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mc:AlternateContent xmlns:mc="http://schemas.openxmlformats.org/markup-compatibility/2006">
    <mc:Choice Requires="x15">
      <x15ac:absPath xmlns:x15ac="http://schemas.microsoft.com/office/spreadsheetml/2010/11/ac" url="https://dairyaustralia-my.sharepoint.com/personal/madelyn_irvine_dairyaustralia_com_au/Documents/Desktop/"/>
    </mc:Choice>
  </mc:AlternateContent>
  <xr:revisionPtr revIDLastSave="0" documentId="8_{6373F084-91CE-48A0-BCC6-F76C9C442928}" xr6:coauthVersionLast="47" xr6:coauthVersionMax="47" xr10:uidLastSave="{00000000-0000-0000-0000-000000000000}"/>
  <bookViews>
    <workbookView xWindow="28680" yWindow="-120" windowWidth="29040" windowHeight="15720" xr2:uid="{00000000-000D-0000-FFFF-FFFF00000000}"/>
  </bookViews>
  <sheets>
    <sheet name="CONTENTS" sheetId="55" r:id="rId1"/>
    <sheet name="WEEKLY SUMMARY" sheetId="23" r:id="rId2"/>
    <sheet name="WEEKLY DATA" sheetId="22" r:id="rId3"/>
    <sheet name="MONTHLY DATA" sheetId="57" r:id="rId4"/>
    <sheet name="GRAPH DATA" sheetId="1" state="hidden" r:id="rId5"/>
    <sheet name="Atherton Tablelands" sheetId="58" r:id="rId6"/>
    <sheet name="Darling Downs" sheetId="59" r:id="rId7"/>
    <sheet name="North coast NSW" sheetId="60" r:id="rId8"/>
    <sheet name="Central west NSW" sheetId="61" r:id="rId9"/>
    <sheet name="Bega Valley" sheetId="62" r:id="rId10"/>
    <sheet name="GM Valley" sheetId="63" r:id="rId11"/>
    <sheet name="Gippsland" sheetId="64" r:id="rId12"/>
    <sheet name="Southwest Vic" sheetId="65" r:id="rId13"/>
    <sheet name="Southeast SA" sheetId="66" r:id="rId14"/>
    <sheet name="Central SA" sheetId="67" r:id="rId15"/>
    <sheet name="Southwest WA" sheetId="68" r:id="rId16"/>
    <sheet name="Northwest TAS" sheetId="69" r:id="rId17"/>
  </sheets>
  <externalReferences>
    <externalReference r:id="rId1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3" i="1" l="1"/>
  <c r="AI4" i="1"/>
  <c r="AI5" i="1"/>
  <c r="AI6" i="1"/>
  <c r="AI7" i="1"/>
  <c r="AI8" i="1"/>
  <c r="AI9" i="1"/>
  <c r="AI10" i="1"/>
  <c r="AI11" i="1"/>
  <c r="AI12" i="1"/>
  <c r="AI13" i="1"/>
  <c r="AI14" i="1"/>
  <c r="AI15" i="1"/>
  <c r="AI16" i="1"/>
  <c r="AI17" i="1"/>
  <c r="AI18" i="1"/>
  <c r="AI19" i="1"/>
  <c r="AI20" i="1"/>
  <c r="AI21" i="1"/>
  <c r="AI22" i="1"/>
  <c r="AI23" i="1"/>
  <c r="AI24" i="1"/>
  <c r="AI25" i="1"/>
  <c r="AI26" i="1"/>
  <c r="AI27" i="1"/>
  <c r="AI28" i="1"/>
  <c r="AI29" i="1"/>
  <c r="AI30" i="1"/>
  <c r="AI31" i="1"/>
  <c r="AI32" i="1"/>
  <c r="AI33" i="1"/>
  <c r="AI34" i="1"/>
  <c r="AI35" i="1"/>
  <c r="AF35" i="1"/>
  <c r="AC35" i="1"/>
  <c r="Z35" i="1"/>
  <c r="W35" i="1"/>
  <c r="T35" i="1"/>
  <c r="Q35" i="1"/>
  <c r="N35" i="1"/>
  <c r="K35" i="1"/>
  <c r="H35" i="1"/>
  <c r="E35" i="1"/>
  <c r="B35" i="1"/>
  <c r="C822" i="22"/>
  <c r="AF34" i="1"/>
  <c r="AC34" i="1"/>
  <c r="Z34" i="1"/>
  <c r="W34" i="1"/>
  <c r="T34" i="1"/>
  <c r="Q34" i="1"/>
  <c r="N34" i="1"/>
  <c r="K34" i="1"/>
  <c r="H34" i="1"/>
  <c r="E34" i="1"/>
  <c r="B34" i="1"/>
  <c r="C796" i="22"/>
  <c r="C797" i="22"/>
  <c r="C798" i="22"/>
  <c r="C799" i="22"/>
  <c r="C800" i="22"/>
  <c r="C801" i="22"/>
  <c r="C802" i="22"/>
  <c r="C803" i="22"/>
  <c r="C804" i="22"/>
  <c r="C805" i="22"/>
  <c r="C806" i="22"/>
  <c r="C807" i="22"/>
  <c r="C808" i="22"/>
  <c r="C809" i="22"/>
  <c r="C810" i="22"/>
  <c r="C811" i="22"/>
  <c r="C812" i="22"/>
  <c r="C813" i="22"/>
  <c r="C814" i="22"/>
  <c r="C815" i="22"/>
  <c r="C816" i="22"/>
  <c r="C817" i="22"/>
  <c r="C818" i="22"/>
  <c r="C819" i="22"/>
  <c r="C820" i="22"/>
  <c r="C821" i="22"/>
  <c r="FZ819" i="22"/>
  <c r="FJ819" i="22"/>
  <c r="AF32" i="1"/>
  <c r="AF33" i="1"/>
  <c r="ET819" i="22"/>
  <c r="AC32" i="1"/>
  <c r="AC33" i="1"/>
  <c r="ED819" i="22"/>
  <c r="Z32" i="1"/>
  <c r="Z33" i="1"/>
  <c r="DN819" i="22"/>
  <c r="W32" i="1"/>
  <c r="W33" i="1"/>
  <c r="CX819" i="22"/>
  <c r="T32" i="1"/>
  <c r="T33" i="1"/>
  <c r="CH819" i="22"/>
  <c r="Q32" i="1"/>
  <c r="Q33" i="1"/>
  <c r="BR819" i="22"/>
  <c r="N32" i="1"/>
  <c r="N33" i="1"/>
  <c r="BB819" i="22"/>
  <c r="K32" i="1"/>
  <c r="K33" i="1"/>
  <c r="AL819" i="22"/>
  <c r="H32" i="1"/>
  <c r="H33" i="1"/>
  <c r="V819" i="22"/>
  <c r="E32" i="1"/>
  <c r="E33" i="1"/>
  <c r="F819" i="22"/>
  <c r="B32" i="1"/>
  <c r="B33" i="1"/>
  <c r="GP819" i="22"/>
  <c r="GO819" i="22"/>
  <c r="A821" i="22"/>
  <c r="A766" i="22"/>
  <c r="B766" i="22"/>
  <c r="A767" i="22"/>
  <c r="B767" i="22"/>
  <c r="GO767" i="22"/>
  <c r="GO782" i="22"/>
  <c r="GO785" i="22"/>
  <c r="GO789" i="22"/>
  <c r="GO790" i="22"/>
  <c r="GO794" i="22"/>
  <c r="GO800" i="22"/>
  <c r="GO806" i="22"/>
  <c r="GO813" i="22"/>
  <c r="A768" i="22"/>
  <c r="A769" i="22"/>
  <c r="A770" i="22"/>
  <c r="A771" i="22"/>
  <c r="A772" i="22"/>
  <c r="A773" i="22"/>
  <c r="A774" i="22"/>
  <c r="A775" i="22"/>
  <c r="A776" i="22"/>
  <c r="A777" i="22"/>
  <c r="A778" i="22"/>
  <c r="A779" i="22"/>
  <c r="A780" i="22"/>
  <c r="A781" i="22"/>
  <c r="A782" i="22"/>
  <c r="A783" i="22"/>
  <c r="A784" i="22"/>
  <c r="A785" i="22"/>
  <c r="A786" i="22"/>
  <c r="A787" i="22"/>
  <c r="A788" i="22"/>
  <c r="A789" i="22"/>
  <c r="A790" i="22"/>
  <c r="A791" i="22"/>
  <c r="A792" i="22"/>
  <c r="A793" i="22"/>
  <c r="A794" i="22"/>
  <c r="A795" i="22"/>
  <c r="A796" i="22"/>
  <c r="A797" i="22"/>
  <c r="A798" i="22"/>
  <c r="A799" i="22"/>
  <c r="A800" i="22"/>
  <c r="A801" i="22"/>
  <c r="A802" i="22"/>
  <c r="A803" i="22"/>
  <c r="A804" i="22"/>
  <c r="A805" i="22"/>
  <c r="A806" i="22"/>
  <c r="A807" i="22"/>
  <c r="A808" i="22"/>
  <c r="A809" i="22"/>
  <c r="A810" i="22"/>
  <c r="A812" i="22"/>
  <c r="A813" i="22"/>
  <c r="A814" i="22"/>
  <c r="A815" i="22"/>
  <c r="A816" i="22"/>
  <c r="A817" i="22"/>
  <c r="A818" i="22"/>
  <c r="A819" i="22"/>
  <c r="A820" i="22"/>
  <c r="A822" i="22"/>
  <c r="A823" i="22"/>
  <c r="A824" i="22"/>
  <c r="A825" i="22"/>
  <c r="A826" i="22"/>
  <c r="A827" i="22"/>
  <c r="A828" i="22"/>
  <c r="A829" i="22"/>
  <c r="A830" i="22"/>
  <c r="A831" i="22"/>
  <c r="A832" i="22"/>
  <c r="A833" i="22"/>
  <c r="A834" i="22"/>
  <c r="A835" i="22"/>
  <c r="A836" i="22"/>
  <c r="A837" i="22"/>
  <c r="A838" i="22"/>
  <c r="A839" i="22"/>
  <c r="A840" i="22"/>
  <c r="A841" i="22"/>
  <c r="A842" i="22"/>
  <c r="A843" i="22"/>
  <c r="A844" i="22"/>
  <c r="A845" i="22"/>
  <c r="A846" i="22"/>
  <c r="A847" i="22"/>
  <c r="A848" i="22"/>
  <c r="A849" i="22"/>
  <c r="A850" i="22"/>
  <c r="A851" i="22"/>
  <c r="A852" i="22"/>
  <c r="A853" i="22"/>
  <c r="A854" i="22"/>
  <c r="A855" i="22"/>
  <c r="A856" i="22"/>
  <c r="A857" i="22"/>
  <c r="A858" i="22"/>
  <c r="A859" i="22"/>
  <c r="A860" i="22"/>
  <c r="A861" i="22"/>
  <c r="A862" i="22"/>
  <c r="A863" i="22"/>
  <c r="A864" i="22"/>
  <c r="A865" i="22"/>
  <c r="A866" i="22"/>
  <c r="A867" i="22"/>
  <c r="A868" i="22"/>
  <c r="A869" i="22"/>
  <c r="A870" i="22"/>
  <c r="A871" i="22"/>
  <c r="A872" i="22"/>
  <c r="A873" i="22"/>
  <c r="A874" i="22"/>
  <c r="A875" i="22"/>
  <c r="A876" i="22"/>
  <c r="A877" i="22"/>
  <c r="A878" i="22"/>
  <c r="A879" i="22"/>
  <c r="A880" i="22"/>
  <c r="A881" i="22"/>
  <c r="A882" i="22"/>
  <c r="A883" i="22"/>
  <c r="A884" i="22"/>
  <c r="A885" i="22"/>
  <c r="A886" i="22"/>
  <c r="A887" i="22"/>
  <c r="A888" i="22"/>
  <c r="A889" i="22"/>
  <c r="A890" i="22"/>
  <c r="A891" i="22"/>
  <c r="A892" i="22"/>
  <c r="A893" i="22"/>
  <c r="A894" i="22"/>
  <c r="A895" i="22"/>
  <c r="A896" i="22"/>
  <c r="A897" i="22"/>
  <c r="A898" i="22"/>
  <c r="A899" i="22"/>
  <c r="A900" i="22"/>
  <c r="A901" i="22"/>
  <c r="A902" i="22"/>
  <c r="A903" i="22"/>
  <c r="A904" i="22"/>
  <c r="A905" i="22"/>
  <c r="A906" i="22"/>
  <c r="A907" i="22"/>
  <c r="A908" i="22"/>
  <c r="A909" i="22"/>
  <c r="A910" i="22"/>
  <c r="A911" i="22"/>
  <c r="A912" i="22"/>
  <c r="A913" i="22"/>
  <c r="A914" i="22"/>
  <c r="A915" i="22"/>
  <c r="A916" i="22"/>
  <c r="A917" i="22"/>
  <c r="A918" i="22"/>
  <c r="A919" i="22"/>
  <c r="A920" i="22"/>
  <c r="A921" i="22"/>
  <c r="A922" i="22"/>
  <c r="A923" i="22"/>
  <c r="A924" i="22"/>
  <c r="A925" i="22"/>
  <c r="A926" i="22"/>
  <c r="A927" i="22"/>
  <c r="A928" i="22"/>
  <c r="A929" i="22"/>
  <c r="A930" i="22"/>
  <c r="A931" i="22"/>
  <c r="A932" i="22"/>
  <c r="A933" i="22"/>
  <c r="A934" i="22"/>
  <c r="A935" i="22"/>
  <c r="A936" i="22"/>
  <c r="A937" i="22"/>
  <c r="A938" i="22"/>
  <c r="A939" i="22"/>
  <c r="A940" i="22"/>
  <c r="A941" i="22"/>
  <c r="A942" i="22"/>
  <c r="A943" i="22"/>
  <c r="A944" i="22"/>
  <c r="A945" i="22"/>
  <c r="A946" i="22"/>
  <c r="A947" i="22"/>
  <c r="A948" i="22"/>
  <c r="A949" i="22"/>
  <c r="A950" i="22"/>
  <c r="A951" i="22"/>
  <c r="A952" i="22"/>
  <c r="A953" i="22"/>
  <c r="A954" i="22"/>
  <c r="A955" i="22"/>
  <c r="A956" i="22"/>
  <c r="A957" i="22"/>
  <c r="A958" i="22"/>
  <c r="A959" i="22"/>
  <c r="A960" i="22"/>
  <c r="A961" i="22"/>
  <c r="A962" i="22"/>
  <c r="A963" i="22"/>
  <c r="A964" i="22"/>
  <c r="A965" i="22"/>
  <c r="A966" i="22"/>
  <c r="A967" i="22"/>
  <c r="A968" i="22"/>
  <c r="A969" i="22"/>
  <c r="A970" i="22"/>
  <c r="A971" i="22"/>
  <c r="A972" i="22"/>
  <c r="A973" i="22"/>
  <c r="A974" i="22"/>
  <c r="A975" i="22"/>
  <c r="A976" i="22"/>
  <c r="A977" i="22"/>
  <c r="A978" i="22"/>
  <c r="A979" i="22"/>
  <c r="A980" i="22"/>
  <c r="A981" i="22"/>
  <c r="A982" i="22"/>
  <c r="A983" i="22"/>
  <c r="A984" i="22"/>
  <c r="A985" i="22"/>
  <c r="A986" i="22"/>
  <c r="A987" i="22"/>
  <c r="A988" i="22"/>
  <c r="A989" i="22"/>
  <c r="A990" i="22"/>
  <c r="A991" i="22"/>
  <c r="A992" i="22"/>
  <c r="A993" i="22"/>
  <c r="A994" i="22"/>
  <c r="A995" i="22"/>
  <c r="A996" i="22"/>
  <c r="A997" i="22"/>
  <c r="A998" i="22"/>
  <c r="A999" i="22"/>
  <c r="A1000" i="22"/>
  <c r="A1001" i="22"/>
  <c r="A1002" i="22"/>
  <c r="A1003" i="22"/>
  <c r="A1004" i="22"/>
  <c r="A1005" i="22"/>
  <c r="A1006" i="22"/>
  <c r="A1007" i="22"/>
  <c r="A1008" i="22"/>
  <c r="A1009" i="22"/>
  <c r="A1010" i="22"/>
  <c r="A1011" i="22"/>
  <c r="A1012" i="22"/>
  <c r="A1013" i="22"/>
  <c r="A1014" i="22"/>
  <c r="A1015" i="22"/>
  <c r="A1016" i="22"/>
  <c r="A1017" i="22"/>
  <c r="A1018" i="22"/>
  <c r="A1019" i="22"/>
  <c r="A1020" i="22"/>
  <c r="A1021" i="22"/>
  <c r="A1022" i="22"/>
  <c r="A1023" i="22"/>
  <c r="A1024" i="22"/>
  <c r="A1025" i="22"/>
  <c r="A1026" i="22"/>
  <c r="A1027" i="22"/>
  <c r="A1028" i="22"/>
  <c r="A1029" i="22"/>
  <c r="A1030" i="22"/>
  <c r="A1031" i="22"/>
  <c r="A1032" i="22"/>
  <c r="A1033" i="22"/>
  <c r="A1034" i="22"/>
  <c r="A1035" i="22"/>
  <c r="A1036" i="22"/>
  <c r="A1037" i="22"/>
  <c r="A1038" i="22"/>
  <c r="A1039" i="22"/>
  <c r="A1040" i="22"/>
  <c r="A1041" i="22"/>
  <c r="A1042" i="22"/>
  <c r="A1043" i="22"/>
  <c r="A1044" i="22"/>
  <c r="A1045" i="22"/>
  <c r="A1046" i="22"/>
  <c r="A1047" i="22"/>
  <c r="A1048" i="22"/>
  <c r="A1049" i="22"/>
  <c r="A1050" i="22"/>
  <c r="A1051" i="22"/>
  <c r="A1052" i="22"/>
  <c r="A1053" i="22"/>
  <c r="A1054" i="22"/>
  <c r="A1055" i="22"/>
  <c r="A1056" i="22"/>
  <c r="A1057" i="22"/>
  <c r="A1058" i="22"/>
  <c r="A1059" i="22"/>
  <c r="A1060" i="22"/>
  <c r="A1061" i="22"/>
  <c r="A1062" i="22"/>
  <c r="A1063" i="22"/>
  <c r="A1064" i="22"/>
  <c r="A1065" i="22"/>
  <c r="A1066" i="22"/>
  <c r="A1067" i="22"/>
  <c r="A1068" i="22"/>
  <c r="A1069" i="22"/>
  <c r="A1070" i="22"/>
  <c r="A1071" i="22"/>
  <c r="A1072" i="22"/>
  <c r="A1073" i="22"/>
  <c r="A1074" i="22"/>
  <c r="A1075" i="22"/>
  <c r="A1076" i="22"/>
  <c r="A1077" i="22"/>
  <c r="A1078" i="22"/>
  <c r="A1079" i="22"/>
  <c r="A1080" i="22"/>
  <c r="A1081" i="22"/>
  <c r="A1082" i="22"/>
  <c r="A1083" i="22"/>
  <c r="A1084" i="22"/>
  <c r="A1085" i="22"/>
  <c r="A1086" i="22"/>
  <c r="A1087" i="22"/>
  <c r="A1088" i="22"/>
  <c r="A1089" i="22"/>
  <c r="A1090" i="22"/>
  <c r="A1091" i="22"/>
  <c r="A1092" i="22"/>
  <c r="A1093" i="22"/>
  <c r="A1094" i="22"/>
  <c r="A1095" i="22"/>
  <c r="A1096" i="22"/>
  <c r="A1097" i="22"/>
  <c r="A1098" i="22"/>
  <c r="A1099" i="22"/>
  <c r="A1100" i="22"/>
  <c r="A1101" i="22"/>
  <c r="A1102" i="22"/>
  <c r="A1103" i="22"/>
  <c r="A1104" i="22"/>
  <c r="A1105" i="22"/>
  <c r="A1106" i="22"/>
  <c r="A1107" i="22"/>
  <c r="A1108" i="22"/>
  <c r="A1109" i="22"/>
  <c r="A1110" i="22"/>
  <c r="A1111" i="22"/>
  <c r="A1112" i="22"/>
  <c r="A1113" i="22"/>
  <c r="A1114" i="22"/>
  <c r="A1115" i="22"/>
  <c r="A1116" i="22"/>
  <c r="A1117" i="22"/>
  <c r="A1118" i="22"/>
  <c r="A1119" i="22"/>
  <c r="A1120" i="22"/>
  <c r="A1121" i="22"/>
  <c r="A1122" i="22"/>
  <c r="A1123" i="22"/>
  <c r="A1124" i="22"/>
  <c r="A1125" i="22"/>
  <c r="A1126" i="22"/>
  <c r="A1127" i="22"/>
  <c r="A1128" i="22"/>
  <c r="A1129" i="22"/>
  <c r="A1130" i="22"/>
  <c r="A1131" i="22"/>
  <c r="A1132" i="22"/>
  <c r="A1133" i="22"/>
  <c r="A1134" i="22"/>
  <c r="A1135" i="22"/>
  <c r="A1136" i="22"/>
  <c r="A1137" i="22"/>
  <c r="A1138" i="22"/>
  <c r="A1139" i="22"/>
  <c r="A1140" i="22"/>
  <c r="A1141" i="22"/>
  <c r="A1142" i="22"/>
  <c r="A1143" i="22"/>
  <c r="A1144" i="22"/>
  <c r="A1145" i="22"/>
  <c r="A1146" i="22"/>
  <c r="A1147" i="22"/>
  <c r="A1148" i="22"/>
  <c r="A1149" i="22"/>
  <c r="A1150" i="22"/>
  <c r="A1151" i="22"/>
  <c r="A1152" i="22"/>
  <c r="A1153" i="22"/>
  <c r="A1154" i="22"/>
  <c r="A1155" i="22"/>
  <c r="A1156" i="22"/>
  <c r="A1157" i="22"/>
  <c r="A1158" i="22"/>
  <c r="A1159" i="22"/>
  <c r="A1160" i="22"/>
  <c r="A1161" i="22"/>
  <c r="A1162" i="22"/>
  <c r="A1163" i="22"/>
  <c r="A1164" i="22"/>
  <c r="A1165" i="22"/>
  <c r="A1166" i="22"/>
  <c r="A1167" i="22"/>
  <c r="A1168" i="22"/>
  <c r="A1169" i="22"/>
  <c r="A1170" i="22"/>
  <c r="A1171" i="22"/>
  <c r="A1172" i="22"/>
  <c r="A1173" i="22"/>
  <c r="A1174" i="22"/>
  <c r="A1175" i="22"/>
  <c r="A1176" i="22"/>
  <c r="A1177" i="22"/>
  <c r="A1178" i="22"/>
  <c r="A1179" i="22"/>
  <c r="A1180" i="22"/>
  <c r="A1181" i="22"/>
  <c r="A1182" i="22"/>
  <c r="A1183" i="22"/>
  <c r="A1184" i="22"/>
  <c r="A1185" i="22"/>
  <c r="A1186" i="22"/>
  <c r="A1187" i="22"/>
  <c r="A1188" i="22"/>
  <c r="A1189" i="22"/>
  <c r="A1190" i="22"/>
  <c r="A1191" i="22"/>
  <c r="A1192" i="22"/>
  <c r="A1193" i="22"/>
  <c r="A1194" i="22"/>
  <c r="A1195" i="22"/>
  <c r="A1196" i="22"/>
  <c r="A1197" i="22"/>
  <c r="A1198" i="22"/>
  <c r="A1199" i="22"/>
  <c r="A1200" i="22"/>
  <c r="A1201" i="22"/>
  <c r="A1202" i="22"/>
  <c r="A1203" i="22"/>
  <c r="A1204" i="22"/>
  <c r="A1205" i="22"/>
  <c r="A1206" i="22"/>
  <c r="A1207" i="22"/>
  <c r="A1208" i="22"/>
  <c r="A1209" i="22"/>
  <c r="A1210" i="22"/>
  <c r="A1211" i="22"/>
  <c r="A1212" i="22"/>
  <c r="A1213" i="22"/>
  <c r="A1214" i="22"/>
  <c r="A1215" i="22"/>
  <c r="A1216" i="22"/>
  <c r="A1217" i="22"/>
  <c r="A1218" i="22"/>
  <c r="A1219" i="22"/>
  <c r="A1220" i="22"/>
  <c r="A1221" i="22"/>
  <c r="A1222" i="22"/>
  <c r="A1223" i="22"/>
  <c r="A1224" i="22"/>
  <c r="A1225" i="22"/>
  <c r="A1226" i="22"/>
  <c r="A1227" i="22"/>
  <c r="A1228" i="22"/>
  <c r="A1229" i="22"/>
  <c r="A1230" i="22"/>
  <c r="A1231" i="22"/>
  <c r="A1232" i="22"/>
  <c r="A1233" i="22"/>
  <c r="A1234" i="22"/>
  <c r="A1235" i="22"/>
  <c r="A1236" i="22"/>
  <c r="A1237" i="22"/>
  <c r="A1238" i="22"/>
  <c r="A1239" i="22"/>
  <c r="A1240" i="22"/>
  <c r="A1241" i="22"/>
  <c r="A1242" i="22"/>
  <c r="A1243" i="22"/>
  <c r="A1244" i="22"/>
  <c r="A1245" i="22"/>
  <c r="A1246" i="22"/>
  <c r="A1247" i="22"/>
  <c r="A1248" i="22"/>
  <c r="A1249" i="22"/>
  <c r="A1250" i="22"/>
  <c r="A1251" i="22"/>
  <c r="A1252" i="22"/>
  <c r="A1253" i="22"/>
  <c r="A1254" i="22"/>
  <c r="A1255" i="22"/>
  <c r="A1256" i="22"/>
  <c r="A1257" i="22"/>
  <c r="A1258" i="22"/>
  <c r="A1259" i="22"/>
  <c r="A1260" i="22"/>
  <c r="A1261" i="22"/>
  <c r="A1262" i="22"/>
  <c r="A1263" i="22"/>
  <c r="A1264" i="22"/>
  <c r="A1265" i="22"/>
  <c r="A1266" i="22"/>
  <c r="A1267" i="22"/>
  <c r="A1268" i="22"/>
  <c r="A1269" i="22"/>
  <c r="A1270" i="22"/>
  <c r="A1271" i="22"/>
  <c r="A1272" i="22"/>
  <c r="A1273" i="22"/>
  <c r="A1274" i="22"/>
  <c r="A1275" i="22"/>
  <c r="A1276" i="22"/>
  <c r="A1277" i="22"/>
  <c r="A1278" i="22"/>
  <c r="A1279" i="22"/>
  <c r="A1280" i="22"/>
  <c r="A1281" i="22"/>
  <c r="A1282" i="22"/>
  <c r="A1283" i="22"/>
  <c r="A1284" i="22"/>
  <c r="A1285" i="22"/>
  <c r="A1286" i="22"/>
  <c r="A1287" i="22"/>
  <c r="A1288" i="22"/>
  <c r="A1289" i="22"/>
  <c r="A1290" i="22"/>
  <c r="A1291" i="22"/>
  <c r="A1292" i="22"/>
  <c r="A1293" i="22"/>
  <c r="A1294" i="22"/>
  <c r="A1295" i="22"/>
  <c r="A1296" i="22"/>
  <c r="A1297" i="22"/>
  <c r="A1298" i="22"/>
  <c r="A1299" i="22"/>
  <c r="A1300" i="22"/>
  <c r="A1301" i="22"/>
  <c r="A1302" i="22"/>
  <c r="A1303" i="22"/>
  <c r="A1304" i="22"/>
  <c r="A1305" i="22"/>
  <c r="A1306" i="22"/>
  <c r="A1307" i="22"/>
  <c r="A1308" i="22"/>
  <c r="A1309" i="22"/>
  <c r="A1310" i="22"/>
  <c r="A1311" i="22"/>
  <c r="A1312" i="22"/>
  <c r="A1313" i="22"/>
  <c r="A1314" i="22"/>
  <c r="A1315" i="22"/>
  <c r="A1316" i="22"/>
  <c r="A1317" i="22"/>
  <c r="A1318" i="22"/>
  <c r="A1319" i="22"/>
  <c r="A1320" i="22"/>
  <c r="A1321" i="22"/>
  <c r="A1322" i="22"/>
  <c r="A1323" i="22"/>
  <c r="A1324" i="22"/>
  <c r="A1325" i="22"/>
  <c r="A1326" i="22"/>
  <c r="A1327" i="22"/>
  <c r="A1328" i="22"/>
  <c r="A1329" i="22"/>
  <c r="A1330" i="22"/>
  <c r="A1331" i="22"/>
  <c r="A1332" i="22"/>
  <c r="A1333" i="22"/>
  <c r="A1334" i="22"/>
  <c r="A1335" i="22"/>
  <c r="A1336" i="22"/>
  <c r="A1337" i="22"/>
  <c r="A1338" i="22"/>
  <c r="A1339" i="22"/>
  <c r="A1340" i="22"/>
  <c r="A1341" i="22"/>
  <c r="A1342" i="22"/>
  <c r="A1343" i="22"/>
  <c r="A1344" i="22"/>
  <c r="A1345" i="22"/>
  <c r="A1346" i="22"/>
  <c r="A1347" i="22"/>
  <c r="A1348" i="22"/>
  <c r="A1349" i="22"/>
  <c r="A1350" i="22"/>
  <c r="A1351" i="22"/>
  <c r="A1352" i="22"/>
  <c r="A1353" i="22"/>
  <c r="A1354" i="22"/>
  <c r="A1355" i="22"/>
  <c r="A1356" i="22"/>
  <c r="A1357" i="22"/>
  <c r="A1358" i="22"/>
  <c r="A1359" i="22"/>
  <c r="A1360" i="22"/>
  <c r="A1361" i="22"/>
  <c r="A1362" i="22"/>
  <c r="A1363" i="22"/>
  <c r="A1364" i="22"/>
  <c r="A1365" i="22"/>
  <c r="A1366" i="22"/>
  <c r="A1367" i="22"/>
  <c r="A1368" i="22"/>
  <c r="A1369" i="22"/>
  <c r="A1370" i="22"/>
  <c r="A1371" i="22"/>
  <c r="A1372" i="22"/>
  <c r="A1373" i="22"/>
  <c r="A1374" i="22"/>
  <c r="A1375" i="22"/>
  <c r="A1376" i="22"/>
  <c r="A1377" i="22"/>
  <c r="A1378" i="22"/>
  <c r="A1379" i="22"/>
  <c r="A1380" i="22"/>
  <c r="A1381" i="22"/>
  <c r="A1382" i="22"/>
  <c r="A1383" i="22"/>
  <c r="A1384" i="22"/>
  <c r="A1385" i="22"/>
  <c r="A1386" i="22"/>
  <c r="A1387" i="22"/>
  <c r="A1388" i="22"/>
  <c r="A1389" i="22"/>
  <c r="A1390" i="22"/>
  <c r="A1391" i="22"/>
  <c r="A1392" i="22"/>
  <c r="A1393" i="22"/>
  <c r="A1394" i="22"/>
  <c r="A1395" i="22"/>
  <c r="A1396" i="22"/>
  <c r="A1397" i="22"/>
  <c r="A1398" i="22"/>
  <c r="A1399" i="22"/>
  <c r="A1400" i="22"/>
  <c r="A1401" i="22"/>
  <c r="A1402" i="22"/>
  <c r="A1403" i="22"/>
  <c r="A1404" i="22"/>
  <c r="A1405" i="22"/>
  <c r="A1406" i="22"/>
  <c r="A1407" i="22"/>
  <c r="A1408" i="22"/>
  <c r="A1409" i="22"/>
  <c r="A1410" i="22"/>
  <c r="A1411" i="22"/>
  <c r="A1412" i="22"/>
  <c r="A1413" i="22"/>
  <c r="A1414" i="22"/>
  <c r="A1415" i="22"/>
  <c r="A1416" i="22"/>
  <c r="A1417" i="22"/>
  <c r="A1418" i="22"/>
  <c r="A1419" i="22"/>
  <c r="A1420" i="22"/>
  <c r="A1421" i="22"/>
  <c r="A1422" i="22"/>
  <c r="A1423" i="22"/>
  <c r="A1424" i="22"/>
  <c r="A1425" i="22"/>
  <c r="A1426" i="22"/>
  <c r="A1427" i="22"/>
  <c r="A1428" i="22"/>
  <c r="A1429" i="22"/>
  <c r="A1430" i="22"/>
  <c r="A1431" i="22"/>
  <c r="A1432" i="22"/>
  <c r="A1433" i="22"/>
  <c r="A1434" i="22"/>
  <c r="A1435" i="22"/>
  <c r="A1436" i="22"/>
  <c r="A1437" i="22"/>
  <c r="A1438" i="22"/>
  <c r="A1439" i="22"/>
  <c r="A1440" i="22"/>
  <c r="A1441" i="22"/>
  <c r="A1442" i="22"/>
  <c r="A1443" i="22"/>
  <c r="A1444" i="22"/>
  <c r="A1445" i="22"/>
  <c r="A1446" i="22"/>
  <c r="A1447" i="22"/>
  <c r="A1448" i="22"/>
  <c r="A1449" i="22"/>
  <c r="A1450" i="22"/>
  <c r="A1451" i="22"/>
  <c r="A1452" i="22"/>
  <c r="A1453" i="22"/>
  <c r="A1454" i="22"/>
  <c r="A1455" i="22"/>
  <c r="A1456" i="22"/>
  <c r="A1457" i="22"/>
  <c r="A1458" i="22"/>
  <c r="A1459" i="22"/>
  <c r="A1460" i="22"/>
  <c r="A1461" i="22"/>
  <c r="A1462" i="22"/>
  <c r="A1463" i="22"/>
  <c r="A1464" i="22"/>
  <c r="A1465" i="22"/>
  <c r="A1466" i="22"/>
  <c r="A1467" i="22"/>
  <c r="A1468" i="22"/>
  <c r="A1469" i="22"/>
  <c r="A1470" i="22"/>
  <c r="A1471" i="22"/>
  <c r="A1472" i="22"/>
  <c r="A1473" i="22"/>
  <c r="A1474" i="22"/>
  <c r="A1475" i="22"/>
  <c r="A1476" i="22"/>
  <c r="A1477" i="22"/>
  <c r="A1478" i="22"/>
  <c r="A1479" i="22"/>
  <c r="A1480" i="22"/>
  <c r="A1481" i="22"/>
  <c r="A1482" i="22"/>
  <c r="A1483" i="22"/>
  <c r="A1484" i="22"/>
  <c r="A1485" i="22"/>
  <c r="A1486" i="22"/>
  <c r="A1487" i="22"/>
  <c r="A1488" i="22"/>
  <c r="A1489" i="22"/>
  <c r="A1490" i="22"/>
  <c r="A1491" i="22"/>
  <c r="A1492" i="22"/>
  <c r="A1493" i="22"/>
  <c r="A1494" i="22"/>
  <c r="A1495" i="22"/>
  <c r="A1496" i="22"/>
  <c r="A1497" i="22"/>
  <c r="A1498" i="22"/>
  <c r="A1499" i="22"/>
  <c r="A1500" i="22"/>
  <c r="A1501" i="22"/>
  <c r="A1502" i="22"/>
  <c r="A1503" i="22"/>
  <c r="A1504" i="22"/>
  <c r="A1505" i="22"/>
  <c r="A1506" i="22"/>
  <c r="A1507" i="22"/>
  <c r="A1508" i="22"/>
  <c r="A1509" i="22"/>
  <c r="A1510" i="22"/>
  <c r="A1511" i="22"/>
  <c r="A1512" i="22"/>
  <c r="A1513" i="22"/>
  <c r="A1514" i="22"/>
  <c r="A1515" i="22"/>
  <c r="A1516" i="22"/>
  <c r="A1517" i="22"/>
  <c r="A1518" i="22"/>
  <c r="A1519" i="22"/>
  <c r="A1520" i="22"/>
  <c r="A1521" i="22"/>
  <c r="A1522" i="22"/>
  <c r="A1523" i="22"/>
  <c r="A1524" i="22"/>
  <c r="A1525" i="22"/>
  <c r="A1526" i="22"/>
  <c r="A1527" i="22"/>
  <c r="A1528" i="22"/>
  <c r="A1529" i="22"/>
  <c r="A1530" i="22"/>
  <c r="A1531" i="22"/>
  <c r="A1532" i="22"/>
  <c r="A1533" i="22"/>
  <c r="A1534" i="22"/>
  <c r="A1535" i="22"/>
  <c r="A1536" i="22"/>
  <c r="A1537" i="22"/>
  <c r="A1538" i="22"/>
  <c r="A1539" i="22"/>
  <c r="A1540" i="22"/>
  <c r="A1541" i="22"/>
  <c r="A1542" i="22"/>
  <c r="A1543" i="22"/>
  <c r="A1544" i="22"/>
  <c r="A1545" i="22"/>
  <c r="A1546" i="22"/>
  <c r="A1547" i="22"/>
  <c r="A1548" i="22"/>
  <c r="A1549" i="22"/>
  <c r="A1550" i="22"/>
  <c r="A1551" i="22"/>
  <c r="A1552" i="22"/>
  <c r="A1553" i="22"/>
  <c r="A1554" i="22"/>
  <c r="A1555" i="22"/>
  <c r="A1556" i="22"/>
  <c r="A1557" i="22"/>
  <c r="A1558" i="22"/>
  <c r="A1559" i="22"/>
  <c r="A1560" i="22"/>
  <c r="A1561" i="22"/>
  <c r="A1562" i="22"/>
  <c r="A1563" i="22"/>
  <c r="A1564" i="22"/>
  <c r="A1565" i="22"/>
  <c r="B768" i="22"/>
  <c r="B769" i="22"/>
  <c r="B770" i="22"/>
  <c r="B771" i="22"/>
  <c r="B772" i="22"/>
  <c r="B773" i="22"/>
  <c r="B774" i="22"/>
  <c r="B775" i="22"/>
  <c r="B776" i="22"/>
  <c r="B777" i="22"/>
  <c r="B778" i="22"/>
  <c r="B779" i="22"/>
  <c r="B780" i="22"/>
  <c r="B781" i="22"/>
  <c r="B782" i="22"/>
  <c r="B783" i="22"/>
  <c r="B784" i="22"/>
  <c r="B785" i="22"/>
  <c r="B786" i="22"/>
  <c r="B787" i="22"/>
  <c r="B788" i="22"/>
  <c r="B789" i="22"/>
  <c r="B790" i="22"/>
  <c r="B791" i="22"/>
  <c r="B792" i="22"/>
  <c r="B793" i="22"/>
  <c r="B794" i="22"/>
  <c r="B795" i="22"/>
  <c r="B796" i="22"/>
  <c r="B797" i="22"/>
  <c r="B798" i="22"/>
  <c r="B799" i="22"/>
  <c r="B800" i="22"/>
  <c r="B801" i="22"/>
  <c r="B802" i="22"/>
  <c r="B803" i="22"/>
  <c r="B804" i="22"/>
  <c r="B805" i="22"/>
  <c r="B806" i="22"/>
  <c r="B807" i="22"/>
  <c r="B808" i="22"/>
  <c r="B809" i="22"/>
  <c r="B810" i="22"/>
  <c r="B812" i="22"/>
  <c r="B813" i="22"/>
  <c r="B814" i="22"/>
  <c r="B815" i="22"/>
  <c r="B816" i="22"/>
  <c r="B817" i="22"/>
  <c r="B818" i="22"/>
  <c r="B819" i="22"/>
  <c r="B820" i="22"/>
  <c r="B821" i="22"/>
  <c r="B822" i="22"/>
  <c r="B823" i="22"/>
  <c r="B824" i="22"/>
  <c r="B825" i="22"/>
  <c r="B826" i="22"/>
  <c r="B827" i="22"/>
  <c r="B828" i="22"/>
  <c r="B829" i="22"/>
  <c r="B830" i="22"/>
  <c r="B831" i="22"/>
  <c r="B832" i="22"/>
  <c r="B833" i="22"/>
  <c r="B834" i="22"/>
  <c r="B835" i="22"/>
  <c r="B836" i="22"/>
  <c r="B837" i="22"/>
  <c r="B838" i="22"/>
  <c r="B839" i="22"/>
  <c r="B840" i="22"/>
  <c r="B841" i="22"/>
  <c r="B842" i="22"/>
  <c r="B843" i="22"/>
  <c r="B844" i="22"/>
  <c r="B845" i="22"/>
  <c r="B846" i="22"/>
  <c r="B847" i="22"/>
  <c r="B848" i="22"/>
  <c r="B849" i="22"/>
  <c r="B850" i="22"/>
  <c r="B851" i="22"/>
  <c r="B852" i="22"/>
  <c r="B853" i="22"/>
  <c r="B854" i="22"/>
  <c r="B855" i="22"/>
  <c r="B856" i="22"/>
  <c r="B857" i="22"/>
  <c r="B858" i="22"/>
  <c r="B859" i="22"/>
  <c r="B860" i="22"/>
  <c r="B861" i="22"/>
  <c r="B862" i="22"/>
  <c r="B863" i="22"/>
  <c r="B864" i="22"/>
  <c r="B865" i="22"/>
  <c r="B866" i="22"/>
  <c r="B867" i="22"/>
  <c r="B868" i="22"/>
  <c r="B869" i="22"/>
  <c r="B870" i="22"/>
  <c r="B871" i="22"/>
  <c r="B872" i="22"/>
  <c r="B873" i="22"/>
  <c r="B874" i="22"/>
  <c r="B875" i="22"/>
  <c r="B876" i="22"/>
  <c r="B877" i="22"/>
  <c r="B878" i="22"/>
  <c r="B879" i="22"/>
  <c r="B880" i="22"/>
  <c r="B881" i="22"/>
  <c r="B882" i="22"/>
  <c r="B883" i="22"/>
  <c r="B884" i="22"/>
  <c r="B885" i="22"/>
  <c r="B886" i="22"/>
  <c r="B887" i="22"/>
  <c r="B888" i="22"/>
  <c r="B889" i="22"/>
  <c r="B890" i="22"/>
  <c r="B891" i="22"/>
  <c r="B892" i="22"/>
  <c r="B893" i="22"/>
  <c r="B894" i="22"/>
  <c r="B895" i="22"/>
  <c r="B896" i="22"/>
  <c r="B897" i="22"/>
  <c r="B898" i="22"/>
  <c r="B899" i="22"/>
  <c r="B900" i="22"/>
  <c r="B901" i="22"/>
  <c r="B902" i="22"/>
  <c r="B903" i="22"/>
  <c r="B904" i="22"/>
  <c r="B905" i="22"/>
  <c r="B906" i="22"/>
  <c r="B907" i="22"/>
  <c r="B908" i="22"/>
  <c r="B909" i="22"/>
  <c r="B910" i="22"/>
  <c r="B911" i="22"/>
  <c r="B912" i="22"/>
  <c r="B913" i="22"/>
  <c r="B914" i="22"/>
  <c r="B915" i="22"/>
  <c r="B916" i="22"/>
  <c r="B917" i="22"/>
  <c r="B918" i="22"/>
  <c r="B919" i="22"/>
  <c r="B920" i="22"/>
  <c r="B921" i="22"/>
  <c r="B922" i="22"/>
  <c r="B923" i="22"/>
  <c r="B924" i="22"/>
  <c r="B925" i="22"/>
  <c r="B926" i="22"/>
  <c r="B927" i="22"/>
  <c r="B928" i="22"/>
  <c r="B929" i="22"/>
  <c r="B930" i="22"/>
  <c r="B931" i="22"/>
  <c r="B932" i="22"/>
  <c r="B933" i="22"/>
  <c r="B934" i="22"/>
  <c r="B935" i="22"/>
  <c r="B936" i="22"/>
  <c r="B937" i="22"/>
  <c r="B938" i="22"/>
  <c r="B939" i="22"/>
  <c r="B940" i="22"/>
  <c r="B941" i="22"/>
  <c r="B942" i="22"/>
  <c r="B943" i="22"/>
  <c r="B944" i="22"/>
  <c r="B945" i="22"/>
  <c r="B946" i="22"/>
  <c r="B947" i="22"/>
  <c r="B948" i="22"/>
  <c r="B949" i="22"/>
  <c r="B950" i="22"/>
  <c r="B951" i="22"/>
  <c r="B952" i="22"/>
  <c r="B953" i="22"/>
  <c r="B954" i="22"/>
  <c r="B955" i="22"/>
  <c r="B956" i="22"/>
  <c r="B957" i="22"/>
  <c r="B958" i="22"/>
  <c r="B959" i="22"/>
  <c r="B960" i="22"/>
  <c r="B961" i="22"/>
  <c r="B962" i="22"/>
  <c r="B963" i="22"/>
  <c r="B964" i="22"/>
  <c r="B965" i="22"/>
  <c r="B966" i="22"/>
  <c r="B967" i="22"/>
  <c r="B968" i="22"/>
  <c r="B969" i="22"/>
  <c r="B970" i="22"/>
  <c r="B971" i="22"/>
  <c r="B972" i="22"/>
  <c r="B973" i="22"/>
  <c r="B974" i="22"/>
  <c r="B975" i="22"/>
  <c r="B976" i="22"/>
  <c r="B977" i="22"/>
  <c r="B978" i="22"/>
  <c r="B979" i="22"/>
  <c r="B980" i="22"/>
  <c r="B981" i="22"/>
  <c r="B982" i="22"/>
  <c r="B983" i="22"/>
  <c r="B984" i="22"/>
  <c r="B985" i="22"/>
  <c r="B986" i="22"/>
  <c r="B987" i="22"/>
  <c r="B988" i="22"/>
  <c r="B989" i="22"/>
  <c r="B990" i="22"/>
  <c r="B991" i="22"/>
  <c r="B992" i="22"/>
  <c r="B993" i="22"/>
  <c r="B994" i="22"/>
  <c r="B995" i="22"/>
  <c r="B996" i="22"/>
  <c r="B997" i="22"/>
  <c r="B998" i="22"/>
  <c r="B999" i="22"/>
  <c r="B1000" i="22"/>
  <c r="B1001" i="22"/>
  <c r="B1002" i="22"/>
  <c r="B1003" i="22"/>
  <c r="B1004" i="22"/>
  <c r="B1005" i="22"/>
  <c r="B1006" i="22"/>
  <c r="B1007" i="22"/>
  <c r="B1008" i="22"/>
  <c r="B1009" i="22"/>
  <c r="B1010" i="22"/>
  <c r="B1011" i="22"/>
  <c r="B1012" i="22"/>
  <c r="B1013" i="22"/>
  <c r="B1014" i="22"/>
  <c r="B1015" i="22"/>
  <c r="B1016" i="22"/>
  <c r="B1017" i="22"/>
  <c r="B1018" i="22"/>
  <c r="B1019" i="22"/>
  <c r="B1020" i="22"/>
  <c r="B1021" i="22"/>
  <c r="B1022" i="22"/>
  <c r="B1023" i="22"/>
  <c r="B1024" i="22"/>
  <c r="B1025" i="22"/>
  <c r="B1026" i="22"/>
  <c r="B1027" i="22"/>
  <c r="B1028" i="22"/>
  <c r="B1029" i="22"/>
  <c r="B1030" i="22"/>
  <c r="B1031" i="22"/>
  <c r="B1032" i="22"/>
  <c r="B1033" i="22"/>
  <c r="B1034" i="22"/>
  <c r="B1035" i="22"/>
  <c r="B1036" i="22"/>
  <c r="B1037" i="22"/>
  <c r="B1038" i="22"/>
  <c r="B1039" i="22"/>
  <c r="B1040" i="22"/>
  <c r="B1041" i="22"/>
  <c r="B1042" i="22"/>
  <c r="B1043" i="22"/>
  <c r="B1044" i="22"/>
  <c r="B1045" i="22"/>
  <c r="B1046" i="22"/>
  <c r="B1047" i="22"/>
  <c r="B1048" i="22"/>
  <c r="B1049" i="22"/>
  <c r="B1050" i="22"/>
  <c r="B1051" i="22"/>
  <c r="B1052" i="22"/>
  <c r="B1053" i="22"/>
  <c r="B1054" i="22"/>
  <c r="B1055" i="22"/>
  <c r="B1056" i="22"/>
  <c r="B1057" i="22"/>
  <c r="B1058" i="22"/>
  <c r="B1059" i="22"/>
  <c r="B1060" i="22"/>
  <c r="B1061" i="22"/>
  <c r="B1062" i="22"/>
  <c r="B1063" i="22"/>
  <c r="B1064" i="22"/>
  <c r="B1065" i="22"/>
  <c r="B1066" i="22"/>
  <c r="B1067" i="22"/>
  <c r="B1068" i="22"/>
  <c r="B1069" i="22"/>
  <c r="B1070" i="22"/>
  <c r="B1071" i="22"/>
  <c r="B1072" i="22"/>
  <c r="B1073" i="22"/>
  <c r="B1074" i="22"/>
  <c r="B1075" i="22"/>
  <c r="B1076" i="22"/>
  <c r="B1077" i="22"/>
  <c r="B1078" i="22"/>
  <c r="B1079" i="22"/>
  <c r="B1080" i="22"/>
  <c r="B1081" i="22"/>
  <c r="B1082" i="22"/>
  <c r="B1083" i="22"/>
  <c r="B1084" i="22"/>
  <c r="B1085" i="22"/>
  <c r="B1086" i="22"/>
  <c r="B1087" i="22"/>
  <c r="B1088" i="22"/>
  <c r="B1089" i="22"/>
  <c r="B1090" i="22"/>
  <c r="B1091" i="22"/>
  <c r="B1092" i="22"/>
  <c r="B1093" i="22"/>
  <c r="B1094" i="22"/>
  <c r="B1095" i="22"/>
  <c r="B1096" i="22"/>
  <c r="B1097" i="22"/>
  <c r="B1098" i="22"/>
  <c r="B1099" i="22"/>
  <c r="B1100" i="22"/>
  <c r="B1101" i="22"/>
  <c r="B1102" i="22"/>
  <c r="B1103" i="22"/>
  <c r="B1104" i="22"/>
  <c r="B1105" i="22"/>
  <c r="B1106" i="22"/>
  <c r="B1107" i="22"/>
  <c r="B1108" i="22"/>
  <c r="B1109" i="22"/>
  <c r="B1110" i="22"/>
  <c r="B1111" i="22"/>
  <c r="B1112" i="22"/>
  <c r="B1113" i="22"/>
  <c r="B1114" i="22"/>
  <c r="B1115" i="22"/>
  <c r="B1116" i="22"/>
  <c r="B1117" i="22"/>
  <c r="B1118" i="22"/>
  <c r="B1119" i="22"/>
  <c r="B1120" i="22"/>
  <c r="B1121" i="22"/>
  <c r="B1122" i="22"/>
  <c r="B1123" i="22"/>
  <c r="B1124" i="22"/>
  <c r="B1125" i="22"/>
  <c r="B1126" i="22"/>
  <c r="B1127" i="22"/>
  <c r="B1128" i="22"/>
  <c r="B1129" i="22"/>
  <c r="B1130" i="22"/>
  <c r="B1131" i="22"/>
  <c r="B1132" i="22"/>
  <c r="B1133" i="22"/>
  <c r="B1134" i="22"/>
  <c r="B1135" i="22"/>
  <c r="B1136" i="22"/>
  <c r="B1137" i="22"/>
  <c r="B1138" i="22"/>
  <c r="B1139" i="22"/>
  <c r="B1140" i="22"/>
  <c r="B1141" i="22"/>
  <c r="B1142" i="22"/>
  <c r="B1143" i="22"/>
  <c r="B1144" i="22"/>
  <c r="B1145" i="22"/>
  <c r="B1146" i="22"/>
  <c r="B1147" i="22"/>
  <c r="B1148" i="22"/>
  <c r="B1149" i="22"/>
  <c r="B1150" i="22"/>
  <c r="B1151" i="22"/>
  <c r="B1152" i="22"/>
  <c r="B1153" i="22"/>
  <c r="B1154" i="22"/>
  <c r="B1155" i="22"/>
  <c r="B1156" i="22"/>
  <c r="B1157" i="22"/>
  <c r="B1158" i="22"/>
  <c r="B1159" i="22"/>
  <c r="B1160" i="22"/>
  <c r="B1161" i="22"/>
  <c r="B1162" i="22"/>
  <c r="B1163" i="22"/>
  <c r="B1164" i="22"/>
  <c r="B1165" i="22"/>
  <c r="B1166" i="22"/>
  <c r="B1167" i="22"/>
  <c r="B1168" i="22"/>
  <c r="B1169" i="22"/>
  <c r="B1170" i="22"/>
  <c r="B1171" i="22"/>
  <c r="B1172" i="22"/>
  <c r="B1173" i="22"/>
  <c r="B1174" i="22"/>
  <c r="B1175" i="22"/>
  <c r="B1176" i="22"/>
  <c r="B1177" i="22"/>
  <c r="B1178" i="22"/>
  <c r="B1179" i="22"/>
  <c r="B1180" i="22"/>
  <c r="B1181" i="22"/>
  <c r="B1182" i="22"/>
  <c r="B1183" i="22"/>
  <c r="B1184" i="22"/>
  <c r="B1185" i="22"/>
  <c r="B1186" i="22"/>
  <c r="B1187" i="22"/>
  <c r="B1188" i="22"/>
  <c r="B1189" i="22"/>
  <c r="B1190" i="22"/>
  <c r="B1191" i="22"/>
  <c r="B1192" i="22"/>
  <c r="B1193" i="22"/>
  <c r="B1194" i="22"/>
  <c r="B1195" i="22"/>
  <c r="B1196" i="22"/>
  <c r="B1197" i="22"/>
  <c r="B1198" i="22"/>
  <c r="B1199" i="22"/>
  <c r="B1200" i="22"/>
  <c r="B1201" i="22"/>
  <c r="B1202" i="22"/>
  <c r="B1203" i="22"/>
  <c r="B1204" i="22"/>
  <c r="B1205" i="22"/>
  <c r="B1206" i="22"/>
  <c r="B1207" i="22"/>
  <c r="B1208" i="22"/>
  <c r="B1209" i="22"/>
  <c r="B1210" i="22"/>
  <c r="B1211" i="22"/>
  <c r="B1212" i="22"/>
  <c r="B1213" i="22"/>
  <c r="B1214" i="22"/>
  <c r="B1215" i="22"/>
  <c r="B1216" i="22"/>
  <c r="B1217" i="22"/>
  <c r="B1218" i="22"/>
  <c r="B1219" i="22"/>
  <c r="B1220" i="22"/>
  <c r="B1221" i="22"/>
  <c r="B1222" i="22"/>
  <c r="B1223" i="22"/>
  <c r="B1224" i="22"/>
  <c r="B1225" i="22"/>
  <c r="B1226" i="22"/>
  <c r="B1227" i="22"/>
  <c r="B1228" i="22"/>
  <c r="B1229" i="22"/>
  <c r="B1230" i="22"/>
  <c r="B1231" i="22"/>
  <c r="B1232" i="22"/>
  <c r="B1233" i="22"/>
  <c r="B1234" i="22"/>
  <c r="B1235" i="22"/>
  <c r="B1236" i="22"/>
  <c r="B1237" i="22"/>
  <c r="B1238" i="22"/>
  <c r="B1239" i="22"/>
  <c r="B1240" i="22"/>
  <c r="B1241" i="22"/>
  <c r="B1242" i="22"/>
  <c r="B1243" i="22"/>
  <c r="B1244" i="22"/>
  <c r="B1245" i="22"/>
  <c r="B1246" i="22"/>
  <c r="B1247" i="22"/>
  <c r="B1248" i="22"/>
  <c r="B1249" i="22"/>
  <c r="B1250" i="22"/>
  <c r="B1251" i="22"/>
  <c r="B1252" i="22"/>
  <c r="B1253" i="22"/>
  <c r="B1254" i="22"/>
  <c r="B1255" i="22"/>
  <c r="B1256" i="22"/>
  <c r="B1257" i="22"/>
  <c r="B1258" i="22"/>
  <c r="B1259" i="22"/>
  <c r="B1260" i="22"/>
  <c r="B1261" i="22"/>
  <c r="B1262" i="22"/>
  <c r="B1263" i="22"/>
  <c r="B1264" i="22"/>
  <c r="B1265" i="22"/>
  <c r="B1266" i="22"/>
  <c r="B1267" i="22"/>
  <c r="B1268" i="22"/>
  <c r="B1269" i="22"/>
  <c r="B1270" i="22"/>
  <c r="B1271" i="22"/>
  <c r="B1272" i="22"/>
  <c r="B1273" i="22"/>
  <c r="B1274" i="22"/>
  <c r="B1275" i="22"/>
  <c r="B1276" i="22"/>
  <c r="B1277" i="22"/>
  <c r="B1278" i="22"/>
  <c r="B1279" i="22"/>
  <c r="B1280" i="22"/>
  <c r="B1281" i="22"/>
  <c r="B1282" i="22"/>
  <c r="B1283" i="22"/>
  <c r="B1284" i="22"/>
  <c r="B1285" i="22"/>
  <c r="B1286" i="22"/>
  <c r="B1287" i="22"/>
  <c r="B1288" i="22"/>
  <c r="B1289" i="22"/>
  <c r="B1290" i="22"/>
  <c r="B1291" i="22"/>
  <c r="B1292" i="22"/>
  <c r="B1293" i="22"/>
  <c r="B1294" i="22"/>
  <c r="B1295" i="22"/>
  <c r="B1296" i="22"/>
  <c r="B1297" i="22"/>
  <c r="B1298" i="22"/>
  <c r="B1299" i="22"/>
  <c r="B1300" i="22"/>
  <c r="B1301" i="22"/>
  <c r="B1302" i="22"/>
  <c r="B1303" i="22"/>
  <c r="B1304" i="22"/>
  <c r="B1305" i="22"/>
  <c r="B1306" i="22"/>
  <c r="B1307" i="22"/>
  <c r="B1308" i="22"/>
  <c r="B1309" i="22"/>
  <c r="B1310" i="22"/>
  <c r="B1311" i="22"/>
  <c r="B1312" i="22"/>
  <c r="B1313" i="22"/>
  <c r="B1314" i="22"/>
  <c r="B1315" i="22"/>
  <c r="B1316" i="22"/>
  <c r="B1317" i="22"/>
  <c r="B1318" i="22"/>
  <c r="B1319" i="22"/>
  <c r="B1320" i="22"/>
  <c r="B1321" i="22"/>
  <c r="B1322" i="22"/>
  <c r="B1323" i="22"/>
  <c r="B1324" i="22"/>
  <c r="B1325" i="22"/>
  <c r="B1326" i="22"/>
  <c r="B1327" i="22"/>
  <c r="B1328" i="22"/>
  <c r="B1329" i="22"/>
  <c r="B1330" i="22"/>
  <c r="B1331" i="22"/>
  <c r="B1332" i="22"/>
  <c r="B1333" i="22"/>
  <c r="B1334" i="22"/>
  <c r="B1335" i="22"/>
  <c r="B1336" i="22"/>
  <c r="B1337" i="22"/>
  <c r="B1338" i="22"/>
  <c r="B1339" i="22"/>
  <c r="B1340" i="22"/>
  <c r="B1341" i="22"/>
  <c r="B1342" i="22"/>
  <c r="B1343" i="22"/>
  <c r="B1344" i="22"/>
  <c r="B1345" i="22"/>
  <c r="B1346" i="22"/>
  <c r="B1347" i="22"/>
  <c r="B1348" i="22"/>
  <c r="B1349" i="22"/>
  <c r="B1350" i="22"/>
  <c r="B1351" i="22"/>
  <c r="B1352" i="22"/>
  <c r="B1353" i="22"/>
  <c r="B1354" i="22"/>
  <c r="B1355" i="22"/>
  <c r="B1356" i="22"/>
  <c r="B1357" i="22"/>
  <c r="B1358" i="22"/>
  <c r="B1359" i="22"/>
  <c r="B1360" i="22"/>
  <c r="B1361" i="22"/>
  <c r="B1362" i="22"/>
  <c r="B1363" i="22"/>
  <c r="B1364" i="22"/>
  <c r="B1365" i="22"/>
  <c r="B1366" i="22"/>
  <c r="B1367" i="22"/>
  <c r="B1368" i="22"/>
  <c r="B1369" i="22"/>
  <c r="B1370" i="22"/>
  <c r="B1371" i="22"/>
  <c r="B1372" i="22"/>
  <c r="B1373" i="22"/>
  <c r="B1374" i="22"/>
  <c r="B1375" i="22"/>
  <c r="B1376" i="22"/>
  <c r="B1377" i="22"/>
  <c r="B1378" i="22"/>
  <c r="B1379" i="22"/>
  <c r="B1380" i="22"/>
  <c r="B1381" i="22"/>
  <c r="B1382" i="22"/>
  <c r="B1383" i="22"/>
  <c r="B1384" i="22"/>
  <c r="B1385" i="22"/>
  <c r="B1386" i="22"/>
  <c r="B1387" i="22"/>
  <c r="B1388" i="22"/>
  <c r="B1389" i="22"/>
  <c r="B1390" i="22"/>
  <c r="B1391" i="22"/>
  <c r="B1392" i="22"/>
  <c r="B1393" i="22"/>
  <c r="B1394" i="22"/>
  <c r="B1395" i="22"/>
  <c r="B1396" i="22"/>
  <c r="B1397" i="22"/>
  <c r="B1398" i="22"/>
  <c r="B1399" i="22"/>
  <c r="B1400" i="22"/>
  <c r="B1401" i="22"/>
  <c r="B1402" i="22"/>
  <c r="B1403" i="22"/>
  <c r="B1404" i="22"/>
  <c r="B1405" i="22"/>
  <c r="B1406" i="22"/>
  <c r="B1407" i="22"/>
  <c r="B1408" i="22"/>
  <c r="B1409" i="22"/>
  <c r="B1410" i="22"/>
  <c r="B1411" i="22"/>
  <c r="B1412" i="22"/>
  <c r="B1413" i="22"/>
  <c r="B1414" i="22"/>
  <c r="B1415" i="22"/>
  <c r="B1416" i="22"/>
  <c r="B1417" i="22"/>
  <c r="B1418" i="22"/>
  <c r="B1419" i="22"/>
  <c r="B1420" i="22"/>
  <c r="B1421" i="22"/>
  <c r="B1422" i="22"/>
  <c r="B1423" i="22"/>
  <c r="B1424" i="22"/>
  <c r="B1425" i="22"/>
  <c r="B1426" i="22"/>
  <c r="B1427" i="22"/>
  <c r="B1428" i="22"/>
  <c r="B1429" i="22"/>
  <c r="B1430" i="22"/>
  <c r="B1431" i="22"/>
  <c r="B1432" i="22"/>
  <c r="B1433" i="22"/>
  <c r="B1434" i="22"/>
  <c r="B1435" i="22"/>
  <c r="B1436" i="22"/>
  <c r="B1437" i="22"/>
  <c r="B1438" i="22"/>
  <c r="B1439" i="22"/>
  <c r="B1440" i="22"/>
  <c r="B1441" i="22"/>
  <c r="B1442" i="22"/>
  <c r="B1443" i="22"/>
  <c r="B1444" i="22"/>
  <c r="B1445" i="22"/>
  <c r="B1446" i="22"/>
  <c r="B1447" i="22"/>
  <c r="B1448" i="22"/>
  <c r="B1449" i="22"/>
  <c r="B1450" i="22"/>
  <c r="B1451" i="22"/>
  <c r="B1452" i="22"/>
  <c r="B1453" i="22"/>
  <c r="B1454" i="22"/>
  <c r="B1455" i="22"/>
  <c r="B1456" i="22"/>
  <c r="B1457" i="22"/>
  <c r="B1458" i="22"/>
  <c r="B1459" i="22"/>
  <c r="B1460" i="22"/>
  <c r="B1461" i="22"/>
  <c r="B1462" i="22"/>
  <c r="B1463" i="22"/>
  <c r="B1464" i="22"/>
  <c r="B1465" i="22"/>
  <c r="B1466" i="22"/>
  <c r="B1467" i="22"/>
  <c r="B1468" i="22"/>
  <c r="B1469" i="22"/>
  <c r="B1470" i="22"/>
  <c r="B1471" i="22"/>
  <c r="B1472" i="22"/>
  <c r="B1473" i="22"/>
  <c r="B1474" i="22"/>
  <c r="B1475" i="22"/>
  <c r="B1476" i="22"/>
  <c r="B1477" i="22"/>
  <c r="B1478" i="22"/>
  <c r="B1479" i="22"/>
  <c r="B1480" i="22"/>
  <c r="B1481" i="22"/>
  <c r="B1482" i="22"/>
  <c r="B1483" i="22"/>
  <c r="B1484" i="22"/>
  <c r="B1485" i="22"/>
  <c r="B1486" i="22"/>
  <c r="B1487" i="22"/>
  <c r="B1488" i="22"/>
  <c r="B1489" i="22"/>
  <c r="B1490" i="22"/>
  <c r="B1491" i="22"/>
  <c r="B1492" i="22"/>
  <c r="B1493" i="22"/>
  <c r="B1494" i="22"/>
  <c r="B1495" i="22"/>
  <c r="B1496" i="22"/>
  <c r="B1497" i="22"/>
  <c r="B1498" i="22"/>
  <c r="B1499" i="22"/>
  <c r="B1500" i="22"/>
  <c r="B1501" i="22"/>
  <c r="B1502" i="22"/>
  <c r="B1503" i="22"/>
  <c r="B1504" i="22"/>
  <c r="B1505" i="22"/>
  <c r="B1506" i="22"/>
  <c r="B1507" i="22"/>
  <c r="B1508" i="22"/>
  <c r="B1509" i="22"/>
  <c r="B1510" i="22"/>
  <c r="B1511" i="22"/>
  <c r="B1512" i="22"/>
  <c r="B1513" i="22"/>
  <c r="B1514" i="22"/>
  <c r="B1515" i="22"/>
  <c r="B1516" i="22"/>
  <c r="B1517" i="22"/>
  <c r="B1518" i="22"/>
  <c r="B1519" i="22"/>
  <c r="B1520" i="22"/>
  <c r="B1521" i="22"/>
  <c r="B1522" i="22"/>
  <c r="B1523" i="22"/>
  <c r="B1524" i="22"/>
  <c r="B1525" i="22"/>
  <c r="B1526" i="22"/>
  <c r="B1527" i="22"/>
  <c r="B1528" i="22"/>
  <c r="B1529" i="22"/>
  <c r="B1530" i="22"/>
  <c r="B1531" i="22"/>
  <c r="B1532" i="22"/>
  <c r="B1533" i="22"/>
  <c r="B1534" i="22"/>
  <c r="B1535" i="22"/>
  <c r="B1536" i="22"/>
  <c r="B1537" i="22"/>
  <c r="B1538" i="22"/>
  <c r="B1539" i="22"/>
  <c r="B1540" i="22"/>
  <c r="B1541" i="22"/>
  <c r="B1542" i="22"/>
  <c r="B1543" i="22"/>
  <c r="B1544" i="22"/>
  <c r="B1545" i="22"/>
  <c r="B1546" i="22"/>
  <c r="B1547" i="22"/>
  <c r="B1548" i="22"/>
  <c r="B1549" i="22"/>
  <c r="B1550" i="22"/>
  <c r="B1551" i="22"/>
  <c r="B1552" i="22"/>
  <c r="B1553" i="22"/>
  <c r="B1554" i="22"/>
  <c r="B1555" i="22"/>
  <c r="B1556" i="22"/>
  <c r="B1557" i="22"/>
  <c r="B1558" i="22"/>
  <c r="B1559" i="22"/>
  <c r="B1560" i="22"/>
  <c r="B1561" i="22"/>
  <c r="B1562" i="22"/>
  <c r="B1563" i="22"/>
  <c r="B1564" i="22"/>
  <c r="B1565" i="22"/>
  <c r="GO197" i="57"/>
  <c r="GN819" i="22"/>
  <c r="GL819" i="22"/>
  <c r="GK819" i="22"/>
  <c r="GK197" i="57"/>
  <c r="GJ819" i="22"/>
  <c r="GH819" i="22"/>
  <c r="GG819" i="22"/>
  <c r="GF819" i="22"/>
  <c r="GD819" i="22"/>
  <c r="GC819" i="22"/>
  <c r="GB819" i="22"/>
  <c r="FY819" i="22"/>
  <c r="FY197" i="57"/>
  <c r="FX819" i="22"/>
  <c r="FV819" i="22"/>
  <c r="FV197" i="57"/>
  <c r="FW197" i="57" s="1"/>
  <c r="FU819" i="22"/>
  <c r="FU197" i="57"/>
  <c r="FT819" i="22"/>
  <c r="D819" i="22"/>
  <c r="D197" i="57"/>
  <c r="E819" i="22"/>
  <c r="E197" i="57"/>
  <c r="F197" i="57"/>
  <c r="H819" i="22"/>
  <c r="H197" i="57"/>
  <c r="I819" i="22"/>
  <c r="I197" i="57"/>
  <c r="J819" i="22"/>
  <c r="J197" i="57"/>
  <c r="K197" i="57" s="1"/>
  <c r="L819" i="22"/>
  <c r="L197" i="57"/>
  <c r="M819" i="22"/>
  <c r="M197" i="57"/>
  <c r="N819" i="22"/>
  <c r="N197" i="57"/>
  <c r="P819" i="22"/>
  <c r="P197" i="57"/>
  <c r="Q819" i="22"/>
  <c r="Q197" i="57"/>
  <c r="R819" i="22"/>
  <c r="R197" i="57"/>
  <c r="T819" i="22"/>
  <c r="T197" i="57"/>
  <c r="U819" i="22"/>
  <c r="U197" i="57"/>
  <c r="V197" i="57"/>
  <c r="X819" i="22"/>
  <c r="X197" i="57"/>
  <c r="Y819" i="22"/>
  <c r="Y197" i="57"/>
  <c r="Z819" i="22"/>
  <c r="Z197" i="57"/>
  <c r="AB819" i="22"/>
  <c r="AB197" i="57"/>
  <c r="AC819" i="22"/>
  <c r="AC197" i="57"/>
  <c r="AD819" i="22"/>
  <c r="AD197" i="57"/>
  <c r="AF819" i="22"/>
  <c r="AF197" i="57"/>
  <c r="AG819" i="22"/>
  <c r="AG197" i="57"/>
  <c r="AH819" i="22"/>
  <c r="AH197" i="57"/>
  <c r="AJ819" i="22"/>
  <c r="AJ197" i="57"/>
  <c r="AK819" i="22"/>
  <c r="AK197" i="57"/>
  <c r="AL197" i="57"/>
  <c r="AN819" i="22"/>
  <c r="AN197" i="57"/>
  <c r="AO819" i="22"/>
  <c r="AO197" i="57"/>
  <c r="AP819" i="22"/>
  <c r="AP197" i="57"/>
  <c r="AR819" i="22"/>
  <c r="AR197" i="57"/>
  <c r="AS819" i="22"/>
  <c r="AS197" i="57"/>
  <c r="AT819" i="22"/>
  <c r="AT197" i="57"/>
  <c r="AV819" i="22"/>
  <c r="AV197" i="57"/>
  <c r="AW819" i="22"/>
  <c r="AW197" i="57"/>
  <c r="AX819" i="22"/>
  <c r="AX197" i="57"/>
  <c r="AZ819" i="22"/>
  <c r="AZ197" i="57"/>
  <c r="BA819" i="22"/>
  <c r="BA197" i="57"/>
  <c r="BB197" i="57"/>
  <c r="BD819" i="22"/>
  <c r="BD197" i="57"/>
  <c r="BE819" i="22"/>
  <c r="BE197" i="57"/>
  <c r="BF819" i="22"/>
  <c r="BF197" i="57"/>
  <c r="BG197" i="57" s="1"/>
  <c r="BH819" i="22"/>
  <c r="BH197" i="57"/>
  <c r="BI819" i="22"/>
  <c r="BI197" i="57"/>
  <c r="BJ819" i="22"/>
  <c r="BJ197" i="57"/>
  <c r="BL819" i="22"/>
  <c r="BL197" i="57"/>
  <c r="BM819" i="22"/>
  <c r="BM197" i="57"/>
  <c r="BN819" i="22"/>
  <c r="BN197" i="57"/>
  <c r="BP819" i="22"/>
  <c r="BP197" i="57"/>
  <c r="BQ819" i="22"/>
  <c r="BQ197" i="57"/>
  <c r="BR197" i="57"/>
  <c r="BT819" i="22"/>
  <c r="BT197" i="57"/>
  <c r="BU819" i="22"/>
  <c r="BU197" i="57"/>
  <c r="BV819" i="22"/>
  <c r="BV197" i="57"/>
  <c r="BX819" i="22"/>
  <c r="BX197" i="57"/>
  <c r="BY819" i="22"/>
  <c r="BY197" i="57"/>
  <c r="BZ819" i="22"/>
  <c r="BZ197" i="57"/>
  <c r="CB819" i="22"/>
  <c r="CB197" i="57"/>
  <c r="CC819" i="22"/>
  <c r="CC197" i="57"/>
  <c r="CD819" i="22"/>
  <c r="CD197" i="57"/>
  <c r="CF819" i="22"/>
  <c r="CF197" i="57"/>
  <c r="CG819" i="22"/>
  <c r="CG197" i="57"/>
  <c r="CH197" i="57"/>
  <c r="CJ819" i="22"/>
  <c r="CJ197" i="57"/>
  <c r="CK819" i="22"/>
  <c r="CK197" i="57"/>
  <c r="CL819" i="22"/>
  <c r="CL197" i="57"/>
  <c r="CN819" i="22"/>
  <c r="CN197" i="57"/>
  <c r="CO819" i="22"/>
  <c r="CO197" i="57"/>
  <c r="CP819" i="22"/>
  <c r="CP197" i="57"/>
  <c r="CR819" i="22"/>
  <c r="CR197" i="57"/>
  <c r="CS819" i="22"/>
  <c r="CS197" i="57"/>
  <c r="CT819" i="22"/>
  <c r="CT197" i="57"/>
  <c r="CV819" i="22"/>
  <c r="CV197" i="57"/>
  <c r="CW819" i="22"/>
  <c r="CW197" i="57"/>
  <c r="CX197" i="57"/>
  <c r="CZ819" i="22"/>
  <c r="CZ197" i="57"/>
  <c r="DA819" i="22"/>
  <c r="DA197" i="57"/>
  <c r="DB819" i="22"/>
  <c r="DB197" i="57"/>
  <c r="DD819" i="22"/>
  <c r="DD197" i="57"/>
  <c r="DE819" i="22"/>
  <c r="DE197" i="57"/>
  <c r="DF819" i="22"/>
  <c r="DF197" i="57"/>
  <c r="DH819" i="22"/>
  <c r="DH197" i="57"/>
  <c r="DI819" i="22"/>
  <c r="DI197" i="57"/>
  <c r="DJ819" i="22"/>
  <c r="DJ197" i="57"/>
  <c r="DL819" i="22"/>
  <c r="DL197" i="57"/>
  <c r="DM819" i="22"/>
  <c r="DM197" i="57"/>
  <c r="DN197" i="57"/>
  <c r="DP819" i="22"/>
  <c r="DP197" i="57"/>
  <c r="DQ819" i="22"/>
  <c r="DQ197" i="57"/>
  <c r="DR819" i="22"/>
  <c r="DR197" i="57"/>
  <c r="DT819" i="22"/>
  <c r="DT197" i="57"/>
  <c r="DU819" i="22"/>
  <c r="DU197" i="57"/>
  <c r="DV819" i="22"/>
  <c r="DV197" i="57"/>
  <c r="DX819" i="22"/>
  <c r="DX197" i="57"/>
  <c r="DY819" i="22"/>
  <c r="DY197" i="57"/>
  <c r="DZ819" i="22"/>
  <c r="DZ197" i="57"/>
  <c r="EB819" i="22"/>
  <c r="EB197" i="57"/>
  <c r="EC819" i="22"/>
  <c r="EC197" i="57"/>
  <c r="ED197" i="57"/>
  <c r="EF819" i="22"/>
  <c r="EF197" i="57"/>
  <c r="EG819" i="22"/>
  <c r="EG197" i="57"/>
  <c r="EH819" i="22"/>
  <c r="EH197" i="57"/>
  <c r="EJ819" i="22"/>
  <c r="EJ197" i="57"/>
  <c r="EK819" i="22"/>
  <c r="EK197" i="57"/>
  <c r="EL819" i="22"/>
  <c r="EL197" i="57"/>
  <c r="EN819" i="22"/>
  <c r="EN197" i="57"/>
  <c r="EO819" i="22"/>
  <c r="EO197" i="57"/>
  <c r="EP819" i="22"/>
  <c r="EP197" i="57"/>
  <c r="EQ197" i="57" s="1"/>
  <c r="ER819" i="22"/>
  <c r="ER197" i="57"/>
  <c r="ES819" i="22"/>
  <c r="ES197" i="57"/>
  <c r="ET197" i="57"/>
  <c r="EV819" i="22"/>
  <c r="EV197" i="57"/>
  <c r="EW819" i="22"/>
  <c r="EW197" i="57"/>
  <c r="EX819" i="22"/>
  <c r="EX197" i="57"/>
  <c r="EZ819" i="22"/>
  <c r="EZ197" i="57"/>
  <c r="FA819" i="22"/>
  <c r="FA197" i="57"/>
  <c r="FB819" i="22"/>
  <c r="FB197" i="57"/>
  <c r="FD819" i="22"/>
  <c r="FD197" i="57"/>
  <c r="FE819" i="22"/>
  <c r="FE197" i="57"/>
  <c r="FF819" i="22"/>
  <c r="FF197" i="57"/>
  <c r="FH819" i="22"/>
  <c r="FH197" i="57"/>
  <c r="FI819" i="22"/>
  <c r="FI197" i="57"/>
  <c r="FJ197" i="57"/>
  <c r="FL819" i="22"/>
  <c r="FL197" i="57"/>
  <c r="FM819" i="22"/>
  <c r="FM197" i="57"/>
  <c r="FN819" i="22"/>
  <c r="FN197" i="57"/>
  <c r="FT197" i="57"/>
  <c r="FX197" i="57"/>
  <c r="FZ197" i="57"/>
  <c r="GJ197" i="57"/>
  <c r="GL197" i="57"/>
  <c r="GN197" i="57"/>
  <c r="GP197" i="57"/>
  <c r="GH197" i="57"/>
  <c r="GG197" i="57"/>
  <c r="GF197" i="57"/>
  <c r="GD197" i="57"/>
  <c r="GC197" i="57"/>
  <c r="GB197" i="57"/>
  <c r="AF31" i="1"/>
  <c r="AC31" i="1"/>
  <c r="Z31" i="1"/>
  <c r="W31" i="1"/>
  <c r="T31" i="1"/>
  <c r="Q31" i="1"/>
  <c r="N31" i="1"/>
  <c r="K31" i="1"/>
  <c r="H31" i="1"/>
  <c r="E31" i="1"/>
  <c r="B31" i="1"/>
  <c r="A196" i="57"/>
  <c r="B196" i="57"/>
  <c r="A184" i="57"/>
  <c r="B184" i="57"/>
  <c r="FN813" i="22"/>
  <c r="FM813" i="22"/>
  <c r="FL813" i="22"/>
  <c r="FJ813" i="22"/>
  <c r="FI813" i="22"/>
  <c r="FH813" i="22"/>
  <c r="FF813" i="22"/>
  <c r="FE813" i="22"/>
  <c r="FD813" i="22"/>
  <c r="FB813" i="22"/>
  <c r="FA813" i="22"/>
  <c r="EZ813" i="22"/>
  <c r="EX813" i="22"/>
  <c r="EW813" i="22"/>
  <c r="EV813" i="22"/>
  <c r="ET813" i="22"/>
  <c r="ES813" i="22"/>
  <c r="ER813" i="22"/>
  <c r="EP813" i="22"/>
  <c r="EO813" i="22"/>
  <c r="EN813" i="22"/>
  <c r="EL813" i="22"/>
  <c r="EK813" i="22"/>
  <c r="EJ813" i="22"/>
  <c r="EH813" i="22"/>
  <c r="EG813" i="22"/>
  <c r="EF813" i="22"/>
  <c r="ED813" i="22"/>
  <c r="EC813" i="22"/>
  <c r="EB813" i="22"/>
  <c r="DZ813" i="22"/>
  <c r="DY813" i="22"/>
  <c r="DX813" i="22"/>
  <c r="DV813" i="22"/>
  <c r="DU813" i="22"/>
  <c r="DT813" i="22"/>
  <c r="DR813" i="22"/>
  <c r="DQ813" i="22"/>
  <c r="DP813" i="22"/>
  <c r="DN813" i="22"/>
  <c r="DM813" i="22"/>
  <c r="DL813" i="22"/>
  <c r="DJ813" i="22"/>
  <c r="DI813" i="22"/>
  <c r="DH813" i="22"/>
  <c r="DF813" i="22"/>
  <c r="DE813" i="22"/>
  <c r="DD813" i="22"/>
  <c r="DB813" i="22"/>
  <c r="DA813" i="22"/>
  <c r="CZ813" i="22"/>
  <c r="CX813" i="22"/>
  <c r="CW813" i="22"/>
  <c r="CV813" i="22"/>
  <c r="CT813" i="22"/>
  <c r="CS813" i="22"/>
  <c r="CR813" i="22"/>
  <c r="CP813" i="22"/>
  <c r="CO813" i="22"/>
  <c r="CN813" i="22"/>
  <c r="CL813" i="22"/>
  <c r="CK813" i="22"/>
  <c r="CJ813" i="22"/>
  <c r="CH813" i="22"/>
  <c r="CG813" i="22"/>
  <c r="CF813" i="22"/>
  <c r="CD813" i="22"/>
  <c r="CC813" i="22"/>
  <c r="CB813" i="22"/>
  <c r="BZ813" i="22"/>
  <c r="BY813" i="22"/>
  <c r="BX813" i="22"/>
  <c r="BV813" i="22"/>
  <c r="BU813" i="22"/>
  <c r="BT813" i="22"/>
  <c r="BR813" i="22"/>
  <c r="BQ813" i="22"/>
  <c r="BP813" i="22"/>
  <c r="BN813" i="22"/>
  <c r="BM813" i="22"/>
  <c r="BL813" i="22"/>
  <c r="BJ813" i="22"/>
  <c r="BI813" i="22"/>
  <c r="BH813" i="22"/>
  <c r="BF813" i="22"/>
  <c r="BE813" i="22"/>
  <c r="BD813" i="22"/>
  <c r="BB813" i="22"/>
  <c r="BA813" i="22"/>
  <c r="AZ813" i="22"/>
  <c r="AX813" i="22"/>
  <c r="AW813" i="22"/>
  <c r="AV813" i="22"/>
  <c r="AT813" i="22"/>
  <c r="AS813" i="22"/>
  <c r="AR813" i="22"/>
  <c r="AP813" i="22"/>
  <c r="AO813" i="22"/>
  <c r="AN813" i="22"/>
  <c r="AL813" i="22"/>
  <c r="AK813" i="22"/>
  <c r="AJ813" i="22"/>
  <c r="AH813" i="22"/>
  <c r="AG813" i="22"/>
  <c r="AF813" i="22"/>
  <c r="AD813" i="22"/>
  <c r="AC813" i="22"/>
  <c r="AB813" i="22"/>
  <c r="Z813" i="22"/>
  <c r="Y813" i="22"/>
  <c r="X813" i="22"/>
  <c r="V813" i="22"/>
  <c r="U813" i="22"/>
  <c r="T813" i="22"/>
  <c r="R813" i="22"/>
  <c r="Q813" i="22"/>
  <c r="P813" i="22"/>
  <c r="N813" i="22"/>
  <c r="M813" i="22"/>
  <c r="L813" i="22"/>
  <c r="J813" i="22"/>
  <c r="I813" i="22"/>
  <c r="H813" i="22"/>
  <c r="F813" i="22"/>
  <c r="E813" i="22"/>
  <c r="D813" i="22"/>
  <c r="GP813" i="22"/>
  <c r="GN813" i="22"/>
  <c r="GL813" i="22"/>
  <c r="GK813" i="22"/>
  <c r="GJ813" i="22"/>
  <c r="GH813" i="22"/>
  <c r="GG813" i="22"/>
  <c r="GF813" i="22"/>
  <c r="GD813" i="22"/>
  <c r="GC813" i="22"/>
  <c r="GB813" i="22"/>
  <c r="FZ813" i="22"/>
  <c r="FY813" i="22"/>
  <c r="FX813" i="22"/>
  <c r="FU813" i="22"/>
  <c r="FV813" i="22"/>
  <c r="FT813" i="22"/>
  <c r="GP806" i="22"/>
  <c r="GN806" i="22"/>
  <c r="GL806" i="22"/>
  <c r="GK806" i="22"/>
  <c r="GJ806" i="22"/>
  <c r="GH806" i="22"/>
  <c r="GG806" i="22"/>
  <c r="GF806" i="22"/>
  <c r="GD806" i="22"/>
  <c r="GC806" i="22"/>
  <c r="GB806" i="22"/>
  <c r="FZ806" i="22"/>
  <c r="FY806" i="22"/>
  <c r="FX806" i="22"/>
  <c r="FV806" i="22"/>
  <c r="FU806" i="22"/>
  <c r="FT806" i="22"/>
  <c r="FN806" i="22"/>
  <c r="FM806" i="22"/>
  <c r="FL806" i="22"/>
  <c r="FJ806" i="22"/>
  <c r="FI806" i="22"/>
  <c r="FH806" i="22"/>
  <c r="FF806" i="22"/>
  <c r="FE806" i="22"/>
  <c r="FD806" i="22"/>
  <c r="FB806" i="22"/>
  <c r="FA806" i="22"/>
  <c r="EZ806" i="22"/>
  <c r="EX806" i="22"/>
  <c r="EW806" i="22"/>
  <c r="EV806" i="22"/>
  <c r="ET806" i="22"/>
  <c r="ES806" i="22"/>
  <c r="ER806" i="22"/>
  <c r="EP806" i="22"/>
  <c r="EO806" i="22"/>
  <c r="EN806" i="22"/>
  <c r="EL806" i="22"/>
  <c r="EK806" i="22"/>
  <c r="EJ806" i="22"/>
  <c r="EH806" i="22"/>
  <c r="EG806" i="22"/>
  <c r="EF806" i="22"/>
  <c r="ED806" i="22"/>
  <c r="EC806" i="22"/>
  <c r="EB806" i="22"/>
  <c r="DZ806" i="22"/>
  <c r="DY806" i="22"/>
  <c r="DX806" i="22"/>
  <c r="DV806" i="22"/>
  <c r="DU806" i="22"/>
  <c r="DT806" i="22"/>
  <c r="DR806" i="22"/>
  <c r="DQ806" i="22"/>
  <c r="DP806" i="22"/>
  <c r="DN806" i="22"/>
  <c r="DM806" i="22"/>
  <c r="DL806" i="22"/>
  <c r="DJ806" i="22"/>
  <c r="DI806" i="22"/>
  <c r="DH806" i="22"/>
  <c r="DF806" i="22"/>
  <c r="DE806" i="22"/>
  <c r="DD806" i="22"/>
  <c r="DB806" i="22"/>
  <c r="DA806" i="22"/>
  <c r="CZ806" i="22"/>
  <c r="CX806" i="22"/>
  <c r="CW806" i="22"/>
  <c r="CV806" i="22"/>
  <c r="CT806" i="22"/>
  <c r="CS806" i="22"/>
  <c r="CR806" i="22"/>
  <c r="CP806" i="22"/>
  <c r="CO806" i="22"/>
  <c r="CN806" i="22"/>
  <c r="CL806" i="22"/>
  <c r="CK806" i="22"/>
  <c r="CJ806" i="22"/>
  <c r="CH806" i="22"/>
  <c r="CG806" i="22"/>
  <c r="CF806" i="22"/>
  <c r="CD806" i="22"/>
  <c r="CC806" i="22"/>
  <c r="CB806" i="22"/>
  <c r="BZ806" i="22"/>
  <c r="BY806" i="22"/>
  <c r="BX806" i="22"/>
  <c r="BV806" i="22"/>
  <c r="BU806" i="22"/>
  <c r="BT806" i="22"/>
  <c r="BR806" i="22"/>
  <c r="BQ806" i="22"/>
  <c r="BP806" i="22"/>
  <c r="BN806" i="22"/>
  <c r="BM806" i="22"/>
  <c r="BL806" i="22"/>
  <c r="BJ806" i="22"/>
  <c r="BI806" i="22"/>
  <c r="BH806" i="22"/>
  <c r="BF806" i="22"/>
  <c r="BE806" i="22"/>
  <c r="BD806" i="22"/>
  <c r="BB806" i="22"/>
  <c r="BA806" i="22"/>
  <c r="AZ806" i="22"/>
  <c r="AX806" i="22"/>
  <c r="AW806" i="22"/>
  <c r="AV806" i="22"/>
  <c r="AT806" i="22"/>
  <c r="AS806" i="22"/>
  <c r="AR806" i="22"/>
  <c r="AP806" i="22"/>
  <c r="AO806" i="22"/>
  <c r="AN806" i="22"/>
  <c r="AL806" i="22"/>
  <c r="AK806" i="22"/>
  <c r="AJ806" i="22"/>
  <c r="AH806" i="22"/>
  <c r="AG806" i="22"/>
  <c r="AF806" i="22"/>
  <c r="AD806" i="22"/>
  <c r="AC806" i="22"/>
  <c r="AB806" i="22"/>
  <c r="Z806" i="22"/>
  <c r="Y806" i="22"/>
  <c r="X806" i="22"/>
  <c r="V806" i="22"/>
  <c r="U806" i="22"/>
  <c r="T806" i="22"/>
  <c r="R806" i="22"/>
  <c r="Q806" i="22"/>
  <c r="P806" i="22"/>
  <c r="N806" i="22"/>
  <c r="M806" i="22"/>
  <c r="L806" i="22"/>
  <c r="J806" i="22"/>
  <c r="I806" i="22"/>
  <c r="H806" i="22"/>
  <c r="E806" i="22"/>
  <c r="F806" i="22"/>
  <c r="D806" i="22"/>
  <c r="GD767" i="22"/>
  <c r="GD782" i="22"/>
  <c r="GD785" i="22"/>
  <c r="GD789" i="22"/>
  <c r="GD790" i="22"/>
  <c r="GD794" i="22"/>
  <c r="GD800" i="22"/>
  <c r="FZ800" i="22"/>
  <c r="FJ800" i="22"/>
  <c r="ET800" i="22"/>
  <c r="ED800" i="22"/>
  <c r="DN800" i="22"/>
  <c r="CX800" i="22"/>
  <c r="CH800" i="22"/>
  <c r="BR800" i="22"/>
  <c r="BB800" i="22"/>
  <c r="AL800" i="22"/>
  <c r="V800" i="22"/>
  <c r="F800" i="22"/>
  <c r="U800" i="22"/>
  <c r="BE800" i="22"/>
  <c r="CS800" i="22"/>
  <c r="DA800" i="22"/>
  <c r="DI800" i="22"/>
  <c r="EO800" i="22"/>
  <c r="EV800" i="22"/>
  <c r="EX800" i="22"/>
  <c r="EZ800" i="22"/>
  <c r="FF800" i="22"/>
  <c r="FI800" i="22"/>
  <c r="GH800" i="22"/>
  <c r="GJ800" i="22"/>
  <c r="GK800" i="22"/>
  <c r="GP800" i="22"/>
  <c r="GN800" i="22"/>
  <c r="GL800" i="22"/>
  <c r="GG800" i="22"/>
  <c r="GF800" i="22"/>
  <c r="GC800" i="22"/>
  <c r="GB800" i="22"/>
  <c r="FY800" i="22"/>
  <c r="FX800" i="22"/>
  <c r="FV800" i="22"/>
  <c r="FU800" i="22"/>
  <c r="FT800" i="22"/>
  <c r="FN800" i="22"/>
  <c r="FM800" i="22"/>
  <c r="FL800" i="22"/>
  <c r="FH800" i="22"/>
  <c r="FE800" i="22"/>
  <c r="FD800" i="22"/>
  <c r="FB800" i="22"/>
  <c r="FA800" i="22"/>
  <c r="EW800" i="22"/>
  <c r="ES800" i="22"/>
  <c r="ER800" i="22"/>
  <c r="EP800" i="22"/>
  <c r="EN800" i="22"/>
  <c r="EL800" i="22"/>
  <c r="EK800" i="22"/>
  <c r="EJ800" i="22"/>
  <c r="EH800" i="22"/>
  <c r="EG800" i="22"/>
  <c r="EF800" i="22"/>
  <c r="EC800" i="22"/>
  <c r="EB800" i="22"/>
  <c r="DZ800" i="22"/>
  <c r="DY800" i="22"/>
  <c r="DX800" i="22"/>
  <c r="DV800" i="22"/>
  <c r="DU800" i="22"/>
  <c r="DT800" i="22"/>
  <c r="DR800" i="22"/>
  <c r="DQ800" i="22"/>
  <c r="DP800" i="22"/>
  <c r="DM800" i="22"/>
  <c r="DL800" i="22"/>
  <c r="DJ800" i="22"/>
  <c r="DH800" i="22"/>
  <c r="DF800" i="22"/>
  <c r="DE800" i="22"/>
  <c r="DD800" i="22"/>
  <c r="DB800" i="22"/>
  <c r="CZ800" i="22"/>
  <c r="CW800" i="22"/>
  <c r="CV800" i="22"/>
  <c r="CT800" i="22"/>
  <c r="CR800" i="22"/>
  <c r="CP800" i="22"/>
  <c r="CO800" i="22"/>
  <c r="CN800" i="22"/>
  <c r="CL800" i="22"/>
  <c r="CK800" i="22"/>
  <c r="CJ800" i="22"/>
  <c r="CG800" i="22"/>
  <c r="CF800" i="22"/>
  <c r="CD800" i="22"/>
  <c r="CC800" i="22"/>
  <c r="CB800" i="22"/>
  <c r="BZ800" i="22"/>
  <c r="BY800" i="22"/>
  <c r="BX800" i="22"/>
  <c r="BV800" i="22"/>
  <c r="BU800" i="22"/>
  <c r="BT800" i="22"/>
  <c r="BQ800" i="22"/>
  <c r="BP800" i="22"/>
  <c r="BN800" i="22"/>
  <c r="BM800" i="22"/>
  <c r="BL800" i="22"/>
  <c r="BJ800" i="22"/>
  <c r="BI800" i="22"/>
  <c r="BH800" i="22"/>
  <c r="BF800" i="22"/>
  <c r="BD800" i="22"/>
  <c r="BA800" i="22"/>
  <c r="AZ800" i="22"/>
  <c r="AX800" i="22"/>
  <c r="AW800" i="22"/>
  <c r="AV800" i="22"/>
  <c r="AT800" i="22"/>
  <c r="AS800" i="22"/>
  <c r="AR800" i="22"/>
  <c r="AP800" i="22"/>
  <c r="AO800" i="22"/>
  <c r="AN800" i="22"/>
  <c r="AK800" i="22"/>
  <c r="AJ800" i="22"/>
  <c r="AH800" i="22"/>
  <c r="AG800" i="22"/>
  <c r="AF800" i="22"/>
  <c r="Z800" i="22"/>
  <c r="Y800" i="22"/>
  <c r="X800" i="22"/>
  <c r="T800" i="22"/>
  <c r="R800" i="22"/>
  <c r="Q800" i="22"/>
  <c r="P800" i="22"/>
  <c r="N800" i="22"/>
  <c r="M800" i="22"/>
  <c r="L800" i="22"/>
  <c r="J800" i="22"/>
  <c r="I800" i="22"/>
  <c r="H800" i="22"/>
  <c r="E800" i="22"/>
  <c r="D800" i="22"/>
  <c r="FZ794" i="22"/>
  <c r="FJ794" i="22"/>
  <c r="ET794" i="22"/>
  <c r="ED794" i="22"/>
  <c r="DN794" i="22"/>
  <c r="CX794" i="22"/>
  <c r="CH794" i="22"/>
  <c r="BR794" i="22"/>
  <c r="BB794" i="22"/>
  <c r="AL794" i="22"/>
  <c r="V794" i="22"/>
  <c r="F794" i="22"/>
  <c r="A193" i="57"/>
  <c r="B193" i="57"/>
  <c r="A194" i="57"/>
  <c r="B194" i="57"/>
  <c r="B195" i="57"/>
  <c r="B197" i="57"/>
  <c r="B198" i="57"/>
  <c r="B199" i="57"/>
  <c r="B200" i="57"/>
  <c r="B201" i="57"/>
  <c r="B202" i="57"/>
  <c r="V767" i="22"/>
  <c r="V782" i="22"/>
  <c r="V785" i="22"/>
  <c r="V789" i="22"/>
  <c r="V790" i="22"/>
  <c r="GP794" i="22"/>
  <c r="GN794" i="22"/>
  <c r="GL794" i="22"/>
  <c r="GK794" i="22"/>
  <c r="GJ794" i="22"/>
  <c r="GH794" i="22"/>
  <c r="GG794" i="22"/>
  <c r="GF794" i="22"/>
  <c r="GC794" i="22"/>
  <c r="GB794" i="22"/>
  <c r="FY794" i="22"/>
  <c r="FX794" i="22"/>
  <c r="FV794" i="22"/>
  <c r="FU794" i="22"/>
  <c r="FT794" i="22"/>
  <c r="FN794" i="22"/>
  <c r="FM794" i="22"/>
  <c r="FL794" i="22"/>
  <c r="FI794" i="22"/>
  <c r="FH794" i="22"/>
  <c r="FF794" i="22"/>
  <c r="FE794" i="22"/>
  <c r="FD794" i="22"/>
  <c r="FB794" i="22"/>
  <c r="FA794" i="22"/>
  <c r="EZ794" i="22"/>
  <c r="EX794" i="22"/>
  <c r="EW794" i="22"/>
  <c r="EV794" i="22"/>
  <c r="ES794" i="22"/>
  <c r="ER794" i="22"/>
  <c r="EP794" i="22"/>
  <c r="EO794" i="22"/>
  <c r="EN794" i="22"/>
  <c r="EL794" i="22"/>
  <c r="EK794" i="22"/>
  <c r="EJ794" i="22"/>
  <c r="EH794" i="22"/>
  <c r="EG794" i="22"/>
  <c r="EF794" i="22"/>
  <c r="EC794" i="22"/>
  <c r="EB794" i="22"/>
  <c r="DZ794" i="22"/>
  <c r="DY794" i="22"/>
  <c r="DX794" i="22"/>
  <c r="DV794" i="22"/>
  <c r="DU794" i="22"/>
  <c r="DT794" i="22"/>
  <c r="DR794" i="22"/>
  <c r="DQ794" i="22"/>
  <c r="DP794" i="22"/>
  <c r="DM794" i="22"/>
  <c r="DL794" i="22"/>
  <c r="DJ794" i="22"/>
  <c r="DI794" i="22"/>
  <c r="DH794" i="22"/>
  <c r="DF794" i="22"/>
  <c r="DE794" i="22"/>
  <c r="DD794" i="22"/>
  <c r="DB794" i="22"/>
  <c r="DA794" i="22"/>
  <c r="CZ794" i="22"/>
  <c r="CW794" i="22"/>
  <c r="CV794" i="22"/>
  <c r="CT794" i="22"/>
  <c r="CS794" i="22"/>
  <c r="CR794" i="22"/>
  <c r="CP794" i="22"/>
  <c r="CO794" i="22"/>
  <c r="CN794" i="22"/>
  <c r="CL794" i="22"/>
  <c r="CK794" i="22"/>
  <c r="CJ794" i="22"/>
  <c r="CG794" i="22"/>
  <c r="CF794" i="22"/>
  <c r="CD794" i="22"/>
  <c r="CC794" i="22"/>
  <c r="CB794" i="22"/>
  <c r="BZ794" i="22"/>
  <c r="BY794" i="22"/>
  <c r="BX794" i="22"/>
  <c r="BV794" i="22"/>
  <c r="BU794" i="22"/>
  <c r="BT794" i="22"/>
  <c r="BQ794" i="22"/>
  <c r="BP794" i="22"/>
  <c r="BN794" i="22"/>
  <c r="BM794" i="22"/>
  <c r="BL794" i="22"/>
  <c r="BJ794" i="22"/>
  <c r="BI794" i="22"/>
  <c r="BH794" i="22"/>
  <c r="BF794" i="22"/>
  <c r="BE794" i="22"/>
  <c r="BD794" i="22"/>
  <c r="BA794" i="22"/>
  <c r="AZ794" i="22"/>
  <c r="AX794" i="22"/>
  <c r="AW794" i="22"/>
  <c r="AV794" i="22"/>
  <c r="AT794" i="22"/>
  <c r="AS794" i="22"/>
  <c r="AR794" i="22"/>
  <c r="AP794" i="22"/>
  <c r="AO794" i="22"/>
  <c r="AN794" i="22"/>
  <c r="AK794" i="22"/>
  <c r="AJ794" i="22"/>
  <c r="AH794" i="22"/>
  <c r="AG794" i="22"/>
  <c r="AF794" i="22"/>
  <c r="Z794" i="22"/>
  <c r="Y794" i="22"/>
  <c r="X794" i="22"/>
  <c r="U794" i="22"/>
  <c r="T794" i="22"/>
  <c r="R794" i="22"/>
  <c r="Q794" i="22"/>
  <c r="P794" i="22"/>
  <c r="N794" i="22"/>
  <c r="M794" i="22"/>
  <c r="L794" i="22"/>
  <c r="J794" i="22"/>
  <c r="I794" i="22"/>
  <c r="H794" i="22"/>
  <c r="E794" i="22"/>
  <c r="D794" i="22"/>
  <c r="A54" i="1"/>
  <c r="F790" i="22"/>
  <c r="GP790" i="22"/>
  <c r="GN790" i="22"/>
  <c r="GP789" i="22"/>
  <c r="GN789" i="22"/>
  <c r="GL790" i="22"/>
  <c r="GK790" i="22"/>
  <c r="GJ790" i="22"/>
  <c r="GH790" i="22"/>
  <c r="GG790" i="22"/>
  <c r="GF790" i="22"/>
  <c r="GC790" i="22"/>
  <c r="GB790" i="22"/>
  <c r="FZ790" i="22"/>
  <c r="FY790" i="22"/>
  <c r="FX790" i="22"/>
  <c r="FV790" i="22"/>
  <c r="FU790" i="22"/>
  <c r="FT790" i="22"/>
  <c r="GL789" i="22"/>
  <c r="GK789" i="22"/>
  <c r="GJ789" i="22"/>
  <c r="GH789" i="22"/>
  <c r="GG789" i="22"/>
  <c r="GF789" i="22"/>
  <c r="GC789" i="22"/>
  <c r="GB789" i="22"/>
  <c r="FZ789" i="22"/>
  <c r="FY789" i="22"/>
  <c r="FX789" i="22"/>
  <c r="FV789" i="22"/>
  <c r="FU789" i="22"/>
  <c r="FT789" i="22"/>
  <c r="FN790" i="22"/>
  <c r="FM790" i="22"/>
  <c r="FL790" i="22"/>
  <c r="FJ790" i="22"/>
  <c r="FI790" i="22"/>
  <c r="FH790" i="22"/>
  <c r="FF790" i="22"/>
  <c r="FE790" i="22"/>
  <c r="FD790" i="22"/>
  <c r="FB790" i="22"/>
  <c r="FA790" i="22"/>
  <c r="EZ790" i="22"/>
  <c r="EX790" i="22"/>
  <c r="EW790" i="22"/>
  <c r="EV790" i="22"/>
  <c r="ET790" i="22"/>
  <c r="ES790" i="22"/>
  <c r="ER790" i="22"/>
  <c r="FN789" i="22"/>
  <c r="FM789" i="22"/>
  <c r="FL789" i="22"/>
  <c r="FJ789" i="22"/>
  <c r="FI789" i="22"/>
  <c r="FH789" i="22"/>
  <c r="FF789" i="22"/>
  <c r="FE789" i="22"/>
  <c r="FD789" i="22"/>
  <c r="FB789" i="22"/>
  <c r="FA789" i="22"/>
  <c r="EZ789" i="22"/>
  <c r="EX789" i="22"/>
  <c r="EW789" i="22"/>
  <c r="EV789" i="22"/>
  <c r="ET789" i="22"/>
  <c r="ES789" i="22"/>
  <c r="ER789" i="22"/>
  <c r="EP790" i="22"/>
  <c r="EO790" i="22"/>
  <c r="EN790" i="22"/>
  <c r="EL790" i="22"/>
  <c r="EK790" i="22"/>
  <c r="EJ790" i="22"/>
  <c r="EH790" i="22"/>
  <c r="EG790" i="22"/>
  <c r="EF790" i="22"/>
  <c r="ED790" i="22"/>
  <c r="EC790" i="22"/>
  <c r="EB790" i="22"/>
  <c r="DZ790" i="22"/>
  <c r="DY790" i="22"/>
  <c r="DX790" i="22"/>
  <c r="DV790" i="22"/>
  <c r="DU790" i="22"/>
  <c r="DT790" i="22"/>
  <c r="EP789" i="22"/>
  <c r="EO789" i="22"/>
  <c r="EN789" i="22"/>
  <c r="EL789" i="22"/>
  <c r="EK789" i="22"/>
  <c r="EJ789" i="22"/>
  <c r="EH789" i="22"/>
  <c r="EG789" i="22"/>
  <c r="EF789" i="22"/>
  <c r="ED789" i="22"/>
  <c r="EC789" i="22"/>
  <c r="EB789" i="22"/>
  <c r="DZ789" i="22"/>
  <c r="DY789" i="22"/>
  <c r="DX789" i="22"/>
  <c r="DV789" i="22"/>
  <c r="DU789" i="22"/>
  <c r="DT789" i="22"/>
  <c r="DR790" i="22"/>
  <c r="DQ790" i="22"/>
  <c r="DP790" i="22"/>
  <c r="DN790" i="22"/>
  <c r="DM790" i="22"/>
  <c r="DL790" i="22"/>
  <c r="DJ790" i="22"/>
  <c r="DI790" i="22"/>
  <c r="DH790" i="22"/>
  <c r="DF790" i="22"/>
  <c r="DE790" i="22"/>
  <c r="DD790" i="22"/>
  <c r="DB790" i="22"/>
  <c r="DA790" i="22"/>
  <c r="CZ790" i="22"/>
  <c r="CX790" i="22"/>
  <c r="CW790" i="22"/>
  <c r="CV790" i="22"/>
  <c r="DR789" i="22"/>
  <c r="DQ789" i="22"/>
  <c r="DP789" i="22"/>
  <c r="DN789" i="22"/>
  <c r="DM789" i="22"/>
  <c r="DL789" i="22"/>
  <c r="DJ789" i="22"/>
  <c r="DI789" i="22"/>
  <c r="DH789" i="22"/>
  <c r="DF789" i="22"/>
  <c r="DE789" i="22"/>
  <c r="DD789" i="22"/>
  <c r="DB789" i="22"/>
  <c r="DA789" i="22"/>
  <c r="CZ789" i="22"/>
  <c r="CX789" i="22"/>
  <c r="CW789" i="22"/>
  <c r="CV789" i="22"/>
  <c r="CT790" i="22"/>
  <c r="CS790" i="22"/>
  <c r="CR790" i="22"/>
  <c r="CP790" i="22"/>
  <c r="CO790" i="22"/>
  <c r="CN790" i="22"/>
  <c r="CL790" i="22"/>
  <c r="CK790" i="22"/>
  <c r="CJ790" i="22"/>
  <c r="CH790" i="22"/>
  <c r="CG790" i="22"/>
  <c r="CF790" i="22"/>
  <c r="CD790" i="22"/>
  <c r="CC790" i="22"/>
  <c r="CB790" i="22"/>
  <c r="BZ790" i="22"/>
  <c r="BY790" i="22"/>
  <c r="BX790" i="22"/>
  <c r="CT789" i="22"/>
  <c r="CS789" i="22"/>
  <c r="CR789" i="22"/>
  <c r="CP789" i="22"/>
  <c r="CO789" i="22"/>
  <c r="CN789" i="22"/>
  <c r="CL789" i="22"/>
  <c r="CK789" i="22"/>
  <c r="CJ789" i="22"/>
  <c r="CH789" i="22"/>
  <c r="CG789" i="22"/>
  <c r="CF789" i="22"/>
  <c r="CD789" i="22"/>
  <c r="CC789" i="22"/>
  <c r="CB789" i="22"/>
  <c r="BZ789" i="22"/>
  <c r="BY789" i="22"/>
  <c r="BX789" i="22"/>
  <c r="BV790" i="22"/>
  <c r="BU790" i="22"/>
  <c r="BT790" i="22"/>
  <c r="BR790" i="22"/>
  <c r="BQ790" i="22"/>
  <c r="BP790" i="22"/>
  <c r="BN790" i="22"/>
  <c r="BM790" i="22"/>
  <c r="BL790" i="22"/>
  <c r="BJ790" i="22"/>
  <c r="BI790" i="22"/>
  <c r="BH790" i="22"/>
  <c r="BF790" i="22"/>
  <c r="BE790" i="22"/>
  <c r="BD790" i="22"/>
  <c r="BB790" i="22"/>
  <c r="BA790" i="22"/>
  <c r="AZ790" i="22"/>
  <c r="BV789" i="22"/>
  <c r="BU789" i="22"/>
  <c r="BT789" i="22"/>
  <c r="BR789" i="22"/>
  <c r="BQ789" i="22"/>
  <c r="BP789" i="22"/>
  <c r="BN789" i="22"/>
  <c r="BM789" i="22"/>
  <c r="BL789" i="22"/>
  <c r="BJ789" i="22"/>
  <c r="BI789" i="22"/>
  <c r="BH789" i="22"/>
  <c r="BF789" i="22"/>
  <c r="BE789" i="22"/>
  <c r="BD789" i="22"/>
  <c r="BB789" i="22"/>
  <c r="BA789" i="22"/>
  <c r="AZ789" i="22"/>
  <c r="AX790" i="22"/>
  <c r="AW790" i="22"/>
  <c r="AV790" i="22"/>
  <c r="AT790" i="22"/>
  <c r="AS790" i="22"/>
  <c r="AR790" i="22"/>
  <c r="AP790" i="22"/>
  <c r="AO790" i="22"/>
  <c r="AN790" i="22"/>
  <c r="AL790" i="22"/>
  <c r="AK790" i="22"/>
  <c r="AJ790" i="22"/>
  <c r="AH790" i="22"/>
  <c r="AG790" i="22"/>
  <c r="AF790" i="22"/>
  <c r="AD790" i="22"/>
  <c r="AC790" i="22"/>
  <c r="AB790" i="22"/>
  <c r="AX789" i="22"/>
  <c r="AW789" i="22"/>
  <c r="AV789" i="22"/>
  <c r="AT789" i="22"/>
  <c r="AS789" i="22"/>
  <c r="AR789" i="22"/>
  <c r="AP789" i="22"/>
  <c r="AO789" i="22"/>
  <c r="AN789" i="22"/>
  <c r="AL789" i="22"/>
  <c r="AK789" i="22"/>
  <c r="AJ789" i="22"/>
  <c r="AH789" i="22"/>
  <c r="AG789" i="22"/>
  <c r="AF789" i="22"/>
  <c r="AD789" i="22"/>
  <c r="AC789" i="22"/>
  <c r="AB789" i="22"/>
  <c r="Z790" i="22"/>
  <c r="Y790" i="22"/>
  <c r="X790" i="22"/>
  <c r="Z789" i="22"/>
  <c r="Y789" i="22"/>
  <c r="X789" i="22"/>
  <c r="U790" i="22"/>
  <c r="T790" i="22"/>
  <c r="U789" i="22"/>
  <c r="T789" i="22"/>
  <c r="R790" i="22"/>
  <c r="Q790" i="22"/>
  <c r="P790" i="22"/>
  <c r="R789" i="22"/>
  <c r="Q789" i="22"/>
  <c r="P789" i="22"/>
  <c r="N790" i="22"/>
  <c r="M790" i="22"/>
  <c r="L790" i="22"/>
  <c r="N789" i="22"/>
  <c r="M789" i="22"/>
  <c r="L789" i="22"/>
  <c r="J790" i="22"/>
  <c r="I790" i="22"/>
  <c r="H790" i="22"/>
  <c r="J789" i="22"/>
  <c r="I789" i="22"/>
  <c r="H789" i="22"/>
  <c r="E789" i="22"/>
  <c r="F789" i="22"/>
  <c r="E790" i="22"/>
  <c r="D790" i="22"/>
  <c r="D789" i="22"/>
  <c r="GP785" i="22"/>
  <c r="GN785" i="22"/>
  <c r="GL785" i="22"/>
  <c r="GK785" i="22"/>
  <c r="GJ785" i="22"/>
  <c r="GH785" i="22"/>
  <c r="GG785" i="22"/>
  <c r="GF785" i="22"/>
  <c r="GC785" i="22"/>
  <c r="GB785" i="22"/>
  <c r="FZ785" i="22"/>
  <c r="FY785" i="22"/>
  <c r="FX785" i="22"/>
  <c r="FV785" i="22"/>
  <c r="FU785" i="22"/>
  <c r="FT785" i="22"/>
  <c r="FN785" i="22"/>
  <c r="FM785" i="22"/>
  <c r="FL785" i="22"/>
  <c r="FJ785" i="22"/>
  <c r="FI785" i="22"/>
  <c r="FH785" i="22"/>
  <c r="FF785" i="22"/>
  <c r="FE785" i="22"/>
  <c r="FD785" i="22"/>
  <c r="FB785" i="22"/>
  <c r="FA785" i="22"/>
  <c r="EZ785" i="22"/>
  <c r="EX785" i="22"/>
  <c r="EW785" i="22"/>
  <c r="EV785" i="22"/>
  <c r="ET785" i="22"/>
  <c r="ES785" i="22"/>
  <c r="ER785" i="22"/>
  <c r="EP785" i="22"/>
  <c r="EO785" i="22"/>
  <c r="EN785" i="22"/>
  <c r="EL785" i="22"/>
  <c r="EK785" i="22"/>
  <c r="EJ785" i="22"/>
  <c r="EH785" i="22"/>
  <c r="EG785" i="22"/>
  <c r="EF785" i="22"/>
  <c r="ED785" i="22"/>
  <c r="EC785" i="22"/>
  <c r="EB785" i="22"/>
  <c r="DZ785" i="22"/>
  <c r="DY785" i="22"/>
  <c r="DX785" i="22"/>
  <c r="DV785" i="22"/>
  <c r="DU785" i="22"/>
  <c r="DT785" i="22"/>
  <c r="DR785" i="22"/>
  <c r="DQ785" i="22"/>
  <c r="DP785" i="22"/>
  <c r="DN785" i="22"/>
  <c r="DM785" i="22"/>
  <c r="DL785" i="22"/>
  <c r="DJ785" i="22"/>
  <c r="DI785" i="22"/>
  <c r="DH785" i="22"/>
  <c r="DF785" i="22"/>
  <c r="DE785" i="22"/>
  <c r="DD785" i="22"/>
  <c r="DB785" i="22"/>
  <c r="DA785" i="22"/>
  <c r="CZ785" i="22"/>
  <c r="CX785" i="22"/>
  <c r="CW785" i="22"/>
  <c r="CV785" i="22"/>
  <c r="CT785" i="22"/>
  <c r="CS785" i="22"/>
  <c r="CR785" i="22"/>
  <c r="CP785" i="22"/>
  <c r="CO785" i="22"/>
  <c r="CN785" i="22"/>
  <c r="CL785" i="22"/>
  <c r="CK785" i="22"/>
  <c r="CJ785" i="22"/>
  <c r="CH785" i="22"/>
  <c r="CG785" i="22"/>
  <c r="CF785" i="22"/>
  <c r="CD785" i="22"/>
  <c r="CC785" i="22"/>
  <c r="CB785" i="22"/>
  <c r="BZ785" i="22"/>
  <c r="BY785" i="22"/>
  <c r="BX785" i="22"/>
  <c r="BV785" i="22"/>
  <c r="BU785" i="22"/>
  <c r="BT785" i="22"/>
  <c r="BR785" i="22"/>
  <c r="BQ785" i="22"/>
  <c r="BP785" i="22"/>
  <c r="BN785" i="22"/>
  <c r="BM785" i="22"/>
  <c r="BL785" i="22"/>
  <c r="BJ785" i="22"/>
  <c r="BI785" i="22"/>
  <c r="BH785" i="22"/>
  <c r="BF785" i="22"/>
  <c r="BE785" i="22"/>
  <c r="BD785" i="22"/>
  <c r="BB785" i="22"/>
  <c r="BA785" i="22"/>
  <c r="AZ785" i="22"/>
  <c r="AX785" i="22"/>
  <c r="AW785" i="22"/>
  <c r="AV785" i="22"/>
  <c r="AT785" i="22"/>
  <c r="AS785" i="22"/>
  <c r="AR785" i="22"/>
  <c r="AP785" i="22"/>
  <c r="AO785" i="22"/>
  <c r="AN785" i="22"/>
  <c r="AL785" i="22"/>
  <c r="AK785" i="22"/>
  <c r="AJ785" i="22"/>
  <c r="AH785" i="22"/>
  <c r="AG785" i="22"/>
  <c r="AF785" i="22"/>
  <c r="AD785" i="22"/>
  <c r="AC785" i="22"/>
  <c r="AB785" i="22"/>
  <c r="Z785" i="22"/>
  <c r="Y785" i="22"/>
  <c r="X785" i="22"/>
  <c r="U785" i="22"/>
  <c r="T785" i="22"/>
  <c r="R785" i="22"/>
  <c r="Q785" i="22"/>
  <c r="P785" i="22"/>
  <c r="N785" i="22"/>
  <c r="M785" i="22"/>
  <c r="L785" i="22"/>
  <c r="J785" i="22"/>
  <c r="I785" i="22"/>
  <c r="H785" i="22"/>
  <c r="E785" i="22"/>
  <c r="F785" i="22"/>
  <c r="D785" i="22"/>
  <c r="GP782" i="22"/>
  <c r="GN782" i="22"/>
  <c r="GL782" i="22"/>
  <c r="GK782" i="22"/>
  <c r="GJ782" i="22"/>
  <c r="GH782" i="22"/>
  <c r="GG782" i="22"/>
  <c r="GF782" i="22"/>
  <c r="GC782" i="22"/>
  <c r="GB782" i="22"/>
  <c r="FZ782" i="22"/>
  <c r="FY782" i="22"/>
  <c r="FX782" i="22"/>
  <c r="FV782" i="22"/>
  <c r="FU782" i="22"/>
  <c r="FT782" i="22"/>
  <c r="FN782" i="22"/>
  <c r="FM782" i="22"/>
  <c r="FL782" i="22"/>
  <c r="FJ782" i="22"/>
  <c r="FI782" i="22"/>
  <c r="FH782" i="22"/>
  <c r="FF782" i="22"/>
  <c r="FE782" i="22"/>
  <c r="FD782" i="22"/>
  <c r="FB782" i="22"/>
  <c r="FA782" i="22"/>
  <c r="EZ782" i="22"/>
  <c r="EX782" i="22"/>
  <c r="EW782" i="22"/>
  <c r="EV782" i="22"/>
  <c r="ET782" i="22"/>
  <c r="ES782" i="22"/>
  <c r="ER782" i="22"/>
  <c r="EP782" i="22"/>
  <c r="EO782" i="22"/>
  <c r="EN782" i="22"/>
  <c r="EL782" i="22"/>
  <c r="EK782" i="22"/>
  <c r="EJ782" i="22"/>
  <c r="EH782" i="22"/>
  <c r="EG782" i="22"/>
  <c r="EF782" i="22"/>
  <c r="ED782" i="22"/>
  <c r="EC782" i="22"/>
  <c r="EB782" i="22"/>
  <c r="DZ782" i="22"/>
  <c r="DY782" i="22"/>
  <c r="DX782" i="22"/>
  <c r="DV782" i="22"/>
  <c r="DU782" i="22"/>
  <c r="DT782" i="22"/>
  <c r="DR782" i="22"/>
  <c r="DQ782" i="22"/>
  <c r="DP782" i="22"/>
  <c r="DN782" i="22"/>
  <c r="DM782" i="22"/>
  <c r="DL782" i="22"/>
  <c r="DJ782" i="22"/>
  <c r="DI782" i="22"/>
  <c r="DH782" i="22"/>
  <c r="DF782" i="22"/>
  <c r="DE782" i="22"/>
  <c r="DD782" i="22"/>
  <c r="DB782" i="22"/>
  <c r="DA782" i="22"/>
  <c r="CZ782" i="22"/>
  <c r="CX782" i="22"/>
  <c r="CW782" i="22"/>
  <c r="CV782" i="22"/>
  <c r="CT782" i="22"/>
  <c r="CS782" i="22"/>
  <c r="CR782" i="22"/>
  <c r="CP782" i="22"/>
  <c r="CO782" i="22"/>
  <c r="CN782" i="22"/>
  <c r="CL782" i="22"/>
  <c r="CK782" i="22"/>
  <c r="CJ782" i="22"/>
  <c r="CH782" i="22"/>
  <c r="CG782" i="22"/>
  <c r="CF782" i="22"/>
  <c r="CD782" i="22"/>
  <c r="CC782" i="22"/>
  <c r="CB782" i="22"/>
  <c r="BZ782" i="22"/>
  <c r="BY782" i="22"/>
  <c r="BX782" i="22"/>
  <c r="BV782" i="22"/>
  <c r="BU782" i="22"/>
  <c r="BT782" i="22"/>
  <c r="BR782" i="22"/>
  <c r="BQ782" i="22"/>
  <c r="BP782" i="22"/>
  <c r="BN782" i="22"/>
  <c r="BM782" i="22"/>
  <c r="BL782" i="22"/>
  <c r="BJ782" i="22"/>
  <c r="BI782" i="22"/>
  <c r="BH782" i="22"/>
  <c r="BF782" i="22"/>
  <c r="BE782" i="22"/>
  <c r="BD782" i="22"/>
  <c r="BB782" i="22"/>
  <c r="BA782" i="22"/>
  <c r="AZ782" i="22"/>
  <c r="AX782" i="22"/>
  <c r="AW782" i="22"/>
  <c r="AV782" i="22"/>
  <c r="AT782" i="22"/>
  <c r="AS782" i="22"/>
  <c r="AR782" i="22"/>
  <c r="AP782" i="22"/>
  <c r="AO782" i="22"/>
  <c r="AN782" i="22"/>
  <c r="AL782" i="22"/>
  <c r="AK782" i="22"/>
  <c r="AJ782" i="22"/>
  <c r="AH782" i="22"/>
  <c r="AG782" i="22"/>
  <c r="AF782" i="22"/>
  <c r="AD782" i="22"/>
  <c r="AC782" i="22"/>
  <c r="AB782" i="22"/>
  <c r="Z782" i="22"/>
  <c r="Y782" i="22"/>
  <c r="X782" i="22"/>
  <c r="U782" i="22"/>
  <c r="T782" i="22"/>
  <c r="R782" i="22"/>
  <c r="Q782" i="22"/>
  <c r="P782" i="22"/>
  <c r="N782" i="22"/>
  <c r="M782" i="22"/>
  <c r="L782" i="22"/>
  <c r="J782" i="22"/>
  <c r="I782" i="22"/>
  <c r="H782" i="22"/>
  <c r="E782" i="22"/>
  <c r="F782" i="22"/>
  <c r="D782" i="22"/>
  <c r="DF767" i="22"/>
  <c r="DE767" i="22"/>
  <c r="DD767" i="22"/>
  <c r="DB767" i="22"/>
  <c r="DA767" i="22"/>
  <c r="CZ767" i="22"/>
  <c r="CX767" i="22"/>
  <c r="CW767" i="22"/>
  <c r="CV767" i="22"/>
  <c r="CT767" i="22"/>
  <c r="CS767" i="22"/>
  <c r="CR767" i="22"/>
  <c r="CP767" i="22"/>
  <c r="CO767" i="22"/>
  <c r="CN767" i="22"/>
  <c r="CL767" i="22"/>
  <c r="CK767" i="22"/>
  <c r="CJ767" i="22"/>
  <c r="CH767" i="22"/>
  <c r="CG767" i="22"/>
  <c r="CF767" i="22"/>
  <c r="CD767" i="22"/>
  <c r="CC767" i="22"/>
  <c r="CB767" i="22"/>
  <c r="BZ767" i="22"/>
  <c r="BY767" i="22"/>
  <c r="BX767" i="22"/>
  <c r="BV767" i="22"/>
  <c r="BU767" i="22"/>
  <c r="BT767" i="22"/>
  <c r="BR767" i="22"/>
  <c r="BQ767" i="22"/>
  <c r="BP767" i="22"/>
  <c r="BN767" i="22"/>
  <c r="BM767" i="22"/>
  <c r="BL767" i="22"/>
  <c r="BJ767" i="22"/>
  <c r="BI767" i="22"/>
  <c r="BH767" i="22"/>
  <c r="BF767" i="22"/>
  <c r="BE767" i="22"/>
  <c r="BD767" i="22"/>
  <c r="BB767" i="22"/>
  <c r="BA767" i="22"/>
  <c r="AZ767" i="22"/>
  <c r="AX767" i="22"/>
  <c r="AW767" i="22"/>
  <c r="AV767" i="22"/>
  <c r="AT767" i="22"/>
  <c r="AS767" i="22"/>
  <c r="AR767" i="22"/>
  <c r="AP767" i="22"/>
  <c r="AO767" i="22"/>
  <c r="AN767" i="22"/>
  <c r="AL767" i="22"/>
  <c r="AK767" i="22"/>
  <c r="AJ767" i="22"/>
  <c r="AH767" i="22"/>
  <c r="AG767" i="22"/>
  <c r="AF767" i="22"/>
  <c r="AD767" i="22"/>
  <c r="AC767" i="22"/>
  <c r="AB767" i="22"/>
  <c r="Z767" i="22"/>
  <c r="Y767" i="22"/>
  <c r="X767" i="22"/>
  <c r="U767" i="22"/>
  <c r="T767" i="22"/>
  <c r="R767" i="22"/>
  <c r="Q767" i="22"/>
  <c r="P767" i="22"/>
  <c r="N767" i="22"/>
  <c r="M767" i="22"/>
  <c r="L767" i="22"/>
  <c r="J767" i="22"/>
  <c r="I767" i="22"/>
  <c r="H767" i="22"/>
  <c r="F767" i="22"/>
  <c r="E767" i="22"/>
  <c r="D767" i="22"/>
  <c r="GP767" i="22"/>
  <c r="GN767" i="22"/>
  <c r="GL767" i="22"/>
  <c r="GK767" i="22"/>
  <c r="GJ767" i="22"/>
  <c r="GH767" i="22"/>
  <c r="GG767" i="22"/>
  <c r="GF767" i="22"/>
  <c r="GC767" i="22"/>
  <c r="GB767" i="22"/>
  <c r="FZ767" i="22"/>
  <c r="FY767" i="22"/>
  <c r="FX767" i="22"/>
  <c r="FV767" i="22"/>
  <c r="FU767" i="22"/>
  <c r="FT767" i="22"/>
  <c r="FN767" i="22"/>
  <c r="FM767" i="22"/>
  <c r="FL767" i="22"/>
  <c r="FJ767" i="22"/>
  <c r="FI767" i="22"/>
  <c r="FH767" i="22"/>
  <c r="FF767" i="22"/>
  <c r="FE767" i="22"/>
  <c r="FD767" i="22"/>
  <c r="FB767" i="22"/>
  <c r="FA767" i="22"/>
  <c r="EZ767" i="22"/>
  <c r="EX767" i="22"/>
  <c r="EW767" i="22"/>
  <c r="EV767" i="22"/>
  <c r="ET767" i="22"/>
  <c r="ES767" i="22"/>
  <c r="ER767" i="22"/>
  <c r="EP767" i="22"/>
  <c r="EO767" i="22"/>
  <c r="EN767" i="22"/>
  <c r="EL767" i="22"/>
  <c r="EK767" i="22"/>
  <c r="EJ767" i="22"/>
  <c r="EH767" i="22"/>
  <c r="EG767" i="22"/>
  <c r="EF767" i="22"/>
  <c r="ED767" i="22"/>
  <c r="EC767" i="22"/>
  <c r="EB767" i="22"/>
  <c r="DZ767" i="22"/>
  <c r="DY767" i="22"/>
  <c r="DX767" i="22"/>
  <c r="DV767" i="22"/>
  <c r="DU767" i="22"/>
  <c r="DT767" i="22"/>
  <c r="DR767" i="22"/>
  <c r="DQ767" i="22"/>
  <c r="DP767" i="22"/>
  <c r="DN767" i="22"/>
  <c r="DM767" i="22"/>
  <c r="DL767" i="22"/>
  <c r="DJ767" i="22"/>
  <c r="DI767" i="22"/>
  <c r="DH767" i="22"/>
  <c r="A12" i="57"/>
  <c r="B12" i="57"/>
  <c r="A13" i="57"/>
  <c r="B13" i="57"/>
  <c r="A14" i="57"/>
  <c r="B14" i="57"/>
  <c r="A15" i="57"/>
  <c r="B15" i="57"/>
  <c r="A16" i="57"/>
  <c r="B16" i="57"/>
  <c r="A17" i="57"/>
  <c r="B17" i="57"/>
  <c r="A18" i="57"/>
  <c r="B18" i="57"/>
  <c r="A19" i="57"/>
  <c r="B19" i="57"/>
  <c r="A20" i="57"/>
  <c r="B20" i="57"/>
  <c r="A21" i="57"/>
  <c r="B21" i="57"/>
  <c r="A22" i="57"/>
  <c r="B22" i="57"/>
  <c r="A23" i="57"/>
  <c r="B23" i="57"/>
  <c r="A24" i="57"/>
  <c r="B24" i="57"/>
  <c r="A25" i="57"/>
  <c r="B25" i="57"/>
  <c r="A26" i="57"/>
  <c r="B26" i="57"/>
  <c r="A27" i="57"/>
  <c r="B27" i="57"/>
  <c r="A28" i="57"/>
  <c r="B28" i="57"/>
  <c r="A29" i="57"/>
  <c r="B29" i="57"/>
  <c r="A30" i="57"/>
  <c r="B30" i="57"/>
  <c r="A31" i="57"/>
  <c r="B31" i="57"/>
  <c r="A32" i="57"/>
  <c r="B32" i="57"/>
  <c r="A33" i="57"/>
  <c r="B33" i="57"/>
  <c r="A34" i="57"/>
  <c r="B34" i="57"/>
  <c r="A35" i="57"/>
  <c r="B35" i="57"/>
  <c r="A36" i="57"/>
  <c r="B36" i="57"/>
  <c r="A37" i="57"/>
  <c r="B37" i="57"/>
  <c r="A38" i="57"/>
  <c r="B38" i="57"/>
  <c r="A39" i="57"/>
  <c r="B39" i="57"/>
  <c r="A40" i="57"/>
  <c r="B40" i="57"/>
  <c r="A41" i="57"/>
  <c r="B41" i="57"/>
  <c r="A42" i="57"/>
  <c r="B42" i="57"/>
  <c r="A43" i="57"/>
  <c r="B43" i="57"/>
  <c r="A44" i="57"/>
  <c r="B44" i="57"/>
  <c r="A45" i="57"/>
  <c r="B45" i="57"/>
  <c r="A46" i="57"/>
  <c r="B46" i="57"/>
  <c r="A47" i="57"/>
  <c r="B47" i="57"/>
  <c r="A48" i="57"/>
  <c r="B48" i="57"/>
  <c r="A49" i="57"/>
  <c r="B49" i="57"/>
  <c r="A50" i="57"/>
  <c r="B50" i="57"/>
  <c r="A51" i="57"/>
  <c r="B51" i="57"/>
  <c r="A52" i="57"/>
  <c r="B52" i="57"/>
  <c r="A53" i="57"/>
  <c r="B53" i="57"/>
  <c r="A54" i="57"/>
  <c r="B54" i="57"/>
  <c r="A55" i="57"/>
  <c r="B55" i="57"/>
  <c r="A56" i="57"/>
  <c r="B56" i="57"/>
  <c r="A57" i="57"/>
  <c r="B57" i="57"/>
  <c r="A58" i="57"/>
  <c r="B58" i="57"/>
  <c r="A59" i="57"/>
  <c r="B59" i="57"/>
  <c r="A60" i="57"/>
  <c r="B60" i="57"/>
  <c r="A61" i="57"/>
  <c r="B61" i="57"/>
  <c r="A62" i="57"/>
  <c r="B62" i="57"/>
  <c r="A63" i="57"/>
  <c r="B63" i="57"/>
  <c r="A64" i="57"/>
  <c r="B64" i="57"/>
  <c r="A65" i="57"/>
  <c r="B65" i="57"/>
  <c r="A66" i="57"/>
  <c r="B66" i="57"/>
  <c r="A67" i="57"/>
  <c r="B67" i="57"/>
  <c r="A68" i="57"/>
  <c r="B68" i="57"/>
  <c r="A69" i="57"/>
  <c r="B69" i="57"/>
  <c r="A70" i="57"/>
  <c r="B70" i="57"/>
  <c r="A71" i="57"/>
  <c r="B71" i="57"/>
  <c r="A72" i="57"/>
  <c r="B72" i="57"/>
  <c r="A73" i="57"/>
  <c r="B73" i="57"/>
  <c r="A74" i="57"/>
  <c r="B74" i="57"/>
  <c r="A75" i="57"/>
  <c r="B75" i="57"/>
  <c r="A76" i="57"/>
  <c r="B76" i="57"/>
  <c r="A77" i="57"/>
  <c r="B77" i="57"/>
  <c r="A78" i="57"/>
  <c r="B78" i="57"/>
  <c r="A79" i="57"/>
  <c r="B79" i="57"/>
  <c r="A80" i="57"/>
  <c r="B80" i="57"/>
  <c r="A81" i="57"/>
  <c r="B81" i="57"/>
  <c r="A82" i="57"/>
  <c r="B82" i="57"/>
  <c r="A83" i="57"/>
  <c r="B83" i="57"/>
  <c r="A84" i="57"/>
  <c r="B84" i="57"/>
  <c r="A85" i="57"/>
  <c r="B85" i="57"/>
  <c r="A86" i="57"/>
  <c r="B86" i="57"/>
  <c r="A87" i="57"/>
  <c r="B87" i="57"/>
  <c r="A88" i="57"/>
  <c r="B88" i="57"/>
  <c r="A89" i="57"/>
  <c r="B89" i="57"/>
  <c r="A90" i="57"/>
  <c r="B90" i="57"/>
  <c r="A91" i="57"/>
  <c r="B91" i="57"/>
  <c r="A92" i="57"/>
  <c r="B92" i="57"/>
  <c r="A93" i="57"/>
  <c r="B93" i="57"/>
  <c r="A94" i="57"/>
  <c r="B94" i="57"/>
  <c r="A95" i="57"/>
  <c r="B95" i="57"/>
  <c r="A96" i="57"/>
  <c r="B96" i="57"/>
  <c r="A97" i="57"/>
  <c r="B97" i="57"/>
  <c r="A98" i="57"/>
  <c r="B98" i="57"/>
  <c r="A99" i="57"/>
  <c r="B99" i="57"/>
  <c r="A100" i="57"/>
  <c r="B100" i="57"/>
  <c r="A101" i="57"/>
  <c r="B101" i="57"/>
  <c r="A102" i="57"/>
  <c r="B102" i="57"/>
  <c r="A103" i="57"/>
  <c r="B103" i="57"/>
  <c r="A104" i="57"/>
  <c r="B104" i="57"/>
  <c r="A105" i="57"/>
  <c r="B105" i="57"/>
  <c r="A106" i="57"/>
  <c r="B106" i="57"/>
  <c r="A107" i="57"/>
  <c r="B107" i="57"/>
  <c r="A108" i="57"/>
  <c r="B108" i="57"/>
  <c r="A109" i="57"/>
  <c r="B109" i="57"/>
  <c r="A110" i="57"/>
  <c r="B110" i="57"/>
  <c r="A111" i="57"/>
  <c r="B111" i="57"/>
  <c r="A112" i="57"/>
  <c r="B112" i="57"/>
  <c r="A113" i="57"/>
  <c r="B113" i="57"/>
  <c r="A114" i="57"/>
  <c r="B114" i="57"/>
  <c r="A115" i="57"/>
  <c r="B115" i="57"/>
  <c r="A116" i="57"/>
  <c r="B116" i="57"/>
  <c r="A117" i="57"/>
  <c r="B117" i="57"/>
  <c r="A118" i="57"/>
  <c r="B118" i="57"/>
  <c r="A119" i="57"/>
  <c r="B119" i="57"/>
  <c r="A120" i="57"/>
  <c r="B120" i="57"/>
  <c r="A121" i="57"/>
  <c r="B121" i="57"/>
  <c r="A122" i="57"/>
  <c r="B122" i="57"/>
  <c r="A123" i="57"/>
  <c r="B123" i="57"/>
  <c r="A124" i="57"/>
  <c r="B124" i="57"/>
  <c r="A125" i="57"/>
  <c r="B125" i="57"/>
  <c r="A126" i="57"/>
  <c r="B126" i="57"/>
  <c r="A127" i="57"/>
  <c r="B127" i="57"/>
  <c r="A128" i="57"/>
  <c r="B128" i="57"/>
  <c r="A129" i="57"/>
  <c r="B129" i="57"/>
  <c r="A130" i="57"/>
  <c r="B130" i="57"/>
  <c r="A131" i="57"/>
  <c r="B131" i="57"/>
  <c r="A132" i="57"/>
  <c r="B132" i="57"/>
  <c r="A133" i="57"/>
  <c r="B133" i="57"/>
  <c r="A134" i="57"/>
  <c r="B134" i="57"/>
  <c r="A135" i="57"/>
  <c r="B135" i="57"/>
  <c r="A136" i="57"/>
  <c r="B136" i="57"/>
  <c r="A137" i="57"/>
  <c r="B137" i="57"/>
  <c r="A138" i="57"/>
  <c r="B138" i="57"/>
  <c r="A139" i="57"/>
  <c r="B139" i="57"/>
  <c r="A140" i="57"/>
  <c r="B140" i="57"/>
  <c r="A141" i="57"/>
  <c r="B141" i="57"/>
  <c r="A142" i="57"/>
  <c r="B142" i="57"/>
  <c r="A143" i="57"/>
  <c r="B143" i="57"/>
  <c r="A144" i="57"/>
  <c r="B144" i="57"/>
  <c r="A145" i="57"/>
  <c r="B145" i="57"/>
  <c r="A146" i="57"/>
  <c r="B146" i="57"/>
  <c r="A147" i="57"/>
  <c r="B147" i="57"/>
  <c r="A148" i="57"/>
  <c r="B148" i="57"/>
  <c r="A149" i="57"/>
  <c r="B149" i="57"/>
  <c r="A150" i="57"/>
  <c r="B150" i="57"/>
  <c r="A151" i="57"/>
  <c r="B151" i="57"/>
  <c r="A152" i="57"/>
  <c r="B152" i="57"/>
  <c r="A153" i="57"/>
  <c r="B153" i="57"/>
  <c r="A154" i="57"/>
  <c r="B154" i="57"/>
  <c r="A155" i="57"/>
  <c r="B155" i="57"/>
  <c r="A156" i="57"/>
  <c r="B156" i="57"/>
  <c r="A157" i="57"/>
  <c r="B157" i="57"/>
  <c r="A158" i="57"/>
  <c r="B158" i="57"/>
  <c r="A159" i="57"/>
  <c r="B159" i="57"/>
  <c r="A160" i="57"/>
  <c r="B160" i="57"/>
  <c r="A161" i="57"/>
  <c r="B161" i="57"/>
  <c r="A162" i="57"/>
  <c r="B162" i="57"/>
  <c r="A163" i="57"/>
  <c r="B163" i="57"/>
  <c r="A164" i="57"/>
  <c r="B164" i="57"/>
  <c r="A165" i="57"/>
  <c r="B165" i="57"/>
  <c r="A166" i="57"/>
  <c r="B166" i="57"/>
  <c r="A167" i="57"/>
  <c r="B167" i="57"/>
  <c r="A168" i="57"/>
  <c r="B168" i="57"/>
  <c r="A169" i="57"/>
  <c r="B169" i="57"/>
  <c r="A170" i="57"/>
  <c r="B170" i="57"/>
  <c r="A171" i="57"/>
  <c r="B171" i="57"/>
  <c r="A172" i="57"/>
  <c r="B172" i="57"/>
  <c r="A173" i="57"/>
  <c r="B173" i="57"/>
  <c r="A174" i="57"/>
  <c r="B174" i="57"/>
  <c r="A175" i="57"/>
  <c r="B175" i="57"/>
  <c r="A176" i="57"/>
  <c r="B176" i="57"/>
  <c r="A177" i="57"/>
  <c r="B177" i="57"/>
  <c r="A178" i="57"/>
  <c r="B178" i="57"/>
  <c r="A179" i="57"/>
  <c r="B179" i="57"/>
  <c r="A180" i="57"/>
  <c r="B180" i="57"/>
  <c r="A181" i="57"/>
  <c r="B181" i="57"/>
  <c r="A182" i="57"/>
  <c r="B182" i="57"/>
  <c r="A183" i="57"/>
  <c r="B183" i="57"/>
  <c r="A185" i="57"/>
  <c r="B185" i="57"/>
  <c r="A186" i="57"/>
  <c r="B186" i="57"/>
  <c r="A187" i="57"/>
  <c r="B187" i="57"/>
  <c r="A188" i="57"/>
  <c r="B188" i="57"/>
  <c r="A189" i="57"/>
  <c r="B189" i="57"/>
  <c r="A190" i="57"/>
  <c r="B190" i="57"/>
  <c r="A191" i="57"/>
  <c r="B191" i="57"/>
  <c r="A192" i="57"/>
  <c r="B192" i="57"/>
  <c r="A195" i="57"/>
  <c r="A197" i="57"/>
  <c r="A198" i="57"/>
  <c r="A199" i="57"/>
  <c r="A200" i="57"/>
  <c r="A201" i="57"/>
  <c r="A202" i="57"/>
  <c r="A203" i="57"/>
  <c r="B203" i="57"/>
  <c r="A204" i="57"/>
  <c r="B204" i="57"/>
  <c r="A205" i="57"/>
  <c r="B205" i="57"/>
  <c r="A206" i="57"/>
  <c r="B206" i="57"/>
  <c r="A207" i="57"/>
  <c r="B207" i="57"/>
  <c r="A208" i="57"/>
  <c r="B208" i="57"/>
  <c r="A209" i="57"/>
  <c r="B209" i="57"/>
  <c r="A210" i="57"/>
  <c r="B210" i="57"/>
  <c r="A211" i="57"/>
  <c r="B211" i="57"/>
  <c r="A212" i="57"/>
  <c r="B212" i="57"/>
  <c r="A213" i="57"/>
  <c r="B213" i="57"/>
  <c r="A214" i="57"/>
  <c r="B214" i="57"/>
  <c r="A215" i="57"/>
  <c r="B215" i="57"/>
  <c r="A216" i="57"/>
  <c r="B216" i="57"/>
  <c r="A217" i="57"/>
  <c r="B217" i="57"/>
  <c r="A218" i="57"/>
  <c r="B218" i="57"/>
  <c r="A219" i="57"/>
  <c r="B219" i="57"/>
  <c r="A220" i="57"/>
  <c r="B220" i="57"/>
  <c r="A221" i="57"/>
  <c r="B221" i="57"/>
  <c r="A222" i="57"/>
  <c r="B222" i="57"/>
  <c r="A223" i="57"/>
  <c r="B223" i="57"/>
  <c r="A224" i="57"/>
  <c r="B224" i="57"/>
  <c r="A225" i="57"/>
  <c r="B225" i="57"/>
  <c r="A226" i="57"/>
  <c r="B226" i="57"/>
  <c r="A227" i="57"/>
  <c r="B227" i="57"/>
  <c r="A228" i="57"/>
  <c r="B228" i="57"/>
  <c r="A229" i="57"/>
  <c r="B229" i="57"/>
  <c r="A230" i="57"/>
  <c r="B230" i="57"/>
  <c r="A231" i="57"/>
  <c r="B231" i="57"/>
  <c r="A232" i="57"/>
  <c r="B232" i="57"/>
  <c r="A233" i="57"/>
  <c r="B233" i="57"/>
  <c r="A234" i="57"/>
  <c r="B234" i="57"/>
  <c r="A235" i="57"/>
  <c r="B235" i="57"/>
  <c r="A236" i="57"/>
  <c r="B236" i="57"/>
  <c r="A237" i="57"/>
  <c r="B237" i="57"/>
  <c r="A238" i="57"/>
  <c r="B238" i="57"/>
  <c r="A239" i="57"/>
  <c r="B239" i="57"/>
  <c r="A240" i="57"/>
  <c r="B240" i="57"/>
  <c r="A241" i="57"/>
  <c r="B241" i="57"/>
  <c r="A242" i="57"/>
  <c r="B242" i="57"/>
  <c r="A243" i="57"/>
  <c r="B243" i="57"/>
  <c r="A244" i="57"/>
  <c r="B244" i="57"/>
  <c r="A245" i="57"/>
  <c r="B245" i="57"/>
  <c r="A246" i="57"/>
  <c r="B246" i="57"/>
  <c r="A247" i="57"/>
  <c r="B247" i="57"/>
  <c r="A248" i="57"/>
  <c r="B248" i="57"/>
  <c r="A249" i="57"/>
  <c r="B249" i="57"/>
  <c r="A250" i="57"/>
  <c r="B250" i="57"/>
  <c r="A251" i="57"/>
  <c r="B251" i="57"/>
  <c r="A252" i="57"/>
  <c r="B252" i="57"/>
  <c r="A253" i="57"/>
  <c r="B253" i="57"/>
  <c r="A254" i="57"/>
  <c r="B254" i="57"/>
  <c r="A255" i="57"/>
  <c r="B255" i="57"/>
  <c r="A256" i="57"/>
  <c r="B256" i="57"/>
  <c r="A257" i="57"/>
  <c r="B257" i="57"/>
  <c r="A258" i="57"/>
  <c r="B258" i="57"/>
  <c r="A259" i="57"/>
  <c r="B259" i="57"/>
  <c r="A260" i="57"/>
  <c r="B260" i="57"/>
  <c r="A261" i="57"/>
  <c r="B261" i="57"/>
  <c r="A262" i="57"/>
  <c r="B262" i="57"/>
  <c r="A263" i="57"/>
  <c r="B263" i="57"/>
  <c r="A264" i="57"/>
  <c r="B264" i="57"/>
  <c r="A265" i="57"/>
  <c r="B265" i="57"/>
  <c r="A266" i="57"/>
  <c r="B266" i="57"/>
  <c r="A267" i="57"/>
  <c r="B267" i="57"/>
  <c r="A268" i="57"/>
  <c r="B268" i="57"/>
  <c r="A269" i="57"/>
  <c r="B269" i="57"/>
  <c r="A270" i="57"/>
  <c r="B270" i="57"/>
  <c r="A271" i="57"/>
  <c r="B271" i="57"/>
  <c r="A272" i="57"/>
  <c r="B272" i="57"/>
  <c r="A273" i="57"/>
  <c r="B273" i="57"/>
  <c r="A274" i="57"/>
  <c r="B274" i="57"/>
  <c r="A275" i="57"/>
  <c r="B275" i="57"/>
  <c r="A276" i="57"/>
  <c r="B276" i="57"/>
  <c r="A277" i="57"/>
  <c r="B277" i="57"/>
  <c r="A278" i="57"/>
  <c r="B278" i="57"/>
  <c r="A279" i="57"/>
  <c r="B279" i="57"/>
  <c r="A280" i="57"/>
  <c r="B280" i="57"/>
  <c r="A281" i="57"/>
  <c r="B281" i="57"/>
  <c r="A282" i="57"/>
  <c r="B282" i="57"/>
  <c r="A283" i="57"/>
  <c r="B283" i="57"/>
  <c r="A284" i="57"/>
  <c r="B284" i="57"/>
  <c r="A285" i="57"/>
  <c r="B285" i="57"/>
  <c r="A286" i="57"/>
  <c r="B286" i="57"/>
  <c r="A287" i="57"/>
  <c r="B287" i="57"/>
  <c r="A288" i="57"/>
  <c r="B288" i="57"/>
  <c r="A289" i="57"/>
  <c r="B289" i="57"/>
  <c r="A290" i="57"/>
  <c r="B290" i="57"/>
  <c r="A291" i="57"/>
  <c r="B291" i="57"/>
  <c r="A292" i="57"/>
  <c r="B292" i="57"/>
  <c r="A293" i="57"/>
  <c r="B293" i="57"/>
  <c r="A294" i="57"/>
  <c r="B294" i="57"/>
  <c r="A295" i="57"/>
  <c r="B295" i="57"/>
  <c r="A296" i="57"/>
  <c r="B296" i="57"/>
  <c r="A297" i="57"/>
  <c r="B297" i="57"/>
  <c r="A298" i="57"/>
  <c r="B298" i="57"/>
  <c r="A299" i="57"/>
  <c r="B299" i="57"/>
  <c r="A300" i="57"/>
  <c r="B300" i="57"/>
  <c r="A301" i="57"/>
  <c r="B301" i="57"/>
  <c r="A302" i="57"/>
  <c r="B302" i="57"/>
  <c r="A303" i="57"/>
  <c r="B303" i="57"/>
  <c r="A304" i="57"/>
  <c r="B304" i="57"/>
  <c r="A305" i="57"/>
  <c r="B305" i="57"/>
  <c r="A306" i="57"/>
  <c r="B306" i="57"/>
  <c r="A307" i="57"/>
  <c r="B307" i="57"/>
  <c r="A308" i="57"/>
  <c r="B308" i="57"/>
  <c r="A309" i="57"/>
  <c r="B309" i="57"/>
  <c r="A310" i="57"/>
  <c r="B310" i="57"/>
  <c r="A311" i="57"/>
  <c r="B311" i="57"/>
  <c r="A312" i="57"/>
  <c r="B312" i="57"/>
  <c r="A313" i="57"/>
  <c r="B313" i="57"/>
  <c r="A314" i="57"/>
  <c r="B314" i="57"/>
  <c r="A315" i="57"/>
  <c r="B315" i="57"/>
  <c r="A316" i="57"/>
  <c r="B316" i="57"/>
  <c r="A317" i="57"/>
  <c r="B317" i="57"/>
  <c r="A318" i="57"/>
  <c r="B318" i="57"/>
  <c r="A319" i="57"/>
  <c r="B319" i="57"/>
  <c r="A320" i="57"/>
  <c r="B320" i="57"/>
  <c r="A321" i="57"/>
  <c r="B321" i="57"/>
  <c r="A322" i="57"/>
  <c r="B322" i="57"/>
  <c r="A323" i="57"/>
  <c r="B323" i="57"/>
  <c r="A324" i="57"/>
  <c r="B324" i="57"/>
  <c r="A325" i="57"/>
  <c r="B325" i="57"/>
  <c r="A326" i="57"/>
  <c r="B326" i="57"/>
  <c r="A327" i="57"/>
  <c r="B327" i="57"/>
  <c r="A328" i="57"/>
  <c r="B328" i="57"/>
  <c r="A329" i="57"/>
  <c r="B329" i="57"/>
  <c r="A330" i="57"/>
  <c r="B330" i="57"/>
  <c r="A331" i="57"/>
  <c r="B331" i="57"/>
  <c r="A332" i="57"/>
  <c r="B332" i="57"/>
  <c r="A333" i="57"/>
  <c r="B333" i="57"/>
  <c r="A334" i="57"/>
  <c r="B334" i="57"/>
  <c r="A335" i="57"/>
  <c r="B335" i="57"/>
  <c r="A336" i="57"/>
  <c r="B336" i="57"/>
  <c r="A337" i="57"/>
  <c r="B337" i="57"/>
  <c r="A338" i="57"/>
  <c r="B338" i="57"/>
  <c r="A339" i="57"/>
  <c r="B339" i="57"/>
  <c r="A340" i="57"/>
  <c r="B340" i="57"/>
  <c r="A341" i="57"/>
  <c r="B341" i="57"/>
  <c r="A342" i="57"/>
  <c r="B342" i="57"/>
  <c r="A343" i="57"/>
  <c r="B343" i="57"/>
  <c r="A344" i="57"/>
  <c r="B344" i="57"/>
  <c r="A345" i="57"/>
  <c r="B345" i="57"/>
  <c r="A346" i="57"/>
  <c r="B346" i="57"/>
  <c r="A347" i="57"/>
  <c r="B347" i="57"/>
  <c r="A348" i="57"/>
  <c r="B348" i="57"/>
  <c r="A349" i="57"/>
  <c r="B349" i="57"/>
  <c r="A350" i="57"/>
  <c r="B350" i="57"/>
  <c r="A351" i="57"/>
  <c r="B351" i="57"/>
  <c r="A352" i="57"/>
  <c r="B352" i="57"/>
  <c r="A353" i="57"/>
  <c r="B353" i="57"/>
  <c r="A354" i="57"/>
  <c r="B354" i="57"/>
  <c r="A355" i="57"/>
  <c r="B355" i="57"/>
  <c r="A356" i="57"/>
  <c r="B356" i="57"/>
  <c r="A357" i="57"/>
  <c r="B357" i="57"/>
  <c r="A358" i="57"/>
  <c r="B358" i="57"/>
  <c r="A359" i="57"/>
  <c r="B359" i="57"/>
  <c r="A360" i="57"/>
  <c r="B360" i="57"/>
  <c r="A361" i="57"/>
  <c r="B361" i="57"/>
  <c r="A362" i="57"/>
  <c r="B362" i="57"/>
  <c r="A363" i="57"/>
  <c r="B363" i="57"/>
  <c r="A364" i="57"/>
  <c r="B364" i="57"/>
  <c r="A365" i="57"/>
  <c r="B365" i="57"/>
  <c r="A366" i="57"/>
  <c r="B366" i="57"/>
  <c r="A367" i="57"/>
  <c r="B367" i="57"/>
  <c r="A368" i="57"/>
  <c r="B368" i="57"/>
  <c r="A369" i="57"/>
  <c r="B369" i="57"/>
  <c r="A370" i="57"/>
  <c r="B370" i="57"/>
  <c r="A371" i="57"/>
  <c r="B371" i="57"/>
  <c r="A372" i="57"/>
  <c r="B372" i="57"/>
  <c r="A373" i="57"/>
  <c r="B373" i="57"/>
  <c r="A374" i="57"/>
  <c r="B374" i="57"/>
  <c r="A375" i="57"/>
  <c r="B375" i="57"/>
  <c r="A376" i="57"/>
  <c r="B376" i="57"/>
  <c r="A377" i="57"/>
  <c r="B377" i="57"/>
  <c r="A378" i="57"/>
  <c r="B378" i="57"/>
  <c r="A379" i="57"/>
  <c r="B379" i="57"/>
  <c r="A380" i="57"/>
  <c r="B380" i="57"/>
  <c r="A381" i="57"/>
  <c r="B381" i="57"/>
  <c r="A382" i="57"/>
  <c r="B382" i="57"/>
  <c r="A383" i="57"/>
  <c r="B383" i="57"/>
  <c r="A384" i="57"/>
  <c r="B384" i="57"/>
  <c r="A385" i="57"/>
  <c r="B385" i="57"/>
  <c r="A386" i="57"/>
  <c r="B386" i="57"/>
  <c r="A387" i="57"/>
  <c r="B387" i="57"/>
  <c r="A388" i="57"/>
  <c r="B388" i="57"/>
  <c r="A389" i="57"/>
  <c r="B389" i="57"/>
  <c r="A390" i="57"/>
  <c r="B390" i="57"/>
  <c r="A391" i="57"/>
  <c r="B391" i="57"/>
  <c r="A392" i="57"/>
  <c r="B392" i="57"/>
  <c r="A393" i="57"/>
  <c r="B393" i="57"/>
  <c r="A394" i="57"/>
  <c r="B394" i="57"/>
  <c r="A395" i="57"/>
  <c r="B395" i="57"/>
  <c r="A396" i="57"/>
  <c r="B396" i="57"/>
  <c r="A397" i="57"/>
  <c r="B397" i="57"/>
  <c r="A398" i="57"/>
  <c r="B398" i="57"/>
  <c r="A399" i="57"/>
  <c r="B399" i="57"/>
  <c r="A400" i="57"/>
  <c r="B400" i="57"/>
  <c r="A401" i="57"/>
  <c r="B401" i="57"/>
  <c r="A402" i="57"/>
  <c r="B402" i="57"/>
  <c r="A403" i="57"/>
  <c r="B403" i="57"/>
  <c r="A404" i="57"/>
  <c r="B404" i="57"/>
  <c r="A405" i="57"/>
  <c r="B405" i="57"/>
  <c r="A406" i="57"/>
  <c r="B406" i="57"/>
  <c r="A407" i="57"/>
  <c r="B407" i="57"/>
  <c r="A408" i="57"/>
  <c r="B408" i="57"/>
  <c r="A409" i="57"/>
  <c r="B409" i="57"/>
  <c r="A410" i="57"/>
  <c r="B410" i="57"/>
  <c r="A411" i="57"/>
  <c r="B411" i="57"/>
  <c r="A412" i="57"/>
  <c r="B412" i="57"/>
  <c r="A413" i="57"/>
  <c r="B413" i="57"/>
  <c r="A414" i="57"/>
  <c r="B414" i="57"/>
  <c r="A415" i="57"/>
  <c r="B415" i="57"/>
  <c r="A416" i="57"/>
  <c r="B416" i="57"/>
  <c r="A417" i="57"/>
  <c r="B417" i="57"/>
  <c r="A418" i="57"/>
  <c r="B418" i="57"/>
  <c r="A419" i="57"/>
  <c r="B419" i="57"/>
  <c r="A420" i="57"/>
  <c r="B420" i="57"/>
  <c r="A421" i="57"/>
  <c r="B421" i="57"/>
  <c r="A422" i="57"/>
  <c r="B422" i="57"/>
  <c r="A423" i="57"/>
  <c r="B423" i="57"/>
  <c r="A424" i="57"/>
  <c r="B424" i="57"/>
  <c r="A425" i="57"/>
  <c r="B425" i="57"/>
  <c r="A426" i="57"/>
  <c r="B426" i="57"/>
  <c r="A427" i="57"/>
  <c r="B427" i="57"/>
  <c r="A428" i="57"/>
  <c r="B428" i="57"/>
  <c r="A429" i="57"/>
  <c r="B429" i="57"/>
  <c r="A430" i="57"/>
  <c r="B430" i="57"/>
  <c r="A431" i="57"/>
  <c r="B431" i="57"/>
  <c r="A432" i="57"/>
  <c r="B432" i="57"/>
  <c r="A433" i="57"/>
  <c r="B433" i="57"/>
  <c r="A434" i="57"/>
  <c r="B434" i="57"/>
  <c r="A435" i="57"/>
  <c r="B435" i="57"/>
  <c r="A436" i="57"/>
  <c r="B436" i="57"/>
  <c r="A437" i="57"/>
  <c r="B437" i="57"/>
  <c r="A438" i="57"/>
  <c r="B438" i="57"/>
  <c r="A439" i="57"/>
  <c r="B439" i="57"/>
  <c r="A440" i="57"/>
  <c r="B440" i="57"/>
  <c r="A441" i="57"/>
  <c r="B441" i="57"/>
  <c r="A442" i="57"/>
  <c r="B442" i="57"/>
  <c r="A443" i="57"/>
  <c r="B443" i="57"/>
  <c r="A444" i="57"/>
  <c r="B444" i="57"/>
  <c r="A445" i="57"/>
  <c r="B445" i="57"/>
  <c r="A446" i="57"/>
  <c r="B446" i="57"/>
  <c r="A447" i="57"/>
  <c r="B447" i="57"/>
  <c r="A448" i="57"/>
  <c r="B448" i="57"/>
  <c r="A449" i="57"/>
  <c r="B449" i="57"/>
  <c r="A450" i="57"/>
  <c r="B450" i="57"/>
  <c r="A451" i="57"/>
  <c r="B451" i="57"/>
  <c r="A452" i="57"/>
  <c r="B452" i="57"/>
  <c r="A453" i="57"/>
  <c r="B453" i="57"/>
  <c r="A454" i="57"/>
  <c r="B454" i="57"/>
  <c r="A455" i="57"/>
  <c r="B455" i="57"/>
  <c r="A456" i="57"/>
  <c r="B456" i="57"/>
  <c r="A457" i="57"/>
  <c r="B457" i="57"/>
  <c r="A458" i="57"/>
  <c r="B458" i="57"/>
  <c r="A459" i="57"/>
  <c r="B459" i="57"/>
  <c r="A460" i="57"/>
  <c r="B460" i="57"/>
  <c r="A461" i="57"/>
  <c r="B461" i="57"/>
  <c r="A462" i="57"/>
  <c r="B462" i="57"/>
  <c r="A463" i="57"/>
  <c r="B463" i="57"/>
  <c r="A464" i="57"/>
  <c r="B464" i="57"/>
  <c r="A465" i="57"/>
  <c r="B465" i="57"/>
  <c r="A466" i="57"/>
  <c r="B466" i="57"/>
  <c r="A467" i="57"/>
  <c r="B467" i="57"/>
  <c r="A468" i="57"/>
  <c r="B468" i="57"/>
  <c r="A469" i="57"/>
  <c r="B469" i="57"/>
  <c r="A470" i="57"/>
  <c r="B470" i="57"/>
  <c r="A471" i="57"/>
  <c r="B471" i="57"/>
  <c r="A472" i="57"/>
  <c r="B472" i="57"/>
  <c r="A473" i="57"/>
  <c r="B473" i="57"/>
  <c r="A474" i="57"/>
  <c r="B474" i="57"/>
  <c r="A475" i="57"/>
  <c r="B475" i="57"/>
  <c r="A476" i="57"/>
  <c r="B476" i="57"/>
  <c r="A477" i="57"/>
  <c r="B477" i="57"/>
  <c r="A478" i="57"/>
  <c r="B478" i="57"/>
  <c r="A479" i="57"/>
  <c r="B479" i="57"/>
  <c r="A480" i="57"/>
  <c r="B480" i="57"/>
  <c r="A481" i="57"/>
  <c r="B481" i="57"/>
  <c r="A482" i="57"/>
  <c r="B482" i="57"/>
  <c r="A483" i="57"/>
  <c r="B483" i="57"/>
  <c r="A484" i="57"/>
  <c r="B484" i="57"/>
  <c r="A485" i="57"/>
  <c r="B485" i="57"/>
  <c r="A486" i="57"/>
  <c r="B486" i="57"/>
  <c r="A487" i="57"/>
  <c r="B487" i="57"/>
  <c r="A488" i="57"/>
  <c r="B488" i="57"/>
  <c r="A489" i="57"/>
  <c r="B489" i="57"/>
  <c r="A490" i="57"/>
  <c r="B490" i="57"/>
  <c r="A491" i="57"/>
  <c r="B491" i="57"/>
  <c r="A492" i="57"/>
  <c r="B492" i="57"/>
  <c r="A493" i="57"/>
  <c r="B493" i="57"/>
  <c r="A494" i="57"/>
  <c r="B494" i="57"/>
  <c r="A495" i="57"/>
  <c r="B495" i="57"/>
  <c r="A496" i="57"/>
  <c r="B496" i="57"/>
  <c r="A497" i="57"/>
  <c r="B497" i="57"/>
  <c r="A498" i="57"/>
  <c r="B498" i="57"/>
  <c r="A499" i="57"/>
  <c r="B499" i="57"/>
  <c r="A500" i="57"/>
  <c r="B500" i="57"/>
  <c r="A501" i="57"/>
  <c r="B501" i="57"/>
  <c r="A502" i="57"/>
  <c r="B502" i="57"/>
  <c r="A503" i="57"/>
  <c r="B503" i="57"/>
  <c r="A504" i="57"/>
  <c r="B504" i="57"/>
  <c r="A505" i="57"/>
  <c r="B505" i="57"/>
  <c r="A506" i="57"/>
  <c r="B506" i="57"/>
  <c r="A507" i="57"/>
  <c r="B507" i="57"/>
  <c r="A508" i="57"/>
  <c r="B508" i="57"/>
  <c r="A509" i="57"/>
  <c r="B509" i="57"/>
  <c r="A510" i="57"/>
  <c r="B510" i="57"/>
  <c r="A511" i="57"/>
  <c r="B511" i="57"/>
  <c r="A512" i="57"/>
  <c r="B512" i="57"/>
  <c r="A513" i="57"/>
  <c r="B513" i="57"/>
  <c r="A514" i="57"/>
  <c r="B514" i="57"/>
  <c r="A515" i="57"/>
  <c r="B515" i="57"/>
  <c r="A516" i="57"/>
  <c r="B516" i="57"/>
  <c r="A517" i="57"/>
  <c r="B517" i="57"/>
  <c r="A518" i="57"/>
  <c r="B518" i="57"/>
  <c r="A519" i="57"/>
  <c r="B519" i="57"/>
  <c r="A520" i="57"/>
  <c r="B520" i="57"/>
  <c r="A521" i="57"/>
  <c r="B521" i="57"/>
  <c r="A522" i="57"/>
  <c r="B522" i="57"/>
  <c r="A523" i="57"/>
  <c r="B523" i="57"/>
  <c r="A524" i="57"/>
  <c r="B524" i="57"/>
  <c r="A525" i="57"/>
  <c r="B525" i="57"/>
  <c r="A526" i="57"/>
  <c r="B526" i="57"/>
  <c r="A527" i="57"/>
  <c r="B527" i="57"/>
  <c r="A528" i="57"/>
  <c r="B528" i="57"/>
  <c r="A529" i="57"/>
  <c r="B529" i="57"/>
  <c r="A530" i="57"/>
  <c r="B530" i="57"/>
  <c r="A531" i="57"/>
  <c r="B531" i="57"/>
  <c r="A532" i="57"/>
  <c r="B532" i="57"/>
  <c r="A533" i="57"/>
  <c r="B533" i="57"/>
  <c r="A534" i="57"/>
  <c r="B534" i="57"/>
  <c r="A535" i="57"/>
  <c r="B535" i="57"/>
  <c r="A536" i="57"/>
  <c r="B536" i="57"/>
  <c r="A537" i="57"/>
  <c r="B537" i="57"/>
  <c r="A538" i="57"/>
  <c r="B538" i="57"/>
  <c r="A539" i="57"/>
  <c r="B539" i="57"/>
  <c r="A540" i="57"/>
  <c r="B540" i="57"/>
  <c r="A541" i="57"/>
  <c r="B541" i="57"/>
  <c r="A542" i="57"/>
  <c r="B542" i="57"/>
  <c r="A543" i="57"/>
  <c r="B543" i="57"/>
  <c r="A544" i="57"/>
  <c r="B544" i="57"/>
  <c r="A545" i="57"/>
  <c r="B545" i="57"/>
  <c r="A546" i="57"/>
  <c r="B546" i="57"/>
  <c r="A547" i="57"/>
  <c r="B547" i="57"/>
  <c r="A548" i="57"/>
  <c r="B548" i="57"/>
  <c r="A549" i="57"/>
  <c r="B549" i="57"/>
  <c r="A550" i="57"/>
  <c r="B550" i="57"/>
  <c r="A551" i="57"/>
  <c r="B551" i="57"/>
  <c r="A552" i="57"/>
  <c r="B552" i="57"/>
  <c r="A553" i="57"/>
  <c r="B553" i="57"/>
  <c r="A554" i="57"/>
  <c r="B554" i="57"/>
  <c r="A555" i="57"/>
  <c r="B555" i="57"/>
  <c r="A556" i="57"/>
  <c r="B556" i="57"/>
  <c r="A557" i="57"/>
  <c r="B557" i="57"/>
  <c r="A558" i="57"/>
  <c r="B558" i="57"/>
  <c r="A559" i="57"/>
  <c r="B559" i="57"/>
  <c r="A560" i="57"/>
  <c r="B560" i="57"/>
  <c r="A561" i="57"/>
  <c r="B561" i="57"/>
  <c r="A562" i="57"/>
  <c r="B562" i="57"/>
  <c r="A563" i="57"/>
  <c r="B563" i="57"/>
  <c r="A564" i="57"/>
  <c r="B564" i="57"/>
  <c r="A565" i="57"/>
  <c r="B565" i="57"/>
  <c r="A566" i="57"/>
  <c r="B566" i="57"/>
  <c r="A567" i="57"/>
  <c r="B567" i="57"/>
  <c r="A568" i="57"/>
  <c r="B568" i="57"/>
  <c r="A569" i="57"/>
  <c r="B569" i="57"/>
  <c r="A570" i="57"/>
  <c r="B570" i="57"/>
  <c r="A571" i="57"/>
  <c r="B571" i="57"/>
  <c r="A572" i="57"/>
  <c r="B572" i="57"/>
  <c r="A573" i="57"/>
  <c r="B573" i="57"/>
  <c r="A574" i="57"/>
  <c r="B574" i="57"/>
  <c r="A575" i="57"/>
  <c r="B575" i="57"/>
  <c r="A576" i="57"/>
  <c r="B576" i="57"/>
  <c r="A577" i="57"/>
  <c r="B577" i="57"/>
  <c r="A578" i="57"/>
  <c r="B578" i="57"/>
  <c r="A579" i="57"/>
  <c r="B579" i="57"/>
  <c r="A580" i="57"/>
  <c r="B580" i="57"/>
  <c r="A581" i="57"/>
  <c r="B581" i="57"/>
  <c r="A582" i="57"/>
  <c r="B582" i="57"/>
  <c r="A583" i="57"/>
  <c r="B583" i="57"/>
  <c r="A584" i="57"/>
  <c r="B584" i="57"/>
  <c r="A585" i="57"/>
  <c r="B585" i="57"/>
  <c r="A586" i="57"/>
  <c r="B586" i="57"/>
  <c r="A587" i="57"/>
  <c r="B587" i="57"/>
  <c r="A588" i="57"/>
  <c r="B588" i="57"/>
  <c r="A589" i="57"/>
  <c r="B589" i="57"/>
  <c r="A590" i="57"/>
  <c r="B590" i="57"/>
  <c r="A591" i="57"/>
  <c r="B591" i="57"/>
  <c r="A592" i="57"/>
  <c r="B592" i="57"/>
  <c r="A593" i="57"/>
  <c r="B593" i="57"/>
  <c r="A594" i="57"/>
  <c r="B594" i="57"/>
  <c r="A595" i="57"/>
  <c r="B595" i="57"/>
  <c r="A596" i="57"/>
  <c r="B596" i="57"/>
  <c r="A597" i="57"/>
  <c r="B597" i="57"/>
  <c r="A598" i="57"/>
  <c r="B598" i="57"/>
  <c r="A599" i="57"/>
  <c r="B599" i="57"/>
  <c r="A600" i="57"/>
  <c r="B600" i="57"/>
  <c r="A601" i="57"/>
  <c r="B601" i="57"/>
  <c r="A602" i="57"/>
  <c r="B602" i="57"/>
  <c r="A603" i="57"/>
  <c r="B603" i="57"/>
  <c r="A604" i="57"/>
  <c r="B604" i="57"/>
  <c r="A605" i="57"/>
  <c r="B605" i="57"/>
  <c r="A606" i="57"/>
  <c r="B606" i="57"/>
  <c r="A607" i="57"/>
  <c r="B607" i="57"/>
  <c r="A608" i="57"/>
  <c r="B608" i="57"/>
  <c r="A609" i="57"/>
  <c r="B609" i="57"/>
  <c r="A610" i="57"/>
  <c r="B610" i="57"/>
  <c r="A611" i="57"/>
  <c r="B611" i="57"/>
  <c r="A612" i="57"/>
  <c r="B612" i="57"/>
  <c r="A613" i="57"/>
  <c r="B613" i="57"/>
  <c r="A614" i="57"/>
  <c r="B614" i="57"/>
  <c r="A615" i="57"/>
  <c r="B615" i="57"/>
  <c r="A616" i="57"/>
  <c r="B616" i="57"/>
  <c r="A617" i="57"/>
  <c r="B617" i="57"/>
  <c r="A618" i="57"/>
  <c r="B618" i="57"/>
  <c r="A619" i="57"/>
  <c r="B619" i="57"/>
  <c r="A620" i="57"/>
  <c r="B620" i="57"/>
  <c r="A621" i="57"/>
  <c r="B621" i="57"/>
  <c r="A622" i="57"/>
  <c r="B622" i="57"/>
  <c r="A623" i="57"/>
  <c r="B623" i="57"/>
  <c r="A624" i="57"/>
  <c r="B624" i="57"/>
  <c r="A625" i="57"/>
  <c r="B625" i="57"/>
  <c r="A626" i="57"/>
  <c r="B626" i="57"/>
  <c r="A627" i="57"/>
  <c r="B627" i="57"/>
  <c r="A628" i="57"/>
  <c r="B628" i="57"/>
  <c r="A629" i="57"/>
  <c r="B629" i="57"/>
  <c r="A630" i="57"/>
  <c r="B630" i="57"/>
  <c r="A631" i="57"/>
  <c r="B631" i="57"/>
  <c r="A632" i="57"/>
  <c r="B632" i="57"/>
  <c r="A633" i="57"/>
  <c r="B633" i="57"/>
  <c r="A634" i="57"/>
  <c r="B634" i="57"/>
  <c r="A635" i="57"/>
  <c r="B635" i="57"/>
  <c r="A636" i="57"/>
  <c r="B636" i="57"/>
  <c r="A637" i="57"/>
  <c r="B637" i="57"/>
  <c r="A638" i="57"/>
  <c r="B638" i="57"/>
  <c r="A639" i="57"/>
  <c r="B639" i="57"/>
  <c r="A640" i="57"/>
  <c r="B640" i="57"/>
  <c r="A641" i="57"/>
  <c r="B641" i="57"/>
  <c r="A642" i="57"/>
  <c r="B642" i="57"/>
  <c r="A643" i="57"/>
  <c r="B643" i="57"/>
  <c r="A644" i="57"/>
  <c r="B644" i="57"/>
  <c r="A645" i="57"/>
  <c r="B645" i="57"/>
  <c r="A646" i="57"/>
  <c r="B646" i="57"/>
  <c r="A647" i="57"/>
  <c r="B647" i="57"/>
  <c r="A648" i="57"/>
  <c r="B648" i="57"/>
  <c r="A649" i="57"/>
  <c r="B649" i="57"/>
  <c r="A650" i="57"/>
  <c r="B650" i="57"/>
  <c r="A651" i="57"/>
  <c r="B651" i="57"/>
  <c r="A652" i="57"/>
  <c r="B652" i="57"/>
  <c r="A653" i="57"/>
  <c r="B653" i="57"/>
  <c r="A654" i="57"/>
  <c r="B654" i="57"/>
  <c r="A655" i="57"/>
  <c r="B655" i="57"/>
  <c r="A656" i="57"/>
  <c r="B656" i="57"/>
  <c r="A657" i="57"/>
  <c r="B657" i="57"/>
  <c r="A658" i="57"/>
  <c r="B658" i="57"/>
  <c r="A659" i="57"/>
  <c r="B659" i="57"/>
  <c r="A660" i="57"/>
  <c r="B660" i="57"/>
  <c r="A661" i="57"/>
  <c r="B661" i="57"/>
  <c r="A662" i="57"/>
  <c r="B662" i="57"/>
  <c r="A663" i="57"/>
  <c r="B663" i="57"/>
  <c r="A664" i="57"/>
  <c r="B664" i="57"/>
  <c r="A665" i="57"/>
  <c r="B665" i="57"/>
  <c r="A666" i="57"/>
  <c r="B666" i="57"/>
  <c r="A667" i="57"/>
  <c r="B667" i="57"/>
  <c r="A668" i="57"/>
  <c r="B668" i="57"/>
  <c r="A669" i="57"/>
  <c r="B669" i="57"/>
  <c r="A670" i="57"/>
  <c r="B670" i="57"/>
  <c r="A671" i="57"/>
  <c r="B671" i="57"/>
  <c r="A672" i="57"/>
  <c r="B672" i="57"/>
  <c r="A673" i="57"/>
  <c r="B673" i="57"/>
  <c r="A674" i="57"/>
  <c r="B674" i="57"/>
  <c r="A675" i="57"/>
  <c r="B675" i="57"/>
  <c r="A676" i="57"/>
  <c r="B676" i="57"/>
  <c r="A677" i="57"/>
  <c r="B677" i="57"/>
  <c r="A678" i="57"/>
  <c r="B678" i="57"/>
  <c r="A679" i="57"/>
  <c r="B679" i="57"/>
  <c r="A680" i="57"/>
  <c r="B680" i="57"/>
  <c r="A681" i="57"/>
  <c r="B681" i="57"/>
  <c r="A682" i="57"/>
  <c r="B682" i="57"/>
  <c r="A683" i="57"/>
  <c r="B683" i="57"/>
  <c r="A684" i="57"/>
  <c r="B684" i="57"/>
  <c r="A685" i="57"/>
  <c r="B685" i="57"/>
  <c r="A686" i="57"/>
  <c r="B686" i="57"/>
  <c r="A687" i="57"/>
  <c r="B687" i="57"/>
  <c r="A688" i="57"/>
  <c r="B688" i="57"/>
  <c r="A689" i="57"/>
  <c r="B689" i="57"/>
  <c r="A690" i="57"/>
  <c r="B690" i="57"/>
  <c r="A691" i="57"/>
  <c r="B691" i="57"/>
  <c r="A692" i="57"/>
  <c r="B692" i="57"/>
  <c r="A693" i="57"/>
  <c r="B693" i="57"/>
  <c r="A694" i="57"/>
  <c r="B694" i="57"/>
  <c r="A695" i="57"/>
  <c r="B695" i="57"/>
  <c r="A696" i="57"/>
  <c r="B696" i="57"/>
  <c r="A697" i="57"/>
  <c r="B697" i="57"/>
  <c r="A698" i="57"/>
  <c r="B698" i="57"/>
  <c r="A699" i="57"/>
  <c r="B699" i="57"/>
  <c r="A700" i="57"/>
  <c r="B700" i="57"/>
  <c r="A701" i="57"/>
  <c r="B701" i="57"/>
  <c r="A702" i="57"/>
  <c r="B702" i="57"/>
  <c r="A703" i="57"/>
  <c r="B703" i="57"/>
  <c r="A704" i="57"/>
  <c r="B704" i="57"/>
  <c r="A705" i="57"/>
  <c r="B705" i="57"/>
  <c r="A706" i="57"/>
  <c r="B706" i="57"/>
  <c r="A707" i="57"/>
  <c r="B707" i="57"/>
  <c r="A708" i="57"/>
  <c r="B708" i="57"/>
  <c r="A709" i="57"/>
  <c r="B709" i="57"/>
  <c r="A710" i="57"/>
  <c r="B710" i="57"/>
  <c r="A711" i="57"/>
  <c r="B711" i="57"/>
  <c r="A712" i="57"/>
  <c r="B712" i="57"/>
  <c r="A713" i="57"/>
  <c r="B713" i="57"/>
  <c r="A714" i="57"/>
  <c r="B714" i="57"/>
  <c r="A715" i="57"/>
  <c r="B715" i="57"/>
  <c r="A716" i="57"/>
  <c r="B716" i="57"/>
  <c r="A717" i="57"/>
  <c r="B717" i="57"/>
  <c r="A718" i="57"/>
  <c r="B718" i="57"/>
  <c r="A719" i="57"/>
  <c r="B719" i="57"/>
  <c r="A720" i="57"/>
  <c r="B720" i="57"/>
  <c r="A721" i="57"/>
  <c r="B721" i="57"/>
  <c r="A722" i="57"/>
  <c r="B722" i="57"/>
  <c r="A723" i="57"/>
  <c r="B723" i="57"/>
  <c r="A724" i="57"/>
  <c r="B724" i="57"/>
  <c r="A725" i="57"/>
  <c r="B725" i="57"/>
  <c r="A726" i="57"/>
  <c r="B726" i="57"/>
  <c r="A727" i="57"/>
  <c r="B727" i="57"/>
  <c r="A728" i="57"/>
  <c r="B728" i="57"/>
  <c r="A729" i="57"/>
  <c r="B729" i="57"/>
  <c r="A730" i="57"/>
  <c r="B730" i="57"/>
  <c r="A731" i="57"/>
  <c r="B731" i="57"/>
  <c r="A732" i="57"/>
  <c r="B732" i="57"/>
  <c r="A733" i="57"/>
  <c r="B733" i="57"/>
  <c r="A734" i="57"/>
  <c r="B734" i="57"/>
  <c r="A735" i="57"/>
  <c r="B735" i="57"/>
  <c r="A736" i="57"/>
  <c r="B736" i="57"/>
  <c r="A737" i="57"/>
  <c r="B737" i="57"/>
  <c r="A738" i="57"/>
  <c r="B738" i="57"/>
  <c r="A739" i="57"/>
  <c r="B739" i="57"/>
  <c r="A740" i="57"/>
  <c r="B740" i="57"/>
  <c r="A741" i="57"/>
  <c r="B741" i="57"/>
  <c r="A742" i="57"/>
  <c r="B742" i="57"/>
  <c r="A743" i="57"/>
  <c r="B743" i="57"/>
  <c r="A744" i="57"/>
  <c r="B744" i="57"/>
  <c r="A745" i="57"/>
  <c r="B745" i="57"/>
  <c r="A746" i="57"/>
  <c r="B746" i="57"/>
  <c r="A747" i="57"/>
  <c r="B747" i="57"/>
  <c r="A748" i="57"/>
  <c r="B748" i="57"/>
  <c r="A749" i="57"/>
  <c r="B749" i="57"/>
  <c r="A750" i="57"/>
  <c r="B750" i="57"/>
  <c r="A751" i="57"/>
  <c r="B751" i="57"/>
  <c r="A752" i="57"/>
  <c r="B752" i="57"/>
  <c r="A753" i="57"/>
  <c r="B753" i="57"/>
  <c r="A754" i="57"/>
  <c r="B754" i="57"/>
  <c r="A755" i="57"/>
  <c r="B755" i="57"/>
  <c r="A756" i="57"/>
  <c r="B756" i="57"/>
  <c r="A757" i="57"/>
  <c r="B757" i="57"/>
  <c r="A758" i="57"/>
  <c r="B758" i="57"/>
  <c r="A759" i="57"/>
  <c r="B759" i="57"/>
  <c r="A760" i="57"/>
  <c r="B760" i="57"/>
  <c r="A761" i="57"/>
  <c r="B761" i="57"/>
  <c r="A762" i="57"/>
  <c r="B762" i="57"/>
  <c r="A763" i="57"/>
  <c r="B763" i="57"/>
  <c r="A764" i="57"/>
  <c r="B764" i="57"/>
  <c r="A765" i="57"/>
  <c r="B765" i="57"/>
  <c r="A766" i="57"/>
  <c r="B766" i="57"/>
  <c r="A767" i="57"/>
  <c r="B767" i="57"/>
  <c r="A768" i="57"/>
  <c r="B768" i="57"/>
  <c r="A769" i="57"/>
  <c r="B769" i="57"/>
  <c r="A770" i="57"/>
  <c r="B770" i="57"/>
  <c r="A771" i="57"/>
  <c r="B771" i="57"/>
  <c r="A772" i="57"/>
  <c r="B772" i="57"/>
  <c r="A773" i="57"/>
  <c r="B773" i="57"/>
  <c r="A774" i="57"/>
  <c r="B774" i="57"/>
  <c r="A775" i="57"/>
  <c r="B775" i="57"/>
  <c r="A776" i="57"/>
  <c r="B776" i="57"/>
  <c r="A777" i="57"/>
  <c r="B777" i="57"/>
  <c r="A778" i="57"/>
  <c r="B778" i="57"/>
  <c r="A779" i="57"/>
  <c r="B779" i="57"/>
  <c r="A780" i="57"/>
  <c r="B780" i="57"/>
  <c r="A781" i="57"/>
  <c r="B781" i="57"/>
  <c r="A782" i="57"/>
  <c r="B782" i="57"/>
  <c r="A783" i="57"/>
  <c r="B783" i="57"/>
  <c r="A784" i="57"/>
  <c r="B784" i="57"/>
  <c r="A785" i="57"/>
  <c r="B785" i="57"/>
  <c r="A786" i="57"/>
  <c r="B786" i="57"/>
  <c r="A787" i="57"/>
  <c r="B787" i="57"/>
  <c r="A788" i="57"/>
  <c r="B788" i="57"/>
  <c r="A789" i="57"/>
  <c r="B789" i="57"/>
  <c r="A790" i="57"/>
  <c r="B790" i="57"/>
  <c r="A791" i="57"/>
  <c r="B791" i="57"/>
  <c r="A792" i="57"/>
  <c r="B792" i="57"/>
  <c r="A793" i="57"/>
  <c r="B793" i="57"/>
  <c r="A794" i="57"/>
  <c r="B794" i="57"/>
  <c r="A795" i="57"/>
  <c r="B795" i="57"/>
  <c r="A796" i="57"/>
  <c r="B796" i="57"/>
  <c r="A797" i="57"/>
  <c r="B797" i="57"/>
  <c r="A798" i="57"/>
  <c r="B798" i="57"/>
  <c r="A799" i="57"/>
  <c r="B799" i="57"/>
  <c r="A800" i="57"/>
  <c r="B800" i="57"/>
  <c r="A801" i="57"/>
  <c r="B801" i="57"/>
  <c r="A802" i="57"/>
  <c r="B802" i="57"/>
  <c r="A803" i="57"/>
  <c r="B803" i="57"/>
  <c r="A804" i="57"/>
  <c r="B804" i="57"/>
  <c r="A805" i="57"/>
  <c r="B805" i="57"/>
  <c r="A806" i="57"/>
  <c r="B806" i="57"/>
  <c r="A807" i="57"/>
  <c r="B807" i="57"/>
  <c r="A808" i="57"/>
  <c r="B808" i="57"/>
  <c r="A809" i="57"/>
  <c r="B809" i="57"/>
  <c r="A810" i="57"/>
  <c r="B810" i="57"/>
  <c r="A811" i="57"/>
  <c r="B811" i="57"/>
  <c r="A812" i="57"/>
  <c r="B812" i="57"/>
  <c r="A813" i="57"/>
  <c r="B813" i="57"/>
  <c r="A814" i="57"/>
  <c r="B814" i="57"/>
  <c r="A815" i="57"/>
  <c r="B815" i="57"/>
  <c r="A816" i="57"/>
  <c r="B816" i="57"/>
  <c r="A817" i="57"/>
  <c r="B817" i="57"/>
  <c r="A818" i="57"/>
  <c r="B818" i="57"/>
  <c r="A819" i="57"/>
  <c r="B819" i="57"/>
  <c r="A820" i="57"/>
  <c r="B820" i="57"/>
  <c r="A821" i="57"/>
  <c r="B821" i="57"/>
  <c r="A822" i="57"/>
  <c r="B822" i="57"/>
  <c r="A823" i="57"/>
  <c r="B823" i="57"/>
  <c r="A824" i="57"/>
  <c r="B824" i="57"/>
  <c r="A825" i="57"/>
  <c r="B825" i="57"/>
  <c r="A826" i="57"/>
  <c r="B826" i="57"/>
  <c r="A827" i="57"/>
  <c r="B827" i="57"/>
  <c r="A828" i="57"/>
  <c r="B828" i="57"/>
  <c r="A829" i="57"/>
  <c r="B829" i="57"/>
  <c r="A830" i="57"/>
  <c r="B830" i="57"/>
  <c r="A831" i="57"/>
  <c r="B831" i="57"/>
  <c r="A832" i="57"/>
  <c r="B832" i="57"/>
  <c r="A833" i="57"/>
  <c r="B833" i="57"/>
  <c r="A834" i="57"/>
  <c r="B834" i="57"/>
  <c r="A835" i="57"/>
  <c r="B835" i="57"/>
  <c r="A836" i="57"/>
  <c r="B836" i="57"/>
  <c r="A837" i="57"/>
  <c r="B837" i="57"/>
  <c r="A838" i="57"/>
  <c r="B838" i="57"/>
  <c r="A839" i="57"/>
  <c r="B839" i="57"/>
  <c r="A840" i="57"/>
  <c r="B840" i="57"/>
  <c r="A841" i="57"/>
  <c r="B841" i="57"/>
  <c r="A842" i="57"/>
  <c r="B842" i="57"/>
  <c r="A843" i="57"/>
  <c r="B843" i="57"/>
  <c r="A844" i="57"/>
  <c r="B844" i="57"/>
  <c r="A845" i="57"/>
  <c r="B845" i="57"/>
  <c r="A846" i="57"/>
  <c r="B846" i="57"/>
  <c r="A847" i="57"/>
  <c r="B847" i="57"/>
  <c r="A848" i="57"/>
  <c r="B848" i="57"/>
  <c r="A849" i="57"/>
  <c r="B849" i="57"/>
  <c r="A850" i="57"/>
  <c r="B850" i="57"/>
  <c r="A851" i="57"/>
  <c r="B851" i="57"/>
  <c r="A852" i="57"/>
  <c r="B852" i="57"/>
  <c r="A853" i="57"/>
  <c r="B853" i="57"/>
  <c r="A854" i="57"/>
  <c r="B854" i="57"/>
  <c r="A855" i="57"/>
  <c r="B855" i="57"/>
  <c r="A856" i="57"/>
  <c r="B856" i="57"/>
  <c r="A857" i="57"/>
  <c r="B857" i="57"/>
  <c r="A858" i="57"/>
  <c r="B858" i="57"/>
  <c r="A859" i="57"/>
  <c r="B859" i="57"/>
  <c r="A860" i="57"/>
  <c r="B860" i="57"/>
  <c r="A861" i="57"/>
  <c r="B861" i="57"/>
  <c r="A862" i="57"/>
  <c r="B862" i="57"/>
  <c r="A863" i="57"/>
  <c r="B863" i="57"/>
  <c r="A864" i="57"/>
  <c r="B864" i="57"/>
  <c r="A865" i="57"/>
  <c r="B865" i="57"/>
  <c r="A866" i="57"/>
  <c r="B866" i="57"/>
  <c r="A867" i="57"/>
  <c r="B867" i="57"/>
  <c r="A868" i="57"/>
  <c r="B868" i="57"/>
  <c r="A869" i="57"/>
  <c r="B869" i="57"/>
  <c r="A870" i="57"/>
  <c r="B870" i="57"/>
  <c r="A871" i="57"/>
  <c r="B871" i="57"/>
  <c r="A872" i="57"/>
  <c r="B872" i="57"/>
  <c r="A873" i="57"/>
  <c r="B873" i="57"/>
  <c r="A874" i="57"/>
  <c r="B874" i="57"/>
  <c r="A875" i="57"/>
  <c r="B875" i="57"/>
  <c r="A876" i="57"/>
  <c r="B876" i="57"/>
  <c r="A877" i="57"/>
  <c r="B877" i="57"/>
  <c r="A878" i="57"/>
  <c r="B878" i="57"/>
  <c r="A879" i="57"/>
  <c r="B879" i="57"/>
  <c r="A880" i="57"/>
  <c r="B880" i="57"/>
  <c r="A881" i="57"/>
  <c r="B881" i="57"/>
  <c r="A882" i="57"/>
  <c r="B882" i="57"/>
  <c r="A883" i="57"/>
  <c r="B883" i="57"/>
  <c r="A884" i="57"/>
  <c r="B884" i="57"/>
  <c r="A885" i="57"/>
  <c r="B885" i="57"/>
  <c r="A886" i="57"/>
  <c r="B886" i="57"/>
  <c r="A887" i="57"/>
  <c r="B887" i="57"/>
  <c r="A888" i="57"/>
  <c r="B888" i="57"/>
  <c r="A889" i="57"/>
  <c r="B889" i="57"/>
  <c r="A890" i="57"/>
  <c r="B890" i="57"/>
  <c r="A891" i="57"/>
  <c r="B891" i="57"/>
  <c r="A892" i="57"/>
  <c r="B892" i="57"/>
  <c r="A893" i="57"/>
  <c r="B893" i="57"/>
  <c r="A894" i="57"/>
  <c r="B894" i="57"/>
  <c r="A895" i="57"/>
  <c r="B895" i="57"/>
  <c r="A896" i="57"/>
  <c r="B896" i="57"/>
  <c r="A897" i="57"/>
  <c r="B897" i="57"/>
  <c r="A898" i="57"/>
  <c r="B898" i="57"/>
  <c r="A899" i="57"/>
  <c r="B899" i="57"/>
  <c r="A900" i="57"/>
  <c r="B900" i="57"/>
  <c r="A901" i="57"/>
  <c r="B901" i="57"/>
  <c r="A902" i="57"/>
  <c r="B902" i="57"/>
  <c r="A903" i="57"/>
  <c r="B903" i="57"/>
  <c r="A904" i="57"/>
  <c r="B904" i="57"/>
  <c r="A905" i="57"/>
  <c r="B905" i="57"/>
  <c r="A906" i="57"/>
  <c r="B906" i="57"/>
  <c r="A907" i="57"/>
  <c r="B907" i="57"/>
  <c r="A908" i="57"/>
  <c r="B908" i="57"/>
  <c r="A909" i="57"/>
  <c r="B909" i="57"/>
  <c r="A910" i="57"/>
  <c r="B910" i="57"/>
  <c r="A911" i="57"/>
  <c r="B911" i="57"/>
  <c r="A912" i="57"/>
  <c r="B912" i="57"/>
  <c r="A913" i="57"/>
  <c r="B913" i="57"/>
  <c r="A914" i="57"/>
  <c r="B914" i="57"/>
  <c r="A915" i="57"/>
  <c r="B915" i="57"/>
  <c r="A916" i="57"/>
  <c r="B916" i="57"/>
  <c r="A917" i="57"/>
  <c r="B917" i="57"/>
  <c r="A918" i="57"/>
  <c r="B918" i="57"/>
  <c r="A919" i="57"/>
  <c r="B919" i="57"/>
  <c r="A920" i="57"/>
  <c r="B920" i="57"/>
  <c r="A921" i="57"/>
  <c r="B921" i="57"/>
  <c r="A922" i="57"/>
  <c r="B922" i="57"/>
  <c r="A923" i="57"/>
  <c r="B923" i="57"/>
  <c r="A924" i="57"/>
  <c r="B924" i="57"/>
  <c r="A925" i="57"/>
  <c r="B925" i="57"/>
  <c r="A926" i="57"/>
  <c r="B926" i="57"/>
  <c r="A927" i="57"/>
  <c r="B927" i="57"/>
  <c r="A928" i="57"/>
  <c r="B928" i="57"/>
  <c r="A929" i="57"/>
  <c r="B929" i="57"/>
  <c r="A930" i="57"/>
  <c r="B930" i="57"/>
  <c r="A931" i="57"/>
  <c r="B931" i="57"/>
  <c r="A932" i="57"/>
  <c r="B932" i="57"/>
  <c r="A933" i="57"/>
  <c r="B933" i="57"/>
  <c r="A934" i="57"/>
  <c r="B934" i="57"/>
  <c r="A935" i="57"/>
  <c r="B935" i="57"/>
  <c r="A936" i="57"/>
  <c r="B936" i="57"/>
  <c r="A937" i="57"/>
  <c r="B937" i="57"/>
  <c r="A938" i="57"/>
  <c r="B938" i="57"/>
  <c r="A939" i="57"/>
  <c r="B939" i="57"/>
  <c r="A940" i="57"/>
  <c r="B940" i="57"/>
  <c r="A941" i="57"/>
  <c r="B941" i="57"/>
  <c r="A942" i="57"/>
  <c r="B942" i="57"/>
  <c r="A943" i="57"/>
  <c r="B943" i="57"/>
  <c r="A944" i="57"/>
  <c r="B944" i="57"/>
  <c r="A945" i="57"/>
  <c r="B945" i="57"/>
  <c r="A946" i="57"/>
  <c r="B946" i="57"/>
  <c r="A947" i="57"/>
  <c r="B947" i="57"/>
  <c r="A948" i="57"/>
  <c r="B948" i="57"/>
  <c r="A949" i="57"/>
  <c r="B949" i="57"/>
  <c r="A950" i="57"/>
  <c r="B950" i="57"/>
  <c r="A951" i="57"/>
  <c r="B951" i="57"/>
  <c r="A952" i="57"/>
  <c r="B952" i="57"/>
  <c r="A953" i="57"/>
  <c r="B953" i="57"/>
  <c r="A954" i="57"/>
  <c r="B954" i="57"/>
  <c r="A955" i="57"/>
  <c r="B955" i="57"/>
  <c r="A956" i="57"/>
  <c r="B956" i="57"/>
  <c r="A957" i="57"/>
  <c r="B957" i="57"/>
  <c r="A958" i="57"/>
  <c r="B958" i="57"/>
  <c r="A959" i="57"/>
  <c r="B959" i="57"/>
  <c r="A960" i="57"/>
  <c r="B960" i="57"/>
  <c r="A961" i="57"/>
  <c r="B961" i="57"/>
  <c r="A962" i="57"/>
  <c r="B962" i="57"/>
  <c r="A963" i="57"/>
  <c r="B963" i="57"/>
  <c r="A964" i="57"/>
  <c r="B964" i="57"/>
  <c r="A965" i="57"/>
  <c r="B965" i="57"/>
  <c r="A966" i="57"/>
  <c r="B966" i="57"/>
  <c r="A967" i="57"/>
  <c r="B967" i="57"/>
  <c r="A968" i="57"/>
  <c r="B968" i="57"/>
  <c r="A969" i="57"/>
  <c r="B969" i="57"/>
  <c r="A970" i="57"/>
  <c r="B970" i="57"/>
  <c r="A971" i="57"/>
  <c r="B971" i="57"/>
  <c r="A972" i="57"/>
  <c r="B972" i="57"/>
  <c r="A973" i="57"/>
  <c r="B973" i="57"/>
  <c r="A974" i="57"/>
  <c r="B974" i="57"/>
  <c r="A975" i="57"/>
  <c r="B975" i="57"/>
  <c r="A976" i="57"/>
  <c r="B976" i="57"/>
  <c r="A977" i="57"/>
  <c r="B977" i="57"/>
  <c r="A978" i="57"/>
  <c r="B978" i="57"/>
  <c r="A979" i="57"/>
  <c r="B979" i="57"/>
  <c r="A980" i="57"/>
  <c r="B980" i="57"/>
  <c r="A981" i="57"/>
  <c r="B981" i="57"/>
  <c r="A982" i="57"/>
  <c r="B982" i="57"/>
  <c r="A983" i="57"/>
  <c r="B983" i="57"/>
  <c r="A984" i="57"/>
  <c r="B984" i="57"/>
  <c r="A985" i="57"/>
  <c r="B985" i="57"/>
  <c r="A986" i="57"/>
  <c r="B986" i="57"/>
  <c r="A987" i="57"/>
  <c r="B987" i="57"/>
  <c r="A988" i="57"/>
  <c r="B988" i="57"/>
  <c r="A989" i="57"/>
  <c r="B989" i="57"/>
  <c r="A990" i="57"/>
  <c r="B990" i="57"/>
  <c r="A991" i="57"/>
  <c r="B991" i="57"/>
  <c r="A992" i="57"/>
  <c r="B992" i="57"/>
  <c r="A993" i="57"/>
  <c r="B993" i="57"/>
  <c r="A994" i="57"/>
  <c r="B994" i="57"/>
  <c r="A995" i="57"/>
  <c r="B995" i="57"/>
  <c r="A996" i="57"/>
  <c r="B996" i="57"/>
  <c r="A997" i="57"/>
  <c r="B997" i="57"/>
  <c r="A998" i="57"/>
  <c r="B998" i="57"/>
  <c r="A999" i="57"/>
  <c r="B999" i="57"/>
  <c r="A1000" i="57"/>
  <c r="B1000" i="57"/>
  <c r="A1001" i="57"/>
  <c r="B1001" i="57"/>
  <c r="A1002" i="57"/>
  <c r="B1002" i="57"/>
  <c r="A1003" i="57"/>
  <c r="B1003" i="57"/>
  <c r="A1004" i="57"/>
  <c r="B1004" i="57"/>
  <c r="A1005" i="57"/>
  <c r="B1005" i="57"/>
  <c r="A1006" i="57"/>
  <c r="B1006" i="57"/>
  <c r="A1007" i="57"/>
  <c r="B1007" i="57"/>
  <c r="A1008" i="57"/>
  <c r="B1008" i="57"/>
  <c r="A1009" i="57"/>
  <c r="B1009" i="57"/>
  <c r="A1010" i="57"/>
  <c r="B1010" i="57"/>
  <c r="A1011" i="57"/>
  <c r="B1011" i="57"/>
  <c r="A1012" i="57"/>
  <c r="B1012" i="57"/>
  <c r="A1013" i="57"/>
  <c r="B1013" i="57"/>
  <c r="A1014" i="57"/>
  <c r="B1014" i="57"/>
  <c r="A1015" i="57"/>
  <c r="B1015" i="57"/>
  <c r="A1016" i="57"/>
  <c r="B1016" i="57"/>
  <c r="A1017" i="57"/>
  <c r="B1017" i="57"/>
  <c r="A1018" i="57"/>
  <c r="B1018" i="57"/>
  <c r="A1019" i="57"/>
  <c r="B1019" i="57"/>
  <c r="A1020" i="57"/>
  <c r="B1020" i="57"/>
  <c r="A1021" i="57"/>
  <c r="B1021" i="57"/>
  <c r="A1022" i="57"/>
  <c r="B1022" i="57"/>
  <c r="A1023" i="57"/>
  <c r="B1023" i="57"/>
  <c r="A1024" i="57"/>
  <c r="B1024" i="57"/>
  <c r="A1025" i="57"/>
  <c r="B1025" i="57"/>
  <c r="A1026" i="57"/>
  <c r="B1026" i="57"/>
  <c r="A1027" i="57"/>
  <c r="B1027" i="57"/>
  <c r="A1028" i="57"/>
  <c r="B1028" i="57"/>
  <c r="A1029" i="57"/>
  <c r="B1029" i="57"/>
  <c r="A1030" i="57"/>
  <c r="B1030" i="57"/>
  <c r="A1031" i="57"/>
  <c r="B1031" i="57"/>
  <c r="A1032" i="57"/>
  <c r="B1032" i="57"/>
  <c r="A1033" i="57"/>
  <c r="B1033" i="57"/>
  <c r="A1034" i="57"/>
  <c r="B1034" i="57"/>
  <c r="A1035" i="57"/>
  <c r="B1035" i="57"/>
  <c r="A1036" i="57"/>
  <c r="B1036" i="57"/>
  <c r="A1037" i="57"/>
  <c r="B1037" i="57"/>
  <c r="A1038" i="57"/>
  <c r="B1038" i="57"/>
  <c r="A1039" i="57"/>
  <c r="B1039" i="57"/>
  <c r="A1040" i="57"/>
  <c r="B1040" i="57"/>
  <c r="A1041" i="57"/>
  <c r="B1041" i="57"/>
  <c r="A1042" i="57"/>
  <c r="B1042" i="57"/>
  <c r="A1043" i="57"/>
  <c r="B1043" i="57"/>
  <c r="A1044" i="57"/>
  <c r="B1044" i="57"/>
  <c r="A1045" i="57"/>
  <c r="B1045" i="57"/>
  <c r="A1046" i="57"/>
  <c r="B1046" i="57"/>
  <c r="A1047" i="57"/>
  <c r="B1047" i="57"/>
  <c r="A1048" i="57"/>
  <c r="B1048" i="57"/>
  <c r="A1049" i="57"/>
  <c r="B1049" i="57"/>
  <c r="A1050" i="57"/>
  <c r="B1050" i="57"/>
  <c r="A1051" i="57"/>
  <c r="B1051" i="57"/>
  <c r="A1052" i="57"/>
  <c r="B1052" i="57"/>
  <c r="A1053" i="57"/>
  <c r="B1053" i="57"/>
  <c r="A1054" i="57"/>
  <c r="B1054" i="57"/>
  <c r="A1055" i="57"/>
  <c r="B1055" i="57"/>
  <c r="A1056" i="57"/>
  <c r="B1056" i="57"/>
  <c r="A1057" i="57"/>
  <c r="B1057" i="57"/>
  <c r="A1058" i="57"/>
  <c r="B1058" i="57"/>
  <c r="A1059" i="57"/>
  <c r="B1059" i="57"/>
  <c r="A1060" i="57"/>
  <c r="B1060" i="57"/>
  <c r="A1061" i="57"/>
  <c r="B1061" i="57"/>
  <c r="A1062" i="57"/>
  <c r="B1062" i="57"/>
  <c r="A1063" i="57"/>
  <c r="B1063" i="57"/>
  <c r="A1064" i="57"/>
  <c r="B1064" i="57"/>
  <c r="A1065" i="57"/>
  <c r="B1065" i="57"/>
  <c r="A1066" i="57"/>
  <c r="B1066" i="57"/>
  <c r="A1067" i="57"/>
  <c r="B1067" i="57"/>
  <c r="A1068" i="57"/>
  <c r="B1068" i="57"/>
  <c r="A1069" i="57"/>
  <c r="B1069" i="57"/>
  <c r="A1070" i="57"/>
  <c r="B1070" i="57"/>
  <c r="A1071" i="57"/>
  <c r="B1071" i="57"/>
  <c r="A1072" i="57"/>
  <c r="B1072" i="57"/>
  <c r="A1073" i="57"/>
  <c r="B1073" i="57"/>
  <c r="A1074" i="57"/>
  <c r="B1074" i="57"/>
  <c r="A1075" i="57"/>
  <c r="B1075" i="57"/>
  <c r="A1076" i="57"/>
  <c r="B1076" i="57"/>
  <c r="A1077" i="57"/>
  <c r="B1077" i="57"/>
  <c r="A1078" i="57"/>
  <c r="B1078" i="57"/>
  <c r="A1079" i="57"/>
  <c r="B1079" i="57"/>
  <c r="A1080" i="57"/>
  <c r="B1080" i="57"/>
  <c r="A1081" i="57"/>
  <c r="B1081" i="57"/>
  <c r="A1082" i="57"/>
  <c r="B1082" i="57"/>
  <c r="A1083" i="57"/>
  <c r="B1083" i="57"/>
  <c r="A1084" i="57"/>
  <c r="B1084" i="57"/>
  <c r="A1085" i="57"/>
  <c r="B1085" i="57"/>
  <c r="A1086" i="57"/>
  <c r="B1086" i="57"/>
  <c r="A1087" i="57"/>
  <c r="B1087" i="57"/>
  <c r="A1088" i="57"/>
  <c r="B1088" i="57"/>
  <c r="A1089" i="57"/>
  <c r="B1089" i="57"/>
  <c r="A1090" i="57"/>
  <c r="B1090" i="57"/>
  <c r="A1091" i="57"/>
  <c r="B1091" i="57"/>
  <c r="A1092" i="57"/>
  <c r="B1092" i="57"/>
  <c r="A1093" i="57"/>
  <c r="B1093" i="57"/>
  <c r="A1094" i="57"/>
  <c r="B1094" i="57"/>
  <c r="A1095" i="57"/>
  <c r="B1095" i="57"/>
  <c r="A1096" i="57"/>
  <c r="B1096" i="57"/>
  <c r="A1097" i="57"/>
  <c r="B1097" i="57"/>
  <c r="A1098" i="57"/>
  <c r="B1098" i="57"/>
  <c r="A1099" i="57"/>
  <c r="B1099" i="57"/>
  <c r="A1100" i="57"/>
  <c r="B1100" i="57"/>
  <c r="A1101" i="57"/>
  <c r="B1101" i="57"/>
  <c r="A1102" i="57"/>
  <c r="B1102" i="57"/>
  <c r="A1103" i="57"/>
  <c r="B1103" i="57"/>
  <c r="A1104" i="57"/>
  <c r="B1104" i="57"/>
  <c r="A1105" i="57"/>
  <c r="B1105" i="57"/>
  <c r="A1106" i="57"/>
  <c r="B1106" i="57"/>
  <c r="A1107" i="57"/>
  <c r="B1107" i="57"/>
  <c r="A1108" i="57"/>
  <c r="B1108" i="57"/>
  <c r="A1109" i="57"/>
  <c r="B1109" i="57"/>
  <c r="A1110" i="57"/>
  <c r="B1110" i="57"/>
  <c r="A1111" i="57"/>
  <c r="B1111" i="57"/>
  <c r="A1112" i="57"/>
  <c r="B1112" i="57"/>
  <c r="A1113" i="57"/>
  <c r="B1113" i="57"/>
  <c r="A1114" i="57"/>
  <c r="B1114" i="57"/>
  <c r="A1115" i="57"/>
  <c r="B1115" i="57"/>
  <c r="A1116" i="57"/>
  <c r="B1116" i="57"/>
  <c r="A1117" i="57"/>
  <c r="B1117" i="57"/>
  <c r="A1118" i="57"/>
  <c r="B1118" i="57"/>
  <c r="A1119" i="57"/>
  <c r="B1119" i="57"/>
  <c r="A1120" i="57"/>
  <c r="B1120" i="57"/>
  <c r="A1121" i="57"/>
  <c r="B1121" i="57"/>
  <c r="A1122" i="57"/>
  <c r="B1122" i="57"/>
  <c r="A1123" i="57"/>
  <c r="B1123" i="57"/>
  <c r="A1124" i="57"/>
  <c r="B1124" i="57"/>
  <c r="A1125" i="57"/>
  <c r="B1125" i="57"/>
  <c r="A1126" i="57"/>
  <c r="B1126" i="57"/>
  <c r="A1127" i="57"/>
  <c r="B1127" i="57"/>
  <c r="A1128" i="57"/>
  <c r="B1128" i="57"/>
  <c r="A1129" i="57"/>
  <c r="B1129" i="57"/>
  <c r="A1130" i="57"/>
  <c r="B1130" i="57"/>
  <c r="A1131" i="57"/>
  <c r="B1131" i="57"/>
  <c r="A1132" i="57"/>
  <c r="B1132" i="57"/>
  <c r="A1133" i="57"/>
  <c r="B1133" i="57"/>
  <c r="A1134" i="57"/>
  <c r="B1134" i="57"/>
  <c r="A1135" i="57"/>
  <c r="B1135" i="57"/>
  <c r="A1136" i="57"/>
  <c r="B1136" i="57"/>
  <c r="A1137" i="57"/>
  <c r="B1137" i="57"/>
  <c r="A1138" i="57"/>
  <c r="B1138" i="57"/>
  <c r="A1139" i="57"/>
  <c r="B1139" i="57"/>
  <c r="A1140" i="57"/>
  <c r="B1140" i="57"/>
  <c r="A1141" i="57"/>
  <c r="B1141" i="57"/>
  <c r="A1142" i="57"/>
  <c r="B1142" i="57"/>
  <c r="A1143" i="57"/>
  <c r="B1143" i="57"/>
  <c r="A1144" i="57"/>
  <c r="B1144" i="57"/>
  <c r="A1145" i="57"/>
  <c r="B1145" i="57"/>
  <c r="A1146" i="57"/>
  <c r="B1146" i="57"/>
  <c r="A1147" i="57"/>
  <c r="B1147" i="57"/>
  <c r="A1148" i="57"/>
  <c r="B1148" i="57"/>
  <c r="A1149" i="57"/>
  <c r="B1149" i="57"/>
  <c r="A1150" i="57"/>
  <c r="B1150" i="57"/>
  <c r="A1151" i="57"/>
  <c r="B1151" i="57"/>
  <c r="A1152" i="57"/>
  <c r="B1152" i="57"/>
  <c r="A1153" i="57"/>
  <c r="B1153" i="57"/>
  <c r="A1154" i="57"/>
  <c r="B1154" i="57"/>
  <c r="A1155" i="57"/>
  <c r="B1155" i="57"/>
  <c r="A1156" i="57"/>
  <c r="B1156" i="57"/>
  <c r="A1157" i="57"/>
  <c r="B1157" i="57"/>
  <c r="A1158" i="57"/>
  <c r="B1158" i="57"/>
  <c r="A1159" i="57"/>
  <c r="B1159" i="57"/>
  <c r="A1160" i="57"/>
  <c r="B1160" i="57"/>
  <c r="A1161" i="57"/>
  <c r="B1161" i="57"/>
  <c r="A1162" i="57"/>
  <c r="B1162" i="57"/>
  <c r="A1163" i="57"/>
  <c r="B1163" i="57"/>
  <c r="A1164" i="57"/>
  <c r="B1164" i="57"/>
  <c r="A1165" i="57"/>
  <c r="B1165" i="57"/>
  <c r="A1166" i="57"/>
  <c r="B1166" i="57"/>
  <c r="A1167" i="57"/>
  <c r="B1167" i="57"/>
  <c r="A1168" i="57"/>
  <c r="B1168" i="57"/>
  <c r="A1169" i="57"/>
  <c r="B1169" i="57"/>
  <c r="A1170" i="57"/>
  <c r="B1170" i="57"/>
  <c r="A1171" i="57"/>
  <c r="B1171" i="57"/>
  <c r="A1172" i="57"/>
  <c r="B1172" i="57"/>
  <c r="A1173" i="57"/>
  <c r="B1173" i="57"/>
  <c r="A1174" i="57"/>
  <c r="B1174" i="57"/>
  <c r="A1175" i="57"/>
  <c r="B1175" i="57"/>
  <c r="A1176" i="57"/>
  <c r="B1176" i="57"/>
  <c r="A1177" i="57"/>
  <c r="B1177" i="57"/>
  <c r="A1178" i="57"/>
  <c r="B1178" i="57"/>
  <c r="A1179" i="57"/>
  <c r="B1179" i="57"/>
  <c r="A1180" i="57"/>
  <c r="B1180" i="57"/>
  <c r="A1181" i="57"/>
  <c r="B1181" i="57"/>
  <c r="A1182" i="57"/>
  <c r="B1182" i="57"/>
  <c r="A1183" i="57"/>
  <c r="B1183" i="57"/>
  <c r="A1184" i="57"/>
  <c r="B1184" i="57"/>
  <c r="A1185" i="57"/>
  <c r="B1185" i="57"/>
  <c r="A1186" i="57"/>
  <c r="B1186" i="57"/>
  <c r="A1187" i="57"/>
  <c r="B1187" i="57"/>
  <c r="A1188" i="57"/>
  <c r="B1188" i="57"/>
  <c r="A1189" i="57"/>
  <c r="B1189" i="57"/>
  <c r="A1190" i="57"/>
  <c r="B1190" i="57"/>
  <c r="A1191" i="57"/>
  <c r="B1191" i="57"/>
  <c r="A1192" i="57"/>
  <c r="B1192" i="57"/>
  <c r="A1193" i="57"/>
  <c r="B1193" i="57"/>
  <c r="A1194" i="57"/>
  <c r="B1194" i="57"/>
  <c r="A1195" i="57"/>
  <c r="B1195" i="57"/>
  <c r="A1196" i="57"/>
  <c r="B1196" i="57"/>
  <c r="A1197" i="57"/>
  <c r="B1197" i="57"/>
  <c r="A1198" i="57"/>
  <c r="B1198" i="57"/>
  <c r="A1199" i="57"/>
  <c r="B1199" i="57"/>
  <c r="A1200" i="57"/>
  <c r="B1200" i="57"/>
  <c r="A1201" i="57"/>
  <c r="B1201" i="57"/>
  <c r="A1202" i="57"/>
  <c r="B1202" i="57"/>
  <c r="A1203" i="57"/>
  <c r="B1203" i="57"/>
  <c r="A1204" i="57"/>
  <c r="B1204" i="57"/>
  <c r="A1205" i="57"/>
  <c r="B1205" i="57"/>
  <c r="A1206" i="57"/>
  <c r="B1206" i="57"/>
  <c r="A1207" i="57"/>
  <c r="B1207" i="57"/>
  <c r="A1208" i="57"/>
  <c r="B1208" i="57"/>
  <c r="A1209" i="57"/>
  <c r="B1209" i="57"/>
  <c r="A1210" i="57"/>
  <c r="B1210" i="57"/>
  <c r="A1211" i="57"/>
  <c r="B1211" i="57"/>
  <c r="A1212" i="57"/>
  <c r="B1212" i="57"/>
  <c r="A1213" i="57"/>
  <c r="B1213" i="57"/>
  <c r="A1214" i="57"/>
  <c r="B1214" i="57"/>
  <c r="A1215" i="57"/>
  <c r="B1215" i="57"/>
  <c r="A1216" i="57"/>
  <c r="B1216" i="57"/>
  <c r="A1217" i="57"/>
  <c r="B1217" i="57"/>
  <c r="A1218" i="57"/>
  <c r="B1218" i="57"/>
  <c r="A1219" i="57"/>
  <c r="B1219" i="57"/>
  <c r="A1220" i="57"/>
  <c r="B1220" i="57"/>
  <c r="A1221" i="57"/>
  <c r="B1221" i="57"/>
  <c r="A1222" i="57"/>
  <c r="B1222" i="57"/>
  <c r="A1223" i="57"/>
  <c r="B1223" i="57"/>
  <c r="A1224" i="57"/>
  <c r="B1224" i="57"/>
  <c r="A1225" i="57"/>
  <c r="B1225" i="57"/>
  <c r="A1226" i="57"/>
  <c r="B1226" i="57"/>
  <c r="A1227" i="57"/>
  <c r="B1227" i="57"/>
  <c r="A1228" i="57"/>
  <c r="B1228" i="57"/>
  <c r="A1229" i="57"/>
  <c r="B1229" i="57"/>
  <c r="A1230" i="57"/>
  <c r="B1230" i="57"/>
  <c r="A1231" i="57"/>
  <c r="B1231" i="57"/>
  <c r="A1232" i="57"/>
  <c r="B1232" i="57"/>
  <c r="A1233" i="57"/>
  <c r="B1233" i="57"/>
  <c r="A1234" i="57"/>
  <c r="B1234" i="57"/>
  <c r="A1235" i="57"/>
  <c r="B1235" i="57"/>
  <c r="A1236" i="57"/>
  <c r="B1236" i="57"/>
  <c r="A1237" i="57"/>
  <c r="B1237" i="57"/>
  <c r="A1238" i="57"/>
  <c r="B1238" i="57"/>
  <c r="A1239" i="57"/>
  <c r="B1239" i="57"/>
  <c r="A1240" i="57"/>
  <c r="B1240" i="57"/>
  <c r="A1241" i="57"/>
  <c r="B1241" i="57"/>
  <c r="A1242" i="57"/>
  <c r="B1242" i="57"/>
  <c r="A1243" i="57"/>
  <c r="B1243" i="57"/>
  <c r="A1244" i="57"/>
  <c r="B1244" i="57"/>
  <c r="A1245" i="57"/>
  <c r="B1245" i="57"/>
  <c r="A1246" i="57"/>
  <c r="B1246" i="57"/>
  <c r="A1247" i="57"/>
  <c r="B1247" i="57"/>
  <c r="A1248" i="57"/>
  <c r="B1248" i="57"/>
  <c r="A1249" i="57"/>
  <c r="B1249" i="57"/>
  <c r="A1250" i="57"/>
  <c r="B1250" i="57"/>
  <c r="A1251" i="57"/>
  <c r="B1251" i="57"/>
  <c r="A1252" i="57"/>
  <c r="B1252" i="57"/>
  <c r="A1253" i="57"/>
  <c r="B1253" i="57"/>
  <c r="A1254" i="57"/>
  <c r="B1254" i="57"/>
  <c r="A1255" i="57"/>
  <c r="B1255" i="57"/>
  <c r="A1256" i="57"/>
  <c r="B1256" i="57"/>
  <c r="A1257" i="57"/>
  <c r="B1257" i="57"/>
  <c r="A1258" i="57"/>
  <c r="B1258" i="57"/>
  <c r="A1259" i="57"/>
  <c r="B1259" i="57"/>
  <c r="A1260" i="57"/>
  <c r="B1260" i="57"/>
  <c r="A1261" i="57"/>
  <c r="B1261" i="57"/>
  <c r="A1262" i="57"/>
  <c r="B1262" i="57"/>
  <c r="A1263" i="57"/>
  <c r="B1263" i="57"/>
  <c r="A1264" i="57"/>
  <c r="B1264" i="57"/>
  <c r="A1265" i="57"/>
  <c r="B1265" i="57"/>
  <c r="A1266" i="57"/>
  <c r="B1266" i="57"/>
  <c r="A1267" i="57"/>
  <c r="B1267" i="57"/>
  <c r="A1268" i="57"/>
  <c r="B1268" i="57"/>
  <c r="A1269" i="57"/>
  <c r="B1269" i="57"/>
  <c r="A1270" i="57"/>
  <c r="B1270" i="57"/>
  <c r="A1271" i="57"/>
  <c r="B1271" i="57"/>
  <c r="A1272" i="57"/>
  <c r="B1272" i="57"/>
  <c r="A1273" i="57"/>
  <c r="B1273" i="57"/>
  <c r="A1274" i="57"/>
  <c r="B1274" i="57"/>
  <c r="A1275" i="57"/>
  <c r="B1275" i="57"/>
  <c r="A1276" i="57"/>
  <c r="B1276" i="57"/>
  <c r="A1277" i="57"/>
  <c r="B1277" i="57"/>
  <c r="A1278" i="57"/>
  <c r="B1278" i="57"/>
  <c r="A1279" i="57"/>
  <c r="B1279" i="57"/>
  <c r="A1280" i="57"/>
  <c r="B1280" i="57"/>
  <c r="A1281" i="57"/>
  <c r="B1281" i="57"/>
  <c r="A1282" i="57"/>
  <c r="B1282" i="57"/>
  <c r="A1283" i="57"/>
  <c r="B1283" i="57"/>
  <c r="A1284" i="57"/>
  <c r="B1284" i="57"/>
  <c r="A1285" i="57"/>
  <c r="B1285" i="57"/>
  <c r="A1286" i="57"/>
  <c r="B1286" i="57"/>
  <c r="A1287" i="57"/>
  <c r="B1287" i="57"/>
  <c r="A1288" i="57"/>
  <c r="B1288" i="57"/>
  <c r="A1289" i="57"/>
  <c r="B1289" i="57"/>
  <c r="A1290" i="57"/>
  <c r="B1290" i="57"/>
  <c r="A1291" i="57"/>
  <c r="B1291" i="57"/>
  <c r="A1292" i="57"/>
  <c r="B1292" i="57"/>
  <c r="A1293" i="57"/>
  <c r="B1293" i="57"/>
  <c r="A1294" i="57"/>
  <c r="B1294" i="57"/>
  <c r="A1295" i="57"/>
  <c r="B1295" i="57"/>
  <c r="A1296" i="57"/>
  <c r="B1296" i="57"/>
  <c r="A1297" i="57"/>
  <c r="B1297" i="57"/>
  <c r="A1298" i="57"/>
  <c r="B1298" i="57"/>
  <c r="A1299" i="57"/>
  <c r="B1299" i="57"/>
  <c r="A1300" i="57"/>
  <c r="B1300" i="57"/>
  <c r="A1301" i="57"/>
  <c r="B1301" i="57"/>
  <c r="A1302" i="57"/>
  <c r="B1302" i="57"/>
  <c r="A1303" i="57"/>
  <c r="B1303" i="57"/>
  <c r="A1304" i="57"/>
  <c r="B1304" i="57"/>
  <c r="A1305" i="57"/>
  <c r="B1305" i="57"/>
  <c r="A1306" i="57"/>
  <c r="B1306" i="57"/>
  <c r="A1307" i="57"/>
  <c r="B1307" i="57"/>
  <c r="A1308" i="57"/>
  <c r="B1308" i="57"/>
  <c r="A1309" i="57"/>
  <c r="B1309" i="57"/>
  <c r="A1310" i="57"/>
  <c r="B1310" i="57"/>
  <c r="A1311" i="57"/>
  <c r="B1311" i="57"/>
  <c r="A1312" i="57"/>
  <c r="B1312" i="57"/>
  <c r="A1313" i="57"/>
  <c r="B1313" i="57"/>
  <c r="A1314" i="57"/>
  <c r="B1314" i="57"/>
  <c r="A1315" i="57"/>
  <c r="B1315" i="57"/>
  <c r="A1316" i="57"/>
  <c r="B1316" i="57"/>
  <c r="A1317" i="57"/>
  <c r="B1317" i="57"/>
  <c r="A1318" i="57"/>
  <c r="B1318" i="57"/>
  <c r="A1319" i="57"/>
  <c r="B1319" i="57"/>
  <c r="A1320" i="57"/>
  <c r="B1320" i="57"/>
  <c r="A1321" i="57"/>
  <c r="B1321" i="57"/>
  <c r="A1322" i="57"/>
  <c r="B1322" i="57"/>
  <c r="A1323" i="57"/>
  <c r="B1323" i="57"/>
  <c r="A1324" i="57"/>
  <c r="B1324" i="57"/>
  <c r="A1325" i="57"/>
  <c r="B1325" i="57"/>
  <c r="A1326" i="57"/>
  <c r="B1326" i="57"/>
  <c r="A1327" i="57"/>
  <c r="B1327" i="57"/>
  <c r="A1328" i="57"/>
  <c r="B1328" i="57"/>
  <c r="A1329" i="57"/>
  <c r="B1329" i="57"/>
  <c r="A1330" i="57"/>
  <c r="B1330" i="57"/>
  <c r="A1331" i="57"/>
  <c r="B1331" i="57"/>
  <c r="A1332" i="57"/>
  <c r="B1332" i="57"/>
  <c r="A1333" i="57"/>
  <c r="B1333" i="57"/>
  <c r="A1334" i="57"/>
  <c r="B1334" i="57"/>
  <c r="A1335" i="57"/>
  <c r="B1335" i="57"/>
  <c r="A1336" i="57"/>
  <c r="B1336" i="57"/>
  <c r="A1337" i="57"/>
  <c r="B1337" i="57"/>
  <c r="A1338" i="57"/>
  <c r="B1338" i="57"/>
  <c r="A1339" i="57"/>
  <c r="B1339" i="57"/>
  <c r="A1340" i="57"/>
  <c r="B1340" i="57"/>
  <c r="A1341" i="57"/>
  <c r="B1341" i="57"/>
  <c r="A1342" i="57"/>
  <c r="B1342" i="57"/>
  <c r="A1343" i="57"/>
  <c r="B1343" i="57"/>
  <c r="A1344" i="57"/>
  <c r="B1344" i="57"/>
  <c r="A1345" i="57"/>
  <c r="B1345" i="57"/>
  <c r="A1346" i="57"/>
  <c r="B1346" i="57"/>
  <c r="A1347" i="57"/>
  <c r="B1347" i="57"/>
  <c r="A1348" i="57"/>
  <c r="B1348" i="57"/>
  <c r="A1349" i="57"/>
  <c r="B1349" i="57"/>
  <c r="A1350" i="57"/>
  <c r="B1350" i="57"/>
  <c r="A1351" i="57"/>
  <c r="B1351" i="57"/>
  <c r="A1352" i="57"/>
  <c r="B1352" i="57"/>
  <c r="A1353" i="57"/>
  <c r="B1353" i="57"/>
  <c r="A1354" i="57"/>
  <c r="B1354" i="57"/>
  <c r="A1355" i="57"/>
  <c r="B1355" i="57"/>
  <c r="A1356" i="57"/>
  <c r="B1356" i="57"/>
  <c r="A1357" i="57"/>
  <c r="B1357" i="57"/>
  <c r="A1358" i="57"/>
  <c r="B1358" i="57"/>
  <c r="A1359" i="57"/>
  <c r="B1359" i="57"/>
  <c r="A1360" i="57"/>
  <c r="B1360" i="57"/>
  <c r="A1361" i="57"/>
  <c r="B1361" i="57"/>
  <c r="A1362" i="57"/>
  <c r="B1362" i="57"/>
  <c r="A1363" i="57"/>
  <c r="B1363" i="57"/>
  <c r="A1364" i="57"/>
  <c r="B1364" i="57"/>
  <c r="A1365" i="57"/>
  <c r="B1365" i="57"/>
  <c r="A1366" i="57"/>
  <c r="B1366" i="57"/>
  <c r="A1367" i="57"/>
  <c r="B1367" i="57"/>
  <c r="A1368" i="57"/>
  <c r="B1368" i="57"/>
  <c r="A1369" i="57"/>
  <c r="B1369" i="57"/>
  <c r="A1370" i="57"/>
  <c r="B1370" i="57"/>
  <c r="A1371" i="57"/>
  <c r="B1371" i="57"/>
  <c r="A1372" i="57"/>
  <c r="B1372" i="57"/>
  <c r="A1373" i="57"/>
  <c r="B1373" i="57"/>
  <c r="A1374" i="57"/>
  <c r="B1374" i="57"/>
  <c r="A1375" i="57"/>
  <c r="B1375" i="57"/>
  <c r="A1376" i="57"/>
  <c r="B1376" i="57"/>
  <c r="A1377" i="57"/>
  <c r="B1377" i="57"/>
  <c r="A1378" i="57"/>
  <c r="B1378" i="57"/>
  <c r="A1379" i="57"/>
  <c r="B1379" i="57"/>
  <c r="A1380" i="57"/>
  <c r="B1380" i="57"/>
  <c r="A1381" i="57"/>
  <c r="B1381" i="57"/>
  <c r="A1382" i="57"/>
  <c r="B1382" i="57"/>
  <c r="A1383" i="57"/>
  <c r="B1383" i="57"/>
  <c r="A1384" i="57"/>
  <c r="B1384" i="57"/>
  <c r="A1385" i="57"/>
  <c r="B1385" i="57"/>
  <c r="A1386" i="57"/>
  <c r="B1386" i="57"/>
  <c r="A1387" i="57"/>
  <c r="B1387" i="57"/>
  <c r="A1388" i="57"/>
  <c r="B1388" i="57"/>
  <c r="A1389" i="57"/>
  <c r="B1389" i="57"/>
  <c r="A1390" i="57"/>
  <c r="B1390" i="57"/>
  <c r="A1391" i="57"/>
  <c r="B1391" i="57"/>
  <c r="A1392" i="57"/>
  <c r="B1392" i="57"/>
  <c r="A1393" i="57"/>
  <c r="B1393" i="57"/>
  <c r="A1394" i="57"/>
  <c r="B1394" i="57"/>
  <c r="A1395" i="57"/>
  <c r="B1395" i="57"/>
  <c r="A1396" i="57"/>
  <c r="B1396" i="57"/>
  <c r="A1397" i="57"/>
  <c r="B1397" i="57"/>
  <c r="A1398" i="57"/>
  <c r="B1398" i="57"/>
  <c r="A1399" i="57"/>
  <c r="B1399" i="57"/>
  <c r="A1400" i="57"/>
  <c r="B1400" i="57"/>
  <c r="A1401" i="57"/>
  <c r="B1401" i="57"/>
  <c r="A1402" i="57"/>
  <c r="B1402" i="57"/>
  <c r="A1403" i="57"/>
  <c r="B1403" i="57"/>
  <c r="A1404" i="57"/>
  <c r="B1404" i="57"/>
  <c r="A1405" i="57"/>
  <c r="B1405" i="57"/>
  <c r="A1406" i="57"/>
  <c r="B1406" i="57"/>
  <c r="A1407" i="57"/>
  <c r="B1407" i="57"/>
  <c r="A1408" i="57"/>
  <c r="B1408" i="57"/>
  <c r="A1409" i="57"/>
  <c r="B1409" i="57"/>
  <c r="A1410" i="57"/>
  <c r="B1410" i="57"/>
  <c r="A1411" i="57"/>
  <c r="B1411" i="57"/>
  <c r="A1412" i="57"/>
  <c r="B1412" i="57"/>
  <c r="A1413" i="57"/>
  <c r="B1413" i="57"/>
  <c r="A1414" i="57"/>
  <c r="B1414" i="57"/>
  <c r="A1415" i="57"/>
  <c r="B1415" i="57"/>
  <c r="A1416" i="57"/>
  <c r="B1416" i="57"/>
  <c r="A1417" i="57"/>
  <c r="B1417" i="57"/>
  <c r="A1418" i="57"/>
  <c r="B1418" i="57"/>
  <c r="A1419" i="57"/>
  <c r="B1419" i="57"/>
  <c r="A1420" i="57"/>
  <c r="B1420" i="57"/>
  <c r="A1421" i="57"/>
  <c r="B1421" i="57"/>
  <c r="A1422" i="57"/>
  <c r="B1422" i="57"/>
  <c r="A1423" i="57"/>
  <c r="B1423" i="57"/>
  <c r="A1424" i="57"/>
  <c r="B1424" i="57"/>
  <c r="A1425" i="57"/>
  <c r="B1425" i="57"/>
  <c r="A1426" i="57"/>
  <c r="B1426" i="57"/>
  <c r="A1427" i="57"/>
  <c r="B1427" i="57"/>
  <c r="A1428" i="57"/>
  <c r="B1428" i="57"/>
  <c r="A1429" i="57"/>
  <c r="B1429" i="57"/>
  <c r="A1430" i="57"/>
  <c r="B1430" i="57"/>
  <c r="A1431" i="57"/>
  <c r="B1431" i="57"/>
  <c r="A1432" i="57"/>
  <c r="B1432" i="57"/>
  <c r="A1433" i="57"/>
  <c r="B1433" i="57"/>
  <c r="A1434" i="57"/>
  <c r="B1434" i="57"/>
  <c r="A1435" i="57"/>
  <c r="B1435" i="57"/>
  <c r="A1436" i="57"/>
  <c r="B1436" i="57"/>
  <c r="A1437" i="57"/>
  <c r="B1437" i="57"/>
  <c r="A1438" i="57"/>
  <c r="B1438" i="57"/>
  <c r="A1439" i="57"/>
  <c r="B1439" i="57"/>
  <c r="A1440" i="57"/>
  <c r="B1440" i="57"/>
  <c r="A1441" i="57"/>
  <c r="B1441" i="57"/>
  <c r="A1442" i="57"/>
  <c r="B1442" i="57"/>
  <c r="A1443" i="57"/>
  <c r="B1443" i="57"/>
  <c r="A1444" i="57"/>
  <c r="B1444" i="57"/>
  <c r="A1445" i="57"/>
  <c r="B1445" i="57"/>
  <c r="A1446" i="57"/>
  <c r="B1446" i="57"/>
  <c r="A1447" i="57"/>
  <c r="B1447" i="57"/>
  <c r="A1448" i="57"/>
  <c r="B1448" i="57"/>
  <c r="A1449" i="57"/>
  <c r="B1449" i="57"/>
  <c r="A1450" i="57"/>
  <c r="B1450" i="57"/>
  <c r="A1451" i="57"/>
  <c r="B1451" i="57"/>
  <c r="A1452" i="57"/>
  <c r="B1452" i="57"/>
  <c r="A1453" i="57"/>
  <c r="B1453" i="57"/>
  <c r="A1454" i="57"/>
  <c r="B1454" i="57"/>
  <c r="A1455" i="57"/>
  <c r="B1455" i="57"/>
  <c r="A1456" i="57"/>
  <c r="B1456" i="57"/>
  <c r="A1457" i="57"/>
  <c r="B1457" i="57"/>
  <c r="A1458" i="57"/>
  <c r="B1458" i="57"/>
  <c r="A1459" i="57"/>
  <c r="B1459" i="57"/>
  <c r="A1460" i="57"/>
  <c r="B1460" i="57"/>
  <c r="A1461" i="57"/>
  <c r="B1461" i="57"/>
  <c r="A1462" i="57"/>
  <c r="B1462" i="57"/>
  <c r="A1463" i="57"/>
  <c r="B1463" i="57"/>
  <c r="A1464" i="57"/>
  <c r="B1464" i="57"/>
  <c r="A1465" i="57"/>
  <c r="B1465" i="57"/>
  <c r="A1466" i="57"/>
  <c r="B1466" i="57"/>
  <c r="A1467" i="57"/>
  <c r="B1467" i="57"/>
  <c r="A1468" i="57"/>
  <c r="B1468" i="57"/>
  <c r="A1469" i="57"/>
  <c r="B1469" i="57"/>
  <c r="A1470" i="57"/>
  <c r="B1470" i="57"/>
  <c r="A1471" i="57"/>
  <c r="B1471" i="57"/>
  <c r="A1472" i="57"/>
  <c r="B1472" i="57"/>
  <c r="A1473" i="57"/>
  <c r="B1473" i="57"/>
  <c r="A1474" i="57"/>
  <c r="B1474" i="57"/>
  <c r="A1475" i="57"/>
  <c r="B1475" i="57"/>
  <c r="A1476" i="57"/>
  <c r="B1476" i="57"/>
  <c r="A1477" i="57"/>
  <c r="B1477" i="57"/>
  <c r="A1478" i="57"/>
  <c r="B1478" i="57"/>
  <c r="A1479" i="57"/>
  <c r="B1479" i="57"/>
  <c r="A1480" i="57"/>
  <c r="B1480" i="57"/>
  <c r="A1481" i="57"/>
  <c r="B1481" i="57"/>
  <c r="A1482" i="57"/>
  <c r="B1482" i="57"/>
  <c r="A1483" i="57"/>
  <c r="B1483" i="57"/>
  <c r="A1484" i="57"/>
  <c r="B1484" i="57"/>
  <c r="A1485" i="57"/>
  <c r="B1485" i="57"/>
  <c r="A1486" i="57"/>
  <c r="B1486" i="57"/>
  <c r="A1487" i="57"/>
  <c r="B1487" i="57"/>
  <c r="A1488" i="57"/>
  <c r="B1488" i="57"/>
  <c r="A1489" i="57"/>
  <c r="B1489" i="57"/>
  <c r="A1490" i="57"/>
  <c r="B1490" i="57"/>
  <c r="A1491" i="57"/>
  <c r="B1491" i="57"/>
  <c r="A1492" i="57"/>
  <c r="B1492" i="57"/>
  <c r="A1493" i="57"/>
  <c r="B1493" i="57"/>
  <c r="A1494" i="57"/>
  <c r="B1494" i="57"/>
  <c r="A1495" i="57"/>
  <c r="B1495" i="57"/>
  <c r="A1496" i="57"/>
  <c r="B1496" i="57"/>
  <c r="A1497" i="57"/>
  <c r="B1497" i="57"/>
  <c r="A1498" i="57"/>
  <c r="B1498" i="57"/>
  <c r="A1499" i="57"/>
  <c r="B1499" i="57"/>
  <c r="A1500" i="57"/>
  <c r="B1500" i="57"/>
  <c r="A1501" i="57"/>
  <c r="B1501" i="57"/>
  <c r="A1502" i="57"/>
  <c r="B1502" i="57"/>
  <c r="A1503" i="57"/>
  <c r="B1503" i="57"/>
  <c r="A1504" i="57"/>
  <c r="B1504" i="57"/>
  <c r="A1505" i="57"/>
  <c r="B1505" i="57"/>
  <c r="A1506" i="57"/>
  <c r="B1506" i="57"/>
  <c r="A1507" i="57"/>
  <c r="B1507" i="57"/>
  <c r="A1508" i="57"/>
  <c r="B1508" i="57"/>
  <c r="A1509" i="57"/>
  <c r="B1509" i="57"/>
  <c r="A1510" i="57"/>
  <c r="B1510" i="57"/>
  <c r="A1511" i="57"/>
  <c r="B1511" i="57"/>
  <c r="A1512" i="57"/>
  <c r="B1512" i="57"/>
  <c r="A1513" i="57"/>
  <c r="B1513" i="57"/>
  <c r="A1514" i="57"/>
  <c r="B1514" i="57"/>
  <c r="A1515" i="57"/>
  <c r="B1515" i="57"/>
  <c r="A1516" i="57"/>
  <c r="B1516" i="57"/>
  <c r="A1517" i="57"/>
  <c r="B1517" i="57"/>
  <c r="A1518" i="57"/>
  <c r="B1518" i="57"/>
  <c r="A1519" i="57"/>
  <c r="B1519" i="57"/>
  <c r="A1520" i="57"/>
  <c r="B1520" i="57"/>
  <c r="A1521" i="57"/>
  <c r="B1521" i="57"/>
  <c r="A1522" i="57"/>
  <c r="B1522" i="57"/>
  <c r="A1523" i="57"/>
  <c r="B1523" i="57"/>
  <c r="A1524" i="57"/>
  <c r="B1524" i="57"/>
  <c r="A1525" i="57"/>
  <c r="B1525" i="57"/>
  <c r="A1526" i="57"/>
  <c r="B1526" i="57"/>
  <c r="A1527" i="57"/>
  <c r="B1527" i="57"/>
  <c r="A1528" i="57"/>
  <c r="B1528" i="57"/>
  <c r="A1529" i="57"/>
  <c r="B1529" i="57"/>
  <c r="A1530" i="57"/>
  <c r="B1530" i="57"/>
  <c r="A1531" i="57"/>
  <c r="B1531" i="57"/>
  <c r="A1532" i="57"/>
  <c r="B1532" i="57"/>
  <c r="A1533" i="57"/>
  <c r="B1533" i="57"/>
  <c r="A1534" i="57"/>
  <c r="B1534" i="57"/>
  <c r="A1535" i="57"/>
  <c r="B1535" i="57"/>
  <c r="A1536" i="57"/>
  <c r="B1536" i="57"/>
  <c r="A1537" i="57"/>
  <c r="B1537" i="57"/>
  <c r="A1538" i="57"/>
  <c r="B1538" i="57"/>
  <c r="A1539" i="57"/>
  <c r="B1539" i="57"/>
  <c r="A1540" i="57"/>
  <c r="B1540" i="57"/>
  <c r="A1541" i="57"/>
  <c r="B1541" i="57"/>
  <c r="A1542" i="57"/>
  <c r="B1542" i="57"/>
  <c r="A1543" i="57"/>
  <c r="B1543" i="57"/>
  <c r="A1544" i="57"/>
  <c r="B1544" i="57"/>
  <c r="A1545" i="57"/>
  <c r="B1545" i="57"/>
  <c r="A1546" i="57"/>
  <c r="B1546" i="57"/>
  <c r="A1547" i="57"/>
  <c r="B1547" i="57"/>
  <c r="A1548" i="57"/>
  <c r="B1548" i="57"/>
  <c r="A1549" i="57"/>
  <c r="B1549" i="57"/>
  <c r="A1550" i="57"/>
  <c r="B1550" i="57"/>
  <c r="A1551" i="57"/>
  <c r="B1551" i="57"/>
  <c r="A1552" i="57"/>
  <c r="B1552" i="57"/>
  <c r="A1553" i="57"/>
  <c r="B1553" i="57"/>
  <c r="A1554" i="57"/>
  <c r="B1554" i="57"/>
  <c r="A1555" i="57"/>
  <c r="B1555" i="57"/>
  <c r="A1556" i="57"/>
  <c r="B1556" i="57"/>
  <c r="A1557" i="57"/>
  <c r="B1557" i="57"/>
  <c r="A1558" i="57"/>
  <c r="B1558" i="57"/>
  <c r="A1559" i="57"/>
  <c r="B1559" i="57"/>
  <c r="A1560" i="57"/>
  <c r="B1560" i="57"/>
  <c r="A1561" i="57"/>
  <c r="B1561" i="57"/>
  <c r="A1562" i="57"/>
  <c r="B1562" i="57"/>
  <c r="A1563" i="57"/>
  <c r="B1563" i="57"/>
  <c r="A1564" i="57"/>
  <c r="B1564" i="57"/>
  <c r="A1565" i="57"/>
  <c r="B1565" i="57"/>
  <c r="A1566" i="57"/>
  <c r="B1566" i="57"/>
  <c r="A1567" i="57"/>
  <c r="B1567" i="57"/>
  <c r="A1568" i="57"/>
  <c r="B1568" i="57"/>
  <c r="A1569" i="57"/>
  <c r="B1569" i="57"/>
  <c r="A1570" i="57"/>
  <c r="B1570" i="57"/>
  <c r="A1571" i="57"/>
  <c r="B1571" i="57"/>
  <c r="A1572" i="57"/>
  <c r="B1572" i="57"/>
  <c r="A1573" i="57"/>
  <c r="B1573" i="57"/>
  <c r="A1574" i="57"/>
  <c r="B1574" i="57"/>
  <c r="A1575" i="57"/>
  <c r="B1575" i="57"/>
  <c r="A1576" i="57"/>
  <c r="B1576" i="57"/>
  <c r="A1577" i="57"/>
  <c r="B1577" i="57"/>
  <c r="A1578" i="57"/>
  <c r="B1578" i="57"/>
  <c r="A1579" i="57"/>
  <c r="B1579" i="57"/>
  <c r="A1580" i="57"/>
  <c r="B1580" i="57"/>
  <c r="A1581" i="57"/>
  <c r="B1581" i="57"/>
  <c r="A1582" i="57"/>
  <c r="B1582" i="57"/>
  <c r="A1583" i="57"/>
  <c r="B1583" i="57"/>
  <c r="A1584" i="57"/>
  <c r="B1584" i="57"/>
  <c r="A1585" i="57"/>
  <c r="B1585" i="57"/>
  <c r="A1586" i="57"/>
  <c r="B1586" i="57"/>
  <c r="A1587" i="57"/>
  <c r="B1587" i="57"/>
  <c r="A1588" i="57"/>
  <c r="B1588" i="57"/>
  <c r="A1589" i="57"/>
  <c r="B1589" i="57"/>
  <c r="A1590" i="57"/>
  <c r="B1590" i="57"/>
  <c r="A1591" i="57"/>
  <c r="B1591" i="57"/>
  <c r="A1592" i="57"/>
  <c r="B1592" i="57"/>
  <c r="A1593" i="57"/>
  <c r="B1593" i="57"/>
  <c r="A1594" i="57"/>
  <c r="B1594" i="57"/>
  <c r="A1595" i="57"/>
  <c r="B1595" i="57"/>
  <c r="A1596" i="57"/>
  <c r="B1596" i="57"/>
  <c r="A1597" i="57"/>
  <c r="B1597" i="57"/>
  <c r="A1598" i="57"/>
  <c r="B1598" i="57"/>
  <c r="A1599" i="57"/>
  <c r="B1599" i="57"/>
  <c r="A1600" i="57"/>
  <c r="B1600" i="57"/>
  <c r="A1601" i="57"/>
  <c r="B1601" i="57"/>
  <c r="A1602" i="57"/>
  <c r="B1602" i="57"/>
  <c r="A1603" i="57"/>
  <c r="B1603" i="57"/>
  <c r="A1604" i="57"/>
  <c r="B1604" i="57"/>
  <c r="A1605" i="57"/>
  <c r="B1605" i="57"/>
  <c r="A1606" i="57"/>
  <c r="B1606" i="57"/>
  <c r="A1607" i="57"/>
  <c r="B1607" i="57"/>
  <c r="A1608" i="57"/>
  <c r="B1608" i="57"/>
  <c r="A1609" i="57"/>
  <c r="B1609" i="57"/>
  <c r="A1610" i="57"/>
  <c r="B1610" i="57"/>
  <c r="A1611" i="57"/>
  <c r="B1611" i="57"/>
  <c r="A1612" i="57"/>
  <c r="B1612" i="57"/>
  <c r="A1613" i="57"/>
  <c r="B1613" i="57"/>
  <c r="A1614" i="57"/>
  <c r="B1614" i="57"/>
  <c r="A1615" i="57"/>
  <c r="B1615" i="57"/>
  <c r="A1616" i="57"/>
  <c r="B1616" i="57"/>
  <c r="A1617" i="57"/>
  <c r="B1617" i="57"/>
  <c r="A1618" i="57"/>
  <c r="B1618" i="57"/>
  <c r="A1619" i="57"/>
  <c r="B1619" i="57"/>
  <c r="A1620" i="57"/>
  <c r="B1620" i="57"/>
  <c r="A1621" i="57"/>
  <c r="B1621" i="57"/>
  <c r="A1622" i="57"/>
  <c r="B1622" i="57"/>
  <c r="A1623" i="57"/>
  <c r="B1623" i="57"/>
  <c r="A1624" i="57"/>
  <c r="B1624" i="57"/>
  <c r="A1625" i="57"/>
  <c r="B1625" i="57"/>
  <c r="A1626" i="57"/>
  <c r="B1626" i="57"/>
  <c r="A1627" i="57"/>
  <c r="B1627" i="57"/>
  <c r="A1628" i="57"/>
  <c r="B1628" i="57"/>
  <c r="A1629" i="57"/>
  <c r="B1629" i="57"/>
  <c r="A1630" i="57"/>
  <c r="B1630" i="57"/>
  <c r="A1631" i="57"/>
  <c r="B1631" i="57"/>
  <c r="A1632" i="57"/>
  <c r="B1632" i="57"/>
  <c r="A1633" i="57"/>
  <c r="B1633" i="57"/>
  <c r="A1634" i="57"/>
  <c r="B1634" i="57"/>
  <c r="A1635" i="57"/>
  <c r="B1635" i="57"/>
  <c r="A1636" i="57"/>
  <c r="B1636" i="57"/>
  <c r="A1637" i="57"/>
  <c r="B1637" i="57"/>
  <c r="A1638" i="57"/>
  <c r="B1638" i="57"/>
  <c r="A1639" i="57"/>
  <c r="B1639" i="57"/>
  <c r="A1640" i="57"/>
  <c r="B1640" i="57"/>
  <c r="A1641" i="57"/>
  <c r="B1641" i="57"/>
  <c r="A1642" i="57"/>
  <c r="B1642" i="57"/>
  <c r="A1643" i="57"/>
  <c r="B1643" i="57"/>
  <c r="A1644" i="57"/>
  <c r="B1644" i="57"/>
  <c r="A1645" i="57"/>
  <c r="B1645" i="57"/>
  <c r="A1646" i="57"/>
  <c r="B1646" i="57"/>
  <c r="A1647" i="57"/>
  <c r="B1647" i="57"/>
  <c r="A1648" i="57"/>
  <c r="B1648" i="57"/>
  <c r="A1649" i="57"/>
  <c r="B1649" i="57"/>
  <c r="A1650" i="57"/>
  <c r="B1650" i="57"/>
  <c r="A1651" i="57"/>
  <c r="B1651" i="57"/>
  <c r="A1652" i="57"/>
  <c r="B1652" i="57"/>
  <c r="A1653" i="57"/>
  <c r="B1653" i="57"/>
  <c r="A1654" i="57"/>
  <c r="B1654" i="57"/>
  <c r="A1655" i="57"/>
  <c r="B1655" i="57"/>
  <c r="A1656" i="57"/>
  <c r="B1656" i="57"/>
  <c r="A1657" i="57"/>
  <c r="B1657" i="57"/>
  <c r="A1658" i="57"/>
  <c r="B1658" i="57"/>
  <c r="A1659" i="57"/>
  <c r="B1659" i="57"/>
  <c r="A1660" i="57"/>
  <c r="B1660" i="57"/>
  <c r="A1661" i="57"/>
  <c r="B1661" i="57"/>
  <c r="A1662" i="57"/>
  <c r="B1662" i="57"/>
  <c r="A1663" i="57"/>
  <c r="B1663" i="57"/>
  <c r="A1664" i="57"/>
  <c r="B1664" i="57"/>
  <c r="A1665" i="57"/>
  <c r="B1665" i="57"/>
  <c r="A1666" i="57"/>
  <c r="B1666" i="57"/>
  <c r="A1667" i="57"/>
  <c r="B1667" i="57"/>
  <c r="A1668" i="57"/>
  <c r="B1668" i="57"/>
  <c r="A1669" i="57"/>
  <c r="B1669" i="57"/>
  <c r="A1670" i="57"/>
  <c r="B1670" i="57"/>
  <c r="A1671" i="57"/>
  <c r="B1671" i="57"/>
  <c r="A1672" i="57"/>
  <c r="B1672" i="57"/>
  <c r="A1673" i="57"/>
  <c r="B1673" i="57"/>
  <c r="A1674" i="57"/>
  <c r="B1674" i="57"/>
  <c r="A1675" i="57"/>
  <c r="B1675" i="57"/>
  <c r="A1676" i="57"/>
  <c r="B1676" i="57"/>
  <c r="A1677" i="57"/>
  <c r="B1677" i="57"/>
  <c r="A1678" i="57"/>
  <c r="B1678" i="57"/>
  <c r="A1679" i="57"/>
  <c r="B1679" i="57"/>
  <c r="A1680" i="57"/>
  <c r="B1680" i="57"/>
  <c r="A1681" i="57"/>
  <c r="B1681" i="57"/>
  <c r="A1682" i="57"/>
  <c r="B1682" i="57"/>
  <c r="A1683" i="57"/>
  <c r="B1683" i="57"/>
  <c r="A1684" i="57"/>
  <c r="B1684" i="57"/>
  <c r="A1685" i="57"/>
  <c r="B1685" i="57"/>
  <c r="A1686" i="57"/>
  <c r="B1686" i="57"/>
  <c r="A1687" i="57"/>
  <c r="B1687" i="57"/>
  <c r="A1688" i="57"/>
  <c r="B1688" i="57"/>
  <c r="B11" i="57"/>
  <c r="A11" i="57"/>
  <c r="D1" i="57"/>
  <c r="E1" i="57"/>
  <c r="F1" i="57"/>
  <c r="G1" i="57"/>
  <c r="H1" i="57"/>
  <c r="I1" i="57"/>
  <c r="J1" i="57"/>
  <c r="K1" i="57"/>
  <c r="L1" i="57"/>
  <c r="M1" i="57"/>
  <c r="N1" i="57"/>
  <c r="O1" i="57"/>
  <c r="P1" i="57"/>
  <c r="Q1" i="57"/>
  <c r="R1" i="57"/>
  <c r="S1" i="57"/>
  <c r="T1" i="57"/>
  <c r="U1" i="57"/>
  <c r="V1" i="57"/>
  <c r="W1" i="57"/>
  <c r="X1" i="57"/>
  <c r="Y1" i="57"/>
  <c r="Z1" i="57"/>
  <c r="AA1" i="57"/>
  <c r="AB1" i="57"/>
  <c r="AC1" i="57"/>
  <c r="AD1" i="57"/>
  <c r="AE1" i="57"/>
  <c r="AF1" i="57"/>
  <c r="AG1" i="57"/>
  <c r="AH1" i="57"/>
  <c r="AI1" i="57"/>
  <c r="AJ1" i="57"/>
  <c r="AK1" i="57"/>
  <c r="AL1" i="57"/>
  <c r="AM1" i="57"/>
  <c r="AN1" i="57"/>
  <c r="AO1" i="57"/>
  <c r="AP1" i="57"/>
  <c r="AQ1" i="57"/>
  <c r="AR1" i="57"/>
  <c r="AS1" i="57"/>
  <c r="AT1" i="57"/>
  <c r="AU1" i="57"/>
  <c r="AV1" i="57"/>
  <c r="AW1" i="57"/>
  <c r="AX1" i="57"/>
  <c r="AY1" i="57"/>
  <c r="AZ1" i="57"/>
  <c r="BA1" i="57"/>
  <c r="BB1" i="57"/>
  <c r="BC1" i="57"/>
  <c r="BD1" i="57"/>
  <c r="BE1" i="57"/>
  <c r="BF1" i="57"/>
  <c r="BG1" i="57"/>
  <c r="BH1" i="57"/>
  <c r="BI1" i="57"/>
  <c r="BJ1" i="57"/>
  <c r="BK1" i="57"/>
  <c r="BL1" i="57"/>
  <c r="BM1" i="57"/>
  <c r="BN1" i="57"/>
  <c r="BO1" i="57"/>
  <c r="BP1" i="57"/>
  <c r="BQ1" i="57"/>
  <c r="BR1" i="57"/>
  <c r="BS1" i="57"/>
  <c r="BT1" i="57"/>
  <c r="BU1" i="57"/>
  <c r="BV1" i="57"/>
  <c r="BW1" i="57"/>
  <c r="BX1" i="57"/>
  <c r="BY1" i="57"/>
  <c r="BZ1" i="57"/>
  <c r="CA1" i="57"/>
  <c r="CB1" i="57"/>
  <c r="CC1" i="57"/>
  <c r="CD1" i="57"/>
  <c r="CE1" i="57"/>
  <c r="CF1" i="57"/>
  <c r="CG1" i="57"/>
  <c r="CH1" i="57"/>
  <c r="CI1" i="57"/>
  <c r="CJ1" i="57"/>
  <c r="CK1" i="57"/>
  <c r="CL1" i="57"/>
  <c r="CM1" i="57"/>
  <c r="CN1" i="57"/>
  <c r="CO1" i="57"/>
  <c r="CP1" i="57"/>
  <c r="CQ1" i="57"/>
  <c r="CR1" i="57"/>
  <c r="CS1" i="57"/>
  <c r="CT1" i="57"/>
  <c r="CU1" i="57"/>
  <c r="CV1" i="57"/>
  <c r="CW1" i="57"/>
  <c r="CX1" i="57"/>
  <c r="CY1" i="57"/>
  <c r="CZ1" i="57"/>
  <c r="DA1" i="57"/>
  <c r="DB1" i="57"/>
  <c r="DC1" i="57"/>
  <c r="DD1" i="57"/>
  <c r="DE1" i="57"/>
  <c r="DF1" i="57"/>
  <c r="DG1" i="57"/>
  <c r="DH1" i="57"/>
  <c r="DI1" i="57"/>
  <c r="DJ1" i="57"/>
  <c r="DK1" i="57"/>
  <c r="DL1" i="57"/>
  <c r="DM1" i="57"/>
  <c r="DN1" i="57"/>
  <c r="DO1" i="57"/>
  <c r="DP1" i="57"/>
  <c r="DQ1" i="57"/>
  <c r="DR1" i="57"/>
  <c r="DS1" i="57"/>
  <c r="DT1" i="57"/>
  <c r="DU1" i="57"/>
  <c r="DV1" i="57"/>
  <c r="DW1" i="57"/>
  <c r="DX1" i="57"/>
  <c r="DY1" i="57"/>
  <c r="DZ1" i="57"/>
  <c r="EA1" i="57"/>
  <c r="EB1" i="57"/>
  <c r="EC1" i="57"/>
  <c r="ED1" i="57"/>
  <c r="EE1" i="57"/>
  <c r="EF1" i="57"/>
  <c r="EG1" i="57"/>
  <c r="EH1" i="57"/>
  <c r="EI1" i="57"/>
  <c r="EJ1" i="57"/>
  <c r="EK1" i="57"/>
  <c r="EL1" i="57"/>
  <c r="EM1" i="57"/>
  <c r="EN1" i="57"/>
  <c r="EO1" i="57"/>
  <c r="EP1" i="57"/>
  <c r="EQ1" i="57"/>
  <c r="ER1" i="57"/>
  <c r="ES1" i="57"/>
  <c r="ET1" i="57"/>
  <c r="EU1" i="57"/>
  <c r="EV1" i="57"/>
  <c r="EW1" i="57"/>
  <c r="EX1" i="57"/>
  <c r="EY1" i="57"/>
  <c r="EZ1" i="57"/>
  <c r="FA1" i="57"/>
  <c r="FB1" i="57"/>
  <c r="FC1" i="57"/>
  <c r="FD1" i="57"/>
  <c r="FE1" i="57"/>
  <c r="FF1" i="57"/>
  <c r="FG1" i="57"/>
  <c r="FH1" i="57"/>
  <c r="FI1" i="57"/>
  <c r="FJ1" i="57"/>
  <c r="FK1" i="57"/>
  <c r="FL1" i="57"/>
  <c r="FM1" i="57"/>
  <c r="FN1" i="57"/>
  <c r="FO1" i="57"/>
  <c r="FP1" i="57"/>
  <c r="FQ1" i="57"/>
  <c r="FR1" i="57"/>
  <c r="FS1" i="57"/>
  <c r="FT1" i="57"/>
  <c r="FU1" i="57"/>
  <c r="FV1" i="57"/>
  <c r="FW1" i="57"/>
  <c r="FX1" i="57"/>
  <c r="FY1" i="57"/>
  <c r="FZ1" i="57"/>
  <c r="GA1" i="57"/>
  <c r="GB1" i="57"/>
  <c r="GC1" i="57"/>
  <c r="GD1" i="57"/>
  <c r="GE1" i="57"/>
  <c r="GF1" i="57"/>
  <c r="GG1" i="57"/>
  <c r="GH1" i="57"/>
  <c r="GI1" i="57"/>
  <c r="GJ1" i="57"/>
  <c r="GK1" i="57"/>
  <c r="GL1" i="57"/>
  <c r="GM1" i="57"/>
  <c r="GN1" i="57"/>
  <c r="GO1" i="57"/>
  <c r="GP1" i="57"/>
  <c r="GQ1" i="57"/>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E25" i="23"/>
  <c r="G25" i="23"/>
  <c r="I25" i="23"/>
  <c r="K25" i="23"/>
  <c r="AM27" i="1"/>
  <c r="A37" i="1"/>
  <c r="AM3" i="1"/>
  <c r="K35" i="23"/>
  <c r="I35" i="23"/>
  <c r="G35" i="23"/>
  <c r="E35" i="23"/>
  <c r="K32" i="23"/>
  <c r="I32" i="23"/>
  <c r="G32" i="23"/>
  <c r="E32" i="23"/>
  <c r="K27" i="23"/>
  <c r="I27" i="23"/>
  <c r="G27" i="23"/>
  <c r="E27" i="23"/>
  <c r="K23" i="23"/>
  <c r="I23" i="23"/>
  <c r="G23" i="23"/>
  <c r="E23" i="23"/>
  <c r="K21" i="23"/>
  <c r="I21" i="23"/>
  <c r="G21" i="23"/>
  <c r="E21" i="23"/>
  <c r="K19" i="23"/>
  <c r="I19" i="23"/>
  <c r="G19" i="23"/>
  <c r="E19" i="23"/>
  <c r="G16" i="23"/>
  <c r="E16" i="23"/>
  <c r="K12" i="23"/>
  <c r="I12" i="23"/>
  <c r="G12" i="23"/>
  <c r="E12" i="23"/>
  <c r="K10" i="23"/>
  <c r="I10" i="23"/>
  <c r="G10" i="23"/>
  <c r="E10" i="23"/>
  <c r="AM4" i="1"/>
  <c r="A38" i="1"/>
  <c r="AM5" i="1"/>
  <c r="A39" i="1"/>
  <c r="AM6" i="1"/>
  <c r="A40" i="1"/>
  <c r="AM7" i="1"/>
  <c r="A41" i="1"/>
  <c r="AM8" i="1"/>
  <c r="A42" i="1"/>
  <c r="AM9" i="1"/>
  <c r="A43" i="1"/>
  <c r="AM10" i="1"/>
  <c r="A44" i="1"/>
  <c r="AM11" i="1"/>
  <c r="A45" i="1"/>
  <c r="AM12" i="1"/>
  <c r="A46" i="1"/>
  <c r="AM13" i="1"/>
  <c r="A47" i="1"/>
  <c r="AM14" i="1"/>
  <c r="A48" i="1"/>
  <c r="AM15" i="1"/>
  <c r="A49" i="1"/>
  <c r="AM16" i="1"/>
  <c r="A50" i="1"/>
  <c r="AM17" i="1"/>
  <c r="A51" i="1"/>
  <c r="AM18" i="1"/>
  <c r="A52" i="1"/>
  <c r="AM19" i="1"/>
  <c r="A53" i="1"/>
  <c r="AM20" i="1"/>
  <c r="AM21" i="1"/>
  <c r="AM22" i="1"/>
  <c r="AM23" i="1"/>
  <c r="AM24" i="1"/>
  <c r="AM25" i="1"/>
  <c r="AM26"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F14" i="1"/>
  <c r="W13" i="1"/>
  <c r="AC5" i="1"/>
  <c r="Z10" i="1"/>
  <c r="T7" i="1"/>
  <c r="H5" i="1"/>
  <c r="E10" i="1"/>
  <c r="Q3" i="1"/>
  <c r="K4" i="1"/>
  <c r="B11" i="1"/>
  <c r="Q13" i="1"/>
  <c r="Q15" i="1"/>
  <c r="Z8" i="1"/>
  <c r="W15" i="1"/>
  <c r="AF15" i="1"/>
  <c r="W14" i="1"/>
  <c r="N13" i="1"/>
  <c r="E12" i="1"/>
  <c r="AC6" i="1"/>
  <c r="Z11" i="1"/>
  <c r="T8" i="1"/>
  <c r="N7" i="1"/>
  <c r="H6" i="1"/>
  <c r="E11" i="1"/>
  <c r="N3" i="1"/>
  <c r="K8" i="1"/>
  <c r="N5" i="1"/>
  <c r="AF11" i="1"/>
  <c r="AC12" i="1"/>
  <c r="N14" i="1"/>
  <c r="W5" i="1"/>
  <c r="T9" i="1"/>
  <c r="N8" i="1"/>
  <c r="E4" i="1"/>
  <c r="B3" i="1"/>
  <c r="H3" i="1"/>
  <c r="K10" i="1"/>
  <c r="N6" i="1"/>
  <c r="T12" i="1"/>
  <c r="N15" i="1"/>
  <c r="E13" i="1"/>
  <c r="AC7" i="1"/>
  <c r="W6" i="1"/>
  <c r="T10" i="1"/>
  <c r="N9" i="1"/>
  <c r="H7" i="1"/>
  <c r="H4" i="1"/>
  <c r="E3" i="1"/>
  <c r="AC3" i="1"/>
  <c r="B10" i="1"/>
  <c r="T4" i="1"/>
  <c r="AC13" i="1"/>
  <c r="K12" i="1"/>
  <c r="E14" i="1"/>
  <c r="AC8" i="1"/>
  <c r="Q5" i="1"/>
  <c r="N10" i="1"/>
  <c r="H8" i="1"/>
  <c r="B5" i="1"/>
  <c r="T11" i="1"/>
  <c r="E8" i="1"/>
  <c r="AF13" i="1"/>
  <c r="AC14" i="1"/>
  <c r="T13" i="1"/>
  <c r="B12" i="1"/>
  <c r="AC9" i="1"/>
  <c r="W7" i="1"/>
  <c r="Q6" i="1"/>
  <c r="N11" i="1"/>
  <c r="H9" i="1"/>
  <c r="B6" i="1"/>
  <c r="W3" i="1"/>
  <c r="Z9" i="1"/>
  <c r="T14" i="1"/>
  <c r="K13" i="1"/>
  <c r="AF5" i="1"/>
  <c r="AC10" i="1"/>
  <c r="W8" i="1"/>
  <c r="K5" i="1"/>
  <c r="H10" i="1"/>
  <c r="Z4" i="1"/>
  <c r="Z14" i="1"/>
  <c r="N12" i="1"/>
  <c r="T3" i="1"/>
  <c r="Z12" i="1"/>
  <c r="K14" i="1"/>
  <c r="B13" i="1"/>
  <c r="AF6" i="1"/>
  <c r="AC11" i="1"/>
  <c r="W9" i="1"/>
  <c r="Q7" i="1"/>
  <c r="K6" i="1"/>
  <c r="H11" i="1"/>
  <c r="B7" i="1"/>
  <c r="Q4" i="1"/>
  <c r="T6" i="1"/>
  <c r="K3" i="1"/>
  <c r="K11" i="1"/>
  <c r="Q12" i="1"/>
  <c r="K15" i="1"/>
  <c r="B14" i="1"/>
  <c r="Z5" i="1"/>
  <c r="W10" i="1"/>
  <c r="Q8" i="1"/>
  <c r="E5" i="1"/>
  <c r="B8" i="1"/>
  <c r="N4" i="1"/>
  <c r="Q10" i="1"/>
  <c r="AF4" i="1"/>
  <c r="AF10" i="1"/>
  <c r="AC4" i="1"/>
  <c r="H15" i="1"/>
  <c r="Z13" i="1"/>
  <c r="H12" i="1"/>
  <c r="AF7" i="1"/>
  <c r="Z6" i="1"/>
  <c r="W11" i="1"/>
  <c r="Q9" i="1"/>
  <c r="K7" i="1"/>
  <c r="E6" i="1"/>
  <c r="B9" i="1"/>
  <c r="AF3" i="1"/>
  <c r="W4" i="1"/>
  <c r="AF8" i="1"/>
  <c r="W12" i="1"/>
  <c r="E9" i="1"/>
  <c r="AF12" i="1"/>
  <c r="Z15" i="1"/>
  <c r="Q14" i="1"/>
  <c r="H13" i="1"/>
  <c r="AF9" i="1"/>
  <c r="Z7" i="1"/>
  <c r="T5" i="1"/>
  <c r="Q11" i="1"/>
  <c r="K9" i="1"/>
  <c r="E7" i="1"/>
  <c r="Z3" i="1"/>
  <c r="B4" i="1"/>
  <c r="H14" i="1"/>
  <c r="T15" i="1"/>
  <c r="E15" i="1"/>
  <c r="AC15" i="1"/>
  <c r="B15" i="1"/>
  <c r="H22" i="1"/>
  <c r="AC24" i="1"/>
  <c r="AF25" i="1"/>
  <c r="T23" i="1"/>
  <c r="H24" i="1"/>
  <c r="AF22" i="1"/>
  <c r="N16" i="1"/>
  <c r="AF21" i="1"/>
  <c r="AC22" i="1"/>
  <c r="H23" i="1"/>
  <c r="W23" i="1"/>
  <c r="E16" i="1"/>
  <c r="AC17" i="1"/>
  <c r="E23" i="1"/>
  <c r="Q24" i="1"/>
  <c r="E25" i="1"/>
  <c r="AF20" i="1"/>
  <c r="H20" i="1"/>
  <c r="AF19" i="1"/>
  <c r="AC18" i="1"/>
  <c r="Z22" i="1"/>
  <c r="B22" i="1"/>
  <c r="Q16" i="1"/>
  <c r="Z23" i="1"/>
  <c r="Z25" i="1"/>
  <c r="W25" i="1"/>
  <c r="Q23" i="1"/>
  <c r="Z18" i="1"/>
  <c r="Z20" i="1"/>
  <c r="K22" i="1"/>
  <c r="W20" i="1"/>
  <c r="T18" i="1"/>
  <c r="N21" i="1"/>
  <c r="W22" i="1"/>
  <c r="W21" i="1"/>
  <c r="Q22" i="1"/>
  <c r="K24" i="1"/>
  <c r="AC21" i="1"/>
  <c r="T25" i="1"/>
  <c r="AC23" i="1"/>
  <c r="AF24" i="1"/>
  <c r="Q17" i="1"/>
  <c r="Q19" i="1"/>
  <c r="AF17" i="1"/>
  <c r="N19" i="1"/>
  <c r="K17" i="1"/>
  <c r="T21" i="1"/>
  <c r="N23" i="1"/>
  <c r="N25" i="1"/>
  <c r="H16" i="1"/>
  <c r="H18" i="1"/>
  <c r="W18" i="1"/>
  <c r="K16" i="1"/>
  <c r="E18" i="1"/>
  <c r="B20" i="1"/>
  <c r="AC19" i="1"/>
  <c r="T22" i="1"/>
  <c r="K23" i="1"/>
  <c r="Z21" i="1"/>
  <c r="Q25" i="1"/>
  <c r="B16" i="1"/>
  <c r="B17" i="1"/>
  <c r="N17" i="1"/>
  <c r="T19" i="1"/>
  <c r="H25" i="1"/>
  <c r="AC25" i="1"/>
  <c r="T24" i="1"/>
  <c r="K20" i="1"/>
  <c r="W16" i="1"/>
  <c r="AF18" i="1"/>
  <c r="AC16" i="1"/>
  <c r="E21" i="1"/>
  <c r="E24" i="1"/>
  <c r="Z19" i="1"/>
  <c r="B19" i="1"/>
  <c r="K18" i="1"/>
  <c r="Q20" i="1"/>
  <c r="Z16" i="1"/>
  <c r="W19" i="1"/>
  <c r="T16" i="1"/>
  <c r="H19" i="1"/>
  <c r="N18" i="1"/>
  <c r="Z24" i="1"/>
  <c r="Q18" i="1"/>
  <c r="N22" i="1"/>
  <c r="E17" i="1"/>
  <c r="E19" i="1"/>
  <c r="E20" i="1"/>
  <c r="E22" i="1"/>
  <c r="Z17" i="1"/>
  <c r="H21" i="1"/>
  <c r="B24" i="1"/>
  <c r="B25" i="1"/>
  <c r="N24" i="1"/>
  <c r="B23" i="1"/>
  <c r="H17" i="1"/>
  <c r="T20" i="1"/>
  <c r="AF16" i="1"/>
  <c r="B18" i="1"/>
  <c r="K21" i="1"/>
  <c r="B21" i="1"/>
  <c r="Q21" i="1"/>
  <c r="K19" i="1"/>
  <c r="AC20" i="1"/>
  <c r="AF23" i="1"/>
  <c r="W24" i="1"/>
  <c r="K25" i="1"/>
  <c r="W17" i="1"/>
  <c r="T17" i="1"/>
  <c r="N20" i="1"/>
  <c r="Q29" i="1"/>
  <c r="D14" i="23"/>
  <c r="H11" i="23"/>
  <c r="E20" i="23"/>
  <c r="I13" i="23"/>
  <c r="Z30" i="1"/>
  <c r="I31" i="23"/>
  <c r="J29" i="23"/>
  <c r="K34" i="23"/>
  <c r="I18" i="23"/>
  <c r="K28" i="23"/>
  <c r="I24" i="23"/>
  <c r="D9" i="23"/>
  <c r="F19" i="23"/>
  <c r="N26" i="1"/>
  <c r="F29" i="23"/>
  <c r="Z27" i="1"/>
  <c r="F31" i="23"/>
  <c r="E27" i="1"/>
  <c r="J25" i="23"/>
  <c r="AC28" i="1"/>
  <c r="K27" i="1"/>
  <c r="B28" i="1"/>
  <c r="K30" i="1"/>
  <c r="K9" i="23"/>
  <c r="E26" i="1"/>
  <c r="E9" i="23"/>
  <c r="G9" i="23"/>
  <c r="F24" i="23"/>
  <c r="D32" i="23"/>
  <c r="N28" i="1"/>
  <c r="F25" i="23"/>
  <c r="AF26" i="1"/>
  <c r="J32" i="23"/>
  <c r="J24" i="23"/>
  <c r="T27" i="1"/>
  <c r="Q30" i="1"/>
  <c r="D27" i="23"/>
  <c r="N30" i="1"/>
  <c r="K18" i="23"/>
  <c r="AC30" i="1"/>
  <c r="K26" i="23"/>
  <c r="H9" i="23"/>
  <c r="F34" i="23"/>
  <c r="W28" i="1"/>
  <c r="J20" i="23"/>
  <c r="H35" i="23"/>
  <c r="H26" i="1"/>
  <c r="F28" i="23"/>
  <c r="F13" i="23"/>
  <c r="D26" i="23"/>
  <c r="F15" i="23"/>
  <c r="I15" i="23"/>
  <c r="AF30" i="1"/>
  <c r="J18" i="23"/>
  <c r="K26" i="1"/>
  <c r="K13" i="23"/>
  <c r="J15" i="23"/>
  <c r="W29" i="1"/>
  <c r="H24" i="23"/>
  <c r="H21" i="23"/>
  <c r="E31" i="23"/>
  <c r="D11" i="23"/>
  <c r="N29" i="1"/>
  <c r="AF29" i="1"/>
  <c r="I11" i="23"/>
  <c r="Q28" i="1"/>
  <c r="D18" i="23"/>
  <c r="H25" i="23"/>
  <c r="F20" i="23"/>
  <c r="AC29" i="1"/>
  <c r="H29" i="23"/>
  <c r="F12" i="23"/>
  <c r="G31" i="23"/>
  <c r="D28" i="23"/>
  <c r="H28" i="1"/>
  <c r="D21" i="23"/>
  <c r="D23" i="23"/>
  <c r="K15" i="23"/>
  <c r="D34" i="23"/>
  <c r="J35" i="23"/>
  <c r="H30" i="1"/>
  <c r="B29" i="1"/>
  <c r="G34" i="23"/>
  <c r="F21" i="23"/>
  <c r="G18" i="23"/>
  <c r="F35" i="23"/>
  <c r="D22" i="23"/>
  <c r="H18" i="23"/>
  <c r="H27" i="23"/>
  <c r="H31" i="23"/>
  <c r="I28" i="23"/>
  <c r="J28" i="23"/>
  <c r="J26" i="23"/>
  <c r="AC27" i="1"/>
  <c r="G15" i="23"/>
  <c r="J27" i="23"/>
  <c r="D15" i="23"/>
  <c r="H13" i="23"/>
  <c r="D25" i="23"/>
  <c r="J13" i="23"/>
  <c r="F27" i="23"/>
  <c r="J19" i="23"/>
  <c r="F18" i="23"/>
  <c r="K29" i="1"/>
  <c r="H32" i="23"/>
  <c r="Z29" i="1"/>
  <c r="J10" i="23"/>
  <c r="J9" i="23"/>
  <c r="T30" i="1"/>
  <c r="E13" i="23"/>
  <c r="B30" i="1"/>
  <c r="F16" i="23"/>
  <c r="D31" i="23"/>
  <c r="F26" i="23"/>
  <c r="E11" i="23"/>
  <c r="K22" i="23"/>
  <c r="Z28" i="1"/>
  <c r="D19" i="23"/>
  <c r="F32" i="23"/>
  <c r="H22" i="23"/>
  <c r="E34" i="23"/>
  <c r="H15" i="23"/>
  <c r="E18" i="23"/>
  <c r="F23" i="23"/>
  <c r="D20" i="23"/>
  <c r="F22" i="23"/>
  <c r="W30" i="1"/>
  <c r="H23" i="23"/>
  <c r="D35" i="23"/>
  <c r="E30" i="1"/>
  <c r="J23" i="23"/>
  <c r="H20" i="23"/>
  <c r="K11" i="23"/>
  <c r="T26" i="1"/>
  <c r="E26" i="23"/>
  <c r="J12" i="23"/>
  <c r="G11" i="23"/>
  <c r="E22" i="23"/>
  <c r="Z26" i="1"/>
  <c r="F10" i="23"/>
  <c r="H14" i="23"/>
  <c r="B26" i="1"/>
  <c r="J21" i="23"/>
  <c r="H29" i="1"/>
  <c r="H19" i="23"/>
  <c r="K20" i="23"/>
  <c r="E15" i="23"/>
  <c r="Q26" i="1"/>
  <c r="G24" i="23"/>
  <c r="D16" i="23"/>
  <c r="G28" i="23"/>
  <c r="I34" i="23"/>
  <c r="I20" i="23"/>
  <c r="D12" i="23"/>
  <c r="G22" i="23"/>
  <c r="D29" i="23"/>
  <c r="H26" i="23"/>
  <c r="J11" i="23"/>
  <c r="F14" i="23"/>
  <c r="E29" i="1"/>
  <c r="J34" i="23"/>
  <c r="J16" i="23"/>
  <c r="J22" i="23"/>
  <c r="W26" i="1"/>
  <c r="B27" i="1"/>
  <c r="H10" i="23"/>
  <c r="W27" i="1"/>
  <c r="T29" i="1"/>
  <c r="K31" i="23"/>
  <c r="AF27" i="1"/>
  <c r="K24" i="23"/>
  <c r="H27" i="1"/>
  <c r="D10" i="23"/>
  <c r="AF28" i="1"/>
  <c r="J31" i="23"/>
  <c r="N27" i="1"/>
  <c r="I26" i="23"/>
  <c r="F9" i="23"/>
  <c r="E28" i="1"/>
  <c r="K28" i="1"/>
  <c r="I9" i="23"/>
  <c r="F11" i="23"/>
  <c r="Q27" i="1"/>
  <c r="E24" i="23"/>
  <c r="AC26" i="1"/>
  <c r="G20" i="23"/>
  <c r="T28" i="1"/>
  <c r="I22" i="23"/>
  <c r="J14" i="23"/>
  <c r="H34" i="23"/>
  <c r="H16" i="23"/>
  <c r="H28" i="23"/>
  <c r="D24" i="23"/>
  <c r="G13" i="23"/>
  <c r="G26" i="23"/>
  <c r="E28" i="23"/>
  <c r="D13" i="23"/>
  <c r="H12" i="23"/>
  <c r="CC194" i="57"/>
  <c r="DQ193" i="57"/>
  <c r="DP196" i="57"/>
  <c r="FE196" i="57"/>
  <c r="U196" i="57"/>
  <c r="FH196" i="57"/>
  <c r="AK194" i="57"/>
  <c r="DD196" i="57"/>
  <c r="DE196" i="57"/>
  <c r="AT196" i="57"/>
  <c r="AU197" i="57" s="1"/>
  <c r="AH196" i="57"/>
  <c r="AI197" i="57" s="1"/>
  <c r="N196" i="57"/>
  <c r="BU196" i="57"/>
  <c r="AV196" i="57"/>
  <c r="BJ184" i="57"/>
  <c r="BN184" i="57"/>
  <c r="FX81" i="57"/>
  <c r="AD196" i="57"/>
  <c r="AE197" i="57" s="1"/>
  <c r="M195" i="57"/>
  <c r="H194" i="57"/>
  <c r="EB196" i="57"/>
  <c r="GG195" i="57"/>
  <c r="BR195" i="57"/>
  <c r="BX196" i="57"/>
  <c r="FN193" i="57"/>
  <c r="BH196" i="57"/>
  <c r="DZ195" i="57"/>
  <c r="DP195" i="57"/>
  <c r="R194" i="57"/>
  <c r="EC196" i="57"/>
  <c r="AW196" i="57"/>
  <c r="DY196" i="57"/>
  <c r="CB195" i="57"/>
  <c r="FJ195" i="57"/>
  <c r="AC196" i="57"/>
  <c r="X196" i="57"/>
  <c r="EW196" i="57"/>
  <c r="BF196" i="57"/>
  <c r="Y195" i="57"/>
  <c r="FN196" i="57"/>
  <c r="FN194" i="57"/>
  <c r="BH195" i="57"/>
  <c r="BJ194" i="57"/>
  <c r="BD195" i="57"/>
  <c r="AG196" i="57"/>
  <c r="DJ195" i="57"/>
  <c r="DL195" i="57"/>
  <c r="DI196" i="57"/>
  <c r="BV195" i="57"/>
  <c r="F195" i="57"/>
  <c r="AT184" i="57"/>
  <c r="Z196" i="57"/>
  <c r="AA197" i="57" s="1"/>
  <c r="T195" i="57"/>
  <c r="DM196" i="57"/>
  <c r="EH195" i="57"/>
  <c r="ED194" i="57"/>
  <c r="CR196" i="57"/>
  <c r="FE195" i="57"/>
  <c r="DN196" i="57"/>
  <c r="BD194" i="57"/>
  <c r="FB196" i="57"/>
  <c r="FC197" i="57" s="1"/>
  <c r="AF195" i="57"/>
  <c r="CC196" i="57"/>
  <c r="BY195" i="57"/>
  <c r="CF194" i="57"/>
  <c r="BV191" i="57"/>
  <c r="EG195" i="57"/>
  <c r="FL195" i="57"/>
  <c r="AL196" i="57"/>
  <c r="BM196" i="57"/>
  <c r="FJ194" i="57"/>
  <c r="FM194" i="57"/>
  <c r="FI195" i="57"/>
  <c r="EO194" i="57"/>
  <c r="GJ195" i="57"/>
  <c r="BF184" i="57"/>
  <c r="DT195" i="57"/>
  <c r="FM195" i="57"/>
  <c r="AB194" i="57"/>
  <c r="AS196" i="57"/>
  <c r="DR195" i="57"/>
  <c r="DJ194" i="57"/>
  <c r="BP195" i="57"/>
  <c r="Y196" i="57"/>
  <c r="BU195" i="57"/>
  <c r="CX195" i="57"/>
  <c r="BT195" i="57"/>
  <c r="EP195" i="57"/>
  <c r="X194" i="57"/>
  <c r="V184" i="57"/>
  <c r="BB196" i="57"/>
  <c r="BC197" i="57" s="1"/>
  <c r="AJ194" i="57"/>
  <c r="BV194" i="57"/>
  <c r="GJ194" i="57"/>
  <c r="FB195" i="57"/>
  <c r="AX194" i="57"/>
  <c r="FI196" i="57"/>
  <c r="BN194" i="57"/>
  <c r="FM117" i="57"/>
  <c r="BQ195" i="57"/>
  <c r="GL195" i="57"/>
  <c r="CV195" i="57"/>
  <c r="EZ196" i="57"/>
  <c r="GK196" i="57"/>
  <c r="DX194" i="57"/>
  <c r="DE195" i="57"/>
  <c r="DN194" i="57"/>
  <c r="FU196" i="57"/>
  <c r="V196" i="57"/>
  <c r="W197" i="57" s="1"/>
  <c r="EL195" i="57"/>
  <c r="BH189" i="57"/>
  <c r="DB193" i="57"/>
  <c r="DT194" i="57"/>
  <c r="CD184" i="57"/>
  <c r="BR196" i="57"/>
  <c r="DB195" i="57"/>
  <c r="DV195" i="57"/>
  <c r="P195" i="57"/>
  <c r="L196" i="57"/>
  <c r="GP194" i="57"/>
  <c r="D195" i="57"/>
  <c r="GB195" i="57"/>
  <c r="ER195" i="57"/>
  <c r="BM194" i="57"/>
  <c r="F194" i="57"/>
  <c r="FF194" i="57"/>
  <c r="BP196" i="57"/>
  <c r="GO195" i="57"/>
  <c r="DR196" i="57"/>
  <c r="EF195" i="57"/>
  <c r="FT195" i="57"/>
  <c r="CO196" i="57"/>
  <c r="BL196" i="57"/>
  <c r="DX196" i="57"/>
  <c r="BJ195" i="57"/>
  <c r="AN196" i="57"/>
  <c r="V195" i="57"/>
  <c r="FX195" i="57"/>
  <c r="Z195" i="57"/>
  <c r="EN194" i="57"/>
  <c r="DH196" i="57"/>
  <c r="CO195" i="57"/>
  <c r="Q196" i="57"/>
  <c r="CC195" i="57"/>
  <c r="BN195" i="57"/>
  <c r="CL196" i="57"/>
  <c r="CM197" i="57" s="1"/>
  <c r="DY195" i="57"/>
  <c r="DT196" i="57"/>
  <c r="DD195" i="57"/>
  <c r="Q194" i="57"/>
  <c r="FV195" i="57"/>
  <c r="D193" i="57"/>
  <c r="FY195" i="57"/>
  <c r="DF196" i="57"/>
  <c r="DG197" i="57" s="1"/>
  <c r="H195" i="57"/>
  <c r="AN194" i="57"/>
  <c r="BU194" i="57"/>
  <c r="DA195" i="57"/>
  <c r="CD195" i="57"/>
  <c r="CV196" i="57"/>
  <c r="P196" i="57"/>
  <c r="BI195" i="57"/>
  <c r="DJ196" i="57"/>
  <c r="GO196" i="57"/>
  <c r="ED196" i="57"/>
  <c r="EE197" i="57"/>
  <c r="FD195" i="57"/>
  <c r="EG194" i="57"/>
  <c r="EN195" i="57"/>
  <c r="GN195" i="57"/>
  <c r="AL184" i="57"/>
  <c r="AD195" i="57"/>
  <c r="BN196" i="57"/>
  <c r="E194" i="57"/>
  <c r="FN195" i="57"/>
  <c r="BZ184" i="57"/>
  <c r="AO194" i="57"/>
  <c r="EJ195" i="57"/>
  <c r="ET194" i="57"/>
  <c r="AF196" i="57"/>
  <c r="CW195" i="57"/>
  <c r="DB194" i="57"/>
  <c r="BL194" i="57"/>
  <c r="FJ196" i="57"/>
  <c r="DU194" i="57"/>
  <c r="BH194" i="57"/>
  <c r="AV195" i="57"/>
  <c r="AO195" i="57"/>
  <c r="ER194" i="57"/>
  <c r="CS195" i="57"/>
  <c r="GC195" i="57"/>
  <c r="BI196" i="57"/>
  <c r="FU194" i="57"/>
  <c r="EW195" i="57"/>
  <c r="EK195" i="57"/>
  <c r="GF195" i="57"/>
  <c r="Q195" i="57"/>
  <c r="FT194" i="57"/>
  <c r="GH196" i="57"/>
  <c r="N184" i="57"/>
  <c r="GH194" i="57"/>
  <c r="DI194" i="57"/>
  <c r="AF194" i="57"/>
  <c r="GL196" i="57"/>
  <c r="DQ194" i="57"/>
  <c r="DD194" i="57"/>
  <c r="T193" i="57"/>
  <c r="CZ194" i="57"/>
  <c r="V194" i="57"/>
  <c r="GF157" i="57"/>
  <c r="EJ196" i="57"/>
  <c r="GN196" i="57"/>
  <c r="AL195" i="57"/>
  <c r="AM195" i="57" s="1"/>
  <c r="AL194" i="57"/>
  <c r="CJ194" i="57"/>
  <c r="E195" i="57"/>
  <c r="BB195" i="57"/>
  <c r="AK195" i="57"/>
  <c r="CF196" i="57"/>
  <c r="CZ196" i="57"/>
  <c r="EO195" i="57"/>
  <c r="BH193" i="57"/>
  <c r="GG196" i="57"/>
  <c r="GN194" i="57"/>
  <c r="BM195" i="57"/>
  <c r="FD196" i="57"/>
  <c r="AP195" i="57"/>
  <c r="FL196" i="57"/>
  <c r="Z184" i="57"/>
  <c r="DH194" i="57"/>
  <c r="I196" i="57"/>
  <c r="EX195" i="57"/>
  <c r="EV196" i="57"/>
  <c r="BE196" i="57"/>
  <c r="GB196" i="57"/>
  <c r="J184" i="57"/>
  <c r="BY196" i="57"/>
  <c r="CP194" i="57"/>
  <c r="EC195" i="57"/>
  <c r="AX195" i="57"/>
  <c r="R195" i="57"/>
  <c r="S195" i="57" s="1"/>
  <c r="DR194" i="57"/>
  <c r="J196" i="57"/>
  <c r="FD194" i="57"/>
  <c r="J195" i="57"/>
  <c r="AT194" i="57"/>
  <c r="CN195" i="57"/>
  <c r="R184" i="57"/>
  <c r="AH184" i="57"/>
  <c r="EB195" i="57"/>
  <c r="BT194" i="57"/>
  <c r="DQ195" i="57"/>
  <c r="AP184" i="57"/>
  <c r="DL194" i="57"/>
  <c r="CK194" i="57"/>
  <c r="ES196" i="57"/>
  <c r="BD196" i="57"/>
  <c r="FX194" i="57"/>
  <c r="FE194" i="57"/>
  <c r="AR195" i="57"/>
  <c r="L195" i="57"/>
  <c r="AC195" i="57"/>
  <c r="GK194" i="57"/>
  <c r="CK195" i="57"/>
  <c r="BT196" i="57"/>
  <c r="EH194" i="57"/>
  <c r="FA196" i="57"/>
  <c r="AR196" i="57"/>
  <c r="EL196" i="57"/>
  <c r="EM197" i="57" s="1"/>
  <c r="GF196" i="57"/>
  <c r="EG196" i="57"/>
  <c r="CR194" i="57"/>
  <c r="FT196" i="57"/>
  <c r="CL195" i="57"/>
  <c r="CJ195" i="57"/>
  <c r="BP193" i="57"/>
  <c r="FY196" i="57"/>
  <c r="EN196" i="57"/>
  <c r="BX195" i="57"/>
  <c r="CL194" i="57"/>
  <c r="CB196" i="57"/>
  <c r="H196" i="57"/>
  <c r="AO196" i="57"/>
  <c r="CX194" i="57"/>
  <c r="DZ194" i="57"/>
  <c r="U195" i="57"/>
  <c r="DM194" i="57"/>
  <c r="GJ196" i="57"/>
  <c r="AP193" i="57"/>
  <c r="N195" i="57"/>
  <c r="FV196" i="57"/>
  <c r="D196" i="57"/>
  <c r="AX196" i="57"/>
  <c r="AB195" i="57"/>
  <c r="GK195" i="57"/>
  <c r="E196" i="57"/>
  <c r="EH196" i="57"/>
  <c r="BV184" i="57"/>
  <c r="BV183" i="57"/>
  <c r="ES195" i="57"/>
  <c r="CP196" i="57"/>
  <c r="CQ197" i="57" s="1"/>
  <c r="I192" i="57"/>
  <c r="F196" i="57"/>
  <c r="G197" i="57"/>
  <c r="CP195" i="57"/>
  <c r="BQ196" i="57"/>
  <c r="EB194" i="57"/>
  <c r="F184" i="57"/>
  <c r="BZ195" i="57"/>
  <c r="FI194" i="57"/>
  <c r="CX196" i="57"/>
  <c r="Y194" i="57"/>
  <c r="CN196" i="57"/>
  <c r="ET195" i="57"/>
  <c r="M196" i="57"/>
  <c r="FA195" i="57"/>
  <c r="FH194" i="57"/>
  <c r="FZ194" i="57"/>
  <c r="EV194" i="57"/>
  <c r="CZ195" i="57"/>
  <c r="DU195" i="57"/>
  <c r="AZ196" i="57"/>
  <c r="AW194" i="57"/>
  <c r="EW194" i="57"/>
  <c r="EF196" i="57"/>
  <c r="AV194" i="57"/>
  <c r="ET196" i="57"/>
  <c r="EU197" i="57" s="1"/>
  <c r="I194" i="57"/>
  <c r="CH196" i="57"/>
  <c r="CI197" i="57" s="1"/>
  <c r="AZ194" i="57"/>
  <c r="CS196" i="57"/>
  <c r="ER196" i="57"/>
  <c r="DF194" i="57"/>
  <c r="DA194" i="57"/>
  <c r="BZ194" i="57"/>
  <c r="EV195" i="57"/>
  <c r="CG196" i="57"/>
  <c r="BE195" i="57"/>
  <c r="AN195" i="57"/>
  <c r="GD196" i="57"/>
  <c r="GE197" i="57" s="1"/>
  <c r="AG195" i="57"/>
  <c r="P189" i="57"/>
  <c r="FF196" i="57"/>
  <c r="FG197" i="57" s="1"/>
  <c r="CN194" i="57"/>
  <c r="BR184" i="57"/>
  <c r="BB184" i="57"/>
  <c r="DF195" i="57"/>
  <c r="GP195" i="57"/>
  <c r="GQ195" i="57"/>
  <c r="GD195" i="57"/>
  <c r="AB196" i="57"/>
  <c r="DU196" i="57"/>
  <c r="FB194" i="57"/>
  <c r="FM196" i="57"/>
  <c r="T196" i="57"/>
  <c r="DI195" i="57"/>
  <c r="FH195" i="57"/>
  <c r="GC194" i="57"/>
  <c r="CD196" i="57"/>
  <c r="GH195" i="57"/>
  <c r="GI195" i="57" s="1"/>
  <c r="DA196" i="57"/>
  <c r="FZ195" i="57"/>
  <c r="GA195" i="57" s="1"/>
  <c r="AH194" i="57"/>
  <c r="D194" i="57"/>
  <c r="EO196" i="57"/>
  <c r="AD184" i="57"/>
  <c r="EC194" i="57"/>
  <c r="CF195" i="57"/>
  <c r="EK196" i="57"/>
  <c r="J194" i="57"/>
  <c r="AW195" i="57"/>
  <c r="DZ196" i="57"/>
  <c r="EA197" i="57" s="1"/>
  <c r="CH195" i="57"/>
  <c r="BJ196" i="57"/>
  <c r="BK197" i="57"/>
  <c r="AS195" i="57"/>
  <c r="CW196" i="57"/>
  <c r="CJ196" i="57"/>
  <c r="AJ196" i="57"/>
  <c r="CR195" i="57"/>
  <c r="I195" i="57"/>
  <c r="AJ195" i="57"/>
  <c r="CJ193" i="57"/>
  <c r="AT195" i="57"/>
  <c r="AU195" i="57"/>
  <c r="GO194" i="57"/>
  <c r="AK196" i="57"/>
  <c r="DB196" i="57"/>
  <c r="CS194" i="57"/>
  <c r="BP194" i="57"/>
  <c r="CB194" i="57"/>
  <c r="CG195" i="57"/>
  <c r="BB111" i="57"/>
  <c r="CK145" i="57"/>
  <c r="BB41" i="57"/>
  <c r="BA97" i="57"/>
  <c r="BV73" i="57"/>
  <c r="BZ123" i="57"/>
  <c r="BA174" i="57"/>
  <c r="CB184" i="57"/>
  <c r="CR109" i="57"/>
  <c r="DM137" i="57"/>
  <c r="CG118" i="57"/>
  <c r="CH102" i="57"/>
  <c r="AS66" i="57"/>
  <c r="AP114" i="57"/>
  <c r="BM140" i="57"/>
  <c r="AX167" i="57"/>
  <c r="AC127" i="57"/>
  <c r="CK134" i="57"/>
  <c r="D131" i="57"/>
  <c r="DX120" i="57"/>
  <c r="BI147" i="57"/>
  <c r="E79" i="57"/>
  <c r="CG180" i="57"/>
  <c r="BL81" i="57"/>
  <c r="FZ187" i="57"/>
  <c r="BQ151" i="57"/>
  <c r="BP66" i="57"/>
  <c r="BX116" i="57"/>
  <c r="AZ110" i="57"/>
  <c r="BT160" i="57"/>
  <c r="U93" i="57"/>
  <c r="DN121" i="57"/>
  <c r="N81" i="57"/>
  <c r="CV98" i="57"/>
  <c r="CW178" i="57"/>
  <c r="Y147" i="57"/>
  <c r="ES133" i="57"/>
  <c r="BV151" i="57"/>
  <c r="CC164" i="57"/>
  <c r="P161" i="57"/>
  <c r="Q187" i="57"/>
  <c r="BY133" i="57"/>
  <c r="DA158" i="57"/>
  <c r="CO123" i="57"/>
  <c r="CT143" i="57"/>
  <c r="CX117" i="57"/>
  <c r="EJ66" i="57"/>
  <c r="BL168" i="57"/>
  <c r="AP157" i="57"/>
  <c r="T123" i="57"/>
  <c r="CL176" i="57"/>
  <c r="BY75" i="57"/>
  <c r="CL159" i="57"/>
  <c r="J138" i="57"/>
  <c r="DB155" i="57"/>
  <c r="ED171" i="57"/>
  <c r="AX67" i="57"/>
  <c r="CT172" i="57"/>
  <c r="GH68" i="57"/>
  <c r="AZ162" i="57"/>
  <c r="CO142" i="57"/>
  <c r="J79" i="57"/>
  <c r="CR144" i="57"/>
  <c r="FE137" i="57"/>
  <c r="BB91" i="57"/>
  <c r="GD80" i="57"/>
  <c r="CP159" i="57"/>
  <c r="CL113" i="57"/>
  <c r="J136" i="57"/>
  <c r="Y107" i="57"/>
  <c r="BZ66" i="57"/>
  <c r="I108" i="57"/>
  <c r="BF162" i="57"/>
  <c r="CL82" i="57"/>
  <c r="GB173" i="57"/>
  <c r="DA138" i="57"/>
  <c r="M175" i="57"/>
  <c r="DJ109" i="57"/>
  <c r="CV65" i="57"/>
  <c r="BH89" i="57"/>
  <c r="BI170" i="57"/>
  <c r="CJ150" i="57"/>
  <c r="BD96" i="57"/>
  <c r="N100" i="57"/>
  <c r="AO99" i="57"/>
  <c r="DR183" i="57"/>
  <c r="EO102" i="57"/>
  <c r="AL79" i="57"/>
  <c r="CK71" i="57"/>
  <c r="DJ94" i="57"/>
  <c r="FE131" i="57"/>
  <c r="CF178" i="57"/>
  <c r="DV157" i="57"/>
  <c r="CO105" i="57"/>
  <c r="EJ144" i="57"/>
  <c r="FB191" i="57"/>
  <c r="CJ124" i="57"/>
  <c r="BR145" i="57"/>
  <c r="DN162" i="57"/>
  <c r="CB126" i="57"/>
  <c r="CG133" i="57"/>
  <c r="M181" i="57"/>
  <c r="CV84" i="57"/>
  <c r="N102" i="57"/>
  <c r="AC68" i="57"/>
  <c r="AH156" i="57"/>
  <c r="AI156" i="57" s="1"/>
  <c r="AH155" i="57"/>
  <c r="E69" i="57"/>
  <c r="GG150" i="57"/>
  <c r="T171" i="57"/>
  <c r="DE169" i="57"/>
  <c r="DY89" i="57"/>
  <c r="AW113" i="57"/>
  <c r="EG100" i="57"/>
  <c r="T170" i="57"/>
  <c r="BQ135" i="57"/>
  <c r="AW77" i="57"/>
  <c r="X124" i="57"/>
  <c r="AN96" i="57"/>
  <c r="EV101" i="57"/>
  <c r="DB133" i="57"/>
  <c r="AG135" i="57"/>
  <c r="CC153" i="57"/>
  <c r="EG161" i="57"/>
  <c r="AG96" i="57"/>
  <c r="D102" i="57"/>
  <c r="GP187" i="57"/>
  <c r="FV72" i="57"/>
  <c r="N85" i="57"/>
  <c r="X79" i="57"/>
  <c r="DX81" i="57"/>
  <c r="FL187" i="57"/>
  <c r="AS78" i="57"/>
  <c r="N176" i="57"/>
  <c r="AX142" i="57"/>
  <c r="AJ163" i="57"/>
  <c r="GG129" i="57"/>
  <c r="E103" i="57"/>
  <c r="AV186" i="57"/>
  <c r="L128" i="57"/>
  <c r="BP143" i="57"/>
  <c r="AJ79" i="57"/>
  <c r="BH159" i="57"/>
  <c r="CO91" i="57"/>
  <c r="BP114" i="57"/>
  <c r="CN143" i="57"/>
  <c r="CB174" i="57"/>
  <c r="AN180" i="57"/>
  <c r="CG95" i="57"/>
  <c r="X147" i="57"/>
  <c r="BB16" i="57"/>
  <c r="BI133" i="57"/>
  <c r="BR172" i="57"/>
  <c r="EC99" i="57"/>
  <c r="FF187" i="57"/>
  <c r="Q84" i="57"/>
  <c r="BX194" i="57"/>
  <c r="DV95" i="57"/>
  <c r="AD128" i="57"/>
  <c r="CC116" i="57"/>
  <c r="BT182" i="57"/>
  <c r="CR129" i="57"/>
  <c r="BV94" i="57"/>
  <c r="CN108" i="57"/>
  <c r="FH114" i="57"/>
  <c r="AC98" i="57"/>
  <c r="AW174" i="57"/>
  <c r="GH167" i="57"/>
  <c r="BE81" i="57"/>
  <c r="CH23" i="57"/>
  <c r="FV41" i="57"/>
  <c r="AB89" i="57"/>
  <c r="F124" i="57"/>
  <c r="DN103" i="57"/>
  <c r="F187" i="57"/>
  <c r="AH160" i="57"/>
  <c r="AK153" i="57"/>
  <c r="BH130" i="57"/>
  <c r="AL108" i="57"/>
  <c r="Z71" i="57"/>
  <c r="L124" i="57"/>
  <c r="BJ159" i="57"/>
  <c r="DD70" i="57"/>
  <c r="BQ73" i="57"/>
  <c r="DL188" i="57"/>
  <c r="FQ172" i="57"/>
  <c r="CB73" i="57"/>
  <c r="Y123" i="57"/>
  <c r="BN168" i="57"/>
  <c r="BR55" i="57"/>
  <c r="CO109" i="57"/>
  <c r="GG137" i="57"/>
  <c r="BF179" i="57"/>
  <c r="AT148" i="57"/>
  <c r="BP84" i="57"/>
  <c r="BF131" i="57"/>
  <c r="AO148" i="57"/>
  <c r="DA111" i="57"/>
  <c r="BA70" i="57"/>
  <c r="BZ95" i="57"/>
  <c r="BF183" i="57"/>
  <c r="EK171" i="57"/>
  <c r="CJ98" i="57"/>
  <c r="EW161" i="57"/>
  <c r="BT124" i="57"/>
  <c r="BL120" i="57"/>
  <c r="F142" i="57"/>
  <c r="BQ146" i="57"/>
  <c r="BI91" i="57"/>
  <c r="BV70" i="57"/>
  <c r="DT160" i="57"/>
  <c r="CD105" i="57"/>
  <c r="CL152" i="57"/>
  <c r="AD103" i="57"/>
  <c r="GB180" i="57"/>
  <c r="BE126" i="57"/>
  <c r="AZ104" i="57"/>
  <c r="Z131" i="57"/>
  <c r="T68" i="57"/>
  <c r="AK66" i="57"/>
  <c r="AJ112" i="57"/>
  <c r="CD64" i="57"/>
  <c r="Y68" i="57"/>
  <c r="CV117" i="57"/>
  <c r="BL128" i="57"/>
  <c r="AH128" i="57"/>
  <c r="V33" i="57"/>
  <c r="DL80" i="57"/>
  <c r="ET60" i="57"/>
  <c r="CZ166" i="57"/>
  <c r="CO188" i="57"/>
  <c r="D115" i="57"/>
  <c r="AK87" i="57"/>
  <c r="CG120" i="57"/>
  <c r="EB154" i="57"/>
  <c r="DN40" i="57"/>
  <c r="CZ83" i="57"/>
  <c r="Q145" i="57"/>
  <c r="AV143" i="57"/>
  <c r="BM93" i="57"/>
  <c r="EO141" i="57"/>
  <c r="CH101" i="57"/>
  <c r="BU130" i="57"/>
  <c r="D120" i="57"/>
  <c r="J156" i="57"/>
  <c r="Y127" i="57"/>
  <c r="CW122" i="57"/>
  <c r="FA182" i="57"/>
  <c r="EH166" i="57"/>
  <c r="FT91" i="57"/>
  <c r="GK74" i="57"/>
  <c r="CT87" i="57"/>
  <c r="CP105" i="57"/>
  <c r="DJ99" i="57"/>
  <c r="BB75" i="57"/>
  <c r="AK185" i="57"/>
  <c r="EX75" i="57"/>
  <c r="DB160" i="57"/>
  <c r="BF103" i="57"/>
  <c r="CZ160" i="57"/>
  <c r="CN148" i="57"/>
  <c r="P185" i="57"/>
  <c r="AX101" i="57"/>
  <c r="CT107" i="57"/>
  <c r="BF151" i="57"/>
  <c r="P72" i="57"/>
  <c r="CJ126" i="57"/>
  <c r="AT110" i="57"/>
  <c r="D173" i="57"/>
  <c r="BN160" i="57"/>
  <c r="BR27" i="57"/>
  <c r="FB75" i="57"/>
  <c r="AS142" i="57"/>
  <c r="BZ89" i="57"/>
  <c r="F18" i="57"/>
  <c r="CL87" i="57"/>
  <c r="CF182" i="57"/>
  <c r="DH180" i="57"/>
  <c r="BP104" i="57"/>
  <c r="BT105" i="57"/>
  <c r="I89" i="57"/>
  <c r="Q163" i="57"/>
  <c r="Y80" i="57"/>
  <c r="GP146" i="57"/>
  <c r="AT129" i="57"/>
  <c r="AB124" i="57"/>
  <c r="DT102" i="57"/>
  <c r="EZ154" i="57"/>
  <c r="CH140" i="57"/>
  <c r="BD126" i="57"/>
  <c r="GF144" i="57"/>
  <c r="CO103" i="57"/>
  <c r="I83" i="57"/>
  <c r="DE145" i="57"/>
  <c r="DF68" i="57"/>
  <c r="EP192" i="57"/>
  <c r="AJ120" i="57"/>
  <c r="D105" i="57"/>
  <c r="AN172" i="57"/>
  <c r="DA143" i="57"/>
  <c r="BB171" i="57"/>
  <c r="AR105" i="57"/>
  <c r="DB76" i="57"/>
  <c r="DB75" i="57"/>
  <c r="DC76" i="57" s="1"/>
  <c r="AK175" i="57"/>
  <c r="P93" i="57"/>
  <c r="AL44" i="57"/>
  <c r="BN80" i="57"/>
  <c r="ER95" i="57"/>
  <c r="CG142" i="57"/>
  <c r="CF126" i="57"/>
  <c r="EF186" i="57"/>
  <c r="AZ168" i="57"/>
  <c r="AV106" i="57"/>
  <c r="V118" i="57"/>
  <c r="BP145" i="57"/>
  <c r="AN173" i="57"/>
  <c r="BM184" i="57"/>
  <c r="BE176" i="57"/>
  <c r="Y176" i="57"/>
  <c r="Q144" i="57"/>
  <c r="EB172" i="57"/>
  <c r="AV78" i="57"/>
  <c r="E157" i="57"/>
  <c r="DY73" i="57"/>
  <c r="H139" i="57"/>
  <c r="EN128" i="57"/>
  <c r="AX76" i="57"/>
  <c r="CJ74" i="57"/>
  <c r="AR184" i="57"/>
  <c r="FZ107" i="57"/>
  <c r="GG135" i="57"/>
  <c r="CX20" i="57"/>
  <c r="AC137" i="57"/>
  <c r="DB140" i="57"/>
  <c r="Y112" i="57"/>
  <c r="V100" i="57"/>
  <c r="DF169" i="57"/>
  <c r="J147" i="57"/>
  <c r="CH115" i="57"/>
  <c r="BA150" i="57"/>
  <c r="AB163" i="57"/>
  <c r="AO184" i="57"/>
  <c r="DX154" i="57"/>
  <c r="V49" i="57"/>
  <c r="V172" i="57"/>
  <c r="DH96" i="57"/>
  <c r="U119" i="57"/>
  <c r="CG188" i="57"/>
  <c r="E154" i="57"/>
  <c r="Z116" i="57"/>
  <c r="BQ182" i="57"/>
  <c r="FQ90" i="57"/>
  <c r="T135" i="57"/>
  <c r="EC188" i="57"/>
  <c r="BV112" i="57"/>
  <c r="CJ163" i="57"/>
  <c r="V77" i="57"/>
  <c r="EZ182" i="57"/>
  <c r="AW67" i="57"/>
  <c r="AP155" i="57"/>
  <c r="AO97" i="57"/>
  <c r="BU147" i="57"/>
  <c r="T186" i="57"/>
  <c r="GL109" i="57"/>
  <c r="N89" i="57"/>
  <c r="AP150" i="57"/>
  <c r="CH139" i="57"/>
  <c r="CC137" i="57"/>
  <c r="BV93" i="57"/>
  <c r="FY75" i="57"/>
  <c r="BY157" i="57"/>
  <c r="CP81" i="57"/>
  <c r="AL97" i="57"/>
  <c r="BR157" i="57"/>
  <c r="BN94" i="57"/>
  <c r="Z130" i="57"/>
  <c r="CK68" i="57"/>
  <c r="AK129" i="57"/>
  <c r="CC90" i="57"/>
  <c r="EN127" i="57"/>
  <c r="CH13" i="57"/>
  <c r="AW146" i="57"/>
  <c r="DX153" i="57"/>
  <c r="AW164" i="57"/>
  <c r="F45" i="57"/>
  <c r="BI125" i="57"/>
  <c r="BV65" i="57"/>
  <c r="M72" i="57"/>
  <c r="FV80" i="57"/>
  <c r="F129" i="57"/>
  <c r="N125" i="57"/>
  <c r="CC145" i="57"/>
  <c r="J109" i="57"/>
  <c r="AF81" i="57"/>
  <c r="GB94" i="57"/>
  <c r="AT65" i="57"/>
  <c r="D176" i="57"/>
  <c r="V96" i="57"/>
  <c r="AN95" i="57"/>
  <c r="EJ94" i="57"/>
  <c r="X184" i="57"/>
  <c r="AO126" i="57"/>
  <c r="CX114" i="57"/>
  <c r="AF187" i="57"/>
  <c r="DU103" i="57"/>
  <c r="AF100" i="57"/>
  <c r="CN133" i="57"/>
  <c r="CK91" i="57"/>
  <c r="DE125" i="57"/>
  <c r="EB103" i="57"/>
  <c r="DX133" i="57"/>
  <c r="AL87" i="57"/>
  <c r="AP87" i="57"/>
  <c r="BB186" i="57"/>
  <c r="AV141" i="57"/>
  <c r="GN64" i="57"/>
  <c r="AR125" i="57"/>
  <c r="BX125" i="57"/>
  <c r="CH193" i="57"/>
  <c r="DQ110" i="57"/>
  <c r="AC110" i="57"/>
  <c r="DR94" i="57"/>
  <c r="CR168" i="57"/>
  <c r="AN102" i="57"/>
  <c r="CK158" i="57"/>
  <c r="CJ110" i="57"/>
  <c r="I148" i="57"/>
  <c r="GF126" i="57"/>
  <c r="CD99" i="57"/>
  <c r="AH165" i="57"/>
  <c r="CF99" i="57"/>
  <c r="BI144" i="57"/>
  <c r="I77" i="57"/>
  <c r="L186" i="57"/>
  <c r="AJ100" i="57"/>
  <c r="BT116" i="57"/>
  <c r="DY64" i="57"/>
  <c r="CH133" i="57"/>
  <c r="BZ120" i="57"/>
  <c r="GP115" i="57"/>
  <c r="BT96" i="57"/>
  <c r="BB53" i="57"/>
  <c r="CL66" i="57"/>
  <c r="AW126" i="57"/>
  <c r="E105" i="57"/>
  <c r="BT74" i="57"/>
  <c r="EX76" i="57"/>
  <c r="EY77" i="57" s="1"/>
  <c r="CP122" i="57"/>
  <c r="ED36" i="57"/>
  <c r="BZ174" i="57"/>
  <c r="BX129" i="57"/>
  <c r="FJ164" i="57"/>
  <c r="AW158" i="57"/>
  <c r="CG116" i="57"/>
  <c r="EH88" i="57"/>
  <c r="X113" i="57"/>
  <c r="Q176" i="57"/>
  <c r="V94" i="57"/>
  <c r="DQ165" i="57"/>
  <c r="BM96" i="57"/>
  <c r="AG120" i="57"/>
  <c r="V125" i="57"/>
  <c r="Y99" i="57"/>
  <c r="BJ109" i="57"/>
  <c r="DM142" i="57"/>
  <c r="AZ108" i="57"/>
  <c r="AR93" i="57"/>
  <c r="CG141" i="57"/>
  <c r="CZ105" i="57"/>
  <c r="P79" i="57"/>
  <c r="BU125" i="57"/>
  <c r="AH149" i="57"/>
  <c r="DU93" i="57"/>
  <c r="BR49" i="57"/>
  <c r="BD144" i="57"/>
  <c r="DF111" i="57"/>
  <c r="BF67" i="57"/>
  <c r="CH154" i="57"/>
  <c r="DY145" i="57"/>
  <c r="CF171" i="57"/>
  <c r="CB68" i="57"/>
  <c r="CB127" i="57"/>
  <c r="BL121" i="57"/>
  <c r="EC143" i="57"/>
  <c r="AO156" i="57"/>
  <c r="AG162" i="57"/>
  <c r="CV184" i="57"/>
  <c r="BR40" i="57"/>
  <c r="AO180" i="57"/>
  <c r="AG66" i="57"/>
  <c r="BL71" i="57"/>
  <c r="N73" i="57"/>
  <c r="DE151" i="57"/>
  <c r="AH75" i="57"/>
  <c r="P135" i="57"/>
  <c r="E72" i="57"/>
  <c r="DX176" i="57"/>
  <c r="BY134" i="57"/>
  <c r="BN166" i="57"/>
  <c r="BN165" i="57"/>
  <c r="BO166" i="57"/>
  <c r="GN130" i="57"/>
  <c r="AT144" i="57"/>
  <c r="AL144" i="57"/>
  <c r="CL168" i="57"/>
  <c r="BB138" i="57"/>
  <c r="AT100" i="57"/>
  <c r="CC158" i="57"/>
  <c r="AG85" i="57"/>
  <c r="D96" i="57"/>
  <c r="AV170" i="57"/>
  <c r="CP104" i="57"/>
  <c r="BP109" i="57"/>
  <c r="DD150" i="57"/>
  <c r="H129" i="57"/>
  <c r="Z113" i="57"/>
  <c r="DJ172" i="57"/>
  <c r="BJ107" i="57"/>
  <c r="V124" i="57"/>
  <c r="DJ118" i="57"/>
  <c r="BB78" i="57"/>
  <c r="BJ179" i="57"/>
  <c r="EV121" i="57"/>
  <c r="AF164" i="57"/>
  <c r="BP178" i="57"/>
  <c r="EN169" i="57"/>
  <c r="BN127" i="57"/>
  <c r="X165" i="57"/>
  <c r="DA115" i="57"/>
  <c r="AC72" i="57"/>
  <c r="F136" i="57"/>
  <c r="GN77" i="57"/>
  <c r="Y133" i="57"/>
  <c r="AV85" i="57"/>
  <c r="FI117" i="57"/>
  <c r="Y125" i="57"/>
  <c r="BF150" i="57"/>
  <c r="ER69" i="57"/>
  <c r="BJ150" i="57"/>
  <c r="BV149" i="57"/>
  <c r="AL122" i="57"/>
  <c r="CZ169" i="57"/>
  <c r="X148" i="57"/>
  <c r="CK96" i="57"/>
  <c r="CH98" i="57"/>
  <c r="N122" i="57"/>
  <c r="CZ87" i="57"/>
  <c r="AS138" i="57"/>
  <c r="AB106" i="57"/>
  <c r="BH79" i="57"/>
  <c r="AV83" i="57"/>
  <c r="AP97" i="57"/>
  <c r="DV116" i="57"/>
  <c r="BJ125" i="57"/>
  <c r="BX157" i="57"/>
  <c r="FP131" i="57"/>
  <c r="DJ77" i="57"/>
  <c r="DR113" i="57"/>
  <c r="DD116" i="57"/>
  <c r="R109" i="57"/>
  <c r="FF168" i="57"/>
  <c r="BL76" i="57"/>
  <c r="BM139" i="57"/>
  <c r="GK156" i="57"/>
  <c r="CN183" i="57"/>
  <c r="I157" i="57"/>
  <c r="EN180" i="57"/>
  <c r="AN168" i="57"/>
  <c r="AO186" i="57"/>
  <c r="GL70" i="57"/>
  <c r="AG132" i="57"/>
  <c r="AB119" i="57"/>
  <c r="CS106" i="57"/>
  <c r="P109" i="57"/>
  <c r="DZ90" i="57"/>
  <c r="EJ95" i="57"/>
  <c r="CN91" i="57"/>
  <c r="CT126" i="57"/>
  <c r="CP141" i="57"/>
  <c r="CN84" i="57"/>
  <c r="BB123" i="57"/>
  <c r="X93" i="57"/>
  <c r="M125" i="57"/>
  <c r="EN186" i="57"/>
  <c r="D141" i="57"/>
  <c r="CP84" i="57"/>
  <c r="EP152" i="57"/>
  <c r="X107" i="57"/>
  <c r="BL136" i="57"/>
  <c r="DI82" i="57"/>
  <c r="BJ76" i="57"/>
  <c r="R182" i="57"/>
  <c r="CG169" i="57"/>
  <c r="BQ181" i="57"/>
  <c r="BR21" i="57"/>
  <c r="CP142" i="57"/>
  <c r="BM141" i="57"/>
  <c r="BE80" i="57"/>
  <c r="CS93" i="57"/>
  <c r="DF123" i="57"/>
  <c r="AZ102" i="57"/>
  <c r="CJ92" i="57"/>
  <c r="DN26" i="57"/>
  <c r="AV126" i="57"/>
  <c r="BA121" i="57"/>
  <c r="T179" i="57"/>
  <c r="BQ89" i="57"/>
  <c r="GB114" i="57"/>
  <c r="D161" i="57"/>
  <c r="Z89" i="57"/>
  <c r="DI176" i="57"/>
  <c r="T119" i="57"/>
  <c r="D118" i="57"/>
  <c r="BJ65" i="57"/>
  <c r="BF80" i="57"/>
  <c r="AG65" i="57"/>
  <c r="DH120" i="57"/>
  <c r="BZ97" i="57"/>
  <c r="D81" i="57"/>
  <c r="FF157" i="57"/>
  <c r="CL90" i="57"/>
  <c r="BU69" i="57"/>
  <c r="DT128" i="57"/>
  <c r="BY76" i="57"/>
  <c r="Z139" i="57"/>
  <c r="BX189" i="57"/>
  <c r="ED49" i="57"/>
  <c r="BE123" i="57"/>
  <c r="CW71" i="57"/>
  <c r="GF183" i="57"/>
  <c r="X146" i="57"/>
  <c r="FN129" i="57"/>
  <c r="M90" i="57"/>
  <c r="CD83" i="57"/>
  <c r="CX36" i="57"/>
  <c r="L116" i="57"/>
  <c r="AW105" i="57"/>
  <c r="CX143" i="57"/>
  <c r="GO135" i="57"/>
  <c r="AH103" i="57"/>
  <c r="F89" i="57"/>
  <c r="FI139" i="57"/>
  <c r="CP185" i="57"/>
  <c r="AO66" i="57"/>
  <c r="AX132" i="57"/>
  <c r="EH180" i="57"/>
  <c r="F126" i="57"/>
  <c r="AR102" i="57"/>
  <c r="BV126" i="57"/>
  <c r="AH174" i="57"/>
  <c r="BT188" i="57"/>
  <c r="CD79" i="57"/>
  <c r="BT130" i="57"/>
  <c r="DJ166" i="57"/>
  <c r="BP112" i="57"/>
  <c r="CV114" i="57"/>
  <c r="AG95" i="57"/>
  <c r="P123" i="57"/>
  <c r="EW112" i="57"/>
  <c r="BM138" i="57"/>
  <c r="AH86" i="57"/>
  <c r="CK111" i="57"/>
  <c r="CJ153" i="57"/>
  <c r="N118" i="57"/>
  <c r="CL75" i="57"/>
  <c r="BU112" i="57"/>
  <c r="CV186" i="57"/>
  <c r="DX82" i="57"/>
  <c r="BB174" i="57"/>
  <c r="BF118" i="57"/>
  <c r="BG119" i="57" s="1"/>
  <c r="BH112" i="57"/>
  <c r="AX159" i="57"/>
  <c r="AJ188" i="57"/>
  <c r="DU149" i="57"/>
  <c r="F83" i="57"/>
  <c r="V69" i="57"/>
  <c r="DN117" i="57"/>
  <c r="BH177" i="57"/>
  <c r="DV185" i="57"/>
  <c r="ET44" i="57"/>
  <c r="FF183" i="57"/>
  <c r="BJ185" i="57"/>
  <c r="CL67" i="57"/>
  <c r="CM67" i="57" s="1"/>
  <c r="DU156" i="57"/>
  <c r="BP166" i="57"/>
  <c r="DU157" i="57"/>
  <c r="Y181" i="57"/>
  <c r="T150" i="57"/>
  <c r="CO117" i="57"/>
  <c r="CW151" i="57"/>
  <c r="ET188" i="57"/>
  <c r="DY79" i="57"/>
  <c r="CL98" i="57"/>
  <c r="R71" i="57"/>
  <c r="AV112" i="57"/>
  <c r="AJ96" i="57"/>
  <c r="GO185" i="57"/>
  <c r="H172" i="57"/>
  <c r="DH143" i="57"/>
  <c r="AK134" i="57"/>
  <c r="J133" i="57"/>
  <c r="BQ141" i="57"/>
  <c r="AF167" i="57"/>
  <c r="GD169" i="57"/>
  <c r="DA169" i="57"/>
  <c r="V75" i="57"/>
  <c r="BE128" i="57"/>
  <c r="DT87" i="57"/>
  <c r="AD112" i="57"/>
  <c r="T165" i="57"/>
  <c r="CX89" i="57"/>
  <c r="AN117" i="57"/>
  <c r="BA154" i="57"/>
  <c r="FM157" i="57"/>
  <c r="BQ67" i="57"/>
  <c r="E112" i="57"/>
  <c r="ED18" i="57"/>
  <c r="N77" i="57"/>
  <c r="F69" i="57"/>
  <c r="CS163" i="57"/>
  <c r="BI70" i="57"/>
  <c r="AZ113" i="57"/>
  <c r="EL89" i="57"/>
  <c r="BB133" i="57"/>
  <c r="CK156" i="57"/>
  <c r="AP175" i="57"/>
  <c r="AW127" i="57"/>
  <c r="F114" i="57"/>
  <c r="Y161" i="57"/>
  <c r="AX172" i="57"/>
  <c r="AW109" i="57"/>
  <c r="Z123" i="57"/>
  <c r="AO77" i="57"/>
  <c r="AX123" i="57"/>
  <c r="T155" i="57"/>
  <c r="BH167" i="57"/>
  <c r="DB171" i="57"/>
  <c r="BR142" i="57"/>
  <c r="BN64" i="57"/>
  <c r="ET52" i="57"/>
  <c r="AX116" i="57"/>
  <c r="Q93" i="57"/>
  <c r="AB177" i="57"/>
  <c r="BF65" i="57"/>
  <c r="D101" i="57"/>
  <c r="DA129" i="57"/>
  <c r="BE135" i="57"/>
  <c r="M186" i="57"/>
  <c r="BN98" i="57"/>
  <c r="BM163" i="57"/>
  <c r="AJ80" i="57"/>
  <c r="EF145" i="57"/>
  <c r="AC84" i="57"/>
  <c r="U146" i="57"/>
  <c r="BF133" i="57"/>
  <c r="BM115" i="57"/>
  <c r="EV151" i="57"/>
  <c r="CT138" i="57"/>
  <c r="AV158" i="57"/>
  <c r="CC115" i="57"/>
  <c r="BP181" i="57"/>
  <c r="BN188" i="57"/>
  <c r="FU82" i="57"/>
  <c r="DJ75" i="57"/>
  <c r="CN113" i="57"/>
  <c r="BE169" i="57"/>
  <c r="DV119" i="57"/>
  <c r="CP143" i="57"/>
  <c r="AP159" i="57"/>
  <c r="BE112" i="57"/>
  <c r="AN140" i="57"/>
  <c r="AD76" i="57"/>
  <c r="EW94" i="57"/>
  <c r="E70" i="57"/>
  <c r="BB112" i="57"/>
  <c r="BD130" i="57"/>
  <c r="AN147" i="57"/>
  <c r="EO186" i="57"/>
  <c r="DF67" i="57"/>
  <c r="AD132" i="57"/>
  <c r="BE71" i="57"/>
  <c r="AF162" i="57"/>
  <c r="CH111" i="57"/>
  <c r="T145" i="57"/>
  <c r="DU109" i="57"/>
  <c r="AJ154" i="57"/>
  <c r="AC67" i="57"/>
  <c r="EJ187" i="57"/>
  <c r="CT92" i="57"/>
  <c r="BI148" i="57"/>
  <c r="U127" i="57"/>
  <c r="DJ89" i="57"/>
  <c r="BT169" i="57"/>
  <c r="GJ182" i="57"/>
  <c r="AR181" i="57"/>
  <c r="BX75" i="57"/>
  <c r="P137" i="57"/>
  <c r="CB130" i="57"/>
  <c r="BQ91" i="57"/>
  <c r="BN67" i="57"/>
  <c r="BT81" i="57"/>
  <c r="BQ184" i="57"/>
  <c r="AK177" i="57"/>
  <c r="CG144" i="57"/>
  <c r="V31" i="57"/>
  <c r="CO121" i="57"/>
  <c r="CO64" i="57"/>
  <c r="BR23" i="57"/>
  <c r="CK106" i="57"/>
  <c r="DD90" i="57"/>
  <c r="AR70" i="57"/>
  <c r="AF135" i="57"/>
  <c r="GC153" i="57"/>
  <c r="CN176" i="57"/>
  <c r="AK150" i="57"/>
  <c r="DR77" i="57"/>
  <c r="AL138" i="57"/>
  <c r="CO114" i="57"/>
  <c r="FU155" i="57"/>
  <c r="BU184" i="57"/>
  <c r="AJ85" i="57"/>
  <c r="BM81" i="57"/>
  <c r="GD188" i="57"/>
  <c r="AJ82" i="57"/>
  <c r="BD99" i="57"/>
  <c r="AC77" i="57"/>
  <c r="BZ130" i="57"/>
  <c r="DP194" i="57"/>
  <c r="BH118" i="57"/>
  <c r="CO172" i="57"/>
  <c r="DF119" i="57"/>
  <c r="EO181" i="57"/>
  <c r="EH182" i="57"/>
  <c r="DB124" i="57"/>
  <c r="H71" i="57"/>
  <c r="CW112" i="57"/>
  <c r="BZ108" i="57"/>
  <c r="L178" i="57"/>
  <c r="BB40" i="57"/>
  <c r="BZ72" i="57"/>
  <c r="EG148" i="57"/>
  <c r="BE151" i="57"/>
  <c r="CJ131" i="57"/>
  <c r="E107" i="57"/>
  <c r="F50" i="57"/>
  <c r="DI162" i="57"/>
  <c r="EF91" i="57"/>
  <c r="EX134" i="57"/>
  <c r="AZ79" i="57"/>
  <c r="BH171" i="57"/>
  <c r="DE147" i="57"/>
  <c r="BA147" i="57"/>
  <c r="N84" i="57"/>
  <c r="CT152" i="57"/>
  <c r="AH159" i="57"/>
  <c r="I182" i="57"/>
  <c r="AG160" i="57"/>
  <c r="CD95" i="57"/>
  <c r="DM187" i="57"/>
  <c r="DB147" i="57"/>
  <c r="BL125" i="57"/>
  <c r="Z174" i="57"/>
  <c r="DM114" i="57"/>
  <c r="BH129" i="57"/>
  <c r="H159" i="57"/>
  <c r="EC111" i="57"/>
  <c r="AC105" i="57"/>
  <c r="P150" i="57"/>
  <c r="ED124" i="57"/>
  <c r="BR31" i="57"/>
  <c r="AC179" i="57"/>
  <c r="AC104" i="57"/>
  <c r="AC139" i="57"/>
  <c r="BE163" i="57"/>
  <c r="EG65" i="57"/>
  <c r="U86" i="57"/>
  <c r="CB99" i="57"/>
  <c r="BR134" i="57"/>
  <c r="CN162" i="57"/>
  <c r="BT98" i="57"/>
  <c r="N145" i="57"/>
  <c r="BX138" i="57"/>
  <c r="CX140" i="57"/>
  <c r="DR108" i="57"/>
  <c r="AO179" i="57"/>
  <c r="CO154" i="57"/>
  <c r="H180" i="57"/>
  <c r="DM131" i="57"/>
  <c r="AR117" i="57"/>
  <c r="E129" i="57"/>
  <c r="CX115" i="57"/>
  <c r="CK172" i="57"/>
  <c r="AD153" i="57"/>
  <c r="DF132" i="57"/>
  <c r="CG177" i="57"/>
  <c r="V42" i="57"/>
  <c r="GN153" i="57"/>
  <c r="BL85" i="57"/>
  <c r="BJ118" i="57"/>
  <c r="BB121" i="57"/>
  <c r="V92" i="57"/>
  <c r="DJ73" i="57"/>
  <c r="L156" i="57"/>
  <c r="CD106" i="57"/>
  <c r="FM185" i="57"/>
  <c r="FU116" i="57"/>
  <c r="CK99" i="57"/>
  <c r="CX102" i="57"/>
  <c r="AJ174" i="57"/>
  <c r="P73" i="57"/>
  <c r="I179" i="57"/>
  <c r="FJ51" i="57"/>
  <c r="AS108" i="57"/>
  <c r="FV118" i="57"/>
  <c r="CN74" i="57"/>
  <c r="ED182" i="57"/>
  <c r="E119" i="57"/>
  <c r="BU119" i="57"/>
  <c r="CS133" i="57"/>
  <c r="T85" i="57"/>
  <c r="CS65" i="57"/>
  <c r="EJ106" i="57"/>
  <c r="P100" i="57"/>
  <c r="BH72" i="57"/>
  <c r="CT148" i="57"/>
  <c r="AN128" i="57"/>
  <c r="AF185" i="57"/>
  <c r="Z168" i="57"/>
  <c r="L98" i="57"/>
  <c r="BM159" i="57"/>
  <c r="BM64" i="57"/>
  <c r="BY91" i="57"/>
  <c r="BE183" i="57"/>
  <c r="CX18" i="57"/>
  <c r="DR101" i="57"/>
  <c r="H74" i="57"/>
  <c r="CH161" i="57"/>
  <c r="DU190" i="57"/>
  <c r="CL105" i="57"/>
  <c r="DN149" i="57"/>
  <c r="CS153" i="57"/>
  <c r="AJ140" i="57"/>
  <c r="AS172" i="57"/>
  <c r="AL182" i="57"/>
  <c r="EF164" i="57"/>
  <c r="CS66" i="57"/>
  <c r="AN81" i="57"/>
  <c r="BJ72" i="57"/>
  <c r="DM111" i="57"/>
  <c r="CK126" i="57"/>
  <c r="J115" i="57"/>
  <c r="CG100" i="57"/>
  <c r="CL100" i="57"/>
  <c r="F185" i="57"/>
  <c r="CO168" i="57"/>
  <c r="CD170" i="57"/>
  <c r="BX118" i="57"/>
  <c r="CD130" i="57"/>
  <c r="BN162" i="57"/>
  <c r="BP126" i="57"/>
  <c r="ED106" i="57"/>
  <c r="BI151" i="57"/>
  <c r="BU105" i="57"/>
  <c r="V21" i="57"/>
  <c r="DB183" i="57"/>
  <c r="Y136" i="57"/>
  <c r="Z152" i="57"/>
  <c r="ED64" i="57"/>
  <c r="BQ127" i="57"/>
  <c r="CS103" i="57"/>
  <c r="BT68" i="57"/>
  <c r="CL104" i="57"/>
  <c r="CW164" i="57"/>
  <c r="Y157" i="57"/>
  <c r="BU155" i="57"/>
  <c r="BH157" i="57"/>
  <c r="Z115" i="57"/>
  <c r="Z114" i="57"/>
  <c r="AA114" i="57" s="1"/>
  <c r="AK65" i="57"/>
  <c r="CG168" i="57"/>
  <c r="U161" i="57"/>
  <c r="DA181" i="57"/>
  <c r="AC128" i="57"/>
  <c r="DF113" i="57"/>
  <c r="Y171" i="57"/>
  <c r="BV102" i="57"/>
  <c r="CL78" i="57"/>
  <c r="AS83" i="57"/>
  <c r="EF128" i="57"/>
  <c r="EC163" i="57"/>
  <c r="N115" i="57"/>
  <c r="T64" i="57"/>
  <c r="AB157" i="57"/>
  <c r="BI163" i="57"/>
  <c r="DM107" i="57"/>
  <c r="GN187" i="57"/>
  <c r="DV83" i="57"/>
  <c r="R171" i="57"/>
  <c r="E141" i="57"/>
  <c r="BM128" i="57"/>
  <c r="AF96" i="57"/>
  <c r="AD138" i="57"/>
  <c r="P74" i="57"/>
  <c r="BE98" i="57"/>
  <c r="AC140" i="57"/>
  <c r="AD118" i="57"/>
  <c r="ET78" i="57"/>
  <c r="BT121" i="57"/>
  <c r="AB131" i="57"/>
  <c r="Y164" i="57"/>
  <c r="AS85" i="57"/>
  <c r="EL172" i="57"/>
  <c r="AC69" i="57"/>
  <c r="E66" i="57"/>
  <c r="FR111" i="57"/>
  <c r="M135" i="57"/>
  <c r="BR107" i="57"/>
  <c r="FM66" i="57"/>
  <c r="X162" i="57"/>
  <c r="GG155" i="57"/>
  <c r="BI92" i="57"/>
  <c r="CN127" i="57"/>
  <c r="FV105" i="57"/>
  <c r="X133" i="57"/>
  <c r="GO97" i="57"/>
  <c r="FI73" i="57"/>
  <c r="E142" i="57"/>
  <c r="EH188" i="57"/>
  <c r="FJ171" i="57"/>
  <c r="FH173" i="57"/>
  <c r="AD141" i="57"/>
  <c r="FI71" i="57"/>
  <c r="EO192" i="57"/>
  <c r="CX116" i="57"/>
  <c r="DX165" i="57"/>
  <c r="CO194" i="57"/>
  <c r="BM155" i="57"/>
  <c r="BI119" i="57"/>
  <c r="AC161" i="57"/>
  <c r="CF75" i="57"/>
  <c r="DL78" i="57"/>
  <c r="CD146" i="57"/>
  <c r="BL103" i="57"/>
  <c r="CT195" i="57"/>
  <c r="H95" i="57"/>
  <c r="GH160" i="57"/>
  <c r="E65" i="57"/>
  <c r="GC68" i="57"/>
  <c r="BY128" i="57"/>
  <c r="FM155" i="57"/>
  <c r="T66" i="57"/>
  <c r="GH191" i="57"/>
  <c r="FP160" i="57"/>
  <c r="AO72" i="57"/>
  <c r="FV93" i="57"/>
  <c r="AP194" i="57"/>
  <c r="AQ194" i="57" s="1"/>
  <c r="BH115" i="57"/>
  <c r="CG193" i="57"/>
  <c r="AR94" i="57"/>
  <c r="FZ153" i="57"/>
  <c r="EJ121" i="57"/>
  <c r="FM119" i="57"/>
  <c r="L71" i="57"/>
  <c r="GP122" i="57"/>
  <c r="EH86" i="57"/>
  <c r="FN158" i="57"/>
  <c r="BR52" i="57"/>
  <c r="ES88" i="57"/>
  <c r="EG107" i="57"/>
  <c r="CG155" i="57"/>
  <c r="FF108" i="57"/>
  <c r="EN178" i="57"/>
  <c r="CZ91" i="57"/>
  <c r="CD109" i="57"/>
  <c r="EP180" i="57"/>
  <c r="V134" i="57"/>
  <c r="CK161" i="57"/>
  <c r="ED126" i="57"/>
  <c r="CJ129" i="57"/>
  <c r="BV72" i="57"/>
  <c r="Y167" i="57"/>
  <c r="EV153" i="57"/>
  <c r="BN170" i="57"/>
  <c r="FF191" i="57"/>
  <c r="CK141" i="57"/>
  <c r="CS185" i="57"/>
  <c r="FD178" i="57"/>
  <c r="DY185" i="57"/>
  <c r="GK85" i="57"/>
  <c r="GG169" i="57"/>
  <c r="BI138" i="57"/>
  <c r="AP192" i="57"/>
  <c r="AC85" i="57"/>
  <c r="BV155" i="57"/>
  <c r="BY155" i="57"/>
  <c r="FM180" i="57"/>
  <c r="V132" i="57"/>
  <c r="FY96" i="57"/>
  <c r="FY172" i="57"/>
  <c r="ES169" i="57"/>
  <c r="FT144" i="57"/>
  <c r="BL171" i="57"/>
  <c r="FT159" i="57"/>
  <c r="FB87" i="57"/>
  <c r="FJ126" i="57"/>
  <c r="FV104" i="57"/>
  <c r="CX181" i="57"/>
  <c r="EO86" i="57"/>
  <c r="ED25" i="57"/>
  <c r="FP74" i="57"/>
  <c r="AN89" i="57"/>
  <c r="AS131" i="57"/>
  <c r="AK131" i="57"/>
  <c r="BN155" i="57"/>
  <c r="ED12" i="57"/>
  <c r="CT139" i="57"/>
  <c r="FF90" i="57"/>
  <c r="P153" i="57"/>
  <c r="BJ141" i="57"/>
  <c r="AL69" i="57"/>
  <c r="DA189" i="57"/>
  <c r="DB186" i="57"/>
  <c r="FF89" i="57"/>
  <c r="FX147" i="57"/>
  <c r="FA124" i="57"/>
  <c r="CW192" i="57"/>
  <c r="F163" i="57"/>
  <c r="FJ55" i="57"/>
  <c r="FZ73" i="57"/>
  <c r="J80" i="57"/>
  <c r="K80" i="57" s="1"/>
  <c r="GG138" i="57"/>
  <c r="AO85" i="57"/>
  <c r="FX174" i="57"/>
  <c r="Z117" i="57"/>
  <c r="CW111" i="57"/>
  <c r="U141" i="57"/>
  <c r="GH159" i="57"/>
  <c r="DQ167" i="57"/>
  <c r="EJ77" i="57"/>
  <c r="FR132" i="57"/>
  <c r="DQ84" i="57"/>
  <c r="DD107" i="57"/>
  <c r="CX55" i="57"/>
  <c r="GP64" i="57"/>
  <c r="FE102" i="57"/>
  <c r="BF101" i="57"/>
  <c r="FM82" i="57"/>
  <c r="CK84" i="57"/>
  <c r="EW126" i="57"/>
  <c r="J139" i="57"/>
  <c r="AF158" i="57"/>
  <c r="EG74" i="57"/>
  <c r="E83" i="57"/>
  <c r="AT191" i="57"/>
  <c r="GL133" i="57"/>
  <c r="I191" i="57"/>
  <c r="F134" i="57"/>
  <c r="F190" i="57"/>
  <c r="AX129" i="57"/>
  <c r="FP136" i="57"/>
  <c r="FV96" i="57"/>
  <c r="AX107" i="57"/>
  <c r="FM90" i="57"/>
  <c r="AJ116" i="57"/>
  <c r="I97" i="57"/>
  <c r="FN71" i="57"/>
  <c r="AB79" i="57"/>
  <c r="GP129" i="57"/>
  <c r="Q98" i="57"/>
  <c r="FV140" i="57"/>
  <c r="H127" i="57"/>
  <c r="EN181" i="57"/>
  <c r="FH163" i="57"/>
  <c r="FQ170" i="57"/>
  <c r="DT145" i="57"/>
  <c r="DP98" i="57"/>
  <c r="FE88" i="57"/>
  <c r="EN115" i="57"/>
  <c r="CV168" i="57"/>
  <c r="BD138" i="57"/>
  <c r="DL164" i="57"/>
  <c r="FT75" i="57"/>
  <c r="CV71" i="57"/>
  <c r="DV164" i="57"/>
  <c r="BP65" i="57"/>
  <c r="V102" i="57"/>
  <c r="CJ182" i="57"/>
  <c r="BY78" i="57"/>
  <c r="F139" i="57"/>
  <c r="CH47" i="57"/>
  <c r="DM159" i="57"/>
  <c r="CG68" i="57"/>
  <c r="BV110" i="57"/>
  <c r="EZ70" i="57"/>
  <c r="AP67" i="57"/>
  <c r="N70" i="57"/>
  <c r="GK165" i="57"/>
  <c r="P140" i="57"/>
  <c r="ES155" i="57"/>
  <c r="E118" i="57"/>
  <c r="AR159" i="57"/>
  <c r="GO145" i="57"/>
  <c r="V179" i="57"/>
  <c r="AV155" i="57"/>
  <c r="FR78" i="57"/>
  <c r="L157" i="57"/>
  <c r="CR95" i="57"/>
  <c r="R80" i="57"/>
  <c r="FR139" i="57"/>
  <c r="AW78" i="57"/>
  <c r="FZ172" i="57"/>
  <c r="AO193" i="57"/>
  <c r="FF139" i="57"/>
  <c r="BX155" i="57"/>
  <c r="EF115" i="57"/>
  <c r="DV171" i="57"/>
  <c r="BA99" i="57"/>
  <c r="EX173" i="57"/>
  <c r="DQ69" i="57"/>
  <c r="DB115" i="57"/>
  <c r="CK70" i="57"/>
  <c r="CH130" i="57"/>
  <c r="F135" i="57"/>
  <c r="CL97" i="57"/>
  <c r="AT151" i="57"/>
  <c r="CR166" i="57"/>
  <c r="Y148" i="57"/>
  <c r="N128" i="57"/>
  <c r="F48" i="57"/>
  <c r="F26" i="57"/>
  <c r="GL181" i="57"/>
  <c r="CJ114" i="57"/>
  <c r="GN125" i="57"/>
  <c r="D110" i="57"/>
  <c r="EV97" i="57"/>
  <c r="GC177" i="57"/>
  <c r="J66" i="57"/>
  <c r="BE191" i="57"/>
  <c r="FJ107" i="57"/>
  <c r="AO83" i="57"/>
  <c r="CP193" i="57"/>
  <c r="BV186" i="57"/>
  <c r="FY80" i="57"/>
  <c r="Y101" i="57"/>
  <c r="FF114" i="57"/>
  <c r="CX27" i="57"/>
  <c r="FT68" i="57"/>
  <c r="DU117" i="57"/>
  <c r="DB88" i="57"/>
  <c r="BJ98" i="57"/>
  <c r="GL102" i="57"/>
  <c r="I193" i="57"/>
  <c r="BQ130" i="57"/>
  <c r="GK144" i="57"/>
  <c r="BN110" i="57"/>
  <c r="DL75" i="57"/>
  <c r="V145" i="57"/>
  <c r="F66" i="57"/>
  <c r="CR67" i="57"/>
  <c r="BQ77" i="57"/>
  <c r="AH105" i="57"/>
  <c r="DN195" i="57"/>
  <c r="Z141" i="57"/>
  <c r="GL194" i="57"/>
  <c r="H161" i="57"/>
  <c r="AR190" i="57"/>
  <c r="Z91" i="57"/>
  <c r="GO94" i="57"/>
  <c r="V107" i="57"/>
  <c r="Y131" i="57"/>
  <c r="BV193" i="57"/>
  <c r="D109" i="57"/>
  <c r="BH132" i="57"/>
  <c r="EZ126" i="57"/>
  <c r="D187" i="57"/>
  <c r="FJ99" i="57"/>
  <c r="L106" i="57"/>
  <c r="GH170" i="57"/>
  <c r="AH115" i="57"/>
  <c r="FT139" i="57"/>
  <c r="GL141" i="57"/>
  <c r="EZ189" i="57"/>
  <c r="EC90" i="57"/>
  <c r="AL82" i="57"/>
  <c r="FM167" i="57"/>
  <c r="EH87" i="57"/>
  <c r="EI87" i="57" s="1"/>
  <c r="DH71" i="57"/>
  <c r="DY130" i="57"/>
  <c r="EJ166" i="57"/>
  <c r="DU79" i="57"/>
  <c r="DY99" i="57"/>
  <c r="FL83" i="57"/>
  <c r="AG82" i="57"/>
  <c r="DE74" i="57"/>
  <c r="AD105" i="57"/>
  <c r="GJ140" i="57"/>
  <c r="ED17" i="57"/>
  <c r="AH143" i="57"/>
  <c r="CO162" i="57"/>
  <c r="ET15" i="57"/>
  <c r="FL79" i="57"/>
  <c r="BD160" i="57"/>
  <c r="GF100" i="57"/>
  <c r="BB29" i="57"/>
  <c r="FM146" i="57"/>
  <c r="GK128" i="57"/>
  <c r="EP188" i="57"/>
  <c r="ER103" i="57"/>
  <c r="AB187" i="57"/>
  <c r="CK112" i="57"/>
  <c r="GF181" i="57"/>
  <c r="BY86" i="57"/>
  <c r="X156" i="57"/>
  <c r="F119" i="57"/>
  <c r="GP103" i="57"/>
  <c r="R141" i="57"/>
  <c r="AO65" i="57"/>
  <c r="EV158" i="57"/>
  <c r="FQ81" i="57"/>
  <c r="FH165" i="57"/>
  <c r="DU161" i="57"/>
  <c r="FX152" i="57"/>
  <c r="GL163" i="57"/>
  <c r="BR183" i="57"/>
  <c r="Z157" i="57"/>
  <c r="EB171" i="57"/>
  <c r="EF106" i="57"/>
  <c r="DQ97" i="57"/>
  <c r="FR161" i="57"/>
  <c r="BF135" i="57"/>
  <c r="CJ149" i="57"/>
  <c r="DB119" i="57"/>
  <c r="BQ166" i="57"/>
  <c r="BI179" i="57"/>
  <c r="DT92" i="57"/>
  <c r="AW114" i="57"/>
  <c r="P111" i="57"/>
  <c r="BN172" i="57"/>
  <c r="L79" i="57"/>
  <c r="EZ190" i="57"/>
  <c r="BB57" i="57"/>
  <c r="FN144" i="57"/>
  <c r="FA83" i="57"/>
  <c r="FE82" i="57"/>
  <c r="EO115" i="57"/>
  <c r="CZ186" i="57"/>
  <c r="GB101" i="57"/>
  <c r="GB187" i="57"/>
  <c r="AS152" i="57"/>
  <c r="EL77" i="57"/>
  <c r="X112" i="57"/>
  <c r="D167" i="57"/>
  <c r="AR72" i="57"/>
  <c r="FT69" i="57"/>
  <c r="L113" i="57"/>
  <c r="FV15" i="57"/>
  <c r="GF85" i="57"/>
  <c r="EZ109" i="57"/>
  <c r="CO92" i="57"/>
  <c r="GC121" i="57"/>
  <c r="FB168" i="57"/>
  <c r="BP75" i="57"/>
  <c r="GC151" i="57"/>
  <c r="DB142" i="57"/>
  <c r="CB156" i="57"/>
  <c r="AL77" i="57"/>
  <c r="Q68" i="57"/>
  <c r="AK165" i="57"/>
  <c r="DP78" i="57"/>
  <c r="CV185" i="57"/>
  <c r="CC102" i="57"/>
  <c r="EF70" i="57"/>
  <c r="AV90" i="57"/>
  <c r="CK155" i="57"/>
  <c r="GD165" i="57"/>
  <c r="FL80" i="57"/>
  <c r="BA74" i="57"/>
  <c r="FQ134" i="57"/>
  <c r="FL185" i="57"/>
  <c r="GC85" i="57"/>
  <c r="GL172" i="57"/>
  <c r="AJ81" i="57"/>
  <c r="GK92" i="57"/>
  <c r="H83" i="57"/>
  <c r="N193" i="57"/>
  <c r="EG142" i="57"/>
  <c r="AL89" i="57"/>
  <c r="EX162" i="57"/>
  <c r="AG165" i="57"/>
  <c r="FE66" i="57"/>
  <c r="CT96" i="57"/>
  <c r="EL193" i="57"/>
  <c r="CF125" i="57"/>
  <c r="FZ131" i="57"/>
  <c r="EJ103" i="57"/>
  <c r="DA172" i="57"/>
  <c r="CC66" i="57"/>
  <c r="ET133" i="57"/>
  <c r="ET132" i="57"/>
  <c r="ER86" i="57"/>
  <c r="DU102" i="57"/>
  <c r="FZ149" i="57"/>
  <c r="EB99" i="57"/>
  <c r="DQ181" i="57"/>
  <c r="DM88" i="57"/>
  <c r="BF72" i="57"/>
  <c r="BE69" i="57"/>
  <c r="M66" i="57"/>
  <c r="BU81" i="57"/>
  <c r="BZ166" i="57"/>
  <c r="CG123" i="57"/>
  <c r="BE82" i="57"/>
  <c r="EF194" i="57"/>
  <c r="GH149" i="57"/>
  <c r="AF113" i="57"/>
  <c r="GH75" i="57"/>
  <c r="AG156" i="57"/>
  <c r="GD60" i="57"/>
  <c r="GB84" i="57"/>
  <c r="BP79" i="57"/>
  <c r="EZ65" i="57"/>
  <c r="AT103" i="57"/>
  <c r="FE171" i="57"/>
  <c r="EN189" i="57"/>
  <c r="DV187" i="57"/>
  <c r="CB190" i="57"/>
  <c r="BN187" i="57"/>
  <c r="BO187" i="57" s="1"/>
  <c r="BN186" i="57"/>
  <c r="FR103" i="57"/>
  <c r="Y105" i="57"/>
  <c r="GB168" i="57"/>
  <c r="FF123" i="57"/>
  <c r="EZ152" i="57"/>
  <c r="EB146" i="57"/>
  <c r="ET34" i="57"/>
  <c r="FJ84" i="57"/>
  <c r="EW114" i="57"/>
  <c r="CX182" i="57"/>
  <c r="CY182" i="57" s="1"/>
  <c r="CV132" i="57"/>
  <c r="EB132" i="57"/>
  <c r="EX165" i="57"/>
  <c r="BU71" i="57"/>
  <c r="FX78" i="57"/>
  <c r="CR110" i="57"/>
  <c r="CK93" i="57"/>
  <c r="AB117" i="57"/>
  <c r="DR193" i="57"/>
  <c r="FP164" i="57"/>
  <c r="CG126" i="57"/>
  <c r="EX179" i="57"/>
  <c r="FE138" i="57"/>
  <c r="ED16" i="57"/>
  <c r="CZ167" i="57"/>
  <c r="CN178" i="57"/>
  <c r="EX159" i="57"/>
  <c r="AK191" i="57"/>
  <c r="CP133" i="57"/>
  <c r="DT79" i="57"/>
  <c r="CN77" i="57"/>
  <c r="EB98" i="57"/>
  <c r="EK133" i="57"/>
  <c r="BQ168" i="57"/>
  <c r="FN145" i="57"/>
  <c r="DT179" i="57"/>
  <c r="CZ108" i="57"/>
  <c r="BN191" i="57"/>
  <c r="BL151" i="57"/>
  <c r="DF174" i="57"/>
  <c r="FA178" i="57"/>
  <c r="FI142" i="57"/>
  <c r="GK75" i="57"/>
  <c r="DM120" i="57"/>
  <c r="AJ110" i="57"/>
  <c r="Z167" i="57"/>
  <c r="ED128" i="57"/>
  <c r="DX162" i="57"/>
  <c r="BH127" i="57"/>
  <c r="CV133" i="57"/>
  <c r="FZ180" i="57"/>
  <c r="DZ180" i="57"/>
  <c r="AW189" i="57"/>
  <c r="DJ180" i="57"/>
  <c r="EC161" i="57"/>
  <c r="GN169" i="57"/>
  <c r="DE120" i="57"/>
  <c r="FZ101" i="57"/>
  <c r="FQ65" i="57"/>
  <c r="CS74" i="57"/>
  <c r="GB77" i="57"/>
  <c r="BB160" i="57"/>
  <c r="AX143" i="57"/>
  <c r="AS111" i="57"/>
  <c r="BQ112" i="57"/>
  <c r="FT64" i="57"/>
  <c r="EH114" i="57"/>
  <c r="DD128" i="57"/>
  <c r="F192" i="57"/>
  <c r="FH100" i="57"/>
  <c r="EP167" i="57"/>
  <c r="BF175" i="57"/>
  <c r="AC191" i="57"/>
  <c r="FA168" i="57"/>
  <c r="GN131" i="57"/>
  <c r="DU81" i="57"/>
  <c r="ED173" i="57"/>
  <c r="DB151" i="57"/>
  <c r="FV144" i="57"/>
  <c r="CO155" i="57"/>
  <c r="EW80" i="57"/>
  <c r="DE96" i="57"/>
  <c r="CR88" i="57"/>
  <c r="EW90" i="57"/>
  <c r="DZ127" i="57"/>
  <c r="FE174" i="57"/>
  <c r="N109" i="57"/>
  <c r="FD138" i="57"/>
  <c r="FR68" i="57"/>
  <c r="BM82" i="57"/>
  <c r="FL132" i="57"/>
  <c r="DA173" i="57"/>
  <c r="EX72" i="57"/>
  <c r="GC138" i="57"/>
  <c r="GO162" i="57"/>
  <c r="FJ151" i="57"/>
  <c r="DA64" i="57"/>
  <c r="H128" i="57"/>
  <c r="BA113" i="57"/>
  <c r="CT97" i="57"/>
  <c r="CF69" i="57"/>
  <c r="BU100" i="57"/>
  <c r="BQ165" i="57"/>
  <c r="CO72" i="57"/>
  <c r="Y178" i="57"/>
  <c r="BM169" i="57"/>
  <c r="X110" i="57"/>
  <c r="BH87" i="57"/>
  <c r="AT115" i="57"/>
  <c r="AV89" i="57"/>
  <c r="FN186" i="57"/>
  <c r="GD97" i="57"/>
  <c r="AS149" i="57"/>
  <c r="BB175" i="57"/>
  <c r="FB182" i="57"/>
  <c r="DX172" i="57"/>
  <c r="CZ102" i="57"/>
  <c r="FF162" i="57"/>
  <c r="CZ113" i="57"/>
  <c r="GC77" i="57"/>
  <c r="DI120" i="57"/>
  <c r="EP136" i="57"/>
  <c r="CR145" i="57"/>
  <c r="EH67" i="57"/>
  <c r="EV136" i="57"/>
  <c r="EC72" i="57"/>
  <c r="GB164" i="57"/>
  <c r="ET151" i="57"/>
  <c r="DF106" i="57"/>
  <c r="EP193" i="57"/>
  <c r="FR125" i="57"/>
  <c r="EJ70" i="57"/>
  <c r="FH187" i="57"/>
  <c r="DL101" i="57"/>
  <c r="EG117" i="57"/>
  <c r="CP85" i="57"/>
  <c r="CQ85" i="57" s="1"/>
  <c r="EF132" i="57"/>
  <c r="FF98" i="57"/>
  <c r="EV168" i="57"/>
  <c r="GB90" i="57"/>
  <c r="EK179" i="57"/>
  <c r="GJ106" i="57"/>
  <c r="AO139" i="57"/>
  <c r="AS122" i="57"/>
  <c r="AK88" i="57"/>
  <c r="DJ65" i="57"/>
  <c r="AG173" i="57"/>
  <c r="DB109" i="57"/>
  <c r="BX133" i="57"/>
  <c r="M110" i="57"/>
  <c r="BB21" i="57"/>
  <c r="FI151" i="57"/>
  <c r="AB149" i="57"/>
  <c r="CC96" i="57"/>
  <c r="AG128" i="57"/>
  <c r="BD109" i="57"/>
  <c r="FZ157" i="57"/>
  <c r="FJ135" i="57"/>
  <c r="CD137" i="57"/>
  <c r="AZ75" i="57"/>
  <c r="GK105" i="57"/>
  <c r="GL138" i="57"/>
  <c r="FP174" i="57"/>
  <c r="EN143" i="57"/>
  <c r="CT178" i="57"/>
  <c r="GC184" i="57"/>
  <c r="EX66" i="57"/>
  <c r="FJ179" i="57"/>
  <c r="DP181" i="57"/>
  <c r="CD68" i="57"/>
  <c r="BA101" i="57"/>
  <c r="FJ118" i="57"/>
  <c r="FN85" i="57"/>
  <c r="ED78" i="57"/>
  <c r="GN137" i="57"/>
  <c r="FB158" i="57"/>
  <c r="DN89" i="57"/>
  <c r="FZ167" i="57"/>
  <c r="ED172" i="57"/>
  <c r="CB118" i="57"/>
  <c r="EX153" i="57"/>
  <c r="ES104" i="57"/>
  <c r="F14" i="57"/>
  <c r="AP74" i="57"/>
  <c r="CF129" i="57"/>
  <c r="BV161" i="57"/>
  <c r="DV65" i="57"/>
  <c r="BT155" i="57"/>
  <c r="BI81" i="57"/>
  <c r="AH69" i="57"/>
  <c r="J94" i="57"/>
  <c r="FY116" i="57"/>
  <c r="CW185" i="57"/>
  <c r="Y145" i="57"/>
  <c r="ET117" i="57"/>
  <c r="AN187" i="57"/>
  <c r="BZ81" i="57"/>
  <c r="GJ138" i="57"/>
  <c r="Q94" i="57"/>
  <c r="GN76" i="57"/>
  <c r="J106" i="57"/>
  <c r="AO111" i="57"/>
  <c r="CB193" i="57"/>
  <c r="Y130" i="57"/>
  <c r="BA66" i="57"/>
  <c r="FE153" i="57"/>
  <c r="I173" i="57"/>
  <c r="BJ121" i="57"/>
  <c r="BX188" i="57"/>
  <c r="GG172" i="57"/>
  <c r="BR115" i="57"/>
  <c r="FY153" i="57"/>
  <c r="GO156" i="57"/>
  <c r="BY192" i="57"/>
  <c r="CO169" i="57"/>
  <c r="ER118" i="57"/>
  <c r="BB129" i="57"/>
  <c r="DL180" i="57"/>
  <c r="CH131" i="57"/>
  <c r="AC138" i="57"/>
  <c r="CT150" i="57"/>
  <c r="BM181" i="57"/>
  <c r="DN154" i="57"/>
  <c r="GD95" i="57"/>
  <c r="FZ100" i="57"/>
  <c r="BQ188" i="57"/>
  <c r="N189" i="57"/>
  <c r="X67" i="57"/>
  <c r="FX184" i="57"/>
  <c r="AB127" i="57"/>
  <c r="FT138" i="57"/>
  <c r="FQ148" i="57"/>
  <c r="CT186" i="57"/>
  <c r="EV113" i="57"/>
  <c r="AZ189" i="57"/>
  <c r="AH111" i="57"/>
  <c r="GD162" i="57"/>
  <c r="F175" i="57"/>
  <c r="GC170" i="57"/>
  <c r="AG90" i="57"/>
  <c r="FM85" i="57"/>
  <c r="L112" i="57"/>
  <c r="FT143" i="57"/>
  <c r="DQ103" i="57"/>
  <c r="DE117" i="57"/>
  <c r="EC164" i="57"/>
  <c r="DR111" i="57"/>
  <c r="EG137" i="57"/>
  <c r="DE161" i="57"/>
  <c r="FV53" i="57"/>
  <c r="DH148" i="57"/>
  <c r="DR175" i="57"/>
  <c r="AV159" i="57"/>
  <c r="BX134" i="57"/>
  <c r="BD141" i="57"/>
  <c r="N71" i="57"/>
  <c r="ET109" i="57"/>
  <c r="DP128" i="57"/>
  <c r="DQ119" i="57"/>
  <c r="AG127" i="57"/>
  <c r="F99" i="57"/>
  <c r="GO113" i="57"/>
  <c r="CC182" i="57"/>
  <c r="FI125" i="57"/>
  <c r="EX125" i="57"/>
  <c r="AH70" i="57"/>
  <c r="ED192" i="57"/>
  <c r="AC166" i="57"/>
  <c r="FM114" i="57"/>
  <c r="GB147" i="57"/>
  <c r="AX96" i="57"/>
  <c r="ET49" i="57"/>
  <c r="FQ171" i="57"/>
  <c r="R125" i="57"/>
  <c r="BA115" i="57"/>
  <c r="FT82" i="57"/>
  <c r="BM132" i="57"/>
  <c r="FN184" i="57"/>
  <c r="GO68" i="57"/>
  <c r="FE97" i="57"/>
  <c r="ED73" i="57"/>
  <c r="DZ84" i="57"/>
  <c r="FV113" i="57"/>
  <c r="ED50" i="57"/>
  <c r="BT64" i="57"/>
  <c r="BR163" i="57"/>
  <c r="DN59" i="57"/>
  <c r="DN49" i="57"/>
  <c r="BZ180" i="57"/>
  <c r="FL67" i="57"/>
  <c r="Z132" i="57"/>
  <c r="CP90" i="57"/>
  <c r="M100" i="57"/>
  <c r="EO128" i="57"/>
  <c r="CD87" i="57"/>
  <c r="CO116" i="57"/>
  <c r="CX86" i="57"/>
  <c r="FX131" i="57"/>
  <c r="FY154" i="57"/>
  <c r="AV153" i="57"/>
  <c r="EP121" i="57"/>
  <c r="T146" i="57"/>
  <c r="FJ121" i="57"/>
  <c r="FA179" i="57"/>
  <c r="AZ142" i="57"/>
  <c r="EL88" i="57"/>
  <c r="BP179" i="57"/>
  <c r="EN164" i="57"/>
  <c r="FV150" i="57"/>
  <c r="Y64" i="57"/>
  <c r="FR171" i="57"/>
  <c r="Z81" i="57"/>
  <c r="FR153" i="57"/>
  <c r="AL38" i="57"/>
  <c r="FZ182" i="57"/>
  <c r="ER75" i="57"/>
  <c r="FE75" i="57"/>
  <c r="EZ169" i="57"/>
  <c r="DN101" i="57"/>
  <c r="GJ118" i="57"/>
  <c r="FR118" i="57"/>
  <c r="FJ42" i="57"/>
  <c r="FK42" i="57" s="1"/>
  <c r="CG154" i="57"/>
  <c r="DU94" i="57"/>
  <c r="EG105" i="57"/>
  <c r="CN88" i="57"/>
  <c r="EV88" i="57"/>
  <c r="CC166" i="57"/>
  <c r="DE131" i="57"/>
  <c r="CG92" i="57"/>
  <c r="BB67" i="57"/>
  <c r="DB82" i="57"/>
  <c r="EO146" i="57"/>
  <c r="BX180" i="57"/>
  <c r="F88" i="57"/>
  <c r="BD189" i="57"/>
  <c r="U155" i="57"/>
  <c r="GO110" i="57"/>
  <c r="AF141" i="57"/>
  <c r="FI146" i="57"/>
  <c r="DT193" i="57"/>
  <c r="Q171" i="57"/>
  <c r="FF77" i="57"/>
  <c r="CO185" i="57"/>
  <c r="X83" i="57"/>
  <c r="AL190" i="57"/>
  <c r="AH141" i="57"/>
  <c r="FT171" i="57"/>
  <c r="GL73" i="57"/>
  <c r="FR172" i="57"/>
  <c r="FS172" i="57" s="1"/>
  <c r="AJ87" i="57"/>
  <c r="AT94" i="57"/>
  <c r="FB113" i="57"/>
  <c r="GK190" i="57"/>
  <c r="DX87" i="57"/>
  <c r="BV140" i="57"/>
  <c r="FR124" i="57"/>
  <c r="DR125" i="57"/>
  <c r="CS147" i="57"/>
  <c r="DV103" i="57"/>
  <c r="DJ115" i="57"/>
  <c r="AF192" i="57"/>
  <c r="CK138" i="57"/>
  <c r="EF113" i="57"/>
  <c r="CL114" i="57"/>
  <c r="CM114" i="57" s="1"/>
  <c r="BJ84" i="57"/>
  <c r="AZ163" i="57"/>
  <c r="AC114" i="57"/>
  <c r="BD135" i="57"/>
  <c r="AR114" i="57"/>
  <c r="BU174" i="57"/>
  <c r="E175" i="57"/>
  <c r="R114" i="57"/>
  <c r="DM190" i="57"/>
  <c r="GF124" i="57"/>
  <c r="V115" i="57"/>
  <c r="FJ41" i="57"/>
  <c r="AR139" i="57"/>
  <c r="GC168" i="57"/>
  <c r="FV106" i="57"/>
  <c r="FW106" i="57" s="1"/>
  <c r="M81" i="57"/>
  <c r="FY159" i="57"/>
  <c r="FP87" i="57"/>
  <c r="EV188" i="57"/>
  <c r="FV110" i="57"/>
  <c r="BB113" i="57"/>
  <c r="FB80" i="57"/>
  <c r="AK82" i="57"/>
  <c r="FY191" i="57"/>
  <c r="I74" i="57"/>
  <c r="GJ129" i="57"/>
  <c r="EP143" i="57"/>
  <c r="GH65" i="57"/>
  <c r="DP151" i="57"/>
  <c r="DU173" i="57"/>
  <c r="CX123" i="57"/>
  <c r="CW161" i="57"/>
  <c r="FR115" i="57"/>
  <c r="DY140" i="57"/>
  <c r="EN133" i="57"/>
  <c r="AK117" i="57"/>
  <c r="CX58" i="57"/>
  <c r="DD186" i="57"/>
  <c r="BN159" i="57"/>
  <c r="BX88" i="57"/>
  <c r="AD122" i="57"/>
  <c r="BH114" i="57"/>
  <c r="FU189" i="57"/>
  <c r="GF102" i="57"/>
  <c r="CS89" i="57"/>
  <c r="GH136" i="57"/>
  <c r="BT88" i="57"/>
  <c r="FM108" i="57"/>
  <c r="Q126" i="57"/>
  <c r="FP79" i="57"/>
  <c r="GG72" i="57"/>
  <c r="AS90" i="57"/>
  <c r="FH140" i="57"/>
  <c r="EX142" i="57"/>
  <c r="AJ169" i="57"/>
  <c r="FX168" i="57"/>
  <c r="AV142" i="57"/>
  <c r="FL106" i="57"/>
  <c r="T98" i="57"/>
  <c r="EV73" i="57"/>
  <c r="N166" i="57"/>
  <c r="AX95" i="57"/>
  <c r="EK95" i="57"/>
  <c r="ER65" i="57"/>
  <c r="AH185" i="57"/>
  <c r="DZ85" i="57"/>
  <c r="DF108" i="57"/>
  <c r="DA99" i="57"/>
  <c r="AN72" i="57"/>
  <c r="BN103" i="57"/>
  <c r="BF121" i="57"/>
  <c r="AB128" i="57"/>
  <c r="DE76" i="57"/>
  <c r="CB139" i="57"/>
  <c r="AX82" i="57"/>
  <c r="BR36" i="57"/>
  <c r="EV179" i="57"/>
  <c r="FR134" i="57"/>
  <c r="BF124" i="57"/>
  <c r="EZ115" i="57"/>
  <c r="R91" i="57"/>
  <c r="GK147" i="57"/>
  <c r="FD164" i="57"/>
  <c r="F91" i="57"/>
  <c r="R190" i="57"/>
  <c r="Q183" i="57"/>
  <c r="DD79" i="57"/>
  <c r="GH181" i="57"/>
  <c r="AN152" i="57"/>
  <c r="FL172" i="57"/>
  <c r="L164" i="57"/>
  <c r="GF158" i="57"/>
  <c r="AC64" i="57"/>
  <c r="GC67" i="57"/>
  <c r="BE190" i="57"/>
  <c r="GL158" i="57"/>
  <c r="ED135" i="57"/>
  <c r="ED134" i="57"/>
  <c r="DX179" i="57"/>
  <c r="FL152" i="57"/>
  <c r="GG177" i="57"/>
  <c r="CF165" i="57"/>
  <c r="AN84" i="57"/>
  <c r="FP151" i="57"/>
  <c r="DR166" i="57"/>
  <c r="BY80" i="57"/>
  <c r="CO190" i="57"/>
  <c r="BL98" i="57"/>
  <c r="CZ168" i="57"/>
  <c r="Y183" i="57"/>
  <c r="BB14" i="57"/>
  <c r="CC177" i="57"/>
  <c r="EX131" i="57"/>
  <c r="CT167" i="57"/>
  <c r="FF86" i="57"/>
  <c r="FD65" i="57"/>
  <c r="AJ124" i="57"/>
  <c r="FX98" i="57"/>
  <c r="Z72" i="57"/>
  <c r="AA72" i="57" s="1"/>
  <c r="GC92" i="57"/>
  <c r="AL189" i="57"/>
  <c r="D157" i="57"/>
  <c r="GG194" i="57"/>
  <c r="AT147" i="57"/>
  <c r="AC92" i="57"/>
  <c r="FN159" i="57"/>
  <c r="AN176" i="57"/>
  <c r="E123" i="57"/>
  <c r="E82" i="57"/>
  <c r="FA137" i="57"/>
  <c r="CD187" i="57"/>
  <c r="AX186" i="57"/>
  <c r="GH80" i="57"/>
  <c r="GG142" i="57"/>
  <c r="CO90" i="57"/>
  <c r="BJ130" i="57"/>
  <c r="GF101" i="57"/>
  <c r="EO151" i="57"/>
  <c r="DA79" i="57"/>
  <c r="FJ193" i="57"/>
  <c r="EB92" i="57"/>
  <c r="EL92" i="57"/>
  <c r="FE167" i="57"/>
  <c r="FE151" i="57"/>
  <c r="EF101" i="57"/>
  <c r="ER123" i="57"/>
  <c r="BN92" i="57"/>
  <c r="Z83" i="57"/>
  <c r="CT173" i="57"/>
  <c r="DD76" i="57"/>
  <c r="AZ178" i="57"/>
  <c r="I135" i="57"/>
  <c r="GC149" i="57"/>
  <c r="BT110" i="57"/>
  <c r="ER83" i="57"/>
  <c r="AG179" i="57"/>
  <c r="GJ109" i="57"/>
  <c r="BP188" i="57"/>
  <c r="FX135" i="57"/>
  <c r="FV189" i="57"/>
  <c r="BE166" i="57"/>
  <c r="FM150" i="57"/>
  <c r="X129" i="57"/>
  <c r="BB25" i="57"/>
  <c r="FB172" i="57"/>
  <c r="I73" i="57"/>
  <c r="GJ64" i="57"/>
  <c r="J101" i="57"/>
  <c r="FM106" i="57"/>
  <c r="AH77" i="57"/>
  <c r="DR118" i="57"/>
  <c r="DY162" i="57"/>
  <c r="EF184" i="57"/>
  <c r="CX159" i="57"/>
  <c r="EK67" i="57"/>
  <c r="FY99" i="57"/>
  <c r="DH67" i="57"/>
  <c r="FJ68" i="57"/>
  <c r="FK69" i="57" s="1"/>
  <c r="FL176" i="57"/>
  <c r="DP172" i="57"/>
  <c r="DD89" i="57"/>
  <c r="N101" i="57"/>
  <c r="Y187" i="57"/>
  <c r="BU133" i="57"/>
  <c r="P75" i="57"/>
  <c r="EX70" i="57"/>
  <c r="BF157" i="57"/>
  <c r="L136" i="57"/>
  <c r="DN28" i="57"/>
  <c r="EZ195" i="57"/>
  <c r="FF69" i="57"/>
  <c r="EX155" i="57"/>
  <c r="P104" i="57"/>
  <c r="FR107" i="57"/>
  <c r="BP138" i="57"/>
  <c r="FM111" i="57"/>
  <c r="EW153" i="57"/>
  <c r="ED186" i="57"/>
  <c r="EV125" i="57"/>
  <c r="J160" i="57"/>
  <c r="AP190" i="57"/>
  <c r="GF70" i="57"/>
  <c r="AW145" i="57"/>
  <c r="EX139" i="57"/>
  <c r="BA163" i="57"/>
  <c r="AT192" i="57"/>
  <c r="AU192" i="57" s="1"/>
  <c r="AX150" i="57"/>
  <c r="EF140" i="57"/>
  <c r="BP115" i="57"/>
  <c r="FQ122" i="57"/>
  <c r="ET154" i="57"/>
  <c r="FQ107" i="57"/>
  <c r="BX130" i="57"/>
  <c r="DU174" i="57"/>
  <c r="CN193" i="57"/>
  <c r="DF91" i="57"/>
  <c r="DY191" i="57"/>
  <c r="EF104" i="57"/>
  <c r="CK81" i="57"/>
  <c r="CH42" i="57"/>
  <c r="CV113" i="57"/>
  <c r="BR177" i="57"/>
  <c r="F178" i="57"/>
  <c r="AR134" i="57"/>
  <c r="AT171" i="57"/>
  <c r="Y84" i="57"/>
  <c r="CV89" i="57"/>
  <c r="EP196" i="57"/>
  <c r="GD118" i="57"/>
  <c r="GF90" i="57"/>
  <c r="M150" i="57"/>
  <c r="GH158" i="57"/>
  <c r="R158" i="57"/>
  <c r="BU190" i="57"/>
  <c r="GH115" i="57"/>
  <c r="GC186" i="57"/>
  <c r="FT73" i="57"/>
  <c r="AJ184" i="57"/>
  <c r="R84" i="57"/>
  <c r="GB132" i="57"/>
  <c r="X142" i="57"/>
  <c r="GC90" i="57"/>
  <c r="I127" i="57"/>
  <c r="ET192" i="57"/>
  <c r="BX185" i="57"/>
  <c r="DX157" i="57"/>
  <c r="FE148" i="57"/>
  <c r="FD145" i="57"/>
  <c r="DE118" i="57"/>
  <c r="BB149" i="57"/>
  <c r="ER153" i="57"/>
  <c r="FT164" i="57"/>
  <c r="CP87" i="57"/>
  <c r="BF112" i="57"/>
  <c r="EX140" i="57"/>
  <c r="DD71" i="57"/>
  <c r="CG165" i="57"/>
  <c r="GN159" i="57"/>
  <c r="AN105" i="57"/>
  <c r="BA96" i="57"/>
  <c r="GJ66" i="57"/>
  <c r="FA103" i="57"/>
  <c r="DR156" i="57"/>
  <c r="FR147" i="57"/>
  <c r="FL164" i="57"/>
  <c r="GB85" i="57"/>
  <c r="GL160" i="57"/>
  <c r="CH40" i="57"/>
  <c r="FZ183" i="57"/>
  <c r="DI102" i="57"/>
  <c r="CH191" i="57"/>
  <c r="EV80" i="57"/>
  <c r="DB137" i="57"/>
  <c r="DH88" i="57"/>
  <c r="ER116" i="57"/>
  <c r="EZ125" i="57"/>
  <c r="U168" i="57"/>
  <c r="FE111" i="57"/>
  <c r="EB119" i="57"/>
  <c r="FJ109" i="57"/>
  <c r="GD133" i="57"/>
  <c r="BY104" i="57"/>
  <c r="AZ161" i="57"/>
  <c r="J193" i="57"/>
  <c r="FJ36" i="57"/>
  <c r="FH99" i="57"/>
  <c r="EW124" i="57"/>
  <c r="CD80" i="57"/>
  <c r="CE80" i="57" s="1"/>
  <c r="CP191" i="57"/>
  <c r="DR126" i="57"/>
  <c r="GH118" i="57"/>
  <c r="EZ164" i="57"/>
  <c r="EZ174" i="57"/>
  <c r="FN139" i="57"/>
  <c r="CO67" i="57"/>
  <c r="EP153" i="57"/>
  <c r="BF149" i="57"/>
  <c r="EP83" i="57"/>
  <c r="GH112" i="57"/>
  <c r="BD154" i="57"/>
  <c r="ED118" i="57"/>
  <c r="CW175" i="57"/>
  <c r="DM173" i="57"/>
  <c r="GJ155" i="57"/>
  <c r="ED150" i="57"/>
  <c r="CD181" i="57"/>
  <c r="AH65" i="57"/>
  <c r="L193" i="57"/>
  <c r="CJ190" i="57"/>
  <c r="AB178" i="57"/>
  <c r="FI191" i="57"/>
  <c r="EJ194" i="57"/>
  <c r="EB189" i="57"/>
  <c r="DJ106" i="57"/>
  <c r="FB134" i="57"/>
  <c r="DQ134" i="57"/>
  <c r="EX181" i="57"/>
  <c r="DX178" i="57"/>
  <c r="DP74" i="57"/>
  <c r="BV146" i="57"/>
  <c r="EJ73" i="57"/>
  <c r="DR146" i="57"/>
  <c r="CH135" i="57"/>
  <c r="FY112" i="57"/>
  <c r="DN180" i="57"/>
  <c r="DQ106" i="57"/>
  <c r="GC139" i="57"/>
  <c r="DV172" i="57"/>
  <c r="BB157" i="57"/>
  <c r="GF66" i="57"/>
  <c r="EV117" i="57"/>
  <c r="EW130" i="57"/>
  <c r="DJ175" i="57"/>
  <c r="FH141" i="57"/>
  <c r="DT99" i="57"/>
  <c r="BB137" i="57"/>
  <c r="T142" i="57"/>
  <c r="CX137" i="57"/>
  <c r="CW96" i="57"/>
  <c r="CP94" i="57"/>
  <c r="BI160" i="57"/>
  <c r="BT185" i="57"/>
  <c r="CZ172" i="57"/>
  <c r="AF163" i="57"/>
  <c r="AO168" i="57"/>
  <c r="T78" i="57"/>
  <c r="AJ101" i="57"/>
  <c r="EK180" i="57"/>
  <c r="CS148" i="57"/>
  <c r="X188" i="57"/>
  <c r="EC74" i="57"/>
  <c r="CF104" i="57"/>
  <c r="V126" i="57"/>
  <c r="FJ149" i="57"/>
  <c r="FY72" i="57"/>
  <c r="CJ80" i="57"/>
  <c r="CW153" i="57"/>
  <c r="EZ176" i="57"/>
  <c r="DY91" i="57"/>
  <c r="FJ146" i="57"/>
  <c r="FK147" i="57" s="1"/>
  <c r="EW144" i="57"/>
  <c r="CO164" i="57"/>
  <c r="FN105" i="57"/>
  <c r="GK103" i="57"/>
  <c r="CT141" i="57"/>
  <c r="FN163" i="57"/>
  <c r="GF111" i="57"/>
  <c r="EF181" i="57"/>
  <c r="BX117" i="57"/>
  <c r="GG163" i="57"/>
  <c r="EG180" i="57"/>
  <c r="BJ92" i="57"/>
  <c r="DT71" i="57"/>
  <c r="FZ179" i="57"/>
  <c r="BB147" i="57"/>
  <c r="EF192" i="57"/>
  <c r="EO74" i="57"/>
  <c r="DV78" i="57"/>
  <c r="DV137" i="57"/>
  <c r="GO95" i="57"/>
  <c r="DV178" i="57"/>
  <c r="Y159" i="57"/>
  <c r="EP189" i="57"/>
  <c r="EQ189" i="57" s="1"/>
  <c r="EN75" i="57"/>
  <c r="FI180" i="57"/>
  <c r="DV73" i="57"/>
  <c r="L99" i="57"/>
  <c r="DI88" i="57"/>
  <c r="CW82" i="57"/>
  <c r="P187" i="57"/>
  <c r="CS172" i="57"/>
  <c r="AO119" i="57"/>
  <c r="P117" i="57"/>
  <c r="AL65" i="57"/>
  <c r="DL89" i="57"/>
  <c r="AX97" i="57"/>
  <c r="D127" i="57"/>
  <c r="CO131" i="57"/>
  <c r="BY154" i="57"/>
  <c r="FM160" i="57"/>
  <c r="EP98" i="57"/>
  <c r="FD150" i="57"/>
  <c r="BY115" i="57"/>
  <c r="FD113" i="57"/>
  <c r="AD189" i="57"/>
  <c r="FQ78" i="57"/>
  <c r="DM191" i="57"/>
  <c r="CJ164" i="57"/>
  <c r="FP169" i="57"/>
  <c r="DN158" i="57"/>
  <c r="AO190" i="57"/>
  <c r="DU152" i="57"/>
  <c r="CR82" i="57"/>
  <c r="FJ104" i="57"/>
  <c r="ED74" i="57"/>
  <c r="H189" i="57"/>
  <c r="CX150" i="57"/>
  <c r="GG123" i="57"/>
  <c r="DD192" i="57"/>
  <c r="BZ176" i="57"/>
  <c r="GJ119" i="57"/>
  <c r="CZ121" i="57"/>
  <c r="EH136" i="57"/>
  <c r="FY113" i="57"/>
  <c r="FX77" i="57"/>
  <c r="FE78" i="57"/>
  <c r="EN126" i="57"/>
  <c r="EX117" i="57"/>
  <c r="GJ98" i="57"/>
  <c r="BQ121" i="57"/>
  <c r="FX83" i="57"/>
  <c r="DD117" i="57"/>
  <c r="DI177" i="57"/>
  <c r="CW73" i="57"/>
  <c r="AZ179" i="57"/>
  <c r="AC86" i="57"/>
  <c r="EZ94" i="57"/>
  <c r="AN136" i="57"/>
  <c r="Z138" i="57"/>
  <c r="CT146" i="57"/>
  <c r="AP186" i="57"/>
  <c r="BV134" i="57"/>
  <c r="R105" i="57"/>
  <c r="CF169" i="57"/>
  <c r="AG154" i="57"/>
  <c r="CP88" i="57"/>
  <c r="DR85" i="57"/>
  <c r="EL75" i="57"/>
  <c r="DI160" i="57"/>
  <c r="AB110" i="57"/>
  <c r="AR86" i="57"/>
  <c r="BU74" i="57"/>
  <c r="AG104" i="57"/>
  <c r="ES156" i="57"/>
  <c r="T102" i="57"/>
  <c r="BV84" i="57"/>
  <c r="AH126" i="57"/>
  <c r="AP152" i="57"/>
  <c r="AN99" i="57"/>
  <c r="U150" i="57"/>
  <c r="BA194" i="57"/>
  <c r="GB143" i="57"/>
  <c r="DZ185" i="57"/>
  <c r="FJ38" i="57"/>
  <c r="BU181" i="57"/>
  <c r="Y191" i="57"/>
  <c r="AS129" i="57"/>
  <c r="EC186" i="57"/>
  <c r="FJ162" i="57"/>
  <c r="DN187" i="57"/>
  <c r="X69" i="57"/>
  <c r="GH99" i="57"/>
  <c r="L145" i="57"/>
  <c r="EW91" i="57"/>
  <c r="AT170" i="57"/>
  <c r="GO148" i="57"/>
  <c r="AC87" i="57"/>
  <c r="FV156" i="57"/>
  <c r="EG118" i="57"/>
  <c r="FD133" i="57"/>
  <c r="ES165" i="57"/>
  <c r="DA112" i="57"/>
  <c r="AF106" i="57"/>
  <c r="DQ156" i="57"/>
  <c r="X70" i="57"/>
  <c r="DL94" i="57"/>
  <c r="AZ170" i="57"/>
  <c r="DF160" i="57"/>
  <c r="DB80" i="57"/>
  <c r="GD104" i="57"/>
  <c r="GC175" i="57"/>
  <c r="AD82" i="57"/>
  <c r="GD126" i="57"/>
  <c r="FH150" i="57"/>
  <c r="AD177" i="57"/>
  <c r="FH126" i="57"/>
  <c r="FE68" i="57"/>
  <c r="R110" i="57"/>
  <c r="S110" i="57" s="1"/>
  <c r="FB93" i="57"/>
  <c r="EK190" i="57"/>
  <c r="AD89" i="57"/>
  <c r="FD142" i="57"/>
  <c r="CB79" i="57"/>
  <c r="FL110" i="57"/>
  <c r="T144" i="57"/>
  <c r="FR159" i="57"/>
  <c r="AJ70" i="57"/>
  <c r="FN84" i="57"/>
  <c r="FX125" i="57"/>
  <c r="EC144" i="57"/>
  <c r="EO111" i="57"/>
  <c r="CX23" i="57"/>
  <c r="EV150" i="57"/>
  <c r="AO177" i="57"/>
  <c r="ES192" i="57"/>
  <c r="DJ150" i="57"/>
  <c r="L88" i="57"/>
  <c r="CG164" i="57"/>
  <c r="DI78" i="57"/>
  <c r="BE120" i="57"/>
  <c r="CR139" i="57"/>
  <c r="ET72" i="57"/>
  <c r="BE127" i="57"/>
  <c r="BA168" i="57"/>
  <c r="AO155" i="57"/>
  <c r="I168" i="57"/>
  <c r="GD154" i="57"/>
  <c r="D107" i="57"/>
  <c r="GO116" i="57"/>
  <c r="GO84" i="57"/>
  <c r="L152" i="57"/>
  <c r="AK193" i="57"/>
  <c r="Y109" i="57"/>
  <c r="GH120" i="57"/>
  <c r="FV21" i="57"/>
  <c r="AK78" i="57"/>
  <c r="EX68" i="57"/>
  <c r="FN124" i="57"/>
  <c r="DE176" i="57"/>
  <c r="AF94" i="57"/>
  <c r="FX140" i="57"/>
  <c r="CT196" i="57"/>
  <c r="BY186" i="57"/>
  <c r="FN126" i="57"/>
  <c r="GH83" i="57"/>
  <c r="ER158" i="57"/>
  <c r="CW159" i="57"/>
  <c r="GH103" i="57"/>
  <c r="EJ152" i="57"/>
  <c r="DZ167" i="57"/>
  <c r="BI82" i="57"/>
  <c r="EH102" i="57"/>
  <c r="EJ173" i="57"/>
  <c r="DP175" i="57"/>
  <c r="FA175" i="57"/>
  <c r="BR73" i="57"/>
  <c r="BT176" i="57"/>
  <c r="V123" i="57"/>
  <c r="CF136" i="57"/>
  <c r="CS76" i="57"/>
  <c r="AS112" i="57"/>
  <c r="FF102" i="57"/>
  <c r="BA195" i="57"/>
  <c r="FP104" i="57"/>
  <c r="GK138" i="57"/>
  <c r="CX188" i="57"/>
  <c r="FR71" i="57"/>
  <c r="H136" i="57"/>
  <c r="CT192" i="57"/>
  <c r="GN160" i="57"/>
  <c r="T153" i="57"/>
  <c r="GF114" i="57"/>
  <c r="CK185" i="57"/>
  <c r="N114" i="57"/>
  <c r="GD85" i="57"/>
  <c r="AF102" i="57"/>
  <c r="EV111" i="57"/>
  <c r="BA72" i="57"/>
  <c r="GD130" i="57"/>
  <c r="L146" i="57"/>
  <c r="DX192" i="57"/>
  <c r="FF146" i="57"/>
  <c r="GH133" i="57"/>
  <c r="DQ118" i="57"/>
  <c r="CX151" i="57"/>
  <c r="GN93" i="57"/>
  <c r="EN119" i="57"/>
  <c r="DT138" i="57"/>
  <c r="CN121" i="57"/>
  <c r="CZ70" i="57"/>
  <c r="GD39" i="57"/>
  <c r="BD110" i="57"/>
  <c r="AL192" i="57"/>
  <c r="H133" i="57"/>
  <c r="CL136" i="57"/>
  <c r="BL73" i="57"/>
  <c r="AS153" i="57"/>
  <c r="FQ98" i="57"/>
  <c r="BH119" i="57"/>
  <c r="EO85" i="57"/>
  <c r="Z140" i="57"/>
  <c r="AA140" i="57" s="1"/>
  <c r="BQ92" i="57"/>
  <c r="BT192" i="57"/>
  <c r="L125" i="57"/>
  <c r="FL192" i="57"/>
  <c r="Y172" i="57"/>
  <c r="FE185" i="57"/>
  <c r="GH163" i="57"/>
  <c r="M120" i="57"/>
  <c r="FT174" i="57"/>
  <c r="GB111" i="57"/>
  <c r="U72" i="57"/>
  <c r="DE194" i="57"/>
  <c r="L67" i="57"/>
  <c r="AD64" i="57"/>
  <c r="BB63" i="57"/>
  <c r="FZ85" i="57"/>
  <c r="AK144" i="57"/>
  <c r="DL187" i="57"/>
  <c r="FE65" i="57"/>
  <c r="GP69" i="57"/>
  <c r="DN93" i="57"/>
  <c r="DI71" i="57"/>
  <c r="FP67" i="57"/>
  <c r="GF156" i="57"/>
  <c r="CX113" i="57"/>
  <c r="FD132" i="57"/>
  <c r="DV156" i="57"/>
  <c r="DJ162" i="57"/>
  <c r="CX105" i="57"/>
  <c r="DB159" i="57"/>
  <c r="BM173" i="57"/>
  <c r="AG80" i="57"/>
  <c r="I156" i="57"/>
  <c r="CR74" i="57"/>
  <c r="CS64" i="57"/>
  <c r="CF113" i="57"/>
  <c r="T174" i="57"/>
  <c r="BA196" i="57"/>
  <c r="BX92" i="57"/>
  <c r="X180" i="57"/>
  <c r="ER191" i="57"/>
  <c r="GH104" i="57"/>
  <c r="U116" i="57"/>
  <c r="GB109" i="57"/>
  <c r="AB122" i="57"/>
  <c r="GN126" i="57"/>
  <c r="FJ112" i="57"/>
  <c r="Q111" i="57"/>
  <c r="BJ192" i="57"/>
  <c r="FX151" i="57"/>
  <c r="AS100" i="57"/>
  <c r="FM147" i="57"/>
  <c r="AR157" i="57"/>
  <c r="AB190" i="57"/>
  <c r="AS174" i="57"/>
  <c r="EN191" i="57"/>
  <c r="CB157" i="57"/>
  <c r="FZ148" i="57"/>
  <c r="FI112" i="57"/>
  <c r="FJ71" i="57"/>
  <c r="DQ101" i="57"/>
  <c r="DQ143" i="57"/>
  <c r="FT132" i="57"/>
  <c r="BF144" i="57"/>
  <c r="GC118" i="57"/>
  <c r="DN86" i="57"/>
  <c r="AX119" i="57"/>
  <c r="FI132" i="57"/>
  <c r="DM123" i="57"/>
  <c r="AO67" i="57"/>
  <c r="AO131" i="57"/>
  <c r="BT139" i="57"/>
  <c r="CX69" i="57"/>
  <c r="CG175" i="57"/>
  <c r="FZ144" i="57"/>
  <c r="FX130" i="57"/>
  <c r="BF79" i="57"/>
  <c r="BI190" i="57"/>
  <c r="AF179" i="57"/>
  <c r="FX183" i="57"/>
  <c r="FV124" i="57"/>
  <c r="N159" i="57"/>
  <c r="FV90" i="57"/>
  <c r="AO188" i="57"/>
  <c r="FF143" i="57"/>
  <c r="GO143" i="57"/>
  <c r="DP67" i="57"/>
  <c r="DV191" i="57"/>
  <c r="BP81" i="57"/>
  <c r="FD170" i="57"/>
  <c r="AX91" i="57"/>
  <c r="GJ90" i="57"/>
  <c r="BH69" i="57"/>
  <c r="FM151" i="57"/>
  <c r="DD66" i="57"/>
  <c r="ER89" i="57"/>
  <c r="FV19" i="57"/>
  <c r="ET96" i="57"/>
  <c r="DJ119" i="57"/>
  <c r="FL125" i="57"/>
  <c r="J186" i="57"/>
  <c r="V135" i="57"/>
  <c r="CW67" i="57"/>
  <c r="AC183" i="57"/>
  <c r="BQ131" i="57"/>
  <c r="EN116" i="57"/>
  <c r="I87" i="57"/>
  <c r="BT77" i="57"/>
  <c r="EK134" i="57"/>
  <c r="EZ165" i="57"/>
  <c r="Z147" i="57"/>
  <c r="DX191" i="57"/>
  <c r="Q154" i="57"/>
  <c r="GG106" i="57"/>
  <c r="DZ190" i="57"/>
  <c r="X157" i="57"/>
  <c r="FY111" i="57"/>
  <c r="CK187" i="57"/>
  <c r="AN129" i="57"/>
  <c r="FB92" i="57"/>
  <c r="U108" i="57"/>
  <c r="U113" i="57"/>
  <c r="CX175" i="57"/>
  <c r="GG102" i="57"/>
  <c r="I99" i="57"/>
  <c r="F79" i="57"/>
  <c r="ES170" i="57"/>
  <c r="FM93" i="57"/>
  <c r="EB71" i="57"/>
  <c r="BT145" i="57"/>
  <c r="FQ113" i="57"/>
  <c r="ER121" i="57"/>
  <c r="DM67" i="57"/>
  <c r="FT126" i="57"/>
  <c r="DJ173" i="57"/>
  <c r="GP135" i="57"/>
  <c r="CO112" i="57"/>
  <c r="DU71" i="57"/>
  <c r="BX179" i="57"/>
  <c r="CT81" i="57"/>
  <c r="AG142" i="57"/>
  <c r="DY158" i="57"/>
  <c r="GN142" i="57"/>
  <c r="DV161" i="57"/>
  <c r="AS102" i="57"/>
  <c r="L83" i="57"/>
  <c r="I147" i="57"/>
  <c r="EK80" i="57"/>
  <c r="GN145" i="57"/>
  <c r="ER82" i="57"/>
  <c r="AR148" i="57"/>
  <c r="BA190" i="57"/>
  <c r="FN76" i="57"/>
  <c r="CV171" i="57"/>
  <c r="FA157" i="57"/>
  <c r="FT128" i="57"/>
  <c r="BZ113" i="57"/>
  <c r="FX122" i="57"/>
  <c r="GF177" i="57"/>
  <c r="Q132" i="57"/>
  <c r="AJ125" i="57"/>
  <c r="DX190" i="57"/>
  <c r="GJ169" i="57"/>
  <c r="Z107" i="57"/>
  <c r="FZ129" i="57"/>
  <c r="GO138" i="57"/>
  <c r="ET14" i="57"/>
  <c r="DQ76" i="57"/>
  <c r="EV110" i="57"/>
  <c r="ES126" i="57"/>
  <c r="EC154" i="57"/>
  <c r="FU175" i="57"/>
  <c r="GC136" i="57"/>
  <c r="EH118" i="57"/>
  <c r="CF176" i="57"/>
  <c r="EC160" i="57"/>
  <c r="CK120" i="57"/>
  <c r="CK100" i="57"/>
  <c r="N66" i="57"/>
  <c r="BI88" i="57"/>
  <c r="EH150" i="57"/>
  <c r="X181" i="57"/>
  <c r="BP148" i="57"/>
  <c r="BM65" i="57"/>
  <c r="DA191" i="57"/>
  <c r="P145" i="57"/>
  <c r="AS193" i="57"/>
  <c r="BU111" i="57"/>
  <c r="EO169" i="57"/>
  <c r="FE190" i="57"/>
  <c r="AZ152" i="57"/>
  <c r="GK146" i="57"/>
  <c r="BB151" i="57"/>
  <c r="FP124" i="57"/>
  <c r="FA156" i="57"/>
  <c r="M77" i="57"/>
  <c r="GH121" i="57"/>
  <c r="GK188" i="57"/>
  <c r="GJ154" i="57"/>
  <c r="EL188" i="57"/>
  <c r="FM103" i="57"/>
  <c r="AN76" i="57"/>
  <c r="FF132" i="57"/>
  <c r="FL179" i="57"/>
  <c r="FU140" i="57"/>
  <c r="AF128" i="57"/>
  <c r="DZ81" i="57"/>
  <c r="GC120" i="57"/>
  <c r="BL154" i="57"/>
  <c r="FJ180" i="57"/>
  <c r="FB79" i="57"/>
  <c r="AV182" i="57"/>
  <c r="AL67" i="57"/>
  <c r="BP144" i="57"/>
  <c r="BA171" i="57"/>
  <c r="DI119" i="57"/>
  <c r="Z181" i="57"/>
  <c r="CP170" i="57"/>
  <c r="CP73" i="57"/>
  <c r="AK137" i="57"/>
  <c r="AL164" i="57"/>
  <c r="AG188" i="57"/>
  <c r="FE109" i="57"/>
  <c r="H183" i="57"/>
  <c r="GG189" i="57"/>
  <c r="Q147" i="57"/>
  <c r="FY104" i="57"/>
  <c r="FM170" i="57"/>
  <c r="T168" i="57"/>
  <c r="GD153" i="57"/>
  <c r="Y104" i="57"/>
  <c r="Q146" i="57"/>
  <c r="GK82" i="57"/>
  <c r="FV187" i="57"/>
  <c r="FJ148" i="57"/>
  <c r="AG116" i="57"/>
  <c r="FY170" i="57"/>
  <c r="BL66" i="57"/>
  <c r="DX189" i="57"/>
  <c r="Q110" i="57"/>
  <c r="FI91" i="57"/>
  <c r="DR70" i="57"/>
  <c r="EK75" i="57"/>
  <c r="FJ81" i="57"/>
  <c r="DZ105" i="57"/>
  <c r="DP143" i="57"/>
  <c r="DF129" i="57"/>
  <c r="FX128" i="57"/>
  <c r="DD159" i="57"/>
  <c r="BP173" i="57"/>
  <c r="GG132" i="57"/>
  <c r="AB153" i="57"/>
  <c r="CR101" i="57"/>
  <c r="AN177" i="57"/>
  <c r="DB94" i="57"/>
  <c r="ED154" i="57"/>
  <c r="CH175" i="57"/>
  <c r="AH154" i="57"/>
  <c r="GD166" i="57"/>
  <c r="GE166" i="57" s="1"/>
  <c r="GP120" i="57"/>
  <c r="CC132" i="57"/>
  <c r="GG128" i="57"/>
  <c r="AV70" i="57"/>
  <c r="FX100" i="57"/>
  <c r="GJ136" i="57"/>
  <c r="BJ70" i="57"/>
  <c r="EO72" i="57"/>
  <c r="AG84" i="57"/>
  <c r="AC66" i="57"/>
  <c r="FA147" i="57"/>
  <c r="J78" i="57"/>
  <c r="FN101" i="57"/>
  <c r="F15" i="57"/>
  <c r="ES147" i="57"/>
  <c r="CZ67" i="57"/>
  <c r="FI90" i="57"/>
  <c r="EZ102" i="57"/>
  <c r="GP106" i="57"/>
  <c r="DB65" i="57"/>
  <c r="Q106" i="57"/>
  <c r="GF79" i="57"/>
  <c r="EB163" i="57"/>
  <c r="DR148" i="57"/>
  <c r="BR78" i="57"/>
  <c r="FT120" i="57"/>
  <c r="FI164" i="57"/>
  <c r="CC118" i="57"/>
  <c r="DY127" i="57"/>
  <c r="CV187" i="57"/>
  <c r="AW95" i="57"/>
  <c r="AL54" i="57"/>
  <c r="FV172" i="57"/>
  <c r="AZ160" i="57"/>
  <c r="EV91" i="57"/>
  <c r="FU69" i="57"/>
  <c r="GC133" i="57"/>
  <c r="FM115" i="57"/>
  <c r="FA72" i="57"/>
  <c r="CT70" i="57"/>
  <c r="ES91" i="57"/>
  <c r="GG121" i="57"/>
  <c r="FP65" i="57"/>
  <c r="FZ147" i="57"/>
  <c r="BP141" i="57"/>
  <c r="FV66" i="57"/>
  <c r="ER144" i="57"/>
  <c r="EC120" i="57"/>
  <c r="BP168" i="57"/>
  <c r="I190" i="57"/>
  <c r="DU89" i="57"/>
  <c r="BZ135" i="57"/>
  <c r="FT157" i="57"/>
  <c r="AP73" i="57"/>
  <c r="BQ147" i="57"/>
  <c r="E146" i="57"/>
  <c r="CO113" i="57"/>
  <c r="FB149" i="57"/>
  <c r="CF115" i="57"/>
  <c r="EL94" i="57"/>
  <c r="FP129" i="57"/>
  <c r="EP156" i="57"/>
  <c r="BA161" i="57"/>
  <c r="DF190" i="57"/>
  <c r="ES90" i="57"/>
  <c r="GC112" i="57"/>
  <c r="EH167" i="57"/>
  <c r="EI167" i="57"/>
  <c r="AG190" i="57"/>
  <c r="DT184" i="57"/>
  <c r="DF110" i="57"/>
  <c r="FQ93" i="57"/>
  <c r="CS159" i="57"/>
  <c r="FQ135" i="57"/>
  <c r="ER85" i="57"/>
  <c r="BX112" i="57"/>
  <c r="GO104" i="57"/>
  <c r="AX169" i="57"/>
  <c r="CC178" i="57"/>
  <c r="FN65" i="57"/>
  <c r="AB191" i="57"/>
  <c r="FR129" i="57"/>
  <c r="BF193" i="57"/>
  <c r="GL189" i="57"/>
  <c r="CF189" i="57"/>
  <c r="EL70" i="57"/>
  <c r="CC131" i="57"/>
  <c r="FH108" i="57"/>
  <c r="EL105" i="57"/>
  <c r="EO184" i="57"/>
  <c r="ET134" i="57"/>
  <c r="EP130" i="57"/>
  <c r="EH65" i="57"/>
  <c r="EW74" i="57"/>
  <c r="FB71" i="57"/>
  <c r="CP163" i="57"/>
  <c r="FM191" i="57"/>
  <c r="GO155" i="57"/>
  <c r="BJ128" i="57"/>
  <c r="FT141" i="57"/>
  <c r="DZ106" i="57"/>
  <c r="EA107" i="57" s="1"/>
  <c r="CW137" i="57"/>
  <c r="GK88" i="57"/>
  <c r="EC176" i="57"/>
  <c r="CO171" i="57"/>
  <c r="EP75" i="57"/>
  <c r="EK85" i="57"/>
  <c r="DT89" i="57"/>
  <c r="CX180" i="57"/>
  <c r="AN191" i="57"/>
  <c r="FB83" i="57"/>
  <c r="EO90" i="57"/>
  <c r="CD120" i="57"/>
  <c r="AB74" i="57"/>
  <c r="BN171" i="57"/>
  <c r="DR131" i="57"/>
  <c r="V93" i="57"/>
  <c r="AL145" i="57"/>
  <c r="AM145" i="57" s="1"/>
  <c r="BM124" i="57"/>
  <c r="N161" i="57"/>
  <c r="BX169" i="57"/>
  <c r="BI164" i="57"/>
  <c r="Z76" i="57"/>
  <c r="BM97" i="57"/>
  <c r="BR105" i="57"/>
  <c r="FJ90" i="57"/>
  <c r="FA122" i="57"/>
  <c r="DV97" i="57"/>
  <c r="F61" i="57"/>
  <c r="GJ122" i="57"/>
  <c r="EH192" i="57"/>
  <c r="DT126" i="57"/>
  <c r="CJ97" i="57"/>
  <c r="EW102" i="57"/>
  <c r="DX131" i="57"/>
  <c r="FV126" i="57"/>
  <c r="DY167" i="57"/>
  <c r="DM75" i="57"/>
  <c r="BD108" i="57"/>
  <c r="ET82" i="57"/>
  <c r="FV142" i="57"/>
  <c r="DT165" i="57"/>
  <c r="FZ173" i="57"/>
  <c r="GA173" i="57" s="1"/>
  <c r="ET113" i="57"/>
  <c r="EW147" i="57"/>
  <c r="FA127" i="57"/>
  <c r="EG159" i="57"/>
  <c r="CS127" i="57"/>
  <c r="FL90" i="57"/>
  <c r="FP148" i="57"/>
  <c r="CK114" i="57"/>
  <c r="DV182" i="57"/>
  <c r="DL77" i="57"/>
  <c r="ET76" i="57"/>
  <c r="CX136" i="57"/>
  <c r="GJ178" i="57"/>
  <c r="DX128" i="57"/>
  <c r="EB131" i="57"/>
  <c r="CN149" i="57"/>
  <c r="CD111" i="57"/>
  <c r="DD120" i="57"/>
  <c r="GB148" i="57"/>
  <c r="CB170" i="57"/>
  <c r="X173" i="57"/>
  <c r="DT74" i="57"/>
  <c r="AC88" i="57"/>
  <c r="CD176" i="57"/>
  <c r="BN77" i="57"/>
  <c r="AH94" i="57"/>
  <c r="BV147" i="57"/>
  <c r="FF106" i="57"/>
  <c r="DV118" i="57"/>
  <c r="N92" i="57"/>
  <c r="J75" i="57"/>
  <c r="EW96" i="57"/>
  <c r="FQ120" i="57"/>
  <c r="EN76" i="57"/>
  <c r="FU99" i="57"/>
  <c r="FJ89" i="57"/>
  <c r="DU82" i="57"/>
  <c r="CX108" i="57"/>
  <c r="GD31" i="57"/>
  <c r="DL92" i="57"/>
  <c r="FQ106" i="57"/>
  <c r="ES82" i="57"/>
  <c r="BD97" i="57"/>
  <c r="GP191" i="57"/>
  <c r="CX67" i="57"/>
  <c r="CZ153" i="57"/>
  <c r="CC149" i="57"/>
  <c r="DV153" i="57"/>
  <c r="EC157" i="57"/>
  <c r="CT149" i="57"/>
  <c r="CU149" i="57" s="1"/>
  <c r="GF107" i="57"/>
  <c r="GH161" i="57"/>
  <c r="AK114" i="57"/>
  <c r="FJ82" i="57"/>
  <c r="FD121" i="57"/>
  <c r="CD168" i="57"/>
  <c r="AN119" i="57"/>
  <c r="EH97" i="57"/>
  <c r="EO173" i="57"/>
  <c r="EO163" i="57"/>
  <c r="GN97" i="57"/>
  <c r="GK135" i="57"/>
  <c r="CJ128" i="57"/>
  <c r="EH141" i="57"/>
  <c r="CD164" i="57"/>
  <c r="BT90" i="57"/>
  <c r="AZ154" i="57"/>
  <c r="F169" i="57"/>
  <c r="BB59" i="57"/>
  <c r="AZ107" i="57"/>
  <c r="V165" i="57"/>
  <c r="BD181" i="57"/>
  <c r="BU91" i="57"/>
  <c r="ET20" i="57"/>
  <c r="AF177" i="57"/>
  <c r="AC193" i="57"/>
  <c r="AP158" i="57"/>
  <c r="DL143" i="57"/>
  <c r="DZ100" i="57"/>
  <c r="GL81" i="57"/>
  <c r="FU191" i="57"/>
  <c r="FU184" i="57"/>
  <c r="DE133" i="57"/>
  <c r="F122" i="57"/>
  <c r="DI110" i="57"/>
  <c r="BD69" i="57"/>
  <c r="DT64" i="57"/>
  <c r="EK149" i="57"/>
  <c r="EZ101" i="57"/>
  <c r="FY187" i="57"/>
  <c r="AD67" i="57"/>
  <c r="L131" i="57"/>
  <c r="I107" i="57"/>
  <c r="F57" i="57"/>
  <c r="GH127" i="57"/>
  <c r="FM105" i="57"/>
  <c r="BM165" i="57"/>
  <c r="GO154" i="57"/>
  <c r="V146" i="57"/>
  <c r="GF88" i="57"/>
  <c r="FP71" i="57"/>
  <c r="CV109" i="57"/>
  <c r="GH79" i="57"/>
  <c r="GI79" i="57" s="1"/>
  <c r="GH78" i="57"/>
  <c r="GB158" i="57"/>
  <c r="AR173" i="57"/>
  <c r="FX103" i="57"/>
  <c r="DN178" i="57"/>
  <c r="GF67" i="57"/>
  <c r="CD185" i="57"/>
  <c r="CB191" i="57"/>
  <c r="F94" i="57"/>
  <c r="FY183" i="57"/>
  <c r="DT68" i="57"/>
  <c r="FT155" i="57"/>
  <c r="BU95" i="57"/>
  <c r="CK186" i="57"/>
  <c r="CG67" i="57"/>
  <c r="BT106" i="57"/>
  <c r="DT187" i="57"/>
  <c r="AC74" i="57"/>
  <c r="CV112" i="57"/>
  <c r="AX134" i="57"/>
  <c r="EN150" i="57"/>
  <c r="BA151" i="57"/>
  <c r="DV130" i="57"/>
  <c r="AD71" i="57"/>
  <c r="FX182" i="57"/>
  <c r="AN150" i="57"/>
  <c r="FH148" i="57"/>
  <c r="FU167" i="57"/>
  <c r="F125" i="57"/>
  <c r="G125" i="57" s="1"/>
  <c r="FF171" i="57"/>
  <c r="F117" i="57"/>
  <c r="AW79" i="57"/>
  <c r="GH171" i="57"/>
  <c r="DA102" i="57"/>
  <c r="GH125" i="57"/>
  <c r="AV137" i="57"/>
  <c r="EZ159" i="57"/>
  <c r="BQ140" i="57"/>
  <c r="FT178" i="57"/>
  <c r="T126" i="57"/>
  <c r="AB180" i="57"/>
  <c r="BM193" i="57"/>
  <c r="DM160" i="57"/>
  <c r="FQ125" i="57"/>
  <c r="DV183" i="57"/>
  <c r="DB153" i="57"/>
  <c r="DB73" i="57"/>
  <c r="EV112" i="57"/>
  <c r="GB140" i="57"/>
  <c r="CC72" i="57"/>
  <c r="BQ82" i="57"/>
  <c r="DY113" i="57"/>
  <c r="AK142" i="57"/>
  <c r="AR124" i="57"/>
  <c r="GP143" i="57"/>
  <c r="F153" i="57"/>
  <c r="DN128" i="57"/>
  <c r="AF76" i="57"/>
  <c r="V151" i="57"/>
  <c r="GN127" i="57"/>
  <c r="AK84" i="57"/>
  <c r="GD128" i="57"/>
  <c r="AJ189" i="57"/>
  <c r="DV188" i="57"/>
  <c r="GK99" i="57"/>
  <c r="BH133" i="57"/>
  <c r="M113" i="57"/>
  <c r="FD106" i="57"/>
  <c r="U177" i="57"/>
  <c r="FN175" i="57"/>
  <c r="FU74" i="57"/>
  <c r="L163" i="57"/>
  <c r="D98" i="57"/>
  <c r="FY81" i="57"/>
  <c r="FI147" i="57"/>
  <c r="AF131" i="57"/>
  <c r="FV166" i="57"/>
  <c r="FD96" i="57"/>
  <c r="CX147" i="57"/>
  <c r="BN153" i="57"/>
  <c r="FP109" i="57"/>
  <c r="DX95" i="57"/>
  <c r="CB166" i="57"/>
  <c r="GN84" i="57"/>
  <c r="DV70" i="57"/>
  <c r="DD131" i="57"/>
  <c r="BB163" i="57"/>
  <c r="DF93" i="57"/>
  <c r="H137" i="57"/>
  <c r="EH139" i="57"/>
  <c r="D186" i="57"/>
  <c r="CP150" i="57"/>
  <c r="DN110" i="57"/>
  <c r="AT156" i="57"/>
  <c r="CJ159" i="57"/>
  <c r="FV33" i="57"/>
  <c r="EL191" i="57"/>
  <c r="X134" i="57"/>
  <c r="GL119" i="57"/>
  <c r="GL118" i="57"/>
  <c r="H142" i="57"/>
  <c r="D144" i="57"/>
  <c r="EG82" i="57"/>
  <c r="E162" i="57"/>
  <c r="DP190" i="57"/>
  <c r="AR116" i="57"/>
  <c r="U173" i="57"/>
  <c r="GB123" i="57"/>
  <c r="AV179" i="57"/>
  <c r="Q165" i="57"/>
  <c r="Z92" i="57"/>
  <c r="AA92" i="57" s="1"/>
  <c r="EK114" i="57"/>
  <c r="AF65" i="57"/>
  <c r="GJ157" i="57"/>
  <c r="FX192" i="57"/>
  <c r="GL132" i="57"/>
  <c r="GF74" i="57"/>
  <c r="BY121" i="57"/>
  <c r="GG104" i="57"/>
  <c r="DB143" i="57"/>
  <c r="DZ71" i="57"/>
  <c r="CJ67" i="57"/>
  <c r="GK184" i="57"/>
  <c r="EN72" i="57"/>
  <c r="DM140" i="57"/>
  <c r="GN102" i="57"/>
  <c r="ET71" i="57"/>
  <c r="GP128" i="57"/>
  <c r="AZ183" i="57"/>
  <c r="CG101" i="57"/>
  <c r="EB90" i="57"/>
  <c r="DD133" i="57"/>
  <c r="DP171" i="57"/>
  <c r="FV194" i="57"/>
  <c r="BT127" i="57"/>
  <c r="BB101" i="57"/>
  <c r="F193" i="57"/>
  <c r="R112" i="57"/>
  <c r="EZ84" i="57"/>
  <c r="FE192" i="57"/>
  <c r="E84" i="57"/>
  <c r="GP136" i="57"/>
  <c r="BJ181" i="57"/>
  <c r="DX102" i="57"/>
  <c r="GL72" i="57"/>
  <c r="FZ186" i="57"/>
  <c r="FA110" i="57"/>
  <c r="BR106" i="57"/>
  <c r="BA77" i="57"/>
  <c r="AC142" i="57"/>
  <c r="FN153" i="57"/>
  <c r="FQ168" i="57"/>
  <c r="AG74" i="57"/>
  <c r="FV157" i="57"/>
  <c r="FL165" i="57"/>
  <c r="FV136" i="57"/>
  <c r="BF177" i="57"/>
  <c r="CJ192" i="57"/>
  <c r="FY118" i="57"/>
  <c r="X159" i="57"/>
  <c r="FV35" i="57"/>
  <c r="GC179" i="57"/>
  <c r="BE117" i="57"/>
  <c r="BA114" i="57"/>
  <c r="CX173" i="57"/>
  <c r="F51" i="57"/>
  <c r="CL180" i="57"/>
  <c r="BJ71" i="57"/>
  <c r="AR149" i="57"/>
  <c r="CD117" i="57"/>
  <c r="CH171" i="57"/>
  <c r="CJ188" i="57"/>
  <c r="Z178" i="57"/>
  <c r="U64" i="57"/>
  <c r="FL184" i="57"/>
  <c r="L107" i="57"/>
  <c r="GL104" i="57"/>
  <c r="U149" i="57"/>
  <c r="ER149" i="57"/>
  <c r="FB106" i="57"/>
  <c r="Y142" i="57"/>
  <c r="GL117" i="57"/>
  <c r="FT66" i="57"/>
  <c r="AC80" i="57"/>
  <c r="FX155" i="57"/>
  <c r="AX171" i="57"/>
  <c r="ET77" i="57"/>
  <c r="AJ141" i="57"/>
  <c r="CF191" i="57"/>
  <c r="BQ173" i="57"/>
  <c r="FB105" i="57"/>
  <c r="DZ143" i="57"/>
  <c r="FH79" i="57"/>
  <c r="BY116" i="57"/>
  <c r="CV136" i="57"/>
  <c r="CZ89" i="57"/>
  <c r="CW152" i="57"/>
  <c r="GN139" i="57"/>
  <c r="FQ89" i="57"/>
  <c r="DN96" i="57"/>
  <c r="CO180" i="57"/>
  <c r="BA172" i="57"/>
  <c r="CB70" i="57"/>
  <c r="AW96" i="57"/>
  <c r="GL149" i="57"/>
  <c r="GM150" i="57" s="1"/>
  <c r="AN118" i="57"/>
  <c r="EP181" i="57"/>
  <c r="FV51" i="57"/>
  <c r="GD139" i="57"/>
  <c r="AV144" i="57"/>
  <c r="GL88" i="57"/>
  <c r="CW179" i="57"/>
  <c r="FY95" i="57"/>
  <c r="EC119" i="57"/>
  <c r="AK160" i="57"/>
  <c r="N190" i="57"/>
  <c r="O190" i="57" s="1"/>
  <c r="M69" i="57"/>
  <c r="DP185" i="57"/>
  <c r="BA191" i="57"/>
  <c r="AP125" i="57"/>
  <c r="GJ161" i="57"/>
  <c r="AZ66" i="57"/>
  <c r="FX178" i="57"/>
  <c r="Y151" i="57"/>
  <c r="FV137" i="57"/>
  <c r="AS163" i="57"/>
  <c r="FY88" i="57"/>
  <c r="DX74" i="57"/>
  <c r="BD191" i="57"/>
  <c r="DX85" i="57"/>
  <c r="CB84" i="57"/>
  <c r="BJ103" i="57"/>
  <c r="BR180" i="57"/>
  <c r="CH174" i="57"/>
  <c r="BX137" i="57"/>
  <c r="R170" i="57"/>
  <c r="M95" i="57"/>
  <c r="CR76" i="57"/>
  <c r="AX175" i="57"/>
  <c r="EK140" i="57"/>
  <c r="BR190" i="57"/>
  <c r="GG180" i="57"/>
  <c r="AG146" i="57"/>
  <c r="FI190" i="57"/>
  <c r="CH186" i="57"/>
  <c r="FJ31" i="57"/>
  <c r="FX96" i="57"/>
  <c r="BM120" i="57"/>
  <c r="GO132" i="57"/>
  <c r="GB76" i="57"/>
  <c r="AB92" i="57"/>
  <c r="FP132" i="57"/>
  <c r="BI194" i="57"/>
  <c r="CC94" i="57"/>
  <c r="AL45" i="57"/>
  <c r="FL163" i="57"/>
  <c r="R121" i="57"/>
  <c r="AF157" i="57"/>
  <c r="FR120" i="57"/>
  <c r="GF166" i="57"/>
  <c r="DX112" i="57"/>
  <c r="CP97" i="57"/>
  <c r="GC108" i="57"/>
  <c r="DP68" i="57"/>
  <c r="EF119" i="57"/>
  <c r="GH176" i="57"/>
  <c r="ES103" i="57"/>
  <c r="EC68" i="57"/>
  <c r="CL170" i="57"/>
  <c r="DJ68" i="57"/>
  <c r="AO68" i="57"/>
  <c r="CS69" i="57"/>
  <c r="DM104" i="57"/>
  <c r="BI136" i="57"/>
  <c r="EL102" i="57"/>
  <c r="U136" i="57"/>
  <c r="FE116" i="57"/>
  <c r="AB109" i="57"/>
  <c r="AW167" i="57"/>
  <c r="FL93" i="57"/>
  <c r="M87" i="57"/>
  <c r="GK112" i="57"/>
  <c r="R153" i="57"/>
  <c r="BD64" i="57"/>
  <c r="FE74" i="57"/>
  <c r="AO71" i="57"/>
  <c r="FZ106" i="57"/>
  <c r="FH151" i="57"/>
  <c r="AC120" i="57"/>
  <c r="FR165" i="57"/>
  <c r="GD174" i="57"/>
  <c r="AH187" i="57"/>
  <c r="J169" i="57"/>
  <c r="J168" i="57"/>
  <c r="K169" i="57" s="1"/>
  <c r="BB193" i="57"/>
  <c r="GD27" i="57"/>
  <c r="AJ122" i="57"/>
  <c r="FH189" i="57"/>
  <c r="FI189" i="57"/>
  <c r="FT90" i="57"/>
  <c r="DD129" i="57"/>
  <c r="FY67" i="57"/>
  <c r="EK91" i="57"/>
  <c r="BF161" i="57"/>
  <c r="CK191" i="57"/>
  <c r="EK121" i="57"/>
  <c r="EB135" i="57"/>
  <c r="EW93" i="57"/>
  <c r="EC169" i="57"/>
  <c r="AN142" i="57"/>
  <c r="CV75" i="57"/>
  <c r="AF186" i="57"/>
  <c r="AV120" i="57"/>
  <c r="CP121" i="57"/>
  <c r="DF141" i="57"/>
  <c r="DF146" i="57"/>
  <c r="EV191" i="57"/>
  <c r="FZ125" i="57"/>
  <c r="BM145" i="57"/>
  <c r="CV192" i="57"/>
  <c r="L183" i="57"/>
  <c r="FT100" i="57"/>
  <c r="GL101" i="57"/>
  <c r="BV118" i="57"/>
  <c r="FV18" i="57"/>
  <c r="CB187" i="57"/>
  <c r="FY68" i="57"/>
  <c r="FJ140" i="57"/>
  <c r="BB183" i="57"/>
  <c r="GD13" i="57"/>
  <c r="GE14" i="57" s="1"/>
  <c r="BZ80" i="57"/>
  <c r="GH102" i="57"/>
  <c r="AF170" i="57"/>
  <c r="GO122" i="57"/>
  <c r="I185" i="57"/>
  <c r="FX97" i="57"/>
  <c r="ED96" i="57"/>
  <c r="EL106" i="57"/>
  <c r="CP138" i="57"/>
  <c r="GO177" i="57"/>
  <c r="DY103" i="57"/>
  <c r="DA162" i="57"/>
  <c r="GP142" i="57"/>
  <c r="EN131" i="57"/>
  <c r="DM155" i="57"/>
  <c r="FZ113" i="57"/>
  <c r="DQ185" i="57"/>
  <c r="DU125" i="57"/>
  <c r="CZ99" i="57"/>
  <c r="ES185" i="57"/>
  <c r="AV88" i="57"/>
  <c r="EB141" i="57"/>
  <c r="AO170" i="57"/>
  <c r="FH88" i="57"/>
  <c r="N78" i="57"/>
  <c r="AL81" i="57"/>
  <c r="FI156" i="57"/>
  <c r="CP186" i="57"/>
  <c r="CQ186" i="57" s="1"/>
  <c r="GG103" i="57"/>
  <c r="F152" i="57"/>
  <c r="Z97" i="57"/>
  <c r="ER161" i="57"/>
  <c r="AL183" i="57"/>
  <c r="GB174" i="57"/>
  <c r="D149" i="57"/>
  <c r="AX94" i="57"/>
  <c r="FU137" i="57"/>
  <c r="M86" i="57"/>
  <c r="DJ146" i="57"/>
  <c r="AC175" i="57"/>
  <c r="EF141" i="57"/>
  <c r="AG81" i="57"/>
  <c r="FA84" i="57"/>
  <c r="V152" i="57"/>
  <c r="EZ111" i="57"/>
  <c r="EJ98" i="57"/>
  <c r="CZ145" i="57"/>
  <c r="CH162" i="57"/>
  <c r="FR160" i="57"/>
  <c r="FS160" i="57" s="1"/>
  <c r="DL175" i="57"/>
  <c r="DT78" i="57"/>
  <c r="FQ147" i="57"/>
  <c r="FJ15" i="57"/>
  <c r="AN67" i="57"/>
  <c r="FT184" i="57"/>
  <c r="BM116" i="57"/>
  <c r="CK146" i="57"/>
  <c r="P155" i="57"/>
  <c r="CO160" i="57"/>
  <c r="CR121" i="57"/>
  <c r="BH123" i="57"/>
  <c r="CD160" i="57"/>
  <c r="FY137" i="57"/>
  <c r="FI162" i="57"/>
  <c r="M83" i="57"/>
  <c r="GL126" i="57"/>
  <c r="BB131" i="57"/>
  <c r="GK193" i="57"/>
  <c r="FU169" i="57"/>
  <c r="CG69" i="57"/>
  <c r="FA141" i="57"/>
  <c r="I174" i="57"/>
  <c r="T173" i="57"/>
  <c r="FD114" i="57"/>
  <c r="Q115" i="57"/>
  <c r="GF86" i="57"/>
  <c r="AL148" i="57"/>
  <c r="EJ192" i="57"/>
  <c r="AN103" i="57"/>
  <c r="GF142" i="57"/>
  <c r="FT104" i="57"/>
  <c r="FD98" i="57"/>
  <c r="DA164" i="57"/>
  <c r="BY144" i="57"/>
  <c r="FE122" i="57"/>
  <c r="FU136" i="57"/>
  <c r="ES132" i="57"/>
  <c r="I141" i="57"/>
  <c r="FV191" i="57"/>
  <c r="EN121" i="57"/>
  <c r="BX119" i="57"/>
  <c r="ET51" i="57"/>
  <c r="CC107" i="57"/>
  <c r="BZ90" i="57"/>
  <c r="FX112" i="57"/>
  <c r="F41" i="57"/>
  <c r="M146" i="57"/>
  <c r="FV155" i="57"/>
  <c r="EG99" i="57"/>
  <c r="T190" i="57"/>
  <c r="FF97" i="57"/>
  <c r="DZ68" i="57"/>
  <c r="BX90" i="57"/>
  <c r="FU106" i="57"/>
  <c r="DN123" i="57"/>
  <c r="FX126" i="57"/>
  <c r="ED140" i="57"/>
  <c r="DE132" i="57"/>
  <c r="CD145" i="57"/>
  <c r="GF121" i="57"/>
  <c r="ES128" i="57"/>
  <c r="DV113" i="57"/>
  <c r="FE87" i="57"/>
  <c r="DR128" i="57"/>
  <c r="DN29" i="57"/>
  <c r="FI103" i="57"/>
  <c r="CF121" i="57"/>
  <c r="BN82" i="57"/>
  <c r="BV181" i="57"/>
  <c r="FH94" i="57"/>
  <c r="FV60" i="57"/>
  <c r="FQ176" i="57"/>
  <c r="FD141" i="57"/>
  <c r="FT77" i="57"/>
  <c r="EF108" i="57"/>
  <c r="DF64" i="57"/>
  <c r="FB184" i="57"/>
  <c r="ED163" i="57"/>
  <c r="GH91" i="57"/>
  <c r="DJ167" i="57"/>
  <c r="CK183" i="57"/>
  <c r="EO96" i="57"/>
  <c r="FU138" i="57"/>
  <c r="DM167" i="57"/>
  <c r="DZ118" i="57"/>
  <c r="GK86" i="57"/>
  <c r="DQ117" i="57"/>
  <c r="CX49" i="57"/>
  <c r="FU181" i="57"/>
  <c r="DM122" i="57"/>
  <c r="BX124" i="57"/>
  <c r="L151" i="57"/>
  <c r="FP72" i="57"/>
  <c r="AC132" i="57"/>
  <c r="EF170" i="57"/>
  <c r="FZ90" i="57"/>
  <c r="FZ89" i="57"/>
  <c r="FZ84" i="57"/>
  <c r="FU177" i="57"/>
  <c r="DZ183" i="57"/>
  <c r="DH101" i="57"/>
  <c r="P192" i="57"/>
  <c r="GC66" i="57"/>
  <c r="FL115" i="57"/>
  <c r="DN161" i="57"/>
  <c r="CP173" i="57"/>
  <c r="BH179" i="57"/>
  <c r="DJ111" i="57"/>
  <c r="CW147" i="57"/>
  <c r="DD125" i="57"/>
  <c r="N191" i="57"/>
  <c r="EB161" i="57"/>
  <c r="DR102" i="57"/>
  <c r="DI193" i="57"/>
  <c r="DL168" i="57"/>
  <c r="CJ105" i="57"/>
  <c r="DR180" i="57"/>
  <c r="FY163" i="57"/>
  <c r="CO153" i="57"/>
  <c r="CP175" i="57"/>
  <c r="DI95" i="57"/>
  <c r="FQ77" i="57"/>
  <c r="BR89" i="57"/>
  <c r="FJ60" i="57"/>
  <c r="DV107" i="57"/>
  <c r="DV106" i="57"/>
  <c r="DW107" i="57"/>
  <c r="DL114" i="57"/>
  <c r="CD76" i="57"/>
  <c r="BF71" i="57"/>
  <c r="CX15" i="57"/>
  <c r="FI82" i="57"/>
  <c r="Z105" i="57"/>
  <c r="CP98" i="57"/>
  <c r="DD181" i="57"/>
  <c r="AZ143" i="57"/>
  <c r="CJ181" i="57"/>
  <c r="CS102" i="57"/>
  <c r="AK75" i="57"/>
  <c r="BE168" i="57"/>
  <c r="DA179" i="57"/>
  <c r="D78" i="57"/>
  <c r="FA190" i="57"/>
  <c r="AW185" i="57"/>
  <c r="EL121" i="57"/>
  <c r="FL138" i="57"/>
  <c r="GB67" i="57"/>
  <c r="GD42" i="57"/>
  <c r="CT190" i="57"/>
  <c r="CR176" i="57"/>
  <c r="GK107" i="57"/>
  <c r="CZ98" i="57"/>
  <c r="FR128" i="57"/>
  <c r="FV67" i="57"/>
  <c r="EC89" i="57"/>
  <c r="DT166" i="57"/>
  <c r="EO167" i="57"/>
  <c r="FQ166" i="57"/>
  <c r="FH87" i="57"/>
  <c r="CN192" i="57"/>
  <c r="CW74" i="57"/>
  <c r="FN64" i="57"/>
  <c r="EK102" i="57"/>
  <c r="CS144" i="57"/>
  <c r="FL103" i="57"/>
  <c r="EL68" i="57"/>
  <c r="BV182" i="57"/>
  <c r="BL139" i="57"/>
  <c r="FF161" i="57"/>
  <c r="FF160" i="57"/>
  <c r="FI136" i="57"/>
  <c r="AK155" i="57"/>
  <c r="GC69" i="57"/>
  <c r="FA81" i="57"/>
  <c r="DV92" i="57"/>
  <c r="DT120" i="57"/>
  <c r="AL169" i="57"/>
  <c r="AT122" i="57"/>
  <c r="ER160" i="57"/>
  <c r="V143" i="57"/>
  <c r="EH153" i="57"/>
  <c r="DR87" i="57"/>
  <c r="H125" i="57"/>
  <c r="AH83" i="57"/>
  <c r="CT108" i="57"/>
  <c r="CU108" i="57"/>
  <c r="J98" i="57"/>
  <c r="AO89" i="57"/>
  <c r="V79" i="57"/>
  <c r="F137" i="57"/>
  <c r="G137" i="57" s="1"/>
  <c r="AB133" i="57"/>
  <c r="EL186" i="57"/>
  <c r="EW176" i="57"/>
  <c r="GH130" i="57"/>
  <c r="CX51" i="57"/>
  <c r="GC129" i="57"/>
  <c r="CV93" i="57"/>
  <c r="DL154" i="57"/>
  <c r="FY173" i="57"/>
  <c r="DR136" i="57"/>
  <c r="FV174" i="57"/>
  <c r="ER93" i="57"/>
  <c r="CX65" i="57"/>
  <c r="GB106" i="57"/>
  <c r="DL176" i="57"/>
  <c r="ET42" i="57"/>
  <c r="CW156" i="57"/>
  <c r="GK169" i="57"/>
  <c r="EJ130" i="57"/>
  <c r="GJ172" i="57"/>
  <c r="DZ182" i="57"/>
  <c r="FA112" i="57"/>
  <c r="DZ114" i="57"/>
  <c r="DZ113" i="57"/>
  <c r="M191" i="57"/>
  <c r="DT104" i="57"/>
  <c r="BU157" i="57"/>
  <c r="CV101" i="57"/>
  <c r="Z190" i="57"/>
  <c r="DA70" i="57"/>
  <c r="DZ132" i="57"/>
  <c r="FY139" i="57"/>
  <c r="EN141" i="57"/>
  <c r="CB134" i="57"/>
  <c r="BL132" i="57"/>
  <c r="AO127" i="57"/>
  <c r="AO185" i="57"/>
  <c r="CS184" i="57"/>
  <c r="Q162" i="57"/>
  <c r="J91" i="57"/>
  <c r="EB125" i="57"/>
  <c r="BB185" i="57"/>
  <c r="DM95" i="57"/>
  <c r="BD167" i="57"/>
  <c r="CL143" i="57"/>
  <c r="GP160" i="57"/>
  <c r="GB113" i="57"/>
  <c r="FT130" i="57"/>
  <c r="R134" i="57"/>
  <c r="H98" i="57"/>
  <c r="AS145" i="57"/>
  <c r="CJ103" i="57"/>
  <c r="D152" i="57"/>
  <c r="BZ84" i="57"/>
  <c r="CB117" i="57"/>
  <c r="CT110" i="57"/>
  <c r="AT124" i="57"/>
  <c r="DL196" i="57"/>
  <c r="AW178" i="57"/>
  <c r="BD105" i="57"/>
  <c r="FP158" i="57"/>
  <c r="FP163" i="57"/>
  <c r="AK119" i="57"/>
  <c r="FR136" i="57"/>
  <c r="H151" i="57"/>
  <c r="FR76" i="57"/>
  <c r="GF139" i="57"/>
  <c r="DR188" i="57"/>
  <c r="GP137" i="57"/>
  <c r="FR175" i="57"/>
  <c r="BT117" i="57"/>
  <c r="FA150" i="57"/>
  <c r="AH150" i="57"/>
  <c r="AI150" i="57" s="1"/>
  <c r="GL82" i="57"/>
  <c r="AC118" i="57"/>
  <c r="GG181" i="57"/>
  <c r="ED141" i="57"/>
  <c r="EE141" i="57" s="1"/>
  <c r="EZ155" i="57"/>
  <c r="CX84" i="57"/>
  <c r="CX83" i="57"/>
  <c r="DT122" i="57"/>
  <c r="CW184" i="57"/>
  <c r="AT69" i="57"/>
  <c r="DH160" i="57"/>
  <c r="CN85" i="57"/>
  <c r="CC105" i="57"/>
  <c r="BZ159" i="57"/>
  <c r="CN159" i="57"/>
  <c r="CD155" i="57"/>
  <c r="FN173" i="57"/>
  <c r="AC162" i="57"/>
  <c r="FZ168" i="57"/>
  <c r="AF130" i="57"/>
  <c r="FN122" i="57"/>
  <c r="F72" i="57"/>
  <c r="FL178" i="57"/>
  <c r="FU114" i="57"/>
  <c r="BA79" i="57"/>
  <c r="DT191" i="57"/>
  <c r="P122" i="57"/>
  <c r="U111" i="57"/>
  <c r="FZ176" i="57"/>
  <c r="AX160" i="57"/>
  <c r="AY160" i="57"/>
  <c r="GO174" i="57"/>
  <c r="FM187" i="57"/>
  <c r="FZ137" i="57"/>
  <c r="N156" i="57"/>
  <c r="FY138" i="57"/>
  <c r="BZ172" i="57"/>
  <c r="GO119" i="57"/>
  <c r="DT124" i="57"/>
  <c r="DN142" i="57"/>
  <c r="FN156" i="57"/>
  <c r="CS75" i="57"/>
  <c r="CT181" i="57"/>
  <c r="CN141" i="57"/>
  <c r="ED117" i="57"/>
  <c r="GH190" i="57"/>
  <c r="DT106" i="57"/>
  <c r="BV157" i="57"/>
  <c r="EH91" i="57"/>
  <c r="CH65" i="57"/>
  <c r="CH64" i="57"/>
  <c r="BV80" i="57"/>
  <c r="AP165" i="57"/>
  <c r="EP68" i="57"/>
  <c r="AL57" i="57"/>
  <c r="J116" i="57"/>
  <c r="EX192" i="57"/>
  <c r="AT140" i="57"/>
  <c r="AX178" i="57"/>
  <c r="FP70" i="57"/>
  <c r="AZ87" i="57"/>
  <c r="GF76" i="57"/>
  <c r="AW147" i="57"/>
  <c r="EV187" i="57"/>
  <c r="GD172" i="57"/>
  <c r="BJ178" i="57"/>
  <c r="AL51" i="57"/>
  <c r="BY191" i="57"/>
  <c r="P159" i="57"/>
  <c r="CL144" i="57"/>
  <c r="FJ74" i="57"/>
  <c r="FJ91" i="57"/>
  <c r="X118" i="57"/>
  <c r="FH91" i="57"/>
  <c r="GB154" i="57"/>
  <c r="GP132" i="57"/>
  <c r="EP97" i="57"/>
  <c r="FA126" i="57"/>
  <c r="DZ157" i="57"/>
  <c r="CF135" i="57"/>
  <c r="GP118" i="57"/>
  <c r="EH113" i="57"/>
  <c r="DM161" i="57"/>
  <c r="DV96" i="57"/>
  <c r="DW96" i="57" s="1"/>
  <c r="EF172" i="57"/>
  <c r="FH130" i="57"/>
  <c r="CP165" i="57"/>
  <c r="V136" i="57"/>
  <c r="W136" i="57"/>
  <c r="BN156" i="57"/>
  <c r="BO156" i="57"/>
  <c r="DN15" i="57"/>
  <c r="DI158" i="57"/>
  <c r="CJ180" i="57"/>
  <c r="N68" i="57"/>
  <c r="EW119" i="57"/>
  <c r="T128" i="57"/>
  <c r="FP171" i="57"/>
  <c r="Q138" i="57"/>
  <c r="V150" i="57"/>
  <c r="FF158" i="57"/>
  <c r="P152" i="57"/>
  <c r="GL191" i="57"/>
  <c r="R174" i="57"/>
  <c r="P88" i="57"/>
  <c r="FP81" i="57"/>
  <c r="L85" i="57"/>
  <c r="P67" i="57"/>
  <c r="CP187" i="57"/>
  <c r="EW73" i="57"/>
  <c r="R150" i="57"/>
  <c r="T162" i="57"/>
  <c r="GC81" i="57"/>
  <c r="FU120" i="57"/>
  <c r="EC105" i="57"/>
  <c r="DL84" i="57"/>
  <c r="FJ190" i="57"/>
  <c r="FI104" i="57"/>
  <c r="CP103" i="57"/>
  <c r="EN182" i="57"/>
  <c r="FL85" i="57"/>
  <c r="FN171" i="57"/>
  <c r="FN170" i="57"/>
  <c r="GK175" i="57"/>
  <c r="ER96" i="57"/>
  <c r="BB168" i="57"/>
  <c r="DQ112" i="57"/>
  <c r="AJ181" i="57"/>
  <c r="DZ69" i="57"/>
  <c r="ER68" i="57"/>
  <c r="AZ94" i="57"/>
  <c r="GD144" i="57"/>
  <c r="AH72" i="57"/>
  <c r="BE133" i="57"/>
  <c r="FZ171" i="57"/>
  <c r="AG67" i="57"/>
  <c r="FR140" i="57"/>
  <c r="FS140" i="57" s="1"/>
  <c r="EW123" i="57"/>
  <c r="E86" i="57"/>
  <c r="GC110" i="57"/>
  <c r="AG152" i="57"/>
  <c r="FU127" i="57"/>
  <c r="GB71" i="57"/>
  <c r="X176" i="57"/>
  <c r="FJ111" i="57"/>
  <c r="FL116" i="57"/>
  <c r="AL187" i="57"/>
  <c r="D88" i="57"/>
  <c r="GL111" i="57"/>
  <c r="FN79" i="57"/>
  <c r="Z173" i="57"/>
  <c r="Z172" i="57"/>
  <c r="FH131" i="57"/>
  <c r="GJ183" i="57"/>
  <c r="FB89" i="57"/>
  <c r="DJ137" i="57"/>
  <c r="FJ163" i="57"/>
  <c r="FD68" i="57"/>
  <c r="BV121" i="57"/>
  <c r="GC150" i="57"/>
  <c r="EH144" i="57"/>
  <c r="DQ74" i="57"/>
  <c r="BI96" i="57"/>
  <c r="DV129" i="57"/>
  <c r="BN79" i="57"/>
  <c r="CR156" i="57"/>
  <c r="CS92" i="57"/>
  <c r="AN139" i="57"/>
  <c r="CC86" i="57"/>
  <c r="DQ162" i="57"/>
  <c r="AK151" i="57"/>
  <c r="FN155" i="57"/>
  <c r="FN174" i="57"/>
  <c r="FO174" i="57"/>
  <c r="AC81" i="57"/>
  <c r="FL151" i="57"/>
  <c r="F38" i="57"/>
  <c r="FB152" i="57"/>
  <c r="M164" i="57"/>
  <c r="ES136" i="57"/>
  <c r="FM189" i="57"/>
  <c r="V130" i="57"/>
  <c r="D65" i="57"/>
  <c r="FX138" i="57"/>
  <c r="AB83" i="57"/>
  <c r="FJ26" i="57"/>
  <c r="E185" i="57"/>
  <c r="FA189" i="57"/>
  <c r="DP187" i="57"/>
  <c r="GB177" i="57"/>
  <c r="CT185" i="57"/>
  <c r="Q117" i="57"/>
  <c r="FB97" i="57"/>
  <c r="CZ78" i="57"/>
  <c r="AR81" i="57"/>
  <c r="CO115" i="57"/>
  <c r="DQ166" i="57"/>
  <c r="CB64" i="57"/>
  <c r="GL144" i="57"/>
  <c r="DA165" i="57"/>
  <c r="CP164" i="57"/>
  <c r="CQ164" i="57"/>
  <c r="CH122" i="57"/>
  <c r="AP123" i="57"/>
  <c r="AW130" i="57"/>
  <c r="BI171" i="57"/>
  <c r="BR151" i="57"/>
  <c r="DF112" i="57"/>
  <c r="DG112" i="57" s="1"/>
  <c r="CP161" i="57"/>
  <c r="CF127" i="57"/>
  <c r="M152" i="57"/>
  <c r="FM178" i="57"/>
  <c r="T109" i="57"/>
  <c r="FM88" i="57"/>
  <c r="AS136" i="57"/>
  <c r="GF175" i="57"/>
  <c r="FX146" i="57"/>
  <c r="J120" i="57"/>
  <c r="GK108" i="57"/>
  <c r="E167" i="57"/>
  <c r="ES187" i="57"/>
  <c r="FA193" i="57"/>
  <c r="BF95" i="57"/>
  <c r="GD109" i="57"/>
  <c r="GD108" i="57"/>
  <c r="AD73" i="57"/>
  <c r="FZ114" i="57"/>
  <c r="J154" i="57"/>
  <c r="AG189" i="57"/>
  <c r="FV32" i="57"/>
  <c r="FJ85" i="57"/>
  <c r="FM97" i="57"/>
  <c r="CN115" i="57"/>
  <c r="FX145" i="57"/>
  <c r="EP125" i="57"/>
  <c r="DE160" i="57"/>
  <c r="DR129" i="57"/>
  <c r="AC90" i="57"/>
  <c r="CT154" i="57"/>
  <c r="FY178" i="57"/>
  <c r="BV101" i="57"/>
  <c r="AN83" i="57"/>
  <c r="EL107" i="57"/>
  <c r="EM107" i="57" s="1"/>
  <c r="BQ150" i="57"/>
  <c r="BA128" i="57"/>
  <c r="U91" i="57"/>
  <c r="AB158" i="57"/>
  <c r="GP130" i="57"/>
  <c r="GQ130" i="57" s="1"/>
  <c r="GJ186" i="57"/>
  <c r="EO176" i="57"/>
  <c r="AV93" i="57"/>
  <c r="BJ186" i="57"/>
  <c r="GD51" i="57"/>
  <c r="GD50" i="57"/>
  <c r="X94" i="57"/>
  <c r="FY83" i="57"/>
  <c r="BL193" i="57"/>
  <c r="CD123" i="57"/>
  <c r="FD95" i="57"/>
  <c r="FI110" i="57"/>
  <c r="AT159" i="57"/>
  <c r="U163" i="57"/>
  <c r="GF160" i="57"/>
  <c r="FF119" i="57"/>
  <c r="CW92" i="57"/>
  <c r="EW181" i="57"/>
  <c r="FZ102" i="57"/>
  <c r="GA102" i="57"/>
  <c r="GB153" i="57"/>
  <c r="BM111" i="57"/>
  <c r="GG80" i="57"/>
  <c r="DM103" i="57"/>
  <c r="BZ110" i="57"/>
  <c r="FT183" i="57"/>
  <c r="DY92" i="57"/>
  <c r="DZ191" i="57"/>
  <c r="EA191" i="57" s="1"/>
  <c r="BB122" i="57"/>
  <c r="EH183" i="57"/>
  <c r="EI183" i="57" s="1"/>
  <c r="EJ72" i="57"/>
  <c r="DX104" i="57"/>
  <c r="U131" i="57"/>
  <c r="V112" i="57"/>
  <c r="FL123" i="57"/>
  <c r="BJ160" i="57"/>
  <c r="GD25" i="57"/>
  <c r="Q124" i="57"/>
  <c r="CF78" i="57"/>
  <c r="FB147" i="57"/>
  <c r="F17" i="57"/>
  <c r="FU65" i="57"/>
  <c r="FF163" i="57"/>
  <c r="FG163" i="57" s="1"/>
  <c r="BU141" i="57"/>
  <c r="GF193" i="57"/>
  <c r="D182" i="57"/>
  <c r="EX190" i="57"/>
  <c r="FJ177" i="57"/>
  <c r="CH188" i="57"/>
  <c r="FU150" i="57"/>
  <c r="FR152" i="57"/>
  <c r="M103" i="57"/>
  <c r="F16" i="57"/>
  <c r="GD92" i="57"/>
  <c r="FR138" i="57"/>
  <c r="V17" i="57"/>
  <c r="GO73" i="57"/>
  <c r="EV157" i="57"/>
  <c r="DI98" i="57"/>
  <c r="CG111" i="57"/>
  <c r="FM94" i="57"/>
  <c r="EK111" i="57"/>
  <c r="FU168" i="57"/>
  <c r="FN69" i="57"/>
  <c r="DX159" i="57"/>
  <c r="CH104" i="57"/>
  <c r="AT109" i="57"/>
  <c r="DH95" i="57"/>
  <c r="CR90" i="57"/>
  <c r="DA174" i="57"/>
  <c r="F70" i="57"/>
  <c r="AS175" i="57"/>
  <c r="DP118" i="57"/>
  <c r="CC124" i="57"/>
  <c r="BI140" i="57"/>
  <c r="FT92" i="57"/>
  <c r="FJ132" i="57"/>
  <c r="FJ131" i="57"/>
  <c r="AC122" i="57"/>
  <c r="FV55" i="57"/>
  <c r="FW56" i="57" s="1"/>
  <c r="U92" i="57"/>
  <c r="FE147" i="57"/>
  <c r="BM189" i="57"/>
  <c r="AG94" i="57"/>
  <c r="D189" i="57"/>
  <c r="AC94" i="57"/>
  <c r="GB96" i="57"/>
  <c r="FB157" i="57"/>
  <c r="AR99" i="57"/>
  <c r="FB193" i="57"/>
  <c r="AN158" i="57"/>
  <c r="GJ72" i="57"/>
  <c r="AF91" i="57"/>
  <c r="FV82" i="57"/>
  <c r="GJ86" i="57"/>
  <c r="EN147" i="57"/>
  <c r="FJ170" i="57"/>
  <c r="BM86" i="57"/>
  <c r="GC190" i="57"/>
  <c r="GJ173" i="57"/>
  <c r="EL83" i="57"/>
  <c r="GK126" i="57"/>
  <c r="FI64" i="57"/>
  <c r="BT113" i="57"/>
  <c r="FR86" i="57"/>
  <c r="FR85" i="57"/>
  <c r="CJ115" i="57"/>
  <c r="BM74" i="57"/>
  <c r="BR84" i="57"/>
  <c r="EC82" i="57"/>
  <c r="BZ119" i="57"/>
  <c r="ET155" i="57"/>
  <c r="EU155" i="57" s="1"/>
  <c r="AC172" i="57"/>
  <c r="CZ159" i="57"/>
  <c r="DQ196" i="57"/>
  <c r="CN111" i="57"/>
  <c r="AN149" i="57"/>
  <c r="GB103" i="57"/>
  <c r="AK125" i="57"/>
  <c r="FL91" i="57"/>
  <c r="BI100" i="57"/>
  <c r="M134" i="57"/>
  <c r="FQ154" i="57"/>
  <c r="BT186" i="57"/>
  <c r="GB133" i="57"/>
  <c r="H78" i="57"/>
  <c r="J173" i="57"/>
  <c r="EV193" i="57"/>
  <c r="AC188" i="57"/>
  <c r="FJ53" i="57"/>
  <c r="F96" i="57"/>
  <c r="FF181" i="57"/>
  <c r="I102" i="57"/>
  <c r="FN165" i="57"/>
  <c r="FN164" i="57"/>
  <c r="FO164" i="57" s="1"/>
  <c r="BY84" i="57"/>
  <c r="I80" i="57"/>
  <c r="EL164" i="57"/>
  <c r="FU64" i="57"/>
  <c r="AV74" i="57"/>
  <c r="AX191" i="57"/>
  <c r="DJ147" i="57"/>
  <c r="BL124" i="57"/>
  <c r="GN165" i="57"/>
  <c r="FB88" i="57"/>
  <c r="CW110" i="57"/>
  <c r="GG83" i="57"/>
  <c r="AN123" i="57"/>
  <c r="AJ102" i="57"/>
  <c r="BB26" i="57"/>
  <c r="DI128" i="57"/>
  <c r="BN68" i="57"/>
  <c r="CR117" i="57"/>
  <c r="CN139" i="57"/>
  <c r="E121" i="57"/>
  <c r="BM77" i="57"/>
  <c r="GD69" i="57"/>
  <c r="H113" i="57"/>
  <c r="GH64" i="57"/>
  <c r="BD175" i="57"/>
  <c r="L69" i="57"/>
  <c r="GD160" i="57"/>
  <c r="BP132" i="57"/>
  <c r="GF82" i="57"/>
  <c r="BI182" i="57"/>
  <c r="V39" i="57"/>
  <c r="GB169" i="57"/>
  <c r="AR169" i="57"/>
  <c r="D179" i="57"/>
  <c r="X186" i="57"/>
  <c r="FH83" i="57"/>
  <c r="AD156" i="57"/>
  <c r="BL67" i="57"/>
  <c r="GO142" i="57"/>
  <c r="DF191" i="57"/>
  <c r="DG191" i="57" s="1"/>
  <c r="DI189" i="57"/>
  <c r="CH157" i="57"/>
  <c r="FY74" i="57"/>
  <c r="EF99" i="57"/>
  <c r="CG103" i="57"/>
  <c r="FH166" i="57"/>
  <c r="EF75" i="57"/>
  <c r="EN159" i="57"/>
  <c r="CT171" i="57"/>
  <c r="AG191" i="57"/>
  <c r="AN66" i="57"/>
  <c r="BL106" i="57"/>
  <c r="AJ146" i="57"/>
  <c r="I152" i="57"/>
  <c r="AC115" i="57"/>
  <c r="EV171" i="57"/>
  <c r="GD183" i="57"/>
  <c r="CG191" i="57"/>
  <c r="FZ75" i="57"/>
  <c r="FP66" i="57"/>
  <c r="DD91" i="57"/>
  <c r="GB182" i="57"/>
  <c r="ER136" i="57"/>
  <c r="FZ118" i="57"/>
  <c r="EF66" i="57"/>
  <c r="EN91" i="57"/>
  <c r="I145" i="57"/>
  <c r="DQ161" i="57"/>
  <c r="EX67" i="57"/>
  <c r="CG83" i="57"/>
  <c r="GO191" i="57"/>
  <c r="FA111" i="57"/>
  <c r="BP107" i="57"/>
  <c r="GL89" i="57"/>
  <c r="AZ153" i="57"/>
  <c r="CN95" i="57"/>
  <c r="FZ165" i="57"/>
  <c r="AZ71" i="57"/>
  <c r="AF190" i="57"/>
  <c r="AF193" i="57"/>
  <c r="ET143" i="57"/>
  <c r="ED189" i="57"/>
  <c r="FT182" i="57"/>
  <c r="CH74" i="57"/>
  <c r="AD194" i="57"/>
  <c r="EZ143" i="57"/>
  <c r="GN144" i="57"/>
  <c r="FB181" i="57"/>
  <c r="AX147" i="57"/>
  <c r="CC121" i="57"/>
  <c r="EV70" i="57"/>
  <c r="DB92" i="57"/>
  <c r="AT123" i="57"/>
  <c r="AU123" i="57" s="1"/>
  <c r="GC83" i="57"/>
  <c r="ED136" i="57"/>
  <c r="BB173" i="57"/>
  <c r="EV178" i="57"/>
  <c r="AT88" i="57"/>
  <c r="BX162" i="57"/>
  <c r="GH157" i="57"/>
  <c r="AD178" i="57"/>
  <c r="DB187" i="57"/>
  <c r="DC187" i="57" s="1"/>
  <c r="ED144" i="57"/>
  <c r="GN119" i="57"/>
  <c r="GK89" i="57"/>
  <c r="FF100" i="57"/>
  <c r="EH112" i="57"/>
  <c r="CD114" i="57"/>
  <c r="H191" i="57"/>
  <c r="ED62" i="57"/>
  <c r="FU124" i="57"/>
  <c r="DU120" i="57"/>
  <c r="DV139" i="57"/>
  <c r="GF153" i="57"/>
  <c r="EC171" i="57"/>
  <c r="DQ127" i="57"/>
  <c r="EG113" i="57"/>
  <c r="EG130" i="57"/>
  <c r="EW183" i="57"/>
  <c r="EP96" i="57"/>
  <c r="DZ108" i="57"/>
  <c r="EZ166" i="57"/>
  <c r="DY142" i="57"/>
  <c r="FP170" i="57"/>
  <c r="EV93" i="57"/>
  <c r="DH172" i="57"/>
  <c r="DD153" i="57"/>
  <c r="DT121" i="57"/>
  <c r="FV112" i="57"/>
  <c r="BZ96" i="57"/>
  <c r="FV171" i="57"/>
  <c r="EC146" i="57"/>
  <c r="DZ140" i="57"/>
  <c r="CR114" i="57"/>
  <c r="Q177" i="57"/>
  <c r="P89" i="57"/>
  <c r="ER114" i="57"/>
  <c r="AW182" i="57"/>
  <c r="AL152" i="57"/>
  <c r="CT94" i="57"/>
  <c r="CU94" i="57" s="1"/>
  <c r="CT93" i="57"/>
  <c r="U97" i="57"/>
  <c r="BT136" i="57"/>
  <c r="AP71" i="57"/>
  <c r="X77" i="57"/>
  <c r="AD158" i="57"/>
  <c r="DQ68" i="57"/>
  <c r="FV38" i="57"/>
  <c r="I138" i="57"/>
  <c r="AX140" i="57"/>
  <c r="EN67" i="57"/>
  <c r="GO103" i="57"/>
  <c r="FH176" i="57"/>
  <c r="ES71" i="57"/>
  <c r="GH141" i="57"/>
  <c r="GH140" i="57"/>
  <c r="CT163" i="57"/>
  <c r="GB152" i="57"/>
  <c r="FR157" i="57"/>
  <c r="FL121" i="57"/>
  <c r="EH126" i="57"/>
  <c r="BM123" i="57"/>
  <c r="CN163" i="57"/>
  <c r="FE156" i="57"/>
  <c r="EL116" i="57"/>
  <c r="CO108" i="57"/>
  <c r="ES115" i="57"/>
  <c r="DJ132" i="57"/>
  <c r="DI79" i="57"/>
  <c r="FM164" i="57"/>
  <c r="CS88" i="57"/>
  <c r="ER88" i="57"/>
  <c r="FQ150" i="57"/>
  <c r="DU105" i="57"/>
  <c r="DF94" i="57"/>
  <c r="DG94" i="57" s="1"/>
  <c r="DF153" i="57"/>
  <c r="EP70" i="57"/>
  <c r="DP65" i="57"/>
  <c r="BL174" i="57"/>
  <c r="FN150" i="57"/>
  <c r="GD57" i="57"/>
  <c r="BX131" i="57"/>
  <c r="EH132" i="57"/>
  <c r="CB175" i="57"/>
  <c r="CP101" i="57"/>
  <c r="BD139" i="57"/>
  <c r="M161" i="57"/>
  <c r="BZ129" i="57"/>
  <c r="CA130" i="57" s="1"/>
  <c r="BJ167" i="57"/>
  <c r="V80" i="57"/>
  <c r="BD184" i="57"/>
  <c r="BJ171" i="57"/>
  <c r="AJ151" i="57"/>
  <c r="BJ104" i="57"/>
  <c r="DE184" i="57"/>
  <c r="GJ88" i="57"/>
  <c r="FH159" i="57"/>
  <c r="AZ190" i="57"/>
  <c r="EN177" i="57"/>
  <c r="DJ164" i="57"/>
  <c r="GH107" i="57"/>
  <c r="GO181" i="57"/>
  <c r="FR130" i="57"/>
  <c r="FS130" i="57" s="1"/>
  <c r="DF81" i="57"/>
  <c r="CS192" i="57"/>
  <c r="AB193" i="57"/>
  <c r="GF104" i="57"/>
  <c r="FF66" i="57"/>
  <c r="FF124" i="57"/>
  <c r="FG124" i="57" s="1"/>
  <c r="DI191" i="57"/>
  <c r="DV102" i="57"/>
  <c r="BY159" i="57"/>
  <c r="DY121" i="57"/>
  <c r="GH123" i="57"/>
  <c r="EF135" i="57"/>
  <c r="BR108" i="57"/>
  <c r="GH172" i="57"/>
  <c r="GI172" i="57" s="1"/>
  <c r="FB171" i="57"/>
  <c r="GD149" i="57"/>
  <c r="FP77" i="57"/>
  <c r="DV109" i="57"/>
  <c r="BH145" i="57"/>
  <c r="CL173" i="57"/>
  <c r="CM174" i="57" s="1"/>
  <c r="EP118" i="57"/>
  <c r="FT108" i="57"/>
  <c r="BD128" i="57"/>
  <c r="FY136" i="57"/>
  <c r="EZ67" i="57"/>
  <c r="FM148" i="57"/>
  <c r="AN85" i="57"/>
  <c r="AG149" i="57"/>
  <c r="AX156" i="57"/>
  <c r="CN99" i="57"/>
  <c r="BQ187" i="57"/>
  <c r="CX73" i="57"/>
  <c r="AV91" i="57"/>
  <c r="I181" i="57"/>
  <c r="DE81" i="57"/>
  <c r="BA81" i="57"/>
  <c r="BR96" i="57"/>
  <c r="N74" i="57"/>
  <c r="CO86" i="57"/>
  <c r="CX94" i="57"/>
  <c r="AK91" i="57"/>
  <c r="AP120" i="57"/>
  <c r="DB64" i="57"/>
  <c r="CZ66" i="57"/>
  <c r="CT183" i="57"/>
  <c r="CH153" i="57"/>
  <c r="X155" i="57"/>
  <c r="P121" i="57"/>
  <c r="X174" i="57"/>
  <c r="FD107" i="57"/>
  <c r="H90" i="57"/>
  <c r="GD89" i="57"/>
  <c r="AC131" i="57"/>
  <c r="GJ146" i="57"/>
  <c r="FZ97" i="57"/>
  <c r="H105" i="57"/>
  <c r="GD40" i="57"/>
  <c r="ET98" i="57"/>
  <c r="AF173" i="57"/>
  <c r="EW193" i="57"/>
  <c r="BN174" i="57"/>
  <c r="GC189" i="57"/>
  <c r="AD111" i="57"/>
  <c r="EV163" i="57"/>
  <c r="BR144" i="57"/>
  <c r="BR143" i="57"/>
  <c r="GP192" i="57"/>
  <c r="FZ78" i="57"/>
  <c r="DE123" i="57"/>
  <c r="DR103" i="57"/>
  <c r="DS103" i="57" s="1"/>
  <c r="E116" i="57"/>
  <c r="D114" i="57"/>
  <c r="EG93" i="57"/>
  <c r="BY100" i="57"/>
  <c r="AT66" i="57"/>
  <c r="EJ165" i="57"/>
  <c r="CB168" i="57"/>
  <c r="CG127" i="57"/>
  <c r="AF145" i="57"/>
  <c r="EL185" i="57"/>
  <c r="EM185" i="57" s="1"/>
  <c r="EL184" i="57"/>
  <c r="GN164" i="57"/>
  <c r="AD183" i="57"/>
  <c r="GH87" i="57"/>
  <c r="FY186" i="57"/>
  <c r="GO183" i="57"/>
  <c r="GF164" i="57"/>
  <c r="X74" i="57"/>
  <c r="FE118" i="57"/>
  <c r="AB162" i="57"/>
  <c r="CR147" i="57"/>
  <c r="AD192" i="57"/>
  <c r="BJ172" i="57"/>
  <c r="FL137" i="57"/>
  <c r="D146" i="57"/>
  <c r="FX137" i="57"/>
  <c r="BR150" i="57"/>
  <c r="GD67" i="57"/>
  <c r="FQ70" i="57"/>
  <c r="FH145" i="57"/>
  <c r="CZ173" i="57"/>
  <c r="ER165" i="57"/>
  <c r="GF123" i="57"/>
  <c r="DL166" i="57"/>
  <c r="DQ67" i="57"/>
  <c r="EN151" i="57"/>
  <c r="DJ97" i="57"/>
  <c r="FH183" i="57"/>
  <c r="BR116" i="57"/>
  <c r="AH118" i="57"/>
  <c r="FJ117" i="57"/>
  <c r="BU99" i="57"/>
  <c r="CB71" i="57"/>
  <c r="AT153" i="57"/>
  <c r="AB132" i="57"/>
  <c r="FN97" i="57"/>
  <c r="I171" i="57"/>
  <c r="M140" i="57"/>
  <c r="GH147" i="57"/>
  <c r="FQ84" i="57"/>
  <c r="AT137" i="57"/>
  <c r="GO133" i="57"/>
  <c r="BA95" i="57"/>
  <c r="GB193" i="57"/>
  <c r="AV80" i="57"/>
  <c r="AJ143" i="57"/>
  <c r="GF130" i="57"/>
  <c r="T74" i="57"/>
  <c r="BI142" i="57"/>
  <c r="FF133" i="57"/>
  <c r="CT106" i="57"/>
  <c r="M94" i="57"/>
  <c r="V189" i="57"/>
  <c r="FP107" i="57"/>
  <c r="U100" i="57"/>
  <c r="FJ64" i="57"/>
  <c r="GF99" i="57"/>
  <c r="DR130" i="57"/>
  <c r="BZ99" i="57"/>
  <c r="GD131" i="57"/>
  <c r="AK189" i="57"/>
  <c r="BQ170" i="57"/>
  <c r="BU189" i="57"/>
  <c r="DM110" i="57"/>
  <c r="CH136" i="57"/>
  <c r="CI136" i="57" s="1"/>
  <c r="BN175" i="57"/>
  <c r="EH169" i="57"/>
  <c r="BM78" i="57"/>
  <c r="CN130" i="57"/>
  <c r="AT135" i="57"/>
  <c r="BZ153" i="57"/>
  <c r="BZ152" i="57"/>
  <c r="EN103" i="57"/>
  <c r="DE187" i="57"/>
  <c r="ED105" i="57"/>
  <c r="D70" i="57"/>
  <c r="AK132" i="57"/>
  <c r="GG78" i="57"/>
  <c r="F46" i="57"/>
  <c r="GD105" i="57"/>
  <c r="I105" i="57"/>
  <c r="AJ71" i="57"/>
  <c r="FT113" i="57"/>
  <c r="AR123" i="57"/>
  <c r="EX85" i="57"/>
  <c r="FJ165" i="57"/>
  <c r="Q85" i="57"/>
  <c r="FL74" i="57"/>
  <c r="H88" i="57"/>
  <c r="L181" i="57"/>
  <c r="V167" i="57"/>
  <c r="FD71" i="57"/>
  <c r="FX172" i="57"/>
  <c r="BJ136" i="57"/>
  <c r="GF73" i="57"/>
  <c r="GC137" i="57"/>
  <c r="ET144" i="57"/>
  <c r="DB184" i="57"/>
  <c r="FL64" i="57"/>
  <c r="CR193" i="57"/>
  <c r="DH149" i="57"/>
  <c r="BX109" i="57"/>
  <c r="EX174" i="57"/>
  <c r="EY174" i="57" s="1"/>
  <c r="DU146" i="57"/>
  <c r="AO142" i="57"/>
  <c r="GN189" i="57"/>
  <c r="BV74" i="57"/>
  <c r="EP148" i="57"/>
  <c r="DY78" i="57"/>
  <c r="BB146" i="57"/>
  <c r="AH148" i="57"/>
  <c r="CP93" i="57"/>
  <c r="DB149" i="57"/>
  <c r="R165" i="57"/>
  <c r="R164" i="57"/>
  <c r="S165" i="57" s="1"/>
  <c r="AP156" i="57"/>
  <c r="AQ156" i="57" s="1"/>
  <c r="GK168" i="57"/>
  <c r="BM127" i="57"/>
  <c r="GO158" i="57"/>
  <c r="GL169" i="57"/>
  <c r="Q149" i="57"/>
  <c r="GD68" i="57"/>
  <c r="L122" i="57"/>
  <c r="FV115" i="57"/>
  <c r="FY166" i="57"/>
  <c r="AC174" i="57"/>
  <c r="BN193" i="57"/>
  <c r="ER143" i="57"/>
  <c r="AB105" i="57"/>
  <c r="BE137" i="57"/>
  <c r="GN105" i="57"/>
  <c r="GJ184" i="57"/>
  <c r="Q185" i="57"/>
  <c r="GL146" i="57"/>
  <c r="GK125" i="57"/>
  <c r="FL100" i="57"/>
  <c r="BA118" i="57"/>
  <c r="DI164" i="57"/>
  <c r="EV164" i="57"/>
  <c r="DP86" i="57"/>
  <c r="FQ156" i="57"/>
  <c r="FB102" i="57"/>
  <c r="FU115" i="57"/>
  <c r="I169" i="57"/>
  <c r="GN95" i="57"/>
  <c r="CR70" i="57"/>
  <c r="CD141" i="57"/>
  <c r="AK89" i="57"/>
  <c r="DA156" i="57"/>
  <c r="BU152" i="57"/>
  <c r="BZ156" i="57"/>
  <c r="DA97" i="57"/>
  <c r="FF150" i="57"/>
  <c r="DE146" i="57"/>
  <c r="D135" i="57"/>
  <c r="FA105" i="57"/>
  <c r="AC160" i="57"/>
  <c r="CX193" i="57"/>
  <c r="CL74" i="57"/>
  <c r="I85" i="57"/>
  <c r="GB183" i="57"/>
  <c r="AH95" i="57"/>
  <c r="AC186" i="57"/>
  <c r="FV123" i="57"/>
  <c r="H171" i="57"/>
  <c r="FL171" i="57"/>
  <c r="BE95" i="57"/>
  <c r="BX193" i="57"/>
  <c r="AJ106" i="57"/>
  <c r="FL124" i="57"/>
  <c r="AS80" i="57"/>
  <c r="DY176" i="57"/>
  <c r="EW70" i="57"/>
  <c r="FR121" i="57"/>
  <c r="L192" i="57"/>
  <c r="CW125" i="57"/>
  <c r="FB159" i="57"/>
  <c r="CN152" i="57"/>
  <c r="DL67" i="57"/>
  <c r="DU64" i="57"/>
  <c r="DQ125" i="57"/>
  <c r="DB97" i="57"/>
  <c r="CF76" i="57"/>
  <c r="CH30" i="57"/>
  <c r="AR128" i="57"/>
  <c r="DX121" i="57"/>
  <c r="CB158" i="57"/>
  <c r="BX104" i="57"/>
  <c r="BU88" i="57"/>
  <c r="GN133" i="57"/>
  <c r="GP96" i="57"/>
  <c r="F64" i="57"/>
  <c r="DD189" i="57"/>
  <c r="R186" i="57"/>
  <c r="AT102" i="57"/>
  <c r="BV189" i="57"/>
  <c r="BB62" i="57"/>
  <c r="FF165" i="57"/>
  <c r="AD123" i="57"/>
  <c r="FM186" i="57"/>
  <c r="GO81" i="57"/>
  <c r="H186" i="57"/>
  <c r="M147" i="57"/>
  <c r="Y122" i="57"/>
  <c r="EX94" i="57"/>
  <c r="BL100" i="57"/>
  <c r="FZ112" i="57"/>
  <c r="ER166" i="57"/>
  <c r="GO163" i="57"/>
  <c r="EJ119" i="57"/>
  <c r="CR142" i="57"/>
  <c r="GL167" i="57"/>
  <c r="CZ117" i="57"/>
  <c r="CF66" i="57"/>
  <c r="BU79" i="57"/>
  <c r="AN93" i="57"/>
  <c r="CN80" i="57"/>
  <c r="EC153" i="57"/>
  <c r="BR62" i="57"/>
  <c r="DI77" i="57"/>
  <c r="EG86" i="57"/>
  <c r="M172" i="57"/>
  <c r="DU180" i="57"/>
  <c r="AN154" i="57"/>
  <c r="AC112" i="57"/>
  <c r="FT173" i="57"/>
  <c r="AG100" i="57"/>
  <c r="EZ95" i="57"/>
  <c r="M105" i="57"/>
  <c r="U88" i="57"/>
  <c r="FN127" i="57"/>
  <c r="BA100" i="57"/>
  <c r="GO98" i="57"/>
  <c r="FD189" i="57"/>
  <c r="L72" i="57"/>
  <c r="FD126" i="57"/>
  <c r="FZ71" i="57"/>
  <c r="P184" i="57"/>
  <c r="Y118" i="57"/>
  <c r="EC158" i="57"/>
  <c r="EV162" i="57"/>
  <c r="GN186" i="57"/>
  <c r="ES100" i="57"/>
  <c r="BX190" i="57"/>
  <c r="EP84" i="57"/>
  <c r="ED152" i="57"/>
  <c r="EP73" i="57"/>
  <c r="DI112" i="57"/>
  <c r="CB177" i="57"/>
  <c r="GL67" i="57"/>
  <c r="CZ75" i="57"/>
  <c r="EJ82" i="57"/>
  <c r="CT166" i="57"/>
  <c r="FL142" i="57"/>
  <c r="BB139" i="57"/>
  <c r="BC139" i="57" s="1"/>
  <c r="DT180" i="57"/>
  <c r="DL184" i="57"/>
  <c r="BT95" i="57"/>
  <c r="E90" i="57"/>
  <c r="BH96" i="57"/>
  <c r="CS145" i="57"/>
  <c r="M149" i="57"/>
  <c r="F59" i="57"/>
  <c r="DI190" i="57"/>
  <c r="R119" i="57"/>
  <c r="FB121" i="57"/>
  <c r="FQ108" i="57"/>
  <c r="AL116" i="57"/>
  <c r="FU141" i="57"/>
  <c r="BF137" i="57"/>
  <c r="M70" i="57"/>
  <c r="GF95" i="57"/>
  <c r="BJ176" i="57"/>
  <c r="FH179" i="57"/>
  <c r="FT181" i="57"/>
  <c r="GK187" i="57"/>
  <c r="EC185" i="57"/>
  <c r="E85" i="57"/>
  <c r="FY107" i="57"/>
  <c r="F146" i="57"/>
  <c r="EZ193" i="57"/>
  <c r="FT87" i="57"/>
  <c r="DJ171" i="57"/>
  <c r="DJ170" i="57"/>
  <c r="DT110" i="57"/>
  <c r="EV94" i="57"/>
  <c r="FF92" i="57"/>
  <c r="CJ83" i="57"/>
  <c r="GD43" i="57"/>
  <c r="EV131" i="57"/>
  <c r="CT103" i="57"/>
  <c r="GN151" i="57"/>
  <c r="EB96" i="57"/>
  <c r="T176" i="57"/>
  <c r="DX98" i="57"/>
  <c r="BH188" i="57"/>
  <c r="CC129" i="57"/>
  <c r="CO78" i="57"/>
  <c r="AV71" i="57"/>
  <c r="EP146" i="57"/>
  <c r="AO104" i="57"/>
  <c r="CC191" i="57"/>
  <c r="CJ120" i="57"/>
  <c r="EH193" i="57"/>
  <c r="P101" i="57"/>
  <c r="FV122" i="57"/>
  <c r="GF110" i="57"/>
  <c r="I104" i="57"/>
  <c r="FQ127" i="57"/>
  <c r="CO76" i="57"/>
  <c r="CK118" i="57"/>
  <c r="EF193" i="57"/>
  <c r="T111" i="57"/>
  <c r="EW184" i="57"/>
  <c r="AW128" i="57"/>
  <c r="FJ119" i="57"/>
  <c r="FK119" i="57" s="1"/>
  <c r="Z124" i="57"/>
  <c r="GJ102" i="57"/>
  <c r="T129" i="57"/>
  <c r="R176" i="57"/>
  <c r="CX158" i="57"/>
  <c r="DP110" i="57"/>
  <c r="AL101" i="57"/>
  <c r="FD123" i="57"/>
  <c r="EK118" i="57"/>
  <c r="BL69" i="57"/>
  <c r="FQ75" i="57"/>
  <c r="DY125" i="57"/>
  <c r="DR82" i="57"/>
  <c r="FV64" i="57"/>
  <c r="BM109" i="57"/>
  <c r="Z166" i="57"/>
  <c r="EG181" i="57"/>
  <c r="R147" i="57"/>
  <c r="BB84" i="57"/>
  <c r="FU113" i="57"/>
  <c r="BT159" i="57"/>
  <c r="DT137" i="57"/>
  <c r="AS73" i="57"/>
  <c r="BA111" i="57"/>
  <c r="GD115" i="57"/>
  <c r="EK187" i="57"/>
  <c r="FH101" i="57"/>
  <c r="FI118" i="57"/>
  <c r="AN167" i="57"/>
  <c r="GJ148" i="57"/>
  <c r="N65" i="57"/>
  <c r="GO83" i="57"/>
  <c r="FB130" i="57"/>
  <c r="AG111" i="57"/>
  <c r="GC104" i="57"/>
  <c r="D91" i="57"/>
  <c r="GO136" i="57"/>
  <c r="Y100" i="57"/>
  <c r="GG166" i="57"/>
  <c r="Y93" i="57"/>
  <c r="ES78" i="57"/>
  <c r="GN117" i="57"/>
  <c r="FL166" i="57"/>
  <c r="EG127" i="57"/>
  <c r="ER181" i="57"/>
  <c r="FJ105" i="57"/>
  <c r="ED104" i="57"/>
  <c r="DE190" i="57"/>
  <c r="CV68" i="57"/>
  <c r="GF150" i="57"/>
  <c r="ET102" i="57"/>
  <c r="CV182" i="57"/>
  <c r="N144" i="57"/>
  <c r="CH58" i="57"/>
  <c r="DP149" i="57"/>
  <c r="P146" i="57"/>
  <c r="Z128" i="57"/>
  <c r="DE92" i="57"/>
  <c r="BL96" i="57"/>
  <c r="AV82" i="57"/>
  <c r="BD104" i="57"/>
  <c r="AN98" i="57"/>
  <c r="GP131" i="57"/>
  <c r="DQ138" i="57"/>
  <c r="GG182" i="57"/>
  <c r="GO105" i="57"/>
  <c r="F116" i="57"/>
  <c r="GO184" i="57"/>
  <c r="AR118" i="57"/>
  <c r="GC146" i="57"/>
  <c r="AX138" i="57"/>
  <c r="GP117" i="57"/>
  <c r="AF151" i="57"/>
  <c r="I137" i="57"/>
  <c r="DE185" i="57"/>
  <c r="EL181" i="57"/>
  <c r="BB90" i="57"/>
  <c r="AK95" i="57"/>
  <c r="FN92" i="57"/>
  <c r="CN191" i="57"/>
  <c r="FZ64" i="57"/>
  <c r="DJ87" i="57"/>
  <c r="FX93" i="57"/>
  <c r="GD21" i="57"/>
  <c r="DQ102" i="57"/>
  <c r="DV192" i="57"/>
  <c r="EF169" i="57"/>
  <c r="BV179" i="57"/>
  <c r="DN83" i="57"/>
  <c r="EK141" i="57"/>
  <c r="CF172" i="57"/>
  <c r="AO98" i="57"/>
  <c r="AZ192" i="57"/>
  <c r="GH168" i="57"/>
  <c r="FJ154" i="57"/>
  <c r="FU84" i="57"/>
  <c r="DM168" i="57"/>
  <c r="FT149" i="57"/>
  <c r="E192" i="57"/>
  <c r="GC124" i="57"/>
  <c r="DI115" i="57"/>
  <c r="GH86" i="57"/>
  <c r="EL178" i="57"/>
  <c r="GC88" i="57"/>
  <c r="CZ122" i="57"/>
  <c r="BY118" i="57"/>
  <c r="FI193" i="57"/>
  <c r="DY85" i="57"/>
  <c r="FJ16" i="57"/>
  <c r="DY150" i="57"/>
  <c r="EP105" i="57"/>
  <c r="GP86" i="57"/>
  <c r="CG84" i="57"/>
  <c r="EZ127" i="57"/>
  <c r="DD147" i="57"/>
  <c r="BJ91" i="57"/>
  <c r="AD166" i="57"/>
  <c r="AR192" i="57"/>
  <c r="Q181" i="57"/>
  <c r="EC129" i="57"/>
  <c r="EG175" i="57"/>
  <c r="FN142" i="57"/>
  <c r="FY110" i="57"/>
  <c r="ET127" i="57"/>
  <c r="ER168" i="57"/>
  <c r="GP81" i="57"/>
  <c r="DJ96" i="57"/>
  <c r="GH175" i="57"/>
  <c r="FL77" i="57"/>
  <c r="FI75" i="57"/>
  <c r="GC196" i="57"/>
  <c r="DJ135" i="57"/>
  <c r="ER128" i="57"/>
  <c r="DF138" i="57"/>
  <c r="FE93" i="57"/>
  <c r="DN20" i="57"/>
  <c r="FJ49" i="57"/>
  <c r="FT133" i="57"/>
  <c r="CH11" i="57"/>
  <c r="DA124" i="57"/>
  <c r="AP83" i="57"/>
  <c r="FX132" i="57"/>
  <c r="CG185" i="57"/>
  <c r="DF125" i="57"/>
  <c r="DN125" i="57"/>
  <c r="ET62" i="57"/>
  <c r="GD110" i="57"/>
  <c r="EV161" i="57"/>
  <c r="DP155" i="57"/>
  <c r="FH78" i="57"/>
  <c r="EV123" i="57"/>
  <c r="GG91" i="57"/>
  <c r="DN119" i="57"/>
  <c r="BH111" i="57"/>
  <c r="FR170" i="57"/>
  <c r="EL90" i="57"/>
  <c r="CX34" i="57"/>
  <c r="CJ125" i="57"/>
  <c r="GB142" i="57"/>
  <c r="EP165" i="57"/>
  <c r="BY92" i="57"/>
  <c r="DN139" i="57"/>
  <c r="FY164" i="57"/>
  <c r="AO92" i="57"/>
  <c r="FV100" i="57"/>
  <c r="FR162" i="57"/>
  <c r="FS162" i="57" s="1"/>
  <c r="CS105" i="57"/>
  <c r="BU114" i="57"/>
  <c r="DL79" i="57"/>
  <c r="EW171" i="57"/>
  <c r="CO125" i="57"/>
  <c r="EK191" i="57"/>
  <c r="GD70" i="57"/>
  <c r="BR132" i="57"/>
  <c r="FD117" i="57"/>
  <c r="BF166" i="57"/>
  <c r="BV170" i="57"/>
  <c r="CO98" i="57"/>
  <c r="AG109" i="57"/>
  <c r="AV123" i="57"/>
  <c r="CW94" i="57"/>
  <c r="AL126" i="57"/>
  <c r="CT72" i="57"/>
  <c r="DJ125" i="57"/>
  <c r="J118" i="57"/>
  <c r="AV122" i="57"/>
  <c r="DD143" i="57"/>
  <c r="Z121" i="57"/>
  <c r="AF189" i="57"/>
  <c r="AV152" i="57"/>
  <c r="CW189" i="57"/>
  <c r="EZ167" i="57"/>
  <c r="EF138" i="57"/>
  <c r="FT131" i="57"/>
  <c r="EO87" i="57"/>
  <c r="FY123" i="57"/>
  <c r="E190" i="57"/>
  <c r="AS189" i="57"/>
  <c r="P194" i="57"/>
  <c r="ES117" i="57"/>
  <c r="DP109" i="57"/>
  <c r="FX110" i="57"/>
  <c r="DI143" i="57"/>
  <c r="FJ43" i="57"/>
  <c r="V41" i="57"/>
  <c r="GF127" i="57"/>
  <c r="CZ68" i="57"/>
  <c r="CV121" i="57"/>
  <c r="EV118" i="57"/>
  <c r="EG133" i="57"/>
  <c r="BP182" i="57"/>
  <c r="FZ151" i="57"/>
  <c r="FF93" i="57"/>
  <c r="CC144" i="57"/>
  <c r="AO175" i="57"/>
  <c r="FQ119" i="57"/>
  <c r="EW78" i="57"/>
  <c r="GN132" i="57"/>
  <c r="FD75" i="57"/>
  <c r="EG176" i="57"/>
  <c r="DQ139" i="57"/>
  <c r="BL119" i="57"/>
  <c r="AB100" i="57"/>
  <c r="AR145" i="57"/>
  <c r="CV99" i="57"/>
  <c r="AP99" i="57"/>
  <c r="AF92" i="57"/>
  <c r="CS138" i="57"/>
  <c r="BH68" i="57"/>
  <c r="CD71" i="57"/>
  <c r="EG124" i="57"/>
  <c r="AN127" i="57"/>
  <c r="EH185" i="57"/>
  <c r="AS147" i="57"/>
  <c r="EW175" i="57"/>
  <c r="V98" i="57"/>
  <c r="FJ136" i="57"/>
  <c r="FK136" i="57" s="1"/>
  <c r="EP81" i="57"/>
  <c r="FY84" i="57"/>
  <c r="GD72" i="57"/>
  <c r="EK79" i="57"/>
  <c r="FX118" i="57"/>
  <c r="EG101" i="57"/>
  <c r="GJ153" i="57"/>
  <c r="GN87" i="57"/>
  <c r="DN79" i="57"/>
  <c r="EN88" i="57"/>
  <c r="CH86" i="57"/>
  <c r="FY87" i="57"/>
  <c r="ES149" i="57"/>
  <c r="AL170" i="57"/>
  <c r="BL134" i="57"/>
  <c r="AT107" i="57"/>
  <c r="CD158" i="57"/>
  <c r="X100" i="57"/>
  <c r="AB173" i="57"/>
  <c r="CV169" i="57"/>
  <c r="AH98" i="57"/>
  <c r="AB169" i="57"/>
  <c r="Q118" i="57"/>
  <c r="GD151" i="57"/>
  <c r="AC101" i="57"/>
  <c r="GP88" i="57"/>
  <c r="BZ77" i="57"/>
  <c r="FH193" i="57"/>
  <c r="DU187" i="57"/>
  <c r="BV108" i="57"/>
  <c r="FV109" i="57"/>
  <c r="BL179" i="57"/>
  <c r="I110" i="57"/>
  <c r="GD146" i="57"/>
  <c r="AD143" i="57"/>
  <c r="FM100" i="57"/>
  <c r="AX100" i="57"/>
  <c r="FX111" i="57"/>
  <c r="V19" i="57"/>
  <c r="V192" i="57"/>
  <c r="FV152" i="57"/>
  <c r="H67" i="57"/>
  <c r="DZ173" i="57"/>
  <c r="FE162" i="57"/>
  <c r="FM137" i="57"/>
  <c r="R92" i="57"/>
  <c r="BA184" i="57"/>
  <c r="DB113" i="57"/>
  <c r="BR139" i="57"/>
  <c r="BM108" i="57"/>
  <c r="FA97" i="57"/>
  <c r="BZ75" i="57"/>
  <c r="BZ74" i="57"/>
  <c r="CL138" i="57"/>
  <c r="R90" i="57"/>
  <c r="BZ182" i="57"/>
  <c r="FY70" i="57"/>
  <c r="J159" i="57"/>
  <c r="FV181" i="57"/>
  <c r="AG140" i="57"/>
  <c r="GN168" i="57"/>
  <c r="EZ156" i="57"/>
  <c r="BI85" i="57"/>
  <c r="J191" i="57"/>
  <c r="BF195" i="57"/>
  <c r="R148" i="57"/>
  <c r="GC144" i="57"/>
  <c r="BM131" i="57"/>
  <c r="FH67" i="57"/>
  <c r="F32" i="57"/>
  <c r="FV29" i="57"/>
  <c r="AV72" i="57"/>
  <c r="FD129" i="57"/>
  <c r="ES72" i="57"/>
  <c r="GD18" i="57"/>
  <c r="EK72" i="57"/>
  <c r="FI150" i="57"/>
  <c r="FH138" i="57"/>
  <c r="DZ107" i="57"/>
  <c r="AJ149" i="57"/>
  <c r="CX162" i="57"/>
  <c r="DB102" i="57"/>
  <c r="EC117" i="57"/>
  <c r="CZ150" i="57"/>
  <c r="EW170" i="57"/>
  <c r="DU75" i="57"/>
  <c r="CH48" i="57"/>
  <c r="CI48" i="57" s="1"/>
  <c r="E159" i="57"/>
  <c r="BV116" i="57"/>
  <c r="BI152" i="57"/>
  <c r="AP69" i="57"/>
  <c r="AB137" i="57"/>
  <c r="FZ77" i="57"/>
  <c r="EZ131" i="57"/>
  <c r="Z102" i="57"/>
  <c r="AA102" i="57" s="1"/>
  <c r="Z101" i="57"/>
  <c r="GG108" i="57"/>
  <c r="AF93" i="57"/>
  <c r="GN182" i="57"/>
  <c r="AB189" i="57"/>
  <c r="V84" i="57"/>
  <c r="FF111" i="57"/>
  <c r="DA104" i="57"/>
  <c r="BA186" i="57"/>
  <c r="FF107" i="57"/>
  <c r="AR137" i="57"/>
  <c r="GO150" i="57"/>
  <c r="Y138" i="57"/>
  <c r="CD194" i="57"/>
  <c r="AH179" i="57"/>
  <c r="FT84" i="57"/>
  <c r="CZ138" i="57"/>
  <c r="EN156" i="57"/>
  <c r="CN164" i="57"/>
  <c r="EO106" i="57"/>
  <c r="FN68" i="57"/>
  <c r="CX152" i="57"/>
  <c r="CT191" i="57"/>
  <c r="CU191" i="57" s="1"/>
  <c r="GH101" i="57"/>
  <c r="CJ154" i="57"/>
  <c r="DR141" i="57"/>
  <c r="EN64" i="57"/>
  <c r="AG113" i="57"/>
  <c r="CR158" i="57"/>
  <c r="CL160" i="57"/>
  <c r="CM160" i="57" s="1"/>
  <c r="R120" i="57"/>
  <c r="FU87" i="57"/>
  <c r="CB119" i="57"/>
  <c r="CW165" i="57"/>
  <c r="ET185" i="57"/>
  <c r="BN115" i="57"/>
  <c r="FJ168" i="57"/>
  <c r="BR140" i="57"/>
  <c r="BS140" i="57" s="1"/>
  <c r="FT170" i="57"/>
  <c r="FY142" i="57"/>
  <c r="CJ172" i="57"/>
  <c r="FH109" i="57"/>
  <c r="J187" i="57"/>
  <c r="K187" i="57" s="1"/>
  <c r="AT189" i="57"/>
  <c r="FX67" i="57"/>
  <c r="CK101" i="57"/>
  <c r="GP76" i="57"/>
  <c r="AR189" i="57"/>
  <c r="AK186" i="57"/>
  <c r="CG122" i="57"/>
  <c r="DJ191" i="57"/>
  <c r="GK71" i="57"/>
  <c r="L121" i="57"/>
  <c r="EZ83" i="57"/>
  <c r="GN101" i="57"/>
  <c r="EC114" i="57"/>
  <c r="ED33" i="57"/>
  <c r="ED32" i="57"/>
  <c r="AX193" i="57"/>
  <c r="CV125" i="57"/>
  <c r="BP130" i="57"/>
  <c r="DP191" i="57"/>
  <c r="FU88" i="57"/>
  <c r="DP136" i="57"/>
  <c r="DM92" i="57"/>
  <c r="FZ117" i="57"/>
  <c r="BL80" i="57"/>
  <c r="DA96" i="57"/>
  <c r="BT111" i="57"/>
  <c r="AC141" i="57"/>
  <c r="AD142" i="57"/>
  <c r="AB170" i="57"/>
  <c r="FN131" i="57"/>
  <c r="M119" i="57"/>
  <c r="GK137" i="57"/>
  <c r="Z80" i="57"/>
  <c r="D122" i="57"/>
  <c r="FZ127" i="57"/>
  <c r="AV181" i="57"/>
  <c r="GD14" i="57"/>
  <c r="AV165" i="57"/>
  <c r="BR123" i="57"/>
  <c r="FL118" i="57"/>
  <c r="CF64" i="57"/>
  <c r="FH181" i="57"/>
  <c r="ES171" i="57"/>
  <c r="Q135" i="57"/>
  <c r="AV177" i="57"/>
  <c r="EX120" i="57"/>
  <c r="CD192" i="57"/>
  <c r="BZ138" i="57"/>
  <c r="FT94" i="57"/>
  <c r="DR69" i="57"/>
  <c r="FB127" i="57"/>
  <c r="CV123" i="57"/>
  <c r="DI81" i="57"/>
  <c r="FI111" i="57"/>
  <c r="CV66" i="57"/>
  <c r="BX191" i="57"/>
  <c r="DU150" i="57"/>
  <c r="BF146" i="57"/>
  <c r="GC180" i="57"/>
  <c r="GF187" i="57"/>
  <c r="AZ105" i="57"/>
  <c r="CB72" i="57"/>
  <c r="L132" i="57"/>
  <c r="BQ138" i="57"/>
  <c r="EJ159" i="57"/>
  <c r="CL182" i="57"/>
  <c r="CX189" i="57"/>
  <c r="FT79" i="57"/>
  <c r="FU122" i="57"/>
  <c r="BH128" i="57"/>
  <c r="FZ69" i="57"/>
  <c r="FZ68" i="57"/>
  <c r="R97" i="57"/>
  <c r="FF130" i="57"/>
  <c r="FI168" i="57"/>
  <c r="I68" i="57"/>
  <c r="FT81" i="57"/>
  <c r="BJ110" i="57"/>
  <c r="BK110" i="57" s="1"/>
  <c r="AL133" i="57"/>
  <c r="FA117" i="57"/>
  <c r="R179" i="57"/>
  <c r="FM143" i="57"/>
  <c r="AF129" i="57"/>
  <c r="EZ122" i="57"/>
  <c r="AN157" i="57"/>
  <c r="EZ145" i="57"/>
  <c r="GL136" i="57"/>
  <c r="EB184" i="57"/>
  <c r="DP140" i="57"/>
  <c r="EH140" i="57"/>
  <c r="FN140" i="57"/>
  <c r="EB124" i="57"/>
  <c r="CV102" i="57"/>
  <c r="DT66" i="57"/>
  <c r="DD80" i="57"/>
  <c r="FI76" i="57"/>
  <c r="BR135" i="57"/>
  <c r="CV127" i="57"/>
  <c r="CT170" i="57"/>
  <c r="CT169" i="57"/>
  <c r="AK122" i="57"/>
  <c r="CD73" i="57"/>
  <c r="GN75" i="57"/>
  <c r="AZ159" i="57"/>
  <c r="CZ184" i="57"/>
  <c r="CC185" i="57"/>
  <c r="BV128" i="57"/>
  <c r="ET50" i="57"/>
  <c r="EU50" i="57"/>
  <c r="AV145" i="57"/>
  <c r="GB175" i="57"/>
  <c r="AJ136" i="57"/>
  <c r="AP132" i="57"/>
  <c r="GH154" i="57"/>
  <c r="R161" i="57"/>
  <c r="R160" i="57"/>
  <c r="GK177" i="57"/>
  <c r="FT83" i="57"/>
  <c r="V122" i="57"/>
  <c r="EG190" i="57"/>
  <c r="BU144" i="57"/>
  <c r="AX111" i="57"/>
  <c r="BH166" i="57"/>
  <c r="FD110" i="57"/>
  <c r="BL129" i="57"/>
  <c r="GP94" i="57"/>
  <c r="GB149" i="57"/>
  <c r="GJ89" i="57"/>
  <c r="DD155" i="57"/>
  <c r="DD97" i="57"/>
  <c r="GC181" i="57"/>
  <c r="DV162" i="57"/>
  <c r="CB116" i="57"/>
  <c r="FR81" i="57"/>
  <c r="AL20" i="57"/>
  <c r="BT173" i="57"/>
  <c r="EV78" i="57"/>
  <c r="AF104" i="57"/>
  <c r="Z111" i="57"/>
  <c r="EJ147" i="57"/>
  <c r="CT142" i="57"/>
  <c r="CU142" i="57" s="1"/>
  <c r="EB104" i="57"/>
  <c r="AL52" i="57"/>
  <c r="AG77" i="57"/>
  <c r="FT154" i="57"/>
  <c r="Z159" i="57"/>
  <c r="FE121" i="57"/>
  <c r="GN146" i="57"/>
  <c r="BU94" i="57"/>
  <c r="FP68" i="57"/>
  <c r="J179" i="57"/>
  <c r="U96" i="57"/>
  <c r="FY86" i="57"/>
  <c r="E114" i="57"/>
  <c r="FY134" i="57"/>
  <c r="EV165" i="57"/>
  <c r="BV136" i="57"/>
  <c r="BL175" i="57"/>
  <c r="FF81" i="57"/>
  <c r="FJ102" i="57"/>
  <c r="AB121" i="57"/>
  <c r="FQ96" i="57"/>
  <c r="FD157" i="57"/>
  <c r="EZ151" i="57"/>
  <c r="FM133" i="57"/>
  <c r="DQ93" i="57"/>
  <c r="FU154" i="57"/>
  <c r="BR53" i="57"/>
  <c r="FX107" i="57"/>
  <c r="EX183" i="57"/>
  <c r="BM166" i="57"/>
  <c r="CH62" i="57"/>
  <c r="CH61" i="57"/>
  <c r="Z85" i="57"/>
  <c r="AN185" i="57"/>
  <c r="CV193" i="57"/>
  <c r="Q140" i="57"/>
  <c r="E181" i="57"/>
  <c r="AJ89" i="57"/>
  <c r="BR100" i="57"/>
  <c r="EV180" i="57"/>
  <c r="Q182" i="57"/>
  <c r="AL91" i="57"/>
  <c r="GG77" i="57"/>
  <c r="J172" i="57"/>
  <c r="GO111" i="57"/>
  <c r="FQ131" i="57"/>
  <c r="GP109" i="57"/>
  <c r="GP108" i="57"/>
  <c r="GQ109" i="57"/>
  <c r="GG158" i="57"/>
  <c r="T120" i="57"/>
  <c r="AL161" i="57"/>
  <c r="CC189" i="57"/>
  <c r="DM186" i="57"/>
  <c r="V26" i="57"/>
  <c r="GB119" i="57"/>
  <c r="AJ103" i="57"/>
  <c r="R196" i="57"/>
  <c r="S197" i="57" s="1"/>
  <c r="AO171" i="57"/>
  <c r="FE143" i="57"/>
  <c r="EP187" i="57"/>
  <c r="FU73" i="57"/>
  <c r="ED133" i="57"/>
  <c r="ED132" i="57"/>
  <c r="GD30" i="57"/>
  <c r="CC151" i="57"/>
  <c r="EB148" i="57"/>
  <c r="DF77" i="57"/>
  <c r="DE181" i="57"/>
  <c r="GG130" i="57"/>
  <c r="DH76" i="57"/>
  <c r="BN66" i="57"/>
  <c r="CZ192" i="57"/>
  <c r="AX72" i="57"/>
  <c r="BU113" i="57"/>
  <c r="CP127" i="57"/>
  <c r="V157" i="57"/>
  <c r="V156" i="57"/>
  <c r="AV86" i="57"/>
  <c r="EC184" i="57"/>
  <c r="DF165" i="57"/>
  <c r="CF73" i="57"/>
  <c r="AO115" i="57"/>
  <c r="CD65" i="57"/>
  <c r="CE65" i="57" s="1"/>
  <c r="Z189" i="57"/>
  <c r="BE78" i="57"/>
  <c r="DH192" i="57"/>
  <c r="D159" i="57"/>
  <c r="DX185" i="57"/>
  <c r="GG69" i="57"/>
  <c r="U180" i="57"/>
  <c r="FB109" i="57"/>
  <c r="FB108" i="57"/>
  <c r="AG98" i="57"/>
  <c r="BR32" i="57"/>
  <c r="ET193" i="57"/>
  <c r="DT185" i="57"/>
  <c r="DQ190" i="57"/>
  <c r="BX176" i="57"/>
  <c r="FV20" i="57"/>
  <c r="CH33" i="57"/>
  <c r="GJ68" i="57"/>
  <c r="GL120" i="57"/>
  <c r="GG191" i="57"/>
  <c r="FD168" i="57"/>
  <c r="ES178" i="57"/>
  <c r="FA73" i="57"/>
  <c r="FJ181" i="57"/>
  <c r="FK181" i="57" s="1"/>
  <c r="EG166" i="57"/>
  <c r="DV180" i="57"/>
  <c r="GH113" i="57"/>
  <c r="DX174" i="57"/>
  <c r="DD183" i="57"/>
  <c r="FP145" i="57"/>
  <c r="BU73" i="57"/>
  <c r="AK118" i="57"/>
  <c r="EJ161" i="57"/>
  <c r="CJ71" i="57"/>
  <c r="CH93" i="57"/>
  <c r="DI188" i="57"/>
  <c r="CT147" i="57"/>
  <c r="DJ160" i="57"/>
  <c r="BV196" i="57"/>
  <c r="BW197" i="57" s="1"/>
  <c r="R155" i="57"/>
  <c r="BU186" i="57"/>
  <c r="EX99" i="57"/>
  <c r="Y72" i="57"/>
  <c r="GL192" i="57"/>
  <c r="FP117" i="57"/>
  <c r="R185" i="57"/>
  <c r="S185" i="57" s="1"/>
  <c r="GG98" i="57"/>
  <c r="CH63" i="57"/>
  <c r="GC183" i="57"/>
  <c r="FN93" i="57"/>
  <c r="P119" i="57"/>
  <c r="FR135" i="57"/>
  <c r="FS135" i="57" s="1"/>
  <c r="AS101" i="57"/>
  <c r="GD56" i="57"/>
  <c r="CS187" i="57"/>
  <c r="FR169" i="57"/>
  <c r="EX186" i="57"/>
  <c r="GP126" i="57"/>
  <c r="BD190" i="57"/>
  <c r="GD194" i="57"/>
  <c r="FU146" i="57"/>
  <c r="DE179" i="57"/>
  <c r="EH154" i="57"/>
  <c r="EI154" i="57" s="1"/>
  <c r="DI94" i="57"/>
  <c r="DT143" i="57"/>
  <c r="BU142" i="57"/>
  <c r="FA191" i="57"/>
  <c r="EP120" i="57"/>
  <c r="BV132" i="57"/>
  <c r="H80" i="57"/>
  <c r="F53" i="57"/>
  <c r="DH161" i="57"/>
  <c r="CW81" i="57"/>
  <c r="BJ69" i="57"/>
  <c r="DU134" i="57"/>
  <c r="BE143" i="57"/>
  <c r="DM151" i="57"/>
  <c r="U112" i="57"/>
  <c r="AR80" i="57"/>
  <c r="FT153" i="57"/>
  <c r="N113" i="57"/>
  <c r="GF78" i="57"/>
  <c r="FY64" i="57"/>
  <c r="J90" i="57"/>
  <c r="FQ136" i="57"/>
  <c r="CH163" i="57"/>
  <c r="FU139" i="57"/>
  <c r="FX71" i="57"/>
  <c r="CD161" i="57"/>
  <c r="GO88" i="57"/>
  <c r="FN138" i="57"/>
  <c r="D85" i="57"/>
  <c r="BD101" i="57"/>
  <c r="GD179" i="57"/>
  <c r="GE179" i="57" s="1"/>
  <c r="GD178" i="57"/>
  <c r="FZ192" i="57"/>
  <c r="P129" i="57"/>
  <c r="FH71" i="57"/>
  <c r="FU98" i="57"/>
  <c r="ER110" i="57"/>
  <c r="DZ130" i="57"/>
  <c r="FP179" i="57"/>
  <c r="DA163" i="57"/>
  <c r="BB96" i="57"/>
  <c r="FL181" i="57"/>
  <c r="EG178" i="57"/>
  <c r="DN116" i="57"/>
  <c r="DH90" i="57"/>
  <c r="ED44" i="57"/>
  <c r="EE44" i="57" s="1"/>
  <c r="ED43" i="57"/>
  <c r="DQ174" i="57"/>
  <c r="ER131" i="57"/>
  <c r="FH66" i="57"/>
  <c r="L123" i="57"/>
  <c r="AD99" i="57"/>
  <c r="FV37" i="57"/>
  <c r="DB87" i="57"/>
  <c r="FF112" i="57"/>
  <c r="FG112" i="57" s="1"/>
  <c r="FZ92" i="57"/>
  <c r="DU104" i="57"/>
  <c r="CS96" i="57"/>
  <c r="FX94" i="57"/>
  <c r="FA171" i="57"/>
  <c r="GL180" i="57"/>
  <c r="GL179" i="57"/>
  <c r="DN47" i="57"/>
  <c r="DL139" i="57"/>
  <c r="FU133" i="57"/>
  <c r="EJ135" i="57"/>
  <c r="EJ134" i="57"/>
  <c r="BM107" i="57"/>
  <c r="EC155" i="57"/>
  <c r="GD140" i="57"/>
  <c r="BR121" i="57"/>
  <c r="EO97" i="57"/>
  <c r="BA170" i="57"/>
  <c r="BZ87" i="57"/>
  <c r="DY194" i="57"/>
  <c r="BQ186" i="57"/>
  <c r="AN179" i="57"/>
  <c r="BA104" i="57"/>
  <c r="DL124" i="57"/>
  <c r="GJ79" i="57"/>
  <c r="FB99" i="57"/>
  <c r="GP139" i="57"/>
  <c r="CK77" i="57"/>
  <c r="ET67" i="57"/>
  <c r="DU179" i="57"/>
  <c r="GL103" i="57"/>
  <c r="GM103" i="57" s="1"/>
  <c r="EZ184" i="57"/>
  <c r="CN170" i="57"/>
  <c r="FI174" i="57"/>
  <c r="ER171" i="57"/>
  <c r="EW149" i="57"/>
  <c r="CN140" i="57"/>
  <c r="DJ133" i="57"/>
  <c r="EF155" i="57"/>
  <c r="BV115" i="57"/>
  <c r="FU105" i="57"/>
  <c r="DJ148" i="57"/>
  <c r="DK148" i="57" s="1"/>
  <c r="CT133" i="57"/>
  <c r="CD189" i="57"/>
  <c r="AP191" i="57"/>
  <c r="AQ191" i="57" s="1"/>
  <c r="GB179" i="57"/>
  <c r="ET57" i="57"/>
  <c r="EN87" i="57"/>
  <c r="DH122" i="57"/>
  <c r="GK189" i="57"/>
  <c r="ED110" i="57"/>
  <c r="BB108" i="57"/>
  <c r="FD175" i="57"/>
  <c r="ET17" i="57"/>
  <c r="FY106" i="57"/>
  <c r="CT189" i="57"/>
  <c r="EL183" i="57"/>
  <c r="GL115" i="57"/>
  <c r="FE89" i="57"/>
  <c r="EC66" i="57"/>
  <c r="DB83" i="57"/>
  <c r="ET175" i="57"/>
  <c r="FQ94" i="57"/>
  <c r="DZ116" i="57"/>
  <c r="DJ90" i="57"/>
  <c r="DK90" i="57" s="1"/>
  <c r="EN145" i="57"/>
  <c r="CH176" i="57"/>
  <c r="FM76" i="57"/>
  <c r="DQ154" i="57"/>
  <c r="FL72" i="57"/>
  <c r="R138" i="57"/>
  <c r="EX105" i="57"/>
  <c r="DB93" i="57"/>
  <c r="CN160" i="57"/>
  <c r="GL175" i="57"/>
  <c r="FN160" i="57"/>
  <c r="DY83" i="57"/>
  <c r="BY162" i="57"/>
  <c r="AX71" i="57"/>
  <c r="CZ72" i="57"/>
  <c r="CP178" i="57"/>
  <c r="D99" i="57"/>
  <c r="BT118" i="57"/>
  <c r="BZ111" i="57"/>
  <c r="CA111" i="57" s="1"/>
  <c r="H119" i="57"/>
  <c r="H148" i="57"/>
  <c r="AZ127" i="57"/>
  <c r="BJ102" i="57"/>
  <c r="DP117" i="57"/>
  <c r="AR112" i="57"/>
  <c r="FH95" i="57"/>
  <c r="FR74" i="57"/>
  <c r="FZ166" i="57"/>
  <c r="BI120" i="57"/>
  <c r="CZ130" i="57"/>
  <c r="ER102" i="57"/>
  <c r="FP118" i="57"/>
  <c r="EF69" i="57"/>
  <c r="AO82" i="57"/>
  <c r="GL131" i="57"/>
  <c r="FI175" i="57"/>
  <c r="EV189" i="57"/>
  <c r="CT69" i="57"/>
  <c r="AW97" i="57"/>
  <c r="GD150" i="57"/>
  <c r="GE150" i="57" s="1"/>
  <c r="EW77" i="57"/>
  <c r="CT122" i="57"/>
  <c r="H146" i="57"/>
  <c r="CJ161" i="57"/>
  <c r="N179" i="57"/>
  <c r="BY93" i="57"/>
  <c r="DX88" i="57"/>
  <c r="AO75" i="57"/>
  <c r="DL123" i="57"/>
  <c r="CK196" i="57"/>
  <c r="FH86" i="57"/>
  <c r="P169" i="57"/>
  <c r="GH114" i="57"/>
  <c r="GI114" i="57" s="1"/>
  <c r="AC73" i="57"/>
  <c r="DB189" i="57"/>
  <c r="FR105" i="57"/>
  <c r="CN131" i="57"/>
  <c r="ER192" i="57"/>
  <c r="CH28" i="57"/>
  <c r="BU167" i="57"/>
  <c r="FZ164" i="57"/>
  <c r="AH142" i="57"/>
  <c r="AI142" i="57" s="1"/>
  <c r="FF121" i="57"/>
  <c r="Y85" i="57"/>
  <c r="GH166" i="57"/>
  <c r="R183" i="57"/>
  <c r="CT194" i="57"/>
  <c r="FT96" i="57"/>
  <c r="EL158" i="57"/>
  <c r="CP189" i="57"/>
  <c r="DP80" i="57"/>
  <c r="GB89" i="57"/>
  <c r="I70" i="57"/>
  <c r="L133" i="57"/>
  <c r="EL176" i="57"/>
  <c r="GJ187" i="57"/>
  <c r="AG172" i="57"/>
  <c r="GG154" i="57"/>
  <c r="CL184" i="57"/>
  <c r="EJ80" i="57"/>
  <c r="V182" i="57"/>
  <c r="V181" i="57"/>
  <c r="F30" i="57"/>
  <c r="FE140" i="57"/>
  <c r="Z133" i="57"/>
  <c r="BQ191" i="57"/>
  <c r="FU160" i="57"/>
  <c r="AV95" i="57"/>
  <c r="FI120" i="57"/>
  <c r="BR64" i="57"/>
  <c r="FZ122" i="57"/>
  <c r="FP119" i="57"/>
  <c r="X154" i="57"/>
  <c r="GB181" i="57"/>
  <c r="CH103" i="57"/>
  <c r="CI103" i="57" s="1"/>
  <c r="FJ80" i="57"/>
  <c r="FJ79" i="57"/>
  <c r="FK80" i="57" s="1"/>
  <c r="BI72" i="57"/>
  <c r="GO175" i="57"/>
  <c r="BY95" i="57"/>
  <c r="U189" i="57"/>
  <c r="FV59" i="57"/>
  <c r="GO127" i="57"/>
  <c r="GC98" i="57"/>
  <c r="BB135" i="57"/>
  <c r="GP78" i="57"/>
  <c r="DT129" i="57"/>
  <c r="CC104" i="57"/>
  <c r="AZ96" i="57"/>
  <c r="FN66" i="57"/>
  <c r="FO66" i="57" s="1"/>
  <c r="FY133" i="57"/>
  <c r="CR157" i="57"/>
  <c r="BI75" i="57"/>
  <c r="BD113" i="57"/>
  <c r="H141" i="57"/>
  <c r="AZ146" i="57"/>
  <c r="BA94" i="57"/>
  <c r="Q127" i="57"/>
  <c r="AC91" i="57"/>
  <c r="FD186" i="57"/>
  <c r="FL134" i="57"/>
  <c r="FI116" i="57"/>
  <c r="I118" i="57"/>
  <c r="GD106" i="57"/>
  <c r="BY142" i="57"/>
  <c r="FE96" i="57"/>
  <c r="GD122" i="57"/>
  <c r="T114" i="57"/>
  <c r="GC111" i="57"/>
  <c r="FL156" i="57"/>
  <c r="AX108" i="57"/>
  <c r="AY108" i="57" s="1"/>
  <c r="GH179" i="57"/>
  <c r="M174" i="57"/>
  <c r="FP146" i="57"/>
  <c r="H157" i="57"/>
  <c r="FY181" i="57"/>
  <c r="T100" i="57"/>
  <c r="FN135" i="57"/>
  <c r="FN134" i="57"/>
  <c r="ES183" i="57"/>
  <c r="FA194" i="57"/>
  <c r="V153" i="57"/>
  <c r="W153" i="57" s="1"/>
  <c r="AL191" i="57"/>
  <c r="FF137" i="57"/>
  <c r="CV150" i="57"/>
  <c r="GP80" i="57"/>
  <c r="FY160" i="57"/>
  <c r="BF155" i="57"/>
  <c r="AZ77" i="57"/>
  <c r="FB112" i="57"/>
  <c r="AN144" i="57"/>
  <c r="EF111" i="57"/>
  <c r="CG135" i="57"/>
  <c r="AO128" i="57"/>
  <c r="DD113" i="57"/>
  <c r="BQ94" i="57"/>
  <c r="ET180" i="57"/>
  <c r="T184" i="57"/>
  <c r="R169" i="57"/>
  <c r="EZ81" i="57"/>
  <c r="AX177" i="57"/>
  <c r="DN190" i="57"/>
  <c r="FM173" i="57"/>
  <c r="DA185" i="57"/>
  <c r="FB100" i="57"/>
  <c r="BE170" i="57"/>
  <c r="FD130" i="57"/>
  <c r="FJ175" i="57"/>
  <c r="FJ174" i="57"/>
  <c r="FK175" i="57" s="1"/>
  <c r="F145" i="57"/>
  <c r="GF119" i="57"/>
  <c r="GF109" i="57"/>
  <c r="E127" i="57"/>
  <c r="E109" i="57"/>
  <c r="GK154" i="57"/>
  <c r="FX109" i="57"/>
  <c r="AJ157" i="57"/>
  <c r="GG112" i="57"/>
  <c r="FF105" i="57"/>
  <c r="DX143" i="57"/>
  <c r="DD174" i="57"/>
  <c r="FL130" i="57"/>
  <c r="ES163" i="57"/>
  <c r="CX39" i="57"/>
  <c r="FN108" i="57"/>
  <c r="DU85" i="57"/>
  <c r="EC177" i="57"/>
  <c r="AS95" i="57"/>
  <c r="DH169" i="57"/>
  <c r="BT183" i="57"/>
  <c r="DE154" i="57"/>
  <c r="BR15" i="57"/>
  <c r="AP106" i="57"/>
  <c r="AT114" i="57"/>
  <c r="AX181" i="57"/>
  <c r="BY173" i="57"/>
  <c r="P162" i="57"/>
  <c r="GJ159" i="57"/>
  <c r="AT163" i="57"/>
  <c r="N108" i="57"/>
  <c r="FF117" i="57"/>
  <c r="M96" i="57"/>
  <c r="GJ75" i="57"/>
  <c r="E126" i="57"/>
  <c r="BJ99" i="57"/>
  <c r="BK99" i="57" s="1"/>
  <c r="FV133" i="57"/>
  <c r="CL162" i="57"/>
  <c r="I151" i="57"/>
  <c r="EX191" i="57"/>
  <c r="V86" i="57"/>
  <c r="V85" i="57"/>
  <c r="W85" i="57" s="1"/>
  <c r="AP169" i="57"/>
  <c r="AP168" i="57"/>
  <c r="AQ169" i="57" s="1"/>
  <c r="Y114" i="57"/>
  <c r="EP161" i="57"/>
  <c r="F186" i="57"/>
  <c r="FI93" i="57"/>
  <c r="GG87" i="57"/>
  <c r="ED121" i="57"/>
  <c r="DP164" i="57"/>
  <c r="ER148" i="57"/>
  <c r="ER80" i="57"/>
  <c r="DB145" i="57"/>
  <c r="FJ87" i="57"/>
  <c r="DZ145" i="57"/>
  <c r="DT76" i="57"/>
  <c r="FM168" i="57"/>
  <c r="DN188" i="57"/>
  <c r="BX143" i="57"/>
  <c r="EG110" i="57"/>
  <c r="Y154" i="57"/>
  <c r="D64" i="57"/>
  <c r="DI96" i="57"/>
  <c r="DP88" i="57"/>
  <c r="BR80" i="57"/>
  <c r="P69" i="57"/>
  <c r="EX164" i="57"/>
  <c r="FI188" i="57"/>
  <c r="FV85" i="57"/>
  <c r="BM69" i="57"/>
  <c r="GP123" i="57"/>
  <c r="GQ123" i="57" s="1"/>
  <c r="EZ107" i="57"/>
  <c r="AC83" i="57"/>
  <c r="GJ116" i="57"/>
  <c r="BB23" i="57"/>
  <c r="D113" i="57"/>
  <c r="EW101" i="57"/>
  <c r="AR67" i="57"/>
  <c r="GJ128" i="57"/>
  <c r="AJ118" i="57"/>
  <c r="AD193" i="57"/>
  <c r="BV82" i="57"/>
  <c r="FQ141" i="57"/>
  <c r="GL143" i="57"/>
  <c r="GL142" i="57"/>
  <c r="EC189" i="57"/>
  <c r="GL65" i="57"/>
  <c r="DB122" i="57"/>
  <c r="GL161" i="57"/>
  <c r="GM161" i="57"/>
  <c r="DA150" i="57"/>
  <c r="DP97" i="57"/>
  <c r="BZ178" i="57"/>
  <c r="EK122" i="57"/>
  <c r="DT84" i="57"/>
  <c r="BB128" i="57"/>
  <c r="V38" i="57"/>
  <c r="BV68" i="57"/>
  <c r="AH106" i="57"/>
  <c r="F148" i="57"/>
  <c r="F147" i="57"/>
  <c r="DZ78" i="57"/>
  <c r="DZ77" i="57"/>
  <c r="EA78" i="57"/>
  <c r="CX11" i="57"/>
  <c r="BT86" i="57"/>
  <c r="BL101" i="57"/>
  <c r="E147" i="57"/>
  <c r="EZ178" i="57"/>
  <c r="DA186" i="57"/>
  <c r="BA193" i="57"/>
  <c r="FX154" i="57"/>
  <c r="AR79" i="57"/>
  <c r="FY171" i="57"/>
  <c r="BT138" i="57"/>
  <c r="GG148" i="57"/>
  <c r="FP133" i="57"/>
  <c r="BD121" i="57"/>
  <c r="P193" i="57"/>
  <c r="FN75" i="57"/>
  <c r="BM72" i="57"/>
  <c r="CH49" i="57"/>
  <c r="FL95" i="57"/>
  <c r="CT193" i="57"/>
  <c r="AH113" i="57"/>
  <c r="FX159" i="57"/>
  <c r="GD157" i="57"/>
  <c r="GE158" i="57" s="1"/>
  <c r="FP143" i="57"/>
  <c r="BY127" i="57"/>
  <c r="FA130" i="57"/>
  <c r="GD24" i="57"/>
  <c r="GD23" i="57"/>
  <c r="BL180" i="57"/>
  <c r="FZ91" i="57"/>
  <c r="BU138" i="57"/>
  <c r="CD118" i="57"/>
  <c r="GK141" i="57"/>
  <c r="AH96" i="57"/>
  <c r="BP101" i="57"/>
  <c r="AG184" i="57"/>
  <c r="AW84" i="57"/>
  <c r="DX169" i="57"/>
  <c r="AD127" i="57"/>
  <c r="BB33" i="57"/>
  <c r="AJ190" i="57"/>
  <c r="AX87" i="57"/>
  <c r="AX86" i="57"/>
  <c r="I189" i="57"/>
  <c r="GO100" i="57"/>
  <c r="AJ165" i="57"/>
  <c r="GG190" i="57"/>
  <c r="F121" i="57"/>
  <c r="AN159" i="57"/>
  <c r="GL114" i="57"/>
  <c r="BJ79" i="57"/>
  <c r="V116" i="57"/>
  <c r="ER98" i="57"/>
  <c r="M148" i="57"/>
  <c r="BB188" i="57"/>
  <c r="I111" i="57"/>
  <c r="GJ190" i="57"/>
  <c r="AW168" i="57"/>
  <c r="FU158" i="57"/>
  <c r="DF87" i="57"/>
  <c r="EJ151" i="57"/>
  <c r="AC154" i="57"/>
  <c r="DN153" i="57"/>
  <c r="EH159" i="57"/>
  <c r="EL147" i="57"/>
  <c r="FD158" i="57"/>
  <c r="GH169" i="57"/>
  <c r="DU91" i="57"/>
  <c r="GB99" i="57"/>
  <c r="BY108" i="57"/>
  <c r="BN105" i="57"/>
  <c r="DP182" i="57"/>
  <c r="AL160" i="57"/>
  <c r="CD85" i="57"/>
  <c r="BY120" i="57"/>
  <c r="CV142" i="57"/>
  <c r="V140" i="57"/>
  <c r="BP150" i="57"/>
  <c r="FY71" i="57"/>
  <c r="CO141" i="57"/>
  <c r="FQ132" i="57"/>
  <c r="FJ141" i="57"/>
  <c r="BV78" i="57"/>
  <c r="FI154" i="57"/>
  <c r="X73" i="57"/>
  <c r="EX188" i="57"/>
  <c r="EX187" i="57"/>
  <c r="EY188" i="57" s="1"/>
  <c r="FY65" i="57"/>
  <c r="AC187" i="57"/>
  <c r="BH185" i="57"/>
  <c r="AN162" i="57"/>
  <c r="FQ145" i="57"/>
  <c r="Q130" i="57"/>
  <c r="AC194" i="57"/>
  <c r="E78" i="57"/>
  <c r="FV17" i="57"/>
  <c r="EN138" i="57"/>
  <c r="ET189" i="57"/>
  <c r="DR116" i="57"/>
  <c r="DR115" i="57"/>
  <c r="DS116" i="57" s="1"/>
  <c r="DQ71" i="57"/>
  <c r="FB110" i="57"/>
  <c r="DX160" i="57"/>
  <c r="GD33" i="57"/>
  <c r="FQ167" i="57"/>
  <c r="FM87" i="57"/>
  <c r="FD91" i="57"/>
  <c r="AD68" i="57"/>
  <c r="AE68" i="57" s="1"/>
  <c r="ED66" i="57"/>
  <c r="CG88" i="57"/>
  <c r="DT186" i="57"/>
  <c r="ET125" i="57"/>
  <c r="EV133" i="57"/>
  <c r="AO160" i="57"/>
  <c r="DD173" i="57"/>
  <c r="AV166" i="57"/>
  <c r="L115" i="57"/>
  <c r="GG100" i="57"/>
  <c r="DX186" i="57"/>
  <c r="GD192" i="57"/>
  <c r="U193" i="57"/>
  <c r="AW104" i="57"/>
  <c r="FA92" i="57"/>
  <c r="AP126" i="57"/>
  <c r="AQ126" i="57" s="1"/>
  <c r="GF141" i="57"/>
  <c r="CO186" i="57"/>
  <c r="E163" i="57"/>
  <c r="FL117" i="57"/>
  <c r="M121" i="57"/>
  <c r="FT88" i="57"/>
  <c r="AS148" i="57"/>
  <c r="FD161" i="57"/>
  <c r="AL131" i="57"/>
  <c r="GJ81" i="57"/>
  <c r="FN157" i="57"/>
  <c r="FO157" i="57" s="1"/>
  <c r="GP144" i="57"/>
  <c r="GQ144" i="57" s="1"/>
  <c r="DU76" i="57"/>
  <c r="CV116" i="57"/>
  <c r="FQ110" i="57"/>
  <c r="ET58" i="57"/>
  <c r="DT67" i="57"/>
  <c r="AV127" i="57"/>
  <c r="ED91" i="57"/>
  <c r="ED90" i="57"/>
  <c r="EE91" i="57" s="1"/>
  <c r="DP168" i="57"/>
  <c r="CJ162" i="57"/>
  <c r="FX129" i="57"/>
  <c r="AL22" i="57"/>
  <c r="AL84" i="57"/>
  <c r="FQ92" i="57"/>
  <c r="BY169" i="57"/>
  <c r="AP117" i="57"/>
  <c r="DZ75" i="57"/>
  <c r="V88" i="57"/>
  <c r="DN127" i="57"/>
  <c r="X195" i="57"/>
  <c r="AR74" i="57"/>
  <c r="BE94" i="57"/>
  <c r="FQ91" i="57"/>
  <c r="D183" i="57"/>
  <c r="BQ189" i="57"/>
  <c r="FQ153" i="57"/>
  <c r="AR188" i="57"/>
  <c r="FP149" i="57"/>
  <c r="AS74" i="57"/>
  <c r="GN122" i="57"/>
  <c r="GD135" i="57"/>
  <c r="I150" i="57"/>
  <c r="GO149" i="57"/>
  <c r="R187" i="57"/>
  <c r="BZ160" i="57"/>
  <c r="CA160" i="57" s="1"/>
  <c r="BR17" i="57"/>
  <c r="BS17" i="57" s="1"/>
  <c r="BR16" i="57"/>
  <c r="E191" i="57"/>
  <c r="M151" i="57"/>
  <c r="DT189" i="57"/>
  <c r="AW193" i="57"/>
  <c r="FI148" i="57"/>
  <c r="BL192" i="57"/>
  <c r="DH80" i="57"/>
  <c r="FX70" i="57"/>
  <c r="EB65" i="57"/>
  <c r="EP101" i="57"/>
  <c r="DR68" i="57"/>
  <c r="FE128" i="57"/>
  <c r="EV183" i="57"/>
  <c r="CR170" i="57"/>
  <c r="N87" i="57"/>
  <c r="BF109" i="57"/>
  <c r="BG110" i="57" s="1"/>
  <c r="CG150" i="57"/>
  <c r="T159" i="57"/>
  <c r="BD161" i="57"/>
  <c r="BF189" i="57"/>
  <c r="CX75" i="57"/>
  <c r="FA131" i="57"/>
  <c r="CL187" i="57"/>
  <c r="BB83" i="57"/>
  <c r="FV71" i="57"/>
  <c r="J122" i="57"/>
  <c r="EX184" i="57"/>
  <c r="EY184" i="57" s="1"/>
  <c r="GD161" i="57"/>
  <c r="GE161" i="57"/>
  <c r="M144" i="57"/>
  <c r="FD119" i="57"/>
  <c r="AH93" i="57"/>
  <c r="EW97" i="57"/>
  <c r="FP127" i="57"/>
  <c r="H168" i="57"/>
  <c r="GJ141" i="57"/>
  <c r="DH190" i="57"/>
  <c r="AH135" i="57"/>
  <c r="I129" i="57"/>
  <c r="CF192" i="57"/>
  <c r="GB146" i="57"/>
  <c r="BQ116" i="57"/>
  <c r="AD191" i="57"/>
  <c r="AE191" i="57" s="1"/>
  <c r="AD190" i="57"/>
  <c r="FU85" i="57"/>
  <c r="EH68" i="57"/>
  <c r="AR64" i="57"/>
  <c r="DX83" i="57"/>
  <c r="FB136" i="57"/>
  <c r="CN120" i="57"/>
  <c r="GK124" i="57"/>
  <c r="EW108" i="57"/>
  <c r="BP118" i="57"/>
  <c r="BY158" i="57"/>
  <c r="ED94" i="57"/>
  <c r="F182" i="57"/>
  <c r="BM157" i="57"/>
  <c r="AF70" i="57"/>
  <c r="U159" i="57"/>
  <c r="EK120" i="57"/>
  <c r="GF194" i="57"/>
  <c r="ER145" i="57"/>
  <c r="DD136" i="57"/>
  <c r="EZ116" i="57"/>
  <c r="EG102" i="57"/>
  <c r="ES146" i="57"/>
  <c r="GK152" i="57"/>
  <c r="EB77" i="57"/>
  <c r="BM192" i="57"/>
  <c r="FI123" i="57"/>
  <c r="CD152" i="57"/>
  <c r="GB70" i="57"/>
  <c r="DT119" i="57"/>
  <c r="CW98" i="57"/>
  <c r="DQ88" i="57"/>
  <c r="EP89" i="57"/>
  <c r="CC103" i="57"/>
  <c r="DY75" i="57"/>
  <c r="BF81" i="57"/>
  <c r="AL39" i="57"/>
  <c r="AG134" i="57"/>
  <c r="FB124" i="57"/>
  <c r="FL194" i="57"/>
  <c r="ES176" i="57"/>
  <c r="DI182" i="57"/>
  <c r="ET146" i="57"/>
  <c r="GC80" i="57"/>
  <c r="ET121" i="57"/>
  <c r="CR113" i="57"/>
  <c r="FF73" i="57"/>
  <c r="FU121" i="57"/>
  <c r="EZ147" i="57"/>
  <c r="DP180" i="57"/>
  <c r="BY101" i="57"/>
  <c r="FJ184" i="57"/>
  <c r="FT105" i="57"/>
  <c r="BE159" i="57"/>
  <c r="FB155" i="57"/>
  <c r="FB154" i="57"/>
  <c r="FC155" i="57" s="1"/>
  <c r="ES65" i="57"/>
  <c r="EG85" i="57"/>
  <c r="BE160" i="57"/>
  <c r="CP171" i="57"/>
  <c r="CX190" i="57"/>
  <c r="CK150" i="57"/>
  <c r="FT169" i="57"/>
  <c r="AC102" i="57"/>
  <c r="EW169" i="57"/>
  <c r="GB91" i="57"/>
  <c r="EP182" i="57"/>
  <c r="EQ182" i="57" s="1"/>
  <c r="DP103" i="57"/>
  <c r="GG143" i="57"/>
  <c r="DI126" i="57"/>
  <c r="CC183" i="57"/>
  <c r="FU130" i="57"/>
  <c r="DL108" i="57"/>
  <c r="GF159" i="57"/>
  <c r="FZ67" i="57"/>
  <c r="BJ80" i="57"/>
  <c r="EH189" i="57"/>
  <c r="EI189" i="57"/>
  <c r="GO79" i="57"/>
  <c r="EF167" i="57"/>
  <c r="FZ155" i="57"/>
  <c r="EG160" i="57"/>
  <c r="AS126" i="57"/>
  <c r="GP119" i="57"/>
  <c r="ED76" i="57"/>
  <c r="EE76" i="57" s="1"/>
  <c r="ED75" i="57"/>
  <c r="EK123" i="57"/>
  <c r="FT78" i="57"/>
  <c r="DY109" i="57"/>
  <c r="BX67" i="57"/>
  <c r="FP94" i="57"/>
  <c r="DI122" i="57"/>
  <c r="FN78" i="57"/>
  <c r="GG146" i="57"/>
  <c r="GP189" i="57"/>
  <c r="EK125" i="57"/>
  <c r="AR108" i="57"/>
  <c r="BN178" i="57"/>
  <c r="BN177" i="57"/>
  <c r="BP131" i="57"/>
  <c r="CV141" i="57"/>
  <c r="N188" i="57"/>
  <c r="CW70" i="57"/>
  <c r="BE158" i="57"/>
  <c r="D151" i="57"/>
  <c r="AW125" i="57"/>
  <c r="EC91" i="57"/>
  <c r="Q112" i="57"/>
  <c r="CW103" i="57"/>
  <c r="H87" i="57"/>
  <c r="FZ193" i="57"/>
  <c r="AX77" i="57"/>
  <c r="AY78" i="57" s="1"/>
  <c r="GB191" i="57"/>
  <c r="BP190" i="57"/>
  <c r="FV49" i="57"/>
  <c r="GO64" i="57"/>
  <c r="GF106" i="57"/>
  <c r="EC152" i="57"/>
  <c r="CZ101" i="57"/>
  <c r="GH124" i="57"/>
  <c r="GI124" i="57" s="1"/>
  <c r="DQ136" i="57"/>
  <c r="FI143" i="57"/>
  <c r="DV132" i="57"/>
  <c r="EC141" i="57"/>
  <c r="FA173" i="57"/>
  <c r="FP73" i="57"/>
  <c r="BF171" i="57"/>
  <c r="BG171" i="57" s="1"/>
  <c r="BF170" i="57"/>
  <c r="DR92" i="57"/>
  <c r="DR91" i="57"/>
  <c r="DI104" i="57"/>
  <c r="EG139" i="57"/>
  <c r="DE115" i="57"/>
  <c r="EW110" i="57"/>
  <c r="EG71" i="57"/>
  <c r="EG150" i="57"/>
  <c r="GO92" i="57"/>
  <c r="DY192" i="57"/>
  <c r="BD103" i="57"/>
  <c r="FY92" i="57"/>
  <c r="DV168" i="57"/>
  <c r="DE178" i="57"/>
  <c r="EZ75" i="57"/>
  <c r="FN143" i="57"/>
  <c r="FO143" i="57" s="1"/>
  <c r="DF65" i="57"/>
  <c r="BP90" i="57"/>
  <c r="BZ161" i="57"/>
  <c r="CJ170" i="57"/>
  <c r="BD114" i="57"/>
  <c r="BR22" i="57"/>
  <c r="BS22" i="57" s="1"/>
  <c r="CJ100" i="57"/>
  <c r="BJ97" i="57"/>
  <c r="EP149" i="57"/>
  <c r="V52" i="57"/>
  <c r="BH106" i="57"/>
  <c r="EB100" i="57"/>
  <c r="R133" i="57"/>
  <c r="DM121" i="57"/>
  <c r="R83" i="57"/>
  <c r="FI181" i="57"/>
  <c r="GJ143" i="57"/>
  <c r="D138" i="57"/>
  <c r="DE70" i="57"/>
  <c r="BI156" i="57"/>
  <c r="DY178" i="57"/>
  <c r="ED23" i="57"/>
  <c r="EN125" i="57"/>
  <c r="CX109" i="57"/>
  <c r="CY109" i="57" s="1"/>
  <c r="GL165" i="57"/>
  <c r="ES98" i="57"/>
  <c r="EV85" i="57"/>
  <c r="EW85" i="57"/>
  <c r="BT115" i="57"/>
  <c r="BI192" i="57"/>
  <c r="ET26" i="57"/>
  <c r="AT92" i="57"/>
  <c r="GL152" i="57"/>
  <c r="EZ97" i="57"/>
  <c r="EB115" i="57"/>
  <c r="DN87" i="57"/>
  <c r="EC180" i="57"/>
  <c r="GH89" i="57"/>
  <c r="AH108" i="57"/>
  <c r="L190" i="57"/>
  <c r="DZ181" i="57"/>
  <c r="DV79" i="57"/>
  <c r="DW79" i="57"/>
  <c r="DL191" i="57"/>
  <c r="GN94" i="57"/>
  <c r="CO124" i="57"/>
  <c r="DT115" i="57"/>
  <c r="DH184" i="57"/>
  <c r="CF85" i="57"/>
  <c r="CC146" i="57"/>
  <c r="Y146" i="57"/>
  <c r="D119" i="57"/>
  <c r="DD82" i="57"/>
  <c r="R74" i="57"/>
  <c r="CD149" i="57"/>
  <c r="CD148" i="57"/>
  <c r="BV117" i="57"/>
  <c r="BW117" i="57" s="1"/>
  <c r="CW101" i="57"/>
  <c r="DM115" i="57"/>
  <c r="DV196" i="57"/>
  <c r="FD144" i="57"/>
  <c r="FD136" i="57"/>
  <c r="EZ191" i="57"/>
  <c r="GG171" i="57"/>
  <c r="AH122" i="57"/>
  <c r="GP127" i="57"/>
  <c r="FD146" i="57"/>
  <c r="U145" i="57"/>
  <c r="P156" i="57"/>
  <c r="AH68" i="57"/>
  <c r="AH67" i="57"/>
  <c r="AI68" i="57" s="1"/>
  <c r="DB74" i="57"/>
  <c r="DC74" i="57" s="1"/>
  <c r="V46" i="57"/>
  <c r="GD170" i="57"/>
  <c r="X117" i="57"/>
  <c r="BY190" i="57"/>
  <c r="AZ130" i="57"/>
  <c r="GB155" i="57"/>
  <c r="GC93" i="57"/>
  <c r="FU128" i="57"/>
  <c r="EZ64" i="57"/>
  <c r="FA96" i="57"/>
  <c r="CC174" i="57"/>
  <c r="DH127" i="57"/>
  <c r="DR189" i="57"/>
  <c r="AO152" i="57"/>
  <c r="AD79" i="57"/>
  <c r="BN85" i="57"/>
  <c r="BD102" i="57"/>
  <c r="ES118" i="57"/>
  <c r="M104" i="57"/>
  <c r="H99" i="57"/>
  <c r="FD149" i="57"/>
  <c r="DL186" i="57"/>
  <c r="GC105" i="57"/>
  <c r="FF172" i="57"/>
  <c r="AR115" i="57"/>
  <c r="GH174" i="57"/>
  <c r="GI174" i="57" s="1"/>
  <c r="GH173" i="57"/>
  <c r="F158" i="57"/>
  <c r="EW162" i="57"/>
  <c r="GD22" i="57"/>
  <c r="BT151" i="57"/>
  <c r="FL139" i="57"/>
  <c r="GJ78" i="57"/>
  <c r="BM186" i="57"/>
  <c r="F140" i="57"/>
  <c r="G140" i="57" s="1"/>
  <c r="GF189" i="57"/>
  <c r="BY151" i="57"/>
  <c r="EK188" i="57"/>
  <c r="GN174" i="57"/>
  <c r="DJ189" i="57"/>
  <c r="DJ188" i="57"/>
  <c r="FB115" i="57"/>
  <c r="FB114" i="57"/>
  <c r="FC115" i="57" s="1"/>
  <c r="FM176" i="57"/>
  <c r="BZ190" i="57"/>
  <c r="EF84" i="57"/>
  <c r="DH165" i="57"/>
  <c r="AL136" i="57"/>
  <c r="DX147" i="57"/>
  <c r="EK173" i="57"/>
  <c r="BH138" i="57"/>
  <c r="CK131" i="57"/>
  <c r="H178" i="57"/>
  <c r="DN55" i="57"/>
  <c r="BY165" i="57"/>
  <c r="CT144" i="57"/>
  <c r="CU144" i="57" s="1"/>
  <c r="CC95" i="57"/>
  <c r="AD137" i="57"/>
  <c r="N83" i="57"/>
  <c r="AJ179" i="57"/>
  <c r="GG170" i="57"/>
  <c r="J114" i="57"/>
  <c r="FY189" i="57"/>
  <c r="FT188" i="57"/>
  <c r="FY167" i="57"/>
  <c r="GB190" i="57"/>
  <c r="AL139" i="57"/>
  <c r="AM139" i="57" s="1"/>
  <c r="FQ138" i="57"/>
  <c r="FR110" i="57"/>
  <c r="CS161" i="57"/>
  <c r="EL144" i="57"/>
  <c r="EL143" i="57"/>
  <c r="BQ163" i="57"/>
  <c r="GG134" i="57"/>
  <c r="AR69" i="57"/>
  <c r="FR95" i="57"/>
  <c r="H84" i="57"/>
  <c r="GN103" i="57"/>
  <c r="EL182" i="57"/>
  <c r="EB152" i="57"/>
  <c r="CX97" i="57"/>
  <c r="ER141" i="57"/>
  <c r="CR92" i="57"/>
  <c r="FX153" i="57"/>
  <c r="EJ90" i="57"/>
  <c r="CX148" i="57"/>
  <c r="GN155" i="57"/>
  <c r="FU187" i="57"/>
  <c r="BH156" i="57"/>
  <c r="CC170" i="57"/>
  <c r="BV142" i="57"/>
  <c r="Q142" i="57"/>
  <c r="DY184" i="57"/>
  <c r="CX32" i="57"/>
  <c r="CX142" i="57"/>
  <c r="AO164" i="57"/>
  <c r="AT154" i="57"/>
  <c r="FQ139" i="57"/>
  <c r="BY188" i="57"/>
  <c r="GC134" i="57"/>
  <c r="EZ105" i="57"/>
  <c r="R104" i="57"/>
  <c r="EX178" i="57"/>
  <c r="R163" i="57"/>
  <c r="GH184" i="57"/>
  <c r="DJ193" i="57"/>
  <c r="U123" i="57"/>
  <c r="FY147" i="57"/>
  <c r="GN69" i="57"/>
  <c r="I132" i="57"/>
  <c r="Q87" i="57"/>
  <c r="FI113" i="57"/>
  <c r="FI169" i="57"/>
  <c r="AT91" i="57"/>
  <c r="FZ161" i="57"/>
  <c r="ES157" i="57"/>
  <c r="CX179" i="57"/>
  <c r="AK179" i="57"/>
  <c r="GL107" i="57"/>
  <c r="GO157" i="57"/>
  <c r="CV129" i="57"/>
  <c r="GC165" i="57"/>
  <c r="FD90" i="57"/>
  <c r="EO84" i="57"/>
  <c r="DT163" i="57"/>
  <c r="CV83" i="57"/>
  <c r="BP116" i="57"/>
  <c r="AB151" i="57"/>
  <c r="AG177" i="57"/>
  <c r="CH17" i="57"/>
  <c r="BT100" i="57"/>
  <c r="BF116" i="57"/>
  <c r="BE84" i="57"/>
  <c r="Z165" i="57"/>
  <c r="GN157" i="57"/>
  <c r="FP95" i="57"/>
  <c r="E110" i="57"/>
  <c r="GK80" i="57"/>
  <c r="DQ153" i="57"/>
  <c r="GB139" i="57"/>
  <c r="EG192" i="57"/>
  <c r="AC163" i="57"/>
  <c r="GD20" i="57"/>
  <c r="GB185" i="57"/>
  <c r="AK162" i="57"/>
  <c r="FX170" i="57"/>
  <c r="U121" i="57"/>
  <c r="L87" i="57"/>
  <c r="I69" i="57"/>
  <c r="FM98" i="57"/>
  <c r="AZ80" i="57"/>
  <c r="FI144" i="57"/>
  <c r="DV173" i="57"/>
  <c r="DE127" i="57"/>
  <c r="BR26" i="57"/>
  <c r="BS26" i="57" s="1"/>
  <c r="BR25" i="57"/>
  <c r="FB163" i="57"/>
  <c r="ER74" i="57"/>
  <c r="BQ83" i="57"/>
  <c r="FA174" i="57"/>
  <c r="EL95" i="57"/>
  <c r="CG131" i="57"/>
  <c r="FI122" i="57"/>
  <c r="AT180" i="57"/>
  <c r="CZ127" i="57"/>
  <c r="BM182" i="57"/>
  <c r="V50" i="57"/>
  <c r="BT103" i="57"/>
  <c r="CO81" i="57"/>
  <c r="Z135" i="57"/>
  <c r="Z134" i="57"/>
  <c r="AJ170" i="57"/>
  <c r="AZ182" i="57"/>
  <c r="AD148" i="57"/>
  <c r="U191" i="57"/>
  <c r="AF160" i="57"/>
  <c r="FZ184" i="57"/>
  <c r="GA184" i="57" s="1"/>
  <c r="U164" i="57"/>
  <c r="GC156" i="57"/>
  <c r="FR123" i="57"/>
  <c r="AD126" i="57"/>
  <c r="FU118" i="57"/>
  <c r="FN88" i="57"/>
  <c r="E184" i="57"/>
  <c r="FM104" i="57"/>
  <c r="AD65" i="57"/>
  <c r="BQ129" i="57"/>
  <c r="P81" i="57"/>
  <c r="CH190" i="57"/>
  <c r="T125" i="57"/>
  <c r="GF96" i="57"/>
  <c r="FJ189" i="57"/>
  <c r="FI153" i="57"/>
  <c r="EX170" i="57"/>
  <c r="CR184" i="57"/>
  <c r="FV158" i="57"/>
  <c r="GP164" i="57"/>
  <c r="DR64" i="57"/>
  <c r="EK116" i="57"/>
  <c r="BM190" i="57"/>
  <c r="ET28" i="57"/>
  <c r="V51" i="57"/>
  <c r="BR146" i="57"/>
  <c r="ED26" i="57"/>
  <c r="CS119" i="57"/>
  <c r="CG125" i="57"/>
  <c r="FZ181" i="57"/>
  <c r="GA181" i="57" s="1"/>
  <c r="BM176" i="57"/>
  <c r="CX78" i="57"/>
  <c r="U135" i="57"/>
  <c r="AS96" i="57"/>
  <c r="FT110" i="57"/>
  <c r="AF147" i="57"/>
  <c r="FH81" i="57"/>
  <c r="GO141" i="57"/>
  <c r="Q122" i="57"/>
  <c r="GG153" i="57"/>
  <c r="AP84" i="57"/>
  <c r="FF159" i="57"/>
  <c r="FG159" i="57" s="1"/>
  <c r="FL167" i="57"/>
  <c r="AW119" i="57"/>
  <c r="GJ93" i="57"/>
  <c r="GL87" i="57"/>
  <c r="AD78" i="57"/>
  <c r="AD164" i="57"/>
  <c r="FL129" i="57"/>
  <c r="GK170" i="57"/>
  <c r="X103" i="57"/>
  <c r="FQ112" i="57"/>
  <c r="FA98" i="57"/>
  <c r="EF64" i="57"/>
  <c r="DZ138" i="57"/>
  <c r="GO67" i="57"/>
  <c r="FU109" i="57"/>
  <c r="DR81" i="57"/>
  <c r="FH74" i="57"/>
  <c r="N91" i="57"/>
  <c r="P178" i="57"/>
  <c r="DY82" i="57"/>
  <c r="AG144" i="57"/>
  <c r="AJ99" i="57"/>
  <c r="BA88" i="57"/>
  <c r="BT79" i="57"/>
  <c r="ES173" i="57"/>
  <c r="U137" i="57"/>
  <c r="AW92" i="57"/>
  <c r="FT175" i="57"/>
  <c r="AC116" i="57"/>
  <c r="FY101" i="57"/>
  <c r="GP178" i="57"/>
  <c r="AL70" i="57"/>
  <c r="AM70" i="57" s="1"/>
  <c r="ET190" i="57"/>
  <c r="U115" i="57"/>
  <c r="AG119" i="57"/>
  <c r="GF184" i="57"/>
  <c r="AS91" i="57"/>
  <c r="CR185" i="57"/>
  <c r="GC89" i="57"/>
  <c r="Z171" i="57"/>
  <c r="CH194" i="57"/>
  <c r="F111" i="57"/>
  <c r="GD87" i="57"/>
  <c r="AG115" i="57"/>
  <c r="FN110" i="57"/>
  <c r="FQ69" i="57"/>
  <c r="DQ131" i="57"/>
  <c r="DI148" i="57"/>
  <c r="DV133" i="57"/>
  <c r="DW133" i="57" s="1"/>
  <c r="DB176" i="57"/>
  <c r="DC176" i="57" s="1"/>
  <c r="DB175" i="57"/>
  <c r="DC175" i="57" s="1"/>
  <c r="BN154" i="57"/>
  <c r="GF134" i="57"/>
  <c r="DJ131" i="57"/>
  <c r="CH149" i="57"/>
  <c r="GJ145" i="57"/>
  <c r="AV140" i="57"/>
  <c r="X102" i="57"/>
  <c r="T80" i="57"/>
  <c r="AZ76" i="57"/>
  <c r="BF125" i="57"/>
  <c r="R99" i="57"/>
  <c r="L171" i="57"/>
  <c r="P157" i="57"/>
  <c r="E152" i="57"/>
  <c r="FI101" i="57"/>
  <c r="GC162" i="57"/>
  <c r="J121" i="57"/>
  <c r="FR148" i="57"/>
  <c r="AN71" i="57"/>
  <c r="FI108" i="57"/>
  <c r="AK133" i="57"/>
  <c r="T101" i="57"/>
  <c r="FI98" i="57"/>
  <c r="AO121" i="57"/>
  <c r="AB99" i="57"/>
  <c r="EZ163" i="57"/>
  <c r="U143" i="57"/>
  <c r="EZ91" i="57"/>
  <c r="H89" i="57"/>
  <c r="FA143" i="57"/>
  <c r="AS167" i="57"/>
  <c r="FM83" i="57"/>
  <c r="DN118" i="57"/>
  <c r="DO118" i="57" s="1"/>
  <c r="EP131" i="57"/>
  <c r="AL98" i="57"/>
  <c r="DR95" i="57"/>
  <c r="DS95" i="57" s="1"/>
  <c r="EH110" i="57"/>
  <c r="BU65" i="57"/>
  <c r="GD171" i="57"/>
  <c r="EW64" i="57"/>
  <c r="CS146" i="57"/>
  <c r="FQ164" i="57"/>
  <c r="F60" i="57"/>
  <c r="BH76" i="57"/>
  <c r="BY102" i="57"/>
  <c r="X158" i="57"/>
  <c r="M170" i="57"/>
  <c r="BT125" i="57"/>
  <c r="EH142" i="57"/>
  <c r="CF188" i="57"/>
  <c r="FJ139" i="57"/>
  <c r="BP171" i="57"/>
  <c r="BR35" i="57"/>
  <c r="EW151" i="57"/>
  <c r="ER132" i="57"/>
  <c r="FP91" i="57"/>
  <c r="U102" i="57"/>
  <c r="FL105" i="57"/>
  <c r="BQ133" i="57"/>
  <c r="FZ146" i="57"/>
  <c r="FY114" i="57"/>
  <c r="AC181" i="57"/>
  <c r="GG184" i="57"/>
  <c r="CB87" i="57"/>
  <c r="BU64" i="57"/>
  <c r="FB131" i="57"/>
  <c r="CL146" i="57"/>
  <c r="GL134" i="57"/>
  <c r="AH151" i="57"/>
  <c r="AI151" i="57" s="1"/>
  <c r="FQ111" i="57"/>
  <c r="AD102" i="57"/>
  <c r="Z122" i="57"/>
  <c r="ED99" i="57"/>
  <c r="FV94" i="57"/>
  <c r="FA169" i="57"/>
  <c r="DU139" i="57"/>
  <c r="FT193" i="57"/>
  <c r="L144" i="57"/>
  <c r="BE162" i="57"/>
  <c r="EX115" i="57"/>
  <c r="BR102" i="57"/>
  <c r="BI153" i="57"/>
  <c r="E128" i="57"/>
  <c r="BN132" i="57"/>
  <c r="BN131" i="57"/>
  <c r="D191" i="57"/>
  <c r="DN51" i="57"/>
  <c r="CK113" i="57"/>
  <c r="GF147" i="57"/>
  <c r="AD147" i="57"/>
  <c r="FD135" i="57"/>
  <c r="FY126" i="57"/>
  <c r="AX157" i="57"/>
  <c r="AY157" i="57" s="1"/>
  <c r="CL190" i="57"/>
  <c r="CS186" i="57"/>
  <c r="FB123" i="57"/>
  <c r="FN119" i="57"/>
  <c r="CD186" i="57"/>
  <c r="CE186" i="57" s="1"/>
  <c r="GC117" i="57"/>
  <c r="FV138" i="57"/>
  <c r="F171" i="57"/>
  <c r="CG90" i="57"/>
  <c r="FE64" i="57"/>
  <c r="BL195" i="57"/>
  <c r="P130" i="57"/>
  <c r="FF129" i="57"/>
  <c r="GD129" i="57"/>
  <c r="FZ163" i="57"/>
  <c r="GD117" i="57"/>
  <c r="FH105" i="57"/>
  <c r="FE161" i="57"/>
  <c r="CB75" i="57"/>
  <c r="FV177" i="57"/>
  <c r="FV176" i="57"/>
  <c r="EL141" i="57"/>
  <c r="EX122" i="57"/>
  <c r="AH136" i="57"/>
  <c r="AT176" i="57"/>
  <c r="BR79" i="57"/>
  <c r="DJ102" i="57"/>
  <c r="Q101" i="57"/>
  <c r="BT94" i="57"/>
  <c r="EP194" i="57"/>
  <c r="AG87" i="57"/>
  <c r="BN139" i="57"/>
  <c r="H73" i="57"/>
  <c r="GO90" i="57"/>
  <c r="AB68" i="57"/>
  <c r="GK160" i="57"/>
  <c r="FH180" i="57"/>
  <c r="GK161" i="57"/>
  <c r="FV148" i="57"/>
  <c r="BU139" i="57"/>
  <c r="GK163" i="57"/>
  <c r="FT163" i="57"/>
  <c r="CV151" i="57"/>
  <c r="EV167" i="57"/>
  <c r="L176" i="57"/>
  <c r="DP169" i="57"/>
  <c r="Q73" i="57"/>
  <c r="GH155" i="57"/>
  <c r="GI155" i="57" s="1"/>
  <c r="AP183" i="57"/>
  <c r="EJ190" i="57"/>
  <c r="GB82" i="57"/>
  <c r="EL140" i="57"/>
  <c r="Z69" i="57"/>
  <c r="EK169" i="57"/>
  <c r="DH85" i="57"/>
  <c r="DD100" i="57"/>
  <c r="FP83" i="57"/>
  <c r="EP78" i="57"/>
  <c r="GJ82" i="57"/>
  <c r="GJ92" i="57"/>
  <c r="BB126" i="57"/>
  <c r="BB125" i="57"/>
  <c r="BC126" i="57"/>
  <c r="X106" i="57"/>
  <c r="EB157" i="57"/>
  <c r="CL96" i="57"/>
  <c r="FB72" i="57"/>
  <c r="CK82" i="57"/>
  <c r="AP79" i="57"/>
  <c r="FB74" i="57"/>
  <c r="N135" i="57"/>
  <c r="N157" i="57"/>
  <c r="FD177" i="57"/>
  <c r="D136" i="57"/>
  <c r="AS166" i="57"/>
  <c r="BX192" i="57"/>
  <c r="CH160" i="57"/>
  <c r="FU91" i="57"/>
  <c r="BF68" i="57"/>
  <c r="AR146" i="57"/>
  <c r="EO153" i="57"/>
  <c r="D73" i="57"/>
  <c r="L119" i="57"/>
  <c r="FD169" i="57"/>
  <c r="AW136" i="57"/>
  <c r="D94" i="57"/>
  <c r="J127" i="57"/>
  <c r="FD160" i="57"/>
  <c r="N124" i="57"/>
  <c r="DZ174" i="57"/>
  <c r="DT130" i="57"/>
  <c r="CW134" i="57"/>
  <c r="FX72" i="57"/>
  <c r="ED80" i="57"/>
  <c r="DD68" i="57"/>
  <c r="FN107" i="57"/>
  <c r="FB120" i="57"/>
  <c r="BJ66" i="57"/>
  <c r="AZ82" i="57"/>
  <c r="BT120" i="57"/>
  <c r="X177" i="57"/>
  <c r="AO182" i="57"/>
  <c r="BL105" i="57"/>
  <c r="BU177" i="57"/>
  <c r="BU161" i="57"/>
  <c r="BY74" i="57"/>
  <c r="BY194" i="57"/>
  <c r="D164" i="57"/>
  <c r="AF184" i="57"/>
  <c r="GP147" i="57"/>
  <c r="GQ147" i="57" s="1"/>
  <c r="GF136" i="57"/>
  <c r="Y87" i="57"/>
  <c r="FT180" i="57"/>
  <c r="P167" i="57"/>
  <c r="FM75" i="57"/>
  <c r="FZ119" i="57"/>
  <c r="GA119" i="57" s="1"/>
  <c r="U120" i="57"/>
  <c r="EZ104" i="57"/>
  <c r="FR70" i="57"/>
  <c r="FR69" i="57"/>
  <c r="FS70" i="57" s="1"/>
  <c r="E74" i="57"/>
  <c r="EX141" i="57"/>
  <c r="EY141" i="57" s="1"/>
  <c r="AG78" i="57"/>
  <c r="GF137" i="57"/>
  <c r="AC125" i="57"/>
  <c r="FP114" i="57"/>
  <c r="Q89" i="57"/>
  <c r="EX97" i="57"/>
  <c r="EB143" i="57"/>
  <c r="ER72" i="57"/>
  <c r="F138" i="57"/>
  <c r="G138" i="57"/>
  <c r="EB75" i="57"/>
  <c r="DY179" i="57"/>
  <c r="DR150" i="57"/>
  <c r="DS150" i="57" s="1"/>
  <c r="DR149" i="57"/>
  <c r="ER106" i="57"/>
  <c r="EC88" i="57"/>
  <c r="DF150" i="57"/>
  <c r="FP112" i="57"/>
  <c r="GB122" i="57"/>
  <c r="BE155" i="57"/>
  <c r="EV119" i="57"/>
  <c r="BJ101" i="57"/>
  <c r="H138" i="57"/>
  <c r="GJ168" i="57"/>
  <c r="AT96" i="57"/>
  <c r="BQ119" i="57"/>
  <c r="AB171" i="57"/>
  <c r="J108" i="57"/>
  <c r="J107" i="57"/>
  <c r="FP152" i="57"/>
  <c r="T89" i="57"/>
  <c r="FI149" i="57"/>
  <c r="BD120" i="57"/>
  <c r="AX80" i="57"/>
  <c r="EV190" i="57"/>
  <c r="M85" i="57"/>
  <c r="GP183" i="57"/>
  <c r="FA120" i="57"/>
  <c r="M185" i="57"/>
  <c r="DP77" i="57"/>
  <c r="FX73" i="57"/>
  <c r="AZ73" i="57"/>
  <c r="AW188" i="57"/>
  <c r="GP133" i="57"/>
  <c r="AN114" i="57"/>
  <c r="AS134" i="57"/>
  <c r="FH125" i="57"/>
  <c r="FZ136" i="57"/>
  <c r="EN111" i="57"/>
  <c r="EX106" i="57"/>
  <c r="GJ151" i="57"/>
  <c r="ET25" i="57"/>
  <c r="AX105" i="57"/>
  <c r="BF129" i="57"/>
  <c r="EL137" i="57"/>
  <c r="DF114" i="57"/>
  <c r="AR83" i="57"/>
  <c r="AK149" i="57"/>
  <c r="GJ166" i="57"/>
  <c r="BZ133" i="57"/>
  <c r="BM105" i="57"/>
  <c r="M153" i="57"/>
  <c r="BB74" i="57"/>
  <c r="DV66" i="57"/>
  <c r="DW66" i="57" s="1"/>
  <c r="AF182" i="57"/>
  <c r="N64" i="57"/>
  <c r="FP98" i="57"/>
  <c r="Z118" i="57"/>
  <c r="AA118" i="57" s="1"/>
  <c r="GL166" i="57"/>
  <c r="FH160" i="57"/>
  <c r="BJ146" i="57"/>
  <c r="BJ145" i="57"/>
  <c r="FJ73" i="57"/>
  <c r="AG83" i="57"/>
  <c r="E193" i="57"/>
  <c r="FN95" i="57"/>
  <c r="Q66" i="57"/>
  <c r="FU171" i="57"/>
  <c r="GH142" i="57"/>
  <c r="BT168" i="57"/>
  <c r="E149" i="57"/>
  <c r="ET94" i="57"/>
  <c r="GP162" i="57"/>
  <c r="R128" i="57"/>
  <c r="CO193" i="57"/>
  <c r="EW143" i="57"/>
  <c r="DH75" i="57"/>
  <c r="BJ124" i="57"/>
  <c r="GH139" i="57"/>
  <c r="FN172" i="57"/>
  <c r="EG87" i="57"/>
  <c r="DV194" i="57"/>
  <c r="CN117" i="57"/>
  <c r="BU173" i="57"/>
  <c r="CX77" i="57"/>
  <c r="BR51" i="57"/>
  <c r="BQ160" i="57"/>
  <c r="DA127" i="57"/>
  <c r="BR99" i="57"/>
  <c r="BR98" i="57"/>
  <c r="AD70" i="57"/>
  <c r="AB70" i="57"/>
  <c r="DL190" i="57"/>
  <c r="BR13" i="57"/>
  <c r="FJ37" i="57"/>
  <c r="GL147" i="57"/>
  <c r="AV125" i="57"/>
  <c r="GJ142" i="57"/>
  <c r="CL65" i="57"/>
  <c r="CH107" i="57"/>
  <c r="FM92" i="57"/>
  <c r="FM181" i="57"/>
  <c r="X87" i="57"/>
  <c r="FV114" i="57"/>
  <c r="FW114" i="57" s="1"/>
  <c r="FI187" i="57"/>
  <c r="GP175" i="57"/>
  <c r="AK94" i="57"/>
  <c r="FV102" i="57"/>
  <c r="F54" i="57"/>
  <c r="AO191" i="57"/>
  <c r="FP75" i="57"/>
  <c r="GG113" i="57"/>
  <c r="BV106" i="57"/>
  <c r="EX143" i="57"/>
  <c r="FL133" i="57"/>
  <c r="BT156" i="57"/>
  <c r="FH133" i="57"/>
  <c r="DQ150" i="57"/>
  <c r="CP176" i="57"/>
  <c r="CQ176" i="57" s="1"/>
  <c r="EX136" i="57"/>
  <c r="CC169" i="57"/>
  <c r="DU84" i="57"/>
  <c r="CV188" i="57"/>
  <c r="CT165" i="57"/>
  <c r="CB92" i="57"/>
  <c r="CC109" i="57"/>
  <c r="CK174" i="57"/>
  <c r="AC107" i="57"/>
  <c r="H118" i="57"/>
  <c r="GK181" i="57"/>
  <c r="FX134" i="57"/>
  <c r="V67" i="57"/>
  <c r="V66" i="57"/>
  <c r="FQ129" i="57"/>
  <c r="V106" i="57"/>
  <c r="FF166" i="57"/>
  <c r="FF103" i="57"/>
  <c r="FG103" i="57" s="1"/>
  <c r="M188" i="57"/>
  <c r="FR145" i="57"/>
  <c r="CR190" i="57"/>
  <c r="Q169" i="57"/>
  <c r="FM89" i="57"/>
  <c r="CP95" i="57"/>
  <c r="FI68" i="57"/>
  <c r="AG153" i="57"/>
  <c r="GG73" i="57"/>
  <c r="CH37" i="57"/>
  <c r="CH36" i="57"/>
  <c r="CI37" i="57" s="1"/>
  <c r="R87" i="57"/>
  <c r="R86" i="57"/>
  <c r="FX177" i="57"/>
  <c r="DL151" i="57"/>
  <c r="AV100" i="57"/>
  <c r="DZ103" i="57"/>
  <c r="CW142" i="57"/>
  <c r="EL101" i="57"/>
  <c r="EK184" i="57"/>
  <c r="EP90" i="57"/>
  <c r="BI162" i="57"/>
  <c r="GF190" i="57"/>
  <c r="AD77" i="57"/>
  <c r="AE77" i="57" s="1"/>
  <c r="AV175" i="57"/>
  <c r="DN157" i="57"/>
  <c r="Z179" i="57"/>
  <c r="AA179" i="57" s="1"/>
  <c r="EK185" i="57"/>
  <c r="FJ52" i="57"/>
  <c r="FK52" i="57"/>
  <c r="BY69" i="57"/>
  <c r="EW133" i="57"/>
  <c r="Y182" i="57"/>
  <c r="F75" i="57"/>
  <c r="DQ100" i="57"/>
  <c r="Y129" i="57"/>
  <c r="GF94" i="57"/>
  <c r="GC147" i="57"/>
  <c r="H81" i="57"/>
  <c r="FU112" i="57"/>
  <c r="T131" i="57"/>
  <c r="GL79" i="57"/>
  <c r="GM79" i="57" s="1"/>
  <c r="GL78" i="57"/>
  <c r="DX122" i="57"/>
  <c r="AB125" i="57"/>
  <c r="Z193" i="57"/>
  <c r="AC165" i="57"/>
  <c r="Q70" i="57"/>
  <c r="AB138" i="57"/>
  <c r="GC79" i="57"/>
  <c r="BA158" i="57"/>
  <c r="GJ167" i="57"/>
  <c r="FY144" i="57"/>
  <c r="FJ13" i="57"/>
  <c r="EH133" i="57"/>
  <c r="EI133" i="57" s="1"/>
  <c r="AR178" i="57"/>
  <c r="FI102" i="57"/>
  <c r="DN70" i="57"/>
  <c r="AK102" i="57"/>
  <c r="CH55" i="57"/>
  <c r="EB138" i="57"/>
  <c r="FA85" i="57"/>
  <c r="AO133" i="57"/>
  <c r="GJ156" i="57"/>
  <c r="AP66" i="57"/>
  <c r="BD133" i="57"/>
  <c r="FH188" i="57"/>
  <c r="DV117" i="57"/>
  <c r="DW117" i="57" s="1"/>
  <c r="AJ108" i="57"/>
  <c r="R123" i="57"/>
  <c r="AX141" i="57"/>
  <c r="AY141" i="57" s="1"/>
  <c r="BB117" i="57"/>
  <c r="EF187" i="57"/>
  <c r="GP104" i="57"/>
  <c r="GQ104" i="57"/>
  <c r="FM69" i="57"/>
  <c r="AJ111" i="57"/>
  <c r="H193" i="57"/>
  <c r="J99" i="57"/>
  <c r="K99" i="57" s="1"/>
  <c r="EZ168" i="57"/>
  <c r="CC179" i="57"/>
  <c r="AW106" i="57"/>
  <c r="GH111" i="57"/>
  <c r="AD144" i="57"/>
  <c r="GC75" i="57"/>
  <c r="FV22" i="57"/>
  <c r="FW22" i="57" s="1"/>
  <c r="Z82" i="57"/>
  <c r="AA82" i="57" s="1"/>
  <c r="GP186" i="57"/>
  <c r="BH190" i="57"/>
  <c r="EO193" i="57"/>
  <c r="AB104" i="57"/>
  <c r="GJ137" i="57"/>
  <c r="FV168" i="57"/>
  <c r="DZ168" i="57"/>
  <c r="EA168" i="57" s="1"/>
  <c r="DB114" i="57"/>
  <c r="DC114" i="57" s="1"/>
  <c r="FU78" i="57"/>
  <c r="FI66" i="57"/>
  <c r="EF110" i="57"/>
  <c r="CK137" i="57"/>
  <c r="DZ164" i="57"/>
  <c r="EA164" i="57" s="1"/>
  <c r="DZ163" i="57"/>
  <c r="EX151" i="57"/>
  <c r="CT68" i="57"/>
  <c r="CD128" i="57"/>
  <c r="CL150" i="57"/>
  <c r="CO97" i="57"/>
  <c r="AS72" i="57"/>
  <c r="AP90" i="57"/>
  <c r="AF123" i="57"/>
  <c r="AS110" i="57"/>
  <c r="DH195" i="57"/>
  <c r="CS149" i="57"/>
  <c r="AD80" i="57"/>
  <c r="GD62" i="57"/>
  <c r="GD61" i="57"/>
  <c r="AN166" i="57"/>
  <c r="BB39" i="57"/>
  <c r="GH76" i="57"/>
  <c r="GI76" i="57" s="1"/>
  <c r="CC187" i="57"/>
  <c r="ED77" i="57"/>
  <c r="F156" i="57"/>
  <c r="T87" i="57"/>
  <c r="GD114" i="57"/>
  <c r="E134" i="57"/>
  <c r="FU89" i="57"/>
  <c r="GK183" i="57"/>
  <c r="F74" i="57"/>
  <c r="P116" i="57"/>
  <c r="L64" i="57"/>
  <c r="FT165" i="57"/>
  <c r="AP145" i="57"/>
  <c r="FF144" i="57"/>
  <c r="ER174" i="57"/>
  <c r="EZ180" i="57"/>
  <c r="CX87" i="57"/>
  <c r="CY87" i="57" s="1"/>
  <c r="FD104" i="57"/>
  <c r="DQ73" i="57"/>
  <c r="CH46" i="57"/>
  <c r="GF182" i="57"/>
  <c r="EZ194" i="57"/>
  <c r="CD103" i="57"/>
  <c r="FV14" i="57"/>
  <c r="BF119" i="57"/>
  <c r="BT97" i="57"/>
  <c r="FU156" i="57"/>
  <c r="EX111" i="57"/>
  <c r="EH190" i="57"/>
  <c r="DV80" i="57"/>
  <c r="DE135" i="57"/>
  <c r="DR173" i="57"/>
  <c r="EX128" i="57"/>
  <c r="EB116" i="57"/>
  <c r="DN27" i="57"/>
  <c r="DO27" i="57" s="1"/>
  <c r="FB167" i="57"/>
  <c r="DV170" i="57"/>
  <c r="EH181" i="57"/>
  <c r="FH92" i="57"/>
  <c r="ER135" i="57"/>
  <c r="GC178" i="57"/>
  <c r="DQ149" i="57"/>
  <c r="DF130" i="57"/>
  <c r="ED87" i="57"/>
  <c r="EK108" i="57"/>
  <c r="DN140" i="57"/>
  <c r="BR45" i="57"/>
  <c r="EV181" i="57"/>
  <c r="FH171" i="57"/>
  <c r="BR141" i="57"/>
  <c r="X65" i="57"/>
  <c r="AF82" i="57"/>
  <c r="N120" i="57"/>
  <c r="N119" i="57"/>
  <c r="O120" i="57"/>
  <c r="GL77" i="57"/>
  <c r="GL76" i="57"/>
  <c r="DM112" i="57"/>
  <c r="DA154" i="57"/>
  <c r="FJ122" i="57"/>
  <c r="DB144" i="57"/>
  <c r="AO78" i="57"/>
  <c r="FJ92" i="57"/>
  <c r="FK92" i="57" s="1"/>
  <c r="CV160" i="57"/>
  <c r="EP147" i="57"/>
  <c r="EQ147" i="57" s="1"/>
  <c r="EJ158" i="57"/>
  <c r="DJ163" i="57"/>
  <c r="FB174" i="57"/>
  <c r="EF168" i="57"/>
  <c r="CZ149" i="57"/>
  <c r="BM158" i="57"/>
  <c r="DN16" i="57"/>
  <c r="DO17" i="57" s="1"/>
  <c r="DV72" i="57"/>
  <c r="CJ107" i="57"/>
  <c r="DV89" i="57"/>
  <c r="BZ146" i="57"/>
  <c r="R136" i="57"/>
  <c r="FU104" i="57"/>
  <c r="P128" i="57"/>
  <c r="DT149" i="57"/>
  <c r="AJ76" i="57"/>
  <c r="EO124" i="57"/>
  <c r="DU110" i="57"/>
  <c r="FH174" i="57"/>
  <c r="BX87" i="57"/>
  <c r="DE193" i="57"/>
  <c r="FE119" i="57"/>
  <c r="FQ72" i="57"/>
  <c r="FF87" i="57"/>
  <c r="FG87" i="57" s="1"/>
  <c r="DQ129" i="57"/>
  <c r="EV154" i="57"/>
  <c r="EJ88" i="57"/>
  <c r="DB106" i="57"/>
  <c r="FR97" i="57"/>
  <c r="EW159" i="57"/>
  <c r="EH81" i="57"/>
  <c r="ED195" i="57"/>
  <c r="GO106" i="57"/>
  <c r="ED72" i="57"/>
  <c r="ED71" i="57"/>
  <c r="DM165" i="57"/>
  <c r="EZ117" i="57"/>
  <c r="EC134" i="57"/>
  <c r="BH181" i="57"/>
  <c r="FF91" i="57"/>
  <c r="DD99" i="57"/>
  <c r="BZ92" i="57"/>
  <c r="GK102" i="57"/>
  <c r="EN100" i="57"/>
  <c r="DR163" i="57"/>
  <c r="BJ85" i="57"/>
  <c r="BK85" i="57" s="1"/>
  <c r="DF90" i="57"/>
  <c r="DE136" i="57"/>
  <c r="DR104" i="57"/>
  <c r="BA68" i="57"/>
  <c r="BH108" i="57"/>
  <c r="DP85" i="57"/>
  <c r="F120" i="57"/>
  <c r="ED137" i="57"/>
  <c r="EE137" i="57" s="1"/>
  <c r="DR100" i="57"/>
  <c r="CF65" i="57"/>
  <c r="BN87" i="57"/>
  <c r="I76" i="57"/>
  <c r="GD181" i="57"/>
  <c r="GH135" i="57"/>
  <c r="DN17" i="57"/>
  <c r="DX110" i="57"/>
  <c r="ES119" i="57"/>
  <c r="EX65" i="57"/>
  <c r="DM73" i="57"/>
  <c r="DF173" i="57"/>
  <c r="ES93" i="57"/>
  <c r="DR74" i="57"/>
  <c r="DP120" i="57"/>
  <c r="DJ144" i="57"/>
  <c r="BH92" i="57"/>
  <c r="FM179" i="57"/>
  <c r="EW84" i="57"/>
  <c r="FY76" i="57"/>
  <c r="FR151" i="57"/>
  <c r="FR150" i="57"/>
  <c r="EP171" i="57"/>
  <c r="EQ171" i="57" s="1"/>
  <c r="EP170" i="57"/>
  <c r="FA109" i="57"/>
  <c r="DD166" i="57"/>
  <c r="DA183" i="57"/>
  <c r="DF142" i="57"/>
  <c r="CL155" i="57"/>
  <c r="GO78" i="57"/>
  <c r="EX132" i="57"/>
  <c r="EY132" i="57" s="1"/>
  <c r="DL138" i="57"/>
  <c r="GJ69" i="57"/>
  <c r="FH124" i="57"/>
  <c r="CX112" i="57"/>
  <c r="CL101" i="57"/>
  <c r="CM101" i="57" s="1"/>
  <c r="GC95" i="57"/>
  <c r="DZ109" i="57"/>
  <c r="AN77" i="57"/>
  <c r="N142" i="57"/>
  <c r="BQ101" i="57"/>
  <c r="CX118" i="57"/>
  <c r="CF98" i="57"/>
  <c r="H91" i="57"/>
  <c r="AO162" i="57"/>
  <c r="DU99" i="57"/>
  <c r="AL158" i="57"/>
  <c r="AK103" i="57"/>
  <c r="DV144" i="57"/>
  <c r="L105" i="57"/>
  <c r="DY123" i="57"/>
  <c r="BA112" i="57"/>
  <c r="D169" i="57"/>
  <c r="AB134" i="57"/>
  <c r="GN184" i="57"/>
  <c r="EN69" i="57"/>
  <c r="EC75" i="57"/>
  <c r="EJ148" i="57"/>
  <c r="ES174" i="57"/>
  <c r="ES160" i="57"/>
  <c r="BD79" i="57"/>
  <c r="ET99" i="57"/>
  <c r="EU99" i="57" s="1"/>
  <c r="CR150" i="57"/>
  <c r="CW155" i="57"/>
  <c r="EK170" i="57"/>
  <c r="AL119" i="57"/>
  <c r="AL118" i="57"/>
  <c r="FJ116" i="57"/>
  <c r="FR90" i="57"/>
  <c r="CR174" i="57"/>
  <c r="ES120" i="57"/>
  <c r="EG152" i="57"/>
  <c r="DP126" i="57"/>
  <c r="FD166" i="57"/>
  <c r="DH146" i="57"/>
  <c r="EH92" i="57"/>
  <c r="BA144" i="57"/>
  <c r="DT134" i="57"/>
  <c r="FB78" i="57"/>
  <c r="AF183" i="57"/>
  <c r="ES161" i="57"/>
  <c r="EF125" i="57"/>
  <c r="CX22" i="57"/>
  <c r="CX43" i="57"/>
  <c r="ED28" i="57"/>
  <c r="EH84" i="57"/>
  <c r="EX152" i="57"/>
  <c r="EY152" i="57" s="1"/>
  <c r="Z126" i="57"/>
  <c r="AS123" i="57"/>
  <c r="EN82" i="57"/>
  <c r="FQ87" i="57"/>
  <c r="X108" i="57"/>
  <c r="V142" i="57"/>
  <c r="EJ154" i="57"/>
  <c r="X150" i="57"/>
  <c r="AN170" i="57"/>
  <c r="DB146" i="57"/>
  <c r="CV176" i="57"/>
  <c r="AR135" i="57"/>
  <c r="AX74" i="57"/>
  <c r="BM151" i="57"/>
  <c r="FA119" i="57"/>
  <c r="DN134" i="57"/>
  <c r="CN87" i="57"/>
  <c r="BA153" i="57"/>
  <c r="Z136" i="57"/>
  <c r="FZ109" i="57"/>
  <c r="CH177" i="57"/>
  <c r="CI177" i="57" s="1"/>
  <c r="FJ63" i="57"/>
  <c r="FJ62" i="57"/>
  <c r="FQ68" i="57"/>
  <c r="BL122" i="57"/>
  <c r="GP82" i="57"/>
  <c r="AO123" i="57"/>
  <c r="AR191" i="57"/>
  <c r="GP97" i="57"/>
  <c r="GQ97" i="57" s="1"/>
  <c r="R70" i="57"/>
  <c r="FL148" i="57"/>
  <c r="FT74" i="57"/>
  <c r="AR132" i="57"/>
  <c r="AL75" i="57"/>
  <c r="EG191" i="57"/>
  <c r="BU77" i="57"/>
  <c r="AO103" i="57"/>
  <c r="EC190" i="57"/>
  <c r="FD125" i="57"/>
  <c r="ED48" i="57"/>
  <c r="DD119" i="57"/>
  <c r="L189" i="57"/>
  <c r="BB28" i="57"/>
  <c r="CO127" i="57"/>
  <c r="DB177" i="57"/>
  <c r="V144" i="57"/>
  <c r="W144" i="57" s="1"/>
  <c r="DJ95" i="57"/>
  <c r="M142" i="57"/>
  <c r="BU170" i="57"/>
  <c r="BM68" i="57"/>
  <c r="BA122" i="57"/>
  <c r="GH88" i="57"/>
  <c r="GO124" i="57"/>
  <c r="J95" i="57"/>
  <c r="K95" i="57" s="1"/>
  <c r="EX77" i="57"/>
  <c r="F84" i="57"/>
  <c r="G84" i="57" s="1"/>
  <c r="ER91" i="57"/>
  <c r="P113" i="57"/>
  <c r="U170" i="57"/>
  <c r="GJ112" i="57"/>
  <c r="F161" i="57"/>
  <c r="Q74" i="57"/>
  <c r="EV169" i="57"/>
  <c r="CD179" i="57"/>
  <c r="V28" i="57"/>
  <c r="V27" i="57"/>
  <c r="GG193" i="57"/>
  <c r="GF89" i="57"/>
  <c r="BF185" i="57"/>
  <c r="BG185" i="57" s="1"/>
  <c r="GB72" i="57"/>
  <c r="FV16" i="57"/>
  <c r="EN95" i="57"/>
  <c r="BX151" i="57"/>
  <c r="FQ165" i="57"/>
  <c r="GK119" i="57"/>
  <c r="BI158" i="57"/>
  <c r="FU95" i="57"/>
  <c r="FB132" i="57"/>
  <c r="BQ104" i="57"/>
  <c r="F160" i="57"/>
  <c r="G160" i="57" s="1"/>
  <c r="F159" i="57"/>
  <c r="DA65" i="57"/>
  <c r="AV105" i="57"/>
  <c r="CF70" i="57"/>
  <c r="AK183" i="57"/>
  <c r="AR140" i="57"/>
  <c r="GK130" i="57"/>
  <c r="CW193" i="57"/>
  <c r="GB136" i="57"/>
  <c r="AF139" i="57"/>
  <c r="FA134" i="57"/>
  <c r="V16" i="57"/>
  <c r="FN168" i="57"/>
  <c r="FH120" i="57"/>
  <c r="GG185" i="57"/>
  <c r="GF87" i="57"/>
  <c r="BL137" i="57"/>
  <c r="CS100" i="57"/>
  <c r="GJ164" i="57"/>
  <c r="BU160" i="57"/>
  <c r="GP176" i="57"/>
  <c r="BR158" i="57"/>
  <c r="BS158" i="57" s="1"/>
  <c r="GF191" i="57"/>
  <c r="H102" i="57"/>
  <c r="GO167" i="57"/>
  <c r="D92" i="57"/>
  <c r="Y190" i="57"/>
  <c r="FP135" i="57"/>
  <c r="EH128" i="57"/>
  <c r="EH127" i="57"/>
  <c r="DT164" i="57"/>
  <c r="FY82" i="57"/>
  <c r="DR112" i="57"/>
  <c r="DS112" i="57" s="1"/>
  <c r="DE182" i="57"/>
  <c r="FI99" i="57"/>
  <c r="EG158" i="57"/>
  <c r="EV100" i="57"/>
  <c r="GB120" i="57"/>
  <c r="AP129" i="57"/>
  <c r="CR71" i="57"/>
  <c r="EK89" i="57"/>
  <c r="BF115" i="57"/>
  <c r="DN126" i="57"/>
  <c r="DO126" i="57"/>
  <c r="AV187" i="57"/>
  <c r="CP132" i="57"/>
  <c r="BH173" i="57"/>
  <c r="AK164" i="57"/>
  <c r="FY143" i="57"/>
  <c r="GH164" i="57"/>
  <c r="M165" i="57"/>
  <c r="EW111" i="57"/>
  <c r="AR89" i="57"/>
  <c r="EZ157" i="57"/>
  <c r="FI163" i="57"/>
  <c r="AL154" i="57"/>
  <c r="GH180" i="57"/>
  <c r="V56" i="57"/>
  <c r="V55" i="57"/>
  <c r="AB97" i="57"/>
  <c r="FL69" i="57"/>
  <c r="FV188" i="57"/>
  <c r="FW188" i="57" s="1"/>
  <c r="FN80" i="57"/>
  <c r="CW183" i="57"/>
  <c r="FH89" i="57"/>
  <c r="X167" i="57"/>
  <c r="GN140" i="57"/>
  <c r="DI127" i="57"/>
  <c r="FH117" i="57"/>
  <c r="BF165" i="57"/>
  <c r="EL87" i="57"/>
  <c r="EO175" i="57"/>
  <c r="BD95" i="57"/>
  <c r="GH193" i="57"/>
  <c r="FL88" i="57"/>
  <c r="CB129" i="57"/>
  <c r="AJ168" i="57"/>
  <c r="BB103" i="57"/>
  <c r="CF143" i="57"/>
  <c r="Q105" i="57"/>
  <c r="DR122" i="57"/>
  <c r="BT104" i="57"/>
  <c r="CV124" i="57"/>
  <c r="CJ112" i="57"/>
  <c r="AN169" i="57"/>
  <c r="U65" i="57"/>
  <c r="AC143" i="57"/>
  <c r="GD121" i="57"/>
  <c r="GE121" i="57" s="1"/>
  <c r="GD120" i="57"/>
  <c r="BF75" i="57"/>
  <c r="GJ70" i="57"/>
  <c r="AB120" i="57"/>
  <c r="GK140" i="57"/>
  <c r="FQ143" i="57"/>
  <c r="BI134" i="57"/>
  <c r="DI108" i="57"/>
  <c r="FJ167" i="57"/>
  <c r="D143" i="57"/>
  <c r="GP167" i="57"/>
  <c r="L65" i="57"/>
  <c r="FZ134" i="57"/>
  <c r="V131" i="57"/>
  <c r="GB161" i="57"/>
  <c r="AL129" i="57"/>
  <c r="FM172" i="57"/>
  <c r="DT174" i="57"/>
  <c r="DV135" i="57"/>
  <c r="GK157" i="57"/>
  <c r="FE70" i="57"/>
  <c r="ER122" i="57"/>
  <c r="CL164" i="57"/>
  <c r="EH95" i="57"/>
  <c r="GG149" i="57"/>
  <c r="CS124" i="57"/>
  <c r="EZ153" i="57"/>
  <c r="AX164" i="57"/>
  <c r="BL142" i="57"/>
  <c r="EX107" i="57"/>
  <c r="BX111" i="57"/>
  <c r="CT74" i="57"/>
  <c r="BN93" i="57"/>
  <c r="AB115" i="57"/>
  <c r="DI138" i="57"/>
  <c r="I172" i="57"/>
  <c r="EF188" i="57"/>
  <c r="Q191" i="57"/>
  <c r="BH170" i="57"/>
  <c r="GN192" i="57"/>
  <c r="DP100" i="57"/>
  <c r="AW175" i="57"/>
  <c r="FR173" i="57"/>
  <c r="FD187" i="57"/>
  <c r="FT160" i="57"/>
  <c r="L191" i="57"/>
  <c r="D165" i="57"/>
  <c r="FL147" i="57"/>
  <c r="FZ79" i="57"/>
  <c r="GA79" i="57" s="1"/>
  <c r="M136" i="57"/>
  <c r="AZ70" i="57"/>
  <c r="DN193" i="57"/>
  <c r="FV116" i="57"/>
  <c r="I82" i="57"/>
  <c r="FB142" i="57"/>
  <c r="FP141" i="57"/>
  <c r="EK73" i="57"/>
  <c r="EN171" i="57"/>
  <c r="GF117" i="57"/>
  <c r="FR154" i="57"/>
  <c r="BZ105" i="57"/>
  <c r="ES168" i="57"/>
  <c r="DV127" i="57"/>
  <c r="DI99" i="57"/>
  <c r="CB67" i="57"/>
  <c r="BV95" i="57"/>
  <c r="CX146" i="57"/>
  <c r="CT95" i="57"/>
  <c r="CB142" i="57"/>
  <c r="CJ140" i="57"/>
  <c r="Q129" i="57"/>
  <c r="AN174" i="57"/>
  <c r="CW104" i="57"/>
  <c r="FJ12" i="57"/>
  <c r="Z191" i="57"/>
  <c r="CF173" i="57"/>
  <c r="GO160" i="57"/>
  <c r="CL186" i="57"/>
  <c r="GH95" i="57"/>
  <c r="N132" i="57"/>
  <c r="AC157" i="57"/>
  <c r="GB125" i="57"/>
  <c r="V109" i="57"/>
  <c r="U85" i="57"/>
  <c r="CW194" i="57"/>
  <c r="AD130" i="57"/>
  <c r="CF88" i="57"/>
  <c r="BQ145" i="57"/>
  <c r="AB184" i="57"/>
  <c r="EK193" i="57"/>
  <c r="FN72" i="57"/>
  <c r="FQ128" i="57"/>
  <c r="FA142" i="57"/>
  <c r="EO174" i="57"/>
  <c r="CN101" i="57"/>
  <c r="GG160" i="57"/>
  <c r="BT172" i="57"/>
  <c r="BJ134" i="57"/>
  <c r="BK135" i="57" s="1"/>
  <c r="L169" i="57"/>
  <c r="BL111" i="57"/>
  <c r="DA134" i="57"/>
  <c r="BN84" i="57"/>
  <c r="BP98" i="57"/>
  <c r="L168" i="57"/>
  <c r="P83" i="57"/>
  <c r="AT193" i="57"/>
  <c r="FR100" i="57"/>
  <c r="AF98" i="57"/>
  <c r="GO144" i="57"/>
  <c r="BX140" i="57"/>
  <c r="FN183" i="57"/>
  <c r="FO183" i="57" s="1"/>
  <c r="FN182" i="57"/>
  <c r="GG176" i="57"/>
  <c r="E177" i="57"/>
  <c r="CV191" i="57"/>
  <c r="FF149" i="57"/>
  <c r="DL128" i="57"/>
  <c r="GP90" i="57"/>
  <c r="GP185" i="57"/>
  <c r="GP101" i="57"/>
  <c r="I84" i="57"/>
  <c r="GP65" i="57"/>
  <c r="AO95" i="57"/>
  <c r="BE164" i="57"/>
  <c r="FJ124" i="57"/>
  <c r="EG145" i="57"/>
  <c r="EH191" i="57"/>
  <c r="FB141" i="57"/>
  <c r="GN78" i="57"/>
  <c r="CO65" i="57"/>
  <c r="FM163" i="57"/>
  <c r="EP80" i="57"/>
  <c r="CH158" i="57"/>
  <c r="FV164" i="57"/>
  <c r="AP108" i="57"/>
  <c r="CS151" i="57"/>
  <c r="F127" i="57"/>
  <c r="G127" i="57" s="1"/>
  <c r="DL134" i="57"/>
  <c r="X166" i="57"/>
  <c r="R157" i="57"/>
  <c r="S157" i="57" s="1"/>
  <c r="R156" i="57"/>
  <c r="DY124" i="57"/>
  <c r="CF186" i="57"/>
  <c r="BB187" i="57"/>
  <c r="EF134" i="57"/>
  <c r="U126" i="57"/>
  <c r="EK94" i="57"/>
  <c r="V175" i="57"/>
  <c r="AR85" i="57"/>
  <c r="ER76" i="57"/>
  <c r="BE109" i="57"/>
  <c r="GD134" i="57"/>
  <c r="GE134" i="57" s="1"/>
  <c r="GP85" i="57"/>
  <c r="AH172" i="57"/>
  <c r="AI172" i="57" s="1"/>
  <c r="AH171" i="57"/>
  <c r="FF174" i="57"/>
  <c r="FF173" i="57"/>
  <c r="M143" i="57"/>
  <c r="ED34" i="57"/>
  <c r="CG192" i="57"/>
  <c r="AJ167" i="57"/>
  <c r="FR119" i="57"/>
  <c r="GJ76" i="57"/>
  <c r="Z119" i="57"/>
  <c r="AP187" i="57"/>
  <c r="FU68" i="57"/>
  <c r="FQ130" i="57"/>
  <c r="CV118" i="57"/>
  <c r="FH167" i="57"/>
  <c r="FL162" i="57"/>
  <c r="GN167" i="57"/>
  <c r="DH112" i="57"/>
  <c r="GN163" i="57"/>
  <c r="DB77" i="57"/>
  <c r="BA180" i="57"/>
  <c r="AL61" i="57"/>
  <c r="BV144" i="57"/>
  <c r="BL95" i="57"/>
  <c r="DL126" i="57"/>
  <c r="BZ131" i="57"/>
  <c r="CA131" i="57" s="1"/>
  <c r="D95" i="57"/>
  <c r="AN65" i="57"/>
  <c r="EW190" i="57"/>
  <c r="DX100" i="57"/>
  <c r="DF187" i="57"/>
  <c r="DG187" i="57" s="1"/>
  <c r="DF186" i="57"/>
  <c r="GD48" i="57"/>
  <c r="AL40" i="57"/>
  <c r="FY66" i="57"/>
  <c r="R75" i="57"/>
  <c r="ED188" i="57"/>
  <c r="FQ117" i="57"/>
  <c r="I88" i="57"/>
  <c r="AG118" i="57"/>
  <c r="FX123" i="57"/>
  <c r="P65" i="57"/>
  <c r="CW113" i="57"/>
  <c r="GD143" i="57"/>
  <c r="DN192" i="57"/>
  <c r="DN191" i="57"/>
  <c r="DO192" i="57"/>
  <c r="P70" i="57"/>
  <c r="CV194" i="57"/>
  <c r="FH119" i="57"/>
  <c r="DR110" i="57"/>
  <c r="CN177" i="57"/>
  <c r="EP191" i="57"/>
  <c r="ED61" i="57"/>
  <c r="CX16" i="57"/>
  <c r="CY16" i="57"/>
  <c r="GO189" i="57"/>
  <c r="DU118" i="57"/>
  <c r="DJ165" i="57"/>
  <c r="DK165" i="57" s="1"/>
  <c r="FF72" i="57"/>
  <c r="CT116" i="57"/>
  <c r="BE119" i="57"/>
  <c r="AH129" i="57"/>
  <c r="AI129" i="57" s="1"/>
  <c r="CS113" i="57"/>
  <c r="CL68" i="57"/>
  <c r="CT131" i="57"/>
  <c r="GN83" i="57"/>
  <c r="EZ177" i="57"/>
  <c r="BN111" i="57"/>
  <c r="FZ138" i="57"/>
  <c r="GA138" i="57" s="1"/>
  <c r="N90" i="57"/>
  <c r="O90" i="57" s="1"/>
  <c r="FE155" i="57"/>
  <c r="EP126" i="57"/>
  <c r="EQ126" i="57" s="1"/>
  <c r="M160" i="57"/>
  <c r="FQ159" i="57"/>
  <c r="AG145" i="57"/>
  <c r="AP130" i="57"/>
  <c r="AQ130" i="57"/>
  <c r="FN102" i="57"/>
  <c r="N76" i="57"/>
  <c r="GP140" i="57"/>
  <c r="AC159" i="57"/>
  <c r="EN66" i="57"/>
  <c r="Y106" i="57"/>
  <c r="FT162" i="57"/>
  <c r="ED114" i="57"/>
  <c r="BV150" i="57"/>
  <c r="BW150" i="57" s="1"/>
  <c r="GL193" i="57"/>
  <c r="FJ103" i="57"/>
  <c r="CH14" i="57"/>
  <c r="BX65" i="57"/>
  <c r="EK98" i="57"/>
  <c r="CZ190" i="57"/>
  <c r="BP67" i="57"/>
  <c r="FU79" i="57"/>
  <c r="EH161" i="57"/>
  <c r="BF186" i="57"/>
  <c r="AF181" i="57"/>
  <c r="AD160" i="57"/>
  <c r="CZ76" i="57"/>
  <c r="DE110" i="57"/>
  <c r="AG125" i="57"/>
  <c r="FT185" i="57"/>
  <c r="E130" i="57"/>
  <c r="EG135" i="57"/>
  <c r="FP102" i="57"/>
  <c r="AW122" i="57"/>
  <c r="GN109" i="57"/>
  <c r="BL82" i="57"/>
  <c r="GF98" i="57"/>
  <c r="GH128" i="57"/>
  <c r="GI128" i="57" s="1"/>
  <c r="Z79" i="57"/>
  <c r="GC171" i="57"/>
  <c r="GD142" i="57"/>
  <c r="AO90" i="57"/>
  <c r="FQ174" i="57"/>
  <c r="H179" i="57"/>
  <c r="ES148" i="57"/>
  <c r="AK188" i="57"/>
  <c r="X190" i="57"/>
  <c r="R100" i="57"/>
  <c r="GJ104" i="57"/>
  <c r="DL135" i="57"/>
  <c r="DY149" i="57"/>
  <c r="V47" i="57"/>
  <c r="W47" i="57"/>
  <c r="DT175" i="57"/>
  <c r="DM177" i="57"/>
  <c r="FE145" i="57"/>
  <c r="FX102" i="57"/>
  <c r="EZ171" i="57"/>
  <c r="CK154" i="57"/>
  <c r="FE105" i="57"/>
  <c r="BD156" i="57"/>
  <c r="CV95" i="57"/>
  <c r="L137" i="57"/>
  <c r="BI69" i="57"/>
  <c r="DL117" i="57"/>
  <c r="M183" i="57"/>
  <c r="ED157" i="57"/>
  <c r="CO192" i="57"/>
  <c r="DX193" i="57"/>
  <c r="E136" i="57"/>
  <c r="FQ109" i="57"/>
  <c r="J140" i="57"/>
  <c r="GH82" i="57"/>
  <c r="GH81" i="57"/>
  <c r="GI82" i="57" s="1"/>
  <c r="AC75" i="57"/>
  <c r="AJ156" i="57"/>
  <c r="FE107" i="57"/>
  <c r="AW75" i="57"/>
  <c r="FP155" i="57"/>
  <c r="GF163" i="57"/>
  <c r="AF188" i="57"/>
  <c r="J189" i="57"/>
  <c r="X185" i="57"/>
  <c r="FJ27" i="57"/>
  <c r="FK27" i="57" s="1"/>
  <c r="M111" i="57"/>
  <c r="GN120" i="57"/>
  <c r="FH172" i="57"/>
  <c r="GL151" i="57"/>
  <c r="GM151" i="57" s="1"/>
  <c r="GL150" i="57"/>
  <c r="DT93" i="57"/>
  <c r="CZ96" i="57"/>
  <c r="GL139" i="57"/>
  <c r="GM139" i="57" s="1"/>
  <c r="EZ113" i="57"/>
  <c r="ET30" i="57"/>
  <c r="CW95" i="57"/>
  <c r="FD140" i="57"/>
  <c r="DT181" i="57"/>
  <c r="FJ147" i="57"/>
  <c r="GC169" i="57"/>
  <c r="BH146" i="57"/>
  <c r="AX104" i="57"/>
  <c r="DU96" i="57"/>
  <c r="L142" i="57"/>
  <c r="AG88" i="57"/>
  <c r="U167" i="57"/>
  <c r="EZ72" i="57"/>
  <c r="FH168" i="57"/>
  <c r="BA89" i="57"/>
  <c r="ER188" i="57"/>
  <c r="FM166" i="57"/>
  <c r="CK83" i="57"/>
  <c r="FE120" i="57"/>
  <c r="EW160" i="57"/>
  <c r="AB148" i="57"/>
  <c r="V191" i="57"/>
  <c r="M76" i="57"/>
  <c r="BB119" i="57"/>
  <c r="FR155" i="57"/>
  <c r="FS155" i="57" s="1"/>
  <c r="AH176" i="57"/>
  <c r="R143" i="57"/>
  <c r="FZ80" i="57"/>
  <c r="DP188" i="57"/>
  <c r="BB143" i="57"/>
  <c r="GF113" i="57"/>
  <c r="N95" i="57"/>
  <c r="FE134" i="57"/>
  <c r="GL153" i="57"/>
  <c r="DH170" i="57"/>
  <c r="BY166" i="57"/>
  <c r="FQ103" i="57"/>
  <c r="DV110" i="57"/>
  <c r="DW110" i="57" s="1"/>
  <c r="DZ178" i="57"/>
  <c r="GC193" i="57"/>
  <c r="EF177" i="57"/>
  <c r="DI180" i="57"/>
  <c r="CT65" i="57"/>
  <c r="AK159" i="57"/>
  <c r="BA117" i="57"/>
  <c r="BD81" i="57"/>
  <c r="AR174" i="57"/>
  <c r="ET140" i="57"/>
  <c r="FA152" i="57"/>
  <c r="FF186" i="57"/>
  <c r="AZ175" i="57"/>
  <c r="FJ35" i="57"/>
  <c r="FK35" i="57" s="1"/>
  <c r="FJ34" i="57"/>
  <c r="GN108" i="57"/>
  <c r="AX83" i="57"/>
  <c r="AY83" i="57" s="1"/>
  <c r="EF87" i="57"/>
  <c r="P170" i="57"/>
  <c r="FZ116" i="57"/>
  <c r="FY157" i="57"/>
  <c r="AB156" i="57"/>
  <c r="GD32" i="57"/>
  <c r="GE32" i="57"/>
  <c r="D129" i="57"/>
  <c r="X119" i="57"/>
  <c r="ET47" i="57"/>
  <c r="I86" i="57"/>
  <c r="GB170" i="57"/>
  <c r="L114" i="57"/>
  <c r="FE110" i="57"/>
  <c r="AG176" i="57"/>
  <c r="EX108" i="57"/>
  <c r="FA180" i="57"/>
  <c r="EJ101" i="57"/>
  <c r="DM147" i="57"/>
  <c r="EO104" i="57"/>
  <c r="BM99" i="57"/>
  <c r="GJ181" i="57"/>
  <c r="DU159" i="57"/>
  <c r="BZ147" i="57"/>
  <c r="Y169" i="57"/>
  <c r="P87" i="57"/>
  <c r="DI146" i="57"/>
  <c r="AZ176" i="57"/>
  <c r="BA67" i="57"/>
  <c r="Y179" i="57"/>
  <c r="AS143" i="57"/>
  <c r="FN87" i="57"/>
  <c r="FX167" i="57"/>
  <c r="BE178" i="57"/>
  <c r="FM134" i="57"/>
  <c r="D153" i="57"/>
  <c r="GP111" i="57"/>
  <c r="GQ112" i="57" s="1"/>
  <c r="GJ130" i="57"/>
  <c r="CK67" i="57"/>
  <c r="L84" i="57"/>
  <c r="GG76" i="57"/>
  <c r="E73" i="57"/>
  <c r="FR66" i="57"/>
  <c r="U107" i="57"/>
  <c r="FX121" i="57"/>
  <c r="T161" i="57"/>
  <c r="GG125" i="57"/>
  <c r="GK115" i="57"/>
  <c r="CX168" i="57"/>
  <c r="EK146" i="57"/>
  <c r="DP148" i="57"/>
  <c r="GK155" i="57"/>
  <c r="GD83" i="57"/>
  <c r="GD82" i="57"/>
  <c r="GE83" i="57"/>
  <c r="EP140" i="57"/>
  <c r="EP139" i="57"/>
  <c r="EX74" i="57"/>
  <c r="GF154" i="57"/>
  <c r="DQ82" i="57"/>
  <c r="DN23" i="57"/>
  <c r="FM159" i="57"/>
  <c r="V18" i="57"/>
  <c r="W18" i="57" s="1"/>
  <c r="DB98" i="57"/>
  <c r="DC98" i="57" s="1"/>
  <c r="BY135" i="57"/>
  <c r="CC84" i="57"/>
  <c r="EZ103" i="57"/>
  <c r="DL147" i="57"/>
  <c r="DB170" i="57"/>
  <c r="AN132" i="57"/>
  <c r="GC76" i="57"/>
  <c r="BM142" i="57"/>
  <c r="FL158" i="57"/>
  <c r="M156" i="57"/>
  <c r="FH139" i="57"/>
  <c r="V23" i="57"/>
  <c r="L134" i="57"/>
  <c r="GP87" i="57"/>
  <c r="Q170" i="57"/>
  <c r="N79" i="57"/>
  <c r="O79" i="57" s="1"/>
  <c r="GC132" i="57"/>
  <c r="BN146" i="57"/>
  <c r="FH170" i="57"/>
  <c r="I158" i="57"/>
  <c r="FM135" i="57"/>
  <c r="M88" i="57"/>
  <c r="FN99" i="57"/>
  <c r="AT190" i="57"/>
  <c r="FE84" i="57"/>
  <c r="DI145" i="57"/>
  <c r="DT132" i="57"/>
  <c r="DB192" i="57"/>
  <c r="DY74" i="57"/>
  <c r="EC122" i="57"/>
  <c r="AP98" i="57"/>
  <c r="AQ98" i="57" s="1"/>
  <c r="FV88" i="57"/>
  <c r="EP85" i="57"/>
  <c r="DR157" i="57"/>
  <c r="FY130" i="57"/>
  <c r="DL122" i="57"/>
  <c r="CN67" i="57"/>
  <c r="DM64" i="57"/>
  <c r="CR106" i="57"/>
  <c r="AP146" i="57"/>
  <c r="CB172" i="57"/>
  <c r="DV138" i="57"/>
  <c r="DW138" i="57" s="1"/>
  <c r="I95" i="57"/>
  <c r="X114" i="57"/>
  <c r="FA108" i="57"/>
  <c r="FF75" i="57"/>
  <c r="AS132" i="57"/>
  <c r="GB79" i="57"/>
  <c r="CW186" i="57"/>
  <c r="CL189" i="57"/>
  <c r="AX115" i="57"/>
  <c r="R167" i="57"/>
  <c r="FM67" i="57"/>
  <c r="R78" i="57"/>
  <c r="DV189" i="57"/>
  <c r="GH153" i="57"/>
  <c r="BF159" i="57"/>
  <c r="AD188" i="57"/>
  <c r="GC191" i="57"/>
  <c r="GL96" i="57"/>
  <c r="AL110" i="57"/>
  <c r="FE149" i="57"/>
  <c r="GB102" i="57"/>
  <c r="EN161" i="57"/>
  <c r="FN133" i="57"/>
  <c r="FL111" i="57"/>
  <c r="EB76" i="57"/>
  <c r="DJ72" i="57"/>
  <c r="DK73" i="57" s="1"/>
  <c r="GG192" i="57"/>
  <c r="DZ91" i="57"/>
  <c r="EF136" i="57"/>
  <c r="DL73" i="57"/>
  <c r="FZ160" i="57"/>
  <c r="BJ144" i="57"/>
  <c r="BE181" i="57"/>
  <c r="BL145" i="57"/>
  <c r="BT143" i="57"/>
  <c r="CO166" i="57"/>
  <c r="BI66" i="57"/>
  <c r="CF170" i="57"/>
  <c r="AX75" i="57"/>
  <c r="FZ120" i="57"/>
  <c r="CL161" i="57"/>
  <c r="EX182" i="57"/>
  <c r="AT186" i="57"/>
  <c r="GP84" i="57"/>
  <c r="P132" i="57"/>
  <c r="FZ95" i="57"/>
  <c r="FH121" i="57"/>
  <c r="CD167" i="57"/>
  <c r="CE167" i="57" s="1"/>
  <c r="CD166" i="57"/>
  <c r="GP102" i="57"/>
  <c r="GQ102" i="57"/>
  <c r="AO105" i="57"/>
  <c r="E151" i="57"/>
  <c r="GK132" i="57"/>
  <c r="BJ155" i="57"/>
  <c r="AL130" i="57"/>
  <c r="AJ128" i="57"/>
  <c r="FH65" i="57"/>
  <c r="E104" i="57"/>
  <c r="FT168" i="57"/>
  <c r="DQ159" i="57"/>
  <c r="EC113" i="57"/>
  <c r="FB126" i="57"/>
  <c r="FJ120" i="57"/>
  <c r="FA128" i="57"/>
  <c r="FL182" i="57"/>
  <c r="GD76" i="57"/>
  <c r="EF139" i="57"/>
  <c r="DJ134" i="57"/>
  <c r="EJ108" i="57"/>
  <c r="AC185" i="57"/>
  <c r="BD132" i="57"/>
  <c r="AS84" i="57"/>
  <c r="CC80" i="57"/>
  <c r="BJ90" i="57"/>
  <c r="BJ183" i="57"/>
  <c r="CC157" i="57"/>
  <c r="AT82" i="57"/>
  <c r="AT81" i="57"/>
  <c r="AU82" i="57" s="1"/>
  <c r="E135" i="57"/>
  <c r="GF81" i="57"/>
  <c r="GH98" i="57"/>
  <c r="AN113" i="57"/>
  <c r="FU144" i="57"/>
  <c r="P115" i="57"/>
  <c r="GD191" i="57"/>
  <c r="FX148" i="57"/>
  <c r="P106" i="57"/>
  <c r="FN89" i="57"/>
  <c r="EZ139" i="57"/>
  <c r="AZ67" i="57"/>
  <c r="GK149" i="57"/>
  <c r="BN158" i="57"/>
  <c r="BN157" i="57"/>
  <c r="FT117" i="57"/>
  <c r="D71" i="57"/>
  <c r="FN192" i="57"/>
  <c r="BQ156" i="57"/>
  <c r="CR192" i="57"/>
  <c r="DY77" i="57"/>
  <c r="EW135" i="57"/>
  <c r="FV56" i="57"/>
  <c r="EP93" i="57"/>
  <c r="EV75" i="57"/>
  <c r="CH117" i="57"/>
  <c r="ED112" i="57"/>
  <c r="FV131" i="57"/>
  <c r="CH172" i="57"/>
  <c r="EZ69" i="57"/>
  <c r="BD186" i="57"/>
  <c r="GG90" i="57"/>
  <c r="FU195" i="57"/>
  <c r="GH183" i="57"/>
  <c r="N192" i="57"/>
  <c r="BB79" i="57"/>
  <c r="CT137" i="57"/>
  <c r="ET46" i="57"/>
  <c r="GD159" i="57"/>
  <c r="GG122" i="57"/>
  <c r="CN75" i="57"/>
  <c r="DR174" i="57"/>
  <c r="EV129" i="57"/>
  <c r="DQ164" i="57"/>
  <c r="GC100" i="57"/>
  <c r="BH140" i="57"/>
  <c r="FY165" i="57"/>
  <c r="FM182" i="57"/>
  <c r="BP105" i="57"/>
  <c r="DZ98" i="57"/>
  <c r="FD159" i="57"/>
  <c r="CF108" i="57"/>
  <c r="GD141" i="57"/>
  <c r="GE141" i="57"/>
  <c r="AW98" i="57"/>
  <c r="V169" i="57"/>
  <c r="GG126" i="57"/>
  <c r="AZ72" i="57"/>
  <c r="GD45" i="57"/>
  <c r="GE46" i="57" s="1"/>
  <c r="GD44" i="57"/>
  <c r="GE44" i="57" s="1"/>
  <c r="ED68" i="57"/>
  <c r="CX131" i="57"/>
  <c r="BM191" i="57"/>
  <c r="DT127" i="57"/>
  <c r="EF182" i="57"/>
  <c r="CO68" i="57"/>
  <c r="EK176" i="57"/>
  <c r="DY80" i="57"/>
  <c r="DD122" i="57"/>
  <c r="ED35" i="57"/>
  <c r="FF82" i="57"/>
  <c r="EX84" i="57"/>
  <c r="ED100" i="57"/>
  <c r="EE100" i="57" s="1"/>
  <c r="DJ121" i="57"/>
  <c r="DK121" i="57" s="1"/>
  <c r="DJ120" i="57"/>
  <c r="GP75" i="57"/>
  <c r="EJ78" i="57"/>
  <c r="DH73" i="57"/>
  <c r="FH158" i="57"/>
  <c r="N93" i="57"/>
  <c r="O93" i="57"/>
  <c r="CS116" i="57"/>
  <c r="GL110" i="57"/>
  <c r="GM110" i="57" s="1"/>
  <c r="GD73" i="57"/>
  <c r="Z96" i="57"/>
  <c r="CW127" i="57"/>
  <c r="BQ155" i="57"/>
  <c r="CV164" i="57"/>
  <c r="ET170" i="57"/>
  <c r="ET169" i="57"/>
  <c r="GC74" i="57"/>
  <c r="CC93" i="57"/>
  <c r="EV107" i="57"/>
  <c r="V103" i="57"/>
  <c r="DY84" i="57"/>
  <c r="FU126" i="57"/>
  <c r="AH71" i="57"/>
  <c r="FM84" i="57"/>
  <c r="EK66" i="57"/>
  <c r="BD159" i="57"/>
  <c r="GF112" i="57"/>
  <c r="DZ133" i="57"/>
  <c r="EA133" i="57" s="1"/>
  <c r="EF179" i="57"/>
  <c r="FN162" i="57"/>
  <c r="FN161" i="57"/>
  <c r="FP100" i="57"/>
  <c r="BD68" i="57"/>
  <c r="BL160" i="57"/>
  <c r="EZ135" i="57"/>
  <c r="GG67" i="57"/>
  <c r="DY133" i="57"/>
  <c r="GK167" i="57"/>
  <c r="Y193" i="57"/>
  <c r="CF153" i="57"/>
  <c r="BP85" i="57"/>
  <c r="EV68" i="57"/>
  <c r="GJ114" i="57"/>
  <c r="CV190" i="57"/>
  <c r="BM90" i="57"/>
  <c r="AB111" i="57"/>
  <c r="DB141" i="57"/>
  <c r="GJ171" i="57"/>
  <c r="BL131" i="57"/>
  <c r="BJ132" i="57"/>
  <c r="BR155" i="57"/>
  <c r="DI168" i="57"/>
  <c r="BN117" i="57"/>
  <c r="Z177" i="57"/>
  <c r="BY141" i="57"/>
  <c r="BU158" i="57"/>
  <c r="AZ195" i="57"/>
  <c r="BE108" i="57"/>
  <c r="FI179" i="57"/>
  <c r="AL156" i="57"/>
  <c r="AL155" i="57"/>
  <c r="FF177" i="57"/>
  <c r="EO133" i="57"/>
  <c r="GD29" i="57"/>
  <c r="GL176" i="57"/>
  <c r="DD167" i="57"/>
  <c r="FE129" i="57"/>
  <c r="DV143" i="57"/>
  <c r="AH186" i="57"/>
  <c r="AI186" i="57" s="1"/>
  <c r="DF136" i="57"/>
  <c r="DB150" i="57"/>
  <c r="CS143" i="57"/>
  <c r="FI192" i="57"/>
  <c r="FE94" i="57"/>
  <c r="BQ142" i="57"/>
  <c r="FY151" i="57"/>
  <c r="AS194" i="57"/>
  <c r="CG136" i="57"/>
  <c r="FY180" i="57"/>
  <c r="DX115" i="57"/>
  <c r="DI107" i="57"/>
  <c r="FB133" i="57"/>
  <c r="DP89" i="57"/>
  <c r="DQ191" i="57"/>
  <c r="BX175" i="57"/>
  <c r="FL174" i="57"/>
  <c r="GK129" i="57"/>
  <c r="CL139" i="57"/>
  <c r="DB168" i="57"/>
  <c r="DB167" i="57"/>
  <c r="FJ17" i="57"/>
  <c r="EP117" i="57"/>
  <c r="CK105" i="57"/>
  <c r="AP86" i="57"/>
  <c r="CH52" i="57"/>
  <c r="AV108" i="57"/>
  <c r="DN19" i="57"/>
  <c r="DU168" i="57"/>
  <c r="BE177" i="57"/>
  <c r="AX88" i="57"/>
  <c r="BU149" i="57"/>
  <c r="CJ116" i="57"/>
  <c r="V108" i="57"/>
  <c r="W108" i="57" s="1"/>
  <c r="AR111" i="57"/>
  <c r="AF75" i="57"/>
  <c r="BH144" i="57"/>
  <c r="FV31" i="57"/>
  <c r="AJ192" i="57"/>
  <c r="D82" i="57"/>
  <c r="DV124" i="57"/>
  <c r="BU191" i="57"/>
  <c r="ER87" i="57"/>
  <c r="FD155" i="57"/>
  <c r="ER129" i="57"/>
  <c r="DJ71" i="57"/>
  <c r="FE170" i="57"/>
  <c r="FE86" i="57"/>
  <c r="GP170" i="57"/>
  <c r="GP169" i="57"/>
  <c r="GQ170" i="57" s="1"/>
  <c r="FV83" i="57"/>
  <c r="DQ158" i="57"/>
  <c r="DV148" i="57"/>
  <c r="DZ161" i="57"/>
  <c r="EZ192" i="57"/>
  <c r="CC161" i="57"/>
  <c r="GH162" i="57"/>
  <c r="GI162" i="57" s="1"/>
  <c r="DR65" i="57"/>
  <c r="CB121" i="57"/>
  <c r="FD124" i="57"/>
  <c r="ET177" i="57"/>
  <c r="CV144" i="57"/>
  <c r="BQ148" i="57"/>
  <c r="EK145" i="57"/>
  <c r="FI85" i="57"/>
  <c r="EP177" i="57"/>
  <c r="FR94" i="57"/>
  <c r="DN151" i="57"/>
  <c r="CZ146" i="57"/>
  <c r="FE106" i="57"/>
  <c r="FE157" i="57"/>
  <c r="GB151" i="57"/>
  <c r="BU129" i="57"/>
  <c r="BU180" i="57"/>
  <c r="D148" i="57"/>
  <c r="DE94" i="57"/>
  <c r="BP83" i="57"/>
  <c r="CK73" i="57"/>
  <c r="CH168" i="57"/>
  <c r="AO149" i="57"/>
  <c r="BR38" i="57"/>
  <c r="AP147" i="57"/>
  <c r="X81" i="57"/>
  <c r="T122" i="57"/>
  <c r="EW138" i="57"/>
  <c r="FI173" i="57"/>
  <c r="BR130" i="57"/>
  <c r="DT83" i="57"/>
  <c r="J119" i="57"/>
  <c r="DN146" i="57"/>
  <c r="EP115" i="57"/>
  <c r="EP114" i="57"/>
  <c r="AF134" i="57"/>
  <c r="AW115" i="57"/>
  <c r="CK147" i="57"/>
  <c r="DB174" i="57"/>
  <c r="BH113" i="57"/>
  <c r="DQ160" i="57"/>
  <c r="EB73" i="57"/>
  <c r="CN169" i="57"/>
  <c r="FM141" i="57"/>
  <c r="AZ86" i="57"/>
  <c r="F162" i="57"/>
  <c r="G162" i="57" s="1"/>
  <c r="GP154" i="57"/>
  <c r="I75" i="57"/>
  <c r="DY165" i="57"/>
  <c r="FP80" i="57"/>
  <c r="BX82" i="57"/>
  <c r="GJ67" i="57"/>
  <c r="H121" i="57"/>
  <c r="V57" i="57"/>
  <c r="GJ120" i="57"/>
  <c r="CH113" i="57"/>
  <c r="ES85" i="57"/>
  <c r="FT76" i="57"/>
  <c r="N117" i="57"/>
  <c r="EJ186" i="57"/>
  <c r="FV86" i="57"/>
  <c r="FV153" i="57"/>
  <c r="BN183" i="57"/>
  <c r="BN182" i="57"/>
  <c r="FN70" i="57"/>
  <c r="GD55" i="57"/>
  <c r="EK81" i="57"/>
  <c r="BQ177" i="57"/>
  <c r="FU90" i="57"/>
  <c r="V91" i="57"/>
  <c r="BM70" i="57"/>
  <c r="AH177" i="57"/>
  <c r="CN122" i="57"/>
  <c r="DY118" i="57"/>
  <c r="AJ68" i="57"/>
  <c r="AX187" i="57"/>
  <c r="FE191" i="57"/>
  <c r="FX166" i="57"/>
  <c r="EH162" i="57"/>
  <c r="FU117" i="57"/>
  <c r="H150" i="57"/>
  <c r="FD180" i="57"/>
  <c r="BR194" i="57"/>
  <c r="K107" i="57"/>
  <c r="AC189" i="57"/>
  <c r="U144" i="57"/>
  <c r="AP112" i="57"/>
  <c r="GC141" i="57"/>
  <c r="BA181" i="57"/>
  <c r="AS75" i="57"/>
  <c r="I125" i="57"/>
  <c r="FU131" i="57"/>
  <c r="AO124" i="57"/>
  <c r="GN85" i="57"/>
  <c r="EW154" i="57"/>
  <c r="EH90" i="57"/>
  <c r="DP129" i="57"/>
  <c r="GL122" i="57"/>
  <c r="EK113" i="57"/>
  <c r="DI155" i="57"/>
  <c r="FJ78" i="57"/>
  <c r="GO77" i="57"/>
  <c r="BH139" i="57"/>
  <c r="CF168" i="57"/>
  <c r="BD152" i="57"/>
  <c r="BE96" i="57"/>
  <c r="AJ164" i="57"/>
  <c r="M101" i="57"/>
  <c r="BD180" i="57"/>
  <c r="I66" i="57"/>
  <c r="EB193" i="57"/>
  <c r="BB54" i="57"/>
  <c r="EZ112" i="57"/>
  <c r="BZ139" i="57"/>
  <c r="CA139" i="57"/>
  <c r="ED187" i="57"/>
  <c r="EE187" i="57" s="1"/>
  <c r="GJ135" i="57"/>
  <c r="Z100" i="57"/>
  <c r="Z99" i="57"/>
  <c r="FV160" i="57"/>
  <c r="FV159" i="57"/>
  <c r="FW160" i="57" s="1"/>
  <c r="AO192" i="57"/>
  <c r="H112" i="57"/>
  <c r="FZ189" i="57"/>
  <c r="Q148" i="57"/>
  <c r="AD165" i="57"/>
  <c r="Z68" i="57"/>
  <c r="GL105" i="57"/>
  <c r="GM105" i="57" s="1"/>
  <c r="CK188" i="57"/>
  <c r="GO139" i="57"/>
  <c r="GL80" i="57"/>
  <c r="FX116" i="57"/>
  <c r="DQ122" i="57"/>
  <c r="DY106" i="57"/>
  <c r="FZ103" i="57"/>
  <c r="GA103" i="57" s="1"/>
  <c r="EF159" i="57"/>
  <c r="CV67" i="57"/>
  <c r="BY89" i="57"/>
  <c r="EC133" i="57"/>
  <c r="DZ96" i="57"/>
  <c r="EF157" i="57"/>
  <c r="GJ150" i="57"/>
  <c r="BQ93" i="57"/>
  <c r="CJ169" i="57"/>
  <c r="AP135" i="57"/>
  <c r="ED15" i="57"/>
  <c r="CV79" i="57"/>
  <c r="Z150" i="57"/>
  <c r="Z149" i="57"/>
  <c r="BD163" i="57"/>
  <c r="BP99" i="57"/>
  <c r="BZ106" i="57"/>
  <c r="AT130" i="57"/>
  <c r="FV57" i="57"/>
  <c r="BL166" i="57"/>
  <c r="FI128" i="57"/>
  <c r="AG166" i="57"/>
  <c r="GF174" i="57"/>
  <c r="FD103" i="57"/>
  <c r="AO109" i="57"/>
  <c r="FA184" i="57"/>
  <c r="GN79" i="57"/>
  <c r="I166" i="57"/>
  <c r="GF180" i="57"/>
  <c r="BM153" i="57"/>
  <c r="CZ189" i="57"/>
  <c r="N105" i="57"/>
  <c r="FM174" i="57"/>
  <c r="E115" i="57"/>
  <c r="FJ134" i="57"/>
  <c r="EV67" i="57"/>
  <c r="FT99" i="57"/>
  <c r="FR83" i="57"/>
  <c r="DV142" i="57"/>
  <c r="EH157" i="57"/>
  <c r="CL71" i="57"/>
  <c r="GO140" i="57"/>
  <c r="DX66" i="57"/>
  <c r="EN84" i="57"/>
  <c r="FB125" i="57"/>
  <c r="AR97" i="57"/>
  <c r="BY72" i="57"/>
  <c r="AT173" i="57"/>
  <c r="AL76" i="57"/>
  <c r="DA144" i="57"/>
  <c r="CO126" i="57"/>
  <c r="EO129" i="57"/>
  <c r="GO178" i="57"/>
  <c r="FX76" i="57"/>
  <c r="H86" i="57"/>
  <c r="GH97" i="57"/>
  <c r="GH96" i="57"/>
  <c r="F183" i="57"/>
  <c r="FV169" i="57"/>
  <c r="GK93" i="57"/>
  <c r="R107" i="57"/>
  <c r="GN66" i="57"/>
  <c r="L117" i="57"/>
  <c r="GC187" i="57"/>
  <c r="EF154" i="57"/>
  <c r="GH186" i="57"/>
  <c r="BH191" i="57"/>
  <c r="I155" i="57"/>
  <c r="GG89" i="57"/>
  <c r="AR131" i="57"/>
  <c r="FQ73" i="57"/>
  <c r="DQ147" i="57"/>
  <c r="CS189" i="57"/>
  <c r="EO160" i="57"/>
  <c r="CP168" i="57"/>
  <c r="FL144" i="57"/>
  <c r="EL98" i="57"/>
  <c r="BT133" i="57"/>
  <c r="BP152" i="57"/>
  <c r="FV117" i="57"/>
  <c r="FW117" i="57"/>
  <c r="DL172" i="57"/>
  <c r="BL169" i="57"/>
  <c r="BJ191" i="57"/>
  <c r="CW123" i="57"/>
  <c r="BN78" i="57"/>
  <c r="BO78" i="57" s="1"/>
  <c r="BQ103" i="57"/>
  <c r="BH168" i="57"/>
  <c r="Y71" i="57"/>
  <c r="D168" i="57"/>
  <c r="FM183" i="57"/>
  <c r="AN100" i="57"/>
  <c r="BY138" i="57"/>
  <c r="FP105" i="57"/>
  <c r="BB60" i="57"/>
  <c r="BC60" i="57" s="1"/>
  <c r="BJ127" i="57"/>
  <c r="FV190" i="57"/>
  <c r="AO122" i="57"/>
  <c r="EX157" i="57"/>
  <c r="EX156" i="57"/>
  <c r="AO178" i="57"/>
  <c r="GF185" i="57"/>
  <c r="ET147" i="57"/>
  <c r="AJ126" i="57"/>
  <c r="AG130" i="57"/>
  <c r="FE113" i="57"/>
  <c r="V36" i="57"/>
  <c r="AR130" i="57"/>
  <c r="FQ157" i="57"/>
  <c r="FQ67" i="57"/>
  <c r="Z78" i="57"/>
  <c r="GJ96" i="57"/>
  <c r="FN114" i="57"/>
  <c r="DF158" i="57"/>
  <c r="DG158" i="57" s="1"/>
  <c r="DF157" i="57"/>
  <c r="CR163" i="57"/>
  <c r="FD112" i="57"/>
  <c r="DE84" i="57"/>
  <c r="DQ94" i="57"/>
  <c r="FF142" i="57"/>
  <c r="GD193" i="57"/>
  <c r="BB162" i="57"/>
  <c r="DR169" i="57"/>
  <c r="FP150" i="57"/>
  <c r="BR42" i="57"/>
  <c r="U122" i="57"/>
  <c r="AO154" i="57"/>
  <c r="AL142" i="57"/>
  <c r="DD135" i="57"/>
  <c r="AK106" i="57"/>
  <c r="AF144" i="57"/>
  <c r="BA78" i="57"/>
  <c r="GP92" i="57"/>
  <c r="AL96" i="57"/>
  <c r="FF153" i="57"/>
  <c r="AW123" i="57"/>
  <c r="FF65" i="57"/>
  <c r="ER189" i="57"/>
  <c r="BX147" i="57"/>
  <c r="FE80" i="57"/>
  <c r="EN174" i="57"/>
  <c r="FL177" i="57"/>
  <c r="Y134" i="57"/>
  <c r="EG144" i="57"/>
  <c r="AR100" i="57"/>
  <c r="FL82" i="57"/>
  <c r="R67" i="57"/>
  <c r="FN146" i="57"/>
  <c r="FO146" i="57" s="1"/>
  <c r="ET66" i="57"/>
  <c r="DT96" i="57"/>
  <c r="ET124" i="57"/>
  <c r="EN90" i="57"/>
  <c r="FE92" i="57"/>
  <c r="DN42" i="57"/>
  <c r="ET86" i="57"/>
  <c r="CH114" i="57"/>
  <c r="CI114" i="57" s="1"/>
  <c r="CR182" i="57"/>
  <c r="AT141" i="57"/>
  <c r="BL162" i="57"/>
  <c r="BL146" i="57"/>
  <c r="EW187" i="57"/>
  <c r="CH127" i="57"/>
  <c r="N69" i="57"/>
  <c r="AL135" i="57"/>
  <c r="L81" i="57"/>
  <c r="FL143" i="57"/>
  <c r="Q186" i="57"/>
  <c r="FV139" i="57"/>
  <c r="AC135" i="57"/>
  <c r="AF79" i="57"/>
  <c r="GG64" i="57"/>
  <c r="AK70" i="57"/>
  <c r="AB150" i="57"/>
  <c r="FA95" i="57"/>
  <c r="L111" i="57"/>
  <c r="BY189" i="57"/>
  <c r="BX79" i="57"/>
  <c r="GC97" i="57"/>
  <c r="Y152" i="57"/>
  <c r="GN172" i="57"/>
  <c r="GL135" i="57"/>
  <c r="FV34" i="57"/>
  <c r="FW34" i="57" s="1"/>
  <c r="FB101" i="57"/>
  <c r="EB111" i="57"/>
  <c r="EV81" i="57"/>
  <c r="EO136" i="57"/>
  <c r="CH80" i="57"/>
  <c r="BX101" i="57"/>
  <c r="DP173" i="57"/>
  <c r="DJ152" i="57"/>
  <c r="BN112" i="57"/>
  <c r="BN138" i="57"/>
  <c r="EF114" i="57"/>
  <c r="AV111" i="57"/>
  <c r="BF153" i="57"/>
  <c r="BA135" i="57"/>
  <c r="BF173" i="57"/>
  <c r="BF172" i="57"/>
  <c r="DQ141" i="57"/>
  <c r="FY85" i="57"/>
  <c r="GC115" i="57"/>
  <c r="L180" i="57"/>
  <c r="CB189" i="57"/>
  <c r="AN164" i="57"/>
  <c r="FJ128" i="57"/>
  <c r="AF140" i="57"/>
  <c r="I188" i="57"/>
  <c r="FB170" i="57"/>
  <c r="AL25" i="57"/>
  <c r="L149" i="57"/>
  <c r="CW190" i="57"/>
  <c r="L75" i="57"/>
  <c r="DV193" i="57"/>
  <c r="AK136" i="57"/>
  <c r="GL178" i="57"/>
  <c r="GM179" i="57" s="1"/>
  <c r="L129" i="57"/>
  <c r="BF192" i="57"/>
  <c r="GG116" i="57"/>
  <c r="FV141" i="57"/>
  <c r="FW141" i="57" s="1"/>
  <c r="GB92" i="57"/>
  <c r="BM89" i="57"/>
  <c r="GJ127" i="57"/>
  <c r="BQ193" i="57"/>
  <c r="DA151" i="57"/>
  <c r="CG113" i="57"/>
  <c r="DT146" i="57"/>
  <c r="DZ169" i="57"/>
  <c r="EA169" i="57" s="1"/>
  <c r="BI114" i="57"/>
  <c r="FD139" i="57"/>
  <c r="BY125" i="57"/>
  <c r="AK64" i="57"/>
  <c r="T140" i="57"/>
  <c r="CZ94" i="57"/>
  <c r="BV174" i="57"/>
  <c r="M65" i="57"/>
  <c r="I101" i="57"/>
  <c r="CJ108" i="57"/>
  <c r="CT130" i="57"/>
  <c r="AP72" i="57"/>
  <c r="AQ72" i="57" s="1"/>
  <c r="ED190" i="57"/>
  <c r="EE190" i="57" s="1"/>
  <c r="BD88" i="57"/>
  <c r="FD183" i="57"/>
  <c r="CT188" i="57"/>
  <c r="ET191" i="57"/>
  <c r="GN136" i="57"/>
  <c r="AW142" i="57"/>
  <c r="GL66" i="57"/>
  <c r="GM66" i="57" s="1"/>
  <c r="T137" i="57"/>
  <c r="FV11" i="57"/>
  <c r="DP189" i="57"/>
  <c r="J64" i="57"/>
  <c r="AR155" i="57"/>
  <c r="BM67" i="57"/>
  <c r="FZ128" i="57"/>
  <c r="GA128" i="57" s="1"/>
  <c r="AR91" i="57"/>
  <c r="FE159" i="57"/>
  <c r="FD82" i="57"/>
  <c r="CV174" i="57"/>
  <c r="ES194" i="57"/>
  <c r="CW138" i="57"/>
  <c r="EO121" i="57"/>
  <c r="EJ191" i="57"/>
  <c r="EV84" i="57"/>
  <c r="DY114" i="57"/>
  <c r="EO159" i="57"/>
  <c r="GL85" i="57"/>
  <c r="AL36" i="57"/>
  <c r="AL35" i="57"/>
  <c r="EB151" i="57"/>
  <c r="AB75" i="57"/>
  <c r="E117" i="57"/>
  <c r="EG67" i="57"/>
  <c r="T148" i="57"/>
  <c r="DM84" i="57"/>
  <c r="CN175" i="57"/>
  <c r="GJ107" i="57"/>
  <c r="AW184" i="57"/>
  <c r="FY182" i="57"/>
  <c r="BE171" i="57"/>
  <c r="FI72" i="57"/>
  <c r="FN147" i="57"/>
  <c r="AF121" i="57"/>
  <c r="P191" i="57"/>
  <c r="AN155" i="57"/>
  <c r="DH193" i="57"/>
  <c r="GP107" i="57"/>
  <c r="Z112" i="57"/>
  <c r="FM162" i="57"/>
  <c r="AD171" i="57"/>
  <c r="FD179" i="57"/>
  <c r="I149" i="57"/>
  <c r="FR104" i="57"/>
  <c r="AP70" i="57"/>
  <c r="AQ70" i="57" s="1"/>
  <c r="FQ118" i="57"/>
  <c r="EG193" i="57"/>
  <c r="DT77" i="57"/>
  <c r="BY129" i="57"/>
  <c r="FU80" i="57"/>
  <c r="EP134" i="57"/>
  <c r="CB169" i="57"/>
  <c r="GK65" i="57"/>
  <c r="DY160" i="57"/>
  <c r="BF78" i="57"/>
  <c r="CX64" i="57"/>
  <c r="DD161" i="57"/>
  <c r="F73" i="57"/>
  <c r="L76" i="57"/>
  <c r="AR151" i="57"/>
  <c r="ES111" i="57"/>
  <c r="BE106" i="57"/>
  <c r="CD151" i="57"/>
  <c r="CE151" i="57" s="1"/>
  <c r="CD150" i="57"/>
  <c r="Q83" i="57"/>
  <c r="H166" i="57"/>
  <c r="GG70" i="57"/>
  <c r="L74" i="57"/>
  <c r="FH69" i="57"/>
  <c r="AL56" i="57"/>
  <c r="FX66" i="57"/>
  <c r="FL89" i="57"/>
  <c r="CH100" i="57"/>
  <c r="FV45" i="57"/>
  <c r="FN191" i="57"/>
  <c r="AL168" i="57"/>
  <c r="FT147" i="57"/>
  <c r="AN134" i="57"/>
  <c r="FU161" i="57"/>
  <c r="AL41" i="57"/>
  <c r="GG141" i="57"/>
  <c r="I183" i="57"/>
  <c r="V95" i="57"/>
  <c r="W95" i="57" s="1"/>
  <c r="DX183" i="57"/>
  <c r="DT88" i="57"/>
  <c r="GJ160" i="57"/>
  <c r="EJ116" i="57"/>
  <c r="FN120" i="57"/>
  <c r="CS94" i="57"/>
  <c r="DM156" i="57"/>
  <c r="FQ100" i="57"/>
  <c r="DM80" i="57"/>
  <c r="GG140" i="57"/>
  <c r="E161" i="57"/>
  <c r="M84" i="57"/>
  <c r="D67" i="57"/>
  <c r="BH136" i="57"/>
  <c r="BA192" i="57"/>
  <c r="BM88" i="57"/>
  <c r="BQ180" i="57"/>
  <c r="AZ85" i="57"/>
  <c r="DH93" i="57"/>
  <c r="FA102" i="57"/>
  <c r="EH77" i="57"/>
  <c r="EH76" i="57"/>
  <c r="ET164" i="57"/>
  <c r="ET163" i="57"/>
  <c r="DE150" i="57"/>
  <c r="FZ74" i="57"/>
  <c r="GA74" i="57"/>
  <c r="EB114" i="57"/>
  <c r="CZ123" i="57"/>
  <c r="GL99" i="57"/>
  <c r="BU146" i="57"/>
  <c r="FA192" i="57"/>
  <c r="GD99" i="57"/>
  <c r="DA85" i="57"/>
  <c r="AD175" i="57"/>
  <c r="FT151" i="57"/>
  <c r="FI83" i="57"/>
  <c r="AH146" i="57"/>
  <c r="AH145" i="57"/>
  <c r="AX128" i="57"/>
  <c r="AX127" i="57"/>
  <c r="AY128" i="57" s="1"/>
  <c r="EW166" i="57"/>
  <c r="AH189" i="57"/>
  <c r="GJ170" i="57"/>
  <c r="Q174" i="57"/>
  <c r="F44" i="57"/>
  <c r="EF94" i="57"/>
  <c r="GH100" i="57"/>
  <c r="GI100" i="57" s="1"/>
  <c r="GP163" i="57"/>
  <c r="GQ163" i="57" s="1"/>
  <c r="BJ82" i="57"/>
  <c r="AS169" i="57"/>
  <c r="EK181" i="57"/>
  <c r="EC178" i="57"/>
  <c r="U176" i="57"/>
  <c r="FV145" i="57"/>
  <c r="FW145" i="57" s="1"/>
  <c r="DI179" i="57"/>
  <c r="FL145" i="57"/>
  <c r="BR170" i="57"/>
  <c r="FV143" i="57"/>
  <c r="GL157" i="57"/>
  <c r="AK167" i="57"/>
  <c r="FI172" i="57"/>
  <c r="DT169" i="57"/>
  <c r="CF174" i="57"/>
  <c r="DD102" i="57"/>
  <c r="FV52" i="57"/>
  <c r="FW52" i="57" s="1"/>
  <c r="GO146" i="57"/>
  <c r="H131" i="57"/>
  <c r="GD41" i="57"/>
  <c r="FI74" i="57"/>
  <c r="BN176" i="57"/>
  <c r="AT90" i="57"/>
  <c r="AL63" i="57"/>
  <c r="AP196" i="57"/>
  <c r="AQ197" i="57" s="1"/>
  <c r="FH76" i="57"/>
  <c r="AO174" i="57"/>
  <c r="F62" i="57"/>
  <c r="FD162" i="57"/>
  <c r="CS129" i="57"/>
  <c r="GP172" i="57"/>
  <c r="U181" i="57"/>
  <c r="EL123" i="57"/>
  <c r="EL122" i="57"/>
  <c r="EM122" i="57" s="1"/>
  <c r="DN105" i="57"/>
  <c r="EX180" i="57"/>
  <c r="EY180" i="57" s="1"/>
  <c r="CJ156" i="57"/>
  <c r="DE113" i="57"/>
  <c r="BY193" i="57"/>
  <c r="EB180" i="57"/>
  <c r="EW86" i="57"/>
  <c r="BB37" i="57"/>
  <c r="BI102" i="57"/>
  <c r="AD145" i="57"/>
  <c r="P80" i="57"/>
  <c r="EK127" i="57"/>
  <c r="DM72" i="57"/>
  <c r="EN123" i="57"/>
  <c r="GC127" i="57"/>
  <c r="FQ80" i="57"/>
  <c r="EW140" i="57"/>
  <c r="EG95" i="57"/>
  <c r="DQ78" i="57"/>
  <c r="CG93" i="57"/>
  <c r="ET56" i="57"/>
  <c r="P126" i="57"/>
  <c r="AD109" i="57"/>
  <c r="BY65" i="57"/>
  <c r="M129" i="57"/>
  <c r="FT71" i="57"/>
  <c r="FM73" i="57"/>
  <c r="DH157" i="57"/>
  <c r="FT179" i="57"/>
  <c r="DE89" i="57"/>
  <c r="EW83" i="57"/>
  <c r="GI140" i="57"/>
  <c r="AG161" i="57"/>
  <c r="EP123" i="57"/>
  <c r="BY88" i="57"/>
  <c r="AT149" i="57"/>
  <c r="AU149" i="57"/>
  <c r="BZ170" i="57"/>
  <c r="CH35" i="57"/>
  <c r="AT155" i="57"/>
  <c r="FV48" i="57"/>
  <c r="FV47" i="57"/>
  <c r="FA90" i="57"/>
  <c r="GL95" i="57"/>
  <c r="EW155" i="57"/>
  <c r="DQ70" i="57"/>
  <c r="DD85" i="57"/>
  <c r="EP133" i="57"/>
  <c r="FF126" i="57"/>
  <c r="BM122" i="57"/>
  <c r="DM184" i="57"/>
  <c r="CD107" i="57"/>
  <c r="CE107" i="57" s="1"/>
  <c r="EV132" i="57"/>
  <c r="GK111" i="57"/>
  <c r="CH39" i="57"/>
  <c r="BR164" i="57"/>
  <c r="BS164" i="57" s="1"/>
  <c r="BR101" i="57"/>
  <c r="BJ64" i="57"/>
  <c r="FV175" i="57"/>
  <c r="DN73" i="57"/>
  <c r="BX182" i="57"/>
  <c r="GP79" i="57"/>
  <c r="GQ79" i="57" s="1"/>
  <c r="BL102" i="57"/>
  <c r="EB179" i="57"/>
  <c r="CV167" i="57"/>
  <c r="GH138" i="57"/>
  <c r="ES81" i="57"/>
  <c r="DY116" i="57"/>
  <c r="FE100" i="57"/>
  <c r="EW172" i="57"/>
  <c r="GD12" i="57"/>
  <c r="GE12" i="57" s="1"/>
  <c r="GD11" i="57"/>
  <c r="EC92" i="57"/>
  <c r="CX129" i="57"/>
  <c r="EB176" i="57"/>
  <c r="FH122" i="57"/>
  <c r="EH125" i="57"/>
  <c r="DP106" i="57"/>
  <c r="FU75" i="57"/>
  <c r="EL175" i="57"/>
  <c r="BZ126" i="57"/>
  <c r="GJ191" i="57"/>
  <c r="GB95" i="57"/>
  <c r="BA142" i="57"/>
  <c r="EK132" i="57"/>
  <c r="FE81" i="57"/>
  <c r="DL68" i="57"/>
  <c r="DQ116" i="57"/>
  <c r="FN113" i="57"/>
  <c r="DH167" i="57"/>
  <c r="CL115" i="57"/>
  <c r="CM115" i="57"/>
  <c r="BY131" i="57"/>
  <c r="EK131" i="57"/>
  <c r="EB134" i="57"/>
  <c r="CL72" i="57"/>
  <c r="BZ155" i="57"/>
  <c r="BP69" i="57"/>
  <c r="DH171" i="57"/>
  <c r="FJ156" i="57"/>
  <c r="FJ155" i="57"/>
  <c r="BB43" i="57"/>
  <c r="CB182" i="57"/>
  <c r="T177" i="57"/>
  <c r="CX76" i="57"/>
  <c r="CY76" i="57" s="1"/>
  <c r="BJ162" i="57"/>
  <c r="R79" i="57"/>
  <c r="S79" i="57" s="1"/>
  <c r="CL158" i="57"/>
  <c r="BD77" i="57"/>
  <c r="EV148" i="57"/>
  <c r="DZ187" i="57"/>
  <c r="CH32" i="57"/>
  <c r="CZ191" i="57"/>
  <c r="EO178" i="57"/>
  <c r="DH103" i="57"/>
  <c r="FN82" i="57"/>
  <c r="FO82" i="57" s="1"/>
  <c r="FN81" i="57"/>
  <c r="FO81" i="57" s="1"/>
  <c r="DN72" i="57"/>
  <c r="ES83" i="57"/>
  <c r="DA145" i="57"/>
  <c r="GD163" i="57"/>
  <c r="FL76" i="57"/>
  <c r="FL170" i="57"/>
  <c r="DH137" i="57"/>
  <c r="DN177" i="57"/>
  <c r="GB118" i="57"/>
  <c r="EV159" i="57"/>
  <c r="DH136" i="57"/>
  <c r="DT86" i="57"/>
  <c r="DQ184" i="57"/>
  <c r="DX106" i="57"/>
  <c r="DL121" i="57"/>
  <c r="EX130" i="57"/>
  <c r="EL86" i="57"/>
  <c r="CX53" i="57"/>
  <c r="EX64" i="57"/>
  <c r="CZ142" i="57"/>
  <c r="CX61" i="57"/>
  <c r="Q173" i="57"/>
  <c r="ED51" i="57"/>
  <c r="EE51" i="57" s="1"/>
  <c r="BR97" i="57"/>
  <c r="FR92" i="57"/>
  <c r="DV99" i="57"/>
  <c r="DV98" i="57"/>
  <c r="CB69" i="57"/>
  <c r="CC133" i="57"/>
  <c r="Y94" i="57"/>
  <c r="F22" i="57"/>
  <c r="EG123" i="57"/>
  <c r="AB140" i="57"/>
  <c r="BE125" i="57"/>
  <c r="EP155" i="57"/>
  <c r="AG73" i="57"/>
  <c r="CT175" i="57"/>
  <c r="BM177" i="57"/>
  <c r="BJ106" i="57"/>
  <c r="CO87" i="57"/>
  <c r="CH19" i="57"/>
  <c r="CH18" i="57"/>
  <c r="EB153" i="57"/>
  <c r="BJ177" i="57"/>
  <c r="Z175" i="57"/>
  <c r="AA175" i="57"/>
  <c r="FI78" i="57"/>
  <c r="FX124" i="57"/>
  <c r="EW192" i="57"/>
  <c r="EJ75" i="57"/>
  <c r="FY192" i="57"/>
  <c r="DU183" i="57"/>
  <c r="CX138" i="57"/>
  <c r="EV79" i="57"/>
  <c r="GB130" i="57"/>
  <c r="EF105" i="57"/>
  <c r="CO106" i="57"/>
  <c r="GG179" i="57"/>
  <c r="GD98" i="57"/>
  <c r="BP96" i="57"/>
  <c r="DP84" i="57"/>
  <c r="CZ131" i="57"/>
  <c r="EV76" i="57"/>
  <c r="ER70" i="57"/>
  <c r="FU172" i="57"/>
  <c r="DE66" i="57"/>
  <c r="CG115" i="57"/>
  <c r="FT189" i="57"/>
  <c r="GH148" i="57"/>
  <c r="CG80" i="57"/>
  <c r="BQ124" i="57"/>
  <c r="GC182" i="57"/>
  <c r="GK106" i="57"/>
  <c r="BA84" i="57"/>
  <c r="FJ54" i="57"/>
  <c r="EN97" i="57"/>
  <c r="DF78" i="57"/>
  <c r="DG78" i="57" s="1"/>
  <c r="AH99" i="57"/>
  <c r="BT87" i="57"/>
  <c r="I161" i="57"/>
  <c r="BJ158" i="57"/>
  <c r="AZ171" i="57"/>
  <c r="CH143" i="57"/>
  <c r="EZ66" i="57"/>
  <c r="DJ185" i="57"/>
  <c r="U169" i="57"/>
  <c r="DM170" i="57"/>
  <c r="AW85" i="57"/>
  <c r="DR164" i="57"/>
  <c r="EC167" i="57"/>
  <c r="FI105" i="57"/>
  <c r="FY132" i="57"/>
  <c r="F27" i="57"/>
  <c r="CX183" i="57"/>
  <c r="FF178" i="57"/>
  <c r="EV175" i="57"/>
  <c r="DX167" i="57"/>
  <c r="ED24" i="57"/>
  <c r="EE24" i="57" s="1"/>
  <c r="AJ131" i="57"/>
  <c r="EJ162" i="57"/>
  <c r="FL122" i="57"/>
  <c r="DY117" i="57"/>
  <c r="EW67" i="57"/>
  <c r="AX117" i="57"/>
  <c r="FN179" i="57"/>
  <c r="DR176" i="57"/>
  <c r="DH135" i="57"/>
  <c r="FJ88" i="57"/>
  <c r="FK88" i="57"/>
  <c r="DP73" i="57"/>
  <c r="DI106" i="57"/>
  <c r="EP190" i="57"/>
  <c r="EH151" i="57"/>
  <c r="EI151" i="57" s="1"/>
  <c r="DE157" i="57"/>
  <c r="DH162" i="57"/>
  <c r="CV119" i="57"/>
  <c r="EC101" i="57"/>
  <c r="DV166" i="57"/>
  <c r="GK104" i="57"/>
  <c r="FP99" i="57"/>
  <c r="BB150" i="57"/>
  <c r="DH99" i="57"/>
  <c r="DY107" i="57"/>
  <c r="ER155" i="57"/>
  <c r="CO139" i="57"/>
  <c r="CO156" i="57"/>
  <c r="F179" i="57"/>
  <c r="G179" i="57"/>
  <c r="BJ68" i="57"/>
  <c r="BJ67" i="57"/>
  <c r="FI126" i="57"/>
  <c r="CO148" i="57"/>
  <c r="J93" i="57"/>
  <c r="DB125" i="57"/>
  <c r="DC125" i="57" s="1"/>
  <c r="CK64" i="57"/>
  <c r="FV61" i="57"/>
  <c r="GP89" i="57"/>
  <c r="GQ89" i="57"/>
  <c r="AF125" i="57"/>
  <c r="CO70" i="57"/>
  <c r="DD127" i="57"/>
  <c r="FT97" i="57"/>
  <c r="FT122" i="57"/>
  <c r="EK128" i="57"/>
  <c r="DQ137" i="57"/>
  <c r="EW189" i="57"/>
  <c r="DU163" i="57"/>
  <c r="FY150" i="57"/>
  <c r="DH106" i="57"/>
  <c r="FV70" i="57"/>
  <c r="FV165" i="57"/>
  <c r="DT150" i="57"/>
  <c r="DF121" i="57"/>
  <c r="CB163" i="57"/>
  <c r="FU123" i="57"/>
  <c r="FX160" i="57"/>
  <c r="EZ99" i="57"/>
  <c r="CR87" i="57"/>
  <c r="AW68" i="57"/>
  <c r="FI67" i="57"/>
  <c r="Z151" i="57"/>
  <c r="FL92" i="57"/>
  <c r="AZ155" i="57"/>
  <c r="CB131" i="57"/>
  <c r="GD79" i="57"/>
  <c r="EL156" i="57"/>
  <c r="DE116" i="57"/>
  <c r="CK76" i="57"/>
  <c r="DY115" i="57"/>
  <c r="DX70" i="57"/>
  <c r="DE174" i="57"/>
  <c r="DE77" i="57"/>
  <c r="BT99" i="57"/>
  <c r="DY86" i="57"/>
  <c r="EF127" i="57"/>
  <c r="AR73" i="57"/>
  <c r="Q189" i="57"/>
  <c r="FN177" i="57"/>
  <c r="EC100" i="57"/>
  <c r="GJ126" i="57"/>
  <c r="EO132" i="57"/>
  <c r="BD94" i="57"/>
  <c r="GJ74" i="57"/>
  <c r="FI177" i="57"/>
  <c r="EF102" i="57"/>
  <c r="GF69" i="57"/>
  <c r="EC168" i="57"/>
  <c r="DE167" i="57"/>
  <c r="DU107" i="57"/>
  <c r="EZ106" i="57"/>
  <c r="EP104" i="57"/>
  <c r="CH141" i="57"/>
  <c r="EN188" i="57"/>
  <c r="EO130" i="57"/>
  <c r="BF70" i="57"/>
  <c r="EC127" i="57"/>
  <c r="CS117" i="57"/>
  <c r="BL68" i="57"/>
  <c r="DB135" i="57"/>
  <c r="DB134" i="57"/>
  <c r="DC135" i="57" s="1"/>
  <c r="CJ85" i="57"/>
  <c r="DA75" i="57"/>
  <c r="D69" i="57"/>
  <c r="CH29" i="57"/>
  <c r="DI185" i="57"/>
  <c r="AF174" i="57"/>
  <c r="AF122" i="57"/>
  <c r="AN165" i="57"/>
  <c r="E67" i="57"/>
  <c r="AG194" i="57"/>
  <c r="FD88" i="57"/>
  <c r="FI80" i="57"/>
  <c r="BH91" i="57"/>
  <c r="FN98" i="57"/>
  <c r="GJ71" i="57"/>
  <c r="DX136" i="57"/>
  <c r="CF109" i="57"/>
  <c r="X149" i="57"/>
  <c r="BT148" i="57"/>
  <c r="AT187" i="57"/>
  <c r="X82" i="57"/>
  <c r="FJ137" i="57"/>
  <c r="BN179" i="57"/>
  <c r="FY97" i="57"/>
  <c r="F68" i="57"/>
  <c r="EO155" i="57"/>
  <c r="EJ113" i="57"/>
  <c r="CP86" i="57"/>
  <c r="AL171" i="57"/>
  <c r="AM171" i="57" s="1"/>
  <c r="M192" i="57"/>
  <c r="T91" i="57"/>
  <c r="GN92" i="57"/>
  <c r="DJ113" i="57"/>
  <c r="AT172" i="57"/>
  <c r="AU172" i="57"/>
  <c r="FJ97" i="57"/>
  <c r="FM70" i="57"/>
  <c r="FR144" i="57"/>
  <c r="FP140" i="57"/>
  <c r="DA117" i="57"/>
  <c r="CX63" i="57"/>
  <c r="DN62" i="57"/>
  <c r="CJ119" i="57"/>
  <c r="U148" i="57"/>
  <c r="BJ190" i="57"/>
  <c r="FQ169" i="57"/>
  <c r="FX104" i="57"/>
  <c r="FE172" i="57"/>
  <c r="CG146" i="57"/>
  <c r="BX105" i="57"/>
  <c r="AJ91" i="57"/>
  <c r="CL193" i="57"/>
  <c r="AZ120" i="57"/>
  <c r="ET19" i="57"/>
  <c r="FV149" i="57"/>
  <c r="DL115" i="57"/>
  <c r="EJ114" i="57"/>
  <c r="BB72" i="57"/>
  <c r="BC72" i="57" s="1"/>
  <c r="BB71" i="57"/>
  <c r="FZ159" i="57"/>
  <c r="CG167" i="57"/>
  <c r="AL193" i="57"/>
  <c r="CC112" i="57"/>
  <c r="DN67" i="57"/>
  <c r="DT105" i="57"/>
  <c r="FI119" i="57"/>
  <c r="ED27" i="57"/>
  <c r="EE27" i="57" s="1"/>
  <c r="BR174" i="57"/>
  <c r="FI184" i="57"/>
  <c r="GO137" i="57"/>
  <c r="FD171" i="57"/>
  <c r="CC83" i="57"/>
  <c r="ET74" i="57"/>
  <c r="ET73" i="57"/>
  <c r="GG71" i="57"/>
  <c r="EZ98" i="57"/>
  <c r="GK114" i="57"/>
  <c r="ET37" i="57"/>
  <c r="DE141" i="57"/>
  <c r="FA78" i="57"/>
  <c r="ER66" i="57"/>
  <c r="F141" i="57"/>
  <c r="AT157" i="57"/>
  <c r="AU157" i="57" s="1"/>
  <c r="DE72" i="57"/>
  <c r="AW76" i="57"/>
  <c r="FB189" i="57"/>
  <c r="FX108" i="57"/>
  <c r="GH66" i="57"/>
  <c r="GI66" i="57" s="1"/>
  <c r="DL153" i="57"/>
  <c r="CK74" i="57"/>
  <c r="EV192" i="57"/>
  <c r="GP151" i="57"/>
  <c r="FL141" i="57"/>
  <c r="DT190" i="57"/>
  <c r="CK85" i="57"/>
  <c r="ET130" i="57"/>
  <c r="ET129" i="57"/>
  <c r="BM129" i="57"/>
  <c r="H64" i="57"/>
  <c r="BR50" i="57"/>
  <c r="CL91" i="57"/>
  <c r="EX196" i="57"/>
  <c r="Q158" i="57"/>
  <c r="BR39" i="57"/>
  <c r="DL173" i="57"/>
  <c r="DT109" i="57"/>
  <c r="CT119" i="57"/>
  <c r="EN74" i="57"/>
  <c r="EP99" i="57"/>
  <c r="GJ180" i="57"/>
  <c r="DE122" i="57"/>
  <c r="AH192" i="57"/>
  <c r="GF143" i="57"/>
  <c r="EL91" i="57"/>
  <c r="GN171" i="57"/>
  <c r="CZ125" i="57"/>
  <c r="DA73" i="57"/>
  <c r="DE177" i="57"/>
  <c r="CS165" i="57"/>
  <c r="DR73" i="57"/>
  <c r="CC181" i="57"/>
  <c r="CK171" i="57"/>
  <c r="AO94" i="57"/>
  <c r="FI145" i="57"/>
  <c r="DP64" i="57"/>
  <c r="EG97" i="57"/>
  <c r="EP164" i="57"/>
  <c r="DT141" i="57"/>
  <c r="BZ192" i="57"/>
  <c r="CA192" i="57" s="1"/>
  <c r="BZ191" i="57"/>
  <c r="DD81" i="57"/>
  <c r="EX92" i="57"/>
  <c r="FF156" i="57"/>
  <c r="DL144" i="57"/>
  <c r="CR94" i="57"/>
  <c r="EO183" i="57"/>
  <c r="EG66" i="57"/>
  <c r="CK177" i="57"/>
  <c r="GF162" i="57"/>
  <c r="EW178" i="57"/>
  <c r="DP179" i="57"/>
  <c r="FX99" i="57"/>
  <c r="EP107" i="57"/>
  <c r="AV136" i="57"/>
  <c r="AZ174" i="57"/>
  <c r="ED149" i="57"/>
  <c r="GN88" i="57"/>
  <c r="AR147" i="57"/>
  <c r="FR156" i="57"/>
  <c r="EW141" i="57"/>
  <c r="BP174" i="57"/>
  <c r="FQ105" i="57"/>
  <c r="EJ65" i="57"/>
  <c r="EJ107" i="57"/>
  <c r="DQ72" i="57"/>
  <c r="T175" i="57"/>
  <c r="CW86" i="57"/>
  <c r="DH121" i="57"/>
  <c r="FB151" i="57"/>
  <c r="FB150" i="57"/>
  <c r="Q80" i="57"/>
  <c r="N173" i="57"/>
  <c r="R131" i="57"/>
  <c r="DR133" i="57"/>
  <c r="AO147" i="57"/>
  <c r="AK128" i="57"/>
  <c r="CB97" i="57"/>
  <c r="BL191" i="57"/>
  <c r="GG94" i="57"/>
  <c r="P82" i="57"/>
  <c r="DY111" i="57"/>
  <c r="DJ176" i="57"/>
  <c r="CX120" i="57"/>
  <c r="CY120" i="57" s="1"/>
  <c r="CX119" i="57"/>
  <c r="GP148" i="57"/>
  <c r="GN147" i="57"/>
  <c r="CD142" i="57"/>
  <c r="DE163" i="57"/>
  <c r="EB78" i="57"/>
  <c r="ET84" i="57"/>
  <c r="EB64" i="57"/>
  <c r="GJ117" i="57"/>
  <c r="DU175" i="57"/>
  <c r="BU67" i="57"/>
  <c r="I180" i="57"/>
  <c r="EL113" i="57"/>
  <c r="DY163" i="57"/>
  <c r="AN151" i="57"/>
  <c r="EJ175" i="57"/>
  <c r="ET183" i="57"/>
  <c r="CO174" i="57"/>
  <c r="GK100" i="57"/>
  <c r="DB182" i="57"/>
  <c r="CO151" i="57"/>
  <c r="EW174" i="57"/>
  <c r="FT102" i="57"/>
  <c r="ET176" i="57"/>
  <c r="DL74" i="57"/>
  <c r="GO123" i="57"/>
  <c r="EL81" i="57"/>
  <c r="DF143" i="57"/>
  <c r="DG143" i="57" s="1"/>
  <c r="R130" i="57"/>
  <c r="CX79" i="57"/>
  <c r="CR128" i="57"/>
  <c r="BL149" i="57"/>
  <c r="DE71" i="57"/>
  <c r="FE104" i="57"/>
  <c r="H140" i="57"/>
  <c r="CX130" i="57"/>
  <c r="CY130" i="57"/>
  <c r="CG170" i="57"/>
  <c r="CJ138" i="57"/>
  <c r="AS103" i="57"/>
  <c r="D160" i="57"/>
  <c r="FU162" i="57"/>
  <c r="GO147" i="57"/>
  <c r="F132" i="57"/>
  <c r="DF140" i="57"/>
  <c r="DX132" i="57"/>
  <c r="ES96" i="57"/>
  <c r="FB144" i="57"/>
  <c r="ES94" i="57"/>
  <c r="DM82" i="57"/>
  <c r="EL189" i="57"/>
  <c r="EM189" i="57" s="1"/>
  <c r="FJ114" i="57"/>
  <c r="GK110" i="57"/>
  <c r="CV86" i="57"/>
  <c r="BM94" i="57"/>
  <c r="F191" i="57"/>
  <c r="G191" i="57" s="1"/>
  <c r="EK100" i="57"/>
  <c r="CT123" i="57"/>
  <c r="AZ122" i="57"/>
  <c r="Z192" i="57"/>
  <c r="AA192" i="57" s="1"/>
  <c r="FN116" i="57"/>
  <c r="CD129" i="57"/>
  <c r="CE129" i="57" s="1"/>
  <c r="EG80" i="57"/>
  <c r="FL189" i="57"/>
  <c r="CX99" i="57"/>
  <c r="GG175" i="57"/>
  <c r="EJ89" i="57"/>
  <c r="DF147" i="57"/>
  <c r="DI64" i="57"/>
  <c r="ED11" i="57"/>
  <c r="DD179" i="57"/>
  <c r="CG102" i="57"/>
  <c r="FB140" i="57"/>
  <c r="CR146" i="57"/>
  <c r="BH107" i="57"/>
  <c r="AL123" i="57"/>
  <c r="M109" i="57"/>
  <c r="BZ175" i="57"/>
  <c r="CA175" i="57" s="1"/>
  <c r="CR175" i="57"/>
  <c r="BJ188" i="57"/>
  <c r="CZ180" i="57"/>
  <c r="AS119" i="57"/>
  <c r="BJ147" i="57"/>
  <c r="BQ175" i="57"/>
  <c r="DH131" i="57"/>
  <c r="BJ75" i="57"/>
  <c r="T103" i="57"/>
  <c r="F105" i="57"/>
  <c r="FH143" i="57"/>
  <c r="CX85" i="57"/>
  <c r="FD108" i="57"/>
  <c r="DN53" i="57"/>
  <c r="DP108" i="57"/>
  <c r="FX68" i="57"/>
  <c r="EO152" i="57"/>
  <c r="DX142" i="57"/>
  <c r="DL120" i="57"/>
  <c r="EC166" i="57"/>
  <c r="X161" i="57"/>
  <c r="DP119" i="57"/>
  <c r="EJ155" i="57"/>
  <c r="CG86" i="57"/>
  <c r="FD77" i="57"/>
  <c r="DT168" i="57"/>
  <c r="EJ104" i="57"/>
  <c r="FP172" i="57"/>
  <c r="EF118" i="57"/>
  <c r="ER78" i="57"/>
  <c r="FR133" i="57"/>
  <c r="U192" i="57"/>
  <c r="BI94" i="57"/>
  <c r="FT127" i="57"/>
  <c r="FQ88" i="57"/>
  <c r="BL177" i="57"/>
  <c r="FV129" i="57"/>
  <c r="DH113" i="57"/>
  <c r="CC152" i="57"/>
  <c r="BJ113" i="57"/>
  <c r="ED131" i="57"/>
  <c r="EE132" i="57" s="1"/>
  <c r="FM68" i="57"/>
  <c r="CN153" i="57"/>
  <c r="AV99" i="57"/>
  <c r="EF131" i="57"/>
  <c r="BR111" i="57"/>
  <c r="BS111" i="57" s="1"/>
  <c r="BR110" i="57"/>
  <c r="FB116" i="57"/>
  <c r="FC116" i="57" s="1"/>
  <c r="AH80" i="57"/>
  <c r="BJ89" i="57"/>
  <c r="I165" i="57"/>
  <c r="CB137" i="57"/>
  <c r="FM64" i="57"/>
  <c r="GB107" i="57"/>
  <c r="FA132" i="57"/>
  <c r="DU189" i="57"/>
  <c r="FF148" i="57"/>
  <c r="EH163" i="57"/>
  <c r="EI163" i="57" s="1"/>
  <c r="GK191" i="57"/>
  <c r="EH99" i="57"/>
  <c r="BX126" i="57"/>
  <c r="FV130" i="57"/>
  <c r="EX135" i="57"/>
  <c r="GN180" i="57"/>
  <c r="FE160" i="57"/>
  <c r="AW107" i="57"/>
  <c r="ET157" i="57"/>
  <c r="EC173" i="57"/>
  <c r="FD176" i="57"/>
  <c r="DQ89" i="57"/>
  <c r="EC148" i="57"/>
  <c r="FL180" i="57"/>
  <c r="CF161" i="57"/>
  <c r="BD134" i="57"/>
  <c r="DN160" i="57"/>
  <c r="DO160" i="57" s="1"/>
  <c r="DN159" i="57"/>
  <c r="H135" i="57"/>
  <c r="GL84" i="57"/>
  <c r="FD182" i="57"/>
  <c r="BB191" i="57"/>
  <c r="BT177" i="57"/>
  <c r="FT116" i="57"/>
  <c r="CW167" i="57"/>
  <c r="CS171" i="57"/>
  <c r="N116" i="57"/>
  <c r="DQ123" i="57"/>
  <c r="AP111" i="57"/>
  <c r="DB138" i="57"/>
  <c r="DC138" i="57" s="1"/>
  <c r="EB170" i="57"/>
  <c r="DJ81" i="57"/>
  <c r="DJ80" i="57"/>
  <c r="DN76" i="57"/>
  <c r="DN75" i="57"/>
  <c r="EZ134" i="57"/>
  <c r="CV64" i="57"/>
  <c r="GH146" i="57"/>
  <c r="AV191" i="57"/>
  <c r="AL94" i="57"/>
  <c r="FP96" i="57"/>
  <c r="CV177" i="57"/>
  <c r="CB106" i="57"/>
  <c r="BY136" i="57"/>
  <c r="EN73" i="57"/>
  <c r="EB156" i="57"/>
  <c r="DX158" i="57"/>
  <c r="FT70" i="57"/>
  <c r="M97" i="57"/>
  <c r="FP103" i="57"/>
  <c r="BH104" i="57"/>
  <c r="AS158" i="57"/>
  <c r="DE175" i="57"/>
  <c r="FJ108" i="57"/>
  <c r="FK108" i="57" s="1"/>
  <c r="DZ74" i="57"/>
  <c r="M82" i="57"/>
  <c r="BL158" i="57"/>
  <c r="FN149" i="57"/>
  <c r="H160" i="57"/>
  <c r="CD190" i="57"/>
  <c r="GP161" i="57"/>
  <c r="FD148" i="57"/>
  <c r="EC191" i="57"/>
  <c r="CC162" i="57"/>
  <c r="N126" i="57"/>
  <c r="AC129" i="57"/>
  <c r="AH127" i="57"/>
  <c r="AI127" i="57" s="1"/>
  <c r="GG156" i="57"/>
  <c r="X153" i="57"/>
  <c r="CN86" i="57"/>
  <c r="N186" i="57"/>
  <c r="FU67" i="57"/>
  <c r="M117" i="57"/>
  <c r="EX149" i="57"/>
  <c r="CB171" i="57"/>
  <c r="BH109" i="57"/>
  <c r="H96" i="57"/>
  <c r="GH189" i="57"/>
  <c r="GO192" i="57"/>
  <c r="BR124" i="57"/>
  <c r="GC163" i="57"/>
  <c r="ER101" i="57"/>
  <c r="BU134" i="57"/>
  <c r="DF99" i="57"/>
  <c r="FX196" i="57"/>
  <c r="BE189" i="57"/>
  <c r="GF103" i="57"/>
  <c r="FI109" i="57"/>
  <c r="CO99" i="57"/>
  <c r="EJ174" i="57"/>
  <c r="I153" i="57"/>
  <c r="CC74" i="57"/>
  <c r="AW151" i="57"/>
  <c r="FY91" i="57"/>
  <c r="FV127" i="57"/>
  <c r="FW127" i="57" s="1"/>
  <c r="GJ95" i="57"/>
  <c r="I72" i="57"/>
  <c r="EJ122" i="57"/>
  <c r="DM71" i="57"/>
  <c r="FF101" i="57"/>
  <c r="DJ100" i="57"/>
  <c r="DK100" i="57" s="1"/>
  <c r="BH148" i="57"/>
  <c r="ET166" i="57"/>
  <c r="AN171" i="57"/>
  <c r="EZ187" i="57"/>
  <c r="FE79" i="57"/>
  <c r="DT72" i="57"/>
  <c r="EP124" i="57"/>
  <c r="FH162" i="57"/>
  <c r="GF152" i="57"/>
  <c r="FE178" i="57"/>
  <c r="FU174" i="57"/>
  <c r="CD88" i="57"/>
  <c r="CX92" i="57"/>
  <c r="DM90" i="57"/>
  <c r="EB109" i="57"/>
  <c r="FP97" i="57"/>
  <c r="GD64" i="57"/>
  <c r="GD63" i="57"/>
  <c r="ER117" i="57"/>
  <c r="DA170" i="57"/>
  <c r="FE95" i="57"/>
  <c r="AZ166" i="57"/>
  <c r="DX135" i="57"/>
  <c r="AS98" i="57"/>
  <c r="U66" i="57"/>
  <c r="FA71" i="57"/>
  <c r="CO167" i="57"/>
  <c r="BR154" i="57"/>
  <c r="EZ136" i="57"/>
  <c r="EO144" i="57"/>
  <c r="FA136" i="57"/>
  <c r="FQ133" i="57"/>
  <c r="BA98" i="57"/>
  <c r="DV82" i="57"/>
  <c r="CF119" i="57"/>
  <c r="AB152" i="57"/>
  <c r="AK135" i="57"/>
  <c r="DF127" i="57"/>
  <c r="O119" i="57"/>
  <c r="GL121" i="57"/>
  <c r="GM121" i="57"/>
  <c r="DL85" i="57"/>
  <c r="GG131" i="57"/>
  <c r="CN125" i="57"/>
  <c r="BH149" i="57"/>
  <c r="FJ65" i="57"/>
  <c r="GN154" i="57"/>
  <c r="CK86" i="57"/>
  <c r="M190" i="57"/>
  <c r="FE152" i="57"/>
  <c r="CB133" i="57"/>
  <c r="EJ132" i="57"/>
  <c r="CK122" i="57"/>
  <c r="BQ102" i="57"/>
  <c r="CZ69" i="57"/>
  <c r="AO181" i="57"/>
  <c r="DY71" i="57"/>
  <c r="DT135" i="57"/>
  <c r="AL43" i="57"/>
  <c r="AL42" i="57"/>
  <c r="BZ196" i="57"/>
  <c r="N138" i="57"/>
  <c r="DP70" i="57"/>
  <c r="EJ99" i="57"/>
  <c r="EP66" i="57"/>
  <c r="GO120" i="57"/>
  <c r="CN70" i="57"/>
  <c r="FX141" i="57"/>
  <c r="ET87" i="57"/>
  <c r="DZ192" i="57"/>
  <c r="EA192" i="57" s="1"/>
  <c r="FL154" i="57"/>
  <c r="DX170" i="57"/>
  <c r="DD126" i="57"/>
  <c r="ED58" i="57"/>
  <c r="ED57" i="57"/>
  <c r="EE58" i="57" s="1"/>
  <c r="FA93" i="57"/>
  <c r="DA142" i="57"/>
  <c r="GN70" i="57"/>
  <c r="DZ86" i="57"/>
  <c r="BT83" i="57"/>
  <c r="FX90" i="57"/>
  <c r="EK154" i="57"/>
  <c r="CX25" i="57"/>
  <c r="T163" i="57"/>
  <c r="DJ126" i="57"/>
  <c r="EG78" i="57"/>
  <c r="DJ151" i="57"/>
  <c r="DI192" i="57"/>
  <c r="EK174" i="57"/>
  <c r="CJ143" i="57"/>
  <c r="FN103" i="57"/>
  <c r="FO103" i="57" s="1"/>
  <c r="DV114" i="57"/>
  <c r="FX157" i="57"/>
  <c r="CK103" i="57"/>
  <c r="AR76" i="57"/>
  <c r="CD74" i="57"/>
  <c r="CE74" i="57"/>
  <c r="AK156" i="57"/>
  <c r="ET105" i="57"/>
  <c r="BN65" i="57"/>
  <c r="BE116" i="57"/>
  <c r="P96" i="57"/>
  <c r="BA157" i="57"/>
  <c r="BH154" i="57"/>
  <c r="P133" i="57"/>
  <c r="BP183" i="57"/>
  <c r="CG138" i="57"/>
  <c r="GD96" i="57"/>
  <c r="FX193" i="57"/>
  <c r="CK192" i="57"/>
  <c r="ER119" i="57"/>
  <c r="CP110" i="57"/>
  <c r="EC135" i="57"/>
  <c r="EX124" i="57"/>
  <c r="EW81" i="57"/>
  <c r="BU93" i="57"/>
  <c r="FV76" i="57"/>
  <c r="EP173" i="57"/>
  <c r="EP172" i="57"/>
  <c r="DQ80" i="57"/>
  <c r="GN149" i="57"/>
  <c r="CH59" i="57"/>
  <c r="CI59" i="57" s="1"/>
  <c r="FE193" i="57"/>
  <c r="ES89" i="57"/>
  <c r="DQ113" i="57"/>
  <c r="ES110" i="57"/>
  <c r="EZ173" i="57"/>
  <c r="CH152" i="57"/>
  <c r="FE141" i="57"/>
  <c r="ED45" i="57"/>
  <c r="GP100" i="57"/>
  <c r="BL74" i="57"/>
  <c r="FI141" i="57"/>
  <c r="DY166" i="57"/>
  <c r="BH142" i="57"/>
  <c r="FI165" i="57"/>
  <c r="EG177" i="57"/>
  <c r="DU147" i="57"/>
  <c r="AP163" i="57"/>
  <c r="GF92" i="57"/>
  <c r="DX111" i="57"/>
  <c r="AL174" i="57"/>
  <c r="AK71" i="57"/>
  <c r="R108" i="57"/>
  <c r="CO84" i="57"/>
  <c r="BI176" i="57"/>
  <c r="H115" i="57"/>
  <c r="AO146" i="57"/>
  <c r="AJ185" i="57"/>
  <c r="L89" i="57"/>
  <c r="DZ162" i="57"/>
  <c r="ER186" i="57"/>
  <c r="AK100" i="57"/>
  <c r="CO85" i="57"/>
  <c r="FY149" i="57"/>
  <c r="FA135" i="57"/>
  <c r="FP113" i="57"/>
  <c r="ES76" i="57"/>
  <c r="DV131" i="57"/>
  <c r="ET70" i="57"/>
  <c r="ET69" i="57"/>
  <c r="EU70" i="57"/>
  <c r="GJ99" i="57"/>
  <c r="DM157" i="57"/>
  <c r="DE164" i="57"/>
  <c r="GO182" i="57"/>
  <c r="ED151" i="57"/>
  <c r="FB81" i="57"/>
  <c r="FC81" i="57" s="1"/>
  <c r="GF71" i="57"/>
  <c r="DX164" i="57"/>
  <c r="GD36" i="57"/>
  <c r="CX98" i="57"/>
  <c r="CY98" i="57" s="1"/>
  <c r="GL162" i="57"/>
  <c r="GM162" i="57" s="1"/>
  <c r="EG116" i="57"/>
  <c r="ER108" i="57"/>
  <c r="GH117" i="57"/>
  <c r="GI117" i="57" s="1"/>
  <c r="GH116" i="57"/>
  <c r="DN11" i="57"/>
  <c r="EK84" i="57"/>
  <c r="AW190" i="57"/>
  <c r="DN113" i="57"/>
  <c r="FU176" i="57"/>
  <c r="FP78" i="57"/>
  <c r="BD127" i="57"/>
  <c r="CD89" i="57"/>
  <c r="CE89" i="57" s="1"/>
  <c r="DJ153" i="57"/>
  <c r="DK153" i="57" s="1"/>
  <c r="EB177" i="57"/>
  <c r="CT91" i="57"/>
  <c r="FL86" i="57"/>
  <c r="FB96" i="57"/>
  <c r="FC96" i="57" s="1"/>
  <c r="FB95" i="57"/>
  <c r="CH16" i="57"/>
  <c r="CH15" i="57"/>
  <c r="AD124" i="57"/>
  <c r="DL163" i="57"/>
  <c r="AB84" i="57"/>
  <c r="DB84" i="57"/>
  <c r="L166" i="57"/>
  <c r="DU95" i="57"/>
  <c r="AF149" i="57"/>
  <c r="CX38" i="57"/>
  <c r="U166" i="57"/>
  <c r="CK87" i="57"/>
  <c r="FI77" i="57"/>
  <c r="BI132" i="57"/>
  <c r="AW154" i="57"/>
  <c r="V139" i="57"/>
  <c r="FX142" i="57"/>
  <c r="CX26" i="57"/>
  <c r="BL64" i="57"/>
  <c r="FM171" i="57"/>
  <c r="EC95" i="57"/>
  <c r="EO149" i="57"/>
  <c r="R103" i="57"/>
  <c r="GB166" i="57"/>
  <c r="GO170" i="57"/>
  <c r="FV183" i="57"/>
  <c r="EK172" i="57"/>
  <c r="DZ175" i="57"/>
  <c r="EA175" i="57" s="1"/>
  <c r="FL104" i="57"/>
  <c r="FI69" i="57"/>
  <c r="CL130" i="57"/>
  <c r="GP71" i="57"/>
  <c r="DI121" i="57"/>
  <c r="CK132" i="57"/>
  <c r="FT140" i="57"/>
  <c r="DB173" i="57"/>
  <c r="BP149" i="57"/>
  <c r="CG77" i="57"/>
  <c r="EJ168" i="57"/>
  <c r="ED130" i="57"/>
  <c r="ER156" i="57"/>
  <c r="EH100" i="57"/>
  <c r="DX148" i="57"/>
  <c r="EZ82" i="57"/>
  <c r="E143" i="57"/>
  <c r="GJ77" i="57"/>
  <c r="DV175" i="57"/>
  <c r="E156" i="57"/>
  <c r="AG103" i="57"/>
  <c r="EB101" i="57"/>
  <c r="FA94" i="57"/>
  <c r="AW163" i="57"/>
  <c r="BM187" i="57"/>
  <c r="FJ185" i="57"/>
  <c r="DT117" i="57"/>
  <c r="CL69" i="57"/>
  <c r="CM69" i="57"/>
  <c r="AF95" i="57"/>
  <c r="DB190" i="57"/>
  <c r="DR154" i="57"/>
  <c r="GN71" i="57"/>
  <c r="DV126" i="57"/>
  <c r="FI96" i="57"/>
  <c r="GC87" i="57"/>
  <c r="BU117" i="57"/>
  <c r="GO87" i="57"/>
  <c r="EL160" i="57"/>
  <c r="EZ74" i="57"/>
  <c r="DE172" i="57"/>
  <c r="FL113" i="57"/>
  <c r="EC140" i="57"/>
  <c r="AT99" i="57"/>
  <c r="BH66" i="57"/>
  <c r="DD106" i="57"/>
  <c r="EH135" i="57"/>
  <c r="DN25" i="57"/>
  <c r="DQ163" i="57"/>
  <c r="CK129" i="57"/>
  <c r="GD74" i="57"/>
  <c r="GE74" i="57" s="1"/>
  <c r="FM112" i="57"/>
  <c r="ES180" i="57"/>
  <c r="FZ108" i="57"/>
  <c r="DU98" i="57"/>
  <c r="EX112" i="57"/>
  <c r="DP122" i="57"/>
  <c r="CO118" i="57"/>
  <c r="DU192" i="57"/>
  <c r="FH153" i="57"/>
  <c r="EV109" i="57"/>
  <c r="DA130" i="57"/>
  <c r="BI101" i="57"/>
  <c r="BQ111" i="57"/>
  <c r="EV114" i="57"/>
  <c r="DP154" i="57"/>
  <c r="GO80" i="57"/>
  <c r="ET159" i="57"/>
  <c r="ET158" i="57"/>
  <c r="CV170" i="57"/>
  <c r="GH106" i="57"/>
  <c r="EK88" i="57"/>
  <c r="CX57" i="57"/>
  <c r="DM117" i="57"/>
  <c r="EK103" i="57"/>
  <c r="EX109" i="57"/>
  <c r="EG179" i="57"/>
  <c r="GF118" i="57"/>
  <c r="DN50" i="57"/>
  <c r="DO50" i="57" s="1"/>
  <c r="GC102" i="57"/>
  <c r="T124" i="57"/>
  <c r="FI152" i="57"/>
  <c r="BI181" i="57"/>
  <c r="AG147" i="57"/>
  <c r="BU121" i="57"/>
  <c r="CL179" i="57"/>
  <c r="EX87" i="57"/>
  <c r="BX144" i="57"/>
  <c r="AW82" i="57"/>
  <c r="BU66" i="57"/>
  <c r="BB109" i="57"/>
  <c r="BC109" i="57" s="1"/>
  <c r="EG186" i="57"/>
  <c r="CR116" i="57"/>
  <c r="DN66" i="57"/>
  <c r="FE124" i="57"/>
  <c r="GP180" i="57"/>
  <c r="GQ180" i="57" s="1"/>
  <c r="GP179" i="57"/>
  <c r="DP193" i="57"/>
  <c r="DF84" i="57"/>
  <c r="GO107" i="57"/>
  <c r="DL69" i="57"/>
  <c r="FL140" i="57"/>
  <c r="DV177" i="57"/>
  <c r="BD87" i="57"/>
  <c r="EG75" i="57"/>
  <c r="GB74" i="57"/>
  <c r="FJ66" i="57"/>
  <c r="FK66" i="57" s="1"/>
  <c r="EG114" i="57"/>
  <c r="BV64" i="57"/>
  <c r="FV62" i="57"/>
  <c r="FJ86" i="57"/>
  <c r="AF168" i="57"/>
  <c r="BY187" i="57"/>
  <c r="EJ123" i="57"/>
  <c r="DR168" i="57"/>
  <c r="EN113" i="57"/>
  <c r="EJ183" i="57"/>
  <c r="FB86" i="57"/>
  <c r="FB122" i="57"/>
  <c r="FC122" i="57"/>
  <c r="GG111" i="57"/>
  <c r="ED88" i="57"/>
  <c r="EE88" i="57"/>
  <c r="BH141" i="57"/>
  <c r="GD184" i="57"/>
  <c r="FV132" i="57"/>
  <c r="EC108" i="57"/>
  <c r="CH41" i="57"/>
  <c r="CI41" i="57" s="1"/>
  <c r="BN189" i="57"/>
  <c r="BO189" i="57" s="1"/>
  <c r="EP69" i="57"/>
  <c r="EQ69" i="57" s="1"/>
  <c r="CN81" i="57"/>
  <c r="P92" i="57"/>
  <c r="T110" i="57"/>
  <c r="DL105" i="57"/>
  <c r="BE66" i="57"/>
  <c r="T158" i="57"/>
  <c r="J155" i="57"/>
  <c r="DX138" i="57"/>
  <c r="M180" i="57"/>
  <c r="BA146" i="57"/>
  <c r="GJ113" i="57"/>
  <c r="CJ173" i="57"/>
  <c r="EL93" i="57"/>
  <c r="EM93" i="57" s="1"/>
  <c r="AH138" i="57"/>
  <c r="AK121" i="57"/>
  <c r="U67" i="57"/>
  <c r="CZ148" i="57"/>
  <c r="DJ154" i="57"/>
  <c r="ET100" i="57"/>
  <c r="GH105" i="57"/>
  <c r="ER64" i="57"/>
  <c r="AX161" i="57"/>
  <c r="FX149" i="57"/>
  <c r="EG183" i="57"/>
  <c r="DQ189" i="57"/>
  <c r="EF162" i="57"/>
  <c r="CH128" i="57"/>
  <c r="GD47" i="57"/>
  <c r="EK87" i="57"/>
  <c r="DP153" i="57"/>
  <c r="DN92" i="57"/>
  <c r="DT147" i="57"/>
  <c r="EX189" i="57"/>
  <c r="ES68" i="57"/>
  <c r="DM166" i="57"/>
  <c r="CS135" i="57"/>
  <c r="GJ121" i="57"/>
  <c r="DY105" i="57"/>
  <c r="ED162" i="57"/>
  <c r="FM96" i="57"/>
  <c r="ED161" i="57"/>
  <c r="DZ110" i="57"/>
  <c r="EO143" i="57"/>
  <c r="CG194" i="57"/>
  <c r="DR124" i="57"/>
  <c r="EN163" i="57"/>
  <c r="DS149" i="57"/>
  <c r="FJ48" i="57"/>
  <c r="BU103" i="57"/>
  <c r="DA66" i="57"/>
  <c r="AT185" i="57"/>
  <c r="AU185" i="57" s="1"/>
  <c r="FX127" i="57"/>
  <c r="GJ192" i="57"/>
  <c r="AP188" i="57"/>
  <c r="FT123" i="57"/>
  <c r="EW139" i="57"/>
  <c r="ES109" i="57"/>
  <c r="FQ160" i="57"/>
  <c r="EV64" i="57"/>
  <c r="DP138" i="57"/>
  <c r="FL150" i="57"/>
  <c r="DU78" i="57"/>
  <c r="GB178" i="57"/>
  <c r="EG155" i="57"/>
  <c r="DN152" i="57"/>
  <c r="BE193" i="57"/>
  <c r="EB113" i="57"/>
  <c r="CH169" i="57"/>
  <c r="CI169" i="57" s="1"/>
  <c r="AH101" i="57"/>
  <c r="EZ137" i="57"/>
  <c r="EF97" i="57"/>
  <c r="FD173" i="57"/>
  <c r="FM175" i="57"/>
  <c r="EH103" i="57"/>
  <c r="ER176" i="57"/>
  <c r="ET118" i="57"/>
  <c r="DN182" i="57"/>
  <c r="V133" i="57"/>
  <c r="W133" i="57" s="1"/>
  <c r="CO101" i="57"/>
  <c r="CC69" i="57"/>
  <c r="BA82" i="57"/>
  <c r="DF180" i="57"/>
  <c r="ED129" i="57"/>
  <c r="CW85" i="57"/>
  <c r="BH67" i="57"/>
  <c r="EG98" i="57"/>
  <c r="CG87" i="57"/>
  <c r="M145" i="57"/>
  <c r="BE74" i="57"/>
  <c r="DU145" i="57"/>
  <c r="AO176" i="57"/>
  <c r="BI78" i="57"/>
  <c r="BT73" i="57"/>
  <c r="CL102" i="57"/>
  <c r="BP176" i="57"/>
  <c r="DB96" i="57"/>
  <c r="DH74" i="57"/>
  <c r="BI111" i="57"/>
  <c r="CS110" i="57"/>
  <c r="AW176" i="57"/>
  <c r="CH85" i="57"/>
  <c r="CK121" i="57"/>
  <c r="AG64" i="57"/>
  <c r="Z170" i="57"/>
  <c r="ER127" i="57"/>
  <c r="DQ83" i="57"/>
  <c r="AF69" i="57"/>
  <c r="AB155" i="57"/>
  <c r="BE194" i="57"/>
  <c r="BF107" i="57"/>
  <c r="DY171" i="57"/>
  <c r="GK69" i="57"/>
  <c r="DE153" i="57"/>
  <c r="ER138" i="57"/>
  <c r="CL111" i="57"/>
  <c r="AT128" i="57"/>
  <c r="GG188" i="57"/>
  <c r="ES137" i="57"/>
  <c r="P114" i="57"/>
  <c r="DY90" i="57"/>
  <c r="BQ72" i="57"/>
  <c r="BU165" i="57"/>
  <c r="U101" i="57"/>
  <c r="E101" i="57"/>
  <c r="CX74" i="57"/>
  <c r="BX103" i="57"/>
  <c r="BI130" i="57"/>
  <c r="EP132" i="57"/>
  <c r="EQ132" i="57" s="1"/>
  <c r="EW68" i="57"/>
  <c r="DD152" i="57"/>
  <c r="DB148" i="57"/>
  <c r="DC148" i="57" s="1"/>
  <c r="DM171" i="57"/>
  <c r="FB90" i="57"/>
  <c r="FC90" i="57" s="1"/>
  <c r="DI154" i="57"/>
  <c r="BZ183" i="57"/>
  <c r="CA183" i="57" s="1"/>
  <c r="DD69" i="57"/>
  <c r="BY112" i="57"/>
  <c r="AK173" i="57"/>
  <c r="AH107" i="57"/>
  <c r="CL81" i="57"/>
  <c r="V20" i="57"/>
  <c r="CS91" i="57"/>
  <c r="CD112" i="57"/>
  <c r="H122" i="57"/>
  <c r="CJ146" i="57"/>
  <c r="FZ93" i="57"/>
  <c r="GA93" i="57" s="1"/>
  <c r="AN108" i="57"/>
  <c r="AW150" i="57"/>
  <c r="FV193" i="57"/>
  <c r="FV192" i="57"/>
  <c r="CG130" i="57"/>
  <c r="DV84" i="57"/>
  <c r="FM158" i="57"/>
  <c r="DI165" i="57"/>
  <c r="DR171" i="57"/>
  <c r="ET106" i="57"/>
  <c r="H167" i="57"/>
  <c r="AX112" i="57"/>
  <c r="CK143" i="57"/>
  <c r="CH25" i="57"/>
  <c r="CD119" i="57"/>
  <c r="BR72" i="57"/>
  <c r="BR71" i="57"/>
  <c r="BN133" i="57"/>
  <c r="BO133" i="57" s="1"/>
  <c r="F34" i="57"/>
  <c r="EJ178" i="57"/>
  <c r="CN82" i="57"/>
  <c r="H85" i="57"/>
  <c r="CD183" i="57"/>
  <c r="CR97" i="57"/>
  <c r="DQ99" i="57"/>
  <c r="CZ165" i="57"/>
  <c r="BM75" i="57"/>
  <c r="GO125" i="57"/>
  <c r="ES131" i="57"/>
  <c r="ET81" i="57"/>
  <c r="ED65" i="57"/>
  <c r="EE65" i="57" s="1"/>
  <c r="BV109" i="57"/>
  <c r="M71" i="57"/>
  <c r="BZ128" i="57"/>
  <c r="BN100" i="57"/>
  <c r="CX30" i="57"/>
  <c r="BP97" i="57"/>
  <c r="CP108" i="57"/>
  <c r="CZ181" i="57"/>
  <c r="CN112" i="57"/>
  <c r="AB86" i="57"/>
  <c r="BE161" i="57"/>
  <c r="BJ157" i="57"/>
  <c r="CW148" i="57"/>
  <c r="EX116" i="57"/>
  <c r="EY116" i="57" s="1"/>
  <c r="BH117" i="57"/>
  <c r="CT101" i="57"/>
  <c r="AB172" i="57"/>
  <c r="FM109" i="57"/>
  <c r="CP111" i="57"/>
  <c r="DX94" i="57"/>
  <c r="EZ181" i="57"/>
  <c r="BM180" i="57"/>
  <c r="CN181" i="57"/>
  <c r="BE107" i="57"/>
  <c r="G147" i="57"/>
  <c r="DF109" i="57"/>
  <c r="DG109" i="57" s="1"/>
  <c r="U151" i="57"/>
  <c r="AH100" i="57"/>
  <c r="CG105" i="57"/>
  <c r="BT147" i="57"/>
  <c r="BN107" i="57"/>
  <c r="AD146" i="57"/>
  <c r="BE134" i="57"/>
  <c r="BX178" i="57"/>
  <c r="FJ69" i="57"/>
  <c r="P76" i="57"/>
  <c r="CB74" i="57"/>
  <c r="DU128" i="57"/>
  <c r="CB120" i="57"/>
  <c r="EP138" i="57"/>
  <c r="CO83" i="57"/>
  <c r="AW156" i="57"/>
  <c r="CV162" i="57"/>
  <c r="DH89" i="57"/>
  <c r="CK163" i="57"/>
  <c r="EJ124" i="57"/>
  <c r="BD83" i="57"/>
  <c r="U156" i="57"/>
  <c r="DI183" i="57"/>
  <c r="AC173" i="57"/>
  <c r="M93" i="57"/>
  <c r="CB85" i="57"/>
  <c r="CV139" i="57"/>
  <c r="CJ117" i="57"/>
  <c r="AR98" i="57"/>
  <c r="GK121" i="57"/>
  <c r="EC103" i="57"/>
  <c r="ED122" i="57"/>
  <c r="EH164" i="57"/>
  <c r="DL192" i="57"/>
  <c r="P112" i="57"/>
  <c r="BF66" i="57"/>
  <c r="BG66" i="57" s="1"/>
  <c r="AZ84" i="57"/>
  <c r="BN124" i="57"/>
  <c r="I170" i="57"/>
  <c r="CC172" i="57"/>
  <c r="BB49" i="57"/>
  <c r="AB93" i="57"/>
  <c r="T180" i="57"/>
  <c r="CB66" i="57"/>
  <c r="CC143" i="57"/>
  <c r="J132" i="57"/>
  <c r="EG185" i="57"/>
  <c r="CR177" i="57"/>
  <c r="BA119" i="57"/>
  <c r="H65" i="57"/>
  <c r="EN176" i="57"/>
  <c r="EX145" i="57"/>
  <c r="DD148" i="57"/>
  <c r="DE83" i="57"/>
  <c r="ES129" i="57"/>
  <c r="P68" i="57"/>
  <c r="Q100" i="57"/>
  <c r="V127" i="57"/>
  <c r="W127" i="57" s="1"/>
  <c r="DB107" i="57"/>
  <c r="CJ118" i="57"/>
  <c r="AT72" i="57"/>
  <c r="AR172" i="57"/>
  <c r="AP93" i="57"/>
  <c r="CV161" i="57"/>
  <c r="AX110" i="57"/>
  <c r="DD130" i="57"/>
  <c r="CF81" i="57"/>
  <c r="CB136" i="57"/>
  <c r="CT98" i="57"/>
  <c r="CU98" i="57" s="1"/>
  <c r="AS183" i="57"/>
  <c r="FV30" i="57"/>
  <c r="ES66" i="57"/>
  <c r="GC172" i="57"/>
  <c r="AN130" i="57"/>
  <c r="AK143" i="57"/>
  <c r="DY95" i="57"/>
  <c r="DA188" i="57"/>
  <c r="FP121" i="57"/>
  <c r="DY168" i="57"/>
  <c r="FT167" i="57"/>
  <c r="U152" i="57"/>
  <c r="R69" i="57"/>
  <c r="FJ187" i="57"/>
  <c r="FY121" i="57"/>
  <c r="EX102" i="57"/>
  <c r="EY102" i="57" s="1"/>
  <c r="EX101" i="57"/>
  <c r="FF180" i="57"/>
  <c r="FE181" i="57"/>
  <c r="F33" i="57"/>
  <c r="T90" i="57"/>
  <c r="DT136" i="57"/>
  <c r="EJ184" i="57"/>
  <c r="AN146" i="57"/>
  <c r="FI170" i="57"/>
  <c r="GK159" i="57"/>
  <c r="EX176" i="57"/>
  <c r="FX190" i="57"/>
  <c r="EL125" i="57"/>
  <c r="FN180" i="57"/>
  <c r="E187" i="57"/>
  <c r="FU103" i="57"/>
  <c r="ER175" i="57"/>
  <c r="DR138" i="57"/>
  <c r="D133" i="57"/>
  <c r="CP166" i="57"/>
  <c r="CQ166" i="57"/>
  <c r="BB182" i="57"/>
  <c r="GF161" i="57"/>
  <c r="BN101" i="57"/>
  <c r="AZ191" i="57"/>
  <c r="EL115" i="57"/>
  <c r="BN150" i="57"/>
  <c r="FY140" i="57"/>
  <c r="AJ67" i="57"/>
  <c r="BZ148" i="57"/>
  <c r="FY188" i="57"/>
  <c r="J143" i="57"/>
  <c r="GJ84" i="57"/>
  <c r="BE157" i="57"/>
  <c r="EH160" i="57"/>
  <c r="EI160" i="57" s="1"/>
  <c r="DV146" i="57"/>
  <c r="DN175" i="57"/>
  <c r="CV158" i="57"/>
  <c r="BQ125" i="57"/>
  <c r="T194" i="57"/>
  <c r="GC126" i="57"/>
  <c r="DB188" i="57"/>
  <c r="DC188" i="57" s="1"/>
  <c r="CO93" i="57"/>
  <c r="EF80" i="57"/>
  <c r="EN167" i="57"/>
  <c r="FQ123" i="57"/>
  <c r="DD191" i="57"/>
  <c r="EJ112" i="57"/>
  <c r="EW158" i="57"/>
  <c r="CT120" i="57"/>
  <c r="EJ127" i="57"/>
  <c r="ER139" i="57"/>
  <c r="GB157" i="57"/>
  <c r="EP127" i="57"/>
  <c r="EQ127" i="57" s="1"/>
  <c r="EH116" i="57"/>
  <c r="EJ128" i="57"/>
  <c r="ED170" i="57"/>
  <c r="ED169" i="57"/>
  <c r="EJ74" i="57"/>
  <c r="BD111" i="57"/>
  <c r="H170" i="57"/>
  <c r="BF167" i="57"/>
  <c r="BG168" i="57" s="1"/>
  <c r="DH142" i="57"/>
  <c r="DY70" i="57"/>
  <c r="CX54" i="57"/>
  <c r="DB81" i="57"/>
  <c r="CR148" i="57"/>
  <c r="EW65" i="57"/>
  <c r="DJ74" i="57"/>
  <c r="DK74" i="57" s="1"/>
  <c r="FU77" i="57"/>
  <c r="DJ169" i="57"/>
  <c r="DJ168" i="57"/>
  <c r="CP135" i="57"/>
  <c r="CQ135" i="57" s="1"/>
  <c r="CP134" i="57"/>
  <c r="DM139" i="57"/>
  <c r="CH67" i="57"/>
  <c r="BX153" i="57"/>
  <c r="AJ73" i="57"/>
  <c r="FD190" i="57"/>
  <c r="EB168" i="57"/>
  <c r="BM114" i="57"/>
  <c r="BQ194" i="57"/>
  <c r="EF78" i="57"/>
  <c r="DH153" i="57"/>
  <c r="EK138" i="57"/>
  <c r="FR82" i="57"/>
  <c r="DF102" i="57"/>
  <c r="DF101" i="57"/>
  <c r="ED95" i="57"/>
  <c r="EE95" i="57" s="1"/>
  <c r="CJ189" i="57"/>
  <c r="AK147" i="57"/>
  <c r="DZ160" i="57"/>
  <c r="BU85" i="57"/>
  <c r="AW65" i="57"/>
  <c r="CX107" i="57"/>
  <c r="CL157" i="57"/>
  <c r="CG148" i="57"/>
  <c r="AW102" i="57"/>
  <c r="AP139" i="57"/>
  <c r="EZ76" i="57"/>
  <c r="DU83" i="57"/>
  <c r="GF64" i="57"/>
  <c r="DX151" i="57"/>
  <c r="EV177" i="57"/>
  <c r="ED166" i="57"/>
  <c r="FB173" i="57"/>
  <c r="FC173" i="57" s="1"/>
  <c r="GD52" i="57"/>
  <c r="CV87" i="57"/>
  <c r="FD74" i="57"/>
  <c r="ES135" i="57"/>
  <c r="BL144" i="57"/>
  <c r="BB181" i="57"/>
  <c r="EG94" i="57"/>
  <c r="FT166" i="57"/>
  <c r="BD125" i="57"/>
  <c r="EZ130" i="57"/>
  <c r="DV77" i="57"/>
  <c r="DV76" i="57"/>
  <c r="DI86" i="57"/>
  <c r="CP192" i="57"/>
  <c r="ED178" i="57"/>
  <c r="BL114" i="57"/>
  <c r="FJ33" i="57"/>
  <c r="FP137" i="57"/>
  <c r="CX126" i="57"/>
  <c r="BV105" i="57"/>
  <c r="GG79" i="57"/>
  <c r="EZ160" i="57"/>
  <c r="BI137" i="57"/>
  <c r="R191" i="57"/>
  <c r="S191" i="57" s="1"/>
  <c r="ED63" i="57"/>
  <c r="EE63" i="57" s="1"/>
  <c r="DY183" i="57"/>
  <c r="AL29" i="57"/>
  <c r="BJ119" i="57"/>
  <c r="BK119" i="57" s="1"/>
  <c r="EF126" i="57"/>
  <c r="BD149" i="57"/>
  <c r="DV69" i="57"/>
  <c r="DF175" i="57"/>
  <c r="CD143" i="57"/>
  <c r="GB188" i="57"/>
  <c r="CT86" i="57"/>
  <c r="BB66" i="57"/>
  <c r="BL89" i="57"/>
  <c r="AX126" i="57"/>
  <c r="AY126" i="57" s="1"/>
  <c r="GJ147" i="57"/>
  <c r="X111" i="57"/>
  <c r="M123" i="57"/>
  <c r="BX173" i="57"/>
  <c r="AZ117" i="57"/>
  <c r="CX82" i="57"/>
  <c r="FI167" i="57"/>
  <c r="EK137" i="57"/>
  <c r="EC77" i="57"/>
  <c r="EV120" i="57"/>
  <c r="FB160" i="57"/>
  <c r="FC160" i="57" s="1"/>
  <c r="DN184" i="57"/>
  <c r="FD78" i="57"/>
  <c r="DJ124" i="57"/>
  <c r="DK125" i="57" s="1"/>
  <c r="GH74" i="57"/>
  <c r="GI74" i="57" s="1"/>
  <c r="GH73" i="57"/>
  <c r="EX83" i="57"/>
  <c r="DA137" i="57"/>
  <c r="FN181" i="57"/>
  <c r="DT173" i="57"/>
  <c r="BT146" i="57"/>
  <c r="FR141" i="57"/>
  <c r="ER179" i="57"/>
  <c r="EH98" i="57"/>
  <c r="EI98" i="57" s="1"/>
  <c r="FA77" i="57"/>
  <c r="GG99" i="57"/>
  <c r="EG149" i="57"/>
  <c r="CO159" i="57"/>
  <c r="FY115" i="57"/>
  <c r="EV71" i="57"/>
  <c r="FV182" i="57"/>
  <c r="DI84" i="57"/>
  <c r="FF64" i="57"/>
  <c r="DN36" i="57"/>
  <c r="CR86" i="57"/>
  <c r="J165" i="57"/>
  <c r="BE92" i="57"/>
  <c r="BM121" i="57"/>
  <c r="DL149" i="57"/>
  <c r="AW181" i="57"/>
  <c r="X84" i="57"/>
  <c r="EW127" i="57"/>
  <c r="CG137" i="57"/>
  <c r="DI129" i="57"/>
  <c r="FZ178" i="57"/>
  <c r="DF116" i="57"/>
  <c r="AJ92" i="57"/>
  <c r="AS65" i="57"/>
  <c r="AF107" i="57"/>
  <c r="ES181" i="57"/>
  <c r="GN166" i="57"/>
  <c r="GD65" i="57"/>
  <c r="DA106" i="57"/>
  <c r="DR165" i="57"/>
  <c r="DS165" i="57" s="1"/>
  <c r="EX69" i="57"/>
  <c r="EY70" i="57" s="1"/>
  <c r="EY69" i="57"/>
  <c r="EF93" i="57"/>
  <c r="CS134" i="57"/>
  <c r="FE77" i="57"/>
  <c r="DN181" i="57"/>
  <c r="DO181" i="57"/>
  <c r="EO165" i="57"/>
  <c r="EV176" i="57"/>
  <c r="CC98" i="57"/>
  <c r="DN189" i="57"/>
  <c r="DO189" i="57" s="1"/>
  <c r="ED146" i="57"/>
  <c r="CD126" i="57"/>
  <c r="BL138" i="57"/>
  <c r="FY194" i="57"/>
  <c r="EJ136" i="57"/>
  <c r="EB167" i="57"/>
  <c r="DI135" i="57"/>
  <c r="DT140" i="57"/>
  <c r="DJ123" i="57"/>
  <c r="DK123" i="57" s="1"/>
  <c r="DJ122" i="57"/>
  <c r="ER190" i="57"/>
  <c r="EN114" i="57"/>
  <c r="CP120" i="57"/>
  <c r="FD99" i="57"/>
  <c r="EB169" i="57"/>
  <c r="CR160" i="57"/>
  <c r="EG89" i="57"/>
  <c r="GG74" i="57"/>
  <c r="GO121" i="57"/>
  <c r="DH86" i="57"/>
  <c r="AD92" i="57"/>
  <c r="N127" i="57"/>
  <c r="CS152" i="57"/>
  <c r="BD89" i="57"/>
  <c r="AN104" i="57"/>
  <c r="E92" i="57"/>
  <c r="EJ79" i="57"/>
  <c r="BJ149" i="57"/>
  <c r="BP108" i="57"/>
  <c r="CL149" i="57"/>
  <c r="CD163" i="57"/>
  <c r="GK131" i="57"/>
  <c r="DM138" i="57"/>
  <c r="GG115" i="57"/>
  <c r="GC152" i="57"/>
  <c r="GK174" i="57"/>
  <c r="EO190" i="57"/>
  <c r="GC94" i="57"/>
  <c r="FH116" i="57"/>
  <c r="EJ142" i="57"/>
  <c r="DJ157" i="57"/>
  <c r="GC143" i="57"/>
  <c r="EF85" i="57"/>
  <c r="ED31" i="57"/>
  <c r="EC84" i="57"/>
  <c r="CK79" i="57"/>
  <c r="DV112" i="57"/>
  <c r="EX129" i="57"/>
  <c r="FR84" i="57"/>
  <c r="GJ73" i="57"/>
  <c r="DL174" i="57"/>
  <c r="CJ94" i="57"/>
  <c r="CK189" i="57"/>
  <c r="DM94" i="57"/>
  <c r="EB142" i="57"/>
  <c r="DN39" i="57"/>
  <c r="CB107" i="57"/>
  <c r="ER84" i="57"/>
  <c r="FV73" i="57"/>
  <c r="FW73" i="57"/>
  <c r="BD192" i="57"/>
  <c r="DL106" i="57"/>
  <c r="BQ64" i="57"/>
  <c r="DY173" i="57"/>
  <c r="EG131" i="57"/>
  <c r="CW121" i="57"/>
  <c r="BN152" i="57"/>
  <c r="BY156" i="57"/>
  <c r="DN41" i="57"/>
  <c r="DO41" i="57" s="1"/>
  <c r="DM76" i="57"/>
  <c r="Y110" i="57"/>
  <c r="DD172" i="57"/>
  <c r="EB126" i="57"/>
  <c r="Q67" i="57"/>
  <c r="GG109" i="57"/>
  <c r="GF148" i="57"/>
  <c r="BE179" i="57"/>
  <c r="FL108" i="57"/>
  <c r="T191" i="57"/>
  <c r="DL189" i="57"/>
  <c r="GF105" i="57"/>
  <c r="DL129" i="57"/>
  <c r="CO122" i="57"/>
  <c r="DN46" i="57"/>
  <c r="GK76" i="57"/>
  <c r="BF152" i="57"/>
  <c r="BG152" i="57" s="1"/>
  <c r="GN114" i="57"/>
  <c r="DL133" i="57"/>
  <c r="CX45" i="57"/>
  <c r="CN172" i="57"/>
  <c r="EK76" i="57"/>
  <c r="DD177" i="57"/>
  <c r="BZ71" i="57"/>
  <c r="BF148" i="57"/>
  <c r="CS175" i="57"/>
  <c r="AO187" i="57"/>
  <c r="T134" i="57"/>
  <c r="BD85" i="57"/>
  <c r="EP116" i="57"/>
  <c r="EL119" i="57"/>
  <c r="EW106" i="57"/>
  <c r="BR193" i="57"/>
  <c r="EJ100" i="57"/>
  <c r="EC93" i="57"/>
  <c r="FY177" i="57"/>
  <c r="EL153" i="57"/>
  <c r="EL152" i="57"/>
  <c r="FN154" i="57"/>
  <c r="DY96" i="57"/>
  <c r="CW172" i="57"/>
  <c r="DB66" i="57"/>
  <c r="ES87" i="57"/>
  <c r="ET108" i="57"/>
  <c r="ER134" i="57"/>
  <c r="EX96" i="57"/>
  <c r="FM107" i="57"/>
  <c r="DY94" i="57"/>
  <c r="GD28" i="57"/>
  <c r="GE28" i="57" s="1"/>
  <c r="DP81" i="57"/>
  <c r="CB123" i="57"/>
  <c r="DD77" i="57"/>
  <c r="GJ94" i="57"/>
  <c r="DX139" i="57"/>
  <c r="BR153" i="57"/>
  <c r="GD189" i="57"/>
  <c r="ED39" i="57"/>
  <c r="X89" i="57"/>
  <c r="FQ152" i="57"/>
  <c r="ES108" i="57"/>
  <c r="ED159" i="57"/>
  <c r="CL77" i="57"/>
  <c r="AP82" i="57"/>
  <c r="CN100" i="57"/>
  <c r="BN142" i="57"/>
  <c r="BN141" i="57"/>
  <c r="DH83" i="57"/>
  <c r="BY71" i="57"/>
  <c r="CC125" i="57"/>
  <c r="CC73" i="57"/>
  <c r="AD115" i="57"/>
  <c r="BE75" i="57"/>
  <c r="U118" i="57"/>
  <c r="AG79" i="57"/>
  <c r="D121" i="57"/>
  <c r="T75" i="57"/>
  <c r="AR84" i="57"/>
  <c r="BM71" i="57"/>
  <c r="BV166" i="57"/>
  <c r="CB89" i="57"/>
  <c r="EB150" i="57"/>
  <c r="EN96" i="57"/>
  <c r="FJ144" i="57"/>
  <c r="DD75" i="57"/>
  <c r="BR192" i="57"/>
  <c r="EL159" i="57"/>
  <c r="EM159" i="57" s="1"/>
  <c r="GK166" i="57"/>
  <c r="EW156" i="57"/>
  <c r="ER124" i="57"/>
  <c r="GN128" i="57"/>
  <c r="EK143" i="57"/>
  <c r="DA83" i="57"/>
  <c r="GG66" i="57"/>
  <c r="ET39" i="57"/>
  <c r="ET38" i="57"/>
  <c r="CS87" i="57"/>
  <c r="H156" i="57"/>
  <c r="ER183" i="57"/>
  <c r="DY104" i="57"/>
  <c r="GP105" i="57"/>
  <c r="GQ105" i="57" s="1"/>
  <c r="ES182" i="57"/>
  <c r="FA115" i="57"/>
  <c r="ES150" i="57"/>
  <c r="EC192" i="57"/>
  <c r="EK119" i="57"/>
  <c r="EZ140" i="57"/>
  <c r="CG178" i="57"/>
  <c r="EL168" i="57"/>
  <c r="CZ116" i="57"/>
  <c r="CL108" i="57"/>
  <c r="CL107" i="57"/>
  <c r="CM108" i="57"/>
  <c r="BB34" i="57"/>
  <c r="DJ158" i="57"/>
  <c r="CL134" i="57"/>
  <c r="DP166" i="57"/>
  <c r="CX178" i="57"/>
  <c r="AF154" i="57"/>
  <c r="EO182" i="57"/>
  <c r="DP139" i="57"/>
  <c r="CL148" i="57"/>
  <c r="AR142" i="57"/>
  <c r="DP130" i="57"/>
  <c r="BT123" i="57"/>
  <c r="AJ139" i="57"/>
  <c r="BV104" i="57"/>
  <c r="BV103" i="57"/>
  <c r="AO161" i="57"/>
  <c r="FJ23" i="57"/>
  <c r="CP69" i="57"/>
  <c r="FA155" i="57"/>
  <c r="DQ173" i="57"/>
  <c r="EW88" i="57"/>
  <c r="ET123" i="57"/>
  <c r="DI170" i="57"/>
  <c r="FZ145" i="57"/>
  <c r="GA145" i="57" s="1"/>
  <c r="GO159" i="57"/>
  <c r="ET107" i="57"/>
  <c r="DQ77" i="57"/>
  <c r="CT64" i="57"/>
  <c r="GP181" i="57"/>
  <c r="GQ181" i="57" s="1"/>
  <c r="FF84" i="57"/>
  <c r="DI153" i="57"/>
  <c r="DU126" i="57"/>
  <c r="DV184" i="57"/>
  <c r="FF135" i="57"/>
  <c r="CO165" i="57"/>
  <c r="EL149" i="57"/>
  <c r="EB159" i="57"/>
  <c r="EC78" i="57"/>
  <c r="GD54" i="57"/>
  <c r="GF120" i="57"/>
  <c r="DR191" i="57"/>
  <c r="CS142" i="57"/>
  <c r="EJ81" i="57"/>
  <c r="GL75" i="57"/>
  <c r="DD156" i="57"/>
  <c r="FQ151" i="57"/>
  <c r="EL110" i="57"/>
  <c r="BY81" i="57"/>
  <c r="BE146" i="57"/>
  <c r="AZ184" i="57"/>
  <c r="T105" i="57"/>
  <c r="CF159" i="57"/>
  <c r="BV66" i="57"/>
  <c r="GL128" i="57"/>
  <c r="H111" i="57"/>
  <c r="DJ79" i="57"/>
  <c r="DK79" i="57" s="1"/>
  <c r="DJ78" i="57"/>
  <c r="EF183" i="57"/>
  <c r="EJ163" i="57"/>
  <c r="DT108" i="57"/>
  <c r="EP88" i="57"/>
  <c r="FV108" i="57"/>
  <c r="BI129" i="57"/>
  <c r="GH177" i="57"/>
  <c r="FR137" i="57"/>
  <c r="GC130" i="57"/>
  <c r="ET83" i="57"/>
  <c r="EU83" i="57" s="1"/>
  <c r="BX142" i="57"/>
  <c r="DN144" i="57"/>
  <c r="DE138" i="57"/>
  <c r="CV106" i="57"/>
  <c r="FT124" i="57"/>
  <c r="EL79" i="57"/>
  <c r="DE140" i="57"/>
  <c r="ER126" i="57"/>
  <c r="GC96" i="57"/>
  <c r="EH75" i="57"/>
  <c r="FN141" i="57"/>
  <c r="FO141" i="57" s="1"/>
  <c r="BI108" i="57"/>
  <c r="AN145" i="57"/>
  <c r="AW118" i="57"/>
  <c r="DU65" i="57"/>
  <c r="DM154" i="57"/>
  <c r="Y192" i="57"/>
  <c r="BP142" i="57"/>
  <c r="CD70" i="57"/>
  <c r="FN187" i="57"/>
  <c r="BV168" i="57"/>
  <c r="CG140" i="57"/>
  <c r="AN181" i="57"/>
  <c r="N123" i="57"/>
  <c r="O123" i="57" s="1"/>
  <c r="EN101" i="57"/>
  <c r="CK153" i="57"/>
  <c r="AC95" i="57"/>
  <c r="P85" i="57"/>
  <c r="FX82" i="57"/>
  <c r="GB172" i="57"/>
  <c r="FL191" i="57"/>
  <c r="EF112" i="57"/>
  <c r="AO172" i="57"/>
  <c r="DA153" i="57"/>
  <c r="AV66" i="57"/>
  <c r="CG98" i="57"/>
  <c r="DA136" i="57"/>
  <c r="BL108" i="57"/>
  <c r="AZ180" i="57"/>
  <c r="FB85" i="57"/>
  <c r="AR78" i="57"/>
  <c r="BZ127" i="57"/>
  <c r="T130" i="57"/>
  <c r="EH152" i="57"/>
  <c r="ER182" i="57"/>
  <c r="FV65" i="57"/>
  <c r="EK71" i="57"/>
  <c r="CX176" i="57"/>
  <c r="CG160" i="57"/>
  <c r="BZ100" i="57"/>
  <c r="CA100" i="57"/>
  <c r="BB102" i="57"/>
  <c r="BC102" i="57" s="1"/>
  <c r="BH97" i="57"/>
  <c r="BD100" i="57"/>
  <c r="DX89" i="57"/>
  <c r="CG64" i="57"/>
  <c r="DF170" i="57"/>
  <c r="DG170" i="57" s="1"/>
  <c r="AB72" i="57"/>
  <c r="AH152" i="57"/>
  <c r="CJ81" i="57"/>
  <c r="AX153" i="57"/>
  <c r="N177" i="57"/>
  <c r="DP113" i="57"/>
  <c r="BQ122" i="57"/>
  <c r="CW64" i="57"/>
  <c r="AF67" i="57"/>
  <c r="DI93" i="57"/>
  <c r="DY108" i="57"/>
  <c r="CN138" i="57"/>
  <c r="CP183" i="57"/>
  <c r="DV140" i="57"/>
  <c r="BR19" i="57"/>
  <c r="BB81" i="57"/>
  <c r="BB80" i="57"/>
  <c r="FE188" i="57"/>
  <c r="AG86" i="57"/>
  <c r="AN160" i="57"/>
  <c r="BZ188" i="57"/>
  <c r="BQ171" i="57"/>
  <c r="FF140" i="57"/>
  <c r="FG140" i="57"/>
  <c r="P179" i="57"/>
  <c r="DE114" i="57"/>
  <c r="CF158" i="57"/>
  <c r="FH82" i="57"/>
  <c r="EB94" i="57"/>
  <c r="FM127" i="57"/>
  <c r="CV153" i="57"/>
  <c r="DF164" i="57"/>
  <c r="DE80" i="57"/>
  <c r="AX173" i="57"/>
  <c r="AY173" i="57" s="1"/>
  <c r="BB70" i="57"/>
  <c r="EN187" i="57"/>
  <c r="BQ120" i="57"/>
  <c r="BB178" i="57"/>
  <c r="ES124" i="57"/>
  <c r="BQ134" i="57"/>
  <c r="BN167" i="57"/>
  <c r="BX187" i="57"/>
  <c r="CC180" i="57"/>
  <c r="DN97" i="57"/>
  <c r="DO97" i="57" s="1"/>
  <c r="AV156" i="57"/>
  <c r="CZ110" i="57"/>
  <c r="DA78" i="57"/>
  <c r="CD97" i="57"/>
  <c r="CZ156" i="57"/>
  <c r="AC148" i="57"/>
  <c r="FF96" i="57"/>
  <c r="DU140" i="57"/>
  <c r="ET120" i="57"/>
  <c r="DR177" i="57"/>
  <c r="DS177" i="57" s="1"/>
  <c r="BQ75" i="57"/>
  <c r="BF97" i="57"/>
  <c r="BA129" i="57"/>
  <c r="AP172" i="57"/>
  <c r="AP171" i="57"/>
  <c r="AQ172" i="57" s="1"/>
  <c r="CK133" i="57"/>
  <c r="EP168" i="57"/>
  <c r="CR103" i="57"/>
  <c r="I136" i="57"/>
  <c r="L103" i="57"/>
  <c r="BV98" i="57"/>
  <c r="CR78" i="57"/>
  <c r="R76" i="57"/>
  <c r="S76" i="57" s="1"/>
  <c r="CX154" i="57"/>
  <c r="CT135" i="57"/>
  <c r="GP156" i="57"/>
  <c r="FJ173" i="57"/>
  <c r="CN171" i="57"/>
  <c r="J65" i="57"/>
  <c r="K65" i="57" s="1"/>
  <c r="DV108" i="57"/>
  <c r="DW108" i="57" s="1"/>
  <c r="BQ106" i="57"/>
  <c r="DH147" i="57"/>
  <c r="BN86" i="57"/>
  <c r="DT95" i="57"/>
  <c r="CN180" i="57"/>
  <c r="EL76" i="57"/>
  <c r="AB78" i="57"/>
  <c r="CH68" i="57"/>
  <c r="Y88" i="57"/>
  <c r="AL21" i="57"/>
  <c r="AM21" i="57" s="1"/>
  <c r="DN52" i="57"/>
  <c r="DO52" i="57" s="1"/>
  <c r="BF108" i="57"/>
  <c r="BG109" i="57" s="1"/>
  <c r="BB17" i="57"/>
  <c r="BC17" i="57" s="1"/>
  <c r="J86" i="57"/>
  <c r="K86" i="57" s="1"/>
  <c r="J85" i="57"/>
  <c r="AL124" i="57"/>
  <c r="FL65" i="57"/>
  <c r="CW106" i="57"/>
  <c r="FB161" i="57"/>
  <c r="AS171" i="57"/>
  <c r="BT171" i="57"/>
  <c r="DA180" i="57"/>
  <c r="DU114" i="57"/>
  <c r="EO109" i="57"/>
  <c r="DJ88" i="57"/>
  <c r="DK89" i="57" s="1"/>
  <c r="DK88" i="57"/>
  <c r="ED86" i="57"/>
  <c r="T71" i="57"/>
  <c r="AP95" i="57"/>
  <c r="AP94" i="57"/>
  <c r="AQ95" i="57" s="1"/>
  <c r="DB79" i="57"/>
  <c r="BZ169" i="57"/>
  <c r="DQ176" i="57"/>
  <c r="AX85" i="57"/>
  <c r="AY86" i="57" s="1"/>
  <c r="EP163" i="57"/>
  <c r="N183" i="57"/>
  <c r="H116" i="57"/>
  <c r="EX126" i="57"/>
  <c r="EY126" i="57" s="1"/>
  <c r="CG161" i="57"/>
  <c r="BU116" i="57"/>
  <c r="BN123" i="57"/>
  <c r="DN136" i="57"/>
  <c r="GL182" i="57"/>
  <c r="GM182" i="57" s="1"/>
  <c r="FD83" i="57"/>
  <c r="EW168" i="57"/>
  <c r="AL66" i="57"/>
  <c r="AM66" i="57" s="1"/>
  <c r="CN118" i="57"/>
  <c r="AH161" i="57"/>
  <c r="DH163" i="57"/>
  <c r="CB167" i="57"/>
  <c r="CV163" i="57"/>
  <c r="BJ187" i="57"/>
  <c r="BK188" i="57" s="1"/>
  <c r="V121" i="57"/>
  <c r="P186" i="57"/>
  <c r="FF179" i="57"/>
  <c r="FM113" i="57"/>
  <c r="GN65" i="57"/>
  <c r="FH152" i="57"/>
  <c r="EW82" i="57"/>
  <c r="GJ105" i="57"/>
  <c r="GB141" i="57"/>
  <c r="EV143" i="57"/>
  <c r="AD150" i="57"/>
  <c r="T167" i="57"/>
  <c r="GB80" i="57"/>
  <c r="FF109" i="57"/>
  <c r="BX171" i="57"/>
  <c r="FZ105" i="57"/>
  <c r="AF133" i="57"/>
  <c r="AZ137" i="57"/>
  <c r="AJ173" i="57"/>
  <c r="BZ193" i="57"/>
  <c r="FT145" i="57"/>
  <c r="EN173" i="57"/>
  <c r="BB153" i="57"/>
  <c r="Q78" i="57"/>
  <c r="FN151" i="57"/>
  <c r="GQ179" i="57"/>
  <c r="FZ76" i="57"/>
  <c r="GA77" i="57" s="1"/>
  <c r="GA76" i="57"/>
  <c r="GB145" i="57"/>
  <c r="Q164" i="57"/>
  <c r="FL66" i="57"/>
  <c r="AZ157" i="57"/>
  <c r="Y141" i="57"/>
  <c r="GO96" i="57"/>
  <c r="CN165" i="57"/>
  <c r="ED70" i="57"/>
  <c r="T169" i="57"/>
  <c r="BT150" i="57"/>
  <c r="EX146" i="57"/>
  <c r="FE173" i="57"/>
  <c r="FU86" i="57"/>
  <c r="GO134" i="57"/>
  <c r="BB52" i="57"/>
  <c r="DX123" i="57"/>
  <c r="AJ142" i="57"/>
  <c r="BQ161" i="57"/>
  <c r="BN114" i="57"/>
  <c r="AC152" i="57"/>
  <c r="BP88" i="57"/>
  <c r="GH188" i="57"/>
  <c r="AT113" i="57"/>
  <c r="FL81" i="57"/>
  <c r="FJ143" i="57"/>
  <c r="CT71" i="57"/>
  <c r="CU71" i="57" s="1"/>
  <c r="FT89" i="57"/>
  <c r="ET128" i="57"/>
  <c r="EU128" i="57" s="1"/>
  <c r="DJ192" i="57"/>
  <c r="DK192" i="57" s="1"/>
  <c r="EK64" i="57"/>
  <c r="AP189" i="57"/>
  <c r="DX134" i="57"/>
  <c r="FN169" i="57"/>
  <c r="FO169" i="57" s="1"/>
  <c r="ET63" i="57"/>
  <c r="EU63" i="57" s="1"/>
  <c r="FX158" i="57"/>
  <c r="EL100" i="57"/>
  <c r="D97" i="57"/>
  <c r="Q167" i="57"/>
  <c r="ET35" i="57"/>
  <c r="EU35" i="57" s="1"/>
  <c r="ER184" i="57"/>
  <c r="ED180" i="57"/>
  <c r="ED193" i="57"/>
  <c r="FH128" i="57"/>
  <c r="DU129" i="57"/>
  <c r="GB176" i="57"/>
  <c r="CS176" i="57"/>
  <c r="DD108" i="57"/>
  <c r="AW139" i="57"/>
  <c r="ET141" i="57"/>
  <c r="EU141" i="57" s="1"/>
  <c r="EC182" i="57"/>
  <c r="ES143" i="57"/>
  <c r="DP158" i="57"/>
  <c r="GK72" i="57"/>
  <c r="AV109" i="57"/>
  <c r="EG91" i="57"/>
  <c r="DZ94" i="57"/>
  <c r="ER100" i="57"/>
  <c r="EN120" i="57"/>
  <c r="EH79" i="57"/>
  <c r="FR177" i="57"/>
  <c r="EN136" i="57"/>
  <c r="BY177" i="57"/>
  <c r="AT142" i="57"/>
  <c r="AU142" i="57"/>
  <c r="AJ162" i="57"/>
  <c r="AA172" i="57"/>
  <c r="AH134" i="57"/>
  <c r="FQ124" i="57"/>
  <c r="EB181" i="57"/>
  <c r="BJ74" i="57"/>
  <c r="FH191" i="57"/>
  <c r="EO89" i="57"/>
  <c r="GC192" i="57"/>
  <c r="DX65" i="57"/>
  <c r="EW76" i="57"/>
  <c r="CW182" i="57"/>
  <c r="GJ158" i="57"/>
  <c r="GJ163" i="57"/>
  <c r="CH82" i="57"/>
  <c r="EK129" i="57"/>
  <c r="CT155" i="57"/>
  <c r="AK152" i="57"/>
  <c r="BE111" i="57"/>
  <c r="BF169" i="57"/>
  <c r="BU136" i="57"/>
  <c r="BT107" i="57"/>
  <c r="P125" i="57"/>
  <c r="FJ14" i="57"/>
  <c r="FK14" i="57"/>
  <c r="FM169" i="57"/>
  <c r="DM158" i="57"/>
  <c r="FR163" i="57"/>
  <c r="FS163" i="57" s="1"/>
  <c r="FD67" i="57"/>
  <c r="DY139" i="57"/>
  <c r="AN120" i="57"/>
  <c r="M189" i="57"/>
  <c r="FU135" i="57"/>
  <c r="FB165" i="57"/>
  <c r="EN165" i="57"/>
  <c r="FR122" i="57"/>
  <c r="FS122" i="57" s="1"/>
  <c r="GN98" i="57"/>
  <c r="ET24" i="57"/>
  <c r="DX117" i="57"/>
  <c r="CC87" i="57"/>
  <c r="GN152" i="57"/>
  <c r="ER150" i="57"/>
  <c r="CF110" i="57"/>
  <c r="CN189" i="57"/>
  <c r="DA178" i="57"/>
  <c r="DY181" i="57"/>
  <c r="GJ100" i="57"/>
  <c r="DZ123" i="57"/>
  <c r="GF170" i="57"/>
  <c r="BQ80" i="57"/>
  <c r="CW89" i="57"/>
  <c r="GO165" i="57"/>
  <c r="GD78" i="57"/>
  <c r="DB163" i="57"/>
  <c r="CP152" i="57"/>
  <c r="CP151" i="57"/>
  <c r="CV96" i="57"/>
  <c r="AL83" i="57"/>
  <c r="CO134" i="57"/>
  <c r="CZ71" i="57"/>
  <c r="AL80" i="57"/>
  <c r="AM80" i="57" s="1"/>
  <c r="CS126" i="57"/>
  <c r="CJ109" i="57"/>
  <c r="E122" i="57"/>
  <c r="CN114" i="57"/>
  <c r="DD162" i="57"/>
  <c r="BX181" i="57"/>
  <c r="BY152" i="57"/>
  <c r="DN65" i="57"/>
  <c r="BD71" i="57"/>
  <c r="D108" i="57"/>
  <c r="J150" i="57"/>
  <c r="GK95" i="57"/>
  <c r="DZ136" i="57"/>
  <c r="FV89" i="57"/>
  <c r="DN168" i="57"/>
  <c r="EH82" i="57"/>
  <c r="EI82" i="57" s="1"/>
  <c r="BI89" i="57"/>
  <c r="DY141" i="57"/>
  <c r="GJ188" i="57"/>
  <c r="GC142" i="57"/>
  <c r="DI137" i="57"/>
  <c r="DE119" i="57"/>
  <c r="FX119" i="57"/>
  <c r="EO93" i="57"/>
  <c r="DM98" i="57"/>
  <c r="GJ110" i="57"/>
  <c r="DN81" i="57"/>
  <c r="EP183" i="57"/>
  <c r="FV68" i="57"/>
  <c r="FB135" i="57"/>
  <c r="FC135" i="57" s="1"/>
  <c r="DD160" i="57"/>
  <c r="BR90" i="57"/>
  <c r="BS90" i="57" s="1"/>
  <c r="DY81" i="57"/>
  <c r="EF173" i="57"/>
  <c r="BL123" i="57"/>
  <c r="GJ193" i="57"/>
  <c r="GF93" i="57"/>
  <c r="AV101" i="57"/>
  <c r="CG132" i="57"/>
  <c r="EJ193" i="57"/>
  <c r="FZ65" i="57"/>
  <c r="GA65" i="57" s="1"/>
  <c r="CK125" i="57"/>
  <c r="CG187" i="57"/>
  <c r="AO143" i="57"/>
  <c r="DL95" i="57"/>
  <c r="BF86" i="57"/>
  <c r="BP129" i="57"/>
  <c r="DU92" i="57"/>
  <c r="DF168" i="57"/>
  <c r="U184" i="57"/>
  <c r="AS137" i="57"/>
  <c r="EK159" i="57"/>
  <c r="BB120" i="57"/>
  <c r="BM112" i="57"/>
  <c r="D93" i="57"/>
  <c r="GK133" i="57"/>
  <c r="FY117" i="57"/>
  <c r="AT101" i="57"/>
  <c r="AU101" i="57"/>
  <c r="FZ140" i="57"/>
  <c r="DV86" i="57"/>
  <c r="EH168" i="57"/>
  <c r="EC70" i="57"/>
  <c r="GF149" i="57"/>
  <c r="BE182" i="57"/>
  <c r="ES191" i="57"/>
  <c r="FU180" i="57"/>
  <c r="DV179" i="57"/>
  <c r="DW179" i="57" s="1"/>
  <c r="ER94" i="57"/>
  <c r="DA140" i="57"/>
  <c r="GP99" i="57"/>
  <c r="EF116" i="57"/>
  <c r="FD147" i="57"/>
  <c r="GC78" i="57"/>
  <c r="FM78" i="57"/>
  <c r="EG165" i="57"/>
  <c r="AR179" i="57"/>
  <c r="FE164" i="57"/>
  <c r="GK171" i="57"/>
  <c r="CZ128" i="57"/>
  <c r="ET54" i="57"/>
  <c r="EU54" i="57" s="1"/>
  <c r="EF92" i="57"/>
  <c r="ET55" i="57"/>
  <c r="FV184" i="57"/>
  <c r="FX150" i="57"/>
  <c r="EJ118" i="57"/>
  <c r="BP155" i="57"/>
  <c r="AK190" i="57"/>
  <c r="DQ120" i="57"/>
  <c r="CB80" i="57"/>
  <c r="AD151" i="57"/>
  <c r="BE180" i="57"/>
  <c r="CP184" i="57"/>
  <c r="DI166" i="57"/>
  <c r="CL106" i="57"/>
  <c r="CM106" i="57" s="1"/>
  <c r="DP174" i="57"/>
  <c r="EV72" i="57"/>
  <c r="AL102" i="57"/>
  <c r="AM102" i="57" s="1"/>
  <c r="X121" i="57"/>
  <c r="AH119" i="57"/>
  <c r="CB113" i="57"/>
  <c r="AB145" i="57"/>
  <c r="AC123" i="57"/>
  <c r="Z87" i="57"/>
  <c r="FT114" i="57"/>
  <c r="DZ117" i="57"/>
  <c r="DT131" i="57"/>
  <c r="DP162" i="57"/>
  <c r="FY169" i="57"/>
  <c r="FM132" i="57"/>
  <c r="FI127" i="57"/>
  <c r="AL104" i="57"/>
  <c r="FA100" i="57"/>
  <c r="EN93" i="57"/>
  <c r="EX91" i="57"/>
  <c r="DQ171" i="57"/>
  <c r="EJ105" i="57"/>
  <c r="DP72" i="57"/>
  <c r="DZ177" i="57"/>
  <c r="GO166" i="57"/>
  <c r="BX145" i="57"/>
  <c r="ES77" i="57"/>
  <c r="FX169" i="57"/>
  <c r="DB131" i="57"/>
  <c r="GJ108" i="57"/>
  <c r="GG118" i="57"/>
  <c r="CJ89" i="57"/>
  <c r="Y89" i="57"/>
  <c r="EW128" i="57"/>
  <c r="EP91" i="57"/>
  <c r="CK123" i="57"/>
  <c r="GO172" i="57"/>
  <c r="FT101" i="57"/>
  <c r="DQ133" i="57"/>
  <c r="AJ109" i="57"/>
  <c r="FI161" i="57"/>
  <c r="EX193" i="57"/>
  <c r="EY193" i="57" s="1"/>
  <c r="DF126" i="57"/>
  <c r="BE122" i="57"/>
  <c r="Y144" i="57"/>
  <c r="DY131" i="57"/>
  <c r="DZ87" i="57"/>
  <c r="AS92" i="57"/>
  <c r="T86" i="57"/>
  <c r="BN143" i="57"/>
  <c r="FJ178" i="57"/>
  <c r="GK78" i="57"/>
  <c r="ES141" i="57"/>
  <c r="EB97" i="57"/>
  <c r="AW149" i="57"/>
  <c r="DP183" i="57"/>
  <c r="DV88" i="57"/>
  <c r="FA104" i="57"/>
  <c r="BY132" i="57"/>
  <c r="DV163" i="57"/>
  <c r="DW163" i="57" s="1"/>
  <c r="FD116" i="57"/>
  <c r="GC131" i="57"/>
  <c r="ET92" i="57"/>
  <c r="DR88" i="57"/>
  <c r="GH90" i="57"/>
  <c r="GI90" i="57" s="1"/>
  <c r="DL82" i="57"/>
  <c r="CP107" i="57"/>
  <c r="P127" i="57"/>
  <c r="EO100" i="57"/>
  <c r="EW136" i="57"/>
  <c r="E188" i="57"/>
  <c r="GN141" i="57"/>
  <c r="CN93" i="57"/>
  <c r="BU183" i="57"/>
  <c r="CB179" i="57"/>
  <c r="ER67" i="57"/>
  <c r="L159" i="57"/>
  <c r="F170" i="57"/>
  <c r="G170" i="57" s="1"/>
  <c r="CJ113" i="57"/>
  <c r="GD17" i="57"/>
  <c r="CG190" i="57"/>
  <c r="BB170" i="57"/>
  <c r="AV162" i="57"/>
  <c r="BL188" i="57"/>
  <c r="EK70" i="57"/>
  <c r="FU119" i="57"/>
  <c r="EK194" i="57"/>
  <c r="AO101" i="57"/>
  <c r="GB100" i="57"/>
  <c r="EN134" i="57"/>
  <c r="FQ79" i="57"/>
  <c r="EV141" i="57"/>
  <c r="T178" i="57"/>
  <c r="GG152" i="57"/>
  <c r="EB187" i="57"/>
  <c r="E165" i="57"/>
  <c r="DV121" i="57"/>
  <c r="DW121" i="57" s="1"/>
  <c r="DV120" i="57"/>
  <c r="CR65" i="57"/>
  <c r="CL145" i="57"/>
  <c r="FI157" i="57"/>
  <c r="R159" i="57"/>
  <c r="S159" i="57" s="1"/>
  <c r="ER167" i="57"/>
  <c r="FJ145" i="57"/>
  <c r="CS177" i="57"/>
  <c r="CX157" i="57"/>
  <c r="CF71" i="57"/>
  <c r="CK127" i="57"/>
  <c r="FQ137" i="57"/>
  <c r="FZ124" i="57"/>
  <c r="FV97" i="57"/>
  <c r="FW97" i="57" s="1"/>
  <c r="ES92" i="57"/>
  <c r="DL157" i="57"/>
  <c r="GF178" i="57"/>
  <c r="ET12" i="57"/>
  <c r="BM160" i="57"/>
  <c r="X71" i="57"/>
  <c r="GL125" i="57"/>
  <c r="CG186" i="57"/>
  <c r="BB194" i="57"/>
  <c r="DQ105" i="57"/>
  <c r="BV176" i="57"/>
  <c r="BW177" i="57" s="1"/>
  <c r="H82" i="57"/>
  <c r="FL135" i="57"/>
  <c r="EW79" i="57"/>
  <c r="FB73" i="57"/>
  <c r="FC73" i="57" s="1"/>
  <c r="FV40" i="57"/>
  <c r="EH101" i="57"/>
  <c r="AD161" i="57"/>
  <c r="CZ82" i="57"/>
  <c r="GG120" i="57"/>
  <c r="EK192" i="57"/>
  <c r="DM163" i="57"/>
  <c r="BE184" i="57"/>
  <c r="N140" i="57"/>
  <c r="CB151" i="57"/>
  <c r="EH184" i="57"/>
  <c r="EI185" i="57" s="1"/>
  <c r="EZ183" i="57"/>
  <c r="FD84" i="57"/>
  <c r="DX97" i="57"/>
  <c r="DY87" i="57"/>
  <c r="DN137" i="57"/>
  <c r="BU75" i="57"/>
  <c r="DU170" i="57"/>
  <c r="CL85" i="57"/>
  <c r="X90" i="57"/>
  <c r="AS68" i="57"/>
  <c r="FB64" i="57"/>
  <c r="EH171" i="57"/>
  <c r="ES97" i="57"/>
  <c r="BP177" i="57"/>
  <c r="DI83" i="57"/>
  <c r="BR59" i="57"/>
  <c r="BR58" i="57"/>
  <c r="BX177" i="57"/>
  <c r="EF176" i="57"/>
  <c r="ET179" i="57"/>
  <c r="DF192" i="57"/>
  <c r="DG192" i="57" s="1"/>
  <c r="DJ64" i="57"/>
  <c r="DI139" i="57"/>
  <c r="AJ182" i="57"/>
  <c r="BM73" i="57"/>
  <c r="CN188" i="57"/>
  <c r="BI155" i="57"/>
  <c r="EW177" i="57"/>
  <c r="AG187" i="57"/>
  <c r="CG75" i="57"/>
  <c r="FI178" i="57"/>
  <c r="DF79" i="57"/>
  <c r="DE102" i="57"/>
  <c r="DI151" i="57"/>
  <c r="EN92" i="57"/>
  <c r="DM108" i="57"/>
  <c r="ET65" i="57"/>
  <c r="FZ190" i="57"/>
  <c r="BN89" i="57"/>
  <c r="CX144" i="57"/>
  <c r="CY144" i="57" s="1"/>
  <c r="DM153" i="57"/>
  <c r="BY180" i="57"/>
  <c r="DE134" i="57"/>
  <c r="DI100" i="57"/>
  <c r="M141" i="57"/>
  <c r="AW153" i="57"/>
  <c r="BA176" i="57"/>
  <c r="J144" i="57"/>
  <c r="AV160" i="57"/>
  <c r="DZ134" i="57"/>
  <c r="CR104" i="57"/>
  <c r="DX141" i="57"/>
  <c r="FZ175" i="57"/>
  <c r="EZ85" i="57"/>
  <c r="GN191" i="57"/>
  <c r="EZ89" i="57"/>
  <c r="GP70" i="57"/>
  <c r="GB189" i="57"/>
  <c r="CR133" i="57"/>
  <c r="FH77" i="57"/>
  <c r="DF189" i="57"/>
  <c r="DQ124" i="57"/>
  <c r="CP119" i="57"/>
  <c r="EK77" i="57"/>
  <c r="DM102" i="57"/>
  <c r="BL155" i="57"/>
  <c r="FY179" i="57"/>
  <c r="DD190" i="57"/>
  <c r="GO69" i="57"/>
  <c r="DV87" i="57"/>
  <c r="DW87" i="57" s="1"/>
  <c r="EZ93" i="57"/>
  <c r="BV123" i="57"/>
  <c r="BV122" i="57"/>
  <c r="FX84" i="57"/>
  <c r="EF189" i="57"/>
  <c r="BU168" i="57"/>
  <c r="FX181" i="57"/>
  <c r="EK105" i="57"/>
  <c r="DM146" i="57"/>
  <c r="BJ88" i="57"/>
  <c r="EY187" i="57"/>
  <c r="CB103" i="57"/>
  <c r="GB86" i="57"/>
  <c r="P110" i="57"/>
  <c r="BV120" i="57"/>
  <c r="ED97" i="57"/>
  <c r="AJ155" i="57"/>
  <c r="CO110" i="57"/>
  <c r="FD143" i="57"/>
  <c r="AR185" i="57"/>
  <c r="BQ74" i="57"/>
  <c r="AC169" i="57"/>
  <c r="FR112" i="57"/>
  <c r="FS112" i="57"/>
  <c r="GG110" i="57"/>
  <c r="GP193" i="57"/>
  <c r="CV70" i="57"/>
  <c r="DE130" i="57"/>
  <c r="T118" i="57"/>
  <c r="FA69" i="57"/>
  <c r="DY67" i="57"/>
  <c r="DF137" i="57"/>
  <c r="DG137" i="57" s="1"/>
  <c r="EB81" i="57"/>
  <c r="FL94" i="57"/>
  <c r="EO88" i="57"/>
  <c r="EG115" i="57"/>
  <c r="CN76" i="57"/>
  <c r="EZ162" i="57"/>
  <c r="DQ183" i="57"/>
  <c r="CS83" i="57"/>
  <c r="CS193" i="57"/>
  <c r="EL194" i="57"/>
  <c r="EM195" i="57" s="1"/>
  <c r="BX98" i="57"/>
  <c r="GK134" i="57"/>
  <c r="EL151" i="57"/>
  <c r="EL150" i="57"/>
  <c r="DI101" i="57"/>
  <c r="BX89" i="57"/>
  <c r="DL98" i="57"/>
  <c r="ES166" i="57"/>
  <c r="DN60" i="57"/>
  <c r="DO60" i="57" s="1"/>
  <c r="GO129" i="57"/>
  <c r="ED69" i="57"/>
  <c r="EE69" i="57" s="1"/>
  <c r="DU123" i="57"/>
  <c r="BM102" i="57"/>
  <c r="EK161" i="57"/>
  <c r="GN118" i="57"/>
  <c r="CF106" i="57"/>
  <c r="BZ187" i="57"/>
  <c r="CF130" i="57"/>
  <c r="DA116" i="57"/>
  <c r="FM71" i="57"/>
  <c r="CN90" i="57"/>
  <c r="BN106" i="57"/>
  <c r="EN139" i="57"/>
  <c r="AG151" i="57"/>
  <c r="BD145" i="57"/>
  <c r="BT108" i="57"/>
  <c r="BL150" i="57"/>
  <c r="AF64" i="57"/>
  <c r="Z153" i="57"/>
  <c r="AA153" i="57" s="1"/>
  <c r="DL193" i="57"/>
  <c r="ET48" i="57"/>
  <c r="J71" i="57"/>
  <c r="K71" i="57" s="1"/>
  <c r="J70" i="57"/>
  <c r="FV103" i="57"/>
  <c r="CR173" i="57"/>
  <c r="EH124" i="57"/>
  <c r="EF165" i="57"/>
  <c r="EW146" i="57"/>
  <c r="CJ179" i="57"/>
  <c r="DV71" i="57"/>
  <c r="GG144" i="57"/>
  <c r="EW167" i="57"/>
  <c r="EF117" i="57"/>
  <c r="AV180" i="57"/>
  <c r="FN128" i="57"/>
  <c r="FX143" i="57"/>
  <c r="AF110" i="57"/>
  <c r="FX162" i="57"/>
  <c r="FB192" i="57"/>
  <c r="FC192" i="57" s="1"/>
  <c r="DA141" i="57"/>
  <c r="GN193" i="57"/>
  <c r="ET111" i="57"/>
  <c r="FB67" i="57"/>
  <c r="DL167" i="57"/>
  <c r="FI121" i="57"/>
  <c r="DU138" i="57"/>
  <c r="DN120" i="57"/>
  <c r="FJ129" i="57"/>
  <c r="FK129" i="57" s="1"/>
  <c r="EZ138" i="57"/>
  <c r="GP158" i="57"/>
  <c r="Y160" i="57"/>
  <c r="FE91" i="57"/>
  <c r="DX73" i="57"/>
  <c r="CT82" i="57"/>
  <c r="AB76" i="57"/>
  <c r="DE91" i="57"/>
  <c r="DA118" i="57"/>
  <c r="FU182" i="57"/>
  <c r="F144" i="57"/>
  <c r="G145" i="57" s="1"/>
  <c r="CP179" i="57"/>
  <c r="CQ179" i="57" s="1"/>
  <c r="BZ94" i="57"/>
  <c r="DM81" i="57"/>
  <c r="EP144" i="57"/>
  <c r="AS93" i="57"/>
  <c r="BI168" i="57"/>
  <c r="AF115" i="57"/>
  <c r="CW109" i="57"/>
  <c r="AD187" i="57"/>
  <c r="Q114" i="57"/>
  <c r="U188" i="57"/>
  <c r="EJ150" i="57"/>
  <c r="EL99" i="57"/>
  <c r="GK180" i="57"/>
  <c r="GO193" i="57"/>
  <c r="DM118" i="57"/>
  <c r="DL97" i="57"/>
  <c r="FX85" i="57"/>
  <c r="DD95" i="57"/>
  <c r="FJ75" i="57"/>
  <c r="FK75" i="57" s="1"/>
  <c r="DE85" i="57"/>
  <c r="CL171" i="57"/>
  <c r="CM171" i="57" s="1"/>
  <c r="BF158" i="57"/>
  <c r="BG158" i="57" s="1"/>
  <c r="EC139" i="57"/>
  <c r="GN143" i="57"/>
  <c r="CO138" i="57"/>
  <c r="U190" i="57"/>
  <c r="FP153" i="57"/>
  <c r="BY99" i="57"/>
  <c r="FP156" i="57"/>
  <c r="CV148" i="57"/>
  <c r="DY155" i="57"/>
  <c r="AD174" i="57"/>
  <c r="ES113" i="57"/>
  <c r="DR167" i="57"/>
  <c r="DS167" i="57" s="1"/>
  <c r="DA89" i="57"/>
  <c r="GL173" i="57"/>
  <c r="GM173" i="57" s="1"/>
  <c r="FH115" i="57"/>
  <c r="CD75" i="57"/>
  <c r="GB117" i="57"/>
  <c r="FH112" i="57"/>
  <c r="DR137" i="57"/>
  <c r="DS137" i="57" s="1"/>
  <c r="DU155" i="57"/>
  <c r="CF151" i="57"/>
  <c r="DL169" i="57"/>
  <c r="J117" i="57"/>
  <c r="CH51" i="57"/>
  <c r="AB174" i="57"/>
  <c r="CO161" i="57"/>
  <c r="AT118" i="57"/>
  <c r="AN188" i="57"/>
  <c r="ER147" i="57"/>
  <c r="EZ146" i="57"/>
  <c r="AP128" i="57"/>
  <c r="DD109" i="57"/>
  <c r="EF158" i="57"/>
  <c r="DY102" i="57"/>
  <c r="CW171" i="57"/>
  <c r="DT107" i="57"/>
  <c r="EX78" i="57"/>
  <c r="DN57" i="57"/>
  <c r="FM144" i="57"/>
  <c r="DX77" i="57"/>
  <c r="FL161" i="57"/>
  <c r="GF132" i="57"/>
  <c r="AJ191" i="57"/>
  <c r="DM192" i="57"/>
  <c r="EW89" i="57"/>
  <c r="FR109" i="57"/>
  <c r="FR108" i="57"/>
  <c r="FS108" i="57" s="1"/>
  <c r="CH99" i="57"/>
  <c r="DT125" i="57"/>
  <c r="AX89" i="57"/>
  <c r="AY89" i="57" s="1"/>
  <c r="FA113" i="57"/>
  <c r="CC77" i="57"/>
  <c r="BX93" i="57"/>
  <c r="Q193" i="57"/>
  <c r="GG178" i="57"/>
  <c r="GJ176" i="57"/>
  <c r="DV104" i="57"/>
  <c r="CV180" i="57"/>
  <c r="FB107" i="57"/>
  <c r="FC107" i="57"/>
  <c r="EB84" i="57"/>
  <c r="BJ189" i="57"/>
  <c r="GD46" i="57"/>
  <c r="CS132" i="57"/>
  <c r="FF76" i="57"/>
  <c r="DZ131" i="57"/>
  <c r="EA131" i="57" s="1"/>
  <c r="BH153" i="57"/>
  <c r="ET165" i="57"/>
  <c r="DR123" i="57"/>
  <c r="DN183" i="57"/>
  <c r="GO179" i="57"/>
  <c r="BB192" i="57"/>
  <c r="BC192" i="57" s="1"/>
  <c r="BJ108" i="57"/>
  <c r="BK108" i="57"/>
  <c r="FH93" i="57"/>
  <c r="AJ193" i="57"/>
  <c r="CJ177" i="57"/>
  <c r="GI81" i="57"/>
  <c r="DV190" i="57"/>
  <c r="BZ69" i="57"/>
  <c r="EF174" i="57"/>
  <c r="EG153" i="57"/>
  <c r="EO94" i="57"/>
  <c r="BQ132" i="57"/>
  <c r="V78" i="57"/>
  <c r="BV86" i="57"/>
  <c r="FE135" i="57"/>
  <c r="BQ69" i="57"/>
  <c r="AR92" i="57"/>
  <c r="BY176" i="57"/>
  <c r="AF172" i="57"/>
  <c r="F65" i="57"/>
  <c r="G65" i="57" s="1"/>
  <c r="EJ153" i="57"/>
  <c r="AL74" i="57"/>
  <c r="AL73" i="57"/>
  <c r="CH159" i="57"/>
  <c r="ER159" i="57"/>
  <c r="EX100" i="57"/>
  <c r="EY100" i="57" s="1"/>
  <c r="GG105" i="57"/>
  <c r="FJ32" i="57"/>
  <c r="BU78" i="57"/>
  <c r="DL66" i="57"/>
  <c r="BQ183" i="57"/>
  <c r="FL98" i="57"/>
  <c r="ET178" i="57"/>
  <c r="CV74" i="57"/>
  <c r="DX127" i="57"/>
  <c r="Q65" i="57"/>
  <c r="FJ169" i="57"/>
  <c r="FK169" i="57" s="1"/>
  <c r="ET53" i="57"/>
  <c r="FB76" i="57"/>
  <c r="FC77" i="57" s="1"/>
  <c r="FB146" i="57"/>
  <c r="EF103" i="57"/>
  <c r="BT82" i="57"/>
  <c r="GG114" i="57"/>
  <c r="EL104" i="57"/>
  <c r="EM105" i="57" s="1"/>
  <c r="BM171" i="57"/>
  <c r="BB189" i="57"/>
  <c r="FJ77" i="57"/>
  <c r="EV66" i="57"/>
  <c r="DM126" i="57"/>
  <c r="CW129" i="57"/>
  <c r="EX154" i="57"/>
  <c r="BF182" i="57"/>
  <c r="BF181" i="57"/>
  <c r="BP191" i="57"/>
  <c r="ER107" i="57"/>
  <c r="DY157" i="57"/>
  <c r="FU110" i="57"/>
  <c r="DV101" i="57"/>
  <c r="FE146" i="57"/>
  <c r="CZ109" i="57"/>
  <c r="AT104" i="57"/>
  <c r="AU104" i="57" s="1"/>
  <c r="BF77" i="57"/>
  <c r="DL127" i="57"/>
  <c r="FL159" i="57"/>
  <c r="BV125" i="57"/>
  <c r="DV67" i="57"/>
  <c r="DW67" i="57" s="1"/>
  <c r="Z70" i="57"/>
  <c r="AA70" i="57" s="1"/>
  <c r="CF84" i="57"/>
  <c r="F63" i="57"/>
  <c r="AJ84" i="57"/>
  <c r="FQ66" i="57"/>
  <c r="CC128" i="57"/>
  <c r="AC99" i="57"/>
  <c r="AH112" i="57"/>
  <c r="M163" i="57"/>
  <c r="BF105" i="57"/>
  <c r="FB104" i="57"/>
  <c r="EZ96" i="57"/>
  <c r="DX71" i="57"/>
  <c r="FQ114" i="57"/>
  <c r="EC102" i="57"/>
  <c r="FY161" i="57"/>
  <c r="ET145" i="57"/>
  <c r="EU145" i="57" s="1"/>
  <c r="DY135" i="57"/>
  <c r="DM172" i="57"/>
  <c r="CZ144" i="57"/>
  <c r="FM101" i="57"/>
  <c r="DT152" i="57"/>
  <c r="EN170" i="57"/>
  <c r="DU97" i="57"/>
  <c r="ES116" i="57"/>
  <c r="DI109" i="57"/>
  <c r="DI114" i="57"/>
  <c r="EG162" i="57"/>
  <c r="EK165" i="57"/>
  <c r="CL117" i="57"/>
  <c r="EB165" i="57"/>
  <c r="FI171" i="57"/>
  <c r="CH27" i="57"/>
  <c r="FV92" i="57"/>
  <c r="GN129" i="57"/>
  <c r="DX84" i="57"/>
  <c r="BU126" i="57"/>
  <c r="GO76" i="57"/>
  <c r="CS101" i="57"/>
  <c r="CD157" i="57"/>
  <c r="ED138" i="57"/>
  <c r="EE138" i="57" s="1"/>
  <c r="BM162" i="57"/>
  <c r="BR188" i="57"/>
  <c r="DF149" i="57"/>
  <c r="DR84" i="57"/>
  <c r="BI187" i="57"/>
  <c r="GC72" i="57"/>
  <c r="FZ156" i="57"/>
  <c r="GA156" i="57" s="1"/>
  <c r="CZ155" i="57"/>
  <c r="CW68" i="57"/>
  <c r="FX164" i="57"/>
  <c r="R192" i="57"/>
  <c r="DX64" i="57"/>
  <c r="CR69" i="57"/>
  <c r="DX108" i="57"/>
  <c r="FM124" i="57"/>
  <c r="CW115" i="57"/>
  <c r="FA114" i="57"/>
  <c r="CH88" i="57"/>
  <c r="FV178" i="57"/>
  <c r="GL127" i="57"/>
  <c r="GM127" i="57" s="1"/>
  <c r="DQ135" i="57"/>
  <c r="DF193" i="57"/>
  <c r="EN158" i="57"/>
  <c r="DR178" i="57"/>
  <c r="DD132" i="57"/>
  <c r="DY137" i="57"/>
  <c r="EP100" i="57"/>
  <c r="FE112" i="57"/>
  <c r="DT69" i="57"/>
  <c r="CH167" i="57"/>
  <c r="AD125" i="57"/>
  <c r="AE125" i="57"/>
  <c r="CB125" i="57"/>
  <c r="X168" i="57"/>
  <c r="Z127" i="57"/>
  <c r="AA127" i="57" s="1"/>
  <c r="X192" i="57"/>
  <c r="CL121" i="57"/>
  <c r="EP175" i="57"/>
  <c r="CB154" i="57"/>
  <c r="BR28" i="57"/>
  <c r="FF88" i="57"/>
  <c r="FG88" i="57" s="1"/>
  <c r="CH76" i="57"/>
  <c r="BZ165" i="57"/>
  <c r="AT86" i="57"/>
  <c r="AT85" i="57"/>
  <c r="AU86" i="57" s="1"/>
  <c r="FJ67" i="57"/>
  <c r="DN45" i="57"/>
  <c r="AH73" i="57"/>
  <c r="AI73" i="57" s="1"/>
  <c r="FY184" i="57"/>
  <c r="FL120" i="57"/>
  <c r="FY102" i="57"/>
  <c r="AC134" i="57"/>
  <c r="CJ84" i="57"/>
  <c r="CW173" i="57"/>
  <c r="CX160" i="57"/>
  <c r="CY160" i="57" s="1"/>
  <c r="BM175" i="57"/>
  <c r="DL102" i="57"/>
  <c r="CH20" i="57"/>
  <c r="BR92" i="57"/>
  <c r="BR91" i="57"/>
  <c r="AJ69" i="57"/>
  <c r="AN101" i="57"/>
  <c r="EC81" i="57"/>
  <c r="H185" i="57"/>
  <c r="M138" i="57"/>
  <c r="H123" i="57"/>
  <c r="EG129" i="57"/>
  <c r="FU108" i="57"/>
  <c r="CP154" i="57"/>
  <c r="CX13" i="57"/>
  <c r="BZ162" i="57"/>
  <c r="BX135" i="57"/>
  <c r="BI95" i="57"/>
  <c r="R66" i="57"/>
  <c r="R65" i="57"/>
  <c r="DR90" i="57"/>
  <c r="J111" i="57"/>
  <c r="H181" i="57"/>
  <c r="BD66" i="57"/>
  <c r="DL158" i="57"/>
  <c r="AV73" i="57"/>
  <c r="FB128" i="57"/>
  <c r="AD66" i="57"/>
  <c r="AE66" i="57" s="1"/>
  <c r="F176" i="57"/>
  <c r="DT114" i="57"/>
  <c r="DN112" i="57"/>
  <c r="AL132" i="57"/>
  <c r="Z94" i="57"/>
  <c r="Z93" i="57"/>
  <c r="AA93" i="57" s="1"/>
  <c r="CD135" i="57"/>
  <c r="CE135" i="57" s="1"/>
  <c r="CD134" i="57"/>
  <c r="DB91" i="57"/>
  <c r="DE159" i="57"/>
  <c r="EH80" i="57"/>
  <c r="DB108" i="57"/>
  <c r="DY65" i="57"/>
  <c r="BQ158" i="57"/>
  <c r="AZ99" i="57"/>
  <c r="BE140" i="57"/>
  <c r="V32" i="57"/>
  <c r="W32" i="57" s="1"/>
  <c r="CF137" i="57"/>
  <c r="EZ179" i="57"/>
  <c r="CH54" i="57"/>
  <c r="AP110" i="57"/>
  <c r="AP109" i="57"/>
  <c r="R111" i="57"/>
  <c r="BD178" i="57"/>
  <c r="BZ141" i="57"/>
  <c r="V163" i="57"/>
  <c r="AW66" i="57"/>
  <c r="T182" i="57"/>
  <c r="DR67" i="57"/>
  <c r="DQ130" i="57"/>
  <c r="EC130" i="57"/>
  <c r="FY77" i="57"/>
  <c r="AB118" i="57"/>
  <c r="DI141" i="57"/>
  <c r="T127" i="57"/>
  <c r="DR96" i="57"/>
  <c r="DS96" i="57" s="1"/>
  <c r="AH133" i="57"/>
  <c r="AI133" i="57" s="1"/>
  <c r="AH132" i="57"/>
  <c r="ES114" i="57"/>
  <c r="CO177" i="57"/>
  <c r="BL97" i="57"/>
  <c r="AD113" i="57"/>
  <c r="AR133" i="57"/>
  <c r="DJ161" i="57"/>
  <c r="F20" i="57"/>
  <c r="R124" i="57"/>
  <c r="EO135" i="57"/>
  <c r="EV102" i="57"/>
  <c r="L165" i="57"/>
  <c r="BR167" i="57"/>
  <c r="FA140" i="57"/>
  <c r="FE71" i="57"/>
  <c r="FQ162" i="57"/>
  <c r="DP111" i="57"/>
  <c r="AT126" i="57"/>
  <c r="M116" i="57"/>
  <c r="R68" i="57"/>
  <c r="S68" i="57" s="1"/>
  <c r="CL174" i="57"/>
  <c r="ER154" i="57"/>
  <c r="AZ89" i="57"/>
  <c r="CS71" i="57"/>
  <c r="N131" i="57"/>
  <c r="AT138" i="57"/>
  <c r="CX169" i="57"/>
  <c r="CY169" i="57" s="1"/>
  <c r="AW80" i="57"/>
  <c r="AL134" i="57"/>
  <c r="EV103" i="57"/>
  <c r="EC94" i="57"/>
  <c r="BA83" i="57"/>
  <c r="EK162" i="57"/>
  <c r="DY151" i="57"/>
  <c r="CX42" i="57"/>
  <c r="BJ114" i="57"/>
  <c r="BK114" i="57" s="1"/>
  <c r="AH90" i="57"/>
  <c r="CF180" i="57"/>
  <c r="AK105" i="57"/>
  <c r="CZ84" i="57"/>
  <c r="AS115" i="57"/>
  <c r="CL183" i="57"/>
  <c r="CM183" i="57" s="1"/>
  <c r="CV97" i="57"/>
  <c r="E91" i="57"/>
  <c r="FT172" i="57"/>
  <c r="CK128" i="57"/>
  <c r="V60" i="57"/>
  <c r="L140" i="57"/>
  <c r="BX113" i="57"/>
  <c r="DH97" i="57"/>
  <c r="DL93" i="57"/>
  <c r="CB94" i="57"/>
  <c r="DB156" i="57"/>
  <c r="CH66" i="57"/>
  <c r="CH26" i="57"/>
  <c r="CI26" i="57" s="1"/>
  <c r="E169" i="57"/>
  <c r="M132" i="57"/>
  <c r="AS118" i="57"/>
  <c r="GK101" i="57"/>
  <c r="DN54" i="57"/>
  <c r="F109" i="57"/>
  <c r="BZ134" i="57"/>
  <c r="CA134" i="57" s="1"/>
  <c r="CW188" i="57"/>
  <c r="BR119" i="57"/>
  <c r="L66" i="57"/>
  <c r="BJ161" i="57"/>
  <c r="BL152" i="57"/>
  <c r="AW129" i="57"/>
  <c r="AR107" i="57"/>
  <c r="BV156" i="57"/>
  <c r="BI74" i="57"/>
  <c r="CD154" i="57"/>
  <c r="CX41" i="57"/>
  <c r="FX139" i="57"/>
  <c r="FF95" i="57"/>
  <c r="FF113" i="57"/>
  <c r="FG113" i="57" s="1"/>
  <c r="FI115" i="57"/>
  <c r="AF119" i="57"/>
  <c r="DN85" i="57"/>
  <c r="CF131" i="57"/>
  <c r="U95" i="57"/>
  <c r="P99" i="57"/>
  <c r="EC67" i="57"/>
  <c r="BX69" i="57"/>
  <c r="CR80" i="57"/>
  <c r="AX113" i="57"/>
  <c r="AY114" i="57" s="1"/>
  <c r="BE144" i="57"/>
  <c r="GC166" i="57"/>
  <c r="CH105" i="57"/>
  <c r="AX65" i="57"/>
  <c r="ER140" i="57"/>
  <c r="EV130" i="57"/>
  <c r="CX145" i="57"/>
  <c r="EP110" i="57"/>
  <c r="DI136" i="57"/>
  <c r="DY180" i="57"/>
  <c r="DM143" i="57"/>
  <c r="EG156" i="57"/>
  <c r="BP156" i="57"/>
  <c r="BB110" i="57"/>
  <c r="U153" i="57"/>
  <c r="FR88" i="57"/>
  <c r="BB93" i="57"/>
  <c r="ED38" i="57"/>
  <c r="FL101" i="57"/>
  <c r="CZ88" i="57"/>
  <c r="J110" i="57"/>
  <c r="K110" i="57" s="1"/>
  <c r="T97" i="57"/>
  <c r="EH138" i="57"/>
  <c r="Z95" i="57"/>
  <c r="Q159" i="57"/>
  <c r="DV147" i="57"/>
  <c r="FR87" i="57"/>
  <c r="DA123" i="57"/>
  <c r="BN74" i="57"/>
  <c r="BZ151" i="57"/>
  <c r="AW169" i="57"/>
  <c r="BZ65" i="57"/>
  <c r="FM153" i="57"/>
  <c r="GD84" i="57"/>
  <c r="BJ153" i="57"/>
  <c r="X120" i="57"/>
  <c r="CK167" i="57"/>
  <c r="M67" i="57"/>
  <c r="GJ133" i="57"/>
  <c r="BZ78" i="57"/>
  <c r="CA78" i="57" s="1"/>
  <c r="AR95" i="57"/>
  <c r="FL68" i="57"/>
  <c r="BX160" i="57"/>
  <c r="DA105" i="57"/>
  <c r="AH157" i="57"/>
  <c r="ET115" i="57"/>
  <c r="DN133" i="57"/>
  <c r="N75" i="57"/>
  <c r="BR186" i="57"/>
  <c r="BR185" i="57"/>
  <c r="H117" i="57"/>
  <c r="DM100" i="57"/>
  <c r="DJ186" i="57"/>
  <c r="AF73" i="57"/>
  <c r="AR193" i="57"/>
  <c r="GF167" i="57"/>
  <c r="FI107" i="57"/>
  <c r="DQ188" i="57"/>
  <c r="FI176" i="57"/>
  <c r="DV176" i="57"/>
  <c r="DW176" i="57" s="1"/>
  <c r="FA158" i="57"/>
  <c r="AX120" i="57"/>
  <c r="AY120" i="57" s="1"/>
  <c r="GB186" i="57"/>
  <c r="BI166" i="57"/>
  <c r="FH111" i="57"/>
  <c r="AT152" i="57"/>
  <c r="GC160" i="57"/>
  <c r="ED30" i="57"/>
  <c r="CL64" i="57"/>
  <c r="DV159" i="57"/>
  <c r="BF188" i="57"/>
  <c r="FT115" i="57"/>
  <c r="FT93" i="57"/>
  <c r="X130" i="57"/>
  <c r="GO86" i="57"/>
  <c r="GD34" i="57"/>
  <c r="ED59" i="57"/>
  <c r="FZ154" i="57"/>
  <c r="GA154" i="57"/>
  <c r="FD92" i="57"/>
  <c r="DR182" i="57"/>
  <c r="GO164" i="57"/>
  <c r="EZ175" i="57"/>
  <c r="DA168" i="57"/>
  <c r="FV39" i="57"/>
  <c r="FW39" i="57" s="1"/>
  <c r="CB173" i="57"/>
  <c r="DU182" i="57"/>
  <c r="EH70" i="57"/>
  <c r="GD152" i="57"/>
  <c r="DB69" i="57"/>
  <c r="CB186" i="57"/>
  <c r="BZ82" i="57"/>
  <c r="CA82" i="57" s="1"/>
  <c r="ET33" i="57"/>
  <c r="BT158" i="57"/>
  <c r="FN136" i="57"/>
  <c r="FE168" i="57"/>
  <c r="EB117" i="57"/>
  <c r="CS168" i="57"/>
  <c r="DJ177" i="57"/>
  <c r="DD171" i="57"/>
  <c r="AR165" i="57"/>
  <c r="CH170" i="57"/>
  <c r="CI170" i="57" s="1"/>
  <c r="CC156" i="57"/>
  <c r="BE70" i="57"/>
  <c r="BZ76" i="57"/>
  <c r="FE166" i="57"/>
  <c r="FP84" i="57"/>
  <c r="DN88" i="57"/>
  <c r="DO88" i="57" s="1"/>
  <c r="GH126" i="57"/>
  <c r="CS183" i="57"/>
  <c r="BV141" i="57"/>
  <c r="BW141" i="57"/>
  <c r="CJ151" i="57"/>
  <c r="DE90" i="57"/>
  <c r="DY110" i="57"/>
  <c r="GN74" i="57"/>
  <c r="L90" i="57"/>
  <c r="BE130" i="57"/>
  <c r="EH176" i="57"/>
  <c r="AS177" i="57"/>
  <c r="P91" i="57"/>
  <c r="AP174" i="57"/>
  <c r="AP173" i="57"/>
  <c r="DA157" i="57"/>
  <c r="FY94" i="57"/>
  <c r="FU153" i="57"/>
  <c r="DZ141" i="57"/>
  <c r="GG75" i="57"/>
  <c r="DZ144" i="57"/>
  <c r="EA144" i="57" s="1"/>
  <c r="EW103" i="57"/>
  <c r="EV139" i="57"/>
  <c r="FH68" i="57"/>
  <c r="EH156" i="57"/>
  <c r="EF161" i="57"/>
  <c r="CL127" i="57"/>
  <c r="GD147" i="57"/>
  <c r="CP130" i="57"/>
  <c r="CP129" i="57"/>
  <c r="AC70" i="57"/>
  <c r="DB90" i="57"/>
  <c r="E174" i="57"/>
  <c r="P78" i="57"/>
  <c r="BF164" i="57"/>
  <c r="CH69" i="57"/>
  <c r="GN158" i="57"/>
  <c r="FR64" i="57"/>
  <c r="DR120" i="57"/>
  <c r="CT109" i="57"/>
  <c r="CU109" i="57" s="1"/>
  <c r="GG88" i="57"/>
  <c r="FQ115" i="57"/>
  <c r="CX60" i="57"/>
  <c r="AN193" i="57"/>
  <c r="EW72" i="57"/>
  <c r="GF77" i="57"/>
  <c r="EH83" i="57"/>
  <c r="EK74" i="57"/>
  <c r="EV152" i="57"/>
  <c r="EJ84" i="57"/>
  <c r="DH87" i="57"/>
  <c r="BN122" i="57"/>
  <c r="ET149" i="57"/>
  <c r="ET148" i="57"/>
  <c r="CV172" i="57"/>
  <c r="CP114" i="57"/>
  <c r="GD132" i="57"/>
  <c r="GE132" i="57" s="1"/>
  <c r="DL182" i="57"/>
  <c r="CP100" i="57"/>
  <c r="CQ100" i="57" s="1"/>
  <c r="CP99" i="57"/>
  <c r="FH96" i="57"/>
  <c r="EH109" i="57"/>
  <c r="CR172" i="57"/>
  <c r="CG82" i="57"/>
  <c r="ET18" i="57"/>
  <c r="CX167" i="57"/>
  <c r="DJ84" i="57"/>
  <c r="FF151" i="57"/>
  <c r="FG151" i="57" s="1"/>
  <c r="ET41" i="57"/>
  <c r="BN97" i="57"/>
  <c r="DM183" i="57"/>
  <c r="BD116" i="57"/>
  <c r="GC123" i="57"/>
  <c r="CV100" i="57"/>
  <c r="BH121" i="57"/>
  <c r="BY130" i="57"/>
  <c r="BU178" i="57"/>
  <c r="BZ121" i="57"/>
  <c r="CA121" i="57"/>
  <c r="BP127" i="57"/>
  <c r="DB120" i="57"/>
  <c r="DC120" i="57" s="1"/>
  <c r="AN156" i="57"/>
  <c r="FJ44" i="57"/>
  <c r="I103" i="57"/>
  <c r="EZ86" i="57"/>
  <c r="H174" i="57"/>
  <c r="DZ146" i="57"/>
  <c r="FH157" i="57"/>
  <c r="BZ150" i="57"/>
  <c r="GK118" i="57"/>
  <c r="EX79" i="57"/>
  <c r="FF122" i="57"/>
  <c r="FG122" i="57" s="1"/>
  <c r="CR178" i="57"/>
  <c r="EK142" i="57"/>
  <c r="FA139" i="57"/>
  <c r="EZ92" i="57"/>
  <c r="BI193" i="57"/>
  <c r="DZ137" i="57"/>
  <c r="EA137" i="57" s="1"/>
  <c r="EB147" i="57"/>
  <c r="DP135" i="57"/>
  <c r="BU98" i="57"/>
  <c r="GO126" i="57"/>
  <c r="DD145" i="57"/>
  <c r="DV85" i="57"/>
  <c r="DW85" i="57" s="1"/>
  <c r="ET137" i="57"/>
  <c r="DT157" i="57"/>
  <c r="DT183" i="57"/>
  <c r="BZ101" i="57"/>
  <c r="GC116" i="57"/>
  <c r="FJ22" i="57"/>
  <c r="BL163" i="57"/>
  <c r="DY190" i="57"/>
  <c r="DY136" i="57"/>
  <c r="DR71" i="57"/>
  <c r="DS71" i="57" s="1"/>
  <c r="E64" i="57"/>
  <c r="GC167" i="57"/>
  <c r="FQ155" i="57"/>
  <c r="EF171" i="57"/>
  <c r="AD93" i="57"/>
  <c r="V48" i="57"/>
  <c r="AX114" i="57"/>
  <c r="EO66" i="57"/>
  <c r="AP144" i="57"/>
  <c r="AF175" i="57"/>
  <c r="X189" i="57"/>
  <c r="Q153" i="57"/>
  <c r="CO140" i="57"/>
  <c r="CL137" i="57"/>
  <c r="BP147" i="57"/>
  <c r="CN66" i="57"/>
  <c r="D77" i="57"/>
  <c r="GL148" i="57"/>
  <c r="GM148" i="57" s="1"/>
  <c r="J137" i="57"/>
  <c r="GH110" i="57"/>
  <c r="BX91" i="57"/>
  <c r="BX99" i="57"/>
  <c r="DV160" i="57"/>
  <c r="GD182" i="57"/>
  <c r="GE182" i="57" s="1"/>
  <c r="EF133" i="57"/>
  <c r="DZ82" i="57"/>
  <c r="DZ119" i="57"/>
  <c r="EA119" i="57" s="1"/>
  <c r="FJ11" i="57"/>
  <c r="FK12" i="57" s="1"/>
  <c r="GJ91" i="57"/>
  <c r="FV99" i="57"/>
  <c r="EK152" i="57"/>
  <c r="ER97" i="57"/>
  <c r="FE117" i="57"/>
  <c r="CX104" i="57"/>
  <c r="GB68" i="57"/>
  <c r="EN109" i="57"/>
  <c r="CF141" i="57"/>
  <c r="AR194" i="57"/>
  <c r="DE152" i="57"/>
  <c r="CZ93" i="57"/>
  <c r="FV43" i="57"/>
  <c r="EP129" i="57"/>
  <c r="EQ130" i="57" s="1"/>
  <c r="DF122" i="57"/>
  <c r="DG123" i="57" s="1"/>
  <c r="CN129" i="57"/>
  <c r="FA118" i="57"/>
  <c r="ER115" i="57"/>
  <c r="CD165" i="57"/>
  <c r="CE165" i="57"/>
  <c r="FJ127" i="57"/>
  <c r="FK127" i="57" s="1"/>
  <c r="EF153" i="57"/>
  <c r="DA93" i="57"/>
  <c r="CJ96" i="57"/>
  <c r="AP101" i="57"/>
  <c r="CO111" i="57"/>
  <c r="CW119" i="57"/>
  <c r="FT135" i="57"/>
  <c r="CP72" i="57"/>
  <c r="CQ73" i="57" s="1"/>
  <c r="AB80" i="57"/>
  <c r="AS154" i="57"/>
  <c r="AW69" i="57"/>
  <c r="CO170" i="57"/>
  <c r="AL112" i="57"/>
  <c r="L93" i="57"/>
  <c r="CH60" i="57"/>
  <c r="DX101" i="57"/>
  <c r="M64" i="57"/>
  <c r="AT145" i="57"/>
  <c r="AU145" i="57" s="1"/>
  <c r="FE187" i="57"/>
  <c r="GL64" i="57"/>
  <c r="ET182" i="57"/>
  <c r="EU183" i="57" s="1"/>
  <c r="GL168" i="57"/>
  <c r="GM169" i="57" s="1"/>
  <c r="EV98" i="57"/>
  <c r="DM148" i="57"/>
  <c r="GL74" i="57"/>
  <c r="GM74" i="57" s="1"/>
  <c r="GD66" i="57"/>
  <c r="GE66" i="57" s="1"/>
  <c r="DR132" i="57"/>
  <c r="GD94" i="57"/>
  <c r="GJ101" i="57"/>
  <c r="CB108" i="57"/>
  <c r="DD180" i="57"/>
  <c r="EW116" i="57"/>
  <c r="FD72" i="57"/>
  <c r="AL109" i="57"/>
  <c r="AM109" i="57"/>
  <c r="FV81" i="57"/>
  <c r="FW81" i="57" s="1"/>
  <c r="EF73" i="57"/>
  <c r="CX156" i="57"/>
  <c r="EW105" i="57"/>
  <c r="FM81" i="57"/>
  <c r="BM179" i="57"/>
  <c r="GD49" i="57"/>
  <c r="GE49" i="57" s="1"/>
  <c r="EB110" i="57"/>
  <c r="GJ149" i="57"/>
  <c r="BY164" i="57"/>
  <c r="DJ112" i="57"/>
  <c r="DK112" i="57"/>
  <c r="EJ177" i="57"/>
  <c r="CO129" i="57"/>
  <c r="FR117" i="57"/>
  <c r="FS118" i="57" s="1"/>
  <c r="GK70" i="57"/>
  <c r="DN169" i="57"/>
  <c r="BQ164" i="57"/>
  <c r="BU150" i="57"/>
  <c r="AX174" i="57"/>
  <c r="AY174" i="57" s="1"/>
  <c r="EF190" i="57"/>
  <c r="CL177" i="57"/>
  <c r="CM177" i="57" s="1"/>
  <c r="AG123" i="57"/>
  <c r="EG103" i="57"/>
  <c r="Z148" i="57"/>
  <c r="GO101" i="57"/>
  <c r="CB185" i="57"/>
  <c r="DJ181" i="57"/>
  <c r="DK181" i="57" s="1"/>
  <c r="CF144" i="57"/>
  <c r="DV136" i="57"/>
  <c r="DW136" i="57" s="1"/>
  <c r="EZ79" i="57"/>
  <c r="FM154" i="57"/>
  <c r="AR120" i="57"/>
  <c r="FY141" i="57"/>
  <c r="ED184" i="57"/>
  <c r="ET90" i="57"/>
  <c r="ES177" i="57"/>
  <c r="DZ193" i="57"/>
  <c r="GN150" i="57"/>
  <c r="BR18" i="57"/>
  <c r="GO66" i="57"/>
  <c r="ER180" i="57"/>
  <c r="EP160" i="57"/>
  <c r="EQ160" i="57" s="1"/>
  <c r="F181" i="57"/>
  <c r="FH132" i="57"/>
  <c r="AN90" i="57"/>
  <c r="N112" i="57"/>
  <c r="N111" i="57"/>
  <c r="ET136" i="57"/>
  <c r="Y115" i="57"/>
  <c r="FF170" i="57"/>
  <c r="EB123" i="57"/>
  <c r="EF151" i="57"/>
  <c r="EV92" i="57"/>
  <c r="FB176" i="57"/>
  <c r="BI143" i="57"/>
  <c r="GD102" i="57"/>
  <c r="GE102" i="57" s="1"/>
  <c r="DB162" i="57"/>
  <c r="GK68" i="57"/>
  <c r="EN122" i="57"/>
  <c r="FA123" i="57"/>
  <c r="FP101" i="57"/>
  <c r="EN85" i="57"/>
  <c r="DP131" i="57"/>
  <c r="DA119" i="57"/>
  <c r="EF147" i="57"/>
  <c r="FZ98" i="57"/>
  <c r="DJ129" i="57"/>
  <c r="FH164" i="57"/>
  <c r="EC172" i="57"/>
  <c r="CN94" i="57"/>
  <c r="GK81" i="57"/>
  <c r="DV105" i="57"/>
  <c r="CJ132" i="57"/>
  <c r="FA76" i="57"/>
  <c r="GG96" i="57"/>
  <c r="EZ128" i="57"/>
  <c r="CS174" i="57"/>
  <c r="EX194" i="57"/>
  <c r="FB169" i="57"/>
  <c r="FC169" i="57" s="1"/>
  <c r="EV170" i="57"/>
  <c r="CZ171" i="57"/>
  <c r="BL147" i="57"/>
  <c r="CF94" i="57"/>
  <c r="DP102" i="57"/>
  <c r="AK111" i="57"/>
  <c r="BA126" i="57"/>
  <c r="BR14" i="57"/>
  <c r="BS14" i="57" s="1"/>
  <c r="AZ112" i="57"/>
  <c r="AR110" i="57"/>
  <c r="DB181" i="57"/>
  <c r="E140" i="57"/>
  <c r="BX158" i="57"/>
  <c r="BD164" i="57"/>
  <c r="FP139" i="57"/>
  <c r="BP185" i="57"/>
  <c r="GC103" i="57"/>
  <c r="DL132" i="57"/>
  <c r="BZ142" i="57"/>
  <c r="CA142" i="57" s="1"/>
  <c r="GF128" i="57"/>
  <c r="FL107" i="57"/>
  <c r="DY100" i="57"/>
  <c r="AD155" i="57"/>
  <c r="AD154" i="57"/>
  <c r="GB115" i="57"/>
  <c r="GH129" i="57"/>
  <c r="ES102" i="57"/>
  <c r="FU101" i="57"/>
  <c r="BZ70" i="57"/>
  <c r="FB119" i="57"/>
  <c r="EC79" i="57"/>
  <c r="DY177" i="57"/>
  <c r="FT98" i="57"/>
  <c r="DR97" i="57"/>
  <c r="DA152" i="57"/>
  <c r="FM149" i="57"/>
  <c r="EO81" i="57"/>
  <c r="AV69" i="57"/>
  <c r="BA139" i="57"/>
  <c r="GK120" i="57"/>
  <c r="DA193" i="57"/>
  <c r="DN44" i="57"/>
  <c r="FU94" i="57"/>
  <c r="FB183" i="57"/>
  <c r="FC183" i="57"/>
  <c r="CW83" i="57"/>
  <c r="AW93" i="57"/>
  <c r="AV192" i="57"/>
  <c r="EN77" i="57"/>
  <c r="CN161" i="57"/>
  <c r="BF74" i="57"/>
  <c r="V44" i="57"/>
  <c r="FM80" i="57"/>
  <c r="EB122" i="57"/>
  <c r="BN164" i="57"/>
  <c r="BD151" i="57"/>
  <c r="AV183" i="57"/>
  <c r="AS151" i="57"/>
  <c r="FP125" i="57"/>
  <c r="F166" i="57"/>
  <c r="CB102" i="57"/>
  <c r="AV151" i="57"/>
  <c r="DA125" i="57"/>
  <c r="H104" i="57"/>
  <c r="BZ83" i="57"/>
  <c r="P188" i="57"/>
  <c r="EH123" i="57"/>
  <c r="EG168" i="57"/>
  <c r="DQ170" i="57"/>
  <c r="FH178" i="57"/>
  <c r="GD145" i="57"/>
  <c r="DA171" i="57"/>
  <c r="M193" i="57"/>
  <c r="DM119" i="57"/>
  <c r="EK109" i="57"/>
  <c r="FR106" i="57"/>
  <c r="FS106" i="57" s="1"/>
  <c r="CS157" i="57"/>
  <c r="FI159" i="57"/>
  <c r="GO114" i="57"/>
  <c r="CN98" i="57"/>
  <c r="N139" i="57"/>
  <c r="DU184" i="57"/>
  <c r="EX138" i="57"/>
  <c r="DH158" i="57"/>
  <c r="CZ135" i="57"/>
  <c r="DY159" i="57"/>
  <c r="AW170" i="57"/>
  <c r="CF190" i="57"/>
  <c r="CV135" i="57"/>
  <c r="FT119" i="57"/>
  <c r="DZ124" i="57"/>
  <c r="EA124" i="57" s="1"/>
  <c r="EL162" i="57"/>
  <c r="CX155" i="57"/>
  <c r="FY124" i="57"/>
  <c r="DM181" i="57"/>
  <c r="AX92" i="57"/>
  <c r="AY92" i="57" s="1"/>
  <c r="AO165" i="57"/>
  <c r="BV131" i="57"/>
  <c r="BN137" i="57"/>
  <c r="DX195" i="57"/>
  <c r="ET80" i="57"/>
  <c r="GJ123" i="57"/>
  <c r="AL128" i="57"/>
  <c r="FI182" i="57"/>
  <c r="DA101" i="57"/>
  <c r="DF96" i="57"/>
  <c r="EW66" i="57"/>
  <c r="GK117" i="57"/>
  <c r="BQ176" i="57"/>
  <c r="GG147" i="57"/>
  <c r="GP110" i="57"/>
  <c r="EG106" i="57"/>
  <c r="DN98" i="57"/>
  <c r="BB159" i="57"/>
  <c r="FH118" i="57"/>
  <c r="EH71" i="57"/>
  <c r="DZ122" i="57"/>
  <c r="DZ121" i="57"/>
  <c r="EA121" i="57" s="1"/>
  <c r="FN189" i="57"/>
  <c r="DY152" i="57"/>
  <c r="EG84" i="57"/>
  <c r="AS139" i="57"/>
  <c r="EL69" i="57"/>
  <c r="EM69" i="57" s="1"/>
  <c r="GP182" i="57"/>
  <c r="BL79" i="57"/>
  <c r="FA116" i="57"/>
  <c r="DI72" i="57"/>
  <c r="BX76" i="57"/>
  <c r="DX145" i="57"/>
  <c r="Z146" i="57"/>
  <c r="CK110" i="57"/>
  <c r="AR101" i="57"/>
  <c r="AT136" i="57"/>
  <c r="FZ81" i="57"/>
  <c r="GA81" i="57" s="1"/>
  <c r="T139" i="57"/>
  <c r="J148" i="57"/>
  <c r="K148" i="57" s="1"/>
  <c r="GH77" i="57"/>
  <c r="GI77" i="57" s="1"/>
  <c r="AJ65" i="57"/>
  <c r="AJ183" i="57"/>
  <c r="AZ101" i="57"/>
  <c r="CJ186" i="57"/>
  <c r="CV88" i="57"/>
  <c r="DL155" i="57"/>
  <c r="DM179" i="57"/>
  <c r="FF99" i="57"/>
  <c r="FN106" i="57"/>
  <c r="BI131" i="57"/>
  <c r="AL27" i="57"/>
  <c r="DJ128" i="57"/>
  <c r="BE145" i="57"/>
  <c r="D162" i="57"/>
  <c r="BT114" i="57"/>
  <c r="U160" i="57"/>
  <c r="Y186" i="57"/>
  <c r="BZ103" i="57"/>
  <c r="CA104" i="57" s="1"/>
  <c r="CF105" i="57"/>
  <c r="BU82" i="57"/>
  <c r="H69" i="57"/>
  <c r="CO147" i="57"/>
  <c r="EK130" i="57"/>
  <c r="BU83" i="57"/>
  <c r="CD138" i="57"/>
  <c r="CE138" i="57" s="1"/>
  <c r="CT102" i="57"/>
  <c r="CU102" i="57" s="1"/>
  <c r="EC76" i="57"/>
  <c r="DI74" i="57"/>
  <c r="L147" i="57"/>
  <c r="CC140" i="57"/>
  <c r="U142" i="57"/>
  <c r="BV133" i="57"/>
  <c r="BW133" i="57"/>
  <c r="BJ131" i="57"/>
  <c r="EW104" i="57"/>
  <c r="DY172" i="57"/>
  <c r="CK159" i="57"/>
  <c r="AX137" i="57"/>
  <c r="V177" i="57"/>
  <c r="DT142" i="57"/>
  <c r="BJ170" i="57"/>
  <c r="FR75" i="57"/>
  <c r="FS75" i="57" s="1"/>
  <c r="DT98" i="57"/>
  <c r="EB178" i="57"/>
  <c r="BY96" i="57"/>
  <c r="FE139" i="57"/>
  <c r="BH192" i="57"/>
  <c r="AJ127" i="57"/>
  <c r="X143" i="57"/>
  <c r="DD139" i="57"/>
  <c r="CG173" i="57"/>
  <c r="AS155" i="57"/>
  <c r="BJ115" i="57"/>
  <c r="EJ87" i="57"/>
  <c r="CK139" i="57"/>
  <c r="BQ100" i="57"/>
  <c r="FL109" i="57"/>
  <c r="AS146" i="57"/>
  <c r="BF120" i="57"/>
  <c r="CO184" i="57"/>
  <c r="AH147" i="57"/>
  <c r="CR132" i="57"/>
  <c r="FU166" i="57"/>
  <c r="Y135" i="57"/>
  <c r="U83" i="57"/>
  <c r="EH130" i="57"/>
  <c r="DP94" i="57"/>
  <c r="EK117" i="57"/>
  <c r="DF103" i="57"/>
  <c r="D72" i="57"/>
  <c r="BI90" i="57"/>
  <c r="CZ133" i="57"/>
  <c r="CT105" i="57"/>
  <c r="CN96" i="57"/>
  <c r="GD190" i="57"/>
  <c r="GE190" i="57" s="1"/>
  <c r="AL172" i="57"/>
  <c r="DM141" i="57"/>
  <c r="GG157" i="57"/>
  <c r="BP77" i="57"/>
  <c r="DZ79" i="57"/>
  <c r="BP71" i="57"/>
  <c r="BR20" i="57"/>
  <c r="DX180" i="57"/>
  <c r="FI133" i="57"/>
  <c r="AS67" i="57"/>
  <c r="E71" i="57"/>
  <c r="ED47" i="57"/>
  <c r="EE47" i="57" s="1"/>
  <c r="DY169" i="57"/>
  <c r="DE189" i="57"/>
  <c r="GD101" i="57"/>
  <c r="AZ150" i="57"/>
  <c r="AD136" i="57"/>
  <c r="Y65" i="57"/>
  <c r="BR136" i="57"/>
  <c r="DE106" i="57"/>
  <c r="DQ144" i="57"/>
  <c r="BQ179" i="57"/>
  <c r="EH179" i="57"/>
  <c r="EH178" i="57"/>
  <c r="D128" i="57"/>
  <c r="BM130" i="57"/>
  <c r="FT95" i="57"/>
  <c r="CR64" i="57"/>
  <c r="CC76" i="57"/>
  <c r="GC157" i="57"/>
  <c r="BZ144" i="57"/>
  <c r="DZ66" i="57"/>
  <c r="AH88" i="57"/>
  <c r="P151" i="57"/>
  <c r="GG84" i="57"/>
  <c r="FM156" i="57"/>
  <c r="FU163" i="57"/>
  <c r="AD152" i="57"/>
  <c r="AE152" i="57" s="1"/>
  <c r="DY182" i="57"/>
  <c r="DL64" i="57"/>
  <c r="F103" i="57"/>
  <c r="V12" i="57"/>
  <c r="AK77" i="57"/>
  <c r="BX174" i="57"/>
  <c r="BP110" i="57"/>
  <c r="BJ193" i="57"/>
  <c r="H108" i="57"/>
  <c r="AX70" i="57"/>
  <c r="AC171" i="57"/>
  <c r="AP138" i="57"/>
  <c r="CV73" i="57"/>
  <c r="EL169" i="57"/>
  <c r="EM169" i="57" s="1"/>
  <c r="CN73" i="57"/>
  <c r="ED139" i="57"/>
  <c r="EE140" i="57" s="1"/>
  <c r="AN184" i="57"/>
  <c r="DU80" i="57"/>
  <c r="FV107" i="57"/>
  <c r="FW107" i="57" s="1"/>
  <c r="D117" i="57"/>
  <c r="BD185" i="57"/>
  <c r="Y90" i="57"/>
  <c r="DB105" i="57"/>
  <c r="AZ135" i="57"/>
  <c r="EH74" i="57"/>
  <c r="BB105" i="57"/>
  <c r="CF116" i="57"/>
  <c r="P148" i="57"/>
  <c r="AL19" i="57"/>
  <c r="AM20" i="57" s="1"/>
  <c r="AL18" i="57"/>
  <c r="DX91" i="57"/>
  <c r="BA131" i="57"/>
  <c r="BL172" i="57"/>
  <c r="DR66" i="57"/>
  <c r="BT134" i="57"/>
  <c r="X193" i="57"/>
  <c r="FM140" i="57"/>
  <c r="DM182" i="57"/>
  <c r="ET79" i="57"/>
  <c r="EU79" i="57" s="1"/>
  <c r="FK34" i="57"/>
  <c r="ET139" i="57"/>
  <c r="DP91" i="57"/>
  <c r="AH167" i="57"/>
  <c r="AH166" i="57"/>
  <c r="AI166" i="57" s="1"/>
  <c r="BV169" i="57"/>
  <c r="BW169" i="57" s="1"/>
  <c r="GC173" i="57"/>
  <c r="FQ121" i="57"/>
  <c r="FR146" i="57"/>
  <c r="CH155" i="57"/>
  <c r="CI155" i="57" s="1"/>
  <c r="AB66" i="57"/>
  <c r="BY185" i="57"/>
  <c r="FU164" i="57"/>
  <c r="FF79" i="57"/>
  <c r="DY193" i="57"/>
  <c r="V35" i="57"/>
  <c r="W36" i="57" s="1"/>
  <c r="EN135" i="57"/>
  <c r="BT78" i="57"/>
  <c r="FT118" i="57"/>
  <c r="DU127" i="57"/>
  <c r="CC65" i="57"/>
  <c r="R175" i="57"/>
  <c r="S175" i="57" s="1"/>
  <c r="DD67" i="57"/>
  <c r="J190" i="57"/>
  <c r="K190" i="57" s="1"/>
  <c r="FU145" i="57"/>
  <c r="GK179" i="57"/>
  <c r="EN193" i="57"/>
  <c r="FD128" i="57"/>
  <c r="EL177" i="57"/>
  <c r="CB145" i="57"/>
  <c r="Z74" i="57"/>
  <c r="AA74" i="57" s="1"/>
  <c r="Z73" i="57"/>
  <c r="AB114" i="57"/>
  <c r="BI86" i="57"/>
  <c r="FN166" i="57"/>
  <c r="FU173" i="57"/>
  <c r="FV185" i="57"/>
  <c r="FW185" i="57" s="1"/>
  <c r="GB128" i="57"/>
  <c r="EB158" i="57"/>
  <c r="BU166" i="57"/>
  <c r="BB19" i="57"/>
  <c r="E106" i="57"/>
  <c r="E120" i="57"/>
  <c r="AW135" i="57"/>
  <c r="AG157" i="57"/>
  <c r="AC71" i="57"/>
  <c r="GG107" i="57"/>
  <c r="BA76" i="57"/>
  <c r="AK110" i="57"/>
  <c r="FV111" i="57"/>
  <c r="FW111" i="57" s="1"/>
  <c r="EC137" i="57"/>
  <c r="D154" i="57"/>
  <c r="EG189" i="57"/>
  <c r="DR117" i="57"/>
  <c r="GN177" i="57"/>
  <c r="E183" i="57"/>
  <c r="GD107" i="57"/>
  <c r="DZ70" i="57"/>
  <c r="FZ170" i="57"/>
  <c r="GA170" i="57" s="1"/>
  <c r="FZ169" i="57"/>
  <c r="DD182" i="57"/>
  <c r="F35" i="57"/>
  <c r="G35" i="57" s="1"/>
  <c r="CR126" i="57"/>
  <c r="EV155" i="57"/>
  <c r="CR161" i="57"/>
  <c r="D190" i="57"/>
  <c r="EK164" i="57"/>
  <c r="FL96" i="57"/>
  <c r="L108" i="57"/>
  <c r="GF115" i="57"/>
  <c r="EK83" i="57"/>
  <c r="AV171" i="57"/>
  <c r="DN172" i="57"/>
  <c r="EJ92" i="57"/>
  <c r="FD165" i="57"/>
  <c r="CR125" i="57"/>
  <c r="BX100" i="57"/>
  <c r="CT124" i="57"/>
  <c r="CU124" i="57" s="1"/>
  <c r="CC64" i="57"/>
  <c r="BB22" i="57"/>
  <c r="BC22" i="57" s="1"/>
  <c r="DQ86" i="57"/>
  <c r="L153" i="57"/>
  <c r="FM145" i="57"/>
  <c r="ES125" i="57"/>
  <c r="FB65" i="57"/>
  <c r="GF138" i="57"/>
  <c r="GG151" i="57"/>
  <c r="GN124" i="57"/>
  <c r="BZ149" i="57"/>
  <c r="DV123" i="57"/>
  <c r="FA106" i="57"/>
  <c r="DE79" i="57"/>
  <c r="EB89" i="57"/>
  <c r="BZ137" i="57"/>
  <c r="CA137" i="57" s="1"/>
  <c r="CO89" i="57"/>
  <c r="AR150" i="57"/>
  <c r="AL68" i="57"/>
  <c r="AM68" i="57" s="1"/>
  <c r="FU93" i="57"/>
  <c r="GC114" i="57"/>
  <c r="CZ174" i="57"/>
  <c r="J192" i="57"/>
  <c r="L167" i="57"/>
  <c r="EL109" i="57"/>
  <c r="EM109" i="57" s="1"/>
  <c r="EL108" i="57"/>
  <c r="FN90" i="57"/>
  <c r="DF161" i="57"/>
  <c r="GL170" i="57"/>
  <c r="EB129" i="57"/>
  <c r="P139" i="57"/>
  <c r="CS164" i="57"/>
  <c r="CZ139" i="57"/>
  <c r="BV158" i="57"/>
  <c r="BW158" i="57" s="1"/>
  <c r="DU169" i="57"/>
  <c r="CJ122" i="57"/>
  <c r="CN123" i="57"/>
  <c r="CW169" i="57"/>
  <c r="E155" i="57"/>
  <c r="CD98" i="57"/>
  <c r="CO189" i="57"/>
  <c r="AH169" i="57"/>
  <c r="CS191" i="57"/>
  <c r="BZ132" i="57"/>
  <c r="CA133" i="57" s="1"/>
  <c r="FU100" i="57"/>
  <c r="EX137" i="57"/>
  <c r="EY137" i="57" s="1"/>
  <c r="DJ116" i="57"/>
  <c r="DK116" i="57" s="1"/>
  <c r="GH67" i="57"/>
  <c r="CN151" i="57"/>
  <c r="ER162" i="57"/>
  <c r="DR144" i="57"/>
  <c r="DZ83" i="57"/>
  <c r="FH80" i="57"/>
  <c r="DV145" i="57"/>
  <c r="DE162" i="57"/>
  <c r="EH119" i="57"/>
  <c r="EI119" i="57" s="1"/>
  <c r="DF144" i="57"/>
  <c r="ER79" i="57"/>
  <c r="AB164" i="57"/>
  <c r="EJ115" i="57"/>
  <c r="DJ108" i="57"/>
  <c r="EL130" i="57"/>
  <c r="EL129" i="57"/>
  <c r="GK91" i="57"/>
  <c r="GH152" i="57"/>
  <c r="CR79" i="57"/>
  <c r="EL145" i="57"/>
  <c r="EH134" i="57"/>
  <c r="EI134" i="57" s="1"/>
  <c r="EB121" i="57"/>
  <c r="FE175" i="57"/>
  <c r="DI65" i="57"/>
  <c r="CN105" i="57"/>
  <c r="AK108" i="57"/>
  <c r="CF187" i="57"/>
  <c r="CL76" i="57"/>
  <c r="CM76" i="57" s="1"/>
  <c r="DY119" i="57"/>
  <c r="AO108" i="57"/>
  <c r="CG117" i="57"/>
  <c r="DT73" i="57"/>
  <c r="V105" i="57"/>
  <c r="ED145" i="57"/>
  <c r="EE145" i="57" s="1"/>
  <c r="CC68" i="57"/>
  <c r="AV150" i="57"/>
  <c r="DM68" i="57"/>
  <c r="AW73" i="57"/>
  <c r="BU108" i="57"/>
  <c r="V164" i="57"/>
  <c r="W164" i="57"/>
  <c r="FT191" i="57"/>
  <c r="FI94" i="57"/>
  <c r="GD26" i="57"/>
  <c r="GE26" i="57" s="1"/>
  <c r="EV87" i="57"/>
  <c r="EO131" i="57"/>
  <c r="DP114" i="57"/>
  <c r="FE83" i="57"/>
  <c r="FV75" i="57"/>
  <c r="FW75" i="57" s="1"/>
  <c r="FV74" i="57"/>
  <c r="FN94" i="57"/>
  <c r="EO116" i="57"/>
  <c r="AO153" i="57"/>
  <c r="BJ152" i="57"/>
  <c r="ET131" i="57"/>
  <c r="DF88" i="57"/>
  <c r="DG88" i="57" s="1"/>
  <c r="DF73" i="57"/>
  <c r="FV98" i="57"/>
  <c r="GG159" i="57"/>
  <c r="DE69" i="57"/>
  <c r="DO191" i="57"/>
  <c r="DT144" i="57"/>
  <c r="BQ128" i="57"/>
  <c r="AS182" i="57"/>
  <c r="EX71" i="57"/>
  <c r="EY71" i="57" s="1"/>
  <c r="EX98" i="57"/>
  <c r="DI125" i="57"/>
  <c r="ER157" i="57"/>
  <c r="EG77" i="57"/>
  <c r="BX70" i="57"/>
  <c r="FJ83" i="57"/>
  <c r="FK83" i="57" s="1"/>
  <c r="EK115" i="57"/>
  <c r="EG126" i="57"/>
  <c r="DP170" i="57"/>
  <c r="BQ78" i="57"/>
  <c r="BD119" i="57"/>
  <c r="DD88" i="57"/>
  <c r="CP124" i="57"/>
  <c r="CP123" i="57"/>
  <c r="BU128" i="57"/>
  <c r="BB116" i="57"/>
  <c r="AX135" i="57"/>
  <c r="AY135" i="57" s="1"/>
  <c r="CB144" i="57"/>
  <c r="CL112" i="57"/>
  <c r="X86" i="57"/>
  <c r="AB94" i="57"/>
  <c r="DZ159" i="57"/>
  <c r="BR77" i="57"/>
  <c r="M78" i="57"/>
  <c r="J74" i="57"/>
  <c r="FA99" i="57"/>
  <c r="BB38" i="57"/>
  <c r="BC38" i="57" s="1"/>
  <c r="EG146" i="57"/>
  <c r="CC119" i="57"/>
  <c r="FQ86" i="57"/>
  <c r="DU88" i="57"/>
  <c r="CJ152" i="57"/>
  <c r="DM86" i="57"/>
  <c r="CG107" i="57"/>
  <c r="FT111" i="57"/>
  <c r="EX121" i="57"/>
  <c r="EY121" i="57" s="1"/>
  <c r="FV95" i="57"/>
  <c r="FW95" i="57"/>
  <c r="FR164" i="57"/>
  <c r="FJ183" i="57"/>
  <c r="FZ130" i="57"/>
  <c r="GN138" i="57"/>
  <c r="EW173" i="57"/>
  <c r="DB100" i="57"/>
  <c r="FD137" i="57"/>
  <c r="Q192" i="57"/>
  <c r="CX62" i="57"/>
  <c r="DF133" i="57"/>
  <c r="EL72" i="57"/>
  <c r="GI96" i="57"/>
  <c r="CO130" i="57"/>
  <c r="GB121" i="57"/>
  <c r="EL126" i="57"/>
  <c r="FY105" i="57"/>
  <c r="AL186" i="57"/>
  <c r="CZ140" i="57"/>
  <c r="GD168" i="57"/>
  <c r="GD167" i="57"/>
  <c r="GE168" i="57"/>
  <c r="DH109" i="57"/>
  <c r="AS140" i="57"/>
  <c r="BB18" i="57"/>
  <c r="DB127" i="57"/>
  <c r="GD180" i="57"/>
  <c r="F36" i="57"/>
  <c r="CJ165" i="57"/>
  <c r="Y102" i="57"/>
  <c r="DN69" i="57"/>
  <c r="CL99" i="57"/>
  <c r="CM99" i="57"/>
  <c r="BH158" i="57"/>
  <c r="DZ93" i="57"/>
  <c r="J166" i="57"/>
  <c r="K166" i="57" s="1"/>
  <c r="CH34" i="57"/>
  <c r="CI34" i="57" s="1"/>
  <c r="EP186" i="57"/>
  <c r="DA177" i="57"/>
  <c r="E168" i="57"/>
  <c r="BL165" i="57"/>
  <c r="DT80" i="57"/>
  <c r="DH128" i="57"/>
  <c r="FB138" i="57"/>
  <c r="FU157" i="57"/>
  <c r="BB11" i="57"/>
  <c r="GG145" i="57"/>
  <c r="GG136" i="57"/>
  <c r="FR174" i="57"/>
  <c r="BD173" i="57"/>
  <c r="L82" i="57"/>
  <c r="CF193" i="57"/>
  <c r="DU113" i="57"/>
  <c r="DQ81" i="57"/>
  <c r="D192" i="57"/>
  <c r="ET45" i="57"/>
  <c r="EU45" i="57" s="1"/>
  <c r="EF152" i="57"/>
  <c r="FQ177" i="57"/>
  <c r="FE163" i="57"/>
  <c r="DL183" i="57"/>
  <c r="ES142" i="57"/>
  <c r="EK96" i="57"/>
  <c r="FB162" i="57"/>
  <c r="FC162" i="57" s="1"/>
  <c r="CN78" i="57"/>
  <c r="FP178" i="57"/>
  <c r="EF67" i="57"/>
  <c r="DN63" i="57"/>
  <c r="FM110" i="57"/>
  <c r="EL71" i="57"/>
  <c r="EM71" i="57" s="1"/>
  <c r="FF164" i="57"/>
  <c r="FG164" i="57" s="1"/>
  <c r="EB66" i="57"/>
  <c r="BJ133" i="57"/>
  <c r="BK133" i="57" s="1"/>
  <c r="BX114" i="57"/>
  <c r="BR65" i="57"/>
  <c r="BS65" i="57" s="1"/>
  <c r="CB104" i="57"/>
  <c r="AF99" i="57"/>
  <c r="H101" i="57"/>
  <c r="GF140" i="57"/>
  <c r="GJ124" i="57"/>
  <c r="L194" i="57"/>
  <c r="CZ129" i="57"/>
  <c r="CR93" i="57"/>
  <c r="AV190" i="57"/>
  <c r="EZ68" i="57"/>
  <c r="EO83" i="57"/>
  <c r="DL107" i="57"/>
  <c r="EJ179" i="57"/>
  <c r="AZ83" i="57"/>
  <c r="ES95" i="57"/>
  <c r="EL134" i="57"/>
  <c r="EN107" i="57"/>
  <c r="GF68" i="57"/>
  <c r="EO70" i="57"/>
  <c r="FP147" i="57"/>
  <c r="EW157" i="57"/>
  <c r="FD191" i="57"/>
  <c r="EZ118" i="57"/>
  <c r="CD131" i="57"/>
  <c r="CE131" i="57" s="1"/>
  <c r="DF151" i="57"/>
  <c r="DG151" i="57" s="1"/>
  <c r="FR131" i="57"/>
  <c r="FS131" i="57" s="1"/>
  <c r="V138" i="57"/>
  <c r="AZ169" i="57"/>
  <c r="FZ158" i="57"/>
  <c r="GA158" i="57" s="1"/>
  <c r="DP105" i="57"/>
  <c r="FT161" i="57"/>
  <c r="FR102" i="57"/>
  <c r="DQ145" i="57"/>
  <c r="CV77" i="57"/>
  <c r="FT125" i="57"/>
  <c r="GN67" i="57"/>
  <c r="FX105" i="57"/>
  <c r="EO79" i="57"/>
  <c r="CO175" i="57"/>
  <c r="FV87" i="57"/>
  <c r="FW87" i="57" s="1"/>
  <c r="EV142" i="57"/>
  <c r="BL157" i="57"/>
  <c r="CB88" i="57"/>
  <c r="FJ20" i="57"/>
  <c r="FK20" i="57" s="1"/>
  <c r="DN71" i="57"/>
  <c r="DO71" i="57" s="1"/>
  <c r="DH130" i="57"/>
  <c r="FZ141" i="57"/>
  <c r="DF163" i="57"/>
  <c r="DN167" i="57"/>
  <c r="GC82" i="57"/>
  <c r="DY164" i="57"/>
  <c r="AH125" i="57"/>
  <c r="AR96" i="57"/>
  <c r="GB192" i="57"/>
  <c r="EF142" i="57"/>
  <c r="DU144" i="57"/>
  <c r="GD164" i="57"/>
  <c r="GE165" i="57" s="1"/>
  <c r="GE164" i="57"/>
  <c r="ED179" i="57"/>
  <c r="CJ101" i="57"/>
  <c r="BN116" i="57"/>
  <c r="BO116" i="57" s="1"/>
  <c r="M139" i="57"/>
  <c r="AH74" i="57"/>
  <c r="FJ166" i="57"/>
  <c r="J125" i="57"/>
  <c r="CR130" i="57"/>
  <c r="Q77" i="57"/>
  <c r="CO82" i="57"/>
  <c r="BU118" i="57"/>
  <c r="M187" i="57"/>
  <c r="CP167" i="57"/>
  <c r="CQ168" i="57" s="1"/>
  <c r="BQ70" i="57"/>
  <c r="FB186" i="57"/>
  <c r="DI92" i="57"/>
  <c r="GG81" i="57"/>
  <c r="E189" i="57"/>
  <c r="M158" i="57"/>
  <c r="ER111" i="57"/>
  <c r="ES127" i="57"/>
  <c r="GH70" i="57"/>
  <c r="FD94" i="57"/>
  <c r="FA166" i="57"/>
  <c r="EX148" i="57"/>
  <c r="EW100" i="57"/>
  <c r="DJ182" i="57"/>
  <c r="DK183" i="57" s="1"/>
  <c r="CH112" i="57"/>
  <c r="CI112" i="57" s="1"/>
  <c r="ER170" i="57"/>
  <c r="FU66" i="57"/>
  <c r="CJ87" i="57"/>
  <c r="FC150" i="57"/>
  <c r="GJ177" i="57"/>
  <c r="BY70" i="57"/>
  <c r="FZ162" i="57"/>
  <c r="GA162" i="57"/>
  <c r="DP99" i="57"/>
  <c r="CD193" i="57"/>
  <c r="CE193" i="57" s="1"/>
  <c r="ED165" i="57"/>
  <c r="DP66" i="57"/>
  <c r="CW120" i="57"/>
  <c r="AJ90" i="57"/>
  <c r="FJ76" i="57"/>
  <c r="FK76" i="57" s="1"/>
  <c r="ED148" i="57"/>
  <c r="CS85" i="57"/>
  <c r="GB108" i="57"/>
  <c r="FY125" i="57"/>
  <c r="EO158" i="57"/>
  <c r="DN174" i="57"/>
  <c r="BA91" i="57"/>
  <c r="BI83" i="57"/>
  <c r="CW91" i="57"/>
  <c r="BX83" i="57"/>
  <c r="BD91" i="57"/>
  <c r="BQ68" i="57"/>
  <c r="AL14" i="57"/>
  <c r="AL13" i="57"/>
  <c r="CV175" i="57"/>
  <c r="CC91" i="57"/>
  <c r="I71" i="57"/>
  <c r="AP153" i="57"/>
  <c r="AQ153" i="57" s="1"/>
  <c r="BA85" i="57"/>
  <c r="DY161" i="57"/>
  <c r="GF171" i="57"/>
  <c r="EH120" i="57"/>
  <c r="FT103" i="57"/>
  <c r="EX150" i="57"/>
  <c r="EY150" i="57" s="1"/>
  <c r="GF179" i="57"/>
  <c r="GN96" i="57"/>
  <c r="FA80" i="57"/>
  <c r="DI167" i="57"/>
  <c r="CD159" i="57"/>
  <c r="CE159" i="57" s="1"/>
  <c r="FM77" i="57"/>
  <c r="DJ98" i="57"/>
  <c r="DK98" i="57" s="1"/>
  <c r="EI127" i="57"/>
  <c r="EL135" i="57"/>
  <c r="DE111" i="57"/>
  <c r="AG192" i="57"/>
  <c r="DF166" i="57"/>
  <c r="DG166" i="57" s="1"/>
  <c r="DF184" i="57"/>
  <c r="GL112" i="57"/>
  <c r="GM112" i="57"/>
  <c r="GG139" i="57"/>
  <c r="ET167" i="57"/>
  <c r="I139" i="57"/>
  <c r="GP190" i="57"/>
  <c r="GQ190" i="57" s="1"/>
  <c r="DN91" i="57"/>
  <c r="DN90" i="57"/>
  <c r="CB162" i="57"/>
  <c r="GP74" i="57"/>
  <c r="FD174" i="57"/>
  <c r="CF154" i="57"/>
  <c r="EB136" i="57"/>
  <c r="FI140" i="57"/>
  <c r="EK97" i="57"/>
  <c r="FI114" i="57"/>
  <c r="FT109" i="57"/>
  <c r="FI129" i="57"/>
  <c r="AR177" i="57"/>
  <c r="BB94" i="57"/>
  <c r="CK119" i="57"/>
  <c r="DI142" i="57"/>
  <c r="FJ172" i="57"/>
  <c r="FK172" i="57" s="1"/>
  <c r="BA64" i="57"/>
  <c r="GC107" i="57"/>
  <c r="DL109" i="57"/>
  <c r="GP177" i="57"/>
  <c r="GQ177" i="57" s="1"/>
  <c r="DE129" i="57"/>
  <c r="DX156" i="57"/>
  <c r="FF136" i="57"/>
  <c r="FG136" i="57" s="1"/>
  <c r="CY119" i="57"/>
  <c r="EX168" i="57"/>
  <c r="ET135" i="57"/>
  <c r="FA101" i="57"/>
  <c r="EO69" i="57"/>
  <c r="CP117" i="57"/>
  <c r="F189" i="57"/>
  <c r="ED113" i="57"/>
  <c r="BV178" i="57"/>
  <c r="FX176" i="57"/>
  <c r="ET68" i="57"/>
  <c r="EU68" i="57" s="1"/>
  <c r="DY156" i="57"/>
  <c r="FV54" i="57"/>
  <c r="CC117" i="57"/>
  <c r="CX165" i="57"/>
  <c r="CB164" i="57"/>
  <c r="BI122" i="57"/>
  <c r="DZ101" i="57"/>
  <c r="EA101" i="57" s="1"/>
  <c r="CC142" i="57"/>
  <c r="EC121" i="57"/>
  <c r="BV145" i="57"/>
  <c r="BM117" i="57"/>
  <c r="BR171" i="57"/>
  <c r="BS171" i="57" s="1"/>
  <c r="CT158" i="57"/>
  <c r="CZ163" i="57"/>
  <c r="CH72" i="57"/>
  <c r="BP102" i="57"/>
  <c r="T76" i="57"/>
  <c r="CV92" i="57"/>
  <c r="AV148" i="57"/>
  <c r="J124" i="57"/>
  <c r="EB144" i="57"/>
  <c r="CF103" i="57"/>
  <c r="FM131" i="57"/>
  <c r="EJ117" i="57"/>
  <c r="EV134" i="57"/>
  <c r="DY101" i="57"/>
  <c r="AL179" i="57"/>
  <c r="AX90" i="57"/>
  <c r="BJ169" i="57"/>
  <c r="BY143" i="57"/>
  <c r="CN156" i="57"/>
  <c r="CW170" i="57"/>
  <c r="CG163" i="57"/>
  <c r="DA86" i="57"/>
  <c r="F188" i="57"/>
  <c r="G188" i="57" s="1"/>
  <c r="AS87" i="57"/>
  <c r="CJ158" i="57"/>
  <c r="BT170" i="57"/>
  <c r="CW75" i="57"/>
  <c r="BX165" i="57"/>
  <c r="AJ148" i="57"/>
  <c r="U158" i="57"/>
  <c r="DM109" i="57"/>
  <c r="FA74" i="57"/>
  <c r="ED153" i="57"/>
  <c r="BB27" i="57"/>
  <c r="P120" i="57"/>
  <c r="AN73" i="57"/>
  <c r="AP89" i="57"/>
  <c r="AQ89" i="57" s="1"/>
  <c r="AP88" i="57"/>
  <c r="AB107" i="57"/>
  <c r="DZ120" i="57"/>
  <c r="DJ92" i="57"/>
  <c r="BY122" i="57"/>
  <c r="CN154" i="57"/>
  <c r="AX146" i="57"/>
  <c r="BT165" i="57"/>
  <c r="AO141" i="57"/>
  <c r="GB104" i="57"/>
  <c r="CD177" i="57"/>
  <c r="CE177" i="57" s="1"/>
  <c r="BR122" i="57"/>
  <c r="BS122" i="57" s="1"/>
  <c r="DF71" i="57"/>
  <c r="EJ171" i="57"/>
  <c r="FZ111" i="57"/>
  <c r="FZ110" i="57"/>
  <c r="GF165" i="57"/>
  <c r="U71" i="57"/>
  <c r="ED120" i="57"/>
  <c r="AW159" i="57"/>
  <c r="AO70" i="57"/>
  <c r="BI93" i="57"/>
  <c r="BV164" i="57"/>
  <c r="BE172" i="57"/>
  <c r="BD72" i="57"/>
  <c r="BQ192" i="57"/>
  <c r="BD86" i="57"/>
  <c r="AL165" i="57"/>
  <c r="AM165" i="57" s="1"/>
  <c r="E93" i="57"/>
  <c r="CS72" i="57"/>
  <c r="CX139" i="57"/>
  <c r="DT101" i="57"/>
  <c r="AH130" i="57"/>
  <c r="EO123" i="57"/>
  <c r="FE67" i="57"/>
  <c r="EW69" i="57"/>
  <c r="EG122" i="57"/>
  <c r="EK168" i="57"/>
  <c r="J126" i="57"/>
  <c r="AB113" i="57"/>
  <c r="AT161" i="57"/>
  <c r="V24" i="57"/>
  <c r="W24" i="57" s="1"/>
  <c r="EK78" i="57"/>
  <c r="BU153" i="57"/>
  <c r="BM164" i="57"/>
  <c r="CT162" i="57"/>
  <c r="BF176" i="57"/>
  <c r="BG176" i="57" s="1"/>
  <c r="BB161" i="57"/>
  <c r="BC161" i="57" s="1"/>
  <c r="CW97" i="57"/>
  <c r="F31" i="57"/>
  <c r="G31" i="57" s="1"/>
  <c r="AL95" i="57"/>
  <c r="GK142" i="57"/>
  <c r="CG134" i="57"/>
  <c r="BB87" i="57"/>
  <c r="P84" i="57"/>
  <c r="EG108" i="57"/>
  <c r="EO114" i="57"/>
  <c r="ED46" i="57"/>
  <c r="EE46" i="57"/>
  <c r="DF117" i="57"/>
  <c r="BN125" i="57"/>
  <c r="EL166" i="57"/>
  <c r="R95" i="57"/>
  <c r="CP70" i="57"/>
  <c r="CO96" i="57"/>
  <c r="AT74" i="57"/>
  <c r="DN130" i="57"/>
  <c r="BJ123" i="57"/>
  <c r="L118" i="57"/>
  <c r="BJ174" i="57"/>
  <c r="DL161" i="57"/>
  <c r="AN135" i="57"/>
  <c r="AD181" i="57"/>
  <c r="AD180" i="57"/>
  <c r="AE181" i="57" s="1"/>
  <c r="GF168" i="57"/>
  <c r="BX71" i="57"/>
  <c r="CX93" i="57"/>
  <c r="AV96" i="57"/>
  <c r="DI130" i="57"/>
  <c r="FL193" i="57"/>
  <c r="FN73" i="57"/>
  <c r="FZ66" i="57"/>
  <c r="AD87" i="57"/>
  <c r="AJ88" i="57"/>
  <c r="DL141" i="57"/>
  <c r="BT154" i="57"/>
  <c r="N187" i="57"/>
  <c r="DQ140" i="57"/>
  <c r="CD110" i="57"/>
  <c r="CE110" i="57" s="1"/>
  <c r="BQ118" i="57"/>
  <c r="U74" i="57"/>
  <c r="EH107" i="57"/>
  <c r="DF82" i="57"/>
  <c r="EL120" i="57"/>
  <c r="GD116" i="57"/>
  <c r="DH69" i="57"/>
  <c r="DF185" i="57"/>
  <c r="P160" i="57"/>
  <c r="BJ112" i="57"/>
  <c r="FA154" i="57"/>
  <c r="DR170" i="57"/>
  <c r="DS170" i="57" s="1"/>
  <c r="CK165" i="57"/>
  <c r="BM172" i="57"/>
  <c r="AB146" i="57"/>
  <c r="CW65" i="57"/>
  <c r="R126" i="57"/>
  <c r="S126" i="57" s="1"/>
  <c r="CW131" i="57"/>
  <c r="CD153" i="57"/>
  <c r="T113" i="57"/>
  <c r="EV185" i="57"/>
  <c r="CX47" i="57"/>
  <c r="CB165" i="57"/>
  <c r="N96" i="57"/>
  <c r="L96" i="57"/>
  <c r="BR109" i="57"/>
  <c r="BS109" i="57"/>
  <c r="DH181" i="57"/>
  <c r="D89" i="57"/>
  <c r="EC69" i="57"/>
  <c r="FQ101" i="57"/>
  <c r="CV159" i="57"/>
  <c r="DE155" i="57"/>
  <c r="DD114" i="57"/>
  <c r="DF105" i="57"/>
  <c r="AX182" i="57"/>
  <c r="AZ98" i="57"/>
  <c r="E102" i="57"/>
  <c r="BN180" i="57"/>
  <c r="BO180" i="57" s="1"/>
  <c r="AT75" i="57"/>
  <c r="BZ164" i="57"/>
  <c r="BZ163" i="57"/>
  <c r="CP182" i="57"/>
  <c r="CP181" i="57"/>
  <c r="BV76" i="57"/>
  <c r="DB172" i="57"/>
  <c r="FF192" i="57"/>
  <c r="FG192" i="57" s="1"/>
  <c r="CH22" i="57"/>
  <c r="CC110" i="57"/>
  <c r="FU143" i="57"/>
  <c r="BT91" i="57"/>
  <c r="CL192" i="57"/>
  <c r="EG121" i="57"/>
  <c r="AL46" i="57"/>
  <c r="AM46" i="57" s="1"/>
  <c r="P176" i="57"/>
  <c r="EJ182" i="57"/>
  <c r="EK90" i="57"/>
  <c r="FT158" i="57"/>
  <c r="FL112" i="57"/>
  <c r="ED119" i="57"/>
  <c r="EE119" i="57" s="1"/>
  <c r="F151" i="57"/>
  <c r="AL163" i="57"/>
  <c r="FA160" i="57"/>
  <c r="EZ87" i="57"/>
  <c r="EB166" i="57"/>
  <c r="E98" i="57"/>
  <c r="CL123" i="57"/>
  <c r="CC127" i="57"/>
  <c r="FN167" i="57"/>
  <c r="FH129" i="57"/>
  <c r="FL97" i="57"/>
  <c r="DP115" i="57"/>
  <c r="CL167" i="57"/>
  <c r="EC124" i="57"/>
  <c r="AC180" i="57"/>
  <c r="FJ192" i="57"/>
  <c r="T82" i="57"/>
  <c r="L173" i="57"/>
  <c r="GC128" i="57"/>
  <c r="FD134" i="57"/>
  <c r="DB116" i="57"/>
  <c r="DC116" i="57" s="1"/>
  <c r="CR124" i="57"/>
  <c r="AM155" i="57"/>
  <c r="DI75" i="57"/>
  <c r="FL136" i="57"/>
  <c r="Q108" i="57"/>
  <c r="F98" i="57"/>
  <c r="GG97" i="57"/>
  <c r="GH93" i="57"/>
  <c r="EO147" i="57"/>
  <c r="BJ100" i="57"/>
  <c r="BK100" i="57"/>
  <c r="BF98" i="57"/>
  <c r="AJ77" i="57"/>
  <c r="FD184" i="57"/>
  <c r="BN190" i="57"/>
  <c r="BO190" i="57"/>
  <c r="GC155" i="57"/>
  <c r="CR135" i="57"/>
  <c r="CW191" i="57"/>
  <c r="FV163" i="57"/>
  <c r="FW163" i="57" s="1"/>
  <c r="FV162" i="57"/>
  <c r="EJ111" i="57"/>
  <c r="DL142" i="57"/>
  <c r="CZ119" i="57"/>
  <c r="ET88" i="57"/>
  <c r="V83" i="57"/>
  <c r="GK153" i="57"/>
  <c r="DR75" i="57"/>
  <c r="DS75" i="57" s="1"/>
  <c r="FV121" i="57"/>
  <c r="ED111" i="57"/>
  <c r="EE111" i="57" s="1"/>
  <c r="EO110" i="57"/>
  <c r="DI157" i="57"/>
  <c r="EO120" i="57"/>
  <c r="FN121" i="57"/>
  <c r="FO121" i="57" s="1"/>
  <c r="EO122" i="57"/>
  <c r="CJ137" i="57"/>
  <c r="AZ148" i="57"/>
  <c r="AP107" i="57"/>
  <c r="AQ107" i="57" s="1"/>
  <c r="DI133" i="57"/>
  <c r="BV75" i="57"/>
  <c r="CT129" i="57"/>
  <c r="CU130" i="57" s="1"/>
  <c r="DJ140" i="57"/>
  <c r="EZ129" i="57"/>
  <c r="BA145" i="57"/>
  <c r="AS190" i="57"/>
  <c r="EK155" i="57"/>
  <c r="EF109" i="57"/>
  <c r="FI81" i="57"/>
  <c r="GP150" i="57"/>
  <c r="FD153" i="57"/>
  <c r="CK115" i="57"/>
  <c r="DL99" i="57"/>
  <c r="ED168" i="57"/>
  <c r="DH144" i="57"/>
  <c r="AD162" i="57"/>
  <c r="CX110" i="57"/>
  <c r="BD74" i="57"/>
  <c r="AL151" i="57"/>
  <c r="AN79" i="57"/>
  <c r="H106" i="57"/>
  <c r="CR179" i="57"/>
  <c r="DM74" i="57"/>
  <c r="FA181" i="57"/>
  <c r="GK127" i="57"/>
  <c r="EN81" i="57"/>
  <c r="U182" i="57"/>
  <c r="CV72" i="57"/>
  <c r="GK73" i="57"/>
  <c r="GH131" i="57"/>
  <c r="GI131" i="57" s="1"/>
  <c r="CX166" i="57"/>
  <c r="CY166" i="57" s="1"/>
  <c r="ET172" i="57"/>
  <c r="ET171" i="57"/>
  <c r="BM147" i="57"/>
  <c r="DR83" i="57"/>
  <c r="DS83" i="57" s="1"/>
  <c r="F174" i="57"/>
  <c r="F173" i="57"/>
  <c r="BF111" i="57"/>
  <c r="BF110" i="57"/>
  <c r="FD79" i="57"/>
  <c r="CX66" i="57"/>
  <c r="CY66" i="57" s="1"/>
  <c r="BE93" i="57"/>
  <c r="CS122" i="57"/>
  <c r="AR103" i="57"/>
  <c r="FB84" i="57"/>
  <c r="FC84" i="57" s="1"/>
  <c r="EF144" i="57"/>
  <c r="AL32" i="57"/>
  <c r="FT107" i="57"/>
  <c r="DQ66" i="57"/>
  <c r="CL110" i="57"/>
  <c r="FJ133" i="57"/>
  <c r="ET32" i="57"/>
  <c r="ET31" i="57"/>
  <c r="EU31" i="57" s="1"/>
  <c r="FV36" i="57"/>
  <c r="FW36" i="57" s="1"/>
  <c r="CD169" i="57"/>
  <c r="FQ161" i="57"/>
  <c r="DI67" i="57"/>
  <c r="BP91" i="57"/>
  <c r="BF87" i="57"/>
  <c r="FX88" i="57"/>
  <c r="DQ121" i="57"/>
  <c r="DQ180" i="57"/>
  <c r="U194" i="57"/>
  <c r="FJ100" i="57"/>
  <c r="FK100" i="57" s="1"/>
  <c r="AH84" i="57"/>
  <c r="GC148" i="57"/>
  <c r="CP156" i="57"/>
  <c r="CP155" i="57"/>
  <c r="BR12" i="57"/>
  <c r="CO75" i="57"/>
  <c r="GG133" i="57"/>
  <c r="EJ68" i="57"/>
  <c r="CW99" i="57"/>
  <c r="GL154" i="57"/>
  <c r="GM154" i="57"/>
  <c r="DJ155" i="57"/>
  <c r="DK155" i="57" s="1"/>
  <c r="EU38" i="57"/>
  <c r="J157" i="57"/>
  <c r="K157" i="57" s="1"/>
  <c r="BB115" i="57"/>
  <c r="CT73" i="57"/>
  <c r="CU73" i="57"/>
  <c r="D178" i="57"/>
  <c r="DH117" i="57"/>
  <c r="AP105" i="57"/>
  <c r="BB155" i="57"/>
  <c r="AV174" i="57"/>
  <c r="EX110" i="57"/>
  <c r="BY73" i="57"/>
  <c r="DP146" i="57"/>
  <c r="BM149" i="57"/>
  <c r="AD100" i="57"/>
  <c r="BB55" i="57"/>
  <c r="BC55" i="57" s="1"/>
  <c r="FV50" i="57"/>
  <c r="FW50" i="57" s="1"/>
  <c r="DU73" i="57"/>
  <c r="ET22" i="57"/>
  <c r="FT65" i="57"/>
  <c r="FX95" i="57"/>
  <c r="DT123" i="57"/>
  <c r="CJ111" i="57"/>
  <c r="FE136" i="57"/>
  <c r="EJ126" i="57"/>
  <c r="EC149" i="57"/>
  <c r="DF74" i="57"/>
  <c r="DB169" i="57"/>
  <c r="DN13" i="57"/>
  <c r="EW164" i="57"/>
  <c r="BE79" i="57"/>
  <c r="FZ123" i="57"/>
  <c r="EN71" i="57"/>
  <c r="DJ66" i="57"/>
  <c r="DK66" i="57"/>
  <c r="FM161" i="57"/>
  <c r="DQ182" i="57"/>
  <c r="CT121" i="57"/>
  <c r="F87" i="57"/>
  <c r="EN183" i="57"/>
  <c r="EB175" i="57"/>
  <c r="EW165" i="57"/>
  <c r="GP165" i="57"/>
  <c r="DM130" i="57"/>
  <c r="CP106" i="57"/>
  <c r="CQ106" i="57" s="1"/>
  <c r="FZ115" i="57"/>
  <c r="GA115" i="57"/>
  <c r="GC174" i="57"/>
  <c r="EO125" i="57"/>
  <c r="FU72" i="57"/>
  <c r="AD186" i="57"/>
  <c r="CH123" i="57"/>
  <c r="EV124" i="57"/>
  <c r="BJ86" i="57"/>
  <c r="AT132" i="57"/>
  <c r="AB101" i="57"/>
  <c r="BA134" i="57"/>
  <c r="BT167" i="57"/>
  <c r="CH97" i="57"/>
  <c r="AS121" i="57"/>
  <c r="DJ117" i="57"/>
  <c r="CC171" i="57"/>
  <c r="AL49" i="57"/>
  <c r="AM50" i="57" s="1"/>
  <c r="AL48" i="57"/>
  <c r="FY162" i="57"/>
  <c r="EK189" i="57"/>
  <c r="FL146" i="57"/>
  <c r="CT182" i="57"/>
  <c r="M114" i="57"/>
  <c r="EC87" i="57"/>
  <c r="E87" i="57"/>
  <c r="AN86" i="57"/>
  <c r="AJ78" i="57"/>
  <c r="FT192" i="57"/>
  <c r="DU68" i="57"/>
  <c r="CH90" i="57"/>
  <c r="FR65" i="57"/>
  <c r="FS66" i="57" s="1"/>
  <c r="DH107" i="57"/>
  <c r="I96" i="57"/>
  <c r="FZ82" i="57"/>
  <c r="FB156" i="57"/>
  <c r="BI169" i="57"/>
  <c r="P190" i="57"/>
  <c r="GK162" i="57"/>
  <c r="L127" i="57"/>
  <c r="CC122" i="57"/>
  <c r="U124" i="57"/>
  <c r="CA191" i="57"/>
  <c r="GC161" i="57"/>
  <c r="BB46" i="57"/>
  <c r="GG101" i="57"/>
  <c r="GF151" i="57"/>
  <c r="CL116" i="57"/>
  <c r="DH140" i="57"/>
  <c r="DB123" i="57"/>
  <c r="DC123" i="57" s="1"/>
  <c r="AB123" i="57"/>
  <c r="FR72" i="57"/>
  <c r="FS72" i="57" s="1"/>
  <c r="FY152" i="57"/>
  <c r="BY79" i="57"/>
  <c r="FE132" i="57"/>
  <c r="EV147" i="57"/>
  <c r="DI111" i="57"/>
  <c r="AX109" i="57"/>
  <c r="FF195" i="57"/>
  <c r="FG195" i="57"/>
  <c r="AT80" i="57"/>
  <c r="AT79" i="57"/>
  <c r="FB137" i="57"/>
  <c r="FC137" i="57" s="1"/>
  <c r="GL129" i="57"/>
  <c r="AN183" i="57"/>
  <c r="BT191" i="57"/>
  <c r="FM138" i="57"/>
  <c r="DX75" i="57"/>
  <c r="DM78" i="57"/>
  <c r="Y173" i="57"/>
  <c r="BE154" i="57"/>
  <c r="AG178" i="57"/>
  <c r="GB65" i="57"/>
  <c r="EH165" i="57"/>
  <c r="EI165" i="57" s="1"/>
  <c r="FI160" i="57"/>
  <c r="AX144" i="57"/>
  <c r="AY144" i="57" s="1"/>
  <c r="ER90" i="57"/>
  <c r="FQ82" i="57"/>
  <c r="DZ171" i="57"/>
  <c r="FM95" i="57"/>
  <c r="T181" i="57"/>
  <c r="ER187" i="57"/>
  <c r="DN32" i="57"/>
  <c r="DQ126" i="57"/>
  <c r="EN104" i="57"/>
  <c r="ED67" i="57"/>
  <c r="EE67" i="57" s="1"/>
  <c r="CZ164" i="57"/>
  <c r="AC177" i="57"/>
  <c r="EV96" i="57"/>
  <c r="BA123" i="57"/>
  <c r="EC98" i="57"/>
  <c r="DX171" i="57"/>
  <c r="AL90" i="57"/>
  <c r="AM90" i="57"/>
  <c r="EO137" i="57"/>
  <c r="BY111" i="57"/>
  <c r="DH77" i="57"/>
  <c r="AC89" i="57"/>
  <c r="CK97" i="57"/>
  <c r="BX172" i="57"/>
  <c r="CC167" i="57"/>
  <c r="FN190" i="57"/>
  <c r="FO190" i="57" s="1"/>
  <c r="GD136" i="57"/>
  <c r="CR89" i="57"/>
  <c r="FA161" i="57"/>
  <c r="FA86" i="57"/>
  <c r="GG119" i="57"/>
  <c r="BV192" i="57"/>
  <c r="BW192" i="57" s="1"/>
  <c r="FF74" i="57"/>
  <c r="DH152" i="57"/>
  <c r="EG111" i="57"/>
  <c r="ED13" i="57"/>
  <c r="EE13" i="57"/>
  <c r="ES190" i="57"/>
  <c r="T115" i="57"/>
  <c r="DD138" i="57"/>
  <c r="DI144" i="57"/>
  <c r="BU156" i="57"/>
  <c r="FU165" i="57"/>
  <c r="CZ126" i="57"/>
  <c r="CR66" i="57"/>
  <c r="DT159" i="57"/>
  <c r="DR89" i="57"/>
  <c r="FV46" i="57"/>
  <c r="FW46" i="57" s="1"/>
  <c r="FV84" i="57"/>
  <c r="FW84" i="57" s="1"/>
  <c r="FD172" i="57"/>
  <c r="DK168" i="57"/>
  <c r="FI65" i="57"/>
  <c r="FQ173" i="57"/>
  <c r="DD141" i="57"/>
  <c r="BZ145" i="57"/>
  <c r="DD73" i="57"/>
  <c r="CO100" i="57"/>
  <c r="DU115" i="57"/>
  <c r="CB150" i="57"/>
  <c r="BB36" i="57"/>
  <c r="D184" i="57"/>
  <c r="GN116" i="57"/>
  <c r="EO98" i="57"/>
  <c r="EK156" i="57"/>
  <c r="EC183" i="57"/>
  <c r="FT85" i="57"/>
  <c r="DM193" i="57"/>
  <c r="DZ152" i="57"/>
  <c r="EA153" i="57" s="1"/>
  <c r="DV152" i="57"/>
  <c r="FF78" i="57"/>
  <c r="FG78" i="57" s="1"/>
  <c r="EP64" i="57"/>
  <c r="EC71" i="57"/>
  <c r="GD138" i="57"/>
  <c r="CZ97" i="57"/>
  <c r="FI97" i="57"/>
  <c r="DT153" i="57"/>
  <c r="EG138" i="57"/>
  <c r="FQ76" i="57"/>
  <c r="EP94" i="57"/>
  <c r="EQ94" i="57" s="1"/>
  <c r="GL93" i="57"/>
  <c r="BF154" i="57"/>
  <c r="EO64" i="57"/>
  <c r="DH164" i="57"/>
  <c r="DZ184" i="57"/>
  <c r="ES86" i="57"/>
  <c r="EX93" i="57"/>
  <c r="EY93" i="57"/>
  <c r="DT65" i="57"/>
  <c r="AN131" i="57"/>
  <c r="EH78" i="57"/>
  <c r="DP157" i="57"/>
  <c r="EF74" i="57"/>
  <c r="FZ88" i="57"/>
  <c r="GK192" i="57"/>
  <c r="BR148" i="57"/>
  <c r="CX91" i="57"/>
  <c r="CY92" i="57" s="1"/>
  <c r="ET161" i="57"/>
  <c r="AH168" i="57"/>
  <c r="AJ97" i="57"/>
  <c r="I131" i="57"/>
  <c r="CR138" i="57"/>
  <c r="CG97" i="57"/>
  <c r="AR87" i="57"/>
  <c r="EX95" i="57"/>
  <c r="DT85" i="57"/>
  <c r="BL117" i="57"/>
  <c r="D126" i="57"/>
  <c r="DU165" i="57"/>
  <c r="AH164" i="57"/>
  <c r="EC162" i="57"/>
  <c r="GH137" i="57"/>
  <c r="GI137" i="57" s="1"/>
  <c r="FA107" i="57"/>
  <c r="GL159" i="57"/>
  <c r="GM159" i="57" s="1"/>
  <c r="EX166" i="57"/>
  <c r="EK167" i="57"/>
  <c r="ES167" i="57"/>
  <c r="GH144" i="57"/>
  <c r="EG70" i="57"/>
  <c r="GK139" i="57"/>
  <c r="EG90" i="57"/>
  <c r="BB167" i="57"/>
  <c r="Q69" i="57"/>
  <c r="GO161" i="57"/>
  <c r="DQ157" i="57"/>
  <c r="CZ124" i="57"/>
  <c r="GN173" i="57"/>
  <c r="EL133" i="57"/>
  <c r="EL132" i="57"/>
  <c r="FA165" i="57"/>
  <c r="FL153" i="57"/>
  <c r="FF184" i="57"/>
  <c r="BY149" i="57"/>
  <c r="FF193" i="57"/>
  <c r="FH75" i="57"/>
  <c r="ER109" i="57"/>
  <c r="BM104" i="57"/>
  <c r="GF192" i="57"/>
  <c r="CZ182" i="57"/>
  <c r="BL91" i="57"/>
  <c r="FJ21" i="57"/>
  <c r="EJ110" i="57"/>
  <c r="FA82" i="57"/>
  <c r="BI127" i="57"/>
  <c r="BP70" i="57"/>
  <c r="CP112" i="57"/>
  <c r="BH131" i="57"/>
  <c r="AF83" i="57"/>
  <c r="BB142" i="57"/>
  <c r="EL78" i="57"/>
  <c r="EM78" i="57" s="1"/>
  <c r="T96" i="57"/>
  <c r="CT145" i="57"/>
  <c r="AZ158" i="57"/>
  <c r="BE105" i="57"/>
  <c r="EX103" i="57"/>
  <c r="AJ178" i="57"/>
  <c r="AL72" i="57"/>
  <c r="AL71" i="57"/>
  <c r="AM71" i="57" s="1"/>
  <c r="AR175" i="57"/>
  <c r="GB81" i="57"/>
  <c r="FL73" i="57"/>
  <c r="FR89" i="57"/>
  <c r="AO189" i="57"/>
  <c r="CG81" i="57"/>
  <c r="GL86" i="57"/>
  <c r="FX64" i="57"/>
  <c r="DY66" i="57"/>
  <c r="BA185" i="57"/>
  <c r="EH89" i="57"/>
  <c r="GC84" i="57"/>
  <c r="FD89" i="57"/>
  <c r="EC115" i="57"/>
  <c r="DP83" i="57"/>
  <c r="EB162" i="57"/>
  <c r="EH121" i="57"/>
  <c r="BX68" i="57"/>
  <c r="GP91" i="57"/>
  <c r="GQ91" i="57"/>
  <c r="EP154" i="57"/>
  <c r="EQ154" i="57" s="1"/>
  <c r="DU177" i="57"/>
  <c r="AW192" i="57"/>
  <c r="FD109" i="57"/>
  <c r="AK172" i="57"/>
  <c r="DN74" i="57"/>
  <c r="DO74" i="57" s="1"/>
  <c r="CW145" i="57"/>
  <c r="ED60" i="57"/>
  <c r="EE60" i="57" s="1"/>
  <c r="BB99" i="57"/>
  <c r="BB98" i="57"/>
  <c r="ET23" i="57"/>
  <c r="DD163" i="57"/>
  <c r="DL90" i="57"/>
  <c r="FF134" i="57"/>
  <c r="DP145" i="57"/>
  <c r="DX137" i="57"/>
  <c r="DE180" i="57"/>
  <c r="H164" i="57"/>
  <c r="AF72" i="57"/>
  <c r="GJ83" i="57"/>
  <c r="CP80" i="57"/>
  <c r="BN173" i="57"/>
  <c r="BO173" i="57" s="1"/>
  <c r="AG163" i="57"/>
  <c r="GK185" i="57"/>
  <c r="CG119" i="57"/>
  <c r="EG173" i="57"/>
  <c r="AG170" i="57"/>
  <c r="AZ106" i="57"/>
  <c r="X123" i="57"/>
  <c r="CB95" i="57"/>
  <c r="BP157" i="57"/>
  <c r="Q88" i="57"/>
  <c r="GF172" i="57"/>
  <c r="GJ144" i="57"/>
  <c r="BF194" i="57"/>
  <c r="DZ97" i="57"/>
  <c r="GB134" i="57"/>
  <c r="DA184" i="57"/>
  <c r="BI172" i="57"/>
  <c r="ET168" i="57"/>
  <c r="EZ80" i="57"/>
  <c r="FA172" i="57"/>
  <c r="EC96" i="57"/>
  <c r="DH132" i="57"/>
  <c r="ER146" i="57"/>
  <c r="EP145" i="57"/>
  <c r="EQ145" i="57" s="1"/>
  <c r="CJ65" i="57"/>
  <c r="BU68" i="57"/>
  <c r="DV75" i="57"/>
  <c r="EF86" i="57"/>
  <c r="DN37" i="57"/>
  <c r="EZ100" i="57"/>
  <c r="AW111" i="57"/>
  <c r="FL149" i="57"/>
  <c r="EN140" i="57"/>
  <c r="DA76" i="57"/>
  <c r="DN106" i="57"/>
  <c r="DV155" i="57"/>
  <c r="EO67" i="57"/>
  <c r="CZ151" i="57"/>
  <c r="FA151" i="57"/>
  <c r="ED127" i="57"/>
  <c r="EE127" i="57" s="1"/>
  <c r="CR154" i="57"/>
  <c r="F113" i="57"/>
  <c r="F112" i="57"/>
  <c r="BM170" i="57"/>
  <c r="BA177" i="57"/>
  <c r="BL173" i="57"/>
  <c r="X125" i="57"/>
  <c r="BR74" i="57"/>
  <c r="BS74" i="57" s="1"/>
  <c r="EC193" i="57"/>
  <c r="DH151" i="57"/>
  <c r="BF130" i="57"/>
  <c r="BG130" i="57" s="1"/>
  <c r="V113" i="57"/>
  <c r="FV79" i="57"/>
  <c r="FI124" i="57"/>
  <c r="CH56" i="57"/>
  <c r="CI56" i="57" s="1"/>
  <c r="FX117" i="57"/>
  <c r="CW146" i="57"/>
  <c r="CX125" i="57"/>
  <c r="CX124" i="57"/>
  <c r="FN111" i="57"/>
  <c r="FJ58" i="57"/>
  <c r="GC106" i="57"/>
  <c r="ET59" i="57"/>
  <c r="DX79" i="57"/>
  <c r="DD134" i="57"/>
  <c r="EV106" i="57"/>
  <c r="DP79" i="57"/>
  <c r="CL153" i="57"/>
  <c r="CM153" i="57" s="1"/>
  <c r="FM165" i="57"/>
  <c r="DX76" i="57"/>
  <c r="CG114" i="57"/>
  <c r="FR101" i="57"/>
  <c r="FS101" i="57" s="1"/>
  <c r="AZ186" i="57"/>
  <c r="EP142" i="57"/>
  <c r="BP87" i="57"/>
  <c r="FB91" i="57"/>
  <c r="FR143" i="57"/>
  <c r="DQ114" i="57"/>
  <c r="CB124" i="57"/>
  <c r="DI123" i="57"/>
  <c r="FN96" i="57"/>
  <c r="EN68" i="57"/>
  <c r="FH123" i="57"/>
  <c r="EZ77" i="57"/>
  <c r="EP176" i="57"/>
  <c r="FD73" i="57"/>
  <c r="DY134" i="57"/>
  <c r="CV166" i="57"/>
  <c r="GH94" i="57"/>
  <c r="CX14" i="57"/>
  <c r="DQ146" i="57"/>
  <c r="CL132" i="57"/>
  <c r="ET75" i="57"/>
  <c r="DJ107" i="57"/>
  <c r="DK107" i="57" s="1"/>
  <c r="BR24" i="57"/>
  <c r="BS24" i="57" s="1"/>
  <c r="EG119" i="57"/>
  <c r="DB161" i="57"/>
  <c r="DC161" i="57" s="1"/>
  <c r="DU154" i="57"/>
  <c r="BU193" i="57"/>
  <c r="DX96" i="57"/>
  <c r="DD170" i="57"/>
  <c r="CZ112" i="57"/>
  <c r="ED85" i="57"/>
  <c r="EG120" i="57"/>
  <c r="CL141" i="57"/>
  <c r="FA129" i="57"/>
  <c r="EC126" i="57"/>
  <c r="CW150" i="57"/>
  <c r="CH71" i="57"/>
  <c r="AP140" i="57"/>
  <c r="AQ140" i="57" s="1"/>
  <c r="BE88" i="57"/>
  <c r="DH175" i="57"/>
  <c r="AJ187" i="57"/>
  <c r="H144" i="57"/>
  <c r="CH50" i="57"/>
  <c r="CI50" i="57" s="1"/>
  <c r="N164" i="57"/>
  <c r="BN99" i="57"/>
  <c r="BO99" i="57" s="1"/>
  <c r="BE68" i="57"/>
  <c r="Z158" i="57"/>
  <c r="AA158" i="57" s="1"/>
  <c r="Z129" i="57"/>
  <c r="AA129" i="57" s="1"/>
  <c r="CC126" i="57"/>
  <c r="U76" i="57"/>
  <c r="GN91" i="57"/>
  <c r="BH152" i="57"/>
  <c r="EJ140" i="57"/>
  <c r="GP112" i="57"/>
  <c r="GP168" i="57"/>
  <c r="EV172" i="57"/>
  <c r="DR152" i="57"/>
  <c r="DR151" i="57"/>
  <c r="EC136" i="57"/>
  <c r="FY78" i="57"/>
  <c r="ED155" i="57"/>
  <c r="EX175" i="57"/>
  <c r="EY175" i="57" s="1"/>
  <c r="EL96" i="57"/>
  <c r="EM96" i="57" s="1"/>
  <c r="CW141" i="57"/>
  <c r="DN111" i="57"/>
  <c r="ET97" i="57"/>
  <c r="ED142" i="57"/>
  <c r="EE142" i="57" s="1"/>
  <c r="BB180" i="57"/>
  <c r="FI95" i="57"/>
  <c r="GC158" i="57"/>
  <c r="CV140" i="57"/>
  <c r="FJ96" i="57"/>
  <c r="FJ95" i="57"/>
  <c r="DI161" i="57"/>
  <c r="CV149" i="57"/>
  <c r="FZ150" i="57"/>
  <c r="GA150" i="57" s="1"/>
  <c r="EK136" i="57"/>
  <c r="DZ170" i="57"/>
  <c r="CB96" i="57"/>
  <c r="FF116" i="57"/>
  <c r="DH155" i="57"/>
  <c r="BE89" i="57"/>
  <c r="FT146" i="57"/>
  <c r="DR162" i="57"/>
  <c r="FM129" i="57"/>
  <c r="CD147" i="57"/>
  <c r="CE147" i="57" s="1"/>
  <c r="BV90" i="57"/>
  <c r="BV89" i="57"/>
  <c r="CG72" i="57"/>
  <c r="DT133" i="57"/>
  <c r="AH78" i="57"/>
  <c r="AI78" i="57" s="1"/>
  <c r="BQ65" i="57"/>
  <c r="BV111" i="57"/>
  <c r="BW111" i="57" s="1"/>
  <c r="AC176" i="57"/>
  <c r="CC101" i="57"/>
  <c r="BY163" i="57"/>
  <c r="I167" i="57"/>
  <c r="AX84" i="57"/>
  <c r="AY84" i="57"/>
  <c r="CP65" i="57"/>
  <c r="AW161" i="57"/>
  <c r="Y158" i="57"/>
  <c r="X104" i="57"/>
  <c r="DN166" i="57"/>
  <c r="AV168" i="57"/>
  <c r="EN106" i="57"/>
  <c r="DZ172" i="57"/>
  <c r="FP142" i="57"/>
  <c r="BZ112" i="57"/>
  <c r="CA112" i="57"/>
  <c r="EJ170" i="57"/>
  <c r="CV94" i="57"/>
  <c r="FM65" i="57"/>
  <c r="ED156" i="57"/>
  <c r="CJ79" i="57"/>
  <c r="GF169" i="57"/>
  <c r="FA67" i="57"/>
  <c r="CN147" i="57"/>
  <c r="CX153" i="57"/>
  <c r="CY153" i="57" s="1"/>
  <c r="DA81" i="57"/>
  <c r="CK190" i="57"/>
  <c r="DA87" i="57"/>
  <c r="CR159" i="57"/>
  <c r="AO151" i="57"/>
  <c r="FF125" i="57"/>
  <c r="FG125" i="57" s="1"/>
  <c r="CZ183" i="57"/>
  <c r="BM98" i="57"/>
  <c r="FU179" i="57"/>
  <c r="DB178" i="57"/>
  <c r="EO148" i="57"/>
  <c r="DV128" i="57"/>
  <c r="DW128" i="57" s="1"/>
  <c r="ER92" i="57"/>
  <c r="EG73" i="57"/>
  <c r="EG69" i="57"/>
  <c r="BP86" i="57"/>
  <c r="CG124" i="57"/>
  <c r="AS99" i="57"/>
  <c r="FI84" i="57"/>
  <c r="X126" i="57"/>
  <c r="BH124" i="57"/>
  <c r="FA177" i="57"/>
  <c r="CH144" i="57"/>
  <c r="BP172" i="57"/>
  <c r="FS69" i="57"/>
  <c r="EJ109" i="57"/>
  <c r="DT167" i="57"/>
  <c r="CV115" i="57"/>
  <c r="EF95" i="57"/>
  <c r="R193" i="57"/>
  <c r="EF82" i="57"/>
  <c r="DF70" i="57"/>
  <c r="CZ162" i="57"/>
  <c r="EV65" i="57"/>
  <c r="DE101" i="57"/>
  <c r="BX80" i="57"/>
  <c r="AW191" i="57"/>
  <c r="DU86" i="57"/>
  <c r="DP87" i="57"/>
  <c r="FQ74" i="57"/>
  <c r="CH179" i="57"/>
  <c r="CI179" i="57" s="1"/>
  <c r="CN124" i="57"/>
  <c r="AJ172" i="57"/>
  <c r="EW99" i="57"/>
  <c r="GN73" i="57"/>
  <c r="AP64" i="57"/>
  <c r="N97" i="57"/>
  <c r="AL33" i="57"/>
  <c r="Q120" i="57"/>
  <c r="CF181" i="57"/>
  <c r="V119" i="57"/>
  <c r="W119" i="57" s="1"/>
  <c r="DU133" i="57"/>
  <c r="EF160" i="57"/>
  <c r="BA73" i="57"/>
  <c r="AC151" i="57"/>
  <c r="CG147" i="57"/>
  <c r="BP119" i="57"/>
  <c r="AW90" i="57"/>
  <c r="BI110" i="57"/>
  <c r="EP179" i="57"/>
  <c r="EP65" i="57"/>
  <c r="FN148" i="57"/>
  <c r="FE114" i="57"/>
  <c r="BX148" i="57"/>
  <c r="CV90" i="57"/>
  <c r="AS187" i="57"/>
  <c r="FJ59" i="57"/>
  <c r="EG188" i="57"/>
  <c r="EH72" i="57"/>
  <c r="EI73" i="57" s="1"/>
  <c r="BM92" i="57"/>
  <c r="BM152" i="57"/>
  <c r="N180" i="57"/>
  <c r="O180" i="57" s="1"/>
  <c r="BA137" i="57"/>
  <c r="CV126" i="57"/>
  <c r="BE67" i="57"/>
  <c r="CS108" i="57"/>
  <c r="DM85" i="57"/>
  <c r="DJ82" i="57"/>
  <c r="BU137" i="57"/>
  <c r="DL76" i="57"/>
  <c r="DX119" i="57"/>
  <c r="CT180" i="57"/>
  <c r="DH105" i="57"/>
  <c r="R177" i="57"/>
  <c r="S177" i="57" s="1"/>
  <c r="Y82" i="57"/>
  <c r="BR46" i="57"/>
  <c r="E139" i="57"/>
  <c r="AL34" i="57"/>
  <c r="DA147" i="57"/>
  <c r="CW132" i="57"/>
  <c r="AK145" i="57"/>
  <c r="N134" i="57"/>
  <c r="AG122" i="57"/>
  <c r="CN146" i="57"/>
  <c r="BN108" i="57"/>
  <c r="BO108" i="57" s="1"/>
  <c r="EP102" i="57"/>
  <c r="CX37" i="57"/>
  <c r="CY37" i="57" s="1"/>
  <c r="GP68" i="57"/>
  <c r="FA167" i="57"/>
  <c r="FZ135" i="57"/>
  <c r="EC151" i="57"/>
  <c r="BY110" i="57"/>
  <c r="V183" i="57"/>
  <c r="BD107" i="57"/>
  <c r="BH182" i="57"/>
  <c r="BD118" i="57"/>
  <c r="ED143" i="57"/>
  <c r="DJ93" i="57"/>
  <c r="DK93" i="57" s="1"/>
  <c r="CZ90" i="57"/>
  <c r="F154" i="57"/>
  <c r="DU69" i="57"/>
  <c r="AO116" i="57"/>
  <c r="DF66" i="57"/>
  <c r="DG66" i="57" s="1"/>
  <c r="ET13" i="57"/>
  <c r="EU13" i="57" s="1"/>
  <c r="CN134" i="57"/>
  <c r="AO110" i="57"/>
  <c r="J82" i="57"/>
  <c r="EW98" i="57"/>
  <c r="FP157" i="57"/>
  <c r="EV184" i="57"/>
  <c r="CO157" i="57"/>
  <c r="AJ72" i="57"/>
  <c r="DF72" i="57"/>
  <c r="DG72" i="57" s="1"/>
  <c r="AK115" i="57"/>
  <c r="AL23" i="57"/>
  <c r="AM23" i="57"/>
  <c r="BY184" i="57"/>
  <c r="AG180" i="57"/>
  <c r="BP136" i="57"/>
  <c r="CC70" i="57"/>
  <c r="DL113" i="57"/>
  <c r="AX168" i="57"/>
  <c r="AY168" i="57" s="1"/>
  <c r="CK102" i="57"/>
  <c r="AS191" i="57"/>
  <c r="AL120" i="57"/>
  <c r="BE115" i="57"/>
  <c r="FB129" i="57"/>
  <c r="EL112" i="57"/>
  <c r="EL111" i="57"/>
  <c r="EM111" i="57" s="1"/>
  <c r="EO108" i="57"/>
  <c r="DJ142" i="57"/>
  <c r="DZ176" i="57"/>
  <c r="DN129" i="57"/>
  <c r="AT71" i="57"/>
  <c r="CZ147" i="57"/>
  <c r="BY82" i="57"/>
  <c r="F58" i="57"/>
  <c r="G58" i="57" s="1"/>
  <c r="P143" i="57"/>
  <c r="GP157" i="57"/>
  <c r="GQ157" i="57" s="1"/>
  <c r="CT78" i="57"/>
  <c r="AG129" i="57"/>
  <c r="CH151" i="57"/>
  <c r="CH150" i="57"/>
  <c r="FQ126" i="57"/>
  <c r="FA162" i="57"/>
  <c r="EH85" i="57"/>
  <c r="GP67" i="57"/>
  <c r="DQ92" i="57"/>
  <c r="BI116" i="57"/>
  <c r="DE170" i="57"/>
  <c r="CP78" i="57"/>
  <c r="M182" i="57"/>
  <c r="FE142" i="57"/>
  <c r="BJ96" i="57"/>
  <c r="J77" i="57"/>
  <c r="EV182" i="57"/>
  <c r="DR135" i="57"/>
  <c r="DR134" i="57"/>
  <c r="EX114" i="57"/>
  <c r="EP87" i="57"/>
  <c r="AL173" i="57"/>
  <c r="FY90" i="57"/>
  <c r="GN162" i="57"/>
  <c r="BA188" i="57"/>
  <c r="GB87" i="57"/>
  <c r="U75" i="57"/>
  <c r="DA192" i="57"/>
  <c r="DB110" i="57"/>
  <c r="DC110" i="57" s="1"/>
  <c r="GK96" i="57"/>
  <c r="EC110" i="57"/>
  <c r="D163" i="57"/>
  <c r="FN67" i="57"/>
  <c r="X135" i="57"/>
  <c r="FA121" i="57"/>
  <c r="EU158" i="57"/>
  <c r="DL136" i="57"/>
  <c r="BL70" i="57"/>
  <c r="BY170" i="57"/>
  <c r="GO130" i="57"/>
  <c r="EW92" i="57"/>
  <c r="CD86" i="57"/>
  <c r="CE86" i="57" s="1"/>
  <c r="GN100" i="57"/>
  <c r="FQ104" i="57"/>
  <c r="DN56" i="57"/>
  <c r="DO56" i="57" s="1"/>
  <c r="AD74" i="57"/>
  <c r="FE144" i="57"/>
  <c r="AW143" i="57"/>
  <c r="BE165" i="57"/>
  <c r="FQ146" i="57"/>
  <c r="DD144" i="57"/>
  <c r="DX72" i="57"/>
  <c r="ES154" i="57"/>
  <c r="FF67" i="57"/>
  <c r="FG67" i="57" s="1"/>
  <c r="DJ104" i="57"/>
  <c r="GL83" i="57"/>
  <c r="GM83" i="57" s="1"/>
  <c r="DD83" i="57"/>
  <c r="DX161" i="57"/>
  <c r="CJ136" i="57"/>
  <c r="GD173" i="57"/>
  <c r="EV77" i="57"/>
  <c r="DH150" i="57"/>
  <c r="CJ102" i="57"/>
  <c r="CO191" i="57"/>
  <c r="AP180" i="57"/>
  <c r="FB139" i="57"/>
  <c r="FC139" i="57" s="1"/>
  <c r="GN123" i="57"/>
  <c r="DZ150" i="57"/>
  <c r="DZ149" i="57"/>
  <c r="CR171" i="57"/>
  <c r="CP169" i="57"/>
  <c r="CQ169" i="57" s="1"/>
  <c r="CP128" i="57"/>
  <c r="CQ128" i="57" s="1"/>
  <c r="DF162" i="57"/>
  <c r="DG162" i="57" s="1"/>
  <c r="EZ150" i="57"/>
  <c r="CT117" i="57"/>
  <c r="AR182" i="57"/>
  <c r="AT162" i="57"/>
  <c r="BF73" i="57"/>
  <c r="BG73" i="57" s="1"/>
  <c r="R85" i="57"/>
  <c r="S85" i="57" s="1"/>
  <c r="DM149" i="57"/>
  <c r="CP74" i="57"/>
  <c r="CQ74" i="57"/>
  <c r="CG157" i="57"/>
  <c r="DX99" i="57"/>
  <c r="EO65" i="57"/>
  <c r="ER81" i="57"/>
  <c r="H190" i="57"/>
  <c r="DL71" i="57"/>
  <c r="DT112" i="57"/>
  <c r="EL192" i="57"/>
  <c r="DZ64" i="57"/>
  <c r="BF82" i="57"/>
  <c r="FU96" i="57"/>
  <c r="ED84" i="57"/>
  <c r="EW150" i="57"/>
  <c r="BQ115" i="57"/>
  <c r="M112" i="57"/>
  <c r="FA65" i="57"/>
  <c r="GH119" i="57"/>
  <c r="GI119" i="57" s="1"/>
  <c r="FY135" i="57"/>
  <c r="EJ102" i="57"/>
  <c r="DM89" i="57"/>
  <c r="ED191" i="57"/>
  <c r="CN83" i="57"/>
  <c r="FF138" i="57"/>
  <c r="DD87" i="57"/>
  <c r="GJ85" i="57"/>
  <c r="DN171" i="57"/>
  <c r="FT72" i="57"/>
  <c r="AG124" i="57"/>
  <c r="AW116" i="57"/>
  <c r="U174" i="57"/>
  <c r="AH173" i="57"/>
  <c r="CK92" i="57"/>
  <c r="DL156" i="57"/>
  <c r="AH85" i="57"/>
  <c r="DY128" i="57"/>
  <c r="DT148" i="57"/>
  <c r="FR91" i="57"/>
  <c r="FS91" i="57" s="1"/>
  <c r="CX191" i="57"/>
  <c r="CY191" i="57"/>
  <c r="DY93" i="57"/>
  <c r="EH170" i="57"/>
  <c r="EI170" i="57" s="1"/>
  <c r="EG151" i="57"/>
  <c r="DH118" i="57"/>
  <c r="ES80" i="57"/>
  <c r="FX191" i="57"/>
  <c r="DI116" i="57"/>
  <c r="FR98" i="57"/>
  <c r="FS98" i="57" s="1"/>
  <c r="DX69" i="57"/>
  <c r="CK173" i="57"/>
  <c r="FN86" i="57"/>
  <c r="FO86" i="57" s="1"/>
  <c r="DN138" i="57"/>
  <c r="DO138" i="57" s="1"/>
  <c r="ES70" i="57"/>
  <c r="DN163" i="57"/>
  <c r="DO163" i="57"/>
  <c r="DE93" i="57"/>
  <c r="GL190" i="57"/>
  <c r="GM190" i="57" s="1"/>
  <c r="CK80" i="57"/>
  <c r="GO128" i="57"/>
  <c r="GP173" i="57"/>
  <c r="CN126" i="57"/>
  <c r="FH147" i="57"/>
  <c r="ER71" i="57"/>
  <c r="ER151" i="57"/>
  <c r="BL118" i="57"/>
  <c r="FZ143" i="57"/>
  <c r="EN99" i="57"/>
  <c r="CX88" i="57"/>
  <c r="BA166" i="57"/>
  <c r="DF182" i="57"/>
  <c r="CB160" i="57"/>
  <c r="AR138" i="57"/>
  <c r="BB48" i="57"/>
  <c r="X127" i="57"/>
  <c r="BX167" i="57"/>
  <c r="BD182" i="57"/>
  <c r="BX78" i="57"/>
  <c r="EO113" i="57"/>
  <c r="CW157" i="57"/>
  <c r="CW174" i="57"/>
  <c r="DM180" i="57"/>
  <c r="V178" i="57"/>
  <c r="FZ104" i="57"/>
  <c r="BH150" i="57"/>
  <c r="DV125" i="57"/>
  <c r="DW125" i="57" s="1"/>
  <c r="FY158" i="57"/>
  <c r="FA148" i="57"/>
  <c r="AS192" i="57"/>
  <c r="ES159" i="57"/>
  <c r="CG158" i="57"/>
  <c r="EW87" i="57"/>
  <c r="DH114" i="57"/>
  <c r="FM79" i="57"/>
  <c r="GF84" i="57"/>
  <c r="DB86" i="57"/>
  <c r="FN123" i="57"/>
  <c r="FF147" i="57"/>
  <c r="DE148" i="57"/>
  <c r="BR11" i="57"/>
  <c r="FJ106" i="57"/>
  <c r="FK106" i="57" s="1"/>
  <c r="DT94" i="57"/>
  <c r="BF122" i="57"/>
  <c r="BG122" i="57"/>
  <c r="GB150" i="57"/>
  <c r="EK182" i="57"/>
  <c r="EB80" i="57"/>
  <c r="GC159" i="57"/>
  <c r="FP76" i="57"/>
  <c r="DP177" i="57"/>
  <c r="DX107" i="57"/>
  <c r="EB140" i="57"/>
  <c r="FU149" i="57"/>
  <c r="EG167" i="57"/>
  <c r="ES73" i="57"/>
  <c r="DP107" i="57"/>
  <c r="CS78" i="57"/>
  <c r="J174" i="57"/>
  <c r="K174" i="57" s="1"/>
  <c r="AD106" i="57"/>
  <c r="AE106" i="57" s="1"/>
  <c r="EG169" i="57"/>
  <c r="CB146" i="57"/>
  <c r="EJ64" i="57"/>
  <c r="BI159" i="57"/>
  <c r="DA69" i="57"/>
  <c r="R144" i="57"/>
  <c r="S144" i="57" s="1"/>
  <c r="CG108" i="57"/>
  <c r="D80" i="57"/>
  <c r="BR165" i="57"/>
  <c r="BT126" i="57"/>
  <c r="CZ115" i="57"/>
  <c r="DM188" i="57"/>
  <c r="AK68" i="57"/>
  <c r="DP176" i="57"/>
  <c r="GL69" i="57"/>
  <c r="EL190" i="57"/>
  <c r="FU134" i="57"/>
  <c r="DM176" i="57"/>
  <c r="DD115" i="57"/>
  <c r="FJ160" i="57"/>
  <c r="DQ65" i="57"/>
  <c r="EN192" i="57"/>
  <c r="EJ85" i="57"/>
  <c r="CO74" i="57"/>
  <c r="CL165" i="57"/>
  <c r="ED54" i="57"/>
  <c r="FY129" i="57"/>
  <c r="AN112" i="57"/>
  <c r="GD59" i="57"/>
  <c r="GD58" i="57"/>
  <c r="FV12" i="57"/>
  <c r="DB179" i="57"/>
  <c r="FN118" i="57"/>
  <c r="EO101" i="57"/>
  <c r="GD71" i="57"/>
  <c r="GE71" i="57" s="1"/>
  <c r="F86" i="57"/>
  <c r="GH109" i="57"/>
  <c r="DD158" i="57"/>
  <c r="CH181" i="57"/>
  <c r="EO157" i="57"/>
  <c r="DX181" i="57"/>
  <c r="CL93" i="57"/>
  <c r="CM93" i="57" s="1"/>
  <c r="FA145" i="57"/>
  <c r="CX192" i="57"/>
  <c r="CY192" i="57" s="1"/>
  <c r="EO180" i="57"/>
  <c r="EO91" i="57"/>
  <c r="Z163" i="57"/>
  <c r="AW173" i="57"/>
  <c r="DL103" i="57"/>
  <c r="CK168" i="57"/>
  <c r="DF120" i="57"/>
  <c r="DG120" i="57" s="1"/>
  <c r="AW137" i="57"/>
  <c r="AV87" i="57"/>
  <c r="CL94" i="57"/>
  <c r="P71" i="57"/>
  <c r="BH80" i="57"/>
  <c r="BV81" i="57"/>
  <c r="BW81" i="57" s="1"/>
  <c r="DJ69" i="57"/>
  <c r="DK69" i="57" s="1"/>
  <c r="GL94" i="57"/>
  <c r="FM139" i="57"/>
  <c r="DH176" i="57"/>
  <c r="DN145" i="57"/>
  <c r="CW154" i="57"/>
  <c r="EJ156" i="57"/>
  <c r="DH66" i="57"/>
  <c r="EK147" i="57"/>
  <c r="CP66" i="57"/>
  <c r="GF146" i="57"/>
  <c r="DP178" i="57"/>
  <c r="FJ125" i="57"/>
  <c r="FK125" i="57" s="1"/>
  <c r="ET43" i="57"/>
  <c r="EU43" i="57" s="1"/>
  <c r="DM178" i="57"/>
  <c r="FT134" i="57"/>
  <c r="EP141" i="57"/>
  <c r="DH70" i="57"/>
  <c r="DM135" i="57"/>
  <c r="DR153" i="57"/>
  <c r="FN176" i="57"/>
  <c r="AP81" i="57"/>
  <c r="EO154" i="57"/>
  <c r="EH93" i="57"/>
  <c r="EI93" i="57" s="1"/>
  <c r="FJ40" i="57"/>
  <c r="EZ141" i="57"/>
  <c r="FE150" i="57"/>
  <c r="BX132" i="57"/>
  <c r="FJ56" i="57"/>
  <c r="FK56" i="57" s="1"/>
  <c r="GN190" i="57"/>
  <c r="BL170" i="57"/>
  <c r="BZ189" i="57"/>
  <c r="CA189" i="57" s="1"/>
  <c r="EB106" i="57"/>
  <c r="BU90" i="57"/>
  <c r="BD150" i="57"/>
  <c r="Y67" i="57"/>
  <c r="BQ172" i="57"/>
  <c r="CS86" i="57"/>
  <c r="BT187" i="57"/>
  <c r="DM133" i="57"/>
  <c r="BE136" i="57"/>
  <c r="DI69" i="57"/>
  <c r="FU185" i="57"/>
  <c r="FE189" i="57"/>
  <c r="FT136" i="57"/>
  <c r="EP169" i="57"/>
  <c r="EQ169" i="57" s="1"/>
  <c r="GF91" i="57"/>
  <c r="J87" i="57"/>
  <c r="FR73" i="57"/>
  <c r="FN91" i="57"/>
  <c r="FO91" i="57" s="1"/>
  <c r="BV137" i="57"/>
  <c r="GJ165" i="57"/>
  <c r="GD137" i="57"/>
  <c r="GE137" i="57"/>
  <c r="GO93" i="57"/>
  <c r="EL170" i="57"/>
  <c r="EM170" i="57" s="1"/>
  <c r="BU102" i="57"/>
  <c r="AG117" i="57"/>
  <c r="EN89" i="57"/>
  <c r="DA98" i="57"/>
  <c r="ED42" i="57"/>
  <c r="EW113" i="57"/>
  <c r="DD93" i="57"/>
  <c r="BZ91" i="57"/>
  <c r="CA91" i="57" s="1"/>
  <c r="BP189" i="57"/>
  <c r="CG176" i="57"/>
  <c r="AZ193" i="57"/>
  <c r="F28" i="57"/>
  <c r="CO152" i="57"/>
  <c r="DX130" i="57"/>
  <c r="AZ126" i="57"/>
  <c r="DB128" i="57"/>
  <c r="FA138" i="57"/>
  <c r="EK82" i="57"/>
  <c r="DR86" i="57"/>
  <c r="FE123" i="57"/>
  <c r="DT113" i="57"/>
  <c r="EK183" i="57"/>
  <c r="BV190" i="57"/>
  <c r="BY117" i="57"/>
  <c r="FL102" i="57"/>
  <c r="ED53" i="57"/>
  <c r="EE53" i="57" s="1"/>
  <c r="ED52" i="57"/>
  <c r="CO173" i="57"/>
  <c r="FQ142" i="57"/>
  <c r="ET85" i="57"/>
  <c r="DN22" i="57"/>
  <c r="ES122" i="57"/>
  <c r="DX92" i="57"/>
  <c r="GH71" i="57"/>
  <c r="AW172" i="57"/>
  <c r="FY69" i="57"/>
  <c r="FY98" i="57"/>
  <c r="CK65" i="57"/>
  <c r="FA170" i="57"/>
  <c r="ED181" i="57"/>
  <c r="FA66" i="57"/>
  <c r="AW152" i="57"/>
  <c r="GB69" i="57"/>
  <c r="EB128" i="57"/>
  <c r="CS115" i="57"/>
  <c r="M108" i="57"/>
  <c r="AL150" i="57"/>
  <c r="F131" i="57"/>
  <c r="BF178" i="57"/>
  <c r="BG178" i="57" s="1"/>
  <c r="V30" i="57"/>
  <c r="FZ99" i="57"/>
  <c r="BT93" i="57"/>
  <c r="BJ154" i="57"/>
  <c r="BK154" i="57" s="1"/>
  <c r="CO107" i="57"/>
  <c r="EN80" i="57"/>
  <c r="CP146" i="57"/>
  <c r="CP145" i="57"/>
  <c r="CS182" i="57"/>
  <c r="BY97" i="57"/>
  <c r="AK169" i="57"/>
  <c r="AP134" i="57"/>
  <c r="AK141" i="57"/>
  <c r="CB93" i="57"/>
  <c r="GL106" i="57"/>
  <c r="GM106" i="57" s="1"/>
  <c r="FP86" i="57"/>
  <c r="FV180" i="57"/>
  <c r="FW181" i="57" s="1"/>
  <c r="EN102" i="57"/>
  <c r="CX96" i="57"/>
  <c r="FV26" i="57"/>
  <c r="DR93" i="57"/>
  <c r="DS94" i="57" s="1"/>
  <c r="CB192" i="57"/>
  <c r="EO119" i="57"/>
  <c r="BQ144" i="57"/>
  <c r="AL147" i="57"/>
  <c r="EC64" i="57"/>
  <c r="DU164" i="57"/>
  <c r="FX74" i="57"/>
  <c r="FT137" i="57"/>
  <c r="AR180" i="57"/>
  <c r="GG183" i="57"/>
  <c r="EC132" i="57"/>
  <c r="CJ144" i="57"/>
  <c r="FA68" i="57"/>
  <c r="EV127" i="57"/>
  <c r="CJ167" i="57"/>
  <c r="DE73" i="57"/>
  <c r="EC159" i="57"/>
  <c r="FB179" i="57"/>
  <c r="EW109" i="57"/>
  <c r="FU107" i="57"/>
  <c r="GO74" i="57"/>
  <c r="BU162" i="57"/>
  <c r="DE128" i="57"/>
  <c r="H124" i="57"/>
  <c r="BU122" i="57"/>
  <c r="FF155" i="57"/>
  <c r="D147" i="57"/>
  <c r="BF136" i="57"/>
  <c r="BG136" i="57" s="1"/>
  <c r="DT156" i="57"/>
  <c r="AK123" i="57"/>
  <c r="CC67" i="57"/>
  <c r="AZ116" i="57"/>
  <c r="BD67" i="57"/>
  <c r="CS136" i="57"/>
  <c r="M169" i="57"/>
  <c r="CH189" i="57"/>
  <c r="FP106" i="57"/>
  <c r="CX81" i="57"/>
  <c r="CX103" i="57"/>
  <c r="CY103" i="57"/>
  <c r="AG131" i="57"/>
  <c r="DN33" i="57"/>
  <c r="DO34" i="57" s="1"/>
  <c r="ED21" i="57"/>
  <c r="EE21" i="57" s="1"/>
  <c r="ED20" i="57"/>
  <c r="DT103" i="57"/>
  <c r="EP74" i="57"/>
  <c r="EQ74" i="57" s="1"/>
  <c r="AX184" i="57"/>
  <c r="ED37" i="57"/>
  <c r="EE37" i="57" s="1"/>
  <c r="EJ76" i="57"/>
  <c r="EB67" i="57"/>
  <c r="EO126" i="57"/>
  <c r="ES153" i="57"/>
  <c r="CW166" i="57"/>
  <c r="FZ191" i="57"/>
  <c r="GA191" i="57" s="1"/>
  <c r="ER178" i="57"/>
  <c r="DE112" i="57"/>
  <c r="GG65" i="57"/>
  <c r="CX134" i="57"/>
  <c r="CX133" i="57"/>
  <c r="ET11" i="57"/>
  <c r="CX24" i="57"/>
  <c r="DN78" i="57"/>
  <c r="EB105" i="57"/>
  <c r="BD171" i="57"/>
  <c r="FH113" i="57"/>
  <c r="FJ159" i="57"/>
  <c r="CF112" i="57"/>
  <c r="EB190" i="57"/>
  <c r="BT190" i="57"/>
  <c r="DT192" i="57"/>
  <c r="DJ83" i="57"/>
  <c r="AT175" i="57"/>
  <c r="AT174" i="57"/>
  <c r="CH126" i="57"/>
  <c r="CH125" i="57"/>
  <c r="CI126" i="57"/>
  <c r="BA69" i="57"/>
  <c r="D142" i="57"/>
  <c r="FT80" i="57"/>
  <c r="GK164" i="57"/>
  <c r="DX68" i="57"/>
  <c r="EW115" i="57"/>
  <c r="FE154" i="57"/>
  <c r="FA89" i="57"/>
  <c r="DM144" i="57"/>
  <c r="BV148" i="57"/>
  <c r="BW148" i="57"/>
  <c r="ER137" i="57"/>
  <c r="DB191" i="57"/>
  <c r="DC191" i="57" s="1"/>
  <c r="DF98" i="57"/>
  <c r="DG98" i="57" s="1"/>
  <c r="DF97" i="57"/>
  <c r="CL169" i="57"/>
  <c r="CM169" i="57" s="1"/>
  <c r="CB149" i="57"/>
  <c r="DU66" i="57"/>
  <c r="FZ133" i="57"/>
  <c r="CK149" i="57"/>
  <c r="DM189" i="57"/>
  <c r="DX168" i="57"/>
  <c r="BV135" i="57"/>
  <c r="FL99" i="57"/>
  <c r="BA125" i="57"/>
  <c r="BA133" i="57"/>
  <c r="BI145" i="57"/>
  <c r="AO166" i="57"/>
  <c r="CS104" i="57"/>
  <c r="FY108" i="57"/>
  <c r="BQ114" i="57"/>
  <c r="BD155" i="57"/>
  <c r="CO183" i="57"/>
  <c r="J149" i="57"/>
  <c r="EK124" i="57"/>
  <c r="EB139" i="57"/>
  <c r="BI165" i="57"/>
  <c r="DP101" i="57"/>
  <c r="CT118" i="57"/>
  <c r="DN164" i="57"/>
  <c r="DY122" i="57"/>
  <c r="V101" i="57"/>
  <c r="W101" i="57" s="1"/>
  <c r="AS120" i="57"/>
  <c r="EN175" i="57"/>
  <c r="FJ24" i="57"/>
  <c r="DD94" i="57"/>
  <c r="DX113" i="57"/>
  <c r="BA103" i="57"/>
  <c r="BX66" i="57"/>
  <c r="AG112" i="57"/>
  <c r="AR183" i="57"/>
  <c r="CS155" i="57"/>
  <c r="DI118" i="57"/>
  <c r="AX179" i="57"/>
  <c r="CS81" i="57"/>
  <c r="BV180" i="57"/>
  <c r="AC103" i="57"/>
  <c r="CV103" i="57"/>
  <c r="BB179" i="57"/>
  <c r="CC113" i="57"/>
  <c r="AB130" i="57"/>
  <c r="CF77" i="57"/>
  <c r="EJ125" i="57"/>
  <c r="FP130" i="57"/>
  <c r="BQ178" i="57"/>
  <c r="EP86" i="57"/>
  <c r="DV181" i="57"/>
  <c r="BJ120" i="57"/>
  <c r="BK120" i="57" s="1"/>
  <c r="BN145" i="57"/>
  <c r="BN144" i="57"/>
  <c r="DN68" i="57"/>
  <c r="DO68" i="57" s="1"/>
  <c r="CO178" i="57"/>
  <c r="FH110" i="57"/>
  <c r="AZ124" i="57"/>
  <c r="BR161" i="57"/>
  <c r="I160" i="57"/>
  <c r="BT85" i="57"/>
  <c r="CJ147" i="57"/>
  <c r="EC145" i="57"/>
  <c r="CB110" i="57"/>
  <c r="BI64" i="57"/>
  <c r="GK79" i="57"/>
  <c r="EJ131" i="57"/>
  <c r="FF154" i="57"/>
  <c r="FG154" i="57" s="1"/>
  <c r="EX177" i="57"/>
  <c r="AZ145" i="57"/>
  <c r="AF103" i="57"/>
  <c r="AZ97" i="57"/>
  <c r="CP139" i="57"/>
  <c r="CQ139" i="57" s="1"/>
  <c r="BV71" i="57"/>
  <c r="BW71" i="57" s="1"/>
  <c r="EP184" i="57"/>
  <c r="EQ184" i="57" s="1"/>
  <c r="CJ99" i="57"/>
  <c r="M122" i="57"/>
  <c r="L174" i="57"/>
  <c r="CR119" i="57"/>
  <c r="CX164" i="57"/>
  <c r="AF105" i="57"/>
  <c r="BH175" i="57"/>
  <c r="AZ139" i="57"/>
  <c r="BM154" i="57"/>
  <c r="DH111" i="57"/>
  <c r="E131" i="57"/>
  <c r="FB177" i="57"/>
  <c r="EV156" i="57"/>
  <c r="CS167" i="57"/>
  <c r="DZ126" i="57"/>
  <c r="EA126" i="57" s="1"/>
  <c r="AS86" i="57"/>
  <c r="AZ88" i="57"/>
  <c r="BJ168" i="57"/>
  <c r="AV98" i="57"/>
  <c r="F107" i="57"/>
  <c r="G107" i="57" s="1"/>
  <c r="F106" i="57"/>
  <c r="AJ159" i="57"/>
  <c r="CC99" i="57"/>
  <c r="CC81" i="57"/>
  <c r="T132" i="57"/>
  <c r="AF114" i="57"/>
  <c r="CC114" i="57"/>
  <c r="CW84" i="57"/>
  <c r="CW149" i="57"/>
  <c r="EO189" i="57"/>
  <c r="L150" i="57"/>
  <c r="DI76" i="57"/>
  <c r="CC160" i="57"/>
  <c r="CK72" i="57"/>
  <c r="CG143" i="57"/>
  <c r="DH79" i="57"/>
  <c r="EJ160" i="57"/>
  <c r="J103" i="57"/>
  <c r="CH164" i="57"/>
  <c r="FB187" i="57"/>
  <c r="CW187" i="57"/>
  <c r="Y113" i="57"/>
  <c r="Y111" i="57"/>
  <c r="BF85" i="57"/>
  <c r="AP104" i="57"/>
  <c r="N67" i="57"/>
  <c r="O67" i="57" s="1"/>
  <c r="DB129" i="57"/>
  <c r="DC129" i="57"/>
  <c r="AL93" i="57"/>
  <c r="DB111" i="57"/>
  <c r="EF83" i="57"/>
  <c r="AF84" i="57"/>
  <c r="CN166" i="57"/>
  <c r="BX108" i="57"/>
  <c r="EN129" i="57"/>
  <c r="ES105" i="57"/>
  <c r="AG167" i="57"/>
  <c r="T95" i="57"/>
  <c r="AC117" i="57"/>
  <c r="CK135" i="57"/>
  <c r="EH158" i="57"/>
  <c r="EI158" i="57"/>
  <c r="BX164" i="57"/>
  <c r="BH75" i="57"/>
  <c r="F100" i="57"/>
  <c r="G100" i="57" s="1"/>
  <c r="CD125" i="57"/>
  <c r="BD158" i="57"/>
  <c r="AX185" i="57"/>
  <c r="DX188" i="57"/>
  <c r="DP123" i="57"/>
  <c r="AR152" i="57"/>
  <c r="FI131" i="57"/>
  <c r="CX170" i="57"/>
  <c r="FD66" i="57"/>
  <c r="EK160" i="57"/>
  <c r="DZ104" i="57"/>
  <c r="EA104" i="57" s="1"/>
  <c r="AW70" i="57"/>
  <c r="BR114" i="57"/>
  <c r="DD64" i="57"/>
  <c r="AO102" i="57"/>
  <c r="EC73" i="57"/>
  <c r="GN175" i="57"/>
  <c r="CL73" i="57"/>
  <c r="CM73" i="57" s="1"/>
  <c r="AK158" i="57"/>
  <c r="Q178" i="57"/>
  <c r="BZ102" i="57"/>
  <c r="CA102" i="57" s="1"/>
  <c r="DP134" i="57"/>
  <c r="CG181" i="57"/>
  <c r="CH146" i="57"/>
  <c r="CI146" i="57" s="1"/>
  <c r="CH145" i="57"/>
  <c r="EC65" i="57"/>
  <c r="DP192" i="57"/>
  <c r="CW176" i="57"/>
  <c r="D90" i="57"/>
  <c r="CD175" i="57"/>
  <c r="DZ151" i="57"/>
  <c r="DT177" i="57"/>
  <c r="BU163" i="57"/>
  <c r="DB180" i="57"/>
  <c r="CP75" i="57"/>
  <c r="CZ143" i="57"/>
  <c r="DT162" i="57"/>
  <c r="AZ64" i="57"/>
  <c r="Q184" i="57"/>
  <c r="AT182" i="57"/>
  <c r="AT181" i="57"/>
  <c r="DR184" i="57"/>
  <c r="DN108" i="57"/>
  <c r="BL164" i="57"/>
  <c r="CS98" i="57"/>
  <c r="AD157" i="57"/>
  <c r="AE157" i="57" s="1"/>
  <c r="BD124" i="57"/>
  <c r="AW133" i="57"/>
  <c r="AK86" i="57"/>
  <c r="P182" i="57"/>
  <c r="AJ98" i="57"/>
  <c r="J112" i="57"/>
  <c r="BT193" i="57"/>
  <c r="AR163" i="57"/>
  <c r="FQ97" i="57"/>
  <c r="DI117" i="57"/>
  <c r="CF102" i="57"/>
  <c r="J175" i="57"/>
  <c r="DQ192" i="57"/>
  <c r="FP116" i="57"/>
  <c r="EO150" i="57"/>
  <c r="CX44" i="57"/>
  <c r="CY44" i="57" s="1"/>
  <c r="CD102" i="57"/>
  <c r="GP66" i="57"/>
  <c r="GQ66" i="57"/>
  <c r="F95" i="57"/>
  <c r="FR114" i="57"/>
  <c r="FM128" i="57"/>
  <c r="BI68" i="57"/>
  <c r="GP184" i="57"/>
  <c r="GQ184" i="57" s="1"/>
  <c r="D124" i="57"/>
  <c r="FM99" i="57"/>
  <c r="DQ108" i="57"/>
  <c r="BP117" i="57"/>
  <c r="GP125" i="57"/>
  <c r="Z155" i="57"/>
  <c r="CH53" i="57"/>
  <c r="CI53" i="57"/>
  <c r="GL137" i="57"/>
  <c r="GM137" i="57" s="1"/>
  <c r="BR126" i="57"/>
  <c r="GP166" i="57"/>
  <c r="FR99" i="57"/>
  <c r="DF134" i="57"/>
  <c r="CZ118" i="57"/>
  <c r="AS104" i="57"/>
  <c r="FX92" i="57"/>
  <c r="EG187" i="57"/>
  <c r="GB159" i="57"/>
  <c r="EL171" i="57"/>
  <c r="AV84" i="57"/>
  <c r="AK109" i="57"/>
  <c r="FJ176" i="57"/>
  <c r="GG162" i="57"/>
  <c r="U125" i="57"/>
  <c r="BA80" i="57"/>
  <c r="ED107" i="57"/>
  <c r="EE107" i="57" s="1"/>
  <c r="CB114" i="57"/>
  <c r="V89" i="57"/>
  <c r="W89" i="57" s="1"/>
  <c r="ER73" i="57"/>
  <c r="CZ65" i="57"/>
  <c r="CZ120" i="57"/>
  <c r="EJ96" i="57"/>
  <c r="EV166" i="57"/>
  <c r="CH121" i="57"/>
  <c r="AC106" i="57"/>
  <c r="EV90" i="57"/>
  <c r="GB135" i="57"/>
  <c r="GJ174" i="57"/>
  <c r="ED160" i="57"/>
  <c r="EE160" i="57" s="1"/>
  <c r="DN31" i="57"/>
  <c r="FH107" i="57"/>
  <c r="DN176" i="57"/>
  <c r="DO176" i="57" s="1"/>
  <c r="ET114" i="57"/>
  <c r="EU114" i="57" s="1"/>
  <c r="BT140" i="57"/>
  <c r="CS99" i="57"/>
  <c r="GP174" i="57"/>
  <c r="BY139" i="57"/>
  <c r="GC99" i="57"/>
  <c r="EX169" i="57"/>
  <c r="I122" i="57"/>
  <c r="EC85" i="57"/>
  <c r="CB135" i="57"/>
  <c r="J131" i="57"/>
  <c r="CF91" i="57"/>
  <c r="CS84" i="57"/>
  <c r="EO80" i="57"/>
  <c r="FD151" i="57"/>
  <c r="FN77" i="57"/>
  <c r="CO163" i="57"/>
  <c r="DD103" i="57"/>
  <c r="EJ129" i="57"/>
  <c r="Y79" i="57"/>
  <c r="EH69" i="57"/>
  <c r="EI69" i="57" s="1"/>
  <c r="BN88" i="57"/>
  <c r="BO88" i="57" s="1"/>
  <c r="FB190" i="57"/>
  <c r="FF70" i="57"/>
  <c r="FG70" i="57" s="1"/>
  <c r="BF83" i="57"/>
  <c r="J134" i="57"/>
  <c r="K134" i="57" s="1"/>
  <c r="AF136" i="57"/>
  <c r="GG168" i="57"/>
  <c r="FP92" i="57"/>
  <c r="ES184" i="57"/>
  <c r="EC123" i="57"/>
  <c r="FY176" i="57"/>
  <c r="FL84" i="57"/>
  <c r="CJ148" i="57"/>
  <c r="EW129" i="57"/>
  <c r="DM175" i="57"/>
  <c r="DH134" i="57"/>
  <c r="DQ178" i="57"/>
  <c r="FL114" i="57"/>
  <c r="ER172" i="57"/>
  <c r="P90" i="57"/>
  <c r="EG81" i="57"/>
  <c r="CK108" i="57"/>
  <c r="Z75" i="57"/>
  <c r="BV130" i="57"/>
  <c r="GD158" i="57"/>
  <c r="FD64" i="57"/>
  <c r="CJ82" i="57"/>
  <c r="BL190" i="57"/>
  <c r="GJ131" i="57"/>
  <c r="GN170" i="57"/>
  <c r="DE104" i="57"/>
  <c r="DD111" i="57"/>
  <c r="GH84" i="57"/>
  <c r="DN84" i="57"/>
  <c r="DO84" i="57" s="1"/>
  <c r="DM128" i="57"/>
  <c r="EB182" i="57"/>
  <c r="DB164" i="57"/>
  <c r="GN106" i="57"/>
  <c r="FR167" i="57"/>
  <c r="EP109" i="57"/>
  <c r="FE127" i="57"/>
  <c r="GB131" i="57"/>
  <c r="CV173" i="57"/>
  <c r="GC122" i="57"/>
  <c r="FB69" i="57"/>
  <c r="EV174" i="57"/>
  <c r="CR108" i="57"/>
  <c r="FE176" i="57"/>
  <c r="DZ115" i="57"/>
  <c r="DL72" i="57"/>
  <c r="FH161" i="57"/>
  <c r="ES123" i="57"/>
  <c r="CH129" i="57"/>
  <c r="CI129" i="57" s="1"/>
  <c r="DZ67" i="57"/>
  <c r="EA67" i="57" s="1"/>
  <c r="FM116" i="57"/>
  <c r="GD111" i="57"/>
  <c r="GE111" i="57" s="1"/>
  <c r="CK181" i="57"/>
  <c r="AH66" i="57"/>
  <c r="AX130" i="57"/>
  <c r="FN74" i="57"/>
  <c r="FP144" i="57"/>
  <c r="FV186" i="57"/>
  <c r="FW186" i="57" s="1"/>
  <c r="DB157" i="57"/>
  <c r="CX59" i="57"/>
  <c r="CY59" i="57"/>
  <c r="AO88" i="57"/>
  <c r="AL114" i="57"/>
  <c r="FH142" i="57"/>
  <c r="BU115" i="57"/>
  <c r="AL121" i="57"/>
  <c r="AN107" i="57"/>
  <c r="AP154" i="57"/>
  <c r="AQ154" i="57" s="1"/>
  <c r="F128" i="57"/>
  <c r="G128" i="57" s="1"/>
  <c r="CF175" i="57"/>
  <c r="N194" i="57"/>
  <c r="DR114" i="57"/>
  <c r="DS114" i="57" s="1"/>
  <c r="FX156" i="57"/>
  <c r="FT86" i="57"/>
  <c r="CH137" i="57"/>
  <c r="CI137" i="57" s="1"/>
  <c r="FF120" i="57"/>
  <c r="FG120" i="57" s="1"/>
  <c r="EJ164" i="57"/>
  <c r="GO168" i="57"/>
  <c r="GH165" i="57"/>
  <c r="GI165" i="57" s="1"/>
  <c r="BP111" i="57"/>
  <c r="FJ142" i="57"/>
  <c r="FK142" i="57" s="1"/>
  <c r="CW181" i="57"/>
  <c r="EO99" i="57"/>
  <c r="FD86" i="57"/>
  <c r="ES134" i="57"/>
  <c r="EL97" i="57"/>
  <c r="DM69" i="57"/>
  <c r="FZ83" i="57"/>
  <c r="GA83" i="57" s="1"/>
  <c r="GD127" i="57"/>
  <c r="GE127" i="57" s="1"/>
  <c r="BV153" i="57"/>
  <c r="FH156" i="57"/>
  <c r="FK155" i="57"/>
  <c r="CK104" i="57"/>
  <c r="DU101" i="57"/>
  <c r="EC181" i="57"/>
  <c r="FZ152" i="57"/>
  <c r="GA152" i="57" s="1"/>
  <c r="BF76" i="57"/>
  <c r="BG76" i="57" s="1"/>
  <c r="FM130" i="57"/>
  <c r="GP153" i="57"/>
  <c r="GQ153" i="57" s="1"/>
  <c r="GP152" i="57"/>
  <c r="DA109" i="57"/>
  <c r="ET104" i="57"/>
  <c r="CS79" i="57"/>
  <c r="BL184" i="57"/>
  <c r="DM164" i="57"/>
  <c r="Z143" i="57"/>
  <c r="AA143" i="57" s="1"/>
  <c r="CN79" i="57"/>
  <c r="AW179" i="57"/>
  <c r="FX187" i="57"/>
  <c r="DR76" i="57"/>
  <c r="CT115" i="57"/>
  <c r="AR71" i="57"/>
  <c r="BE167" i="57"/>
  <c r="I121" i="57"/>
  <c r="BR156" i="57"/>
  <c r="BS156" i="57" s="1"/>
  <c r="Q179" i="57"/>
  <c r="X141" i="57"/>
  <c r="AC190" i="57"/>
  <c r="GB73" i="57"/>
  <c r="GP138" i="57"/>
  <c r="GQ138" i="57" s="1"/>
  <c r="GB137" i="57"/>
  <c r="GB144" i="57"/>
  <c r="DT176" i="57"/>
  <c r="FR77" i="57"/>
  <c r="FL168" i="57"/>
  <c r="FV44" i="57"/>
  <c r="DU124" i="57"/>
  <c r="CB143" i="57"/>
  <c r="CO135" i="57"/>
  <c r="EP137" i="57"/>
  <c r="EQ137" i="57" s="1"/>
  <c r="EK112" i="57"/>
  <c r="CL109" i="57"/>
  <c r="GL130" i="57"/>
  <c r="DF92" i="57"/>
  <c r="DG92" i="57" s="1"/>
  <c r="CV104" i="57"/>
  <c r="GO115" i="57"/>
  <c r="EX123" i="57"/>
  <c r="EY123" i="57" s="1"/>
  <c r="CZ170" i="57"/>
  <c r="GO152" i="57"/>
  <c r="EO95" i="57"/>
  <c r="GL71" i="57"/>
  <c r="GM71" i="57" s="1"/>
  <c r="DH174" i="57"/>
  <c r="FV151" i="57"/>
  <c r="FW151" i="57"/>
  <c r="AH76" i="57"/>
  <c r="AI76" i="57" s="1"/>
  <c r="GP141" i="57"/>
  <c r="DQ115" i="57"/>
  <c r="DL118" i="57"/>
  <c r="BQ99" i="57"/>
  <c r="AP118" i="57"/>
  <c r="AQ118" i="57" s="1"/>
  <c r="AV178" i="57"/>
  <c r="FV170" i="57"/>
  <c r="D140" i="57"/>
  <c r="DE188" i="57"/>
  <c r="CF157" i="57"/>
  <c r="AD173" i="57"/>
  <c r="AD172" i="57"/>
  <c r="BY83" i="57"/>
  <c r="ER193" i="57"/>
  <c r="N168" i="57"/>
  <c r="AR170" i="57"/>
  <c r="FX113" i="57"/>
  <c r="EH172" i="57"/>
  <c r="GO70" i="57"/>
  <c r="DH168" i="57"/>
  <c r="DI152" i="57"/>
  <c r="CX106" i="57"/>
  <c r="CY106" i="57" s="1"/>
  <c r="CO136" i="57"/>
  <c r="GN68" i="57"/>
  <c r="AZ111" i="57"/>
  <c r="FT148" i="57"/>
  <c r="EO117" i="57"/>
  <c r="FQ158" i="57"/>
  <c r="EF71" i="57"/>
  <c r="EG184" i="57"/>
  <c r="FE69" i="57"/>
  <c r="EC170" i="57"/>
  <c r="AT112" i="57"/>
  <c r="AZ141" i="57"/>
  <c r="DX166" i="57"/>
  <c r="DT97" i="57"/>
  <c r="ED19" i="57"/>
  <c r="EE19" i="57" s="1"/>
  <c r="EF143" i="57"/>
  <c r="FE179" i="57"/>
  <c r="CK176" i="57"/>
  <c r="DD193" i="57"/>
  <c r="DT170" i="57"/>
  <c r="GJ189" i="57"/>
  <c r="FZ72" i="57"/>
  <c r="GA72" i="57" s="1"/>
  <c r="EV138" i="57"/>
  <c r="EZ148" i="57"/>
  <c r="DL81" i="57"/>
  <c r="FW176" i="57"/>
  <c r="DA92" i="57"/>
  <c r="EF130" i="57"/>
  <c r="V53" i="57"/>
  <c r="BT128" i="57"/>
  <c r="BZ98" i="57"/>
  <c r="CA98" i="57" s="1"/>
  <c r="EF129" i="57"/>
  <c r="CF162" i="57"/>
  <c r="J170" i="57"/>
  <c r="BU154" i="57"/>
  <c r="X175" i="57"/>
  <c r="FQ85" i="57"/>
  <c r="GP155" i="57"/>
  <c r="GQ155" i="57" s="1"/>
  <c r="EK69" i="57"/>
  <c r="FT190" i="57"/>
  <c r="X191" i="57"/>
  <c r="BT189" i="57"/>
  <c r="GG95" i="57"/>
  <c r="DA80" i="57"/>
  <c r="GK64" i="57"/>
  <c r="EO139" i="57"/>
  <c r="FU183" i="57"/>
  <c r="DN48" i="57"/>
  <c r="DO48" i="57" s="1"/>
  <c r="EP122" i="57"/>
  <c r="EQ122" i="57" s="1"/>
  <c r="DT118" i="57"/>
  <c r="DX114" i="57"/>
  <c r="FT177" i="57"/>
  <c r="BN73" i="57"/>
  <c r="GL123" i="57"/>
  <c r="GM123" i="57" s="1"/>
  <c r="EN160" i="57"/>
  <c r="DV74" i="57"/>
  <c r="AB82" i="57"/>
  <c r="CS169" i="57"/>
  <c r="GB127" i="57"/>
  <c r="GH182" i="57"/>
  <c r="GI182" i="57" s="1"/>
  <c r="FZ196" i="57"/>
  <c r="BP153" i="57"/>
  <c r="FA159" i="57"/>
  <c r="GD86" i="57"/>
  <c r="GE86" i="57" s="1"/>
  <c r="DV141" i="57"/>
  <c r="DW141" i="57" s="1"/>
  <c r="DQ90" i="57"/>
  <c r="BL75" i="57"/>
  <c r="FJ158" i="57"/>
  <c r="EK158" i="57"/>
  <c r="ES175" i="57"/>
  <c r="DZ154" i="57"/>
  <c r="DZ153" i="57"/>
  <c r="FH102" i="57"/>
  <c r="FM177" i="57"/>
  <c r="FJ18" i="57"/>
  <c r="FK18" i="57"/>
  <c r="CG129" i="57"/>
  <c r="ET150" i="57"/>
  <c r="DN100" i="57"/>
  <c r="DJ149" i="57"/>
  <c r="DK149" i="57" s="1"/>
  <c r="AL55" i="57"/>
  <c r="AM55" i="57"/>
  <c r="DQ168" i="57"/>
  <c r="DB112" i="57"/>
  <c r="DY154" i="57"/>
  <c r="FI166" i="57"/>
  <c r="FA88" i="57"/>
  <c r="EB69" i="57"/>
  <c r="FN100" i="57"/>
  <c r="FO100" i="57" s="1"/>
  <c r="ED82" i="57"/>
  <c r="DA159" i="57"/>
  <c r="DL160" i="57"/>
  <c r="GB75" i="57"/>
  <c r="AX189" i="57"/>
  <c r="AW134" i="57"/>
  <c r="DN43" i="57"/>
  <c r="BH172" i="57"/>
  <c r="BJ111" i="57"/>
  <c r="BK111" i="57" s="1"/>
  <c r="EJ86" i="57"/>
  <c r="I186" i="57"/>
  <c r="BM144" i="57"/>
  <c r="FY131" i="57"/>
  <c r="AK107" i="57"/>
  <c r="U157" i="57"/>
  <c r="DU119" i="57"/>
  <c r="BN90" i="57"/>
  <c r="FX189" i="57"/>
  <c r="AK166" i="57"/>
  <c r="F168" i="57"/>
  <c r="CK107" i="57"/>
  <c r="FR158" i="57"/>
  <c r="FS158" i="57" s="1"/>
  <c r="EC112" i="57"/>
  <c r="FE98" i="57"/>
  <c r="GK123" i="57"/>
  <c r="DY147" i="57"/>
  <c r="BU159" i="57"/>
  <c r="GD119" i="57"/>
  <c r="FN125" i="57"/>
  <c r="FO125" i="57" s="1"/>
  <c r="GF72" i="57"/>
  <c r="CV130" i="57"/>
  <c r="BF139" i="57"/>
  <c r="FM102" i="57"/>
  <c r="EV99" i="57"/>
  <c r="DL150" i="57"/>
  <c r="EF107" i="57"/>
  <c r="DF154" i="57"/>
  <c r="DG154" i="57" s="1"/>
  <c r="FR79" i="57"/>
  <c r="FS79" i="57" s="1"/>
  <c r="CW180" i="57"/>
  <c r="FI70" i="57"/>
  <c r="DX93" i="57"/>
  <c r="BM100" i="57"/>
  <c r="FD120" i="57"/>
  <c r="GN90" i="57"/>
  <c r="AZ165" i="57"/>
  <c r="BP169" i="57"/>
  <c r="EB108" i="57"/>
  <c r="FB98" i="57"/>
  <c r="FC98" i="57" s="1"/>
  <c r="BT181" i="57"/>
  <c r="GG86" i="57"/>
  <c r="EV135" i="57"/>
  <c r="DX149" i="57"/>
  <c r="DP144" i="57"/>
  <c r="DP96" i="57"/>
  <c r="L172" i="57"/>
  <c r="DB71" i="57"/>
  <c r="DC72" i="57" s="1"/>
  <c r="CN187" i="57"/>
  <c r="BT184" i="57"/>
  <c r="BZ179" i="57"/>
  <c r="Y153" i="57"/>
  <c r="BB164" i="57"/>
  <c r="BC164" i="57" s="1"/>
  <c r="CT156" i="57"/>
  <c r="CU156" i="57" s="1"/>
  <c r="E158" i="57"/>
  <c r="CP77" i="57"/>
  <c r="CQ77" i="57" s="1"/>
  <c r="CP76" i="57"/>
  <c r="EW152" i="57"/>
  <c r="CC190" i="57"/>
  <c r="AB192" i="57"/>
  <c r="GC154" i="57"/>
  <c r="CB76" i="57"/>
  <c r="CV69" i="57"/>
  <c r="FA149" i="57"/>
  <c r="ET21" i="57"/>
  <c r="EB82" i="57"/>
  <c r="BV152" i="57"/>
  <c r="BW152" i="57" s="1"/>
  <c r="GL183" i="57"/>
  <c r="GM184" i="57" s="1"/>
  <c r="FL128" i="57"/>
  <c r="FR80" i="57"/>
  <c r="EO179" i="57"/>
  <c r="AF156" i="57"/>
  <c r="EL139" i="57"/>
  <c r="GD15" i="57"/>
  <c r="BH151" i="57"/>
  <c r="GN89" i="57"/>
  <c r="GL140" i="57"/>
  <c r="BP163" i="57"/>
  <c r="AH190" i="57"/>
  <c r="AI190" i="57" s="1"/>
  <c r="GN111" i="57"/>
  <c r="BP159" i="57"/>
  <c r="CP172" i="57"/>
  <c r="CQ172" i="57" s="1"/>
  <c r="DM129" i="57"/>
  <c r="DZ125" i="57"/>
  <c r="DP93" i="57"/>
  <c r="GO99" i="57"/>
  <c r="DJ190" i="57"/>
  <c r="CS123" i="57"/>
  <c r="Y140" i="57"/>
  <c r="EN137" i="57"/>
  <c r="EC131" i="57"/>
  <c r="EP103" i="57"/>
  <c r="AJ123" i="57"/>
  <c r="ED101" i="57"/>
  <c r="CS125" i="57"/>
  <c r="I114" i="57"/>
  <c r="AH97" i="57"/>
  <c r="AI97" i="57" s="1"/>
  <c r="R189" i="57"/>
  <c r="FB153" i="57"/>
  <c r="FC153" i="57" s="1"/>
  <c r="EZ132" i="57"/>
  <c r="GP145" i="57"/>
  <c r="GN81" i="57"/>
  <c r="EK135" i="57"/>
  <c r="CX21" i="57"/>
  <c r="CY21" i="57" s="1"/>
  <c r="FY146" i="57"/>
  <c r="DT90" i="57"/>
  <c r="FN117" i="57"/>
  <c r="DP124" i="57"/>
  <c r="CW77" i="57"/>
  <c r="EG172" i="57"/>
  <c r="DV115" i="57"/>
  <c r="DZ92" i="57"/>
  <c r="ES151" i="57"/>
  <c r="FP161" i="57"/>
  <c r="GC145" i="57"/>
  <c r="BR41" i="57"/>
  <c r="BS41" i="57" s="1"/>
  <c r="FL155" i="57"/>
  <c r="EP166" i="57"/>
  <c r="EQ166" i="57" s="1"/>
  <c r="BA182" i="57"/>
  <c r="FF104" i="57"/>
  <c r="EL148" i="57"/>
  <c r="EM148" i="57"/>
  <c r="BT132" i="57"/>
  <c r="BV171" i="57"/>
  <c r="CT84" i="57"/>
  <c r="CL181" i="57"/>
  <c r="CM181" i="57"/>
  <c r="DE139" i="57"/>
  <c r="BU92" i="57"/>
  <c r="BR127" i="57"/>
  <c r="DP121" i="57"/>
  <c r="CF145" i="57"/>
  <c r="BP124" i="57"/>
  <c r="AB160" i="57"/>
  <c r="BP146" i="57"/>
  <c r="BB100" i="57"/>
  <c r="DU130" i="57"/>
  <c r="CV143" i="57"/>
  <c r="AL28" i="57"/>
  <c r="GL184" i="57"/>
  <c r="FX120" i="57"/>
  <c r="DR127" i="57"/>
  <c r="DS127" i="57" s="1"/>
  <c r="DZ135" i="57"/>
  <c r="EA135" i="57" s="1"/>
  <c r="DN14" i="57"/>
  <c r="CP160" i="57"/>
  <c r="CQ160" i="57" s="1"/>
  <c r="CB105" i="57"/>
  <c r="AH137" i="57"/>
  <c r="AI137" i="57"/>
  <c r="BU123" i="57"/>
  <c r="FE177" i="57"/>
  <c r="AR122" i="57"/>
  <c r="CT76" i="57"/>
  <c r="AS181" i="57"/>
  <c r="P138" i="57"/>
  <c r="FU192" i="57"/>
  <c r="AC113" i="57"/>
  <c r="DH82" i="57"/>
  <c r="AG141" i="57"/>
  <c r="GF97" i="57"/>
  <c r="FY93" i="57"/>
  <c r="FQ179" i="57"/>
  <c r="R115" i="57"/>
  <c r="S115" i="57" s="1"/>
  <c r="DQ128" i="57"/>
  <c r="DH115" i="57"/>
  <c r="AR66" i="57"/>
  <c r="ES75" i="57"/>
  <c r="CB98" i="57"/>
  <c r="AB144" i="57"/>
  <c r="BD106" i="57"/>
  <c r="GL100" i="57"/>
  <c r="CL140" i="57"/>
  <c r="DD142" i="57"/>
  <c r="AO135" i="57"/>
  <c r="J152" i="57"/>
  <c r="ES107" i="57"/>
  <c r="DP141" i="57"/>
  <c r="AL181" i="57"/>
  <c r="AM181" i="57" s="1"/>
  <c r="AL180" i="57"/>
  <c r="CT90" i="57"/>
  <c r="DP184" i="57"/>
  <c r="DZ147" i="57"/>
  <c r="ER163" i="57"/>
  <c r="EW125" i="57"/>
  <c r="CB100" i="57"/>
  <c r="Z154" i="57"/>
  <c r="CZ187" i="57"/>
  <c r="EC125" i="57"/>
  <c r="BL107" i="57"/>
  <c r="ES79" i="57"/>
  <c r="AF178" i="57"/>
  <c r="AN153" i="57"/>
  <c r="M173" i="57"/>
  <c r="DE121" i="57"/>
  <c r="DV165" i="57"/>
  <c r="DW165" i="57" s="1"/>
  <c r="U172" i="57"/>
  <c r="AS106" i="57"/>
  <c r="CJ134" i="57"/>
  <c r="FA64" i="57"/>
  <c r="AW72" i="57"/>
  <c r="CH43" i="57"/>
  <c r="EF148" i="57"/>
  <c r="DU193" i="57"/>
  <c r="DA67" i="57"/>
  <c r="BB177" i="57"/>
  <c r="DH154" i="57"/>
  <c r="CG76" i="57"/>
  <c r="AG137" i="57"/>
  <c r="BE186" i="57"/>
  <c r="DN80" i="57"/>
  <c r="DO80" i="57" s="1"/>
  <c r="AN178" i="57"/>
  <c r="CS90" i="57"/>
  <c r="EO156" i="57"/>
  <c r="DL112" i="57"/>
  <c r="BH169" i="57"/>
  <c r="DR186" i="57"/>
  <c r="BH83" i="57"/>
  <c r="AF161" i="57"/>
  <c r="DF128" i="57"/>
  <c r="DG128" i="57" s="1"/>
  <c r="CL80" i="57"/>
  <c r="CM80" i="57" s="1"/>
  <c r="CL79" i="57"/>
  <c r="CZ132" i="57"/>
  <c r="CV78" i="57"/>
  <c r="DU178" i="57"/>
  <c r="ES172" i="57"/>
  <c r="BQ136" i="57"/>
  <c r="DE68" i="57"/>
  <c r="CR134" i="57"/>
  <c r="BR118" i="57"/>
  <c r="AX68" i="57"/>
  <c r="AY68" i="57" s="1"/>
  <c r="CX135" i="57"/>
  <c r="GL187" i="57"/>
  <c r="AH114" i="57"/>
  <c r="DA94" i="57"/>
  <c r="BR83" i="57"/>
  <c r="BR82" i="57"/>
  <c r="BH78" i="57"/>
  <c r="AW180" i="57"/>
  <c r="AO79" i="57"/>
  <c r="DD137" i="57"/>
  <c r="BY66" i="57"/>
  <c r="CG85" i="57"/>
  <c r="AK178" i="57"/>
  <c r="F110" i="57"/>
  <c r="G110" i="57"/>
  <c r="DU67" i="57"/>
  <c r="ED176" i="57"/>
  <c r="CF68" i="57"/>
  <c r="DI184" i="57"/>
  <c r="BR87" i="57"/>
  <c r="BR86" i="57"/>
  <c r="BB176" i="57"/>
  <c r="BC176" i="57" s="1"/>
  <c r="BE131" i="57"/>
  <c r="ES112" i="57"/>
  <c r="DL165" i="57"/>
  <c r="EN79" i="57"/>
  <c r="BB127" i="57"/>
  <c r="BQ117" i="57"/>
  <c r="CH165" i="57"/>
  <c r="CK142" i="57"/>
  <c r="EP108" i="57"/>
  <c r="U69" i="57"/>
  <c r="AJ175" i="57"/>
  <c r="DN95" i="57"/>
  <c r="X101" i="57"/>
  <c r="AX78" i="57"/>
  <c r="GG68" i="57"/>
  <c r="FU193" i="57"/>
  <c r="ET138" i="57"/>
  <c r="EU138" i="57" s="1"/>
  <c r="DA84" i="57"/>
  <c r="CR169" i="57"/>
  <c r="AS179" i="57"/>
  <c r="CP137" i="57"/>
  <c r="BB154" i="57"/>
  <c r="BE132" i="57"/>
  <c r="H103" i="57"/>
  <c r="U154" i="57"/>
  <c r="AP167" i="57"/>
  <c r="CF146" i="57"/>
  <c r="AC182" i="57"/>
  <c r="EJ176" i="57"/>
  <c r="BE103" i="57"/>
  <c r="P98" i="57"/>
  <c r="GC64" i="57"/>
  <c r="EJ93" i="57"/>
  <c r="CR180" i="57"/>
  <c r="BR95" i="57"/>
  <c r="T189" i="57"/>
  <c r="DV93" i="57"/>
  <c r="DW93" i="57" s="1"/>
  <c r="CO133" i="57"/>
  <c r="CW130" i="57"/>
  <c r="DP137" i="57"/>
  <c r="DE87" i="57"/>
  <c r="AV131" i="57"/>
  <c r="DU153" i="57"/>
  <c r="DB165" i="57"/>
  <c r="GN188" i="57"/>
  <c r="AD81" i="57"/>
  <c r="AN189" i="57"/>
  <c r="AV104" i="57"/>
  <c r="AB159" i="57"/>
  <c r="BA179" i="57"/>
  <c r="CZ114" i="57"/>
  <c r="AT168" i="57"/>
  <c r="AX133" i="57"/>
  <c r="AY133" i="57" s="1"/>
  <c r="BB88" i="57"/>
  <c r="AW108" i="57"/>
  <c r="FQ71" i="57"/>
  <c r="EX89" i="57"/>
  <c r="FB143" i="57"/>
  <c r="BU109" i="57"/>
  <c r="CE166" i="57"/>
  <c r="DA90" i="57"/>
  <c r="DJ91" i="57"/>
  <c r="DK91" i="57" s="1"/>
  <c r="V13" i="57"/>
  <c r="W13" i="57"/>
  <c r="Y92" i="57"/>
  <c r="CH57" i="57"/>
  <c r="CI57" i="57" s="1"/>
  <c r="EX80" i="57"/>
  <c r="EY80" i="57" s="1"/>
  <c r="BX150" i="57"/>
  <c r="DZ128" i="57"/>
  <c r="AW86" i="57"/>
  <c r="AC124" i="57"/>
  <c r="BT65" i="57"/>
  <c r="AG105" i="57"/>
  <c r="BJ77" i="57"/>
  <c r="BK77" i="57" s="1"/>
  <c r="EZ123" i="57"/>
  <c r="FQ144" i="57"/>
  <c r="AV138" i="57"/>
  <c r="AJ66" i="57"/>
  <c r="EO105" i="57"/>
  <c r="ES106" i="57"/>
  <c r="EB137" i="57"/>
  <c r="FB118" i="57"/>
  <c r="CZ157" i="57"/>
  <c r="GO117" i="57"/>
  <c r="AZ167" i="57"/>
  <c r="DA128" i="57"/>
  <c r="CJ127" i="57"/>
  <c r="AB73" i="57"/>
  <c r="BZ186" i="57"/>
  <c r="E186" i="57"/>
  <c r="CN168" i="57"/>
  <c r="GN161" i="57"/>
  <c r="I119" i="57"/>
  <c r="EG164" i="57"/>
  <c r="DA166" i="57"/>
  <c r="CG96" i="57"/>
  <c r="F82" i="57"/>
  <c r="F81" i="57"/>
  <c r="CV183" i="57"/>
  <c r="E96" i="57"/>
  <c r="U104" i="57"/>
  <c r="FA153" i="57"/>
  <c r="CH192" i="57"/>
  <c r="CI192" i="57" s="1"/>
  <c r="BU97" i="57"/>
  <c r="BM150" i="57"/>
  <c r="V110" i="57"/>
  <c r="CZ188" i="57"/>
  <c r="J83" i="57"/>
  <c r="Z109" i="57"/>
  <c r="FY127" i="57"/>
  <c r="BW122" i="57"/>
  <c r="CR77" i="57"/>
  <c r="EG83" i="57"/>
  <c r="DM195" i="57"/>
  <c r="EX147" i="57"/>
  <c r="GO75" i="57"/>
  <c r="AT105" i="57"/>
  <c r="EG79" i="57"/>
  <c r="GB126" i="57"/>
  <c r="BT70" i="57"/>
  <c r="F52" i="57"/>
  <c r="G52" i="57" s="1"/>
  <c r="ED89" i="57"/>
  <c r="ET126" i="57"/>
  <c r="CL118" i="57"/>
  <c r="CM118" i="57" s="1"/>
  <c r="EF68" i="57"/>
  <c r="DF69" i="57"/>
  <c r="DG69" i="57" s="1"/>
  <c r="BF191" i="57"/>
  <c r="FL78" i="57"/>
  <c r="CO176" i="57"/>
  <c r="DN30" i="57"/>
  <c r="DO30" i="57" s="1"/>
  <c r="CL84" i="57"/>
  <c r="FB180" i="57"/>
  <c r="DI169" i="57"/>
  <c r="GD37" i="57"/>
  <c r="GE37" i="57" s="1"/>
  <c r="EF191" i="57"/>
  <c r="DU151" i="57"/>
  <c r="AL58" i="57"/>
  <c r="AM58" i="57" s="1"/>
  <c r="ES145" i="57"/>
  <c r="FT121" i="57"/>
  <c r="FI89" i="57"/>
  <c r="GP171" i="57"/>
  <c r="L86" i="57"/>
  <c r="AL17" i="57"/>
  <c r="D103" i="57"/>
  <c r="AT95" i="57"/>
  <c r="AU95" i="57"/>
  <c r="Y150" i="57"/>
  <c r="DM162" i="57"/>
  <c r="CT75" i="57"/>
  <c r="CU75" i="57" s="1"/>
  <c r="EJ181" i="57"/>
  <c r="DP159" i="57"/>
  <c r="CX12" i="57"/>
  <c r="CY12" i="57" s="1"/>
  <c r="EB133" i="57"/>
  <c r="FJ161" i="57"/>
  <c r="FK161" i="57" s="1"/>
  <c r="CV120" i="57"/>
  <c r="CR149" i="57"/>
  <c r="EK99" i="57"/>
  <c r="BU140" i="57"/>
  <c r="AN75" i="57"/>
  <c r="BQ157" i="57"/>
  <c r="DP150" i="57"/>
  <c r="L162" i="57"/>
  <c r="FH98" i="57"/>
  <c r="EC97" i="57"/>
  <c r="EL180" i="57"/>
  <c r="DY143" i="57"/>
  <c r="EV115" i="57"/>
  <c r="FP89" i="57"/>
  <c r="CN109" i="57"/>
  <c r="EN130" i="57"/>
  <c r="FF110" i="57"/>
  <c r="CN142" i="57"/>
  <c r="CZ107" i="57"/>
  <c r="GC71" i="57"/>
  <c r="DX129" i="57"/>
  <c r="BS185" i="57"/>
  <c r="CR120" i="57"/>
  <c r="AG69" i="57"/>
  <c r="DH173" i="57"/>
  <c r="CJ178" i="57"/>
  <c r="CG70" i="57"/>
  <c r="GP98" i="57"/>
  <c r="GH92" i="57"/>
  <c r="GI92" i="57" s="1"/>
  <c r="EO191" i="57"/>
  <c r="FP175" i="57"/>
  <c r="FV154" i="57"/>
  <c r="EB79" i="57"/>
  <c r="EW137" i="57"/>
  <c r="DM174" i="57"/>
  <c r="FY175" i="57"/>
  <c r="FA87" i="57"/>
  <c r="ET95" i="57"/>
  <c r="EU95" i="57" s="1"/>
  <c r="AZ65" i="57"/>
  <c r="BF190" i="57"/>
  <c r="BG190" i="57" s="1"/>
  <c r="FA125" i="57"/>
  <c r="BI87" i="57"/>
  <c r="FP173" i="57"/>
  <c r="GB124" i="57"/>
  <c r="DI66" i="57"/>
  <c r="FV63" i="57"/>
  <c r="DZ65" i="57"/>
  <c r="DD112" i="57"/>
  <c r="BH95" i="57"/>
  <c r="GJ80" i="57"/>
  <c r="EC107" i="57"/>
  <c r="EF175" i="57"/>
  <c r="GL116" i="57"/>
  <c r="GM116" i="57" s="1"/>
  <c r="EB160" i="57"/>
  <c r="EK144" i="57"/>
  <c r="AN182" i="57"/>
  <c r="DU158" i="57"/>
  <c r="ET173" i="57"/>
  <c r="DZ73" i="57"/>
  <c r="V63" i="57"/>
  <c r="EB83" i="57"/>
  <c r="FJ30" i="57"/>
  <c r="DD175" i="57"/>
  <c r="FY89" i="57"/>
  <c r="CG121" i="57"/>
  <c r="GO71" i="57"/>
  <c r="BF142" i="57"/>
  <c r="BT80" i="57"/>
  <c r="BX136" i="57"/>
  <c r="BU120" i="57"/>
  <c r="BU135" i="57"/>
  <c r="BT175" i="57"/>
  <c r="GD113" i="57"/>
  <c r="FF175" i="57"/>
  <c r="AX136" i="57"/>
  <c r="AY136" i="57"/>
  <c r="EX127" i="57"/>
  <c r="EY127" i="57"/>
  <c r="DT82" i="57"/>
  <c r="EF98" i="57"/>
  <c r="GO102" i="57"/>
  <c r="CP190" i="57"/>
  <c r="CQ190" i="57" s="1"/>
  <c r="EW132" i="57"/>
  <c r="FF115" i="57"/>
  <c r="FG115" i="57" s="1"/>
  <c r="FJ138" i="57"/>
  <c r="FK138" i="57" s="1"/>
  <c r="GO112" i="57"/>
  <c r="EJ157" i="57"/>
  <c r="CS120" i="57"/>
  <c r="FP82" i="57"/>
  <c r="FJ101" i="57"/>
  <c r="FK101" i="57" s="1"/>
  <c r="EJ149" i="57"/>
  <c r="GK182" i="57"/>
  <c r="EW75" i="57"/>
  <c r="GP83" i="57"/>
  <c r="GQ83" i="57" s="1"/>
  <c r="BP82" i="57"/>
  <c r="DJ178" i="57"/>
  <c r="DV94" i="57"/>
  <c r="DR143" i="57"/>
  <c r="DR142" i="57"/>
  <c r="DS143" i="57" s="1"/>
  <c r="FU132" i="57"/>
  <c r="EL142" i="57"/>
  <c r="EM142" i="57"/>
  <c r="EX119" i="57"/>
  <c r="EF163" i="57"/>
  <c r="GL108" i="57"/>
  <c r="DU136" i="57"/>
  <c r="BE152" i="57"/>
  <c r="GD175" i="57"/>
  <c r="GE175" i="57" s="1"/>
  <c r="GC140" i="57"/>
  <c r="DL179" i="57"/>
  <c r="EB85" i="57"/>
  <c r="CF149" i="57"/>
  <c r="BF93" i="57"/>
  <c r="ER77" i="57"/>
  <c r="AF150" i="57"/>
  <c r="L101" i="57"/>
  <c r="FE101" i="57"/>
  <c r="BH184" i="57"/>
  <c r="AJ130" i="57"/>
  <c r="ES99" i="57"/>
  <c r="F123" i="57"/>
  <c r="G123" i="57" s="1"/>
  <c r="BH187" i="57"/>
  <c r="BA178" i="57"/>
  <c r="BB132" i="57"/>
  <c r="BC132" i="57" s="1"/>
  <c r="GK77" i="57"/>
  <c r="ET160" i="57"/>
  <c r="T65" i="57"/>
  <c r="FJ28" i="57"/>
  <c r="FK28" i="57"/>
  <c r="EL64" i="57"/>
  <c r="FV134" i="57"/>
  <c r="FW134" i="57" s="1"/>
  <c r="GF108" i="57"/>
  <c r="EK150" i="57"/>
  <c r="DD149" i="57"/>
  <c r="FT142" i="57"/>
  <c r="ES139" i="57"/>
  <c r="FD93" i="57"/>
  <c r="EH174" i="57"/>
  <c r="AK79" i="57"/>
  <c r="S156" i="57"/>
  <c r="ET89" i="57"/>
  <c r="DP156" i="57"/>
  <c r="AL175" i="57"/>
  <c r="AM175" i="57" s="1"/>
  <c r="GL68" i="57"/>
  <c r="GM68" i="57"/>
  <c r="DM77" i="57"/>
  <c r="DZ89" i="57"/>
  <c r="GO151" i="57"/>
  <c r="DT178" i="57"/>
  <c r="CS158" i="57"/>
  <c r="GF176" i="57"/>
  <c r="DI159" i="57"/>
  <c r="DF181" i="57"/>
  <c r="DG181" i="57" s="1"/>
  <c r="CW105" i="57"/>
  <c r="EG147" i="57"/>
  <c r="CT127" i="57"/>
  <c r="CU127" i="57" s="1"/>
  <c r="DI147" i="57"/>
  <c r="GH192" i="57"/>
  <c r="GI192" i="57" s="1"/>
  <c r="DU162" i="57"/>
  <c r="DT155" i="57"/>
  <c r="EF88" i="57"/>
  <c r="AZ173" i="57"/>
  <c r="CF96" i="57"/>
  <c r="DH125" i="57"/>
  <c r="R94" i="57"/>
  <c r="S94" i="57" s="1"/>
  <c r="CN104" i="57"/>
  <c r="DE156" i="57"/>
  <c r="Z77" i="57"/>
  <c r="AA77" i="57" s="1"/>
  <c r="EK157" i="57"/>
  <c r="CX121" i="57"/>
  <c r="P144" i="57"/>
  <c r="Y188" i="57"/>
  <c r="T156" i="57"/>
  <c r="H177" i="57"/>
  <c r="AS89" i="57"/>
  <c r="GA169" i="57"/>
  <c r="FD69" i="57"/>
  <c r="CD136" i="57"/>
  <c r="CE136" i="57" s="1"/>
  <c r="DF177" i="57"/>
  <c r="EO76" i="57"/>
  <c r="DO90" i="57"/>
  <c r="AO132" i="57"/>
  <c r="FF169" i="57"/>
  <c r="FG169" i="57" s="1"/>
  <c r="DT111" i="57"/>
  <c r="EN184" i="57"/>
  <c r="GB83" i="57"/>
  <c r="CH92" i="57"/>
  <c r="CI92" i="57" s="1"/>
  <c r="CH91" i="57"/>
  <c r="GC101" i="57"/>
  <c r="EN162" i="57"/>
  <c r="DR121" i="57"/>
  <c r="GB163" i="57"/>
  <c r="BD193" i="57"/>
  <c r="EH155" i="57"/>
  <c r="EI156" i="57" s="1"/>
  <c r="EI155" i="57"/>
  <c r="CG73" i="57"/>
  <c r="DJ183" i="57"/>
  <c r="EO134" i="57"/>
  <c r="CP71" i="57"/>
  <c r="CQ71" i="57"/>
  <c r="FR96" i="57"/>
  <c r="FQ163" i="57"/>
  <c r="ER105" i="57"/>
  <c r="FU148" i="57"/>
  <c r="DP132" i="57"/>
  <c r="CX100" i="57"/>
  <c r="CY100" i="57" s="1"/>
  <c r="FH192" i="57"/>
  <c r="DF152" i="57"/>
  <c r="DL91" i="57"/>
  <c r="AT98" i="57"/>
  <c r="P166" i="57"/>
  <c r="DJ138" i="57"/>
  <c r="DK138" i="57" s="1"/>
  <c r="CZ74" i="57"/>
  <c r="I187" i="57"/>
  <c r="V87" i="57"/>
  <c r="CB159" i="57"/>
  <c r="DH108" i="57"/>
  <c r="X137" i="57"/>
  <c r="AG71" i="57"/>
  <c r="AD134" i="57"/>
  <c r="FP122" i="57"/>
  <c r="EP113" i="57"/>
  <c r="GN176" i="57"/>
  <c r="GL177" i="57"/>
  <c r="GM177" i="57" s="1"/>
  <c r="DX86" i="57"/>
  <c r="FA144" i="57"/>
  <c r="FU71" i="57"/>
  <c r="EN98" i="57"/>
  <c r="FE158" i="57"/>
  <c r="FE108" i="57"/>
  <c r="CX33" i="57"/>
  <c r="CY33" i="57"/>
  <c r="AB181" i="57"/>
  <c r="DQ91" i="57"/>
  <c r="EG141" i="57"/>
  <c r="ET184" i="57"/>
  <c r="FI86" i="57"/>
  <c r="EH175" i="57"/>
  <c r="CF160" i="57"/>
  <c r="BQ108" i="57"/>
  <c r="EN157" i="57"/>
  <c r="AV134" i="57"/>
  <c r="FX86" i="57"/>
  <c r="GK176" i="57"/>
  <c r="BX156" i="57"/>
  <c r="DE168" i="57"/>
  <c r="FP159" i="57"/>
  <c r="DU148" i="57"/>
  <c r="EV122" i="57"/>
  <c r="FL70" i="57"/>
  <c r="EZ142" i="57"/>
  <c r="EX171" i="57"/>
  <c r="EY171" i="57" s="1"/>
  <c r="DH94" i="57"/>
  <c r="DF89" i="57"/>
  <c r="BN70" i="57"/>
  <c r="BN69" i="57"/>
  <c r="AH193" i="57"/>
  <c r="GP95" i="57"/>
  <c r="GQ95" i="57" s="1"/>
  <c r="DB67" i="57"/>
  <c r="DC67" i="57" s="1"/>
  <c r="GD75" i="57"/>
  <c r="EB74" i="57"/>
  <c r="FV128" i="57"/>
  <c r="GD93" i="57"/>
  <c r="GE93" i="57" s="1"/>
  <c r="FI137" i="57"/>
  <c r="DX116" i="57"/>
  <c r="BP128" i="57"/>
  <c r="FJ157" i="57"/>
  <c r="DX173" i="57"/>
  <c r="AV173" i="57"/>
  <c r="GF129" i="57"/>
  <c r="GK94" i="57"/>
  <c r="CT66" i="57"/>
  <c r="CU66" i="57"/>
  <c r="BY146" i="57"/>
  <c r="GG165" i="57"/>
  <c r="FZ177" i="57"/>
  <c r="GA177" i="57" s="1"/>
  <c r="BH73" i="57"/>
  <c r="U139" i="57"/>
  <c r="CW140" i="57"/>
  <c r="CW139" i="57"/>
  <c r="I142" i="57"/>
  <c r="BX168" i="57"/>
  <c r="EP82" i="57"/>
  <c r="EQ82" i="57" s="1"/>
  <c r="BU106" i="57"/>
  <c r="BH65" i="57"/>
  <c r="ES130" i="57"/>
  <c r="BB69" i="57"/>
  <c r="BC69" i="57" s="1"/>
  <c r="DR106" i="57"/>
  <c r="BD76" i="57"/>
  <c r="BH64" i="57"/>
  <c r="FM118" i="57"/>
  <c r="GD35" i="57"/>
  <c r="FX165" i="57"/>
  <c r="EP135" i="57"/>
  <c r="EQ135" i="57" s="1"/>
  <c r="EK106" i="57"/>
  <c r="FM192" i="57"/>
  <c r="DL148" i="57"/>
  <c r="CV91" i="57"/>
  <c r="EZ149" i="57"/>
  <c r="DN34" i="57"/>
  <c r="GN104" i="57"/>
  <c r="GL97" i="57"/>
  <c r="GM97" i="57" s="1"/>
  <c r="CR137" i="57"/>
  <c r="FT129" i="57"/>
  <c r="DE149" i="57"/>
  <c r="DQ96" i="57"/>
  <c r="BV138" i="57"/>
  <c r="GP124" i="57"/>
  <c r="FM91" i="57"/>
  <c r="BN102" i="57"/>
  <c r="BO102" i="57" s="1"/>
  <c r="GB160" i="57"/>
  <c r="FP167" i="57"/>
  <c r="DY170" i="57"/>
  <c r="FL160" i="57"/>
  <c r="EB91" i="57"/>
  <c r="EB102" i="57"/>
  <c r="CS139" i="57"/>
  <c r="DD169" i="57"/>
  <c r="DI87" i="57"/>
  <c r="CT113" i="57"/>
  <c r="FX65" i="57"/>
  <c r="CW66" i="57"/>
  <c r="BI184" i="57"/>
  <c r="BU179" i="57"/>
  <c r="CH173" i="57"/>
  <c r="AO100" i="57"/>
  <c r="BT174" i="57"/>
  <c r="J180" i="57"/>
  <c r="K180" i="57" s="1"/>
  <c r="AX152" i="57"/>
  <c r="CD93" i="57"/>
  <c r="CD92" i="57"/>
  <c r="CE93" i="57"/>
  <c r="Z103" i="57"/>
  <c r="AA103" i="57" s="1"/>
  <c r="V158" i="57"/>
  <c r="BV177" i="57"/>
  <c r="BA116" i="57"/>
  <c r="EC179" i="57"/>
  <c r="J72" i="57"/>
  <c r="BL189" i="57"/>
  <c r="H165" i="57"/>
  <c r="CZ193" i="57"/>
  <c r="CR99" i="57"/>
  <c r="AD168" i="57"/>
  <c r="CV189" i="57"/>
  <c r="DM101" i="57"/>
  <c r="FN112" i="57"/>
  <c r="FO112" i="57" s="1"/>
  <c r="CP180" i="57"/>
  <c r="CQ180" i="57" s="1"/>
  <c r="DU111" i="57"/>
  <c r="FZ174" i="57"/>
  <c r="GA174" i="57" s="1"/>
  <c r="GB167" i="57"/>
  <c r="DN104" i="57"/>
  <c r="DO104" i="57" s="1"/>
  <c r="DI68" i="57"/>
  <c r="FP123" i="57"/>
  <c r="EN70" i="57"/>
  <c r="CV137" i="57"/>
  <c r="FD152" i="57"/>
  <c r="EL73" i="57"/>
  <c r="EM73" i="57" s="1"/>
  <c r="DN82" i="57"/>
  <c r="DR98" i="57"/>
  <c r="DS98" i="57"/>
  <c r="DL171" i="57"/>
  <c r="DN61" i="57"/>
  <c r="CZ178" i="57"/>
  <c r="DD165" i="57"/>
  <c r="BY167" i="57"/>
  <c r="GB93" i="57"/>
  <c r="FR149" i="57"/>
  <c r="CN65" i="57"/>
  <c r="AN192" i="57"/>
  <c r="EG92" i="57"/>
  <c r="DB72" i="57"/>
  <c r="GG164" i="57"/>
  <c r="E76" i="57"/>
  <c r="P142" i="57"/>
  <c r="FD156" i="57"/>
  <c r="DE192" i="57"/>
  <c r="BB141" i="57"/>
  <c r="BC142" i="57" s="1"/>
  <c r="EB72" i="57"/>
  <c r="EL127" i="57"/>
  <c r="GD148" i="57"/>
  <c r="FP108" i="57"/>
  <c r="EC174" i="57"/>
  <c r="EO140" i="57"/>
  <c r="EZ133" i="57"/>
  <c r="EO78" i="57"/>
  <c r="GL98" i="57"/>
  <c r="GJ162" i="57"/>
  <c r="AX148" i="57"/>
  <c r="AY148" i="57" s="1"/>
  <c r="GB97" i="57"/>
  <c r="ES189" i="57"/>
  <c r="CV134" i="57"/>
  <c r="BE121" i="57"/>
  <c r="ES193" i="57"/>
  <c r="EN153" i="57"/>
  <c r="EL84" i="57"/>
  <c r="EM84" i="57"/>
  <c r="GJ103" i="57"/>
  <c r="FY145" i="57"/>
  <c r="FH97" i="57"/>
  <c r="GE167" i="57"/>
  <c r="AW99" i="57"/>
  <c r="EG128" i="57"/>
  <c r="CP147" i="57"/>
  <c r="BJ137" i="57"/>
  <c r="DL88" i="57"/>
  <c r="EV83" i="57"/>
  <c r="AK181" i="57"/>
  <c r="FL75" i="57"/>
  <c r="AV169" i="57"/>
  <c r="CZ134" i="57"/>
  <c r="BL156" i="57"/>
  <c r="D134" i="57"/>
  <c r="CZ152" i="57"/>
  <c r="FH73" i="57"/>
  <c r="CX68" i="57"/>
  <c r="CY68" i="57"/>
  <c r="M68" i="57"/>
  <c r="BR179" i="57"/>
  <c r="CF128" i="57"/>
  <c r="BH85" i="57"/>
  <c r="DU72" i="57"/>
  <c r="EO170" i="57"/>
  <c r="CS137" i="57"/>
  <c r="BQ113" i="57"/>
  <c r="P86" i="57"/>
  <c r="DV81" i="57"/>
  <c r="AG164" i="57"/>
  <c r="BQ159" i="57"/>
  <c r="CJ64" i="57"/>
  <c r="BR128" i="57"/>
  <c r="DF139" i="57"/>
  <c r="DG140" i="57" s="1"/>
  <c r="EZ120" i="57"/>
  <c r="BN181" i="57"/>
  <c r="CG91" i="57"/>
  <c r="AJ114" i="57"/>
  <c r="FH90" i="57"/>
  <c r="GB165" i="57"/>
  <c r="EZ161" i="57"/>
  <c r="BD123" i="57"/>
  <c r="AF153" i="57"/>
  <c r="EO75" i="57"/>
  <c r="BT149" i="57"/>
  <c r="AX81" i="57"/>
  <c r="DK120" i="57"/>
  <c r="BH125" i="57"/>
  <c r="U98" i="57"/>
  <c r="X85" i="57"/>
  <c r="ES144" i="57"/>
  <c r="AO64" i="57"/>
  <c r="CK140" i="57"/>
  <c r="CC147" i="57"/>
  <c r="FP166" i="57"/>
  <c r="BP72" i="57"/>
  <c r="EH186" i="57"/>
  <c r="GP149" i="57"/>
  <c r="GQ149" i="57" s="1"/>
  <c r="GF125" i="57"/>
  <c r="FX161" i="57"/>
  <c r="ET153" i="57"/>
  <c r="ET152" i="57"/>
  <c r="EU152" i="57" s="1"/>
  <c r="BA109" i="57"/>
  <c r="DM116" i="57"/>
  <c r="CJ70" i="57"/>
  <c r="GP77" i="57"/>
  <c r="GQ77" i="57" s="1"/>
  <c r="AO167" i="57"/>
  <c r="EG157" i="57"/>
  <c r="BT131" i="57"/>
  <c r="BZ93" i="57"/>
  <c r="CA93" i="57" s="1"/>
  <c r="P94" i="57"/>
  <c r="U79" i="57"/>
  <c r="CK117" i="57"/>
  <c r="F143" i="57"/>
  <c r="G143" i="57" s="1"/>
  <c r="Z137" i="57"/>
  <c r="AA137" i="57"/>
  <c r="EW121" i="57"/>
  <c r="DE103" i="57"/>
  <c r="CP116" i="57"/>
  <c r="BD93" i="57"/>
  <c r="EB127" i="57"/>
  <c r="DA161" i="57"/>
  <c r="CW133" i="57"/>
  <c r="AW120" i="57"/>
  <c r="ED177" i="57"/>
  <c r="GO118" i="57"/>
  <c r="BR60" i="57"/>
  <c r="BN147" i="57"/>
  <c r="BO147" i="57" s="1"/>
  <c r="BM95" i="57"/>
  <c r="F102" i="57"/>
  <c r="G102" i="57" s="1"/>
  <c r="F101" i="57"/>
  <c r="H153" i="57"/>
  <c r="EK93" i="57"/>
  <c r="AG175" i="57"/>
  <c r="AS176" i="57"/>
  <c r="L138" i="57"/>
  <c r="BO157" i="57"/>
  <c r="DQ151" i="57"/>
  <c r="BQ153" i="57"/>
  <c r="CJ121" i="57"/>
  <c r="E94" i="57"/>
  <c r="DA139" i="57"/>
  <c r="BF141" i="57"/>
  <c r="BG141" i="57" s="1"/>
  <c r="CC184" i="57"/>
  <c r="BX102" i="57"/>
  <c r="BZ171" i="57"/>
  <c r="CX28" i="57"/>
  <c r="CY28" i="57" s="1"/>
  <c r="CJ76" i="57"/>
  <c r="N172" i="57"/>
  <c r="CB101" i="57"/>
  <c r="I92" i="57"/>
  <c r="CN103" i="57"/>
  <c r="GF173" i="57"/>
  <c r="CD94" i="57"/>
  <c r="BF69" i="57"/>
  <c r="BG69" i="57" s="1"/>
  <c r="BU96" i="57"/>
  <c r="DP76" i="57"/>
  <c r="BZ68" i="57"/>
  <c r="BZ67" i="57"/>
  <c r="GC113" i="57"/>
  <c r="BY175" i="57"/>
  <c r="CC75" i="57"/>
  <c r="DI70" i="57"/>
  <c r="EN142" i="57"/>
  <c r="GD91" i="57"/>
  <c r="GL113" i="57"/>
  <c r="DP165" i="57"/>
  <c r="BU131" i="57"/>
  <c r="AP121" i="57"/>
  <c r="AQ121" i="57" s="1"/>
  <c r="AC97" i="57"/>
  <c r="EF180" i="57"/>
  <c r="BJ122" i="57"/>
  <c r="BK122" i="57" s="1"/>
  <c r="GC70" i="57"/>
  <c r="AX163" i="57"/>
  <c r="AX162" i="57"/>
  <c r="BD70" i="57"/>
  <c r="AK104" i="57"/>
  <c r="CB132" i="57"/>
  <c r="DT161" i="57"/>
  <c r="BJ142" i="57"/>
  <c r="BK142" i="57" s="1"/>
  <c r="DP163" i="57"/>
  <c r="DX187" i="57"/>
  <c r="AD129" i="57"/>
  <c r="AE129" i="57" s="1"/>
  <c r="FV179" i="57"/>
  <c r="FW179" i="57" s="1"/>
  <c r="CD191" i="57"/>
  <c r="CE191" i="57" s="1"/>
  <c r="DY97" i="57"/>
  <c r="DU108" i="57"/>
  <c r="Z144" i="57"/>
  <c r="AB143" i="57"/>
  <c r="BM137" i="57"/>
  <c r="EO187" i="57"/>
  <c r="BR34" i="57"/>
  <c r="P183" i="57"/>
  <c r="BY168" i="57"/>
  <c r="EO82" i="57"/>
  <c r="N88" i="57"/>
  <c r="O88" i="57" s="1"/>
  <c r="AH170" i="57"/>
  <c r="AI170" i="57" s="1"/>
  <c r="DB154" i="57"/>
  <c r="DC154" i="57"/>
  <c r="CN157" i="57"/>
  <c r="DH78" i="57"/>
  <c r="BH70" i="57"/>
  <c r="AP166" i="57"/>
  <c r="AQ166" i="57" s="1"/>
  <c r="ED164" i="57"/>
  <c r="EE164" i="57" s="1"/>
  <c r="BI146" i="57"/>
  <c r="BD136" i="57"/>
  <c r="U82" i="57"/>
  <c r="L170" i="57"/>
  <c r="R173" i="57"/>
  <c r="ET27" i="57"/>
  <c r="EU27" i="57" s="1"/>
  <c r="BQ76" i="57"/>
  <c r="CN92" i="57"/>
  <c r="AZ121" i="57"/>
  <c r="CK178" i="57"/>
  <c r="CS73" i="57"/>
  <c r="DE158" i="57"/>
  <c r="CV108" i="57"/>
  <c r="AW124" i="57"/>
  <c r="EC116" i="57"/>
  <c r="AS160" i="57"/>
  <c r="AL177" i="57"/>
  <c r="DS91" i="57"/>
  <c r="AN137" i="57"/>
  <c r="Y119" i="57"/>
  <c r="CF74" i="57"/>
  <c r="BM84" i="57"/>
  <c r="DZ80" i="57"/>
  <c r="BL86" i="57"/>
  <c r="AZ156" i="57"/>
  <c r="CZ95" i="57"/>
  <c r="BQ85" i="57"/>
  <c r="AG139" i="57"/>
  <c r="CR115" i="57"/>
  <c r="BB124" i="57"/>
  <c r="BC124" i="57" s="1"/>
  <c r="CC173" i="57"/>
  <c r="BF140" i="57"/>
  <c r="BG140" i="57" s="1"/>
  <c r="BV100" i="57"/>
  <c r="CW135" i="57"/>
  <c r="DT172" i="57"/>
  <c r="AS81" i="57"/>
  <c r="CR187" i="57"/>
  <c r="CJ174" i="57"/>
  <c r="CD66" i="57"/>
  <c r="CE66" i="57" s="1"/>
  <c r="EH64" i="57"/>
  <c r="AG93" i="57"/>
  <c r="N141" i="57"/>
  <c r="AJ119" i="57"/>
  <c r="U183" i="57"/>
  <c r="AT165" i="57"/>
  <c r="D130" i="57"/>
  <c r="FI158" i="57"/>
  <c r="Q91" i="57"/>
  <c r="DE78" i="57"/>
  <c r="L102" i="57"/>
  <c r="DY120" i="57"/>
  <c r="ED167" i="57"/>
  <c r="ES138" i="57"/>
  <c r="AK90" i="57"/>
  <c r="CH187" i="57"/>
  <c r="CI187" i="57" s="1"/>
  <c r="U130" i="57"/>
  <c r="FV24" i="57"/>
  <c r="GO190" i="57"/>
  <c r="BX77" i="57"/>
  <c r="V171" i="57"/>
  <c r="GF65" i="57"/>
  <c r="FE165" i="57"/>
  <c r="EZ78" i="57"/>
  <c r="P168" i="57"/>
  <c r="GP116" i="57"/>
  <c r="GQ116" i="57"/>
  <c r="DJ143" i="57"/>
  <c r="Y185" i="57"/>
  <c r="FF176" i="57"/>
  <c r="AH191" i="57"/>
  <c r="DH84" i="57"/>
  <c r="FP168" i="57"/>
  <c r="BJ139" i="57"/>
  <c r="FE72" i="57"/>
  <c r="AV77" i="57"/>
  <c r="E166" i="57"/>
  <c r="FM123" i="57"/>
  <c r="GN86" i="57"/>
  <c r="CG189" i="57"/>
  <c r="I81" i="57"/>
  <c r="BR175" i="57"/>
  <c r="BS175" i="57" s="1"/>
  <c r="ER152" i="57"/>
  <c r="T136" i="57"/>
  <c r="GB112" i="57"/>
  <c r="EF146" i="57"/>
  <c r="EV104" i="57"/>
  <c r="Z88" i="57"/>
  <c r="FI79" i="57"/>
  <c r="GD88" i="57"/>
  <c r="GE88" i="57" s="1"/>
  <c r="FP111" i="57"/>
  <c r="BR75" i="57"/>
  <c r="BS75" i="57" s="1"/>
  <c r="CT99" i="57"/>
  <c r="AR156" i="57"/>
  <c r="EL103" i="57"/>
  <c r="EM103" i="57" s="1"/>
  <c r="FP154" i="57"/>
  <c r="EP76" i="57"/>
  <c r="EQ76" i="57" s="1"/>
  <c r="BJ126" i="57"/>
  <c r="BK126" i="57" s="1"/>
  <c r="DM65" i="57"/>
  <c r="FQ178" i="57"/>
  <c r="FA183" i="57"/>
  <c r="FM86" i="57"/>
  <c r="DJ105" i="57"/>
  <c r="GB138" i="57"/>
  <c r="FN137" i="57"/>
  <c r="FO137" i="57" s="1"/>
  <c r="FJ152" i="57"/>
  <c r="FI88" i="57"/>
  <c r="FX115" i="57"/>
  <c r="T81" i="57"/>
  <c r="F56" i="57"/>
  <c r="G56" i="57" s="1"/>
  <c r="F55" i="57"/>
  <c r="CF177" i="57"/>
  <c r="GN179" i="57"/>
  <c r="DX118" i="57"/>
  <c r="BY64" i="57"/>
  <c r="DH100" i="57"/>
  <c r="FF71" i="57"/>
  <c r="DM93" i="57"/>
  <c r="EN112" i="57"/>
  <c r="GF83" i="57"/>
  <c r="CL92" i="57"/>
  <c r="EP79" i="57"/>
  <c r="EQ80" i="57" s="1"/>
  <c r="FP126" i="57"/>
  <c r="CT184" i="57"/>
  <c r="BN96" i="57"/>
  <c r="BO96" i="57" s="1"/>
  <c r="BN95" i="57"/>
  <c r="BA149" i="57"/>
  <c r="BQ66" i="57"/>
  <c r="Y137" i="57"/>
  <c r="GN99" i="57"/>
  <c r="CZ73" i="57"/>
  <c r="FI130" i="57"/>
  <c r="EJ67" i="57"/>
  <c r="CO182" i="57"/>
  <c r="DX78" i="57"/>
  <c r="FV69" i="57"/>
  <c r="CK66" i="57"/>
  <c r="EP92" i="57"/>
  <c r="FH154" i="57"/>
  <c r="DE107" i="57"/>
  <c r="DE191" i="57"/>
  <c r="FX114" i="57"/>
  <c r="DD110" i="57"/>
  <c r="EB188" i="57"/>
  <c r="CF132" i="57"/>
  <c r="FD185" i="57"/>
  <c r="CK98" i="57"/>
  <c r="CD116" i="57"/>
  <c r="CD78" i="57"/>
  <c r="CE79" i="57" s="1"/>
  <c r="CD77" i="57"/>
  <c r="CE77" i="57" s="1"/>
  <c r="M131" i="57"/>
  <c r="DR185" i="57"/>
  <c r="EL155" i="57"/>
  <c r="ED41" i="57"/>
  <c r="ED40" i="57"/>
  <c r="FB148" i="57"/>
  <c r="FC148" i="57" s="1"/>
  <c r="EX160" i="57"/>
  <c r="CW116" i="57"/>
  <c r="D112" i="57"/>
  <c r="DJ70" i="57"/>
  <c r="DK70" i="57" s="1"/>
  <c r="AP148" i="57"/>
  <c r="AQ148" i="57" s="1"/>
  <c r="GK143" i="57"/>
  <c r="EV145" i="57"/>
  <c r="CW79" i="57"/>
  <c r="DL87" i="57"/>
  <c r="EP158" i="57"/>
  <c r="DP125" i="57"/>
  <c r="FY168" i="57"/>
  <c r="EV144" i="57"/>
  <c r="ES158" i="57"/>
  <c r="FF152" i="57"/>
  <c r="DQ172" i="57"/>
  <c r="EN105" i="57"/>
  <c r="CO128" i="57"/>
  <c r="ER130" i="57"/>
  <c r="DH104" i="57"/>
  <c r="CB78" i="57"/>
  <c r="GD53" i="57"/>
  <c r="GE53" i="57" s="1"/>
  <c r="AF191" i="57"/>
  <c r="CR84" i="57"/>
  <c r="CZ161" i="57"/>
  <c r="FZ70" i="57"/>
  <c r="EG171" i="57"/>
  <c r="DH81" i="57"/>
  <c r="Q155" i="57"/>
  <c r="Z160" i="57"/>
  <c r="AA160" i="57" s="1"/>
  <c r="EB107" i="57"/>
  <c r="FB178" i="57"/>
  <c r="Y74" i="57"/>
  <c r="DE82" i="57"/>
  <c r="F90" i="57"/>
  <c r="G90" i="57" s="1"/>
  <c r="V155" i="57"/>
  <c r="N185" i="57"/>
  <c r="O185" i="57" s="1"/>
  <c r="D66" i="57"/>
  <c r="DD121" i="57"/>
  <c r="CJ171" i="57"/>
  <c r="FV125" i="57"/>
  <c r="FW125" i="57" s="1"/>
  <c r="FH134" i="57"/>
  <c r="GJ139" i="57"/>
  <c r="DD98" i="57"/>
  <c r="GJ132" i="57"/>
  <c r="GB98" i="57"/>
  <c r="DR192" i="57"/>
  <c r="EL117" i="57"/>
  <c r="EM117" i="57" s="1"/>
  <c r="BL113" i="57"/>
  <c r="FF145" i="57"/>
  <c r="FG145" i="57" s="1"/>
  <c r="FN115" i="57"/>
  <c r="EG109" i="57"/>
  <c r="FX179" i="57"/>
  <c r="GH145" i="57"/>
  <c r="FY193" i="57"/>
  <c r="AC149" i="57"/>
  <c r="EK153" i="57"/>
  <c r="EH73" i="57"/>
  <c r="CS107" i="57"/>
  <c r="FU70" i="57"/>
  <c r="ER99" i="57"/>
  <c r="FF141" i="57"/>
  <c r="FG141" i="57" s="1"/>
  <c r="EZ144" i="57"/>
  <c r="EF122" i="57"/>
  <c r="BU143" i="57"/>
  <c r="BQ109" i="57"/>
  <c r="FJ39" i="57"/>
  <c r="FK39" i="57" s="1"/>
  <c r="FZ96" i="57"/>
  <c r="DP71" i="57"/>
  <c r="FV91" i="57"/>
  <c r="EP77" i="57"/>
  <c r="EZ121" i="57"/>
  <c r="DA110" i="57"/>
  <c r="DE144" i="57"/>
  <c r="BP137" i="57"/>
  <c r="AR167" i="57"/>
  <c r="M107" i="57"/>
  <c r="BB114" i="57"/>
  <c r="BC114" i="57" s="1"/>
  <c r="DQ148" i="57"/>
  <c r="BA169" i="57"/>
  <c r="DA176" i="57"/>
  <c r="CX163" i="57"/>
  <c r="P177" i="57"/>
  <c r="CZ179" i="57"/>
  <c r="AF126" i="57"/>
  <c r="T166" i="57"/>
  <c r="FE90" i="57"/>
  <c r="FU190" i="57"/>
  <c r="CJ191" i="57"/>
  <c r="BX97" i="57"/>
  <c r="EG112" i="57"/>
  <c r="EP150" i="57"/>
  <c r="EQ150" i="57" s="1"/>
  <c r="FN178" i="57"/>
  <c r="FH149" i="57"/>
  <c r="CW102" i="57"/>
  <c r="FV173" i="57"/>
  <c r="FW173" i="57" s="1"/>
  <c r="DU90" i="57"/>
  <c r="FQ83" i="57"/>
  <c r="EH147" i="57"/>
  <c r="DN148" i="57"/>
  <c r="FP115" i="57"/>
  <c r="DY146" i="57"/>
  <c r="DH183" i="57"/>
  <c r="DP92" i="57"/>
  <c r="EO138" i="57"/>
  <c r="ER112" i="57"/>
  <c r="BQ71" i="57"/>
  <c r="FP88" i="57"/>
  <c r="EO161" i="57"/>
  <c r="BT75" i="57"/>
  <c r="AX190" i="57"/>
  <c r="DJ101" i="57"/>
  <c r="DK101" i="57"/>
  <c r="DT100" i="57"/>
  <c r="CK162" i="57"/>
  <c r="CV154" i="57"/>
  <c r="DZ166" i="57"/>
  <c r="CH77" i="57"/>
  <c r="CR191" i="57"/>
  <c r="GN183" i="57"/>
  <c r="BV173" i="57"/>
  <c r="CZ104" i="57"/>
  <c r="U87" i="57"/>
  <c r="CO120" i="57"/>
  <c r="ED79" i="57"/>
  <c r="EE79" i="57" s="1"/>
  <c r="BU89" i="57"/>
  <c r="P181" i="57"/>
  <c r="ED175" i="57"/>
  <c r="AO158" i="57"/>
  <c r="BJ135" i="57"/>
  <c r="AS105" i="57"/>
  <c r="CH95" i="57"/>
  <c r="G101" i="57"/>
  <c r="L154" i="57"/>
  <c r="J164" i="57"/>
  <c r="EJ189" i="57"/>
  <c r="P103" i="57"/>
  <c r="EP119" i="57"/>
  <c r="EQ119" i="57" s="1"/>
  <c r="CD124" i="57"/>
  <c r="CE124" i="57"/>
  <c r="GK148" i="57"/>
  <c r="FX163" i="57"/>
  <c r="CX174" i="57"/>
  <c r="CY174" i="57" s="1"/>
  <c r="EX81" i="57"/>
  <c r="EF166" i="57"/>
  <c r="FB77" i="57"/>
  <c r="DU167" i="57"/>
  <c r="DL83" i="57"/>
  <c r="GC73" i="57"/>
  <c r="GB88" i="57"/>
  <c r="CD178" i="57"/>
  <c r="CE178" i="57" s="1"/>
  <c r="FL71" i="57"/>
  <c r="EG143" i="57"/>
  <c r="H192" i="57"/>
  <c r="D75" i="57"/>
  <c r="DM132" i="57"/>
  <c r="DY144" i="57"/>
  <c r="DD104" i="57"/>
  <c r="GB105" i="57"/>
  <c r="EL173" i="57"/>
  <c r="EM173" i="57" s="1"/>
  <c r="BA156" i="57"/>
  <c r="FY148" i="57"/>
  <c r="EP112" i="57"/>
  <c r="DM106" i="57"/>
  <c r="CR155" i="57"/>
  <c r="EZ172" i="57"/>
  <c r="AZ181" i="57"/>
  <c r="P172" i="57"/>
  <c r="AK67" i="57"/>
  <c r="GC164" i="57"/>
  <c r="CZ81" i="57"/>
  <c r="BV163" i="57"/>
  <c r="BW164" i="57" s="1"/>
  <c r="CG182" i="57"/>
  <c r="AH82" i="57"/>
  <c r="AI82" i="57" s="1"/>
  <c r="BI173" i="57"/>
  <c r="AW103" i="57"/>
  <c r="D166" i="57"/>
  <c r="E150" i="57"/>
  <c r="DJ159" i="57"/>
  <c r="DK159" i="57" s="1"/>
  <c r="FE103" i="57"/>
  <c r="GB64" i="57"/>
  <c r="GL124" i="57"/>
  <c r="CB183" i="57"/>
  <c r="FV146" i="57"/>
  <c r="DS134" i="57"/>
  <c r="GK151" i="57"/>
  <c r="EF123" i="57"/>
  <c r="CR111" i="57"/>
  <c r="GJ134" i="57"/>
  <c r="FF127" i="57"/>
  <c r="DV167" i="57"/>
  <c r="DW167" i="57" s="1"/>
  <c r="BZ85" i="57"/>
  <c r="CA85" i="57" s="1"/>
  <c r="GN113" i="57"/>
  <c r="FI92" i="57"/>
  <c r="BT152" i="57"/>
  <c r="BE138" i="57"/>
  <c r="GL171" i="57"/>
  <c r="GM171" i="57" s="1"/>
  <c r="E180" i="57"/>
  <c r="AT183" i="57"/>
  <c r="AU183" i="57" s="1"/>
  <c r="D137" i="57"/>
  <c r="DA148" i="57"/>
  <c r="CP113" i="57"/>
  <c r="CQ114" i="57" s="1"/>
  <c r="EP111" i="57"/>
  <c r="EQ111" i="57" s="1"/>
  <c r="DA167" i="57"/>
  <c r="FP64" i="57"/>
  <c r="CF90" i="57"/>
  <c r="FE99" i="57"/>
  <c r="DE75" i="57"/>
  <c r="GK172" i="57"/>
  <c r="FI106" i="57"/>
  <c r="DX144" i="57"/>
  <c r="FA91" i="57"/>
  <c r="FL175" i="57"/>
  <c r="ED115" i="57"/>
  <c r="EE115" i="57" s="1"/>
  <c r="GF135" i="57"/>
  <c r="DN131" i="57"/>
  <c r="DO131" i="57" s="1"/>
  <c r="CZ111" i="57"/>
  <c r="DU191" i="57"/>
  <c r="EX118" i="57"/>
  <c r="FX180" i="57"/>
  <c r="CO102" i="57"/>
  <c r="FD181" i="57"/>
  <c r="ET36" i="57"/>
  <c r="EU36" i="57" s="1"/>
  <c r="FT152" i="57"/>
  <c r="DT70" i="57"/>
  <c r="CT179" i="57"/>
  <c r="CU179" i="57" s="1"/>
  <c r="BN151" i="57"/>
  <c r="BO151" i="57"/>
  <c r="FY190" i="57"/>
  <c r="FH155" i="57"/>
  <c r="CW78" i="57"/>
  <c r="GF186" i="57"/>
  <c r="AD84" i="57"/>
  <c r="AD83" i="57"/>
  <c r="AE83" i="57" s="1"/>
  <c r="BI191" i="57"/>
  <c r="EL74" i="57"/>
  <c r="CV152" i="57"/>
  <c r="V162" i="57"/>
  <c r="GC86" i="57"/>
  <c r="AV176" i="57"/>
  <c r="AB179" i="57"/>
  <c r="GN80" i="57"/>
  <c r="DE142" i="57"/>
  <c r="CR83" i="57"/>
  <c r="BL88" i="57"/>
  <c r="I115" i="57"/>
  <c r="J183" i="57"/>
  <c r="AD72" i="57"/>
  <c r="AE72" i="57"/>
  <c r="GG93" i="57"/>
  <c r="EL124" i="57"/>
  <c r="ER177" i="57"/>
  <c r="GB78" i="57"/>
  <c r="FY103" i="57"/>
  <c r="BQ137" i="57"/>
  <c r="Y189" i="57"/>
  <c r="DA135" i="57"/>
  <c r="FU102" i="57"/>
  <c r="EL131" i="57"/>
  <c r="EM131" i="57"/>
  <c r="CH73" i="57"/>
  <c r="GO176" i="57"/>
  <c r="EB70" i="57"/>
  <c r="DA121" i="57"/>
  <c r="DF135" i="57"/>
  <c r="ES164" i="57"/>
  <c r="EJ83" i="57"/>
  <c r="CW163" i="57"/>
  <c r="EO118" i="57"/>
  <c r="ET119" i="57"/>
  <c r="CR75" i="57"/>
  <c r="FD85" i="57"/>
  <c r="EJ180" i="57"/>
  <c r="DR72" i="57"/>
  <c r="DS72" i="57" s="1"/>
  <c r="M167" i="57"/>
  <c r="EO145" i="57"/>
  <c r="EO71" i="57"/>
  <c r="CK95" i="57"/>
  <c r="GK122" i="57"/>
  <c r="EN166" i="57"/>
  <c r="FA176" i="57"/>
  <c r="H188" i="57"/>
  <c r="BZ64" i="57"/>
  <c r="AZ109" i="57"/>
  <c r="DL104" i="57"/>
  <c r="T188" i="57"/>
  <c r="CN68" i="57"/>
  <c r="CS97" i="57"/>
  <c r="T138" i="57"/>
  <c r="AV64" i="57"/>
  <c r="DD146" i="57"/>
  <c r="V25" i="57"/>
  <c r="W25" i="57" s="1"/>
  <c r="BP106" i="57"/>
  <c r="H120" i="57"/>
  <c r="AH195" i="57"/>
  <c r="AI195" i="57" s="1"/>
  <c r="DR190" i="57"/>
  <c r="DS190" i="57" s="1"/>
  <c r="GB162" i="57"/>
  <c r="AG97" i="57"/>
  <c r="FX171" i="57"/>
  <c r="FV58" i="57"/>
  <c r="FW58" i="57" s="1"/>
  <c r="DM66" i="57"/>
  <c r="AZ103" i="57"/>
  <c r="EK139" i="57"/>
  <c r="FM120" i="57"/>
  <c r="GK136" i="57"/>
  <c r="CG172" i="57"/>
  <c r="BZ140" i="57"/>
  <c r="CD104" i="57"/>
  <c r="CE104" i="57" s="1"/>
  <c r="EZ119" i="57"/>
  <c r="CK160" i="57"/>
  <c r="GO65" i="57"/>
  <c r="DZ155" i="57"/>
  <c r="EG134" i="57"/>
  <c r="GJ115" i="57"/>
  <c r="FR178" i="57"/>
  <c r="FS178" i="57"/>
  <c r="BH74" i="57"/>
  <c r="CF150" i="57"/>
  <c r="GH132" i="57"/>
  <c r="EO172" i="57"/>
  <c r="CD171" i="57"/>
  <c r="CE171" i="57" s="1"/>
  <c r="FR126" i="57"/>
  <c r="FS126" i="57" s="1"/>
  <c r="EO166" i="57"/>
  <c r="DH145" i="57"/>
  <c r="I154" i="57"/>
  <c r="ED14" i="57"/>
  <c r="GN135" i="57"/>
  <c r="DM97" i="57"/>
  <c r="GO187" i="57"/>
  <c r="DV68" i="57"/>
  <c r="AO113" i="57"/>
  <c r="N163" i="57"/>
  <c r="GO169" i="57"/>
  <c r="AN138" i="57"/>
  <c r="DR145" i="57"/>
  <c r="FB66" i="57"/>
  <c r="FD115" i="57"/>
  <c r="EW148" i="57"/>
  <c r="DA131" i="57"/>
  <c r="CH44" i="57"/>
  <c r="EX161" i="57"/>
  <c r="DX105" i="57"/>
  <c r="GJ179" i="57"/>
  <c r="DI174" i="57"/>
  <c r="DI156" i="57"/>
  <c r="AZ140" i="57"/>
  <c r="FM72" i="57"/>
  <c r="GK113" i="57"/>
  <c r="EH117" i="57"/>
  <c r="FV27" i="57"/>
  <c r="EV126" i="57"/>
  <c r="BP100" i="57"/>
  <c r="FZ142" i="57"/>
  <c r="BU192" i="57"/>
  <c r="FD102" i="57"/>
  <c r="FE180" i="57"/>
  <c r="BD174" i="57"/>
  <c r="BY147" i="57"/>
  <c r="DA126" i="57"/>
  <c r="CT128" i="57"/>
  <c r="CH180" i="57"/>
  <c r="BX149" i="57"/>
  <c r="CD132" i="57"/>
  <c r="DN135" i="57"/>
  <c r="DO135" i="57" s="1"/>
  <c r="BP76" i="57"/>
  <c r="CL95" i="57"/>
  <c r="DQ64" i="57"/>
  <c r="R117" i="57"/>
  <c r="AK161" i="57"/>
  <c r="CB181" i="57"/>
  <c r="AK148" i="57"/>
  <c r="AP178" i="57"/>
  <c r="DE97" i="57"/>
  <c r="CX149" i="57"/>
  <c r="CY149" i="57" s="1"/>
  <c r="AX98" i="57"/>
  <c r="AY98" i="57" s="1"/>
  <c r="P97" i="57"/>
  <c r="DN122" i="57"/>
  <c r="DO122" i="57" s="1"/>
  <c r="AV94" i="57"/>
  <c r="CH138" i="57"/>
  <c r="CI138" i="57" s="1"/>
  <c r="DN102" i="57"/>
  <c r="DO102" i="57" s="1"/>
  <c r="F19" i="57"/>
  <c r="CB109" i="57"/>
  <c r="AB175" i="57"/>
  <c r="AW177" i="57"/>
  <c r="DV149" i="57"/>
  <c r="DW149" i="57" s="1"/>
  <c r="F29" i="57"/>
  <c r="E77" i="57"/>
  <c r="FM121" i="57"/>
  <c r="CS118" i="57"/>
  <c r="AB165" i="57"/>
  <c r="Q136" i="57"/>
  <c r="FE85" i="57"/>
  <c r="DJ85" i="57"/>
  <c r="EK151" i="57"/>
  <c r="BV91" i="57"/>
  <c r="U80" i="57"/>
  <c r="CF101" i="57"/>
  <c r="EB87" i="57"/>
  <c r="AF143" i="57"/>
  <c r="DE67" i="57"/>
  <c r="DP160" i="57"/>
  <c r="T92" i="57"/>
  <c r="BR187" i="57"/>
  <c r="BS187" i="57"/>
  <c r="CG65" i="57"/>
  <c r="DP69" i="57"/>
  <c r="M168" i="57"/>
  <c r="AR176" i="57"/>
  <c r="DL100" i="57"/>
  <c r="FJ47" i="57"/>
  <c r="EV69" i="57"/>
  <c r="CH12" i="57"/>
  <c r="CI12" i="57" s="1"/>
  <c r="FX106" i="57"/>
  <c r="EH96" i="57"/>
  <c r="EI96" i="57" s="1"/>
  <c r="EW142" i="57"/>
  <c r="GK98" i="57"/>
  <c r="EB174" i="57"/>
  <c r="Q75" i="57"/>
  <c r="BL148" i="57"/>
  <c r="AH89" i="57"/>
  <c r="BT179" i="57"/>
  <c r="ED22" i="57"/>
  <c r="N147" i="57"/>
  <c r="EP162" i="57"/>
  <c r="EQ162" i="57" s="1"/>
  <c r="H109" i="57"/>
  <c r="BJ163" i="57"/>
  <c r="BK163" i="57" s="1"/>
  <c r="EL118" i="57"/>
  <c r="CN69" i="57"/>
  <c r="BV143" i="57"/>
  <c r="BW143" i="57" s="1"/>
  <c r="FF190" i="57"/>
  <c r="BN192" i="57"/>
  <c r="BO192" i="57"/>
  <c r="AK98" i="57"/>
  <c r="GD185" i="57"/>
  <c r="GE185" i="57" s="1"/>
  <c r="FH135" i="57"/>
  <c r="FJ45" i="57"/>
  <c r="J141" i="57"/>
  <c r="BB89" i="57"/>
  <c r="CL163" i="57"/>
  <c r="CM163" i="57"/>
  <c r="EF72" i="57"/>
  <c r="J113" i="57"/>
  <c r="BX146" i="57"/>
  <c r="AJ138" i="57"/>
  <c r="DH139" i="57"/>
  <c r="CC97" i="57"/>
  <c r="DE165" i="57"/>
  <c r="AH120" i="57"/>
  <c r="AI120" i="57" s="1"/>
  <c r="CS114" i="57"/>
  <c r="CD127" i="57"/>
  <c r="AV97" i="57"/>
  <c r="CV122" i="57"/>
  <c r="DQ109" i="57"/>
  <c r="Q121" i="57"/>
  <c r="E176" i="57"/>
  <c r="E138" i="57"/>
  <c r="GF80" i="57"/>
  <c r="GL90" i="57"/>
  <c r="GM90" i="57" s="1"/>
  <c r="ER185" i="57"/>
  <c r="R149" i="57"/>
  <c r="DU141" i="57"/>
  <c r="EC106" i="57"/>
  <c r="AL113" i="57"/>
  <c r="AM113" i="57" s="1"/>
  <c r="DH98" i="57"/>
  <c r="AP119" i="57"/>
  <c r="CG166" i="57"/>
  <c r="AL30" i="57"/>
  <c r="AM30" i="57" s="1"/>
  <c r="DR179" i="57"/>
  <c r="BE153" i="57"/>
  <c r="DD123" i="57"/>
  <c r="BJ182" i="57"/>
  <c r="BK182" i="57" s="1"/>
  <c r="AF146" i="57"/>
  <c r="DQ152" i="57"/>
  <c r="EL146" i="57"/>
  <c r="Z186" i="57"/>
  <c r="CX177" i="57"/>
  <c r="AL92" i="57"/>
  <c r="AM92" i="57" s="1"/>
  <c r="EP95" i="57"/>
  <c r="DX90" i="57"/>
  <c r="FD70" i="57"/>
  <c r="FU170" i="57"/>
  <c r="CH94" i="57"/>
  <c r="R72" i="57"/>
  <c r="S72" i="57"/>
  <c r="BV96" i="57"/>
  <c r="BW96" i="57" s="1"/>
  <c r="P180" i="57"/>
  <c r="GK84" i="57"/>
  <c r="FH177" i="57"/>
  <c r="BT122" i="57"/>
  <c r="BP113" i="57"/>
  <c r="AC111" i="57"/>
  <c r="BJ78" i="57"/>
  <c r="BK78" i="57" s="1"/>
  <c r="DU87" i="57"/>
  <c r="CS141" i="57"/>
  <c r="CK144" i="57"/>
  <c r="BI167" i="57"/>
  <c r="CR162" i="57"/>
  <c r="EV128" i="57"/>
  <c r="FD105" i="57"/>
  <c r="EF121" i="57"/>
  <c r="FY128" i="57"/>
  <c r="CD133" i="57"/>
  <c r="DD184" i="57"/>
  <c r="BJ151" i="57"/>
  <c r="BK151" i="57"/>
  <c r="Z187" i="57"/>
  <c r="CT83" i="57"/>
  <c r="BZ104" i="57"/>
  <c r="BP167" i="57"/>
  <c r="BF102" i="57"/>
  <c r="AV129" i="57"/>
  <c r="CX31" i="57"/>
  <c r="CY31" i="57" s="1"/>
  <c r="T83" i="57"/>
  <c r="CT168" i="57"/>
  <c r="CU168" i="57" s="1"/>
  <c r="BR178" i="57"/>
  <c r="BS178" i="57"/>
  <c r="AJ93" i="57"/>
  <c r="DP82" i="57"/>
  <c r="DR140" i="57"/>
  <c r="F149" i="57"/>
  <c r="G149" i="57" s="1"/>
  <c r="FF167" i="57"/>
  <c r="FU129" i="57"/>
  <c r="FX175" i="57"/>
  <c r="R154" i="57"/>
  <c r="S154" i="57" s="1"/>
  <c r="EC83" i="57"/>
  <c r="EJ146" i="57"/>
  <c r="DP161" i="57"/>
  <c r="Y86" i="57"/>
  <c r="CG183" i="57"/>
  <c r="BR37" i="57"/>
  <c r="BS37" i="57" s="1"/>
  <c r="BF88" i="57"/>
  <c r="BG88" i="57"/>
  <c r="L160" i="57"/>
  <c r="AT178" i="57"/>
  <c r="CP149" i="57"/>
  <c r="CQ149" i="57" s="1"/>
  <c r="CP148" i="57"/>
  <c r="CR100" i="57"/>
  <c r="DL65" i="57"/>
  <c r="BE139" i="57"/>
  <c r="GK66" i="57"/>
  <c r="V43" i="57"/>
  <c r="W43" i="57" s="1"/>
  <c r="E124" i="57"/>
  <c r="BI107" i="57"/>
  <c r="GO72" i="57"/>
  <c r="FM125" i="57"/>
  <c r="FF189" i="57"/>
  <c r="AD120" i="57"/>
  <c r="AD119" i="57"/>
  <c r="CX48" i="57"/>
  <c r="AL47" i="57"/>
  <c r="AM47" i="57"/>
  <c r="BI97" i="57"/>
  <c r="ET40" i="57"/>
  <c r="T143" i="57"/>
  <c r="AZ147" i="57"/>
  <c r="ED147" i="57"/>
  <c r="EE147" i="57" s="1"/>
  <c r="CJ106" i="57"/>
  <c r="CT159" i="57"/>
  <c r="CU159" i="57" s="1"/>
  <c r="V54" i="57"/>
  <c r="AD131" i="57"/>
  <c r="AE131" i="57" s="1"/>
  <c r="FT112" i="57"/>
  <c r="AR160" i="57"/>
  <c r="Z110" i="57"/>
  <c r="CV157" i="57"/>
  <c r="EO171" i="57"/>
  <c r="EL163" i="57"/>
  <c r="AR187" i="57"/>
  <c r="CN179" i="57"/>
  <c r="AN124" i="57"/>
  <c r="DU142" i="57"/>
  <c r="CX40" i="57"/>
  <c r="CY40" i="57"/>
  <c r="AB102" i="57"/>
  <c r="GH143" i="57"/>
  <c r="GI143" i="57" s="1"/>
  <c r="BZ185" i="57"/>
  <c r="CA185" i="57" s="1"/>
  <c r="FH70" i="57"/>
  <c r="FX80" i="57"/>
  <c r="ET103" i="57"/>
  <c r="EU103" i="57" s="1"/>
  <c r="BV165" i="57"/>
  <c r="BU104" i="57"/>
  <c r="DL86" i="57"/>
  <c r="EW145" i="57"/>
  <c r="FF118" i="57"/>
  <c r="FG118" i="57" s="1"/>
  <c r="EP159" i="57"/>
  <c r="AG89" i="57"/>
  <c r="DH126" i="57"/>
  <c r="CO88" i="57"/>
  <c r="BH82" i="57"/>
  <c r="FL173" i="57"/>
  <c r="FJ113" i="57"/>
  <c r="FK113" i="57" s="1"/>
  <c r="D83" i="57"/>
  <c r="DA132" i="57"/>
  <c r="AP179" i="57"/>
  <c r="CK75" i="57"/>
  <c r="FH136" i="57"/>
  <c r="DB68" i="57"/>
  <c r="GJ175" i="57"/>
  <c r="GO153" i="57"/>
  <c r="FJ57" i="57"/>
  <c r="FK57" i="57" s="1"/>
  <c r="CW117" i="57"/>
  <c r="EK101" i="57"/>
  <c r="EO77" i="57"/>
  <c r="EI76" i="57"/>
  <c r="EK126" i="57"/>
  <c r="BI154" i="57"/>
  <c r="BY85" i="57"/>
  <c r="DH116" i="57"/>
  <c r="EX86" i="57"/>
  <c r="EY86" i="57" s="1"/>
  <c r="FA133" i="57"/>
  <c r="EV95" i="57"/>
  <c r="ET122" i="57"/>
  <c r="EU122" i="57"/>
  <c r="DB130" i="57"/>
  <c r="CB128" i="57"/>
  <c r="CP188" i="57"/>
  <c r="CD156" i="57"/>
  <c r="CE156" i="57" s="1"/>
  <c r="AL24" i="57"/>
  <c r="AM24" i="57" s="1"/>
  <c r="DU143" i="57"/>
  <c r="DI134" i="57"/>
  <c r="CF100" i="57"/>
  <c r="H175" i="57"/>
  <c r="BV107" i="57"/>
  <c r="N160" i="57"/>
  <c r="O160" i="57" s="1"/>
  <c r="DH123" i="57"/>
  <c r="BX122" i="57"/>
  <c r="GO186" i="57"/>
  <c r="CH75" i="57"/>
  <c r="DB166" i="57"/>
  <c r="J181" i="57"/>
  <c r="EP67" i="57"/>
  <c r="BM133" i="57"/>
  <c r="AP92" i="57"/>
  <c r="L184" i="57"/>
  <c r="DF145" i="57"/>
  <c r="DG146" i="57" s="1"/>
  <c r="Y78" i="57"/>
  <c r="FR67" i="57"/>
  <c r="FS67" i="57" s="1"/>
  <c r="BP161" i="57"/>
  <c r="CT80" i="57"/>
  <c r="CT79" i="57"/>
  <c r="CU80" i="57"/>
  <c r="DH159" i="57"/>
  <c r="CP174" i="57"/>
  <c r="CQ174" i="57" s="1"/>
  <c r="DB78" i="57"/>
  <c r="DC78" i="57" s="1"/>
  <c r="GD16" i="57"/>
  <c r="F104" i="57"/>
  <c r="G104" i="57"/>
  <c r="ED81" i="57"/>
  <c r="EE81" i="57" s="1"/>
  <c r="AR126" i="57"/>
  <c r="P66" i="57"/>
  <c r="AJ153" i="57"/>
  <c r="DU74" i="57"/>
  <c r="EO168" i="57"/>
  <c r="Y168" i="57"/>
  <c r="CD72" i="57"/>
  <c r="CE72" i="57" s="1"/>
  <c r="Y108" i="57"/>
  <c r="AR75" i="57"/>
  <c r="BX123" i="57"/>
  <c r="T99" i="57"/>
  <c r="FT156" i="57"/>
  <c r="EB118" i="57"/>
  <c r="AJ180" i="57"/>
  <c r="CC159" i="57"/>
  <c r="DM169" i="57"/>
  <c r="AV161" i="57"/>
  <c r="AO157" i="57"/>
  <c r="FV135" i="57"/>
  <c r="DZ179" i="57"/>
  <c r="EA179" i="57" s="1"/>
  <c r="EH111" i="57"/>
  <c r="EI111" i="57" s="1"/>
  <c r="DI140" i="57"/>
  <c r="BA136" i="57"/>
  <c r="CD101" i="57"/>
  <c r="R139" i="57"/>
  <c r="S139" i="57" s="1"/>
  <c r="AV132" i="57"/>
  <c r="DP75" i="57"/>
  <c r="BE174" i="57"/>
  <c r="BB51" i="57"/>
  <c r="CK193" i="57"/>
  <c r="Z194" i="57"/>
  <c r="AA195" i="57" s="1"/>
  <c r="AR129" i="57"/>
  <c r="BY77" i="57"/>
  <c r="FF182" i="57"/>
  <c r="FU147" i="57"/>
  <c r="EP174" i="57"/>
  <c r="EQ174" i="57" s="1"/>
  <c r="BI105" i="57"/>
  <c r="BR191" i="57"/>
  <c r="BS191" i="57" s="1"/>
  <c r="FD167" i="57"/>
  <c r="FT150" i="57"/>
  <c r="FR127" i="57"/>
  <c r="FB175" i="57"/>
  <c r="FC175" i="57" s="1"/>
  <c r="CS154" i="57"/>
  <c r="ER173" i="57"/>
  <c r="BP135" i="57"/>
  <c r="M194" i="57"/>
  <c r="FL127" i="57"/>
  <c r="EW163" i="57"/>
  <c r="FX91" i="57"/>
  <c r="BE65" i="57"/>
  <c r="BB106" i="57"/>
  <c r="GF155" i="57"/>
  <c r="FL119" i="57"/>
  <c r="GJ97" i="57"/>
  <c r="FZ139" i="57"/>
  <c r="GA139" i="57" s="1"/>
  <c r="BI112" i="57"/>
  <c r="I159" i="57"/>
  <c r="BY124" i="57"/>
  <c r="FL183" i="57"/>
  <c r="GB116" i="57"/>
  <c r="FP162" i="57"/>
  <c r="BQ87" i="57"/>
  <c r="FY119" i="57"/>
  <c r="EP157" i="57"/>
  <c r="EQ157" i="57" s="1"/>
  <c r="DL110" i="57"/>
  <c r="GG174" i="57"/>
  <c r="DX150" i="57"/>
  <c r="DR107" i="57"/>
  <c r="EJ69" i="57"/>
  <c r="DE64" i="57"/>
  <c r="CR141" i="57"/>
  <c r="DN156" i="57"/>
  <c r="DI124" i="57"/>
  <c r="GK90" i="57"/>
  <c r="EX172" i="57"/>
  <c r="DZ112" i="57"/>
  <c r="FP90" i="57"/>
  <c r="X122" i="57"/>
  <c r="AX158" i="57"/>
  <c r="BN75" i="57"/>
  <c r="AJ160" i="57"/>
  <c r="BT164" i="57"/>
  <c r="FD76" i="57"/>
  <c r="M127" i="57"/>
  <c r="GG167" i="57"/>
  <c r="GG124" i="57"/>
  <c r="FE73" i="57"/>
  <c r="H68" i="57"/>
  <c r="R172" i="57"/>
  <c r="S172" i="57" s="1"/>
  <c r="U89" i="57"/>
  <c r="BF92" i="57"/>
  <c r="BG92" i="57" s="1"/>
  <c r="BF91" i="57"/>
  <c r="BT109" i="57"/>
  <c r="CX141" i="57"/>
  <c r="CY141" i="57" s="1"/>
  <c r="CF89" i="57"/>
  <c r="BM106" i="57"/>
  <c r="AJ83" i="57"/>
  <c r="DT75" i="57"/>
  <c r="BW103" i="57"/>
  <c r="EL67" i="57"/>
  <c r="DL181" i="57"/>
  <c r="EO142" i="57"/>
  <c r="CF107" i="57"/>
  <c r="CJ72" i="57"/>
  <c r="CP118" i="57"/>
  <c r="CQ118" i="57" s="1"/>
  <c r="DU166" i="57"/>
  <c r="CR72" i="57"/>
  <c r="CZ92" i="57"/>
  <c r="BT66" i="57"/>
  <c r="BU169" i="57"/>
  <c r="DL140" i="57"/>
  <c r="AK73" i="57"/>
  <c r="DQ177" i="57"/>
  <c r="AK83" i="57"/>
  <c r="F164" i="57"/>
  <c r="G164" i="57" s="1"/>
  <c r="BJ175" i="57"/>
  <c r="BK175" i="57" s="1"/>
  <c r="CX122" i="57"/>
  <c r="CY122" i="57" s="1"/>
  <c r="BH81" i="57"/>
  <c r="AO138" i="57"/>
  <c r="FI135" i="57"/>
  <c r="N94" i="57"/>
  <c r="BM134" i="57"/>
  <c r="CG179" i="57"/>
  <c r="AJ152" i="57"/>
  <c r="CJ183" i="57"/>
  <c r="CT89" i="57"/>
  <c r="GD155" i="57"/>
  <c r="GE155" i="57"/>
  <c r="X80" i="57"/>
  <c r="BL83" i="57"/>
  <c r="CK69" i="57"/>
  <c r="DD78" i="57"/>
  <c r="R122" i="57"/>
  <c r="S122" i="57"/>
  <c r="E153" i="57"/>
  <c r="BF96" i="57"/>
  <c r="BG96" i="57" s="1"/>
  <c r="ES152" i="57"/>
  <c r="CD174" i="57"/>
  <c r="EH106" i="57"/>
  <c r="FB164" i="57"/>
  <c r="FC164" i="57" s="1"/>
  <c r="DA113" i="57"/>
  <c r="BV154" i="57"/>
  <c r="BT76" i="57"/>
  <c r="CH38" i="57"/>
  <c r="EX185" i="57"/>
  <c r="BQ84" i="57"/>
  <c r="BD78" i="57"/>
  <c r="CH124" i="57"/>
  <c r="CI125" i="57" s="1"/>
  <c r="BU76" i="57"/>
  <c r="BR56" i="57"/>
  <c r="BS56" i="57" s="1"/>
  <c r="CF124" i="57"/>
  <c r="EO103" i="57"/>
  <c r="EN118" i="57"/>
  <c r="EX158" i="57"/>
  <c r="FR179" i="57"/>
  <c r="AS116" i="57"/>
  <c r="CG174" i="57"/>
  <c r="R101" i="57"/>
  <c r="S101" i="57" s="1"/>
  <c r="BR63" i="57"/>
  <c r="BS63" i="57" s="1"/>
  <c r="AZ188" i="57"/>
  <c r="ES162" i="57"/>
  <c r="CB91" i="57"/>
  <c r="CH134" i="57"/>
  <c r="CI134" i="57" s="1"/>
  <c r="M126" i="57"/>
  <c r="ED109" i="57"/>
  <c r="EC86" i="57"/>
  <c r="CL126" i="57"/>
  <c r="BP68" i="57"/>
  <c r="EJ143" i="57"/>
  <c r="CZ154" i="57"/>
  <c r="T147" i="57"/>
  <c r="CH178" i="57"/>
  <c r="FV147" i="57"/>
  <c r="EZ114" i="57"/>
  <c r="AH116" i="57"/>
  <c r="J142" i="57"/>
  <c r="DM96" i="57"/>
  <c r="D185" i="57"/>
  <c r="BH137" i="57"/>
  <c r="EH129" i="57"/>
  <c r="AV68" i="57"/>
  <c r="AH175" i="57"/>
  <c r="AI175" i="57" s="1"/>
  <c r="ED56" i="57"/>
  <c r="CJ145" i="57"/>
  <c r="I116" i="57"/>
  <c r="AZ134" i="57"/>
  <c r="CV107" i="57"/>
  <c r="EO164" i="57"/>
  <c r="FH127" i="57"/>
  <c r="BM110" i="57"/>
  <c r="FJ19" i="57"/>
  <c r="FK19" i="57" s="1"/>
  <c r="CT134" i="57"/>
  <c r="BL116" i="57"/>
  <c r="AL12" i="57"/>
  <c r="DT81" i="57"/>
  <c r="GD19" i="57"/>
  <c r="GE19" i="57"/>
  <c r="AH91" i="57"/>
  <c r="EH105" i="57"/>
  <c r="CZ158" i="57"/>
  <c r="EF178" i="57"/>
  <c r="DB158" i="57"/>
  <c r="DC158" i="57" s="1"/>
  <c r="M92" i="57"/>
  <c r="BE175" i="57"/>
  <c r="CJ187" i="57"/>
  <c r="AP177" i="57"/>
  <c r="AP176" i="57"/>
  <c r="EN83" i="57"/>
  <c r="GG82" i="57"/>
  <c r="FH190" i="57"/>
  <c r="GP134" i="57"/>
  <c r="GQ134" i="57"/>
  <c r="DD151" i="57"/>
  <c r="DR79" i="57"/>
  <c r="DQ75" i="57"/>
  <c r="EW107" i="57"/>
  <c r="AG181" i="57"/>
  <c r="AL176" i="57"/>
  <c r="BT112" i="57"/>
  <c r="DH91" i="57"/>
  <c r="BY107" i="57"/>
  <c r="FD154" i="57"/>
  <c r="FH64" i="57"/>
  <c r="DZ139" i="57"/>
  <c r="EA139" i="57"/>
  <c r="EV74" i="57"/>
  <c r="EC109" i="57"/>
  <c r="DN173" i="57"/>
  <c r="DI103" i="57"/>
  <c r="FD118" i="57"/>
  <c r="CV179" i="57"/>
  <c r="BL181" i="57"/>
  <c r="BR125" i="57"/>
  <c r="BS125" i="57"/>
  <c r="FQ140" i="57"/>
  <c r="BA167" i="57"/>
  <c r="EP72" i="57"/>
  <c r="EQ72" i="57" s="1"/>
  <c r="EP71" i="57"/>
  <c r="EH131" i="57"/>
  <c r="EI131" i="57" s="1"/>
  <c r="EK163" i="57"/>
  <c r="DN58" i="57"/>
  <c r="BQ79" i="57"/>
  <c r="AB98" i="57"/>
  <c r="Z125" i="57"/>
  <c r="AA125" i="57" s="1"/>
  <c r="DE88" i="57"/>
  <c r="AP115" i="57"/>
  <c r="AQ115" i="57" s="1"/>
  <c r="FI134" i="57"/>
  <c r="DQ104" i="57"/>
  <c r="EV105" i="57"/>
  <c r="CK184" i="57"/>
  <c r="ET110" i="57"/>
  <c r="EU110" i="57" s="1"/>
  <c r="FM193" i="57"/>
  <c r="BJ94" i="57"/>
  <c r="BJ93" i="57"/>
  <c r="BK93" i="57" s="1"/>
  <c r="CG78" i="57"/>
  <c r="D150" i="57"/>
  <c r="J81" i="57"/>
  <c r="K81" i="57" s="1"/>
  <c r="AD117" i="57"/>
  <c r="EK148" i="57"/>
  <c r="CG71" i="57"/>
  <c r="FH85" i="57"/>
  <c r="BA138" i="57"/>
  <c r="Y97" i="57"/>
  <c r="BV185" i="57"/>
  <c r="GH151" i="57"/>
  <c r="J161" i="57"/>
  <c r="K161" i="57"/>
  <c r="AW91" i="57"/>
  <c r="CF183" i="57"/>
  <c r="CR98" i="57"/>
  <c r="GO108" i="57"/>
  <c r="J104" i="57"/>
  <c r="K104" i="57" s="1"/>
  <c r="Q90" i="57"/>
  <c r="DR99" i="57"/>
  <c r="CY124" i="57"/>
  <c r="BD73" i="57"/>
  <c r="DQ155" i="57"/>
  <c r="Y95" i="57"/>
  <c r="DI91" i="57"/>
  <c r="BA175" i="57"/>
  <c r="AO107" i="57"/>
  <c r="BF134" i="57"/>
  <c r="BG134" i="57" s="1"/>
  <c r="CS70" i="57"/>
  <c r="AV139" i="57"/>
  <c r="CZ77" i="57"/>
  <c r="BQ96" i="57"/>
  <c r="BQ154" i="57"/>
  <c r="AH110" i="57"/>
  <c r="AH109" i="57"/>
  <c r="N170" i="57"/>
  <c r="CZ79" i="57"/>
  <c r="CK94" i="57"/>
  <c r="CT140" i="57"/>
  <c r="CU140" i="57" s="1"/>
  <c r="CL191" i="57"/>
  <c r="CM191" i="57" s="1"/>
  <c r="DI150" i="57"/>
  <c r="BP64" i="57"/>
  <c r="AK74" i="57"/>
  <c r="EJ120" i="57"/>
  <c r="DA100" i="57"/>
  <c r="AW110" i="57"/>
  <c r="GN134" i="57"/>
  <c r="DR80" i="57"/>
  <c r="X179" i="57"/>
  <c r="BI115" i="57"/>
  <c r="DP95" i="57"/>
  <c r="AG171" i="57"/>
  <c r="BZ136" i="57"/>
  <c r="CA136" i="57" s="1"/>
  <c r="CK88" i="57"/>
  <c r="FE182" i="57"/>
  <c r="T93" i="57"/>
  <c r="BI175" i="57"/>
  <c r="DB136" i="57"/>
  <c r="AT64" i="57"/>
  <c r="X164" i="57"/>
  <c r="CF67" i="57"/>
  <c r="ED29" i="57"/>
  <c r="EE29" i="57" s="1"/>
  <c r="BH178" i="57"/>
  <c r="DT91" i="57"/>
  <c r="CD139" i="57"/>
  <c r="CE139" i="57" s="1"/>
  <c r="FX101" i="57"/>
  <c r="BI109" i="57"/>
  <c r="CH84" i="57"/>
  <c r="CH83" i="57"/>
  <c r="CI83" i="57" s="1"/>
  <c r="T116" i="57"/>
  <c r="AB161" i="57"/>
  <c r="CL135" i="57"/>
  <c r="BY137" i="57"/>
  <c r="CJ75" i="57"/>
  <c r="E173" i="57"/>
  <c r="CC192" i="57"/>
  <c r="AK113" i="57"/>
  <c r="AP162" i="57"/>
  <c r="AP161" i="57"/>
  <c r="AQ162" i="57" s="1"/>
  <c r="T121" i="57"/>
  <c r="GP73" i="57"/>
  <c r="BI104" i="57"/>
  <c r="CC141" i="57"/>
  <c r="EN108" i="57"/>
  <c r="FD81" i="57"/>
  <c r="DJ127" i="57"/>
  <c r="CR152" i="57"/>
  <c r="Q119" i="57"/>
  <c r="L187" i="57"/>
  <c r="GF116" i="57"/>
  <c r="Y103" i="57"/>
  <c r="EF76" i="57"/>
  <c r="BP125" i="57"/>
  <c r="BV79" i="57"/>
  <c r="BW79" i="57"/>
  <c r="AO150" i="57"/>
  <c r="CD81" i="57"/>
  <c r="CE81" i="57" s="1"/>
  <c r="BN169" i="57"/>
  <c r="BO169" i="57" s="1"/>
  <c r="BL130" i="57"/>
  <c r="EG96" i="57"/>
  <c r="D155" i="57"/>
  <c r="AP143" i="57"/>
  <c r="AJ158" i="57"/>
  <c r="Y98" i="57"/>
  <c r="CC135" i="57"/>
  <c r="Q71" i="57"/>
  <c r="CF122" i="57"/>
  <c r="BA110" i="57"/>
  <c r="CJ66" i="57"/>
  <c r="U134" i="57"/>
  <c r="E68" i="57"/>
  <c r="ED123" i="57"/>
  <c r="EE123" i="57" s="1"/>
  <c r="ET142" i="57"/>
  <c r="V70" i="57"/>
  <c r="W70" i="57" s="1"/>
  <c r="M155" i="57"/>
  <c r="R181" i="57"/>
  <c r="FU152" i="57"/>
  <c r="EW131" i="57"/>
  <c r="DN24" i="57"/>
  <c r="DO24" i="57" s="1"/>
  <c r="DN147" i="57"/>
  <c r="BF126" i="57"/>
  <c r="BG126" i="57" s="1"/>
  <c r="CO132" i="57"/>
  <c r="CG79" i="57"/>
  <c r="DB95" i="57"/>
  <c r="DC95" i="57" s="1"/>
  <c r="FH84" i="57"/>
  <c r="DN132" i="57"/>
  <c r="BE77" i="57"/>
  <c r="CJ123" i="57"/>
  <c r="BN134" i="57"/>
  <c r="J68" i="57"/>
  <c r="DY153" i="57"/>
  <c r="CB77" i="57"/>
  <c r="F47" i="57"/>
  <c r="G47" i="57" s="1"/>
  <c r="EP106" i="57"/>
  <c r="EQ106" i="57"/>
  <c r="BJ148" i="57"/>
  <c r="H79" i="57"/>
  <c r="X169" i="57"/>
  <c r="AG107" i="57"/>
  <c r="CP158" i="57"/>
  <c r="ER133" i="57"/>
  <c r="EX163" i="57"/>
  <c r="EY163" i="57" s="1"/>
  <c r="DV174" i="57"/>
  <c r="AZ119" i="57"/>
  <c r="DV169" i="57"/>
  <c r="DW169" i="57" s="1"/>
  <c r="FD111" i="57"/>
  <c r="BE129" i="57"/>
  <c r="EZ90" i="57"/>
  <c r="E178" i="57"/>
  <c r="FJ130" i="57"/>
  <c r="FK130" i="57" s="1"/>
  <c r="ET29" i="57"/>
  <c r="EU29" i="57" s="1"/>
  <c r="DN38" i="57"/>
  <c r="DI178" i="57"/>
  <c r="EJ138" i="57"/>
  <c r="X136" i="57"/>
  <c r="DR160" i="57"/>
  <c r="DS160" i="57" s="1"/>
  <c r="DR159" i="57"/>
  <c r="GH134" i="57"/>
  <c r="GI134" i="57" s="1"/>
  <c r="FI100" i="57"/>
  <c r="EJ137" i="57"/>
  <c r="EZ110" i="57"/>
  <c r="FX173" i="57"/>
  <c r="AC192" i="57"/>
  <c r="FJ191" i="57"/>
  <c r="FK191" i="57" s="1"/>
  <c r="GG173" i="57"/>
  <c r="GD177" i="57"/>
  <c r="ED158" i="57"/>
  <c r="BS16" i="57"/>
  <c r="AC109" i="57"/>
  <c r="FI155" i="57"/>
  <c r="AS113" i="57"/>
  <c r="AF109" i="57"/>
  <c r="ER142" i="57"/>
  <c r="FL87" i="57"/>
  <c r="DA133" i="57"/>
  <c r="EW118" i="57"/>
  <c r="DH182" i="57"/>
  <c r="DF85" i="57"/>
  <c r="DG85" i="57" s="1"/>
  <c r="DP147" i="57"/>
  <c r="CT164" i="57"/>
  <c r="BU175" i="57"/>
  <c r="BR54" i="57"/>
  <c r="BS54" i="57" s="1"/>
  <c r="FR176" i="57"/>
  <c r="FS176" i="57" s="1"/>
  <c r="GL145" i="57"/>
  <c r="GM145" i="57" s="1"/>
  <c r="BJ165" i="57"/>
  <c r="BK165" i="57" s="1"/>
  <c r="BJ164" i="57"/>
  <c r="FD97" i="57"/>
  <c r="DL119" i="57"/>
  <c r="GO180" i="57"/>
  <c r="BZ124" i="57"/>
  <c r="CA124" i="57" s="1"/>
  <c r="U114" i="57"/>
  <c r="AD135" i="57"/>
  <c r="AS186" i="57"/>
  <c r="AX121" i="57"/>
  <c r="AY121" i="57"/>
  <c r="AF85" i="57"/>
  <c r="EX90" i="57"/>
  <c r="EY90" i="57" s="1"/>
  <c r="AL16" i="57"/>
  <c r="DL131" i="57"/>
  <c r="Q116" i="57"/>
  <c r="DY174" i="57"/>
  <c r="EN78" i="57"/>
  <c r="AS157" i="57"/>
  <c r="FA164" i="57"/>
  <c r="BR57" i="57"/>
  <c r="CP157" i="57"/>
  <c r="BT67" i="57"/>
  <c r="EB93" i="57"/>
  <c r="DM87" i="57"/>
  <c r="M75" i="57"/>
  <c r="CH21" i="57"/>
  <c r="CI22" i="57" s="1"/>
  <c r="CC108" i="57"/>
  <c r="CN155" i="57"/>
  <c r="ET101" i="57"/>
  <c r="BN148" i="57"/>
  <c r="BO148" i="57" s="1"/>
  <c r="CR167" i="57"/>
  <c r="EN154" i="57"/>
  <c r="BU124" i="57"/>
  <c r="FJ25" i="57"/>
  <c r="FK25" i="57" s="1"/>
  <c r="GC119" i="57"/>
  <c r="FI186" i="57"/>
  <c r="EN149" i="57"/>
  <c r="BM146" i="57"/>
  <c r="AD170" i="57"/>
  <c r="E172" i="57"/>
  <c r="DT151" i="57"/>
  <c r="BT166" i="57"/>
  <c r="AO163" i="57"/>
  <c r="DI89" i="57"/>
  <c r="DM70" i="57"/>
  <c r="BN128" i="57"/>
  <c r="BO128" i="57" s="1"/>
  <c r="BR69" i="57"/>
  <c r="CR85" i="57"/>
  <c r="CG145" i="57"/>
  <c r="I100" i="57"/>
  <c r="CJ93" i="57"/>
  <c r="EN152" i="57"/>
  <c r="BT69" i="57"/>
  <c r="R151" i="57"/>
  <c r="S151" i="57" s="1"/>
  <c r="AW87" i="57"/>
  <c r="EJ139" i="57"/>
  <c r="BM178" i="57"/>
  <c r="BI77" i="57"/>
  <c r="BL159" i="57"/>
  <c r="BJ83" i="57"/>
  <c r="AU181" i="57"/>
  <c r="DV134" i="57"/>
  <c r="AF116" i="57"/>
  <c r="CC168" i="57"/>
  <c r="EH137" i="57"/>
  <c r="EI137" i="57"/>
  <c r="DE109" i="57"/>
  <c r="AT167" i="57"/>
  <c r="AC164" i="57"/>
  <c r="DI132" i="57"/>
  <c r="CG110" i="57"/>
  <c r="CB141" i="57"/>
  <c r="AL137" i="57"/>
  <c r="AM137" i="57" s="1"/>
  <c r="CS130" i="57"/>
  <c r="F97" i="57"/>
  <c r="G97" i="57" s="1"/>
  <c r="AP91" i="57"/>
  <c r="AQ91" i="57"/>
  <c r="DV91" i="57"/>
  <c r="BU185" i="57"/>
  <c r="BR29" i="57"/>
  <c r="BS29" i="57" s="1"/>
  <c r="BN119" i="57"/>
  <c r="CF118" i="57"/>
  <c r="CW168" i="57"/>
  <c r="AK85" i="57"/>
  <c r="BM168" i="57"/>
  <c r="AH117" i="57"/>
  <c r="DT116" i="57"/>
  <c r="AL37" i="57"/>
  <c r="AM37" i="57" s="1"/>
  <c r="EN155" i="57"/>
  <c r="CH96" i="57"/>
  <c r="ES121" i="57"/>
  <c r="DI85" i="57"/>
  <c r="DF104" i="57"/>
  <c r="BB68" i="57"/>
  <c r="BC68" i="57" s="1"/>
  <c r="CH147" i="57"/>
  <c r="CN110" i="57"/>
  <c r="M91" i="57"/>
  <c r="CN72" i="57"/>
  <c r="EB149" i="57"/>
  <c r="DF155" i="57"/>
  <c r="DG155" i="57" s="1"/>
  <c r="DB121" i="57"/>
  <c r="DC121" i="57" s="1"/>
  <c r="DJ103" i="57"/>
  <c r="DR139" i="57"/>
  <c r="DS139" i="57"/>
  <c r="DF124" i="57"/>
  <c r="DG124" i="57" s="1"/>
  <c r="DY188" i="57"/>
  <c r="AN64" i="57"/>
  <c r="EL128" i="57"/>
  <c r="EM128" i="57" s="1"/>
  <c r="BA105" i="57"/>
  <c r="BI178" i="57"/>
  <c r="CD172" i="57"/>
  <c r="EL161" i="57"/>
  <c r="AN106" i="57"/>
  <c r="AS117" i="57"/>
  <c r="DU116" i="57"/>
  <c r="DQ98" i="57"/>
  <c r="V114" i="57"/>
  <c r="BZ158" i="57"/>
  <c r="CR189" i="57"/>
  <c r="DE124" i="57"/>
  <c r="EN94" i="57"/>
  <c r="CX161" i="57"/>
  <c r="BD153" i="57"/>
  <c r="M133" i="57"/>
  <c r="CT151" i="57"/>
  <c r="CU151" i="57"/>
  <c r="BY181" i="57"/>
  <c r="FM152" i="57"/>
  <c r="AM42" i="57"/>
  <c r="CR127" i="57"/>
  <c r="EK178" i="57"/>
  <c r="FP128" i="57"/>
  <c r="DF167" i="57"/>
  <c r="CO73" i="57"/>
  <c r="DZ165" i="57"/>
  <c r="BB45" i="57"/>
  <c r="DM134" i="57"/>
  <c r="FB145" i="57"/>
  <c r="FC145" i="57" s="1"/>
  <c r="GK83" i="57"/>
  <c r="CR151" i="57"/>
  <c r="AQ176" i="57"/>
  <c r="X163" i="57"/>
  <c r="AG174" i="57"/>
  <c r="BV188" i="57"/>
  <c r="BV187" i="57"/>
  <c r="BW187" i="57" s="1"/>
  <c r="AK97" i="57"/>
  <c r="CF79" i="57"/>
  <c r="AZ114" i="57"/>
  <c r="DU160" i="57"/>
  <c r="FT67" i="57"/>
  <c r="CS166" i="57"/>
  <c r="BA155" i="57"/>
  <c r="EK104" i="57"/>
  <c r="EL138" i="57"/>
  <c r="ET112" i="57"/>
  <c r="EU112" i="57" s="1"/>
  <c r="AZ125" i="57"/>
  <c r="GK158" i="57"/>
  <c r="DZ99" i="57"/>
  <c r="FP177" i="57"/>
  <c r="DM83" i="57"/>
  <c r="CH109" i="57"/>
  <c r="CN97" i="57"/>
  <c r="DT158" i="57"/>
  <c r="CO94" i="57"/>
  <c r="BC71" i="57"/>
  <c r="L91" i="57"/>
  <c r="DJ136" i="57"/>
  <c r="DK136" i="57" s="1"/>
  <c r="ET156" i="57"/>
  <c r="EU156" i="57" s="1"/>
  <c r="CW143" i="57"/>
  <c r="FH169" i="57"/>
  <c r="BZ107" i="57"/>
  <c r="CA107" i="57" s="1"/>
  <c r="GH69" i="57"/>
  <c r="GI69" i="57" s="1"/>
  <c r="DV150" i="57"/>
  <c r="ET116" i="57"/>
  <c r="EU116" i="57" s="1"/>
  <c r="FZ87" i="57"/>
  <c r="DA95" i="57"/>
  <c r="I133" i="57"/>
  <c r="CF148" i="57"/>
  <c r="AG92" i="57"/>
  <c r="GF133" i="57"/>
  <c r="FX136" i="57"/>
  <c r="FY174" i="57"/>
  <c r="CV147" i="57"/>
  <c r="AV67" i="57"/>
  <c r="BV114" i="57"/>
  <c r="CD173" i="57"/>
  <c r="CF134" i="57"/>
  <c r="FE130" i="57"/>
  <c r="DY112" i="57"/>
  <c r="BF99" i="57"/>
  <c r="BG99" i="57" s="1"/>
  <c r="AN70" i="57"/>
  <c r="GH72" i="57"/>
  <c r="EV146" i="57"/>
  <c r="DY132" i="57"/>
  <c r="EZ73" i="57"/>
  <c r="EL82" i="57"/>
  <c r="EM82" i="57" s="1"/>
  <c r="GN121" i="57"/>
  <c r="CJ78" i="57"/>
  <c r="CL172" i="57"/>
  <c r="CM172" i="57" s="1"/>
  <c r="BU188" i="57"/>
  <c r="AK99" i="57"/>
  <c r="BI174" i="57"/>
  <c r="DI113" i="57"/>
  <c r="AX183" i="57"/>
  <c r="AY183" i="57" s="1"/>
  <c r="BB136" i="57"/>
  <c r="BC136" i="57" s="1"/>
  <c r="DJ67" i="57"/>
  <c r="EL136" i="57"/>
  <c r="EM136" i="57"/>
  <c r="AF112" i="57"/>
  <c r="FZ121" i="57"/>
  <c r="GA122" i="57" s="1"/>
  <c r="GA121" i="57"/>
  <c r="BA164" i="57"/>
  <c r="BZ177" i="57"/>
  <c r="CF97" i="57"/>
  <c r="FB117" i="57"/>
  <c r="BP154" i="57"/>
  <c r="CV128" i="57"/>
  <c r="GL188" i="57"/>
  <c r="DN124" i="57"/>
  <c r="AS180" i="57"/>
  <c r="AV114" i="57"/>
  <c r="CJ91" i="57"/>
  <c r="BV85" i="57"/>
  <c r="BB86" i="57"/>
  <c r="EJ169" i="57"/>
  <c r="AH163" i="57"/>
  <c r="BR48" i="57"/>
  <c r="BI124" i="57"/>
  <c r="CS181" i="57"/>
  <c r="AS109" i="57"/>
  <c r="GF122" i="57"/>
  <c r="EF156" i="57"/>
  <c r="FM126" i="57"/>
  <c r="DV154" i="57"/>
  <c r="DW154" i="57" s="1"/>
  <c r="CR123" i="57"/>
  <c r="EH149" i="57"/>
  <c r="EI150" i="57" s="1"/>
  <c r="DR119" i="57"/>
  <c r="DS119" i="57" s="1"/>
  <c r="BI73" i="57"/>
  <c r="CG184" i="57"/>
  <c r="Y165" i="57"/>
  <c r="CO150" i="57"/>
  <c r="CW100" i="57"/>
  <c r="BA108" i="57"/>
  <c r="DA122" i="57"/>
  <c r="FF131" i="57"/>
  <c r="FG131" i="57" s="1"/>
  <c r="EF137" i="57"/>
  <c r="FV13" i="57"/>
  <c r="FW13" i="57" s="1"/>
  <c r="AO136" i="57"/>
  <c r="CH87" i="57"/>
  <c r="CF140" i="57"/>
  <c r="CV181" i="57"/>
  <c r="CC193" i="57"/>
  <c r="BR129" i="57"/>
  <c r="GG117" i="57"/>
  <c r="GL155" i="57"/>
  <c r="GM155" i="57" s="1"/>
  <c r="CX56" i="57"/>
  <c r="CY56" i="57" s="1"/>
  <c r="AS130" i="57"/>
  <c r="AZ129" i="57"/>
  <c r="Q143" i="57"/>
  <c r="CN150" i="57"/>
  <c r="BP78" i="57"/>
  <c r="V187" i="57"/>
  <c r="L141" i="57"/>
  <c r="I112" i="57"/>
  <c r="BX106" i="57"/>
  <c r="BJ138" i="57"/>
  <c r="BH102" i="57"/>
  <c r="BT89" i="57"/>
  <c r="CX72" i="57"/>
  <c r="CY72" i="57" s="1"/>
  <c r="CX71" i="57"/>
  <c r="CX80" i="57"/>
  <c r="CY80" i="57" s="1"/>
  <c r="BI139" i="57"/>
  <c r="CC79" i="57"/>
  <c r="ER104" i="57"/>
  <c r="BM113" i="57"/>
  <c r="CN71" i="57"/>
  <c r="BA107" i="57"/>
  <c r="BD129" i="57"/>
  <c r="DY186" i="57"/>
  <c r="Y96" i="57"/>
  <c r="CW118" i="57"/>
  <c r="AC136" i="57"/>
  <c r="V59" i="57"/>
  <c r="V170" i="57"/>
  <c r="W170" i="57" s="1"/>
  <c r="CL89" i="57"/>
  <c r="CL88" i="57"/>
  <c r="CM88" i="57" s="1"/>
  <c r="BN149" i="57"/>
  <c r="BV175" i="57"/>
  <c r="BW175" i="57" s="1"/>
  <c r="Q180" i="57"/>
  <c r="CT111" i="57"/>
  <c r="CU111" i="57"/>
  <c r="EW122" i="57"/>
  <c r="EK86" i="57"/>
  <c r="EG68" i="57"/>
  <c r="FM142" i="57"/>
  <c r="AW100" i="57"/>
  <c r="BL141" i="57"/>
  <c r="U73" i="57"/>
  <c r="EN148" i="57"/>
  <c r="DB117" i="57"/>
  <c r="FJ50" i="57"/>
  <c r="FK50" i="57" s="1"/>
  <c r="BR173" i="57"/>
  <c r="BS173" i="57" s="1"/>
  <c r="BQ105" i="57"/>
  <c r="BP160" i="57"/>
  <c r="CZ136" i="57"/>
  <c r="EG88" i="57"/>
  <c r="D132" i="57"/>
  <c r="EH115" i="57"/>
  <c r="EI115" i="57" s="1"/>
  <c r="Y184" i="57"/>
  <c r="BQ139" i="57"/>
  <c r="AT158" i="57"/>
  <c r="AU158" i="57" s="1"/>
  <c r="AV76" i="57"/>
  <c r="AF152" i="57"/>
  <c r="FU97" i="57"/>
  <c r="BN136" i="57"/>
  <c r="BN135" i="57"/>
  <c r="BF187" i="57"/>
  <c r="CW90" i="57"/>
  <c r="DL137" i="57"/>
  <c r="CS170" i="57"/>
  <c r="F77" i="57"/>
  <c r="CS160" i="57"/>
  <c r="BA93" i="57"/>
  <c r="AV117" i="57"/>
  <c r="DF156" i="57"/>
  <c r="FL190" i="57"/>
  <c r="BR93" i="57"/>
  <c r="BS93" i="57" s="1"/>
  <c r="CP64" i="57"/>
  <c r="FF128" i="57"/>
  <c r="FG128" i="57" s="1"/>
  <c r="FD87" i="57"/>
  <c r="EB191" i="57"/>
  <c r="EH108" i="57"/>
  <c r="EI108" i="57"/>
  <c r="AO86" i="57"/>
  <c r="V166" i="57"/>
  <c r="W166" i="57" s="1"/>
  <c r="CT161" i="57"/>
  <c r="EF81" i="57"/>
  <c r="ES179" i="57"/>
  <c r="BE86" i="57"/>
  <c r="EH148" i="57"/>
  <c r="FH103" i="57"/>
  <c r="FQ64" i="57"/>
  <c r="DU106" i="57"/>
  <c r="BH86" i="57"/>
  <c r="EV116" i="57"/>
  <c r="EC118" i="57"/>
  <c r="BE87" i="57"/>
  <c r="DM91" i="57"/>
  <c r="FE183" i="57"/>
  <c r="DZ111" i="57"/>
  <c r="EA111" i="57" s="1"/>
  <c r="EK65" i="57"/>
  <c r="GL91" i="57"/>
  <c r="GM91" i="57" s="1"/>
  <c r="U162" i="57"/>
  <c r="U81" i="57"/>
  <c r="BY174" i="57"/>
  <c r="BU80" i="57"/>
  <c r="FJ153" i="57"/>
  <c r="BN72" i="57"/>
  <c r="BN71" i="57"/>
  <c r="DF159" i="57"/>
  <c r="FL169" i="57"/>
  <c r="EK177" i="57"/>
  <c r="EB164" i="57"/>
  <c r="DY76" i="57"/>
  <c r="DM127" i="57"/>
  <c r="DH102" i="57"/>
  <c r="DP152" i="57"/>
  <c r="AW94" i="57"/>
  <c r="BP165" i="57"/>
  <c r="EN86" i="57"/>
  <c r="AD149" i="57"/>
  <c r="AE149" i="57"/>
  <c r="FV78" i="57"/>
  <c r="FV77" i="57"/>
  <c r="GB110" i="57"/>
  <c r="FJ70" i="57"/>
  <c r="ES67" i="57"/>
  <c r="EF150" i="57"/>
  <c r="DM145" i="57"/>
  <c r="DF183" i="57"/>
  <c r="DG184" i="57" s="1"/>
  <c r="DP116" i="57"/>
  <c r="AR82" i="57"/>
  <c r="CO181" i="57"/>
  <c r="CH142" i="57"/>
  <c r="CI142" i="57" s="1"/>
  <c r="GK67" i="57"/>
  <c r="CO66" i="57"/>
  <c r="GO82" i="57"/>
  <c r="CN144" i="57"/>
  <c r="DJ139" i="57"/>
  <c r="DK139" i="57" s="1"/>
  <c r="BO69" i="57"/>
  <c r="ED125" i="57"/>
  <c r="EE125" i="57"/>
  <c r="AL100" i="57"/>
  <c r="DL159" i="57"/>
  <c r="F177" i="57"/>
  <c r="I123" i="57"/>
  <c r="AO80" i="57"/>
  <c r="CP162" i="57"/>
  <c r="CQ162" i="57" s="1"/>
  <c r="BX183" i="57"/>
  <c r="CP102" i="57"/>
  <c r="CQ102" i="57" s="1"/>
  <c r="DI163" i="57"/>
  <c r="BN104" i="57"/>
  <c r="BO104" i="57" s="1"/>
  <c r="CN190" i="57"/>
  <c r="BH103" i="57"/>
  <c r="Q152" i="57"/>
  <c r="CF133" i="57"/>
  <c r="DA107" i="57"/>
  <c r="J178" i="57"/>
  <c r="DA190" i="57"/>
  <c r="CP89" i="57"/>
  <c r="CQ89" i="57" s="1"/>
  <c r="BS98" i="57"/>
  <c r="CF95" i="57"/>
  <c r="DX125" i="57"/>
  <c r="W27" i="57"/>
  <c r="AP160" i="57"/>
  <c r="AQ160" i="57" s="1"/>
  <c r="BH160" i="57"/>
  <c r="AW138" i="57"/>
  <c r="DX80" i="57"/>
  <c r="FB70" i="57"/>
  <c r="FV119" i="57"/>
  <c r="FW119" i="57" s="1"/>
  <c r="AL153" i="57"/>
  <c r="AM153" i="57" s="1"/>
  <c r="AZ138" i="57"/>
  <c r="DY88" i="57"/>
  <c r="BE114" i="57"/>
  <c r="BX84" i="57"/>
  <c r="BI84" i="57"/>
  <c r="DD140" i="57"/>
  <c r="DD154" i="57"/>
  <c r="AW132" i="57"/>
  <c r="CG89" i="57"/>
  <c r="ES69" i="57"/>
  <c r="EW179" i="57"/>
  <c r="AN116" i="57"/>
  <c r="BY123" i="57"/>
  <c r="EG163" i="57"/>
  <c r="FH72" i="57"/>
  <c r="BO144" i="57"/>
  <c r="Y70" i="57"/>
  <c r="FT106" i="57"/>
  <c r="CV178" i="57"/>
  <c r="DF178" i="57"/>
  <c r="DG178" i="57" s="1"/>
  <c r="R162" i="57"/>
  <c r="ET187" i="57"/>
  <c r="Y75" i="57"/>
  <c r="T151" i="57"/>
  <c r="BT144" i="57"/>
  <c r="BR104" i="57"/>
  <c r="FB166" i="57"/>
  <c r="BD148" i="57"/>
  <c r="CB138" i="57"/>
  <c r="EO127" i="57"/>
  <c r="EF79" i="57"/>
  <c r="Z182" i="57"/>
  <c r="AA182" i="57" s="1"/>
  <c r="BB190" i="57"/>
  <c r="BC190" i="57" s="1"/>
  <c r="BN109" i="57"/>
  <c r="CX95" i="57"/>
  <c r="CY95" i="57" s="1"/>
  <c r="CK175" i="57"/>
  <c r="CG112" i="57"/>
  <c r="ES74" i="57"/>
  <c r="BL109" i="57"/>
  <c r="CF138" i="57"/>
  <c r="FB68" i="57"/>
  <c r="FC68" i="57" s="1"/>
  <c r="FZ126" i="57"/>
  <c r="GA126" i="57" s="1"/>
  <c r="D175" i="57"/>
  <c r="FY122" i="57"/>
  <c r="DA72" i="57"/>
  <c r="DM150" i="57"/>
  <c r="BD117" i="57"/>
  <c r="CT136" i="57"/>
  <c r="CU136" i="57"/>
  <c r="CJ168" i="57"/>
  <c r="I163" i="57"/>
  <c r="BA90" i="57"/>
  <c r="AJ134" i="57"/>
  <c r="Q97" i="57"/>
  <c r="CH119" i="57"/>
  <c r="AV189" i="57"/>
  <c r="CF167" i="57"/>
  <c r="CJ133" i="57"/>
  <c r="BB73" i="57"/>
  <c r="BA160" i="57"/>
  <c r="AS97" i="57"/>
  <c r="CX50" i="57"/>
  <c r="CY50" i="57"/>
  <c r="BM135" i="57"/>
  <c r="AX102" i="57"/>
  <c r="AY102" i="57" s="1"/>
  <c r="DH141" i="57"/>
  <c r="DD92" i="57"/>
  <c r="DB152" i="57"/>
  <c r="DC152" i="57" s="1"/>
  <c r="ET64" i="57"/>
  <c r="CS179" i="57"/>
  <c r="CR140" i="57"/>
  <c r="BP140" i="57"/>
  <c r="BB61" i="57"/>
  <c r="BC61" i="57" s="1"/>
  <c r="DY189" i="57"/>
  <c r="N165" i="57"/>
  <c r="DB132" i="57"/>
  <c r="Y76" i="57"/>
  <c r="AV184" i="57"/>
  <c r="BE110" i="57"/>
  <c r="DB70" i="57"/>
  <c r="DC70" i="57"/>
  <c r="AN94" i="57"/>
  <c r="AP137" i="57"/>
  <c r="AD116" i="57"/>
  <c r="AE116" i="57" s="1"/>
  <c r="AD182" i="57"/>
  <c r="BY182" i="57"/>
  <c r="DJ141" i="57"/>
  <c r="CX172" i="57"/>
  <c r="CS68" i="57"/>
  <c r="AT160" i="57"/>
  <c r="AU160" i="57" s="1"/>
  <c r="CF72" i="57"/>
  <c r="F85" i="57"/>
  <c r="G85" i="57" s="1"/>
  <c r="FP120" i="57"/>
  <c r="BD90" i="57"/>
  <c r="DA77" i="57"/>
  <c r="L148" i="57"/>
  <c r="AT77" i="57"/>
  <c r="BV83" i="57"/>
  <c r="BW83" i="57"/>
  <c r="BQ98" i="57"/>
  <c r="CB188" i="57"/>
  <c r="DQ79" i="57"/>
  <c r="Q156" i="57"/>
  <c r="AV115" i="57"/>
  <c r="ET181" i="57"/>
  <c r="EU181" i="57" s="1"/>
  <c r="DX184" i="57"/>
  <c r="EJ167" i="57"/>
  <c r="BF84" i="57"/>
  <c r="V111" i="57"/>
  <c r="EC80" i="57"/>
  <c r="EL66" i="57"/>
  <c r="EL65" i="57"/>
  <c r="EM66" i="57" s="1"/>
  <c r="GF145" i="57"/>
  <c r="DD101" i="57"/>
  <c r="EN117" i="57"/>
  <c r="DI90" i="57"/>
  <c r="FJ182" i="57"/>
  <c r="BF114" i="57"/>
  <c r="BG115" i="57" s="1"/>
  <c r="EV108" i="57"/>
  <c r="EN190" i="57"/>
  <c r="CV80" i="57"/>
  <c r="GN107" i="57"/>
  <c r="DJ179" i="57"/>
  <c r="CC85" i="57"/>
  <c r="EB183" i="57"/>
  <c r="BI180" i="57"/>
  <c r="DZ102" i="57"/>
  <c r="FP69" i="57"/>
  <c r="EB192" i="57"/>
  <c r="AV124" i="57"/>
  <c r="Z66" i="57"/>
  <c r="AX125" i="57"/>
  <c r="X96" i="57"/>
  <c r="E137" i="57"/>
  <c r="CZ64" i="57"/>
  <c r="DZ158" i="57"/>
  <c r="DD118" i="57"/>
  <c r="DH156" i="57"/>
  <c r="EH173" i="57"/>
  <c r="EI173" i="57"/>
  <c r="DL178" i="57"/>
  <c r="FH175" i="57"/>
  <c r="EB120" i="57"/>
  <c r="CZ85" i="57"/>
  <c r="CX19" i="57"/>
  <c r="CY19" i="57" s="1"/>
  <c r="D180" i="57"/>
  <c r="FV28" i="57"/>
  <c r="FW29" i="57" s="1"/>
  <c r="CN137" i="57"/>
  <c r="DR161" i="57"/>
  <c r="GN115" i="57"/>
  <c r="EF149" i="57"/>
  <c r="BJ140" i="57"/>
  <c r="AZ164" i="57"/>
  <c r="EK92" i="57"/>
  <c r="BQ190" i="57"/>
  <c r="AG150" i="57"/>
  <c r="FM122" i="57"/>
  <c r="CN136" i="57"/>
  <c r="BZ117" i="57"/>
  <c r="GJ152" i="57"/>
  <c r="GF131" i="57"/>
  <c r="FP138" i="57"/>
  <c r="EO107" i="57"/>
  <c r="AT146" i="57"/>
  <c r="AU146" i="57" s="1"/>
  <c r="CN128" i="57"/>
  <c r="GO89" i="57"/>
  <c r="EB173" i="57"/>
  <c r="DP167" i="57"/>
  <c r="BB158" i="57"/>
  <c r="BC158" i="57" s="1"/>
  <c r="DF107" i="57"/>
  <c r="DG107" i="57" s="1"/>
  <c r="BR113" i="57"/>
  <c r="FW192" i="57"/>
  <c r="D86" i="57"/>
  <c r="AZ78" i="57"/>
  <c r="CV76" i="57"/>
  <c r="EL167" i="57"/>
  <c r="GH150" i="57"/>
  <c r="GI150" i="57" s="1"/>
  <c r="BB82" i="57"/>
  <c r="BC82" i="57" s="1"/>
  <c r="FD100" i="57"/>
  <c r="BR137" i="57"/>
  <c r="DT139" i="57"/>
  <c r="EZ158" i="57"/>
  <c r="DY148" i="57"/>
  <c r="BY67" i="57"/>
  <c r="BX163" i="57"/>
  <c r="BD169" i="57"/>
  <c r="FU111" i="57"/>
  <c r="AF97" i="57"/>
  <c r="DN109" i="57"/>
  <c r="BR176" i="57"/>
  <c r="EG140" i="57"/>
  <c r="FP176" i="57"/>
  <c r="EG72" i="57"/>
  <c r="U94" i="57"/>
  <c r="GH85" i="57"/>
  <c r="GI85" i="57" s="1"/>
  <c r="BP93" i="57"/>
  <c r="CD67" i="57"/>
  <c r="AR171" i="57"/>
  <c r="BN126" i="57"/>
  <c r="BO126" i="57"/>
  <c r="DA91" i="57"/>
  <c r="DF100" i="57"/>
  <c r="DG100" i="57" s="1"/>
  <c r="V160" i="57"/>
  <c r="DQ107" i="57"/>
  <c r="P154" i="57"/>
  <c r="BS91" i="57"/>
  <c r="FF68" i="57"/>
  <c r="DH177" i="57"/>
  <c r="DH138" i="57"/>
  <c r="AR90" i="57"/>
  <c r="DJ76" i="57"/>
  <c r="DK76" i="57" s="1"/>
  <c r="DZ129" i="57"/>
  <c r="X132" i="57"/>
  <c r="EF77" i="57"/>
  <c r="AT84" i="57"/>
  <c r="DZ148" i="57"/>
  <c r="EA148" i="57"/>
  <c r="AL60" i="57"/>
  <c r="AM61" i="57" s="1"/>
  <c r="BQ149" i="57"/>
  <c r="V15" i="57"/>
  <c r="AX188" i="57"/>
  <c r="DR155" i="57"/>
  <c r="DS155" i="57" s="1"/>
  <c r="CG151" i="57"/>
  <c r="DU135" i="57"/>
  <c r="L97" i="57"/>
  <c r="CJ160" i="57"/>
  <c r="DP112" i="57"/>
  <c r="GK87" i="57"/>
  <c r="BQ90" i="57"/>
  <c r="GF75" i="57"/>
  <c r="U185" i="57"/>
  <c r="EL165" i="57"/>
  <c r="EM165" i="57" s="1"/>
  <c r="DH133" i="57"/>
  <c r="DI187" i="57"/>
  <c r="BY126" i="57"/>
  <c r="CT112" i="57"/>
  <c r="CZ80" i="57"/>
  <c r="DB89" i="57"/>
  <c r="DC89" i="57" s="1"/>
  <c r="AR65" i="57"/>
  <c r="BT92" i="57"/>
  <c r="CS82" i="57"/>
  <c r="BV88" i="57"/>
  <c r="CF139" i="57"/>
  <c r="CS162" i="57"/>
  <c r="BL93" i="57"/>
  <c r="BA183" i="57"/>
  <c r="BZ154" i="57"/>
  <c r="CC106" i="57"/>
  <c r="BU145" i="57"/>
  <c r="CC163" i="57"/>
  <c r="DI172" i="57"/>
  <c r="BU148" i="57"/>
  <c r="CN64" i="57"/>
  <c r="J167" i="57"/>
  <c r="CV156" i="57"/>
  <c r="BQ81" i="57"/>
  <c r="DA82" i="57"/>
  <c r="AH140" i="57"/>
  <c r="BR181" i="57"/>
  <c r="BS181" i="57" s="1"/>
  <c r="FN83" i="57"/>
  <c r="FM184" i="57"/>
  <c r="EZ170" i="57"/>
  <c r="DZ189" i="57"/>
  <c r="AV107" i="57"/>
  <c r="BV167" i="57"/>
  <c r="BW167" i="57" s="1"/>
  <c r="BF156" i="57"/>
  <c r="BG156" i="57" s="1"/>
  <c r="I177" i="57"/>
  <c r="AN88" i="57"/>
  <c r="FX89" i="57"/>
  <c r="DQ87" i="57"/>
  <c r="BU84" i="57"/>
  <c r="V188" i="57"/>
  <c r="AF155" i="57"/>
  <c r="GC65" i="57"/>
  <c r="F39" i="57"/>
  <c r="G39" i="57"/>
  <c r="BH134" i="57"/>
  <c r="AG101" i="57"/>
  <c r="CS77" i="57"/>
  <c r="AC146" i="57"/>
  <c r="BX86" i="57"/>
  <c r="Z185" i="57"/>
  <c r="AA185" i="57" s="1"/>
  <c r="AD97" i="57"/>
  <c r="GK173" i="57"/>
  <c r="FV23" i="57"/>
  <c r="DR78" i="57"/>
  <c r="DS78" i="57" s="1"/>
  <c r="T106" i="57"/>
  <c r="BP74" i="57"/>
  <c r="AV185" i="57"/>
  <c r="CF163" i="57"/>
  <c r="BE102" i="57"/>
  <c r="DE86" i="57"/>
  <c r="DX182" i="57"/>
  <c r="FY155" i="57"/>
  <c r="M74" i="57"/>
  <c r="AH158" i="57"/>
  <c r="DN18" i="57"/>
  <c r="CH116" i="57"/>
  <c r="CI116" i="57" s="1"/>
  <c r="AW121" i="57"/>
  <c r="Q188" i="57"/>
  <c r="BL153" i="57"/>
  <c r="BD92" i="57"/>
  <c r="AB141" i="57"/>
  <c r="BQ110" i="57"/>
  <c r="AJ94" i="57"/>
  <c r="BY114" i="57"/>
  <c r="AJ64" i="57"/>
  <c r="CS121" i="57"/>
  <c r="BR131" i="57"/>
  <c r="BS131" i="57"/>
  <c r="EC104" i="57"/>
  <c r="FE184" i="57"/>
  <c r="CN132" i="57"/>
  <c r="L100" i="57"/>
  <c r="CN116" i="57"/>
  <c r="DU131" i="57"/>
  <c r="CG139" i="57"/>
  <c r="P158" i="57"/>
  <c r="FJ123" i="57"/>
  <c r="FK123" i="57" s="1"/>
  <c r="GG92" i="57"/>
  <c r="BA87" i="57"/>
  <c r="ED116" i="57"/>
  <c r="ED55" i="57"/>
  <c r="EE55" i="57" s="1"/>
  <c r="EF100" i="57"/>
  <c r="FX133" i="57"/>
  <c r="FU83" i="57"/>
  <c r="DF80" i="57"/>
  <c r="DG80" i="57" s="1"/>
  <c r="BN161" i="57"/>
  <c r="BO161" i="57" s="1"/>
  <c r="DE65" i="57"/>
  <c r="AF87" i="57"/>
  <c r="Z188" i="57"/>
  <c r="AA188" i="57" s="1"/>
  <c r="FD193" i="57"/>
  <c r="CW128" i="57"/>
  <c r="EF90" i="57"/>
  <c r="DB103" i="57"/>
  <c r="CS190" i="57"/>
  <c r="EL114" i="57"/>
  <c r="CS173" i="57"/>
  <c r="DR181" i="57"/>
  <c r="DS181" i="57" s="1"/>
  <c r="CX52" i="57"/>
  <c r="CY52" i="57" s="1"/>
  <c r="BZ73" i="57"/>
  <c r="CA73" i="57" s="1"/>
  <c r="CW162" i="57"/>
  <c r="AK192" i="57"/>
  <c r="AG193" i="57"/>
  <c r="FE133" i="57"/>
  <c r="EJ145" i="57"/>
  <c r="FD163" i="57"/>
  <c r="FI183" i="57"/>
  <c r="BE192" i="57"/>
  <c r="FM74" i="57"/>
  <c r="GK150" i="57"/>
  <c r="BF138" i="57"/>
  <c r="BL77" i="57"/>
  <c r="FH184" i="57"/>
  <c r="FD127" i="57"/>
  <c r="FX144" i="57"/>
  <c r="CC100" i="57"/>
  <c r="CR136" i="57"/>
  <c r="AF90" i="57"/>
  <c r="CF114" i="57"/>
  <c r="AK182" i="57"/>
  <c r="I146" i="57"/>
  <c r="DH68" i="57"/>
  <c r="BI141" i="57"/>
  <c r="CB176" i="57"/>
  <c r="FH146" i="57"/>
  <c r="BY161" i="57"/>
  <c r="CC111" i="57"/>
  <c r="CW114" i="57"/>
  <c r="FJ94" i="57"/>
  <c r="AN74" i="57"/>
  <c r="DU70" i="57"/>
  <c r="GD100" i="57"/>
  <c r="GE100" i="57" s="1"/>
  <c r="FJ46" i="57"/>
  <c r="BA120" i="57"/>
  <c r="CH110" i="57"/>
  <c r="CI110" i="57" s="1"/>
  <c r="DU176" i="57"/>
  <c r="AD108" i="57"/>
  <c r="AD107" i="57"/>
  <c r="FN130" i="57"/>
  <c r="FO130" i="57" s="1"/>
  <c r="EJ141" i="57"/>
  <c r="AL64" i="57"/>
  <c r="AM64" i="57" s="1"/>
  <c r="BR85" i="57"/>
  <c r="BS85" i="57" s="1"/>
  <c r="DN99" i="57"/>
  <c r="DO99" i="57" s="1"/>
  <c r="H76" i="57"/>
  <c r="FP93" i="57"/>
  <c r="AL26" i="57"/>
  <c r="AM26" i="57" s="1"/>
  <c r="EN110" i="57"/>
  <c r="BR138" i="57"/>
  <c r="EC150" i="57"/>
  <c r="BH165" i="57"/>
  <c r="AC178" i="57"/>
  <c r="EH143" i="57"/>
  <c r="EI143" i="57" s="1"/>
  <c r="BP89" i="57"/>
  <c r="BL135" i="57"/>
  <c r="DA160" i="57"/>
  <c r="BP151" i="57"/>
  <c r="R93" i="57"/>
  <c r="S93" i="57" s="1"/>
  <c r="EL179" i="57"/>
  <c r="EM179" i="57" s="1"/>
  <c r="Q113" i="57"/>
  <c r="CF117" i="57"/>
  <c r="FJ98" i="57"/>
  <c r="FK98" i="57"/>
  <c r="V174" i="57"/>
  <c r="DD74" i="57"/>
  <c r="DU132" i="57"/>
  <c r="CH79" i="57"/>
  <c r="CH78" i="57"/>
  <c r="CI78" i="57" s="1"/>
  <c r="DA120" i="57"/>
  <c r="FJ115" i="57"/>
  <c r="GL156" i="57"/>
  <c r="GC135" i="57"/>
  <c r="DI80" i="57"/>
  <c r="DE171" i="57"/>
  <c r="CK164" i="57"/>
  <c r="CB178" i="57"/>
  <c r="DN141" i="57"/>
  <c r="DO141" i="57" s="1"/>
  <c r="DD178" i="57"/>
  <c r="FX75" i="57"/>
  <c r="EC147" i="57"/>
  <c r="BE76" i="57"/>
  <c r="EP128" i="57"/>
  <c r="EQ128" i="57" s="1"/>
  <c r="EC138" i="57"/>
  <c r="FL157" i="57"/>
  <c r="DE183" i="57"/>
  <c r="AZ133" i="57"/>
  <c r="BZ115" i="57"/>
  <c r="CA115" i="57" s="1"/>
  <c r="GP114" i="57"/>
  <c r="EB155" i="57"/>
  <c r="AS124" i="57"/>
  <c r="CT114" i="57"/>
  <c r="CU114" i="57" s="1"/>
  <c r="GP159" i="57"/>
  <c r="EG76" i="57"/>
  <c r="FF85" i="57"/>
  <c r="CB65" i="57"/>
  <c r="CS112" i="57"/>
  <c r="BA189" i="57"/>
  <c r="GK178" i="57"/>
  <c r="FH182" i="57"/>
  <c r="AG143" i="57"/>
  <c r="DH189" i="57"/>
  <c r="CN106" i="57"/>
  <c r="DU171" i="57"/>
  <c r="EO68" i="57"/>
  <c r="AF86" i="57"/>
  <c r="AF88" i="57"/>
  <c r="GJ125" i="57"/>
  <c r="AL166" i="57"/>
  <c r="AM166" i="57" s="1"/>
  <c r="AB90" i="57"/>
  <c r="DJ156" i="57"/>
  <c r="BY160" i="57"/>
  <c r="ED102" i="57"/>
  <c r="EE103" i="57" s="1"/>
  <c r="EE102" i="57"/>
  <c r="BQ126" i="57"/>
  <c r="CB111" i="57"/>
  <c r="CG99" i="57"/>
  <c r="AG110" i="57"/>
  <c r="FA146" i="57"/>
  <c r="CJ135" i="57"/>
  <c r="BR159" i="57"/>
  <c r="BS159" i="57"/>
  <c r="CK89" i="57"/>
  <c r="EF89" i="57"/>
  <c r="EH122" i="57"/>
  <c r="EI122" i="57" s="1"/>
  <c r="BN83" i="57"/>
  <c r="FA186" i="57"/>
  <c r="DH64" i="57"/>
  <c r="GC91" i="57"/>
  <c r="FL131" i="57"/>
  <c r="FQ149" i="57"/>
  <c r="BE118" i="57"/>
  <c r="CW72" i="57"/>
  <c r="BP164" i="57"/>
  <c r="AV121" i="57"/>
  <c r="BQ123" i="57"/>
  <c r="FH104" i="57"/>
  <c r="Y77" i="57"/>
  <c r="CO144" i="57"/>
  <c r="AB108" i="57"/>
  <c r="CB152" i="57"/>
  <c r="BL110" i="57"/>
  <c r="DX67" i="57"/>
  <c r="EG182" i="57"/>
  <c r="P102" i="57"/>
  <c r="CC165" i="57"/>
  <c r="AG185" i="57"/>
  <c r="AD85" i="57"/>
  <c r="BA143" i="57"/>
  <c r="BX128" i="57"/>
  <c r="BF147" i="57"/>
  <c r="BG147" i="57" s="1"/>
  <c r="DF83" i="57"/>
  <c r="DG83" i="57" s="1"/>
  <c r="GL174" i="57"/>
  <c r="GM174" i="57" s="1"/>
  <c r="CT132" i="57"/>
  <c r="AS178" i="57"/>
  <c r="BE156" i="57"/>
  <c r="CL125" i="57"/>
  <c r="CM125" i="57" s="1"/>
  <c r="CC150" i="57"/>
  <c r="BX115" i="57"/>
  <c r="CL86" i="57"/>
  <c r="CM86" i="57" s="1"/>
  <c r="Y83" i="57"/>
  <c r="CF87" i="57"/>
  <c r="CK78" i="57"/>
  <c r="DO159" i="57"/>
  <c r="CS67" i="57"/>
  <c r="BE104" i="57"/>
  <c r="CC92" i="57"/>
  <c r="DB139" i="57"/>
  <c r="DC139" i="57" s="1"/>
  <c r="CZ141" i="57"/>
  <c r="DA108" i="57"/>
  <c r="AZ69" i="57"/>
  <c r="Q109" i="57"/>
  <c r="BF89" i="57"/>
  <c r="GO131" i="57"/>
  <c r="BP175" i="57"/>
  <c r="AR161" i="57"/>
  <c r="BY98" i="57"/>
  <c r="F71" i="57"/>
  <c r="G71" i="57" s="1"/>
  <c r="FY120" i="57"/>
  <c r="AL31" i="57"/>
  <c r="CH148" i="57"/>
  <c r="CI148" i="57" s="1"/>
  <c r="BD168" i="57"/>
  <c r="EZ108" i="57"/>
  <c r="FX79" i="57"/>
  <c r="FR168" i="57"/>
  <c r="BY113" i="57"/>
  <c r="DD86" i="57"/>
  <c r="FA163" i="57"/>
  <c r="BL161" i="57"/>
  <c r="AT111" i="57"/>
  <c r="AU111" i="57" s="1"/>
  <c r="FP110" i="57"/>
  <c r="CN145" i="57"/>
  <c r="V120" i="57"/>
  <c r="W120" i="57" s="1"/>
  <c r="AB71" i="57"/>
  <c r="CJ175" i="57"/>
  <c r="J162" i="57"/>
  <c r="R98" i="57"/>
  <c r="S98" i="57"/>
  <c r="CH89" i="57"/>
  <c r="CI89" i="57" s="1"/>
  <c r="EW134" i="57"/>
  <c r="BZ118" i="57"/>
  <c r="DZ72" i="57"/>
  <c r="EA72" i="57"/>
  <c r="DP104" i="57"/>
  <c r="CN173" i="57"/>
  <c r="DP90" i="57"/>
  <c r="BZ125" i="57"/>
  <c r="DQ175" i="57"/>
  <c r="BT129" i="57"/>
  <c r="CG109" i="57"/>
  <c r="CH184" i="57"/>
  <c r="M177" i="57"/>
  <c r="BK67" i="57"/>
  <c r="BF168" i="57"/>
  <c r="CC88" i="57"/>
  <c r="AR158" i="57"/>
  <c r="U132" i="57"/>
  <c r="FU125" i="57"/>
  <c r="CF155" i="57"/>
  <c r="AB69" i="57"/>
  <c r="BR61" i="57"/>
  <c r="CF86" i="57"/>
  <c r="CO146" i="57"/>
  <c r="H158" i="57"/>
  <c r="BT135" i="57"/>
  <c r="DX155" i="57"/>
  <c r="CB148" i="57"/>
  <c r="DH187" i="57"/>
  <c r="AJ113" i="57"/>
  <c r="DL130" i="57"/>
  <c r="AC147" i="57"/>
  <c r="DM124" i="57"/>
  <c r="FY109" i="57"/>
  <c r="BF100" i="57"/>
  <c r="GH178" i="57"/>
  <c r="BA124" i="57"/>
  <c r="GK109" i="57"/>
  <c r="CG128" i="57"/>
  <c r="G106" i="57"/>
  <c r="AL146" i="57"/>
  <c r="AM146" i="57" s="1"/>
  <c r="DY126" i="57"/>
  <c r="CK166" i="57"/>
  <c r="FU81" i="57"/>
  <c r="DL177" i="57"/>
  <c r="EV89" i="57"/>
  <c r="EK175" i="57"/>
  <c r="DA155" i="57"/>
  <c r="BJ116" i="57"/>
  <c r="F76" i="57"/>
  <c r="EJ172" i="57"/>
  <c r="EZ188" i="57"/>
  <c r="DM125" i="57"/>
  <c r="FY73" i="57"/>
  <c r="I134" i="57"/>
  <c r="GL92" i="57"/>
  <c r="EB68" i="57"/>
  <c r="DH119" i="57"/>
  <c r="FR93" i="57"/>
  <c r="FS94" i="57" s="1"/>
  <c r="FA75" i="57"/>
  <c r="EM108" i="57"/>
  <c r="BB12" i="57"/>
  <c r="CJ95" i="57"/>
  <c r="ER113" i="57"/>
  <c r="EK110" i="57"/>
  <c r="DA149" i="57"/>
  <c r="DZ95" i="57"/>
  <c r="EA95" i="57" s="1"/>
  <c r="GD176" i="57"/>
  <c r="GE177" i="57" s="1"/>
  <c r="EH66" i="57"/>
  <c r="EI66" i="57" s="1"/>
  <c r="GQ152" i="57"/>
  <c r="EW71" i="57"/>
  <c r="EW182" i="57"/>
  <c r="FY156" i="57"/>
  <c r="GC109" i="57"/>
  <c r="DH179" i="57"/>
  <c r="EO177" i="57"/>
  <c r="CT67" i="57"/>
  <c r="CU67" i="57" s="1"/>
  <c r="DN94" i="57"/>
  <c r="DO94" i="57" s="1"/>
  <c r="ES84" i="57"/>
  <c r="EJ133" i="57"/>
  <c r="N158" i="57"/>
  <c r="O158" i="57" s="1"/>
  <c r="BI118" i="57"/>
  <c r="EZ88" i="57"/>
  <c r="GO173" i="57"/>
  <c r="CX171" i="57"/>
  <c r="CY171" i="57" s="1"/>
  <c r="E170" i="57"/>
  <c r="GN72" i="57"/>
  <c r="EN146" i="57"/>
  <c r="FM136" i="57"/>
  <c r="EN132" i="57"/>
  <c r="GN82" i="57"/>
  <c r="BA165" i="57"/>
  <c r="FL126" i="57"/>
  <c r="DV64" i="57"/>
  <c r="EX88" i="57"/>
  <c r="EY88" i="57" s="1"/>
  <c r="DB99" i="57"/>
  <c r="CX17" i="57"/>
  <c r="CY17" i="57" s="1"/>
  <c r="FV161" i="57"/>
  <c r="CZ176" i="57"/>
  <c r="BA148" i="57"/>
  <c r="BT163" i="57"/>
  <c r="AN143" i="57"/>
  <c r="CB180" i="57"/>
  <c r="FD80" i="57"/>
  <c r="FR113" i="57"/>
  <c r="EL174" i="57"/>
  <c r="BA71" i="57"/>
  <c r="CR112" i="57"/>
  <c r="EF96" i="57"/>
  <c r="DQ85" i="57"/>
  <c r="EN144" i="57"/>
  <c r="CC78" i="57"/>
  <c r="CR107" i="57"/>
  <c r="GB156" i="57"/>
  <c r="BJ117" i="57"/>
  <c r="CK124" i="57"/>
  <c r="AW140" i="57"/>
  <c r="ET91" i="57"/>
  <c r="EU91" i="57"/>
  <c r="EO112" i="57"/>
  <c r="EZ124" i="57"/>
  <c r="GB171" i="57"/>
  <c r="BD112" i="57"/>
  <c r="CR91" i="57"/>
  <c r="BR81" i="57"/>
  <c r="AP149" i="57"/>
  <c r="FH106" i="57"/>
  <c r="GJ111" i="57"/>
  <c r="CK116" i="57"/>
  <c r="BB50" i="57"/>
  <c r="EB88" i="57"/>
  <c r="GP113" i="57"/>
  <c r="GQ113" i="57"/>
  <c r="AP102" i="57"/>
  <c r="AQ102" i="57" s="1"/>
  <c r="AG159" i="57"/>
  <c r="DJ86" i="57"/>
  <c r="CV111" i="57"/>
  <c r="EC175" i="57"/>
  <c r="P164" i="57"/>
  <c r="DD65" i="57"/>
  <c r="U78" i="57"/>
  <c r="CV105" i="57"/>
  <c r="Q190" i="57"/>
  <c r="AW155" i="57"/>
  <c r="BD143" i="57"/>
  <c r="CR102" i="57"/>
  <c r="ET186" i="57"/>
  <c r="EU186" i="57" s="1"/>
  <c r="BI117" i="57"/>
  <c r="BH162" i="57"/>
  <c r="AB154" i="57"/>
  <c r="GD124" i="57"/>
  <c r="CR118" i="57"/>
  <c r="AC108" i="57"/>
  <c r="X97" i="57"/>
  <c r="BV87" i="57"/>
  <c r="BW87" i="57" s="1"/>
  <c r="EN168" i="57"/>
  <c r="BV172" i="57"/>
  <c r="BW172" i="57"/>
  <c r="BF132" i="57"/>
  <c r="BG132" i="57" s="1"/>
  <c r="BF106" i="57"/>
  <c r="BG106" i="57" s="1"/>
  <c r="FZ86" i="57"/>
  <c r="GA86" i="57" s="1"/>
  <c r="CS109" i="57"/>
  <c r="DD157" i="57"/>
  <c r="DM105" i="57"/>
  <c r="X145" i="57"/>
  <c r="AF171" i="57"/>
  <c r="AW83" i="57"/>
  <c r="BA173" i="57"/>
  <c r="AG70" i="57"/>
  <c r="CZ86" i="57"/>
  <c r="CR68" i="57"/>
  <c r="DV158" i="57"/>
  <c r="DW158" i="57" s="1"/>
  <c r="CP83" i="57"/>
  <c r="GP93" i="57"/>
  <c r="GQ93" i="57" s="1"/>
  <c r="AS135" i="57"/>
  <c r="FV42" i="57"/>
  <c r="FW42" i="57"/>
  <c r="DH191" i="57"/>
  <c r="FE76" i="57"/>
  <c r="AO69" i="57"/>
  <c r="DQ179" i="57"/>
  <c r="DB101" i="57"/>
  <c r="DC101" i="57" s="1"/>
  <c r="GN112" i="57"/>
  <c r="CJ139" i="57"/>
  <c r="DZ156" i="57"/>
  <c r="AF176" i="57"/>
  <c r="BE91" i="57"/>
  <c r="AL185" i="57"/>
  <c r="CF142" i="57"/>
  <c r="DD96" i="57"/>
  <c r="AZ187" i="57"/>
  <c r="AN97" i="57"/>
  <c r="CR164" i="57"/>
  <c r="DA114" i="57"/>
  <c r="CH156" i="57"/>
  <c r="BB64" i="57"/>
  <c r="BC64" i="57" s="1"/>
  <c r="CR73" i="57"/>
  <c r="DU181" i="57"/>
  <c r="CH81" i="57"/>
  <c r="CI81" i="57" s="1"/>
  <c r="CX184" i="57"/>
  <c r="ET61" i="57"/>
  <c r="EU61" i="57"/>
  <c r="BI149" i="57"/>
  <c r="R188" i="57"/>
  <c r="BE142" i="57"/>
  <c r="ET16" i="57"/>
  <c r="AB95" i="57"/>
  <c r="T117" i="57"/>
  <c r="BA65" i="57"/>
  <c r="BE100" i="57"/>
  <c r="BV129" i="57"/>
  <c r="BW129" i="57"/>
  <c r="DF118" i="57"/>
  <c r="AF180" i="57"/>
  <c r="CP96" i="57"/>
  <c r="CQ96" i="57"/>
  <c r="BB134" i="57"/>
  <c r="BC134" i="57"/>
  <c r="BX74" i="57"/>
  <c r="V74" i="57"/>
  <c r="BN81" i="57"/>
  <c r="BO81" i="57" s="1"/>
  <c r="DA182" i="57"/>
  <c r="U165" i="57"/>
  <c r="DH72" i="57"/>
  <c r="X116" i="57"/>
  <c r="EO92" i="57"/>
  <c r="FB111" i="57"/>
  <c r="FC111" i="57" s="1"/>
  <c r="ET162" i="57"/>
  <c r="FJ150" i="57"/>
  <c r="FK150" i="57"/>
  <c r="T73" i="57"/>
  <c r="DE105" i="57"/>
  <c r="CO158" i="57"/>
  <c r="Q160" i="57"/>
  <c r="DH92" i="57"/>
  <c r="BD177" i="57"/>
  <c r="BT72" i="57"/>
  <c r="GD81" i="57"/>
  <c r="GE81" i="57" s="1"/>
  <c r="FU142" i="57"/>
  <c r="GN148" i="57"/>
  <c r="GB194" i="57"/>
  <c r="DJ145" i="57"/>
  <c r="BM125" i="57"/>
  <c r="GN178" i="57"/>
  <c r="FE169" i="57"/>
  <c r="V68" i="57"/>
  <c r="AL106" i="57"/>
  <c r="CW158" i="57"/>
  <c r="CC176" i="57"/>
  <c r="CP140" i="57"/>
  <c r="AP113" i="57"/>
  <c r="BD142" i="57"/>
  <c r="BF128" i="57"/>
  <c r="DT154" i="57"/>
  <c r="CG159" i="57"/>
  <c r="J73" i="57"/>
  <c r="DR147" i="57"/>
  <c r="FN109" i="57"/>
  <c r="FO109" i="57" s="1"/>
  <c r="AJ75" i="57"/>
  <c r="FD192" i="57"/>
  <c r="AS94" i="57"/>
  <c r="EP151" i="57"/>
  <c r="EQ151" i="57" s="1"/>
  <c r="ED93" i="57"/>
  <c r="DE98" i="57"/>
  <c r="CS80" i="57"/>
  <c r="GN156" i="57"/>
  <c r="EN179" i="57"/>
  <c r="AX64" i="57"/>
  <c r="V61" i="57"/>
  <c r="H145" i="57"/>
  <c r="DT171" i="57"/>
  <c r="GK116" i="57"/>
  <c r="ES101" i="57"/>
  <c r="CL147" i="57"/>
  <c r="CM147" i="57" s="1"/>
  <c r="CV85" i="57"/>
  <c r="CP92" i="57"/>
  <c r="BZ181" i="57"/>
  <c r="CA181" i="57" s="1"/>
  <c r="DN107" i="57"/>
  <c r="BL183" i="57"/>
  <c r="BI98" i="57"/>
  <c r="FJ72" i="57"/>
  <c r="FK72" i="57" s="1"/>
  <c r="BZ86" i="57"/>
  <c r="GP196" i="57"/>
  <c r="GD112" i="57"/>
  <c r="DY175" i="57"/>
  <c r="FH144" i="57"/>
  <c r="GD103" i="57"/>
  <c r="FE126" i="57"/>
  <c r="EC142" i="57"/>
  <c r="CZ103" i="57"/>
  <c r="DI173" i="57"/>
  <c r="FV120" i="57"/>
  <c r="BM103" i="57"/>
  <c r="EW117" i="57"/>
  <c r="DE99" i="57"/>
  <c r="DZ88" i="57"/>
  <c r="FF80" i="57"/>
  <c r="N72" i="57"/>
  <c r="O72" i="57" s="1"/>
  <c r="CA67" i="57"/>
  <c r="GO91" i="57"/>
  <c r="GG161" i="57"/>
  <c r="CD90" i="57"/>
  <c r="CE90" i="57" s="1"/>
  <c r="X172" i="57"/>
  <c r="BF104" i="57"/>
  <c r="BG104" i="57" s="1"/>
  <c r="ED83" i="57"/>
  <c r="AH131" i="57"/>
  <c r="AD140" i="57"/>
  <c r="AD139" i="57"/>
  <c r="AE139" i="57" s="1"/>
  <c r="N162" i="57"/>
  <c r="O162" i="57" s="1"/>
  <c r="L182" i="57"/>
  <c r="Z145" i="57"/>
  <c r="AA145" i="57" s="1"/>
  <c r="AX192" i="57"/>
  <c r="AY192" i="57" s="1"/>
  <c r="CK152" i="57"/>
  <c r="DU188" i="57"/>
  <c r="DJ130" i="57"/>
  <c r="DK130" i="57"/>
  <c r="DD176" i="57"/>
  <c r="EH145" i="57"/>
  <c r="EI145" i="57" s="1"/>
  <c r="V129" i="57"/>
  <c r="AF148" i="57"/>
  <c r="FJ110" i="57"/>
  <c r="FK110" i="57" s="1"/>
  <c r="N107" i="57"/>
  <c r="O107" i="57" s="1"/>
  <c r="N106" i="57"/>
  <c r="O106" i="57" s="1"/>
  <c r="BU171" i="57"/>
  <c r="DX146" i="57"/>
  <c r="BX85" i="57"/>
  <c r="EW120" i="57"/>
  <c r="F150" i="57"/>
  <c r="J69" i="57"/>
  <c r="EV86" i="57"/>
  <c r="EZ71" i="57"/>
  <c r="BT157" i="57"/>
  <c r="GD125" i="57"/>
  <c r="BY183" i="57"/>
  <c r="EV82" i="57"/>
  <c r="D84" i="57"/>
  <c r="BR112" i="57"/>
  <c r="BS112" i="57" s="1"/>
  <c r="BN140" i="57"/>
  <c r="FD122" i="57"/>
  <c r="X170" i="57"/>
  <c r="CH106" i="57"/>
  <c r="CT177" i="57"/>
  <c r="BZ79" i="57"/>
  <c r="CA79" i="57" s="1"/>
  <c r="FD101" i="57"/>
  <c r="BB130" i="57"/>
  <c r="BC130" i="57" s="1"/>
  <c r="CJ86" i="57"/>
  <c r="N110" i="57"/>
  <c r="O110" i="57" s="1"/>
  <c r="AN122" i="57"/>
  <c r="AO93" i="57"/>
  <c r="ED103" i="57"/>
  <c r="DL170" i="57"/>
  <c r="EF124" i="57"/>
  <c r="FU159" i="57"/>
  <c r="AC130" i="57"/>
  <c r="DX152" i="57"/>
  <c r="AV157" i="57"/>
  <c r="DN114" i="57"/>
  <c r="DO114" i="57" s="1"/>
  <c r="AZ177" i="57"/>
  <c r="BA102" i="57"/>
  <c r="CG94" i="57"/>
  <c r="FI87" i="57"/>
  <c r="DF148" i="57"/>
  <c r="EX144" i="57"/>
  <c r="D104" i="57"/>
  <c r="BY178" i="57"/>
  <c r="BI99" i="57"/>
  <c r="AB167" i="57"/>
  <c r="BJ166" i="57"/>
  <c r="AJ132" i="57"/>
  <c r="CG153" i="57"/>
  <c r="EL154" i="57"/>
  <c r="X72" i="57"/>
  <c r="BN121" i="57"/>
  <c r="BN120" i="57"/>
  <c r="CO79" i="57"/>
  <c r="DL96" i="57"/>
  <c r="DR172" i="57"/>
  <c r="DS172" i="57" s="1"/>
  <c r="DD168" i="57"/>
  <c r="GF188" i="57"/>
  <c r="Q172" i="57"/>
  <c r="V176" i="57"/>
  <c r="W176" i="57" s="1"/>
  <c r="DX109" i="57"/>
  <c r="GD90" i="57"/>
  <c r="CH70" i="57"/>
  <c r="CI70" i="57"/>
  <c r="CF120" i="57"/>
  <c r="AF166" i="57"/>
  <c r="J176" i="57"/>
  <c r="BM188" i="57"/>
  <c r="DZ142" i="57"/>
  <c r="EA142" i="57" s="1"/>
  <c r="F78" i="57"/>
  <c r="G78" i="57" s="1"/>
  <c r="AH178" i="57"/>
  <c r="AI179" i="57" s="1"/>
  <c r="AJ104" i="57"/>
  <c r="BD65" i="57"/>
  <c r="AJ115" i="57"/>
  <c r="H134" i="57"/>
  <c r="EX133" i="57"/>
  <c r="EY133" i="57" s="1"/>
  <c r="CV110" i="57"/>
  <c r="BL90" i="57"/>
  <c r="AF78" i="57"/>
  <c r="DH129" i="57"/>
  <c r="DY98" i="57"/>
  <c r="DR158" i="57"/>
  <c r="DS159" i="57" s="1"/>
  <c r="GH122" i="57"/>
  <c r="GI122" i="57" s="1"/>
  <c r="BU86" i="57"/>
  <c r="DM136" i="57"/>
  <c r="DT182" i="57"/>
  <c r="CD108" i="57"/>
  <c r="FV167" i="57"/>
  <c r="FW167" i="57"/>
  <c r="GD77" i="57"/>
  <c r="GE77" i="57" s="1"/>
  <c r="FU151" i="57"/>
  <c r="FZ132" i="57"/>
  <c r="GA132" i="57" s="1"/>
  <c r="FB103" i="57"/>
  <c r="FC103" i="57" s="1"/>
  <c r="DF75" i="57"/>
  <c r="CP177" i="57"/>
  <c r="AK187" i="57"/>
  <c r="FM190" i="57"/>
  <c r="FF94" i="57"/>
  <c r="FG94" i="57" s="1"/>
  <c r="CL128" i="57"/>
  <c r="CF184" i="57"/>
  <c r="CB122" i="57"/>
  <c r="AK170" i="57"/>
  <c r="BR33" i="57"/>
  <c r="BS33" i="57" s="1"/>
  <c r="T192" i="57"/>
  <c r="AF101" i="57"/>
  <c r="EV149" i="57"/>
  <c r="DF131" i="57"/>
  <c r="DG131" i="57"/>
  <c r="AO183" i="57"/>
  <c r="ES140" i="57"/>
  <c r="DI175" i="57"/>
  <c r="BP192" i="57"/>
  <c r="BZ88" i="57"/>
  <c r="BD80" i="57"/>
  <c r="DM113" i="57"/>
  <c r="GP72" i="57"/>
  <c r="GQ72" i="57"/>
  <c r="CN135" i="57"/>
  <c r="P108" i="57"/>
  <c r="DH65" i="57"/>
  <c r="BI189" i="57"/>
  <c r="GB129" i="57"/>
  <c r="DD164" i="57"/>
  <c r="AF127" i="57"/>
  <c r="FN152" i="57"/>
  <c r="FO152" i="57" s="1"/>
  <c r="CW136" i="57"/>
  <c r="BY94" i="57"/>
  <c r="EH94" i="57"/>
  <c r="EI95" i="57" s="1"/>
  <c r="DM152" i="57"/>
  <c r="BA127" i="57"/>
  <c r="BH100" i="57"/>
  <c r="DR187" i="57"/>
  <c r="E171" i="57"/>
  <c r="EO162" i="57"/>
  <c r="GJ65" i="57"/>
  <c r="DI181" i="57"/>
  <c r="FI138" i="57"/>
  <c r="FD131" i="57"/>
  <c r="EK166" i="57"/>
  <c r="EP178" i="57"/>
  <c r="EQ178" i="57" s="1"/>
  <c r="DF171" i="57"/>
  <c r="DG171" i="57" s="1"/>
  <c r="DR109" i="57"/>
  <c r="DS109" i="57" s="1"/>
  <c r="DN165" i="57"/>
  <c r="DO165" i="57" s="1"/>
  <c r="AK81" i="57"/>
  <c r="BB42" i="57"/>
  <c r="BC42" i="57" s="1"/>
  <c r="ED108" i="57"/>
  <c r="GD123" i="57"/>
  <c r="GE123" i="57" s="1"/>
  <c r="ER120" i="57"/>
  <c r="FJ61" i="57"/>
  <c r="FK61" i="57" s="1"/>
  <c r="FU92" i="57"/>
  <c r="DH178" i="57"/>
  <c r="CO143" i="57"/>
  <c r="CB115" i="57"/>
  <c r="BX152" i="57"/>
  <c r="DI97" i="57"/>
  <c r="Z162" i="57"/>
  <c r="AA163" i="57" s="1"/>
  <c r="AZ131" i="57"/>
  <c r="Q104" i="57"/>
  <c r="BL167" i="57"/>
  <c r="AZ149" i="57"/>
  <c r="AR143" i="57"/>
  <c r="AX151" i="57"/>
  <c r="AY151" i="57" s="1"/>
  <c r="BL140" i="57"/>
  <c r="DN35" i="57"/>
  <c r="AP131" i="57"/>
  <c r="AQ131" i="57" s="1"/>
  <c r="AG133" i="57"/>
  <c r="GH108" i="57"/>
  <c r="BZ143" i="57"/>
  <c r="BZ116" i="57"/>
  <c r="CS111" i="57"/>
  <c r="T107" i="57"/>
  <c r="L158" i="57"/>
  <c r="DN115" i="57"/>
  <c r="CX101" i="57"/>
  <c r="CY101" i="57" s="1"/>
  <c r="BH101" i="57"/>
  <c r="CJ142" i="57"/>
  <c r="EB130" i="57"/>
  <c r="CS178" i="57"/>
  <c r="BH122" i="57"/>
  <c r="AL50" i="57"/>
  <c r="M89" i="57"/>
  <c r="L73" i="57"/>
  <c r="EK107" i="57"/>
  <c r="EV137" i="57"/>
  <c r="CX128" i="57"/>
  <c r="AK174" i="57"/>
  <c r="N148" i="57"/>
  <c r="AS170" i="57"/>
  <c r="BB35" i="57"/>
  <c r="BC35" i="57" s="1"/>
  <c r="BI123" i="57"/>
  <c r="CF179" i="57"/>
  <c r="DB126" i="57"/>
  <c r="CZ106" i="57"/>
  <c r="FQ116" i="57"/>
  <c r="DF172" i="57"/>
  <c r="CL142" i="57"/>
  <c r="CM142" i="57"/>
  <c r="BR162" i="57"/>
  <c r="DJ174" i="57"/>
  <c r="DK174" i="57" s="1"/>
  <c r="DI131" i="57"/>
  <c r="DY138" i="57"/>
  <c r="L130" i="57"/>
  <c r="BT153" i="57"/>
  <c r="BE72" i="57"/>
  <c r="BD84" i="57"/>
  <c r="P141" i="57"/>
  <c r="BT178" i="57"/>
  <c r="BD157" i="57"/>
  <c r="BB95" i="57"/>
  <c r="ED92" i="57"/>
  <c r="FV25" i="57"/>
  <c r="FW25" i="57" s="1"/>
  <c r="DY69" i="57"/>
  <c r="AB185" i="57"/>
  <c r="Q64" i="57"/>
  <c r="AV75" i="57"/>
  <c r="CP131" i="57"/>
  <c r="AV113" i="57"/>
  <c r="DX126" i="57"/>
  <c r="FA70" i="57"/>
  <c r="AN190" i="57"/>
  <c r="AV147" i="57"/>
  <c r="BB58" i="57"/>
  <c r="BC58" i="57" s="1"/>
  <c r="FP134" i="57"/>
  <c r="EO73" i="57"/>
  <c r="DP127" i="57"/>
  <c r="FX69" i="57"/>
  <c r="BI80" i="57"/>
  <c r="AV163" i="57"/>
  <c r="CK170" i="57"/>
  <c r="CR165" i="57"/>
  <c r="AX93" i="57"/>
  <c r="AY93" i="57" s="1"/>
  <c r="BV99" i="57"/>
  <c r="BW99" i="57" s="1"/>
  <c r="BP95" i="57"/>
  <c r="T104" i="57"/>
  <c r="CC123" i="57"/>
  <c r="BL99" i="57"/>
  <c r="ES64" i="57"/>
  <c r="H187" i="57"/>
  <c r="M171" i="57"/>
  <c r="BT162" i="57"/>
  <c r="DD72" i="57"/>
  <c r="CO95" i="57"/>
  <c r="DV90" i="57"/>
  <c r="DW90" i="57" s="1"/>
  <c r="DA88" i="57"/>
  <c r="BL104" i="57"/>
  <c r="BP94" i="57"/>
  <c r="BZ173" i="57"/>
  <c r="CC89" i="57"/>
  <c r="BJ156" i="57"/>
  <c r="BK156" i="57" s="1"/>
  <c r="BU72" i="57"/>
  <c r="BY153" i="57"/>
  <c r="AK127" i="57"/>
  <c r="DJ114" i="57"/>
  <c r="DK114" i="57"/>
  <c r="EG174" i="57"/>
  <c r="CH182" i="57"/>
  <c r="DN170" i="57"/>
  <c r="AJ147" i="57"/>
  <c r="BU127" i="57"/>
  <c r="AC79" i="57"/>
  <c r="BH164" i="57"/>
  <c r="CD122" i="57"/>
  <c r="EH146" i="57"/>
  <c r="BT180" i="57"/>
  <c r="DL125" i="57"/>
  <c r="BE149" i="57"/>
  <c r="BQ169" i="57"/>
  <c r="AN110" i="57"/>
  <c r="CX127" i="57"/>
  <c r="CY127" i="57" s="1"/>
  <c r="DD84" i="57"/>
  <c r="DU137" i="57"/>
  <c r="CC138" i="57"/>
  <c r="CP144" i="57"/>
  <c r="CQ144" i="57" s="1"/>
  <c r="ED174" i="57"/>
  <c r="EE174" i="57" s="1"/>
  <c r="AG182" i="57"/>
  <c r="BJ87" i="57"/>
  <c r="BK87" i="57" s="1"/>
  <c r="FX87" i="57"/>
  <c r="CO119" i="57"/>
  <c r="BZ157" i="57"/>
  <c r="BR133" i="57"/>
  <c r="BS133" i="57" s="1"/>
  <c r="Z86" i="57"/>
  <c r="AW171" i="57"/>
  <c r="CV155" i="57"/>
  <c r="DX163" i="57"/>
  <c r="CB86" i="57"/>
  <c r="EX113" i="57"/>
  <c r="EV140" i="57"/>
  <c r="F42" i="57"/>
  <c r="G42" i="57" s="1"/>
  <c r="EV173" i="57"/>
  <c r="DA74" i="57"/>
  <c r="ET93" i="57"/>
  <c r="EU93" i="57" s="1"/>
  <c r="AK80" i="57"/>
  <c r="AV116" i="57"/>
  <c r="CX90" i="57"/>
  <c r="BH135" i="57"/>
  <c r="AF74" i="57"/>
  <c r="BE113" i="57"/>
  <c r="EJ97" i="57"/>
  <c r="BR166" i="57"/>
  <c r="FR166" i="57"/>
  <c r="FS166" i="57"/>
  <c r="DN179" i="57"/>
  <c r="DO179" i="57"/>
  <c r="GC176" i="57"/>
  <c r="EN172" i="57"/>
  <c r="DI149" i="57"/>
  <c r="EW180" i="57"/>
  <c r="AN115" i="57"/>
  <c r="FP85" i="57"/>
  <c r="DR105" i="57"/>
  <c r="DS105" i="57" s="1"/>
  <c r="BX72" i="57"/>
  <c r="CN158" i="57"/>
  <c r="EF120" i="57"/>
  <c r="DE143" i="57"/>
  <c r="BR147" i="57"/>
  <c r="BS147" i="57"/>
  <c r="R96" i="57"/>
  <c r="S96" i="57" s="1"/>
  <c r="EW191" i="57"/>
  <c r="DU172" i="57"/>
  <c r="DE108" i="57"/>
  <c r="CR105" i="57"/>
  <c r="ER164" i="57"/>
  <c r="V190" i="57"/>
  <c r="W190" i="57" s="1"/>
  <c r="AT119" i="57"/>
  <c r="AU119" i="57" s="1"/>
  <c r="FT176" i="57"/>
  <c r="BX139" i="57"/>
  <c r="CH118" i="57"/>
  <c r="CX46" i="57"/>
  <c r="BB104" i="57"/>
  <c r="BC104" i="57" s="1"/>
  <c r="Q157" i="57"/>
  <c r="FR116" i="57"/>
  <c r="FS116" i="57" s="1"/>
  <c r="DQ142" i="57"/>
  <c r="DU100" i="57"/>
  <c r="GB66" i="57"/>
  <c r="EC156" i="57"/>
  <c r="FY79" i="57"/>
  <c r="EJ71" i="57"/>
  <c r="FF83" i="57"/>
  <c r="FG83" i="57" s="1"/>
  <c r="EN124" i="57"/>
  <c r="FA79" i="57"/>
  <c r="L92" i="57"/>
  <c r="AS173" i="57"/>
  <c r="EV160" i="57"/>
  <c r="EX73" i="57"/>
  <c r="EY73" i="57" s="1"/>
  <c r="GO171" i="57"/>
  <c r="CW177" i="57"/>
  <c r="DL146" i="57"/>
  <c r="AO84" i="57"/>
  <c r="DQ132" i="57"/>
  <c r="M115" i="57"/>
  <c r="EH177" i="57"/>
  <c r="EI177" i="57" s="1"/>
  <c r="DL152" i="57"/>
  <c r="GG85" i="57"/>
  <c r="EX104" i="57"/>
  <c r="BM148" i="57"/>
  <c r="BQ143" i="57"/>
  <c r="AV119" i="57"/>
  <c r="FV101" i="57"/>
  <c r="FW101" i="57" s="1"/>
  <c r="CC139" i="57"/>
  <c r="BF64" i="57"/>
  <c r="DL70" i="57"/>
  <c r="CB153" i="57"/>
  <c r="EG132" i="57"/>
  <c r="FB82" i="57"/>
  <c r="FC82" i="57" s="1"/>
  <c r="AR166" i="57"/>
  <c r="CH166" i="57"/>
  <c r="CI166" i="57" s="1"/>
  <c r="CG74" i="57"/>
  <c r="R64" i="57"/>
  <c r="GG127" i="57"/>
  <c r="FN132" i="57"/>
  <c r="BL182" i="57"/>
  <c r="BD122" i="57"/>
  <c r="AR164" i="57"/>
  <c r="CJ130" i="57"/>
  <c r="BR189" i="57"/>
  <c r="BS189" i="57" s="1"/>
  <c r="FP165" i="57"/>
  <c r="Y166" i="57"/>
  <c r="CD180" i="57"/>
  <c r="CE181" i="57" s="1"/>
  <c r="AD96" i="57"/>
  <c r="AE96" i="57" s="1"/>
  <c r="AD95" i="57"/>
  <c r="L110" i="57"/>
  <c r="FZ94" i="57"/>
  <c r="GA94" i="57" s="1"/>
  <c r="CR122" i="57"/>
  <c r="ER169" i="57"/>
  <c r="EB86" i="57"/>
  <c r="Y69" i="57"/>
  <c r="H70" i="57"/>
  <c r="AP68" i="57"/>
  <c r="AQ68" i="57" s="1"/>
  <c r="AZ91" i="57"/>
  <c r="EX167" i="57"/>
  <c r="EY167" i="57" s="1"/>
  <c r="CX35" i="57"/>
  <c r="CY35" i="57" s="1"/>
  <c r="DM99" i="57"/>
  <c r="FQ102" i="57"/>
  <c r="AF165" i="57"/>
  <c r="CP82" i="57"/>
  <c r="CQ82" i="57" s="1"/>
  <c r="V64" i="57"/>
  <c r="W64" i="57" s="1"/>
  <c r="BX81" i="57"/>
  <c r="CC130" i="57"/>
  <c r="GK97" i="57"/>
  <c r="E133" i="57"/>
  <c r="BX64" i="57"/>
  <c r="AP85" i="57"/>
  <c r="AQ85" i="57" s="1"/>
  <c r="AS82" i="57"/>
  <c r="H107" i="57"/>
  <c r="BJ143" i="57"/>
  <c r="FJ93" i="57"/>
  <c r="FK94" i="57" s="1"/>
  <c r="FK93" i="57"/>
  <c r="AT177" i="57"/>
  <c r="AU177" i="57" s="1"/>
  <c r="GL164" i="57"/>
  <c r="GM164" i="57" s="1"/>
  <c r="EJ91" i="57"/>
  <c r="CS140" i="57"/>
  <c r="CC186" i="57"/>
  <c r="CB155" i="57"/>
  <c r="BV92" i="57"/>
  <c r="R81" i="57"/>
  <c r="S81" i="57" s="1"/>
  <c r="CK182" i="57"/>
  <c r="AK138" i="57"/>
  <c r="DF95" i="57"/>
  <c r="DG95" i="57" s="1"/>
  <c r="CL178" i="57"/>
  <c r="CM178" i="57" s="1"/>
  <c r="CS95" i="57"/>
  <c r="DF76" i="57"/>
  <c r="DG77" i="57" s="1"/>
  <c r="E179" i="57"/>
  <c r="DY129" i="57"/>
  <c r="EL80" i="57"/>
  <c r="EM80" i="57" s="1"/>
  <c r="FB94" i="57"/>
  <c r="FC94" i="57" s="1"/>
  <c r="EC128" i="57"/>
  <c r="CN89" i="57"/>
  <c r="BO177" i="57"/>
  <c r="AG68" i="57"/>
  <c r="DU77" i="57"/>
  <c r="CO149" i="57"/>
  <c r="EH104" i="57"/>
  <c r="EI104" i="57"/>
  <c r="BH126" i="57"/>
  <c r="GJ87" i="57"/>
  <c r="BY103" i="57"/>
  <c r="CK136" i="57"/>
  <c r="BL112" i="57"/>
  <c r="AK130" i="57"/>
  <c r="BI103" i="57"/>
  <c r="DP142" i="57"/>
  <c r="BY90" i="57"/>
  <c r="CC82" i="57"/>
  <c r="GO85" i="57"/>
  <c r="BV139" i="57"/>
  <c r="BW139" i="57"/>
  <c r="GC125" i="57"/>
  <c r="GB184" i="57"/>
  <c r="BT119" i="57"/>
  <c r="EX82" i="57"/>
  <c r="EY82" i="57" s="1"/>
  <c r="AT73" i="57"/>
  <c r="AU74" i="57" s="1"/>
  <c r="AU73" i="57"/>
  <c r="AS144" i="57"/>
  <c r="DE166" i="57"/>
  <c r="BH143" i="57"/>
  <c r="CV145" i="57"/>
  <c r="CW144" i="57"/>
  <c r="N104" i="57"/>
  <c r="AL141" i="57"/>
  <c r="AB103" i="57"/>
  <c r="AF169" i="57"/>
  <c r="DE173" i="57"/>
  <c r="DA175" i="57"/>
  <c r="BQ86" i="57"/>
  <c r="E182" i="57"/>
  <c r="DV151" i="57"/>
  <c r="DW152" i="57" s="1"/>
  <c r="AK93" i="57"/>
  <c r="DL162" i="57"/>
  <c r="GD156" i="57"/>
  <c r="GE156" i="57" s="1"/>
  <c r="BX120" i="57"/>
  <c r="EQ71" i="57"/>
  <c r="EB145" i="57"/>
  <c r="EF65" i="57"/>
  <c r="BP158" i="57"/>
  <c r="AD104" i="57"/>
  <c r="AE104" i="57" s="1"/>
  <c r="BV77" i="57"/>
  <c r="BW77" i="57" s="1"/>
  <c r="BI113" i="57"/>
  <c r="CO187" i="57"/>
  <c r="BH180" i="57"/>
  <c r="FQ175" i="57"/>
  <c r="AF120" i="57"/>
  <c r="M98" i="57"/>
  <c r="DA146" i="57"/>
  <c r="FH186" i="57"/>
  <c r="BN163" i="57"/>
  <c r="BO163" i="57" s="1"/>
  <c r="T84" i="57"/>
  <c r="BX96" i="57"/>
  <c r="EG64" i="57"/>
  <c r="AX69" i="57"/>
  <c r="FQ95" i="57"/>
  <c r="DJ110" i="57"/>
  <c r="DK110" i="57" s="1"/>
  <c r="AZ68" i="57"/>
  <c r="L143" i="57"/>
  <c r="AZ123" i="57"/>
  <c r="BM85" i="57"/>
  <c r="DM79" i="57"/>
  <c r="BQ162" i="57"/>
  <c r="P173" i="57"/>
  <c r="AC96" i="57"/>
  <c r="AW144" i="57"/>
  <c r="BP133" i="57"/>
  <c r="R118" i="57"/>
  <c r="S118" i="57" s="1"/>
  <c r="AS159" i="57"/>
  <c r="ES188" i="57"/>
  <c r="CS128" i="57"/>
  <c r="D181" i="57"/>
  <c r="AK168" i="57"/>
  <c r="AS114" i="57"/>
  <c r="DD185" i="57"/>
  <c r="AS70" i="57"/>
  <c r="CT174" i="57"/>
  <c r="CU174" i="57" s="1"/>
  <c r="H143" i="57"/>
  <c r="AR153" i="57"/>
  <c r="CQ123" i="57"/>
  <c r="CA163" i="57"/>
  <c r="DN12" i="57"/>
  <c r="DO12" i="57" s="1"/>
  <c r="DE137" i="57"/>
  <c r="AK124" i="57"/>
  <c r="AJ186" i="57"/>
  <c r="T160" i="57"/>
  <c r="AD91" i="57"/>
  <c r="DB118" i="57"/>
  <c r="CU79" i="57"/>
  <c r="D68" i="57"/>
  <c r="BI135" i="57"/>
  <c r="DN150" i="57"/>
  <c r="DO150" i="57" s="1"/>
  <c r="AO112" i="57"/>
  <c r="AX155" i="57"/>
  <c r="AD75" i="57"/>
  <c r="AE75" i="57" s="1"/>
  <c r="CQ151" i="57"/>
  <c r="AN133" i="57"/>
  <c r="Y132" i="57"/>
  <c r="BD137" i="57"/>
  <c r="X178" i="57"/>
  <c r="V147" i="57"/>
  <c r="W147" i="57" s="1"/>
  <c r="CN167" i="57"/>
  <c r="ET174" i="57"/>
  <c r="EU174" i="57" s="1"/>
  <c r="FR142" i="57"/>
  <c r="CF111" i="57"/>
  <c r="AO120" i="57"/>
  <c r="Y124" i="57"/>
  <c r="BI79" i="57"/>
  <c r="CS156" i="57"/>
  <c r="F40" i="57"/>
  <c r="BM118" i="57"/>
  <c r="AS141" i="57"/>
  <c r="EC187" i="57"/>
  <c r="CN107" i="57"/>
  <c r="AT121" i="57"/>
  <c r="BQ107" i="57"/>
  <c r="AW89" i="57"/>
  <c r="AZ118" i="57"/>
  <c r="F180" i="57"/>
  <c r="BR88" i="57"/>
  <c r="BF94" i="57"/>
  <c r="BG94" i="57" s="1"/>
  <c r="AG72" i="57"/>
  <c r="DX103" i="57"/>
  <c r="E100" i="57"/>
  <c r="M102" i="57"/>
  <c r="D156" i="57"/>
  <c r="T67" i="57"/>
  <c r="AP124" i="57"/>
  <c r="AQ124" i="57" s="1"/>
  <c r="F172" i="57"/>
  <c r="G172" i="57"/>
  <c r="AA134" i="57"/>
  <c r="FD188" i="57"/>
  <c r="AL99" i="57"/>
  <c r="AM99" i="57" s="1"/>
  <c r="R127" i="57"/>
  <c r="S128" i="57" s="1"/>
  <c r="AP127" i="57"/>
  <c r="AQ127" i="57" s="1"/>
  <c r="BB31" i="57"/>
  <c r="E160" i="57"/>
  <c r="X76" i="57"/>
  <c r="H152" i="57"/>
  <c r="AC158" i="57"/>
  <c r="R106" i="57"/>
  <c r="S106" i="57" s="1"/>
  <c r="Y120" i="57"/>
  <c r="EW185" i="57"/>
  <c r="BD187" i="57"/>
  <c r="EW186" i="57"/>
  <c r="R168" i="57"/>
  <c r="S168" i="57" s="1"/>
  <c r="CT153" i="57"/>
  <c r="CU153" i="57" s="1"/>
  <c r="BT142" i="57"/>
  <c r="V11" i="57"/>
  <c r="AJ161" i="57"/>
  <c r="BZ168" i="57"/>
  <c r="BH71" i="57"/>
  <c r="BE124" i="57"/>
  <c r="J89" i="57"/>
  <c r="AV128" i="57"/>
  <c r="AB112" i="57"/>
  <c r="N153" i="57"/>
  <c r="N152" i="57"/>
  <c r="AN186" i="57"/>
  <c r="AL78" i="57"/>
  <c r="AM78" i="57" s="1"/>
  <c r="L70" i="57"/>
  <c r="V97" i="57"/>
  <c r="W97" i="57" s="1"/>
  <c r="M137" i="57"/>
  <c r="N86" i="57"/>
  <c r="O86" i="57" s="1"/>
  <c r="F24" i="57"/>
  <c r="GJ185" i="57"/>
  <c r="AN141" i="57"/>
  <c r="GL185" i="57"/>
  <c r="BL115" i="57"/>
  <c r="GK186" i="57"/>
  <c r="BD82" i="57"/>
  <c r="AP181" i="57"/>
  <c r="AQ181" i="57" s="1"/>
  <c r="DU121" i="57"/>
  <c r="DJ184" i="57"/>
  <c r="AW166" i="57"/>
  <c r="EW95" i="57"/>
  <c r="U138" i="57"/>
  <c r="BE90" i="57"/>
  <c r="AR121" i="57"/>
  <c r="CT157" i="57"/>
  <c r="CU157" i="57" s="1"/>
  <c r="BU101" i="57"/>
  <c r="DD105" i="57"/>
  <c r="AR109" i="57"/>
  <c r="BR66" i="57"/>
  <c r="BS66" i="57" s="1"/>
  <c r="AO130" i="57"/>
  <c r="CX132" i="57"/>
  <c r="CY132" i="57" s="1"/>
  <c r="CW88" i="57"/>
  <c r="J105" i="57"/>
  <c r="K105" i="57" s="1"/>
  <c r="CX186" i="57"/>
  <c r="GO188" i="57"/>
  <c r="BY106" i="57"/>
  <c r="AO114" i="57"/>
  <c r="CC155" i="57"/>
  <c r="AW131" i="57"/>
  <c r="BI126" i="57"/>
  <c r="DV186" i="57"/>
  <c r="AZ144" i="57"/>
  <c r="DI73" i="57"/>
  <c r="AL88" i="57"/>
  <c r="AM88" i="57" s="1"/>
  <c r="BA130" i="57"/>
  <c r="Z183" i="57"/>
  <c r="AA183" i="57" s="1"/>
  <c r="BY105" i="57"/>
  <c r="GH156" i="57"/>
  <c r="CM79" i="57"/>
  <c r="AT89" i="57"/>
  <c r="ED183" i="57"/>
  <c r="EE183" i="57" s="1"/>
  <c r="BB85" i="57"/>
  <c r="BC85" i="57" s="1"/>
  <c r="H176" i="57"/>
  <c r="AJ171" i="57"/>
  <c r="FU186" i="57"/>
  <c r="CH120" i="57"/>
  <c r="CI121" i="57" s="1"/>
  <c r="DI171" i="57"/>
  <c r="DL185" i="57"/>
  <c r="BM161" i="57"/>
  <c r="BN118" i="57"/>
  <c r="BO118" i="57" s="1"/>
  <c r="CG66" i="57"/>
  <c r="CT85" i="57"/>
  <c r="X140" i="57"/>
  <c r="FA187" i="57"/>
  <c r="CW76" i="57"/>
  <c r="DF115" i="57"/>
  <c r="AG76" i="57"/>
  <c r="FB185" i="57"/>
  <c r="FC185" i="57" s="1"/>
  <c r="DH185" i="57"/>
  <c r="FM188" i="57"/>
  <c r="CJ104" i="57"/>
  <c r="D145" i="57"/>
  <c r="AC126" i="57"/>
  <c r="AT131" i="57"/>
  <c r="AU131" i="57" s="1"/>
  <c r="V71" i="57"/>
  <c r="J92" i="57"/>
  <c r="K92" i="57" s="1"/>
  <c r="X138" i="57"/>
  <c r="N151" i="57"/>
  <c r="CF93" i="57"/>
  <c r="BN91" i="57"/>
  <c r="BO91" i="57" s="1"/>
  <c r="Q161" i="57"/>
  <c r="L95" i="57"/>
  <c r="N146" i="57"/>
  <c r="O146" i="57" s="1"/>
  <c r="Q107" i="57"/>
  <c r="AX118" i="57"/>
  <c r="AY118" i="57" s="1"/>
  <c r="Q150" i="57"/>
  <c r="BA187" i="57"/>
  <c r="E132" i="57"/>
  <c r="BQ185" i="57"/>
  <c r="BZ167" i="57"/>
  <c r="CA167" i="57" s="1"/>
  <c r="BA152" i="57"/>
  <c r="AW117" i="57"/>
  <c r="AT117" i="57"/>
  <c r="R152" i="57"/>
  <c r="S152" i="57" s="1"/>
  <c r="H169" i="57"/>
  <c r="CR153" i="57"/>
  <c r="FB188" i="57"/>
  <c r="FC188" i="57" s="1"/>
  <c r="AT97" i="57"/>
  <c r="AU97" i="57" s="1"/>
  <c r="AJ105" i="57"/>
  <c r="CJ68" i="57"/>
  <c r="J171" i="57"/>
  <c r="K171" i="57" s="1"/>
  <c r="FN188" i="57"/>
  <c r="FO188" i="57"/>
  <c r="AB85" i="57"/>
  <c r="Q151" i="57"/>
  <c r="CD182" i="57"/>
  <c r="CE182" i="57" s="1"/>
  <c r="BM66" i="57"/>
  <c r="E164" i="57"/>
  <c r="CD115" i="57"/>
  <c r="CE115" i="57" s="1"/>
  <c r="AL103" i="57"/>
  <c r="AM103" i="57" s="1"/>
  <c r="FN185" i="57"/>
  <c r="FO185" i="57" s="1"/>
  <c r="R140" i="57"/>
  <c r="S140" i="57" s="1"/>
  <c r="FF185" i="57"/>
  <c r="Y177" i="57"/>
  <c r="AB183" i="57"/>
  <c r="CW160" i="57"/>
  <c r="F13" i="57"/>
  <c r="F12" i="57"/>
  <c r="I140" i="57"/>
  <c r="AC82" i="57"/>
  <c r="T133" i="57"/>
  <c r="X182" i="57"/>
  <c r="AS162" i="57"/>
  <c r="AS128" i="57"/>
  <c r="AP78" i="57"/>
  <c r="AQ79" i="57" s="1"/>
  <c r="AB188" i="57"/>
  <c r="N129" i="57"/>
  <c r="O129" i="57" s="1"/>
  <c r="Q133" i="57"/>
  <c r="CL129" i="57"/>
  <c r="DF176" i="57"/>
  <c r="DD124" i="57"/>
  <c r="H130" i="57"/>
  <c r="BH84" i="57"/>
  <c r="AP164" i="57"/>
  <c r="AQ164" i="57" s="1"/>
  <c r="X139" i="57"/>
  <c r="CR188" i="57"/>
  <c r="AL159" i="57"/>
  <c r="AM160" i="57" s="1"/>
  <c r="DE186" i="57"/>
  <c r="Y175" i="57"/>
  <c r="BJ129" i="57"/>
  <c r="BK129" i="57" s="1"/>
  <c r="U187" i="57"/>
  <c r="H114" i="57"/>
  <c r="J145" i="57"/>
  <c r="K145" i="57" s="1"/>
  <c r="BI128" i="57"/>
  <c r="AC100" i="57"/>
  <c r="AO140" i="57"/>
  <c r="CX29" i="57"/>
  <c r="CY29" i="57" s="1"/>
  <c r="M162" i="57"/>
  <c r="AO118" i="57"/>
  <c r="V193" i="57"/>
  <c r="W193" i="57" s="1"/>
  <c r="GD187" i="57"/>
  <c r="BP184" i="57"/>
  <c r="CD84" i="57"/>
  <c r="CE84" i="57" s="1"/>
  <c r="DN77" i="57"/>
  <c r="BU172" i="57"/>
  <c r="BP73" i="57"/>
  <c r="E111" i="57"/>
  <c r="U90" i="57"/>
  <c r="AZ151" i="57"/>
  <c r="AO106" i="57"/>
  <c r="CO69" i="57"/>
  <c r="CX111" i="57"/>
  <c r="CY111" i="57" s="1"/>
  <c r="BL94" i="57"/>
  <c r="V34" i="57"/>
  <c r="AC76" i="57"/>
  <c r="EG125" i="57"/>
  <c r="DN185" i="57"/>
  <c r="DO185" i="57" s="1"/>
  <c r="CI124" i="57"/>
  <c r="AG91" i="57"/>
  <c r="BX161" i="57"/>
  <c r="CO179" i="57"/>
  <c r="AT179" i="57"/>
  <c r="AU179" i="57" s="1"/>
  <c r="CS180" i="57"/>
  <c r="DL116" i="57"/>
  <c r="BM136" i="57"/>
  <c r="DQ111" i="57"/>
  <c r="E145" i="57"/>
  <c r="BD115" i="57"/>
  <c r="BI161" i="57"/>
  <c r="BM185" i="57"/>
  <c r="AW88" i="57"/>
  <c r="N178" i="57"/>
  <c r="O178" i="57" s="1"/>
  <c r="EN185" i="57"/>
  <c r="AB176" i="57"/>
  <c r="H126" i="57"/>
  <c r="CS150" i="57"/>
  <c r="AJ117" i="57"/>
  <c r="AS185" i="57"/>
  <c r="J128" i="57"/>
  <c r="K128" i="57" s="1"/>
  <c r="BE101" i="57"/>
  <c r="BA140" i="57"/>
  <c r="N154" i="57"/>
  <c r="I164" i="57"/>
  <c r="AF124" i="57"/>
  <c r="AT108" i="57"/>
  <c r="AU108" i="57" s="1"/>
  <c r="AV188" i="57"/>
  <c r="CJ185" i="57"/>
  <c r="U140" i="57"/>
  <c r="AL105" i="57"/>
  <c r="AM105" i="57" s="1"/>
  <c r="P95" i="57"/>
  <c r="F157" i="57"/>
  <c r="G157" i="57" s="1"/>
  <c r="L175" i="57"/>
  <c r="AB65" i="57"/>
  <c r="N130" i="57"/>
  <c r="BV97" i="57"/>
  <c r="N150" i="57"/>
  <c r="CF83" i="57"/>
  <c r="AK72" i="57"/>
  <c r="AJ144" i="57"/>
  <c r="AH153" i="57"/>
  <c r="AB64" i="57"/>
  <c r="BI186" i="57"/>
  <c r="J151" i="57"/>
  <c r="K151" i="57" s="1"/>
  <c r="BH93" i="57"/>
  <c r="AD98" i="57"/>
  <c r="AE98" i="57" s="1"/>
  <c r="AN163" i="57"/>
  <c r="FJ186" i="57"/>
  <c r="J135" i="57"/>
  <c r="J102" i="57"/>
  <c r="Q76" i="57"/>
  <c r="AF137" i="57"/>
  <c r="AX166" i="57"/>
  <c r="AY166" i="57" s="1"/>
  <c r="AX165" i="57"/>
  <c r="AY165" i="57" s="1"/>
  <c r="L80" i="57"/>
  <c r="I143" i="57"/>
  <c r="L135" i="57"/>
  <c r="GG187" i="57"/>
  <c r="AT125" i="57"/>
  <c r="AU125" i="57" s="1"/>
  <c r="DE126" i="57"/>
  <c r="BY179" i="57"/>
  <c r="AF66" i="57"/>
  <c r="AD163" i="57"/>
  <c r="F115" i="57"/>
  <c r="T70" i="57"/>
  <c r="J188" i="57"/>
  <c r="K188" i="57" s="1"/>
  <c r="Q137" i="57"/>
  <c r="BJ73" i="57"/>
  <c r="BK73" i="57" s="1"/>
  <c r="DZ188" i="57"/>
  <c r="I184" i="57"/>
  <c r="BI67" i="57"/>
  <c r="X171" i="57"/>
  <c r="Y121" i="57"/>
  <c r="BM87" i="57"/>
  <c r="D123" i="57"/>
  <c r="J129" i="57"/>
  <c r="K129" i="57" s="1"/>
  <c r="AW64" i="57"/>
  <c r="AN109" i="57"/>
  <c r="BB152" i="57"/>
  <c r="BC152" i="57" s="1"/>
  <c r="T154" i="57"/>
  <c r="N103" i="57"/>
  <c r="O103" i="57" s="1"/>
  <c r="N175" i="57"/>
  <c r="O175" i="57" s="1"/>
  <c r="N174" i="57"/>
  <c r="O174" i="57" s="1"/>
  <c r="BF163" i="57"/>
  <c r="BG163" i="57" s="1"/>
  <c r="FF188" i="57"/>
  <c r="FG188" i="57" s="1"/>
  <c r="BB145" i="57"/>
  <c r="BB144" i="57"/>
  <c r="BC145" i="57" s="1"/>
  <c r="BD183" i="57"/>
  <c r="V90" i="57"/>
  <c r="EG104" i="57"/>
  <c r="CK169" i="57"/>
  <c r="AX122" i="57"/>
  <c r="AF89" i="57"/>
  <c r="F92" i="57"/>
  <c r="G92" i="57" s="1"/>
  <c r="H147" i="57"/>
  <c r="BR67" i="57"/>
  <c r="AD110" i="57"/>
  <c r="AE110" i="57" s="1"/>
  <c r="BM183" i="57"/>
  <c r="GH187" i="57"/>
  <c r="V104" i="57"/>
  <c r="W104" i="57" s="1"/>
  <c r="N137" i="57"/>
  <c r="N136" i="57"/>
  <c r="O136" i="57" s="1"/>
  <c r="AR113" i="57"/>
  <c r="BB15" i="57"/>
  <c r="I128" i="57"/>
  <c r="V137" i="57"/>
  <c r="BQ97" i="57"/>
  <c r="AB87" i="57"/>
  <c r="CH185" i="57"/>
  <c r="CI185" i="57" s="1"/>
  <c r="AG114" i="57"/>
  <c r="CT160" i="57"/>
  <c r="CU160" i="57" s="1"/>
  <c r="AL178" i="57"/>
  <c r="R113" i="57"/>
  <c r="S113" i="57" s="1"/>
  <c r="FE125" i="57"/>
  <c r="CJ77" i="57"/>
  <c r="BB166" i="57"/>
  <c r="BC167" i="57" s="1"/>
  <c r="BA92" i="57"/>
  <c r="BP187" i="57"/>
  <c r="CH132" i="57"/>
  <c r="CI132" i="57" s="1"/>
  <c r="BP121" i="57"/>
  <c r="D76" i="57"/>
  <c r="BN130" i="57"/>
  <c r="AD88" i="57"/>
  <c r="AE88" i="57" s="1"/>
  <c r="CV138" i="57"/>
  <c r="BA162" i="57"/>
  <c r="AK154" i="57"/>
  <c r="V29" i="57"/>
  <c r="W29" i="57" s="1"/>
  <c r="D171" i="57"/>
  <c r="X68" i="57"/>
  <c r="AH123" i="57"/>
  <c r="AI123" i="57" s="1"/>
  <c r="CO104" i="57"/>
  <c r="AF71" i="57"/>
  <c r="M184" i="57"/>
  <c r="AT78" i="57"/>
  <c r="AD94" i="57"/>
  <c r="AE94" i="57" s="1"/>
  <c r="CK148" i="57"/>
  <c r="DA68" i="57"/>
  <c r="FH185" i="57"/>
  <c r="EB95" i="57"/>
  <c r="BX127" i="57"/>
  <c r="CL131" i="57"/>
  <c r="CM132" i="57" s="1"/>
  <c r="CM131" i="57"/>
  <c r="CK109" i="57"/>
  <c r="X131" i="57"/>
  <c r="BN129" i="57"/>
  <c r="AO169" i="57"/>
  <c r="Q92" i="57"/>
  <c r="AP65" i="57"/>
  <c r="CF80" i="57"/>
  <c r="BR43" i="57"/>
  <c r="BS43" i="57" s="1"/>
  <c r="BQ152" i="57"/>
  <c r="CD82" i="57"/>
  <c r="BR117" i="57"/>
  <c r="M157" i="57"/>
  <c r="BR120" i="57"/>
  <c r="BS121" i="57" s="1"/>
  <c r="EF185" i="57"/>
  <c r="AL85" i="57"/>
  <c r="AM85" i="57" s="1"/>
  <c r="AF117" i="57"/>
  <c r="DQ186" i="57"/>
  <c r="AG155" i="57"/>
  <c r="CJ73" i="57"/>
  <c r="EZ185" i="57"/>
  <c r="AV167" i="57"/>
  <c r="I79" i="57"/>
  <c r="H75" i="57"/>
  <c r="AG108" i="57"/>
  <c r="U99" i="57"/>
  <c r="AB182" i="57"/>
  <c r="D111" i="57"/>
  <c r="BM174" i="57"/>
  <c r="I98" i="57"/>
  <c r="L77" i="57"/>
  <c r="GG186" i="57"/>
  <c r="AH64" i="57"/>
  <c r="AR141" i="57"/>
  <c r="F67" i="57"/>
  <c r="G68" i="57" s="1"/>
  <c r="F37" i="57"/>
  <c r="G37" i="57" s="1"/>
  <c r="BE188" i="57"/>
  <c r="AB168" i="57"/>
  <c r="AR104" i="57"/>
  <c r="BU132" i="57"/>
  <c r="AS77" i="57"/>
  <c r="Y180" i="57"/>
  <c r="AD159" i="57"/>
  <c r="AE160" i="57" s="1"/>
  <c r="AD167" i="57"/>
  <c r="AE167" i="57" s="1"/>
  <c r="AK171" i="57"/>
  <c r="H92" i="57"/>
  <c r="EP185" i="57"/>
  <c r="FL186" i="57"/>
  <c r="AP136" i="57"/>
  <c r="AQ136" i="57" s="1"/>
  <c r="FZ188" i="57"/>
  <c r="GA188" i="57" s="1"/>
  <c r="BF174" i="57"/>
  <c r="T187" i="57"/>
  <c r="BB118" i="57"/>
  <c r="BC118" i="57" s="1"/>
  <c r="EK186" i="57"/>
  <c r="T157" i="57"/>
  <c r="AK120" i="57"/>
  <c r="P77" i="57"/>
  <c r="AD90" i="57"/>
  <c r="AE90" i="57"/>
  <c r="AP182" i="57"/>
  <c r="CK151" i="57"/>
  <c r="V161" i="57"/>
  <c r="BB107" i="57"/>
  <c r="BC107" i="57" s="1"/>
  <c r="F43" i="57"/>
  <c r="G43" i="57"/>
  <c r="AL115" i="57"/>
  <c r="AM116" i="57" s="1"/>
  <c r="V58" i="57"/>
  <c r="W58" i="57" s="1"/>
  <c r="DP186" i="57"/>
  <c r="F108" i="57"/>
  <c r="BM156" i="57"/>
  <c r="BI185" i="57"/>
  <c r="AJ86" i="57"/>
  <c r="BH105" i="57"/>
  <c r="I178" i="57"/>
  <c r="AH121" i="57"/>
  <c r="CC148" i="57"/>
  <c r="AL140" i="57"/>
  <c r="AM140" i="57"/>
  <c r="BY68" i="57"/>
  <c r="CR143" i="57"/>
  <c r="M128" i="57"/>
  <c r="GK145" i="57"/>
  <c r="Y143" i="57"/>
  <c r="AH188" i="57"/>
  <c r="AI188" i="57" s="1"/>
  <c r="E81" i="57"/>
  <c r="CZ185" i="57"/>
  <c r="CL185" i="57"/>
  <c r="CM185" i="57" s="1"/>
  <c r="BL133" i="57"/>
  <c r="AC168" i="57"/>
  <c r="I94" i="57"/>
  <c r="F133" i="57"/>
  <c r="G133" i="57" s="1"/>
  <c r="CP136" i="57"/>
  <c r="CQ137" i="57" s="1"/>
  <c r="BP120" i="57"/>
  <c r="I175" i="57"/>
  <c r="BM167" i="57"/>
  <c r="BJ180" i="57"/>
  <c r="BK180" i="57" s="1"/>
  <c r="AO117" i="57"/>
  <c r="FY185" i="57"/>
  <c r="M166" i="57"/>
  <c r="AC150" i="57"/>
  <c r="DF86" i="57"/>
  <c r="BR68" i="57"/>
  <c r="BS68" i="57" s="1"/>
  <c r="BL126" i="57"/>
  <c r="CB112" i="57"/>
  <c r="AP185" i="57"/>
  <c r="AQ185" i="57" s="1"/>
  <c r="BP80" i="57"/>
  <c r="AX176" i="57"/>
  <c r="AY176" i="57" s="1"/>
  <c r="AK92" i="57"/>
  <c r="BH147" i="57"/>
  <c r="EW188" i="57"/>
  <c r="AP77" i="57"/>
  <c r="M178" i="57"/>
  <c r="CD162" i="57"/>
  <c r="CE162" i="57" s="1"/>
  <c r="AK184" i="57"/>
  <c r="Z84" i="57"/>
  <c r="AA84" i="57" s="1"/>
  <c r="AB136" i="57"/>
  <c r="BV119" i="57"/>
  <c r="BW119" i="57" s="1"/>
  <c r="DX140" i="57"/>
  <c r="DQ95" i="57"/>
  <c r="CJ69" i="57"/>
  <c r="BF145" i="57"/>
  <c r="BG146" i="57" s="1"/>
  <c r="BD172" i="57"/>
  <c r="AL53" i="57"/>
  <c r="AM53" i="57" s="1"/>
  <c r="AK101" i="57"/>
  <c r="Z67" i="57"/>
  <c r="AA67" i="57" s="1"/>
  <c r="AH104" i="57"/>
  <c r="BP139" i="57"/>
  <c r="P131" i="57"/>
  <c r="BM79" i="57"/>
  <c r="AZ185" i="57"/>
  <c r="Z120" i="57"/>
  <c r="AA120" i="57" s="1"/>
  <c r="U109" i="57"/>
  <c r="BI65" i="57"/>
  <c r="AJ176" i="57"/>
  <c r="AZ81" i="57"/>
  <c r="BI157" i="57"/>
  <c r="BL72" i="57"/>
  <c r="CG162" i="57"/>
  <c r="AZ74" i="57"/>
  <c r="X91" i="57"/>
  <c r="E75" i="57"/>
  <c r="AV103" i="57"/>
  <c r="AR162" i="57"/>
  <c r="D174" i="57"/>
  <c r="AN111" i="57"/>
  <c r="AD185" i="57"/>
  <c r="AE185" i="57" s="1"/>
  <c r="AS184" i="57"/>
  <c r="CT125" i="57"/>
  <c r="CU125" i="57"/>
  <c r="AO73" i="57"/>
  <c r="M106" i="57"/>
  <c r="M79" i="57"/>
  <c r="L104" i="57"/>
  <c r="AS69" i="57"/>
  <c r="Q131" i="57"/>
  <c r="BH161" i="57"/>
  <c r="AT127" i="57"/>
  <c r="AU127" i="57" s="1"/>
  <c r="BF123" i="57"/>
  <c r="BG123" i="57" s="1"/>
  <c r="CC175" i="57"/>
  <c r="GC188" i="57"/>
  <c r="AN125" i="57"/>
  <c r="I126" i="57"/>
  <c r="AL127" i="57"/>
  <c r="AM127" i="57" s="1"/>
  <c r="Q95" i="57"/>
  <c r="BH99" i="57"/>
  <c r="AN78" i="57"/>
  <c r="V65" i="57"/>
  <c r="H93" i="57"/>
  <c r="AG186" i="57"/>
  <c r="DD187" i="57"/>
  <c r="AK157" i="57"/>
  <c r="R82" i="57"/>
  <c r="S82" i="57" s="1"/>
  <c r="AL86" i="57"/>
  <c r="AM87" i="57" s="1"/>
  <c r="D100" i="57"/>
  <c r="J182" i="57"/>
  <c r="J97" i="57"/>
  <c r="K98" i="57" s="1"/>
  <c r="AJ107" i="57"/>
  <c r="R146" i="57"/>
  <c r="BB77" i="57"/>
  <c r="BB47" i="57"/>
  <c r="F93" i="57"/>
  <c r="AN82" i="57"/>
  <c r="Z156" i="57"/>
  <c r="AA156" i="57" s="1"/>
  <c r="CF185" i="57"/>
  <c r="AL15" i="57"/>
  <c r="AM15" i="57" s="1"/>
  <c r="DA71" i="57"/>
  <c r="M99" i="57"/>
  <c r="AV110" i="57"/>
  <c r="AL157" i="57"/>
  <c r="AM157" i="57" s="1"/>
  <c r="AX73" i="57"/>
  <c r="AY73" i="57" s="1"/>
  <c r="V73" i="57"/>
  <c r="Y128" i="57"/>
  <c r="U178" i="57"/>
  <c r="Y174" i="57"/>
  <c r="L185" i="57"/>
  <c r="AT67" i="57"/>
  <c r="AU67" i="57" s="1"/>
  <c r="BZ122" i="57"/>
  <c r="CA122" i="57" s="1"/>
  <c r="AW81" i="57"/>
  <c r="AT76" i="57"/>
  <c r="BI106" i="57"/>
  <c r="DH166" i="57"/>
  <c r="I90" i="57"/>
  <c r="AK116" i="57"/>
  <c r="AS133" i="57"/>
  <c r="BB172" i="57"/>
  <c r="BC172" i="57" s="1"/>
  <c r="P174" i="57"/>
  <c r="GP188" i="57"/>
  <c r="GQ188" i="57" s="1"/>
  <c r="CR183" i="57"/>
  <c r="BT161" i="57"/>
  <c r="R142" i="57"/>
  <c r="S142" i="57" s="1"/>
  <c r="D74" i="57"/>
  <c r="AV130" i="57"/>
  <c r="U84" i="57"/>
  <c r="V148" i="57"/>
  <c r="AP116" i="57"/>
  <c r="AQ116" i="57" s="1"/>
  <c r="F11" i="57"/>
  <c r="G12" i="57" s="1"/>
  <c r="BD131" i="57"/>
  <c r="CC120" i="57"/>
  <c r="BR168" i="57"/>
  <c r="AO87" i="57"/>
  <c r="BL127" i="57"/>
  <c r="AJ121" i="57"/>
  <c r="AX180" i="57"/>
  <c r="AY180" i="57" s="1"/>
  <c r="AN68" i="57"/>
  <c r="CV165" i="57"/>
  <c r="CG106" i="57"/>
  <c r="AO125" i="57"/>
  <c r="CP67" i="57"/>
  <c r="Q103" i="57"/>
  <c r="CC71" i="57"/>
  <c r="U133" i="57"/>
  <c r="V45" i="57"/>
  <c r="BI76" i="57"/>
  <c r="BJ173" i="57"/>
  <c r="BK173" i="57"/>
  <c r="AD121" i="57"/>
  <c r="AE121" i="57" s="1"/>
  <c r="H72" i="57"/>
  <c r="U171" i="57"/>
  <c r="BR70" i="57"/>
  <c r="BS71" i="57" s="1"/>
  <c r="R180" i="57"/>
  <c r="CX185" i="57"/>
  <c r="CY185" i="57" s="1"/>
  <c r="GH185" i="57"/>
  <c r="GI185" i="57" s="1"/>
  <c r="R129" i="57"/>
  <c r="AS88" i="57"/>
  <c r="CO71" i="57"/>
  <c r="E125" i="57"/>
  <c r="CD188" i="57"/>
  <c r="CE188" i="57" s="1"/>
  <c r="FE115" i="57"/>
  <c r="I130" i="57"/>
  <c r="R102" i="57"/>
  <c r="S103" i="57" s="1"/>
  <c r="BA75" i="57"/>
  <c r="CL120" i="57"/>
  <c r="CL119" i="57"/>
  <c r="CM119" i="57" s="1"/>
  <c r="BQ95" i="57"/>
  <c r="AD101" i="57"/>
  <c r="AE101" i="57" s="1"/>
  <c r="AH181" i="57"/>
  <c r="AH180" i="57"/>
  <c r="AI181" i="57"/>
  <c r="DV100" i="57"/>
  <c r="DW100" i="57" s="1"/>
  <c r="AV146" i="57"/>
  <c r="F25" i="57"/>
  <c r="AZ95" i="57"/>
  <c r="CV81" i="57"/>
  <c r="Q72" i="57"/>
  <c r="P118" i="57"/>
  <c r="BU87" i="57"/>
  <c r="AO91" i="57"/>
  <c r="BY172" i="57"/>
  <c r="AZ128" i="57"/>
  <c r="AN91" i="57"/>
  <c r="BX73" i="57"/>
  <c r="Y162" i="57"/>
  <c r="CD113" i="57"/>
  <c r="CE113" i="57" s="1"/>
  <c r="R135" i="57"/>
  <c r="Y149" i="57"/>
  <c r="CW87" i="57"/>
  <c r="AZ172" i="57"/>
  <c r="CL103" i="57"/>
  <c r="CM104" i="57" s="1"/>
  <c r="CM103" i="57"/>
  <c r="AK163" i="57"/>
  <c r="F80" i="57"/>
  <c r="G80" i="57" s="1"/>
  <c r="N99" i="57"/>
  <c r="O100" i="57" s="1"/>
  <c r="BX94" i="57"/>
  <c r="DA103" i="57"/>
  <c r="Z98" i="57"/>
  <c r="AA98" i="57" s="1"/>
  <c r="D177" i="57"/>
  <c r="AD176" i="57"/>
  <c r="AE176" i="57" s="1"/>
  <c r="Z64" i="57"/>
  <c r="AF159" i="57"/>
  <c r="CL151" i="57"/>
  <c r="CM151" i="57"/>
  <c r="AT139" i="57"/>
  <c r="AU140" i="57" s="1"/>
  <c r="U77" i="57"/>
  <c r="AD133" i="57"/>
  <c r="AE133" i="57" s="1"/>
  <c r="X92" i="57"/>
  <c r="U117" i="57"/>
  <c r="AV81" i="57"/>
  <c r="I78" i="57"/>
  <c r="Z161" i="57"/>
  <c r="X98" i="57"/>
  <c r="AB147" i="57"/>
  <c r="I176" i="57"/>
  <c r="AR127" i="57"/>
  <c r="AA73" i="57"/>
  <c r="X95" i="57"/>
  <c r="CN186" i="57"/>
  <c r="AB166" i="57"/>
  <c r="FI185" i="57"/>
  <c r="AZ93" i="57"/>
  <c r="AP142" i="57"/>
  <c r="AQ143" i="57" s="1"/>
  <c r="AP141" i="57"/>
  <c r="BA132" i="57"/>
  <c r="L78" i="57"/>
  <c r="BE147" i="57"/>
  <c r="N155" i="57"/>
  <c r="AO76" i="57"/>
  <c r="T88" i="57"/>
  <c r="V186" i="57"/>
  <c r="AO129" i="57"/>
  <c r="DH188" i="57"/>
  <c r="AP100" i="57"/>
  <c r="AQ100" i="57"/>
  <c r="N149" i="57"/>
  <c r="O149" i="57" s="1"/>
  <c r="BX110" i="57"/>
  <c r="AS188" i="57"/>
  <c r="T141" i="57"/>
  <c r="J76" i="57"/>
  <c r="K76" i="57" s="1"/>
  <c r="CF152" i="57"/>
  <c r="D170" i="57"/>
  <c r="BB156" i="57"/>
  <c r="BC156" i="57" s="1"/>
  <c r="BU151" i="57"/>
  <c r="BF117" i="57"/>
  <c r="BG117" i="57" s="1"/>
  <c r="FU188" i="57"/>
  <c r="AV92" i="57"/>
  <c r="BL185" i="57"/>
  <c r="AC153" i="57"/>
  <c r="BX121" i="57"/>
  <c r="AB96" i="57"/>
  <c r="AJ166" i="57"/>
  <c r="CP68" i="57"/>
  <c r="Q102" i="57"/>
  <c r="AX131" i="57"/>
  <c r="CL70" i="57"/>
  <c r="CG104" i="57"/>
  <c r="AB88" i="57"/>
  <c r="X109" i="57"/>
  <c r="D79" i="57"/>
  <c r="BB92" i="57"/>
  <c r="BC92" i="57"/>
  <c r="GN185" i="57"/>
  <c r="Q166" i="57"/>
  <c r="DE95" i="57"/>
  <c r="AH162" i="57"/>
  <c r="AI162" i="57" s="1"/>
  <c r="DY187" i="57"/>
  <c r="AG148" i="57"/>
  <c r="AW165" i="57"/>
  <c r="AF138" i="57"/>
  <c r="CW124" i="57"/>
  <c r="BF90" i="57"/>
  <c r="BG91" i="57" s="1"/>
  <c r="N171" i="57"/>
  <c r="O171" i="57" s="1"/>
  <c r="V185" i="57"/>
  <c r="W185" i="57"/>
  <c r="F23" i="57"/>
  <c r="G23" i="57" s="1"/>
  <c r="CH45" i="57"/>
  <c r="CI45" i="57" s="1"/>
  <c r="EC165" i="57"/>
  <c r="DB185" i="57"/>
  <c r="DC185" i="57" s="1"/>
  <c r="BL187" i="57"/>
  <c r="AF118" i="57"/>
  <c r="AP151" i="57"/>
  <c r="AQ151" i="57"/>
  <c r="FJ188" i="57"/>
  <c r="FK189" i="57" s="1"/>
  <c r="X105" i="57"/>
  <c r="BF160" i="57"/>
  <c r="Z106" i="57"/>
  <c r="AA106" i="57" s="1"/>
  <c r="CZ137" i="57"/>
  <c r="AT70" i="57"/>
  <c r="AU70" i="57" s="1"/>
  <c r="BU176" i="57"/>
  <c r="Z142" i="57"/>
  <c r="AA142" i="57" s="1"/>
  <c r="I67" i="57"/>
  <c r="BT141" i="57"/>
  <c r="BT71" i="57"/>
  <c r="BD140" i="57"/>
  <c r="I120" i="57"/>
  <c r="AL188" i="57"/>
  <c r="AM189" i="57" s="1"/>
  <c r="BX186" i="57"/>
  <c r="AS71" i="57"/>
  <c r="L188" i="57"/>
  <c r="BX95" i="57"/>
  <c r="X183" i="57"/>
  <c r="BE97" i="57"/>
  <c r="CR96" i="57"/>
  <c r="BH116" i="57"/>
  <c r="DM185" i="57"/>
  <c r="AP80" i="57"/>
  <c r="AQ80" i="57" s="1"/>
  <c r="AO144" i="57"/>
  <c r="CB82" i="57"/>
  <c r="EG136" i="57"/>
  <c r="CD69" i="57"/>
  <c r="CE69" i="57" s="1"/>
  <c r="EB185" i="57"/>
  <c r="Y139" i="57"/>
  <c r="BZ114" i="57"/>
  <c r="CA114" i="57" s="1"/>
  <c r="X66" i="57"/>
  <c r="AG99" i="57"/>
  <c r="AN148" i="57"/>
  <c r="AW148" i="57"/>
  <c r="AJ135" i="57"/>
  <c r="I117" i="57"/>
  <c r="AR119" i="57"/>
  <c r="CT77" i="57"/>
  <c r="CU78" i="57" s="1"/>
  <c r="CU77" i="57"/>
  <c r="BD166" i="57"/>
  <c r="EL157" i="57"/>
  <c r="EM157" i="57" s="1"/>
  <c r="F165" i="57"/>
  <c r="G165" i="57" s="1"/>
  <c r="N143" i="57"/>
  <c r="O143" i="57" s="1"/>
  <c r="J67" i="57"/>
  <c r="K67" i="57" s="1"/>
  <c r="AZ92" i="57"/>
  <c r="P64" i="57"/>
  <c r="E80" i="57"/>
  <c r="AX66" i="57"/>
  <c r="AY66" i="57" s="1"/>
  <c r="BR103" i="57"/>
  <c r="BS104" i="57" s="1"/>
  <c r="BS103" i="57"/>
  <c r="DI186" i="57"/>
  <c r="BL176" i="57"/>
  <c r="Q82" i="57"/>
  <c r="AW162" i="57"/>
  <c r="BX184" i="57"/>
  <c r="FT186" i="57"/>
  <c r="R77" i="57"/>
  <c r="FA185" i="57"/>
  <c r="EO188" i="57"/>
  <c r="AK76" i="57"/>
  <c r="L94" i="57"/>
  <c r="P163" i="57"/>
  <c r="V141" i="57"/>
  <c r="W141" i="57" s="1"/>
  <c r="AV65" i="57"/>
  <c r="U147" i="57"/>
  <c r="N133" i="57"/>
  <c r="O134" i="57" s="1"/>
  <c r="AL162" i="57"/>
  <c r="AM162" i="57" s="1"/>
  <c r="AC145" i="57"/>
  <c r="I109" i="57"/>
  <c r="CL188" i="57"/>
  <c r="CM188" i="57" s="1"/>
  <c r="V154" i="57"/>
  <c r="W154" i="57" s="1"/>
  <c r="CT88" i="57"/>
  <c r="CU88" i="57" s="1"/>
  <c r="BM143" i="57"/>
  <c r="EL187" i="57"/>
  <c r="EM187" i="57" s="1"/>
  <c r="CP79" i="57"/>
  <c r="CQ79" i="57" s="1"/>
  <c r="AX106" i="57"/>
  <c r="AY106" i="57" s="1"/>
  <c r="J130" i="57"/>
  <c r="BX170" i="57"/>
  <c r="CC188" i="57"/>
  <c r="H162" i="57"/>
  <c r="AL107" i="57"/>
  <c r="AH87" i="57"/>
  <c r="AI87" i="57" s="1"/>
  <c r="M118" i="57"/>
  <c r="AK146" i="57"/>
  <c r="N182" i="57"/>
  <c r="O183" i="57" s="1"/>
  <c r="N181" i="57"/>
  <c r="BV160" i="57"/>
  <c r="AG138" i="57"/>
  <c r="BJ95" i="57"/>
  <c r="BK96" i="57" s="1"/>
  <c r="BR44" i="57"/>
  <c r="I124" i="57"/>
  <c r="BB165" i="57"/>
  <c r="BC165" i="57" s="1"/>
  <c r="GP121" i="57"/>
  <c r="GQ121" i="57" s="1"/>
  <c r="AF77" i="57"/>
  <c r="H77" i="57"/>
  <c r="AG126" i="57"/>
  <c r="BU164" i="57"/>
  <c r="CX70" i="57"/>
  <c r="CY70" i="57" s="1"/>
  <c r="AS79" i="57"/>
  <c r="AF80" i="57"/>
  <c r="AS150" i="57"/>
  <c r="CF156" i="57"/>
  <c r="AF142" i="57"/>
  <c r="CW108" i="57"/>
  <c r="GC185" i="57"/>
  <c r="X99" i="57"/>
  <c r="M73" i="57"/>
  <c r="T164" i="57"/>
  <c r="EB186" i="57"/>
  <c r="I91" i="57"/>
  <c r="V14" i="57"/>
  <c r="Q128" i="57"/>
  <c r="AB67" i="57"/>
  <c r="CV131" i="57"/>
  <c r="BU187" i="57"/>
  <c r="AX99" i="57"/>
  <c r="AY99" i="57" s="1"/>
  <c r="AC65" i="57"/>
  <c r="AG169" i="57"/>
  <c r="Y163" i="57"/>
  <c r="BS58" i="57"/>
  <c r="BD75" i="57"/>
  <c r="CO145" i="57"/>
  <c r="EG154" i="57"/>
  <c r="CG149" i="57"/>
  <c r="BE150" i="57"/>
  <c r="BE148" i="57"/>
  <c r="T149" i="57"/>
  <c r="AV79" i="57"/>
  <c r="H184" i="57"/>
  <c r="CK130" i="57"/>
  <c r="E108" i="57"/>
  <c r="CK90" i="57"/>
  <c r="T79" i="57"/>
  <c r="AK180" i="57"/>
  <c r="BI177" i="57"/>
  <c r="CF82" i="57"/>
  <c r="BU70" i="57"/>
  <c r="CO137" i="57"/>
  <c r="GO109" i="57"/>
  <c r="E99" i="57"/>
  <c r="CT176" i="57"/>
  <c r="CU176" i="57" s="1"/>
  <c r="AZ115" i="57"/>
  <c r="BL143" i="57"/>
  <c r="AB77" i="57"/>
  <c r="AB186" i="57"/>
  <c r="BX166" i="57"/>
  <c r="T112" i="57"/>
  <c r="CL156" i="57"/>
  <c r="CM156" i="57" s="1"/>
  <c r="BM119" i="57"/>
  <c r="AZ132" i="57"/>
  <c r="BI183" i="57"/>
  <c r="CZ100" i="57"/>
  <c r="E144" i="57"/>
  <c r="U179" i="57"/>
  <c r="CB140" i="57"/>
  <c r="DX175" i="57"/>
  <c r="BE64" i="57"/>
  <c r="J163" i="57"/>
  <c r="K163" i="57" s="1"/>
  <c r="CB90" i="57"/>
  <c r="DF179" i="57"/>
  <c r="AB126" i="57"/>
  <c r="CH24" i="57"/>
  <c r="D172" i="57"/>
  <c r="AT83" i="57"/>
  <c r="AU84" i="57" s="1"/>
  <c r="CL122" i="57"/>
  <c r="CM122" i="57"/>
  <c r="CO77" i="57"/>
  <c r="T69" i="57"/>
  <c r="BX107" i="57"/>
  <c r="BM101" i="57"/>
  <c r="AW160" i="57"/>
  <c r="AD169" i="57"/>
  <c r="AE169" i="57" s="1"/>
  <c r="AN69" i="57"/>
  <c r="AB129" i="57"/>
  <c r="BL178" i="57"/>
  <c r="AT68" i="57"/>
  <c r="AU69" i="57" s="1"/>
  <c r="AL149" i="57"/>
  <c r="AM149" i="57" s="1"/>
  <c r="BD162" i="57"/>
  <c r="AB142" i="57"/>
  <c r="AT133" i="57"/>
  <c r="AU133" i="57" s="1"/>
  <c r="BH174" i="57"/>
  <c r="AX149" i="57"/>
  <c r="J177" i="57"/>
  <c r="K177" i="57" s="1"/>
  <c r="AK69" i="57"/>
  <c r="U128" i="57"/>
  <c r="R73" i="57"/>
  <c r="S74" i="57" s="1"/>
  <c r="U105" i="57"/>
  <c r="AG106" i="57"/>
  <c r="CB161" i="57"/>
  <c r="BH155" i="57"/>
  <c r="AG158" i="57"/>
  <c r="X78" i="57"/>
  <c r="BJ81" i="57"/>
  <c r="BK81" i="57" s="1"/>
  <c r="CC134" i="57"/>
  <c r="AH92" i="57"/>
  <c r="V40" i="57"/>
  <c r="W41" i="57" s="1"/>
  <c r="CK180" i="57"/>
  <c r="DF188" i="57"/>
  <c r="DG188" i="57" s="1"/>
  <c r="J84" i="57"/>
  <c r="K85" i="57" s="1"/>
  <c r="F155" i="57"/>
  <c r="G155" i="57" s="1"/>
  <c r="AR88" i="57"/>
  <c r="Z169" i="57"/>
  <c r="AA169" i="57" s="1"/>
  <c r="D139" i="57"/>
  <c r="CD121" i="57"/>
  <c r="CE121" i="57" s="1"/>
  <c r="CD144" i="57"/>
  <c r="CE144" i="57" s="1"/>
  <c r="L177" i="57"/>
  <c r="AD114" i="57"/>
  <c r="AE114" i="57"/>
  <c r="Q168" i="57"/>
  <c r="BN185" i="57"/>
  <c r="BO186" i="57" s="1"/>
  <c r="AL143" i="57"/>
  <c r="AM143" i="57" s="1"/>
  <c r="AS76" i="57"/>
  <c r="AD69" i="57"/>
  <c r="AE70" i="57" s="1"/>
  <c r="AE69" i="57"/>
  <c r="CB147" i="57"/>
  <c r="Y156" i="57"/>
  <c r="BF113" i="57"/>
  <c r="BG113" i="57" s="1"/>
  <c r="CZ175" i="57"/>
  <c r="M159" i="57"/>
  <c r="L126" i="57"/>
  <c r="CD140" i="57"/>
  <c r="CE140" i="57" s="1"/>
  <c r="H94" i="57"/>
  <c r="F167" i="57"/>
  <c r="G167" i="57" s="1"/>
  <c r="D106" i="57"/>
  <c r="F118" i="57"/>
  <c r="G118" i="57" s="1"/>
  <c r="Q141" i="57"/>
  <c r="R89" i="57"/>
  <c r="S90" i="57" s="1"/>
  <c r="R88" i="57"/>
  <c r="S88" i="57" s="1"/>
  <c r="EJ185" i="57"/>
  <c r="M179" i="57"/>
  <c r="DZ76" i="57"/>
  <c r="EA76" i="57" s="1"/>
  <c r="AR106" i="57"/>
  <c r="AT106" i="57"/>
  <c r="AU106" i="57" s="1"/>
  <c r="EK68" i="57"/>
  <c r="CW93" i="57"/>
  <c r="CL133" i="57"/>
  <c r="CM133" i="57" s="1"/>
  <c r="E148" i="57"/>
  <c r="BH163" i="57"/>
  <c r="AS161" i="57"/>
  <c r="AO96" i="57"/>
  <c r="CG171" i="57"/>
  <c r="CN102" i="57"/>
  <c r="AL11" i="57"/>
  <c r="AM12" i="57" s="1"/>
  <c r="I65" i="57"/>
  <c r="AN126" i="57"/>
  <c r="AT166" i="57"/>
  <c r="AU166" i="57" s="1"/>
  <c r="AT87" i="57"/>
  <c r="AU87" i="57" s="1"/>
  <c r="AG121" i="57"/>
  <c r="AZ90" i="57"/>
  <c r="CN185" i="57"/>
  <c r="AF108" i="57"/>
  <c r="H163" i="57"/>
  <c r="CJ155" i="57"/>
  <c r="R137" i="57"/>
  <c r="S138" i="57" s="1"/>
  <c r="S137" i="57"/>
  <c r="AG102" i="57"/>
  <c r="BB32" i="57"/>
  <c r="BC32" i="57" s="1"/>
  <c r="AC184" i="57"/>
  <c r="BN113" i="57"/>
  <c r="BO114" i="57" s="1"/>
  <c r="AT150" i="57"/>
  <c r="AU150" i="57" s="1"/>
  <c r="V76" i="57"/>
  <c r="W76" i="57" s="1"/>
  <c r="FJ29" i="57"/>
  <c r="Y73" i="57"/>
  <c r="AJ177" i="57"/>
  <c r="BB56" i="57"/>
  <c r="BC56" i="57" s="1"/>
  <c r="L120" i="57"/>
  <c r="V117" i="57"/>
  <c r="W117" i="57" s="1"/>
  <c r="R166" i="57"/>
  <c r="S166" i="57" s="1"/>
  <c r="BZ109" i="57"/>
  <c r="CA110" i="57" s="1"/>
  <c r="CV82" i="57"/>
  <c r="CR81" i="57"/>
  <c r="BD179" i="57"/>
  <c r="X64" i="57"/>
  <c r="CH108" i="57"/>
  <c r="CI108" i="57" s="1"/>
  <c r="L68" i="57"/>
  <c r="BX141" i="57"/>
  <c r="Z108" i="57"/>
  <c r="AA108" i="57" s="1"/>
  <c r="CF166" i="57"/>
  <c r="AS107" i="57"/>
  <c r="AF111" i="57"/>
  <c r="AX79" i="57"/>
  <c r="AY80" i="57" s="1"/>
  <c r="CD96" i="57"/>
  <c r="CE96" i="57" s="1"/>
  <c r="BU107" i="57"/>
  <c r="BH90" i="57"/>
  <c r="CN184" i="57"/>
  <c r="BM91" i="57"/>
  <c r="DY72" i="57"/>
  <c r="CZ177" i="57"/>
  <c r="X88" i="57"/>
  <c r="BE173" i="57"/>
  <c r="BM76" i="57"/>
  <c r="L109" i="57"/>
  <c r="BE85" i="57"/>
  <c r="T183" i="57"/>
  <c r="AH79" i="57"/>
  <c r="BP186" i="57"/>
  <c r="EZ186" i="57"/>
  <c r="AJ137" i="57"/>
  <c r="AJ133" i="57"/>
  <c r="J100" i="57"/>
  <c r="K100" i="57" s="1"/>
  <c r="I93" i="57"/>
  <c r="AO145" i="57"/>
  <c r="Q96" i="57"/>
  <c r="AH81" i="57"/>
  <c r="AI81" i="57" s="1"/>
  <c r="DV111" i="57"/>
  <c r="DW111" i="57" s="1"/>
  <c r="AZ136" i="57"/>
  <c r="FX188" i="57"/>
  <c r="AW183" i="57"/>
  <c r="AT143" i="57"/>
  <c r="AU144" i="57" s="1"/>
  <c r="BD188" i="57"/>
  <c r="BB24" i="57"/>
  <c r="BC24" i="57" s="1"/>
  <c r="H182" i="57"/>
  <c r="P171" i="57"/>
  <c r="T94" i="57"/>
  <c r="GD186" i="57"/>
  <c r="CT187" i="57"/>
  <c r="CU187" i="57" s="1"/>
  <c r="AV164" i="57"/>
  <c r="BI188" i="57"/>
  <c r="R145" i="57"/>
  <c r="S145" i="57" s="1"/>
  <c r="DB85" i="57"/>
  <c r="DC85" i="57" s="1"/>
  <c r="AO81" i="57"/>
  <c r="BY150" i="57"/>
  <c r="AX154" i="57"/>
  <c r="AY154" i="57" s="1"/>
  <c r="EL85" i="57"/>
  <c r="EM85" i="57" s="1"/>
  <c r="M130" i="57"/>
  <c r="R116" i="57"/>
  <c r="S117" i="57" s="1"/>
  <c r="T77" i="57"/>
  <c r="GL186" i="57"/>
  <c r="GM187" i="57" s="1"/>
  <c r="V22" i="57"/>
  <c r="EO185" i="57"/>
  <c r="BF180" i="57"/>
  <c r="BG180" i="57" s="1"/>
  <c r="BY87" i="57"/>
  <c r="BJ105" i="57"/>
  <c r="BK105" i="57" s="1"/>
  <c r="G112" i="57"/>
  <c r="ER125" i="57"/>
  <c r="AJ145" i="57"/>
  <c r="DU186" i="57"/>
  <c r="T108" i="57"/>
  <c r="Q139" i="57"/>
  <c r="CS188" i="57"/>
  <c r="BI121" i="57"/>
  <c r="V168" i="57"/>
  <c r="W168" i="57" s="1"/>
  <c r="M124" i="57"/>
  <c r="AP133" i="57"/>
  <c r="AQ133" i="57" s="1"/>
  <c r="BB65" i="57"/>
  <c r="BD165" i="57"/>
  <c r="BV124" i="57"/>
  <c r="BW124" i="57" s="1"/>
  <c r="BY145" i="57"/>
  <c r="P124" i="57"/>
  <c r="DB104" i="57"/>
  <c r="V128" i="57"/>
  <c r="W129" i="57" s="1"/>
  <c r="W128" i="57"/>
  <c r="Q175" i="57"/>
  <c r="CL124" i="57"/>
  <c r="BR94" i="57"/>
  <c r="AC155" i="57"/>
  <c r="Z164" i="57"/>
  <c r="AA164" i="57" s="1"/>
  <c r="I144" i="57"/>
  <c r="BP170" i="57"/>
  <c r="BE99" i="57"/>
  <c r="AG136" i="57"/>
  <c r="AZ100" i="57"/>
  <c r="N121" i="57"/>
  <c r="O122" i="57" s="1"/>
  <c r="BB44" i="57"/>
  <c r="BC44" i="57" s="1"/>
  <c r="CP91" i="57"/>
  <c r="CQ91" i="57" s="1"/>
  <c r="FQ99" i="57"/>
  <c r="CJ90" i="57"/>
  <c r="Y117" i="57"/>
  <c r="H132" i="57"/>
  <c r="L139" i="57"/>
  <c r="AW186" i="57"/>
  <c r="CJ141" i="57"/>
  <c r="EN65" i="57"/>
  <c r="AW141" i="57"/>
  <c r="CF92" i="57"/>
  <c r="DX124" i="57"/>
  <c r="Q123" i="57"/>
  <c r="P107" i="57"/>
  <c r="DN64" i="57"/>
  <c r="DO64" i="57" s="1"/>
  <c r="CL166" i="57"/>
  <c r="CM166" i="57" s="1"/>
  <c r="AR68" i="57"/>
  <c r="AR168" i="57"/>
  <c r="I113" i="57"/>
  <c r="CR186" i="57"/>
  <c r="CF123" i="57"/>
  <c r="N167" i="57"/>
  <c r="O167" i="57" s="1"/>
  <c r="DU112" i="57"/>
  <c r="AQ94" i="57"/>
  <c r="AS164" i="57"/>
  <c r="CG156" i="57"/>
  <c r="AN161" i="57"/>
  <c r="BF127" i="57"/>
  <c r="BG127" i="57" s="1"/>
  <c r="DL111" i="57"/>
  <c r="CW126" i="57"/>
  <c r="CV146" i="57"/>
  <c r="CR181" i="57"/>
  <c r="Z180" i="57"/>
  <c r="BA141" i="57"/>
  <c r="DN155" i="57"/>
  <c r="DO155" i="57" s="1"/>
  <c r="DL145" i="57"/>
  <c r="V37" i="57"/>
  <c r="W38" i="57" s="1"/>
  <c r="BM126" i="57"/>
  <c r="CH183" i="57"/>
  <c r="AK96" i="57"/>
  <c r="Q79" i="57"/>
  <c r="AL125" i="57"/>
  <c r="AM125" i="57" s="1"/>
  <c r="CH31" i="57"/>
  <c r="CI31" i="57" s="1"/>
  <c r="BP103" i="57"/>
  <c r="BM80" i="57"/>
  <c r="AN175" i="57"/>
  <c r="M80" i="57"/>
  <c r="BP92" i="57"/>
  <c r="D116" i="57"/>
  <c r="BO95" i="57"/>
  <c r="BT101" i="57"/>
  <c r="AO173" i="57"/>
  <c r="CW69" i="57"/>
  <c r="T72" i="57"/>
  <c r="CB81" i="57"/>
  <c r="L161" i="57"/>
  <c r="AS168" i="57"/>
  <c r="H66" i="57"/>
  <c r="Z65" i="57"/>
  <c r="AA65" i="57" s="1"/>
  <c r="I64" i="57"/>
  <c r="BR160" i="57"/>
  <c r="DU185" i="57"/>
  <c r="BA159" i="57"/>
  <c r="X115" i="57"/>
  <c r="E95" i="57"/>
  <c r="AL111" i="57"/>
  <c r="AM111" i="57" s="1"/>
  <c r="BH120" i="57"/>
  <c r="P105" i="57"/>
  <c r="CP115" i="57"/>
  <c r="CQ115" i="57"/>
  <c r="FL188" i="57"/>
  <c r="U175" i="57"/>
  <c r="AB116" i="57"/>
  <c r="FX186" i="57"/>
  <c r="DZ186" i="57"/>
  <c r="EA186" i="57" s="1"/>
  <c r="BT137" i="57"/>
  <c r="BI150" i="57"/>
  <c r="E89" i="57"/>
  <c r="U106" i="57"/>
  <c r="CJ166" i="57"/>
  <c r="AJ129" i="57"/>
  <c r="BE73" i="57"/>
  <c r="AT188" i="57"/>
  <c r="AU188" i="57" s="1"/>
  <c r="AG168" i="57"/>
  <c r="BE185" i="57"/>
  <c r="AS125" i="57"/>
  <c r="AD179" i="57"/>
  <c r="AE179" i="57" s="1"/>
  <c r="AX145" i="57"/>
  <c r="AY146" i="57" s="1"/>
  <c r="Q86" i="57"/>
  <c r="BB30" i="57"/>
  <c r="BC30" i="57"/>
  <c r="X187" i="57"/>
  <c r="V81" i="57"/>
  <c r="W81" i="57" s="1"/>
  <c r="AW157" i="57"/>
  <c r="AP75" i="57"/>
  <c r="AQ75" i="57" s="1"/>
  <c r="AT116" i="57"/>
  <c r="AU117" i="57" s="1"/>
  <c r="CC136" i="57"/>
  <c r="CJ157" i="57"/>
  <c r="P149" i="57"/>
  <c r="BM83" i="57"/>
  <c r="CK179" i="57"/>
  <c r="AV133" i="57"/>
  <c r="AS156" i="57"/>
  <c r="DY68" i="57"/>
  <c r="BY119" i="57"/>
  <c r="DH186" i="57"/>
  <c r="AV193" i="57"/>
  <c r="U68" i="57"/>
  <c r="V82" i="57"/>
  <c r="D125" i="57"/>
  <c r="AH183" i="57"/>
  <c r="AI184" i="57" s="1"/>
  <c r="AH182" i="57"/>
  <c r="BV67" i="57"/>
  <c r="BW67" i="57" s="1"/>
  <c r="AX170" i="57"/>
  <c r="AY171" i="57" s="1"/>
  <c r="AT164" i="57"/>
  <c r="AU164" i="57" s="1"/>
  <c r="L155" i="57"/>
  <c r="J88" i="57"/>
  <c r="K88" i="57" s="1"/>
  <c r="R132" i="57"/>
  <c r="S132" i="57" s="1"/>
  <c r="AR154" i="57"/>
  <c r="Z90" i="57"/>
  <c r="AA90" i="57" s="1"/>
  <c r="E97" i="57"/>
  <c r="BQ88" i="57"/>
  <c r="CK157" i="57"/>
  <c r="AO137" i="57"/>
  <c r="CP109" i="57"/>
  <c r="CQ109" i="57" s="1"/>
  <c r="R178" i="57"/>
  <c r="S178" i="57" s="1"/>
  <c r="EB112" i="57"/>
  <c r="BI71" i="57"/>
  <c r="FH137" i="57"/>
  <c r="CP125" i="57"/>
  <c r="CQ125" i="57" s="1"/>
  <c r="Y116" i="57"/>
  <c r="BX159" i="57"/>
  <c r="AC78" i="57"/>
  <c r="AG75" i="57"/>
  <c r="AO159" i="57"/>
  <c r="CC154" i="57"/>
  <c r="X75" i="57"/>
  <c r="BB13" i="57"/>
  <c r="BC13" i="57"/>
  <c r="FZ185" i="57"/>
  <c r="GA185" i="57" s="1"/>
  <c r="BP180" i="57"/>
  <c r="V99" i="57"/>
  <c r="W99" i="57" s="1"/>
  <c r="BR76" i="57"/>
  <c r="BS76" i="57" s="1"/>
  <c r="AR144" i="57"/>
  <c r="AR136" i="57"/>
  <c r="BB97" i="57"/>
  <c r="BC97" i="57" s="1"/>
  <c r="BV159" i="57"/>
  <c r="BW159" i="57" s="1"/>
  <c r="BY148" i="57"/>
  <c r="AM35" i="57"/>
  <c r="AS127" i="57"/>
  <c r="P147" i="57"/>
  <c r="I162" i="57"/>
  <c r="BX154" i="57"/>
  <c r="BD98" i="57"/>
  <c r="Y91" i="57"/>
  <c r="AH124" i="57"/>
  <c r="BT84" i="57"/>
  <c r="DH124" i="57"/>
  <c r="AX139" i="57"/>
  <c r="AY139" i="57" s="1"/>
  <c r="BY140" i="57"/>
  <c r="AP103" i="57"/>
  <c r="DN143" i="57"/>
  <c r="DO143" i="57" s="1"/>
  <c r="AK112" i="57"/>
  <c r="DP133" i="57"/>
  <c r="ED185" i="57"/>
  <c r="EE186" i="57" s="1"/>
  <c r="BF143" i="57"/>
  <c r="BG144" i="57" s="1"/>
  <c r="CQ99" i="57"/>
  <c r="BH183" i="57"/>
  <c r="AC167" i="57"/>
  <c r="CF164" i="57"/>
  <c r="H154" i="57"/>
  <c r="AF68" i="57"/>
  <c r="CL83" i="57"/>
  <c r="CM83" i="57" s="1"/>
  <c r="CJ184" i="57"/>
  <c r="AC121" i="57"/>
  <c r="P134" i="57"/>
  <c r="AW112" i="57"/>
  <c r="BR30" i="57"/>
  <c r="BS30" i="57"/>
  <c r="AS64" i="57"/>
  <c r="Y126" i="57"/>
  <c r="J153" i="57"/>
  <c r="K153" i="57" s="1"/>
  <c r="Y81" i="57"/>
  <c r="H110" i="57"/>
  <c r="H97" i="57"/>
  <c r="BH186" i="57"/>
  <c r="N82" i="57"/>
  <c r="O82" i="57" s="1"/>
  <c r="AJ150" i="57"/>
  <c r="BR182" i="57"/>
  <c r="BS183" i="57" s="1"/>
  <c r="AV154" i="57"/>
  <c r="F21" i="57"/>
  <c r="G21" i="57"/>
  <c r="F130" i="57"/>
  <c r="G130" i="57" s="1"/>
  <c r="DJ187" i="57"/>
  <c r="DK187" i="57" s="1"/>
  <c r="Z104" i="57"/>
  <c r="AA104" i="57" s="1"/>
  <c r="EJ188" i="57"/>
  <c r="AH144" i="57"/>
  <c r="AI144" i="57" s="1"/>
  <c r="AB81" i="57"/>
  <c r="DN186" i="57"/>
  <c r="U186" i="57"/>
  <c r="AW187" i="57"/>
  <c r="AC133" i="57"/>
  <c r="BA86" i="57"/>
  <c r="AL117" i="57"/>
  <c r="AM117" i="57" s="1"/>
  <c r="AC144" i="57"/>
  <c r="AR77" i="57"/>
  <c r="BP162" i="57"/>
  <c r="D158" i="57"/>
  <c r="AW74" i="57"/>
  <c r="BL186" i="57"/>
  <c r="F49" i="57"/>
  <c r="G49" i="57" s="1"/>
  <c r="E113" i="57"/>
  <c r="EH187" i="57"/>
  <c r="EI187" i="57" s="1"/>
  <c r="BQ167" i="57"/>
  <c r="BD147" i="57"/>
  <c r="V180" i="57"/>
  <c r="W180" i="57" s="1"/>
  <c r="T185" i="57"/>
  <c r="BD176" i="57"/>
  <c r="CP153" i="57"/>
  <c r="CQ154" i="57" s="1"/>
  <c r="J185" i="57"/>
  <c r="K185" i="57" s="1"/>
  <c r="AE180" i="57"/>
  <c r="D188" i="57"/>
  <c r="AQ88" i="57"/>
  <c r="BB140" i="57"/>
  <c r="BC140" i="57" s="1"/>
  <c r="Y66" i="57"/>
  <c r="DN21" i="57"/>
  <c r="DO22" i="57" s="1"/>
  <c r="X144" i="57"/>
  <c r="AB91" i="57"/>
  <c r="FN104" i="57"/>
  <c r="FO104" i="57" s="1"/>
  <c r="FE186" i="57"/>
  <c r="CT100" i="57"/>
  <c r="CU100" i="57" s="1"/>
  <c r="BE83" i="57"/>
  <c r="BB76" i="57"/>
  <c r="BC76" i="57" s="1"/>
  <c r="BV69" i="57"/>
  <c r="BW70" i="57" s="1"/>
  <c r="BW69" i="57"/>
  <c r="CJ176" i="57"/>
  <c r="AJ95" i="57"/>
  <c r="AL62" i="57"/>
  <c r="AM62" i="57" s="1"/>
  <c r="X151" i="57"/>
  <c r="BR149" i="57"/>
  <c r="BS150" i="57" s="1"/>
  <c r="AV102" i="57"/>
  <c r="V72" i="57"/>
  <c r="W73" i="57" s="1"/>
  <c r="CB83" i="57"/>
  <c r="CI150" i="57"/>
  <c r="H155" i="57"/>
  <c r="X152" i="57"/>
  <c r="I106" i="57"/>
  <c r="AL59" i="57"/>
  <c r="AM59" i="57" s="1"/>
  <c r="BL78" i="57"/>
  <c r="U129" i="57"/>
  <c r="T152" i="57"/>
  <c r="H100" i="57"/>
  <c r="BY109" i="57"/>
  <c r="BH77" i="57"/>
  <c r="FU76" i="57"/>
  <c r="AP76" i="57"/>
  <c r="AQ77" i="57" s="1"/>
  <c r="CS131" i="57"/>
  <c r="DE100" i="57"/>
  <c r="CR131" i="57"/>
  <c r="BY171" i="57"/>
  <c r="BL84" i="57"/>
  <c r="D87" i="57"/>
  <c r="X128" i="57"/>
  <c r="M176" i="57"/>
  <c r="BB148" i="57"/>
  <c r="BC149" i="57" s="1"/>
  <c r="AV118" i="57"/>
  <c r="AL167" i="57"/>
  <c r="AM168" i="57" s="1"/>
  <c r="DX177" i="57"/>
  <c r="FT187" i="57"/>
  <c r="AV172" i="57"/>
  <c r="V149" i="57"/>
  <c r="CO80" i="57"/>
  <c r="AC119" i="57"/>
  <c r="AG183" i="57"/>
  <c r="CI18" i="57"/>
  <c r="AB135" i="57"/>
  <c r="BL87" i="57"/>
  <c r="BP123" i="57"/>
  <c r="FY100" i="57"/>
  <c r="P165" i="57"/>
  <c r="BH94" i="57"/>
  <c r="AK176" i="57"/>
  <c r="AT93" i="57"/>
  <c r="AU93" i="57" s="1"/>
  <c r="AX124" i="57"/>
  <c r="CL154" i="57"/>
  <c r="CM155" i="57" s="1"/>
  <c r="AN80" i="57"/>
  <c r="AP96" i="57"/>
  <c r="AQ96" i="57" s="1"/>
  <c r="FU178" i="57"/>
  <c r="V173" i="57"/>
  <c r="W174" i="57" s="1"/>
  <c r="CN119" i="57"/>
  <c r="AX103" i="57"/>
  <c r="BH88" i="57"/>
  <c r="CG152" i="57"/>
  <c r="BQ174" i="57"/>
  <c r="AH139" i="57"/>
  <c r="AI139" i="57" s="1"/>
  <c r="AW101" i="57"/>
  <c r="BL92" i="57"/>
  <c r="CT104" i="57"/>
  <c r="CU104" i="57" s="1"/>
  <c r="AK140" i="57"/>
  <c r="DI105" i="57"/>
  <c r="J96" i="57"/>
  <c r="K96" i="57"/>
  <c r="CD91" i="57"/>
  <c r="CE91" i="57" s="1"/>
  <c r="U103" i="57"/>
  <c r="CW80" i="57"/>
  <c r="CF147" i="57"/>
  <c r="BR152" i="57"/>
  <c r="BS152" i="57" s="1"/>
  <c r="CP126" i="57"/>
  <c r="CQ126" i="57" s="1"/>
  <c r="BE141" i="57"/>
  <c r="AN121" i="57"/>
  <c r="DD188" i="57"/>
  <c r="Z176" i="57"/>
  <c r="AA176" i="57" s="1"/>
  <c r="BR47" i="57"/>
  <c r="BS48" i="57" s="1"/>
  <c r="H149" i="57"/>
  <c r="N169" i="57"/>
  <c r="O170" i="57" s="1"/>
  <c r="O169" i="57"/>
  <c r="BB169" i="57"/>
  <c r="DA187" i="57"/>
  <c r="ES186" i="57"/>
  <c r="AV149" i="57"/>
  <c r="AB139" i="57"/>
  <c r="M154" i="57"/>
  <c r="N80" i="57"/>
  <c r="O80" i="57" s="1"/>
  <c r="Y170" i="57"/>
  <c r="AK126" i="57"/>
  <c r="BP122" i="57"/>
  <c r="AH102" i="57"/>
  <c r="AI102" i="57" s="1"/>
  <c r="BN76" i="57"/>
  <c r="BO76" i="57" s="1"/>
  <c r="AF132" i="57"/>
  <c r="T172" i="57"/>
  <c r="DQ187" i="57"/>
  <c r="BV127" i="57"/>
  <c r="BW127" i="57" s="1"/>
  <c r="GN181" i="57"/>
  <c r="FA188" i="57"/>
  <c r="N98" i="57"/>
  <c r="O98" i="57"/>
  <c r="U110" i="57"/>
  <c r="H173" i="57"/>
  <c r="AW71" i="57"/>
  <c r="BR169" i="57"/>
  <c r="BS169" i="57" s="1"/>
  <c r="X160" i="57"/>
  <c r="AT120" i="57"/>
  <c r="AU121" i="57" s="1"/>
  <c r="AR186" i="57"/>
  <c r="E88" i="57"/>
  <c r="CN174" i="57"/>
  <c r="DT188" i="57"/>
  <c r="AE172" i="57"/>
  <c r="AC170" i="57"/>
  <c r="BA106" i="57"/>
  <c r="AC156" i="57"/>
  <c r="J146" i="57"/>
  <c r="K146" i="57" s="1"/>
  <c r="BT102" i="57"/>
  <c r="BB20" i="57"/>
  <c r="BC21" i="57" s="1"/>
  <c r="Q81" i="57"/>
  <c r="EV186" i="57"/>
  <c r="AP170" i="57"/>
  <c r="AQ170" i="57" s="1"/>
  <c r="AN87" i="57"/>
  <c r="AC93" i="57"/>
  <c r="BE187" i="57"/>
  <c r="BH176" i="57"/>
  <c r="AK139" i="57"/>
  <c r="CD100" i="57"/>
  <c r="CE100" i="57" s="1"/>
  <c r="CJ88" i="57"/>
  <c r="U70" i="57"/>
  <c r="CL175" i="57"/>
  <c r="CM175" i="57" s="1"/>
  <c r="BL65" i="57"/>
  <c r="AN92" i="57"/>
  <c r="L179" i="57"/>
  <c r="AS165" i="57"/>
  <c r="CW107" i="57"/>
  <c r="DQ169" i="57"/>
  <c r="AT169" i="57"/>
  <c r="AU169" i="57" s="1"/>
  <c r="BV113" i="57"/>
  <c r="BW113" i="57" s="1"/>
  <c r="BV162" i="57"/>
  <c r="BW162" i="57" s="1"/>
  <c r="Q99" i="57"/>
  <c r="G55" i="57"/>
  <c r="FX185" i="57"/>
  <c r="Y155" i="57"/>
  <c r="V159" i="57"/>
  <c r="W159" i="57" s="1"/>
  <c r="AP122" i="57"/>
  <c r="AQ123" i="57" s="1"/>
  <c r="P175" i="57"/>
  <c r="Q125" i="57"/>
  <c r="CX187" i="57"/>
  <c r="CY187" i="57" s="1"/>
  <c r="P136" i="57"/>
  <c r="CN182" i="57"/>
  <c r="DH110" i="57"/>
  <c r="ED98" i="57"/>
  <c r="EE99" i="57" s="1"/>
  <c r="AJ74" i="57"/>
  <c r="BP134" i="57"/>
  <c r="BH98" i="57"/>
  <c r="GD38" i="57"/>
  <c r="GE39" i="57" s="1"/>
  <c r="DV122" i="57"/>
  <c r="BD170" i="57"/>
  <c r="GN110" i="57"/>
  <c r="EG170" i="57"/>
  <c r="BU110" i="57"/>
  <c r="AT134" i="57"/>
  <c r="AU134" i="57" s="1"/>
  <c r="DU122" i="57"/>
  <c r="BH110" i="57"/>
  <c r="AO74" i="57"/>
  <c r="AO134" i="57"/>
  <c r="J158" i="57"/>
  <c r="K159" i="57" s="1"/>
  <c r="AD86" i="57"/>
  <c r="BU182" i="57"/>
  <c r="BD146" i="57"/>
  <c r="Q134" i="57"/>
  <c r="V62" i="57"/>
  <c r="W62" i="57" s="1"/>
  <c r="AV135" i="57"/>
  <c r="J123" i="57"/>
  <c r="GE125" i="57"/>
  <c r="FW170" i="57"/>
  <c r="GQ65" i="57"/>
  <c r="GQ127" i="57"/>
  <c r="GM185" i="57"/>
  <c r="GE99" i="57"/>
  <c r="GE73" i="57"/>
  <c r="GM82" i="57"/>
  <c r="GA190" i="57"/>
  <c r="GQ140" i="57"/>
  <c r="GE50" i="57"/>
  <c r="GQ107" i="57"/>
  <c r="EY196" i="57"/>
  <c r="EY197" i="57"/>
  <c r="DG90" i="57"/>
  <c r="DO157" i="57"/>
  <c r="CY162" i="57"/>
  <c r="BS96" i="57"/>
  <c r="BK185" i="57"/>
  <c r="EI196" i="57"/>
  <c r="EI197" i="57"/>
  <c r="FK196" i="57"/>
  <c r="BO71" i="57"/>
  <c r="GI187" i="57"/>
  <c r="DG176" i="57"/>
  <c r="CM128" i="57"/>
  <c r="EY144" i="57"/>
  <c r="AI131" i="57"/>
  <c r="FW120" i="57"/>
  <c r="DO107" i="57"/>
  <c r="G76" i="57"/>
  <c r="GI178" i="57"/>
  <c r="BS137" i="57"/>
  <c r="BK140" i="57"/>
  <c r="EA99" i="57"/>
  <c r="EU101" i="57"/>
  <c r="BW107" i="57"/>
  <c r="CY48" i="57"/>
  <c r="DS140" i="57"/>
  <c r="FG127" i="57"/>
  <c r="FO178" i="57"/>
  <c r="EQ92" i="57"/>
  <c r="AY81" i="57"/>
  <c r="EU126" i="57"/>
  <c r="BC88" i="57"/>
  <c r="AI114" i="57"/>
  <c r="DW98" i="57"/>
  <c r="GE15" i="57"/>
  <c r="W53" i="57"/>
  <c r="FW44" i="57"/>
  <c r="AY179" i="57"/>
  <c r="G28" i="57"/>
  <c r="DC178" i="57"/>
  <c r="GQ168" i="57"/>
  <c r="EQ176" i="57"/>
  <c r="EA97" i="57"/>
  <c r="GE136" i="57"/>
  <c r="BK172" i="57"/>
  <c r="K83" i="57"/>
  <c r="GQ166" i="57"/>
  <c r="BS141" i="57"/>
  <c r="FC131" i="57"/>
  <c r="FK141" i="57"/>
  <c r="DC93" i="57"/>
  <c r="CY189" i="57"/>
  <c r="GQ131" i="57"/>
  <c r="DO29" i="57"/>
  <c r="G51" i="57"/>
  <c r="EQ149" i="57"/>
  <c r="AM39" i="57"/>
  <c r="BS53" i="57"/>
  <c r="DK108" i="57"/>
  <c r="EM183" i="57"/>
  <c r="DK196" i="57"/>
  <c r="DK197" i="57"/>
  <c r="BW97" i="57"/>
  <c r="EE14" i="57"/>
  <c r="AQ65" i="57"/>
  <c r="AY122" i="57"/>
  <c r="O151" i="57"/>
  <c r="AQ109" i="57"/>
  <c r="CA168" i="57"/>
  <c r="BO182" i="57"/>
  <c r="BC80" i="57"/>
  <c r="GE112" i="57"/>
  <c r="K73" i="57"/>
  <c r="DK145" i="57"/>
  <c r="FS168" i="57"/>
  <c r="GI72" i="57"/>
  <c r="DC166" i="57"/>
  <c r="EE32" i="57"/>
  <c r="AA88" i="57"/>
  <c r="GM108" i="57"/>
  <c r="GA89" i="57"/>
  <c r="CA179" i="57"/>
  <c r="EU150" i="57"/>
  <c r="GQ141" i="57"/>
  <c r="CI164" i="57"/>
  <c r="CY88" i="57"/>
  <c r="BG82" i="57"/>
  <c r="EU59" i="57"/>
  <c r="FG134" i="57"/>
  <c r="FS89" i="57"/>
  <c r="EY95" i="57"/>
  <c r="FG74" i="57"/>
  <c r="CU182" i="57"/>
  <c r="FK174" i="57"/>
  <c r="EY110" i="57"/>
  <c r="DG82" i="57"/>
  <c r="CY62" i="57"/>
  <c r="DS66" i="57"/>
  <c r="CA101" i="57"/>
  <c r="EU18" i="57"/>
  <c r="DC108" i="57"/>
  <c r="FK32" i="57"/>
  <c r="CE75" i="57"/>
  <c r="EQ183" i="57"/>
  <c r="FW89" i="57"/>
  <c r="AE146" i="57"/>
  <c r="CY74" i="57"/>
  <c r="EE129" i="57"/>
  <c r="FW143" i="57"/>
  <c r="AA112" i="57"/>
  <c r="FW57" i="57"/>
  <c r="BS166" i="57"/>
  <c r="GQ196" i="57"/>
  <c r="GQ197" i="57"/>
  <c r="W61" i="57"/>
  <c r="CI156" i="57"/>
  <c r="GE176" i="57"/>
  <c r="FC166" i="57"/>
  <c r="BO75" i="57"/>
  <c r="DK85" i="57"/>
  <c r="AM180" i="57"/>
  <c r="FO117" i="57"/>
  <c r="GA196" i="57"/>
  <c r="GA197" i="57"/>
  <c r="BC179" i="57"/>
  <c r="EM150" i="57"/>
  <c r="EA163" i="57"/>
  <c r="EI85" i="57"/>
  <c r="CQ112" i="57"/>
  <c r="EE113" i="57"/>
  <c r="GA141" i="57"/>
  <c r="FS146" i="57"/>
  <c r="GE145" i="57"/>
  <c r="EA141" i="57"/>
  <c r="K144" i="57"/>
  <c r="EE122" i="57"/>
  <c r="CI128" i="57"/>
  <c r="DW114" i="57"/>
  <c r="BS124" i="57"/>
  <c r="CI29" i="57"/>
  <c r="BO176" i="57"/>
  <c r="AM41" i="57"/>
  <c r="DO170" i="57"/>
  <c r="BK83" i="57"/>
  <c r="W48" i="57"/>
  <c r="DS123" i="57"/>
  <c r="DC107" i="57"/>
  <c r="CY79" i="57"/>
  <c r="DG183" i="57"/>
  <c r="EA88" i="57"/>
  <c r="DG167" i="57"/>
  <c r="FK45" i="57"/>
  <c r="FC66" i="57"/>
  <c r="BW145" i="57"/>
  <c r="EY98" i="57"/>
  <c r="BO120" i="57"/>
  <c r="CI118" i="57"/>
  <c r="CE108" i="57"/>
  <c r="FS113" i="57"/>
  <c r="EE40" i="57"/>
  <c r="DK156" i="57"/>
  <c r="FK115" i="57"/>
  <c r="AI109" i="57"/>
  <c r="FK70" i="57"/>
  <c r="W114" i="57"/>
  <c r="DK103" i="57"/>
  <c r="DK127" i="57"/>
  <c r="CU134" i="57"/>
  <c r="O94" i="57"/>
  <c r="AY158" i="57"/>
  <c r="BC106" i="57"/>
  <c r="CU83" i="57"/>
  <c r="CE127" i="57"/>
  <c r="AI89" i="57"/>
  <c r="CE132" i="57"/>
  <c r="EI117" i="57"/>
  <c r="CA140" i="57"/>
  <c r="BK145" i="57"/>
  <c r="EU73" i="57"/>
  <c r="GA96" i="57"/>
  <c r="FG152" i="57"/>
  <c r="EY160" i="57"/>
  <c r="O141" i="57"/>
  <c r="CA171" i="57"/>
  <c r="BK137" i="57"/>
  <c r="DO61" i="57"/>
  <c r="GQ98" i="57"/>
  <c r="GM140" i="57"/>
  <c r="GE119" i="57"/>
  <c r="EE52" i="57"/>
  <c r="EY177" i="57"/>
  <c r="CI36" i="57"/>
  <c r="EU85" i="57"/>
  <c r="FW12" i="57"/>
  <c r="EM190" i="57"/>
  <c r="FW159" i="57"/>
  <c r="EQ102" i="57"/>
  <c r="FO111" i="57"/>
  <c r="CM116" i="57"/>
  <c r="AA85" i="57"/>
  <c r="FG81" i="57"/>
  <c r="FO131" i="57"/>
  <c r="CM138" i="57"/>
  <c r="W19" i="57"/>
  <c r="CI86" i="57"/>
  <c r="DO20" i="57"/>
  <c r="FO142" i="57"/>
  <c r="GI168" i="57"/>
  <c r="GE115" i="57"/>
  <c r="DS130" i="57"/>
  <c r="AI118" i="57"/>
  <c r="GQ192" i="57"/>
  <c r="GE89" i="57"/>
  <c r="O74" i="57"/>
  <c r="CQ101" i="57"/>
  <c r="CU163" i="57"/>
  <c r="DW139" i="57"/>
  <c r="GE183" i="57"/>
  <c r="BC26" i="57"/>
  <c r="FO69" i="57"/>
  <c r="BK160" i="57"/>
  <c r="AE73" i="57"/>
  <c r="W130" i="57"/>
  <c r="CQ187" i="57"/>
  <c r="O68" i="57"/>
  <c r="EA157" i="57"/>
  <c r="GE172" i="57"/>
  <c r="BW80" i="57"/>
  <c r="CA172" i="57"/>
  <c r="G72" i="57"/>
  <c r="FS76" i="57"/>
  <c r="GA84" i="57"/>
  <c r="DO123" i="57"/>
  <c r="AM148" i="57"/>
  <c r="BC193" i="57"/>
  <c r="GI176" i="57"/>
  <c r="GM88" i="57"/>
  <c r="CE117" i="57"/>
  <c r="FW136" i="57"/>
  <c r="GQ136" i="57"/>
  <c r="GQ128" i="57"/>
  <c r="DW70" i="57"/>
  <c r="DO128" i="57"/>
  <c r="EQ75" i="57"/>
  <c r="AY169" i="57"/>
  <c r="BK70" i="57"/>
  <c r="G79" i="57"/>
  <c r="EU96" i="57"/>
  <c r="DK162" i="57"/>
  <c r="GI83" i="57"/>
  <c r="GE104" i="57"/>
  <c r="EM75" i="57"/>
  <c r="CA176" i="57"/>
  <c r="BC137" i="57"/>
  <c r="DS146" i="57"/>
  <c r="FO139" i="57"/>
  <c r="FK109" i="57"/>
  <c r="O101" i="57"/>
  <c r="AI70" i="57"/>
  <c r="GE97" i="57"/>
  <c r="G66" i="57"/>
  <c r="DW171" i="57"/>
  <c r="FC87" i="57"/>
  <c r="DS101" i="57"/>
  <c r="DW119" i="57"/>
  <c r="BC174" i="57"/>
  <c r="EE49" i="57"/>
  <c r="CM66" i="57"/>
  <c r="AM97" i="57"/>
  <c r="CI140" i="57"/>
  <c r="G18" i="57"/>
  <c r="BW94" i="57"/>
  <c r="EU195" i="57"/>
  <c r="GI196" i="57"/>
  <c r="GI197" i="57"/>
  <c r="GA123" i="57"/>
  <c r="O187" i="57"/>
  <c r="GA130" i="57"/>
  <c r="K192" i="57"/>
  <c r="EA70" i="57"/>
  <c r="BK170" i="57"/>
  <c r="CY155" i="57"/>
  <c r="GE147" i="57"/>
  <c r="DC156" i="57"/>
  <c r="AU138" i="57"/>
  <c r="EQ100" i="57"/>
  <c r="DW190" i="57"/>
  <c r="FG76" i="57"/>
  <c r="EY78" i="57"/>
  <c r="K117" i="57"/>
  <c r="EU48" i="57"/>
  <c r="GQ70" i="57"/>
  <c r="FS84" i="57"/>
  <c r="O127" i="57"/>
  <c r="FS82" i="57"/>
  <c r="CE119" i="57"/>
  <c r="DO182" i="57"/>
  <c r="AY161" i="57"/>
  <c r="FK185" i="57"/>
  <c r="GQ161" i="57"/>
  <c r="DG147" i="57"/>
  <c r="CM91" i="57"/>
  <c r="EQ190" i="57"/>
  <c r="GI148" i="57"/>
  <c r="GM85" i="57"/>
  <c r="FC101" i="57"/>
  <c r="FW153" i="57"/>
  <c r="DS174" i="57"/>
  <c r="FC126" i="57"/>
  <c r="EQ85" i="57"/>
  <c r="CA147" i="57"/>
  <c r="FC142" i="57"/>
  <c r="GI180" i="57"/>
  <c r="FC132" i="57"/>
  <c r="EI181" i="57"/>
  <c r="AE80" i="57"/>
  <c r="AE144" i="57"/>
  <c r="GM134" i="57"/>
  <c r="DW173" i="57"/>
  <c r="AU154" i="57"/>
  <c r="GA68" i="57"/>
  <c r="AY77" i="57"/>
  <c r="S187" i="57"/>
  <c r="EU189" i="57"/>
  <c r="EY191" i="57"/>
  <c r="DC83" i="57"/>
  <c r="AM52" i="57"/>
  <c r="AE142" i="57"/>
  <c r="S148" i="57"/>
  <c r="EQ97" i="57"/>
  <c r="FW67" i="57"/>
  <c r="AM183" i="57"/>
  <c r="FW157" i="57"/>
  <c r="GQ143" i="57"/>
  <c r="CY151" i="57"/>
  <c r="CU139" i="57"/>
  <c r="CY115" i="57"/>
  <c r="EE172" i="57"/>
  <c r="CE106" i="57"/>
  <c r="FO194" i="57"/>
  <c r="AI185" i="57"/>
  <c r="BO171" i="57"/>
  <c r="CI131" i="57"/>
  <c r="AA191" i="57"/>
  <c r="BO93" i="57"/>
  <c r="DG142" i="57"/>
  <c r="DC144" i="57"/>
  <c r="G54" i="57"/>
  <c r="FK37" i="57"/>
  <c r="FW94" i="57"/>
  <c r="BS146" i="57"/>
  <c r="CI49" i="57"/>
  <c r="CI176" i="57"/>
  <c r="EI140" i="57"/>
  <c r="AA124" i="57"/>
  <c r="GE43" i="57"/>
  <c r="AI95" i="57"/>
  <c r="FK163" i="57"/>
  <c r="BC185" i="57"/>
  <c r="O78" i="57"/>
  <c r="EU77" i="57"/>
  <c r="GI171" i="57"/>
  <c r="AY97" i="57"/>
  <c r="EQ196" i="57"/>
  <c r="DO195" i="57"/>
  <c r="GA80" i="57"/>
  <c r="FS154" i="57"/>
  <c r="FK122" i="57"/>
  <c r="DG130" i="57"/>
  <c r="EI190" i="57"/>
  <c r="AI136" i="57"/>
  <c r="K121" i="57"/>
  <c r="GE170" i="57"/>
  <c r="DW196" i="57"/>
  <c r="DW197" i="57"/>
  <c r="CQ171" i="57"/>
  <c r="G186" i="57"/>
  <c r="AM191" i="57"/>
  <c r="AA133" i="57"/>
  <c r="GI113" i="57"/>
  <c r="AM170" i="57"/>
  <c r="BS108" i="57"/>
  <c r="CA96" i="57"/>
  <c r="G16" i="57"/>
  <c r="W126" i="57"/>
  <c r="GA183" i="57"/>
  <c r="BC196" i="57"/>
  <c r="FS121" i="57"/>
  <c r="GE131" i="57"/>
  <c r="AE178" i="57"/>
  <c r="BO68" i="57"/>
  <c r="CU97" i="57"/>
  <c r="AA117" i="57"/>
  <c r="DC196" i="57"/>
  <c r="DC197" i="57"/>
  <c r="DW145" i="57"/>
  <c r="FO90" i="57"/>
  <c r="GI129" i="57"/>
  <c r="DS132" i="57"/>
  <c r="K137" i="57"/>
  <c r="GI126" i="57"/>
  <c r="AU152" i="57"/>
  <c r="AM134" i="57"/>
  <c r="EY101" i="57"/>
  <c r="DG79" i="57"/>
  <c r="CM145" i="57"/>
  <c r="DG126" i="57"/>
  <c r="BC34" i="57"/>
  <c r="FO154" i="57"/>
  <c r="FW182" i="57"/>
  <c r="S164" i="57"/>
  <c r="EY135" i="57"/>
  <c r="GQ148" i="57"/>
  <c r="BK177" i="57"/>
  <c r="GE41" i="57"/>
  <c r="GI173" i="57"/>
  <c r="AU141" i="57"/>
  <c r="FW169" i="57"/>
  <c r="FO102" i="57"/>
  <c r="EY107" i="57"/>
  <c r="GI88" i="57"/>
  <c r="DS104" i="57"/>
  <c r="DO16" i="57"/>
  <c r="GQ133" i="57"/>
  <c r="BG68" i="57"/>
  <c r="G60" i="57"/>
  <c r="BO154" i="57"/>
  <c r="CY148" i="57"/>
  <c r="DS189" i="57"/>
  <c r="DG65" i="57"/>
  <c r="BS32" i="57"/>
  <c r="DW162" i="57"/>
  <c r="AI155" i="57"/>
  <c r="FK16" i="57"/>
  <c r="DK119" i="57"/>
  <c r="K196" i="57"/>
  <c r="DS196" i="57"/>
  <c r="DS197" i="57"/>
  <c r="BG90" i="57"/>
  <c r="O155" i="57"/>
  <c r="K70" i="57"/>
  <c r="DG86" i="57"/>
  <c r="BS162" i="57"/>
  <c r="CQ140" i="57"/>
  <c r="EE116" i="57"/>
  <c r="W111" i="57"/>
  <c r="CE173" i="57"/>
  <c r="AI145" i="57"/>
  <c r="EA112" i="57"/>
  <c r="AQ179" i="57"/>
  <c r="BW165" i="57"/>
  <c r="AU178" i="57"/>
  <c r="AA186" i="57"/>
  <c r="CU128" i="57"/>
  <c r="K183" i="57"/>
  <c r="EM155" i="57"/>
  <c r="AU85" i="57"/>
  <c r="AY152" i="57"/>
  <c r="DW94" i="57"/>
  <c r="FO74" i="57"/>
  <c r="BG83" i="57"/>
  <c r="K131" i="57"/>
  <c r="DG134" i="57"/>
  <c r="CY164" i="57"/>
  <c r="EQ114" i="57"/>
  <c r="FW147" i="57"/>
  <c r="EE176" i="57"/>
  <c r="FK158" i="57"/>
  <c r="AI66" i="57"/>
  <c r="BC180" i="57"/>
  <c r="AU167" i="57"/>
  <c r="FK95" i="57"/>
  <c r="DS76" i="57"/>
  <c r="GM93" i="57"/>
  <c r="DG185" i="57"/>
  <c r="K126" i="57"/>
  <c r="DS86" i="57"/>
  <c r="FW91" i="57"/>
  <c r="EU21" i="57"/>
  <c r="FO77" i="57"/>
  <c r="AM173" i="57"/>
  <c r="K182" i="57"/>
  <c r="BW92" i="57"/>
  <c r="BC15" i="57"/>
  <c r="CU85" i="57"/>
  <c r="O148" i="57"/>
  <c r="DK86" i="57"/>
  <c r="DO164" i="57"/>
  <c r="DK83" i="57"/>
  <c r="EE143" i="57"/>
  <c r="CA145" i="57"/>
  <c r="BC46" i="57"/>
  <c r="CI90" i="57"/>
  <c r="DK117" i="57"/>
  <c r="EU22" i="57"/>
  <c r="EU135" i="57"/>
  <c r="EA93" i="57"/>
  <c r="EE169" i="57"/>
  <c r="DO172" i="57"/>
  <c r="DK128" i="57"/>
  <c r="DG96" i="57"/>
  <c r="W44" i="57"/>
  <c r="FW99" i="57"/>
  <c r="CY60" i="57"/>
  <c r="EI138" i="57"/>
  <c r="BS167" i="57"/>
  <c r="CI54" i="57"/>
  <c r="CI76" i="57"/>
  <c r="CE157" i="57"/>
  <c r="BW125" i="57"/>
  <c r="GQ158" i="57"/>
  <c r="CA187" i="57"/>
  <c r="DC163" i="57"/>
  <c r="DO136" i="57"/>
  <c r="EE86" i="57"/>
  <c r="BS19" i="57"/>
  <c r="DS191" i="57"/>
  <c r="EM168" i="57"/>
  <c r="EM125" i="57"/>
  <c r="FK187" i="57"/>
  <c r="EQ138" i="57"/>
  <c r="EU81" i="57"/>
  <c r="FO182" i="57"/>
  <c r="GA108" i="57"/>
  <c r="GQ100" i="57"/>
  <c r="DK151" i="57"/>
  <c r="BS154" i="57"/>
  <c r="EU166" i="57"/>
  <c r="EI99" i="57"/>
  <c r="EQ107" i="57"/>
  <c r="DO62" i="57"/>
  <c r="FS92" i="57"/>
  <c r="CI39" i="57"/>
  <c r="GQ172" i="57"/>
  <c r="FO147" i="57"/>
  <c r="EU86" i="57"/>
  <c r="FO114" i="57"/>
  <c r="EE43" i="57"/>
  <c r="CM71" i="57"/>
  <c r="DO146" i="57"/>
  <c r="EY84" i="57"/>
  <c r="AM110" i="57"/>
  <c r="DC170" i="57"/>
  <c r="CU116" i="57"/>
  <c r="GE143" i="57"/>
  <c r="GQ85" i="57"/>
  <c r="GA134" i="57"/>
  <c r="FO168" i="57"/>
  <c r="FC78" i="57"/>
  <c r="GM166" i="57"/>
  <c r="GQ108" i="57"/>
  <c r="BO139" i="57"/>
  <c r="FO119" i="57"/>
  <c r="GQ164" i="57"/>
  <c r="FO88" i="57"/>
  <c r="K122" i="57"/>
  <c r="CU69" i="57"/>
  <c r="GI154" i="57"/>
  <c r="EY67" i="57"/>
  <c r="BK186" i="57"/>
  <c r="FO79" i="57"/>
  <c r="S170" i="57"/>
  <c r="FW172" i="57"/>
  <c r="DO169" i="57"/>
  <c r="BS143" i="57"/>
  <c r="AE151" i="57"/>
  <c r="EM160" i="57"/>
  <c r="FO196" i="57"/>
  <c r="AY137" i="57"/>
  <c r="FO106" i="57"/>
  <c r="BO124" i="57"/>
  <c r="EU124" i="57"/>
  <c r="AA79" i="57"/>
  <c r="O85" i="57"/>
  <c r="EY106" i="57"/>
  <c r="DC128" i="57"/>
  <c r="EI83" i="57"/>
  <c r="AM124" i="57"/>
  <c r="CA106" i="57"/>
  <c r="EI162" i="57"/>
  <c r="GM129" i="57"/>
  <c r="CE98" i="57"/>
  <c r="FC108" i="57"/>
  <c r="DW147" i="57"/>
  <c r="BS39" i="57"/>
  <c r="EI191" i="57"/>
  <c r="S120" i="57"/>
  <c r="GA114" i="57"/>
  <c r="EM106" i="57"/>
  <c r="FK124" i="57"/>
  <c r="S123" i="57"/>
  <c r="S133" i="57"/>
  <c r="BO105" i="57"/>
  <c r="FO92" i="57"/>
  <c r="AU88" i="57"/>
  <c r="CI74" i="57"/>
  <c r="CI157" i="57"/>
  <c r="BO82" i="57"/>
  <c r="GM117" i="57"/>
  <c r="AE164" i="57"/>
  <c r="K77" i="57"/>
  <c r="AM186" i="57"/>
  <c r="DO144" i="57"/>
  <c r="BC49" i="57"/>
  <c r="CI143" i="57"/>
  <c r="FW14" i="57"/>
  <c r="EM137" i="57"/>
  <c r="AI92" i="57"/>
  <c r="BS120" i="57"/>
  <c r="AM178" i="57"/>
  <c r="AU79" i="57"/>
  <c r="CA88" i="57"/>
  <c r="EE83" i="57"/>
  <c r="EE93" i="57"/>
  <c r="S188" i="57"/>
  <c r="BC12" i="57"/>
  <c r="BK116" i="57"/>
  <c r="BS61" i="57"/>
  <c r="CA125" i="57"/>
  <c r="EA189" i="57"/>
  <c r="CU112" i="57"/>
  <c r="FG68" i="57"/>
  <c r="AA149" i="57"/>
  <c r="CQ158" i="57"/>
  <c r="GI151" i="57"/>
  <c r="EY172" i="57"/>
  <c r="FW135" i="57"/>
  <c r="CE133" i="57"/>
  <c r="EA80" i="57"/>
  <c r="DO14" i="57"/>
  <c r="BW137" i="57"/>
  <c r="AU136" i="57"/>
  <c r="GM168" i="57"/>
  <c r="GA105" i="57"/>
  <c r="AQ92" i="57"/>
  <c r="CI95" i="57"/>
  <c r="CE116" i="57"/>
  <c r="EE177" i="57"/>
  <c r="CE102" i="57"/>
  <c r="FS73" i="57"/>
  <c r="AQ81" i="57"/>
  <c r="K82" i="57"/>
  <c r="CI71" i="57"/>
  <c r="W113" i="57"/>
  <c r="AY182" i="57"/>
  <c r="FW54" i="57"/>
  <c r="BC19" i="57"/>
  <c r="FG99" i="57"/>
  <c r="GE38" i="57"/>
  <c r="AQ141" i="57"/>
  <c r="AY69" i="57"/>
  <c r="CE122" i="57"/>
  <c r="EA156" i="57"/>
  <c r="AQ149" i="57"/>
  <c r="BS86" i="57"/>
  <c r="DS80" i="57"/>
  <c r="EY161" i="57"/>
  <c r="FC180" i="57"/>
  <c r="CI165" i="57"/>
  <c r="AA154" i="57"/>
  <c r="EI172" i="57"/>
  <c r="FO176" i="57"/>
  <c r="CA118" i="57"/>
  <c r="DS79" i="57"/>
  <c r="AI91" i="57"/>
  <c r="AY185" i="57"/>
  <c r="EM72" i="57"/>
  <c r="G177" i="57"/>
  <c r="AA148" i="57"/>
  <c r="FW68" i="57"/>
  <c r="AM141" i="57"/>
  <c r="DW91" i="57"/>
  <c r="AE117" i="57"/>
  <c r="EE175" i="57"/>
  <c r="FC178" i="57"/>
  <c r="BW153" i="57"/>
  <c r="W178" i="57"/>
  <c r="EA172" i="57"/>
  <c r="CA152" i="57"/>
  <c r="AE113" i="57"/>
  <c r="FG80" i="57"/>
  <c r="EA171" i="57"/>
  <c r="CM154" i="57"/>
  <c r="AY190" i="57"/>
  <c r="DC165" i="57"/>
  <c r="EM192" i="57"/>
  <c r="GI94" i="57"/>
  <c r="DC172" i="57"/>
  <c r="DG161" i="57"/>
  <c r="BC166" i="57"/>
  <c r="CI182" i="57"/>
  <c r="DO115" i="57"/>
  <c r="AI158" i="57"/>
  <c r="AQ137" i="57"/>
  <c r="G154" i="57"/>
  <c r="EQ142" i="57"/>
  <c r="EY166" i="57"/>
  <c r="FO94" i="57"/>
  <c r="FK67" i="57"/>
  <c r="K101" i="57"/>
  <c r="G175" i="57"/>
  <c r="GE95" i="57"/>
  <c r="FW15" i="57"/>
  <c r="EU15" i="57"/>
  <c r="BG101" i="57"/>
  <c r="W134" i="57"/>
  <c r="CY116" i="57"/>
  <c r="AE118" i="57"/>
  <c r="AE153" i="57"/>
  <c r="CA108" i="57"/>
  <c r="CY89" i="57"/>
  <c r="G89" i="57"/>
  <c r="DK77" i="57"/>
  <c r="CE99" i="57"/>
  <c r="BW65" i="57"/>
  <c r="W172" i="57"/>
  <c r="DC133" i="57"/>
  <c r="DK109" i="57"/>
  <c r="AM184" i="57"/>
  <c r="CE184" i="57"/>
  <c r="S149" i="57"/>
  <c r="FG190" i="57"/>
  <c r="BW173" i="57"/>
  <c r="DS185" i="57"/>
  <c r="DK143" i="57"/>
  <c r="DO82" i="57"/>
  <c r="EU89" i="57"/>
  <c r="DK178" i="57"/>
  <c r="EE89" i="57"/>
  <c r="AA109" i="57"/>
  <c r="EM139" i="57"/>
  <c r="AY130" i="57"/>
  <c r="FC69" i="57"/>
  <c r="FS114" i="57"/>
  <c r="K112" i="57"/>
  <c r="DG186" i="57"/>
  <c r="CU118" i="57"/>
  <c r="EE181" i="57"/>
  <c r="DS162" i="57"/>
  <c r="EI89" i="57"/>
  <c r="CM110" i="57"/>
  <c r="AM151" i="57"/>
  <c r="FO167" i="57"/>
  <c r="BK112" i="57"/>
  <c r="DG71" i="57"/>
  <c r="EY168" i="57"/>
  <c r="EY148" i="57"/>
  <c r="K168" i="57"/>
  <c r="FK183" i="57"/>
  <c r="K74" i="57"/>
  <c r="EU139" i="57"/>
  <c r="BG74" i="57"/>
  <c r="DW105" i="57"/>
  <c r="EA146" i="57"/>
  <c r="BK153" i="57"/>
  <c r="FW47" i="57"/>
  <c r="GM76" i="57"/>
  <c r="BO123" i="57"/>
  <c r="FK173" i="57"/>
  <c r="BG170" i="57"/>
  <c r="FG173" i="57"/>
  <c r="GM128" i="57"/>
  <c r="EU107" i="57"/>
  <c r="S69" i="57"/>
  <c r="EU118" i="57"/>
  <c r="EE71" i="57"/>
  <c r="EE130" i="57"/>
  <c r="FW183" i="57"/>
  <c r="S108" i="57"/>
  <c r="EQ164" i="57"/>
  <c r="FW149" i="57"/>
  <c r="FW139" i="57"/>
  <c r="DO42" i="57"/>
  <c r="BK191" i="57"/>
  <c r="FW86" i="57"/>
  <c r="EU177" i="57"/>
  <c r="GM96" i="57"/>
  <c r="EM87" i="57"/>
  <c r="DW144" i="57"/>
  <c r="FC174" i="57"/>
  <c r="FK13" i="57"/>
  <c r="FW158" i="57"/>
  <c r="W50" i="57"/>
  <c r="FW71" i="57"/>
  <c r="BC188" i="57"/>
  <c r="FC100" i="57"/>
  <c r="BS135" i="57"/>
  <c r="CU166" i="57"/>
  <c r="DK97" i="57"/>
  <c r="DK132" i="57"/>
  <c r="EE189" i="57"/>
  <c r="GA137" i="57"/>
  <c r="DK167" i="57"/>
  <c r="AA132" i="57"/>
  <c r="DC150" i="57"/>
  <c r="EE35" i="57"/>
  <c r="GA160" i="57"/>
  <c r="GM153" i="57"/>
  <c r="DK95" i="57"/>
  <c r="GI89" i="57"/>
  <c r="W52" i="57"/>
  <c r="FW17" i="57"/>
  <c r="DC145" i="57"/>
  <c r="CM162" i="57"/>
  <c r="AY72" i="57"/>
  <c r="G146" i="57"/>
  <c r="FC121" i="57"/>
  <c r="GE57" i="57"/>
  <c r="BS151" i="57"/>
  <c r="EQ181" i="57"/>
  <c r="W146" i="57"/>
  <c r="CU192" i="57"/>
  <c r="GE154" i="57"/>
  <c r="FC93" i="57"/>
  <c r="DS126" i="57"/>
  <c r="AM190" i="57"/>
  <c r="BO172" i="57"/>
  <c r="CM98" i="57"/>
  <c r="FK178" i="57"/>
  <c r="EU24" i="57"/>
  <c r="AM174" i="57"/>
  <c r="CY99" i="57"/>
  <c r="EQ170" i="57"/>
  <c r="CY168" i="57"/>
  <c r="EI92" i="57"/>
  <c r="BO87" i="57"/>
  <c r="EY143" i="57"/>
  <c r="CM190" i="57"/>
  <c r="S196" i="57"/>
  <c r="DS88" i="57"/>
  <c r="FC85" i="57"/>
  <c r="DC81" i="57"/>
  <c r="CE112" i="57"/>
  <c r="DS124" i="57"/>
  <c r="DG127" i="57"/>
  <c r="O116" i="57"/>
  <c r="EU56" i="57"/>
  <c r="BO138" i="57"/>
  <c r="BC54" i="57"/>
  <c r="O157" i="57"/>
  <c r="W116" i="57"/>
  <c r="BS80" i="57"/>
  <c r="GE140" i="57"/>
  <c r="CQ165" i="57"/>
  <c r="AY178" i="57"/>
  <c r="BW147" i="57"/>
  <c r="DW97" i="57"/>
  <c r="GI158" i="57"/>
  <c r="FC158" i="57"/>
  <c r="CE146" i="57"/>
  <c r="BW102" i="57"/>
  <c r="BG150" i="57"/>
  <c r="GA66" i="57"/>
  <c r="EI120" i="57"/>
  <c r="FK44" i="57"/>
  <c r="CY42" i="57"/>
  <c r="AI112" i="57"/>
  <c r="FS137" i="57"/>
  <c r="DG175" i="57"/>
  <c r="CY54" i="57"/>
  <c r="CY83" i="57"/>
  <c r="BC150" i="57"/>
  <c r="AI177" i="57"/>
  <c r="BG186" i="57"/>
  <c r="AE190" i="57"/>
  <c r="BW116" i="57"/>
  <c r="S92" i="57"/>
  <c r="FK91" i="57"/>
  <c r="DW188" i="57"/>
  <c r="FK82" i="57"/>
  <c r="EE173" i="57"/>
  <c r="G135" i="57"/>
  <c r="FW196" i="57"/>
  <c r="BK195" i="57"/>
  <c r="AM123" i="57"/>
  <c r="FW20" i="57"/>
  <c r="CY152" i="57"/>
  <c r="EM90" i="57"/>
  <c r="G46" i="57"/>
  <c r="BS106" i="57"/>
  <c r="FS119" i="57"/>
  <c r="FG91" i="57"/>
  <c r="GI161" i="57"/>
  <c r="GM196" i="57"/>
  <c r="W78" i="57"/>
  <c r="AI161" i="57"/>
  <c r="DC66" i="57"/>
  <c r="AI107" i="57"/>
  <c r="DC84" i="57"/>
  <c r="GE163" i="57"/>
  <c r="AQ147" i="57"/>
  <c r="AY75" i="57"/>
  <c r="FS148" i="57"/>
  <c r="AU92" i="57"/>
  <c r="FO156" i="57"/>
  <c r="FK149" i="57"/>
  <c r="CM105" i="57"/>
  <c r="FO195" i="57"/>
  <c r="BG167" i="57"/>
  <c r="W103" i="57"/>
  <c r="BC187" i="57"/>
  <c r="FO80" i="57"/>
  <c r="AE148" i="57"/>
  <c r="FO127" i="57"/>
  <c r="CA90" i="57"/>
  <c r="DO45" i="57"/>
  <c r="O177" i="57"/>
  <c r="FO187" i="57"/>
  <c r="DK158" i="57"/>
  <c r="EQ134" i="57"/>
  <c r="EI68" i="57"/>
  <c r="FO108" i="57"/>
  <c r="FC89" i="57"/>
  <c r="DW183" i="57"/>
  <c r="AQ158" i="57"/>
  <c r="GA148" i="57"/>
  <c r="GA101" i="57"/>
  <c r="EA196" i="57"/>
  <c r="CQ196" i="57"/>
  <c r="DC195" i="57"/>
  <c r="FW40" i="57"/>
  <c r="AM83" i="57"/>
  <c r="G34" i="57"/>
  <c r="FK65" i="57"/>
  <c r="CQ143" i="57"/>
  <c r="BC43" i="57"/>
  <c r="CI160" i="57"/>
  <c r="GE151" i="57"/>
  <c r="CI188" i="57"/>
  <c r="O163" i="57"/>
  <c r="GA70" i="57"/>
  <c r="AQ167" i="57"/>
  <c r="AU81" i="57"/>
  <c r="FW131" i="57"/>
  <c r="CI15" i="57"/>
  <c r="CY90" i="57"/>
  <c r="EA158" i="57"/>
  <c r="EU167" i="57"/>
  <c r="EM152" i="57"/>
  <c r="DO21" i="57"/>
  <c r="CA165" i="57"/>
  <c r="EE97" i="57"/>
  <c r="AY164" i="57"/>
  <c r="CE179" i="57"/>
  <c r="AI173" i="57"/>
  <c r="EY103" i="57"/>
  <c r="GA109" i="57"/>
  <c r="EU160" i="57"/>
  <c r="DW75" i="57"/>
  <c r="AQ173" i="57"/>
  <c r="EE92" i="57"/>
  <c r="AM185" i="57"/>
  <c r="CQ83" i="57"/>
  <c r="BS138" i="57"/>
  <c r="AY188" i="57"/>
  <c r="BO109" i="57"/>
  <c r="CA177" i="57"/>
  <c r="DW76" i="57"/>
  <c r="AM16" i="57"/>
  <c r="GQ73" i="57"/>
  <c r="BW185" i="57"/>
  <c r="CQ181" i="57"/>
  <c r="G29" i="57"/>
  <c r="AQ178" i="57"/>
  <c r="CI145" i="57"/>
  <c r="EQ158" i="57"/>
  <c r="CM92" i="57"/>
  <c r="CU99" i="57"/>
  <c r="BS60" i="57"/>
  <c r="EI186" i="57"/>
  <c r="AE168" i="57"/>
  <c r="AU168" i="57"/>
  <c r="CY135" i="57"/>
  <c r="BS127" i="57"/>
  <c r="FS77" i="57"/>
  <c r="CU115" i="57"/>
  <c r="FC190" i="57"/>
  <c r="AE154" i="57"/>
  <c r="AQ104" i="57"/>
  <c r="EQ86" i="57"/>
  <c r="CY96" i="57"/>
  <c r="CQ66" i="57"/>
  <c r="GQ173" i="57"/>
  <c r="DK104" i="57"/>
  <c r="CY128" i="57"/>
  <c r="DK185" i="57"/>
  <c r="BK95" i="57"/>
  <c r="DC103" i="57"/>
  <c r="FS174" i="57"/>
  <c r="FW76" i="57"/>
  <c r="EM113" i="57"/>
  <c r="CE152" i="57"/>
  <c r="GM98" i="57"/>
  <c r="W87" i="57"/>
  <c r="AI84" i="57"/>
  <c r="CM70" i="57"/>
  <c r="BC50" i="57"/>
  <c r="BS129" i="57"/>
  <c r="FS99" i="57"/>
  <c r="CQ65" i="57"/>
  <c r="AE85" i="57"/>
  <c r="EY185" i="57"/>
  <c r="FG189" i="57"/>
  <c r="DW68" i="57"/>
  <c r="W155" i="57"/>
  <c r="CE94" i="57"/>
  <c r="EQ108" i="57"/>
  <c r="DS186" i="57"/>
  <c r="BO73" i="57"/>
  <c r="BS126" i="57"/>
  <c r="BG85" i="57"/>
  <c r="CI181" i="57"/>
  <c r="EA77" i="57"/>
  <c r="BC48" i="57"/>
  <c r="FO148" i="57"/>
  <c r="FW79" i="57"/>
  <c r="CU145" i="57"/>
  <c r="AI164" i="57"/>
  <c r="BS148" i="57"/>
  <c r="DO13" i="57"/>
  <c r="DO69" i="57"/>
  <c r="GI67" i="57"/>
  <c r="FG79" i="57"/>
  <c r="AY70" i="57"/>
  <c r="EA79" i="57"/>
  <c r="EI130" i="57"/>
  <c r="DS97" i="57"/>
  <c r="FW43" i="57"/>
  <c r="BO97" i="57"/>
  <c r="GE152" i="57"/>
  <c r="AI157" i="57"/>
  <c r="BW181" i="57"/>
  <c r="EU16" i="57"/>
  <c r="EM134" i="57"/>
  <c r="EM145" i="57"/>
  <c r="CI51" i="57"/>
  <c r="BK147" i="57"/>
  <c r="W131" i="57"/>
  <c r="EU175" i="57"/>
  <c r="AE174" i="57"/>
  <c r="S162" i="57"/>
  <c r="CY121" i="57"/>
  <c r="DK80" i="57"/>
  <c r="CI77" i="57"/>
  <c r="CI173" i="57"/>
  <c r="EI174" i="57"/>
  <c r="W110" i="57"/>
  <c r="BS118" i="57"/>
  <c r="CM140" i="57"/>
  <c r="S189" i="57"/>
  <c r="FS80" i="57"/>
  <c r="AU112" i="57"/>
  <c r="FK176" i="57"/>
  <c r="CI189" i="57"/>
  <c r="CQ78" i="57"/>
  <c r="W183" i="57"/>
  <c r="EQ65" i="57"/>
  <c r="EU97" i="57"/>
  <c r="GQ165" i="57"/>
  <c r="DC169" i="57"/>
  <c r="AM32" i="57"/>
  <c r="DK140" i="57"/>
  <c r="FW121" i="57"/>
  <c r="CM192" i="57"/>
  <c r="BK123" i="57"/>
  <c r="GI70" i="57"/>
  <c r="EA159" i="57"/>
  <c r="FW98" i="57"/>
  <c r="DS117" i="57"/>
  <c r="AI88" i="57"/>
  <c r="DS106" i="57"/>
  <c r="FC118" i="57"/>
  <c r="FO160" i="57"/>
  <c r="BC177" i="57"/>
  <c r="DS93" i="57"/>
  <c r="EM146" i="57"/>
  <c r="EQ112" i="57"/>
  <c r="G108" i="57"/>
  <c r="AM106" i="57"/>
  <c r="CE82" i="57"/>
  <c r="FS93" i="57"/>
  <c r="EM138" i="57"/>
  <c r="DK122" i="57"/>
  <c r="EM154" i="57"/>
  <c r="AQ161" i="57"/>
  <c r="CI87" i="57"/>
  <c r="BO119" i="57"/>
  <c r="BK148" i="57"/>
  <c r="DS99" i="57"/>
  <c r="BC51" i="57"/>
  <c r="W54" i="57"/>
  <c r="K113" i="57"/>
  <c r="EA166" i="57"/>
  <c r="AU98" i="57"/>
  <c r="FK30" i="57"/>
  <c r="BS95" i="57"/>
  <c r="AM121" i="57"/>
  <c r="FO144" i="57"/>
  <c r="AY142" i="57"/>
  <c r="CA69" i="57"/>
  <c r="FO122" i="57"/>
  <c r="EE59" i="57"/>
  <c r="BW166" i="57"/>
  <c r="AA101" i="57"/>
  <c r="DK190" i="57"/>
  <c r="DS161" i="57"/>
  <c r="DG156" i="57"/>
  <c r="CI178" i="57"/>
  <c r="BC47" i="57"/>
  <c r="DO77" i="57"/>
  <c r="EM65" i="57"/>
  <c r="EM67" i="57"/>
  <c r="BG174" i="57"/>
  <c r="CQ153" i="57"/>
  <c r="BS168" i="57"/>
  <c r="DG115" i="57"/>
  <c r="CA173" i="57"/>
  <c r="DG104" i="57"/>
  <c r="DO147" i="57"/>
  <c r="DS115" i="57"/>
  <c r="EE56" i="57"/>
  <c r="FS179" i="57"/>
  <c r="CU89" i="57"/>
  <c r="CI44" i="57"/>
  <c r="EA155" i="57"/>
  <c r="FW146" i="57"/>
  <c r="EY81" i="57"/>
  <c r="DS192" i="57"/>
  <c r="AY162" i="57"/>
  <c r="FG71" i="57"/>
  <c r="S173" i="57"/>
  <c r="GM113" i="57"/>
  <c r="BW89" i="57"/>
  <c r="GE148" i="57"/>
  <c r="FK157" i="57"/>
  <c r="EI175" i="57"/>
  <c r="DG177" i="57"/>
  <c r="CM84" i="57"/>
  <c r="CA186" i="57"/>
  <c r="CU84" i="57"/>
  <c r="GM183" i="57"/>
  <c r="GM69" i="57"/>
  <c r="DK160" i="57"/>
  <c r="CU81" i="57"/>
  <c r="EI123" i="57"/>
  <c r="DO57" i="57"/>
  <c r="CU154" i="57"/>
  <c r="CE160" i="57"/>
  <c r="GM78" i="57"/>
  <c r="DO95" i="57"/>
  <c r="FK133" i="57"/>
  <c r="DG103" i="57"/>
  <c r="O75" i="57"/>
  <c r="EI152" i="57"/>
  <c r="DO66" i="57"/>
  <c r="AI153" i="57"/>
  <c r="BG84" i="57"/>
  <c r="K152" i="57"/>
  <c r="EE54" i="57"/>
  <c r="CI144" i="57"/>
  <c r="DW122" i="57"/>
  <c r="BS117" i="57"/>
  <c r="BC95" i="57"/>
  <c r="GQ159" i="57"/>
  <c r="CA154" i="57"/>
  <c r="DO38" i="57"/>
  <c r="FW161" i="57"/>
  <c r="FO83" i="57"/>
  <c r="DO156" i="57"/>
  <c r="K89" i="57"/>
  <c r="BS160" i="57"/>
  <c r="AA180" i="57"/>
  <c r="AM107" i="57"/>
  <c r="K102" i="57"/>
  <c r="G40" i="57"/>
  <c r="EM132" i="57"/>
  <c r="DG118" i="57"/>
  <c r="BG89" i="57"/>
  <c r="CY172" i="57"/>
  <c r="AQ103" i="57"/>
  <c r="AI180" i="57"/>
  <c r="W45" i="57"/>
  <c r="AU78" i="57"/>
  <c r="O111" i="57"/>
  <c r="K135" i="57"/>
  <c r="DO35" i="57"/>
  <c r="G150" i="57"/>
  <c r="DS147" i="57"/>
  <c r="EU162" i="57"/>
  <c r="BO141" i="57"/>
  <c r="GM92" i="57"/>
  <c r="GQ114" i="57"/>
  <c r="CA117" i="57"/>
  <c r="FK182" i="57"/>
  <c r="DK141" i="57"/>
  <c r="DW78" i="57"/>
  <c r="EU142" i="57"/>
  <c r="AA86" i="57"/>
  <c r="DG148" i="57"/>
  <c r="AM120" i="57"/>
  <c r="AI182" i="57"/>
  <c r="GQ169" i="57"/>
  <c r="W65" i="57"/>
  <c r="CQ148" i="57"/>
  <c r="CE172" i="57"/>
  <c r="AM73" i="57"/>
  <c r="GE186" i="57"/>
  <c r="AQ168" i="57"/>
  <c r="GE90" i="57"/>
  <c r="FC154" i="57"/>
  <c r="FW23" i="57"/>
  <c r="K178" i="57"/>
  <c r="DO124" i="57"/>
  <c r="EA165" i="57"/>
  <c r="DW134" i="57"/>
  <c r="CQ157" i="57"/>
  <c r="DS107" i="57"/>
  <c r="GE16" i="57"/>
  <c r="BG102" i="57"/>
  <c r="BC89" i="57"/>
  <c r="CM95" i="57"/>
  <c r="CI91" i="57"/>
  <c r="FK62" i="57"/>
  <c r="EI147" i="57"/>
  <c r="EQ77" i="57"/>
  <c r="AM177" i="57"/>
  <c r="BS34" i="57"/>
  <c r="O172" i="57"/>
  <c r="BW138" i="57"/>
  <c r="GE113" i="57"/>
  <c r="EA73" i="57"/>
  <c r="AM17" i="57"/>
  <c r="AE81" i="57"/>
  <c r="W105" i="57"/>
  <c r="CA150" i="57"/>
  <c r="BW170" i="57"/>
  <c r="FW77" i="57"/>
  <c r="FO161" i="57"/>
  <c r="DS144" i="57"/>
  <c r="AE91" i="57"/>
  <c r="CY170" i="57"/>
  <c r="FK40" i="57"/>
  <c r="CI21" i="57"/>
  <c r="AY145" i="57"/>
  <c r="FK186" i="57"/>
  <c r="AU89" i="57"/>
  <c r="DG179" i="57"/>
  <c r="CQ136" i="57"/>
  <c r="BC31" i="57"/>
  <c r="FO132" i="57"/>
  <c r="DS158" i="57"/>
  <c r="EY113" i="57"/>
  <c r="CQ131" i="57"/>
  <c r="BK166" i="57"/>
  <c r="GE124" i="57"/>
  <c r="AE182" i="57"/>
  <c r="AM100" i="57"/>
  <c r="CI96" i="57"/>
  <c r="BS69" i="57"/>
  <c r="BS57" i="57"/>
  <c r="DC136" i="57"/>
  <c r="DG101" i="57"/>
  <c r="EI129" i="57"/>
  <c r="EI106" i="57"/>
  <c r="CI75" i="57"/>
  <c r="DC130" i="57"/>
  <c r="EQ159" i="57"/>
  <c r="K141" i="57"/>
  <c r="EE22" i="57"/>
  <c r="GI84" i="57"/>
  <c r="EU33" i="57"/>
  <c r="CM139" i="57"/>
  <c r="W109" i="57"/>
  <c r="GI135" i="57"/>
  <c r="EU161" i="57"/>
  <c r="AY131" i="57"/>
  <c r="BS176" i="57"/>
  <c r="EI146" i="57"/>
  <c r="CQ177" i="57"/>
  <c r="W68" i="57"/>
  <c r="CI147" i="57"/>
  <c r="CU164" i="57"/>
  <c r="CI38" i="57"/>
  <c r="FK29" i="57"/>
  <c r="BG172" i="57"/>
  <c r="AY155" i="57"/>
  <c r="K130" i="57"/>
  <c r="G173" i="57"/>
  <c r="GI156" i="57"/>
  <c r="BS88" i="57"/>
  <c r="AM48" i="57"/>
  <c r="EQ172" i="57"/>
  <c r="CA86" i="57"/>
  <c r="CQ129" i="57"/>
  <c r="K162" i="57"/>
  <c r="GM156" i="57"/>
  <c r="BG138" i="57"/>
  <c r="DO18" i="57"/>
  <c r="K167" i="57"/>
  <c r="EA129" i="57"/>
  <c r="CE67" i="57"/>
  <c r="CI119" i="57"/>
  <c r="CA158" i="57"/>
  <c r="BK164" i="57"/>
  <c r="K68" i="57"/>
  <c r="DO58" i="57"/>
  <c r="EE109" i="57"/>
  <c r="CE174" i="57"/>
  <c r="AQ119" i="57"/>
  <c r="FW27" i="57"/>
  <c r="FW24" i="57"/>
  <c r="CQ116" i="57"/>
  <c r="CY195" i="57"/>
  <c r="FC117" i="57"/>
  <c r="AY149" i="57"/>
  <c r="EU187" i="57"/>
  <c r="BG93" i="57"/>
  <c r="DS151" i="57"/>
  <c r="FO115" i="57"/>
  <c r="FG155" i="57"/>
  <c r="DK82" i="57"/>
  <c r="S129" i="57"/>
  <c r="AI121" i="57"/>
  <c r="AQ182" i="57"/>
  <c r="W90" i="57"/>
  <c r="W71" i="57"/>
  <c r="G180" i="57"/>
  <c r="EY104" i="57"/>
  <c r="EE108" i="57"/>
  <c r="DS187" i="57"/>
  <c r="BO140" i="57"/>
  <c r="BG128" i="57"/>
  <c r="BO83" i="57"/>
  <c r="EM114" i="57"/>
  <c r="EA102" i="57"/>
  <c r="AU77" i="57"/>
  <c r="EU64" i="57"/>
  <c r="FC70" i="57"/>
  <c r="DG159" i="57"/>
  <c r="AE119" i="57"/>
  <c r="DW120" i="57"/>
  <c r="GA87" i="57"/>
  <c r="CI109" i="57"/>
  <c r="BO134" i="57"/>
  <c r="DC68" i="57"/>
  <c r="EU40" i="57"/>
  <c r="EQ95" i="57"/>
  <c r="DS145" i="57"/>
  <c r="EM124" i="57"/>
  <c r="EM74" i="57"/>
  <c r="CY163" i="57"/>
  <c r="CQ76" i="57"/>
  <c r="W158" i="57"/>
  <c r="GA110" i="57"/>
  <c r="EY89" i="57"/>
  <c r="GI152" i="57"/>
  <c r="GE107" i="57"/>
  <c r="AA99" i="57"/>
  <c r="BC105" i="57"/>
  <c r="AQ138" i="57"/>
  <c r="BS20" i="57"/>
  <c r="AM27" i="57"/>
  <c r="EM162" i="57"/>
  <c r="CA83" i="57"/>
  <c r="G181" i="57"/>
  <c r="CY156" i="57"/>
  <c r="CM127" i="57"/>
  <c r="CA76" i="57"/>
  <c r="DO133" i="57"/>
  <c r="EQ110" i="57"/>
  <c r="BK161" i="57"/>
  <c r="O131" i="57"/>
  <c r="DO112" i="57"/>
  <c r="GA124" i="57"/>
  <c r="CQ107" i="57"/>
  <c r="DG168" i="57"/>
  <c r="GE78" i="57"/>
  <c r="FS177" i="57"/>
  <c r="BG97" i="57"/>
  <c r="DW140" i="57"/>
  <c r="AQ82" i="57"/>
  <c r="CY45" i="57"/>
  <c r="AE92" i="57"/>
  <c r="EI116" i="57"/>
  <c r="BK157" i="57"/>
  <c r="FK48" i="57"/>
  <c r="EE57" i="57"/>
  <c r="CU91" i="57"/>
  <c r="EE45" i="57"/>
  <c r="EY149" i="57"/>
  <c r="CY63" i="57"/>
  <c r="BS97" i="57"/>
  <c r="CI35" i="57"/>
  <c r="FO120" i="57"/>
  <c r="FW45" i="57"/>
  <c r="BG153" i="57"/>
  <c r="EI157" i="57"/>
  <c r="EE15" i="57"/>
  <c r="GQ154" i="57"/>
  <c r="DK71" i="57"/>
  <c r="FG82" i="57"/>
  <c r="W169" i="57"/>
  <c r="EE112" i="57"/>
  <c r="BK183" i="57"/>
  <c r="BK144" i="57"/>
  <c r="FG75" i="57"/>
  <c r="FW88" i="57"/>
  <c r="BO146" i="57"/>
  <c r="GQ111" i="57"/>
  <c r="EU47" i="57"/>
  <c r="AY104" i="57"/>
  <c r="FG72" i="57"/>
  <c r="CU95" i="57"/>
  <c r="AM154" i="57"/>
  <c r="W16" i="57"/>
  <c r="AM75" i="57"/>
  <c r="AA136" i="57"/>
  <c r="CY112" i="57"/>
  <c r="GE181" i="57"/>
  <c r="DS163" i="57"/>
  <c r="EI81" i="57"/>
  <c r="DW170" i="57"/>
  <c r="CI97" i="57"/>
  <c r="BC115" i="57"/>
  <c r="BK174" i="57"/>
  <c r="AU161" i="57"/>
  <c r="BC27" i="57"/>
  <c r="CY165" i="57"/>
  <c r="EE165" i="57"/>
  <c r="EM126" i="57"/>
  <c r="FS164" i="57"/>
  <c r="FC65" i="57"/>
  <c r="EI74" i="57"/>
  <c r="W177" i="57"/>
  <c r="FO189" i="57"/>
  <c r="DC162" i="57"/>
  <c r="EI176" i="57"/>
  <c r="DC69" i="57"/>
  <c r="EU115" i="57"/>
  <c r="GE84" i="57"/>
  <c r="CY145" i="57"/>
  <c r="DO85" i="57"/>
  <c r="CY13" i="57"/>
  <c r="FC104" i="57"/>
  <c r="EI171" i="57"/>
  <c r="O140" i="57"/>
  <c r="GE17" i="57"/>
  <c r="EA177" i="57"/>
  <c r="EI79" i="57"/>
  <c r="GQ156" i="57"/>
  <c r="BO167" i="57"/>
  <c r="CQ183" i="57"/>
  <c r="CA127" i="57"/>
  <c r="BW66" i="57"/>
  <c r="GE54" i="57"/>
  <c r="CM77" i="57"/>
  <c r="CU86" i="57"/>
  <c r="AQ139" i="57"/>
  <c r="EM115" i="57"/>
  <c r="CA74" i="57"/>
  <c r="GI105" i="57"/>
  <c r="EY124" i="57"/>
  <c r="BO65" i="57"/>
  <c r="AQ111" i="57"/>
  <c r="FK114" i="57"/>
  <c r="EU176" i="57"/>
  <c r="EU19" i="57"/>
  <c r="BK158" i="57"/>
  <c r="GE178" i="57"/>
  <c r="CI32" i="57"/>
  <c r="CA155" i="57"/>
  <c r="CA170" i="57"/>
  <c r="AE109" i="57"/>
  <c r="AE145" i="57"/>
  <c r="AE175" i="57"/>
  <c r="CI100" i="57"/>
  <c r="AM25" i="57"/>
  <c r="GM135" i="57"/>
  <c r="AA78" i="57"/>
  <c r="BK127" i="57"/>
  <c r="DW142" i="57"/>
  <c r="AQ135" i="57"/>
  <c r="GM80" i="57"/>
  <c r="FK78" i="57"/>
  <c r="BS119" i="57"/>
  <c r="AI90" i="57"/>
  <c r="G176" i="57"/>
  <c r="BG105" i="57"/>
  <c r="BG77" i="57"/>
  <c r="FK77" i="57"/>
  <c r="CA94" i="57"/>
  <c r="AA87" i="57"/>
  <c r="W121" i="57"/>
  <c r="CU135" i="57"/>
  <c r="CM148" i="57"/>
  <c r="EE159" i="57"/>
  <c r="BC181" i="57"/>
  <c r="EY145" i="57"/>
  <c r="DC167" i="57"/>
  <c r="AU128" i="57"/>
  <c r="EY189" i="57"/>
  <c r="GE36" i="57"/>
  <c r="CI152" i="57"/>
  <c r="EU105" i="57"/>
  <c r="EU87" i="57"/>
  <c r="FO149" i="57"/>
  <c r="AI192" i="57"/>
  <c r="BS174" i="57"/>
  <c r="BG70" i="57"/>
  <c r="CU175" i="57"/>
  <c r="CM72" i="57"/>
  <c r="CA126" i="57"/>
  <c r="GI138" i="57"/>
  <c r="BK82" i="57"/>
  <c r="G73" i="57"/>
  <c r="FC170" i="57"/>
  <c r="BS42" i="57"/>
  <c r="FS83" i="57"/>
  <c r="O117" i="57"/>
  <c r="BS130" i="57"/>
  <c r="DG136" i="57"/>
  <c r="AA96" i="57"/>
  <c r="GE159" i="57"/>
  <c r="FO89" i="57"/>
  <c r="GQ84" i="57"/>
  <c r="AE188" i="57"/>
  <c r="AQ108" i="57"/>
  <c r="O132" i="57"/>
  <c r="BW95" i="57"/>
  <c r="AQ129" i="57"/>
  <c r="FS97" i="57"/>
  <c r="CI107" i="57"/>
  <c r="EU25" i="57"/>
  <c r="K127" i="57"/>
  <c r="GA163" i="57"/>
  <c r="FK139" i="57"/>
  <c r="EI110" i="57"/>
  <c r="FO110" i="57"/>
  <c r="GQ178" i="57"/>
  <c r="EY170" i="57"/>
  <c r="FS123" i="57"/>
  <c r="CY32" i="57"/>
  <c r="EU41" i="57"/>
  <c r="EI70" i="57"/>
  <c r="CA65" i="57"/>
  <c r="S124" i="57"/>
  <c r="EQ175" i="57"/>
  <c r="GA175" i="57"/>
  <c r="BO89" i="57"/>
  <c r="BO143" i="57"/>
  <c r="DW86" i="57"/>
  <c r="BG86" i="57"/>
  <c r="FS85" i="57"/>
  <c r="BC52" i="57"/>
  <c r="EU120" i="57"/>
  <c r="EY96" i="57"/>
  <c r="EM119" i="57"/>
  <c r="GE65" i="57"/>
  <c r="BW105" i="57"/>
  <c r="AY110" i="57"/>
  <c r="CM111" i="57"/>
  <c r="CI85" i="57"/>
  <c r="DK154" i="57"/>
  <c r="CY38" i="57"/>
  <c r="CY25" i="57"/>
  <c r="O186" i="57"/>
  <c r="DO53" i="57"/>
  <c r="FS144" i="57"/>
  <c r="BO179" i="57"/>
  <c r="EE90" i="57"/>
  <c r="DG121" i="57"/>
  <c r="G27" i="57"/>
  <c r="DO177" i="57"/>
  <c r="EM175" i="57"/>
  <c r="BC37" i="57"/>
  <c r="AI171" i="57"/>
  <c r="DS65" i="57"/>
  <c r="AA177" i="57"/>
  <c r="EU46" i="57"/>
  <c r="EQ93" i="57"/>
  <c r="AU186" i="57"/>
  <c r="BG159" i="57"/>
  <c r="FK131" i="57"/>
  <c r="O95" i="57"/>
  <c r="FW164" i="57"/>
  <c r="GQ101" i="57"/>
  <c r="GI95" i="57"/>
  <c r="CM164" i="57"/>
  <c r="FK167" i="57"/>
  <c r="DC177" i="57"/>
  <c r="DO134" i="57"/>
  <c r="DK144" i="57"/>
  <c r="CA92" i="57"/>
  <c r="DC106" i="57"/>
  <c r="CI46" i="57"/>
  <c r="AQ66" i="57"/>
  <c r="EY169" i="57"/>
  <c r="FK159" i="57"/>
  <c r="K87" i="57"/>
  <c r="GI109" i="57"/>
  <c r="BS165" i="57"/>
  <c r="DO171" i="57"/>
  <c r="AQ180" i="57"/>
  <c r="AM34" i="57"/>
  <c r="EQ179" i="57"/>
  <c r="O97" i="57"/>
  <c r="FG116" i="57"/>
  <c r="DW155" i="57"/>
  <c r="GM86" i="57"/>
  <c r="GA88" i="57"/>
  <c r="DO32" i="57"/>
  <c r="DG105" i="57"/>
  <c r="GE116" i="57"/>
  <c r="DO130" i="57"/>
  <c r="BK169" i="57"/>
  <c r="CI72" i="57"/>
  <c r="FC138" i="57"/>
  <c r="DG73" i="57"/>
  <c r="EA66" i="57"/>
  <c r="AE136" i="57"/>
  <c r="EU80" i="57"/>
  <c r="FC176" i="57"/>
  <c r="BS18" i="57"/>
  <c r="BO122" i="57"/>
  <c r="W156" i="57"/>
  <c r="EE38" i="57"/>
  <c r="AY65" i="57"/>
  <c r="G20" i="57"/>
  <c r="CM121" i="57"/>
  <c r="BK88" i="57"/>
  <c r="W66" i="57"/>
  <c r="CY157" i="57"/>
  <c r="EU92" i="57"/>
  <c r="GA140" i="57"/>
  <c r="EA94" i="57"/>
  <c r="BC178" i="57"/>
  <c r="AI67" i="57"/>
  <c r="EM149" i="57"/>
  <c r="EU123" i="57"/>
  <c r="EQ116" i="57"/>
  <c r="EE31" i="57"/>
  <c r="CE163" i="57"/>
  <c r="CE126" i="57"/>
  <c r="CY126" i="57"/>
  <c r="DO175" i="57"/>
  <c r="DO92" i="57"/>
  <c r="FC86" i="57"/>
  <c r="W55" i="57"/>
  <c r="DC173" i="57"/>
  <c r="EE131" i="57"/>
  <c r="DG99" i="57"/>
  <c r="BK113" i="57"/>
  <c r="EQ109" i="57"/>
  <c r="AA155" i="57"/>
  <c r="DS153" i="57"/>
  <c r="G86" i="57"/>
  <c r="DG182" i="57"/>
  <c r="EE84" i="57"/>
  <c r="DG70" i="57"/>
  <c r="EU75" i="57"/>
  <c r="AU132" i="57"/>
  <c r="BG87" i="57"/>
  <c r="EE168" i="57"/>
  <c r="BG98" i="57"/>
  <c r="CE153" i="57"/>
  <c r="EM120" i="57"/>
  <c r="AY90" i="57"/>
  <c r="DO174" i="57"/>
  <c r="K125" i="57"/>
  <c r="CA144" i="57"/>
  <c r="BC159" i="57"/>
  <c r="G166" i="57"/>
  <c r="DK129" i="57"/>
  <c r="AQ101" i="57"/>
  <c r="FK22" i="57"/>
  <c r="DK84" i="57"/>
  <c r="BG188" i="57"/>
  <c r="CA151" i="57"/>
  <c r="BC93" i="57"/>
  <c r="G109" i="57"/>
  <c r="W60" i="57"/>
  <c r="EU169" i="57"/>
  <c r="DK161" i="57"/>
  <c r="DS67" i="57"/>
  <c r="FW92" i="57"/>
  <c r="AQ128" i="57"/>
  <c r="DW71" i="57"/>
  <c r="EU65" i="57"/>
  <c r="CM85" i="57"/>
  <c r="EY91" i="57"/>
  <c r="BG169" i="57"/>
  <c r="BK74" i="57"/>
  <c r="EE180" i="57"/>
  <c r="EM76" i="57"/>
  <c r="EI75" i="57"/>
  <c r="GI177" i="57"/>
  <c r="EU108" i="57"/>
  <c r="DO46" i="57"/>
  <c r="CM149" i="57"/>
  <c r="EE146" i="57"/>
  <c r="K165" i="57"/>
  <c r="DW69" i="57"/>
  <c r="CY107" i="57"/>
  <c r="DW146" i="57"/>
  <c r="BC182" i="57"/>
  <c r="AQ93" i="57"/>
  <c r="CQ108" i="57"/>
  <c r="EU106" i="57"/>
  <c r="W20" i="57"/>
  <c r="DW177" i="57"/>
  <c r="DO25" i="57"/>
  <c r="GE63" i="57"/>
  <c r="CU161" i="57"/>
  <c r="G77" i="57"/>
  <c r="DK67" i="57"/>
  <c r="DO173" i="57"/>
  <c r="EY158" i="57"/>
  <c r="FS127" i="57"/>
  <c r="K181" i="57"/>
  <c r="CQ188" i="57"/>
  <c r="DS179" i="57"/>
  <c r="FK47" i="57"/>
  <c r="BW91" i="57"/>
  <c r="G19" i="57"/>
  <c r="DO148" i="57"/>
  <c r="W171" i="57"/>
  <c r="GE91" i="57"/>
  <c r="EM127" i="57"/>
  <c r="K72" i="57"/>
  <c r="GQ124" i="57"/>
  <c r="EQ113" i="57"/>
  <c r="DG152" i="57"/>
  <c r="FG175" i="57"/>
  <c r="FW63" i="57"/>
  <c r="FW154" i="57"/>
  <c r="BC127" i="57"/>
  <c r="AM28" i="57"/>
  <c r="BW171" i="57"/>
  <c r="BG139" i="57"/>
  <c r="AY189" i="57"/>
  <c r="DO100" i="57"/>
  <c r="GM130" i="57"/>
  <c r="FS167" i="57"/>
  <c r="GQ125" i="57"/>
  <c r="EA151" i="57"/>
  <c r="EE20" i="57"/>
  <c r="FC187" i="57"/>
  <c r="FC177" i="57"/>
  <c r="BS161" i="57"/>
  <c r="K149" i="57"/>
  <c r="CE134" i="57"/>
  <c r="GI71" i="57"/>
  <c r="EE42" i="57"/>
  <c r="DO145" i="57"/>
  <c r="FK160" i="57"/>
  <c r="GA104" i="57"/>
  <c r="GA135" i="57"/>
  <c r="EA170" i="57"/>
  <c r="BK86" i="57"/>
  <c r="AM179" i="57"/>
  <c r="CU158" i="57"/>
  <c r="FK166" i="57"/>
  <c r="DO167" i="57"/>
  <c r="GE180" i="57"/>
  <c r="CM112" i="57"/>
  <c r="EU131" i="57"/>
  <c r="GE101" i="57"/>
  <c r="DO98" i="57"/>
  <c r="BO137" i="57"/>
  <c r="FC119" i="57"/>
  <c r="AQ144" i="57"/>
  <c r="CY167" i="57"/>
  <c r="CI69" i="57"/>
  <c r="DK177" i="57"/>
  <c r="DW159" i="57"/>
  <c r="BO74" i="57"/>
  <c r="FS88" i="57"/>
  <c r="DO54" i="57"/>
  <c r="CI27" i="57"/>
  <c r="DW101" i="57"/>
  <c r="BW86" i="57"/>
  <c r="FC67" i="57"/>
  <c r="K170" i="57"/>
  <c r="CM109" i="57"/>
  <c r="AM114" i="57"/>
  <c r="BW130" i="57"/>
  <c r="GQ174" i="57"/>
  <c r="CE175" i="57"/>
  <c r="CE125" i="57"/>
  <c r="GA133" i="57"/>
  <c r="FO123" i="57"/>
  <c r="AU162" i="57"/>
  <c r="GQ67" i="57"/>
  <c r="DO129" i="57"/>
  <c r="CM141" i="57"/>
  <c r="FS143" i="57"/>
  <c r="GI144" i="57"/>
  <c r="EI78" i="57"/>
  <c r="DS89" i="57"/>
  <c r="G87" i="57"/>
  <c r="FK192" i="57"/>
  <c r="AM163" i="57"/>
  <c r="BW178" i="57"/>
  <c r="EM135" i="57"/>
  <c r="DG163" i="57"/>
  <c r="BK152" i="57"/>
  <c r="DG144" i="57"/>
  <c r="FC95" i="57"/>
  <c r="AI147" i="57"/>
  <c r="BW131" i="57"/>
  <c r="CA70" i="57"/>
  <c r="BG181" i="57"/>
  <c r="BG164" i="57"/>
  <c r="CY41" i="57"/>
  <c r="FW178" i="57"/>
  <c r="DK78" i="57"/>
  <c r="EU111" i="57"/>
  <c r="CQ119" i="57"/>
  <c r="GQ99" i="57"/>
  <c r="FK143" i="57"/>
  <c r="EY146" i="57"/>
  <c r="AY85" i="57"/>
  <c r="BC70" i="57"/>
  <c r="FW108" i="57"/>
  <c r="EM110" i="57"/>
  <c r="BS192" i="57"/>
  <c r="AE115" i="57"/>
  <c r="GE189" i="57"/>
  <c r="FS150" i="57"/>
  <c r="BK149" i="57"/>
  <c r="DO36" i="57"/>
  <c r="GE52" i="57"/>
  <c r="AU72" i="57"/>
  <c r="EI164" i="57"/>
  <c r="CE150" i="57"/>
  <c r="CY30" i="57"/>
  <c r="AI101" i="57"/>
  <c r="EE161" i="57"/>
  <c r="GE47" i="57"/>
  <c r="AI138" i="57"/>
  <c r="DS168" i="57"/>
  <c r="EY87" i="57"/>
  <c r="DW175" i="57"/>
  <c r="DO113" i="57"/>
  <c r="DW82" i="57"/>
  <c r="GM124" i="57"/>
  <c r="BK139" i="57"/>
  <c r="CU113" i="57"/>
  <c r="DC134" i="57"/>
  <c r="AE134" i="57"/>
  <c r="DS121" i="57"/>
  <c r="EU173" i="57"/>
  <c r="DG97" i="57"/>
  <c r="EA147" i="57"/>
  <c r="CU76" i="57"/>
  <c r="BO90" i="57"/>
  <c r="O168" i="57"/>
  <c r="DC164" i="57"/>
  <c r="AA75" i="57"/>
  <c r="K175" i="57"/>
  <c r="K103" i="57"/>
  <c r="DO78" i="57"/>
  <c r="FC179" i="57"/>
  <c r="AQ134" i="57"/>
  <c r="EQ141" i="57"/>
  <c r="FO118" i="57"/>
  <c r="DC86" i="57"/>
  <c r="EA176" i="57"/>
  <c r="GQ68" i="57"/>
  <c r="CY14" i="57"/>
  <c r="FC91" i="57"/>
  <c r="EI121" i="57"/>
  <c r="BC36" i="57"/>
  <c r="FC156" i="57"/>
  <c r="EU88" i="57"/>
  <c r="GI93" i="57"/>
  <c r="G151" i="57"/>
  <c r="EI107" i="57"/>
  <c r="DO63" i="57"/>
  <c r="BC18" i="57"/>
  <c r="AI169" i="57"/>
  <c r="W12" i="57"/>
  <c r="GQ110" i="57"/>
  <c r="DO44" i="57"/>
  <c r="FG170" i="57"/>
  <c r="EE30" i="57"/>
  <c r="BC110" i="57"/>
  <c r="AY113" i="57"/>
  <c r="CE154" i="57"/>
  <c r="BC125" i="57"/>
  <c r="AU126" i="57"/>
  <c r="W163" i="57"/>
  <c r="EI80" i="57"/>
  <c r="CI88" i="57"/>
  <c r="DS84" i="57"/>
  <c r="DO183" i="57"/>
  <c r="BO106" i="57"/>
  <c r="EU179" i="57"/>
  <c r="DO137" i="57"/>
  <c r="AE161" i="57"/>
  <c r="AM104" i="57"/>
  <c r="FW184" i="57"/>
  <c r="EA136" i="57"/>
  <c r="CU155" i="57"/>
  <c r="AI134" i="57"/>
  <c r="BC153" i="57"/>
  <c r="CA188" i="57"/>
  <c r="BW168" i="57"/>
  <c r="EQ88" i="57"/>
  <c r="CQ69" i="57"/>
  <c r="CM134" i="57"/>
  <c r="BS153" i="57"/>
  <c r="DK157" i="57"/>
  <c r="CQ120" i="57"/>
  <c r="FO181" i="57"/>
  <c r="EE178" i="57"/>
  <c r="EA160" i="57"/>
  <c r="BO181" i="57"/>
  <c r="EA89" i="57"/>
  <c r="GQ171" i="57"/>
  <c r="BG191" i="57"/>
  <c r="FC143" i="57"/>
  <c r="BC100" i="57"/>
  <c r="AI132" i="57"/>
  <c r="DG157" i="57"/>
  <c r="DO108" i="57"/>
  <c r="BS114" i="57"/>
  <c r="AM147" i="57"/>
  <c r="GM94" i="57"/>
  <c r="DC179" i="57"/>
  <c r="GA143" i="57"/>
  <c r="CU117" i="57"/>
  <c r="EQ87" i="57"/>
  <c r="DK142" i="57"/>
  <c r="EE85" i="57"/>
  <c r="FK58" i="57"/>
  <c r="EU168" i="57"/>
  <c r="GE138" i="57"/>
  <c r="GA82" i="57"/>
  <c r="BC155" i="57"/>
  <c r="GQ150" i="57"/>
  <c r="CY93" i="57"/>
  <c r="AI130" i="57"/>
  <c r="EE120" i="57"/>
  <c r="DK92" i="57"/>
  <c r="G189" i="57"/>
  <c r="GQ74" i="57"/>
  <c r="FS102" i="57"/>
  <c r="BC116" i="57"/>
  <c r="FO166" i="57"/>
  <c r="CU105" i="57"/>
  <c r="BG120" i="57"/>
  <c r="EU90" i="57"/>
  <c r="GE94" i="57"/>
  <c r="CY104" i="57"/>
  <c r="GI110" i="57"/>
  <c r="DK186" i="57"/>
  <c r="FS87" i="57"/>
  <c r="CA141" i="57"/>
  <c r="K111" i="57"/>
  <c r="DG149" i="57"/>
  <c r="CM117" i="57"/>
  <c r="G63" i="57"/>
  <c r="FC146" i="57"/>
  <c r="AU118" i="57"/>
  <c r="AE187" i="57"/>
  <c r="CU82" i="57"/>
  <c r="EI124" i="57"/>
  <c r="DG189" i="57"/>
  <c r="EI101" i="57"/>
  <c r="EU12" i="57"/>
  <c r="AU113" i="57"/>
  <c r="CA169" i="57"/>
  <c r="EM79" i="57"/>
  <c r="FK23" i="57"/>
  <c r="FK144" i="57"/>
  <c r="BG148" i="57"/>
  <c r="DG116" i="57"/>
  <c r="AM29" i="57"/>
  <c r="EE166" i="57"/>
  <c r="CI67" i="57"/>
  <c r="K143" i="57"/>
  <c r="CA128" i="57"/>
  <c r="EE162" i="57"/>
  <c r="DG84" i="57"/>
  <c r="AU99" i="57"/>
  <c r="CM130" i="57"/>
  <c r="O138" i="57"/>
  <c r="CU90" i="57"/>
  <c r="DC71" i="57"/>
  <c r="EE82" i="57"/>
  <c r="EU104" i="57"/>
  <c r="DC157" i="57"/>
  <c r="EA115" i="57"/>
  <c r="AM13" i="57"/>
  <c r="DC111" i="57"/>
  <c r="EA149" i="57"/>
  <c r="AI85" i="57"/>
  <c r="EE191" i="57"/>
  <c r="GE173" i="57"/>
  <c r="AE74" i="57"/>
  <c r="EY114" i="57"/>
  <c r="GI73" i="57"/>
  <c r="EU171" i="57"/>
  <c r="DO166" i="57"/>
  <c r="O164" i="57"/>
  <c r="EU23" i="57"/>
  <c r="AE186" i="57"/>
  <c r="AQ105" i="57"/>
  <c r="BS12" i="57"/>
  <c r="FW162" i="57"/>
  <c r="FW74" i="57"/>
  <c r="G98" i="57"/>
  <c r="BW76" i="57"/>
  <c r="BO125" i="57"/>
  <c r="CU162" i="57"/>
  <c r="EA120" i="57"/>
  <c r="CQ117" i="57"/>
  <c r="FC186" i="57"/>
  <c r="EQ186" i="57"/>
  <c r="DC100" i="57"/>
  <c r="EM129" i="57"/>
  <c r="DW123" i="57"/>
  <c r="GQ182" i="57"/>
  <c r="EU69" i="57"/>
  <c r="EY138" i="57"/>
  <c r="BO164" i="57"/>
  <c r="DC181" i="57"/>
  <c r="EU136" i="57"/>
  <c r="AM112" i="57"/>
  <c r="AE93" i="57"/>
  <c r="EU137" i="57"/>
  <c r="EY79" i="57"/>
  <c r="EI109" i="57"/>
  <c r="DC90" i="57"/>
  <c r="FO136" i="57"/>
  <c r="DS182" i="57"/>
  <c r="DC91" i="57"/>
  <c r="DS90" i="57"/>
  <c r="CI167" i="57"/>
  <c r="BS188" i="57"/>
  <c r="EU165" i="57"/>
  <c r="DC131" i="57"/>
  <c r="BC120" i="57"/>
  <c r="K150" i="57"/>
  <c r="CI82" i="57"/>
  <c r="EM100" i="57"/>
  <c r="GI188" i="57"/>
  <c r="EE70" i="57"/>
  <c r="DC79" i="57"/>
  <c r="DG164" i="57"/>
  <c r="AY153" i="57"/>
  <c r="EA113" i="57"/>
  <c r="GM75" i="57"/>
  <c r="FG84" i="57"/>
  <c r="CA71" i="57"/>
  <c r="BO152" i="57"/>
  <c r="GA178" i="57"/>
  <c r="EY83" i="57"/>
  <c r="DW106" i="57"/>
  <c r="FG180" i="57"/>
  <c r="CM102" i="57"/>
  <c r="GI106" i="57"/>
  <c r="BO184" i="57"/>
  <c r="FS110" i="57"/>
  <c r="GI78" i="57"/>
  <c r="G182" i="57"/>
  <c r="FW85" i="57"/>
  <c r="EA145" i="57"/>
  <c r="AY181" i="57"/>
  <c r="GI166" i="57"/>
  <c r="GM175" i="57"/>
  <c r="EU57" i="57"/>
  <c r="CA87" i="57"/>
  <c r="DO116" i="57"/>
  <c r="FO93" i="57"/>
  <c r="CQ127" i="57"/>
  <c r="EQ187" i="57"/>
  <c r="BW136" i="57"/>
  <c r="DO79" i="57"/>
  <c r="FK43" i="57"/>
  <c r="BG166" i="57"/>
  <c r="DO139" i="57"/>
  <c r="DG138" i="57"/>
  <c r="EU102" i="57"/>
  <c r="GM167" i="57"/>
  <c r="FG165" i="57"/>
  <c r="CI30" i="57"/>
  <c r="FC102" i="57"/>
  <c r="DC149" i="57"/>
  <c r="EY85" i="57"/>
  <c r="AU135" i="57"/>
  <c r="FK64" i="57"/>
  <c r="DW102" i="57"/>
  <c r="EI132" i="57"/>
  <c r="AM152" i="57"/>
  <c r="GE160" i="57"/>
  <c r="FK177" i="57"/>
  <c r="W112" i="57"/>
  <c r="CQ161" i="57"/>
  <c r="BO79" i="57"/>
  <c r="EI91" i="57"/>
  <c r="O156" i="57"/>
  <c r="FS136" i="57"/>
  <c r="EA182" i="57"/>
  <c r="DS87" i="57"/>
  <c r="BW182" i="57"/>
  <c r="FK60" i="57"/>
  <c r="FW191" i="57"/>
  <c r="AI187" i="57"/>
  <c r="GE139" i="57"/>
  <c r="BK71" i="57"/>
  <c r="EM191" i="57"/>
  <c r="CY67" i="57"/>
  <c r="K75" i="57"/>
  <c r="CE111" i="57"/>
  <c r="GQ106" i="57"/>
  <c r="O159" i="57"/>
  <c r="CE103" i="57"/>
  <c r="G74" i="57"/>
  <c r="GI111" i="57"/>
  <c r="GQ162" i="57"/>
  <c r="BG129" i="57"/>
  <c r="AU96" i="57"/>
  <c r="O124" i="57"/>
  <c r="FC123" i="57"/>
  <c r="BS102" i="57"/>
  <c r="CM146" i="57"/>
  <c r="BS35" i="57"/>
  <c r="S99" i="57"/>
  <c r="EU190" i="57"/>
  <c r="AE78" i="57"/>
  <c r="DO55" i="57"/>
  <c r="AI108" i="57"/>
  <c r="GM165" i="57"/>
  <c r="DW168" i="57"/>
  <c r="FO170" i="57"/>
  <c r="FC124" i="57"/>
  <c r="EE94" i="57"/>
  <c r="DS68" i="57"/>
  <c r="DO127" i="57"/>
  <c r="EU58" i="57"/>
  <c r="EU125" i="57"/>
  <c r="BC33" i="57"/>
  <c r="BW68" i="57"/>
  <c r="BW82" i="57"/>
  <c r="FK87" i="57"/>
  <c r="AU114" i="57"/>
  <c r="BK102" i="57"/>
  <c r="FO138" i="57"/>
  <c r="CI93" i="57"/>
  <c r="K172" i="57"/>
  <c r="EY183" i="57"/>
  <c r="AQ132" i="57"/>
  <c r="GE110" i="57"/>
  <c r="BC90" i="57"/>
  <c r="BC62" i="57"/>
  <c r="CQ93" i="57"/>
  <c r="AU137" i="57"/>
  <c r="AE111" i="57"/>
  <c r="EQ118" i="57"/>
  <c r="EE62" i="57"/>
  <c r="BC173" i="57"/>
  <c r="FG181" i="57"/>
  <c r="EY190" i="57"/>
  <c r="FC97" i="57"/>
  <c r="DW129" i="57"/>
  <c r="GM111" i="57"/>
  <c r="GA171" i="57"/>
  <c r="DO15" i="57"/>
  <c r="GQ132" i="57"/>
  <c r="BW157" i="57"/>
  <c r="S134" i="57"/>
  <c r="EI153" i="57"/>
  <c r="EM68" i="57"/>
  <c r="FS128" i="57"/>
  <c r="BS89" i="57"/>
  <c r="EA68" i="57"/>
  <c r="GE174" i="57"/>
  <c r="FW51" i="57"/>
  <c r="FC106" i="57"/>
  <c r="CM180" i="57"/>
  <c r="AQ112" i="57"/>
  <c r="AY88" i="57"/>
  <c r="CI117" i="57"/>
  <c r="BK90" i="57"/>
  <c r="EU140" i="57"/>
  <c r="GE142" i="57"/>
  <c r="EE114" i="57"/>
  <c r="FS100" i="57"/>
  <c r="CY146" i="57"/>
  <c r="GQ167" i="57"/>
  <c r="BG165" i="57"/>
  <c r="G161" i="57"/>
  <c r="DK163" i="57"/>
  <c r="FC167" i="57"/>
  <c r="BS51" i="57"/>
  <c r="EU94" i="57"/>
  <c r="AY105" i="57"/>
  <c r="EQ78" i="57"/>
  <c r="GE117" i="57"/>
  <c r="EY115" i="57"/>
  <c r="O91" i="57"/>
  <c r="GM87" i="57"/>
  <c r="CY78" i="57"/>
  <c r="AE126" i="57"/>
  <c r="CY142" i="57"/>
  <c r="CY97" i="57"/>
  <c r="GQ189" i="57"/>
  <c r="EQ101" i="57"/>
  <c r="W88" i="57"/>
  <c r="AE127" i="57"/>
  <c r="EY164" i="57"/>
  <c r="AQ106" i="57"/>
  <c r="FG105" i="57"/>
  <c r="FC112" i="57"/>
  <c r="FG121" i="57"/>
  <c r="CI63" i="57"/>
  <c r="BS123" i="57"/>
  <c r="DS141" i="57"/>
  <c r="K191" i="57"/>
  <c r="BS139" i="57"/>
  <c r="AE143" i="57"/>
  <c r="AI98" i="57"/>
  <c r="CE71" i="57"/>
  <c r="BS132" i="57"/>
  <c r="EQ165" i="57"/>
  <c r="EU62" i="57"/>
  <c r="DK135" i="57"/>
  <c r="EM181" i="57"/>
  <c r="AM101" i="57"/>
  <c r="BW189" i="57"/>
  <c r="DC97" i="57"/>
  <c r="AI148" i="57"/>
  <c r="AE192" i="57"/>
  <c r="CM173" i="57"/>
  <c r="EU143" i="57"/>
  <c r="G96" i="57"/>
  <c r="FC152" i="57"/>
  <c r="CY51" i="57"/>
  <c r="W143" i="57"/>
  <c r="GI91" i="57"/>
  <c r="FG97" i="57"/>
  <c r="AA97" i="57"/>
  <c r="FS165" i="57"/>
  <c r="CQ97" i="57"/>
  <c r="CI174" i="57"/>
  <c r="S112" i="57"/>
  <c r="W165" i="57"/>
  <c r="DW118" i="57"/>
  <c r="EU113" i="57"/>
  <c r="DS131" i="57"/>
  <c r="FW187" i="57"/>
  <c r="GQ135" i="57"/>
  <c r="DO86" i="57"/>
  <c r="GI133" i="57"/>
  <c r="GI99" i="57"/>
  <c r="AQ152" i="57"/>
  <c r="GA179" i="57"/>
  <c r="FK146" i="57"/>
  <c r="BW106" i="57"/>
  <c r="CM65" i="57"/>
  <c r="GQ183" i="57"/>
  <c r="BK101" i="57"/>
  <c r="EY97" i="57"/>
  <c r="DS81" i="57"/>
  <c r="AU180" i="57"/>
  <c r="AI122" i="57"/>
  <c r="EE23" i="57"/>
  <c r="BK97" i="57"/>
  <c r="EE66" i="57"/>
  <c r="DO190" i="57"/>
  <c r="BG155" i="57"/>
  <c r="BC135" i="57"/>
  <c r="BS64" i="57"/>
  <c r="EM176" i="57"/>
  <c r="GA164" i="57"/>
  <c r="CU133" i="57"/>
  <c r="EU67" i="57"/>
  <c r="BK69" i="57"/>
  <c r="BO66" i="57"/>
  <c r="AA111" i="57"/>
  <c r="FC127" i="57"/>
  <c r="GI101" i="57"/>
  <c r="DG125" i="57"/>
  <c r="BK91" i="57"/>
  <c r="GI86" i="57"/>
  <c r="BW179" i="57"/>
  <c r="EE104" i="57"/>
  <c r="FC130" i="57"/>
  <c r="BC84" i="57"/>
  <c r="CY158" i="57"/>
  <c r="GM67" i="57"/>
  <c r="S186" i="57"/>
  <c r="CI153" i="57"/>
  <c r="CY73" i="57"/>
  <c r="DW109" i="57"/>
  <c r="EM116" i="57"/>
  <c r="AY140" i="57"/>
  <c r="EA108" i="57"/>
  <c r="EI112" i="57"/>
  <c r="AE156" i="57"/>
  <c r="EI144" i="57"/>
  <c r="GE144" i="57"/>
  <c r="FK190" i="57"/>
  <c r="GM191" i="57"/>
  <c r="EE117" i="57"/>
  <c r="CE155" i="57"/>
  <c r="GQ160" i="57"/>
  <c r="AU122" i="57"/>
  <c r="CQ175" i="57"/>
  <c r="CQ173" i="57"/>
  <c r="CA80" i="57"/>
  <c r="FK31" i="57"/>
  <c r="BK103" i="57"/>
  <c r="GM149" i="57"/>
  <c r="FC105" i="57"/>
  <c r="GM104" i="57"/>
  <c r="BC101" i="57"/>
  <c r="DO110" i="57"/>
  <c r="CY147" i="57"/>
  <c r="DW130" i="57"/>
  <c r="G94" i="57"/>
  <c r="EQ139" i="57"/>
  <c r="EM156" i="57"/>
  <c r="EQ155" i="57"/>
  <c r="CY61" i="57"/>
  <c r="EQ123" i="57"/>
  <c r="AM56" i="57"/>
  <c r="CY64" i="57"/>
  <c r="BW174" i="57"/>
  <c r="GE120" i="57"/>
  <c r="AM135" i="57"/>
  <c r="FG65" i="57"/>
  <c r="DS169" i="57"/>
  <c r="GM122" i="57"/>
  <c r="DO19" i="57"/>
  <c r="FC133" i="57"/>
  <c r="DW143" i="57"/>
  <c r="BO117" i="57"/>
  <c r="CU137" i="57"/>
  <c r="GI153" i="57"/>
  <c r="DC192" i="57"/>
  <c r="FO134" i="57"/>
  <c r="EE157" i="57"/>
  <c r="AA119" i="57"/>
  <c r="W175" i="57"/>
  <c r="CI158" i="57"/>
  <c r="GQ185" i="57"/>
  <c r="CM186" i="57"/>
  <c r="DS122" i="57"/>
  <c r="S70" i="57"/>
  <c r="AA126" i="57"/>
  <c r="DS100" i="57"/>
  <c r="BS45" i="57"/>
  <c r="EY128" i="57"/>
  <c r="GE114" i="57"/>
  <c r="AQ90" i="57"/>
  <c r="FW168" i="57"/>
  <c r="GI142" i="57"/>
  <c r="O135" i="57"/>
  <c r="DK102" i="57"/>
  <c r="FG129" i="57"/>
  <c r="AM98" i="57"/>
  <c r="AA165" i="57"/>
  <c r="EM182" i="57"/>
  <c r="FO78" i="57"/>
  <c r="CY75" i="57"/>
  <c r="EM147" i="57"/>
  <c r="BK79" i="57"/>
  <c r="AI113" i="57"/>
  <c r="GI179" i="57"/>
  <c r="CU189" i="57"/>
  <c r="DC87" i="57"/>
  <c r="CI33" i="57"/>
  <c r="AQ163" i="57"/>
  <c r="EA74" i="57"/>
  <c r="CY85" i="57"/>
  <c r="FC144" i="57"/>
  <c r="DC182" i="57"/>
  <c r="EU84" i="57"/>
  <c r="FK97" i="57"/>
  <c r="CI141" i="57"/>
  <c r="GE79" i="57"/>
  <c r="FW165" i="57"/>
  <c r="FO179" i="57"/>
  <c r="CM158" i="57"/>
  <c r="FG126" i="57"/>
  <c r="EU163" i="57"/>
  <c r="BG78" i="57"/>
  <c r="AE171" i="57"/>
  <c r="FK128" i="57"/>
  <c r="O69" i="57"/>
  <c r="EU66" i="57"/>
  <c r="BC162" i="57"/>
  <c r="AM76" i="57"/>
  <c r="FK134" i="57"/>
  <c r="AA68" i="57"/>
  <c r="DW124" i="57"/>
  <c r="EA98" i="57"/>
  <c r="GE191" i="57"/>
  <c r="CM161" i="57"/>
  <c r="FO87" i="57"/>
  <c r="EE61" i="57"/>
  <c r="BW144" i="57"/>
  <c r="GQ90" i="57"/>
  <c r="DW127" i="57"/>
  <c r="BC28" i="57"/>
  <c r="DS74" i="57"/>
  <c r="DO140" i="57"/>
  <c r="DS173" i="57"/>
  <c r="G75" i="57"/>
  <c r="EM101" i="57"/>
  <c r="BC74" i="57"/>
  <c r="FC120" i="57"/>
  <c r="FC74" i="57"/>
  <c r="EQ131" i="57"/>
  <c r="G111" i="57"/>
  <c r="GI184" i="57"/>
  <c r="BW142" i="57"/>
  <c r="BG189" i="57"/>
  <c r="EI159" i="57"/>
  <c r="GM114" i="57"/>
  <c r="CU193" i="57"/>
  <c r="EA134" i="57"/>
  <c r="EM143" i="57"/>
  <c r="GM125" i="57"/>
  <c r="FK145" i="57"/>
  <c r="EA87" i="57"/>
  <c r="AI119" i="57"/>
  <c r="DO168" i="57"/>
  <c r="EA123" i="57"/>
  <c r="FC165" i="57"/>
  <c r="AE150" i="57"/>
  <c r="EQ163" i="57"/>
  <c r="FC161" i="57"/>
  <c r="BW98" i="57"/>
  <c r="FG135" i="57"/>
  <c r="CY178" i="57"/>
  <c r="EE39" i="57"/>
  <c r="DO39" i="57"/>
  <c r="FK33" i="57"/>
  <c r="CQ111" i="57"/>
  <c r="CE183" i="57"/>
  <c r="DS171" i="57"/>
  <c r="CM81" i="57"/>
  <c r="EA110" i="57"/>
  <c r="EI135" i="57"/>
  <c r="DW126" i="57"/>
  <c r="DK170" i="57"/>
  <c r="EA162" i="57"/>
  <c r="EQ66" i="57"/>
  <c r="EU157" i="57"/>
  <c r="FO116" i="57"/>
  <c r="CI61" i="57"/>
  <c r="DO67" i="57"/>
  <c r="AU187" i="57"/>
  <c r="EQ104" i="57"/>
  <c r="FO177" i="57"/>
  <c r="FW70" i="57"/>
  <c r="EI125" i="57"/>
  <c r="EQ133" i="57"/>
  <c r="GM157" i="57"/>
  <c r="G44" i="57"/>
  <c r="GM99" i="57"/>
  <c r="DK152" i="57"/>
  <c r="CI127" i="57"/>
  <c r="FG153" i="57"/>
  <c r="EM98" i="57"/>
  <c r="AU173" i="57"/>
  <c r="EA96" i="57"/>
  <c r="AE165" i="57"/>
  <c r="EI90" i="57"/>
  <c r="W91" i="57"/>
  <c r="CI52" i="57"/>
  <c r="BS155" i="57"/>
  <c r="O192" i="57"/>
  <c r="AM130" i="57"/>
  <c r="GA120" i="57"/>
  <c r="S78" i="57"/>
  <c r="AQ146" i="57"/>
  <c r="GA116" i="57"/>
  <c r="CU65" i="57"/>
  <c r="BC143" i="57"/>
  <c r="EQ191" i="57"/>
  <c r="EE188" i="57"/>
  <c r="BO84" i="57"/>
  <c r="FW16" i="57"/>
  <c r="AY74" i="57"/>
  <c r="EI84" i="57"/>
  <c r="G120" i="57"/>
  <c r="CA146" i="57"/>
  <c r="FS145" i="57"/>
  <c r="CU165" i="57"/>
  <c r="GA136" i="57"/>
  <c r="FO107" i="57"/>
  <c r="AA69" i="57"/>
  <c r="FW148" i="57"/>
  <c r="FW129" i="57"/>
  <c r="G105" i="57"/>
  <c r="DS133" i="57"/>
  <c r="FS156" i="57"/>
  <c r="CU119" i="57"/>
  <c r="GQ151" i="57"/>
  <c r="EU37" i="57"/>
  <c r="DK113" i="57"/>
  <c r="DW166" i="57"/>
  <c r="DS164" i="57"/>
  <c r="CY53" i="57"/>
  <c r="BK162" i="57"/>
  <c r="AU90" i="57"/>
  <c r="BG192" i="57"/>
  <c r="S67" i="57"/>
  <c r="AM96" i="57"/>
  <c r="FG142" i="57"/>
  <c r="W57" i="57"/>
  <c r="DO151" i="57"/>
  <c r="EA161" i="57"/>
  <c r="AQ86" i="57"/>
  <c r="GM176" i="57"/>
  <c r="BK132" i="57"/>
  <c r="GI183" i="57"/>
  <c r="BK155" i="57"/>
  <c r="DO23" i="57"/>
  <c r="EU30" i="57"/>
  <c r="BS25" i="57"/>
  <c r="S75" i="57"/>
  <c r="FG149" i="57"/>
  <c r="CA105" i="57"/>
  <c r="DW135" i="57"/>
  <c r="BC103" i="57"/>
  <c r="EE28" i="57"/>
  <c r="DG173" i="57"/>
  <c r="DW89" i="57"/>
  <c r="EE87" i="57"/>
  <c r="DW80" i="57"/>
  <c r="EE77" i="57"/>
  <c r="CM150" i="57"/>
  <c r="EA103" i="57"/>
  <c r="FO172" i="57"/>
  <c r="FO95" i="57"/>
  <c r="EM140" i="57"/>
  <c r="CU169" i="57"/>
  <c r="GA146" i="57"/>
  <c r="AA171" i="57"/>
  <c r="CI190" i="57"/>
  <c r="CY179" i="57"/>
  <c r="EY178" i="57"/>
  <c r="FS95" i="57"/>
  <c r="GA67" i="57"/>
  <c r="CY190" i="57"/>
  <c r="AM22" i="57"/>
  <c r="AM131" i="57"/>
  <c r="G121" i="57"/>
  <c r="FG117" i="57"/>
  <c r="FG137" i="57"/>
  <c r="BO165" i="57"/>
  <c r="CQ178" i="57"/>
  <c r="K132" i="57"/>
  <c r="BO107" i="57"/>
  <c r="BO100" i="57"/>
  <c r="BG107" i="57"/>
  <c r="DC96" i="57"/>
  <c r="DG180" i="57"/>
  <c r="AQ188" i="57"/>
  <c r="DO75" i="57"/>
  <c r="CM179" i="57"/>
  <c r="CY57" i="57"/>
  <c r="DS154" i="57"/>
  <c r="GQ71" i="57"/>
  <c r="CY26" i="57"/>
  <c r="EQ124" i="57"/>
  <c r="GI146" i="57"/>
  <c r="BC191" i="57"/>
  <c r="FC140" i="57"/>
  <c r="S131" i="57"/>
  <c r="DS73" i="57"/>
  <c r="K93" i="57"/>
  <c r="G22" i="57"/>
  <c r="EM86" i="57"/>
  <c r="FO113" i="57"/>
  <c r="DO73" i="57"/>
  <c r="EU191" i="57"/>
  <c r="GQ92" i="57"/>
  <c r="S107" i="57"/>
  <c r="O105" i="57"/>
  <c r="GA189" i="57"/>
  <c r="DC174" i="57"/>
  <c r="BS38" i="57"/>
  <c r="DW148" i="57"/>
  <c r="FW31" i="57"/>
  <c r="GE29" i="57"/>
  <c r="AU190" i="57"/>
  <c r="S100" i="57"/>
  <c r="GE108" i="57"/>
  <c r="CU131" i="57"/>
  <c r="DC77" i="57"/>
  <c r="CU74" i="57"/>
  <c r="CY43" i="57"/>
  <c r="CE128" i="57"/>
  <c r="CI55" i="57"/>
  <c r="AA193" i="57"/>
  <c r="FW102" i="57"/>
  <c r="BS13" i="57"/>
  <c r="GI139" i="57"/>
  <c r="DG150" i="57"/>
  <c r="EE80" i="57"/>
  <c r="DK131" i="57"/>
  <c r="W51" i="57"/>
  <c r="CI17" i="57"/>
  <c r="S104" i="57"/>
  <c r="AE79" i="57"/>
  <c r="EU26" i="57"/>
  <c r="CA161" i="57"/>
  <c r="EU121" i="57"/>
  <c r="AI93" i="57"/>
  <c r="GE33" i="57"/>
  <c r="CE118" i="57"/>
  <c r="EU180" i="57"/>
  <c r="CQ189" i="57"/>
  <c r="FS105" i="57"/>
  <c r="DK133" i="57"/>
  <c r="BK89" i="57"/>
  <c r="BK75" i="57"/>
  <c r="G132" i="57"/>
  <c r="O173" i="57"/>
  <c r="FG156" i="57"/>
  <c r="AA151" i="57"/>
  <c r="GE98" i="57"/>
  <c r="EY130" i="57"/>
  <c r="CY129" i="57"/>
  <c r="AI189" i="57"/>
  <c r="CU188" i="57"/>
  <c r="GM178" i="57"/>
  <c r="CI80" i="57"/>
  <c r="FC125" i="57"/>
  <c r="S86" i="57"/>
  <c r="EQ177" i="57"/>
  <c r="EQ117" i="57"/>
  <c r="CY131" i="57"/>
  <c r="FO192" i="57"/>
  <c r="GI98" i="57"/>
  <c r="GE76" i="57"/>
  <c r="FO133" i="57"/>
  <c r="AY115" i="57"/>
  <c r="FO99" i="57"/>
  <c r="S143" i="57"/>
  <c r="O76" i="57"/>
  <c r="CM68" i="57"/>
  <c r="EE34" i="57"/>
  <c r="FC141" i="57"/>
  <c r="DC146" i="57"/>
  <c r="CY22" i="57"/>
  <c r="FS90" i="57"/>
  <c r="O142" i="57"/>
  <c r="EY65" i="57"/>
  <c r="DW72" i="57"/>
  <c r="EY111" i="57"/>
  <c r="CU68" i="57"/>
  <c r="GQ186" i="57"/>
  <c r="FG166" i="57"/>
  <c r="BK124" i="57"/>
  <c r="CM96" i="57"/>
  <c r="EY122" i="57"/>
  <c r="G171" i="57"/>
  <c r="DO51" i="57"/>
  <c r="AA122" i="57"/>
  <c r="EU28" i="57"/>
  <c r="GE20" i="57"/>
  <c r="GA161" i="57"/>
  <c r="CA190" i="57"/>
  <c r="W46" i="57"/>
  <c r="O188" i="57"/>
  <c r="DG87" i="57"/>
  <c r="FO75" i="57"/>
  <c r="DC122" i="57"/>
  <c r="AU163" i="57"/>
  <c r="GE122" i="57"/>
  <c r="DC189" i="57"/>
  <c r="CU122" i="57"/>
  <c r="AY71" i="57"/>
  <c r="EE110" i="57"/>
  <c r="EQ120" i="57"/>
  <c r="GE56" i="57"/>
  <c r="W139" i="57"/>
  <c r="AE124" i="57"/>
  <c r="BS110" i="57"/>
  <c r="GI189" i="57"/>
  <c r="GM84" i="57"/>
  <c r="S130" i="57"/>
  <c r="EE149" i="57"/>
  <c r="EY92" i="57"/>
  <c r="BK190" i="57"/>
  <c r="DO72" i="57"/>
  <c r="GM95" i="57"/>
  <c r="DO105" i="57"/>
  <c r="S160" i="57"/>
  <c r="GE55" i="57"/>
  <c r="CI168" i="57"/>
  <c r="FG177" i="57"/>
  <c r="GQ75" i="57"/>
  <c r="EE68" i="57"/>
  <c r="CM189" i="57"/>
  <c r="EY74" i="57"/>
  <c r="EA178" i="57"/>
  <c r="AI176" i="57"/>
  <c r="GE48" i="57"/>
  <c r="BK134" i="57"/>
  <c r="AE130" i="57"/>
  <c r="AM129" i="57"/>
  <c r="BG75" i="57"/>
  <c r="CQ132" i="57"/>
  <c r="FK116" i="57"/>
  <c r="AQ145" i="57"/>
  <c r="BC39" i="57"/>
  <c r="EY151" i="57"/>
  <c r="BC117" i="57"/>
  <c r="DO70" i="57"/>
  <c r="W106" i="57"/>
  <c r="EY136" i="57"/>
  <c r="GQ175" i="57"/>
  <c r="AQ183" i="57"/>
  <c r="EM141" i="57"/>
  <c r="FW138" i="57"/>
  <c r="AE65" i="57"/>
  <c r="FC163" i="57"/>
  <c r="AU91" i="57"/>
  <c r="AE137" i="57"/>
  <c r="S83" i="57"/>
  <c r="FW49" i="57"/>
  <c r="EU146" i="57"/>
  <c r="EU132" i="57"/>
  <c r="O87" i="57"/>
  <c r="FC110" i="57"/>
  <c r="EU71" i="57"/>
  <c r="CI42" i="57"/>
  <c r="EY155" i="57"/>
  <c r="FK68" i="57"/>
  <c r="BK130" i="57"/>
  <c r="BG124" i="57"/>
  <c r="CY58" i="57"/>
  <c r="DW103" i="57"/>
  <c r="DC82" i="57"/>
  <c r="EQ136" i="57"/>
  <c r="EA180" i="57"/>
  <c r="BO191" i="57"/>
  <c r="EE16" i="57"/>
  <c r="GA131" i="57"/>
  <c r="AM77" i="57"/>
  <c r="DW164" i="57"/>
  <c r="FW140" i="57"/>
  <c r="FK55" i="57"/>
  <c r="BO155" i="57"/>
  <c r="AE138" i="57"/>
  <c r="BO162" i="57"/>
  <c r="EI182" i="57"/>
  <c r="W31" i="57"/>
  <c r="BO98" i="57"/>
  <c r="DW185" i="57"/>
  <c r="CM75" i="57"/>
  <c r="BS21" i="57"/>
  <c r="BC123" i="57"/>
  <c r="BK150" i="57"/>
  <c r="CA120" i="57"/>
  <c r="BW93" i="57"/>
  <c r="BW112" i="57"/>
  <c r="AY76" i="57"/>
  <c r="AU129" i="57"/>
  <c r="BS27" i="57"/>
  <c r="EY75" i="57"/>
  <c r="EU60" i="57"/>
  <c r="G124" i="57"/>
  <c r="AE128" i="57"/>
  <c r="AM79" i="57"/>
  <c r="CM82" i="57"/>
  <c r="CY117" i="57"/>
  <c r="DO121" i="57"/>
  <c r="AE184" i="57"/>
  <c r="AY194" i="57"/>
  <c r="DW132" i="57"/>
  <c r="GA155" i="57"/>
  <c r="AI135" i="57"/>
  <c r="CM187" i="57"/>
  <c r="GE135" i="57"/>
  <c r="EA75" i="57"/>
  <c r="GI169" i="57"/>
  <c r="GE157" i="57"/>
  <c r="BC128" i="57"/>
  <c r="FW133" i="57"/>
  <c r="BS15" i="57"/>
  <c r="GQ78" i="57"/>
  <c r="GM131" i="57"/>
  <c r="EY105" i="57"/>
  <c r="GM115" i="57"/>
  <c r="CE189" i="57"/>
  <c r="GA92" i="57"/>
  <c r="BC96" i="57"/>
  <c r="CE161" i="57"/>
  <c r="GM120" i="57"/>
  <c r="AM91" i="57"/>
  <c r="GQ94" i="57"/>
  <c r="S179" i="57"/>
  <c r="CM182" i="57"/>
  <c r="DC113" i="57"/>
  <c r="GE146" i="57"/>
  <c r="GE70" i="57"/>
  <c r="DO125" i="57"/>
  <c r="AE166" i="57"/>
  <c r="EM178" i="57"/>
  <c r="DO83" i="57"/>
  <c r="S119" i="57"/>
  <c r="GA71" i="57"/>
  <c r="AU102" i="57"/>
  <c r="FG150" i="57"/>
  <c r="BC146" i="57"/>
  <c r="EI169" i="57"/>
  <c r="W189" i="57"/>
  <c r="GI147" i="57"/>
  <c r="BO174" i="57"/>
  <c r="FG66" i="57"/>
  <c r="BK104" i="57"/>
  <c r="FO150" i="57"/>
  <c r="FC88" i="57"/>
  <c r="FK53" i="57"/>
  <c r="FC157" i="57"/>
  <c r="FG119" i="57"/>
  <c r="EQ125" i="57"/>
  <c r="CU185" i="57"/>
  <c r="AI72" i="57"/>
  <c r="S174" i="57"/>
  <c r="GI190" i="57"/>
  <c r="FO173" i="57"/>
  <c r="GI130" i="57"/>
  <c r="EE163" i="57"/>
  <c r="DS128" i="57"/>
  <c r="W152" i="57"/>
  <c r="G152" i="57"/>
  <c r="GI102" i="57"/>
  <c r="GA125" i="57"/>
  <c r="EM102" i="57"/>
  <c r="AQ125" i="57"/>
  <c r="EA143" i="57"/>
  <c r="CY173" i="57"/>
  <c r="BC59" i="57"/>
  <c r="EM70" i="57"/>
  <c r="GQ120" i="57"/>
  <c r="CQ170" i="57"/>
  <c r="FC92" i="57"/>
  <c r="CM136" i="57"/>
  <c r="FS71" i="57"/>
  <c r="DO187" i="57"/>
  <c r="BW84" i="57"/>
  <c r="BW134" i="57"/>
  <c r="DW73" i="57"/>
  <c r="BK92" i="57"/>
  <c r="EY139" i="57"/>
  <c r="AA83" i="57"/>
  <c r="DS125" i="57"/>
  <c r="DO49" i="57"/>
  <c r="S125" i="57"/>
  <c r="AI69" i="57"/>
  <c r="GM138" i="57"/>
  <c r="DC109" i="57"/>
  <c r="DC151" i="57"/>
  <c r="EY179" i="57"/>
  <c r="FK84" i="57"/>
  <c r="EM193" i="57"/>
  <c r="EM77" i="57"/>
  <c r="CM97" i="57"/>
  <c r="O70" i="57"/>
  <c r="GQ129" i="57"/>
  <c r="AU191" i="57"/>
  <c r="FS132" i="57"/>
  <c r="FG191" i="57"/>
  <c r="W92" i="57"/>
  <c r="G50" i="57"/>
  <c r="DG119" i="57"/>
  <c r="AM138" i="57"/>
  <c r="CU92" i="57"/>
  <c r="G69" i="57"/>
  <c r="EU188" i="57"/>
  <c r="DO117" i="57"/>
  <c r="BW126" i="57"/>
  <c r="CY36" i="57"/>
  <c r="CM90" i="57"/>
  <c r="CQ141" i="57"/>
  <c r="CI13" i="57"/>
  <c r="CI139" i="57"/>
  <c r="CI115" i="57"/>
  <c r="BC75" i="57"/>
  <c r="W33" i="57"/>
  <c r="CM152" i="57"/>
  <c r="FW41" i="57"/>
  <c r="DS183" i="57"/>
  <c r="CU172" i="57"/>
  <c r="G184" i="57"/>
  <c r="K184" i="57"/>
  <c r="AM133" i="57"/>
  <c r="DS69" i="57"/>
  <c r="GA117" i="57"/>
  <c r="DK191" i="57"/>
  <c r="FK168" i="57"/>
  <c r="GE18" i="57"/>
  <c r="K118" i="57"/>
  <c r="CY34" i="57"/>
  <c r="S147" i="57"/>
  <c r="S176" i="57"/>
  <c r="FW122" i="57"/>
  <c r="G59" i="57"/>
  <c r="EQ148" i="57"/>
  <c r="BK136" i="57"/>
  <c r="GE105" i="57"/>
  <c r="CU106" i="57"/>
  <c r="CU183" i="57"/>
  <c r="BK171" i="57"/>
  <c r="EQ96" i="57"/>
  <c r="FG100" i="57"/>
  <c r="DC92" i="57"/>
  <c r="GA118" i="57"/>
  <c r="GE69" i="57"/>
  <c r="K120" i="57"/>
  <c r="GA176" i="57"/>
  <c r="CM143" i="57"/>
  <c r="EA132" i="57"/>
  <c r="EU42" i="57"/>
  <c r="EM186" i="57"/>
  <c r="AM169" i="57"/>
  <c r="CU190" i="57"/>
  <c r="DO161" i="57"/>
  <c r="DW113" i="57"/>
  <c r="FW155" i="57"/>
  <c r="GE13" i="57"/>
  <c r="GA106" i="57"/>
  <c r="FS120" i="57"/>
  <c r="EA71" i="57"/>
  <c r="CQ150" i="57"/>
  <c r="G169" i="57"/>
  <c r="AI94" i="57"/>
  <c r="CY136" i="57"/>
  <c r="FW142" i="57"/>
  <c r="CE120" i="57"/>
  <c r="BK128" i="57"/>
  <c r="DG110" i="57"/>
  <c r="EA105" i="57"/>
  <c r="AA181" i="57"/>
  <c r="AY91" i="57"/>
  <c r="BG79" i="57"/>
  <c r="CA178" i="57"/>
  <c r="EE121" i="57"/>
  <c r="GQ80" i="57"/>
  <c r="CI28" i="57"/>
  <c r="O179" i="57"/>
  <c r="GQ139" i="57"/>
  <c r="FW37" i="57"/>
  <c r="EA130" i="57"/>
  <c r="CI163" i="57"/>
  <c r="GQ126" i="57"/>
  <c r="GM192" i="57"/>
  <c r="AA189" i="57"/>
  <c r="W26" i="57"/>
  <c r="K179" i="57"/>
  <c r="GA127" i="57"/>
  <c r="BO115" i="57"/>
  <c r="FW109" i="57"/>
  <c r="CE158" i="57"/>
  <c r="GE72" i="57"/>
  <c r="AQ99" i="57"/>
  <c r="GI175" i="57"/>
  <c r="GQ117" i="57"/>
  <c r="CU103" i="57"/>
  <c r="G64" i="57"/>
  <c r="FW123" i="57"/>
  <c r="GE68" i="57"/>
  <c r="FO97" i="57"/>
  <c r="EU98" i="57"/>
  <c r="GE149" i="57"/>
  <c r="EQ70" i="57"/>
  <c r="FW38" i="57"/>
  <c r="EA140" i="57"/>
  <c r="GA165" i="57"/>
  <c r="CU171" i="57"/>
  <c r="K173" i="57"/>
  <c r="W17" i="57"/>
  <c r="AU159" i="57"/>
  <c r="CI122" i="57"/>
  <c r="BW121" i="57"/>
  <c r="FK74" i="57"/>
  <c r="EY192" i="57"/>
  <c r="CU181" i="57"/>
  <c r="CA159" i="57"/>
  <c r="GE42" i="57"/>
  <c r="CQ98" i="57"/>
  <c r="GQ142" i="57"/>
  <c r="BC183" i="57"/>
  <c r="DG141" i="57"/>
  <c r="FW194" i="57"/>
  <c r="DC143" i="57"/>
  <c r="FW166" i="57"/>
  <c r="GI125" i="57"/>
  <c r="CE185" i="57"/>
  <c r="GI127" i="57"/>
  <c r="GE31" i="57"/>
  <c r="EU76" i="57"/>
  <c r="EU82" i="57"/>
  <c r="FK90" i="57"/>
  <c r="GM189" i="57"/>
  <c r="FO101" i="57"/>
  <c r="AI154" i="57"/>
  <c r="FK81" i="57"/>
  <c r="GE153" i="57"/>
  <c r="EI118" i="57"/>
  <c r="AU176" i="57"/>
  <c r="AE147" i="57"/>
  <c r="EA138" i="57"/>
  <c r="BG116" i="57"/>
  <c r="S163" i="57"/>
  <c r="K114" i="57"/>
  <c r="AM136" i="57"/>
  <c r="FK79" i="57"/>
  <c r="GM152" i="57"/>
  <c r="BK80" i="57"/>
  <c r="FG73" i="57"/>
  <c r="EQ89" i="57"/>
  <c r="FC136" i="57"/>
  <c r="AM84" i="57"/>
  <c r="GE192" i="57"/>
  <c r="W140" i="57"/>
  <c r="DO153" i="57"/>
  <c r="FW59" i="57"/>
  <c r="EU17" i="57"/>
  <c r="BW115" i="57"/>
  <c r="FC99" i="57"/>
  <c r="AE99" i="57"/>
  <c r="G53" i="57"/>
  <c r="EY186" i="57"/>
  <c r="AY111" i="57"/>
  <c r="FO140" i="57"/>
  <c r="EU185" i="57"/>
  <c r="FO68" i="57"/>
  <c r="FG111" i="57"/>
  <c r="BW108" i="57"/>
  <c r="AU107" i="57"/>
  <c r="CU72" i="57"/>
  <c r="FS170" i="57"/>
  <c r="AQ83" i="57"/>
  <c r="DK96" i="57"/>
  <c r="AY138" i="57"/>
  <c r="AA166" i="57"/>
  <c r="EQ73" i="57"/>
  <c r="BS62" i="57"/>
  <c r="EY94" i="57"/>
  <c r="GQ96" i="57"/>
  <c r="FC159" i="57"/>
  <c r="AY156" i="57"/>
  <c r="FC171" i="57"/>
  <c r="DG81" i="57"/>
  <c r="DG153" i="57"/>
  <c r="AY191" i="57"/>
  <c r="FK170" i="57"/>
  <c r="FS138" i="57"/>
  <c r="G17" i="57"/>
  <c r="FK85" i="57"/>
  <c r="FO155" i="57"/>
  <c r="EA69" i="57"/>
  <c r="W150" i="57"/>
  <c r="CM144" i="57"/>
  <c r="AU124" i="57"/>
  <c r="AA190" i="57"/>
  <c r="DW92" i="57"/>
  <c r="DS180" i="57"/>
  <c r="CY49" i="57"/>
  <c r="G41" i="57"/>
  <c r="AM81" i="57"/>
  <c r="FK140" i="57"/>
  <c r="CQ121" i="57"/>
  <c r="S121" i="57"/>
  <c r="FW35" i="57"/>
  <c r="EI139" i="57"/>
  <c r="GE128" i="57"/>
  <c r="G57" i="57"/>
  <c r="GM81" i="57"/>
  <c r="CY108" i="57"/>
  <c r="CE176" i="57"/>
  <c r="BS105" i="57"/>
  <c r="BG193" i="57"/>
  <c r="AQ73" i="57"/>
  <c r="CU70" i="57"/>
  <c r="K78" i="57"/>
  <c r="CI175" i="57"/>
  <c r="GA144" i="57"/>
  <c r="K90" i="57"/>
  <c r="FS169" i="57"/>
  <c r="EY99" i="57"/>
  <c r="CE192" i="57"/>
  <c r="AA80" i="57"/>
  <c r="W84" i="57"/>
  <c r="EA173" i="57"/>
  <c r="EQ81" i="57"/>
  <c r="GQ81" i="57"/>
  <c r="GQ86" i="57"/>
  <c r="GE21" i="57"/>
  <c r="AA128" i="57"/>
  <c r="EE152" i="57"/>
  <c r="GM146" i="57"/>
  <c r="W167" i="57"/>
  <c r="AU153" i="57"/>
  <c r="AQ120" i="57"/>
  <c r="BK167" i="57"/>
  <c r="EI126" i="57"/>
  <c r="AE158" i="57"/>
  <c r="FW171" i="57"/>
  <c r="EE144" i="57"/>
  <c r="AY147" i="57"/>
  <c r="CA119" i="57"/>
  <c r="GE92" i="57"/>
  <c r="FC147" i="57"/>
  <c r="FW32" i="57"/>
  <c r="FK26" i="57"/>
  <c r="AM57" i="57"/>
  <c r="FS175" i="57"/>
  <c r="CU110" i="57"/>
  <c r="CY65" i="57"/>
  <c r="W79" i="57"/>
  <c r="CE145" i="57"/>
  <c r="BC131" i="57"/>
  <c r="FK15" i="57"/>
  <c r="DK146" i="57"/>
  <c r="DK68" i="57"/>
  <c r="DC75" i="57"/>
  <c r="AA178" i="57"/>
  <c r="GA186" i="57"/>
  <c r="DC73" i="57"/>
  <c r="DO178" i="57"/>
  <c r="EA100" i="57"/>
  <c r="CE164" i="57"/>
  <c r="DW182" i="57"/>
  <c r="CQ163" i="57"/>
  <c r="FS129" i="57"/>
  <c r="BS78" i="57"/>
  <c r="EE154" i="57"/>
  <c r="DS70" i="57"/>
  <c r="DW161" i="57"/>
  <c r="W135" i="57"/>
  <c r="DW191" i="57"/>
  <c r="BW132" i="57"/>
  <c r="AM161" i="57"/>
  <c r="FS81" i="57"/>
  <c r="GQ76" i="57"/>
  <c r="DO119" i="57"/>
  <c r="EQ105" i="57"/>
  <c r="FG160" i="57"/>
  <c r="FW64" i="57"/>
  <c r="BK176" i="57"/>
  <c r="FC181" i="57"/>
  <c r="GM89" i="57"/>
  <c r="CE123" i="57"/>
  <c r="GM144" i="57"/>
  <c r="DK137" i="57"/>
  <c r="EI113" i="57"/>
  <c r="EQ68" i="57"/>
  <c r="DO142" i="57"/>
  <c r="GQ137" i="57"/>
  <c r="BW183" i="57"/>
  <c r="EM121" i="57"/>
  <c r="CY15" i="57"/>
  <c r="GM126" i="57"/>
  <c r="S153" i="57"/>
  <c r="CM170" i="57"/>
  <c r="DO96" i="57"/>
  <c r="GM72" i="57"/>
  <c r="DG93" i="57"/>
  <c r="DC153" i="57"/>
  <c r="EI141" i="57"/>
  <c r="FK89" i="57"/>
  <c r="AA76" i="57"/>
  <c r="CY180" i="57"/>
  <c r="FC71" i="57"/>
  <c r="CA135" i="57"/>
  <c r="DS148" i="57"/>
  <c r="DC94" i="57"/>
  <c r="AM67" i="57"/>
  <c r="CA113" i="57"/>
  <c r="EA190" i="57"/>
  <c r="DW180" i="57"/>
  <c r="DG165" i="57"/>
  <c r="W122" i="57"/>
  <c r="FG130" i="57"/>
  <c r="G32" i="57"/>
  <c r="CA182" i="57"/>
  <c r="FW152" i="57"/>
  <c r="CA77" i="57"/>
  <c r="W98" i="57"/>
  <c r="EU127" i="57"/>
  <c r="DK87" i="57"/>
  <c r="DS82" i="57"/>
  <c r="FG92" i="57"/>
  <c r="EE105" i="57"/>
  <c r="GE67" i="57"/>
  <c r="GI87" i="57"/>
  <c r="CY94" i="57"/>
  <c r="GI107" i="57"/>
  <c r="FS157" i="57"/>
  <c r="AQ71" i="57"/>
  <c r="FW112" i="57"/>
  <c r="GA75" i="57"/>
  <c r="W39" i="57"/>
  <c r="EM164" i="57"/>
  <c r="BS84" i="57"/>
  <c r="CI104" i="57"/>
  <c r="BC168" i="57"/>
  <c r="S150" i="57"/>
  <c r="GQ118" i="57"/>
  <c r="AM51" i="57"/>
  <c r="AQ165" i="57"/>
  <c r="DS188" i="57"/>
  <c r="CA84" i="57"/>
  <c r="K91" i="57"/>
  <c r="FW174" i="57"/>
  <c r="BG71" i="57"/>
  <c r="EA183" i="57"/>
  <c r="EA118" i="57"/>
  <c r="FW60" i="57"/>
  <c r="CQ138" i="57"/>
  <c r="FW18" i="57"/>
  <c r="CI171" i="57"/>
  <c r="GM132" i="57"/>
  <c r="BC163" i="57"/>
  <c r="W151" i="57"/>
  <c r="G117" i="57"/>
  <c r="AE67" i="57"/>
  <c r="FW126" i="57"/>
  <c r="FO65" i="57"/>
  <c r="DC159" i="57"/>
  <c r="GA85" i="57"/>
  <c r="GA91" i="57"/>
  <c r="GM65" i="57"/>
  <c r="CY39" i="57"/>
  <c r="G30" i="57"/>
  <c r="FS74" i="57"/>
  <c r="EA116" i="57"/>
  <c r="DO47" i="57"/>
  <c r="GA192" i="57"/>
  <c r="O113" i="57"/>
  <c r="GE30" i="57"/>
  <c r="FK102" i="57"/>
  <c r="AA159" i="57"/>
  <c r="CE73" i="57"/>
  <c r="GM136" i="57"/>
  <c r="S97" i="57"/>
  <c r="W192" i="57"/>
  <c r="GQ88" i="57"/>
  <c r="FW100" i="57"/>
  <c r="FK49" i="57"/>
  <c r="FK154" i="57"/>
  <c r="EQ146" i="57"/>
  <c r="CM74" i="57"/>
  <c r="CA99" i="57"/>
  <c r="FK117" i="57"/>
  <c r="AE183" i="57"/>
  <c r="GA78" i="57"/>
  <c r="GI123" i="57"/>
  <c r="DK164" i="57"/>
  <c r="GI157" i="57"/>
  <c r="FW55" i="57"/>
  <c r="FS152" i="57"/>
  <c r="GE25" i="57"/>
  <c r="BW101" i="57"/>
  <c r="BK178" i="57"/>
  <c r="CI64" i="57"/>
  <c r="DS136" i="57"/>
  <c r="CE76" i="57"/>
  <c r="DS102" i="57"/>
  <c r="EU51" i="57"/>
  <c r="BW118" i="57"/>
  <c r="GE27" i="57"/>
  <c r="AY175" i="57"/>
  <c r="BG177" i="57"/>
  <c r="BK181" i="57"/>
  <c r="FO175" i="57"/>
  <c r="G153" i="57"/>
  <c r="EU20" i="57"/>
  <c r="EU134" i="57"/>
  <c r="EQ156" i="57"/>
  <c r="DC65" i="57"/>
  <c r="EU14" i="57"/>
  <c r="FO76" i="57"/>
  <c r="AA147" i="57"/>
  <c r="FW19" i="57"/>
  <c r="FW90" i="57"/>
  <c r="DW156" i="57"/>
  <c r="W123" i="57"/>
  <c r="FO126" i="57"/>
  <c r="DK150" i="57"/>
  <c r="DC80" i="57"/>
  <c r="DS85" i="57"/>
  <c r="AE189" i="57"/>
  <c r="FO105" i="57"/>
  <c r="AI65" i="57"/>
  <c r="G178" i="57"/>
  <c r="BC14" i="57"/>
  <c r="GM158" i="57"/>
  <c r="EY142" i="57"/>
  <c r="FK41" i="57"/>
  <c r="GM73" i="57"/>
  <c r="G88" i="57"/>
  <c r="EY125" i="57"/>
  <c r="GE162" i="57"/>
  <c r="DO154" i="57"/>
  <c r="EU117" i="57"/>
  <c r="EY153" i="57"/>
  <c r="EY66" i="57"/>
  <c r="FO186" i="57"/>
  <c r="G192" i="57"/>
  <c r="EY159" i="57"/>
  <c r="EY165" i="57"/>
  <c r="W145" i="57"/>
  <c r="G48" i="57"/>
  <c r="AY129" i="57"/>
  <c r="FG90" i="57"/>
  <c r="EQ180" i="57"/>
  <c r="O115" i="57"/>
  <c r="BK72" i="57"/>
  <c r="CY18" i="57"/>
  <c r="BS23" i="57"/>
  <c r="AE132" i="57"/>
  <c r="BS142" i="57"/>
  <c r="BC133" i="57"/>
  <c r="DK166" i="57"/>
  <c r="GM70" i="57"/>
  <c r="BC53" i="57"/>
  <c r="BC186" i="57"/>
  <c r="CQ81" i="57"/>
  <c r="W49" i="57"/>
  <c r="GA107" i="57"/>
  <c r="CA89" i="57"/>
  <c r="AA131" i="57"/>
  <c r="BS55" i="57"/>
  <c r="AI160" i="57"/>
  <c r="O176" i="57"/>
  <c r="AQ157" i="57"/>
  <c r="GE196" i="57"/>
  <c r="EU196" i="57"/>
  <c r="EM196" i="57"/>
  <c r="AQ195" i="57"/>
  <c r="BK184" i="57"/>
  <c r="AE89" i="57"/>
  <c r="DG160" i="57"/>
  <c r="BW146" i="57"/>
  <c r="FS147" i="57"/>
  <c r="BS177" i="57"/>
  <c r="FS107" i="57"/>
  <c r="AU147" i="57"/>
  <c r="S91" i="57"/>
  <c r="DG108" i="57"/>
  <c r="BO159" i="57"/>
  <c r="W115" i="57"/>
  <c r="EM88" i="57"/>
  <c r="CQ90" i="57"/>
  <c r="FO184" i="57"/>
  <c r="AI111" i="57"/>
  <c r="BK121" i="57"/>
  <c r="FG98" i="57"/>
  <c r="EI67" i="57"/>
  <c r="FK151" i="57"/>
  <c r="DK180" i="57"/>
  <c r="DG174" i="57"/>
  <c r="AI143" i="57"/>
  <c r="AM82" i="57"/>
  <c r="BW186" i="57"/>
  <c r="O128" i="57"/>
  <c r="W102" i="57"/>
  <c r="G190" i="57"/>
  <c r="CE109" i="57"/>
  <c r="GA153" i="57"/>
  <c r="GI160" i="57"/>
  <c r="EE106" i="57"/>
  <c r="DG67" i="57"/>
  <c r="DC171" i="57"/>
  <c r="EM89" i="57"/>
  <c r="AE112" i="57"/>
  <c r="FG183" i="57"/>
  <c r="AA139" i="57"/>
  <c r="AM122" i="57"/>
  <c r="BO127" i="57"/>
  <c r="EI88" i="57"/>
  <c r="AQ87" i="57"/>
  <c r="G45" i="57"/>
  <c r="W77" i="57"/>
  <c r="BC171" i="57"/>
  <c r="BG103" i="57"/>
  <c r="K156" i="57"/>
  <c r="BO168" i="57"/>
  <c r="G187" i="57"/>
  <c r="O102" i="57"/>
  <c r="DK94" i="57"/>
  <c r="K79" i="57"/>
  <c r="CA123" i="57"/>
  <c r="AY195" i="57"/>
  <c r="DG196" i="57"/>
  <c r="DC193" i="57"/>
  <c r="EE194" i="57"/>
  <c r="FW33" i="57"/>
  <c r="EI97" i="57"/>
  <c r="GQ191" i="57"/>
  <c r="O92" i="57"/>
  <c r="EI192" i="57"/>
  <c r="W93" i="57"/>
  <c r="EM94" i="57"/>
  <c r="FW66" i="57"/>
  <c r="FK148" i="57"/>
  <c r="AM164" i="57"/>
  <c r="EA81" i="57"/>
  <c r="BC151" i="57"/>
  <c r="GA129" i="57"/>
  <c r="CY175" i="57"/>
  <c r="FW124" i="57"/>
  <c r="AY119" i="57"/>
  <c r="CY113" i="57"/>
  <c r="BS73" i="57"/>
  <c r="CU196" i="57"/>
  <c r="CY150" i="57"/>
  <c r="BC147" i="57"/>
  <c r="DK175" i="57"/>
  <c r="EE150" i="57"/>
  <c r="GI118" i="57"/>
  <c r="DS156" i="57"/>
  <c r="GI115" i="57"/>
  <c r="AY150" i="57"/>
  <c r="FC172" i="57"/>
  <c r="EA85" i="57"/>
  <c r="DK115" i="57"/>
  <c r="AI141" i="57"/>
  <c r="DO101" i="57"/>
  <c r="CU150" i="57"/>
  <c r="CU178" i="57"/>
  <c r="AU115" i="57"/>
  <c r="EI114" i="57"/>
  <c r="CA166" i="57"/>
  <c r="GM172" i="57"/>
  <c r="AA157" i="57"/>
  <c r="EE17" i="57"/>
  <c r="W107" i="57"/>
  <c r="BO110" i="57"/>
  <c r="FG139" i="57"/>
  <c r="G134" i="57"/>
  <c r="CY55" i="57"/>
  <c r="GA73" i="57"/>
  <c r="EE12" i="57"/>
  <c r="BS107" i="57"/>
  <c r="AA174" i="57"/>
  <c r="EY134" i="57"/>
  <c r="DC124" i="57"/>
  <c r="DK75" i="57"/>
  <c r="S71" i="57"/>
  <c r="EU44" i="57"/>
  <c r="CY143" i="57"/>
  <c r="AA89" i="57"/>
  <c r="CQ142" i="57"/>
  <c r="BK125" i="57"/>
  <c r="BW149" i="57"/>
  <c r="CQ104" i="57"/>
  <c r="GQ115" i="57"/>
  <c r="W96" i="57"/>
  <c r="FC75" i="57"/>
  <c r="DC160" i="57"/>
  <c r="DO103" i="57"/>
  <c r="BW73" i="57"/>
  <c r="CY196" i="57"/>
  <c r="AQ184" i="57"/>
  <c r="DC194" i="57"/>
  <c r="EI195" i="57"/>
  <c r="EA195" i="57"/>
  <c r="O196" i="57"/>
  <c r="FO153" i="57"/>
  <c r="AU156" i="57"/>
  <c r="BO153" i="57"/>
  <c r="AE71" i="57"/>
  <c r="G122" i="57"/>
  <c r="CE168" i="57"/>
  <c r="FG106" i="57"/>
  <c r="G61" i="57"/>
  <c r="EA106" i="57"/>
  <c r="FC149" i="57"/>
  <c r="GA147" i="57"/>
  <c r="DG129" i="57"/>
  <c r="FG146" i="57"/>
  <c r="AI126" i="57"/>
  <c r="S105" i="57"/>
  <c r="EY181" i="57"/>
  <c r="CQ191" i="57"/>
  <c r="S158" i="57"/>
  <c r="FG69" i="57"/>
  <c r="CU173" i="57"/>
  <c r="FS134" i="57"/>
  <c r="FC80" i="57"/>
  <c r="S114" i="57"/>
  <c r="BC67" i="57"/>
  <c r="FK121" i="57"/>
  <c r="CA180" i="57"/>
  <c r="G99" i="57"/>
  <c r="DS111" i="57"/>
  <c r="CU186" i="57"/>
  <c r="K94" i="57"/>
  <c r="DO89" i="57"/>
  <c r="EY72" i="57"/>
  <c r="FW144" i="57"/>
  <c r="GA180" i="57"/>
  <c r="AU103" i="57"/>
  <c r="GM163" i="57"/>
  <c r="AE105" i="57"/>
  <c r="GM141" i="57"/>
  <c r="FK107" i="57"/>
  <c r="GA172" i="57"/>
  <c r="GM133" i="57"/>
  <c r="FG108" i="57"/>
  <c r="FK171" i="57"/>
  <c r="FS111" i="57"/>
  <c r="CM78" i="57"/>
  <c r="CE130" i="57"/>
  <c r="AM182" i="57"/>
  <c r="EE182" i="57"/>
  <c r="DC147" i="57"/>
  <c r="BO188" i="57"/>
  <c r="AY123" i="57"/>
  <c r="W75" i="57"/>
  <c r="O118" i="57"/>
  <c r="AI174" i="57"/>
  <c r="AQ97" i="57"/>
  <c r="AI75" i="57"/>
  <c r="FK164" i="57"/>
  <c r="AU65" i="57"/>
  <c r="GQ146" i="57"/>
  <c r="BO160" i="57"/>
  <c r="CI101" i="57"/>
  <c r="CA95" i="57"/>
  <c r="DW95" i="57"/>
  <c r="BG162" i="57"/>
  <c r="GI68" i="57"/>
  <c r="CU143" i="57"/>
  <c r="BC41" i="57"/>
  <c r="CA195" i="57"/>
  <c r="FW195" i="57"/>
  <c r="W195" i="57"/>
  <c r="FC195" i="57"/>
  <c r="DS195" i="57"/>
  <c r="FO193" i="57"/>
  <c r="AI196" i="57"/>
  <c r="AU196" i="57"/>
  <c r="BK192" i="57"/>
  <c r="DO93" i="57"/>
  <c r="GI163" i="57"/>
  <c r="EI102" i="57"/>
  <c r="FO124" i="57"/>
  <c r="FK162" i="57"/>
  <c r="AQ186" i="57"/>
  <c r="BC157" i="57"/>
  <c r="FC134" i="57"/>
  <c r="EE118" i="57"/>
  <c r="DC137" i="57"/>
  <c r="DO28" i="57"/>
  <c r="BO92" i="57"/>
  <c r="GI80" i="57"/>
  <c r="DS166" i="57"/>
  <c r="BS36" i="57"/>
  <c r="AY95" i="57"/>
  <c r="FW110" i="57"/>
  <c r="FS124" i="57"/>
  <c r="FG77" i="57"/>
  <c r="GA182" i="57"/>
  <c r="EQ121" i="57"/>
  <c r="DO59" i="57"/>
  <c r="BC129" i="57"/>
  <c r="AY143" i="57"/>
  <c r="FO145" i="57"/>
  <c r="EU34" i="57"/>
  <c r="BG72" i="57"/>
  <c r="CU96" i="57"/>
  <c r="EQ188" i="57"/>
  <c r="AI115" i="57"/>
  <c r="GM102" i="57"/>
  <c r="K66" i="57"/>
  <c r="FS139" i="57"/>
  <c r="AQ67" i="57"/>
  <c r="W132" i="57"/>
  <c r="BO170" i="57"/>
  <c r="FW93" i="57"/>
  <c r="CE170" i="57"/>
  <c r="AA168" i="57"/>
  <c r="FW118" i="57"/>
  <c r="BC121" i="57"/>
  <c r="CE95" i="57"/>
  <c r="DS77" i="57"/>
  <c r="AA123" i="57"/>
  <c r="O77" i="57"/>
  <c r="GE169" i="57"/>
  <c r="W69" i="57"/>
  <c r="CE83" i="57"/>
  <c r="FG157" i="57"/>
  <c r="S182" i="57"/>
  <c r="CU126" i="57"/>
  <c r="BK179" i="57"/>
  <c r="O73" i="57"/>
  <c r="CI154" i="57"/>
  <c r="BK109" i="57"/>
  <c r="CA174" i="57"/>
  <c r="AQ150" i="57"/>
  <c r="K147" i="57"/>
  <c r="EQ192" i="57"/>
  <c r="AU110" i="57"/>
  <c r="DK99" i="57"/>
  <c r="AI128" i="57"/>
  <c r="CE105" i="57"/>
  <c r="CI23" i="57"/>
  <c r="FW72" i="57"/>
  <c r="DO162" i="57"/>
  <c r="CA66" i="57"/>
  <c r="BC111" i="57"/>
  <c r="GQ69" i="57"/>
  <c r="AM192" i="57"/>
  <c r="GE130" i="57"/>
  <c r="EY68" i="57"/>
  <c r="CU146" i="57"/>
  <c r="DW172" i="57"/>
  <c r="DK106" i="57"/>
  <c r="EU192" i="57"/>
  <c r="DG91" i="57"/>
  <c r="CY159" i="57"/>
  <c r="FW189" i="57"/>
  <c r="AY186" i="57"/>
  <c r="AY82" i="57"/>
  <c r="O166" i="57"/>
  <c r="FS115" i="57"/>
  <c r="BW140" i="57"/>
  <c r="AM38" i="57"/>
  <c r="BS163" i="57"/>
  <c r="EU49" i="57"/>
  <c r="EE78" i="57"/>
  <c r="DK65" i="57"/>
  <c r="FG162" i="57"/>
  <c r="BC160" i="57"/>
  <c r="GI170" i="57"/>
  <c r="BK98" i="57"/>
  <c r="CI130" i="57"/>
  <c r="S80" i="57"/>
  <c r="FO71" i="57"/>
  <c r="EM172" i="57"/>
  <c r="S171" i="57"/>
  <c r="DG113" i="57"/>
  <c r="BK118" i="57"/>
  <c r="EE18" i="57"/>
  <c r="G83" i="57"/>
  <c r="AI86" i="57"/>
  <c r="G126" i="57"/>
  <c r="BK76" i="57"/>
  <c r="BC78" i="57"/>
  <c r="AU100" i="57"/>
  <c r="BG67" i="57"/>
  <c r="EE36" i="57"/>
  <c r="K109" i="57"/>
  <c r="O89" i="57"/>
  <c r="DG169" i="57"/>
  <c r="DG68" i="57"/>
  <c r="CQ105" i="57"/>
  <c r="FG187" i="57"/>
  <c r="GQ187" i="57"/>
  <c r="BS145" i="57"/>
  <c r="EE171" i="57"/>
  <c r="AQ114" i="57"/>
  <c r="FK112" i="57"/>
  <c r="EA167" i="57"/>
  <c r="EU72" i="57"/>
  <c r="FO84" i="57"/>
  <c r="AA138" i="57"/>
  <c r="GI112" i="57"/>
  <c r="FK36" i="57"/>
  <c r="CI191" i="57"/>
  <c r="GE118" i="57"/>
  <c r="AQ190" i="57"/>
  <c r="BG157" i="57"/>
  <c r="CE187" i="57"/>
  <c r="GI181" i="57"/>
  <c r="GI136" i="57"/>
  <c r="FS153" i="57"/>
  <c r="AY96" i="57"/>
  <c r="EU109" i="57"/>
  <c r="K106" i="57"/>
  <c r="DW65" i="57"/>
  <c r="FO85" i="57"/>
  <c r="FS125" i="57"/>
  <c r="FS68" i="57"/>
  <c r="EE128" i="57"/>
  <c r="GE60" i="57"/>
  <c r="FC168" i="57"/>
  <c r="AA141" i="57"/>
  <c r="DC88" i="57"/>
  <c r="BW110" i="57"/>
  <c r="GI159" i="57"/>
  <c r="FG89" i="57"/>
  <c r="EE25" i="57"/>
  <c r="BS52" i="57"/>
  <c r="DW83" i="57"/>
  <c r="EE64" i="57"/>
  <c r="G185" i="57"/>
  <c r="DO149" i="57"/>
  <c r="FK51" i="57"/>
  <c r="DS108" i="57"/>
  <c r="BS31" i="57"/>
  <c r="BO67" i="57"/>
  <c r="AE76" i="57"/>
  <c r="CU138" i="57"/>
  <c r="BG65" i="57"/>
  <c r="AY172" i="57"/>
  <c r="EI180" i="57"/>
  <c r="FO129" i="57"/>
  <c r="CA97" i="57"/>
  <c r="DK118" i="57"/>
  <c r="BC138" i="57"/>
  <c r="DG111" i="57"/>
  <c r="W125" i="57"/>
  <c r="CQ122" i="57"/>
  <c r="GM109" i="57"/>
  <c r="AA116" i="57"/>
  <c r="CU87" i="57"/>
  <c r="BG131" i="57"/>
  <c r="BK159" i="57"/>
  <c r="GI167" i="57"/>
  <c r="K136" i="57"/>
  <c r="DC155" i="57"/>
  <c r="BC184" i="57"/>
  <c r="CQ195" i="57"/>
  <c r="CA184" i="57"/>
  <c r="BW195" i="57"/>
  <c r="FK71" i="57"/>
  <c r="FW21" i="57"/>
  <c r="EE134" i="57"/>
  <c r="DO158" i="57"/>
  <c r="CQ94" i="57"/>
  <c r="EQ83" i="57"/>
  <c r="K160" i="57"/>
  <c r="CY123" i="57"/>
  <c r="AA81" i="57"/>
  <c r="EE50" i="57"/>
  <c r="O71" i="57"/>
  <c r="BW161" i="57"/>
  <c r="FK118" i="57"/>
  <c r="FK135" i="57"/>
  <c r="AA167" i="57"/>
  <c r="FG123" i="57"/>
  <c r="EY162" i="57"/>
  <c r="DC119" i="57"/>
  <c r="BC29" i="57"/>
  <c r="FK99" i="57"/>
  <c r="DC115" i="57"/>
  <c r="DC186" i="57"/>
  <c r="BW155" i="57"/>
  <c r="BW72" i="57"/>
  <c r="FO158" i="57"/>
  <c r="GI191" i="57"/>
  <c r="AA152" i="57"/>
  <c r="CM100" i="57"/>
  <c r="CU148" i="57"/>
  <c r="CY140" i="57"/>
  <c r="EE124" i="57"/>
  <c r="AI159" i="57"/>
  <c r="K133" i="57"/>
  <c r="AY132" i="57"/>
  <c r="DO26" i="57"/>
  <c r="EA90" i="57"/>
  <c r="FG168" i="57"/>
  <c r="W124" i="57"/>
  <c r="CM168" i="57"/>
  <c r="EY76" i="57"/>
  <c r="O125" i="57"/>
  <c r="BO80" i="57"/>
  <c r="BG151" i="57"/>
  <c r="BS172" i="57"/>
  <c r="FC191" i="57"/>
  <c r="CM113" i="57"/>
  <c r="K138" i="57"/>
  <c r="CI102" i="57"/>
  <c r="BS184" i="57"/>
  <c r="CM195" i="57"/>
  <c r="CM196" i="57"/>
  <c r="W184" i="57"/>
  <c r="FK195" i="57"/>
  <c r="CY69" i="57"/>
  <c r="FG102" i="57"/>
  <c r="GI103" i="57"/>
  <c r="GI120" i="57"/>
  <c r="FS159" i="57"/>
  <c r="GE126" i="57"/>
  <c r="EI136" i="57"/>
  <c r="DW178" i="57"/>
  <c r="DO180" i="57"/>
  <c r="BG149" i="57"/>
  <c r="EY140" i="57"/>
  <c r="DS118" i="57"/>
  <c r="FC113" i="57"/>
  <c r="FS171" i="57"/>
  <c r="CY86" i="57"/>
  <c r="FW113" i="57"/>
  <c r="O189" i="57"/>
  <c r="GA157" i="57"/>
  <c r="DG106" i="57"/>
  <c r="FC182" i="57"/>
  <c r="O109" i="57"/>
  <c r="GI75" i="57"/>
  <c r="GA149" i="57"/>
  <c r="AM89" i="57"/>
  <c r="FS78" i="57"/>
  <c r="CY181" i="57"/>
  <c r="EI86" i="57"/>
  <c r="FW105" i="57"/>
  <c r="W42" i="57"/>
  <c r="CU152" i="57"/>
  <c r="CA72" i="57"/>
  <c r="G114" i="57"/>
  <c r="AY159" i="57"/>
  <c r="S109" i="57"/>
  <c r="BK107" i="57"/>
  <c r="BS40" i="57"/>
  <c r="BS49" i="57"/>
  <c r="G129" i="57"/>
  <c r="AA130" i="57"/>
  <c r="AM44" i="57"/>
  <c r="CU107" i="57"/>
  <c r="DO40" i="57"/>
  <c r="AU148" i="57"/>
  <c r="AA71" i="57"/>
  <c r="CQ159" i="57"/>
  <c r="CM159" i="57"/>
  <c r="GA187" i="57"/>
  <c r="CI195" i="57"/>
  <c r="K195" i="57"/>
  <c r="BO195" i="57"/>
  <c r="FC196" i="57"/>
  <c r="GE85" i="57"/>
  <c r="AE82" i="57"/>
  <c r="FW156" i="57"/>
  <c r="FK38" i="57"/>
  <c r="AM65" i="57"/>
  <c r="FO163" i="57"/>
  <c r="CY137" i="57"/>
  <c r="CI40" i="57"/>
  <c r="BG112" i="57"/>
  <c r="AI77" i="57"/>
  <c r="EM92" i="57"/>
  <c r="CU167" i="57"/>
  <c r="S190" i="57"/>
  <c r="BG121" i="57"/>
  <c r="BK84" i="57"/>
  <c r="AU94" i="57"/>
  <c r="EA84" i="57"/>
  <c r="AQ74" i="57"/>
  <c r="CE68" i="57"/>
  <c r="EU151" i="57"/>
  <c r="BC175" i="57"/>
  <c r="BG175" i="57"/>
  <c r="BG135" i="57"/>
  <c r="S141" i="57"/>
  <c r="CY27" i="57"/>
  <c r="EY173" i="57"/>
  <c r="CI47" i="57"/>
  <c r="AY107" i="57"/>
  <c r="AM69" i="57"/>
  <c r="FW104" i="57"/>
  <c r="EE126" i="57"/>
  <c r="GQ122" i="57"/>
  <c r="DC183" i="57"/>
  <c r="K115" i="57"/>
  <c r="CI161" i="57"/>
  <c r="O145" i="57"/>
  <c r="O84" i="57"/>
  <c r="BC40" i="57"/>
  <c r="CI111" i="57"/>
  <c r="AQ159" i="57"/>
  <c r="BG133" i="57"/>
  <c r="AY116" i="57"/>
  <c r="CQ185" i="57"/>
  <c r="BG80" i="57"/>
  <c r="EQ152" i="57"/>
  <c r="CI98" i="57"/>
  <c r="G136" i="57"/>
  <c r="DK172" i="57"/>
  <c r="CY114" i="57"/>
  <c r="FW80" i="57"/>
  <c r="BO94" i="57"/>
  <c r="AY101" i="57"/>
  <c r="G142" i="57"/>
  <c r="BG179" i="57"/>
  <c r="AM108" i="57"/>
  <c r="BC16" i="57"/>
  <c r="GE80" i="57"/>
  <c r="BW151" i="57"/>
  <c r="FG196" i="57"/>
  <c r="EQ195" i="57"/>
  <c r="DK195" i="57"/>
  <c r="DW153" i="57"/>
  <c r="EI65" i="57"/>
  <c r="DG190" i="57"/>
  <c r="FC79" i="57"/>
  <c r="GI121" i="57"/>
  <c r="FG143" i="57"/>
  <c r="CY105" i="57"/>
  <c r="BC63" i="57"/>
  <c r="O114" i="57"/>
  <c r="EA185" i="57"/>
  <c r="DW137" i="57"/>
  <c r="CU141" i="57"/>
  <c r="CI135" i="57"/>
  <c r="GE133" i="57"/>
  <c r="GM160" i="57"/>
  <c r="CQ87" i="57"/>
  <c r="S84" i="57"/>
  <c r="AU171" i="57"/>
  <c r="EY131" i="57"/>
  <c r="BO103" i="57"/>
  <c r="GI65" i="57"/>
  <c r="FW150" i="57"/>
  <c r="CE87" i="57"/>
  <c r="EE73" i="57"/>
  <c r="EE192" i="57"/>
  <c r="GA100" i="57"/>
  <c r="BS115" i="57"/>
  <c r="CA81" i="57"/>
  <c r="G14" i="57"/>
  <c r="FS103" i="57"/>
  <c r="GI149" i="57"/>
  <c r="O193" i="57"/>
  <c r="FS161" i="57"/>
  <c r="GQ103" i="57"/>
  <c r="FG114" i="57"/>
  <c r="GM181" i="57"/>
  <c r="W179" i="57"/>
  <c r="G139" i="57"/>
  <c r="FW96" i="57"/>
  <c r="BK141" i="57"/>
  <c r="FK126" i="57"/>
  <c r="EU78" i="57"/>
  <c r="W21" i="57"/>
  <c r="CY102" i="57"/>
  <c r="DG132" i="57"/>
  <c r="EU52" i="57"/>
  <c r="AQ175" i="57"/>
  <c r="BK65" i="57"/>
  <c r="CQ84" i="57"/>
  <c r="DS113" i="57"/>
  <c r="AA113" i="57"/>
  <c r="AI149" i="57"/>
  <c r="W94" i="57"/>
  <c r="AI165" i="57"/>
  <c r="BS157" i="57"/>
  <c r="AQ155" i="57"/>
  <c r="CY20" i="57"/>
  <c r="CM87" i="57"/>
  <c r="DW157" i="57"/>
  <c r="BC91" i="57"/>
  <c r="CM176" i="57"/>
  <c r="CI196" i="57"/>
  <c r="AA184" i="57"/>
  <c r="O184" i="57"/>
  <c r="GM195" i="57"/>
  <c r="DO196" i="57"/>
  <c r="DK184" i="57"/>
  <c r="CY184" i="57"/>
  <c r="CI184" i="57"/>
  <c r="CU184" i="57"/>
  <c r="AI194" i="57"/>
  <c r="AI193" i="57"/>
  <c r="EU184" i="57"/>
  <c r="O195" i="57"/>
  <c r="O194" i="57"/>
  <c r="DS184" i="57"/>
  <c r="BW191" i="57"/>
  <c r="BW190" i="57"/>
  <c r="S194" i="57"/>
  <c r="S193" i="57"/>
  <c r="BG195" i="57"/>
  <c r="BG194" i="57"/>
  <c r="FG184" i="57"/>
  <c r="EA184" i="57"/>
  <c r="BK194" i="57"/>
  <c r="BK193" i="57"/>
  <c r="EY195" i="57"/>
  <c r="EY194" i="57"/>
  <c r="EA194" i="57"/>
  <c r="EA193" i="57"/>
  <c r="EE184" i="57"/>
  <c r="DG194" i="57"/>
  <c r="DG193" i="57"/>
  <c r="GQ194" i="57"/>
  <c r="GQ193" i="57"/>
  <c r="BC195" i="57"/>
  <c r="BC194" i="57"/>
  <c r="CQ184" i="57"/>
  <c r="CA194" i="57"/>
  <c r="CA193" i="57"/>
  <c r="DW184" i="57"/>
  <c r="BS194" i="57"/>
  <c r="BS193" i="57"/>
  <c r="DO184" i="57"/>
  <c r="GE184" i="57"/>
  <c r="CA196" i="57"/>
  <c r="AM194" i="57"/>
  <c r="AM193" i="57"/>
  <c r="CM194" i="57"/>
  <c r="CM193" i="57"/>
  <c r="AQ196" i="57"/>
  <c r="GM194" i="57"/>
  <c r="GM193" i="57"/>
  <c r="AU194" i="57"/>
  <c r="AU193" i="57"/>
  <c r="DO194" i="57"/>
  <c r="DO193" i="57"/>
  <c r="GI194" i="57"/>
  <c r="GI193" i="57"/>
  <c r="EE196" i="57"/>
  <c r="EE195" i="57"/>
  <c r="DW195" i="57"/>
  <c r="DW194" i="57"/>
  <c r="DK194" i="57"/>
  <c r="DK193" i="57"/>
  <c r="GA194" i="57"/>
  <c r="GA193" i="57"/>
  <c r="FK184" i="57"/>
  <c r="CM184" i="57"/>
  <c r="CU195" i="57"/>
  <c r="CU194" i="57"/>
  <c r="S184" i="57"/>
  <c r="S183" i="57"/>
  <c r="GE195" i="57"/>
  <c r="GE194" i="57"/>
  <c r="BW196" i="57"/>
  <c r="EU194" i="57"/>
  <c r="EU193" i="57"/>
  <c r="CE195" i="57"/>
  <c r="CE194" i="57"/>
  <c r="EI194" i="57"/>
  <c r="EI193" i="57"/>
  <c r="CY194" i="57"/>
  <c r="CY193" i="57"/>
  <c r="BO194" i="57"/>
  <c r="BO193" i="57"/>
  <c r="DC184" i="57"/>
  <c r="AE195" i="57"/>
  <c r="AE194" i="57"/>
  <c r="FC194" i="57"/>
  <c r="FC193" i="57"/>
  <c r="FC184" i="57"/>
  <c r="G194" i="57"/>
  <c r="G193" i="57"/>
  <c r="K194" i="57"/>
  <c r="K193" i="57"/>
  <c r="FK194" i="57"/>
  <c r="FK193" i="57"/>
  <c r="EQ194" i="57"/>
  <c r="EQ193" i="57"/>
  <c r="DS194" i="57"/>
  <c r="DS193" i="57"/>
  <c r="BW194" i="57"/>
  <c r="BW193" i="57"/>
  <c r="CQ194" i="57"/>
  <c r="CQ193" i="57"/>
  <c r="AQ193" i="57"/>
  <c r="AQ192" i="57"/>
  <c r="CI194" i="57"/>
  <c r="CI193" i="57"/>
  <c r="BG184" i="57"/>
  <c r="BG183" i="57"/>
  <c r="BK196" i="57"/>
  <c r="CE196" i="57"/>
  <c r="AY196" i="57"/>
  <c r="BO196" i="57"/>
  <c r="W196" i="57"/>
  <c r="AM196" i="57"/>
  <c r="AA196" i="57"/>
  <c r="G196" i="57"/>
  <c r="G195" i="57"/>
  <c r="BG196" i="57"/>
  <c r="BS196" i="57"/>
  <c r="BS195" i="57"/>
  <c r="AE196" i="57"/>
  <c r="DK124" i="57" l="1"/>
  <c r="AM172" i="57"/>
  <c r="BC57" i="57"/>
  <c r="CQ72" i="57"/>
  <c r="EI94" i="57"/>
  <c r="AA144" i="57"/>
  <c r="CU120" i="57"/>
  <c r="CU121" i="57"/>
  <c r="EM194" i="57"/>
  <c r="EQ161" i="57"/>
  <c r="S95" i="57"/>
  <c r="DG122" i="57"/>
  <c r="FW82" i="57"/>
  <c r="CA138" i="57"/>
  <c r="CQ103" i="57"/>
  <c r="BW176" i="57"/>
  <c r="EI178" i="57"/>
  <c r="CM94" i="57"/>
  <c r="BG137" i="57"/>
  <c r="FW28" i="57"/>
  <c r="O99" i="57"/>
  <c r="G91" i="57"/>
  <c r="AM144" i="57"/>
  <c r="AY67" i="57"/>
  <c r="AU109" i="57"/>
  <c r="GA151" i="57"/>
  <c r="S167" i="57"/>
  <c r="BC23" i="57"/>
  <c r="AA121" i="57"/>
  <c r="CU101" i="57"/>
  <c r="EA187" i="57"/>
  <c r="W191" i="57"/>
  <c r="GE82" i="57"/>
  <c r="FW26" i="57"/>
  <c r="AE170" i="57"/>
  <c r="AI163" i="57"/>
  <c r="CA116" i="57"/>
  <c r="BC148" i="57"/>
  <c r="AQ142" i="57"/>
  <c r="FG185" i="57"/>
  <c r="FG186" i="57"/>
  <c r="GA159" i="57"/>
  <c r="AY167" i="57"/>
  <c r="O147" i="57"/>
  <c r="GE103" i="57"/>
  <c r="CA132" i="57"/>
  <c r="EQ129" i="57"/>
  <c r="CM126" i="57"/>
  <c r="S73" i="57"/>
  <c r="S155" i="57"/>
  <c r="BC25" i="57"/>
  <c r="BW78" i="57"/>
  <c r="CQ110" i="57"/>
  <c r="EY176" i="57"/>
  <c r="CE180" i="57"/>
  <c r="BG114" i="57"/>
  <c r="G81" i="57"/>
  <c r="EU182" i="57"/>
  <c r="EE96" i="57"/>
  <c r="CY154" i="57"/>
  <c r="FO191" i="57"/>
  <c r="W23" i="57"/>
  <c r="W22" i="57"/>
  <c r="AA162" i="57"/>
  <c r="EI166" i="57"/>
  <c r="EI188" i="57"/>
  <c r="G131" i="57"/>
  <c r="GI186" i="57"/>
  <c r="CY91" i="57"/>
  <c r="CY186" i="57"/>
  <c r="O104" i="57"/>
  <c r="BG142" i="57"/>
  <c r="O144" i="57"/>
  <c r="BS44" i="57"/>
  <c r="EQ79" i="57"/>
  <c r="CQ75" i="57"/>
  <c r="EQ185" i="57"/>
  <c r="FC83" i="57"/>
  <c r="AE97" i="57"/>
  <c r="W82" i="57"/>
  <c r="G115" i="57"/>
  <c r="G116" i="57"/>
  <c r="CM89" i="57"/>
  <c r="CY176" i="57"/>
  <c r="CY177" i="57"/>
  <c r="G103" i="57"/>
  <c r="BC170" i="57"/>
  <c r="BC169" i="57"/>
  <c r="BS134" i="57"/>
  <c r="K189" i="57"/>
  <c r="BW88" i="57"/>
  <c r="AI83" i="57"/>
  <c r="G38" i="57"/>
  <c r="DW88" i="57"/>
  <c r="EI72" i="57"/>
  <c r="AM86" i="57"/>
  <c r="EE101" i="57"/>
  <c r="BS77" i="57"/>
  <c r="FK21" i="57"/>
  <c r="G119" i="57"/>
  <c r="AE95" i="57"/>
  <c r="BG100" i="57"/>
  <c r="AI178" i="57"/>
  <c r="BO185" i="57"/>
  <c r="BG161" i="57"/>
  <c r="BG160" i="57"/>
  <c r="DK182" i="57"/>
  <c r="BO130" i="57"/>
  <c r="W74" i="57"/>
  <c r="S192" i="57"/>
  <c r="AM126" i="57"/>
  <c r="CI113" i="57"/>
  <c r="K186" i="57"/>
  <c r="AU170" i="57"/>
  <c r="CI58" i="57"/>
  <c r="CI186" i="57"/>
  <c r="BC108" i="57"/>
  <c r="DS110" i="57"/>
  <c r="AY100" i="57"/>
  <c r="CM167" i="57"/>
  <c r="W63" i="57"/>
  <c r="FS117" i="57"/>
  <c r="S116" i="57"/>
  <c r="G67" i="57"/>
  <c r="CQ80" i="57"/>
  <c r="EM180" i="57"/>
  <c r="DC102" i="57"/>
  <c r="K124" i="57"/>
  <c r="K123" i="57"/>
  <c r="W37" i="57"/>
  <c r="AI105" i="57"/>
  <c r="AI104" i="57"/>
  <c r="AE159" i="57"/>
  <c r="AE107" i="57"/>
  <c r="CQ182" i="57"/>
  <c r="DS138" i="57"/>
  <c r="EA152" i="57"/>
  <c r="DO132" i="57"/>
  <c r="AY125" i="57"/>
  <c r="G93" i="57"/>
  <c r="GE34" i="57"/>
  <c r="GE35" i="57"/>
  <c r="CE137" i="57"/>
  <c r="FG132" i="57"/>
  <c r="DK111" i="57"/>
  <c r="EM171" i="57"/>
  <c r="FC189" i="57"/>
  <c r="BC65" i="57"/>
  <c r="S136" i="57"/>
  <c r="S135" i="57"/>
  <c r="G13" i="57"/>
  <c r="AY134" i="57"/>
  <c r="CE85" i="57"/>
  <c r="GE87" i="57"/>
  <c r="AY184" i="57"/>
  <c r="BC73" i="57"/>
  <c r="EI184" i="57"/>
  <c r="O133" i="57"/>
  <c r="BC77" i="57"/>
  <c r="CY47" i="57"/>
  <c r="CY46" i="57"/>
  <c r="CI180" i="57"/>
  <c r="DW187" i="57"/>
  <c r="DW186" i="57"/>
  <c r="BW128" i="57"/>
  <c r="AU71" i="57"/>
  <c r="DO65" i="57"/>
  <c r="DO186" i="57"/>
  <c r="AM115" i="57"/>
  <c r="GM143" i="57"/>
  <c r="EY156" i="57"/>
  <c r="AA115" i="57"/>
  <c r="CU197" i="57"/>
  <c r="EQ98" i="57"/>
  <c r="FK197" i="57"/>
  <c r="CI183" i="57"/>
  <c r="O153" i="57"/>
  <c r="DC126" i="57"/>
  <c r="DC132" i="57"/>
  <c r="K142" i="57"/>
  <c r="CI73" i="57"/>
  <c r="AE84" i="57"/>
  <c r="DO109" i="57"/>
  <c r="FK59" i="57"/>
  <c r="FO96" i="57"/>
  <c r="GM142" i="57"/>
  <c r="EM130" i="57"/>
  <c r="AI167" i="57"/>
  <c r="BS92" i="57"/>
  <c r="BC81" i="57"/>
  <c r="FW65" i="57"/>
  <c r="EU100" i="57"/>
  <c r="CQ86" i="57"/>
  <c r="FO98" i="57"/>
  <c r="AY117" i="57"/>
  <c r="FW48" i="57"/>
  <c r="GI97" i="57"/>
  <c r="DW189" i="57"/>
  <c r="GQ87" i="57"/>
  <c r="FS151" i="57"/>
  <c r="DO87" i="57"/>
  <c r="FS86" i="57"/>
  <c r="CY84" i="57"/>
  <c r="DK173" i="57"/>
  <c r="CY23" i="57"/>
  <c r="DO188" i="57"/>
  <c r="BW85" i="57"/>
  <c r="EY117" i="57"/>
  <c r="FK104" i="57"/>
  <c r="CI123" i="57"/>
  <c r="EM177" i="57"/>
  <c r="CI105" i="57"/>
  <c r="FG95" i="57"/>
  <c r="AI152" i="57"/>
  <c r="DW131" i="57"/>
  <c r="O126" i="57"/>
  <c r="G141" i="57"/>
  <c r="EY112" i="57"/>
  <c r="FK17" i="57"/>
  <c r="FG182" i="57"/>
  <c r="FK132" i="57"/>
  <c r="GA168" i="57"/>
  <c r="EA114" i="57"/>
  <c r="CM137" i="57"/>
  <c r="S65" i="57"/>
  <c r="DG75" i="57"/>
  <c r="CM135" i="57"/>
  <c r="FG167" i="57"/>
  <c r="EA92" i="57"/>
  <c r="GE58" i="57"/>
  <c r="BW90" i="57"/>
  <c r="AU75" i="57"/>
  <c r="EA82" i="57"/>
  <c r="DW104" i="57"/>
  <c r="FO151" i="57"/>
  <c r="G33" i="57"/>
  <c r="AA150" i="57"/>
  <c r="W56" i="57"/>
  <c r="BK66" i="57"/>
  <c r="FG133" i="57"/>
  <c r="GI164" i="57"/>
  <c r="K176" i="57"/>
  <c r="FK46" i="57"/>
  <c r="DS142" i="57"/>
  <c r="FS96" i="57"/>
  <c r="DW115" i="57"/>
  <c r="FK24" i="57"/>
  <c r="CY81" i="57"/>
  <c r="FG138" i="57"/>
  <c r="CY110" i="57"/>
  <c r="CM123" i="57"/>
  <c r="GE64" i="57"/>
  <c r="CE142" i="57"/>
  <c r="BK68" i="57"/>
  <c r="FW83" i="57"/>
  <c r="GE22" i="57"/>
  <c r="GE171" i="57"/>
  <c r="W80" i="57"/>
  <c r="AM197" i="57"/>
  <c r="DO76" i="57"/>
  <c r="FW130" i="57"/>
  <c r="CI159" i="57"/>
  <c r="GQ82" i="57"/>
  <c r="FO135" i="57"/>
  <c r="W157" i="57"/>
  <c r="FG161" i="57"/>
  <c r="AM45" i="57"/>
  <c r="CI172" i="57"/>
  <c r="EQ84" i="57"/>
  <c r="DG139" i="57"/>
  <c r="BS179" i="57"/>
  <c r="DG89" i="57"/>
  <c r="EY119" i="57"/>
  <c r="BS83" i="57"/>
  <c r="G95" i="57"/>
  <c r="BG154" i="57"/>
  <c r="CE169" i="57"/>
  <c r="BW75" i="57"/>
  <c r="GA111" i="57"/>
  <c r="GM170" i="57"/>
  <c r="AQ174" i="57"/>
  <c r="EU53" i="57"/>
  <c r="FW103" i="57"/>
  <c r="EU164" i="57"/>
  <c r="EQ115" i="57"/>
  <c r="FK120" i="57"/>
  <c r="W28" i="57"/>
  <c r="G159" i="57"/>
  <c r="BG81" i="57"/>
  <c r="GE106" i="57"/>
  <c r="GA167" i="57"/>
  <c r="DK147" i="57"/>
  <c r="GE109" i="57"/>
  <c r="GM118" i="57"/>
  <c r="FG171" i="57"/>
  <c r="EI142" i="57"/>
  <c r="BS79" i="57"/>
  <c r="CQ147" i="57"/>
  <c r="DO43" i="57"/>
  <c r="AM33" i="57"/>
  <c r="DO106" i="57"/>
  <c r="AY109" i="57"/>
  <c r="CQ155" i="57"/>
  <c r="BS136" i="57"/>
  <c r="DO37" i="57"/>
  <c r="FO180" i="57"/>
  <c r="CE190" i="57"/>
  <c r="CI19" i="57"/>
  <c r="G62" i="57"/>
  <c r="DC141" i="57"/>
  <c r="EY108" i="57"/>
  <c r="EA117" i="57"/>
  <c r="DS129" i="57"/>
  <c r="K116" i="57"/>
  <c r="O191" i="57"/>
  <c r="GI104" i="57"/>
  <c r="EQ153" i="57"/>
  <c r="DG114" i="57"/>
  <c r="CU93" i="57"/>
  <c r="G70" i="57"/>
  <c r="EI105" i="57"/>
  <c r="CU132" i="57"/>
  <c r="EM161" i="57"/>
  <c r="BS128" i="57"/>
  <c r="BC154" i="57"/>
  <c r="BO145" i="57"/>
  <c r="AI74" i="57"/>
  <c r="FW30" i="57"/>
  <c r="CI162" i="57"/>
  <c r="FK165" i="57"/>
  <c r="AU66" i="57"/>
  <c r="AU130" i="57"/>
  <c r="AI124" i="57"/>
  <c r="W15" i="57"/>
  <c r="S77" i="57"/>
  <c r="CQ68" i="57"/>
  <c r="W148" i="57"/>
  <c r="AM142" i="57"/>
  <c r="EM174" i="57"/>
  <c r="DK179" i="57"/>
  <c r="BO135" i="57"/>
  <c r="AA187" i="57"/>
  <c r="GM188" i="57"/>
  <c r="FG104" i="57"/>
  <c r="EQ103" i="57"/>
  <c r="AE173" i="57"/>
  <c r="BG111" i="57"/>
  <c r="O112" i="57"/>
  <c r="EU149" i="57"/>
  <c r="FO128" i="57"/>
  <c r="EE158" i="57"/>
  <c r="FK63" i="57"/>
  <c r="FS149" i="57"/>
  <c r="DS92" i="57"/>
  <c r="BC189" i="57"/>
  <c r="CQ134" i="57"/>
  <c r="W162" i="57"/>
  <c r="DW181" i="57"/>
  <c r="GA142" i="57"/>
  <c r="DS178" i="57"/>
  <c r="FO162" i="57"/>
  <c r="BG187" i="57"/>
  <c r="EA181" i="57"/>
  <c r="FG93" i="57"/>
  <c r="O65" i="57"/>
  <c r="GQ119" i="57"/>
  <c r="EE135" i="57"/>
  <c r="AE123" i="57"/>
  <c r="EQ144" i="57"/>
  <c r="AI71" i="57"/>
  <c r="DS175" i="57"/>
  <c r="GE96" i="57"/>
  <c r="AI183" i="57"/>
  <c r="EA188" i="57"/>
  <c r="S127" i="57"/>
  <c r="CM129" i="57"/>
  <c r="EM167" i="57"/>
  <c r="BO149" i="57"/>
  <c r="FG176" i="57"/>
  <c r="FW128" i="57"/>
  <c r="DC180" i="57"/>
  <c r="DO111" i="57"/>
  <c r="AM95" i="57"/>
  <c r="DG133" i="57"/>
  <c r="CI66" i="57"/>
  <c r="DO120" i="57"/>
  <c r="BW123" i="57"/>
  <c r="BS59" i="57"/>
  <c r="AQ189" i="57"/>
  <c r="DO152" i="57"/>
  <c r="FK86" i="57"/>
  <c r="EI100" i="57"/>
  <c r="BS50" i="57"/>
  <c r="EU74" i="57"/>
  <c r="CY183" i="57"/>
  <c r="BG173" i="57"/>
  <c r="EA174" i="57"/>
  <c r="FW177" i="57"/>
  <c r="BO132" i="57"/>
  <c r="GM180" i="57"/>
  <c r="CU170" i="57"/>
  <c r="EM91" i="57"/>
  <c r="GI141" i="57"/>
  <c r="FO171" i="57"/>
  <c r="FG85" i="57"/>
  <c r="EI148" i="57"/>
  <c r="CY161" i="57"/>
  <c r="DW81" i="57"/>
  <c r="G113" i="57"/>
  <c r="CQ70" i="57"/>
  <c r="EE153" i="57"/>
  <c r="EI71" i="57"/>
  <c r="CI99" i="57"/>
  <c r="EA86" i="57"/>
  <c r="EQ67" i="57"/>
  <c r="BK189" i="57"/>
  <c r="GQ176" i="57"/>
  <c r="GM147" i="57"/>
  <c r="EM95" i="57"/>
  <c r="BO178" i="57"/>
  <c r="BO175" i="57"/>
  <c r="W35" i="57"/>
  <c r="W34" i="57"/>
  <c r="BG118" i="57"/>
  <c r="EU153" i="57"/>
  <c r="CI106" i="57"/>
  <c r="EM81" i="57"/>
  <c r="AI125" i="57"/>
  <c r="BW160" i="57"/>
  <c r="AU184" i="57"/>
  <c r="CA103" i="57"/>
  <c r="CU129" i="57"/>
  <c r="AA170" i="57"/>
  <c r="AM167" i="57"/>
  <c r="BW120" i="57"/>
  <c r="AU76" i="57"/>
  <c r="CY24" i="57"/>
  <c r="FC109" i="57"/>
  <c r="FG109" i="57"/>
  <c r="FG110" i="57"/>
  <c r="FW180" i="57"/>
  <c r="AE140" i="57"/>
  <c r="W118" i="57"/>
  <c r="EI161" i="57"/>
  <c r="AU83" i="57"/>
  <c r="FK188" i="57"/>
  <c r="AU151" i="57"/>
  <c r="AQ117" i="57"/>
  <c r="W30" i="57"/>
  <c r="BG143" i="57"/>
  <c r="CA109" i="57"/>
  <c r="EI149" i="57"/>
  <c r="EU154" i="57"/>
  <c r="CY188" i="57"/>
  <c r="CE114" i="57"/>
  <c r="EE48" i="57"/>
  <c r="CY82" i="57"/>
  <c r="AQ171" i="57"/>
  <c r="EM104" i="57"/>
  <c r="CU177" i="57"/>
  <c r="BK187" i="57"/>
  <c r="O161" i="57"/>
  <c r="CQ67" i="57"/>
  <c r="AY124" i="57"/>
  <c r="W149" i="57"/>
  <c r="AU116" i="57"/>
  <c r="BO121" i="57"/>
  <c r="EY120" i="57"/>
  <c r="AA105" i="57"/>
  <c r="CU180" i="57"/>
  <c r="BK115" i="57"/>
  <c r="DW151" i="57"/>
  <c r="W59" i="57"/>
  <c r="CM124" i="57"/>
  <c r="CI151" i="57"/>
  <c r="CI25" i="57"/>
  <c r="CI24" i="57"/>
  <c r="BC141" i="57"/>
  <c r="BO150" i="57"/>
  <c r="BS94" i="57"/>
  <c r="K164" i="57"/>
  <c r="AI168" i="57"/>
  <c r="CE92" i="57"/>
  <c r="BG108" i="57"/>
  <c r="AE86" i="57"/>
  <c r="AE87" i="57"/>
  <c r="AQ76" i="57"/>
  <c r="W72" i="57"/>
  <c r="BW188" i="57"/>
  <c r="AI80" i="57"/>
  <c r="AI79" i="57"/>
  <c r="AM19" i="57"/>
  <c r="W40" i="57"/>
  <c r="O182" i="57"/>
  <c r="BW135" i="57"/>
  <c r="FG86" i="57"/>
  <c r="EE148" i="57"/>
  <c r="CE148" i="57"/>
  <c r="BC66" i="57"/>
  <c r="GI132" i="57"/>
  <c r="AU139" i="57"/>
  <c r="AM128" i="57"/>
  <c r="FG147" i="57"/>
  <c r="FG148" i="57"/>
  <c r="AM54" i="57"/>
  <c r="AI103" i="57"/>
  <c r="BO77" i="57"/>
  <c r="AE141" i="57"/>
  <c r="FG96" i="57"/>
  <c r="AY170" i="57"/>
  <c r="CM107" i="57"/>
  <c r="AU143" i="57"/>
  <c r="EU129" i="57"/>
  <c r="DC127" i="57"/>
  <c r="AU120" i="57"/>
  <c r="W100" i="57"/>
  <c r="AY94" i="57"/>
  <c r="AY177" i="57"/>
  <c r="EE139" i="57"/>
  <c r="GA95" i="57"/>
  <c r="BW163" i="57"/>
  <c r="AU189" i="57"/>
  <c r="BK138" i="57"/>
  <c r="BC99" i="57"/>
  <c r="FG179" i="57"/>
  <c r="FG178" i="57"/>
  <c r="FG174" i="57"/>
  <c r="EM158" i="57"/>
  <c r="O108" i="57"/>
  <c r="CM157" i="57"/>
  <c r="DC105" i="57"/>
  <c r="DC104" i="57"/>
  <c r="W138" i="57"/>
  <c r="W137" i="57"/>
  <c r="AM31" i="57"/>
  <c r="FK152" i="57"/>
  <c r="FK153" i="57"/>
  <c r="EE155" i="57"/>
  <c r="EE156" i="57"/>
  <c r="FK111" i="57"/>
  <c r="DW116" i="57"/>
  <c r="BK106" i="57"/>
  <c r="AY103" i="57"/>
  <c r="W186" i="57"/>
  <c r="DG135" i="57"/>
  <c r="EE74" i="57"/>
  <c r="EE75" i="57"/>
  <c r="BW100" i="57"/>
  <c r="FK73" i="57"/>
  <c r="DK188" i="57"/>
  <c r="O81" i="57"/>
  <c r="BS180" i="57"/>
  <c r="O83" i="57"/>
  <c r="BS170" i="57"/>
  <c r="EU55" i="57"/>
  <c r="CE97" i="57"/>
  <c r="G144" i="57"/>
  <c r="AU165" i="57"/>
  <c r="AM176" i="57"/>
  <c r="AM159" i="57"/>
  <c r="DC117" i="57"/>
  <c r="BC86" i="57"/>
  <c r="EA150" i="57"/>
  <c r="DK105" i="57"/>
  <c r="FK96" i="57"/>
  <c r="EU32" i="57"/>
  <c r="DG145" i="57"/>
  <c r="EU147" i="57"/>
  <c r="BO111" i="57"/>
  <c r="BO112" i="57"/>
  <c r="CM120" i="57"/>
  <c r="W187" i="57"/>
  <c r="CI84" i="57"/>
  <c r="BK94" i="57"/>
  <c r="GI145" i="57"/>
  <c r="BW154" i="57"/>
  <c r="AM72" i="57"/>
  <c r="AE102" i="57"/>
  <c r="S180" i="57"/>
  <c r="BG145" i="57"/>
  <c r="DG76" i="57"/>
  <c r="AQ113" i="57"/>
  <c r="AA110" i="57"/>
  <c r="AU182" i="57"/>
  <c r="GE59" i="57"/>
  <c r="DS152" i="57"/>
  <c r="EM133" i="57"/>
  <c r="GA97" i="57"/>
  <c r="W161" i="57"/>
  <c r="O165" i="57"/>
  <c r="FC129" i="57"/>
  <c r="DK169" i="57"/>
  <c r="AY87" i="57"/>
  <c r="GE23" i="57"/>
  <c r="BS116" i="57"/>
  <c r="GI108" i="57"/>
  <c r="AI140" i="57"/>
  <c r="AE135" i="57"/>
  <c r="K69" i="57"/>
  <c r="BO70" i="57"/>
  <c r="FS142" i="57"/>
  <c r="AQ187" i="57"/>
  <c r="GA90" i="57"/>
  <c r="FW137" i="57"/>
  <c r="G25" i="57"/>
  <c r="O152" i="57"/>
  <c r="AE108" i="57"/>
  <c r="FW78" i="57"/>
  <c r="BO72" i="57"/>
  <c r="DW174" i="57"/>
  <c r="EE41" i="57"/>
  <c r="AY163" i="57"/>
  <c r="FK105" i="57"/>
  <c r="BC112" i="57"/>
  <c r="BC113" i="57"/>
  <c r="EY118" i="57"/>
  <c r="AM93" i="57"/>
  <c r="GA112" i="57"/>
  <c r="CA157" i="57"/>
  <c r="EU119" i="57"/>
  <c r="AU80" i="57"/>
  <c r="S111" i="57"/>
  <c r="BO142" i="57"/>
  <c r="EM153" i="57"/>
  <c r="FW193" i="57"/>
  <c r="BO158" i="57"/>
  <c r="EA128" i="57"/>
  <c r="EQ167" i="57"/>
  <c r="O137" i="57"/>
  <c r="AE163" i="57"/>
  <c r="DG172" i="57"/>
  <c r="CI120" i="57"/>
  <c r="AE120" i="57"/>
  <c r="EM118" i="57"/>
  <c r="AI191" i="57"/>
  <c r="CA68" i="57"/>
  <c r="BS87" i="57"/>
  <c r="EA154" i="57"/>
  <c r="CQ146" i="57"/>
  <c r="CY125" i="57"/>
  <c r="AE155" i="57"/>
  <c r="DW160" i="57"/>
  <c r="BS186" i="57"/>
  <c r="BS72" i="57"/>
  <c r="BK143" i="57"/>
  <c r="CI94" i="57"/>
  <c r="AM18" i="57"/>
  <c r="EQ90" i="57"/>
  <c r="EQ91" i="57"/>
  <c r="BS99" i="57"/>
  <c r="BK146" i="57"/>
  <c r="EE33" i="57"/>
  <c r="AM188" i="57"/>
  <c r="CI65" i="57"/>
  <c r="S89" i="57"/>
  <c r="CA143" i="57"/>
  <c r="BO136" i="57"/>
  <c r="DW150" i="57"/>
  <c r="CQ113" i="57"/>
  <c r="CE78" i="57"/>
  <c r="FG193" i="57"/>
  <c r="FC151" i="57"/>
  <c r="DC168" i="57"/>
  <c r="GE187" i="57"/>
  <c r="DW74" i="57"/>
  <c r="DS135" i="57"/>
  <c r="CQ124" i="57"/>
  <c r="K119" i="57"/>
  <c r="AM156" i="57"/>
  <c r="BS100" i="57"/>
  <c r="BK131" i="57"/>
  <c r="EM97" i="57"/>
  <c r="AU175" i="57"/>
  <c r="CY133" i="57"/>
  <c r="O96" i="57"/>
  <c r="DG117" i="57"/>
  <c r="BS28" i="57"/>
  <c r="EY147" i="57"/>
  <c r="EQ173" i="57"/>
  <c r="O139" i="57"/>
  <c r="CU123" i="57"/>
  <c r="EQ99" i="57"/>
  <c r="EI128" i="57"/>
  <c r="CQ95" i="57"/>
  <c r="GE193" i="57"/>
  <c r="W182" i="57"/>
  <c r="AQ84" i="57"/>
  <c r="CU147" i="57"/>
  <c r="CQ192" i="57"/>
  <c r="EY109" i="57"/>
  <c r="CA197" i="57"/>
  <c r="BC79" i="57"/>
  <c r="AM132" i="57"/>
  <c r="BW74" i="57"/>
  <c r="AE193" i="57"/>
  <c r="BG125" i="57"/>
  <c r="EA91" i="57"/>
  <c r="AQ110" i="57"/>
  <c r="BG182" i="57"/>
  <c r="FC76" i="57"/>
  <c r="EY129" i="57"/>
  <c r="AM43" i="57"/>
  <c r="FK156" i="57"/>
  <c r="EY157" i="57"/>
  <c r="EU170" i="57"/>
  <c r="EE72" i="57"/>
  <c r="K108" i="57"/>
  <c r="EE26" i="57"/>
  <c r="DK189" i="57"/>
  <c r="G183" i="57"/>
  <c r="G148" i="57"/>
  <c r="EE133" i="57"/>
  <c r="BS144" i="57"/>
  <c r="GE51" i="57"/>
  <c r="FW175" i="57"/>
  <c r="GE40" i="57"/>
  <c r="EU133" i="57"/>
  <c r="EY154" i="57"/>
  <c r="FW69" i="57"/>
  <c r="EI77" i="57"/>
  <c r="AI106" i="57"/>
  <c r="FG158" i="57"/>
  <c r="FW190" i="57"/>
  <c r="AY187" i="57"/>
  <c r="DS157" i="57"/>
  <c r="FC72" i="57"/>
  <c r="BW184" i="57"/>
  <c r="EE167" i="57"/>
  <c r="DC190" i="57"/>
  <c r="DK126" i="57"/>
  <c r="DK176" i="57"/>
  <c r="CI14" i="57"/>
  <c r="CA75" i="57"/>
  <c r="BC122" i="57"/>
  <c r="BK168" i="57"/>
  <c r="BW180" i="57"/>
  <c r="DO33" i="57"/>
  <c r="EM112" i="57"/>
  <c r="CQ156" i="57"/>
  <c r="CQ167" i="57"/>
  <c r="EE179" i="57"/>
  <c r="G36" i="57"/>
  <c r="AA94" i="57"/>
  <c r="FS109" i="57"/>
  <c r="EE193" i="57"/>
  <c r="DW77" i="57"/>
  <c r="EI103" i="57"/>
  <c r="CI16" i="57"/>
  <c r="EE151" i="57"/>
  <c r="FK54" i="57"/>
  <c r="AM36" i="57"/>
  <c r="GE45" i="57"/>
  <c r="EQ140" i="57"/>
  <c r="K140" i="57"/>
  <c r="FK103" i="57"/>
  <c r="AM40" i="57"/>
  <c r="FG144" i="57"/>
  <c r="CE149" i="57"/>
  <c r="AI96" i="57"/>
  <c r="EM184" i="57"/>
  <c r="CI62" i="57"/>
  <c r="S161" i="57"/>
  <c r="DK171" i="57"/>
  <c r="K139" i="57"/>
  <c r="FO197" i="57"/>
  <c r="CY197" i="57"/>
  <c r="CE197" i="57"/>
  <c r="O197" i="57"/>
  <c r="AU105" i="57"/>
  <c r="AY127" i="57"/>
  <c r="CI68" i="57"/>
  <c r="FO70" i="57"/>
  <c r="CI20" i="57"/>
  <c r="AM74" i="57"/>
  <c r="EM99" i="57"/>
  <c r="AE162" i="57"/>
  <c r="BO101" i="57"/>
  <c r="BW109" i="57"/>
  <c r="DW84" i="57"/>
  <c r="FW116" i="57"/>
  <c r="AA135" i="57"/>
  <c r="W86" i="57"/>
  <c r="AA173" i="57"/>
  <c r="GE129" i="57"/>
  <c r="CQ88" i="57"/>
  <c r="FS133" i="57"/>
  <c r="CM165" i="57"/>
  <c r="EA65" i="57"/>
  <c r="DG74" i="57"/>
  <c r="AE100" i="57"/>
  <c r="CA164" i="57"/>
  <c r="CI60" i="57"/>
  <c r="CA162" i="57"/>
  <c r="EU178" i="57"/>
  <c r="EU39" i="57"/>
  <c r="EU159" i="57"/>
  <c r="GI116" i="57"/>
  <c r="CE88" i="57"/>
  <c r="FG101" i="57"/>
  <c r="DK81" i="57"/>
  <c r="AU155" i="57"/>
  <c r="EM123" i="57"/>
  <c r="BO183" i="57"/>
  <c r="DK134" i="57"/>
  <c r="AM119" i="57"/>
  <c r="EM144" i="57"/>
  <c r="GA69" i="57"/>
  <c r="CA153" i="57"/>
  <c r="FO159" i="57"/>
  <c r="FC114" i="57"/>
  <c r="DG195" i="57"/>
  <c r="BW156" i="57"/>
  <c r="EI168" i="57"/>
  <c r="FS104" i="57"/>
  <c r="FW132" i="57"/>
  <c r="EY182" i="57"/>
  <c r="EA109" i="57"/>
  <c r="W67" i="57"/>
  <c r="EU144" i="57"/>
  <c r="G15" i="57"/>
  <c r="DO197" i="57"/>
  <c r="BS197" i="57"/>
  <c r="DC118" i="57"/>
  <c r="FO72" i="57"/>
  <c r="FO73" i="57"/>
  <c r="BS82" i="57"/>
  <c r="BS81" i="57"/>
  <c r="BC119" i="57"/>
  <c r="BO86" i="57"/>
  <c r="BO85" i="57"/>
  <c r="GE24" i="57"/>
  <c r="DW192" i="57"/>
  <c r="DW193" i="57"/>
  <c r="GM119" i="57"/>
  <c r="AM187" i="57"/>
  <c r="G158" i="57"/>
  <c r="G156" i="57"/>
  <c r="CE70" i="57"/>
  <c r="AA146" i="57"/>
  <c r="DS120" i="57"/>
  <c r="CE101" i="57"/>
  <c r="BS113" i="57"/>
  <c r="W173" i="57"/>
  <c r="GE188" i="57"/>
  <c r="BS70" i="57"/>
  <c r="AI116" i="57"/>
  <c r="AI117" i="57"/>
  <c r="EM166" i="57"/>
  <c r="AQ78" i="57"/>
  <c r="W160" i="57"/>
  <c r="EQ143" i="57"/>
  <c r="K158" i="57"/>
  <c r="EE185" i="57"/>
  <c r="DC99" i="57"/>
  <c r="GE75" i="57"/>
  <c r="O66" i="57"/>
  <c r="EE136" i="57"/>
  <c r="DO81" i="57"/>
  <c r="W83" i="57"/>
  <c r="GM186" i="57"/>
  <c r="AE122" i="57"/>
  <c r="CA129" i="57"/>
  <c r="DK72" i="57"/>
  <c r="DW112" i="57"/>
  <c r="K97" i="57"/>
  <c r="S102" i="57"/>
  <c r="BW114" i="57"/>
  <c r="BO129" i="57"/>
  <c r="O181" i="57"/>
  <c r="BS149" i="57"/>
  <c r="W14" i="57"/>
  <c r="FG194" i="57"/>
  <c r="EM188" i="57"/>
  <c r="AM158" i="57"/>
  <c r="AM60" i="57"/>
  <c r="W181" i="57"/>
  <c r="BS47" i="57"/>
  <c r="DC140" i="57"/>
  <c r="AE103" i="57"/>
  <c r="AA91" i="57"/>
  <c r="FW53" i="57"/>
  <c r="GA113" i="57"/>
  <c r="AM94" i="57"/>
  <c r="DS176" i="57"/>
  <c r="BC83" i="57"/>
  <c r="AM118" i="57"/>
  <c r="BC45" i="57"/>
  <c r="AU68" i="57"/>
  <c r="O121" i="57"/>
  <c r="BC20" i="57"/>
  <c r="GA98" i="57"/>
  <c r="GA99" i="57"/>
  <c r="EU148" i="57"/>
  <c r="BG95" i="57"/>
  <c r="FS141" i="57"/>
  <c r="S181" i="57"/>
  <c r="EE98" i="57"/>
  <c r="BS67" i="57"/>
  <c r="AQ122" i="57"/>
  <c r="BC144" i="57"/>
  <c r="G163" i="57"/>
  <c r="CA156" i="57"/>
  <c r="EM83" i="57"/>
  <c r="FK180" i="57"/>
  <c r="FK179" i="57"/>
  <c r="S169" i="57"/>
  <c r="AA194" i="57"/>
  <c r="CE141" i="57"/>
  <c r="O154" i="57"/>
  <c r="AA66" i="57"/>
  <c r="AY79" i="57"/>
  <c r="AY193" i="57"/>
  <c r="K84" i="57"/>
  <c r="W194" i="57"/>
  <c r="EA127" i="57"/>
  <c r="K154" i="57"/>
  <c r="AM63" i="57"/>
  <c r="BO131" i="57"/>
  <c r="O130" i="57"/>
  <c r="G168" i="57"/>
  <c r="BC87" i="57"/>
  <c r="G26" i="57"/>
  <c r="BO113" i="57"/>
  <c r="GA166" i="57"/>
  <c r="O150" i="57"/>
  <c r="CI79" i="57"/>
  <c r="GM107" i="57"/>
  <c r="BC98" i="57"/>
  <c r="CY71" i="57"/>
  <c r="AQ69" i="57"/>
  <c r="CI133" i="57"/>
  <c r="BS182" i="57"/>
  <c r="GM100" i="57"/>
  <c r="GM101" i="57"/>
  <c r="EA122" i="57"/>
  <c r="AM150" i="57"/>
  <c r="CI149" i="57"/>
  <c r="CQ133" i="57"/>
  <c r="FW115" i="57"/>
  <c r="DO31" i="57"/>
  <c r="BS190" i="57"/>
  <c r="CY77" i="57"/>
  <c r="W142" i="57"/>
  <c r="AE177" i="57"/>
  <c r="DC142" i="57"/>
  <c r="AA107" i="57"/>
  <c r="FO67" i="57"/>
  <c r="G24" i="57"/>
  <c r="S146" i="57"/>
  <c r="CQ145" i="57"/>
  <c r="CQ92" i="57"/>
  <c r="AA161" i="57"/>
  <c r="AU174" i="57"/>
  <c r="CY134" i="57"/>
  <c r="BS46" i="57"/>
  <c r="EU130" i="57"/>
  <c r="CY138" i="57"/>
  <c r="CY139" i="57"/>
  <c r="DW99" i="57"/>
  <c r="CA148" i="57"/>
  <c r="CA149" i="57"/>
  <c r="EI179" i="57"/>
  <c r="AI110" i="57"/>
  <c r="GQ145" i="57"/>
  <c r="DC112" i="57"/>
  <c r="G82" i="57"/>
  <c r="FS65" i="57"/>
  <c r="AM49" i="57"/>
  <c r="EM163" i="57"/>
  <c r="EM151" i="57"/>
  <c r="AQ177" i="57"/>
  <c r="BK117" i="57"/>
  <c r="EU172" i="57"/>
  <c r="FC128" i="57"/>
  <c r="CI43" i="57"/>
  <c r="EA125" i="57"/>
  <c r="W188" i="57"/>
  <c r="EQ168" i="57"/>
  <c r="AM14" i="57"/>
  <c r="CE143" i="57"/>
  <c r="AY112" i="57"/>
  <c r="AI146" i="57"/>
  <c r="BW104" i="57"/>
  <c r="AI100" i="57"/>
  <c r="AI99" i="57"/>
  <c r="GM197" i="57"/>
  <c r="BO197" i="57"/>
  <c r="EA83" i="57"/>
  <c r="AA95" i="57"/>
  <c r="DG102" i="57"/>
  <c r="K155" i="57"/>
  <c r="BS101" i="57"/>
  <c r="GM77" i="57"/>
  <c r="FS173" i="57"/>
  <c r="FG172" i="57"/>
  <c r="FG107" i="57"/>
  <c r="CY118" i="57"/>
  <c r="G174" i="57"/>
  <c r="CQ130" i="57"/>
  <c r="FK137" i="57"/>
  <c r="S87" i="57"/>
  <c r="BC94" i="57"/>
  <c r="DO91" i="57"/>
  <c r="S66" i="57"/>
  <c r="CQ152" i="57"/>
  <c r="EE170" i="57"/>
  <c r="FO165" i="57"/>
  <c r="FW61" i="57"/>
  <c r="FW62" i="57"/>
  <c r="AA100" i="57"/>
  <c r="GE62" i="57"/>
  <c r="GE61" i="57"/>
  <c r="AY197" i="5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Trading Floor Left</author>
  </authors>
  <commentList>
    <comment ref="CT277" authorId="0" shapeId="0" xr:uid="{00000000-0006-0000-0300-000001000000}">
      <text>
        <r>
          <rPr>
            <b/>
            <sz val="9"/>
            <color indexed="81"/>
            <rFont val="Tahoma"/>
            <family val="2"/>
          </rPr>
          <t>Trading Floor Left:</t>
        </r>
        <r>
          <rPr>
            <sz val="9"/>
            <color indexed="81"/>
            <rFont val="Tahoma"/>
            <family val="2"/>
          </rPr>
          <t xml:space="preserve">
Switched from Oats to CM
</t>
        </r>
      </text>
    </comment>
    <comment ref="DJ277" authorId="0" shapeId="0" xr:uid="{00000000-0006-0000-0300-000002000000}">
      <text>
        <r>
          <rPr>
            <b/>
            <sz val="9"/>
            <color indexed="81"/>
            <rFont val="Tahoma"/>
            <family val="2"/>
          </rPr>
          <t>Trading Floor Left:</t>
        </r>
        <r>
          <rPr>
            <sz val="9"/>
            <color indexed="81"/>
            <rFont val="Tahoma"/>
            <family val="2"/>
          </rPr>
          <t xml:space="preserve">
Switched from Oats to CM</t>
        </r>
      </text>
    </comment>
    <comment ref="DZ277" authorId="0" shapeId="0" xr:uid="{00000000-0006-0000-0300-000003000000}">
      <text>
        <r>
          <rPr>
            <b/>
            <sz val="9"/>
            <color indexed="81"/>
            <rFont val="Tahoma"/>
            <family val="2"/>
          </rPr>
          <t>Trading Floor Left:</t>
        </r>
        <r>
          <rPr>
            <sz val="9"/>
            <color indexed="81"/>
            <rFont val="Tahoma"/>
            <family val="2"/>
          </rPr>
          <t xml:space="preserve">
Switched from CM
</t>
        </r>
      </text>
    </comment>
    <comment ref="EP277" authorId="0" shapeId="0" xr:uid="{00000000-0006-0000-0300-000004000000}">
      <text>
        <r>
          <rPr>
            <b/>
            <sz val="9"/>
            <color indexed="81"/>
            <rFont val="Tahoma"/>
            <family val="2"/>
          </rPr>
          <t>Trading Floor Left:</t>
        </r>
        <r>
          <rPr>
            <sz val="9"/>
            <color indexed="81"/>
            <rFont val="Tahoma"/>
            <family val="2"/>
          </rPr>
          <t xml:space="preserve">
Switched from CM</t>
        </r>
      </text>
    </comment>
    <comment ref="GP277" authorId="0" shapeId="0" xr:uid="{00000000-0006-0000-0300-000005000000}">
      <text>
        <r>
          <rPr>
            <b/>
            <sz val="9"/>
            <color indexed="81"/>
            <rFont val="Tahoma"/>
            <family val="2"/>
          </rPr>
          <t>Trading Floor Left:</t>
        </r>
        <r>
          <rPr>
            <sz val="9"/>
            <color indexed="81"/>
            <rFont val="Tahoma"/>
            <family val="2"/>
          </rPr>
          <t xml:space="preserve">
Switched from CM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Trading Floor Left</author>
  </authors>
  <commentList>
    <comment ref="CT277" authorId="0" shapeId="0" xr:uid="{075EE447-2EBD-4116-BDD2-2E0DF85E8101}">
      <text>
        <r>
          <rPr>
            <b/>
            <sz val="9"/>
            <color indexed="81"/>
            <rFont val="Tahoma"/>
            <family val="2"/>
          </rPr>
          <t>Trading Floor Left:</t>
        </r>
        <r>
          <rPr>
            <sz val="9"/>
            <color indexed="81"/>
            <rFont val="Tahoma"/>
            <family val="2"/>
          </rPr>
          <t xml:space="preserve">
Switched from Oats to CM
</t>
        </r>
      </text>
    </comment>
    <comment ref="DJ277" authorId="0" shapeId="0" xr:uid="{D17540C0-3BBD-4C84-B9FB-FACFEF7C4DFE}">
      <text>
        <r>
          <rPr>
            <b/>
            <sz val="9"/>
            <color indexed="81"/>
            <rFont val="Tahoma"/>
            <family val="2"/>
          </rPr>
          <t>Trading Floor Left:</t>
        </r>
        <r>
          <rPr>
            <sz val="9"/>
            <color indexed="81"/>
            <rFont val="Tahoma"/>
            <family val="2"/>
          </rPr>
          <t xml:space="preserve">
Switched from Oats to CM</t>
        </r>
      </text>
    </comment>
    <comment ref="DZ277" authorId="0" shapeId="0" xr:uid="{EB595B9A-E2D7-4E7E-83E1-A43CD3877A9F}">
      <text>
        <r>
          <rPr>
            <b/>
            <sz val="9"/>
            <color indexed="81"/>
            <rFont val="Tahoma"/>
            <family val="2"/>
          </rPr>
          <t>Trading Floor Left:</t>
        </r>
        <r>
          <rPr>
            <sz val="9"/>
            <color indexed="81"/>
            <rFont val="Tahoma"/>
            <family val="2"/>
          </rPr>
          <t xml:space="preserve">
Switched from CM
</t>
        </r>
      </text>
    </comment>
    <comment ref="EP277" authorId="0" shapeId="0" xr:uid="{818E8340-D1E9-4CED-9F22-B44E620CDC08}">
      <text>
        <r>
          <rPr>
            <b/>
            <sz val="9"/>
            <color indexed="81"/>
            <rFont val="Tahoma"/>
            <family val="2"/>
          </rPr>
          <t>Trading Floor Left:</t>
        </r>
        <r>
          <rPr>
            <sz val="9"/>
            <color indexed="81"/>
            <rFont val="Tahoma"/>
            <family val="2"/>
          </rPr>
          <t xml:space="preserve">
Switched from CM</t>
        </r>
      </text>
    </comment>
    <comment ref="GP277" authorId="0" shapeId="0" xr:uid="{2E43F829-BAE8-4A0C-A047-908E76A0DCF6}">
      <text>
        <r>
          <rPr>
            <b/>
            <sz val="9"/>
            <color indexed="81"/>
            <rFont val="Tahoma"/>
            <family val="2"/>
          </rPr>
          <t>Trading Floor Left:</t>
        </r>
        <r>
          <rPr>
            <sz val="9"/>
            <color indexed="81"/>
            <rFont val="Tahoma"/>
            <family val="2"/>
          </rPr>
          <t xml:space="preserve">
Switched from CM</t>
        </r>
      </text>
    </comment>
  </commentList>
</comments>
</file>

<file path=xl/sharedStrings.xml><?xml version="1.0" encoding="utf-8"?>
<sst xmlns="http://schemas.openxmlformats.org/spreadsheetml/2006/main" count="12589" uniqueCount="77">
  <si>
    <t>N/A</t>
  </si>
  <si>
    <t>Min</t>
  </si>
  <si>
    <t>Max</t>
  </si>
  <si>
    <t>Midpoint</t>
  </si>
  <si>
    <t>Change</t>
  </si>
  <si>
    <t>Steady</t>
  </si>
  <si>
    <t>Atherton Tablelands</t>
  </si>
  <si>
    <t>Price Range</t>
  </si>
  <si>
    <t>Darling Downs</t>
  </si>
  <si>
    <t>North Coast NSW</t>
  </si>
  <si>
    <t>Central West NSW</t>
  </si>
  <si>
    <t>Bega Valley</t>
  </si>
  <si>
    <t>Gippsland</t>
  </si>
  <si>
    <t>South West Victoria</t>
  </si>
  <si>
    <t>Central Districts SA</t>
  </si>
  <si>
    <t>North West Tasmania</t>
  </si>
  <si>
    <t>Month</t>
  </si>
  <si>
    <t xml:space="preserve"> </t>
  </si>
  <si>
    <t>Wheat</t>
  </si>
  <si>
    <t>Goulburn/Murray Valley</t>
  </si>
  <si>
    <t>Date</t>
  </si>
  <si>
    <t xml:space="preserve">Gippsland </t>
  </si>
  <si>
    <t>N//A</t>
  </si>
  <si>
    <t>Barley</t>
  </si>
  <si>
    <t>Maize</t>
  </si>
  <si>
    <t>Sorghum</t>
  </si>
  <si>
    <t>Atherton Tableland</t>
  </si>
  <si>
    <t>Canola meal</t>
  </si>
  <si>
    <t>Lupins</t>
  </si>
  <si>
    <t>Oats</t>
  </si>
  <si>
    <t>Tasmania</t>
  </si>
  <si>
    <t>Triticale</t>
  </si>
  <si>
    <t>Goulburn Murray Valley</t>
  </si>
  <si>
    <t>Southwest WA</t>
  </si>
  <si>
    <t>Dairy Australia's Grain Report</t>
  </si>
  <si>
    <t>Dairy Australia generates the grain report 40 times per year and provides an independent and timely assessment of grain markets in each dairy region.</t>
  </si>
  <si>
    <t>The grain report provides an independent industry view, bringing together key data and insights across the supply chain and industry without any vested interest.</t>
  </si>
  <si>
    <t>Contents:</t>
  </si>
  <si>
    <t>Weekly summary - a snapshot of the latest week's prices by region and type</t>
  </si>
  <si>
    <t>Weekly data - historical price range and midpoint values, by region and type</t>
  </si>
  <si>
    <t>Monthly data - historical average ranges and midpoint prices, by region and type</t>
  </si>
  <si>
    <t>Queensland</t>
  </si>
  <si>
    <t>New South Wales</t>
  </si>
  <si>
    <t>North coast NSW</t>
  </si>
  <si>
    <t>Central west NSW</t>
  </si>
  <si>
    <t>Victoria</t>
  </si>
  <si>
    <t>Southwest Vic</t>
  </si>
  <si>
    <t>South Australia</t>
  </si>
  <si>
    <t>Southeast SA</t>
  </si>
  <si>
    <t>Central SA</t>
  </si>
  <si>
    <t>Western Australia</t>
  </si>
  <si>
    <t>Northwest Tas</t>
  </si>
  <si>
    <t>Regional graphs - 12 regional graphs comparing this years' wheat prices to last year and the 5-year average</t>
  </si>
  <si>
    <t xml:space="preserve">Southwest WA </t>
  </si>
  <si>
    <t xml:space="preserve">Central SA </t>
  </si>
  <si>
    <t xml:space="preserve">Southeast SA      </t>
  </si>
  <si>
    <t xml:space="preserve">Southwest Victoria </t>
  </si>
  <si>
    <t xml:space="preserve">North coast NSW </t>
  </si>
  <si>
    <t>Weekly summary</t>
  </si>
  <si>
    <t>a snapshot of the latest week's prices, by region and variety ($/tonne)</t>
  </si>
  <si>
    <t>use the drop down box in cell B7/B8 to select and summarise a previous week</t>
  </si>
  <si>
    <t>note: prices in off-reporting weeks are averages, no change is specified. Off-reporting weeks are marked in "WEEKLY DATA"</t>
  </si>
  <si>
    <t>Weekly data (Jan 2010 - current)</t>
  </si>
  <si>
    <t>historical weekly price ranges and midpoints, by region and variety ($/tonne)</t>
  </si>
  <si>
    <t>Grey rows = off-reporting week, prices are averages. Listed price changes are between reporting weeks</t>
  </si>
  <si>
    <t>South East SA</t>
  </si>
  <si>
    <t>$ Change</t>
  </si>
  <si>
    <t>State</t>
  </si>
  <si>
    <t>Region</t>
  </si>
  <si>
    <t>Variety</t>
  </si>
  <si>
    <t>Monthly data (Jan 2010 - current)</t>
  </si>
  <si>
    <t>historical monthly average ranges and midpoint prices, by region and variety ($/tonne)</t>
  </si>
  <si>
    <t>#DIV/0! error = break weekly in dataset</t>
  </si>
  <si>
    <t>% Change</t>
  </si>
  <si>
    <t>Data and insights are provided by Profarmer consulting. Grain prices are estimates based on delivery to dairy farmers with allowance for frieght, storage, and marketing costs, but exclusive of GST. Wheat prices are for the relevant stockfeed quality wheat available in a region (ASW, AGP, SFW1 or FED1, and F1 for barley). Prices may variy for quality or other reasons. Whilst all reasonable steps have been taken to ensure the accuracy of the information contained in this report, Dairy Australia disclaims all liability to the fullest extent permitted by Australian law for any inadvertent errors and for any losses or damages stemming from reliance upon its content. Dairy Australia recommends all persons seek independent advice and, where appropriate, advice from a qualified advisor before making any decisions about changes to business strategy.</t>
  </si>
  <si>
    <t>Data and insights are provided by Profarmer Australia. Grain prices are estimates based on delivery to dairy farmers with allowance for frieght, storage, and marketing costs, but exclusive of GST. Wheat prices are for the relevant stockfeed quality wheat available in a region (ASW, AGP, SFW1 or FED1, and F1 for barley). Prices may variy for quality or other reasons. Whilst all reasonable steps have been taken to ensure the accuracy of the information contained in this report, Dairy Australia disclaims all liability to the fullest extent permitted by Australian law for any inadvertent errors and for any losses or damages stemming from reliance upon its content. Dairy Australia recommends all persons seek independent advice and, where appropriate, advice from a qualified advisor before making any decisions about changes to business strategy.</t>
  </si>
  <si>
    <t>5 year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</si>
</sst>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44" formatCode="_-&quot;$&quot;* #,##0.00_-;\-&quot;$&quot;* #,##0.00_-;_-&quot;$&quot;* &quot;-&quot;??_-;_-@_-"/>
    <numFmt numFmtId="164" formatCode="d\-mmm;@"/>
    <numFmt numFmtId="165" formatCode="[$-C09]dd\-mmmm\-yyyy;@"/>
    <numFmt numFmtId="166" formatCode="&quot;$&quot;#,##0"/>
    <numFmt numFmtId="167" formatCode="[$-C09]dd\-mmm\-yy;@"/>
    <numFmt numFmtId="168" formatCode="_-&quot;$&quot;* #,##0_-;\-&quot;$&quot;* #,##0_-;_-&quot;$&quot;* &quot;-&quot;??_-;_-@_-"/>
    <numFmt numFmtId="169" formatCode="dd\-mmm"/>
    <numFmt numFmtId="170" formatCode="0.0%"/>
  </numFmts>
  <fonts count="47" x14ac:knownFonts="1">
    <font>
      <sz val="11"/>
      <color theme="1"/>
      <name val="Calibri"/>
      <family val="2"/>
      <scheme val="minor"/>
    </font>
    <font>
      <sz val="11"/>
      <color theme="1"/>
      <name val="Calibri"/>
      <family val="2"/>
      <scheme val="minor"/>
    </font>
    <font>
      <b/>
      <sz val="11"/>
      <color indexed="8"/>
      <name val="Arial"/>
      <family val="2"/>
    </font>
    <font>
      <sz val="11"/>
      <color rgb="FF000000"/>
      <name val="Calibri"/>
      <family val="2"/>
      <scheme val="minor"/>
    </font>
    <font>
      <sz val="11"/>
      <name val="Calibri"/>
      <family val="2"/>
      <scheme val="minor"/>
    </font>
    <font>
      <sz val="12"/>
      <color theme="1"/>
      <name val="Calibri"/>
      <family val="2"/>
      <scheme val="minor"/>
    </font>
    <font>
      <sz val="10"/>
      <name val="Arial"/>
      <family val="2"/>
    </font>
    <font>
      <b/>
      <sz val="12"/>
      <color theme="1"/>
      <name val="Calibri"/>
      <family val="2"/>
      <scheme val="minor"/>
    </font>
    <font>
      <b/>
      <sz val="9"/>
      <color indexed="81"/>
      <name val="Tahoma"/>
      <family val="2"/>
    </font>
    <font>
      <sz val="9"/>
      <color indexed="81"/>
      <name val="Tahoma"/>
      <family val="2"/>
    </font>
    <font>
      <b/>
      <sz val="11"/>
      <name val="Arial"/>
      <family val="2"/>
    </font>
    <font>
      <sz val="12"/>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i/>
      <sz val="18"/>
      <color rgb="FF00133A"/>
      <name val="Calibri"/>
      <family val="2"/>
      <scheme val="minor"/>
    </font>
    <font>
      <sz val="11"/>
      <color rgb="FF00133A"/>
      <name val="Calibri"/>
      <family val="2"/>
      <scheme val="minor"/>
    </font>
    <font>
      <b/>
      <i/>
      <u/>
      <sz val="12"/>
      <color rgb="FF00133A"/>
      <name val="Calibri"/>
      <family val="2"/>
      <scheme val="minor"/>
    </font>
    <font>
      <b/>
      <i/>
      <sz val="11"/>
      <color rgb="FF00133A"/>
      <name val="Calibri"/>
      <family val="2"/>
      <scheme val="minor"/>
    </font>
    <font>
      <b/>
      <i/>
      <sz val="14"/>
      <color rgb="FF0C1940"/>
      <name val="Arial"/>
      <family val="2"/>
    </font>
    <font>
      <b/>
      <sz val="9"/>
      <color rgb="FF0C1940"/>
      <name val="Arial"/>
      <family val="2"/>
    </font>
    <font>
      <b/>
      <i/>
      <sz val="9"/>
      <color rgb="FF0C1940"/>
      <name val="Arial"/>
      <family val="2"/>
    </font>
    <font>
      <b/>
      <sz val="11"/>
      <color rgb="FF0C1940"/>
      <name val="Arial"/>
      <family val="2"/>
    </font>
    <font>
      <sz val="9"/>
      <color rgb="FF0C1940"/>
      <name val="Arial"/>
      <family val="2"/>
    </font>
    <font>
      <b/>
      <i/>
      <sz val="11"/>
      <color rgb="FF0C1940"/>
      <name val="Arial"/>
      <family val="2"/>
    </font>
    <font>
      <sz val="10"/>
      <color rgb="FF0C1940"/>
      <name val="Arial"/>
      <family val="2"/>
    </font>
    <font>
      <b/>
      <i/>
      <sz val="10"/>
      <color rgb="FF0C1940"/>
      <name val="Arial"/>
      <family val="2"/>
    </font>
    <font>
      <b/>
      <i/>
      <sz val="18"/>
      <color theme="0"/>
      <name val="Arial"/>
      <family val="2"/>
    </font>
    <font>
      <b/>
      <i/>
      <sz val="12"/>
      <color theme="0"/>
      <name val="Arial"/>
      <family val="2"/>
    </font>
    <font>
      <i/>
      <sz val="12"/>
      <color theme="0"/>
      <name val="Arial"/>
      <family val="2"/>
    </font>
    <font>
      <i/>
      <sz val="11"/>
      <color theme="0"/>
      <name val="Arial"/>
      <family val="2"/>
    </font>
    <font>
      <sz val="12"/>
      <color theme="0"/>
      <name val="Calibri"/>
      <family val="2"/>
      <scheme val="minor"/>
    </font>
    <font>
      <b/>
      <i/>
      <sz val="18"/>
      <color theme="0"/>
      <name val="Calibri"/>
      <family val="2"/>
      <scheme val="minor"/>
    </font>
    <font>
      <b/>
      <i/>
      <sz val="12"/>
      <color theme="0"/>
      <name val="Calibri"/>
      <family val="2"/>
      <scheme val="minor"/>
    </font>
    <font>
      <b/>
      <sz val="12"/>
      <color theme="0"/>
      <name val="Arial"/>
      <family val="2"/>
    </font>
    <font>
      <b/>
      <sz val="11"/>
      <color theme="0"/>
      <name val="Arial"/>
      <family val="2"/>
    </font>
    <font>
      <b/>
      <sz val="12"/>
      <color theme="0"/>
      <name val="Calibri"/>
      <family val="2"/>
      <scheme val="minor"/>
    </font>
    <font>
      <sz val="11"/>
      <color theme="0"/>
      <name val="Arial"/>
      <family val="2"/>
    </font>
    <font>
      <i/>
      <sz val="12"/>
      <color theme="0"/>
      <name val="Calibri"/>
      <family val="2"/>
      <scheme val="minor"/>
    </font>
    <font>
      <i/>
      <sz val="9"/>
      <color theme="0"/>
      <name val="Calibri"/>
      <family val="2"/>
      <scheme val="minor"/>
    </font>
    <font>
      <sz val="12"/>
      <color rgb="FF000000"/>
      <name val="Calibri"/>
      <family val="2"/>
      <scheme val="minor"/>
    </font>
    <font>
      <i/>
      <sz val="9"/>
      <name val="Calibri"/>
      <family val="2"/>
      <scheme val="minor"/>
    </font>
    <font>
      <u/>
      <sz val="11"/>
      <color theme="10"/>
      <name val="Calibri"/>
      <family val="2"/>
      <scheme val="minor"/>
    </font>
    <font>
      <b/>
      <i/>
      <u/>
      <sz val="11"/>
      <color theme="10"/>
      <name val="Calibri"/>
      <family val="2"/>
      <scheme val="minor"/>
    </font>
    <font>
      <sz val="12"/>
      <color theme="1"/>
      <name val="Arial"/>
      <family val="2"/>
    </font>
    <font>
      <sz val="12"/>
      <color indexed="8"/>
      <name val="Calibri"/>
      <family val="2"/>
      <scheme val="minor"/>
    </font>
    <font>
      <b/>
      <i/>
      <sz val="11"/>
      <color theme="1"/>
      <name val="Calibri"/>
      <family val="2"/>
      <scheme val="minor"/>
    </font>
  </fonts>
  <fills count="11">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00133A"/>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bgColor indexed="64"/>
      </patternFill>
    </fill>
  </fills>
  <borders count="39">
    <border>
      <left/>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thin">
        <color theme="0"/>
      </right>
      <top/>
      <bottom/>
      <diagonal/>
    </border>
    <border>
      <left/>
      <right style="thin">
        <color theme="0"/>
      </right>
      <top/>
      <bottom/>
      <diagonal/>
    </border>
    <border>
      <left style="thin">
        <color indexed="64"/>
      </left>
      <right style="thin">
        <color theme="0"/>
      </right>
      <top/>
      <bottom/>
      <diagonal/>
    </border>
    <border>
      <left style="medium">
        <color indexed="64"/>
      </left>
      <right style="thin">
        <color theme="0"/>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theme="0"/>
      </right>
      <top/>
      <bottom style="thin">
        <color theme="0"/>
      </bottom>
      <diagonal/>
    </border>
    <border>
      <left/>
      <right style="thin">
        <color theme="0"/>
      </right>
      <top/>
      <bottom style="thin">
        <color theme="0"/>
      </bottom>
      <diagonal/>
    </border>
    <border>
      <left style="medium">
        <color indexed="64"/>
      </left>
      <right style="thin">
        <color theme="0"/>
      </right>
      <top style="thin">
        <color theme="0"/>
      </top>
      <bottom/>
      <diagonal/>
    </border>
    <border>
      <left/>
      <right style="thin">
        <color theme="0"/>
      </right>
      <top style="thin">
        <color theme="0"/>
      </top>
      <bottom/>
      <diagonal/>
    </border>
    <border>
      <left style="medium">
        <color indexed="64"/>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D2D2DF"/>
      </left>
      <right style="thin">
        <color rgb="FFFFFFFF"/>
      </right>
      <top style="thin">
        <color rgb="FFD2D2DF"/>
      </top>
      <bottom style="thin">
        <color rgb="FFD2D2DF"/>
      </bottom>
      <diagonal/>
    </border>
    <border>
      <left style="thin">
        <color rgb="FF000000"/>
      </left>
      <right style="thin">
        <color rgb="FFFFFFFF"/>
      </right>
      <top style="thin">
        <color rgb="FFD2D2DF"/>
      </top>
      <bottom style="thin">
        <color rgb="FFD2D2DF"/>
      </bottom>
      <diagonal/>
    </border>
    <border>
      <left style="thin">
        <color rgb="FFD2D2DF"/>
      </left>
      <right style="thin">
        <color rgb="FFD2D2DF"/>
      </right>
      <top style="thin">
        <color rgb="FFD2D2DF"/>
      </top>
      <bottom style="thin">
        <color rgb="FFD2D2DF"/>
      </bottom>
      <diagonal/>
    </border>
    <border>
      <left/>
      <right style="thin">
        <color indexed="64"/>
      </right>
      <top style="thin">
        <color rgb="FFD2D2DF"/>
      </top>
      <bottom/>
      <diagonal/>
    </border>
  </borders>
  <cellStyleXfs count="12">
    <xf numFmtId="0" fontId="0" fillId="0" borderId="0"/>
    <xf numFmtId="44" fontId="1" fillId="0" borderId="0" applyFont="0" applyFill="0" applyBorder="0" applyAlignment="0" applyProtection="0"/>
    <xf numFmtId="0" fontId="5" fillId="0" borderId="0"/>
    <xf numFmtId="0" fontId="6" fillId="0" borderId="0">
      <alignment vertical="center"/>
    </xf>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2" fillId="0" borderId="0" applyNumberFormat="0" applyFill="0" applyBorder="0" applyAlignment="0" applyProtection="0"/>
  </cellStyleXfs>
  <cellXfs count="267">
    <xf numFmtId="0" fontId="0" fillId="0" borderId="0" xfId="0"/>
    <xf numFmtId="1" fontId="3" fillId="0" borderId="0" xfId="0" applyNumberFormat="1" applyFont="1" applyAlignment="1">
      <alignment horizontal="right" vertical="center"/>
    </xf>
    <xf numFmtId="9" fontId="0" fillId="0" borderId="0" xfId="4" applyFont="1" applyFill="1" applyBorder="1"/>
    <xf numFmtId="1" fontId="0" fillId="0" borderId="0" xfId="0" applyNumberFormat="1"/>
    <xf numFmtId="0" fontId="0" fillId="0" borderId="0" xfId="0" applyAlignment="1">
      <alignment horizontal="center"/>
    </xf>
    <xf numFmtId="169" fontId="0" fillId="0" borderId="0" xfId="0" applyNumberFormat="1" applyAlignment="1">
      <alignment vertical="center" wrapText="1"/>
    </xf>
    <xf numFmtId="169" fontId="0" fillId="0" borderId="0" xfId="0" applyNumberFormat="1"/>
    <xf numFmtId="0" fontId="0" fillId="3" borderId="0" xfId="0" applyFill="1"/>
    <xf numFmtId="1" fontId="3" fillId="0" borderId="1" xfId="0" applyNumberFormat="1" applyFont="1" applyBorder="1" applyAlignment="1">
      <alignment horizontal="right" vertical="center"/>
    </xf>
    <xf numFmtId="1" fontId="4" fillId="0" borderId="1" xfId="0" applyNumberFormat="1" applyFont="1" applyBorder="1" applyAlignment="1">
      <alignment horizontal="right" vertical="center"/>
    </xf>
    <xf numFmtId="0" fontId="2" fillId="0" borderId="4" xfId="0" applyFont="1" applyBorder="1" applyAlignment="1">
      <alignment horizontal="center" wrapText="1"/>
    </xf>
    <xf numFmtId="167" fontId="2" fillId="0" borderId="3" xfId="2" applyNumberFormat="1" applyFont="1" applyBorder="1"/>
    <xf numFmtId="0" fontId="2" fillId="3" borderId="4" xfId="0" applyFont="1" applyFill="1" applyBorder="1" applyAlignment="1">
      <alignment horizontal="center" wrapText="1"/>
    </xf>
    <xf numFmtId="1" fontId="0" fillId="3" borderId="0" xfId="0" applyNumberFormat="1" applyFill="1"/>
    <xf numFmtId="0" fontId="0" fillId="2" borderId="0" xfId="0" applyFill="1"/>
    <xf numFmtId="166" fontId="0" fillId="0" borderId="0" xfId="0" applyNumberFormat="1"/>
    <xf numFmtId="17" fontId="0" fillId="0" borderId="0" xfId="0" applyNumberFormat="1"/>
    <xf numFmtId="0" fontId="4" fillId="0" borderId="0" xfId="0" applyFont="1"/>
    <xf numFmtId="167" fontId="2" fillId="0" borderId="16" xfId="2" applyNumberFormat="1" applyFont="1" applyBorder="1"/>
    <xf numFmtId="166" fontId="0" fillId="0" borderId="0" xfId="1" applyNumberFormat="1" applyFont="1" applyFill="1" applyBorder="1"/>
    <xf numFmtId="167" fontId="10" fillId="0" borderId="3" xfId="2" applyNumberFormat="1" applyFont="1" applyBorder="1"/>
    <xf numFmtId="0" fontId="4" fillId="2" borderId="0" xfId="0" applyFont="1" applyFill="1"/>
    <xf numFmtId="0" fontId="15" fillId="0" borderId="0" xfId="0" applyFont="1"/>
    <xf numFmtId="0" fontId="16" fillId="0" borderId="0" xfId="0" applyFont="1"/>
    <xf numFmtId="0" fontId="17" fillId="0" borderId="0" xfId="0" applyFont="1"/>
    <xf numFmtId="0" fontId="18" fillId="0" borderId="0" xfId="0" applyFont="1"/>
    <xf numFmtId="0" fontId="22" fillId="6" borderId="11" xfId="0" applyFont="1" applyFill="1" applyBorder="1" applyAlignment="1">
      <alignment vertical="center" wrapText="1"/>
    </xf>
    <xf numFmtId="0" fontId="20" fillId="6" borderId="12" xfId="0" applyFont="1" applyFill="1" applyBorder="1" applyAlignment="1">
      <alignment horizontal="center" vertical="center" wrapText="1"/>
    </xf>
    <xf numFmtId="6" fontId="25" fillId="6" borderId="12" xfId="0" applyNumberFormat="1" applyFont="1" applyFill="1" applyBorder="1" applyAlignment="1">
      <alignment horizontal="center" vertical="center" wrapText="1"/>
    </xf>
    <xf numFmtId="6" fontId="25" fillId="6" borderId="13" xfId="0" applyNumberFormat="1" applyFont="1" applyFill="1" applyBorder="1" applyAlignment="1">
      <alignment horizontal="center" vertical="center" wrapText="1"/>
    </xf>
    <xf numFmtId="0" fontId="22" fillId="6" borderId="14" xfId="0" applyFont="1" applyFill="1" applyBorder="1" applyAlignment="1">
      <alignment vertical="center" wrapText="1"/>
    </xf>
    <xf numFmtId="0" fontId="21" fillId="6" borderId="0" xfId="0" applyFont="1" applyFill="1" applyAlignment="1">
      <alignment horizontal="center" vertical="center" wrapText="1"/>
    </xf>
    <xf numFmtId="0" fontId="24" fillId="6" borderId="14" xfId="0" applyFont="1" applyFill="1" applyBorder="1" applyAlignment="1">
      <alignment vertical="center" wrapText="1"/>
    </xf>
    <xf numFmtId="0" fontId="22" fillId="5" borderId="5" xfId="0" applyFont="1" applyFill="1" applyBorder="1" applyAlignment="1">
      <alignment vertical="center" wrapText="1"/>
    </xf>
    <xf numFmtId="0" fontId="20" fillId="5" borderId="6" xfId="0" applyFont="1" applyFill="1" applyBorder="1" applyAlignment="1">
      <alignment vertical="center" wrapText="1"/>
    </xf>
    <xf numFmtId="0" fontId="20" fillId="5" borderId="6"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2" fillId="0" borderId="11" xfId="0" applyFont="1" applyBorder="1" applyAlignment="1">
      <alignment vertical="center" wrapText="1"/>
    </xf>
    <xf numFmtId="0" fontId="20" fillId="0" borderId="12" xfId="0" applyFont="1" applyBorder="1" applyAlignment="1">
      <alignment horizontal="center" vertical="center" wrapText="1"/>
    </xf>
    <xf numFmtId="6" fontId="25" fillId="0" borderId="12" xfId="0" applyNumberFormat="1" applyFont="1" applyBorder="1" applyAlignment="1">
      <alignment horizontal="center" vertical="center" wrapText="1"/>
    </xf>
    <xf numFmtId="6" fontId="25" fillId="0" borderId="13" xfId="0" applyNumberFormat="1" applyFont="1" applyBorder="1" applyAlignment="1">
      <alignment horizontal="center" vertical="center" wrapText="1"/>
    </xf>
    <xf numFmtId="0" fontId="22" fillId="0" borderId="14" xfId="0" applyFont="1" applyBorder="1" applyAlignment="1">
      <alignment vertical="center" wrapText="1"/>
    </xf>
    <xf numFmtId="0" fontId="21" fillId="0" borderId="0" xfId="0" applyFont="1" applyAlignment="1">
      <alignment horizontal="center" vertical="center" wrapText="1"/>
    </xf>
    <xf numFmtId="0" fontId="24" fillId="0" borderId="14" xfId="0" applyFont="1" applyBorder="1" applyAlignment="1">
      <alignment vertical="center" wrapText="1"/>
    </xf>
    <xf numFmtId="0" fontId="20" fillId="0" borderId="0" xfId="0" applyFont="1" applyAlignment="1">
      <alignment horizontal="center" vertical="center" wrapText="1"/>
    </xf>
    <xf numFmtId="6" fontId="25" fillId="0" borderId="0" xfId="0" applyNumberFormat="1" applyFont="1" applyAlignment="1">
      <alignment horizontal="center" vertical="center" wrapText="1"/>
    </xf>
    <xf numFmtId="6" fontId="25" fillId="0" borderId="15" xfId="0" applyNumberFormat="1" applyFont="1" applyBorder="1" applyAlignment="1">
      <alignment horizontal="center" vertical="center" wrapText="1"/>
    </xf>
    <xf numFmtId="0" fontId="21" fillId="0" borderId="8" xfId="0" applyFont="1" applyBorder="1" applyAlignment="1">
      <alignment vertical="center" wrapText="1"/>
    </xf>
    <xf numFmtId="0" fontId="21" fillId="0" borderId="10" xfId="0" applyFont="1" applyBorder="1" applyAlignment="1">
      <alignment horizontal="center" vertical="center" wrapText="1"/>
    </xf>
    <xf numFmtId="6" fontId="25" fillId="0" borderId="18" xfId="0" applyNumberFormat="1" applyFont="1" applyBorder="1" applyAlignment="1">
      <alignment horizontal="center" vertical="center" wrapText="1"/>
    </xf>
    <xf numFmtId="6" fontId="25" fillId="6" borderId="18" xfId="0" applyNumberFormat="1" applyFont="1" applyFill="1" applyBorder="1" applyAlignment="1">
      <alignment horizontal="center" vertical="center" wrapText="1"/>
    </xf>
    <xf numFmtId="6" fontId="25" fillId="0" borderId="21" xfId="0" applyNumberFormat="1" applyFont="1" applyBorder="1" applyAlignment="1">
      <alignment horizontal="center" vertical="center" wrapText="1"/>
    </xf>
    <xf numFmtId="6" fontId="25" fillId="6" borderId="21" xfId="0" applyNumberFormat="1" applyFont="1" applyFill="1" applyBorder="1" applyAlignment="1">
      <alignment horizontal="center" vertical="center" wrapText="1"/>
    </xf>
    <xf numFmtId="0" fontId="29" fillId="7" borderId="0" xfId="2" applyFont="1" applyFill="1" applyAlignment="1">
      <alignment horizontal="left" vertical="top" indent="2"/>
    </xf>
    <xf numFmtId="0" fontId="30" fillId="7" borderId="0" xfId="0" applyFont="1" applyFill="1" applyAlignment="1">
      <alignment horizontal="left" indent="2"/>
    </xf>
    <xf numFmtId="0" fontId="28" fillId="7" borderId="0" xfId="0" applyFont="1" applyFill="1" applyAlignment="1">
      <alignment horizontal="left" vertical="center" indent="2"/>
    </xf>
    <xf numFmtId="0" fontId="5" fillId="2" borderId="0" xfId="2" applyFill="1" applyProtection="1">
      <protection hidden="1"/>
    </xf>
    <xf numFmtId="0" fontId="31" fillId="7" borderId="0" xfId="2" applyFont="1" applyFill="1"/>
    <xf numFmtId="0" fontId="32" fillId="7" borderId="0" xfId="0" applyFont="1" applyFill="1"/>
    <xf numFmtId="0" fontId="29" fillId="7" borderId="0" xfId="2" applyFont="1" applyFill="1" applyAlignment="1">
      <alignment horizontal="left" indent="2"/>
    </xf>
    <xf numFmtId="0" fontId="35" fillId="7" borderId="17" xfId="2" applyFont="1" applyFill="1" applyBorder="1" applyAlignment="1" applyProtection="1">
      <alignment horizontal="center" vertical="center" wrapText="1"/>
      <protection hidden="1"/>
    </xf>
    <xf numFmtId="0" fontId="35" fillId="7" borderId="0" xfId="2" applyFont="1" applyFill="1" applyAlignment="1">
      <alignment horizontal="center" vertical="center" wrapText="1"/>
    </xf>
    <xf numFmtId="0" fontId="35" fillId="7" borderId="2" xfId="2" applyFont="1" applyFill="1" applyBorder="1" applyAlignment="1">
      <alignment horizontal="center" vertical="center" wrapText="1"/>
    </xf>
    <xf numFmtId="0" fontId="5" fillId="7" borderId="0" xfId="2" applyFill="1" applyProtection="1">
      <protection hidden="1"/>
    </xf>
    <xf numFmtId="0" fontId="0" fillId="7" borderId="0" xfId="0" applyFill="1"/>
    <xf numFmtId="0" fontId="27" fillId="7" borderId="0" xfId="0" applyFont="1" applyFill="1" applyAlignment="1">
      <alignment horizontal="left" indent="2"/>
    </xf>
    <xf numFmtId="0" fontId="28" fillId="7" borderId="0" xfId="0" applyFont="1" applyFill="1" applyAlignment="1">
      <alignment horizontal="left" indent="2"/>
    </xf>
    <xf numFmtId="0" fontId="33" fillId="7" borderId="0" xfId="0" applyFont="1" applyFill="1" applyAlignment="1">
      <alignment horizontal="left" indent="2"/>
    </xf>
    <xf numFmtId="0" fontId="33" fillId="7" borderId="0" xfId="0" applyFont="1" applyFill="1"/>
    <xf numFmtId="0" fontId="14" fillId="7" borderId="0" xfId="0" applyFont="1" applyFill="1"/>
    <xf numFmtId="164" fontId="7" fillId="7" borderId="0" xfId="2" applyNumberFormat="1" applyFont="1" applyFill="1" applyAlignment="1">
      <alignment horizontal="right" vertical="center" wrapText="1"/>
    </xf>
    <xf numFmtId="167" fontId="35" fillId="7" borderId="0" xfId="2" applyNumberFormat="1" applyFont="1" applyFill="1"/>
    <xf numFmtId="167" fontId="35" fillId="7" borderId="0" xfId="0" applyNumberFormat="1" applyFont="1" applyFill="1"/>
    <xf numFmtId="167" fontId="36" fillId="7" borderId="0" xfId="0" applyNumberFormat="1" applyFont="1" applyFill="1"/>
    <xf numFmtId="167" fontId="12" fillId="7" borderId="0" xfId="0" applyNumberFormat="1" applyFont="1" applyFill="1"/>
    <xf numFmtId="0" fontId="27" fillId="7" borderId="0" xfId="0" applyFont="1" applyFill="1" applyAlignment="1">
      <alignment horizontal="left" vertical="center" indent="2"/>
    </xf>
    <xf numFmtId="1" fontId="7" fillId="0" borderId="24" xfId="2" applyNumberFormat="1" applyFont="1" applyBorder="1" applyAlignment="1" applyProtection="1">
      <alignment horizontal="center" vertical="center"/>
      <protection locked="0"/>
    </xf>
    <xf numFmtId="0" fontId="2" fillId="0" borderId="17" xfId="2" applyFont="1" applyBorder="1" applyAlignment="1" applyProtection="1">
      <alignment horizontal="center" vertical="center" wrapText="1"/>
      <protection locked="0"/>
    </xf>
    <xf numFmtId="1" fontId="5" fillId="0" borderId="0" xfId="2" applyNumberFormat="1" applyAlignment="1" applyProtection="1">
      <alignment horizontal="center" vertical="center"/>
      <protection locked="0"/>
    </xf>
    <xf numFmtId="1" fontId="5" fillId="0" borderId="0" xfId="2" quotePrefix="1" applyNumberFormat="1" applyAlignment="1" applyProtection="1">
      <alignment horizontal="center" vertical="center"/>
      <protection hidden="1"/>
    </xf>
    <xf numFmtId="0" fontId="5" fillId="0" borderId="0" xfId="2" applyAlignment="1" applyProtection="1">
      <alignment horizontal="center" vertical="center"/>
      <protection locked="0"/>
    </xf>
    <xf numFmtId="168" fontId="5" fillId="0" borderId="0" xfId="1" quotePrefix="1" applyNumberFormat="1" applyFont="1" applyFill="1" applyBorder="1" applyAlignment="1" applyProtection="1">
      <alignment horizontal="right" vertical="center"/>
      <protection hidden="1"/>
    </xf>
    <xf numFmtId="0" fontId="37" fillId="7" borderId="0" xfId="2" applyFont="1" applyFill="1" applyAlignment="1">
      <alignment horizontal="right" vertical="center"/>
    </xf>
    <xf numFmtId="164" fontId="37" fillId="7" borderId="0" xfId="2" applyNumberFormat="1" applyFont="1" applyFill="1" applyAlignment="1">
      <alignment horizontal="right" vertical="center" wrapText="1"/>
    </xf>
    <xf numFmtId="0" fontId="5" fillId="7" borderId="0" xfId="0" applyFont="1" applyFill="1"/>
    <xf numFmtId="0" fontId="38" fillId="7" borderId="0" xfId="0" applyFont="1" applyFill="1"/>
    <xf numFmtId="17" fontId="35" fillId="7" borderId="0" xfId="2" applyNumberFormat="1" applyFont="1" applyFill="1"/>
    <xf numFmtId="167" fontId="35" fillId="7" borderId="0" xfId="2" applyNumberFormat="1" applyFont="1" applyFill="1" applyAlignment="1">
      <alignment horizontal="right"/>
    </xf>
    <xf numFmtId="167" fontId="35" fillId="7" borderId="0" xfId="0" applyNumberFormat="1" applyFont="1" applyFill="1" applyAlignment="1">
      <alignment horizontal="right"/>
    </xf>
    <xf numFmtId="1" fontId="11" fillId="0" borderId="0" xfId="2" applyNumberFormat="1" applyFont="1" applyAlignment="1">
      <alignment horizontal="right" vertical="center"/>
    </xf>
    <xf numFmtId="1" fontId="11" fillId="0" borderId="0" xfId="2" quotePrefix="1" applyNumberFormat="1" applyFont="1" applyAlignment="1" applyProtection="1">
      <alignment horizontal="right" vertical="center"/>
      <protection hidden="1"/>
    </xf>
    <xf numFmtId="167" fontId="36" fillId="7" borderId="0" xfId="0" applyNumberFormat="1" applyFont="1" applyFill="1" applyAlignment="1">
      <alignment horizontal="right"/>
    </xf>
    <xf numFmtId="167" fontId="12" fillId="7" borderId="0" xfId="0" applyNumberFormat="1" applyFont="1" applyFill="1" applyAlignment="1">
      <alignment horizontal="right"/>
    </xf>
    <xf numFmtId="0" fontId="5" fillId="0" borderId="0" xfId="0" applyFont="1"/>
    <xf numFmtId="0" fontId="5" fillId="0" borderId="0" xfId="0" applyFont="1" applyAlignment="1">
      <alignment horizontal="right" vertical="center"/>
    </xf>
    <xf numFmtId="0" fontId="5" fillId="0" borderId="0" xfId="0" applyFont="1" applyAlignment="1">
      <alignment horizontal="right"/>
    </xf>
    <xf numFmtId="1" fontId="5" fillId="4" borderId="0" xfId="0" applyNumberFormat="1" applyFont="1" applyFill="1" applyAlignment="1">
      <alignment horizontal="right"/>
    </xf>
    <xf numFmtId="0" fontId="5" fillId="0" borderId="0" xfId="0" quotePrefix="1" applyFont="1" applyAlignment="1">
      <alignment horizontal="right" vertical="center"/>
    </xf>
    <xf numFmtId="0" fontId="11" fillId="0" borderId="0" xfId="0" applyFont="1"/>
    <xf numFmtId="166" fontId="5" fillId="0" borderId="0" xfId="1" applyNumberFormat="1" applyFont="1" applyFill="1" applyBorder="1" applyAlignment="1">
      <alignment horizontal="right"/>
    </xf>
    <xf numFmtId="9" fontId="5" fillId="0" borderId="0" xfId="4" applyFont="1" applyFill="1" applyBorder="1" applyAlignment="1">
      <alignment horizontal="right"/>
    </xf>
    <xf numFmtId="1" fontId="11" fillId="4" borderId="0" xfId="0" applyNumberFormat="1" applyFont="1" applyFill="1" applyAlignment="1">
      <alignment horizontal="right"/>
    </xf>
    <xf numFmtId="1" fontId="7" fillId="0" borderId="25" xfId="2" applyNumberFormat="1" applyFont="1" applyBorder="1" applyAlignment="1" applyProtection="1">
      <alignment horizontal="center" vertical="center"/>
      <protection locked="0"/>
    </xf>
    <xf numFmtId="1" fontId="5" fillId="4" borderId="15" xfId="0" applyNumberFormat="1" applyFont="1" applyFill="1" applyBorder="1" applyAlignment="1">
      <alignment horizontal="right"/>
    </xf>
    <xf numFmtId="1" fontId="11" fillId="4" borderId="15" xfId="0" applyNumberFormat="1" applyFont="1" applyFill="1" applyBorder="1" applyAlignment="1">
      <alignment horizontal="right"/>
    </xf>
    <xf numFmtId="168" fontId="5" fillId="0" borderId="15" xfId="1" quotePrefix="1" applyNumberFormat="1" applyFont="1" applyFill="1" applyBorder="1" applyAlignment="1" applyProtection="1">
      <alignment horizontal="right" vertical="center"/>
      <protection hidden="1"/>
    </xf>
    <xf numFmtId="0" fontId="5" fillId="0" borderId="15" xfId="0" applyFont="1" applyBorder="1" applyAlignment="1">
      <alignment horizontal="right"/>
    </xf>
    <xf numFmtId="1" fontId="11" fillId="0" borderId="15" xfId="2" quotePrefix="1" applyNumberFormat="1" applyFont="1" applyBorder="1" applyAlignment="1" applyProtection="1">
      <alignment horizontal="right" vertical="center"/>
      <protection hidden="1"/>
    </xf>
    <xf numFmtId="1" fontId="5" fillId="0" borderId="0" xfId="0" applyNumberFormat="1" applyFont="1" applyAlignment="1">
      <alignment horizontal="right"/>
    </xf>
    <xf numFmtId="1" fontId="5" fillId="0" borderId="15" xfId="0" applyNumberFormat="1" applyFont="1" applyBorder="1" applyAlignment="1">
      <alignment horizontal="right"/>
    </xf>
    <xf numFmtId="0" fontId="5" fillId="0" borderId="15" xfId="0" applyFont="1" applyBorder="1"/>
    <xf numFmtId="0" fontId="0" fillId="0" borderId="15" xfId="0" applyBorder="1"/>
    <xf numFmtId="1" fontId="7" fillId="0" borderId="26" xfId="2" applyNumberFormat="1" applyFont="1" applyBorder="1" applyAlignment="1" applyProtection="1">
      <alignment horizontal="center" vertical="center"/>
      <protection locked="0"/>
    </xf>
    <xf numFmtId="1" fontId="5" fillId="4" borderId="14" xfId="0" applyNumberFormat="1" applyFont="1" applyFill="1" applyBorder="1" applyAlignment="1">
      <alignment horizontal="right"/>
    </xf>
    <xf numFmtId="1" fontId="11" fillId="4" borderId="14" xfId="0" applyNumberFormat="1" applyFont="1" applyFill="1" applyBorder="1" applyAlignment="1">
      <alignment horizontal="right"/>
    </xf>
    <xf numFmtId="0" fontId="5" fillId="0" borderId="14" xfId="0" applyFont="1" applyBorder="1" applyAlignment="1">
      <alignment horizontal="right"/>
    </xf>
    <xf numFmtId="1" fontId="11" fillId="0" borderId="14" xfId="2" applyNumberFormat="1" applyFont="1" applyBorder="1" applyAlignment="1">
      <alignment horizontal="right" vertical="center"/>
    </xf>
    <xf numFmtId="1" fontId="5" fillId="0" borderId="14" xfId="0" applyNumberFormat="1" applyFont="1" applyBorder="1" applyAlignment="1">
      <alignment horizontal="right"/>
    </xf>
    <xf numFmtId="0" fontId="5" fillId="0" borderId="14" xfId="0" applyFont="1" applyBorder="1"/>
    <xf numFmtId="0" fontId="0" fillId="0" borderId="14" xfId="0" applyBorder="1"/>
    <xf numFmtId="1" fontId="40" fillId="0" borderId="0" xfId="0" applyNumberFormat="1" applyFont="1" applyAlignment="1">
      <alignment horizontal="right" vertical="center"/>
    </xf>
    <xf numFmtId="0" fontId="40" fillId="0" borderId="0" xfId="0" applyFont="1" applyAlignment="1">
      <alignment horizontal="right"/>
    </xf>
    <xf numFmtId="0" fontId="5" fillId="4" borderId="0" xfId="0" applyFont="1" applyFill="1" applyAlignment="1">
      <alignment horizontal="right"/>
    </xf>
    <xf numFmtId="17" fontId="5" fillId="0" borderId="0" xfId="0" applyNumberFormat="1" applyFont="1" applyAlignment="1">
      <alignment horizontal="right"/>
    </xf>
    <xf numFmtId="166" fontId="5" fillId="0" borderId="0" xfId="0" applyNumberFormat="1" applyFont="1" applyAlignment="1">
      <alignment horizontal="right"/>
    </xf>
    <xf numFmtId="0" fontId="43" fillId="0" borderId="0" xfId="11" applyFont="1"/>
    <xf numFmtId="0" fontId="5" fillId="4" borderId="15" xfId="0" applyFont="1" applyFill="1" applyBorder="1" applyAlignment="1">
      <alignment horizontal="right"/>
    </xf>
    <xf numFmtId="0" fontId="5" fillId="4" borderId="14" xfId="0" applyFont="1" applyFill="1" applyBorder="1" applyAlignment="1">
      <alignment horizontal="right"/>
    </xf>
    <xf numFmtId="1" fontId="5" fillId="0" borderId="0" xfId="2" quotePrefix="1" applyNumberFormat="1" applyAlignment="1" applyProtection="1">
      <alignment horizontal="right" vertical="center"/>
      <protection hidden="1"/>
    </xf>
    <xf numFmtId="0" fontId="44" fillId="0" borderId="0" xfId="0" applyFont="1"/>
    <xf numFmtId="0" fontId="44" fillId="0" borderId="15" xfId="0" applyFont="1" applyBorder="1"/>
    <xf numFmtId="0" fontId="44" fillId="0" borderId="14" xfId="0" applyFont="1" applyBorder="1"/>
    <xf numFmtId="1" fontId="5" fillId="0" borderId="0" xfId="2" quotePrefix="1" applyNumberFormat="1" applyAlignment="1" applyProtection="1">
      <alignment horizontal="center" vertical="center"/>
      <protection locked="0"/>
    </xf>
    <xf numFmtId="0" fontId="45" fillId="0" borderId="0" xfId="0" applyFont="1" applyAlignment="1">
      <alignment horizontal="right"/>
    </xf>
    <xf numFmtId="1" fontId="5" fillId="0" borderId="15" xfId="2" quotePrefix="1" applyNumberFormat="1" applyBorder="1" applyAlignment="1" applyProtection="1">
      <alignment horizontal="right" vertical="center"/>
      <protection hidden="1"/>
    </xf>
    <xf numFmtId="1" fontId="5" fillId="0" borderId="14" xfId="2" applyNumberFormat="1" applyBorder="1" applyAlignment="1" applyProtection="1">
      <alignment horizontal="right" vertical="center"/>
      <protection locked="0"/>
    </xf>
    <xf numFmtId="1" fontId="5" fillId="0" borderId="0" xfId="2" quotePrefix="1" applyNumberFormat="1" applyAlignment="1" applyProtection="1">
      <alignment horizontal="right" vertical="center"/>
      <protection locked="0"/>
    </xf>
    <xf numFmtId="0" fontId="5" fillId="0" borderId="14" xfId="2" applyBorder="1" applyAlignment="1" applyProtection="1">
      <alignment horizontal="right" vertical="center"/>
      <protection locked="0"/>
    </xf>
    <xf numFmtId="0" fontId="5" fillId="0" borderId="0" xfId="2" quotePrefix="1" applyAlignment="1" applyProtection="1">
      <alignment horizontal="right" vertical="center"/>
      <protection locked="0"/>
    </xf>
    <xf numFmtId="0" fontId="11" fillId="0" borderId="0" xfId="0" applyFont="1" applyAlignment="1">
      <alignment horizontal="right"/>
    </xf>
    <xf numFmtId="0" fontId="11" fillId="0" borderId="0" xfId="0" applyFont="1" applyAlignment="1">
      <alignment horizontal="right" vertical="center"/>
    </xf>
    <xf numFmtId="1" fontId="5" fillId="4" borderId="0" xfId="2" applyNumberFormat="1" applyFill="1" applyAlignment="1" applyProtection="1">
      <alignment horizontal="center" vertical="center"/>
      <protection locked="0"/>
    </xf>
    <xf numFmtId="1" fontId="5" fillId="4" borderId="0" xfId="2" quotePrefix="1" applyNumberFormat="1" applyFill="1" applyAlignment="1" applyProtection="1">
      <alignment horizontal="center" vertical="center"/>
      <protection locked="0"/>
    </xf>
    <xf numFmtId="1" fontId="5" fillId="4" borderId="15" xfId="2" quotePrefix="1" applyNumberFormat="1" applyFill="1" applyBorder="1" applyAlignment="1" applyProtection="1">
      <alignment horizontal="right" vertical="center"/>
      <protection hidden="1"/>
    </xf>
    <xf numFmtId="1" fontId="5" fillId="4" borderId="14" xfId="2" applyNumberFormat="1" applyFill="1" applyBorder="1" applyAlignment="1" applyProtection="1">
      <alignment horizontal="right" vertical="center"/>
      <protection locked="0"/>
    </xf>
    <xf numFmtId="1" fontId="5" fillId="4" borderId="0" xfId="2" quotePrefix="1" applyNumberFormat="1" applyFill="1" applyAlignment="1" applyProtection="1">
      <alignment horizontal="right" vertical="center"/>
      <protection locked="0"/>
    </xf>
    <xf numFmtId="1" fontId="5" fillId="4" borderId="0" xfId="2" quotePrefix="1" applyNumberFormat="1" applyFill="1" applyAlignment="1" applyProtection="1">
      <alignment horizontal="right" vertical="center"/>
      <protection hidden="1"/>
    </xf>
    <xf numFmtId="0" fontId="5" fillId="4" borderId="14" xfId="2" applyFill="1" applyBorder="1" applyAlignment="1" applyProtection="1">
      <alignment horizontal="right" vertical="center"/>
      <protection locked="0"/>
    </xf>
    <xf numFmtId="0" fontId="5" fillId="4" borderId="0" xfId="2" quotePrefix="1" applyFill="1" applyAlignment="1" applyProtection="1">
      <alignment horizontal="right" vertical="center"/>
      <protection locked="0"/>
    </xf>
    <xf numFmtId="1" fontId="5" fillId="0" borderId="0" xfId="2" applyNumberFormat="1" applyAlignment="1" applyProtection="1">
      <alignment horizontal="right" vertical="center"/>
      <protection locked="0"/>
    </xf>
    <xf numFmtId="0" fontId="5" fillId="0" borderId="0" xfId="2" applyAlignment="1" applyProtection="1">
      <alignment horizontal="right" vertical="center"/>
      <protection locked="0"/>
    </xf>
    <xf numFmtId="0" fontId="5" fillId="0" borderId="0" xfId="2" applyAlignment="1" applyProtection="1">
      <alignment horizontal="right"/>
      <protection locked="0"/>
    </xf>
    <xf numFmtId="0" fontId="5" fillId="0" borderId="0" xfId="2" applyAlignment="1" applyProtection="1">
      <alignment horizontal="right"/>
      <protection hidden="1"/>
    </xf>
    <xf numFmtId="1" fontId="5" fillId="0" borderId="0" xfId="2" applyNumberFormat="1" applyAlignment="1" applyProtection="1">
      <alignment horizontal="right"/>
      <protection hidden="1"/>
    </xf>
    <xf numFmtId="9" fontId="5" fillId="0" borderId="15" xfId="4" quotePrefix="1" applyFont="1" applyBorder="1" applyAlignment="1" applyProtection="1">
      <alignment horizontal="center" vertical="center"/>
      <protection hidden="1"/>
    </xf>
    <xf numFmtId="1" fontId="5" fillId="0" borderId="15" xfId="2" quotePrefix="1" applyNumberFormat="1" applyBorder="1" applyAlignment="1" applyProtection="1">
      <alignment horizontal="center" vertical="center"/>
      <protection hidden="1"/>
    </xf>
    <xf numFmtId="0" fontId="0" fillId="0" borderId="0" xfId="0" quotePrefix="1" applyAlignment="1">
      <alignment horizontal="center" vertical="center"/>
    </xf>
    <xf numFmtId="0" fontId="5" fillId="0" borderId="0" xfId="2" quotePrefix="1" applyAlignment="1" applyProtection="1">
      <alignment horizontal="center" vertical="center"/>
      <protection locked="0"/>
    </xf>
    <xf numFmtId="1" fontId="11" fillId="0" borderId="0" xfId="2" applyNumberFormat="1" applyFont="1" applyAlignment="1">
      <alignment horizontal="center" vertical="center"/>
    </xf>
    <xf numFmtId="1" fontId="11" fillId="0" borderId="0" xfId="2" quotePrefix="1" applyNumberFormat="1" applyFont="1" applyAlignment="1" applyProtection="1">
      <alignment horizontal="center" vertical="center"/>
      <protection hidden="1"/>
    </xf>
    <xf numFmtId="1" fontId="11" fillId="0" borderId="15" xfId="2" quotePrefix="1" applyNumberFormat="1" applyFont="1" applyBorder="1" applyAlignment="1" applyProtection="1">
      <alignment horizontal="center" vertical="center"/>
      <protection hidden="1"/>
    </xf>
    <xf numFmtId="0" fontId="0" fillId="0" borderId="0" xfId="2" applyFont="1" applyProtection="1">
      <protection locked="0"/>
    </xf>
    <xf numFmtId="0" fontId="0" fillId="0" borderId="0" xfId="2" applyFont="1" applyProtection="1">
      <protection hidden="1"/>
    </xf>
    <xf numFmtId="1" fontId="0" fillId="0" borderId="0" xfId="2" applyNumberFormat="1" applyFont="1" applyProtection="1">
      <protection hidden="1"/>
    </xf>
    <xf numFmtId="0" fontId="5" fillId="0" borderId="0" xfId="2" applyProtection="1">
      <protection locked="0"/>
    </xf>
    <xf numFmtId="1" fontId="5" fillId="0" borderId="0" xfId="2" applyNumberFormat="1" applyProtection="1">
      <protection hidden="1"/>
    </xf>
    <xf numFmtId="0" fontId="13" fillId="0" borderId="0" xfId="0" applyFont="1"/>
    <xf numFmtId="0" fontId="13" fillId="0" borderId="15" xfId="0" applyFont="1" applyBorder="1"/>
    <xf numFmtId="1" fontId="0" fillId="0" borderId="15" xfId="0" applyNumberFormat="1" applyBorder="1"/>
    <xf numFmtId="1" fontId="5" fillId="0" borderId="14" xfId="2" applyNumberFormat="1" applyBorder="1" applyAlignment="1" applyProtection="1">
      <alignment horizontal="center" vertical="center"/>
      <protection locked="0"/>
    </xf>
    <xf numFmtId="0" fontId="5" fillId="0" borderId="14" xfId="2" applyBorder="1" applyAlignment="1" applyProtection="1">
      <alignment horizontal="center" vertical="center"/>
      <protection locked="0"/>
    </xf>
    <xf numFmtId="1" fontId="11" fillId="0" borderId="14" xfId="2" applyNumberFormat="1" applyFont="1" applyBorder="1" applyAlignment="1">
      <alignment horizontal="center" vertical="center"/>
    </xf>
    <xf numFmtId="0" fontId="13" fillId="0" borderId="14" xfId="0" applyFont="1" applyBorder="1"/>
    <xf numFmtId="1" fontId="0" fillId="0" borderId="14" xfId="0" applyNumberFormat="1" applyBorder="1"/>
    <xf numFmtId="0" fontId="0" fillId="0" borderId="0" xfId="0" quotePrefix="1" applyAlignment="1">
      <alignment vertical="center"/>
    </xf>
    <xf numFmtId="0" fontId="3" fillId="0" borderId="0" xfId="0" applyFont="1" applyAlignment="1">
      <alignment horizontal="center"/>
    </xf>
    <xf numFmtId="0" fontId="0" fillId="0" borderId="0" xfId="0" applyAlignment="1">
      <alignment horizontal="center" wrapText="1"/>
    </xf>
    <xf numFmtId="169" fontId="0" fillId="0" borderId="0" xfId="0" applyNumberFormat="1" applyAlignment="1">
      <alignment wrapText="1"/>
    </xf>
    <xf numFmtId="169" fontId="46" fillId="0" borderId="0" xfId="0" applyNumberFormat="1" applyFont="1" applyAlignment="1">
      <alignment horizontal="center"/>
    </xf>
    <xf numFmtId="0" fontId="42" fillId="0" borderId="0" xfId="11"/>
    <xf numFmtId="0" fontId="0" fillId="0" borderId="0" xfId="0" applyAlignment="1">
      <alignment horizontal="right"/>
    </xf>
    <xf numFmtId="1" fontId="5" fillId="4" borderId="14" xfId="0" applyNumberFormat="1" applyFont="1" applyFill="1" applyBorder="1"/>
    <xf numFmtId="0" fontId="5" fillId="4" borderId="15" xfId="0" applyFont="1" applyFill="1" applyBorder="1"/>
    <xf numFmtId="0" fontId="5" fillId="4" borderId="14" xfId="0" applyFont="1" applyFill="1" applyBorder="1"/>
    <xf numFmtId="0" fontId="5" fillId="4" borderId="0" xfId="0" applyFont="1" applyFill="1"/>
    <xf numFmtId="1" fontId="5" fillId="4" borderId="0" xfId="0" applyNumberFormat="1" applyFont="1" applyFill="1"/>
    <xf numFmtId="1" fontId="5" fillId="0" borderId="0" xfId="0" applyNumberFormat="1" applyFont="1"/>
    <xf numFmtId="1" fontId="5" fillId="4" borderId="15" xfId="0" applyNumberFormat="1" applyFont="1" applyFill="1" applyBorder="1"/>
    <xf numFmtId="1" fontId="11" fillId="8" borderId="27" xfId="2" applyNumberFormat="1" applyFont="1" applyFill="1" applyBorder="1" applyAlignment="1">
      <alignment horizontal="right" vertical="center"/>
    </xf>
    <xf numFmtId="1" fontId="11" fillId="8" borderId="28" xfId="2" applyNumberFormat="1" applyFont="1" applyFill="1" applyBorder="1" applyAlignment="1">
      <alignment horizontal="right" vertical="center"/>
    </xf>
    <xf numFmtId="1" fontId="11" fillId="0" borderId="27" xfId="2" applyNumberFormat="1" applyFont="1" applyBorder="1" applyAlignment="1">
      <alignment horizontal="right" vertical="center"/>
    </xf>
    <xf numFmtId="1" fontId="11" fillId="0" borderId="28" xfId="2" applyNumberFormat="1" applyFont="1" applyBorder="1" applyAlignment="1">
      <alignment horizontal="right" vertical="center"/>
    </xf>
    <xf numFmtId="0" fontId="0" fillId="0" borderId="14" xfId="0" applyBorder="1" applyAlignment="1">
      <alignment horizontal="right"/>
    </xf>
    <xf numFmtId="0" fontId="0" fillId="0" borderId="15" xfId="0" applyBorder="1" applyAlignment="1">
      <alignment horizontal="right"/>
    </xf>
    <xf numFmtId="1" fontId="5" fillId="9" borderId="0" xfId="0" applyNumberFormat="1" applyFont="1" applyFill="1"/>
    <xf numFmtId="0" fontId="5" fillId="9" borderId="15" xfId="0" applyFont="1" applyFill="1" applyBorder="1"/>
    <xf numFmtId="0" fontId="5" fillId="9" borderId="14" xfId="0" applyFont="1" applyFill="1" applyBorder="1"/>
    <xf numFmtId="0" fontId="5" fillId="9" borderId="0" xfId="0" applyFont="1" applyFill="1"/>
    <xf numFmtId="1" fontId="11" fillId="0" borderId="29" xfId="2" applyNumberFormat="1" applyFont="1" applyBorder="1" applyAlignment="1">
      <alignment horizontal="right" vertical="center"/>
    </xf>
    <xf numFmtId="1" fontId="11" fillId="0" borderId="30" xfId="2" applyNumberFormat="1" applyFont="1" applyBorder="1" applyAlignment="1">
      <alignment horizontal="right" vertical="center"/>
    </xf>
    <xf numFmtId="1" fontId="11" fillId="0" borderId="31" xfId="2" applyNumberFormat="1" applyFont="1" applyBorder="1" applyAlignment="1">
      <alignment horizontal="right" vertical="center"/>
    </xf>
    <xf numFmtId="1" fontId="11" fillId="0" borderId="32" xfId="2" applyNumberFormat="1" applyFont="1" applyBorder="1" applyAlignment="1">
      <alignment horizontal="right" vertical="center"/>
    </xf>
    <xf numFmtId="1" fontId="11" fillId="9" borderId="0" xfId="2" applyNumberFormat="1" applyFont="1" applyFill="1" applyAlignment="1">
      <alignment horizontal="right" vertical="center"/>
    </xf>
    <xf numFmtId="1" fontId="11" fillId="9" borderId="0" xfId="2" quotePrefix="1" applyNumberFormat="1" applyFont="1" applyFill="1" applyAlignment="1" applyProtection="1">
      <alignment horizontal="right" vertical="center"/>
      <protection hidden="1"/>
    </xf>
    <xf numFmtId="1" fontId="11" fillId="9" borderId="27" xfId="2" applyNumberFormat="1" applyFont="1" applyFill="1" applyBorder="1" applyAlignment="1">
      <alignment horizontal="right" vertical="center"/>
    </xf>
    <xf numFmtId="1" fontId="11" fillId="9" borderId="28" xfId="2" applyNumberFormat="1" applyFont="1" applyFill="1" applyBorder="1" applyAlignment="1">
      <alignment horizontal="right" vertical="center"/>
    </xf>
    <xf numFmtId="0" fontId="0" fillId="9" borderId="0" xfId="0" applyFill="1"/>
    <xf numFmtId="170" fontId="5" fillId="0" borderId="15" xfId="4" quotePrefix="1" applyNumberFormat="1" applyFont="1" applyBorder="1" applyAlignment="1" applyProtection="1">
      <alignment horizontal="center" vertical="center"/>
      <protection hidden="1"/>
    </xf>
    <xf numFmtId="0" fontId="11" fillId="0" borderId="33" xfId="0" applyFont="1" applyBorder="1" applyAlignment="1">
      <alignment horizontal="right" wrapText="1"/>
    </xf>
    <xf numFmtId="0" fontId="11" fillId="0" borderId="34" xfId="0" applyFont="1" applyBorder="1" applyAlignment="1">
      <alignment horizontal="right" wrapText="1"/>
    </xf>
    <xf numFmtId="0" fontId="11" fillId="0" borderId="0" xfId="0" applyFont="1" applyAlignment="1">
      <alignment horizontal="right" wrapText="1"/>
    </xf>
    <xf numFmtId="9" fontId="5" fillId="0" borderId="15" xfId="4" quotePrefix="1" applyFont="1" applyFill="1" applyBorder="1" applyAlignment="1" applyProtection="1">
      <alignment horizontal="center" vertical="center"/>
      <protection hidden="1"/>
    </xf>
    <xf numFmtId="170" fontId="5" fillId="0" borderId="15" xfId="4" quotePrefix="1" applyNumberFormat="1" applyFont="1" applyFill="1" applyBorder="1" applyAlignment="1" applyProtection="1">
      <alignment horizontal="center" vertical="center"/>
      <protection hidden="1"/>
    </xf>
    <xf numFmtId="0" fontId="0" fillId="0" borderId="0" xfId="0" applyAlignment="1">
      <alignment wrapText="1"/>
    </xf>
    <xf numFmtId="0" fontId="5" fillId="10" borderId="0" xfId="0" applyFont="1" applyFill="1" applyAlignment="1">
      <alignment horizontal="right"/>
    </xf>
    <xf numFmtId="0" fontId="5" fillId="10" borderId="35" xfId="0" applyFont="1" applyFill="1" applyBorder="1" applyAlignment="1">
      <alignment horizontal="right" wrapText="1"/>
    </xf>
    <xf numFmtId="0" fontId="5" fillId="10" borderId="36" xfId="0" applyFont="1" applyFill="1" applyBorder="1" applyAlignment="1">
      <alignment horizontal="right" wrapText="1"/>
    </xf>
    <xf numFmtId="0" fontId="5" fillId="10" borderId="37" xfId="0" applyFont="1" applyFill="1" applyBorder="1" applyAlignment="1">
      <alignment horizontal="right" wrapText="1"/>
    </xf>
    <xf numFmtId="1" fontId="5" fillId="0" borderId="0" xfId="0" applyNumberFormat="1" applyFont="1" applyAlignment="1">
      <alignment wrapText="1"/>
    </xf>
    <xf numFmtId="1" fontId="5" fillId="9" borderId="0" xfId="0" applyNumberFormat="1" applyFont="1" applyFill="1" applyAlignment="1">
      <alignment wrapText="1"/>
    </xf>
    <xf numFmtId="0" fontId="0" fillId="9" borderId="0" xfId="0" applyFill="1" applyAlignment="1">
      <alignment wrapText="1"/>
    </xf>
    <xf numFmtId="0" fontId="0" fillId="9" borderId="38" xfId="0" applyFill="1" applyBorder="1" applyAlignment="1">
      <alignment wrapText="1"/>
    </xf>
    <xf numFmtId="0" fontId="0" fillId="9" borderId="15" xfId="0" applyFill="1" applyBorder="1" applyAlignment="1">
      <alignment wrapText="1"/>
    </xf>
    <xf numFmtId="9" fontId="5" fillId="0" borderId="0" xfId="4" applyFont="1" applyAlignment="1">
      <alignment horizontal="right"/>
    </xf>
    <xf numFmtId="1" fontId="5" fillId="8" borderId="14" xfId="0" applyNumberFormat="1" applyFont="1" applyFill="1" applyBorder="1"/>
    <xf numFmtId="1" fontId="5" fillId="8" borderId="0" xfId="0" applyNumberFormat="1" applyFont="1" applyFill="1"/>
    <xf numFmtId="2" fontId="0" fillId="0" borderId="0" xfId="4" applyNumberFormat="1" applyFont="1" applyAlignment="1">
      <alignment horizontal="center"/>
    </xf>
    <xf numFmtId="170" fontId="0" fillId="0" borderId="0" xfId="4" applyNumberFormat="1" applyFont="1" applyAlignment="1">
      <alignment horizontal="center"/>
    </xf>
    <xf numFmtId="1" fontId="5" fillId="8" borderId="15" xfId="0" applyNumberFormat="1" applyFont="1" applyFill="1" applyBorder="1"/>
    <xf numFmtId="1" fontId="5" fillId="0" borderId="15" xfId="0" applyNumberFormat="1" applyFont="1" applyBorder="1"/>
    <xf numFmtId="9" fontId="0" fillId="0" borderId="0" xfId="4" applyFont="1" applyAlignment="1">
      <alignment horizontal="center"/>
    </xf>
    <xf numFmtId="0" fontId="41" fillId="0" borderId="0" xfId="0" applyFont="1" applyAlignment="1">
      <alignment horizontal="left" vertical="center" wrapText="1"/>
    </xf>
    <xf numFmtId="165" fontId="19" fillId="5" borderId="11" xfId="0" applyNumberFormat="1" applyFont="1" applyFill="1" applyBorder="1" applyAlignment="1">
      <alignment horizontal="center" vertical="center"/>
    </xf>
    <xf numFmtId="165" fontId="19" fillId="5" borderId="12" xfId="0" applyNumberFormat="1" applyFont="1" applyFill="1" applyBorder="1" applyAlignment="1">
      <alignment horizontal="center" vertical="center"/>
    </xf>
    <xf numFmtId="165" fontId="19" fillId="5" borderId="8" xfId="0" applyNumberFormat="1" applyFont="1" applyFill="1" applyBorder="1" applyAlignment="1">
      <alignment horizontal="center" vertical="center"/>
    </xf>
    <xf numFmtId="165" fontId="19" fillId="5" borderId="10" xfId="0" applyNumberFormat="1" applyFont="1" applyFill="1" applyBorder="1" applyAlignment="1">
      <alignment horizontal="center" vertical="center"/>
    </xf>
    <xf numFmtId="0" fontId="20" fillId="5" borderId="1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6" fillId="5" borderId="10" xfId="0" applyFont="1" applyFill="1" applyBorder="1" applyAlignment="1">
      <alignment horizontal="center" vertical="center" wrapText="1"/>
    </xf>
    <xf numFmtId="0" fontId="26" fillId="5" borderId="9" xfId="0" applyFont="1" applyFill="1" applyBorder="1" applyAlignment="1">
      <alignment horizontal="center" vertical="center" wrapText="1"/>
    </xf>
    <xf numFmtId="166" fontId="26" fillId="6" borderId="0" xfId="1" applyNumberFormat="1" applyFont="1" applyFill="1" applyBorder="1" applyAlignment="1">
      <alignment horizontal="center" vertical="center"/>
    </xf>
    <xf numFmtId="166" fontId="26" fillId="6" borderId="19" xfId="1" applyNumberFormat="1" applyFont="1" applyFill="1" applyBorder="1" applyAlignment="1">
      <alignment horizontal="center" vertical="center"/>
    </xf>
    <xf numFmtId="166" fontId="26" fillId="6" borderId="22" xfId="1" applyNumberFormat="1" applyFont="1" applyFill="1" applyBorder="1" applyAlignment="1">
      <alignment horizontal="center" vertical="center"/>
    </xf>
    <xf numFmtId="166" fontId="26" fillId="6" borderId="15" xfId="1" applyNumberFormat="1" applyFont="1" applyFill="1" applyBorder="1" applyAlignment="1">
      <alignment horizontal="center" vertical="center"/>
    </xf>
    <xf numFmtId="166" fontId="26" fillId="0" borderId="0" xfId="1" applyNumberFormat="1" applyFont="1" applyFill="1" applyBorder="1" applyAlignment="1">
      <alignment horizontal="center" vertical="center"/>
    </xf>
    <xf numFmtId="166" fontId="26" fillId="0" borderId="19" xfId="1" applyNumberFormat="1" applyFont="1" applyFill="1" applyBorder="1" applyAlignment="1">
      <alignment horizontal="center" vertical="center"/>
    </xf>
    <xf numFmtId="166" fontId="26" fillId="0" borderId="22" xfId="1" applyNumberFormat="1" applyFont="1" applyFill="1" applyBorder="1" applyAlignment="1">
      <alignment horizontal="center" vertical="center"/>
    </xf>
    <xf numFmtId="166" fontId="26" fillId="0" borderId="15" xfId="1" applyNumberFormat="1" applyFont="1" applyFill="1" applyBorder="1" applyAlignment="1">
      <alignment horizontal="center" vertical="center"/>
    </xf>
    <xf numFmtId="166" fontId="26" fillId="6" borderId="10" xfId="1" applyNumberFormat="1" applyFont="1" applyFill="1" applyBorder="1" applyAlignment="1">
      <alignment horizontal="center" vertical="center"/>
    </xf>
    <xf numFmtId="166" fontId="26" fillId="6" borderId="20" xfId="1" applyNumberFormat="1" applyFont="1" applyFill="1" applyBorder="1" applyAlignment="1">
      <alignment horizontal="center" vertical="center"/>
    </xf>
    <xf numFmtId="166" fontId="26" fillId="6" borderId="23" xfId="1" applyNumberFormat="1" applyFont="1" applyFill="1" applyBorder="1" applyAlignment="1">
      <alignment horizontal="center" vertical="center"/>
    </xf>
    <xf numFmtId="0" fontId="26" fillId="5" borderId="6" xfId="0" applyFont="1" applyFill="1" applyBorder="1" applyAlignment="1">
      <alignment horizontal="center" vertical="center" wrapText="1"/>
    </xf>
    <xf numFmtId="0" fontId="26" fillId="5" borderId="7" xfId="0" applyFont="1" applyFill="1" applyBorder="1" applyAlignment="1">
      <alignment horizontal="center" vertical="center" wrapText="1"/>
    </xf>
    <xf numFmtId="166" fontId="26" fillId="0" borderId="10" xfId="1" applyNumberFormat="1" applyFont="1" applyFill="1" applyBorder="1" applyAlignment="1">
      <alignment horizontal="center" vertical="center"/>
    </xf>
    <xf numFmtId="166" fontId="26" fillId="0" borderId="20" xfId="1" applyNumberFormat="1" applyFont="1" applyFill="1" applyBorder="1" applyAlignment="1">
      <alignment horizontal="center" vertical="center"/>
    </xf>
    <xf numFmtId="166" fontId="26" fillId="0" borderId="23" xfId="1" applyNumberFormat="1" applyFont="1" applyFill="1" applyBorder="1" applyAlignment="1">
      <alignment horizontal="center" vertical="center"/>
    </xf>
    <xf numFmtId="0" fontId="39" fillId="7" borderId="0" xfId="0" applyFont="1" applyFill="1" applyAlignment="1">
      <alignment horizontal="left" vertical="center" wrapText="1"/>
    </xf>
    <xf numFmtId="166" fontId="26" fillId="0" borderId="9" xfId="1" applyNumberFormat="1" applyFont="1" applyFill="1" applyBorder="1" applyAlignment="1">
      <alignment horizontal="center" vertical="center"/>
    </xf>
    <xf numFmtId="0" fontId="34" fillId="7" borderId="14" xfId="2" applyFont="1" applyFill="1" applyBorder="1" applyAlignment="1">
      <alignment horizontal="center" vertical="center" wrapText="1"/>
    </xf>
    <xf numFmtId="0" fontId="34" fillId="7" borderId="0" xfId="2" applyFont="1" applyFill="1" applyAlignment="1">
      <alignment horizontal="center" vertical="center" wrapText="1"/>
    </xf>
    <xf numFmtId="0" fontId="34" fillId="7" borderId="15" xfId="2" applyFont="1" applyFill="1" applyBorder="1" applyAlignment="1">
      <alignment horizontal="center" vertical="center" wrapText="1"/>
    </xf>
    <xf numFmtId="0" fontId="28" fillId="7" borderId="14" xfId="2" applyFont="1" applyFill="1" applyBorder="1" applyAlignment="1">
      <alignment horizontal="center" wrapText="1"/>
    </xf>
    <xf numFmtId="0" fontId="28" fillId="7" borderId="0" xfId="2" applyFont="1" applyFill="1" applyAlignment="1">
      <alignment horizontal="center" wrapText="1"/>
    </xf>
    <xf numFmtId="0" fontId="28" fillId="7" borderId="15" xfId="2" applyFont="1" applyFill="1" applyBorder="1" applyAlignment="1">
      <alignment horizontal="center" wrapText="1"/>
    </xf>
    <xf numFmtId="0" fontId="28" fillId="7" borderId="0" xfId="2" applyFont="1" applyFill="1" applyAlignment="1">
      <alignment horizontal="center" vertical="center" wrapText="1"/>
    </xf>
    <xf numFmtId="0" fontId="28" fillId="7" borderId="15" xfId="2" applyFont="1" applyFill="1" applyBorder="1" applyAlignment="1">
      <alignment horizontal="center" vertical="center" wrapText="1"/>
    </xf>
    <xf numFmtId="0" fontId="28" fillId="7" borderId="14" xfId="2" applyFont="1" applyFill="1" applyBorder="1" applyAlignment="1">
      <alignment horizontal="center" vertical="center" wrapText="1"/>
    </xf>
  </cellXfs>
  <cellStyles count="12">
    <cellStyle name="Currency" xfId="1" builtinId="4"/>
    <cellStyle name="Currency 2" xfId="5" xr:uid="{00000000-0005-0000-0000-000002000000}"/>
    <cellStyle name="Currency 3" xfId="6" xr:uid="{00000000-0005-0000-0000-000003000000}"/>
    <cellStyle name="Currency 4" xfId="7" xr:uid="{A4A880B7-45BB-4DF5-805A-1A32ECB8BE36}"/>
    <cellStyle name="Currency 5" xfId="8" xr:uid="{CEE556F4-6F19-4FD5-93D8-824BBDEF2872}"/>
    <cellStyle name="Currency 6" xfId="9" xr:uid="{30F79B3E-09E0-437F-A5F3-97C0B2E713C1}"/>
    <cellStyle name="Currency 7" xfId="10" xr:uid="{803B6E25-6F47-4F20-B851-FA3E20444105}"/>
    <cellStyle name="Hyperlink" xfId="11" builtinId="8"/>
    <cellStyle name="Normal" xfId="0" builtinId="0"/>
    <cellStyle name="Normal 2" xfId="2" xr:uid="{00000000-0005-0000-0000-000005000000}"/>
    <cellStyle name="Normal 3" xfId="3" xr:uid="{00000000-0005-0000-0000-000006000000}"/>
    <cellStyle name="Percent" xfId="4" builtinId="5"/>
  </cellStyles>
  <dxfs count="37">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s>
  <tableStyles count="0" defaultTableStyle="TableStyleMedium2" defaultPivotStyle="PivotStyleLight16"/>
  <colors>
    <mruColors>
      <color rgb="FF00133A"/>
      <color rgb="FF0C1940"/>
      <color rgb="FFDCEEF0"/>
      <color rgb="FFFFD9FF"/>
      <color rgb="FFB8DDE1"/>
      <color rgb="FFFFE5FF"/>
      <color rgb="FFC3DC93"/>
      <color rgb="FFECC3B2"/>
      <color rgb="FFA5BFA1"/>
      <color rgb="FFEDAC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1" i="1"/>
              <a:t>Atherton Tablelands - wheat</a:t>
            </a:r>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DATA'!$B$2</c:f>
              <c:strCache>
                <c:ptCount val="1"/>
                <c:pt idx="0">
                  <c:v>2025</c:v>
                </c:pt>
              </c:strCache>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DATA'!$B$3:$B$54</c:f>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pt idx="28">
                  <c:v>400</c:v>
                </c:pt>
                <c:pt idx="29">
                  <c:v>397.5</c:v>
                </c:pt>
                <c:pt idx="30">
                  <c:v>395</c:v>
                </c:pt>
                <c:pt idx="31">
                  <c:v>400</c:v>
                </c:pt>
                <c:pt idx="32">
                  <c:v>400</c:v>
                </c:pt>
              </c:numCache>
            </c:numRef>
          </c:val>
          <c:smooth val="0"/>
          <c:extLst>
            <c:ext xmlns:c16="http://schemas.microsoft.com/office/drawing/2014/chart" uri="{C3380CC4-5D6E-409C-BE32-E72D297353CC}">
              <c16:uniqueId val="{00000000-2C64-4BE9-93F3-F468109DF109}"/>
            </c:ext>
          </c:extLst>
        </c:ser>
        <c:ser>
          <c:idx val="1"/>
          <c:order val="1"/>
          <c:tx>
            <c:strRef>
              <c:f>'GRAPH DATA'!$C$2</c:f>
              <c:strCache>
                <c:ptCount val="1"/>
                <c:pt idx="0">
                  <c:v>2024</c:v>
                </c:pt>
              </c:strCache>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DATA'!$C$3:$C$54</c:f>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c:ext xmlns:c16="http://schemas.microsoft.com/office/drawing/2014/chart" uri="{C3380CC4-5D6E-409C-BE32-E72D297353CC}">
              <c16:uniqueId val="{00000001-2C64-4BE9-93F3-F468109DF109}"/>
            </c:ext>
          </c:extLst>
        </c:ser>
        <c:ser>
          <c:idx val="2"/>
          <c:order val="2"/>
          <c:tx>
            <c:strRef>
              <c:f>'GRAPH DATA'!$D$2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DATA'!$D$3:$D$54</c:f>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c:ext xmlns:c16="http://schemas.microsoft.com/office/drawing/2014/chart" uri="{C3380CC4-5D6E-409C-BE32-E72D297353CC}">
              <c16:uniqueId val="{00000002-2C64-4BE9-93F3-F468109DF109}"/>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3"/>
                <c:order val="3"/>
                <c:tx>
                  <c:strRef>
                    <c:extLst>
                      <c:ext uri="{02D57815-91ED-43cb-92C2-25804820EDAC}">
                        <c15:formulaRef>
                          <c15:sqref>'GRAPH DATA'!$E$2</c15:sqref>
                        </c15:formulaRef>
                      </c:ext>
                    </c:extLst>
                    <c:strCache>
                      <c:ptCount val="1"/>
                      <c:pt idx="0">
                        <c:v>2025</c:v>
                      </c:pt>
                    </c:strCache>
                  </c:strRef>
                </c:tx>
                <c:spPr>
                  <a:ln w="28575" cap="rnd">
                    <a:solidFill>
                      <a:schemeClr val="accent4"/>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pt idx="28">
                        <c:v>340</c:v>
                      </c:pt>
                      <c:pt idx="29">
                        <c:v>337.5</c:v>
                      </c:pt>
                      <c:pt idx="30">
                        <c:v>335</c:v>
                      </c:pt>
                      <c:pt idx="31">
                        <c:v>330</c:v>
                      </c:pt>
                      <c:pt idx="32">
                        <c:v>330</c:v>
                      </c:pt>
                    </c:numCache>
                  </c:numRef>
                </c:val>
                <c:smooth val="0"/>
                <c:extLst>
                  <c:ext xmlns:c16="http://schemas.microsoft.com/office/drawing/2014/chart" uri="{C3380CC4-5D6E-409C-BE32-E72D297353CC}">
                    <c16:uniqueId val="{00000003-2C64-4BE9-93F3-F468109DF10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chemeClr val="accent5"/>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4-2C64-4BE9-93F3-F468109DF10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chemeClr val="accent6"/>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5-2C64-4BE9-93F3-F468109DF10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pt idx="28">
                        <c:v>325</c:v>
                      </c:pt>
                      <c:pt idx="29">
                        <c:v>322.5</c:v>
                      </c:pt>
                      <c:pt idx="30">
                        <c:v>320</c:v>
                      </c:pt>
                      <c:pt idx="31">
                        <c:v>335</c:v>
                      </c:pt>
                      <c:pt idx="32">
                        <c:v>330</c:v>
                      </c:pt>
                    </c:numCache>
                  </c:numRef>
                </c:val>
                <c:smooth val="0"/>
                <c:extLst xmlns:c15="http://schemas.microsoft.com/office/drawing/2012/chart">
                  <c:ext xmlns:c16="http://schemas.microsoft.com/office/drawing/2014/chart" uri="{C3380CC4-5D6E-409C-BE32-E72D297353CC}">
                    <c16:uniqueId val="{00000006-2C64-4BE9-93F3-F468109DF10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chemeClr val="accent2">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7-2C64-4BE9-93F3-F468109DF10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8-2C64-4BE9-93F3-F468109DF10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pt idx="28">
                        <c:v>320</c:v>
                      </c:pt>
                      <c:pt idx="29">
                        <c:v>320</c:v>
                      </c:pt>
                      <c:pt idx="30">
                        <c:v>320</c:v>
                      </c:pt>
                      <c:pt idx="31">
                        <c:v>330</c:v>
                      </c:pt>
                      <c:pt idx="32">
                        <c:v>320</c:v>
                      </c:pt>
                    </c:numCache>
                  </c:numRef>
                </c:val>
                <c:smooth val="0"/>
                <c:extLst xmlns:c15="http://schemas.microsoft.com/office/drawing/2012/chart">
                  <c:ext xmlns:c16="http://schemas.microsoft.com/office/drawing/2014/chart" uri="{C3380CC4-5D6E-409C-BE32-E72D297353CC}">
                    <c16:uniqueId val="{00000009-2C64-4BE9-93F3-F468109DF10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A-2C64-4BE9-93F3-F468109DF10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B-2C64-4BE9-93F3-F468109DF10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pt idx="28">
                        <c:v>355</c:v>
                      </c:pt>
                      <c:pt idx="29">
                        <c:v>352.5</c:v>
                      </c:pt>
                      <c:pt idx="30">
                        <c:v>350</c:v>
                      </c:pt>
                      <c:pt idx="31">
                        <c:v>345</c:v>
                      </c:pt>
                      <c:pt idx="32">
                        <c:v>340</c:v>
                      </c:pt>
                    </c:numCache>
                  </c:numRef>
                </c:val>
                <c:smooth val="0"/>
                <c:extLst xmlns:c15="http://schemas.microsoft.com/office/drawing/2012/chart">
                  <c:ext xmlns:c16="http://schemas.microsoft.com/office/drawing/2014/chart" uri="{C3380CC4-5D6E-409C-BE32-E72D297353CC}">
                    <c16:uniqueId val="{0000000C-2C64-4BE9-93F3-F468109DF10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2C64-4BE9-93F3-F468109DF10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2C64-4BE9-93F3-F468109DF109}"/>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pt idx="28">
                        <c:v>350</c:v>
                      </c:pt>
                      <c:pt idx="29">
                        <c:v>345</c:v>
                      </c:pt>
                      <c:pt idx="30">
                        <c:v>340</c:v>
                      </c:pt>
                      <c:pt idx="31">
                        <c:v>340</c:v>
                      </c:pt>
                      <c:pt idx="32">
                        <c:v>340</c:v>
                      </c:pt>
                    </c:numCache>
                  </c:numRef>
                </c:val>
                <c:smooth val="0"/>
                <c:extLst xmlns:c15="http://schemas.microsoft.com/office/drawing/2012/chart">
                  <c:ext xmlns:c16="http://schemas.microsoft.com/office/drawing/2014/chart" uri="{C3380CC4-5D6E-409C-BE32-E72D297353CC}">
                    <c16:uniqueId val="{0000000F-2C64-4BE9-93F3-F468109DF109}"/>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2C64-4BE9-93F3-F468109DF109}"/>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2C64-4BE9-93F3-F468109DF109}"/>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pt idx="28">
                        <c:v>365</c:v>
                      </c:pt>
                      <c:pt idx="29">
                        <c:v>362.5</c:v>
                      </c:pt>
                      <c:pt idx="30">
                        <c:v>360</c:v>
                      </c:pt>
                      <c:pt idx="31">
                        <c:v>360</c:v>
                      </c:pt>
                      <c:pt idx="32">
                        <c:v>360</c:v>
                      </c:pt>
                    </c:numCache>
                  </c:numRef>
                </c:val>
                <c:smooth val="0"/>
                <c:extLst xmlns:c15="http://schemas.microsoft.com/office/drawing/2012/chart">
                  <c:ext xmlns:c16="http://schemas.microsoft.com/office/drawing/2014/chart" uri="{C3380CC4-5D6E-409C-BE32-E72D297353CC}">
                    <c16:uniqueId val="{00000012-2C64-4BE9-93F3-F468109DF109}"/>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2C64-4BE9-93F3-F468109DF109}"/>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2C64-4BE9-93F3-F468109DF109}"/>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pt idx="28">
                        <c:v>320</c:v>
                      </c:pt>
                      <c:pt idx="29">
                        <c:v>317.5</c:v>
                      </c:pt>
                      <c:pt idx="30">
                        <c:v>315</c:v>
                      </c:pt>
                      <c:pt idx="31">
                        <c:v>315</c:v>
                      </c:pt>
                      <c:pt idx="32">
                        <c:v>315</c:v>
                      </c:pt>
                    </c:numCache>
                  </c:numRef>
                </c:val>
                <c:smooth val="0"/>
                <c:extLst xmlns:c15="http://schemas.microsoft.com/office/drawing/2012/chart">
                  <c:ext xmlns:c16="http://schemas.microsoft.com/office/drawing/2014/chart" uri="{C3380CC4-5D6E-409C-BE32-E72D297353CC}">
                    <c16:uniqueId val="{00000015-2C64-4BE9-93F3-F468109DF109}"/>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2C64-4BE9-93F3-F468109DF109}"/>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2C64-4BE9-93F3-F468109DF10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pt idx="28">
                        <c:v>360</c:v>
                      </c:pt>
                      <c:pt idx="29">
                        <c:v>357.5</c:v>
                      </c:pt>
                      <c:pt idx="30">
                        <c:v>355</c:v>
                      </c:pt>
                      <c:pt idx="31">
                        <c:v>355</c:v>
                      </c:pt>
                      <c:pt idx="32">
                        <c:v>355</c:v>
                      </c:pt>
                    </c:numCache>
                  </c:numRef>
                </c:val>
                <c:smooth val="0"/>
                <c:extLst xmlns:c15="http://schemas.microsoft.com/office/drawing/2012/chart">
                  <c:ext xmlns:c16="http://schemas.microsoft.com/office/drawing/2014/chart" uri="{C3380CC4-5D6E-409C-BE32-E72D297353CC}">
                    <c16:uniqueId val="{00000018-2C64-4BE9-93F3-F468109DF10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2C64-4BE9-93F3-F468109DF10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2C64-4BE9-93F3-F468109DF109}"/>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pt idx="28">
                        <c:v>310</c:v>
                      </c:pt>
                      <c:pt idx="29">
                        <c:v>305</c:v>
                      </c:pt>
                      <c:pt idx="30">
                        <c:v>300</c:v>
                      </c:pt>
                      <c:pt idx="31">
                        <c:v>300</c:v>
                      </c:pt>
                      <c:pt idx="32">
                        <c:v>295</c:v>
                      </c:pt>
                    </c:numCache>
                  </c:numRef>
                </c:val>
                <c:smooth val="0"/>
                <c:extLst xmlns:c15="http://schemas.microsoft.com/office/drawing/2012/chart">
                  <c:ext xmlns:c16="http://schemas.microsoft.com/office/drawing/2014/chart" uri="{C3380CC4-5D6E-409C-BE32-E72D297353CC}">
                    <c16:uniqueId val="{0000001B-2C64-4BE9-93F3-F468109DF109}"/>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2C64-4BE9-93F3-F468109DF109}"/>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2C64-4BE9-93F3-F468109DF109}"/>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pt idx="28">
                        <c:v>345</c:v>
                      </c:pt>
                      <c:pt idx="29">
                        <c:v>347.5</c:v>
                      </c:pt>
                      <c:pt idx="30">
                        <c:v>350</c:v>
                      </c:pt>
                      <c:pt idx="31">
                        <c:v>335</c:v>
                      </c:pt>
                      <c:pt idx="32">
                        <c:v>330</c:v>
                      </c:pt>
                    </c:numCache>
                  </c:numRef>
                </c:val>
                <c:smooth val="0"/>
                <c:extLst xmlns:c15="http://schemas.microsoft.com/office/drawing/2012/chart">
                  <c:ext xmlns:c16="http://schemas.microsoft.com/office/drawing/2014/chart" uri="{C3380CC4-5D6E-409C-BE32-E72D297353CC}">
                    <c16:uniqueId val="{0000001E-2C64-4BE9-93F3-F468109DF109}"/>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2C64-4BE9-93F3-F468109DF109}"/>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2C64-4BE9-93F3-F468109DF109}"/>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432.5</c:v>
                      </c:pt>
                      <c:pt idx="1">
                        <c:v>455</c:v>
                      </c:pt>
                      <c:pt idx="2">
                        <c:v>455</c:v>
                      </c:pt>
                      <c:pt idx="3">
                        <c:v>455</c:v>
                      </c:pt>
                      <c:pt idx="4">
                        <c:v>455</c:v>
                      </c:pt>
                      <c:pt idx="5">
                        <c:v>455</c:v>
                      </c:pt>
                      <c:pt idx="6">
                        <c:v>455</c:v>
                      </c:pt>
                      <c:pt idx="7">
                        <c:v>460</c:v>
                      </c:pt>
                      <c:pt idx="8">
                        <c:v>460</c:v>
                      </c:pt>
                      <c:pt idx="9">
                        <c:v>460</c:v>
                      </c:pt>
                      <c:pt idx="10">
                        <c:v>460</c:v>
                      </c:pt>
                      <c:pt idx="11">
                        <c:v>460</c:v>
                      </c:pt>
                      <c:pt idx="12">
                        <c:v>460</c:v>
                      </c:pt>
                      <c:pt idx="13">
                        <c:v>460</c:v>
                      </c:pt>
                      <c:pt idx="14">
                        <c:v>465</c:v>
                      </c:pt>
                      <c:pt idx="15">
                        <c:v>465</c:v>
                      </c:pt>
                      <c:pt idx="16">
                        <c:v>462.5</c:v>
                      </c:pt>
                      <c:pt idx="17">
                        <c:v>460</c:v>
                      </c:pt>
                      <c:pt idx="18">
                        <c:v>460</c:v>
                      </c:pt>
                      <c:pt idx="19">
                        <c:v>465</c:v>
                      </c:pt>
                      <c:pt idx="20">
                        <c:v>475</c:v>
                      </c:pt>
                      <c:pt idx="21">
                        <c:v>465</c:v>
                      </c:pt>
                      <c:pt idx="22">
                        <c:v>460</c:v>
                      </c:pt>
                      <c:pt idx="23">
                        <c:v>460</c:v>
                      </c:pt>
                      <c:pt idx="24">
                        <c:v>460</c:v>
                      </c:pt>
                      <c:pt idx="25">
                        <c:v>460</c:v>
                      </c:pt>
                      <c:pt idx="26">
                        <c:v>460</c:v>
                      </c:pt>
                      <c:pt idx="27">
                        <c:v>460</c:v>
                      </c:pt>
                      <c:pt idx="28">
                        <c:v>455</c:v>
                      </c:pt>
                      <c:pt idx="29">
                        <c:v>452.5</c:v>
                      </c:pt>
                      <c:pt idx="30">
                        <c:v>450</c:v>
                      </c:pt>
                      <c:pt idx="31">
                        <c:v>450</c:v>
                      </c:pt>
                      <c:pt idx="32">
                        <c:v>450</c:v>
                      </c:pt>
                    </c:numCache>
                  </c:numRef>
                </c:val>
                <c:smooth val="0"/>
                <c:extLst xmlns:c15="http://schemas.microsoft.com/office/drawing/2012/chart">
                  <c:ext xmlns:c16="http://schemas.microsoft.com/office/drawing/2014/chart" uri="{C3380CC4-5D6E-409C-BE32-E72D297353CC}">
                    <c16:uniqueId val="{00000021-2C64-4BE9-93F3-F468109DF109}"/>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2C64-4BE9-93F3-F468109DF109}"/>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2C64-4BE9-93F3-F468109DF109}"/>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500"/>
          <c:min val="29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Darling Downs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3"/>
          <c:order val="3"/>
          <c:tx>
            <c:strRef>
              <c:f>'GRAPH DATA'!$E$2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DATA'!$E$3:$E$54</c:f>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pt idx="28">
                  <c:v>340</c:v>
                </c:pt>
                <c:pt idx="29">
                  <c:v>337.5</c:v>
                </c:pt>
                <c:pt idx="30">
                  <c:v>335</c:v>
                </c:pt>
                <c:pt idx="31">
                  <c:v>330</c:v>
                </c:pt>
                <c:pt idx="32">
                  <c:v>330</c:v>
                </c:pt>
              </c:numCache>
              <c:extLst xmlns:c15="http://schemas.microsoft.com/office/drawing/2012/chart"/>
            </c:numRef>
          </c:val>
          <c:smooth val="0"/>
          <c:extLst>
            <c:ext xmlns:c16="http://schemas.microsoft.com/office/drawing/2014/chart" uri="{C3380CC4-5D6E-409C-BE32-E72D297353CC}">
              <c16:uniqueId val="{00000003-9801-4300-BDF8-4A221F8D87ED}"/>
            </c:ext>
          </c:extLst>
        </c:ser>
        <c:ser>
          <c:idx val="4"/>
          <c:order val="4"/>
          <c:tx>
            <c:strRef>
              <c:f>'GRAPH DATA'!$F$2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DATA'!$F$3:$F$54</c:f>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extLst xmlns:c15="http://schemas.microsoft.com/office/drawing/2012/chart"/>
            </c:numRef>
          </c:val>
          <c:smooth val="0"/>
          <c:extLst>
            <c:ext xmlns:c16="http://schemas.microsoft.com/office/drawing/2014/chart" uri="{C3380CC4-5D6E-409C-BE32-E72D297353CC}">
              <c16:uniqueId val="{00000004-9801-4300-BDF8-4A221F8D87ED}"/>
            </c:ext>
          </c:extLst>
        </c:ser>
        <c:ser>
          <c:idx val="5"/>
          <c:order val="5"/>
          <c:tx>
            <c:strRef>
              <c:f>'GRAPH DATA'!$G$2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DATA'!$G$3:$G$54</c:f>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extLst xmlns:c15="http://schemas.microsoft.com/office/drawing/2012/chart"/>
            </c:numRef>
          </c:val>
          <c:smooth val="0"/>
          <c:extLst>
            <c:ext xmlns:c16="http://schemas.microsoft.com/office/drawing/2014/chart" uri="{C3380CC4-5D6E-409C-BE32-E72D297353CC}">
              <c16:uniqueId val="{00000005-9801-4300-BDF8-4A221F8D87ED}"/>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pt idx="28">
                        <c:v>400</c:v>
                      </c:pt>
                      <c:pt idx="29">
                        <c:v>397.5</c:v>
                      </c:pt>
                      <c:pt idx="30">
                        <c:v>395</c:v>
                      </c:pt>
                      <c:pt idx="31">
                        <c:v>400</c:v>
                      </c:pt>
                      <c:pt idx="32">
                        <c:v>400</c:v>
                      </c:pt>
                    </c:numCache>
                  </c:numRef>
                </c:val>
                <c:smooth val="0"/>
                <c:extLst>
                  <c:ext xmlns:c16="http://schemas.microsoft.com/office/drawing/2014/chart" uri="{C3380CC4-5D6E-409C-BE32-E72D297353CC}">
                    <c16:uniqueId val="{00000000-9801-4300-BDF8-4A221F8D87ED}"/>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1-9801-4300-BDF8-4A221F8D87ED}"/>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2-9801-4300-BDF8-4A221F8D87ED}"/>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pt idx="28">
                        <c:v>325</c:v>
                      </c:pt>
                      <c:pt idx="29">
                        <c:v>322.5</c:v>
                      </c:pt>
                      <c:pt idx="30">
                        <c:v>320</c:v>
                      </c:pt>
                      <c:pt idx="31">
                        <c:v>335</c:v>
                      </c:pt>
                      <c:pt idx="32">
                        <c:v>330</c:v>
                      </c:pt>
                    </c:numCache>
                  </c:numRef>
                </c:val>
                <c:smooth val="0"/>
                <c:extLst xmlns:c15="http://schemas.microsoft.com/office/drawing/2012/chart">
                  <c:ext xmlns:c16="http://schemas.microsoft.com/office/drawing/2014/chart" uri="{C3380CC4-5D6E-409C-BE32-E72D297353CC}">
                    <c16:uniqueId val="{00000006-9801-4300-BDF8-4A221F8D87ED}"/>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chemeClr val="accent2">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7-9801-4300-BDF8-4A221F8D87ED}"/>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8-9801-4300-BDF8-4A221F8D87ED}"/>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pt idx="28">
                        <c:v>320</c:v>
                      </c:pt>
                      <c:pt idx="29">
                        <c:v>320</c:v>
                      </c:pt>
                      <c:pt idx="30">
                        <c:v>320</c:v>
                      </c:pt>
                      <c:pt idx="31">
                        <c:v>330</c:v>
                      </c:pt>
                      <c:pt idx="32">
                        <c:v>320</c:v>
                      </c:pt>
                    </c:numCache>
                  </c:numRef>
                </c:val>
                <c:smooth val="0"/>
                <c:extLst xmlns:c15="http://schemas.microsoft.com/office/drawing/2012/chart">
                  <c:ext xmlns:c16="http://schemas.microsoft.com/office/drawing/2014/chart" uri="{C3380CC4-5D6E-409C-BE32-E72D297353CC}">
                    <c16:uniqueId val="{00000009-9801-4300-BDF8-4A221F8D87ED}"/>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A-9801-4300-BDF8-4A221F8D87ED}"/>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B-9801-4300-BDF8-4A221F8D87ED}"/>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pt idx="28">
                        <c:v>355</c:v>
                      </c:pt>
                      <c:pt idx="29">
                        <c:v>352.5</c:v>
                      </c:pt>
                      <c:pt idx="30">
                        <c:v>350</c:v>
                      </c:pt>
                      <c:pt idx="31">
                        <c:v>345</c:v>
                      </c:pt>
                      <c:pt idx="32">
                        <c:v>340</c:v>
                      </c:pt>
                    </c:numCache>
                  </c:numRef>
                </c:val>
                <c:smooth val="0"/>
                <c:extLst xmlns:c15="http://schemas.microsoft.com/office/drawing/2012/chart">
                  <c:ext xmlns:c16="http://schemas.microsoft.com/office/drawing/2014/chart" uri="{C3380CC4-5D6E-409C-BE32-E72D297353CC}">
                    <c16:uniqueId val="{0000000C-9801-4300-BDF8-4A221F8D87ED}"/>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9801-4300-BDF8-4A221F8D87ED}"/>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9801-4300-BDF8-4A221F8D87ED}"/>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pt idx="28">
                        <c:v>350</c:v>
                      </c:pt>
                      <c:pt idx="29">
                        <c:v>345</c:v>
                      </c:pt>
                      <c:pt idx="30">
                        <c:v>340</c:v>
                      </c:pt>
                      <c:pt idx="31">
                        <c:v>340</c:v>
                      </c:pt>
                      <c:pt idx="32">
                        <c:v>340</c:v>
                      </c:pt>
                    </c:numCache>
                  </c:numRef>
                </c:val>
                <c:smooth val="0"/>
                <c:extLst xmlns:c15="http://schemas.microsoft.com/office/drawing/2012/chart">
                  <c:ext xmlns:c16="http://schemas.microsoft.com/office/drawing/2014/chart" uri="{C3380CC4-5D6E-409C-BE32-E72D297353CC}">
                    <c16:uniqueId val="{0000000F-9801-4300-BDF8-4A221F8D87ED}"/>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9801-4300-BDF8-4A221F8D87ED}"/>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9801-4300-BDF8-4A221F8D87ED}"/>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pt idx="28">
                        <c:v>365</c:v>
                      </c:pt>
                      <c:pt idx="29">
                        <c:v>362.5</c:v>
                      </c:pt>
                      <c:pt idx="30">
                        <c:v>360</c:v>
                      </c:pt>
                      <c:pt idx="31">
                        <c:v>360</c:v>
                      </c:pt>
                      <c:pt idx="32">
                        <c:v>360</c:v>
                      </c:pt>
                    </c:numCache>
                  </c:numRef>
                </c:val>
                <c:smooth val="0"/>
                <c:extLst xmlns:c15="http://schemas.microsoft.com/office/drawing/2012/chart">
                  <c:ext xmlns:c16="http://schemas.microsoft.com/office/drawing/2014/chart" uri="{C3380CC4-5D6E-409C-BE32-E72D297353CC}">
                    <c16:uniqueId val="{00000012-9801-4300-BDF8-4A221F8D87ED}"/>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9801-4300-BDF8-4A221F8D87ED}"/>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9801-4300-BDF8-4A221F8D87ED}"/>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pt idx="28">
                        <c:v>320</c:v>
                      </c:pt>
                      <c:pt idx="29">
                        <c:v>317.5</c:v>
                      </c:pt>
                      <c:pt idx="30">
                        <c:v>315</c:v>
                      </c:pt>
                      <c:pt idx="31">
                        <c:v>315</c:v>
                      </c:pt>
                      <c:pt idx="32">
                        <c:v>315</c:v>
                      </c:pt>
                    </c:numCache>
                  </c:numRef>
                </c:val>
                <c:smooth val="0"/>
                <c:extLst xmlns:c15="http://schemas.microsoft.com/office/drawing/2012/chart">
                  <c:ext xmlns:c16="http://schemas.microsoft.com/office/drawing/2014/chart" uri="{C3380CC4-5D6E-409C-BE32-E72D297353CC}">
                    <c16:uniqueId val="{00000015-9801-4300-BDF8-4A221F8D87ED}"/>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9801-4300-BDF8-4A221F8D87ED}"/>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9801-4300-BDF8-4A221F8D87ED}"/>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pt idx="28">
                        <c:v>360</c:v>
                      </c:pt>
                      <c:pt idx="29">
                        <c:v>357.5</c:v>
                      </c:pt>
                      <c:pt idx="30">
                        <c:v>355</c:v>
                      </c:pt>
                      <c:pt idx="31">
                        <c:v>355</c:v>
                      </c:pt>
                      <c:pt idx="32">
                        <c:v>355</c:v>
                      </c:pt>
                    </c:numCache>
                  </c:numRef>
                </c:val>
                <c:smooth val="0"/>
                <c:extLst xmlns:c15="http://schemas.microsoft.com/office/drawing/2012/chart">
                  <c:ext xmlns:c16="http://schemas.microsoft.com/office/drawing/2014/chart" uri="{C3380CC4-5D6E-409C-BE32-E72D297353CC}">
                    <c16:uniqueId val="{00000018-9801-4300-BDF8-4A221F8D87ED}"/>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9801-4300-BDF8-4A221F8D87ED}"/>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9801-4300-BDF8-4A221F8D87ED}"/>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pt idx="28">
                        <c:v>310</c:v>
                      </c:pt>
                      <c:pt idx="29">
                        <c:v>305</c:v>
                      </c:pt>
                      <c:pt idx="30">
                        <c:v>300</c:v>
                      </c:pt>
                      <c:pt idx="31">
                        <c:v>300</c:v>
                      </c:pt>
                      <c:pt idx="32">
                        <c:v>295</c:v>
                      </c:pt>
                    </c:numCache>
                  </c:numRef>
                </c:val>
                <c:smooth val="0"/>
                <c:extLst xmlns:c15="http://schemas.microsoft.com/office/drawing/2012/chart">
                  <c:ext xmlns:c16="http://schemas.microsoft.com/office/drawing/2014/chart" uri="{C3380CC4-5D6E-409C-BE32-E72D297353CC}">
                    <c16:uniqueId val="{0000001B-9801-4300-BDF8-4A221F8D87ED}"/>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9801-4300-BDF8-4A221F8D87ED}"/>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9801-4300-BDF8-4A221F8D87ED}"/>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pt idx="28">
                        <c:v>345</c:v>
                      </c:pt>
                      <c:pt idx="29">
                        <c:v>347.5</c:v>
                      </c:pt>
                      <c:pt idx="30">
                        <c:v>350</c:v>
                      </c:pt>
                      <c:pt idx="31">
                        <c:v>335</c:v>
                      </c:pt>
                      <c:pt idx="32">
                        <c:v>330</c:v>
                      </c:pt>
                    </c:numCache>
                  </c:numRef>
                </c:val>
                <c:smooth val="0"/>
                <c:extLst xmlns:c15="http://schemas.microsoft.com/office/drawing/2012/chart">
                  <c:ext xmlns:c16="http://schemas.microsoft.com/office/drawing/2014/chart" uri="{C3380CC4-5D6E-409C-BE32-E72D297353CC}">
                    <c16:uniqueId val="{0000001E-9801-4300-BDF8-4A221F8D87ED}"/>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9801-4300-BDF8-4A221F8D87ED}"/>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9801-4300-BDF8-4A221F8D87ED}"/>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432.5</c:v>
                      </c:pt>
                      <c:pt idx="1">
                        <c:v>455</c:v>
                      </c:pt>
                      <c:pt idx="2">
                        <c:v>455</c:v>
                      </c:pt>
                      <c:pt idx="3">
                        <c:v>455</c:v>
                      </c:pt>
                      <c:pt idx="4">
                        <c:v>455</c:v>
                      </c:pt>
                      <c:pt idx="5">
                        <c:v>455</c:v>
                      </c:pt>
                      <c:pt idx="6">
                        <c:v>455</c:v>
                      </c:pt>
                      <c:pt idx="7">
                        <c:v>460</c:v>
                      </c:pt>
                      <c:pt idx="8">
                        <c:v>460</c:v>
                      </c:pt>
                      <c:pt idx="9">
                        <c:v>460</c:v>
                      </c:pt>
                      <c:pt idx="10">
                        <c:v>460</c:v>
                      </c:pt>
                      <c:pt idx="11">
                        <c:v>460</c:v>
                      </c:pt>
                      <c:pt idx="12">
                        <c:v>460</c:v>
                      </c:pt>
                      <c:pt idx="13">
                        <c:v>460</c:v>
                      </c:pt>
                      <c:pt idx="14">
                        <c:v>465</c:v>
                      </c:pt>
                      <c:pt idx="15">
                        <c:v>465</c:v>
                      </c:pt>
                      <c:pt idx="16">
                        <c:v>462.5</c:v>
                      </c:pt>
                      <c:pt idx="17">
                        <c:v>460</c:v>
                      </c:pt>
                      <c:pt idx="18">
                        <c:v>460</c:v>
                      </c:pt>
                      <c:pt idx="19">
                        <c:v>465</c:v>
                      </c:pt>
                      <c:pt idx="20">
                        <c:v>475</c:v>
                      </c:pt>
                      <c:pt idx="21">
                        <c:v>465</c:v>
                      </c:pt>
                      <c:pt idx="22">
                        <c:v>460</c:v>
                      </c:pt>
                      <c:pt idx="23">
                        <c:v>460</c:v>
                      </c:pt>
                      <c:pt idx="24">
                        <c:v>460</c:v>
                      </c:pt>
                      <c:pt idx="25">
                        <c:v>460</c:v>
                      </c:pt>
                      <c:pt idx="26">
                        <c:v>460</c:v>
                      </c:pt>
                      <c:pt idx="27">
                        <c:v>460</c:v>
                      </c:pt>
                      <c:pt idx="28">
                        <c:v>455</c:v>
                      </c:pt>
                      <c:pt idx="29">
                        <c:v>452.5</c:v>
                      </c:pt>
                      <c:pt idx="30">
                        <c:v>450</c:v>
                      </c:pt>
                      <c:pt idx="31">
                        <c:v>450</c:v>
                      </c:pt>
                      <c:pt idx="32">
                        <c:v>450</c:v>
                      </c:pt>
                    </c:numCache>
                  </c:numRef>
                </c:val>
                <c:smooth val="0"/>
                <c:extLst xmlns:c15="http://schemas.microsoft.com/office/drawing/2012/chart">
                  <c:ext xmlns:c16="http://schemas.microsoft.com/office/drawing/2014/chart" uri="{C3380CC4-5D6E-409C-BE32-E72D297353CC}">
                    <c16:uniqueId val="{00000021-9801-4300-BDF8-4A221F8D87ED}"/>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9801-4300-BDF8-4A221F8D87ED}"/>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9801-4300-BDF8-4A221F8D87ED}"/>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50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North coast NSW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6"/>
          <c:order val="6"/>
          <c:tx>
            <c:strRef>
              <c:f>'GRAPH DATA'!$H$2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DATA'!$H$3:$H$54</c:f>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pt idx="28">
                  <c:v>325</c:v>
                </c:pt>
                <c:pt idx="29">
                  <c:v>322.5</c:v>
                </c:pt>
                <c:pt idx="30">
                  <c:v>320</c:v>
                </c:pt>
                <c:pt idx="31">
                  <c:v>335</c:v>
                </c:pt>
                <c:pt idx="32">
                  <c:v>330</c:v>
                </c:pt>
              </c:numCache>
              <c:extLst xmlns:c15="http://schemas.microsoft.com/office/drawing/2012/chart"/>
            </c:numRef>
          </c:val>
          <c:smooth val="0"/>
          <c:extLst>
            <c:ext xmlns:c16="http://schemas.microsoft.com/office/drawing/2014/chart" uri="{C3380CC4-5D6E-409C-BE32-E72D297353CC}">
              <c16:uniqueId val="{00000006-1348-4E99-A0C2-4F4EE1EB7971}"/>
            </c:ext>
          </c:extLst>
        </c:ser>
        <c:ser>
          <c:idx val="7"/>
          <c:order val="7"/>
          <c:tx>
            <c:strRef>
              <c:f>'GRAPH DATA'!$I$2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DATA'!$I$3:$I$54</c:f>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extLst xmlns:c15="http://schemas.microsoft.com/office/drawing/2012/chart"/>
            </c:numRef>
          </c:val>
          <c:smooth val="0"/>
          <c:extLst>
            <c:ext xmlns:c16="http://schemas.microsoft.com/office/drawing/2014/chart" uri="{C3380CC4-5D6E-409C-BE32-E72D297353CC}">
              <c16:uniqueId val="{00000007-1348-4E99-A0C2-4F4EE1EB7971}"/>
            </c:ext>
          </c:extLst>
        </c:ser>
        <c:ser>
          <c:idx val="8"/>
          <c:order val="8"/>
          <c:tx>
            <c:strRef>
              <c:f>'GRAPH DATA'!$J$2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DATA'!$J$3:$J$54</c:f>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extLst xmlns:c15="http://schemas.microsoft.com/office/drawing/2012/chart"/>
            </c:numRef>
          </c:val>
          <c:smooth val="0"/>
          <c:extLst>
            <c:ext xmlns:c16="http://schemas.microsoft.com/office/drawing/2014/chart" uri="{C3380CC4-5D6E-409C-BE32-E72D297353CC}">
              <c16:uniqueId val="{00000008-1348-4E99-A0C2-4F4EE1EB7971}"/>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pt idx="28">
                        <c:v>400</c:v>
                      </c:pt>
                      <c:pt idx="29">
                        <c:v>397.5</c:v>
                      </c:pt>
                      <c:pt idx="30">
                        <c:v>395</c:v>
                      </c:pt>
                      <c:pt idx="31">
                        <c:v>400</c:v>
                      </c:pt>
                      <c:pt idx="32">
                        <c:v>400</c:v>
                      </c:pt>
                    </c:numCache>
                  </c:numRef>
                </c:val>
                <c:smooth val="0"/>
                <c:extLst>
                  <c:ext xmlns:c16="http://schemas.microsoft.com/office/drawing/2014/chart" uri="{C3380CC4-5D6E-409C-BE32-E72D297353CC}">
                    <c16:uniqueId val="{00000003-1348-4E99-A0C2-4F4EE1EB7971}"/>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1348-4E99-A0C2-4F4EE1EB7971}"/>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1348-4E99-A0C2-4F4EE1EB7971}"/>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pt idx="28">
                        <c:v>340</c:v>
                      </c:pt>
                      <c:pt idx="29">
                        <c:v>337.5</c:v>
                      </c:pt>
                      <c:pt idx="30">
                        <c:v>335</c:v>
                      </c:pt>
                      <c:pt idx="31">
                        <c:v>330</c:v>
                      </c:pt>
                      <c:pt idx="32">
                        <c:v>330</c:v>
                      </c:pt>
                    </c:numCache>
                  </c:numRef>
                </c:val>
                <c:smooth val="0"/>
                <c:extLst xmlns:c15="http://schemas.microsoft.com/office/drawing/2012/chart">
                  <c:ext xmlns:c16="http://schemas.microsoft.com/office/drawing/2014/chart" uri="{C3380CC4-5D6E-409C-BE32-E72D297353CC}">
                    <c16:uniqueId val="{00000000-1348-4E99-A0C2-4F4EE1EB7971}"/>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1-1348-4E99-A0C2-4F4EE1EB7971}"/>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2-1348-4E99-A0C2-4F4EE1EB7971}"/>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pt idx="28">
                        <c:v>320</c:v>
                      </c:pt>
                      <c:pt idx="29">
                        <c:v>320</c:v>
                      </c:pt>
                      <c:pt idx="30">
                        <c:v>320</c:v>
                      </c:pt>
                      <c:pt idx="31">
                        <c:v>330</c:v>
                      </c:pt>
                      <c:pt idx="32">
                        <c:v>320</c:v>
                      </c:pt>
                    </c:numCache>
                  </c:numRef>
                </c:val>
                <c:smooth val="0"/>
                <c:extLst xmlns:c15="http://schemas.microsoft.com/office/drawing/2012/chart">
                  <c:ext xmlns:c16="http://schemas.microsoft.com/office/drawing/2014/chart" uri="{C3380CC4-5D6E-409C-BE32-E72D297353CC}">
                    <c16:uniqueId val="{00000009-1348-4E99-A0C2-4F4EE1EB7971}"/>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A-1348-4E99-A0C2-4F4EE1EB7971}"/>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B-1348-4E99-A0C2-4F4EE1EB7971}"/>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pt idx="28">
                        <c:v>355</c:v>
                      </c:pt>
                      <c:pt idx="29">
                        <c:v>352.5</c:v>
                      </c:pt>
                      <c:pt idx="30">
                        <c:v>350</c:v>
                      </c:pt>
                      <c:pt idx="31">
                        <c:v>345</c:v>
                      </c:pt>
                      <c:pt idx="32">
                        <c:v>340</c:v>
                      </c:pt>
                    </c:numCache>
                  </c:numRef>
                </c:val>
                <c:smooth val="0"/>
                <c:extLst xmlns:c15="http://schemas.microsoft.com/office/drawing/2012/chart">
                  <c:ext xmlns:c16="http://schemas.microsoft.com/office/drawing/2014/chart" uri="{C3380CC4-5D6E-409C-BE32-E72D297353CC}">
                    <c16:uniqueId val="{0000000C-1348-4E99-A0C2-4F4EE1EB7971}"/>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1348-4E99-A0C2-4F4EE1EB7971}"/>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1348-4E99-A0C2-4F4EE1EB7971}"/>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pt idx="28">
                        <c:v>350</c:v>
                      </c:pt>
                      <c:pt idx="29">
                        <c:v>345</c:v>
                      </c:pt>
                      <c:pt idx="30">
                        <c:v>340</c:v>
                      </c:pt>
                      <c:pt idx="31">
                        <c:v>340</c:v>
                      </c:pt>
                      <c:pt idx="32">
                        <c:v>340</c:v>
                      </c:pt>
                    </c:numCache>
                  </c:numRef>
                </c:val>
                <c:smooth val="0"/>
                <c:extLst xmlns:c15="http://schemas.microsoft.com/office/drawing/2012/chart">
                  <c:ext xmlns:c16="http://schemas.microsoft.com/office/drawing/2014/chart" uri="{C3380CC4-5D6E-409C-BE32-E72D297353CC}">
                    <c16:uniqueId val="{0000000F-1348-4E99-A0C2-4F4EE1EB7971}"/>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1348-4E99-A0C2-4F4EE1EB7971}"/>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1348-4E99-A0C2-4F4EE1EB7971}"/>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pt idx="28">
                        <c:v>365</c:v>
                      </c:pt>
                      <c:pt idx="29">
                        <c:v>362.5</c:v>
                      </c:pt>
                      <c:pt idx="30">
                        <c:v>360</c:v>
                      </c:pt>
                      <c:pt idx="31">
                        <c:v>360</c:v>
                      </c:pt>
                      <c:pt idx="32">
                        <c:v>360</c:v>
                      </c:pt>
                    </c:numCache>
                  </c:numRef>
                </c:val>
                <c:smooth val="0"/>
                <c:extLst xmlns:c15="http://schemas.microsoft.com/office/drawing/2012/chart">
                  <c:ext xmlns:c16="http://schemas.microsoft.com/office/drawing/2014/chart" uri="{C3380CC4-5D6E-409C-BE32-E72D297353CC}">
                    <c16:uniqueId val="{00000012-1348-4E99-A0C2-4F4EE1EB7971}"/>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1348-4E99-A0C2-4F4EE1EB7971}"/>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1348-4E99-A0C2-4F4EE1EB7971}"/>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pt idx="28">
                        <c:v>320</c:v>
                      </c:pt>
                      <c:pt idx="29">
                        <c:v>317.5</c:v>
                      </c:pt>
                      <c:pt idx="30">
                        <c:v>315</c:v>
                      </c:pt>
                      <c:pt idx="31">
                        <c:v>315</c:v>
                      </c:pt>
                      <c:pt idx="32">
                        <c:v>315</c:v>
                      </c:pt>
                    </c:numCache>
                  </c:numRef>
                </c:val>
                <c:smooth val="0"/>
                <c:extLst xmlns:c15="http://schemas.microsoft.com/office/drawing/2012/chart">
                  <c:ext xmlns:c16="http://schemas.microsoft.com/office/drawing/2014/chart" uri="{C3380CC4-5D6E-409C-BE32-E72D297353CC}">
                    <c16:uniqueId val="{00000015-1348-4E99-A0C2-4F4EE1EB7971}"/>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1348-4E99-A0C2-4F4EE1EB7971}"/>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1348-4E99-A0C2-4F4EE1EB7971}"/>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pt idx="28">
                        <c:v>360</c:v>
                      </c:pt>
                      <c:pt idx="29">
                        <c:v>357.5</c:v>
                      </c:pt>
                      <c:pt idx="30">
                        <c:v>355</c:v>
                      </c:pt>
                      <c:pt idx="31">
                        <c:v>355</c:v>
                      </c:pt>
                      <c:pt idx="32">
                        <c:v>355</c:v>
                      </c:pt>
                    </c:numCache>
                  </c:numRef>
                </c:val>
                <c:smooth val="0"/>
                <c:extLst xmlns:c15="http://schemas.microsoft.com/office/drawing/2012/chart">
                  <c:ext xmlns:c16="http://schemas.microsoft.com/office/drawing/2014/chart" uri="{C3380CC4-5D6E-409C-BE32-E72D297353CC}">
                    <c16:uniqueId val="{00000018-1348-4E99-A0C2-4F4EE1EB7971}"/>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1348-4E99-A0C2-4F4EE1EB7971}"/>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1348-4E99-A0C2-4F4EE1EB7971}"/>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pt idx="28">
                        <c:v>310</c:v>
                      </c:pt>
                      <c:pt idx="29">
                        <c:v>305</c:v>
                      </c:pt>
                      <c:pt idx="30">
                        <c:v>300</c:v>
                      </c:pt>
                      <c:pt idx="31">
                        <c:v>300</c:v>
                      </c:pt>
                      <c:pt idx="32">
                        <c:v>295</c:v>
                      </c:pt>
                    </c:numCache>
                  </c:numRef>
                </c:val>
                <c:smooth val="0"/>
                <c:extLst xmlns:c15="http://schemas.microsoft.com/office/drawing/2012/chart">
                  <c:ext xmlns:c16="http://schemas.microsoft.com/office/drawing/2014/chart" uri="{C3380CC4-5D6E-409C-BE32-E72D297353CC}">
                    <c16:uniqueId val="{0000001B-1348-4E99-A0C2-4F4EE1EB7971}"/>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1348-4E99-A0C2-4F4EE1EB7971}"/>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1348-4E99-A0C2-4F4EE1EB7971}"/>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pt idx="28">
                        <c:v>345</c:v>
                      </c:pt>
                      <c:pt idx="29">
                        <c:v>347.5</c:v>
                      </c:pt>
                      <c:pt idx="30">
                        <c:v>350</c:v>
                      </c:pt>
                      <c:pt idx="31">
                        <c:v>335</c:v>
                      </c:pt>
                      <c:pt idx="32">
                        <c:v>330</c:v>
                      </c:pt>
                    </c:numCache>
                  </c:numRef>
                </c:val>
                <c:smooth val="0"/>
                <c:extLst xmlns:c15="http://schemas.microsoft.com/office/drawing/2012/chart">
                  <c:ext xmlns:c16="http://schemas.microsoft.com/office/drawing/2014/chart" uri="{C3380CC4-5D6E-409C-BE32-E72D297353CC}">
                    <c16:uniqueId val="{0000001E-1348-4E99-A0C2-4F4EE1EB7971}"/>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1348-4E99-A0C2-4F4EE1EB7971}"/>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1348-4E99-A0C2-4F4EE1EB7971}"/>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432.5</c:v>
                      </c:pt>
                      <c:pt idx="1">
                        <c:v>455</c:v>
                      </c:pt>
                      <c:pt idx="2">
                        <c:v>455</c:v>
                      </c:pt>
                      <c:pt idx="3">
                        <c:v>455</c:v>
                      </c:pt>
                      <c:pt idx="4">
                        <c:v>455</c:v>
                      </c:pt>
                      <c:pt idx="5">
                        <c:v>455</c:v>
                      </c:pt>
                      <c:pt idx="6">
                        <c:v>455</c:v>
                      </c:pt>
                      <c:pt idx="7">
                        <c:v>460</c:v>
                      </c:pt>
                      <c:pt idx="8">
                        <c:v>460</c:v>
                      </c:pt>
                      <c:pt idx="9">
                        <c:v>460</c:v>
                      </c:pt>
                      <c:pt idx="10">
                        <c:v>460</c:v>
                      </c:pt>
                      <c:pt idx="11">
                        <c:v>460</c:v>
                      </c:pt>
                      <c:pt idx="12">
                        <c:v>460</c:v>
                      </c:pt>
                      <c:pt idx="13">
                        <c:v>460</c:v>
                      </c:pt>
                      <c:pt idx="14">
                        <c:v>465</c:v>
                      </c:pt>
                      <c:pt idx="15">
                        <c:v>465</c:v>
                      </c:pt>
                      <c:pt idx="16">
                        <c:v>462.5</c:v>
                      </c:pt>
                      <c:pt idx="17">
                        <c:v>460</c:v>
                      </c:pt>
                      <c:pt idx="18">
                        <c:v>460</c:v>
                      </c:pt>
                      <c:pt idx="19">
                        <c:v>465</c:v>
                      </c:pt>
                      <c:pt idx="20">
                        <c:v>475</c:v>
                      </c:pt>
                      <c:pt idx="21">
                        <c:v>465</c:v>
                      </c:pt>
                      <c:pt idx="22">
                        <c:v>460</c:v>
                      </c:pt>
                      <c:pt idx="23">
                        <c:v>460</c:v>
                      </c:pt>
                      <c:pt idx="24">
                        <c:v>460</c:v>
                      </c:pt>
                      <c:pt idx="25">
                        <c:v>460</c:v>
                      </c:pt>
                      <c:pt idx="26">
                        <c:v>460</c:v>
                      </c:pt>
                      <c:pt idx="27">
                        <c:v>460</c:v>
                      </c:pt>
                      <c:pt idx="28">
                        <c:v>455</c:v>
                      </c:pt>
                      <c:pt idx="29">
                        <c:v>452.5</c:v>
                      </c:pt>
                      <c:pt idx="30">
                        <c:v>450</c:v>
                      </c:pt>
                      <c:pt idx="31">
                        <c:v>450</c:v>
                      </c:pt>
                      <c:pt idx="32">
                        <c:v>450</c:v>
                      </c:pt>
                    </c:numCache>
                  </c:numRef>
                </c:val>
                <c:smooth val="0"/>
                <c:extLst xmlns:c15="http://schemas.microsoft.com/office/drawing/2012/chart">
                  <c:ext xmlns:c16="http://schemas.microsoft.com/office/drawing/2014/chart" uri="{C3380CC4-5D6E-409C-BE32-E72D297353CC}">
                    <c16:uniqueId val="{00000021-1348-4E99-A0C2-4F4EE1EB7971}"/>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1348-4E99-A0C2-4F4EE1EB7971}"/>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1348-4E99-A0C2-4F4EE1EB7971}"/>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Central west NSW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9"/>
          <c:order val="9"/>
          <c:tx>
            <c:strRef>
              <c:f>'GRAPH DATA'!$K$2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DATA'!$K$3:$K$54</c:f>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pt idx="28">
                  <c:v>320</c:v>
                </c:pt>
                <c:pt idx="29">
                  <c:v>320</c:v>
                </c:pt>
                <c:pt idx="30">
                  <c:v>320</c:v>
                </c:pt>
                <c:pt idx="31">
                  <c:v>330</c:v>
                </c:pt>
                <c:pt idx="32">
                  <c:v>320</c:v>
                </c:pt>
              </c:numCache>
              <c:extLst xmlns:c15="http://schemas.microsoft.com/office/drawing/2012/chart"/>
            </c:numRef>
          </c:val>
          <c:smooth val="0"/>
          <c:extLst>
            <c:ext xmlns:c16="http://schemas.microsoft.com/office/drawing/2014/chart" uri="{C3380CC4-5D6E-409C-BE32-E72D297353CC}">
              <c16:uniqueId val="{00000009-0D1E-423F-91CD-9EF43822FFEA}"/>
            </c:ext>
          </c:extLst>
        </c:ser>
        <c:ser>
          <c:idx val="10"/>
          <c:order val="10"/>
          <c:tx>
            <c:strRef>
              <c:f>'GRAPH DATA'!$L$2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DATA'!$L$3:$L$54</c:f>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extLst xmlns:c15="http://schemas.microsoft.com/office/drawing/2012/chart"/>
            </c:numRef>
          </c:val>
          <c:smooth val="0"/>
          <c:extLst>
            <c:ext xmlns:c16="http://schemas.microsoft.com/office/drawing/2014/chart" uri="{C3380CC4-5D6E-409C-BE32-E72D297353CC}">
              <c16:uniqueId val="{0000000A-0D1E-423F-91CD-9EF43822FFEA}"/>
            </c:ext>
          </c:extLst>
        </c:ser>
        <c:ser>
          <c:idx val="11"/>
          <c:order val="11"/>
          <c:tx>
            <c:strRef>
              <c:f>'GRAPH DATA'!$M$2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DATA'!$M$3:$M$54</c:f>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extLst xmlns:c15="http://schemas.microsoft.com/office/drawing/2012/chart"/>
            </c:numRef>
          </c:val>
          <c:smooth val="0"/>
          <c:extLst>
            <c:ext xmlns:c16="http://schemas.microsoft.com/office/drawing/2014/chart" uri="{C3380CC4-5D6E-409C-BE32-E72D297353CC}">
              <c16:uniqueId val="{0000000B-0D1E-423F-91CD-9EF43822FFEA}"/>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pt idx="28">
                        <c:v>400</c:v>
                      </c:pt>
                      <c:pt idx="29">
                        <c:v>397.5</c:v>
                      </c:pt>
                      <c:pt idx="30">
                        <c:v>395</c:v>
                      </c:pt>
                      <c:pt idx="31">
                        <c:v>400</c:v>
                      </c:pt>
                      <c:pt idx="32">
                        <c:v>400</c:v>
                      </c:pt>
                    </c:numCache>
                  </c:numRef>
                </c:val>
                <c:smooth val="0"/>
                <c:extLst>
                  <c:ext xmlns:c16="http://schemas.microsoft.com/office/drawing/2014/chart" uri="{C3380CC4-5D6E-409C-BE32-E72D297353CC}">
                    <c16:uniqueId val="{00000003-0D1E-423F-91CD-9EF43822FFE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0D1E-423F-91CD-9EF43822FFE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0D1E-423F-91CD-9EF43822FFE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pt idx="28">
                        <c:v>340</c:v>
                      </c:pt>
                      <c:pt idx="29">
                        <c:v>337.5</c:v>
                      </c:pt>
                      <c:pt idx="30">
                        <c:v>335</c:v>
                      </c:pt>
                      <c:pt idx="31">
                        <c:v>330</c:v>
                      </c:pt>
                      <c:pt idx="32">
                        <c:v>330</c:v>
                      </c:pt>
                    </c:numCache>
                  </c:numRef>
                </c:val>
                <c:smooth val="0"/>
                <c:extLst xmlns:c15="http://schemas.microsoft.com/office/drawing/2012/chart">
                  <c:ext xmlns:c16="http://schemas.microsoft.com/office/drawing/2014/chart" uri="{C3380CC4-5D6E-409C-BE32-E72D297353CC}">
                    <c16:uniqueId val="{00000006-0D1E-423F-91CD-9EF43822FFE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0D1E-423F-91CD-9EF43822FFE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0D1E-423F-91CD-9EF43822FFE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pt idx="28">
                        <c:v>325</c:v>
                      </c:pt>
                      <c:pt idx="29">
                        <c:v>322.5</c:v>
                      </c:pt>
                      <c:pt idx="30">
                        <c:v>320</c:v>
                      </c:pt>
                      <c:pt idx="31">
                        <c:v>335</c:v>
                      </c:pt>
                      <c:pt idx="32">
                        <c:v>330</c:v>
                      </c:pt>
                    </c:numCache>
                  </c:numRef>
                </c:val>
                <c:smooth val="0"/>
                <c:extLst xmlns:c15="http://schemas.microsoft.com/office/drawing/2012/chart">
                  <c:ext xmlns:c16="http://schemas.microsoft.com/office/drawing/2014/chart" uri="{C3380CC4-5D6E-409C-BE32-E72D297353CC}">
                    <c16:uniqueId val="{00000000-0D1E-423F-91CD-9EF43822FFE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1-0D1E-423F-91CD-9EF43822FFE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2-0D1E-423F-91CD-9EF43822FFEA}"/>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pt idx="28">
                        <c:v>355</c:v>
                      </c:pt>
                      <c:pt idx="29">
                        <c:v>352.5</c:v>
                      </c:pt>
                      <c:pt idx="30">
                        <c:v>350</c:v>
                      </c:pt>
                      <c:pt idx="31">
                        <c:v>345</c:v>
                      </c:pt>
                      <c:pt idx="32">
                        <c:v>340</c:v>
                      </c:pt>
                    </c:numCache>
                  </c:numRef>
                </c:val>
                <c:smooth val="0"/>
                <c:extLst xmlns:c15="http://schemas.microsoft.com/office/drawing/2012/chart">
                  <c:ext xmlns:c16="http://schemas.microsoft.com/office/drawing/2014/chart" uri="{C3380CC4-5D6E-409C-BE32-E72D297353CC}">
                    <c16:uniqueId val="{0000000C-0D1E-423F-91CD-9EF43822FFEA}"/>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0D1E-423F-91CD-9EF43822FFEA}"/>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0D1E-423F-91CD-9EF43822FFE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pt idx="28">
                        <c:v>350</c:v>
                      </c:pt>
                      <c:pt idx="29">
                        <c:v>345</c:v>
                      </c:pt>
                      <c:pt idx="30">
                        <c:v>340</c:v>
                      </c:pt>
                      <c:pt idx="31">
                        <c:v>340</c:v>
                      </c:pt>
                      <c:pt idx="32">
                        <c:v>340</c:v>
                      </c:pt>
                    </c:numCache>
                  </c:numRef>
                </c:val>
                <c:smooth val="0"/>
                <c:extLst xmlns:c15="http://schemas.microsoft.com/office/drawing/2012/chart">
                  <c:ext xmlns:c16="http://schemas.microsoft.com/office/drawing/2014/chart" uri="{C3380CC4-5D6E-409C-BE32-E72D297353CC}">
                    <c16:uniqueId val="{0000000F-0D1E-423F-91CD-9EF43822FFE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0D1E-423F-91CD-9EF43822FFE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0D1E-423F-91CD-9EF43822FFE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pt idx="28">
                        <c:v>365</c:v>
                      </c:pt>
                      <c:pt idx="29">
                        <c:v>362.5</c:v>
                      </c:pt>
                      <c:pt idx="30">
                        <c:v>360</c:v>
                      </c:pt>
                      <c:pt idx="31">
                        <c:v>360</c:v>
                      </c:pt>
                      <c:pt idx="32">
                        <c:v>360</c:v>
                      </c:pt>
                    </c:numCache>
                  </c:numRef>
                </c:val>
                <c:smooth val="0"/>
                <c:extLst xmlns:c15="http://schemas.microsoft.com/office/drawing/2012/chart">
                  <c:ext xmlns:c16="http://schemas.microsoft.com/office/drawing/2014/chart" uri="{C3380CC4-5D6E-409C-BE32-E72D297353CC}">
                    <c16:uniqueId val="{00000012-0D1E-423F-91CD-9EF43822FFE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0D1E-423F-91CD-9EF43822FFE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0D1E-423F-91CD-9EF43822FFE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pt idx="28">
                        <c:v>320</c:v>
                      </c:pt>
                      <c:pt idx="29">
                        <c:v>317.5</c:v>
                      </c:pt>
                      <c:pt idx="30">
                        <c:v>315</c:v>
                      </c:pt>
                      <c:pt idx="31">
                        <c:v>315</c:v>
                      </c:pt>
                      <c:pt idx="32">
                        <c:v>315</c:v>
                      </c:pt>
                    </c:numCache>
                  </c:numRef>
                </c:val>
                <c:smooth val="0"/>
                <c:extLst xmlns:c15="http://schemas.microsoft.com/office/drawing/2012/chart">
                  <c:ext xmlns:c16="http://schemas.microsoft.com/office/drawing/2014/chart" uri="{C3380CC4-5D6E-409C-BE32-E72D297353CC}">
                    <c16:uniqueId val="{00000015-0D1E-423F-91CD-9EF43822FFE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0D1E-423F-91CD-9EF43822FFE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0D1E-423F-91CD-9EF43822FFEA}"/>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pt idx="28">
                        <c:v>360</c:v>
                      </c:pt>
                      <c:pt idx="29">
                        <c:v>357.5</c:v>
                      </c:pt>
                      <c:pt idx="30">
                        <c:v>355</c:v>
                      </c:pt>
                      <c:pt idx="31">
                        <c:v>355</c:v>
                      </c:pt>
                      <c:pt idx="32">
                        <c:v>355</c:v>
                      </c:pt>
                    </c:numCache>
                  </c:numRef>
                </c:val>
                <c:smooth val="0"/>
                <c:extLst xmlns:c15="http://schemas.microsoft.com/office/drawing/2012/chart">
                  <c:ext xmlns:c16="http://schemas.microsoft.com/office/drawing/2014/chart" uri="{C3380CC4-5D6E-409C-BE32-E72D297353CC}">
                    <c16:uniqueId val="{00000018-0D1E-423F-91CD-9EF43822FFEA}"/>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0D1E-423F-91CD-9EF43822FFEA}"/>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0D1E-423F-91CD-9EF43822FFEA}"/>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pt idx="28">
                        <c:v>310</c:v>
                      </c:pt>
                      <c:pt idx="29">
                        <c:v>305</c:v>
                      </c:pt>
                      <c:pt idx="30">
                        <c:v>300</c:v>
                      </c:pt>
                      <c:pt idx="31">
                        <c:v>300</c:v>
                      </c:pt>
                      <c:pt idx="32">
                        <c:v>295</c:v>
                      </c:pt>
                    </c:numCache>
                  </c:numRef>
                </c:val>
                <c:smooth val="0"/>
                <c:extLst xmlns:c15="http://schemas.microsoft.com/office/drawing/2012/chart">
                  <c:ext xmlns:c16="http://schemas.microsoft.com/office/drawing/2014/chart" uri="{C3380CC4-5D6E-409C-BE32-E72D297353CC}">
                    <c16:uniqueId val="{0000001B-0D1E-423F-91CD-9EF43822FFEA}"/>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0D1E-423F-91CD-9EF43822FFEA}"/>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0D1E-423F-91CD-9EF43822FFE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pt idx="28">
                        <c:v>345</c:v>
                      </c:pt>
                      <c:pt idx="29">
                        <c:v>347.5</c:v>
                      </c:pt>
                      <c:pt idx="30">
                        <c:v>350</c:v>
                      </c:pt>
                      <c:pt idx="31">
                        <c:v>335</c:v>
                      </c:pt>
                      <c:pt idx="32">
                        <c:v>330</c:v>
                      </c:pt>
                    </c:numCache>
                  </c:numRef>
                </c:val>
                <c:smooth val="0"/>
                <c:extLst xmlns:c15="http://schemas.microsoft.com/office/drawing/2012/chart">
                  <c:ext xmlns:c16="http://schemas.microsoft.com/office/drawing/2014/chart" uri="{C3380CC4-5D6E-409C-BE32-E72D297353CC}">
                    <c16:uniqueId val="{0000001E-0D1E-423F-91CD-9EF43822FFE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0D1E-423F-91CD-9EF43822FFE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0D1E-423F-91CD-9EF43822FFE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432.5</c:v>
                      </c:pt>
                      <c:pt idx="1">
                        <c:v>455</c:v>
                      </c:pt>
                      <c:pt idx="2">
                        <c:v>455</c:v>
                      </c:pt>
                      <c:pt idx="3">
                        <c:v>455</c:v>
                      </c:pt>
                      <c:pt idx="4">
                        <c:v>455</c:v>
                      </c:pt>
                      <c:pt idx="5">
                        <c:v>455</c:v>
                      </c:pt>
                      <c:pt idx="6">
                        <c:v>455</c:v>
                      </c:pt>
                      <c:pt idx="7">
                        <c:v>460</c:v>
                      </c:pt>
                      <c:pt idx="8">
                        <c:v>460</c:v>
                      </c:pt>
                      <c:pt idx="9">
                        <c:v>460</c:v>
                      </c:pt>
                      <c:pt idx="10">
                        <c:v>460</c:v>
                      </c:pt>
                      <c:pt idx="11">
                        <c:v>460</c:v>
                      </c:pt>
                      <c:pt idx="12">
                        <c:v>460</c:v>
                      </c:pt>
                      <c:pt idx="13">
                        <c:v>460</c:v>
                      </c:pt>
                      <c:pt idx="14">
                        <c:v>465</c:v>
                      </c:pt>
                      <c:pt idx="15">
                        <c:v>465</c:v>
                      </c:pt>
                      <c:pt idx="16">
                        <c:v>462.5</c:v>
                      </c:pt>
                      <c:pt idx="17">
                        <c:v>460</c:v>
                      </c:pt>
                      <c:pt idx="18">
                        <c:v>460</c:v>
                      </c:pt>
                      <c:pt idx="19">
                        <c:v>465</c:v>
                      </c:pt>
                      <c:pt idx="20">
                        <c:v>475</c:v>
                      </c:pt>
                      <c:pt idx="21">
                        <c:v>465</c:v>
                      </c:pt>
                      <c:pt idx="22">
                        <c:v>460</c:v>
                      </c:pt>
                      <c:pt idx="23">
                        <c:v>460</c:v>
                      </c:pt>
                      <c:pt idx="24">
                        <c:v>460</c:v>
                      </c:pt>
                      <c:pt idx="25">
                        <c:v>460</c:v>
                      </c:pt>
                      <c:pt idx="26">
                        <c:v>460</c:v>
                      </c:pt>
                      <c:pt idx="27">
                        <c:v>460</c:v>
                      </c:pt>
                      <c:pt idx="28">
                        <c:v>455</c:v>
                      </c:pt>
                      <c:pt idx="29">
                        <c:v>452.5</c:v>
                      </c:pt>
                      <c:pt idx="30">
                        <c:v>450</c:v>
                      </c:pt>
                      <c:pt idx="31">
                        <c:v>450</c:v>
                      </c:pt>
                      <c:pt idx="32">
                        <c:v>450</c:v>
                      </c:pt>
                    </c:numCache>
                  </c:numRef>
                </c:val>
                <c:smooth val="0"/>
                <c:extLst xmlns:c15="http://schemas.microsoft.com/office/drawing/2012/chart">
                  <c:ext xmlns:c16="http://schemas.microsoft.com/office/drawing/2014/chart" uri="{C3380CC4-5D6E-409C-BE32-E72D297353CC}">
                    <c16:uniqueId val="{00000021-0D1E-423F-91CD-9EF43822FFE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0D1E-423F-91CD-9EF43822FFE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0D1E-423F-91CD-9EF43822FFEA}"/>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Bega valley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12"/>
          <c:order val="12"/>
          <c:tx>
            <c:strRef>
              <c:f>'GRAPH DATA'!$N$2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DATA'!$N$3:$N$54</c:f>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pt idx="28">
                  <c:v>355</c:v>
                </c:pt>
                <c:pt idx="29">
                  <c:v>352.5</c:v>
                </c:pt>
                <c:pt idx="30">
                  <c:v>350</c:v>
                </c:pt>
                <c:pt idx="31">
                  <c:v>345</c:v>
                </c:pt>
                <c:pt idx="32">
                  <c:v>340</c:v>
                </c:pt>
              </c:numCache>
              <c:extLst xmlns:c15="http://schemas.microsoft.com/office/drawing/2012/chart"/>
            </c:numRef>
          </c:val>
          <c:smooth val="0"/>
          <c:extLst>
            <c:ext xmlns:c16="http://schemas.microsoft.com/office/drawing/2014/chart" uri="{C3380CC4-5D6E-409C-BE32-E72D297353CC}">
              <c16:uniqueId val="{0000000C-8A84-46A9-807D-2DCB4D3187CA}"/>
            </c:ext>
          </c:extLst>
        </c:ser>
        <c:ser>
          <c:idx val="13"/>
          <c:order val="13"/>
          <c:tx>
            <c:strRef>
              <c:f>'GRAPH DATA'!$O$2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DATA'!$O$3:$O$54</c:f>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extLst xmlns:c15="http://schemas.microsoft.com/office/drawing/2012/chart"/>
            </c:numRef>
          </c:val>
          <c:smooth val="0"/>
          <c:extLst>
            <c:ext xmlns:c16="http://schemas.microsoft.com/office/drawing/2014/chart" uri="{C3380CC4-5D6E-409C-BE32-E72D297353CC}">
              <c16:uniqueId val="{0000000D-8A84-46A9-807D-2DCB4D3187CA}"/>
            </c:ext>
          </c:extLst>
        </c:ser>
        <c:ser>
          <c:idx val="14"/>
          <c:order val="14"/>
          <c:tx>
            <c:strRef>
              <c:f>'GRAPH DATA'!$P$2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DATA'!$P$3:$P$54</c:f>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extLst xmlns:c15="http://schemas.microsoft.com/office/drawing/2012/chart"/>
            </c:numRef>
          </c:val>
          <c:smooth val="0"/>
          <c:extLst>
            <c:ext xmlns:c16="http://schemas.microsoft.com/office/drawing/2014/chart" uri="{C3380CC4-5D6E-409C-BE32-E72D297353CC}">
              <c16:uniqueId val="{0000000E-8A84-46A9-807D-2DCB4D3187CA}"/>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pt idx="28">
                        <c:v>400</c:v>
                      </c:pt>
                      <c:pt idx="29">
                        <c:v>397.5</c:v>
                      </c:pt>
                      <c:pt idx="30">
                        <c:v>395</c:v>
                      </c:pt>
                      <c:pt idx="31">
                        <c:v>400</c:v>
                      </c:pt>
                      <c:pt idx="32">
                        <c:v>400</c:v>
                      </c:pt>
                    </c:numCache>
                  </c:numRef>
                </c:val>
                <c:smooth val="0"/>
                <c:extLst>
                  <c:ext xmlns:c16="http://schemas.microsoft.com/office/drawing/2014/chart" uri="{C3380CC4-5D6E-409C-BE32-E72D297353CC}">
                    <c16:uniqueId val="{00000003-8A84-46A9-807D-2DCB4D3187C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8A84-46A9-807D-2DCB4D3187C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8A84-46A9-807D-2DCB4D3187C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pt idx="28">
                        <c:v>340</c:v>
                      </c:pt>
                      <c:pt idx="29">
                        <c:v>337.5</c:v>
                      </c:pt>
                      <c:pt idx="30">
                        <c:v>335</c:v>
                      </c:pt>
                      <c:pt idx="31">
                        <c:v>330</c:v>
                      </c:pt>
                      <c:pt idx="32">
                        <c:v>330</c:v>
                      </c:pt>
                    </c:numCache>
                  </c:numRef>
                </c:val>
                <c:smooth val="0"/>
                <c:extLst xmlns:c15="http://schemas.microsoft.com/office/drawing/2012/chart">
                  <c:ext xmlns:c16="http://schemas.microsoft.com/office/drawing/2014/chart" uri="{C3380CC4-5D6E-409C-BE32-E72D297353CC}">
                    <c16:uniqueId val="{00000006-8A84-46A9-807D-2DCB4D3187C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8A84-46A9-807D-2DCB4D3187C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8A84-46A9-807D-2DCB4D3187C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pt idx="28">
                        <c:v>325</c:v>
                      </c:pt>
                      <c:pt idx="29">
                        <c:v>322.5</c:v>
                      </c:pt>
                      <c:pt idx="30">
                        <c:v>320</c:v>
                      </c:pt>
                      <c:pt idx="31">
                        <c:v>335</c:v>
                      </c:pt>
                      <c:pt idx="32">
                        <c:v>330</c:v>
                      </c:pt>
                    </c:numCache>
                  </c:numRef>
                </c:val>
                <c:smooth val="0"/>
                <c:extLst xmlns:c15="http://schemas.microsoft.com/office/drawing/2012/chart">
                  <c:ext xmlns:c16="http://schemas.microsoft.com/office/drawing/2014/chart" uri="{C3380CC4-5D6E-409C-BE32-E72D297353CC}">
                    <c16:uniqueId val="{00000009-8A84-46A9-807D-2DCB4D3187C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8A84-46A9-807D-2DCB4D3187C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8A84-46A9-807D-2DCB4D3187CA}"/>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pt idx="28">
                        <c:v>320</c:v>
                      </c:pt>
                      <c:pt idx="29">
                        <c:v>320</c:v>
                      </c:pt>
                      <c:pt idx="30">
                        <c:v>320</c:v>
                      </c:pt>
                      <c:pt idx="31">
                        <c:v>330</c:v>
                      </c:pt>
                      <c:pt idx="32">
                        <c:v>320</c:v>
                      </c:pt>
                    </c:numCache>
                  </c:numRef>
                </c:val>
                <c:smooth val="0"/>
                <c:extLst xmlns:c15="http://schemas.microsoft.com/office/drawing/2012/chart">
                  <c:ext xmlns:c16="http://schemas.microsoft.com/office/drawing/2014/chart" uri="{C3380CC4-5D6E-409C-BE32-E72D297353CC}">
                    <c16:uniqueId val="{00000000-8A84-46A9-807D-2DCB4D3187CA}"/>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1-8A84-46A9-807D-2DCB4D3187CA}"/>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2-8A84-46A9-807D-2DCB4D3187C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pt idx="28">
                        <c:v>350</c:v>
                      </c:pt>
                      <c:pt idx="29">
                        <c:v>345</c:v>
                      </c:pt>
                      <c:pt idx="30">
                        <c:v>340</c:v>
                      </c:pt>
                      <c:pt idx="31">
                        <c:v>340</c:v>
                      </c:pt>
                      <c:pt idx="32">
                        <c:v>340</c:v>
                      </c:pt>
                    </c:numCache>
                  </c:numRef>
                </c:val>
                <c:smooth val="0"/>
                <c:extLst xmlns:c15="http://schemas.microsoft.com/office/drawing/2012/chart">
                  <c:ext xmlns:c16="http://schemas.microsoft.com/office/drawing/2014/chart" uri="{C3380CC4-5D6E-409C-BE32-E72D297353CC}">
                    <c16:uniqueId val="{0000000F-8A84-46A9-807D-2DCB4D3187C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8A84-46A9-807D-2DCB4D3187C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8A84-46A9-807D-2DCB4D3187C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pt idx="28">
                        <c:v>365</c:v>
                      </c:pt>
                      <c:pt idx="29">
                        <c:v>362.5</c:v>
                      </c:pt>
                      <c:pt idx="30">
                        <c:v>360</c:v>
                      </c:pt>
                      <c:pt idx="31">
                        <c:v>360</c:v>
                      </c:pt>
                      <c:pt idx="32">
                        <c:v>360</c:v>
                      </c:pt>
                    </c:numCache>
                  </c:numRef>
                </c:val>
                <c:smooth val="0"/>
                <c:extLst xmlns:c15="http://schemas.microsoft.com/office/drawing/2012/chart">
                  <c:ext xmlns:c16="http://schemas.microsoft.com/office/drawing/2014/chart" uri="{C3380CC4-5D6E-409C-BE32-E72D297353CC}">
                    <c16:uniqueId val="{00000012-8A84-46A9-807D-2DCB4D3187C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8A84-46A9-807D-2DCB4D3187C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8A84-46A9-807D-2DCB4D3187C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pt idx="28">
                        <c:v>320</c:v>
                      </c:pt>
                      <c:pt idx="29">
                        <c:v>317.5</c:v>
                      </c:pt>
                      <c:pt idx="30">
                        <c:v>315</c:v>
                      </c:pt>
                      <c:pt idx="31">
                        <c:v>315</c:v>
                      </c:pt>
                      <c:pt idx="32">
                        <c:v>315</c:v>
                      </c:pt>
                    </c:numCache>
                  </c:numRef>
                </c:val>
                <c:smooth val="0"/>
                <c:extLst xmlns:c15="http://schemas.microsoft.com/office/drawing/2012/chart">
                  <c:ext xmlns:c16="http://schemas.microsoft.com/office/drawing/2014/chart" uri="{C3380CC4-5D6E-409C-BE32-E72D297353CC}">
                    <c16:uniqueId val="{00000015-8A84-46A9-807D-2DCB4D3187C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8A84-46A9-807D-2DCB4D3187C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8A84-46A9-807D-2DCB4D3187CA}"/>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pt idx="28">
                        <c:v>360</c:v>
                      </c:pt>
                      <c:pt idx="29">
                        <c:v>357.5</c:v>
                      </c:pt>
                      <c:pt idx="30">
                        <c:v>355</c:v>
                      </c:pt>
                      <c:pt idx="31">
                        <c:v>355</c:v>
                      </c:pt>
                      <c:pt idx="32">
                        <c:v>355</c:v>
                      </c:pt>
                    </c:numCache>
                  </c:numRef>
                </c:val>
                <c:smooth val="0"/>
                <c:extLst xmlns:c15="http://schemas.microsoft.com/office/drawing/2012/chart">
                  <c:ext xmlns:c16="http://schemas.microsoft.com/office/drawing/2014/chart" uri="{C3380CC4-5D6E-409C-BE32-E72D297353CC}">
                    <c16:uniqueId val="{00000018-8A84-46A9-807D-2DCB4D3187CA}"/>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8A84-46A9-807D-2DCB4D3187CA}"/>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8A84-46A9-807D-2DCB4D3187CA}"/>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pt idx="28">
                        <c:v>310</c:v>
                      </c:pt>
                      <c:pt idx="29">
                        <c:v>305</c:v>
                      </c:pt>
                      <c:pt idx="30">
                        <c:v>300</c:v>
                      </c:pt>
                      <c:pt idx="31">
                        <c:v>300</c:v>
                      </c:pt>
                      <c:pt idx="32">
                        <c:v>295</c:v>
                      </c:pt>
                    </c:numCache>
                  </c:numRef>
                </c:val>
                <c:smooth val="0"/>
                <c:extLst xmlns:c15="http://schemas.microsoft.com/office/drawing/2012/chart">
                  <c:ext xmlns:c16="http://schemas.microsoft.com/office/drawing/2014/chart" uri="{C3380CC4-5D6E-409C-BE32-E72D297353CC}">
                    <c16:uniqueId val="{0000001B-8A84-46A9-807D-2DCB4D3187CA}"/>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8A84-46A9-807D-2DCB4D3187CA}"/>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8A84-46A9-807D-2DCB4D3187C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pt idx="28">
                        <c:v>345</c:v>
                      </c:pt>
                      <c:pt idx="29">
                        <c:v>347.5</c:v>
                      </c:pt>
                      <c:pt idx="30">
                        <c:v>350</c:v>
                      </c:pt>
                      <c:pt idx="31">
                        <c:v>335</c:v>
                      </c:pt>
                      <c:pt idx="32">
                        <c:v>330</c:v>
                      </c:pt>
                    </c:numCache>
                  </c:numRef>
                </c:val>
                <c:smooth val="0"/>
                <c:extLst xmlns:c15="http://schemas.microsoft.com/office/drawing/2012/chart">
                  <c:ext xmlns:c16="http://schemas.microsoft.com/office/drawing/2014/chart" uri="{C3380CC4-5D6E-409C-BE32-E72D297353CC}">
                    <c16:uniqueId val="{0000001E-8A84-46A9-807D-2DCB4D3187C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8A84-46A9-807D-2DCB4D3187C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8A84-46A9-807D-2DCB4D3187C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432.5</c:v>
                      </c:pt>
                      <c:pt idx="1">
                        <c:v>455</c:v>
                      </c:pt>
                      <c:pt idx="2">
                        <c:v>455</c:v>
                      </c:pt>
                      <c:pt idx="3">
                        <c:v>455</c:v>
                      </c:pt>
                      <c:pt idx="4">
                        <c:v>455</c:v>
                      </c:pt>
                      <c:pt idx="5">
                        <c:v>455</c:v>
                      </c:pt>
                      <c:pt idx="6">
                        <c:v>455</c:v>
                      </c:pt>
                      <c:pt idx="7">
                        <c:v>460</c:v>
                      </c:pt>
                      <c:pt idx="8">
                        <c:v>460</c:v>
                      </c:pt>
                      <c:pt idx="9">
                        <c:v>460</c:v>
                      </c:pt>
                      <c:pt idx="10">
                        <c:v>460</c:v>
                      </c:pt>
                      <c:pt idx="11">
                        <c:v>460</c:v>
                      </c:pt>
                      <c:pt idx="12">
                        <c:v>460</c:v>
                      </c:pt>
                      <c:pt idx="13">
                        <c:v>460</c:v>
                      </c:pt>
                      <c:pt idx="14">
                        <c:v>465</c:v>
                      </c:pt>
                      <c:pt idx="15">
                        <c:v>465</c:v>
                      </c:pt>
                      <c:pt idx="16">
                        <c:v>462.5</c:v>
                      </c:pt>
                      <c:pt idx="17">
                        <c:v>460</c:v>
                      </c:pt>
                      <c:pt idx="18">
                        <c:v>460</c:v>
                      </c:pt>
                      <c:pt idx="19">
                        <c:v>465</c:v>
                      </c:pt>
                      <c:pt idx="20">
                        <c:v>475</c:v>
                      </c:pt>
                      <c:pt idx="21">
                        <c:v>465</c:v>
                      </c:pt>
                      <c:pt idx="22">
                        <c:v>460</c:v>
                      </c:pt>
                      <c:pt idx="23">
                        <c:v>460</c:v>
                      </c:pt>
                      <c:pt idx="24">
                        <c:v>460</c:v>
                      </c:pt>
                      <c:pt idx="25">
                        <c:v>460</c:v>
                      </c:pt>
                      <c:pt idx="26">
                        <c:v>460</c:v>
                      </c:pt>
                      <c:pt idx="27">
                        <c:v>460</c:v>
                      </c:pt>
                      <c:pt idx="28">
                        <c:v>455</c:v>
                      </c:pt>
                      <c:pt idx="29">
                        <c:v>452.5</c:v>
                      </c:pt>
                      <c:pt idx="30">
                        <c:v>450</c:v>
                      </c:pt>
                      <c:pt idx="31">
                        <c:v>450</c:v>
                      </c:pt>
                      <c:pt idx="32">
                        <c:v>450</c:v>
                      </c:pt>
                    </c:numCache>
                  </c:numRef>
                </c:val>
                <c:smooth val="0"/>
                <c:extLst xmlns:c15="http://schemas.microsoft.com/office/drawing/2012/chart">
                  <c:ext xmlns:c16="http://schemas.microsoft.com/office/drawing/2014/chart" uri="{C3380CC4-5D6E-409C-BE32-E72D297353CC}">
                    <c16:uniqueId val="{00000021-8A84-46A9-807D-2DCB4D3187C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8A84-46A9-807D-2DCB4D3187C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8A84-46A9-807D-2DCB4D3187CA}"/>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50"/>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Goulburn Murray Valley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15"/>
          <c:order val="15"/>
          <c:tx>
            <c:strRef>
              <c:f>'GRAPH DATA'!$Q$2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DATA'!$Q$3:$Q$54</c:f>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pt idx="28">
                  <c:v>350</c:v>
                </c:pt>
                <c:pt idx="29">
                  <c:v>345</c:v>
                </c:pt>
                <c:pt idx="30">
                  <c:v>340</c:v>
                </c:pt>
                <c:pt idx="31">
                  <c:v>340</c:v>
                </c:pt>
                <c:pt idx="32">
                  <c:v>340</c:v>
                </c:pt>
              </c:numCache>
              <c:extLst xmlns:c15="http://schemas.microsoft.com/office/drawing/2012/chart"/>
            </c:numRef>
          </c:val>
          <c:smooth val="0"/>
          <c:extLst>
            <c:ext xmlns:c16="http://schemas.microsoft.com/office/drawing/2014/chart" uri="{C3380CC4-5D6E-409C-BE32-E72D297353CC}">
              <c16:uniqueId val="{0000000F-E7C2-46B8-945C-0CDE2DC0812B}"/>
            </c:ext>
          </c:extLst>
        </c:ser>
        <c:ser>
          <c:idx val="16"/>
          <c:order val="16"/>
          <c:tx>
            <c:strRef>
              <c:f>'GRAPH DATA'!$R$2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DATA'!$R$3:$R$54</c:f>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extLst xmlns:c15="http://schemas.microsoft.com/office/drawing/2012/chart"/>
            </c:numRef>
          </c:val>
          <c:smooth val="0"/>
          <c:extLst>
            <c:ext xmlns:c16="http://schemas.microsoft.com/office/drawing/2014/chart" uri="{C3380CC4-5D6E-409C-BE32-E72D297353CC}">
              <c16:uniqueId val="{00000010-E7C2-46B8-945C-0CDE2DC0812B}"/>
            </c:ext>
          </c:extLst>
        </c:ser>
        <c:ser>
          <c:idx val="17"/>
          <c:order val="17"/>
          <c:tx>
            <c:strRef>
              <c:f>'GRAPH DATA'!$S$2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DATA'!$S$3:$S$54</c:f>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extLst xmlns:c15="http://schemas.microsoft.com/office/drawing/2012/chart"/>
            </c:numRef>
          </c:val>
          <c:smooth val="0"/>
          <c:extLst>
            <c:ext xmlns:c16="http://schemas.microsoft.com/office/drawing/2014/chart" uri="{C3380CC4-5D6E-409C-BE32-E72D297353CC}">
              <c16:uniqueId val="{00000011-E7C2-46B8-945C-0CDE2DC0812B}"/>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pt idx="28">
                        <c:v>400</c:v>
                      </c:pt>
                      <c:pt idx="29">
                        <c:v>397.5</c:v>
                      </c:pt>
                      <c:pt idx="30">
                        <c:v>395</c:v>
                      </c:pt>
                      <c:pt idx="31">
                        <c:v>400</c:v>
                      </c:pt>
                      <c:pt idx="32">
                        <c:v>400</c:v>
                      </c:pt>
                    </c:numCache>
                  </c:numRef>
                </c:val>
                <c:smooth val="0"/>
                <c:extLst>
                  <c:ext xmlns:c16="http://schemas.microsoft.com/office/drawing/2014/chart" uri="{C3380CC4-5D6E-409C-BE32-E72D297353CC}">
                    <c16:uniqueId val="{00000003-E7C2-46B8-945C-0CDE2DC0812B}"/>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E7C2-46B8-945C-0CDE2DC0812B}"/>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E7C2-46B8-945C-0CDE2DC0812B}"/>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pt idx="28">
                        <c:v>340</c:v>
                      </c:pt>
                      <c:pt idx="29">
                        <c:v>337.5</c:v>
                      </c:pt>
                      <c:pt idx="30">
                        <c:v>335</c:v>
                      </c:pt>
                      <c:pt idx="31">
                        <c:v>330</c:v>
                      </c:pt>
                      <c:pt idx="32">
                        <c:v>330</c:v>
                      </c:pt>
                    </c:numCache>
                  </c:numRef>
                </c:val>
                <c:smooth val="0"/>
                <c:extLst xmlns:c15="http://schemas.microsoft.com/office/drawing/2012/chart">
                  <c:ext xmlns:c16="http://schemas.microsoft.com/office/drawing/2014/chart" uri="{C3380CC4-5D6E-409C-BE32-E72D297353CC}">
                    <c16:uniqueId val="{00000006-E7C2-46B8-945C-0CDE2DC0812B}"/>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E7C2-46B8-945C-0CDE2DC0812B}"/>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E7C2-46B8-945C-0CDE2DC0812B}"/>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pt idx="28">
                        <c:v>325</c:v>
                      </c:pt>
                      <c:pt idx="29">
                        <c:v>322.5</c:v>
                      </c:pt>
                      <c:pt idx="30">
                        <c:v>320</c:v>
                      </c:pt>
                      <c:pt idx="31">
                        <c:v>335</c:v>
                      </c:pt>
                      <c:pt idx="32">
                        <c:v>330</c:v>
                      </c:pt>
                    </c:numCache>
                  </c:numRef>
                </c:val>
                <c:smooth val="0"/>
                <c:extLst xmlns:c15="http://schemas.microsoft.com/office/drawing/2012/chart">
                  <c:ext xmlns:c16="http://schemas.microsoft.com/office/drawing/2014/chart" uri="{C3380CC4-5D6E-409C-BE32-E72D297353CC}">
                    <c16:uniqueId val="{00000009-E7C2-46B8-945C-0CDE2DC0812B}"/>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E7C2-46B8-945C-0CDE2DC0812B}"/>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E7C2-46B8-945C-0CDE2DC0812B}"/>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pt idx="28">
                        <c:v>320</c:v>
                      </c:pt>
                      <c:pt idx="29">
                        <c:v>320</c:v>
                      </c:pt>
                      <c:pt idx="30">
                        <c:v>320</c:v>
                      </c:pt>
                      <c:pt idx="31">
                        <c:v>330</c:v>
                      </c:pt>
                      <c:pt idx="32">
                        <c:v>320</c:v>
                      </c:pt>
                    </c:numCache>
                  </c:numRef>
                </c:val>
                <c:smooth val="0"/>
                <c:extLst xmlns:c15="http://schemas.microsoft.com/office/drawing/2012/chart">
                  <c:ext xmlns:c16="http://schemas.microsoft.com/office/drawing/2014/chart" uri="{C3380CC4-5D6E-409C-BE32-E72D297353CC}">
                    <c16:uniqueId val="{0000000C-E7C2-46B8-945C-0CDE2DC0812B}"/>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E7C2-46B8-945C-0CDE2DC0812B}"/>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E7C2-46B8-945C-0CDE2DC0812B}"/>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pt idx="28">
                        <c:v>355</c:v>
                      </c:pt>
                      <c:pt idx="29">
                        <c:v>352.5</c:v>
                      </c:pt>
                      <c:pt idx="30">
                        <c:v>350</c:v>
                      </c:pt>
                      <c:pt idx="31">
                        <c:v>345</c:v>
                      </c:pt>
                      <c:pt idx="32">
                        <c:v>340</c:v>
                      </c:pt>
                    </c:numCache>
                  </c:numRef>
                </c:val>
                <c:smooth val="0"/>
                <c:extLst xmlns:c15="http://schemas.microsoft.com/office/drawing/2012/chart">
                  <c:ext xmlns:c16="http://schemas.microsoft.com/office/drawing/2014/chart" uri="{C3380CC4-5D6E-409C-BE32-E72D297353CC}">
                    <c16:uniqueId val="{00000000-E7C2-46B8-945C-0CDE2DC0812B}"/>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1-E7C2-46B8-945C-0CDE2DC0812B}"/>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2-E7C2-46B8-945C-0CDE2DC0812B}"/>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pt idx="28">
                        <c:v>365</c:v>
                      </c:pt>
                      <c:pt idx="29">
                        <c:v>362.5</c:v>
                      </c:pt>
                      <c:pt idx="30">
                        <c:v>360</c:v>
                      </c:pt>
                      <c:pt idx="31">
                        <c:v>360</c:v>
                      </c:pt>
                      <c:pt idx="32">
                        <c:v>360</c:v>
                      </c:pt>
                    </c:numCache>
                  </c:numRef>
                </c:val>
                <c:smooth val="0"/>
                <c:extLst xmlns:c15="http://schemas.microsoft.com/office/drawing/2012/chart">
                  <c:ext xmlns:c16="http://schemas.microsoft.com/office/drawing/2014/chart" uri="{C3380CC4-5D6E-409C-BE32-E72D297353CC}">
                    <c16:uniqueId val="{00000012-E7C2-46B8-945C-0CDE2DC0812B}"/>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E7C2-46B8-945C-0CDE2DC0812B}"/>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E7C2-46B8-945C-0CDE2DC0812B}"/>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pt idx="28">
                        <c:v>320</c:v>
                      </c:pt>
                      <c:pt idx="29">
                        <c:v>317.5</c:v>
                      </c:pt>
                      <c:pt idx="30">
                        <c:v>315</c:v>
                      </c:pt>
                      <c:pt idx="31">
                        <c:v>315</c:v>
                      </c:pt>
                      <c:pt idx="32">
                        <c:v>315</c:v>
                      </c:pt>
                    </c:numCache>
                  </c:numRef>
                </c:val>
                <c:smooth val="0"/>
                <c:extLst xmlns:c15="http://schemas.microsoft.com/office/drawing/2012/chart">
                  <c:ext xmlns:c16="http://schemas.microsoft.com/office/drawing/2014/chart" uri="{C3380CC4-5D6E-409C-BE32-E72D297353CC}">
                    <c16:uniqueId val="{00000015-E7C2-46B8-945C-0CDE2DC0812B}"/>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E7C2-46B8-945C-0CDE2DC0812B}"/>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E7C2-46B8-945C-0CDE2DC0812B}"/>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pt idx="28">
                        <c:v>360</c:v>
                      </c:pt>
                      <c:pt idx="29">
                        <c:v>357.5</c:v>
                      </c:pt>
                      <c:pt idx="30">
                        <c:v>355</c:v>
                      </c:pt>
                      <c:pt idx="31">
                        <c:v>355</c:v>
                      </c:pt>
                      <c:pt idx="32">
                        <c:v>355</c:v>
                      </c:pt>
                    </c:numCache>
                  </c:numRef>
                </c:val>
                <c:smooth val="0"/>
                <c:extLst xmlns:c15="http://schemas.microsoft.com/office/drawing/2012/chart">
                  <c:ext xmlns:c16="http://schemas.microsoft.com/office/drawing/2014/chart" uri="{C3380CC4-5D6E-409C-BE32-E72D297353CC}">
                    <c16:uniqueId val="{00000018-E7C2-46B8-945C-0CDE2DC0812B}"/>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E7C2-46B8-945C-0CDE2DC0812B}"/>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E7C2-46B8-945C-0CDE2DC0812B}"/>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pt idx="28">
                        <c:v>310</c:v>
                      </c:pt>
                      <c:pt idx="29">
                        <c:v>305</c:v>
                      </c:pt>
                      <c:pt idx="30">
                        <c:v>300</c:v>
                      </c:pt>
                      <c:pt idx="31">
                        <c:v>300</c:v>
                      </c:pt>
                      <c:pt idx="32">
                        <c:v>295</c:v>
                      </c:pt>
                    </c:numCache>
                  </c:numRef>
                </c:val>
                <c:smooth val="0"/>
                <c:extLst xmlns:c15="http://schemas.microsoft.com/office/drawing/2012/chart">
                  <c:ext xmlns:c16="http://schemas.microsoft.com/office/drawing/2014/chart" uri="{C3380CC4-5D6E-409C-BE32-E72D297353CC}">
                    <c16:uniqueId val="{0000001B-E7C2-46B8-945C-0CDE2DC0812B}"/>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E7C2-46B8-945C-0CDE2DC0812B}"/>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E7C2-46B8-945C-0CDE2DC0812B}"/>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pt idx="28">
                        <c:v>345</c:v>
                      </c:pt>
                      <c:pt idx="29">
                        <c:v>347.5</c:v>
                      </c:pt>
                      <c:pt idx="30">
                        <c:v>350</c:v>
                      </c:pt>
                      <c:pt idx="31">
                        <c:v>335</c:v>
                      </c:pt>
                      <c:pt idx="32">
                        <c:v>330</c:v>
                      </c:pt>
                    </c:numCache>
                  </c:numRef>
                </c:val>
                <c:smooth val="0"/>
                <c:extLst xmlns:c15="http://schemas.microsoft.com/office/drawing/2012/chart">
                  <c:ext xmlns:c16="http://schemas.microsoft.com/office/drawing/2014/chart" uri="{C3380CC4-5D6E-409C-BE32-E72D297353CC}">
                    <c16:uniqueId val="{0000001E-E7C2-46B8-945C-0CDE2DC0812B}"/>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E7C2-46B8-945C-0CDE2DC0812B}"/>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E7C2-46B8-945C-0CDE2DC0812B}"/>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432.5</c:v>
                      </c:pt>
                      <c:pt idx="1">
                        <c:v>455</c:v>
                      </c:pt>
                      <c:pt idx="2">
                        <c:v>455</c:v>
                      </c:pt>
                      <c:pt idx="3">
                        <c:v>455</c:v>
                      </c:pt>
                      <c:pt idx="4">
                        <c:v>455</c:v>
                      </c:pt>
                      <c:pt idx="5">
                        <c:v>455</c:v>
                      </c:pt>
                      <c:pt idx="6">
                        <c:v>455</c:v>
                      </c:pt>
                      <c:pt idx="7">
                        <c:v>460</c:v>
                      </c:pt>
                      <c:pt idx="8">
                        <c:v>460</c:v>
                      </c:pt>
                      <c:pt idx="9">
                        <c:v>460</c:v>
                      </c:pt>
                      <c:pt idx="10">
                        <c:v>460</c:v>
                      </c:pt>
                      <c:pt idx="11">
                        <c:v>460</c:v>
                      </c:pt>
                      <c:pt idx="12">
                        <c:v>460</c:v>
                      </c:pt>
                      <c:pt idx="13">
                        <c:v>460</c:v>
                      </c:pt>
                      <c:pt idx="14">
                        <c:v>465</c:v>
                      </c:pt>
                      <c:pt idx="15">
                        <c:v>465</c:v>
                      </c:pt>
                      <c:pt idx="16">
                        <c:v>462.5</c:v>
                      </c:pt>
                      <c:pt idx="17">
                        <c:v>460</c:v>
                      </c:pt>
                      <c:pt idx="18">
                        <c:v>460</c:v>
                      </c:pt>
                      <c:pt idx="19">
                        <c:v>465</c:v>
                      </c:pt>
                      <c:pt idx="20">
                        <c:v>475</c:v>
                      </c:pt>
                      <c:pt idx="21">
                        <c:v>465</c:v>
                      </c:pt>
                      <c:pt idx="22">
                        <c:v>460</c:v>
                      </c:pt>
                      <c:pt idx="23">
                        <c:v>460</c:v>
                      </c:pt>
                      <c:pt idx="24">
                        <c:v>460</c:v>
                      </c:pt>
                      <c:pt idx="25">
                        <c:v>460</c:v>
                      </c:pt>
                      <c:pt idx="26">
                        <c:v>460</c:v>
                      </c:pt>
                      <c:pt idx="27">
                        <c:v>460</c:v>
                      </c:pt>
                      <c:pt idx="28">
                        <c:v>455</c:v>
                      </c:pt>
                      <c:pt idx="29">
                        <c:v>452.5</c:v>
                      </c:pt>
                      <c:pt idx="30">
                        <c:v>450</c:v>
                      </c:pt>
                      <c:pt idx="31">
                        <c:v>450</c:v>
                      </c:pt>
                      <c:pt idx="32">
                        <c:v>450</c:v>
                      </c:pt>
                    </c:numCache>
                  </c:numRef>
                </c:val>
                <c:smooth val="0"/>
                <c:extLst xmlns:c15="http://schemas.microsoft.com/office/drawing/2012/chart">
                  <c:ext xmlns:c16="http://schemas.microsoft.com/office/drawing/2014/chart" uri="{C3380CC4-5D6E-409C-BE32-E72D297353CC}">
                    <c16:uniqueId val="{00000021-E7C2-46B8-945C-0CDE2DC0812B}"/>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E7C2-46B8-945C-0CDE2DC0812B}"/>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E7C2-46B8-945C-0CDE2DC0812B}"/>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Gippsland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18"/>
          <c:order val="18"/>
          <c:tx>
            <c:strRef>
              <c:f>'GRAPH DATA'!$T$2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DATA'!$T$3:$T$54</c:f>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pt idx="28">
                  <c:v>365</c:v>
                </c:pt>
                <c:pt idx="29">
                  <c:v>362.5</c:v>
                </c:pt>
                <c:pt idx="30">
                  <c:v>360</c:v>
                </c:pt>
                <c:pt idx="31">
                  <c:v>360</c:v>
                </c:pt>
                <c:pt idx="32">
                  <c:v>360</c:v>
                </c:pt>
              </c:numCache>
              <c:extLst xmlns:c15="http://schemas.microsoft.com/office/drawing/2012/chart"/>
            </c:numRef>
          </c:val>
          <c:smooth val="0"/>
          <c:extLst>
            <c:ext xmlns:c16="http://schemas.microsoft.com/office/drawing/2014/chart" uri="{C3380CC4-5D6E-409C-BE32-E72D297353CC}">
              <c16:uniqueId val="{00000012-8EB6-421E-84B0-EFFBA6A36294}"/>
            </c:ext>
          </c:extLst>
        </c:ser>
        <c:ser>
          <c:idx val="19"/>
          <c:order val="19"/>
          <c:tx>
            <c:strRef>
              <c:f>'GRAPH DATA'!$U$2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DATA'!$U$3:$U$54</c:f>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extLst xmlns:c15="http://schemas.microsoft.com/office/drawing/2012/chart"/>
            </c:numRef>
          </c:val>
          <c:smooth val="0"/>
          <c:extLst>
            <c:ext xmlns:c16="http://schemas.microsoft.com/office/drawing/2014/chart" uri="{C3380CC4-5D6E-409C-BE32-E72D297353CC}">
              <c16:uniqueId val="{00000013-8EB6-421E-84B0-EFFBA6A36294}"/>
            </c:ext>
          </c:extLst>
        </c:ser>
        <c:ser>
          <c:idx val="20"/>
          <c:order val="20"/>
          <c:tx>
            <c:strRef>
              <c:f>'GRAPH DATA'!$V$2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DATA'!$V$3:$V$54</c:f>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extLst xmlns:c15="http://schemas.microsoft.com/office/drawing/2012/chart"/>
            </c:numRef>
          </c:val>
          <c:smooth val="0"/>
          <c:extLst>
            <c:ext xmlns:c16="http://schemas.microsoft.com/office/drawing/2014/chart" uri="{C3380CC4-5D6E-409C-BE32-E72D297353CC}">
              <c16:uniqueId val="{00000014-8EB6-421E-84B0-EFFBA6A36294}"/>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pt idx="28">
                        <c:v>400</c:v>
                      </c:pt>
                      <c:pt idx="29">
                        <c:v>397.5</c:v>
                      </c:pt>
                      <c:pt idx="30">
                        <c:v>395</c:v>
                      </c:pt>
                      <c:pt idx="31">
                        <c:v>400</c:v>
                      </c:pt>
                      <c:pt idx="32">
                        <c:v>400</c:v>
                      </c:pt>
                    </c:numCache>
                  </c:numRef>
                </c:val>
                <c:smooth val="0"/>
                <c:extLst>
                  <c:ext xmlns:c16="http://schemas.microsoft.com/office/drawing/2014/chart" uri="{C3380CC4-5D6E-409C-BE32-E72D297353CC}">
                    <c16:uniqueId val="{00000003-8EB6-421E-84B0-EFFBA6A36294}"/>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8EB6-421E-84B0-EFFBA6A36294}"/>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8EB6-421E-84B0-EFFBA6A36294}"/>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pt idx="28">
                        <c:v>340</c:v>
                      </c:pt>
                      <c:pt idx="29">
                        <c:v>337.5</c:v>
                      </c:pt>
                      <c:pt idx="30">
                        <c:v>335</c:v>
                      </c:pt>
                      <c:pt idx="31">
                        <c:v>330</c:v>
                      </c:pt>
                      <c:pt idx="32">
                        <c:v>330</c:v>
                      </c:pt>
                    </c:numCache>
                  </c:numRef>
                </c:val>
                <c:smooth val="0"/>
                <c:extLst xmlns:c15="http://schemas.microsoft.com/office/drawing/2012/chart">
                  <c:ext xmlns:c16="http://schemas.microsoft.com/office/drawing/2014/chart" uri="{C3380CC4-5D6E-409C-BE32-E72D297353CC}">
                    <c16:uniqueId val="{00000006-8EB6-421E-84B0-EFFBA6A36294}"/>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8EB6-421E-84B0-EFFBA6A36294}"/>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8EB6-421E-84B0-EFFBA6A36294}"/>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pt idx="28">
                        <c:v>325</c:v>
                      </c:pt>
                      <c:pt idx="29">
                        <c:v>322.5</c:v>
                      </c:pt>
                      <c:pt idx="30">
                        <c:v>320</c:v>
                      </c:pt>
                      <c:pt idx="31">
                        <c:v>335</c:v>
                      </c:pt>
                      <c:pt idx="32">
                        <c:v>330</c:v>
                      </c:pt>
                    </c:numCache>
                  </c:numRef>
                </c:val>
                <c:smooth val="0"/>
                <c:extLst xmlns:c15="http://schemas.microsoft.com/office/drawing/2012/chart">
                  <c:ext xmlns:c16="http://schemas.microsoft.com/office/drawing/2014/chart" uri="{C3380CC4-5D6E-409C-BE32-E72D297353CC}">
                    <c16:uniqueId val="{00000009-8EB6-421E-84B0-EFFBA6A36294}"/>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8EB6-421E-84B0-EFFBA6A36294}"/>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8EB6-421E-84B0-EFFBA6A36294}"/>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pt idx="28">
                        <c:v>320</c:v>
                      </c:pt>
                      <c:pt idx="29">
                        <c:v>320</c:v>
                      </c:pt>
                      <c:pt idx="30">
                        <c:v>320</c:v>
                      </c:pt>
                      <c:pt idx="31">
                        <c:v>330</c:v>
                      </c:pt>
                      <c:pt idx="32">
                        <c:v>320</c:v>
                      </c:pt>
                    </c:numCache>
                  </c:numRef>
                </c:val>
                <c:smooth val="0"/>
                <c:extLst xmlns:c15="http://schemas.microsoft.com/office/drawing/2012/chart">
                  <c:ext xmlns:c16="http://schemas.microsoft.com/office/drawing/2014/chart" uri="{C3380CC4-5D6E-409C-BE32-E72D297353CC}">
                    <c16:uniqueId val="{0000000C-8EB6-421E-84B0-EFFBA6A36294}"/>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8EB6-421E-84B0-EFFBA6A36294}"/>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8EB6-421E-84B0-EFFBA6A36294}"/>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pt idx="28">
                        <c:v>355</c:v>
                      </c:pt>
                      <c:pt idx="29">
                        <c:v>352.5</c:v>
                      </c:pt>
                      <c:pt idx="30">
                        <c:v>350</c:v>
                      </c:pt>
                      <c:pt idx="31">
                        <c:v>345</c:v>
                      </c:pt>
                      <c:pt idx="32">
                        <c:v>340</c:v>
                      </c:pt>
                    </c:numCache>
                  </c:numRef>
                </c:val>
                <c:smooth val="0"/>
                <c:extLst xmlns:c15="http://schemas.microsoft.com/office/drawing/2012/chart">
                  <c:ext xmlns:c16="http://schemas.microsoft.com/office/drawing/2014/chart" uri="{C3380CC4-5D6E-409C-BE32-E72D297353CC}">
                    <c16:uniqueId val="{0000000F-8EB6-421E-84B0-EFFBA6A36294}"/>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8EB6-421E-84B0-EFFBA6A36294}"/>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8EB6-421E-84B0-EFFBA6A36294}"/>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pt idx="28">
                        <c:v>350</c:v>
                      </c:pt>
                      <c:pt idx="29">
                        <c:v>345</c:v>
                      </c:pt>
                      <c:pt idx="30">
                        <c:v>340</c:v>
                      </c:pt>
                      <c:pt idx="31">
                        <c:v>340</c:v>
                      </c:pt>
                      <c:pt idx="32">
                        <c:v>340</c:v>
                      </c:pt>
                    </c:numCache>
                  </c:numRef>
                </c:val>
                <c:smooth val="0"/>
                <c:extLst xmlns:c15="http://schemas.microsoft.com/office/drawing/2012/chart">
                  <c:ext xmlns:c16="http://schemas.microsoft.com/office/drawing/2014/chart" uri="{C3380CC4-5D6E-409C-BE32-E72D297353CC}">
                    <c16:uniqueId val="{00000000-8EB6-421E-84B0-EFFBA6A36294}"/>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01-8EB6-421E-84B0-EFFBA6A36294}"/>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02-8EB6-421E-84B0-EFFBA6A36294}"/>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pt idx="28">
                        <c:v>320</c:v>
                      </c:pt>
                      <c:pt idx="29">
                        <c:v>317.5</c:v>
                      </c:pt>
                      <c:pt idx="30">
                        <c:v>315</c:v>
                      </c:pt>
                      <c:pt idx="31">
                        <c:v>315</c:v>
                      </c:pt>
                      <c:pt idx="32">
                        <c:v>315</c:v>
                      </c:pt>
                    </c:numCache>
                  </c:numRef>
                </c:val>
                <c:smooth val="0"/>
                <c:extLst xmlns:c15="http://schemas.microsoft.com/office/drawing/2012/chart">
                  <c:ext xmlns:c16="http://schemas.microsoft.com/office/drawing/2014/chart" uri="{C3380CC4-5D6E-409C-BE32-E72D297353CC}">
                    <c16:uniqueId val="{00000015-8EB6-421E-84B0-EFFBA6A36294}"/>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8EB6-421E-84B0-EFFBA6A36294}"/>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8EB6-421E-84B0-EFFBA6A36294}"/>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pt idx="28">
                        <c:v>360</c:v>
                      </c:pt>
                      <c:pt idx="29">
                        <c:v>357.5</c:v>
                      </c:pt>
                      <c:pt idx="30">
                        <c:v>355</c:v>
                      </c:pt>
                      <c:pt idx="31">
                        <c:v>355</c:v>
                      </c:pt>
                      <c:pt idx="32">
                        <c:v>355</c:v>
                      </c:pt>
                    </c:numCache>
                  </c:numRef>
                </c:val>
                <c:smooth val="0"/>
                <c:extLst xmlns:c15="http://schemas.microsoft.com/office/drawing/2012/chart">
                  <c:ext xmlns:c16="http://schemas.microsoft.com/office/drawing/2014/chart" uri="{C3380CC4-5D6E-409C-BE32-E72D297353CC}">
                    <c16:uniqueId val="{00000018-8EB6-421E-84B0-EFFBA6A36294}"/>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8EB6-421E-84B0-EFFBA6A36294}"/>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8EB6-421E-84B0-EFFBA6A36294}"/>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pt idx="28">
                        <c:v>310</c:v>
                      </c:pt>
                      <c:pt idx="29">
                        <c:v>305</c:v>
                      </c:pt>
                      <c:pt idx="30">
                        <c:v>300</c:v>
                      </c:pt>
                      <c:pt idx="31">
                        <c:v>300</c:v>
                      </c:pt>
                      <c:pt idx="32">
                        <c:v>295</c:v>
                      </c:pt>
                    </c:numCache>
                  </c:numRef>
                </c:val>
                <c:smooth val="0"/>
                <c:extLst xmlns:c15="http://schemas.microsoft.com/office/drawing/2012/chart">
                  <c:ext xmlns:c16="http://schemas.microsoft.com/office/drawing/2014/chart" uri="{C3380CC4-5D6E-409C-BE32-E72D297353CC}">
                    <c16:uniqueId val="{0000001B-8EB6-421E-84B0-EFFBA6A36294}"/>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8EB6-421E-84B0-EFFBA6A36294}"/>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8EB6-421E-84B0-EFFBA6A36294}"/>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pt idx="28">
                        <c:v>345</c:v>
                      </c:pt>
                      <c:pt idx="29">
                        <c:v>347.5</c:v>
                      </c:pt>
                      <c:pt idx="30">
                        <c:v>350</c:v>
                      </c:pt>
                      <c:pt idx="31">
                        <c:v>335</c:v>
                      </c:pt>
                      <c:pt idx="32">
                        <c:v>330</c:v>
                      </c:pt>
                    </c:numCache>
                  </c:numRef>
                </c:val>
                <c:smooth val="0"/>
                <c:extLst xmlns:c15="http://schemas.microsoft.com/office/drawing/2012/chart">
                  <c:ext xmlns:c16="http://schemas.microsoft.com/office/drawing/2014/chart" uri="{C3380CC4-5D6E-409C-BE32-E72D297353CC}">
                    <c16:uniqueId val="{0000001E-8EB6-421E-84B0-EFFBA6A36294}"/>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8EB6-421E-84B0-EFFBA6A36294}"/>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8EB6-421E-84B0-EFFBA6A36294}"/>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432.5</c:v>
                      </c:pt>
                      <c:pt idx="1">
                        <c:v>455</c:v>
                      </c:pt>
                      <c:pt idx="2">
                        <c:v>455</c:v>
                      </c:pt>
                      <c:pt idx="3">
                        <c:v>455</c:v>
                      </c:pt>
                      <c:pt idx="4">
                        <c:v>455</c:v>
                      </c:pt>
                      <c:pt idx="5">
                        <c:v>455</c:v>
                      </c:pt>
                      <c:pt idx="6">
                        <c:v>455</c:v>
                      </c:pt>
                      <c:pt idx="7">
                        <c:v>460</c:v>
                      </c:pt>
                      <c:pt idx="8">
                        <c:v>460</c:v>
                      </c:pt>
                      <c:pt idx="9">
                        <c:v>460</c:v>
                      </c:pt>
                      <c:pt idx="10">
                        <c:v>460</c:v>
                      </c:pt>
                      <c:pt idx="11">
                        <c:v>460</c:v>
                      </c:pt>
                      <c:pt idx="12">
                        <c:v>460</c:v>
                      </c:pt>
                      <c:pt idx="13">
                        <c:v>460</c:v>
                      </c:pt>
                      <c:pt idx="14">
                        <c:v>465</c:v>
                      </c:pt>
                      <c:pt idx="15">
                        <c:v>465</c:v>
                      </c:pt>
                      <c:pt idx="16">
                        <c:v>462.5</c:v>
                      </c:pt>
                      <c:pt idx="17">
                        <c:v>460</c:v>
                      </c:pt>
                      <c:pt idx="18">
                        <c:v>460</c:v>
                      </c:pt>
                      <c:pt idx="19">
                        <c:v>465</c:v>
                      </c:pt>
                      <c:pt idx="20">
                        <c:v>475</c:v>
                      </c:pt>
                      <c:pt idx="21">
                        <c:v>465</c:v>
                      </c:pt>
                      <c:pt idx="22">
                        <c:v>460</c:v>
                      </c:pt>
                      <c:pt idx="23">
                        <c:v>460</c:v>
                      </c:pt>
                      <c:pt idx="24">
                        <c:v>460</c:v>
                      </c:pt>
                      <c:pt idx="25">
                        <c:v>460</c:v>
                      </c:pt>
                      <c:pt idx="26">
                        <c:v>460</c:v>
                      </c:pt>
                      <c:pt idx="27">
                        <c:v>460</c:v>
                      </c:pt>
                      <c:pt idx="28">
                        <c:v>455</c:v>
                      </c:pt>
                      <c:pt idx="29">
                        <c:v>452.5</c:v>
                      </c:pt>
                      <c:pt idx="30">
                        <c:v>450</c:v>
                      </c:pt>
                      <c:pt idx="31">
                        <c:v>450</c:v>
                      </c:pt>
                      <c:pt idx="32">
                        <c:v>450</c:v>
                      </c:pt>
                    </c:numCache>
                  </c:numRef>
                </c:val>
                <c:smooth val="0"/>
                <c:extLst xmlns:c15="http://schemas.microsoft.com/office/drawing/2012/chart">
                  <c:ext xmlns:c16="http://schemas.microsoft.com/office/drawing/2014/chart" uri="{C3380CC4-5D6E-409C-BE32-E72D297353CC}">
                    <c16:uniqueId val="{00000021-8EB6-421E-84B0-EFFBA6A36294}"/>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8EB6-421E-84B0-EFFBA6A36294}"/>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8EB6-421E-84B0-EFFBA6A36294}"/>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50"/>
          <c:min val="32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Southwest Vic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21"/>
          <c:order val="21"/>
          <c:tx>
            <c:strRef>
              <c:f>'GRAPH DATA'!$W$2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DATA'!$W$3:$W$54</c:f>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pt idx="28">
                  <c:v>320</c:v>
                </c:pt>
                <c:pt idx="29">
                  <c:v>317.5</c:v>
                </c:pt>
                <c:pt idx="30">
                  <c:v>315</c:v>
                </c:pt>
                <c:pt idx="31">
                  <c:v>315</c:v>
                </c:pt>
                <c:pt idx="32">
                  <c:v>315</c:v>
                </c:pt>
              </c:numCache>
              <c:extLst xmlns:c15="http://schemas.microsoft.com/office/drawing/2012/chart"/>
            </c:numRef>
          </c:val>
          <c:smooth val="0"/>
          <c:extLst>
            <c:ext xmlns:c16="http://schemas.microsoft.com/office/drawing/2014/chart" uri="{C3380CC4-5D6E-409C-BE32-E72D297353CC}">
              <c16:uniqueId val="{00000015-D209-4E93-B112-FCF0FEF5F389}"/>
            </c:ext>
          </c:extLst>
        </c:ser>
        <c:ser>
          <c:idx val="22"/>
          <c:order val="22"/>
          <c:tx>
            <c:strRef>
              <c:f>'GRAPH DATA'!$X$2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DATA'!$X$3:$X$54</c:f>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extLst xmlns:c15="http://schemas.microsoft.com/office/drawing/2012/chart"/>
            </c:numRef>
          </c:val>
          <c:smooth val="0"/>
          <c:extLst>
            <c:ext xmlns:c16="http://schemas.microsoft.com/office/drawing/2014/chart" uri="{C3380CC4-5D6E-409C-BE32-E72D297353CC}">
              <c16:uniqueId val="{00000016-D209-4E93-B112-FCF0FEF5F389}"/>
            </c:ext>
          </c:extLst>
        </c:ser>
        <c:ser>
          <c:idx val="23"/>
          <c:order val="23"/>
          <c:tx>
            <c:strRef>
              <c:f>'GRAPH DATA'!$Y$2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DATA'!$Y$3:$Y$54</c:f>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extLst xmlns:c15="http://schemas.microsoft.com/office/drawing/2012/chart"/>
            </c:numRef>
          </c:val>
          <c:smooth val="0"/>
          <c:extLst>
            <c:ext xmlns:c16="http://schemas.microsoft.com/office/drawing/2014/chart" uri="{C3380CC4-5D6E-409C-BE32-E72D297353CC}">
              <c16:uniqueId val="{00000017-D209-4E93-B112-FCF0FEF5F389}"/>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pt idx="28">
                        <c:v>400</c:v>
                      </c:pt>
                      <c:pt idx="29">
                        <c:v>397.5</c:v>
                      </c:pt>
                      <c:pt idx="30">
                        <c:v>395</c:v>
                      </c:pt>
                      <c:pt idx="31">
                        <c:v>400</c:v>
                      </c:pt>
                      <c:pt idx="32">
                        <c:v>400</c:v>
                      </c:pt>
                    </c:numCache>
                  </c:numRef>
                </c:val>
                <c:smooth val="0"/>
                <c:extLst>
                  <c:ext xmlns:c16="http://schemas.microsoft.com/office/drawing/2014/chart" uri="{C3380CC4-5D6E-409C-BE32-E72D297353CC}">
                    <c16:uniqueId val="{00000003-D209-4E93-B112-FCF0FEF5F389}"/>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D209-4E93-B112-FCF0FEF5F38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D209-4E93-B112-FCF0FEF5F389}"/>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pt idx="28">
                        <c:v>340</c:v>
                      </c:pt>
                      <c:pt idx="29">
                        <c:v>337.5</c:v>
                      </c:pt>
                      <c:pt idx="30">
                        <c:v>335</c:v>
                      </c:pt>
                      <c:pt idx="31">
                        <c:v>330</c:v>
                      </c:pt>
                      <c:pt idx="32">
                        <c:v>330</c:v>
                      </c:pt>
                    </c:numCache>
                  </c:numRef>
                </c:val>
                <c:smooth val="0"/>
                <c:extLst xmlns:c15="http://schemas.microsoft.com/office/drawing/2012/chart">
                  <c:ext xmlns:c16="http://schemas.microsoft.com/office/drawing/2014/chart" uri="{C3380CC4-5D6E-409C-BE32-E72D297353CC}">
                    <c16:uniqueId val="{00000006-D209-4E93-B112-FCF0FEF5F38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D209-4E93-B112-FCF0FEF5F38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D209-4E93-B112-FCF0FEF5F38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pt idx="28">
                        <c:v>325</c:v>
                      </c:pt>
                      <c:pt idx="29">
                        <c:v>322.5</c:v>
                      </c:pt>
                      <c:pt idx="30">
                        <c:v>320</c:v>
                      </c:pt>
                      <c:pt idx="31">
                        <c:v>335</c:v>
                      </c:pt>
                      <c:pt idx="32">
                        <c:v>330</c:v>
                      </c:pt>
                    </c:numCache>
                  </c:numRef>
                </c:val>
                <c:smooth val="0"/>
                <c:extLst xmlns:c15="http://schemas.microsoft.com/office/drawing/2012/chart">
                  <c:ext xmlns:c16="http://schemas.microsoft.com/office/drawing/2014/chart" uri="{C3380CC4-5D6E-409C-BE32-E72D297353CC}">
                    <c16:uniqueId val="{00000009-D209-4E93-B112-FCF0FEF5F38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D209-4E93-B112-FCF0FEF5F38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D209-4E93-B112-FCF0FEF5F38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pt idx="28">
                        <c:v>320</c:v>
                      </c:pt>
                      <c:pt idx="29">
                        <c:v>320</c:v>
                      </c:pt>
                      <c:pt idx="30">
                        <c:v>320</c:v>
                      </c:pt>
                      <c:pt idx="31">
                        <c:v>330</c:v>
                      </c:pt>
                      <c:pt idx="32">
                        <c:v>320</c:v>
                      </c:pt>
                    </c:numCache>
                  </c:numRef>
                </c:val>
                <c:smooth val="0"/>
                <c:extLst xmlns:c15="http://schemas.microsoft.com/office/drawing/2012/chart">
                  <c:ext xmlns:c16="http://schemas.microsoft.com/office/drawing/2014/chart" uri="{C3380CC4-5D6E-409C-BE32-E72D297353CC}">
                    <c16:uniqueId val="{0000000C-D209-4E93-B112-FCF0FEF5F38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D209-4E93-B112-FCF0FEF5F38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D209-4E93-B112-FCF0FEF5F38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pt idx="28">
                        <c:v>355</c:v>
                      </c:pt>
                      <c:pt idx="29">
                        <c:v>352.5</c:v>
                      </c:pt>
                      <c:pt idx="30">
                        <c:v>350</c:v>
                      </c:pt>
                      <c:pt idx="31">
                        <c:v>345</c:v>
                      </c:pt>
                      <c:pt idx="32">
                        <c:v>340</c:v>
                      </c:pt>
                    </c:numCache>
                  </c:numRef>
                </c:val>
                <c:smooth val="0"/>
                <c:extLst xmlns:c15="http://schemas.microsoft.com/office/drawing/2012/chart">
                  <c:ext xmlns:c16="http://schemas.microsoft.com/office/drawing/2014/chart" uri="{C3380CC4-5D6E-409C-BE32-E72D297353CC}">
                    <c16:uniqueId val="{0000000F-D209-4E93-B112-FCF0FEF5F38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D209-4E93-B112-FCF0FEF5F38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D209-4E93-B112-FCF0FEF5F389}"/>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pt idx="28">
                        <c:v>350</c:v>
                      </c:pt>
                      <c:pt idx="29">
                        <c:v>345</c:v>
                      </c:pt>
                      <c:pt idx="30">
                        <c:v>340</c:v>
                      </c:pt>
                      <c:pt idx="31">
                        <c:v>340</c:v>
                      </c:pt>
                      <c:pt idx="32">
                        <c:v>340</c:v>
                      </c:pt>
                    </c:numCache>
                  </c:numRef>
                </c:val>
                <c:smooth val="0"/>
                <c:extLst xmlns:c15="http://schemas.microsoft.com/office/drawing/2012/chart">
                  <c:ext xmlns:c16="http://schemas.microsoft.com/office/drawing/2014/chart" uri="{C3380CC4-5D6E-409C-BE32-E72D297353CC}">
                    <c16:uniqueId val="{00000012-D209-4E93-B112-FCF0FEF5F389}"/>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D209-4E93-B112-FCF0FEF5F389}"/>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D209-4E93-B112-FCF0FEF5F389}"/>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pt idx="28">
                        <c:v>365</c:v>
                      </c:pt>
                      <c:pt idx="29">
                        <c:v>362.5</c:v>
                      </c:pt>
                      <c:pt idx="30">
                        <c:v>360</c:v>
                      </c:pt>
                      <c:pt idx="31">
                        <c:v>360</c:v>
                      </c:pt>
                      <c:pt idx="32">
                        <c:v>360</c:v>
                      </c:pt>
                    </c:numCache>
                  </c:numRef>
                </c:val>
                <c:smooth val="0"/>
                <c:extLst xmlns:c15="http://schemas.microsoft.com/office/drawing/2012/chart">
                  <c:ext xmlns:c16="http://schemas.microsoft.com/office/drawing/2014/chart" uri="{C3380CC4-5D6E-409C-BE32-E72D297353CC}">
                    <c16:uniqueId val="{00000000-D209-4E93-B112-FCF0FEF5F389}"/>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01-D209-4E93-B112-FCF0FEF5F389}"/>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02-D209-4E93-B112-FCF0FEF5F38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pt idx="28">
                        <c:v>360</c:v>
                      </c:pt>
                      <c:pt idx="29">
                        <c:v>357.5</c:v>
                      </c:pt>
                      <c:pt idx="30">
                        <c:v>355</c:v>
                      </c:pt>
                      <c:pt idx="31">
                        <c:v>355</c:v>
                      </c:pt>
                      <c:pt idx="32">
                        <c:v>355</c:v>
                      </c:pt>
                    </c:numCache>
                  </c:numRef>
                </c:val>
                <c:smooth val="0"/>
                <c:extLst xmlns:c15="http://schemas.microsoft.com/office/drawing/2012/chart">
                  <c:ext xmlns:c16="http://schemas.microsoft.com/office/drawing/2014/chart" uri="{C3380CC4-5D6E-409C-BE32-E72D297353CC}">
                    <c16:uniqueId val="{00000018-D209-4E93-B112-FCF0FEF5F38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D209-4E93-B112-FCF0FEF5F38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D209-4E93-B112-FCF0FEF5F389}"/>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pt idx="28">
                        <c:v>310</c:v>
                      </c:pt>
                      <c:pt idx="29">
                        <c:v>305</c:v>
                      </c:pt>
                      <c:pt idx="30">
                        <c:v>300</c:v>
                      </c:pt>
                      <c:pt idx="31">
                        <c:v>300</c:v>
                      </c:pt>
                      <c:pt idx="32">
                        <c:v>295</c:v>
                      </c:pt>
                    </c:numCache>
                  </c:numRef>
                </c:val>
                <c:smooth val="0"/>
                <c:extLst xmlns:c15="http://schemas.microsoft.com/office/drawing/2012/chart">
                  <c:ext xmlns:c16="http://schemas.microsoft.com/office/drawing/2014/chart" uri="{C3380CC4-5D6E-409C-BE32-E72D297353CC}">
                    <c16:uniqueId val="{0000001B-D209-4E93-B112-FCF0FEF5F389}"/>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D209-4E93-B112-FCF0FEF5F389}"/>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D209-4E93-B112-FCF0FEF5F389}"/>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pt idx="28">
                        <c:v>345</c:v>
                      </c:pt>
                      <c:pt idx="29">
                        <c:v>347.5</c:v>
                      </c:pt>
                      <c:pt idx="30">
                        <c:v>350</c:v>
                      </c:pt>
                      <c:pt idx="31">
                        <c:v>335</c:v>
                      </c:pt>
                      <c:pt idx="32">
                        <c:v>330</c:v>
                      </c:pt>
                    </c:numCache>
                  </c:numRef>
                </c:val>
                <c:smooth val="0"/>
                <c:extLst xmlns:c15="http://schemas.microsoft.com/office/drawing/2012/chart">
                  <c:ext xmlns:c16="http://schemas.microsoft.com/office/drawing/2014/chart" uri="{C3380CC4-5D6E-409C-BE32-E72D297353CC}">
                    <c16:uniqueId val="{0000001E-D209-4E93-B112-FCF0FEF5F389}"/>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D209-4E93-B112-FCF0FEF5F389}"/>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D209-4E93-B112-FCF0FEF5F389}"/>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432.5</c:v>
                      </c:pt>
                      <c:pt idx="1">
                        <c:v>455</c:v>
                      </c:pt>
                      <c:pt idx="2">
                        <c:v>455</c:v>
                      </c:pt>
                      <c:pt idx="3">
                        <c:v>455</c:v>
                      </c:pt>
                      <c:pt idx="4">
                        <c:v>455</c:v>
                      </c:pt>
                      <c:pt idx="5">
                        <c:v>455</c:v>
                      </c:pt>
                      <c:pt idx="6">
                        <c:v>455</c:v>
                      </c:pt>
                      <c:pt idx="7">
                        <c:v>460</c:v>
                      </c:pt>
                      <c:pt idx="8">
                        <c:v>460</c:v>
                      </c:pt>
                      <c:pt idx="9">
                        <c:v>460</c:v>
                      </c:pt>
                      <c:pt idx="10">
                        <c:v>460</c:v>
                      </c:pt>
                      <c:pt idx="11">
                        <c:v>460</c:v>
                      </c:pt>
                      <c:pt idx="12">
                        <c:v>460</c:v>
                      </c:pt>
                      <c:pt idx="13">
                        <c:v>460</c:v>
                      </c:pt>
                      <c:pt idx="14">
                        <c:v>465</c:v>
                      </c:pt>
                      <c:pt idx="15">
                        <c:v>465</c:v>
                      </c:pt>
                      <c:pt idx="16">
                        <c:v>462.5</c:v>
                      </c:pt>
                      <c:pt idx="17">
                        <c:v>460</c:v>
                      </c:pt>
                      <c:pt idx="18">
                        <c:v>460</c:v>
                      </c:pt>
                      <c:pt idx="19">
                        <c:v>465</c:v>
                      </c:pt>
                      <c:pt idx="20">
                        <c:v>475</c:v>
                      </c:pt>
                      <c:pt idx="21">
                        <c:v>465</c:v>
                      </c:pt>
                      <c:pt idx="22">
                        <c:v>460</c:v>
                      </c:pt>
                      <c:pt idx="23">
                        <c:v>460</c:v>
                      </c:pt>
                      <c:pt idx="24">
                        <c:v>460</c:v>
                      </c:pt>
                      <c:pt idx="25">
                        <c:v>460</c:v>
                      </c:pt>
                      <c:pt idx="26">
                        <c:v>460</c:v>
                      </c:pt>
                      <c:pt idx="27">
                        <c:v>460</c:v>
                      </c:pt>
                      <c:pt idx="28">
                        <c:v>455</c:v>
                      </c:pt>
                      <c:pt idx="29">
                        <c:v>452.5</c:v>
                      </c:pt>
                      <c:pt idx="30">
                        <c:v>450</c:v>
                      </c:pt>
                      <c:pt idx="31">
                        <c:v>450</c:v>
                      </c:pt>
                      <c:pt idx="32">
                        <c:v>450</c:v>
                      </c:pt>
                    </c:numCache>
                  </c:numRef>
                </c:val>
                <c:smooth val="0"/>
                <c:extLst xmlns:c15="http://schemas.microsoft.com/office/drawing/2012/chart">
                  <c:ext xmlns:c16="http://schemas.microsoft.com/office/drawing/2014/chart" uri="{C3380CC4-5D6E-409C-BE32-E72D297353CC}">
                    <c16:uniqueId val="{00000021-D209-4E93-B112-FCF0FEF5F389}"/>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D209-4E93-B112-FCF0FEF5F389}"/>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D209-4E93-B112-FCF0FEF5F389}"/>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7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Southeast SA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24"/>
          <c:order val="24"/>
          <c:tx>
            <c:strRef>
              <c:f>'GRAPH DATA'!$Z$2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DATA'!$Z$3:$Z$54</c:f>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pt idx="28">
                  <c:v>360</c:v>
                </c:pt>
                <c:pt idx="29">
                  <c:v>357.5</c:v>
                </c:pt>
                <c:pt idx="30">
                  <c:v>355</c:v>
                </c:pt>
                <c:pt idx="31">
                  <c:v>355</c:v>
                </c:pt>
                <c:pt idx="32">
                  <c:v>355</c:v>
                </c:pt>
              </c:numCache>
              <c:extLst xmlns:c15="http://schemas.microsoft.com/office/drawing/2012/chart"/>
            </c:numRef>
          </c:val>
          <c:smooth val="0"/>
          <c:extLst>
            <c:ext xmlns:c16="http://schemas.microsoft.com/office/drawing/2014/chart" uri="{C3380CC4-5D6E-409C-BE32-E72D297353CC}">
              <c16:uniqueId val="{00000018-49AF-489D-87BD-E932957654DA}"/>
            </c:ext>
          </c:extLst>
        </c:ser>
        <c:ser>
          <c:idx val="25"/>
          <c:order val="25"/>
          <c:tx>
            <c:strRef>
              <c:f>'GRAPH DATA'!$AA$2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DATA'!$AA$3:$AA$54</c:f>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extLst xmlns:c15="http://schemas.microsoft.com/office/drawing/2012/chart"/>
            </c:numRef>
          </c:val>
          <c:smooth val="0"/>
          <c:extLst>
            <c:ext xmlns:c16="http://schemas.microsoft.com/office/drawing/2014/chart" uri="{C3380CC4-5D6E-409C-BE32-E72D297353CC}">
              <c16:uniqueId val="{00000019-49AF-489D-87BD-E932957654DA}"/>
            </c:ext>
          </c:extLst>
        </c:ser>
        <c:ser>
          <c:idx val="26"/>
          <c:order val="26"/>
          <c:tx>
            <c:strRef>
              <c:f>'GRAPH DATA'!$AB$2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DATA'!$AB$3:$AB$54</c:f>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extLst xmlns:c15="http://schemas.microsoft.com/office/drawing/2012/chart"/>
            </c:numRef>
          </c:val>
          <c:smooth val="0"/>
          <c:extLst>
            <c:ext xmlns:c16="http://schemas.microsoft.com/office/drawing/2014/chart" uri="{C3380CC4-5D6E-409C-BE32-E72D297353CC}">
              <c16:uniqueId val="{0000001A-49AF-489D-87BD-E932957654DA}"/>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pt idx="28">
                        <c:v>400</c:v>
                      </c:pt>
                      <c:pt idx="29">
                        <c:v>397.5</c:v>
                      </c:pt>
                      <c:pt idx="30">
                        <c:v>395</c:v>
                      </c:pt>
                      <c:pt idx="31">
                        <c:v>400</c:v>
                      </c:pt>
                      <c:pt idx="32">
                        <c:v>400</c:v>
                      </c:pt>
                    </c:numCache>
                  </c:numRef>
                </c:val>
                <c:smooth val="0"/>
                <c:extLst>
                  <c:ext xmlns:c16="http://schemas.microsoft.com/office/drawing/2014/chart" uri="{C3380CC4-5D6E-409C-BE32-E72D297353CC}">
                    <c16:uniqueId val="{00000003-49AF-489D-87BD-E932957654D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49AF-489D-87BD-E932957654D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49AF-489D-87BD-E932957654D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pt idx="28">
                        <c:v>340</c:v>
                      </c:pt>
                      <c:pt idx="29">
                        <c:v>337.5</c:v>
                      </c:pt>
                      <c:pt idx="30">
                        <c:v>335</c:v>
                      </c:pt>
                      <c:pt idx="31">
                        <c:v>330</c:v>
                      </c:pt>
                      <c:pt idx="32">
                        <c:v>330</c:v>
                      </c:pt>
                    </c:numCache>
                  </c:numRef>
                </c:val>
                <c:smooth val="0"/>
                <c:extLst xmlns:c15="http://schemas.microsoft.com/office/drawing/2012/chart">
                  <c:ext xmlns:c16="http://schemas.microsoft.com/office/drawing/2014/chart" uri="{C3380CC4-5D6E-409C-BE32-E72D297353CC}">
                    <c16:uniqueId val="{00000006-49AF-489D-87BD-E932957654D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49AF-489D-87BD-E932957654D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49AF-489D-87BD-E932957654D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pt idx="28">
                        <c:v>325</c:v>
                      </c:pt>
                      <c:pt idx="29">
                        <c:v>322.5</c:v>
                      </c:pt>
                      <c:pt idx="30">
                        <c:v>320</c:v>
                      </c:pt>
                      <c:pt idx="31">
                        <c:v>335</c:v>
                      </c:pt>
                      <c:pt idx="32">
                        <c:v>330</c:v>
                      </c:pt>
                    </c:numCache>
                  </c:numRef>
                </c:val>
                <c:smooth val="0"/>
                <c:extLst xmlns:c15="http://schemas.microsoft.com/office/drawing/2012/chart">
                  <c:ext xmlns:c16="http://schemas.microsoft.com/office/drawing/2014/chart" uri="{C3380CC4-5D6E-409C-BE32-E72D297353CC}">
                    <c16:uniqueId val="{00000009-49AF-489D-87BD-E932957654D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49AF-489D-87BD-E932957654D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49AF-489D-87BD-E932957654DA}"/>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pt idx="28">
                        <c:v>320</c:v>
                      </c:pt>
                      <c:pt idx="29">
                        <c:v>320</c:v>
                      </c:pt>
                      <c:pt idx="30">
                        <c:v>320</c:v>
                      </c:pt>
                      <c:pt idx="31">
                        <c:v>330</c:v>
                      </c:pt>
                      <c:pt idx="32">
                        <c:v>320</c:v>
                      </c:pt>
                    </c:numCache>
                  </c:numRef>
                </c:val>
                <c:smooth val="0"/>
                <c:extLst xmlns:c15="http://schemas.microsoft.com/office/drawing/2012/chart">
                  <c:ext xmlns:c16="http://schemas.microsoft.com/office/drawing/2014/chart" uri="{C3380CC4-5D6E-409C-BE32-E72D297353CC}">
                    <c16:uniqueId val="{0000000C-49AF-489D-87BD-E932957654DA}"/>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49AF-489D-87BD-E932957654DA}"/>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49AF-489D-87BD-E932957654DA}"/>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pt idx="28">
                        <c:v>355</c:v>
                      </c:pt>
                      <c:pt idx="29">
                        <c:v>352.5</c:v>
                      </c:pt>
                      <c:pt idx="30">
                        <c:v>350</c:v>
                      </c:pt>
                      <c:pt idx="31">
                        <c:v>345</c:v>
                      </c:pt>
                      <c:pt idx="32">
                        <c:v>340</c:v>
                      </c:pt>
                    </c:numCache>
                  </c:numRef>
                </c:val>
                <c:smooth val="0"/>
                <c:extLst xmlns:c15="http://schemas.microsoft.com/office/drawing/2012/chart">
                  <c:ext xmlns:c16="http://schemas.microsoft.com/office/drawing/2014/chart" uri="{C3380CC4-5D6E-409C-BE32-E72D297353CC}">
                    <c16:uniqueId val="{0000000F-49AF-489D-87BD-E932957654DA}"/>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49AF-489D-87BD-E932957654DA}"/>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49AF-489D-87BD-E932957654D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pt idx="28">
                        <c:v>350</c:v>
                      </c:pt>
                      <c:pt idx="29">
                        <c:v>345</c:v>
                      </c:pt>
                      <c:pt idx="30">
                        <c:v>340</c:v>
                      </c:pt>
                      <c:pt idx="31">
                        <c:v>340</c:v>
                      </c:pt>
                      <c:pt idx="32">
                        <c:v>340</c:v>
                      </c:pt>
                    </c:numCache>
                  </c:numRef>
                </c:val>
                <c:smooth val="0"/>
                <c:extLst xmlns:c15="http://schemas.microsoft.com/office/drawing/2012/chart">
                  <c:ext xmlns:c16="http://schemas.microsoft.com/office/drawing/2014/chart" uri="{C3380CC4-5D6E-409C-BE32-E72D297353CC}">
                    <c16:uniqueId val="{00000012-49AF-489D-87BD-E932957654D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49AF-489D-87BD-E932957654D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49AF-489D-87BD-E932957654D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pt idx="28">
                        <c:v>365</c:v>
                      </c:pt>
                      <c:pt idx="29">
                        <c:v>362.5</c:v>
                      </c:pt>
                      <c:pt idx="30">
                        <c:v>360</c:v>
                      </c:pt>
                      <c:pt idx="31">
                        <c:v>360</c:v>
                      </c:pt>
                      <c:pt idx="32">
                        <c:v>360</c:v>
                      </c:pt>
                    </c:numCache>
                  </c:numRef>
                </c:val>
                <c:smooth val="0"/>
                <c:extLst xmlns:c15="http://schemas.microsoft.com/office/drawing/2012/chart">
                  <c:ext xmlns:c16="http://schemas.microsoft.com/office/drawing/2014/chart" uri="{C3380CC4-5D6E-409C-BE32-E72D297353CC}">
                    <c16:uniqueId val="{00000015-49AF-489D-87BD-E932957654D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49AF-489D-87BD-E932957654D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49AF-489D-87BD-E932957654D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pt idx="28">
                        <c:v>320</c:v>
                      </c:pt>
                      <c:pt idx="29">
                        <c:v>317.5</c:v>
                      </c:pt>
                      <c:pt idx="30">
                        <c:v>315</c:v>
                      </c:pt>
                      <c:pt idx="31">
                        <c:v>315</c:v>
                      </c:pt>
                      <c:pt idx="32">
                        <c:v>315</c:v>
                      </c:pt>
                    </c:numCache>
                  </c:numRef>
                </c:val>
                <c:smooth val="0"/>
                <c:extLst xmlns:c15="http://schemas.microsoft.com/office/drawing/2012/chart">
                  <c:ext xmlns:c16="http://schemas.microsoft.com/office/drawing/2014/chart" uri="{C3380CC4-5D6E-409C-BE32-E72D297353CC}">
                    <c16:uniqueId val="{00000000-49AF-489D-87BD-E932957654D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01-49AF-489D-87BD-E932957654D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02-49AF-489D-87BD-E932957654DA}"/>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pt idx="28">
                        <c:v>310</c:v>
                      </c:pt>
                      <c:pt idx="29">
                        <c:v>305</c:v>
                      </c:pt>
                      <c:pt idx="30">
                        <c:v>300</c:v>
                      </c:pt>
                      <c:pt idx="31">
                        <c:v>300</c:v>
                      </c:pt>
                      <c:pt idx="32">
                        <c:v>295</c:v>
                      </c:pt>
                    </c:numCache>
                  </c:numRef>
                </c:val>
                <c:smooth val="0"/>
                <c:extLst xmlns:c15="http://schemas.microsoft.com/office/drawing/2012/chart">
                  <c:ext xmlns:c16="http://schemas.microsoft.com/office/drawing/2014/chart" uri="{C3380CC4-5D6E-409C-BE32-E72D297353CC}">
                    <c16:uniqueId val="{0000001B-49AF-489D-87BD-E932957654DA}"/>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49AF-489D-87BD-E932957654DA}"/>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49AF-489D-87BD-E932957654D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pt idx="28">
                        <c:v>345</c:v>
                      </c:pt>
                      <c:pt idx="29">
                        <c:v>347.5</c:v>
                      </c:pt>
                      <c:pt idx="30">
                        <c:v>350</c:v>
                      </c:pt>
                      <c:pt idx="31">
                        <c:v>335</c:v>
                      </c:pt>
                      <c:pt idx="32">
                        <c:v>330</c:v>
                      </c:pt>
                    </c:numCache>
                  </c:numRef>
                </c:val>
                <c:smooth val="0"/>
                <c:extLst xmlns:c15="http://schemas.microsoft.com/office/drawing/2012/chart">
                  <c:ext xmlns:c16="http://schemas.microsoft.com/office/drawing/2014/chart" uri="{C3380CC4-5D6E-409C-BE32-E72D297353CC}">
                    <c16:uniqueId val="{0000001E-49AF-489D-87BD-E932957654D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49AF-489D-87BD-E932957654D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49AF-489D-87BD-E932957654D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432.5</c:v>
                      </c:pt>
                      <c:pt idx="1">
                        <c:v>455</c:v>
                      </c:pt>
                      <c:pt idx="2">
                        <c:v>455</c:v>
                      </c:pt>
                      <c:pt idx="3">
                        <c:v>455</c:v>
                      </c:pt>
                      <c:pt idx="4">
                        <c:v>455</c:v>
                      </c:pt>
                      <c:pt idx="5">
                        <c:v>455</c:v>
                      </c:pt>
                      <c:pt idx="6">
                        <c:v>455</c:v>
                      </c:pt>
                      <c:pt idx="7">
                        <c:v>460</c:v>
                      </c:pt>
                      <c:pt idx="8">
                        <c:v>460</c:v>
                      </c:pt>
                      <c:pt idx="9">
                        <c:v>460</c:v>
                      </c:pt>
                      <c:pt idx="10">
                        <c:v>460</c:v>
                      </c:pt>
                      <c:pt idx="11">
                        <c:v>460</c:v>
                      </c:pt>
                      <c:pt idx="12">
                        <c:v>460</c:v>
                      </c:pt>
                      <c:pt idx="13">
                        <c:v>460</c:v>
                      </c:pt>
                      <c:pt idx="14">
                        <c:v>465</c:v>
                      </c:pt>
                      <c:pt idx="15">
                        <c:v>465</c:v>
                      </c:pt>
                      <c:pt idx="16">
                        <c:v>462.5</c:v>
                      </c:pt>
                      <c:pt idx="17">
                        <c:v>460</c:v>
                      </c:pt>
                      <c:pt idx="18">
                        <c:v>460</c:v>
                      </c:pt>
                      <c:pt idx="19">
                        <c:v>465</c:v>
                      </c:pt>
                      <c:pt idx="20">
                        <c:v>475</c:v>
                      </c:pt>
                      <c:pt idx="21">
                        <c:v>465</c:v>
                      </c:pt>
                      <c:pt idx="22">
                        <c:v>460</c:v>
                      </c:pt>
                      <c:pt idx="23">
                        <c:v>460</c:v>
                      </c:pt>
                      <c:pt idx="24">
                        <c:v>460</c:v>
                      </c:pt>
                      <c:pt idx="25">
                        <c:v>460</c:v>
                      </c:pt>
                      <c:pt idx="26">
                        <c:v>460</c:v>
                      </c:pt>
                      <c:pt idx="27">
                        <c:v>460</c:v>
                      </c:pt>
                      <c:pt idx="28">
                        <c:v>455</c:v>
                      </c:pt>
                      <c:pt idx="29">
                        <c:v>452.5</c:v>
                      </c:pt>
                      <c:pt idx="30">
                        <c:v>450</c:v>
                      </c:pt>
                      <c:pt idx="31">
                        <c:v>450</c:v>
                      </c:pt>
                      <c:pt idx="32">
                        <c:v>450</c:v>
                      </c:pt>
                    </c:numCache>
                  </c:numRef>
                </c:val>
                <c:smooth val="0"/>
                <c:extLst xmlns:c15="http://schemas.microsoft.com/office/drawing/2012/chart">
                  <c:ext xmlns:c16="http://schemas.microsoft.com/office/drawing/2014/chart" uri="{C3380CC4-5D6E-409C-BE32-E72D297353CC}">
                    <c16:uniqueId val="{00000021-49AF-489D-87BD-E932957654D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49AF-489D-87BD-E932957654D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49AF-489D-87BD-E932957654DA}"/>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Central SA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27"/>
          <c:order val="27"/>
          <c:tx>
            <c:strRef>
              <c:f>'GRAPH DATA'!$AC$2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DATA'!$AC$3:$AC$54</c:f>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pt idx="28">
                  <c:v>310</c:v>
                </c:pt>
                <c:pt idx="29">
                  <c:v>305</c:v>
                </c:pt>
                <c:pt idx="30">
                  <c:v>300</c:v>
                </c:pt>
                <c:pt idx="31">
                  <c:v>300</c:v>
                </c:pt>
                <c:pt idx="32">
                  <c:v>295</c:v>
                </c:pt>
              </c:numCache>
              <c:extLst xmlns:c15="http://schemas.microsoft.com/office/drawing/2012/chart"/>
            </c:numRef>
          </c:val>
          <c:smooth val="0"/>
          <c:extLst>
            <c:ext xmlns:c16="http://schemas.microsoft.com/office/drawing/2014/chart" uri="{C3380CC4-5D6E-409C-BE32-E72D297353CC}">
              <c16:uniqueId val="{0000001B-DC1B-4E8D-83F7-FAA8E5AE6B17}"/>
            </c:ext>
          </c:extLst>
        </c:ser>
        <c:ser>
          <c:idx val="28"/>
          <c:order val="28"/>
          <c:tx>
            <c:strRef>
              <c:f>'GRAPH DATA'!$AD$2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DATA'!$AD$3:$AD$54</c:f>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extLst xmlns:c15="http://schemas.microsoft.com/office/drawing/2012/chart"/>
            </c:numRef>
          </c:val>
          <c:smooth val="0"/>
          <c:extLst>
            <c:ext xmlns:c16="http://schemas.microsoft.com/office/drawing/2014/chart" uri="{C3380CC4-5D6E-409C-BE32-E72D297353CC}">
              <c16:uniqueId val="{0000001C-DC1B-4E8D-83F7-FAA8E5AE6B17}"/>
            </c:ext>
          </c:extLst>
        </c:ser>
        <c:ser>
          <c:idx val="29"/>
          <c:order val="29"/>
          <c:tx>
            <c:strRef>
              <c:f>'GRAPH DATA'!$AE$2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DATA'!$AE$3:$AE$54</c:f>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extLst xmlns:c15="http://schemas.microsoft.com/office/drawing/2012/chart"/>
            </c:numRef>
          </c:val>
          <c:smooth val="0"/>
          <c:extLst>
            <c:ext xmlns:c16="http://schemas.microsoft.com/office/drawing/2014/chart" uri="{C3380CC4-5D6E-409C-BE32-E72D297353CC}">
              <c16:uniqueId val="{0000001D-DC1B-4E8D-83F7-FAA8E5AE6B17}"/>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pt idx="28">
                        <c:v>400</c:v>
                      </c:pt>
                      <c:pt idx="29">
                        <c:v>397.5</c:v>
                      </c:pt>
                      <c:pt idx="30">
                        <c:v>395</c:v>
                      </c:pt>
                      <c:pt idx="31">
                        <c:v>400</c:v>
                      </c:pt>
                      <c:pt idx="32">
                        <c:v>400</c:v>
                      </c:pt>
                    </c:numCache>
                  </c:numRef>
                </c:val>
                <c:smooth val="0"/>
                <c:extLst>
                  <c:ext xmlns:c16="http://schemas.microsoft.com/office/drawing/2014/chart" uri="{C3380CC4-5D6E-409C-BE32-E72D297353CC}">
                    <c16:uniqueId val="{00000003-DC1B-4E8D-83F7-FAA8E5AE6B17}"/>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DC1B-4E8D-83F7-FAA8E5AE6B17}"/>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DC1B-4E8D-83F7-FAA8E5AE6B17}"/>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pt idx="28">
                        <c:v>340</c:v>
                      </c:pt>
                      <c:pt idx="29">
                        <c:v>337.5</c:v>
                      </c:pt>
                      <c:pt idx="30">
                        <c:v>335</c:v>
                      </c:pt>
                      <c:pt idx="31">
                        <c:v>330</c:v>
                      </c:pt>
                      <c:pt idx="32">
                        <c:v>330</c:v>
                      </c:pt>
                    </c:numCache>
                  </c:numRef>
                </c:val>
                <c:smooth val="0"/>
                <c:extLst xmlns:c15="http://schemas.microsoft.com/office/drawing/2012/chart">
                  <c:ext xmlns:c16="http://schemas.microsoft.com/office/drawing/2014/chart" uri="{C3380CC4-5D6E-409C-BE32-E72D297353CC}">
                    <c16:uniqueId val="{00000006-DC1B-4E8D-83F7-FAA8E5AE6B17}"/>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DC1B-4E8D-83F7-FAA8E5AE6B17}"/>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DC1B-4E8D-83F7-FAA8E5AE6B17}"/>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pt idx="28">
                        <c:v>325</c:v>
                      </c:pt>
                      <c:pt idx="29">
                        <c:v>322.5</c:v>
                      </c:pt>
                      <c:pt idx="30">
                        <c:v>320</c:v>
                      </c:pt>
                      <c:pt idx="31">
                        <c:v>335</c:v>
                      </c:pt>
                      <c:pt idx="32">
                        <c:v>330</c:v>
                      </c:pt>
                    </c:numCache>
                  </c:numRef>
                </c:val>
                <c:smooth val="0"/>
                <c:extLst xmlns:c15="http://schemas.microsoft.com/office/drawing/2012/chart">
                  <c:ext xmlns:c16="http://schemas.microsoft.com/office/drawing/2014/chart" uri="{C3380CC4-5D6E-409C-BE32-E72D297353CC}">
                    <c16:uniqueId val="{00000009-DC1B-4E8D-83F7-FAA8E5AE6B17}"/>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DC1B-4E8D-83F7-FAA8E5AE6B17}"/>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DC1B-4E8D-83F7-FAA8E5AE6B17}"/>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pt idx="28">
                        <c:v>320</c:v>
                      </c:pt>
                      <c:pt idx="29">
                        <c:v>320</c:v>
                      </c:pt>
                      <c:pt idx="30">
                        <c:v>320</c:v>
                      </c:pt>
                      <c:pt idx="31">
                        <c:v>330</c:v>
                      </c:pt>
                      <c:pt idx="32">
                        <c:v>320</c:v>
                      </c:pt>
                    </c:numCache>
                  </c:numRef>
                </c:val>
                <c:smooth val="0"/>
                <c:extLst xmlns:c15="http://schemas.microsoft.com/office/drawing/2012/chart">
                  <c:ext xmlns:c16="http://schemas.microsoft.com/office/drawing/2014/chart" uri="{C3380CC4-5D6E-409C-BE32-E72D297353CC}">
                    <c16:uniqueId val="{0000000C-DC1B-4E8D-83F7-FAA8E5AE6B17}"/>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DC1B-4E8D-83F7-FAA8E5AE6B17}"/>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DC1B-4E8D-83F7-FAA8E5AE6B17}"/>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pt idx="28">
                        <c:v>355</c:v>
                      </c:pt>
                      <c:pt idx="29">
                        <c:v>352.5</c:v>
                      </c:pt>
                      <c:pt idx="30">
                        <c:v>350</c:v>
                      </c:pt>
                      <c:pt idx="31">
                        <c:v>345</c:v>
                      </c:pt>
                      <c:pt idx="32">
                        <c:v>340</c:v>
                      </c:pt>
                    </c:numCache>
                  </c:numRef>
                </c:val>
                <c:smooth val="0"/>
                <c:extLst xmlns:c15="http://schemas.microsoft.com/office/drawing/2012/chart">
                  <c:ext xmlns:c16="http://schemas.microsoft.com/office/drawing/2014/chart" uri="{C3380CC4-5D6E-409C-BE32-E72D297353CC}">
                    <c16:uniqueId val="{0000000F-DC1B-4E8D-83F7-FAA8E5AE6B17}"/>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DC1B-4E8D-83F7-FAA8E5AE6B17}"/>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DC1B-4E8D-83F7-FAA8E5AE6B17}"/>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pt idx="28">
                        <c:v>350</c:v>
                      </c:pt>
                      <c:pt idx="29">
                        <c:v>345</c:v>
                      </c:pt>
                      <c:pt idx="30">
                        <c:v>340</c:v>
                      </c:pt>
                      <c:pt idx="31">
                        <c:v>340</c:v>
                      </c:pt>
                      <c:pt idx="32">
                        <c:v>340</c:v>
                      </c:pt>
                    </c:numCache>
                  </c:numRef>
                </c:val>
                <c:smooth val="0"/>
                <c:extLst xmlns:c15="http://schemas.microsoft.com/office/drawing/2012/chart">
                  <c:ext xmlns:c16="http://schemas.microsoft.com/office/drawing/2014/chart" uri="{C3380CC4-5D6E-409C-BE32-E72D297353CC}">
                    <c16:uniqueId val="{00000012-DC1B-4E8D-83F7-FAA8E5AE6B17}"/>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DC1B-4E8D-83F7-FAA8E5AE6B17}"/>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DC1B-4E8D-83F7-FAA8E5AE6B17}"/>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pt idx="28">
                        <c:v>365</c:v>
                      </c:pt>
                      <c:pt idx="29">
                        <c:v>362.5</c:v>
                      </c:pt>
                      <c:pt idx="30">
                        <c:v>360</c:v>
                      </c:pt>
                      <c:pt idx="31">
                        <c:v>360</c:v>
                      </c:pt>
                      <c:pt idx="32">
                        <c:v>360</c:v>
                      </c:pt>
                    </c:numCache>
                  </c:numRef>
                </c:val>
                <c:smooth val="0"/>
                <c:extLst xmlns:c15="http://schemas.microsoft.com/office/drawing/2012/chart">
                  <c:ext xmlns:c16="http://schemas.microsoft.com/office/drawing/2014/chart" uri="{C3380CC4-5D6E-409C-BE32-E72D297353CC}">
                    <c16:uniqueId val="{00000015-DC1B-4E8D-83F7-FAA8E5AE6B17}"/>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DC1B-4E8D-83F7-FAA8E5AE6B17}"/>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DC1B-4E8D-83F7-FAA8E5AE6B17}"/>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pt idx="28">
                        <c:v>320</c:v>
                      </c:pt>
                      <c:pt idx="29">
                        <c:v>317.5</c:v>
                      </c:pt>
                      <c:pt idx="30">
                        <c:v>315</c:v>
                      </c:pt>
                      <c:pt idx="31">
                        <c:v>315</c:v>
                      </c:pt>
                      <c:pt idx="32">
                        <c:v>315</c:v>
                      </c:pt>
                    </c:numCache>
                  </c:numRef>
                </c:val>
                <c:smooth val="0"/>
                <c:extLst xmlns:c15="http://schemas.microsoft.com/office/drawing/2012/chart">
                  <c:ext xmlns:c16="http://schemas.microsoft.com/office/drawing/2014/chart" uri="{C3380CC4-5D6E-409C-BE32-E72D297353CC}">
                    <c16:uniqueId val="{00000018-DC1B-4E8D-83F7-FAA8E5AE6B17}"/>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9-DC1B-4E8D-83F7-FAA8E5AE6B17}"/>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A-DC1B-4E8D-83F7-FAA8E5AE6B17}"/>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pt idx="28">
                        <c:v>360</c:v>
                      </c:pt>
                      <c:pt idx="29">
                        <c:v>357.5</c:v>
                      </c:pt>
                      <c:pt idx="30">
                        <c:v>355</c:v>
                      </c:pt>
                      <c:pt idx="31">
                        <c:v>355</c:v>
                      </c:pt>
                      <c:pt idx="32">
                        <c:v>355</c:v>
                      </c:pt>
                    </c:numCache>
                  </c:numRef>
                </c:val>
                <c:smooth val="0"/>
                <c:extLst xmlns:c15="http://schemas.microsoft.com/office/drawing/2012/chart">
                  <c:ext xmlns:c16="http://schemas.microsoft.com/office/drawing/2014/chart" uri="{C3380CC4-5D6E-409C-BE32-E72D297353CC}">
                    <c16:uniqueId val="{00000000-DC1B-4E8D-83F7-FAA8E5AE6B17}"/>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01-DC1B-4E8D-83F7-FAA8E5AE6B17}"/>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02-DC1B-4E8D-83F7-FAA8E5AE6B17}"/>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pt idx="28">
                        <c:v>345</c:v>
                      </c:pt>
                      <c:pt idx="29">
                        <c:v>347.5</c:v>
                      </c:pt>
                      <c:pt idx="30">
                        <c:v>350</c:v>
                      </c:pt>
                      <c:pt idx="31">
                        <c:v>335</c:v>
                      </c:pt>
                      <c:pt idx="32">
                        <c:v>330</c:v>
                      </c:pt>
                    </c:numCache>
                  </c:numRef>
                </c:val>
                <c:smooth val="0"/>
                <c:extLst xmlns:c15="http://schemas.microsoft.com/office/drawing/2012/chart">
                  <c:ext xmlns:c16="http://schemas.microsoft.com/office/drawing/2014/chart" uri="{C3380CC4-5D6E-409C-BE32-E72D297353CC}">
                    <c16:uniqueId val="{0000001E-DC1B-4E8D-83F7-FAA8E5AE6B17}"/>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DC1B-4E8D-83F7-FAA8E5AE6B17}"/>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DC1B-4E8D-83F7-FAA8E5AE6B17}"/>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432.5</c:v>
                      </c:pt>
                      <c:pt idx="1">
                        <c:v>455</c:v>
                      </c:pt>
                      <c:pt idx="2">
                        <c:v>455</c:v>
                      </c:pt>
                      <c:pt idx="3">
                        <c:v>455</c:v>
                      </c:pt>
                      <c:pt idx="4">
                        <c:v>455</c:v>
                      </c:pt>
                      <c:pt idx="5">
                        <c:v>455</c:v>
                      </c:pt>
                      <c:pt idx="6">
                        <c:v>455</c:v>
                      </c:pt>
                      <c:pt idx="7">
                        <c:v>460</c:v>
                      </c:pt>
                      <c:pt idx="8">
                        <c:v>460</c:v>
                      </c:pt>
                      <c:pt idx="9">
                        <c:v>460</c:v>
                      </c:pt>
                      <c:pt idx="10">
                        <c:v>460</c:v>
                      </c:pt>
                      <c:pt idx="11">
                        <c:v>460</c:v>
                      </c:pt>
                      <c:pt idx="12">
                        <c:v>460</c:v>
                      </c:pt>
                      <c:pt idx="13">
                        <c:v>460</c:v>
                      </c:pt>
                      <c:pt idx="14">
                        <c:v>465</c:v>
                      </c:pt>
                      <c:pt idx="15">
                        <c:v>465</c:v>
                      </c:pt>
                      <c:pt idx="16">
                        <c:v>462.5</c:v>
                      </c:pt>
                      <c:pt idx="17">
                        <c:v>460</c:v>
                      </c:pt>
                      <c:pt idx="18">
                        <c:v>460</c:v>
                      </c:pt>
                      <c:pt idx="19">
                        <c:v>465</c:v>
                      </c:pt>
                      <c:pt idx="20">
                        <c:v>475</c:v>
                      </c:pt>
                      <c:pt idx="21">
                        <c:v>465</c:v>
                      </c:pt>
                      <c:pt idx="22">
                        <c:v>460</c:v>
                      </c:pt>
                      <c:pt idx="23">
                        <c:v>460</c:v>
                      </c:pt>
                      <c:pt idx="24">
                        <c:v>460</c:v>
                      </c:pt>
                      <c:pt idx="25">
                        <c:v>460</c:v>
                      </c:pt>
                      <c:pt idx="26">
                        <c:v>460</c:v>
                      </c:pt>
                      <c:pt idx="27">
                        <c:v>460</c:v>
                      </c:pt>
                      <c:pt idx="28">
                        <c:v>455</c:v>
                      </c:pt>
                      <c:pt idx="29">
                        <c:v>452.5</c:v>
                      </c:pt>
                      <c:pt idx="30">
                        <c:v>450</c:v>
                      </c:pt>
                      <c:pt idx="31">
                        <c:v>450</c:v>
                      </c:pt>
                      <c:pt idx="32">
                        <c:v>450</c:v>
                      </c:pt>
                    </c:numCache>
                  </c:numRef>
                </c:val>
                <c:smooth val="0"/>
                <c:extLst xmlns:c15="http://schemas.microsoft.com/office/drawing/2012/chart">
                  <c:ext xmlns:c16="http://schemas.microsoft.com/office/drawing/2014/chart" uri="{C3380CC4-5D6E-409C-BE32-E72D297353CC}">
                    <c16:uniqueId val="{00000021-DC1B-4E8D-83F7-FAA8E5AE6B17}"/>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DC1B-4E8D-83F7-FAA8E5AE6B17}"/>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DC1B-4E8D-83F7-FAA8E5AE6B17}"/>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Southwest WA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30"/>
          <c:order val="30"/>
          <c:tx>
            <c:strRef>
              <c:f>'GRAPH DATA'!$AF$2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DATA'!$AF$3:$AF$54</c:f>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pt idx="28">
                  <c:v>345</c:v>
                </c:pt>
                <c:pt idx="29">
                  <c:v>347.5</c:v>
                </c:pt>
                <c:pt idx="30">
                  <c:v>350</c:v>
                </c:pt>
                <c:pt idx="31">
                  <c:v>335</c:v>
                </c:pt>
                <c:pt idx="32">
                  <c:v>330</c:v>
                </c:pt>
              </c:numCache>
              <c:extLst xmlns:c15="http://schemas.microsoft.com/office/drawing/2012/chart"/>
            </c:numRef>
          </c:val>
          <c:smooth val="0"/>
          <c:extLst>
            <c:ext xmlns:c16="http://schemas.microsoft.com/office/drawing/2014/chart" uri="{C3380CC4-5D6E-409C-BE32-E72D297353CC}">
              <c16:uniqueId val="{0000001E-17CD-4EE5-AE86-D33C3FDEE929}"/>
            </c:ext>
          </c:extLst>
        </c:ser>
        <c:ser>
          <c:idx val="31"/>
          <c:order val="31"/>
          <c:tx>
            <c:strRef>
              <c:f>'GRAPH DATA'!$AG$2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DATA'!$AG$3:$AG$54</c:f>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extLst xmlns:c15="http://schemas.microsoft.com/office/drawing/2012/chart"/>
            </c:numRef>
          </c:val>
          <c:smooth val="0"/>
          <c:extLst>
            <c:ext xmlns:c16="http://schemas.microsoft.com/office/drawing/2014/chart" uri="{C3380CC4-5D6E-409C-BE32-E72D297353CC}">
              <c16:uniqueId val="{0000001F-17CD-4EE5-AE86-D33C3FDEE929}"/>
            </c:ext>
          </c:extLst>
        </c:ser>
        <c:ser>
          <c:idx val="32"/>
          <c:order val="32"/>
          <c:tx>
            <c:strRef>
              <c:f>'GRAPH DATA'!$AH$2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DATA'!$AH$3:$AH$54</c:f>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extLst xmlns:c15="http://schemas.microsoft.com/office/drawing/2012/chart"/>
            </c:numRef>
          </c:val>
          <c:smooth val="0"/>
          <c:extLst>
            <c:ext xmlns:c16="http://schemas.microsoft.com/office/drawing/2014/chart" uri="{C3380CC4-5D6E-409C-BE32-E72D297353CC}">
              <c16:uniqueId val="{00000020-17CD-4EE5-AE86-D33C3FDEE929}"/>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pt idx="28">
                        <c:v>400</c:v>
                      </c:pt>
                      <c:pt idx="29">
                        <c:v>397.5</c:v>
                      </c:pt>
                      <c:pt idx="30">
                        <c:v>395</c:v>
                      </c:pt>
                      <c:pt idx="31">
                        <c:v>400</c:v>
                      </c:pt>
                      <c:pt idx="32">
                        <c:v>400</c:v>
                      </c:pt>
                    </c:numCache>
                  </c:numRef>
                </c:val>
                <c:smooth val="0"/>
                <c:extLst>
                  <c:ext xmlns:c16="http://schemas.microsoft.com/office/drawing/2014/chart" uri="{C3380CC4-5D6E-409C-BE32-E72D297353CC}">
                    <c16:uniqueId val="{00000003-17CD-4EE5-AE86-D33C3FDEE929}"/>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17CD-4EE5-AE86-D33C3FDEE92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17CD-4EE5-AE86-D33C3FDEE929}"/>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pt idx="28">
                        <c:v>340</c:v>
                      </c:pt>
                      <c:pt idx="29">
                        <c:v>337.5</c:v>
                      </c:pt>
                      <c:pt idx="30">
                        <c:v>335</c:v>
                      </c:pt>
                      <c:pt idx="31">
                        <c:v>330</c:v>
                      </c:pt>
                      <c:pt idx="32">
                        <c:v>330</c:v>
                      </c:pt>
                    </c:numCache>
                  </c:numRef>
                </c:val>
                <c:smooth val="0"/>
                <c:extLst xmlns:c15="http://schemas.microsoft.com/office/drawing/2012/chart">
                  <c:ext xmlns:c16="http://schemas.microsoft.com/office/drawing/2014/chart" uri="{C3380CC4-5D6E-409C-BE32-E72D297353CC}">
                    <c16:uniqueId val="{00000006-17CD-4EE5-AE86-D33C3FDEE92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17CD-4EE5-AE86-D33C3FDEE92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17CD-4EE5-AE86-D33C3FDEE92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pt idx="28">
                        <c:v>325</c:v>
                      </c:pt>
                      <c:pt idx="29">
                        <c:v>322.5</c:v>
                      </c:pt>
                      <c:pt idx="30">
                        <c:v>320</c:v>
                      </c:pt>
                      <c:pt idx="31">
                        <c:v>335</c:v>
                      </c:pt>
                      <c:pt idx="32">
                        <c:v>330</c:v>
                      </c:pt>
                    </c:numCache>
                  </c:numRef>
                </c:val>
                <c:smooth val="0"/>
                <c:extLst xmlns:c15="http://schemas.microsoft.com/office/drawing/2012/chart">
                  <c:ext xmlns:c16="http://schemas.microsoft.com/office/drawing/2014/chart" uri="{C3380CC4-5D6E-409C-BE32-E72D297353CC}">
                    <c16:uniqueId val="{00000009-17CD-4EE5-AE86-D33C3FDEE92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17CD-4EE5-AE86-D33C3FDEE92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17CD-4EE5-AE86-D33C3FDEE92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pt idx="28">
                        <c:v>320</c:v>
                      </c:pt>
                      <c:pt idx="29">
                        <c:v>320</c:v>
                      </c:pt>
                      <c:pt idx="30">
                        <c:v>320</c:v>
                      </c:pt>
                      <c:pt idx="31">
                        <c:v>330</c:v>
                      </c:pt>
                      <c:pt idx="32">
                        <c:v>320</c:v>
                      </c:pt>
                    </c:numCache>
                  </c:numRef>
                </c:val>
                <c:smooth val="0"/>
                <c:extLst xmlns:c15="http://schemas.microsoft.com/office/drawing/2012/chart">
                  <c:ext xmlns:c16="http://schemas.microsoft.com/office/drawing/2014/chart" uri="{C3380CC4-5D6E-409C-BE32-E72D297353CC}">
                    <c16:uniqueId val="{0000000C-17CD-4EE5-AE86-D33C3FDEE92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17CD-4EE5-AE86-D33C3FDEE92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17CD-4EE5-AE86-D33C3FDEE92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pt idx="28">
                        <c:v>355</c:v>
                      </c:pt>
                      <c:pt idx="29">
                        <c:v>352.5</c:v>
                      </c:pt>
                      <c:pt idx="30">
                        <c:v>350</c:v>
                      </c:pt>
                      <c:pt idx="31">
                        <c:v>345</c:v>
                      </c:pt>
                      <c:pt idx="32">
                        <c:v>340</c:v>
                      </c:pt>
                    </c:numCache>
                  </c:numRef>
                </c:val>
                <c:smooth val="0"/>
                <c:extLst xmlns:c15="http://schemas.microsoft.com/office/drawing/2012/chart">
                  <c:ext xmlns:c16="http://schemas.microsoft.com/office/drawing/2014/chart" uri="{C3380CC4-5D6E-409C-BE32-E72D297353CC}">
                    <c16:uniqueId val="{0000000F-17CD-4EE5-AE86-D33C3FDEE92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17CD-4EE5-AE86-D33C3FDEE92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17CD-4EE5-AE86-D33C3FDEE929}"/>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pt idx="28">
                        <c:v>350</c:v>
                      </c:pt>
                      <c:pt idx="29">
                        <c:v>345</c:v>
                      </c:pt>
                      <c:pt idx="30">
                        <c:v>340</c:v>
                      </c:pt>
                      <c:pt idx="31">
                        <c:v>340</c:v>
                      </c:pt>
                      <c:pt idx="32">
                        <c:v>340</c:v>
                      </c:pt>
                    </c:numCache>
                  </c:numRef>
                </c:val>
                <c:smooth val="0"/>
                <c:extLst xmlns:c15="http://schemas.microsoft.com/office/drawing/2012/chart">
                  <c:ext xmlns:c16="http://schemas.microsoft.com/office/drawing/2014/chart" uri="{C3380CC4-5D6E-409C-BE32-E72D297353CC}">
                    <c16:uniqueId val="{00000012-17CD-4EE5-AE86-D33C3FDEE929}"/>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17CD-4EE5-AE86-D33C3FDEE929}"/>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17CD-4EE5-AE86-D33C3FDEE929}"/>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pt idx="28">
                        <c:v>365</c:v>
                      </c:pt>
                      <c:pt idx="29">
                        <c:v>362.5</c:v>
                      </c:pt>
                      <c:pt idx="30">
                        <c:v>360</c:v>
                      </c:pt>
                      <c:pt idx="31">
                        <c:v>360</c:v>
                      </c:pt>
                      <c:pt idx="32">
                        <c:v>360</c:v>
                      </c:pt>
                    </c:numCache>
                  </c:numRef>
                </c:val>
                <c:smooth val="0"/>
                <c:extLst xmlns:c15="http://schemas.microsoft.com/office/drawing/2012/chart">
                  <c:ext xmlns:c16="http://schemas.microsoft.com/office/drawing/2014/chart" uri="{C3380CC4-5D6E-409C-BE32-E72D297353CC}">
                    <c16:uniqueId val="{00000015-17CD-4EE5-AE86-D33C3FDEE929}"/>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17CD-4EE5-AE86-D33C3FDEE929}"/>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17CD-4EE5-AE86-D33C3FDEE929}"/>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pt idx="28">
                        <c:v>320</c:v>
                      </c:pt>
                      <c:pt idx="29">
                        <c:v>317.5</c:v>
                      </c:pt>
                      <c:pt idx="30">
                        <c:v>315</c:v>
                      </c:pt>
                      <c:pt idx="31">
                        <c:v>315</c:v>
                      </c:pt>
                      <c:pt idx="32">
                        <c:v>315</c:v>
                      </c:pt>
                    </c:numCache>
                  </c:numRef>
                </c:val>
                <c:smooth val="0"/>
                <c:extLst xmlns:c15="http://schemas.microsoft.com/office/drawing/2012/chart">
                  <c:ext xmlns:c16="http://schemas.microsoft.com/office/drawing/2014/chart" uri="{C3380CC4-5D6E-409C-BE32-E72D297353CC}">
                    <c16:uniqueId val="{00000018-17CD-4EE5-AE86-D33C3FDEE929}"/>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9-17CD-4EE5-AE86-D33C3FDEE929}"/>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A-17CD-4EE5-AE86-D33C3FDEE92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pt idx="28">
                        <c:v>360</c:v>
                      </c:pt>
                      <c:pt idx="29">
                        <c:v>357.5</c:v>
                      </c:pt>
                      <c:pt idx="30">
                        <c:v>355</c:v>
                      </c:pt>
                      <c:pt idx="31">
                        <c:v>355</c:v>
                      </c:pt>
                      <c:pt idx="32">
                        <c:v>355</c:v>
                      </c:pt>
                    </c:numCache>
                  </c:numRef>
                </c:val>
                <c:smooth val="0"/>
                <c:extLst xmlns:c15="http://schemas.microsoft.com/office/drawing/2012/chart">
                  <c:ext xmlns:c16="http://schemas.microsoft.com/office/drawing/2014/chart" uri="{C3380CC4-5D6E-409C-BE32-E72D297353CC}">
                    <c16:uniqueId val="{0000001B-17CD-4EE5-AE86-D33C3FDEE92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C-17CD-4EE5-AE86-D33C3FDEE92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D-17CD-4EE5-AE86-D33C3FDEE929}"/>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pt idx="28">
                        <c:v>310</c:v>
                      </c:pt>
                      <c:pt idx="29">
                        <c:v>305</c:v>
                      </c:pt>
                      <c:pt idx="30">
                        <c:v>300</c:v>
                      </c:pt>
                      <c:pt idx="31">
                        <c:v>300</c:v>
                      </c:pt>
                      <c:pt idx="32">
                        <c:v>295</c:v>
                      </c:pt>
                    </c:numCache>
                  </c:numRef>
                </c:val>
                <c:smooth val="0"/>
                <c:extLst xmlns:c15="http://schemas.microsoft.com/office/drawing/2012/chart">
                  <c:ext xmlns:c16="http://schemas.microsoft.com/office/drawing/2014/chart" uri="{C3380CC4-5D6E-409C-BE32-E72D297353CC}">
                    <c16:uniqueId val="{00000000-17CD-4EE5-AE86-D33C3FDEE929}"/>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01-17CD-4EE5-AE86-D33C3FDEE929}"/>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02-17CD-4EE5-AE86-D33C3FDEE929}"/>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432.5</c:v>
                      </c:pt>
                      <c:pt idx="1">
                        <c:v>455</c:v>
                      </c:pt>
                      <c:pt idx="2">
                        <c:v>455</c:v>
                      </c:pt>
                      <c:pt idx="3">
                        <c:v>455</c:v>
                      </c:pt>
                      <c:pt idx="4">
                        <c:v>455</c:v>
                      </c:pt>
                      <c:pt idx="5">
                        <c:v>455</c:v>
                      </c:pt>
                      <c:pt idx="6">
                        <c:v>455</c:v>
                      </c:pt>
                      <c:pt idx="7">
                        <c:v>460</c:v>
                      </c:pt>
                      <c:pt idx="8">
                        <c:v>460</c:v>
                      </c:pt>
                      <c:pt idx="9">
                        <c:v>460</c:v>
                      </c:pt>
                      <c:pt idx="10">
                        <c:v>460</c:v>
                      </c:pt>
                      <c:pt idx="11">
                        <c:v>460</c:v>
                      </c:pt>
                      <c:pt idx="12">
                        <c:v>460</c:v>
                      </c:pt>
                      <c:pt idx="13">
                        <c:v>460</c:v>
                      </c:pt>
                      <c:pt idx="14">
                        <c:v>465</c:v>
                      </c:pt>
                      <c:pt idx="15">
                        <c:v>465</c:v>
                      </c:pt>
                      <c:pt idx="16">
                        <c:v>462.5</c:v>
                      </c:pt>
                      <c:pt idx="17">
                        <c:v>460</c:v>
                      </c:pt>
                      <c:pt idx="18">
                        <c:v>460</c:v>
                      </c:pt>
                      <c:pt idx="19">
                        <c:v>465</c:v>
                      </c:pt>
                      <c:pt idx="20">
                        <c:v>475</c:v>
                      </c:pt>
                      <c:pt idx="21">
                        <c:v>465</c:v>
                      </c:pt>
                      <c:pt idx="22">
                        <c:v>460</c:v>
                      </c:pt>
                      <c:pt idx="23">
                        <c:v>460</c:v>
                      </c:pt>
                      <c:pt idx="24">
                        <c:v>460</c:v>
                      </c:pt>
                      <c:pt idx="25">
                        <c:v>460</c:v>
                      </c:pt>
                      <c:pt idx="26">
                        <c:v>460</c:v>
                      </c:pt>
                      <c:pt idx="27">
                        <c:v>460</c:v>
                      </c:pt>
                      <c:pt idx="28">
                        <c:v>455</c:v>
                      </c:pt>
                      <c:pt idx="29">
                        <c:v>452.5</c:v>
                      </c:pt>
                      <c:pt idx="30">
                        <c:v>450</c:v>
                      </c:pt>
                      <c:pt idx="31">
                        <c:v>450</c:v>
                      </c:pt>
                      <c:pt idx="32">
                        <c:v>450</c:v>
                      </c:pt>
                    </c:numCache>
                  </c:numRef>
                </c:val>
                <c:smooth val="0"/>
                <c:extLst xmlns:c15="http://schemas.microsoft.com/office/drawing/2012/chart">
                  <c:ext xmlns:c16="http://schemas.microsoft.com/office/drawing/2014/chart" uri="{C3380CC4-5D6E-409C-BE32-E72D297353CC}">
                    <c16:uniqueId val="{00000021-17CD-4EE5-AE86-D33C3FDEE929}"/>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17CD-4EE5-AE86-D33C3FDEE929}"/>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17CD-4EE5-AE86-D33C3FDEE929}"/>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Northwest TAS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33"/>
          <c:order val="33"/>
          <c:tx>
            <c:strRef>
              <c:f>'GRAPH DATA'!$AI$2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DATA'!$AI$3:$AI$54</c:f>
              <c:numCache>
                <c:formatCode>0</c:formatCode>
                <c:ptCount val="52"/>
                <c:pt idx="0">
                  <c:v>432.5</c:v>
                </c:pt>
                <c:pt idx="1">
                  <c:v>455</c:v>
                </c:pt>
                <c:pt idx="2">
                  <c:v>455</c:v>
                </c:pt>
                <c:pt idx="3">
                  <c:v>455</c:v>
                </c:pt>
                <c:pt idx="4">
                  <c:v>455</c:v>
                </c:pt>
                <c:pt idx="5">
                  <c:v>455</c:v>
                </c:pt>
                <c:pt idx="6">
                  <c:v>455</c:v>
                </c:pt>
                <c:pt idx="7">
                  <c:v>460</c:v>
                </c:pt>
                <c:pt idx="8">
                  <c:v>460</c:v>
                </c:pt>
                <c:pt idx="9">
                  <c:v>460</c:v>
                </c:pt>
                <c:pt idx="10">
                  <c:v>460</c:v>
                </c:pt>
                <c:pt idx="11">
                  <c:v>460</c:v>
                </c:pt>
                <c:pt idx="12">
                  <c:v>460</c:v>
                </c:pt>
                <c:pt idx="13">
                  <c:v>460</c:v>
                </c:pt>
                <c:pt idx="14">
                  <c:v>465</c:v>
                </c:pt>
                <c:pt idx="15">
                  <c:v>465</c:v>
                </c:pt>
                <c:pt idx="16">
                  <c:v>462.5</c:v>
                </c:pt>
                <c:pt idx="17">
                  <c:v>460</c:v>
                </c:pt>
                <c:pt idx="18">
                  <c:v>460</c:v>
                </c:pt>
                <c:pt idx="19">
                  <c:v>465</c:v>
                </c:pt>
                <c:pt idx="20">
                  <c:v>475</c:v>
                </c:pt>
                <c:pt idx="21">
                  <c:v>465</c:v>
                </c:pt>
                <c:pt idx="22">
                  <c:v>460</c:v>
                </c:pt>
                <c:pt idx="23">
                  <c:v>460</c:v>
                </c:pt>
                <c:pt idx="24">
                  <c:v>460</c:v>
                </c:pt>
                <c:pt idx="25">
                  <c:v>460</c:v>
                </c:pt>
                <c:pt idx="26">
                  <c:v>460</c:v>
                </c:pt>
                <c:pt idx="27">
                  <c:v>460</c:v>
                </c:pt>
                <c:pt idx="28">
                  <c:v>455</c:v>
                </c:pt>
                <c:pt idx="29">
                  <c:v>452.5</c:v>
                </c:pt>
                <c:pt idx="30">
                  <c:v>450</c:v>
                </c:pt>
                <c:pt idx="31">
                  <c:v>450</c:v>
                </c:pt>
                <c:pt idx="32">
                  <c:v>450</c:v>
                </c:pt>
              </c:numCache>
              <c:extLst xmlns:c15="http://schemas.microsoft.com/office/drawing/2012/chart"/>
            </c:numRef>
          </c:val>
          <c:smooth val="0"/>
          <c:extLst>
            <c:ext xmlns:c16="http://schemas.microsoft.com/office/drawing/2014/chart" uri="{C3380CC4-5D6E-409C-BE32-E72D297353CC}">
              <c16:uniqueId val="{00000021-B106-4BB5-913E-BA64E69C6C18}"/>
            </c:ext>
          </c:extLst>
        </c:ser>
        <c:ser>
          <c:idx val="34"/>
          <c:order val="34"/>
          <c:tx>
            <c:strRef>
              <c:f>'GRAPH DATA'!$AJ$2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DATA'!$AJ$3:$AJ$54</c:f>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extLst xmlns:c15="http://schemas.microsoft.com/office/drawing/2012/chart"/>
            </c:numRef>
          </c:val>
          <c:smooth val="0"/>
          <c:extLst>
            <c:ext xmlns:c16="http://schemas.microsoft.com/office/drawing/2014/chart" uri="{C3380CC4-5D6E-409C-BE32-E72D297353CC}">
              <c16:uniqueId val="{00000022-B106-4BB5-913E-BA64E69C6C18}"/>
            </c:ext>
          </c:extLst>
        </c:ser>
        <c:ser>
          <c:idx val="35"/>
          <c:order val="35"/>
          <c:tx>
            <c:strRef>
              <c:f>'GRAPH DATA'!$AK$2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DATA'!$AK$3:$AK$54</c:f>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extLst xmlns:c15="http://schemas.microsoft.com/office/drawing/2012/chart"/>
            </c:numRef>
          </c:val>
          <c:smooth val="0"/>
          <c:extLst>
            <c:ext xmlns:c16="http://schemas.microsoft.com/office/drawing/2014/chart" uri="{C3380CC4-5D6E-409C-BE32-E72D297353CC}">
              <c16:uniqueId val="{00000023-B106-4BB5-913E-BA64E69C6C18}"/>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pt idx="28">
                        <c:v>400</c:v>
                      </c:pt>
                      <c:pt idx="29">
                        <c:v>397.5</c:v>
                      </c:pt>
                      <c:pt idx="30">
                        <c:v>395</c:v>
                      </c:pt>
                      <c:pt idx="31">
                        <c:v>400</c:v>
                      </c:pt>
                      <c:pt idx="32">
                        <c:v>400</c:v>
                      </c:pt>
                    </c:numCache>
                  </c:numRef>
                </c:val>
                <c:smooth val="0"/>
                <c:extLst>
                  <c:ext xmlns:c16="http://schemas.microsoft.com/office/drawing/2014/chart" uri="{C3380CC4-5D6E-409C-BE32-E72D297353CC}">
                    <c16:uniqueId val="{00000003-B106-4BB5-913E-BA64E69C6C1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B106-4BB5-913E-BA64E69C6C18}"/>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B106-4BB5-913E-BA64E69C6C18}"/>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pt idx="28">
                        <c:v>340</c:v>
                      </c:pt>
                      <c:pt idx="29">
                        <c:v>337.5</c:v>
                      </c:pt>
                      <c:pt idx="30">
                        <c:v>335</c:v>
                      </c:pt>
                      <c:pt idx="31">
                        <c:v>330</c:v>
                      </c:pt>
                      <c:pt idx="32">
                        <c:v>330</c:v>
                      </c:pt>
                    </c:numCache>
                  </c:numRef>
                </c:val>
                <c:smooth val="0"/>
                <c:extLst xmlns:c15="http://schemas.microsoft.com/office/drawing/2012/chart">
                  <c:ext xmlns:c16="http://schemas.microsoft.com/office/drawing/2014/chart" uri="{C3380CC4-5D6E-409C-BE32-E72D297353CC}">
                    <c16:uniqueId val="{00000006-B106-4BB5-913E-BA64E69C6C18}"/>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B106-4BB5-913E-BA64E69C6C1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B106-4BB5-913E-BA64E69C6C18}"/>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pt idx="28">
                        <c:v>325</c:v>
                      </c:pt>
                      <c:pt idx="29">
                        <c:v>322.5</c:v>
                      </c:pt>
                      <c:pt idx="30">
                        <c:v>320</c:v>
                      </c:pt>
                      <c:pt idx="31">
                        <c:v>335</c:v>
                      </c:pt>
                      <c:pt idx="32">
                        <c:v>330</c:v>
                      </c:pt>
                    </c:numCache>
                  </c:numRef>
                </c:val>
                <c:smooth val="0"/>
                <c:extLst xmlns:c15="http://schemas.microsoft.com/office/drawing/2012/chart">
                  <c:ext xmlns:c16="http://schemas.microsoft.com/office/drawing/2014/chart" uri="{C3380CC4-5D6E-409C-BE32-E72D297353CC}">
                    <c16:uniqueId val="{00000009-B106-4BB5-913E-BA64E69C6C18}"/>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B106-4BB5-913E-BA64E69C6C1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B106-4BB5-913E-BA64E69C6C1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pt idx="28">
                        <c:v>320</c:v>
                      </c:pt>
                      <c:pt idx="29">
                        <c:v>320</c:v>
                      </c:pt>
                      <c:pt idx="30">
                        <c:v>320</c:v>
                      </c:pt>
                      <c:pt idx="31">
                        <c:v>330</c:v>
                      </c:pt>
                      <c:pt idx="32">
                        <c:v>320</c:v>
                      </c:pt>
                    </c:numCache>
                  </c:numRef>
                </c:val>
                <c:smooth val="0"/>
                <c:extLst xmlns:c15="http://schemas.microsoft.com/office/drawing/2012/chart">
                  <c:ext xmlns:c16="http://schemas.microsoft.com/office/drawing/2014/chart" uri="{C3380CC4-5D6E-409C-BE32-E72D297353CC}">
                    <c16:uniqueId val="{0000000C-B106-4BB5-913E-BA64E69C6C18}"/>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B106-4BB5-913E-BA64E69C6C1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B106-4BB5-913E-BA64E69C6C18}"/>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pt idx="28">
                        <c:v>355</c:v>
                      </c:pt>
                      <c:pt idx="29">
                        <c:v>352.5</c:v>
                      </c:pt>
                      <c:pt idx="30">
                        <c:v>350</c:v>
                      </c:pt>
                      <c:pt idx="31">
                        <c:v>345</c:v>
                      </c:pt>
                      <c:pt idx="32">
                        <c:v>340</c:v>
                      </c:pt>
                    </c:numCache>
                  </c:numRef>
                </c:val>
                <c:smooth val="0"/>
                <c:extLst xmlns:c15="http://schemas.microsoft.com/office/drawing/2012/chart">
                  <c:ext xmlns:c16="http://schemas.microsoft.com/office/drawing/2014/chart" uri="{C3380CC4-5D6E-409C-BE32-E72D297353CC}">
                    <c16:uniqueId val="{0000000F-B106-4BB5-913E-BA64E69C6C18}"/>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B106-4BB5-913E-BA64E69C6C18}"/>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B106-4BB5-913E-BA64E69C6C18}"/>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pt idx="28">
                        <c:v>350</c:v>
                      </c:pt>
                      <c:pt idx="29">
                        <c:v>345</c:v>
                      </c:pt>
                      <c:pt idx="30">
                        <c:v>340</c:v>
                      </c:pt>
                      <c:pt idx="31">
                        <c:v>340</c:v>
                      </c:pt>
                      <c:pt idx="32">
                        <c:v>340</c:v>
                      </c:pt>
                    </c:numCache>
                  </c:numRef>
                </c:val>
                <c:smooth val="0"/>
                <c:extLst xmlns:c15="http://schemas.microsoft.com/office/drawing/2012/chart">
                  <c:ext xmlns:c16="http://schemas.microsoft.com/office/drawing/2014/chart" uri="{C3380CC4-5D6E-409C-BE32-E72D297353CC}">
                    <c16:uniqueId val="{00000012-B106-4BB5-913E-BA64E69C6C18}"/>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B106-4BB5-913E-BA64E69C6C18}"/>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B106-4BB5-913E-BA64E69C6C18}"/>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pt idx="28">
                        <c:v>365</c:v>
                      </c:pt>
                      <c:pt idx="29">
                        <c:v>362.5</c:v>
                      </c:pt>
                      <c:pt idx="30">
                        <c:v>360</c:v>
                      </c:pt>
                      <c:pt idx="31">
                        <c:v>360</c:v>
                      </c:pt>
                      <c:pt idx="32">
                        <c:v>360</c:v>
                      </c:pt>
                    </c:numCache>
                  </c:numRef>
                </c:val>
                <c:smooth val="0"/>
                <c:extLst xmlns:c15="http://schemas.microsoft.com/office/drawing/2012/chart">
                  <c:ext xmlns:c16="http://schemas.microsoft.com/office/drawing/2014/chart" uri="{C3380CC4-5D6E-409C-BE32-E72D297353CC}">
                    <c16:uniqueId val="{00000015-B106-4BB5-913E-BA64E69C6C18}"/>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B106-4BB5-913E-BA64E69C6C18}"/>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B106-4BB5-913E-BA64E69C6C18}"/>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pt idx="28">
                        <c:v>320</c:v>
                      </c:pt>
                      <c:pt idx="29">
                        <c:v>317.5</c:v>
                      </c:pt>
                      <c:pt idx="30">
                        <c:v>315</c:v>
                      </c:pt>
                      <c:pt idx="31">
                        <c:v>315</c:v>
                      </c:pt>
                      <c:pt idx="32">
                        <c:v>315</c:v>
                      </c:pt>
                    </c:numCache>
                  </c:numRef>
                </c:val>
                <c:smooth val="0"/>
                <c:extLst xmlns:c15="http://schemas.microsoft.com/office/drawing/2012/chart">
                  <c:ext xmlns:c16="http://schemas.microsoft.com/office/drawing/2014/chart" uri="{C3380CC4-5D6E-409C-BE32-E72D297353CC}">
                    <c16:uniqueId val="{00000018-B106-4BB5-913E-BA64E69C6C18}"/>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9-B106-4BB5-913E-BA64E69C6C18}"/>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A-B106-4BB5-913E-BA64E69C6C18}"/>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pt idx="28">
                        <c:v>360</c:v>
                      </c:pt>
                      <c:pt idx="29">
                        <c:v>357.5</c:v>
                      </c:pt>
                      <c:pt idx="30">
                        <c:v>355</c:v>
                      </c:pt>
                      <c:pt idx="31">
                        <c:v>355</c:v>
                      </c:pt>
                      <c:pt idx="32">
                        <c:v>355</c:v>
                      </c:pt>
                    </c:numCache>
                  </c:numRef>
                </c:val>
                <c:smooth val="0"/>
                <c:extLst xmlns:c15="http://schemas.microsoft.com/office/drawing/2012/chart">
                  <c:ext xmlns:c16="http://schemas.microsoft.com/office/drawing/2014/chart" uri="{C3380CC4-5D6E-409C-BE32-E72D297353CC}">
                    <c16:uniqueId val="{0000001B-B106-4BB5-913E-BA64E69C6C18}"/>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C-B106-4BB5-913E-BA64E69C6C18}"/>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D-B106-4BB5-913E-BA64E69C6C18}"/>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pt idx="28">
                        <c:v>310</c:v>
                      </c:pt>
                      <c:pt idx="29">
                        <c:v>305</c:v>
                      </c:pt>
                      <c:pt idx="30">
                        <c:v>300</c:v>
                      </c:pt>
                      <c:pt idx="31">
                        <c:v>300</c:v>
                      </c:pt>
                      <c:pt idx="32">
                        <c:v>295</c:v>
                      </c:pt>
                    </c:numCache>
                  </c:numRef>
                </c:val>
                <c:smooth val="0"/>
                <c:extLst xmlns:c15="http://schemas.microsoft.com/office/drawing/2012/chart">
                  <c:ext xmlns:c16="http://schemas.microsoft.com/office/drawing/2014/chart" uri="{C3380CC4-5D6E-409C-BE32-E72D297353CC}">
                    <c16:uniqueId val="{0000001E-B106-4BB5-913E-BA64E69C6C18}"/>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F-B106-4BB5-913E-BA64E69C6C18}"/>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20-B106-4BB5-913E-BA64E69C6C18}"/>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pt idx="28">
                        <c:v>345</c:v>
                      </c:pt>
                      <c:pt idx="29">
                        <c:v>347.5</c:v>
                      </c:pt>
                      <c:pt idx="30">
                        <c:v>350</c:v>
                      </c:pt>
                      <c:pt idx="31">
                        <c:v>335</c:v>
                      </c:pt>
                      <c:pt idx="32">
                        <c:v>330</c:v>
                      </c:pt>
                    </c:numCache>
                  </c:numRef>
                </c:val>
                <c:smooth val="0"/>
                <c:extLst xmlns:c15="http://schemas.microsoft.com/office/drawing/2012/chart">
                  <c:ext xmlns:c16="http://schemas.microsoft.com/office/drawing/2014/chart" uri="{C3380CC4-5D6E-409C-BE32-E72D297353CC}">
                    <c16:uniqueId val="{00000000-B106-4BB5-913E-BA64E69C6C18}"/>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01-B106-4BB5-913E-BA64E69C6C18}"/>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02-B106-4BB5-913E-BA64E69C6C18}"/>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4.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4.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4.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4.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4.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4.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4.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339725</xdr:colOff>
      <xdr:row>0</xdr:row>
      <xdr:rowOff>0</xdr:rowOff>
    </xdr:from>
    <xdr:to>
      <xdr:col>3</xdr:col>
      <xdr:colOff>6350</xdr:colOff>
      <xdr:row>4</xdr:row>
      <xdr:rowOff>57638</xdr:rowOff>
    </xdr:to>
    <xdr:pic>
      <xdr:nvPicPr>
        <xdr:cNvPr id="2" name="Picture 1">
          <a:extLst>
            <a:ext uri="{FF2B5EF4-FFF2-40B4-BE49-F238E27FC236}">
              <a16:creationId xmlns:a16="http://schemas.microsoft.com/office/drawing/2014/main" id="{88BC9B51-D473-4985-8A86-B2B5569236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9725" y="0"/>
          <a:ext cx="1495425" cy="819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257175</xdr:colOff>
      <xdr:row>0</xdr:row>
      <xdr:rowOff>66675</xdr:rowOff>
    </xdr:from>
    <xdr:to>
      <xdr:col>15</xdr:col>
      <xdr:colOff>448012</xdr:colOff>
      <xdr:row>4</xdr:row>
      <xdr:rowOff>149225</xdr:rowOff>
    </xdr:to>
    <xdr:pic>
      <xdr:nvPicPr>
        <xdr:cNvPr id="4" name="Picture 3">
          <a:extLst>
            <a:ext uri="{FF2B5EF4-FFF2-40B4-BE49-F238E27FC236}">
              <a16:creationId xmlns:a16="http://schemas.microsoft.com/office/drawing/2014/main" id="{4F6B108F-7045-DECF-7377-27D32A0FA4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72375" y="66675"/>
          <a:ext cx="2019637" cy="806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2938</xdr:colOff>
      <xdr:row>1</xdr:row>
      <xdr:rowOff>263525</xdr:rowOff>
    </xdr:to>
    <xdr:pic>
      <xdr:nvPicPr>
        <xdr:cNvPr id="2" name="Picture 1">
          <a:extLst>
            <a:ext uri="{FF2B5EF4-FFF2-40B4-BE49-F238E27FC236}">
              <a16:creationId xmlns:a16="http://schemas.microsoft.com/office/drawing/2014/main" id="{CD10D0B0-E643-4D21-8F8A-5070F6C6B6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0"/>
          <a:ext cx="841138" cy="444500"/>
        </a:xfrm>
        <a:prstGeom prst="rect">
          <a:avLst/>
        </a:prstGeom>
      </xdr:spPr>
    </xdr:pic>
    <xdr:clientData/>
  </xdr:twoCellAnchor>
  <xdr:twoCellAnchor editAs="oneCell">
    <xdr:from>
      <xdr:col>0</xdr:col>
      <xdr:colOff>0</xdr:colOff>
      <xdr:row>2</xdr:row>
      <xdr:rowOff>113428</xdr:rowOff>
    </xdr:from>
    <xdr:to>
      <xdr:col>1</xdr:col>
      <xdr:colOff>0</xdr:colOff>
      <xdr:row>3</xdr:row>
      <xdr:rowOff>160418</xdr:rowOff>
    </xdr:to>
    <xdr:pic>
      <xdr:nvPicPr>
        <xdr:cNvPr id="4" name="Picture 3">
          <a:extLst>
            <a:ext uri="{FF2B5EF4-FFF2-40B4-BE49-F238E27FC236}">
              <a16:creationId xmlns:a16="http://schemas.microsoft.com/office/drawing/2014/main" id="{87D2F221-4DBD-F738-327C-E47C33A3CA68}"/>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82550</xdr:colOff>
      <xdr:row>0</xdr:row>
      <xdr:rowOff>0</xdr:rowOff>
    </xdr:from>
    <xdr:to>
      <xdr:col>3</xdr:col>
      <xdr:colOff>2938</xdr:colOff>
      <xdr:row>2</xdr:row>
      <xdr:rowOff>257810</xdr:rowOff>
    </xdr:to>
    <xdr:pic>
      <xdr:nvPicPr>
        <xdr:cNvPr id="7" name="Picture 6">
          <a:extLst>
            <a:ext uri="{FF2B5EF4-FFF2-40B4-BE49-F238E27FC236}">
              <a16:creationId xmlns:a16="http://schemas.microsoft.com/office/drawing/2014/main" id="{2E872844-3B6F-44AA-ADF6-B9AF02A47E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15738" cy="457835"/>
        </a:xfrm>
        <a:prstGeom prst="rect">
          <a:avLst/>
        </a:prstGeom>
      </xdr:spPr>
    </xdr:pic>
    <xdr:clientData/>
  </xdr:twoCellAnchor>
  <xdr:twoCellAnchor editAs="oneCell">
    <xdr:from>
      <xdr:col>2</xdr:col>
      <xdr:colOff>0</xdr:colOff>
      <xdr:row>3</xdr:row>
      <xdr:rowOff>56278</xdr:rowOff>
    </xdr:from>
    <xdr:to>
      <xdr:col>3</xdr:col>
      <xdr:colOff>0</xdr:colOff>
      <xdr:row>4</xdr:row>
      <xdr:rowOff>77868</xdr:rowOff>
    </xdr:to>
    <xdr:pic>
      <xdr:nvPicPr>
        <xdr:cNvPr id="8" name="Picture 7">
          <a:extLst>
            <a:ext uri="{FF2B5EF4-FFF2-40B4-BE49-F238E27FC236}">
              <a16:creationId xmlns:a16="http://schemas.microsoft.com/office/drawing/2014/main" id="{28BDA4D2-3E86-4ED1-9C8A-EB07770D0290}"/>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82550</xdr:colOff>
      <xdr:row>0</xdr:row>
      <xdr:rowOff>0</xdr:rowOff>
    </xdr:from>
    <xdr:to>
      <xdr:col>3</xdr:col>
      <xdr:colOff>270273</xdr:colOff>
      <xdr:row>2</xdr:row>
      <xdr:rowOff>263525</xdr:rowOff>
    </xdr:to>
    <xdr:pic>
      <xdr:nvPicPr>
        <xdr:cNvPr id="2" name="Picture 1">
          <a:extLst>
            <a:ext uri="{FF2B5EF4-FFF2-40B4-BE49-F238E27FC236}">
              <a16:creationId xmlns:a16="http://schemas.microsoft.com/office/drawing/2014/main" id="{7BDDE243-9A71-4F6C-8FC4-D1571A9D39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0"/>
          <a:ext cx="837963" cy="444500"/>
        </a:xfrm>
        <a:prstGeom prst="rect">
          <a:avLst/>
        </a:prstGeom>
      </xdr:spPr>
    </xdr:pic>
    <xdr:clientData/>
  </xdr:twoCellAnchor>
  <xdr:twoCellAnchor editAs="oneCell">
    <xdr:from>
      <xdr:col>2</xdr:col>
      <xdr:colOff>0</xdr:colOff>
      <xdr:row>3</xdr:row>
      <xdr:rowOff>56278</xdr:rowOff>
    </xdr:from>
    <xdr:to>
      <xdr:col>3</xdr:col>
      <xdr:colOff>270510</xdr:colOff>
      <xdr:row>4</xdr:row>
      <xdr:rowOff>77868</xdr:rowOff>
    </xdr:to>
    <xdr:pic>
      <xdr:nvPicPr>
        <xdr:cNvPr id="3" name="Picture 2">
          <a:extLst>
            <a:ext uri="{FF2B5EF4-FFF2-40B4-BE49-F238E27FC236}">
              <a16:creationId xmlns:a16="http://schemas.microsoft.com/office/drawing/2014/main" id="{D6FF7240-A928-472E-B62D-AB341937BE80}"/>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8BDB7E4F-7556-4C1D-BE61-4F792E71E1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2EAD5FB1-3213-4D31-B809-4AEDA79E5655}"/>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B388FF67-F154-43B8-B767-2E5E65079C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15C01211-447F-45B9-97C2-E8A182CF3B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42D3B759-07CC-4B06-9365-A0D668986704}"/>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6B234AC7-F56C-4C38-BFCE-A9BAA2BC71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46B320A1-1A91-4F8D-B318-58760537CB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4BF5607F-7D52-42AF-BD16-9C4CA417CF6D}"/>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11D1BE4D-0758-4A27-9F77-FB158DD69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628EADDC-735E-467C-AEE6-A47E9ADC67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B299E874-5B4E-42F2-A64A-1378F620D033}"/>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EEA98D77-93B0-43A4-898A-7F66DA3C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767A668D-9B43-4B42-85A1-C55AC6C059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4F2828FA-BFB1-4EC6-8D92-0D32B27E0E92}"/>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D94A90FB-5C77-44B3-85C9-5CED50EEBD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4DB7E92D-B72F-4675-9320-E21E1D63D9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0F50174E-4E9E-4762-90A4-CCE740ECFB2E}"/>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DDA2AD21-582F-4893-878B-535F9FA677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C124E79F-B77A-4B7D-9663-56519B63E3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4803AE2C-3EEE-4082-A77A-1D65D6F8CCB7}"/>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E2BBC468-8798-473A-A646-C387CDB8B5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F47BBA9F-DAC8-4BD0-A56A-E86B0C71E8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040F0D50-967D-41FE-827E-CF924E8214A6}"/>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90F2601B-374A-406A-8DDE-B22D7196E5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60325635-945D-4809-B831-BDA68FFFAA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B0B606D7-6D23-4CAE-8F06-0843EEB26FAE}"/>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2E65A4A2-CA14-404E-978B-1AC2F82333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E64845B0-A289-4321-B797-420A9BB27D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77CBBBA9-E4F6-44BC-9932-AA20254B855D}"/>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47CDF2B5-3DC7-4DE2-978E-35C961C711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22B1E2AC-0DF6-4254-8029-C1A8111C0A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80423E62-93F1-4474-8286-22A713359BDB}"/>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77D9466B-2A8C-489E-BACA-6EAF34A243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F6026AB5-6371-4A11-8A11-9E9539AF37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AF180384-48B2-4CF4-9BA7-C3FF0DD39A6A}"/>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ACF93134-762C-4F16-8773-966BE77B27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FS-01.dairyaust.dairy\Groups\PLANNING\Publications%20&amp;%20Reports\Grain%20&amp;%20Hay%20Reports\Development\Hay%20price%20template%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y - Fill sheet"/>
      <sheetName val="Hay - Display"/>
      <sheetName val="6 June"/>
      <sheetName val="Spreadsheet for website"/>
      <sheetName val="Grain - Fill sheet"/>
      <sheetName val="Grain - Display"/>
    </sheetNames>
    <sheetDataSet>
      <sheetData sheetId="0" refreshError="1"/>
      <sheetData sheetId="1" refreshError="1"/>
      <sheetData sheetId="2" refreshError="1"/>
      <sheetData sheetId="3" refreshError="1"/>
      <sheetData sheetId="4" refreshError="1">
        <row r="3">
          <cell r="B3" t="str">
            <v>Athn Wheat</v>
          </cell>
          <cell r="F3" t="str">
            <v>N/A</v>
          </cell>
          <cell r="J3" t="str">
            <v>N/A</v>
          </cell>
          <cell r="N3" t="str">
            <v>N/A</v>
          </cell>
          <cell r="R3" t="str">
            <v>SE QLD Wheat</v>
          </cell>
          <cell r="V3" t="str">
            <v>N/A</v>
          </cell>
          <cell r="Z3" t="str">
            <v>N/A</v>
          </cell>
          <cell r="AD3" t="str">
            <v>N/A</v>
          </cell>
          <cell r="AH3" t="str">
            <v>Nthn NSW Wheat</v>
          </cell>
          <cell r="AL3" t="str">
            <v>N/A</v>
          </cell>
          <cell r="AP3" t="str">
            <v>N/A</v>
          </cell>
          <cell r="AT3" t="str">
            <v>N/A</v>
          </cell>
          <cell r="AX3" t="str">
            <v>CW NSW Wheat</v>
          </cell>
          <cell r="BB3" t="str">
            <v>N/A</v>
          </cell>
          <cell r="BF3" t="str">
            <v>N/A</v>
          </cell>
          <cell r="BJ3" t="str">
            <v>N/A</v>
          </cell>
          <cell r="BN3" t="str">
            <v>Bega Wheat</v>
          </cell>
          <cell r="BR3" t="str">
            <v>N/A</v>
          </cell>
          <cell r="BV3" t="str">
            <v>N/A</v>
          </cell>
          <cell r="BZ3" t="str">
            <v>N/A</v>
          </cell>
          <cell r="CD3" t="str">
            <v>GV VIC Wheat</v>
          </cell>
          <cell r="CH3" t="str">
            <v>N/A</v>
          </cell>
          <cell r="CL3" t="str">
            <v>N/A</v>
          </cell>
          <cell r="CP3" t="str">
            <v>N/A</v>
          </cell>
          <cell r="CT3" t="str">
            <v>Gipps Wheat</v>
          </cell>
          <cell r="CX3" t="str">
            <v>N/A</v>
          </cell>
          <cell r="DB3" t="str">
            <v>N/A</v>
          </cell>
          <cell r="DF3" t="str">
            <v>N/A</v>
          </cell>
          <cell r="DJ3" t="str">
            <v>SW VIC Wheat</v>
          </cell>
          <cell r="DN3" t="str">
            <v>N/A</v>
          </cell>
          <cell r="DR3" t="str">
            <v>N/A</v>
          </cell>
          <cell r="DV3" t="str">
            <v>N/A</v>
          </cell>
          <cell r="DZ3" t="str">
            <v>SE SA Wheat</v>
          </cell>
          <cell r="ED3" t="str">
            <v>N/A</v>
          </cell>
          <cell r="EH3" t="str">
            <v>N/A</v>
          </cell>
          <cell r="EL3" t="str">
            <v>N/A</v>
          </cell>
          <cell r="EP3" t="str">
            <v>Central SA Wheat</v>
          </cell>
          <cell r="ET3" t="str">
            <v>N/A</v>
          </cell>
          <cell r="EX3" t="str">
            <v>N/A</v>
          </cell>
          <cell r="FB3" t="str">
            <v>N/A</v>
          </cell>
          <cell r="FF3" t="str">
            <v>SW WA Wheat</v>
          </cell>
          <cell r="FJ3" t="str">
            <v>N/A</v>
          </cell>
          <cell r="FN3" t="str">
            <v>N/A</v>
          </cell>
          <cell r="FR3" t="str">
            <v>N/A</v>
          </cell>
          <cell r="FV3" t="str">
            <v>NW Tas Wheat</v>
          </cell>
          <cell r="FZ3" t="str">
            <v>N/A</v>
          </cell>
          <cell r="GD3" t="str">
            <v>N/A</v>
          </cell>
          <cell r="GH3" t="str">
            <v>N/A</v>
          </cell>
        </row>
        <row r="4">
          <cell r="B4" t="str">
            <v>Min</v>
          </cell>
          <cell r="C4" t="str">
            <v>Max</v>
          </cell>
          <cell r="D4" t="str">
            <v>Midpoint</v>
          </cell>
          <cell r="E4" t="str">
            <v>Change</v>
          </cell>
          <cell r="F4" t="str">
            <v>Min</v>
          </cell>
          <cell r="G4" t="str">
            <v>Max</v>
          </cell>
          <cell r="H4" t="str">
            <v>Midpoint</v>
          </cell>
          <cell r="I4" t="str">
            <v>Change</v>
          </cell>
          <cell r="J4" t="str">
            <v>Min</v>
          </cell>
          <cell r="K4" t="str">
            <v>Max</v>
          </cell>
          <cell r="L4" t="str">
            <v>Midpoint</v>
          </cell>
          <cell r="M4" t="str">
            <v>Change</v>
          </cell>
          <cell r="N4" t="str">
            <v>Min</v>
          </cell>
          <cell r="O4" t="str">
            <v>Max</v>
          </cell>
          <cell r="P4" t="str">
            <v>Midpoint</v>
          </cell>
          <cell r="Q4" t="str">
            <v>Change</v>
          </cell>
          <cell r="R4" t="str">
            <v>Min</v>
          </cell>
          <cell r="S4" t="str">
            <v>Max</v>
          </cell>
          <cell r="T4" t="str">
            <v>Midpoint</v>
          </cell>
          <cell r="U4" t="str">
            <v>Change</v>
          </cell>
          <cell r="V4" t="str">
            <v>Min</v>
          </cell>
          <cell r="W4" t="str">
            <v>Max</v>
          </cell>
          <cell r="X4" t="str">
            <v>Midpoint</v>
          </cell>
          <cell r="Y4" t="str">
            <v>Change</v>
          </cell>
          <cell r="Z4" t="str">
            <v>Min</v>
          </cell>
          <cell r="AA4" t="str">
            <v>Max</v>
          </cell>
          <cell r="AB4" t="str">
            <v>Midpoint</v>
          </cell>
          <cell r="AC4" t="str">
            <v>Change</v>
          </cell>
          <cell r="AD4" t="str">
            <v>Min</v>
          </cell>
          <cell r="AE4" t="str">
            <v>Max</v>
          </cell>
          <cell r="AF4" t="str">
            <v>Midpoint</v>
          </cell>
          <cell r="AG4" t="str">
            <v>Change</v>
          </cell>
          <cell r="AH4" t="str">
            <v>Min</v>
          </cell>
          <cell r="AI4" t="str">
            <v>Max</v>
          </cell>
          <cell r="AJ4" t="str">
            <v>Midpoint</v>
          </cell>
          <cell r="AK4" t="str">
            <v>Change</v>
          </cell>
          <cell r="AL4" t="str">
            <v>Min</v>
          </cell>
          <cell r="AM4" t="str">
            <v>Max</v>
          </cell>
          <cell r="AN4" t="str">
            <v>Midpoint</v>
          </cell>
          <cell r="AO4" t="str">
            <v>Change</v>
          </cell>
          <cell r="AP4" t="str">
            <v>Min</v>
          </cell>
          <cell r="AQ4" t="str">
            <v>Max</v>
          </cell>
          <cell r="AR4" t="str">
            <v>Midpoint</v>
          </cell>
          <cell r="AS4" t="str">
            <v>Change</v>
          </cell>
          <cell r="AT4" t="str">
            <v>Min</v>
          </cell>
          <cell r="AU4" t="str">
            <v>Max</v>
          </cell>
          <cell r="AV4" t="str">
            <v>Midpoint</v>
          </cell>
          <cell r="AW4" t="str">
            <v>Change</v>
          </cell>
          <cell r="AX4" t="str">
            <v>Min</v>
          </cell>
          <cell r="AY4" t="str">
            <v>Max</v>
          </cell>
          <cell r="AZ4" t="str">
            <v>Midpoint</v>
          </cell>
          <cell r="BA4" t="str">
            <v>Change</v>
          </cell>
          <cell r="BB4" t="str">
            <v>Min</v>
          </cell>
          <cell r="BC4" t="str">
            <v>Max</v>
          </cell>
          <cell r="BD4" t="str">
            <v>Midpoint</v>
          </cell>
          <cell r="BE4" t="str">
            <v>Change</v>
          </cell>
          <cell r="BF4" t="str">
            <v>Min</v>
          </cell>
          <cell r="BG4" t="str">
            <v>Max</v>
          </cell>
          <cell r="BH4" t="str">
            <v>Midpoint</v>
          </cell>
          <cell r="BI4" t="str">
            <v>Change</v>
          </cell>
          <cell r="BJ4" t="str">
            <v>Min</v>
          </cell>
          <cell r="BK4" t="str">
            <v>Max</v>
          </cell>
          <cell r="BL4" t="str">
            <v>Midpoint</v>
          </cell>
          <cell r="BM4" t="str">
            <v>Change</v>
          </cell>
          <cell r="BN4" t="str">
            <v>Min</v>
          </cell>
          <cell r="BO4" t="str">
            <v>Max</v>
          </cell>
          <cell r="BP4" t="str">
            <v>Midpoint</v>
          </cell>
          <cell r="BQ4" t="str">
            <v>Change</v>
          </cell>
          <cell r="BR4" t="str">
            <v>Min</v>
          </cell>
          <cell r="BS4" t="str">
            <v>Max</v>
          </cell>
          <cell r="BT4" t="str">
            <v>Midpoint</v>
          </cell>
          <cell r="BU4" t="str">
            <v>Change</v>
          </cell>
          <cell r="BV4" t="str">
            <v>Min</v>
          </cell>
          <cell r="BW4" t="str">
            <v>Max</v>
          </cell>
          <cell r="BX4" t="str">
            <v>Midpoint</v>
          </cell>
          <cell r="BY4" t="str">
            <v>Change</v>
          </cell>
          <cell r="BZ4" t="str">
            <v>Min</v>
          </cell>
          <cell r="CA4" t="str">
            <v>Max</v>
          </cell>
          <cell r="CB4" t="str">
            <v>Midpoint</v>
          </cell>
          <cell r="CC4" t="str">
            <v>Change</v>
          </cell>
          <cell r="CD4" t="str">
            <v>Min</v>
          </cell>
          <cell r="CE4" t="str">
            <v>Max</v>
          </cell>
          <cell r="CF4" t="str">
            <v>Midpoint</v>
          </cell>
          <cell r="CG4" t="str">
            <v>Change</v>
          </cell>
          <cell r="CH4" t="str">
            <v>Min</v>
          </cell>
          <cell r="CI4" t="str">
            <v>Max</v>
          </cell>
          <cell r="CJ4" t="str">
            <v>Midpoint</v>
          </cell>
          <cell r="CK4" t="str">
            <v>Change</v>
          </cell>
          <cell r="CL4" t="str">
            <v>Min</v>
          </cell>
          <cell r="CM4" t="str">
            <v>Max</v>
          </cell>
          <cell r="CN4" t="str">
            <v>Midpoint</v>
          </cell>
          <cell r="CO4" t="str">
            <v>Change</v>
          </cell>
          <cell r="CP4" t="str">
            <v>Min</v>
          </cell>
          <cell r="CQ4" t="str">
            <v>Max</v>
          </cell>
          <cell r="CR4" t="str">
            <v>Midpoint</v>
          </cell>
          <cell r="CS4" t="str">
            <v>Change</v>
          </cell>
          <cell r="CT4" t="str">
            <v>Min</v>
          </cell>
          <cell r="CU4" t="str">
            <v>Max</v>
          </cell>
          <cell r="CV4" t="str">
            <v>Midpoint</v>
          </cell>
          <cell r="CW4" t="str">
            <v>Change</v>
          </cell>
          <cell r="CX4" t="str">
            <v>Min</v>
          </cell>
          <cell r="CY4" t="str">
            <v>Max</v>
          </cell>
          <cell r="CZ4" t="str">
            <v>Midpoint</v>
          </cell>
          <cell r="DA4" t="str">
            <v>Change</v>
          </cell>
          <cell r="DB4" t="str">
            <v>Min</v>
          </cell>
          <cell r="DC4" t="str">
            <v>Max</v>
          </cell>
          <cell r="DD4" t="str">
            <v>Midpoint</v>
          </cell>
          <cell r="DE4" t="str">
            <v>Change</v>
          </cell>
          <cell r="DF4" t="str">
            <v>Min</v>
          </cell>
          <cell r="DG4" t="str">
            <v>Max</v>
          </cell>
          <cell r="DH4" t="str">
            <v>Midpoint</v>
          </cell>
          <cell r="DI4" t="str">
            <v>Change</v>
          </cell>
          <cell r="DJ4" t="str">
            <v>Min</v>
          </cell>
          <cell r="DK4" t="str">
            <v>Max</v>
          </cell>
          <cell r="DL4" t="str">
            <v>Midpoint</v>
          </cell>
          <cell r="DM4" t="str">
            <v>Change</v>
          </cell>
          <cell r="DN4" t="str">
            <v>Min</v>
          </cell>
          <cell r="DO4" t="str">
            <v>Max</v>
          </cell>
          <cell r="DP4" t="str">
            <v>Midpoint</v>
          </cell>
          <cell r="DQ4" t="str">
            <v>Change</v>
          </cell>
          <cell r="DR4" t="str">
            <v>Min</v>
          </cell>
          <cell r="DS4" t="str">
            <v>Max</v>
          </cell>
          <cell r="DT4" t="str">
            <v>Midpoint</v>
          </cell>
          <cell r="DU4" t="str">
            <v>Change</v>
          </cell>
          <cell r="DV4" t="str">
            <v>Min</v>
          </cell>
          <cell r="DW4" t="str">
            <v>Max</v>
          </cell>
          <cell r="DX4" t="str">
            <v>Midpoint</v>
          </cell>
          <cell r="DY4" t="str">
            <v>Change</v>
          </cell>
          <cell r="DZ4" t="str">
            <v>Min</v>
          </cell>
          <cell r="EA4" t="str">
            <v>Max</v>
          </cell>
          <cell r="EB4" t="str">
            <v>Midpoint</v>
          </cell>
          <cell r="EC4" t="str">
            <v>Change</v>
          </cell>
          <cell r="ED4" t="str">
            <v>Min</v>
          </cell>
          <cell r="EE4" t="str">
            <v>Max</v>
          </cell>
          <cell r="EF4" t="str">
            <v>Midpoint</v>
          </cell>
          <cell r="EG4" t="str">
            <v>Change</v>
          </cell>
          <cell r="EH4" t="str">
            <v>Min</v>
          </cell>
          <cell r="EI4" t="str">
            <v>Max</v>
          </cell>
          <cell r="EJ4" t="str">
            <v>Midpoint</v>
          </cell>
          <cell r="EK4" t="str">
            <v>Change</v>
          </cell>
          <cell r="EL4" t="str">
            <v>Min</v>
          </cell>
          <cell r="EM4" t="str">
            <v>Max</v>
          </cell>
          <cell r="EN4" t="str">
            <v>Midpoint</v>
          </cell>
          <cell r="EO4" t="str">
            <v>Change</v>
          </cell>
          <cell r="EP4" t="str">
            <v>Min</v>
          </cell>
          <cell r="EQ4" t="str">
            <v>Max</v>
          </cell>
          <cell r="ER4" t="str">
            <v>Midpoint</v>
          </cell>
          <cell r="ES4" t="str">
            <v>Change</v>
          </cell>
          <cell r="ET4" t="str">
            <v>Min</v>
          </cell>
          <cell r="EU4" t="str">
            <v>Max</v>
          </cell>
          <cell r="EV4" t="str">
            <v>Midpoint</v>
          </cell>
          <cell r="EW4" t="str">
            <v>Change</v>
          </cell>
          <cell r="EX4" t="str">
            <v>Min</v>
          </cell>
          <cell r="EY4" t="str">
            <v>Max</v>
          </cell>
          <cell r="EZ4" t="str">
            <v>Midpoint</v>
          </cell>
          <cell r="FA4" t="str">
            <v>Change</v>
          </cell>
          <cell r="FB4" t="str">
            <v>Min</v>
          </cell>
          <cell r="FC4" t="str">
            <v>Max</v>
          </cell>
          <cell r="FD4" t="str">
            <v>Midpoint</v>
          </cell>
          <cell r="FE4" t="str">
            <v>Change</v>
          </cell>
          <cell r="FF4" t="str">
            <v>Min</v>
          </cell>
          <cell r="FG4" t="str">
            <v>Max</v>
          </cell>
          <cell r="FH4" t="str">
            <v>Midpoint</v>
          </cell>
          <cell r="FI4" t="str">
            <v>Change</v>
          </cell>
          <cell r="FJ4" t="str">
            <v>Min</v>
          </cell>
          <cell r="FK4" t="str">
            <v>Max</v>
          </cell>
          <cell r="FL4" t="str">
            <v>Midpoint</v>
          </cell>
          <cell r="FM4" t="str">
            <v>Change</v>
          </cell>
          <cell r="FN4" t="str">
            <v>Min</v>
          </cell>
          <cell r="FO4" t="str">
            <v>Max</v>
          </cell>
          <cell r="FP4" t="str">
            <v>Midpoint</v>
          </cell>
          <cell r="FQ4" t="str">
            <v>Change</v>
          </cell>
          <cell r="FR4" t="str">
            <v>Min</v>
          </cell>
          <cell r="FS4" t="str">
            <v>Max</v>
          </cell>
          <cell r="FT4" t="str">
            <v>Midpoint</v>
          </cell>
          <cell r="FU4" t="str">
            <v>Change</v>
          </cell>
          <cell r="FV4" t="str">
            <v>Min</v>
          </cell>
          <cell r="FW4" t="str">
            <v>Max</v>
          </cell>
          <cell r="FX4" t="str">
            <v>Midpoint</v>
          </cell>
          <cell r="FY4" t="str">
            <v>Change</v>
          </cell>
          <cell r="FZ4" t="str">
            <v>Min</v>
          </cell>
          <cell r="GA4" t="str">
            <v>Max</v>
          </cell>
          <cell r="GB4" t="str">
            <v>Midpoint</v>
          </cell>
          <cell r="GC4" t="str">
            <v>Change</v>
          </cell>
          <cell r="GD4" t="str">
            <v>Min</v>
          </cell>
          <cell r="GE4" t="str">
            <v>Max</v>
          </cell>
          <cell r="GF4" t="str">
            <v>Midpoint</v>
          </cell>
          <cell r="GG4" t="str">
            <v>Change</v>
          </cell>
          <cell r="GH4" t="str">
            <v>Min</v>
          </cell>
          <cell r="GI4" t="str">
            <v>Max</v>
          </cell>
          <cell r="GJ4" t="str">
            <v>Midpoint</v>
          </cell>
          <cell r="GK4" t="str">
            <v>Change</v>
          </cell>
        </row>
        <row r="5">
          <cell r="A5">
            <v>40548</v>
          </cell>
          <cell r="D5">
            <v>309</v>
          </cell>
          <cell r="T5">
            <v>253</v>
          </cell>
          <cell r="FH5">
            <v>314</v>
          </cell>
        </row>
        <row r="6">
          <cell r="A6">
            <v>40555</v>
          </cell>
          <cell r="D6">
            <v>309</v>
          </cell>
          <cell r="T6">
            <v>253</v>
          </cell>
          <cell r="FH6">
            <v>329</v>
          </cell>
        </row>
        <row r="7">
          <cell r="A7">
            <v>40562</v>
          </cell>
          <cell r="D7">
            <v>314</v>
          </cell>
          <cell r="T7">
            <v>264</v>
          </cell>
          <cell r="FH7">
            <v>319</v>
          </cell>
        </row>
        <row r="8">
          <cell r="A8">
            <v>40569</v>
          </cell>
          <cell r="D8">
            <v>304</v>
          </cell>
          <cell r="T8">
            <v>254</v>
          </cell>
          <cell r="FH8">
            <v>329</v>
          </cell>
        </row>
        <row r="9">
          <cell r="A9">
            <v>40576</v>
          </cell>
          <cell r="D9">
            <v>304</v>
          </cell>
          <cell r="T9">
            <v>269</v>
          </cell>
          <cell r="FH9">
            <v>339</v>
          </cell>
        </row>
        <row r="10">
          <cell r="A10">
            <v>40583</v>
          </cell>
          <cell r="D10">
            <v>304</v>
          </cell>
          <cell r="T10">
            <v>269</v>
          </cell>
          <cell r="FH10">
            <v>339</v>
          </cell>
        </row>
        <row r="11">
          <cell r="A11">
            <v>40590</v>
          </cell>
          <cell r="D11">
            <v>312</v>
          </cell>
          <cell r="T11">
            <v>277</v>
          </cell>
          <cell r="FH11">
            <v>339</v>
          </cell>
        </row>
        <row r="12">
          <cell r="A12">
            <v>40597</v>
          </cell>
          <cell r="D12">
            <v>312</v>
          </cell>
          <cell r="T12">
            <v>277</v>
          </cell>
          <cell r="FH12">
            <v>349</v>
          </cell>
        </row>
        <row r="13">
          <cell r="A13">
            <v>40604</v>
          </cell>
          <cell r="D13">
            <v>312</v>
          </cell>
          <cell r="T13">
            <v>272</v>
          </cell>
          <cell r="FH13">
            <v>339</v>
          </cell>
        </row>
        <row r="14">
          <cell r="A14">
            <v>40611</v>
          </cell>
          <cell r="D14">
            <v>322</v>
          </cell>
          <cell r="T14">
            <v>277</v>
          </cell>
          <cell r="FH14">
            <v>344</v>
          </cell>
        </row>
        <row r="15">
          <cell r="A15">
            <v>40618</v>
          </cell>
          <cell r="D15">
            <v>322</v>
          </cell>
          <cell r="T15">
            <v>277</v>
          </cell>
          <cell r="FH15">
            <v>349</v>
          </cell>
        </row>
        <row r="16">
          <cell r="A16">
            <v>40625</v>
          </cell>
          <cell r="D16">
            <v>322</v>
          </cell>
          <cell r="T16">
            <v>277</v>
          </cell>
          <cell r="FH16">
            <v>349</v>
          </cell>
        </row>
        <row r="17">
          <cell r="A17">
            <v>40632</v>
          </cell>
          <cell r="D17">
            <v>322</v>
          </cell>
          <cell r="T17">
            <v>277</v>
          </cell>
          <cell r="FH17">
            <v>329</v>
          </cell>
        </row>
        <row r="18">
          <cell r="A18">
            <v>40639</v>
          </cell>
          <cell r="D18">
            <v>317</v>
          </cell>
          <cell r="T18">
            <v>269</v>
          </cell>
          <cell r="FH18">
            <v>329</v>
          </cell>
        </row>
        <row r="19">
          <cell r="A19">
            <v>40646</v>
          </cell>
          <cell r="D19">
            <v>317</v>
          </cell>
          <cell r="T19">
            <v>269</v>
          </cell>
          <cell r="FH19">
            <v>350</v>
          </cell>
        </row>
        <row r="20">
          <cell r="A20">
            <v>40653</v>
          </cell>
          <cell r="D20">
            <v>309</v>
          </cell>
          <cell r="T20">
            <v>264</v>
          </cell>
          <cell r="FH20">
            <v>350</v>
          </cell>
        </row>
        <row r="21">
          <cell r="A21">
            <v>40660</v>
          </cell>
          <cell r="D21">
            <v>309</v>
          </cell>
          <cell r="T21">
            <v>264</v>
          </cell>
          <cell r="FH21">
            <v>350</v>
          </cell>
        </row>
        <row r="22">
          <cell r="A22">
            <v>40667</v>
          </cell>
          <cell r="D22">
            <v>299</v>
          </cell>
          <cell r="T22">
            <v>253</v>
          </cell>
          <cell r="FH22">
            <v>340</v>
          </cell>
        </row>
        <row r="23">
          <cell r="A23">
            <v>40674</v>
          </cell>
          <cell r="D23">
            <v>299</v>
          </cell>
          <cell r="T23">
            <v>258</v>
          </cell>
          <cell r="FH23">
            <v>340</v>
          </cell>
        </row>
        <row r="24">
          <cell r="A24">
            <v>40681</v>
          </cell>
          <cell r="D24">
            <v>299</v>
          </cell>
          <cell r="T24">
            <v>258</v>
          </cell>
          <cell r="FH24">
            <v>340</v>
          </cell>
        </row>
        <row r="25">
          <cell r="A25">
            <v>40688</v>
          </cell>
          <cell r="D25">
            <v>305</v>
          </cell>
          <cell r="T25">
            <v>264</v>
          </cell>
          <cell r="FH25">
            <v>355</v>
          </cell>
        </row>
        <row r="26">
          <cell r="A26">
            <v>40695</v>
          </cell>
          <cell r="D26">
            <v>307</v>
          </cell>
          <cell r="T26">
            <v>266</v>
          </cell>
          <cell r="FH26">
            <v>360</v>
          </cell>
        </row>
        <row r="27">
          <cell r="A27">
            <v>40702</v>
          </cell>
          <cell r="D27">
            <v>309</v>
          </cell>
          <cell r="T27">
            <v>267</v>
          </cell>
          <cell r="FH27">
            <v>353</v>
          </cell>
        </row>
        <row r="28">
          <cell r="A28">
            <v>40709</v>
          </cell>
          <cell r="D28">
            <v>309</v>
          </cell>
          <cell r="T28">
            <v>267</v>
          </cell>
          <cell r="FH28">
            <v>353</v>
          </cell>
        </row>
        <row r="29">
          <cell r="A29">
            <v>40716</v>
          </cell>
          <cell r="D29">
            <v>307</v>
          </cell>
          <cell r="T29">
            <v>259</v>
          </cell>
          <cell r="FH29">
            <v>370</v>
          </cell>
        </row>
        <row r="30">
          <cell r="A30">
            <v>40723</v>
          </cell>
          <cell r="D30">
            <v>309</v>
          </cell>
          <cell r="T30">
            <v>263</v>
          </cell>
          <cell r="FH30">
            <v>335</v>
          </cell>
        </row>
        <row r="31">
          <cell r="A31">
            <v>40730</v>
          </cell>
          <cell r="D31">
            <v>309</v>
          </cell>
          <cell r="T31">
            <v>263</v>
          </cell>
          <cell r="FH31">
            <v>335</v>
          </cell>
        </row>
        <row r="32">
          <cell r="A32">
            <v>40737</v>
          </cell>
          <cell r="D32">
            <v>301</v>
          </cell>
          <cell r="T32">
            <v>253</v>
          </cell>
          <cell r="FH32">
            <v>345</v>
          </cell>
        </row>
        <row r="33">
          <cell r="A33">
            <v>40744</v>
          </cell>
          <cell r="D33">
            <v>304</v>
          </cell>
          <cell r="T33">
            <v>256</v>
          </cell>
          <cell r="FH33">
            <v>355</v>
          </cell>
        </row>
        <row r="34">
          <cell r="A34">
            <v>40751</v>
          </cell>
          <cell r="D34">
            <v>304</v>
          </cell>
          <cell r="T34">
            <v>256</v>
          </cell>
          <cell r="FH34">
            <v>350</v>
          </cell>
        </row>
        <row r="35">
          <cell r="A35">
            <v>40758</v>
          </cell>
          <cell r="D35">
            <v>304</v>
          </cell>
          <cell r="T35">
            <v>256</v>
          </cell>
          <cell r="FH35">
            <v>350</v>
          </cell>
        </row>
        <row r="36">
          <cell r="A36">
            <v>40765</v>
          </cell>
          <cell r="D36">
            <v>310</v>
          </cell>
          <cell r="T36">
            <v>262</v>
          </cell>
          <cell r="FH36">
            <v>345</v>
          </cell>
        </row>
        <row r="37">
          <cell r="A37">
            <v>40772</v>
          </cell>
          <cell r="D37">
            <v>317</v>
          </cell>
          <cell r="T37">
            <v>268</v>
          </cell>
          <cell r="FH37">
            <v>335</v>
          </cell>
        </row>
        <row r="38">
          <cell r="A38">
            <v>40779</v>
          </cell>
          <cell r="D38">
            <v>317</v>
          </cell>
          <cell r="T38">
            <v>258</v>
          </cell>
          <cell r="FH38">
            <v>335</v>
          </cell>
        </row>
        <row r="39">
          <cell r="A39">
            <v>40786</v>
          </cell>
          <cell r="D39">
            <v>322</v>
          </cell>
          <cell r="T39">
            <v>264</v>
          </cell>
          <cell r="FH39">
            <v>315</v>
          </cell>
        </row>
        <row r="40">
          <cell r="A40">
            <v>40793</v>
          </cell>
          <cell r="D40">
            <v>321</v>
          </cell>
          <cell r="T40">
            <v>263</v>
          </cell>
          <cell r="FH40">
            <v>305</v>
          </cell>
        </row>
        <row r="41">
          <cell r="A41">
            <v>40800</v>
          </cell>
          <cell r="D41">
            <v>319</v>
          </cell>
          <cell r="T41">
            <v>261</v>
          </cell>
          <cell r="FH41">
            <v>305</v>
          </cell>
        </row>
        <row r="42">
          <cell r="A42">
            <v>40807</v>
          </cell>
          <cell r="D42">
            <v>319</v>
          </cell>
          <cell r="T42">
            <v>258</v>
          </cell>
          <cell r="FH42">
            <v>310</v>
          </cell>
        </row>
        <row r="43">
          <cell r="A43">
            <v>40814</v>
          </cell>
          <cell r="D43">
            <v>319</v>
          </cell>
          <cell r="T43">
            <v>258</v>
          </cell>
          <cell r="FH43">
            <v>310</v>
          </cell>
        </row>
        <row r="44">
          <cell r="A44">
            <v>40821</v>
          </cell>
          <cell r="D44">
            <v>317</v>
          </cell>
          <cell r="T44">
            <v>258</v>
          </cell>
          <cell r="FH44">
            <v>295</v>
          </cell>
        </row>
        <row r="45">
          <cell r="A45">
            <v>40828</v>
          </cell>
          <cell r="D45">
            <v>317</v>
          </cell>
          <cell r="T45">
            <v>258</v>
          </cell>
          <cell r="FH45">
            <v>295</v>
          </cell>
        </row>
        <row r="46">
          <cell r="A46">
            <v>40835</v>
          </cell>
          <cell r="D46">
            <v>307</v>
          </cell>
          <cell r="T46">
            <v>228</v>
          </cell>
          <cell r="FH46">
            <v>305</v>
          </cell>
        </row>
        <row r="47">
          <cell r="A47">
            <v>40842</v>
          </cell>
          <cell r="D47">
            <v>307</v>
          </cell>
          <cell r="T47">
            <v>230</v>
          </cell>
          <cell r="FH47">
            <v>295</v>
          </cell>
        </row>
        <row r="48">
          <cell r="A48">
            <v>40849</v>
          </cell>
          <cell r="D48">
            <v>305</v>
          </cell>
          <cell r="T48">
            <v>228</v>
          </cell>
          <cell r="FH48">
            <v>270</v>
          </cell>
        </row>
        <row r="49">
          <cell r="A49">
            <v>40856</v>
          </cell>
          <cell r="D49">
            <v>297</v>
          </cell>
          <cell r="T49">
            <v>220</v>
          </cell>
          <cell r="FH49">
            <v>240</v>
          </cell>
        </row>
        <row r="50">
          <cell r="A50">
            <v>40863</v>
          </cell>
          <cell r="D50">
            <v>297</v>
          </cell>
          <cell r="T50">
            <v>220</v>
          </cell>
          <cell r="FH50">
            <v>240</v>
          </cell>
        </row>
        <row r="51">
          <cell r="A51">
            <v>40870</v>
          </cell>
          <cell r="D51">
            <v>292</v>
          </cell>
          <cell r="T51">
            <v>215</v>
          </cell>
          <cell r="FH51">
            <v>230</v>
          </cell>
        </row>
        <row r="52">
          <cell r="A52">
            <v>40877</v>
          </cell>
          <cell r="D52">
            <v>287</v>
          </cell>
          <cell r="T52">
            <v>212</v>
          </cell>
          <cell r="FH52">
            <v>230</v>
          </cell>
        </row>
        <row r="53">
          <cell r="A53">
            <v>40884</v>
          </cell>
          <cell r="D53">
            <v>295</v>
          </cell>
          <cell r="T53">
            <v>220</v>
          </cell>
          <cell r="FH53">
            <v>235</v>
          </cell>
        </row>
        <row r="54">
          <cell r="A54">
            <v>40891</v>
          </cell>
          <cell r="D54">
            <v>280</v>
          </cell>
          <cell r="T54">
            <v>206</v>
          </cell>
          <cell r="FH54">
            <v>230</v>
          </cell>
        </row>
        <row r="55">
          <cell r="A55">
            <v>40898</v>
          </cell>
          <cell r="D55">
            <v>280</v>
          </cell>
          <cell r="T55">
            <v>203</v>
          </cell>
          <cell r="FH55">
            <v>225</v>
          </cell>
        </row>
        <row r="56">
          <cell r="A56">
            <v>40905</v>
          </cell>
          <cell r="FH56">
            <v>225</v>
          </cell>
        </row>
        <row r="57">
          <cell r="A57">
            <v>40913</v>
          </cell>
          <cell r="D57">
            <v>280</v>
          </cell>
          <cell r="T57">
            <v>203</v>
          </cell>
          <cell r="FH57">
            <v>235</v>
          </cell>
        </row>
        <row r="58">
          <cell r="A58">
            <v>40920</v>
          </cell>
          <cell r="D58">
            <v>283</v>
          </cell>
          <cell r="T58">
            <v>206</v>
          </cell>
          <cell r="FH58">
            <v>235</v>
          </cell>
        </row>
        <row r="59">
          <cell r="A59">
            <v>40927</v>
          </cell>
          <cell r="D59">
            <v>278</v>
          </cell>
          <cell r="T59">
            <v>208</v>
          </cell>
          <cell r="FH59">
            <v>240</v>
          </cell>
        </row>
        <row r="60">
          <cell r="A60">
            <v>40934</v>
          </cell>
          <cell r="D60">
            <v>280</v>
          </cell>
          <cell r="T60">
            <v>212</v>
          </cell>
          <cell r="FH60">
            <v>240</v>
          </cell>
        </row>
        <row r="61">
          <cell r="A61">
            <v>40941</v>
          </cell>
          <cell r="D61">
            <v>284</v>
          </cell>
          <cell r="T61">
            <v>214</v>
          </cell>
          <cell r="FH61">
            <v>240</v>
          </cell>
        </row>
        <row r="62">
          <cell r="A62">
            <v>40948</v>
          </cell>
          <cell r="D62">
            <v>284</v>
          </cell>
          <cell r="T62">
            <v>214</v>
          </cell>
          <cell r="FH62">
            <v>240</v>
          </cell>
        </row>
        <row r="63">
          <cell r="A63">
            <v>40955</v>
          </cell>
          <cell r="D63">
            <v>284</v>
          </cell>
          <cell r="T63">
            <v>214</v>
          </cell>
          <cell r="FH63">
            <v>240</v>
          </cell>
        </row>
        <row r="64">
          <cell r="A64">
            <v>40962</v>
          </cell>
          <cell r="D64">
            <v>284</v>
          </cell>
          <cell r="T64">
            <v>214</v>
          </cell>
          <cell r="FH64">
            <v>249</v>
          </cell>
        </row>
        <row r="65">
          <cell r="A65">
            <v>40969</v>
          </cell>
          <cell r="D65">
            <v>287</v>
          </cell>
          <cell r="T65">
            <v>202</v>
          </cell>
          <cell r="FH65">
            <v>249</v>
          </cell>
        </row>
        <row r="66">
          <cell r="A66">
            <v>40976</v>
          </cell>
          <cell r="D66">
            <v>287</v>
          </cell>
          <cell r="T66">
            <v>202</v>
          </cell>
          <cell r="FH66">
            <v>250</v>
          </cell>
        </row>
        <row r="67">
          <cell r="A67">
            <v>40983</v>
          </cell>
          <cell r="D67">
            <v>296</v>
          </cell>
          <cell r="T67">
            <v>208</v>
          </cell>
          <cell r="FH67">
            <v>250</v>
          </cell>
        </row>
        <row r="68">
          <cell r="A68">
            <v>40990</v>
          </cell>
          <cell r="D68">
            <v>296</v>
          </cell>
          <cell r="T68">
            <v>208</v>
          </cell>
          <cell r="FH68">
            <v>247</v>
          </cell>
        </row>
        <row r="69">
          <cell r="A69">
            <v>40997</v>
          </cell>
          <cell r="D69">
            <v>296</v>
          </cell>
          <cell r="T69">
            <v>208</v>
          </cell>
          <cell r="FH69">
            <v>245</v>
          </cell>
        </row>
        <row r="70">
          <cell r="A70">
            <v>41004</v>
          </cell>
          <cell r="D70">
            <v>296</v>
          </cell>
          <cell r="T70">
            <v>208</v>
          </cell>
          <cell r="FH70">
            <v>245</v>
          </cell>
        </row>
        <row r="71">
          <cell r="A71">
            <v>41011</v>
          </cell>
          <cell r="D71">
            <v>298</v>
          </cell>
          <cell r="T71">
            <v>210</v>
          </cell>
          <cell r="FH71">
            <v>250</v>
          </cell>
        </row>
        <row r="72">
          <cell r="A72">
            <v>41018</v>
          </cell>
          <cell r="D72">
            <v>298</v>
          </cell>
          <cell r="T72">
            <v>210</v>
          </cell>
          <cell r="FH72">
            <v>250</v>
          </cell>
        </row>
        <row r="73">
          <cell r="A73">
            <v>41025</v>
          </cell>
          <cell r="D73">
            <v>298</v>
          </cell>
          <cell r="T73">
            <v>210</v>
          </cell>
          <cell r="FH73">
            <v>250</v>
          </cell>
        </row>
        <row r="74">
          <cell r="A74">
            <v>41032</v>
          </cell>
          <cell r="D74">
            <v>305</v>
          </cell>
          <cell r="T74">
            <v>217</v>
          </cell>
          <cell r="FH74">
            <v>250</v>
          </cell>
        </row>
        <row r="75">
          <cell r="A75">
            <v>41039</v>
          </cell>
          <cell r="D75">
            <v>303</v>
          </cell>
          <cell r="T75">
            <v>222</v>
          </cell>
          <cell r="FH75">
            <v>250</v>
          </cell>
        </row>
        <row r="76">
          <cell r="A76">
            <v>41046</v>
          </cell>
          <cell r="D76">
            <v>303</v>
          </cell>
          <cell r="T76">
            <v>222</v>
          </cell>
          <cell r="FH76">
            <v>270</v>
          </cell>
        </row>
        <row r="77">
          <cell r="A77">
            <v>41053</v>
          </cell>
          <cell r="D77">
            <v>311</v>
          </cell>
          <cell r="T77">
            <v>228</v>
          </cell>
          <cell r="FH77">
            <v>275</v>
          </cell>
        </row>
        <row r="78">
          <cell r="A78">
            <v>41060</v>
          </cell>
          <cell r="D78">
            <v>321</v>
          </cell>
          <cell r="T78">
            <v>239</v>
          </cell>
          <cell r="FH78">
            <v>267</v>
          </cell>
        </row>
        <row r="79">
          <cell r="A79">
            <v>41067</v>
          </cell>
          <cell r="D79">
            <v>324</v>
          </cell>
          <cell r="T79">
            <v>242</v>
          </cell>
          <cell r="FH79">
            <v>267</v>
          </cell>
        </row>
        <row r="80">
          <cell r="A80">
            <v>41074</v>
          </cell>
          <cell r="D80">
            <v>324</v>
          </cell>
          <cell r="T80">
            <v>242</v>
          </cell>
          <cell r="FH80">
            <v>265</v>
          </cell>
        </row>
        <row r="81">
          <cell r="A81">
            <v>41081</v>
          </cell>
          <cell r="D81">
            <v>326</v>
          </cell>
          <cell r="T81">
            <v>242</v>
          </cell>
          <cell r="FH81">
            <v>270</v>
          </cell>
        </row>
        <row r="82">
          <cell r="A82">
            <v>41088</v>
          </cell>
          <cell r="D82">
            <v>334</v>
          </cell>
          <cell r="T82">
            <v>250</v>
          </cell>
          <cell r="FH82">
            <v>270</v>
          </cell>
        </row>
        <row r="83">
          <cell r="A83">
            <v>41095</v>
          </cell>
          <cell r="D83">
            <v>334</v>
          </cell>
          <cell r="T83">
            <v>250</v>
          </cell>
          <cell r="FH83">
            <v>275</v>
          </cell>
        </row>
        <row r="84">
          <cell r="A84">
            <v>41102</v>
          </cell>
          <cell r="D84">
            <v>341</v>
          </cell>
          <cell r="T84">
            <v>257</v>
          </cell>
          <cell r="FH84">
            <v>300</v>
          </cell>
        </row>
        <row r="85">
          <cell r="A85">
            <v>41109</v>
          </cell>
          <cell r="D85">
            <v>347</v>
          </cell>
          <cell r="T85">
            <v>263</v>
          </cell>
          <cell r="FH85">
            <v>325</v>
          </cell>
        </row>
        <row r="86">
          <cell r="A86">
            <v>41116</v>
          </cell>
          <cell r="D86">
            <v>372</v>
          </cell>
          <cell r="T86">
            <v>287</v>
          </cell>
          <cell r="FH86">
            <v>325</v>
          </cell>
        </row>
        <row r="87">
          <cell r="A87">
            <v>41123</v>
          </cell>
          <cell r="D87">
            <v>372</v>
          </cell>
          <cell r="T87">
            <v>287</v>
          </cell>
          <cell r="FH87">
            <v>325</v>
          </cell>
        </row>
        <row r="88">
          <cell r="A88">
            <v>41130</v>
          </cell>
          <cell r="D88">
            <v>370</v>
          </cell>
          <cell r="T88">
            <v>285</v>
          </cell>
          <cell r="FH88">
            <v>325</v>
          </cell>
        </row>
        <row r="89">
          <cell r="A89">
            <v>41137</v>
          </cell>
          <cell r="D89">
            <v>367</v>
          </cell>
          <cell r="T89">
            <v>282</v>
          </cell>
          <cell r="FH89">
            <v>320</v>
          </cell>
        </row>
        <row r="90">
          <cell r="A90">
            <v>41144</v>
          </cell>
          <cell r="D90">
            <v>367</v>
          </cell>
          <cell r="T90">
            <v>283</v>
          </cell>
          <cell r="FH90">
            <v>327</v>
          </cell>
        </row>
        <row r="91">
          <cell r="A91">
            <v>41151</v>
          </cell>
          <cell r="D91">
            <v>369</v>
          </cell>
          <cell r="T91">
            <v>285</v>
          </cell>
          <cell r="FH91">
            <v>329</v>
          </cell>
        </row>
        <row r="92">
          <cell r="A92">
            <v>41158</v>
          </cell>
          <cell r="D92">
            <v>371</v>
          </cell>
          <cell r="T92">
            <v>287</v>
          </cell>
          <cell r="FH92">
            <v>324</v>
          </cell>
        </row>
        <row r="93">
          <cell r="A93">
            <v>41165</v>
          </cell>
          <cell r="D93">
            <v>371</v>
          </cell>
          <cell r="T93">
            <v>287</v>
          </cell>
          <cell r="FH93">
            <v>324</v>
          </cell>
        </row>
        <row r="94">
          <cell r="A94">
            <v>41172</v>
          </cell>
          <cell r="D94">
            <v>373</v>
          </cell>
          <cell r="T94">
            <v>289</v>
          </cell>
          <cell r="FH94">
            <v>324</v>
          </cell>
        </row>
        <row r="95">
          <cell r="A95">
            <v>41179</v>
          </cell>
          <cell r="D95">
            <v>374</v>
          </cell>
          <cell r="T95">
            <v>290</v>
          </cell>
          <cell r="FH95">
            <v>324</v>
          </cell>
        </row>
        <row r="96">
          <cell r="A96">
            <v>41186</v>
          </cell>
          <cell r="D96">
            <v>374</v>
          </cell>
          <cell r="T96">
            <v>290</v>
          </cell>
          <cell r="FH96">
            <v>324</v>
          </cell>
        </row>
        <row r="97">
          <cell r="A97">
            <v>41193</v>
          </cell>
          <cell r="D97">
            <v>374</v>
          </cell>
          <cell r="T97">
            <v>290</v>
          </cell>
          <cell r="FH97">
            <v>329</v>
          </cell>
        </row>
        <row r="98">
          <cell r="A98">
            <v>41200</v>
          </cell>
          <cell r="D98">
            <v>371</v>
          </cell>
          <cell r="T98">
            <v>287</v>
          </cell>
          <cell r="FH98">
            <v>329</v>
          </cell>
        </row>
        <row r="99">
          <cell r="A99">
            <v>41207</v>
          </cell>
          <cell r="D99">
            <v>371</v>
          </cell>
          <cell r="T99">
            <v>287</v>
          </cell>
          <cell r="FH99">
            <v>329</v>
          </cell>
        </row>
        <row r="100">
          <cell r="A100">
            <v>41214</v>
          </cell>
          <cell r="D100">
            <v>380</v>
          </cell>
          <cell r="T100">
            <v>296</v>
          </cell>
          <cell r="FH100">
            <v>329</v>
          </cell>
        </row>
        <row r="101">
          <cell r="A101">
            <v>41221</v>
          </cell>
          <cell r="D101">
            <v>373</v>
          </cell>
          <cell r="T101">
            <v>295</v>
          </cell>
          <cell r="FH101">
            <v>334</v>
          </cell>
        </row>
        <row r="102">
          <cell r="A102">
            <v>41228</v>
          </cell>
          <cell r="D102">
            <v>375</v>
          </cell>
          <cell r="T102">
            <v>297</v>
          </cell>
          <cell r="FH102">
            <v>334</v>
          </cell>
        </row>
        <row r="103">
          <cell r="A103">
            <v>41235</v>
          </cell>
          <cell r="D103">
            <v>372</v>
          </cell>
          <cell r="T103">
            <v>294</v>
          </cell>
          <cell r="FH103">
            <v>334</v>
          </cell>
        </row>
        <row r="104">
          <cell r="A104">
            <v>41242</v>
          </cell>
          <cell r="D104">
            <v>372</v>
          </cell>
          <cell r="T104">
            <v>294</v>
          </cell>
          <cell r="FH104">
            <v>336</v>
          </cell>
        </row>
        <row r="105">
          <cell r="A105">
            <v>41249</v>
          </cell>
          <cell r="D105">
            <v>380</v>
          </cell>
          <cell r="T105">
            <v>302</v>
          </cell>
          <cell r="FH105">
            <v>316</v>
          </cell>
        </row>
        <row r="106">
          <cell r="A106">
            <v>41256</v>
          </cell>
          <cell r="D106">
            <v>383</v>
          </cell>
          <cell r="T106">
            <v>305</v>
          </cell>
          <cell r="FH106">
            <v>316</v>
          </cell>
        </row>
        <row r="107">
          <cell r="A107">
            <v>41263</v>
          </cell>
          <cell r="D107">
            <v>379</v>
          </cell>
          <cell r="T107">
            <v>297</v>
          </cell>
        </row>
        <row r="108">
          <cell r="A108">
            <v>41270</v>
          </cell>
        </row>
        <row r="109">
          <cell r="A109">
            <v>41277</v>
          </cell>
          <cell r="D109">
            <v>384</v>
          </cell>
          <cell r="E109" t="str">
            <v>Steady</v>
          </cell>
          <cell r="T109">
            <v>302</v>
          </cell>
          <cell r="AJ109">
            <v>358</v>
          </cell>
          <cell r="AZ109">
            <v>259</v>
          </cell>
          <cell r="BP109">
            <v>313</v>
          </cell>
          <cell r="CF109">
            <v>269</v>
          </cell>
          <cell r="CV109">
            <v>299</v>
          </cell>
          <cell r="DL109">
            <v>276</v>
          </cell>
          <cell r="EB109">
            <v>294</v>
          </cell>
          <cell r="ER109">
            <v>292</v>
          </cell>
          <cell r="FH109">
            <v>321</v>
          </cell>
          <cell r="FX109">
            <v>365</v>
          </cell>
        </row>
        <row r="110">
          <cell r="A110">
            <v>41284</v>
          </cell>
          <cell r="D110">
            <v>364</v>
          </cell>
          <cell r="E110" t="str">
            <v>N/A</v>
          </cell>
          <cell r="T110">
            <v>290</v>
          </cell>
          <cell r="AJ110">
            <v>346</v>
          </cell>
          <cell r="AZ110">
            <v>257</v>
          </cell>
          <cell r="BP110">
            <v>308</v>
          </cell>
          <cell r="CF110">
            <v>264</v>
          </cell>
          <cell r="CV110">
            <v>297</v>
          </cell>
          <cell r="DL110">
            <v>270</v>
          </cell>
          <cell r="EB110">
            <v>284</v>
          </cell>
          <cell r="ER110">
            <v>276</v>
          </cell>
          <cell r="FH110">
            <v>310</v>
          </cell>
          <cell r="FX110">
            <v>355</v>
          </cell>
        </row>
        <row r="111">
          <cell r="A111">
            <v>41291</v>
          </cell>
          <cell r="D111">
            <v>345</v>
          </cell>
          <cell r="E111" t="str">
            <v>N/A</v>
          </cell>
          <cell r="T111">
            <v>290</v>
          </cell>
          <cell r="AJ111">
            <v>336</v>
          </cell>
          <cell r="AZ111">
            <v>257</v>
          </cell>
          <cell r="BP111">
            <v>308</v>
          </cell>
          <cell r="CF111">
            <v>262</v>
          </cell>
          <cell r="CV111">
            <v>295</v>
          </cell>
          <cell r="DL111">
            <v>268</v>
          </cell>
          <cell r="EB111">
            <v>284</v>
          </cell>
          <cell r="ER111">
            <v>277</v>
          </cell>
          <cell r="FH111">
            <v>325</v>
          </cell>
          <cell r="FX111">
            <v>355</v>
          </cell>
        </row>
        <row r="112">
          <cell r="A112">
            <v>41298</v>
          </cell>
          <cell r="D112">
            <v>355</v>
          </cell>
          <cell r="E112" t="str">
            <v>N/A</v>
          </cell>
          <cell r="T112">
            <v>305</v>
          </cell>
          <cell r="AJ112">
            <v>350</v>
          </cell>
          <cell r="AZ112">
            <v>262</v>
          </cell>
          <cell r="BP112">
            <v>314</v>
          </cell>
          <cell r="CF112">
            <v>270</v>
          </cell>
          <cell r="CV112">
            <v>303</v>
          </cell>
          <cell r="DL112">
            <v>276</v>
          </cell>
          <cell r="EB112">
            <v>295</v>
          </cell>
          <cell r="ER112">
            <v>290</v>
          </cell>
          <cell r="FH112">
            <v>344</v>
          </cell>
          <cell r="FX112">
            <v>365</v>
          </cell>
        </row>
        <row r="113">
          <cell r="A113">
            <v>41305</v>
          </cell>
          <cell r="D113">
            <v>351</v>
          </cell>
          <cell r="E113" t="str">
            <v>N/A</v>
          </cell>
          <cell r="T113">
            <v>301</v>
          </cell>
          <cell r="AJ113">
            <v>350</v>
          </cell>
          <cell r="AZ113">
            <v>267</v>
          </cell>
          <cell r="BP113">
            <v>317</v>
          </cell>
          <cell r="CF113">
            <v>271</v>
          </cell>
          <cell r="CV113">
            <v>304</v>
          </cell>
          <cell r="DL113">
            <v>275</v>
          </cell>
          <cell r="EB113">
            <v>291</v>
          </cell>
          <cell r="ER113">
            <v>284</v>
          </cell>
          <cell r="FH113">
            <v>343</v>
          </cell>
          <cell r="FX113">
            <v>365</v>
          </cell>
        </row>
        <row r="114">
          <cell r="A114">
            <v>41312</v>
          </cell>
          <cell r="D114">
            <v>351</v>
          </cell>
          <cell r="E114" t="str">
            <v>N/A</v>
          </cell>
          <cell r="T114">
            <v>301</v>
          </cell>
          <cell r="AJ114">
            <v>350</v>
          </cell>
          <cell r="AZ114">
            <v>267</v>
          </cell>
          <cell r="BP114">
            <v>317</v>
          </cell>
          <cell r="CF114">
            <v>271</v>
          </cell>
          <cell r="CV114">
            <v>304</v>
          </cell>
          <cell r="DL114">
            <v>275</v>
          </cell>
          <cell r="EB114">
            <v>291</v>
          </cell>
          <cell r="ER114">
            <v>284</v>
          </cell>
          <cell r="FH114">
            <v>343</v>
          </cell>
          <cell r="FX114">
            <v>365</v>
          </cell>
        </row>
        <row r="115">
          <cell r="A115">
            <v>41319</v>
          </cell>
          <cell r="D115">
            <v>349</v>
          </cell>
          <cell r="E115" t="str">
            <v>N/A</v>
          </cell>
          <cell r="T115">
            <v>300</v>
          </cell>
          <cell r="AJ115">
            <v>350</v>
          </cell>
          <cell r="AZ115">
            <v>267</v>
          </cell>
          <cell r="BP115">
            <v>317</v>
          </cell>
          <cell r="CF115">
            <v>273</v>
          </cell>
          <cell r="CV115">
            <v>304</v>
          </cell>
          <cell r="DL115">
            <v>275</v>
          </cell>
          <cell r="EB115">
            <v>282</v>
          </cell>
          <cell r="ER115">
            <v>266</v>
          </cell>
          <cell r="FH115">
            <v>349</v>
          </cell>
          <cell r="FX115">
            <v>365</v>
          </cell>
        </row>
        <row r="116">
          <cell r="A116">
            <v>41326</v>
          </cell>
          <cell r="D116">
            <v>343</v>
          </cell>
          <cell r="E116" t="str">
            <v>N/A</v>
          </cell>
          <cell r="T116">
            <v>291</v>
          </cell>
          <cell r="AJ116">
            <v>341</v>
          </cell>
          <cell r="AZ116">
            <v>266</v>
          </cell>
          <cell r="BP116">
            <v>313</v>
          </cell>
          <cell r="CF116">
            <v>267</v>
          </cell>
          <cell r="CV116">
            <v>298</v>
          </cell>
          <cell r="DL116">
            <v>269</v>
          </cell>
          <cell r="EB116">
            <v>280</v>
          </cell>
          <cell r="ER116">
            <v>271</v>
          </cell>
          <cell r="FH116">
            <v>351</v>
          </cell>
          <cell r="FX116">
            <v>370</v>
          </cell>
        </row>
        <row r="117">
          <cell r="A117">
            <v>41333</v>
          </cell>
          <cell r="D117">
            <v>347</v>
          </cell>
          <cell r="E117" t="str">
            <v>N/A</v>
          </cell>
          <cell r="T117">
            <v>293</v>
          </cell>
          <cell r="AJ117">
            <v>343</v>
          </cell>
          <cell r="AZ117">
            <v>268</v>
          </cell>
          <cell r="BP117">
            <v>309</v>
          </cell>
          <cell r="CF117">
            <v>259</v>
          </cell>
          <cell r="CV117">
            <v>290</v>
          </cell>
          <cell r="DL117">
            <v>261</v>
          </cell>
          <cell r="EB117">
            <v>262</v>
          </cell>
          <cell r="ER117">
            <v>264</v>
          </cell>
          <cell r="FH117">
            <v>346</v>
          </cell>
          <cell r="FX117">
            <v>365</v>
          </cell>
        </row>
        <row r="118">
          <cell r="A118">
            <v>41340</v>
          </cell>
          <cell r="D118">
            <v>345</v>
          </cell>
          <cell r="E118" t="str">
            <v>N/A</v>
          </cell>
          <cell r="T118">
            <v>289</v>
          </cell>
          <cell r="AJ118">
            <v>339</v>
          </cell>
          <cell r="AZ118">
            <v>265</v>
          </cell>
          <cell r="BP118">
            <v>306</v>
          </cell>
          <cell r="CF118">
            <v>259</v>
          </cell>
          <cell r="CV118">
            <v>290</v>
          </cell>
          <cell r="DL118">
            <v>261</v>
          </cell>
          <cell r="EB118">
            <v>262</v>
          </cell>
          <cell r="ER118">
            <v>263</v>
          </cell>
          <cell r="FH118">
            <v>346</v>
          </cell>
          <cell r="FX118">
            <v>365</v>
          </cell>
        </row>
        <row r="119">
          <cell r="A119">
            <v>41347</v>
          </cell>
          <cell r="D119">
            <v>340</v>
          </cell>
          <cell r="E119" t="str">
            <v>N/A</v>
          </cell>
          <cell r="T119">
            <v>280</v>
          </cell>
          <cell r="AJ119">
            <v>329</v>
          </cell>
          <cell r="AZ119">
            <v>267</v>
          </cell>
          <cell r="BP119">
            <v>308</v>
          </cell>
          <cell r="CF119">
            <v>253</v>
          </cell>
          <cell r="CV119">
            <v>290</v>
          </cell>
          <cell r="DL119">
            <v>255</v>
          </cell>
          <cell r="EB119">
            <v>256</v>
          </cell>
          <cell r="ER119">
            <v>256</v>
          </cell>
          <cell r="FH119">
            <v>341</v>
          </cell>
          <cell r="FX119">
            <v>355</v>
          </cell>
        </row>
        <row r="120">
          <cell r="A120">
            <v>41354</v>
          </cell>
          <cell r="D120">
            <v>343</v>
          </cell>
          <cell r="E120" t="str">
            <v>N/A</v>
          </cell>
          <cell r="T120">
            <v>274</v>
          </cell>
          <cell r="AJ120">
            <v>323</v>
          </cell>
          <cell r="AZ120">
            <v>263</v>
          </cell>
          <cell r="BP120">
            <v>305</v>
          </cell>
          <cell r="CF120">
            <v>253</v>
          </cell>
          <cell r="CV120">
            <v>290</v>
          </cell>
          <cell r="DL120">
            <v>253</v>
          </cell>
          <cell r="EB120">
            <v>255</v>
          </cell>
          <cell r="ER120">
            <v>254</v>
          </cell>
          <cell r="FH120">
            <v>331</v>
          </cell>
          <cell r="FX120">
            <v>355</v>
          </cell>
        </row>
        <row r="121">
          <cell r="A121">
            <v>41361</v>
          </cell>
          <cell r="D121">
            <v>343</v>
          </cell>
          <cell r="E121" t="str">
            <v>N/A</v>
          </cell>
          <cell r="T121">
            <v>284</v>
          </cell>
          <cell r="AJ121">
            <v>333</v>
          </cell>
          <cell r="AZ121">
            <v>258</v>
          </cell>
          <cell r="BP121">
            <v>300</v>
          </cell>
          <cell r="CF121">
            <v>243</v>
          </cell>
          <cell r="CV121">
            <v>280</v>
          </cell>
          <cell r="DL121">
            <v>245</v>
          </cell>
          <cell r="EB121">
            <v>256</v>
          </cell>
          <cell r="ER121">
            <v>255</v>
          </cell>
          <cell r="FH121">
            <v>325</v>
          </cell>
          <cell r="FX121">
            <v>355</v>
          </cell>
        </row>
        <row r="122">
          <cell r="A122">
            <v>41368</v>
          </cell>
          <cell r="D122">
            <v>345</v>
          </cell>
          <cell r="E122" t="str">
            <v>N/A</v>
          </cell>
          <cell r="T122">
            <v>286</v>
          </cell>
          <cell r="AJ122">
            <v>333</v>
          </cell>
          <cell r="AZ122">
            <v>252</v>
          </cell>
          <cell r="BP122">
            <v>294</v>
          </cell>
          <cell r="CF122">
            <v>240</v>
          </cell>
          <cell r="CV122">
            <v>277</v>
          </cell>
          <cell r="DL122">
            <v>242</v>
          </cell>
          <cell r="EB122">
            <v>245</v>
          </cell>
          <cell r="ER122">
            <v>233</v>
          </cell>
          <cell r="FH122">
            <v>290</v>
          </cell>
          <cell r="FX122">
            <v>350</v>
          </cell>
        </row>
        <row r="123">
          <cell r="A123">
            <v>41375</v>
          </cell>
          <cell r="D123">
            <v>345</v>
          </cell>
          <cell r="E123" t="str">
            <v>N/A</v>
          </cell>
          <cell r="T123">
            <v>286</v>
          </cell>
          <cell r="AJ123">
            <v>333</v>
          </cell>
          <cell r="AZ123">
            <v>252</v>
          </cell>
          <cell r="BP123">
            <v>294</v>
          </cell>
          <cell r="CF123">
            <v>240</v>
          </cell>
          <cell r="CV123">
            <v>277</v>
          </cell>
          <cell r="DL123">
            <v>242</v>
          </cell>
          <cell r="EB123">
            <v>245</v>
          </cell>
          <cell r="ER123">
            <v>233</v>
          </cell>
          <cell r="FH123">
            <v>290</v>
          </cell>
          <cell r="FX123">
            <v>350</v>
          </cell>
        </row>
        <row r="124">
          <cell r="A124">
            <v>41382</v>
          </cell>
          <cell r="D124">
            <v>345</v>
          </cell>
          <cell r="E124" t="str">
            <v>N/A</v>
          </cell>
          <cell r="T124">
            <v>286</v>
          </cell>
          <cell r="AJ124">
            <v>333</v>
          </cell>
          <cell r="AZ124">
            <v>247</v>
          </cell>
          <cell r="BP124">
            <v>289</v>
          </cell>
          <cell r="CF124">
            <v>246</v>
          </cell>
          <cell r="CV124">
            <v>283</v>
          </cell>
          <cell r="DL124">
            <v>248</v>
          </cell>
          <cell r="EB124">
            <v>265</v>
          </cell>
          <cell r="ER124">
            <v>261</v>
          </cell>
          <cell r="FH124">
            <v>291</v>
          </cell>
          <cell r="FX124">
            <v>355</v>
          </cell>
        </row>
        <row r="125">
          <cell r="A125">
            <v>41389</v>
          </cell>
          <cell r="D125">
            <v>345</v>
          </cell>
          <cell r="E125" t="str">
            <v>N/A</v>
          </cell>
          <cell r="T125">
            <v>286</v>
          </cell>
          <cell r="AJ125">
            <v>333</v>
          </cell>
          <cell r="AZ125">
            <v>247</v>
          </cell>
          <cell r="BP125">
            <v>289</v>
          </cell>
          <cell r="CF125">
            <v>246</v>
          </cell>
          <cell r="CV125">
            <v>283</v>
          </cell>
          <cell r="DL125">
            <v>248</v>
          </cell>
          <cell r="EB125">
            <v>265</v>
          </cell>
          <cell r="ER125">
            <v>261</v>
          </cell>
          <cell r="FH125">
            <v>291</v>
          </cell>
          <cell r="FX125">
            <v>355</v>
          </cell>
        </row>
        <row r="126">
          <cell r="A126">
            <v>41396</v>
          </cell>
          <cell r="D126">
            <v>350</v>
          </cell>
          <cell r="E126" t="str">
            <v>N/A</v>
          </cell>
          <cell r="T126">
            <v>286</v>
          </cell>
          <cell r="AJ126">
            <v>333</v>
          </cell>
          <cell r="AZ126">
            <v>262</v>
          </cell>
          <cell r="BP126">
            <v>300</v>
          </cell>
          <cell r="CF126">
            <v>258</v>
          </cell>
          <cell r="CV126">
            <v>295</v>
          </cell>
          <cell r="DL126">
            <v>258</v>
          </cell>
          <cell r="EB126">
            <v>265</v>
          </cell>
          <cell r="ER126">
            <v>271</v>
          </cell>
          <cell r="FH126">
            <v>310</v>
          </cell>
          <cell r="FX126">
            <v>365</v>
          </cell>
        </row>
        <row r="127">
          <cell r="A127">
            <v>41403</v>
          </cell>
          <cell r="D127">
            <v>355</v>
          </cell>
          <cell r="E127" t="str">
            <v>N/A</v>
          </cell>
          <cell r="T127">
            <v>301</v>
          </cell>
          <cell r="AJ127">
            <v>348</v>
          </cell>
          <cell r="AZ127">
            <v>272</v>
          </cell>
          <cell r="BP127">
            <v>310</v>
          </cell>
          <cell r="CF127">
            <v>283</v>
          </cell>
          <cell r="CV127">
            <v>310</v>
          </cell>
          <cell r="DL127">
            <v>273</v>
          </cell>
          <cell r="EB127">
            <v>280</v>
          </cell>
          <cell r="ER127">
            <v>275</v>
          </cell>
          <cell r="FH127">
            <v>308</v>
          </cell>
          <cell r="FX127">
            <v>380</v>
          </cell>
        </row>
        <row r="128">
          <cell r="A128">
            <v>41410</v>
          </cell>
          <cell r="D128">
            <v>375</v>
          </cell>
          <cell r="E128" t="str">
            <v>N/A</v>
          </cell>
          <cell r="T128">
            <v>321</v>
          </cell>
          <cell r="AJ128">
            <v>368</v>
          </cell>
          <cell r="AZ128">
            <v>282</v>
          </cell>
          <cell r="BP128">
            <v>320</v>
          </cell>
          <cell r="CF128">
            <v>283</v>
          </cell>
          <cell r="CV128">
            <v>322</v>
          </cell>
          <cell r="DL128">
            <v>288</v>
          </cell>
          <cell r="EB128">
            <v>288</v>
          </cell>
          <cell r="ER128">
            <v>278</v>
          </cell>
          <cell r="FH128">
            <v>308</v>
          </cell>
          <cell r="FX128">
            <v>390</v>
          </cell>
        </row>
        <row r="129">
          <cell r="A129">
            <v>41417</v>
          </cell>
          <cell r="D129">
            <v>375</v>
          </cell>
          <cell r="E129" t="str">
            <v>N/A</v>
          </cell>
          <cell r="T129">
            <v>321</v>
          </cell>
          <cell r="AJ129">
            <v>368</v>
          </cell>
          <cell r="AZ129">
            <v>282</v>
          </cell>
          <cell r="BP129">
            <v>320</v>
          </cell>
          <cell r="CF129">
            <v>273</v>
          </cell>
          <cell r="CV129">
            <v>312</v>
          </cell>
          <cell r="DL129">
            <v>278</v>
          </cell>
          <cell r="EB129">
            <v>293</v>
          </cell>
          <cell r="ER129">
            <v>281</v>
          </cell>
          <cell r="FH129">
            <v>308</v>
          </cell>
          <cell r="FX129">
            <v>385</v>
          </cell>
        </row>
        <row r="130">
          <cell r="A130">
            <v>41424</v>
          </cell>
          <cell r="D130">
            <v>375</v>
          </cell>
          <cell r="E130" t="str">
            <v>N/A</v>
          </cell>
          <cell r="T130">
            <v>321</v>
          </cell>
          <cell r="AJ130">
            <v>368</v>
          </cell>
          <cell r="AZ130">
            <v>280</v>
          </cell>
          <cell r="BP130">
            <v>320</v>
          </cell>
          <cell r="CF130">
            <v>277</v>
          </cell>
          <cell r="CV130">
            <v>316</v>
          </cell>
          <cell r="DL130">
            <v>282</v>
          </cell>
          <cell r="EB130">
            <v>299</v>
          </cell>
          <cell r="ER130">
            <v>289</v>
          </cell>
          <cell r="FH130">
            <v>326</v>
          </cell>
          <cell r="FX130">
            <v>390</v>
          </cell>
        </row>
        <row r="131">
          <cell r="A131">
            <v>41431</v>
          </cell>
          <cell r="D131">
            <v>385</v>
          </cell>
          <cell r="E131" t="str">
            <v>N/A</v>
          </cell>
          <cell r="T131">
            <v>335</v>
          </cell>
          <cell r="AJ131">
            <v>368</v>
          </cell>
          <cell r="AZ131">
            <v>275</v>
          </cell>
          <cell r="BP131">
            <v>315</v>
          </cell>
          <cell r="CF131">
            <v>279</v>
          </cell>
          <cell r="CV131">
            <v>318</v>
          </cell>
          <cell r="DL131">
            <v>282</v>
          </cell>
          <cell r="EB131">
            <v>294</v>
          </cell>
          <cell r="ER131">
            <v>277</v>
          </cell>
          <cell r="FH131">
            <v>316</v>
          </cell>
          <cell r="FX131">
            <v>390</v>
          </cell>
        </row>
        <row r="132">
          <cell r="A132">
            <v>41438</v>
          </cell>
          <cell r="D132">
            <v>390</v>
          </cell>
          <cell r="E132" t="str">
            <v>N/A</v>
          </cell>
          <cell r="T132">
            <v>340</v>
          </cell>
          <cell r="AJ132">
            <v>373</v>
          </cell>
          <cell r="AZ132">
            <v>275</v>
          </cell>
          <cell r="BP132">
            <v>305</v>
          </cell>
          <cell r="CF132">
            <v>283</v>
          </cell>
          <cell r="CV132">
            <v>326</v>
          </cell>
          <cell r="DL132">
            <v>286</v>
          </cell>
          <cell r="EB132">
            <v>300</v>
          </cell>
          <cell r="ER132">
            <v>284</v>
          </cell>
          <cell r="FH132">
            <v>316</v>
          </cell>
          <cell r="FX132">
            <v>395</v>
          </cell>
        </row>
        <row r="133">
          <cell r="A133">
            <v>41445</v>
          </cell>
          <cell r="D133">
            <v>390</v>
          </cell>
          <cell r="E133" t="str">
            <v>N/A</v>
          </cell>
          <cell r="T133">
            <v>340</v>
          </cell>
          <cell r="AJ133">
            <v>373</v>
          </cell>
          <cell r="AZ133">
            <v>275</v>
          </cell>
          <cell r="BP133">
            <v>305</v>
          </cell>
          <cell r="CF133">
            <v>283</v>
          </cell>
          <cell r="CV133">
            <v>326</v>
          </cell>
          <cell r="DL133">
            <v>286</v>
          </cell>
          <cell r="EB133">
            <v>300</v>
          </cell>
          <cell r="ER133">
            <v>284</v>
          </cell>
          <cell r="FH133">
            <v>316</v>
          </cell>
          <cell r="FX133">
            <v>395</v>
          </cell>
        </row>
        <row r="134">
          <cell r="A134">
            <v>41452</v>
          </cell>
          <cell r="D134">
            <v>390</v>
          </cell>
          <cell r="E134" t="str">
            <v>N/A</v>
          </cell>
          <cell r="T134">
            <v>346</v>
          </cell>
          <cell r="AJ134">
            <v>379</v>
          </cell>
          <cell r="AZ134">
            <v>265</v>
          </cell>
          <cell r="BP134">
            <v>296</v>
          </cell>
          <cell r="CF134">
            <v>283</v>
          </cell>
          <cell r="CV134">
            <v>326</v>
          </cell>
          <cell r="DL134">
            <v>286</v>
          </cell>
          <cell r="EB134">
            <v>305</v>
          </cell>
          <cell r="ER134">
            <v>291</v>
          </cell>
          <cell r="FH134">
            <v>301</v>
          </cell>
          <cell r="FX134">
            <v>395</v>
          </cell>
        </row>
        <row r="135">
          <cell r="A135">
            <v>41459</v>
          </cell>
          <cell r="D135">
            <v>393</v>
          </cell>
          <cell r="E135" t="str">
            <v>N/A</v>
          </cell>
          <cell r="T135">
            <v>349</v>
          </cell>
          <cell r="AJ135">
            <v>382</v>
          </cell>
          <cell r="AZ135">
            <v>275</v>
          </cell>
          <cell r="BP135">
            <v>293</v>
          </cell>
          <cell r="CF135">
            <v>280</v>
          </cell>
          <cell r="CV135">
            <v>322</v>
          </cell>
          <cell r="DL135">
            <v>286</v>
          </cell>
          <cell r="EB135">
            <v>298</v>
          </cell>
          <cell r="ER135">
            <v>291</v>
          </cell>
          <cell r="FH135">
            <v>301</v>
          </cell>
          <cell r="FX135">
            <v>395</v>
          </cell>
        </row>
        <row r="136">
          <cell r="A136">
            <v>41466</v>
          </cell>
          <cell r="D136">
            <v>390</v>
          </cell>
          <cell r="E136" t="str">
            <v>N/A</v>
          </cell>
          <cell r="T136">
            <v>354</v>
          </cell>
          <cell r="AJ136">
            <v>387</v>
          </cell>
          <cell r="AZ136">
            <v>270</v>
          </cell>
          <cell r="BP136">
            <v>290</v>
          </cell>
          <cell r="CF136">
            <v>282</v>
          </cell>
          <cell r="CV136">
            <v>324</v>
          </cell>
          <cell r="DL136">
            <v>288</v>
          </cell>
          <cell r="EB136">
            <v>303</v>
          </cell>
          <cell r="ER136">
            <v>305</v>
          </cell>
          <cell r="FH136">
            <v>316</v>
          </cell>
          <cell r="FX136">
            <v>395</v>
          </cell>
        </row>
        <row r="137">
          <cell r="A137">
            <v>41473</v>
          </cell>
          <cell r="D137">
            <v>384</v>
          </cell>
          <cell r="E137" t="str">
            <v>N/A</v>
          </cell>
          <cell r="T137">
            <v>348</v>
          </cell>
          <cell r="AJ137">
            <v>381</v>
          </cell>
          <cell r="AZ137">
            <v>263</v>
          </cell>
          <cell r="BP137">
            <v>287</v>
          </cell>
          <cell r="CF137">
            <v>285</v>
          </cell>
          <cell r="CV137">
            <v>322</v>
          </cell>
          <cell r="DL137">
            <v>291</v>
          </cell>
          <cell r="EB137">
            <v>301</v>
          </cell>
          <cell r="ER137">
            <v>310</v>
          </cell>
          <cell r="FH137">
            <v>322</v>
          </cell>
          <cell r="FX137">
            <v>400</v>
          </cell>
        </row>
        <row r="138">
          <cell r="A138">
            <v>41480</v>
          </cell>
          <cell r="D138">
            <v>378</v>
          </cell>
          <cell r="E138" t="str">
            <v>N/A</v>
          </cell>
          <cell r="T138">
            <v>329</v>
          </cell>
          <cell r="AJ138">
            <v>372</v>
          </cell>
          <cell r="AZ138">
            <v>258</v>
          </cell>
          <cell r="BP138">
            <v>282</v>
          </cell>
          <cell r="CF138">
            <v>285</v>
          </cell>
          <cell r="CV138">
            <v>317</v>
          </cell>
          <cell r="DL138">
            <v>286</v>
          </cell>
          <cell r="EB138">
            <v>298</v>
          </cell>
          <cell r="ER138">
            <v>305</v>
          </cell>
          <cell r="FH138">
            <v>322</v>
          </cell>
          <cell r="FX138">
            <v>395</v>
          </cell>
        </row>
        <row r="139">
          <cell r="A139">
            <v>41487</v>
          </cell>
          <cell r="D139">
            <v>373</v>
          </cell>
          <cell r="E139" t="str">
            <v>N/A</v>
          </cell>
          <cell r="T139">
            <v>319</v>
          </cell>
          <cell r="AJ139">
            <v>362</v>
          </cell>
          <cell r="AZ139">
            <v>255</v>
          </cell>
          <cell r="BP139">
            <v>279</v>
          </cell>
          <cell r="CF139">
            <v>285</v>
          </cell>
          <cell r="CV139">
            <v>317</v>
          </cell>
          <cell r="DL139">
            <v>286</v>
          </cell>
          <cell r="EB139">
            <v>295</v>
          </cell>
          <cell r="ER139">
            <v>299</v>
          </cell>
          <cell r="FH139">
            <v>317</v>
          </cell>
          <cell r="FX139">
            <v>365</v>
          </cell>
        </row>
        <row r="140">
          <cell r="A140">
            <v>41494</v>
          </cell>
          <cell r="D140">
            <v>373</v>
          </cell>
          <cell r="E140" t="str">
            <v>N/A</v>
          </cell>
          <cell r="T140">
            <v>319</v>
          </cell>
          <cell r="AJ140">
            <v>362</v>
          </cell>
          <cell r="AZ140">
            <v>255</v>
          </cell>
          <cell r="BP140">
            <v>279</v>
          </cell>
          <cell r="CF140">
            <v>285</v>
          </cell>
          <cell r="CV140">
            <v>317</v>
          </cell>
          <cell r="DL140">
            <v>286</v>
          </cell>
          <cell r="EB140">
            <v>295</v>
          </cell>
          <cell r="ER140">
            <v>299</v>
          </cell>
          <cell r="FH140">
            <v>317</v>
          </cell>
          <cell r="FX140">
            <v>365</v>
          </cell>
        </row>
        <row r="141">
          <cell r="A141">
            <v>41501</v>
          </cell>
          <cell r="D141">
            <v>370</v>
          </cell>
          <cell r="E141" t="str">
            <v>N/A</v>
          </cell>
          <cell r="T141">
            <v>316</v>
          </cell>
          <cell r="AJ141">
            <v>359</v>
          </cell>
          <cell r="AZ141">
            <v>250</v>
          </cell>
          <cell r="BP141">
            <v>276</v>
          </cell>
          <cell r="CF141">
            <v>285</v>
          </cell>
          <cell r="CV141">
            <v>317</v>
          </cell>
          <cell r="DL141">
            <v>286</v>
          </cell>
          <cell r="EB141">
            <v>285</v>
          </cell>
          <cell r="ER141">
            <v>276</v>
          </cell>
          <cell r="FH141">
            <v>307</v>
          </cell>
          <cell r="FX141">
            <v>365</v>
          </cell>
        </row>
        <row r="142">
          <cell r="A142">
            <v>41508</v>
          </cell>
          <cell r="D142">
            <v>377</v>
          </cell>
          <cell r="E142" t="str">
            <v>N/A</v>
          </cell>
          <cell r="T142">
            <v>323</v>
          </cell>
          <cell r="AJ142">
            <v>366</v>
          </cell>
          <cell r="AZ142">
            <v>248</v>
          </cell>
          <cell r="BP142">
            <v>274</v>
          </cell>
          <cell r="CF142">
            <v>284</v>
          </cell>
          <cell r="CV142">
            <v>317</v>
          </cell>
          <cell r="DL142">
            <v>286</v>
          </cell>
          <cell r="EB142">
            <v>285</v>
          </cell>
          <cell r="ER142">
            <v>286</v>
          </cell>
          <cell r="FH142">
            <v>302</v>
          </cell>
          <cell r="FX142">
            <v>365</v>
          </cell>
        </row>
        <row r="143">
          <cell r="A143">
            <v>41515</v>
          </cell>
          <cell r="D143">
            <v>382</v>
          </cell>
          <cell r="E143" t="str">
            <v>N/A</v>
          </cell>
          <cell r="T143">
            <v>331</v>
          </cell>
          <cell r="AJ143">
            <v>374</v>
          </cell>
          <cell r="AZ143">
            <v>243</v>
          </cell>
          <cell r="BP143">
            <v>269</v>
          </cell>
          <cell r="CF143">
            <v>279</v>
          </cell>
          <cell r="CV143">
            <v>312</v>
          </cell>
          <cell r="DL143">
            <v>282</v>
          </cell>
          <cell r="EB143">
            <v>280</v>
          </cell>
          <cell r="ER143">
            <v>286</v>
          </cell>
          <cell r="FH143">
            <v>307</v>
          </cell>
          <cell r="FX143">
            <v>360</v>
          </cell>
        </row>
        <row r="144">
          <cell r="A144">
            <v>41522</v>
          </cell>
          <cell r="D144">
            <v>392</v>
          </cell>
          <cell r="E144" t="str">
            <v>N/A</v>
          </cell>
          <cell r="T144">
            <v>336</v>
          </cell>
          <cell r="AJ144">
            <v>379</v>
          </cell>
          <cell r="AZ144">
            <v>248</v>
          </cell>
          <cell r="BP144">
            <v>274</v>
          </cell>
          <cell r="CF144">
            <v>283</v>
          </cell>
          <cell r="CV144">
            <v>316</v>
          </cell>
          <cell r="DL144">
            <v>286</v>
          </cell>
          <cell r="EB144">
            <v>292</v>
          </cell>
          <cell r="ER144">
            <v>292</v>
          </cell>
          <cell r="FH144">
            <v>307</v>
          </cell>
          <cell r="FX144">
            <v>370</v>
          </cell>
        </row>
        <row r="145">
          <cell r="A145">
            <v>41529</v>
          </cell>
          <cell r="D145">
            <v>367</v>
          </cell>
          <cell r="E145" t="str">
            <v>N/A</v>
          </cell>
          <cell r="T145">
            <v>306</v>
          </cell>
          <cell r="AJ145">
            <v>357</v>
          </cell>
          <cell r="AZ145">
            <v>235</v>
          </cell>
          <cell r="BP145">
            <v>261</v>
          </cell>
          <cell r="CF145">
            <v>276</v>
          </cell>
          <cell r="CV145">
            <v>313</v>
          </cell>
          <cell r="DL145">
            <v>286</v>
          </cell>
          <cell r="EB145">
            <v>267</v>
          </cell>
          <cell r="ER145">
            <v>252</v>
          </cell>
          <cell r="FH145">
            <v>267</v>
          </cell>
          <cell r="FX145">
            <v>365</v>
          </cell>
        </row>
        <row r="146">
          <cell r="A146">
            <v>41536</v>
          </cell>
          <cell r="D146">
            <v>367</v>
          </cell>
          <cell r="E146" t="str">
            <v>N/A</v>
          </cell>
          <cell r="T146">
            <v>306</v>
          </cell>
          <cell r="AJ146">
            <v>357</v>
          </cell>
          <cell r="AZ146">
            <v>235</v>
          </cell>
          <cell r="BP146">
            <v>261</v>
          </cell>
          <cell r="CF146">
            <v>276</v>
          </cell>
          <cell r="CV146">
            <v>313</v>
          </cell>
          <cell r="DL146">
            <v>286</v>
          </cell>
          <cell r="EB146">
            <v>267</v>
          </cell>
          <cell r="ER146">
            <v>252</v>
          </cell>
          <cell r="FH146">
            <v>267</v>
          </cell>
          <cell r="FX146">
            <v>365</v>
          </cell>
        </row>
        <row r="147">
          <cell r="A147">
            <v>41543</v>
          </cell>
          <cell r="D147">
            <v>347</v>
          </cell>
          <cell r="E147" t="str">
            <v>N/A</v>
          </cell>
          <cell r="T147">
            <v>306</v>
          </cell>
          <cell r="AJ147">
            <v>352</v>
          </cell>
          <cell r="AZ147">
            <v>225</v>
          </cell>
          <cell r="BP147">
            <v>243</v>
          </cell>
          <cell r="CF147">
            <v>276</v>
          </cell>
          <cell r="CV147">
            <v>310</v>
          </cell>
          <cell r="DL147">
            <v>281</v>
          </cell>
          <cell r="EB147">
            <v>254</v>
          </cell>
          <cell r="ER147">
            <v>226</v>
          </cell>
          <cell r="FH147">
            <v>277</v>
          </cell>
          <cell r="FX147">
            <v>363</v>
          </cell>
        </row>
        <row r="148">
          <cell r="A148">
            <v>41550</v>
          </cell>
          <cell r="D148">
            <v>349</v>
          </cell>
          <cell r="E148" t="str">
            <v>N/A</v>
          </cell>
          <cell r="T148">
            <v>308</v>
          </cell>
          <cell r="AJ148">
            <v>357</v>
          </cell>
          <cell r="AZ148">
            <v>215</v>
          </cell>
          <cell r="BP148">
            <v>240</v>
          </cell>
          <cell r="CF148">
            <v>278</v>
          </cell>
          <cell r="CV148">
            <v>312</v>
          </cell>
          <cell r="DL148">
            <v>283</v>
          </cell>
          <cell r="EB148">
            <v>254</v>
          </cell>
          <cell r="ER148">
            <v>223</v>
          </cell>
          <cell r="FH148">
            <v>302</v>
          </cell>
          <cell r="FX148">
            <v>365</v>
          </cell>
        </row>
        <row r="149">
          <cell r="A149">
            <v>41557</v>
          </cell>
          <cell r="D149">
            <v>349</v>
          </cell>
          <cell r="E149" t="str">
            <v>N/A</v>
          </cell>
          <cell r="T149">
            <v>308</v>
          </cell>
          <cell r="AJ149">
            <v>357</v>
          </cell>
          <cell r="AZ149">
            <v>215</v>
          </cell>
          <cell r="BP149">
            <v>240</v>
          </cell>
          <cell r="CF149">
            <v>278</v>
          </cell>
          <cell r="CV149">
            <v>312</v>
          </cell>
          <cell r="DL149">
            <v>283</v>
          </cell>
          <cell r="EB149">
            <v>254</v>
          </cell>
          <cell r="ER149">
            <v>223</v>
          </cell>
          <cell r="FH149">
            <v>302</v>
          </cell>
          <cell r="FX149">
            <v>365</v>
          </cell>
        </row>
        <row r="150">
          <cell r="A150">
            <v>41564</v>
          </cell>
          <cell r="D150">
            <v>349</v>
          </cell>
          <cell r="E150" t="str">
            <v>N/A</v>
          </cell>
          <cell r="T150">
            <v>308</v>
          </cell>
          <cell r="AJ150">
            <v>357</v>
          </cell>
          <cell r="AZ150">
            <v>215</v>
          </cell>
          <cell r="BP150">
            <v>240</v>
          </cell>
          <cell r="CF150">
            <v>278</v>
          </cell>
          <cell r="CV150">
            <v>312</v>
          </cell>
          <cell r="DL150">
            <v>283</v>
          </cell>
          <cell r="EB150">
            <v>254</v>
          </cell>
          <cell r="ER150">
            <v>223</v>
          </cell>
          <cell r="FH150">
            <v>302</v>
          </cell>
          <cell r="FX150">
            <v>365</v>
          </cell>
        </row>
        <row r="151">
          <cell r="A151">
            <v>41571</v>
          </cell>
          <cell r="D151">
            <v>354</v>
          </cell>
          <cell r="E151" t="str">
            <v>N/A</v>
          </cell>
          <cell r="T151">
            <v>315</v>
          </cell>
          <cell r="AJ151">
            <v>364</v>
          </cell>
          <cell r="AZ151">
            <v>213</v>
          </cell>
          <cell r="BP151">
            <v>238</v>
          </cell>
          <cell r="CF151">
            <v>265</v>
          </cell>
          <cell r="CV151">
            <v>299</v>
          </cell>
          <cell r="DL151">
            <v>278</v>
          </cell>
          <cell r="EB151">
            <v>259</v>
          </cell>
          <cell r="ER151">
            <v>235</v>
          </cell>
          <cell r="FH151">
            <v>295</v>
          </cell>
          <cell r="FX151">
            <v>355</v>
          </cell>
        </row>
        <row r="152">
          <cell r="A152">
            <v>41578</v>
          </cell>
          <cell r="D152">
            <v>364</v>
          </cell>
          <cell r="E152" t="str">
            <v>N/A</v>
          </cell>
          <cell r="T152">
            <v>328</v>
          </cell>
          <cell r="AJ152">
            <v>377</v>
          </cell>
          <cell r="AZ152">
            <v>205</v>
          </cell>
          <cell r="BP152">
            <v>230</v>
          </cell>
          <cell r="CF152">
            <v>265</v>
          </cell>
          <cell r="CV152">
            <v>299</v>
          </cell>
          <cell r="DL152">
            <v>278</v>
          </cell>
          <cell r="EB152">
            <v>260</v>
          </cell>
          <cell r="ER152">
            <v>236</v>
          </cell>
          <cell r="FH152">
            <v>290</v>
          </cell>
          <cell r="FX152">
            <v>355</v>
          </cell>
        </row>
        <row r="153">
          <cell r="A153">
            <v>41585</v>
          </cell>
          <cell r="D153">
            <v>364</v>
          </cell>
          <cell r="E153" t="str">
            <v>N/A</v>
          </cell>
          <cell r="T153">
            <v>319</v>
          </cell>
          <cell r="AJ153">
            <v>368</v>
          </cell>
          <cell r="AZ153">
            <v>210</v>
          </cell>
          <cell r="BP153">
            <v>240</v>
          </cell>
          <cell r="CF153">
            <v>250</v>
          </cell>
          <cell r="CV153">
            <v>304</v>
          </cell>
          <cell r="DL153">
            <v>253</v>
          </cell>
          <cell r="EB153">
            <v>260</v>
          </cell>
          <cell r="ER153">
            <v>237</v>
          </cell>
          <cell r="FH153">
            <v>285</v>
          </cell>
          <cell r="FX153">
            <v>330</v>
          </cell>
        </row>
        <row r="154">
          <cell r="A154">
            <v>41592</v>
          </cell>
          <cell r="D154">
            <v>364</v>
          </cell>
          <cell r="E154" t="str">
            <v>N/A</v>
          </cell>
          <cell r="T154">
            <v>319</v>
          </cell>
          <cell r="AJ154">
            <v>368</v>
          </cell>
          <cell r="AZ154">
            <v>210</v>
          </cell>
          <cell r="BP154">
            <v>240</v>
          </cell>
          <cell r="CF154">
            <v>250</v>
          </cell>
          <cell r="CV154">
            <v>304</v>
          </cell>
          <cell r="DL154">
            <v>253</v>
          </cell>
          <cell r="EB154">
            <v>260</v>
          </cell>
          <cell r="ER154">
            <v>237</v>
          </cell>
          <cell r="FH154">
            <v>285</v>
          </cell>
          <cell r="FX154">
            <v>330</v>
          </cell>
        </row>
        <row r="155">
          <cell r="A155">
            <v>41599</v>
          </cell>
          <cell r="D155">
            <v>369</v>
          </cell>
          <cell r="E155" t="str">
            <v>N/A</v>
          </cell>
          <cell r="T155">
            <v>319</v>
          </cell>
          <cell r="AJ155">
            <v>368</v>
          </cell>
          <cell r="AZ155">
            <v>205</v>
          </cell>
          <cell r="BP155">
            <v>260</v>
          </cell>
          <cell r="CF155">
            <v>257</v>
          </cell>
          <cell r="CV155">
            <v>311</v>
          </cell>
          <cell r="DL155">
            <v>260</v>
          </cell>
          <cell r="EB155">
            <v>265</v>
          </cell>
          <cell r="ER155">
            <v>241</v>
          </cell>
          <cell r="FH155">
            <v>315</v>
          </cell>
          <cell r="FX155">
            <v>335</v>
          </cell>
        </row>
        <row r="156">
          <cell r="A156">
            <v>41606</v>
          </cell>
          <cell r="D156">
            <v>369</v>
          </cell>
          <cell r="E156" t="str">
            <v>N/A</v>
          </cell>
          <cell r="T156">
            <v>329</v>
          </cell>
          <cell r="AJ156">
            <v>376</v>
          </cell>
          <cell r="AZ156">
            <v>215</v>
          </cell>
          <cell r="BP156">
            <v>268</v>
          </cell>
          <cell r="CF156">
            <v>260</v>
          </cell>
          <cell r="CV156">
            <v>319</v>
          </cell>
          <cell r="DL156">
            <v>260</v>
          </cell>
          <cell r="EB156">
            <v>275</v>
          </cell>
          <cell r="ER156">
            <v>249</v>
          </cell>
          <cell r="FH156">
            <v>320</v>
          </cell>
          <cell r="FX156">
            <v>335</v>
          </cell>
        </row>
        <row r="157">
          <cell r="A157">
            <v>41613</v>
          </cell>
          <cell r="D157">
            <v>374</v>
          </cell>
          <cell r="E157" t="str">
            <v>N/A</v>
          </cell>
          <cell r="T157">
            <v>333</v>
          </cell>
          <cell r="AJ157">
            <v>380</v>
          </cell>
          <cell r="AZ157">
            <v>220</v>
          </cell>
          <cell r="BP157">
            <v>265</v>
          </cell>
          <cell r="CF157">
            <v>260</v>
          </cell>
          <cell r="CV157">
            <v>319</v>
          </cell>
          <cell r="DL157">
            <v>260</v>
          </cell>
          <cell r="EB157">
            <v>275</v>
          </cell>
          <cell r="ER157">
            <v>249</v>
          </cell>
          <cell r="FH157">
            <v>320</v>
          </cell>
          <cell r="FX157">
            <v>335</v>
          </cell>
        </row>
        <row r="158">
          <cell r="A158">
            <v>41620</v>
          </cell>
          <cell r="D158">
            <v>377</v>
          </cell>
          <cell r="E158" t="str">
            <v>N/A</v>
          </cell>
          <cell r="T158">
            <v>336</v>
          </cell>
          <cell r="AJ158">
            <v>383</v>
          </cell>
          <cell r="AZ158">
            <v>225</v>
          </cell>
          <cell r="BP158">
            <v>265</v>
          </cell>
          <cell r="CF158">
            <v>267</v>
          </cell>
          <cell r="CV158">
            <v>319</v>
          </cell>
          <cell r="DL158">
            <v>267</v>
          </cell>
          <cell r="EB158">
            <v>285</v>
          </cell>
          <cell r="ER158">
            <v>249</v>
          </cell>
          <cell r="FH158">
            <v>320</v>
          </cell>
          <cell r="FX158">
            <v>340</v>
          </cell>
        </row>
        <row r="159">
          <cell r="A159">
            <v>41627</v>
          </cell>
          <cell r="D159">
            <v>377</v>
          </cell>
          <cell r="E159" t="str">
            <v>N/A</v>
          </cell>
          <cell r="T159">
            <v>344</v>
          </cell>
          <cell r="AJ159">
            <v>383</v>
          </cell>
          <cell r="AZ159">
            <v>245</v>
          </cell>
          <cell r="BP159">
            <v>268</v>
          </cell>
          <cell r="CF159">
            <v>270</v>
          </cell>
          <cell r="CV159">
            <v>322</v>
          </cell>
          <cell r="DL159">
            <v>268</v>
          </cell>
          <cell r="EB159">
            <v>282</v>
          </cell>
          <cell r="ER159">
            <v>249</v>
          </cell>
          <cell r="FH159">
            <v>318</v>
          </cell>
          <cell r="FX159">
            <v>345</v>
          </cell>
        </row>
        <row r="160">
          <cell r="A160">
            <v>41634</v>
          </cell>
          <cell r="D160">
            <v>377</v>
          </cell>
          <cell r="E160" t="str">
            <v>N/A</v>
          </cell>
          <cell r="T160">
            <v>344</v>
          </cell>
          <cell r="AJ160">
            <v>383</v>
          </cell>
          <cell r="AZ160">
            <v>245</v>
          </cell>
          <cell r="BP160">
            <v>268</v>
          </cell>
          <cell r="CF160">
            <v>270</v>
          </cell>
          <cell r="CV160">
            <v>322</v>
          </cell>
          <cell r="DL160">
            <v>268</v>
          </cell>
          <cell r="EB160">
            <v>282</v>
          </cell>
          <cell r="ER160">
            <v>249</v>
          </cell>
          <cell r="FH160">
            <v>318</v>
          </cell>
          <cell r="FX160">
            <v>345</v>
          </cell>
        </row>
        <row r="161">
          <cell r="A161">
            <v>41642</v>
          </cell>
          <cell r="D161">
            <v>377</v>
          </cell>
          <cell r="E161" t="str">
            <v>N/A</v>
          </cell>
          <cell r="T161">
            <v>344</v>
          </cell>
          <cell r="AJ161">
            <v>383</v>
          </cell>
          <cell r="AZ161">
            <v>245</v>
          </cell>
          <cell r="BP161">
            <v>268</v>
          </cell>
          <cell r="CF161">
            <v>270</v>
          </cell>
          <cell r="CV161">
            <v>322</v>
          </cell>
          <cell r="DL161">
            <v>268</v>
          </cell>
          <cell r="EB161">
            <v>282</v>
          </cell>
          <cell r="ER161">
            <v>249</v>
          </cell>
          <cell r="FH161">
            <v>318</v>
          </cell>
          <cell r="FX161">
            <v>345</v>
          </cell>
        </row>
        <row r="162">
          <cell r="A162">
            <v>41649</v>
          </cell>
          <cell r="D162">
            <v>382</v>
          </cell>
          <cell r="E162" t="str">
            <v>N/A</v>
          </cell>
          <cell r="T162">
            <v>349</v>
          </cell>
          <cell r="AJ162">
            <v>383</v>
          </cell>
          <cell r="AZ162">
            <v>240</v>
          </cell>
          <cell r="BP162">
            <v>261</v>
          </cell>
          <cell r="CF162">
            <v>260</v>
          </cell>
          <cell r="CV162">
            <v>312</v>
          </cell>
          <cell r="DL162">
            <v>258</v>
          </cell>
          <cell r="EB162">
            <v>274</v>
          </cell>
          <cell r="ER162">
            <v>249</v>
          </cell>
          <cell r="FH162">
            <v>313</v>
          </cell>
          <cell r="FX162">
            <v>335</v>
          </cell>
        </row>
        <row r="163">
          <cell r="A163">
            <v>41656</v>
          </cell>
          <cell r="D163">
            <v>388</v>
          </cell>
          <cell r="E163" t="str">
            <v>N/A</v>
          </cell>
          <cell r="T163">
            <v>355</v>
          </cell>
          <cell r="AJ163">
            <v>389</v>
          </cell>
          <cell r="AZ163">
            <v>245</v>
          </cell>
          <cell r="BP163">
            <v>263</v>
          </cell>
          <cell r="CF163">
            <v>262</v>
          </cell>
          <cell r="CV163">
            <v>312</v>
          </cell>
          <cell r="DL163">
            <v>258</v>
          </cell>
          <cell r="EB163">
            <v>274</v>
          </cell>
          <cell r="ER163">
            <v>245</v>
          </cell>
          <cell r="FH163">
            <v>306</v>
          </cell>
          <cell r="FX163">
            <v>335</v>
          </cell>
        </row>
        <row r="164">
          <cell r="A164">
            <v>41663</v>
          </cell>
          <cell r="D164">
            <v>388</v>
          </cell>
          <cell r="E164" t="str">
            <v>N/A</v>
          </cell>
          <cell r="T164">
            <v>369</v>
          </cell>
          <cell r="AJ164">
            <v>403</v>
          </cell>
          <cell r="AZ164">
            <v>255</v>
          </cell>
          <cell r="BP164">
            <v>269</v>
          </cell>
          <cell r="CF164">
            <v>260</v>
          </cell>
          <cell r="CV164">
            <v>310</v>
          </cell>
          <cell r="DL164">
            <v>256</v>
          </cell>
          <cell r="EB164">
            <v>271</v>
          </cell>
          <cell r="ER164">
            <v>241</v>
          </cell>
          <cell r="FH164">
            <v>305</v>
          </cell>
          <cell r="FX164">
            <v>335</v>
          </cell>
        </row>
        <row r="165">
          <cell r="A165">
            <v>41670</v>
          </cell>
          <cell r="D165">
            <v>385</v>
          </cell>
          <cell r="E165" t="str">
            <v>N/A</v>
          </cell>
          <cell r="T165">
            <v>366</v>
          </cell>
          <cell r="AJ165">
            <v>400</v>
          </cell>
          <cell r="AZ165">
            <v>258</v>
          </cell>
          <cell r="BP165">
            <v>272</v>
          </cell>
          <cell r="CF165">
            <v>258</v>
          </cell>
          <cell r="CV165">
            <v>308</v>
          </cell>
          <cell r="DL165">
            <v>254</v>
          </cell>
          <cell r="EB165">
            <v>276</v>
          </cell>
          <cell r="ER165">
            <v>247</v>
          </cell>
          <cell r="FH165">
            <v>305</v>
          </cell>
          <cell r="FX165">
            <v>335</v>
          </cell>
        </row>
        <row r="166">
          <cell r="A166">
            <v>41677</v>
          </cell>
          <cell r="D166">
            <v>385</v>
          </cell>
          <cell r="E166" t="str">
            <v>N/A</v>
          </cell>
          <cell r="T166">
            <v>359</v>
          </cell>
          <cell r="AJ166">
            <v>393</v>
          </cell>
          <cell r="AZ166">
            <v>261</v>
          </cell>
          <cell r="BP166">
            <v>275</v>
          </cell>
          <cell r="CF166">
            <v>258</v>
          </cell>
          <cell r="CV166">
            <v>308</v>
          </cell>
          <cell r="DL166">
            <v>254</v>
          </cell>
          <cell r="EB166">
            <v>273</v>
          </cell>
          <cell r="ER166">
            <v>241</v>
          </cell>
          <cell r="FH166">
            <v>305</v>
          </cell>
          <cell r="FX166">
            <v>335</v>
          </cell>
        </row>
        <row r="167">
          <cell r="A167">
            <v>41684</v>
          </cell>
          <cell r="D167">
            <v>390</v>
          </cell>
          <cell r="E167" t="str">
            <v>N/A</v>
          </cell>
          <cell r="T167">
            <v>360</v>
          </cell>
          <cell r="AJ167">
            <v>394</v>
          </cell>
          <cell r="AZ167">
            <v>261</v>
          </cell>
          <cell r="BP167">
            <v>275</v>
          </cell>
          <cell r="CF167">
            <v>257</v>
          </cell>
          <cell r="CV167">
            <v>307</v>
          </cell>
          <cell r="DL167">
            <v>253</v>
          </cell>
          <cell r="EB167">
            <v>273</v>
          </cell>
          <cell r="ER167">
            <v>244</v>
          </cell>
          <cell r="FH167">
            <v>300</v>
          </cell>
          <cell r="FX167">
            <v>335</v>
          </cell>
        </row>
        <row r="168">
          <cell r="A168">
            <v>41691</v>
          </cell>
          <cell r="D168">
            <v>390</v>
          </cell>
          <cell r="E168" t="str">
            <v>N/A</v>
          </cell>
          <cell r="T168">
            <v>366</v>
          </cell>
          <cell r="AJ168">
            <v>400</v>
          </cell>
          <cell r="AZ168">
            <v>266</v>
          </cell>
          <cell r="BP168">
            <v>280</v>
          </cell>
          <cell r="CF168">
            <v>262</v>
          </cell>
          <cell r="CV168">
            <v>312</v>
          </cell>
          <cell r="DL168">
            <v>258</v>
          </cell>
          <cell r="EB168">
            <v>281</v>
          </cell>
          <cell r="ER168">
            <v>256</v>
          </cell>
          <cell r="FH168">
            <v>300</v>
          </cell>
          <cell r="FX168">
            <v>340</v>
          </cell>
        </row>
        <row r="169">
          <cell r="A169">
            <v>41698</v>
          </cell>
          <cell r="D169">
            <v>390</v>
          </cell>
          <cell r="E169" t="str">
            <v>N/A</v>
          </cell>
          <cell r="T169">
            <v>366</v>
          </cell>
          <cell r="AJ169">
            <v>400</v>
          </cell>
          <cell r="AZ169">
            <v>266</v>
          </cell>
          <cell r="BP169">
            <v>280</v>
          </cell>
          <cell r="CF169">
            <v>262</v>
          </cell>
          <cell r="CV169">
            <v>312</v>
          </cell>
          <cell r="DL169">
            <v>258</v>
          </cell>
          <cell r="EB169">
            <v>281</v>
          </cell>
          <cell r="ER169">
            <v>256</v>
          </cell>
          <cell r="FH169">
            <v>300</v>
          </cell>
          <cell r="FX169">
            <v>340</v>
          </cell>
        </row>
        <row r="170">
          <cell r="A170">
            <v>41705</v>
          </cell>
          <cell r="D170">
            <v>390</v>
          </cell>
          <cell r="E170" t="str">
            <v>N/A</v>
          </cell>
          <cell r="T170">
            <v>366</v>
          </cell>
          <cell r="AJ170">
            <v>400</v>
          </cell>
          <cell r="AZ170">
            <v>264</v>
          </cell>
          <cell r="BP170">
            <v>278</v>
          </cell>
          <cell r="CF170">
            <v>262</v>
          </cell>
          <cell r="CV170">
            <v>312</v>
          </cell>
          <cell r="DL170">
            <v>258</v>
          </cell>
          <cell r="EB170">
            <v>286</v>
          </cell>
          <cell r="ER170">
            <v>263</v>
          </cell>
          <cell r="FH170">
            <v>310</v>
          </cell>
          <cell r="FX170">
            <v>340</v>
          </cell>
        </row>
        <row r="171">
          <cell r="A171">
            <v>41712</v>
          </cell>
          <cell r="D171">
            <v>400</v>
          </cell>
          <cell r="E171" t="str">
            <v>N/A</v>
          </cell>
          <cell r="T171">
            <v>379</v>
          </cell>
          <cell r="AJ171">
            <v>400</v>
          </cell>
          <cell r="AZ171">
            <v>276</v>
          </cell>
          <cell r="BP171">
            <v>290</v>
          </cell>
          <cell r="CF171">
            <v>278</v>
          </cell>
          <cell r="CV171">
            <v>312</v>
          </cell>
          <cell r="DL171">
            <v>273</v>
          </cell>
          <cell r="EB171">
            <v>292</v>
          </cell>
          <cell r="ER171">
            <v>270</v>
          </cell>
          <cell r="FH171">
            <v>317</v>
          </cell>
          <cell r="FX171">
            <v>355</v>
          </cell>
        </row>
        <row r="172">
          <cell r="A172">
            <v>41719</v>
          </cell>
          <cell r="D172">
            <v>405</v>
          </cell>
          <cell r="E172" t="str">
            <v>N/A</v>
          </cell>
          <cell r="T172">
            <v>388</v>
          </cell>
          <cell r="AJ172">
            <v>400</v>
          </cell>
          <cell r="AZ172">
            <v>286</v>
          </cell>
          <cell r="BP172">
            <v>300</v>
          </cell>
          <cell r="CF172">
            <v>288</v>
          </cell>
          <cell r="CV172">
            <v>322</v>
          </cell>
          <cell r="DL172">
            <v>283</v>
          </cell>
          <cell r="EB172">
            <v>300</v>
          </cell>
          <cell r="ER172">
            <v>270</v>
          </cell>
          <cell r="FH172">
            <v>320</v>
          </cell>
          <cell r="FX172">
            <v>365</v>
          </cell>
        </row>
        <row r="173">
          <cell r="A173">
            <v>41726</v>
          </cell>
          <cell r="D173">
            <v>405</v>
          </cell>
          <cell r="E173" t="str">
            <v>N/A</v>
          </cell>
          <cell r="T173">
            <v>388</v>
          </cell>
          <cell r="AJ173">
            <v>400</v>
          </cell>
          <cell r="AZ173">
            <v>286</v>
          </cell>
          <cell r="BP173">
            <v>300</v>
          </cell>
          <cell r="CF173">
            <v>288</v>
          </cell>
          <cell r="CV173">
            <v>322</v>
          </cell>
          <cell r="DL173">
            <v>283</v>
          </cell>
          <cell r="EB173">
            <v>300</v>
          </cell>
          <cell r="ER173">
            <v>270</v>
          </cell>
          <cell r="FH173">
            <v>320</v>
          </cell>
          <cell r="FX173">
            <v>365</v>
          </cell>
        </row>
        <row r="174">
          <cell r="A174">
            <v>41733</v>
          </cell>
          <cell r="D174">
            <v>408</v>
          </cell>
          <cell r="E174" t="str">
            <v>N/A</v>
          </cell>
          <cell r="T174">
            <v>384</v>
          </cell>
          <cell r="AJ174">
            <v>396</v>
          </cell>
          <cell r="AZ174">
            <v>283</v>
          </cell>
          <cell r="BP174">
            <v>294</v>
          </cell>
          <cell r="CF174">
            <v>286</v>
          </cell>
          <cell r="CV174">
            <v>320</v>
          </cell>
          <cell r="DL174">
            <v>281</v>
          </cell>
          <cell r="EB174">
            <v>301</v>
          </cell>
          <cell r="ER174">
            <v>271</v>
          </cell>
          <cell r="FH174">
            <v>320</v>
          </cell>
          <cell r="FX174">
            <v>363</v>
          </cell>
        </row>
        <row r="175">
          <cell r="A175">
            <v>41740</v>
          </cell>
          <cell r="D175">
            <v>411</v>
          </cell>
          <cell r="E175" t="str">
            <v>N/A</v>
          </cell>
          <cell r="T175">
            <v>377</v>
          </cell>
          <cell r="AJ175">
            <v>397</v>
          </cell>
          <cell r="AZ175">
            <v>277</v>
          </cell>
          <cell r="BP175">
            <v>289</v>
          </cell>
          <cell r="CF175">
            <v>282</v>
          </cell>
          <cell r="CV175">
            <v>316</v>
          </cell>
          <cell r="DL175">
            <v>277</v>
          </cell>
          <cell r="EB175">
            <v>297</v>
          </cell>
          <cell r="ER175">
            <v>267</v>
          </cell>
          <cell r="FH175">
            <v>327</v>
          </cell>
          <cell r="FX175">
            <v>360</v>
          </cell>
        </row>
        <row r="176">
          <cell r="A176">
            <v>41747</v>
          </cell>
          <cell r="D176">
            <v>413</v>
          </cell>
          <cell r="E176" t="str">
            <v>N/A</v>
          </cell>
          <cell r="T176">
            <v>382</v>
          </cell>
          <cell r="AJ176">
            <v>402</v>
          </cell>
          <cell r="AZ176">
            <v>280</v>
          </cell>
          <cell r="BP176">
            <v>292</v>
          </cell>
          <cell r="CF176">
            <v>284</v>
          </cell>
          <cell r="CV176">
            <v>318</v>
          </cell>
          <cell r="DL176">
            <v>279</v>
          </cell>
          <cell r="EB176">
            <v>299</v>
          </cell>
          <cell r="ER176">
            <v>268</v>
          </cell>
          <cell r="FH176">
            <v>329</v>
          </cell>
          <cell r="FX176">
            <v>361</v>
          </cell>
        </row>
        <row r="177">
          <cell r="A177">
            <v>41754</v>
          </cell>
          <cell r="D177">
            <v>413</v>
          </cell>
          <cell r="E177" t="str">
            <v>N/A</v>
          </cell>
          <cell r="T177">
            <v>382</v>
          </cell>
          <cell r="AJ177">
            <v>402</v>
          </cell>
          <cell r="AZ177">
            <v>280</v>
          </cell>
          <cell r="BP177">
            <v>292</v>
          </cell>
          <cell r="CF177">
            <v>284</v>
          </cell>
          <cell r="CV177">
            <v>318</v>
          </cell>
          <cell r="DL177">
            <v>279</v>
          </cell>
          <cell r="EB177">
            <v>299</v>
          </cell>
          <cell r="ER177">
            <v>268</v>
          </cell>
          <cell r="FH177">
            <v>329</v>
          </cell>
          <cell r="FX177">
            <v>361</v>
          </cell>
        </row>
        <row r="178">
          <cell r="A178">
            <v>41761</v>
          </cell>
          <cell r="D178">
            <v>418</v>
          </cell>
          <cell r="E178" t="str">
            <v>N/A</v>
          </cell>
          <cell r="T178">
            <v>387</v>
          </cell>
          <cell r="AJ178">
            <v>402</v>
          </cell>
          <cell r="AZ178">
            <v>279</v>
          </cell>
          <cell r="BP178">
            <v>290</v>
          </cell>
          <cell r="CF178">
            <v>282</v>
          </cell>
          <cell r="CV178">
            <v>316</v>
          </cell>
          <cell r="DL178">
            <v>277</v>
          </cell>
          <cell r="EB178">
            <v>304</v>
          </cell>
          <cell r="ER178">
            <v>273</v>
          </cell>
          <cell r="FH178">
            <v>339</v>
          </cell>
          <cell r="FX178">
            <v>359</v>
          </cell>
        </row>
        <row r="179">
          <cell r="A179">
            <v>41768</v>
          </cell>
          <cell r="D179">
            <v>415</v>
          </cell>
          <cell r="E179" t="str">
            <v>N/A</v>
          </cell>
          <cell r="T179">
            <v>384</v>
          </cell>
          <cell r="AJ179">
            <v>399</v>
          </cell>
          <cell r="AZ179">
            <v>280</v>
          </cell>
          <cell r="BP179">
            <v>292</v>
          </cell>
          <cell r="CF179">
            <v>285</v>
          </cell>
          <cell r="CV179">
            <v>319</v>
          </cell>
          <cell r="DL179">
            <v>280</v>
          </cell>
          <cell r="EB179">
            <v>309</v>
          </cell>
          <cell r="ER179">
            <v>281</v>
          </cell>
          <cell r="FH179">
            <v>339</v>
          </cell>
          <cell r="FX179">
            <v>362</v>
          </cell>
        </row>
        <row r="180">
          <cell r="A180">
            <v>41775</v>
          </cell>
          <cell r="D180">
            <v>415</v>
          </cell>
          <cell r="E180" t="str">
            <v>N/A</v>
          </cell>
          <cell r="T180">
            <v>384</v>
          </cell>
          <cell r="AJ180">
            <v>399</v>
          </cell>
          <cell r="AZ180">
            <v>280</v>
          </cell>
          <cell r="BP180">
            <v>292</v>
          </cell>
          <cell r="CF180">
            <v>285</v>
          </cell>
          <cell r="CV180">
            <v>319</v>
          </cell>
          <cell r="DL180">
            <v>280</v>
          </cell>
          <cell r="EB180">
            <v>309</v>
          </cell>
          <cell r="ER180">
            <v>281</v>
          </cell>
          <cell r="FH180">
            <v>339</v>
          </cell>
          <cell r="FX180">
            <v>362</v>
          </cell>
        </row>
        <row r="181">
          <cell r="A181">
            <v>41782</v>
          </cell>
          <cell r="D181">
            <v>423</v>
          </cell>
          <cell r="E181" t="str">
            <v>N/A</v>
          </cell>
          <cell r="T181">
            <v>394</v>
          </cell>
          <cell r="AJ181">
            <v>413</v>
          </cell>
          <cell r="AZ181">
            <v>285</v>
          </cell>
          <cell r="BP181">
            <v>297</v>
          </cell>
          <cell r="CF181">
            <v>290</v>
          </cell>
          <cell r="CV181">
            <v>324</v>
          </cell>
          <cell r="DL181">
            <v>285</v>
          </cell>
          <cell r="EB181">
            <v>309</v>
          </cell>
          <cell r="ER181">
            <v>273</v>
          </cell>
          <cell r="FH181">
            <v>339</v>
          </cell>
          <cell r="FX181">
            <v>367</v>
          </cell>
        </row>
        <row r="182">
          <cell r="A182">
            <v>41789</v>
          </cell>
          <cell r="B182">
            <v>415</v>
          </cell>
          <cell r="C182">
            <v>425</v>
          </cell>
          <cell r="D182">
            <v>420</v>
          </cell>
          <cell r="E182">
            <v>-3</v>
          </cell>
          <cell r="T182">
            <v>394</v>
          </cell>
          <cell r="AJ182">
            <v>413</v>
          </cell>
          <cell r="AZ182">
            <v>288</v>
          </cell>
          <cell r="BP182">
            <v>299</v>
          </cell>
          <cell r="CF182">
            <v>293</v>
          </cell>
          <cell r="CV182">
            <v>327</v>
          </cell>
          <cell r="DL182">
            <v>287</v>
          </cell>
          <cell r="EB182">
            <v>311</v>
          </cell>
          <cell r="ER182">
            <v>274</v>
          </cell>
          <cell r="FH182">
            <v>339</v>
          </cell>
          <cell r="FX182">
            <v>370</v>
          </cell>
        </row>
        <row r="183">
          <cell r="A183">
            <v>41796</v>
          </cell>
          <cell r="B183">
            <v>405</v>
          </cell>
          <cell r="C183">
            <v>415</v>
          </cell>
          <cell r="D183">
            <v>410</v>
          </cell>
          <cell r="E183">
            <v>-10</v>
          </cell>
          <cell r="F183">
            <v>475</v>
          </cell>
          <cell r="G183">
            <v>485</v>
          </cell>
          <cell r="H183">
            <v>480</v>
          </cell>
          <cell r="I183" t="str">
            <v>Steady</v>
          </cell>
          <cell r="J183">
            <v>340</v>
          </cell>
          <cell r="K183">
            <v>350</v>
          </cell>
          <cell r="L183">
            <v>345</v>
          </cell>
          <cell r="N183">
            <v>332</v>
          </cell>
          <cell r="O183">
            <v>342</v>
          </cell>
          <cell r="P183">
            <v>337</v>
          </cell>
          <cell r="R183">
            <v>371</v>
          </cell>
          <cell r="S183">
            <v>381</v>
          </cell>
          <cell r="T183">
            <v>376</v>
          </cell>
          <cell r="U183">
            <v>-18</v>
          </cell>
          <cell r="V183">
            <v>361</v>
          </cell>
          <cell r="W183">
            <v>371</v>
          </cell>
          <cell r="X183">
            <v>366</v>
          </cell>
          <cell r="Z183">
            <v>397</v>
          </cell>
          <cell r="AA183">
            <v>407</v>
          </cell>
          <cell r="AB183">
            <v>402</v>
          </cell>
          <cell r="AD183">
            <v>300</v>
          </cell>
          <cell r="AE183">
            <v>310</v>
          </cell>
          <cell r="AF183">
            <v>305</v>
          </cell>
          <cell r="AH183">
            <v>390</v>
          </cell>
          <cell r="AI183">
            <v>400</v>
          </cell>
          <cell r="AJ183">
            <v>395</v>
          </cell>
          <cell r="AL183">
            <v>381</v>
          </cell>
          <cell r="AM183">
            <v>391</v>
          </cell>
          <cell r="AN183">
            <v>386</v>
          </cell>
          <cell r="AP183">
            <v>357</v>
          </cell>
          <cell r="AQ183">
            <v>367</v>
          </cell>
          <cell r="AR183">
            <v>362</v>
          </cell>
          <cell r="AT183">
            <v>340</v>
          </cell>
          <cell r="AU183">
            <v>350</v>
          </cell>
          <cell r="AV183">
            <v>345</v>
          </cell>
          <cell r="AX183">
            <v>273</v>
          </cell>
          <cell r="AY183">
            <v>283</v>
          </cell>
          <cell r="AZ183">
            <v>278</v>
          </cell>
          <cell r="BB183">
            <v>246</v>
          </cell>
          <cell r="BC183">
            <v>256</v>
          </cell>
          <cell r="BD183">
            <v>251</v>
          </cell>
          <cell r="BF183">
            <v>400</v>
          </cell>
          <cell r="BG183">
            <v>410</v>
          </cell>
          <cell r="BJ183">
            <v>342</v>
          </cell>
          <cell r="BK183">
            <v>352</v>
          </cell>
          <cell r="BN183">
            <v>284</v>
          </cell>
          <cell r="BO183">
            <v>294</v>
          </cell>
          <cell r="BP183">
            <v>289</v>
          </cell>
          <cell r="BR183">
            <v>255</v>
          </cell>
          <cell r="BS183">
            <v>265</v>
          </cell>
          <cell r="BV183">
            <v>269</v>
          </cell>
          <cell r="BW183">
            <v>279</v>
          </cell>
          <cell r="BZ183">
            <v>270</v>
          </cell>
          <cell r="CA183">
            <v>280</v>
          </cell>
          <cell r="CD183">
            <v>276</v>
          </cell>
          <cell r="CE183">
            <v>286</v>
          </cell>
          <cell r="CF183">
            <v>281</v>
          </cell>
          <cell r="CH183">
            <v>238</v>
          </cell>
          <cell r="CI183">
            <v>248</v>
          </cell>
          <cell r="CL183">
            <v>255</v>
          </cell>
          <cell r="CM183">
            <v>265</v>
          </cell>
          <cell r="CP183">
            <v>237</v>
          </cell>
          <cell r="CQ183">
            <v>247</v>
          </cell>
          <cell r="CT183">
            <v>310</v>
          </cell>
          <cell r="CU183">
            <v>320</v>
          </cell>
          <cell r="CV183">
            <v>315</v>
          </cell>
          <cell r="CX183">
            <v>280</v>
          </cell>
          <cell r="CY183">
            <v>290</v>
          </cell>
          <cell r="DB183">
            <v>297</v>
          </cell>
          <cell r="DC183">
            <v>307</v>
          </cell>
          <cell r="DF183">
            <v>255</v>
          </cell>
          <cell r="DG183">
            <v>265</v>
          </cell>
          <cell r="DJ183">
            <v>270</v>
          </cell>
          <cell r="DK183">
            <v>280</v>
          </cell>
          <cell r="DL183">
            <v>275</v>
          </cell>
          <cell r="DN183">
            <v>234</v>
          </cell>
          <cell r="DO183">
            <v>244</v>
          </cell>
          <cell r="DR183">
            <v>255</v>
          </cell>
          <cell r="DS183">
            <v>265</v>
          </cell>
          <cell r="DV183">
            <v>246</v>
          </cell>
          <cell r="DW183">
            <v>256</v>
          </cell>
          <cell r="DZ183">
            <v>294</v>
          </cell>
          <cell r="EA183">
            <v>304</v>
          </cell>
          <cell r="EB183">
            <v>299</v>
          </cell>
          <cell r="ED183">
            <v>263</v>
          </cell>
          <cell r="EE183">
            <v>273</v>
          </cell>
          <cell r="EH183">
            <v>288</v>
          </cell>
          <cell r="EI183">
            <v>298</v>
          </cell>
          <cell r="EL183">
            <v>235</v>
          </cell>
          <cell r="EM183">
            <v>245</v>
          </cell>
          <cell r="EP183">
            <v>258</v>
          </cell>
          <cell r="EQ183">
            <v>268</v>
          </cell>
          <cell r="ER183">
            <v>263</v>
          </cell>
          <cell r="ET183">
            <v>242</v>
          </cell>
          <cell r="EU183">
            <v>252</v>
          </cell>
          <cell r="EX183">
            <v>250</v>
          </cell>
          <cell r="EY183">
            <v>260</v>
          </cell>
          <cell r="FB183">
            <v>183</v>
          </cell>
          <cell r="FC183">
            <v>193</v>
          </cell>
          <cell r="FF183">
            <v>324</v>
          </cell>
          <cell r="FG183">
            <v>334</v>
          </cell>
          <cell r="FH183">
            <v>329</v>
          </cell>
          <cell r="FJ183">
            <v>290</v>
          </cell>
          <cell r="FK183">
            <v>300</v>
          </cell>
          <cell r="FN183">
            <v>300</v>
          </cell>
          <cell r="FO183">
            <v>310</v>
          </cell>
          <cell r="FR183">
            <v>230</v>
          </cell>
          <cell r="FS183">
            <v>240</v>
          </cell>
          <cell r="FV183">
            <v>353</v>
          </cell>
          <cell r="FW183">
            <v>375</v>
          </cell>
          <cell r="FX183">
            <v>364</v>
          </cell>
          <cell r="FZ183">
            <v>325</v>
          </cell>
          <cell r="GA183">
            <v>335</v>
          </cell>
          <cell r="GD183">
            <v>334</v>
          </cell>
          <cell r="GE183">
            <v>344</v>
          </cell>
          <cell r="GH183">
            <v>322</v>
          </cell>
          <cell r="GI183">
            <v>332</v>
          </cell>
        </row>
        <row r="184">
          <cell r="A184">
            <v>41803</v>
          </cell>
          <cell r="B184" t="str">
            <v>N/A</v>
          </cell>
          <cell r="C184" t="str">
            <v>N/A</v>
          </cell>
          <cell r="D184" t="str">
            <v>N/A</v>
          </cell>
          <cell r="E184" t="str">
            <v>N/A</v>
          </cell>
          <cell r="F184" t="str">
            <v>N/A</v>
          </cell>
          <cell r="G184" t="str">
            <v>N/A</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t="str">
            <v>N/A</v>
          </cell>
          <cell r="AB184" t="str">
            <v>N/A</v>
          </cell>
          <cell r="AC184" t="str">
            <v>N/A</v>
          </cell>
          <cell r="AD184" t="str">
            <v>N/A</v>
          </cell>
          <cell r="AE184" t="str">
            <v>N/A</v>
          </cell>
          <cell r="AF184" t="str">
            <v>N/A</v>
          </cell>
          <cell r="AG184" t="str">
            <v>N/A</v>
          </cell>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cell r="AV184" t="str">
            <v>N/A</v>
          </cell>
          <cell r="AW184" t="str">
            <v>N/A</v>
          </cell>
          <cell r="AX184" t="str">
            <v>N/A</v>
          </cell>
          <cell r="AY184" t="str">
            <v>N/A</v>
          </cell>
          <cell r="AZ184" t="str">
            <v>N/A</v>
          </cell>
          <cell r="BA184" t="str">
            <v>N/A</v>
          </cell>
          <cell r="BB184" t="str">
            <v>N/A</v>
          </cell>
          <cell r="BC184" t="str">
            <v>N/A</v>
          </cell>
          <cell r="BD184" t="str">
            <v>N/A</v>
          </cell>
          <cell r="BE184" t="str">
            <v>N/A</v>
          </cell>
          <cell r="BF184" t="str">
            <v>N/A</v>
          </cell>
          <cell r="BG184" t="str">
            <v>N/A</v>
          </cell>
          <cell r="BH184" t="str">
            <v>N/A</v>
          </cell>
          <cell r="BI184" t="str">
            <v>N/A</v>
          </cell>
          <cell r="BJ184" t="str">
            <v>N/A</v>
          </cell>
          <cell r="BK184" t="str">
            <v>N/A</v>
          </cell>
          <cell r="BL184" t="str">
            <v>N/A</v>
          </cell>
          <cell r="BM184" t="str">
            <v>N/A</v>
          </cell>
          <cell r="BN184" t="str">
            <v>N/A</v>
          </cell>
          <cell r="BO184" t="str">
            <v>N/A</v>
          </cell>
          <cell r="BP184" t="str">
            <v>N/A</v>
          </cell>
          <cell r="BQ184" t="str">
            <v>N/A</v>
          </cell>
          <cell r="BR184" t="str">
            <v>N/A</v>
          </cell>
          <cell r="BS184" t="str">
            <v>N/A</v>
          </cell>
          <cell r="BT184" t="str">
            <v>N/A</v>
          </cell>
          <cell r="BU184" t="str">
            <v>N/A</v>
          </cell>
          <cell r="BV184" t="str">
            <v>N/A</v>
          </cell>
          <cell r="BW184" t="str">
            <v>N/A</v>
          </cell>
          <cell r="BX184" t="str">
            <v>N/A</v>
          </cell>
          <cell r="BY184" t="str">
            <v>N/A</v>
          </cell>
          <cell r="BZ184" t="str">
            <v>N/A</v>
          </cell>
          <cell r="CA184" t="str">
            <v>N/A</v>
          </cell>
          <cell r="CB184" t="str">
            <v>N/A</v>
          </cell>
          <cell r="CC184" t="str">
            <v>N/A</v>
          </cell>
          <cell r="CD184" t="str">
            <v>N/A</v>
          </cell>
          <cell r="CE184" t="str">
            <v>N/A</v>
          </cell>
          <cell r="CF184" t="str">
            <v>N/A</v>
          </cell>
          <cell r="CG184" t="str">
            <v>N/A</v>
          </cell>
          <cell r="CH184" t="str">
            <v>N/A</v>
          </cell>
          <cell r="CI184" t="str">
            <v>N/A</v>
          </cell>
          <cell r="CJ184" t="str">
            <v>N/A</v>
          </cell>
          <cell r="CK184" t="str">
            <v>N/A</v>
          </cell>
          <cell r="CL184" t="str">
            <v>N/A</v>
          </cell>
          <cell r="CM184" t="str">
            <v>N/A</v>
          </cell>
          <cell r="CN184" t="str">
            <v>N/A</v>
          </cell>
          <cell r="CO184" t="str">
            <v>N/A</v>
          </cell>
          <cell r="CP184" t="str">
            <v>N/A</v>
          </cell>
          <cell r="CQ184" t="str">
            <v>N/A</v>
          </cell>
          <cell r="CR184" t="str">
            <v>N/A</v>
          </cell>
          <cell r="CS184" t="str">
            <v>N/A</v>
          </cell>
          <cell r="CT184" t="str">
            <v>N/A</v>
          </cell>
          <cell r="CU184" t="str">
            <v>N/A</v>
          </cell>
          <cell r="CV184" t="str">
            <v>N/A</v>
          </cell>
          <cell r="CW184" t="str">
            <v>N/A</v>
          </cell>
          <cell r="CX184" t="str">
            <v>N/A</v>
          </cell>
          <cell r="CY184" t="str">
            <v>N/A</v>
          </cell>
          <cell r="CZ184" t="str">
            <v>N/A</v>
          </cell>
          <cell r="DA184" t="str">
            <v>N/A</v>
          </cell>
          <cell r="DB184" t="str">
            <v>N/A</v>
          </cell>
          <cell r="DC184" t="str">
            <v>N/A</v>
          </cell>
          <cell r="DD184" t="str">
            <v>N/A</v>
          </cell>
          <cell r="DE184" t="str">
            <v>N/A</v>
          </cell>
          <cell r="DF184" t="str">
            <v>N/A</v>
          </cell>
          <cell r="DG184" t="str">
            <v>N/A</v>
          </cell>
          <cell r="DH184" t="str">
            <v>N/A</v>
          </cell>
          <cell r="DI184" t="str">
            <v>N/A</v>
          </cell>
          <cell r="DJ184" t="str">
            <v>N/A</v>
          </cell>
          <cell r="DK184" t="str">
            <v>N/A</v>
          </cell>
          <cell r="DL184" t="str">
            <v>N/A</v>
          </cell>
          <cell r="DM184" t="str">
            <v>N/A</v>
          </cell>
          <cell r="DN184" t="str">
            <v>N/A</v>
          </cell>
          <cell r="DO184" t="str">
            <v>N/A</v>
          </cell>
          <cell r="DP184" t="str">
            <v>N/A</v>
          </cell>
          <cell r="DQ184" t="str">
            <v>N/A</v>
          </cell>
          <cell r="DR184" t="str">
            <v>N/A</v>
          </cell>
          <cell r="DS184" t="str">
            <v>N/A</v>
          </cell>
          <cell r="DT184" t="str">
            <v>N/A</v>
          </cell>
          <cell r="DU184" t="str">
            <v>N/A</v>
          </cell>
          <cell r="DV184" t="str">
            <v>N/A</v>
          </cell>
          <cell r="DW184" t="str">
            <v>N/A</v>
          </cell>
          <cell r="DX184" t="str">
            <v>N/A</v>
          </cell>
          <cell r="DY184" t="str">
            <v>N/A</v>
          </cell>
          <cell r="DZ184" t="str">
            <v>N/A</v>
          </cell>
          <cell r="EA184" t="str">
            <v>N/A</v>
          </cell>
          <cell r="EB184" t="str">
            <v>N/A</v>
          </cell>
          <cell r="EC184" t="str">
            <v>N/A</v>
          </cell>
          <cell r="ED184" t="str">
            <v>N/A</v>
          </cell>
          <cell r="EE184" t="str">
            <v>N/A</v>
          </cell>
          <cell r="EF184" t="str">
            <v>N/A</v>
          </cell>
          <cell r="EG184" t="str">
            <v>N/A</v>
          </cell>
          <cell r="EH184" t="str">
            <v>N/A</v>
          </cell>
          <cell r="EI184" t="str">
            <v>N/A</v>
          </cell>
          <cell r="EJ184" t="str">
            <v>N/A</v>
          </cell>
          <cell r="EK184" t="str">
            <v>N/A</v>
          </cell>
          <cell r="EL184" t="str">
            <v>N/A</v>
          </cell>
          <cell r="EM184" t="str">
            <v>N/A</v>
          </cell>
          <cell r="EN184" t="str">
            <v>N/A</v>
          </cell>
          <cell r="EO184" t="str">
            <v>N/A</v>
          </cell>
          <cell r="EP184" t="str">
            <v>N/A</v>
          </cell>
          <cell r="EQ184" t="str">
            <v>N/A</v>
          </cell>
          <cell r="ER184" t="str">
            <v>N/A</v>
          </cell>
          <cell r="ES184" t="str">
            <v>N/A</v>
          </cell>
          <cell r="ET184" t="str">
            <v>N/A</v>
          </cell>
          <cell r="EU184" t="str">
            <v>N/A</v>
          </cell>
          <cell r="EV184" t="str">
            <v>N/A</v>
          </cell>
          <cell r="EW184" t="str">
            <v>N/A</v>
          </cell>
          <cell r="EX184" t="str">
            <v>N/A</v>
          </cell>
          <cell r="EY184" t="str">
            <v>N/A</v>
          </cell>
          <cell r="EZ184" t="str">
            <v>N/A</v>
          </cell>
          <cell r="FA184" t="str">
            <v>N/A</v>
          </cell>
          <cell r="FB184" t="str">
            <v>N/A</v>
          </cell>
          <cell r="FC184" t="str">
            <v>N/A</v>
          </cell>
          <cell r="FD184" t="str">
            <v>N/A</v>
          </cell>
          <cell r="FE184" t="str">
            <v>N/A</v>
          </cell>
          <cell r="FF184" t="str">
            <v>N/A</v>
          </cell>
          <cell r="FG184" t="str">
            <v>N/A</v>
          </cell>
          <cell r="FH184" t="str">
            <v>N/A</v>
          </cell>
          <cell r="FI184" t="str">
            <v>N/A</v>
          </cell>
          <cell r="FJ184" t="str">
            <v>N/A</v>
          </cell>
          <cell r="FK184" t="str">
            <v>N/A</v>
          </cell>
          <cell r="FL184" t="str">
            <v>N/A</v>
          </cell>
          <cell r="FM184" t="str">
            <v>N/A</v>
          </cell>
          <cell r="FN184" t="str">
            <v>N/A</v>
          </cell>
          <cell r="FO184" t="str">
            <v>N/A</v>
          </cell>
          <cell r="FP184" t="str">
            <v>N/A</v>
          </cell>
          <cell r="FQ184" t="str">
            <v>N/A</v>
          </cell>
          <cell r="FR184" t="str">
            <v>N/A</v>
          </cell>
          <cell r="FS184" t="str">
            <v>N/A</v>
          </cell>
          <cell r="FT184" t="str">
            <v>N/A</v>
          </cell>
          <cell r="FU184" t="str">
            <v>N/A</v>
          </cell>
          <cell r="FV184" t="str">
            <v>N/A</v>
          </cell>
          <cell r="FW184" t="str">
            <v>N/A</v>
          </cell>
          <cell r="FX184" t="str">
            <v>N/A</v>
          </cell>
          <cell r="FY184" t="str">
            <v>N/A</v>
          </cell>
          <cell r="FZ184" t="str">
            <v>N/A</v>
          </cell>
          <cell r="GA184" t="str">
            <v>N/A</v>
          </cell>
          <cell r="GB184" t="str">
            <v>N/A</v>
          </cell>
          <cell r="GC184" t="str">
            <v>N/A</v>
          </cell>
          <cell r="GD184" t="str">
            <v>N/A</v>
          </cell>
          <cell r="GE184" t="str">
            <v>N/A</v>
          </cell>
          <cell r="GF184" t="str">
            <v>N/A</v>
          </cell>
          <cell r="GG184" t="str">
            <v>N/A</v>
          </cell>
          <cell r="GH184" t="str">
            <v>N/A</v>
          </cell>
          <cell r="GI184" t="str">
            <v>N/A</v>
          </cell>
          <cell r="GJ184" t="str">
            <v>N/A</v>
          </cell>
          <cell r="GK184" t="str">
            <v>N/A</v>
          </cell>
        </row>
        <row r="185">
          <cell r="A185">
            <v>41810</v>
          </cell>
          <cell r="B185">
            <v>392</v>
          </cell>
          <cell r="C185">
            <v>402</v>
          </cell>
          <cell r="D185">
            <v>397</v>
          </cell>
          <cell r="E185" t="str">
            <v>N/A</v>
          </cell>
          <cell r="F185">
            <v>473</v>
          </cell>
          <cell r="G185">
            <v>483</v>
          </cell>
          <cell r="H185">
            <v>478</v>
          </cell>
          <cell r="I185" t="str">
            <v>N/A</v>
          </cell>
          <cell r="J185">
            <v>340</v>
          </cell>
          <cell r="K185">
            <v>350</v>
          </cell>
          <cell r="L185">
            <v>345</v>
          </cell>
          <cell r="M185" t="str">
            <v>N/A</v>
          </cell>
          <cell r="N185">
            <v>318</v>
          </cell>
          <cell r="O185">
            <v>328</v>
          </cell>
          <cell r="P185">
            <v>323</v>
          </cell>
          <cell r="Q185" t="str">
            <v>N/A</v>
          </cell>
          <cell r="R185">
            <v>359</v>
          </cell>
          <cell r="S185">
            <v>369</v>
          </cell>
          <cell r="T185">
            <v>364</v>
          </cell>
          <cell r="U185" t="str">
            <v>N/A</v>
          </cell>
          <cell r="V185">
            <v>359</v>
          </cell>
          <cell r="W185">
            <v>369</v>
          </cell>
          <cell r="X185">
            <v>364</v>
          </cell>
          <cell r="Y185" t="str">
            <v>N/A</v>
          </cell>
          <cell r="Z185">
            <v>397</v>
          </cell>
          <cell r="AA185">
            <v>407</v>
          </cell>
          <cell r="AB185">
            <v>402</v>
          </cell>
          <cell r="AC185" t="str">
            <v>N/A</v>
          </cell>
          <cell r="AD185">
            <v>282</v>
          </cell>
          <cell r="AE185">
            <v>292</v>
          </cell>
          <cell r="AF185">
            <v>287</v>
          </cell>
          <cell r="AG185" t="str">
            <v>N/A</v>
          </cell>
          <cell r="AH185">
            <v>390</v>
          </cell>
          <cell r="AI185">
            <v>400</v>
          </cell>
          <cell r="AJ185">
            <v>395</v>
          </cell>
          <cell r="AK185" t="str">
            <v>N/A</v>
          </cell>
          <cell r="AL185">
            <v>381</v>
          </cell>
          <cell r="AM185">
            <v>391</v>
          </cell>
          <cell r="AN185">
            <v>386</v>
          </cell>
          <cell r="AO185" t="str">
            <v>N/A</v>
          </cell>
          <cell r="AP185">
            <v>357</v>
          </cell>
          <cell r="AQ185">
            <v>367</v>
          </cell>
          <cell r="AR185">
            <v>362</v>
          </cell>
          <cell r="AS185" t="str">
            <v>N/A</v>
          </cell>
          <cell r="AT185">
            <v>340</v>
          </cell>
          <cell r="AU185">
            <v>350</v>
          </cell>
          <cell r="AV185">
            <v>345</v>
          </cell>
          <cell r="AW185" t="str">
            <v>N/A</v>
          </cell>
          <cell r="AX185">
            <v>258</v>
          </cell>
          <cell r="AY185">
            <v>268</v>
          </cell>
          <cell r="AZ185">
            <v>263</v>
          </cell>
          <cell r="BA185" t="str">
            <v>N/A</v>
          </cell>
          <cell r="BB185">
            <v>241</v>
          </cell>
          <cell r="BC185">
            <v>251</v>
          </cell>
          <cell r="BD185">
            <v>246</v>
          </cell>
          <cell r="BE185" t="str">
            <v>N/A</v>
          </cell>
          <cell r="BF185">
            <v>395</v>
          </cell>
          <cell r="BG185">
            <v>405</v>
          </cell>
          <cell r="BH185">
            <v>400</v>
          </cell>
          <cell r="BI185" t="str">
            <v>N/A</v>
          </cell>
          <cell r="BJ185">
            <v>338</v>
          </cell>
          <cell r="BK185">
            <v>348</v>
          </cell>
          <cell r="BL185">
            <v>343</v>
          </cell>
          <cell r="BM185" t="str">
            <v>N/A</v>
          </cell>
          <cell r="BN185">
            <v>269</v>
          </cell>
          <cell r="BO185">
            <v>279</v>
          </cell>
          <cell r="BP185">
            <v>274</v>
          </cell>
          <cell r="BQ185" t="str">
            <v>N/A</v>
          </cell>
          <cell r="BR185">
            <v>250</v>
          </cell>
          <cell r="BS185">
            <v>260</v>
          </cell>
          <cell r="BT185">
            <v>255</v>
          </cell>
          <cell r="BU185" t="str">
            <v>N/A</v>
          </cell>
          <cell r="BV185">
            <v>259</v>
          </cell>
          <cell r="BW185">
            <v>269</v>
          </cell>
          <cell r="BX185">
            <v>264</v>
          </cell>
          <cell r="BY185" t="str">
            <v>N/A</v>
          </cell>
          <cell r="BZ185">
            <v>260</v>
          </cell>
          <cell r="CA185">
            <v>270</v>
          </cell>
          <cell r="CB185">
            <v>265</v>
          </cell>
          <cell r="CC185" t="str">
            <v>N/A</v>
          </cell>
          <cell r="CD185">
            <v>263</v>
          </cell>
          <cell r="CE185">
            <v>273</v>
          </cell>
          <cell r="CF185">
            <v>268</v>
          </cell>
          <cell r="CG185" t="str">
            <v>N/A</v>
          </cell>
          <cell r="CH185">
            <v>231</v>
          </cell>
          <cell r="CI185">
            <v>241</v>
          </cell>
          <cell r="CJ185">
            <v>236</v>
          </cell>
          <cell r="CK185" t="str">
            <v>N/A</v>
          </cell>
          <cell r="CL185">
            <v>255</v>
          </cell>
          <cell r="CM185">
            <v>265</v>
          </cell>
          <cell r="CN185">
            <v>260</v>
          </cell>
          <cell r="CO185" t="str">
            <v>N/A</v>
          </cell>
          <cell r="CP185">
            <v>232</v>
          </cell>
          <cell r="CQ185">
            <v>242</v>
          </cell>
          <cell r="CR185">
            <v>237</v>
          </cell>
          <cell r="CS185" t="str">
            <v>N/A</v>
          </cell>
          <cell r="CT185">
            <v>297</v>
          </cell>
          <cell r="CU185">
            <v>307</v>
          </cell>
          <cell r="CV185">
            <v>302</v>
          </cell>
          <cell r="CW185" t="str">
            <v>N/A</v>
          </cell>
          <cell r="CX185">
            <v>273</v>
          </cell>
          <cell r="CY185">
            <v>283</v>
          </cell>
          <cell r="CZ185">
            <v>278</v>
          </cell>
          <cell r="DA185" t="str">
            <v>N/A</v>
          </cell>
          <cell r="DB185">
            <v>292</v>
          </cell>
          <cell r="DC185">
            <v>302</v>
          </cell>
          <cell r="DD185">
            <v>297</v>
          </cell>
          <cell r="DE185" t="str">
            <v>N/A</v>
          </cell>
          <cell r="DF185">
            <v>250</v>
          </cell>
          <cell r="DG185">
            <v>260</v>
          </cell>
          <cell r="DH185">
            <v>255</v>
          </cell>
          <cell r="DI185" t="str">
            <v>N/A</v>
          </cell>
          <cell r="DJ185">
            <v>257</v>
          </cell>
          <cell r="DK185">
            <v>267</v>
          </cell>
          <cell r="DL185">
            <v>262</v>
          </cell>
          <cell r="DM185" t="str">
            <v>N/A</v>
          </cell>
          <cell r="DN185">
            <v>227</v>
          </cell>
          <cell r="DO185">
            <v>237</v>
          </cell>
          <cell r="DP185">
            <v>232</v>
          </cell>
          <cell r="DQ185" t="str">
            <v>N/A</v>
          </cell>
          <cell r="DR185">
            <v>250</v>
          </cell>
          <cell r="DS185">
            <v>260</v>
          </cell>
          <cell r="DT185">
            <v>255</v>
          </cell>
          <cell r="DU185" t="str">
            <v>N/A</v>
          </cell>
          <cell r="DV185">
            <v>236</v>
          </cell>
          <cell r="DW185">
            <v>246</v>
          </cell>
          <cell r="DX185">
            <v>241</v>
          </cell>
          <cell r="DY185" t="str">
            <v>N/A</v>
          </cell>
          <cell r="DZ185">
            <v>288</v>
          </cell>
          <cell r="EA185">
            <v>298</v>
          </cell>
          <cell r="EB185">
            <v>293</v>
          </cell>
          <cell r="EC185" t="str">
            <v>N/A</v>
          </cell>
          <cell r="ED185">
            <v>258</v>
          </cell>
          <cell r="EE185">
            <v>268</v>
          </cell>
          <cell r="EF185">
            <v>263</v>
          </cell>
          <cell r="EG185" t="str">
            <v>N/A</v>
          </cell>
          <cell r="EH185">
            <v>283</v>
          </cell>
          <cell r="EI185">
            <v>293</v>
          </cell>
          <cell r="EJ185">
            <v>288</v>
          </cell>
          <cell r="EK185" t="str">
            <v>N/A</v>
          </cell>
          <cell r="EL185">
            <v>230</v>
          </cell>
          <cell r="EM185">
            <v>240</v>
          </cell>
          <cell r="EN185">
            <v>235</v>
          </cell>
          <cell r="EO185" t="str">
            <v>N/A</v>
          </cell>
          <cell r="EP185">
            <v>253</v>
          </cell>
          <cell r="EQ185">
            <v>263</v>
          </cell>
          <cell r="ER185">
            <v>258</v>
          </cell>
          <cell r="ES185" t="str">
            <v>N/A</v>
          </cell>
          <cell r="ET185">
            <v>238</v>
          </cell>
          <cell r="EU185">
            <v>248</v>
          </cell>
          <cell r="EV185">
            <v>243</v>
          </cell>
          <cell r="EW185" t="str">
            <v>N/A</v>
          </cell>
          <cell r="EX185">
            <v>244</v>
          </cell>
          <cell r="EY185">
            <v>255</v>
          </cell>
          <cell r="EZ185">
            <v>249.5</v>
          </cell>
          <cell r="FA185" t="str">
            <v>N/A</v>
          </cell>
          <cell r="FB185">
            <v>183</v>
          </cell>
          <cell r="FC185">
            <v>193</v>
          </cell>
          <cell r="FD185">
            <v>188</v>
          </cell>
          <cell r="FE185" t="str">
            <v>N/A</v>
          </cell>
          <cell r="FF185">
            <v>314</v>
          </cell>
          <cell r="FG185">
            <v>324</v>
          </cell>
          <cell r="FH185">
            <v>319</v>
          </cell>
          <cell r="FI185" t="str">
            <v>N/A</v>
          </cell>
          <cell r="FJ185">
            <v>285</v>
          </cell>
          <cell r="FK185">
            <v>295</v>
          </cell>
          <cell r="FL185">
            <v>290</v>
          </cell>
          <cell r="FM185" t="str">
            <v>N/A</v>
          </cell>
          <cell r="FN185">
            <v>305</v>
          </cell>
          <cell r="FO185">
            <v>315</v>
          </cell>
          <cell r="FP185">
            <v>310</v>
          </cell>
          <cell r="FQ185" t="str">
            <v>N/A</v>
          </cell>
          <cell r="FR185">
            <v>230</v>
          </cell>
          <cell r="FS185">
            <v>240</v>
          </cell>
          <cell r="FT185">
            <v>235</v>
          </cell>
          <cell r="FU185" t="str">
            <v>N/A</v>
          </cell>
          <cell r="FV185">
            <v>350</v>
          </cell>
          <cell r="FW185">
            <v>360</v>
          </cell>
          <cell r="FX185">
            <v>355</v>
          </cell>
          <cell r="FY185" t="str">
            <v>N/A</v>
          </cell>
          <cell r="FZ185">
            <v>325</v>
          </cell>
          <cell r="GA185">
            <v>335</v>
          </cell>
          <cell r="GB185">
            <v>330</v>
          </cell>
          <cell r="GC185" t="str">
            <v>N/A</v>
          </cell>
          <cell r="GD185">
            <v>334</v>
          </cell>
          <cell r="GE185">
            <v>344</v>
          </cell>
          <cell r="GF185">
            <v>339</v>
          </cell>
          <cell r="GG185" t="str">
            <v>N/A</v>
          </cell>
          <cell r="GH185">
            <v>317</v>
          </cell>
          <cell r="GI185">
            <v>327</v>
          </cell>
          <cell r="GJ185">
            <v>322</v>
          </cell>
          <cell r="GK185" t="str">
            <v>N/A</v>
          </cell>
        </row>
        <row r="186">
          <cell r="A186">
            <v>41817</v>
          </cell>
          <cell r="B186">
            <v>397</v>
          </cell>
          <cell r="C186">
            <v>407</v>
          </cell>
          <cell r="D186">
            <v>402</v>
          </cell>
          <cell r="E186">
            <v>5</v>
          </cell>
          <cell r="F186">
            <v>473</v>
          </cell>
          <cell r="G186">
            <v>483</v>
          </cell>
          <cell r="H186">
            <v>478</v>
          </cell>
          <cell r="I186" t="str">
            <v>Steady</v>
          </cell>
          <cell r="J186">
            <v>340</v>
          </cell>
          <cell r="K186">
            <v>350</v>
          </cell>
          <cell r="L186">
            <v>345</v>
          </cell>
          <cell r="M186" t="str">
            <v>Steady</v>
          </cell>
          <cell r="N186">
            <v>326</v>
          </cell>
          <cell r="O186">
            <v>336</v>
          </cell>
          <cell r="P186">
            <v>331</v>
          </cell>
          <cell r="Q186">
            <v>8</v>
          </cell>
          <cell r="R186">
            <v>362</v>
          </cell>
          <cell r="S186">
            <v>372</v>
          </cell>
          <cell r="T186">
            <v>367</v>
          </cell>
          <cell r="U186">
            <v>3</v>
          </cell>
          <cell r="V186">
            <v>359</v>
          </cell>
          <cell r="W186">
            <v>369</v>
          </cell>
          <cell r="X186">
            <v>364</v>
          </cell>
          <cell r="Y186" t="str">
            <v>Steady</v>
          </cell>
          <cell r="Z186">
            <v>397</v>
          </cell>
          <cell r="AA186">
            <v>407</v>
          </cell>
          <cell r="AB186">
            <v>402</v>
          </cell>
          <cell r="AC186" t="str">
            <v>Steady</v>
          </cell>
          <cell r="AD186">
            <v>292</v>
          </cell>
          <cell r="AE186">
            <v>302</v>
          </cell>
          <cell r="AF186">
            <v>297</v>
          </cell>
          <cell r="AG186">
            <v>10</v>
          </cell>
          <cell r="AH186">
            <v>390</v>
          </cell>
          <cell r="AI186">
            <v>400</v>
          </cell>
          <cell r="AJ186">
            <v>395</v>
          </cell>
          <cell r="AK186" t="str">
            <v>Steady</v>
          </cell>
          <cell r="AL186">
            <v>381</v>
          </cell>
          <cell r="AM186">
            <v>391</v>
          </cell>
          <cell r="AN186">
            <v>386</v>
          </cell>
          <cell r="AO186" t="str">
            <v>Steady</v>
          </cell>
          <cell r="AP186">
            <v>357</v>
          </cell>
          <cell r="AQ186">
            <v>367</v>
          </cell>
          <cell r="AR186">
            <v>362</v>
          </cell>
          <cell r="AS186" t="str">
            <v>Steady</v>
          </cell>
          <cell r="AT186">
            <v>340</v>
          </cell>
          <cell r="AU186">
            <v>350</v>
          </cell>
          <cell r="AV186">
            <v>345</v>
          </cell>
          <cell r="AW186" t="str">
            <v>Steady</v>
          </cell>
          <cell r="AX186">
            <v>253</v>
          </cell>
          <cell r="AY186">
            <v>263</v>
          </cell>
          <cell r="AZ186">
            <v>258</v>
          </cell>
          <cell r="BA186">
            <v>-5</v>
          </cell>
          <cell r="BB186">
            <v>241</v>
          </cell>
          <cell r="BC186">
            <v>251</v>
          </cell>
          <cell r="BD186">
            <v>246</v>
          </cell>
          <cell r="BE186" t="str">
            <v>Steady</v>
          </cell>
          <cell r="BF186">
            <v>395</v>
          </cell>
          <cell r="BG186">
            <v>405</v>
          </cell>
          <cell r="BH186">
            <v>400</v>
          </cell>
          <cell r="BI186" t="str">
            <v>Steady</v>
          </cell>
          <cell r="BJ186">
            <v>332</v>
          </cell>
          <cell r="BK186">
            <v>342</v>
          </cell>
          <cell r="BL186">
            <v>337</v>
          </cell>
          <cell r="BM186">
            <v>-6</v>
          </cell>
          <cell r="BN186">
            <v>264</v>
          </cell>
          <cell r="BO186">
            <v>274</v>
          </cell>
          <cell r="BP186">
            <v>269</v>
          </cell>
          <cell r="BQ186">
            <v>-5</v>
          </cell>
          <cell r="BR186">
            <v>250</v>
          </cell>
          <cell r="BS186">
            <v>260</v>
          </cell>
          <cell r="BT186">
            <v>255</v>
          </cell>
          <cell r="BU186" t="str">
            <v>Steady</v>
          </cell>
          <cell r="BV186">
            <v>254</v>
          </cell>
          <cell r="BW186">
            <v>264</v>
          </cell>
          <cell r="BX186">
            <v>259</v>
          </cell>
          <cell r="BY186">
            <v>-5</v>
          </cell>
          <cell r="BZ186">
            <v>255</v>
          </cell>
          <cell r="CA186">
            <v>265</v>
          </cell>
          <cell r="CB186">
            <v>260</v>
          </cell>
          <cell r="CC186">
            <v>-5</v>
          </cell>
          <cell r="CD186">
            <v>258</v>
          </cell>
          <cell r="CE186">
            <v>268</v>
          </cell>
          <cell r="CF186">
            <v>263</v>
          </cell>
          <cell r="CG186">
            <v>-5</v>
          </cell>
          <cell r="CH186">
            <v>231</v>
          </cell>
          <cell r="CI186">
            <v>241</v>
          </cell>
          <cell r="CJ186">
            <v>236</v>
          </cell>
          <cell r="CK186" t="str">
            <v>Steady</v>
          </cell>
          <cell r="CL186">
            <v>255</v>
          </cell>
          <cell r="CM186">
            <v>265</v>
          </cell>
          <cell r="CN186">
            <v>260</v>
          </cell>
          <cell r="CO186" t="str">
            <v>Steady</v>
          </cell>
          <cell r="CP186">
            <v>232</v>
          </cell>
          <cell r="CQ186">
            <v>242</v>
          </cell>
          <cell r="CR186">
            <v>237</v>
          </cell>
          <cell r="CS186" t="str">
            <v>Steady</v>
          </cell>
          <cell r="CT186">
            <v>292</v>
          </cell>
          <cell r="CU186">
            <v>302</v>
          </cell>
          <cell r="CV186">
            <v>297</v>
          </cell>
          <cell r="CW186">
            <v>-5</v>
          </cell>
          <cell r="CX186">
            <v>273</v>
          </cell>
          <cell r="CY186">
            <v>283</v>
          </cell>
          <cell r="CZ186">
            <v>278</v>
          </cell>
          <cell r="DA186" t="str">
            <v>Steady</v>
          </cell>
          <cell r="DB186">
            <v>292</v>
          </cell>
          <cell r="DC186">
            <v>302</v>
          </cell>
          <cell r="DD186">
            <v>297</v>
          </cell>
          <cell r="DE186" t="str">
            <v>Steady</v>
          </cell>
          <cell r="DF186">
            <v>250</v>
          </cell>
          <cell r="DG186">
            <v>260</v>
          </cell>
          <cell r="DH186">
            <v>255</v>
          </cell>
          <cell r="DI186" t="str">
            <v>Steady</v>
          </cell>
          <cell r="DJ186">
            <v>252</v>
          </cell>
          <cell r="DK186">
            <v>262</v>
          </cell>
          <cell r="DL186">
            <v>257</v>
          </cell>
          <cell r="DM186">
            <v>-5</v>
          </cell>
          <cell r="DN186">
            <v>227</v>
          </cell>
          <cell r="DO186">
            <v>237</v>
          </cell>
          <cell r="DP186">
            <v>232</v>
          </cell>
          <cell r="DQ186" t="str">
            <v>Steady</v>
          </cell>
          <cell r="DR186">
            <v>250</v>
          </cell>
          <cell r="DS186">
            <v>260</v>
          </cell>
          <cell r="DT186">
            <v>255</v>
          </cell>
          <cell r="DU186" t="str">
            <v>Steady</v>
          </cell>
          <cell r="DV186">
            <v>236</v>
          </cell>
          <cell r="DW186">
            <v>246</v>
          </cell>
          <cell r="DX186">
            <v>241</v>
          </cell>
          <cell r="DY186" t="str">
            <v>Steady</v>
          </cell>
          <cell r="DZ186">
            <v>285</v>
          </cell>
          <cell r="EA186">
            <v>295</v>
          </cell>
          <cell r="EB186">
            <v>290</v>
          </cell>
          <cell r="EC186">
            <v>-3</v>
          </cell>
          <cell r="ED186">
            <v>258</v>
          </cell>
          <cell r="EE186">
            <v>268</v>
          </cell>
          <cell r="EF186">
            <v>263</v>
          </cell>
          <cell r="EG186" t="str">
            <v>Steady</v>
          </cell>
          <cell r="EH186">
            <v>283</v>
          </cell>
          <cell r="EI186">
            <v>293</v>
          </cell>
          <cell r="EJ186">
            <v>288</v>
          </cell>
          <cell r="EK186" t="str">
            <v>Steady</v>
          </cell>
          <cell r="EL186">
            <v>230</v>
          </cell>
          <cell r="EM186">
            <v>240</v>
          </cell>
          <cell r="EN186">
            <v>235</v>
          </cell>
          <cell r="EO186" t="str">
            <v>Steady</v>
          </cell>
          <cell r="EP186">
            <v>251</v>
          </cell>
          <cell r="EQ186">
            <v>261</v>
          </cell>
          <cell r="ER186">
            <v>256</v>
          </cell>
          <cell r="ES186">
            <v>-2</v>
          </cell>
          <cell r="ET186">
            <v>238</v>
          </cell>
          <cell r="EU186">
            <v>248</v>
          </cell>
          <cell r="EV186">
            <v>243</v>
          </cell>
          <cell r="EW186" t="str">
            <v>Steady</v>
          </cell>
          <cell r="EX186">
            <v>244</v>
          </cell>
          <cell r="EY186">
            <v>255</v>
          </cell>
          <cell r="EZ186">
            <v>249.5</v>
          </cell>
          <cell r="FA186" t="str">
            <v>Steady</v>
          </cell>
          <cell r="FB186">
            <v>183</v>
          </cell>
          <cell r="FC186">
            <v>193</v>
          </cell>
          <cell r="FD186">
            <v>188</v>
          </cell>
          <cell r="FE186" t="str">
            <v>Steady</v>
          </cell>
          <cell r="FF186">
            <v>314</v>
          </cell>
          <cell r="FG186">
            <v>324</v>
          </cell>
          <cell r="FH186">
            <v>319</v>
          </cell>
          <cell r="FI186" t="str">
            <v>Steady</v>
          </cell>
          <cell r="FJ186">
            <v>285</v>
          </cell>
          <cell r="FK186">
            <v>295</v>
          </cell>
          <cell r="FL186">
            <v>290</v>
          </cell>
          <cell r="FM186" t="str">
            <v>Steady</v>
          </cell>
          <cell r="FN186">
            <v>305</v>
          </cell>
          <cell r="FO186">
            <v>315</v>
          </cell>
          <cell r="FP186">
            <v>310</v>
          </cell>
          <cell r="FQ186" t="str">
            <v>Steady</v>
          </cell>
          <cell r="FR186">
            <v>230</v>
          </cell>
          <cell r="FS186">
            <v>240</v>
          </cell>
          <cell r="FT186">
            <v>235</v>
          </cell>
          <cell r="FU186" t="str">
            <v>Steady</v>
          </cell>
          <cell r="FV186">
            <v>345</v>
          </cell>
          <cell r="FW186">
            <v>355</v>
          </cell>
          <cell r="FX186">
            <v>350</v>
          </cell>
          <cell r="FY186">
            <v>-5</v>
          </cell>
          <cell r="FZ186">
            <v>325</v>
          </cell>
          <cell r="GA186">
            <v>335</v>
          </cell>
          <cell r="GB186">
            <v>330</v>
          </cell>
          <cell r="GC186" t="str">
            <v>Steady</v>
          </cell>
          <cell r="GD186">
            <v>334</v>
          </cell>
          <cell r="GE186">
            <v>344</v>
          </cell>
          <cell r="GF186">
            <v>339</v>
          </cell>
          <cell r="GG186" t="str">
            <v>Steady</v>
          </cell>
          <cell r="GH186">
            <v>317</v>
          </cell>
          <cell r="GI186">
            <v>327</v>
          </cell>
          <cell r="GJ186">
            <v>322</v>
          </cell>
          <cell r="GK186" t="str">
            <v>Steady</v>
          </cell>
        </row>
        <row r="187">
          <cell r="A187">
            <v>41824</v>
          </cell>
          <cell r="B187">
            <v>397</v>
          </cell>
          <cell r="C187">
            <v>407</v>
          </cell>
          <cell r="D187">
            <v>402</v>
          </cell>
          <cell r="E187" t="str">
            <v>Steady</v>
          </cell>
          <cell r="F187">
            <v>470</v>
          </cell>
          <cell r="G187">
            <v>480</v>
          </cell>
          <cell r="H187">
            <v>475</v>
          </cell>
          <cell r="I187">
            <v>-3</v>
          </cell>
          <cell r="J187">
            <v>340</v>
          </cell>
          <cell r="K187">
            <v>350</v>
          </cell>
          <cell r="L187">
            <v>345</v>
          </cell>
          <cell r="M187" t="str">
            <v>Steady</v>
          </cell>
          <cell r="N187">
            <v>324</v>
          </cell>
          <cell r="O187">
            <v>334</v>
          </cell>
          <cell r="P187">
            <v>329</v>
          </cell>
          <cell r="Q187">
            <v>-2</v>
          </cell>
          <cell r="R187">
            <v>362</v>
          </cell>
          <cell r="S187">
            <v>367</v>
          </cell>
          <cell r="T187">
            <v>364.5</v>
          </cell>
          <cell r="U187">
            <v>-2.5</v>
          </cell>
          <cell r="V187">
            <v>356</v>
          </cell>
          <cell r="W187">
            <v>366</v>
          </cell>
          <cell r="X187">
            <v>361</v>
          </cell>
          <cell r="Y187">
            <v>-3</v>
          </cell>
          <cell r="Z187">
            <v>397</v>
          </cell>
          <cell r="AA187">
            <v>407</v>
          </cell>
          <cell r="AB187">
            <v>402</v>
          </cell>
          <cell r="AC187" t="str">
            <v>Steady</v>
          </cell>
          <cell r="AD187">
            <v>292</v>
          </cell>
          <cell r="AE187">
            <v>302</v>
          </cell>
          <cell r="AF187">
            <v>297</v>
          </cell>
          <cell r="AG187" t="str">
            <v>Steady</v>
          </cell>
          <cell r="AH187">
            <v>390</v>
          </cell>
          <cell r="AI187">
            <v>400</v>
          </cell>
          <cell r="AJ187">
            <v>395</v>
          </cell>
          <cell r="AK187" t="str">
            <v>Steady</v>
          </cell>
          <cell r="AL187">
            <v>378</v>
          </cell>
          <cell r="AM187">
            <v>388</v>
          </cell>
          <cell r="AN187">
            <v>383</v>
          </cell>
          <cell r="AO187">
            <v>-3</v>
          </cell>
          <cell r="AP187">
            <v>357</v>
          </cell>
          <cell r="AQ187">
            <v>367</v>
          </cell>
          <cell r="AR187">
            <v>362</v>
          </cell>
          <cell r="AS187" t="str">
            <v>Steady</v>
          </cell>
          <cell r="AT187">
            <v>340</v>
          </cell>
          <cell r="AU187">
            <v>350</v>
          </cell>
          <cell r="AV187">
            <v>345</v>
          </cell>
          <cell r="AW187" t="str">
            <v>Steady</v>
          </cell>
          <cell r="AX187">
            <v>253</v>
          </cell>
          <cell r="AY187">
            <v>263</v>
          </cell>
          <cell r="AZ187">
            <v>258</v>
          </cell>
          <cell r="BA187" t="str">
            <v>Steady</v>
          </cell>
          <cell r="BB187">
            <v>236</v>
          </cell>
          <cell r="BC187">
            <v>246</v>
          </cell>
          <cell r="BD187">
            <v>241</v>
          </cell>
          <cell r="BE187">
            <v>-5</v>
          </cell>
          <cell r="BF187">
            <v>395</v>
          </cell>
          <cell r="BG187">
            <v>405</v>
          </cell>
          <cell r="BH187">
            <v>400</v>
          </cell>
          <cell r="BI187" t="str">
            <v>Steady</v>
          </cell>
          <cell r="BJ187">
            <v>341</v>
          </cell>
          <cell r="BK187">
            <v>351</v>
          </cell>
          <cell r="BL187">
            <v>346</v>
          </cell>
          <cell r="BM187">
            <v>9</v>
          </cell>
          <cell r="BN187">
            <v>264</v>
          </cell>
          <cell r="BO187">
            <v>274</v>
          </cell>
          <cell r="BP187">
            <v>269</v>
          </cell>
          <cell r="BQ187" t="str">
            <v>Steady</v>
          </cell>
          <cell r="BR187">
            <v>245</v>
          </cell>
          <cell r="BS187">
            <v>255</v>
          </cell>
          <cell r="BT187">
            <v>250</v>
          </cell>
          <cell r="BU187">
            <v>-5</v>
          </cell>
          <cell r="BV187">
            <v>248</v>
          </cell>
          <cell r="BW187">
            <v>258</v>
          </cell>
          <cell r="BX187">
            <v>253</v>
          </cell>
          <cell r="BY187">
            <v>-6</v>
          </cell>
          <cell r="BZ187">
            <v>255</v>
          </cell>
          <cell r="CA187">
            <v>265</v>
          </cell>
          <cell r="CB187">
            <v>260</v>
          </cell>
          <cell r="CC187" t="str">
            <v>Steady</v>
          </cell>
          <cell r="CD187">
            <v>256</v>
          </cell>
          <cell r="CE187">
            <v>266</v>
          </cell>
          <cell r="CF187">
            <v>261</v>
          </cell>
          <cell r="CG187">
            <v>-2</v>
          </cell>
          <cell r="CH187">
            <v>228</v>
          </cell>
          <cell r="CI187">
            <v>238</v>
          </cell>
          <cell r="CJ187">
            <v>233</v>
          </cell>
          <cell r="CK187">
            <v>-3</v>
          </cell>
          <cell r="CL187">
            <v>250</v>
          </cell>
          <cell r="CM187">
            <v>260</v>
          </cell>
          <cell r="CN187">
            <v>255</v>
          </cell>
          <cell r="CO187">
            <v>-5</v>
          </cell>
          <cell r="CP187">
            <v>267</v>
          </cell>
          <cell r="CQ187">
            <v>237</v>
          </cell>
          <cell r="CR187">
            <v>252</v>
          </cell>
          <cell r="CS187">
            <v>15</v>
          </cell>
          <cell r="CT187">
            <v>290</v>
          </cell>
          <cell r="CU187">
            <v>300</v>
          </cell>
          <cell r="CV187">
            <v>295</v>
          </cell>
          <cell r="CW187">
            <v>-2</v>
          </cell>
          <cell r="CX187">
            <v>270</v>
          </cell>
          <cell r="CY187">
            <v>280</v>
          </cell>
          <cell r="CZ187">
            <v>275</v>
          </cell>
          <cell r="DA187">
            <v>-3</v>
          </cell>
          <cell r="DB187">
            <v>287</v>
          </cell>
          <cell r="DC187">
            <v>297</v>
          </cell>
          <cell r="DD187">
            <v>292</v>
          </cell>
          <cell r="DE187">
            <v>-5</v>
          </cell>
          <cell r="DF187">
            <v>245</v>
          </cell>
          <cell r="DG187">
            <v>255</v>
          </cell>
          <cell r="DH187">
            <v>250</v>
          </cell>
          <cell r="DI187">
            <v>-5</v>
          </cell>
          <cell r="DJ187">
            <v>250</v>
          </cell>
          <cell r="DK187">
            <v>260</v>
          </cell>
          <cell r="DL187">
            <v>255</v>
          </cell>
          <cell r="DM187">
            <v>-2</v>
          </cell>
          <cell r="DN187">
            <v>224</v>
          </cell>
          <cell r="DO187">
            <v>234</v>
          </cell>
          <cell r="DP187">
            <v>229</v>
          </cell>
          <cell r="DQ187">
            <v>-3</v>
          </cell>
          <cell r="DR187">
            <v>245</v>
          </cell>
          <cell r="DS187">
            <v>255</v>
          </cell>
          <cell r="DT187">
            <v>250</v>
          </cell>
          <cell r="DU187">
            <v>-5</v>
          </cell>
          <cell r="DV187">
            <v>231</v>
          </cell>
          <cell r="DW187">
            <v>241</v>
          </cell>
          <cell r="DX187">
            <v>236</v>
          </cell>
          <cell r="DY187">
            <v>-5</v>
          </cell>
          <cell r="DZ187">
            <v>279</v>
          </cell>
          <cell r="EA187">
            <v>289</v>
          </cell>
          <cell r="EB187">
            <v>284</v>
          </cell>
          <cell r="EC187">
            <v>-6</v>
          </cell>
          <cell r="ED187">
            <v>256</v>
          </cell>
          <cell r="EE187">
            <v>266</v>
          </cell>
          <cell r="EF187">
            <v>261</v>
          </cell>
          <cell r="EG187">
            <v>-2</v>
          </cell>
          <cell r="EH187">
            <v>278</v>
          </cell>
          <cell r="EI187">
            <v>288</v>
          </cell>
          <cell r="EJ187">
            <v>283</v>
          </cell>
          <cell r="EK187">
            <v>-5</v>
          </cell>
          <cell r="EL187">
            <v>225</v>
          </cell>
          <cell r="EM187">
            <v>230</v>
          </cell>
          <cell r="EN187">
            <v>227.5</v>
          </cell>
          <cell r="EO187">
            <v>-7.5</v>
          </cell>
          <cell r="EP187">
            <v>241</v>
          </cell>
          <cell r="EQ187">
            <v>251</v>
          </cell>
          <cell r="ER187">
            <v>246</v>
          </cell>
          <cell r="ES187">
            <v>-10</v>
          </cell>
          <cell r="ET187">
            <v>240</v>
          </cell>
          <cell r="EU187">
            <v>250</v>
          </cell>
          <cell r="EV187">
            <v>245</v>
          </cell>
          <cell r="EW187">
            <v>2</v>
          </cell>
          <cell r="EX187">
            <v>240</v>
          </cell>
          <cell r="EY187">
            <v>250</v>
          </cell>
          <cell r="EZ187">
            <v>245</v>
          </cell>
          <cell r="FA187">
            <v>-4.5</v>
          </cell>
          <cell r="FB187">
            <v>178</v>
          </cell>
          <cell r="FC187">
            <v>188</v>
          </cell>
          <cell r="FD187">
            <v>183</v>
          </cell>
          <cell r="FE187">
            <v>-5</v>
          </cell>
          <cell r="FF187">
            <v>324</v>
          </cell>
          <cell r="FG187">
            <v>334</v>
          </cell>
          <cell r="FH187">
            <v>329</v>
          </cell>
          <cell r="FI187">
            <v>10</v>
          </cell>
          <cell r="FJ187">
            <v>290</v>
          </cell>
          <cell r="FK187">
            <v>300</v>
          </cell>
          <cell r="FL187">
            <v>295</v>
          </cell>
          <cell r="FM187">
            <v>5</v>
          </cell>
          <cell r="FN187">
            <v>305</v>
          </cell>
          <cell r="FO187">
            <v>315</v>
          </cell>
          <cell r="FP187">
            <v>310</v>
          </cell>
          <cell r="FQ187" t="str">
            <v>Steady</v>
          </cell>
          <cell r="FR187">
            <v>230</v>
          </cell>
          <cell r="FS187">
            <v>240</v>
          </cell>
          <cell r="FT187">
            <v>235</v>
          </cell>
          <cell r="FU187" t="str">
            <v>Steady</v>
          </cell>
          <cell r="FV187">
            <v>343</v>
          </cell>
          <cell r="FW187">
            <v>353</v>
          </cell>
          <cell r="FX187">
            <v>348</v>
          </cell>
          <cell r="FY187">
            <v>-2</v>
          </cell>
          <cell r="FZ187">
            <v>322</v>
          </cell>
          <cell r="GA187">
            <v>332</v>
          </cell>
          <cell r="GB187">
            <v>327</v>
          </cell>
          <cell r="GC187">
            <v>-3</v>
          </cell>
          <cell r="GD187">
            <v>329</v>
          </cell>
          <cell r="GE187">
            <v>339</v>
          </cell>
          <cell r="GF187">
            <v>334</v>
          </cell>
          <cell r="GG187">
            <v>-5</v>
          </cell>
          <cell r="GH187">
            <v>312</v>
          </cell>
          <cell r="GI187">
            <v>322</v>
          </cell>
          <cell r="GJ187">
            <v>317</v>
          </cell>
          <cell r="GK187">
            <v>-5</v>
          </cell>
        </row>
        <row r="188">
          <cell r="A188">
            <v>41831</v>
          </cell>
          <cell r="B188" t="str">
            <v>N/A</v>
          </cell>
          <cell r="C188" t="str">
            <v>N/A</v>
          </cell>
          <cell r="D188" t="str">
            <v>N/A</v>
          </cell>
          <cell r="E188" t="str">
            <v>N/A</v>
          </cell>
          <cell r="F188" t="str">
            <v>N/A</v>
          </cell>
          <cell r="G188" t="str">
            <v>N/A</v>
          </cell>
          <cell r="H188" t="str">
            <v>N/A</v>
          </cell>
          <cell r="I188" t="str">
            <v>N/A</v>
          </cell>
          <cell r="J188" t="str">
            <v>N/A</v>
          </cell>
          <cell r="K188" t="str">
            <v>N/A</v>
          </cell>
          <cell r="L188" t="str">
            <v>N/A</v>
          </cell>
          <cell r="M188" t="str">
            <v>N/A</v>
          </cell>
          <cell r="N188" t="str">
            <v>N/A</v>
          </cell>
          <cell r="O188" t="str">
            <v>N/A</v>
          </cell>
          <cell r="P188" t="str">
            <v>N/A</v>
          </cell>
          <cell r="Q188" t="str">
            <v>N/A</v>
          </cell>
          <cell r="R188" t="str">
            <v>N/A</v>
          </cell>
          <cell r="S188" t="str">
            <v>N/A</v>
          </cell>
          <cell r="T188" t="str">
            <v>N/A</v>
          </cell>
          <cell r="U188" t="str">
            <v>N/A</v>
          </cell>
          <cell r="V188" t="str">
            <v>N/A</v>
          </cell>
          <cell r="W188" t="str">
            <v>N/A</v>
          </cell>
          <cell r="X188" t="str">
            <v>N/A</v>
          </cell>
          <cell r="Y188" t="str">
            <v>N/A</v>
          </cell>
          <cell r="Z188" t="str">
            <v>N/A</v>
          </cell>
          <cell r="AA188" t="str">
            <v>N/A</v>
          </cell>
          <cell r="AB188" t="str">
            <v>N/A</v>
          </cell>
          <cell r="AC188" t="str">
            <v>N/A</v>
          </cell>
          <cell r="AD188" t="str">
            <v>N/A</v>
          </cell>
          <cell r="AE188" t="str">
            <v>N/A</v>
          </cell>
          <cell r="AF188" t="str">
            <v>N/A</v>
          </cell>
          <cell r="AG188" t="str">
            <v>N/A</v>
          </cell>
          <cell r="AH188" t="str">
            <v>N/A</v>
          </cell>
          <cell r="AI188" t="str">
            <v>N/A</v>
          </cell>
          <cell r="AJ188" t="str">
            <v>N/A</v>
          </cell>
          <cell r="AK188" t="str">
            <v>N/A</v>
          </cell>
          <cell r="AL188" t="str">
            <v>N/A</v>
          </cell>
          <cell r="AM188" t="str">
            <v>N/A</v>
          </cell>
          <cell r="AN188" t="str">
            <v>N/A</v>
          </cell>
          <cell r="AO188" t="str">
            <v>N/A</v>
          </cell>
          <cell r="AP188" t="str">
            <v>N/A</v>
          </cell>
          <cell r="AQ188" t="str">
            <v>N/A</v>
          </cell>
          <cell r="AR188" t="str">
            <v>N/A</v>
          </cell>
          <cell r="AS188" t="str">
            <v>N/A</v>
          </cell>
          <cell r="AT188" t="str">
            <v>N/A</v>
          </cell>
          <cell r="AU188" t="str">
            <v>N/A</v>
          </cell>
          <cell r="AV188" t="str">
            <v>N/A</v>
          </cell>
          <cell r="AW188" t="str">
            <v>N/A</v>
          </cell>
          <cell r="AX188" t="str">
            <v>N/A</v>
          </cell>
          <cell r="AY188" t="str">
            <v>N/A</v>
          </cell>
          <cell r="AZ188" t="str">
            <v>N/A</v>
          </cell>
          <cell r="BA188" t="str">
            <v>N/A</v>
          </cell>
          <cell r="BB188" t="str">
            <v>N/A</v>
          </cell>
          <cell r="BC188" t="str">
            <v>N/A</v>
          </cell>
          <cell r="BD188" t="str">
            <v>N/A</v>
          </cell>
          <cell r="BE188" t="str">
            <v>N/A</v>
          </cell>
          <cell r="BF188" t="str">
            <v>N/A</v>
          </cell>
          <cell r="BG188" t="str">
            <v>N/A</v>
          </cell>
          <cell r="BH188" t="str">
            <v>N/A</v>
          </cell>
          <cell r="BI188" t="str">
            <v>N/A</v>
          </cell>
          <cell r="BJ188" t="str">
            <v>N/A</v>
          </cell>
          <cell r="BK188" t="str">
            <v>N/A</v>
          </cell>
          <cell r="BL188" t="str">
            <v>N/A</v>
          </cell>
          <cell r="BM188" t="str">
            <v>N/A</v>
          </cell>
          <cell r="BN188" t="str">
            <v>N/A</v>
          </cell>
          <cell r="BO188" t="str">
            <v>N/A</v>
          </cell>
          <cell r="BP188" t="str">
            <v>N/A</v>
          </cell>
          <cell r="BQ188" t="str">
            <v>N/A</v>
          </cell>
          <cell r="BR188" t="str">
            <v>N/A</v>
          </cell>
          <cell r="BS188" t="str">
            <v>N/A</v>
          </cell>
          <cell r="BT188" t="str">
            <v>N/A</v>
          </cell>
          <cell r="BU188" t="str">
            <v>N/A</v>
          </cell>
          <cell r="BV188" t="str">
            <v>N/A</v>
          </cell>
          <cell r="BW188" t="str">
            <v>N/A</v>
          </cell>
          <cell r="BX188" t="str">
            <v>N/A</v>
          </cell>
          <cell r="BY188" t="str">
            <v>N/A</v>
          </cell>
          <cell r="BZ188" t="str">
            <v>N/A</v>
          </cell>
          <cell r="CA188" t="str">
            <v>N/A</v>
          </cell>
          <cell r="CB188" t="str">
            <v>N/A</v>
          </cell>
          <cell r="CC188" t="str">
            <v>N/A</v>
          </cell>
          <cell r="CD188" t="str">
            <v>N/A</v>
          </cell>
          <cell r="CE188" t="str">
            <v>N/A</v>
          </cell>
          <cell r="CF188" t="str">
            <v>N/A</v>
          </cell>
          <cell r="CG188" t="str">
            <v>N/A</v>
          </cell>
          <cell r="CH188" t="str">
            <v>N/A</v>
          </cell>
          <cell r="CI188" t="str">
            <v>N/A</v>
          </cell>
          <cell r="CJ188" t="str">
            <v>N/A</v>
          </cell>
          <cell r="CK188" t="str">
            <v>N/A</v>
          </cell>
          <cell r="CL188" t="str">
            <v>N/A</v>
          </cell>
          <cell r="CM188" t="str">
            <v>N/A</v>
          </cell>
          <cell r="CN188" t="str">
            <v>N/A</v>
          </cell>
          <cell r="CO188" t="str">
            <v>N/A</v>
          </cell>
          <cell r="CP188" t="str">
            <v>N/A</v>
          </cell>
          <cell r="CQ188" t="str">
            <v>N/A</v>
          </cell>
          <cell r="CR188" t="str">
            <v>N/A</v>
          </cell>
          <cell r="CS188" t="str">
            <v>N/A</v>
          </cell>
          <cell r="CT188" t="str">
            <v>N/A</v>
          </cell>
          <cell r="CU188" t="str">
            <v>N/A</v>
          </cell>
          <cell r="CV188" t="str">
            <v>N/A</v>
          </cell>
          <cell r="CW188" t="str">
            <v>N/A</v>
          </cell>
          <cell r="CX188" t="str">
            <v>N/A</v>
          </cell>
          <cell r="CY188" t="str">
            <v>N/A</v>
          </cell>
          <cell r="CZ188" t="str">
            <v>N/A</v>
          </cell>
          <cell r="DA188" t="str">
            <v>N/A</v>
          </cell>
          <cell r="DB188" t="str">
            <v>N/A</v>
          </cell>
          <cell r="DC188" t="str">
            <v>N/A</v>
          </cell>
          <cell r="DD188" t="str">
            <v>N/A</v>
          </cell>
          <cell r="DE188" t="str">
            <v>N/A</v>
          </cell>
          <cell r="DF188" t="str">
            <v>N/A</v>
          </cell>
          <cell r="DG188" t="str">
            <v>N/A</v>
          </cell>
          <cell r="DH188" t="str">
            <v>N/A</v>
          </cell>
          <cell r="DI188" t="str">
            <v>N/A</v>
          </cell>
          <cell r="DJ188" t="str">
            <v>N/A</v>
          </cell>
          <cell r="DK188" t="str">
            <v>N/A</v>
          </cell>
          <cell r="DL188" t="str">
            <v>N/A</v>
          </cell>
          <cell r="DM188" t="str">
            <v>N/A</v>
          </cell>
          <cell r="DN188" t="str">
            <v>N/A</v>
          </cell>
          <cell r="DO188" t="str">
            <v>N/A</v>
          </cell>
          <cell r="DP188" t="str">
            <v>N/A</v>
          </cell>
          <cell r="DQ188" t="str">
            <v>N/A</v>
          </cell>
          <cell r="DR188" t="str">
            <v>N/A</v>
          </cell>
          <cell r="DS188" t="str">
            <v>N/A</v>
          </cell>
          <cell r="DT188" t="str">
            <v>N/A</v>
          </cell>
          <cell r="DU188" t="str">
            <v>N/A</v>
          </cell>
          <cell r="DV188" t="str">
            <v>N/A</v>
          </cell>
          <cell r="DW188" t="str">
            <v>N/A</v>
          </cell>
          <cell r="DX188" t="str">
            <v>N/A</v>
          </cell>
          <cell r="DY188" t="str">
            <v>N/A</v>
          </cell>
          <cell r="DZ188" t="str">
            <v>N/A</v>
          </cell>
          <cell r="EA188" t="str">
            <v>N/A</v>
          </cell>
          <cell r="EB188" t="str">
            <v>N/A</v>
          </cell>
          <cell r="EC188" t="str">
            <v>N/A</v>
          </cell>
          <cell r="ED188" t="str">
            <v>N/A</v>
          </cell>
          <cell r="EE188" t="str">
            <v>N/A</v>
          </cell>
          <cell r="EF188" t="str">
            <v>N/A</v>
          </cell>
          <cell r="EG188" t="str">
            <v>N/A</v>
          </cell>
          <cell r="EH188" t="str">
            <v>N/A</v>
          </cell>
          <cell r="EI188" t="str">
            <v>N/A</v>
          </cell>
          <cell r="EJ188" t="str">
            <v>N/A</v>
          </cell>
          <cell r="EK188" t="str">
            <v>N/A</v>
          </cell>
          <cell r="EL188" t="str">
            <v>N/A</v>
          </cell>
          <cell r="EM188" t="str">
            <v>N/A</v>
          </cell>
          <cell r="EN188" t="str">
            <v>N/A</v>
          </cell>
          <cell r="EO188" t="str">
            <v>N/A</v>
          </cell>
          <cell r="EP188" t="str">
            <v>N/A</v>
          </cell>
          <cell r="EQ188" t="str">
            <v>N/A</v>
          </cell>
          <cell r="ER188" t="str">
            <v>N/A</v>
          </cell>
          <cell r="ES188" t="str">
            <v>N/A</v>
          </cell>
          <cell r="ET188" t="str">
            <v>N/A</v>
          </cell>
          <cell r="EU188" t="str">
            <v>N/A</v>
          </cell>
          <cell r="EV188" t="str">
            <v>N/A</v>
          </cell>
          <cell r="EW188" t="str">
            <v>N/A</v>
          </cell>
          <cell r="EX188" t="str">
            <v>N/A</v>
          </cell>
          <cell r="EY188" t="str">
            <v>N/A</v>
          </cell>
          <cell r="EZ188" t="str">
            <v>N/A</v>
          </cell>
          <cell r="FA188" t="str">
            <v>N/A</v>
          </cell>
          <cell r="FB188" t="str">
            <v>N/A</v>
          </cell>
          <cell r="FC188" t="str">
            <v>N/A</v>
          </cell>
          <cell r="FD188" t="str">
            <v>N/A</v>
          </cell>
          <cell r="FE188" t="str">
            <v>N/A</v>
          </cell>
          <cell r="FF188" t="str">
            <v>N/A</v>
          </cell>
          <cell r="FG188" t="str">
            <v>N/A</v>
          </cell>
          <cell r="FH188" t="str">
            <v>N/A</v>
          </cell>
          <cell r="FI188" t="str">
            <v>N/A</v>
          </cell>
          <cell r="FJ188" t="str">
            <v>N/A</v>
          </cell>
          <cell r="FK188" t="str">
            <v>N/A</v>
          </cell>
          <cell r="FL188" t="str">
            <v>N/A</v>
          </cell>
          <cell r="FM188" t="str">
            <v>N/A</v>
          </cell>
          <cell r="FN188" t="str">
            <v>N/A</v>
          </cell>
          <cell r="FO188" t="str">
            <v>N/A</v>
          </cell>
          <cell r="FP188" t="str">
            <v>N/A</v>
          </cell>
          <cell r="FQ188" t="str">
            <v>N/A</v>
          </cell>
          <cell r="FR188" t="str">
            <v>N/A</v>
          </cell>
          <cell r="FS188" t="str">
            <v>N/A</v>
          </cell>
          <cell r="FT188" t="str">
            <v>N/A</v>
          </cell>
          <cell r="FU188" t="str">
            <v>N/A</v>
          </cell>
          <cell r="FV188" t="str">
            <v>N/A</v>
          </cell>
          <cell r="FW188" t="str">
            <v>N/A</v>
          </cell>
          <cell r="FX188" t="str">
            <v>N/A</v>
          </cell>
          <cell r="FY188" t="str">
            <v>N/A</v>
          </cell>
          <cell r="FZ188" t="str">
            <v>N/A</v>
          </cell>
          <cell r="GA188" t="str">
            <v>N/A</v>
          </cell>
          <cell r="GB188" t="str">
            <v>N/A</v>
          </cell>
          <cell r="GC188" t="str">
            <v>N/A</v>
          </cell>
          <cell r="GD188" t="str">
            <v>N/A</v>
          </cell>
          <cell r="GE188" t="str">
            <v>N/A</v>
          </cell>
          <cell r="GF188" t="str">
            <v>N/A</v>
          </cell>
          <cell r="GG188" t="str">
            <v>N/A</v>
          </cell>
          <cell r="GH188" t="str">
            <v>N/A</v>
          </cell>
          <cell r="GI188" t="str">
            <v>N/A</v>
          </cell>
          <cell r="GJ188" t="str">
            <v>N/A</v>
          </cell>
          <cell r="GK188" t="str">
            <v>N/A</v>
          </cell>
        </row>
        <row r="189">
          <cell r="A189">
            <v>41838</v>
          </cell>
          <cell r="B189">
            <v>382</v>
          </cell>
          <cell r="C189">
            <v>392</v>
          </cell>
          <cell r="D189">
            <v>387</v>
          </cell>
          <cell r="E189" t="str">
            <v>N/A</v>
          </cell>
          <cell r="F189">
            <v>460</v>
          </cell>
          <cell r="G189">
            <v>470</v>
          </cell>
          <cell r="H189">
            <v>465</v>
          </cell>
          <cell r="I189" t="str">
            <v>N/A</v>
          </cell>
          <cell r="J189">
            <v>340</v>
          </cell>
          <cell r="K189">
            <v>350</v>
          </cell>
          <cell r="L189">
            <v>345</v>
          </cell>
          <cell r="M189" t="str">
            <v>N/A</v>
          </cell>
          <cell r="N189">
            <v>306</v>
          </cell>
          <cell r="O189">
            <v>316</v>
          </cell>
          <cell r="P189">
            <v>311</v>
          </cell>
          <cell r="Q189" t="str">
            <v>N/A</v>
          </cell>
          <cell r="R189">
            <v>344</v>
          </cell>
          <cell r="S189">
            <v>354</v>
          </cell>
          <cell r="T189">
            <v>349</v>
          </cell>
          <cell r="U189" t="str">
            <v>N/A</v>
          </cell>
          <cell r="V189">
            <v>346</v>
          </cell>
          <cell r="W189">
            <v>256</v>
          </cell>
          <cell r="X189">
            <v>301</v>
          </cell>
          <cell r="Y189" t="str">
            <v>N/A</v>
          </cell>
          <cell r="Z189">
            <v>397</v>
          </cell>
          <cell r="AA189">
            <v>407</v>
          </cell>
          <cell r="AB189">
            <v>402</v>
          </cell>
          <cell r="AC189" t="str">
            <v>N/A</v>
          </cell>
          <cell r="AD189">
            <v>280</v>
          </cell>
          <cell r="AE189">
            <v>290</v>
          </cell>
          <cell r="AF189">
            <v>285</v>
          </cell>
          <cell r="AG189" t="str">
            <v>N/A</v>
          </cell>
          <cell r="AH189">
            <v>372</v>
          </cell>
          <cell r="AI189">
            <v>382</v>
          </cell>
          <cell r="AJ189">
            <v>377</v>
          </cell>
          <cell r="AK189" t="str">
            <v>N/A</v>
          </cell>
          <cell r="AL189">
            <v>368</v>
          </cell>
          <cell r="AM189">
            <v>378</v>
          </cell>
          <cell r="AN189">
            <v>373</v>
          </cell>
          <cell r="AO189" t="str">
            <v>N/A</v>
          </cell>
          <cell r="AP189">
            <v>357</v>
          </cell>
          <cell r="AQ189">
            <v>367</v>
          </cell>
          <cell r="AR189">
            <v>362</v>
          </cell>
          <cell r="AS189" t="str">
            <v>N/A</v>
          </cell>
          <cell r="AT189">
            <v>328</v>
          </cell>
          <cell r="AU189">
            <v>338</v>
          </cell>
          <cell r="AV189">
            <v>333</v>
          </cell>
          <cell r="AW189" t="str">
            <v>N/A</v>
          </cell>
          <cell r="AX189">
            <v>238</v>
          </cell>
          <cell r="AY189">
            <v>248</v>
          </cell>
          <cell r="AZ189">
            <v>243</v>
          </cell>
          <cell r="BA189" t="str">
            <v>N/A</v>
          </cell>
          <cell r="BB189">
            <v>223</v>
          </cell>
          <cell r="BC189">
            <v>233</v>
          </cell>
          <cell r="BD189">
            <v>228</v>
          </cell>
          <cell r="BE189" t="str">
            <v>N/A</v>
          </cell>
          <cell r="BF189">
            <v>395</v>
          </cell>
          <cell r="BG189">
            <v>405</v>
          </cell>
          <cell r="BH189">
            <v>400</v>
          </cell>
          <cell r="BI189" t="str">
            <v>N/A</v>
          </cell>
          <cell r="BJ189">
            <v>336</v>
          </cell>
          <cell r="BK189">
            <v>346</v>
          </cell>
          <cell r="BL189">
            <v>341</v>
          </cell>
          <cell r="BM189" t="str">
            <v>N/A</v>
          </cell>
          <cell r="BN189">
            <v>249</v>
          </cell>
          <cell r="BO189">
            <v>259</v>
          </cell>
          <cell r="BP189">
            <v>254</v>
          </cell>
          <cell r="BQ189" t="str">
            <v>N/A</v>
          </cell>
          <cell r="BR189">
            <v>232</v>
          </cell>
          <cell r="BS189">
            <v>242</v>
          </cell>
          <cell r="BT189">
            <v>237</v>
          </cell>
          <cell r="BU189" t="str">
            <v>N/A</v>
          </cell>
          <cell r="BV189">
            <v>238</v>
          </cell>
          <cell r="BW189">
            <v>248</v>
          </cell>
          <cell r="BX189">
            <v>243</v>
          </cell>
          <cell r="BY189" t="str">
            <v>N/A</v>
          </cell>
          <cell r="BZ189">
            <v>250</v>
          </cell>
          <cell r="CA189">
            <v>260</v>
          </cell>
          <cell r="CB189">
            <v>255</v>
          </cell>
          <cell r="CC189" t="str">
            <v>N/A</v>
          </cell>
          <cell r="CD189">
            <v>243</v>
          </cell>
          <cell r="CE189">
            <v>253</v>
          </cell>
          <cell r="CF189">
            <v>248</v>
          </cell>
          <cell r="CG189" t="str">
            <v>N/A</v>
          </cell>
          <cell r="CH189">
            <v>218</v>
          </cell>
          <cell r="CI189">
            <v>228</v>
          </cell>
          <cell r="CJ189">
            <v>223</v>
          </cell>
          <cell r="CK189" t="str">
            <v>N/A</v>
          </cell>
          <cell r="CL189">
            <v>240</v>
          </cell>
          <cell r="CM189">
            <v>250</v>
          </cell>
          <cell r="CN189">
            <v>245</v>
          </cell>
          <cell r="CO189" t="str">
            <v>N/A</v>
          </cell>
          <cell r="CP189">
            <v>222</v>
          </cell>
          <cell r="CQ189">
            <v>232</v>
          </cell>
          <cell r="CR189">
            <v>227</v>
          </cell>
          <cell r="CS189" t="str">
            <v>N/A</v>
          </cell>
          <cell r="CT189">
            <v>267</v>
          </cell>
          <cell r="CU189">
            <v>277</v>
          </cell>
          <cell r="CV189">
            <v>272</v>
          </cell>
          <cell r="CW189" t="str">
            <v>N/A</v>
          </cell>
          <cell r="CX189">
            <v>260</v>
          </cell>
          <cell r="CY189">
            <v>270</v>
          </cell>
          <cell r="CZ189">
            <v>265</v>
          </cell>
          <cell r="DA189" t="str">
            <v>N/A</v>
          </cell>
          <cell r="DB189">
            <v>277</v>
          </cell>
          <cell r="DC189">
            <v>287</v>
          </cell>
          <cell r="DD189">
            <v>282</v>
          </cell>
          <cell r="DE189" t="str">
            <v>N/A</v>
          </cell>
          <cell r="DF189">
            <v>240</v>
          </cell>
          <cell r="DG189">
            <v>250</v>
          </cell>
          <cell r="DH189">
            <v>245</v>
          </cell>
          <cell r="DI189" t="str">
            <v>N/A</v>
          </cell>
          <cell r="DJ189">
            <v>237</v>
          </cell>
          <cell r="DK189">
            <v>247</v>
          </cell>
          <cell r="DL189">
            <v>242</v>
          </cell>
          <cell r="DM189" t="str">
            <v>N/A</v>
          </cell>
          <cell r="DN189">
            <v>211</v>
          </cell>
          <cell r="DO189">
            <v>221</v>
          </cell>
          <cell r="DP189">
            <v>216</v>
          </cell>
          <cell r="DQ189" t="str">
            <v>N/A</v>
          </cell>
          <cell r="DR189">
            <v>235</v>
          </cell>
          <cell r="DS189">
            <v>245</v>
          </cell>
          <cell r="DT189">
            <v>240</v>
          </cell>
          <cell r="DU189" t="str">
            <v>N/A</v>
          </cell>
          <cell r="DV189">
            <v>226</v>
          </cell>
          <cell r="DW189">
            <v>236</v>
          </cell>
          <cell r="DX189">
            <v>231</v>
          </cell>
          <cell r="DY189" t="str">
            <v>N/A</v>
          </cell>
          <cell r="DZ189">
            <v>273</v>
          </cell>
          <cell r="EA189">
            <v>283</v>
          </cell>
          <cell r="EB189">
            <v>278</v>
          </cell>
          <cell r="EC189" t="str">
            <v>N/A</v>
          </cell>
          <cell r="ED189">
            <v>254</v>
          </cell>
          <cell r="EE189">
            <v>264</v>
          </cell>
          <cell r="EF189">
            <v>259</v>
          </cell>
          <cell r="EG189" t="str">
            <v>N/A</v>
          </cell>
          <cell r="EH189">
            <v>273</v>
          </cell>
          <cell r="EI189">
            <v>283</v>
          </cell>
          <cell r="EJ189">
            <v>278</v>
          </cell>
          <cell r="EK189" t="str">
            <v>N/A</v>
          </cell>
          <cell r="EL189">
            <v>219</v>
          </cell>
          <cell r="EM189">
            <v>229</v>
          </cell>
          <cell r="EN189">
            <v>224</v>
          </cell>
          <cell r="EO189" t="str">
            <v>N/A</v>
          </cell>
          <cell r="EP189">
            <v>230</v>
          </cell>
          <cell r="EQ189">
            <v>240</v>
          </cell>
          <cell r="ER189">
            <v>235</v>
          </cell>
          <cell r="ES189" t="str">
            <v>N/A</v>
          </cell>
          <cell r="ET189">
            <v>231</v>
          </cell>
          <cell r="EU189">
            <v>241</v>
          </cell>
          <cell r="EV189">
            <v>236</v>
          </cell>
          <cell r="EW189" t="str">
            <v>N/A</v>
          </cell>
          <cell r="EX189">
            <v>230</v>
          </cell>
          <cell r="EY189">
            <v>240</v>
          </cell>
          <cell r="EZ189">
            <v>235</v>
          </cell>
          <cell r="FA189" t="str">
            <v>N/A</v>
          </cell>
          <cell r="FB189">
            <v>173</v>
          </cell>
          <cell r="FC189">
            <v>183</v>
          </cell>
          <cell r="FD189">
            <v>178</v>
          </cell>
          <cell r="FE189" t="str">
            <v>N/A</v>
          </cell>
          <cell r="FF189">
            <v>304</v>
          </cell>
          <cell r="FG189">
            <v>314</v>
          </cell>
          <cell r="FH189">
            <v>309</v>
          </cell>
          <cell r="FI189" t="str">
            <v>N/A</v>
          </cell>
          <cell r="FJ189">
            <v>275</v>
          </cell>
          <cell r="FK189">
            <v>285</v>
          </cell>
          <cell r="FL189">
            <v>280</v>
          </cell>
          <cell r="FM189" t="str">
            <v>N/A</v>
          </cell>
          <cell r="FN189">
            <v>285</v>
          </cell>
          <cell r="FO189">
            <v>295</v>
          </cell>
          <cell r="FP189">
            <v>290</v>
          </cell>
          <cell r="FQ189" t="str">
            <v>N/A</v>
          </cell>
          <cell r="FR189">
            <v>228</v>
          </cell>
          <cell r="FS189">
            <v>238</v>
          </cell>
          <cell r="FT189">
            <v>233</v>
          </cell>
          <cell r="FU189" t="str">
            <v>N/A</v>
          </cell>
          <cell r="FV189">
            <v>330</v>
          </cell>
          <cell r="FW189">
            <v>340</v>
          </cell>
          <cell r="FX189">
            <v>335</v>
          </cell>
          <cell r="FY189" t="str">
            <v>N/A</v>
          </cell>
          <cell r="FZ189">
            <v>312</v>
          </cell>
          <cell r="GA189">
            <v>322</v>
          </cell>
          <cell r="GB189">
            <v>317</v>
          </cell>
          <cell r="GC189" t="str">
            <v>N/A</v>
          </cell>
          <cell r="GD189">
            <v>324</v>
          </cell>
          <cell r="GE189">
            <v>334</v>
          </cell>
          <cell r="GF189">
            <v>329</v>
          </cell>
          <cell r="GG189" t="str">
            <v>N/A</v>
          </cell>
          <cell r="GH189">
            <v>312</v>
          </cell>
          <cell r="GI189">
            <v>322</v>
          </cell>
          <cell r="GJ189">
            <v>317</v>
          </cell>
          <cell r="GK189" t="str">
            <v>N/A</v>
          </cell>
        </row>
        <row r="190">
          <cell r="A190">
            <v>41845</v>
          </cell>
          <cell r="B190">
            <v>377</v>
          </cell>
          <cell r="C190">
            <v>387</v>
          </cell>
          <cell r="D190">
            <v>382</v>
          </cell>
          <cell r="E190">
            <v>-5</v>
          </cell>
          <cell r="F190">
            <v>451</v>
          </cell>
          <cell r="G190">
            <v>461</v>
          </cell>
          <cell r="H190">
            <v>456</v>
          </cell>
          <cell r="I190">
            <v>-9</v>
          </cell>
          <cell r="J190">
            <v>340</v>
          </cell>
          <cell r="K190">
            <v>350</v>
          </cell>
          <cell r="L190">
            <v>345</v>
          </cell>
          <cell r="M190" t="str">
            <v>Steady</v>
          </cell>
          <cell r="N190">
            <v>313</v>
          </cell>
          <cell r="O190">
            <v>323</v>
          </cell>
          <cell r="P190">
            <v>318</v>
          </cell>
          <cell r="Q190">
            <v>7</v>
          </cell>
          <cell r="R190">
            <v>333</v>
          </cell>
          <cell r="S190">
            <v>343</v>
          </cell>
          <cell r="T190">
            <v>338</v>
          </cell>
          <cell r="U190">
            <v>-11</v>
          </cell>
          <cell r="V190">
            <v>337</v>
          </cell>
          <cell r="W190">
            <v>347</v>
          </cell>
          <cell r="X190">
            <v>342</v>
          </cell>
          <cell r="Y190">
            <v>41</v>
          </cell>
          <cell r="Z190">
            <v>397</v>
          </cell>
          <cell r="AA190">
            <v>407</v>
          </cell>
          <cell r="AB190">
            <v>402</v>
          </cell>
          <cell r="AC190" t="str">
            <v>Steady</v>
          </cell>
          <cell r="AD190">
            <v>285</v>
          </cell>
          <cell r="AE190">
            <v>295</v>
          </cell>
          <cell r="AF190">
            <v>290</v>
          </cell>
          <cell r="AG190">
            <v>5</v>
          </cell>
          <cell r="AH190">
            <v>361</v>
          </cell>
          <cell r="AI190">
            <v>371</v>
          </cell>
          <cell r="AJ190">
            <v>366</v>
          </cell>
          <cell r="AK190">
            <v>-11</v>
          </cell>
          <cell r="AL190">
            <v>359</v>
          </cell>
          <cell r="AM190">
            <v>369</v>
          </cell>
          <cell r="AN190">
            <v>364</v>
          </cell>
          <cell r="AO190">
            <v>-9</v>
          </cell>
          <cell r="AP190">
            <v>357</v>
          </cell>
          <cell r="AQ190">
            <v>367</v>
          </cell>
          <cell r="AR190">
            <v>362</v>
          </cell>
          <cell r="AS190" t="str">
            <v>Steady</v>
          </cell>
          <cell r="AT190">
            <v>333</v>
          </cell>
          <cell r="AU190">
            <v>343</v>
          </cell>
          <cell r="AV190">
            <v>338</v>
          </cell>
          <cell r="AW190">
            <v>5</v>
          </cell>
          <cell r="AX190">
            <v>228</v>
          </cell>
          <cell r="AY190">
            <v>238</v>
          </cell>
          <cell r="AZ190">
            <v>233</v>
          </cell>
          <cell r="BA190">
            <v>-10</v>
          </cell>
          <cell r="BB190">
            <v>213</v>
          </cell>
          <cell r="BC190">
            <v>223</v>
          </cell>
          <cell r="BD190">
            <v>218</v>
          </cell>
          <cell r="BE190">
            <v>-10</v>
          </cell>
          <cell r="BF190">
            <v>395</v>
          </cell>
          <cell r="BG190">
            <v>405</v>
          </cell>
          <cell r="BH190">
            <v>400</v>
          </cell>
          <cell r="BI190" t="str">
            <v>Steady</v>
          </cell>
          <cell r="BJ190">
            <v>328</v>
          </cell>
          <cell r="BK190">
            <v>338</v>
          </cell>
          <cell r="BL190">
            <v>333</v>
          </cell>
          <cell r="BM190">
            <v>-8</v>
          </cell>
          <cell r="BN190">
            <v>249</v>
          </cell>
          <cell r="BO190">
            <v>259</v>
          </cell>
          <cell r="BP190">
            <v>254</v>
          </cell>
          <cell r="BQ190" t="str">
            <v>Steady</v>
          </cell>
          <cell r="BR190">
            <v>232</v>
          </cell>
          <cell r="BS190">
            <v>242</v>
          </cell>
          <cell r="BT190">
            <v>237</v>
          </cell>
          <cell r="BU190" t="str">
            <v>Steady</v>
          </cell>
          <cell r="BV190">
            <v>233</v>
          </cell>
          <cell r="BW190">
            <v>243</v>
          </cell>
          <cell r="BX190">
            <v>238</v>
          </cell>
          <cell r="BY190">
            <v>-5</v>
          </cell>
          <cell r="BZ190">
            <v>240</v>
          </cell>
          <cell r="CA190">
            <v>250</v>
          </cell>
          <cell r="CB190">
            <v>245</v>
          </cell>
          <cell r="CC190">
            <v>-10</v>
          </cell>
          <cell r="CD190">
            <v>246</v>
          </cell>
          <cell r="CE190">
            <v>256</v>
          </cell>
          <cell r="CF190">
            <v>251</v>
          </cell>
          <cell r="CG190">
            <v>3</v>
          </cell>
          <cell r="CH190">
            <v>218</v>
          </cell>
          <cell r="CI190">
            <v>228</v>
          </cell>
          <cell r="CJ190">
            <v>223</v>
          </cell>
          <cell r="CK190" t="str">
            <v>Steady</v>
          </cell>
          <cell r="CL190">
            <v>240</v>
          </cell>
          <cell r="CM190">
            <v>250</v>
          </cell>
          <cell r="CN190">
            <v>245</v>
          </cell>
          <cell r="CO190" t="str">
            <v>Steady</v>
          </cell>
          <cell r="CP190">
            <v>222</v>
          </cell>
          <cell r="CQ190">
            <v>232</v>
          </cell>
          <cell r="CR190">
            <v>227</v>
          </cell>
          <cell r="CS190" t="str">
            <v>Steady</v>
          </cell>
          <cell r="CT190">
            <v>280</v>
          </cell>
          <cell r="CU190">
            <v>290</v>
          </cell>
          <cell r="CV190">
            <v>285</v>
          </cell>
          <cell r="CW190">
            <v>13</v>
          </cell>
          <cell r="CX190">
            <v>260</v>
          </cell>
          <cell r="CY190">
            <v>270</v>
          </cell>
          <cell r="CZ190">
            <v>265</v>
          </cell>
          <cell r="DA190" t="str">
            <v>Steady</v>
          </cell>
          <cell r="DB190">
            <v>277</v>
          </cell>
          <cell r="DC190">
            <v>287</v>
          </cell>
          <cell r="DD190">
            <v>282</v>
          </cell>
          <cell r="DE190" t="str">
            <v>Steady</v>
          </cell>
          <cell r="DF190">
            <v>240</v>
          </cell>
          <cell r="DG190">
            <v>250</v>
          </cell>
          <cell r="DH190">
            <v>245</v>
          </cell>
          <cell r="DI190" t="str">
            <v>Steady</v>
          </cell>
          <cell r="DJ190">
            <v>240</v>
          </cell>
          <cell r="DK190">
            <v>250</v>
          </cell>
          <cell r="DL190">
            <v>245</v>
          </cell>
          <cell r="DM190">
            <v>3</v>
          </cell>
          <cell r="DN190">
            <v>211</v>
          </cell>
          <cell r="DO190">
            <v>221</v>
          </cell>
          <cell r="DP190">
            <v>216</v>
          </cell>
          <cell r="DQ190" t="str">
            <v>Steady</v>
          </cell>
          <cell r="DR190">
            <v>235</v>
          </cell>
          <cell r="DS190">
            <v>245</v>
          </cell>
          <cell r="DT190">
            <v>240</v>
          </cell>
          <cell r="DU190" t="str">
            <v>Steady</v>
          </cell>
          <cell r="DV190">
            <v>226</v>
          </cell>
          <cell r="DW190">
            <v>236</v>
          </cell>
          <cell r="DX190">
            <v>231</v>
          </cell>
          <cell r="DY190" t="str">
            <v>Steady</v>
          </cell>
          <cell r="DZ190">
            <v>284</v>
          </cell>
          <cell r="EA190">
            <v>294</v>
          </cell>
          <cell r="EB190">
            <v>289</v>
          </cell>
          <cell r="EC190">
            <v>11</v>
          </cell>
          <cell r="ED190">
            <v>253</v>
          </cell>
          <cell r="EE190">
            <v>263</v>
          </cell>
          <cell r="EF190">
            <v>258</v>
          </cell>
          <cell r="EG190">
            <v>-1</v>
          </cell>
          <cell r="EH190">
            <v>278</v>
          </cell>
          <cell r="EI190">
            <v>288</v>
          </cell>
          <cell r="EJ190">
            <v>283</v>
          </cell>
          <cell r="EK190">
            <v>5</v>
          </cell>
          <cell r="EL190">
            <v>220</v>
          </cell>
          <cell r="EM190">
            <v>225</v>
          </cell>
          <cell r="EN190">
            <v>222.5</v>
          </cell>
          <cell r="EO190">
            <v>-1.5</v>
          </cell>
          <cell r="EP190">
            <v>236</v>
          </cell>
          <cell r="EQ190">
            <v>246</v>
          </cell>
          <cell r="ER190">
            <v>241</v>
          </cell>
          <cell r="ES190">
            <v>6</v>
          </cell>
          <cell r="ET190">
            <v>226</v>
          </cell>
          <cell r="EU190">
            <v>236</v>
          </cell>
          <cell r="EV190">
            <v>231</v>
          </cell>
          <cell r="EW190">
            <v>-5</v>
          </cell>
          <cell r="EX190">
            <v>230</v>
          </cell>
          <cell r="EY190">
            <v>240</v>
          </cell>
          <cell r="EZ190">
            <v>235</v>
          </cell>
          <cell r="FA190" t="str">
            <v>Steady</v>
          </cell>
          <cell r="FB190">
            <v>168</v>
          </cell>
          <cell r="FC190">
            <v>178</v>
          </cell>
          <cell r="FD190">
            <v>173</v>
          </cell>
          <cell r="FE190">
            <v>-5</v>
          </cell>
          <cell r="FF190">
            <v>304</v>
          </cell>
          <cell r="FG190">
            <v>314</v>
          </cell>
          <cell r="FH190">
            <v>309</v>
          </cell>
          <cell r="FI190" t="str">
            <v>Steady</v>
          </cell>
          <cell r="FJ190">
            <v>275</v>
          </cell>
          <cell r="FK190">
            <v>285</v>
          </cell>
          <cell r="FL190">
            <v>280</v>
          </cell>
          <cell r="FM190" t="str">
            <v>Steady</v>
          </cell>
          <cell r="FN190">
            <v>270</v>
          </cell>
          <cell r="FO190">
            <v>280</v>
          </cell>
          <cell r="FP190">
            <v>275</v>
          </cell>
          <cell r="FQ190">
            <v>-15</v>
          </cell>
          <cell r="FR190">
            <v>230</v>
          </cell>
          <cell r="FS190">
            <v>240</v>
          </cell>
          <cell r="FT190">
            <v>235</v>
          </cell>
          <cell r="FU190">
            <v>2</v>
          </cell>
          <cell r="FV190">
            <v>333</v>
          </cell>
          <cell r="FW190">
            <v>343</v>
          </cell>
          <cell r="FX190">
            <v>338</v>
          </cell>
          <cell r="FY190">
            <v>3</v>
          </cell>
          <cell r="FZ190">
            <v>312</v>
          </cell>
          <cell r="GA190">
            <v>322</v>
          </cell>
          <cell r="GB190">
            <v>317</v>
          </cell>
          <cell r="GC190" t="str">
            <v>Steady</v>
          </cell>
          <cell r="GD190">
            <v>327</v>
          </cell>
          <cell r="GE190">
            <v>337</v>
          </cell>
          <cell r="GF190">
            <v>332</v>
          </cell>
          <cell r="GG190">
            <v>3</v>
          </cell>
          <cell r="GH190">
            <v>312</v>
          </cell>
          <cell r="GI190">
            <v>322</v>
          </cell>
          <cell r="GJ190">
            <v>317</v>
          </cell>
          <cell r="GK190" t="str">
            <v>Steady</v>
          </cell>
        </row>
        <row r="191">
          <cell r="A191">
            <v>41852</v>
          </cell>
          <cell r="B191">
            <v>373</v>
          </cell>
          <cell r="C191">
            <v>383</v>
          </cell>
          <cell r="D191">
            <v>378</v>
          </cell>
          <cell r="E191">
            <v>-4</v>
          </cell>
          <cell r="F191">
            <v>441</v>
          </cell>
          <cell r="G191">
            <v>451</v>
          </cell>
          <cell r="H191">
            <v>446</v>
          </cell>
          <cell r="I191">
            <v>-10</v>
          </cell>
          <cell r="J191">
            <v>340</v>
          </cell>
          <cell r="K191">
            <v>350</v>
          </cell>
          <cell r="L191">
            <v>345</v>
          </cell>
          <cell r="M191" t="str">
            <v>Steady</v>
          </cell>
          <cell r="N191">
            <v>304</v>
          </cell>
          <cell r="O191">
            <v>314</v>
          </cell>
          <cell r="P191">
            <v>309</v>
          </cell>
          <cell r="Q191">
            <v>-9</v>
          </cell>
          <cell r="R191">
            <v>329</v>
          </cell>
          <cell r="S191">
            <v>339</v>
          </cell>
          <cell r="T191">
            <v>334</v>
          </cell>
          <cell r="U191">
            <v>-4</v>
          </cell>
          <cell r="V191">
            <v>325</v>
          </cell>
          <cell r="W191">
            <v>335</v>
          </cell>
          <cell r="X191">
            <v>330</v>
          </cell>
          <cell r="Y191">
            <v>-12</v>
          </cell>
          <cell r="Z191">
            <v>397</v>
          </cell>
          <cell r="AA191">
            <v>407</v>
          </cell>
          <cell r="AB191">
            <v>402</v>
          </cell>
          <cell r="AC191" t="str">
            <v>Steady</v>
          </cell>
          <cell r="AD191">
            <v>285</v>
          </cell>
          <cell r="AE191">
            <v>295</v>
          </cell>
          <cell r="AF191">
            <v>290</v>
          </cell>
          <cell r="AG191" t="str">
            <v>Steady</v>
          </cell>
          <cell r="AH191">
            <v>357</v>
          </cell>
          <cell r="AI191">
            <v>367</v>
          </cell>
          <cell r="AJ191">
            <v>362</v>
          </cell>
          <cell r="AK191">
            <v>-4</v>
          </cell>
          <cell r="AL191">
            <v>347</v>
          </cell>
          <cell r="AM191">
            <v>357</v>
          </cell>
          <cell r="AN191">
            <v>352</v>
          </cell>
          <cell r="AO191">
            <v>-12</v>
          </cell>
          <cell r="AP191">
            <v>357</v>
          </cell>
          <cell r="AQ191">
            <v>367</v>
          </cell>
          <cell r="AR191">
            <v>362</v>
          </cell>
          <cell r="AS191" t="str">
            <v>Steady</v>
          </cell>
          <cell r="AT191">
            <v>333</v>
          </cell>
          <cell r="AU191">
            <v>343</v>
          </cell>
          <cell r="AV191">
            <v>338</v>
          </cell>
          <cell r="AW191" t="str">
            <v>Steady</v>
          </cell>
          <cell r="AX191">
            <v>228</v>
          </cell>
          <cell r="AY191">
            <v>238</v>
          </cell>
          <cell r="AZ191">
            <v>233</v>
          </cell>
          <cell r="BA191" t="str">
            <v>Steady</v>
          </cell>
          <cell r="BB191">
            <v>210</v>
          </cell>
          <cell r="BC191">
            <v>220</v>
          </cell>
          <cell r="BD191">
            <v>215</v>
          </cell>
          <cell r="BE191">
            <v>-3</v>
          </cell>
          <cell r="BF191">
            <v>395</v>
          </cell>
          <cell r="BG191">
            <v>405</v>
          </cell>
          <cell r="BH191">
            <v>400</v>
          </cell>
          <cell r="BI191" t="str">
            <v>Steady</v>
          </cell>
          <cell r="BJ191">
            <v>318</v>
          </cell>
          <cell r="BK191">
            <v>328</v>
          </cell>
          <cell r="BL191">
            <v>323</v>
          </cell>
          <cell r="BM191">
            <v>-10</v>
          </cell>
          <cell r="BN191">
            <v>249</v>
          </cell>
          <cell r="BO191">
            <v>259</v>
          </cell>
          <cell r="BP191">
            <v>254</v>
          </cell>
          <cell r="BQ191" t="str">
            <v>Steady</v>
          </cell>
          <cell r="BR191">
            <v>229</v>
          </cell>
          <cell r="BS191">
            <v>239</v>
          </cell>
          <cell r="BT191">
            <v>234</v>
          </cell>
          <cell r="BU191">
            <v>-3</v>
          </cell>
          <cell r="BV191">
            <v>243</v>
          </cell>
          <cell r="BW191">
            <v>253</v>
          </cell>
          <cell r="BX191">
            <v>248</v>
          </cell>
          <cell r="BY191">
            <v>10</v>
          </cell>
          <cell r="BZ191">
            <v>225</v>
          </cell>
          <cell r="CA191">
            <v>235</v>
          </cell>
          <cell r="CB191">
            <v>230</v>
          </cell>
          <cell r="CC191">
            <v>-15</v>
          </cell>
          <cell r="CD191">
            <v>246</v>
          </cell>
          <cell r="CE191">
            <v>256</v>
          </cell>
          <cell r="CF191">
            <v>251</v>
          </cell>
          <cell r="CG191" t="str">
            <v>Steady</v>
          </cell>
          <cell r="CH191">
            <v>215</v>
          </cell>
          <cell r="CI191">
            <v>225</v>
          </cell>
          <cell r="CJ191">
            <v>220</v>
          </cell>
          <cell r="CK191">
            <v>-3</v>
          </cell>
          <cell r="CL191">
            <v>233</v>
          </cell>
          <cell r="CM191">
            <v>243</v>
          </cell>
          <cell r="CN191">
            <v>238</v>
          </cell>
          <cell r="CO191">
            <v>-7</v>
          </cell>
          <cell r="CP191">
            <v>222</v>
          </cell>
          <cell r="CQ191">
            <v>232</v>
          </cell>
          <cell r="CR191">
            <v>227</v>
          </cell>
          <cell r="CS191" t="str">
            <v>Steady</v>
          </cell>
          <cell r="CT191">
            <v>280</v>
          </cell>
          <cell r="CU191">
            <v>290</v>
          </cell>
          <cell r="CV191">
            <v>285</v>
          </cell>
          <cell r="CW191" t="str">
            <v>Steady</v>
          </cell>
          <cell r="CX191">
            <v>257</v>
          </cell>
          <cell r="CY191">
            <v>267</v>
          </cell>
          <cell r="CZ191">
            <v>262</v>
          </cell>
          <cell r="DA191">
            <v>-3</v>
          </cell>
          <cell r="DB191">
            <v>270</v>
          </cell>
          <cell r="DC191">
            <v>280</v>
          </cell>
          <cell r="DD191">
            <v>275</v>
          </cell>
          <cell r="DE191">
            <v>-7</v>
          </cell>
          <cell r="DF191">
            <v>240</v>
          </cell>
          <cell r="DG191">
            <v>250</v>
          </cell>
          <cell r="DH191">
            <v>245</v>
          </cell>
          <cell r="DI191" t="str">
            <v>Steady</v>
          </cell>
          <cell r="DJ191">
            <v>240</v>
          </cell>
          <cell r="DK191">
            <v>250</v>
          </cell>
          <cell r="DL191">
            <v>245</v>
          </cell>
          <cell r="DM191" t="str">
            <v>Steady</v>
          </cell>
          <cell r="DN191">
            <v>208</v>
          </cell>
          <cell r="DO191">
            <v>218</v>
          </cell>
          <cell r="DP191">
            <v>213</v>
          </cell>
          <cell r="DQ191">
            <v>-3</v>
          </cell>
          <cell r="DR191">
            <v>228</v>
          </cell>
          <cell r="DS191">
            <v>238</v>
          </cell>
          <cell r="DT191">
            <v>233</v>
          </cell>
          <cell r="DU191">
            <v>-7</v>
          </cell>
          <cell r="DV191">
            <v>226</v>
          </cell>
          <cell r="DW191">
            <v>236</v>
          </cell>
          <cell r="DX191">
            <v>231</v>
          </cell>
          <cell r="DY191" t="str">
            <v>Steady</v>
          </cell>
          <cell r="DZ191">
            <v>276</v>
          </cell>
          <cell r="EA191">
            <v>286</v>
          </cell>
          <cell r="EB191">
            <v>281</v>
          </cell>
          <cell r="EC191">
            <v>-8</v>
          </cell>
          <cell r="ED191">
            <v>248</v>
          </cell>
          <cell r="EE191">
            <v>258</v>
          </cell>
          <cell r="EF191">
            <v>253</v>
          </cell>
          <cell r="EG191">
            <v>-5</v>
          </cell>
          <cell r="EH191">
            <v>270</v>
          </cell>
          <cell r="EI191">
            <v>280</v>
          </cell>
          <cell r="EJ191">
            <v>275</v>
          </cell>
          <cell r="EK191">
            <v>-8</v>
          </cell>
          <cell r="EL191">
            <v>220</v>
          </cell>
          <cell r="EM191">
            <v>225</v>
          </cell>
          <cell r="EN191">
            <v>222.5</v>
          </cell>
          <cell r="EO191" t="str">
            <v>Steady</v>
          </cell>
          <cell r="EP191">
            <v>225</v>
          </cell>
          <cell r="EQ191">
            <v>235</v>
          </cell>
          <cell r="ER191">
            <v>230</v>
          </cell>
          <cell r="ES191">
            <v>-11</v>
          </cell>
          <cell r="ET191">
            <v>205</v>
          </cell>
          <cell r="EU191">
            <v>215</v>
          </cell>
          <cell r="EV191">
            <v>210</v>
          </cell>
          <cell r="EW191">
            <v>-21</v>
          </cell>
          <cell r="EX191">
            <v>218</v>
          </cell>
          <cell r="EY191">
            <v>228</v>
          </cell>
          <cell r="EZ191">
            <v>223</v>
          </cell>
          <cell r="FA191">
            <v>-12</v>
          </cell>
          <cell r="FB191">
            <v>168</v>
          </cell>
          <cell r="FC191">
            <v>178</v>
          </cell>
          <cell r="FD191">
            <v>173</v>
          </cell>
          <cell r="FE191" t="str">
            <v>Steady</v>
          </cell>
          <cell r="FF191">
            <v>304</v>
          </cell>
          <cell r="FG191">
            <v>314</v>
          </cell>
          <cell r="FH191">
            <v>309</v>
          </cell>
          <cell r="FI191" t="str">
            <v>Steady</v>
          </cell>
          <cell r="FJ191">
            <v>280</v>
          </cell>
          <cell r="FK191">
            <v>290</v>
          </cell>
          <cell r="FL191">
            <v>285</v>
          </cell>
          <cell r="FM191">
            <v>5</v>
          </cell>
          <cell r="FN191">
            <v>285</v>
          </cell>
          <cell r="FO191">
            <v>295</v>
          </cell>
          <cell r="FP191">
            <v>290</v>
          </cell>
          <cell r="FQ191">
            <v>15</v>
          </cell>
          <cell r="FR191">
            <v>230</v>
          </cell>
          <cell r="FS191">
            <v>240</v>
          </cell>
          <cell r="FT191">
            <v>235</v>
          </cell>
          <cell r="FU191" t="str">
            <v>Steady</v>
          </cell>
          <cell r="FV191">
            <v>333</v>
          </cell>
          <cell r="FW191">
            <v>343</v>
          </cell>
          <cell r="FX191">
            <v>338</v>
          </cell>
          <cell r="FY191" t="str">
            <v>Steady</v>
          </cell>
          <cell r="FZ191">
            <v>309</v>
          </cell>
          <cell r="GA191">
            <v>319</v>
          </cell>
          <cell r="GB191">
            <v>314</v>
          </cell>
          <cell r="GC191">
            <v>-3</v>
          </cell>
          <cell r="GD191">
            <v>320</v>
          </cell>
          <cell r="GE191">
            <v>330</v>
          </cell>
          <cell r="GF191">
            <v>325</v>
          </cell>
          <cell r="GG191">
            <v>-7</v>
          </cell>
          <cell r="GH191">
            <v>302</v>
          </cell>
          <cell r="GI191">
            <v>312</v>
          </cell>
          <cell r="GJ191">
            <v>307</v>
          </cell>
          <cell r="GK191">
            <v>-10</v>
          </cell>
        </row>
        <row r="192">
          <cell r="A192">
            <v>41859</v>
          </cell>
          <cell r="B192">
            <v>375</v>
          </cell>
          <cell r="C192">
            <v>385</v>
          </cell>
          <cell r="D192">
            <v>380</v>
          </cell>
          <cell r="E192">
            <v>2</v>
          </cell>
          <cell r="F192">
            <v>440</v>
          </cell>
          <cell r="G192">
            <v>450</v>
          </cell>
          <cell r="H192">
            <v>445</v>
          </cell>
          <cell r="I192">
            <v>-1</v>
          </cell>
          <cell r="J192">
            <v>340</v>
          </cell>
          <cell r="K192">
            <v>350</v>
          </cell>
          <cell r="L192">
            <v>345</v>
          </cell>
          <cell r="M192" t="str">
            <v>Steady</v>
          </cell>
          <cell r="N192">
            <v>309</v>
          </cell>
          <cell r="O192">
            <v>319</v>
          </cell>
          <cell r="P192">
            <v>314</v>
          </cell>
          <cell r="Q192">
            <v>5</v>
          </cell>
          <cell r="R192">
            <v>327</v>
          </cell>
          <cell r="S192">
            <v>337</v>
          </cell>
          <cell r="T192">
            <v>332</v>
          </cell>
          <cell r="U192">
            <v>-2</v>
          </cell>
          <cell r="V192">
            <v>324</v>
          </cell>
          <cell r="W192">
            <v>335</v>
          </cell>
          <cell r="X192">
            <v>329.5</v>
          </cell>
          <cell r="Y192">
            <v>-0.5</v>
          </cell>
          <cell r="Z192">
            <v>397</v>
          </cell>
          <cell r="AA192">
            <v>407</v>
          </cell>
          <cell r="AB192">
            <v>402</v>
          </cell>
          <cell r="AC192" t="str">
            <v>Steady</v>
          </cell>
          <cell r="AD192">
            <v>286</v>
          </cell>
          <cell r="AE192">
            <v>296</v>
          </cell>
          <cell r="AF192">
            <v>291</v>
          </cell>
          <cell r="AG192">
            <v>1</v>
          </cell>
          <cell r="AH192">
            <v>355</v>
          </cell>
          <cell r="AI192">
            <v>365</v>
          </cell>
          <cell r="AJ192">
            <v>360</v>
          </cell>
          <cell r="AK192">
            <v>-2</v>
          </cell>
          <cell r="AL192">
            <v>346</v>
          </cell>
          <cell r="AM192">
            <v>356</v>
          </cell>
          <cell r="AN192">
            <v>351</v>
          </cell>
          <cell r="AO192">
            <v>-1</v>
          </cell>
          <cell r="AP192">
            <v>367</v>
          </cell>
          <cell r="AQ192">
            <v>377</v>
          </cell>
          <cell r="AR192">
            <v>372</v>
          </cell>
          <cell r="AS192">
            <v>10</v>
          </cell>
          <cell r="AT192">
            <v>334</v>
          </cell>
          <cell r="AU192">
            <v>344</v>
          </cell>
          <cell r="AV192">
            <v>339</v>
          </cell>
          <cell r="AW192">
            <v>1</v>
          </cell>
          <cell r="AX192">
            <v>225</v>
          </cell>
          <cell r="AY192">
            <v>235</v>
          </cell>
          <cell r="AZ192">
            <v>230</v>
          </cell>
          <cell r="BA192">
            <v>-3</v>
          </cell>
          <cell r="BB192">
            <v>210</v>
          </cell>
          <cell r="BC192">
            <v>220</v>
          </cell>
          <cell r="BD192">
            <v>215</v>
          </cell>
          <cell r="BE192" t="str">
            <v>Steady</v>
          </cell>
          <cell r="BF192">
            <v>400</v>
          </cell>
          <cell r="BG192">
            <v>410</v>
          </cell>
          <cell r="BH192">
            <v>405</v>
          </cell>
          <cell r="BI192">
            <v>5</v>
          </cell>
          <cell r="BJ192">
            <v>316</v>
          </cell>
          <cell r="BK192">
            <v>326</v>
          </cell>
          <cell r="BL192">
            <v>321</v>
          </cell>
          <cell r="BM192">
            <v>-2</v>
          </cell>
          <cell r="BN192">
            <v>246</v>
          </cell>
          <cell r="BO192">
            <v>256</v>
          </cell>
          <cell r="BP192">
            <v>251</v>
          </cell>
          <cell r="BQ192">
            <v>-3</v>
          </cell>
          <cell r="BR192">
            <v>229</v>
          </cell>
          <cell r="BS192">
            <v>239</v>
          </cell>
          <cell r="BT192">
            <v>234</v>
          </cell>
          <cell r="BU192" t="str">
            <v>Steady</v>
          </cell>
          <cell r="BV192">
            <v>238</v>
          </cell>
          <cell r="BW192">
            <v>248</v>
          </cell>
          <cell r="BX192">
            <v>243</v>
          </cell>
          <cell r="BY192">
            <v>-5</v>
          </cell>
          <cell r="BZ192">
            <v>225</v>
          </cell>
          <cell r="CA192">
            <v>235</v>
          </cell>
          <cell r="CB192">
            <v>230</v>
          </cell>
          <cell r="CC192" t="str">
            <v>Steady</v>
          </cell>
          <cell r="CD192">
            <v>243</v>
          </cell>
          <cell r="CE192">
            <v>253</v>
          </cell>
          <cell r="CF192">
            <v>248</v>
          </cell>
          <cell r="CG192">
            <v>-3</v>
          </cell>
          <cell r="CH192">
            <v>215</v>
          </cell>
          <cell r="CI192">
            <v>225</v>
          </cell>
          <cell r="CJ192">
            <v>220</v>
          </cell>
          <cell r="CK192" t="str">
            <v>Steady</v>
          </cell>
          <cell r="CL192">
            <v>233</v>
          </cell>
          <cell r="CM192">
            <v>243</v>
          </cell>
          <cell r="CN192">
            <v>238</v>
          </cell>
          <cell r="CO192" t="str">
            <v>Steady</v>
          </cell>
          <cell r="CP192">
            <v>217</v>
          </cell>
          <cell r="CQ192">
            <v>227</v>
          </cell>
          <cell r="CR192">
            <v>222</v>
          </cell>
          <cell r="CS192">
            <v>-5</v>
          </cell>
          <cell r="CT192">
            <v>277</v>
          </cell>
          <cell r="CU192">
            <v>287</v>
          </cell>
          <cell r="CV192">
            <v>282</v>
          </cell>
          <cell r="CW192">
            <v>-3</v>
          </cell>
          <cell r="CX192">
            <v>257</v>
          </cell>
          <cell r="CY192">
            <v>267</v>
          </cell>
          <cell r="CZ192">
            <v>262</v>
          </cell>
          <cell r="DA192" t="str">
            <v>Steady</v>
          </cell>
          <cell r="DB192">
            <v>270</v>
          </cell>
          <cell r="DC192">
            <v>280</v>
          </cell>
          <cell r="DD192">
            <v>275</v>
          </cell>
          <cell r="DE192" t="str">
            <v>Steady</v>
          </cell>
          <cell r="DF192">
            <v>235</v>
          </cell>
          <cell r="DG192">
            <v>245</v>
          </cell>
          <cell r="DH192">
            <v>240</v>
          </cell>
          <cell r="DI192">
            <v>-5</v>
          </cell>
          <cell r="DJ192">
            <v>237</v>
          </cell>
          <cell r="DK192">
            <v>247</v>
          </cell>
          <cell r="DL192">
            <v>242</v>
          </cell>
          <cell r="DM192">
            <v>-3</v>
          </cell>
          <cell r="DN192">
            <v>208</v>
          </cell>
          <cell r="DO192">
            <v>218</v>
          </cell>
          <cell r="DP192">
            <v>213</v>
          </cell>
          <cell r="DQ192" t="str">
            <v>Steady</v>
          </cell>
          <cell r="DR192">
            <v>228</v>
          </cell>
          <cell r="DS192">
            <v>238</v>
          </cell>
          <cell r="DT192">
            <v>233</v>
          </cell>
          <cell r="DU192" t="str">
            <v>Steady</v>
          </cell>
          <cell r="DV192">
            <v>221</v>
          </cell>
          <cell r="DW192">
            <v>231</v>
          </cell>
          <cell r="DX192">
            <v>226</v>
          </cell>
          <cell r="DY192">
            <v>-5</v>
          </cell>
          <cell r="DZ192">
            <v>276</v>
          </cell>
          <cell r="EA192">
            <v>286</v>
          </cell>
          <cell r="EB192">
            <v>281</v>
          </cell>
          <cell r="EC192" t="str">
            <v>Steady</v>
          </cell>
          <cell r="ED192">
            <v>243</v>
          </cell>
          <cell r="EE192">
            <v>253</v>
          </cell>
          <cell r="EF192">
            <v>248</v>
          </cell>
          <cell r="EG192">
            <v>-5</v>
          </cell>
          <cell r="EH192">
            <v>270</v>
          </cell>
          <cell r="EI192">
            <v>280</v>
          </cell>
          <cell r="EJ192">
            <v>275</v>
          </cell>
          <cell r="EK192" t="str">
            <v>Steady</v>
          </cell>
          <cell r="EL192">
            <v>215</v>
          </cell>
          <cell r="EM192">
            <v>225</v>
          </cell>
          <cell r="EN192">
            <v>220</v>
          </cell>
          <cell r="EO192">
            <v>-2.5</v>
          </cell>
          <cell r="EP192">
            <v>227</v>
          </cell>
          <cell r="EQ192">
            <v>237</v>
          </cell>
          <cell r="ER192">
            <v>232</v>
          </cell>
          <cell r="ES192">
            <v>2</v>
          </cell>
          <cell r="ET192">
            <v>200</v>
          </cell>
          <cell r="EU192">
            <v>210</v>
          </cell>
          <cell r="EV192">
            <v>205</v>
          </cell>
          <cell r="EW192">
            <v>-5</v>
          </cell>
          <cell r="EX192">
            <v>238</v>
          </cell>
          <cell r="EY192">
            <v>248</v>
          </cell>
          <cell r="EZ192">
            <v>243</v>
          </cell>
          <cell r="FA192">
            <v>20</v>
          </cell>
          <cell r="FB192">
            <v>198</v>
          </cell>
          <cell r="FC192">
            <v>208</v>
          </cell>
          <cell r="FD192">
            <v>203</v>
          </cell>
          <cell r="FE192">
            <v>30</v>
          </cell>
          <cell r="FF192">
            <v>294</v>
          </cell>
          <cell r="FG192">
            <v>305</v>
          </cell>
          <cell r="FH192">
            <v>299.5</v>
          </cell>
          <cell r="FI192">
            <v>-9.5</v>
          </cell>
          <cell r="FJ192">
            <v>280</v>
          </cell>
          <cell r="FK192">
            <v>290</v>
          </cell>
          <cell r="FL192">
            <v>285</v>
          </cell>
          <cell r="FM192" t="str">
            <v>Steady</v>
          </cell>
          <cell r="FN192">
            <v>285</v>
          </cell>
          <cell r="FO192">
            <v>295</v>
          </cell>
          <cell r="FP192">
            <v>290</v>
          </cell>
          <cell r="FQ192" t="str">
            <v>Steady</v>
          </cell>
          <cell r="FR192">
            <v>232</v>
          </cell>
          <cell r="FS192">
            <v>242</v>
          </cell>
          <cell r="FT192">
            <v>237</v>
          </cell>
          <cell r="FU192">
            <v>2</v>
          </cell>
          <cell r="FV192">
            <v>330</v>
          </cell>
          <cell r="FW192">
            <v>340</v>
          </cell>
          <cell r="FX192">
            <v>335</v>
          </cell>
          <cell r="FY192">
            <v>-3</v>
          </cell>
          <cell r="FZ192">
            <v>309</v>
          </cell>
          <cell r="GA192">
            <v>319</v>
          </cell>
          <cell r="GB192">
            <v>314</v>
          </cell>
          <cell r="GC192" t="str">
            <v>Steady</v>
          </cell>
          <cell r="GD192">
            <v>320</v>
          </cell>
          <cell r="GE192">
            <v>330</v>
          </cell>
          <cell r="GF192">
            <v>325</v>
          </cell>
          <cell r="GG192" t="str">
            <v>Steady</v>
          </cell>
          <cell r="GH192">
            <v>297</v>
          </cell>
          <cell r="GI192">
            <v>307</v>
          </cell>
          <cell r="GJ192">
            <v>302</v>
          </cell>
          <cell r="GK192">
            <v>-5</v>
          </cell>
        </row>
        <row r="193">
          <cell r="A193">
            <v>41866</v>
          </cell>
          <cell r="D193" t="str">
            <v>N/A</v>
          </cell>
          <cell r="E193" t="str">
            <v>N/A</v>
          </cell>
          <cell r="H193" t="str">
            <v>N/A</v>
          </cell>
          <cell r="I193" t="str">
            <v>N/A</v>
          </cell>
          <cell r="L193" t="str">
            <v>N/A</v>
          </cell>
          <cell r="M193" t="str">
            <v>N/A</v>
          </cell>
          <cell r="P193" t="str">
            <v>N/A</v>
          </cell>
          <cell r="Q193" t="str">
            <v>N/A</v>
          </cell>
          <cell r="T193" t="str">
            <v>N/A</v>
          </cell>
          <cell r="U193" t="str">
            <v>N/A</v>
          </cell>
          <cell r="X193" t="str">
            <v>N/A</v>
          </cell>
          <cell r="Y193" t="str">
            <v>N/A</v>
          </cell>
          <cell r="AB193" t="str">
            <v>N/A</v>
          </cell>
          <cell r="AC193" t="str">
            <v>N/A</v>
          </cell>
          <cell r="AF193" t="str">
            <v>N/A</v>
          </cell>
          <cell r="AG193" t="str">
            <v>N/A</v>
          </cell>
          <cell r="AJ193" t="str">
            <v>N/A</v>
          </cell>
          <cell r="AK193" t="str">
            <v>N/A</v>
          </cell>
          <cell r="AN193" t="str">
            <v>N/A</v>
          </cell>
          <cell r="AO193" t="str">
            <v>N/A</v>
          </cell>
          <cell r="AR193" t="str">
            <v>N/A</v>
          </cell>
          <cell r="AS193" t="str">
            <v>N/A</v>
          </cell>
          <cell r="AV193" t="str">
            <v>N/A</v>
          </cell>
          <cell r="AW193" t="str">
            <v>N/A</v>
          </cell>
          <cell r="AZ193" t="str">
            <v>N/A</v>
          </cell>
          <cell r="BA193" t="str">
            <v>N/A</v>
          </cell>
          <cell r="BD193" t="str">
            <v>N/A</v>
          </cell>
          <cell r="BE193" t="str">
            <v>N/A</v>
          </cell>
          <cell r="BH193" t="str">
            <v>N/A</v>
          </cell>
          <cell r="BI193" t="str">
            <v>N/A</v>
          </cell>
          <cell r="BL193" t="str">
            <v>N/A</v>
          </cell>
          <cell r="BM193" t="str">
            <v>N/A</v>
          </cell>
          <cell r="BP193" t="str">
            <v>N/A</v>
          </cell>
          <cell r="BQ193" t="str">
            <v>N/A</v>
          </cell>
          <cell r="BT193" t="str">
            <v>N/A</v>
          </cell>
          <cell r="BU193" t="str">
            <v>N/A</v>
          </cell>
          <cell r="BX193" t="str">
            <v>N/A</v>
          </cell>
          <cell r="BY193" t="str">
            <v>N/A</v>
          </cell>
          <cell r="CB193" t="str">
            <v>N/A</v>
          </cell>
          <cell r="CC193" t="str">
            <v>N/A</v>
          </cell>
          <cell r="CF193" t="str">
            <v>N/A</v>
          </cell>
          <cell r="CG193" t="str">
            <v>N/A</v>
          </cell>
          <cell r="CJ193" t="str">
            <v>N/A</v>
          </cell>
          <cell r="CK193" t="str">
            <v>N/A</v>
          </cell>
          <cell r="CN193" t="str">
            <v>N/A</v>
          </cell>
          <cell r="CO193" t="str">
            <v>N/A</v>
          </cell>
          <cell r="CR193" t="str">
            <v>N/A</v>
          </cell>
          <cell r="CS193" t="str">
            <v>N/A</v>
          </cell>
          <cell r="CV193" t="str">
            <v>N/A</v>
          </cell>
          <cell r="CW193" t="str">
            <v>N/A</v>
          </cell>
          <cell r="CZ193" t="str">
            <v>N/A</v>
          </cell>
          <cell r="DA193" t="str">
            <v>N/A</v>
          </cell>
          <cell r="DD193" t="str">
            <v>N/A</v>
          </cell>
          <cell r="DE193" t="str">
            <v>N/A</v>
          </cell>
          <cell r="DH193" t="str">
            <v>N/A</v>
          </cell>
          <cell r="DI193" t="str">
            <v>N/A</v>
          </cell>
          <cell r="DL193" t="str">
            <v>N/A</v>
          </cell>
          <cell r="DM193" t="str">
            <v>N/A</v>
          </cell>
          <cell r="DP193" t="str">
            <v>N/A</v>
          </cell>
          <cell r="DQ193" t="str">
            <v>N/A</v>
          </cell>
          <cell r="DT193" t="str">
            <v>N/A</v>
          </cell>
          <cell r="DU193" t="str">
            <v>N/A</v>
          </cell>
          <cell r="DX193" t="str">
            <v>N/A</v>
          </cell>
          <cell r="DY193" t="str">
            <v>N/A</v>
          </cell>
          <cell r="EB193" t="str">
            <v>N/A</v>
          </cell>
          <cell r="EC193" t="str">
            <v>N/A</v>
          </cell>
          <cell r="EF193" t="str">
            <v>N/A</v>
          </cell>
          <cell r="EG193" t="str">
            <v>N/A</v>
          </cell>
          <cell r="EJ193" t="str">
            <v>N/A</v>
          </cell>
          <cell r="EK193" t="str">
            <v>N/A</v>
          </cell>
          <cell r="EN193" t="str">
            <v>N/A</v>
          </cell>
          <cell r="EO193" t="str">
            <v>N/A</v>
          </cell>
          <cell r="ER193" t="str">
            <v>N/A</v>
          </cell>
          <cell r="ES193" t="str">
            <v>N/A</v>
          </cell>
          <cell r="EV193" t="str">
            <v>N/A</v>
          </cell>
          <cell r="EW193" t="str">
            <v>N/A</v>
          </cell>
          <cell r="EZ193" t="str">
            <v>N/A</v>
          </cell>
          <cell r="FA193" t="str">
            <v>N/A</v>
          </cell>
          <cell r="FD193" t="str">
            <v>N/A</v>
          </cell>
          <cell r="FE193" t="str">
            <v>N/A</v>
          </cell>
          <cell r="FH193" t="str">
            <v>N/A</v>
          </cell>
          <cell r="FI193" t="str">
            <v>N/A</v>
          </cell>
          <cell r="FL193" t="str">
            <v>N/A</v>
          </cell>
          <cell r="FM193" t="str">
            <v>N/A</v>
          </cell>
          <cell r="FP193" t="str">
            <v>N/A</v>
          </cell>
          <cell r="FQ193" t="str">
            <v>N/A</v>
          </cell>
          <cell r="FT193" t="str">
            <v>N/A</v>
          </cell>
          <cell r="FU193" t="str">
            <v>N/A</v>
          </cell>
          <cell r="FX193" t="str">
            <v>N/A</v>
          </cell>
          <cell r="FY193" t="str">
            <v>N/A</v>
          </cell>
          <cell r="GB193" t="str">
            <v>N/A</v>
          </cell>
          <cell r="GC193" t="str">
            <v>N/A</v>
          </cell>
          <cell r="GF193" t="str">
            <v>N/A</v>
          </cell>
          <cell r="GG193" t="str">
            <v>N/A</v>
          </cell>
          <cell r="GJ193" t="str">
            <v>N/A</v>
          </cell>
          <cell r="GK193" t="str">
            <v>N/A</v>
          </cell>
        </row>
        <row r="194">
          <cell r="A194">
            <v>41873</v>
          </cell>
          <cell r="D194" t="str">
            <v>N/A</v>
          </cell>
          <cell r="E194" t="str">
            <v>N/A</v>
          </cell>
          <cell r="H194" t="str">
            <v>N/A</v>
          </cell>
          <cell r="I194" t="str">
            <v>N/A</v>
          </cell>
          <cell r="L194" t="str">
            <v>N/A</v>
          </cell>
          <cell r="M194" t="str">
            <v>N/A</v>
          </cell>
          <cell r="P194" t="str">
            <v>N/A</v>
          </cell>
          <cell r="Q194" t="str">
            <v>N/A</v>
          </cell>
          <cell r="T194" t="str">
            <v>N/A</v>
          </cell>
          <cell r="U194" t="str">
            <v>N/A</v>
          </cell>
          <cell r="X194" t="str">
            <v>N/A</v>
          </cell>
          <cell r="Y194" t="str">
            <v>N/A</v>
          </cell>
          <cell r="AB194" t="str">
            <v>N/A</v>
          </cell>
          <cell r="AC194" t="str">
            <v>N/A</v>
          </cell>
          <cell r="AF194" t="str">
            <v>N/A</v>
          </cell>
          <cell r="AG194" t="str">
            <v>N/A</v>
          </cell>
          <cell r="AJ194" t="str">
            <v>N/A</v>
          </cell>
          <cell r="AK194" t="str">
            <v>N/A</v>
          </cell>
          <cell r="AN194" t="str">
            <v>N/A</v>
          </cell>
          <cell r="AO194" t="str">
            <v>N/A</v>
          </cell>
          <cell r="AR194" t="str">
            <v>N/A</v>
          </cell>
          <cell r="AS194" t="str">
            <v>N/A</v>
          </cell>
          <cell r="AV194" t="str">
            <v>N/A</v>
          </cell>
          <cell r="AW194" t="str">
            <v>N/A</v>
          </cell>
          <cell r="AZ194" t="str">
            <v>N/A</v>
          </cell>
          <cell r="BA194" t="str">
            <v>N/A</v>
          </cell>
          <cell r="BD194" t="str">
            <v>N/A</v>
          </cell>
          <cell r="BE194" t="str">
            <v>N/A</v>
          </cell>
          <cell r="BH194" t="str">
            <v>N/A</v>
          </cell>
          <cell r="BI194" t="str">
            <v>N/A</v>
          </cell>
          <cell r="BL194" t="str">
            <v>N/A</v>
          </cell>
          <cell r="BM194" t="str">
            <v>N/A</v>
          </cell>
          <cell r="BP194" t="str">
            <v>N/A</v>
          </cell>
          <cell r="BQ194" t="str">
            <v>N/A</v>
          </cell>
          <cell r="BT194" t="str">
            <v>N/A</v>
          </cell>
          <cell r="BU194" t="str">
            <v>N/A</v>
          </cell>
          <cell r="BX194" t="str">
            <v>N/A</v>
          </cell>
          <cell r="BY194" t="str">
            <v>N/A</v>
          </cell>
          <cell r="CB194" t="str">
            <v>N/A</v>
          </cell>
          <cell r="CC194" t="str">
            <v>N/A</v>
          </cell>
          <cell r="CF194" t="str">
            <v>N/A</v>
          </cell>
          <cell r="CG194" t="str">
            <v>N/A</v>
          </cell>
          <cell r="CJ194" t="str">
            <v>N/A</v>
          </cell>
          <cell r="CK194" t="str">
            <v>N/A</v>
          </cell>
          <cell r="CN194" t="str">
            <v>N/A</v>
          </cell>
          <cell r="CO194" t="str">
            <v>N/A</v>
          </cell>
          <cell r="CR194" t="str">
            <v>N/A</v>
          </cell>
          <cell r="CS194" t="str">
            <v>N/A</v>
          </cell>
          <cell r="CV194" t="str">
            <v>N/A</v>
          </cell>
          <cell r="CW194" t="str">
            <v>N/A</v>
          </cell>
          <cell r="CZ194" t="str">
            <v>N/A</v>
          </cell>
          <cell r="DA194" t="str">
            <v>N/A</v>
          </cell>
          <cell r="DD194" t="str">
            <v>N/A</v>
          </cell>
          <cell r="DE194" t="str">
            <v>N/A</v>
          </cell>
          <cell r="DH194" t="str">
            <v>N/A</v>
          </cell>
          <cell r="DI194" t="str">
            <v>N/A</v>
          </cell>
          <cell r="DL194" t="str">
            <v>N/A</v>
          </cell>
          <cell r="DM194" t="str">
            <v>N/A</v>
          </cell>
          <cell r="DP194" t="str">
            <v>N/A</v>
          </cell>
          <cell r="DQ194" t="str">
            <v>N/A</v>
          </cell>
          <cell r="DT194" t="str">
            <v>N/A</v>
          </cell>
          <cell r="DU194" t="str">
            <v>N/A</v>
          </cell>
          <cell r="DX194" t="str">
            <v>N/A</v>
          </cell>
          <cell r="DY194" t="str">
            <v>N/A</v>
          </cell>
          <cell r="EB194" t="str">
            <v>N/A</v>
          </cell>
          <cell r="EC194" t="str">
            <v>N/A</v>
          </cell>
          <cell r="EF194" t="str">
            <v>N/A</v>
          </cell>
          <cell r="EG194" t="str">
            <v>N/A</v>
          </cell>
          <cell r="EJ194" t="str">
            <v>N/A</v>
          </cell>
          <cell r="EK194" t="str">
            <v>N/A</v>
          </cell>
          <cell r="EN194" t="str">
            <v>N/A</v>
          </cell>
          <cell r="EO194" t="str">
            <v>N/A</v>
          </cell>
          <cell r="ER194" t="str">
            <v>N/A</v>
          </cell>
          <cell r="ES194" t="str">
            <v>N/A</v>
          </cell>
          <cell r="EV194" t="str">
            <v>N/A</v>
          </cell>
          <cell r="EW194" t="str">
            <v>N/A</v>
          </cell>
          <cell r="EZ194" t="str">
            <v>N/A</v>
          </cell>
          <cell r="FA194" t="str">
            <v>N/A</v>
          </cell>
          <cell r="FD194" t="str">
            <v>N/A</v>
          </cell>
          <cell r="FE194" t="str">
            <v>N/A</v>
          </cell>
          <cell r="FH194" t="str">
            <v>N/A</v>
          </cell>
          <cell r="FI194" t="str">
            <v>N/A</v>
          </cell>
          <cell r="FL194" t="str">
            <v>N/A</v>
          </cell>
          <cell r="FM194" t="str">
            <v>N/A</v>
          </cell>
          <cell r="FP194" t="str">
            <v>N/A</v>
          </cell>
          <cell r="FQ194" t="str">
            <v>N/A</v>
          </cell>
          <cell r="FT194" t="str">
            <v>N/A</v>
          </cell>
          <cell r="FU194" t="str">
            <v>N/A</v>
          </cell>
          <cell r="FX194" t="str">
            <v>N/A</v>
          </cell>
          <cell r="FY194" t="str">
            <v>N/A</v>
          </cell>
          <cell r="GB194" t="str">
            <v>N/A</v>
          </cell>
          <cell r="GC194" t="str">
            <v>N/A</v>
          </cell>
          <cell r="GF194" t="str">
            <v>N/A</v>
          </cell>
          <cell r="GG194" t="str">
            <v>N/A</v>
          </cell>
          <cell r="GJ194" t="str">
            <v>N/A</v>
          </cell>
          <cell r="GK194" t="str">
            <v>N/A</v>
          </cell>
        </row>
        <row r="195">
          <cell r="A195">
            <v>41880</v>
          </cell>
          <cell r="D195" t="str">
            <v>N/A</v>
          </cell>
          <cell r="E195" t="str">
            <v>N/A</v>
          </cell>
          <cell r="H195" t="str">
            <v>N/A</v>
          </cell>
          <cell r="I195" t="str">
            <v>N/A</v>
          </cell>
          <cell r="L195" t="str">
            <v>N/A</v>
          </cell>
          <cell r="M195" t="str">
            <v>N/A</v>
          </cell>
          <cell r="P195" t="str">
            <v>N/A</v>
          </cell>
          <cell r="Q195" t="str">
            <v>N/A</v>
          </cell>
          <cell r="T195" t="str">
            <v>N/A</v>
          </cell>
          <cell r="U195" t="str">
            <v>N/A</v>
          </cell>
          <cell r="X195" t="str">
            <v>N/A</v>
          </cell>
          <cell r="Y195" t="str">
            <v>N/A</v>
          </cell>
          <cell r="AB195" t="str">
            <v>N/A</v>
          </cell>
          <cell r="AC195" t="str">
            <v>N/A</v>
          </cell>
          <cell r="AF195" t="str">
            <v>N/A</v>
          </cell>
          <cell r="AG195" t="str">
            <v>N/A</v>
          </cell>
          <cell r="AJ195" t="str">
            <v>N/A</v>
          </cell>
          <cell r="AK195" t="str">
            <v>N/A</v>
          </cell>
          <cell r="AN195" t="str">
            <v>N/A</v>
          </cell>
          <cell r="AO195" t="str">
            <v>N/A</v>
          </cell>
          <cell r="AR195" t="str">
            <v>N/A</v>
          </cell>
          <cell r="AS195" t="str">
            <v>N/A</v>
          </cell>
          <cell r="AV195" t="str">
            <v>N/A</v>
          </cell>
          <cell r="AW195" t="str">
            <v>N/A</v>
          </cell>
          <cell r="AZ195" t="str">
            <v>N/A</v>
          </cell>
          <cell r="BA195" t="str">
            <v>N/A</v>
          </cell>
          <cell r="BD195" t="str">
            <v>N/A</v>
          </cell>
          <cell r="BE195" t="str">
            <v>N/A</v>
          </cell>
          <cell r="BH195" t="str">
            <v>N/A</v>
          </cell>
          <cell r="BI195" t="str">
            <v>N/A</v>
          </cell>
          <cell r="BL195" t="str">
            <v>N/A</v>
          </cell>
          <cell r="BM195" t="str">
            <v>N/A</v>
          </cell>
          <cell r="BP195" t="str">
            <v>N/A</v>
          </cell>
          <cell r="BQ195" t="str">
            <v>N/A</v>
          </cell>
          <cell r="BT195" t="str">
            <v>N/A</v>
          </cell>
          <cell r="BU195" t="str">
            <v>N/A</v>
          </cell>
          <cell r="BX195" t="str">
            <v>N/A</v>
          </cell>
          <cell r="BY195" t="str">
            <v>N/A</v>
          </cell>
          <cell r="CB195" t="str">
            <v>N/A</v>
          </cell>
          <cell r="CC195" t="str">
            <v>N/A</v>
          </cell>
          <cell r="CF195" t="str">
            <v>N/A</v>
          </cell>
          <cell r="CG195" t="str">
            <v>N/A</v>
          </cell>
          <cell r="CJ195" t="str">
            <v>N/A</v>
          </cell>
          <cell r="CK195" t="str">
            <v>N/A</v>
          </cell>
          <cell r="CN195" t="str">
            <v>N/A</v>
          </cell>
          <cell r="CO195" t="str">
            <v>N/A</v>
          </cell>
          <cell r="CR195" t="str">
            <v>N/A</v>
          </cell>
          <cell r="CS195" t="str">
            <v>N/A</v>
          </cell>
          <cell r="CV195" t="str">
            <v>N/A</v>
          </cell>
          <cell r="CW195" t="str">
            <v>N/A</v>
          </cell>
          <cell r="CZ195" t="str">
            <v>N/A</v>
          </cell>
          <cell r="DA195" t="str">
            <v>N/A</v>
          </cell>
          <cell r="DD195" t="str">
            <v>N/A</v>
          </cell>
          <cell r="DE195" t="str">
            <v>N/A</v>
          </cell>
          <cell r="DH195" t="str">
            <v>N/A</v>
          </cell>
          <cell r="DI195" t="str">
            <v>N/A</v>
          </cell>
          <cell r="DL195" t="str">
            <v>N/A</v>
          </cell>
          <cell r="DM195" t="str">
            <v>N/A</v>
          </cell>
          <cell r="DP195" t="str">
            <v>N/A</v>
          </cell>
          <cell r="DQ195" t="str">
            <v>N/A</v>
          </cell>
          <cell r="DT195" t="str">
            <v>N/A</v>
          </cell>
          <cell r="DU195" t="str">
            <v>N/A</v>
          </cell>
          <cell r="DX195" t="str">
            <v>N/A</v>
          </cell>
          <cell r="DY195" t="str">
            <v>N/A</v>
          </cell>
          <cell r="EB195" t="str">
            <v>N/A</v>
          </cell>
          <cell r="EC195" t="str">
            <v>N/A</v>
          </cell>
          <cell r="EF195" t="str">
            <v>N/A</v>
          </cell>
          <cell r="EG195" t="str">
            <v>N/A</v>
          </cell>
          <cell r="EJ195" t="str">
            <v>N/A</v>
          </cell>
          <cell r="EK195" t="str">
            <v>N/A</v>
          </cell>
          <cell r="EN195" t="str">
            <v>N/A</v>
          </cell>
          <cell r="EO195" t="str">
            <v>N/A</v>
          </cell>
          <cell r="ER195" t="str">
            <v>N/A</v>
          </cell>
          <cell r="ES195" t="str">
            <v>N/A</v>
          </cell>
          <cell r="EV195" t="str">
            <v>N/A</v>
          </cell>
          <cell r="EW195" t="str">
            <v>N/A</v>
          </cell>
          <cell r="EZ195" t="str">
            <v>N/A</v>
          </cell>
          <cell r="FA195" t="str">
            <v>N/A</v>
          </cell>
          <cell r="FD195" t="str">
            <v>N/A</v>
          </cell>
          <cell r="FE195" t="str">
            <v>N/A</v>
          </cell>
          <cell r="FH195" t="str">
            <v>N/A</v>
          </cell>
          <cell r="FI195" t="str">
            <v>N/A</v>
          </cell>
          <cell r="FL195" t="str">
            <v>N/A</v>
          </cell>
          <cell r="FM195" t="str">
            <v>N/A</v>
          </cell>
          <cell r="FP195" t="str">
            <v>N/A</v>
          </cell>
          <cell r="FQ195" t="str">
            <v>N/A</v>
          </cell>
          <cell r="FT195" t="str">
            <v>N/A</v>
          </cell>
          <cell r="FU195" t="str">
            <v>N/A</v>
          </cell>
          <cell r="FX195" t="str">
            <v>N/A</v>
          </cell>
          <cell r="FY195" t="str">
            <v>N/A</v>
          </cell>
          <cell r="GB195" t="str">
            <v>N/A</v>
          </cell>
          <cell r="GC195" t="str">
            <v>N/A</v>
          </cell>
          <cell r="GF195" t="str">
            <v>N/A</v>
          </cell>
          <cell r="GG195" t="str">
            <v>N/A</v>
          </cell>
          <cell r="GJ195" t="str">
            <v>N/A</v>
          </cell>
          <cell r="GK195" t="str">
            <v>N/A</v>
          </cell>
        </row>
        <row r="196">
          <cell r="A196">
            <v>41887</v>
          </cell>
          <cell r="D196" t="str">
            <v>N/A</v>
          </cell>
          <cell r="E196" t="str">
            <v>N/A</v>
          </cell>
          <cell r="H196" t="str">
            <v>N/A</v>
          </cell>
          <cell r="I196" t="str">
            <v>N/A</v>
          </cell>
          <cell r="L196" t="str">
            <v>N/A</v>
          </cell>
          <cell r="M196" t="str">
            <v>N/A</v>
          </cell>
          <cell r="P196" t="str">
            <v>N/A</v>
          </cell>
          <cell r="Q196" t="str">
            <v>N/A</v>
          </cell>
          <cell r="T196" t="str">
            <v>N/A</v>
          </cell>
          <cell r="U196" t="str">
            <v>N/A</v>
          </cell>
          <cell r="X196" t="str">
            <v>N/A</v>
          </cell>
          <cell r="Y196" t="str">
            <v>N/A</v>
          </cell>
          <cell r="AB196" t="str">
            <v>N/A</v>
          </cell>
          <cell r="AC196" t="str">
            <v>N/A</v>
          </cell>
          <cell r="AF196" t="str">
            <v>N/A</v>
          </cell>
          <cell r="AG196" t="str">
            <v>N/A</v>
          </cell>
          <cell r="AJ196" t="str">
            <v>N/A</v>
          </cell>
          <cell r="AK196" t="str">
            <v>N/A</v>
          </cell>
          <cell r="AN196" t="str">
            <v>N/A</v>
          </cell>
          <cell r="AO196" t="str">
            <v>N/A</v>
          </cell>
          <cell r="AR196" t="str">
            <v>N/A</v>
          </cell>
          <cell r="AS196" t="str">
            <v>N/A</v>
          </cell>
          <cell r="AV196" t="str">
            <v>N/A</v>
          </cell>
          <cell r="AW196" t="str">
            <v>N/A</v>
          </cell>
          <cell r="AZ196" t="str">
            <v>N/A</v>
          </cell>
          <cell r="BA196" t="str">
            <v>N/A</v>
          </cell>
          <cell r="BD196" t="str">
            <v>N/A</v>
          </cell>
          <cell r="BE196" t="str">
            <v>N/A</v>
          </cell>
          <cell r="BH196" t="str">
            <v>N/A</v>
          </cell>
          <cell r="BI196" t="str">
            <v>N/A</v>
          </cell>
          <cell r="BL196" t="str">
            <v>N/A</v>
          </cell>
          <cell r="BM196" t="str">
            <v>N/A</v>
          </cell>
          <cell r="BP196" t="str">
            <v>N/A</v>
          </cell>
          <cell r="BQ196" t="str">
            <v>N/A</v>
          </cell>
          <cell r="BT196" t="str">
            <v>N/A</v>
          </cell>
          <cell r="BU196" t="str">
            <v>N/A</v>
          </cell>
          <cell r="BX196" t="str">
            <v>N/A</v>
          </cell>
          <cell r="BY196" t="str">
            <v>N/A</v>
          </cell>
          <cell r="CB196" t="str">
            <v>N/A</v>
          </cell>
          <cell r="CC196" t="str">
            <v>N/A</v>
          </cell>
          <cell r="CF196" t="str">
            <v>N/A</v>
          </cell>
          <cell r="CG196" t="str">
            <v>N/A</v>
          </cell>
          <cell r="CJ196" t="str">
            <v>N/A</v>
          </cell>
          <cell r="CK196" t="str">
            <v>N/A</v>
          </cell>
          <cell r="CN196" t="str">
            <v>N/A</v>
          </cell>
          <cell r="CO196" t="str">
            <v>N/A</v>
          </cell>
          <cell r="CR196" t="str">
            <v>N/A</v>
          </cell>
          <cell r="CS196" t="str">
            <v>N/A</v>
          </cell>
          <cell r="CV196" t="str">
            <v>N/A</v>
          </cell>
          <cell r="CW196" t="str">
            <v>N/A</v>
          </cell>
          <cell r="CZ196" t="str">
            <v>N/A</v>
          </cell>
          <cell r="DA196" t="str">
            <v>N/A</v>
          </cell>
          <cell r="DD196" t="str">
            <v>N/A</v>
          </cell>
          <cell r="DE196" t="str">
            <v>N/A</v>
          </cell>
          <cell r="DH196" t="str">
            <v>N/A</v>
          </cell>
          <cell r="DI196" t="str">
            <v>N/A</v>
          </cell>
          <cell r="DL196" t="str">
            <v>N/A</v>
          </cell>
          <cell r="DM196" t="str">
            <v>N/A</v>
          </cell>
          <cell r="DP196" t="str">
            <v>N/A</v>
          </cell>
          <cell r="DQ196" t="str">
            <v>N/A</v>
          </cell>
          <cell r="DT196" t="str">
            <v>N/A</v>
          </cell>
          <cell r="DU196" t="str">
            <v>N/A</v>
          </cell>
          <cell r="DX196" t="str">
            <v>N/A</v>
          </cell>
          <cell r="DY196" t="str">
            <v>N/A</v>
          </cell>
          <cell r="EB196" t="str">
            <v>N/A</v>
          </cell>
          <cell r="EC196" t="str">
            <v>N/A</v>
          </cell>
          <cell r="EF196" t="str">
            <v>N/A</v>
          </cell>
          <cell r="EG196" t="str">
            <v>N/A</v>
          </cell>
          <cell r="EJ196" t="str">
            <v>N/A</v>
          </cell>
          <cell r="EK196" t="str">
            <v>N/A</v>
          </cell>
          <cell r="EN196" t="str">
            <v>N/A</v>
          </cell>
          <cell r="EO196" t="str">
            <v>N/A</v>
          </cell>
          <cell r="ER196" t="str">
            <v>N/A</v>
          </cell>
          <cell r="ES196" t="str">
            <v>N/A</v>
          </cell>
          <cell r="EV196" t="str">
            <v>N/A</v>
          </cell>
          <cell r="EW196" t="str">
            <v>N/A</v>
          </cell>
          <cell r="EZ196" t="str">
            <v>N/A</v>
          </cell>
          <cell r="FA196" t="str">
            <v>N/A</v>
          </cell>
          <cell r="FD196" t="str">
            <v>N/A</v>
          </cell>
          <cell r="FE196" t="str">
            <v>N/A</v>
          </cell>
          <cell r="FH196" t="str">
            <v>N/A</v>
          </cell>
          <cell r="FI196" t="str">
            <v>N/A</v>
          </cell>
          <cell r="FL196" t="str">
            <v>N/A</v>
          </cell>
          <cell r="FM196" t="str">
            <v>N/A</v>
          </cell>
          <cell r="FP196" t="str">
            <v>N/A</v>
          </cell>
          <cell r="FQ196" t="str">
            <v>N/A</v>
          </cell>
          <cell r="FT196" t="str">
            <v>N/A</v>
          </cell>
          <cell r="FU196" t="str">
            <v>N/A</v>
          </cell>
          <cell r="FX196" t="str">
            <v>N/A</v>
          </cell>
          <cell r="FY196" t="str">
            <v>N/A</v>
          </cell>
          <cell r="GB196" t="str">
            <v>N/A</v>
          </cell>
          <cell r="GC196" t="str">
            <v>N/A</v>
          </cell>
          <cell r="GF196" t="str">
            <v>N/A</v>
          </cell>
          <cell r="GG196" t="str">
            <v>N/A</v>
          </cell>
          <cell r="GJ196" t="str">
            <v>N/A</v>
          </cell>
          <cell r="GK196" t="str">
            <v>N/A</v>
          </cell>
        </row>
        <row r="197">
          <cell r="A197">
            <v>41894</v>
          </cell>
          <cell r="D197" t="str">
            <v>N/A</v>
          </cell>
          <cell r="E197" t="str">
            <v>N/A</v>
          </cell>
          <cell r="H197" t="str">
            <v>N/A</v>
          </cell>
          <cell r="I197" t="str">
            <v>N/A</v>
          </cell>
          <cell r="L197" t="str">
            <v>N/A</v>
          </cell>
          <cell r="M197" t="str">
            <v>N/A</v>
          </cell>
          <cell r="P197" t="str">
            <v>N/A</v>
          </cell>
          <cell r="Q197" t="str">
            <v>N/A</v>
          </cell>
          <cell r="T197" t="str">
            <v>N/A</v>
          </cell>
          <cell r="U197" t="str">
            <v>N/A</v>
          </cell>
          <cell r="X197" t="str">
            <v>N/A</v>
          </cell>
          <cell r="Y197" t="str">
            <v>N/A</v>
          </cell>
          <cell r="AB197" t="str">
            <v>N/A</v>
          </cell>
          <cell r="AC197" t="str">
            <v>N/A</v>
          </cell>
          <cell r="AF197" t="str">
            <v>N/A</v>
          </cell>
          <cell r="AG197" t="str">
            <v>N/A</v>
          </cell>
          <cell r="AJ197" t="str">
            <v>N/A</v>
          </cell>
          <cell r="AK197" t="str">
            <v>N/A</v>
          </cell>
          <cell r="AN197" t="str">
            <v>N/A</v>
          </cell>
          <cell r="AO197" t="str">
            <v>N/A</v>
          </cell>
          <cell r="AR197" t="str">
            <v>N/A</v>
          </cell>
          <cell r="AS197" t="str">
            <v>N/A</v>
          </cell>
          <cell r="AV197" t="str">
            <v>N/A</v>
          </cell>
          <cell r="AW197" t="str">
            <v>N/A</v>
          </cell>
          <cell r="AZ197" t="str">
            <v>N/A</v>
          </cell>
          <cell r="BA197" t="str">
            <v>N/A</v>
          </cell>
          <cell r="BD197" t="str">
            <v>N/A</v>
          </cell>
          <cell r="BE197" t="str">
            <v>N/A</v>
          </cell>
          <cell r="BH197" t="str">
            <v>N/A</v>
          </cell>
          <cell r="BI197" t="str">
            <v>N/A</v>
          </cell>
          <cell r="BL197" t="str">
            <v>N/A</v>
          </cell>
          <cell r="BM197" t="str">
            <v>N/A</v>
          </cell>
          <cell r="BP197" t="str">
            <v>N/A</v>
          </cell>
          <cell r="BQ197" t="str">
            <v>N/A</v>
          </cell>
          <cell r="BT197" t="str">
            <v>N/A</v>
          </cell>
          <cell r="BU197" t="str">
            <v>N/A</v>
          </cell>
          <cell r="BX197" t="str">
            <v>N/A</v>
          </cell>
          <cell r="BY197" t="str">
            <v>N/A</v>
          </cell>
          <cell r="CB197" t="str">
            <v>N/A</v>
          </cell>
          <cell r="CC197" t="str">
            <v>N/A</v>
          </cell>
          <cell r="CF197" t="str">
            <v>N/A</v>
          </cell>
          <cell r="CG197" t="str">
            <v>N/A</v>
          </cell>
          <cell r="CJ197" t="str">
            <v>N/A</v>
          </cell>
          <cell r="CK197" t="str">
            <v>N/A</v>
          </cell>
          <cell r="CN197" t="str">
            <v>N/A</v>
          </cell>
          <cell r="CO197" t="str">
            <v>N/A</v>
          </cell>
          <cell r="CR197" t="str">
            <v>N/A</v>
          </cell>
          <cell r="CS197" t="str">
            <v>N/A</v>
          </cell>
          <cell r="CV197" t="str">
            <v>N/A</v>
          </cell>
          <cell r="CW197" t="str">
            <v>N/A</v>
          </cell>
          <cell r="CZ197" t="str">
            <v>N/A</v>
          </cell>
          <cell r="DA197" t="str">
            <v>N/A</v>
          </cell>
          <cell r="DD197" t="str">
            <v>N/A</v>
          </cell>
          <cell r="DE197" t="str">
            <v>N/A</v>
          </cell>
          <cell r="DH197" t="str">
            <v>N/A</v>
          </cell>
          <cell r="DI197" t="str">
            <v>N/A</v>
          </cell>
          <cell r="DL197" t="str">
            <v>N/A</v>
          </cell>
          <cell r="DM197" t="str">
            <v>N/A</v>
          </cell>
          <cell r="DP197" t="str">
            <v>N/A</v>
          </cell>
          <cell r="DQ197" t="str">
            <v>N/A</v>
          </cell>
          <cell r="DT197" t="str">
            <v>N/A</v>
          </cell>
          <cell r="DU197" t="str">
            <v>N/A</v>
          </cell>
          <cell r="DX197" t="str">
            <v>N/A</v>
          </cell>
          <cell r="DY197" t="str">
            <v>N/A</v>
          </cell>
          <cell r="EB197" t="str">
            <v>N/A</v>
          </cell>
          <cell r="EC197" t="str">
            <v>N/A</v>
          </cell>
          <cell r="EF197" t="str">
            <v>N/A</v>
          </cell>
          <cell r="EG197" t="str">
            <v>N/A</v>
          </cell>
          <cell r="EJ197" t="str">
            <v>N/A</v>
          </cell>
          <cell r="EK197" t="str">
            <v>N/A</v>
          </cell>
          <cell r="EN197" t="str">
            <v>N/A</v>
          </cell>
          <cell r="EO197" t="str">
            <v>N/A</v>
          </cell>
          <cell r="ER197" t="str">
            <v>N/A</v>
          </cell>
          <cell r="ES197" t="str">
            <v>N/A</v>
          </cell>
          <cell r="EV197" t="str">
            <v>N/A</v>
          </cell>
          <cell r="EW197" t="str">
            <v>N/A</v>
          </cell>
          <cell r="EZ197" t="str">
            <v>N/A</v>
          </cell>
          <cell r="FA197" t="str">
            <v>N/A</v>
          </cell>
          <cell r="FD197" t="str">
            <v>N/A</v>
          </cell>
          <cell r="FE197" t="str">
            <v>N/A</v>
          </cell>
          <cell r="FH197" t="str">
            <v>N/A</v>
          </cell>
          <cell r="FI197" t="str">
            <v>N/A</v>
          </cell>
          <cell r="FL197" t="str">
            <v>N/A</v>
          </cell>
          <cell r="FM197" t="str">
            <v>N/A</v>
          </cell>
          <cell r="FP197" t="str">
            <v>N/A</v>
          </cell>
          <cell r="FQ197" t="str">
            <v>N/A</v>
          </cell>
          <cell r="FT197" t="str">
            <v>N/A</v>
          </cell>
          <cell r="FU197" t="str">
            <v>N/A</v>
          </cell>
          <cell r="FX197" t="str">
            <v>N/A</v>
          </cell>
          <cell r="FY197" t="str">
            <v>N/A</v>
          </cell>
          <cell r="GB197" t="str">
            <v>N/A</v>
          </cell>
          <cell r="GC197" t="str">
            <v>N/A</v>
          </cell>
          <cell r="GF197" t="str">
            <v>N/A</v>
          </cell>
          <cell r="GG197" t="str">
            <v>N/A</v>
          </cell>
          <cell r="GJ197" t="str">
            <v>N/A</v>
          </cell>
          <cell r="GK197" t="str">
            <v>N/A</v>
          </cell>
        </row>
        <row r="198">
          <cell r="A198">
            <v>41901</v>
          </cell>
          <cell r="D198" t="str">
            <v>N/A</v>
          </cell>
          <cell r="E198" t="str">
            <v>N/A</v>
          </cell>
          <cell r="H198" t="str">
            <v>N/A</v>
          </cell>
          <cell r="I198" t="str">
            <v>N/A</v>
          </cell>
          <cell r="L198" t="str">
            <v>N/A</v>
          </cell>
          <cell r="M198" t="str">
            <v>N/A</v>
          </cell>
          <cell r="P198" t="str">
            <v>N/A</v>
          </cell>
          <cell r="Q198" t="str">
            <v>N/A</v>
          </cell>
          <cell r="T198" t="str">
            <v>N/A</v>
          </cell>
          <cell r="U198" t="str">
            <v>N/A</v>
          </cell>
          <cell r="X198" t="str">
            <v>N/A</v>
          </cell>
          <cell r="Y198" t="str">
            <v>N/A</v>
          </cell>
          <cell r="AB198" t="str">
            <v>N/A</v>
          </cell>
          <cell r="AC198" t="str">
            <v>N/A</v>
          </cell>
          <cell r="AF198" t="str">
            <v>N/A</v>
          </cell>
          <cell r="AG198" t="str">
            <v>N/A</v>
          </cell>
          <cell r="AJ198" t="str">
            <v>N/A</v>
          </cell>
          <cell r="AK198" t="str">
            <v>N/A</v>
          </cell>
          <cell r="AN198" t="str">
            <v>N/A</v>
          </cell>
          <cell r="AO198" t="str">
            <v>N/A</v>
          </cell>
          <cell r="AR198" t="str">
            <v>N/A</v>
          </cell>
          <cell r="AS198" t="str">
            <v>N/A</v>
          </cell>
          <cell r="AV198" t="str">
            <v>N/A</v>
          </cell>
          <cell r="AW198" t="str">
            <v>N/A</v>
          </cell>
          <cell r="AZ198" t="str">
            <v>N/A</v>
          </cell>
          <cell r="BA198" t="str">
            <v>N/A</v>
          </cell>
          <cell r="BD198" t="str">
            <v>N/A</v>
          </cell>
          <cell r="BE198" t="str">
            <v>N/A</v>
          </cell>
          <cell r="BH198" t="str">
            <v>N/A</v>
          </cell>
          <cell r="BI198" t="str">
            <v>N/A</v>
          </cell>
          <cell r="BL198" t="str">
            <v>N/A</v>
          </cell>
          <cell r="BM198" t="str">
            <v>N/A</v>
          </cell>
          <cell r="BP198" t="str">
            <v>N/A</v>
          </cell>
          <cell r="BQ198" t="str">
            <v>N/A</v>
          </cell>
          <cell r="BT198" t="str">
            <v>N/A</v>
          </cell>
          <cell r="BU198" t="str">
            <v>N/A</v>
          </cell>
          <cell r="BX198" t="str">
            <v>N/A</v>
          </cell>
          <cell r="BY198" t="str">
            <v>N/A</v>
          </cell>
          <cell r="CB198" t="str">
            <v>N/A</v>
          </cell>
          <cell r="CC198" t="str">
            <v>N/A</v>
          </cell>
          <cell r="CF198" t="str">
            <v>N/A</v>
          </cell>
          <cell r="CG198" t="str">
            <v>N/A</v>
          </cell>
          <cell r="CJ198" t="str">
            <v>N/A</v>
          </cell>
          <cell r="CK198" t="str">
            <v>N/A</v>
          </cell>
          <cell r="CN198" t="str">
            <v>N/A</v>
          </cell>
          <cell r="CO198" t="str">
            <v>N/A</v>
          </cell>
          <cell r="CR198" t="str">
            <v>N/A</v>
          </cell>
          <cell r="CS198" t="str">
            <v>N/A</v>
          </cell>
          <cell r="CV198" t="str">
            <v>N/A</v>
          </cell>
          <cell r="CW198" t="str">
            <v>N/A</v>
          </cell>
          <cell r="CZ198" t="str">
            <v>N/A</v>
          </cell>
          <cell r="DA198" t="str">
            <v>N/A</v>
          </cell>
          <cell r="DD198" t="str">
            <v>N/A</v>
          </cell>
          <cell r="DE198" t="str">
            <v>N/A</v>
          </cell>
          <cell r="DH198" t="str">
            <v>N/A</v>
          </cell>
          <cell r="DI198" t="str">
            <v>N/A</v>
          </cell>
          <cell r="DL198" t="str">
            <v>N/A</v>
          </cell>
          <cell r="DM198" t="str">
            <v>N/A</v>
          </cell>
          <cell r="DP198" t="str">
            <v>N/A</v>
          </cell>
          <cell r="DQ198" t="str">
            <v>N/A</v>
          </cell>
          <cell r="DT198" t="str">
            <v>N/A</v>
          </cell>
          <cell r="DU198" t="str">
            <v>N/A</v>
          </cell>
          <cell r="DX198" t="str">
            <v>N/A</v>
          </cell>
          <cell r="DY198" t="str">
            <v>N/A</v>
          </cell>
          <cell r="EB198" t="str">
            <v>N/A</v>
          </cell>
          <cell r="EC198" t="str">
            <v>N/A</v>
          </cell>
          <cell r="EF198" t="str">
            <v>N/A</v>
          </cell>
          <cell r="EG198" t="str">
            <v>N/A</v>
          </cell>
          <cell r="EJ198" t="str">
            <v>N/A</v>
          </cell>
          <cell r="EK198" t="str">
            <v>N/A</v>
          </cell>
          <cell r="EN198" t="str">
            <v>N/A</v>
          </cell>
          <cell r="EO198" t="str">
            <v>N/A</v>
          </cell>
          <cell r="ER198" t="str">
            <v>N/A</v>
          </cell>
          <cell r="ES198" t="str">
            <v>N/A</v>
          </cell>
          <cell r="EV198" t="str">
            <v>N/A</v>
          </cell>
          <cell r="EW198" t="str">
            <v>N/A</v>
          </cell>
          <cell r="EZ198" t="str">
            <v>N/A</v>
          </cell>
          <cell r="FA198" t="str">
            <v>N/A</v>
          </cell>
          <cell r="FD198" t="str">
            <v>N/A</v>
          </cell>
          <cell r="FE198" t="str">
            <v>N/A</v>
          </cell>
          <cell r="FH198" t="str">
            <v>N/A</v>
          </cell>
          <cell r="FI198" t="str">
            <v>N/A</v>
          </cell>
          <cell r="FL198" t="str">
            <v>N/A</v>
          </cell>
          <cell r="FM198" t="str">
            <v>N/A</v>
          </cell>
          <cell r="FP198" t="str">
            <v>N/A</v>
          </cell>
          <cell r="FQ198" t="str">
            <v>N/A</v>
          </cell>
          <cell r="FT198" t="str">
            <v>N/A</v>
          </cell>
          <cell r="FU198" t="str">
            <v>N/A</v>
          </cell>
          <cell r="FX198" t="str">
            <v>N/A</v>
          </cell>
          <cell r="FY198" t="str">
            <v>N/A</v>
          </cell>
          <cell r="GB198" t="str">
            <v>N/A</v>
          </cell>
          <cell r="GC198" t="str">
            <v>N/A</v>
          </cell>
          <cell r="GF198" t="str">
            <v>N/A</v>
          </cell>
          <cell r="GG198" t="str">
            <v>N/A</v>
          </cell>
          <cell r="GJ198" t="str">
            <v>N/A</v>
          </cell>
          <cell r="GK198" t="str">
            <v>N/A</v>
          </cell>
        </row>
        <row r="199">
          <cell r="A199">
            <v>41908</v>
          </cell>
          <cell r="D199" t="str">
            <v>N/A</v>
          </cell>
          <cell r="E199" t="str">
            <v>N/A</v>
          </cell>
          <cell r="H199" t="str">
            <v>N/A</v>
          </cell>
          <cell r="I199" t="str">
            <v>N/A</v>
          </cell>
          <cell r="L199" t="str">
            <v>N/A</v>
          </cell>
          <cell r="M199" t="str">
            <v>N/A</v>
          </cell>
          <cell r="P199" t="str">
            <v>N/A</v>
          </cell>
          <cell r="Q199" t="str">
            <v>N/A</v>
          </cell>
          <cell r="T199" t="str">
            <v>N/A</v>
          </cell>
          <cell r="U199" t="str">
            <v>N/A</v>
          </cell>
          <cell r="X199" t="str">
            <v>N/A</v>
          </cell>
          <cell r="Y199" t="str">
            <v>N/A</v>
          </cell>
          <cell r="AB199" t="str">
            <v>N/A</v>
          </cell>
          <cell r="AC199" t="str">
            <v>N/A</v>
          </cell>
          <cell r="AF199" t="str">
            <v>N/A</v>
          </cell>
          <cell r="AG199" t="str">
            <v>N/A</v>
          </cell>
          <cell r="AJ199" t="str">
            <v>N/A</v>
          </cell>
          <cell r="AK199" t="str">
            <v>N/A</v>
          </cell>
          <cell r="AN199" t="str">
            <v>N/A</v>
          </cell>
          <cell r="AO199" t="str">
            <v>N/A</v>
          </cell>
          <cell r="AR199" t="str">
            <v>N/A</v>
          </cell>
          <cell r="AS199" t="str">
            <v>N/A</v>
          </cell>
          <cell r="AV199" t="str">
            <v>N/A</v>
          </cell>
          <cell r="AW199" t="str">
            <v>N/A</v>
          </cell>
          <cell r="AZ199" t="str">
            <v>N/A</v>
          </cell>
          <cell r="BA199" t="str">
            <v>N/A</v>
          </cell>
          <cell r="BD199" t="str">
            <v>N/A</v>
          </cell>
          <cell r="BE199" t="str">
            <v>N/A</v>
          </cell>
          <cell r="BH199" t="str">
            <v>N/A</v>
          </cell>
          <cell r="BI199" t="str">
            <v>N/A</v>
          </cell>
          <cell r="BL199" t="str">
            <v>N/A</v>
          </cell>
          <cell r="BM199" t="str">
            <v>N/A</v>
          </cell>
          <cell r="BP199" t="str">
            <v>N/A</v>
          </cell>
          <cell r="BQ199" t="str">
            <v>N/A</v>
          </cell>
          <cell r="BT199" t="str">
            <v>N/A</v>
          </cell>
          <cell r="BU199" t="str">
            <v>N/A</v>
          </cell>
          <cell r="BX199" t="str">
            <v>N/A</v>
          </cell>
          <cell r="BY199" t="str">
            <v>N/A</v>
          </cell>
          <cell r="CB199" t="str">
            <v>N/A</v>
          </cell>
          <cell r="CC199" t="str">
            <v>N/A</v>
          </cell>
          <cell r="CF199" t="str">
            <v>N/A</v>
          </cell>
          <cell r="CG199" t="str">
            <v>N/A</v>
          </cell>
          <cell r="CJ199" t="str">
            <v>N/A</v>
          </cell>
          <cell r="CK199" t="str">
            <v>N/A</v>
          </cell>
          <cell r="CN199" t="str">
            <v>N/A</v>
          </cell>
          <cell r="CO199" t="str">
            <v>N/A</v>
          </cell>
          <cell r="CR199" t="str">
            <v>N/A</v>
          </cell>
          <cell r="CS199" t="str">
            <v>N/A</v>
          </cell>
          <cell r="CV199" t="str">
            <v>N/A</v>
          </cell>
          <cell r="CW199" t="str">
            <v>N/A</v>
          </cell>
          <cell r="CZ199" t="str">
            <v>N/A</v>
          </cell>
          <cell r="DA199" t="str">
            <v>N/A</v>
          </cell>
          <cell r="DD199" t="str">
            <v>N/A</v>
          </cell>
          <cell r="DE199" t="str">
            <v>N/A</v>
          </cell>
          <cell r="DH199" t="str">
            <v>N/A</v>
          </cell>
          <cell r="DI199" t="str">
            <v>N/A</v>
          </cell>
          <cell r="DL199" t="str">
            <v>N/A</v>
          </cell>
          <cell r="DM199" t="str">
            <v>N/A</v>
          </cell>
          <cell r="DP199" t="str">
            <v>N/A</v>
          </cell>
          <cell r="DQ199" t="str">
            <v>N/A</v>
          </cell>
          <cell r="DT199" t="str">
            <v>N/A</v>
          </cell>
          <cell r="DU199" t="str">
            <v>N/A</v>
          </cell>
          <cell r="DX199" t="str">
            <v>N/A</v>
          </cell>
          <cell r="DY199" t="str">
            <v>N/A</v>
          </cell>
          <cell r="EB199" t="str">
            <v>N/A</v>
          </cell>
          <cell r="EC199" t="str">
            <v>N/A</v>
          </cell>
          <cell r="EF199" t="str">
            <v>N/A</v>
          </cell>
          <cell r="EG199" t="str">
            <v>N/A</v>
          </cell>
          <cell r="EJ199" t="str">
            <v>N/A</v>
          </cell>
          <cell r="EK199" t="str">
            <v>N/A</v>
          </cell>
          <cell r="EN199" t="str">
            <v>N/A</v>
          </cell>
          <cell r="EO199" t="str">
            <v>N/A</v>
          </cell>
          <cell r="ER199" t="str">
            <v>N/A</v>
          </cell>
          <cell r="ES199" t="str">
            <v>N/A</v>
          </cell>
          <cell r="EV199" t="str">
            <v>N/A</v>
          </cell>
          <cell r="EW199" t="str">
            <v>N/A</v>
          </cell>
          <cell r="EZ199" t="str">
            <v>N/A</v>
          </cell>
          <cell r="FA199" t="str">
            <v>N/A</v>
          </cell>
          <cell r="FD199" t="str">
            <v>N/A</v>
          </cell>
          <cell r="FE199" t="str">
            <v>N/A</v>
          </cell>
          <cell r="FH199" t="str">
            <v>N/A</v>
          </cell>
          <cell r="FI199" t="str">
            <v>N/A</v>
          </cell>
          <cell r="FL199" t="str">
            <v>N/A</v>
          </cell>
          <cell r="FM199" t="str">
            <v>N/A</v>
          </cell>
          <cell r="FP199" t="str">
            <v>N/A</v>
          </cell>
          <cell r="FQ199" t="str">
            <v>N/A</v>
          </cell>
          <cell r="FT199" t="str">
            <v>N/A</v>
          </cell>
          <cell r="FU199" t="str">
            <v>N/A</v>
          </cell>
          <cell r="FX199" t="str">
            <v>N/A</v>
          </cell>
          <cell r="FY199" t="str">
            <v>N/A</v>
          </cell>
          <cell r="GB199" t="str">
            <v>N/A</v>
          </cell>
          <cell r="GC199" t="str">
            <v>N/A</v>
          </cell>
          <cell r="GF199" t="str">
            <v>N/A</v>
          </cell>
          <cell r="GG199" t="str">
            <v>N/A</v>
          </cell>
          <cell r="GJ199" t="str">
            <v>N/A</v>
          </cell>
          <cell r="GK199" t="str">
            <v>N/A</v>
          </cell>
        </row>
        <row r="200">
          <cell r="A200">
            <v>41915</v>
          </cell>
          <cell r="D200" t="str">
            <v>N/A</v>
          </cell>
          <cell r="E200" t="str">
            <v>N/A</v>
          </cell>
          <cell r="H200" t="str">
            <v>N/A</v>
          </cell>
          <cell r="I200" t="str">
            <v>N/A</v>
          </cell>
          <cell r="L200" t="str">
            <v>N/A</v>
          </cell>
          <cell r="M200" t="str">
            <v>N/A</v>
          </cell>
          <cell r="P200" t="str">
            <v>N/A</v>
          </cell>
          <cell r="Q200" t="str">
            <v>N/A</v>
          </cell>
          <cell r="T200" t="str">
            <v>N/A</v>
          </cell>
          <cell r="U200" t="str">
            <v>N/A</v>
          </cell>
          <cell r="X200" t="str">
            <v>N/A</v>
          </cell>
          <cell r="Y200" t="str">
            <v>N/A</v>
          </cell>
          <cell r="AB200" t="str">
            <v>N/A</v>
          </cell>
          <cell r="AC200" t="str">
            <v>N/A</v>
          </cell>
          <cell r="AF200" t="str">
            <v>N/A</v>
          </cell>
          <cell r="AG200" t="str">
            <v>N/A</v>
          </cell>
          <cell r="AJ200" t="str">
            <v>N/A</v>
          </cell>
          <cell r="AK200" t="str">
            <v>N/A</v>
          </cell>
          <cell r="AN200" t="str">
            <v>N/A</v>
          </cell>
          <cell r="AO200" t="str">
            <v>N/A</v>
          </cell>
          <cell r="AR200" t="str">
            <v>N/A</v>
          </cell>
          <cell r="AS200" t="str">
            <v>N/A</v>
          </cell>
          <cell r="AV200" t="str">
            <v>N/A</v>
          </cell>
          <cell r="AW200" t="str">
            <v>N/A</v>
          </cell>
          <cell r="AZ200" t="str">
            <v>N/A</v>
          </cell>
          <cell r="BA200" t="str">
            <v>N/A</v>
          </cell>
          <cell r="BD200" t="str">
            <v>N/A</v>
          </cell>
          <cell r="BE200" t="str">
            <v>N/A</v>
          </cell>
          <cell r="BH200" t="str">
            <v>N/A</v>
          </cell>
          <cell r="BI200" t="str">
            <v>N/A</v>
          </cell>
          <cell r="BL200" t="str">
            <v>N/A</v>
          </cell>
          <cell r="BM200" t="str">
            <v>N/A</v>
          </cell>
          <cell r="BP200" t="str">
            <v>N/A</v>
          </cell>
          <cell r="BQ200" t="str">
            <v>N/A</v>
          </cell>
          <cell r="BT200" t="str">
            <v>N/A</v>
          </cell>
          <cell r="BU200" t="str">
            <v>N/A</v>
          </cell>
          <cell r="BX200" t="str">
            <v>N/A</v>
          </cell>
          <cell r="BY200" t="str">
            <v>N/A</v>
          </cell>
          <cell r="CB200" t="str">
            <v>N/A</v>
          </cell>
          <cell r="CC200" t="str">
            <v>N/A</v>
          </cell>
          <cell r="CF200" t="str">
            <v>N/A</v>
          </cell>
          <cell r="CG200" t="str">
            <v>N/A</v>
          </cell>
          <cell r="CJ200" t="str">
            <v>N/A</v>
          </cell>
          <cell r="CK200" t="str">
            <v>N/A</v>
          </cell>
          <cell r="CN200" t="str">
            <v>N/A</v>
          </cell>
          <cell r="CO200" t="str">
            <v>N/A</v>
          </cell>
          <cell r="CR200" t="str">
            <v>N/A</v>
          </cell>
          <cell r="CS200" t="str">
            <v>N/A</v>
          </cell>
          <cell r="CV200" t="str">
            <v>N/A</v>
          </cell>
          <cell r="CW200" t="str">
            <v>N/A</v>
          </cell>
          <cell r="CZ200" t="str">
            <v>N/A</v>
          </cell>
          <cell r="DA200" t="str">
            <v>N/A</v>
          </cell>
          <cell r="DD200" t="str">
            <v>N/A</v>
          </cell>
          <cell r="DE200" t="str">
            <v>N/A</v>
          </cell>
          <cell r="DH200" t="str">
            <v>N/A</v>
          </cell>
          <cell r="DI200" t="str">
            <v>N/A</v>
          </cell>
          <cell r="DL200" t="str">
            <v>N/A</v>
          </cell>
          <cell r="DM200" t="str">
            <v>N/A</v>
          </cell>
          <cell r="DP200" t="str">
            <v>N/A</v>
          </cell>
          <cell r="DQ200" t="str">
            <v>N/A</v>
          </cell>
          <cell r="DT200" t="str">
            <v>N/A</v>
          </cell>
          <cell r="DU200" t="str">
            <v>N/A</v>
          </cell>
          <cell r="DX200" t="str">
            <v>N/A</v>
          </cell>
          <cell r="DY200" t="str">
            <v>N/A</v>
          </cell>
          <cell r="EB200" t="str">
            <v>N/A</v>
          </cell>
          <cell r="EC200" t="str">
            <v>N/A</v>
          </cell>
          <cell r="EF200" t="str">
            <v>N/A</v>
          </cell>
          <cell r="EG200" t="str">
            <v>N/A</v>
          </cell>
          <cell r="EJ200" t="str">
            <v>N/A</v>
          </cell>
          <cell r="EK200" t="str">
            <v>N/A</v>
          </cell>
          <cell r="EN200" t="str">
            <v>N/A</v>
          </cell>
          <cell r="EO200" t="str">
            <v>N/A</v>
          </cell>
          <cell r="ER200" t="str">
            <v>N/A</v>
          </cell>
          <cell r="ES200" t="str">
            <v>N/A</v>
          </cell>
          <cell r="EV200" t="str">
            <v>N/A</v>
          </cell>
          <cell r="EW200" t="str">
            <v>N/A</v>
          </cell>
          <cell r="EZ200" t="str">
            <v>N/A</v>
          </cell>
          <cell r="FA200" t="str">
            <v>N/A</v>
          </cell>
          <cell r="FD200" t="str">
            <v>N/A</v>
          </cell>
          <cell r="FE200" t="str">
            <v>N/A</v>
          </cell>
          <cell r="FH200" t="str">
            <v>N/A</v>
          </cell>
          <cell r="FI200" t="str">
            <v>N/A</v>
          </cell>
          <cell r="FL200" t="str">
            <v>N/A</v>
          </cell>
          <cell r="FM200" t="str">
            <v>N/A</v>
          </cell>
          <cell r="FP200" t="str">
            <v>N/A</v>
          </cell>
          <cell r="FQ200" t="str">
            <v>N/A</v>
          </cell>
          <cell r="FT200" t="str">
            <v>N/A</v>
          </cell>
          <cell r="FU200" t="str">
            <v>N/A</v>
          </cell>
          <cell r="FX200" t="str">
            <v>N/A</v>
          </cell>
          <cell r="FY200" t="str">
            <v>N/A</v>
          </cell>
          <cell r="GB200" t="str">
            <v>N/A</v>
          </cell>
          <cell r="GC200" t="str">
            <v>N/A</v>
          </cell>
          <cell r="GF200" t="str">
            <v>N/A</v>
          </cell>
          <cell r="GG200" t="str">
            <v>N/A</v>
          </cell>
          <cell r="GJ200" t="str">
            <v>N/A</v>
          </cell>
          <cell r="GK200" t="str">
            <v>N/A</v>
          </cell>
        </row>
        <row r="201">
          <cell r="A201">
            <v>41922</v>
          </cell>
          <cell r="D201" t="str">
            <v>N/A</v>
          </cell>
          <cell r="E201" t="str">
            <v>N/A</v>
          </cell>
          <cell r="H201" t="str">
            <v>N/A</v>
          </cell>
          <cell r="I201" t="str">
            <v>N/A</v>
          </cell>
          <cell r="L201" t="str">
            <v>N/A</v>
          </cell>
          <cell r="M201" t="str">
            <v>N/A</v>
          </cell>
          <cell r="P201" t="str">
            <v>N/A</v>
          </cell>
          <cell r="Q201" t="str">
            <v>N/A</v>
          </cell>
          <cell r="T201" t="str">
            <v>N/A</v>
          </cell>
          <cell r="U201" t="str">
            <v>N/A</v>
          </cell>
          <cell r="X201" t="str">
            <v>N/A</v>
          </cell>
          <cell r="Y201" t="str">
            <v>N/A</v>
          </cell>
          <cell r="AB201" t="str">
            <v>N/A</v>
          </cell>
          <cell r="AC201" t="str">
            <v>N/A</v>
          </cell>
          <cell r="AF201" t="str">
            <v>N/A</v>
          </cell>
          <cell r="AG201" t="str">
            <v>N/A</v>
          </cell>
          <cell r="AJ201" t="str">
            <v>N/A</v>
          </cell>
          <cell r="AK201" t="str">
            <v>N/A</v>
          </cell>
          <cell r="AN201" t="str">
            <v>N/A</v>
          </cell>
          <cell r="AO201" t="str">
            <v>N/A</v>
          </cell>
          <cell r="AR201" t="str">
            <v>N/A</v>
          </cell>
          <cell r="AS201" t="str">
            <v>N/A</v>
          </cell>
          <cell r="AV201" t="str">
            <v>N/A</v>
          </cell>
          <cell r="AW201" t="str">
            <v>N/A</v>
          </cell>
          <cell r="AZ201" t="str">
            <v>N/A</v>
          </cell>
          <cell r="BA201" t="str">
            <v>N/A</v>
          </cell>
          <cell r="BD201" t="str">
            <v>N/A</v>
          </cell>
          <cell r="BE201" t="str">
            <v>N/A</v>
          </cell>
          <cell r="BH201" t="str">
            <v>N/A</v>
          </cell>
          <cell r="BI201" t="str">
            <v>N/A</v>
          </cell>
          <cell r="BL201" t="str">
            <v>N/A</v>
          </cell>
          <cell r="BM201" t="str">
            <v>N/A</v>
          </cell>
          <cell r="BP201" t="str">
            <v>N/A</v>
          </cell>
          <cell r="BQ201" t="str">
            <v>N/A</v>
          </cell>
          <cell r="BT201" t="str">
            <v>N/A</v>
          </cell>
          <cell r="BU201" t="str">
            <v>N/A</v>
          </cell>
          <cell r="BX201" t="str">
            <v>N/A</v>
          </cell>
          <cell r="BY201" t="str">
            <v>N/A</v>
          </cell>
          <cell r="CB201" t="str">
            <v>N/A</v>
          </cell>
          <cell r="CC201" t="str">
            <v>N/A</v>
          </cell>
          <cell r="CF201" t="str">
            <v>N/A</v>
          </cell>
          <cell r="CG201" t="str">
            <v>N/A</v>
          </cell>
          <cell r="CJ201" t="str">
            <v>N/A</v>
          </cell>
          <cell r="CK201" t="str">
            <v>N/A</v>
          </cell>
          <cell r="CN201" t="str">
            <v>N/A</v>
          </cell>
          <cell r="CO201" t="str">
            <v>N/A</v>
          </cell>
          <cell r="CR201" t="str">
            <v>N/A</v>
          </cell>
          <cell r="CS201" t="str">
            <v>N/A</v>
          </cell>
          <cell r="CV201" t="str">
            <v>N/A</v>
          </cell>
          <cell r="CW201" t="str">
            <v>N/A</v>
          </cell>
          <cell r="CZ201" t="str">
            <v>N/A</v>
          </cell>
          <cell r="DA201" t="str">
            <v>N/A</v>
          </cell>
          <cell r="DD201" t="str">
            <v>N/A</v>
          </cell>
          <cell r="DE201" t="str">
            <v>N/A</v>
          </cell>
          <cell r="DH201" t="str">
            <v>N/A</v>
          </cell>
          <cell r="DI201" t="str">
            <v>N/A</v>
          </cell>
          <cell r="DL201" t="str">
            <v>N/A</v>
          </cell>
          <cell r="DM201" t="str">
            <v>N/A</v>
          </cell>
          <cell r="DP201" t="str">
            <v>N/A</v>
          </cell>
          <cell r="DQ201" t="str">
            <v>N/A</v>
          </cell>
          <cell r="DT201" t="str">
            <v>N/A</v>
          </cell>
          <cell r="DU201" t="str">
            <v>N/A</v>
          </cell>
          <cell r="DX201" t="str">
            <v>N/A</v>
          </cell>
          <cell r="DY201" t="str">
            <v>N/A</v>
          </cell>
          <cell r="EB201" t="str">
            <v>N/A</v>
          </cell>
          <cell r="EC201" t="str">
            <v>N/A</v>
          </cell>
          <cell r="EF201" t="str">
            <v>N/A</v>
          </cell>
          <cell r="EG201" t="str">
            <v>N/A</v>
          </cell>
          <cell r="EJ201" t="str">
            <v>N/A</v>
          </cell>
          <cell r="EK201" t="str">
            <v>N/A</v>
          </cell>
          <cell r="EN201" t="str">
            <v>N/A</v>
          </cell>
          <cell r="EO201" t="str">
            <v>N/A</v>
          </cell>
          <cell r="ER201" t="str">
            <v>N/A</v>
          </cell>
          <cell r="ES201" t="str">
            <v>N/A</v>
          </cell>
          <cell r="EV201" t="str">
            <v>N/A</v>
          </cell>
          <cell r="EW201" t="str">
            <v>N/A</v>
          </cell>
          <cell r="EZ201" t="str">
            <v>N/A</v>
          </cell>
          <cell r="FA201" t="str">
            <v>N/A</v>
          </cell>
          <cell r="FD201" t="str">
            <v>N/A</v>
          </cell>
          <cell r="FE201" t="str">
            <v>N/A</v>
          </cell>
          <cell r="FH201" t="str">
            <v>N/A</v>
          </cell>
          <cell r="FI201" t="str">
            <v>N/A</v>
          </cell>
          <cell r="FL201" t="str">
            <v>N/A</v>
          </cell>
          <cell r="FM201" t="str">
            <v>N/A</v>
          </cell>
          <cell r="FP201" t="str">
            <v>N/A</v>
          </cell>
          <cell r="FQ201" t="str">
            <v>N/A</v>
          </cell>
          <cell r="FT201" t="str">
            <v>N/A</v>
          </cell>
          <cell r="FU201" t="str">
            <v>N/A</v>
          </cell>
          <cell r="FX201" t="str">
            <v>N/A</v>
          </cell>
          <cell r="FY201" t="str">
            <v>N/A</v>
          </cell>
          <cell r="GB201" t="str">
            <v>N/A</v>
          </cell>
          <cell r="GC201" t="str">
            <v>N/A</v>
          </cell>
          <cell r="GF201" t="str">
            <v>N/A</v>
          </cell>
          <cell r="GG201" t="str">
            <v>N/A</v>
          </cell>
          <cell r="GJ201" t="str">
            <v>N/A</v>
          </cell>
          <cell r="GK201" t="str">
            <v>N/A</v>
          </cell>
        </row>
        <row r="202">
          <cell r="A202">
            <v>41929</v>
          </cell>
          <cell r="D202" t="str">
            <v>N/A</v>
          </cell>
          <cell r="E202" t="str">
            <v>N/A</v>
          </cell>
          <cell r="H202" t="str">
            <v>N/A</v>
          </cell>
          <cell r="I202" t="str">
            <v>N/A</v>
          </cell>
          <cell r="L202" t="str">
            <v>N/A</v>
          </cell>
          <cell r="M202" t="str">
            <v>N/A</v>
          </cell>
          <cell r="P202" t="str">
            <v>N/A</v>
          </cell>
          <cell r="Q202" t="str">
            <v>N/A</v>
          </cell>
          <cell r="T202" t="str">
            <v>N/A</v>
          </cell>
          <cell r="U202" t="str">
            <v>N/A</v>
          </cell>
          <cell r="X202" t="str">
            <v>N/A</v>
          </cell>
          <cell r="Y202" t="str">
            <v>N/A</v>
          </cell>
          <cell r="AB202" t="str">
            <v>N/A</v>
          </cell>
          <cell r="AC202" t="str">
            <v>N/A</v>
          </cell>
          <cell r="AF202" t="str">
            <v>N/A</v>
          </cell>
          <cell r="AG202" t="str">
            <v>N/A</v>
          </cell>
          <cell r="AJ202" t="str">
            <v>N/A</v>
          </cell>
          <cell r="AK202" t="str">
            <v>N/A</v>
          </cell>
          <cell r="AN202" t="str">
            <v>N/A</v>
          </cell>
          <cell r="AO202" t="str">
            <v>N/A</v>
          </cell>
          <cell r="AR202" t="str">
            <v>N/A</v>
          </cell>
          <cell r="AS202" t="str">
            <v>N/A</v>
          </cell>
          <cell r="AV202" t="str">
            <v>N/A</v>
          </cell>
          <cell r="AW202" t="str">
            <v>N/A</v>
          </cell>
          <cell r="AZ202" t="str">
            <v>N/A</v>
          </cell>
          <cell r="BA202" t="str">
            <v>N/A</v>
          </cell>
          <cell r="BD202" t="str">
            <v>N/A</v>
          </cell>
          <cell r="BE202" t="str">
            <v>N/A</v>
          </cell>
          <cell r="BH202" t="str">
            <v>N/A</v>
          </cell>
          <cell r="BI202" t="str">
            <v>N/A</v>
          </cell>
          <cell r="BL202" t="str">
            <v>N/A</v>
          </cell>
          <cell r="BM202" t="str">
            <v>N/A</v>
          </cell>
          <cell r="BP202" t="str">
            <v>N/A</v>
          </cell>
          <cell r="BQ202" t="str">
            <v>N/A</v>
          </cell>
          <cell r="BT202" t="str">
            <v>N/A</v>
          </cell>
          <cell r="BU202" t="str">
            <v>N/A</v>
          </cell>
          <cell r="BX202" t="str">
            <v>N/A</v>
          </cell>
          <cell r="BY202" t="str">
            <v>N/A</v>
          </cell>
          <cell r="CB202" t="str">
            <v>N/A</v>
          </cell>
          <cell r="CC202" t="str">
            <v>N/A</v>
          </cell>
          <cell r="CF202" t="str">
            <v>N/A</v>
          </cell>
          <cell r="CG202" t="str">
            <v>N/A</v>
          </cell>
          <cell r="CJ202" t="str">
            <v>N/A</v>
          </cell>
          <cell r="CK202" t="str">
            <v>N/A</v>
          </cell>
          <cell r="CN202" t="str">
            <v>N/A</v>
          </cell>
          <cell r="CO202" t="str">
            <v>N/A</v>
          </cell>
          <cell r="CR202" t="str">
            <v>N/A</v>
          </cell>
          <cell r="CS202" t="str">
            <v>N/A</v>
          </cell>
          <cell r="CV202" t="str">
            <v>N/A</v>
          </cell>
          <cell r="CW202" t="str">
            <v>N/A</v>
          </cell>
          <cell r="CZ202" t="str">
            <v>N/A</v>
          </cell>
          <cell r="DA202" t="str">
            <v>N/A</v>
          </cell>
          <cell r="DD202" t="str">
            <v>N/A</v>
          </cell>
          <cell r="DE202" t="str">
            <v>N/A</v>
          </cell>
          <cell r="DH202" t="str">
            <v>N/A</v>
          </cell>
          <cell r="DI202" t="str">
            <v>N/A</v>
          </cell>
          <cell r="DL202" t="str">
            <v>N/A</v>
          </cell>
          <cell r="DM202" t="str">
            <v>N/A</v>
          </cell>
          <cell r="DP202" t="str">
            <v>N/A</v>
          </cell>
          <cell r="DQ202" t="str">
            <v>N/A</v>
          </cell>
          <cell r="DT202" t="str">
            <v>N/A</v>
          </cell>
          <cell r="DU202" t="str">
            <v>N/A</v>
          </cell>
          <cell r="DX202" t="str">
            <v>N/A</v>
          </cell>
          <cell r="DY202" t="str">
            <v>N/A</v>
          </cell>
          <cell r="EB202" t="str">
            <v>N/A</v>
          </cell>
          <cell r="EC202" t="str">
            <v>N/A</v>
          </cell>
          <cell r="EF202" t="str">
            <v>N/A</v>
          </cell>
          <cell r="EG202" t="str">
            <v>N/A</v>
          </cell>
          <cell r="EJ202" t="str">
            <v>N/A</v>
          </cell>
          <cell r="EK202" t="str">
            <v>N/A</v>
          </cell>
          <cell r="EN202" t="str">
            <v>N/A</v>
          </cell>
          <cell r="EO202" t="str">
            <v>N/A</v>
          </cell>
          <cell r="ER202" t="str">
            <v>N/A</v>
          </cell>
          <cell r="ES202" t="str">
            <v>N/A</v>
          </cell>
          <cell r="EV202" t="str">
            <v>N/A</v>
          </cell>
          <cell r="EW202" t="str">
            <v>N/A</v>
          </cell>
          <cell r="EZ202" t="str">
            <v>N/A</v>
          </cell>
          <cell r="FA202" t="str">
            <v>N/A</v>
          </cell>
          <cell r="FD202" t="str">
            <v>N/A</v>
          </cell>
          <cell r="FE202" t="str">
            <v>N/A</v>
          </cell>
          <cell r="FH202" t="str">
            <v>N/A</v>
          </cell>
          <cell r="FI202" t="str">
            <v>N/A</v>
          </cell>
          <cell r="FL202" t="str">
            <v>N/A</v>
          </cell>
          <cell r="FM202" t="str">
            <v>N/A</v>
          </cell>
          <cell r="FP202" t="str">
            <v>N/A</v>
          </cell>
          <cell r="FQ202" t="str">
            <v>N/A</v>
          </cell>
          <cell r="FT202" t="str">
            <v>N/A</v>
          </cell>
          <cell r="FU202" t="str">
            <v>N/A</v>
          </cell>
          <cell r="FX202" t="str">
            <v>N/A</v>
          </cell>
          <cell r="FY202" t="str">
            <v>N/A</v>
          </cell>
          <cell r="GB202" t="str">
            <v>N/A</v>
          </cell>
          <cell r="GC202" t="str">
            <v>N/A</v>
          </cell>
          <cell r="GF202" t="str">
            <v>N/A</v>
          </cell>
          <cell r="GG202" t="str">
            <v>N/A</v>
          </cell>
          <cell r="GJ202" t="str">
            <v>N/A</v>
          </cell>
          <cell r="GK202" t="str">
            <v>N/A</v>
          </cell>
        </row>
        <row r="203">
          <cell r="A203">
            <v>41936</v>
          </cell>
          <cell r="D203" t="str">
            <v>N/A</v>
          </cell>
          <cell r="E203" t="str">
            <v>N/A</v>
          </cell>
          <cell r="H203" t="str">
            <v>N/A</v>
          </cell>
          <cell r="I203" t="str">
            <v>N/A</v>
          </cell>
          <cell r="L203" t="str">
            <v>N/A</v>
          </cell>
          <cell r="M203" t="str">
            <v>N/A</v>
          </cell>
          <cell r="P203" t="str">
            <v>N/A</v>
          </cell>
          <cell r="Q203" t="str">
            <v>N/A</v>
          </cell>
          <cell r="T203" t="str">
            <v>N/A</v>
          </cell>
          <cell r="U203" t="str">
            <v>N/A</v>
          </cell>
          <cell r="X203" t="str">
            <v>N/A</v>
          </cell>
          <cell r="Y203" t="str">
            <v>N/A</v>
          </cell>
          <cell r="AB203" t="str">
            <v>N/A</v>
          </cell>
          <cell r="AC203" t="str">
            <v>N/A</v>
          </cell>
          <cell r="AF203" t="str">
            <v>N/A</v>
          </cell>
          <cell r="AG203" t="str">
            <v>N/A</v>
          </cell>
          <cell r="AJ203" t="str">
            <v>N/A</v>
          </cell>
          <cell r="AK203" t="str">
            <v>N/A</v>
          </cell>
          <cell r="AN203" t="str">
            <v>N/A</v>
          </cell>
          <cell r="AO203" t="str">
            <v>N/A</v>
          </cell>
          <cell r="AR203" t="str">
            <v>N/A</v>
          </cell>
          <cell r="AS203" t="str">
            <v>N/A</v>
          </cell>
          <cell r="AV203" t="str">
            <v>N/A</v>
          </cell>
          <cell r="AW203" t="str">
            <v>N/A</v>
          </cell>
          <cell r="AZ203" t="str">
            <v>N/A</v>
          </cell>
          <cell r="BA203" t="str">
            <v>N/A</v>
          </cell>
          <cell r="BD203" t="str">
            <v>N/A</v>
          </cell>
          <cell r="BE203" t="str">
            <v>N/A</v>
          </cell>
          <cell r="BH203" t="str">
            <v>N/A</v>
          </cell>
          <cell r="BI203" t="str">
            <v>N/A</v>
          </cell>
          <cell r="BL203" t="str">
            <v>N/A</v>
          </cell>
          <cell r="BM203" t="str">
            <v>N/A</v>
          </cell>
          <cell r="BP203" t="str">
            <v>N/A</v>
          </cell>
          <cell r="BQ203" t="str">
            <v>N/A</v>
          </cell>
          <cell r="BT203" t="str">
            <v>N/A</v>
          </cell>
          <cell r="BU203" t="str">
            <v>N/A</v>
          </cell>
          <cell r="BX203" t="str">
            <v>N/A</v>
          </cell>
          <cell r="BY203" t="str">
            <v>N/A</v>
          </cell>
          <cell r="CB203" t="str">
            <v>N/A</v>
          </cell>
          <cell r="CC203" t="str">
            <v>N/A</v>
          </cell>
          <cell r="CF203" t="str">
            <v>N/A</v>
          </cell>
          <cell r="CG203" t="str">
            <v>N/A</v>
          </cell>
          <cell r="CJ203" t="str">
            <v>N/A</v>
          </cell>
          <cell r="CK203" t="str">
            <v>N/A</v>
          </cell>
          <cell r="CN203" t="str">
            <v>N/A</v>
          </cell>
          <cell r="CO203" t="str">
            <v>N/A</v>
          </cell>
          <cell r="CR203" t="str">
            <v>N/A</v>
          </cell>
          <cell r="CS203" t="str">
            <v>N/A</v>
          </cell>
          <cell r="CV203" t="str">
            <v>N/A</v>
          </cell>
          <cell r="CW203" t="str">
            <v>N/A</v>
          </cell>
          <cell r="CZ203" t="str">
            <v>N/A</v>
          </cell>
          <cell r="DA203" t="str">
            <v>N/A</v>
          </cell>
          <cell r="DD203" t="str">
            <v>N/A</v>
          </cell>
          <cell r="DE203" t="str">
            <v>N/A</v>
          </cell>
          <cell r="DH203" t="str">
            <v>N/A</v>
          </cell>
          <cell r="DI203" t="str">
            <v>N/A</v>
          </cell>
          <cell r="DL203" t="str">
            <v>N/A</v>
          </cell>
          <cell r="DM203" t="str">
            <v>N/A</v>
          </cell>
          <cell r="DP203" t="str">
            <v>N/A</v>
          </cell>
          <cell r="DQ203" t="str">
            <v>N/A</v>
          </cell>
          <cell r="DT203" t="str">
            <v>N/A</v>
          </cell>
          <cell r="DU203" t="str">
            <v>N/A</v>
          </cell>
          <cell r="DX203" t="str">
            <v>N/A</v>
          </cell>
          <cell r="DY203" t="str">
            <v>N/A</v>
          </cell>
          <cell r="EB203" t="str">
            <v>N/A</v>
          </cell>
          <cell r="EC203" t="str">
            <v>N/A</v>
          </cell>
          <cell r="EF203" t="str">
            <v>N/A</v>
          </cell>
          <cell r="EG203" t="str">
            <v>N/A</v>
          </cell>
          <cell r="EJ203" t="str">
            <v>N/A</v>
          </cell>
          <cell r="EK203" t="str">
            <v>N/A</v>
          </cell>
          <cell r="EN203" t="str">
            <v>N/A</v>
          </cell>
          <cell r="EO203" t="str">
            <v>N/A</v>
          </cell>
          <cell r="ER203" t="str">
            <v>N/A</v>
          </cell>
          <cell r="ES203" t="str">
            <v>N/A</v>
          </cell>
          <cell r="EV203" t="str">
            <v>N/A</v>
          </cell>
          <cell r="EW203" t="str">
            <v>N/A</v>
          </cell>
          <cell r="EZ203" t="str">
            <v>N/A</v>
          </cell>
          <cell r="FA203" t="str">
            <v>N/A</v>
          </cell>
          <cell r="FD203" t="str">
            <v>N/A</v>
          </cell>
          <cell r="FE203" t="str">
            <v>N/A</v>
          </cell>
          <cell r="FH203" t="str">
            <v>N/A</v>
          </cell>
          <cell r="FI203" t="str">
            <v>N/A</v>
          </cell>
          <cell r="FL203" t="str">
            <v>N/A</v>
          </cell>
          <cell r="FM203" t="str">
            <v>N/A</v>
          </cell>
          <cell r="FP203" t="str">
            <v>N/A</v>
          </cell>
          <cell r="FQ203" t="str">
            <v>N/A</v>
          </cell>
          <cell r="FT203" t="str">
            <v>N/A</v>
          </cell>
          <cell r="FU203" t="str">
            <v>N/A</v>
          </cell>
          <cell r="FX203" t="str">
            <v>N/A</v>
          </cell>
          <cell r="FY203" t="str">
            <v>N/A</v>
          </cell>
          <cell r="GB203" t="str">
            <v>N/A</v>
          </cell>
          <cell r="GC203" t="str">
            <v>N/A</v>
          </cell>
          <cell r="GF203" t="str">
            <v>N/A</v>
          </cell>
          <cell r="GG203" t="str">
            <v>N/A</v>
          </cell>
          <cell r="GJ203" t="str">
            <v>N/A</v>
          </cell>
          <cell r="GK203" t="str">
            <v>N/A</v>
          </cell>
        </row>
        <row r="204">
          <cell r="A204">
            <v>41943</v>
          </cell>
          <cell r="D204" t="str">
            <v>N/A</v>
          </cell>
          <cell r="E204" t="str">
            <v>N/A</v>
          </cell>
          <cell r="H204" t="str">
            <v>N/A</v>
          </cell>
          <cell r="I204" t="str">
            <v>N/A</v>
          </cell>
          <cell r="L204" t="str">
            <v>N/A</v>
          </cell>
          <cell r="M204" t="str">
            <v>N/A</v>
          </cell>
          <cell r="P204" t="str">
            <v>N/A</v>
          </cell>
          <cell r="Q204" t="str">
            <v>N/A</v>
          </cell>
          <cell r="T204" t="str">
            <v>N/A</v>
          </cell>
          <cell r="U204" t="str">
            <v>N/A</v>
          </cell>
          <cell r="X204" t="str">
            <v>N/A</v>
          </cell>
          <cell r="Y204" t="str">
            <v>N/A</v>
          </cell>
          <cell r="AB204" t="str">
            <v>N/A</v>
          </cell>
          <cell r="AC204" t="str">
            <v>N/A</v>
          </cell>
          <cell r="AF204" t="str">
            <v>N/A</v>
          </cell>
          <cell r="AG204" t="str">
            <v>N/A</v>
          </cell>
          <cell r="AJ204" t="str">
            <v>N/A</v>
          </cell>
          <cell r="AK204" t="str">
            <v>N/A</v>
          </cell>
          <cell r="AN204" t="str">
            <v>N/A</v>
          </cell>
          <cell r="AO204" t="str">
            <v>N/A</v>
          </cell>
          <cell r="AR204" t="str">
            <v>N/A</v>
          </cell>
          <cell r="AS204" t="str">
            <v>N/A</v>
          </cell>
          <cell r="AV204" t="str">
            <v>N/A</v>
          </cell>
          <cell r="AW204" t="str">
            <v>N/A</v>
          </cell>
          <cell r="AZ204" t="str">
            <v>N/A</v>
          </cell>
          <cell r="BA204" t="str">
            <v>N/A</v>
          </cell>
          <cell r="BD204" t="str">
            <v>N/A</v>
          </cell>
          <cell r="BE204" t="str">
            <v>N/A</v>
          </cell>
          <cell r="BH204" t="str">
            <v>N/A</v>
          </cell>
          <cell r="BI204" t="str">
            <v>N/A</v>
          </cell>
          <cell r="BL204" t="str">
            <v>N/A</v>
          </cell>
          <cell r="BM204" t="str">
            <v>N/A</v>
          </cell>
          <cell r="BP204" t="str">
            <v>N/A</v>
          </cell>
          <cell r="BQ204" t="str">
            <v>N/A</v>
          </cell>
          <cell r="BT204" t="str">
            <v>N/A</v>
          </cell>
          <cell r="BU204" t="str">
            <v>N/A</v>
          </cell>
          <cell r="BX204" t="str">
            <v>N/A</v>
          </cell>
          <cell r="BY204" t="str">
            <v>N/A</v>
          </cell>
          <cell r="CB204" t="str">
            <v>N/A</v>
          </cell>
          <cell r="CC204" t="str">
            <v>N/A</v>
          </cell>
          <cell r="CF204" t="str">
            <v>N/A</v>
          </cell>
          <cell r="CG204" t="str">
            <v>N/A</v>
          </cell>
          <cell r="CJ204" t="str">
            <v>N/A</v>
          </cell>
          <cell r="CK204" t="str">
            <v>N/A</v>
          </cell>
          <cell r="CN204" t="str">
            <v>N/A</v>
          </cell>
          <cell r="CO204" t="str">
            <v>N/A</v>
          </cell>
          <cell r="CR204" t="str">
            <v>N/A</v>
          </cell>
          <cell r="CS204" t="str">
            <v>N/A</v>
          </cell>
          <cell r="CV204" t="str">
            <v>N/A</v>
          </cell>
          <cell r="CW204" t="str">
            <v>N/A</v>
          </cell>
          <cell r="CZ204" t="str">
            <v>N/A</v>
          </cell>
          <cell r="DA204" t="str">
            <v>N/A</v>
          </cell>
          <cell r="DD204" t="str">
            <v>N/A</v>
          </cell>
          <cell r="DE204" t="str">
            <v>N/A</v>
          </cell>
          <cell r="DH204" t="str">
            <v>N/A</v>
          </cell>
          <cell r="DI204" t="str">
            <v>N/A</v>
          </cell>
          <cell r="DL204" t="str">
            <v>N/A</v>
          </cell>
          <cell r="DM204" t="str">
            <v>N/A</v>
          </cell>
          <cell r="DP204" t="str">
            <v>N/A</v>
          </cell>
          <cell r="DQ204" t="str">
            <v>N/A</v>
          </cell>
          <cell r="DT204" t="str">
            <v>N/A</v>
          </cell>
          <cell r="DU204" t="str">
            <v>N/A</v>
          </cell>
          <cell r="DX204" t="str">
            <v>N/A</v>
          </cell>
          <cell r="DY204" t="str">
            <v>N/A</v>
          </cell>
          <cell r="EB204" t="str">
            <v>N/A</v>
          </cell>
          <cell r="EC204" t="str">
            <v>N/A</v>
          </cell>
          <cell r="EF204" t="str">
            <v>N/A</v>
          </cell>
          <cell r="EG204" t="str">
            <v>N/A</v>
          </cell>
          <cell r="EJ204" t="str">
            <v>N/A</v>
          </cell>
          <cell r="EK204" t="str">
            <v>N/A</v>
          </cell>
          <cell r="EN204" t="str">
            <v>N/A</v>
          </cell>
          <cell r="EO204" t="str">
            <v>N/A</v>
          </cell>
          <cell r="ER204" t="str">
            <v>N/A</v>
          </cell>
          <cell r="ES204" t="str">
            <v>N/A</v>
          </cell>
          <cell r="EV204" t="str">
            <v>N/A</v>
          </cell>
          <cell r="EW204" t="str">
            <v>N/A</v>
          </cell>
          <cell r="EZ204" t="str">
            <v>N/A</v>
          </cell>
          <cell r="FA204" t="str">
            <v>N/A</v>
          </cell>
          <cell r="FD204" t="str">
            <v>N/A</v>
          </cell>
          <cell r="FE204" t="str">
            <v>N/A</v>
          </cell>
          <cell r="FH204" t="str">
            <v>N/A</v>
          </cell>
          <cell r="FI204" t="str">
            <v>N/A</v>
          </cell>
          <cell r="FL204" t="str">
            <v>N/A</v>
          </cell>
          <cell r="FM204" t="str">
            <v>N/A</v>
          </cell>
          <cell r="FP204" t="str">
            <v>N/A</v>
          </cell>
          <cell r="FQ204" t="str">
            <v>N/A</v>
          </cell>
          <cell r="FT204" t="str">
            <v>N/A</v>
          </cell>
          <cell r="FU204" t="str">
            <v>N/A</v>
          </cell>
          <cell r="FX204" t="str">
            <v>N/A</v>
          </cell>
          <cell r="FY204" t="str">
            <v>N/A</v>
          </cell>
          <cell r="GB204" t="str">
            <v>N/A</v>
          </cell>
          <cell r="GC204" t="str">
            <v>N/A</v>
          </cell>
          <cell r="GF204" t="str">
            <v>N/A</v>
          </cell>
          <cell r="GG204" t="str">
            <v>N/A</v>
          </cell>
          <cell r="GJ204" t="str">
            <v>N/A</v>
          </cell>
          <cell r="GK204" t="str">
            <v>N/A</v>
          </cell>
        </row>
        <row r="205">
          <cell r="A205">
            <v>41950</v>
          </cell>
          <cell r="D205" t="str">
            <v>N/A</v>
          </cell>
          <cell r="E205" t="str">
            <v>N/A</v>
          </cell>
          <cell r="H205" t="str">
            <v>N/A</v>
          </cell>
          <cell r="I205" t="str">
            <v>N/A</v>
          </cell>
          <cell r="L205" t="str">
            <v>N/A</v>
          </cell>
          <cell r="M205" t="str">
            <v>N/A</v>
          </cell>
          <cell r="P205" t="str">
            <v>N/A</v>
          </cell>
          <cell r="Q205" t="str">
            <v>N/A</v>
          </cell>
          <cell r="T205" t="str">
            <v>N/A</v>
          </cell>
          <cell r="U205" t="str">
            <v>N/A</v>
          </cell>
          <cell r="X205" t="str">
            <v>N/A</v>
          </cell>
          <cell r="Y205" t="str">
            <v>N/A</v>
          </cell>
          <cell r="AB205" t="str">
            <v>N/A</v>
          </cell>
          <cell r="AC205" t="str">
            <v>N/A</v>
          </cell>
          <cell r="AF205" t="str">
            <v>N/A</v>
          </cell>
          <cell r="AG205" t="str">
            <v>N/A</v>
          </cell>
          <cell r="AJ205" t="str">
            <v>N/A</v>
          </cell>
          <cell r="AK205" t="str">
            <v>N/A</v>
          </cell>
          <cell r="AN205" t="str">
            <v>N/A</v>
          </cell>
          <cell r="AO205" t="str">
            <v>N/A</v>
          </cell>
          <cell r="AR205" t="str">
            <v>N/A</v>
          </cell>
          <cell r="AS205" t="str">
            <v>N/A</v>
          </cell>
          <cell r="AV205" t="str">
            <v>N/A</v>
          </cell>
          <cell r="AW205" t="str">
            <v>N/A</v>
          </cell>
          <cell r="AZ205" t="str">
            <v>N/A</v>
          </cell>
          <cell r="BA205" t="str">
            <v>N/A</v>
          </cell>
          <cell r="BD205" t="str">
            <v>N/A</v>
          </cell>
          <cell r="BE205" t="str">
            <v>N/A</v>
          </cell>
          <cell r="BH205" t="str">
            <v>N/A</v>
          </cell>
          <cell r="BI205" t="str">
            <v>N/A</v>
          </cell>
          <cell r="BL205" t="str">
            <v>N/A</v>
          </cell>
          <cell r="BM205" t="str">
            <v>N/A</v>
          </cell>
          <cell r="BP205" t="str">
            <v>N/A</v>
          </cell>
          <cell r="BQ205" t="str">
            <v>N/A</v>
          </cell>
          <cell r="BT205" t="str">
            <v>N/A</v>
          </cell>
          <cell r="BU205" t="str">
            <v>N/A</v>
          </cell>
          <cell r="BX205" t="str">
            <v>N/A</v>
          </cell>
          <cell r="BY205" t="str">
            <v>N/A</v>
          </cell>
          <cell r="CB205" t="str">
            <v>N/A</v>
          </cell>
          <cell r="CC205" t="str">
            <v>N/A</v>
          </cell>
          <cell r="CF205" t="str">
            <v>N/A</v>
          </cell>
          <cell r="CG205" t="str">
            <v>N/A</v>
          </cell>
          <cell r="CJ205" t="str">
            <v>N/A</v>
          </cell>
          <cell r="CK205" t="str">
            <v>N/A</v>
          </cell>
          <cell r="CN205" t="str">
            <v>N/A</v>
          </cell>
          <cell r="CO205" t="str">
            <v>N/A</v>
          </cell>
          <cell r="CR205" t="str">
            <v>N/A</v>
          </cell>
          <cell r="CS205" t="str">
            <v>N/A</v>
          </cell>
          <cell r="CV205" t="str">
            <v>N/A</v>
          </cell>
          <cell r="CW205" t="str">
            <v>N/A</v>
          </cell>
          <cell r="CZ205" t="str">
            <v>N/A</v>
          </cell>
          <cell r="DA205" t="str">
            <v>N/A</v>
          </cell>
          <cell r="DD205" t="str">
            <v>N/A</v>
          </cell>
          <cell r="DE205" t="str">
            <v>N/A</v>
          </cell>
          <cell r="DH205" t="str">
            <v>N/A</v>
          </cell>
          <cell r="DI205" t="str">
            <v>N/A</v>
          </cell>
          <cell r="DL205" t="str">
            <v>N/A</v>
          </cell>
          <cell r="DM205" t="str">
            <v>N/A</v>
          </cell>
          <cell r="DP205" t="str">
            <v>N/A</v>
          </cell>
          <cell r="DQ205" t="str">
            <v>N/A</v>
          </cell>
          <cell r="DT205" t="str">
            <v>N/A</v>
          </cell>
          <cell r="DU205" t="str">
            <v>N/A</v>
          </cell>
          <cell r="DX205" t="str">
            <v>N/A</v>
          </cell>
          <cell r="DY205" t="str">
            <v>N/A</v>
          </cell>
          <cell r="EB205" t="str">
            <v>N/A</v>
          </cell>
          <cell r="EC205" t="str">
            <v>N/A</v>
          </cell>
          <cell r="EF205" t="str">
            <v>N/A</v>
          </cell>
          <cell r="EG205" t="str">
            <v>N/A</v>
          </cell>
          <cell r="EJ205" t="str">
            <v>N/A</v>
          </cell>
          <cell r="EK205" t="str">
            <v>N/A</v>
          </cell>
          <cell r="EN205" t="str">
            <v>N/A</v>
          </cell>
          <cell r="EO205" t="str">
            <v>N/A</v>
          </cell>
          <cell r="ER205" t="str">
            <v>N/A</v>
          </cell>
          <cell r="ES205" t="str">
            <v>N/A</v>
          </cell>
          <cell r="EV205" t="str">
            <v>N/A</v>
          </cell>
          <cell r="EW205" t="str">
            <v>N/A</v>
          </cell>
          <cell r="EZ205" t="str">
            <v>N/A</v>
          </cell>
          <cell r="FA205" t="str">
            <v>N/A</v>
          </cell>
          <cell r="FD205" t="str">
            <v>N/A</v>
          </cell>
          <cell r="FE205" t="str">
            <v>N/A</v>
          </cell>
          <cell r="FH205" t="str">
            <v>N/A</v>
          </cell>
          <cell r="FI205" t="str">
            <v>N/A</v>
          </cell>
          <cell r="FL205" t="str">
            <v>N/A</v>
          </cell>
          <cell r="FM205" t="str">
            <v>N/A</v>
          </cell>
          <cell r="FP205" t="str">
            <v>N/A</v>
          </cell>
          <cell r="FQ205" t="str">
            <v>N/A</v>
          </cell>
          <cell r="FT205" t="str">
            <v>N/A</v>
          </cell>
          <cell r="FU205" t="str">
            <v>N/A</v>
          </cell>
          <cell r="FX205" t="str">
            <v>N/A</v>
          </cell>
          <cell r="FY205" t="str">
            <v>N/A</v>
          </cell>
          <cell r="GB205" t="str">
            <v>N/A</v>
          </cell>
          <cell r="GC205" t="str">
            <v>N/A</v>
          </cell>
          <cell r="GF205" t="str">
            <v>N/A</v>
          </cell>
          <cell r="GG205" t="str">
            <v>N/A</v>
          </cell>
          <cell r="GJ205" t="str">
            <v>N/A</v>
          </cell>
          <cell r="GK205" t="str">
            <v>N/A</v>
          </cell>
        </row>
        <row r="206">
          <cell r="A206">
            <v>41957</v>
          </cell>
          <cell r="D206" t="str">
            <v>N/A</v>
          </cell>
          <cell r="E206" t="str">
            <v>N/A</v>
          </cell>
          <cell r="H206" t="str">
            <v>N/A</v>
          </cell>
          <cell r="I206" t="str">
            <v>N/A</v>
          </cell>
          <cell r="L206" t="str">
            <v>N/A</v>
          </cell>
          <cell r="M206" t="str">
            <v>N/A</v>
          </cell>
          <cell r="P206" t="str">
            <v>N/A</v>
          </cell>
          <cell r="Q206" t="str">
            <v>N/A</v>
          </cell>
          <cell r="T206" t="str">
            <v>N/A</v>
          </cell>
          <cell r="U206" t="str">
            <v>N/A</v>
          </cell>
          <cell r="X206" t="str">
            <v>N/A</v>
          </cell>
          <cell r="Y206" t="str">
            <v>N/A</v>
          </cell>
          <cell r="AB206" t="str">
            <v>N/A</v>
          </cell>
          <cell r="AC206" t="str">
            <v>N/A</v>
          </cell>
          <cell r="AF206" t="str">
            <v>N/A</v>
          </cell>
          <cell r="AG206" t="str">
            <v>N/A</v>
          </cell>
          <cell r="AJ206" t="str">
            <v>N/A</v>
          </cell>
          <cell r="AK206" t="str">
            <v>N/A</v>
          </cell>
          <cell r="AN206" t="str">
            <v>N/A</v>
          </cell>
          <cell r="AO206" t="str">
            <v>N/A</v>
          </cell>
          <cell r="AR206" t="str">
            <v>N/A</v>
          </cell>
          <cell r="AS206" t="str">
            <v>N/A</v>
          </cell>
          <cell r="AV206" t="str">
            <v>N/A</v>
          </cell>
          <cell r="AW206" t="str">
            <v>N/A</v>
          </cell>
          <cell r="AZ206" t="str">
            <v>N/A</v>
          </cell>
          <cell r="BA206" t="str">
            <v>N/A</v>
          </cell>
          <cell r="BD206" t="str">
            <v>N/A</v>
          </cell>
          <cell r="BE206" t="str">
            <v>N/A</v>
          </cell>
          <cell r="BH206" t="str">
            <v>N/A</v>
          </cell>
          <cell r="BI206" t="str">
            <v>N/A</v>
          </cell>
          <cell r="BL206" t="str">
            <v>N/A</v>
          </cell>
          <cell r="BM206" t="str">
            <v>N/A</v>
          </cell>
          <cell r="BP206" t="str">
            <v>N/A</v>
          </cell>
          <cell r="BQ206" t="str">
            <v>N/A</v>
          </cell>
          <cell r="BT206" t="str">
            <v>N/A</v>
          </cell>
          <cell r="BU206" t="str">
            <v>N/A</v>
          </cell>
          <cell r="BX206" t="str">
            <v>N/A</v>
          </cell>
          <cell r="BY206" t="str">
            <v>N/A</v>
          </cell>
          <cell r="CB206" t="str">
            <v>N/A</v>
          </cell>
          <cell r="CC206" t="str">
            <v>N/A</v>
          </cell>
          <cell r="CF206" t="str">
            <v>N/A</v>
          </cell>
          <cell r="CG206" t="str">
            <v>N/A</v>
          </cell>
          <cell r="CJ206" t="str">
            <v>N/A</v>
          </cell>
          <cell r="CK206" t="str">
            <v>N/A</v>
          </cell>
          <cell r="CN206" t="str">
            <v>N/A</v>
          </cell>
          <cell r="CO206" t="str">
            <v>N/A</v>
          </cell>
          <cell r="CR206" t="str">
            <v>N/A</v>
          </cell>
          <cell r="CS206" t="str">
            <v>N/A</v>
          </cell>
          <cell r="CV206" t="str">
            <v>N/A</v>
          </cell>
          <cell r="CW206" t="str">
            <v>N/A</v>
          </cell>
          <cell r="CZ206" t="str">
            <v>N/A</v>
          </cell>
          <cell r="DA206" t="str">
            <v>N/A</v>
          </cell>
          <cell r="DD206" t="str">
            <v>N/A</v>
          </cell>
          <cell r="DE206" t="str">
            <v>N/A</v>
          </cell>
          <cell r="DH206" t="str">
            <v>N/A</v>
          </cell>
          <cell r="DI206" t="str">
            <v>N/A</v>
          </cell>
          <cell r="DL206" t="str">
            <v>N/A</v>
          </cell>
          <cell r="DM206" t="str">
            <v>N/A</v>
          </cell>
          <cell r="DP206" t="str">
            <v>N/A</v>
          </cell>
          <cell r="DQ206" t="str">
            <v>N/A</v>
          </cell>
          <cell r="DT206" t="str">
            <v>N/A</v>
          </cell>
          <cell r="DU206" t="str">
            <v>N/A</v>
          </cell>
          <cell r="DX206" t="str">
            <v>N/A</v>
          </cell>
          <cell r="DY206" t="str">
            <v>N/A</v>
          </cell>
          <cell r="EB206" t="str">
            <v>N/A</v>
          </cell>
          <cell r="EC206" t="str">
            <v>N/A</v>
          </cell>
          <cell r="EF206" t="str">
            <v>N/A</v>
          </cell>
          <cell r="EG206" t="str">
            <v>N/A</v>
          </cell>
          <cell r="EJ206" t="str">
            <v>N/A</v>
          </cell>
          <cell r="EK206" t="str">
            <v>N/A</v>
          </cell>
          <cell r="EN206" t="str">
            <v>N/A</v>
          </cell>
          <cell r="EO206" t="str">
            <v>N/A</v>
          </cell>
          <cell r="ER206" t="str">
            <v>N/A</v>
          </cell>
          <cell r="ES206" t="str">
            <v>N/A</v>
          </cell>
          <cell r="EV206" t="str">
            <v>N/A</v>
          </cell>
          <cell r="EW206" t="str">
            <v>N/A</v>
          </cell>
          <cell r="EZ206" t="str">
            <v>N/A</v>
          </cell>
          <cell r="FA206" t="str">
            <v>N/A</v>
          </cell>
          <cell r="FD206" t="str">
            <v>N/A</v>
          </cell>
          <cell r="FE206" t="str">
            <v>N/A</v>
          </cell>
          <cell r="FH206" t="str">
            <v>N/A</v>
          </cell>
          <cell r="FI206" t="str">
            <v>N/A</v>
          </cell>
          <cell r="FL206" t="str">
            <v>N/A</v>
          </cell>
          <cell r="FM206" t="str">
            <v>N/A</v>
          </cell>
          <cell r="FP206" t="str">
            <v>N/A</v>
          </cell>
          <cell r="FQ206" t="str">
            <v>N/A</v>
          </cell>
          <cell r="FT206" t="str">
            <v>N/A</v>
          </cell>
          <cell r="FU206" t="str">
            <v>N/A</v>
          </cell>
          <cell r="FX206" t="str">
            <v>N/A</v>
          </cell>
          <cell r="FY206" t="str">
            <v>N/A</v>
          </cell>
          <cell r="GB206" t="str">
            <v>N/A</v>
          </cell>
          <cell r="GC206" t="str">
            <v>N/A</v>
          </cell>
          <cell r="GF206" t="str">
            <v>N/A</v>
          </cell>
          <cell r="GG206" t="str">
            <v>N/A</v>
          </cell>
          <cell r="GJ206" t="str">
            <v>N/A</v>
          </cell>
          <cell r="GK206" t="str">
            <v>N/A</v>
          </cell>
        </row>
        <row r="207">
          <cell r="A207">
            <v>41964</v>
          </cell>
          <cell r="D207" t="str">
            <v>N/A</v>
          </cell>
          <cell r="E207" t="str">
            <v>N/A</v>
          </cell>
          <cell r="H207" t="str">
            <v>N/A</v>
          </cell>
          <cell r="I207" t="str">
            <v>N/A</v>
          </cell>
          <cell r="L207" t="str">
            <v>N/A</v>
          </cell>
          <cell r="M207" t="str">
            <v>N/A</v>
          </cell>
          <cell r="P207" t="str">
            <v>N/A</v>
          </cell>
          <cell r="Q207" t="str">
            <v>N/A</v>
          </cell>
          <cell r="T207" t="str">
            <v>N/A</v>
          </cell>
          <cell r="U207" t="str">
            <v>N/A</v>
          </cell>
          <cell r="X207" t="str">
            <v>N/A</v>
          </cell>
          <cell r="Y207" t="str">
            <v>N/A</v>
          </cell>
          <cell r="AB207" t="str">
            <v>N/A</v>
          </cell>
          <cell r="AC207" t="str">
            <v>N/A</v>
          </cell>
          <cell r="AF207" t="str">
            <v>N/A</v>
          </cell>
          <cell r="AG207" t="str">
            <v>N/A</v>
          </cell>
          <cell r="AJ207" t="str">
            <v>N/A</v>
          </cell>
          <cell r="AK207" t="str">
            <v>N/A</v>
          </cell>
          <cell r="AN207" t="str">
            <v>N/A</v>
          </cell>
          <cell r="AO207" t="str">
            <v>N/A</v>
          </cell>
          <cell r="AR207" t="str">
            <v>N/A</v>
          </cell>
          <cell r="AS207" t="str">
            <v>N/A</v>
          </cell>
          <cell r="AV207" t="str">
            <v>N/A</v>
          </cell>
          <cell r="AW207" t="str">
            <v>N/A</v>
          </cell>
          <cell r="AZ207" t="str">
            <v>N/A</v>
          </cell>
          <cell r="BA207" t="str">
            <v>N/A</v>
          </cell>
          <cell r="BD207" t="str">
            <v>N/A</v>
          </cell>
          <cell r="BE207" t="str">
            <v>N/A</v>
          </cell>
          <cell r="BH207" t="str">
            <v>N/A</v>
          </cell>
          <cell r="BI207" t="str">
            <v>N/A</v>
          </cell>
          <cell r="BL207" t="str">
            <v>N/A</v>
          </cell>
          <cell r="BM207" t="str">
            <v>N/A</v>
          </cell>
          <cell r="BP207" t="str">
            <v>N/A</v>
          </cell>
          <cell r="BQ207" t="str">
            <v>N/A</v>
          </cell>
          <cell r="BT207" t="str">
            <v>N/A</v>
          </cell>
          <cell r="BU207" t="str">
            <v>N/A</v>
          </cell>
          <cell r="BX207" t="str">
            <v>N/A</v>
          </cell>
          <cell r="BY207" t="str">
            <v>N/A</v>
          </cell>
          <cell r="CB207" t="str">
            <v>N/A</v>
          </cell>
          <cell r="CC207" t="str">
            <v>N/A</v>
          </cell>
          <cell r="CF207" t="str">
            <v>N/A</v>
          </cell>
          <cell r="CG207" t="str">
            <v>N/A</v>
          </cell>
          <cell r="CJ207" t="str">
            <v>N/A</v>
          </cell>
          <cell r="CK207" t="str">
            <v>N/A</v>
          </cell>
          <cell r="CN207" t="str">
            <v>N/A</v>
          </cell>
          <cell r="CO207" t="str">
            <v>N/A</v>
          </cell>
          <cell r="CR207" t="str">
            <v>N/A</v>
          </cell>
          <cell r="CS207" t="str">
            <v>N/A</v>
          </cell>
          <cell r="CV207" t="str">
            <v>N/A</v>
          </cell>
          <cell r="CW207" t="str">
            <v>N/A</v>
          </cell>
          <cell r="CZ207" t="str">
            <v>N/A</v>
          </cell>
          <cell r="DA207" t="str">
            <v>N/A</v>
          </cell>
          <cell r="DD207" t="str">
            <v>N/A</v>
          </cell>
          <cell r="DE207" t="str">
            <v>N/A</v>
          </cell>
          <cell r="DH207" t="str">
            <v>N/A</v>
          </cell>
          <cell r="DI207" t="str">
            <v>N/A</v>
          </cell>
          <cell r="DL207" t="str">
            <v>N/A</v>
          </cell>
          <cell r="DM207" t="str">
            <v>N/A</v>
          </cell>
          <cell r="DP207" t="str">
            <v>N/A</v>
          </cell>
          <cell r="DQ207" t="str">
            <v>N/A</v>
          </cell>
          <cell r="DT207" t="str">
            <v>N/A</v>
          </cell>
          <cell r="DU207" t="str">
            <v>N/A</v>
          </cell>
          <cell r="DX207" t="str">
            <v>N/A</v>
          </cell>
          <cell r="DY207" t="str">
            <v>N/A</v>
          </cell>
          <cell r="EB207" t="str">
            <v>N/A</v>
          </cell>
          <cell r="EC207" t="str">
            <v>N/A</v>
          </cell>
          <cell r="EF207" t="str">
            <v>N/A</v>
          </cell>
          <cell r="EG207" t="str">
            <v>N/A</v>
          </cell>
          <cell r="EJ207" t="str">
            <v>N/A</v>
          </cell>
          <cell r="EK207" t="str">
            <v>N/A</v>
          </cell>
          <cell r="EN207" t="str">
            <v>N/A</v>
          </cell>
          <cell r="EO207" t="str">
            <v>N/A</v>
          </cell>
          <cell r="ER207" t="str">
            <v>N/A</v>
          </cell>
          <cell r="ES207" t="str">
            <v>N/A</v>
          </cell>
          <cell r="EV207" t="str">
            <v>N/A</v>
          </cell>
          <cell r="EW207" t="str">
            <v>N/A</v>
          </cell>
          <cell r="EZ207" t="str">
            <v>N/A</v>
          </cell>
          <cell r="FA207" t="str">
            <v>N/A</v>
          </cell>
          <cell r="FD207" t="str">
            <v>N/A</v>
          </cell>
          <cell r="FE207" t="str">
            <v>N/A</v>
          </cell>
          <cell r="FH207" t="str">
            <v>N/A</v>
          </cell>
          <cell r="FI207" t="str">
            <v>N/A</v>
          </cell>
          <cell r="FL207" t="str">
            <v>N/A</v>
          </cell>
          <cell r="FM207" t="str">
            <v>N/A</v>
          </cell>
          <cell r="FP207" t="str">
            <v>N/A</v>
          </cell>
          <cell r="FQ207" t="str">
            <v>N/A</v>
          </cell>
          <cell r="FT207" t="str">
            <v>N/A</v>
          </cell>
          <cell r="FU207" t="str">
            <v>N/A</v>
          </cell>
          <cell r="FX207" t="str">
            <v>N/A</v>
          </cell>
          <cell r="FY207" t="str">
            <v>N/A</v>
          </cell>
          <cell r="GB207" t="str">
            <v>N/A</v>
          </cell>
          <cell r="GC207" t="str">
            <v>N/A</v>
          </cell>
          <cell r="GF207" t="str">
            <v>N/A</v>
          </cell>
          <cell r="GG207" t="str">
            <v>N/A</v>
          </cell>
          <cell r="GJ207" t="str">
            <v>N/A</v>
          </cell>
          <cell r="GK207" t="str">
            <v>N/A</v>
          </cell>
        </row>
        <row r="208">
          <cell r="A208">
            <v>41971</v>
          </cell>
          <cell r="D208" t="str">
            <v>N/A</v>
          </cell>
          <cell r="E208" t="str">
            <v>N/A</v>
          </cell>
          <cell r="H208" t="str">
            <v>N/A</v>
          </cell>
          <cell r="I208" t="str">
            <v>N/A</v>
          </cell>
          <cell r="L208" t="str">
            <v>N/A</v>
          </cell>
          <cell r="M208" t="str">
            <v>N/A</v>
          </cell>
          <cell r="P208" t="str">
            <v>N/A</v>
          </cell>
          <cell r="Q208" t="str">
            <v>N/A</v>
          </cell>
          <cell r="T208" t="str">
            <v>N/A</v>
          </cell>
          <cell r="U208" t="str">
            <v>N/A</v>
          </cell>
          <cell r="X208" t="str">
            <v>N/A</v>
          </cell>
          <cell r="Y208" t="str">
            <v>N/A</v>
          </cell>
          <cell r="AB208" t="str">
            <v>N/A</v>
          </cell>
          <cell r="AC208" t="str">
            <v>N/A</v>
          </cell>
          <cell r="AF208" t="str">
            <v>N/A</v>
          </cell>
          <cell r="AG208" t="str">
            <v>N/A</v>
          </cell>
          <cell r="AJ208" t="str">
            <v>N/A</v>
          </cell>
          <cell r="AK208" t="str">
            <v>N/A</v>
          </cell>
          <cell r="AN208" t="str">
            <v>N/A</v>
          </cell>
          <cell r="AO208" t="str">
            <v>N/A</v>
          </cell>
          <cell r="AR208" t="str">
            <v>N/A</v>
          </cell>
          <cell r="AS208" t="str">
            <v>N/A</v>
          </cell>
          <cell r="AV208" t="str">
            <v>N/A</v>
          </cell>
          <cell r="AW208" t="str">
            <v>N/A</v>
          </cell>
          <cell r="AZ208" t="str">
            <v>N/A</v>
          </cell>
          <cell r="BA208" t="str">
            <v>N/A</v>
          </cell>
          <cell r="BD208" t="str">
            <v>N/A</v>
          </cell>
          <cell r="BE208" t="str">
            <v>N/A</v>
          </cell>
          <cell r="BH208" t="str">
            <v>N/A</v>
          </cell>
          <cell r="BI208" t="str">
            <v>N/A</v>
          </cell>
          <cell r="BL208" t="str">
            <v>N/A</v>
          </cell>
          <cell r="BM208" t="str">
            <v>N/A</v>
          </cell>
          <cell r="BP208" t="str">
            <v>N/A</v>
          </cell>
          <cell r="BQ208" t="str">
            <v>N/A</v>
          </cell>
          <cell r="BT208" t="str">
            <v>N/A</v>
          </cell>
          <cell r="BU208" t="str">
            <v>N/A</v>
          </cell>
          <cell r="BX208" t="str">
            <v>N/A</v>
          </cell>
          <cell r="BY208" t="str">
            <v>N/A</v>
          </cell>
          <cell r="CB208" t="str">
            <v>N/A</v>
          </cell>
          <cell r="CC208" t="str">
            <v>N/A</v>
          </cell>
          <cell r="CF208" t="str">
            <v>N/A</v>
          </cell>
          <cell r="CG208" t="str">
            <v>N/A</v>
          </cell>
          <cell r="CJ208" t="str">
            <v>N/A</v>
          </cell>
          <cell r="CK208" t="str">
            <v>N/A</v>
          </cell>
          <cell r="CN208" t="str">
            <v>N/A</v>
          </cell>
          <cell r="CO208" t="str">
            <v>N/A</v>
          </cell>
          <cell r="CR208" t="str">
            <v>N/A</v>
          </cell>
          <cell r="CS208" t="str">
            <v>N/A</v>
          </cell>
          <cell r="CV208" t="str">
            <v>N/A</v>
          </cell>
          <cell r="CW208" t="str">
            <v>N/A</v>
          </cell>
          <cell r="CZ208" t="str">
            <v>N/A</v>
          </cell>
          <cell r="DA208" t="str">
            <v>N/A</v>
          </cell>
          <cell r="DD208" t="str">
            <v>N/A</v>
          </cell>
          <cell r="DE208" t="str">
            <v>N/A</v>
          </cell>
          <cell r="DH208" t="str">
            <v>N/A</v>
          </cell>
          <cell r="DI208" t="str">
            <v>N/A</v>
          </cell>
          <cell r="DL208" t="str">
            <v>N/A</v>
          </cell>
          <cell r="DM208" t="str">
            <v>N/A</v>
          </cell>
          <cell r="DP208" t="str">
            <v>N/A</v>
          </cell>
          <cell r="DQ208" t="str">
            <v>N/A</v>
          </cell>
          <cell r="DT208" t="str">
            <v>N/A</v>
          </cell>
          <cell r="DU208" t="str">
            <v>N/A</v>
          </cell>
          <cell r="DX208" t="str">
            <v>N/A</v>
          </cell>
          <cell r="DY208" t="str">
            <v>N/A</v>
          </cell>
          <cell r="EB208" t="str">
            <v>N/A</v>
          </cell>
          <cell r="EC208" t="str">
            <v>N/A</v>
          </cell>
          <cell r="EF208" t="str">
            <v>N/A</v>
          </cell>
          <cell r="EG208" t="str">
            <v>N/A</v>
          </cell>
          <cell r="EJ208" t="str">
            <v>N/A</v>
          </cell>
          <cell r="EK208" t="str">
            <v>N/A</v>
          </cell>
          <cell r="EN208" t="str">
            <v>N/A</v>
          </cell>
          <cell r="EO208" t="str">
            <v>N/A</v>
          </cell>
          <cell r="ER208" t="str">
            <v>N/A</v>
          </cell>
          <cell r="ES208" t="str">
            <v>N/A</v>
          </cell>
          <cell r="EV208" t="str">
            <v>N/A</v>
          </cell>
          <cell r="EW208" t="str">
            <v>N/A</v>
          </cell>
          <cell r="EZ208" t="str">
            <v>N/A</v>
          </cell>
          <cell r="FA208" t="str">
            <v>N/A</v>
          </cell>
          <cell r="FD208" t="str">
            <v>N/A</v>
          </cell>
          <cell r="FE208" t="str">
            <v>N/A</v>
          </cell>
          <cell r="FH208" t="str">
            <v>N/A</v>
          </cell>
          <cell r="FI208" t="str">
            <v>N/A</v>
          </cell>
          <cell r="FL208" t="str">
            <v>N/A</v>
          </cell>
          <cell r="FM208" t="str">
            <v>N/A</v>
          </cell>
          <cell r="FP208" t="str">
            <v>N/A</v>
          </cell>
          <cell r="FQ208" t="str">
            <v>N/A</v>
          </cell>
          <cell r="FT208" t="str">
            <v>N/A</v>
          </cell>
          <cell r="FU208" t="str">
            <v>N/A</v>
          </cell>
          <cell r="FX208" t="str">
            <v>N/A</v>
          </cell>
          <cell r="FY208" t="str">
            <v>N/A</v>
          </cell>
          <cell r="GB208" t="str">
            <v>N/A</v>
          </cell>
          <cell r="GC208" t="str">
            <v>N/A</v>
          </cell>
          <cell r="GF208" t="str">
            <v>N/A</v>
          </cell>
          <cell r="GG208" t="str">
            <v>N/A</v>
          </cell>
          <cell r="GJ208" t="str">
            <v>N/A</v>
          </cell>
          <cell r="GK208" t="str">
            <v>N/A</v>
          </cell>
        </row>
        <row r="209">
          <cell r="A209">
            <v>41978</v>
          </cell>
          <cell r="D209" t="str">
            <v>N/A</v>
          </cell>
          <cell r="E209" t="str">
            <v>N/A</v>
          </cell>
          <cell r="H209" t="str">
            <v>N/A</v>
          </cell>
          <cell r="I209" t="str">
            <v>N/A</v>
          </cell>
          <cell r="L209" t="str">
            <v>N/A</v>
          </cell>
          <cell r="M209" t="str">
            <v>N/A</v>
          </cell>
          <cell r="P209" t="str">
            <v>N/A</v>
          </cell>
          <cell r="Q209" t="str">
            <v>N/A</v>
          </cell>
          <cell r="T209" t="str">
            <v>N/A</v>
          </cell>
          <cell r="U209" t="str">
            <v>N/A</v>
          </cell>
          <cell r="X209" t="str">
            <v>N/A</v>
          </cell>
          <cell r="Y209" t="str">
            <v>N/A</v>
          </cell>
          <cell r="AB209" t="str">
            <v>N/A</v>
          </cell>
          <cell r="AC209" t="str">
            <v>N/A</v>
          </cell>
          <cell r="AF209" t="str">
            <v>N/A</v>
          </cell>
          <cell r="AG209" t="str">
            <v>N/A</v>
          </cell>
          <cell r="AJ209" t="str">
            <v>N/A</v>
          </cell>
          <cell r="AK209" t="str">
            <v>N/A</v>
          </cell>
          <cell r="AN209" t="str">
            <v>N/A</v>
          </cell>
          <cell r="AO209" t="str">
            <v>N/A</v>
          </cell>
          <cell r="AR209" t="str">
            <v>N/A</v>
          </cell>
          <cell r="AS209" t="str">
            <v>N/A</v>
          </cell>
          <cell r="AV209" t="str">
            <v>N/A</v>
          </cell>
          <cell r="AW209" t="str">
            <v>N/A</v>
          </cell>
          <cell r="AZ209" t="str">
            <v>N/A</v>
          </cell>
          <cell r="BA209" t="str">
            <v>N/A</v>
          </cell>
          <cell r="BD209" t="str">
            <v>N/A</v>
          </cell>
          <cell r="BE209" t="str">
            <v>N/A</v>
          </cell>
          <cell r="BH209" t="str">
            <v>N/A</v>
          </cell>
          <cell r="BI209" t="str">
            <v>N/A</v>
          </cell>
          <cell r="BL209" t="str">
            <v>N/A</v>
          </cell>
          <cell r="BM209" t="str">
            <v>N/A</v>
          </cell>
          <cell r="BP209" t="str">
            <v>N/A</v>
          </cell>
          <cell r="BQ209" t="str">
            <v>N/A</v>
          </cell>
          <cell r="BT209" t="str">
            <v>N/A</v>
          </cell>
          <cell r="BU209" t="str">
            <v>N/A</v>
          </cell>
          <cell r="BX209" t="str">
            <v>N/A</v>
          </cell>
          <cell r="BY209" t="str">
            <v>N/A</v>
          </cell>
          <cell r="CB209" t="str">
            <v>N/A</v>
          </cell>
          <cell r="CC209" t="str">
            <v>N/A</v>
          </cell>
          <cell r="CF209" t="str">
            <v>N/A</v>
          </cell>
          <cell r="CG209" t="str">
            <v>N/A</v>
          </cell>
          <cell r="CJ209" t="str">
            <v>N/A</v>
          </cell>
          <cell r="CK209" t="str">
            <v>N/A</v>
          </cell>
          <cell r="CN209" t="str">
            <v>N/A</v>
          </cell>
          <cell r="CO209" t="str">
            <v>N/A</v>
          </cell>
          <cell r="CR209" t="str">
            <v>N/A</v>
          </cell>
          <cell r="CS209" t="str">
            <v>N/A</v>
          </cell>
          <cell r="CV209" t="str">
            <v>N/A</v>
          </cell>
          <cell r="CW209" t="str">
            <v>N/A</v>
          </cell>
          <cell r="CZ209" t="str">
            <v>N/A</v>
          </cell>
          <cell r="DA209" t="str">
            <v>N/A</v>
          </cell>
          <cell r="DD209" t="str">
            <v>N/A</v>
          </cell>
          <cell r="DE209" t="str">
            <v>N/A</v>
          </cell>
          <cell r="DH209" t="str">
            <v>N/A</v>
          </cell>
          <cell r="DI209" t="str">
            <v>N/A</v>
          </cell>
          <cell r="DL209" t="str">
            <v>N/A</v>
          </cell>
          <cell r="DM209" t="str">
            <v>N/A</v>
          </cell>
          <cell r="DP209" t="str">
            <v>N/A</v>
          </cell>
          <cell r="DQ209" t="str">
            <v>N/A</v>
          </cell>
          <cell r="DT209" t="str">
            <v>N/A</v>
          </cell>
          <cell r="DU209" t="str">
            <v>N/A</v>
          </cell>
          <cell r="DX209" t="str">
            <v>N/A</v>
          </cell>
          <cell r="DY209" t="str">
            <v>N/A</v>
          </cell>
          <cell r="EB209" t="str">
            <v>N/A</v>
          </cell>
          <cell r="EC209" t="str">
            <v>N/A</v>
          </cell>
          <cell r="EF209" t="str">
            <v>N/A</v>
          </cell>
          <cell r="EG209" t="str">
            <v>N/A</v>
          </cell>
          <cell r="EJ209" t="str">
            <v>N/A</v>
          </cell>
          <cell r="EK209" t="str">
            <v>N/A</v>
          </cell>
          <cell r="EN209" t="str">
            <v>N/A</v>
          </cell>
          <cell r="EO209" t="str">
            <v>N/A</v>
          </cell>
          <cell r="ER209" t="str">
            <v>N/A</v>
          </cell>
          <cell r="ES209" t="str">
            <v>N/A</v>
          </cell>
          <cell r="EV209" t="str">
            <v>N/A</v>
          </cell>
          <cell r="EW209" t="str">
            <v>N/A</v>
          </cell>
          <cell r="EZ209" t="str">
            <v>N/A</v>
          </cell>
          <cell r="FA209" t="str">
            <v>N/A</v>
          </cell>
          <cell r="FD209" t="str">
            <v>N/A</v>
          </cell>
          <cell r="FE209" t="str">
            <v>N/A</v>
          </cell>
          <cell r="FH209" t="str">
            <v>N/A</v>
          </cell>
          <cell r="FI209" t="str">
            <v>N/A</v>
          </cell>
          <cell r="FL209" t="str">
            <v>N/A</v>
          </cell>
          <cell r="FM209" t="str">
            <v>N/A</v>
          </cell>
          <cell r="FP209" t="str">
            <v>N/A</v>
          </cell>
          <cell r="FQ209" t="str">
            <v>N/A</v>
          </cell>
          <cell r="FT209" t="str">
            <v>N/A</v>
          </cell>
          <cell r="FU209" t="str">
            <v>N/A</v>
          </cell>
          <cell r="FX209" t="str">
            <v>N/A</v>
          </cell>
          <cell r="FY209" t="str">
            <v>N/A</v>
          </cell>
          <cell r="GB209" t="str">
            <v>N/A</v>
          </cell>
          <cell r="GC209" t="str">
            <v>N/A</v>
          </cell>
          <cell r="GF209" t="str">
            <v>N/A</v>
          </cell>
          <cell r="GG209" t="str">
            <v>N/A</v>
          </cell>
          <cell r="GJ209" t="str">
            <v>N/A</v>
          </cell>
          <cell r="GK209" t="str">
            <v>N/A</v>
          </cell>
        </row>
        <row r="210">
          <cell r="A210">
            <v>41985</v>
          </cell>
          <cell r="D210" t="str">
            <v>N/A</v>
          </cell>
          <cell r="E210" t="str">
            <v>N/A</v>
          </cell>
          <cell r="H210" t="str">
            <v>N/A</v>
          </cell>
          <cell r="I210" t="str">
            <v>N/A</v>
          </cell>
          <cell r="L210" t="str">
            <v>N/A</v>
          </cell>
          <cell r="M210" t="str">
            <v>N/A</v>
          </cell>
          <cell r="P210" t="str">
            <v>N/A</v>
          </cell>
          <cell r="Q210" t="str">
            <v>N/A</v>
          </cell>
          <cell r="T210" t="str">
            <v>N/A</v>
          </cell>
          <cell r="U210" t="str">
            <v>N/A</v>
          </cell>
          <cell r="X210" t="str">
            <v>N/A</v>
          </cell>
          <cell r="Y210" t="str">
            <v>N/A</v>
          </cell>
          <cell r="AB210" t="str">
            <v>N/A</v>
          </cell>
          <cell r="AC210" t="str">
            <v>N/A</v>
          </cell>
          <cell r="AF210" t="str">
            <v>N/A</v>
          </cell>
          <cell r="AG210" t="str">
            <v>N/A</v>
          </cell>
          <cell r="AJ210" t="str">
            <v>N/A</v>
          </cell>
          <cell r="AK210" t="str">
            <v>N/A</v>
          </cell>
          <cell r="AN210" t="str">
            <v>N/A</v>
          </cell>
          <cell r="AO210" t="str">
            <v>N/A</v>
          </cell>
          <cell r="AR210" t="str">
            <v>N/A</v>
          </cell>
          <cell r="AS210" t="str">
            <v>N/A</v>
          </cell>
          <cell r="AV210" t="str">
            <v>N/A</v>
          </cell>
          <cell r="AW210" t="str">
            <v>N/A</v>
          </cell>
          <cell r="AZ210" t="str">
            <v>N/A</v>
          </cell>
          <cell r="BA210" t="str">
            <v>N/A</v>
          </cell>
          <cell r="BD210" t="str">
            <v>N/A</v>
          </cell>
          <cell r="BE210" t="str">
            <v>N/A</v>
          </cell>
          <cell r="BH210" t="str">
            <v>N/A</v>
          </cell>
          <cell r="BI210" t="str">
            <v>N/A</v>
          </cell>
          <cell r="BL210" t="str">
            <v>N/A</v>
          </cell>
          <cell r="BM210" t="str">
            <v>N/A</v>
          </cell>
          <cell r="BP210" t="str">
            <v>N/A</v>
          </cell>
          <cell r="BQ210" t="str">
            <v>N/A</v>
          </cell>
          <cell r="BT210" t="str">
            <v>N/A</v>
          </cell>
          <cell r="BU210" t="str">
            <v>N/A</v>
          </cell>
          <cell r="BX210" t="str">
            <v>N/A</v>
          </cell>
          <cell r="BY210" t="str">
            <v>N/A</v>
          </cell>
          <cell r="CB210" t="str">
            <v>N/A</v>
          </cell>
          <cell r="CC210" t="str">
            <v>N/A</v>
          </cell>
          <cell r="CF210" t="str">
            <v>N/A</v>
          </cell>
          <cell r="CG210" t="str">
            <v>N/A</v>
          </cell>
          <cell r="CJ210" t="str">
            <v>N/A</v>
          </cell>
          <cell r="CK210" t="str">
            <v>N/A</v>
          </cell>
          <cell r="CN210" t="str">
            <v>N/A</v>
          </cell>
          <cell r="CO210" t="str">
            <v>N/A</v>
          </cell>
          <cell r="CR210" t="str">
            <v>N/A</v>
          </cell>
          <cell r="CS210" t="str">
            <v>N/A</v>
          </cell>
          <cell r="CV210" t="str">
            <v>N/A</v>
          </cell>
          <cell r="CW210" t="str">
            <v>N/A</v>
          </cell>
          <cell r="CZ210" t="str">
            <v>N/A</v>
          </cell>
          <cell r="DA210" t="str">
            <v>N/A</v>
          </cell>
          <cell r="DD210" t="str">
            <v>N/A</v>
          </cell>
          <cell r="DE210" t="str">
            <v>N/A</v>
          </cell>
          <cell r="DH210" t="str">
            <v>N/A</v>
          </cell>
          <cell r="DI210" t="str">
            <v>N/A</v>
          </cell>
          <cell r="DL210" t="str">
            <v>N/A</v>
          </cell>
          <cell r="DM210" t="str">
            <v>N/A</v>
          </cell>
          <cell r="DP210" t="str">
            <v>N/A</v>
          </cell>
          <cell r="DQ210" t="str">
            <v>N/A</v>
          </cell>
          <cell r="DT210" t="str">
            <v>N/A</v>
          </cell>
          <cell r="DU210" t="str">
            <v>N/A</v>
          </cell>
          <cell r="DX210" t="str">
            <v>N/A</v>
          </cell>
          <cell r="DY210" t="str">
            <v>N/A</v>
          </cell>
          <cell r="EB210" t="str">
            <v>N/A</v>
          </cell>
          <cell r="EC210" t="str">
            <v>N/A</v>
          </cell>
          <cell r="EF210" t="str">
            <v>N/A</v>
          </cell>
          <cell r="EG210" t="str">
            <v>N/A</v>
          </cell>
          <cell r="EJ210" t="str">
            <v>N/A</v>
          </cell>
          <cell r="EK210" t="str">
            <v>N/A</v>
          </cell>
          <cell r="EN210" t="str">
            <v>N/A</v>
          </cell>
          <cell r="EO210" t="str">
            <v>N/A</v>
          </cell>
          <cell r="ER210" t="str">
            <v>N/A</v>
          </cell>
          <cell r="ES210" t="str">
            <v>N/A</v>
          </cell>
          <cell r="EV210" t="str">
            <v>N/A</v>
          </cell>
          <cell r="EW210" t="str">
            <v>N/A</v>
          </cell>
          <cell r="EZ210" t="str">
            <v>N/A</v>
          </cell>
          <cell r="FA210" t="str">
            <v>N/A</v>
          </cell>
          <cell r="FD210" t="str">
            <v>N/A</v>
          </cell>
          <cell r="FE210" t="str">
            <v>N/A</v>
          </cell>
          <cell r="FH210" t="str">
            <v>N/A</v>
          </cell>
          <cell r="FI210" t="str">
            <v>N/A</v>
          </cell>
          <cell r="FL210" t="str">
            <v>N/A</v>
          </cell>
          <cell r="FM210" t="str">
            <v>N/A</v>
          </cell>
          <cell r="FP210" t="str">
            <v>N/A</v>
          </cell>
          <cell r="FQ210" t="str">
            <v>N/A</v>
          </cell>
          <cell r="FT210" t="str">
            <v>N/A</v>
          </cell>
          <cell r="FU210" t="str">
            <v>N/A</v>
          </cell>
          <cell r="FX210" t="str">
            <v>N/A</v>
          </cell>
          <cell r="FY210" t="str">
            <v>N/A</v>
          </cell>
          <cell r="GB210" t="str">
            <v>N/A</v>
          </cell>
          <cell r="GC210" t="str">
            <v>N/A</v>
          </cell>
          <cell r="GF210" t="str">
            <v>N/A</v>
          </cell>
          <cell r="GG210" t="str">
            <v>N/A</v>
          </cell>
          <cell r="GJ210" t="str">
            <v>N/A</v>
          </cell>
          <cell r="GK210" t="str">
            <v>N/A</v>
          </cell>
        </row>
        <row r="211">
          <cell r="A211">
            <v>41992</v>
          </cell>
          <cell r="D211" t="str">
            <v>N/A</v>
          </cell>
          <cell r="E211" t="str">
            <v>N/A</v>
          </cell>
          <cell r="H211" t="str">
            <v>N/A</v>
          </cell>
          <cell r="I211" t="str">
            <v>N/A</v>
          </cell>
          <cell r="L211" t="str">
            <v>N/A</v>
          </cell>
          <cell r="M211" t="str">
            <v>N/A</v>
          </cell>
          <cell r="P211" t="str">
            <v>N/A</v>
          </cell>
          <cell r="Q211" t="str">
            <v>N/A</v>
          </cell>
          <cell r="T211" t="str">
            <v>N/A</v>
          </cell>
          <cell r="U211" t="str">
            <v>N/A</v>
          </cell>
          <cell r="X211" t="str">
            <v>N/A</v>
          </cell>
          <cell r="Y211" t="str">
            <v>N/A</v>
          </cell>
          <cell r="AB211" t="str">
            <v>N/A</v>
          </cell>
          <cell r="AC211" t="str">
            <v>N/A</v>
          </cell>
          <cell r="AF211" t="str">
            <v>N/A</v>
          </cell>
          <cell r="AG211" t="str">
            <v>N/A</v>
          </cell>
          <cell r="AJ211" t="str">
            <v>N/A</v>
          </cell>
          <cell r="AK211" t="str">
            <v>N/A</v>
          </cell>
          <cell r="AN211" t="str">
            <v>N/A</v>
          </cell>
          <cell r="AO211" t="str">
            <v>N/A</v>
          </cell>
          <cell r="AR211" t="str">
            <v>N/A</v>
          </cell>
          <cell r="AS211" t="str">
            <v>N/A</v>
          </cell>
          <cell r="AV211" t="str">
            <v>N/A</v>
          </cell>
          <cell r="AW211" t="str">
            <v>N/A</v>
          </cell>
          <cell r="AZ211" t="str">
            <v>N/A</v>
          </cell>
          <cell r="BA211" t="str">
            <v>N/A</v>
          </cell>
          <cell r="BD211" t="str">
            <v>N/A</v>
          </cell>
          <cell r="BE211" t="str">
            <v>N/A</v>
          </cell>
          <cell r="BH211" t="str">
            <v>N/A</v>
          </cell>
          <cell r="BI211" t="str">
            <v>N/A</v>
          </cell>
          <cell r="BL211" t="str">
            <v>N/A</v>
          </cell>
          <cell r="BM211" t="str">
            <v>N/A</v>
          </cell>
          <cell r="BP211" t="str">
            <v>N/A</v>
          </cell>
          <cell r="BQ211" t="str">
            <v>N/A</v>
          </cell>
          <cell r="BT211" t="str">
            <v>N/A</v>
          </cell>
          <cell r="BU211" t="str">
            <v>N/A</v>
          </cell>
          <cell r="BX211" t="str">
            <v>N/A</v>
          </cell>
          <cell r="BY211" t="str">
            <v>N/A</v>
          </cell>
          <cell r="CB211" t="str">
            <v>N/A</v>
          </cell>
          <cell r="CC211" t="str">
            <v>N/A</v>
          </cell>
          <cell r="CF211" t="str">
            <v>N/A</v>
          </cell>
          <cell r="CG211" t="str">
            <v>N/A</v>
          </cell>
          <cell r="CJ211" t="str">
            <v>N/A</v>
          </cell>
          <cell r="CK211" t="str">
            <v>N/A</v>
          </cell>
          <cell r="CN211" t="str">
            <v>N/A</v>
          </cell>
          <cell r="CO211" t="str">
            <v>N/A</v>
          </cell>
          <cell r="CR211" t="str">
            <v>N/A</v>
          </cell>
          <cell r="CS211" t="str">
            <v>N/A</v>
          </cell>
          <cell r="CV211" t="str">
            <v>N/A</v>
          </cell>
          <cell r="CW211" t="str">
            <v>N/A</v>
          </cell>
          <cell r="CZ211" t="str">
            <v>N/A</v>
          </cell>
          <cell r="DA211" t="str">
            <v>N/A</v>
          </cell>
          <cell r="DD211" t="str">
            <v>N/A</v>
          </cell>
          <cell r="DE211" t="str">
            <v>N/A</v>
          </cell>
          <cell r="DH211" t="str">
            <v>N/A</v>
          </cell>
          <cell r="DI211" t="str">
            <v>N/A</v>
          </cell>
          <cell r="DL211" t="str">
            <v>N/A</v>
          </cell>
          <cell r="DM211" t="str">
            <v>N/A</v>
          </cell>
          <cell r="DP211" t="str">
            <v>N/A</v>
          </cell>
          <cell r="DQ211" t="str">
            <v>N/A</v>
          </cell>
          <cell r="DT211" t="str">
            <v>N/A</v>
          </cell>
          <cell r="DU211" t="str">
            <v>N/A</v>
          </cell>
          <cell r="DX211" t="str">
            <v>N/A</v>
          </cell>
          <cell r="DY211" t="str">
            <v>N/A</v>
          </cell>
          <cell r="EB211" t="str">
            <v>N/A</v>
          </cell>
          <cell r="EC211" t="str">
            <v>N/A</v>
          </cell>
          <cell r="EF211" t="str">
            <v>N/A</v>
          </cell>
          <cell r="EG211" t="str">
            <v>N/A</v>
          </cell>
          <cell r="EJ211" t="str">
            <v>N/A</v>
          </cell>
          <cell r="EK211" t="str">
            <v>N/A</v>
          </cell>
          <cell r="EN211" t="str">
            <v>N/A</v>
          </cell>
          <cell r="EO211" t="str">
            <v>N/A</v>
          </cell>
          <cell r="ER211" t="str">
            <v>N/A</v>
          </cell>
          <cell r="ES211" t="str">
            <v>N/A</v>
          </cell>
          <cell r="EV211" t="str">
            <v>N/A</v>
          </cell>
          <cell r="EW211" t="str">
            <v>N/A</v>
          </cell>
          <cell r="EZ211" t="str">
            <v>N/A</v>
          </cell>
          <cell r="FA211" t="str">
            <v>N/A</v>
          </cell>
          <cell r="FD211" t="str">
            <v>N/A</v>
          </cell>
          <cell r="FE211" t="str">
            <v>N/A</v>
          </cell>
          <cell r="FH211" t="str">
            <v>N/A</v>
          </cell>
          <cell r="FI211" t="str">
            <v>N/A</v>
          </cell>
          <cell r="FL211" t="str">
            <v>N/A</v>
          </cell>
          <cell r="FM211" t="str">
            <v>N/A</v>
          </cell>
          <cell r="FP211" t="str">
            <v>N/A</v>
          </cell>
          <cell r="FQ211" t="str">
            <v>N/A</v>
          </cell>
          <cell r="FT211" t="str">
            <v>N/A</v>
          </cell>
          <cell r="FU211" t="str">
            <v>N/A</v>
          </cell>
          <cell r="FX211" t="str">
            <v>N/A</v>
          </cell>
          <cell r="FY211" t="str">
            <v>N/A</v>
          </cell>
          <cell r="GB211" t="str">
            <v>N/A</v>
          </cell>
          <cell r="GC211" t="str">
            <v>N/A</v>
          </cell>
          <cell r="GF211" t="str">
            <v>N/A</v>
          </cell>
          <cell r="GG211" t="str">
            <v>N/A</v>
          </cell>
          <cell r="GJ211" t="str">
            <v>N/A</v>
          </cell>
          <cell r="GK211" t="str">
            <v>N/A</v>
          </cell>
        </row>
        <row r="212">
          <cell r="A212">
            <v>41999</v>
          </cell>
          <cell r="D212" t="str">
            <v>N/A</v>
          </cell>
          <cell r="E212" t="str">
            <v>N/A</v>
          </cell>
          <cell r="H212" t="str">
            <v>N/A</v>
          </cell>
          <cell r="I212" t="str">
            <v>N/A</v>
          </cell>
          <cell r="L212" t="str">
            <v>N/A</v>
          </cell>
          <cell r="M212" t="str">
            <v>N/A</v>
          </cell>
          <cell r="P212" t="str">
            <v>N/A</v>
          </cell>
          <cell r="Q212" t="str">
            <v>N/A</v>
          </cell>
          <cell r="T212" t="str">
            <v>N/A</v>
          </cell>
          <cell r="U212" t="str">
            <v>N/A</v>
          </cell>
          <cell r="X212" t="str">
            <v>N/A</v>
          </cell>
          <cell r="Y212" t="str">
            <v>N/A</v>
          </cell>
          <cell r="AB212" t="str">
            <v>N/A</v>
          </cell>
          <cell r="AC212" t="str">
            <v>N/A</v>
          </cell>
          <cell r="AF212" t="str">
            <v>N/A</v>
          </cell>
          <cell r="AG212" t="str">
            <v>N/A</v>
          </cell>
          <cell r="AJ212" t="str">
            <v>N/A</v>
          </cell>
          <cell r="AK212" t="str">
            <v>N/A</v>
          </cell>
          <cell r="AN212" t="str">
            <v>N/A</v>
          </cell>
          <cell r="AO212" t="str">
            <v>N/A</v>
          </cell>
          <cell r="AR212" t="str">
            <v>N/A</v>
          </cell>
          <cell r="AS212" t="str">
            <v>N/A</v>
          </cell>
          <cell r="AV212" t="str">
            <v>N/A</v>
          </cell>
          <cell r="AW212" t="str">
            <v>N/A</v>
          </cell>
          <cell r="AZ212" t="str">
            <v>N/A</v>
          </cell>
          <cell r="BA212" t="str">
            <v>N/A</v>
          </cell>
          <cell r="BD212" t="str">
            <v>N/A</v>
          </cell>
          <cell r="BE212" t="str">
            <v>N/A</v>
          </cell>
          <cell r="BH212" t="str">
            <v>N/A</v>
          </cell>
          <cell r="BI212" t="str">
            <v>N/A</v>
          </cell>
          <cell r="BL212" t="str">
            <v>N/A</v>
          </cell>
          <cell r="BM212" t="str">
            <v>N/A</v>
          </cell>
          <cell r="BP212" t="str">
            <v>N/A</v>
          </cell>
          <cell r="BQ212" t="str">
            <v>N/A</v>
          </cell>
          <cell r="BT212" t="str">
            <v>N/A</v>
          </cell>
          <cell r="BU212" t="str">
            <v>N/A</v>
          </cell>
          <cell r="BX212" t="str">
            <v>N/A</v>
          </cell>
          <cell r="BY212" t="str">
            <v>N/A</v>
          </cell>
          <cell r="CB212" t="str">
            <v>N/A</v>
          </cell>
          <cell r="CC212" t="str">
            <v>N/A</v>
          </cell>
          <cell r="CF212" t="str">
            <v>N/A</v>
          </cell>
          <cell r="CG212" t="str">
            <v>N/A</v>
          </cell>
          <cell r="CJ212" t="str">
            <v>N/A</v>
          </cell>
          <cell r="CK212" t="str">
            <v>N/A</v>
          </cell>
          <cell r="CN212" t="str">
            <v>N/A</v>
          </cell>
          <cell r="CO212" t="str">
            <v>N/A</v>
          </cell>
          <cell r="CR212" t="str">
            <v>N/A</v>
          </cell>
          <cell r="CS212" t="str">
            <v>N/A</v>
          </cell>
          <cell r="CV212" t="str">
            <v>N/A</v>
          </cell>
          <cell r="CW212" t="str">
            <v>N/A</v>
          </cell>
          <cell r="CZ212" t="str">
            <v>N/A</v>
          </cell>
          <cell r="DA212" t="str">
            <v>N/A</v>
          </cell>
          <cell r="DD212" t="str">
            <v>N/A</v>
          </cell>
          <cell r="DE212" t="str">
            <v>N/A</v>
          </cell>
          <cell r="DH212" t="str">
            <v>N/A</v>
          </cell>
          <cell r="DI212" t="str">
            <v>N/A</v>
          </cell>
          <cell r="DL212" t="str">
            <v>N/A</v>
          </cell>
          <cell r="DM212" t="str">
            <v>N/A</v>
          </cell>
          <cell r="DP212" t="str">
            <v>N/A</v>
          </cell>
          <cell r="DQ212" t="str">
            <v>N/A</v>
          </cell>
          <cell r="DT212" t="str">
            <v>N/A</v>
          </cell>
          <cell r="DU212" t="str">
            <v>N/A</v>
          </cell>
          <cell r="DX212" t="str">
            <v>N/A</v>
          </cell>
          <cell r="DY212" t="str">
            <v>N/A</v>
          </cell>
          <cell r="EB212" t="str">
            <v>N/A</v>
          </cell>
          <cell r="EC212" t="str">
            <v>N/A</v>
          </cell>
          <cell r="EF212" t="str">
            <v>N/A</v>
          </cell>
          <cell r="EG212" t="str">
            <v>N/A</v>
          </cell>
          <cell r="EJ212" t="str">
            <v>N/A</v>
          </cell>
          <cell r="EK212" t="str">
            <v>N/A</v>
          </cell>
          <cell r="EN212" t="str">
            <v>N/A</v>
          </cell>
          <cell r="EO212" t="str">
            <v>N/A</v>
          </cell>
          <cell r="ER212" t="str">
            <v>N/A</v>
          </cell>
          <cell r="ES212" t="str">
            <v>N/A</v>
          </cell>
          <cell r="EV212" t="str">
            <v>N/A</v>
          </cell>
          <cell r="EW212" t="str">
            <v>N/A</v>
          </cell>
          <cell r="EZ212" t="str">
            <v>N/A</v>
          </cell>
          <cell r="FA212" t="str">
            <v>N/A</v>
          </cell>
          <cell r="FD212" t="str">
            <v>N/A</v>
          </cell>
          <cell r="FE212" t="str">
            <v>N/A</v>
          </cell>
          <cell r="FH212" t="str">
            <v>N/A</v>
          </cell>
          <cell r="FI212" t="str">
            <v>N/A</v>
          </cell>
          <cell r="FL212" t="str">
            <v>N/A</v>
          </cell>
          <cell r="FM212" t="str">
            <v>N/A</v>
          </cell>
          <cell r="FP212" t="str">
            <v>N/A</v>
          </cell>
          <cell r="FQ212" t="str">
            <v>N/A</v>
          </cell>
          <cell r="FT212" t="str">
            <v>N/A</v>
          </cell>
          <cell r="FU212" t="str">
            <v>N/A</v>
          </cell>
          <cell r="FX212" t="str">
            <v>N/A</v>
          </cell>
          <cell r="FY212" t="str">
            <v>N/A</v>
          </cell>
          <cell r="GB212" t="str">
            <v>N/A</v>
          </cell>
          <cell r="GC212" t="str">
            <v>N/A</v>
          </cell>
          <cell r="GF212" t="str">
            <v>N/A</v>
          </cell>
          <cell r="GG212" t="str">
            <v>N/A</v>
          </cell>
          <cell r="GJ212" t="str">
            <v>N/A</v>
          </cell>
          <cell r="GK212" t="str">
            <v>N/A</v>
          </cell>
        </row>
      </sheetData>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648-B854-45C2-9DDF-F6A06579E4B6}">
  <sheetPr>
    <tabColor rgb="FF00133A"/>
    <pageSetUpPr autoPageBreaks="0"/>
  </sheetPr>
  <dimension ref="A6:P39"/>
  <sheetViews>
    <sheetView showGridLines="0" tabSelected="1" zoomScale="80" zoomScaleNormal="80" workbookViewId="0">
      <selection activeCell="A11" sqref="A11"/>
    </sheetView>
  </sheetViews>
  <sheetFormatPr defaultRowHeight="15" x14ac:dyDescent="0.25"/>
  <sheetData>
    <row r="6" spans="1:4" ht="23.1" customHeight="1" x14ac:dyDescent="0.25"/>
    <row r="7" spans="1:4" ht="23.25" x14ac:dyDescent="0.35">
      <c r="A7" s="22" t="s">
        <v>34</v>
      </c>
    </row>
    <row r="8" spans="1:4" x14ac:dyDescent="0.25">
      <c r="A8" s="23" t="s">
        <v>35</v>
      </c>
    </row>
    <row r="9" spans="1:4" x14ac:dyDescent="0.25">
      <c r="A9" s="23" t="s">
        <v>36</v>
      </c>
    </row>
    <row r="11" spans="1:4" ht="15.75" x14ac:dyDescent="0.25">
      <c r="C11" s="24" t="s">
        <v>37</v>
      </c>
      <c r="D11" s="23"/>
    </row>
    <row r="12" spans="1:4" x14ac:dyDescent="0.25">
      <c r="C12" s="23"/>
      <c r="D12" s="23"/>
    </row>
    <row r="13" spans="1:4" x14ac:dyDescent="0.25">
      <c r="C13" s="125" t="s">
        <v>38</v>
      </c>
      <c r="D13" s="23"/>
    </row>
    <row r="14" spans="1:4" x14ac:dyDescent="0.25">
      <c r="C14" s="125" t="s">
        <v>39</v>
      </c>
      <c r="D14" s="23"/>
    </row>
    <row r="15" spans="1:4" x14ac:dyDescent="0.25">
      <c r="C15" s="125" t="s">
        <v>40</v>
      </c>
      <c r="D15" s="23"/>
    </row>
    <row r="16" spans="1:4" x14ac:dyDescent="0.25">
      <c r="C16" s="25" t="s">
        <v>52</v>
      </c>
      <c r="D16" s="23"/>
    </row>
    <row r="17" spans="3:4" x14ac:dyDescent="0.25">
      <c r="C17" s="23"/>
      <c r="D17" s="25" t="s">
        <v>41</v>
      </c>
    </row>
    <row r="18" spans="3:4" x14ac:dyDescent="0.25">
      <c r="C18" s="23"/>
      <c r="D18" s="179" t="s">
        <v>6</v>
      </c>
    </row>
    <row r="19" spans="3:4" x14ac:dyDescent="0.25">
      <c r="C19" s="23"/>
      <c r="D19" s="179" t="s">
        <v>8</v>
      </c>
    </row>
    <row r="20" spans="3:4" x14ac:dyDescent="0.25">
      <c r="C20" s="23"/>
      <c r="D20" s="25" t="s">
        <v>42</v>
      </c>
    </row>
    <row r="21" spans="3:4" x14ac:dyDescent="0.25">
      <c r="C21" s="23"/>
      <c r="D21" s="179" t="s">
        <v>43</v>
      </c>
    </row>
    <row r="22" spans="3:4" x14ac:dyDescent="0.25">
      <c r="C22" s="23"/>
      <c r="D22" s="179" t="s">
        <v>44</v>
      </c>
    </row>
    <row r="23" spans="3:4" x14ac:dyDescent="0.25">
      <c r="C23" s="23"/>
      <c r="D23" s="179" t="s">
        <v>11</v>
      </c>
    </row>
    <row r="24" spans="3:4" x14ac:dyDescent="0.25">
      <c r="C24" s="23"/>
      <c r="D24" s="25" t="s">
        <v>45</v>
      </c>
    </row>
    <row r="25" spans="3:4" x14ac:dyDescent="0.25">
      <c r="C25" s="23"/>
      <c r="D25" s="179" t="s">
        <v>32</v>
      </c>
    </row>
    <row r="26" spans="3:4" x14ac:dyDescent="0.25">
      <c r="C26" s="23"/>
      <c r="D26" s="179" t="s">
        <v>12</v>
      </c>
    </row>
    <row r="27" spans="3:4" x14ac:dyDescent="0.25">
      <c r="C27" s="23"/>
      <c r="D27" s="179" t="s">
        <v>46</v>
      </c>
    </row>
    <row r="28" spans="3:4" x14ac:dyDescent="0.25">
      <c r="C28" s="23"/>
      <c r="D28" s="25" t="s">
        <v>47</v>
      </c>
    </row>
    <row r="29" spans="3:4" x14ac:dyDescent="0.25">
      <c r="C29" s="23"/>
      <c r="D29" s="179" t="s">
        <v>48</v>
      </c>
    </row>
    <row r="30" spans="3:4" x14ac:dyDescent="0.25">
      <c r="C30" s="23"/>
      <c r="D30" s="179" t="s">
        <v>49</v>
      </c>
    </row>
    <row r="31" spans="3:4" x14ac:dyDescent="0.25">
      <c r="C31" s="23"/>
      <c r="D31" s="25" t="s">
        <v>50</v>
      </c>
    </row>
    <row r="32" spans="3:4" x14ac:dyDescent="0.25">
      <c r="C32" s="23"/>
      <c r="D32" s="179" t="s">
        <v>33</v>
      </c>
    </row>
    <row r="33" spans="1:16" x14ac:dyDescent="0.25">
      <c r="C33" s="23"/>
      <c r="D33" s="25" t="s">
        <v>30</v>
      </c>
    </row>
    <row r="34" spans="1:16" x14ac:dyDescent="0.25">
      <c r="C34" s="23"/>
      <c r="D34" s="179" t="s">
        <v>51</v>
      </c>
    </row>
    <row r="36" spans="1:16" x14ac:dyDescent="0.25">
      <c r="A36" s="231" t="s">
        <v>75</v>
      </c>
      <c r="B36" s="231"/>
      <c r="C36" s="231"/>
      <c r="D36" s="231"/>
      <c r="E36" s="231"/>
      <c r="F36" s="231"/>
      <c r="G36" s="231"/>
      <c r="H36" s="231"/>
      <c r="I36" s="231"/>
      <c r="J36" s="231"/>
      <c r="K36" s="231"/>
      <c r="L36" s="231"/>
      <c r="M36" s="231"/>
      <c r="N36" s="231"/>
      <c r="O36" s="231"/>
      <c r="P36" s="231"/>
    </row>
    <row r="37" spans="1:16" x14ac:dyDescent="0.25">
      <c r="A37" s="231"/>
      <c r="B37" s="231"/>
      <c r="C37" s="231"/>
      <c r="D37" s="231"/>
      <c r="E37" s="231"/>
      <c r="F37" s="231"/>
      <c r="G37" s="231"/>
      <c r="H37" s="231"/>
      <c r="I37" s="231"/>
      <c r="J37" s="231"/>
      <c r="K37" s="231"/>
      <c r="L37" s="231"/>
      <c r="M37" s="231"/>
      <c r="N37" s="231"/>
      <c r="O37" s="231"/>
      <c r="P37" s="231"/>
    </row>
    <row r="38" spans="1:16" x14ac:dyDescent="0.25">
      <c r="A38" s="231"/>
      <c r="B38" s="231"/>
      <c r="C38" s="231"/>
      <c r="D38" s="231"/>
      <c r="E38" s="231"/>
      <c r="F38" s="231"/>
      <c r="G38" s="231"/>
      <c r="H38" s="231"/>
      <c r="I38" s="231"/>
      <c r="J38" s="231"/>
      <c r="K38" s="231"/>
      <c r="L38" s="231"/>
      <c r="M38" s="231"/>
      <c r="N38" s="231"/>
      <c r="O38" s="231"/>
      <c r="P38" s="231"/>
    </row>
    <row r="39" spans="1:16" x14ac:dyDescent="0.25">
      <c r="A39" s="231"/>
      <c r="B39" s="231"/>
      <c r="C39" s="231"/>
      <c r="D39" s="231"/>
      <c r="E39" s="231"/>
      <c r="F39" s="231"/>
      <c r="G39" s="231"/>
      <c r="H39" s="231"/>
      <c r="I39" s="231"/>
      <c r="J39" s="231"/>
      <c r="K39" s="231"/>
      <c r="L39" s="231"/>
      <c r="M39" s="231"/>
      <c r="N39" s="231"/>
      <c r="O39" s="231"/>
      <c r="P39" s="231"/>
    </row>
  </sheetData>
  <mergeCells count="1">
    <mergeCell ref="A36:P39"/>
  </mergeCells>
  <hyperlinks>
    <hyperlink ref="C13" location="'WEEKLY SUMMARY'!A1" display="Weekly summary - a snapshot of the latest week's prices by region and type" xr:uid="{E94C8AB2-7F02-47CD-A93A-0DB6B99E698A}"/>
    <hyperlink ref="C14" location="'WEEKLY DATA'!A1" display="Weekly data - historical price range and midpoint values, by region and type" xr:uid="{8AD3BD9E-EAE5-46F8-BE28-6AD335A3F810}"/>
    <hyperlink ref="C15" location="'MONTHLY DATA'!A1" display="Monthly data - historical average ranges and midpoint prices, by region and type" xr:uid="{12DBF20F-0E74-4926-A25A-0A176EE2258B}"/>
    <hyperlink ref="D18" location="'Atherton Tablelands'!A1" display="Atherton Tablelands" xr:uid="{84AFD1FA-4DAD-46EF-BBBD-22FA39B716B9}"/>
    <hyperlink ref="D19" location="'Darling Downs'!A1" display="Darling Downs" xr:uid="{14EE8A43-1825-4BD0-BD4D-08365229D79F}"/>
    <hyperlink ref="D21" location="'North coast NSW'!A1" display="North coast NSW" xr:uid="{9B78DEBC-8580-4B29-BCC1-0D0131D53483}"/>
    <hyperlink ref="D22" location="'Central west NSW'!A1" display="Central west NSW" xr:uid="{6CAA4B2F-17D0-4CA4-AE87-2FEF912B0006}"/>
    <hyperlink ref="D23" location="'Bega Valley'!A1" display="Bega Valley" xr:uid="{BAB6C8CF-D07B-4C02-80FF-96164C359FC1}"/>
    <hyperlink ref="D25" location="'GM Valley'!A1" display="Goulburn Murray Valley" xr:uid="{0DF2A509-7485-4C2E-8AFB-BA72CC519ACE}"/>
    <hyperlink ref="D26" location="Gippsland!A1" display="Gippsland" xr:uid="{B8BDA064-72F7-4240-91C6-AFF8E97A72D6}"/>
    <hyperlink ref="D27" location="'Southwest Vic'!A1" display="Southwest Vic" xr:uid="{1199F3CE-E72D-42EB-9851-6BD1DBAB1A7C}"/>
    <hyperlink ref="D29" location="'Southeast SA'!A1" display="Southeast SA" xr:uid="{0C68D58C-4BFC-4340-8FC1-4E0C1A833EB9}"/>
    <hyperlink ref="D30" location="'Central SA'!A1" display="Central SA" xr:uid="{03C40446-F035-4C7F-A4AA-EB4B7843CACA}"/>
    <hyperlink ref="D32" location="'Southwest WA'!A1" display="Southwest WA" xr:uid="{45D70C95-8AC8-4DD1-A4D0-AF7B842221EF}"/>
    <hyperlink ref="D34" location="'Northwest TAS'!A1" display="Northwest Tas" xr:uid="{A253F5C3-4E26-45BD-9591-B09D1179A606}"/>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59999389629810485"/>
    <pageSetUpPr autoPageBreaks="0" fitToPage="1"/>
  </sheetPr>
  <dimension ref="A2:P39"/>
  <sheetViews>
    <sheetView showGridLines="0" topLeftCell="A8" zoomScaleNormal="100" workbookViewId="0">
      <selection activeCell="Q28" sqref="Q28"/>
    </sheetView>
  </sheetViews>
  <sheetFormatPr defaultColWidth="9.28515625" defaultRowHeight="15" x14ac:dyDescent="0.25"/>
  <cols>
    <col min="1" max="1" width="13.5703125" style="64" customWidth="1"/>
    <col min="2" max="2" width="27" style="64" bestFit="1" customWidth="1"/>
    <col min="3" max="3" width="10.85546875" style="64" bestFit="1" customWidth="1"/>
    <col min="4" max="10" width="5.140625" style="64" bestFit="1" customWidth="1"/>
    <col min="11" max="11" width="6.5703125" style="64" customWidth="1"/>
    <col min="12" max="15" width="9.28515625" style="64"/>
    <col min="16" max="16" width="9.42578125" style="64" customWidth="1"/>
    <col min="17" max="16384" width="9.28515625" style="64"/>
  </cols>
  <sheetData>
    <row r="2" spans="2:15" ht="23.25" x14ac:dyDescent="0.25">
      <c r="B2" s="75" t="s">
        <v>58</v>
      </c>
    </row>
    <row r="3" spans="2:15" ht="22.5" customHeight="1" x14ac:dyDescent="0.25">
      <c r="B3" s="55" t="s">
        <v>59</v>
      </c>
    </row>
    <row r="4" spans="2:15" x14ac:dyDescent="0.25">
      <c r="B4" s="53" t="s">
        <v>60</v>
      </c>
    </row>
    <row r="5" spans="2:15" x14ac:dyDescent="0.25">
      <c r="B5" s="54" t="s">
        <v>61</v>
      </c>
    </row>
    <row r="7" spans="2:15" x14ac:dyDescent="0.25">
      <c r="B7" s="232">
        <v>45884</v>
      </c>
      <c r="C7" s="233"/>
      <c r="D7" s="236"/>
      <c r="E7" s="236"/>
      <c r="F7" s="236"/>
      <c r="G7" s="236"/>
      <c r="H7" s="236"/>
      <c r="I7" s="236"/>
      <c r="J7" s="236"/>
      <c r="K7" s="237"/>
    </row>
    <row r="8" spans="2:15" x14ac:dyDescent="0.25">
      <c r="B8" s="234"/>
      <c r="C8" s="235"/>
      <c r="D8" s="238" t="s">
        <v>18</v>
      </c>
      <c r="E8" s="238"/>
      <c r="F8" s="238" t="s">
        <v>23</v>
      </c>
      <c r="G8" s="238"/>
      <c r="H8" s="238" t="s">
        <v>24</v>
      </c>
      <c r="I8" s="238"/>
      <c r="J8" s="238" t="s">
        <v>25</v>
      </c>
      <c r="K8" s="239"/>
    </row>
    <row r="9" spans="2:15" x14ac:dyDescent="0.25">
      <c r="B9" s="37" t="s">
        <v>26</v>
      </c>
      <c r="C9" s="38" t="s">
        <v>7</v>
      </c>
      <c r="D9" s="39">
        <f>VLOOKUP($B$7,'WEEKLY DATA'!$C$9:$GQ$1345,2)</f>
        <v>395</v>
      </c>
      <c r="E9" s="49">
        <f>VLOOKUP($B$7,'WEEKLY DATA'!$C$9:$GQ$1345,3)</f>
        <v>405</v>
      </c>
      <c r="F9" s="51">
        <f>VLOOKUP($B$7,'WEEKLY DATA'!$C$9:$GQ$1345,6)</f>
        <v>380</v>
      </c>
      <c r="G9" s="49">
        <f>VLOOKUP($B$7,'WEEKLY DATA'!$C$9:$GQ$1345,7)</f>
        <v>390</v>
      </c>
      <c r="H9" s="51">
        <f>VLOOKUP($B$7,'WEEKLY DATA'!$C$9:$GQ$1345,10)</f>
        <v>425</v>
      </c>
      <c r="I9" s="49">
        <f>VLOOKUP($B$7,'WEEKLY DATA'!$C$9:$GQ$1345,11)</f>
        <v>435</v>
      </c>
      <c r="J9" s="39">
        <f>VLOOKUP($B$7,'WEEKLY DATA'!$C$9:$GQ$1345,14)</f>
        <v>370</v>
      </c>
      <c r="K9" s="40">
        <f>VLOOKUP($B$7,'WEEKLY DATA'!$C$9:$GQ$1345,15)</f>
        <v>380</v>
      </c>
    </row>
    <row r="10" spans="2:15" x14ac:dyDescent="0.25">
      <c r="B10" s="41"/>
      <c r="C10" s="42" t="s">
        <v>4</v>
      </c>
      <c r="D10" s="244" t="str">
        <f>VLOOKUP($B$7,'WEEKLY DATA'!$C$9:$GQ$1345,5)</f>
        <v>Steady</v>
      </c>
      <c r="E10" s="245" t="e">
        <f>VLOOKUP($B$7,'[1]Grain - Fill sheet'!$A$3:$GK$1106,3)</f>
        <v>#REF!</v>
      </c>
      <c r="F10" s="246" t="str">
        <f>VLOOKUP($B$7,'WEEKLY DATA'!$C$9:$GQ$1345,9)</f>
        <v>Steady</v>
      </c>
      <c r="G10" s="245" t="e">
        <f>VLOOKUP($B$7,'[1]Grain - Fill sheet'!$A$3:$GK$1106,3)</f>
        <v>#REF!</v>
      </c>
      <c r="H10" s="246" t="str">
        <f>VLOOKUP($B$7,'WEEKLY DATA'!$C$9:$GQ$1345,13)</f>
        <v>Steady</v>
      </c>
      <c r="I10" s="245" t="e">
        <f>VLOOKUP($B$7,'[1]Grain - Fill sheet'!$A$3:$GK$1106,3)</f>
        <v>#REF!</v>
      </c>
      <c r="J10" s="244">
        <f>VLOOKUP($B$7,'WEEKLY DATA'!$C$9:$GQ$1345,17)</f>
        <v>-10</v>
      </c>
      <c r="K10" s="247" t="e">
        <f>VLOOKUP($B$7,'[1]Grain - Fill sheet'!$A$3:$GK$1106,3)</f>
        <v>#REF!</v>
      </c>
    </row>
    <row r="11" spans="2:15" x14ac:dyDescent="0.25">
      <c r="B11" s="26" t="s">
        <v>8</v>
      </c>
      <c r="C11" s="27" t="s">
        <v>7</v>
      </c>
      <c r="D11" s="28">
        <f>VLOOKUP($B$7,'WEEKLY DATA'!$C$9:$GQ$1345,18)</f>
        <v>325</v>
      </c>
      <c r="E11" s="50">
        <f>VLOOKUP($B$7,'WEEKLY DATA'!$C$9:$GQ$1345,19)</f>
        <v>335</v>
      </c>
      <c r="F11" s="52">
        <f>VLOOKUP($B$7,'WEEKLY DATA'!$C$9:$GQ$1345,22)</f>
        <v>310</v>
      </c>
      <c r="G11" s="50">
        <f>VLOOKUP($B$7,'WEEKLY DATA'!$C$9:$GQ$1345,23)</f>
        <v>320</v>
      </c>
      <c r="H11" s="52">
        <f>VLOOKUP($B$7,'WEEKLY DATA'!$C$9:$GQ$1345,26)</f>
        <v>405</v>
      </c>
      <c r="I11" s="50">
        <f>VLOOKUP($B$7,'WEEKLY DATA'!$C$9:$GQ$1345,27)</f>
        <v>415</v>
      </c>
      <c r="J11" s="28">
        <f>VLOOKUP($B$7,'WEEKLY DATA'!$C$9:$GQ$1345,30)</f>
        <v>350</v>
      </c>
      <c r="K11" s="29">
        <f>VLOOKUP($B$7,'WEEKLY DATA'!$C$9:$GQ$1345,31)</f>
        <v>360</v>
      </c>
      <c r="M11" s="64" t="s">
        <v>17</v>
      </c>
    </row>
    <row r="12" spans="2:15" ht="15" customHeight="1" x14ac:dyDescent="0.25">
      <c r="B12" s="30"/>
      <c r="C12" s="31" t="s">
        <v>4</v>
      </c>
      <c r="D12" s="240" t="str">
        <f>VLOOKUP($B$7,'WEEKLY DATA'!$C$9:$GQ$1345,21)</f>
        <v>Steady</v>
      </c>
      <c r="E12" s="241" t="e">
        <f>VLOOKUP($B$7,'[1]Grain - Fill sheet'!$A$3:$GK$1106,3)</f>
        <v>#REF!</v>
      </c>
      <c r="F12" s="242" t="str">
        <f>VLOOKUP($B$7,'WEEKLY DATA'!$C$9:$GQ$1345,25)</f>
        <v>Steady</v>
      </c>
      <c r="G12" s="241" t="e">
        <f>VLOOKUP($B$7,'[1]Grain - Fill sheet'!$A$3:$GK$1106,3)</f>
        <v>#REF!</v>
      </c>
      <c r="H12" s="242" t="str">
        <f>VLOOKUP($B$7,'WEEKLY DATA'!$C$9:$GQ$1345,29)</f>
        <v>Steady</v>
      </c>
      <c r="I12" s="241" t="e">
        <f>VLOOKUP($B$7,'[1]Grain - Fill sheet'!$A$3:$GK$1106,3)</f>
        <v>#REF!</v>
      </c>
      <c r="J12" s="240" t="str">
        <f>VLOOKUP($B$7,'WEEKLY DATA'!$C$9:$GQ$1345,33)</f>
        <v>Steady</v>
      </c>
      <c r="K12" s="243" t="e">
        <f>VLOOKUP($B$7,'[1]Grain - Fill sheet'!$A$3:$GK$1106,3)</f>
        <v>#REF!</v>
      </c>
      <c r="O12" s="69"/>
    </row>
    <row r="13" spans="2:15" x14ac:dyDescent="0.25">
      <c r="B13" s="37" t="s">
        <v>57</v>
      </c>
      <c r="C13" s="38" t="s">
        <v>7</v>
      </c>
      <c r="D13" s="39">
        <f>VLOOKUP($B$7,'WEEKLY DATA'!$C$9:$GQ$1345,34)</f>
        <v>325</v>
      </c>
      <c r="E13" s="49">
        <f>VLOOKUP($B$7,'WEEKLY DATA'!$C$9:$GQ$1345,35)</f>
        <v>335</v>
      </c>
      <c r="F13" s="51">
        <f>VLOOKUP($B$7,'WEEKLY DATA'!$C$9:$GQ$1345,38)</f>
        <v>310</v>
      </c>
      <c r="G13" s="49">
        <f>VLOOKUP($B$7,'WEEKLY DATA'!$C$9:$GQ$1345,39)</f>
        <v>320</v>
      </c>
      <c r="H13" s="51">
        <f>VLOOKUP($B$7,'WEEKLY DATA'!$C$9:$GQ$1345,42)</f>
        <v>415</v>
      </c>
      <c r="I13" s="49">
        <f>VLOOKUP($B$7,'WEEKLY DATA'!$C$9:$GQ$1345,43)</f>
        <v>425</v>
      </c>
      <c r="J13" s="39">
        <f>VLOOKUP($B$7,'WEEKLY DATA'!$C$9:$GQ$1345,46)</f>
        <v>350</v>
      </c>
      <c r="K13" s="40">
        <f>VLOOKUP($B$7,'WEEKLY DATA'!$C$9:$GQ$1345,47)</f>
        <v>360</v>
      </c>
    </row>
    <row r="14" spans="2:15" ht="15" customHeight="1" x14ac:dyDescent="0.25">
      <c r="B14" s="43"/>
      <c r="C14" s="42" t="s">
        <v>4</v>
      </c>
      <c r="D14" s="244">
        <f>VLOOKUP($B$7,'WEEKLY DATA'!$C$9:$GQ$1345,37)</f>
        <v>-5</v>
      </c>
      <c r="E14" s="245"/>
      <c r="F14" s="246" t="str">
        <f>VLOOKUP($B$7,'WEEKLY DATA'!$C$9:$GQ$1345,41)</f>
        <v>Steady</v>
      </c>
      <c r="G14" s="245"/>
      <c r="H14" s="246" t="str">
        <f>VLOOKUP($B$7,'WEEKLY DATA'!$C$9:$GQ$1345,45)</f>
        <v>Steady</v>
      </c>
      <c r="I14" s="245"/>
      <c r="J14" s="244" t="str">
        <f>VLOOKUP($B$7,'WEEKLY DATA'!$C$9:$GQ$1345,49)</f>
        <v>Steady</v>
      </c>
      <c r="K14" s="247"/>
    </row>
    <row r="15" spans="2:15" x14ac:dyDescent="0.25">
      <c r="B15" s="26" t="s">
        <v>44</v>
      </c>
      <c r="C15" s="27" t="s">
        <v>7</v>
      </c>
      <c r="D15" s="28">
        <f>VLOOKUP($B$7,'WEEKLY DATA'!$C$9:$GQ$1345,50)</f>
        <v>315</v>
      </c>
      <c r="E15" s="50">
        <f>VLOOKUP($B$7,'WEEKLY DATA'!$C$9:$GQ$1345,51)</f>
        <v>325</v>
      </c>
      <c r="F15" s="52">
        <f>VLOOKUP($B$7,'WEEKLY DATA'!$C$9:$GQ$1345,54)</f>
        <v>295</v>
      </c>
      <c r="G15" s="50">
        <f>VLOOKUP($B$7,'WEEKLY DATA'!$C$9:$GQ$1345,55)</f>
        <v>305</v>
      </c>
      <c r="H15" s="52">
        <f>VLOOKUP($B$7,'WEEKLY DATA'!$C$9:$GQ$1345,58)</f>
        <v>395</v>
      </c>
      <c r="I15" s="50">
        <f>VLOOKUP($B$7,'WEEKLY DATA'!$C$9:$GQ$1345,59)</f>
        <v>405</v>
      </c>
      <c r="J15" s="28">
        <f>VLOOKUP($B$7,'WEEKLY DATA'!$C$9:$GQ$1345,62)</f>
        <v>335</v>
      </c>
      <c r="K15" s="29">
        <f>VLOOKUP($B$7,'WEEKLY DATA'!$C$9:$GQ$1345,63)</f>
        <v>345</v>
      </c>
    </row>
    <row r="16" spans="2:15" ht="15" customHeight="1" x14ac:dyDescent="0.25">
      <c r="B16" s="30"/>
      <c r="C16" s="31" t="s">
        <v>4</v>
      </c>
      <c r="D16" s="248">
        <f>VLOOKUP($B$7,'WEEKLY DATA'!$C$9:$GQ$1345,53)</f>
        <v>-10</v>
      </c>
      <c r="E16" s="249" t="e">
        <f>VLOOKUP($B$7,'[1]Grain - Fill sheet'!$A$3:$GK$1106,3)</f>
        <v>#REF!</v>
      </c>
      <c r="F16" s="250" t="str">
        <f>VLOOKUP($B$7,'WEEKLY DATA'!$C$9:$GQ$1345,57)</f>
        <v>Steady</v>
      </c>
      <c r="G16" s="249" t="e">
        <f>VLOOKUP($B$7,'[1]Grain - Fill sheet'!$A$3:$GK$1106,3)</f>
        <v>#REF!</v>
      </c>
      <c r="H16" s="250" t="str">
        <f>VLOOKUP($B$7,'WEEKLY DATA'!$C$9:$GQ$1345,61)</f>
        <v>Steady</v>
      </c>
      <c r="I16" s="249"/>
      <c r="J16" s="240" t="str">
        <f>VLOOKUP($B$7,'WEEKLY DATA'!$C$9:$GQ$1345,65)</f>
        <v>Steady</v>
      </c>
      <c r="K16" s="243"/>
    </row>
    <row r="17" spans="2:11" ht="26.25" customHeight="1" x14ac:dyDescent="0.25">
      <c r="B17" s="33"/>
      <c r="C17" s="36"/>
      <c r="D17" s="251" t="s">
        <v>18</v>
      </c>
      <c r="E17" s="251"/>
      <c r="F17" s="251" t="s">
        <v>23</v>
      </c>
      <c r="G17" s="251"/>
      <c r="H17" s="251" t="s">
        <v>24</v>
      </c>
      <c r="I17" s="251"/>
      <c r="J17" s="251" t="s">
        <v>27</v>
      </c>
      <c r="K17" s="252"/>
    </row>
    <row r="18" spans="2:11" ht="19.5" customHeight="1" x14ac:dyDescent="0.25">
      <c r="B18" s="37" t="s">
        <v>11</v>
      </c>
      <c r="C18" s="38" t="s">
        <v>7</v>
      </c>
      <c r="D18" s="39">
        <f>VLOOKUP($B$7,'WEEKLY DATA'!$C$9:$GQ$1345,66)</f>
        <v>335</v>
      </c>
      <c r="E18" s="49">
        <f>VLOOKUP($B$7,'WEEKLY DATA'!$C$9:$GQ$1345,67)</f>
        <v>345</v>
      </c>
      <c r="F18" s="51">
        <f>VLOOKUP($B$7,'WEEKLY DATA'!$C$9:$GQ$1345,70)</f>
        <v>280</v>
      </c>
      <c r="G18" s="49">
        <f>VLOOKUP($B$7,'WEEKLY DATA'!$C$9:$GQ$1345,71)</f>
        <v>290</v>
      </c>
      <c r="H18" s="51">
        <f>VLOOKUP($B$7,'WEEKLY DATA'!$C$9:$GQ$1345,74)</f>
        <v>415</v>
      </c>
      <c r="I18" s="49">
        <f>VLOOKUP($B$7,'WEEKLY DATA'!$C$9:$GQ$1345,75)</f>
        <v>425</v>
      </c>
      <c r="J18" s="39">
        <f>VLOOKUP($B$7,'WEEKLY DATA'!$C$9:$GQ$1345,78)</f>
        <v>520</v>
      </c>
      <c r="K18" s="40">
        <f>VLOOKUP($B$7,'WEEKLY DATA'!$C$9:$GQ$1345,79)</f>
        <v>530</v>
      </c>
    </row>
    <row r="19" spans="2:11" ht="15" customHeight="1" x14ac:dyDescent="0.25">
      <c r="B19" s="43"/>
      <c r="C19" s="42" t="s">
        <v>4</v>
      </c>
      <c r="D19" s="244">
        <f>VLOOKUP($B$7,'WEEKLY DATA'!$C$9:$GQ$1345,69)</f>
        <v>-5</v>
      </c>
      <c r="E19" s="245" t="e">
        <f>VLOOKUP($B$7,'[1]Grain - Fill sheet'!$A$3:$GK$1106,3)</f>
        <v>#REF!</v>
      </c>
      <c r="F19" s="246">
        <f>VLOOKUP($B$7,'WEEKLY DATA'!$C$9:$GQ$1345,73)</f>
        <v>-10</v>
      </c>
      <c r="G19" s="245" t="e">
        <f>VLOOKUP($B$7,'[1]Grain - Fill sheet'!$A$3:$GK$1106,3)</f>
        <v>#REF!</v>
      </c>
      <c r="H19" s="246" t="str">
        <f>VLOOKUP($B$7,'WEEKLY DATA'!$C$9:$GQ$1345,77)</f>
        <v>Steady</v>
      </c>
      <c r="I19" s="245" t="e">
        <f>VLOOKUP($B$7,'[1]Grain - Fill sheet'!$A$3:$GK$1106,3)</f>
        <v>#REF!</v>
      </c>
      <c r="J19" s="244">
        <f>VLOOKUP($B$7,'WEEKLY DATA'!$C$9:$GQ$1345,81)</f>
        <v>5</v>
      </c>
      <c r="K19" s="247" t="e">
        <f>VLOOKUP($B$7,'[1]Grain - Fill sheet'!$A$3:$GK$1106,3)</f>
        <v>#REF!</v>
      </c>
    </row>
    <row r="20" spans="2:11" x14ac:dyDescent="0.25">
      <c r="B20" s="26" t="s">
        <v>32</v>
      </c>
      <c r="C20" s="27" t="s">
        <v>7</v>
      </c>
      <c r="D20" s="28">
        <f>VLOOKUP($B$7,'WEEKLY DATA'!$C$9:$GQ$1345,82)</f>
        <v>335</v>
      </c>
      <c r="E20" s="50">
        <f>VLOOKUP($B$7,'WEEKLY DATA'!$C$9:$GQ$1345,83)</f>
        <v>345</v>
      </c>
      <c r="F20" s="52">
        <f>VLOOKUP($B$7,'WEEKLY DATA'!$C$9:$GQ$1345,86)</f>
        <v>325</v>
      </c>
      <c r="G20" s="50">
        <f>VLOOKUP($B$7,'WEEKLY DATA'!$C$9:$GQ$1345,87)</f>
        <v>335</v>
      </c>
      <c r="H20" s="52">
        <f>VLOOKUP($B$7,'WEEKLY DATA'!$C$9:$GQ$1345,90)</f>
        <v>415</v>
      </c>
      <c r="I20" s="50">
        <f>VLOOKUP($B$7,'WEEKLY DATA'!$C$9:$GQ$1345,91)</f>
        <v>425</v>
      </c>
      <c r="J20" s="28">
        <f>VLOOKUP($B$7,'WEEKLY DATA'!$C$9:$GQ$1345,94)</f>
        <v>520</v>
      </c>
      <c r="K20" s="29">
        <f>VLOOKUP($B$7,'WEEKLY DATA'!$C$9:$GQ$1345,95)</f>
        <v>530</v>
      </c>
    </row>
    <row r="21" spans="2:11" ht="15" customHeight="1" x14ac:dyDescent="0.25">
      <c r="B21" s="30"/>
      <c r="C21" s="31" t="s">
        <v>4</v>
      </c>
      <c r="D21" s="240" t="str">
        <f>VLOOKUP($B$7,'WEEKLY DATA'!$C$9:$GQ$1345,85)</f>
        <v>Steady</v>
      </c>
      <c r="E21" s="241" t="e">
        <f>VLOOKUP($B$7,'[1]Grain - Fill sheet'!$A$3:$GK$1106,3)</f>
        <v>#REF!</v>
      </c>
      <c r="F21" s="242" t="str">
        <f>VLOOKUP($B$7,'WEEKLY DATA'!$C$9:$GQ$1345,89)</f>
        <v>Steady</v>
      </c>
      <c r="G21" s="241" t="e">
        <f>VLOOKUP($B$7,'[1]Grain - Fill sheet'!$A$3:$GK$1106,3)</f>
        <v>#REF!</v>
      </c>
      <c r="H21" s="242" t="str">
        <f>VLOOKUP($B$7,'WEEKLY DATA'!$C$9:$GQ$1345,93)</f>
        <v>Steady</v>
      </c>
      <c r="I21" s="241" t="e">
        <f>VLOOKUP($B$7,'[1]Grain - Fill sheet'!$A$3:$GK$1106,3)</f>
        <v>#REF!</v>
      </c>
      <c r="J21" s="240">
        <f>VLOOKUP($B$7,'WEEKLY DATA'!$C$9:$GQ$1345,97)</f>
        <v>5</v>
      </c>
      <c r="K21" s="243" t="e">
        <f>VLOOKUP($B$7,'[1]Grain - Fill sheet'!$A$3:$GK$1106,3)</f>
        <v>#REF!</v>
      </c>
    </row>
    <row r="22" spans="2:11" x14ac:dyDescent="0.25">
      <c r="B22" s="37" t="s">
        <v>21</v>
      </c>
      <c r="C22" s="38" t="s">
        <v>7</v>
      </c>
      <c r="D22" s="39">
        <f>VLOOKUP($B$7,'WEEKLY DATA'!$C$9:$GQ$1345,98)</f>
        <v>355</v>
      </c>
      <c r="E22" s="49">
        <f>VLOOKUP($B$7,'WEEKLY DATA'!$C$9:$GQ$1345,99)</f>
        <v>365</v>
      </c>
      <c r="F22" s="51">
        <f>VLOOKUP($B$7,'WEEKLY DATA'!$C$9:$GQ$1345,102)</f>
        <v>345</v>
      </c>
      <c r="G22" s="49">
        <f>VLOOKUP($B$7,'WEEKLY DATA'!$C$9:$GQ$1345,103)</f>
        <v>355</v>
      </c>
      <c r="H22" s="51">
        <f>VLOOKUP($B$7,'WEEKLY DATA'!$C$9:$GQ$1345,106)</f>
        <v>415</v>
      </c>
      <c r="I22" s="49">
        <f>VLOOKUP($B$7,'WEEKLY DATA'!$C$9:$GQ$1345,107)</f>
        <v>425</v>
      </c>
      <c r="J22" s="39">
        <f>VLOOKUP($B$7,'WEEKLY DATA'!$C$9:$GQ$1345,110)</f>
        <v>535</v>
      </c>
      <c r="K22" s="40">
        <f>VLOOKUP($B$7,'WEEKLY DATA'!$C$9:$GQ$1345,111)</f>
        <v>545</v>
      </c>
    </row>
    <row r="23" spans="2:11" ht="15" customHeight="1" x14ac:dyDescent="0.25">
      <c r="B23" s="41"/>
      <c r="C23" s="42" t="s">
        <v>4</v>
      </c>
      <c r="D23" s="244" t="str">
        <f>VLOOKUP($B$7,'WEEKLY DATA'!$C$9:$GQ$1345,101)</f>
        <v>Steady</v>
      </c>
      <c r="E23" s="245" t="e">
        <f>VLOOKUP($B$7,'[1]Grain - Fill sheet'!$A$3:$GK$1106,3)</f>
        <v>#REF!</v>
      </c>
      <c r="F23" s="246" t="str">
        <f>VLOOKUP($B$7,'WEEKLY DATA'!$C$9:$GQ$1345,105)</f>
        <v>Steady</v>
      </c>
      <c r="G23" s="245" t="e">
        <f>VLOOKUP($B$7,'[1]Grain - Fill sheet'!$A$3:$GK$1106,3)</f>
        <v>#REF!</v>
      </c>
      <c r="H23" s="246" t="str">
        <f>VLOOKUP($B$7,'WEEKLY DATA'!$C$9:$GQ$1345,109)</f>
        <v>Steady</v>
      </c>
      <c r="I23" s="245" t="e">
        <f>VLOOKUP($B$7,'[1]Grain - Fill sheet'!$A$3:$GK$1106,3)</f>
        <v>#REF!</v>
      </c>
      <c r="J23" s="244">
        <f>VLOOKUP($B$7,'WEEKLY DATA'!$C$9:$GQ$1345,113)</f>
        <v>5</v>
      </c>
      <c r="K23" s="247" t="e">
        <f>VLOOKUP($B$7,'[1]Grain - Fill sheet'!$A$3:$GK$1106,3)</f>
        <v>#REF!</v>
      </c>
    </row>
    <row r="24" spans="2:11" x14ac:dyDescent="0.25">
      <c r="B24" s="26" t="s">
        <v>56</v>
      </c>
      <c r="C24" s="27" t="s">
        <v>7</v>
      </c>
      <c r="D24" s="28">
        <f>VLOOKUP($B$7,'WEEKLY DATA'!$C$9:$GQ$1345,114)</f>
        <v>310</v>
      </c>
      <c r="E24" s="50">
        <f>VLOOKUP($B$7,'WEEKLY DATA'!$C$9:$GQ$1345,115)</f>
        <v>320</v>
      </c>
      <c r="F24" s="52">
        <f>VLOOKUP($B$7,'WEEKLY DATA'!$C$9:$GQ$1345,118)</f>
        <v>325</v>
      </c>
      <c r="G24" s="50">
        <f>VLOOKUP($B$7,'WEEKLY DATA'!$C$9:$GQ$1345,119)</f>
        <v>335</v>
      </c>
      <c r="H24" s="52">
        <f>VLOOKUP($B$7,'WEEKLY DATA'!$C$9:$GQ$1345,122)</f>
        <v>415</v>
      </c>
      <c r="I24" s="50">
        <f>VLOOKUP($B$7,'WEEKLY DATA'!$C$9:$GQ$1345,123)</f>
        <v>425</v>
      </c>
      <c r="J24" s="28">
        <f>VLOOKUP($B$7,'WEEKLY DATA'!$C$9:$GQ$1345,126)</f>
        <v>520</v>
      </c>
      <c r="K24" s="29">
        <f>VLOOKUP($B$7,'WEEKLY DATA'!$C$9:$GQ$1345,127)</f>
        <v>530</v>
      </c>
    </row>
    <row r="25" spans="2:11" ht="15" customHeight="1" x14ac:dyDescent="0.25">
      <c r="B25" s="30"/>
      <c r="C25" s="31" t="s">
        <v>4</v>
      </c>
      <c r="D25" s="240" t="str">
        <f>VLOOKUP($B$7,'WEEKLY DATA'!$C$9:$GQ$1345,117)</f>
        <v>Steady</v>
      </c>
      <c r="E25" s="241" t="e">
        <f>VLOOKUP($B$7,'[1]Grain - Fill sheet'!$A$3:$GK$1106,3)</f>
        <v>#REF!</v>
      </c>
      <c r="F25" s="242" t="str">
        <f>VLOOKUP($B$7,'WEEKLY DATA'!$C$9:$GQ$1345,121)</f>
        <v>Steady</v>
      </c>
      <c r="G25" s="241" t="e">
        <f>VLOOKUP($B$7,'[1]Grain - Fill sheet'!$A$3:$GK$1106,3)</f>
        <v>#REF!</v>
      </c>
      <c r="H25" s="242" t="str">
        <f>VLOOKUP($B$7,'WEEKLY DATA'!$C$9:$GQ$1345,125)</f>
        <v>Steady</v>
      </c>
      <c r="I25" s="241" t="e">
        <f>VLOOKUP($B$7,'[1]Grain - Fill sheet'!$A$3:$GK$1106,3)</f>
        <v>#REF!</v>
      </c>
      <c r="J25" s="240">
        <f>VLOOKUP($B$7,'WEEKLY DATA'!$C$9:$GQ$1345,129)</f>
        <v>5</v>
      </c>
      <c r="K25" s="243" t="e">
        <f>VLOOKUP($B$7,'[1]Grain - Fill sheet'!$A$3:$GK$1106,3)</f>
        <v>#REF!</v>
      </c>
    </row>
    <row r="26" spans="2:11" x14ac:dyDescent="0.25">
      <c r="B26" s="37" t="s">
        <v>55</v>
      </c>
      <c r="C26" s="38" t="s">
        <v>7</v>
      </c>
      <c r="D26" s="39">
        <f>VLOOKUP($B$7,'WEEKLY DATA'!$C$9:$GQ$1345,130)</f>
        <v>350</v>
      </c>
      <c r="E26" s="49">
        <f>VLOOKUP($B$7,'WEEKLY DATA'!$C$9:$GQ$1345,131)</f>
        <v>360</v>
      </c>
      <c r="F26" s="51">
        <f>VLOOKUP($B$7,'WEEKLY DATA'!$C$9:$GQ$1345,134)</f>
        <v>325</v>
      </c>
      <c r="G26" s="49">
        <f>VLOOKUP($B$7,'WEEKLY DATA'!$C$9:$GQ$1345,135)</f>
        <v>335</v>
      </c>
      <c r="H26" s="51">
        <f>VLOOKUP($B$7,'WEEKLY DATA'!$C$9:$GQ$1345,138)</f>
        <v>405</v>
      </c>
      <c r="I26" s="49">
        <f>VLOOKUP($B$7,'WEEKLY DATA'!$C$9:$GQ$1345,139)</f>
        <v>415</v>
      </c>
      <c r="J26" s="39">
        <f>VLOOKUP($B$7,'WEEKLY DATA'!$C$9:$GQ$1345,142)</f>
        <v>565</v>
      </c>
      <c r="K26" s="40">
        <f>VLOOKUP($B$7,'WEEKLY DATA'!$C$9:$GQ$1345,143)</f>
        <v>575</v>
      </c>
    </row>
    <row r="27" spans="2:11" ht="15" customHeight="1" x14ac:dyDescent="0.25">
      <c r="B27" s="41"/>
      <c r="C27" s="42" t="s">
        <v>4</v>
      </c>
      <c r="D27" s="244" t="str">
        <f>VLOOKUP($B$7,'WEEKLY DATA'!$C$9:$GQ$1345,133)</f>
        <v>Steady</v>
      </c>
      <c r="E27" s="245" t="e">
        <f>VLOOKUP($B$7,'[1]Grain - Fill sheet'!$A$3:$GK$1106,3)</f>
        <v>#REF!</v>
      </c>
      <c r="F27" s="246">
        <f>VLOOKUP($B$7,'WEEKLY DATA'!$C$9:$GQ$1345,137)</f>
        <v>-10</v>
      </c>
      <c r="G27" s="245" t="e">
        <f>VLOOKUP($B$7,'[1]Grain - Fill sheet'!$A$3:$GK$1106,3)</f>
        <v>#REF!</v>
      </c>
      <c r="H27" s="246" t="str">
        <f>VLOOKUP($B$7,'WEEKLY DATA'!$C$9:$GQ$1345,141)</f>
        <v>Steady</v>
      </c>
      <c r="I27" s="245" t="e">
        <f>VLOOKUP($B$7,'[1]Grain - Fill sheet'!$A$3:$GK$1106,3)</f>
        <v>#REF!</v>
      </c>
      <c r="J27" s="244">
        <f>VLOOKUP($B$7,'WEEKLY DATA'!$C$9:$GQ$1345,145)</f>
        <v>5</v>
      </c>
      <c r="K27" s="247" t="e">
        <f>VLOOKUP($B$7,'[1]Grain - Fill sheet'!$A$3:$GK$1106,3)</f>
        <v>#REF!</v>
      </c>
    </row>
    <row r="28" spans="2:11" x14ac:dyDescent="0.25">
      <c r="B28" s="26" t="s">
        <v>54</v>
      </c>
      <c r="C28" s="27" t="s">
        <v>7</v>
      </c>
      <c r="D28" s="28">
        <f>VLOOKUP($B$7,'WEEKLY DATA'!$C$9:$GQ$1345,146)</f>
        <v>290</v>
      </c>
      <c r="E28" s="50">
        <f>VLOOKUP($B$7,'WEEKLY DATA'!$C$9:$GQ$1345,147)</f>
        <v>300</v>
      </c>
      <c r="F28" s="52">
        <f>VLOOKUP($B$7,'WEEKLY DATA'!$C$9:$GQ$1345,150)</f>
        <v>305</v>
      </c>
      <c r="G28" s="50">
        <f>VLOOKUP($B$7,'WEEKLY DATA'!$C$9:$GQ$1345,151)</f>
        <v>315</v>
      </c>
      <c r="H28" s="52">
        <f>VLOOKUP($B$7,'WEEKLY DATA'!$C$9:$GQ$1345,154)</f>
        <v>405</v>
      </c>
      <c r="I28" s="50">
        <f>VLOOKUP($B$7,'WEEKLY DATA'!$C$9:$GQ$1345,155)</f>
        <v>415</v>
      </c>
      <c r="J28" s="28">
        <f>VLOOKUP($B$7,'WEEKLY DATA'!$C$9:$GQ$1345,158)</f>
        <v>400</v>
      </c>
      <c r="K28" s="29">
        <f>VLOOKUP($B$7,'WEEKLY DATA'!$C$9:$GQ$1345,159)</f>
        <v>410</v>
      </c>
    </row>
    <row r="29" spans="2:11" ht="15" customHeight="1" x14ac:dyDescent="0.25">
      <c r="B29" s="32"/>
      <c r="C29" s="31" t="s">
        <v>4</v>
      </c>
      <c r="D29" s="248">
        <f>VLOOKUP($B$7,'WEEKLY DATA'!$C$9:$GQ$1345,149)</f>
        <v>-5</v>
      </c>
      <c r="E29" s="249"/>
      <c r="F29" s="250" t="str">
        <f>VLOOKUP($B$7,'WEEKLY DATA'!$C$9:$GQ$1345,153)</f>
        <v>Steady</v>
      </c>
      <c r="G29" s="249"/>
      <c r="H29" s="250" t="str">
        <f>VLOOKUP($B$7,'WEEKLY DATA'!$C$9:$GQ$1345,157)</f>
        <v>Steady</v>
      </c>
      <c r="I29" s="249"/>
      <c r="J29" s="240" t="str">
        <f>VLOOKUP($B$7,'WEEKLY DATA'!$C$9:$GQ$1345,161)</f>
        <v>Steady</v>
      </c>
      <c r="K29" s="243"/>
    </row>
    <row r="30" spans="2:11" x14ac:dyDescent="0.25">
      <c r="B30" s="33"/>
      <c r="C30" s="34"/>
      <c r="D30" s="251" t="s">
        <v>18</v>
      </c>
      <c r="E30" s="251"/>
      <c r="F30" s="251" t="s">
        <v>23</v>
      </c>
      <c r="G30" s="251"/>
      <c r="H30" s="251" t="s">
        <v>28</v>
      </c>
      <c r="I30" s="251"/>
      <c r="J30" s="251" t="s">
        <v>29</v>
      </c>
      <c r="K30" s="252"/>
    </row>
    <row r="31" spans="2:11" x14ac:dyDescent="0.25">
      <c r="B31" s="37" t="s">
        <v>53</v>
      </c>
      <c r="C31" s="38" t="s">
        <v>7</v>
      </c>
      <c r="D31" s="39">
        <f>VLOOKUP($B$7,'WEEKLY DATA'!$C$9:$GQ$1345,162)</f>
        <v>325</v>
      </c>
      <c r="E31" s="49">
        <f>VLOOKUP($B$7,'WEEKLY DATA'!$C$9:$GQ$1345,163)</f>
        <v>335</v>
      </c>
      <c r="F31" s="51">
        <f>VLOOKUP($B$7,'WEEKLY DATA'!$C$9:$GQ$1345,166)</f>
        <v>345</v>
      </c>
      <c r="G31" s="49">
        <f>VLOOKUP($B$7,'WEEKLY DATA'!$C$9:$GQ$1345,167)</f>
        <v>355</v>
      </c>
      <c r="H31" s="51">
        <f>VLOOKUP($B$7,'WEEKLY DATA'!$C$9:$GQ$1345,174)</f>
        <v>395</v>
      </c>
      <c r="I31" s="49">
        <f>VLOOKUP($B$7,'WEEKLY DATA'!$C$9:$GQ$1345,175)</f>
        <v>405</v>
      </c>
      <c r="J31" s="39">
        <f>VLOOKUP($B$7,'WEEKLY DATA'!$C$9:$GQ$1345,178)</f>
        <v>320</v>
      </c>
      <c r="K31" s="40">
        <f>VLOOKUP($B$7,'WEEKLY DATA'!$C$9:$GQ$1345,179)</f>
        <v>330</v>
      </c>
    </row>
    <row r="32" spans="2:11" ht="15" customHeight="1" x14ac:dyDescent="0.25">
      <c r="B32" s="41"/>
      <c r="C32" s="42" t="s">
        <v>4</v>
      </c>
      <c r="D32" s="253">
        <f>VLOOKUP($B$7,'WEEKLY DATA'!$C$9:$GQ$1345,165)</f>
        <v>-5</v>
      </c>
      <c r="E32" s="254" t="e">
        <f>VLOOKUP($B$7,'[1]Grain - Fill sheet'!$A$3:$GK$1106,3)</f>
        <v>#REF!</v>
      </c>
      <c r="F32" s="255">
        <f>VLOOKUP($B$7,'WEEKLY DATA'!$C$9:$GQ$1345,169)</f>
        <v>15</v>
      </c>
      <c r="G32" s="254" t="e">
        <f>VLOOKUP($B$7,'[1]Grain - Fill sheet'!$A$3:$GK$1106,3)</f>
        <v>#REF!</v>
      </c>
      <c r="H32" s="255">
        <f>VLOOKUP($B$7,'WEEKLY DATA'!$C$9:$GQ$1345,177)</f>
        <v>-80</v>
      </c>
      <c r="I32" s="254" t="e">
        <f>VLOOKUP($B$7,'[1]Grain - Fill sheet'!$A$3:$GK$1106,3)</f>
        <v>#REF!</v>
      </c>
      <c r="J32" s="244">
        <f>VLOOKUP($B$7,'WEEKLY DATA'!$C$9:$GQ$1345,181)</f>
        <v>15</v>
      </c>
      <c r="K32" s="247" t="e">
        <f>VLOOKUP($B$7,'[1]Grain - Fill sheet'!$A$3:$GK$1106,3)</f>
        <v>#REF!</v>
      </c>
    </row>
    <row r="33" spans="1:16" ht="24.75" customHeight="1" x14ac:dyDescent="0.25">
      <c r="B33" s="33"/>
      <c r="C33" s="35"/>
      <c r="D33" s="251" t="s">
        <v>18</v>
      </c>
      <c r="E33" s="251"/>
      <c r="F33" s="251" t="s">
        <v>23</v>
      </c>
      <c r="G33" s="251"/>
      <c r="H33" s="251" t="s">
        <v>24</v>
      </c>
      <c r="I33" s="251"/>
      <c r="J33" s="251" t="s">
        <v>27</v>
      </c>
      <c r="K33" s="252"/>
    </row>
    <row r="34" spans="1:16" x14ac:dyDescent="0.25">
      <c r="B34" s="41" t="s">
        <v>30</v>
      </c>
      <c r="C34" s="44" t="s">
        <v>7</v>
      </c>
      <c r="D34" s="39">
        <f>VLOOKUP($B$7,'WEEKLY DATA'!$C$9:$GQ$1345,182)</f>
        <v>445</v>
      </c>
      <c r="E34" s="49">
        <f>VLOOKUP($B$7,'WEEKLY DATA'!$C$9:$GQ$1345,183)</f>
        <v>455</v>
      </c>
      <c r="F34" s="51">
        <f>VLOOKUP($B$7,'WEEKLY DATA'!$C$9:$GQ$1345,186)</f>
        <v>435</v>
      </c>
      <c r="G34" s="49">
        <f>VLOOKUP($B$7,'WEEKLY DATA'!$C$9:$GQ$1345,187)</f>
        <v>445</v>
      </c>
      <c r="H34" s="51">
        <f>VLOOKUP($B$7,'WEEKLY DATA'!$C$9:$GQ$1345,190)</f>
        <v>425</v>
      </c>
      <c r="I34" s="49">
        <f>VLOOKUP($B$7,'WEEKLY DATA'!$C$9:$GQ$1345,191)</f>
        <v>435</v>
      </c>
      <c r="J34" s="45">
        <f>VLOOKUP($B$7,'WEEKLY DATA'!$C$9:$GQ$1345,194)</f>
        <v>625</v>
      </c>
      <c r="K34" s="46">
        <f>VLOOKUP($B$7,'WEEKLY DATA'!$C$9:$GQ$1345,195)</f>
        <v>635</v>
      </c>
    </row>
    <row r="35" spans="1:16" ht="15" customHeight="1" x14ac:dyDescent="0.25">
      <c r="B35" s="47"/>
      <c r="C35" s="48" t="s">
        <v>4</v>
      </c>
      <c r="D35" s="253" t="str">
        <f>VLOOKUP($B$7,'WEEKLY DATA'!$C$9:$GQ$1345,185)</f>
        <v>Steady</v>
      </c>
      <c r="E35" s="254" t="e">
        <f>VLOOKUP($B$7,'[1]Grain - Fill sheet'!$A$3:$GK$1106,3)</f>
        <v>#REF!</v>
      </c>
      <c r="F35" s="255" t="str">
        <f>VLOOKUP($B$7,'WEEKLY DATA'!$C$9:$GQ$1345,189)</f>
        <v>Steady</v>
      </c>
      <c r="G35" s="254" t="e">
        <f>VLOOKUP($B$7,'[1]Grain - Fill sheet'!$A$3:$GK$1106,3)</f>
        <v>#REF!</v>
      </c>
      <c r="H35" s="255" t="str">
        <f>VLOOKUP($B$7,'WEEKLY DATA'!$C$9:$GQ$1345,193)</f>
        <v>Steady</v>
      </c>
      <c r="I35" s="254" t="e">
        <f>VLOOKUP($B$7,'[1]Grain - Fill sheet'!$A$3:$GK$1106,3)</f>
        <v>#REF!</v>
      </c>
      <c r="J35" s="253">
        <f>VLOOKUP($B$7,'WEEKLY DATA'!$C$9:$GQ$1345,197)</f>
        <v>5</v>
      </c>
      <c r="K35" s="257" t="e">
        <f>VLOOKUP($B$7,'[1]Grain - Fill sheet'!$A$3:$GK$1106,3)</f>
        <v>#REF!</v>
      </c>
    </row>
    <row r="36" spans="1:16" x14ac:dyDescent="0.25">
      <c r="A36" s="256" t="s">
        <v>74</v>
      </c>
      <c r="B36" s="256"/>
      <c r="C36" s="256"/>
      <c r="D36" s="256"/>
      <c r="E36" s="256"/>
      <c r="F36" s="256"/>
      <c r="G36" s="256"/>
      <c r="H36" s="256"/>
      <c r="I36" s="256"/>
      <c r="J36" s="256"/>
      <c r="K36" s="256"/>
      <c r="L36" s="256"/>
      <c r="M36" s="256"/>
      <c r="N36" s="256"/>
      <c r="O36" s="256"/>
      <c r="P36" s="256"/>
    </row>
    <row r="37" spans="1:16" x14ac:dyDescent="0.25">
      <c r="A37" s="256"/>
      <c r="B37" s="256"/>
      <c r="C37" s="256"/>
      <c r="D37" s="256"/>
      <c r="E37" s="256"/>
      <c r="F37" s="256"/>
      <c r="G37" s="256"/>
      <c r="H37" s="256"/>
      <c r="I37" s="256"/>
      <c r="J37" s="256"/>
      <c r="K37" s="256"/>
      <c r="L37" s="256"/>
      <c r="M37" s="256"/>
      <c r="N37" s="256"/>
      <c r="O37" s="256"/>
      <c r="P37" s="256"/>
    </row>
    <row r="38" spans="1:16" x14ac:dyDescent="0.25">
      <c r="A38" s="256"/>
      <c r="B38" s="256"/>
      <c r="C38" s="256"/>
      <c r="D38" s="256"/>
      <c r="E38" s="256"/>
      <c r="F38" s="256"/>
      <c r="G38" s="256"/>
      <c r="H38" s="256"/>
      <c r="I38" s="256"/>
      <c r="J38" s="256"/>
      <c r="K38" s="256"/>
      <c r="L38" s="256"/>
      <c r="M38" s="256"/>
      <c r="N38" s="256"/>
      <c r="O38" s="256"/>
      <c r="P38" s="256"/>
    </row>
    <row r="39" spans="1:16" x14ac:dyDescent="0.25">
      <c r="A39" s="256"/>
      <c r="B39" s="256"/>
      <c r="C39" s="256"/>
      <c r="D39" s="256"/>
      <c r="E39" s="256"/>
      <c r="F39" s="256"/>
      <c r="G39" s="256"/>
      <c r="H39" s="256"/>
      <c r="I39" s="256"/>
      <c r="J39" s="256"/>
      <c r="K39" s="256"/>
      <c r="L39" s="256"/>
      <c r="M39" s="256"/>
      <c r="N39" s="256"/>
      <c r="O39" s="256"/>
      <c r="P39" s="256"/>
    </row>
  </sheetData>
  <mergeCells count="67">
    <mergeCell ref="A36:P39"/>
    <mergeCell ref="D35:E35"/>
    <mergeCell ref="F35:G35"/>
    <mergeCell ref="H35:I35"/>
    <mergeCell ref="J35:K35"/>
    <mergeCell ref="D32:E32"/>
    <mergeCell ref="F32:G32"/>
    <mergeCell ref="H32:I32"/>
    <mergeCell ref="J32:K32"/>
    <mergeCell ref="D33:E33"/>
    <mergeCell ref="F33:G33"/>
    <mergeCell ref="H33:I33"/>
    <mergeCell ref="J33:K33"/>
    <mergeCell ref="D30:E30"/>
    <mergeCell ref="F30:G30"/>
    <mergeCell ref="H30:I30"/>
    <mergeCell ref="J30:K30"/>
    <mergeCell ref="D29:E29"/>
    <mergeCell ref="F29:G29"/>
    <mergeCell ref="H29:I29"/>
    <mergeCell ref="J29:K29"/>
    <mergeCell ref="D27:E27"/>
    <mergeCell ref="F27:G27"/>
    <mergeCell ref="H27:I27"/>
    <mergeCell ref="J27:K27"/>
    <mergeCell ref="D25:E25"/>
    <mergeCell ref="F25:G25"/>
    <mergeCell ref="H25:I25"/>
    <mergeCell ref="J25:K25"/>
    <mergeCell ref="D23:E23"/>
    <mergeCell ref="F23:G23"/>
    <mergeCell ref="H23:I23"/>
    <mergeCell ref="J23:K23"/>
    <mergeCell ref="D21:E21"/>
    <mergeCell ref="F21:G21"/>
    <mergeCell ref="H21:I21"/>
    <mergeCell ref="J21:K21"/>
    <mergeCell ref="D17:E17"/>
    <mergeCell ref="F17:G17"/>
    <mergeCell ref="H17:I17"/>
    <mergeCell ref="J17:K17"/>
    <mergeCell ref="D19:E19"/>
    <mergeCell ref="F19:G19"/>
    <mergeCell ref="H19:I19"/>
    <mergeCell ref="J19:K19"/>
    <mergeCell ref="D16:E16"/>
    <mergeCell ref="F16:G16"/>
    <mergeCell ref="H16:I16"/>
    <mergeCell ref="J16:K16"/>
    <mergeCell ref="D14:E14"/>
    <mergeCell ref="F14:G14"/>
    <mergeCell ref="H14:I14"/>
    <mergeCell ref="J14:K14"/>
    <mergeCell ref="D12:E12"/>
    <mergeCell ref="F12:G12"/>
    <mergeCell ref="H12:I12"/>
    <mergeCell ref="J12:K12"/>
    <mergeCell ref="D10:E10"/>
    <mergeCell ref="F10:G10"/>
    <mergeCell ref="H10:I10"/>
    <mergeCell ref="J10:K10"/>
    <mergeCell ref="B7:C8"/>
    <mergeCell ref="D7:K7"/>
    <mergeCell ref="D8:E8"/>
    <mergeCell ref="F8:G8"/>
    <mergeCell ref="H8:I8"/>
    <mergeCell ref="J8:K8"/>
  </mergeCells>
  <conditionalFormatting sqref="D14 F14 H14 J14">
    <cfRule type="cellIs" dxfId="36" priority="29" operator="equal">
      <formula>"Steady"</formula>
    </cfRule>
    <cfRule type="cellIs" dxfId="35" priority="30" operator="greaterThan">
      <formula>0</formula>
    </cfRule>
    <cfRule type="cellIs" dxfId="34" priority="31" operator="lessThan">
      <formula>0</formula>
    </cfRule>
  </conditionalFormatting>
  <conditionalFormatting sqref="D29 F29 H29 J29">
    <cfRule type="cellIs" dxfId="33" priority="8" operator="equal">
      <formula>"Steady"</formula>
    </cfRule>
    <cfRule type="cellIs" dxfId="32" priority="9" operator="greaterThan">
      <formula>0</formula>
    </cfRule>
    <cfRule type="cellIs" dxfId="31" priority="10" operator="lessThan">
      <formula>0</formula>
    </cfRule>
  </conditionalFormatting>
  <conditionalFormatting sqref="D16:H16 J16">
    <cfRule type="cellIs" dxfId="30" priority="26" operator="equal">
      <formula>"Steady"</formula>
    </cfRule>
    <cfRule type="cellIs" dxfId="29" priority="27" operator="greaterThan">
      <formula>0</formula>
    </cfRule>
    <cfRule type="cellIs" dxfId="28" priority="28" operator="lessThan">
      <formula>0</formula>
    </cfRule>
  </conditionalFormatting>
  <conditionalFormatting sqref="D10:K10 D12:K12 D14 F14 H14 J14 D16:H16 J16 D19:K19 D21:K21 D23:K23 D25:K25 D27:K27 D29 F29 H29 J29 D32:K32 D35:K35">
    <cfRule type="cellIs" dxfId="27" priority="1" operator="equal">
      <formula>"N/A"</formula>
    </cfRule>
  </conditionalFormatting>
  <conditionalFormatting sqref="D10:K10">
    <cfRule type="cellIs" dxfId="26" priority="35" operator="equal">
      <formula>"Steady"</formula>
    </cfRule>
    <cfRule type="cellIs" dxfId="25" priority="36" operator="greaterThan">
      <formula>0</formula>
    </cfRule>
    <cfRule type="cellIs" dxfId="24" priority="37" operator="lessThan">
      <formula>0</formula>
    </cfRule>
  </conditionalFormatting>
  <conditionalFormatting sqref="D12:K12">
    <cfRule type="cellIs" dxfId="23" priority="32" operator="equal">
      <formula>"Steady"</formula>
    </cfRule>
    <cfRule type="cellIs" dxfId="22" priority="33" operator="greaterThan">
      <formula>0</formula>
    </cfRule>
    <cfRule type="cellIs" dxfId="21" priority="34" operator="lessThan">
      <formula>0</formula>
    </cfRule>
  </conditionalFormatting>
  <conditionalFormatting sqref="D19:K19">
    <cfRule type="cellIs" dxfId="20" priority="23" operator="equal">
      <formula>"Steady"</formula>
    </cfRule>
    <cfRule type="cellIs" dxfId="19" priority="24" operator="greaterThan">
      <formula>0</formula>
    </cfRule>
    <cfRule type="cellIs" dxfId="18" priority="25" operator="lessThan">
      <formula>0</formula>
    </cfRule>
  </conditionalFormatting>
  <conditionalFormatting sqref="D21:K21">
    <cfRule type="cellIs" dxfId="17" priority="20" operator="equal">
      <formula>"Steady"</formula>
    </cfRule>
    <cfRule type="cellIs" dxfId="16" priority="21" operator="greaterThan">
      <formula>0</formula>
    </cfRule>
    <cfRule type="cellIs" dxfId="15" priority="22" operator="lessThan">
      <formula>0</formula>
    </cfRule>
  </conditionalFormatting>
  <conditionalFormatting sqref="D23:K23">
    <cfRule type="cellIs" dxfId="14" priority="17" operator="equal">
      <formula>"Steady"</formula>
    </cfRule>
    <cfRule type="cellIs" dxfId="13" priority="18" operator="greaterThan">
      <formula>0</formula>
    </cfRule>
    <cfRule type="cellIs" dxfId="12" priority="19" operator="lessThan">
      <formula>0</formula>
    </cfRule>
  </conditionalFormatting>
  <conditionalFormatting sqref="D25:K25">
    <cfRule type="cellIs" dxfId="11" priority="14" operator="equal">
      <formula>"Steady"</formula>
    </cfRule>
    <cfRule type="cellIs" dxfId="10" priority="15" operator="greaterThan">
      <formula>0</formula>
    </cfRule>
    <cfRule type="cellIs" dxfId="9" priority="16" operator="lessThan">
      <formula>0</formula>
    </cfRule>
  </conditionalFormatting>
  <conditionalFormatting sqref="D27:K27">
    <cfRule type="cellIs" dxfId="8" priority="11" operator="equal">
      <formula>"Steady"</formula>
    </cfRule>
    <cfRule type="cellIs" dxfId="7" priority="12" operator="greaterThan">
      <formula>0</formula>
    </cfRule>
    <cfRule type="cellIs" dxfId="6" priority="13" operator="lessThan">
      <formula>0</formula>
    </cfRule>
  </conditionalFormatting>
  <conditionalFormatting sqref="D32:K32">
    <cfRule type="cellIs" dxfId="5" priority="5" operator="equal">
      <formula>"Steady"</formula>
    </cfRule>
    <cfRule type="cellIs" dxfId="4" priority="6" operator="greaterThan">
      <formula>0</formula>
    </cfRule>
    <cfRule type="cellIs" dxfId="3" priority="7" operator="lessThan">
      <formula>0</formula>
    </cfRule>
  </conditionalFormatting>
  <conditionalFormatting sqref="D35:K35">
    <cfRule type="cellIs" dxfId="2" priority="2" operator="equal">
      <formula>"Steady"</formula>
    </cfRule>
    <cfRule type="cellIs" dxfId="1" priority="3" operator="greaterThan">
      <formula>0</formula>
    </cfRule>
    <cfRule type="cellIs" dxfId="0" priority="4" operator="lessThan">
      <formula>0</formula>
    </cfRule>
  </conditionalFormatting>
  <pageMargins left="0.7" right="0.7" top="0.75" bottom="0.75" header="0.3" footer="0.3"/>
  <pageSetup paperSize="9" scale="62"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84E63CAB-9E29-4F6A-9411-3F6CDA608963}">
          <x14:formula1>
            <xm:f>'WEEKLY DATA'!$C$11:$C$1048576</xm:f>
          </x14:formula1>
          <xm:sqref>B7:C8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59999389629810485"/>
    <pageSetUpPr autoPageBreaks="0"/>
  </sheetPr>
  <dimension ref="A1:KE1565"/>
  <sheetViews>
    <sheetView zoomScaleNormal="100" workbookViewId="0">
      <pane xSplit="3" ySplit="10" topLeftCell="FW818" activePane="bottomRight" state="frozen"/>
      <selection activeCell="CH198" sqref="CH198"/>
      <selection pane="topRight" activeCell="CH198" sqref="CH198"/>
      <selection pane="bottomLeft" activeCell="CH198" sqref="CH198"/>
      <selection pane="bottomRight" activeCell="GK831" sqref="GK831"/>
    </sheetView>
  </sheetViews>
  <sheetFormatPr defaultColWidth="9.28515625" defaultRowHeight="15" x14ac:dyDescent="0.25"/>
  <cols>
    <col min="1" max="2" width="9.28515625" hidden="1" customWidth="1"/>
    <col min="3" max="3" width="13.42578125" style="69" customWidth="1"/>
    <col min="6" max="6" width="10.140625" customWidth="1"/>
    <col min="7" max="7" width="14.5703125" style="111" customWidth="1"/>
    <col min="8" max="8" width="9.28515625" style="119"/>
    <col min="10" max="10" width="10.140625" customWidth="1"/>
    <col min="11" max="11" width="12.85546875" style="111" customWidth="1"/>
    <col min="12" max="12" width="9.28515625" style="119"/>
    <col min="14" max="14" width="10.140625" customWidth="1"/>
    <col min="15" max="15" width="13.42578125" style="111" customWidth="1"/>
    <col min="16" max="16" width="9.28515625" style="119"/>
    <col min="18" max="18" width="10.140625" customWidth="1"/>
    <col min="19" max="19" width="12.85546875" style="111" customWidth="1"/>
    <col min="20" max="20" width="9.28515625" style="119"/>
    <col min="22" max="22" width="10.140625" customWidth="1"/>
    <col min="23" max="23" width="14.140625" style="111" customWidth="1"/>
    <col min="24" max="24" width="9.28515625" style="119"/>
    <col min="26" max="26" width="10.140625" customWidth="1"/>
    <col min="27" max="27" width="11.7109375" style="111" customWidth="1"/>
    <col min="28" max="28" width="9.28515625" style="119"/>
    <col min="30" max="30" width="10.140625" customWidth="1"/>
    <col min="31" max="31" width="13.7109375" style="111" customWidth="1"/>
    <col min="32" max="32" width="9.28515625" style="119"/>
    <col min="34" max="34" width="10.140625" customWidth="1"/>
    <col min="35" max="35" width="12.85546875" style="111" customWidth="1"/>
    <col min="36" max="36" width="9.28515625" style="119"/>
    <col min="38" max="38" width="10.140625" customWidth="1"/>
    <col min="39" max="39" width="13.28515625" style="111" customWidth="1"/>
    <col min="40" max="40" width="9.28515625" style="119"/>
    <col min="42" max="42" width="10.140625" customWidth="1"/>
    <col min="43" max="43" width="12.85546875" style="111" customWidth="1"/>
    <col min="44" max="44" width="9.28515625" style="119"/>
    <col min="46" max="46" width="10.140625" customWidth="1"/>
    <col min="47" max="47" width="12.42578125" style="111" customWidth="1"/>
    <col min="48" max="48" width="9.28515625" style="119"/>
    <col min="50" max="50" width="10.140625" customWidth="1"/>
    <col min="51" max="51" width="13" style="111" customWidth="1"/>
    <col min="52" max="52" width="9.28515625" style="119"/>
    <col min="54" max="54" width="10.140625" customWidth="1"/>
    <col min="55" max="55" width="12.5703125" style="111" customWidth="1"/>
    <col min="56" max="56" width="9.28515625" style="119"/>
    <col min="58" max="58" width="10.140625" customWidth="1"/>
    <col min="59" max="59" width="13.28515625" style="111" customWidth="1"/>
    <col min="60" max="60" width="9.28515625" style="119"/>
    <col min="62" max="62" width="10.140625" customWidth="1"/>
    <col min="63" max="63" width="13.5703125" style="111" customWidth="1"/>
    <col min="64" max="64" width="9.28515625" style="119"/>
    <col min="66" max="66" width="10.140625" customWidth="1"/>
    <col min="67" max="67" width="12.85546875" style="111" customWidth="1"/>
    <col min="68" max="68" width="9.28515625" style="119"/>
    <col min="70" max="70" width="10.140625" customWidth="1"/>
    <col min="71" max="71" width="14" style="111" customWidth="1"/>
    <col min="72" max="72" width="9.28515625" style="119"/>
    <col min="74" max="74" width="10.140625" customWidth="1"/>
    <col min="75" max="75" width="14.5703125" style="111" customWidth="1"/>
    <col min="76" max="76" width="9.28515625" style="119"/>
    <col min="78" max="78" width="10.140625" customWidth="1"/>
    <col min="79" max="79" width="11.5703125" style="111" customWidth="1"/>
    <col min="80" max="80" width="9.28515625" style="119"/>
    <col min="82" max="82" width="10.140625" customWidth="1"/>
    <col min="83" max="83" width="12.140625" style="111" customWidth="1"/>
    <col min="84" max="84" width="9.28515625" style="119"/>
    <col min="86" max="86" width="10.140625" customWidth="1"/>
    <col min="87" max="87" width="10.140625" style="111" bestFit="1" customWidth="1"/>
    <col min="88" max="88" width="9.28515625" style="119"/>
    <col min="90" max="90" width="10.140625" customWidth="1"/>
    <col min="91" max="91" width="10.140625" style="111" bestFit="1" customWidth="1"/>
    <col min="92" max="92" width="9.28515625" style="119"/>
    <col min="94" max="94" width="10.140625" customWidth="1"/>
    <col min="95" max="95" width="10.140625" style="111" bestFit="1" customWidth="1"/>
    <col min="96" max="96" width="9.28515625" style="119"/>
    <col min="98" max="98" width="10.140625" customWidth="1"/>
    <col min="99" max="99" width="10.140625" style="111" bestFit="1" customWidth="1"/>
    <col min="100" max="100" width="9.28515625" style="119"/>
    <col min="102" max="102" width="10.140625" customWidth="1"/>
    <col min="103" max="103" width="10.140625" style="111" bestFit="1" customWidth="1"/>
    <col min="104" max="104" width="9.28515625" style="119"/>
    <col min="106" max="106" width="10.140625" customWidth="1"/>
    <col min="107" max="107" width="10.140625" style="111" bestFit="1" customWidth="1"/>
    <col min="108" max="108" width="9.28515625" style="119" customWidth="1"/>
    <col min="110" max="110" width="10.140625" customWidth="1"/>
    <col min="111" max="111" width="10.140625" style="111" bestFit="1" customWidth="1"/>
    <col min="112" max="112" width="9.28515625" style="119"/>
    <col min="114" max="114" width="10.140625" customWidth="1"/>
    <col min="115" max="115" width="10.140625" style="111" bestFit="1" customWidth="1"/>
    <col min="116" max="116" width="9.28515625" style="119"/>
    <col min="118" max="118" width="10.140625" customWidth="1"/>
    <col min="119" max="119" width="10.140625" style="111" bestFit="1" customWidth="1"/>
    <col min="120" max="120" width="9.28515625" style="119"/>
    <col min="122" max="122" width="10.140625" customWidth="1"/>
    <col min="123" max="123" width="10.140625" style="111" bestFit="1" customWidth="1"/>
    <col min="124" max="124" width="9.28515625" style="119"/>
    <col min="126" max="126" width="10.140625" customWidth="1"/>
    <col min="127" max="127" width="10.140625" style="111" bestFit="1" customWidth="1"/>
    <col min="128" max="128" width="9.28515625" style="119"/>
    <col min="130" max="130" width="10.140625" customWidth="1"/>
    <col min="131" max="131" width="10.140625" style="111" bestFit="1" customWidth="1"/>
    <col min="132" max="132" width="9.28515625" style="119"/>
    <col min="134" max="134" width="10.140625" customWidth="1"/>
    <col min="135" max="135" width="10.140625" style="111" bestFit="1" customWidth="1"/>
    <col min="136" max="136" width="9.28515625" style="119"/>
    <col min="138" max="138" width="10.140625" customWidth="1"/>
    <col min="139" max="139" width="10.140625" style="111" bestFit="1" customWidth="1"/>
    <col min="140" max="140" width="9.28515625" style="119"/>
    <col min="142" max="142" width="10.140625" customWidth="1"/>
    <col min="143" max="143" width="10.140625" style="111" bestFit="1" customWidth="1"/>
    <col min="144" max="144" width="9.28515625" style="119"/>
    <col min="146" max="146" width="10.140625" customWidth="1"/>
    <col min="147" max="147" width="10.140625" style="111" bestFit="1" customWidth="1"/>
    <col min="148" max="148" width="9.28515625" style="119"/>
    <col min="150" max="150" width="10.140625" customWidth="1"/>
    <col min="151" max="151" width="10.140625" style="111" bestFit="1" customWidth="1"/>
    <col min="152" max="152" width="9.28515625" style="119"/>
    <col min="154" max="154" width="10.140625" customWidth="1"/>
    <col min="155" max="155" width="10.140625" style="111" bestFit="1" customWidth="1"/>
    <col min="156" max="156" width="9.28515625" style="119"/>
    <col min="158" max="158" width="10.140625" customWidth="1"/>
    <col min="159" max="159" width="10.140625" style="111" bestFit="1" customWidth="1"/>
    <col min="160" max="160" width="9.28515625" style="119"/>
    <col min="162" max="162" width="10.140625" customWidth="1"/>
    <col min="163" max="163" width="10.140625" style="111" bestFit="1" customWidth="1"/>
    <col min="164" max="164" width="9.28515625" style="119"/>
    <col min="166" max="166" width="10.140625" customWidth="1"/>
    <col min="167" max="167" width="10.140625" style="111" bestFit="1" customWidth="1"/>
    <col min="168" max="168" width="9.28515625" style="119"/>
    <col min="170" max="170" width="10.140625" customWidth="1"/>
    <col min="171" max="171" width="10.140625" style="111" bestFit="1" customWidth="1"/>
    <col min="172" max="172" width="9.28515625" style="119"/>
    <col min="174" max="174" width="10.140625" customWidth="1"/>
    <col min="175" max="175" width="10.140625" style="111" bestFit="1" customWidth="1"/>
    <col min="176" max="176" width="9.28515625" style="119"/>
    <col min="179" max="179" width="10.140625" style="111" bestFit="1" customWidth="1"/>
    <col min="180" max="180" width="9.28515625" style="119"/>
    <col min="182" max="182" width="10.140625" customWidth="1"/>
    <col min="183" max="183" width="10.140625" style="111" bestFit="1" customWidth="1"/>
    <col min="184" max="184" width="9.28515625" style="119"/>
    <col min="186" max="186" width="10.140625" customWidth="1"/>
    <col min="187" max="187" width="10.140625" style="111" bestFit="1" customWidth="1"/>
    <col min="188" max="188" width="9.28515625" style="119"/>
    <col min="190" max="190" width="10.140625" customWidth="1"/>
    <col min="191" max="191" width="10.140625" style="111" bestFit="1" customWidth="1"/>
    <col min="192" max="192" width="9.28515625" style="119"/>
    <col min="194" max="194" width="10.140625" customWidth="1"/>
    <col min="195" max="195" width="10.140625" style="111" bestFit="1" customWidth="1"/>
    <col min="196" max="196" width="9.28515625" style="119"/>
    <col min="198" max="198" width="10.140625" customWidth="1"/>
    <col min="199" max="199" width="10.140625" style="111" bestFit="1" customWidth="1"/>
  </cols>
  <sheetData>
    <row r="1" spans="1:291" s="14" customFormat="1" ht="15.75" hidden="1" x14ac:dyDescent="0.25">
      <c r="C1" s="63">
        <v>1</v>
      </c>
      <c r="D1" s="56">
        <v>2</v>
      </c>
      <c r="E1" s="56">
        <v>3</v>
      </c>
      <c r="F1" s="56">
        <v>4</v>
      </c>
      <c r="G1" s="56">
        <v>5</v>
      </c>
      <c r="H1" s="56">
        <v>6</v>
      </c>
      <c r="I1" s="56">
        <v>7</v>
      </c>
      <c r="J1" s="56">
        <v>8</v>
      </c>
      <c r="K1" s="56">
        <v>9</v>
      </c>
      <c r="L1" s="56">
        <v>10</v>
      </c>
      <c r="M1" s="56">
        <v>11</v>
      </c>
      <c r="N1" s="56">
        <v>12</v>
      </c>
      <c r="O1" s="56">
        <v>13</v>
      </c>
      <c r="P1" s="56">
        <v>14</v>
      </c>
      <c r="Q1" s="56">
        <v>15</v>
      </c>
      <c r="R1" s="56">
        <v>16</v>
      </c>
      <c r="S1" s="56">
        <v>17</v>
      </c>
      <c r="T1" s="56">
        <v>18</v>
      </c>
      <c r="U1" s="56">
        <v>19</v>
      </c>
      <c r="V1" s="56">
        <v>20</v>
      </c>
      <c r="W1" s="56">
        <v>21</v>
      </c>
      <c r="X1" s="56">
        <v>22</v>
      </c>
      <c r="Y1" s="56">
        <v>23</v>
      </c>
      <c r="Z1" s="56">
        <v>24</v>
      </c>
      <c r="AA1" s="56">
        <v>25</v>
      </c>
      <c r="AB1" s="56">
        <v>26</v>
      </c>
      <c r="AC1" s="56">
        <v>27</v>
      </c>
      <c r="AD1" s="56">
        <v>28</v>
      </c>
      <c r="AE1" s="56">
        <v>29</v>
      </c>
      <c r="AF1" s="56">
        <v>30</v>
      </c>
      <c r="AG1" s="56">
        <v>31</v>
      </c>
      <c r="AH1" s="56">
        <v>32</v>
      </c>
      <c r="AI1" s="56">
        <v>33</v>
      </c>
      <c r="AJ1" s="56">
        <v>34</v>
      </c>
      <c r="AK1" s="56">
        <v>35</v>
      </c>
      <c r="AL1" s="56">
        <v>36</v>
      </c>
      <c r="AM1" s="56">
        <v>37</v>
      </c>
      <c r="AN1" s="56">
        <v>38</v>
      </c>
      <c r="AO1" s="56">
        <v>39</v>
      </c>
      <c r="AP1" s="56">
        <v>40</v>
      </c>
      <c r="AQ1" s="56">
        <v>41</v>
      </c>
      <c r="AR1" s="56">
        <v>42</v>
      </c>
      <c r="AS1" s="56">
        <v>43</v>
      </c>
      <c r="AT1" s="56">
        <v>44</v>
      </c>
      <c r="AU1" s="56">
        <v>45</v>
      </c>
      <c r="AV1" s="56">
        <v>46</v>
      </c>
      <c r="AW1" s="56">
        <v>47</v>
      </c>
      <c r="AX1" s="56">
        <v>48</v>
      </c>
      <c r="AY1" s="56">
        <v>49</v>
      </c>
      <c r="AZ1" s="56">
        <v>50</v>
      </c>
      <c r="BA1" s="56">
        <v>51</v>
      </c>
      <c r="BB1" s="56">
        <v>52</v>
      </c>
      <c r="BC1" s="56">
        <v>53</v>
      </c>
      <c r="BD1" s="56">
        <v>54</v>
      </c>
      <c r="BE1" s="56">
        <v>55</v>
      </c>
      <c r="BF1" s="56">
        <v>56</v>
      </c>
      <c r="BG1" s="56">
        <v>57</v>
      </c>
      <c r="BH1" s="56">
        <v>58</v>
      </c>
      <c r="BI1" s="56">
        <v>59</v>
      </c>
      <c r="BJ1" s="56">
        <v>60</v>
      </c>
      <c r="BK1" s="56">
        <v>61</v>
      </c>
      <c r="BL1" s="56">
        <v>62</v>
      </c>
      <c r="BM1" s="56">
        <v>63</v>
      </c>
      <c r="BN1" s="56">
        <v>64</v>
      </c>
      <c r="BO1" s="56">
        <v>65</v>
      </c>
      <c r="BP1" s="56">
        <v>66</v>
      </c>
      <c r="BQ1" s="56">
        <v>67</v>
      </c>
      <c r="BR1" s="56">
        <v>68</v>
      </c>
      <c r="BS1" s="56">
        <v>69</v>
      </c>
      <c r="BT1" s="56">
        <v>70</v>
      </c>
      <c r="BU1" s="56">
        <v>71</v>
      </c>
      <c r="BV1" s="56">
        <v>72</v>
      </c>
      <c r="BW1" s="56">
        <v>73</v>
      </c>
      <c r="BX1" s="56">
        <v>74</v>
      </c>
      <c r="BY1" s="56">
        <v>75</v>
      </c>
      <c r="BZ1" s="56">
        <v>76</v>
      </c>
      <c r="CA1" s="56">
        <v>77</v>
      </c>
      <c r="CB1" s="56">
        <v>78</v>
      </c>
      <c r="CC1" s="56">
        <v>79</v>
      </c>
      <c r="CD1" s="56">
        <v>80</v>
      </c>
      <c r="CE1" s="56">
        <v>81</v>
      </c>
      <c r="CF1" s="56">
        <v>82</v>
      </c>
      <c r="CG1" s="56">
        <v>83</v>
      </c>
      <c r="CH1" s="56">
        <v>84</v>
      </c>
      <c r="CI1" s="56">
        <v>85</v>
      </c>
      <c r="CJ1" s="56">
        <v>86</v>
      </c>
      <c r="CK1" s="56">
        <v>87</v>
      </c>
      <c r="CL1" s="56">
        <v>88</v>
      </c>
      <c r="CM1" s="56">
        <v>89</v>
      </c>
      <c r="CN1" s="56">
        <v>90</v>
      </c>
      <c r="CO1" s="56">
        <v>91</v>
      </c>
      <c r="CP1" s="56">
        <v>92</v>
      </c>
      <c r="CQ1" s="56">
        <v>93</v>
      </c>
      <c r="CR1" s="56">
        <v>94</v>
      </c>
      <c r="CS1" s="56">
        <v>95</v>
      </c>
      <c r="CT1" s="56">
        <v>96</v>
      </c>
      <c r="CU1" s="56">
        <v>97</v>
      </c>
      <c r="CV1" s="56">
        <v>98</v>
      </c>
      <c r="CW1" s="56">
        <v>99</v>
      </c>
      <c r="CX1" s="56">
        <v>100</v>
      </c>
      <c r="CY1" s="56">
        <v>101</v>
      </c>
      <c r="CZ1" s="56">
        <v>102</v>
      </c>
      <c r="DA1" s="56">
        <v>103</v>
      </c>
      <c r="DB1" s="56">
        <v>104</v>
      </c>
      <c r="DC1" s="56">
        <v>105</v>
      </c>
      <c r="DD1" s="56">
        <v>106</v>
      </c>
      <c r="DE1" s="56">
        <v>107</v>
      </c>
      <c r="DF1" s="56">
        <v>108</v>
      </c>
      <c r="DG1" s="56">
        <v>109</v>
      </c>
      <c r="DH1" s="56">
        <v>110</v>
      </c>
      <c r="DI1" s="56">
        <v>111</v>
      </c>
      <c r="DJ1" s="56">
        <v>112</v>
      </c>
      <c r="DK1" s="56">
        <v>113</v>
      </c>
      <c r="DL1" s="56">
        <v>114</v>
      </c>
      <c r="DM1" s="56">
        <v>115</v>
      </c>
      <c r="DN1" s="56">
        <v>116</v>
      </c>
      <c r="DO1" s="56">
        <v>117</v>
      </c>
      <c r="DP1" s="56">
        <v>118</v>
      </c>
      <c r="DQ1" s="56">
        <v>119</v>
      </c>
      <c r="DR1" s="56">
        <v>120</v>
      </c>
      <c r="DS1" s="56">
        <v>121</v>
      </c>
      <c r="DT1" s="56">
        <v>122</v>
      </c>
      <c r="DU1" s="56">
        <v>123</v>
      </c>
      <c r="DV1" s="56">
        <v>124</v>
      </c>
      <c r="DW1" s="56">
        <v>125</v>
      </c>
      <c r="DX1" s="56">
        <v>126</v>
      </c>
      <c r="DY1" s="56">
        <v>127</v>
      </c>
      <c r="DZ1" s="56">
        <v>128</v>
      </c>
      <c r="EA1" s="56">
        <v>129</v>
      </c>
      <c r="EB1" s="56">
        <v>130</v>
      </c>
      <c r="EC1" s="56">
        <v>131</v>
      </c>
      <c r="ED1" s="56">
        <v>132</v>
      </c>
      <c r="EE1" s="56">
        <v>133</v>
      </c>
      <c r="EF1" s="56">
        <v>134</v>
      </c>
      <c r="EG1" s="56">
        <v>135</v>
      </c>
      <c r="EH1" s="56">
        <v>136</v>
      </c>
      <c r="EI1" s="56">
        <v>137</v>
      </c>
      <c r="EJ1" s="56">
        <v>138</v>
      </c>
      <c r="EK1" s="56">
        <v>139</v>
      </c>
      <c r="EL1" s="56">
        <v>140</v>
      </c>
      <c r="EM1" s="56">
        <v>141</v>
      </c>
      <c r="EN1" s="56">
        <v>142</v>
      </c>
      <c r="EO1" s="56">
        <v>143</v>
      </c>
      <c r="EP1" s="56">
        <v>144</v>
      </c>
      <c r="EQ1" s="56">
        <v>145</v>
      </c>
      <c r="ER1" s="56">
        <v>146</v>
      </c>
      <c r="ES1" s="56">
        <v>147</v>
      </c>
      <c r="ET1" s="56">
        <v>148</v>
      </c>
      <c r="EU1" s="56">
        <v>149</v>
      </c>
      <c r="EV1" s="56">
        <v>150</v>
      </c>
      <c r="EW1" s="56">
        <v>151</v>
      </c>
      <c r="EX1" s="56">
        <v>152</v>
      </c>
      <c r="EY1" s="56">
        <v>153</v>
      </c>
      <c r="EZ1" s="56">
        <v>154</v>
      </c>
      <c r="FA1" s="56">
        <v>155</v>
      </c>
      <c r="FB1" s="56">
        <v>156</v>
      </c>
      <c r="FC1" s="56">
        <v>157</v>
      </c>
      <c r="FD1" s="56">
        <v>158</v>
      </c>
      <c r="FE1" s="56">
        <v>159</v>
      </c>
      <c r="FF1" s="56">
        <v>160</v>
      </c>
      <c r="FG1" s="56">
        <v>161</v>
      </c>
      <c r="FH1" s="56">
        <v>162</v>
      </c>
      <c r="FI1" s="56">
        <v>163</v>
      </c>
      <c r="FJ1" s="56">
        <v>164</v>
      </c>
      <c r="FK1" s="56">
        <v>165</v>
      </c>
      <c r="FL1" s="56">
        <v>166</v>
      </c>
      <c r="FM1" s="56">
        <v>167</v>
      </c>
      <c r="FN1" s="56">
        <v>168</v>
      </c>
      <c r="FO1" s="56">
        <v>169</v>
      </c>
      <c r="FP1" s="56">
        <v>170</v>
      </c>
      <c r="FQ1" s="56">
        <v>171</v>
      </c>
      <c r="FR1" s="56">
        <v>172</v>
      </c>
      <c r="FS1" s="56">
        <v>173</v>
      </c>
      <c r="FT1" s="56">
        <v>174</v>
      </c>
      <c r="FU1" s="56">
        <v>175</v>
      </c>
      <c r="FV1" s="56">
        <v>176</v>
      </c>
      <c r="FW1" s="56">
        <v>177</v>
      </c>
      <c r="FX1" s="56">
        <v>178</v>
      </c>
      <c r="FY1" s="56">
        <v>179</v>
      </c>
      <c r="FZ1" s="56">
        <v>180</v>
      </c>
      <c r="GA1" s="56">
        <v>181</v>
      </c>
      <c r="GB1" s="56">
        <v>182</v>
      </c>
      <c r="GC1" s="56">
        <v>183</v>
      </c>
      <c r="GD1" s="56">
        <v>184</v>
      </c>
      <c r="GE1" s="56">
        <v>185</v>
      </c>
      <c r="GF1" s="56">
        <v>186</v>
      </c>
      <c r="GG1" s="56">
        <v>187</v>
      </c>
      <c r="GH1" s="56">
        <v>188</v>
      </c>
      <c r="GI1" s="56">
        <v>189</v>
      </c>
      <c r="GJ1" s="56">
        <v>190</v>
      </c>
      <c r="GK1" s="56">
        <v>191</v>
      </c>
      <c r="GL1" s="56">
        <v>192</v>
      </c>
      <c r="GM1" s="56">
        <v>193</v>
      </c>
      <c r="GN1" s="56">
        <v>194</v>
      </c>
      <c r="GO1" s="56">
        <v>195</v>
      </c>
      <c r="GP1" s="56">
        <v>196</v>
      </c>
      <c r="GQ1" s="56">
        <v>197</v>
      </c>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row>
    <row r="2" spans="1:291" s="64" customFormat="1" ht="15.75" x14ac:dyDescent="0.25">
      <c r="C2" s="63"/>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63"/>
      <c r="GC2" s="63"/>
      <c r="GD2" s="63"/>
      <c r="GE2" s="63"/>
      <c r="GF2" s="63"/>
      <c r="GG2" s="63"/>
      <c r="GH2" s="63"/>
      <c r="GI2" s="63"/>
      <c r="GJ2" s="63"/>
      <c r="GK2" s="63"/>
      <c r="GL2" s="63"/>
      <c r="GM2" s="63"/>
      <c r="GN2" s="63"/>
      <c r="GO2" s="63"/>
      <c r="GP2" s="63"/>
      <c r="GQ2" s="63"/>
    </row>
    <row r="3" spans="1:291" s="64" customFormat="1" ht="25.5" customHeight="1" x14ac:dyDescent="0.35">
      <c r="C3" s="63"/>
      <c r="D3" s="65" t="s">
        <v>62</v>
      </c>
      <c r="E3" s="57"/>
      <c r="F3" s="58"/>
      <c r="G3" s="58"/>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63"/>
      <c r="GC3" s="63"/>
      <c r="GD3" s="63"/>
      <c r="GE3" s="63"/>
      <c r="GF3" s="63"/>
      <c r="GG3" s="63"/>
      <c r="GH3" s="63"/>
      <c r="GI3" s="63"/>
      <c r="GJ3" s="63"/>
      <c r="GK3" s="63"/>
      <c r="GL3" s="63"/>
      <c r="GM3" s="63"/>
      <c r="GN3" s="63"/>
      <c r="GO3" s="63"/>
      <c r="GP3" s="63"/>
      <c r="GQ3" s="63"/>
    </row>
    <row r="4" spans="1:291" s="64" customFormat="1" ht="24.6" customHeight="1" x14ac:dyDescent="0.35">
      <c r="C4" s="63"/>
      <c r="D4" s="66" t="s">
        <v>63</v>
      </c>
      <c r="E4" s="67"/>
      <c r="F4" s="58"/>
      <c r="G4" s="68"/>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63"/>
      <c r="GC4" s="63"/>
      <c r="GD4" s="63"/>
      <c r="GE4" s="63"/>
      <c r="GF4" s="63"/>
      <c r="GG4" s="63"/>
      <c r="GH4" s="63"/>
      <c r="GI4" s="63"/>
      <c r="GJ4" s="63"/>
      <c r="GK4" s="63"/>
      <c r="GL4" s="63"/>
      <c r="GM4" s="63"/>
      <c r="GN4" s="63"/>
      <c r="GO4" s="63"/>
      <c r="GP4" s="63"/>
      <c r="GQ4" s="63"/>
    </row>
    <row r="5" spans="1:291" s="64" customFormat="1" ht="15.75" x14ac:dyDescent="0.25">
      <c r="C5" s="63"/>
      <c r="D5" s="59" t="s">
        <v>64</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63"/>
      <c r="GC5" s="63"/>
      <c r="GD5" s="63"/>
      <c r="GE5" s="63"/>
      <c r="GF5" s="63"/>
      <c r="GG5" s="63"/>
      <c r="GH5" s="63"/>
      <c r="GI5" s="63"/>
      <c r="GJ5" s="63"/>
      <c r="GK5" s="63"/>
      <c r="GL5" s="63"/>
      <c r="GM5" s="63"/>
      <c r="GN5" s="63"/>
      <c r="GO5" s="63"/>
      <c r="GP5" s="63"/>
      <c r="GQ5" s="63"/>
    </row>
    <row r="6" spans="1:291" s="64" customFormat="1" ht="15.75" x14ac:dyDescent="0.25">
      <c r="C6" s="63"/>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63"/>
      <c r="GC6" s="63"/>
      <c r="GD6" s="63"/>
      <c r="GE6" s="63"/>
      <c r="GF6" s="63"/>
      <c r="GG6" s="63"/>
      <c r="GH6" s="63"/>
      <c r="GI6" s="63"/>
      <c r="GJ6" s="63"/>
      <c r="GK6" s="63"/>
      <c r="GL6" s="63"/>
      <c r="GM6" s="63"/>
      <c r="GN6" s="63"/>
      <c r="GO6" s="63"/>
      <c r="GP6" s="63"/>
      <c r="GQ6" s="63"/>
    </row>
    <row r="7" spans="1:291" s="84" customFormat="1" ht="15.75" customHeight="1" x14ac:dyDescent="0.25">
      <c r="C7" s="82" t="s">
        <v>67</v>
      </c>
      <c r="D7" s="259" t="s">
        <v>41</v>
      </c>
      <c r="E7" s="259"/>
      <c r="F7" s="259"/>
      <c r="G7" s="260"/>
      <c r="H7" s="258" t="s">
        <v>41</v>
      </c>
      <c r="I7" s="259"/>
      <c r="J7" s="259"/>
      <c r="K7" s="260"/>
      <c r="L7" s="258" t="s">
        <v>41</v>
      </c>
      <c r="M7" s="259"/>
      <c r="N7" s="259"/>
      <c r="O7" s="260"/>
      <c r="P7" s="258" t="s">
        <v>41</v>
      </c>
      <c r="Q7" s="259"/>
      <c r="R7" s="259"/>
      <c r="S7" s="260"/>
      <c r="T7" s="258" t="s">
        <v>41</v>
      </c>
      <c r="U7" s="259"/>
      <c r="V7" s="259"/>
      <c r="W7" s="260"/>
      <c r="X7" s="258" t="s">
        <v>41</v>
      </c>
      <c r="Y7" s="259"/>
      <c r="Z7" s="259"/>
      <c r="AA7" s="260"/>
      <c r="AB7" s="258" t="s">
        <v>41</v>
      </c>
      <c r="AC7" s="259"/>
      <c r="AD7" s="259"/>
      <c r="AE7" s="260"/>
      <c r="AF7" s="258" t="s">
        <v>41</v>
      </c>
      <c r="AG7" s="259"/>
      <c r="AH7" s="259"/>
      <c r="AI7" s="260"/>
      <c r="AJ7" s="258" t="s">
        <v>42</v>
      </c>
      <c r="AK7" s="259"/>
      <c r="AL7" s="259"/>
      <c r="AM7" s="260"/>
      <c r="AN7" s="258" t="s">
        <v>42</v>
      </c>
      <c r="AO7" s="259"/>
      <c r="AP7" s="259"/>
      <c r="AQ7" s="260"/>
      <c r="AR7" s="258" t="s">
        <v>42</v>
      </c>
      <c r="AS7" s="259"/>
      <c r="AT7" s="259"/>
      <c r="AU7" s="260"/>
      <c r="AV7" s="258" t="s">
        <v>42</v>
      </c>
      <c r="AW7" s="259"/>
      <c r="AX7" s="259"/>
      <c r="AY7" s="260"/>
      <c r="AZ7" s="258" t="s">
        <v>42</v>
      </c>
      <c r="BA7" s="259"/>
      <c r="BB7" s="259"/>
      <c r="BC7" s="260"/>
      <c r="BD7" s="258" t="s">
        <v>42</v>
      </c>
      <c r="BE7" s="259"/>
      <c r="BF7" s="259"/>
      <c r="BG7" s="260"/>
      <c r="BH7" s="258" t="s">
        <v>42</v>
      </c>
      <c r="BI7" s="259"/>
      <c r="BJ7" s="259"/>
      <c r="BK7" s="260"/>
      <c r="BL7" s="258" t="s">
        <v>42</v>
      </c>
      <c r="BM7" s="259"/>
      <c r="BN7" s="259"/>
      <c r="BO7" s="260"/>
      <c r="BP7" s="258" t="s">
        <v>42</v>
      </c>
      <c r="BQ7" s="259"/>
      <c r="BR7" s="259"/>
      <c r="BS7" s="260"/>
      <c r="BT7" s="258" t="s">
        <v>42</v>
      </c>
      <c r="BU7" s="259"/>
      <c r="BV7" s="259"/>
      <c r="BW7" s="260"/>
      <c r="BX7" s="258" t="s">
        <v>42</v>
      </c>
      <c r="BY7" s="259"/>
      <c r="BZ7" s="259"/>
      <c r="CA7" s="260"/>
      <c r="CB7" s="258" t="s">
        <v>42</v>
      </c>
      <c r="CC7" s="259"/>
      <c r="CD7" s="259"/>
      <c r="CE7" s="260"/>
      <c r="CF7" s="258" t="s">
        <v>45</v>
      </c>
      <c r="CG7" s="259"/>
      <c r="CH7" s="259"/>
      <c r="CI7" s="260"/>
      <c r="CJ7" s="258" t="s">
        <v>45</v>
      </c>
      <c r="CK7" s="259"/>
      <c r="CL7" s="259"/>
      <c r="CM7" s="260"/>
      <c r="CN7" s="258" t="s">
        <v>45</v>
      </c>
      <c r="CO7" s="259"/>
      <c r="CP7" s="259"/>
      <c r="CQ7" s="260"/>
      <c r="CR7" s="258" t="s">
        <v>45</v>
      </c>
      <c r="CS7" s="259"/>
      <c r="CT7" s="259"/>
      <c r="CU7" s="260"/>
      <c r="CV7" s="258" t="s">
        <v>45</v>
      </c>
      <c r="CW7" s="259"/>
      <c r="CX7" s="259"/>
      <c r="CY7" s="260"/>
      <c r="CZ7" s="258" t="s">
        <v>45</v>
      </c>
      <c r="DA7" s="259"/>
      <c r="DB7" s="259"/>
      <c r="DC7" s="260"/>
      <c r="DD7" s="258" t="s">
        <v>45</v>
      </c>
      <c r="DE7" s="259"/>
      <c r="DF7" s="259"/>
      <c r="DG7" s="260"/>
      <c r="DH7" s="258" t="s">
        <v>45</v>
      </c>
      <c r="DI7" s="259"/>
      <c r="DJ7" s="259"/>
      <c r="DK7" s="260"/>
      <c r="DL7" s="258" t="s">
        <v>45</v>
      </c>
      <c r="DM7" s="259"/>
      <c r="DN7" s="259"/>
      <c r="DO7" s="260"/>
      <c r="DP7" s="258" t="s">
        <v>45</v>
      </c>
      <c r="DQ7" s="259"/>
      <c r="DR7" s="259"/>
      <c r="DS7" s="260"/>
      <c r="DT7" s="258" t="s">
        <v>45</v>
      </c>
      <c r="DU7" s="259"/>
      <c r="DV7" s="259"/>
      <c r="DW7" s="260"/>
      <c r="DX7" s="258" t="s">
        <v>45</v>
      </c>
      <c r="DY7" s="259"/>
      <c r="DZ7" s="259"/>
      <c r="EA7" s="260"/>
      <c r="EB7" s="258" t="s">
        <v>47</v>
      </c>
      <c r="EC7" s="259"/>
      <c r="ED7" s="259"/>
      <c r="EE7" s="260"/>
      <c r="EF7" s="258" t="s">
        <v>47</v>
      </c>
      <c r="EG7" s="259"/>
      <c r="EH7" s="259"/>
      <c r="EI7" s="260"/>
      <c r="EJ7" s="258" t="s">
        <v>47</v>
      </c>
      <c r="EK7" s="259"/>
      <c r="EL7" s="259"/>
      <c r="EM7" s="260"/>
      <c r="EN7" s="258" t="s">
        <v>47</v>
      </c>
      <c r="EO7" s="259"/>
      <c r="EP7" s="259"/>
      <c r="EQ7" s="260"/>
      <c r="ER7" s="258" t="s">
        <v>47</v>
      </c>
      <c r="ES7" s="259"/>
      <c r="ET7" s="259"/>
      <c r="EU7" s="260"/>
      <c r="EV7" s="258" t="s">
        <v>47</v>
      </c>
      <c r="EW7" s="259"/>
      <c r="EX7" s="259"/>
      <c r="EY7" s="260"/>
      <c r="EZ7" s="258" t="s">
        <v>47</v>
      </c>
      <c r="FA7" s="259"/>
      <c r="FB7" s="259"/>
      <c r="FC7" s="260"/>
      <c r="FD7" s="258" t="s">
        <v>47</v>
      </c>
      <c r="FE7" s="259"/>
      <c r="FF7" s="259"/>
      <c r="FG7" s="260"/>
      <c r="FH7" s="258" t="s">
        <v>50</v>
      </c>
      <c r="FI7" s="259"/>
      <c r="FJ7" s="259"/>
      <c r="FK7" s="260"/>
      <c r="FL7" s="258" t="s">
        <v>50</v>
      </c>
      <c r="FM7" s="259"/>
      <c r="FN7" s="259"/>
      <c r="FO7" s="260"/>
      <c r="FP7" s="258" t="s">
        <v>50</v>
      </c>
      <c r="FQ7" s="259"/>
      <c r="FR7" s="259"/>
      <c r="FS7" s="260"/>
      <c r="FT7" s="258" t="s">
        <v>50</v>
      </c>
      <c r="FU7" s="259"/>
      <c r="FV7" s="259"/>
      <c r="FW7" s="260"/>
      <c r="FX7" s="258" t="s">
        <v>50</v>
      </c>
      <c r="FY7" s="259"/>
      <c r="FZ7" s="259"/>
      <c r="GA7" s="260"/>
      <c r="GB7" s="258" t="s">
        <v>30</v>
      </c>
      <c r="GC7" s="259"/>
      <c r="GD7" s="259"/>
      <c r="GE7" s="260"/>
      <c r="GF7" s="258" t="s">
        <v>30</v>
      </c>
      <c r="GG7" s="259"/>
      <c r="GH7" s="259"/>
      <c r="GI7" s="260"/>
      <c r="GJ7" s="258" t="s">
        <v>30</v>
      </c>
      <c r="GK7" s="259"/>
      <c r="GL7" s="259"/>
      <c r="GM7" s="260"/>
      <c r="GN7" s="258" t="s">
        <v>30</v>
      </c>
      <c r="GO7" s="259"/>
      <c r="GP7" s="259"/>
      <c r="GQ7" s="260"/>
    </row>
    <row r="8" spans="1:291" s="84" customFormat="1" ht="19.5" customHeight="1" x14ac:dyDescent="0.25">
      <c r="C8" s="82" t="s">
        <v>68</v>
      </c>
      <c r="D8" s="259" t="s">
        <v>6</v>
      </c>
      <c r="E8" s="259"/>
      <c r="F8" s="259"/>
      <c r="G8" s="260"/>
      <c r="H8" s="258" t="s">
        <v>6</v>
      </c>
      <c r="I8" s="259"/>
      <c r="J8" s="259"/>
      <c r="K8" s="260"/>
      <c r="L8" s="258" t="s">
        <v>6</v>
      </c>
      <c r="M8" s="259"/>
      <c r="N8" s="259"/>
      <c r="O8" s="260"/>
      <c r="P8" s="258" t="s">
        <v>6</v>
      </c>
      <c r="Q8" s="259"/>
      <c r="R8" s="259"/>
      <c r="S8" s="260"/>
      <c r="T8" s="258" t="s">
        <v>8</v>
      </c>
      <c r="U8" s="259"/>
      <c r="V8" s="259"/>
      <c r="W8" s="260"/>
      <c r="X8" s="258" t="s">
        <v>8</v>
      </c>
      <c r="Y8" s="259"/>
      <c r="Z8" s="259"/>
      <c r="AA8" s="260"/>
      <c r="AB8" s="258" t="s">
        <v>8</v>
      </c>
      <c r="AC8" s="259"/>
      <c r="AD8" s="259"/>
      <c r="AE8" s="260"/>
      <c r="AF8" s="258" t="s">
        <v>8</v>
      </c>
      <c r="AG8" s="259"/>
      <c r="AH8" s="259"/>
      <c r="AI8" s="260"/>
      <c r="AJ8" s="258" t="s">
        <v>9</v>
      </c>
      <c r="AK8" s="259"/>
      <c r="AL8" s="259"/>
      <c r="AM8" s="260"/>
      <c r="AN8" s="258" t="s">
        <v>9</v>
      </c>
      <c r="AO8" s="259"/>
      <c r="AP8" s="259"/>
      <c r="AQ8" s="260"/>
      <c r="AR8" s="258" t="s">
        <v>9</v>
      </c>
      <c r="AS8" s="259"/>
      <c r="AT8" s="259"/>
      <c r="AU8" s="260"/>
      <c r="AV8" s="258" t="s">
        <v>9</v>
      </c>
      <c r="AW8" s="259"/>
      <c r="AX8" s="259"/>
      <c r="AY8" s="260"/>
      <c r="AZ8" s="258" t="s">
        <v>10</v>
      </c>
      <c r="BA8" s="259"/>
      <c r="BB8" s="259"/>
      <c r="BC8" s="260"/>
      <c r="BD8" s="258" t="s">
        <v>10</v>
      </c>
      <c r="BE8" s="259"/>
      <c r="BF8" s="259"/>
      <c r="BG8" s="260"/>
      <c r="BH8" s="258" t="s">
        <v>10</v>
      </c>
      <c r="BI8" s="259"/>
      <c r="BJ8" s="259"/>
      <c r="BK8" s="260"/>
      <c r="BL8" s="258" t="s">
        <v>10</v>
      </c>
      <c r="BM8" s="259"/>
      <c r="BN8" s="259"/>
      <c r="BO8" s="260"/>
      <c r="BP8" s="258" t="s">
        <v>11</v>
      </c>
      <c r="BQ8" s="259"/>
      <c r="BR8" s="259"/>
      <c r="BS8" s="260"/>
      <c r="BT8" s="258" t="s">
        <v>11</v>
      </c>
      <c r="BU8" s="259"/>
      <c r="BV8" s="259"/>
      <c r="BW8" s="260"/>
      <c r="BX8" s="258" t="s">
        <v>11</v>
      </c>
      <c r="BY8" s="259"/>
      <c r="BZ8" s="259"/>
      <c r="CA8" s="260"/>
      <c r="CB8" s="258" t="s">
        <v>11</v>
      </c>
      <c r="CC8" s="259"/>
      <c r="CD8" s="259"/>
      <c r="CE8" s="260"/>
      <c r="CF8" s="258" t="s">
        <v>19</v>
      </c>
      <c r="CG8" s="259"/>
      <c r="CH8" s="259"/>
      <c r="CI8" s="260"/>
      <c r="CJ8" s="258" t="s">
        <v>19</v>
      </c>
      <c r="CK8" s="259"/>
      <c r="CL8" s="259"/>
      <c r="CM8" s="260"/>
      <c r="CN8" s="258" t="s">
        <v>19</v>
      </c>
      <c r="CO8" s="259"/>
      <c r="CP8" s="259"/>
      <c r="CQ8" s="260"/>
      <c r="CR8" s="258" t="s">
        <v>19</v>
      </c>
      <c r="CS8" s="259"/>
      <c r="CT8" s="259"/>
      <c r="CU8" s="260"/>
      <c r="CV8" s="258" t="s">
        <v>12</v>
      </c>
      <c r="CW8" s="259"/>
      <c r="CX8" s="259"/>
      <c r="CY8" s="260"/>
      <c r="CZ8" s="258" t="s">
        <v>12</v>
      </c>
      <c r="DA8" s="259"/>
      <c r="DB8" s="259"/>
      <c r="DC8" s="260"/>
      <c r="DD8" s="258" t="s">
        <v>12</v>
      </c>
      <c r="DE8" s="259"/>
      <c r="DF8" s="259"/>
      <c r="DG8" s="260"/>
      <c r="DH8" s="258" t="s">
        <v>12</v>
      </c>
      <c r="DI8" s="259"/>
      <c r="DJ8" s="259"/>
      <c r="DK8" s="260"/>
      <c r="DL8" s="258" t="s">
        <v>13</v>
      </c>
      <c r="DM8" s="259"/>
      <c r="DN8" s="259"/>
      <c r="DO8" s="260"/>
      <c r="DP8" s="258" t="s">
        <v>13</v>
      </c>
      <c r="DQ8" s="259"/>
      <c r="DR8" s="259"/>
      <c r="DS8" s="260"/>
      <c r="DT8" s="258" t="s">
        <v>13</v>
      </c>
      <c r="DU8" s="259"/>
      <c r="DV8" s="259"/>
      <c r="DW8" s="260"/>
      <c r="DX8" s="258" t="s">
        <v>13</v>
      </c>
      <c r="DY8" s="259"/>
      <c r="DZ8" s="259"/>
      <c r="EA8" s="260"/>
      <c r="EB8" s="258" t="s">
        <v>65</v>
      </c>
      <c r="EC8" s="259"/>
      <c r="ED8" s="259"/>
      <c r="EE8" s="260"/>
      <c r="EF8" s="258" t="s">
        <v>65</v>
      </c>
      <c r="EG8" s="259"/>
      <c r="EH8" s="259"/>
      <c r="EI8" s="260"/>
      <c r="EJ8" s="258" t="s">
        <v>65</v>
      </c>
      <c r="EK8" s="259"/>
      <c r="EL8" s="259"/>
      <c r="EM8" s="260"/>
      <c r="EN8" s="258" t="s">
        <v>65</v>
      </c>
      <c r="EO8" s="259"/>
      <c r="EP8" s="259"/>
      <c r="EQ8" s="260"/>
      <c r="ER8" s="258" t="s">
        <v>14</v>
      </c>
      <c r="ES8" s="259"/>
      <c r="ET8" s="259"/>
      <c r="EU8" s="260"/>
      <c r="EV8" s="258" t="s">
        <v>14</v>
      </c>
      <c r="EW8" s="259"/>
      <c r="EX8" s="259"/>
      <c r="EY8" s="260"/>
      <c r="EZ8" s="258" t="s">
        <v>14</v>
      </c>
      <c r="FA8" s="259"/>
      <c r="FB8" s="259"/>
      <c r="FC8" s="260"/>
      <c r="FD8" s="258" t="s">
        <v>14</v>
      </c>
      <c r="FE8" s="259"/>
      <c r="FF8" s="259"/>
      <c r="FG8" s="260"/>
      <c r="FH8" s="258" t="s">
        <v>33</v>
      </c>
      <c r="FI8" s="259"/>
      <c r="FJ8" s="259"/>
      <c r="FK8" s="260"/>
      <c r="FL8" s="258" t="s">
        <v>33</v>
      </c>
      <c r="FM8" s="259"/>
      <c r="FN8" s="259"/>
      <c r="FO8" s="260"/>
      <c r="FP8" s="258" t="s">
        <v>33</v>
      </c>
      <c r="FQ8" s="259"/>
      <c r="FR8" s="259"/>
      <c r="FS8" s="260"/>
      <c r="FT8" s="258" t="s">
        <v>33</v>
      </c>
      <c r="FU8" s="259"/>
      <c r="FV8" s="259"/>
      <c r="FW8" s="260"/>
      <c r="FX8" s="258" t="s">
        <v>33</v>
      </c>
      <c r="FY8" s="259"/>
      <c r="FZ8" s="259"/>
      <c r="GA8" s="260"/>
      <c r="GB8" s="258" t="s">
        <v>15</v>
      </c>
      <c r="GC8" s="259"/>
      <c r="GD8" s="259"/>
      <c r="GE8" s="260"/>
      <c r="GF8" s="258" t="s">
        <v>15</v>
      </c>
      <c r="GG8" s="259"/>
      <c r="GH8" s="259"/>
      <c r="GI8" s="260"/>
      <c r="GJ8" s="258" t="s">
        <v>15</v>
      </c>
      <c r="GK8" s="259"/>
      <c r="GL8" s="259"/>
      <c r="GM8" s="260"/>
      <c r="GN8" s="258" t="s">
        <v>15</v>
      </c>
      <c r="GO8" s="259"/>
      <c r="GP8" s="259"/>
      <c r="GQ8" s="260"/>
    </row>
    <row r="9" spans="1:291" s="85" customFormat="1" ht="18.600000000000001" customHeight="1" x14ac:dyDescent="0.25">
      <c r="C9" s="83" t="s">
        <v>69</v>
      </c>
      <c r="D9" s="264" t="s">
        <v>18</v>
      </c>
      <c r="E9" s="264"/>
      <c r="F9" s="264"/>
      <c r="G9" s="265"/>
      <c r="H9" s="261" t="s">
        <v>23</v>
      </c>
      <c r="I9" s="262"/>
      <c r="J9" s="262"/>
      <c r="K9" s="263"/>
      <c r="L9" s="261" t="s">
        <v>24</v>
      </c>
      <c r="M9" s="262"/>
      <c r="N9" s="262"/>
      <c r="O9" s="263"/>
      <c r="P9" s="261" t="s">
        <v>25</v>
      </c>
      <c r="Q9" s="262"/>
      <c r="R9" s="262"/>
      <c r="S9" s="263"/>
      <c r="T9" s="266" t="s">
        <v>18</v>
      </c>
      <c r="U9" s="264"/>
      <c r="V9" s="264"/>
      <c r="W9" s="265"/>
      <c r="X9" s="261" t="s">
        <v>23</v>
      </c>
      <c r="Y9" s="262"/>
      <c r="Z9" s="262"/>
      <c r="AA9" s="263"/>
      <c r="AB9" s="261" t="s">
        <v>24</v>
      </c>
      <c r="AC9" s="262"/>
      <c r="AD9" s="262"/>
      <c r="AE9" s="263"/>
      <c r="AF9" s="261" t="s">
        <v>25</v>
      </c>
      <c r="AG9" s="262"/>
      <c r="AH9" s="262"/>
      <c r="AI9" s="263"/>
      <c r="AJ9" s="266" t="s">
        <v>18</v>
      </c>
      <c r="AK9" s="264"/>
      <c r="AL9" s="264"/>
      <c r="AM9" s="265"/>
      <c r="AN9" s="261" t="s">
        <v>23</v>
      </c>
      <c r="AO9" s="262"/>
      <c r="AP9" s="262"/>
      <c r="AQ9" s="263"/>
      <c r="AR9" s="261" t="s">
        <v>24</v>
      </c>
      <c r="AS9" s="262"/>
      <c r="AT9" s="262"/>
      <c r="AU9" s="263"/>
      <c r="AV9" s="261" t="s">
        <v>25</v>
      </c>
      <c r="AW9" s="262"/>
      <c r="AX9" s="262"/>
      <c r="AY9" s="263"/>
      <c r="AZ9" s="266" t="s">
        <v>18</v>
      </c>
      <c r="BA9" s="264"/>
      <c r="BB9" s="264"/>
      <c r="BC9" s="265"/>
      <c r="BD9" s="261" t="s">
        <v>23</v>
      </c>
      <c r="BE9" s="262"/>
      <c r="BF9" s="262"/>
      <c r="BG9" s="263"/>
      <c r="BH9" s="261" t="s">
        <v>24</v>
      </c>
      <c r="BI9" s="262"/>
      <c r="BJ9" s="262"/>
      <c r="BK9" s="263"/>
      <c r="BL9" s="261" t="s">
        <v>25</v>
      </c>
      <c r="BM9" s="262"/>
      <c r="BN9" s="262"/>
      <c r="BO9" s="263"/>
      <c r="BP9" s="266" t="s">
        <v>18</v>
      </c>
      <c r="BQ9" s="264"/>
      <c r="BR9" s="264"/>
      <c r="BS9" s="265"/>
      <c r="BT9" s="261" t="s">
        <v>23</v>
      </c>
      <c r="BU9" s="262"/>
      <c r="BV9" s="262"/>
      <c r="BW9" s="263"/>
      <c r="BX9" s="261" t="s">
        <v>24</v>
      </c>
      <c r="BY9" s="262"/>
      <c r="BZ9" s="262"/>
      <c r="CA9" s="263"/>
      <c r="CB9" s="261" t="s">
        <v>27</v>
      </c>
      <c r="CC9" s="262"/>
      <c r="CD9" s="262"/>
      <c r="CE9" s="263"/>
      <c r="CF9" s="266" t="s">
        <v>18</v>
      </c>
      <c r="CG9" s="264"/>
      <c r="CH9" s="264"/>
      <c r="CI9" s="265"/>
      <c r="CJ9" s="261" t="s">
        <v>23</v>
      </c>
      <c r="CK9" s="262"/>
      <c r="CL9" s="262"/>
      <c r="CM9" s="263"/>
      <c r="CN9" s="261" t="s">
        <v>24</v>
      </c>
      <c r="CO9" s="262"/>
      <c r="CP9" s="262"/>
      <c r="CQ9" s="263"/>
      <c r="CR9" s="261" t="s">
        <v>27</v>
      </c>
      <c r="CS9" s="262"/>
      <c r="CT9" s="262"/>
      <c r="CU9" s="263"/>
      <c r="CV9" s="266" t="s">
        <v>18</v>
      </c>
      <c r="CW9" s="264"/>
      <c r="CX9" s="264"/>
      <c r="CY9" s="265"/>
      <c r="CZ9" s="261" t="s">
        <v>23</v>
      </c>
      <c r="DA9" s="262"/>
      <c r="DB9" s="262"/>
      <c r="DC9" s="263"/>
      <c r="DD9" s="261" t="s">
        <v>24</v>
      </c>
      <c r="DE9" s="262"/>
      <c r="DF9" s="262"/>
      <c r="DG9" s="263"/>
      <c r="DH9" s="261" t="s">
        <v>27</v>
      </c>
      <c r="DI9" s="262"/>
      <c r="DJ9" s="262"/>
      <c r="DK9" s="263"/>
      <c r="DL9" s="266" t="s">
        <v>18</v>
      </c>
      <c r="DM9" s="264"/>
      <c r="DN9" s="264"/>
      <c r="DO9" s="265"/>
      <c r="DP9" s="261" t="s">
        <v>23</v>
      </c>
      <c r="DQ9" s="262"/>
      <c r="DR9" s="262"/>
      <c r="DS9" s="263"/>
      <c r="DT9" s="261" t="s">
        <v>24</v>
      </c>
      <c r="DU9" s="262"/>
      <c r="DV9" s="262"/>
      <c r="DW9" s="263"/>
      <c r="DX9" s="261" t="s">
        <v>27</v>
      </c>
      <c r="DY9" s="262"/>
      <c r="DZ9" s="262"/>
      <c r="EA9" s="263"/>
      <c r="EB9" s="266" t="s">
        <v>18</v>
      </c>
      <c r="EC9" s="264"/>
      <c r="ED9" s="264"/>
      <c r="EE9" s="265"/>
      <c r="EF9" s="261" t="s">
        <v>23</v>
      </c>
      <c r="EG9" s="262"/>
      <c r="EH9" s="262"/>
      <c r="EI9" s="263"/>
      <c r="EJ9" s="261" t="s">
        <v>24</v>
      </c>
      <c r="EK9" s="262"/>
      <c r="EL9" s="262"/>
      <c r="EM9" s="263"/>
      <c r="EN9" s="261" t="s">
        <v>27</v>
      </c>
      <c r="EO9" s="262"/>
      <c r="EP9" s="262"/>
      <c r="EQ9" s="263"/>
      <c r="ER9" s="266" t="s">
        <v>18</v>
      </c>
      <c r="ES9" s="264"/>
      <c r="ET9" s="264"/>
      <c r="EU9" s="265"/>
      <c r="EV9" s="261" t="s">
        <v>23</v>
      </c>
      <c r="EW9" s="262"/>
      <c r="EX9" s="262"/>
      <c r="EY9" s="263"/>
      <c r="EZ9" s="261" t="s">
        <v>24</v>
      </c>
      <c r="FA9" s="262"/>
      <c r="FB9" s="262"/>
      <c r="FC9" s="263"/>
      <c r="FD9" s="261" t="s">
        <v>27</v>
      </c>
      <c r="FE9" s="262"/>
      <c r="FF9" s="262"/>
      <c r="FG9" s="263"/>
      <c r="FH9" s="266" t="s">
        <v>18</v>
      </c>
      <c r="FI9" s="264"/>
      <c r="FJ9" s="264"/>
      <c r="FK9" s="265"/>
      <c r="FL9" s="261" t="s">
        <v>23</v>
      </c>
      <c r="FM9" s="262"/>
      <c r="FN9" s="262"/>
      <c r="FO9" s="263"/>
      <c r="FP9" s="261" t="s">
        <v>31</v>
      </c>
      <c r="FQ9" s="262"/>
      <c r="FR9" s="262"/>
      <c r="FS9" s="263"/>
      <c r="FT9" s="261" t="s">
        <v>28</v>
      </c>
      <c r="FU9" s="262"/>
      <c r="FV9" s="262"/>
      <c r="FW9" s="263"/>
      <c r="FX9" s="261" t="s">
        <v>29</v>
      </c>
      <c r="FY9" s="262"/>
      <c r="FZ9" s="262"/>
      <c r="GA9" s="263"/>
      <c r="GB9" s="266" t="s">
        <v>18</v>
      </c>
      <c r="GC9" s="264"/>
      <c r="GD9" s="264"/>
      <c r="GE9" s="265"/>
      <c r="GF9" s="261" t="s">
        <v>23</v>
      </c>
      <c r="GG9" s="262"/>
      <c r="GH9" s="262"/>
      <c r="GI9" s="263"/>
      <c r="GJ9" s="261" t="s">
        <v>24</v>
      </c>
      <c r="GK9" s="262"/>
      <c r="GL9" s="262"/>
      <c r="GM9" s="263"/>
      <c r="GN9" s="261" t="s">
        <v>27</v>
      </c>
      <c r="GO9" s="262"/>
      <c r="GP9" s="262"/>
      <c r="GQ9" s="263"/>
    </row>
    <row r="10" spans="1:291" s="64" customFormat="1" ht="30" x14ac:dyDescent="0.25">
      <c r="C10" s="70" t="s">
        <v>20</v>
      </c>
      <c r="D10" s="76" t="s">
        <v>1</v>
      </c>
      <c r="E10" s="77" t="s">
        <v>2</v>
      </c>
      <c r="F10" s="60" t="s">
        <v>3</v>
      </c>
      <c r="G10" s="60" t="s">
        <v>66</v>
      </c>
      <c r="H10" s="112" t="s">
        <v>1</v>
      </c>
      <c r="I10" s="77" t="s">
        <v>2</v>
      </c>
      <c r="J10" s="61" t="s">
        <v>3</v>
      </c>
      <c r="K10" s="60" t="s">
        <v>66</v>
      </c>
      <c r="L10" s="112" t="s">
        <v>1</v>
      </c>
      <c r="M10" s="77" t="s">
        <v>2</v>
      </c>
      <c r="N10" s="61" t="s">
        <v>3</v>
      </c>
      <c r="O10" s="60" t="s">
        <v>66</v>
      </c>
      <c r="P10" s="112" t="s">
        <v>1</v>
      </c>
      <c r="Q10" s="77" t="s">
        <v>2</v>
      </c>
      <c r="R10" s="61" t="s">
        <v>3</v>
      </c>
      <c r="S10" s="60" t="s">
        <v>66</v>
      </c>
      <c r="T10" s="112" t="s">
        <v>1</v>
      </c>
      <c r="U10" s="77" t="s">
        <v>2</v>
      </c>
      <c r="V10" s="61" t="s">
        <v>3</v>
      </c>
      <c r="W10" s="60" t="s">
        <v>66</v>
      </c>
      <c r="X10" s="112" t="s">
        <v>1</v>
      </c>
      <c r="Y10" s="77" t="s">
        <v>2</v>
      </c>
      <c r="Z10" s="61" t="s">
        <v>3</v>
      </c>
      <c r="AA10" s="60" t="s">
        <v>66</v>
      </c>
      <c r="AB10" s="112" t="s">
        <v>1</v>
      </c>
      <c r="AC10" s="77" t="s">
        <v>2</v>
      </c>
      <c r="AD10" s="61" t="s">
        <v>3</v>
      </c>
      <c r="AE10" s="60" t="s">
        <v>66</v>
      </c>
      <c r="AF10" s="112" t="s">
        <v>1</v>
      </c>
      <c r="AG10" s="77" t="s">
        <v>2</v>
      </c>
      <c r="AH10" s="61" t="s">
        <v>3</v>
      </c>
      <c r="AI10" s="60" t="s">
        <v>66</v>
      </c>
      <c r="AJ10" s="112" t="s">
        <v>1</v>
      </c>
      <c r="AK10" s="77" t="s">
        <v>2</v>
      </c>
      <c r="AL10" s="61" t="s">
        <v>3</v>
      </c>
      <c r="AM10" s="60" t="s">
        <v>66</v>
      </c>
      <c r="AN10" s="112" t="s">
        <v>1</v>
      </c>
      <c r="AO10" s="77" t="s">
        <v>2</v>
      </c>
      <c r="AP10" s="61" t="s">
        <v>3</v>
      </c>
      <c r="AQ10" s="60" t="s">
        <v>66</v>
      </c>
      <c r="AR10" s="112" t="s">
        <v>1</v>
      </c>
      <c r="AS10" s="77" t="s">
        <v>2</v>
      </c>
      <c r="AT10" s="61" t="s">
        <v>3</v>
      </c>
      <c r="AU10" s="60" t="s">
        <v>66</v>
      </c>
      <c r="AV10" s="112" t="s">
        <v>1</v>
      </c>
      <c r="AW10" s="77" t="s">
        <v>2</v>
      </c>
      <c r="AX10" s="61" t="s">
        <v>3</v>
      </c>
      <c r="AY10" s="60" t="s">
        <v>66</v>
      </c>
      <c r="AZ10" s="112" t="s">
        <v>1</v>
      </c>
      <c r="BA10" s="77" t="s">
        <v>2</v>
      </c>
      <c r="BB10" s="61" t="s">
        <v>3</v>
      </c>
      <c r="BC10" s="60" t="s">
        <v>66</v>
      </c>
      <c r="BD10" s="112" t="s">
        <v>1</v>
      </c>
      <c r="BE10" s="77" t="s">
        <v>2</v>
      </c>
      <c r="BF10" s="61" t="s">
        <v>3</v>
      </c>
      <c r="BG10" s="60" t="s">
        <v>66</v>
      </c>
      <c r="BH10" s="112" t="s">
        <v>1</v>
      </c>
      <c r="BI10" s="77" t="s">
        <v>2</v>
      </c>
      <c r="BJ10" s="61" t="s">
        <v>3</v>
      </c>
      <c r="BK10" s="60" t="s">
        <v>66</v>
      </c>
      <c r="BL10" s="112" t="s">
        <v>1</v>
      </c>
      <c r="BM10" s="77" t="s">
        <v>2</v>
      </c>
      <c r="BN10" s="62" t="s">
        <v>3</v>
      </c>
      <c r="BO10" s="60" t="s">
        <v>66</v>
      </c>
      <c r="BP10" s="112" t="s">
        <v>1</v>
      </c>
      <c r="BQ10" s="77" t="s">
        <v>2</v>
      </c>
      <c r="BR10" s="61" t="s">
        <v>3</v>
      </c>
      <c r="BS10" s="60" t="s">
        <v>66</v>
      </c>
      <c r="BT10" s="112" t="s">
        <v>1</v>
      </c>
      <c r="BU10" s="77" t="s">
        <v>2</v>
      </c>
      <c r="BV10" s="61" t="s">
        <v>3</v>
      </c>
      <c r="BW10" s="60" t="s">
        <v>66</v>
      </c>
      <c r="BX10" s="112" t="s">
        <v>1</v>
      </c>
      <c r="BY10" s="77" t="s">
        <v>2</v>
      </c>
      <c r="BZ10" s="61" t="s">
        <v>3</v>
      </c>
      <c r="CA10" s="60" t="s">
        <v>66</v>
      </c>
      <c r="CB10" s="112" t="s">
        <v>1</v>
      </c>
      <c r="CC10" s="77" t="s">
        <v>2</v>
      </c>
      <c r="CD10" s="61" t="s">
        <v>3</v>
      </c>
      <c r="CE10" s="60" t="s">
        <v>66</v>
      </c>
      <c r="CF10" s="112" t="s">
        <v>1</v>
      </c>
      <c r="CG10" s="77" t="s">
        <v>2</v>
      </c>
      <c r="CH10" s="61" t="s">
        <v>3</v>
      </c>
      <c r="CI10" s="60" t="s">
        <v>66</v>
      </c>
      <c r="CJ10" s="112" t="s">
        <v>1</v>
      </c>
      <c r="CK10" s="77" t="s">
        <v>2</v>
      </c>
      <c r="CL10" s="61" t="s">
        <v>3</v>
      </c>
      <c r="CM10" s="60" t="s">
        <v>66</v>
      </c>
      <c r="CN10" s="112" t="s">
        <v>1</v>
      </c>
      <c r="CO10" s="77" t="s">
        <v>2</v>
      </c>
      <c r="CP10" s="61" t="s">
        <v>3</v>
      </c>
      <c r="CQ10" s="60" t="s">
        <v>66</v>
      </c>
      <c r="CR10" s="112" t="s">
        <v>1</v>
      </c>
      <c r="CS10" s="77" t="s">
        <v>2</v>
      </c>
      <c r="CT10" s="61" t="s">
        <v>3</v>
      </c>
      <c r="CU10" s="60" t="s">
        <v>66</v>
      </c>
      <c r="CV10" s="112" t="s">
        <v>1</v>
      </c>
      <c r="CW10" s="77" t="s">
        <v>2</v>
      </c>
      <c r="CX10" s="61" t="s">
        <v>3</v>
      </c>
      <c r="CY10" s="60" t="s">
        <v>66</v>
      </c>
      <c r="CZ10" s="112" t="s">
        <v>1</v>
      </c>
      <c r="DA10" s="77" t="s">
        <v>2</v>
      </c>
      <c r="DB10" s="61" t="s">
        <v>3</v>
      </c>
      <c r="DC10" s="60" t="s">
        <v>66</v>
      </c>
      <c r="DD10" s="112" t="s">
        <v>1</v>
      </c>
      <c r="DE10" s="77" t="s">
        <v>2</v>
      </c>
      <c r="DF10" s="61" t="s">
        <v>3</v>
      </c>
      <c r="DG10" s="60" t="s">
        <v>66</v>
      </c>
      <c r="DH10" s="112" t="s">
        <v>1</v>
      </c>
      <c r="DI10" s="77" t="s">
        <v>2</v>
      </c>
      <c r="DJ10" s="61" t="s">
        <v>3</v>
      </c>
      <c r="DK10" s="60" t="s">
        <v>66</v>
      </c>
      <c r="DL10" s="112" t="s">
        <v>1</v>
      </c>
      <c r="DM10" s="77" t="s">
        <v>2</v>
      </c>
      <c r="DN10" s="61" t="s">
        <v>3</v>
      </c>
      <c r="DO10" s="60" t="s">
        <v>66</v>
      </c>
      <c r="DP10" s="112" t="s">
        <v>1</v>
      </c>
      <c r="DQ10" s="77" t="s">
        <v>2</v>
      </c>
      <c r="DR10" s="61" t="s">
        <v>3</v>
      </c>
      <c r="DS10" s="60" t="s">
        <v>66</v>
      </c>
      <c r="DT10" s="112" t="s">
        <v>1</v>
      </c>
      <c r="DU10" s="77" t="s">
        <v>2</v>
      </c>
      <c r="DV10" s="61" t="s">
        <v>3</v>
      </c>
      <c r="DW10" s="60" t="s">
        <v>66</v>
      </c>
      <c r="DX10" s="112" t="s">
        <v>1</v>
      </c>
      <c r="DY10" s="77" t="s">
        <v>2</v>
      </c>
      <c r="DZ10" s="61" t="s">
        <v>3</v>
      </c>
      <c r="EA10" s="60" t="s">
        <v>66</v>
      </c>
      <c r="EB10" s="112" t="s">
        <v>1</v>
      </c>
      <c r="EC10" s="77" t="s">
        <v>2</v>
      </c>
      <c r="ED10" s="61" t="s">
        <v>3</v>
      </c>
      <c r="EE10" s="60" t="s">
        <v>66</v>
      </c>
      <c r="EF10" s="112" t="s">
        <v>1</v>
      </c>
      <c r="EG10" s="77" t="s">
        <v>2</v>
      </c>
      <c r="EH10" s="61" t="s">
        <v>3</v>
      </c>
      <c r="EI10" s="60" t="s">
        <v>66</v>
      </c>
      <c r="EJ10" s="112" t="s">
        <v>1</v>
      </c>
      <c r="EK10" s="77" t="s">
        <v>2</v>
      </c>
      <c r="EL10" s="61" t="s">
        <v>3</v>
      </c>
      <c r="EM10" s="60" t="s">
        <v>66</v>
      </c>
      <c r="EN10" s="112" t="s">
        <v>1</v>
      </c>
      <c r="EO10" s="77" t="s">
        <v>2</v>
      </c>
      <c r="EP10" s="61" t="s">
        <v>3</v>
      </c>
      <c r="EQ10" s="60" t="s">
        <v>66</v>
      </c>
      <c r="ER10" s="112" t="s">
        <v>1</v>
      </c>
      <c r="ES10" s="77" t="s">
        <v>2</v>
      </c>
      <c r="ET10" s="61" t="s">
        <v>3</v>
      </c>
      <c r="EU10" s="60" t="s">
        <v>66</v>
      </c>
      <c r="EV10" s="112" t="s">
        <v>1</v>
      </c>
      <c r="EW10" s="77" t="s">
        <v>2</v>
      </c>
      <c r="EX10" s="61" t="s">
        <v>3</v>
      </c>
      <c r="EY10" s="60" t="s">
        <v>66</v>
      </c>
      <c r="EZ10" s="112" t="s">
        <v>1</v>
      </c>
      <c r="FA10" s="77" t="s">
        <v>2</v>
      </c>
      <c r="FB10" s="61" t="s">
        <v>3</v>
      </c>
      <c r="FC10" s="60" t="s">
        <v>66</v>
      </c>
      <c r="FD10" s="112" t="s">
        <v>1</v>
      </c>
      <c r="FE10" s="77" t="s">
        <v>2</v>
      </c>
      <c r="FF10" s="61" t="s">
        <v>3</v>
      </c>
      <c r="FG10" s="60" t="s">
        <v>66</v>
      </c>
      <c r="FH10" s="112" t="s">
        <v>1</v>
      </c>
      <c r="FI10" s="77" t="s">
        <v>2</v>
      </c>
      <c r="FJ10" s="61" t="s">
        <v>3</v>
      </c>
      <c r="FK10" s="60" t="s">
        <v>66</v>
      </c>
      <c r="FL10" s="112" t="s">
        <v>1</v>
      </c>
      <c r="FM10" s="77" t="s">
        <v>2</v>
      </c>
      <c r="FN10" s="61" t="s">
        <v>3</v>
      </c>
      <c r="FO10" s="60" t="s">
        <v>66</v>
      </c>
      <c r="FP10" s="112" t="s">
        <v>1</v>
      </c>
      <c r="FQ10" s="77" t="s">
        <v>2</v>
      </c>
      <c r="FR10" s="61" t="s">
        <v>3</v>
      </c>
      <c r="FS10" s="60" t="s">
        <v>66</v>
      </c>
      <c r="FT10" s="112" t="s">
        <v>1</v>
      </c>
      <c r="FU10" s="77" t="s">
        <v>2</v>
      </c>
      <c r="FV10" s="61" t="s">
        <v>3</v>
      </c>
      <c r="FW10" s="60" t="s">
        <v>66</v>
      </c>
      <c r="FX10" s="112" t="s">
        <v>1</v>
      </c>
      <c r="FY10" s="77" t="s">
        <v>2</v>
      </c>
      <c r="FZ10" s="61" t="s">
        <v>3</v>
      </c>
      <c r="GA10" s="60" t="s">
        <v>66</v>
      </c>
      <c r="GB10" s="112" t="s">
        <v>1</v>
      </c>
      <c r="GC10" s="77" t="s">
        <v>2</v>
      </c>
      <c r="GD10" s="61" t="s">
        <v>3</v>
      </c>
      <c r="GE10" s="60" t="s">
        <v>66</v>
      </c>
      <c r="GF10" s="112" t="s">
        <v>1</v>
      </c>
      <c r="GG10" s="77" t="s">
        <v>2</v>
      </c>
      <c r="GH10" s="61" t="s">
        <v>3</v>
      </c>
      <c r="GI10" s="60" t="s">
        <v>66</v>
      </c>
      <c r="GJ10" s="112" t="s">
        <v>1</v>
      </c>
      <c r="GK10" s="77" t="s">
        <v>2</v>
      </c>
      <c r="GL10" s="61" t="s">
        <v>3</v>
      </c>
      <c r="GM10" s="60" t="s">
        <v>66</v>
      </c>
      <c r="GN10" s="112" t="s">
        <v>1</v>
      </c>
      <c r="GO10" s="77" t="s">
        <v>2</v>
      </c>
      <c r="GP10" s="61" t="s">
        <v>3</v>
      </c>
      <c r="GQ10" s="60" t="s">
        <v>66</v>
      </c>
    </row>
    <row r="11" spans="1:291" ht="15.75" x14ac:dyDescent="0.25">
      <c r="A11">
        <v>1</v>
      </c>
      <c r="B11">
        <v>2010</v>
      </c>
      <c r="C11" s="71">
        <v>40184</v>
      </c>
      <c r="D11" s="78"/>
      <c r="E11" s="132"/>
      <c r="F11" s="133">
        <v>341</v>
      </c>
      <c r="G11" s="134"/>
      <c r="H11" s="135"/>
      <c r="I11" s="136"/>
      <c r="J11" s="128"/>
      <c r="K11" s="134"/>
      <c r="L11" s="135"/>
      <c r="M11" s="136"/>
      <c r="N11" s="128"/>
      <c r="O11" s="134"/>
      <c r="P11" s="135"/>
      <c r="Q11" s="136"/>
      <c r="R11" s="128"/>
      <c r="S11" s="134"/>
      <c r="T11" s="135"/>
      <c r="U11" s="136"/>
      <c r="V11" s="133">
        <v>278</v>
      </c>
      <c r="W11" s="134"/>
      <c r="X11" s="135"/>
      <c r="Y11" s="136"/>
      <c r="Z11" s="128"/>
      <c r="AA11" s="134"/>
      <c r="AB11" s="135"/>
      <c r="AC11" s="136"/>
      <c r="AD11" s="128"/>
      <c r="AE11" s="134"/>
      <c r="AF11" s="135"/>
      <c r="AG11" s="136"/>
      <c r="AH11" s="128"/>
      <c r="AI11" s="134"/>
      <c r="AJ11" s="135"/>
      <c r="AK11" s="136"/>
      <c r="AL11" s="133">
        <v>284</v>
      </c>
      <c r="AM11" s="134"/>
      <c r="AN11" s="135"/>
      <c r="AO11" s="136"/>
      <c r="AP11" s="128"/>
      <c r="AQ11" s="134"/>
      <c r="AR11" s="135"/>
      <c r="AS11" s="136"/>
      <c r="AT11" s="128"/>
      <c r="AU11" s="134"/>
      <c r="AV11" s="135"/>
      <c r="AW11" s="136"/>
      <c r="AX11" s="128"/>
      <c r="AY11" s="134"/>
      <c r="AZ11" s="135"/>
      <c r="BA11" s="136"/>
      <c r="BB11" s="133">
        <v>255</v>
      </c>
      <c r="BC11" s="134"/>
      <c r="BD11" s="135"/>
      <c r="BE11" s="136"/>
      <c r="BF11" s="128"/>
      <c r="BG11" s="134"/>
      <c r="BH11" s="135"/>
      <c r="BI11" s="136"/>
      <c r="BJ11" s="128"/>
      <c r="BK11" s="134"/>
      <c r="BL11" s="135"/>
      <c r="BM11" s="136"/>
      <c r="BN11" s="128"/>
      <c r="BO11" s="134"/>
      <c r="BP11" s="135"/>
      <c r="BQ11" s="136"/>
      <c r="BR11" s="133">
        <v>264</v>
      </c>
      <c r="BS11" s="134"/>
      <c r="BT11" s="135"/>
      <c r="BU11" s="136"/>
      <c r="BV11" s="128"/>
      <c r="BW11" s="134"/>
      <c r="BX11" s="135"/>
      <c r="BY11" s="136"/>
      <c r="BZ11" s="128"/>
      <c r="CA11" s="134"/>
      <c r="CB11" s="135"/>
      <c r="CC11" s="136"/>
      <c r="CD11" s="128"/>
      <c r="CE11" s="134"/>
      <c r="CF11" s="135"/>
      <c r="CG11" s="136"/>
      <c r="CH11" s="133">
        <v>206</v>
      </c>
      <c r="CI11" s="134"/>
      <c r="CJ11" s="135"/>
      <c r="CK11" s="136"/>
      <c r="CL11" s="128"/>
      <c r="CM11" s="134"/>
      <c r="CN11" s="135"/>
      <c r="CO11" s="136"/>
      <c r="CP11" s="128"/>
      <c r="CQ11" s="134"/>
      <c r="CR11" s="135"/>
      <c r="CS11" s="136"/>
      <c r="CT11" s="128"/>
      <c r="CU11" s="134"/>
      <c r="CV11" s="135"/>
      <c r="CW11" s="136"/>
      <c r="CX11" s="133">
        <v>253</v>
      </c>
      <c r="CY11" s="134"/>
      <c r="CZ11" s="135"/>
      <c r="DA11" s="136"/>
      <c r="DB11" s="128"/>
      <c r="DC11" s="134"/>
      <c r="DD11" s="135"/>
      <c r="DE11" s="136"/>
      <c r="DF11" s="128"/>
      <c r="DG11" s="134"/>
      <c r="DH11" s="135"/>
      <c r="DI11" s="136"/>
      <c r="DJ11" s="128"/>
      <c r="DK11" s="134"/>
      <c r="DL11" s="135"/>
      <c r="DM11" s="136"/>
      <c r="DN11" s="133">
        <v>204</v>
      </c>
      <c r="DO11" s="134"/>
      <c r="DP11" s="135"/>
      <c r="DQ11" s="136"/>
      <c r="DR11" s="128"/>
      <c r="DS11" s="134"/>
      <c r="DT11" s="135"/>
      <c r="DU11" s="136"/>
      <c r="DV11" s="128"/>
      <c r="DW11" s="134"/>
      <c r="DX11" s="135"/>
      <c r="DY11" s="136"/>
      <c r="DZ11" s="128"/>
      <c r="EA11" s="134"/>
      <c r="EB11" s="135"/>
      <c r="EC11" s="136"/>
      <c r="ED11" s="133">
        <v>218</v>
      </c>
      <c r="EE11" s="134"/>
      <c r="EF11" s="135"/>
      <c r="EG11" s="136"/>
      <c r="EH11" s="128"/>
      <c r="EI11" s="134"/>
      <c r="EJ11" s="135"/>
      <c r="EK11" s="136"/>
      <c r="EL11" s="128"/>
      <c r="EM11" s="134"/>
      <c r="EN11" s="135"/>
      <c r="EO11" s="136"/>
      <c r="EP11" s="128"/>
      <c r="EQ11" s="134"/>
      <c r="ER11" s="135"/>
      <c r="ES11" s="136"/>
      <c r="ET11" s="133">
        <v>227</v>
      </c>
      <c r="EU11" s="134"/>
      <c r="EV11" s="135"/>
      <c r="EW11" s="136"/>
      <c r="EX11" s="128"/>
      <c r="EY11" s="134"/>
      <c r="EZ11" s="135"/>
      <c r="FA11" s="136"/>
      <c r="FB11" s="128"/>
      <c r="FC11" s="134"/>
      <c r="FD11" s="135"/>
      <c r="FE11" s="136"/>
      <c r="FF11" s="128"/>
      <c r="FG11" s="134"/>
      <c r="FH11" s="135"/>
      <c r="FI11" s="136"/>
      <c r="FJ11" s="133">
        <v>225</v>
      </c>
      <c r="FK11" s="134"/>
      <c r="FL11" s="135"/>
      <c r="FM11" s="136"/>
      <c r="FN11" s="128"/>
      <c r="FO11" s="134"/>
      <c r="FP11" s="135"/>
      <c r="FQ11" s="136"/>
      <c r="FR11" s="128"/>
      <c r="FS11" s="134"/>
      <c r="FT11" s="135">
        <v>200</v>
      </c>
      <c r="FU11" s="136">
        <v>210</v>
      </c>
      <c r="FV11" s="128">
        <v>205</v>
      </c>
      <c r="FW11" s="134"/>
      <c r="FX11" s="135"/>
      <c r="FY11" s="136"/>
      <c r="FZ11" s="128"/>
      <c r="GA11" s="134"/>
      <c r="GB11" s="135"/>
      <c r="GC11" s="136"/>
      <c r="GD11" s="133">
        <v>258</v>
      </c>
      <c r="GE11" s="134"/>
      <c r="GF11" s="135"/>
      <c r="GG11" s="136"/>
      <c r="GH11" s="128"/>
      <c r="GI11" s="134"/>
      <c r="GJ11" s="135"/>
      <c r="GK11" s="136"/>
      <c r="GL11" s="128"/>
      <c r="GM11" s="134"/>
      <c r="GN11" s="135"/>
      <c r="GO11" s="136"/>
      <c r="GP11" s="128"/>
      <c r="GQ11" s="134"/>
      <c r="GR11" s="78"/>
      <c r="GS11" s="93">
        <v>1</v>
      </c>
    </row>
    <row r="12" spans="1:291" ht="15.75" x14ac:dyDescent="0.25">
      <c r="A12">
        <v>1</v>
      </c>
      <c r="B12">
        <v>2010</v>
      </c>
      <c r="C12" s="71">
        <v>40191</v>
      </c>
      <c r="D12" s="78"/>
      <c r="E12" s="132"/>
      <c r="F12" s="133">
        <v>339</v>
      </c>
      <c r="G12" s="134">
        <v>-2</v>
      </c>
      <c r="H12" s="135"/>
      <c r="I12" s="136"/>
      <c r="J12" s="128"/>
      <c r="K12" s="134"/>
      <c r="L12" s="135"/>
      <c r="M12" s="136"/>
      <c r="N12" s="128"/>
      <c r="O12" s="134"/>
      <c r="P12" s="135"/>
      <c r="Q12" s="136"/>
      <c r="R12" s="128"/>
      <c r="S12" s="134"/>
      <c r="T12" s="135"/>
      <c r="U12" s="136"/>
      <c r="V12" s="133">
        <v>268</v>
      </c>
      <c r="W12" s="134">
        <v>-10</v>
      </c>
      <c r="X12" s="135"/>
      <c r="Y12" s="136"/>
      <c r="Z12" s="128"/>
      <c r="AA12" s="134"/>
      <c r="AB12" s="135"/>
      <c r="AC12" s="136"/>
      <c r="AD12" s="128"/>
      <c r="AE12" s="134"/>
      <c r="AF12" s="135"/>
      <c r="AG12" s="136"/>
      <c r="AH12" s="128"/>
      <c r="AI12" s="134"/>
      <c r="AJ12" s="135"/>
      <c r="AK12" s="136"/>
      <c r="AL12" s="133">
        <v>287</v>
      </c>
      <c r="AM12" s="134">
        <v>3</v>
      </c>
      <c r="AN12" s="135"/>
      <c r="AO12" s="136"/>
      <c r="AP12" s="128"/>
      <c r="AQ12" s="134"/>
      <c r="AR12" s="135"/>
      <c r="AS12" s="136"/>
      <c r="AT12" s="128"/>
      <c r="AU12" s="134"/>
      <c r="AV12" s="135"/>
      <c r="AW12" s="136"/>
      <c r="AX12" s="128"/>
      <c r="AY12" s="134"/>
      <c r="AZ12" s="135"/>
      <c r="BA12" s="136"/>
      <c r="BB12" s="133">
        <v>255</v>
      </c>
      <c r="BC12" s="134" t="s">
        <v>5</v>
      </c>
      <c r="BD12" s="135"/>
      <c r="BE12" s="136"/>
      <c r="BF12" s="128"/>
      <c r="BG12" s="134"/>
      <c r="BH12" s="135"/>
      <c r="BI12" s="136"/>
      <c r="BJ12" s="128"/>
      <c r="BK12" s="134"/>
      <c r="BL12" s="135"/>
      <c r="BM12" s="136"/>
      <c r="BN12" s="128"/>
      <c r="BO12" s="134"/>
      <c r="BP12" s="135"/>
      <c r="BQ12" s="136"/>
      <c r="BR12" s="133">
        <v>264</v>
      </c>
      <c r="BS12" s="134" t="s">
        <v>5</v>
      </c>
      <c r="BT12" s="135"/>
      <c r="BU12" s="136"/>
      <c r="BV12" s="128"/>
      <c r="BW12" s="134"/>
      <c r="BX12" s="135"/>
      <c r="BY12" s="136"/>
      <c r="BZ12" s="128"/>
      <c r="CA12" s="134"/>
      <c r="CB12" s="135"/>
      <c r="CC12" s="136"/>
      <c r="CD12" s="128"/>
      <c r="CE12" s="134"/>
      <c r="CF12" s="135"/>
      <c r="CG12" s="136"/>
      <c r="CH12" s="133">
        <v>205</v>
      </c>
      <c r="CI12" s="134">
        <v>-1</v>
      </c>
      <c r="CJ12" s="135"/>
      <c r="CK12" s="136"/>
      <c r="CL12" s="128"/>
      <c r="CM12" s="134"/>
      <c r="CN12" s="135"/>
      <c r="CO12" s="136"/>
      <c r="CP12" s="128"/>
      <c r="CQ12" s="134"/>
      <c r="CR12" s="135"/>
      <c r="CS12" s="136"/>
      <c r="CT12" s="128"/>
      <c r="CU12" s="134"/>
      <c r="CV12" s="135"/>
      <c r="CW12" s="136"/>
      <c r="CX12" s="133">
        <v>253</v>
      </c>
      <c r="CY12" s="134" t="s">
        <v>5</v>
      </c>
      <c r="CZ12" s="135"/>
      <c r="DA12" s="136"/>
      <c r="DB12" s="128"/>
      <c r="DC12" s="134"/>
      <c r="DD12" s="135"/>
      <c r="DE12" s="136"/>
      <c r="DF12" s="128"/>
      <c r="DG12" s="134"/>
      <c r="DH12" s="135"/>
      <c r="DI12" s="136"/>
      <c r="DJ12" s="128"/>
      <c r="DK12" s="134"/>
      <c r="DL12" s="135"/>
      <c r="DM12" s="136"/>
      <c r="DN12" s="133">
        <v>204</v>
      </c>
      <c r="DO12" s="134" t="s">
        <v>5</v>
      </c>
      <c r="DP12" s="135"/>
      <c r="DQ12" s="136"/>
      <c r="DR12" s="128"/>
      <c r="DS12" s="134"/>
      <c r="DT12" s="135"/>
      <c r="DU12" s="136"/>
      <c r="DV12" s="128"/>
      <c r="DW12" s="134"/>
      <c r="DX12" s="135"/>
      <c r="DY12" s="136"/>
      <c r="DZ12" s="128"/>
      <c r="EA12" s="134"/>
      <c r="EB12" s="135"/>
      <c r="EC12" s="136"/>
      <c r="ED12" s="133">
        <v>223</v>
      </c>
      <c r="EE12" s="134">
        <v>5</v>
      </c>
      <c r="EF12" s="135"/>
      <c r="EG12" s="136"/>
      <c r="EH12" s="128"/>
      <c r="EI12" s="134"/>
      <c r="EJ12" s="135"/>
      <c r="EK12" s="136"/>
      <c r="EL12" s="128"/>
      <c r="EM12" s="134"/>
      <c r="EN12" s="135"/>
      <c r="EO12" s="136"/>
      <c r="EP12" s="128"/>
      <c r="EQ12" s="134"/>
      <c r="ER12" s="135"/>
      <c r="ES12" s="136"/>
      <c r="ET12" s="133">
        <v>233</v>
      </c>
      <c r="EU12" s="134">
        <v>6</v>
      </c>
      <c r="EV12" s="135"/>
      <c r="EW12" s="136"/>
      <c r="EX12" s="128"/>
      <c r="EY12" s="134"/>
      <c r="EZ12" s="135"/>
      <c r="FA12" s="136"/>
      <c r="FB12" s="128"/>
      <c r="FC12" s="134"/>
      <c r="FD12" s="135"/>
      <c r="FE12" s="136"/>
      <c r="FF12" s="128"/>
      <c r="FG12" s="134"/>
      <c r="FH12" s="135"/>
      <c r="FI12" s="136"/>
      <c r="FJ12" s="133">
        <v>230</v>
      </c>
      <c r="FK12" s="134">
        <v>5</v>
      </c>
      <c r="FL12" s="135"/>
      <c r="FM12" s="136"/>
      <c r="FN12" s="128"/>
      <c r="FO12" s="134"/>
      <c r="FP12" s="135"/>
      <c r="FQ12" s="136"/>
      <c r="FR12" s="128"/>
      <c r="FS12" s="134"/>
      <c r="FT12" s="137">
        <v>210</v>
      </c>
      <c r="FU12" s="138">
        <v>220</v>
      </c>
      <c r="FV12" s="128">
        <v>215</v>
      </c>
      <c r="FW12" s="134">
        <v>10</v>
      </c>
      <c r="FX12" s="135"/>
      <c r="FY12" s="136"/>
      <c r="FZ12" s="128"/>
      <c r="GA12" s="134"/>
      <c r="GB12" s="135"/>
      <c r="GC12" s="136"/>
      <c r="GD12" s="133">
        <v>270</v>
      </c>
      <c r="GE12" s="134">
        <v>12</v>
      </c>
      <c r="GF12" s="135"/>
      <c r="GG12" s="136"/>
      <c r="GH12" s="128"/>
      <c r="GI12" s="134"/>
      <c r="GJ12" s="135"/>
      <c r="GK12" s="136"/>
      <c r="GL12" s="128"/>
      <c r="GM12" s="134"/>
      <c r="GN12" s="135"/>
      <c r="GO12" s="136"/>
      <c r="GP12" s="128"/>
      <c r="GQ12" s="134"/>
      <c r="GR12" s="78"/>
      <c r="GS12" s="93">
        <v>1</v>
      </c>
    </row>
    <row r="13" spans="1:291" ht="15.75" x14ac:dyDescent="0.25">
      <c r="A13">
        <v>1</v>
      </c>
      <c r="B13">
        <v>2010</v>
      </c>
      <c r="C13" s="71">
        <v>40198</v>
      </c>
      <c r="D13" s="78"/>
      <c r="E13" s="132"/>
      <c r="F13" s="133">
        <v>329</v>
      </c>
      <c r="G13" s="134">
        <v>-10</v>
      </c>
      <c r="H13" s="135"/>
      <c r="I13" s="136"/>
      <c r="J13" s="128"/>
      <c r="K13" s="134"/>
      <c r="L13" s="135"/>
      <c r="M13" s="136"/>
      <c r="N13" s="128"/>
      <c r="O13" s="134"/>
      <c r="P13" s="135"/>
      <c r="Q13" s="136"/>
      <c r="R13" s="128"/>
      <c r="S13" s="134"/>
      <c r="T13" s="135"/>
      <c r="U13" s="136"/>
      <c r="V13" s="133">
        <v>263</v>
      </c>
      <c r="W13" s="134">
        <v>-5</v>
      </c>
      <c r="X13" s="135"/>
      <c r="Y13" s="136"/>
      <c r="Z13" s="128"/>
      <c r="AA13" s="134"/>
      <c r="AB13" s="135"/>
      <c r="AC13" s="136"/>
      <c r="AD13" s="128"/>
      <c r="AE13" s="134"/>
      <c r="AF13" s="135"/>
      <c r="AG13" s="136"/>
      <c r="AH13" s="128"/>
      <c r="AI13" s="134"/>
      <c r="AJ13" s="135"/>
      <c r="AK13" s="136"/>
      <c r="AL13" s="133">
        <v>282</v>
      </c>
      <c r="AM13" s="134">
        <v>-5</v>
      </c>
      <c r="AN13" s="135"/>
      <c r="AO13" s="136"/>
      <c r="AP13" s="128"/>
      <c r="AQ13" s="134"/>
      <c r="AR13" s="135"/>
      <c r="AS13" s="136"/>
      <c r="AT13" s="128"/>
      <c r="AU13" s="134"/>
      <c r="AV13" s="135"/>
      <c r="AW13" s="136"/>
      <c r="AX13" s="128"/>
      <c r="AY13" s="134"/>
      <c r="AZ13" s="135"/>
      <c r="BA13" s="136"/>
      <c r="BB13" s="133">
        <v>255</v>
      </c>
      <c r="BC13" s="134" t="s">
        <v>5</v>
      </c>
      <c r="BD13" s="135"/>
      <c r="BE13" s="136"/>
      <c r="BF13" s="128"/>
      <c r="BG13" s="134"/>
      <c r="BH13" s="135"/>
      <c r="BI13" s="136"/>
      <c r="BJ13" s="128"/>
      <c r="BK13" s="134"/>
      <c r="BL13" s="135"/>
      <c r="BM13" s="136"/>
      <c r="BN13" s="128"/>
      <c r="BO13" s="134"/>
      <c r="BP13" s="135"/>
      <c r="BQ13" s="136"/>
      <c r="BR13" s="133">
        <v>254</v>
      </c>
      <c r="BS13" s="134">
        <v>-10</v>
      </c>
      <c r="BT13" s="135"/>
      <c r="BU13" s="136"/>
      <c r="BV13" s="128"/>
      <c r="BW13" s="134"/>
      <c r="BX13" s="135"/>
      <c r="BY13" s="136"/>
      <c r="BZ13" s="128"/>
      <c r="CA13" s="134"/>
      <c r="CB13" s="135"/>
      <c r="CC13" s="136"/>
      <c r="CD13" s="128"/>
      <c r="CE13" s="134"/>
      <c r="CF13" s="135"/>
      <c r="CG13" s="136"/>
      <c r="CH13" s="133">
        <v>205</v>
      </c>
      <c r="CI13" s="134" t="s">
        <v>5</v>
      </c>
      <c r="CJ13" s="135"/>
      <c r="CK13" s="136"/>
      <c r="CL13" s="128"/>
      <c r="CM13" s="134"/>
      <c r="CN13" s="135"/>
      <c r="CO13" s="136"/>
      <c r="CP13" s="128"/>
      <c r="CQ13" s="134"/>
      <c r="CR13" s="135"/>
      <c r="CS13" s="136"/>
      <c r="CT13" s="128"/>
      <c r="CU13" s="134"/>
      <c r="CV13" s="135"/>
      <c r="CW13" s="136"/>
      <c r="CX13" s="133">
        <v>253</v>
      </c>
      <c r="CY13" s="134" t="s">
        <v>5</v>
      </c>
      <c r="CZ13" s="135"/>
      <c r="DA13" s="136"/>
      <c r="DB13" s="128"/>
      <c r="DC13" s="134"/>
      <c r="DD13" s="135"/>
      <c r="DE13" s="136"/>
      <c r="DF13" s="128"/>
      <c r="DG13" s="134"/>
      <c r="DH13" s="135"/>
      <c r="DI13" s="136"/>
      <c r="DJ13" s="128"/>
      <c r="DK13" s="134"/>
      <c r="DL13" s="135"/>
      <c r="DM13" s="136"/>
      <c r="DN13" s="133">
        <v>204</v>
      </c>
      <c r="DO13" s="134" t="s">
        <v>5</v>
      </c>
      <c r="DP13" s="135"/>
      <c r="DQ13" s="136"/>
      <c r="DR13" s="128"/>
      <c r="DS13" s="134"/>
      <c r="DT13" s="135"/>
      <c r="DU13" s="136"/>
      <c r="DV13" s="128"/>
      <c r="DW13" s="134"/>
      <c r="DX13" s="135"/>
      <c r="DY13" s="136"/>
      <c r="DZ13" s="128"/>
      <c r="EA13" s="134"/>
      <c r="EB13" s="135"/>
      <c r="EC13" s="136"/>
      <c r="ED13" s="133">
        <v>214</v>
      </c>
      <c r="EE13" s="134">
        <v>-9</v>
      </c>
      <c r="EF13" s="135"/>
      <c r="EG13" s="136"/>
      <c r="EH13" s="128"/>
      <c r="EI13" s="134"/>
      <c r="EJ13" s="135"/>
      <c r="EK13" s="136"/>
      <c r="EL13" s="128"/>
      <c r="EM13" s="134"/>
      <c r="EN13" s="135"/>
      <c r="EO13" s="136"/>
      <c r="EP13" s="128"/>
      <c r="EQ13" s="134"/>
      <c r="ER13" s="135"/>
      <c r="ES13" s="136"/>
      <c r="ET13" s="133">
        <v>223</v>
      </c>
      <c r="EU13" s="134">
        <v>-10</v>
      </c>
      <c r="EV13" s="135"/>
      <c r="EW13" s="136"/>
      <c r="EX13" s="128"/>
      <c r="EY13" s="134"/>
      <c r="EZ13" s="135"/>
      <c r="FA13" s="136"/>
      <c r="FB13" s="128"/>
      <c r="FC13" s="134"/>
      <c r="FD13" s="135"/>
      <c r="FE13" s="136"/>
      <c r="FF13" s="128"/>
      <c r="FG13" s="134"/>
      <c r="FH13" s="135"/>
      <c r="FI13" s="136"/>
      <c r="FJ13" s="133">
        <v>231</v>
      </c>
      <c r="FK13" s="134">
        <v>1</v>
      </c>
      <c r="FL13" s="135"/>
      <c r="FM13" s="136"/>
      <c r="FN13" s="128"/>
      <c r="FO13" s="134"/>
      <c r="FP13" s="135"/>
      <c r="FQ13" s="136"/>
      <c r="FR13" s="128"/>
      <c r="FS13" s="134"/>
      <c r="FT13" s="137">
        <v>215</v>
      </c>
      <c r="FU13" s="138">
        <v>225</v>
      </c>
      <c r="FV13" s="128">
        <v>220</v>
      </c>
      <c r="FW13" s="134">
        <v>5</v>
      </c>
      <c r="FX13" s="135"/>
      <c r="FY13" s="136"/>
      <c r="FZ13" s="128"/>
      <c r="GA13" s="134"/>
      <c r="GB13" s="135"/>
      <c r="GC13" s="136"/>
      <c r="GD13" s="133">
        <v>265</v>
      </c>
      <c r="GE13" s="134">
        <v>-5</v>
      </c>
      <c r="GF13" s="135"/>
      <c r="GG13" s="136"/>
      <c r="GH13" s="128"/>
      <c r="GI13" s="134"/>
      <c r="GJ13" s="135"/>
      <c r="GK13" s="136"/>
      <c r="GL13" s="128"/>
      <c r="GM13" s="134"/>
      <c r="GN13" s="135"/>
      <c r="GO13" s="136"/>
      <c r="GP13" s="128"/>
      <c r="GQ13" s="134"/>
      <c r="GR13" s="78"/>
      <c r="GS13" s="93">
        <v>1</v>
      </c>
    </row>
    <row r="14" spans="1:291" ht="15.75" x14ac:dyDescent="0.25">
      <c r="A14">
        <v>1</v>
      </c>
      <c r="B14">
        <v>2010</v>
      </c>
      <c r="C14" s="71">
        <v>40205</v>
      </c>
      <c r="D14" s="78"/>
      <c r="E14" s="132"/>
      <c r="F14" s="133">
        <v>324</v>
      </c>
      <c r="G14" s="134">
        <v>-5</v>
      </c>
      <c r="H14" s="135"/>
      <c r="I14" s="136"/>
      <c r="J14" s="128"/>
      <c r="K14" s="134"/>
      <c r="L14" s="135"/>
      <c r="M14" s="136"/>
      <c r="N14" s="128"/>
      <c r="O14" s="134"/>
      <c r="P14" s="135"/>
      <c r="Q14" s="136"/>
      <c r="R14" s="128"/>
      <c r="S14" s="134"/>
      <c r="T14" s="135"/>
      <c r="U14" s="136"/>
      <c r="V14" s="133">
        <v>258</v>
      </c>
      <c r="W14" s="134">
        <v>-5</v>
      </c>
      <c r="X14" s="135"/>
      <c r="Y14" s="136"/>
      <c r="Z14" s="128"/>
      <c r="AA14" s="134"/>
      <c r="AB14" s="135"/>
      <c r="AC14" s="136"/>
      <c r="AD14" s="128"/>
      <c r="AE14" s="134"/>
      <c r="AF14" s="135"/>
      <c r="AG14" s="136"/>
      <c r="AH14" s="128"/>
      <c r="AI14" s="134"/>
      <c r="AJ14" s="135"/>
      <c r="AK14" s="136"/>
      <c r="AL14" s="133">
        <v>277</v>
      </c>
      <c r="AM14" s="134">
        <v>-5</v>
      </c>
      <c r="AN14" s="135"/>
      <c r="AO14" s="136"/>
      <c r="AP14" s="128"/>
      <c r="AQ14" s="134"/>
      <c r="AR14" s="135"/>
      <c r="AS14" s="136"/>
      <c r="AT14" s="128"/>
      <c r="AU14" s="134"/>
      <c r="AV14" s="135"/>
      <c r="AW14" s="136"/>
      <c r="AX14" s="128"/>
      <c r="AY14" s="134"/>
      <c r="AZ14" s="135"/>
      <c r="BA14" s="136"/>
      <c r="BB14" s="133">
        <v>255</v>
      </c>
      <c r="BC14" s="134" t="s">
        <v>5</v>
      </c>
      <c r="BD14" s="135"/>
      <c r="BE14" s="136"/>
      <c r="BF14" s="128"/>
      <c r="BG14" s="134"/>
      <c r="BH14" s="135"/>
      <c r="BI14" s="136"/>
      <c r="BJ14" s="128"/>
      <c r="BK14" s="134"/>
      <c r="BL14" s="135"/>
      <c r="BM14" s="136"/>
      <c r="BN14" s="128"/>
      <c r="BO14" s="134"/>
      <c r="BP14" s="135"/>
      <c r="BQ14" s="136"/>
      <c r="BR14" s="133">
        <v>254</v>
      </c>
      <c r="BS14" s="134" t="s">
        <v>5</v>
      </c>
      <c r="BT14" s="135"/>
      <c r="BU14" s="136"/>
      <c r="BV14" s="128"/>
      <c r="BW14" s="134"/>
      <c r="BX14" s="135"/>
      <c r="BY14" s="136"/>
      <c r="BZ14" s="128"/>
      <c r="CA14" s="134"/>
      <c r="CB14" s="135"/>
      <c r="CC14" s="136"/>
      <c r="CD14" s="128"/>
      <c r="CE14" s="134"/>
      <c r="CF14" s="135"/>
      <c r="CG14" s="136"/>
      <c r="CH14" s="133">
        <v>208</v>
      </c>
      <c r="CI14" s="134">
        <v>3</v>
      </c>
      <c r="CJ14" s="135"/>
      <c r="CK14" s="136"/>
      <c r="CL14" s="128"/>
      <c r="CM14" s="134"/>
      <c r="CN14" s="135"/>
      <c r="CO14" s="136"/>
      <c r="CP14" s="128"/>
      <c r="CQ14" s="134"/>
      <c r="CR14" s="135"/>
      <c r="CS14" s="136"/>
      <c r="CT14" s="128"/>
      <c r="CU14" s="134"/>
      <c r="CV14" s="135"/>
      <c r="CW14" s="136"/>
      <c r="CX14" s="133">
        <v>256</v>
      </c>
      <c r="CY14" s="134">
        <v>3</v>
      </c>
      <c r="CZ14" s="135"/>
      <c r="DA14" s="136"/>
      <c r="DB14" s="128"/>
      <c r="DC14" s="134"/>
      <c r="DD14" s="135"/>
      <c r="DE14" s="136"/>
      <c r="DF14" s="128"/>
      <c r="DG14" s="134"/>
      <c r="DH14" s="135"/>
      <c r="DI14" s="136"/>
      <c r="DJ14" s="128"/>
      <c r="DK14" s="134"/>
      <c r="DL14" s="135"/>
      <c r="DM14" s="136"/>
      <c r="DN14" s="133">
        <v>197</v>
      </c>
      <c r="DO14" s="134">
        <v>-7</v>
      </c>
      <c r="DP14" s="135"/>
      <c r="DQ14" s="136"/>
      <c r="DR14" s="128"/>
      <c r="DS14" s="134"/>
      <c r="DT14" s="135"/>
      <c r="DU14" s="136"/>
      <c r="DV14" s="128"/>
      <c r="DW14" s="134"/>
      <c r="DX14" s="135"/>
      <c r="DY14" s="136"/>
      <c r="DZ14" s="128"/>
      <c r="EA14" s="134"/>
      <c r="EB14" s="135"/>
      <c r="EC14" s="136"/>
      <c r="ED14" s="133">
        <v>216</v>
      </c>
      <c r="EE14" s="134">
        <v>2</v>
      </c>
      <c r="EF14" s="135"/>
      <c r="EG14" s="136"/>
      <c r="EH14" s="128"/>
      <c r="EI14" s="134"/>
      <c r="EJ14" s="135"/>
      <c r="EK14" s="136"/>
      <c r="EL14" s="128"/>
      <c r="EM14" s="134"/>
      <c r="EN14" s="135"/>
      <c r="EO14" s="136"/>
      <c r="EP14" s="128"/>
      <c r="EQ14" s="134"/>
      <c r="ER14" s="135"/>
      <c r="ES14" s="136"/>
      <c r="ET14" s="133">
        <v>225</v>
      </c>
      <c r="EU14" s="134">
        <v>2</v>
      </c>
      <c r="EV14" s="135"/>
      <c r="EW14" s="136"/>
      <c r="EX14" s="128"/>
      <c r="EY14" s="134"/>
      <c r="EZ14" s="135"/>
      <c r="FA14" s="136"/>
      <c r="FB14" s="128"/>
      <c r="FC14" s="134"/>
      <c r="FD14" s="135"/>
      <c r="FE14" s="136"/>
      <c r="FF14" s="128"/>
      <c r="FG14" s="134"/>
      <c r="FH14" s="135"/>
      <c r="FI14" s="136"/>
      <c r="FJ14" s="133">
        <v>227</v>
      </c>
      <c r="FK14" s="134">
        <v>-4</v>
      </c>
      <c r="FL14" s="135"/>
      <c r="FM14" s="136"/>
      <c r="FN14" s="128"/>
      <c r="FO14" s="134"/>
      <c r="FP14" s="135"/>
      <c r="FQ14" s="136"/>
      <c r="FR14" s="128"/>
      <c r="FS14" s="134"/>
      <c r="FT14" s="137">
        <v>195</v>
      </c>
      <c r="FU14" s="138">
        <v>205</v>
      </c>
      <c r="FV14" s="128">
        <v>200</v>
      </c>
      <c r="FW14" s="134">
        <v>-20</v>
      </c>
      <c r="FX14" s="135"/>
      <c r="FY14" s="136"/>
      <c r="FZ14" s="128"/>
      <c r="GA14" s="134"/>
      <c r="GB14" s="135"/>
      <c r="GC14" s="136"/>
      <c r="GD14" s="133">
        <v>260</v>
      </c>
      <c r="GE14" s="134">
        <v>-5</v>
      </c>
      <c r="GF14" s="135"/>
      <c r="GG14" s="136"/>
      <c r="GH14" s="128"/>
      <c r="GI14" s="134"/>
      <c r="GJ14" s="135"/>
      <c r="GK14" s="136"/>
      <c r="GL14" s="128"/>
      <c r="GM14" s="134"/>
      <c r="GN14" s="135"/>
      <c r="GO14" s="136"/>
      <c r="GP14" s="128"/>
      <c r="GQ14" s="134"/>
      <c r="GR14" s="78"/>
      <c r="GS14" s="93">
        <v>1</v>
      </c>
    </row>
    <row r="15" spans="1:291" ht="15.75" x14ac:dyDescent="0.25">
      <c r="A15">
        <v>2</v>
      </c>
      <c r="B15">
        <v>2010</v>
      </c>
      <c r="C15" s="71">
        <v>40212</v>
      </c>
      <c r="D15" s="78"/>
      <c r="E15" s="132"/>
      <c r="F15" s="133">
        <v>324</v>
      </c>
      <c r="G15" s="134" t="s">
        <v>5</v>
      </c>
      <c r="H15" s="135"/>
      <c r="I15" s="136"/>
      <c r="J15" s="128"/>
      <c r="K15" s="134"/>
      <c r="L15" s="135"/>
      <c r="M15" s="136"/>
      <c r="N15" s="128"/>
      <c r="O15" s="134"/>
      <c r="P15" s="135"/>
      <c r="Q15" s="136"/>
      <c r="R15" s="128"/>
      <c r="S15" s="134"/>
      <c r="T15" s="135"/>
      <c r="U15" s="136"/>
      <c r="V15" s="133">
        <v>256</v>
      </c>
      <c r="W15" s="134">
        <v>-2</v>
      </c>
      <c r="X15" s="135"/>
      <c r="Y15" s="136"/>
      <c r="Z15" s="128"/>
      <c r="AA15" s="134"/>
      <c r="AB15" s="135"/>
      <c r="AC15" s="136"/>
      <c r="AD15" s="128"/>
      <c r="AE15" s="134"/>
      <c r="AF15" s="135"/>
      <c r="AG15" s="136"/>
      <c r="AH15" s="128"/>
      <c r="AI15" s="134"/>
      <c r="AJ15" s="135"/>
      <c r="AK15" s="136"/>
      <c r="AL15" s="133">
        <v>275</v>
      </c>
      <c r="AM15" s="134">
        <v>-2</v>
      </c>
      <c r="AN15" s="135"/>
      <c r="AO15" s="136"/>
      <c r="AP15" s="128"/>
      <c r="AQ15" s="134"/>
      <c r="AR15" s="135"/>
      <c r="AS15" s="136"/>
      <c r="AT15" s="128"/>
      <c r="AU15" s="134"/>
      <c r="AV15" s="135"/>
      <c r="AW15" s="136"/>
      <c r="AX15" s="128"/>
      <c r="AY15" s="134"/>
      <c r="AZ15" s="135"/>
      <c r="BA15" s="136"/>
      <c r="BB15" s="133">
        <v>255</v>
      </c>
      <c r="BC15" s="134" t="s">
        <v>5</v>
      </c>
      <c r="BD15" s="135"/>
      <c r="BE15" s="136"/>
      <c r="BF15" s="128"/>
      <c r="BG15" s="134"/>
      <c r="BH15" s="135"/>
      <c r="BI15" s="136"/>
      <c r="BJ15" s="128"/>
      <c r="BK15" s="134"/>
      <c r="BL15" s="135"/>
      <c r="BM15" s="136"/>
      <c r="BN15" s="128"/>
      <c r="BO15" s="134"/>
      <c r="BP15" s="135"/>
      <c r="BQ15" s="136"/>
      <c r="BR15" s="133">
        <v>249</v>
      </c>
      <c r="BS15" s="134">
        <v>-5</v>
      </c>
      <c r="BT15" s="135"/>
      <c r="BU15" s="136"/>
      <c r="BV15" s="128"/>
      <c r="BW15" s="134"/>
      <c r="BX15" s="135"/>
      <c r="BY15" s="136"/>
      <c r="BZ15" s="128"/>
      <c r="CA15" s="134"/>
      <c r="CB15" s="135"/>
      <c r="CC15" s="136"/>
      <c r="CD15" s="128"/>
      <c r="CE15" s="134"/>
      <c r="CF15" s="135"/>
      <c r="CG15" s="136"/>
      <c r="CH15" s="133">
        <v>205</v>
      </c>
      <c r="CI15" s="134">
        <v>-3</v>
      </c>
      <c r="CJ15" s="135"/>
      <c r="CK15" s="136"/>
      <c r="CL15" s="128"/>
      <c r="CM15" s="134"/>
      <c r="CN15" s="135"/>
      <c r="CO15" s="136"/>
      <c r="CP15" s="128"/>
      <c r="CQ15" s="134"/>
      <c r="CR15" s="135"/>
      <c r="CS15" s="136"/>
      <c r="CT15" s="128"/>
      <c r="CU15" s="134"/>
      <c r="CV15" s="135"/>
      <c r="CW15" s="136"/>
      <c r="CX15" s="133">
        <v>253</v>
      </c>
      <c r="CY15" s="134">
        <v>-3</v>
      </c>
      <c r="CZ15" s="135"/>
      <c r="DA15" s="136"/>
      <c r="DB15" s="128"/>
      <c r="DC15" s="134"/>
      <c r="DD15" s="135"/>
      <c r="DE15" s="136"/>
      <c r="DF15" s="128"/>
      <c r="DG15" s="134"/>
      <c r="DH15" s="135"/>
      <c r="DI15" s="136"/>
      <c r="DJ15" s="128"/>
      <c r="DK15" s="134"/>
      <c r="DL15" s="135"/>
      <c r="DM15" s="136"/>
      <c r="DN15" s="133">
        <v>194</v>
      </c>
      <c r="DO15" s="134">
        <v>-3</v>
      </c>
      <c r="DP15" s="135"/>
      <c r="DQ15" s="136"/>
      <c r="DR15" s="128"/>
      <c r="DS15" s="134"/>
      <c r="DT15" s="135"/>
      <c r="DU15" s="136"/>
      <c r="DV15" s="128"/>
      <c r="DW15" s="134"/>
      <c r="DX15" s="135"/>
      <c r="DY15" s="136"/>
      <c r="DZ15" s="128"/>
      <c r="EA15" s="134"/>
      <c r="EB15" s="135"/>
      <c r="EC15" s="136"/>
      <c r="ED15" s="133">
        <v>212</v>
      </c>
      <c r="EE15" s="134">
        <v>-4</v>
      </c>
      <c r="EF15" s="135"/>
      <c r="EG15" s="136"/>
      <c r="EH15" s="128"/>
      <c r="EI15" s="134"/>
      <c r="EJ15" s="135"/>
      <c r="EK15" s="136"/>
      <c r="EL15" s="128"/>
      <c r="EM15" s="134"/>
      <c r="EN15" s="135"/>
      <c r="EO15" s="136"/>
      <c r="EP15" s="128"/>
      <c r="EQ15" s="134"/>
      <c r="ER15" s="135"/>
      <c r="ES15" s="136"/>
      <c r="ET15" s="133">
        <v>221</v>
      </c>
      <c r="EU15" s="134">
        <v>-4</v>
      </c>
      <c r="EV15" s="135"/>
      <c r="EW15" s="136"/>
      <c r="EX15" s="128"/>
      <c r="EY15" s="134"/>
      <c r="EZ15" s="135"/>
      <c r="FA15" s="136"/>
      <c r="FB15" s="128"/>
      <c r="FC15" s="134"/>
      <c r="FD15" s="135"/>
      <c r="FE15" s="136"/>
      <c r="FF15" s="128"/>
      <c r="FG15" s="134"/>
      <c r="FH15" s="135"/>
      <c r="FI15" s="136"/>
      <c r="FJ15" s="133">
        <v>221</v>
      </c>
      <c r="FK15" s="134">
        <v>-6</v>
      </c>
      <c r="FL15" s="135"/>
      <c r="FM15" s="136"/>
      <c r="FN15" s="128"/>
      <c r="FO15" s="134"/>
      <c r="FP15" s="135"/>
      <c r="FQ15" s="136"/>
      <c r="FR15" s="128"/>
      <c r="FS15" s="134"/>
      <c r="FT15" s="135">
        <v>185</v>
      </c>
      <c r="FU15" s="136">
        <v>195</v>
      </c>
      <c r="FV15" s="128">
        <v>190</v>
      </c>
      <c r="FW15" s="134">
        <v>-10</v>
      </c>
      <c r="FX15" s="135"/>
      <c r="FY15" s="136"/>
      <c r="FZ15" s="128"/>
      <c r="GA15" s="134"/>
      <c r="GB15" s="135"/>
      <c r="GC15" s="136"/>
      <c r="GD15" s="133">
        <v>270</v>
      </c>
      <c r="GE15" s="134">
        <v>10</v>
      </c>
      <c r="GF15" s="135"/>
      <c r="GG15" s="136"/>
      <c r="GH15" s="128"/>
      <c r="GI15" s="134"/>
      <c r="GJ15" s="135"/>
      <c r="GK15" s="136"/>
      <c r="GL15" s="128"/>
      <c r="GM15" s="134"/>
      <c r="GN15" s="135"/>
      <c r="GO15" s="136"/>
      <c r="GP15" s="128"/>
      <c r="GQ15" s="134"/>
      <c r="GR15" s="78"/>
      <c r="GS15" s="93">
        <v>2</v>
      </c>
    </row>
    <row r="16" spans="1:291" ht="15.75" x14ac:dyDescent="0.25">
      <c r="A16">
        <v>2</v>
      </c>
      <c r="B16">
        <v>2010</v>
      </c>
      <c r="C16" s="71">
        <v>40219</v>
      </c>
      <c r="D16" s="78"/>
      <c r="E16" s="132"/>
      <c r="F16" s="133">
        <v>324</v>
      </c>
      <c r="G16" s="134" t="s">
        <v>5</v>
      </c>
      <c r="H16" s="135"/>
      <c r="I16" s="136"/>
      <c r="J16" s="128"/>
      <c r="K16" s="134"/>
      <c r="L16" s="135"/>
      <c r="M16" s="136"/>
      <c r="N16" s="128"/>
      <c r="O16" s="134"/>
      <c r="P16" s="135"/>
      <c r="Q16" s="136"/>
      <c r="R16" s="128"/>
      <c r="S16" s="134"/>
      <c r="T16" s="135"/>
      <c r="U16" s="136"/>
      <c r="V16" s="133">
        <v>256</v>
      </c>
      <c r="W16" s="134" t="s">
        <v>5</v>
      </c>
      <c r="X16" s="135"/>
      <c r="Y16" s="136"/>
      <c r="Z16" s="128"/>
      <c r="AA16" s="134"/>
      <c r="AB16" s="135"/>
      <c r="AC16" s="136"/>
      <c r="AD16" s="128"/>
      <c r="AE16" s="134"/>
      <c r="AF16" s="135"/>
      <c r="AG16" s="136"/>
      <c r="AH16" s="128"/>
      <c r="AI16" s="134"/>
      <c r="AJ16" s="135"/>
      <c r="AK16" s="136"/>
      <c r="AL16" s="133">
        <v>275</v>
      </c>
      <c r="AM16" s="134" t="s">
        <v>5</v>
      </c>
      <c r="AN16" s="135"/>
      <c r="AO16" s="136"/>
      <c r="AP16" s="128"/>
      <c r="AQ16" s="134"/>
      <c r="AR16" s="135"/>
      <c r="AS16" s="136"/>
      <c r="AT16" s="128"/>
      <c r="AU16" s="134"/>
      <c r="AV16" s="135"/>
      <c r="AW16" s="136"/>
      <c r="AX16" s="128"/>
      <c r="AY16" s="134"/>
      <c r="AZ16" s="135"/>
      <c r="BA16" s="136"/>
      <c r="BB16" s="133">
        <v>245</v>
      </c>
      <c r="BC16" s="134">
        <v>-10</v>
      </c>
      <c r="BD16" s="135"/>
      <c r="BE16" s="136"/>
      <c r="BF16" s="128"/>
      <c r="BG16" s="134"/>
      <c r="BH16" s="135"/>
      <c r="BI16" s="136"/>
      <c r="BJ16" s="128"/>
      <c r="BK16" s="134"/>
      <c r="BL16" s="135"/>
      <c r="BM16" s="136"/>
      <c r="BN16" s="128"/>
      <c r="BO16" s="134"/>
      <c r="BP16" s="135"/>
      <c r="BQ16" s="136"/>
      <c r="BR16" s="133">
        <v>249</v>
      </c>
      <c r="BS16" s="134" t="s">
        <v>5</v>
      </c>
      <c r="BT16" s="135"/>
      <c r="BU16" s="136"/>
      <c r="BV16" s="128"/>
      <c r="BW16" s="134"/>
      <c r="BX16" s="135"/>
      <c r="BY16" s="136"/>
      <c r="BZ16" s="128"/>
      <c r="CA16" s="134"/>
      <c r="CB16" s="135"/>
      <c r="CC16" s="136"/>
      <c r="CD16" s="128"/>
      <c r="CE16" s="134"/>
      <c r="CF16" s="135"/>
      <c r="CG16" s="136"/>
      <c r="CH16" s="133">
        <v>205</v>
      </c>
      <c r="CI16" s="134" t="s">
        <v>5</v>
      </c>
      <c r="CJ16" s="135"/>
      <c r="CK16" s="136"/>
      <c r="CL16" s="128"/>
      <c r="CM16" s="134"/>
      <c r="CN16" s="135"/>
      <c r="CO16" s="136"/>
      <c r="CP16" s="128"/>
      <c r="CQ16" s="134"/>
      <c r="CR16" s="135"/>
      <c r="CS16" s="136"/>
      <c r="CT16" s="128"/>
      <c r="CU16" s="134"/>
      <c r="CV16" s="135"/>
      <c r="CW16" s="136"/>
      <c r="CX16" s="133">
        <v>253</v>
      </c>
      <c r="CY16" s="134" t="s">
        <v>5</v>
      </c>
      <c r="CZ16" s="135"/>
      <c r="DA16" s="136"/>
      <c r="DB16" s="128"/>
      <c r="DC16" s="134"/>
      <c r="DD16" s="135"/>
      <c r="DE16" s="136"/>
      <c r="DF16" s="128"/>
      <c r="DG16" s="134"/>
      <c r="DH16" s="135"/>
      <c r="DI16" s="136"/>
      <c r="DJ16" s="128"/>
      <c r="DK16" s="134"/>
      <c r="DL16" s="135"/>
      <c r="DM16" s="136"/>
      <c r="DN16" s="133">
        <v>194</v>
      </c>
      <c r="DO16" s="134" t="s">
        <v>5</v>
      </c>
      <c r="DP16" s="135"/>
      <c r="DQ16" s="136"/>
      <c r="DR16" s="128"/>
      <c r="DS16" s="134"/>
      <c r="DT16" s="135"/>
      <c r="DU16" s="136"/>
      <c r="DV16" s="128"/>
      <c r="DW16" s="134"/>
      <c r="DX16" s="135"/>
      <c r="DY16" s="136"/>
      <c r="DZ16" s="128"/>
      <c r="EA16" s="134"/>
      <c r="EB16" s="135"/>
      <c r="EC16" s="136"/>
      <c r="ED16" s="133">
        <v>212</v>
      </c>
      <c r="EE16" s="134" t="s">
        <v>5</v>
      </c>
      <c r="EF16" s="135"/>
      <c r="EG16" s="136"/>
      <c r="EH16" s="128"/>
      <c r="EI16" s="134"/>
      <c r="EJ16" s="135"/>
      <c r="EK16" s="136"/>
      <c r="EL16" s="128"/>
      <c r="EM16" s="134"/>
      <c r="EN16" s="135"/>
      <c r="EO16" s="136"/>
      <c r="EP16" s="128"/>
      <c r="EQ16" s="134"/>
      <c r="ER16" s="135"/>
      <c r="ES16" s="136"/>
      <c r="ET16" s="133">
        <v>221</v>
      </c>
      <c r="EU16" s="134" t="s">
        <v>5</v>
      </c>
      <c r="EV16" s="135"/>
      <c r="EW16" s="136"/>
      <c r="EX16" s="128"/>
      <c r="EY16" s="134"/>
      <c r="EZ16" s="135"/>
      <c r="FA16" s="136"/>
      <c r="FB16" s="128"/>
      <c r="FC16" s="134"/>
      <c r="FD16" s="135"/>
      <c r="FE16" s="136"/>
      <c r="FF16" s="128"/>
      <c r="FG16" s="134"/>
      <c r="FH16" s="135"/>
      <c r="FI16" s="136"/>
      <c r="FJ16" s="133">
        <v>221</v>
      </c>
      <c r="FK16" s="134" t="s">
        <v>5</v>
      </c>
      <c r="FL16" s="135"/>
      <c r="FM16" s="136"/>
      <c r="FN16" s="128"/>
      <c r="FO16" s="134"/>
      <c r="FP16" s="135"/>
      <c r="FQ16" s="136"/>
      <c r="FR16" s="128"/>
      <c r="FS16" s="134"/>
      <c r="FT16" s="135">
        <v>185</v>
      </c>
      <c r="FU16" s="136">
        <v>195</v>
      </c>
      <c r="FV16" s="128">
        <v>190</v>
      </c>
      <c r="FW16" s="134" t="s">
        <v>5</v>
      </c>
      <c r="FX16" s="135"/>
      <c r="FY16" s="136"/>
      <c r="FZ16" s="128"/>
      <c r="GA16" s="134"/>
      <c r="GB16" s="135"/>
      <c r="GC16" s="136"/>
      <c r="GD16" s="133">
        <v>270</v>
      </c>
      <c r="GE16" s="134" t="s">
        <v>5</v>
      </c>
      <c r="GF16" s="135"/>
      <c r="GG16" s="136"/>
      <c r="GH16" s="128"/>
      <c r="GI16" s="134"/>
      <c r="GJ16" s="135"/>
      <c r="GK16" s="136"/>
      <c r="GL16" s="128"/>
      <c r="GM16" s="134"/>
      <c r="GN16" s="135"/>
      <c r="GO16" s="136"/>
      <c r="GP16" s="128"/>
      <c r="GQ16" s="134"/>
      <c r="GR16" s="78"/>
      <c r="GS16" s="93">
        <v>2</v>
      </c>
    </row>
    <row r="17" spans="1:201" ht="15.75" x14ac:dyDescent="0.25">
      <c r="A17">
        <v>2</v>
      </c>
      <c r="B17">
        <v>2010</v>
      </c>
      <c r="C17" s="71">
        <v>40226</v>
      </c>
      <c r="D17" s="78"/>
      <c r="E17" s="132"/>
      <c r="F17" s="133">
        <v>326</v>
      </c>
      <c r="G17" s="134">
        <v>2</v>
      </c>
      <c r="H17" s="135"/>
      <c r="I17" s="136"/>
      <c r="J17" s="128"/>
      <c r="K17" s="134"/>
      <c r="L17" s="135"/>
      <c r="M17" s="136"/>
      <c r="N17" s="128"/>
      <c r="O17" s="134"/>
      <c r="P17" s="135"/>
      <c r="Q17" s="136"/>
      <c r="R17" s="128"/>
      <c r="S17" s="134"/>
      <c r="T17" s="135"/>
      <c r="U17" s="136"/>
      <c r="V17" s="133">
        <v>256</v>
      </c>
      <c r="W17" s="134" t="s">
        <v>5</v>
      </c>
      <c r="X17" s="135"/>
      <c r="Y17" s="136"/>
      <c r="Z17" s="128"/>
      <c r="AA17" s="134"/>
      <c r="AB17" s="135"/>
      <c r="AC17" s="136"/>
      <c r="AD17" s="128"/>
      <c r="AE17" s="134"/>
      <c r="AF17" s="135"/>
      <c r="AG17" s="136"/>
      <c r="AH17" s="128"/>
      <c r="AI17" s="134"/>
      <c r="AJ17" s="135"/>
      <c r="AK17" s="136"/>
      <c r="AL17" s="133">
        <v>275</v>
      </c>
      <c r="AM17" s="134" t="s">
        <v>5</v>
      </c>
      <c r="AN17" s="135"/>
      <c r="AO17" s="136"/>
      <c r="AP17" s="128"/>
      <c r="AQ17" s="134"/>
      <c r="AR17" s="135"/>
      <c r="AS17" s="136"/>
      <c r="AT17" s="128"/>
      <c r="AU17" s="134"/>
      <c r="AV17" s="135"/>
      <c r="AW17" s="136"/>
      <c r="AX17" s="128"/>
      <c r="AY17" s="134"/>
      <c r="AZ17" s="135"/>
      <c r="BA17" s="136"/>
      <c r="BB17" s="133">
        <v>245</v>
      </c>
      <c r="BC17" s="134" t="s">
        <v>5</v>
      </c>
      <c r="BD17" s="135"/>
      <c r="BE17" s="136"/>
      <c r="BF17" s="128"/>
      <c r="BG17" s="134"/>
      <c r="BH17" s="135"/>
      <c r="BI17" s="136"/>
      <c r="BJ17" s="128"/>
      <c r="BK17" s="134"/>
      <c r="BL17" s="135"/>
      <c r="BM17" s="136"/>
      <c r="BN17" s="128"/>
      <c r="BO17" s="134"/>
      <c r="BP17" s="135"/>
      <c r="BQ17" s="136"/>
      <c r="BR17" s="133">
        <v>247</v>
      </c>
      <c r="BS17" s="134">
        <v>-2</v>
      </c>
      <c r="BT17" s="135"/>
      <c r="BU17" s="136"/>
      <c r="BV17" s="128"/>
      <c r="BW17" s="134"/>
      <c r="BX17" s="135"/>
      <c r="BY17" s="136"/>
      <c r="BZ17" s="128"/>
      <c r="CA17" s="134"/>
      <c r="CB17" s="135"/>
      <c r="CC17" s="136"/>
      <c r="CD17" s="128"/>
      <c r="CE17" s="134"/>
      <c r="CF17" s="135"/>
      <c r="CG17" s="136"/>
      <c r="CH17" s="133">
        <v>205</v>
      </c>
      <c r="CI17" s="134" t="s">
        <v>5</v>
      </c>
      <c r="CJ17" s="135"/>
      <c r="CK17" s="136"/>
      <c r="CL17" s="128"/>
      <c r="CM17" s="134"/>
      <c r="CN17" s="135"/>
      <c r="CO17" s="136"/>
      <c r="CP17" s="128"/>
      <c r="CQ17" s="134"/>
      <c r="CR17" s="135"/>
      <c r="CS17" s="136"/>
      <c r="CT17" s="128"/>
      <c r="CU17" s="134"/>
      <c r="CV17" s="135"/>
      <c r="CW17" s="136"/>
      <c r="CX17" s="133">
        <v>253</v>
      </c>
      <c r="CY17" s="134" t="s">
        <v>5</v>
      </c>
      <c r="CZ17" s="135"/>
      <c r="DA17" s="136"/>
      <c r="DB17" s="128"/>
      <c r="DC17" s="134"/>
      <c r="DD17" s="135"/>
      <c r="DE17" s="136"/>
      <c r="DF17" s="128"/>
      <c r="DG17" s="134"/>
      <c r="DH17" s="135"/>
      <c r="DI17" s="136"/>
      <c r="DJ17" s="128"/>
      <c r="DK17" s="134"/>
      <c r="DL17" s="135"/>
      <c r="DM17" s="136"/>
      <c r="DN17" s="133">
        <v>194</v>
      </c>
      <c r="DO17" s="134" t="s">
        <v>5</v>
      </c>
      <c r="DP17" s="135"/>
      <c r="DQ17" s="136"/>
      <c r="DR17" s="128"/>
      <c r="DS17" s="134"/>
      <c r="DT17" s="135"/>
      <c r="DU17" s="136"/>
      <c r="DV17" s="128"/>
      <c r="DW17" s="134"/>
      <c r="DX17" s="135"/>
      <c r="DY17" s="136"/>
      <c r="DZ17" s="128"/>
      <c r="EA17" s="134"/>
      <c r="EB17" s="135"/>
      <c r="EC17" s="136"/>
      <c r="ED17" s="133">
        <v>207</v>
      </c>
      <c r="EE17" s="134">
        <v>-5</v>
      </c>
      <c r="EF17" s="135"/>
      <c r="EG17" s="136"/>
      <c r="EH17" s="128"/>
      <c r="EI17" s="134"/>
      <c r="EJ17" s="135"/>
      <c r="EK17" s="136"/>
      <c r="EL17" s="128"/>
      <c r="EM17" s="134"/>
      <c r="EN17" s="135"/>
      <c r="EO17" s="136"/>
      <c r="EP17" s="128"/>
      <c r="EQ17" s="134"/>
      <c r="ER17" s="135"/>
      <c r="ES17" s="136"/>
      <c r="ET17" s="133">
        <v>216</v>
      </c>
      <c r="EU17" s="134">
        <v>-5</v>
      </c>
      <c r="EV17" s="135"/>
      <c r="EW17" s="136"/>
      <c r="EX17" s="128"/>
      <c r="EY17" s="134"/>
      <c r="EZ17" s="135"/>
      <c r="FA17" s="136"/>
      <c r="FB17" s="128"/>
      <c r="FC17" s="134"/>
      <c r="FD17" s="135"/>
      <c r="FE17" s="136"/>
      <c r="FF17" s="128"/>
      <c r="FG17" s="134"/>
      <c r="FH17" s="135"/>
      <c r="FI17" s="136"/>
      <c r="FJ17" s="133">
        <v>229</v>
      </c>
      <c r="FK17" s="134">
        <v>8</v>
      </c>
      <c r="FL17" s="135"/>
      <c r="FM17" s="136"/>
      <c r="FN17" s="128"/>
      <c r="FO17" s="134"/>
      <c r="FP17" s="135"/>
      <c r="FQ17" s="136"/>
      <c r="FR17" s="128"/>
      <c r="FS17" s="134"/>
      <c r="FT17" s="137">
        <v>185</v>
      </c>
      <c r="FU17" s="138">
        <v>195</v>
      </c>
      <c r="FV17" s="128">
        <v>190</v>
      </c>
      <c r="FW17" s="134" t="s">
        <v>5</v>
      </c>
      <c r="FX17" s="135"/>
      <c r="FY17" s="136"/>
      <c r="FZ17" s="128"/>
      <c r="GA17" s="134"/>
      <c r="GB17" s="135"/>
      <c r="GC17" s="136"/>
      <c r="GD17" s="133">
        <v>270</v>
      </c>
      <c r="GE17" s="134" t="s">
        <v>5</v>
      </c>
      <c r="GF17" s="135"/>
      <c r="GG17" s="136"/>
      <c r="GH17" s="128"/>
      <c r="GI17" s="134"/>
      <c r="GJ17" s="135"/>
      <c r="GK17" s="136"/>
      <c r="GL17" s="128"/>
      <c r="GM17" s="134"/>
      <c r="GN17" s="135"/>
      <c r="GO17" s="136"/>
      <c r="GP17" s="128"/>
      <c r="GQ17" s="134"/>
      <c r="GR17" s="78"/>
      <c r="GS17" s="93">
        <v>2</v>
      </c>
    </row>
    <row r="18" spans="1:201" ht="15.75" x14ac:dyDescent="0.25">
      <c r="A18">
        <v>2</v>
      </c>
      <c r="B18">
        <v>2010</v>
      </c>
      <c r="C18" s="71">
        <v>40233</v>
      </c>
      <c r="D18" s="78"/>
      <c r="E18" s="132"/>
      <c r="F18" s="133">
        <v>326</v>
      </c>
      <c r="G18" s="134" t="s">
        <v>5</v>
      </c>
      <c r="H18" s="135"/>
      <c r="I18" s="136"/>
      <c r="J18" s="128"/>
      <c r="K18" s="134"/>
      <c r="L18" s="135"/>
      <c r="M18" s="136"/>
      <c r="N18" s="128"/>
      <c r="O18" s="134"/>
      <c r="P18" s="135"/>
      <c r="Q18" s="136"/>
      <c r="R18" s="128"/>
      <c r="S18" s="134"/>
      <c r="T18" s="135"/>
      <c r="U18" s="136"/>
      <c r="V18" s="133">
        <v>256</v>
      </c>
      <c r="W18" s="134" t="s">
        <v>5</v>
      </c>
      <c r="X18" s="135"/>
      <c r="Y18" s="136"/>
      <c r="Z18" s="128"/>
      <c r="AA18" s="134"/>
      <c r="AB18" s="135"/>
      <c r="AC18" s="136"/>
      <c r="AD18" s="128"/>
      <c r="AE18" s="134"/>
      <c r="AF18" s="135"/>
      <c r="AG18" s="136"/>
      <c r="AH18" s="128"/>
      <c r="AI18" s="134"/>
      <c r="AJ18" s="135"/>
      <c r="AK18" s="136"/>
      <c r="AL18" s="133">
        <v>275</v>
      </c>
      <c r="AM18" s="134" t="s">
        <v>5</v>
      </c>
      <c r="AN18" s="135"/>
      <c r="AO18" s="136"/>
      <c r="AP18" s="128"/>
      <c r="AQ18" s="134"/>
      <c r="AR18" s="135"/>
      <c r="AS18" s="136"/>
      <c r="AT18" s="128"/>
      <c r="AU18" s="134"/>
      <c r="AV18" s="135"/>
      <c r="AW18" s="136"/>
      <c r="AX18" s="128"/>
      <c r="AY18" s="134"/>
      <c r="AZ18" s="135"/>
      <c r="BA18" s="136"/>
      <c r="BB18" s="133">
        <v>245</v>
      </c>
      <c r="BC18" s="134" t="s">
        <v>5</v>
      </c>
      <c r="BD18" s="135"/>
      <c r="BE18" s="136"/>
      <c r="BF18" s="128"/>
      <c r="BG18" s="134"/>
      <c r="BH18" s="135"/>
      <c r="BI18" s="136"/>
      <c r="BJ18" s="128"/>
      <c r="BK18" s="134"/>
      <c r="BL18" s="135"/>
      <c r="BM18" s="136"/>
      <c r="BN18" s="128"/>
      <c r="BO18" s="134"/>
      <c r="BP18" s="135"/>
      <c r="BQ18" s="136"/>
      <c r="BR18" s="133">
        <v>247</v>
      </c>
      <c r="BS18" s="134" t="s">
        <v>5</v>
      </c>
      <c r="BT18" s="135"/>
      <c r="BU18" s="136"/>
      <c r="BV18" s="128"/>
      <c r="BW18" s="134"/>
      <c r="BX18" s="135"/>
      <c r="BY18" s="136"/>
      <c r="BZ18" s="128"/>
      <c r="CA18" s="134"/>
      <c r="CB18" s="135"/>
      <c r="CC18" s="136"/>
      <c r="CD18" s="128"/>
      <c r="CE18" s="134"/>
      <c r="CF18" s="135"/>
      <c r="CG18" s="136"/>
      <c r="CH18" s="133">
        <v>205</v>
      </c>
      <c r="CI18" s="134" t="s">
        <v>5</v>
      </c>
      <c r="CJ18" s="135"/>
      <c r="CK18" s="136"/>
      <c r="CL18" s="128"/>
      <c r="CM18" s="134"/>
      <c r="CN18" s="135"/>
      <c r="CO18" s="136"/>
      <c r="CP18" s="128"/>
      <c r="CQ18" s="134"/>
      <c r="CR18" s="135"/>
      <c r="CS18" s="136"/>
      <c r="CT18" s="128"/>
      <c r="CU18" s="134"/>
      <c r="CV18" s="135"/>
      <c r="CW18" s="136"/>
      <c r="CX18" s="133">
        <v>253</v>
      </c>
      <c r="CY18" s="134" t="s">
        <v>5</v>
      </c>
      <c r="CZ18" s="135"/>
      <c r="DA18" s="136"/>
      <c r="DB18" s="128"/>
      <c r="DC18" s="134"/>
      <c r="DD18" s="135"/>
      <c r="DE18" s="136"/>
      <c r="DF18" s="128"/>
      <c r="DG18" s="134"/>
      <c r="DH18" s="135"/>
      <c r="DI18" s="136"/>
      <c r="DJ18" s="128"/>
      <c r="DK18" s="134"/>
      <c r="DL18" s="135"/>
      <c r="DM18" s="136"/>
      <c r="DN18" s="133">
        <v>194</v>
      </c>
      <c r="DO18" s="134" t="s">
        <v>5</v>
      </c>
      <c r="DP18" s="135"/>
      <c r="DQ18" s="136"/>
      <c r="DR18" s="128"/>
      <c r="DS18" s="134"/>
      <c r="DT18" s="135"/>
      <c r="DU18" s="136"/>
      <c r="DV18" s="128"/>
      <c r="DW18" s="134"/>
      <c r="DX18" s="135"/>
      <c r="DY18" s="136"/>
      <c r="DZ18" s="128"/>
      <c r="EA18" s="134"/>
      <c r="EB18" s="135"/>
      <c r="EC18" s="136"/>
      <c r="ED18" s="133">
        <v>207</v>
      </c>
      <c r="EE18" s="134" t="s">
        <v>5</v>
      </c>
      <c r="EF18" s="135"/>
      <c r="EG18" s="136"/>
      <c r="EH18" s="128"/>
      <c r="EI18" s="134"/>
      <c r="EJ18" s="135"/>
      <c r="EK18" s="136"/>
      <c r="EL18" s="128"/>
      <c r="EM18" s="134"/>
      <c r="EN18" s="135"/>
      <c r="EO18" s="136"/>
      <c r="EP18" s="128"/>
      <c r="EQ18" s="134"/>
      <c r="ER18" s="135"/>
      <c r="ES18" s="136"/>
      <c r="ET18" s="133">
        <v>216</v>
      </c>
      <c r="EU18" s="134" t="s">
        <v>5</v>
      </c>
      <c r="EV18" s="135"/>
      <c r="EW18" s="136"/>
      <c r="EX18" s="128"/>
      <c r="EY18" s="134"/>
      <c r="EZ18" s="135"/>
      <c r="FA18" s="136"/>
      <c r="FB18" s="128"/>
      <c r="FC18" s="134"/>
      <c r="FD18" s="135"/>
      <c r="FE18" s="136"/>
      <c r="FF18" s="128"/>
      <c r="FG18" s="134"/>
      <c r="FH18" s="135"/>
      <c r="FI18" s="136"/>
      <c r="FJ18" s="133">
        <v>229</v>
      </c>
      <c r="FK18" s="134" t="s">
        <v>5</v>
      </c>
      <c r="FL18" s="135"/>
      <c r="FM18" s="136"/>
      <c r="FN18" s="128"/>
      <c r="FO18" s="134"/>
      <c r="FP18" s="135"/>
      <c r="FQ18" s="136"/>
      <c r="FR18" s="128"/>
      <c r="FS18" s="134"/>
      <c r="FT18" s="137">
        <v>185</v>
      </c>
      <c r="FU18" s="138">
        <v>195</v>
      </c>
      <c r="FV18" s="128">
        <v>190</v>
      </c>
      <c r="FW18" s="134" t="s">
        <v>5</v>
      </c>
      <c r="FX18" s="135"/>
      <c r="FY18" s="136"/>
      <c r="FZ18" s="128"/>
      <c r="GA18" s="134"/>
      <c r="GB18" s="135"/>
      <c r="GC18" s="136"/>
      <c r="GD18" s="133">
        <v>270</v>
      </c>
      <c r="GE18" s="134" t="s">
        <v>5</v>
      </c>
      <c r="GF18" s="135"/>
      <c r="GG18" s="136"/>
      <c r="GH18" s="128"/>
      <c r="GI18" s="134"/>
      <c r="GJ18" s="135"/>
      <c r="GK18" s="136"/>
      <c r="GL18" s="128"/>
      <c r="GM18" s="134"/>
      <c r="GN18" s="135"/>
      <c r="GO18" s="136"/>
      <c r="GP18" s="128"/>
      <c r="GQ18" s="134"/>
      <c r="GR18" s="78"/>
      <c r="GS18" s="93">
        <v>2</v>
      </c>
    </row>
    <row r="19" spans="1:201" ht="15.75" x14ac:dyDescent="0.25">
      <c r="A19">
        <v>3</v>
      </c>
      <c r="B19">
        <v>2010</v>
      </c>
      <c r="C19" s="71">
        <v>40240</v>
      </c>
      <c r="D19" s="78"/>
      <c r="E19" s="132"/>
      <c r="F19" s="133">
        <v>330</v>
      </c>
      <c r="G19" s="134">
        <v>4</v>
      </c>
      <c r="H19" s="135"/>
      <c r="I19" s="136"/>
      <c r="J19" s="128"/>
      <c r="K19" s="134"/>
      <c r="L19" s="135"/>
      <c r="M19" s="136"/>
      <c r="N19" s="128"/>
      <c r="O19" s="134"/>
      <c r="P19" s="135"/>
      <c r="Q19" s="136"/>
      <c r="R19" s="128"/>
      <c r="S19" s="134"/>
      <c r="T19" s="135"/>
      <c r="U19" s="136"/>
      <c r="V19" s="133">
        <v>255</v>
      </c>
      <c r="W19" s="134">
        <v>-1</v>
      </c>
      <c r="X19" s="135"/>
      <c r="Y19" s="136"/>
      <c r="Z19" s="128"/>
      <c r="AA19" s="134"/>
      <c r="AB19" s="135"/>
      <c r="AC19" s="136"/>
      <c r="AD19" s="128"/>
      <c r="AE19" s="134"/>
      <c r="AF19" s="135"/>
      <c r="AG19" s="136"/>
      <c r="AH19" s="128"/>
      <c r="AI19" s="134"/>
      <c r="AJ19" s="135"/>
      <c r="AK19" s="136"/>
      <c r="AL19" s="133">
        <v>274</v>
      </c>
      <c r="AM19" s="134">
        <v>-1</v>
      </c>
      <c r="AN19" s="135"/>
      <c r="AO19" s="136"/>
      <c r="AP19" s="128"/>
      <c r="AQ19" s="134"/>
      <c r="AR19" s="135"/>
      <c r="AS19" s="136"/>
      <c r="AT19" s="128"/>
      <c r="AU19" s="134"/>
      <c r="AV19" s="135"/>
      <c r="AW19" s="136"/>
      <c r="AX19" s="128"/>
      <c r="AY19" s="134"/>
      <c r="AZ19" s="135"/>
      <c r="BA19" s="136"/>
      <c r="BB19" s="133">
        <v>245</v>
      </c>
      <c r="BC19" s="134" t="s">
        <v>5</v>
      </c>
      <c r="BD19" s="135"/>
      <c r="BE19" s="136"/>
      <c r="BF19" s="128"/>
      <c r="BG19" s="134"/>
      <c r="BH19" s="135"/>
      <c r="BI19" s="136"/>
      <c r="BJ19" s="128"/>
      <c r="BK19" s="134"/>
      <c r="BL19" s="135"/>
      <c r="BM19" s="136"/>
      <c r="BN19" s="128"/>
      <c r="BO19" s="134"/>
      <c r="BP19" s="135"/>
      <c r="BQ19" s="136"/>
      <c r="BR19" s="133">
        <v>242</v>
      </c>
      <c r="BS19" s="134">
        <v>-5</v>
      </c>
      <c r="BT19" s="135"/>
      <c r="BU19" s="136"/>
      <c r="BV19" s="128"/>
      <c r="BW19" s="134"/>
      <c r="BX19" s="135"/>
      <c r="BY19" s="136"/>
      <c r="BZ19" s="128"/>
      <c r="CA19" s="134"/>
      <c r="CB19" s="135"/>
      <c r="CC19" s="136"/>
      <c r="CD19" s="128"/>
      <c r="CE19" s="134"/>
      <c r="CF19" s="135"/>
      <c r="CG19" s="136"/>
      <c r="CH19" s="133">
        <v>205</v>
      </c>
      <c r="CI19" s="134" t="s">
        <v>5</v>
      </c>
      <c r="CJ19" s="135"/>
      <c r="CK19" s="136"/>
      <c r="CL19" s="128"/>
      <c r="CM19" s="134"/>
      <c r="CN19" s="135"/>
      <c r="CO19" s="136"/>
      <c r="CP19" s="128"/>
      <c r="CQ19" s="134"/>
      <c r="CR19" s="135"/>
      <c r="CS19" s="136"/>
      <c r="CT19" s="128"/>
      <c r="CU19" s="134"/>
      <c r="CV19" s="135"/>
      <c r="CW19" s="136"/>
      <c r="CX19" s="133">
        <v>253</v>
      </c>
      <c r="CY19" s="134" t="s">
        <v>5</v>
      </c>
      <c r="CZ19" s="135"/>
      <c r="DA19" s="136"/>
      <c r="DB19" s="128"/>
      <c r="DC19" s="134"/>
      <c r="DD19" s="135"/>
      <c r="DE19" s="136"/>
      <c r="DF19" s="128"/>
      <c r="DG19" s="134"/>
      <c r="DH19" s="135"/>
      <c r="DI19" s="136"/>
      <c r="DJ19" s="128"/>
      <c r="DK19" s="134"/>
      <c r="DL19" s="135"/>
      <c r="DM19" s="136"/>
      <c r="DN19" s="133">
        <v>194</v>
      </c>
      <c r="DO19" s="134" t="s">
        <v>5</v>
      </c>
      <c r="DP19" s="135"/>
      <c r="DQ19" s="136"/>
      <c r="DR19" s="128"/>
      <c r="DS19" s="134"/>
      <c r="DT19" s="135"/>
      <c r="DU19" s="136"/>
      <c r="DV19" s="128"/>
      <c r="DW19" s="134"/>
      <c r="DX19" s="135"/>
      <c r="DY19" s="136"/>
      <c r="DZ19" s="128"/>
      <c r="EA19" s="134"/>
      <c r="EB19" s="135"/>
      <c r="EC19" s="136"/>
      <c r="ED19" s="133">
        <v>209</v>
      </c>
      <c r="EE19" s="134">
        <v>2</v>
      </c>
      <c r="EF19" s="135"/>
      <c r="EG19" s="136"/>
      <c r="EH19" s="128"/>
      <c r="EI19" s="134"/>
      <c r="EJ19" s="135"/>
      <c r="EK19" s="136"/>
      <c r="EL19" s="128"/>
      <c r="EM19" s="134"/>
      <c r="EN19" s="135"/>
      <c r="EO19" s="136"/>
      <c r="EP19" s="128"/>
      <c r="EQ19" s="134"/>
      <c r="ER19" s="135"/>
      <c r="ES19" s="136"/>
      <c r="ET19" s="133">
        <v>218</v>
      </c>
      <c r="EU19" s="134">
        <v>2</v>
      </c>
      <c r="EV19" s="135"/>
      <c r="EW19" s="136"/>
      <c r="EX19" s="128"/>
      <c r="EY19" s="134"/>
      <c r="EZ19" s="135"/>
      <c r="FA19" s="136"/>
      <c r="FB19" s="128"/>
      <c r="FC19" s="134"/>
      <c r="FD19" s="135"/>
      <c r="FE19" s="136"/>
      <c r="FF19" s="128"/>
      <c r="FG19" s="134"/>
      <c r="FH19" s="135"/>
      <c r="FI19" s="136"/>
      <c r="FJ19" s="133">
        <v>231</v>
      </c>
      <c r="FK19" s="134">
        <v>2</v>
      </c>
      <c r="FL19" s="135"/>
      <c r="FM19" s="136"/>
      <c r="FN19" s="128"/>
      <c r="FO19" s="134"/>
      <c r="FP19" s="135"/>
      <c r="FQ19" s="136"/>
      <c r="FR19" s="128"/>
      <c r="FS19" s="134"/>
      <c r="FT19" s="137">
        <v>185</v>
      </c>
      <c r="FU19" s="138">
        <v>195</v>
      </c>
      <c r="FV19" s="128">
        <v>190</v>
      </c>
      <c r="FW19" s="134" t="s">
        <v>5</v>
      </c>
      <c r="FX19" s="135"/>
      <c r="FY19" s="136"/>
      <c r="FZ19" s="128"/>
      <c r="GA19" s="134"/>
      <c r="GB19" s="135"/>
      <c r="GC19" s="136"/>
      <c r="GD19" s="133">
        <v>270</v>
      </c>
      <c r="GE19" s="134" t="s">
        <v>5</v>
      </c>
      <c r="GF19" s="135"/>
      <c r="GG19" s="136"/>
      <c r="GH19" s="128"/>
      <c r="GI19" s="134"/>
      <c r="GJ19" s="135"/>
      <c r="GK19" s="136"/>
      <c r="GL19" s="128"/>
      <c r="GM19" s="134"/>
      <c r="GN19" s="135"/>
      <c r="GO19" s="136"/>
      <c r="GP19" s="128"/>
      <c r="GQ19" s="134"/>
      <c r="GR19" s="78"/>
      <c r="GS19" s="93">
        <v>3</v>
      </c>
    </row>
    <row r="20" spans="1:201" ht="15.75" x14ac:dyDescent="0.25">
      <c r="A20">
        <v>3</v>
      </c>
      <c r="B20">
        <v>2010</v>
      </c>
      <c r="C20" s="71">
        <v>40247</v>
      </c>
      <c r="D20" s="78"/>
      <c r="E20" s="132"/>
      <c r="F20" s="133">
        <v>330</v>
      </c>
      <c r="G20" s="134" t="s">
        <v>5</v>
      </c>
      <c r="H20" s="135"/>
      <c r="I20" s="136"/>
      <c r="J20" s="128"/>
      <c r="K20" s="134"/>
      <c r="L20" s="135"/>
      <c r="M20" s="136"/>
      <c r="N20" s="128"/>
      <c r="O20" s="134"/>
      <c r="P20" s="135"/>
      <c r="Q20" s="136"/>
      <c r="R20" s="128"/>
      <c r="S20" s="134"/>
      <c r="T20" s="135"/>
      <c r="U20" s="136"/>
      <c r="V20" s="133">
        <v>255</v>
      </c>
      <c r="W20" s="134" t="s">
        <v>5</v>
      </c>
      <c r="X20" s="135"/>
      <c r="Y20" s="136"/>
      <c r="Z20" s="128"/>
      <c r="AA20" s="134"/>
      <c r="AB20" s="135"/>
      <c r="AC20" s="136"/>
      <c r="AD20" s="128"/>
      <c r="AE20" s="134"/>
      <c r="AF20" s="135"/>
      <c r="AG20" s="136"/>
      <c r="AH20" s="128"/>
      <c r="AI20" s="134"/>
      <c r="AJ20" s="135"/>
      <c r="AK20" s="136"/>
      <c r="AL20" s="133">
        <v>274</v>
      </c>
      <c r="AM20" s="134" t="s">
        <v>5</v>
      </c>
      <c r="AN20" s="135"/>
      <c r="AO20" s="136"/>
      <c r="AP20" s="128"/>
      <c r="AQ20" s="134"/>
      <c r="AR20" s="135"/>
      <c r="AS20" s="136"/>
      <c r="AT20" s="128"/>
      <c r="AU20" s="134"/>
      <c r="AV20" s="135"/>
      <c r="AW20" s="136"/>
      <c r="AX20" s="128"/>
      <c r="AY20" s="134"/>
      <c r="AZ20" s="135"/>
      <c r="BA20" s="136"/>
      <c r="BB20" s="133">
        <v>245</v>
      </c>
      <c r="BC20" s="134" t="s">
        <v>5</v>
      </c>
      <c r="BD20" s="135"/>
      <c r="BE20" s="136"/>
      <c r="BF20" s="128"/>
      <c r="BG20" s="134"/>
      <c r="BH20" s="135"/>
      <c r="BI20" s="136"/>
      <c r="BJ20" s="128"/>
      <c r="BK20" s="134"/>
      <c r="BL20" s="135"/>
      <c r="BM20" s="136"/>
      <c r="BN20" s="128"/>
      <c r="BO20" s="134"/>
      <c r="BP20" s="135"/>
      <c r="BQ20" s="136"/>
      <c r="BR20" s="133">
        <v>242</v>
      </c>
      <c r="BS20" s="134" t="s">
        <v>5</v>
      </c>
      <c r="BT20" s="135"/>
      <c r="BU20" s="136"/>
      <c r="BV20" s="128"/>
      <c r="BW20" s="134"/>
      <c r="BX20" s="135"/>
      <c r="BY20" s="136"/>
      <c r="BZ20" s="128"/>
      <c r="CA20" s="134"/>
      <c r="CB20" s="135"/>
      <c r="CC20" s="136"/>
      <c r="CD20" s="128"/>
      <c r="CE20" s="134"/>
      <c r="CF20" s="135"/>
      <c r="CG20" s="136"/>
      <c r="CH20" s="133">
        <v>205</v>
      </c>
      <c r="CI20" s="134" t="s">
        <v>5</v>
      </c>
      <c r="CJ20" s="135"/>
      <c r="CK20" s="136"/>
      <c r="CL20" s="128"/>
      <c r="CM20" s="134"/>
      <c r="CN20" s="135"/>
      <c r="CO20" s="136"/>
      <c r="CP20" s="128"/>
      <c r="CQ20" s="134"/>
      <c r="CR20" s="135"/>
      <c r="CS20" s="136"/>
      <c r="CT20" s="128"/>
      <c r="CU20" s="134"/>
      <c r="CV20" s="135"/>
      <c r="CW20" s="136"/>
      <c r="CX20" s="133">
        <v>253</v>
      </c>
      <c r="CY20" s="134" t="s">
        <v>5</v>
      </c>
      <c r="CZ20" s="135"/>
      <c r="DA20" s="136"/>
      <c r="DB20" s="128"/>
      <c r="DC20" s="134"/>
      <c r="DD20" s="135"/>
      <c r="DE20" s="136"/>
      <c r="DF20" s="128"/>
      <c r="DG20" s="134"/>
      <c r="DH20" s="135"/>
      <c r="DI20" s="136"/>
      <c r="DJ20" s="128"/>
      <c r="DK20" s="134"/>
      <c r="DL20" s="135"/>
      <c r="DM20" s="136"/>
      <c r="DN20" s="133">
        <v>194</v>
      </c>
      <c r="DO20" s="134" t="s">
        <v>5</v>
      </c>
      <c r="DP20" s="135"/>
      <c r="DQ20" s="136"/>
      <c r="DR20" s="128"/>
      <c r="DS20" s="134"/>
      <c r="DT20" s="135"/>
      <c r="DU20" s="136"/>
      <c r="DV20" s="128"/>
      <c r="DW20" s="134"/>
      <c r="DX20" s="135"/>
      <c r="DY20" s="136"/>
      <c r="DZ20" s="128"/>
      <c r="EA20" s="134"/>
      <c r="EB20" s="135"/>
      <c r="EC20" s="136"/>
      <c r="ED20" s="133">
        <v>209</v>
      </c>
      <c r="EE20" s="134" t="s">
        <v>5</v>
      </c>
      <c r="EF20" s="135"/>
      <c r="EG20" s="136"/>
      <c r="EH20" s="128"/>
      <c r="EI20" s="134"/>
      <c r="EJ20" s="135"/>
      <c r="EK20" s="136"/>
      <c r="EL20" s="128"/>
      <c r="EM20" s="134"/>
      <c r="EN20" s="135"/>
      <c r="EO20" s="136"/>
      <c r="EP20" s="128"/>
      <c r="EQ20" s="134"/>
      <c r="ER20" s="135"/>
      <c r="ES20" s="136"/>
      <c r="ET20" s="133">
        <v>218</v>
      </c>
      <c r="EU20" s="134" t="s">
        <v>5</v>
      </c>
      <c r="EV20" s="135"/>
      <c r="EW20" s="136"/>
      <c r="EX20" s="128"/>
      <c r="EY20" s="134"/>
      <c r="EZ20" s="135"/>
      <c r="FA20" s="136"/>
      <c r="FB20" s="128"/>
      <c r="FC20" s="134"/>
      <c r="FD20" s="135"/>
      <c r="FE20" s="136"/>
      <c r="FF20" s="128"/>
      <c r="FG20" s="134"/>
      <c r="FH20" s="135"/>
      <c r="FI20" s="136"/>
      <c r="FJ20" s="133">
        <v>231</v>
      </c>
      <c r="FK20" s="134" t="s">
        <v>5</v>
      </c>
      <c r="FL20" s="135"/>
      <c r="FM20" s="136"/>
      <c r="FN20" s="128"/>
      <c r="FO20" s="134"/>
      <c r="FP20" s="135"/>
      <c r="FQ20" s="136"/>
      <c r="FR20" s="128"/>
      <c r="FS20" s="134"/>
      <c r="FT20" s="135">
        <v>185</v>
      </c>
      <c r="FU20" s="136">
        <v>195</v>
      </c>
      <c r="FV20" s="128">
        <v>190</v>
      </c>
      <c r="FW20" s="134" t="s">
        <v>5</v>
      </c>
      <c r="FX20" s="135"/>
      <c r="FY20" s="136"/>
      <c r="FZ20" s="128"/>
      <c r="GA20" s="134"/>
      <c r="GB20" s="135"/>
      <c r="GC20" s="136"/>
      <c r="GD20" s="133">
        <v>270</v>
      </c>
      <c r="GE20" s="134" t="s">
        <v>5</v>
      </c>
      <c r="GF20" s="135"/>
      <c r="GG20" s="136"/>
      <c r="GH20" s="128"/>
      <c r="GI20" s="134"/>
      <c r="GJ20" s="135"/>
      <c r="GK20" s="136"/>
      <c r="GL20" s="128"/>
      <c r="GM20" s="134"/>
      <c r="GN20" s="135"/>
      <c r="GO20" s="136"/>
      <c r="GP20" s="128"/>
      <c r="GQ20" s="134"/>
      <c r="GR20" s="78"/>
      <c r="GS20" s="93">
        <v>3</v>
      </c>
    </row>
    <row r="21" spans="1:201" ht="15.75" x14ac:dyDescent="0.25">
      <c r="A21">
        <v>3</v>
      </c>
      <c r="B21">
        <v>2010</v>
      </c>
      <c r="C21" s="71">
        <v>40254</v>
      </c>
      <c r="D21" s="78"/>
      <c r="E21" s="132"/>
      <c r="F21" s="133">
        <v>327</v>
      </c>
      <c r="G21" s="134">
        <v>-3</v>
      </c>
      <c r="H21" s="135"/>
      <c r="I21" s="136"/>
      <c r="J21" s="128"/>
      <c r="K21" s="134"/>
      <c r="L21" s="135"/>
      <c r="M21" s="136"/>
      <c r="N21" s="128"/>
      <c r="O21" s="134"/>
      <c r="P21" s="135"/>
      <c r="Q21" s="136"/>
      <c r="R21" s="128"/>
      <c r="S21" s="134"/>
      <c r="T21" s="135"/>
      <c r="U21" s="136"/>
      <c r="V21" s="133">
        <v>253</v>
      </c>
      <c r="W21" s="134">
        <v>-2</v>
      </c>
      <c r="X21" s="135"/>
      <c r="Y21" s="136"/>
      <c r="Z21" s="128"/>
      <c r="AA21" s="134"/>
      <c r="AB21" s="135"/>
      <c r="AC21" s="136"/>
      <c r="AD21" s="128"/>
      <c r="AE21" s="134"/>
      <c r="AF21" s="135"/>
      <c r="AG21" s="136"/>
      <c r="AH21" s="128"/>
      <c r="AI21" s="134"/>
      <c r="AJ21" s="135"/>
      <c r="AK21" s="136"/>
      <c r="AL21" s="133">
        <v>272</v>
      </c>
      <c r="AM21" s="134">
        <v>-2</v>
      </c>
      <c r="AN21" s="135"/>
      <c r="AO21" s="136"/>
      <c r="AP21" s="128"/>
      <c r="AQ21" s="134"/>
      <c r="AR21" s="135"/>
      <c r="AS21" s="136"/>
      <c r="AT21" s="128"/>
      <c r="AU21" s="134"/>
      <c r="AV21" s="135"/>
      <c r="AW21" s="136"/>
      <c r="AX21" s="128"/>
      <c r="AY21" s="134"/>
      <c r="AZ21" s="135"/>
      <c r="BA21" s="136"/>
      <c r="BB21" s="133">
        <v>245</v>
      </c>
      <c r="BC21" s="134" t="s">
        <v>5</v>
      </c>
      <c r="BD21" s="135"/>
      <c r="BE21" s="136"/>
      <c r="BF21" s="128"/>
      <c r="BG21" s="134"/>
      <c r="BH21" s="135"/>
      <c r="BI21" s="136"/>
      <c r="BJ21" s="128"/>
      <c r="BK21" s="134"/>
      <c r="BL21" s="135"/>
      <c r="BM21" s="136"/>
      <c r="BN21" s="128"/>
      <c r="BO21" s="134"/>
      <c r="BP21" s="135"/>
      <c r="BQ21" s="136"/>
      <c r="BR21" s="133">
        <v>236</v>
      </c>
      <c r="BS21" s="134">
        <v>-6</v>
      </c>
      <c r="BT21" s="135"/>
      <c r="BU21" s="136"/>
      <c r="BV21" s="128"/>
      <c r="BW21" s="134"/>
      <c r="BX21" s="135"/>
      <c r="BY21" s="136"/>
      <c r="BZ21" s="128"/>
      <c r="CA21" s="134"/>
      <c r="CB21" s="135"/>
      <c r="CC21" s="136"/>
      <c r="CD21" s="128"/>
      <c r="CE21" s="134"/>
      <c r="CF21" s="135"/>
      <c r="CG21" s="136"/>
      <c r="CH21" s="133">
        <v>205</v>
      </c>
      <c r="CI21" s="134" t="s">
        <v>5</v>
      </c>
      <c r="CJ21" s="135"/>
      <c r="CK21" s="136"/>
      <c r="CL21" s="128"/>
      <c r="CM21" s="134"/>
      <c r="CN21" s="135"/>
      <c r="CO21" s="136"/>
      <c r="CP21" s="128"/>
      <c r="CQ21" s="134"/>
      <c r="CR21" s="135"/>
      <c r="CS21" s="136"/>
      <c r="CT21" s="128"/>
      <c r="CU21" s="134"/>
      <c r="CV21" s="135"/>
      <c r="CW21" s="136"/>
      <c r="CX21" s="133">
        <v>252</v>
      </c>
      <c r="CY21" s="134">
        <v>-1</v>
      </c>
      <c r="CZ21" s="135"/>
      <c r="DA21" s="136"/>
      <c r="DB21" s="128"/>
      <c r="DC21" s="134"/>
      <c r="DD21" s="135"/>
      <c r="DE21" s="136"/>
      <c r="DF21" s="128"/>
      <c r="DG21" s="134"/>
      <c r="DH21" s="135"/>
      <c r="DI21" s="136"/>
      <c r="DJ21" s="128"/>
      <c r="DK21" s="134"/>
      <c r="DL21" s="135"/>
      <c r="DM21" s="136"/>
      <c r="DN21" s="133">
        <v>194</v>
      </c>
      <c r="DO21" s="134" t="s">
        <v>5</v>
      </c>
      <c r="DP21" s="135"/>
      <c r="DQ21" s="136"/>
      <c r="DR21" s="128"/>
      <c r="DS21" s="134"/>
      <c r="DT21" s="135"/>
      <c r="DU21" s="136"/>
      <c r="DV21" s="128"/>
      <c r="DW21" s="134"/>
      <c r="DX21" s="135"/>
      <c r="DY21" s="136"/>
      <c r="DZ21" s="128"/>
      <c r="EA21" s="134"/>
      <c r="EB21" s="135"/>
      <c r="EC21" s="136"/>
      <c r="ED21" s="133">
        <v>195</v>
      </c>
      <c r="EE21" s="134">
        <v>-14</v>
      </c>
      <c r="EF21" s="135"/>
      <c r="EG21" s="136"/>
      <c r="EH21" s="128"/>
      <c r="EI21" s="134"/>
      <c r="EJ21" s="135"/>
      <c r="EK21" s="136"/>
      <c r="EL21" s="128"/>
      <c r="EM21" s="134"/>
      <c r="EN21" s="135"/>
      <c r="EO21" s="136"/>
      <c r="EP21" s="128"/>
      <c r="EQ21" s="134"/>
      <c r="ER21" s="135"/>
      <c r="ES21" s="136"/>
      <c r="ET21" s="133">
        <v>195</v>
      </c>
      <c r="EU21" s="134">
        <v>-23</v>
      </c>
      <c r="EV21" s="135"/>
      <c r="EW21" s="136"/>
      <c r="EX21" s="128"/>
      <c r="EY21" s="134"/>
      <c r="EZ21" s="135"/>
      <c r="FA21" s="136"/>
      <c r="FB21" s="128"/>
      <c r="FC21" s="134"/>
      <c r="FD21" s="135"/>
      <c r="FE21" s="136"/>
      <c r="FF21" s="128"/>
      <c r="FG21" s="134"/>
      <c r="FH21" s="135"/>
      <c r="FI21" s="136"/>
      <c r="FJ21" s="133">
        <v>228</v>
      </c>
      <c r="FK21" s="134">
        <v>-3</v>
      </c>
      <c r="FL21" s="135"/>
      <c r="FM21" s="136"/>
      <c r="FN21" s="128"/>
      <c r="FO21" s="134"/>
      <c r="FP21" s="135"/>
      <c r="FQ21" s="136"/>
      <c r="FR21" s="128"/>
      <c r="FS21" s="134"/>
      <c r="FT21" s="135">
        <v>185</v>
      </c>
      <c r="FU21" s="136">
        <v>195</v>
      </c>
      <c r="FV21" s="128">
        <v>190</v>
      </c>
      <c r="FW21" s="134" t="s">
        <v>5</v>
      </c>
      <c r="FX21" s="135"/>
      <c r="FY21" s="136"/>
      <c r="FZ21" s="128"/>
      <c r="GA21" s="134"/>
      <c r="GB21" s="135"/>
      <c r="GC21" s="136"/>
      <c r="GD21" s="133">
        <v>267</v>
      </c>
      <c r="GE21" s="134">
        <v>-3</v>
      </c>
      <c r="GF21" s="135"/>
      <c r="GG21" s="136"/>
      <c r="GH21" s="128"/>
      <c r="GI21" s="134"/>
      <c r="GJ21" s="135"/>
      <c r="GK21" s="136"/>
      <c r="GL21" s="128"/>
      <c r="GM21" s="134"/>
      <c r="GN21" s="135"/>
      <c r="GO21" s="136"/>
      <c r="GP21" s="128"/>
      <c r="GQ21" s="134"/>
      <c r="GR21" s="78"/>
      <c r="GS21" s="93">
        <v>3</v>
      </c>
    </row>
    <row r="22" spans="1:201" ht="15.75" x14ac:dyDescent="0.25">
      <c r="A22">
        <v>3</v>
      </c>
      <c r="B22">
        <v>2010</v>
      </c>
      <c r="C22" s="71">
        <v>40261</v>
      </c>
      <c r="D22" s="78"/>
      <c r="E22" s="132"/>
      <c r="F22" s="133">
        <v>327</v>
      </c>
      <c r="G22" s="134" t="s">
        <v>5</v>
      </c>
      <c r="H22" s="135"/>
      <c r="I22" s="136"/>
      <c r="J22" s="128"/>
      <c r="K22" s="134"/>
      <c r="L22" s="135"/>
      <c r="M22" s="136"/>
      <c r="N22" s="128"/>
      <c r="O22" s="134"/>
      <c r="P22" s="135"/>
      <c r="Q22" s="136"/>
      <c r="R22" s="128"/>
      <c r="S22" s="134"/>
      <c r="T22" s="135"/>
      <c r="U22" s="136"/>
      <c r="V22" s="133">
        <v>248</v>
      </c>
      <c r="W22" s="134">
        <v>-5</v>
      </c>
      <c r="X22" s="135"/>
      <c r="Y22" s="136"/>
      <c r="Z22" s="128"/>
      <c r="AA22" s="134"/>
      <c r="AB22" s="135"/>
      <c r="AC22" s="136"/>
      <c r="AD22" s="128"/>
      <c r="AE22" s="134"/>
      <c r="AF22" s="135"/>
      <c r="AG22" s="136"/>
      <c r="AH22" s="128"/>
      <c r="AI22" s="134"/>
      <c r="AJ22" s="135"/>
      <c r="AK22" s="136"/>
      <c r="AL22" s="133">
        <v>267</v>
      </c>
      <c r="AM22" s="134">
        <v>-5</v>
      </c>
      <c r="AN22" s="135"/>
      <c r="AO22" s="136"/>
      <c r="AP22" s="128"/>
      <c r="AQ22" s="134"/>
      <c r="AR22" s="135"/>
      <c r="AS22" s="136"/>
      <c r="AT22" s="128"/>
      <c r="AU22" s="134"/>
      <c r="AV22" s="135"/>
      <c r="AW22" s="136"/>
      <c r="AX22" s="128"/>
      <c r="AY22" s="134"/>
      <c r="AZ22" s="135"/>
      <c r="BA22" s="136"/>
      <c r="BB22" s="133">
        <v>235</v>
      </c>
      <c r="BC22" s="134">
        <v>-10</v>
      </c>
      <c r="BD22" s="135"/>
      <c r="BE22" s="136"/>
      <c r="BF22" s="128"/>
      <c r="BG22" s="134"/>
      <c r="BH22" s="135"/>
      <c r="BI22" s="136"/>
      <c r="BJ22" s="128"/>
      <c r="BK22" s="134"/>
      <c r="BL22" s="135"/>
      <c r="BM22" s="136"/>
      <c r="BN22" s="128"/>
      <c r="BO22" s="134"/>
      <c r="BP22" s="135"/>
      <c r="BQ22" s="136"/>
      <c r="BR22" s="133">
        <v>231</v>
      </c>
      <c r="BS22" s="134">
        <v>-5</v>
      </c>
      <c r="BT22" s="135"/>
      <c r="BU22" s="136"/>
      <c r="BV22" s="128"/>
      <c r="BW22" s="134"/>
      <c r="BX22" s="135"/>
      <c r="BY22" s="136"/>
      <c r="BZ22" s="128"/>
      <c r="CA22" s="134"/>
      <c r="CB22" s="135"/>
      <c r="CC22" s="136"/>
      <c r="CD22" s="128"/>
      <c r="CE22" s="134"/>
      <c r="CF22" s="135"/>
      <c r="CG22" s="136"/>
      <c r="CH22" s="133">
        <v>200</v>
      </c>
      <c r="CI22" s="134">
        <v>-5</v>
      </c>
      <c r="CJ22" s="135"/>
      <c r="CK22" s="136"/>
      <c r="CL22" s="128"/>
      <c r="CM22" s="134"/>
      <c r="CN22" s="135"/>
      <c r="CO22" s="136"/>
      <c r="CP22" s="128"/>
      <c r="CQ22" s="134"/>
      <c r="CR22" s="135"/>
      <c r="CS22" s="136"/>
      <c r="CT22" s="128"/>
      <c r="CU22" s="134"/>
      <c r="CV22" s="135"/>
      <c r="CW22" s="136"/>
      <c r="CX22" s="133">
        <v>247</v>
      </c>
      <c r="CY22" s="134">
        <v>-5</v>
      </c>
      <c r="CZ22" s="135"/>
      <c r="DA22" s="136"/>
      <c r="DB22" s="128"/>
      <c r="DC22" s="134"/>
      <c r="DD22" s="135"/>
      <c r="DE22" s="136"/>
      <c r="DF22" s="128"/>
      <c r="DG22" s="134"/>
      <c r="DH22" s="135"/>
      <c r="DI22" s="136"/>
      <c r="DJ22" s="128"/>
      <c r="DK22" s="134"/>
      <c r="DL22" s="135"/>
      <c r="DM22" s="136"/>
      <c r="DN22" s="133">
        <v>189</v>
      </c>
      <c r="DO22" s="134">
        <v>-5</v>
      </c>
      <c r="DP22" s="135"/>
      <c r="DQ22" s="136"/>
      <c r="DR22" s="128"/>
      <c r="DS22" s="134"/>
      <c r="DT22" s="135"/>
      <c r="DU22" s="136"/>
      <c r="DV22" s="128"/>
      <c r="DW22" s="134"/>
      <c r="DX22" s="135"/>
      <c r="DY22" s="136"/>
      <c r="DZ22" s="128"/>
      <c r="EA22" s="134"/>
      <c r="EB22" s="135"/>
      <c r="EC22" s="136"/>
      <c r="ED22" s="133">
        <v>195</v>
      </c>
      <c r="EE22" s="134" t="s">
        <v>5</v>
      </c>
      <c r="EF22" s="135"/>
      <c r="EG22" s="136"/>
      <c r="EH22" s="128"/>
      <c r="EI22" s="134"/>
      <c r="EJ22" s="135"/>
      <c r="EK22" s="136"/>
      <c r="EL22" s="128"/>
      <c r="EM22" s="134"/>
      <c r="EN22" s="135"/>
      <c r="EO22" s="136"/>
      <c r="EP22" s="128"/>
      <c r="EQ22" s="134"/>
      <c r="ER22" s="135"/>
      <c r="ES22" s="136"/>
      <c r="ET22" s="133">
        <v>195</v>
      </c>
      <c r="EU22" s="134" t="s">
        <v>5</v>
      </c>
      <c r="EV22" s="135"/>
      <c r="EW22" s="136"/>
      <c r="EX22" s="128"/>
      <c r="EY22" s="134"/>
      <c r="EZ22" s="135"/>
      <c r="FA22" s="136"/>
      <c r="FB22" s="128"/>
      <c r="FC22" s="134"/>
      <c r="FD22" s="135"/>
      <c r="FE22" s="136"/>
      <c r="FF22" s="128"/>
      <c r="FG22" s="134"/>
      <c r="FH22" s="135"/>
      <c r="FI22" s="136"/>
      <c r="FJ22" s="133">
        <v>223</v>
      </c>
      <c r="FK22" s="134">
        <v>-5</v>
      </c>
      <c r="FL22" s="135"/>
      <c r="FM22" s="136"/>
      <c r="FN22" s="128"/>
      <c r="FO22" s="134"/>
      <c r="FP22" s="135"/>
      <c r="FQ22" s="136"/>
      <c r="FR22" s="128"/>
      <c r="FS22" s="134"/>
      <c r="FT22" s="137">
        <v>180</v>
      </c>
      <c r="FU22" s="138">
        <v>190</v>
      </c>
      <c r="FV22" s="128">
        <v>185</v>
      </c>
      <c r="FW22" s="134">
        <v>-5</v>
      </c>
      <c r="FX22" s="135"/>
      <c r="FY22" s="136"/>
      <c r="FZ22" s="128"/>
      <c r="GA22" s="134"/>
      <c r="GB22" s="135"/>
      <c r="GC22" s="136"/>
      <c r="GD22" s="133">
        <v>262</v>
      </c>
      <c r="GE22" s="134">
        <v>-5</v>
      </c>
      <c r="GF22" s="135"/>
      <c r="GG22" s="136"/>
      <c r="GH22" s="128"/>
      <c r="GI22" s="134"/>
      <c r="GJ22" s="135"/>
      <c r="GK22" s="136"/>
      <c r="GL22" s="128"/>
      <c r="GM22" s="134"/>
      <c r="GN22" s="135"/>
      <c r="GO22" s="136"/>
      <c r="GP22" s="128"/>
      <c r="GQ22" s="134"/>
      <c r="GR22" s="78"/>
      <c r="GS22" s="93">
        <v>3</v>
      </c>
    </row>
    <row r="23" spans="1:201" ht="15.75" x14ac:dyDescent="0.25">
      <c r="A23">
        <v>3</v>
      </c>
      <c r="B23">
        <v>2010</v>
      </c>
      <c r="C23" s="71">
        <v>40268</v>
      </c>
      <c r="D23" s="78"/>
      <c r="E23" s="132"/>
      <c r="F23" s="133">
        <v>327</v>
      </c>
      <c r="G23" s="134" t="s">
        <v>5</v>
      </c>
      <c r="H23" s="135"/>
      <c r="I23" s="136"/>
      <c r="J23" s="128"/>
      <c r="K23" s="134"/>
      <c r="L23" s="135"/>
      <c r="M23" s="136"/>
      <c r="N23" s="128"/>
      <c r="O23" s="134"/>
      <c r="P23" s="135"/>
      <c r="Q23" s="136"/>
      <c r="R23" s="128"/>
      <c r="S23" s="134"/>
      <c r="T23" s="135"/>
      <c r="U23" s="136"/>
      <c r="V23" s="133">
        <v>248</v>
      </c>
      <c r="W23" s="134" t="s">
        <v>5</v>
      </c>
      <c r="X23" s="135"/>
      <c r="Y23" s="136"/>
      <c r="Z23" s="128"/>
      <c r="AA23" s="134"/>
      <c r="AB23" s="135"/>
      <c r="AC23" s="136"/>
      <c r="AD23" s="128"/>
      <c r="AE23" s="134"/>
      <c r="AF23" s="135"/>
      <c r="AG23" s="136"/>
      <c r="AH23" s="128"/>
      <c r="AI23" s="134"/>
      <c r="AJ23" s="135"/>
      <c r="AK23" s="136"/>
      <c r="AL23" s="133">
        <v>267</v>
      </c>
      <c r="AM23" s="134" t="s">
        <v>5</v>
      </c>
      <c r="AN23" s="135"/>
      <c r="AO23" s="136"/>
      <c r="AP23" s="128"/>
      <c r="AQ23" s="134"/>
      <c r="AR23" s="135"/>
      <c r="AS23" s="136"/>
      <c r="AT23" s="128"/>
      <c r="AU23" s="134"/>
      <c r="AV23" s="135"/>
      <c r="AW23" s="136"/>
      <c r="AX23" s="128"/>
      <c r="AY23" s="134"/>
      <c r="AZ23" s="135"/>
      <c r="BA23" s="136"/>
      <c r="BB23" s="133">
        <v>225</v>
      </c>
      <c r="BC23" s="134">
        <v>-10</v>
      </c>
      <c r="BD23" s="135"/>
      <c r="BE23" s="136"/>
      <c r="BF23" s="128"/>
      <c r="BG23" s="134"/>
      <c r="BH23" s="135"/>
      <c r="BI23" s="136"/>
      <c r="BJ23" s="128"/>
      <c r="BK23" s="134"/>
      <c r="BL23" s="135"/>
      <c r="BM23" s="136"/>
      <c r="BN23" s="128"/>
      <c r="BO23" s="134"/>
      <c r="BP23" s="135"/>
      <c r="BQ23" s="136"/>
      <c r="BR23" s="133">
        <v>231</v>
      </c>
      <c r="BS23" s="134" t="s">
        <v>5</v>
      </c>
      <c r="BT23" s="135"/>
      <c r="BU23" s="136"/>
      <c r="BV23" s="128"/>
      <c r="BW23" s="134"/>
      <c r="BX23" s="135"/>
      <c r="BY23" s="136"/>
      <c r="BZ23" s="128"/>
      <c r="CA23" s="134"/>
      <c r="CB23" s="135"/>
      <c r="CC23" s="136"/>
      <c r="CD23" s="128"/>
      <c r="CE23" s="134"/>
      <c r="CF23" s="135"/>
      <c r="CG23" s="136"/>
      <c r="CH23" s="133">
        <v>200</v>
      </c>
      <c r="CI23" s="134" t="s">
        <v>5</v>
      </c>
      <c r="CJ23" s="135"/>
      <c r="CK23" s="136"/>
      <c r="CL23" s="128"/>
      <c r="CM23" s="134"/>
      <c r="CN23" s="135"/>
      <c r="CO23" s="136"/>
      <c r="CP23" s="128"/>
      <c r="CQ23" s="134"/>
      <c r="CR23" s="135"/>
      <c r="CS23" s="136"/>
      <c r="CT23" s="128"/>
      <c r="CU23" s="134"/>
      <c r="CV23" s="135"/>
      <c r="CW23" s="136"/>
      <c r="CX23" s="133">
        <v>247</v>
      </c>
      <c r="CY23" s="134" t="s">
        <v>5</v>
      </c>
      <c r="CZ23" s="135"/>
      <c r="DA23" s="136"/>
      <c r="DB23" s="128"/>
      <c r="DC23" s="134"/>
      <c r="DD23" s="135"/>
      <c r="DE23" s="136"/>
      <c r="DF23" s="128"/>
      <c r="DG23" s="134"/>
      <c r="DH23" s="135"/>
      <c r="DI23" s="136"/>
      <c r="DJ23" s="128"/>
      <c r="DK23" s="134"/>
      <c r="DL23" s="135"/>
      <c r="DM23" s="136"/>
      <c r="DN23" s="133">
        <v>189</v>
      </c>
      <c r="DO23" s="134" t="s">
        <v>5</v>
      </c>
      <c r="DP23" s="135"/>
      <c r="DQ23" s="136"/>
      <c r="DR23" s="128"/>
      <c r="DS23" s="134"/>
      <c r="DT23" s="135"/>
      <c r="DU23" s="136"/>
      <c r="DV23" s="128"/>
      <c r="DW23" s="134"/>
      <c r="DX23" s="135"/>
      <c r="DY23" s="136"/>
      <c r="DZ23" s="128"/>
      <c r="EA23" s="134"/>
      <c r="EB23" s="135"/>
      <c r="EC23" s="136"/>
      <c r="ED23" s="133">
        <v>195</v>
      </c>
      <c r="EE23" s="134" t="s">
        <v>5</v>
      </c>
      <c r="EF23" s="135"/>
      <c r="EG23" s="136"/>
      <c r="EH23" s="128"/>
      <c r="EI23" s="134"/>
      <c r="EJ23" s="135"/>
      <c r="EK23" s="136"/>
      <c r="EL23" s="128"/>
      <c r="EM23" s="134"/>
      <c r="EN23" s="135"/>
      <c r="EO23" s="136"/>
      <c r="EP23" s="128"/>
      <c r="EQ23" s="134"/>
      <c r="ER23" s="135"/>
      <c r="ES23" s="136"/>
      <c r="ET23" s="133">
        <v>195</v>
      </c>
      <c r="EU23" s="134" t="s">
        <v>5</v>
      </c>
      <c r="EV23" s="135"/>
      <c r="EW23" s="136"/>
      <c r="EX23" s="128"/>
      <c r="EY23" s="134"/>
      <c r="EZ23" s="135"/>
      <c r="FA23" s="136"/>
      <c r="FB23" s="128"/>
      <c r="FC23" s="134"/>
      <c r="FD23" s="135"/>
      <c r="FE23" s="136"/>
      <c r="FF23" s="128"/>
      <c r="FG23" s="134"/>
      <c r="FH23" s="135"/>
      <c r="FI23" s="136"/>
      <c r="FJ23" s="133">
        <v>223</v>
      </c>
      <c r="FK23" s="134" t="s">
        <v>5</v>
      </c>
      <c r="FL23" s="135"/>
      <c r="FM23" s="136"/>
      <c r="FN23" s="128"/>
      <c r="FO23" s="134"/>
      <c r="FP23" s="135"/>
      <c r="FQ23" s="136"/>
      <c r="FR23" s="128"/>
      <c r="FS23" s="134"/>
      <c r="FT23" s="137">
        <v>180</v>
      </c>
      <c r="FU23" s="138">
        <v>190</v>
      </c>
      <c r="FV23" s="128">
        <v>185</v>
      </c>
      <c r="FW23" s="134" t="s">
        <v>5</v>
      </c>
      <c r="FX23" s="135"/>
      <c r="FY23" s="136"/>
      <c r="FZ23" s="128"/>
      <c r="GA23" s="134"/>
      <c r="GB23" s="135"/>
      <c r="GC23" s="136"/>
      <c r="GD23" s="133">
        <v>262</v>
      </c>
      <c r="GE23" s="134" t="s">
        <v>5</v>
      </c>
      <c r="GF23" s="135"/>
      <c r="GG23" s="136"/>
      <c r="GH23" s="128"/>
      <c r="GI23" s="134"/>
      <c r="GJ23" s="135"/>
      <c r="GK23" s="136"/>
      <c r="GL23" s="128"/>
      <c r="GM23" s="134"/>
      <c r="GN23" s="135"/>
      <c r="GO23" s="136"/>
      <c r="GP23" s="128"/>
      <c r="GQ23" s="134"/>
      <c r="GR23" s="78"/>
      <c r="GS23" s="93">
        <v>3</v>
      </c>
    </row>
    <row r="24" spans="1:201" ht="15.75" x14ac:dyDescent="0.25">
      <c r="A24">
        <v>4</v>
      </c>
      <c r="B24">
        <v>2010</v>
      </c>
      <c r="C24" s="71">
        <v>40275</v>
      </c>
      <c r="D24" s="78"/>
      <c r="E24" s="132"/>
      <c r="F24" s="133">
        <v>327</v>
      </c>
      <c r="G24" s="134" t="s">
        <v>5</v>
      </c>
      <c r="H24" s="135"/>
      <c r="I24" s="136"/>
      <c r="J24" s="128"/>
      <c r="K24" s="134"/>
      <c r="L24" s="135"/>
      <c r="M24" s="136"/>
      <c r="N24" s="128"/>
      <c r="O24" s="134"/>
      <c r="P24" s="135"/>
      <c r="Q24" s="136"/>
      <c r="R24" s="128"/>
      <c r="S24" s="134"/>
      <c r="T24" s="135"/>
      <c r="U24" s="136"/>
      <c r="V24" s="133">
        <v>236</v>
      </c>
      <c r="W24" s="134">
        <v>-12</v>
      </c>
      <c r="X24" s="135"/>
      <c r="Y24" s="136"/>
      <c r="Z24" s="128"/>
      <c r="AA24" s="134"/>
      <c r="AB24" s="135"/>
      <c r="AC24" s="136"/>
      <c r="AD24" s="128"/>
      <c r="AE24" s="134"/>
      <c r="AF24" s="135"/>
      <c r="AG24" s="136"/>
      <c r="AH24" s="128"/>
      <c r="AI24" s="134"/>
      <c r="AJ24" s="135"/>
      <c r="AK24" s="136"/>
      <c r="AL24" s="133">
        <v>255</v>
      </c>
      <c r="AM24" s="134">
        <v>-12</v>
      </c>
      <c r="AN24" s="135"/>
      <c r="AO24" s="136"/>
      <c r="AP24" s="128"/>
      <c r="AQ24" s="134"/>
      <c r="AR24" s="135"/>
      <c r="AS24" s="136"/>
      <c r="AT24" s="128"/>
      <c r="AU24" s="134"/>
      <c r="AV24" s="135"/>
      <c r="AW24" s="136"/>
      <c r="AX24" s="128"/>
      <c r="AY24" s="134"/>
      <c r="AZ24" s="135"/>
      <c r="BA24" s="136"/>
      <c r="BB24" s="133">
        <v>225</v>
      </c>
      <c r="BC24" s="134" t="s">
        <v>5</v>
      </c>
      <c r="BD24" s="135"/>
      <c r="BE24" s="136"/>
      <c r="BF24" s="128"/>
      <c r="BG24" s="134"/>
      <c r="BH24" s="135"/>
      <c r="BI24" s="136"/>
      <c r="BJ24" s="128"/>
      <c r="BK24" s="134"/>
      <c r="BL24" s="135"/>
      <c r="BM24" s="136"/>
      <c r="BN24" s="128"/>
      <c r="BO24" s="134"/>
      <c r="BP24" s="135"/>
      <c r="BQ24" s="136"/>
      <c r="BR24" s="133">
        <v>221</v>
      </c>
      <c r="BS24" s="134">
        <v>-10</v>
      </c>
      <c r="BT24" s="135"/>
      <c r="BU24" s="136"/>
      <c r="BV24" s="128"/>
      <c r="BW24" s="134"/>
      <c r="BX24" s="135"/>
      <c r="BY24" s="136"/>
      <c r="BZ24" s="128"/>
      <c r="CA24" s="134"/>
      <c r="CB24" s="135"/>
      <c r="CC24" s="136"/>
      <c r="CD24" s="128"/>
      <c r="CE24" s="134"/>
      <c r="CF24" s="135"/>
      <c r="CG24" s="136"/>
      <c r="CH24" s="133">
        <v>195</v>
      </c>
      <c r="CI24" s="134">
        <v>-5</v>
      </c>
      <c r="CJ24" s="135"/>
      <c r="CK24" s="136"/>
      <c r="CL24" s="128"/>
      <c r="CM24" s="134"/>
      <c r="CN24" s="135"/>
      <c r="CO24" s="136"/>
      <c r="CP24" s="128"/>
      <c r="CQ24" s="134"/>
      <c r="CR24" s="135"/>
      <c r="CS24" s="136"/>
      <c r="CT24" s="128"/>
      <c r="CU24" s="134"/>
      <c r="CV24" s="135"/>
      <c r="CW24" s="136"/>
      <c r="CX24" s="133">
        <v>244</v>
      </c>
      <c r="CY24" s="134">
        <v>-3</v>
      </c>
      <c r="CZ24" s="135"/>
      <c r="DA24" s="136"/>
      <c r="DB24" s="128"/>
      <c r="DC24" s="134"/>
      <c r="DD24" s="135"/>
      <c r="DE24" s="136"/>
      <c r="DF24" s="128"/>
      <c r="DG24" s="134"/>
      <c r="DH24" s="135"/>
      <c r="DI24" s="136"/>
      <c r="DJ24" s="128"/>
      <c r="DK24" s="134"/>
      <c r="DL24" s="135"/>
      <c r="DM24" s="136"/>
      <c r="DN24" s="133">
        <v>183</v>
      </c>
      <c r="DO24" s="134">
        <v>-6</v>
      </c>
      <c r="DP24" s="135"/>
      <c r="DQ24" s="136"/>
      <c r="DR24" s="128"/>
      <c r="DS24" s="134"/>
      <c r="DT24" s="135"/>
      <c r="DU24" s="136"/>
      <c r="DV24" s="128"/>
      <c r="DW24" s="134"/>
      <c r="DX24" s="135"/>
      <c r="DY24" s="136"/>
      <c r="DZ24" s="128"/>
      <c r="EA24" s="134"/>
      <c r="EB24" s="135"/>
      <c r="EC24" s="136"/>
      <c r="ED24" s="133">
        <v>187</v>
      </c>
      <c r="EE24" s="134">
        <v>-8</v>
      </c>
      <c r="EF24" s="135"/>
      <c r="EG24" s="136"/>
      <c r="EH24" s="128"/>
      <c r="EI24" s="134"/>
      <c r="EJ24" s="135"/>
      <c r="EK24" s="136"/>
      <c r="EL24" s="128"/>
      <c r="EM24" s="134"/>
      <c r="EN24" s="135"/>
      <c r="EO24" s="136"/>
      <c r="EP24" s="128"/>
      <c r="EQ24" s="134"/>
      <c r="ER24" s="135"/>
      <c r="ES24" s="136"/>
      <c r="ET24" s="133">
        <v>187</v>
      </c>
      <c r="EU24" s="134">
        <v>-8</v>
      </c>
      <c r="EV24" s="135"/>
      <c r="EW24" s="136"/>
      <c r="EX24" s="128"/>
      <c r="EY24" s="134"/>
      <c r="EZ24" s="135"/>
      <c r="FA24" s="136"/>
      <c r="FB24" s="128"/>
      <c r="FC24" s="134"/>
      <c r="FD24" s="135"/>
      <c r="FE24" s="136"/>
      <c r="FF24" s="128"/>
      <c r="FG24" s="134"/>
      <c r="FH24" s="135"/>
      <c r="FI24" s="136"/>
      <c r="FJ24" s="133">
        <v>219</v>
      </c>
      <c r="FK24" s="134">
        <v>-4</v>
      </c>
      <c r="FL24" s="135"/>
      <c r="FM24" s="136"/>
      <c r="FN24" s="128"/>
      <c r="FO24" s="134"/>
      <c r="FP24" s="135"/>
      <c r="FQ24" s="136"/>
      <c r="FR24" s="128"/>
      <c r="FS24" s="134"/>
      <c r="FT24" s="137">
        <v>175</v>
      </c>
      <c r="FU24" s="138">
        <v>185</v>
      </c>
      <c r="FV24" s="128">
        <v>180</v>
      </c>
      <c r="FW24" s="134">
        <v>-5</v>
      </c>
      <c r="FX24" s="135"/>
      <c r="FY24" s="136"/>
      <c r="FZ24" s="128"/>
      <c r="GA24" s="134"/>
      <c r="GB24" s="135"/>
      <c r="GC24" s="136"/>
      <c r="GD24" s="133">
        <v>261</v>
      </c>
      <c r="GE24" s="134">
        <v>-1</v>
      </c>
      <c r="GF24" s="135"/>
      <c r="GG24" s="136"/>
      <c r="GH24" s="128"/>
      <c r="GI24" s="134"/>
      <c r="GJ24" s="135"/>
      <c r="GK24" s="136"/>
      <c r="GL24" s="128"/>
      <c r="GM24" s="134"/>
      <c r="GN24" s="135"/>
      <c r="GO24" s="136"/>
      <c r="GP24" s="128"/>
      <c r="GQ24" s="134"/>
      <c r="GR24" s="78"/>
      <c r="GS24" s="93">
        <v>4</v>
      </c>
    </row>
    <row r="25" spans="1:201" ht="15.75" x14ac:dyDescent="0.25">
      <c r="A25">
        <v>4</v>
      </c>
      <c r="B25">
        <v>2010</v>
      </c>
      <c r="C25" s="71">
        <v>40282</v>
      </c>
      <c r="D25" s="78"/>
      <c r="E25" s="132"/>
      <c r="F25" s="133">
        <v>327</v>
      </c>
      <c r="G25" s="134" t="s">
        <v>5</v>
      </c>
      <c r="H25" s="135"/>
      <c r="I25" s="136"/>
      <c r="J25" s="128"/>
      <c r="K25" s="134"/>
      <c r="L25" s="135"/>
      <c r="M25" s="136"/>
      <c r="N25" s="128"/>
      <c r="O25" s="134"/>
      <c r="P25" s="135"/>
      <c r="Q25" s="136"/>
      <c r="R25" s="128"/>
      <c r="S25" s="134"/>
      <c r="T25" s="135"/>
      <c r="U25" s="136"/>
      <c r="V25" s="133">
        <v>241</v>
      </c>
      <c r="W25" s="134">
        <v>5</v>
      </c>
      <c r="X25" s="135"/>
      <c r="Y25" s="136"/>
      <c r="Z25" s="128"/>
      <c r="AA25" s="134"/>
      <c r="AB25" s="135"/>
      <c r="AC25" s="136"/>
      <c r="AD25" s="128"/>
      <c r="AE25" s="134"/>
      <c r="AF25" s="135"/>
      <c r="AG25" s="136"/>
      <c r="AH25" s="128"/>
      <c r="AI25" s="134"/>
      <c r="AJ25" s="135"/>
      <c r="AK25" s="136"/>
      <c r="AL25" s="133">
        <v>260</v>
      </c>
      <c r="AM25" s="134">
        <v>5</v>
      </c>
      <c r="AN25" s="135"/>
      <c r="AO25" s="136"/>
      <c r="AP25" s="128"/>
      <c r="AQ25" s="134"/>
      <c r="AR25" s="135"/>
      <c r="AS25" s="136"/>
      <c r="AT25" s="128"/>
      <c r="AU25" s="134"/>
      <c r="AV25" s="135"/>
      <c r="AW25" s="136"/>
      <c r="AX25" s="128"/>
      <c r="AY25" s="134"/>
      <c r="AZ25" s="135"/>
      <c r="BA25" s="136"/>
      <c r="BB25" s="133">
        <v>220</v>
      </c>
      <c r="BC25" s="134">
        <v>-5</v>
      </c>
      <c r="BD25" s="135"/>
      <c r="BE25" s="136"/>
      <c r="BF25" s="128"/>
      <c r="BG25" s="134"/>
      <c r="BH25" s="135"/>
      <c r="BI25" s="136"/>
      <c r="BJ25" s="128"/>
      <c r="BK25" s="134"/>
      <c r="BL25" s="135"/>
      <c r="BM25" s="136"/>
      <c r="BN25" s="128"/>
      <c r="BO25" s="134"/>
      <c r="BP25" s="135"/>
      <c r="BQ25" s="136"/>
      <c r="BR25" s="133">
        <v>220</v>
      </c>
      <c r="BS25" s="134">
        <v>-1</v>
      </c>
      <c r="BT25" s="135"/>
      <c r="BU25" s="136"/>
      <c r="BV25" s="128"/>
      <c r="BW25" s="134"/>
      <c r="BX25" s="135"/>
      <c r="BY25" s="136"/>
      <c r="BZ25" s="128"/>
      <c r="CA25" s="134"/>
      <c r="CB25" s="135"/>
      <c r="CC25" s="136"/>
      <c r="CD25" s="128"/>
      <c r="CE25" s="134"/>
      <c r="CF25" s="135"/>
      <c r="CG25" s="136"/>
      <c r="CH25" s="133">
        <v>195</v>
      </c>
      <c r="CI25" s="134" t="s">
        <v>5</v>
      </c>
      <c r="CJ25" s="135"/>
      <c r="CK25" s="136"/>
      <c r="CL25" s="128"/>
      <c r="CM25" s="134"/>
      <c r="CN25" s="135"/>
      <c r="CO25" s="136"/>
      <c r="CP25" s="128"/>
      <c r="CQ25" s="134"/>
      <c r="CR25" s="135"/>
      <c r="CS25" s="136"/>
      <c r="CT25" s="128"/>
      <c r="CU25" s="134"/>
      <c r="CV25" s="135"/>
      <c r="CW25" s="136"/>
      <c r="CX25" s="133">
        <v>234</v>
      </c>
      <c r="CY25" s="134">
        <v>-10</v>
      </c>
      <c r="CZ25" s="135"/>
      <c r="DA25" s="136"/>
      <c r="DB25" s="128"/>
      <c r="DC25" s="134"/>
      <c r="DD25" s="135"/>
      <c r="DE25" s="136"/>
      <c r="DF25" s="128"/>
      <c r="DG25" s="134"/>
      <c r="DH25" s="135"/>
      <c r="DI25" s="136"/>
      <c r="DJ25" s="128"/>
      <c r="DK25" s="134"/>
      <c r="DL25" s="135"/>
      <c r="DM25" s="136"/>
      <c r="DN25" s="133">
        <v>183</v>
      </c>
      <c r="DO25" s="134" t="s">
        <v>5</v>
      </c>
      <c r="DP25" s="135"/>
      <c r="DQ25" s="136"/>
      <c r="DR25" s="128"/>
      <c r="DS25" s="134"/>
      <c r="DT25" s="135"/>
      <c r="DU25" s="136"/>
      <c r="DV25" s="128"/>
      <c r="DW25" s="134"/>
      <c r="DX25" s="135"/>
      <c r="DY25" s="136"/>
      <c r="DZ25" s="128"/>
      <c r="EA25" s="134"/>
      <c r="EB25" s="135"/>
      <c r="EC25" s="136"/>
      <c r="ED25" s="133">
        <v>188</v>
      </c>
      <c r="EE25" s="134">
        <v>1</v>
      </c>
      <c r="EF25" s="135"/>
      <c r="EG25" s="136"/>
      <c r="EH25" s="128"/>
      <c r="EI25" s="134"/>
      <c r="EJ25" s="135"/>
      <c r="EK25" s="136"/>
      <c r="EL25" s="128"/>
      <c r="EM25" s="134"/>
      <c r="EN25" s="135"/>
      <c r="EO25" s="136"/>
      <c r="EP25" s="128"/>
      <c r="EQ25" s="134"/>
      <c r="ER25" s="135"/>
      <c r="ES25" s="136"/>
      <c r="ET25" s="133">
        <v>188</v>
      </c>
      <c r="EU25" s="134">
        <v>1</v>
      </c>
      <c r="EV25" s="135"/>
      <c r="EW25" s="136"/>
      <c r="EX25" s="128"/>
      <c r="EY25" s="134"/>
      <c r="EZ25" s="135"/>
      <c r="FA25" s="136"/>
      <c r="FB25" s="128"/>
      <c r="FC25" s="134"/>
      <c r="FD25" s="135"/>
      <c r="FE25" s="136"/>
      <c r="FF25" s="128"/>
      <c r="FG25" s="134"/>
      <c r="FH25" s="135"/>
      <c r="FI25" s="136"/>
      <c r="FJ25" s="133">
        <v>214</v>
      </c>
      <c r="FK25" s="134">
        <v>-5</v>
      </c>
      <c r="FL25" s="135"/>
      <c r="FM25" s="136"/>
      <c r="FN25" s="128"/>
      <c r="FO25" s="134"/>
      <c r="FP25" s="135"/>
      <c r="FQ25" s="136"/>
      <c r="FR25" s="128"/>
      <c r="FS25" s="134"/>
      <c r="FT25" s="135">
        <v>175</v>
      </c>
      <c r="FU25" s="136">
        <v>185</v>
      </c>
      <c r="FV25" s="128">
        <v>180</v>
      </c>
      <c r="FW25" s="134" t="s">
        <v>5</v>
      </c>
      <c r="FX25" s="135"/>
      <c r="FY25" s="136"/>
      <c r="FZ25" s="128"/>
      <c r="GA25" s="134"/>
      <c r="GB25" s="135"/>
      <c r="GC25" s="136"/>
      <c r="GD25" s="133">
        <v>246</v>
      </c>
      <c r="GE25" s="134">
        <v>-15</v>
      </c>
      <c r="GF25" s="135"/>
      <c r="GG25" s="136"/>
      <c r="GH25" s="128"/>
      <c r="GI25" s="134"/>
      <c r="GJ25" s="135"/>
      <c r="GK25" s="136"/>
      <c r="GL25" s="128"/>
      <c r="GM25" s="134"/>
      <c r="GN25" s="135"/>
      <c r="GO25" s="136"/>
      <c r="GP25" s="128"/>
      <c r="GQ25" s="134"/>
      <c r="GR25" s="78"/>
      <c r="GS25" s="93">
        <v>4</v>
      </c>
    </row>
    <row r="26" spans="1:201" ht="15.75" x14ac:dyDescent="0.25">
      <c r="A26">
        <v>4</v>
      </c>
      <c r="B26">
        <v>2010</v>
      </c>
      <c r="C26" s="71">
        <v>40289</v>
      </c>
      <c r="D26" s="78"/>
      <c r="E26" s="132"/>
      <c r="F26" s="133">
        <v>327</v>
      </c>
      <c r="G26" s="134" t="s">
        <v>5</v>
      </c>
      <c r="H26" s="135"/>
      <c r="I26" s="136"/>
      <c r="J26" s="128"/>
      <c r="K26" s="134"/>
      <c r="L26" s="135"/>
      <c r="M26" s="136"/>
      <c r="N26" s="128"/>
      <c r="O26" s="134"/>
      <c r="P26" s="135"/>
      <c r="Q26" s="136"/>
      <c r="R26" s="128"/>
      <c r="S26" s="134"/>
      <c r="T26" s="135"/>
      <c r="U26" s="136"/>
      <c r="V26" s="133">
        <v>239</v>
      </c>
      <c r="W26" s="134">
        <v>-2</v>
      </c>
      <c r="X26" s="135"/>
      <c r="Y26" s="136"/>
      <c r="Z26" s="128"/>
      <c r="AA26" s="134"/>
      <c r="AB26" s="135"/>
      <c r="AC26" s="136"/>
      <c r="AD26" s="128"/>
      <c r="AE26" s="134"/>
      <c r="AF26" s="135"/>
      <c r="AG26" s="136"/>
      <c r="AH26" s="128"/>
      <c r="AI26" s="134"/>
      <c r="AJ26" s="135"/>
      <c r="AK26" s="136"/>
      <c r="AL26" s="133">
        <v>258</v>
      </c>
      <c r="AM26" s="134">
        <v>-2</v>
      </c>
      <c r="AN26" s="135"/>
      <c r="AO26" s="136"/>
      <c r="AP26" s="128"/>
      <c r="AQ26" s="134"/>
      <c r="AR26" s="135"/>
      <c r="AS26" s="136"/>
      <c r="AT26" s="128"/>
      <c r="AU26" s="134"/>
      <c r="AV26" s="135"/>
      <c r="AW26" s="136"/>
      <c r="AX26" s="128"/>
      <c r="AY26" s="134"/>
      <c r="AZ26" s="135"/>
      <c r="BA26" s="136"/>
      <c r="BB26" s="133">
        <v>220</v>
      </c>
      <c r="BC26" s="134" t="s">
        <v>5</v>
      </c>
      <c r="BD26" s="135"/>
      <c r="BE26" s="136"/>
      <c r="BF26" s="128"/>
      <c r="BG26" s="134"/>
      <c r="BH26" s="135"/>
      <c r="BI26" s="136"/>
      <c r="BJ26" s="128"/>
      <c r="BK26" s="134"/>
      <c r="BL26" s="135"/>
      <c r="BM26" s="136"/>
      <c r="BN26" s="128"/>
      <c r="BO26" s="134"/>
      <c r="BP26" s="135"/>
      <c r="BQ26" s="136"/>
      <c r="BR26" s="133">
        <v>221</v>
      </c>
      <c r="BS26" s="134">
        <v>1</v>
      </c>
      <c r="BT26" s="135"/>
      <c r="BU26" s="136"/>
      <c r="BV26" s="128"/>
      <c r="BW26" s="134"/>
      <c r="BX26" s="135"/>
      <c r="BY26" s="136"/>
      <c r="BZ26" s="128"/>
      <c r="CA26" s="134"/>
      <c r="CB26" s="135"/>
      <c r="CC26" s="136"/>
      <c r="CD26" s="128"/>
      <c r="CE26" s="134"/>
      <c r="CF26" s="135"/>
      <c r="CG26" s="136"/>
      <c r="CH26" s="133">
        <v>195</v>
      </c>
      <c r="CI26" s="134" t="s">
        <v>5</v>
      </c>
      <c r="CJ26" s="135"/>
      <c r="CK26" s="136"/>
      <c r="CL26" s="128"/>
      <c r="CM26" s="134"/>
      <c r="CN26" s="135"/>
      <c r="CO26" s="136"/>
      <c r="CP26" s="128"/>
      <c r="CQ26" s="134"/>
      <c r="CR26" s="135"/>
      <c r="CS26" s="136"/>
      <c r="CT26" s="128"/>
      <c r="CU26" s="134"/>
      <c r="CV26" s="135"/>
      <c r="CW26" s="136"/>
      <c r="CX26" s="133">
        <v>234</v>
      </c>
      <c r="CY26" s="134" t="s">
        <v>5</v>
      </c>
      <c r="CZ26" s="135"/>
      <c r="DA26" s="136"/>
      <c r="DB26" s="128"/>
      <c r="DC26" s="134"/>
      <c r="DD26" s="135"/>
      <c r="DE26" s="136"/>
      <c r="DF26" s="128"/>
      <c r="DG26" s="134"/>
      <c r="DH26" s="135"/>
      <c r="DI26" s="136"/>
      <c r="DJ26" s="128"/>
      <c r="DK26" s="134"/>
      <c r="DL26" s="135"/>
      <c r="DM26" s="136"/>
      <c r="DN26" s="133">
        <v>178</v>
      </c>
      <c r="DO26" s="134">
        <v>-5</v>
      </c>
      <c r="DP26" s="135"/>
      <c r="DQ26" s="136"/>
      <c r="DR26" s="128"/>
      <c r="DS26" s="134"/>
      <c r="DT26" s="135"/>
      <c r="DU26" s="136"/>
      <c r="DV26" s="128"/>
      <c r="DW26" s="134"/>
      <c r="DX26" s="135"/>
      <c r="DY26" s="136"/>
      <c r="DZ26" s="128"/>
      <c r="EA26" s="134"/>
      <c r="EB26" s="135"/>
      <c r="EC26" s="136"/>
      <c r="ED26" s="133">
        <v>190</v>
      </c>
      <c r="EE26" s="134">
        <v>2</v>
      </c>
      <c r="EF26" s="135"/>
      <c r="EG26" s="136"/>
      <c r="EH26" s="128"/>
      <c r="EI26" s="134"/>
      <c r="EJ26" s="135"/>
      <c r="EK26" s="136"/>
      <c r="EL26" s="128"/>
      <c r="EM26" s="134"/>
      <c r="EN26" s="135"/>
      <c r="EO26" s="136"/>
      <c r="EP26" s="128"/>
      <c r="EQ26" s="134"/>
      <c r="ER26" s="135"/>
      <c r="ES26" s="136"/>
      <c r="ET26" s="133">
        <v>192</v>
      </c>
      <c r="EU26" s="134">
        <v>4</v>
      </c>
      <c r="EV26" s="135"/>
      <c r="EW26" s="136"/>
      <c r="EX26" s="128"/>
      <c r="EY26" s="134"/>
      <c r="EZ26" s="135"/>
      <c r="FA26" s="136"/>
      <c r="FB26" s="128"/>
      <c r="FC26" s="134"/>
      <c r="FD26" s="135"/>
      <c r="FE26" s="136"/>
      <c r="FF26" s="128"/>
      <c r="FG26" s="134"/>
      <c r="FH26" s="135"/>
      <c r="FI26" s="136"/>
      <c r="FJ26" s="133">
        <v>214</v>
      </c>
      <c r="FK26" s="134" t="s">
        <v>5</v>
      </c>
      <c r="FL26" s="135"/>
      <c r="FM26" s="136"/>
      <c r="FN26" s="128"/>
      <c r="FO26" s="134"/>
      <c r="FP26" s="135"/>
      <c r="FQ26" s="136"/>
      <c r="FR26" s="128"/>
      <c r="FS26" s="134"/>
      <c r="FT26" s="135">
        <v>175</v>
      </c>
      <c r="FU26" s="136">
        <v>185</v>
      </c>
      <c r="FV26" s="128">
        <v>180</v>
      </c>
      <c r="FW26" s="134" t="s">
        <v>5</v>
      </c>
      <c r="FX26" s="135"/>
      <c r="FY26" s="136"/>
      <c r="FZ26" s="128"/>
      <c r="GA26" s="134"/>
      <c r="GB26" s="135"/>
      <c r="GC26" s="136"/>
      <c r="GD26" s="133">
        <v>241</v>
      </c>
      <c r="GE26" s="134">
        <v>-5</v>
      </c>
      <c r="GF26" s="135"/>
      <c r="GG26" s="136"/>
      <c r="GH26" s="128"/>
      <c r="GI26" s="134"/>
      <c r="GJ26" s="135"/>
      <c r="GK26" s="136"/>
      <c r="GL26" s="128"/>
      <c r="GM26" s="134"/>
      <c r="GN26" s="135"/>
      <c r="GO26" s="136"/>
      <c r="GP26" s="128"/>
      <c r="GQ26" s="134"/>
      <c r="GR26" s="78"/>
      <c r="GS26" s="93">
        <v>4</v>
      </c>
    </row>
    <row r="27" spans="1:201" ht="15.75" x14ac:dyDescent="0.25">
      <c r="A27">
        <v>4</v>
      </c>
      <c r="B27">
        <v>2010</v>
      </c>
      <c r="C27" s="71">
        <v>40296</v>
      </c>
      <c r="D27" s="78"/>
      <c r="E27" s="132"/>
      <c r="F27" s="133">
        <v>327</v>
      </c>
      <c r="G27" s="134" t="s">
        <v>5</v>
      </c>
      <c r="H27" s="135"/>
      <c r="I27" s="136"/>
      <c r="J27" s="128"/>
      <c r="K27" s="134"/>
      <c r="L27" s="135"/>
      <c r="M27" s="136"/>
      <c r="N27" s="128"/>
      <c r="O27" s="134"/>
      <c r="P27" s="135"/>
      <c r="Q27" s="136"/>
      <c r="R27" s="128"/>
      <c r="S27" s="134"/>
      <c r="T27" s="135"/>
      <c r="U27" s="136"/>
      <c r="V27" s="133">
        <v>239</v>
      </c>
      <c r="W27" s="134" t="s">
        <v>5</v>
      </c>
      <c r="X27" s="135"/>
      <c r="Y27" s="136"/>
      <c r="Z27" s="128"/>
      <c r="AA27" s="134"/>
      <c r="AB27" s="135"/>
      <c r="AC27" s="136"/>
      <c r="AD27" s="128"/>
      <c r="AE27" s="134"/>
      <c r="AF27" s="135"/>
      <c r="AG27" s="136"/>
      <c r="AH27" s="128"/>
      <c r="AI27" s="134"/>
      <c r="AJ27" s="135"/>
      <c r="AK27" s="136"/>
      <c r="AL27" s="133">
        <v>258</v>
      </c>
      <c r="AM27" s="134" t="s">
        <v>5</v>
      </c>
      <c r="AN27" s="135"/>
      <c r="AO27" s="136"/>
      <c r="AP27" s="128"/>
      <c r="AQ27" s="134"/>
      <c r="AR27" s="135"/>
      <c r="AS27" s="136"/>
      <c r="AT27" s="128"/>
      <c r="AU27" s="134"/>
      <c r="AV27" s="135"/>
      <c r="AW27" s="136"/>
      <c r="AX27" s="128"/>
      <c r="AY27" s="134"/>
      <c r="AZ27" s="135"/>
      <c r="BA27" s="136"/>
      <c r="BB27" s="133">
        <v>220</v>
      </c>
      <c r="BC27" s="134" t="s">
        <v>5</v>
      </c>
      <c r="BD27" s="135"/>
      <c r="BE27" s="136"/>
      <c r="BF27" s="128"/>
      <c r="BG27" s="134"/>
      <c r="BH27" s="135"/>
      <c r="BI27" s="136"/>
      <c r="BJ27" s="128"/>
      <c r="BK27" s="134"/>
      <c r="BL27" s="135"/>
      <c r="BM27" s="136"/>
      <c r="BN27" s="128"/>
      <c r="BO27" s="134"/>
      <c r="BP27" s="135"/>
      <c r="BQ27" s="136"/>
      <c r="BR27" s="133">
        <v>221</v>
      </c>
      <c r="BS27" s="134" t="s">
        <v>5</v>
      </c>
      <c r="BT27" s="135"/>
      <c r="BU27" s="136"/>
      <c r="BV27" s="128"/>
      <c r="BW27" s="134"/>
      <c r="BX27" s="135"/>
      <c r="BY27" s="136"/>
      <c r="BZ27" s="128"/>
      <c r="CA27" s="134"/>
      <c r="CB27" s="135"/>
      <c r="CC27" s="136"/>
      <c r="CD27" s="128"/>
      <c r="CE27" s="134"/>
      <c r="CF27" s="135"/>
      <c r="CG27" s="136"/>
      <c r="CH27" s="133">
        <v>195</v>
      </c>
      <c r="CI27" s="134" t="s">
        <v>5</v>
      </c>
      <c r="CJ27" s="135"/>
      <c r="CK27" s="136"/>
      <c r="CL27" s="128"/>
      <c r="CM27" s="134"/>
      <c r="CN27" s="135"/>
      <c r="CO27" s="136"/>
      <c r="CP27" s="128"/>
      <c r="CQ27" s="134"/>
      <c r="CR27" s="135"/>
      <c r="CS27" s="136"/>
      <c r="CT27" s="128"/>
      <c r="CU27" s="134"/>
      <c r="CV27" s="135"/>
      <c r="CW27" s="136"/>
      <c r="CX27" s="133">
        <v>234</v>
      </c>
      <c r="CY27" s="134" t="s">
        <v>5</v>
      </c>
      <c r="CZ27" s="135"/>
      <c r="DA27" s="136"/>
      <c r="DB27" s="128"/>
      <c r="DC27" s="134"/>
      <c r="DD27" s="135"/>
      <c r="DE27" s="136"/>
      <c r="DF27" s="128"/>
      <c r="DG27" s="134"/>
      <c r="DH27" s="135"/>
      <c r="DI27" s="136"/>
      <c r="DJ27" s="128"/>
      <c r="DK27" s="134"/>
      <c r="DL27" s="135"/>
      <c r="DM27" s="136"/>
      <c r="DN27" s="133">
        <v>178</v>
      </c>
      <c r="DO27" s="134" t="s">
        <v>5</v>
      </c>
      <c r="DP27" s="135"/>
      <c r="DQ27" s="136"/>
      <c r="DR27" s="128"/>
      <c r="DS27" s="134"/>
      <c r="DT27" s="135"/>
      <c r="DU27" s="136"/>
      <c r="DV27" s="128"/>
      <c r="DW27" s="134"/>
      <c r="DX27" s="135"/>
      <c r="DY27" s="136"/>
      <c r="DZ27" s="128"/>
      <c r="EA27" s="134"/>
      <c r="EB27" s="135"/>
      <c r="EC27" s="136"/>
      <c r="ED27" s="133">
        <v>190</v>
      </c>
      <c r="EE27" s="134" t="s">
        <v>5</v>
      </c>
      <c r="EF27" s="135"/>
      <c r="EG27" s="136"/>
      <c r="EH27" s="128"/>
      <c r="EI27" s="134"/>
      <c r="EJ27" s="135"/>
      <c r="EK27" s="136"/>
      <c r="EL27" s="128"/>
      <c r="EM27" s="134"/>
      <c r="EN27" s="135"/>
      <c r="EO27" s="136"/>
      <c r="EP27" s="128"/>
      <c r="EQ27" s="134"/>
      <c r="ER27" s="135"/>
      <c r="ES27" s="136"/>
      <c r="ET27" s="133">
        <v>192</v>
      </c>
      <c r="EU27" s="134" t="s">
        <v>5</v>
      </c>
      <c r="EV27" s="135"/>
      <c r="EW27" s="136"/>
      <c r="EX27" s="128"/>
      <c r="EY27" s="134"/>
      <c r="EZ27" s="135"/>
      <c r="FA27" s="136"/>
      <c r="FB27" s="128"/>
      <c r="FC27" s="134"/>
      <c r="FD27" s="135"/>
      <c r="FE27" s="136"/>
      <c r="FF27" s="128"/>
      <c r="FG27" s="134"/>
      <c r="FH27" s="135"/>
      <c r="FI27" s="136"/>
      <c r="FJ27" s="133">
        <v>214</v>
      </c>
      <c r="FK27" s="134" t="s">
        <v>5</v>
      </c>
      <c r="FL27" s="135"/>
      <c r="FM27" s="136"/>
      <c r="FN27" s="128"/>
      <c r="FO27" s="134"/>
      <c r="FP27" s="135"/>
      <c r="FQ27" s="136"/>
      <c r="FR27" s="128"/>
      <c r="FS27" s="134"/>
      <c r="FT27" s="137">
        <v>175</v>
      </c>
      <c r="FU27" s="138">
        <v>185</v>
      </c>
      <c r="FV27" s="128">
        <v>180</v>
      </c>
      <c r="FW27" s="134" t="s">
        <v>5</v>
      </c>
      <c r="FX27" s="135"/>
      <c r="FY27" s="136"/>
      <c r="FZ27" s="128"/>
      <c r="GA27" s="134"/>
      <c r="GB27" s="135"/>
      <c r="GC27" s="136"/>
      <c r="GD27" s="133">
        <v>241</v>
      </c>
      <c r="GE27" s="134" t="s">
        <v>5</v>
      </c>
      <c r="GF27" s="135"/>
      <c r="GG27" s="136"/>
      <c r="GH27" s="128"/>
      <c r="GI27" s="134"/>
      <c r="GJ27" s="135"/>
      <c r="GK27" s="136"/>
      <c r="GL27" s="128"/>
      <c r="GM27" s="134"/>
      <c r="GN27" s="135"/>
      <c r="GO27" s="136"/>
      <c r="GP27" s="128"/>
      <c r="GQ27" s="134"/>
      <c r="GR27" s="78"/>
      <c r="GS27" s="93">
        <v>4</v>
      </c>
    </row>
    <row r="28" spans="1:201" ht="15.75" x14ac:dyDescent="0.25">
      <c r="A28">
        <v>5</v>
      </c>
      <c r="B28">
        <v>2010</v>
      </c>
      <c r="C28" s="71">
        <v>40303</v>
      </c>
      <c r="D28" s="78"/>
      <c r="E28" s="132"/>
      <c r="F28" s="133">
        <v>317</v>
      </c>
      <c r="G28" s="134">
        <v>-10</v>
      </c>
      <c r="H28" s="135"/>
      <c r="I28" s="136"/>
      <c r="J28" s="128"/>
      <c r="K28" s="134"/>
      <c r="L28" s="135"/>
      <c r="M28" s="136"/>
      <c r="N28" s="128"/>
      <c r="O28" s="134"/>
      <c r="P28" s="135"/>
      <c r="Q28" s="136"/>
      <c r="R28" s="128"/>
      <c r="S28" s="134"/>
      <c r="T28" s="135"/>
      <c r="U28" s="136"/>
      <c r="V28" s="133">
        <v>241</v>
      </c>
      <c r="W28" s="134">
        <v>2</v>
      </c>
      <c r="X28" s="135"/>
      <c r="Y28" s="136"/>
      <c r="Z28" s="128"/>
      <c r="AA28" s="134"/>
      <c r="AB28" s="135"/>
      <c r="AC28" s="136"/>
      <c r="AD28" s="128"/>
      <c r="AE28" s="134"/>
      <c r="AF28" s="135"/>
      <c r="AG28" s="136"/>
      <c r="AH28" s="128"/>
      <c r="AI28" s="134"/>
      <c r="AJ28" s="135"/>
      <c r="AK28" s="136"/>
      <c r="AL28" s="133">
        <v>260</v>
      </c>
      <c r="AM28" s="134">
        <v>2</v>
      </c>
      <c r="AN28" s="135"/>
      <c r="AO28" s="136"/>
      <c r="AP28" s="128"/>
      <c r="AQ28" s="134"/>
      <c r="AR28" s="135"/>
      <c r="AS28" s="136"/>
      <c r="AT28" s="128"/>
      <c r="AU28" s="134"/>
      <c r="AV28" s="135"/>
      <c r="AW28" s="136"/>
      <c r="AX28" s="128"/>
      <c r="AY28" s="134"/>
      <c r="AZ28" s="135"/>
      <c r="BA28" s="136"/>
      <c r="BB28" s="133">
        <v>210</v>
      </c>
      <c r="BC28" s="134">
        <v>-10</v>
      </c>
      <c r="BD28" s="135"/>
      <c r="BE28" s="136"/>
      <c r="BF28" s="128"/>
      <c r="BG28" s="134"/>
      <c r="BH28" s="135"/>
      <c r="BI28" s="136"/>
      <c r="BJ28" s="128"/>
      <c r="BK28" s="134"/>
      <c r="BL28" s="135"/>
      <c r="BM28" s="136"/>
      <c r="BN28" s="128"/>
      <c r="BO28" s="134"/>
      <c r="BP28" s="135"/>
      <c r="BQ28" s="136"/>
      <c r="BR28" s="133">
        <v>229</v>
      </c>
      <c r="BS28" s="134">
        <v>8</v>
      </c>
      <c r="BT28" s="135"/>
      <c r="BU28" s="136"/>
      <c r="BV28" s="128"/>
      <c r="BW28" s="134"/>
      <c r="BX28" s="135"/>
      <c r="BY28" s="136"/>
      <c r="BZ28" s="128"/>
      <c r="CA28" s="134"/>
      <c r="CB28" s="135"/>
      <c r="CC28" s="136"/>
      <c r="CD28" s="128"/>
      <c r="CE28" s="134"/>
      <c r="CF28" s="135"/>
      <c r="CG28" s="136"/>
      <c r="CH28" s="133">
        <v>187</v>
      </c>
      <c r="CI28" s="134">
        <v>-8</v>
      </c>
      <c r="CJ28" s="135"/>
      <c r="CK28" s="136"/>
      <c r="CL28" s="128"/>
      <c r="CM28" s="134"/>
      <c r="CN28" s="135"/>
      <c r="CO28" s="136"/>
      <c r="CP28" s="128"/>
      <c r="CQ28" s="134"/>
      <c r="CR28" s="135"/>
      <c r="CS28" s="136"/>
      <c r="CT28" s="128"/>
      <c r="CU28" s="134"/>
      <c r="CV28" s="135"/>
      <c r="CW28" s="136"/>
      <c r="CX28" s="133">
        <v>232</v>
      </c>
      <c r="CY28" s="134">
        <v>-2</v>
      </c>
      <c r="CZ28" s="135"/>
      <c r="DA28" s="136"/>
      <c r="DB28" s="128"/>
      <c r="DC28" s="134"/>
      <c r="DD28" s="135"/>
      <c r="DE28" s="136"/>
      <c r="DF28" s="128"/>
      <c r="DG28" s="134"/>
      <c r="DH28" s="135"/>
      <c r="DI28" s="136"/>
      <c r="DJ28" s="128"/>
      <c r="DK28" s="134"/>
      <c r="DL28" s="135"/>
      <c r="DM28" s="136"/>
      <c r="DN28" s="133">
        <v>176</v>
      </c>
      <c r="DO28" s="134">
        <v>-2</v>
      </c>
      <c r="DP28" s="135"/>
      <c r="DQ28" s="136"/>
      <c r="DR28" s="128"/>
      <c r="DS28" s="134"/>
      <c r="DT28" s="135"/>
      <c r="DU28" s="136"/>
      <c r="DV28" s="128"/>
      <c r="DW28" s="134"/>
      <c r="DX28" s="135"/>
      <c r="DY28" s="136"/>
      <c r="DZ28" s="128"/>
      <c r="EA28" s="134"/>
      <c r="EB28" s="135"/>
      <c r="EC28" s="136"/>
      <c r="ED28" s="133">
        <v>192</v>
      </c>
      <c r="EE28" s="134">
        <v>2</v>
      </c>
      <c r="EF28" s="135"/>
      <c r="EG28" s="136"/>
      <c r="EH28" s="128"/>
      <c r="EI28" s="134"/>
      <c r="EJ28" s="135"/>
      <c r="EK28" s="136"/>
      <c r="EL28" s="128"/>
      <c r="EM28" s="134"/>
      <c r="EN28" s="135"/>
      <c r="EO28" s="136"/>
      <c r="EP28" s="128"/>
      <c r="EQ28" s="134"/>
      <c r="ER28" s="135"/>
      <c r="ES28" s="136"/>
      <c r="ET28" s="133">
        <v>196</v>
      </c>
      <c r="EU28" s="134">
        <v>4</v>
      </c>
      <c r="EV28" s="135"/>
      <c r="EW28" s="136"/>
      <c r="EX28" s="128"/>
      <c r="EY28" s="134"/>
      <c r="EZ28" s="135"/>
      <c r="FA28" s="136"/>
      <c r="FB28" s="128"/>
      <c r="FC28" s="134"/>
      <c r="FD28" s="135"/>
      <c r="FE28" s="136"/>
      <c r="FF28" s="128"/>
      <c r="FG28" s="134"/>
      <c r="FH28" s="135"/>
      <c r="FI28" s="136"/>
      <c r="FJ28" s="133">
        <v>214</v>
      </c>
      <c r="FK28" s="134" t="s">
        <v>5</v>
      </c>
      <c r="FL28" s="135"/>
      <c r="FM28" s="136"/>
      <c r="FN28" s="128"/>
      <c r="FO28" s="134"/>
      <c r="FP28" s="135"/>
      <c r="FQ28" s="136"/>
      <c r="FR28" s="128"/>
      <c r="FS28" s="134"/>
      <c r="FT28" s="137">
        <v>175</v>
      </c>
      <c r="FU28" s="138">
        <v>185</v>
      </c>
      <c r="FV28" s="128">
        <v>180</v>
      </c>
      <c r="FW28" s="134" t="s">
        <v>5</v>
      </c>
      <c r="FX28" s="135"/>
      <c r="FY28" s="136"/>
      <c r="FZ28" s="128"/>
      <c r="GA28" s="134"/>
      <c r="GB28" s="135"/>
      <c r="GC28" s="136"/>
      <c r="GD28" s="133">
        <v>239</v>
      </c>
      <c r="GE28" s="134">
        <v>-2</v>
      </c>
      <c r="GF28" s="135"/>
      <c r="GG28" s="136"/>
      <c r="GH28" s="128"/>
      <c r="GI28" s="134"/>
      <c r="GJ28" s="135"/>
      <c r="GK28" s="136"/>
      <c r="GL28" s="128"/>
      <c r="GM28" s="134"/>
      <c r="GN28" s="135"/>
      <c r="GO28" s="136"/>
      <c r="GP28" s="128"/>
      <c r="GQ28" s="134"/>
      <c r="GR28" s="78"/>
      <c r="GS28" s="93">
        <v>5</v>
      </c>
    </row>
    <row r="29" spans="1:201" ht="15.75" x14ac:dyDescent="0.25">
      <c r="A29">
        <v>5</v>
      </c>
      <c r="B29">
        <v>2010</v>
      </c>
      <c r="C29" s="71">
        <v>40310</v>
      </c>
      <c r="D29" s="78"/>
      <c r="E29" s="132"/>
      <c r="F29" s="133">
        <v>317</v>
      </c>
      <c r="G29" s="134" t="s">
        <v>5</v>
      </c>
      <c r="H29" s="135"/>
      <c r="I29" s="136"/>
      <c r="J29" s="128"/>
      <c r="K29" s="134"/>
      <c r="L29" s="135"/>
      <c r="M29" s="136"/>
      <c r="N29" s="128"/>
      <c r="O29" s="134"/>
      <c r="P29" s="135"/>
      <c r="Q29" s="136"/>
      <c r="R29" s="128"/>
      <c r="S29" s="134"/>
      <c r="T29" s="135"/>
      <c r="U29" s="136"/>
      <c r="V29" s="133">
        <v>241</v>
      </c>
      <c r="W29" s="134" t="s">
        <v>5</v>
      </c>
      <c r="X29" s="135"/>
      <c r="Y29" s="136"/>
      <c r="Z29" s="128"/>
      <c r="AA29" s="134"/>
      <c r="AB29" s="135"/>
      <c r="AC29" s="136"/>
      <c r="AD29" s="128"/>
      <c r="AE29" s="134"/>
      <c r="AF29" s="135"/>
      <c r="AG29" s="136"/>
      <c r="AH29" s="128"/>
      <c r="AI29" s="134"/>
      <c r="AJ29" s="135"/>
      <c r="AK29" s="136"/>
      <c r="AL29" s="133">
        <v>260</v>
      </c>
      <c r="AM29" s="134" t="s">
        <v>5</v>
      </c>
      <c r="AN29" s="135"/>
      <c r="AO29" s="136"/>
      <c r="AP29" s="128"/>
      <c r="AQ29" s="134"/>
      <c r="AR29" s="135"/>
      <c r="AS29" s="136"/>
      <c r="AT29" s="128"/>
      <c r="AU29" s="134"/>
      <c r="AV29" s="135"/>
      <c r="AW29" s="136"/>
      <c r="AX29" s="128"/>
      <c r="AY29" s="134"/>
      <c r="AZ29" s="135"/>
      <c r="BA29" s="136"/>
      <c r="BB29" s="133">
        <v>210</v>
      </c>
      <c r="BC29" s="134" t="s">
        <v>5</v>
      </c>
      <c r="BD29" s="135"/>
      <c r="BE29" s="136"/>
      <c r="BF29" s="128"/>
      <c r="BG29" s="134"/>
      <c r="BH29" s="135"/>
      <c r="BI29" s="136"/>
      <c r="BJ29" s="128"/>
      <c r="BK29" s="134"/>
      <c r="BL29" s="135"/>
      <c r="BM29" s="136"/>
      <c r="BN29" s="128"/>
      <c r="BO29" s="134"/>
      <c r="BP29" s="135"/>
      <c r="BQ29" s="136"/>
      <c r="BR29" s="133">
        <v>229</v>
      </c>
      <c r="BS29" s="134" t="s">
        <v>5</v>
      </c>
      <c r="BT29" s="135"/>
      <c r="BU29" s="136"/>
      <c r="BV29" s="128"/>
      <c r="BW29" s="134"/>
      <c r="BX29" s="135"/>
      <c r="BY29" s="136"/>
      <c r="BZ29" s="128"/>
      <c r="CA29" s="134"/>
      <c r="CB29" s="135"/>
      <c r="CC29" s="136"/>
      <c r="CD29" s="128"/>
      <c r="CE29" s="134"/>
      <c r="CF29" s="135"/>
      <c r="CG29" s="136"/>
      <c r="CH29" s="133">
        <v>187</v>
      </c>
      <c r="CI29" s="134" t="s">
        <v>5</v>
      </c>
      <c r="CJ29" s="135"/>
      <c r="CK29" s="136"/>
      <c r="CL29" s="128"/>
      <c r="CM29" s="134"/>
      <c r="CN29" s="135"/>
      <c r="CO29" s="136"/>
      <c r="CP29" s="128"/>
      <c r="CQ29" s="134"/>
      <c r="CR29" s="135"/>
      <c r="CS29" s="136"/>
      <c r="CT29" s="128"/>
      <c r="CU29" s="134"/>
      <c r="CV29" s="135"/>
      <c r="CW29" s="136"/>
      <c r="CX29" s="133">
        <v>232</v>
      </c>
      <c r="CY29" s="134" t="s">
        <v>5</v>
      </c>
      <c r="CZ29" s="135"/>
      <c r="DA29" s="136"/>
      <c r="DB29" s="128"/>
      <c r="DC29" s="134"/>
      <c r="DD29" s="135"/>
      <c r="DE29" s="136"/>
      <c r="DF29" s="128"/>
      <c r="DG29" s="134"/>
      <c r="DH29" s="135"/>
      <c r="DI29" s="136"/>
      <c r="DJ29" s="128"/>
      <c r="DK29" s="134"/>
      <c r="DL29" s="135"/>
      <c r="DM29" s="136"/>
      <c r="DN29" s="133">
        <v>176</v>
      </c>
      <c r="DO29" s="134" t="s">
        <v>5</v>
      </c>
      <c r="DP29" s="135"/>
      <c r="DQ29" s="136"/>
      <c r="DR29" s="128"/>
      <c r="DS29" s="134"/>
      <c r="DT29" s="135"/>
      <c r="DU29" s="136"/>
      <c r="DV29" s="128"/>
      <c r="DW29" s="134"/>
      <c r="DX29" s="135"/>
      <c r="DY29" s="136"/>
      <c r="DZ29" s="128"/>
      <c r="EA29" s="134"/>
      <c r="EB29" s="135"/>
      <c r="EC29" s="136"/>
      <c r="ED29" s="133">
        <v>192</v>
      </c>
      <c r="EE29" s="134" t="s">
        <v>5</v>
      </c>
      <c r="EF29" s="135"/>
      <c r="EG29" s="136"/>
      <c r="EH29" s="128"/>
      <c r="EI29" s="134"/>
      <c r="EJ29" s="135"/>
      <c r="EK29" s="136"/>
      <c r="EL29" s="128"/>
      <c r="EM29" s="134"/>
      <c r="EN29" s="135"/>
      <c r="EO29" s="136"/>
      <c r="EP29" s="128"/>
      <c r="EQ29" s="134"/>
      <c r="ER29" s="135"/>
      <c r="ES29" s="136"/>
      <c r="ET29" s="133">
        <v>196</v>
      </c>
      <c r="EU29" s="134" t="s">
        <v>5</v>
      </c>
      <c r="EV29" s="135"/>
      <c r="EW29" s="136"/>
      <c r="EX29" s="128"/>
      <c r="EY29" s="134"/>
      <c r="EZ29" s="135"/>
      <c r="FA29" s="136"/>
      <c r="FB29" s="128"/>
      <c r="FC29" s="134"/>
      <c r="FD29" s="135"/>
      <c r="FE29" s="136"/>
      <c r="FF29" s="128"/>
      <c r="FG29" s="134"/>
      <c r="FH29" s="135"/>
      <c r="FI29" s="136"/>
      <c r="FJ29" s="133">
        <v>214</v>
      </c>
      <c r="FK29" s="134" t="s">
        <v>5</v>
      </c>
      <c r="FL29" s="135"/>
      <c r="FM29" s="136"/>
      <c r="FN29" s="128"/>
      <c r="FO29" s="134"/>
      <c r="FP29" s="135"/>
      <c r="FQ29" s="136"/>
      <c r="FR29" s="128"/>
      <c r="FS29" s="134"/>
      <c r="FT29" s="137">
        <v>170</v>
      </c>
      <c r="FU29" s="138">
        <v>180</v>
      </c>
      <c r="FV29" s="128">
        <v>175</v>
      </c>
      <c r="FW29" s="134">
        <v>-5</v>
      </c>
      <c r="FX29" s="135"/>
      <c r="FY29" s="136"/>
      <c r="FZ29" s="128"/>
      <c r="GA29" s="134"/>
      <c r="GB29" s="135"/>
      <c r="GC29" s="136"/>
      <c r="GD29" s="133">
        <v>239</v>
      </c>
      <c r="GE29" s="134" t="s">
        <v>5</v>
      </c>
      <c r="GF29" s="135"/>
      <c r="GG29" s="136"/>
      <c r="GH29" s="128"/>
      <c r="GI29" s="134"/>
      <c r="GJ29" s="135"/>
      <c r="GK29" s="136"/>
      <c r="GL29" s="128"/>
      <c r="GM29" s="134"/>
      <c r="GN29" s="135"/>
      <c r="GO29" s="136"/>
      <c r="GP29" s="128"/>
      <c r="GQ29" s="134"/>
      <c r="GR29" s="78"/>
      <c r="GS29" s="93">
        <v>5</v>
      </c>
    </row>
    <row r="30" spans="1:201" ht="15.75" x14ac:dyDescent="0.25">
      <c r="A30">
        <v>5</v>
      </c>
      <c r="B30">
        <v>2010</v>
      </c>
      <c r="C30" s="71">
        <v>40317</v>
      </c>
      <c r="D30" s="78"/>
      <c r="E30" s="132"/>
      <c r="F30" s="133">
        <v>317</v>
      </c>
      <c r="G30" s="134" t="s">
        <v>5</v>
      </c>
      <c r="H30" s="135"/>
      <c r="I30" s="136"/>
      <c r="J30" s="128"/>
      <c r="K30" s="134"/>
      <c r="L30" s="135"/>
      <c r="M30" s="136"/>
      <c r="N30" s="128"/>
      <c r="O30" s="134"/>
      <c r="P30" s="135"/>
      <c r="Q30" s="136"/>
      <c r="R30" s="128"/>
      <c r="S30" s="134"/>
      <c r="T30" s="135"/>
      <c r="U30" s="136"/>
      <c r="V30" s="133">
        <v>242</v>
      </c>
      <c r="W30" s="134">
        <v>1</v>
      </c>
      <c r="X30" s="135"/>
      <c r="Y30" s="136"/>
      <c r="Z30" s="128"/>
      <c r="AA30" s="134"/>
      <c r="AB30" s="135"/>
      <c r="AC30" s="136"/>
      <c r="AD30" s="128"/>
      <c r="AE30" s="134"/>
      <c r="AF30" s="135"/>
      <c r="AG30" s="136"/>
      <c r="AH30" s="128"/>
      <c r="AI30" s="134"/>
      <c r="AJ30" s="135"/>
      <c r="AK30" s="136"/>
      <c r="AL30" s="133">
        <v>261</v>
      </c>
      <c r="AM30" s="134">
        <v>1</v>
      </c>
      <c r="AN30" s="135"/>
      <c r="AO30" s="136"/>
      <c r="AP30" s="128"/>
      <c r="AQ30" s="134"/>
      <c r="AR30" s="135"/>
      <c r="AS30" s="136"/>
      <c r="AT30" s="128"/>
      <c r="AU30" s="134"/>
      <c r="AV30" s="135"/>
      <c r="AW30" s="136"/>
      <c r="AX30" s="128"/>
      <c r="AY30" s="134"/>
      <c r="AZ30" s="135"/>
      <c r="BA30" s="136"/>
      <c r="BB30" s="133">
        <v>210</v>
      </c>
      <c r="BC30" s="134" t="s">
        <v>5</v>
      </c>
      <c r="BD30" s="135"/>
      <c r="BE30" s="136"/>
      <c r="BF30" s="128"/>
      <c r="BG30" s="134"/>
      <c r="BH30" s="135"/>
      <c r="BI30" s="136"/>
      <c r="BJ30" s="128"/>
      <c r="BK30" s="134"/>
      <c r="BL30" s="135"/>
      <c r="BM30" s="136"/>
      <c r="BN30" s="128"/>
      <c r="BO30" s="134"/>
      <c r="BP30" s="135"/>
      <c r="BQ30" s="136"/>
      <c r="BR30" s="133">
        <v>237</v>
      </c>
      <c r="BS30" s="134">
        <v>8</v>
      </c>
      <c r="BT30" s="135"/>
      <c r="BU30" s="136"/>
      <c r="BV30" s="128"/>
      <c r="BW30" s="134"/>
      <c r="BX30" s="135"/>
      <c r="BY30" s="136"/>
      <c r="BZ30" s="128"/>
      <c r="CA30" s="134"/>
      <c r="CB30" s="135"/>
      <c r="CC30" s="136"/>
      <c r="CD30" s="128"/>
      <c r="CE30" s="134"/>
      <c r="CF30" s="135"/>
      <c r="CG30" s="136"/>
      <c r="CH30" s="133">
        <v>197</v>
      </c>
      <c r="CI30" s="134">
        <v>10</v>
      </c>
      <c r="CJ30" s="135"/>
      <c r="CK30" s="136"/>
      <c r="CL30" s="128"/>
      <c r="CM30" s="134"/>
      <c r="CN30" s="135"/>
      <c r="CO30" s="136"/>
      <c r="CP30" s="128"/>
      <c r="CQ30" s="134"/>
      <c r="CR30" s="135"/>
      <c r="CS30" s="136"/>
      <c r="CT30" s="128"/>
      <c r="CU30" s="134"/>
      <c r="CV30" s="135"/>
      <c r="CW30" s="136"/>
      <c r="CX30" s="133">
        <v>242</v>
      </c>
      <c r="CY30" s="134">
        <v>10</v>
      </c>
      <c r="CZ30" s="135"/>
      <c r="DA30" s="136"/>
      <c r="DB30" s="128"/>
      <c r="DC30" s="134"/>
      <c r="DD30" s="135"/>
      <c r="DE30" s="136"/>
      <c r="DF30" s="128"/>
      <c r="DG30" s="134"/>
      <c r="DH30" s="135"/>
      <c r="DI30" s="136"/>
      <c r="DJ30" s="128"/>
      <c r="DK30" s="134"/>
      <c r="DL30" s="135"/>
      <c r="DM30" s="136"/>
      <c r="DN30" s="133">
        <v>186</v>
      </c>
      <c r="DO30" s="134">
        <v>10</v>
      </c>
      <c r="DP30" s="135"/>
      <c r="DQ30" s="136"/>
      <c r="DR30" s="128"/>
      <c r="DS30" s="134"/>
      <c r="DT30" s="135"/>
      <c r="DU30" s="136"/>
      <c r="DV30" s="128"/>
      <c r="DW30" s="134"/>
      <c r="DX30" s="135"/>
      <c r="DY30" s="136"/>
      <c r="DZ30" s="128"/>
      <c r="EA30" s="134"/>
      <c r="EB30" s="135"/>
      <c r="EC30" s="136"/>
      <c r="ED30" s="133">
        <v>201</v>
      </c>
      <c r="EE30" s="134">
        <v>9</v>
      </c>
      <c r="EF30" s="135"/>
      <c r="EG30" s="136"/>
      <c r="EH30" s="128"/>
      <c r="EI30" s="134"/>
      <c r="EJ30" s="135"/>
      <c r="EK30" s="136"/>
      <c r="EL30" s="128"/>
      <c r="EM30" s="134"/>
      <c r="EN30" s="135"/>
      <c r="EO30" s="136"/>
      <c r="EP30" s="128"/>
      <c r="EQ30" s="134"/>
      <c r="ER30" s="135"/>
      <c r="ES30" s="136"/>
      <c r="ET30" s="133">
        <v>203</v>
      </c>
      <c r="EU30" s="134">
        <v>7</v>
      </c>
      <c r="EV30" s="135"/>
      <c r="EW30" s="136"/>
      <c r="EX30" s="128"/>
      <c r="EY30" s="134"/>
      <c r="EZ30" s="135"/>
      <c r="FA30" s="136"/>
      <c r="FB30" s="128"/>
      <c r="FC30" s="134"/>
      <c r="FD30" s="135"/>
      <c r="FE30" s="136"/>
      <c r="FF30" s="128"/>
      <c r="FG30" s="134"/>
      <c r="FH30" s="135"/>
      <c r="FI30" s="136"/>
      <c r="FJ30" s="133">
        <v>216</v>
      </c>
      <c r="FK30" s="134">
        <v>2</v>
      </c>
      <c r="FL30" s="135"/>
      <c r="FM30" s="136"/>
      <c r="FN30" s="128"/>
      <c r="FO30" s="134"/>
      <c r="FP30" s="135"/>
      <c r="FQ30" s="136"/>
      <c r="FR30" s="128"/>
      <c r="FS30" s="134"/>
      <c r="FT30" s="135">
        <v>175</v>
      </c>
      <c r="FU30" s="136">
        <v>185</v>
      </c>
      <c r="FV30" s="128">
        <v>180</v>
      </c>
      <c r="FW30" s="134">
        <v>5</v>
      </c>
      <c r="FX30" s="135"/>
      <c r="FY30" s="136"/>
      <c r="FZ30" s="128"/>
      <c r="GA30" s="134"/>
      <c r="GB30" s="135"/>
      <c r="GC30" s="136"/>
      <c r="GD30" s="133">
        <v>245</v>
      </c>
      <c r="GE30" s="134">
        <v>6</v>
      </c>
      <c r="GF30" s="135"/>
      <c r="GG30" s="136"/>
      <c r="GH30" s="128"/>
      <c r="GI30" s="134"/>
      <c r="GJ30" s="135"/>
      <c r="GK30" s="136"/>
      <c r="GL30" s="128"/>
      <c r="GM30" s="134"/>
      <c r="GN30" s="135"/>
      <c r="GO30" s="136"/>
      <c r="GP30" s="128"/>
      <c r="GQ30" s="134"/>
      <c r="GR30" s="78"/>
      <c r="GS30" s="93">
        <v>5</v>
      </c>
    </row>
    <row r="31" spans="1:201" ht="15.75" x14ac:dyDescent="0.25">
      <c r="A31">
        <v>5</v>
      </c>
      <c r="B31">
        <v>2010</v>
      </c>
      <c r="C31" s="71">
        <v>40324</v>
      </c>
      <c r="D31" s="78"/>
      <c r="E31" s="132"/>
      <c r="F31" s="133">
        <v>317</v>
      </c>
      <c r="G31" s="134" t="s">
        <v>5</v>
      </c>
      <c r="H31" s="135"/>
      <c r="I31" s="136"/>
      <c r="J31" s="128"/>
      <c r="K31" s="134"/>
      <c r="L31" s="135"/>
      <c r="M31" s="136"/>
      <c r="N31" s="128"/>
      <c r="O31" s="134"/>
      <c r="P31" s="135"/>
      <c r="Q31" s="136"/>
      <c r="R31" s="128"/>
      <c r="S31" s="134"/>
      <c r="T31" s="135"/>
      <c r="U31" s="136"/>
      <c r="V31" s="133">
        <v>242</v>
      </c>
      <c r="W31" s="134" t="s">
        <v>5</v>
      </c>
      <c r="X31" s="135"/>
      <c r="Y31" s="136"/>
      <c r="Z31" s="128"/>
      <c r="AA31" s="134"/>
      <c r="AB31" s="135"/>
      <c r="AC31" s="136"/>
      <c r="AD31" s="128"/>
      <c r="AE31" s="134"/>
      <c r="AF31" s="135"/>
      <c r="AG31" s="136"/>
      <c r="AH31" s="128"/>
      <c r="AI31" s="134"/>
      <c r="AJ31" s="135"/>
      <c r="AK31" s="136"/>
      <c r="AL31" s="133">
        <v>261</v>
      </c>
      <c r="AM31" s="134" t="s">
        <v>5</v>
      </c>
      <c r="AN31" s="135"/>
      <c r="AO31" s="136"/>
      <c r="AP31" s="128"/>
      <c r="AQ31" s="134"/>
      <c r="AR31" s="135"/>
      <c r="AS31" s="136"/>
      <c r="AT31" s="128"/>
      <c r="AU31" s="134"/>
      <c r="AV31" s="135"/>
      <c r="AW31" s="136"/>
      <c r="AX31" s="128"/>
      <c r="AY31" s="134"/>
      <c r="AZ31" s="135"/>
      <c r="BA31" s="136"/>
      <c r="BB31" s="133">
        <v>210</v>
      </c>
      <c r="BC31" s="134" t="s">
        <v>5</v>
      </c>
      <c r="BD31" s="135"/>
      <c r="BE31" s="136"/>
      <c r="BF31" s="128"/>
      <c r="BG31" s="134"/>
      <c r="BH31" s="135"/>
      <c r="BI31" s="136"/>
      <c r="BJ31" s="128"/>
      <c r="BK31" s="134"/>
      <c r="BL31" s="135"/>
      <c r="BM31" s="136"/>
      <c r="BN31" s="128"/>
      <c r="BO31" s="134"/>
      <c r="BP31" s="135"/>
      <c r="BQ31" s="136"/>
      <c r="BR31" s="133">
        <v>237</v>
      </c>
      <c r="BS31" s="134" t="s">
        <v>5</v>
      </c>
      <c r="BT31" s="135"/>
      <c r="BU31" s="136"/>
      <c r="BV31" s="128"/>
      <c r="BW31" s="134"/>
      <c r="BX31" s="135"/>
      <c r="BY31" s="136"/>
      <c r="BZ31" s="128"/>
      <c r="CA31" s="134"/>
      <c r="CB31" s="135"/>
      <c r="CC31" s="136"/>
      <c r="CD31" s="128"/>
      <c r="CE31" s="134"/>
      <c r="CF31" s="135"/>
      <c r="CG31" s="136"/>
      <c r="CH31" s="133">
        <v>197</v>
      </c>
      <c r="CI31" s="134" t="s">
        <v>5</v>
      </c>
      <c r="CJ31" s="135"/>
      <c r="CK31" s="136"/>
      <c r="CL31" s="128"/>
      <c r="CM31" s="134"/>
      <c r="CN31" s="135"/>
      <c r="CO31" s="136"/>
      <c r="CP31" s="128"/>
      <c r="CQ31" s="134"/>
      <c r="CR31" s="135"/>
      <c r="CS31" s="136"/>
      <c r="CT31" s="128"/>
      <c r="CU31" s="134"/>
      <c r="CV31" s="135"/>
      <c r="CW31" s="136"/>
      <c r="CX31" s="133">
        <v>242</v>
      </c>
      <c r="CY31" s="134" t="s">
        <v>5</v>
      </c>
      <c r="CZ31" s="135"/>
      <c r="DA31" s="136"/>
      <c r="DB31" s="128"/>
      <c r="DC31" s="134"/>
      <c r="DD31" s="135"/>
      <c r="DE31" s="136"/>
      <c r="DF31" s="128"/>
      <c r="DG31" s="134"/>
      <c r="DH31" s="135"/>
      <c r="DI31" s="136"/>
      <c r="DJ31" s="128"/>
      <c r="DK31" s="134"/>
      <c r="DL31" s="135"/>
      <c r="DM31" s="136"/>
      <c r="DN31" s="133">
        <v>186</v>
      </c>
      <c r="DO31" s="134" t="s">
        <v>5</v>
      </c>
      <c r="DP31" s="135"/>
      <c r="DQ31" s="136"/>
      <c r="DR31" s="128"/>
      <c r="DS31" s="134"/>
      <c r="DT31" s="135"/>
      <c r="DU31" s="136"/>
      <c r="DV31" s="128"/>
      <c r="DW31" s="134"/>
      <c r="DX31" s="135"/>
      <c r="DY31" s="136"/>
      <c r="DZ31" s="128"/>
      <c r="EA31" s="134"/>
      <c r="EB31" s="135"/>
      <c r="EC31" s="136"/>
      <c r="ED31" s="133">
        <v>201</v>
      </c>
      <c r="EE31" s="134" t="s">
        <v>5</v>
      </c>
      <c r="EF31" s="135"/>
      <c r="EG31" s="136"/>
      <c r="EH31" s="128"/>
      <c r="EI31" s="134"/>
      <c r="EJ31" s="135"/>
      <c r="EK31" s="136"/>
      <c r="EL31" s="128"/>
      <c r="EM31" s="134"/>
      <c r="EN31" s="135"/>
      <c r="EO31" s="136"/>
      <c r="EP31" s="128"/>
      <c r="EQ31" s="134"/>
      <c r="ER31" s="135"/>
      <c r="ES31" s="136"/>
      <c r="ET31" s="133">
        <v>203</v>
      </c>
      <c r="EU31" s="134" t="s">
        <v>5</v>
      </c>
      <c r="EV31" s="135"/>
      <c r="EW31" s="136"/>
      <c r="EX31" s="128"/>
      <c r="EY31" s="134"/>
      <c r="EZ31" s="135"/>
      <c r="FA31" s="136"/>
      <c r="FB31" s="128"/>
      <c r="FC31" s="134"/>
      <c r="FD31" s="135"/>
      <c r="FE31" s="136"/>
      <c r="FF31" s="128"/>
      <c r="FG31" s="134"/>
      <c r="FH31" s="135"/>
      <c r="FI31" s="136"/>
      <c r="FJ31" s="133">
        <v>216</v>
      </c>
      <c r="FK31" s="134" t="s">
        <v>5</v>
      </c>
      <c r="FL31" s="135"/>
      <c r="FM31" s="136"/>
      <c r="FN31" s="128"/>
      <c r="FO31" s="134"/>
      <c r="FP31" s="135"/>
      <c r="FQ31" s="136"/>
      <c r="FR31" s="128"/>
      <c r="FS31" s="134"/>
      <c r="FT31" s="135">
        <v>170</v>
      </c>
      <c r="FU31" s="136">
        <v>180</v>
      </c>
      <c r="FV31" s="128">
        <v>175</v>
      </c>
      <c r="FW31" s="134">
        <v>-5</v>
      </c>
      <c r="FX31" s="135"/>
      <c r="FY31" s="136"/>
      <c r="FZ31" s="128"/>
      <c r="GA31" s="134"/>
      <c r="GB31" s="135"/>
      <c r="GC31" s="136"/>
      <c r="GD31" s="133">
        <v>245</v>
      </c>
      <c r="GE31" s="134" t="s">
        <v>5</v>
      </c>
      <c r="GF31" s="135"/>
      <c r="GG31" s="136"/>
      <c r="GH31" s="128"/>
      <c r="GI31" s="134"/>
      <c r="GJ31" s="135"/>
      <c r="GK31" s="136"/>
      <c r="GL31" s="128"/>
      <c r="GM31" s="134"/>
      <c r="GN31" s="135"/>
      <c r="GO31" s="136"/>
      <c r="GP31" s="128"/>
      <c r="GQ31" s="134"/>
      <c r="GR31" s="78"/>
      <c r="GS31" s="93">
        <v>5</v>
      </c>
    </row>
    <row r="32" spans="1:201" ht="15.75" x14ac:dyDescent="0.25">
      <c r="A32">
        <v>6</v>
      </c>
      <c r="B32">
        <v>2010</v>
      </c>
      <c r="C32" s="71">
        <v>40331</v>
      </c>
      <c r="D32" s="78"/>
      <c r="E32" s="132"/>
      <c r="F32" s="133">
        <v>327</v>
      </c>
      <c r="G32" s="134">
        <v>10</v>
      </c>
      <c r="H32" s="135"/>
      <c r="I32" s="136"/>
      <c r="J32" s="128"/>
      <c r="K32" s="134"/>
      <c r="L32" s="135"/>
      <c r="M32" s="136"/>
      <c r="N32" s="128"/>
      <c r="O32" s="134"/>
      <c r="P32" s="135"/>
      <c r="Q32" s="136"/>
      <c r="R32" s="128"/>
      <c r="S32" s="134"/>
      <c r="T32" s="135"/>
      <c r="U32" s="136"/>
      <c r="V32" s="133">
        <v>252</v>
      </c>
      <c r="W32" s="134">
        <v>10</v>
      </c>
      <c r="X32" s="135"/>
      <c r="Y32" s="136"/>
      <c r="Z32" s="128"/>
      <c r="AA32" s="134"/>
      <c r="AB32" s="135"/>
      <c r="AC32" s="136"/>
      <c r="AD32" s="128"/>
      <c r="AE32" s="134"/>
      <c r="AF32" s="135"/>
      <c r="AG32" s="136"/>
      <c r="AH32" s="128"/>
      <c r="AI32" s="134"/>
      <c r="AJ32" s="135"/>
      <c r="AK32" s="136"/>
      <c r="AL32" s="133">
        <v>276</v>
      </c>
      <c r="AM32" s="134">
        <v>15</v>
      </c>
      <c r="AN32" s="135"/>
      <c r="AO32" s="136"/>
      <c r="AP32" s="128"/>
      <c r="AQ32" s="134"/>
      <c r="AR32" s="135"/>
      <c r="AS32" s="136"/>
      <c r="AT32" s="128"/>
      <c r="AU32" s="134"/>
      <c r="AV32" s="135"/>
      <c r="AW32" s="136"/>
      <c r="AX32" s="128"/>
      <c r="AY32" s="134"/>
      <c r="AZ32" s="135"/>
      <c r="BA32" s="136"/>
      <c r="BB32" s="133">
        <v>210</v>
      </c>
      <c r="BC32" s="134" t="s">
        <v>5</v>
      </c>
      <c r="BD32" s="135"/>
      <c r="BE32" s="136"/>
      <c r="BF32" s="128"/>
      <c r="BG32" s="134"/>
      <c r="BH32" s="135"/>
      <c r="BI32" s="136"/>
      <c r="BJ32" s="128"/>
      <c r="BK32" s="134"/>
      <c r="BL32" s="135"/>
      <c r="BM32" s="136"/>
      <c r="BN32" s="128"/>
      <c r="BO32" s="134"/>
      <c r="BP32" s="135"/>
      <c r="BQ32" s="136"/>
      <c r="BR32" s="133">
        <v>242</v>
      </c>
      <c r="BS32" s="134">
        <v>5</v>
      </c>
      <c r="BT32" s="135"/>
      <c r="BU32" s="136"/>
      <c r="BV32" s="128"/>
      <c r="BW32" s="134"/>
      <c r="BX32" s="135"/>
      <c r="BY32" s="136"/>
      <c r="BZ32" s="128"/>
      <c r="CA32" s="134"/>
      <c r="CB32" s="135"/>
      <c r="CC32" s="136"/>
      <c r="CD32" s="128"/>
      <c r="CE32" s="134"/>
      <c r="CF32" s="135"/>
      <c r="CG32" s="136"/>
      <c r="CH32" s="133">
        <v>204</v>
      </c>
      <c r="CI32" s="134">
        <v>7</v>
      </c>
      <c r="CJ32" s="135"/>
      <c r="CK32" s="136"/>
      <c r="CL32" s="128"/>
      <c r="CM32" s="134"/>
      <c r="CN32" s="135"/>
      <c r="CO32" s="136"/>
      <c r="CP32" s="128"/>
      <c r="CQ32" s="134"/>
      <c r="CR32" s="135"/>
      <c r="CS32" s="136"/>
      <c r="CT32" s="128"/>
      <c r="CU32" s="134"/>
      <c r="CV32" s="135"/>
      <c r="CW32" s="136"/>
      <c r="CX32" s="133">
        <v>229</v>
      </c>
      <c r="CY32" s="134">
        <v>-13</v>
      </c>
      <c r="CZ32" s="135"/>
      <c r="DA32" s="136"/>
      <c r="DB32" s="128"/>
      <c r="DC32" s="134"/>
      <c r="DD32" s="135"/>
      <c r="DE32" s="136"/>
      <c r="DF32" s="128"/>
      <c r="DG32" s="134"/>
      <c r="DH32" s="135"/>
      <c r="DI32" s="136"/>
      <c r="DJ32" s="128"/>
      <c r="DK32" s="134"/>
      <c r="DL32" s="135"/>
      <c r="DM32" s="136"/>
      <c r="DN32" s="133">
        <v>193</v>
      </c>
      <c r="DO32" s="134">
        <v>7</v>
      </c>
      <c r="DP32" s="135"/>
      <c r="DQ32" s="136"/>
      <c r="DR32" s="128"/>
      <c r="DS32" s="134"/>
      <c r="DT32" s="135"/>
      <c r="DU32" s="136"/>
      <c r="DV32" s="128"/>
      <c r="DW32" s="134"/>
      <c r="DX32" s="135"/>
      <c r="DY32" s="136"/>
      <c r="DZ32" s="128"/>
      <c r="EA32" s="134"/>
      <c r="EB32" s="135"/>
      <c r="EC32" s="136"/>
      <c r="ED32" s="133">
        <v>204</v>
      </c>
      <c r="EE32" s="134">
        <v>3</v>
      </c>
      <c r="EF32" s="135"/>
      <c r="EG32" s="136"/>
      <c r="EH32" s="128"/>
      <c r="EI32" s="134"/>
      <c r="EJ32" s="135"/>
      <c r="EK32" s="136"/>
      <c r="EL32" s="128"/>
      <c r="EM32" s="134"/>
      <c r="EN32" s="135"/>
      <c r="EO32" s="136"/>
      <c r="EP32" s="128"/>
      <c r="EQ32" s="134"/>
      <c r="ER32" s="135"/>
      <c r="ES32" s="136"/>
      <c r="ET32" s="133">
        <v>206</v>
      </c>
      <c r="EU32" s="134">
        <v>3</v>
      </c>
      <c r="EV32" s="135"/>
      <c r="EW32" s="136"/>
      <c r="EX32" s="128"/>
      <c r="EY32" s="134"/>
      <c r="EZ32" s="135"/>
      <c r="FA32" s="136"/>
      <c r="FB32" s="128"/>
      <c r="FC32" s="134"/>
      <c r="FD32" s="135"/>
      <c r="FE32" s="136"/>
      <c r="FF32" s="128"/>
      <c r="FG32" s="134"/>
      <c r="FH32" s="135"/>
      <c r="FI32" s="136"/>
      <c r="FJ32" s="133">
        <v>221</v>
      </c>
      <c r="FK32" s="134">
        <v>5</v>
      </c>
      <c r="FL32" s="135"/>
      <c r="FM32" s="136"/>
      <c r="FN32" s="128"/>
      <c r="FO32" s="134"/>
      <c r="FP32" s="135"/>
      <c r="FQ32" s="136"/>
      <c r="FR32" s="128"/>
      <c r="FS32" s="134"/>
      <c r="FT32" s="137">
        <v>175</v>
      </c>
      <c r="FU32" s="138">
        <v>185</v>
      </c>
      <c r="FV32" s="128">
        <v>180</v>
      </c>
      <c r="FW32" s="134">
        <v>5</v>
      </c>
      <c r="FX32" s="135"/>
      <c r="FY32" s="136"/>
      <c r="FZ32" s="128"/>
      <c r="GA32" s="134"/>
      <c r="GB32" s="135"/>
      <c r="GC32" s="136"/>
      <c r="GD32" s="133">
        <v>250</v>
      </c>
      <c r="GE32" s="134">
        <v>5</v>
      </c>
      <c r="GF32" s="135"/>
      <c r="GG32" s="136"/>
      <c r="GH32" s="128"/>
      <c r="GI32" s="134"/>
      <c r="GJ32" s="135"/>
      <c r="GK32" s="136"/>
      <c r="GL32" s="128"/>
      <c r="GM32" s="134"/>
      <c r="GN32" s="135"/>
      <c r="GO32" s="136"/>
      <c r="GP32" s="128"/>
      <c r="GQ32" s="134"/>
      <c r="GR32" s="78"/>
      <c r="GS32" s="93">
        <v>6</v>
      </c>
    </row>
    <row r="33" spans="1:201" ht="15.75" x14ac:dyDescent="0.25">
      <c r="A33">
        <v>6</v>
      </c>
      <c r="B33">
        <v>2010</v>
      </c>
      <c r="C33" s="71">
        <v>40338</v>
      </c>
      <c r="D33" s="78"/>
      <c r="E33" s="132"/>
      <c r="F33" s="133">
        <v>322</v>
      </c>
      <c r="G33" s="134">
        <v>-5</v>
      </c>
      <c r="H33" s="135"/>
      <c r="I33" s="136"/>
      <c r="J33" s="128"/>
      <c r="K33" s="134"/>
      <c r="L33" s="135"/>
      <c r="M33" s="136"/>
      <c r="N33" s="128"/>
      <c r="O33" s="134"/>
      <c r="P33" s="135"/>
      <c r="Q33" s="136"/>
      <c r="R33" s="128"/>
      <c r="S33" s="134"/>
      <c r="T33" s="135"/>
      <c r="U33" s="136"/>
      <c r="V33" s="133">
        <v>247</v>
      </c>
      <c r="W33" s="134">
        <v>-5</v>
      </c>
      <c r="X33" s="135"/>
      <c r="Y33" s="136"/>
      <c r="Z33" s="128"/>
      <c r="AA33" s="134"/>
      <c r="AB33" s="135"/>
      <c r="AC33" s="136"/>
      <c r="AD33" s="128"/>
      <c r="AE33" s="134"/>
      <c r="AF33" s="135"/>
      <c r="AG33" s="136"/>
      <c r="AH33" s="128"/>
      <c r="AI33" s="134"/>
      <c r="AJ33" s="135"/>
      <c r="AK33" s="136"/>
      <c r="AL33" s="133">
        <v>271</v>
      </c>
      <c r="AM33" s="134">
        <v>-5</v>
      </c>
      <c r="AN33" s="135"/>
      <c r="AO33" s="136"/>
      <c r="AP33" s="128"/>
      <c r="AQ33" s="134"/>
      <c r="AR33" s="135"/>
      <c r="AS33" s="136"/>
      <c r="AT33" s="128"/>
      <c r="AU33" s="134"/>
      <c r="AV33" s="135"/>
      <c r="AW33" s="136"/>
      <c r="AX33" s="128"/>
      <c r="AY33" s="134"/>
      <c r="AZ33" s="135"/>
      <c r="BA33" s="136"/>
      <c r="BB33" s="133">
        <v>210</v>
      </c>
      <c r="BC33" s="134" t="s">
        <v>5</v>
      </c>
      <c r="BD33" s="135"/>
      <c r="BE33" s="136"/>
      <c r="BF33" s="128"/>
      <c r="BG33" s="134"/>
      <c r="BH33" s="135"/>
      <c r="BI33" s="136"/>
      <c r="BJ33" s="128"/>
      <c r="BK33" s="134"/>
      <c r="BL33" s="135"/>
      <c r="BM33" s="136"/>
      <c r="BN33" s="128"/>
      <c r="BO33" s="134"/>
      <c r="BP33" s="135"/>
      <c r="BQ33" s="136"/>
      <c r="BR33" s="133">
        <v>242</v>
      </c>
      <c r="BS33" s="134" t="s">
        <v>5</v>
      </c>
      <c r="BT33" s="135"/>
      <c r="BU33" s="136"/>
      <c r="BV33" s="128"/>
      <c r="BW33" s="134"/>
      <c r="BX33" s="135"/>
      <c r="BY33" s="136"/>
      <c r="BZ33" s="128"/>
      <c r="CA33" s="134"/>
      <c r="CB33" s="135"/>
      <c r="CC33" s="136"/>
      <c r="CD33" s="128"/>
      <c r="CE33" s="134"/>
      <c r="CF33" s="135"/>
      <c r="CG33" s="136"/>
      <c r="CH33" s="133">
        <v>204</v>
      </c>
      <c r="CI33" s="134" t="s">
        <v>5</v>
      </c>
      <c r="CJ33" s="135"/>
      <c r="CK33" s="136"/>
      <c r="CL33" s="128"/>
      <c r="CM33" s="134"/>
      <c r="CN33" s="135"/>
      <c r="CO33" s="136"/>
      <c r="CP33" s="128"/>
      <c r="CQ33" s="134"/>
      <c r="CR33" s="135"/>
      <c r="CS33" s="136"/>
      <c r="CT33" s="128"/>
      <c r="CU33" s="134"/>
      <c r="CV33" s="135"/>
      <c r="CW33" s="136"/>
      <c r="CX33" s="133">
        <v>229</v>
      </c>
      <c r="CY33" s="134" t="s">
        <v>5</v>
      </c>
      <c r="CZ33" s="135"/>
      <c r="DA33" s="136"/>
      <c r="DB33" s="128"/>
      <c r="DC33" s="134"/>
      <c r="DD33" s="135"/>
      <c r="DE33" s="136"/>
      <c r="DF33" s="128"/>
      <c r="DG33" s="134"/>
      <c r="DH33" s="135"/>
      <c r="DI33" s="136"/>
      <c r="DJ33" s="128"/>
      <c r="DK33" s="134"/>
      <c r="DL33" s="135"/>
      <c r="DM33" s="136"/>
      <c r="DN33" s="133">
        <v>193</v>
      </c>
      <c r="DO33" s="134" t="s">
        <v>5</v>
      </c>
      <c r="DP33" s="135"/>
      <c r="DQ33" s="136"/>
      <c r="DR33" s="128"/>
      <c r="DS33" s="134"/>
      <c r="DT33" s="135"/>
      <c r="DU33" s="136"/>
      <c r="DV33" s="128"/>
      <c r="DW33" s="134"/>
      <c r="DX33" s="135"/>
      <c r="DY33" s="136"/>
      <c r="DZ33" s="128"/>
      <c r="EA33" s="134"/>
      <c r="EB33" s="135"/>
      <c r="EC33" s="136"/>
      <c r="ED33" s="133">
        <v>206</v>
      </c>
      <c r="EE33" s="134">
        <v>2</v>
      </c>
      <c r="EF33" s="135"/>
      <c r="EG33" s="136"/>
      <c r="EH33" s="128"/>
      <c r="EI33" s="134"/>
      <c r="EJ33" s="135"/>
      <c r="EK33" s="136"/>
      <c r="EL33" s="128"/>
      <c r="EM33" s="134"/>
      <c r="EN33" s="135"/>
      <c r="EO33" s="136"/>
      <c r="EP33" s="128"/>
      <c r="EQ33" s="134"/>
      <c r="ER33" s="135"/>
      <c r="ES33" s="136"/>
      <c r="ET33" s="133">
        <v>208</v>
      </c>
      <c r="EU33" s="134">
        <v>2</v>
      </c>
      <c r="EV33" s="135"/>
      <c r="EW33" s="136"/>
      <c r="EX33" s="128"/>
      <c r="EY33" s="134"/>
      <c r="EZ33" s="135"/>
      <c r="FA33" s="136"/>
      <c r="FB33" s="128"/>
      <c r="FC33" s="134"/>
      <c r="FD33" s="135"/>
      <c r="FE33" s="136"/>
      <c r="FF33" s="128"/>
      <c r="FG33" s="134"/>
      <c r="FH33" s="135"/>
      <c r="FI33" s="136"/>
      <c r="FJ33" s="133">
        <v>226</v>
      </c>
      <c r="FK33" s="134">
        <v>5</v>
      </c>
      <c r="FL33" s="135"/>
      <c r="FM33" s="136"/>
      <c r="FN33" s="128"/>
      <c r="FO33" s="134"/>
      <c r="FP33" s="135"/>
      <c r="FQ33" s="136"/>
      <c r="FR33" s="128"/>
      <c r="FS33" s="134"/>
      <c r="FT33" s="137">
        <v>175</v>
      </c>
      <c r="FU33" s="138">
        <v>185</v>
      </c>
      <c r="FV33" s="128">
        <v>180</v>
      </c>
      <c r="FW33" s="134" t="s">
        <v>5</v>
      </c>
      <c r="FX33" s="135"/>
      <c r="FY33" s="136"/>
      <c r="FZ33" s="128"/>
      <c r="GA33" s="134"/>
      <c r="GB33" s="135"/>
      <c r="GC33" s="136"/>
      <c r="GD33" s="133">
        <v>250</v>
      </c>
      <c r="GE33" s="134" t="s">
        <v>5</v>
      </c>
      <c r="GF33" s="135"/>
      <c r="GG33" s="136"/>
      <c r="GH33" s="128"/>
      <c r="GI33" s="134"/>
      <c r="GJ33" s="135"/>
      <c r="GK33" s="136"/>
      <c r="GL33" s="128"/>
      <c r="GM33" s="134"/>
      <c r="GN33" s="135"/>
      <c r="GO33" s="136"/>
      <c r="GP33" s="128"/>
      <c r="GQ33" s="134"/>
      <c r="GR33" s="78"/>
      <c r="GS33" s="93">
        <v>6</v>
      </c>
    </row>
    <row r="34" spans="1:201" ht="15.75" x14ac:dyDescent="0.25">
      <c r="A34">
        <v>6</v>
      </c>
      <c r="B34">
        <v>2010</v>
      </c>
      <c r="C34" s="71">
        <v>40345</v>
      </c>
      <c r="D34" s="78"/>
      <c r="E34" s="132"/>
      <c r="F34" s="133">
        <v>323</v>
      </c>
      <c r="G34" s="134">
        <v>1</v>
      </c>
      <c r="H34" s="135"/>
      <c r="I34" s="136"/>
      <c r="J34" s="128"/>
      <c r="K34" s="134"/>
      <c r="L34" s="135"/>
      <c r="M34" s="136"/>
      <c r="N34" s="128"/>
      <c r="O34" s="134"/>
      <c r="P34" s="135"/>
      <c r="Q34" s="136"/>
      <c r="R34" s="128"/>
      <c r="S34" s="134"/>
      <c r="T34" s="135"/>
      <c r="U34" s="136"/>
      <c r="V34" s="133">
        <v>250</v>
      </c>
      <c r="W34" s="134">
        <v>3</v>
      </c>
      <c r="X34" s="135"/>
      <c r="Y34" s="136"/>
      <c r="Z34" s="128"/>
      <c r="AA34" s="134"/>
      <c r="AB34" s="135"/>
      <c r="AC34" s="136"/>
      <c r="AD34" s="128"/>
      <c r="AE34" s="134"/>
      <c r="AF34" s="135"/>
      <c r="AG34" s="136"/>
      <c r="AH34" s="128"/>
      <c r="AI34" s="134"/>
      <c r="AJ34" s="135"/>
      <c r="AK34" s="136"/>
      <c r="AL34" s="133">
        <v>274</v>
      </c>
      <c r="AM34" s="134">
        <v>3</v>
      </c>
      <c r="AN34" s="135"/>
      <c r="AO34" s="136"/>
      <c r="AP34" s="128"/>
      <c r="AQ34" s="134"/>
      <c r="AR34" s="135"/>
      <c r="AS34" s="136"/>
      <c r="AT34" s="128"/>
      <c r="AU34" s="134"/>
      <c r="AV34" s="135"/>
      <c r="AW34" s="136"/>
      <c r="AX34" s="128"/>
      <c r="AY34" s="134"/>
      <c r="AZ34" s="135"/>
      <c r="BA34" s="136"/>
      <c r="BB34" s="133">
        <v>210</v>
      </c>
      <c r="BC34" s="134" t="s">
        <v>5</v>
      </c>
      <c r="BD34" s="135"/>
      <c r="BE34" s="136"/>
      <c r="BF34" s="128"/>
      <c r="BG34" s="134"/>
      <c r="BH34" s="135"/>
      <c r="BI34" s="136"/>
      <c r="BJ34" s="128"/>
      <c r="BK34" s="134"/>
      <c r="BL34" s="135"/>
      <c r="BM34" s="136"/>
      <c r="BN34" s="128"/>
      <c r="BO34" s="134"/>
      <c r="BP34" s="135"/>
      <c r="BQ34" s="136"/>
      <c r="BR34" s="133">
        <v>239</v>
      </c>
      <c r="BS34" s="134">
        <v>-3</v>
      </c>
      <c r="BT34" s="135"/>
      <c r="BU34" s="136"/>
      <c r="BV34" s="128"/>
      <c r="BW34" s="134"/>
      <c r="BX34" s="135"/>
      <c r="BY34" s="136"/>
      <c r="BZ34" s="128"/>
      <c r="CA34" s="134"/>
      <c r="CB34" s="135"/>
      <c r="CC34" s="136"/>
      <c r="CD34" s="128"/>
      <c r="CE34" s="134"/>
      <c r="CF34" s="135"/>
      <c r="CG34" s="136"/>
      <c r="CH34" s="133">
        <v>199</v>
      </c>
      <c r="CI34" s="134">
        <v>-5</v>
      </c>
      <c r="CJ34" s="135"/>
      <c r="CK34" s="136"/>
      <c r="CL34" s="128"/>
      <c r="CM34" s="134"/>
      <c r="CN34" s="135"/>
      <c r="CO34" s="136"/>
      <c r="CP34" s="128"/>
      <c r="CQ34" s="134"/>
      <c r="CR34" s="135"/>
      <c r="CS34" s="136"/>
      <c r="CT34" s="128"/>
      <c r="CU34" s="134"/>
      <c r="CV34" s="135"/>
      <c r="CW34" s="136"/>
      <c r="CX34" s="133">
        <v>226</v>
      </c>
      <c r="CY34" s="134">
        <v>-3</v>
      </c>
      <c r="CZ34" s="135"/>
      <c r="DA34" s="136"/>
      <c r="DB34" s="128"/>
      <c r="DC34" s="134"/>
      <c r="DD34" s="135"/>
      <c r="DE34" s="136"/>
      <c r="DF34" s="128"/>
      <c r="DG34" s="134"/>
      <c r="DH34" s="135"/>
      <c r="DI34" s="136"/>
      <c r="DJ34" s="128"/>
      <c r="DK34" s="134"/>
      <c r="DL34" s="135"/>
      <c r="DM34" s="136"/>
      <c r="DN34" s="133">
        <v>190</v>
      </c>
      <c r="DO34" s="134">
        <v>-3</v>
      </c>
      <c r="DP34" s="135"/>
      <c r="DQ34" s="136"/>
      <c r="DR34" s="128"/>
      <c r="DS34" s="134"/>
      <c r="DT34" s="135"/>
      <c r="DU34" s="136"/>
      <c r="DV34" s="128"/>
      <c r="DW34" s="134"/>
      <c r="DX34" s="135"/>
      <c r="DY34" s="136"/>
      <c r="DZ34" s="128"/>
      <c r="EA34" s="134"/>
      <c r="EB34" s="135"/>
      <c r="EC34" s="136"/>
      <c r="ED34" s="133">
        <v>201</v>
      </c>
      <c r="EE34" s="134">
        <v>-5</v>
      </c>
      <c r="EF34" s="135"/>
      <c r="EG34" s="136"/>
      <c r="EH34" s="128"/>
      <c r="EI34" s="134"/>
      <c r="EJ34" s="135"/>
      <c r="EK34" s="136"/>
      <c r="EL34" s="128"/>
      <c r="EM34" s="134"/>
      <c r="EN34" s="135"/>
      <c r="EO34" s="136"/>
      <c r="EP34" s="128"/>
      <c r="EQ34" s="134"/>
      <c r="ER34" s="135"/>
      <c r="ES34" s="136"/>
      <c r="ET34" s="133">
        <v>203</v>
      </c>
      <c r="EU34" s="134">
        <v>-5</v>
      </c>
      <c r="EV34" s="135"/>
      <c r="EW34" s="136"/>
      <c r="EX34" s="128"/>
      <c r="EY34" s="134"/>
      <c r="EZ34" s="135"/>
      <c r="FA34" s="136"/>
      <c r="FB34" s="128"/>
      <c r="FC34" s="134"/>
      <c r="FD34" s="135"/>
      <c r="FE34" s="136"/>
      <c r="FF34" s="128"/>
      <c r="FG34" s="134"/>
      <c r="FH34" s="135"/>
      <c r="FI34" s="136"/>
      <c r="FJ34" s="133">
        <v>227</v>
      </c>
      <c r="FK34" s="134">
        <v>1</v>
      </c>
      <c r="FL34" s="135"/>
      <c r="FM34" s="136"/>
      <c r="FN34" s="128"/>
      <c r="FO34" s="134"/>
      <c r="FP34" s="135"/>
      <c r="FQ34" s="136"/>
      <c r="FR34" s="128"/>
      <c r="FS34" s="134"/>
      <c r="FT34" s="137">
        <v>175</v>
      </c>
      <c r="FU34" s="138">
        <v>185</v>
      </c>
      <c r="FV34" s="128">
        <v>180</v>
      </c>
      <c r="FW34" s="134" t="s">
        <v>5</v>
      </c>
      <c r="FX34" s="135"/>
      <c r="FY34" s="136"/>
      <c r="FZ34" s="128"/>
      <c r="GA34" s="134"/>
      <c r="GB34" s="135"/>
      <c r="GC34" s="136"/>
      <c r="GD34" s="133">
        <v>250</v>
      </c>
      <c r="GE34" s="134" t="s">
        <v>5</v>
      </c>
      <c r="GF34" s="135"/>
      <c r="GG34" s="136"/>
      <c r="GH34" s="128"/>
      <c r="GI34" s="134"/>
      <c r="GJ34" s="135"/>
      <c r="GK34" s="136"/>
      <c r="GL34" s="128"/>
      <c r="GM34" s="134"/>
      <c r="GN34" s="135"/>
      <c r="GO34" s="136"/>
      <c r="GP34" s="128"/>
      <c r="GQ34" s="134"/>
      <c r="GR34" s="78"/>
      <c r="GS34" s="93">
        <v>6</v>
      </c>
    </row>
    <row r="35" spans="1:201" ht="15.75" x14ac:dyDescent="0.25">
      <c r="A35">
        <v>6</v>
      </c>
      <c r="B35">
        <v>2010</v>
      </c>
      <c r="C35" s="71">
        <v>40352</v>
      </c>
      <c r="D35" s="78"/>
      <c r="E35" s="132"/>
      <c r="F35" s="133">
        <v>323</v>
      </c>
      <c r="G35" s="134" t="s">
        <v>5</v>
      </c>
      <c r="H35" s="135"/>
      <c r="I35" s="136"/>
      <c r="J35" s="128"/>
      <c r="K35" s="134"/>
      <c r="L35" s="135"/>
      <c r="M35" s="136"/>
      <c r="N35" s="128"/>
      <c r="O35" s="134"/>
      <c r="P35" s="135"/>
      <c r="Q35" s="136"/>
      <c r="R35" s="128"/>
      <c r="S35" s="134"/>
      <c r="T35" s="135"/>
      <c r="U35" s="136"/>
      <c r="V35" s="133">
        <v>250</v>
      </c>
      <c r="W35" s="134" t="s">
        <v>5</v>
      </c>
      <c r="X35" s="135"/>
      <c r="Y35" s="136"/>
      <c r="Z35" s="128"/>
      <c r="AA35" s="134"/>
      <c r="AB35" s="135"/>
      <c r="AC35" s="136"/>
      <c r="AD35" s="128"/>
      <c r="AE35" s="134"/>
      <c r="AF35" s="135"/>
      <c r="AG35" s="136"/>
      <c r="AH35" s="128"/>
      <c r="AI35" s="134"/>
      <c r="AJ35" s="135"/>
      <c r="AK35" s="136"/>
      <c r="AL35" s="133">
        <v>274</v>
      </c>
      <c r="AM35" s="134" t="s">
        <v>5</v>
      </c>
      <c r="AN35" s="135"/>
      <c r="AO35" s="136"/>
      <c r="AP35" s="128"/>
      <c r="AQ35" s="134"/>
      <c r="AR35" s="135"/>
      <c r="AS35" s="136"/>
      <c r="AT35" s="128"/>
      <c r="AU35" s="134"/>
      <c r="AV35" s="135"/>
      <c r="AW35" s="136"/>
      <c r="AX35" s="128"/>
      <c r="AY35" s="134"/>
      <c r="AZ35" s="135"/>
      <c r="BA35" s="136"/>
      <c r="BB35" s="133">
        <v>210</v>
      </c>
      <c r="BC35" s="134" t="s">
        <v>5</v>
      </c>
      <c r="BD35" s="135"/>
      <c r="BE35" s="136"/>
      <c r="BF35" s="128"/>
      <c r="BG35" s="134"/>
      <c r="BH35" s="135"/>
      <c r="BI35" s="136"/>
      <c r="BJ35" s="128"/>
      <c r="BK35" s="134"/>
      <c r="BL35" s="135"/>
      <c r="BM35" s="136"/>
      <c r="BN35" s="128"/>
      <c r="BO35" s="134"/>
      <c r="BP35" s="135"/>
      <c r="BQ35" s="136"/>
      <c r="BR35" s="133">
        <v>239</v>
      </c>
      <c r="BS35" s="134" t="s">
        <v>5</v>
      </c>
      <c r="BT35" s="135"/>
      <c r="BU35" s="136"/>
      <c r="BV35" s="128"/>
      <c r="BW35" s="134"/>
      <c r="BX35" s="135"/>
      <c r="BY35" s="136"/>
      <c r="BZ35" s="128"/>
      <c r="CA35" s="134"/>
      <c r="CB35" s="135"/>
      <c r="CC35" s="136"/>
      <c r="CD35" s="128"/>
      <c r="CE35" s="134"/>
      <c r="CF35" s="135"/>
      <c r="CG35" s="136"/>
      <c r="CH35" s="133">
        <v>199</v>
      </c>
      <c r="CI35" s="134" t="s">
        <v>5</v>
      </c>
      <c r="CJ35" s="135"/>
      <c r="CK35" s="136"/>
      <c r="CL35" s="128"/>
      <c r="CM35" s="134"/>
      <c r="CN35" s="135"/>
      <c r="CO35" s="136"/>
      <c r="CP35" s="128"/>
      <c r="CQ35" s="134"/>
      <c r="CR35" s="135"/>
      <c r="CS35" s="136"/>
      <c r="CT35" s="128"/>
      <c r="CU35" s="134"/>
      <c r="CV35" s="135"/>
      <c r="CW35" s="136"/>
      <c r="CX35" s="133">
        <v>226</v>
      </c>
      <c r="CY35" s="134" t="s">
        <v>5</v>
      </c>
      <c r="CZ35" s="135"/>
      <c r="DA35" s="136"/>
      <c r="DB35" s="128"/>
      <c r="DC35" s="134"/>
      <c r="DD35" s="135"/>
      <c r="DE35" s="136"/>
      <c r="DF35" s="128"/>
      <c r="DG35" s="134"/>
      <c r="DH35" s="135"/>
      <c r="DI35" s="136"/>
      <c r="DJ35" s="128"/>
      <c r="DK35" s="134"/>
      <c r="DL35" s="135"/>
      <c r="DM35" s="136"/>
      <c r="DN35" s="133">
        <v>190</v>
      </c>
      <c r="DO35" s="134" t="s">
        <v>5</v>
      </c>
      <c r="DP35" s="135"/>
      <c r="DQ35" s="136"/>
      <c r="DR35" s="128"/>
      <c r="DS35" s="134"/>
      <c r="DT35" s="135"/>
      <c r="DU35" s="136"/>
      <c r="DV35" s="128"/>
      <c r="DW35" s="134"/>
      <c r="DX35" s="135"/>
      <c r="DY35" s="136"/>
      <c r="DZ35" s="128"/>
      <c r="EA35" s="134"/>
      <c r="EB35" s="135"/>
      <c r="EC35" s="136"/>
      <c r="ED35" s="133">
        <v>201</v>
      </c>
      <c r="EE35" s="134" t="s">
        <v>5</v>
      </c>
      <c r="EF35" s="135"/>
      <c r="EG35" s="136"/>
      <c r="EH35" s="128"/>
      <c r="EI35" s="134"/>
      <c r="EJ35" s="135"/>
      <c r="EK35" s="136"/>
      <c r="EL35" s="128"/>
      <c r="EM35" s="134"/>
      <c r="EN35" s="135"/>
      <c r="EO35" s="136"/>
      <c r="EP35" s="128"/>
      <c r="EQ35" s="134"/>
      <c r="ER35" s="135"/>
      <c r="ES35" s="136"/>
      <c r="ET35" s="133">
        <v>203</v>
      </c>
      <c r="EU35" s="134" t="s">
        <v>5</v>
      </c>
      <c r="EV35" s="135"/>
      <c r="EW35" s="136"/>
      <c r="EX35" s="128"/>
      <c r="EY35" s="134"/>
      <c r="EZ35" s="135"/>
      <c r="FA35" s="136"/>
      <c r="FB35" s="128"/>
      <c r="FC35" s="134"/>
      <c r="FD35" s="135"/>
      <c r="FE35" s="136"/>
      <c r="FF35" s="128"/>
      <c r="FG35" s="134"/>
      <c r="FH35" s="135"/>
      <c r="FI35" s="136"/>
      <c r="FJ35" s="133">
        <v>227</v>
      </c>
      <c r="FK35" s="134" t="s">
        <v>5</v>
      </c>
      <c r="FL35" s="135"/>
      <c r="FM35" s="136"/>
      <c r="FN35" s="128"/>
      <c r="FO35" s="134"/>
      <c r="FP35" s="135"/>
      <c r="FQ35" s="136"/>
      <c r="FR35" s="128"/>
      <c r="FS35" s="134"/>
      <c r="FT35" s="135">
        <v>175</v>
      </c>
      <c r="FU35" s="136">
        <v>185</v>
      </c>
      <c r="FV35" s="128">
        <v>180</v>
      </c>
      <c r="FW35" s="134" t="s">
        <v>5</v>
      </c>
      <c r="FX35" s="135"/>
      <c r="FY35" s="136"/>
      <c r="FZ35" s="128"/>
      <c r="GA35" s="134"/>
      <c r="GB35" s="135"/>
      <c r="GC35" s="136"/>
      <c r="GD35" s="133">
        <v>250</v>
      </c>
      <c r="GE35" s="134" t="s">
        <v>5</v>
      </c>
      <c r="GF35" s="135"/>
      <c r="GG35" s="136"/>
      <c r="GH35" s="128"/>
      <c r="GI35" s="134"/>
      <c r="GJ35" s="135"/>
      <c r="GK35" s="136"/>
      <c r="GL35" s="128"/>
      <c r="GM35" s="134"/>
      <c r="GN35" s="135"/>
      <c r="GO35" s="136"/>
      <c r="GP35" s="128"/>
      <c r="GQ35" s="134"/>
      <c r="GR35" s="78"/>
      <c r="GS35" s="93">
        <v>6</v>
      </c>
    </row>
    <row r="36" spans="1:201" ht="15.75" x14ac:dyDescent="0.25">
      <c r="A36">
        <v>6</v>
      </c>
      <c r="B36">
        <v>2010</v>
      </c>
      <c r="C36" s="71">
        <v>40359</v>
      </c>
      <c r="D36" s="78"/>
      <c r="E36" s="132"/>
      <c r="F36" s="133">
        <v>323</v>
      </c>
      <c r="G36" s="134" t="s">
        <v>5</v>
      </c>
      <c r="H36" s="135"/>
      <c r="I36" s="136"/>
      <c r="J36" s="128"/>
      <c r="K36" s="134"/>
      <c r="L36" s="135"/>
      <c r="M36" s="136"/>
      <c r="N36" s="128"/>
      <c r="O36" s="134"/>
      <c r="P36" s="135"/>
      <c r="Q36" s="136"/>
      <c r="R36" s="128"/>
      <c r="S36" s="134"/>
      <c r="T36" s="135"/>
      <c r="U36" s="136"/>
      <c r="V36" s="133">
        <v>250</v>
      </c>
      <c r="W36" s="134" t="s">
        <v>5</v>
      </c>
      <c r="X36" s="135"/>
      <c r="Y36" s="136"/>
      <c r="Z36" s="128"/>
      <c r="AA36" s="134"/>
      <c r="AB36" s="135"/>
      <c r="AC36" s="136"/>
      <c r="AD36" s="128"/>
      <c r="AE36" s="134"/>
      <c r="AF36" s="135"/>
      <c r="AG36" s="136"/>
      <c r="AH36" s="128"/>
      <c r="AI36" s="134"/>
      <c r="AJ36" s="135"/>
      <c r="AK36" s="136"/>
      <c r="AL36" s="133">
        <v>274</v>
      </c>
      <c r="AM36" s="134" t="s">
        <v>5</v>
      </c>
      <c r="AN36" s="135"/>
      <c r="AO36" s="136"/>
      <c r="AP36" s="128"/>
      <c r="AQ36" s="134"/>
      <c r="AR36" s="135"/>
      <c r="AS36" s="136"/>
      <c r="AT36" s="128"/>
      <c r="AU36" s="134"/>
      <c r="AV36" s="135"/>
      <c r="AW36" s="136"/>
      <c r="AX36" s="128"/>
      <c r="AY36" s="134"/>
      <c r="AZ36" s="135"/>
      <c r="BA36" s="136"/>
      <c r="BB36" s="133">
        <v>210</v>
      </c>
      <c r="BC36" s="134" t="s">
        <v>5</v>
      </c>
      <c r="BD36" s="135"/>
      <c r="BE36" s="136"/>
      <c r="BF36" s="128"/>
      <c r="BG36" s="134"/>
      <c r="BH36" s="135"/>
      <c r="BI36" s="136"/>
      <c r="BJ36" s="128"/>
      <c r="BK36" s="134"/>
      <c r="BL36" s="135"/>
      <c r="BM36" s="136"/>
      <c r="BN36" s="128"/>
      <c r="BO36" s="134"/>
      <c r="BP36" s="135"/>
      <c r="BQ36" s="136"/>
      <c r="BR36" s="133">
        <v>239</v>
      </c>
      <c r="BS36" s="134" t="s">
        <v>5</v>
      </c>
      <c r="BT36" s="135"/>
      <c r="BU36" s="136"/>
      <c r="BV36" s="128"/>
      <c r="BW36" s="134"/>
      <c r="BX36" s="135"/>
      <c r="BY36" s="136"/>
      <c r="BZ36" s="128"/>
      <c r="CA36" s="134"/>
      <c r="CB36" s="135"/>
      <c r="CC36" s="136"/>
      <c r="CD36" s="128"/>
      <c r="CE36" s="134"/>
      <c r="CF36" s="135"/>
      <c r="CG36" s="136"/>
      <c r="CH36" s="133">
        <v>199</v>
      </c>
      <c r="CI36" s="134" t="s">
        <v>5</v>
      </c>
      <c r="CJ36" s="135"/>
      <c r="CK36" s="136"/>
      <c r="CL36" s="128"/>
      <c r="CM36" s="134"/>
      <c r="CN36" s="135"/>
      <c r="CO36" s="136"/>
      <c r="CP36" s="128"/>
      <c r="CQ36" s="134"/>
      <c r="CR36" s="135"/>
      <c r="CS36" s="136"/>
      <c r="CT36" s="128"/>
      <c r="CU36" s="134"/>
      <c r="CV36" s="135"/>
      <c r="CW36" s="136"/>
      <c r="CX36" s="133">
        <v>226</v>
      </c>
      <c r="CY36" s="134" t="s">
        <v>5</v>
      </c>
      <c r="CZ36" s="135"/>
      <c r="DA36" s="136"/>
      <c r="DB36" s="128"/>
      <c r="DC36" s="134"/>
      <c r="DD36" s="135"/>
      <c r="DE36" s="136"/>
      <c r="DF36" s="128"/>
      <c r="DG36" s="134"/>
      <c r="DH36" s="135"/>
      <c r="DI36" s="136"/>
      <c r="DJ36" s="128"/>
      <c r="DK36" s="134"/>
      <c r="DL36" s="135"/>
      <c r="DM36" s="136"/>
      <c r="DN36" s="133">
        <v>190</v>
      </c>
      <c r="DO36" s="134" t="s">
        <v>5</v>
      </c>
      <c r="DP36" s="135"/>
      <c r="DQ36" s="136"/>
      <c r="DR36" s="128"/>
      <c r="DS36" s="134"/>
      <c r="DT36" s="135"/>
      <c r="DU36" s="136"/>
      <c r="DV36" s="128"/>
      <c r="DW36" s="134"/>
      <c r="DX36" s="135"/>
      <c r="DY36" s="136"/>
      <c r="DZ36" s="128"/>
      <c r="EA36" s="134"/>
      <c r="EB36" s="135"/>
      <c r="EC36" s="136"/>
      <c r="ED36" s="133">
        <v>201</v>
      </c>
      <c r="EE36" s="134" t="s">
        <v>5</v>
      </c>
      <c r="EF36" s="135"/>
      <c r="EG36" s="136"/>
      <c r="EH36" s="128"/>
      <c r="EI36" s="134"/>
      <c r="EJ36" s="135"/>
      <c r="EK36" s="136"/>
      <c r="EL36" s="128"/>
      <c r="EM36" s="134"/>
      <c r="EN36" s="135"/>
      <c r="EO36" s="136"/>
      <c r="EP36" s="128"/>
      <c r="EQ36" s="134"/>
      <c r="ER36" s="135"/>
      <c r="ES36" s="136"/>
      <c r="ET36" s="133">
        <v>203</v>
      </c>
      <c r="EU36" s="134" t="s">
        <v>5</v>
      </c>
      <c r="EV36" s="135"/>
      <c r="EW36" s="136"/>
      <c r="EX36" s="128"/>
      <c r="EY36" s="134"/>
      <c r="EZ36" s="135"/>
      <c r="FA36" s="136"/>
      <c r="FB36" s="128"/>
      <c r="FC36" s="134"/>
      <c r="FD36" s="135"/>
      <c r="FE36" s="136"/>
      <c r="FF36" s="128"/>
      <c r="FG36" s="134"/>
      <c r="FH36" s="135"/>
      <c r="FI36" s="136"/>
      <c r="FJ36" s="133">
        <v>227</v>
      </c>
      <c r="FK36" s="134" t="s">
        <v>5</v>
      </c>
      <c r="FL36" s="135"/>
      <c r="FM36" s="136"/>
      <c r="FN36" s="128"/>
      <c r="FO36" s="134"/>
      <c r="FP36" s="135"/>
      <c r="FQ36" s="136"/>
      <c r="FR36" s="128"/>
      <c r="FS36" s="134"/>
      <c r="FT36" s="135">
        <v>175</v>
      </c>
      <c r="FU36" s="136">
        <v>185</v>
      </c>
      <c r="FV36" s="128">
        <v>180</v>
      </c>
      <c r="FW36" s="134" t="s">
        <v>5</v>
      </c>
      <c r="FX36" s="135"/>
      <c r="FY36" s="136"/>
      <c r="FZ36" s="128"/>
      <c r="GA36" s="134"/>
      <c r="GB36" s="135"/>
      <c r="GC36" s="136"/>
      <c r="GD36" s="133">
        <v>250</v>
      </c>
      <c r="GE36" s="134" t="s">
        <v>5</v>
      </c>
      <c r="GF36" s="135"/>
      <c r="GG36" s="136"/>
      <c r="GH36" s="128"/>
      <c r="GI36" s="134"/>
      <c r="GJ36" s="135"/>
      <c r="GK36" s="136"/>
      <c r="GL36" s="128"/>
      <c r="GM36" s="134"/>
      <c r="GN36" s="135"/>
      <c r="GO36" s="136"/>
      <c r="GP36" s="128"/>
      <c r="GQ36" s="134"/>
      <c r="GR36" s="78"/>
      <c r="GS36" s="93">
        <v>6</v>
      </c>
    </row>
    <row r="37" spans="1:201" ht="15.75" x14ac:dyDescent="0.25">
      <c r="A37">
        <v>7</v>
      </c>
      <c r="B37">
        <v>2010</v>
      </c>
      <c r="C37" s="71">
        <v>40366</v>
      </c>
      <c r="D37" s="78"/>
      <c r="E37" s="132"/>
      <c r="F37" s="133">
        <v>322</v>
      </c>
      <c r="G37" s="134">
        <v>-1</v>
      </c>
      <c r="H37" s="135"/>
      <c r="I37" s="136"/>
      <c r="J37" s="128"/>
      <c r="K37" s="134"/>
      <c r="L37" s="135"/>
      <c r="M37" s="136"/>
      <c r="N37" s="128"/>
      <c r="O37" s="134"/>
      <c r="P37" s="135"/>
      <c r="Q37" s="136"/>
      <c r="R37" s="128"/>
      <c r="S37" s="134"/>
      <c r="T37" s="135"/>
      <c r="U37" s="136"/>
      <c r="V37" s="133">
        <v>251</v>
      </c>
      <c r="W37" s="134">
        <v>1</v>
      </c>
      <c r="X37" s="135"/>
      <c r="Y37" s="136"/>
      <c r="Z37" s="128"/>
      <c r="AA37" s="134"/>
      <c r="AB37" s="135"/>
      <c r="AC37" s="136"/>
      <c r="AD37" s="128"/>
      <c r="AE37" s="134"/>
      <c r="AF37" s="135"/>
      <c r="AG37" s="136"/>
      <c r="AH37" s="128"/>
      <c r="AI37" s="134"/>
      <c r="AJ37" s="135"/>
      <c r="AK37" s="136"/>
      <c r="AL37" s="133">
        <v>275</v>
      </c>
      <c r="AM37" s="134">
        <v>1</v>
      </c>
      <c r="AN37" s="135"/>
      <c r="AO37" s="136"/>
      <c r="AP37" s="128"/>
      <c r="AQ37" s="134"/>
      <c r="AR37" s="135"/>
      <c r="AS37" s="136"/>
      <c r="AT37" s="128"/>
      <c r="AU37" s="134"/>
      <c r="AV37" s="135"/>
      <c r="AW37" s="136"/>
      <c r="AX37" s="128"/>
      <c r="AY37" s="134"/>
      <c r="AZ37" s="135"/>
      <c r="BA37" s="136"/>
      <c r="BB37" s="133">
        <v>210</v>
      </c>
      <c r="BC37" s="134" t="s">
        <v>5</v>
      </c>
      <c r="BD37" s="135"/>
      <c r="BE37" s="136"/>
      <c r="BF37" s="128"/>
      <c r="BG37" s="134"/>
      <c r="BH37" s="135"/>
      <c r="BI37" s="136"/>
      <c r="BJ37" s="128"/>
      <c r="BK37" s="134"/>
      <c r="BL37" s="135"/>
      <c r="BM37" s="136"/>
      <c r="BN37" s="128"/>
      <c r="BO37" s="134"/>
      <c r="BP37" s="135"/>
      <c r="BQ37" s="136"/>
      <c r="BR37" s="133">
        <v>243</v>
      </c>
      <c r="BS37" s="134">
        <v>4</v>
      </c>
      <c r="BT37" s="135"/>
      <c r="BU37" s="136"/>
      <c r="BV37" s="128"/>
      <c r="BW37" s="134"/>
      <c r="BX37" s="135"/>
      <c r="BY37" s="136"/>
      <c r="BZ37" s="128"/>
      <c r="CA37" s="134"/>
      <c r="CB37" s="135"/>
      <c r="CC37" s="136"/>
      <c r="CD37" s="128"/>
      <c r="CE37" s="134"/>
      <c r="CF37" s="135"/>
      <c r="CG37" s="136"/>
      <c r="CH37" s="133">
        <v>200</v>
      </c>
      <c r="CI37" s="134">
        <v>1</v>
      </c>
      <c r="CJ37" s="135"/>
      <c r="CK37" s="136"/>
      <c r="CL37" s="128"/>
      <c r="CM37" s="134"/>
      <c r="CN37" s="135"/>
      <c r="CO37" s="136"/>
      <c r="CP37" s="128"/>
      <c r="CQ37" s="134"/>
      <c r="CR37" s="135"/>
      <c r="CS37" s="136"/>
      <c r="CT37" s="128"/>
      <c r="CU37" s="134"/>
      <c r="CV37" s="135"/>
      <c r="CW37" s="136"/>
      <c r="CX37" s="133">
        <v>227</v>
      </c>
      <c r="CY37" s="134">
        <v>1</v>
      </c>
      <c r="CZ37" s="135"/>
      <c r="DA37" s="136"/>
      <c r="DB37" s="128"/>
      <c r="DC37" s="134"/>
      <c r="DD37" s="135"/>
      <c r="DE37" s="136"/>
      <c r="DF37" s="128"/>
      <c r="DG37" s="134"/>
      <c r="DH37" s="135"/>
      <c r="DI37" s="136"/>
      <c r="DJ37" s="128"/>
      <c r="DK37" s="134"/>
      <c r="DL37" s="135"/>
      <c r="DM37" s="136"/>
      <c r="DN37" s="133">
        <v>191</v>
      </c>
      <c r="DO37" s="134">
        <v>1</v>
      </c>
      <c r="DP37" s="135"/>
      <c r="DQ37" s="136"/>
      <c r="DR37" s="128"/>
      <c r="DS37" s="134"/>
      <c r="DT37" s="135"/>
      <c r="DU37" s="136"/>
      <c r="DV37" s="128"/>
      <c r="DW37" s="134"/>
      <c r="DX37" s="135"/>
      <c r="DY37" s="136"/>
      <c r="DZ37" s="128"/>
      <c r="EA37" s="134"/>
      <c r="EB37" s="135"/>
      <c r="EC37" s="136"/>
      <c r="ED37" s="133">
        <v>206</v>
      </c>
      <c r="EE37" s="134">
        <v>5</v>
      </c>
      <c r="EF37" s="135"/>
      <c r="EG37" s="136"/>
      <c r="EH37" s="128"/>
      <c r="EI37" s="134"/>
      <c r="EJ37" s="135"/>
      <c r="EK37" s="136"/>
      <c r="EL37" s="128"/>
      <c r="EM37" s="134"/>
      <c r="EN37" s="135"/>
      <c r="EO37" s="136"/>
      <c r="EP37" s="128"/>
      <c r="EQ37" s="134"/>
      <c r="ER37" s="135"/>
      <c r="ES37" s="136"/>
      <c r="ET37" s="133">
        <v>208</v>
      </c>
      <c r="EU37" s="134">
        <v>5</v>
      </c>
      <c r="EV37" s="135"/>
      <c r="EW37" s="136"/>
      <c r="EX37" s="128"/>
      <c r="EY37" s="134"/>
      <c r="EZ37" s="135"/>
      <c r="FA37" s="136"/>
      <c r="FB37" s="128"/>
      <c r="FC37" s="134"/>
      <c r="FD37" s="135"/>
      <c r="FE37" s="136"/>
      <c r="FF37" s="128"/>
      <c r="FG37" s="134"/>
      <c r="FH37" s="135"/>
      <c r="FI37" s="136"/>
      <c r="FJ37" s="133">
        <v>219</v>
      </c>
      <c r="FK37" s="134">
        <v>-8</v>
      </c>
      <c r="FL37" s="135"/>
      <c r="FM37" s="136"/>
      <c r="FN37" s="128"/>
      <c r="FO37" s="134"/>
      <c r="FP37" s="135"/>
      <c r="FQ37" s="136"/>
      <c r="FR37" s="128"/>
      <c r="FS37" s="134"/>
      <c r="FT37" s="137">
        <v>175</v>
      </c>
      <c r="FU37" s="138">
        <v>185</v>
      </c>
      <c r="FV37" s="128">
        <v>180</v>
      </c>
      <c r="FW37" s="134" t="s">
        <v>5</v>
      </c>
      <c r="FX37" s="135"/>
      <c r="FY37" s="136"/>
      <c r="FZ37" s="128"/>
      <c r="GA37" s="134"/>
      <c r="GB37" s="135"/>
      <c r="GC37" s="136"/>
      <c r="GD37" s="133">
        <v>280</v>
      </c>
      <c r="GE37" s="134">
        <v>30</v>
      </c>
      <c r="GF37" s="135"/>
      <c r="GG37" s="136"/>
      <c r="GH37" s="128"/>
      <c r="GI37" s="134"/>
      <c r="GJ37" s="135"/>
      <c r="GK37" s="136"/>
      <c r="GL37" s="128"/>
      <c r="GM37" s="134"/>
      <c r="GN37" s="135"/>
      <c r="GO37" s="136"/>
      <c r="GP37" s="128"/>
      <c r="GQ37" s="134"/>
      <c r="GR37" s="78"/>
      <c r="GS37" s="93">
        <v>7</v>
      </c>
    </row>
    <row r="38" spans="1:201" ht="15.75" x14ac:dyDescent="0.25">
      <c r="A38">
        <v>7</v>
      </c>
      <c r="B38">
        <v>2010</v>
      </c>
      <c r="C38" s="71">
        <v>40373</v>
      </c>
      <c r="D38" s="78"/>
      <c r="E38" s="132"/>
      <c r="F38" s="133">
        <v>327</v>
      </c>
      <c r="G38" s="134">
        <v>5</v>
      </c>
      <c r="H38" s="135"/>
      <c r="I38" s="136"/>
      <c r="J38" s="128"/>
      <c r="K38" s="134"/>
      <c r="L38" s="135"/>
      <c r="M38" s="136"/>
      <c r="N38" s="128"/>
      <c r="O38" s="134"/>
      <c r="P38" s="135"/>
      <c r="Q38" s="136"/>
      <c r="R38" s="128"/>
      <c r="S38" s="134"/>
      <c r="T38" s="135"/>
      <c r="U38" s="136"/>
      <c r="V38" s="133">
        <v>251</v>
      </c>
      <c r="W38" s="134" t="s">
        <v>5</v>
      </c>
      <c r="X38" s="135"/>
      <c r="Y38" s="136"/>
      <c r="Z38" s="128"/>
      <c r="AA38" s="134"/>
      <c r="AB38" s="135"/>
      <c r="AC38" s="136"/>
      <c r="AD38" s="128"/>
      <c r="AE38" s="134"/>
      <c r="AF38" s="135"/>
      <c r="AG38" s="136"/>
      <c r="AH38" s="128"/>
      <c r="AI38" s="134"/>
      <c r="AJ38" s="135"/>
      <c r="AK38" s="136"/>
      <c r="AL38" s="133">
        <v>280</v>
      </c>
      <c r="AM38" s="134">
        <v>5</v>
      </c>
      <c r="AN38" s="135"/>
      <c r="AO38" s="136"/>
      <c r="AP38" s="128"/>
      <c r="AQ38" s="134"/>
      <c r="AR38" s="135"/>
      <c r="AS38" s="136"/>
      <c r="AT38" s="128"/>
      <c r="AU38" s="134"/>
      <c r="AV38" s="135"/>
      <c r="AW38" s="136"/>
      <c r="AX38" s="128"/>
      <c r="AY38" s="134"/>
      <c r="AZ38" s="135"/>
      <c r="BA38" s="136"/>
      <c r="BB38" s="133">
        <v>210</v>
      </c>
      <c r="BC38" s="134" t="s">
        <v>5</v>
      </c>
      <c r="BD38" s="135"/>
      <c r="BE38" s="136"/>
      <c r="BF38" s="128"/>
      <c r="BG38" s="134"/>
      <c r="BH38" s="135"/>
      <c r="BI38" s="136"/>
      <c r="BJ38" s="128"/>
      <c r="BK38" s="134"/>
      <c r="BL38" s="135"/>
      <c r="BM38" s="136"/>
      <c r="BN38" s="128"/>
      <c r="BO38" s="134"/>
      <c r="BP38" s="135"/>
      <c r="BQ38" s="136"/>
      <c r="BR38" s="133">
        <v>248</v>
      </c>
      <c r="BS38" s="134">
        <v>5</v>
      </c>
      <c r="BT38" s="135"/>
      <c r="BU38" s="136"/>
      <c r="BV38" s="128"/>
      <c r="BW38" s="134"/>
      <c r="BX38" s="135"/>
      <c r="BY38" s="136"/>
      <c r="BZ38" s="128"/>
      <c r="CA38" s="134"/>
      <c r="CB38" s="135"/>
      <c r="CC38" s="136"/>
      <c r="CD38" s="128"/>
      <c r="CE38" s="134"/>
      <c r="CF38" s="135"/>
      <c r="CG38" s="136"/>
      <c r="CH38" s="133">
        <v>205</v>
      </c>
      <c r="CI38" s="134">
        <v>5</v>
      </c>
      <c r="CJ38" s="135"/>
      <c r="CK38" s="136"/>
      <c r="CL38" s="128"/>
      <c r="CM38" s="134"/>
      <c r="CN38" s="135"/>
      <c r="CO38" s="136"/>
      <c r="CP38" s="128"/>
      <c r="CQ38" s="134"/>
      <c r="CR38" s="135"/>
      <c r="CS38" s="136"/>
      <c r="CT38" s="128"/>
      <c r="CU38" s="134"/>
      <c r="CV38" s="135"/>
      <c r="CW38" s="136"/>
      <c r="CX38" s="133">
        <v>232</v>
      </c>
      <c r="CY38" s="134">
        <v>5</v>
      </c>
      <c r="CZ38" s="135"/>
      <c r="DA38" s="136"/>
      <c r="DB38" s="128"/>
      <c r="DC38" s="134"/>
      <c r="DD38" s="135"/>
      <c r="DE38" s="136"/>
      <c r="DF38" s="128"/>
      <c r="DG38" s="134"/>
      <c r="DH38" s="135"/>
      <c r="DI38" s="136"/>
      <c r="DJ38" s="128"/>
      <c r="DK38" s="134"/>
      <c r="DL38" s="135"/>
      <c r="DM38" s="136"/>
      <c r="DN38" s="133">
        <v>196</v>
      </c>
      <c r="DO38" s="134">
        <v>5</v>
      </c>
      <c r="DP38" s="135"/>
      <c r="DQ38" s="136"/>
      <c r="DR38" s="128"/>
      <c r="DS38" s="134"/>
      <c r="DT38" s="135"/>
      <c r="DU38" s="136"/>
      <c r="DV38" s="128"/>
      <c r="DW38" s="134"/>
      <c r="DX38" s="135"/>
      <c r="DY38" s="136"/>
      <c r="DZ38" s="128"/>
      <c r="EA38" s="134"/>
      <c r="EB38" s="135"/>
      <c r="EC38" s="136"/>
      <c r="ED38" s="133">
        <v>210</v>
      </c>
      <c r="EE38" s="134">
        <v>4</v>
      </c>
      <c r="EF38" s="135"/>
      <c r="EG38" s="136"/>
      <c r="EH38" s="128"/>
      <c r="EI38" s="134"/>
      <c r="EJ38" s="135"/>
      <c r="EK38" s="136"/>
      <c r="EL38" s="128"/>
      <c r="EM38" s="134"/>
      <c r="EN38" s="135"/>
      <c r="EO38" s="136"/>
      <c r="EP38" s="128"/>
      <c r="EQ38" s="134"/>
      <c r="ER38" s="135"/>
      <c r="ES38" s="136"/>
      <c r="ET38" s="133">
        <v>210</v>
      </c>
      <c r="EU38" s="134">
        <v>2</v>
      </c>
      <c r="EV38" s="135"/>
      <c r="EW38" s="136"/>
      <c r="EX38" s="128"/>
      <c r="EY38" s="134"/>
      <c r="EZ38" s="135"/>
      <c r="FA38" s="136"/>
      <c r="FB38" s="128"/>
      <c r="FC38" s="134"/>
      <c r="FD38" s="135"/>
      <c r="FE38" s="136"/>
      <c r="FF38" s="128"/>
      <c r="FG38" s="134"/>
      <c r="FH38" s="135"/>
      <c r="FI38" s="136"/>
      <c r="FJ38" s="133">
        <v>229</v>
      </c>
      <c r="FK38" s="134">
        <v>10</v>
      </c>
      <c r="FL38" s="135"/>
      <c r="FM38" s="136"/>
      <c r="FN38" s="128"/>
      <c r="FO38" s="134"/>
      <c r="FP38" s="135"/>
      <c r="FQ38" s="136"/>
      <c r="FR38" s="128"/>
      <c r="FS38" s="134"/>
      <c r="FT38" s="137">
        <v>175</v>
      </c>
      <c r="FU38" s="138">
        <v>185</v>
      </c>
      <c r="FV38" s="128">
        <v>180</v>
      </c>
      <c r="FW38" s="134" t="s">
        <v>5</v>
      </c>
      <c r="FX38" s="135"/>
      <c r="FY38" s="136"/>
      <c r="FZ38" s="128"/>
      <c r="GA38" s="134"/>
      <c r="GB38" s="135"/>
      <c r="GC38" s="136"/>
      <c r="GD38" s="133">
        <v>280</v>
      </c>
      <c r="GE38" s="134" t="s">
        <v>5</v>
      </c>
      <c r="GF38" s="135"/>
      <c r="GG38" s="136"/>
      <c r="GH38" s="128"/>
      <c r="GI38" s="134"/>
      <c r="GJ38" s="135"/>
      <c r="GK38" s="136"/>
      <c r="GL38" s="128"/>
      <c r="GM38" s="134"/>
      <c r="GN38" s="135"/>
      <c r="GO38" s="136"/>
      <c r="GP38" s="128"/>
      <c r="GQ38" s="134"/>
      <c r="GR38" s="78"/>
      <c r="GS38" s="93">
        <v>7</v>
      </c>
    </row>
    <row r="39" spans="1:201" ht="15.75" x14ac:dyDescent="0.25">
      <c r="A39">
        <v>7</v>
      </c>
      <c r="B39">
        <v>2010</v>
      </c>
      <c r="C39" s="71">
        <v>40380</v>
      </c>
      <c r="D39" s="78"/>
      <c r="E39" s="132"/>
      <c r="F39" s="133">
        <v>327</v>
      </c>
      <c r="G39" s="134" t="s">
        <v>5</v>
      </c>
      <c r="H39" s="135"/>
      <c r="I39" s="136"/>
      <c r="J39" s="128"/>
      <c r="K39" s="134"/>
      <c r="L39" s="135"/>
      <c r="M39" s="136"/>
      <c r="N39" s="128"/>
      <c r="O39" s="134"/>
      <c r="P39" s="135"/>
      <c r="Q39" s="136"/>
      <c r="R39" s="128"/>
      <c r="S39" s="134"/>
      <c r="T39" s="135"/>
      <c r="U39" s="136"/>
      <c r="V39" s="133">
        <v>251</v>
      </c>
      <c r="W39" s="134" t="s">
        <v>5</v>
      </c>
      <c r="X39" s="135"/>
      <c r="Y39" s="136"/>
      <c r="Z39" s="128"/>
      <c r="AA39" s="134"/>
      <c r="AB39" s="135"/>
      <c r="AC39" s="136"/>
      <c r="AD39" s="128"/>
      <c r="AE39" s="134"/>
      <c r="AF39" s="135"/>
      <c r="AG39" s="136"/>
      <c r="AH39" s="128"/>
      <c r="AI39" s="134"/>
      <c r="AJ39" s="135"/>
      <c r="AK39" s="136"/>
      <c r="AL39" s="133">
        <v>280</v>
      </c>
      <c r="AM39" s="134" t="s">
        <v>5</v>
      </c>
      <c r="AN39" s="135"/>
      <c r="AO39" s="136"/>
      <c r="AP39" s="128"/>
      <c r="AQ39" s="134"/>
      <c r="AR39" s="135"/>
      <c r="AS39" s="136"/>
      <c r="AT39" s="128"/>
      <c r="AU39" s="134"/>
      <c r="AV39" s="135"/>
      <c r="AW39" s="136"/>
      <c r="AX39" s="128"/>
      <c r="AY39" s="134"/>
      <c r="AZ39" s="135"/>
      <c r="BA39" s="136"/>
      <c r="BB39" s="133">
        <v>210</v>
      </c>
      <c r="BC39" s="134" t="s">
        <v>5</v>
      </c>
      <c r="BD39" s="135"/>
      <c r="BE39" s="136"/>
      <c r="BF39" s="128"/>
      <c r="BG39" s="134"/>
      <c r="BH39" s="135"/>
      <c r="BI39" s="136"/>
      <c r="BJ39" s="128"/>
      <c r="BK39" s="134"/>
      <c r="BL39" s="135"/>
      <c r="BM39" s="136"/>
      <c r="BN39" s="128"/>
      <c r="BO39" s="134"/>
      <c r="BP39" s="135"/>
      <c r="BQ39" s="136"/>
      <c r="BR39" s="133">
        <v>248</v>
      </c>
      <c r="BS39" s="134" t="s">
        <v>5</v>
      </c>
      <c r="BT39" s="135"/>
      <c r="BU39" s="136"/>
      <c r="BV39" s="128"/>
      <c r="BW39" s="134"/>
      <c r="BX39" s="135"/>
      <c r="BY39" s="136"/>
      <c r="BZ39" s="128"/>
      <c r="CA39" s="134"/>
      <c r="CB39" s="135"/>
      <c r="CC39" s="136"/>
      <c r="CD39" s="128"/>
      <c r="CE39" s="134"/>
      <c r="CF39" s="135"/>
      <c r="CG39" s="136"/>
      <c r="CH39" s="133">
        <v>205</v>
      </c>
      <c r="CI39" s="134" t="s">
        <v>5</v>
      </c>
      <c r="CJ39" s="135"/>
      <c r="CK39" s="136"/>
      <c r="CL39" s="128"/>
      <c r="CM39" s="134"/>
      <c r="CN39" s="135"/>
      <c r="CO39" s="136"/>
      <c r="CP39" s="128"/>
      <c r="CQ39" s="134"/>
      <c r="CR39" s="135"/>
      <c r="CS39" s="136"/>
      <c r="CT39" s="128"/>
      <c r="CU39" s="134"/>
      <c r="CV39" s="135"/>
      <c r="CW39" s="136"/>
      <c r="CX39" s="133">
        <v>232</v>
      </c>
      <c r="CY39" s="134" t="s">
        <v>5</v>
      </c>
      <c r="CZ39" s="135"/>
      <c r="DA39" s="136"/>
      <c r="DB39" s="128"/>
      <c r="DC39" s="134"/>
      <c r="DD39" s="135"/>
      <c r="DE39" s="136"/>
      <c r="DF39" s="128"/>
      <c r="DG39" s="134"/>
      <c r="DH39" s="135"/>
      <c r="DI39" s="136"/>
      <c r="DJ39" s="128"/>
      <c r="DK39" s="134"/>
      <c r="DL39" s="135"/>
      <c r="DM39" s="136"/>
      <c r="DN39" s="133">
        <v>196</v>
      </c>
      <c r="DO39" s="134" t="s">
        <v>5</v>
      </c>
      <c r="DP39" s="135"/>
      <c r="DQ39" s="136"/>
      <c r="DR39" s="128"/>
      <c r="DS39" s="134"/>
      <c r="DT39" s="135"/>
      <c r="DU39" s="136"/>
      <c r="DV39" s="128"/>
      <c r="DW39" s="134"/>
      <c r="DX39" s="135"/>
      <c r="DY39" s="136"/>
      <c r="DZ39" s="128"/>
      <c r="EA39" s="134"/>
      <c r="EB39" s="135"/>
      <c r="EC39" s="136"/>
      <c r="ED39" s="133">
        <v>210</v>
      </c>
      <c r="EE39" s="134" t="s">
        <v>5</v>
      </c>
      <c r="EF39" s="135"/>
      <c r="EG39" s="136"/>
      <c r="EH39" s="128"/>
      <c r="EI39" s="134"/>
      <c r="EJ39" s="135"/>
      <c r="EK39" s="136"/>
      <c r="EL39" s="128"/>
      <c r="EM39" s="134"/>
      <c r="EN39" s="135"/>
      <c r="EO39" s="136"/>
      <c r="EP39" s="128"/>
      <c r="EQ39" s="134"/>
      <c r="ER39" s="135"/>
      <c r="ES39" s="136"/>
      <c r="ET39" s="133">
        <v>210</v>
      </c>
      <c r="EU39" s="134" t="s">
        <v>5</v>
      </c>
      <c r="EV39" s="135"/>
      <c r="EW39" s="136"/>
      <c r="EX39" s="128"/>
      <c r="EY39" s="134"/>
      <c r="EZ39" s="135"/>
      <c r="FA39" s="136"/>
      <c r="FB39" s="128"/>
      <c r="FC39" s="134"/>
      <c r="FD39" s="135"/>
      <c r="FE39" s="136"/>
      <c r="FF39" s="128"/>
      <c r="FG39" s="134"/>
      <c r="FH39" s="135"/>
      <c r="FI39" s="136"/>
      <c r="FJ39" s="133">
        <v>229</v>
      </c>
      <c r="FK39" s="134" t="s">
        <v>5</v>
      </c>
      <c r="FL39" s="135"/>
      <c r="FM39" s="136"/>
      <c r="FN39" s="128"/>
      <c r="FO39" s="134"/>
      <c r="FP39" s="135"/>
      <c r="FQ39" s="136"/>
      <c r="FR39" s="128"/>
      <c r="FS39" s="134"/>
      <c r="FT39" s="137">
        <v>175</v>
      </c>
      <c r="FU39" s="138">
        <v>185</v>
      </c>
      <c r="FV39" s="128">
        <v>180</v>
      </c>
      <c r="FW39" s="134" t="s">
        <v>5</v>
      </c>
      <c r="FX39" s="135"/>
      <c r="FY39" s="136"/>
      <c r="FZ39" s="128"/>
      <c r="GA39" s="134"/>
      <c r="GB39" s="135"/>
      <c r="GC39" s="136"/>
      <c r="GD39" s="133">
        <v>280</v>
      </c>
      <c r="GE39" s="134" t="s">
        <v>5</v>
      </c>
      <c r="GF39" s="135"/>
      <c r="GG39" s="136"/>
      <c r="GH39" s="128"/>
      <c r="GI39" s="134"/>
      <c r="GJ39" s="135"/>
      <c r="GK39" s="136"/>
      <c r="GL39" s="128"/>
      <c r="GM39" s="134"/>
      <c r="GN39" s="135"/>
      <c r="GO39" s="136"/>
      <c r="GP39" s="128"/>
      <c r="GQ39" s="134"/>
      <c r="GR39" s="78"/>
      <c r="GS39" s="93">
        <v>7</v>
      </c>
    </row>
    <row r="40" spans="1:201" ht="15.75" x14ac:dyDescent="0.25">
      <c r="A40">
        <v>7</v>
      </c>
      <c r="B40">
        <v>2010</v>
      </c>
      <c r="C40" s="71">
        <v>40387</v>
      </c>
      <c r="D40" s="78"/>
      <c r="E40" s="132"/>
      <c r="F40" s="133">
        <v>357</v>
      </c>
      <c r="G40" s="134">
        <v>30</v>
      </c>
      <c r="H40" s="135"/>
      <c r="I40" s="136"/>
      <c r="J40" s="128"/>
      <c r="K40" s="134"/>
      <c r="L40" s="135"/>
      <c r="M40" s="136"/>
      <c r="N40" s="128"/>
      <c r="O40" s="134"/>
      <c r="P40" s="135"/>
      <c r="Q40" s="136"/>
      <c r="R40" s="128"/>
      <c r="S40" s="134"/>
      <c r="T40" s="135"/>
      <c r="U40" s="136"/>
      <c r="V40" s="133">
        <v>276</v>
      </c>
      <c r="W40" s="134">
        <v>25</v>
      </c>
      <c r="X40" s="135"/>
      <c r="Y40" s="136"/>
      <c r="Z40" s="128"/>
      <c r="AA40" s="134"/>
      <c r="AB40" s="135"/>
      <c r="AC40" s="136"/>
      <c r="AD40" s="128"/>
      <c r="AE40" s="134"/>
      <c r="AF40" s="135"/>
      <c r="AG40" s="136"/>
      <c r="AH40" s="128"/>
      <c r="AI40" s="134"/>
      <c r="AJ40" s="135"/>
      <c r="AK40" s="136"/>
      <c r="AL40" s="133">
        <v>205</v>
      </c>
      <c r="AM40" s="134">
        <v>-75</v>
      </c>
      <c r="AN40" s="135"/>
      <c r="AO40" s="136"/>
      <c r="AP40" s="128"/>
      <c r="AQ40" s="134"/>
      <c r="AR40" s="135"/>
      <c r="AS40" s="136"/>
      <c r="AT40" s="128"/>
      <c r="AU40" s="134"/>
      <c r="AV40" s="135"/>
      <c r="AW40" s="136"/>
      <c r="AX40" s="128"/>
      <c r="AY40" s="134"/>
      <c r="AZ40" s="135"/>
      <c r="BA40" s="136"/>
      <c r="BB40" s="133">
        <v>205</v>
      </c>
      <c r="BC40" s="134">
        <v>-5</v>
      </c>
      <c r="BD40" s="135"/>
      <c r="BE40" s="136"/>
      <c r="BF40" s="128"/>
      <c r="BG40" s="134"/>
      <c r="BH40" s="135"/>
      <c r="BI40" s="136"/>
      <c r="BJ40" s="128"/>
      <c r="BK40" s="134"/>
      <c r="BL40" s="135"/>
      <c r="BM40" s="136"/>
      <c r="BN40" s="128"/>
      <c r="BO40" s="134"/>
      <c r="BP40" s="135"/>
      <c r="BQ40" s="136"/>
      <c r="BR40" s="133">
        <v>253</v>
      </c>
      <c r="BS40" s="134">
        <v>5</v>
      </c>
      <c r="BT40" s="135"/>
      <c r="BU40" s="136"/>
      <c r="BV40" s="128"/>
      <c r="BW40" s="134"/>
      <c r="BX40" s="135"/>
      <c r="BY40" s="136"/>
      <c r="BZ40" s="128"/>
      <c r="CA40" s="134"/>
      <c r="CB40" s="135"/>
      <c r="CC40" s="136"/>
      <c r="CD40" s="128"/>
      <c r="CE40" s="134"/>
      <c r="CF40" s="135"/>
      <c r="CG40" s="136"/>
      <c r="CH40" s="133">
        <v>217</v>
      </c>
      <c r="CI40" s="134">
        <v>12</v>
      </c>
      <c r="CJ40" s="135"/>
      <c r="CK40" s="136"/>
      <c r="CL40" s="128"/>
      <c r="CM40" s="134"/>
      <c r="CN40" s="135"/>
      <c r="CO40" s="136"/>
      <c r="CP40" s="128"/>
      <c r="CQ40" s="134"/>
      <c r="CR40" s="135"/>
      <c r="CS40" s="136"/>
      <c r="CT40" s="128"/>
      <c r="CU40" s="134"/>
      <c r="CV40" s="135"/>
      <c r="CW40" s="136"/>
      <c r="CX40" s="133">
        <v>244</v>
      </c>
      <c r="CY40" s="134">
        <v>12</v>
      </c>
      <c r="CZ40" s="135"/>
      <c r="DA40" s="136"/>
      <c r="DB40" s="128"/>
      <c r="DC40" s="134"/>
      <c r="DD40" s="135"/>
      <c r="DE40" s="136"/>
      <c r="DF40" s="128"/>
      <c r="DG40" s="134"/>
      <c r="DH40" s="135"/>
      <c r="DI40" s="136"/>
      <c r="DJ40" s="128"/>
      <c r="DK40" s="134"/>
      <c r="DL40" s="135"/>
      <c r="DM40" s="136"/>
      <c r="DN40" s="133">
        <v>208</v>
      </c>
      <c r="DO40" s="134">
        <v>12</v>
      </c>
      <c r="DP40" s="135"/>
      <c r="DQ40" s="136"/>
      <c r="DR40" s="128"/>
      <c r="DS40" s="134"/>
      <c r="DT40" s="135"/>
      <c r="DU40" s="136"/>
      <c r="DV40" s="128"/>
      <c r="DW40" s="134"/>
      <c r="DX40" s="135"/>
      <c r="DY40" s="136"/>
      <c r="DZ40" s="128"/>
      <c r="EA40" s="134"/>
      <c r="EB40" s="135"/>
      <c r="EC40" s="136"/>
      <c r="ED40" s="133">
        <v>237</v>
      </c>
      <c r="EE40" s="134">
        <v>27</v>
      </c>
      <c r="EF40" s="135"/>
      <c r="EG40" s="136"/>
      <c r="EH40" s="128"/>
      <c r="EI40" s="134"/>
      <c r="EJ40" s="135"/>
      <c r="EK40" s="136"/>
      <c r="EL40" s="128"/>
      <c r="EM40" s="134"/>
      <c r="EN40" s="135"/>
      <c r="EO40" s="136"/>
      <c r="EP40" s="128"/>
      <c r="EQ40" s="134"/>
      <c r="ER40" s="135"/>
      <c r="ES40" s="136"/>
      <c r="ET40" s="133">
        <v>237</v>
      </c>
      <c r="EU40" s="134">
        <v>27</v>
      </c>
      <c r="EV40" s="135"/>
      <c r="EW40" s="136"/>
      <c r="EX40" s="128"/>
      <c r="EY40" s="134"/>
      <c r="EZ40" s="135"/>
      <c r="FA40" s="136"/>
      <c r="FB40" s="128"/>
      <c r="FC40" s="134"/>
      <c r="FD40" s="135"/>
      <c r="FE40" s="136"/>
      <c r="FF40" s="128"/>
      <c r="FG40" s="134"/>
      <c r="FH40" s="135"/>
      <c r="FI40" s="136"/>
      <c r="FJ40" s="133">
        <v>251</v>
      </c>
      <c r="FK40" s="134">
        <v>22</v>
      </c>
      <c r="FL40" s="135"/>
      <c r="FM40" s="136"/>
      <c r="FN40" s="128"/>
      <c r="FO40" s="134"/>
      <c r="FP40" s="135"/>
      <c r="FQ40" s="136"/>
      <c r="FR40" s="128"/>
      <c r="FS40" s="134"/>
      <c r="FT40" s="135">
        <v>175</v>
      </c>
      <c r="FU40" s="136">
        <v>185</v>
      </c>
      <c r="FV40" s="128">
        <v>180</v>
      </c>
      <c r="FW40" s="134" t="s">
        <v>5</v>
      </c>
      <c r="FX40" s="135"/>
      <c r="FY40" s="136"/>
      <c r="FZ40" s="128"/>
      <c r="GA40" s="134"/>
      <c r="GB40" s="135"/>
      <c r="GC40" s="136"/>
      <c r="GD40" s="133">
        <v>280</v>
      </c>
      <c r="GE40" s="134" t="s">
        <v>5</v>
      </c>
      <c r="GF40" s="135"/>
      <c r="GG40" s="136"/>
      <c r="GH40" s="128"/>
      <c r="GI40" s="134"/>
      <c r="GJ40" s="135"/>
      <c r="GK40" s="136"/>
      <c r="GL40" s="128"/>
      <c r="GM40" s="134"/>
      <c r="GN40" s="135"/>
      <c r="GO40" s="136"/>
      <c r="GP40" s="128"/>
      <c r="GQ40" s="134"/>
      <c r="GR40" s="78"/>
      <c r="GS40" s="93">
        <v>7</v>
      </c>
    </row>
    <row r="41" spans="1:201" ht="15.75" x14ac:dyDescent="0.25">
      <c r="A41">
        <v>8</v>
      </c>
      <c r="B41">
        <v>2010</v>
      </c>
      <c r="C41" s="71">
        <v>40394</v>
      </c>
      <c r="D41" s="78"/>
      <c r="E41" s="132"/>
      <c r="F41" s="133">
        <v>372</v>
      </c>
      <c r="G41" s="134">
        <v>15</v>
      </c>
      <c r="H41" s="135"/>
      <c r="I41" s="136"/>
      <c r="J41" s="128"/>
      <c r="K41" s="134"/>
      <c r="L41" s="135"/>
      <c r="M41" s="136"/>
      <c r="N41" s="128"/>
      <c r="O41" s="134"/>
      <c r="P41" s="135"/>
      <c r="Q41" s="136"/>
      <c r="R41" s="128"/>
      <c r="S41" s="134"/>
      <c r="T41" s="135"/>
      <c r="U41" s="136"/>
      <c r="V41" s="133">
        <v>286</v>
      </c>
      <c r="W41" s="134">
        <v>10</v>
      </c>
      <c r="X41" s="135"/>
      <c r="Y41" s="136"/>
      <c r="Z41" s="128"/>
      <c r="AA41" s="134"/>
      <c r="AB41" s="135"/>
      <c r="AC41" s="136"/>
      <c r="AD41" s="128"/>
      <c r="AE41" s="134"/>
      <c r="AF41" s="135"/>
      <c r="AG41" s="136"/>
      <c r="AH41" s="128"/>
      <c r="AI41" s="134"/>
      <c r="AJ41" s="135"/>
      <c r="AK41" s="136"/>
      <c r="AL41" s="133">
        <v>315</v>
      </c>
      <c r="AM41" s="134">
        <v>110</v>
      </c>
      <c r="AN41" s="135"/>
      <c r="AO41" s="136"/>
      <c r="AP41" s="128"/>
      <c r="AQ41" s="134"/>
      <c r="AR41" s="135"/>
      <c r="AS41" s="136"/>
      <c r="AT41" s="128"/>
      <c r="AU41" s="134"/>
      <c r="AV41" s="135"/>
      <c r="AW41" s="136"/>
      <c r="AX41" s="128"/>
      <c r="AY41" s="134"/>
      <c r="AZ41" s="135"/>
      <c r="BA41" s="136"/>
      <c r="BB41" s="133">
        <v>205</v>
      </c>
      <c r="BC41" s="134" t="s">
        <v>5</v>
      </c>
      <c r="BD41" s="135"/>
      <c r="BE41" s="136"/>
      <c r="BF41" s="128"/>
      <c r="BG41" s="134"/>
      <c r="BH41" s="135"/>
      <c r="BI41" s="136"/>
      <c r="BJ41" s="128"/>
      <c r="BK41" s="134"/>
      <c r="BL41" s="135"/>
      <c r="BM41" s="136"/>
      <c r="BN41" s="128"/>
      <c r="BO41" s="134"/>
      <c r="BP41" s="135"/>
      <c r="BQ41" s="136"/>
      <c r="BR41" s="133">
        <v>278</v>
      </c>
      <c r="BS41" s="134">
        <v>25</v>
      </c>
      <c r="BT41" s="135"/>
      <c r="BU41" s="136"/>
      <c r="BV41" s="128"/>
      <c r="BW41" s="134"/>
      <c r="BX41" s="135"/>
      <c r="BY41" s="136"/>
      <c r="BZ41" s="128"/>
      <c r="CA41" s="134"/>
      <c r="CB41" s="135"/>
      <c r="CC41" s="136"/>
      <c r="CD41" s="128"/>
      <c r="CE41" s="134"/>
      <c r="CF41" s="135"/>
      <c r="CG41" s="136"/>
      <c r="CH41" s="133">
        <v>230</v>
      </c>
      <c r="CI41" s="134">
        <v>13</v>
      </c>
      <c r="CJ41" s="135"/>
      <c r="CK41" s="136"/>
      <c r="CL41" s="128"/>
      <c r="CM41" s="134"/>
      <c r="CN41" s="135"/>
      <c r="CO41" s="136"/>
      <c r="CP41" s="128"/>
      <c r="CQ41" s="134"/>
      <c r="CR41" s="135"/>
      <c r="CS41" s="136"/>
      <c r="CT41" s="128"/>
      <c r="CU41" s="134"/>
      <c r="CV41" s="135"/>
      <c r="CW41" s="136"/>
      <c r="CX41" s="133">
        <v>257</v>
      </c>
      <c r="CY41" s="134">
        <v>13</v>
      </c>
      <c r="CZ41" s="135"/>
      <c r="DA41" s="136"/>
      <c r="DB41" s="128"/>
      <c r="DC41" s="134"/>
      <c r="DD41" s="135"/>
      <c r="DE41" s="136"/>
      <c r="DF41" s="128"/>
      <c r="DG41" s="134"/>
      <c r="DH41" s="135"/>
      <c r="DI41" s="136"/>
      <c r="DJ41" s="128"/>
      <c r="DK41" s="134"/>
      <c r="DL41" s="135"/>
      <c r="DM41" s="136"/>
      <c r="DN41" s="133">
        <v>221</v>
      </c>
      <c r="DO41" s="134">
        <v>13</v>
      </c>
      <c r="DP41" s="135"/>
      <c r="DQ41" s="136"/>
      <c r="DR41" s="128"/>
      <c r="DS41" s="134"/>
      <c r="DT41" s="135"/>
      <c r="DU41" s="136"/>
      <c r="DV41" s="128"/>
      <c r="DW41" s="134"/>
      <c r="DX41" s="135"/>
      <c r="DY41" s="136"/>
      <c r="DZ41" s="128"/>
      <c r="EA41" s="134"/>
      <c r="EB41" s="135"/>
      <c r="EC41" s="136"/>
      <c r="ED41" s="133">
        <v>277</v>
      </c>
      <c r="EE41" s="134">
        <v>40</v>
      </c>
      <c r="EF41" s="135"/>
      <c r="EG41" s="136"/>
      <c r="EH41" s="128"/>
      <c r="EI41" s="134"/>
      <c r="EJ41" s="135"/>
      <c r="EK41" s="136"/>
      <c r="EL41" s="128"/>
      <c r="EM41" s="134"/>
      <c r="EN41" s="135"/>
      <c r="EO41" s="136"/>
      <c r="EP41" s="128"/>
      <c r="EQ41" s="134"/>
      <c r="ER41" s="135"/>
      <c r="ES41" s="136"/>
      <c r="ET41" s="133">
        <v>277</v>
      </c>
      <c r="EU41" s="134">
        <v>40</v>
      </c>
      <c r="EV41" s="135"/>
      <c r="EW41" s="136"/>
      <c r="EX41" s="128"/>
      <c r="EY41" s="134"/>
      <c r="EZ41" s="135"/>
      <c r="FA41" s="136"/>
      <c r="FB41" s="128"/>
      <c r="FC41" s="134"/>
      <c r="FD41" s="135"/>
      <c r="FE41" s="136"/>
      <c r="FF41" s="128"/>
      <c r="FG41" s="134"/>
      <c r="FH41" s="135"/>
      <c r="FI41" s="136"/>
      <c r="FJ41" s="133">
        <v>254</v>
      </c>
      <c r="FK41" s="134">
        <v>3</v>
      </c>
      <c r="FL41" s="135"/>
      <c r="FM41" s="136"/>
      <c r="FN41" s="128"/>
      <c r="FO41" s="134"/>
      <c r="FP41" s="135"/>
      <c r="FQ41" s="136"/>
      <c r="FR41" s="128"/>
      <c r="FS41" s="134"/>
      <c r="FT41" s="135">
        <v>185</v>
      </c>
      <c r="FU41" s="136">
        <v>195</v>
      </c>
      <c r="FV41" s="128">
        <v>190</v>
      </c>
      <c r="FW41" s="134">
        <v>10</v>
      </c>
      <c r="FX41" s="135"/>
      <c r="FY41" s="136"/>
      <c r="FZ41" s="128"/>
      <c r="GA41" s="134"/>
      <c r="GB41" s="135"/>
      <c r="GC41" s="136"/>
      <c r="GD41" s="133">
        <v>300</v>
      </c>
      <c r="GE41" s="134">
        <v>20</v>
      </c>
      <c r="GF41" s="135"/>
      <c r="GG41" s="136"/>
      <c r="GH41" s="128"/>
      <c r="GI41" s="134"/>
      <c r="GJ41" s="135"/>
      <c r="GK41" s="136"/>
      <c r="GL41" s="128"/>
      <c r="GM41" s="134"/>
      <c r="GN41" s="135"/>
      <c r="GO41" s="136"/>
      <c r="GP41" s="128"/>
      <c r="GQ41" s="134"/>
      <c r="GR41" s="78"/>
      <c r="GS41" s="93">
        <v>8</v>
      </c>
    </row>
    <row r="42" spans="1:201" ht="15.75" x14ac:dyDescent="0.25">
      <c r="A42">
        <v>8</v>
      </c>
      <c r="B42">
        <v>2010</v>
      </c>
      <c r="C42" s="71">
        <v>40401</v>
      </c>
      <c r="D42" s="78"/>
      <c r="E42" s="132"/>
      <c r="F42" s="133">
        <v>372</v>
      </c>
      <c r="G42" s="134" t="s">
        <v>5</v>
      </c>
      <c r="H42" s="135"/>
      <c r="I42" s="136"/>
      <c r="J42" s="128"/>
      <c r="K42" s="134"/>
      <c r="L42" s="135"/>
      <c r="M42" s="136"/>
      <c r="N42" s="128"/>
      <c r="O42" s="134"/>
      <c r="P42" s="135"/>
      <c r="Q42" s="136"/>
      <c r="R42" s="128"/>
      <c r="S42" s="134"/>
      <c r="T42" s="135"/>
      <c r="U42" s="136"/>
      <c r="V42" s="133">
        <v>286</v>
      </c>
      <c r="W42" s="134" t="s">
        <v>5</v>
      </c>
      <c r="X42" s="135"/>
      <c r="Y42" s="136"/>
      <c r="Z42" s="128"/>
      <c r="AA42" s="134"/>
      <c r="AB42" s="135"/>
      <c r="AC42" s="136"/>
      <c r="AD42" s="128"/>
      <c r="AE42" s="134"/>
      <c r="AF42" s="135"/>
      <c r="AG42" s="136"/>
      <c r="AH42" s="128"/>
      <c r="AI42" s="134"/>
      <c r="AJ42" s="135"/>
      <c r="AK42" s="136"/>
      <c r="AL42" s="133">
        <v>315</v>
      </c>
      <c r="AM42" s="134" t="s">
        <v>5</v>
      </c>
      <c r="AN42" s="135"/>
      <c r="AO42" s="136"/>
      <c r="AP42" s="128"/>
      <c r="AQ42" s="134"/>
      <c r="AR42" s="135"/>
      <c r="AS42" s="136"/>
      <c r="AT42" s="128"/>
      <c r="AU42" s="134"/>
      <c r="AV42" s="135"/>
      <c r="AW42" s="136"/>
      <c r="AX42" s="128"/>
      <c r="AY42" s="134"/>
      <c r="AZ42" s="135"/>
      <c r="BA42" s="136"/>
      <c r="BB42" s="133">
        <v>200</v>
      </c>
      <c r="BC42" s="134">
        <v>-5</v>
      </c>
      <c r="BD42" s="135"/>
      <c r="BE42" s="136"/>
      <c r="BF42" s="128"/>
      <c r="BG42" s="134"/>
      <c r="BH42" s="135"/>
      <c r="BI42" s="136"/>
      <c r="BJ42" s="128"/>
      <c r="BK42" s="134"/>
      <c r="BL42" s="135"/>
      <c r="BM42" s="136"/>
      <c r="BN42" s="128"/>
      <c r="BO42" s="134"/>
      <c r="BP42" s="135"/>
      <c r="BQ42" s="136"/>
      <c r="BR42" s="133">
        <v>278</v>
      </c>
      <c r="BS42" s="134" t="s">
        <v>5</v>
      </c>
      <c r="BT42" s="135"/>
      <c r="BU42" s="136"/>
      <c r="BV42" s="128"/>
      <c r="BW42" s="134"/>
      <c r="BX42" s="135"/>
      <c r="BY42" s="136"/>
      <c r="BZ42" s="128"/>
      <c r="CA42" s="134"/>
      <c r="CB42" s="135"/>
      <c r="CC42" s="136"/>
      <c r="CD42" s="128"/>
      <c r="CE42" s="134"/>
      <c r="CF42" s="135"/>
      <c r="CG42" s="136"/>
      <c r="CH42" s="133">
        <v>230</v>
      </c>
      <c r="CI42" s="134" t="s">
        <v>5</v>
      </c>
      <c r="CJ42" s="135"/>
      <c r="CK42" s="136"/>
      <c r="CL42" s="128"/>
      <c r="CM42" s="134"/>
      <c r="CN42" s="135"/>
      <c r="CO42" s="136"/>
      <c r="CP42" s="128"/>
      <c r="CQ42" s="134"/>
      <c r="CR42" s="135"/>
      <c r="CS42" s="136"/>
      <c r="CT42" s="128"/>
      <c r="CU42" s="134"/>
      <c r="CV42" s="135"/>
      <c r="CW42" s="136"/>
      <c r="CX42" s="133">
        <v>257</v>
      </c>
      <c r="CY42" s="134" t="s">
        <v>5</v>
      </c>
      <c r="CZ42" s="135"/>
      <c r="DA42" s="136"/>
      <c r="DB42" s="128"/>
      <c r="DC42" s="134"/>
      <c r="DD42" s="135"/>
      <c r="DE42" s="136"/>
      <c r="DF42" s="128"/>
      <c r="DG42" s="134"/>
      <c r="DH42" s="135"/>
      <c r="DI42" s="136"/>
      <c r="DJ42" s="128"/>
      <c r="DK42" s="134"/>
      <c r="DL42" s="135"/>
      <c r="DM42" s="136"/>
      <c r="DN42" s="133">
        <v>221</v>
      </c>
      <c r="DO42" s="134" t="s">
        <v>5</v>
      </c>
      <c r="DP42" s="135"/>
      <c r="DQ42" s="136"/>
      <c r="DR42" s="128"/>
      <c r="DS42" s="134"/>
      <c r="DT42" s="135"/>
      <c r="DU42" s="136"/>
      <c r="DV42" s="128"/>
      <c r="DW42" s="134"/>
      <c r="DX42" s="135"/>
      <c r="DY42" s="136"/>
      <c r="DZ42" s="128"/>
      <c r="EA42" s="134"/>
      <c r="EB42" s="135"/>
      <c r="EC42" s="136"/>
      <c r="ED42" s="133">
        <v>277</v>
      </c>
      <c r="EE42" s="134" t="s">
        <v>5</v>
      </c>
      <c r="EF42" s="135"/>
      <c r="EG42" s="136"/>
      <c r="EH42" s="128"/>
      <c r="EI42" s="134"/>
      <c r="EJ42" s="135"/>
      <c r="EK42" s="136"/>
      <c r="EL42" s="128"/>
      <c r="EM42" s="134"/>
      <c r="EN42" s="135"/>
      <c r="EO42" s="136"/>
      <c r="EP42" s="128"/>
      <c r="EQ42" s="134"/>
      <c r="ER42" s="135"/>
      <c r="ES42" s="136"/>
      <c r="ET42" s="133">
        <v>277</v>
      </c>
      <c r="EU42" s="134" t="s">
        <v>5</v>
      </c>
      <c r="EV42" s="135"/>
      <c r="EW42" s="136"/>
      <c r="EX42" s="128"/>
      <c r="EY42" s="134"/>
      <c r="EZ42" s="135"/>
      <c r="FA42" s="136"/>
      <c r="FB42" s="128"/>
      <c r="FC42" s="134"/>
      <c r="FD42" s="135"/>
      <c r="FE42" s="136"/>
      <c r="FF42" s="128"/>
      <c r="FG42" s="134"/>
      <c r="FH42" s="135"/>
      <c r="FI42" s="136"/>
      <c r="FJ42" s="133">
        <v>254</v>
      </c>
      <c r="FK42" s="134" t="s">
        <v>5</v>
      </c>
      <c r="FL42" s="135"/>
      <c r="FM42" s="136"/>
      <c r="FN42" s="128"/>
      <c r="FO42" s="134"/>
      <c r="FP42" s="135"/>
      <c r="FQ42" s="136"/>
      <c r="FR42" s="128"/>
      <c r="FS42" s="134"/>
      <c r="FT42" s="137">
        <v>175</v>
      </c>
      <c r="FU42" s="138">
        <v>185</v>
      </c>
      <c r="FV42" s="128">
        <v>180</v>
      </c>
      <c r="FW42" s="134">
        <v>-10</v>
      </c>
      <c r="FX42" s="135"/>
      <c r="FY42" s="136"/>
      <c r="FZ42" s="128"/>
      <c r="GA42" s="134"/>
      <c r="GB42" s="135"/>
      <c r="GC42" s="136"/>
      <c r="GD42" s="133">
        <v>300</v>
      </c>
      <c r="GE42" s="134" t="s">
        <v>5</v>
      </c>
      <c r="GF42" s="135"/>
      <c r="GG42" s="136"/>
      <c r="GH42" s="128"/>
      <c r="GI42" s="134"/>
      <c r="GJ42" s="135"/>
      <c r="GK42" s="136"/>
      <c r="GL42" s="128"/>
      <c r="GM42" s="134"/>
      <c r="GN42" s="135"/>
      <c r="GO42" s="136"/>
      <c r="GP42" s="128"/>
      <c r="GQ42" s="134"/>
      <c r="GR42" s="78"/>
      <c r="GS42" s="93">
        <v>8</v>
      </c>
    </row>
    <row r="43" spans="1:201" ht="15.75" x14ac:dyDescent="0.25">
      <c r="A43">
        <v>8</v>
      </c>
      <c r="B43">
        <v>2010</v>
      </c>
      <c r="C43" s="71">
        <v>40408</v>
      </c>
      <c r="D43" s="78"/>
      <c r="E43" s="132"/>
      <c r="F43" s="133">
        <v>392</v>
      </c>
      <c r="G43" s="134">
        <v>20</v>
      </c>
      <c r="H43" s="135"/>
      <c r="I43" s="136"/>
      <c r="J43" s="128"/>
      <c r="K43" s="134"/>
      <c r="L43" s="135"/>
      <c r="M43" s="136"/>
      <c r="N43" s="128"/>
      <c r="O43" s="134"/>
      <c r="P43" s="135"/>
      <c r="Q43" s="136"/>
      <c r="R43" s="128"/>
      <c r="S43" s="134"/>
      <c r="T43" s="135"/>
      <c r="U43" s="136"/>
      <c r="V43" s="133">
        <v>316</v>
      </c>
      <c r="W43" s="134">
        <v>30</v>
      </c>
      <c r="X43" s="135"/>
      <c r="Y43" s="136"/>
      <c r="Z43" s="128"/>
      <c r="AA43" s="134"/>
      <c r="AB43" s="135"/>
      <c r="AC43" s="136"/>
      <c r="AD43" s="128"/>
      <c r="AE43" s="134"/>
      <c r="AF43" s="135"/>
      <c r="AG43" s="136"/>
      <c r="AH43" s="128"/>
      <c r="AI43" s="134"/>
      <c r="AJ43" s="135"/>
      <c r="AK43" s="136"/>
      <c r="AL43" s="133">
        <v>345</v>
      </c>
      <c r="AM43" s="134">
        <v>30</v>
      </c>
      <c r="AN43" s="135"/>
      <c r="AO43" s="136"/>
      <c r="AP43" s="128"/>
      <c r="AQ43" s="134"/>
      <c r="AR43" s="135"/>
      <c r="AS43" s="136"/>
      <c r="AT43" s="128"/>
      <c r="AU43" s="134"/>
      <c r="AV43" s="135"/>
      <c r="AW43" s="136"/>
      <c r="AX43" s="128"/>
      <c r="AY43" s="134"/>
      <c r="AZ43" s="135"/>
      <c r="BA43" s="136"/>
      <c r="BB43" s="133">
        <v>190</v>
      </c>
      <c r="BC43" s="134">
        <v>-10</v>
      </c>
      <c r="BD43" s="135"/>
      <c r="BE43" s="136"/>
      <c r="BF43" s="128"/>
      <c r="BG43" s="134"/>
      <c r="BH43" s="135"/>
      <c r="BI43" s="136"/>
      <c r="BJ43" s="128"/>
      <c r="BK43" s="134"/>
      <c r="BL43" s="135"/>
      <c r="BM43" s="136"/>
      <c r="BN43" s="128"/>
      <c r="BO43" s="134"/>
      <c r="BP43" s="135"/>
      <c r="BQ43" s="136"/>
      <c r="BR43" s="133">
        <v>298</v>
      </c>
      <c r="BS43" s="134">
        <v>20</v>
      </c>
      <c r="BT43" s="135"/>
      <c r="BU43" s="136"/>
      <c r="BV43" s="128"/>
      <c r="BW43" s="134"/>
      <c r="BX43" s="135"/>
      <c r="BY43" s="136"/>
      <c r="BZ43" s="128"/>
      <c r="CA43" s="134"/>
      <c r="CB43" s="135"/>
      <c r="CC43" s="136"/>
      <c r="CD43" s="128"/>
      <c r="CE43" s="134"/>
      <c r="CF43" s="135"/>
      <c r="CG43" s="136"/>
      <c r="CH43" s="133">
        <v>260</v>
      </c>
      <c r="CI43" s="134">
        <v>30</v>
      </c>
      <c r="CJ43" s="135"/>
      <c r="CK43" s="136"/>
      <c r="CL43" s="128"/>
      <c r="CM43" s="134"/>
      <c r="CN43" s="135"/>
      <c r="CO43" s="136"/>
      <c r="CP43" s="128"/>
      <c r="CQ43" s="134"/>
      <c r="CR43" s="135"/>
      <c r="CS43" s="136"/>
      <c r="CT43" s="128"/>
      <c r="CU43" s="134"/>
      <c r="CV43" s="135"/>
      <c r="CW43" s="136"/>
      <c r="CX43" s="133">
        <v>287</v>
      </c>
      <c r="CY43" s="134">
        <v>30</v>
      </c>
      <c r="CZ43" s="135"/>
      <c r="DA43" s="136"/>
      <c r="DB43" s="128"/>
      <c r="DC43" s="134"/>
      <c r="DD43" s="135"/>
      <c r="DE43" s="136"/>
      <c r="DF43" s="128"/>
      <c r="DG43" s="134"/>
      <c r="DH43" s="135"/>
      <c r="DI43" s="136"/>
      <c r="DJ43" s="128"/>
      <c r="DK43" s="134"/>
      <c r="DL43" s="135"/>
      <c r="DM43" s="136"/>
      <c r="DN43" s="133">
        <v>251</v>
      </c>
      <c r="DO43" s="134">
        <v>30</v>
      </c>
      <c r="DP43" s="135"/>
      <c r="DQ43" s="136"/>
      <c r="DR43" s="128"/>
      <c r="DS43" s="134"/>
      <c r="DT43" s="135"/>
      <c r="DU43" s="136"/>
      <c r="DV43" s="128"/>
      <c r="DW43" s="134"/>
      <c r="DX43" s="135"/>
      <c r="DY43" s="136"/>
      <c r="DZ43" s="128"/>
      <c r="EA43" s="134"/>
      <c r="EB43" s="135"/>
      <c r="EC43" s="136"/>
      <c r="ED43" s="133">
        <v>277</v>
      </c>
      <c r="EE43" s="134" t="s">
        <v>5</v>
      </c>
      <c r="EF43" s="135"/>
      <c r="EG43" s="136"/>
      <c r="EH43" s="128"/>
      <c r="EI43" s="134"/>
      <c r="EJ43" s="135"/>
      <c r="EK43" s="136"/>
      <c r="EL43" s="128"/>
      <c r="EM43" s="134"/>
      <c r="EN43" s="135"/>
      <c r="EO43" s="136"/>
      <c r="EP43" s="128"/>
      <c r="EQ43" s="134"/>
      <c r="ER43" s="135"/>
      <c r="ES43" s="136"/>
      <c r="ET43" s="133">
        <v>277</v>
      </c>
      <c r="EU43" s="134" t="s">
        <v>5</v>
      </c>
      <c r="EV43" s="135"/>
      <c r="EW43" s="136"/>
      <c r="EX43" s="128"/>
      <c r="EY43" s="134"/>
      <c r="EZ43" s="135"/>
      <c r="FA43" s="136"/>
      <c r="FB43" s="128"/>
      <c r="FC43" s="134"/>
      <c r="FD43" s="135"/>
      <c r="FE43" s="136"/>
      <c r="FF43" s="128"/>
      <c r="FG43" s="134"/>
      <c r="FH43" s="135"/>
      <c r="FI43" s="136"/>
      <c r="FJ43" s="133">
        <v>290</v>
      </c>
      <c r="FK43" s="134">
        <v>36</v>
      </c>
      <c r="FL43" s="135"/>
      <c r="FM43" s="136"/>
      <c r="FN43" s="128"/>
      <c r="FO43" s="134"/>
      <c r="FP43" s="135"/>
      <c r="FQ43" s="136"/>
      <c r="FR43" s="128"/>
      <c r="FS43" s="134"/>
      <c r="FT43" s="137">
        <v>175</v>
      </c>
      <c r="FU43" s="138">
        <v>185</v>
      </c>
      <c r="FV43" s="128">
        <v>180</v>
      </c>
      <c r="FW43" s="134" t="s">
        <v>5</v>
      </c>
      <c r="FX43" s="135"/>
      <c r="FY43" s="136"/>
      <c r="FZ43" s="128"/>
      <c r="GA43" s="134"/>
      <c r="GB43" s="135"/>
      <c r="GC43" s="136"/>
      <c r="GD43" s="133">
        <v>305</v>
      </c>
      <c r="GE43" s="134">
        <v>5</v>
      </c>
      <c r="GF43" s="135"/>
      <c r="GG43" s="136"/>
      <c r="GH43" s="128"/>
      <c r="GI43" s="134"/>
      <c r="GJ43" s="135"/>
      <c r="GK43" s="136"/>
      <c r="GL43" s="128"/>
      <c r="GM43" s="134"/>
      <c r="GN43" s="135"/>
      <c r="GO43" s="136"/>
      <c r="GP43" s="128"/>
      <c r="GQ43" s="134"/>
      <c r="GR43" s="78"/>
      <c r="GS43" s="93">
        <v>8</v>
      </c>
    </row>
    <row r="44" spans="1:201" ht="15.75" x14ac:dyDescent="0.25">
      <c r="A44">
        <v>8</v>
      </c>
      <c r="B44">
        <v>2010</v>
      </c>
      <c r="C44" s="71">
        <v>40415</v>
      </c>
      <c r="D44" s="78"/>
      <c r="E44" s="132"/>
      <c r="F44" s="133">
        <v>392</v>
      </c>
      <c r="G44" s="134" t="s">
        <v>5</v>
      </c>
      <c r="H44" s="135"/>
      <c r="I44" s="136"/>
      <c r="J44" s="128"/>
      <c r="K44" s="134"/>
      <c r="L44" s="135"/>
      <c r="M44" s="136"/>
      <c r="N44" s="128"/>
      <c r="O44" s="134"/>
      <c r="P44" s="135"/>
      <c r="Q44" s="136"/>
      <c r="R44" s="128"/>
      <c r="S44" s="134"/>
      <c r="T44" s="135"/>
      <c r="U44" s="136"/>
      <c r="V44" s="133">
        <v>316</v>
      </c>
      <c r="W44" s="134" t="s">
        <v>5</v>
      </c>
      <c r="X44" s="135"/>
      <c r="Y44" s="136"/>
      <c r="Z44" s="128"/>
      <c r="AA44" s="134"/>
      <c r="AB44" s="135"/>
      <c r="AC44" s="136"/>
      <c r="AD44" s="128"/>
      <c r="AE44" s="134"/>
      <c r="AF44" s="135"/>
      <c r="AG44" s="136"/>
      <c r="AH44" s="128"/>
      <c r="AI44" s="134"/>
      <c r="AJ44" s="135"/>
      <c r="AK44" s="136"/>
      <c r="AL44" s="133">
        <v>345</v>
      </c>
      <c r="AM44" s="134" t="s">
        <v>5</v>
      </c>
      <c r="AN44" s="135"/>
      <c r="AO44" s="136"/>
      <c r="AP44" s="128"/>
      <c r="AQ44" s="134"/>
      <c r="AR44" s="135"/>
      <c r="AS44" s="136"/>
      <c r="AT44" s="128"/>
      <c r="AU44" s="134"/>
      <c r="AV44" s="135"/>
      <c r="AW44" s="136"/>
      <c r="AX44" s="128"/>
      <c r="AY44" s="134"/>
      <c r="AZ44" s="135"/>
      <c r="BA44" s="136"/>
      <c r="BB44" s="133">
        <v>180</v>
      </c>
      <c r="BC44" s="134">
        <v>-10</v>
      </c>
      <c r="BD44" s="135"/>
      <c r="BE44" s="136"/>
      <c r="BF44" s="128"/>
      <c r="BG44" s="134"/>
      <c r="BH44" s="135"/>
      <c r="BI44" s="136"/>
      <c r="BJ44" s="128"/>
      <c r="BK44" s="134"/>
      <c r="BL44" s="135"/>
      <c r="BM44" s="136"/>
      <c r="BN44" s="128"/>
      <c r="BO44" s="134"/>
      <c r="BP44" s="135"/>
      <c r="BQ44" s="136"/>
      <c r="BR44" s="133">
        <v>298</v>
      </c>
      <c r="BS44" s="134" t="s">
        <v>5</v>
      </c>
      <c r="BT44" s="135"/>
      <c r="BU44" s="136"/>
      <c r="BV44" s="128"/>
      <c r="BW44" s="134"/>
      <c r="BX44" s="135"/>
      <c r="BY44" s="136"/>
      <c r="BZ44" s="128"/>
      <c r="CA44" s="134"/>
      <c r="CB44" s="135"/>
      <c r="CC44" s="136"/>
      <c r="CD44" s="128"/>
      <c r="CE44" s="134"/>
      <c r="CF44" s="135"/>
      <c r="CG44" s="136"/>
      <c r="CH44" s="133">
        <v>262</v>
      </c>
      <c r="CI44" s="134">
        <v>2</v>
      </c>
      <c r="CJ44" s="135"/>
      <c r="CK44" s="136"/>
      <c r="CL44" s="128"/>
      <c r="CM44" s="134"/>
      <c r="CN44" s="135"/>
      <c r="CO44" s="136"/>
      <c r="CP44" s="128"/>
      <c r="CQ44" s="134"/>
      <c r="CR44" s="135"/>
      <c r="CS44" s="136"/>
      <c r="CT44" s="128"/>
      <c r="CU44" s="134"/>
      <c r="CV44" s="135"/>
      <c r="CW44" s="136"/>
      <c r="CX44" s="133">
        <v>289</v>
      </c>
      <c r="CY44" s="134">
        <v>2</v>
      </c>
      <c r="CZ44" s="135"/>
      <c r="DA44" s="136"/>
      <c r="DB44" s="128"/>
      <c r="DC44" s="134"/>
      <c r="DD44" s="135"/>
      <c r="DE44" s="136"/>
      <c r="DF44" s="128"/>
      <c r="DG44" s="134"/>
      <c r="DH44" s="135"/>
      <c r="DI44" s="136"/>
      <c r="DJ44" s="128"/>
      <c r="DK44" s="134"/>
      <c r="DL44" s="135"/>
      <c r="DM44" s="136"/>
      <c r="DN44" s="133">
        <v>253</v>
      </c>
      <c r="DO44" s="134">
        <v>2</v>
      </c>
      <c r="DP44" s="135"/>
      <c r="DQ44" s="136"/>
      <c r="DR44" s="128"/>
      <c r="DS44" s="134"/>
      <c r="DT44" s="135"/>
      <c r="DU44" s="136"/>
      <c r="DV44" s="128"/>
      <c r="DW44" s="134"/>
      <c r="DX44" s="135"/>
      <c r="DY44" s="136"/>
      <c r="DZ44" s="128"/>
      <c r="EA44" s="134"/>
      <c r="EB44" s="135"/>
      <c r="EC44" s="136"/>
      <c r="ED44" s="133">
        <v>290</v>
      </c>
      <c r="EE44" s="134">
        <v>13</v>
      </c>
      <c r="EF44" s="135"/>
      <c r="EG44" s="136"/>
      <c r="EH44" s="128"/>
      <c r="EI44" s="134"/>
      <c r="EJ44" s="135"/>
      <c r="EK44" s="136"/>
      <c r="EL44" s="128"/>
      <c r="EM44" s="134"/>
      <c r="EN44" s="135"/>
      <c r="EO44" s="136"/>
      <c r="EP44" s="128"/>
      <c r="EQ44" s="134"/>
      <c r="ER44" s="135"/>
      <c r="ES44" s="136"/>
      <c r="ET44" s="133">
        <v>290</v>
      </c>
      <c r="EU44" s="134">
        <v>13</v>
      </c>
      <c r="EV44" s="135"/>
      <c r="EW44" s="136"/>
      <c r="EX44" s="128"/>
      <c r="EY44" s="134"/>
      <c r="EZ44" s="135"/>
      <c r="FA44" s="136"/>
      <c r="FB44" s="128"/>
      <c r="FC44" s="134"/>
      <c r="FD44" s="135"/>
      <c r="FE44" s="136"/>
      <c r="FF44" s="128"/>
      <c r="FG44" s="134"/>
      <c r="FH44" s="135"/>
      <c r="FI44" s="136"/>
      <c r="FJ44" s="133">
        <v>295</v>
      </c>
      <c r="FK44" s="134">
        <v>5</v>
      </c>
      <c r="FL44" s="135"/>
      <c r="FM44" s="136"/>
      <c r="FN44" s="128"/>
      <c r="FO44" s="134"/>
      <c r="FP44" s="135"/>
      <c r="FQ44" s="136"/>
      <c r="FR44" s="128"/>
      <c r="FS44" s="134"/>
      <c r="FT44" s="137">
        <v>175</v>
      </c>
      <c r="FU44" s="138">
        <v>185</v>
      </c>
      <c r="FV44" s="128">
        <v>180</v>
      </c>
      <c r="FW44" s="134" t="s">
        <v>5</v>
      </c>
      <c r="FX44" s="135"/>
      <c r="FY44" s="136"/>
      <c r="FZ44" s="128"/>
      <c r="GA44" s="134"/>
      <c r="GB44" s="135"/>
      <c r="GC44" s="136"/>
      <c r="GD44" s="133">
        <v>315</v>
      </c>
      <c r="GE44" s="134">
        <v>10</v>
      </c>
      <c r="GF44" s="135"/>
      <c r="GG44" s="136"/>
      <c r="GH44" s="128"/>
      <c r="GI44" s="134"/>
      <c r="GJ44" s="135"/>
      <c r="GK44" s="136"/>
      <c r="GL44" s="128"/>
      <c r="GM44" s="134"/>
      <c r="GN44" s="135"/>
      <c r="GO44" s="136"/>
      <c r="GP44" s="128"/>
      <c r="GQ44" s="134"/>
      <c r="GR44" s="78"/>
      <c r="GS44" s="93">
        <v>8</v>
      </c>
    </row>
    <row r="45" spans="1:201" ht="15.75" x14ac:dyDescent="0.25">
      <c r="A45">
        <v>9</v>
      </c>
      <c r="B45">
        <v>2010</v>
      </c>
      <c r="C45" s="71">
        <v>40422</v>
      </c>
      <c r="D45" s="78"/>
      <c r="E45" s="132"/>
      <c r="F45" s="133">
        <v>392</v>
      </c>
      <c r="G45" s="134" t="s">
        <v>5</v>
      </c>
      <c r="H45" s="135"/>
      <c r="I45" s="136"/>
      <c r="J45" s="128"/>
      <c r="K45" s="134"/>
      <c r="L45" s="135"/>
      <c r="M45" s="136"/>
      <c r="N45" s="128"/>
      <c r="O45" s="134"/>
      <c r="P45" s="135"/>
      <c r="Q45" s="136"/>
      <c r="R45" s="128"/>
      <c r="S45" s="134"/>
      <c r="T45" s="135"/>
      <c r="U45" s="136"/>
      <c r="V45" s="133">
        <v>319</v>
      </c>
      <c r="W45" s="134">
        <v>3</v>
      </c>
      <c r="X45" s="135"/>
      <c r="Y45" s="136"/>
      <c r="Z45" s="128"/>
      <c r="AA45" s="134"/>
      <c r="AB45" s="135"/>
      <c r="AC45" s="136"/>
      <c r="AD45" s="128"/>
      <c r="AE45" s="134"/>
      <c r="AF45" s="135"/>
      <c r="AG45" s="136"/>
      <c r="AH45" s="128"/>
      <c r="AI45" s="134"/>
      <c r="AJ45" s="135"/>
      <c r="AK45" s="136"/>
      <c r="AL45" s="133">
        <v>348</v>
      </c>
      <c r="AM45" s="134">
        <v>3</v>
      </c>
      <c r="AN45" s="135"/>
      <c r="AO45" s="136"/>
      <c r="AP45" s="128"/>
      <c r="AQ45" s="134"/>
      <c r="AR45" s="135"/>
      <c r="AS45" s="136"/>
      <c r="AT45" s="128"/>
      <c r="AU45" s="134"/>
      <c r="AV45" s="135"/>
      <c r="AW45" s="136"/>
      <c r="AX45" s="128"/>
      <c r="AY45" s="134"/>
      <c r="AZ45" s="135"/>
      <c r="BA45" s="136"/>
      <c r="BB45" s="133">
        <v>180</v>
      </c>
      <c r="BC45" s="134" t="s">
        <v>5</v>
      </c>
      <c r="BD45" s="135"/>
      <c r="BE45" s="136"/>
      <c r="BF45" s="128"/>
      <c r="BG45" s="134"/>
      <c r="BH45" s="135"/>
      <c r="BI45" s="136"/>
      <c r="BJ45" s="128"/>
      <c r="BK45" s="134"/>
      <c r="BL45" s="135"/>
      <c r="BM45" s="136"/>
      <c r="BN45" s="128"/>
      <c r="BO45" s="134"/>
      <c r="BP45" s="135"/>
      <c r="BQ45" s="136"/>
      <c r="BR45" s="133">
        <v>303</v>
      </c>
      <c r="BS45" s="134">
        <v>5</v>
      </c>
      <c r="BT45" s="135"/>
      <c r="BU45" s="136"/>
      <c r="BV45" s="128"/>
      <c r="BW45" s="134"/>
      <c r="BX45" s="135"/>
      <c r="BY45" s="136"/>
      <c r="BZ45" s="128"/>
      <c r="CA45" s="134"/>
      <c r="CB45" s="135"/>
      <c r="CC45" s="136"/>
      <c r="CD45" s="128"/>
      <c r="CE45" s="134"/>
      <c r="CF45" s="135"/>
      <c r="CG45" s="136"/>
      <c r="CH45" s="133">
        <v>270</v>
      </c>
      <c r="CI45" s="134">
        <v>8</v>
      </c>
      <c r="CJ45" s="135"/>
      <c r="CK45" s="136"/>
      <c r="CL45" s="128"/>
      <c r="CM45" s="134"/>
      <c r="CN45" s="135"/>
      <c r="CO45" s="136"/>
      <c r="CP45" s="128"/>
      <c r="CQ45" s="134"/>
      <c r="CR45" s="135"/>
      <c r="CS45" s="136"/>
      <c r="CT45" s="128"/>
      <c r="CU45" s="134"/>
      <c r="CV45" s="135"/>
      <c r="CW45" s="136"/>
      <c r="CX45" s="133">
        <v>297</v>
      </c>
      <c r="CY45" s="134">
        <v>8</v>
      </c>
      <c r="CZ45" s="135"/>
      <c r="DA45" s="136"/>
      <c r="DB45" s="128"/>
      <c r="DC45" s="134"/>
      <c r="DD45" s="135"/>
      <c r="DE45" s="136"/>
      <c r="DF45" s="128"/>
      <c r="DG45" s="134"/>
      <c r="DH45" s="135"/>
      <c r="DI45" s="136"/>
      <c r="DJ45" s="128"/>
      <c r="DK45" s="134"/>
      <c r="DL45" s="135"/>
      <c r="DM45" s="136"/>
      <c r="DN45" s="133">
        <v>261</v>
      </c>
      <c r="DO45" s="134">
        <v>8</v>
      </c>
      <c r="DP45" s="135"/>
      <c r="DQ45" s="136"/>
      <c r="DR45" s="128"/>
      <c r="DS45" s="134"/>
      <c r="DT45" s="135"/>
      <c r="DU45" s="136"/>
      <c r="DV45" s="128"/>
      <c r="DW45" s="134"/>
      <c r="DX45" s="135"/>
      <c r="DY45" s="136"/>
      <c r="DZ45" s="128"/>
      <c r="EA45" s="134"/>
      <c r="EB45" s="135"/>
      <c r="EC45" s="136"/>
      <c r="ED45" s="133">
        <v>299</v>
      </c>
      <c r="EE45" s="134">
        <v>9</v>
      </c>
      <c r="EF45" s="135"/>
      <c r="EG45" s="136"/>
      <c r="EH45" s="128"/>
      <c r="EI45" s="134"/>
      <c r="EJ45" s="135"/>
      <c r="EK45" s="136"/>
      <c r="EL45" s="128"/>
      <c r="EM45" s="134"/>
      <c r="EN45" s="135"/>
      <c r="EO45" s="136"/>
      <c r="EP45" s="128"/>
      <c r="EQ45" s="134"/>
      <c r="ER45" s="135"/>
      <c r="ES45" s="136"/>
      <c r="ET45" s="133">
        <v>299</v>
      </c>
      <c r="EU45" s="134">
        <v>9</v>
      </c>
      <c r="EV45" s="135"/>
      <c r="EW45" s="136"/>
      <c r="EX45" s="128"/>
      <c r="EY45" s="134"/>
      <c r="EZ45" s="135"/>
      <c r="FA45" s="136"/>
      <c r="FB45" s="128"/>
      <c r="FC45" s="134"/>
      <c r="FD45" s="135"/>
      <c r="FE45" s="136"/>
      <c r="FF45" s="128"/>
      <c r="FG45" s="134"/>
      <c r="FH45" s="135"/>
      <c r="FI45" s="136"/>
      <c r="FJ45" s="133">
        <v>305</v>
      </c>
      <c r="FK45" s="134">
        <v>10</v>
      </c>
      <c r="FL45" s="135"/>
      <c r="FM45" s="136"/>
      <c r="FN45" s="128"/>
      <c r="FO45" s="134"/>
      <c r="FP45" s="135"/>
      <c r="FQ45" s="136"/>
      <c r="FR45" s="128"/>
      <c r="FS45" s="134"/>
      <c r="FT45" s="135">
        <v>175</v>
      </c>
      <c r="FU45" s="136">
        <v>185</v>
      </c>
      <c r="FV45" s="128">
        <v>180</v>
      </c>
      <c r="FW45" s="134" t="s">
        <v>5</v>
      </c>
      <c r="FX45" s="135"/>
      <c r="FY45" s="136"/>
      <c r="FZ45" s="128"/>
      <c r="GA45" s="134"/>
      <c r="GB45" s="135"/>
      <c r="GC45" s="136"/>
      <c r="GD45" s="133">
        <v>340</v>
      </c>
      <c r="GE45" s="134">
        <v>25</v>
      </c>
      <c r="GF45" s="135"/>
      <c r="GG45" s="136"/>
      <c r="GH45" s="128"/>
      <c r="GI45" s="134"/>
      <c r="GJ45" s="135"/>
      <c r="GK45" s="136"/>
      <c r="GL45" s="128"/>
      <c r="GM45" s="134"/>
      <c r="GN45" s="135"/>
      <c r="GO45" s="136"/>
      <c r="GP45" s="128"/>
      <c r="GQ45" s="134"/>
      <c r="GR45" s="78"/>
      <c r="GS45" s="93">
        <v>9</v>
      </c>
    </row>
    <row r="46" spans="1:201" ht="15.75" x14ac:dyDescent="0.25">
      <c r="A46">
        <v>9</v>
      </c>
      <c r="B46">
        <v>2010</v>
      </c>
      <c r="C46" s="71">
        <v>40429</v>
      </c>
      <c r="D46" s="78"/>
      <c r="E46" s="132"/>
      <c r="F46" s="133">
        <v>392</v>
      </c>
      <c r="G46" s="134" t="s">
        <v>5</v>
      </c>
      <c r="H46" s="135"/>
      <c r="I46" s="136"/>
      <c r="J46" s="128"/>
      <c r="K46" s="134"/>
      <c r="L46" s="135"/>
      <c r="M46" s="136"/>
      <c r="N46" s="128"/>
      <c r="O46" s="134"/>
      <c r="P46" s="135"/>
      <c r="Q46" s="136"/>
      <c r="R46" s="128"/>
      <c r="S46" s="134"/>
      <c r="T46" s="135"/>
      <c r="U46" s="136"/>
      <c r="V46" s="133">
        <v>319</v>
      </c>
      <c r="W46" s="134" t="s">
        <v>5</v>
      </c>
      <c r="X46" s="135"/>
      <c r="Y46" s="136"/>
      <c r="Z46" s="128"/>
      <c r="AA46" s="134"/>
      <c r="AB46" s="135"/>
      <c r="AC46" s="136"/>
      <c r="AD46" s="128"/>
      <c r="AE46" s="134"/>
      <c r="AF46" s="135"/>
      <c r="AG46" s="136"/>
      <c r="AH46" s="128"/>
      <c r="AI46" s="134"/>
      <c r="AJ46" s="135"/>
      <c r="AK46" s="136"/>
      <c r="AL46" s="133">
        <v>348</v>
      </c>
      <c r="AM46" s="134" t="s">
        <v>5</v>
      </c>
      <c r="AN46" s="135"/>
      <c r="AO46" s="136"/>
      <c r="AP46" s="128"/>
      <c r="AQ46" s="134"/>
      <c r="AR46" s="135"/>
      <c r="AS46" s="136"/>
      <c r="AT46" s="128"/>
      <c r="AU46" s="134"/>
      <c r="AV46" s="135"/>
      <c r="AW46" s="136"/>
      <c r="AX46" s="128"/>
      <c r="AY46" s="134"/>
      <c r="AZ46" s="135"/>
      <c r="BA46" s="136"/>
      <c r="BB46" s="133">
        <v>175</v>
      </c>
      <c r="BC46" s="134">
        <v>-5</v>
      </c>
      <c r="BD46" s="135"/>
      <c r="BE46" s="136"/>
      <c r="BF46" s="128"/>
      <c r="BG46" s="134"/>
      <c r="BH46" s="135"/>
      <c r="BI46" s="136"/>
      <c r="BJ46" s="128"/>
      <c r="BK46" s="134"/>
      <c r="BL46" s="135"/>
      <c r="BM46" s="136"/>
      <c r="BN46" s="128"/>
      <c r="BO46" s="134"/>
      <c r="BP46" s="135"/>
      <c r="BQ46" s="136"/>
      <c r="BR46" s="133">
        <v>303</v>
      </c>
      <c r="BS46" s="134" t="s">
        <v>5</v>
      </c>
      <c r="BT46" s="135"/>
      <c r="BU46" s="136"/>
      <c r="BV46" s="128"/>
      <c r="BW46" s="134"/>
      <c r="BX46" s="135"/>
      <c r="BY46" s="136"/>
      <c r="BZ46" s="128"/>
      <c r="CA46" s="134"/>
      <c r="CB46" s="135"/>
      <c r="CC46" s="136"/>
      <c r="CD46" s="128"/>
      <c r="CE46" s="134"/>
      <c r="CF46" s="135"/>
      <c r="CG46" s="136"/>
      <c r="CH46" s="133">
        <v>270</v>
      </c>
      <c r="CI46" s="134" t="s">
        <v>5</v>
      </c>
      <c r="CJ46" s="135"/>
      <c r="CK46" s="136"/>
      <c r="CL46" s="128"/>
      <c r="CM46" s="134"/>
      <c r="CN46" s="135"/>
      <c r="CO46" s="136"/>
      <c r="CP46" s="128"/>
      <c r="CQ46" s="134"/>
      <c r="CR46" s="135"/>
      <c r="CS46" s="136"/>
      <c r="CT46" s="128"/>
      <c r="CU46" s="134"/>
      <c r="CV46" s="135"/>
      <c r="CW46" s="136"/>
      <c r="CX46" s="133">
        <v>297</v>
      </c>
      <c r="CY46" s="134" t="s">
        <v>5</v>
      </c>
      <c r="CZ46" s="135"/>
      <c r="DA46" s="136"/>
      <c r="DB46" s="128"/>
      <c r="DC46" s="134"/>
      <c r="DD46" s="135"/>
      <c r="DE46" s="136"/>
      <c r="DF46" s="128"/>
      <c r="DG46" s="134"/>
      <c r="DH46" s="135"/>
      <c r="DI46" s="136"/>
      <c r="DJ46" s="128"/>
      <c r="DK46" s="134"/>
      <c r="DL46" s="135"/>
      <c r="DM46" s="136"/>
      <c r="DN46" s="133">
        <v>261</v>
      </c>
      <c r="DO46" s="134" t="s">
        <v>5</v>
      </c>
      <c r="DP46" s="135"/>
      <c r="DQ46" s="136"/>
      <c r="DR46" s="128"/>
      <c r="DS46" s="134"/>
      <c r="DT46" s="135"/>
      <c r="DU46" s="136"/>
      <c r="DV46" s="128"/>
      <c r="DW46" s="134"/>
      <c r="DX46" s="135"/>
      <c r="DY46" s="136"/>
      <c r="DZ46" s="128"/>
      <c r="EA46" s="134"/>
      <c r="EB46" s="135"/>
      <c r="EC46" s="136"/>
      <c r="ED46" s="133">
        <v>299</v>
      </c>
      <c r="EE46" s="134" t="s">
        <v>5</v>
      </c>
      <c r="EF46" s="135"/>
      <c r="EG46" s="136"/>
      <c r="EH46" s="128"/>
      <c r="EI46" s="134"/>
      <c r="EJ46" s="135"/>
      <c r="EK46" s="136"/>
      <c r="EL46" s="128"/>
      <c r="EM46" s="134"/>
      <c r="EN46" s="135"/>
      <c r="EO46" s="136"/>
      <c r="EP46" s="128"/>
      <c r="EQ46" s="134"/>
      <c r="ER46" s="135"/>
      <c r="ES46" s="136"/>
      <c r="ET46" s="133">
        <v>299</v>
      </c>
      <c r="EU46" s="134" t="s">
        <v>5</v>
      </c>
      <c r="EV46" s="135"/>
      <c r="EW46" s="136"/>
      <c r="EX46" s="128"/>
      <c r="EY46" s="134"/>
      <c r="EZ46" s="135"/>
      <c r="FA46" s="136"/>
      <c r="FB46" s="128"/>
      <c r="FC46" s="134"/>
      <c r="FD46" s="135"/>
      <c r="FE46" s="136"/>
      <c r="FF46" s="128"/>
      <c r="FG46" s="134"/>
      <c r="FH46" s="135"/>
      <c r="FI46" s="136"/>
      <c r="FJ46" s="133">
        <v>305</v>
      </c>
      <c r="FK46" s="134" t="s">
        <v>5</v>
      </c>
      <c r="FL46" s="135"/>
      <c r="FM46" s="136"/>
      <c r="FN46" s="128"/>
      <c r="FO46" s="134"/>
      <c r="FP46" s="135"/>
      <c r="FQ46" s="136"/>
      <c r="FR46" s="128"/>
      <c r="FS46" s="134"/>
      <c r="FT46" s="135">
        <v>175</v>
      </c>
      <c r="FU46" s="136">
        <v>185</v>
      </c>
      <c r="FV46" s="128">
        <v>180</v>
      </c>
      <c r="FW46" s="134" t="s">
        <v>5</v>
      </c>
      <c r="FX46" s="135"/>
      <c r="FY46" s="136"/>
      <c r="FZ46" s="128"/>
      <c r="GA46" s="134"/>
      <c r="GB46" s="135"/>
      <c r="GC46" s="136"/>
      <c r="GD46" s="133">
        <v>340</v>
      </c>
      <c r="GE46" s="134" t="s">
        <v>5</v>
      </c>
      <c r="GF46" s="135"/>
      <c r="GG46" s="136"/>
      <c r="GH46" s="128"/>
      <c r="GI46" s="134"/>
      <c r="GJ46" s="135"/>
      <c r="GK46" s="136"/>
      <c r="GL46" s="128"/>
      <c r="GM46" s="134"/>
      <c r="GN46" s="135"/>
      <c r="GO46" s="136"/>
      <c r="GP46" s="128"/>
      <c r="GQ46" s="134"/>
      <c r="GR46" s="78"/>
      <c r="GS46" s="93">
        <v>9</v>
      </c>
    </row>
    <row r="47" spans="1:201" ht="15.75" x14ac:dyDescent="0.25">
      <c r="A47">
        <v>9</v>
      </c>
      <c r="B47">
        <v>2010</v>
      </c>
      <c r="C47" s="71">
        <v>40436</v>
      </c>
      <c r="D47" s="78"/>
      <c r="E47" s="132"/>
      <c r="F47" s="133">
        <v>382</v>
      </c>
      <c r="G47" s="134">
        <v>-10</v>
      </c>
      <c r="H47" s="135"/>
      <c r="I47" s="136"/>
      <c r="J47" s="128"/>
      <c r="K47" s="134"/>
      <c r="L47" s="135"/>
      <c r="M47" s="136"/>
      <c r="N47" s="128"/>
      <c r="O47" s="134"/>
      <c r="P47" s="135"/>
      <c r="Q47" s="136"/>
      <c r="R47" s="128"/>
      <c r="S47" s="134"/>
      <c r="T47" s="135"/>
      <c r="U47" s="136"/>
      <c r="V47" s="133">
        <v>334</v>
      </c>
      <c r="W47" s="134">
        <v>15</v>
      </c>
      <c r="X47" s="135"/>
      <c r="Y47" s="136"/>
      <c r="Z47" s="128"/>
      <c r="AA47" s="134"/>
      <c r="AB47" s="135"/>
      <c r="AC47" s="136"/>
      <c r="AD47" s="128"/>
      <c r="AE47" s="134"/>
      <c r="AF47" s="135"/>
      <c r="AG47" s="136"/>
      <c r="AH47" s="128"/>
      <c r="AI47" s="134"/>
      <c r="AJ47" s="135"/>
      <c r="AK47" s="136"/>
      <c r="AL47" s="133">
        <v>363</v>
      </c>
      <c r="AM47" s="134">
        <v>15</v>
      </c>
      <c r="AN47" s="135"/>
      <c r="AO47" s="136"/>
      <c r="AP47" s="128"/>
      <c r="AQ47" s="134"/>
      <c r="AR47" s="135"/>
      <c r="AS47" s="136"/>
      <c r="AT47" s="128"/>
      <c r="AU47" s="134"/>
      <c r="AV47" s="135"/>
      <c r="AW47" s="136"/>
      <c r="AX47" s="128"/>
      <c r="AY47" s="134"/>
      <c r="AZ47" s="135"/>
      <c r="BA47" s="136"/>
      <c r="BB47" s="133">
        <v>170</v>
      </c>
      <c r="BC47" s="134">
        <v>-5</v>
      </c>
      <c r="BD47" s="135"/>
      <c r="BE47" s="136"/>
      <c r="BF47" s="128"/>
      <c r="BG47" s="134"/>
      <c r="BH47" s="135"/>
      <c r="BI47" s="136"/>
      <c r="BJ47" s="128"/>
      <c r="BK47" s="134"/>
      <c r="BL47" s="135"/>
      <c r="BM47" s="136"/>
      <c r="BN47" s="128"/>
      <c r="BO47" s="134"/>
      <c r="BP47" s="135"/>
      <c r="BQ47" s="136"/>
      <c r="BR47" s="133">
        <v>313</v>
      </c>
      <c r="BS47" s="134">
        <v>10</v>
      </c>
      <c r="BT47" s="135"/>
      <c r="BU47" s="136"/>
      <c r="BV47" s="128"/>
      <c r="BW47" s="134"/>
      <c r="BX47" s="135"/>
      <c r="BY47" s="136"/>
      <c r="BZ47" s="128"/>
      <c r="CA47" s="134"/>
      <c r="CB47" s="135"/>
      <c r="CC47" s="136"/>
      <c r="CD47" s="128"/>
      <c r="CE47" s="134"/>
      <c r="CF47" s="135"/>
      <c r="CG47" s="136"/>
      <c r="CH47" s="133">
        <v>290</v>
      </c>
      <c r="CI47" s="134">
        <v>20</v>
      </c>
      <c r="CJ47" s="135"/>
      <c r="CK47" s="136"/>
      <c r="CL47" s="128"/>
      <c r="CM47" s="134"/>
      <c r="CN47" s="135"/>
      <c r="CO47" s="136"/>
      <c r="CP47" s="128"/>
      <c r="CQ47" s="134"/>
      <c r="CR47" s="135"/>
      <c r="CS47" s="136"/>
      <c r="CT47" s="128"/>
      <c r="CU47" s="134"/>
      <c r="CV47" s="135"/>
      <c r="CW47" s="136"/>
      <c r="CX47" s="133">
        <v>317</v>
      </c>
      <c r="CY47" s="134">
        <v>20</v>
      </c>
      <c r="CZ47" s="135"/>
      <c r="DA47" s="136"/>
      <c r="DB47" s="128"/>
      <c r="DC47" s="134"/>
      <c r="DD47" s="135"/>
      <c r="DE47" s="136"/>
      <c r="DF47" s="128"/>
      <c r="DG47" s="134"/>
      <c r="DH47" s="135"/>
      <c r="DI47" s="136"/>
      <c r="DJ47" s="128"/>
      <c r="DK47" s="134"/>
      <c r="DL47" s="135"/>
      <c r="DM47" s="136"/>
      <c r="DN47" s="133">
        <v>281</v>
      </c>
      <c r="DO47" s="134">
        <v>20</v>
      </c>
      <c r="DP47" s="135"/>
      <c r="DQ47" s="136"/>
      <c r="DR47" s="128"/>
      <c r="DS47" s="134"/>
      <c r="DT47" s="135"/>
      <c r="DU47" s="136"/>
      <c r="DV47" s="128"/>
      <c r="DW47" s="134"/>
      <c r="DX47" s="135"/>
      <c r="DY47" s="136"/>
      <c r="DZ47" s="128"/>
      <c r="EA47" s="134"/>
      <c r="EB47" s="135"/>
      <c r="EC47" s="136"/>
      <c r="ED47" s="133">
        <v>307</v>
      </c>
      <c r="EE47" s="134">
        <v>8</v>
      </c>
      <c r="EF47" s="135"/>
      <c r="EG47" s="136"/>
      <c r="EH47" s="128"/>
      <c r="EI47" s="134"/>
      <c r="EJ47" s="135"/>
      <c r="EK47" s="136"/>
      <c r="EL47" s="128"/>
      <c r="EM47" s="134"/>
      <c r="EN47" s="135"/>
      <c r="EO47" s="136"/>
      <c r="EP47" s="128"/>
      <c r="EQ47" s="134"/>
      <c r="ER47" s="135"/>
      <c r="ES47" s="136"/>
      <c r="ET47" s="133">
        <v>307</v>
      </c>
      <c r="EU47" s="134">
        <v>8</v>
      </c>
      <c r="EV47" s="135"/>
      <c r="EW47" s="136"/>
      <c r="EX47" s="128"/>
      <c r="EY47" s="134"/>
      <c r="EZ47" s="135"/>
      <c r="FA47" s="136"/>
      <c r="FB47" s="128"/>
      <c r="FC47" s="134"/>
      <c r="FD47" s="135"/>
      <c r="FE47" s="136"/>
      <c r="FF47" s="128"/>
      <c r="FG47" s="134"/>
      <c r="FH47" s="135"/>
      <c r="FI47" s="136"/>
      <c r="FJ47" s="133">
        <v>322</v>
      </c>
      <c r="FK47" s="134">
        <v>17</v>
      </c>
      <c r="FL47" s="135"/>
      <c r="FM47" s="136"/>
      <c r="FN47" s="128"/>
      <c r="FO47" s="134"/>
      <c r="FP47" s="135"/>
      <c r="FQ47" s="136"/>
      <c r="FR47" s="128"/>
      <c r="FS47" s="134"/>
      <c r="FT47" s="137">
        <v>175</v>
      </c>
      <c r="FU47" s="138">
        <v>185</v>
      </c>
      <c r="FV47" s="128">
        <v>180</v>
      </c>
      <c r="FW47" s="134" t="s">
        <v>5</v>
      </c>
      <c r="FX47" s="135"/>
      <c r="FY47" s="136"/>
      <c r="FZ47" s="128"/>
      <c r="GA47" s="134"/>
      <c r="GB47" s="135"/>
      <c r="GC47" s="136"/>
      <c r="GD47" s="133">
        <v>375</v>
      </c>
      <c r="GE47" s="134">
        <v>35</v>
      </c>
      <c r="GF47" s="135"/>
      <c r="GG47" s="136"/>
      <c r="GH47" s="128"/>
      <c r="GI47" s="134"/>
      <c r="GJ47" s="135"/>
      <c r="GK47" s="136"/>
      <c r="GL47" s="128"/>
      <c r="GM47" s="134"/>
      <c r="GN47" s="135"/>
      <c r="GO47" s="136"/>
      <c r="GP47" s="128"/>
      <c r="GQ47" s="134"/>
      <c r="GR47" s="78"/>
      <c r="GS47" s="93">
        <v>9</v>
      </c>
    </row>
    <row r="48" spans="1:201" ht="15.75" x14ac:dyDescent="0.25">
      <c r="A48">
        <v>9</v>
      </c>
      <c r="B48">
        <v>2010</v>
      </c>
      <c r="C48" s="71">
        <v>40443</v>
      </c>
      <c r="D48" s="78"/>
      <c r="E48" s="132"/>
      <c r="F48" s="133">
        <v>372</v>
      </c>
      <c r="G48" s="134">
        <v>-10</v>
      </c>
      <c r="H48" s="135"/>
      <c r="I48" s="136"/>
      <c r="J48" s="128"/>
      <c r="K48" s="134"/>
      <c r="L48" s="135"/>
      <c r="M48" s="136"/>
      <c r="N48" s="128"/>
      <c r="O48" s="134"/>
      <c r="P48" s="135"/>
      <c r="Q48" s="136"/>
      <c r="R48" s="128"/>
      <c r="S48" s="134"/>
      <c r="T48" s="135"/>
      <c r="U48" s="136"/>
      <c r="V48" s="133">
        <v>324</v>
      </c>
      <c r="W48" s="134">
        <v>-10</v>
      </c>
      <c r="X48" s="135"/>
      <c r="Y48" s="136"/>
      <c r="Z48" s="128"/>
      <c r="AA48" s="134"/>
      <c r="AB48" s="135"/>
      <c r="AC48" s="136"/>
      <c r="AD48" s="128"/>
      <c r="AE48" s="134"/>
      <c r="AF48" s="135"/>
      <c r="AG48" s="136"/>
      <c r="AH48" s="128"/>
      <c r="AI48" s="134"/>
      <c r="AJ48" s="135"/>
      <c r="AK48" s="136"/>
      <c r="AL48" s="133">
        <v>353</v>
      </c>
      <c r="AM48" s="134">
        <v>-10</v>
      </c>
      <c r="AN48" s="135"/>
      <c r="AO48" s="136"/>
      <c r="AP48" s="128"/>
      <c r="AQ48" s="134"/>
      <c r="AR48" s="135"/>
      <c r="AS48" s="136"/>
      <c r="AT48" s="128"/>
      <c r="AU48" s="134"/>
      <c r="AV48" s="135"/>
      <c r="AW48" s="136"/>
      <c r="AX48" s="128"/>
      <c r="AY48" s="134"/>
      <c r="AZ48" s="135"/>
      <c r="BA48" s="136"/>
      <c r="BB48" s="133">
        <v>170</v>
      </c>
      <c r="BC48" s="134" t="s">
        <v>5</v>
      </c>
      <c r="BD48" s="135"/>
      <c r="BE48" s="136"/>
      <c r="BF48" s="128"/>
      <c r="BG48" s="134"/>
      <c r="BH48" s="135"/>
      <c r="BI48" s="136"/>
      <c r="BJ48" s="128"/>
      <c r="BK48" s="134"/>
      <c r="BL48" s="135"/>
      <c r="BM48" s="136"/>
      <c r="BN48" s="128"/>
      <c r="BO48" s="134"/>
      <c r="BP48" s="135"/>
      <c r="BQ48" s="136"/>
      <c r="BR48" s="133">
        <v>323</v>
      </c>
      <c r="BS48" s="134">
        <v>10</v>
      </c>
      <c r="BT48" s="135"/>
      <c r="BU48" s="136"/>
      <c r="BV48" s="128"/>
      <c r="BW48" s="134"/>
      <c r="BX48" s="135"/>
      <c r="BY48" s="136"/>
      <c r="BZ48" s="128"/>
      <c r="CA48" s="134"/>
      <c r="CB48" s="135"/>
      <c r="CC48" s="136"/>
      <c r="CD48" s="128"/>
      <c r="CE48" s="134"/>
      <c r="CF48" s="135"/>
      <c r="CG48" s="136"/>
      <c r="CH48" s="133">
        <v>290</v>
      </c>
      <c r="CI48" s="134" t="s">
        <v>5</v>
      </c>
      <c r="CJ48" s="135"/>
      <c r="CK48" s="136"/>
      <c r="CL48" s="128"/>
      <c r="CM48" s="134"/>
      <c r="CN48" s="135"/>
      <c r="CO48" s="136"/>
      <c r="CP48" s="128"/>
      <c r="CQ48" s="134"/>
      <c r="CR48" s="135"/>
      <c r="CS48" s="136"/>
      <c r="CT48" s="128"/>
      <c r="CU48" s="134"/>
      <c r="CV48" s="135"/>
      <c r="CW48" s="136"/>
      <c r="CX48" s="133">
        <v>317</v>
      </c>
      <c r="CY48" s="134" t="s">
        <v>5</v>
      </c>
      <c r="CZ48" s="135"/>
      <c r="DA48" s="136"/>
      <c r="DB48" s="128"/>
      <c r="DC48" s="134"/>
      <c r="DD48" s="135"/>
      <c r="DE48" s="136"/>
      <c r="DF48" s="128"/>
      <c r="DG48" s="134"/>
      <c r="DH48" s="135"/>
      <c r="DI48" s="136"/>
      <c r="DJ48" s="128"/>
      <c r="DK48" s="134"/>
      <c r="DL48" s="135"/>
      <c r="DM48" s="136"/>
      <c r="DN48" s="133">
        <v>281</v>
      </c>
      <c r="DO48" s="134" t="s">
        <v>5</v>
      </c>
      <c r="DP48" s="135"/>
      <c r="DQ48" s="136"/>
      <c r="DR48" s="128"/>
      <c r="DS48" s="134"/>
      <c r="DT48" s="135"/>
      <c r="DU48" s="136"/>
      <c r="DV48" s="128"/>
      <c r="DW48" s="134"/>
      <c r="DX48" s="135"/>
      <c r="DY48" s="136"/>
      <c r="DZ48" s="128"/>
      <c r="EA48" s="134"/>
      <c r="EB48" s="135"/>
      <c r="EC48" s="136"/>
      <c r="ED48" s="133">
        <v>297</v>
      </c>
      <c r="EE48" s="134">
        <v>-10</v>
      </c>
      <c r="EF48" s="135"/>
      <c r="EG48" s="136"/>
      <c r="EH48" s="128"/>
      <c r="EI48" s="134"/>
      <c r="EJ48" s="135"/>
      <c r="EK48" s="136"/>
      <c r="EL48" s="128"/>
      <c r="EM48" s="134"/>
      <c r="EN48" s="135"/>
      <c r="EO48" s="136"/>
      <c r="EP48" s="128"/>
      <c r="EQ48" s="134"/>
      <c r="ER48" s="135"/>
      <c r="ES48" s="136"/>
      <c r="ET48" s="133">
        <v>297</v>
      </c>
      <c r="EU48" s="134">
        <v>-10</v>
      </c>
      <c r="EV48" s="135"/>
      <c r="EW48" s="136"/>
      <c r="EX48" s="128"/>
      <c r="EY48" s="134"/>
      <c r="EZ48" s="135"/>
      <c r="FA48" s="136"/>
      <c r="FB48" s="128"/>
      <c r="FC48" s="134"/>
      <c r="FD48" s="135"/>
      <c r="FE48" s="136"/>
      <c r="FF48" s="128"/>
      <c r="FG48" s="134"/>
      <c r="FH48" s="135"/>
      <c r="FI48" s="136"/>
      <c r="FJ48" s="133">
        <v>319</v>
      </c>
      <c r="FK48" s="134">
        <v>-3</v>
      </c>
      <c r="FL48" s="135"/>
      <c r="FM48" s="136"/>
      <c r="FN48" s="128"/>
      <c r="FO48" s="134"/>
      <c r="FP48" s="135"/>
      <c r="FQ48" s="136"/>
      <c r="FR48" s="128"/>
      <c r="FS48" s="134"/>
      <c r="FT48" s="137">
        <v>175</v>
      </c>
      <c r="FU48" s="138">
        <v>185</v>
      </c>
      <c r="FV48" s="128">
        <v>180</v>
      </c>
      <c r="FW48" s="134" t="s">
        <v>5</v>
      </c>
      <c r="FX48" s="135"/>
      <c r="FY48" s="136"/>
      <c r="FZ48" s="128"/>
      <c r="GA48" s="134"/>
      <c r="GB48" s="135"/>
      <c r="GC48" s="136"/>
      <c r="GD48" s="133">
        <v>375</v>
      </c>
      <c r="GE48" s="134" t="s">
        <v>5</v>
      </c>
      <c r="GF48" s="135"/>
      <c r="GG48" s="136"/>
      <c r="GH48" s="128"/>
      <c r="GI48" s="134"/>
      <c r="GJ48" s="135"/>
      <c r="GK48" s="136"/>
      <c r="GL48" s="128"/>
      <c r="GM48" s="134"/>
      <c r="GN48" s="135"/>
      <c r="GO48" s="136"/>
      <c r="GP48" s="128"/>
      <c r="GQ48" s="134"/>
      <c r="GR48" s="78"/>
      <c r="GS48" s="93">
        <v>9</v>
      </c>
    </row>
    <row r="49" spans="1:201" ht="15.75" x14ac:dyDescent="0.25">
      <c r="A49">
        <v>9</v>
      </c>
      <c r="B49">
        <v>2010</v>
      </c>
      <c r="C49" s="71">
        <v>40450</v>
      </c>
      <c r="D49" s="78"/>
      <c r="E49" s="132"/>
      <c r="F49" s="133">
        <v>372</v>
      </c>
      <c r="G49" s="134" t="s">
        <v>5</v>
      </c>
      <c r="H49" s="135"/>
      <c r="I49" s="136"/>
      <c r="J49" s="128"/>
      <c r="K49" s="134"/>
      <c r="L49" s="135"/>
      <c r="M49" s="136"/>
      <c r="N49" s="128"/>
      <c r="O49" s="134"/>
      <c r="P49" s="135"/>
      <c r="Q49" s="136"/>
      <c r="R49" s="128"/>
      <c r="S49" s="134"/>
      <c r="T49" s="135"/>
      <c r="U49" s="136"/>
      <c r="V49" s="133">
        <v>324</v>
      </c>
      <c r="W49" s="134" t="s">
        <v>5</v>
      </c>
      <c r="X49" s="135"/>
      <c r="Y49" s="136"/>
      <c r="Z49" s="128"/>
      <c r="AA49" s="134"/>
      <c r="AB49" s="135"/>
      <c r="AC49" s="136"/>
      <c r="AD49" s="128"/>
      <c r="AE49" s="134"/>
      <c r="AF49" s="135"/>
      <c r="AG49" s="136"/>
      <c r="AH49" s="128"/>
      <c r="AI49" s="134"/>
      <c r="AJ49" s="135"/>
      <c r="AK49" s="136"/>
      <c r="AL49" s="133">
        <v>353</v>
      </c>
      <c r="AM49" s="134" t="s">
        <v>5</v>
      </c>
      <c r="AN49" s="135"/>
      <c r="AO49" s="136"/>
      <c r="AP49" s="128"/>
      <c r="AQ49" s="134"/>
      <c r="AR49" s="135"/>
      <c r="AS49" s="136"/>
      <c r="AT49" s="128"/>
      <c r="AU49" s="134"/>
      <c r="AV49" s="135"/>
      <c r="AW49" s="136"/>
      <c r="AX49" s="128"/>
      <c r="AY49" s="134"/>
      <c r="AZ49" s="135"/>
      <c r="BA49" s="136"/>
      <c r="BB49" s="133">
        <v>170</v>
      </c>
      <c r="BC49" s="134" t="s">
        <v>5</v>
      </c>
      <c r="BD49" s="135"/>
      <c r="BE49" s="136"/>
      <c r="BF49" s="128"/>
      <c r="BG49" s="134"/>
      <c r="BH49" s="135"/>
      <c r="BI49" s="136"/>
      <c r="BJ49" s="128"/>
      <c r="BK49" s="134"/>
      <c r="BL49" s="135"/>
      <c r="BM49" s="136"/>
      <c r="BN49" s="128"/>
      <c r="BO49" s="134"/>
      <c r="BP49" s="135"/>
      <c r="BQ49" s="136"/>
      <c r="BR49" s="133">
        <v>313</v>
      </c>
      <c r="BS49" s="134">
        <v>-10</v>
      </c>
      <c r="BT49" s="135"/>
      <c r="BU49" s="136"/>
      <c r="BV49" s="128"/>
      <c r="BW49" s="134"/>
      <c r="BX49" s="135"/>
      <c r="BY49" s="136"/>
      <c r="BZ49" s="128"/>
      <c r="CA49" s="134"/>
      <c r="CB49" s="135"/>
      <c r="CC49" s="136"/>
      <c r="CD49" s="128"/>
      <c r="CE49" s="134"/>
      <c r="CF49" s="135"/>
      <c r="CG49" s="136"/>
      <c r="CH49" s="133">
        <v>285</v>
      </c>
      <c r="CI49" s="134">
        <v>-5</v>
      </c>
      <c r="CJ49" s="135"/>
      <c r="CK49" s="136"/>
      <c r="CL49" s="128"/>
      <c r="CM49" s="134"/>
      <c r="CN49" s="135"/>
      <c r="CO49" s="136"/>
      <c r="CP49" s="128"/>
      <c r="CQ49" s="134"/>
      <c r="CR49" s="135"/>
      <c r="CS49" s="136"/>
      <c r="CT49" s="128"/>
      <c r="CU49" s="134"/>
      <c r="CV49" s="135"/>
      <c r="CW49" s="136"/>
      <c r="CX49" s="133">
        <v>302</v>
      </c>
      <c r="CY49" s="134">
        <v>-15</v>
      </c>
      <c r="CZ49" s="135"/>
      <c r="DA49" s="136"/>
      <c r="DB49" s="128"/>
      <c r="DC49" s="134"/>
      <c r="DD49" s="135"/>
      <c r="DE49" s="136"/>
      <c r="DF49" s="128"/>
      <c r="DG49" s="134"/>
      <c r="DH49" s="135"/>
      <c r="DI49" s="136"/>
      <c r="DJ49" s="128"/>
      <c r="DK49" s="134"/>
      <c r="DL49" s="135"/>
      <c r="DM49" s="136"/>
      <c r="DN49" s="133">
        <v>276</v>
      </c>
      <c r="DO49" s="134">
        <v>-5</v>
      </c>
      <c r="DP49" s="135"/>
      <c r="DQ49" s="136"/>
      <c r="DR49" s="128"/>
      <c r="DS49" s="134"/>
      <c r="DT49" s="135"/>
      <c r="DU49" s="136"/>
      <c r="DV49" s="128"/>
      <c r="DW49" s="134"/>
      <c r="DX49" s="135"/>
      <c r="DY49" s="136"/>
      <c r="DZ49" s="128"/>
      <c r="EA49" s="134"/>
      <c r="EB49" s="135"/>
      <c r="EC49" s="136"/>
      <c r="ED49" s="133">
        <v>287</v>
      </c>
      <c r="EE49" s="134">
        <v>-10</v>
      </c>
      <c r="EF49" s="135"/>
      <c r="EG49" s="136"/>
      <c r="EH49" s="128"/>
      <c r="EI49" s="134"/>
      <c r="EJ49" s="135"/>
      <c r="EK49" s="136"/>
      <c r="EL49" s="128"/>
      <c r="EM49" s="134"/>
      <c r="EN49" s="135"/>
      <c r="EO49" s="136"/>
      <c r="EP49" s="128"/>
      <c r="EQ49" s="134"/>
      <c r="ER49" s="135"/>
      <c r="ES49" s="136"/>
      <c r="ET49" s="133">
        <v>287</v>
      </c>
      <c r="EU49" s="134">
        <v>-10</v>
      </c>
      <c r="EV49" s="135"/>
      <c r="EW49" s="136"/>
      <c r="EX49" s="128"/>
      <c r="EY49" s="134"/>
      <c r="EZ49" s="135"/>
      <c r="FA49" s="136"/>
      <c r="FB49" s="128"/>
      <c r="FC49" s="134"/>
      <c r="FD49" s="135"/>
      <c r="FE49" s="136"/>
      <c r="FF49" s="128"/>
      <c r="FG49" s="134"/>
      <c r="FH49" s="135"/>
      <c r="FI49" s="136"/>
      <c r="FJ49" s="133">
        <v>311</v>
      </c>
      <c r="FK49" s="134">
        <v>-8</v>
      </c>
      <c r="FL49" s="135"/>
      <c r="FM49" s="136"/>
      <c r="FN49" s="128"/>
      <c r="FO49" s="134"/>
      <c r="FP49" s="135"/>
      <c r="FQ49" s="136"/>
      <c r="FR49" s="128"/>
      <c r="FS49" s="134"/>
      <c r="FT49" s="137">
        <v>175</v>
      </c>
      <c r="FU49" s="138">
        <v>185</v>
      </c>
      <c r="FV49" s="128">
        <v>180</v>
      </c>
      <c r="FW49" s="134" t="s">
        <v>5</v>
      </c>
      <c r="FX49" s="135"/>
      <c r="FY49" s="136"/>
      <c r="FZ49" s="128"/>
      <c r="GA49" s="134"/>
      <c r="GB49" s="135"/>
      <c r="GC49" s="136"/>
      <c r="GD49" s="133">
        <v>367</v>
      </c>
      <c r="GE49" s="134">
        <v>-8</v>
      </c>
      <c r="GF49" s="135"/>
      <c r="GG49" s="136"/>
      <c r="GH49" s="128"/>
      <c r="GI49" s="134"/>
      <c r="GJ49" s="135"/>
      <c r="GK49" s="136"/>
      <c r="GL49" s="128"/>
      <c r="GM49" s="134"/>
      <c r="GN49" s="135"/>
      <c r="GO49" s="136"/>
      <c r="GP49" s="128"/>
      <c r="GQ49" s="134"/>
      <c r="GR49" s="78"/>
      <c r="GS49" s="93">
        <v>9</v>
      </c>
    </row>
    <row r="50" spans="1:201" ht="15.75" x14ac:dyDescent="0.25">
      <c r="A50">
        <v>10</v>
      </c>
      <c r="B50">
        <v>2010</v>
      </c>
      <c r="C50" s="71">
        <v>40457</v>
      </c>
      <c r="D50" s="78"/>
      <c r="E50" s="132"/>
      <c r="F50" s="133">
        <v>372</v>
      </c>
      <c r="G50" s="134" t="s">
        <v>5</v>
      </c>
      <c r="H50" s="135"/>
      <c r="I50" s="136"/>
      <c r="J50" s="128"/>
      <c r="K50" s="134"/>
      <c r="L50" s="135"/>
      <c r="M50" s="136"/>
      <c r="N50" s="128"/>
      <c r="O50" s="134"/>
      <c r="P50" s="135"/>
      <c r="Q50" s="136"/>
      <c r="R50" s="128"/>
      <c r="S50" s="134"/>
      <c r="T50" s="135"/>
      <c r="U50" s="136"/>
      <c r="V50" s="133">
        <v>324</v>
      </c>
      <c r="W50" s="134" t="s">
        <v>5</v>
      </c>
      <c r="X50" s="135"/>
      <c r="Y50" s="136"/>
      <c r="Z50" s="128"/>
      <c r="AA50" s="134"/>
      <c r="AB50" s="135"/>
      <c r="AC50" s="136"/>
      <c r="AD50" s="128"/>
      <c r="AE50" s="134"/>
      <c r="AF50" s="135"/>
      <c r="AG50" s="136"/>
      <c r="AH50" s="128"/>
      <c r="AI50" s="134"/>
      <c r="AJ50" s="135"/>
      <c r="AK50" s="136"/>
      <c r="AL50" s="133">
        <v>353</v>
      </c>
      <c r="AM50" s="134" t="s">
        <v>5</v>
      </c>
      <c r="AN50" s="135"/>
      <c r="AO50" s="136"/>
      <c r="AP50" s="128"/>
      <c r="AQ50" s="134"/>
      <c r="AR50" s="135"/>
      <c r="AS50" s="136"/>
      <c r="AT50" s="128"/>
      <c r="AU50" s="134"/>
      <c r="AV50" s="135"/>
      <c r="AW50" s="136"/>
      <c r="AX50" s="128"/>
      <c r="AY50" s="134"/>
      <c r="AZ50" s="135"/>
      <c r="BA50" s="136"/>
      <c r="BB50" s="133">
        <v>170</v>
      </c>
      <c r="BC50" s="134" t="s">
        <v>5</v>
      </c>
      <c r="BD50" s="135"/>
      <c r="BE50" s="136"/>
      <c r="BF50" s="128"/>
      <c r="BG50" s="134"/>
      <c r="BH50" s="135"/>
      <c r="BI50" s="136"/>
      <c r="BJ50" s="128"/>
      <c r="BK50" s="134"/>
      <c r="BL50" s="135"/>
      <c r="BM50" s="136"/>
      <c r="BN50" s="128"/>
      <c r="BO50" s="134"/>
      <c r="BP50" s="135"/>
      <c r="BQ50" s="136"/>
      <c r="BR50" s="133">
        <v>318</v>
      </c>
      <c r="BS50" s="134">
        <v>5</v>
      </c>
      <c r="BT50" s="135"/>
      <c r="BU50" s="136"/>
      <c r="BV50" s="128"/>
      <c r="BW50" s="134"/>
      <c r="BX50" s="135"/>
      <c r="BY50" s="136"/>
      <c r="BZ50" s="128"/>
      <c r="CA50" s="134"/>
      <c r="CB50" s="135"/>
      <c r="CC50" s="136"/>
      <c r="CD50" s="128"/>
      <c r="CE50" s="134"/>
      <c r="CF50" s="135"/>
      <c r="CG50" s="136"/>
      <c r="CH50" s="133">
        <v>285</v>
      </c>
      <c r="CI50" s="134" t="s">
        <v>5</v>
      </c>
      <c r="CJ50" s="135"/>
      <c r="CK50" s="136"/>
      <c r="CL50" s="128"/>
      <c r="CM50" s="134"/>
      <c r="CN50" s="135"/>
      <c r="CO50" s="136"/>
      <c r="CP50" s="128"/>
      <c r="CQ50" s="134"/>
      <c r="CR50" s="135"/>
      <c r="CS50" s="136"/>
      <c r="CT50" s="128"/>
      <c r="CU50" s="134"/>
      <c r="CV50" s="135"/>
      <c r="CW50" s="136"/>
      <c r="CX50" s="133">
        <v>302</v>
      </c>
      <c r="CY50" s="134" t="s">
        <v>5</v>
      </c>
      <c r="CZ50" s="135"/>
      <c r="DA50" s="136"/>
      <c r="DB50" s="128"/>
      <c r="DC50" s="134"/>
      <c r="DD50" s="135"/>
      <c r="DE50" s="136"/>
      <c r="DF50" s="128"/>
      <c r="DG50" s="134"/>
      <c r="DH50" s="135"/>
      <c r="DI50" s="136"/>
      <c r="DJ50" s="128"/>
      <c r="DK50" s="134"/>
      <c r="DL50" s="135"/>
      <c r="DM50" s="136"/>
      <c r="DN50" s="133">
        <v>271</v>
      </c>
      <c r="DO50" s="134">
        <v>-5</v>
      </c>
      <c r="DP50" s="135"/>
      <c r="DQ50" s="136"/>
      <c r="DR50" s="128"/>
      <c r="DS50" s="134"/>
      <c r="DT50" s="135"/>
      <c r="DU50" s="136"/>
      <c r="DV50" s="128"/>
      <c r="DW50" s="134"/>
      <c r="DX50" s="135"/>
      <c r="DY50" s="136"/>
      <c r="DZ50" s="128"/>
      <c r="EA50" s="134"/>
      <c r="EB50" s="135"/>
      <c r="EC50" s="136"/>
      <c r="ED50" s="133">
        <v>277</v>
      </c>
      <c r="EE50" s="134">
        <v>-10</v>
      </c>
      <c r="EF50" s="135"/>
      <c r="EG50" s="136"/>
      <c r="EH50" s="128"/>
      <c r="EI50" s="134"/>
      <c r="EJ50" s="135"/>
      <c r="EK50" s="136"/>
      <c r="EL50" s="128"/>
      <c r="EM50" s="134"/>
      <c r="EN50" s="135"/>
      <c r="EO50" s="136"/>
      <c r="EP50" s="128"/>
      <c r="EQ50" s="134"/>
      <c r="ER50" s="135"/>
      <c r="ES50" s="136"/>
      <c r="ET50" s="133">
        <v>272</v>
      </c>
      <c r="EU50" s="134">
        <v>-15</v>
      </c>
      <c r="EV50" s="135"/>
      <c r="EW50" s="136"/>
      <c r="EX50" s="128"/>
      <c r="EY50" s="134"/>
      <c r="EZ50" s="135"/>
      <c r="FA50" s="136"/>
      <c r="FB50" s="128"/>
      <c r="FC50" s="134"/>
      <c r="FD50" s="135"/>
      <c r="FE50" s="136"/>
      <c r="FF50" s="128"/>
      <c r="FG50" s="134"/>
      <c r="FH50" s="135"/>
      <c r="FI50" s="136"/>
      <c r="FJ50" s="133">
        <v>301</v>
      </c>
      <c r="FK50" s="134">
        <v>-10</v>
      </c>
      <c r="FL50" s="135"/>
      <c r="FM50" s="136"/>
      <c r="FN50" s="128"/>
      <c r="FO50" s="134"/>
      <c r="FP50" s="135"/>
      <c r="FQ50" s="136"/>
      <c r="FR50" s="128"/>
      <c r="FS50" s="134"/>
      <c r="FT50" s="135">
        <v>220</v>
      </c>
      <c r="FU50" s="136">
        <v>230</v>
      </c>
      <c r="FV50" s="128">
        <v>225</v>
      </c>
      <c r="FW50" s="134">
        <v>45</v>
      </c>
      <c r="FX50" s="135"/>
      <c r="FY50" s="136"/>
      <c r="FZ50" s="128"/>
      <c r="GA50" s="134"/>
      <c r="GB50" s="135"/>
      <c r="GC50" s="136"/>
      <c r="GD50" s="133">
        <v>367</v>
      </c>
      <c r="GE50" s="134" t="s">
        <v>5</v>
      </c>
      <c r="GF50" s="135"/>
      <c r="GG50" s="136"/>
      <c r="GH50" s="128"/>
      <c r="GI50" s="134"/>
      <c r="GJ50" s="135"/>
      <c r="GK50" s="136"/>
      <c r="GL50" s="128"/>
      <c r="GM50" s="134"/>
      <c r="GN50" s="135"/>
      <c r="GO50" s="136"/>
      <c r="GP50" s="128"/>
      <c r="GQ50" s="134"/>
      <c r="GR50" s="78"/>
      <c r="GS50" s="93">
        <v>10</v>
      </c>
    </row>
    <row r="51" spans="1:201" ht="15.75" x14ac:dyDescent="0.25">
      <c r="A51">
        <v>10</v>
      </c>
      <c r="B51">
        <v>2010</v>
      </c>
      <c r="C51" s="71">
        <v>40464</v>
      </c>
      <c r="D51" s="78"/>
      <c r="E51" s="132"/>
      <c r="F51" s="133">
        <v>342</v>
      </c>
      <c r="G51" s="134">
        <v>-30</v>
      </c>
      <c r="H51" s="135"/>
      <c r="I51" s="136"/>
      <c r="J51" s="128"/>
      <c r="K51" s="134"/>
      <c r="L51" s="135"/>
      <c r="M51" s="136"/>
      <c r="N51" s="128"/>
      <c r="O51" s="134"/>
      <c r="P51" s="135"/>
      <c r="Q51" s="136"/>
      <c r="R51" s="128"/>
      <c r="S51" s="134"/>
      <c r="T51" s="135"/>
      <c r="U51" s="136"/>
      <c r="V51" s="133">
        <v>298</v>
      </c>
      <c r="W51" s="134">
        <v>-26</v>
      </c>
      <c r="X51" s="135"/>
      <c r="Y51" s="136"/>
      <c r="Z51" s="128"/>
      <c r="AA51" s="134"/>
      <c r="AB51" s="135"/>
      <c r="AC51" s="136"/>
      <c r="AD51" s="128"/>
      <c r="AE51" s="134"/>
      <c r="AF51" s="135"/>
      <c r="AG51" s="136"/>
      <c r="AH51" s="128"/>
      <c r="AI51" s="134"/>
      <c r="AJ51" s="135"/>
      <c r="AK51" s="136"/>
      <c r="AL51" s="133">
        <v>333</v>
      </c>
      <c r="AM51" s="134">
        <v>-20</v>
      </c>
      <c r="AN51" s="135"/>
      <c r="AO51" s="136"/>
      <c r="AP51" s="128"/>
      <c r="AQ51" s="134"/>
      <c r="AR51" s="135"/>
      <c r="AS51" s="136"/>
      <c r="AT51" s="128"/>
      <c r="AU51" s="134"/>
      <c r="AV51" s="135"/>
      <c r="AW51" s="136"/>
      <c r="AX51" s="128"/>
      <c r="AY51" s="134"/>
      <c r="AZ51" s="135"/>
      <c r="BA51" s="136"/>
      <c r="BB51" s="133">
        <v>170</v>
      </c>
      <c r="BC51" s="134" t="s">
        <v>5</v>
      </c>
      <c r="BD51" s="135"/>
      <c r="BE51" s="136"/>
      <c r="BF51" s="128"/>
      <c r="BG51" s="134"/>
      <c r="BH51" s="135"/>
      <c r="BI51" s="136"/>
      <c r="BJ51" s="128"/>
      <c r="BK51" s="134"/>
      <c r="BL51" s="135"/>
      <c r="BM51" s="136"/>
      <c r="BN51" s="128"/>
      <c r="BO51" s="134"/>
      <c r="BP51" s="135"/>
      <c r="BQ51" s="136"/>
      <c r="BR51" s="133">
        <v>313</v>
      </c>
      <c r="BS51" s="134">
        <v>-5</v>
      </c>
      <c r="BT51" s="135"/>
      <c r="BU51" s="136"/>
      <c r="BV51" s="128"/>
      <c r="BW51" s="134"/>
      <c r="BX51" s="135"/>
      <c r="BY51" s="136"/>
      <c r="BZ51" s="128"/>
      <c r="CA51" s="134"/>
      <c r="CB51" s="135"/>
      <c r="CC51" s="136"/>
      <c r="CD51" s="128"/>
      <c r="CE51" s="134"/>
      <c r="CF51" s="135"/>
      <c r="CG51" s="136"/>
      <c r="CH51" s="133">
        <v>280</v>
      </c>
      <c r="CI51" s="134">
        <v>-5</v>
      </c>
      <c r="CJ51" s="135"/>
      <c r="CK51" s="136"/>
      <c r="CL51" s="128"/>
      <c r="CM51" s="134"/>
      <c r="CN51" s="135"/>
      <c r="CO51" s="136"/>
      <c r="CP51" s="128"/>
      <c r="CQ51" s="134"/>
      <c r="CR51" s="135"/>
      <c r="CS51" s="136"/>
      <c r="CT51" s="128"/>
      <c r="CU51" s="134"/>
      <c r="CV51" s="135"/>
      <c r="CW51" s="136"/>
      <c r="CX51" s="133">
        <v>297</v>
      </c>
      <c r="CY51" s="134">
        <v>-5</v>
      </c>
      <c r="CZ51" s="135"/>
      <c r="DA51" s="136"/>
      <c r="DB51" s="128"/>
      <c r="DC51" s="134"/>
      <c r="DD51" s="135"/>
      <c r="DE51" s="136"/>
      <c r="DF51" s="128"/>
      <c r="DG51" s="134"/>
      <c r="DH51" s="135"/>
      <c r="DI51" s="136"/>
      <c r="DJ51" s="128"/>
      <c r="DK51" s="134"/>
      <c r="DL51" s="135"/>
      <c r="DM51" s="136"/>
      <c r="DN51" s="133">
        <v>266</v>
      </c>
      <c r="DO51" s="134">
        <v>-5</v>
      </c>
      <c r="DP51" s="135"/>
      <c r="DQ51" s="136"/>
      <c r="DR51" s="128"/>
      <c r="DS51" s="134"/>
      <c r="DT51" s="135"/>
      <c r="DU51" s="136"/>
      <c r="DV51" s="128"/>
      <c r="DW51" s="134"/>
      <c r="DX51" s="135"/>
      <c r="DY51" s="136"/>
      <c r="DZ51" s="128"/>
      <c r="EA51" s="134"/>
      <c r="EB51" s="135"/>
      <c r="EC51" s="136"/>
      <c r="ED51" s="133">
        <v>269</v>
      </c>
      <c r="EE51" s="134">
        <v>-8</v>
      </c>
      <c r="EF51" s="135"/>
      <c r="EG51" s="136"/>
      <c r="EH51" s="128"/>
      <c r="EI51" s="134"/>
      <c r="EJ51" s="135"/>
      <c r="EK51" s="136"/>
      <c r="EL51" s="128"/>
      <c r="EM51" s="134"/>
      <c r="EN51" s="135"/>
      <c r="EO51" s="136"/>
      <c r="EP51" s="128"/>
      <c r="EQ51" s="134"/>
      <c r="ER51" s="135"/>
      <c r="ES51" s="136"/>
      <c r="ET51" s="133">
        <v>264</v>
      </c>
      <c r="EU51" s="134">
        <v>-8</v>
      </c>
      <c r="EV51" s="135"/>
      <c r="EW51" s="136"/>
      <c r="EX51" s="128"/>
      <c r="EY51" s="134"/>
      <c r="EZ51" s="135"/>
      <c r="FA51" s="136"/>
      <c r="FB51" s="128"/>
      <c r="FC51" s="134"/>
      <c r="FD51" s="135"/>
      <c r="FE51" s="136"/>
      <c r="FF51" s="128"/>
      <c r="FG51" s="134"/>
      <c r="FH51" s="135"/>
      <c r="FI51" s="136"/>
      <c r="FJ51" s="133">
        <v>303</v>
      </c>
      <c r="FK51" s="134">
        <v>2</v>
      </c>
      <c r="FL51" s="135"/>
      <c r="FM51" s="136"/>
      <c r="FN51" s="128"/>
      <c r="FO51" s="134"/>
      <c r="FP51" s="135"/>
      <c r="FQ51" s="136"/>
      <c r="FR51" s="128"/>
      <c r="FS51" s="134"/>
      <c r="FT51" s="135">
        <v>205</v>
      </c>
      <c r="FU51" s="136">
        <v>215</v>
      </c>
      <c r="FV51" s="128">
        <v>210</v>
      </c>
      <c r="FW51" s="134">
        <v>-15</v>
      </c>
      <c r="FX51" s="135"/>
      <c r="FY51" s="136"/>
      <c r="FZ51" s="128"/>
      <c r="GA51" s="134"/>
      <c r="GB51" s="135"/>
      <c r="GC51" s="136"/>
      <c r="GD51" s="133">
        <v>367</v>
      </c>
      <c r="GE51" s="134" t="s">
        <v>5</v>
      </c>
      <c r="GF51" s="135"/>
      <c r="GG51" s="136"/>
      <c r="GH51" s="128"/>
      <c r="GI51" s="134"/>
      <c r="GJ51" s="135"/>
      <c r="GK51" s="136"/>
      <c r="GL51" s="128"/>
      <c r="GM51" s="134"/>
      <c r="GN51" s="135"/>
      <c r="GO51" s="136"/>
      <c r="GP51" s="128"/>
      <c r="GQ51" s="134"/>
      <c r="GR51" s="78"/>
      <c r="GS51" s="93">
        <v>10</v>
      </c>
    </row>
    <row r="52" spans="1:201" ht="15.75" x14ac:dyDescent="0.25">
      <c r="A52">
        <v>10</v>
      </c>
      <c r="B52">
        <v>2010</v>
      </c>
      <c r="C52" s="71">
        <v>40471</v>
      </c>
      <c r="D52" s="78"/>
      <c r="E52" s="132"/>
      <c r="F52" s="133">
        <v>342</v>
      </c>
      <c r="G52" s="134" t="s">
        <v>5</v>
      </c>
      <c r="H52" s="135"/>
      <c r="I52" s="136"/>
      <c r="J52" s="128"/>
      <c r="K52" s="134"/>
      <c r="L52" s="135"/>
      <c r="M52" s="136"/>
      <c r="N52" s="128"/>
      <c r="O52" s="134"/>
      <c r="P52" s="135"/>
      <c r="Q52" s="136"/>
      <c r="R52" s="128"/>
      <c r="S52" s="134"/>
      <c r="T52" s="135"/>
      <c r="U52" s="136"/>
      <c r="V52" s="133">
        <v>298</v>
      </c>
      <c r="W52" s="134" t="s">
        <v>5</v>
      </c>
      <c r="X52" s="135"/>
      <c r="Y52" s="136"/>
      <c r="Z52" s="128"/>
      <c r="AA52" s="134"/>
      <c r="AB52" s="135"/>
      <c r="AC52" s="136"/>
      <c r="AD52" s="128"/>
      <c r="AE52" s="134"/>
      <c r="AF52" s="135"/>
      <c r="AG52" s="136"/>
      <c r="AH52" s="128"/>
      <c r="AI52" s="134"/>
      <c r="AJ52" s="135"/>
      <c r="AK52" s="136"/>
      <c r="AL52" s="133">
        <v>333</v>
      </c>
      <c r="AM52" s="134" t="s">
        <v>5</v>
      </c>
      <c r="AN52" s="135"/>
      <c r="AO52" s="136"/>
      <c r="AP52" s="128"/>
      <c r="AQ52" s="134"/>
      <c r="AR52" s="135"/>
      <c r="AS52" s="136"/>
      <c r="AT52" s="128"/>
      <c r="AU52" s="134"/>
      <c r="AV52" s="135"/>
      <c r="AW52" s="136"/>
      <c r="AX52" s="128"/>
      <c r="AY52" s="134"/>
      <c r="AZ52" s="135"/>
      <c r="BA52" s="136"/>
      <c r="BB52" s="133">
        <v>170</v>
      </c>
      <c r="BC52" s="134" t="s">
        <v>5</v>
      </c>
      <c r="BD52" s="135"/>
      <c r="BE52" s="136"/>
      <c r="BF52" s="128"/>
      <c r="BG52" s="134"/>
      <c r="BH52" s="135"/>
      <c r="BI52" s="136"/>
      <c r="BJ52" s="128"/>
      <c r="BK52" s="134"/>
      <c r="BL52" s="135"/>
      <c r="BM52" s="136"/>
      <c r="BN52" s="128"/>
      <c r="BO52" s="134"/>
      <c r="BP52" s="135"/>
      <c r="BQ52" s="136"/>
      <c r="BR52" s="133">
        <v>313</v>
      </c>
      <c r="BS52" s="134" t="s">
        <v>5</v>
      </c>
      <c r="BT52" s="135"/>
      <c r="BU52" s="136"/>
      <c r="BV52" s="128"/>
      <c r="BW52" s="134"/>
      <c r="BX52" s="135"/>
      <c r="BY52" s="136"/>
      <c r="BZ52" s="128"/>
      <c r="CA52" s="134"/>
      <c r="CB52" s="135"/>
      <c r="CC52" s="136"/>
      <c r="CD52" s="128"/>
      <c r="CE52" s="134"/>
      <c r="CF52" s="135"/>
      <c r="CG52" s="136"/>
      <c r="CH52" s="133">
        <v>280</v>
      </c>
      <c r="CI52" s="134" t="s">
        <v>5</v>
      </c>
      <c r="CJ52" s="135"/>
      <c r="CK52" s="136"/>
      <c r="CL52" s="128"/>
      <c r="CM52" s="134"/>
      <c r="CN52" s="135"/>
      <c r="CO52" s="136"/>
      <c r="CP52" s="128"/>
      <c r="CQ52" s="134"/>
      <c r="CR52" s="135"/>
      <c r="CS52" s="136"/>
      <c r="CT52" s="128"/>
      <c r="CU52" s="134"/>
      <c r="CV52" s="135"/>
      <c r="CW52" s="136"/>
      <c r="CX52" s="133">
        <v>297</v>
      </c>
      <c r="CY52" s="134" t="s">
        <v>5</v>
      </c>
      <c r="CZ52" s="135"/>
      <c r="DA52" s="136"/>
      <c r="DB52" s="128"/>
      <c r="DC52" s="134"/>
      <c r="DD52" s="135"/>
      <c r="DE52" s="136"/>
      <c r="DF52" s="128"/>
      <c r="DG52" s="134"/>
      <c r="DH52" s="135"/>
      <c r="DI52" s="136"/>
      <c r="DJ52" s="128"/>
      <c r="DK52" s="134"/>
      <c r="DL52" s="135"/>
      <c r="DM52" s="136"/>
      <c r="DN52" s="133">
        <v>266</v>
      </c>
      <c r="DO52" s="134" t="s">
        <v>5</v>
      </c>
      <c r="DP52" s="135"/>
      <c r="DQ52" s="136"/>
      <c r="DR52" s="128"/>
      <c r="DS52" s="134"/>
      <c r="DT52" s="135"/>
      <c r="DU52" s="136"/>
      <c r="DV52" s="128"/>
      <c r="DW52" s="134"/>
      <c r="DX52" s="135"/>
      <c r="DY52" s="136"/>
      <c r="DZ52" s="128"/>
      <c r="EA52" s="134"/>
      <c r="EB52" s="135"/>
      <c r="EC52" s="136"/>
      <c r="ED52" s="133">
        <v>269</v>
      </c>
      <c r="EE52" s="134" t="s">
        <v>5</v>
      </c>
      <c r="EF52" s="135"/>
      <c r="EG52" s="136"/>
      <c r="EH52" s="128"/>
      <c r="EI52" s="134"/>
      <c r="EJ52" s="135"/>
      <c r="EK52" s="136"/>
      <c r="EL52" s="128"/>
      <c r="EM52" s="134"/>
      <c r="EN52" s="135"/>
      <c r="EO52" s="136"/>
      <c r="EP52" s="128"/>
      <c r="EQ52" s="134"/>
      <c r="ER52" s="135"/>
      <c r="ES52" s="136"/>
      <c r="ET52" s="133">
        <v>264</v>
      </c>
      <c r="EU52" s="134" t="s">
        <v>5</v>
      </c>
      <c r="EV52" s="135"/>
      <c r="EW52" s="136"/>
      <c r="EX52" s="128"/>
      <c r="EY52" s="134"/>
      <c r="EZ52" s="135"/>
      <c r="FA52" s="136"/>
      <c r="FB52" s="128"/>
      <c r="FC52" s="134"/>
      <c r="FD52" s="135"/>
      <c r="FE52" s="136"/>
      <c r="FF52" s="128"/>
      <c r="FG52" s="134"/>
      <c r="FH52" s="135"/>
      <c r="FI52" s="136"/>
      <c r="FJ52" s="133">
        <v>303</v>
      </c>
      <c r="FK52" s="134" t="s">
        <v>5</v>
      </c>
      <c r="FL52" s="135"/>
      <c r="FM52" s="136"/>
      <c r="FN52" s="128"/>
      <c r="FO52" s="134"/>
      <c r="FP52" s="135"/>
      <c r="FQ52" s="136"/>
      <c r="FR52" s="128"/>
      <c r="FS52" s="134"/>
      <c r="FT52" s="137">
        <v>230</v>
      </c>
      <c r="FU52" s="138">
        <v>240</v>
      </c>
      <c r="FV52" s="128">
        <v>235</v>
      </c>
      <c r="FW52" s="134">
        <v>25</v>
      </c>
      <c r="FX52" s="135"/>
      <c r="FY52" s="136"/>
      <c r="FZ52" s="128"/>
      <c r="GA52" s="134"/>
      <c r="GB52" s="135"/>
      <c r="GC52" s="136"/>
      <c r="GD52" s="133">
        <v>367</v>
      </c>
      <c r="GE52" s="134" t="s">
        <v>5</v>
      </c>
      <c r="GF52" s="135"/>
      <c r="GG52" s="136"/>
      <c r="GH52" s="128"/>
      <c r="GI52" s="134"/>
      <c r="GJ52" s="135"/>
      <c r="GK52" s="136"/>
      <c r="GL52" s="128"/>
      <c r="GM52" s="134"/>
      <c r="GN52" s="135"/>
      <c r="GO52" s="136"/>
      <c r="GP52" s="128"/>
      <c r="GQ52" s="134"/>
      <c r="GR52" s="78"/>
      <c r="GS52" s="93">
        <v>10</v>
      </c>
    </row>
    <row r="53" spans="1:201" ht="15.75" x14ac:dyDescent="0.25">
      <c r="A53">
        <v>10</v>
      </c>
      <c r="B53">
        <v>2010</v>
      </c>
      <c r="C53" s="71">
        <v>40478</v>
      </c>
      <c r="D53" s="78"/>
      <c r="E53" s="132"/>
      <c r="F53" s="133">
        <v>352</v>
      </c>
      <c r="G53" s="134">
        <v>10</v>
      </c>
      <c r="H53" s="135"/>
      <c r="I53" s="136"/>
      <c r="J53" s="128"/>
      <c r="K53" s="134"/>
      <c r="L53" s="135"/>
      <c r="M53" s="136"/>
      <c r="N53" s="128"/>
      <c r="O53" s="134"/>
      <c r="P53" s="135"/>
      <c r="Q53" s="136"/>
      <c r="R53" s="128"/>
      <c r="S53" s="134"/>
      <c r="T53" s="135"/>
      <c r="U53" s="136"/>
      <c r="V53" s="133">
        <v>318</v>
      </c>
      <c r="W53" s="134">
        <v>20</v>
      </c>
      <c r="X53" s="135"/>
      <c r="Y53" s="136"/>
      <c r="Z53" s="128"/>
      <c r="AA53" s="134"/>
      <c r="AB53" s="135"/>
      <c r="AC53" s="136"/>
      <c r="AD53" s="128"/>
      <c r="AE53" s="134"/>
      <c r="AF53" s="135"/>
      <c r="AG53" s="136"/>
      <c r="AH53" s="128"/>
      <c r="AI53" s="134"/>
      <c r="AJ53" s="135"/>
      <c r="AK53" s="136"/>
      <c r="AL53" s="133">
        <v>353</v>
      </c>
      <c r="AM53" s="134">
        <v>20</v>
      </c>
      <c r="AN53" s="135"/>
      <c r="AO53" s="136"/>
      <c r="AP53" s="128"/>
      <c r="AQ53" s="134"/>
      <c r="AR53" s="135"/>
      <c r="AS53" s="136"/>
      <c r="AT53" s="128"/>
      <c r="AU53" s="134"/>
      <c r="AV53" s="135"/>
      <c r="AW53" s="136"/>
      <c r="AX53" s="128"/>
      <c r="AY53" s="134"/>
      <c r="AZ53" s="135"/>
      <c r="BA53" s="136"/>
      <c r="BB53" s="133">
        <v>170</v>
      </c>
      <c r="BC53" s="134" t="s">
        <v>5</v>
      </c>
      <c r="BD53" s="135"/>
      <c r="BE53" s="136"/>
      <c r="BF53" s="128"/>
      <c r="BG53" s="134"/>
      <c r="BH53" s="135"/>
      <c r="BI53" s="136"/>
      <c r="BJ53" s="128"/>
      <c r="BK53" s="134"/>
      <c r="BL53" s="135"/>
      <c r="BM53" s="136"/>
      <c r="BN53" s="128"/>
      <c r="BO53" s="134"/>
      <c r="BP53" s="135"/>
      <c r="BQ53" s="136"/>
      <c r="BR53" s="133">
        <v>308</v>
      </c>
      <c r="BS53" s="134">
        <v>-5</v>
      </c>
      <c r="BT53" s="135"/>
      <c r="BU53" s="136"/>
      <c r="BV53" s="128"/>
      <c r="BW53" s="134"/>
      <c r="BX53" s="135"/>
      <c r="BY53" s="136"/>
      <c r="BZ53" s="128"/>
      <c r="CA53" s="134"/>
      <c r="CB53" s="135"/>
      <c r="CC53" s="136"/>
      <c r="CD53" s="128"/>
      <c r="CE53" s="134"/>
      <c r="CF53" s="135"/>
      <c r="CG53" s="136"/>
      <c r="CH53" s="133">
        <v>286</v>
      </c>
      <c r="CI53" s="134">
        <v>6</v>
      </c>
      <c r="CJ53" s="135"/>
      <c r="CK53" s="136"/>
      <c r="CL53" s="128"/>
      <c r="CM53" s="134"/>
      <c r="CN53" s="135"/>
      <c r="CO53" s="136"/>
      <c r="CP53" s="128"/>
      <c r="CQ53" s="134"/>
      <c r="CR53" s="135"/>
      <c r="CS53" s="136"/>
      <c r="CT53" s="128"/>
      <c r="CU53" s="134"/>
      <c r="CV53" s="135"/>
      <c r="CW53" s="136"/>
      <c r="CX53" s="133">
        <v>303</v>
      </c>
      <c r="CY53" s="134">
        <v>6</v>
      </c>
      <c r="CZ53" s="135"/>
      <c r="DA53" s="136"/>
      <c r="DB53" s="128"/>
      <c r="DC53" s="134"/>
      <c r="DD53" s="135"/>
      <c r="DE53" s="136"/>
      <c r="DF53" s="128"/>
      <c r="DG53" s="134"/>
      <c r="DH53" s="135"/>
      <c r="DI53" s="136"/>
      <c r="DJ53" s="128"/>
      <c r="DK53" s="134"/>
      <c r="DL53" s="135"/>
      <c r="DM53" s="136"/>
      <c r="DN53" s="133">
        <v>272</v>
      </c>
      <c r="DO53" s="134">
        <v>6</v>
      </c>
      <c r="DP53" s="135"/>
      <c r="DQ53" s="136"/>
      <c r="DR53" s="128"/>
      <c r="DS53" s="134"/>
      <c r="DT53" s="135"/>
      <c r="DU53" s="136"/>
      <c r="DV53" s="128"/>
      <c r="DW53" s="134"/>
      <c r="DX53" s="135"/>
      <c r="DY53" s="136"/>
      <c r="DZ53" s="128"/>
      <c r="EA53" s="134"/>
      <c r="EB53" s="135"/>
      <c r="EC53" s="136"/>
      <c r="ED53" s="133">
        <v>264</v>
      </c>
      <c r="EE53" s="134">
        <v>-5</v>
      </c>
      <c r="EF53" s="135"/>
      <c r="EG53" s="136"/>
      <c r="EH53" s="128"/>
      <c r="EI53" s="134"/>
      <c r="EJ53" s="135"/>
      <c r="EK53" s="136"/>
      <c r="EL53" s="128"/>
      <c r="EM53" s="134"/>
      <c r="EN53" s="135"/>
      <c r="EO53" s="136"/>
      <c r="EP53" s="128"/>
      <c r="EQ53" s="134"/>
      <c r="ER53" s="135"/>
      <c r="ES53" s="136"/>
      <c r="ET53" s="133">
        <v>259</v>
      </c>
      <c r="EU53" s="134">
        <v>-5</v>
      </c>
      <c r="EV53" s="135"/>
      <c r="EW53" s="136"/>
      <c r="EX53" s="128"/>
      <c r="EY53" s="134"/>
      <c r="EZ53" s="135"/>
      <c r="FA53" s="136"/>
      <c r="FB53" s="128"/>
      <c r="FC53" s="134"/>
      <c r="FD53" s="135"/>
      <c r="FE53" s="136"/>
      <c r="FF53" s="128"/>
      <c r="FG53" s="134"/>
      <c r="FH53" s="135"/>
      <c r="FI53" s="136"/>
      <c r="FJ53" s="133">
        <v>308</v>
      </c>
      <c r="FK53" s="134">
        <v>5</v>
      </c>
      <c r="FL53" s="135"/>
      <c r="FM53" s="136"/>
      <c r="FN53" s="128"/>
      <c r="FO53" s="134"/>
      <c r="FP53" s="135"/>
      <c r="FQ53" s="136"/>
      <c r="FR53" s="128"/>
      <c r="FS53" s="134"/>
      <c r="FT53" s="137">
        <v>225</v>
      </c>
      <c r="FU53" s="138">
        <v>235</v>
      </c>
      <c r="FV53" s="128">
        <v>230</v>
      </c>
      <c r="FW53" s="134">
        <v>-5</v>
      </c>
      <c r="FX53" s="135"/>
      <c r="FY53" s="136"/>
      <c r="FZ53" s="128"/>
      <c r="GA53" s="134"/>
      <c r="GB53" s="135"/>
      <c r="GC53" s="136"/>
      <c r="GD53" s="133">
        <v>373</v>
      </c>
      <c r="GE53" s="134">
        <v>6</v>
      </c>
      <c r="GF53" s="135"/>
      <c r="GG53" s="136"/>
      <c r="GH53" s="128"/>
      <c r="GI53" s="134"/>
      <c r="GJ53" s="135"/>
      <c r="GK53" s="136"/>
      <c r="GL53" s="128"/>
      <c r="GM53" s="134"/>
      <c r="GN53" s="135"/>
      <c r="GO53" s="136"/>
      <c r="GP53" s="128"/>
      <c r="GQ53" s="134"/>
      <c r="GR53" s="78"/>
      <c r="GS53" s="93">
        <v>10</v>
      </c>
    </row>
    <row r="54" spans="1:201" ht="15.75" x14ac:dyDescent="0.25">
      <c r="A54">
        <v>11</v>
      </c>
      <c r="B54">
        <v>2010</v>
      </c>
      <c r="C54" s="71">
        <v>40485</v>
      </c>
      <c r="D54" s="78"/>
      <c r="E54" s="132"/>
      <c r="F54" s="133">
        <v>342</v>
      </c>
      <c r="G54" s="134">
        <v>-10</v>
      </c>
      <c r="H54" s="135"/>
      <c r="I54" s="136"/>
      <c r="J54" s="128"/>
      <c r="K54" s="134"/>
      <c r="L54" s="135"/>
      <c r="M54" s="136"/>
      <c r="N54" s="128"/>
      <c r="O54" s="134"/>
      <c r="P54" s="135"/>
      <c r="Q54" s="136"/>
      <c r="R54" s="128"/>
      <c r="S54" s="134"/>
      <c r="T54" s="135"/>
      <c r="U54" s="136"/>
      <c r="V54" s="133">
        <v>288</v>
      </c>
      <c r="W54" s="134">
        <v>-30</v>
      </c>
      <c r="X54" s="135"/>
      <c r="Y54" s="136"/>
      <c r="Z54" s="128"/>
      <c r="AA54" s="134"/>
      <c r="AB54" s="135"/>
      <c r="AC54" s="136"/>
      <c r="AD54" s="128"/>
      <c r="AE54" s="134"/>
      <c r="AF54" s="135"/>
      <c r="AG54" s="136"/>
      <c r="AH54" s="128"/>
      <c r="AI54" s="134"/>
      <c r="AJ54" s="135"/>
      <c r="AK54" s="136"/>
      <c r="AL54" s="133">
        <v>333</v>
      </c>
      <c r="AM54" s="134">
        <v>-20</v>
      </c>
      <c r="AN54" s="135"/>
      <c r="AO54" s="136"/>
      <c r="AP54" s="128"/>
      <c r="AQ54" s="134"/>
      <c r="AR54" s="135"/>
      <c r="AS54" s="136"/>
      <c r="AT54" s="128"/>
      <c r="AU54" s="134"/>
      <c r="AV54" s="135"/>
      <c r="AW54" s="136"/>
      <c r="AX54" s="128"/>
      <c r="AY54" s="134"/>
      <c r="AZ54" s="135"/>
      <c r="BA54" s="136"/>
      <c r="BB54" s="133">
        <v>170</v>
      </c>
      <c r="BC54" s="134" t="s">
        <v>5</v>
      </c>
      <c r="BD54" s="135"/>
      <c r="BE54" s="136"/>
      <c r="BF54" s="128"/>
      <c r="BG54" s="134"/>
      <c r="BH54" s="135"/>
      <c r="BI54" s="136"/>
      <c r="BJ54" s="128"/>
      <c r="BK54" s="134"/>
      <c r="BL54" s="135"/>
      <c r="BM54" s="136"/>
      <c r="BN54" s="128"/>
      <c r="BO54" s="134"/>
      <c r="BP54" s="135"/>
      <c r="BQ54" s="136"/>
      <c r="BR54" s="133">
        <v>303</v>
      </c>
      <c r="BS54" s="134">
        <v>-5</v>
      </c>
      <c r="BT54" s="135"/>
      <c r="BU54" s="136"/>
      <c r="BV54" s="128"/>
      <c r="BW54" s="134"/>
      <c r="BX54" s="135"/>
      <c r="BY54" s="136"/>
      <c r="BZ54" s="128"/>
      <c r="CA54" s="134"/>
      <c r="CB54" s="135"/>
      <c r="CC54" s="136"/>
      <c r="CD54" s="128"/>
      <c r="CE54" s="134"/>
      <c r="CF54" s="135"/>
      <c r="CG54" s="136"/>
      <c r="CH54" s="133">
        <v>291</v>
      </c>
      <c r="CI54" s="134">
        <v>5</v>
      </c>
      <c r="CJ54" s="135"/>
      <c r="CK54" s="136"/>
      <c r="CL54" s="128"/>
      <c r="CM54" s="134"/>
      <c r="CN54" s="135"/>
      <c r="CO54" s="136"/>
      <c r="CP54" s="128"/>
      <c r="CQ54" s="134"/>
      <c r="CR54" s="135"/>
      <c r="CS54" s="136"/>
      <c r="CT54" s="128"/>
      <c r="CU54" s="134"/>
      <c r="CV54" s="135"/>
      <c r="CW54" s="136"/>
      <c r="CX54" s="133">
        <v>308</v>
      </c>
      <c r="CY54" s="134">
        <v>5</v>
      </c>
      <c r="CZ54" s="135"/>
      <c r="DA54" s="136"/>
      <c r="DB54" s="128"/>
      <c r="DC54" s="134"/>
      <c r="DD54" s="135"/>
      <c r="DE54" s="136"/>
      <c r="DF54" s="128"/>
      <c r="DG54" s="134"/>
      <c r="DH54" s="135"/>
      <c r="DI54" s="136"/>
      <c r="DJ54" s="128"/>
      <c r="DK54" s="134"/>
      <c r="DL54" s="135"/>
      <c r="DM54" s="136"/>
      <c r="DN54" s="133">
        <v>277</v>
      </c>
      <c r="DO54" s="134">
        <v>5</v>
      </c>
      <c r="DP54" s="135"/>
      <c r="DQ54" s="136"/>
      <c r="DR54" s="128"/>
      <c r="DS54" s="134"/>
      <c r="DT54" s="135"/>
      <c r="DU54" s="136"/>
      <c r="DV54" s="128"/>
      <c r="DW54" s="134"/>
      <c r="DX54" s="135"/>
      <c r="DY54" s="136"/>
      <c r="DZ54" s="128"/>
      <c r="EA54" s="134"/>
      <c r="EB54" s="135"/>
      <c r="EC54" s="136"/>
      <c r="ED54" s="133">
        <v>274</v>
      </c>
      <c r="EE54" s="134">
        <v>10</v>
      </c>
      <c r="EF54" s="135"/>
      <c r="EG54" s="136"/>
      <c r="EH54" s="128"/>
      <c r="EI54" s="134"/>
      <c r="EJ54" s="135"/>
      <c r="EK54" s="136"/>
      <c r="EL54" s="128"/>
      <c r="EM54" s="134"/>
      <c r="EN54" s="135"/>
      <c r="EO54" s="136"/>
      <c r="EP54" s="128"/>
      <c r="EQ54" s="134"/>
      <c r="ER54" s="135"/>
      <c r="ES54" s="136"/>
      <c r="ET54" s="133">
        <v>265</v>
      </c>
      <c r="EU54" s="134">
        <v>6</v>
      </c>
      <c r="EV54" s="135"/>
      <c r="EW54" s="136"/>
      <c r="EX54" s="128"/>
      <c r="EY54" s="134"/>
      <c r="EZ54" s="135"/>
      <c r="FA54" s="136"/>
      <c r="FB54" s="128"/>
      <c r="FC54" s="134"/>
      <c r="FD54" s="135"/>
      <c r="FE54" s="136"/>
      <c r="FF54" s="128"/>
      <c r="FG54" s="134"/>
      <c r="FH54" s="135"/>
      <c r="FI54" s="136"/>
      <c r="FJ54" s="133">
        <v>299</v>
      </c>
      <c r="FK54" s="134">
        <v>-9</v>
      </c>
      <c r="FL54" s="135"/>
      <c r="FM54" s="136"/>
      <c r="FN54" s="128"/>
      <c r="FO54" s="134"/>
      <c r="FP54" s="135"/>
      <c r="FQ54" s="136"/>
      <c r="FR54" s="128"/>
      <c r="FS54" s="134"/>
      <c r="FT54" s="137">
        <v>225</v>
      </c>
      <c r="FU54" s="138">
        <v>235</v>
      </c>
      <c r="FV54" s="128">
        <v>230</v>
      </c>
      <c r="FW54" s="134" t="s">
        <v>5</v>
      </c>
      <c r="FX54" s="135"/>
      <c r="FY54" s="136"/>
      <c r="FZ54" s="128"/>
      <c r="GA54" s="134"/>
      <c r="GB54" s="135"/>
      <c r="GC54" s="136"/>
      <c r="GD54" s="133">
        <v>373</v>
      </c>
      <c r="GE54" s="134" t="s">
        <v>5</v>
      </c>
      <c r="GF54" s="135"/>
      <c r="GG54" s="136"/>
      <c r="GH54" s="128"/>
      <c r="GI54" s="134"/>
      <c r="GJ54" s="135"/>
      <c r="GK54" s="136"/>
      <c r="GL54" s="128"/>
      <c r="GM54" s="134"/>
      <c r="GN54" s="135"/>
      <c r="GO54" s="136"/>
      <c r="GP54" s="128"/>
      <c r="GQ54" s="134"/>
      <c r="GR54" s="78"/>
      <c r="GS54" s="93">
        <v>11</v>
      </c>
    </row>
    <row r="55" spans="1:201" ht="15.75" x14ac:dyDescent="0.25">
      <c r="A55">
        <v>11</v>
      </c>
      <c r="B55">
        <v>2010</v>
      </c>
      <c r="C55" s="71">
        <v>40492</v>
      </c>
      <c r="D55" s="78"/>
      <c r="E55" s="132"/>
      <c r="F55" s="133">
        <v>352</v>
      </c>
      <c r="G55" s="134">
        <v>10</v>
      </c>
      <c r="H55" s="135"/>
      <c r="I55" s="136"/>
      <c r="J55" s="128"/>
      <c r="K55" s="134"/>
      <c r="L55" s="135"/>
      <c r="M55" s="136"/>
      <c r="N55" s="128"/>
      <c r="O55" s="134"/>
      <c r="P55" s="135"/>
      <c r="Q55" s="136"/>
      <c r="R55" s="128"/>
      <c r="S55" s="134"/>
      <c r="T55" s="135"/>
      <c r="U55" s="136"/>
      <c r="V55" s="133">
        <v>293</v>
      </c>
      <c r="W55" s="134">
        <v>5</v>
      </c>
      <c r="X55" s="135"/>
      <c r="Y55" s="136"/>
      <c r="Z55" s="128"/>
      <c r="AA55" s="134"/>
      <c r="AB55" s="135"/>
      <c r="AC55" s="136"/>
      <c r="AD55" s="128"/>
      <c r="AE55" s="134"/>
      <c r="AF55" s="135"/>
      <c r="AG55" s="136"/>
      <c r="AH55" s="128"/>
      <c r="AI55" s="134"/>
      <c r="AJ55" s="135"/>
      <c r="AK55" s="136"/>
      <c r="AL55" s="133">
        <v>338</v>
      </c>
      <c r="AM55" s="134">
        <v>5</v>
      </c>
      <c r="AN55" s="135"/>
      <c r="AO55" s="136"/>
      <c r="AP55" s="128"/>
      <c r="AQ55" s="134"/>
      <c r="AR55" s="135"/>
      <c r="AS55" s="136"/>
      <c r="AT55" s="128"/>
      <c r="AU55" s="134"/>
      <c r="AV55" s="135"/>
      <c r="AW55" s="136"/>
      <c r="AX55" s="128"/>
      <c r="AY55" s="134"/>
      <c r="AZ55" s="135"/>
      <c r="BA55" s="136"/>
      <c r="BB55" s="133">
        <v>165</v>
      </c>
      <c r="BC55" s="134">
        <v>-5</v>
      </c>
      <c r="BD55" s="135"/>
      <c r="BE55" s="136"/>
      <c r="BF55" s="128"/>
      <c r="BG55" s="134"/>
      <c r="BH55" s="135"/>
      <c r="BI55" s="136"/>
      <c r="BJ55" s="128"/>
      <c r="BK55" s="134"/>
      <c r="BL55" s="135"/>
      <c r="BM55" s="136"/>
      <c r="BN55" s="128"/>
      <c r="BO55" s="134"/>
      <c r="BP55" s="135"/>
      <c r="BQ55" s="136"/>
      <c r="BR55" s="133">
        <v>303</v>
      </c>
      <c r="BS55" s="134" t="s">
        <v>5</v>
      </c>
      <c r="BT55" s="135"/>
      <c r="BU55" s="136"/>
      <c r="BV55" s="128"/>
      <c r="BW55" s="134"/>
      <c r="BX55" s="135"/>
      <c r="BY55" s="136"/>
      <c r="BZ55" s="128"/>
      <c r="CA55" s="134"/>
      <c r="CB55" s="135"/>
      <c r="CC55" s="136"/>
      <c r="CD55" s="128"/>
      <c r="CE55" s="134"/>
      <c r="CF55" s="135"/>
      <c r="CG55" s="136"/>
      <c r="CH55" s="133">
        <v>291</v>
      </c>
      <c r="CI55" s="134" t="s">
        <v>5</v>
      </c>
      <c r="CJ55" s="135"/>
      <c r="CK55" s="136"/>
      <c r="CL55" s="128"/>
      <c r="CM55" s="134"/>
      <c r="CN55" s="135"/>
      <c r="CO55" s="136"/>
      <c r="CP55" s="128"/>
      <c r="CQ55" s="134"/>
      <c r="CR55" s="135"/>
      <c r="CS55" s="136"/>
      <c r="CT55" s="128"/>
      <c r="CU55" s="134"/>
      <c r="CV55" s="135"/>
      <c r="CW55" s="136"/>
      <c r="CX55" s="133">
        <v>308</v>
      </c>
      <c r="CY55" s="134" t="s">
        <v>5</v>
      </c>
      <c r="CZ55" s="135"/>
      <c r="DA55" s="136"/>
      <c r="DB55" s="128"/>
      <c r="DC55" s="134"/>
      <c r="DD55" s="135"/>
      <c r="DE55" s="136"/>
      <c r="DF55" s="128"/>
      <c r="DG55" s="134"/>
      <c r="DH55" s="135"/>
      <c r="DI55" s="136"/>
      <c r="DJ55" s="128"/>
      <c r="DK55" s="134"/>
      <c r="DL55" s="135"/>
      <c r="DM55" s="136"/>
      <c r="DN55" s="133">
        <v>277</v>
      </c>
      <c r="DO55" s="134" t="s">
        <v>5</v>
      </c>
      <c r="DP55" s="135"/>
      <c r="DQ55" s="136"/>
      <c r="DR55" s="128"/>
      <c r="DS55" s="134"/>
      <c r="DT55" s="135"/>
      <c r="DU55" s="136"/>
      <c r="DV55" s="128"/>
      <c r="DW55" s="134"/>
      <c r="DX55" s="135"/>
      <c r="DY55" s="136"/>
      <c r="DZ55" s="128"/>
      <c r="EA55" s="134"/>
      <c r="EB55" s="135"/>
      <c r="EC55" s="136"/>
      <c r="ED55" s="133">
        <v>271</v>
      </c>
      <c r="EE55" s="134">
        <v>-3</v>
      </c>
      <c r="EF55" s="135"/>
      <c r="EG55" s="136"/>
      <c r="EH55" s="128"/>
      <c r="EI55" s="134"/>
      <c r="EJ55" s="135"/>
      <c r="EK55" s="136"/>
      <c r="EL55" s="128"/>
      <c r="EM55" s="134"/>
      <c r="EN55" s="135"/>
      <c r="EO55" s="136"/>
      <c r="EP55" s="128"/>
      <c r="EQ55" s="134"/>
      <c r="ER55" s="135"/>
      <c r="ES55" s="136"/>
      <c r="ET55" s="133">
        <v>262</v>
      </c>
      <c r="EU55" s="134">
        <v>-3</v>
      </c>
      <c r="EV55" s="135"/>
      <c r="EW55" s="136"/>
      <c r="EX55" s="128"/>
      <c r="EY55" s="134"/>
      <c r="EZ55" s="135"/>
      <c r="FA55" s="136"/>
      <c r="FB55" s="128"/>
      <c r="FC55" s="134"/>
      <c r="FD55" s="135"/>
      <c r="FE55" s="136"/>
      <c r="FF55" s="128"/>
      <c r="FG55" s="134"/>
      <c r="FH55" s="135"/>
      <c r="FI55" s="136"/>
      <c r="FJ55" s="133">
        <v>293</v>
      </c>
      <c r="FK55" s="134">
        <v>-6</v>
      </c>
      <c r="FL55" s="135"/>
      <c r="FM55" s="136"/>
      <c r="FN55" s="128"/>
      <c r="FO55" s="134"/>
      <c r="FP55" s="135"/>
      <c r="FQ55" s="136"/>
      <c r="FR55" s="128"/>
      <c r="FS55" s="134"/>
      <c r="FT55" s="135">
        <v>280</v>
      </c>
      <c r="FU55" s="136">
        <v>290</v>
      </c>
      <c r="FV55" s="128">
        <v>285</v>
      </c>
      <c r="FW55" s="134">
        <v>55</v>
      </c>
      <c r="FX55" s="135"/>
      <c r="FY55" s="136"/>
      <c r="FZ55" s="128"/>
      <c r="GA55" s="134"/>
      <c r="GB55" s="135"/>
      <c r="GC55" s="136"/>
      <c r="GD55" s="133">
        <v>373</v>
      </c>
      <c r="GE55" s="134" t="s">
        <v>5</v>
      </c>
      <c r="GF55" s="135"/>
      <c r="GG55" s="136"/>
      <c r="GH55" s="128"/>
      <c r="GI55" s="134"/>
      <c r="GJ55" s="135"/>
      <c r="GK55" s="136"/>
      <c r="GL55" s="128"/>
      <c r="GM55" s="134"/>
      <c r="GN55" s="135"/>
      <c r="GO55" s="136"/>
      <c r="GP55" s="128"/>
      <c r="GQ55" s="134"/>
      <c r="GR55" s="78"/>
      <c r="GS55" s="93">
        <v>11</v>
      </c>
    </row>
    <row r="56" spans="1:201" ht="15.75" x14ac:dyDescent="0.25">
      <c r="A56">
        <v>11</v>
      </c>
      <c r="B56">
        <v>2010</v>
      </c>
      <c r="C56" s="71">
        <v>40499</v>
      </c>
      <c r="D56" s="78"/>
      <c r="E56" s="132"/>
      <c r="F56" s="133">
        <v>352</v>
      </c>
      <c r="G56" s="134" t="s">
        <v>5</v>
      </c>
      <c r="H56" s="135"/>
      <c r="I56" s="136"/>
      <c r="J56" s="128"/>
      <c r="K56" s="134"/>
      <c r="L56" s="135"/>
      <c r="M56" s="136"/>
      <c r="N56" s="128"/>
      <c r="O56" s="134"/>
      <c r="P56" s="135"/>
      <c r="Q56" s="136"/>
      <c r="R56" s="128"/>
      <c r="S56" s="134"/>
      <c r="T56" s="135"/>
      <c r="U56" s="136"/>
      <c r="V56" s="133">
        <v>293</v>
      </c>
      <c r="W56" s="134" t="s">
        <v>5</v>
      </c>
      <c r="X56" s="135"/>
      <c r="Y56" s="136"/>
      <c r="Z56" s="128"/>
      <c r="AA56" s="134"/>
      <c r="AB56" s="135"/>
      <c r="AC56" s="136"/>
      <c r="AD56" s="128"/>
      <c r="AE56" s="134"/>
      <c r="AF56" s="135"/>
      <c r="AG56" s="136"/>
      <c r="AH56" s="128"/>
      <c r="AI56" s="134"/>
      <c r="AJ56" s="135"/>
      <c r="AK56" s="136"/>
      <c r="AL56" s="133">
        <v>338</v>
      </c>
      <c r="AM56" s="134" t="s">
        <v>5</v>
      </c>
      <c r="AN56" s="135"/>
      <c r="AO56" s="136"/>
      <c r="AP56" s="128"/>
      <c r="AQ56" s="134"/>
      <c r="AR56" s="135"/>
      <c r="AS56" s="136"/>
      <c r="AT56" s="128"/>
      <c r="AU56" s="134"/>
      <c r="AV56" s="135"/>
      <c r="AW56" s="136"/>
      <c r="AX56" s="128"/>
      <c r="AY56" s="134"/>
      <c r="AZ56" s="135"/>
      <c r="BA56" s="136"/>
      <c r="BB56" s="133">
        <v>165</v>
      </c>
      <c r="BC56" s="134" t="s">
        <v>5</v>
      </c>
      <c r="BD56" s="135"/>
      <c r="BE56" s="136"/>
      <c r="BF56" s="128"/>
      <c r="BG56" s="134"/>
      <c r="BH56" s="135"/>
      <c r="BI56" s="136"/>
      <c r="BJ56" s="128"/>
      <c r="BK56" s="134"/>
      <c r="BL56" s="135"/>
      <c r="BM56" s="136"/>
      <c r="BN56" s="128"/>
      <c r="BO56" s="134"/>
      <c r="BP56" s="135"/>
      <c r="BQ56" s="136"/>
      <c r="BR56" s="133">
        <v>303</v>
      </c>
      <c r="BS56" s="134" t="s">
        <v>5</v>
      </c>
      <c r="BT56" s="135"/>
      <c r="BU56" s="136"/>
      <c r="BV56" s="128"/>
      <c r="BW56" s="134"/>
      <c r="BX56" s="135"/>
      <c r="BY56" s="136"/>
      <c r="BZ56" s="128"/>
      <c r="CA56" s="134"/>
      <c r="CB56" s="135"/>
      <c r="CC56" s="136"/>
      <c r="CD56" s="128"/>
      <c r="CE56" s="134"/>
      <c r="CF56" s="135"/>
      <c r="CG56" s="136"/>
      <c r="CH56" s="133">
        <v>291</v>
      </c>
      <c r="CI56" s="134" t="s">
        <v>5</v>
      </c>
      <c r="CJ56" s="135"/>
      <c r="CK56" s="136"/>
      <c r="CL56" s="128"/>
      <c r="CM56" s="134"/>
      <c r="CN56" s="135"/>
      <c r="CO56" s="136"/>
      <c r="CP56" s="128"/>
      <c r="CQ56" s="134"/>
      <c r="CR56" s="135"/>
      <c r="CS56" s="136"/>
      <c r="CT56" s="128"/>
      <c r="CU56" s="134"/>
      <c r="CV56" s="135"/>
      <c r="CW56" s="136"/>
      <c r="CX56" s="133">
        <v>308</v>
      </c>
      <c r="CY56" s="134" t="s">
        <v>5</v>
      </c>
      <c r="CZ56" s="135"/>
      <c r="DA56" s="136"/>
      <c r="DB56" s="128"/>
      <c r="DC56" s="134"/>
      <c r="DD56" s="135"/>
      <c r="DE56" s="136"/>
      <c r="DF56" s="128"/>
      <c r="DG56" s="134"/>
      <c r="DH56" s="135"/>
      <c r="DI56" s="136"/>
      <c r="DJ56" s="128"/>
      <c r="DK56" s="134"/>
      <c r="DL56" s="135"/>
      <c r="DM56" s="136"/>
      <c r="DN56" s="133">
        <v>277</v>
      </c>
      <c r="DO56" s="134" t="s">
        <v>5</v>
      </c>
      <c r="DP56" s="135"/>
      <c r="DQ56" s="136"/>
      <c r="DR56" s="128"/>
      <c r="DS56" s="134"/>
      <c r="DT56" s="135"/>
      <c r="DU56" s="136"/>
      <c r="DV56" s="128"/>
      <c r="DW56" s="134"/>
      <c r="DX56" s="135"/>
      <c r="DY56" s="136"/>
      <c r="DZ56" s="128"/>
      <c r="EA56" s="134"/>
      <c r="EB56" s="135"/>
      <c r="EC56" s="136"/>
      <c r="ED56" s="133">
        <v>271</v>
      </c>
      <c r="EE56" s="134" t="s">
        <v>5</v>
      </c>
      <c r="EF56" s="135"/>
      <c r="EG56" s="136"/>
      <c r="EH56" s="128"/>
      <c r="EI56" s="134"/>
      <c r="EJ56" s="135"/>
      <c r="EK56" s="136"/>
      <c r="EL56" s="128"/>
      <c r="EM56" s="134"/>
      <c r="EN56" s="135"/>
      <c r="EO56" s="136"/>
      <c r="EP56" s="128"/>
      <c r="EQ56" s="134"/>
      <c r="ER56" s="135"/>
      <c r="ES56" s="136"/>
      <c r="ET56" s="133">
        <v>262</v>
      </c>
      <c r="EU56" s="134" t="s">
        <v>5</v>
      </c>
      <c r="EV56" s="135"/>
      <c r="EW56" s="136"/>
      <c r="EX56" s="128"/>
      <c r="EY56" s="134"/>
      <c r="EZ56" s="135"/>
      <c r="FA56" s="136"/>
      <c r="FB56" s="128"/>
      <c r="FC56" s="134"/>
      <c r="FD56" s="135"/>
      <c r="FE56" s="136"/>
      <c r="FF56" s="128"/>
      <c r="FG56" s="134"/>
      <c r="FH56" s="135"/>
      <c r="FI56" s="136"/>
      <c r="FJ56" s="133">
        <v>293</v>
      </c>
      <c r="FK56" s="134" t="s">
        <v>5</v>
      </c>
      <c r="FL56" s="135"/>
      <c r="FM56" s="136"/>
      <c r="FN56" s="128"/>
      <c r="FO56" s="134"/>
      <c r="FP56" s="135"/>
      <c r="FQ56" s="136"/>
      <c r="FR56" s="128"/>
      <c r="FS56" s="134"/>
      <c r="FT56" s="135">
        <v>235</v>
      </c>
      <c r="FU56" s="136">
        <v>245</v>
      </c>
      <c r="FV56" s="128">
        <v>240</v>
      </c>
      <c r="FW56" s="134">
        <v>-45</v>
      </c>
      <c r="FX56" s="135"/>
      <c r="FY56" s="136"/>
      <c r="FZ56" s="128"/>
      <c r="GA56" s="134"/>
      <c r="GB56" s="135"/>
      <c r="GC56" s="136"/>
      <c r="GD56" s="133">
        <v>373</v>
      </c>
      <c r="GE56" s="134" t="s">
        <v>5</v>
      </c>
      <c r="GF56" s="135"/>
      <c r="GG56" s="136"/>
      <c r="GH56" s="128"/>
      <c r="GI56" s="134"/>
      <c r="GJ56" s="135"/>
      <c r="GK56" s="136"/>
      <c r="GL56" s="128"/>
      <c r="GM56" s="134"/>
      <c r="GN56" s="135"/>
      <c r="GO56" s="136"/>
      <c r="GP56" s="128"/>
      <c r="GQ56" s="134"/>
      <c r="GR56" s="78"/>
      <c r="GS56" s="93">
        <v>11</v>
      </c>
    </row>
    <row r="57" spans="1:201" ht="15.75" x14ac:dyDescent="0.25">
      <c r="A57">
        <v>11</v>
      </c>
      <c r="B57">
        <v>2010</v>
      </c>
      <c r="C57" s="71">
        <v>40506</v>
      </c>
      <c r="D57" s="78"/>
      <c r="E57" s="132"/>
      <c r="F57" s="133">
        <v>332</v>
      </c>
      <c r="G57" s="134">
        <v>-20</v>
      </c>
      <c r="H57" s="135"/>
      <c r="I57" s="136"/>
      <c r="J57" s="128"/>
      <c r="K57" s="134"/>
      <c r="L57" s="135"/>
      <c r="M57" s="136"/>
      <c r="N57" s="128"/>
      <c r="O57" s="134"/>
      <c r="P57" s="135"/>
      <c r="Q57" s="136"/>
      <c r="R57" s="128"/>
      <c r="S57" s="134"/>
      <c r="T57" s="135"/>
      <c r="U57" s="136"/>
      <c r="V57" s="133">
        <v>258</v>
      </c>
      <c r="W57" s="134">
        <v>-35</v>
      </c>
      <c r="X57" s="135"/>
      <c r="Y57" s="136"/>
      <c r="Z57" s="128"/>
      <c r="AA57" s="134"/>
      <c r="AB57" s="135"/>
      <c r="AC57" s="136"/>
      <c r="AD57" s="128"/>
      <c r="AE57" s="134"/>
      <c r="AF57" s="135"/>
      <c r="AG57" s="136"/>
      <c r="AH57" s="128"/>
      <c r="AI57" s="134"/>
      <c r="AJ57" s="135"/>
      <c r="AK57" s="136"/>
      <c r="AL57" s="133">
        <v>308</v>
      </c>
      <c r="AM57" s="134">
        <v>-30</v>
      </c>
      <c r="AN57" s="135"/>
      <c r="AO57" s="136"/>
      <c r="AP57" s="128"/>
      <c r="AQ57" s="134"/>
      <c r="AR57" s="135"/>
      <c r="AS57" s="136"/>
      <c r="AT57" s="128"/>
      <c r="AU57" s="134"/>
      <c r="AV57" s="135"/>
      <c r="AW57" s="136"/>
      <c r="AX57" s="128"/>
      <c r="AY57" s="134"/>
      <c r="AZ57" s="135"/>
      <c r="BA57" s="136"/>
      <c r="BB57" s="133">
        <v>160</v>
      </c>
      <c r="BC57" s="134">
        <v>-5</v>
      </c>
      <c r="BD57" s="135"/>
      <c r="BE57" s="136"/>
      <c r="BF57" s="128"/>
      <c r="BG57" s="134"/>
      <c r="BH57" s="135"/>
      <c r="BI57" s="136"/>
      <c r="BJ57" s="128"/>
      <c r="BK57" s="134"/>
      <c r="BL57" s="135"/>
      <c r="BM57" s="136"/>
      <c r="BN57" s="128"/>
      <c r="BO57" s="134"/>
      <c r="BP57" s="135"/>
      <c r="BQ57" s="136"/>
      <c r="BR57" s="133">
        <v>283</v>
      </c>
      <c r="BS57" s="134">
        <v>-20</v>
      </c>
      <c r="BT57" s="135"/>
      <c r="BU57" s="136"/>
      <c r="BV57" s="128"/>
      <c r="BW57" s="134"/>
      <c r="BX57" s="135"/>
      <c r="BY57" s="136"/>
      <c r="BZ57" s="128"/>
      <c r="CA57" s="134"/>
      <c r="CB57" s="135"/>
      <c r="CC57" s="136"/>
      <c r="CD57" s="128"/>
      <c r="CE57" s="134"/>
      <c r="CF57" s="135"/>
      <c r="CG57" s="136"/>
      <c r="CH57" s="133">
        <v>271</v>
      </c>
      <c r="CI57" s="134">
        <v>-20</v>
      </c>
      <c r="CJ57" s="135"/>
      <c r="CK57" s="136"/>
      <c r="CL57" s="128"/>
      <c r="CM57" s="134"/>
      <c r="CN57" s="135"/>
      <c r="CO57" s="136"/>
      <c r="CP57" s="128"/>
      <c r="CQ57" s="134"/>
      <c r="CR57" s="135"/>
      <c r="CS57" s="136"/>
      <c r="CT57" s="128"/>
      <c r="CU57" s="134"/>
      <c r="CV57" s="135"/>
      <c r="CW57" s="136"/>
      <c r="CX57" s="133">
        <v>285</v>
      </c>
      <c r="CY57" s="134">
        <v>-23</v>
      </c>
      <c r="CZ57" s="135"/>
      <c r="DA57" s="136"/>
      <c r="DB57" s="128"/>
      <c r="DC57" s="134"/>
      <c r="DD57" s="135"/>
      <c r="DE57" s="136"/>
      <c r="DF57" s="128"/>
      <c r="DG57" s="134"/>
      <c r="DH57" s="135"/>
      <c r="DI57" s="136"/>
      <c r="DJ57" s="128"/>
      <c r="DK57" s="134"/>
      <c r="DL57" s="135"/>
      <c r="DM57" s="136"/>
      <c r="DN57" s="133">
        <v>270</v>
      </c>
      <c r="DO57" s="134">
        <v>-7</v>
      </c>
      <c r="DP57" s="135"/>
      <c r="DQ57" s="136"/>
      <c r="DR57" s="128"/>
      <c r="DS57" s="134"/>
      <c r="DT57" s="135"/>
      <c r="DU57" s="136"/>
      <c r="DV57" s="128"/>
      <c r="DW57" s="134"/>
      <c r="DX57" s="135"/>
      <c r="DY57" s="136"/>
      <c r="DZ57" s="128"/>
      <c r="EA57" s="134"/>
      <c r="EB57" s="135"/>
      <c r="EC57" s="136"/>
      <c r="ED57" s="133">
        <v>255</v>
      </c>
      <c r="EE57" s="134">
        <v>-16</v>
      </c>
      <c r="EF57" s="135"/>
      <c r="EG57" s="136"/>
      <c r="EH57" s="128"/>
      <c r="EI57" s="134"/>
      <c r="EJ57" s="135"/>
      <c r="EK57" s="136"/>
      <c r="EL57" s="128"/>
      <c r="EM57" s="134"/>
      <c r="EN57" s="135"/>
      <c r="EO57" s="136"/>
      <c r="EP57" s="128"/>
      <c r="EQ57" s="134"/>
      <c r="ER57" s="135"/>
      <c r="ES57" s="136"/>
      <c r="ET57" s="133">
        <v>255</v>
      </c>
      <c r="EU57" s="134">
        <v>-7</v>
      </c>
      <c r="EV57" s="135"/>
      <c r="EW57" s="136"/>
      <c r="EX57" s="128"/>
      <c r="EY57" s="134"/>
      <c r="EZ57" s="135"/>
      <c r="FA57" s="136"/>
      <c r="FB57" s="128"/>
      <c r="FC57" s="134"/>
      <c r="FD57" s="135"/>
      <c r="FE57" s="136"/>
      <c r="FF57" s="128"/>
      <c r="FG57" s="134"/>
      <c r="FH57" s="135"/>
      <c r="FI57" s="136"/>
      <c r="FJ57" s="133">
        <v>303</v>
      </c>
      <c r="FK57" s="134">
        <v>10</v>
      </c>
      <c r="FL57" s="135"/>
      <c r="FM57" s="136"/>
      <c r="FN57" s="128"/>
      <c r="FO57" s="134"/>
      <c r="FP57" s="135"/>
      <c r="FQ57" s="136"/>
      <c r="FR57" s="128"/>
      <c r="FS57" s="134"/>
      <c r="FT57" s="137">
        <v>225</v>
      </c>
      <c r="FU57" s="138">
        <v>235</v>
      </c>
      <c r="FV57" s="128">
        <v>230</v>
      </c>
      <c r="FW57" s="134">
        <v>-10</v>
      </c>
      <c r="FX57" s="135"/>
      <c r="FY57" s="136"/>
      <c r="FZ57" s="128"/>
      <c r="GA57" s="134"/>
      <c r="GB57" s="135"/>
      <c r="GC57" s="136"/>
      <c r="GD57" s="133">
        <v>383</v>
      </c>
      <c r="GE57" s="134">
        <v>10</v>
      </c>
      <c r="GF57" s="135"/>
      <c r="GG57" s="136"/>
      <c r="GH57" s="128"/>
      <c r="GI57" s="134"/>
      <c r="GJ57" s="135"/>
      <c r="GK57" s="136"/>
      <c r="GL57" s="128"/>
      <c r="GM57" s="134"/>
      <c r="GN57" s="135"/>
      <c r="GO57" s="136"/>
      <c r="GP57" s="128"/>
      <c r="GQ57" s="134"/>
      <c r="GR57" s="78"/>
      <c r="GS57" s="93">
        <v>11</v>
      </c>
    </row>
    <row r="58" spans="1:201" ht="15.75" x14ac:dyDescent="0.25">
      <c r="A58">
        <v>12</v>
      </c>
      <c r="B58">
        <v>2010</v>
      </c>
      <c r="C58" s="71">
        <v>40513</v>
      </c>
      <c r="D58" s="78"/>
      <c r="E58" s="132"/>
      <c r="F58" s="133">
        <v>327</v>
      </c>
      <c r="G58" s="134">
        <v>-5</v>
      </c>
      <c r="H58" s="135"/>
      <c r="I58" s="136"/>
      <c r="J58" s="128"/>
      <c r="K58" s="134"/>
      <c r="L58" s="135"/>
      <c r="M58" s="136"/>
      <c r="N58" s="128"/>
      <c r="O58" s="134"/>
      <c r="P58" s="135"/>
      <c r="Q58" s="136"/>
      <c r="R58" s="128"/>
      <c r="S58" s="134"/>
      <c r="T58" s="135"/>
      <c r="U58" s="136"/>
      <c r="V58" s="133">
        <v>254</v>
      </c>
      <c r="W58" s="134">
        <v>-4</v>
      </c>
      <c r="X58" s="135"/>
      <c r="Y58" s="136"/>
      <c r="Z58" s="128"/>
      <c r="AA58" s="134"/>
      <c r="AB58" s="135"/>
      <c r="AC58" s="136"/>
      <c r="AD58" s="128"/>
      <c r="AE58" s="134"/>
      <c r="AF58" s="135"/>
      <c r="AG58" s="136"/>
      <c r="AH58" s="128"/>
      <c r="AI58" s="134"/>
      <c r="AJ58" s="135"/>
      <c r="AK58" s="136"/>
      <c r="AL58" s="133">
        <v>304</v>
      </c>
      <c r="AM58" s="134">
        <v>-4</v>
      </c>
      <c r="AN58" s="135"/>
      <c r="AO58" s="136"/>
      <c r="AP58" s="128"/>
      <c r="AQ58" s="134"/>
      <c r="AR58" s="135"/>
      <c r="AS58" s="136"/>
      <c r="AT58" s="128"/>
      <c r="AU58" s="134"/>
      <c r="AV58" s="135"/>
      <c r="AW58" s="136"/>
      <c r="AX58" s="128"/>
      <c r="AY58" s="134"/>
      <c r="AZ58" s="135"/>
      <c r="BA58" s="136"/>
      <c r="BB58" s="133">
        <v>160</v>
      </c>
      <c r="BC58" s="134" t="s">
        <v>5</v>
      </c>
      <c r="BD58" s="135"/>
      <c r="BE58" s="136"/>
      <c r="BF58" s="128"/>
      <c r="BG58" s="134"/>
      <c r="BH58" s="135"/>
      <c r="BI58" s="136"/>
      <c r="BJ58" s="128"/>
      <c r="BK58" s="134"/>
      <c r="BL58" s="135"/>
      <c r="BM58" s="136"/>
      <c r="BN58" s="128"/>
      <c r="BO58" s="134"/>
      <c r="BP58" s="135"/>
      <c r="BQ58" s="136"/>
      <c r="BR58" s="133">
        <v>273</v>
      </c>
      <c r="BS58" s="134">
        <v>-10</v>
      </c>
      <c r="BT58" s="135"/>
      <c r="BU58" s="136"/>
      <c r="BV58" s="128"/>
      <c r="BW58" s="134"/>
      <c r="BX58" s="135"/>
      <c r="BY58" s="136"/>
      <c r="BZ58" s="128"/>
      <c r="CA58" s="134"/>
      <c r="CB58" s="135"/>
      <c r="CC58" s="136"/>
      <c r="CD58" s="128"/>
      <c r="CE58" s="134"/>
      <c r="CF58" s="135"/>
      <c r="CG58" s="136"/>
      <c r="CH58" s="133">
        <v>261</v>
      </c>
      <c r="CI58" s="134">
        <v>-10</v>
      </c>
      <c r="CJ58" s="135"/>
      <c r="CK58" s="136"/>
      <c r="CL58" s="128"/>
      <c r="CM58" s="134"/>
      <c r="CN58" s="135"/>
      <c r="CO58" s="136"/>
      <c r="CP58" s="128"/>
      <c r="CQ58" s="134"/>
      <c r="CR58" s="135"/>
      <c r="CS58" s="136"/>
      <c r="CT58" s="128"/>
      <c r="CU58" s="134"/>
      <c r="CV58" s="135"/>
      <c r="CW58" s="136"/>
      <c r="CX58" s="133">
        <v>285</v>
      </c>
      <c r="CY58" s="134" t="s">
        <v>5</v>
      </c>
      <c r="CZ58" s="135"/>
      <c r="DA58" s="136"/>
      <c r="DB58" s="128"/>
      <c r="DC58" s="134"/>
      <c r="DD58" s="135"/>
      <c r="DE58" s="136"/>
      <c r="DF58" s="128"/>
      <c r="DG58" s="134"/>
      <c r="DH58" s="135"/>
      <c r="DI58" s="136"/>
      <c r="DJ58" s="128"/>
      <c r="DK58" s="134"/>
      <c r="DL58" s="135"/>
      <c r="DM58" s="136"/>
      <c r="DN58" s="133">
        <v>270</v>
      </c>
      <c r="DO58" s="134" t="s">
        <v>5</v>
      </c>
      <c r="DP58" s="135"/>
      <c r="DQ58" s="136"/>
      <c r="DR58" s="128"/>
      <c r="DS58" s="134"/>
      <c r="DT58" s="135"/>
      <c r="DU58" s="136"/>
      <c r="DV58" s="128"/>
      <c r="DW58" s="134"/>
      <c r="DX58" s="135"/>
      <c r="DY58" s="136"/>
      <c r="DZ58" s="128"/>
      <c r="EA58" s="134"/>
      <c r="EB58" s="135"/>
      <c r="EC58" s="136"/>
      <c r="ED58" s="133">
        <v>260</v>
      </c>
      <c r="EE58" s="134">
        <v>5</v>
      </c>
      <c r="EF58" s="135"/>
      <c r="EG58" s="136"/>
      <c r="EH58" s="128"/>
      <c r="EI58" s="134"/>
      <c r="EJ58" s="135"/>
      <c r="EK58" s="136"/>
      <c r="EL58" s="128"/>
      <c r="EM58" s="134"/>
      <c r="EN58" s="135"/>
      <c r="EO58" s="136"/>
      <c r="EP58" s="128"/>
      <c r="EQ58" s="134"/>
      <c r="ER58" s="135"/>
      <c r="ES58" s="136"/>
      <c r="ET58" s="133">
        <v>260</v>
      </c>
      <c r="EU58" s="134">
        <v>5</v>
      </c>
      <c r="EV58" s="135"/>
      <c r="EW58" s="136"/>
      <c r="EX58" s="128"/>
      <c r="EY58" s="134"/>
      <c r="EZ58" s="135"/>
      <c r="FA58" s="136"/>
      <c r="FB58" s="128"/>
      <c r="FC58" s="134"/>
      <c r="FD58" s="135"/>
      <c r="FE58" s="136"/>
      <c r="FF58" s="128"/>
      <c r="FG58" s="134"/>
      <c r="FH58" s="135"/>
      <c r="FI58" s="136"/>
      <c r="FJ58" s="133">
        <v>295</v>
      </c>
      <c r="FK58" s="134">
        <v>-8</v>
      </c>
      <c r="FL58" s="135"/>
      <c r="FM58" s="136"/>
      <c r="FN58" s="128"/>
      <c r="FO58" s="134"/>
      <c r="FP58" s="135"/>
      <c r="FQ58" s="136"/>
      <c r="FR58" s="128"/>
      <c r="FS58" s="134"/>
      <c r="FT58" s="137">
        <v>225</v>
      </c>
      <c r="FU58" s="138">
        <v>235</v>
      </c>
      <c r="FV58" s="128">
        <v>230</v>
      </c>
      <c r="FW58" s="134" t="s">
        <v>5</v>
      </c>
      <c r="FX58" s="135"/>
      <c r="FY58" s="136"/>
      <c r="FZ58" s="128"/>
      <c r="GA58" s="134"/>
      <c r="GB58" s="135"/>
      <c r="GC58" s="136"/>
      <c r="GD58" s="133">
        <v>365</v>
      </c>
      <c r="GE58" s="134">
        <v>-18</v>
      </c>
      <c r="GF58" s="135"/>
      <c r="GG58" s="136"/>
      <c r="GH58" s="128"/>
      <c r="GI58" s="134"/>
      <c r="GJ58" s="135"/>
      <c r="GK58" s="136"/>
      <c r="GL58" s="128"/>
      <c r="GM58" s="134"/>
      <c r="GN58" s="135"/>
      <c r="GO58" s="136"/>
      <c r="GP58" s="128"/>
      <c r="GQ58" s="134"/>
      <c r="GR58" s="78"/>
      <c r="GS58" s="93">
        <v>12</v>
      </c>
    </row>
    <row r="59" spans="1:201" ht="15.75" x14ac:dyDescent="0.25">
      <c r="A59">
        <v>12</v>
      </c>
      <c r="B59">
        <v>2010</v>
      </c>
      <c r="C59" s="71">
        <v>40520</v>
      </c>
      <c r="D59" s="78"/>
      <c r="E59" s="132"/>
      <c r="F59" s="133">
        <v>327</v>
      </c>
      <c r="G59" s="134" t="s">
        <v>5</v>
      </c>
      <c r="H59" s="135"/>
      <c r="I59" s="136"/>
      <c r="J59" s="128"/>
      <c r="K59" s="134"/>
      <c r="L59" s="135"/>
      <c r="M59" s="136"/>
      <c r="N59" s="128"/>
      <c r="O59" s="134"/>
      <c r="P59" s="135"/>
      <c r="Q59" s="136"/>
      <c r="R59" s="128"/>
      <c r="S59" s="134"/>
      <c r="T59" s="135"/>
      <c r="U59" s="136"/>
      <c r="V59" s="133">
        <v>254</v>
      </c>
      <c r="W59" s="134" t="s">
        <v>5</v>
      </c>
      <c r="X59" s="135"/>
      <c r="Y59" s="136"/>
      <c r="Z59" s="128"/>
      <c r="AA59" s="134"/>
      <c r="AB59" s="135"/>
      <c r="AC59" s="136"/>
      <c r="AD59" s="128"/>
      <c r="AE59" s="134"/>
      <c r="AF59" s="135"/>
      <c r="AG59" s="136"/>
      <c r="AH59" s="128"/>
      <c r="AI59" s="134"/>
      <c r="AJ59" s="135"/>
      <c r="AK59" s="136"/>
      <c r="AL59" s="133">
        <v>304</v>
      </c>
      <c r="AM59" s="134" t="s">
        <v>5</v>
      </c>
      <c r="AN59" s="135"/>
      <c r="AO59" s="136"/>
      <c r="AP59" s="128"/>
      <c r="AQ59" s="134"/>
      <c r="AR59" s="135"/>
      <c r="AS59" s="136"/>
      <c r="AT59" s="128"/>
      <c r="AU59" s="134"/>
      <c r="AV59" s="135"/>
      <c r="AW59" s="136"/>
      <c r="AX59" s="128"/>
      <c r="AY59" s="134"/>
      <c r="AZ59" s="135"/>
      <c r="BA59" s="136"/>
      <c r="BB59" s="133">
        <v>155</v>
      </c>
      <c r="BC59" s="134">
        <v>-5</v>
      </c>
      <c r="BD59" s="135"/>
      <c r="BE59" s="136"/>
      <c r="BF59" s="128"/>
      <c r="BG59" s="134"/>
      <c r="BH59" s="135"/>
      <c r="BI59" s="136"/>
      <c r="BJ59" s="128"/>
      <c r="BK59" s="134"/>
      <c r="BL59" s="135"/>
      <c r="BM59" s="136"/>
      <c r="BN59" s="128"/>
      <c r="BO59" s="134"/>
      <c r="BP59" s="135"/>
      <c r="BQ59" s="136"/>
      <c r="BR59" s="133">
        <v>298</v>
      </c>
      <c r="BS59" s="134">
        <v>25</v>
      </c>
      <c r="BT59" s="135"/>
      <c r="BU59" s="136"/>
      <c r="BV59" s="128"/>
      <c r="BW59" s="134"/>
      <c r="BX59" s="135"/>
      <c r="BY59" s="136"/>
      <c r="BZ59" s="128"/>
      <c r="CA59" s="134"/>
      <c r="CB59" s="135"/>
      <c r="CC59" s="136"/>
      <c r="CD59" s="128"/>
      <c r="CE59" s="134"/>
      <c r="CF59" s="135"/>
      <c r="CG59" s="136"/>
      <c r="CH59" s="133">
        <v>286</v>
      </c>
      <c r="CI59" s="134">
        <v>25</v>
      </c>
      <c r="CJ59" s="135"/>
      <c r="CK59" s="136"/>
      <c r="CL59" s="128"/>
      <c r="CM59" s="134"/>
      <c r="CN59" s="135"/>
      <c r="CO59" s="136"/>
      <c r="CP59" s="128"/>
      <c r="CQ59" s="134"/>
      <c r="CR59" s="135"/>
      <c r="CS59" s="136"/>
      <c r="CT59" s="128"/>
      <c r="CU59" s="134"/>
      <c r="CV59" s="135"/>
      <c r="CW59" s="136"/>
      <c r="CX59" s="133">
        <v>310</v>
      </c>
      <c r="CY59" s="134">
        <v>25</v>
      </c>
      <c r="CZ59" s="135"/>
      <c r="DA59" s="136"/>
      <c r="DB59" s="128"/>
      <c r="DC59" s="134"/>
      <c r="DD59" s="135"/>
      <c r="DE59" s="136"/>
      <c r="DF59" s="128"/>
      <c r="DG59" s="134"/>
      <c r="DH59" s="135"/>
      <c r="DI59" s="136"/>
      <c r="DJ59" s="128"/>
      <c r="DK59" s="134"/>
      <c r="DL59" s="135"/>
      <c r="DM59" s="136"/>
      <c r="DN59" s="133">
        <v>295</v>
      </c>
      <c r="DO59" s="134">
        <v>25</v>
      </c>
      <c r="DP59" s="135"/>
      <c r="DQ59" s="136"/>
      <c r="DR59" s="128"/>
      <c r="DS59" s="134"/>
      <c r="DT59" s="135"/>
      <c r="DU59" s="136"/>
      <c r="DV59" s="128"/>
      <c r="DW59" s="134"/>
      <c r="DX59" s="135"/>
      <c r="DY59" s="136"/>
      <c r="DZ59" s="128"/>
      <c r="EA59" s="134"/>
      <c r="EB59" s="135"/>
      <c r="EC59" s="136"/>
      <c r="ED59" s="133">
        <v>275</v>
      </c>
      <c r="EE59" s="134">
        <v>15</v>
      </c>
      <c r="EF59" s="135"/>
      <c r="EG59" s="136"/>
      <c r="EH59" s="128"/>
      <c r="EI59" s="134"/>
      <c r="EJ59" s="135"/>
      <c r="EK59" s="136"/>
      <c r="EL59" s="128"/>
      <c r="EM59" s="134"/>
      <c r="EN59" s="135"/>
      <c r="EO59" s="136"/>
      <c r="EP59" s="128"/>
      <c r="EQ59" s="134"/>
      <c r="ER59" s="135"/>
      <c r="ES59" s="136"/>
      <c r="ET59" s="133">
        <v>260</v>
      </c>
      <c r="EU59" s="134" t="s">
        <v>5</v>
      </c>
      <c r="EV59" s="135"/>
      <c r="EW59" s="136"/>
      <c r="EX59" s="128"/>
      <c r="EY59" s="134"/>
      <c r="EZ59" s="135"/>
      <c r="FA59" s="136"/>
      <c r="FB59" s="128"/>
      <c r="FC59" s="134"/>
      <c r="FD59" s="135"/>
      <c r="FE59" s="136"/>
      <c r="FF59" s="128"/>
      <c r="FG59" s="134"/>
      <c r="FH59" s="135"/>
      <c r="FI59" s="136"/>
      <c r="FJ59" s="133">
        <v>323</v>
      </c>
      <c r="FK59" s="134">
        <v>28</v>
      </c>
      <c r="FL59" s="135"/>
      <c r="FM59" s="136"/>
      <c r="FN59" s="128"/>
      <c r="FO59" s="134"/>
      <c r="FP59" s="135"/>
      <c r="FQ59" s="136"/>
      <c r="FR59" s="128"/>
      <c r="FS59" s="134"/>
      <c r="FT59" s="137">
        <v>225</v>
      </c>
      <c r="FU59" s="138">
        <v>235</v>
      </c>
      <c r="FV59" s="128">
        <v>230</v>
      </c>
      <c r="FW59" s="134" t="s">
        <v>5</v>
      </c>
      <c r="FX59" s="135"/>
      <c r="FY59" s="136"/>
      <c r="FZ59" s="128"/>
      <c r="GA59" s="134"/>
      <c r="GB59" s="135"/>
      <c r="GC59" s="136"/>
      <c r="GD59" s="133">
        <v>365</v>
      </c>
      <c r="GE59" s="134" t="s">
        <v>5</v>
      </c>
      <c r="GF59" s="135"/>
      <c r="GG59" s="136"/>
      <c r="GH59" s="128"/>
      <c r="GI59" s="134"/>
      <c r="GJ59" s="135"/>
      <c r="GK59" s="136"/>
      <c r="GL59" s="128"/>
      <c r="GM59" s="134"/>
      <c r="GN59" s="135"/>
      <c r="GO59" s="136"/>
      <c r="GP59" s="128"/>
      <c r="GQ59" s="134"/>
      <c r="GR59" s="78"/>
      <c r="GS59" s="93">
        <v>12</v>
      </c>
    </row>
    <row r="60" spans="1:201" ht="15.75" x14ac:dyDescent="0.25">
      <c r="A60">
        <v>12</v>
      </c>
      <c r="B60">
        <v>2010</v>
      </c>
      <c r="C60" s="71">
        <v>40527</v>
      </c>
      <c r="D60" s="78"/>
      <c r="E60" s="132"/>
      <c r="F60" s="133">
        <v>317</v>
      </c>
      <c r="G60" s="134">
        <v>-10</v>
      </c>
      <c r="H60" s="135"/>
      <c r="I60" s="136"/>
      <c r="J60" s="128"/>
      <c r="K60" s="134"/>
      <c r="L60" s="135"/>
      <c r="M60" s="136"/>
      <c r="N60" s="128"/>
      <c r="O60" s="134"/>
      <c r="P60" s="135"/>
      <c r="Q60" s="136"/>
      <c r="R60" s="128"/>
      <c r="S60" s="134"/>
      <c r="T60" s="135"/>
      <c r="U60" s="136"/>
      <c r="V60" s="133">
        <v>261</v>
      </c>
      <c r="W60" s="134">
        <v>7</v>
      </c>
      <c r="X60" s="135"/>
      <c r="Y60" s="136"/>
      <c r="Z60" s="128"/>
      <c r="AA60" s="134"/>
      <c r="AB60" s="135"/>
      <c r="AC60" s="136"/>
      <c r="AD60" s="128"/>
      <c r="AE60" s="134"/>
      <c r="AF60" s="135"/>
      <c r="AG60" s="136"/>
      <c r="AH60" s="128"/>
      <c r="AI60" s="134"/>
      <c r="AJ60" s="135"/>
      <c r="AK60" s="136"/>
      <c r="AL60" s="133">
        <v>311</v>
      </c>
      <c r="AM60" s="134">
        <v>7</v>
      </c>
      <c r="AN60" s="135"/>
      <c r="AO60" s="136"/>
      <c r="AP60" s="128"/>
      <c r="AQ60" s="134"/>
      <c r="AR60" s="135"/>
      <c r="AS60" s="136"/>
      <c r="AT60" s="128"/>
      <c r="AU60" s="134"/>
      <c r="AV60" s="135"/>
      <c r="AW60" s="136"/>
      <c r="AX60" s="128"/>
      <c r="AY60" s="134"/>
      <c r="AZ60" s="135"/>
      <c r="BA60" s="136"/>
      <c r="BB60" s="133">
        <v>150</v>
      </c>
      <c r="BC60" s="134">
        <v>-5</v>
      </c>
      <c r="BD60" s="135"/>
      <c r="BE60" s="136"/>
      <c r="BF60" s="128"/>
      <c r="BG60" s="134"/>
      <c r="BH60" s="135"/>
      <c r="BI60" s="136"/>
      <c r="BJ60" s="128"/>
      <c r="BK60" s="134"/>
      <c r="BL60" s="135"/>
      <c r="BM60" s="136"/>
      <c r="BN60" s="128"/>
      <c r="BO60" s="134"/>
      <c r="BP60" s="135"/>
      <c r="BQ60" s="136"/>
      <c r="BR60" s="133">
        <v>278</v>
      </c>
      <c r="BS60" s="134">
        <v>-20</v>
      </c>
      <c r="BT60" s="135"/>
      <c r="BU60" s="136"/>
      <c r="BV60" s="128"/>
      <c r="BW60" s="134"/>
      <c r="BX60" s="135"/>
      <c r="BY60" s="136"/>
      <c r="BZ60" s="128"/>
      <c r="CA60" s="134"/>
      <c r="CB60" s="135"/>
      <c r="CC60" s="136"/>
      <c r="CD60" s="128"/>
      <c r="CE60" s="134"/>
      <c r="CF60" s="135"/>
      <c r="CG60" s="136"/>
      <c r="CH60" s="133">
        <v>248</v>
      </c>
      <c r="CI60" s="134">
        <v>-38</v>
      </c>
      <c r="CJ60" s="135"/>
      <c r="CK60" s="136"/>
      <c r="CL60" s="128"/>
      <c r="CM60" s="134"/>
      <c r="CN60" s="135"/>
      <c r="CO60" s="136"/>
      <c r="CP60" s="128"/>
      <c r="CQ60" s="134"/>
      <c r="CR60" s="135"/>
      <c r="CS60" s="136"/>
      <c r="CT60" s="128"/>
      <c r="CU60" s="134"/>
      <c r="CV60" s="135"/>
      <c r="CW60" s="136"/>
      <c r="CX60" s="133">
        <v>272</v>
      </c>
      <c r="CY60" s="134">
        <v>-38</v>
      </c>
      <c r="CZ60" s="135"/>
      <c r="DA60" s="136"/>
      <c r="DB60" s="128"/>
      <c r="DC60" s="134"/>
      <c r="DD60" s="135"/>
      <c r="DE60" s="136"/>
      <c r="DF60" s="128"/>
      <c r="DG60" s="134"/>
      <c r="DH60" s="135"/>
      <c r="DI60" s="136"/>
      <c r="DJ60" s="128"/>
      <c r="DK60" s="134"/>
      <c r="DL60" s="135"/>
      <c r="DM60" s="136"/>
      <c r="DN60" s="133">
        <v>257</v>
      </c>
      <c r="DO60" s="134">
        <v>-38</v>
      </c>
      <c r="DP60" s="135"/>
      <c r="DQ60" s="136"/>
      <c r="DR60" s="128"/>
      <c r="DS60" s="134"/>
      <c r="DT60" s="135"/>
      <c r="DU60" s="136"/>
      <c r="DV60" s="128"/>
      <c r="DW60" s="134"/>
      <c r="DX60" s="135"/>
      <c r="DY60" s="136"/>
      <c r="DZ60" s="128"/>
      <c r="EA60" s="134"/>
      <c r="EB60" s="135"/>
      <c r="EC60" s="136"/>
      <c r="ED60" s="133">
        <v>275</v>
      </c>
      <c r="EE60" s="134" t="s">
        <v>5</v>
      </c>
      <c r="EF60" s="135"/>
      <c r="EG60" s="136"/>
      <c r="EH60" s="128"/>
      <c r="EI60" s="134"/>
      <c r="EJ60" s="135"/>
      <c r="EK60" s="136"/>
      <c r="EL60" s="128"/>
      <c r="EM60" s="134"/>
      <c r="EN60" s="135"/>
      <c r="EO60" s="136"/>
      <c r="EP60" s="128"/>
      <c r="EQ60" s="134"/>
      <c r="ER60" s="135"/>
      <c r="ES60" s="136"/>
      <c r="ET60" s="133">
        <v>260</v>
      </c>
      <c r="EU60" s="134" t="s">
        <v>5</v>
      </c>
      <c r="EV60" s="135"/>
      <c r="EW60" s="136"/>
      <c r="EX60" s="128"/>
      <c r="EY60" s="134"/>
      <c r="EZ60" s="135"/>
      <c r="FA60" s="136"/>
      <c r="FB60" s="128"/>
      <c r="FC60" s="134"/>
      <c r="FD60" s="135"/>
      <c r="FE60" s="136"/>
      <c r="FF60" s="128"/>
      <c r="FG60" s="134"/>
      <c r="FH60" s="135"/>
      <c r="FI60" s="136"/>
      <c r="FJ60" s="133">
        <v>344</v>
      </c>
      <c r="FK60" s="134">
        <v>21</v>
      </c>
      <c r="FL60" s="135"/>
      <c r="FM60" s="136"/>
      <c r="FN60" s="128"/>
      <c r="FO60" s="134"/>
      <c r="FP60" s="135"/>
      <c r="FQ60" s="136"/>
      <c r="FR60" s="128"/>
      <c r="FS60" s="134"/>
      <c r="FT60" s="135">
        <v>230</v>
      </c>
      <c r="FU60" s="136">
        <v>240</v>
      </c>
      <c r="FV60" s="128">
        <v>235</v>
      </c>
      <c r="FW60" s="134">
        <v>5</v>
      </c>
      <c r="FX60" s="135"/>
      <c r="FY60" s="136"/>
      <c r="FZ60" s="128"/>
      <c r="GA60" s="134"/>
      <c r="GB60" s="135"/>
      <c r="GC60" s="136"/>
      <c r="GD60" s="133">
        <v>335</v>
      </c>
      <c r="GE60" s="134">
        <v>-30</v>
      </c>
      <c r="GF60" s="135"/>
      <c r="GG60" s="136"/>
      <c r="GH60" s="128"/>
      <c r="GI60" s="134"/>
      <c r="GJ60" s="135"/>
      <c r="GK60" s="136"/>
      <c r="GL60" s="128"/>
      <c r="GM60" s="134"/>
      <c r="GN60" s="135"/>
      <c r="GO60" s="136"/>
      <c r="GP60" s="128"/>
      <c r="GQ60" s="134"/>
      <c r="GR60" s="78"/>
      <c r="GS60" s="93">
        <v>12</v>
      </c>
    </row>
    <row r="61" spans="1:201" ht="15.75" x14ac:dyDescent="0.25">
      <c r="A61">
        <v>12</v>
      </c>
      <c r="B61">
        <v>2010</v>
      </c>
      <c r="C61" s="71">
        <v>40534</v>
      </c>
      <c r="D61" s="78"/>
      <c r="E61" s="132"/>
      <c r="F61" s="133">
        <v>309</v>
      </c>
      <c r="G61" s="134">
        <v>-8</v>
      </c>
      <c r="H61" s="135"/>
      <c r="I61" s="136"/>
      <c r="J61" s="128"/>
      <c r="K61" s="134"/>
      <c r="L61" s="135"/>
      <c r="M61" s="136"/>
      <c r="N61" s="128"/>
      <c r="O61" s="134"/>
      <c r="P61" s="135"/>
      <c r="Q61" s="136"/>
      <c r="R61" s="128"/>
      <c r="S61" s="134"/>
      <c r="T61" s="135"/>
      <c r="U61" s="136"/>
      <c r="V61" s="133">
        <v>253</v>
      </c>
      <c r="W61" s="134">
        <v>-8</v>
      </c>
      <c r="X61" s="135"/>
      <c r="Y61" s="136"/>
      <c r="Z61" s="128"/>
      <c r="AA61" s="134"/>
      <c r="AB61" s="135"/>
      <c r="AC61" s="136"/>
      <c r="AD61" s="128"/>
      <c r="AE61" s="134"/>
      <c r="AF61" s="135"/>
      <c r="AG61" s="136"/>
      <c r="AH61" s="128"/>
      <c r="AI61" s="134"/>
      <c r="AJ61" s="135"/>
      <c r="AK61" s="136"/>
      <c r="AL61" s="133">
        <v>303</v>
      </c>
      <c r="AM61" s="134">
        <v>-8</v>
      </c>
      <c r="AN61" s="135"/>
      <c r="AO61" s="136"/>
      <c r="AP61" s="128"/>
      <c r="AQ61" s="134"/>
      <c r="AR61" s="135"/>
      <c r="AS61" s="136"/>
      <c r="AT61" s="128"/>
      <c r="AU61" s="134"/>
      <c r="AV61" s="135"/>
      <c r="AW61" s="136"/>
      <c r="AX61" s="128"/>
      <c r="AY61" s="134"/>
      <c r="AZ61" s="135"/>
      <c r="BA61" s="136"/>
      <c r="BB61" s="133">
        <v>150</v>
      </c>
      <c r="BC61" s="134" t="s">
        <v>5</v>
      </c>
      <c r="BD61" s="135"/>
      <c r="BE61" s="136"/>
      <c r="BF61" s="128"/>
      <c r="BG61" s="134"/>
      <c r="BH61" s="135"/>
      <c r="BI61" s="136"/>
      <c r="BJ61" s="128"/>
      <c r="BK61" s="134"/>
      <c r="BL61" s="135"/>
      <c r="BM61" s="136"/>
      <c r="BN61" s="128"/>
      <c r="BO61" s="134"/>
      <c r="BP61" s="135"/>
      <c r="BQ61" s="136"/>
      <c r="BR61" s="133">
        <v>273</v>
      </c>
      <c r="BS61" s="134">
        <v>-5</v>
      </c>
      <c r="BT61" s="135"/>
      <c r="BU61" s="136"/>
      <c r="BV61" s="128"/>
      <c r="BW61" s="134"/>
      <c r="BX61" s="135"/>
      <c r="BY61" s="136"/>
      <c r="BZ61" s="128"/>
      <c r="CA61" s="134"/>
      <c r="CB61" s="135"/>
      <c r="CC61" s="136"/>
      <c r="CD61" s="128"/>
      <c r="CE61" s="134"/>
      <c r="CF61" s="135"/>
      <c r="CG61" s="136"/>
      <c r="CH61" s="133">
        <v>228</v>
      </c>
      <c r="CI61" s="134">
        <v>-20</v>
      </c>
      <c r="CJ61" s="135"/>
      <c r="CK61" s="136"/>
      <c r="CL61" s="128"/>
      <c r="CM61" s="134"/>
      <c r="CN61" s="135"/>
      <c r="CO61" s="136"/>
      <c r="CP61" s="128"/>
      <c r="CQ61" s="134"/>
      <c r="CR61" s="135"/>
      <c r="CS61" s="136"/>
      <c r="CT61" s="128"/>
      <c r="CU61" s="134"/>
      <c r="CV61" s="135"/>
      <c r="CW61" s="136"/>
      <c r="CX61" s="133">
        <v>252</v>
      </c>
      <c r="CY61" s="134">
        <v>-20</v>
      </c>
      <c r="CZ61" s="135"/>
      <c r="DA61" s="136"/>
      <c r="DB61" s="128"/>
      <c r="DC61" s="134"/>
      <c r="DD61" s="135"/>
      <c r="DE61" s="136"/>
      <c r="DF61" s="128"/>
      <c r="DG61" s="134"/>
      <c r="DH61" s="135"/>
      <c r="DI61" s="136"/>
      <c r="DJ61" s="128"/>
      <c r="DK61" s="134"/>
      <c r="DL61" s="135"/>
      <c r="DM61" s="136"/>
      <c r="DN61" s="133">
        <v>237</v>
      </c>
      <c r="DO61" s="134">
        <v>-20</v>
      </c>
      <c r="DP61" s="135"/>
      <c r="DQ61" s="136"/>
      <c r="DR61" s="128"/>
      <c r="DS61" s="134"/>
      <c r="DT61" s="135"/>
      <c r="DU61" s="136"/>
      <c r="DV61" s="128"/>
      <c r="DW61" s="134"/>
      <c r="DX61" s="135"/>
      <c r="DY61" s="136"/>
      <c r="DZ61" s="128"/>
      <c r="EA61" s="134"/>
      <c r="EB61" s="135"/>
      <c r="EC61" s="136"/>
      <c r="ED61" s="133">
        <v>255</v>
      </c>
      <c r="EE61" s="134">
        <v>-20</v>
      </c>
      <c r="EF61" s="135"/>
      <c r="EG61" s="136"/>
      <c r="EH61" s="128"/>
      <c r="EI61" s="134"/>
      <c r="EJ61" s="135"/>
      <c r="EK61" s="136"/>
      <c r="EL61" s="128"/>
      <c r="EM61" s="134"/>
      <c r="EN61" s="135"/>
      <c r="EO61" s="136"/>
      <c r="EP61" s="128"/>
      <c r="EQ61" s="134"/>
      <c r="ER61" s="135"/>
      <c r="ES61" s="136"/>
      <c r="ET61" s="133">
        <v>240</v>
      </c>
      <c r="EU61" s="134">
        <v>-20</v>
      </c>
      <c r="EV61" s="135"/>
      <c r="EW61" s="136"/>
      <c r="EX61" s="128"/>
      <c r="EY61" s="134"/>
      <c r="EZ61" s="135"/>
      <c r="FA61" s="136"/>
      <c r="FB61" s="128"/>
      <c r="FC61" s="134"/>
      <c r="FD61" s="135"/>
      <c r="FE61" s="136"/>
      <c r="FF61" s="128"/>
      <c r="FG61" s="134"/>
      <c r="FH61" s="135"/>
      <c r="FI61" s="136"/>
      <c r="FJ61" s="133">
        <v>314</v>
      </c>
      <c r="FK61" s="134">
        <v>-30</v>
      </c>
      <c r="FL61" s="135"/>
      <c r="FM61" s="136"/>
      <c r="FN61" s="128"/>
      <c r="FO61" s="134"/>
      <c r="FP61" s="135"/>
      <c r="FQ61" s="136"/>
      <c r="FR61" s="128"/>
      <c r="FS61" s="134"/>
      <c r="FT61" s="135">
        <v>230</v>
      </c>
      <c r="FU61" s="136">
        <v>240</v>
      </c>
      <c r="FV61" s="128">
        <v>235</v>
      </c>
      <c r="FW61" s="134" t="s">
        <v>5</v>
      </c>
      <c r="FX61" s="135"/>
      <c r="FY61" s="136"/>
      <c r="FZ61" s="128"/>
      <c r="GA61" s="134"/>
      <c r="GB61" s="135"/>
      <c r="GC61" s="136"/>
      <c r="GD61" s="133">
        <v>340</v>
      </c>
      <c r="GE61" s="134">
        <v>5</v>
      </c>
      <c r="GF61" s="135"/>
      <c r="GG61" s="136"/>
      <c r="GH61" s="128"/>
      <c r="GI61" s="134"/>
      <c r="GJ61" s="135"/>
      <c r="GK61" s="136"/>
      <c r="GL61" s="128"/>
      <c r="GM61" s="134"/>
      <c r="GN61" s="135"/>
      <c r="GO61" s="136"/>
      <c r="GP61" s="128"/>
      <c r="GQ61" s="134"/>
      <c r="GR61" s="78"/>
      <c r="GS61" s="93">
        <v>12</v>
      </c>
    </row>
    <row r="62" spans="1:201" ht="15.75" x14ac:dyDescent="0.25">
      <c r="A62">
        <v>12</v>
      </c>
      <c r="B62">
        <v>2010</v>
      </c>
      <c r="C62" s="71">
        <v>40541</v>
      </c>
      <c r="D62" s="78"/>
      <c r="E62" s="132"/>
      <c r="F62" s="133">
        <v>309</v>
      </c>
      <c r="G62" s="134" t="s">
        <v>5</v>
      </c>
      <c r="H62" s="135"/>
      <c r="I62" s="136"/>
      <c r="J62" s="128"/>
      <c r="K62" s="134"/>
      <c r="L62" s="135"/>
      <c r="M62" s="136"/>
      <c r="N62" s="128"/>
      <c r="O62" s="134"/>
      <c r="P62" s="135"/>
      <c r="Q62" s="136"/>
      <c r="R62" s="128"/>
      <c r="S62" s="134"/>
      <c r="T62" s="135"/>
      <c r="U62" s="136"/>
      <c r="V62" s="133">
        <v>253</v>
      </c>
      <c r="W62" s="134" t="s">
        <v>5</v>
      </c>
      <c r="X62" s="135"/>
      <c r="Y62" s="136"/>
      <c r="Z62" s="128"/>
      <c r="AA62" s="134"/>
      <c r="AB62" s="135"/>
      <c r="AC62" s="136"/>
      <c r="AD62" s="128"/>
      <c r="AE62" s="134"/>
      <c r="AF62" s="135"/>
      <c r="AG62" s="136"/>
      <c r="AH62" s="128"/>
      <c r="AI62" s="134"/>
      <c r="AJ62" s="135"/>
      <c r="AK62" s="136"/>
      <c r="AL62" s="133">
        <v>303</v>
      </c>
      <c r="AM62" s="134" t="s">
        <v>5</v>
      </c>
      <c r="AN62" s="135"/>
      <c r="AO62" s="136"/>
      <c r="AP62" s="128"/>
      <c r="AQ62" s="134"/>
      <c r="AR62" s="135"/>
      <c r="AS62" s="136"/>
      <c r="AT62" s="128"/>
      <c r="AU62" s="134"/>
      <c r="AV62" s="135"/>
      <c r="AW62" s="136"/>
      <c r="AX62" s="128"/>
      <c r="AY62" s="134"/>
      <c r="AZ62" s="135"/>
      <c r="BA62" s="136"/>
      <c r="BB62" s="133">
        <v>150</v>
      </c>
      <c r="BC62" s="134" t="s">
        <v>5</v>
      </c>
      <c r="BD62" s="135"/>
      <c r="BE62" s="136"/>
      <c r="BF62" s="128"/>
      <c r="BG62" s="134"/>
      <c r="BH62" s="135"/>
      <c r="BI62" s="136"/>
      <c r="BJ62" s="128"/>
      <c r="BK62" s="134"/>
      <c r="BL62" s="135"/>
      <c r="BM62" s="136"/>
      <c r="BN62" s="128"/>
      <c r="BO62" s="134"/>
      <c r="BP62" s="135"/>
      <c r="BQ62" s="136"/>
      <c r="BR62" s="133">
        <v>273</v>
      </c>
      <c r="BS62" s="134" t="s">
        <v>5</v>
      </c>
      <c r="BT62" s="135"/>
      <c r="BU62" s="136"/>
      <c r="BV62" s="128"/>
      <c r="BW62" s="134"/>
      <c r="BX62" s="135"/>
      <c r="BY62" s="136"/>
      <c r="BZ62" s="128"/>
      <c r="CA62" s="134"/>
      <c r="CB62" s="135"/>
      <c r="CC62" s="136"/>
      <c r="CD62" s="128"/>
      <c r="CE62" s="134"/>
      <c r="CF62" s="135"/>
      <c r="CG62" s="136"/>
      <c r="CH62" s="133">
        <v>228</v>
      </c>
      <c r="CI62" s="134" t="s">
        <v>5</v>
      </c>
      <c r="CJ62" s="135"/>
      <c r="CK62" s="136"/>
      <c r="CL62" s="128"/>
      <c r="CM62" s="134"/>
      <c r="CN62" s="135"/>
      <c r="CO62" s="136"/>
      <c r="CP62" s="128"/>
      <c r="CQ62" s="134"/>
      <c r="CR62" s="135"/>
      <c r="CS62" s="136"/>
      <c r="CT62" s="128"/>
      <c r="CU62" s="134"/>
      <c r="CV62" s="135"/>
      <c r="CW62" s="136"/>
      <c r="CX62" s="133">
        <v>252</v>
      </c>
      <c r="CY62" s="134" t="s">
        <v>5</v>
      </c>
      <c r="CZ62" s="135"/>
      <c r="DA62" s="136"/>
      <c r="DB62" s="128"/>
      <c r="DC62" s="134"/>
      <c r="DD62" s="135"/>
      <c r="DE62" s="136"/>
      <c r="DF62" s="128"/>
      <c r="DG62" s="134"/>
      <c r="DH62" s="135"/>
      <c r="DI62" s="136"/>
      <c r="DJ62" s="128"/>
      <c r="DK62" s="134"/>
      <c r="DL62" s="135"/>
      <c r="DM62" s="136"/>
      <c r="DN62" s="133">
        <v>237</v>
      </c>
      <c r="DO62" s="134" t="s">
        <v>5</v>
      </c>
      <c r="DP62" s="135"/>
      <c r="DQ62" s="136"/>
      <c r="DR62" s="128"/>
      <c r="DS62" s="134"/>
      <c r="DT62" s="135"/>
      <c r="DU62" s="136"/>
      <c r="DV62" s="128"/>
      <c r="DW62" s="134"/>
      <c r="DX62" s="135"/>
      <c r="DY62" s="136"/>
      <c r="DZ62" s="128"/>
      <c r="EA62" s="134"/>
      <c r="EB62" s="135"/>
      <c r="EC62" s="136"/>
      <c r="ED62" s="133">
        <v>255</v>
      </c>
      <c r="EE62" s="134" t="s">
        <v>5</v>
      </c>
      <c r="EF62" s="135"/>
      <c r="EG62" s="136"/>
      <c r="EH62" s="128"/>
      <c r="EI62" s="134"/>
      <c r="EJ62" s="135"/>
      <c r="EK62" s="136"/>
      <c r="EL62" s="128"/>
      <c r="EM62" s="134"/>
      <c r="EN62" s="135"/>
      <c r="EO62" s="136"/>
      <c r="EP62" s="128"/>
      <c r="EQ62" s="134"/>
      <c r="ER62" s="135"/>
      <c r="ES62" s="136"/>
      <c r="ET62" s="133">
        <v>240</v>
      </c>
      <c r="EU62" s="134" t="s">
        <v>5</v>
      </c>
      <c r="EV62" s="135"/>
      <c r="EW62" s="136"/>
      <c r="EX62" s="128"/>
      <c r="EY62" s="134"/>
      <c r="EZ62" s="135"/>
      <c r="FA62" s="136"/>
      <c r="FB62" s="128"/>
      <c r="FC62" s="134"/>
      <c r="FD62" s="135"/>
      <c r="FE62" s="136"/>
      <c r="FF62" s="128"/>
      <c r="FG62" s="134"/>
      <c r="FH62" s="135"/>
      <c r="FI62" s="136"/>
      <c r="FJ62" s="133">
        <v>314</v>
      </c>
      <c r="FK62" s="134" t="s">
        <v>5</v>
      </c>
      <c r="FL62" s="135"/>
      <c r="FM62" s="136"/>
      <c r="FN62" s="128"/>
      <c r="FO62" s="134"/>
      <c r="FP62" s="135"/>
      <c r="FQ62" s="136"/>
      <c r="FR62" s="128"/>
      <c r="FS62" s="134"/>
      <c r="FT62" s="137">
        <v>230</v>
      </c>
      <c r="FU62" s="138">
        <v>240</v>
      </c>
      <c r="FV62" s="128">
        <v>235</v>
      </c>
      <c r="FW62" s="134" t="s">
        <v>5</v>
      </c>
      <c r="FX62" s="135"/>
      <c r="FY62" s="136"/>
      <c r="FZ62" s="128"/>
      <c r="GA62" s="134"/>
      <c r="GB62" s="135"/>
      <c r="GC62" s="136"/>
      <c r="GD62" s="133">
        <v>340</v>
      </c>
      <c r="GE62" s="134" t="s">
        <v>5</v>
      </c>
      <c r="GF62" s="135"/>
      <c r="GG62" s="136"/>
      <c r="GH62" s="128"/>
      <c r="GI62" s="134"/>
      <c r="GJ62" s="135"/>
      <c r="GK62" s="136"/>
      <c r="GL62" s="128"/>
      <c r="GM62" s="134"/>
      <c r="GN62" s="135"/>
      <c r="GO62" s="136"/>
      <c r="GP62" s="128"/>
      <c r="GQ62" s="134"/>
      <c r="GR62" s="78"/>
      <c r="GS62" s="93">
        <v>12</v>
      </c>
    </row>
    <row r="63" spans="1:201" ht="15.75" x14ac:dyDescent="0.25">
      <c r="A63">
        <v>1</v>
      </c>
      <c r="B63">
        <v>2011</v>
      </c>
      <c r="C63" s="71">
        <v>40548</v>
      </c>
      <c r="D63" s="78"/>
      <c r="E63" s="132"/>
      <c r="F63" s="133">
        <v>309</v>
      </c>
      <c r="G63" s="134" t="s">
        <v>5</v>
      </c>
      <c r="H63" s="135"/>
      <c r="I63" s="136"/>
      <c r="J63" s="128"/>
      <c r="K63" s="134"/>
      <c r="L63" s="135"/>
      <c r="M63" s="136"/>
      <c r="N63" s="128"/>
      <c r="O63" s="134"/>
      <c r="P63" s="135"/>
      <c r="Q63" s="136"/>
      <c r="R63" s="128"/>
      <c r="S63" s="134"/>
      <c r="T63" s="135"/>
      <c r="U63" s="136"/>
      <c r="V63" s="133">
        <v>253</v>
      </c>
      <c r="W63" s="134" t="s">
        <v>5</v>
      </c>
      <c r="X63" s="135"/>
      <c r="Y63" s="136"/>
      <c r="Z63" s="128"/>
      <c r="AA63" s="134"/>
      <c r="AB63" s="135"/>
      <c r="AC63" s="136"/>
      <c r="AD63" s="128"/>
      <c r="AE63" s="134"/>
      <c r="AF63" s="135"/>
      <c r="AG63" s="136"/>
      <c r="AH63" s="128"/>
      <c r="AI63" s="134"/>
      <c r="AJ63" s="135"/>
      <c r="AK63" s="136"/>
      <c r="AL63" s="133">
        <v>303</v>
      </c>
      <c r="AM63" s="134" t="s">
        <v>5</v>
      </c>
      <c r="AN63" s="135"/>
      <c r="AO63" s="136"/>
      <c r="AP63" s="128"/>
      <c r="AQ63" s="134"/>
      <c r="AR63" s="135"/>
      <c r="AS63" s="136"/>
      <c r="AT63" s="128"/>
      <c r="AU63" s="134"/>
      <c r="AV63" s="135"/>
      <c r="AW63" s="136"/>
      <c r="AX63" s="128"/>
      <c r="AY63" s="134"/>
      <c r="AZ63" s="135"/>
      <c r="BA63" s="136"/>
      <c r="BB63" s="133">
        <v>150</v>
      </c>
      <c r="BC63" s="134" t="s">
        <v>5</v>
      </c>
      <c r="BD63" s="135"/>
      <c r="BE63" s="136"/>
      <c r="BF63" s="128"/>
      <c r="BG63" s="134"/>
      <c r="BH63" s="135"/>
      <c r="BI63" s="136"/>
      <c r="BJ63" s="128"/>
      <c r="BK63" s="134"/>
      <c r="BL63" s="135"/>
      <c r="BM63" s="136"/>
      <c r="BN63" s="128"/>
      <c r="BO63" s="134"/>
      <c r="BP63" s="135"/>
      <c r="BQ63" s="136"/>
      <c r="BR63" s="133">
        <v>273</v>
      </c>
      <c r="BS63" s="134" t="s">
        <v>5</v>
      </c>
      <c r="BT63" s="135"/>
      <c r="BU63" s="136"/>
      <c r="BV63" s="128"/>
      <c r="BW63" s="134"/>
      <c r="BX63" s="135"/>
      <c r="BY63" s="136"/>
      <c r="BZ63" s="128"/>
      <c r="CA63" s="134"/>
      <c r="CB63" s="135"/>
      <c r="CC63" s="136"/>
      <c r="CD63" s="128"/>
      <c r="CE63" s="134"/>
      <c r="CF63" s="135"/>
      <c r="CG63" s="136"/>
      <c r="CH63" s="133">
        <v>228</v>
      </c>
      <c r="CI63" s="134" t="s">
        <v>5</v>
      </c>
      <c r="CJ63" s="135"/>
      <c r="CK63" s="136"/>
      <c r="CL63" s="128"/>
      <c r="CM63" s="134"/>
      <c r="CN63" s="135"/>
      <c r="CO63" s="136"/>
      <c r="CP63" s="128"/>
      <c r="CQ63" s="134"/>
      <c r="CR63" s="135"/>
      <c r="CS63" s="136"/>
      <c r="CT63" s="128"/>
      <c r="CU63" s="134"/>
      <c r="CV63" s="135"/>
      <c r="CW63" s="136"/>
      <c r="CX63" s="133">
        <v>252</v>
      </c>
      <c r="CY63" s="134" t="s">
        <v>5</v>
      </c>
      <c r="CZ63" s="135"/>
      <c r="DA63" s="136"/>
      <c r="DB63" s="128"/>
      <c r="DC63" s="134"/>
      <c r="DD63" s="135"/>
      <c r="DE63" s="136"/>
      <c r="DF63" s="128"/>
      <c r="DG63" s="134"/>
      <c r="DH63" s="135"/>
      <c r="DI63" s="136"/>
      <c r="DJ63" s="128"/>
      <c r="DK63" s="134"/>
      <c r="DL63" s="135"/>
      <c r="DM63" s="136"/>
      <c r="DN63" s="133">
        <v>237</v>
      </c>
      <c r="DO63" s="134" t="s">
        <v>5</v>
      </c>
      <c r="DP63" s="135"/>
      <c r="DQ63" s="136"/>
      <c r="DR63" s="128"/>
      <c r="DS63" s="134"/>
      <c r="DT63" s="135"/>
      <c r="DU63" s="136"/>
      <c r="DV63" s="128"/>
      <c r="DW63" s="134"/>
      <c r="DX63" s="135"/>
      <c r="DY63" s="136"/>
      <c r="DZ63" s="128"/>
      <c r="EA63" s="134"/>
      <c r="EB63" s="135"/>
      <c r="EC63" s="136"/>
      <c r="ED63" s="133">
        <v>255</v>
      </c>
      <c r="EE63" s="134" t="s">
        <v>5</v>
      </c>
      <c r="EF63" s="135"/>
      <c r="EG63" s="136"/>
      <c r="EH63" s="128"/>
      <c r="EI63" s="134"/>
      <c r="EJ63" s="135"/>
      <c r="EK63" s="136"/>
      <c r="EL63" s="128"/>
      <c r="EM63" s="134"/>
      <c r="EN63" s="135"/>
      <c r="EO63" s="136"/>
      <c r="EP63" s="128"/>
      <c r="EQ63" s="134"/>
      <c r="ER63" s="135"/>
      <c r="ES63" s="136"/>
      <c r="ET63" s="133">
        <v>240</v>
      </c>
      <c r="EU63" s="134" t="s">
        <v>5</v>
      </c>
      <c r="EV63" s="135"/>
      <c r="EW63" s="136"/>
      <c r="EX63" s="128"/>
      <c r="EY63" s="134"/>
      <c r="EZ63" s="135"/>
      <c r="FA63" s="136"/>
      <c r="FB63" s="128"/>
      <c r="FC63" s="134"/>
      <c r="FD63" s="135"/>
      <c r="FE63" s="136"/>
      <c r="FF63" s="128"/>
      <c r="FG63" s="134"/>
      <c r="FH63" s="135"/>
      <c r="FI63" s="136"/>
      <c r="FJ63" s="133">
        <v>314</v>
      </c>
      <c r="FK63" s="134" t="s">
        <v>5</v>
      </c>
      <c r="FL63" s="135"/>
      <c r="FM63" s="136"/>
      <c r="FN63" s="128"/>
      <c r="FO63" s="134"/>
      <c r="FP63" s="135"/>
      <c r="FQ63" s="136"/>
      <c r="FR63" s="128"/>
      <c r="FS63" s="134"/>
      <c r="FT63" s="137">
        <v>230</v>
      </c>
      <c r="FU63" s="138">
        <v>240</v>
      </c>
      <c r="FV63" s="128">
        <v>235</v>
      </c>
      <c r="FW63" s="134" t="s">
        <v>5</v>
      </c>
      <c r="FX63" s="135"/>
      <c r="FY63" s="136"/>
      <c r="FZ63" s="128"/>
      <c r="GA63" s="134"/>
      <c r="GB63" s="135"/>
      <c r="GC63" s="136"/>
      <c r="GD63" s="133">
        <v>340</v>
      </c>
      <c r="GE63" s="134" t="s">
        <v>5</v>
      </c>
      <c r="GF63" s="135"/>
      <c r="GG63" s="136"/>
      <c r="GH63" s="128"/>
      <c r="GI63" s="134"/>
      <c r="GJ63" s="135"/>
      <c r="GK63" s="136"/>
      <c r="GL63" s="128"/>
      <c r="GM63" s="134"/>
      <c r="GN63" s="135"/>
      <c r="GO63" s="136"/>
      <c r="GP63" s="128"/>
      <c r="GQ63" s="134"/>
      <c r="GR63" s="78"/>
      <c r="GS63" s="93">
        <v>1</v>
      </c>
    </row>
    <row r="64" spans="1:201" ht="15.75" x14ac:dyDescent="0.25">
      <c r="A64">
        <v>1</v>
      </c>
      <c r="B64">
        <v>2011</v>
      </c>
      <c r="C64" s="71">
        <v>40555</v>
      </c>
      <c r="D64" s="78"/>
      <c r="E64" s="132"/>
      <c r="F64" s="133">
        <v>309</v>
      </c>
      <c r="G64" s="134" t="s">
        <v>5</v>
      </c>
      <c r="H64" s="135"/>
      <c r="I64" s="136"/>
      <c r="J64" s="128"/>
      <c r="K64" s="134"/>
      <c r="L64" s="135"/>
      <c r="M64" s="136"/>
      <c r="N64" s="128"/>
      <c r="O64" s="134"/>
      <c r="P64" s="135"/>
      <c r="Q64" s="136"/>
      <c r="R64" s="128"/>
      <c r="S64" s="134"/>
      <c r="T64" s="135"/>
      <c r="U64" s="136"/>
      <c r="V64" s="133">
        <v>253</v>
      </c>
      <c r="W64" s="134" t="s">
        <v>5</v>
      </c>
      <c r="X64" s="135"/>
      <c r="Y64" s="136"/>
      <c r="Z64" s="128"/>
      <c r="AA64" s="134"/>
      <c r="AB64" s="135"/>
      <c r="AC64" s="136"/>
      <c r="AD64" s="128"/>
      <c r="AE64" s="134"/>
      <c r="AF64" s="135"/>
      <c r="AG64" s="136"/>
      <c r="AH64" s="128"/>
      <c r="AI64" s="134"/>
      <c r="AJ64" s="135"/>
      <c r="AK64" s="136"/>
      <c r="AL64" s="133">
        <v>303</v>
      </c>
      <c r="AM64" s="134" t="s">
        <v>5</v>
      </c>
      <c r="AN64" s="135"/>
      <c r="AO64" s="136"/>
      <c r="AP64" s="128"/>
      <c r="AQ64" s="134"/>
      <c r="AR64" s="135"/>
      <c r="AS64" s="136"/>
      <c r="AT64" s="128"/>
      <c r="AU64" s="134"/>
      <c r="AV64" s="135"/>
      <c r="AW64" s="136"/>
      <c r="AX64" s="128"/>
      <c r="AY64" s="134"/>
      <c r="AZ64" s="135"/>
      <c r="BA64" s="136"/>
      <c r="BB64" s="133">
        <v>214</v>
      </c>
      <c r="BC64" s="134">
        <v>64</v>
      </c>
      <c r="BD64" s="135"/>
      <c r="BE64" s="136"/>
      <c r="BF64" s="128"/>
      <c r="BG64" s="134"/>
      <c r="BH64" s="135"/>
      <c r="BI64" s="136"/>
      <c r="BJ64" s="128"/>
      <c r="BK64" s="134"/>
      <c r="BL64" s="135"/>
      <c r="BM64" s="136"/>
      <c r="BN64" s="128"/>
      <c r="BO64" s="134"/>
      <c r="BP64" s="135"/>
      <c r="BQ64" s="136"/>
      <c r="BR64" s="133">
        <v>263</v>
      </c>
      <c r="BS64" s="134">
        <v>-10</v>
      </c>
      <c r="BT64" s="135"/>
      <c r="BU64" s="136"/>
      <c r="BV64" s="128"/>
      <c r="BW64" s="134"/>
      <c r="BX64" s="135"/>
      <c r="BY64" s="136"/>
      <c r="BZ64" s="128"/>
      <c r="CA64" s="134"/>
      <c r="CB64" s="135"/>
      <c r="CC64" s="136"/>
      <c r="CD64" s="128"/>
      <c r="CE64" s="134"/>
      <c r="CF64" s="135"/>
      <c r="CG64" s="136"/>
      <c r="CH64" s="133">
        <v>221</v>
      </c>
      <c r="CI64" s="134">
        <v>-7</v>
      </c>
      <c r="CJ64" s="135"/>
      <c r="CK64" s="136"/>
      <c r="CL64" s="128"/>
      <c r="CM64" s="134"/>
      <c r="CN64" s="135"/>
      <c r="CO64" s="136"/>
      <c r="CP64" s="128"/>
      <c r="CQ64" s="134"/>
      <c r="CR64" s="135"/>
      <c r="CS64" s="136"/>
      <c r="CT64" s="128"/>
      <c r="CU64" s="134"/>
      <c r="CV64" s="135"/>
      <c r="CW64" s="136"/>
      <c r="CX64" s="133">
        <v>245</v>
      </c>
      <c r="CY64" s="134">
        <v>-7</v>
      </c>
      <c r="CZ64" s="135"/>
      <c r="DA64" s="136"/>
      <c r="DB64" s="128"/>
      <c r="DC64" s="134"/>
      <c r="DD64" s="135"/>
      <c r="DE64" s="136"/>
      <c r="DF64" s="128"/>
      <c r="DG64" s="134"/>
      <c r="DH64" s="135"/>
      <c r="DI64" s="136"/>
      <c r="DJ64" s="128"/>
      <c r="DK64" s="134"/>
      <c r="DL64" s="135"/>
      <c r="DM64" s="136"/>
      <c r="DN64" s="133">
        <v>230</v>
      </c>
      <c r="DO64" s="134">
        <v>-7</v>
      </c>
      <c r="DP64" s="135"/>
      <c r="DQ64" s="136"/>
      <c r="DR64" s="128"/>
      <c r="DS64" s="134"/>
      <c r="DT64" s="135"/>
      <c r="DU64" s="136"/>
      <c r="DV64" s="128"/>
      <c r="DW64" s="134"/>
      <c r="DX64" s="135"/>
      <c r="DY64" s="136"/>
      <c r="DZ64" s="128"/>
      <c r="EA64" s="134"/>
      <c r="EB64" s="135"/>
      <c r="EC64" s="136"/>
      <c r="ED64" s="133">
        <v>230</v>
      </c>
      <c r="EE64" s="134">
        <v>-25</v>
      </c>
      <c r="EF64" s="135"/>
      <c r="EG64" s="136"/>
      <c r="EH64" s="128"/>
      <c r="EI64" s="134"/>
      <c r="EJ64" s="135"/>
      <c r="EK64" s="136"/>
      <c r="EL64" s="128"/>
      <c r="EM64" s="134"/>
      <c r="EN64" s="135"/>
      <c r="EO64" s="136"/>
      <c r="EP64" s="128"/>
      <c r="EQ64" s="134"/>
      <c r="ER64" s="135"/>
      <c r="ES64" s="136"/>
      <c r="ET64" s="133">
        <v>235</v>
      </c>
      <c r="EU64" s="134">
        <v>-5</v>
      </c>
      <c r="EV64" s="135"/>
      <c r="EW64" s="136"/>
      <c r="EX64" s="128"/>
      <c r="EY64" s="134"/>
      <c r="EZ64" s="135"/>
      <c r="FA64" s="136"/>
      <c r="FB64" s="128"/>
      <c r="FC64" s="134"/>
      <c r="FD64" s="135"/>
      <c r="FE64" s="136"/>
      <c r="FF64" s="128"/>
      <c r="FG64" s="134"/>
      <c r="FH64" s="135"/>
      <c r="FI64" s="136"/>
      <c r="FJ64" s="133">
        <v>329</v>
      </c>
      <c r="FK64" s="134">
        <v>15</v>
      </c>
      <c r="FL64" s="135"/>
      <c r="FM64" s="136"/>
      <c r="FN64" s="128"/>
      <c r="FO64" s="134"/>
      <c r="FP64" s="135"/>
      <c r="FQ64" s="136"/>
      <c r="FR64" s="128"/>
      <c r="FS64" s="134"/>
      <c r="FT64" s="137">
        <v>230</v>
      </c>
      <c r="FU64" s="138">
        <v>240</v>
      </c>
      <c r="FV64" s="128">
        <v>235</v>
      </c>
      <c r="FW64" s="134" t="s">
        <v>5</v>
      </c>
      <c r="FX64" s="135"/>
      <c r="FY64" s="136"/>
      <c r="FZ64" s="128"/>
      <c r="GA64" s="134"/>
      <c r="GB64" s="135"/>
      <c r="GC64" s="136"/>
      <c r="GD64" s="133">
        <v>340</v>
      </c>
      <c r="GE64" s="134" t="s">
        <v>5</v>
      </c>
      <c r="GF64" s="135"/>
      <c r="GG64" s="136"/>
      <c r="GH64" s="128"/>
      <c r="GI64" s="134"/>
      <c r="GJ64" s="135"/>
      <c r="GK64" s="136"/>
      <c r="GL64" s="128"/>
      <c r="GM64" s="134"/>
      <c r="GN64" s="135"/>
      <c r="GO64" s="136"/>
      <c r="GP64" s="128"/>
      <c r="GQ64" s="134"/>
      <c r="GR64" s="78"/>
      <c r="GS64" s="93">
        <v>1</v>
      </c>
    </row>
    <row r="65" spans="1:201" ht="15.75" x14ac:dyDescent="0.25">
      <c r="A65">
        <v>1</v>
      </c>
      <c r="B65">
        <v>2011</v>
      </c>
      <c r="C65" s="71">
        <v>40562</v>
      </c>
      <c r="D65" s="78"/>
      <c r="E65" s="132"/>
      <c r="F65" s="133">
        <v>314</v>
      </c>
      <c r="G65" s="134">
        <v>5</v>
      </c>
      <c r="H65" s="135"/>
      <c r="I65" s="136"/>
      <c r="J65" s="128"/>
      <c r="K65" s="134"/>
      <c r="L65" s="135"/>
      <c r="M65" s="136"/>
      <c r="N65" s="128"/>
      <c r="O65" s="134"/>
      <c r="P65" s="135"/>
      <c r="Q65" s="136"/>
      <c r="R65" s="128"/>
      <c r="S65" s="134"/>
      <c r="T65" s="135"/>
      <c r="U65" s="136"/>
      <c r="V65" s="133">
        <v>264</v>
      </c>
      <c r="W65" s="134">
        <v>11</v>
      </c>
      <c r="X65" s="135"/>
      <c r="Y65" s="136"/>
      <c r="Z65" s="128"/>
      <c r="AA65" s="134"/>
      <c r="AB65" s="135"/>
      <c r="AC65" s="136"/>
      <c r="AD65" s="128"/>
      <c r="AE65" s="134"/>
      <c r="AF65" s="135"/>
      <c r="AG65" s="136"/>
      <c r="AH65" s="128"/>
      <c r="AI65" s="134"/>
      <c r="AJ65" s="135"/>
      <c r="AK65" s="136"/>
      <c r="AL65" s="133">
        <v>315</v>
      </c>
      <c r="AM65" s="134">
        <v>12</v>
      </c>
      <c r="AN65" s="135"/>
      <c r="AO65" s="136"/>
      <c r="AP65" s="128"/>
      <c r="AQ65" s="134"/>
      <c r="AR65" s="135"/>
      <c r="AS65" s="136"/>
      <c r="AT65" s="128"/>
      <c r="AU65" s="134"/>
      <c r="AV65" s="135"/>
      <c r="AW65" s="136"/>
      <c r="AX65" s="128"/>
      <c r="AY65" s="134"/>
      <c r="AZ65" s="135"/>
      <c r="BA65" s="136"/>
      <c r="BB65" s="133">
        <v>204</v>
      </c>
      <c r="BC65" s="134">
        <v>-10</v>
      </c>
      <c r="BD65" s="135"/>
      <c r="BE65" s="136"/>
      <c r="BF65" s="128"/>
      <c r="BG65" s="134"/>
      <c r="BH65" s="135"/>
      <c r="BI65" s="136"/>
      <c r="BJ65" s="128"/>
      <c r="BK65" s="134"/>
      <c r="BL65" s="135"/>
      <c r="BM65" s="136"/>
      <c r="BN65" s="128"/>
      <c r="BO65" s="134"/>
      <c r="BP65" s="135"/>
      <c r="BQ65" s="136"/>
      <c r="BR65" s="133">
        <v>250</v>
      </c>
      <c r="BS65" s="134">
        <v>-13</v>
      </c>
      <c r="BT65" s="135"/>
      <c r="BU65" s="136"/>
      <c r="BV65" s="128"/>
      <c r="BW65" s="134"/>
      <c r="BX65" s="135"/>
      <c r="BY65" s="136"/>
      <c r="BZ65" s="128"/>
      <c r="CA65" s="134"/>
      <c r="CB65" s="135"/>
      <c r="CC65" s="136"/>
      <c r="CD65" s="128"/>
      <c r="CE65" s="134"/>
      <c r="CF65" s="135"/>
      <c r="CG65" s="136"/>
      <c r="CH65" s="133">
        <v>228</v>
      </c>
      <c r="CI65" s="134">
        <v>7</v>
      </c>
      <c r="CJ65" s="135"/>
      <c r="CK65" s="136"/>
      <c r="CL65" s="128"/>
      <c r="CM65" s="134"/>
      <c r="CN65" s="135"/>
      <c r="CO65" s="136"/>
      <c r="CP65" s="128"/>
      <c r="CQ65" s="134"/>
      <c r="CR65" s="135"/>
      <c r="CS65" s="136"/>
      <c r="CT65" s="128"/>
      <c r="CU65" s="134"/>
      <c r="CV65" s="135"/>
      <c r="CW65" s="136"/>
      <c r="CX65" s="133">
        <v>252</v>
      </c>
      <c r="CY65" s="134">
        <v>7</v>
      </c>
      <c r="CZ65" s="135"/>
      <c r="DA65" s="136"/>
      <c r="DB65" s="128"/>
      <c r="DC65" s="134"/>
      <c r="DD65" s="135"/>
      <c r="DE65" s="136"/>
      <c r="DF65" s="128"/>
      <c r="DG65" s="134"/>
      <c r="DH65" s="135"/>
      <c r="DI65" s="136"/>
      <c r="DJ65" s="128"/>
      <c r="DK65" s="134"/>
      <c r="DL65" s="135"/>
      <c r="DM65" s="136"/>
      <c r="DN65" s="133">
        <v>237</v>
      </c>
      <c r="DO65" s="134">
        <v>7</v>
      </c>
      <c r="DP65" s="135"/>
      <c r="DQ65" s="136"/>
      <c r="DR65" s="128"/>
      <c r="DS65" s="134"/>
      <c r="DT65" s="135"/>
      <c r="DU65" s="136"/>
      <c r="DV65" s="128"/>
      <c r="DW65" s="134"/>
      <c r="DX65" s="135"/>
      <c r="DY65" s="136"/>
      <c r="DZ65" s="128"/>
      <c r="EA65" s="134"/>
      <c r="EB65" s="135"/>
      <c r="EC65" s="136"/>
      <c r="ED65" s="133">
        <v>245</v>
      </c>
      <c r="EE65" s="134">
        <v>15</v>
      </c>
      <c r="EF65" s="135"/>
      <c r="EG65" s="136"/>
      <c r="EH65" s="128"/>
      <c r="EI65" s="134"/>
      <c r="EJ65" s="135"/>
      <c r="EK65" s="136"/>
      <c r="EL65" s="128"/>
      <c r="EM65" s="134"/>
      <c r="EN65" s="135"/>
      <c r="EO65" s="136"/>
      <c r="EP65" s="128"/>
      <c r="EQ65" s="134"/>
      <c r="ER65" s="135"/>
      <c r="ES65" s="136"/>
      <c r="ET65" s="133">
        <v>254</v>
      </c>
      <c r="EU65" s="134">
        <v>19</v>
      </c>
      <c r="EV65" s="135"/>
      <c r="EW65" s="136"/>
      <c r="EX65" s="128"/>
      <c r="EY65" s="134"/>
      <c r="EZ65" s="135"/>
      <c r="FA65" s="136"/>
      <c r="FB65" s="128"/>
      <c r="FC65" s="134"/>
      <c r="FD65" s="135"/>
      <c r="FE65" s="136"/>
      <c r="FF65" s="128"/>
      <c r="FG65" s="134"/>
      <c r="FH65" s="135"/>
      <c r="FI65" s="136"/>
      <c r="FJ65" s="133">
        <v>319</v>
      </c>
      <c r="FK65" s="134">
        <v>-10</v>
      </c>
      <c r="FL65" s="135"/>
      <c r="FM65" s="136"/>
      <c r="FN65" s="128"/>
      <c r="FO65" s="134"/>
      <c r="FP65" s="135"/>
      <c r="FQ65" s="136"/>
      <c r="FR65" s="128"/>
      <c r="FS65" s="134"/>
      <c r="FT65" s="135">
        <v>300</v>
      </c>
      <c r="FU65" s="136">
        <v>310</v>
      </c>
      <c r="FV65" s="128">
        <v>305</v>
      </c>
      <c r="FW65" s="134">
        <v>70</v>
      </c>
      <c r="FX65" s="135"/>
      <c r="FY65" s="136"/>
      <c r="FZ65" s="128"/>
      <c r="GA65" s="134"/>
      <c r="GB65" s="135"/>
      <c r="GC65" s="136"/>
      <c r="GD65" s="133">
        <v>345</v>
      </c>
      <c r="GE65" s="134">
        <v>5</v>
      </c>
      <c r="GF65" s="135"/>
      <c r="GG65" s="136"/>
      <c r="GH65" s="128"/>
      <c r="GI65" s="134"/>
      <c r="GJ65" s="135"/>
      <c r="GK65" s="136"/>
      <c r="GL65" s="128"/>
      <c r="GM65" s="134"/>
      <c r="GN65" s="135"/>
      <c r="GO65" s="136"/>
      <c r="GP65" s="128"/>
      <c r="GQ65" s="134"/>
      <c r="GR65" s="78"/>
      <c r="GS65" s="93">
        <v>1</v>
      </c>
    </row>
    <row r="66" spans="1:201" ht="15.75" x14ac:dyDescent="0.25">
      <c r="A66">
        <v>1</v>
      </c>
      <c r="B66">
        <v>2011</v>
      </c>
      <c r="C66" s="71">
        <v>40569</v>
      </c>
      <c r="D66" s="78"/>
      <c r="E66" s="132"/>
      <c r="F66" s="133">
        <v>304</v>
      </c>
      <c r="G66" s="134">
        <v>-10</v>
      </c>
      <c r="H66" s="135"/>
      <c r="I66" s="136"/>
      <c r="J66" s="128"/>
      <c r="K66" s="134"/>
      <c r="L66" s="135"/>
      <c r="M66" s="136"/>
      <c r="N66" s="128"/>
      <c r="O66" s="134"/>
      <c r="P66" s="135"/>
      <c r="Q66" s="136"/>
      <c r="R66" s="128"/>
      <c r="S66" s="134"/>
      <c r="T66" s="135"/>
      <c r="U66" s="136"/>
      <c r="V66" s="133">
        <v>254</v>
      </c>
      <c r="W66" s="134">
        <v>-10</v>
      </c>
      <c r="X66" s="135"/>
      <c r="Y66" s="136"/>
      <c r="Z66" s="128"/>
      <c r="AA66" s="134"/>
      <c r="AB66" s="135"/>
      <c r="AC66" s="136"/>
      <c r="AD66" s="128"/>
      <c r="AE66" s="134"/>
      <c r="AF66" s="135"/>
      <c r="AG66" s="136"/>
      <c r="AH66" s="128"/>
      <c r="AI66" s="134"/>
      <c r="AJ66" s="135"/>
      <c r="AK66" s="136"/>
      <c r="AL66" s="133">
        <v>305</v>
      </c>
      <c r="AM66" s="134">
        <v>-10</v>
      </c>
      <c r="AN66" s="135"/>
      <c r="AO66" s="136"/>
      <c r="AP66" s="128"/>
      <c r="AQ66" s="134"/>
      <c r="AR66" s="135"/>
      <c r="AS66" s="136"/>
      <c r="AT66" s="128"/>
      <c r="AU66" s="134"/>
      <c r="AV66" s="135"/>
      <c r="AW66" s="136"/>
      <c r="AX66" s="128"/>
      <c r="AY66" s="134"/>
      <c r="AZ66" s="135"/>
      <c r="BA66" s="136"/>
      <c r="BB66" s="133">
        <v>217</v>
      </c>
      <c r="BC66" s="134">
        <v>13</v>
      </c>
      <c r="BD66" s="135"/>
      <c r="BE66" s="136"/>
      <c r="BF66" s="128"/>
      <c r="BG66" s="134"/>
      <c r="BH66" s="135"/>
      <c r="BI66" s="136"/>
      <c r="BJ66" s="128"/>
      <c r="BK66" s="134"/>
      <c r="BL66" s="135"/>
      <c r="BM66" s="136"/>
      <c r="BN66" s="128"/>
      <c r="BO66" s="134"/>
      <c r="BP66" s="135"/>
      <c r="BQ66" s="136"/>
      <c r="BR66" s="133">
        <v>260</v>
      </c>
      <c r="BS66" s="134">
        <v>10</v>
      </c>
      <c r="BT66" s="135"/>
      <c r="BU66" s="136"/>
      <c r="BV66" s="128"/>
      <c r="BW66" s="134"/>
      <c r="BX66" s="135"/>
      <c r="BY66" s="136"/>
      <c r="BZ66" s="128"/>
      <c r="CA66" s="134"/>
      <c r="CB66" s="135"/>
      <c r="CC66" s="136"/>
      <c r="CD66" s="128"/>
      <c r="CE66" s="134"/>
      <c r="CF66" s="135"/>
      <c r="CG66" s="136"/>
      <c r="CH66" s="133">
        <v>228</v>
      </c>
      <c r="CI66" s="134" t="s">
        <v>5</v>
      </c>
      <c r="CJ66" s="135"/>
      <c r="CK66" s="136"/>
      <c r="CL66" s="128"/>
      <c r="CM66" s="134"/>
      <c r="CN66" s="135"/>
      <c r="CO66" s="136"/>
      <c r="CP66" s="128"/>
      <c r="CQ66" s="134"/>
      <c r="CR66" s="135"/>
      <c r="CS66" s="136"/>
      <c r="CT66" s="128"/>
      <c r="CU66" s="134"/>
      <c r="CV66" s="135"/>
      <c r="CW66" s="136"/>
      <c r="CX66" s="133">
        <v>252</v>
      </c>
      <c r="CY66" s="134" t="s">
        <v>5</v>
      </c>
      <c r="CZ66" s="135"/>
      <c r="DA66" s="136"/>
      <c r="DB66" s="128"/>
      <c r="DC66" s="134"/>
      <c r="DD66" s="135"/>
      <c r="DE66" s="136"/>
      <c r="DF66" s="128"/>
      <c r="DG66" s="134"/>
      <c r="DH66" s="135"/>
      <c r="DI66" s="136"/>
      <c r="DJ66" s="128"/>
      <c r="DK66" s="134"/>
      <c r="DL66" s="135"/>
      <c r="DM66" s="136"/>
      <c r="DN66" s="133">
        <v>237</v>
      </c>
      <c r="DO66" s="134" t="s">
        <v>5</v>
      </c>
      <c r="DP66" s="135"/>
      <c r="DQ66" s="136"/>
      <c r="DR66" s="128"/>
      <c r="DS66" s="134"/>
      <c r="DT66" s="135"/>
      <c r="DU66" s="136"/>
      <c r="DV66" s="128"/>
      <c r="DW66" s="134"/>
      <c r="DX66" s="135"/>
      <c r="DY66" s="136"/>
      <c r="DZ66" s="128"/>
      <c r="EA66" s="134"/>
      <c r="EB66" s="135"/>
      <c r="EC66" s="136"/>
      <c r="ED66" s="133">
        <v>250</v>
      </c>
      <c r="EE66" s="134">
        <v>5</v>
      </c>
      <c r="EF66" s="135"/>
      <c r="EG66" s="136"/>
      <c r="EH66" s="128"/>
      <c r="EI66" s="134"/>
      <c r="EJ66" s="135"/>
      <c r="EK66" s="136"/>
      <c r="EL66" s="128"/>
      <c r="EM66" s="134"/>
      <c r="EN66" s="135"/>
      <c r="EO66" s="136"/>
      <c r="EP66" s="128"/>
      <c r="EQ66" s="134"/>
      <c r="ER66" s="135"/>
      <c r="ES66" s="136"/>
      <c r="ET66" s="133">
        <v>262</v>
      </c>
      <c r="EU66" s="134">
        <v>8</v>
      </c>
      <c r="EV66" s="135"/>
      <c r="EW66" s="136"/>
      <c r="EX66" s="128"/>
      <c r="EY66" s="134"/>
      <c r="EZ66" s="135"/>
      <c r="FA66" s="136"/>
      <c r="FB66" s="128"/>
      <c r="FC66" s="134"/>
      <c r="FD66" s="135"/>
      <c r="FE66" s="136"/>
      <c r="FF66" s="128"/>
      <c r="FG66" s="134"/>
      <c r="FH66" s="135"/>
      <c r="FI66" s="136"/>
      <c r="FJ66" s="133">
        <v>329</v>
      </c>
      <c r="FK66" s="134">
        <v>10</v>
      </c>
      <c r="FL66" s="135"/>
      <c r="FM66" s="136"/>
      <c r="FN66" s="128"/>
      <c r="FO66" s="134"/>
      <c r="FP66" s="135"/>
      <c r="FQ66" s="136"/>
      <c r="FR66" s="128"/>
      <c r="FS66" s="134"/>
      <c r="FT66" s="135">
        <v>300</v>
      </c>
      <c r="FU66" s="136">
        <v>310</v>
      </c>
      <c r="FV66" s="128">
        <v>305</v>
      </c>
      <c r="FW66" s="134" t="s">
        <v>5</v>
      </c>
      <c r="FX66" s="135"/>
      <c r="FY66" s="136"/>
      <c r="FZ66" s="128"/>
      <c r="GA66" s="134"/>
      <c r="GB66" s="135"/>
      <c r="GC66" s="136"/>
      <c r="GD66" s="133">
        <v>315</v>
      </c>
      <c r="GE66" s="134">
        <v>-30</v>
      </c>
      <c r="GF66" s="135"/>
      <c r="GG66" s="136"/>
      <c r="GH66" s="128"/>
      <c r="GI66" s="134"/>
      <c r="GJ66" s="135"/>
      <c r="GK66" s="136"/>
      <c r="GL66" s="128"/>
      <c r="GM66" s="134"/>
      <c r="GN66" s="135"/>
      <c r="GO66" s="136"/>
      <c r="GP66" s="128"/>
      <c r="GQ66" s="134"/>
      <c r="GR66" s="78"/>
      <c r="GS66" s="93">
        <v>1</v>
      </c>
    </row>
    <row r="67" spans="1:201" ht="15.75" x14ac:dyDescent="0.25">
      <c r="A67">
        <v>2</v>
      </c>
      <c r="B67">
        <v>2011</v>
      </c>
      <c r="C67" s="71">
        <v>40576</v>
      </c>
      <c r="D67" s="78"/>
      <c r="E67" s="132"/>
      <c r="F67" s="133">
        <v>304</v>
      </c>
      <c r="G67" s="134" t="s">
        <v>5</v>
      </c>
      <c r="H67" s="135"/>
      <c r="I67" s="136"/>
      <c r="J67" s="128"/>
      <c r="K67" s="134"/>
      <c r="L67" s="135"/>
      <c r="M67" s="136"/>
      <c r="N67" s="128"/>
      <c r="O67" s="134"/>
      <c r="P67" s="135"/>
      <c r="Q67" s="136"/>
      <c r="R67" s="128"/>
      <c r="S67" s="134"/>
      <c r="T67" s="135"/>
      <c r="U67" s="136"/>
      <c r="V67" s="133">
        <v>269</v>
      </c>
      <c r="W67" s="134">
        <v>15</v>
      </c>
      <c r="X67" s="135"/>
      <c r="Y67" s="136"/>
      <c r="Z67" s="128"/>
      <c r="AA67" s="134"/>
      <c r="AB67" s="135"/>
      <c r="AC67" s="136"/>
      <c r="AD67" s="128"/>
      <c r="AE67" s="134"/>
      <c r="AF67" s="135"/>
      <c r="AG67" s="136"/>
      <c r="AH67" s="128"/>
      <c r="AI67" s="134"/>
      <c r="AJ67" s="135"/>
      <c r="AK67" s="136"/>
      <c r="AL67" s="133">
        <v>320</v>
      </c>
      <c r="AM67" s="134">
        <v>15</v>
      </c>
      <c r="AN67" s="135"/>
      <c r="AO67" s="136"/>
      <c r="AP67" s="128"/>
      <c r="AQ67" s="134"/>
      <c r="AR67" s="135"/>
      <c r="AS67" s="136"/>
      <c r="AT67" s="128"/>
      <c r="AU67" s="134"/>
      <c r="AV67" s="135"/>
      <c r="AW67" s="136"/>
      <c r="AX67" s="128"/>
      <c r="AY67" s="134"/>
      <c r="AZ67" s="135"/>
      <c r="BA67" s="136"/>
      <c r="BB67" s="133">
        <v>227</v>
      </c>
      <c r="BC67" s="134">
        <v>10</v>
      </c>
      <c r="BD67" s="135"/>
      <c r="BE67" s="136"/>
      <c r="BF67" s="128"/>
      <c r="BG67" s="134"/>
      <c r="BH67" s="135"/>
      <c r="BI67" s="136"/>
      <c r="BJ67" s="128"/>
      <c r="BK67" s="134"/>
      <c r="BL67" s="135"/>
      <c r="BM67" s="136"/>
      <c r="BN67" s="128"/>
      <c r="BO67" s="134"/>
      <c r="BP67" s="135"/>
      <c r="BQ67" s="136"/>
      <c r="BR67" s="133">
        <v>265</v>
      </c>
      <c r="BS67" s="134">
        <v>5</v>
      </c>
      <c r="BT67" s="135"/>
      <c r="BU67" s="136"/>
      <c r="BV67" s="128"/>
      <c r="BW67" s="134"/>
      <c r="BX67" s="135"/>
      <c r="BY67" s="136"/>
      <c r="BZ67" s="128"/>
      <c r="CA67" s="134"/>
      <c r="CB67" s="135"/>
      <c r="CC67" s="136"/>
      <c r="CD67" s="128"/>
      <c r="CE67" s="134"/>
      <c r="CF67" s="135"/>
      <c r="CG67" s="136"/>
      <c r="CH67" s="133">
        <v>218</v>
      </c>
      <c r="CI67" s="134">
        <v>-10</v>
      </c>
      <c r="CJ67" s="135"/>
      <c r="CK67" s="136"/>
      <c r="CL67" s="128"/>
      <c r="CM67" s="134"/>
      <c r="CN67" s="135"/>
      <c r="CO67" s="136"/>
      <c r="CP67" s="128"/>
      <c r="CQ67" s="134"/>
      <c r="CR67" s="135"/>
      <c r="CS67" s="136"/>
      <c r="CT67" s="128"/>
      <c r="CU67" s="134"/>
      <c r="CV67" s="135"/>
      <c r="CW67" s="136"/>
      <c r="CX67" s="133">
        <v>250</v>
      </c>
      <c r="CY67" s="134">
        <v>-2</v>
      </c>
      <c r="CZ67" s="135"/>
      <c r="DA67" s="136"/>
      <c r="DB67" s="128"/>
      <c r="DC67" s="134"/>
      <c r="DD67" s="135"/>
      <c r="DE67" s="136"/>
      <c r="DF67" s="128"/>
      <c r="DG67" s="134"/>
      <c r="DH67" s="135"/>
      <c r="DI67" s="136"/>
      <c r="DJ67" s="128"/>
      <c r="DK67" s="134"/>
      <c r="DL67" s="135"/>
      <c r="DM67" s="136"/>
      <c r="DN67" s="133">
        <v>237</v>
      </c>
      <c r="DO67" s="134" t="s">
        <v>5</v>
      </c>
      <c r="DP67" s="135"/>
      <c r="DQ67" s="136"/>
      <c r="DR67" s="128"/>
      <c r="DS67" s="134"/>
      <c r="DT67" s="135"/>
      <c r="DU67" s="136"/>
      <c r="DV67" s="128"/>
      <c r="DW67" s="134"/>
      <c r="DX67" s="135"/>
      <c r="DY67" s="136"/>
      <c r="DZ67" s="128"/>
      <c r="EA67" s="134"/>
      <c r="EB67" s="135"/>
      <c r="EC67" s="136"/>
      <c r="ED67" s="133">
        <v>248</v>
      </c>
      <c r="EE67" s="134">
        <v>-2</v>
      </c>
      <c r="EF67" s="135"/>
      <c r="EG67" s="136"/>
      <c r="EH67" s="128"/>
      <c r="EI67" s="134"/>
      <c r="EJ67" s="135"/>
      <c r="EK67" s="136"/>
      <c r="EL67" s="128"/>
      <c r="EM67" s="134"/>
      <c r="EN67" s="135"/>
      <c r="EO67" s="136"/>
      <c r="EP67" s="128"/>
      <c r="EQ67" s="134"/>
      <c r="ER67" s="135"/>
      <c r="ES67" s="136"/>
      <c r="ET67" s="133">
        <v>260</v>
      </c>
      <c r="EU67" s="134">
        <v>-2</v>
      </c>
      <c r="EV67" s="135"/>
      <c r="EW67" s="136"/>
      <c r="EX67" s="128"/>
      <c r="EY67" s="134"/>
      <c r="EZ67" s="135"/>
      <c r="FA67" s="136"/>
      <c r="FB67" s="128"/>
      <c r="FC67" s="134"/>
      <c r="FD67" s="135"/>
      <c r="FE67" s="136"/>
      <c r="FF67" s="128"/>
      <c r="FG67" s="134"/>
      <c r="FH67" s="135"/>
      <c r="FI67" s="136"/>
      <c r="FJ67" s="133">
        <v>339</v>
      </c>
      <c r="FK67" s="134">
        <v>10</v>
      </c>
      <c r="FL67" s="135"/>
      <c r="FM67" s="136"/>
      <c r="FN67" s="128"/>
      <c r="FO67" s="134"/>
      <c r="FP67" s="135"/>
      <c r="FQ67" s="136"/>
      <c r="FR67" s="128"/>
      <c r="FS67" s="134"/>
      <c r="FT67" s="137">
        <v>300</v>
      </c>
      <c r="FU67" s="138">
        <v>310</v>
      </c>
      <c r="FV67" s="128">
        <v>305</v>
      </c>
      <c r="FW67" s="134" t="s">
        <v>5</v>
      </c>
      <c r="FX67" s="135"/>
      <c r="FY67" s="136"/>
      <c r="FZ67" s="128"/>
      <c r="GA67" s="134"/>
      <c r="GB67" s="135"/>
      <c r="GC67" s="136"/>
      <c r="GD67" s="133">
        <v>310</v>
      </c>
      <c r="GE67" s="134">
        <v>-5</v>
      </c>
      <c r="GF67" s="135"/>
      <c r="GG67" s="136"/>
      <c r="GH67" s="128"/>
      <c r="GI67" s="134"/>
      <c r="GJ67" s="135"/>
      <c r="GK67" s="136"/>
      <c r="GL67" s="128"/>
      <c r="GM67" s="134"/>
      <c r="GN67" s="135"/>
      <c r="GO67" s="136"/>
      <c r="GP67" s="128"/>
      <c r="GQ67" s="134"/>
      <c r="GR67" s="78"/>
      <c r="GS67" s="93">
        <v>2</v>
      </c>
    </row>
    <row r="68" spans="1:201" ht="15.75" x14ac:dyDescent="0.25">
      <c r="A68">
        <v>2</v>
      </c>
      <c r="B68">
        <v>2011</v>
      </c>
      <c r="C68" s="71">
        <v>40583</v>
      </c>
      <c r="D68" s="78"/>
      <c r="E68" s="132"/>
      <c r="F68" s="133">
        <v>304</v>
      </c>
      <c r="G68" s="134" t="s">
        <v>5</v>
      </c>
      <c r="H68" s="135"/>
      <c r="I68" s="136"/>
      <c r="J68" s="128"/>
      <c r="K68" s="134"/>
      <c r="L68" s="135"/>
      <c r="M68" s="136"/>
      <c r="N68" s="128"/>
      <c r="O68" s="134"/>
      <c r="P68" s="135"/>
      <c r="Q68" s="136"/>
      <c r="R68" s="128"/>
      <c r="S68" s="134"/>
      <c r="T68" s="135"/>
      <c r="U68" s="136"/>
      <c r="V68" s="133">
        <v>269</v>
      </c>
      <c r="W68" s="134" t="s">
        <v>5</v>
      </c>
      <c r="X68" s="135"/>
      <c r="Y68" s="136"/>
      <c r="Z68" s="128"/>
      <c r="AA68" s="134"/>
      <c r="AB68" s="135"/>
      <c r="AC68" s="136"/>
      <c r="AD68" s="128"/>
      <c r="AE68" s="134"/>
      <c r="AF68" s="135"/>
      <c r="AG68" s="136"/>
      <c r="AH68" s="128"/>
      <c r="AI68" s="134"/>
      <c r="AJ68" s="135"/>
      <c r="AK68" s="136"/>
      <c r="AL68" s="133">
        <v>320</v>
      </c>
      <c r="AM68" s="134" t="s">
        <v>5</v>
      </c>
      <c r="AN68" s="135"/>
      <c r="AO68" s="136"/>
      <c r="AP68" s="128"/>
      <c r="AQ68" s="134"/>
      <c r="AR68" s="135"/>
      <c r="AS68" s="136"/>
      <c r="AT68" s="128"/>
      <c r="AU68" s="134"/>
      <c r="AV68" s="135"/>
      <c r="AW68" s="136"/>
      <c r="AX68" s="128"/>
      <c r="AY68" s="134"/>
      <c r="AZ68" s="135"/>
      <c r="BA68" s="136"/>
      <c r="BB68" s="133">
        <v>227</v>
      </c>
      <c r="BC68" s="134" t="s">
        <v>5</v>
      </c>
      <c r="BD68" s="135"/>
      <c r="BE68" s="136"/>
      <c r="BF68" s="128"/>
      <c r="BG68" s="134"/>
      <c r="BH68" s="135"/>
      <c r="BI68" s="136"/>
      <c r="BJ68" s="128"/>
      <c r="BK68" s="134"/>
      <c r="BL68" s="135"/>
      <c r="BM68" s="136"/>
      <c r="BN68" s="128"/>
      <c r="BO68" s="134"/>
      <c r="BP68" s="135"/>
      <c r="BQ68" s="136"/>
      <c r="BR68" s="133">
        <v>265</v>
      </c>
      <c r="BS68" s="134" t="s">
        <v>5</v>
      </c>
      <c r="BT68" s="135"/>
      <c r="BU68" s="136"/>
      <c r="BV68" s="128"/>
      <c r="BW68" s="134"/>
      <c r="BX68" s="135"/>
      <c r="BY68" s="136"/>
      <c r="BZ68" s="128"/>
      <c r="CA68" s="134"/>
      <c r="CB68" s="135"/>
      <c r="CC68" s="136"/>
      <c r="CD68" s="128"/>
      <c r="CE68" s="134"/>
      <c r="CF68" s="135"/>
      <c r="CG68" s="136"/>
      <c r="CH68" s="133">
        <v>218</v>
      </c>
      <c r="CI68" s="134" t="s">
        <v>5</v>
      </c>
      <c r="CJ68" s="135"/>
      <c r="CK68" s="136"/>
      <c r="CL68" s="128"/>
      <c r="CM68" s="134"/>
      <c r="CN68" s="135"/>
      <c r="CO68" s="136"/>
      <c r="CP68" s="128"/>
      <c r="CQ68" s="134"/>
      <c r="CR68" s="135"/>
      <c r="CS68" s="136"/>
      <c r="CT68" s="128"/>
      <c r="CU68" s="134"/>
      <c r="CV68" s="135"/>
      <c r="CW68" s="136"/>
      <c r="CX68" s="133">
        <v>250</v>
      </c>
      <c r="CY68" s="134" t="s">
        <v>5</v>
      </c>
      <c r="CZ68" s="135"/>
      <c r="DA68" s="136"/>
      <c r="DB68" s="128"/>
      <c r="DC68" s="134"/>
      <c r="DD68" s="135"/>
      <c r="DE68" s="136"/>
      <c r="DF68" s="128"/>
      <c r="DG68" s="134"/>
      <c r="DH68" s="135"/>
      <c r="DI68" s="136"/>
      <c r="DJ68" s="128"/>
      <c r="DK68" s="134"/>
      <c r="DL68" s="135"/>
      <c r="DM68" s="136"/>
      <c r="DN68" s="133">
        <v>237</v>
      </c>
      <c r="DO68" s="134" t="s">
        <v>5</v>
      </c>
      <c r="DP68" s="135"/>
      <c r="DQ68" s="136"/>
      <c r="DR68" s="128"/>
      <c r="DS68" s="134"/>
      <c r="DT68" s="135"/>
      <c r="DU68" s="136"/>
      <c r="DV68" s="128"/>
      <c r="DW68" s="134"/>
      <c r="DX68" s="135"/>
      <c r="DY68" s="136"/>
      <c r="DZ68" s="128"/>
      <c r="EA68" s="134"/>
      <c r="EB68" s="135"/>
      <c r="EC68" s="136"/>
      <c r="ED68" s="133">
        <v>248</v>
      </c>
      <c r="EE68" s="134" t="s">
        <v>5</v>
      </c>
      <c r="EF68" s="135"/>
      <c r="EG68" s="136"/>
      <c r="EH68" s="128"/>
      <c r="EI68" s="134"/>
      <c r="EJ68" s="135"/>
      <c r="EK68" s="136"/>
      <c r="EL68" s="128"/>
      <c r="EM68" s="134"/>
      <c r="EN68" s="135"/>
      <c r="EO68" s="136"/>
      <c r="EP68" s="128"/>
      <c r="EQ68" s="134"/>
      <c r="ER68" s="135"/>
      <c r="ES68" s="136"/>
      <c r="ET68" s="133">
        <v>260</v>
      </c>
      <c r="EU68" s="134" t="s">
        <v>5</v>
      </c>
      <c r="EV68" s="135"/>
      <c r="EW68" s="136"/>
      <c r="EX68" s="128"/>
      <c r="EY68" s="134"/>
      <c r="EZ68" s="135"/>
      <c r="FA68" s="136"/>
      <c r="FB68" s="128"/>
      <c r="FC68" s="134"/>
      <c r="FD68" s="135"/>
      <c r="FE68" s="136"/>
      <c r="FF68" s="128"/>
      <c r="FG68" s="134"/>
      <c r="FH68" s="135"/>
      <c r="FI68" s="136"/>
      <c r="FJ68" s="133">
        <v>339</v>
      </c>
      <c r="FK68" s="134" t="s">
        <v>5</v>
      </c>
      <c r="FL68" s="135"/>
      <c r="FM68" s="136"/>
      <c r="FN68" s="128"/>
      <c r="FO68" s="134"/>
      <c r="FP68" s="135"/>
      <c r="FQ68" s="136"/>
      <c r="FR68" s="128"/>
      <c r="FS68" s="134"/>
      <c r="FT68" s="137">
        <v>300</v>
      </c>
      <c r="FU68" s="138">
        <v>310</v>
      </c>
      <c r="FV68" s="128">
        <v>305</v>
      </c>
      <c r="FW68" s="134" t="s">
        <v>5</v>
      </c>
      <c r="FX68" s="135"/>
      <c r="FY68" s="136"/>
      <c r="FZ68" s="128"/>
      <c r="GA68" s="134"/>
      <c r="GB68" s="135"/>
      <c r="GC68" s="136"/>
      <c r="GD68" s="133">
        <v>310</v>
      </c>
      <c r="GE68" s="134" t="s">
        <v>5</v>
      </c>
      <c r="GF68" s="135"/>
      <c r="GG68" s="136"/>
      <c r="GH68" s="128"/>
      <c r="GI68" s="134"/>
      <c r="GJ68" s="135"/>
      <c r="GK68" s="136"/>
      <c r="GL68" s="128"/>
      <c r="GM68" s="134"/>
      <c r="GN68" s="135"/>
      <c r="GO68" s="136"/>
      <c r="GP68" s="128"/>
      <c r="GQ68" s="134"/>
      <c r="GR68" s="78"/>
      <c r="GS68" s="93">
        <v>2</v>
      </c>
    </row>
    <row r="69" spans="1:201" ht="15.75" x14ac:dyDescent="0.25">
      <c r="A69">
        <v>2</v>
      </c>
      <c r="B69">
        <v>2011</v>
      </c>
      <c r="C69" s="71">
        <v>40590</v>
      </c>
      <c r="D69" s="78"/>
      <c r="E69" s="132"/>
      <c r="F69" s="133">
        <v>312</v>
      </c>
      <c r="G69" s="134">
        <v>8</v>
      </c>
      <c r="H69" s="135"/>
      <c r="I69" s="136"/>
      <c r="J69" s="128"/>
      <c r="K69" s="134"/>
      <c r="L69" s="135"/>
      <c r="M69" s="136"/>
      <c r="N69" s="128"/>
      <c r="O69" s="134"/>
      <c r="P69" s="135"/>
      <c r="Q69" s="136"/>
      <c r="R69" s="128"/>
      <c r="S69" s="134"/>
      <c r="T69" s="135"/>
      <c r="U69" s="136"/>
      <c r="V69" s="133">
        <v>277</v>
      </c>
      <c r="W69" s="134">
        <v>8</v>
      </c>
      <c r="X69" s="135"/>
      <c r="Y69" s="136"/>
      <c r="Z69" s="128"/>
      <c r="AA69" s="134"/>
      <c r="AB69" s="135"/>
      <c r="AC69" s="136"/>
      <c r="AD69" s="128"/>
      <c r="AE69" s="134"/>
      <c r="AF69" s="135"/>
      <c r="AG69" s="136"/>
      <c r="AH69" s="128"/>
      <c r="AI69" s="134"/>
      <c r="AJ69" s="135"/>
      <c r="AK69" s="136"/>
      <c r="AL69" s="133">
        <v>322</v>
      </c>
      <c r="AM69" s="134">
        <v>2</v>
      </c>
      <c r="AN69" s="135"/>
      <c r="AO69" s="136"/>
      <c r="AP69" s="128"/>
      <c r="AQ69" s="134"/>
      <c r="AR69" s="135"/>
      <c r="AS69" s="136"/>
      <c r="AT69" s="128"/>
      <c r="AU69" s="134"/>
      <c r="AV69" s="135"/>
      <c r="AW69" s="136"/>
      <c r="AX69" s="128"/>
      <c r="AY69" s="134"/>
      <c r="AZ69" s="135"/>
      <c r="BA69" s="136"/>
      <c r="BB69" s="133">
        <v>227</v>
      </c>
      <c r="BC69" s="134" t="s">
        <v>5</v>
      </c>
      <c r="BD69" s="135"/>
      <c r="BE69" s="136"/>
      <c r="BF69" s="128"/>
      <c r="BG69" s="134"/>
      <c r="BH69" s="135"/>
      <c r="BI69" s="136"/>
      <c r="BJ69" s="128"/>
      <c r="BK69" s="134"/>
      <c r="BL69" s="135"/>
      <c r="BM69" s="136"/>
      <c r="BN69" s="128"/>
      <c r="BO69" s="134"/>
      <c r="BP69" s="135"/>
      <c r="BQ69" s="136"/>
      <c r="BR69" s="133">
        <v>265</v>
      </c>
      <c r="BS69" s="134" t="s">
        <v>5</v>
      </c>
      <c r="BT69" s="135"/>
      <c r="BU69" s="136"/>
      <c r="BV69" s="128"/>
      <c r="BW69" s="134"/>
      <c r="BX69" s="135"/>
      <c r="BY69" s="136"/>
      <c r="BZ69" s="128"/>
      <c r="CA69" s="134"/>
      <c r="CB69" s="135"/>
      <c r="CC69" s="136"/>
      <c r="CD69" s="128"/>
      <c r="CE69" s="134"/>
      <c r="CF69" s="135"/>
      <c r="CG69" s="136"/>
      <c r="CH69" s="133">
        <v>241</v>
      </c>
      <c r="CI69" s="134">
        <v>23</v>
      </c>
      <c r="CJ69" s="135"/>
      <c r="CK69" s="136"/>
      <c r="CL69" s="128"/>
      <c r="CM69" s="134"/>
      <c r="CN69" s="135"/>
      <c r="CO69" s="136"/>
      <c r="CP69" s="128"/>
      <c r="CQ69" s="134"/>
      <c r="CR69" s="135"/>
      <c r="CS69" s="136"/>
      <c r="CT69" s="128"/>
      <c r="CU69" s="134"/>
      <c r="CV69" s="135"/>
      <c r="CW69" s="136"/>
      <c r="CX69" s="133">
        <v>260</v>
      </c>
      <c r="CY69" s="134">
        <v>10</v>
      </c>
      <c r="CZ69" s="135"/>
      <c r="DA69" s="136"/>
      <c r="DB69" s="128"/>
      <c r="DC69" s="134"/>
      <c r="DD69" s="135"/>
      <c r="DE69" s="136"/>
      <c r="DF69" s="128"/>
      <c r="DG69" s="134"/>
      <c r="DH69" s="135"/>
      <c r="DI69" s="136"/>
      <c r="DJ69" s="128"/>
      <c r="DK69" s="134"/>
      <c r="DL69" s="135"/>
      <c r="DM69" s="136"/>
      <c r="DN69" s="133">
        <v>245</v>
      </c>
      <c r="DO69" s="134">
        <v>8</v>
      </c>
      <c r="DP69" s="135"/>
      <c r="DQ69" s="136"/>
      <c r="DR69" s="128"/>
      <c r="DS69" s="134"/>
      <c r="DT69" s="135"/>
      <c r="DU69" s="136"/>
      <c r="DV69" s="128"/>
      <c r="DW69" s="134"/>
      <c r="DX69" s="135"/>
      <c r="DY69" s="136"/>
      <c r="DZ69" s="128"/>
      <c r="EA69" s="134"/>
      <c r="EB69" s="135"/>
      <c r="EC69" s="136"/>
      <c r="ED69" s="133">
        <v>263</v>
      </c>
      <c r="EE69" s="134">
        <v>15</v>
      </c>
      <c r="EF69" s="135"/>
      <c r="EG69" s="136"/>
      <c r="EH69" s="128"/>
      <c r="EI69" s="134"/>
      <c r="EJ69" s="135"/>
      <c r="EK69" s="136"/>
      <c r="EL69" s="128"/>
      <c r="EM69" s="134"/>
      <c r="EN69" s="135"/>
      <c r="EO69" s="136"/>
      <c r="EP69" s="128"/>
      <c r="EQ69" s="134"/>
      <c r="ER69" s="135"/>
      <c r="ES69" s="136"/>
      <c r="ET69" s="133">
        <v>275</v>
      </c>
      <c r="EU69" s="134">
        <v>15</v>
      </c>
      <c r="EV69" s="135"/>
      <c r="EW69" s="136"/>
      <c r="EX69" s="128"/>
      <c r="EY69" s="134"/>
      <c r="EZ69" s="135"/>
      <c r="FA69" s="136"/>
      <c r="FB69" s="128"/>
      <c r="FC69" s="134"/>
      <c r="FD69" s="135"/>
      <c r="FE69" s="136"/>
      <c r="FF69" s="128"/>
      <c r="FG69" s="134"/>
      <c r="FH69" s="135"/>
      <c r="FI69" s="136"/>
      <c r="FJ69" s="133">
        <v>339</v>
      </c>
      <c r="FK69" s="134" t="s">
        <v>5</v>
      </c>
      <c r="FL69" s="135"/>
      <c r="FM69" s="136"/>
      <c r="FN69" s="128"/>
      <c r="FO69" s="134"/>
      <c r="FP69" s="135"/>
      <c r="FQ69" s="136"/>
      <c r="FR69" s="128"/>
      <c r="FS69" s="134"/>
      <c r="FT69" s="137">
        <v>300</v>
      </c>
      <c r="FU69" s="138">
        <v>310</v>
      </c>
      <c r="FV69" s="128">
        <v>305</v>
      </c>
      <c r="FW69" s="134" t="s">
        <v>5</v>
      </c>
      <c r="FX69" s="135"/>
      <c r="FY69" s="136"/>
      <c r="FZ69" s="128"/>
      <c r="GA69" s="134"/>
      <c r="GB69" s="135"/>
      <c r="GC69" s="136"/>
      <c r="GD69" s="133">
        <v>320</v>
      </c>
      <c r="GE69" s="134">
        <v>10</v>
      </c>
      <c r="GF69" s="135"/>
      <c r="GG69" s="136"/>
      <c r="GH69" s="128"/>
      <c r="GI69" s="134"/>
      <c r="GJ69" s="135"/>
      <c r="GK69" s="136"/>
      <c r="GL69" s="128"/>
      <c r="GM69" s="134"/>
      <c r="GN69" s="135"/>
      <c r="GO69" s="136"/>
      <c r="GP69" s="128"/>
      <c r="GQ69" s="134"/>
      <c r="GR69" s="78"/>
      <c r="GS69" s="93">
        <v>2</v>
      </c>
    </row>
    <row r="70" spans="1:201" ht="15.75" x14ac:dyDescent="0.25">
      <c r="A70">
        <v>2</v>
      </c>
      <c r="B70">
        <v>2011</v>
      </c>
      <c r="C70" s="71">
        <v>40597</v>
      </c>
      <c r="D70" s="78"/>
      <c r="E70" s="132"/>
      <c r="F70" s="139">
        <v>312</v>
      </c>
      <c r="G70" s="134" t="s">
        <v>5</v>
      </c>
      <c r="H70" s="135"/>
      <c r="I70" s="136"/>
      <c r="J70" s="128"/>
      <c r="K70" s="134"/>
      <c r="L70" s="135"/>
      <c r="M70" s="136"/>
      <c r="N70" s="128"/>
      <c r="O70" s="134"/>
      <c r="P70" s="135"/>
      <c r="Q70" s="136"/>
      <c r="R70" s="128"/>
      <c r="S70" s="134"/>
      <c r="T70" s="135"/>
      <c r="U70" s="136"/>
      <c r="V70" s="139">
        <v>277</v>
      </c>
      <c r="W70" s="134" t="s">
        <v>5</v>
      </c>
      <c r="X70" s="135"/>
      <c r="Y70" s="136"/>
      <c r="Z70" s="128"/>
      <c r="AA70" s="134"/>
      <c r="AB70" s="135"/>
      <c r="AC70" s="136"/>
      <c r="AD70" s="128"/>
      <c r="AE70" s="134"/>
      <c r="AF70" s="135"/>
      <c r="AG70" s="136"/>
      <c r="AH70" s="128"/>
      <c r="AI70" s="134"/>
      <c r="AJ70" s="135"/>
      <c r="AK70" s="136"/>
      <c r="AL70" s="139">
        <v>322</v>
      </c>
      <c r="AM70" s="134" t="s">
        <v>5</v>
      </c>
      <c r="AN70" s="135"/>
      <c r="AO70" s="136"/>
      <c r="AP70" s="128"/>
      <c r="AQ70" s="134"/>
      <c r="AR70" s="135"/>
      <c r="AS70" s="136"/>
      <c r="AT70" s="128"/>
      <c r="AU70" s="134"/>
      <c r="AV70" s="135"/>
      <c r="AW70" s="136"/>
      <c r="AX70" s="128"/>
      <c r="AY70" s="134"/>
      <c r="AZ70" s="135"/>
      <c r="BA70" s="136"/>
      <c r="BB70" s="139">
        <v>227</v>
      </c>
      <c r="BC70" s="134" t="s">
        <v>5</v>
      </c>
      <c r="BD70" s="135"/>
      <c r="BE70" s="136"/>
      <c r="BF70" s="128"/>
      <c r="BG70" s="134"/>
      <c r="BH70" s="135"/>
      <c r="BI70" s="136"/>
      <c r="BJ70" s="128"/>
      <c r="BK70" s="134"/>
      <c r="BL70" s="135"/>
      <c r="BM70" s="136"/>
      <c r="BN70" s="128"/>
      <c r="BO70" s="134"/>
      <c r="BP70" s="135"/>
      <c r="BQ70" s="136"/>
      <c r="BR70" s="139">
        <v>260</v>
      </c>
      <c r="BS70" s="134">
        <v>-5</v>
      </c>
      <c r="BT70" s="135"/>
      <c r="BU70" s="136"/>
      <c r="BV70" s="128"/>
      <c r="BW70" s="134"/>
      <c r="BX70" s="135"/>
      <c r="BY70" s="136"/>
      <c r="BZ70" s="128"/>
      <c r="CA70" s="134"/>
      <c r="CB70" s="135"/>
      <c r="CC70" s="136"/>
      <c r="CD70" s="128"/>
      <c r="CE70" s="134"/>
      <c r="CF70" s="135"/>
      <c r="CG70" s="136"/>
      <c r="CH70" s="139">
        <v>236</v>
      </c>
      <c r="CI70" s="134">
        <v>-5</v>
      </c>
      <c r="CJ70" s="135"/>
      <c r="CK70" s="136"/>
      <c r="CL70" s="128"/>
      <c r="CM70" s="134"/>
      <c r="CN70" s="135"/>
      <c r="CO70" s="136"/>
      <c r="CP70" s="128"/>
      <c r="CQ70" s="134"/>
      <c r="CR70" s="135"/>
      <c r="CS70" s="136"/>
      <c r="CT70" s="128"/>
      <c r="CU70" s="134"/>
      <c r="CV70" s="135"/>
      <c r="CW70" s="136"/>
      <c r="CX70" s="139">
        <v>252</v>
      </c>
      <c r="CY70" s="134">
        <v>-8</v>
      </c>
      <c r="CZ70" s="135"/>
      <c r="DA70" s="136"/>
      <c r="DB70" s="128"/>
      <c r="DC70" s="134"/>
      <c r="DD70" s="135"/>
      <c r="DE70" s="136"/>
      <c r="DF70" s="128"/>
      <c r="DG70" s="134"/>
      <c r="DH70" s="135"/>
      <c r="DI70" s="136"/>
      <c r="DJ70" s="128"/>
      <c r="DK70" s="134"/>
      <c r="DL70" s="135"/>
      <c r="DM70" s="136"/>
      <c r="DN70" s="140">
        <v>237</v>
      </c>
      <c r="DO70" s="134">
        <v>-8</v>
      </c>
      <c r="DP70" s="135"/>
      <c r="DQ70" s="136"/>
      <c r="DR70" s="128"/>
      <c r="DS70" s="134"/>
      <c r="DT70" s="135"/>
      <c r="DU70" s="136"/>
      <c r="DV70" s="128"/>
      <c r="DW70" s="134"/>
      <c r="DX70" s="135"/>
      <c r="DY70" s="136"/>
      <c r="DZ70" s="128"/>
      <c r="EA70" s="134"/>
      <c r="EB70" s="135"/>
      <c r="EC70" s="136"/>
      <c r="ED70" s="139">
        <v>255</v>
      </c>
      <c r="EE70" s="134">
        <v>-8</v>
      </c>
      <c r="EF70" s="135"/>
      <c r="EG70" s="136"/>
      <c r="EH70" s="128"/>
      <c r="EI70" s="134"/>
      <c r="EJ70" s="135"/>
      <c r="EK70" s="136"/>
      <c r="EL70" s="128"/>
      <c r="EM70" s="134"/>
      <c r="EN70" s="135"/>
      <c r="EO70" s="136"/>
      <c r="EP70" s="128"/>
      <c r="EQ70" s="134"/>
      <c r="ER70" s="135"/>
      <c r="ES70" s="136"/>
      <c r="ET70" s="139">
        <v>255</v>
      </c>
      <c r="EU70" s="134">
        <v>-20</v>
      </c>
      <c r="EV70" s="135"/>
      <c r="EW70" s="136"/>
      <c r="EX70" s="128"/>
      <c r="EY70" s="134"/>
      <c r="EZ70" s="135"/>
      <c r="FA70" s="136"/>
      <c r="FB70" s="128"/>
      <c r="FC70" s="134"/>
      <c r="FD70" s="135"/>
      <c r="FE70" s="136"/>
      <c r="FF70" s="128"/>
      <c r="FG70" s="134"/>
      <c r="FH70" s="135"/>
      <c r="FI70" s="136"/>
      <c r="FJ70" s="139">
        <v>349</v>
      </c>
      <c r="FK70" s="134">
        <v>10</v>
      </c>
      <c r="FL70" s="135"/>
      <c r="FM70" s="136"/>
      <c r="FN70" s="128"/>
      <c r="FO70" s="134"/>
      <c r="FP70" s="135"/>
      <c r="FQ70" s="136"/>
      <c r="FR70" s="128"/>
      <c r="FS70" s="134"/>
      <c r="FT70" s="135">
        <v>300</v>
      </c>
      <c r="FU70" s="136">
        <v>310</v>
      </c>
      <c r="FV70" s="128">
        <v>305</v>
      </c>
      <c r="FW70" s="134" t="s">
        <v>5</v>
      </c>
      <c r="FX70" s="135"/>
      <c r="FY70" s="136"/>
      <c r="FZ70" s="128"/>
      <c r="GA70" s="134"/>
      <c r="GB70" s="135"/>
      <c r="GC70" s="136"/>
      <c r="GD70" s="139">
        <v>315</v>
      </c>
      <c r="GE70" s="134">
        <v>-5</v>
      </c>
      <c r="GF70" s="135"/>
      <c r="GG70" s="136"/>
      <c r="GH70" s="128"/>
      <c r="GI70" s="134"/>
      <c r="GJ70" s="135"/>
      <c r="GK70" s="136"/>
      <c r="GL70" s="128"/>
      <c r="GM70" s="134"/>
      <c r="GN70" s="135"/>
      <c r="GO70" s="136"/>
      <c r="GP70" s="128"/>
      <c r="GQ70" s="134"/>
      <c r="GR70" s="78"/>
      <c r="GS70" s="93">
        <v>2</v>
      </c>
    </row>
    <row r="71" spans="1:201" ht="15.75" x14ac:dyDescent="0.25">
      <c r="A71">
        <v>3</v>
      </c>
      <c r="B71">
        <v>2011</v>
      </c>
      <c r="C71" s="71">
        <v>40604</v>
      </c>
      <c r="D71" s="78"/>
      <c r="E71" s="132"/>
      <c r="F71" s="139">
        <v>312</v>
      </c>
      <c r="G71" s="134" t="s">
        <v>5</v>
      </c>
      <c r="H71" s="135"/>
      <c r="I71" s="136"/>
      <c r="J71" s="128"/>
      <c r="K71" s="134"/>
      <c r="L71" s="135"/>
      <c r="M71" s="136"/>
      <c r="N71" s="128"/>
      <c r="O71" s="134"/>
      <c r="P71" s="135"/>
      <c r="Q71" s="136"/>
      <c r="R71" s="128"/>
      <c r="S71" s="134"/>
      <c r="T71" s="135"/>
      <c r="U71" s="136"/>
      <c r="V71" s="139">
        <v>272</v>
      </c>
      <c r="W71" s="134">
        <v>-5</v>
      </c>
      <c r="X71" s="135"/>
      <c r="Y71" s="136"/>
      <c r="Z71" s="128"/>
      <c r="AA71" s="134"/>
      <c r="AB71" s="135"/>
      <c r="AC71" s="136"/>
      <c r="AD71" s="128"/>
      <c r="AE71" s="134"/>
      <c r="AF71" s="135"/>
      <c r="AG71" s="136"/>
      <c r="AH71" s="128"/>
      <c r="AI71" s="134"/>
      <c r="AJ71" s="135"/>
      <c r="AK71" s="136"/>
      <c r="AL71" s="139">
        <v>317</v>
      </c>
      <c r="AM71" s="134">
        <v>-5</v>
      </c>
      <c r="AN71" s="135"/>
      <c r="AO71" s="136"/>
      <c r="AP71" s="128"/>
      <c r="AQ71" s="134"/>
      <c r="AR71" s="135"/>
      <c r="AS71" s="136"/>
      <c r="AT71" s="128"/>
      <c r="AU71" s="134"/>
      <c r="AV71" s="135"/>
      <c r="AW71" s="136"/>
      <c r="AX71" s="128"/>
      <c r="AY71" s="134"/>
      <c r="AZ71" s="135"/>
      <c r="BA71" s="136"/>
      <c r="BB71" s="139">
        <v>227</v>
      </c>
      <c r="BC71" s="134" t="s">
        <v>5</v>
      </c>
      <c r="BD71" s="135"/>
      <c r="BE71" s="136"/>
      <c r="BF71" s="128"/>
      <c r="BG71" s="134"/>
      <c r="BH71" s="135"/>
      <c r="BI71" s="136"/>
      <c r="BJ71" s="128"/>
      <c r="BK71" s="134"/>
      <c r="BL71" s="135"/>
      <c r="BM71" s="136"/>
      <c r="BN71" s="128"/>
      <c r="BO71" s="134"/>
      <c r="BP71" s="135"/>
      <c r="BQ71" s="136"/>
      <c r="BR71" s="139">
        <v>260</v>
      </c>
      <c r="BS71" s="134" t="s">
        <v>5</v>
      </c>
      <c r="BT71" s="135"/>
      <c r="BU71" s="136"/>
      <c r="BV71" s="128"/>
      <c r="BW71" s="134"/>
      <c r="BX71" s="135"/>
      <c r="BY71" s="136"/>
      <c r="BZ71" s="128"/>
      <c r="CA71" s="134"/>
      <c r="CB71" s="135"/>
      <c r="CC71" s="136"/>
      <c r="CD71" s="128"/>
      <c r="CE71" s="134"/>
      <c r="CF71" s="135"/>
      <c r="CG71" s="136"/>
      <c r="CH71" s="139">
        <v>241</v>
      </c>
      <c r="CI71" s="134">
        <v>5</v>
      </c>
      <c r="CJ71" s="135"/>
      <c r="CK71" s="136"/>
      <c r="CL71" s="128"/>
      <c r="CM71" s="134"/>
      <c r="CN71" s="135"/>
      <c r="CO71" s="136"/>
      <c r="CP71" s="128"/>
      <c r="CQ71" s="134"/>
      <c r="CR71" s="135"/>
      <c r="CS71" s="136"/>
      <c r="CT71" s="128"/>
      <c r="CU71" s="134"/>
      <c r="CV71" s="135"/>
      <c r="CW71" s="136"/>
      <c r="CX71" s="139">
        <v>257</v>
      </c>
      <c r="CY71" s="134">
        <v>5</v>
      </c>
      <c r="CZ71" s="135"/>
      <c r="DA71" s="136"/>
      <c r="DB71" s="128"/>
      <c r="DC71" s="134"/>
      <c r="DD71" s="135"/>
      <c r="DE71" s="136"/>
      <c r="DF71" s="128"/>
      <c r="DG71" s="134"/>
      <c r="DH71" s="135"/>
      <c r="DI71" s="136"/>
      <c r="DJ71" s="128"/>
      <c r="DK71" s="134"/>
      <c r="DL71" s="135"/>
      <c r="DM71" s="136"/>
      <c r="DN71" s="140">
        <v>242</v>
      </c>
      <c r="DO71" s="134">
        <v>5</v>
      </c>
      <c r="DP71" s="135"/>
      <c r="DQ71" s="136"/>
      <c r="DR71" s="128"/>
      <c r="DS71" s="134"/>
      <c r="DT71" s="135"/>
      <c r="DU71" s="136"/>
      <c r="DV71" s="128"/>
      <c r="DW71" s="134"/>
      <c r="DX71" s="135"/>
      <c r="DY71" s="136"/>
      <c r="DZ71" s="128"/>
      <c r="EA71" s="134"/>
      <c r="EB71" s="135"/>
      <c r="EC71" s="136"/>
      <c r="ED71" s="139">
        <v>255</v>
      </c>
      <c r="EE71" s="134" t="s">
        <v>5</v>
      </c>
      <c r="EF71" s="135"/>
      <c r="EG71" s="136"/>
      <c r="EH71" s="128"/>
      <c r="EI71" s="134"/>
      <c r="EJ71" s="135"/>
      <c r="EK71" s="136"/>
      <c r="EL71" s="128"/>
      <c r="EM71" s="134"/>
      <c r="EN71" s="135"/>
      <c r="EO71" s="136"/>
      <c r="EP71" s="128"/>
      <c r="EQ71" s="134"/>
      <c r="ER71" s="135"/>
      <c r="ES71" s="136"/>
      <c r="ET71" s="139">
        <v>255</v>
      </c>
      <c r="EU71" s="134" t="s">
        <v>5</v>
      </c>
      <c r="EV71" s="135"/>
      <c r="EW71" s="136"/>
      <c r="EX71" s="128"/>
      <c r="EY71" s="134"/>
      <c r="EZ71" s="135"/>
      <c r="FA71" s="136"/>
      <c r="FB71" s="128"/>
      <c r="FC71" s="134"/>
      <c r="FD71" s="135"/>
      <c r="FE71" s="136"/>
      <c r="FF71" s="128"/>
      <c r="FG71" s="134"/>
      <c r="FH71" s="135"/>
      <c r="FI71" s="136"/>
      <c r="FJ71" s="139">
        <v>339</v>
      </c>
      <c r="FK71" s="134">
        <v>-10</v>
      </c>
      <c r="FL71" s="135"/>
      <c r="FM71" s="136"/>
      <c r="FN71" s="128"/>
      <c r="FO71" s="134"/>
      <c r="FP71" s="135"/>
      <c r="FQ71" s="136"/>
      <c r="FR71" s="128"/>
      <c r="FS71" s="134"/>
      <c r="FT71" s="135">
        <v>300</v>
      </c>
      <c r="FU71" s="136">
        <v>310</v>
      </c>
      <c r="FV71" s="128">
        <v>305</v>
      </c>
      <c r="FW71" s="134" t="s">
        <v>5</v>
      </c>
      <c r="FX71" s="135"/>
      <c r="FY71" s="136"/>
      <c r="FZ71" s="128"/>
      <c r="GA71" s="134"/>
      <c r="GB71" s="135"/>
      <c r="GC71" s="136"/>
      <c r="GD71" s="139">
        <v>315</v>
      </c>
      <c r="GE71" s="134" t="s">
        <v>5</v>
      </c>
      <c r="GF71" s="135"/>
      <c r="GG71" s="136"/>
      <c r="GH71" s="128"/>
      <c r="GI71" s="134"/>
      <c r="GJ71" s="135"/>
      <c r="GK71" s="136"/>
      <c r="GL71" s="128"/>
      <c r="GM71" s="134"/>
      <c r="GN71" s="135"/>
      <c r="GO71" s="136"/>
      <c r="GP71" s="128"/>
      <c r="GQ71" s="134"/>
      <c r="GR71" s="78"/>
      <c r="GS71" s="93">
        <v>3</v>
      </c>
    </row>
    <row r="72" spans="1:201" ht="15.75" x14ac:dyDescent="0.25">
      <c r="A72">
        <v>3</v>
      </c>
      <c r="B72">
        <v>2011</v>
      </c>
      <c r="C72" s="71">
        <v>40611</v>
      </c>
      <c r="D72" s="78"/>
      <c r="E72" s="132"/>
      <c r="F72" s="139">
        <v>322</v>
      </c>
      <c r="G72" s="134">
        <v>10</v>
      </c>
      <c r="H72" s="135"/>
      <c r="I72" s="136"/>
      <c r="J72" s="128"/>
      <c r="K72" s="134"/>
      <c r="L72" s="135"/>
      <c r="M72" s="136"/>
      <c r="N72" s="128"/>
      <c r="O72" s="134"/>
      <c r="P72" s="135"/>
      <c r="Q72" s="136"/>
      <c r="R72" s="128"/>
      <c r="S72" s="134"/>
      <c r="T72" s="135"/>
      <c r="U72" s="136"/>
      <c r="V72" s="139">
        <v>277</v>
      </c>
      <c r="W72" s="134">
        <v>5</v>
      </c>
      <c r="X72" s="135"/>
      <c r="Y72" s="136"/>
      <c r="Z72" s="128"/>
      <c r="AA72" s="134"/>
      <c r="AB72" s="135"/>
      <c r="AC72" s="136"/>
      <c r="AD72" s="128"/>
      <c r="AE72" s="134"/>
      <c r="AF72" s="135"/>
      <c r="AG72" s="136"/>
      <c r="AH72" s="128"/>
      <c r="AI72" s="134"/>
      <c r="AJ72" s="135"/>
      <c r="AK72" s="136"/>
      <c r="AL72" s="139">
        <v>322</v>
      </c>
      <c r="AM72" s="134">
        <v>5</v>
      </c>
      <c r="AN72" s="135"/>
      <c r="AO72" s="136"/>
      <c r="AP72" s="128"/>
      <c r="AQ72" s="134"/>
      <c r="AR72" s="135"/>
      <c r="AS72" s="136"/>
      <c r="AT72" s="128"/>
      <c r="AU72" s="134"/>
      <c r="AV72" s="135"/>
      <c r="AW72" s="136"/>
      <c r="AX72" s="128"/>
      <c r="AY72" s="134"/>
      <c r="AZ72" s="135"/>
      <c r="BA72" s="136"/>
      <c r="BB72" s="139">
        <v>222</v>
      </c>
      <c r="BC72" s="134">
        <v>-5</v>
      </c>
      <c r="BD72" s="135"/>
      <c r="BE72" s="136"/>
      <c r="BF72" s="128"/>
      <c r="BG72" s="134"/>
      <c r="BH72" s="135"/>
      <c r="BI72" s="136"/>
      <c r="BJ72" s="128"/>
      <c r="BK72" s="134"/>
      <c r="BL72" s="135"/>
      <c r="BM72" s="136"/>
      <c r="BN72" s="128"/>
      <c r="BO72" s="134"/>
      <c r="BP72" s="135"/>
      <c r="BQ72" s="136"/>
      <c r="BR72" s="139">
        <v>255</v>
      </c>
      <c r="BS72" s="134">
        <v>-5</v>
      </c>
      <c r="BT72" s="135"/>
      <c r="BU72" s="136"/>
      <c r="BV72" s="128"/>
      <c r="BW72" s="134"/>
      <c r="BX72" s="135"/>
      <c r="BY72" s="136"/>
      <c r="BZ72" s="128"/>
      <c r="CA72" s="134"/>
      <c r="CB72" s="135"/>
      <c r="CC72" s="136"/>
      <c r="CD72" s="128"/>
      <c r="CE72" s="134"/>
      <c r="CF72" s="135"/>
      <c r="CG72" s="136"/>
      <c r="CH72" s="139">
        <v>241</v>
      </c>
      <c r="CI72" s="134" t="s">
        <v>5</v>
      </c>
      <c r="CJ72" s="135"/>
      <c r="CK72" s="136"/>
      <c r="CL72" s="128"/>
      <c r="CM72" s="134"/>
      <c r="CN72" s="135"/>
      <c r="CO72" s="136"/>
      <c r="CP72" s="128"/>
      <c r="CQ72" s="134"/>
      <c r="CR72" s="135"/>
      <c r="CS72" s="136"/>
      <c r="CT72" s="128"/>
      <c r="CU72" s="134"/>
      <c r="CV72" s="135"/>
      <c r="CW72" s="136"/>
      <c r="CX72" s="139">
        <v>257</v>
      </c>
      <c r="CY72" s="134" t="s">
        <v>5</v>
      </c>
      <c r="CZ72" s="135"/>
      <c r="DA72" s="136"/>
      <c r="DB72" s="128"/>
      <c r="DC72" s="134"/>
      <c r="DD72" s="135"/>
      <c r="DE72" s="136"/>
      <c r="DF72" s="128"/>
      <c r="DG72" s="134"/>
      <c r="DH72" s="135"/>
      <c r="DI72" s="136"/>
      <c r="DJ72" s="128"/>
      <c r="DK72" s="134"/>
      <c r="DL72" s="135"/>
      <c r="DM72" s="136"/>
      <c r="DN72" s="140">
        <v>242</v>
      </c>
      <c r="DO72" s="134" t="s">
        <v>5</v>
      </c>
      <c r="DP72" s="135"/>
      <c r="DQ72" s="136"/>
      <c r="DR72" s="128"/>
      <c r="DS72" s="134"/>
      <c r="DT72" s="135"/>
      <c r="DU72" s="136"/>
      <c r="DV72" s="128"/>
      <c r="DW72" s="134"/>
      <c r="DX72" s="135"/>
      <c r="DY72" s="136"/>
      <c r="DZ72" s="128"/>
      <c r="EA72" s="134"/>
      <c r="EB72" s="135"/>
      <c r="EC72" s="136"/>
      <c r="ED72" s="139">
        <v>250</v>
      </c>
      <c r="EE72" s="134">
        <v>-5</v>
      </c>
      <c r="EF72" s="135"/>
      <c r="EG72" s="136"/>
      <c r="EH72" s="128"/>
      <c r="EI72" s="134"/>
      <c r="EJ72" s="135"/>
      <c r="EK72" s="136"/>
      <c r="EL72" s="128"/>
      <c r="EM72" s="134"/>
      <c r="EN72" s="135"/>
      <c r="EO72" s="136"/>
      <c r="EP72" s="128"/>
      <c r="EQ72" s="134"/>
      <c r="ER72" s="135"/>
      <c r="ES72" s="136"/>
      <c r="ET72" s="139">
        <v>250</v>
      </c>
      <c r="EU72" s="134">
        <v>-5</v>
      </c>
      <c r="EV72" s="135"/>
      <c r="EW72" s="136"/>
      <c r="EX72" s="128"/>
      <c r="EY72" s="134"/>
      <c r="EZ72" s="135"/>
      <c r="FA72" s="136"/>
      <c r="FB72" s="128"/>
      <c r="FC72" s="134"/>
      <c r="FD72" s="135"/>
      <c r="FE72" s="136"/>
      <c r="FF72" s="128"/>
      <c r="FG72" s="134"/>
      <c r="FH72" s="135"/>
      <c r="FI72" s="136"/>
      <c r="FJ72" s="139">
        <v>344</v>
      </c>
      <c r="FK72" s="134">
        <v>5</v>
      </c>
      <c r="FL72" s="135"/>
      <c r="FM72" s="136"/>
      <c r="FN72" s="128"/>
      <c r="FO72" s="134"/>
      <c r="FP72" s="135"/>
      <c r="FQ72" s="136"/>
      <c r="FR72" s="128"/>
      <c r="FS72" s="134"/>
      <c r="FT72" s="137">
        <v>280</v>
      </c>
      <c r="FU72" s="138">
        <v>290</v>
      </c>
      <c r="FV72" s="128">
        <v>285</v>
      </c>
      <c r="FW72" s="134">
        <v>-20</v>
      </c>
      <c r="FX72" s="135"/>
      <c r="FY72" s="136"/>
      <c r="FZ72" s="128"/>
      <c r="GA72" s="134"/>
      <c r="GB72" s="135"/>
      <c r="GC72" s="136"/>
      <c r="GD72" s="139">
        <v>315</v>
      </c>
      <c r="GE72" s="134" t="s">
        <v>5</v>
      </c>
      <c r="GF72" s="135"/>
      <c r="GG72" s="136"/>
      <c r="GH72" s="128"/>
      <c r="GI72" s="134"/>
      <c r="GJ72" s="135"/>
      <c r="GK72" s="136"/>
      <c r="GL72" s="128"/>
      <c r="GM72" s="134"/>
      <c r="GN72" s="135"/>
      <c r="GO72" s="136"/>
      <c r="GP72" s="128"/>
      <c r="GQ72" s="134"/>
      <c r="GR72" s="78"/>
      <c r="GS72" s="93">
        <v>3</v>
      </c>
    </row>
    <row r="73" spans="1:201" ht="15.75" x14ac:dyDescent="0.25">
      <c r="A73">
        <v>3</v>
      </c>
      <c r="B73">
        <v>2011</v>
      </c>
      <c r="C73" s="71">
        <v>40618</v>
      </c>
      <c r="D73" s="78"/>
      <c r="E73" s="132"/>
      <c r="F73" s="140">
        <v>322</v>
      </c>
      <c r="G73" s="134" t="s">
        <v>5</v>
      </c>
      <c r="H73" s="135"/>
      <c r="I73" s="136"/>
      <c r="J73" s="128"/>
      <c r="K73" s="134"/>
      <c r="L73" s="135"/>
      <c r="M73" s="136"/>
      <c r="N73" s="128"/>
      <c r="O73" s="134"/>
      <c r="P73" s="135"/>
      <c r="Q73" s="136"/>
      <c r="R73" s="128"/>
      <c r="S73" s="134"/>
      <c r="T73" s="135"/>
      <c r="U73" s="136"/>
      <c r="V73" s="140">
        <v>277</v>
      </c>
      <c r="W73" s="134" t="s">
        <v>5</v>
      </c>
      <c r="X73" s="135"/>
      <c r="Y73" s="136"/>
      <c r="Z73" s="128"/>
      <c r="AA73" s="134"/>
      <c r="AB73" s="135"/>
      <c r="AC73" s="136"/>
      <c r="AD73" s="128"/>
      <c r="AE73" s="134"/>
      <c r="AF73" s="135"/>
      <c r="AG73" s="136"/>
      <c r="AH73" s="128"/>
      <c r="AI73" s="134"/>
      <c r="AJ73" s="135"/>
      <c r="AK73" s="136"/>
      <c r="AL73" s="140">
        <v>322</v>
      </c>
      <c r="AM73" s="134" t="s">
        <v>5</v>
      </c>
      <c r="AN73" s="135"/>
      <c r="AO73" s="136"/>
      <c r="AP73" s="128"/>
      <c r="AQ73" s="134"/>
      <c r="AR73" s="135"/>
      <c r="AS73" s="136"/>
      <c r="AT73" s="128"/>
      <c r="AU73" s="134"/>
      <c r="AV73" s="135"/>
      <c r="AW73" s="136"/>
      <c r="AX73" s="128"/>
      <c r="AY73" s="134"/>
      <c r="AZ73" s="135"/>
      <c r="BA73" s="136"/>
      <c r="BB73" s="140">
        <v>222</v>
      </c>
      <c r="BC73" s="134" t="s">
        <v>5</v>
      </c>
      <c r="BD73" s="135"/>
      <c r="BE73" s="136"/>
      <c r="BF73" s="128"/>
      <c r="BG73" s="134"/>
      <c r="BH73" s="135"/>
      <c r="BI73" s="136"/>
      <c r="BJ73" s="128"/>
      <c r="BK73" s="134"/>
      <c r="BL73" s="135"/>
      <c r="BM73" s="136"/>
      <c r="BN73" s="128"/>
      <c r="BO73" s="134"/>
      <c r="BP73" s="135"/>
      <c r="BQ73" s="136"/>
      <c r="BR73" s="140">
        <v>255</v>
      </c>
      <c r="BS73" s="134" t="s">
        <v>5</v>
      </c>
      <c r="BT73" s="135"/>
      <c r="BU73" s="136"/>
      <c r="BV73" s="128"/>
      <c r="BW73" s="134"/>
      <c r="BX73" s="135"/>
      <c r="BY73" s="136"/>
      <c r="BZ73" s="128"/>
      <c r="CA73" s="134"/>
      <c r="CB73" s="135"/>
      <c r="CC73" s="136"/>
      <c r="CD73" s="128"/>
      <c r="CE73" s="134"/>
      <c r="CF73" s="135"/>
      <c r="CG73" s="136"/>
      <c r="CH73" s="140">
        <v>241</v>
      </c>
      <c r="CI73" s="134" t="s">
        <v>5</v>
      </c>
      <c r="CJ73" s="135"/>
      <c r="CK73" s="136"/>
      <c r="CL73" s="128"/>
      <c r="CM73" s="134"/>
      <c r="CN73" s="135"/>
      <c r="CO73" s="136"/>
      <c r="CP73" s="128"/>
      <c r="CQ73" s="134"/>
      <c r="CR73" s="135"/>
      <c r="CS73" s="136"/>
      <c r="CT73" s="128"/>
      <c r="CU73" s="134"/>
      <c r="CV73" s="135"/>
      <c r="CW73" s="136"/>
      <c r="CX73" s="140">
        <v>252</v>
      </c>
      <c r="CY73" s="134">
        <v>-5</v>
      </c>
      <c r="CZ73" s="135"/>
      <c r="DA73" s="136"/>
      <c r="DB73" s="128"/>
      <c r="DC73" s="134"/>
      <c r="DD73" s="135"/>
      <c r="DE73" s="136"/>
      <c r="DF73" s="128"/>
      <c r="DG73" s="134"/>
      <c r="DH73" s="135"/>
      <c r="DI73" s="136"/>
      <c r="DJ73" s="128"/>
      <c r="DK73" s="134"/>
      <c r="DL73" s="135"/>
      <c r="DM73" s="136"/>
      <c r="DN73" s="140">
        <v>242</v>
      </c>
      <c r="DO73" s="134" t="s">
        <v>5</v>
      </c>
      <c r="DP73" s="135"/>
      <c r="DQ73" s="136"/>
      <c r="DR73" s="128"/>
      <c r="DS73" s="134"/>
      <c r="DT73" s="135"/>
      <c r="DU73" s="136"/>
      <c r="DV73" s="128"/>
      <c r="DW73" s="134"/>
      <c r="DX73" s="135"/>
      <c r="DY73" s="136"/>
      <c r="DZ73" s="128"/>
      <c r="EA73" s="134"/>
      <c r="EB73" s="135"/>
      <c r="EC73" s="136"/>
      <c r="ED73" s="140">
        <v>250</v>
      </c>
      <c r="EE73" s="134" t="s">
        <v>5</v>
      </c>
      <c r="EF73" s="135"/>
      <c r="EG73" s="136"/>
      <c r="EH73" s="128"/>
      <c r="EI73" s="134"/>
      <c r="EJ73" s="135"/>
      <c r="EK73" s="136"/>
      <c r="EL73" s="128"/>
      <c r="EM73" s="134"/>
      <c r="EN73" s="135"/>
      <c r="EO73" s="136"/>
      <c r="EP73" s="128"/>
      <c r="EQ73" s="134"/>
      <c r="ER73" s="135"/>
      <c r="ES73" s="136"/>
      <c r="ET73" s="140">
        <v>227</v>
      </c>
      <c r="EU73" s="134">
        <v>-23</v>
      </c>
      <c r="EV73" s="135"/>
      <c r="EW73" s="136"/>
      <c r="EX73" s="128"/>
      <c r="EY73" s="134"/>
      <c r="EZ73" s="135"/>
      <c r="FA73" s="136"/>
      <c r="FB73" s="128"/>
      <c r="FC73" s="134"/>
      <c r="FD73" s="135"/>
      <c r="FE73" s="136"/>
      <c r="FF73" s="128"/>
      <c r="FG73" s="134"/>
      <c r="FH73" s="135"/>
      <c r="FI73" s="136"/>
      <c r="FJ73" s="140">
        <v>349</v>
      </c>
      <c r="FK73" s="134">
        <v>5</v>
      </c>
      <c r="FL73" s="135"/>
      <c r="FM73" s="136"/>
      <c r="FN73" s="128"/>
      <c r="FO73" s="134"/>
      <c r="FP73" s="135"/>
      <c r="FQ73" s="136"/>
      <c r="FR73" s="128"/>
      <c r="FS73" s="134"/>
      <c r="FT73" s="137">
        <v>280</v>
      </c>
      <c r="FU73" s="138">
        <v>290</v>
      </c>
      <c r="FV73" s="128">
        <v>285</v>
      </c>
      <c r="FW73" s="134" t="s">
        <v>5</v>
      </c>
      <c r="FX73" s="135"/>
      <c r="FY73" s="136"/>
      <c r="FZ73" s="128"/>
      <c r="GA73" s="134"/>
      <c r="GB73" s="135"/>
      <c r="GC73" s="136"/>
      <c r="GD73" s="140">
        <v>315</v>
      </c>
      <c r="GE73" s="134" t="s">
        <v>5</v>
      </c>
      <c r="GF73" s="135"/>
      <c r="GG73" s="136"/>
      <c r="GH73" s="128"/>
      <c r="GI73" s="134"/>
      <c r="GJ73" s="135"/>
      <c r="GK73" s="136"/>
      <c r="GL73" s="128"/>
      <c r="GM73" s="134"/>
      <c r="GN73" s="135"/>
      <c r="GO73" s="136"/>
      <c r="GP73" s="128"/>
      <c r="GQ73" s="134"/>
      <c r="GR73" s="78"/>
      <c r="GS73" s="93">
        <v>3</v>
      </c>
    </row>
    <row r="74" spans="1:201" ht="15.75" x14ac:dyDescent="0.25">
      <c r="A74">
        <v>3</v>
      </c>
      <c r="B74">
        <v>2011</v>
      </c>
      <c r="C74" s="71">
        <v>40625</v>
      </c>
      <c r="D74" s="78"/>
      <c r="E74" s="132"/>
      <c r="F74" s="139">
        <v>322</v>
      </c>
      <c r="G74" s="134" t="s">
        <v>5</v>
      </c>
      <c r="H74" s="135"/>
      <c r="I74" s="136"/>
      <c r="J74" s="128"/>
      <c r="K74" s="134"/>
      <c r="L74" s="135"/>
      <c r="M74" s="136"/>
      <c r="N74" s="128"/>
      <c r="O74" s="134"/>
      <c r="P74" s="135"/>
      <c r="Q74" s="136"/>
      <c r="R74" s="128"/>
      <c r="S74" s="134"/>
      <c r="T74" s="135"/>
      <c r="U74" s="136"/>
      <c r="V74" s="139">
        <v>277</v>
      </c>
      <c r="W74" s="134" t="s">
        <v>5</v>
      </c>
      <c r="X74" s="135"/>
      <c r="Y74" s="136"/>
      <c r="Z74" s="128"/>
      <c r="AA74" s="134"/>
      <c r="AB74" s="135"/>
      <c r="AC74" s="136"/>
      <c r="AD74" s="128"/>
      <c r="AE74" s="134"/>
      <c r="AF74" s="135"/>
      <c r="AG74" s="136"/>
      <c r="AH74" s="128"/>
      <c r="AI74" s="134"/>
      <c r="AJ74" s="135"/>
      <c r="AK74" s="136"/>
      <c r="AL74" s="139">
        <v>322</v>
      </c>
      <c r="AM74" s="134" t="s">
        <v>5</v>
      </c>
      <c r="AN74" s="135"/>
      <c r="AO74" s="136"/>
      <c r="AP74" s="128"/>
      <c r="AQ74" s="134"/>
      <c r="AR74" s="135"/>
      <c r="AS74" s="136"/>
      <c r="AT74" s="128"/>
      <c r="AU74" s="134"/>
      <c r="AV74" s="135"/>
      <c r="AW74" s="136"/>
      <c r="AX74" s="128"/>
      <c r="AY74" s="134"/>
      <c r="AZ74" s="135"/>
      <c r="BA74" s="136"/>
      <c r="BB74" s="139">
        <v>222</v>
      </c>
      <c r="BC74" s="134" t="s">
        <v>5</v>
      </c>
      <c r="BD74" s="135"/>
      <c r="BE74" s="136"/>
      <c r="BF74" s="128"/>
      <c r="BG74" s="134"/>
      <c r="BH74" s="135"/>
      <c r="BI74" s="136"/>
      <c r="BJ74" s="128"/>
      <c r="BK74" s="134"/>
      <c r="BL74" s="135"/>
      <c r="BM74" s="136"/>
      <c r="BN74" s="128"/>
      <c r="BO74" s="134"/>
      <c r="BP74" s="135"/>
      <c r="BQ74" s="136"/>
      <c r="BR74" s="139">
        <v>255</v>
      </c>
      <c r="BS74" s="134" t="s">
        <v>5</v>
      </c>
      <c r="BT74" s="135"/>
      <c r="BU74" s="136"/>
      <c r="BV74" s="128"/>
      <c r="BW74" s="134"/>
      <c r="BX74" s="135"/>
      <c r="BY74" s="136"/>
      <c r="BZ74" s="128"/>
      <c r="CA74" s="134"/>
      <c r="CB74" s="135"/>
      <c r="CC74" s="136"/>
      <c r="CD74" s="128"/>
      <c r="CE74" s="134"/>
      <c r="CF74" s="135"/>
      <c r="CG74" s="136"/>
      <c r="CH74" s="139">
        <v>241</v>
      </c>
      <c r="CI74" s="134" t="s">
        <v>5</v>
      </c>
      <c r="CJ74" s="135"/>
      <c r="CK74" s="136"/>
      <c r="CL74" s="128"/>
      <c r="CM74" s="134"/>
      <c r="CN74" s="135"/>
      <c r="CO74" s="136"/>
      <c r="CP74" s="128"/>
      <c r="CQ74" s="134"/>
      <c r="CR74" s="135"/>
      <c r="CS74" s="136"/>
      <c r="CT74" s="128"/>
      <c r="CU74" s="134"/>
      <c r="CV74" s="135"/>
      <c r="CW74" s="136"/>
      <c r="CX74" s="139">
        <v>252</v>
      </c>
      <c r="CY74" s="134" t="s">
        <v>5</v>
      </c>
      <c r="CZ74" s="135"/>
      <c r="DA74" s="136"/>
      <c r="DB74" s="128"/>
      <c r="DC74" s="134"/>
      <c r="DD74" s="135"/>
      <c r="DE74" s="136"/>
      <c r="DF74" s="128"/>
      <c r="DG74" s="134"/>
      <c r="DH74" s="135"/>
      <c r="DI74" s="136"/>
      <c r="DJ74" s="128"/>
      <c r="DK74" s="134"/>
      <c r="DL74" s="135"/>
      <c r="DM74" s="136"/>
      <c r="DN74" s="140">
        <v>242</v>
      </c>
      <c r="DO74" s="134" t="s">
        <v>5</v>
      </c>
      <c r="DP74" s="135"/>
      <c r="DQ74" s="136"/>
      <c r="DR74" s="128"/>
      <c r="DS74" s="134"/>
      <c r="DT74" s="135"/>
      <c r="DU74" s="136"/>
      <c r="DV74" s="128"/>
      <c r="DW74" s="134"/>
      <c r="DX74" s="135"/>
      <c r="DY74" s="136"/>
      <c r="DZ74" s="128"/>
      <c r="EA74" s="134"/>
      <c r="EB74" s="135"/>
      <c r="EC74" s="136"/>
      <c r="ED74" s="139">
        <v>250</v>
      </c>
      <c r="EE74" s="134" t="s">
        <v>5</v>
      </c>
      <c r="EF74" s="135"/>
      <c r="EG74" s="136"/>
      <c r="EH74" s="128"/>
      <c r="EI74" s="134"/>
      <c r="EJ74" s="135"/>
      <c r="EK74" s="136"/>
      <c r="EL74" s="128"/>
      <c r="EM74" s="134"/>
      <c r="EN74" s="135"/>
      <c r="EO74" s="136"/>
      <c r="EP74" s="128"/>
      <c r="EQ74" s="134"/>
      <c r="ER74" s="135"/>
      <c r="ES74" s="136"/>
      <c r="ET74" s="139">
        <v>227</v>
      </c>
      <c r="EU74" s="134" t="s">
        <v>5</v>
      </c>
      <c r="EV74" s="135"/>
      <c r="EW74" s="136"/>
      <c r="EX74" s="128"/>
      <c r="EY74" s="134"/>
      <c r="EZ74" s="135"/>
      <c r="FA74" s="136"/>
      <c r="FB74" s="128"/>
      <c r="FC74" s="134"/>
      <c r="FD74" s="135"/>
      <c r="FE74" s="136"/>
      <c r="FF74" s="128"/>
      <c r="FG74" s="134"/>
      <c r="FH74" s="135"/>
      <c r="FI74" s="136"/>
      <c r="FJ74" s="139">
        <v>349</v>
      </c>
      <c r="FK74" s="134" t="s">
        <v>5</v>
      </c>
      <c r="FL74" s="135"/>
      <c r="FM74" s="136"/>
      <c r="FN74" s="128"/>
      <c r="FO74" s="134"/>
      <c r="FP74" s="135"/>
      <c r="FQ74" s="136"/>
      <c r="FR74" s="128"/>
      <c r="FS74" s="134"/>
      <c r="FT74" s="137">
        <v>290</v>
      </c>
      <c r="FU74" s="138">
        <v>300</v>
      </c>
      <c r="FV74" s="128">
        <v>295</v>
      </c>
      <c r="FW74" s="134">
        <v>10</v>
      </c>
      <c r="FX74" s="135"/>
      <c r="FY74" s="136"/>
      <c r="FZ74" s="128"/>
      <c r="GA74" s="134"/>
      <c r="GB74" s="135"/>
      <c r="GC74" s="136"/>
      <c r="GD74" s="139">
        <v>315</v>
      </c>
      <c r="GE74" s="134" t="s">
        <v>5</v>
      </c>
      <c r="GF74" s="135"/>
      <c r="GG74" s="136"/>
      <c r="GH74" s="128"/>
      <c r="GI74" s="134"/>
      <c r="GJ74" s="135"/>
      <c r="GK74" s="136"/>
      <c r="GL74" s="128"/>
      <c r="GM74" s="134"/>
      <c r="GN74" s="135"/>
      <c r="GO74" s="136"/>
      <c r="GP74" s="128"/>
      <c r="GQ74" s="134"/>
      <c r="GR74" s="78"/>
      <c r="GS74" s="93">
        <v>3</v>
      </c>
    </row>
    <row r="75" spans="1:201" ht="15.75" x14ac:dyDescent="0.25">
      <c r="A75">
        <v>3</v>
      </c>
      <c r="B75">
        <v>2011</v>
      </c>
      <c r="C75" s="71">
        <v>40632</v>
      </c>
      <c r="D75" s="78"/>
      <c r="E75" s="132"/>
      <c r="F75" s="139">
        <v>322</v>
      </c>
      <c r="G75" s="134" t="s">
        <v>5</v>
      </c>
      <c r="H75" s="135"/>
      <c r="I75" s="136"/>
      <c r="J75" s="128"/>
      <c r="K75" s="134"/>
      <c r="L75" s="135"/>
      <c r="M75" s="136"/>
      <c r="N75" s="128"/>
      <c r="O75" s="134"/>
      <c r="P75" s="135"/>
      <c r="Q75" s="136"/>
      <c r="R75" s="128"/>
      <c r="S75" s="134"/>
      <c r="T75" s="135"/>
      <c r="U75" s="136"/>
      <c r="V75" s="139">
        <v>277</v>
      </c>
      <c r="W75" s="134" t="s">
        <v>5</v>
      </c>
      <c r="X75" s="135"/>
      <c r="Y75" s="136"/>
      <c r="Z75" s="128"/>
      <c r="AA75" s="134"/>
      <c r="AB75" s="135"/>
      <c r="AC75" s="136"/>
      <c r="AD75" s="128"/>
      <c r="AE75" s="134"/>
      <c r="AF75" s="135"/>
      <c r="AG75" s="136"/>
      <c r="AH75" s="128"/>
      <c r="AI75" s="134"/>
      <c r="AJ75" s="135"/>
      <c r="AK75" s="136"/>
      <c r="AL75" s="139">
        <v>322</v>
      </c>
      <c r="AM75" s="134" t="s">
        <v>5</v>
      </c>
      <c r="AN75" s="135"/>
      <c r="AO75" s="136"/>
      <c r="AP75" s="128"/>
      <c r="AQ75" s="134"/>
      <c r="AR75" s="135"/>
      <c r="AS75" s="136"/>
      <c r="AT75" s="128"/>
      <c r="AU75" s="134"/>
      <c r="AV75" s="135"/>
      <c r="AW75" s="136"/>
      <c r="AX75" s="128"/>
      <c r="AY75" s="134"/>
      <c r="AZ75" s="135"/>
      <c r="BA75" s="136"/>
      <c r="BB75" s="139">
        <v>225</v>
      </c>
      <c r="BC75" s="134">
        <v>3</v>
      </c>
      <c r="BD75" s="135"/>
      <c r="BE75" s="136"/>
      <c r="BF75" s="128"/>
      <c r="BG75" s="134"/>
      <c r="BH75" s="135"/>
      <c r="BI75" s="136"/>
      <c r="BJ75" s="128"/>
      <c r="BK75" s="134"/>
      <c r="BL75" s="135"/>
      <c r="BM75" s="136"/>
      <c r="BN75" s="128"/>
      <c r="BO75" s="134"/>
      <c r="BP75" s="135"/>
      <c r="BQ75" s="136"/>
      <c r="BR75" s="139">
        <v>255</v>
      </c>
      <c r="BS75" s="134" t="s">
        <v>5</v>
      </c>
      <c r="BT75" s="135"/>
      <c r="BU75" s="136"/>
      <c r="BV75" s="128"/>
      <c r="BW75" s="134"/>
      <c r="BX75" s="135"/>
      <c r="BY75" s="136"/>
      <c r="BZ75" s="128"/>
      <c r="CA75" s="134"/>
      <c r="CB75" s="135"/>
      <c r="CC75" s="136"/>
      <c r="CD75" s="128"/>
      <c r="CE75" s="134"/>
      <c r="CF75" s="135"/>
      <c r="CG75" s="136"/>
      <c r="CH75" s="139">
        <v>226</v>
      </c>
      <c r="CI75" s="134">
        <v>-15</v>
      </c>
      <c r="CJ75" s="135"/>
      <c r="CK75" s="136"/>
      <c r="CL75" s="128"/>
      <c r="CM75" s="134"/>
      <c r="CN75" s="135"/>
      <c r="CO75" s="136"/>
      <c r="CP75" s="128"/>
      <c r="CQ75" s="134"/>
      <c r="CR75" s="135"/>
      <c r="CS75" s="136"/>
      <c r="CT75" s="128"/>
      <c r="CU75" s="134"/>
      <c r="CV75" s="135"/>
      <c r="CW75" s="136"/>
      <c r="CX75" s="139">
        <v>247</v>
      </c>
      <c r="CY75" s="134">
        <v>-5</v>
      </c>
      <c r="CZ75" s="135"/>
      <c r="DA75" s="136"/>
      <c r="DB75" s="128"/>
      <c r="DC75" s="134"/>
      <c r="DD75" s="135"/>
      <c r="DE75" s="136"/>
      <c r="DF75" s="128"/>
      <c r="DG75" s="134"/>
      <c r="DH75" s="135"/>
      <c r="DI75" s="136"/>
      <c r="DJ75" s="128"/>
      <c r="DK75" s="134"/>
      <c r="DL75" s="135"/>
      <c r="DM75" s="136"/>
      <c r="DN75" s="140">
        <v>237</v>
      </c>
      <c r="DO75" s="134">
        <v>-5</v>
      </c>
      <c r="DP75" s="135"/>
      <c r="DQ75" s="136"/>
      <c r="DR75" s="128"/>
      <c r="DS75" s="134"/>
      <c r="DT75" s="135"/>
      <c r="DU75" s="136"/>
      <c r="DV75" s="128"/>
      <c r="DW75" s="134"/>
      <c r="DX75" s="135"/>
      <c r="DY75" s="136"/>
      <c r="DZ75" s="128"/>
      <c r="EA75" s="134"/>
      <c r="EB75" s="135"/>
      <c r="EC75" s="136"/>
      <c r="ED75" s="139">
        <v>230</v>
      </c>
      <c r="EE75" s="134">
        <v>-20</v>
      </c>
      <c r="EF75" s="135"/>
      <c r="EG75" s="136"/>
      <c r="EH75" s="128"/>
      <c r="EI75" s="134"/>
      <c r="EJ75" s="135"/>
      <c r="EK75" s="136"/>
      <c r="EL75" s="128"/>
      <c r="EM75" s="134"/>
      <c r="EN75" s="135"/>
      <c r="EO75" s="136"/>
      <c r="EP75" s="128"/>
      <c r="EQ75" s="134"/>
      <c r="ER75" s="135"/>
      <c r="ES75" s="136"/>
      <c r="ET75" s="139">
        <v>229</v>
      </c>
      <c r="EU75" s="134">
        <v>2</v>
      </c>
      <c r="EV75" s="135"/>
      <c r="EW75" s="136"/>
      <c r="EX75" s="128"/>
      <c r="EY75" s="134"/>
      <c r="EZ75" s="135"/>
      <c r="FA75" s="136"/>
      <c r="FB75" s="128"/>
      <c r="FC75" s="134"/>
      <c r="FD75" s="135"/>
      <c r="FE75" s="136"/>
      <c r="FF75" s="128"/>
      <c r="FG75" s="134"/>
      <c r="FH75" s="135"/>
      <c r="FI75" s="136"/>
      <c r="FJ75" s="139">
        <v>329</v>
      </c>
      <c r="FK75" s="134">
        <v>-20</v>
      </c>
      <c r="FL75" s="135"/>
      <c r="FM75" s="136"/>
      <c r="FN75" s="128"/>
      <c r="FO75" s="134"/>
      <c r="FP75" s="135"/>
      <c r="FQ75" s="136"/>
      <c r="FR75" s="128"/>
      <c r="FS75" s="134"/>
      <c r="FT75" s="135">
        <v>290</v>
      </c>
      <c r="FU75" s="136">
        <v>300</v>
      </c>
      <c r="FV75" s="128">
        <v>295</v>
      </c>
      <c r="FW75" s="134" t="s">
        <v>5</v>
      </c>
      <c r="FX75" s="135"/>
      <c r="FY75" s="136"/>
      <c r="FZ75" s="128"/>
      <c r="GA75" s="134"/>
      <c r="GB75" s="135"/>
      <c r="GC75" s="136"/>
      <c r="GD75" s="139">
        <v>315</v>
      </c>
      <c r="GE75" s="134" t="s">
        <v>5</v>
      </c>
      <c r="GF75" s="135"/>
      <c r="GG75" s="136"/>
      <c r="GH75" s="128"/>
      <c r="GI75" s="134"/>
      <c r="GJ75" s="135"/>
      <c r="GK75" s="136"/>
      <c r="GL75" s="128"/>
      <c r="GM75" s="134"/>
      <c r="GN75" s="135"/>
      <c r="GO75" s="136"/>
      <c r="GP75" s="128"/>
      <c r="GQ75" s="134"/>
      <c r="GR75" s="78"/>
      <c r="GS75" s="93">
        <v>3</v>
      </c>
    </row>
    <row r="76" spans="1:201" ht="15.75" x14ac:dyDescent="0.25">
      <c r="A76">
        <v>4</v>
      </c>
      <c r="B76">
        <v>2011</v>
      </c>
      <c r="C76" s="71">
        <v>40639</v>
      </c>
      <c r="D76" s="78"/>
      <c r="E76" s="132"/>
      <c r="F76" s="139">
        <v>317</v>
      </c>
      <c r="G76" s="134">
        <v>-5</v>
      </c>
      <c r="H76" s="135"/>
      <c r="I76" s="136"/>
      <c r="J76" s="128"/>
      <c r="K76" s="134"/>
      <c r="L76" s="135"/>
      <c r="M76" s="136"/>
      <c r="N76" s="128"/>
      <c r="O76" s="134"/>
      <c r="P76" s="135"/>
      <c r="Q76" s="136"/>
      <c r="R76" s="128"/>
      <c r="S76" s="134"/>
      <c r="T76" s="135"/>
      <c r="U76" s="136"/>
      <c r="V76" s="139">
        <v>269</v>
      </c>
      <c r="W76" s="134">
        <v>-8</v>
      </c>
      <c r="X76" s="135"/>
      <c r="Y76" s="136"/>
      <c r="Z76" s="128"/>
      <c r="AA76" s="134"/>
      <c r="AB76" s="135"/>
      <c r="AC76" s="136"/>
      <c r="AD76" s="128"/>
      <c r="AE76" s="134"/>
      <c r="AF76" s="135"/>
      <c r="AG76" s="136"/>
      <c r="AH76" s="128"/>
      <c r="AI76" s="134"/>
      <c r="AJ76" s="135"/>
      <c r="AK76" s="136"/>
      <c r="AL76" s="139">
        <v>317</v>
      </c>
      <c r="AM76" s="134">
        <v>-5</v>
      </c>
      <c r="AN76" s="135"/>
      <c r="AO76" s="136"/>
      <c r="AP76" s="128"/>
      <c r="AQ76" s="134"/>
      <c r="AR76" s="135"/>
      <c r="AS76" s="136"/>
      <c r="AT76" s="128"/>
      <c r="AU76" s="134"/>
      <c r="AV76" s="135"/>
      <c r="AW76" s="136"/>
      <c r="AX76" s="128"/>
      <c r="AY76" s="134"/>
      <c r="AZ76" s="135"/>
      <c r="BA76" s="136"/>
      <c r="BB76" s="139">
        <v>225</v>
      </c>
      <c r="BC76" s="134" t="s">
        <v>5</v>
      </c>
      <c r="BD76" s="135"/>
      <c r="BE76" s="136"/>
      <c r="BF76" s="128"/>
      <c r="BG76" s="134"/>
      <c r="BH76" s="135"/>
      <c r="BI76" s="136"/>
      <c r="BJ76" s="128"/>
      <c r="BK76" s="134"/>
      <c r="BL76" s="135"/>
      <c r="BM76" s="136"/>
      <c r="BN76" s="128"/>
      <c r="BO76" s="134"/>
      <c r="BP76" s="135"/>
      <c r="BQ76" s="136"/>
      <c r="BR76" s="139">
        <v>255</v>
      </c>
      <c r="BS76" s="134" t="s">
        <v>5</v>
      </c>
      <c r="BT76" s="135"/>
      <c r="BU76" s="136"/>
      <c r="BV76" s="128"/>
      <c r="BW76" s="134"/>
      <c r="BX76" s="135"/>
      <c r="BY76" s="136"/>
      <c r="BZ76" s="128"/>
      <c r="CA76" s="134"/>
      <c r="CB76" s="135"/>
      <c r="CC76" s="136"/>
      <c r="CD76" s="128"/>
      <c r="CE76" s="134"/>
      <c r="CF76" s="135"/>
      <c r="CG76" s="136"/>
      <c r="CH76" s="139">
        <v>226</v>
      </c>
      <c r="CI76" s="134" t="s">
        <v>5</v>
      </c>
      <c r="CJ76" s="135"/>
      <c r="CK76" s="136"/>
      <c r="CL76" s="128"/>
      <c r="CM76" s="134"/>
      <c r="CN76" s="135"/>
      <c r="CO76" s="136"/>
      <c r="CP76" s="128"/>
      <c r="CQ76" s="134"/>
      <c r="CR76" s="135"/>
      <c r="CS76" s="136"/>
      <c r="CT76" s="128"/>
      <c r="CU76" s="134"/>
      <c r="CV76" s="135"/>
      <c r="CW76" s="136"/>
      <c r="CX76" s="139">
        <v>247</v>
      </c>
      <c r="CY76" s="134" t="s">
        <v>5</v>
      </c>
      <c r="CZ76" s="135"/>
      <c r="DA76" s="136"/>
      <c r="DB76" s="128"/>
      <c r="DC76" s="134"/>
      <c r="DD76" s="135"/>
      <c r="DE76" s="136"/>
      <c r="DF76" s="128"/>
      <c r="DG76" s="134"/>
      <c r="DH76" s="135"/>
      <c r="DI76" s="136"/>
      <c r="DJ76" s="128"/>
      <c r="DK76" s="134"/>
      <c r="DL76" s="135"/>
      <c r="DM76" s="136"/>
      <c r="DN76" s="140">
        <v>237</v>
      </c>
      <c r="DO76" s="134" t="s">
        <v>5</v>
      </c>
      <c r="DP76" s="135"/>
      <c r="DQ76" s="136"/>
      <c r="DR76" s="128"/>
      <c r="DS76" s="134"/>
      <c r="DT76" s="135"/>
      <c r="DU76" s="136"/>
      <c r="DV76" s="128"/>
      <c r="DW76" s="134"/>
      <c r="DX76" s="135"/>
      <c r="DY76" s="136"/>
      <c r="DZ76" s="128"/>
      <c r="EA76" s="134"/>
      <c r="EB76" s="135"/>
      <c r="EC76" s="136"/>
      <c r="ED76" s="139">
        <v>230</v>
      </c>
      <c r="EE76" s="134" t="s">
        <v>5</v>
      </c>
      <c r="EF76" s="135"/>
      <c r="EG76" s="136"/>
      <c r="EH76" s="128"/>
      <c r="EI76" s="134"/>
      <c r="EJ76" s="135"/>
      <c r="EK76" s="136"/>
      <c r="EL76" s="128"/>
      <c r="EM76" s="134"/>
      <c r="EN76" s="135"/>
      <c r="EO76" s="136"/>
      <c r="EP76" s="128"/>
      <c r="EQ76" s="134"/>
      <c r="ER76" s="135"/>
      <c r="ES76" s="136"/>
      <c r="ET76" s="139">
        <v>234</v>
      </c>
      <c r="EU76" s="134">
        <v>5</v>
      </c>
      <c r="EV76" s="135"/>
      <c r="EW76" s="136"/>
      <c r="EX76" s="128"/>
      <c r="EY76" s="134"/>
      <c r="EZ76" s="135"/>
      <c r="FA76" s="136"/>
      <c r="FB76" s="128"/>
      <c r="FC76" s="134"/>
      <c r="FD76" s="135"/>
      <c r="FE76" s="136"/>
      <c r="FF76" s="128"/>
      <c r="FG76" s="134"/>
      <c r="FH76" s="135"/>
      <c r="FI76" s="136"/>
      <c r="FJ76" s="139">
        <v>329</v>
      </c>
      <c r="FK76" s="134" t="s">
        <v>5</v>
      </c>
      <c r="FL76" s="135"/>
      <c r="FM76" s="136"/>
      <c r="FN76" s="128"/>
      <c r="FO76" s="134"/>
      <c r="FP76" s="135"/>
      <c r="FQ76" s="136"/>
      <c r="FR76" s="128"/>
      <c r="FS76" s="134"/>
      <c r="FT76" s="135">
        <v>290</v>
      </c>
      <c r="FU76" s="136">
        <v>300</v>
      </c>
      <c r="FV76" s="128">
        <v>295</v>
      </c>
      <c r="FW76" s="134" t="s">
        <v>5</v>
      </c>
      <c r="FX76" s="135"/>
      <c r="FY76" s="136"/>
      <c r="FZ76" s="128"/>
      <c r="GA76" s="134"/>
      <c r="GB76" s="135"/>
      <c r="GC76" s="136"/>
      <c r="GD76" s="139">
        <v>320</v>
      </c>
      <c r="GE76" s="134">
        <v>5</v>
      </c>
      <c r="GF76" s="135"/>
      <c r="GG76" s="136"/>
      <c r="GH76" s="128"/>
      <c r="GI76" s="134"/>
      <c r="GJ76" s="135"/>
      <c r="GK76" s="136"/>
      <c r="GL76" s="128"/>
      <c r="GM76" s="134"/>
      <c r="GN76" s="135"/>
      <c r="GO76" s="136"/>
      <c r="GP76" s="128"/>
      <c r="GQ76" s="134"/>
      <c r="GR76" s="78"/>
      <c r="GS76" s="93">
        <v>4</v>
      </c>
    </row>
    <row r="77" spans="1:201" ht="15.75" x14ac:dyDescent="0.25">
      <c r="A77">
        <v>4</v>
      </c>
      <c r="B77">
        <v>2011</v>
      </c>
      <c r="C77" s="71">
        <v>40646</v>
      </c>
      <c r="D77" s="78"/>
      <c r="E77" s="132"/>
      <c r="F77" s="139">
        <v>317</v>
      </c>
      <c r="G77" s="134" t="s">
        <v>5</v>
      </c>
      <c r="H77" s="135"/>
      <c r="I77" s="136"/>
      <c r="J77" s="128"/>
      <c r="K77" s="134"/>
      <c r="L77" s="135"/>
      <c r="M77" s="136"/>
      <c r="N77" s="128"/>
      <c r="O77" s="134"/>
      <c r="P77" s="135"/>
      <c r="Q77" s="136"/>
      <c r="R77" s="128"/>
      <c r="S77" s="134"/>
      <c r="T77" s="135"/>
      <c r="U77" s="136"/>
      <c r="V77" s="139">
        <v>269</v>
      </c>
      <c r="W77" s="134" t="s">
        <v>5</v>
      </c>
      <c r="X77" s="135"/>
      <c r="Y77" s="136"/>
      <c r="Z77" s="128"/>
      <c r="AA77" s="134"/>
      <c r="AB77" s="135"/>
      <c r="AC77" s="136"/>
      <c r="AD77" s="128"/>
      <c r="AE77" s="134"/>
      <c r="AF77" s="135"/>
      <c r="AG77" s="136"/>
      <c r="AH77" s="128"/>
      <c r="AI77" s="134"/>
      <c r="AJ77" s="135"/>
      <c r="AK77" s="136"/>
      <c r="AL77" s="139">
        <v>317</v>
      </c>
      <c r="AM77" s="134" t="s">
        <v>5</v>
      </c>
      <c r="AN77" s="135"/>
      <c r="AO77" s="136"/>
      <c r="AP77" s="128"/>
      <c r="AQ77" s="134"/>
      <c r="AR77" s="135"/>
      <c r="AS77" s="136"/>
      <c r="AT77" s="128"/>
      <c r="AU77" s="134"/>
      <c r="AV77" s="135"/>
      <c r="AW77" s="136"/>
      <c r="AX77" s="128"/>
      <c r="AY77" s="134"/>
      <c r="AZ77" s="135"/>
      <c r="BA77" s="136"/>
      <c r="BB77" s="139">
        <v>230</v>
      </c>
      <c r="BC77" s="134">
        <v>5</v>
      </c>
      <c r="BD77" s="135"/>
      <c r="BE77" s="136"/>
      <c r="BF77" s="128"/>
      <c r="BG77" s="134"/>
      <c r="BH77" s="135"/>
      <c r="BI77" s="136"/>
      <c r="BJ77" s="128"/>
      <c r="BK77" s="134"/>
      <c r="BL77" s="135"/>
      <c r="BM77" s="136"/>
      <c r="BN77" s="128"/>
      <c r="BO77" s="134"/>
      <c r="BP77" s="135"/>
      <c r="BQ77" s="136"/>
      <c r="BR77" s="139">
        <v>260</v>
      </c>
      <c r="BS77" s="134">
        <v>5</v>
      </c>
      <c r="BT77" s="135"/>
      <c r="BU77" s="136"/>
      <c r="BV77" s="128"/>
      <c r="BW77" s="134"/>
      <c r="BX77" s="135"/>
      <c r="BY77" s="136"/>
      <c r="BZ77" s="128"/>
      <c r="CA77" s="134"/>
      <c r="CB77" s="135"/>
      <c r="CC77" s="136"/>
      <c r="CD77" s="128"/>
      <c r="CE77" s="134"/>
      <c r="CF77" s="135"/>
      <c r="CG77" s="136"/>
      <c r="CH77" s="139">
        <v>224</v>
      </c>
      <c r="CI77" s="134">
        <v>-2</v>
      </c>
      <c r="CJ77" s="135"/>
      <c r="CK77" s="136"/>
      <c r="CL77" s="128"/>
      <c r="CM77" s="134"/>
      <c r="CN77" s="135"/>
      <c r="CO77" s="136"/>
      <c r="CP77" s="128"/>
      <c r="CQ77" s="134"/>
      <c r="CR77" s="135"/>
      <c r="CS77" s="136"/>
      <c r="CT77" s="128"/>
      <c r="CU77" s="134"/>
      <c r="CV77" s="135"/>
      <c r="CW77" s="136"/>
      <c r="CX77" s="139">
        <v>247</v>
      </c>
      <c r="CY77" s="134" t="s">
        <v>5</v>
      </c>
      <c r="CZ77" s="135"/>
      <c r="DA77" s="136"/>
      <c r="DB77" s="128"/>
      <c r="DC77" s="134"/>
      <c r="DD77" s="135"/>
      <c r="DE77" s="136"/>
      <c r="DF77" s="128"/>
      <c r="DG77" s="134"/>
      <c r="DH77" s="135"/>
      <c r="DI77" s="136"/>
      <c r="DJ77" s="128"/>
      <c r="DK77" s="134"/>
      <c r="DL77" s="135"/>
      <c r="DM77" s="136"/>
      <c r="DN77" s="140">
        <v>233</v>
      </c>
      <c r="DO77" s="134">
        <v>-4</v>
      </c>
      <c r="DP77" s="135"/>
      <c r="DQ77" s="136"/>
      <c r="DR77" s="128"/>
      <c r="DS77" s="134"/>
      <c r="DT77" s="135"/>
      <c r="DU77" s="136"/>
      <c r="DV77" s="128"/>
      <c r="DW77" s="134"/>
      <c r="DX77" s="135"/>
      <c r="DY77" s="136"/>
      <c r="DZ77" s="128"/>
      <c r="EA77" s="134"/>
      <c r="EB77" s="135"/>
      <c r="EC77" s="136"/>
      <c r="ED77" s="139">
        <v>220</v>
      </c>
      <c r="EE77" s="134">
        <v>-10</v>
      </c>
      <c r="EF77" s="135"/>
      <c r="EG77" s="136"/>
      <c r="EH77" s="128"/>
      <c r="EI77" s="134"/>
      <c r="EJ77" s="135"/>
      <c r="EK77" s="136"/>
      <c r="EL77" s="128"/>
      <c r="EM77" s="134"/>
      <c r="EN77" s="135"/>
      <c r="EO77" s="136"/>
      <c r="EP77" s="128"/>
      <c r="EQ77" s="134"/>
      <c r="ER77" s="135"/>
      <c r="ES77" s="136"/>
      <c r="ET77" s="139">
        <v>219</v>
      </c>
      <c r="EU77" s="134">
        <v>-15</v>
      </c>
      <c r="EV77" s="135"/>
      <c r="EW77" s="136"/>
      <c r="EX77" s="128"/>
      <c r="EY77" s="134"/>
      <c r="EZ77" s="135"/>
      <c r="FA77" s="136"/>
      <c r="FB77" s="128"/>
      <c r="FC77" s="134"/>
      <c r="FD77" s="135"/>
      <c r="FE77" s="136"/>
      <c r="FF77" s="128"/>
      <c r="FG77" s="134"/>
      <c r="FH77" s="135"/>
      <c r="FI77" s="136"/>
      <c r="FJ77" s="139">
        <v>350</v>
      </c>
      <c r="FK77" s="134">
        <v>21</v>
      </c>
      <c r="FL77" s="135"/>
      <c r="FM77" s="136"/>
      <c r="FN77" s="128"/>
      <c r="FO77" s="134"/>
      <c r="FP77" s="135"/>
      <c r="FQ77" s="136"/>
      <c r="FR77" s="128"/>
      <c r="FS77" s="134"/>
      <c r="FT77" s="137">
        <v>290</v>
      </c>
      <c r="FU77" s="138">
        <v>300</v>
      </c>
      <c r="FV77" s="128">
        <v>295</v>
      </c>
      <c r="FW77" s="134" t="s">
        <v>5</v>
      </c>
      <c r="FX77" s="135"/>
      <c r="FY77" s="136"/>
      <c r="FZ77" s="128"/>
      <c r="GA77" s="134"/>
      <c r="GB77" s="135"/>
      <c r="GC77" s="136"/>
      <c r="GD77" s="139">
        <v>320</v>
      </c>
      <c r="GE77" s="134" t="s">
        <v>5</v>
      </c>
      <c r="GF77" s="135"/>
      <c r="GG77" s="136"/>
      <c r="GH77" s="128"/>
      <c r="GI77" s="134"/>
      <c r="GJ77" s="135"/>
      <c r="GK77" s="136"/>
      <c r="GL77" s="128"/>
      <c r="GM77" s="134"/>
      <c r="GN77" s="135"/>
      <c r="GO77" s="136"/>
      <c r="GP77" s="128"/>
      <c r="GQ77" s="134"/>
      <c r="GR77" s="78"/>
      <c r="GS77" s="93">
        <v>4</v>
      </c>
    </row>
    <row r="78" spans="1:201" ht="15.75" x14ac:dyDescent="0.25">
      <c r="A78">
        <v>4</v>
      </c>
      <c r="B78">
        <v>2011</v>
      </c>
      <c r="C78" s="71">
        <v>40653</v>
      </c>
      <c r="D78" s="78"/>
      <c r="E78" s="132"/>
      <c r="F78" s="139">
        <v>309</v>
      </c>
      <c r="G78" s="134">
        <v>-8</v>
      </c>
      <c r="H78" s="135"/>
      <c r="I78" s="136"/>
      <c r="J78" s="128"/>
      <c r="K78" s="134"/>
      <c r="L78" s="135"/>
      <c r="M78" s="136"/>
      <c r="N78" s="128"/>
      <c r="O78" s="134"/>
      <c r="P78" s="135"/>
      <c r="Q78" s="136"/>
      <c r="R78" s="128"/>
      <c r="S78" s="134"/>
      <c r="T78" s="135"/>
      <c r="U78" s="136"/>
      <c r="V78" s="139">
        <v>264</v>
      </c>
      <c r="W78" s="134">
        <v>-5</v>
      </c>
      <c r="X78" s="135"/>
      <c r="Y78" s="136"/>
      <c r="Z78" s="128"/>
      <c r="AA78" s="134"/>
      <c r="AB78" s="135"/>
      <c r="AC78" s="136"/>
      <c r="AD78" s="128"/>
      <c r="AE78" s="134"/>
      <c r="AF78" s="135"/>
      <c r="AG78" s="136"/>
      <c r="AH78" s="128"/>
      <c r="AI78" s="134"/>
      <c r="AJ78" s="135"/>
      <c r="AK78" s="136"/>
      <c r="AL78" s="139">
        <v>317</v>
      </c>
      <c r="AM78" s="134" t="s">
        <v>5</v>
      </c>
      <c r="AN78" s="135"/>
      <c r="AO78" s="136"/>
      <c r="AP78" s="128"/>
      <c r="AQ78" s="134"/>
      <c r="AR78" s="135"/>
      <c r="AS78" s="136"/>
      <c r="AT78" s="128"/>
      <c r="AU78" s="134"/>
      <c r="AV78" s="135"/>
      <c r="AW78" s="136"/>
      <c r="AX78" s="128"/>
      <c r="AY78" s="134"/>
      <c r="AZ78" s="135"/>
      <c r="BA78" s="136"/>
      <c r="BB78" s="139">
        <v>235</v>
      </c>
      <c r="BC78" s="134">
        <v>5</v>
      </c>
      <c r="BD78" s="135"/>
      <c r="BE78" s="136"/>
      <c r="BF78" s="128"/>
      <c r="BG78" s="134"/>
      <c r="BH78" s="135"/>
      <c r="BI78" s="136"/>
      <c r="BJ78" s="128"/>
      <c r="BK78" s="134"/>
      <c r="BL78" s="135"/>
      <c r="BM78" s="136"/>
      <c r="BN78" s="128"/>
      <c r="BO78" s="134"/>
      <c r="BP78" s="135"/>
      <c r="BQ78" s="136"/>
      <c r="BR78" s="139">
        <v>260</v>
      </c>
      <c r="BS78" s="134" t="s">
        <v>5</v>
      </c>
      <c r="BT78" s="135"/>
      <c r="BU78" s="136"/>
      <c r="BV78" s="128"/>
      <c r="BW78" s="134"/>
      <c r="BX78" s="135"/>
      <c r="BY78" s="136"/>
      <c r="BZ78" s="128"/>
      <c r="CA78" s="134"/>
      <c r="CB78" s="135"/>
      <c r="CC78" s="136"/>
      <c r="CD78" s="128"/>
      <c r="CE78" s="134"/>
      <c r="CF78" s="135"/>
      <c r="CG78" s="136"/>
      <c r="CH78" s="139">
        <v>219</v>
      </c>
      <c r="CI78" s="134">
        <v>-5</v>
      </c>
      <c r="CJ78" s="135"/>
      <c r="CK78" s="136"/>
      <c r="CL78" s="128"/>
      <c r="CM78" s="134"/>
      <c r="CN78" s="135"/>
      <c r="CO78" s="136"/>
      <c r="CP78" s="128"/>
      <c r="CQ78" s="134"/>
      <c r="CR78" s="135"/>
      <c r="CS78" s="136"/>
      <c r="CT78" s="128"/>
      <c r="CU78" s="134"/>
      <c r="CV78" s="135"/>
      <c r="CW78" s="136"/>
      <c r="CX78" s="139">
        <v>244</v>
      </c>
      <c r="CY78" s="134">
        <v>-3</v>
      </c>
      <c r="CZ78" s="135"/>
      <c r="DA78" s="136"/>
      <c r="DB78" s="128"/>
      <c r="DC78" s="134"/>
      <c r="DD78" s="135"/>
      <c r="DE78" s="136"/>
      <c r="DF78" s="128"/>
      <c r="DG78" s="134"/>
      <c r="DH78" s="135"/>
      <c r="DI78" s="136"/>
      <c r="DJ78" s="128"/>
      <c r="DK78" s="134"/>
      <c r="DL78" s="135"/>
      <c r="DM78" s="136"/>
      <c r="DN78" s="140">
        <v>228</v>
      </c>
      <c r="DO78" s="134">
        <v>-5</v>
      </c>
      <c r="DP78" s="135"/>
      <c r="DQ78" s="136"/>
      <c r="DR78" s="128"/>
      <c r="DS78" s="134"/>
      <c r="DT78" s="135"/>
      <c r="DU78" s="136"/>
      <c r="DV78" s="128"/>
      <c r="DW78" s="134"/>
      <c r="DX78" s="135"/>
      <c r="DY78" s="136"/>
      <c r="DZ78" s="128"/>
      <c r="EA78" s="134"/>
      <c r="EB78" s="135"/>
      <c r="EC78" s="136"/>
      <c r="ED78" s="139">
        <v>215</v>
      </c>
      <c r="EE78" s="134">
        <v>-5</v>
      </c>
      <c r="EF78" s="135"/>
      <c r="EG78" s="136"/>
      <c r="EH78" s="128"/>
      <c r="EI78" s="134"/>
      <c r="EJ78" s="135"/>
      <c r="EK78" s="136"/>
      <c r="EL78" s="128"/>
      <c r="EM78" s="134"/>
      <c r="EN78" s="135"/>
      <c r="EO78" s="136"/>
      <c r="EP78" s="128"/>
      <c r="EQ78" s="134"/>
      <c r="ER78" s="135"/>
      <c r="ES78" s="136"/>
      <c r="ET78" s="139">
        <v>219</v>
      </c>
      <c r="EU78" s="134" t="s">
        <v>5</v>
      </c>
      <c r="EV78" s="135"/>
      <c r="EW78" s="136"/>
      <c r="EX78" s="128"/>
      <c r="EY78" s="134"/>
      <c r="EZ78" s="135"/>
      <c r="FA78" s="136"/>
      <c r="FB78" s="128"/>
      <c r="FC78" s="134"/>
      <c r="FD78" s="135"/>
      <c r="FE78" s="136"/>
      <c r="FF78" s="128"/>
      <c r="FG78" s="134"/>
      <c r="FH78" s="135"/>
      <c r="FI78" s="136"/>
      <c r="FJ78" s="139">
        <v>350</v>
      </c>
      <c r="FK78" s="134" t="s">
        <v>5</v>
      </c>
      <c r="FL78" s="135"/>
      <c r="FM78" s="136"/>
      <c r="FN78" s="128"/>
      <c r="FO78" s="134"/>
      <c r="FP78" s="135"/>
      <c r="FQ78" s="136"/>
      <c r="FR78" s="128"/>
      <c r="FS78" s="134"/>
      <c r="FT78" s="137">
        <v>290</v>
      </c>
      <c r="FU78" s="138">
        <v>300</v>
      </c>
      <c r="FV78" s="128">
        <v>295</v>
      </c>
      <c r="FW78" s="134" t="s">
        <v>5</v>
      </c>
      <c r="FX78" s="135"/>
      <c r="FY78" s="136"/>
      <c r="FZ78" s="128"/>
      <c r="GA78" s="134"/>
      <c r="GB78" s="135"/>
      <c r="GC78" s="136"/>
      <c r="GD78" s="139">
        <v>300</v>
      </c>
      <c r="GE78" s="134">
        <v>-20</v>
      </c>
      <c r="GF78" s="135"/>
      <c r="GG78" s="136"/>
      <c r="GH78" s="128"/>
      <c r="GI78" s="134"/>
      <c r="GJ78" s="135"/>
      <c r="GK78" s="136"/>
      <c r="GL78" s="128"/>
      <c r="GM78" s="134"/>
      <c r="GN78" s="135"/>
      <c r="GO78" s="136"/>
      <c r="GP78" s="128"/>
      <c r="GQ78" s="134"/>
      <c r="GR78" s="78"/>
      <c r="GS78" s="93">
        <v>4</v>
      </c>
    </row>
    <row r="79" spans="1:201" ht="15.75" x14ac:dyDescent="0.25">
      <c r="A79">
        <v>4</v>
      </c>
      <c r="B79">
        <v>2011</v>
      </c>
      <c r="C79" s="71">
        <v>40660</v>
      </c>
      <c r="D79" s="78"/>
      <c r="E79" s="132"/>
      <c r="F79" s="139">
        <v>309</v>
      </c>
      <c r="G79" s="134" t="s">
        <v>5</v>
      </c>
      <c r="H79" s="135"/>
      <c r="I79" s="136"/>
      <c r="J79" s="128"/>
      <c r="K79" s="134"/>
      <c r="L79" s="135"/>
      <c r="M79" s="136"/>
      <c r="N79" s="128"/>
      <c r="O79" s="134"/>
      <c r="P79" s="135"/>
      <c r="Q79" s="136"/>
      <c r="R79" s="128"/>
      <c r="S79" s="134"/>
      <c r="T79" s="135"/>
      <c r="U79" s="136"/>
      <c r="V79" s="139">
        <v>264</v>
      </c>
      <c r="W79" s="134" t="s">
        <v>5</v>
      </c>
      <c r="X79" s="135"/>
      <c r="Y79" s="136"/>
      <c r="Z79" s="128"/>
      <c r="AA79" s="134"/>
      <c r="AB79" s="135"/>
      <c r="AC79" s="136"/>
      <c r="AD79" s="128"/>
      <c r="AE79" s="134"/>
      <c r="AF79" s="135"/>
      <c r="AG79" s="136"/>
      <c r="AH79" s="128"/>
      <c r="AI79" s="134"/>
      <c r="AJ79" s="135"/>
      <c r="AK79" s="136"/>
      <c r="AL79" s="139">
        <v>317</v>
      </c>
      <c r="AM79" s="134" t="s">
        <v>5</v>
      </c>
      <c r="AN79" s="135"/>
      <c r="AO79" s="136"/>
      <c r="AP79" s="128"/>
      <c r="AQ79" s="134"/>
      <c r="AR79" s="135"/>
      <c r="AS79" s="136"/>
      <c r="AT79" s="128"/>
      <c r="AU79" s="134"/>
      <c r="AV79" s="135"/>
      <c r="AW79" s="136"/>
      <c r="AX79" s="128"/>
      <c r="AY79" s="134"/>
      <c r="AZ79" s="135"/>
      <c r="BA79" s="136"/>
      <c r="BB79" s="139">
        <v>235</v>
      </c>
      <c r="BC79" s="134" t="s">
        <v>5</v>
      </c>
      <c r="BD79" s="135"/>
      <c r="BE79" s="136"/>
      <c r="BF79" s="128"/>
      <c r="BG79" s="134"/>
      <c r="BH79" s="135"/>
      <c r="BI79" s="136"/>
      <c r="BJ79" s="128"/>
      <c r="BK79" s="134"/>
      <c r="BL79" s="135"/>
      <c r="BM79" s="136"/>
      <c r="BN79" s="128"/>
      <c r="BO79" s="134"/>
      <c r="BP79" s="135"/>
      <c r="BQ79" s="136"/>
      <c r="BR79" s="139">
        <v>260</v>
      </c>
      <c r="BS79" s="134" t="s">
        <v>5</v>
      </c>
      <c r="BT79" s="135"/>
      <c r="BU79" s="136"/>
      <c r="BV79" s="128"/>
      <c r="BW79" s="134"/>
      <c r="BX79" s="135"/>
      <c r="BY79" s="136"/>
      <c r="BZ79" s="128"/>
      <c r="CA79" s="134"/>
      <c r="CB79" s="135"/>
      <c r="CC79" s="136"/>
      <c r="CD79" s="128"/>
      <c r="CE79" s="134"/>
      <c r="CF79" s="135"/>
      <c r="CG79" s="136"/>
      <c r="CH79" s="139">
        <v>219</v>
      </c>
      <c r="CI79" s="134" t="s">
        <v>5</v>
      </c>
      <c r="CJ79" s="135"/>
      <c r="CK79" s="136"/>
      <c r="CL79" s="128"/>
      <c r="CM79" s="134"/>
      <c r="CN79" s="135"/>
      <c r="CO79" s="136"/>
      <c r="CP79" s="128"/>
      <c r="CQ79" s="134"/>
      <c r="CR79" s="135"/>
      <c r="CS79" s="136"/>
      <c r="CT79" s="128"/>
      <c r="CU79" s="134"/>
      <c r="CV79" s="135"/>
      <c r="CW79" s="136"/>
      <c r="CX79" s="139">
        <v>244</v>
      </c>
      <c r="CY79" s="134" t="s">
        <v>5</v>
      </c>
      <c r="CZ79" s="135"/>
      <c r="DA79" s="136"/>
      <c r="DB79" s="128"/>
      <c r="DC79" s="134"/>
      <c r="DD79" s="135"/>
      <c r="DE79" s="136"/>
      <c r="DF79" s="128"/>
      <c r="DG79" s="134"/>
      <c r="DH79" s="135"/>
      <c r="DI79" s="136"/>
      <c r="DJ79" s="128"/>
      <c r="DK79" s="134"/>
      <c r="DL79" s="135"/>
      <c r="DM79" s="136"/>
      <c r="DN79" s="140">
        <v>228</v>
      </c>
      <c r="DO79" s="134" t="s">
        <v>5</v>
      </c>
      <c r="DP79" s="135"/>
      <c r="DQ79" s="136"/>
      <c r="DR79" s="128"/>
      <c r="DS79" s="134"/>
      <c r="DT79" s="135"/>
      <c r="DU79" s="136"/>
      <c r="DV79" s="128"/>
      <c r="DW79" s="134"/>
      <c r="DX79" s="135"/>
      <c r="DY79" s="136"/>
      <c r="DZ79" s="128"/>
      <c r="EA79" s="134"/>
      <c r="EB79" s="135"/>
      <c r="EC79" s="136"/>
      <c r="ED79" s="139">
        <v>215</v>
      </c>
      <c r="EE79" s="134" t="s">
        <v>5</v>
      </c>
      <c r="EF79" s="135"/>
      <c r="EG79" s="136"/>
      <c r="EH79" s="128"/>
      <c r="EI79" s="134"/>
      <c r="EJ79" s="135"/>
      <c r="EK79" s="136"/>
      <c r="EL79" s="128"/>
      <c r="EM79" s="134"/>
      <c r="EN79" s="135"/>
      <c r="EO79" s="136"/>
      <c r="EP79" s="128"/>
      <c r="EQ79" s="134"/>
      <c r="ER79" s="135"/>
      <c r="ES79" s="136"/>
      <c r="ET79" s="139">
        <v>219</v>
      </c>
      <c r="EU79" s="134" t="s">
        <v>5</v>
      </c>
      <c r="EV79" s="135"/>
      <c r="EW79" s="136"/>
      <c r="EX79" s="128"/>
      <c r="EY79" s="134"/>
      <c r="EZ79" s="135"/>
      <c r="FA79" s="136"/>
      <c r="FB79" s="128"/>
      <c r="FC79" s="134"/>
      <c r="FD79" s="135"/>
      <c r="FE79" s="136"/>
      <c r="FF79" s="128"/>
      <c r="FG79" s="134"/>
      <c r="FH79" s="135"/>
      <c r="FI79" s="136"/>
      <c r="FJ79" s="139">
        <v>350</v>
      </c>
      <c r="FK79" s="134" t="s">
        <v>5</v>
      </c>
      <c r="FL79" s="135"/>
      <c r="FM79" s="136"/>
      <c r="FN79" s="128"/>
      <c r="FO79" s="134"/>
      <c r="FP79" s="135"/>
      <c r="FQ79" s="136"/>
      <c r="FR79" s="128"/>
      <c r="FS79" s="134"/>
      <c r="FT79" s="137">
        <v>290</v>
      </c>
      <c r="FU79" s="138">
        <v>300</v>
      </c>
      <c r="FV79" s="128">
        <v>295</v>
      </c>
      <c r="FW79" s="134" t="s">
        <v>5</v>
      </c>
      <c r="FX79" s="135"/>
      <c r="FY79" s="136"/>
      <c r="FZ79" s="128"/>
      <c r="GA79" s="134"/>
      <c r="GB79" s="135"/>
      <c r="GC79" s="136"/>
      <c r="GD79" s="139">
        <v>300</v>
      </c>
      <c r="GE79" s="134" t="s">
        <v>5</v>
      </c>
      <c r="GF79" s="135"/>
      <c r="GG79" s="136"/>
      <c r="GH79" s="128"/>
      <c r="GI79" s="134"/>
      <c r="GJ79" s="135"/>
      <c r="GK79" s="136"/>
      <c r="GL79" s="128"/>
      <c r="GM79" s="134"/>
      <c r="GN79" s="135"/>
      <c r="GO79" s="136"/>
      <c r="GP79" s="128"/>
      <c r="GQ79" s="134"/>
      <c r="GR79" s="78"/>
      <c r="GS79" s="93">
        <v>4</v>
      </c>
    </row>
    <row r="80" spans="1:201" ht="15.75" x14ac:dyDescent="0.25">
      <c r="A80">
        <v>5</v>
      </c>
      <c r="B80">
        <v>2011</v>
      </c>
      <c r="C80" s="71">
        <v>40667</v>
      </c>
      <c r="D80" s="78"/>
      <c r="E80" s="132"/>
      <c r="F80" s="139">
        <v>299</v>
      </c>
      <c r="G80" s="134">
        <v>-10</v>
      </c>
      <c r="H80" s="135"/>
      <c r="I80" s="136"/>
      <c r="J80" s="128"/>
      <c r="K80" s="134"/>
      <c r="L80" s="135"/>
      <c r="M80" s="136"/>
      <c r="N80" s="128"/>
      <c r="O80" s="134"/>
      <c r="P80" s="135"/>
      <c r="Q80" s="136"/>
      <c r="R80" s="128"/>
      <c r="S80" s="134"/>
      <c r="T80" s="135"/>
      <c r="U80" s="136"/>
      <c r="V80" s="139">
        <v>253</v>
      </c>
      <c r="W80" s="134">
        <v>-11</v>
      </c>
      <c r="X80" s="135"/>
      <c r="Y80" s="136"/>
      <c r="Z80" s="128"/>
      <c r="AA80" s="134"/>
      <c r="AB80" s="135"/>
      <c r="AC80" s="136"/>
      <c r="AD80" s="128"/>
      <c r="AE80" s="134"/>
      <c r="AF80" s="135"/>
      <c r="AG80" s="136"/>
      <c r="AH80" s="128"/>
      <c r="AI80" s="134"/>
      <c r="AJ80" s="135"/>
      <c r="AK80" s="136"/>
      <c r="AL80" s="139">
        <v>306</v>
      </c>
      <c r="AM80" s="134">
        <v>-11</v>
      </c>
      <c r="AN80" s="135"/>
      <c r="AO80" s="136"/>
      <c r="AP80" s="128"/>
      <c r="AQ80" s="134"/>
      <c r="AR80" s="135"/>
      <c r="AS80" s="136"/>
      <c r="AT80" s="128"/>
      <c r="AU80" s="134"/>
      <c r="AV80" s="135"/>
      <c r="AW80" s="136"/>
      <c r="AX80" s="128"/>
      <c r="AY80" s="134"/>
      <c r="AZ80" s="135"/>
      <c r="BA80" s="136"/>
      <c r="BB80" s="139">
        <v>230</v>
      </c>
      <c r="BC80" s="134">
        <v>-5</v>
      </c>
      <c r="BD80" s="135"/>
      <c r="BE80" s="136"/>
      <c r="BF80" s="128"/>
      <c r="BG80" s="134"/>
      <c r="BH80" s="135"/>
      <c r="BI80" s="136"/>
      <c r="BJ80" s="128"/>
      <c r="BK80" s="134"/>
      <c r="BL80" s="135"/>
      <c r="BM80" s="136"/>
      <c r="BN80" s="128"/>
      <c r="BO80" s="134"/>
      <c r="BP80" s="135"/>
      <c r="BQ80" s="136"/>
      <c r="BR80" s="139">
        <v>265</v>
      </c>
      <c r="BS80" s="134">
        <v>5</v>
      </c>
      <c r="BT80" s="135"/>
      <c r="BU80" s="136"/>
      <c r="BV80" s="128"/>
      <c r="BW80" s="134"/>
      <c r="BX80" s="135"/>
      <c r="BY80" s="136"/>
      <c r="BZ80" s="128"/>
      <c r="CA80" s="134"/>
      <c r="CB80" s="135"/>
      <c r="CC80" s="136"/>
      <c r="CD80" s="128"/>
      <c r="CE80" s="134"/>
      <c r="CF80" s="135"/>
      <c r="CG80" s="136"/>
      <c r="CH80" s="139">
        <v>221</v>
      </c>
      <c r="CI80" s="134">
        <v>2</v>
      </c>
      <c r="CJ80" s="135"/>
      <c r="CK80" s="136"/>
      <c r="CL80" s="128"/>
      <c r="CM80" s="134"/>
      <c r="CN80" s="135"/>
      <c r="CO80" s="136"/>
      <c r="CP80" s="128"/>
      <c r="CQ80" s="134"/>
      <c r="CR80" s="135"/>
      <c r="CS80" s="136"/>
      <c r="CT80" s="128"/>
      <c r="CU80" s="134"/>
      <c r="CV80" s="135"/>
      <c r="CW80" s="136"/>
      <c r="CX80" s="139">
        <v>244</v>
      </c>
      <c r="CY80" s="134" t="s">
        <v>5</v>
      </c>
      <c r="CZ80" s="135"/>
      <c r="DA80" s="136"/>
      <c r="DB80" s="128"/>
      <c r="DC80" s="134"/>
      <c r="DD80" s="135"/>
      <c r="DE80" s="136"/>
      <c r="DF80" s="128"/>
      <c r="DG80" s="134"/>
      <c r="DH80" s="135"/>
      <c r="DI80" s="136"/>
      <c r="DJ80" s="128"/>
      <c r="DK80" s="134"/>
      <c r="DL80" s="135"/>
      <c r="DM80" s="136"/>
      <c r="DN80" s="140">
        <v>230</v>
      </c>
      <c r="DO80" s="134">
        <v>2</v>
      </c>
      <c r="DP80" s="135"/>
      <c r="DQ80" s="136"/>
      <c r="DR80" s="128"/>
      <c r="DS80" s="134"/>
      <c r="DT80" s="135"/>
      <c r="DU80" s="136"/>
      <c r="DV80" s="128"/>
      <c r="DW80" s="134"/>
      <c r="DX80" s="135"/>
      <c r="DY80" s="136"/>
      <c r="DZ80" s="128"/>
      <c r="EA80" s="134"/>
      <c r="EB80" s="135"/>
      <c r="EC80" s="136"/>
      <c r="ED80" s="139">
        <v>210</v>
      </c>
      <c r="EE80" s="134">
        <v>-5</v>
      </c>
      <c r="EF80" s="135"/>
      <c r="EG80" s="136"/>
      <c r="EH80" s="128"/>
      <c r="EI80" s="134"/>
      <c r="EJ80" s="135"/>
      <c r="EK80" s="136"/>
      <c r="EL80" s="128"/>
      <c r="EM80" s="134"/>
      <c r="EN80" s="135"/>
      <c r="EO80" s="136"/>
      <c r="EP80" s="128"/>
      <c r="EQ80" s="134"/>
      <c r="ER80" s="135"/>
      <c r="ES80" s="136"/>
      <c r="ET80" s="139">
        <v>214</v>
      </c>
      <c r="EU80" s="134">
        <v>-5</v>
      </c>
      <c r="EV80" s="135"/>
      <c r="EW80" s="136"/>
      <c r="EX80" s="128"/>
      <c r="EY80" s="134"/>
      <c r="EZ80" s="135"/>
      <c r="FA80" s="136"/>
      <c r="FB80" s="128"/>
      <c r="FC80" s="134"/>
      <c r="FD80" s="135"/>
      <c r="FE80" s="136"/>
      <c r="FF80" s="128"/>
      <c r="FG80" s="134"/>
      <c r="FH80" s="135"/>
      <c r="FI80" s="136"/>
      <c r="FJ80" s="139">
        <v>340</v>
      </c>
      <c r="FK80" s="134">
        <v>-10</v>
      </c>
      <c r="FL80" s="135"/>
      <c r="FM80" s="136"/>
      <c r="FN80" s="128"/>
      <c r="FO80" s="134"/>
      <c r="FP80" s="135"/>
      <c r="FQ80" s="136"/>
      <c r="FR80" s="128"/>
      <c r="FS80" s="134"/>
      <c r="FT80" s="135">
        <v>280</v>
      </c>
      <c r="FU80" s="136">
        <v>290</v>
      </c>
      <c r="FV80" s="128">
        <v>285</v>
      </c>
      <c r="FW80" s="134">
        <v>-10</v>
      </c>
      <c r="FX80" s="135"/>
      <c r="FY80" s="136"/>
      <c r="FZ80" s="128"/>
      <c r="GA80" s="134"/>
      <c r="GB80" s="135"/>
      <c r="GC80" s="136"/>
      <c r="GD80" s="139">
        <v>300</v>
      </c>
      <c r="GE80" s="134" t="s">
        <v>5</v>
      </c>
      <c r="GF80" s="135"/>
      <c r="GG80" s="136"/>
      <c r="GH80" s="128"/>
      <c r="GI80" s="134"/>
      <c r="GJ80" s="135"/>
      <c r="GK80" s="136"/>
      <c r="GL80" s="128"/>
      <c r="GM80" s="134"/>
      <c r="GN80" s="135"/>
      <c r="GO80" s="136"/>
      <c r="GP80" s="128"/>
      <c r="GQ80" s="134"/>
      <c r="GR80" s="78"/>
      <c r="GS80" s="93">
        <v>5</v>
      </c>
    </row>
    <row r="81" spans="1:201" ht="15.75" x14ac:dyDescent="0.25">
      <c r="A81">
        <v>5</v>
      </c>
      <c r="B81">
        <v>2011</v>
      </c>
      <c r="C81" s="71">
        <v>40674</v>
      </c>
      <c r="D81" s="78"/>
      <c r="E81" s="132"/>
      <c r="F81" s="139">
        <v>299</v>
      </c>
      <c r="G81" s="134" t="s">
        <v>5</v>
      </c>
      <c r="H81" s="135"/>
      <c r="I81" s="136"/>
      <c r="J81" s="128"/>
      <c r="K81" s="134"/>
      <c r="L81" s="135"/>
      <c r="M81" s="136"/>
      <c r="N81" s="128"/>
      <c r="O81" s="134"/>
      <c r="P81" s="135"/>
      <c r="Q81" s="136"/>
      <c r="R81" s="128"/>
      <c r="S81" s="134"/>
      <c r="T81" s="135"/>
      <c r="U81" s="136"/>
      <c r="V81" s="139">
        <v>258</v>
      </c>
      <c r="W81" s="134">
        <v>5</v>
      </c>
      <c r="X81" s="135"/>
      <c r="Y81" s="136"/>
      <c r="Z81" s="128"/>
      <c r="AA81" s="134"/>
      <c r="AB81" s="135"/>
      <c r="AC81" s="136"/>
      <c r="AD81" s="128"/>
      <c r="AE81" s="134"/>
      <c r="AF81" s="135"/>
      <c r="AG81" s="136"/>
      <c r="AH81" s="128"/>
      <c r="AI81" s="134"/>
      <c r="AJ81" s="135"/>
      <c r="AK81" s="136"/>
      <c r="AL81" s="139">
        <v>311</v>
      </c>
      <c r="AM81" s="134">
        <v>5</v>
      </c>
      <c r="AN81" s="135"/>
      <c r="AO81" s="136"/>
      <c r="AP81" s="128"/>
      <c r="AQ81" s="134"/>
      <c r="AR81" s="135"/>
      <c r="AS81" s="136"/>
      <c r="AT81" s="128"/>
      <c r="AU81" s="134"/>
      <c r="AV81" s="135"/>
      <c r="AW81" s="136"/>
      <c r="AX81" s="128"/>
      <c r="AY81" s="134"/>
      <c r="AZ81" s="135"/>
      <c r="BA81" s="136"/>
      <c r="BB81" s="139">
        <v>230</v>
      </c>
      <c r="BC81" s="134" t="s">
        <v>5</v>
      </c>
      <c r="BD81" s="135"/>
      <c r="BE81" s="136"/>
      <c r="BF81" s="128"/>
      <c r="BG81" s="134"/>
      <c r="BH81" s="135"/>
      <c r="BI81" s="136"/>
      <c r="BJ81" s="128"/>
      <c r="BK81" s="134"/>
      <c r="BL81" s="135"/>
      <c r="BM81" s="136"/>
      <c r="BN81" s="128"/>
      <c r="BO81" s="134"/>
      <c r="BP81" s="135"/>
      <c r="BQ81" s="136"/>
      <c r="BR81" s="139">
        <v>265</v>
      </c>
      <c r="BS81" s="134" t="s">
        <v>5</v>
      </c>
      <c r="BT81" s="135"/>
      <c r="BU81" s="136"/>
      <c r="BV81" s="128"/>
      <c r="BW81" s="134"/>
      <c r="BX81" s="135"/>
      <c r="BY81" s="136"/>
      <c r="BZ81" s="128"/>
      <c r="CA81" s="134"/>
      <c r="CB81" s="135"/>
      <c r="CC81" s="136"/>
      <c r="CD81" s="128"/>
      <c r="CE81" s="134"/>
      <c r="CF81" s="135"/>
      <c r="CG81" s="136"/>
      <c r="CH81" s="139">
        <v>226</v>
      </c>
      <c r="CI81" s="134">
        <v>5</v>
      </c>
      <c r="CJ81" s="135"/>
      <c r="CK81" s="136"/>
      <c r="CL81" s="128"/>
      <c r="CM81" s="134"/>
      <c r="CN81" s="135"/>
      <c r="CO81" s="136"/>
      <c r="CP81" s="128"/>
      <c r="CQ81" s="134"/>
      <c r="CR81" s="135"/>
      <c r="CS81" s="136"/>
      <c r="CT81" s="128"/>
      <c r="CU81" s="134"/>
      <c r="CV81" s="135"/>
      <c r="CW81" s="136"/>
      <c r="CX81" s="139">
        <v>249</v>
      </c>
      <c r="CY81" s="134">
        <v>5</v>
      </c>
      <c r="CZ81" s="135"/>
      <c r="DA81" s="136"/>
      <c r="DB81" s="128"/>
      <c r="DC81" s="134"/>
      <c r="DD81" s="135"/>
      <c r="DE81" s="136"/>
      <c r="DF81" s="128"/>
      <c r="DG81" s="134"/>
      <c r="DH81" s="135"/>
      <c r="DI81" s="136"/>
      <c r="DJ81" s="128"/>
      <c r="DK81" s="134"/>
      <c r="DL81" s="135"/>
      <c r="DM81" s="136"/>
      <c r="DN81" s="140">
        <v>230</v>
      </c>
      <c r="DO81" s="134" t="s">
        <v>5</v>
      </c>
      <c r="DP81" s="135"/>
      <c r="DQ81" s="136"/>
      <c r="DR81" s="128"/>
      <c r="DS81" s="134"/>
      <c r="DT81" s="135"/>
      <c r="DU81" s="136"/>
      <c r="DV81" s="128"/>
      <c r="DW81" s="134"/>
      <c r="DX81" s="135"/>
      <c r="DY81" s="136"/>
      <c r="DZ81" s="128"/>
      <c r="EA81" s="134"/>
      <c r="EB81" s="135"/>
      <c r="EC81" s="136"/>
      <c r="ED81" s="139">
        <v>205</v>
      </c>
      <c r="EE81" s="134">
        <v>-5</v>
      </c>
      <c r="EF81" s="135"/>
      <c r="EG81" s="136"/>
      <c r="EH81" s="128"/>
      <c r="EI81" s="134"/>
      <c r="EJ81" s="135"/>
      <c r="EK81" s="136"/>
      <c r="EL81" s="128"/>
      <c r="EM81" s="134"/>
      <c r="EN81" s="135"/>
      <c r="EO81" s="136"/>
      <c r="EP81" s="128"/>
      <c r="EQ81" s="134"/>
      <c r="ER81" s="135"/>
      <c r="ES81" s="136"/>
      <c r="ET81" s="139">
        <v>204</v>
      </c>
      <c r="EU81" s="134">
        <v>-10</v>
      </c>
      <c r="EV81" s="135"/>
      <c r="EW81" s="136"/>
      <c r="EX81" s="128"/>
      <c r="EY81" s="134"/>
      <c r="EZ81" s="135"/>
      <c r="FA81" s="136"/>
      <c r="FB81" s="128"/>
      <c r="FC81" s="134"/>
      <c r="FD81" s="135"/>
      <c r="FE81" s="136"/>
      <c r="FF81" s="128"/>
      <c r="FG81" s="134"/>
      <c r="FH81" s="135"/>
      <c r="FI81" s="136"/>
      <c r="FJ81" s="139">
        <v>340</v>
      </c>
      <c r="FK81" s="134" t="s">
        <v>5</v>
      </c>
      <c r="FL81" s="135"/>
      <c r="FM81" s="136"/>
      <c r="FN81" s="128"/>
      <c r="FO81" s="134"/>
      <c r="FP81" s="135"/>
      <c r="FQ81" s="136"/>
      <c r="FR81" s="128"/>
      <c r="FS81" s="134"/>
      <c r="FT81" s="135">
        <v>280</v>
      </c>
      <c r="FU81" s="136">
        <v>290</v>
      </c>
      <c r="FV81" s="128">
        <v>285</v>
      </c>
      <c r="FW81" s="134" t="s">
        <v>5</v>
      </c>
      <c r="FX81" s="135"/>
      <c r="FY81" s="136"/>
      <c r="FZ81" s="128"/>
      <c r="GA81" s="134"/>
      <c r="GB81" s="135"/>
      <c r="GC81" s="136"/>
      <c r="GD81" s="139">
        <v>305</v>
      </c>
      <c r="GE81" s="134">
        <v>5</v>
      </c>
      <c r="GF81" s="135"/>
      <c r="GG81" s="136"/>
      <c r="GH81" s="128"/>
      <c r="GI81" s="134"/>
      <c r="GJ81" s="135"/>
      <c r="GK81" s="136"/>
      <c r="GL81" s="128"/>
      <c r="GM81" s="134"/>
      <c r="GN81" s="135"/>
      <c r="GO81" s="136"/>
      <c r="GP81" s="128"/>
      <c r="GQ81" s="134"/>
      <c r="GR81" s="78"/>
      <c r="GS81" s="93">
        <v>5</v>
      </c>
    </row>
    <row r="82" spans="1:201" ht="15.75" x14ac:dyDescent="0.25">
      <c r="A82">
        <v>5</v>
      </c>
      <c r="B82">
        <v>2011</v>
      </c>
      <c r="C82" s="71">
        <v>40681</v>
      </c>
      <c r="D82" s="78"/>
      <c r="E82" s="132"/>
      <c r="F82" s="139">
        <v>299</v>
      </c>
      <c r="G82" s="134" t="s">
        <v>5</v>
      </c>
      <c r="H82" s="135"/>
      <c r="I82" s="136"/>
      <c r="J82" s="128"/>
      <c r="K82" s="134"/>
      <c r="L82" s="135"/>
      <c r="M82" s="136"/>
      <c r="N82" s="128"/>
      <c r="O82" s="134"/>
      <c r="P82" s="135"/>
      <c r="Q82" s="136"/>
      <c r="R82" s="128"/>
      <c r="S82" s="134"/>
      <c r="T82" s="135"/>
      <c r="U82" s="136"/>
      <c r="V82" s="139">
        <v>258</v>
      </c>
      <c r="W82" s="134" t="s">
        <v>5</v>
      </c>
      <c r="X82" s="135"/>
      <c r="Y82" s="136"/>
      <c r="Z82" s="128"/>
      <c r="AA82" s="134"/>
      <c r="AB82" s="135"/>
      <c r="AC82" s="136"/>
      <c r="AD82" s="128"/>
      <c r="AE82" s="134"/>
      <c r="AF82" s="135"/>
      <c r="AG82" s="136"/>
      <c r="AH82" s="128"/>
      <c r="AI82" s="134"/>
      <c r="AJ82" s="135"/>
      <c r="AK82" s="136"/>
      <c r="AL82" s="139">
        <v>311</v>
      </c>
      <c r="AM82" s="134" t="s">
        <v>5</v>
      </c>
      <c r="AN82" s="135"/>
      <c r="AO82" s="136"/>
      <c r="AP82" s="128"/>
      <c r="AQ82" s="134"/>
      <c r="AR82" s="135"/>
      <c r="AS82" s="136"/>
      <c r="AT82" s="128"/>
      <c r="AU82" s="134"/>
      <c r="AV82" s="135"/>
      <c r="AW82" s="136"/>
      <c r="AX82" s="128"/>
      <c r="AY82" s="134"/>
      <c r="AZ82" s="135"/>
      <c r="BA82" s="136"/>
      <c r="BB82" s="139">
        <v>230</v>
      </c>
      <c r="BC82" s="134" t="s">
        <v>5</v>
      </c>
      <c r="BD82" s="135"/>
      <c r="BE82" s="136"/>
      <c r="BF82" s="128"/>
      <c r="BG82" s="134"/>
      <c r="BH82" s="135"/>
      <c r="BI82" s="136"/>
      <c r="BJ82" s="128"/>
      <c r="BK82" s="134"/>
      <c r="BL82" s="135"/>
      <c r="BM82" s="136"/>
      <c r="BN82" s="128"/>
      <c r="BO82" s="134"/>
      <c r="BP82" s="135"/>
      <c r="BQ82" s="136"/>
      <c r="BR82" s="139">
        <v>265</v>
      </c>
      <c r="BS82" s="134" t="s">
        <v>5</v>
      </c>
      <c r="BT82" s="135"/>
      <c r="BU82" s="136"/>
      <c r="BV82" s="128"/>
      <c r="BW82" s="134"/>
      <c r="BX82" s="135"/>
      <c r="BY82" s="136"/>
      <c r="BZ82" s="128"/>
      <c r="CA82" s="134"/>
      <c r="CB82" s="135"/>
      <c r="CC82" s="136"/>
      <c r="CD82" s="128"/>
      <c r="CE82" s="134"/>
      <c r="CF82" s="135"/>
      <c r="CG82" s="136"/>
      <c r="CH82" s="139">
        <v>226</v>
      </c>
      <c r="CI82" s="134" t="s">
        <v>5</v>
      </c>
      <c r="CJ82" s="135"/>
      <c r="CK82" s="136"/>
      <c r="CL82" s="128"/>
      <c r="CM82" s="134"/>
      <c r="CN82" s="135"/>
      <c r="CO82" s="136"/>
      <c r="CP82" s="128"/>
      <c r="CQ82" s="134"/>
      <c r="CR82" s="135"/>
      <c r="CS82" s="136"/>
      <c r="CT82" s="128"/>
      <c r="CU82" s="134"/>
      <c r="CV82" s="135"/>
      <c r="CW82" s="136"/>
      <c r="CX82" s="139">
        <v>249</v>
      </c>
      <c r="CY82" s="134" t="s">
        <v>5</v>
      </c>
      <c r="CZ82" s="135"/>
      <c r="DA82" s="136"/>
      <c r="DB82" s="128"/>
      <c r="DC82" s="134"/>
      <c r="DD82" s="135"/>
      <c r="DE82" s="136"/>
      <c r="DF82" s="128"/>
      <c r="DG82" s="134"/>
      <c r="DH82" s="135"/>
      <c r="DI82" s="136"/>
      <c r="DJ82" s="128"/>
      <c r="DK82" s="134"/>
      <c r="DL82" s="135"/>
      <c r="DM82" s="136"/>
      <c r="DN82" s="140">
        <v>230</v>
      </c>
      <c r="DO82" s="134" t="s">
        <v>5</v>
      </c>
      <c r="DP82" s="135"/>
      <c r="DQ82" s="136"/>
      <c r="DR82" s="128"/>
      <c r="DS82" s="134"/>
      <c r="DT82" s="135"/>
      <c r="DU82" s="136"/>
      <c r="DV82" s="128"/>
      <c r="DW82" s="134"/>
      <c r="DX82" s="135"/>
      <c r="DY82" s="136"/>
      <c r="DZ82" s="128"/>
      <c r="EA82" s="134"/>
      <c r="EB82" s="135"/>
      <c r="EC82" s="136"/>
      <c r="ED82" s="139">
        <v>205</v>
      </c>
      <c r="EE82" s="134" t="s">
        <v>5</v>
      </c>
      <c r="EF82" s="135"/>
      <c r="EG82" s="136"/>
      <c r="EH82" s="128"/>
      <c r="EI82" s="134"/>
      <c r="EJ82" s="135"/>
      <c r="EK82" s="136"/>
      <c r="EL82" s="128"/>
      <c r="EM82" s="134"/>
      <c r="EN82" s="135"/>
      <c r="EO82" s="136"/>
      <c r="EP82" s="128"/>
      <c r="EQ82" s="134"/>
      <c r="ER82" s="135"/>
      <c r="ES82" s="136"/>
      <c r="ET82" s="139">
        <v>204</v>
      </c>
      <c r="EU82" s="134" t="s">
        <v>5</v>
      </c>
      <c r="EV82" s="135"/>
      <c r="EW82" s="136"/>
      <c r="EX82" s="128"/>
      <c r="EY82" s="134"/>
      <c r="EZ82" s="135"/>
      <c r="FA82" s="136"/>
      <c r="FB82" s="128"/>
      <c r="FC82" s="134"/>
      <c r="FD82" s="135"/>
      <c r="FE82" s="136"/>
      <c r="FF82" s="128"/>
      <c r="FG82" s="134"/>
      <c r="FH82" s="135"/>
      <c r="FI82" s="136"/>
      <c r="FJ82" s="139">
        <v>340</v>
      </c>
      <c r="FK82" s="134" t="s">
        <v>5</v>
      </c>
      <c r="FL82" s="135"/>
      <c r="FM82" s="136"/>
      <c r="FN82" s="128"/>
      <c r="FO82" s="134"/>
      <c r="FP82" s="135"/>
      <c r="FQ82" s="136"/>
      <c r="FR82" s="128"/>
      <c r="FS82" s="134"/>
      <c r="FT82" s="137">
        <v>280</v>
      </c>
      <c r="FU82" s="138">
        <v>290</v>
      </c>
      <c r="FV82" s="128">
        <v>285</v>
      </c>
      <c r="FW82" s="134" t="s">
        <v>5</v>
      </c>
      <c r="FX82" s="135"/>
      <c r="FY82" s="136"/>
      <c r="FZ82" s="128"/>
      <c r="GA82" s="134"/>
      <c r="GB82" s="135"/>
      <c r="GC82" s="136"/>
      <c r="GD82" s="139">
        <v>305</v>
      </c>
      <c r="GE82" s="134" t="s">
        <v>5</v>
      </c>
      <c r="GF82" s="135"/>
      <c r="GG82" s="136"/>
      <c r="GH82" s="128"/>
      <c r="GI82" s="134"/>
      <c r="GJ82" s="135"/>
      <c r="GK82" s="136"/>
      <c r="GL82" s="128"/>
      <c r="GM82" s="134"/>
      <c r="GN82" s="135"/>
      <c r="GO82" s="136"/>
      <c r="GP82" s="128"/>
      <c r="GQ82" s="134"/>
      <c r="GR82" s="78"/>
      <c r="GS82" s="93">
        <v>5</v>
      </c>
    </row>
    <row r="83" spans="1:201" ht="15.75" x14ac:dyDescent="0.25">
      <c r="A83">
        <v>5</v>
      </c>
      <c r="B83">
        <v>2011</v>
      </c>
      <c r="C83" s="71">
        <v>40688</v>
      </c>
      <c r="D83" s="78"/>
      <c r="E83" s="132"/>
      <c r="F83" s="139">
        <v>305</v>
      </c>
      <c r="G83" s="134">
        <v>6</v>
      </c>
      <c r="H83" s="135"/>
      <c r="I83" s="136"/>
      <c r="J83" s="128"/>
      <c r="K83" s="134"/>
      <c r="L83" s="135"/>
      <c r="M83" s="136"/>
      <c r="N83" s="128"/>
      <c r="O83" s="134"/>
      <c r="P83" s="135"/>
      <c r="Q83" s="136"/>
      <c r="R83" s="128"/>
      <c r="S83" s="134"/>
      <c r="T83" s="135"/>
      <c r="U83" s="136"/>
      <c r="V83" s="139">
        <v>264</v>
      </c>
      <c r="W83" s="134">
        <v>6</v>
      </c>
      <c r="X83" s="135"/>
      <c r="Y83" s="136"/>
      <c r="Z83" s="128"/>
      <c r="AA83" s="134"/>
      <c r="AB83" s="135"/>
      <c r="AC83" s="136"/>
      <c r="AD83" s="128"/>
      <c r="AE83" s="134"/>
      <c r="AF83" s="135"/>
      <c r="AG83" s="136"/>
      <c r="AH83" s="128"/>
      <c r="AI83" s="134"/>
      <c r="AJ83" s="135"/>
      <c r="AK83" s="136"/>
      <c r="AL83" s="139">
        <v>317</v>
      </c>
      <c r="AM83" s="134">
        <v>6</v>
      </c>
      <c r="AN83" s="135"/>
      <c r="AO83" s="136"/>
      <c r="AP83" s="128"/>
      <c r="AQ83" s="134"/>
      <c r="AR83" s="135"/>
      <c r="AS83" s="136"/>
      <c r="AT83" s="128"/>
      <c r="AU83" s="134"/>
      <c r="AV83" s="135"/>
      <c r="AW83" s="136"/>
      <c r="AX83" s="128"/>
      <c r="AY83" s="134"/>
      <c r="AZ83" s="135"/>
      <c r="BA83" s="136"/>
      <c r="BB83" s="139">
        <v>225</v>
      </c>
      <c r="BC83" s="134">
        <v>-5</v>
      </c>
      <c r="BD83" s="135"/>
      <c r="BE83" s="136"/>
      <c r="BF83" s="128"/>
      <c r="BG83" s="134"/>
      <c r="BH83" s="135"/>
      <c r="BI83" s="136"/>
      <c r="BJ83" s="128"/>
      <c r="BK83" s="134"/>
      <c r="BL83" s="135"/>
      <c r="BM83" s="136"/>
      <c r="BN83" s="128"/>
      <c r="BO83" s="134"/>
      <c r="BP83" s="135"/>
      <c r="BQ83" s="136"/>
      <c r="BR83" s="139">
        <v>260</v>
      </c>
      <c r="BS83" s="134">
        <v>-5</v>
      </c>
      <c r="BT83" s="135"/>
      <c r="BU83" s="136"/>
      <c r="BV83" s="128"/>
      <c r="BW83" s="134"/>
      <c r="BX83" s="135"/>
      <c r="BY83" s="136"/>
      <c r="BZ83" s="128"/>
      <c r="CA83" s="134"/>
      <c r="CB83" s="135"/>
      <c r="CC83" s="136"/>
      <c r="CD83" s="128"/>
      <c r="CE83" s="134"/>
      <c r="CF83" s="135"/>
      <c r="CG83" s="136"/>
      <c r="CH83" s="139">
        <v>226</v>
      </c>
      <c r="CI83" s="134" t="s">
        <v>5</v>
      </c>
      <c r="CJ83" s="135"/>
      <c r="CK83" s="136"/>
      <c r="CL83" s="128"/>
      <c r="CM83" s="134"/>
      <c r="CN83" s="135"/>
      <c r="CO83" s="136"/>
      <c r="CP83" s="128"/>
      <c r="CQ83" s="134"/>
      <c r="CR83" s="135"/>
      <c r="CS83" s="136"/>
      <c r="CT83" s="128"/>
      <c r="CU83" s="134"/>
      <c r="CV83" s="135"/>
      <c r="CW83" s="136"/>
      <c r="CX83" s="139">
        <v>249</v>
      </c>
      <c r="CY83" s="134" t="s">
        <v>5</v>
      </c>
      <c r="CZ83" s="135"/>
      <c r="DA83" s="136"/>
      <c r="DB83" s="128"/>
      <c r="DC83" s="134"/>
      <c r="DD83" s="135"/>
      <c r="DE83" s="136"/>
      <c r="DF83" s="128"/>
      <c r="DG83" s="134"/>
      <c r="DH83" s="135"/>
      <c r="DI83" s="136"/>
      <c r="DJ83" s="128"/>
      <c r="DK83" s="134"/>
      <c r="DL83" s="135"/>
      <c r="DM83" s="136"/>
      <c r="DN83" s="140">
        <v>230</v>
      </c>
      <c r="DO83" s="134" t="s">
        <v>5</v>
      </c>
      <c r="DP83" s="135"/>
      <c r="DQ83" s="136"/>
      <c r="DR83" s="128"/>
      <c r="DS83" s="134"/>
      <c r="DT83" s="135"/>
      <c r="DU83" s="136"/>
      <c r="DV83" s="128"/>
      <c r="DW83" s="134"/>
      <c r="DX83" s="135"/>
      <c r="DY83" s="136"/>
      <c r="DZ83" s="128"/>
      <c r="EA83" s="134"/>
      <c r="EB83" s="135"/>
      <c r="EC83" s="136"/>
      <c r="ED83" s="139">
        <v>215</v>
      </c>
      <c r="EE83" s="134">
        <v>10</v>
      </c>
      <c r="EF83" s="135"/>
      <c r="EG83" s="136"/>
      <c r="EH83" s="128"/>
      <c r="EI83" s="134"/>
      <c r="EJ83" s="135"/>
      <c r="EK83" s="136"/>
      <c r="EL83" s="128"/>
      <c r="EM83" s="134"/>
      <c r="EN83" s="135"/>
      <c r="EO83" s="136"/>
      <c r="EP83" s="128"/>
      <c r="EQ83" s="134"/>
      <c r="ER83" s="135"/>
      <c r="ES83" s="136"/>
      <c r="ET83" s="139">
        <v>229</v>
      </c>
      <c r="EU83" s="134">
        <v>25</v>
      </c>
      <c r="EV83" s="135"/>
      <c r="EW83" s="136"/>
      <c r="EX83" s="128"/>
      <c r="EY83" s="134"/>
      <c r="EZ83" s="135"/>
      <c r="FA83" s="136"/>
      <c r="FB83" s="128"/>
      <c r="FC83" s="134"/>
      <c r="FD83" s="135"/>
      <c r="FE83" s="136"/>
      <c r="FF83" s="128"/>
      <c r="FG83" s="134"/>
      <c r="FH83" s="135"/>
      <c r="FI83" s="136"/>
      <c r="FJ83" s="139">
        <v>355</v>
      </c>
      <c r="FK83" s="134">
        <v>15</v>
      </c>
      <c r="FL83" s="135"/>
      <c r="FM83" s="136"/>
      <c r="FN83" s="128"/>
      <c r="FO83" s="134"/>
      <c r="FP83" s="135"/>
      <c r="FQ83" s="136"/>
      <c r="FR83" s="128"/>
      <c r="FS83" s="134"/>
      <c r="FT83" s="137">
        <v>280</v>
      </c>
      <c r="FU83" s="138">
        <v>290</v>
      </c>
      <c r="FV83" s="128">
        <v>285</v>
      </c>
      <c r="FW83" s="134" t="s">
        <v>5</v>
      </c>
      <c r="FX83" s="135"/>
      <c r="FY83" s="136"/>
      <c r="FZ83" s="128"/>
      <c r="GA83" s="134"/>
      <c r="GB83" s="135"/>
      <c r="GC83" s="136"/>
      <c r="GD83" s="139">
        <v>305</v>
      </c>
      <c r="GE83" s="134" t="s">
        <v>5</v>
      </c>
      <c r="GF83" s="135"/>
      <c r="GG83" s="136"/>
      <c r="GH83" s="128"/>
      <c r="GI83" s="134"/>
      <c r="GJ83" s="135"/>
      <c r="GK83" s="136"/>
      <c r="GL83" s="128"/>
      <c r="GM83" s="134"/>
      <c r="GN83" s="135"/>
      <c r="GO83" s="136"/>
      <c r="GP83" s="128"/>
      <c r="GQ83" s="134"/>
      <c r="GR83" s="78"/>
      <c r="GS83" s="93">
        <v>5</v>
      </c>
    </row>
    <row r="84" spans="1:201" ht="15.75" x14ac:dyDescent="0.25">
      <c r="A84">
        <v>6</v>
      </c>
      <c r="B84">
        <v>2011</v>
      </c>
      <c r="C84" s="71">
        <v>40695</v>
      </c>
      <c r="D84" s="78"/>
      <c r="E84" s="132"/>
      <c r="F84" s="139">
        <v>307</v>
      </c>
      <c r="G84" s="134">
        <v>2</v>
      </c>
      <c r="H84" s="135"/>
      <c r="I84" s="136"/>
      <c r="J84" s="128"/>
      <c r="K84" s="134"/>
      <c r="L84" s="135"/>
      <c r="M84" s="136"/>
      <c r="N84" s="128"/>
      <c r="O84" s="134"/>
      <c r="P84" s="135"/>
      <c r="Q84" s="136"/>
      <c r="R84" s="128"/>
      <c r="S84" s="134"/>
      <c r="T84" s="135"/>
      <c r="U84" s="136"/>
      <c r="V84" s="139">
        <v>266</v>
      </c>
      <c r="W84" s="134">
        <v>2</v>
      </c>
      <c r="X84" s="135"/>
      <c r="Y84" s="136"/>
      <c r="Z84" s="128"/>
      <c r="AA84" s="134"/>
      <c r="AB84" s="135"/>
      <c r="AC84" s="136"/>
      <c r="AD84" s="128"/>
      <c r="AE84" s="134"/>
      <c r="AF84" s="135"/>
      <c r="AG84" s="136"/>
      <c r="AH84" s="128"/>
      <c r="AI84" s="134"/>
      <c r="AJ84" s="135"/>
      <c r="AK84" s="136"/>
      <c r="AL84" s="139">
        <v>317</v>
      </c>
      <c r="AM84" s="134" t="s">
        <v>5</v>
      </c>
      <c r="AN84" s="135"/>
      <c r="AO84" s="136"/>
      <c r="AP84" s="128"/>
      <c r="AQ84" s="134"/>
      <c r="AR84" s="135"/>
      <c r="AS84" s="136"/>
      <c r="AT84" s="128"/>
      <c r="AU84" s="134"/>
      <c r="AV84" s="135"/>
      <c r="AW84" s="136"/>
      <c r="AX84" s="128"/>
      <c r="AY84" s="134"/>
      <c r="AZ84" s="135"/>
      <c r="BA84" s="136"/>
      <c r="BB84" s="139">
        <v>225</v>
      </c>
      <c r="BC84" s="134" t="s">
        <v>5</v>
      </c>
      <c r="BD84" s="135"/>
      <c r="BE84" s="136"/>
      <c r="BF84" s="128"/>
      <c r="BG84" s="134"/>
      <c r="BH84" s="135"/>
      <c r="BI84" s="136"/>
      <c r="BJ84" s="128"/>
      <c r="BK84" s="134"/>
      <c r="BL84" s="135"/>
      <c r="BM84" s="136"/>
      <c r="BN84" s="128"/>
      <c r="BO84" s="134"/>
      <c r="BP84" s="135"/>
      <c r="BQ84" s="136"/>
      <c r="BR84" s="139">
        <v>260</v>
      </c>
      <c r="BS84" s="134" t="s">
        <v>5</v>
      </c>
      <c r="BT84" s="135"/>
      <c r="BU84" s="136"/>
      <c r="BV84" s="128"/>
      <c r="BW84" s="134"/>
      <c r="BX84" s="135"/>
      <c r="BY84" s="136"/>
      <c r="BZ84" s="128"/>
      <c r="CA84" s="134"/>
      <c r="CB84" s="135"/>
      <c r="CC84" s="136"/>
      <c r="CD84" s="128"/>
      <c r="CE84" s="134"/>
      <c r="CF84" s="135"/>
      <c r="CG84" s="136"/>
      <c r="CH84" s="139">
        <v>224</v>
      </c>
      <c r="CI84" s="134">
        <v>-2</v>
      </c>
      <c r="CJ84" s="135"/>
      <c r="CK84" s="136"/>
      <c r="CL84" s="128"/>
      <c r="CM84" s="134"/>
      <c r="CN84" s="135"/>
      <c r="CO84" s="136"/>
      <c r="CP84" s="128"/>
      <c r="CQ84" s="134"/>
      <c r="CR84" s="135"/>
      <c r="CS84" s="136"/>
      <c r="CT84" s="128"/>
      <c r="CU84" s="134"/>
      <c r="CV84" s="135"/>
      <c r="CW84" s="136"/>
      <c r="CX84" s="139">
        <v>247</v>
      </c>
      <c r="CY84" s="134">
        <v>-2</v>
      </c>
      <c r="CZ84" s="135"/>
      <c r="DA84" s="136"/>
      <c r="DB84" s="128"/>
      <c r="DC84" s="134"/>
      <c r="DD84" s="135"/>
      <c r="DE84" s="136"/>
      <c r="DF84" s="128"/>
      <c r="DG84" s="134"/>
      <c r="DH84" s="135"/>
      <c r="DI84" s="136"/>
      <c r="DJ84" s="128"/>
      <c r="DK84" s="134"/>
      <c r="DL84" s="135"/>
      <c r="DM84" s="136"/>
      <c r="DN84" s="140">
        <v>235</v>
      </c>
      <c r="DO84" s="134">
        <v>5</v>
      </c>
      <c r="DP84" s="135"/>
      <c r="DQ84" s="136"/>
      <c r="DR84" s="128"/>
      <c r="DS84" s="134"/>
      <c r="DT84" s="135"/>
      <c r="DU84" s="136"/>
      <c r="DV84" s="128"/>
      <c r="DW84" s="134"/>
      <c r="DX84" s="135"/>
      <c r="DY84" s="136"/>
      <c r="DZ84" s="128"/>
      <c r="EA84" s="134"/>
      <c r="EB84" s="135"/>
      <c r="EC84" s="136"/>
      <c r="ED84" s="139">
        <v>215</v>
      </c>
      <c r="EE84" s="134" t="s">
        <v>5</v>
      </c>
      <c r="EF84" s="135"/>
      <c r="EG84" s="136"/>
      <c r="EH84" s="128"/>
      <c r="EI84" s="134"/>
      <c r="EJ84" s="135"/>
      <c r="EK84" s="136"/>
      <c r="EL84" s="128"/>
      <c r="EM84" s="134"/>
      <c r="EN84" s="135"/>
      <c r="EO84" s="136"/>
      <c r="EP84" s="128"/>
      <c r="EQ84" s="134"/>
      <c r="ER84" s="135"/>
      <c r="ES84" s="136"/>
      <c r="ET84" s="139">
        <v>229</v>
      </c>
      <c r="EU84" s="134" t="s">
        <v>5</v>
      </c>
      <c r="EV84" s="135"/>
      <c r="EW84" s="136"/>
      <c r="EX84" s="128"/>
      <c r="EY84" s="134"/>
      <c r="EZ84" s="135"/>
      <c r="FA84" s="136"/>
      <c r="FB84" s="128"/>
      <c r="FC84" s="134"/>
      <c r="FD84" s="135"/>
      <c r="FE84" s="136"/>
      <c r="FF84" s="128"/>
      <c r="FG84" s="134"/>
      <c r="FH84" s="135"/>
      <c r="FI84" s="136"/>
      <c r="FJ84" s="139">
        <v>360</v>
      </c>
      <c r="FK84" s="134">
        <v>5</v>
      </c>
      <c r="FL84" s="135"/>
      <c r="FM84" s="136"/>
      <c r="FN84" s="128"/>
      <c r="FO84" s="134"/>
      <c r="FP84" s="135"/>
      <c r="FQ84" s="136"/>
      <c r="FR84" s="128"/>
      <c r="FS84" s="134"/>
      <c r="FT84" s="137">
        <v>280</v>
      </c>
      <c r="FU84" s="138">
        <v>290</v>
      </c>
      <c r="FV84" s="128">
        <v>285</v>
      </c>
      <c r="FW84" s="134" t="s">
        <v>5</v>
      </c>
      <c r="FX84" s="135"/>
      <c r="FY84" s="136"/>
      <c r="FZ84" s="128"/>
      <c r="GA84" s="134"/>
      <c r="GB84" s="135"/>
      <c r="GC84" s="136"/>
      <c r="GD84" s="139">
        <v>305</v>
      </c>
      <c r="GE84" s="134" t="s">
        <v>5</v>
      </c>
      <c r="GF84" s="135"/>
      <c r="GG84" s="136"/>
      <c r="GH84" s="128"/>
      <c r="GI84" s="134"/>
      <c r="GJ84" s="135"/>
      <c r="GK84" s="136"/>
      <c r="GL84" s="128"/>
      <c r="GM84" s="134"/>
      <c r="GN84" s="135"/>
      <c r="GO84" s="136"/>
      <c r="GP84" s="128"/>
      <c r="GQ84" s="134"/>
      <c r="GR84" s="78"/>
      <c r="GS84" s="93">
        <v>6</v>
      </c>
    </row>
    <row r="85" spans="1:201" ht="15.75" x14ac:dyDescent="0.25">
      <c r="A85">
        <v>6</v>
      </c>
      <c r="B85">
        <v>2011</v>
      </c>
      <c r="C85" s="71">
        <v>40702</v>
      </c>
      <c r="D85" s="78"/>
      <c r="E85" s="132"/>
      <c r="F85" s="139">
        <v>309</v>
      </c>
      <c r="G85" s="134">
        <v>2</v>
      </c>
      <c r="H85" s="135"/>
      <c r="I85" s="136"/>
      <c r="J85" s="128"/>
      <c r="K85" s="134"/>
      <c r="L85" s="135"/>
      <c r="M85" s="136"/>
      <c r="N85" s="128"/>
      <c r="O85" s="134"/>
      <c r="P85" s="135"/>
      <c r="Q85" s="136"/>
      <c r="R85" s="128"/>
      <c r="S85" s="134"/>
      <c r="T85" s="135"/>
      <c r="U85" s="136"/>
      <c r="V85" s="139">
        <v>267</v>
      </c>
      <c r="W85" s="134">
        <v>1</v>
      </c>
      <c r="X85" s="135"/>
      <c r="Y85" s="136"/>
      <c r="Z85" s="128"/>
      <c r="AA85" s="134"/>
      <c r="AB85" s="135"/>
      <c r="AC85" s="136"/>
      <c r="AD85" s="128"/>
      <c r="AE85" s="134"/>
      <c r="AF85" s="135"/>
      <c r="AG85" s="136"/>
      <c r="AH85" s="128"/>
      <c r="AI85" s="134"/>
      <c r="AJ85" s="135"/>
      <c r="AK85" s="136"/>
      <c r="AL85" s="139">
        <v>321</v>
      </c>
      <c r="AM85" s="134">
        <v>4</v>
      </c>
      <c r="AN85" s="135"/>
      <c r="AO85" s="136"/>
      <c r="AP85" s="128"/>
      <c r="AQ85" s="134"/>
      <c r="AR85" s="135"/>
      <c r="AS85" s="136"/>
      <c r="AT85" s="128"/>
      <c r="AU85" s="134"/>
      <c r="AV85" s="135"/>
      <c r="AW85" s="136"/>
      <c r="AX85" s="128"/>
      <c r="AY85" s="134"/>
      <c r="AZ85" s="135"/>
      <c r="BA85" s="136"/>
      <c r="BB85" s="139">
        <v>225</v>
      </c>
      <c r="BC85" s="134" t="s">
        <v>5</v>
      </c>
      <c r="BD85" s="135"/>
      <c r="BE85" s="136"/>
      <c r="BF85" s="128"/>
      <c r="BG85" s="134"/>
      <c r="BH85" s="135"/>
      <c r="BI85" s="136"/>
      <c r="BJ85" s="128"/>
      <c r="BK85" s="134"/>
      <c r="BL85" s="135"/>
      <c r="BM85" s="136"/>
      <c r="BN85" s="128"/>
      <c r="BO85" s="134"/>
      <c r="BP85" s="135"/>
      <c r="BQ85" s="136"/>
      <c r="BR85" s="139">
        <v>260</v>
      </c>
      <c r="BS85" s="134" t="s">
        <v>5</v>
      </c>
      <c r="BT85" s="135"/>
      <c r="BU85" s="136"/>
      <c r="BV85" s="128"/>
      <c r="BW85" s="134"/>
      <c r="BX85" s="135"/>
      <c r="BY85" s="136"/>
      <c r="BZ85" s="128"/>
      <c r="CA85" s="134"/>
      <c r="CB85" s="135"/>
      <c r="CC85" s="136"/>
      <c r="CD85" s="128"/>
      <c r="CE85" s="134"/>
      <c r="CF85" s="135"/>
      <c r="CG85" s="136"/>
      <c r="CH85" s="139">
        <v>228</v>
      </c>
      <c r="CI85" s="134">
        <v>4</v>
      </c>
      <c r="CJ85" s="135"/>
      <c r="CK85" s="136"/>
      <c r="CL85" s="128"/>
      <c r="CM85" s="134"/>
      <c r="CN85" s="135"/>
      <c r="CO85" s="136"/>
      <c r="CP85" s="128"/>
      <c r="CQ85" s="134"/>
      <c r="CR85" s="135"/>
      <c r="CS85" s="136"/>
      <c r="CT85" s="128"/>
      <c r="CU85" s="134"/>
      <c r="CV85" s="135"/>
      <c r="CW85" s="136"/>
      <c r="CX85" s="139">
        <v>247</v>
      </c>
      <c r="CY85" s="134" t="s">
        <v>5</v>
      </c>
      <c r="CZ85" s="135"/>
      <c r="DA85" s="136"/>
      <c r="DB85" s="128"/>
      <c r="DC85" s="134"/>
      <c r="DD85" s="135"/>
      <c r="DE85" s="136"/>
      <c r="DF85" s="128"/>
      <c r="DG85" s="134"/>
      <c r="DH85" s="135"/>
      <c r="DI85" s="136"/>
      <c r="DJ85" s="128"/>
      <c r="DK85" s="134"/>
      <c r="DL85" s="135"/>
      <c r="DM85" s="136"/>
      <c r="DN85" s="140">
        <v>235</v>
      </c>
      <c r="DO85" s="134" t="s">
        <v>5</v>
      </c>
      <c r="DP85" s="135"/>
      <c r="DQ85" s="136"/>
      <c r="DR85" s="128"/>
      <c r="DS85" s="134"/>
      <c r="DT85" s="135"/>
      <c r="DU85" s="136"/>
      <c r="DV85" s="128"/>
      <c r="DW85" s="134"/>
      <c r="DX85" s="135"/>
      <c r="DY85" s="136"/>
      <c r="DZ85" s="128"/>
      <c r="EA85" s="134"/>
      <c r="EB85" s="135"/>
      <c r="EC85" s="136"/>
      <c r="ED85" s="139">
        <v>213</v>
      </c>
      <c r="EE85" s="134">
        <v>-2</v>
      </c>
      <c r="EF85" s="135"/>
      <c r="EG85" s="136"/>
      <c r="EH85" s="128"/>
      <c r="EI85" s="134"/>
      <c r="EJ85" s="135"/>
      <c r="EK85" s="136"/>
      <c r="EL85" s="128"/>
      <c r="EM85" s="134"/>
      <c r="EN85" s="135"/>
      <c r="EO85" s="136"/>
      <c r="EP85" s="128"/>
      <c r="EQ85" s="134"/>
      <c r="ER85" s="135"/>
      <c r="ES85" s="136"/>
      <c r="ET85" s="139">
        <v>227</v>
      </c>
      <c r="EU85" s="134">
        <v>-2</v>
      </c>
      <c r="EV85" s="135"/>
      <c r="EW85" s="136"/>
      <c r="EX85" s="128"/>
      <c r="EY85" s="134"/>
      <c r="EZ85" s="135"/>
      <c r="FA85" s="136"/>
      <c r="FB85" s="128"/>
      <c r="FC85" s="134"/>
      <c r="FD85" s="135"/>
      <c r="FE85" s="136"/>
      <c r="FF85" s="128"/>
      <c r="FG85" s="134"/>
      <c r="FH85" s="135"/>
      <c r="FI85" s="136"/>
      <c r="FJ85" s="139">
        <v>353</v>
      </c>
      <c r="FK85" s="134">
        <v>-7</v>
      </c>
      <c r="FL85" s="135"/>
      <c r="FM85" s="136"/>
      <c r="FN85" s="128"/>
      <c r="FO85" s="134"/>
      <c r="FP85" s="135"/>
      <c r="FQ85" s="136"/>
      <c r="FR85" s="128"/>
      <c r="FS85" s="134"/>
      <c r="FT85" s="135">
        <v>280</v>
      </c>
      <c r="FU85" s="136">
        <v>290</v>
      </c>
      <c r="FV85" s="128">
        <v>285</v>
      </c>
      <c r="FW85" s="134" t="s">
        <v>5</v>
      </c>
      <c r="FX85" s="135"/>
      <c r="FY85" s="136"/>
      <c r="FZ85" s="128"/>
      <c r="GA85" s="134"/>
      <c r="GB85" s="135"/>
      <c r="GC85" s="136"/>
      <c r="GD85" s="139">
        <v>305</v>
      </c>
      <c r="GE85" s="134" t="s">
        <v>5</v>
      </c>
      <c r="GF85" s="135"/>
      <c r="GG85" s="136"/>
      <c r="GH85" s="128"/>
      <c r="GI85" s="134"/>
      <c r="GJ85" s="135"/>
      <c r="GK85" s="136"/>
      <c r="GL85" s="128"/>
      <c r="GM85" s="134"/>
      <c r="GN85" s="135"/>
      <c r="GO85" s="136"/>
      <c r="GP85" s="128"/>
      <c r="GQ85" s="134"/>
      <c r="GR85" s="78"/>
      <c r="GS85" s="93">
        <v>6</v>
      </c>
    </row>
    <row r="86" spans="1:201" ht="15.75" x14ac:dyDescent="0.25">
      <c r="A86">
        <v>6</v>
      </c>
      <c r="B86">
        <v>2011</v>
      </c>
      <c r="C86" s="71">
        <v>40709</v>
      </c>
      <c r="D86" s="78"/>
      <c r="E86" s="132"/>
      <c r="F86" s="139">
        <v>309</v>
      </c>
      <c r="G86" s="134" t="s">
        <v>5</v>
      </c>
      <c r="H86" s="135"/>
      <c r="I86" s="136"/>
      <c r="J86" s="128"/>
      <c r="K86" s="134"/>
      <c r="L86" s="135"/>
      <c r="M86" s="136"/>
      <c r="N86" s="128"/>
      <c r="O86" s="134"/>
      <c r="P86" s="135"/>
      <c r="Q86" s="136"/>
      <c r="R86" s="128"/>
      <c r="S86" s="134"/>
      <c r="T86" s="135"/>
      <c r="U86" s="136"/>
      <c r="V86" s="139">
        <v>267</v>
      </c>
      <c r="W86" s="134" t="s">
        <v>5</v>
      </c>
      <c r="X86" s="135"/>
      <c r="Y86" s="136"/>
      <c r="Z86" s="128"/>
      <c r="AA86" s="134"/>
      <c r="AB86" s="135"/>
      <c r="AC86" s="136"/>
      <c r="AD86" s="128"/>
      <c r="AE86" s="134"/>
      <c r="AF86" s="135"/>
      <c r="AG86" s="136"/>
      <c r="AH86" s="128"/>
      <c r="AI86" s="134"/>
      <c r="AJ86" s="135"/>
      <c r="AK86" s="136"/>
      <c r="AL86" s="139">
        <v>321</v>
      </c>
      <c r="AM86" s="134" t="s">
        <v>5</v>
      </c>
      <c r="AN86" s="135"/>
      <c r="AO86" s="136"/>
      <c r="AP86" s="128"/>
      <c r="AQ86" s="134"/>
      <c r="AR86" s="135"/>
      <c r="AS86" s="136"/>
      <c r="AT86" s="128"/>
      <c r="AU86" s="134"/>
      <c r="AV86" s="135"/>
      <c r="AW86" s="136"/>
      <c r="AX86" s="128"/>
      <c r="AY86" s="134"/>
      <c r="AZ86" s="135"/>
      <c r="BA86" s="136"/>
      <c r="BB86" s="139">
        <v>225</v>
      </c>
      <c r="BC86" s="134" t="s">
        <v>5</v>
      </c>
      <c r="BD86" s="135"/>
      <c r="BE86" s="136"/>
      <c r="BF86" s="128"/>
      <c r="BG86" s="134"/>
      <c r="BH86" s="135"/>
      <c r="BI86" s="136"/>
      <c r="BJ86" s="128"/>
      <c r="BK86" s="134"/>
      <c r="BL86" s="135"/>
      <c r="BM86" s="136"/>
      <c r="BN86" s="128"/>
      <c r="BO86" s="134"/>
      <c r="BP86" s="135"/>
      <c r="BQ86" s="136"/>
      <c r="BR86" s="139">
        <v>260</v>
      </c>
      <c r="BS86" s="134" t="s">
        <v>5</v>
      </c>
      <c r="BT86" s="135"/>
      <c r="BU86" s="136"/>
      <c r="BV86" s="128"/>
      <c r="BW86" s="134"/>
      <c r="BX86" s="135"/>
      <c r="BY86" s="136"/>
      <c r="BZ86" s="128"/>
      <c r="CA86" s="134"/>
      <c r="CB86" s="135"/>
      <c r="CC86" s="136"/>
      <c r="CD86" s="128"/>
      <c r="CE86" s="134"/>
      <c r="CF86" s="135"/>
      <c r="CG86" s="136"/>
      <c r="CH86" s="139">
        <v>228</v>
      </c>
      <c r="CI86" s="134" t="s">
        <v>5</v>
      </c>
      <c r="CJ86" s="135"/>
      <c r="CK86" s="136"/>
      <c r="CL86" s="128"/>
      <c r="CM86" s="134"/>
      <c r="CN86" s="135"/>
      <c r="CO86" s="136"/>
      <c r="CP86" s="128"/>
      <c r="CQ86" s="134"/>
      <c r="CR86" s="135"/>
      <c r="CS86" s="136"/>
      <c r="CT86" s="128"/>
      <c r="CU86" s="134"/>
      <c r="CV86" s="135"/>
      <c r="CW86" s="136"/>
      <c r="CX86" s="139">
        <v>247</v>
      </c>
      <c r="CY86" s="134" t="s">
        <v>5</v>
      </c>
      <c r="CZ86" s="135"/>
      <c r="DA86" s="136"/>
      <c r="DB86" s="128"/>
      <c r="DC86" s="134"/>
      <c r="DD86" s="135"/>
      <c r="DE86" s="136"/>
      <c r="DF86" s="128"/>
      <c r="DG86" s="134"/>
      <c r="DH86" s="135"/>
      <c r="DI86" s="136"/>
      <c r="DJ86" s="128"/>
      <c r="DK86" s="134"/>
      <c r="DL86" s="135"/>
      <c r="DM86" s="136"/>
      <c r="DN86" s="140">
        <v>235</v>
      </c>
      <c r="DO86" s="134" t="s">
        <v>5</v>
      </c>
      <c r="DP86" s="135"/>
      <c r="DQ86" s="136"/>
      <c r="DR86" s="128"/>
      <c r="DS86" s="134"/>
      <c r="DT86" s="135"/>
      <c r="DU86" s="136"/>
      <c r="DV86" s="128"/>
      <c r="DW86" s="134"/>
      <c r="DX86" s="135"/>
      <c r="DY86" s="136"/>
      <c r="DZ86" s="128"/>
      <c r="EA86" s="134"/>
      <c r="EB86" s="135"/>
      <c r="EC86" s="136"/>
      <c r="ED86" s="139">
        <v>213</v>
      </c>
      <c r="EE86" s="134" t="s">
        <v>5</v>
      </c>
      <c r="EF86" s="135"/>
      <c r="EG86" s="136"/>
      <c r="EH86" s="128"/>
      <c r="EI86" s="134"/>
      <c r="EJ86" s="135"/>
      <c r="EK86" s="136"/>
      <c r="EL86" s="128"/>
      <c r="EM86" s="134"/>
      <c r="EN86" s="135"/>
      <c r="EO86" s="136"/>
      <c r="EP86" s="128"/>
      <c r="EQ86" s="134"/>
      <c r="ER86" s="135"/>
      <c r="ES86" s="136"/>
      <c r="ET86" s="139">
        <v>227</v>
      </c>
      <c r="EU86" s="134" t="s">
        <v>5</v>
      </c>
      <c r="EV86" s="135"/>
      <c r="EW86" s="136"/>
      <c r="EX86" s="128"/>
      <c r="EY86" s="134"/>
      <c r="EZ86" s="135"/>
      <c r="FA86" s="136"/>
      <c r="FB86" s="128"/>
      <c r="FC86" s="134"/>
      <c r="FD86" s="135"/>
      <c r="FE86" s="136"/>
      <c r="FF86" s="128"/>
      <c r="FG86" s="134"/>
      <c r="FH86" s="135"/>
      <c r="FI86" s="136"/>
      <c r="FJ86" s="139">
        <v>353</v>
      </c>
      <c r="FK86" s="134" t="s">
        <v>5</v>
      </c>
      <c r="FL86" s="135"/>
      <c r="FM86" s="136"/>
      <c r="FN86" s="128"/>
      <c r="FO86" s="134"/>
      <c r="FP86" s="135"/>
      <c r="FQ86" s="136"/>
      <c r="FR86" s="128"/>
      <c r="FS86" s="134"/>
      <c r="FT86" s="135">
        <v>280</v>
      </c>
      <c r="FU86" s="136">
        <v>290</v>
      </c>
      <c r="FV86" s="128">
        <v>285</v>
      </c>
      <c r="FW86" s="134" t="s">
        <v>5</v>
      </c>
      <c r="FX86" s="135"/>
      <c r="FY86" s="136"/>
      <c r="FZ86" s="128"/>
      <c r="GA86" s="134"/>
      <c r="GB86" s="135"/>
      <c r="GC86" s="136"/>
      <c r="GD86" s="139">
        <v>305</v>
      </c>
      <c r="GE86" s="134" t="s">
        <v>5</v>
      </c>
      <c r="GF86" s="135"/>
      <c r="GG86" s="136"/>
      <c r="GH86" s="128"/>
      <c r="GI86" s="134"/>
      <c r="GJ86" s="135"/>
      <c r="GK86" s="136"/>
      <c r="GL86" s="128"/>
      <c r="GM86" s="134"/>
      <c r="GN86" s="135"/>
      <c r="GO86" s="136"/>
      <c r="GP86" s="128"/>
      <c r="GQ86" s="134"/>
      <c r="GR86" s="78"/>
      <c r="GS86" s="93">
        <v>6</v>
      </c>
    </row>
    <row r="87" spans="1:201" ht="15.75" x14ac:dyDescent="0.25">
      <c r="A87">
        <v>6</v>
      </c>
      <c r="B87">
        <v>2011</v>
      </c>
      <c r="C87" s="71">
        <v>40716</v>
      </c>
      <c r="D87" s="78"/>
      <c r="E87" s="132"/>
      <c r="F87" s="139">
        <v>307</v>
      </c>
      <c r="G87" s="134">
        <v>-2</v>
      </c>
      <c r="H87" s="135"/>
      <c r="I87" s="136"/>
      <c r="J87" s="128"/>
      <c r="K87" s="134"/>
      <c r="L87" s="135"/>
      <c r="M87" s="136"/>
      <c r="N87" s="128"/>
      <c r="O87" s="134"/>
      <c r="P87" s="135"/>
      <c r="Q87" s="136"/>
      <c r="R87" s="128"/>
      <c r="S87" s="134"/>
      <c r="T87" s="135"/>
      <c r="U87" s="136"/>
      <c r="V87" s="139">
        <v>259</v>
      </c>
      <c r="W87" s="134">
        <v>-8</v>
      </c>
      <c r="X87" s="135"/>
      <c r="Y87" s="136"/>
      <c r="Z87" s="128"/>
      <c r="AA87" s="134"/>
      <c r="AB87" s="135"/>
      <c r="AC87" s="136"/>
      <c r="AD87" s="128"/>
      <c r="AE87" s="134"/>
      <c r="AF87" s="135"/>
      <c r="AG87" s="136"/>
      <c r="AH87" s="128"/>
      <c r="AI87" s="134"/>
      <c r="AJ87" s="135"/>
      <c r="AK87" s="136"/>
      <c r="AL87" s="139">
        <v>313</v>
      </c>
      <c r="AM87" s="134">
        <v>-8</v>
      </c>
      <c r="AN87" s="135"/>
      <c r="AO87" s="136"/>
      <c r="AP87" s="128"/>
      <c r="AQ87" s="134"/>
      <c r="AR87" s="135"/>
      <c r="AS87" s="136"/>
      <c r="AT87" s="128"/>
      <c r="AU87" s="134"/>
      <c r="AV87" s="135"/>
      <c r="AW87" s="136"/>
      <c r="AX87" s="128"/>
      <c r="AY87" s="134"/>
      <c r="AZ87" s="135"/>
      <c r="BA87" s="136"/>
      <c r="BB87" s="139">
        <v>223</v>
      </c>
      <c r="BC87" s="134">
        <v>-2</v>
      </c>
      <c r="BD87" s="135"/>
      <c r="BE87" s="136"/>
      <c r="BF87" s="128"/>
      <c r="BG87" s="134"/>
      <c r="BH87" s="135"/>
      <c r="BI87" s="136"/>
      <c r="BJ87" s="128"/>
      <c r="BK87" s="134"/>
      <c r="BL87" s="135"/>
      <c r="BM87" s="136"/>
      <c r="BN87" s="128"/>
      <c r="BO87" s="134"/>
      <c r="BP87" s="135"/>
      <c r="BQ87" s="136"/>
      <c r="BR87" s="139">
        <v>265</v>
      </c>
      <c r="BS87" s="134">
        <v>5</v>
      </c>
      <c r="BT87" s="135"/>
      <c r="BU87" s="136"/>
      <c r="BV87" s="128"/>
      <c r="BW87" s="134"/>
      <c r="BX87" s="135"/>
      <c r="BY87" s="136"/>
      <c r="BZ87" s="128"/>
      <c r="CA87" s="134"/>
      <c r="CB87" s="135"/>
      <c r="CC87" s="136"/>
      <c r="CD87" s="128"/>
      <c r="CE87" s="134"/>
      <c r="CF87" s="135"/>
      <c r="CG87" s="136"/>
      <c r="CH87" s="139">
        <v>223</v>
      </c>
      <c r="CI87" s="134">
        <v>-5</v>
      </c>
      <c r="CJ87" s="135"/>
      <c r="CK87" s="136"/>
      <c r="CL87" s="128"/>
      <c r="CM87" s="134"/>
      <c r="CN87" s="135"/>
      <c r="CO87" s="136"/>
      <c r="CP87" s="128"/>
      <c r="CQ87" s="134"/>
      <c r="CR87" s="135"/>
      <c r="CS87" s="136"/>
      <c r="CT87" s="128"/>
      <c r="CU87" s="134"/>
      <c r="CV87" s="135"/>
      <c r="CW87" s="136"/>
      <c r="CX87" s="139">
        <v>242</v>
      </c>
      <c r="CY87" s="134">
        <v>-5</v>
      </c>
      <c r="CZ87" s="135"/>
      <c r="DA87" s="136"/>
      <c r="DB87" s="128"/>
      <c r="DC87" s="134"/>
      <c r="DD87" s="135"/>
      <c r="DE87" s="136"/>
      <c r="DF87" s="128"/>
      <c r="DG87" s="134"/>
      <c r="DH87" s="135"/>
      <c r="DI87" s="136"/>
      <c r="DJ87" s="128"/>
      <c r="DK87" s="134"/>
      <c r="DL87" s="135"/>
      <c r="DM87" s="136"/>
      <c r="DN87" s="140">
        <v>235</v>
      </c>
      <c r="DO87" s="134" t="s">
        <v>5</v>
      </c>
      <c r="DP87" s="135"/>
      <c r="DQ87" s="136"/>
      <c r="DR87" s="128"/>
      <c r="DS87" s="134"/>
      <c r="DT87" s="135"/>
      <c r="DU87" s="136"/>
      <c r="DV87" s="128"/>
      <c r="DW87" s="134"/>
      <c r="DX87" s="135"/>
      <c r="DY87" s="136"/>
      <c r="DZ87" s="128"/>
      <c r="EA87" s="134"/>
      <c r="EB87" s="135"/>
      <c r="EC87" s="136"/>
      <c r="ED87" s="139">
        <v>205</v>
      </c>
      <c r="EE87" s="134">
        <v>-8</v>
      </c>
      <c r="EF87" s="135"/>
      <c r="EG87" s="136"/>
      <c r="EH87" s="128"/>
      <c r="EI87" s="134"/>
      <c r="EJ87" s="135"/>
      <c r="EK87" s="136"/>
      <c r="EL87" s="128"/>
      <c r="EM87" s="134"/>
      <c r="EN87" s="135"/>
      <c r="EO87" s="136"/>
      <c r="EP87" s="128"/>
      <c r="EQ87" s="134"/>
      <c r="ER87" s="135"/>
      <c r="ES87" s="136"/>
      <c r="ET87" s="139">
        <v>215</v>
      </c>
      <c r="EU87" s="134">
        <v>-12</v>
      </c>
      <c r="EV87" s="135"/>
      <c r="EW87" s="136"/>
      <c r="EX87" s="128"/>
      <c r="EY87" s="134"/>
      <c r="EZ87" s="135"/>
      <c r="FA87" s="136"/>
      <c r="FB87" s="128"/>
      <c r="FC87" s="134"/>
      <c r="FD87" s="135"/>
      <c r="FE87" s="136"/>
      <c r="FF87" s="128"/>
      <c r="FG87" s="134"/>
      <c r="FH87" s="135"/>
      <c r="FI87" s="136"/>
      <c r="FJ87" s="139">
        <v>370</v>
      </c>
      <c r="FK87" s="134">
        <v>17</v>
      </c>
      <c r="FL87" s="135"/>
      <c r="FM87" s="136"/>
      <c r="FN87" s="128"/>
      <c r="FO87" s="134"/>
      <c r="FP87" s="135"/>
      <c r="FQ87" s="136"/>
      <c r="FR87" s="128"/>
      <c r="FS87" s="134"/>
      <c r="FT87" s="137">
        <v>280</v>
      </c>
      <c r="FU87" s="138">
        <v>290</v>
      </c>
      <c r="FV87" s="128">
        <v>285</v>
      </c>
      <c r="FW87" s="134" t="s">
        <v>5</v>
      </c>
      <c r="FX87" s="135"/>
      <c r="FY87" s="136"/>
      <c r="FZ87" s="128"/>
      <c r="GA87" s="134"/>
      <c r="GB87" s="135"/>
      <c r="GC87" s="136"/>
      <c r="GD87" s="139">
        <v>305</v>
      </c>
      <c r="GE87" s="134" t="s">
        <v>5</v>
      </c>
      <c r="GF87" s="135"/>
      <c r="GG87" s="136"/>
      <c r="GH87" s="128"/>
      <c r="GI87" s="134"/>
      <c r="GJ87" s="135"/>
      <c r="GK87" s="136"/>
      <c r="GL87" s="128"/>
      <c r="GM87" s="134"/>
      <c r="GN87" s="135"/>
      <c r="GO87" s="136"/>
      <c r="GP87" s="128"/>
      <c r="GQ87" s="134"/>
      <c r="GR87" s="78"/>
      <c r="GS87" s="93">
        <v>6</v>
      </c>
    </row>
    <row r="88" spans="1:201" ht="15.75" x14ac:dyDescent="0.25">
      <c r="A88">
        <v>6</v>
      </c>
      <c r="B88">
        <v>2011</v>
      </c>
      <c r="C88" s="71">
        <v>40723</v>
      </c>
      <c r="D88" s="78"/>
      <c r="E88" s="132"/>
      <c r="F88" s="139">
        <v>309</v>
      </c>
      <c r="G88" s="134">
        <v>2</v>
      </c>
      <c r="H88" s="135"/>
      <c r="I88" s="136"/>
      <c r="J88" s="128"/>
      <c r="K88" s="134"/>
      <c r="L88" s="135"/>
      <c r="M88" s="136"/>
      <c r="N88" s="128"/>
      <c r="O88" s="134"/>
      <c r="P88" s="135"/>
      <c r="Q88" s="136"/>
      <c r="R88" s="128"/>
      <c r="S88" s="134"/>
      <c r="T88" s="135"/>
      <c r="U88" s="136"/>
      <c r="V88" s="139">
        <v>263</v>
      </c>
      <c r="W88" s="134">
        <v>4</v>
      </c>
      <c r="X88" s="135"/>
      <c r="Y88" s="136"/>
      <c r="Z88" s="128"/>
      <c r="AA88" s="134"/>
      <c r="AB88" s="135"/>
      <c r="AC88" s="136"/>
      <c r="AD88" s="128"/>
      <c r="AE88" s="134"/>
      <c r="AF88" s="135"/>
      <c r="AG88" s="136"/>
      <c r="AH88" s="128"/>
      <c r="AI88" s="134"/>
      <c r="AJ88" s="135"/>
      <c r="AK88" s="136"/>
      <c r="AL88" s="139">
        <v>317</v>
      </c>
      <c r="AM88" s="134">
        <v>4</v>
      </c>
      <c r="AN88" s="135"/>
      <c r="AO88" s="136"/>
      <c r="AP88" s="128"/>
      <c r="AQ88" s="134"/>
      <c r="AR88" s="135"/>
      <c r="AS88" s="136"/>
      <c r="AT88" s="128"/>
      <c r="AU88" s="134"/>
      <c r="AV88" s="135"/>
      <c r="AW88" s="136"/>
      <c r="AX88" s="128"/>
      <c r="AY88" s="134"/>
      <c r="AZ88" s="135"/>
      <c r="BA88" s="136"/>
      <c r="BB88" s="139">
        <v>218</v>
      </c>
      <c r="BC88" s="134">
        <v>-5</v>
      </c>
      <c r="BD88" s="135"/>
      <c r="BE88" s="136"/>
      <c r="BF88" s="128"/>
      <c r="BG88" s="134"/>
      <c r="BH88" s="135"/>
      <c r="BI88" s="136"/>
      <c r="BJ88" s="128"/>
      <c r="BK88" s="134"/>
      <c r="BL88" s="135"/>
      <c r="BM88" s="136"/>
      <c r="BN88" s="128"/>
      <c r="BO88" s="134"/>
      <c r="BP88" s="135"/>
      <c r="BQ88" s="136"/>
      <c r="BR88" s="139">
        <v>262</v>
      </c>
      <c r="BS88" s="134">
        <v>-3</v>
      </c>
      <c r="BT88" s="135"/>
      <c r="BU88" s="136"/>
      <c r="BV88" s="128"/>
      <c r="BW88" s="134"/>
      <c r="BX88" s="135"/>
      <c r="BY88" s="136"/>
      <c r="BZ88" s="128"/>
      <c r="CA88" s="134"/>
      <c r="CB88" s="135"/>
      <c r="CC88" s="136"/>
      <c r="CD88" s="128"/>
      <c r="CE88" s="134"/>
      <c r="CF88" s="135"/>
      <c r="CG88" s="136"/>
      <c r="CH88" s="139">
        <v>211</v>
      </c>
      <c r="CI88" s="134">
        <v>-12</v>
      </c>
      <c r="CJ88" s="135"/>
      <c r="CK88" s="136"/>
      <c r="CL88" s="128"/>
      <c r="CM88" s="134"/>
      <c r="CN88" s="135"/>
      <c r="CO88" s="136"/>
      <c r="CP88" s="128"/>
      <c r="CQ88" s="134"/>
      <c r="CR88" s="135"/>
      <c r="CS88" s="136"/>
      <c r="CT88" s="128"/>
      <c r="CU88" s="134"/>
      <c r="CV88" s="135"/>
      <c r="CW88" s="136"/>
      <c r="CX88" s="139">
        <v>230</v>
      </c>
      <c r="CY88" s="134">
        <v>-12</v>
      </c>
      <c r="CZ88" s="135"/>
      <c r="DA88" s="136"/>
      <c r="DB88" s="128"/>
      <c r="DC88" s="134"/>
      <c r="DD88" s="135"/>
      <c r="DE88" s="136"/>
      <c r="DF88" s="128"/>
      <c r="DG88" s="134"/>
      <c r="DH88" s="135"/>
      <c r="DI88" s="136"/>
      <c r="DJ88" s="128"/>
      <c r="DK88" s="134"/>
      <c r="DL88" s="135"/>
      <c r="DM88" s="136"/>
      <c r="DN88" s="140">
        <v>223</v>
      </c>
      <c r="DO88" s="134">
        <v>-12</v>
      </c>
      <c r="DP88" s="135"/>
      <c r="DQ88" s="136"/>
      <c r="DR88" s="128"/>
      <c r="DS88" s="134"/>
      <c r="DT88" s="135"/>
      <c r="DU88" s="136"/>
      <c r="DV88" s="128"/>
      <c r="DW88" s="134"/>
      <c r="DX88" s="135"/>
      <c r="DY88" s="136"/>
      <c r="DZ88" s="128"/>
      <c r="EA88" s="134"/>
      <c r="EB88" s="135"/>
      <c r="EC88" s="136"/>
      <c r="ED88" s="139">
        <v>190</v>
      </c>
      <c r="EE88" s="134">
        <v>-15</v>
      </c>
      <c r="EF88" s="135"/>
      <c r="EG88" s="136"/>
      <c r="EH88" s="128"/>
      <c r="EI88" s="134"/>
      <c r="EJ88" s="135"/>
      <c r="EK88" s="136"/>
      <c r="EL88" s="128"/>
      <c r="EM88" s="134"/>
      <c r="EN88" s="135"/>
      <c r="EO88" s="136"/>
      <c r="EP88" s="128"/>
      <c r="EQ88" s="134"/>
      <c r="ER88" s="135"/>
      <c r="ES88" s="136"/>
      <c r="ET88" s="139">
        <v>200</v>
      </c>
      <c r="EU88" s="134">
        <v>-15</v>
      </c>
      <c r="EV88" s="135"/>
      <c r="EW88" s="136"/>
      <c r="EX88" s="128"/>
      <c r="EY88" s="134"/>
      <c r="EZ88" s="135"/>
      <c r="FA88" s="136"/>
      <c r="FB88" s="128"/>
      <c r="FC88" s="134"/>
      <c r="FD88" s="135"/>
      <c r="FE88" s="136"/>
      <c r="FF88" s="128"/>
      <c r="FG88" s="134"/>
      <c r="FH88" s="135"/>
      <c r="FI88" s="136"/>
      <c r="FJ88" s="139">
        <v>335</v>
      </c>
      <c r="FK88" s="134">
        <v>-35</v>
      </c>
      <c r="FL88" s="135"/>
      <c r="FM88" s="136"/>
      <c r="FN88" s="128"/>
      <c r="FO88" s="134"/>
      <c r="FP88" s="135"/>
      <c r="FQ88" s="136"/>
      <c r="FR88" s="128"/>
      <c r="FS88" s="134"/>
      <c r="FT88" s="137">
        <v>245</v>
      </c>
      <c r="FU88" s="138">
        <v>255</v>
      </c>
      <c r="FV88" s="128">
        <v>250</v>
      </c>
      <c r="FW88" s="134">
        <v>-35</v>
      </c>
      <c r="FX88" s="135"/>
      <c r="FY88" s="136"/>
      <c r="FZ88" s="128"/>
      <c r="GA88" s="134"/>
      <c r="GB88" s="135"/>
      <c r="GC88" s="136"/>
      <c r="GD88" s="139">
        <v>295</v>
      </c>
      <c r="GE88" s="134">
        <v>-10</v>
      </c>
      <c r="GF88" s="135"/>
      <c r="GG88" s="136"/>
      <c r="GH88" s="128"/>
      <c r="GI88" s="134"/>
      <c r="GJ88" s="135"/>
      <c r="GK88" s="136"/>
      <c r="GL88" s="128"/>
      <c r="GM88" s="134"/>
      <c r="GN88" s="135"/>
      <c r="GO88" s="136"/>
      <c r="GP88" s="128"/>
      <c r="GQ88" s="134"/>
      <c r="GR88" s="78"/>
      <c r="GS88" s="93">
        <v>6</v>
      </c>
    </row>
    <row r="89" spans="1:201" ht="15.75" x14ac:dyDescent="0.25">
      <c r="A89">
        <v>7</v>
      </c>
      <c r="B89">
        <v>2011</v>
      </c>
      <c r="C89" s="71">
        <v>40730</v>
      </c>
      <c r="D89" s="78"/>
      <c r="E89" s="132"/>
      <c r="F89" s="139">
        <v>309</v>
      </c>
      <c r="G89" s="134" t="s">
        <v>5</v>
      </c>
      <c r="H89" s="135"/>
      <c r="I89" s="136"/>
      <c r="J89" s="128"/>
      <c r="K89" s="134"/>
      <c r="L89" s="135"/>
      <c r="M89" s="136"/>
      <c r="N89" s="128"/>
      <c r="O89" s="134"/>
      <c r="P89" s="135"/>
      <c r="Q89" s="136"/>
      <c r="R89" s="128"/>
      <c r="S89" s="134"/>
      <c r="T89" s="135"/>
      <c r="U89" s="136"/>
      <c r="V89" s="139">
        <v>263</v>
      </c>
      <c r="W89" s="134" t="s">
        <v>5</v>
      </c>
      <c r="X89" s="135"/>
      <c r="Y89" s="136"/>
      <c r="Z89" s="128"/>
      <c r="AA89" s="134"/>
      <c r="AB89" s="135"/>
      <c r="AC89" s="136"/>
      <c r="AD89" s="128"/>
      <c r="AE89" s="134"/>
      <c r="AF89" s="135"/>
      <c r="AG89" s="136"/>
      <c r="AH89" s="128"/>
      <c r="AI89" s="134"/>
      <c r="AJ89" s="135"/>
      <c r="AK89" s="136"/>
      <c r="AL89" s="139">
        <v>317</v>
      </c>
      <c r="AM89" s="134" t="s">
        <v>5</v>
      </c>
      <c r="AN89" s="135"/>
      <c r="AO89" s="136"/>
      <c r="AP89" s="128"/>
      <c r="AQ89" s="134"/>
      <c r="AR89" s="135"/>
      <c r="AS89" s="136"/>
      <c r="AT89" s="128"/>
      <c r="AU89" s="134"/>
      <c r="AV89" s="135"/>
      <c r="AW89" s="136"/>
      <c r="AX89" s="128"/>
      <c r="AY89" s="134"/>
      <c r="AZ89" s="135"/>
      <c r="BA89" s="136"/>
      <c r="BB89" s="139">
        <v>218</v>
      </c>
      <c r="BC89" s="134" t="s">
        <v>5</v>
      </c>
      <c r="BD89" s="135"/>
      <c r="BE89" s="136"/>
      <c r="BF89" s="128"/>
      <c r="BG89" s="134"/>
      <c r="BH89" s="135"/>
      <c r="BI89" s="136"/>
      <c r="BJ89" s="128"/>
      <c r="BK89" s="134"/>
      <c r="BL89" s="135"/>
      <c r="BM89" s="136"/>
      <c r="BN89" s="128"/>
      <c r="BO89" s="134"/>
      <c r="BP89" s="135"/>
      <c r="BQ89" s="136"/>
      <c r="BR89" s="139">
        <v>262</v>
      </c>
      <c r="BS89" s="134" t="s">
        <v>5</v>
      </c>
      <c r="BT89" s="135"/>
      <c r="BU89" s="136"/>
      <c r="BV89" s="128"/>
      <c r="BW89" s="134"/>
      <c r="BX89" s="135"/>
      <c r="BY89" s="136"/>
      <c r="BZ89" s="128"/>
      <c r="CA89" s="134"/>
      <c r="CB89" s="135"/>
      <c r="CC89" s="136"/>
      <c r="CD89" s="128"/>
      <c r="CE89" s="134"/>
      <c r="CF89" s="135"/>
      <c r="CG89" s="136"/>
      <c r="CH89" s="139">
        <v>211</v>
      </c>
      <c r="CI89" s="134" t="s">
        <v>5</v>
      </c>
      <c r="CJ89" s="135"/>
      <c r="CK89" s="136"/>
      <c r="CL89" s="128"/>
      <c r="CM89" s="134"/>
      <c r="CN89" s="135"/>
      <c r="CO89" s="136"/>
      <c r="CP89" s="128"/>
      <c r="CQ89" s="134"/>
      <c r="CR89" s="135"/>
      <c r="CS89" s="136"/>
      <c r="CT89" s="128"/>
      <c r="CU89" s="134"/>
      <c r="CV89" s="135"/>
      <c r="CW89" s="136"/>
      <c r="CX89" s="139">
        <v>230</v>
      </c>
      <c r="CY89" s="134" t="s">
        <v>5</v>
      </c>
      <c r="CZ89" s="135"/>
      <c r="DA89" s="136"/>
      <c r="DB89" s="128"/>
      <c r="DC89" s="134"/>
      <c r="DD89" s="135"/>
      <c r="DE89" s="136"/>
      <c r="DF89" s="128"/>
      <c r="DG89" s="134"/>
      <c r="DH89" s="135"/>
      <c r="DI89" s="136"/>
      <c r="DJ89" s="128"/>
      <c r="DK89" s="134"/>
      <c r="DL89" s="135"/>
      <c r="DM89" s="136"/>
      <c r="DN89" s="140">
        <v>223</v>
      </c>
      <c r="DO89" s="134" t="s">
        <v>5</v>
      </c>
      <c r="DP89" s="135"/>
      <c r="DQ89" s="136"/>
      <c r="DR89" s="128"/>
      <c r="DS89" s="134"/>
      <c r="DT89" s="135"/>
      <c r="DU89" s="136"/>
      <c r="DV89" s="128"/>
      <c r="DW89" s="134"/>
      <c r="DX89" s="135"/>
      <c r="DY89" s="136"/>
      <c r="DZ89" s="128"/>
      <c r="EA89" s="134"/>
      <c r="EB89" s="135"/>
      <c r="EC89" s="136"/>
      <c r="ED89" s="139">
        <v>190</v>
      </c>
      <c r="EE89" s="134" t="s">
        <v>5</v>
      </c>
      <c r="EF89" s="135"/>
      <c r="EG89" s="136"/>
      <c r="EH89" s="128"/>
      <c r="EI89" s="134"/>
      <c r="EJ89" s="135"/>
      <c r="EK89" s="136"/>
      <c r="EL89" s="128"/>
      <c r="EM89" s="134"/>
      <c r="EN89" s="135"/>
      <c r="EO89" s="136"/>
      <c r="EP89" s="128"/>
      <c r="EQ89" s="134"/>
      <c r="ER89" s="135"/>
      <c r="ES89" s="136"/>
      <c r="ET89" s="139">
        <v>200</v>
      </c>
      <c r="EU89" s="134" t="s">
        <v>5</v>
      </c>
      <c r="EV89" s="135"/>
      <c r="EW89" s="136"/>
      <c r="EX89" s="128"/>
      <c r="EY89" s="134"/>
      <c r="EZ89" s="135"/>
      <c r="FA89" s="136"/>
      <c r="FB89" s="128"/>
      <c r="FC89" s="134"/>
      <c r="FD89" s="135"/>
      <c r="FE89" s="136"/>
      <c r="FF89" s="128"/>
      <c r="FG89" s="134"/>
      <c r="FH89" s="135"/>
      <c r="FI89" s="136"/>
      <c r="FJ89" s="139">
        <v>335</v>
      </c>
      <c r="FK89" s="134" t="s">
        <v>5</v>
      </c>
      <c r="FL89" s="135"/>
      <c r="FM89" s="136"/>
      <c r="FN89" s="128"/>
      <c r="FO89" s="134"/>
      <c r="FP89" s="135"/>
      <c r="FQ89" s="136"/>
      <c r="FR89" s="128"/>
      <c r="FS89" s="134"/>
      <c r="FT89" s="137">
        <v>245</v>
      </c>
      <c r="FU89" s="138">
        <v>255</v>
      </c>
      <c r="FV89" s="128">
        <v>250</v>
      </c>
      <c r="FW89" s="134" t="s">
        <v>5</v>
      </c>
      <c r="FX89" s="135"/>
      <c r="FY89" s="136"/>
      <c r="FZ89" s="128"/>
      <c r="GA89" s="134"/>
      <c r="GB89" s="135"/>
      <c r="GC89" s="136"/>
      <c r="GD89" s="139">
        <v>295</v>
      </c>
      <c r="GE89" s="134" t="s">
        <v>5</v>
      </c>
      <c r="GF89" s="135"/>
      <c r="GG89" s="136"/>
      <c r="GH89" s="128"/>
      <c r="GI89" s="134"/>
      <c r="GJ89" s="135"/>
      <c r="GK89" s="136"/>
      <c r="GL89" s="128"/>
      <c r="GM89" s="134"/>
      <c r="GN89" s="135"/>
      <c r="GO89" s="136"/>
      <c r="GP89" s="128"/>
      <c r="GQ89" s="134"/>
      <c r="GR89" s="78"/>
      <c r="GS89" s="93">
        <v>7</v>
      </c>
    </row>
    <row r="90" spans="1:201" ht="15.75" x14ac:dyDescent="0.25">
      <c r="A90">
        <v>7</v>
      </c>
      <c r="B90">
        <v>2011</v>
      </c>
      <c r="C90" s="71">
        <v>40737</v>
      </c>
      <c r="D90" s="78"/>
      <c r="E90" s="132"/>
      <c r="F90" s="139">
        <v>301</v>
      </c>
      <c r="G90" s="134">
        <v>-8</v>
      </c>
      <c r="H90" s="135"/>
      <c r="I90" s="136"/>
      <c r="J90" s="128"/>
      <c r="K90" s="134"/>
      <c r="L90" s="135"/>
      <c r="M90" s="136"/>
      <c r="N90" s="128"/>
      <c r="O90" s="134"/>
      <c r="P90" s="135"/>
      <c r="Q90" s="136"/>
      <c r="R90" s="128"/>
      <c r="S90" s="134"/>
      <c r="T90" s="135"/>
      <c r="U90" s="136"/>
      <c r="V90" s="139">
        <v>253</v>
      </c>
      <c r="W90" s="134">
        <v>-10</v>
      </c>
      <c r="X90" s="135"/>
      <c r="Y90" s="136"/>
      <c r="Z90" s="128"/>
      <c r="AA90" s="134"/>
      <c r="AB90" s="135"/>
      <c r="AC90" s="136"/>
      <c r="AD90" s="128"/>
      <c r="AE90" s="134"/>
      <c r="AF90" s="135"/>
      <c r="AG90" s="136"/>
      <c r="AH90" s="128"/>
      <c r="AI90" s="134"/>
      <c r="AJ90" s="135"/>
      <c r="AK90" s="136"/>
      <c r="AL90" s="139">
        <v>307</v>
      </c>
      <c r="AM90" s="134">
        <v>-10</v>
      </c>
      <c r="AN90" s="135"/>
      <c r="AO90" s="136"/>
      <c r="AP90" s="128"/>
      <c r="AQ90" s="134"/>
      <c r="AR90" s="135"/>
      <c r="AS90" s="136"/>
      <c r="AT90" s="128"/>
      <c r="AU90" s="134"/>
      <c r="AV90" s="135"/>
      <c r="AW90" s="136"/>
      <c r="AX90" s="128"/>
      <c r="AY90" s="134"/>
      <c r="AZ90" s="135"/>
      <c r="BA90" s="136"/>
      <c r="BB90" s="139">
        <v>217</v>
      </c>
      <c r="BC90" s="134">
        <v>-1</v>
      </c>
      <c r="BD90" s="135"/>
      <c r="BE90" s="136"/>
      <c r="BF90" s="128"/>
      <c r="BG90" s="134"/>
      <c r="BH90" s="135"/>
      <c r="BI90" s="136"/>
      <c r="BJ90" s="128"/>
      <c r="BK90" s="134"/>
      <c r="BL90" s="135"/>
      <c r="BM90" s="136"/>
      <c r="BN90" s="128"/>
      <c r="BO90" s="134"/>
      <c r="BP90" s="135"/>
      <c r="BQ90" s="136"/>
      <c r="BR90" s="139">
        <v>259</v>
      </c>
      <c r="BS90" s="134">
        <v>-3</v>
      </c>
      <c r="BT90" s="135"/>
      <c r="BU90" s="136"/>
      <c r="BV90" s="128"/>
      <c r="BW90" s="134"/>
      <c r="BX90" s="135"/>
      <c r="BY90" s="136"/>
      <c r="BZ90" s="128"/>
      <c r="CA90" s="134"/>
      <c r="CB90" s="135"/>
      <c r="CC90" s="136"/>
      <c r="CD90" s="128"/>
      <c r="CE90" s="134"/>
      <c r="CF90" s="135"/>
      <c r="CG90" s="136"/>
      <c r="CH90" s="139">
        <v>193</v>
      </c>
      <c r="CI90" s="134">
        <v>-18</v>
      </c>
      <c r="CJ90" s="135"/>
      <c r="CK90" s="136"/>
      <c r="CL90" s="128"/>
      <c r="CM90" s="134"/>
      <c r="CN90" s="135"/>
      <c r="CO90" s="136"/>
      <c r="CP90" s="128"/>
      <c r="CQ90" s="134"/>
      <c r="CR90" s="135"/>
      <c r="CS90" s="136"/>
      <c r="CT90" s="128"/>
      <c r="CU90" s="134"/>
      <c r="CV90" s="135"/>
      <c r="CW90" s="136"/>
      <c r="CX90" s="139">
        <v>212</v>
      </c>
      <c r="CY90" s="134">
        <v>-18</v>
      </c>
      <c r="CZ90" s="135"/>
      <c r="DA90" s="136"/>
      <c r="DB90" s="128"/>
      <c r="DC90" s="134"/>
      <c r="DD90" s="135"/>
      <c r="DE90" s="136"/>
      <c r="DF90" s="128"/>
      <c r="DG90" s="134"/>
      <c r="DH90" s="135"/>
      <c r="DI90" s="136"/>
      <c r="DJ90" s="128"/>
      <c r="DK90" s="134"/>
      <c r="DL90" s="135"/>
      <c r="DM90" s="136"/>
      <c r="DN90" s="140">
        <v>203</v>
      </c>
      <c r="DO90" s="134">
        <v>-20</v>
      </c>
      <c r="DP90" s="135"/>
      <c r="DQ90" s="136"/>
      <c r="DR90" s="128"/>
      <c r="DS90" s="134"/>
      <c r="DT90" s="135"/>
      <c r="DU90" s="136"/>
      <c r="DV90" s="128"/>
      <c r="DW90" s="134"/>
      <c r="DX90" s="135"/>
      <c r="DY90" s="136"/>
      <c r="DZ90" s="128"/>
      <c r="EA90" s="134"/>
      <c r="EB90" s="135"/>
      <c r="EC90" s="136"/>
      <c r="ED90" s="139">
        <v>190</v>
      </c>
      <c r="EE90" s="134" t="s">
        <v>5</v>
      </c>
      <c r="EF90" s="135"/>
      <c r="EG90" s="136"/>
      <c r="EH90" s="128"/>
      <c r="EI90" s="134"/>
      <c r="EJ90" s="135"/>
      <c r="EK90" s="136"/>
      <c r="EL90" s="128"/>
      <c r="EM90" s="134"/>
      <c r="EN90" s="135"/>
      <c r="EO90" s="136"/>
      <c r="EP90" s="128"/>
      <c r="EQ90" s="134"/>
      <c r="ER90" s="135"/>
      <c r="ES90" s="136"/>
      <c r="ET90" s="139">
        <v>200</v>
      </c>
      <c r="EU90" s="134" t="s">
        <v>5</v>
      </c>
      <c r="EV90" s="135"/>
      <c r="EW90" s="136"/>
      <c r="EX90" s="128"/>
      <c r="EY90" s="134"/>
      <c r="EZ90" s="135"/>
      <c r="FA90" s="136"/>
      <c r="FB90" s="128"/>
      <c r="FC90" s="134"/>
      <c r="FD90" s="135"/>
      <c r="FE90" s="136"/>
      <c r="FF90" s="128"/>
      <c r="FG90" s="134"/>
      <c r="FH90" s="135"/>
      <c r="FI90" s="136"/>
      <c r="FJ90" s="139">
        <v>345</v>
      </c>
      <c r="FK90" s="134">
        <v>10</v>
      </c>
      <c r="FL90" s="135"/>
      <c r="FM90" s="136"/>
      <c r="FN90" s="128"/>
      <c r="FO90" s="134"/>
      <c r="FP90" s="135"/>
      <c r="FQ90" s="136"/>
      <c r="FR90" s="128"/>
      <c r="FS90" s="134"/>
      <c r="FT90" s="135">
        <v>245</v>
      </c>
      <c r="FU90" s="136">
        <v>255</v>
      </c>
      <c r="FV90" s="128">
        <v>250</v>
      </c>
      <c r="FW90" s="134" t="s">
        <v>5</v>
      </c>
      <c r="FX90" s="135"/>
      <c r="FY90" s="136"/>
      <c r="FZ90" s="128"/>
      <c r="GA90" s="134"/>
      <c r="GB90" s="135"/>
      <c r="GC90" s="136"/>
      <c r="GD90" s="139">
        <v>305</v>
      </c>
      <c r="GE90" s="134">
        <v>10</v>
      </c>
      <c r="GF90" s="135"/>
      <c r="GG90" s="136"/>
      <c r="GH90" s="128"/>
      <c r="GI90" s="134"/>
      <c r="GJ90" s="135"/>
      <c r="GK90" s="136"/>
      <c r="GL90" s="128"/>
      <c r="GM90" s="134"/>
      <c r="GN90" s="135"/>
      <c r="GO90" s="136"/>
      <c r="GP90" s="128"/>
      <c r="GQ90" s="134"/>
      <c r="GR90" s="78"/>
      <c r="GS90" s="93">
        <v>7</v>
      </c>
    </row>
    <row r="91" spans="1:201" ht="15.75" x14ac:dyDescent="0.25">
      <c r="A91">
        <v>7</v>
      </c>
      <c r="B91">
        <v>2011</v>
      </c>
      <c r="C91" s="71">
        <v>40744</v>
      </c>
      <c r="D91" s="78"/>
      <c r="E91" s="132"/>
      <c r="F91" s="139">
        <v>304</v>
      </c>
      <c r="G91" s="134">
        <v>3</v>
      </c>
      <c r="H91" s="135"/>
      <c r="I91" s="136"/>
      <c r="J91" s="128"/>
      <c r="K91" s="134"/>
      <c r="L91" s="135"/>
      <c r="M91" s="136"/>
      <c r="N91" s="128"/>
      <c r="O91" s="134"/>
      <c r="P91" s="135"/>
      <c r="Q91" s="136"/>
      <c r="R91" s="128"/>
      <c r="S91" s="134"/>
      <c r="T91" s="135"/>
      <c r="U91" s="136"/>
      <c r="V91" s="139">
        <v>256</v>
      </c>
      <c r="W91" s="134">
        <v>3</v>
      </c>
      <c r="X91" s="135"/>
      <c r="Y91" s="136"/>
      <c r="Z91" s="128"/>
      <c r="AA91" s="134"/>
      <c r="AB91" s="135"/>
      <c r="AC91" s="136"/>
      <c r="AD91" s="128"/>
      <c r="AE91" s="134"/>
      <c r="AF91" s="135"/>
      <c r="AG91" s="136"/>
      <c r="AH91" s="128"/>
      <c r="AI91" s="134"/>
      <c r="AJ91" s="135"/>
      <c r="AK91" s="136"/>
      <c r="AL91" s="139">
        <v>310</v>
      </c>
      <c r="AM91" s="134">
        <v>3</v>
      </c>
      <c r="AN91" s="135"/>
      <c r="AO91" s="136"/>
      <c r="AP91" s="128"/>
      <c r="AQ91" s="134"/>
      <c r="AR91" s="135"/>
      <c r="AS91" s="136"/>
      <c r="AT91" s="128"/>
      <c r="AU91" s="134"/>
      <c r="AV91" s="135"/>
      <c r="AW91" s="136"/>
      <c r="AX91" s="128"/>
      <c r="AY91" s="134"/>
      <c r="AZ91" s="135"/>
      <c r="BA91" s="136"/>
      <c r="BB91" s="139">
        <v>212</v>
      </c>
      <c r="BC91" s="134">
        <v>-5</v>
      </c>
      <c r="BD91" s="135"/>
      <c r="BE91" s="136"/>
      <c r="BF91" s="128"/>
      <c r="BG91" s="134"/>
      <c r="BH91" s="135"/>
      <c r="BI91" s="136"/>
      <c r="BJ91" s="128"/>
      <c r="BK91" s="134"/>
      <c r="BL91" s="135"/>
      <c r="BM91" s="136"/>
      <c r="BN91" s="128"/>
      <c r="BO91" s="134"/>
      <c r="BP91" s="135"/>
      <c r="BQ91" s="136"/>
      <c r="BR91" s="139">
        <v>256</v>
      </c>
      <c r="BS91" s="134">
        <v>-3</v>
      </c>
      <c r="BT91" s="135"/>
      <c r="BU91" s="136"/>
      <c r="BV91" s="128"/>
      <c r="BW91" s="134"/>
      <c r="BX91" s="135"/>
      <c r="BY91" s="136"/>
      <c r="BZ91" s="128"/>
      <c r="CA91" s="134"/>
      <c r="CB91" s="135"/>
      <c r="CC91" s="136"/>
      <c r="CD91" s="128"/>
      <c r="CE91" s="134"/>
      <c r="CF91" s="135"/>
      <c r="CG91" s="136"/>
      <c r="CH91" s="139">
        <v>200</v>
      </c>
      <c r="CI91" s="134">
        <v>7</v>
      </c>
      <c r="CJ91" s="135"/>
      <c r="CK91" s="136"/>
      <c r="CL91" s="128"/>
      <c r="CM91" s="134"/>
      <c r="CN91" s="135"/>
      <c r="CO91" s="136"/>
      <c r="CP91" s="128"/>
      <c r="CQ91" s="134"/>
      <c r="CR91" s="135"/>
      <c r="CS91" s="136"/>
      <c r="CT91" s="128"/>
      <c r="CU91" s="134"/>
      <c r="CV91" s="135"/>
      <c r="CW91" s="136"/>
      <c r="CX91" s="139">
        <v>222</v>
      </c>
      <c r="CY91" s="134">
        <v>10</v>
      </c>
      <c r="CZ91" s="135"/>
      <c r="DA91" s="136"/>
      <c r="DB91" s="128"/>
      <c r="DC91" s="134"/>
      <c r="DD91" s="135"/>
      <c r="DE91" s="136"/>
      <c r="DF91" s="128"/>
      <c r="DG91" s="134"/>
      <c r="DH91" s="135"/>
      <c r="DI91" s="136"/>
      <c r="DJ91" s="128"/>
      <c r="DK91" s="134"/>
      <c r="DL91" s="135"/>
      <c r="DM91" s="136"/>
      <c r="DN91" s="140">
        <v>213</v>
      </c>
      <c r="DO91" s="134">
        <v>10</v>
      </c>
      <c r="DP91" s="135"/>
      <c r="DQ91" s="136"/>
      <c r="DR91" s="128"/>
      <c r="DS91" s="134"/>
      <c r="DT91" s="135"/>
      <c r="DU91" s="136"/>
      <c r="DV91" s="128"/>
      <c r="DW91" s="134"/>
      <c r="DX91" s="135"/>
      <c r="DY91" s="136"/>
      <c r="DZ91" s="128"/>
      <c r="EA91" s="134"/>
      <c r="EB91" s="135"/>
      <c r="EC91" s="136"/>
      <c r="ED91" s="139">
        <v>200</v>
      </c>
      <c r="EE91" s="134">
        <v>10</v>
      </c>
      <c r="EF91" s="135"/>
      <c r="EG91" s="136"/>
      <c r="EH91" s="128"/>
      <c r="EI91" s="134"/>
      <c r="EJ91" s="135"/>
      <c r="EK91" s="136"/>
      <c r="EL91" s="128"/>
      <c r="EM91" s="134"/>
      <c r="EN91" s="135"/>
      <c r="EO91" s="136"/>
      <c r="EP91" s="128"/>
      <c r="EQ91" s="134"/>
      <c r="ER91" s="135"/>
      <c r="ES91" s="136"/>
      <c r="ET91" s="139">
        <v>200</v>
      </c>
      <c r="EU91" s="134" t="s">
        <v>5</v>
      </c>
      <c r="EV91" s="135"/>
      <c r="EW91" s="136"/>
      <c r="EX91" s="128"/>
      <c r="EY91" s="134"/>
      <c r="EZ91" s="135"/>
      <c r="FA91" s="136"/>
      <c r="FB91" s="128"/>
      <c r="FC91" s="134"/>
      <c r="FD91" s="135"/>
      <c r="FE91" s="136"/>
      <c r="FF91" s="128"/>
      <c r="FG91" s="134"/>
      <c r="FH91" s="135"/>
      <c r="FI91" s="136"/>
      <c r="FJ91" s="139">
        <v>355</v>
      </c>
      <c r="FK91" s="134">
        <v>10</v>
      </c>
      <c r="FL91" s="135"/>
      <c r="FM91" s="136"/>
      <c r="FN91" s="128"/>
      <c r="FO91" s="134"/>
      <c r="FP91" s="135"/>
      <c r="FQ91" s="136"/>
      <c r="FR91" s="128"/>
      <c r="FS91" s="134"/>
      <c r="FT91" s="135">
        <v>245</v>
      </c>
      <c r="FU91" s="136">
        <v>255</v>
      </c>
      <c r="FV91" s="128">
        <v>250</v>
      </c>
      <c r="FW91" s="134" t="s">
        <v>5</v>
      </c>
      <c r="FX91" s="135"/>
      <c r="FY91" s="136"/>
      <c r="FZ91" s="128"/>
      <c r="GA91" s="134"/>
      <c r="GB91" s="135"/>
      <c r="GC91" s="136"/>
      <c r="GD91" s="139">
        <v>300</v>
      </c>
      <c r="GE91" s="134">
        <v>-5</v>
      </c>
      <c r="GF91" s="135"/>
      <c r="GG91" s="136"/>
      <c r="GH91" s="128"/>
      <c r="GI91" s="134"/>
      <c r="GJ91" s="135"/>
      <c r="GK91" s="136"/>
      <c r="GL91" s="128"/>
      <c r="GM91" s="134"/>
      <c r="GN91" s="135"/>
      <c r="GO91" s="136"/>
      <c r="GP91" s="128"/>
      <c r="GQ91" s="134"/>
      <c r="GR91" s="78"/>
      <c r="GS91" s="93">
        <v>7</v>
      </c>
    </row>
    <row r="92" spans="1:201" ht="15.75" x14ac:dyDescent="0.25">
      <c r="A92">
        <v>7</v>
      </c>
      <c r="B92">
        <v>2011</v>
      </c>
      <c r="C92" s="71">
        <v>40751</v>
      </c>
      <c r="D92" s="78"/>
      <c r="E92" s="132"/>
      <c r="F92" s="139">
        <v>304</v>
      </c>
      <c r="G92" s="134" t="s">
        <v>5</v>
      </c>
      <c r="H92" s="135"/>
      <c r="I92" s="136"/>
      <c r="J92" s="128"/>
      <c r="K92" s="134"/>
      <c r="L92" s="135"/>
      <c r="M92" s="136"/>
      <c r="N92" s="128"/>
      <c r="O92" s="134"/>
      <c r="P92" s="135"/>
      <c r="Q92" s="136"/>
      <c r="R92" s="128"/>
      <c r="S92" s="134"/>
      <c r="T92" s="135"/>
      <c r="U92" s="136"/>
      <c r="V92" s="139">
        <v>256</v>
      </c>
      <c r="W92" s="134" t="s">
        <v>5</v>
      </c>
      <c r="X92" s="135"/>
      <c r="Y92" s="136"/>
      <c r="Z92" s="128"/>
      <c r="AA92" s="134"/>
      <c r="AB92" s="135"/>
      <c r="AC92" s="136"/>
      <c r="AD92" s="128"/>
      <c r="AE92" s="134"/>
      <c r="AF92" s="135"/>
      <c r="AG92" s="136"/>
      <c r="AH92" s="128"/>
      <c r="AI92" s="134"/>
      <c r="AJ92" s="135"/>
      <c r="AK92" s="136"/>
      <c r="AL92" s="139">
        <v>310</v>
      </c>
      <c r="AM92" s="134" t="s">
        <v>5</v>
      </c>
      <c r="AN92" s="135"/>
      <c r="AO92" s="136"/>
      <c r="AP92" s="128"/>
      <c r="AQ92" s="134"/>
      <c r="AR92" s="135"/>
      <c r="AS92" s="136"/>
      <c r="AT92" s="128"/>
      <c r="AU92" s="134"/>
      <c r="AV92" s="135"/>
      <c r="AW92" s="136"/>
      <c r="AX92" s="128"/>
      <c r="AY92" s="134"/>
      <c r="AZ92" s="135"/>
      <c r="BA92" s="136"/>
      <c r="BB92" s="139">
        <v>210</v>
      </c>
      <c r="BC92" s="134">
        <v>-2</v>
      </c>
      <c r="BD92" s="135"/>
      <c r="BE92" s="136"/>
      <c r="BF92" s="128"/>
      <c r="BG92" s="134"/>
      <c r="BH92" s="135"/>
      <c r="BI92" s="136"/>
      <c r="BJ92" s="128"/>
      <c r="BK92" s="134"/>
      <c r="BL92" s="135"/>
      <c r="BM92" s="136"/>
      <c r="BN92" s="128"/>
      <c r="BO92" s="134"/>
      <c r="BP92" s="135"/>
      <c r="BQ92" s="136"/>
      <c r="BR92" s="139">
        <v>254</v>
      </c>
      <c r="BS92" s="134">
        <v>-2</v>
      </c>
      <c r="BT92" s="135"/>
      <c r="BU92" s="136"/>
      <c r="BV92" s="128"/>
      <c r="BW92" s="134"/>
      <c r="BX92" s="135"/>
      <c r="BY92" s="136"/>
      <c r="BZ92" s="128"/>
      <c r="CA92" s="134"/>
      <c r="CB92" s="135"/>
      <c r="CC92" s="136"/>
      <c r="CD92" s="128"/>
      <c r="CE92" s="134"/>
      <c r="CF92" s="135"/>
      <c r="CG92" s="136"/>
      <c r="CH92" s="139">
        <v>203</v>
      </c>
      <c r="CI92" s="134">
        <v>3</v>
      </c>
      <c r="CJ92" s="135"/>
      <c r="CK92" s="136"/>
      <c r="CL92" s="128"/>
      <c r="CM92" s="134"/>
      <c r="CN92" s="135"/>
      <c r="CO92" s="136"/>
      <c r="CP92" s="128"/>
      <c r="CQ92" s="134"/>
      <c r="CR92" s="135"/>
      <c r="CS92" s="136"/>
      <c r="CT92" s="128"/>
      <c r="CU92" s="134"/>
      <c r="CV92" s="135"/>
      <c r="CW92" s="136"/>
      <c r="CX92" s="139">
        <v>225</v>
      </c>
      <c r="CY92" s="134">
        <v>3</v>
      </c>
      <c r="CZ92" s="135"/>
      <c r="DA92" s="136"/>
      <c r="DB92" s="128"/>
      <c r="DC92" s="134"/>
      <c r="DD92" s="135"/>
      <c r="DE92" s="136"/>
      <c r="DF92" s="128"/>
      <c r="DG92" s="134"/>
      <c r="DH92" s="135"/>
      <c r="DI92" s="136"/>
      <c r="DJ92" s="128"/>
      <c r="DK92" s="134"/>
      <c r="DL92" s="135"/>
      <c r="DM92" s="136"/>
      <c r="DN92" s="140">
        <v>206</v>
      </c>
      <c r="DO92" s="134">
        <v>-7</v>
      </c>
      <c r="DP92" s="135"/>
      <c r="DQ92" s="136"/>
      <c r="DR92" s="128"/>
      <c r="DS92" s="134"/>
      <c r="DT92" s="135"/>
      <c r="DU92" s="136"/>
      <c r="DV92" s="128"/>
      <c r="DW92" s="134"/>
      <c r="DX92" s="135"/>
      <c r="DY92" s="136"/>
      <c r="DZ92" s="128"/>
      <c r="EA92" s="134"/>
      <c r="EB92" s="135"/>
      <c r="EC92" s="136"/>
      <c r="ED92" s="139">
        <v>210</v>
      </c>
      <c r="EE92" s="134">
        <v>10</v>
      </c>
      <c r="EF92" s="135"/>
      <c r="EG92" s="136"/>
      <c r="EH92" s="128"/>
      <c r="EI92" s="134"/>
      <c r="EJ92" s="135"/>
      <c r="EK92" s="136"/>
      <c r="EL92" s="128"/>
      <c r="EM92" s="134"/>
      <c r="EN92" s="135"/>
      <c r="EO92" s="136"/>
      <c r="EP92" s="128"/>
      <c r="EQ92" s="134"/>
      <c r="ER92" s="135"/>
      <c r="ES92" s="136"/>
      <c r="ET92" s="139">
        <v>205</v>
      </c>
      <c r="EU92" s="134">
        <v>5</v>
      </c>
      <c r="EV92" s="135"/>
      <c r="EW92" s="136"/>
      <c r="EX92" s="128"/>
      <c r="EY92" s="134"/>
      <c r="EZ92" s="135"/>
      <c r="FA92" s="136"/>
      <c r="FB92" s="128"/>
      <c r="FC92" s="134"/>
      <c r="FD92" s="135"/>
      <c r="FE92" s="136"/>
      <c r="FF92" s="128"/>
      <c r="FG92" s="134"/>
      <c r="FH92" s="135"/>
      <c r="FI92" s="136"/>
      <c r="FJ92" s="139">
        <v>350</v>
      </c>
      <c r="FK92" s="134">
        <v>-5</v>
      </c>
      <c r="FL92" s="135"/>
      <c r="FM92" s="136"/>
      <c r="FN92" s="128"/>
      <c r="FO92" s="134"/>
      <c r="FP92" s="135"/>
      <c r="FQ92" s="136"/>
      <c r="FR92" s="128"/>
      <c r="FS92" s="134"/>
      <c r="FT92" s="137">
        <v>245</v>
      </c>
      <c r="FU92" s="138">
        <v>255</v>
      </c>
      <c r="FV92" s="128">
        <v>250</v>
      </c>
      <c r="FW92" s="134" t="s">
        <v>5</v>
      </c>
      <c r="FX92" s="135"/>
      <c r="FY92" s="136"/>
      <c r="FZ92" s="128"/>
      <c r="GA92" s="134"/>
      <c r="GB92" s="135"/>
      <c r="GC92" s="136"/>
      <c r="GD92" s="139">
        <v>290</v>
      </c>
      <c r="GE92" s="134">
        <v>-10</v>
      </c>
      <c r="GF92" s="135"/>
      <c r="GG92" s="136"/>
      <c r="GH92" s="128"/>
      <c r="GI92" s="134"/>
      <c r="GJ92" s="135"/>
      <c r="GK92" s="136"/>
      <c r="GL92" s="128"/>
      <c r="GM92" s="134"/>
      <c r="GN92" s="135"/>
      <c r="GO92" s="136"/>
      <c r="GP92" s="128"/>
      <c r="GQ92" s="134"/>
      <c r="GR92" s="78"/>
      <c r="GS92" s="93">
        <v>7</v>
      </c>
    </row>
    <row r="93" spans="1:201" ht="15.75" x14ac:dyDescent="0.25">
      <c r="A93">
        <v>8</v>
      </c>
      <c r="B93">
        <v>2011</v>
      </c>
      <c r="C93" s="71">
        <v>40758</v>
      </c>
      <c r="D93" s="78"/>
      <c r="E93" s="132"/>
      <c r="F93" s="139">
        <v>304</v>
      </c>
      <c r="G93" s="134" t="s">
        <v>5</v>
      </c>
      <c r="H93" s="135"/>
      <c r="I93" s="136"/>
      <c r="J93" s="128"/>
      <c r="K93" s="134"/>
      <c r="L93" s="135"/>
      <c r="M93" s="136"/>
      <c r="N93" s="128"/>
      <c r="O93" s="134"/>
      <c r="P93" s="135"/>
      <c r="Q93" s="136"/>
      <c r="R93" s="128"/>
      <c r="S93" s="134"/>
      <c r="T93" s="135"/>
      <c r="U93" s="136"/>
      <c r="V93" s="139">
        <v>256</v>
      </c>
      <c r="W93" s="134" t="s">
        <v>5</v>
      </c>
      <c r="X93" s="135"/>
      <c r="Y93" s="136"/>
      <c r="Z93" s="128"/>
      <c r="AA93" s="134"/>
      <c r="AB93" s="135"/>
      <c r="AC93" s="136"/>
      <c r="AD93" s="128"/>
      <c r="AE93" s="134"/>
      <c r="AF93" s="135"/>
      <c r="AG93" s="136"/>
      <c r="AH93" s="128"/>
      <c r="AI93" s="134"/>
      <c r="AJ93" s="135"/>
      <c r="AK93" s="136"/>
      <c r="AL93" s="139">
        <v>310</v>
      </c>
      <c r="AM93" s="134" t="s">
        <v>5</v>
      </c>
      <c r="AN93" s="135"/>
      <c r="AO93" s="136"/>
      <c r="AP93" s="128"/>
      <c r="AQ93" s="134"/>
      <c r="AR93" s="135"/>
      <c r="AS93" s="136"/>
      <c r="AT93" s="128"/>
      <c r="AU93" s="134"/>
      <c r="AV93" s="135"/>
      <c r="AW93" s="136"/>
      <c r="AX93" s="128"/>
      <c r="AY93" s="134"/>
      <c r="AZ93" s="135"/>
      <c r="BA93" s="136"/>
      <c r="BB93" s="139">
        <v>210</v>
      </c>
      <c r="BC93" s="134" t="s">
        <v>5</v>
      </c>
      <c r="BD93" s="135"/>
      <c r="BE93" s="136"/>
      <c r="BF93" s="128"/>
      <c r="BG93" s="134"/>
      <c r="BH93" s="135"/>
      <c r="BI93" s="136"/>
      <c r="BJ93" s="128"/>
      <c r="BK93" s="134"/>
      <c r="BL93" s="135"/>
      <c r="BM93" s="136"/>
      <c r="BN93" s="128"/>
      <c r="BO93" s="134"/>
      <c r="BP93" s="135"/>
      <c r="BQ93" s="136"/>
      <c r="BR93" s="139">
        <v>254</v>
      </c>
      <c r="BS93" s="134" t="s">
        <v>5</v>
      </c>
      <c r="BT93" s="135"/>
      <c r="BU93" s="136"/>
      <c r="BV93" s="128"/>
      <c r="BW93" s="134"/>
      <c r="BX93" s="135"/>
      <c r="BY93" s="136"/>
      <c r="BZ93" s="128"/>
      <c r="CA93" s="134"/>
      <c r="CB93" s="135"/>
      <c r="CC93" s="136"/>
      <c r="CD93" s="128"/>
      <c r="CE93" s="134"/>
      <c r="CF93" s="135"/>
      <c r="CG93" s="136"/>
      <c r="CH93" s="139">
        <v>203</v>
      </c>
      <c r="CI93" s="134" t="s">
        <v>5</v>
      </c>
      <c r="CJ93" s="135"/>
      <c r="CK93" s="136"/>
      <c r="CL93" s="128"/>
      <c r="CM93" s="134"/>
      <c r="CN93" s="135"/>
      <c r="CO93" s="136"/>
      <c r="CP93" s="128"/>
      <c r="CQ93" s="134"/>
      <c r="CR93" s="135"/>
      <c r="CS93" s="136"/>
      <c r="CT93" s="128"/>
      <c r="CU93" s="134"/>
      <c r="CV93" s="135"/>
      <c r="CW93" s="136"/>
      <c r="CX93" s="139">
        <v>230</v>
      </c>
      <c r="CY93" s="134">
        <v>5</v>
      </c>
      <c r="CZ93" s="135"/>
      <c r="DA93" s="136"/>
      <c r="DB93" s="128"/>
      <c r="DC93" s="134"/>
      <c r="DD93" s="135"/>
      <c r="DE93" s="136"/>
      <c r="DF93" s="128"/>
      <c r="DG93" s="134"/>
      <c r="DH93" s="135"/>
      <c r="DI93" s="136"/>
      <c r="DJ93" s="128"/>
      <c r="DK93" s="134"/>
      <c r="DL93" s="135"/>
      <c r="DM93" s="136"/>
      <c r="DN93" s="140">
        <v>206</v>
      </c>
      <c r="DO93" s="134" t="s">
        <v>5</v>
      </c>
      <c r="DP93" s="135"/>
      <c r="DQ93" s="136"/>
      <c r="DR93" s="128"/>
      <c r="DS93" s="134"/>
      <c r="DT93" s="135"/>
      <c r="DU93" s="136"/>
      <c r="DV93" s="128"/>
      <c r="DW93" s="134"/>
      <c r="DX93" s="135"/>
      <c r="DY93" s="136"/>
      <c r="DZ93" s="128"/>
      <c r="EA93" s="134"/>
      <c r="EB93" s="135"/>
      <c r="EC93" s="136"/>
      <c r="ED93" s="139">
        <v>210</v>
      </c>
      <c r="EE93" s="134" t="s">
        <v>5</v>
      </c>
      <c r="EF93" s="135"/>
      <c r="EG93" s="136"/>
      <c r="EH93" s="128"/>
      <c r="EI93" s="134"/>
      <c r="EJ93" s="135"/>
      <c r="EK93" s="136"/>
      <c r="EL93" s="128"/>
      <c r="EM93" s="134"/>
      <c r="EN93" s="135"/>
      <c r="EO93" s="136"/>
      <c r="EP93" s="128"/>
      <c r="EQ93" s="134"/>
      <c r="ER93" s="135"/>
      <c r="ES93" s="136"/>
      <c r="ET93" s="139">
        <v>205</v>
      </c>
      <c r="EU93" s="134" t="s">
        <v>5</v>
      </c>
      <c r="EV93" s="135"/>
      <c r="EW93" s="136"/>
      <c r="EX93" s="128"/>
      <c r="EY93" s="134"/>
      <c r="EZ93" s="135"/>
      <c r="FA93" s="136"/>
      <c r="FB93" s="128"/>
      <c r="FC93" s="134"/>
      <c r="FD93" s="135"/>
      <c r="FE93" s="136"/>
      <c r="FF93" s="128"/>
      <c r="FG93" s="134"/>
      <c r="FH93" s="135"/>
      <c r="FI93" s="136"/>
      <c r="FJ93" s="139">
        <v>350</v>
      </c>
      <c r="FK93" s="134" t="s">
        <v>5</v>
      </c>
      <c r="FL93" s="135"/>
      <c r="FM93" s="136"/>
      <c r="FN93" s="128"/>
      <c r="FO93" s="134"/>
      <c r="FP93" s="135"/>
      <c r="FQ93" s="136"/>
      <c r="FR93" s="128"/>
      <c r="FS93" s="134"/>
      <c r="FT93" s="137">
        <v>230</v>
      </c>
      <c r="FU93" s="138">
        <v>240</v>
      </c>
      <c r="FV93" s="128">
        <v>235</v>
      </c>
      <c r="FW93" s="134">
        <v>-15</v>
      </c>
      <c r="FX93" s="135"/>
      <c r="FY93" s="136"/>
      <c r="FZ93" s="128"/>
      <c r="GA93" s="134"/>
      <c r="GB93" s="135"/>
      <c r="GC93" s="136"/>
      <c r="GD93" s="139">
        <v>290</v>
      </c>
      <c r="GE93" s="134" t="s">
        <v>5</v>
      </c>
      <c r="GF93" s="135"/>
      <c r="GG93" s="136"/>
      <c r="GH93" s="128"/>
      <c r="GI93" s="134"/>
      <c r="GJ93" s="135"/>
      <c r="GK93" s="136"/>
      <c r="GL93" s="128"/>
      <c r="GM93" s="134"/>
      <c r="GN93" s="135"/>
      <c r="GO93" s="136"/>
      <c r="GP93" s="128"/>
      <c r="GQ93" s="134"/>
      <c r="GR93" s="78"/>
      <c r="GS93" s="93">
        <v>8</v>
      </c>
    </row>
    <row r="94" spans="1:201" ht="15.75" x14ac:dyDescent="0.25">
      <c r="A94">
        <v>8</v>
      </c>
      <c r="B94">
        <v>2011</v>
      </c>
      <c r="C94" s="71">
        <v>40765</v>
      </c>
      <c r="D94" s="78"/>
      <c r="E94" s="132"/>
      <c r="F94" s="139">
        <v>310</v>
      </c>
      <c r="G94" s="134">
        <v>6</v>
      </c>
      <c r="H94" s="135"/>
      <c r="I94" s="136"/>
      <c r="J94" s="128"/>
      <c r="K94" s="134"/>
      <c r="L94" s="135"/>
      <c r="M94" s="136"/>
      <c r="N94" s="128"/>
      <c r="O94" s="134"/>
      <c r="P94" s="135"/>
      <c r="Q94" s="136"/>
      <c r="R94" s="128"/>
      <c r="S94" s="134"/>
      <c r="T94" s="135"/>
      <c r="U94" s="136"/>
      <c r="V94" s="139">
        <v>262</v>
      </c>
      <c r="W94" s="134">
        <v>6</v>
      </c>
      <c r="X94" s="135"/>
      <c r="Y94" s="136"/>
      <c r="Z94" s="128"/>
      <c r="AA94" s="134"/>
      <c r="AB94" s="135"/>
      <c r="AC94" s="136"/>
      <c r="AD94" s="128"/>
      <c r="AE94" s="134"/>
      <c r="AF94" s="135"/>
      <c r="AG94" s="136"/>
      <c r="AH94" s="128"/>
      <c r="AI94" s="134"/>
      <c r="AJ94" s="135"/>
      <c r="AK94" s="136"/>
      <c r="AL94" s="139">
        <v>316</v>
      </c>
      <c r="AM94" s="134">
        <v>6</v>
      </c>
      <c r="AN94" s="135"/>
      <c r="AO94" s="136"/>
      <c r="AP94" s="128"/>
      <c r="AQ94" s="134"/>
      <c r="AR94" s="135"/>
      <c r="AS94" s="136"/>
      <c r="AT94" s="128"/>
      <c r="AU94" s="134"/>
      <c r="AV94" s="135"/>
      <c r="AW94" s="136"/>
      <c r="AX94" s="128"/>
      <c r="AY94" s="134"/>
      <c r="AZ94" s="135"/>
      <c r="BA94" s="136"/>
      <c r="BB94" s="139">
        <v>220</v>
      </c>
      <c r="BC94" s="134">
        <v>10</v>
      </c>
      <c r="BD94" s="135"/>
      <c r="BE94" s="136"/>
      <c r="BF94" s="128"/>
      <c r="BG94" s="134"/>
      <c r="BH94" s="135"/>
      <c r="BI94" s="136"/>
      <c r="BJ94" s="128"/>
      <c r="BK94" s="134"/>
      <c r="BL94" s="135"/>
      <c r="BM94" s="136"/>
      <c r="BN94" s="128"/>
      <c r="BO94" s="134"/>
      <c r="BP94" s="135"/>
      <c r="BQ94" s="136"/>
      <c r="BR94" s="139">
        <v>264</v>
      </c>
      <c r="BS94" s="134">
        <v>10</v>
      </c>
      <c r="BT94" s="135"/>
      <c r="BU94" s="136"/>
      <c r="BV94" s="128"/>
      <c r="BW94" s="134"/>
      <c r="BX94" s="135"/>
      <c r="BY94" s="136"/>
      <c r="BZ94" s="128"/>
      <c r="CA94" s="134"/>
      <c r="CB94" s="135"/>
      <c r="CC94" s="136"/>
      <c r="CD94" s="128"/>
      <c r="CE94" s="134"/>
      <c r="CF94" s="135"/>
      <c r="CG94" s="136"/>
      <c r="CH94" s="139">
        <v>210</v>
      </c>
      <c r="CI94" s="134">
        <v>7</v>
      </c>
      <c r="CJ94" s="135"/>
      <c r="CK94" s="136"/>
      <c r="CL94" s="128"/>
      <c r="CM94" s="134"/>
      <c r="CN94" s="135"/>
      <c r="CO94" s="136"/>
      <c r="CP94" s="128"/>
      <c r="CQ94" s="134"/>
      <c r="CR94" s="135"/>
      <c r="CS94" s="136"/>
      <c r="CT94" s="128"/>
      <c r="CU94" s="134"/>
      <c r="CV94" s="135"/>
      <c r="CW94" s="136"/>
      <c r="CX94" s="139">
        <v>247</v>
      </c>
      <c r="CY94" s="134">
        <v>17</v>
      </c>
      <c r="CZ94" s="135"/>
      <c r="DA94" s="136"/>
      <c r="DB94" s="128"/>
      <c r="DC94" s="134"/>
      <c r="DD94" s="135"/>
      <c r="DE94" s="136"/>
      <c r="DF94" s="128"/>
      <c r="DG94" s="134"/>
      <c r="DH94" s="135"/>
      <c r="DI94" s="136"/>
      <c r="DJ94" s="128"/>
      <c r="DK94" s="134"/>
      <c r="DL94" s="135"/>
      <c r="DM94" s="136"/>
      <c r="DN94" s="140">
        <v>213</v>
      </c>
      <c r="DO94" s="134">
        <v>7</v>
      </c>
      <c r="DP94" s="135"/>
      <c r="DQ94" s="136"/>
      <c r="DR94" s="128"/>
      <c r="DS94" s="134"/>
      <c r="DT94" s="135"/>
      <c r="DU94" s="136"/>
      <c r="DV94" s="128"/>
      <c r="DW94" s="134"/>
      <c r="DX94" s="135"/>
      <c r="DY94" s="136"/>
      <c r="DZ94" s="128"/>
      <c r="EA94" s="134"/>
      <c r="EB94" s="135"/>
      <c r="EC94" s="136"/>
      <c r="ED94" s="139">
        <v>225</v>
      </c>
      <c r="EE94" s="134">
        <v>15</v>
      </c>
      <c r="EF94" s="135"/>
      <c r="EG94" s="136"/>
      <c r="EH94" s="128"/>
      <c r="EI94" s="134"/>
      <c r="EJ94" s="135"/>
      <c r="EK94" s="136"/>
      <c r="EL94" s="128"/>
      <c r="EM94" s="134"/>
      <c r="EN94" s="135"/>
      <c r="EO94" s="136"/>
      <c r="EP94" s="128"/>
      <c r="EQ94" s="134"/>
      <c r="ER94" s="135"/>
      <c r="ES94" s="136"/>
      <c r="ET94" s="139">
        <v>205</v>
      </c>
      <c r="EU94" s="134" t="s">
        <v>5</v>
      </c>
      <c r="EV94" s="135"/>
      <c r="EW94" s="136"/>
      <c r="EX94" s="128"/>
      <c r="EY94" s="134"/>
      <c r="EZ94" s="135"/>
      <c r="FA94" s="136"/>
      <c r="FB94" s="128"/>
      <c r="FC94" s="134"/>
      <c r="FD94" s="135"/>
      <c r="FE94" s="136"/>
      <c r="FF94" s="128"/>
      <c r="FG94" s="134"/>
      <c r="FH94" s="135"/>
      <c r="FI94" s="136"/>
      <c r="FJ94" s="139">
        <v>345</v>
      </c>
      <c r="FK94" s="134">
        <v>-5</v>
      </c>
      <c r="FL94" s="135"/>
      <c r="FM94" s="136"/>
      <c r="FN94" s="128"/>
      <c r="FO94" s="134"/>
      <c r="FP94" s="135"/>
      <c r="FQ94" s="136"/>
      <c r="FR94" s="128"/>
      <c r="FS94" s="134"/>
      <c r="FT94" s="137">
        <v>230</v>
      </c>
      <c r="FU94" s="138">
        <v>240</v>
      </c>
      <c r="FV94" s="128">
        <v>235</v>
      </c>
      <c r="FW94" s="134" t="s">
        <v>5</v>
      </c>
      <c r="FX94" s="135"/>
      <c r="FY94" s="136"/>
      <c r="FZ94" s="128"/>
      <c r="GA94" s="134"/>
      <c r="GB94" s="135"/>
      <c r="GC94" s="136"/>
      <c r="GD94" s="139">
        <v>290</v>
      </c>
      <c r="GE94" s="134" t="s">
        <v>5</v>
      </c>
      <c r="GF94" s="135"/>
      <c r="GG94" s="136"/>
      <c r="GH94" s="128"/>
      <c r="GI94" s="134"/>
      <c r="GJ94" s="135"/>
      <c r="GK94" s="136"/>
      <c r="GL94" s="128"/>
      <c r="GM94" s="134"/>
      <c r="GN94" s="135"/>
      <c r="GO94" s="136"/>
      <c r="GP94" s="128"/>
      <c r="GQ94" s="134"/>
      <c r="GR94" s="78"/>
      <c r="GS94" s="93">
        <v>8</v>
      </c>
    </row>
    <row r="95" spans="1:201" ht="15.75" x14ac:dyDescent="0.25">
      <c r="A95">
        <v>8</v>
      </c>
      <c r="B95">
        <v>2011</v>
      </c>
      <c r="C95" s="71">
        <v>40772</v>
      </c>
      <c r="D95" s="78"/>
      <c r="E95" s="132"/>
      <c r="F95" s="139">
        <v>317</v>
      </c>
      <c r="G95" s="134">
        <v>7</v>
      </c>
      <c r="H95" s="135"/>
      <c r="I95" s="136"/>
      <c r="J95" s="128"/>
      <c r="K95" s="134"/>
      <c r="L95" s="135"/>
      <c r="M95" s="136"/>
      <c r="N95" s="128"/>
      <c r="O95" s="134"/>
      <c r="P95" s="135"/>
      <c r="Q95" s="136"/>
      <c r="R95" s="128"/>
      <c r="S95" s="134"/>
      <c r="T95" s="135"/>
      <c r="U95" s="136"/>
      <c r="V95" s="139">
        <v>268</v>
      </c>
      <c r="W95" s="134">
        <v>6</v>
      </c>
      <c r="X95" s="135"/>
      <c r="Y95" s="136"/>
      <c r="Z95" s="128"/>
      <c r="AA95" s="134"/>
      <c r="AB95" s="135"/>
      <c r="AC95" s="136"/>
      <c r="AD95" s="128"/>
      <c r="AE95" s="134"/>
      <c r="AF95" s="135"/>
      <c r="AG95" s="136"/>
      <c r="AH95" s="128"/>
      <c r="AI95" s="134"/>
      <c r="AJ95" s="135"/>
      <c r="AK95" s="136"/>
      <c r="AL95" s="139">
        <v>323</v>
      </c>
      <c r="AM95" s="134">
        <v>7</v>
      </c>
      <c r="AN95" s="135"/>
      <c r="AO95" s="136"/>
      <c r="AP95" s="128"/>
      <c r="AQ95" s="134"/>
      <c r="AR95" s="135"/>
      <c r="AS95" s="136"/>
      <c r="AT95" s="128"/>
      <c r="AU95" s="134"/>
      <c r="AV95" s="135"/>
      <c r="AW95" s="136"/>
      <c r="AX95" s="128"/>
      <c r="AY95" s="134"/>
      <c r="AZ95" s="135"/>
      <c r="BA95" s="136"/>
      <c r="BB95" s="139">
        <v>220</v>
      </c>
      <c r="BC95" s="134" t="s">
        <v>5</v>
      </c>
      <c r="BD95" s="135"/>
      <c r="BE95" s="136"/>
      <c r="BF95" s="128"/>
      <c r="BG95" s="134"/>
      <c r="BH95" s="135"/>
      <c r="BI95" s="136"/>
      <c r="BJ95" s="128"/>
      <c r="BK95" s="134"/>
      <c r="BL95" s="135"/>
      <c r="BM95" s="136"/>
      <c r="BN95" s="128"/>
      <c r="BO95" s="134"/>
      <c r="BP95" s="135"/>
      <c r="BQ95" s="136"/>
      <c r="BR95" s="139">
        <v>264</v>
      </c>
      <c r="BS95" s="134" t="s">
        <v>5</v>
      </c>
      <c r="BT95" s="135"/>
      <c r="BU95" s="136"/>
      <c r="BV95" s="128"/>
      <c r="BW95" s="134"/>
      <c r="BX95" s="135"/>
      <c r="BY95" s="136"/>
      <c r="BZ95" s="128"/>
      <c r="CA95" s="134"/>
      <c r="CB95" s="135"/>
      <c r="CC95" s="136"/>
      <c r="CD95" s="128"/>
      <c r="CE95" s="134"/>
      <c r="CF95" s="135"/>
      <c r="CG95" s="136"/>
      <c r="CH95" s="139">
        <v>208</v>
      </c>
      <c r="CI95" s="134">
        <v>-2</v>
      </c>
      <c r="CJ95" s="135"/>
      <c r="CK95" s="136"/>
      <c r="CL95" s="128"/>
      <c r="CM95" s="134"/>
      <c r="CN95" s="135"/>
      <c r="CO95" s="136"/>
      <c r="CP95" s="128"/>
      <c r="CQ95" s="134"/>
      <c r="CR95" s="135"/>
      <c r="CS95" s="136"/>
      <c r="CT95" s="128"/>
      <c r="CU95" s="134"/>
      <c r="CV95" s="135"/>
      <c r="CW95" s="136"/>
      <c r="CX95" s="139">
        <v>245</v>
      </c>
      <c r="CY95" s="134">
        <v>-2</v>
      </c>
      <c r="CZ95" s="135"/>
      <c r="DA95" s="136"/>
      <c r="DB95" s="128"/>
      <c r="DC95" s="134"/>
      <c r="DD95" s="135"/>
      <c r="DE95" s="136"/>
      <c r="DF95" s="128"/>
      <c r="DG95" s="134"/>
      <c r="DH95" s="135"/>
      <c r="DI95" s="136"/>
      <c r="DJ95" s="128"/>
      <c r="DK95" s="134"/>
      <c r="DL95" s="135"/>
      <c r="DM95" s="136"/>
      <c r="DN95" s="140">
        <v>211</v>
      </c>
      <c r="DO95" s="134">
        <v>-2</v>
      </c>
      <c r="DP95" s="135"/>
      <c r="DQ95" s="136"/>
      <c r="DR95" s="128"/>
      <c r="DS95" s="134"/>
      <c r="DT95" s="135"/>
      <c r="DU95" s="136"/>
      <c r="DV95" s="128"/>
      <c r="DW95" s="134"/>
      <c r="DX95" s="135"/>
      <c r="DY95" s="136"/>
      <c r="DZ95" s="128"/>
      <c r="EA95" s="134"/>
      <c r="EB95" s="135"/>
      <c r="EC95" s="136"/>
      <c r="ED95" s="139">
        <v>234</v>
      </c>
      <c r="EE95" s="134">
        <v>9</v>
      </c>
      <c r="EF95" s="135"/>
      <c r="EG95" s="136"/>
      <c r="EH95" s="128"/>
      <c r="EI95" s="134"/>
      <c r="EJ95" s="135"/>
      <c r="EK95" s="136"/>
      <c r="EL95" s="128"/>
      <c r="EM95" s="134"/>
      <c r="EN95" s="135"/>
      <c r="EO95" s="136"/>
      <c r="EP95" s="128"/>
      <c r="EQ95" s="134"/>
      <c r="ER95" s="135"/>
      <c r="ES95" s="136"/>
      <c r="ET95" s="139">
        <v>220</v>
      </c>
      <c r="EU95" s="134">
        <v>15</v>
      </c>
      <c r="EV95" s="135"/>
      <c r="EW95" s="136"/>
      <c r="EX95" s="128"/>
      <c r="EY95" s="134"/>
      <c r="EZ95" s="135"/>
      <c r="FA95" s="136"/>
      <c r="FB95" s="128"/>
      <c r="FC95" s="134"/>
      <c r="FD95" s="135"/>
      <c r="FE95" s="136"/>
      <c r="FF95" s="128"/>
      <c r="FG95" s="134"/>
      <c r="FH95" s="135"/>
      <c r="FI95" s="136"/>
      <c r="FJ95" s="139">
        <v>335</v>
      </c>
      <c r="FK95" s="134">
        <v>-10</v>
      </c>
      <c r="FL95" s="135"/>
      <c r="FM95" s="136"/>
      <c r="FN95" s="128"/>
      <c r="FO95" s="134"/>
      <c r="FP95" s="135"/>
      <c r="FQ95" s="136"/>
      <c r="FR95" s="128"/>
      <c r="FS95" s="134"/>
      <c r="FT95" s="135">
        <v>175</v>
      </c>
      <c r="FU95" s="136">
        <v>185</v>
      </c>
      <c r="FV95" s="128">
        <v>180</v>
      </c>
      <c r="FW95" s="134">
        <v>-55</v>
      </c>
      <c r="FX95" s="135"/>
      <c r="FY95" s="136"/>
      <c r="FZ95" s="128"/>
      <c r="GA95" s="134"/>
      <c r="GB95" s="135"/>
      <c r="GC95" s="136"/>
      <c r="GD95" s="139">
        <v>290</v>
      </c>
      <c r="GE95" s="134" t="s">
        <v>5</v>
      </c>
      <c r="GF95" s="135"/>
      <c r="GG95" s="136"/>
      <c r="GH95" s="128"/>
      <c r="GI95" s="134"/>
      <c r="GJ95" s="135"/>
      <c r="GK95" s="136"/>
      <c r="GL95" s="128"/>
      <c r="GM95" s="134"/>
      <c r="GN95" s="135"/>
      <c r="GO95" s="136"/>
      <c r="GP95" s="128"/>
      <c r="GQ95" s="134"/>
      <c r="GR95" s="78"/>
      <c r="GS95" s="93">
        <v>8</v>
      </c>
    </row>
    <row r="96" spans="1:201" ht="15.75" x14ac:dyDescent="0.25">
      <c r="A96">
        <v>8</v>
      </c>
      <c r="B96">
        <v>2011</v>
      </c>
      <c r="C96" s="71">
        <v>40779</v>
      </c>
      <c r="D96" s="78"/>
      <c r="E96" s="132"/>
      <c r="F96" s="139">
        <v>317</v>
      </c>
      <c r="G96" s="134" t="s">
        <v>5</v>
      </c>
      <c r="H96" s="135"/>
      <c r="I96" s="136"/>
      <c r="J96" s="128"/>
      <c r="K96" s="134"/>
      <c r="L96" s="135"/>
      <c r="M96" s="136"/>
      <c r="N96" s="128"/>
      <c r="O96" s="134"/>
      <c r="P96" s="135"/>
      <c r="Q96" s="136"/>
      <c r="R96" s="128"/>
      <c r="S96" s="134"/>
      <c r="T96" s="135"/>
      <c r="U96" s="136"/>
      <c r="V96" s="139">
        <v>258</v>
      </c>
      <c r="W96" s="134">
        <v>-10</v>
      </c>
      <c r="X96" s="135"/>
      <c r="Y96" s="136"/>
      <c r="Z96" s="128"/>
      <c r="AA96" s="134"/>
      <c r="AB96" s="135"/>
      <c r="AC96" s="136"/>
      <c r="AD96" s="128"/>
      <c r="AE96" s="134"/>
      <c r="AF96" s="135"/>
      <c r="AG96" s="136"/>
      <c r="AH96" s="128"/>
      <c r="AI96" s="134"/>
      <c r="AJ96" s="135"/>
      <c r="AK96" s="136"/>
      <c r="AL96" s="139">
        <v>312</v>
      </c>
      <c r="AM96" s="134">
        <v>-11</v>
      </c>
      <c r="AN96" s="135"/>
      <c r="AO96" s="136"/>
      <c r="AP96" s="128"/>
      <c r="AQ96" s="134"/>
      <c r="AR96" s="135"/>
      <c r="AS96" s="136"/>
      <c r="AT96" s="128"/>
      <c r="AU96" s="134"/>
      <c r="AV96" s="135"/>
      <c r="AW96" s="136"/>
      <c r="AX96" s="128"/>
      <c r="AY96" s="134"/>
      <c r="AZ96" s="135"/>
      <c r="BA96" s="136"/>
      <c r="BB96" s="139">
        <v>217</v>
      </c>
      <c r="BC96" s="134">
        <v>-3</v>
      </c>
      <c r="BD96" s="135"/>
      <c r="BE96" s="136"/>
      <c r="BF96" s="128"/>
      <c r="BG96" s="134"/>
      <c r="BH96" s="135"/>
      <c r="BI96" s="136"/>
      <c r="BJ96" s="128"/>
      <c r="BK96" s="134"/>
      <c r="BL96" s="135"/>
      <c r="BM96" s="136"/>
      <c r="BN96" s="128"/>
      <c r="BO96" s="134"/>
      <c r="BP96" s="135"/>
      <c r="BQ96" s="136"/>
      <c r="BR96" s="139">
        <v>261</v>
      </c>
      <c r="BS96" s="134">
        <v>-3</v>
      </c>
      <c r="BT96" s="135"/>
      <c r="BU96" s="136"/>
      <c r="BV96" s="128"/>
      <c r="BW96" s="134"/>
      <c r="BX96" s="135"/>
      <c r="BY96" s="136"/>
      <c r="BZ96" s="128"/>
      <c r="CA96" s="134"/>
      <c r="CB96" s="135"/>
      <c r="CC96" s="136"/>
      <c r="CD96" s="128"/>
      <c r="CE96" s="134"/>
      <c r="CF96" s="135"/>
      <c r="CG96" s="136"/>
      <c r="CH96" s="139">
        <v>212</v>
      </c>
      <c r="CI96" s="134">
        <v>4</v>
      </c>
      <c r="CJ96" s="135"/>
      <c r="CK96" s="136"/>
      <c r="CL96" s="128"/>
      <c r="CM96" s="134"/>
      <c r="CN96" s="135"/>
      <c r="CO96" s="136"/>
      <c r="CP96" s="128"/>
      <c r="CQ96" s="134"/>
      <c r="CR96" s="135"/>
      <c r="CS96" s="136"/>
      <c r="CT96" s="128"/>
      <c r="CU96" s="134"/>
      <c r="CV96" s="135"/>
      <c r="CW96" s="136"/>
      <c r="CX96" s="139">
        <v>241</v>
      </c>
      <c r="CY96" s="134">
        <v>-4</v>
      </c>
      <c r="CZ96" s="135"/>
      <c r="DA96" s="136"/>
      <c r="DB96" s="128"/>
      <c r="DC96" s="134"/>
      <c r="DD96" s="135"/>
      <c r="DE96" s="136"/>
      <c r="DF96" s="128"/>
      <c r="DG96" s="134"/>
      <c r="DH96" s="135"/>
      <c r="DI96" s="136"/>
      <c r="DJ96" s="128"/>
      <c r="DK96" s="134"/>
      <c r="DL96" s="135"/>
      <c r="DM96" s="136"/>
      <c r="DN96" s="140">
        <v>215</v>
      </c>
      <c r="DO96" s="134">
        <v>4</v>
      </c>
      <c r="DP96" s="135"/>
      <c r="DQ96" s="136"/>
      <c r="DR96" s="128"/>
      <c r="DS96" s="134"/>
      <c r="DT96" s="135"/>
      <c r="DU96" s="136"/>
      <c r="DV96" s="128"/>
      <c r="DW96" s="134"/>
      <c r="DX96" s="135"/>
      <c r="DY96" s="136"/>
      <c r="DZ96" s="128"/>
      <c r="EA96" s="134"/>
      <c r="EB96" s="135"/>
      <c r="EC96" s="136"/>
      <c r="ED96" s="139">
        <v>236</v>
      </c>
      <c r="EE96" s="134">
        <v>2</v>
      </c>
      <c r="EF96" s="135"/>
      <c r="EG96" s="136"/>
      <c r="EH96" s="128"/>
      <c r="EI96" s="134"/>
      <c r="EJ96" s="135"/>
      <c r="EK96" s="136"/>
      <c r="EL96" s="128"/>
      <c r="EM96" s="134"/>
      <c r="EN96" s="135"/>
      <c r="EO96" s="136"/>
      <c r="EP96" s="128"/>
      <c r="EQ96" s="134"/>
      <c r="ER96" s="135"/>
      <c r="ES96" s="136"/>
      <c r="ET96" s="139">
        <v>224</v>
      </c>
      <c r="EU96" s="134">
        <v>4</v>
      </c>
      <c r="EV96" s="135"/>
      <c r="EW96" s="136"/>
      <c r="EX96" s="128"/>
      <c r="EY96" s="134"/>
      <c r="EZ96" s="135"/>
      <c r="FA96" s="136"/>
      <c r="FB96" s="128"/>
      <c r="FC96" s="134"/>
      <c r="FD96" s="135"/>
      <c r="FE96" s="136"/>
      <c r="FF96" s="128"/>
      <c r="FG96" s="134"/>
      <c r="FH96" s="135"/>
      <c r="FI96" s="136"/>
      <c r="FJ96" s="139">
        <v>335</v>
      </c>
      <c r="FK96" s="134" t="s">
        <v>5</v>
      </c>
      <c r="FL96" s="135"/>
      <c r="FM96" s="136"/>
      <c r="FN96" s="128"/>
      <c r="FO96" s="134"/>
      <c r="FP96" s="135"/>
      <c r="FQ96" s="136"/>
      <c r="FR96" s="128"/>
      <c r="FS96" s="134"/>
      <c r="FT96" s="135">
        <v>175</v>
      </c>
      <c r="FU96" s="136">
        <v>185</v>
      </c>
      <c r="FV96" s="128">
        <v>180</v>
      </c>
      <c r="FW96" s="134" t="s">
        <v>5</v>
      </c>
      <c r="FX96" s="135"/>
      <c r="FY96" s="136"/>
      <c r="FZ96" s="128"/>
      <c r="GA96" s="134"/>
      <c r="GB96" s="135"/>
      <c r="GC96" s="136"/>
      <c r="GD96" s="139">
        <v>280</v>
      </c>
      <c r="GE96" s="134">
        <v>-10</v>
      </c>
      <c r="GF96" s="135"/>
      <c r="GG96" s="136"/>
      <c r="GH96" s="128"/>
      <c r="GI96" s="134"/>
      <c r="GJ96" s="135"/>
      <c r="GK96" s="136"/>
      <c r="GL96" s="128"/>
      <c r="GM96" s="134"/>
      <c r="GN96" s="135"/>
      <c r="GO96" s="136"/>
      <c r="GP96" s="128"/>
      <c r="GQ96" s="134"/>
      <c r="GR96" s="78"/>
      <c r="GS96" s="93">
        <v>8</v>
      </c>
    </row>
    <row r="97" spans="1:201" ht="15.75" x14ac:dyDescent="0.25">
      <c r="A97">
        <v>8</v>
      </c>
      <c r="B97">
        <v>2011</v>
      </c>
      <c r="C97" s="71">
        <v>40786</v>
      </c>
      <c r="D97" s="78"/>
      <c r="E97" s="132"/>
      <c r="F97" s="139">
        <v>322</v>
      </c>
      <c r="G97" s="134">
        <v>5</v>
      </c>
      <c r="H97" s="135"/>
      <c r="I97" s="136"/>
      <c r="J97" s="128"/>
      <c r="K97" s="134"/>
      <c r="L97" s="135"/>
      <c r="M97" s="136"/>
      <c r="N97" s="128"/>
      <c r="O97" s="134"/>
      <c r="P97" s="135"/>
      <c r="Q97" s="136"/>
      <c r="R97" s="128"/>
      <c r="S97" s="134"/>
      <c r="T97" s="135"/>
      <c r="U97" s="136"/>
      <c r="V97" s="139">
        <v>264</v>
      </c>
      <c r="W97" s="134">
        <v>6</v>
      </c>
      <c r="X97" s="135"/>
      <c r="Y97" s="136"/>
      <c r="Z97" s="128"/>
      <c r="AA97" s="134"/>
      <c r="AB97" s="135"/>
      <c r="AC97" s="136"/>
      <c r="AD97" s="128"/>
      <c r="AE97" s="134"/>
      <c r="AF97" s="135"/>
      <c r="AG97" s="136"/>
      <c r="AH97" s="128"/>
      <c r="AI97" s="134"/>
      <c r="AJ97" s="135"/>
      <c r="AK97" s="136"/>
      <c r="AL97" s="139">
        <v>318</v>
      </c>
      <c r="AM97" s="134">
        <v>6</v>
      </c>
      <c r="AN97" s="135"/>
      <c r="AO97" s="136"/>
      <c r="AP97" s="128"/>
      <c r="AQ97" s="134"/>
      <c r="AR97" s="135"/>
      <c r="AS97" s="136"/>
      <c r="AT97" s="128"/>
      <c r="AU97" s="134"/>
      <c r="AV97" s="135"/>
      <c r="AW97" s="136"/>
      <c r="AX97" s="128"/>
      <c r="AY97" s="134"/>
      <c r="AZ97" s="135"/>
      <c r="BA97" s="136"/>
      <c r="BB97" s="139">
        <v>217</v>
      </c>
      <c r="BC97" s="134" t="s">
        <v>5</v>
      </c>
      <c r="BD97" s="135"/>
      <c r="BE97" s="136"/>
      <c r="BF97" s="128"/>
      <c r="BG97" s="134"/>
      <c r="BH97" s="135"/>
      <c r="BI97" s="136"/>
      <c r="BJ97" s="128"/>
      <c r="BK97" s="134"/>
      <c r="BL97" s="135"/>
      <c r="BM97" s="136"/>
      <c r="BN97" s="128"/>
      <c r="BO97" s="134"/>
      <c r="BP97" s="135"/>
      <c r="BQ97" s="136"/>
      <c r="BR97" s="139">
        <v>261</v>
      </c>
      <c r="BS97" s="134" t="s">
        <v>5</v>
      </c>
      <c r="BT97" s="135"/>
      <c r="BU97" s="136"/>
      <c r="BV97" s="128"/>
      <c r="BW97" s="134"/>
      <c r="BX97" s="135"/>
      <c r="BY97" s="136"/>
      <c r="BZ97" s="128"/>
      <c r="CA97" s="134"/>
      <c r="CB97" s="135"/>
      <c r="CC97" s="136"/>
      <c r="CD97" s="128"/>
      <c r="CE97" s="134"/>
      <c r="CF97" s="135"/>
      <c r="CG97" s="136"/>
      <c r="CH97" s="139">
        <v>218</v>
      </c>
      <c r="CI97" s="134">
        <v>6</v>
      </c>
      <c r="CJ97" s="135"/>
      <c r="CK97" s="136"/>
      <c r="CL97" s="128"/>
      <c r="CM97" s="134"/>
      <c r="CN97" s="135"/>
      <c r="CO97" s="136"/>
      <c r="CP97" s="128"/>
      <c r="CQ97" s="134"/>
      <c r="CR97" s="135"/>
      <c r="CS97" s="136"/>
      <c r="CT97" s="128"/>
      <c r="CU97" s="134"/>
      <c r="CV97" s="135"/>
      <c r="CW97" s="136"/>
      <c r="CX97" s="139">
        <v>250</v>
      </c>
      <c r="CY97" s="134">
        <v>9</v>
      </c>
      <c r="CZ97" s="135"/>
      <c r="DA97" s="136"/>
      <c r="DB97" s="128"/>
      <c r="DC97" s="134"/>
      <c r="DD97" s="135"/>
      <c r="DE97" s="136"/>
      <c r="DF97" s="128"/>
      <c r="DG97" s="134"/>
      <c r="DH97" s="135"/>
      <c r="DI97" s="136"/>
      <c r="DJ97" s="128"/>
      <c r="DK97" s="134"/>
      <c r="DL97" s="135"/>
      <c r="DM97" s="136"/>
      <c r="DN97" s="140">
        <v>221</v>
      </c>
      <c r="DO97" s="134">
        <v>6</v>
      </c>
      <c r="DP97" s="135"/>
      <c r="DQ97" s="136"/>
      <c r="DR97" s="128"/>
      <c r="DS97" s="134"/>
      <c r="DT97" s="135"/>
      <c r="DU97" s="136"/>
      <c r="DV97" s="128"/>
      <c r="DW97" s="134"/>
      <c r="DX97" s="135"/>
      <c r="DY97" s="136"/>
      <c r="DZ97" s="128"/>
      <c r="EA97" s="134"/>
      <c r="EB97" s="135"/>
      <c r="EC97" s="136"/>
      <c r="ED97" s="139">
        <v>241</v>
      </c>
      <c r="EE97" s="134">
        <v>5</v>
      </c>
      <c r="EF97" s="135"/>
      <c r="EG97" s="136"/>
      <c r="EH97" s="128"/>
      <c r="EI97" s="134"/>
      <c r="EJ97" s="135"/>
      <c r="EK97" s="136"/>
      <c r="EL97" s="128"/>
      <c r="EM97" s="134"/>
      <c r="EN97" s="135"/>
      <c r="EO97" s="136"/>
      <c r="EP97" s="128"/>
      <c r="EQ97" s="134"/>
      <c r="ER97" s="135"/>
      <c r="ES97" s="136"/>
      <c r="ET97" s="139">
        <v>236</v>
      </c>
      <c r="EU97" s="134">
        <v>12</v>
      </c>
      <c r="EV97" s="135"/>
      <c r="EW97" s="136"/>
      <c r="EX97" s="128"/>
      <c r="EY97" s="134"/>
      <c r="EZ97" s="135"/>
      <c r="FA97" s="136"/>
      <c r="FB97" s="128"/>
      <c r="FC97" s="134"/>
      <c r="FD97" s="135"/>
      <c r="FE97" s="136"/>
      <c r="FF97" s="128"/>
      <c r="FG97" s="134"/>
      <c r="FH97" s="135"/>
      <c r="FI97" s="136"/>
      <c r="FJ97" s="139">
        <v>315</v>
      </c>
      <c r="FK97" s="134">
        <v>-20</v>
      </c>
      <c r="FL97" s="135"/>
      <c r="FM97" s="136"/>
      <c r="FN97" s="128"/>
      <c r="FO97" s="134"/>
      <c r="FP97" s="135"/>
      <c r="FQ97" s="136"/>
      <c r="FR97" s="128"/>
      <c r="FS97" s="134"/>
      <c r="FT97" s="137">
        <v>175</v>
      </c>
      <c r="FU97" s="138">
        <v>185</v>
      </c>
      <c r="FV97" s="128">
        <v>180</v>
      </c>
      <c r="FW97" s="134" t="s">
        <v>5</v>
      </c>
      <c r="FX97" s="135"/>
      <c r="FY97" s="136"/>
      <c r="FZ97" s="128"/>
      <c r="GA97" s="134"/>
      <c r="GB97" s="135"/>
      <c r="GC97" s="136"/>
      <c r="GD97" s="139">
        <v>280</v>
      </c>
      <c r="GE97" s="134" t="s">
        <v>5</v>
      </c>
      <c r="GF97" s="135"/>
      <c r="GG97" s="136"/>
      <c r="GH97" s="128"/>
      <c r="GI97" s="134"/>
      <c r="GJ97" s="135"/>
      <c r="GK97" s="136"/>
      <c r="GL97" s="128"/>
      <c r="GM97" s="134"/>
      <c r="GN97" s="135"/>
      <c r="GO97" s="136"/>
      <c r="GP97" s="128"/>
      <c r="GQ97" s="134"/>
      <c r="GR97" s="78"/>
      <c r="GS97" s="93">
        <v>8</v>
      </c>
    </row>
    <row r="98" spans="1:201" ht="15.75" x14ac:dyDescent="0.25">
      <c r="A98">
        <v>9</v>
      </c>
      <c r="B98">
        <v>2011</v>
      </c>
      <c r="C98" s="71">
        <v>40793</v>
      </c>
      <c r="D98" s="78"/>
      <c r="E98" s="132"/>
      <c r="F98" s="139">
        <v>321</v>
      </c>
      <c r="G98" s="134">
        <v>-1</v>
      </c>
      <c r="H98" s="135"/>
      <c r="I98" s="136"/>
      <c r="J98" s="128"/>
      <c r="K98" s="134"/>
      <c r="L98" s="135"/>
      <c r="M98" s="136"/>
      <c r="N98" s="128"/>
      <c r="O98" s="134"/>
      <c r="P98" s="135"/>
      <c r="Q98" s="136"/>
      <c r="R98" s="128"/>
      <c r="S98" s="134"/>
      <c r="T98" s="135"/>
      <c r="U98" s="136"/>
      <c r="V98" s="139">
        <v>263</v>
      </c>
      <c r="W98" s="134">
        <v>-1</v>
      </c>
      <c r="X98" s="135"/>
      <c r="Y98" s="136"/>
      <c r="Z98" s="128"/>
      <c r="AA98" s="134"/>
      <c r="AB98" s="135"/>
      <c r="AC98" s="136"/>
      <c r="AD98" s="128"/>
      <c r="AE98" s="134"/>
      <c r="AF98" s="135"/>
      <c r="AG98" s="136"/>
      <c r="AH98" s="128"/>
      <c r="AI98" s="134"/>
      <c r="AJ98" s="135"/>
      <c r="AK98" s="136"/>
      <c r="AL98" s="139">
        <v>317</v>
      </c>
      <c r="AM98" s="134">
        <v>-1</v>
      </c>
      <c r="AN98" s="135"/>
      <c r="AO98" s="136"/>
      <c r="AP98" s="128"/>
      <c r="AQ98" s="134"/>
      <c r="AR98" s="135"/>
      <c r="AS98" s="136"/>
      <c r="AT98" s="128"/>
      <c r="AU98" s="134"/>
      <c r="AV98" s="135"/>
      <c r="AW98" s="136"/>
      <c r="AX98" s="128"/>
      <c r="AY98" s="134"/>
      <c r="AZ98" s="135"/>
      <c r="BA98" s="136"/>
      <c r="BB98" s="139">
        <v>217</v>
      </c>
      <c r="BC98" s="134" t="s">
        <v>5</v>
      </c>
      <c r="BD98" s="135"/>
      <c r="BE98" s="136"/>
      <c r="BF98" s="128"/>
      <c r="BG98" s="134"/>
      <c r="BH98" s="135"/>
      <c r="BI98" s="136"/>
      <c r="BJ98" s="128"/>
      <c r="BK98" s="134"/>
      <c r="BL98" s="135"/>
      <c r="BM98" s="136"/>
      <c r="BN98" s="128"/>
      <c r="BO98" s="134"/>
      <c r="BP98" s="135"/>
      <c r="BQ98" s="136"/>
      <c r="BR98" s="139">
        <v>261</v>
      </c>
      <c r="BS98" s="134" t="s">
        <v>5</v>
      </c>
      <c r="BT98" s="135"/>
      <c r="BU98" s="136"/>
      <c r="BV98" s="128"/>
      <c r="BW98" s="134"/>
      <c r="BX98" s="135"/>
      <c r="BY98" s="136"/>
      <c r="BZ98" s="128"/>
      <c r="CA98" s="134"/>
      <c r="CB98" s="135"/>
      <c r="CC98" s="136"/>
      <c r="CD98" s="128"/>
      <c r="CE98" s="134"/>
      <c r="CF98" s="135"/>
      <c r="CG98" s="136"/>
      <c r="CH98" s="139">
        <v>222</v>
      </c>
      <c r="CI98" s="134">
        <v>4</v>
      </c>
      <c r="CJ98" s="135"/>
      <c r="CK98" s="136"/>
      <c r="CL98" s="128"/>
      <c r="CM98" s="134"/>
      <c r="CN98" s="135"/>
      <c r="CO98" s="136"/>
      <c r="CP98" s="128"/>
      <c r="CQ98" s="134"/>
      <c r="CR98" s="135"/>
      <c r="CS98" s="136"/>
      <c r="CT98" s="128"/>
      <c r="CU98" s="134"/>
      <c r="CV98" s="135"/>
      <c r="CW98" s="136"/>
      <c r="CX98" s="139">
        <v>254</v>
      </c>
      <c r="CY98" s="134">
        <v>4</v>
      </c>
      <c r="CZ98" s="135"/>
      <c r="DA98" s="136"/>
      <c r="DB98" s="128"/>
      <c r="DC98" s="134"/>
      <c r="DD98" s="135"/>
      <c r="DE98" s="136"/>
      <c r="DF98" s="128"/>
      <c r="DG98" s="134"/>
      <c r="DH98" s="135"/>
      <c r="DI98" s="136"/>
      <c r="DJ98" s="128"/>
      <c r="DK98" s="134"/>
      <c r="DL98" s="135"/>
      <c r="DM98" s="136"/>
      <c r="DN98" s="140">
        <v>225</v>
      </c>
      <c r="DO98" s="134">
        <v>4</v>
      </c>
      <c r="DP98" s="135"/>
      <c r="DQ98" s="136"/>
      <c r="DR98" s="128"/>
      <c r="DS98" s="134"/>
      <c r="DT98" s="135"/>
      <c r="DU98" s="136"/>
      <c r="DV98" s="128"/>
      <c r="DW98" s="134"/>
      <c r="DX98" s="135"/>
      <c r="DY98" s="136"/>
      <c r="DZ98" s="128"/>
      <c r="EA98" s="134"/>
      <c r="EB98" s="135"/>
      <c r="EC98" s="136"/>
      <c r="ED98" s="139">
        <v>249</v>
      </c>
      <c r="EE98" s="134">
        <v>8</v>
      </c>
      <c r="EF98" s="135"/>
      <c r="EG98" s="136"/>
      <c r="EH98" s="128"/>
      <c r="EI98" s="134"/>
      <c r="EJ98" s="135"/>
      <c r="EK98" s="136"/>
      <c r="EL98" s="128"/>
      <c r="EM98" s="134"/>
      <c r="EN98" s="135"/>
      <c r="EO98" s="136"/>
      <c r="EP98" s="128"/>
      <c r="EQ98" s="134"/>
      <c r="ER98" s="135"/>
      <c r="ES98" s="136"/>
      <c r="ET98" s="139">
        <v>226</v>
      </c>
      <c r="EU98" s="134">
        <v>-10</v>
      </c>
      <c r="EV98" s="135"/>
      <c r="EW98" s="136"/>
      <c r="EX98" s="128"/>
      <c r="EY98" s="134"/>
      <c r="EZ98" s="135"/>
      <c r="FA98" s="136"/>
      <c r="FB98" s="128"/>
      <c r="FC98" s="134"/>
      <c r="FD98" s="135"/>
      <c r="FE98" s="136"/>
      <c r="FF98" s="128"/>
      <c r="FG98" s="134"/>
      <c r="FH98" s="135"/>
      <c r="FI98" s="136"/>
      <c r="FJ98" s="139">
        <v>305</v>
      </c>
      <c r="FK98" s="134">
        <v>-10</v>
      </c>
      <c r="FL98" s="135"/>
      <c r="FM98" s="136"/>
      <c r="FN98" s="128"/>
      <c r="FO98" s="134"/>
      <c r="FP98" s="135"/>
      <c r="FQ98" s="136"/>
      <c r="FR98" s="128"/>
      <c r="FS98" s="134"/>
      <c r="FT98" s="137">
        <v>175</v>
      </c>
      <c r="FU98" s="138">
        <v>185</v>
      </c>
      <c r="FV98" s="128">
        <v>180</v>
      </c>
      <c r="FW98" s="134" t="s">
        <v>5</v>
      </c>
      <c r="FX98" s="135"/>
      <c r="FY98" s="136"/>
      <c r="FZ98" s="128"/>
      <c r="GA98" s="134"/>
      <c r="GB98" s="135"/>
      <c r="GC98" s="136"/>
      <c r="GD98" s="139">
        <v>280</v>
      </c>
      <c r="GE98" s="134" t="s">
        <v>5</v>
      </c>
      <c r="GF98" s="135"/>
      <c r="GG98" s="136"/>
      <c r="GH98" s="128"/>
      <c r="GI98" s="134"/>
      <c r="GJ98" s="135"/>
      <c r="GK98" s="136"/>
      <c r="GL98" s="128"/>
      <c r="GM98" s="134"/>
      <c r="GN98" s="135"/>
      <c r="GO98" s="136"/>
      <c r="GP98" s="128"/>
      <c r="GQ98" s="134"/>
      <c r="GR98" s="78"/>
      <c r="GS98" s="93">
        <v>9</v>
      </c>
    </row>
    <row r="99" spans="1:201" ht="15.75" x14ac:dyDescent="0.25">
      <c r="A99">
        <v>9</v>
      </c>
      <c r="B99">
        <v>2011</v>
      </c>
      <c r="C99" s="71">
        <v>40800</v>
      </c>
      <c r="D99" s="78"/>
      <c r="E99" s="132"/>
      <c r="F99" s="139">
        <v>319</v>
      </c>
      <c r="G99" s="134">
        <v>-2</v>
      </c>
      <c r="H99" s="135"/>
      <c r="I99" s="136"/>
      <c r="J99" s="128"/>
      <c r="K99" s="134"/>
      <c r="L99" s="135"/>
      <c r="M99" s="136"/>
      <c r="N99" s="128"/>
      <c r="O99" s="134"/>
      <c r="P99" s="135"/>
      <c r="Q99" s="136"/>
      <c r="R99" s="128"/>
      <c r="S99" s="134"/>
      <c r="T99" s="135"/>
      <c r="U99" s="136"/>
      <c r="V99" s="139">
        <v>261</v>
      </c>
      <c r="W99" s="134">
        <v>-2</v>
      </c>
      <c r="X99" s="135"/>
      <c r="Y99" s="136"/>
      <c r="Z99" s="128"/>
      <c r="AA99" s="134"/>
      <c r="AB99" s="135"/>
      <c r="AC99" s="136"/>
      <c r="AD99" s="128"/>
      <c r="AE99" s="134"/>
      <c r="AF99" s="135"/>
      <c r="AG99" s="136"/>
      <c r="AH99" s="128"/>
      <c r="AI99" s="134"/>
      <c r="AJ99" s="135"/>
      <c r="AK99" s="136"/>
      <c r="AL99" s="139">
        <v>315</v>
      </c>
      <c r="AM99" s="134">
        <v>-2</v>
      </c>
      <c r="AN99" s="135"/>
      <c r="AO99" s="136"/>
      <c r="AP99" s="128"/>
      <c r="AQ99" s="134"/>
      <c r="AR99" s="135"/>
      <c r="AS99" s="136"/>
      <c r="AT99" s="128"/>
      <c r="AU99" s="134"/>
      <c r="AV99" s="135"/>
      <c r="AW99" s="136"/>
      <c r="AX99" s="128"/>
      <c r="AY99" s="134"/>
      <c r="AZ99" s="135"/>
      <c r="BA99" s="136"/>
      <c r="BB99" s="139">
        <v>211</v>
      </c>
      <c r="BC99" s="134">
        <v>-6</v>
      </c>
      <c r="BD99" s="135"/>
      <c r="BE99" s="136"/>
      <c r="BF99" s="128"/>
      <c r="BG99" s="134"/>
      <c r="BH99" s="135"/>
      <c r="BI99" s="136"/>
      <c r="BJ99" s="128"/>
      <c r="BK99" s="134"/>
      <c r="BL99" s="135"/>
      <c r="BM99" s="136"/>
      <c r="BN99" s="128"/>
      <c r="BO99" s="134"/>
      <c r="BP99" s="135"/>
      <c r="BQ99" s="136"/>
      <c r="BR99" s="139">
        <v>255</v>
      </c>
      <c r="BS99" s="134">
        <v>-6</v>
      </c>
      <c r="BT99" s="135"/>
      <c r="BU99" s="136"/>
      <c r="BV99" s="128"/>
      <c r="BW99" s="134"/>
      <c r="BX99" s="135"/>
      <c r="BY99" s="136"/>
      <c r="BZ99" s="128"/>
      <c r="CA99" s="134"/>
      <c r="CB99" s="135"/>
      <c r="CC99" s="136"/>
      <c r="CD99" s="128"/>
      <c r="CE99" s="134"/>
      <c r="CF99" s="135"/>
      <c r="CG99" s="136"/>
      <c r="CH99" s="139">
        <v>218</v>
      </c>
      <c r="CI99" s="134">
        <v>-4</v>
      </c>
      <c r="CJ99" s="135"/>
      <c r="CK99" s="136"/>
      <c r="CL99" s="128"/>
      <c r="CM99" s="134"/>
      <c r="CN99" s="135"/>
      <c r="CO99" s="136"/>
      <c r="CP99" s="128"/>
      <c r="CQ99" s="134"/>
      <c r="CR99" s="135"/>
      <c r="CS99" s="136"/>
      <c r="CT99" s="128"/>
      <c r="CU99" s="134"/>
      <c r="CV99" s="135"/>
      <c r="CW99" s="136"/>
      <c r="CX99" s="139">
        <v>250</v>
      </c>
      <c r="CY99" s="134">
        <v>-4</v>
      </c>
      <c r="CZ99" s="135"/>
      <c r="DA99" s="136"/>
      <c r="DB99" s="128"/>
      <c r="DC99" s="134"/>
      <c r="DD99" s="135"/>
      <c r="DE99" s="136"/>
      <c r="DF99" s="128"/>
      <c r="DG99" s="134"/>
      <c r="DH99" s="135"/>
      <c r="DI99" s="136"/>
      <c r="DJ99" s="128"/>
      <c r="DK99" s="134"/>
      <c r="DL99" s="135"/>
      <c r="DM99" s="136"/>
      <c r="DN99" s="140">
        <v>221</v>
      </c>
      <c r="DO99" s="134">
        <v>-4</v>
      </c>
      <c r="DP99" s="135"/>
      <c r="DQ99" s="136"/>
      <c r="DR99" s="128"/>
      <c r="DS99" s="134"/>
      <c r="DT99" s="135"/>
      <c r="DU99" s="136"/>
      <c r="DV99" s="128"/>
      <c r="DW99" s="134"/>
      <c r="DX99" s="135"/>
      <c r="DY99" s="136"/>
      <c r="DZ99" s="128"/>
      <c r="EA99" s="134"/>
      <c r="EB99" s="135"/>
      <c r="EC99" s="136"/>
      <c r="ED99" s="139">
        <v>246</v>
      </c>
      <c r="EE99" s="134">
        <v>-3</v>
      </c>
      <c r="EF99" s="135"/>
      <c r="EG99" s="136"/>
      <c r="EH99" s="128"/>
      <c r="EI99" s="134"/>
      <c r="EJ99" s="135"/>
      <c r="EK99" s="136"/>
      <c r="EL99" s="128"/>
      <c r="EM99" s="134"/>
      <c r="EN99" s="135"/>
      <c r="EO99" s="136"/>
      <c r="EP99" s="128"/>
      <c r="EQ99" s="134"/>
      <c r="ER99" s="135"/>
      <c r="ES99" s="136"/>
      <c r="ET99" s="139">
        <v>225</v>
      </c>
      <c r="EU99" s="134">
        <v>-1</v>
      </c>
      <c r="EV99" s="135"/>
      <c r="EW99" s="136"/>
      <c r="EX99" s="128"/>
      <c r="EY99" s="134"/>
      <c r="EZ99" s="135"/>
      <c r="FA99" s="136"/>
      <c r="FB99" s="128"/>
      <c r="FC99" s="134"/>
      <c r="FD99" s="135"/>
      <c r="FE99" s="136"/>
      <c r="FF99" s="128"/>
      <c r="FG99" s="134"/>
      <c r="FH99" s="135"/>
      <c r="FI99" s="136"/>
      <c r="FJ99" s="139">
        <v>305</v>
      </c>
      <c r="FK99" s="134" t="s">
        <v>5</v>
      </c>
      <c r="FL99" s="135"/>
      <c r="FM99" s="136"/>
      <c r="FN99" s="128"/>
      <c r="FO99" s="134"/>
      <c r="FP99" s="135"/>
      <c r="FQ99" s="136"/>
      <c r="FR99" s="128"/>
      <c r="FS99" s="134"/>
      <c r="FT99" s="137">
        <v>175</v>
      </c>
      <c r="FU99" s="138">
        <v>185</v>
      </c>
      <c r="FV99" s="128">
        <v>180</v>
      </c>
      <c r="FW99" s="134" t="s">
        <v>5</v>
      </c>
      <c r="FX99" s="135"/>
      <c r="FY99" s="136"/>
      <c r="FZ99" s="128"/>
      <c r="GA99" s="134"/>
      <c r="GB99" s="135"/>
      <c r="GC99" s="136"/>
      <c r="GD99" s="139">
        <v>280</v>
      </c>
      <c r="GE99" s="134" t="s">
        <v>5</v>
      </c>
      <c r="GF99" s="135"/>
      <c r="GG99" s="136"/>
      <c r="GH99" s="128"/>
      <c r="GI99" s="134"/>
      <c r="GJ99" s="135"/>
      <c r="GK99" s="136"/>
      <c r="GL99" s="128"/>
      <c r="GM99" s="134"/>
      <c r="GN99" s="135"/>
      <c r="GO99" s="136"/>
      <c r="GP99" s="128"/>
      <c r="GQ99" s="134"/>
      <c r="GR99" s="78"/>
      <c r="GS99" s="93">
        <v>9</v>
      </c>
    </row>
    <row r="100" spans="1:201" ht="15.75" x14ac:dyDescent="0.25">
      <c r="A100">
        <v>9</v>
      </c>
      <c r="B100">
        <v>2011</v>
      </c>
      <c r="C100" s="71">
        <v>40807</v>
      </c>
      <c r="D100" s="78"/>
      <c r="E100" s="132"/>
      <c r="F100" s="139">
        <v>319</v>
      </c>
      <c r="G100" s="134" t="s">
        <v>5</v>
      </c>
      <c r="H100" s="135"/>
      <c r="I100" s="136"/>
      <c r="J100" s="128"/>
      <c r="K100" s="134"/>
      <c r="L100" s="135"/>
      <c r="M100" s="136"/>
      <c r="N100" s="128"/>
      <c r="O100" s="134"/>
      <c r="P100" s="135"/>
      <c r="Q100" s="136"/>
      <c r="R100" s="128"/>
      <c r="S100" s="134"/>
      <c r="T100" s="135"/>
      <c r="U100" s="136"/>
      <c r="V100" s="139">
        <v>258</v>
      </c>
      <c r="W100" s="134">
        <v>-3</v>
      </c>
      <c r="X100" s="135"/>
      <c r="Y100" s="136"/>
      <c r="Z100" s="128"/>
      <c r="AA100" s="134"/>
      <c r="AB100" s="135"/>
      <c r="AC100" s="136"/>
      <c r="AD100" s="128"/>
      <c r="AE100" s="134"/>
      <c r="AF100" s="135"/>
      <c r="AG100" s="136"/>
      <c r="AH100" s="128"/>
      <c r="AI100" s="134"/>
      <c r="AJ100" s="135"/>
      <c r="AK100" s="136"/>
      <c r="AL100" s="139">
        <v>312</v>
      </c>
      <c r="AM100" s="134">
        <v>-3</v>
      </c>
      <c r="AN100" s="135"/>
      <c r="AO100" s="136"/>
      <c r="AP100" s="128"/>
      <c r="AQ100" s="134"/>
      <c r="AR100" s="135"/>
      <c r="AS100" s="136"/>
      <c r="AT100" s="128"/>
      <c r="AU100" s="134"/>
      <c r="AV100" s="135"/>
      <c r="AW100" s="136"/>
      <c r="AX100" s="128"/>
      <c r="AY100" s="134"/>
      <c r="AZ100" s="135"/>
      <c r="BA100" s="136"/>
      <c r="BB100" s="139">
        <v>211</v>
      </c>
      <c r="BC100" s="134" t="s">
        <v>5</v>
      </c>
      <c r="BD100" s="135"/>
      <c r="BE100" s="136"/>
      <c r="BF100" s="128"/>
      <c r="BG100" s="134"/>
      <c r="BH100" s="135"/>
      <c r="BI100" s="136"/>
      <c r="BJ100" s="128"/>
      <c r="BK100" s="134"/>
      <c r="BL100" s="135"/>
      <c r="BM100" s="136"/>
      <c r="BN100" s="128"/>
      <c r="BO100" s="134"/>
      <c r="BP100" s="135"/>
      <c r="BQ100" s="136"/>
      <c r="BR100" s="139">
        <v>255</v>
      </c>
      <c r="BS100" s="134" t="s">
        <v>5</v>
      </c>
      <c r="BT100" s="135"/>
      <c r="BU100" s="136"/>
      <c r="BV100" s="128"/>
      <c r="BW100" s="134"/>
      <c r="BX100" s="135"/>
      <c r="BY100" s="136"/>
      <c r="BZ100" s="128"/>
      <c r="CA100" s="134"/>
      <c r="CB100" s="135"/>
      <c r="CC100" s="136"/>
      <c r="CD100" s="128"/>
      <c r="CE100" s="134"/>
      <c r="CF100" s="135"/>
      <c r="CG100" s="136"/>
      <c r="CH100" s="139">
        <v>218</v>
      </c>
      <c r="CI100" s="134" t="s">
        <v>5</v>
      </c>
      <c r="CJ100" s="135"/>
      <c r="CK100" s="136"/>
      <c r="CL100" s="128"/>
      <c r="CM100" s="134"/>
      <c r="CN100" s="135"/>
      <c r="CO100" s="136"/>
      <c r="CP100" s="128"/>
      <c r="CQ100" s="134"/>
      <c r="CR100" s="135"/>
      <c r="CS100" s="136"/>
      <c r="CT100" s="128"/>
      <c r="CU100" s="134"/>
      <c r="CV100" s="135"/>
      <c r="CW100" s="136"/>
      <c r="CX100" s="139">
        <v>250</v>
      </c>
      <c r="CY100" s="134" t="s">
        <v>5</v>
      </c>
      <c r="CZ100" s="135"/>
      <c r="DA100" s="136"/>
      <c r="DB100" s="128"/>
      <c r="DC100" s="134"/>
      <c r="DD100" s="135"/>
      <c r="DE100" s="136"/>
      <c r="DF100" s="128"/>
      <c r="DG100" s="134"/>
      <c r="DH100" s="135"/>
      <c r="DI100" s="136"/>
      <c r="DJ100" s="128"/>
      <c r="DK100" s="134"/>
      <c r="DL100" s="135"/>
      <c r="DM100" s="136"/>
      <c r="DN100" s="140">
        <v>221</v>
      </c>
      <c r="DO100" s="134" t="s">
        <v>5</v>
      </c>
      <c r="DP100" s="135"/>
      <c r="DQ100" s="136"/>
      <c r="DR100" s="128"/>
      <c r="DS100" s="134"/>
      <c r="DT100" s="135"/>
      <c r="DU100" s="136"/>
      <c r="DV100" s="128"/>
      <c r="DW100" s="134"/>
      <c r="DX100" s="135"/>
      <c r="DY100" s="136"/>
      <c r="DZ100" s="128"/>
      <c r="EA100" s="134"/>
      <c r="EB100" s="135"/>
      <c r="EC100" s="136"/>
      <c r="ED100" s="139">
        <v>244</v>
      </c>
      <c r="EE100" s="134">
        <v>-2</v>
      </c>
      <c r="EF100" s="135"/>
      <c r="EG100" s="136"/>
      <c r="EH100" s="128"/>
      <c r="EI100" s="134"/>
      <c r="EJ100" s="135"/>
      <c r="EK100" s="136"/>
      <c r="EL100" s="128"/>
      <c r="EM100" s="134"/>
      <c r="EN100" s="135"/>
      <c r="EO100" s="136"/>
      <c r="EP100" s="128"/>
      <c r="EQ100" s="134"/>
      <c r="ER100" s="135"/>
      <c r="ES100" s="136"/>
      <c r="ET100" s="139">
        <v>220</v>
      </c>
      <c r="EU100" s="134">
        <v>-5</v>
      </c>
      <c r="EV100" s="135"/>
      <c r="EW100" s="136"/>
      <c r="EX100" s="128"/>
      <c r="EY100" s="134"/>
      <c r="EZ100" s="135"/>
      <c r="FA100" s="136"/>
      <c r="FB100" s="128"/>
      <c r="FC100" s="134"/>
      <c r="FD100" s="135"/>
      <c r="FE100" s="136"/>
      <c r="FF100" s="128"/>
      <c r="FG100" s="134"/>
      <c r="FH100" s="135"/>
      <c r="FI100" s="136"/>
      <c r="FJ100" s="139">
        <v>310</v>
      </c>
      <c r="FK100" s="134">
        <v>5</v>
      </c>
      <c r="FL100" s="135"/>
      <c r="FM100" s="136"/>
      <c r="FN100" s="128"/>
      <c r="FO100" s="134"/>
      <c r="FP100" s="135"/>
      <c r="FQ100" s="136"/>
      <c r="FR100" s="128"/>
      <c r="FS100" s="134"/>
      <c r="FT100" s="135">
        <v>165</v>
      </c>
      <c r="FU100" s="136">
        <v>175</v>
      </c>
      <c r="FV100" s="128">
        <v>170</v>
      </c>
      <c r="FW100" s="134">
        <v>-10</v>
      </c>
      <c r="FX100" s="135"/>
      <c r="FY100" s="136"/>
      <c r="FZ100" s="128"/>
      <c r="GA100" s="134"/>
      <c r="GB100" s="135"/>
      <c r="GC100" s="136"/>
      <c r="GD100" s="139">
        <v>290</v>
      </c>
      <c r="GE100" s="134">
        <v>10</v>
      </c>
      <c r="GF100" s="135"/>
      <c r="GG100" s="136"/>
      <c r="GH100" s="128"/>
      <c r="GI100" s="134"/>
      <c r="GJ100" s="135"/>
      <c r="GK100" s="136"/>
      <c r="GL100" s="128"/>
      <c r="GM100" s="134"/>
      <c r="GN100" s="135"/>
      <c r="GO100" s="136"/>
      <c r="GP100" s="128"/>
      <c r="GQ100" s="134"/>
      <c r="GR100" s="78"/>
      <c r="GS100" s="93">
        <v>9</v>
      </c>
    </row>
    <row r="101" spans="1:201" ht="15.75" x14ac:dyDescent="0.25">
      <c r="A101">
        <v>9</v>
      </c>
      <c r="B101">
        <v>2011</v>
      </c>
      <c r="C101" s="71">
        <v>40814</v>
      </c>
      <c r="D101" s="78"/>
      <c r="E101" s="132"/>
      <c r="F101" s="139">
        <v>319</v>
      </c>
      <c r="G101" s="134" t="s">
        <v>5</v>
      </c>
      <c r="H101" s="135"/>
      <c r="I101" s="136"/>
      <c r="J101" s="128"/>
      <c r="K101" s="134"/>
      <c r="L101" s="135"/>
      <c r="M101" s="136"/>
      <c r="N101" s="128"/>
      <c r="O101" s="134"/>
      <c r="P101" s="135"/>
      <c r="Q101" s="136"/>
      <c r="R101" s="128"/>
      <c r="S101" s="134"/>
      <c r="T101" s="135"/>
      <c r="U101" s="136"/>
      <c r="V101" s="139">
        <v>258</v>
      </c>
      <c r="W101" s="134" t="s">
        <v>5</v>
      </c>
      <c r="X101" s="135"/>
      <c r="Y101" s="136"/>
      <c r="Z101" s="128"/>
      <c r="AA101" s="134"/>
      <c r="AB101" s="135"/>
      <c r="AC101" s="136"/>
      <c r="AD101" s="128"/>
      <c r="AE101" s="134"/>
      <c r="AF101" s="135"/>
      <c r="AG101" s="136"/>
      <c r="AH101" s="128"/>
      <c r="AI101" s="134"/>
      <c r="AJ101" s="135"/>
      <c r="AK101" s="136"/>
      <c r="AL101" s="139">
        <v>312</v>
      </c>
      <c r="AM101" s="134" t="s">
        <v>5</v>
      </c>
      <c r="AN101" s="135"/>
      <c r="AO101" s="136"/>
      <c r="AP101" s="128"/>
      <c r="AQ101" s="134"/>
      <c r="AR101" s="135"/>
      <c r="AS101" s="136"/>
      <c r="AT101" s="128"/>
      <c r="AU101" s="134"/>
      <c r="AV101" s="135"/>
      <c r="AW101" s="136"/>
      <c r="AX101" s="128"/>
      <c r="AY101" s="134"/>
      <c r="AZ101" s="135"/>
      <c r="BA101" s="136"/>
      <c r="BB101" s="139">
        <v>211</v>
      </c>
      <c r="BC101" s="134" t="s">
        <v>5</v>
      </c>
      <c r="BD101" s="135"/>
      <c r="BE101" s="136"/>
      <c r="BF101" s="128"/>
      <c r="BG101" s="134"/>
      <c r="BH101" s="135"/>
      <c r="BI101" s="136"/>
      <c r="BJ101" s="128"/>
      <c r="BK101" s="134"/>
      <c r="BL101" s="135"/>
      <c r="BM101" s="136"/>
      <c r="BN101" s="128"/>
      <c r="BO101" s="134"/>
      <c r="BP101" s="135"/>
      <c r="BQ101" s="136"/>
      <c r="BR101" s="139">
        <v>255</v>
      </c>
      <c r="BS101" s="134" t="s">
        <v>5</v>
      </c>
      <c r="BT101" s="135"/>
      <c r="BU101" s="136"/>
      <c r="BV101" s="128"/>
      <c r="BW101" s="134"/>
      <c r="BX101" s="135"/>
      <c r="BY101" s="136"/>
      <c r="BZ101" s="128"/>
      <c r="CA101" s="134"/>
      <c r="CB101" s="135"/>
      <c r="CC101" s="136"/>
      <c r="CD101" s="128"/>
      <c r="CE101" s="134"/>
      <c r="CF101" s="135"/>
      <c r="CG101" s="136"/>
      <c r="CH101" s="139">
        <v>218</v>
      </c>
      <c r="CI101" s="134" t="s">
        <v>5</v>
      </c>
      <c r="CJ101" s="135"/>
      <c r="CK101" s="136"/>
      <c r="CL101" s="128"/>
      <c r="CM101" s="134"/>
      <c r="CN101" s="135"/>
      <c r="CO101" s="136"/>
      <c r="CP101" s="128"/>
      <c r="CQ101" s="134"/>
      <c r="CR101" s="135"/>
      <c r="CS101" s="136"/>
      <c r="CT101" s="128"/>
      <c r="CU101" s="134"/>
      <c r="CV101" s="135"/>
      <c r="CW101" s="136"/>
      <c r="CX101" s="139">
        <v>250</v>
      </c>
      <c r="CY101" s="134" t="s">
        <v>5</v>
      </c>
      <c r="CZ101" s="135"/>
      <c r="DA101" s="136"/>
      <c r="DB101" s="128"/>
      <c r="DC101" s="134"/>
      <c r="DD101" s="135"/>
      <c r="DE101" s="136"/>
      <c r="DF101" s="128"/>
      <c r="DG101" s="134"/>
      <c r="DH101" s="135"/>
      <c r="DI101" s="136"/>
      <c r="DJ101" s="128"/>
      <c r="DK101" s="134"/>
      <c r="DL101" s="135"/>
      <c r="DM101" s="136"/>
      <c r="DN101" s="140">
        <v>221</v>
      </c>
      <c r="DO101" s="134" t="s">
        <v>5</v>
      </c>
      <c r="DP101" s="135"/>
      <c r="DQ101" s="136"/>
      <c r="DR101" s="128"/>
      <c r="DS101" s="134"/>
      <c r="DT101" s="135"/>
      <c r="DU101" s="136"/>
      <c r="DV101" s="128"/>
      <c r="DW101" s="134"/>
      <c r="DX101" s="135"/>
      <c r="DY101" s="136"/>
      <c r="DZ101" s="128"/>
      <c r="EA101" s="134"/>
      <c r="EB101" s="135"/>
      <c r="EC101" s="136"/>
      <c r="ED101" s="139">
        <v>244</v>
      </c>
      <c r="EE101" s="134" t="s">
        <v>5</v>
      </c>
      <c r="EF101" s="135"/>
      <c r="EG101" s="136"/>
      <c r="EH101" s="128"/>
      <c r="EI101" s="134"/>
      <c r="EJ101" s="135"/>
      <c r="EK101" s="136"/>
      <c r="EL101" s="128"/>
      <c r="EM101" s="134"/>
      <c r="EN101" s="135"/>
      <c r="EO101" s="136"/>
      <c r="EP101" s="128"/>
      <c r="EQ101" s="134"/>
      <c r="ER101" s="135"/>
      <c r="ES101" s="136"/>
      <c r="ET101" s="139">
        <v>220</v>
      </c>
      <c r="EU101" s="134" t="s">
        <v>5</v>
      </c>
      <c r="EV101" s="135"/>
      <c r="EW101" s="136"/>
      <c r="EX101" s="128"/>
      <c r="EY101" s="134"/>
      <c r="EZ101" s="135"/>
      <c r="FA101" s="136"/>
      <c r="FB101" s="128"/>
      <c r="FC101" s="134"/>
      <c r="FD101" s="135"/>
      <c r="FE101" s="136"/>
      <c r="FF101" s="128"/>
      <c r="FG101" s="134"/>
      <c r="FH101" s="135"/>
      <c r="FI101" s="136"/>
      <c r="FJ101" s="139">
        <v>310</v>
      </c>
      <c r="FK101" s="134" t="s">
        <v>5</v>
      </c>
      <c r="FL101" s="135"/>
      <c r="FM101" s="136"/>
      <c r="FN101" s="128"/>
      <c r="FO101" s="134"/>
      <c r="FP101" s="135"/>
      <c r="FQ101" s="136"/>
      <c r="FR101" s="128"/>
      <c r="FS101" s="134"/>
      <c r="FT101" s="135">
        <v>165</v>
      </c>
      <c r="FU101" s="136">
        <v>175</v>
      </c>
      <c r="FV101" s="128">
        <v>170</v>
      </c>
      <c r="FW101" s="134" t="s">
        <v>5</v>
      </c>
      <c r="FX101" s="135"/>
      <c r="FY101" s="136"/>
      <c r="FZ101" s="128"/>
      <c r="GA101" s="134"/>
      <c r="GB101" s="135"/>
      <c r="GC101" s="136"/>
      <c r="GD101" s="139">
        <v>290</v>
      </c>
      <c r="GE101" s="134" t="s">
        <v>5</v>
      </c>
      <c r="GF101" s="135"/>
      <c r="GG101" s="136"/>
      <c r="GH101" s="128"/>
      <c r="GI101" s="134"/>
      <c r="GJ101" s="135"/>
      <c r="GK101" s="136"/>
      <c r="GL101" s="128"/>
      <c r="GM101" s="134"/>
      <c r="GN101" s="135"/>
      <c r="GO101" s="136"/>
      <c r="GP101" s="128"/>
      <c r="GQ101" s="134"/>
      <c r="GR101" s="78"/>
      <c r="GS101" s="93">
        <v>9</v>
      </c>
    </row>
    <row r="102" spans="1:201" ht="15.75" x14ac:dyDescent="0.25">
      <c r="A102">
        <v>10</v>
      </c>
      <c r="B102">
        <v>2011</v>
      </c>
      <c r="C102" s="71">
        <v>40821</v>
      </c>
      <c r="D102" s="78"/>
      <c r="E102" s="132"/>
      <c r="F102" s="139">
        <v>317</v>
      </c>
      <c r="G102" s="134">
        <v>-2</v>
      </c>
      <c r="H102" s="135"/>
      <c r="I102" s="136"/>
      <c r="J102" s="128"/>
      <c r="K102" s="134"/>
      <c r="L102" s="135"/>
      <c r="M102" s="136"/>
      <c r="N102" s="128"/>
      <c r="O102" s="134"/>
      <c r="P102" s="135"/>
      <c r="Q102" s="136"/>
      <c r="R102" s="128"/>
      <c r="S102" s="134"/>
      <c r="T102" s="135"/>
      <c r="U102" s="136"/>
      <c r="V102" s="139">
        <v>258</v>
      </c>
      <c r="W102" s="134" t="s">
        <v>5</v>
      </c>
      <c r="X102" s="135"/>
      <c r="Y102" s="136"/>
      <c r="Z102" s="128"/>
      <c r="AA102" s="134"/>
      <c r="AB102" s="135"/>
      <c r="AC102" s="136"/>
      <c r="AD102" s="128"/>
      <c r="AE102" s="134"/>
      <c r="AF102" s="135"/>
      <c r="AG102" s="136"/>
      <c r="AH102" s="128"/>
      <c r="AI102" s="134"/>
      <c r="AJ102" s="135"/>
      <c r="AK102" s="136"/>
      <c r="AL102" s="139">
        <v>312</v>
      </c>
      <c r="AM102" s="134" t="s">
        <v>5</v>
      </c>
      <c r="AN102" s="135"/>
      <c r="AO102" s="136"/>
      <c r="AP102" s="128"/>
      <c r="AQ102" s="134"/>
      <c r="AR102" s="135"/>
      <c r="AS102" s="136"/>
      <c r="AT102" s="128"/>
      <c r="AU102" s="134"/>
      <c r="AV102" s="135"/>
      <c r="AW102" s="136"/>
      <c r="AX102" s="128"/>
      <c r="AY102" s="134"/>
      <c r="AZ102" s="135"/>
      <c r="BA102" s="136"/>
      <c r="BB102" s="139">
        <v>211</v>
      </c>
      <c r="BC102" s="134" t="s">
        <v>5</v>
      </c>
      <c r="BD102" s="135"/>
      <c r="BE102" s="136"/>
      <c r="BF102" s="128"/>
      <c r="BG102" s="134"/>
      <c r="BH102" s="135"/>
      <c r="BI102" s="136"/>
      <c r="BJ102" s="128"/>
      <c r="BK102" s="134"/>
      <c r="BL102" s="135"/>
      <c r="BM102" s="136"/>
      <c r="BN102" s="128"/>
      <c r="BO102" s="134"/>
      <c r="BP102" s="135"/>
      <c r="BQ102" s="136"/>
      <c r="BR102" s="139">
        <v>240</v>
      </c>
      <c r="BS102" s="134">
        <v>-15</v>
      </c>
      <c r="BT102" s="135"/>
      <c r="BU102" s="136"/>
      <c r="BV102" s="128"/>
      <c r="BW102" s="134"/>
      <c r="BX102" s="135"/>
      <c r="BY102" s="136"/>
      <c r="BZ102" s="128"/>
      <c r="CA102" s="134"/>
      <c r="CB102" s="135"/>
      <c r="CC102" s="136"/>
      <c r="CD102" s="128"/>
      <c r="CE102" s="134"/>
      <c r="CF102" s="135"/>
      <c r="CG102" s="136"/>
      <c r="CH102" s="139">
        <v>212</v>
      </c>
      <c r="CI102" s="134">
        <v>-6</v>
      </c>
      <c r="CJ102" s="135"/>
      <c r="CK102" s="136"/>
      <c r="CL102" s="128"/>
      <c r="CM102" s="134"/>
      <c r="CN102" s="135"/>
      <c r="CO102" s="136"/>
      <c r="CP102" s="128"/>
      <c r="CQ102" s="134"/>
      <c r="CR102" s="135"/>
      <c r="CS102" s="136"/>
      <c r="CT102" s="128"/>
      <c r="CU102" s="134"/>
      <c r="CV102" s="135"/>
      <c r="CW102" s="136"/>
      <c r="CX102" s="139">
        <v>244</v>
      </c>
      <c r="CY102" s="134">
        <v>-6</v>
      </c>
      <c r="CZ102" s="135"/>
      <c r="DA102" s="136"/>
      <c r="DB102" s="128"/>
      <c r="DC102" s="134"/>
      <c r="DD102" s="135"/>
      <c r="DE102" s="136"/>
      <c r="DF102" s="128"/>
      <c r="DG102" s="134"/>
      <c r="DH102" s="135"/>
      <c r="DI102" s="136"/>
      <c r="DJ102" s="128"/>
      <c r="DK102" s="134"/>
      <c r="DL102" s="135"/>
      <c r="DM102" s="136"/>
      <c r="DN102" s="140">
        <v>215</v>
      </c>
      <c r="DO102" s="134">
        <v>-6</v>
      </c>
      <c r="DP102" s="135"/>
      <c r="DQ102" s="136"/>
      <c r="DR102" s="128"/>
      <c r="DS102" s="134"/>
      <c r="DT102" s="135"/>
      <c r="DU102" s="136"/>
      <c r="DV102" s="128"/>
      <c r="DW102" s="134"/>
      <c r="DX102" s="135"/>
      <c r="DY102" s="136"/>
      <c r="DZ102" s="128"/>
      <c r="EA102" s="134"/>
      <c r="EB102" s="135"/>
      <c r="EC102" s="136"/>
      <c r="ED102" s="139">
        <v>239</v>
      </c>
      <c r="EE102" s="134">
        <v>-5</v>
      </c>
      <c r="EF102" s="135"/>
      <c r="EG102" s="136"/>
      <c r="EH102" s="128"/>
      <c r="EI102" s="134"/>
      <c r="EJ102" s="135"/>
      <c r="EK102" s="136"/>
      <c r="EL102" s="128"/>
      <c r="EM102" s="134"/>
      <c r="EN102" s="135"/>
      <c r="EO102" s="136"/>
      <c r="EP102" s="128"/>
      <c r="EQ102" s="134"/>
      <c r="ER102" s="135"/>
      <c r="ES102" s="136"/>
      <c r="ET102" s="139">
        <v>217</v>
      </c>
      <c r="EU102" s="134">
        <v>-3</v>
      </c>
      <c r="EV102" s="135"/>
      <c r="EW102" s="136"/>
      <c r="EX102" s="128"/>
      <c r="EY102" s="134"/>
      <c r="EZ102" s="135"/>
      <c r="FA102" s="136"/>
      <c r="FB102" s="128"/>
      <c r="FC102" s="134"/>
      <c r="FD102" s="135"/>
      <c r="FE102" s="136"/>
      <c r="FF102" s="128"/>
      <c r="FG102" s="134"/>
      <c r="FH102" s="135"/>
      <c r="FI102" s="136"/>
      <c r="FJ102" s="139">
        <v>295</v>
      </c>
      <c r="FK102" s="134">
        <v>-15</v>
      </c>
      <c r="FL102" s="135"/>
      <c r="FM102" s="136"/>
      <c r="FN102" s="128"/>
      <c r="FO102" s="134"/>
      <c r="FP102" s="135"/>
      <c r="FQ102" s="136"/>
      <c r="FR102" s="128"/>
      <c r="FS102" s="134"/>
      <c r="FT102" s="137">
        <v>165</v>
      </c>
      <c r="FU102" s="138">
        <v>175</v>
      </c>
      <c r="FV102" s="128">
        <v>170</v>
      </c>
      <c r="FW102" s="134" t="s">
        <v>5</v>
      </c>
      <c r="FX102" s="135"/>
      <c r="FY102" s="136"/>
      <c r="FZ102" s="128"/>
      <c r="GA102" s="134"/>
      <c r="GB102" s="135"/>
      <c r="GC102" s="136"/>
      <c r="GD102" s="139">
        <v>290</v>
      </c>
      <c r="GE102" s="134" t="s">
        <v>5</v>
      </c>
      <c r="GF102" s="135"/>
      <c r="GG102" s="136"/>
      <c r="GH102" s="128"/>
      <c r="GI102" s="134"/>
      <c r="GJ102" s="135"/>
      <c r="GK102" s="136"/>
      <c r="GL102" s="128"/>
      <c r="GM102" s="134"/>
      <c r="GN102" s="135"/>
      <c r="GO102" s="136"/>
      <c r="GP102" s="128"/>
      <c r="GQ102" s="134"/>
      <c r="GR102" s="78"/>
      <c r="GS102" s="93">
        <v>10</v>
      </c>
    </row>
    <row r="103" spans="1:201" ht="15.75" x14ac:dyDescent="0.25">
      <c r="A103">
        <v>10</v>
      </c>
      <c r="B103">
        <v>2011</v>
      </c>
      <c r="C103" s="71">
        <v>40828</v>
      </c>
      <c r="D103" s="78"/>
      <c r="E103" s="132"/>
      <c r="F103" s="139">
        <v>317</v>
      </c>
      <c r="G103" s="134" t="s">
        <v>5</v>
      </c>
      <c r="H103" s="135"/>
      <c r="I103" s="136"/>
      <c r="J103" s="128"/>
      <c r="K103" s="134"/>
      <c r="L103" s="135"/>
      <c r="M103" s="136"/>
      <c r="N103" s="128"/>
      <c r="O103" s="134"/>
      <c r="P103" s="135"/>
      <c r="Q103" s="136"/>
      <c r="R103" s="128"/>
      <c r="S103" s="134"/>
      <c r="T103" s="135"/>
      <c r="U103" s="136"/>
      <c r="V103" s="139">
        <v>258</v>
      </c>
      <c r="W103" s="134" t="s">
        <v>5</v>
      </c>
      <c r="X103" s="135"/>
      <c r="Y103" s="136"/>
      <c r="Z103" s="128"/>
      <c r="AA103" s="134"/>
      <c r="AB103" s="135"/>
      <c r="AC103" s="136"/>
      <c r="AD103" s="128"/>
      <c r="AE103" s="134"/>
      <c r="AF103" s="135"/>
      <c r="AG103" s="136"/>
      <c r="AH103" s="128"/>
      <c r="AI103" s="134"/>
      <c r="AJ103" s="135"/>
      <c r="AK103" s="136"/>
      <c r="AL103" s="139">
        <v>312</v>
      </c>
      <c r="AM103" s="134" t="s">
        <v>5</v>
      </c>
      <c r="AN103" s="135"/>
      <c r="AO103" s="136"/>
      <c r="AP103" s="128"/>
      <c r="AQ103" s="134"/>
      <c r="AR103" s="135"/>
      <c r="AS103" s="136"/>
      <c r="AT103" s="128"/>
      <c r="AU103" s="134"/>
      <c r="AV103" s="135"/>
      <c r="AW103" s="136"/>
      <c r="AX103" s="128"/>
      <c r="AY103" s="134"/>
      <c r="AZ103" s="135"/>
      <c r="BA103" s="136"/>
      <c r="BB103" s="139">
        <v>211</v>
      </c>
      <c r="BC103" s="134" t="s">
        <v>5</v>
      </c>
      <c r="BD103" s="135"/>
      <c r="BE103" s="136"/>
      <c r="BF103" s="128"/>
      <c r="BG103" s="134"/>
      <c r="BH103" s="135"/>
      <c r="BI103" s="136"/>
      <c r="BJ103" s="128"/>
      <c r="BK103" s="134"/>
      <c r="BL103" s="135"/>
      <c r="BM103" s="136"/>
      <c r="BN103" s="128"/>
      <c r="BO103" s="134"/>
      <c r="BP103" s="135"/>
      <c r="BQ103" s="136"/>
      <c r="BR103" s="139">
        <v>240</v>
      </c>
      <c r="BS103" s="134" t="s">
        <v>5</v>
      </c>
      <c r="BT103" s="135"/>
      <c r="BU103" s="136"/>
      <c r="BV103" s="128"/>
      <c r="BW103" s="134"/>
      <c r="BX103" s="135"/>
      <c r="BY103" s="136"/>
      <c r="BZ103" s="128"/>
      <c r="CA103" s="134"/>
      <c r="CB103" s="135"/>
      <c r="CC103" s="136"/>
      <c r="CD103" s="128"/>
      <c r="CE103" s="134"/>
      <c r="CF103" s="135"/>
      <c r="CG103" s="136"/>
      <c r="CH103" s="139">
        <v>212</v>
      </c>
      <c r="CI103" s="134" t="s">
        <v>5</v>
      </c>
      <c r="CJ103" s="135"/>
      <c r="CK103" s="136"/>
      <c r="CL103" s="128"/>
      <c r="CM103" s="134"/>
      <c r="CN103" s="135"/>
      <c r="CO103" s="136"/>
      <c r="CP103" s="128"/>
      <c r="CQ103" s="134"/>
      <c r="CR103" s="135"/>
      <c r="CS103" s="136"/>
      <c r="CT103" s="128"/>
      <c r="CU103" s="134"/>
      <c r="CV103" s="135"/>
      <c r="CW103" s="136"/>
      <c r="CX103" s="139">
        <v>244</v>
      </c>
      <c r="CY103" s="134" t="s">
        <v>5</v>
      </c>
      <c r="CZ103" s="135"/>
      <c r="DA103" s="136"/>
      <c r="DB103" s="128"/>
      <c r="DC103" s="134"/>
      <c r="DD103" s="135"/>
      <c r="DE103" s="136"/>
      <c r="DF103" s="128"/>
      <c r="DG103" s="134"/>
      <c r="DH103" s="135"/>
      <c r="DI103" s="136"/>
      <c r="DJ103" s="128"/>
      <c r="DK103" s="134"/>
      <c r="DL103" s="135"/>
      <c r="DM103" s="136"/>
      <c r="DN103" s="140">
        <v>215</v>
      </c>
      <c r="DO103" s="134" t="s">
        <v>5</v>
      </c>
      <c r="DP103" s="135"/>
      <c r="DQ103" s="136"/>
      <c r="DR103" s="128"/>
      <c r="DS103" s="134"/>
      <c r="DT103" s="135"/>
      <c r="DU103" s="136"/>
      <c r="DV103" s="128"/>
      <c r="DW103" s="134"/>
      <c r="DX103" s="135"/>
      <c r="DY103" s="136"/>
      <c r="DZ103" s="128"/>
      <c r="EA103" s="134"/>
      <c r="EB103" s="135"/>
      <c r="EC103" s="136"/>
      <c r="ED103" s="139">
        <v>239</v>
      </c>
      <c r="EE103" s="134" t="s">
        <v>5</v>
      </c>
      <c r="EF103" s="135"/>
      <c r="EG103" s="136"/>
      <c r="EH103" s="128"/>
      <c r="EI103" s="134"/>
      <c r="EJ103" s="135"/>
      <c r="EK103" s="136"/>
      <c r="EL103" s="128"/>
      <c r="EM103" s="134"/>
      <c r="EN103" s="135"/>
      <c r="EO103" s="136"/>
      <c r="EP103" s="128"/>
      <c r="EQ103" s="134"/>
      <c r="ER103" s="135"/>
      <c r="ES103" s="136"/>
      <c r="ET103" s="139">
        <v>217</v>
      </c>
      <c r="EU103" s="134" t="s">
        <v>5</v>
      </c>
      <c r="EV103" s="135"/>
      <c r="EW103" s="136"/>
      <c r="EX103" s="128"/>
      <c r="EY103" s="134"/>
      <c r="EZ103" s="135"/>
      <c r="FA103" s="136"/>
      <c r="FB103" s="128"/>
      <c r="FC103" s="134"/>
      <c r="FD103" s="135"/>
      <c r="FE103" s="136"/>
      <c r="FF103" s="128"/>
      <c r="FG103" s="134"/>
      <c r="FH103" s="135"/>
      <c r="FI103" s="136"/>
      <c r="FJ103" s="139">
        <v>295</v>
      </c>
      <c r="FK103" s="134" t="s">
        <v>5</v>
      </c>
      <c r="FL103" s="135"/>
      <c r="FM103" s="136"/>
      <c r="FN103" s="128"/>
      <c r="FO103" s="134"/>
      <c r="FP103" s="135"/>
      <c r="FQ103" s="136"/>
      <c r="FR103" s="128"/>
      <c r="FS103" s="134"/>
      <c r="FT103" s="137">
        <v>165</v>
      </c>
      <c r="FU103" s="138">
        <v>175</v>
      </c>
      <c r="FV103" s="128">
        <v>170</v>
      </c>
      <c r="FW103" s="134" t="s">
        <v>5</v>
      </c>
      <c r="FX103" s="135"/>
      <c r="FY103" s="136"/>
      <c r="FZ103" s="128"/>
      <c r="GA103" s="134"/>
      <c r="GB103" s="135"/>
      <c r="GC103" s="136"/>
      <c r="GD103" s="139">
        <v>290</v>
      </c>
      <c r="GE103" s="134" t="s">
        <v>5</v>
      </c>
      <c r="GF103" s="135"/>
      <c r="GG103" s="136"/>
      <c r="GH103" s="128"/>
      <c r="GI103" s="134"/>
      <c r="GJ103" s="135"/>
      <c r="GK103" s="136"/>
      <c r="GL103" s="128"/>
      <c r="GM103" s="134"/>
      <c r="GN103" s="135"/>
      <c r="GO103" s="136"/>
      <c r="GP103" s="128"/>
      <c r="GQ103" s="134"/>
      <c r="GR103" s="78"/>
      <c r="GS103" s="93">
        <v>10</v>
      </c>
    </row>
    <row r="104" spans="1:201" ht="15.75" x14ac:dyDescent="0.25">
      <c r="A104">
        <v>10</v>
      </c>
      <c r="B104">
        <v>2011</v>
      </c>
      <c r="C104" s="71">
        <v>40835</v>
      </c>
      <c r="D104" s="78"/>
      <c r="E104" s="132"/>
      <c r="F104" s="139">
        <v>307</v>
      </c>
      <c r="G104" s="134">
        <v>-10</v>
      </c>
      <c r="H104" s="135"/>
      <c r="I104" s="136"/>
      <c r="J104" s="128"/>
      <c r="K104" s="134"/>
      <c r="L104" s="135"/>
      <c r="M104" s="136"/>
      <c r="N104" s="128"/>
      <c r="O104" s="134"/>
      <c r="P104" s="135"/>
      <c r="Q104" s="136"/>
      <c r="R104" s="128"/>
      <c r="S104" s="134"/>
      <c r="T104" s="135"/>
      <c r="U104" s="136"/>
      <c r="V104" s="139">
        <v>228</v>
      </c>
      <c r="W104" s="134">
        <v>-30</v>
      </c>
      <c r="X104" s="135"/>
      <c r="Y104" s="136"/>
      <c r="Z104" s="128"/>
      <c r="AA104" s="134"/>
      <c r="AB104" s="135"/>
      <c r="AC104" s="136"/>
      <c r="AD104" s="128"/>
      <c r="AE104" s="134"/>
      <c r="AF104" s="135"/>
      <c r="AG104" s="136"/>
      <c r="AH104" s="128"/>
      <c r="AI104" s="134"/>
      <c r="AJ104" s="135"/>
      <c r="AK104" s="136"/>
      <c r="AL104" s="139">
        <v>289</v>
      </c>
      <c r="AM104" s="134">
        <v>-23</v>
      </c>
      <c r="AN104" s="135"/>
      <c r="AO104" s="136"/>
      <c r="AP104" s="128"/>
      <c r="AQ104" s="134"/>
      <c r="AR104" s="135"/>
      <c r="AS104" s="136"/>
      <c r="AT104" s="128"/>
      <c r="AU104" s="134"/>
      <c r="AV104" s="135"/>
      <c r="AW104" s="136"/>
      <c r="AX104" s="128"/>
      <c r="AY104" s="134"/>
      <c r="AZ104" s="135"/>
      <c r="BA104" s="136"/>
      <c r="BB104" s="139">
        <v>205</v>
      </c>
      <c r="BC104" s="134">
        <v>-6</v>
      </c>
      <c r="BD104" s="135"/>
      <c r="BE104" s="136"/>
      <c r="BF104" s="128"/>
      <c r="BG104" s="134"/>
      <c r="BH104" s="135"/>
      <c r="BI104" s="136"/>
      <c r="BJ104" s="128"/>
      <c r="BK104" s="134"/>
      <c r="BL104" s="135"/>
      <c r="BM104" s="136"/>
      <c r="BN104" s="128"/>
      <c r="BO104" s="134"/>
      <c r="BP104" s="135"/>
      <c r="BQ104" s="136"/>
      <c r="BR104" s="139">
        <v>240</v>
      </c>
      <c r="BS104" s="134" t="s">
        <v>5</v>
      </c>
      <c r="BT104" s="135"/>
      <c r="BU104" s="136"/>
      <c r="BV104" s="128"/>
      <c r="BW104" s="134"/>
      <c r="BX104" s="135"/>
      <c r="BY104" s="136"/>
      <c r="BZ104" s="128"/>
      <c r="CA104" s="134"/>
      <c r="CB104" s="135"/>
      <c r="CC104" s="136"/>
      <c r="CD104" s="128"/>
      <c r="CE104" s="134"/>
      <c r="CF104" s="135"/>
      <c r="CG104" s="136"/>
      <c r="CH104" s="139">
        <v>202</v>
      </c>
      <c r="CI104" s="134">
        <v>-10</v>
      </c>
      <c r="CJ104" s="135"/>
      <c r="CK104" s="136"/>
      <c r="CL104" s="128"/>
      <c r="CM104" s="134"/>
      <c r="CN104" s="135"/>
      <c r="CO104" s="136"/>
      <c r="CP104" s="128"/>
      <c r="CQ104" s="134"/>
      <c r="CR104" s="135"/>
      <c r="CS104" s="136"/>
      <c r="CT104" s="128"/>
      <c r="CU104" s="134"/>
      <c r="CV104" s="135"/>
      <c r="CW104" s="136"/>
      <c r="CX104" s="139">
        <v>234</v>
      </c>
      <c r="CY104" s="134">
        <v>-10</v>
      </c>
      <c r="CZ104" s="135"/>
      <c r="DA104" s="136"/>
      <c r="DB104" s="128"/>
      <c r="DC104" s="134"/>
      <c r="DD104" s="135"/>
      <c r="DE104" s="136"/>
      <c r="DF104" s="128"/>
      <c r="DG104" s="134"/>
      <c r="DH104" s="135"/>
      <c r="DI104" s="136"/>
      <c r="DJ104" s="128"/>
      <c r="DK104" s="134"/>
      <c r="DL104" s="135"/>
      <c r="DM104" s="136"/>
      <c r="DN104" s="140">
        <v>205</v>
      </c>
      <c r="DO104" s="134">
        <v>-10</v>
      </c>
      <c r="DP104" s="135"/>
      <c r="DQ104" s="136"/>
      <c r="DR104" s="128"/>
      <c r="DS104" s="134"/>
      <c r="DT104" s="135"/>
      <c r="DU104" s="136"/>
      <c r="DV104" s="128"/>
      <c r="DW104" s="134"/>
      <c r="DX104" s="135"/>
      <c r="DY104" s="136"/>
      <c r="DZ104" s="128"/>
      <c r="EA104" s="134"/>
      <c r="EB104" s="135"/>
      <c r="EC104" s="136"/>
      <c r="ED104" s="139">
        <v>237</v>
      </c>
      <c r="EE104" s="134">
        <v>-2</v>
      </c>
      <c r="EF104" s="135"/>
      <c r="EG104" s="136"/>
      <c r="EH104" s="128"/>
      <c r="EI104" s="134"/>
      <c r="EJ104" s="135"/>
      <c r="EK104" s="136"/>
      <c r="EL104" s="128"/>
      <c r="EM104" s="134"/>
      <c r="EN104" s="135"/>
      <c r="EO104" s="136"/>
      <c r="EP104" s="128"/>
      <c r="EQ104" s="134"/>
      <c r="ER104" s="135"/>
      <c r="ES104" s="136"/>
      <c r="ET104" s="139">
        <v>215</v>
      </c>
      <c r="EU104" s="134">
        <v>-2</v>
      </c>
      <c r="EV104" s="135"/>
      <c r="EW104" s="136"/>
      <c r="EX104" s="128"/>
      <c r="EY104" s="134"/>
      <c r="EZ104" s="135"/>
      <c r="FA104" s="136"/>
      <c r="FB104" s="128"/>
      <c r="FC104" s="134"/>
      <c r="FD104" s="135"/>
      <c r="FE104" s="136"/>
      <c r="FF104" s="128"/>
      <c r="FG104" s="134"/>
      <c r="FH104" s="135"/>
      <c r="FI104" s="136"/>
      <c r="FJ104" s="139">
        <v>305</v>
      </c>
      <c r="FK104" s="134">
        <v>10</v>
      </c>
      <c r="FL104" s="135"/>
      <c r="FM104" s="136"/>
      <c r="FN104" s="128"/>
      <c r="FO104" s="134"/>
      <c r="FP104" s="135"/>
      <c r="FQ104" s="136"/>
      <c r="FR104" s="128"/>
      <c r="FS104" s="134"/>
      <c r="FT104" s="137">
        <v>150</v>
      </c>
      <c r="FU104" s="138">
        <v>160</v>
      </c>
      <c r="FV104" s="128">
        <v>155</v>
      </c>
      <c r="FW104" s="134">
        <v>-15</v>
      </c>
      <c r="FX104" s="135"/>
      <c r="FY104" s="136"/>
      <c r="FZ104" s="128"/>
      <c r="GA104" s="134"/>
      <c r="GB104" s="135"/>
      <c r="GC104" s="136"/>
      <c r="GD104" s="139">
        <v>283</v>
      </c>
      <c r="GE104" s="134">
        <v>-7</v>
      </c>
      <c r="GF104" s="135"/>
      <c r="GG104" s="136"/>
      <c r="GH104" s="128"/>
      <c r="GI104" s="134"/>
      <c r="GJ104" s="135"/>
      <c r="GK104" s="136"/>
      <c r="GL104" s="128"/>
      <c r="GM104" s="134"/>
      <c r="GN104" s="135"/>
      <c r="GO104" s="136"/>
      <c r="GP104" s="128"/>
      <c r="GQ104" s="134"/>
      <c r="GR104" s="78"/>
      <c r="GS104" s="93">
        <v>10</v>
      </c>
    </row>
    <row r="105" spans="1:201" ht="15.75" x14ac:dyDescent="0.25">
      <c r="A105">
        <v>10</v>
      </c>
      <c r="B105">
        <v>2011</v>
      </c>
      <c r="C105" s="71">
        <v>40842</v>
      </c>
      <c r="D105" s="78"/>
      <c r="E105" s="132"/>
      <c r="F105" s="139">
        <v>307</v>
      </c>
      <c r="G105" s="134" t="s">
        <v>5</v>
      </c>
      <c r="H105" s="135"/>
      <c r="I105" s="136"/>
      <c r="J105" s="128"/>
      <c r="K105" s="134"/>
      <c r="L105" s="135"/>
      <c r="M105" s="136"/>
      <c r="N105" s="128"/>
      <c r="O105" s="134"/>
      <c r="P105" s="135"/>
      <c r="Q105" s="136"/>
      <c r="R105" s="128"/>
      <c r="S105" s="134"/>
      <c r="T105" s="135"/>
      <c r="U105" s="136"/>
      <c r="V105" s="139">
        <v>230</v>
      </c>
      <c r="W105" s="134">
        <v>2</v>
      </c>
      <c r="X105" s="135"/>
      <c r="Y105" s="136"/>
      <c r="Z105" s="128"/>
      <c r="AA105" s="134"/>
      <c r="AB105" s="135"/>
      <c r="AC105" s="136"/>
      <c r="AD105" s="128"/>
      <c r="AE105" s="134"/>
      <c r="AF105" s="135"/>
      <c r="AG105" s="136"/>
      <c r="AH105" s="128"/>
      <c r="AI105" s="134"/>
      <c r="AJ105" s="135"/>
      <c r="AK105" s="136"/>
      <c r="AL105" s="139">
        <v>291</v>
      </c>
      <c r="AM105" s="134">
        <v>2</v>
      </c>
      <c r="AN105" s="135"/>
      <c r="AO105" s="136"/>
      <c r="AP105" s="128"/>
      <c r="AQ105" s="134"/>
      <c r="AR105" s="135"/>
      <c r="AS105" s="136"/>
      <c r="AT105" s="128"/>
      <c r="AU105" s="134"/>
      <c r="AV105" s="135"/>
      <c r="AW105" s="136"/>
      <c r="AX105" s="128"/>
      <c r="AY105" s="134"/>
      <c r="AZ105" s="135"/>
      <c r="BA105" s="136"/>
      <c r="BB105" s="139">
        <v>200</v>
      </c>
      <c r="BC105" s="134">
        <v>-5</v>
      </c>
      <c r="BD105" s="135"/>
      <c r="BE105" s="136"/>
      <c r="BF105" s="128"/>
      <c r="BG105" s="134"/>
      <c r="BH105" s="135"/>
      <c r="BI105" s="136"/>
      <c r="BJ105" s="128"/>
      <c r="BK105" s="134"/>
      <c r="BL105" s="135"/>
      <c r="BM105" s="136"/>
      <c r="BN105" s="128"/>
      <c r="BO105" s="134"/>
      <c r="BP105" s="135"/>
      <c r="BQ105" s="136"/>
      <c r="BR105" s="139">
        <v>235</v>
      </c>
      <c r="BS105" s="134">
        <v>-5</v>
      </c>
      <c r="BT105" s="135"/>
      <c r="BU105" s="136"/>
      <c r="BV105" s="128"/>
      <c r="BW105" s="134"/>
      <c r="BX105" s="135"/>
      <c r="BY105" s="136"/>
      <c r="BZ105" s="128"/>
      <c r="CA105" s="134"/>
      <c r="CB105" s="135"/>
      <c r="CC105" s="136"/>
      <c r="CD105" s="128"/>
      <c r="CE105" s="134"/>
      <c r="CF105" s="135"/>
      <c r="CG105" s="136"/>
      <c r="CH105" s="139">
        <v>198</v>
      </c>
      <c r="CI105" s="134">
        <v>-4</v>
      </c>
      <c r="CJ105" s="135"/>
      <c r="CK105" s="136"/>
      <c r="CL105" s="128"/>
      <c r="CM105" s="134"/>
      <c r="CN105" s="135"/>
      <c r="CO105" s="136"/>
      <c r="CP105" s="128"/>
      <c r="CQ105" s="134"/>
      <c r="CR105" s="135"/>
      <c r="CS105" s="136"/>
      <c r="CT105" s="128"/>
      <c r="CU105" s="134"/>
      <c r="CV105" s="135"/>
      <c r="CW105" s="136"/>
      <c r="CX105" s="139">
        <v>230</v>
      </c>
      <c r="CY105" s="134">
        <v>-4</v>
      </c>
      <c r="CZ105" s="135"/>
      <c r="DA105" s="136"/>
      <c r="DB105" s="128"/>
      <c r="DC105" s="134"/>
      <c r="DD105" s="135"/>
      <c r="DE105" s="136"/>
      <c r="DF105" s="128"/>
      <c r="DG105" s="134"/>
      <c r="DH105" s="135"/>
      <c r="DI105" s="136"/>
      <c r="DJ105" s="128"/>
      <c r="DK105" s="134"/>
      <c r="DL105" s="135"/>
      <c r="DM105" s="136"/>
      <c r="DN105" s="140">
        <v>201</v>
      </c>
      <c r="DO105" s="134">
        <v>-4</v>
      </c>
      <c r="DP105" s="135"/>
      <c r="DQ105" s="136"/>
      <c r="DR105" s="128"/>
      <c r="DS105" s="134"/>
      <c r="DT105" s="135"/>
      <c r="DU105" s="136"/>
      <c r="DV105" s="128"/>
      <c r="DW105" s="134"/>
      <c r="DX105" s="135"/>
      <c r="DY105" s="136"/>
      <c r="DZ105" s="128"/>
      <c r="EA105" s="134"/>
      <c r="EB105" s="135"/>
      <c r="EC105" s="136"/>
      <c r="ED105" s="139">
        <v>230</v>
      </c>
      <c r="EE105" s="134">
        <v>-7</v>
      </c>
      <c r="EF105" s="135"/>
      <c r="EG105" s="136"/>
      <c r="EH105" s="128"/>
      <c r="EI105" s="134"/>
      <c r="EJ105" s="135"/>
      <c r="EK105" s="136"/>
      <c r="EL105" s="128"/>
      <c r="EM105" s="134"/>
      <c r="EN105" s="135"/>
      <c r="EO105" s="136"/>
      <c r="EP105" s="128"/>
      <c r="EQ105" s="134"/>
      <c r="ER105" s="135"/>
      <c r="ES105" s="136"/>
      <c r="ET105" s="139">
        <v>208</v>
      </c>
      <c r="EU105" s="134">
        <v>-7</v>
      </c>
      <c r="EV105" s="135"/>
      <c r="EW105" s="136"/>
      <c r="EX105" s="128"/>
      <c r="EY105" s="134"/>
      <c r="EZ105" s="135"/>
      <c r="FA105" s="136"/>
      <c r="FB105" s="128"/>
      <c r="FC105" s="134"/>
      <c r="FD105" s="135"/>
      <c r="FE105" s="136"/>
      <c r="FF105" s="128"/>
      <c r="FG105" s="134"/>
      <c r="FH105" s="135"/>
      <c r="FI105" s="136"/>
      <c r="FJ105" s="139">
        <v>295</v>
      </c>
      <c r="FK105" s="134">
        <v>-10</v>
      </c>
      <c r="FL105" s="135"/>
      <c r="FM105" s="136"/>
      <c r="FN105" s="128"/>
      <c r="FO105" s="134"/>
      <c r="FP105" s="135"/>
      <c r="FQ105" s="136"/>
      <c r="FR105" s="128"/>
      <c r="FS105" s="134"/>
      <c r="FT105" s="135">
        <v>170</v>
      </c>
      <c r="FU105" s="136">
        <v>180</v>
      </c>
      <c r="FV105" s="128">
        <v>175</v>
      </c>
      <c r="FW105" s="134">
        <v>20</v>
      </c>
      <c r="FX105" s="135"/>
      <c r="FY105" s="136"/>
      <c r="FZ105" s="128"/>
      <c r="GA105" s="134"/>
      <c r="GB105" s="135"/>
      <c r="GC105" s="136"/>
      <c r="GD105" s="139">
        <v>279</v>
      </c>
      <c r="GE105" s="134">
        <v>-4</v>
      </c>
      <c r="GF105" s="135"/>
      <c r="GG105" s="136"/>
      <c r="GH105" s="128"/>
      <c r="GI105" s="134"/>
      <c r="GJ105" s="135"/>
      <c r="GK105" s="136"/>
      <c r="GL105" s="128"/>
      <c r="GM105" s="134"/>
      <c r="GN105" s="135"/>
      <c r="GO105" s="136"/>
      <c r="GP105" s="128"/>
      <c r="GQ105" s="134"/>
      <c r="GR105" s="78"/>
      <c r="GS105" s="93">
        <v>10</v>
      </c>
    </row>
    <row r="106" spans="1:201" ht="15.75" x14ac:dyDescent="0.25">
      <c r="A106">
        <v>11</v>
      </c>
      <c r="B106">
        <v>2011</v>
      </c>
      <c r="C106" s="71">
        <v>40849</v>
      </c>
      <c r="D106" s="78"/>
      <c r="E106" s="132"/>
      <c r="F106" s="139">
        <v>305</v>
      </c>
      <c r="G106" s="134">
        <v>-2</v>
      </c>
      <c r="H106" s="135"/>
      <c r="I106" s="136"/>
      <c r="J106" s="128"/>
      <c r="K106" s="134"/>
      <c r="L106" s="135"/>
      <c r="M106" s="136"/>
      <c r="N106" s="128"/>
      <c r="O106" s="134"/>
      <c r="P106" s="135"/>
      <c r="Q106" s="136"/>
      <c r="R106" s="128"/>
      <c r="S106" s="134"/>
      <c r="T106" s="135"/>
      <c r="U106" s="136"/>
      <c r="V106" s="139">
        <v>228</v>
      </c>
      <c r="W106" s="134">
        <v>-2</v>
      </c>
      <c r="X106" s="135"/>
      <c r="Y106" s="136"/>
      <c r="Z106" s="128"/>
      <c r="AA106" s="134"/>
      <c r="AB106" s="135"/>
      <c r="AC106" s="136"/>
      <c r="AD106" s="128"/>
      <c r="AE106" s="134"/>
      <c r="AF106" s="135"/>
      <c r="AG106" s="136"/>
      <c r="AH106" s="128"/>
      <c r="AI106" s="134"/>
      <c r="AJ106" s="135"/>
      <c r="AK106" s="136"/>
      <c r="AL106" s="139">
        <v>289</v>
      </c>
      <c r="AM106" s="134">
        <v>-2</v>
      </c>
      <c r="AN106" s="135"/>
      <c r="AO106" s="136"/>
      <c r="AP106" s="128"/>
      <c r="AQ106" s="134"/>
      <c r="AR106" s="135"/>
      <c r="AS106" s="136"/>
      <c r="AT106" s="128"/>
      <c r="AU106" s="134"/>
      <c r="AV106" s="135"/>
      <c r="AW106" s="136"/>
      <c r="AX106" s="128"/>
      <c r="AY106" s="134"/>
      <c r="AZ106" s="135"/>
      <c r="BA106" s="136"/>
      <c r="BB106" s="139">
        <v>203</v>
      </c>
      <c r="BC106" s="134">
        <v>3</v>
      </c>
      <c r="BD106" s="135"/>
      <c r="BE106" s="136"/>
      <c r="BF106" s="128"/>
      <c r="BG106" s="134"/>
      <c r="BH106" s="135"/>
      <c r="BI106" s="136"/>
      <c r="BJ106" s="128"/>
      <c r="BK106" s="134"/>
      <c r="BL106" s="135"/>
      <c r="BM106" s="136"/>
      <c r="BN106" s="128"/>
      <c r="BO106" s="134"/>
      <c r="BP106" s="135"/>
      <c r="BQ106" s="136"/>
      <c r="BR106" s="139">
        <v>233</v>
      </c>
      <c r="BS106" s="134">
        <v>-2</v>
      </c>
      <c r="BT106" s="135"/>
      <c r="BU106" s="136"/>
      <c r="BV106" s="128"/>
      <c r="BW106" s="134"/>
      <c r="BX106" s="135"/>
      <c r="BY106" s="136"/>
      <c r="BZ106" s="128"/>
      <c r="CA106" s="134"/>
      <c r="CB106" s="135"/>
      <c r="CC106" s="136"/>
      <c r="CD106" s="128"/>
      <c r="CE106" s="134"/>
      <c r="CF106" s="135"/>
      <c r="CG106" s="136"/>
      <c r="CH106" s="139">
        <v>196</v>
      </c>
      <c r="CI106" s="134">
        <v>-2</v>
      </c>
      <c r="CJ106" s="135"/>
      <c r="CK106" s="136"/>
      <c r="CL106" s="128"/>
      <c r="CM106" s="134"/>
      <c r="CN106" s="135"/>
      <c r="CO106" s="136"/>
      <c r="CP106" s="128"/>
      <c r="CQ106" s="134"/>
      <c r="CR106" s="135"/>
      <c r="CS106" s="136"/>
      <c r="CT106" s="128"/>
      <c r="CU106" s="134"/>
      <c r="CV106" s="135"/>
      <c r="CW106" s="136"/>
      <c r="CX106" s="139">
        <v>228</v>
      </c>
      <c r="CY106" s="134">
        <v>-2</v>
      </c>
      <c r="CZ106" s="135"/>
      <c r="DA106" s="136"/>
      <c r="DB106" s="128"/>
      <c r="DC106" s="134"/>
      <c r="DD106" s="135"/>
      <c r="DE106" s="136"/>
      <c r="DF106" s="128"/>
      <c r="DG106" s="134"/>
      <c r="DH106" s="135"/>
      <c r="DI106" s="136"/>
      <c r="DJ106" s="128"/>
      <c r="DK106" s="134"/>
      <c r="DL106" s="135"/>
      <c r="DM106" s="136"/>
      <c r="DN106" s="140">
        <v>197</v>
      </c>
      <c r="DO106" s="134">
        <v>-4</v>
      </c>
      <c r="DP106" s="135"/>
      <c r="DQ106" s="136"/>
      <c r="DR106" s="128"/>
      <c r="DS106" s="134"/>
      <c r="DT106" s="135"/>
      <c r="DU106" s="136"/>
      <c r="DV106" s="128"/>
      <c r="DW106" s="134"/>
      <c r="DX106" s="135"/>
      <c r="DY106" s="136"/>
      <c r="DZ106" s="128"/>
      <c r="EA106" s="134"/>
      <c r="EB106" s="135"/>
      <c r="EC106" s="136"/>
      <c r="ED106" s="139">
        <v>226</v>
      </c>
      <c r="EE106" s="134">
        <v>-4</v>
      </c>
      <c r="EF106" s="135"/>
      <c r="EG106" s="136"/>
      <c r="EH106" s="128"/>
      <c r="EI106" s="134"/>
      <c r="EJ106" s="135"/>
      <c r="EK106" s="136"/>
      <c r="EL106" s="128"/>
      <c r="EM106" s="134"/>
      <c r="EN106" s="135"/>
      <c r="EO106" s="136"/>
      <c r="EP106" s="128"/>
      <c r="EQ106" s="134"/>
      <c r="ER106" s="135"/>
      <c r="ES106" s="136"/>
      <c r="ET106" s="139">
        <v>205</v>
      </c>
      <c r="EU106" s="134">
        <v>-3</v>
      </c>
      <c r="EV106" s="135"/>
      <c r="EW106" s="136"/>
      <c r="EX106" s="128"/>
      <c r="EY106" s="134"/>
      <c r="EZ106" s="135"/>
      <c r="FA106" s="136"/>
      <c r="FB106" s="128"/>
      <c r="FC106" s="134"/>
      <c r="FD106" s="135"/>
      <c r="FE106" s="136"/>
      <c r="FF106" s="128"/>
      <c r="FG106" s="134"/>
      <c r="FH106" s="135"/>
      <c r="FI106" s="136"/>
      <c r="FJ106" s="139">
        <v>270</v>
      </c>
      <c r="FK106" s="134">
        <v>-25</v>
      </c>
      <c r="FL106" s="135"/>
      <c r="FM106" s="136"/>
      <c r="FN106" s="128"/>
      <c r="FO106" s="134"/>
      <c r="FP106" s="135"/>
      <c r="FQ106" s="136"/>
      <c r="FR106" s="128"/>
      <c r="FS106" s="134"/>
      <c r="FT106" s="135">
        <v>145</v>
      </c>
      <c r="FU106" s="136">
        <v>155</v>
      </c>
      <c r="FV106" s="128">
        <v>150</v>
      </c>
      <c r="FW106" s="134">
        <v>-25</v>
      </c>
      <c r="FX106" s="135"/>
      <c r="FY106" s="136"/>
      <c r="FZ106" s="128"/>
      <c r="GA106" s="134"/>
      <c r="GB106" s="135"/>
      <c r="GC106" s="136"/>
      <c r="GD106" s="139">
        <v>280</v>
      </c>
      <c r="GE106" s="134">
        <v>1</v>
      </c>
      <c r="GF106" s="135"/>
      <c r="GG106" s="136"/>
      <c r="GH106" s="128"/>
      <c r="GI106" s="134"/>
      <c r="GJ106" s="135"/>
      <c r="GK106" s="136"/>
      <c r="GL106" s="128"/>
      <c r="GM106" s="134"/>
      <c r="GN106" s="135"/>
      <c r="GO106" s="136"/>
      <c r="GP106" s="128"/>
      <c r="GQ106" s="134"/>
      <c r="GR106" s="78"/>
      <c r="GS106" s="93">
        <v>11</v>
      </c>
    </row>
    <row r="107" spans="1:201" ht="15.75" x14ac:dyDescent="0.25">
      <c r="A107">
        <v>11</v>
      </c>
      <c r="B107">
        <v>2011</v>
      </c>
      <c r="C107" s="71">
        <v>40856</v>
      </c>
      <c r="D107" s="78"/>
      <c r="E107" s="132"/>
      <c r="F107" s="139">
        <v>297</v>
      </c>
      <c r="G107" s="134">
        <v>-8</v>
      </c>
      <c r="H107" s="135"/>
      <c r="I107" s="136"/>
      <c r="J107" s="128"/>
      <c r="K107" s="134"/>
      <c r="L107" s="135"/>
      <c r="M107" s="136"/>
      <c r="N107" s="128"/>
      <c r="O107" s="134"/>
      <c r="P107" s="135"/>
      <c r="Q107" s="136"/>
      <c r="R107" s="128"/>
      <c r="S107" s="134"/>
      <c r="T107" s="135"/>
      <c r="U107" s="136"/>
      <c r="V107" s="139">
        <v>220</v>
      </c>
      <c r="W107" s="134">
        <v>-8</v>
      </c>
      <c r="X107" s="135"/>
      <c r="Y107" s="136"/>
      <c r="Z107" s="128"/>
      <c r="AA107" s="134"/>
      <c r="AB107" s="135"/>
      <c r="AC107" s="136"/>
      <c r="AD107" s="128"/>
      <c r="AE107" s="134"/>
      <c r="AF107" s="135"/>
      <c r="AG107" s="136"/>
      <c r="AH107" s="128"/>
      <c r="AI107" s="134"/>
      <c r="AJ107" s="135"/>
      <c r="AK107" s="136"/>
      <c r="AL107" s="139">
        <v>281</v>
      </c>
      <c r="AM107" s="134">
        <v>-8</v>
      </c>
      <c r="AN107" s="135"/>
      <c r="AO107" s="136"/>
      <c r="AP107" s="128"/>
      <c r="AQ107" s="134"/>
      <c r="AR107" s="135"/>
      <c r="AS107" s="136"/>
      <c r="AT107" s="128"/>
      <c r="AU107" s="134"/>
      <c r="AV107" s="135"/>
      <c r="AW107" s="136"/>
      <c r="AX107" s="128"/>
      <c r="AY107" s="134"/>
      <c r="AZ107" s="135"/>
      <c r="BA107" s="136"/>
      <c r="BB107" s="139">
        <v>200</v>
      </c>
      <c r="BC107" s="134">
        <v>-3</v>
      </c>
      <c r="BD107" s="135"/>
      <c r="BE107" s="136"/>
      <c r="BF107" s="128"/>
      <c r="BG107" s="134"/>
      <c r="BH107" s="135"/>
      <c r="BI107" s="136"/>
      <c r="BJ107" s="128"/>
      <c r="BK107" s="134"/>
      <c r="BL107" s="135"/>
      <c r="BM107" s="136"/>
      <c r="BN107" s="128"/>
      <c r="BO107" s="134"/>
      <c r="BP107" s="135"/>
      <c r="BQ107" s="136"/>
      <c r="BR107" s="139">
        <v>230</v>
      </c>
      <c r="BS107" s="134">
        <v>-3</v>
      </c>
      <c r="BT107" s="135"/>
      <c r="BU107" s="136"/>
      <c r="BV107" s="128"/>
      <c r="BW107" s="134"/>
      <c r="BX107" s="135"/>
      <c r="BY107" s="136"/>
      <c r="BZ107" s="128"/>
      <c r="CA107" s="134"/>
      <c r="CB107" s="135"/>
      <c r="CC107" s="136"/>
      <c r="CD107" s="128"/>
      <c r="CE107" s="134"/>
      <c r="CF107" s="135"/>
      <c r="CG107" s="136"/>
      <c r="CH107" s="139">
        <v>193</v>
      </c>
      <c r="CI107" s="134">
        <v>-3</v>
      </c>
      <c r="CJ107" s="135"/>
      <c r="CK107" s="136"/>
      <c r="CL107" s="128"/>
      <c r="CM107" s="134"/>
      <c r="CN107" s="135"/>
      <c r="CO107" s="136"/>
      <c r="CP107" s="128"/>
      <c r="CQ107" s="134"/>
      <c r="CR107" s="135"/>
      <c r="CS107" s="136"/>
      <c r="CT107" s="128"/>
      <c r="CU107" s="134"/>
      <c r="CV107" s="135"/>
      <c r="CW107" s="136"/>
      <c r="CX107" s="139">
        <v>225</v>
      </c>
      <c r="CY107" s="134">
        <v>-3</v>
      </c>
      <c r="CZ107" s="135"/>
      <c r="DA107" s="136"/>
      <c r="DB107" s="128"/>
      <c r="DC107" s="134"/>
      <c r="DD107" s="135"/>
      <c r="DE107" s="136"/>
      <c r="DF107" s="128"/>
      <c r="DG107" s="134"/>
      <c r="DH107" s="135"/>
      <c r="DI107" s="136"/>
      <c r="DJ107" s="128"/>
      <c r="DK107" s="134"/>
      <c r="DL107" s="135"/>
      <c r="DM107" s="136"/>
      <c r="DN107" s="140">
        <v>196</v>
      </c>
      <c r="DO107" s="134">
        <v>-1</v>
      </c>
      <c r="DP107" s="135"/>
      <c r="DQ107" s="136"/>
      <c r="DR107" s="128"/>
      <c r="DS107" s="134"/>
      <c r="DT107" s="135"/>
      <c r="DU107" s="136"/>
      <c r="DV107" s="128"/>
      <c r="DW107" s="134"/>
      <c r="DX107" s="135"/>
      <c r="DY107" s="136"/>
      <c r="DZ107" s="128"/>
      <c r="EA107" s="134"/>
      <c r="EB107" s="135"/>
      <c r="EC107" s="136"/>
      <c r="ED107" s="139">
        <v>224</v>
      </c>
      <c r="EE107" s="134">
        <v>-2</v>
      </c>
      <c r="EF107" s="135"/>
      <c r="EG107" s="136"/>
      <c r="EH107" s="128"/>
      <c r="EI107" s="134"/>
      <c r="EJ107" s="135"/>
      <c r="EK107" s="136"/>
      <c r="EL107" s="128"/>
      <c r="EM107" s="134"/>
      <c r="EN107" s="135"/>
      <c r="EO107" s="136"/>
      <c r="EP107" s="128"/>
      <c r="EQ107" s="134"/>
      <c r="ER107" s="135"/>
      <c r="ES107" s="136"/>
      <c r="ET107" s="139">
        <v>204</v>
      </c>
      <c r="EU107" s="134">
        <v>-1</v>
      </c>
      <c r="EV107" s="135"/>
      <c r="EW107" s="136"/>
      <c r="EX107" s="128"/>
      <c r="EY107" s="134"/>
      <c r="EZ107" s="135"/>
      <c r="FA107" s="136"/>
      <c r="FB107" s="128"/>
      <c r="FC107" s="134"/>
      <c r="FD107" s="135"/>
      <c r="FE107" s="136"/>
      <c r="FF107" s="128"/>
      <c r="FG107" s="134"/>
      <c r="FH107" s="135"/>
      <c r="FI107" s="136"/>
      <c r="FJ107" s="139">
        <v>240</v>
      </c>
      <c r="FK107" s="134">
        <v>-30</v>
      </c>
      <c r="FL107" s="135"/>
      <c r="FM107" s="136"/>
      <c r="FN107" s="128"/>
      <c r="FO107" s="134"/>
      <c r="FP107" s="135"/>
      <c r="FQ107" s="136"/>
      <c r="FR107" s="128"/>
      <c r="FS107" s="134"/>
      <c r="FT107" s="137">
        <v>195</v>
      </c>
      <c r="FU107" s="138">
        <v>205</v>
      </c>
      <c r="FV107" s="128">
        <v>200</v>
      </c>
      <c r="FW107" s="134">
        <v>50</v>
      </c>
      <c r="FX107" s="135"/>
      <c r="FY107" s="136"/>
      <c r="FZ107" s="128"/>
      <c r="GA107" s="134"/>
      <c r="GB107" s="135"/>
      <c r="GC107" s="136"/>
      <c r="GD107" s="139">
        <v>280</v>
      </c>
      <c r="GE107" s="134" t="s">
        <v>5</v>
      </c>
      <c r="GF107" s="135"/>
      <c r="GG107" s="136"/>
      <c r="GH107" s="128"/>
      <c r="GI107" s="134"/>
      <c r="GJ107" s="135"/>
      <c r="GK107" s="136"/>
      <c r="GL107" s="128"/>
      <c r="GM107" s="134"/>
      <c r="GN107" s="135"/>
      <c r="GO107" s="136"/>
      <c r="GP107" s="128"/>
      <c r="GQ107" s="134"/>
      <c r="GR107" s="78"/>
      <c r="GS107" s="93">
        <v>11</v>
      </c>
    </row>
    <row r="108" spans="1:201" ht="15.75" x14ac:dyDescent="0.25">
      <c r="A108">
        <v>11</v>
      </c>
      <c r="B108">
        <v>2011</v>
      </c>
      <c r="C108" s="71">
        <v>40863</v>
      </c>
      <c r="D108" s="78"/>
      <c r="E108" s="132"/>
      <c r="F108" s="139">
        <v>297</v>
      </c>
      <c r="G108" s="134" t="s">
        <v>5</v>
      </c>
      <c r="H108" s="135"/>
      <c r="I108" s="136"/>
      <c r="J108" s="128"/>
      <c r="K108" s="134"/>
      <c r="L108" s="135"/>
      <c r="M108" s="136"/>
      <c r="N108" s="128"/>
      <c r="O108" s="134"/>
      <c r="P108" s="135"/>
      <c r="Q108" s="136"/>
      <c r="R108" s="128"/>
      <c r="S108" s="134"/>
      <c r="T108" s="135"/>
      <c r="U108" s="136"/>
      <c r="V108" s="139">
        <v>220</v>
      </c>
      <c r="W108" s="134" t="s">
        <v>5</v>
      </c>
      <c r="X108" s="135"/>
      <c r="Y108" s="136"/>
      <c r="Z108" s="128"/>
      <c r="AA108" s="134"/>
      <c r="AB108" s="135"/>
      <c r="AC108" s="136"/>
      <c r="AD108" s="128"/>
      <c r="AE108" s="134"/>
      <c r="AF108" s="135"/>
      <c r="AG108" s="136"/>
      <c r="AH108" s="128"/>
      <c r="AI108" s="134"/>
      <c r="AJ108" s="135"/>
      <c r="AK108" s="136"/>
      <c r="AL108" s="139">
        <v>281</v>
      </c>
      <c r="AM108" s="134" t="s">
        <v>5</v>
      </c>
      <c r="AN108" s="135"/>
      <c r="AO108" s="136"/>
      <c r="AP108" s="128"/>
      <c r="AQ108" s="134"/>
      <c r="AR108" s="135"/>
      <c r="AS108" s="136"/>
      <c r="AT108" s="128"/>
      <c r="AU108" s="134"/>
      <c r="AV108" s="135"/>
      <c r="AW108" s="136"/>
      <c r="AX108" s="128"/>
      <c r="AY108" s="134"/>
      <c r="AZ108" s="135"/>
      <c r="BA108" s="136"/>
      <c r="BB108" s="139">
        <v>200</v>
      </c>
      <c r="BC108" s="134" t="s">
        <v>5</v>
      </c>
      <c r="BD108" s="135"/>
      <c r="BE108" s="136"/>
      <c r="BF108" s="128"/>
      <c r="BG108" s="134"/>
      <c r="BH108" s="135"/>
      <c r="BI108" s="136"/>
      <c r="BJ108" s="128"/>
      <c r="BK108" s="134"/>
      <c r="BL108" s="135"/>
      <c r="BM108" s="136"/>
      <c r="BN108" s="128"/>
      <c r="BO108" s="134"/>
      <c r="BP108" s="135"/>
      <c r="BQ108" s="136"/>
      <c r="BR108" s="139">
        <v>230</v>
      </c>
      <c r="BS108" s="134" t="s">
        <v>5</v>
      </c>
      <c r="BT108" s="135"/>
      <c r="BU108" s="136"/>
      <c r="BV108" s="128"/>
      <c r="BW108" s="134"/>
      <c r="BX108" s="135"/>
      <c r="BY108" s="136"/>
      <c r="BZ108" s="128"/>
      <c r="CA108" s="134"/>
      <c r="CB108" s="135"/>
      <c r="CC108" s="136"/>
      <c r="CD108" s="128"/>
      <c r="CE108" s="134"/>
      <c r="CF108" s="135"/>
      <c r="CG108" s="136"/>
      <c r="CH108" s="139">
        <v>193</v>
      </c>
      <c r="CI108" s="134" t="s">
        <v>5</v>
      </c>
      <c r="CJ108" s="135"/>
      <c r="CK108" s="136"/>
      <c r="CL108" s="128"/>
      <c r="CM108" s="134"/>
      <c r="CN108" s="135"/>
      <c r="CO108" s="136"/>
      <c r="CP108" s="128"/>
      <c r="CQ108" s="134"/>
      <c r="CR108" s="135"/>
      <c r="CS108" s="136"/>
      <c r="CT108" s="128"/>
      <c r="CU108" s="134"/>
      <c r="CV108" s="135"/>
      <c r="CW108" s="136"/>
      <c r="CX108" s="139">
        <v>225</v>
      </c>
      <c r="CY108" s="134" t="s">
        <v>5</v>
      </c>
      <c r="CZ108" s="135"/>
      <c r="DA108" s="136"/>
      <c r="DB108" s="128"/>
      <c r="DC108" s="134"/>
      <c r="DD108" s="135"/>
      <c r="DE108" s="136"/>
      <c r="DF108" s="128"/>
      <c r="DG108" s="134"/>
      <c r="DH108" s="135"/>
      <c r="DI108" s="136"/>
      <c r="DJ108" s="128"/>
      <c r="DK108" s="134"/>
      <c r="DL108" s="135"/>
      <c r="DM108" s="136"/>
      <c r="DN108" s="140">
        <v>196</v>
      </c>
      <c r="DO108" s="134" t="s">
        <v>5</v>
      </c>
      <c r="DP108" s="135"/>
      <c r="DQ108" s="136"/>
      <c r="DR108" s="128"/>
      <c r="DS108" s="134"/>
      <c r="DT108" s="135"/>
      <c r="DU108" s="136"/>
      <c r="DV108" s="128"/>
      <c r="DW108" s="134"/>
      <c r="DX108" s="135"/>
      <c r="DY108" s="136"/>
      <c r="DZ108" s="128"/>
      <c r="EA108" s="134"/>
      <c r="EB108" s="135"/>
      <c r="EC108" s="136"/>
      <c r="ED108" s="139">
        <v>224</v>
      </c>
      <c r="EE108" s="134" t="s">
        <v>5</v>
      </c>
      <c r="EF108" s="135"/>
      <c r="EG108" s="136"/>
      <c r="EH108" s="128"/>
      <c r="EI108" s="134"/>
      <c r="EJ108" s="135"/>
      <c r="EK108" s="136"/>
      <c r="EL108" s="128"/>
      <c r="EM108" s="134"/>
      <c r="EN108" s="135"/>
      <c r="EO108" s="136"/>
      <c r="EP108" s="128"/>
      <c r="EQ108" s="134"/>
      <c r="ER108" s="135"/>
      <c r="ES108" s="136"/>
      <c r="ET108" s="139">
        <v>204</v>
      </c>
      <c r="EU108" s="134" t="s">
        <v>5</v>
      </c>
      <c r="EV108" s="135"/>
      <c r="EW108" s="136"/>
      <c r="EX108" s="128"/>
      <c r="EY108" s="134"/>
      <c r="EZ108" s="135"/>
      <c r="FA108" s="136"/>
      <c r="FB108" s="128"/>
      <c r="FC108" s="134"/>
      <c r="FD108" s="135"/>
      <c r="FE108" s="136"/>
      <c r="FF108" s="128"/>
      <c r="FG108" s="134"/>
      <c r="FH108" s="135"/>
      <c r="FI108" s="136"/>
      <c r="FJ108" s="139">
        <v>240</v>
      </c>
      <c r="FK108" s="134" t="s">
        <v>5</v>
      </c>
      <c r="FL108" s="135"/>
      <c r="FM108" s="136"/>
      <c r="FN108" s="128"/>
      <c r="FO108" s="134"/>
      <c r="FP108" s="135"/>
      <c r="FQ108" s="136"/>
      <c r="FR108" s="128"/>
      <c r="FS108" s="134"/>
      <c r="FT108" s="137">
        <v>195</v>
      </c>
      <c r="FU108" s="138">
        <v>205</v>
      </c>
      <c r="FV108" s="128">
        <v>200</v>
      </c>
      <c r="FW108" s="134" t="s">
        <v>5</v>
      </c>
      <c r="FX108" s="135"/>
      <c r="FY108" s="136"/>
      <c r="FZ108" s="128"/>
      <c r="GA108" s="134"/>
      <c r="GB108" s="135"/>
      <c r="GC108" s="136"/>
      <c r="GD108" s="139">
        <v>280</v>
      </c>
      <c r="GE108" s="134" t="s">
        <v>5</v>
      </c>
      <c r="GF108" s="135"/>
      <c r="GG108" s="136"/>
      <c r="GH108" s="128"/>
      <c r="GI108" s="134"/>
      <c r="GJ108" s="135"/>
      <c r="GK108" s="136"/>
      <c r="GL108" s="128"/>
      <c r="GM108" s="134"/>
      <c r="GN108" s="135"/>
      <c r="GO108" s="136"/>
      <c r="GP108" s="128"/>
      <c r="GQ108" s="134"/>
      <c r="GR108" s="78"/>
      <c r="GS108" s="93">
        <v>11</v>
      </c>
    </row>
    <row r="109" spans="1:201" ht="15.75" x14ac:dyDescent="0.25">
      <c r="A109">
        <v>11</v>
      </c>
      <c r="B109">
        <v>2011</v>
      </c>
      <c r="C109" s="71">
        <v>40870</v>
      </c>
      <c r="D109" s="78"/>
      <c r="E109" s="132"/>
      <c r="F109" s="139">
        <v>292</v>
      </c>
      <c r="G109" s="134">
        <v>-5</v>
      </c>
      <c r="H109" s="135"/>
      <c r="I109" s="136"/>
      <c r="J109" s="128"/>
      <c r="K109" s="134"/>
      <c r="L109" s="135"/>
      <c r="M109" s="136"/>
      <c r="N109" s="128"/>
      <c r="O109" s="134"/>
      <c r="P109" s="135"/>
      <c r="Q109" s="136"/>
      <c r="R109" s="128"/>
      <c r="S109" s="134"/>
      <c r="T109" s="135"/>
      <c r="U109" s="136"/>
      <c r="V109" s="139">
        <v>215</v>
      </c>
      <c r="W109" s="134">
        <v>-5</v>
      </c>
      <c r="X109" s="135"/>
      <c r="Y109" s="136"/>
      <c r="Z109" s="128"/>
      <c r="AA109" s="134"/>
      <c r="AB109" s="135"/>
      <c r="AC109" s="136"/>
      <c r="AD109" s="128"/>
      <c r="AE109" s="134"/>
      <c r="AF109" s="135"/>
      <c r="AG109" s="136"/>
      <c r="AH109" s="128"/>
      <c r="AI109" s="134"/>
      <c r="AJ109" s="135"/>
      <c r="AK109" s="136"/>
      <c r="AL109" s="139">
        <v>276</v>
      </c>
      <c r="AM109" s="134">
        <v>-5</v>
      </c>
      <c r="AN109" s="135"/>
      <c r="AO109" s="136"/>
      <c r="AP109" s="128"/>
      <c r="AQ109" s="134"/>
      <c r="AR109" s="135"/>
      <c r="AS109" s="136"/>
      <c r="AT109" s="128"/>
      <c r="AU109" s="134"/>
      <c r="AV109" s="135"/>
      <c r="AW109" s="136"/>
      <c r="AX109" s="128"/>
      <c r="AY109" s="134"/>
      <c r="AZ109" s="135"/>
      <c r="BA109" s="136"/>
      <c r="BB109" s="139">
        <v>200</v>
      </c>
      <c r="BC109" s="134" t="s">
        <v>5</v>
      </c>
      <c r="BD109" s="135"/>
      <c r="BE109" s="136"/>
      <c r="BF109" s="128"/>
      <c r="BG109" s="134"/>
      <c r="BH109" s="135"/>
      <c r="BI109" s="136"/>
      <c r="BJ109" s="128"/>
      <c r="BK109" s="134"/>
      <c r="BL109" s="135"/>
      <c r="BM109" s="136"/>
      <c r="BN109" s="128"/>
      <c r="BO109" s="134"/>
      <c r="BP109" s="135"/>
      <c r="BQ109" s="136"/>
      <c r="BR109" s="139">
        <v>229</v>
      </c>
      <c r="BS109" s="134">
        <v>-1</v>
      </c>
      <c r="BT109" s="135"/>
      <c r="BU109" s="136"/>
      <c r="BV109" s="128"/>
      <c r="BW109" s="134"/>
      <c r="BX109" s="135"/>
      <c r="BY109" s="136"/>
      <c r="BZ109" s="128"/>
      <c r="CA109" s="134"/>
      <c r="CB109" s="135"/>
      <c r="CC109" s="136"/>
      <c r="CD109" s="128"/>
      <c r="CE109" s="134"/>
      <c r="CF109" s="135"/>
      <c r="CG109" s="136"/>
      <c r="CH109" s="139">
        <v>195</v>
      </c>
      <c r="CI109" s="134">
        <v>2</v>
      </c>
      <c r="CJ109" s="135"/>
      <c r="CK109" s="136"/>
      <c r="CL109" s="128"/>
      <c r="CM109" s="134"/>
      <c r="CN109" s="135"/>
      <c r="CO109" s="136"/>
      <c r="CP109" s="128"/>
      <c r="CQ109" s="134"/>
      <c r="CR109" s="135"/>
      <c r="CS109" s="136"/>
      <c r="CT109" s="128"/>
      <c r="CU109" s="134"/>
      <c r="CV109" s="135"/>
      <c r="CW109" s="136"/>
      <c r="CX109" s="139">
        <v>227</v>
      </c>
      <c r="CY109" s="134">
        <v>2</v>
      </c>
      <c r="CZ109" s="135"/>
      <c r="DA109" s="136"/>
      <c r="DB109" s="128"/>
      <c r="DC109" s="134"/>
      <c r="DD109" s="135"/>
      <c r="DE109" s="136"/>
      <c r="DF109" s="128"/>
      <c r="DG109" s="134"/>
      <c r="DH109" s="135"/>
      <c r="DI109" s="136"/>
      <c r="DJ109" s="128"/>
      <c r="DK109" s="134"/>
      <c r="DL109" s="135"/>
      <c r="DM109" s="136"/>
      <c r="DN109" s="140">
        <v>198</v>
      </c>
      <c r="DO109" s="134">
        <v>2</v>
      </c>
      <c r="DP109" s="135"/>
      <c r="DQ109" s="136"/>
      <c r="DR109" s="128"/>
      <c r="DS109" s="134"/>
      <c r="DT109" s="135"/>
      <c r="DU109" s="136"/>
      <c r="DV109" s="128"/>
      <c r="DW109" s="134"/>
      <c r="DX109" s="135"/>
      <c r="DY109" s="136"/>
      <c r="DZ109" s="128"/>
      <c r="EA109" s="134"/>
      <c r="EB109" s="135"/>
      <c r="EC109" s="136"/>
      <c r="ED109" s="139">
        <v>208</v>
      </c>
      <c r="EE109" s="134">
        <v>-16</v>
      </c>
      <c r="EF109" s="135"/>
      <c r="EG109" s="136"/>
      <c r="EH109" s="128"/>
      <c r="EI109" s="134"/>
      <c r="EJ109" s="135"/>
      <c r="EK109" s="136"/>
      <c r="EL109" s="128"/>
      <c r="EM109" s="134"/>
      <c r="EN109" s="135"/>
      <c r="EO109" s="136"/>
      <c r="EP109" s="128"/>
      <c r="EQ109" s="134"/>
      <c r="ER109" s="135"/>
      <c r="ES109" s="136"/>
      <c r="ET109" s="139">
        <v>195</v>
      </c>
      <c r="EU109" s="134">
        <v>-9</v>
      </c>
      <c r="EV109" s="135"/>
      <c r="EW109" s="136"/>
      <c r="EX109" s="128"/>
      <c r="EY109" s="134"/>
      <c r="EZ109" s="135"/>
      <c r="FA109" s="136"/>
      <c r="FB109" s="128"/>
      <c r="FC109" s="134"/>
      <c r="FD109" s="135"/>
      <c r="FE109" s="136"/>
      <c r="FF109" s="128"/>
      <c r="FG109" s="134"/>
      <c r="FH109" s="135"/>
      <c r="FI109" s="136"/>
      <c r="FJ109" s="139">
        <v>230</v>
      </c>
      <c r="FK109" s="134">
        <v>-10</v>
      </c>
      <c r="FL109" s="135"/>
      <c r="FM109" s="136"/>
      <c r="FN109" s="128"/>
      <c r="FO109" s="134"/>
      <c r="FP109" s="135"/>
      <c r="FQ109" s="136"/>
      <c r="FR109" s="128"/>
      <c r="FS109" s="134"/>
      <c r="FT109" s="137">
        <v>195</v>
      </c>
      <c r="FU109" s="138">
        <v>205</v>
      </c>
      <c r="FV109" s="128">
        <v>200</v>
      </c>
      <c r="FW109" s="134" t="s">
        <v>5</v>
      </c>
      <c r="FX109" s="135"/>
      <c r="FY109" s="136"/>
      <c r="FZ109" s="128"/>
      <c r="GA109" s="134"/>
      <c r="GB109" s="135"/>
      <c r="GC109" s="136"/>
      <c r="GD109" s="139">
        <v>280</v>
      </c>
      <c r="GE109" s="134" t="s">
        <v>5</v>
      </c>
      <c r="GF109" s="135"/>
      <c r="GG109" s="136"/>
      <c r="GH109" s="128"/>
      <c r="GI109" s="134"/>
      <c r="GJ109" s="135"/>
      <c r="GK109" s="136"/>
      <c r="GL109" s="128"/>
      <c r="GM109" s="134"/>
      <c r="GN109" s="135"/>
      <c r="GO109" s="136"/>
      <c r="GP109" s="128"/>
      <c r="GQ109" s="134"/>
      <c r="GR109" s="78"/>
      <c r="GS109" s="93">
        <v>11</v>
      </c>
    </row>
    <row r="110" spans="1:201" ht="15.75" x14ac:dyDescent="0.25">
      <c r="A110">
        <v>11</v>
      </c>
      <c r="B110">
        <v>2011</v>
      </c>
      <c r="C110" s="71">
        <v>40877</v>
      </c>
      <c r="D110" s="78"/>
      <c r="E110" s="132"/>
      <c r="F110" s="139">
        <v>287</v>
      </c>
      <c r="G110" s="134">
        <v>-5</v>
      </c>
      <c r="H110" s="135"/>
      <c r="I110" s="136"/>
      <c r="J110" s="128"/>
      <c r="K110" s="134"/>
      <c r="L110" s="135"/>
      <c r="M110" s="136"/>
      <c r="N110" s="128"/>
      <c r="O110" s="134"/>
      <c r="P110" s="135"/>
      <c r="Q110" s="136"/>
      <c r="R110" s="128"/>
      <c r="S110" s="134"/>
      <c r="T110" s="135"/>
      <c r="U110" s="136"/>
      <c r="V110" s="139">
        <v>212</v>
      </c>
      <c r="W110" s="134">
        <v>-3</v>
      </c>
      <c r="X110" s="135"/>
      <c r="Y110" s="136"/>
      <c r="Z110" s="128"/>
      <c r="AA110" s="134"/>
      <c r="AB110" s="135"/>
      <c r="AC110" s="136"/>
      <c r="AD110" s="128"/>
      <c r="AE110" s="134"/>
      <c r="AF110" s="135"/>
      <c r="AG110" s="136"/>
      <c r="AH110" s="128"/>
      <c r="AI110" s="134"/>
      <c r="AJ110" s="135"/>
      <c r="AK110" s="136"/>
      <c r="AL110" s="139">
        <v>273</v>
      </c>
      <c r="AM110" s="134">
        <v>-3</v>
      </c>
      <c r="AN110" s="135"/>
      <c r="AO110" s="136"/>
      <c r="AP110" s="128"/>
      <c r="AQ110" s="134"/>
      <c r="AR110" s="135"/>
      <c r="AS110" s="136"/>
      <c r="AT110" s="128"/>
      <c r="AU110" s="134"/>
      <c r="AV110" s="135"/>
      <c r="AW110" s="136"/>
      <c r="AX110" s="128"/>
      <c r="AY110" s="134"/>
      <c r="AZ110" s="135"/>
      <c r="BA110" s="136"/>
      <c r="BB110" s="139">
        <v>195</v>
      </c>
      <c r="BC110" s="134">
        <v>-5</v>
      </c>
      <c r="BD110" s="135"/>
      <c r="BE110" s="136"/>
      <c r="BF110" s="128"/>
      <c r="BG110" s="134"/>
      <c r="BH110" s="135"/>
      <c r="BI110" s="136"/>
      <c r="BJ110" s="128"/>
      <c r="BK110" s="134"/>
      <c r="BL110" s="135"/>
      <c r="BM110" s="136"/>
      <c r="BN110" s="128"/>
      <c r="BO110" s="134"/>
      <c r="BP110" s="135"/>
      <c r="BQ110" s="136"/>
      <c r="BR110" s="139">
        <v>224</v>
      </c>
      <c r="BS110" s="134">
        <v>-5</v>
      </c>
      <c r="BT110" s="135"/>
      <c r="BU110" s="136"/>
      <c r="BV110" s="128"/>
      <c r="BW110" s="134"/>
      <c r="BX110" s="135"/>
      <c r="BY110" s="136"/>
      <c r="BZ110" s="128"/>
      <c r="CA110" s="134"/>
      <c r="CB110" s="135"/>
      <c r="CC110" s="136"/>
      <c r="CD110" s="128"/>
      <c r="CE110" s="134"/>
      <c r="CF110" s="135"/>
      <c r="CG110" s="136"/>
      <c r="CH110" s="139">
        <v>195</v>
      </c>
      <c r="CI110" s="134" t="s">
        <v>5</v>
      </c>
      <c r="CJ110" s="135"/>
      <c r="CK110" s="136"/>
      <c r="CL110" s="128"/>
      <c r="CM110" s="134"/>
      <c r="CN110" s="135"/>
      <c r="CO110" s="136"/>
      <c r="CP110" s="128"/>
      <c r="CQ110" s="134"/>
      <c r="CR110" s="135"/>
      <c r="CS110" s="136"/>
      <c r="CT110" s="128"/>
      <c r="CU110" s="134"/>
      <c r="CV110" s="135"/>
      <c r="CW110" s="136"/>
      <c r="CX110" s="139">
        <v>227</v>
      </c>
      <c r="CY110" s="134" t="s">
        <v>5</v>
      </c>
      <c r="CZ110" s="135"/>
      <c r="DA110" s="136"/>
      <c r="DB110" s="128"/>
      <c r="DC110" s="134"/>
      <c r="DD110" s="135"/>
      <c r="DE110" s="136"/>
      <c r="DF110" s="128"/>
      <c r="DG110" s="134"/>
      <c r="DH110" s="135"/>
      <c r="DI110" s="136"/>
      <c r="DJ110" s="128"/>
      <c r="DK110" s="134"/>
      <c r="DL110" s="135"/>
      <c r="DM110" s="136"/>
      <c r="DN110" s="140">
        <v>198</v>
      </c>
      <c r="DO110" s="134" t="s">
        <v>5</v>
      </c>
      <c r="DP110" s="135"/>
      <c r="DQ110" s="136"/>
      <c r="DR110" s="128"/>
      <c r="DS110" s="134"/>
      <c r="DT110" s="135"/>
      <c r="DU110" s="136"/>
      <c r="DV110" s="128"/>
      <c r="DW110" s="134"/>
      <c r="DX110" s="135"/>
      <c r="DY110" s="136"/>
      <c r="DZ110" s="128"/>
      <c r="EA110" s="134"/>
      <c r="EB110" s="135"/>
      <c r="EC110" s="136"/>
      <c r="ED110" s="139">
        <v>213</v>
      </c>
      <c r="EE110" s="134">
        <v>5</v>
      </c>
      <c r="EF110" s="135"/>
      <c r="EG110" s="136"/>
      <c r="EH110" s="128"/>
      <c r="EI110" s="134"/>
      <c r="EJ110" s="135"/>
      <c r="EK110" s="136"/>
      <c r="EL110" s="128"/>
      <c r="EM110" s="134"/>
      <c r="EN110" s="135"/>
      <c r="EO110" s="136"/>
      <c r="EP110" s="128"/>
      <c r="EQ110" s="134"/>
      <c r="ER110" s="135"/>
      <c r="ES110" s="136"/>
      <c r="ET110" s="139">
        <v>200</v>
      </c>
      <c r="EU110" s="134">
        <v>5</v>
      </c>
      <c r="EV110" s="135"/>
      <c r="EW110" s="136"/>
      <c r="EX110" s="128"/>
      <c r="EY110" s="134"/>
      <c r="EZ110" s="135"/>
      <c r="FA110" s="136"/>
      <c r="FB110" s="128"/>
      <c r="FC110" s="134"/>
      <c r="FD110" s="135"/>
      <c r="FE110" s="136"/>
      <c r="FF110" s="128"/>
      <c r="FG110" s="134"/>
      <c r="FH110" s="135"/>
      <c r="FI110" s="136"/>
      <c r="FJ110" s="139">
        <v>230</v>
      </c>
      <c r="FK110" s="134" t="s">
        <v>5</v>
      </c>
      <c r="FL110" s="135"/>
      <c r="FM110" s="136"/>
      <c r="FN110" s="128"/>
      <c r="FO110" s="134"/>
      <c r="FP110" s="135"/>
      <c r="FQ110" s="136"/>
      <c r="FR110" s="128"/>
      <c r="FS110" s="134"/>
      <c r="FT110" s="135">
        <v>190</v>
      </c>
      <c r="FU110" s="136">
        <v>200</v>
      </c>
      <c r="FV110" s="128">
        <v>195</v>
      </c>
      <c r="FW110" s="134">
        <v>-5</v>
      </c>
      <c r="FX110" s="135"/>
      <c r="FY110" s="136"/>
      <c r="FZ110" s="128"/>
      <c r="GA110" s="134"/>
      <c r="GB110" s="135"/>
      <c r="GC110" s="136"/>
      <c r="GD110" s="139">
        <v>280</v>
      </c>
      <c r="GE110" s="134" t="s">
        <v>5</v>
      </c>
      <c r="GF110" s="135"/>
      <c r="GG110" s="136"/>
      <c r="GH110" s="128"/>
      <c r="GI110" s="134"/>
      <c r="GJ110" s="135"/>
      <c r="GK110" s="136"/>
      <c r="GL110" s="128"/>
      <c r="GM110" s="134"/>
      <c r="GN110" s="135"/>
      <c r="GO110" s="136"/>
      <c r="GP110" s="128"/>
      <c r="GQ110" s="134"/>
      <c r="GR110" s="78"/>
      <c r="GS110" s="93">
        <v>11</v>
      </c>
    </row>
    <row r="111" spans="1:201" ht="15.75" x14ac:dyDescent="0.25">
      <c r="A111">
        <v>12</v>
      </c>
      <c r="B111">
        <v>2011</v>
      </c>
      <c r="C111" s="71">
        <v>40884</v>
      </c>
      <c r="D111" s="78"/>
      <c r="E111" s="132"/>
      <c r="F111" s="139">
        <v>295</v>
      </c>
      <c r="G111" s="134">
        <v>8</v>
      </c>
      <c r="H111" s="135"/>
      <c r="I111" s="136"/>
      <c r="J111" s="128"/>
      <c r="K111" s="134"/>
      <c r="L111" s="135"/>
      <c r="M111" s="136"/>
      <c r="N111" s="128"/>
      <c r="O111" s="134"/>
      <c r="P111" s="135"/>
      <c r="Q111" s="136"/>
      <c r="R111" s="128"/>
      <c r="S111" s="134"/>
      <c r="T111" s="135"/>
      <c r="U111" s="136"/>
      <c r="V111" s="139">
        <v>220</v>
      </c>
      <c r="W111" s="134">
        <v>8</v>
      </c>
      <c r="X111" s="135"/>
      <c r="Y111" s="136"/>
      <c r="Z111" s="128"/>
      <c r="AA111" s="134"/>
      <c r="AB111" s="135"/>
      <c r="AC111" s="136"/>
      <c r="AD111" s="128"/>
      <c r="AE111" s="134"/>
      <c r="AF111" s="135"/>
      <c r="AG111" s="136"/>
      <c r="AH111" s="128"/>
      <c r="AI111" s="134"/>
      <c r="AJ111" s="135"/>
      <c r="AK111" s="136"/>
      <c r="AL111" s="139">
        <v>281</v>
      </c>
      <c r="AM111" s="134">
        <v>8</v>
      </c>
      <c r="AN111" s="135"/>
      <c r="AO111" s="136"/>
      <c r="AP111" s="128"/>
      <c r="AQ111" s="134"/>
      <c r="AR111" s="135"/>
      <c r="AS111" s="136"/>
      <c r="AT111" s="128"/>
      <c r="AU111" s="134"/>
      <c r="AV111" s="135"/>
      <c r="AW111" s="136"/>
      <c r="AX111" s="128"/>
      <c r="AY111" s="134"/>
      <c r="AZ111" s="135"/>
      <c r="BA111" s="136"/>
      <c r="BB111" s="139">
        <v>185</v>
      </c>
      <c r="BC111" s="134">
        <v>-10</v>
      </c>
      <c r="BD111" s="135"/>
      <c r="BE111" s="136"/>
      <c r="BF111" s="128"/>
      <c r="BG111" s="134"/>
      <c r="BH111" s="135"/>
      <c r="BI111" s="136"/>
      <c r="BJ111" s="128"/>
      <c r="BK111" s="134"/>
      <c r="BL111" s="135"/>
      <c r="BM111" s="136"/>
      <c r="BN111" s="128"/>
      <c r="BO111" s="134"/>
      <c r="BP111" s="135"/>
      <c r="BQ111" s="136"/>
      <c r="BR111" s="139">
        <v>214</v>
      </c>
      <c r="BS111" s="134">
        <v>-10</v>
      </c>
      <c r="BT111" s="135"/>
      <c r="BU111" s="136"/>
      <c r="BV111" s="128"/>
      <c r="BW111" s="134"/>
      <c r="BX111" s="135"/>
      <c r="BY111" s="136"/>
      <c r="BZ111" s="128"/>
      <c r="CA111" s="134"/>
      <c r="CB111" s="135"/>
      <c r="CC111" s="136"/>
      <c r="CD111" s="128"/>
      <c r="CE111" s="134"/>
      <c r="CF111" s="135"/>
      <c r="CG111" s="136"/>
      <c r="CH111" s="139">
        <v>185</v>
      </c>
      <c r="CI111" s="134">
        <v>-10</v>
      </c>
      <c r="CJ111" s="135"/>
      <c r="CK111" s="136"/>
      <c r="CL111" s="128"/>
      <c r="CM111" s="134"/>
      <c r="CN111" s="135"/>
      <c r="CO111" s="136"/>
      <c r="CP111" s="128"/>
      <c r="CQ111" s="134"/>
      <c r="CR111" s="135"/>
      <c r="CS111" s="136"/>
      <c r="CT111" s="128"/>
      <c r="CU111" s="134"/>
      <c r="CV111" s="135"/>
      <c r="CW111" s="136"/>
      <c r="CX111" s="139">
        <v>217</v>
      </c>
      <c r="CY111" s="134">
        <v>-10</v>
      </c>
      <c r="CZ111" s="135"/>
      <c r="DA111" s="136"/>
      <c r="DB111" s="128"/>
      <c r="DC111" s="134"/>
      <c r="DD111" s="135"/>
      <c r="DE111" s="136"/>
      <c r="DF111" s="128"/>
      <c r="DG111" s="134"/>
      <c r="DH111" s="135"/>
      <c r="DI111" s="136"/>
      <c r="DJ111" s="128"/>
      <c r="DK111" s="134"/>
      <c r="DL111" s="135"/>
      <c r="DM111" s="136"/>
      <c r="DN111" s="140">
        <v>188</v>
      </c>
      <c r="DO111" s="134">
        <v>-10</v>
      </c>
      <c r="DP111" s="135"/>
      <c r="DQ111" s="136"/>
      <c r="DR111" s="128"/>
      <c r="DS111" s="134"/>
      <c r="DT111" s="135"/>
      <c r="DU111" s="136"/>
      <c r="DV111" s="128"/>
      <c r="DW111" s="134"/>
      <c r="DX111" s="135"/>
      <c r="DY111" s="136"/>
      <c r="DZ111" s="128"/>
      <c r="EA111" s="134"/>
      <c r="EB111" s="135"/>
      <c r="EC111" s="136"/>
      <c r="ED111" s="139">
        <v>208</v>
      </c>
      <c r="EE111" s="134">
        <v>-5</v>
      </c>
      <c r="EF111" s="135"/>
      <c r="EG111" s="136"/>
      <c r="EH111" s="128"/>
      <c r="EI111" s="134"/>
      <c r="EJ111" s="135"/>
      <c r="EK111" s="136"/>
      <c r="EL111" s="128"/>
      <c r="EM111" s="134"/>
      <c r="EN111" s="135"/>
      <c r="EO111" s="136"/>
      <c r="EP111" s="128"/>
      <c r="EQ111" s="134"/>
      <c r="ER111" s="135"/>
      <c r="ES111" s="136"/>
      <c r="ET111" s="139">
        <v>201</v>
      </c>
      <c r="EU111" s="134">
        <v>1</v>
      </c>
      <c r="EV111" s="135"/>
      <c r="EW111" s="136"/>
      <c r="EX111" s="128"/>
      <c r="EY111" s="134"/>
      <c r="EZ111" s="135"/>
      <c r="FA111" s="136"/>
      <c r="FB111" s="128"/>
      <c r="FC111" s="134"/>
      <c r="FD111" s="135"/>
      <c r="FE111" s="136"/>
      <c r="FF111" s="128"/>
      <c r="FG111" s="134"/>
      <c r="FH111" s="135"/>
      <c r="FI111" s="136"/>
      <c r="FJ111" s="139">
        <v>235</v>
      </c>
      <c r="FK111" s="134">
        <v>5</v>
      </c>
      <c r="FL111" s="135"/>
      <c r="FM111" s="136"/>
      <c r="FN111" s="128"/>
      <c r="FO111" s="134"/>
      <c r="FP111" s="135"/>
      <c r="FQ111" s="136"/>
      <c r="FR111" s="128"/>
      <c r="FS111" s="134"/>
      <c r="FT111" s="135">
        <v>185</v>
      </c>
      <c r="FU111" s="136">
        <v>195</v>
      </c>
      <c r="FV111" s="128">
        <v>190</v>
      </c>
      <c r="FW111" s="134">
        <v>-5</v>
      </c>
      <c r="FX111" s="135"/>
      <c r="FY111" s="136"/>
      <c r="FZ111" s="128"/>
      <c r="GA111" s="134"/>
      <c r="GB111" s="135"/>
      <c r="GC111" s="136"/>
      <c r="GD111" s="139">
        <v>280</v>
      </c>
      <c r="GE111" s="134" t="s">
        <v>5</v>
      </c>
      <c r="GF111" s="135"/>
      <c r="GG111" s="136"/>
      <c r="GH111" s="128"/>
      <c r="GI111" s="134"/>
      <c r="GJ111" s="135"/>
      <c r="GK111" s="136"/>
      <c r="GL111" s="128"/>
      <c r="GM111" s="134"/>
      <c r="GN111" s="135"/>
      <c r="GO111" s="136"/>
      <c r="GP111" s="128"/>
      <c r="GQ111" s="134"/>
      <c r="GR111" s="78"/>
      <c r="GS111" s="93">
        <v>12</v>
      </c>
    </row>
    <row r="112" spans="1:201" ht="15.75" x14ac:dyDescent="0.25">
      <c r="A112">
        <v>12</v>
      </c>
      <c r="B112">
        <v>2011</v>
      </c>
      <c r="C112" s="71">
        <v>40891</v>
      </c>
      <c r="D112" s="78"/>
      <c r="E112" s="132"/>
      <c r="F112" s="139">
        <v>280</v>
      </c>
      <c r="G112" s="134">
        <v>-15</v>
      </c>
      <c r="H112" s="135"/>
      <c r="I112" s="136"/>
      <c r="J112" s="128"/>
      <c r="K112" s="134"/>
      <c r="L112" s="135"/>
      <c r="M112" s="136"/>
      <c r="N112" s="128"/>
      <c r="O112" s="134"/>
      <c r="P112" s="135"/>
      <c r="Q112" s="136"/>
      <c r="R112" s="128"/>
      <c r="S112" s="134"/>
      <c r="T112" s="135"/>
      <c r="U112" s="136"/>
      <c r="V112" s="139">
        <v>206</v>
      </c>
      <c r="W112" s="134">
        <v>-14</v>
      </c>
      <c r="X112" s="135"/>
      <c r="Y112" s="136"/>
      <c r="Z112" s="128"/>
      <c r="AA112" s="134"/>
      <c r="AB112" s="135"/>
      <c r="AC112" s="136"/>
      <c r="AD112" s="128"/>
      <c r="AE112" s="134"/>
      <c r="AF112" s="135"/>
      <c r="AG112" s="136"/>
      <c r="AH112" s="128"/>
      <c r="AI112" s="134"/>
      <c r="AJ112" s="135"/>
      <c r="AK112" s="136"/>
      <c r="AL112" s="139">
        <v>269</v>
      </c>
      <c r="AM112" s="134">
        <v>-12</v>
      </c>
      <c r="AN112" s="135"/>
      <c r="AO112" s="136"/>
      <c r="AP112" s="128"/>
      <c r="AQ112" s="134"/>
      <c r="AR112" s="135"/>
      <c r="AS112" s="136"/>
      <c r="AT112" s="128"/>
      <c r="AU112" s="134"/>
      <c r="AV112" s="135"/>
      <c r="AW112" s="136"/>
      <c r="AX112" s="128"/>
      <c r="AY112" s="134"/>
      <c r="AZ112" s="135"/>
      <c r="BA112" s="136"/>
      <c r="BB112" s="139">
        <v>175</v>
      </c>
      <c r="BC112" s="134">
        <v>-10</v>
      </c>
      <c r="BD112" s="135"/>
      <c r="BE112" s="136"/>
      <c r="BF112" s="128"/>
      <c r="BG112" s="134"/>
      <c r="BH112" s="135"/>
      <c r="BI112" s="136"/>
      <c r="BJ112" s="128"/>
      <c r="BK112" s="134"/>
      <c r="BL112" s="135"/>
      <c r="BM112" s="136"/>
      <c r="BN112" s="128"/>
      <c r="BO112" s="134"/>
      <c r="BP112" s="135"/>
      <c r="BQ112" s="136"/>
      <c r="BR112" s="139">
        <v>204</v>
      </c>
      <c r="BS112" s="134">
        <v>-10</v>
      </c>
      <c r="BT112" s="135"/>
      <c r="BU112" s="136"/>
      <c r="BV112" s="128"/>
      <c r="BW112" s="134"/>
      <c r="BX112" s="135"/>
      <c r="BY112" s="136"/>
      <c r="BZ112" s="128"/>
      <c r="CA112" s="134"/>
      <c r="CB112" s="135"/>
      <c r="CC112" s="136"/>
      <c r="CD112" s="128"/>
      <c r="CE112" s="134"/>
      <c r="CF112" s="135"/>
      <c r="CG112" s="136"/>
      <c r="CH112" s="139">
        <v>178</v>
      </c>
      <c r="CI112" s="134">
        <v>-7</v>
      </c>
      <c r="CJ112" s="135"/>
      <c r="CK112" s="136"/>
      <c r="CL112" s="128"/>
      <c r="CM112" s="134"/>
      <c r="CN112" s="135"/>
      <c r="CO112" s="136"/>
      <c r="CP112" s="128"/>
      <c r="CQ112" s="134"/>
      <c r="CR112" s="135"/>
      <c r="CS112" s="136"/>
      <c r="CT112" s="128"/>
      <c r="CU112" s="134"/>
      <c r="CV112" s="135"/>
      <c r="CW112" s="136"/>
      <c r="CX112" s="139">
        <v>210</v>
      </c>
      <c r="CY112" s="134">
        <v>-7</v>
      </c>
      <c r="CZ112" s="135"/>
      <c r="DA112" s="136"/>
      <c r="DB112" s="128"/>
      <c r="DC112" s="134"/>
      <c r="DD112" s="135"/>
      <c r="DE112" s="136"/>
      <c r="DF112" s="128"/>
      <c r="DG112" s="134"/>
      <c r="DH112" s="135"/>
      <c r="DI112" s="136"/>
      <c r="DJ112" s="128"/>
      <c r="DK112" s="134"/>
      <c r="DL112" s="135"/>
      <c r="DM112" s="136"/>
      <c r="DN112" s="140">
        <v>181</v>
      </c>
      <c r="DO112" s="134">
        <v>-7</v>
      </c>
      <c r="DP112" s="135"/>
      <c r="DQ112" s="136"/>
      <c r="DR112" s="128"/>
      <c r="DS112" s="134"/>
      <c r="DT112" s="135"/>
      <c r="DU112" s="136"/>
      <c r="DV112" s="128"/>
      <c r="DW112" s="134"/>
      <c r="DX112" s="135"/>
      <c r="DY112" s="136"/>
      <c r="DZ112" s="128"/>
      <c r="EA112" s="134"/>
      <c r="EB112" s="135"/>
      <c r="EC112" s="136"/>
      <c r="ED112" s="139">
        <v>203</v>
      </c>
      <c r="EE112" s="134">
        <v>-5</v>
      </c>
      <c r="EF112" s="135"/>
      <c r="EG112" s="136"/>
      <c r="EH112" s="128"/>
      <c r="EI112" s="134"/>
      <c r="EJ112" s="135"/>
      <c r="EK112" s="136"/>
      <c r="EL112" s="128"/>
      <c r="EM112" s="134"/>
      <c r="EN112" s="135"/>
      <c r="EO112" s="136"/>
      <c r="EP112" s="128"/>
      <c r="EQ112" s="134"/>
      <c r="ER112" s="135"/>
      <c r="ES112" s="136"/>
      <c r="ET112" s="139">
        <v>195</v>
      </c>
      <c r="EU112" s="134">
        <v>-6</v>
      </c>
      <c r="EV112" s="135"/>
      <c r="EW112" s="136"/>
      <c r="EX112" s="128"/>
      <c r="EY112" s="134"/>
      <c r="EZ112" s="135"/>
      <c r="FA112" s="136"/>
      <c r="FB112" s="128"/>
      <c r="FC112" s="134"/>
      <c r="FD112" s="135"/>
      <c r="FE112" s="136"/>
      <c r="FF112" s="128"/>
      <c r="FG112" s="134"/>
      <c r="FH112" s="135"/>
      <c r="FI112" s="136"/>
      <c r="FJ112" s="139">
        <v>230</v>
      </c>
      <c r="FK112" s="134">
        <v>-5</v>
      </c>
      <c r="FL112" s="135"/>
      <c r="FM112" s="136"/>
      <c r="FN112" s="128"/>
      <c r="FO112" s="134"/>
      <c r="FP112" s="135"/>
      <c r="FQ112" s="136"/>
      <c r="FR112" s="128"/>
      <c r="FS112" s="134"/>
      <c r="FT112" s="137">
        <v>175</v>
      </c>
      <c r="FU112" s="138">
        <v>185</v>
      </c>
      <c r="FV112" s="128">
        <v>180</v>
      </c>
      <c r="FW112" s="134">
        <v>-10</v>
      </c>
      <c r="FX112" s="135"/>
      <c r="FY112" s="136"/>
      <c r="FZ112" s="128"/>
      <c r="GA112" s="134"/>
      <c r="GB112" s="135"/>
      <c r="GC112" s="136"/>
      <c r="GD112" s="139">
        <v>270</v>
      </c>
      <c r="GE112" s="134">
        <v>-10</v>
      </c>
      <c r="GF112" s="135"/>
      <c r="GG112" s="136"/>
      <c r="GH112" s="128"/>
      <c r="GI112" s="134"/>
      <c r="GJ112" s="135"/>
      <c r="GK112" s="136"/>
      <c r="GL112" s="128"/>
      <c r="GM112" s="134"/>
      <c r="GN112" s="135"/>
      <c r="GO112" s="136"/>
      <c r="GP112" s="128"/>
      <c r="GQ112" s="134"/>
      <c r="GR112" s="78"/>
      <c r="GS112" s="93">
        <v>12</v>
      </c>
    </row>
    <row r="113" spans="1:201" ht="15.75" x14ac:dyDescent="0.25">
      <c r="A113">
        <v>12</v>
      </c>
      <c r="B113">
        <v>2011</v>
      </c>
      <c r="C113" s="71">
        <v>40898</v>
      </c>
      <c r="D113" s="78"/>
      <c r="E113" s="132"/>
      <c r="F113" s="139">
        <v>280</v>
      </c>
      <c r="G113" s="134" t="s">
        <v>5</v>
      </c>
      <c r="H113" s="135"/>
      <c r="I113" s="136"/>
      <c r="J113" s="128"/>
      <c r="K113" s="134"/>
      <c r="L113" s="135"/>
      <c r="M113" s="136"/>
      <c r="N113" s="128"/>
      <c r="O113" s="134"/>
      <c r="P113" s="135"/>
      <c r="Q113" s="136"/>
      <c r="R113" s="128"/>
      <c r="S113" s="134"/>
      <c r="T113" s="135"/>
      <c r="U113" s="136"/>
      <c r="V113" s="139">
        <v>203</v>
      </c>
      <c r="W113" s="134">
        <v>-3</v>
      </c>
      <c r="X113" s="135"/>
      <c r="Y113" s="136"/>
      <c r="Z113" s="128"/>
      <c r="AA113" s="134"/>
      <c r="AB113" s="135"/>
      <c r="AC113" s="136"/>
      <c r="AD113" s="128"/>
      <c r="AE113" s="134"/>
      <c r="AF113" s="135"/>
      <c r="AG113" s="136"/>
      <c r="AH113" s="128"/>
      <c r="AI113" s="134"/>
      <c r="AJ113" s="135"/>
      <c r="AK113" s="136"/>
      <c r="AL113" s="139">
        <v>268</v>
      </c>
      <c r="AM113" s="134">
        <v>-1</v>
      </c>
      <c r="AN113" s="135"/>
      <c r="AO113" s="136"/>
      <c r="AP113" s="128"/>
      <c r="AQ113" s="134"/>
      <c r="AR113" s="135"/>
      <c r="AS113" s="136"/>
      <c r="AT113" s="128"/>
      <c r="AU113" s="134"/>
      <c r="AV113" s="135"/>
      <c r="AW113" s="136"/>
      <c r="AX113" s="128"/>
      <c r="AY113" s="134"/>
      <c r="AZ113" s="135"/>
      <c r="BA113" s="136"/>
      <c r="BB113" s="139">
        <v>173</v>
      </c>
      <c r="BC113" s="134">
        <v>-2</v>
      </c>
      <c r="BD113" s="135"/>
      <c r="BE113" s="136"/>
      <c r="BF113" s="128"/>
      <c r="BG113" s="134"/>
      <c r="BH113" s="135"/>
      <c r="BI113" s="136"/>
      <c r="BJ113" s="128"/>
      <c r="BK113" s="134"/>
      <c r="BL113" s="135"/>
      <c r="BM113" s="136"/>
      <c r="BN113" s="128"/>
      <c r="BO113" s="134"/>
      <c r="BP113" s="135"/>
      <c r="BQ113" s="136"/>
      <c r="BR113" s="139">
        <v>204</v>
      </c>
      <c r="BS113" s="134" t="s">
        <v>5</v>
      </c>
      <c r="BT113" s="135"/>
      <c r="BU113" s="136"/>
      <c r="BV113" s="128"/>
      <c r="BW113" s="134"/>
      <c r="BX113" s="135"/>
      <c r="BY113" s="136"/>
      <c r="BZ113" s="128"/>
      <c r="CA113" s="134"/>
      <c r="CB113" s="135"/>
      <c r="CC113" s="136"/>
      <c r="CD113" s="128"/>
      <c r="CE113" s="134"/>
      <c r="CF113" s="135"/>
      <c r="CG113" s="136"/>
      <c r="CH113" s="139">
        <v>178</v>
      </c>
      <c r="CI113" s="134" t="s">
        <v>5</v>
      </c>
      <c r="CJ113" s="135"/>
      <c r="CK113" s="136"/>
      <c r="CL113" s="128"/>
      <c r="CM113" s="134"/>
      <c r="CN113" s="135"/>
      <c r="CO113" s="136"/>
      <c r="CP113" s="128"/>
      <c r="CQ113" s="134"/>
      <c r="CR113" s="135"/>
      <c r="CS113" s="136"/>
      <c r="CT113" s="128"/>
      <c r="CU113" s="134"/>
      <c r="CV113" s="135"/>
      <c r="CW113" s="136"/>
      <c r="CX113" s="139">
        <v>210</v>
      </c>
      <c r="CY113" s="134" t="s">
        <v>5</v>
      </c>
      <c r="CZ113" s="135"/>
      <c r="DA113" s="136"/>
      <c r="DB113" s="128"/>
      <c r="DC113" s="134"/>
      <c r="DD113" s="135"/>
      <c r="DE113" s="136"/>
      <c r="DF113" s="128"/>
      <c r="DG113" s="134"/>
      <c r="DH113" s="135"/>
      <c r="DI113" s="136"/>
      <c r="DJ113" s="128"/>
      <c r="DK113" s="134"/>
      <c r="DL113" s="135"/>
      <c r="DM113" s="136"/>
      <c r="DN113" s="140">
        <v>181</v>
      </c>
      <c r="DO113" s="134" t="s">
        <v>5</v>
      </c>
      <c r="DP113" s="135"/>
      <c r="DQ113" s="136"/>
      <c r="DR113" s="128"/>
      <c r="DS113" s="134"/>
      <c r="DT113" s="135"/>
      <c r="DU113" s="136"/>
      <c r="DV113" s="128"/>
      <c r="DW113" s="134"/>
      <c r="DX113" s="135"/>
      <c r="DY113" s="136"/>
      <c r="DZ113" s="128"/>
      <c r="EA113" s="134"/>
      <c r="EB113" s="135"/>
      <c r="EC113" s="136"/>
      <c r="ED113" s="139">
        <v>213</v>
      </c>
      <c r="EE113" s="134">
        <v>10</v>
      </c>
      <c r="EF113" s="135"/>
      <c r="EG113" s="136"/>
      <c r="EH113" s="128"/>
      <c r="EI113" s="134"/>
      <c r="EJ113" s="135"/>
      <c r="EK113" s="136"/>
      <c r="EL113" s="128"/>
      <c r="EM113" s="134"/>
      <c r="EN113" s="135"/>
      <c r="EO113" s="136"/>
      <c r="EP113" s="128"/>
      <c r="EQ113" s="134"/>
      <c r="ER113" s="135"/>
      <c r="ES113" s="136"/>
      <c r="ET113" s="139">
        <v>200</v>
      </c>
      <c r="EU113" s="134">
        <v>5</v>
      </c>
      <c r="EV113" s="135"/>
      <c r="EW113" s="136"/>
      <c r="EX113" s="128"/>
      <c r="EY113" s="134"/>
      <c r="EZ113" s="135"/>
      <c r="FA113" s="136"/>
      <c r="FB113" s="128"/>
      <c r="FC113" s="134"/>
      <c r="FD113" s="135"/>
      <c r="FE113" s="136"/>
      <c r="FF113" s="128"/>
      <c r="FG113" s="134"/>
      <c r="FH113" s="135"/>
      <c r="FI113" s="136"/>
      <c r="FJ113" s="139">
        <v>225</v>
      </c>
      <c r="FK113" s="134">
        <v>-5</v>
      </c>
      <c r="FL113" s="135"/>
      <c r="FM113" s="136"/>
      <c r="FN113" s="128"/>
      <c r="FO113" s="134"/>
      <c r="FP113" s="135"/>
      <c r="FQ113" s="136"/>
      <c r="FR113" s="128"/>
      <c r="FS113" s="134"/>
      <c r="FT113" s="137">
        <v>175</v>
      </c>
      <c r="FU113" s="138">
        <v>185</v>
      </c>
      <c r="FV113" s="128">
        <v>180</v>
      </c>
      <c r="FW113" s="134" t="s">
        <v>5</v>
      </c>
      <c r="FX113" s="135"/>
      <c r="FY113" s="136"/>
      <c r="FZ113" s="128"/>
      <c r="GA113" s="134"/>
      <c r="GB113" s="135"/>
      <c r="GC113" s="136"/>
      <c r="GD113" s="139">
        <v>270</v>
      </c>
      <c r="GE113" s="134" t="s">
        <v>5</v>
      </c>
      <c r="GF113" s="135"/>
      <c r="GG113" s="136"/>
      <c r="GH113" s="128"/>
      <c r="GI113" s="134"/>
      <c r="GJ113" s="135"/>
      <c r="GK113" s="136"/>
      <c r="GL113" s="128"/>
      <c r="GM113" s="134"/>
      <c r="GN113" s="135"/>
      <c r="GO113" s="136"/>
      <c r="GP113" s="128"/>
      <c r="GQ113" s="134"/>
      <c r="GR113" s="78"/>
      <c r="GS113" s="93">
        <v>12</v>
      </c>
    </row>
    <row r="114" spans="1:201" ht="15.75" x14ac:dyDescent="0.25">
      <c r="A114">
        <v>1</v>
      </c>
      <c r="B114">
        <v>2012</v>
      </c>
      <c r="C114" s="71">
        <v>40913</v>
      </c>
      <c r="D114" s="78"/>
      <c r="E114" s="132"/>
      <c r="F114" s="139">
        <v>280</v>
      </c>
      <c r="G114" s="134" t="s">
        <v>5</v>
      </c>
      <c r="H114" s="135"/>
      <c r="I114" s="136"/>
      <c r="J114" s="128"/>
      <c r="K114" s="134"/>
      <c r="L114" s="135"/>
      <c r="M114" s="136"/>
      <c r="N114" s="128"/>
      <c r="O114" s="134"/>
      <c r="P114" s="135"/>
      <c r="Q114" s="136"/>
      <c r="R114" s="128"/>
      <c r="S114" s="134"/>
      <c r="T114" s="135"/>
      <c r="U114" s="136"/>
      <c r="V114" s="139">
        <v>203</v>
      </c>
      <c r="W114" s="134" t="s">
        <v>5</v>
      </c>
      <c r="X114" s="135"/>
      <c r="Y114" s="136"/>
      <c r="Z114" s="128"/>
      <c r="AA114" s="134"/>
      <c r="AB114" s="135"/>
      <c r="AC114" s="136"/>
      <c r="AD114" s="128"/>
      <c r="AE114" s="134"/>
      <c r="AF114" s="135"/>
      <c r="AG114" s="136"/>
      <c r="AH114" s="128"/>
      <c r="AI114" s="134"/>
      <c r="AJ114" s="135"/>
      <c r="AK114" s="136"/>
      <c r="AL114" s="139">
        <v>268</v>
      </c>
      <c r="AM114" s="134" t="s">
        <v>5</v>
      </c>
      <c r="AN114" s="135"/>
      <c r="AO114" s="136"/>
      <c r="AP114" s="128"/>
      <c r="AQ114" s="134"/>
      <c r="AR114" s="135"/>
      <c r="AS114" s="136"/>
      <c r="AT114" s="128"/>
      <c r="AU114" s="134"/>
      <c r="AV114" s="135"/>
      <c r="AW114" s="136"/>
      <c r="AX114" s="128"/>
      <c r="AY114" s="134"/>
      <c r="AZ114" s="135"/>
      <c r="BA114" s="136"/>
      <c r="BB114" s="139">
        <v>173</v>
      </c>
      <c r="BC114" s="134" t="s">
        <v>5</v>
      </c>
      <c r="BD114" s="135"/>
      <c r="BE114" s="136"/>
      <c r="BF114" s="128"/>
      <c r="BG114" s="134"/>
      <c r="BH114" s="135"/>
      <c r="BI114" s="136"/>
      <c r="BJ114" s="128"/>
      <c r="BK114" s="134"/>
      <c r="BL114" s="135"/>
      <c r="BM114" s="136"/>
      <c r="BN114" s="128"/>
      <c r="BO114" s="134"/>
      <c r="BP114" s="135"/>
      <c r="BQ114" s="136"/>
      <c r="BR114" s="139">
        <v>204</v>
      </c>
      <c r="BS114" s="134" t="s">
        <v>5</v>
      </c>
      <c r="BT114" s="135"/>
      <c r="BU114" s="136"/>
      <c r="BV114" s="128"/>
      <c r="BW114" s="134"/>
      <c r="BX114" s="135"/>
      <c r="BY114" s="136"/>
      <c r="BZ114" s="128"/>
      <c r="CA114" s="134"/>
      <c r="CB114" s="135"/>
      <c r="CC114" s="136"/>
      <c r="CD114" s="128"/>
      <c r="CE114" s="134"/>
      <c r="CF114" s="135"/>
      <c r="CG114" s="136"/>
      <c r="CH114" s="139">
        <v>178</v>
      </c>
      <c r="CI114" s="134" t="s">
        <v>5</v>
      </c>
      <c r="CJ114" s="135"/>
      <c r="CK114" s="136"/>
      <c r="CL114" s="128"/>
      <c r="CM114" s="134"/>
      <c r="CN114" s="135"/>
      <c r="CO114" s="136"/>
      <c r="CP114" s="128"/>
      <c r="CQ114" s="134"/>
      <c r="CR114" s="135"/>
      <c r="CS114" s="136"/>
      <c r="CT114" s="128"/>
      <c r="CU114" s="134"/>
      <c r="CV114" s="135"/>
      <c r="CW114" s="136"/>
      <c r="CX114" s="139">
        <v>210</v>
      </c>
      <c r="CY114" s="134" t="s">
        <v>5</v>
      </c>
      <c r="CZ114" s="135"/>
      <c r="DA114" s="136"/>
      <c r="DB114" s="128"/>
      <c r="DC114" s="134"/>
      <c r="DD114" s="135"/>
      <c r="DE114" s="136"/>
      <c r="DF114" s="128"/>
      <c r="DG114" s="134"/>
      <c r="DH114" s="135"/>
      <c r="DI114" s="136"/>
      <c r="DJ114" s="128"/>
      <c r="DK114" s="134"/>
      <c r="DL114" s="135"/>
      <c r="DM114" s="136"/>
      <c r="DN114" s="140">
        <v>181</v>
      </c>
      <c r="DO114" s="134" t="s">
        <v>5</v>
      </c>
      <c r="DP114" s="135"/>
      <c r="DQ114" s="136"/>
      <c r="DR114" s="128"/>
      <c r="DS114" s="134"/>
      <c r="DT114" s="135"/>
      <c r="DU114" s="136"/>
      <c r="DV114" s="128"/>
      <c r="DW114" s="134"/>
      <c r="DX114" s="135"/>
      <c r="DY114" s="136"/>
      <c r="DZ114" s="128"/>
      <c r="EA114" s="134"/>
      <c r="EB114" s="135"/>
      <c r="EC114" s="136"/>
      <c r="ED114" s="139">
        <v>213</v>
      </c>
      <c r="EE114" s="134" t="s">
        <v>5</v>
      </c>
      <c r="EF114" s="135"/>
      <c r="EG114" s="136"/>
      <c r="EH114" s="128"/>
      <c r="EI114" s="134"/>
      <c r="EJ114" s="135"/>
      <c r="EK114" s="136"/>
      <c r="EL114" s="128"/>
      <c r="EM114" s="134"/>
      <c r="EN114" s="135"/>
      <c r="EO114" s="136"/>
      <c r="EP114" s="128"/>
      <c r="EQ114" s="134"/>
      <c r="ER114" s="135"/>
      <c r="ES114" s="136"/>
      <c r="ET114" s="139">
        <v>200</v>
      </c>
      <c r="EU114" s="134" t="s">
        <v>5</v>
      </c>
      <c r="EV114" s="135"/>
      <c r="EW114" s="136"/>
      <c r="EX114" s="128"/>
      <c r="EY114" s="134"/>
      <c r="EZ114" s="135"/>
      <c r="FA114" s="136"/>
      <c r="FB114" s="128"/>
      <c r="FC114" s="134"/>
      <c r="FD114" s="135"/>
      <c r="FE114" s="136"/>
      <c r="FF114" s="128"/>
      <c r="FG114" s="134"/>
      <c r="FH114" s="135"/>
      <c r="FI114" s="136"/>
      <c r="FJ114" s="139">
        <v>225</v>
      </c>
      <c r="FK114" s="134" t="s">
        <v>5</v>
      </c>
      <c r="FL114" s="135"/>
      <c r="FM114" s="136"/>
      <c r="FN114" s="128"/>
      <c r="FO114" s="134"/>
      <c r="FP114" s="135"/>
      <c r="FQ114" s="136"/>
      <c r="FR114" s="128"/>
      <c r="FS114" s="134"/>
      <c r="FT114" s="135">
        <v>175</v>
      </c>
      <c r="FU114" s="136">
        <v>185</v>
      </c>
      <c r="FV114" s="128">
        <v>180</v>
      </c>
      <c r="FW114" s="134" t="s">
        <v>5</v>
      </c>
      <c r="FX114" s="135"/>
      <c r="FY114" s="136"/>
      <c r="FZ114" s="128"/>
      <c r="GA114" s="134"/>
      <c r="GB114" s="135"/>
      <c r="GC114" s="136"/>
      <c r="GD114" s="139">
        <v>270</v>
      </c>
      <c r="GE114" s="134" t="s">
        <v>5</v>
      </c>
      <c r="GF114" s="135"/>
      <c r="GG114" s="136"/>
      <c r="GH114" s="128"/>
      <c r="GI114" s="134"/>
      <c r="GJ114" s="135"/>
      <c r="GK114" s="136"/>
      <c r="GL114" s="128"/>
      <c r="GM114" s="134"/>
      <c r="GN114" s="135"/>
      <c r="GO114" s="136"/>
      <c r="GP114" s="128"/>
      <c r="GQ114" s="134"/>
      <c r="GR114" s="78"/>
      <c r="GS114" s="93">
        <v>1</v>
      </c>
    </row>
    <row r="115" spans="1:201" ht="15.75" x14ac:dyDescent="0.25">
      <c r="A115">
        <v>1</v>
      </c>
      <c r="B115">
        <v>2012</v>
      </c>
      <c r="C115" s="71">
        <v>40920</v>
      </c>
      <c r="D115" s="78"/>
      <c r="E115" s="132"/>
      <c r="F115" s="94">
        <v>283</v>
      </c>
      <c r="G115" s="134">
        <v>3</v>
      </c>
      <c r="H115" s="135"/>
      <c r="I115" s="136"/>
      <c r="J115" s="128"/>
      <c r="K115" s="134"/>
      <c r="L115" s="135"/>
      <c r="M115" s="136"/>
      <c r="N115" s="128"/>
      <c r="O115" s="134"/>
      <c r="P115" s="135"/>
      <c r="Q115" s="136"/>
      <c r="R115" s="128"/>
      <c r="S115" s="134"/>
      <c r="T115" s="135"/>
      <c r="U115" s="136"/>
      <c r="V115" s="94">
        <v>206</v>
      </c>
      <c r="W115" s="134">
        <v>3</v>
      </c>
      <c r="X115" s="135"/>
      <c r="Y115" s="136"/>
      <c r="Z115" s="128"/>
      <c r="AA115" s="134"/>
      <c r="AB115" s="135"/>
      <c r="AC115" s="136"/>
      <c r="AD115" s="128"/>
      <c r="AE115" s="134"/>
      <c r="AF115" s="135"/>
      <c r="AG115" s="136"/>
      <c r="AH115" s="128"/>
      <c r="AI115" s="134"/>
      <c r="AJ115" s="135"/>
      <c r="AK115" s="136"/>
      <c r="AL115" s="94">
        <v>270</v>
      </c>
      <c r="AM115" s="134">
        <v>2</v>
      </c>
      <c r="AN115" s="135"/>
      <c r="AO115" s="136"/>
      <c r="AP115" s="128"/>
      <c r="AQ115" s="134"/>
      <c r="AR115" s="135"/>
      <c r="AS115" s="136"/>
      <c r="AT115" s="128"/>
      <c r="AU115" s="134"/>
      <c r="AV115" s="135"/>
      <c r="AW115" s="136"/>
      <c r="AX115" s="128"/>
      <c r="AY115" s="134"/>
      <c r="AZ115" s="135"/>
      <c r="BA115" s="136"/>
      <c r="BB115" s="94">
        <v>192</v>
      </c>
      <c r="BC115" s="134">
        <v>19</v>
      </c>
      <c r="BD115" s="135"/>
      <c r="BE115" s="136"/>
      <c r="BF115" s="128"/>
      <c r="BG115" s="134"/>
      <c r="BH115" s="135"/>
      <c r="BI115" s="136"/>
      <c r="BJ115" s="128"/>
      <c r="BK115" s="134"/>
      <c r="BL115" s="135"/>
      <c r="BM115" s="136"/>
      <c r="BN115" s="128"/>
      <c r="BO115" s="134"/>
      <c r="BP115" s="135"/>
      <c r="BQ115" s="136"/>
      <c r="BR115" s="94">
        <v>207</v>
      </c>
      <c r="BS115" s="134">
        <v>3</v>
      </c>
      <c r="BT115" s="135"/>
      <c r="BU115" s="136"/>
      <c r="BV115" s="128"/>
      <c r="BW115" s="134"/>
      <c r="BX115" s="135"/>
      <c r="BY115" s="136"/>
      <c r="BZ115" s="128"/>
      <c r="CA115" s="134"/>
      <c r="CB115" s="135"/>
      <c r="CC115" s="136"/>
      <c r="CD115" s="128"/>
      <c r="CE115" s="134"/>
      <c r="CF115" s="135"/>
      <c r="CG115" s="136"/>
      <c r="CH115" s="94">
        <v>190</v>
      </c>
      <c r="CI115" s="134">
        <v>12</v>
      </c>
      <c r="CJ115" s="135"/>
      <c r="CK115" s="136"/>
      <c r="CL115" s="128"/>
      <c r="CM115" s="134"/>
      <c r="CN115" s="135"/>
      <c r="CO115" s="136"/>
      <c r="CP115" s="128"/>
      <c r="CQ115" s="134"/>
      <c r="CR115" s="135"/>
      <c r="CS115" s="136"/>
      <c r="CT115" s="128"/>
      <c r="CU115" s="134"/>
      <c r="CV115" s="135"/>
      <c r="CW115" s="136"/>
      <c r="CX115" s="94">
        <v>222</v>
      </c>
      <c r="CY115" s="134">
        <v>12</v>
      </c>
      <c r="CZ115" s="135"/>
      <c r="DA115" s="136"/>
      <c r="DB115" s="128"/>
      <c r="DC115" s="134"/>
      <c r="DD115" s="135"/>
      <c r="DE115" s="136"/>
      <c r="DF115" s="128"/>
      <c r="DG115" s="134"/>
      <c r="DH115" s="135"/>
      <c r="DI115" s="136"/>
      <c r="DJ115" s="128"/>
      <c r="DK115" s="134"/>
      <c r="DL115" s="135"/>
      <c r="DM115" s="136"/>
      <c r="DN115" s="94">
        <v>193</v>
      </c>
      <c r="DO115" s="134">
        <v>12</v>
      </c>
      <c r="DP115" s="135"/>
      <c r="DQ115" s="136"/>
      <c r="DR115" s="128"/>
      <c r="DS115" s="134"/>
      <c r="DT115" s="135"/>
      <c r="DU115" s="136"/>
      <c r="DV115" s="128"/>
      <c r="DW115" s="134"/>
      <c r="DX115" s="135"/>
      <c r="DY115" s="136"/>
      <c r="DZ115" s="128"/>
      <c r="EA115" s="134"/>
      <c r="EB115" s="135"/>
      <c r="EC115" s="136"/>
      <c r="ED115" s="94">
        <v>217</v>
      </c>
      <c r="EE115" s="134">
        <v>4</v>
      </c>
      <c r="EF115" s="135"/>
      <c r="EG115" s="136"/>
      <c r="EH115" s="128"/>
      <c r="EI115" s="134"/>
      <c r="EJ115" s="135"/>
      <c r="EK115" s="136"/>
      <c r="EL115" s="128"/>
      <c r="EM115" s="134"/>
      <c r="EN115" s="135"/>
      <c r="EO115" s="136"/>
      <c r="EP115" s="128"/>
      <c r="EQ115" s="134"/>
      <c r="ER115" s="135"/>
      <c r="ES115" s="136"/>
      <c r="ET115" s="94">
        <v>220</v>
      </c>
      <c r="EU115" s="134">
        <v>20</v>
      </c>
      <c r="EV115" s="135"/>
      <c r="EW115" s="136"/>
      <c r="EX115" s="128"/>
      <c r="EY115" s="134"/>
      <c r="EZ115" s="135"/>
      <c r="FA115" s="136"/>
      <c r="FB115" s="128"/>
      <c r="FC115" s="134"/>
      <c r="FD115" s="135"/>
      <c r="FE115" s="136"/>
      <c r="FF115" s="128"/>
      <c r="FG115" s="134"/>
      <c r="FH115" s="135"/>
      <c r="FI115" s="136"/>
      <c r="FJ115" s="94">
        <v>235</v>
      </c>
      <c r="FK115" s="134">
        <v>10</v>
      </c>
      <c r="FL115" s="135"/>
      <c r="FM115" s="136"/>
      <c r="FN115" s="128"/>
      <c r="FO115" s="134"/>
      <c r="FP115" s="135"/>
      <c r="FQ115" s="136"/>
      <c r="FR115" s="128"/>
      <c r="FS115" s="134"/>
      <c r="FT115" s="135">
        <v>175</v>
      </c>
      <c r="FU115" s="136">
        <v>185</v>
      </c>
      <c r="FV115" s="128">
        <v>180</v>
      </c>
      <c r="FW115" s="134" t="s">
        <v>5</v>
      </c>
      <c r="FX115" s="135"/>
      <c r="FY115" s="136"/>
      <c r="FZ115" s="128"/>
      <c r="GA115" s="134"/>
      <c r="GB115" s="135"/>
      <c r="GC115" s="136"/>
      <c r="GD115" s="94">
        <v>280</v>
      </c>
      <c r="GE115" s="134">
        <v>10</v>
      </c>
      <c r="GF115" s="135"/>
      <c r="GG115" s="136"/>
      <c r="GH115" s="128"/>
      <c r="GI115" s="134"/>
      <c r="GJ115" s="135"/>
      <c r="GK115" s="136"/>
      <c r="GL115" s="128"/>
      <c r="GM115" s="134"/>
      <c r="GN115" s="135"/>
      <c r="GO115" s="136"/>
      <c r="GP115" s="128"/>
      <c r="GQ115" s="134"/>
      <c r="GR115" s="78"/>
      <c r="GS115" s="93">
        <v>1</v>
      </c>
    </row>
    <row r="116" spans="1:201" ht="15.75" x14ac:dyDescent="0.25">
      <c r="A116">
        <v>1</v>
      </c>
      <c r="B116">
        <v>2012</v>
      </c>
      <c r="C116" s="71">
        <v>40927</v>
      </c>
      <c r="D116" s="78"/>
      <c r="E116" s="132"/>
      <c r="F116" s="94">
        <v>278</v>
      </c>
      <c r="G116" s="134">
        <v>-5</v>
      </c>
      <c r="H116" s="135"/>
      <c r="I116" s="136"/>
      <c r="J116" s="128"/>
      <c r="K116" s="134"/>
      <c r="L116" s="135"/>
      <c r="M116" s="136"/>
      <c r="N116" s="128"/>
      <c r="O116" s="134"/>
      <c r="P116" s="135"/>
      <c r="Q116" s="136"/>
      <c r="R116" s="128"/>
      <c r="S116" s="134"/>
      <c r="T116" s="135"/>
      <c r="U116" s="136"/>
      <c r="V116" s="94">
        <v>208</v>
      </c>
      <c r="W116" s="134">
        <v>2</v>
      </c>
      <c r="X116" s="135"/>
      <c r="Y116" s="136"/>
      <c r="Z116" s="128"/>
      <c r="AA116" s="134"/>
      <c r="AB116" s="135"/>
      <c r="AC116" s="136"/>
      <c r="AD116" s="128"/>
      <c r="AE116" s="134"/>
      <c r="AF116" s="135"/>
      <c r="AG116" s="136"/>
      <c r="AH116" s="128"/>
      <c r="AI116" s="134"/>
      <c r="AJ116" s="135"/>
      <c r="AK116" s="136"/>
      <c r="AL116" s="94">
        <v>272</v>
      </c>
      <c r="AM116" s="134">
        <v>2</v>
      </c>
      <c r="AN116" s="135"/>
      <c r="AO116" s="136"/>
      <c r="AP116" s="128"/>
      <c r="AQ116" s="134"/>
      <c r="AR116" s="135"/>
      <c r="AS116" s="136"/>
      <c r="AT116" s="128"/>
      <c r="AU116" s="134"/>
      <c r="AV116" s="135"/>
      <c r="AW116" s="136"/>
      <c r="AX116" s="128"/>
      <c r="AY116" s="134"/>
      <c r="AZ116" s="135"/>
      <c r="BA116" s="136"/>
      <c r="BB116" s="94">
        <v>194</v>
      </c>
      <c r="BC116" s="134">
        <v>2</v>
      </c>
      <c r="BD116" s="135"/>
      <c r="BE116" s="136"/>
      <c r="BF116" s="128"/>
      <c r="BG116" s="134"/>
      <c r="BH116" s="135"/>
      <c r="BI116" s="136"/>
      <c r="BJ116" s="128"/>
      <c r="BK116" s="134"/>
      <c r="BL116" s="135"/>
      <c r="BM116" s="136"/>
      <c r="BN116" s="128"/>
      <c r="BO116" s="134"/>
      <c r="BP116" s="135"/>
      <c r="BQ116" s="136"/>
      <c r="BR116" s="94">
        <v>209</v>
      </c>
      <c r="BS116" s="134">
        <v>2</v>
      </c>
      <c r="BT116" s="135"/>
      <c r="BU116" s="136"/>
      <c r="BV116" s="128"/>
      <c r="BW116" s="134"/>
      <c r="BX116" s="135"/>
      <c r="BY116" s="136"/>
      <c r="BZ116" s="128"/>
      <c r="CA116" s="134"/>
      <c r="CB116" s="135"/>
      <c r="CC116" s="136"/>
      <c r="CD116" s="128"/>
      <c r="CE116" s="134"/>
      <c r="CF116" s="135"/>
      <c r="CG116" s="136"/>
      <c r="CH116" s="94">
        <v>188</v>
      </c>
      <c r="CI116" s="134">
        <v>-2</v>
      </c>
      <c r="CJ116" s="135"/>
      <c r="CK116" s="136"/>
      <c r="CL116" s="128"/>
      <c r="CM116" s="134"/>
      <c r="CN116" s="135"/>
      <c r="CO116" s="136"/>
      <c r="CP116" s="128"/>
      <c r="CQ116" s="134"/>
      <c r="CR116" s="135"/>
      <c r="CS116" s="136"/>
      <c r="CT116" s="128"/>
      <c r="CU116" s="134"/>
      <c r="CV116" s="135"/>
      <c r="CW116" s="136"/>
      <c r="CX116" s="94">
        <v>220</v>
      </c>
      <c r="CY116" s="134">
        <v>-2</v>
      </c>
      <c r="CZ116" s="135"/>
      <c r="DA116" s="136"/>
      <c r="DB116" s="128"/>
      <c r="DC116" s="134"/>
      <c r="DD116" s="135"/>
      <c r="DE116" s="136"/>
      <c r="DF116" s="128"/>
      <c r="DG116" s="134"/>
      <c r="DH116" s="135"/>
      <c r="DI116" s="136"/>
      <c r="DJ116" s="128"/>
      <c r="DK116" s="134"/>
      <c r="DL116" s="135"/>
      <c r="DM116" s="136"/>
      <c r="DN116" s="94">
        <v>191</v>
      </c>
      <c r="DO116" s="134">
        <v>-2</v>
      </c>
      <c r="DP116" s="135"/>
      <c r="DQ116" s="136"/>
      <c r="DR116" s="128"/>
      <c r="DS116" s="134"/>
      <c r="DT116" s="135"/>
      <c r="DU116" s="136"/>
      <c r="DV116" s="128"/>
      <c r="DW116" s="134"/>
      <c r="DX116" s="135"/>
      <c r="DY116" s="136"/>
      <c r="DZ116" s="128"/>
      <c r="EA116" s="134"/>
      <c r="EB116" s="135"/>
      <c r="EC116" s="136"/>
      <c r="ED116" s="94">
        <v>215</v>
      </c>
      <c r="EE116" s="134">
        <v>-2</v>
      </c>
      <c r="EF116" s="135"/>
      <c r="EG116" s="136"/>
      <c r="EH116" s="128"/>
      <c r="EI116" s="134"/>
      <c r="EJ116" s="135"/>
      <c r="EK116" s="136"/>
      <c r="EL116" s="128"/>
      <c r="EM116" s="134"/>
      <c r="EN116" s="135"/>
      <c r="EO116" s="136"/>
      <c r="EP116" s="128"/>
      <c r="EQ116" s="134"/>
      <c r="ER116" s="135"/>
      <c r="ES116" s="136"/>
      <c r="ET116" s="94">
        <v>217</v>
      </c>
      <c r="EU116" s="134">
        <v>-3</v>
      </c>
      <c r="EV116" s="135"/>
      <c r="EW116" s="136"/>
      <c r="EX116" s="128"/>
      <c r="EY116" s="134"/>
      <c r="EZ116" s="135"/>
      <c r="FA116" s="136"/>
      <c r="FB116" s="128"/>
      <c r="FC116" s="134"/>
      <c r="FD116" s="135"/>
      <c r="FE116" s="136"/>
      <c r="FF116" s="128"/>
      <c r="FG116" s="134"/>
      <c r="FH116" s="135"/>
      <c r="FI116" s="136"/>
      <c r="FJ116" s="94">
        <v>235</v>
      </c>
      <c r="FK116" s="134" t="s">
        <v>5</v>
      </c>
      <c r="FL116" s="135"/>
      <c r="FM116" s="136"/>
      <c r="FN116" s="128"/>
      <c r="FO116" s="134"/>
      <c r="FP116" s="135"/>
      <c r="FQ116" s="136"/>
      <c r="FR116" s="128"/>
      <c r="FS116" s="134"/>
      <c r="FT116" s="137">
        <v>175</v>
      </c>
      <c r="FU116" s="138">
        <v>185</v>
      </c>
      <c r="FV116" s="128">
        <v>180</v>
      </c>
      <c r="FW116" s="134" t="s">
        <v>5</v>
      </c>
      <c r="FX116" s="135"/>
      <c r="FY116" s="136"/>
      <c r="FZ116" s="128"/>
      <c r="GA116" s="134"/>
      <c r="GB116" s="135"/>
      <c r="GC116" s="136"/>
      <c r="GD116" s="94">
        <v>270</v>
      </c>
      <c r="GE116" s="134">
        <v>-10</v>
      </c>
      <c r="GF116" s="135"/>
      <c r="GG116" s="136"/>
      <c r="GH116" s="128"/>
      <c r="GI116" s="134"/>
      <c r="GJ116" s="135"/>
      <c r="GK116" s="136"/>
      <c r="GL116" s="128"/>
      <c r="GM116" s="134"/>
      <c r="GN116" s="135"/>
      <c r="GO116" s="136"/>
      <c r="GP116" s="128"/>
      <c r="GQ116" s="134"/>
      <c r="GR116" s="78"/>
      <c r="GS116" s="93">
        <v>1</v>
      </c>
    </row>
    <row r="117" spans="1:201" ht="15.75" x14ac:dyDescent="0.25">
      <c r="A117">
        <v>1</v>
      </c>
      <c r="B117">
        <v>2012</v>
      </c>
      <c r="C117" s="71">
        <v>40934</v>
      </c>
      <c r="D117" s="78"/>
      <c r="E117" s="132"/>
      <c r="F117" s="94">
        <v>280</v>
      </c>
      <c r="G117" s="134">
        <v>2</v>
      </c>
      <c r="H117" s="135"/>
      <c r="I117" s="136"/>
      <c r="J117" s="128"/>
      <c r="K117" s="134"/>
      <c r="L117" s="135"/>
      <c r="M117" s="136"/>
      <c r="N117" s="128"/>
      <c r="O117" s="134"/>
      <c r="P117" s="135"/>
      <c r="Q117" s="136"/>
      <c r="R117" s="128"/>
      <c r="S117" s="134"/>
      <c r="T117" s="135"/>
      <c r="U117" s="136"/>
      <c r="V117" s="94">
        <v>212</v>
      </c>
      <c r="W117" s="134">
        <v>4</v>
      </c>
      <c r="X117" s="135"/>
      <c r="Y117" s="136"/>
      <c r="Z117" s="128"/>
      <c r="AA117" s="134"/>
      <c r="AB117" s="135"/>
      <c r="AC117" s="136"/>
      <c r="AD117" s="128"/>
      <c r="AE117" s="134"/>
      <c r="AF117" s="135"/>
      <c r="AG117" s="136"/>
      <c r="AH117" s="128"/>
      <c r="AI117" s="134"/>
      <c r="AJ117" s="135"/>
      <c r="AK117" s="136"/>
      <c r="AL117" s="94">
        <v>262</v>
      </c>
      <c r="AM117" s="134">
        <v>-10</v>
      </c>
      <c r="AN117" s="135"/>
      <c r="AO117" s="136"/>
      <c r="AP117" s="128"/>
      <c r="AQ117" s="134"/>
      <c r="AR117" s="135"/>
      <c r="AS117" s="136"/>
      <c r="AT117" s="128"/>
      <c r="AU117" s="134"/>
      <c r="AV117" s="135"/>
      <c r="AW117" s="136"/>
      <c r="AX117" s="128"/>
      <c r="AY117" s="134"/>
      <c r="AZ117" s="135"/>
      <c r="BA117" s="136"/>
      <c r="BB117" s="94">
        <v>191</v>
      </c>
      <c r="BC117" s="134">
        <v>-3</v>
      </c>
      <c r="BD117" s="135"/>
      <c r="BE117" s="136"/>
      <c r="BF117" s="128"/>
      <c r="BG117" s="134"/>
      <c r="BH117" s="135"/>
      <c r="BI117" s="136"/>
      <c r="BJ117" s="128"/>
      <c r="BK117" s="134"/>
      <c r="BL117" s="135"/>
      <c r="BM117" s="136"/>
      <c r="BN117" s="128"/>
      <c r="BO117" s="134"/>
      <c r="BP117" s="135"/>
      <c r="BQ117" s="136"/>
      <c r="BR117" s="94">
        <v>206</v>
      </c>
      <c r="BS117" s="134">
        <v>-3</v>
      </c>
      <c r="BT117" s="135"/>
      <c r="BU117" s="136"/>
      <c r="BV117" s="128"/>
      <c r="BW117" s="134"/>
      <c r="BX117" s="135"/>
      <c r="BY117" s="136"/>
      <c r="BZ117" s="128"/>
      <c r="CA117" s="134"/>
      <c r="CB117" s="135"/>
      <c r="CC117" s="136"/>
      <c r="CD117" s="128"/>
      <c r="CE117" s="134"/>
      <c r="CF117" s="135"/>
      <c r="CG117" s="136"/>
      <c r="CH117" s="94">
        <v>186</v>
      </c>
      <c r="CI117" s="134">
        <v>-2</v>
      </c>
      <c r="CJ117" s="135"/>
      <c r="CK117" s="136"/>
      <c r="CL117" s="128"/>
      <c r="CM117" s="134"/>
      <c r="CN117" s="135"/>
      <c r="CO117" s="136"/>
      <c r="CP117" s="128"/>
      <c r="CQ117" s="134"/>
      <c r="CR117" s="135"/>
      <c r="CS117" s="136"/>
      <c r="CT117" s="128"/>
      <c r="CU117" s="134"/>
      <c r="CV117" s="135"/>
      <c r="CW117" s="136"/>
      <c r="CX117" s="94">
        <v>215</v>
      </c>
      <c r="CY117" s="134">
        <v>-5</v>
      </c>
      <c r="CZ117" s="135"/>
      <c r="DA117" s="136"/>
      <c r="DB117" s="128"/>
      <c r="DC117" s="134"/>
      <c r="DD117" s="135"/>
      <c r="DE117" s="136"/>
      <c r="DF117" s="128"/>
      <c r="DG117" s="134"/>
      <c r="DH117" s="135"/>
      <c r="DI117" s="136"/>
      <c r="DJ117" s="128"/>
      <c r="DK117" s="134"/>
      <c r="DL117" s="135"/>
      <c r="DM117" s="136"/>
      <c r="DN117" s="94">
        <v>186</v>
      </c>
      <c r="DO117" s="134">
        <v>-5</v>
      </c>
      <c r="DP117" s="135"/>
      <c r="DQ117" s="136"/>
      <c r="DR117" s="128"/>
      <c r="DS117" s="134"/>
      <c r="DT117" s="135"/>
      <c r="DU117" s="136"/>
      <c r="DV117" s="128"/>
      <c r="DW117" s="134"/>
      <c r="DX117" s="135"/>
      <c r="DY117" s="136"/>
      <c r="DZ117" s="128"/>
      <c r="EA117" s="134"/>
      <c r="EB117" s="135"/>
      <c r="EC117" s="136"/>
      <c r="ED117" s="94">
        <v>217</v>
      </c>
      <c r="EE117" s="134">
        <v>2</v>
      </c>
      <c r="EF117" s="135"/>
      <c r="EG117" s="136"/>
      <c r="EH117" s="128"/>
      <c r="EI117" s="134"/>
      <c r="EJ117" s="135"/>
      <c r="EK117" s="136"/>
      <c r="EL117" s="128"/>
      <c r="EM117" s="134"/>
      <c r="EN117" s="135"/>
      <c r="EO117" s="136"/>
      <c r="EP117" s="128"/>
      <c r="EQ117" s="134"/>
      <c r="ER117" s="135"/>
      <c r="ES117" s="136"/>
      <c r="ET117" s="94">
        <v>212</v>
      </c>
      <c r="EU117" s="134">
        <v>-5</v>
      </c>
      <c r="EV117" s="135"/>
      <c r="EW117" s="136"/>
      <c r="EX117" s="128"/>
      <c r="EY117" s="134"/>
      <c r="EZ117" s="135"/>
      <c r="FA117" s="136"/>
      <c r="FB117" s="128"/>
      <c r="FC117" s="134"/>
      <c r="FD117" s="135"/>
      <c r="FE117" s="136"/>
      <c r="FF117" s="128"/>
      <c r="FG117" s="134"/>
      <c r="FH117" s="135"/>
      <c r="FI117" s="136"/>
      <c r="FJ117" s="94">
        <v>240</v>
      </c>
      <c r="FK117" s="134">
        <v>5</v>
      </c>
      <c r="FL117" s="135"/>
      <c r="FM117" s="136"/>
      <c r="FN117" s="128"/>
      <c r="FO117" s="134"/>
      <c r="FP117" s="135"/>
      <c r="FQ117" s="136"/>
      <c r="FR117" s="128"/>
      <c r="FS117" s="134"/>
      <c r="FT117" s="137">
        <v>175</v>
      </c>
      <c r="FU117" s="138">
        <v>185</v>
      </c>
      <c r="FV117" s="128">
        <v>180</v>
      </c>
      <c r="FW117" s="134" t="s">
        <v>5</v>
      </c>
      <c r="FX117" s="135"/>
      <c r="FY117" s="136"/>
      <c r="FZ117" s="128"/>
      <c r="GA117" s="134"/>
      <c r="GB117" s="135"/>
      <c r="GC117" s="136"/>
      <c r="GD117" s="94">
        <v>265</v>
      </c>
      <c r="GE117" s="134">
        <v>-5</v>
      </c>
      <c r="GF117" s="135"/>
      <c r="GG117" s="136"/>
      <c r="GH117" s="128"/>
      <c r="GI117" s="134"/>
      <c r="GJ117" s="135"/>
      <c r="GK117" s="136"/>
      <c r="GL117" s="128"/>
      <c r="GM117" s="134"/>
      <c r="GN117" s="135"/>
      <c r="GO117" s="136"/>
      <c r="GP117" s="128"/>
      <c r="GQ117" s="134"/>
      <c r="GR117" s="78"/>
      <c r="GS117" s="93">
        <v>1</v>
      </c>
    </row>
    <row r="118" spans="1:201" ht="15.75" x14ac:dyDescent="0.25">
      <c r="A118">
        <v>2</v>
      </c>
      <c r="B118">
        <v>2012</v>
      </c>
      <c r="C118" s="71">
        <v>40941</v>
      </c>
      <c r="D118" s="78"/>
      <c r="E118" s="132"/>
      <c r="F118" s="94">
        <v>284</v>
      </c>
      <c r="G118" s="134">
        <v>4</v>
      </c>
      <c r="H118" s="135"/>
      <c r="I118" s="136"/>
      <c r="J118" s="128"/>
      <c r="K118" s="134"/>
      <c r="L118" s="135"/>
      <c r="M118" s="136"/>
      <c r="N118" s="128"/>
      <c r="O118" s="134"/>
      <c r="P118" s="135"/>
      <c r="Q118" s="136"/>
      <c r="R118" s="128"/>
      <c r="S118" s="134"/>
      <c r="T118" s="135"/>
      <c r="U118" s="136"/>
      <c r="V118" s="94">
        <v>214</v>
      </c>
      <c r="W118" s="134">
        <v>2</v>
      </c>
      <c r="X118" s="135"/>
      <c r="Y118" s="136"/>
      <c r="Z118" s="128"/>
      <c r="AA118" s="134"/>
      <c r="AB118" s="135"/>
      <c r="AC118" s="136"/>
      <c r="AD118" s="128"/>
      <c r="AE118" s="134"/>
      <c r="AF118" s="135"/>
      <c r="AG118" s="136"/>
      <c r="AH118" s="128"/>
      <c r="AI118" s="134"/>
      <c r="AJ118" s="135"/>
      <c r="AK118" s="136"/>
      <c r="AL118" s="94">
        <v>264</v>
      </c>
      <c r="AM118" s="134">
        <v>2</v>
      </c>
      <c r="AN118" s="135"/>
      <c r="AO118" s="136"/>
      <c r="AP118" s="128"/>
      <c r="AQ118" s="134"/>
      <c r="AR118" s="135"/>
      <c r="AS118" s="136"/>
      <c r="AT118" s="128"/>
      <c r="AU118" s="134"/>
      <c r="AV118" s="135"/>
      <c r="AW118" s="136"/>
      <c r="AX118" s="128"/>
      <c r="AY118" s="134"/>
      <c r="AZ118" s="135"/>
      <c r="BA118" s="136"/>
      <c r="BB118" s="94">
        <v>191</v>
      </c>
      <c r="BC118" s="134" t="s">
        <v>5</v>
      </c>
      <c r="BD118" s="135"/>
      <c r="BE118" s="136"/>
      <c r="BF118" s="128"/>
      <c r="BG118" s="134"/>
      <c r="BH118" s="135"/>
      <c r="BI118" s="136"/>
      <c r="BJ118" s="128"/>
      <c r="BK118" s="134"/>
      <c r="BL118" s="135"/>
      <c r="BM118" s="136"/>
      <c r="BN118" s="128"/>
      <c r="BO118" s="134"/>
      <c r="BP118" s="135"/>
      <c r="BQ118" s="136"/>
      <c r="BR118" s="94">
        <v>206</v>
      </c>
      <c r="BS118" s="134" t="s">
        <v>5</v>
      </c>
      <c r="BT118" s="135"/>
      <c r="BU118" s="136"/>
      <c r="BV118" s="128"/>
      <c r="BW118" s="134"/>
      <c r="BX118" s="135"/>
      <c r="BY118" s="136"/>
      <c r="BZ118" s="128"/>
      <c r="CA118" s="134"/>
      <c r="CB118" s="135"/>
      <c r="CC118" s="136"/>
      <c r="CD118" s="128"/>
      <c r="CE118" s="134"/>
      <c r="CF118" s="135"/>
      <c r="CG118" s="136"/>
      <c r="CH118" s="94">
        <v>190</v>
      </c>
      <c r="CI118" s="134">
        <v>4</v>
      </c>
      <c r="CJ118" s="135"/>
      <c r="CK118" s="136"/>
      <c r="CL118" s="128"/>
      <c r="CM118" s="134"/>
      <c r="CN118" s="135"/>
      <c r="CO118" s="136"/>
      <c r="CP118" s="128"/>
      <c r="CQ118" s="134"/>
      <c r="CR118" s="135"/>
      <c r="CS118" s="136"/>
      <c r="CT118" s="128"/>
      <c r="CU118" s="134"/>
      <c r="CV118" s="135"/>
      <c r="CW118" s="136"/>
      <c r="CX118" s="94">
        <v>219</v>
      </c>
      <c r="CY118" s="134">
        <v>4</v>
      </c>
      <c r="CZ118" s="135"/>
      <c r="DA118" s="136"/>
      <c r="DB118" s="128"/>
      <c r="DC118" s="134"/>
      <c r="DD118" s="135"/>
      <c r="DE118" s="136"/>
      <c r="DF118" s="128"/>
      <c r="DG118" s="134"/>
      <c r="DH118" s="135"/>
      <c r="DI118" s="136"/>
      <c r="DJ118" s="128"/>
      <c r="DK118" s="134"/>
      <c r="DL118" s="135"/>
      <c r="DM118" s="136"/>
      <c r="DN118" s="94">
        <v>190</v>
      </c>
      <c r="DO118" s="134">
        <v>4</v>
      </c>
      <c r="DP118" s="135"/>
      <c r="DQ118" s="136"/>
      <c r="DR118" s="128"/>
      <c r="DS118" s="134"/>
      <c r="DT118" s="135"/>
      <c r="DU118" s="136"/>
      <c r="DV118" s="128"/>
      <c r="DW118" s="134"/>
      <c r="DX118" s="135"/>
      <c r="DY118" s="136"/>
      <c r="DZ118" s="128"/>
      <c r="EA118" s="134"/>
      <c r="EB118" s="135"/>
      <c r="EC118" s="136"/>
      <c r="ED118" s="94">
        <v>216</v>
      </c>
      <c r="EE118" s="134">
        <v>-1</v>
      </c>
      <c r="EF118" s="135"/>
      <c r="EG118" s="136"/>
      <c r="EH118" s="128"/>
      <c r="EI118" s="134"/>
      <c r="EJ118" s="135"/>
      <c r="EK118" s="136"/>
      <c r="EL118" s="128"/>
      <c r="EM118" s="134"/>
      <c r="EN118" s="135"/>
      <c r="EO118" s="136"/>
      <c r="EP118" s="128"/>
      <c r="EQ118" s="134"/>
      <c r="ER118" s="135"/>
      <c r="ES118" s="136"/>
      <c r="ET118" s="94">
        <v>211</v>
      </c>
      <c r="EU118" s="134">
        <v>-1</v>
      </c>
      <c r="EV118" s="135"/>
      <c r="EW118" s="136"/>
      <c r="EX118" s="128"/>
      <c r="EY118" s="134"/>
      <c r="EZ118" s="135"/>
      <c r="FA118" s="136"/>
      <c r="FB118" s="128"/>
      <c r="FC118" s="134"/>
      <c r="FD118" s="135"/>
      <c r="FE118" s="136"/>
      <c r="FF118" s="128"/>
      <c r="FG118" s="134"/>
      <c r="FH118" s="135"/>
      <c r="FI118" s="136"/>
      <c r="FJ118" s="94">
        <v>240</v>
      </c>
      <c r="FK118" s="134" t="s">
        <v>5</v>
      </c>
      <c r="FL118" s="135"/>
      <c r="FM118" s="136"/>
      <c r="FN118" s="128"/>
      <c r="FO118" s="134"/>
      <c r="FP118" s="135"/>
      <c r="FQ118" s="136"/>
      <c r="FR118" s="128"/>
      <c r="FS118" s="134"/>
      <c r="FT118" s="137">
        <v>175</v>
      </c>
      <c r="FU118" s="138">
        <v>185</v>
      </c>
      <c r="FV118" s="128">
        <v>180</v>
      </c>
      <c r="FW118" s="134" t="s">
        <v>5</v>
      </c>
      <c r="FX118" s="135"/>
      <c r="FY118" s="136"/>
      <c r="FZ118" s="128"/>
      <c r="GA118" s="134"/>
      <c r="GB118" s="135"/>
      <c r="GC118" s="136"/>
      <c r="GD118" s="94">
        <v>270</v>
      </c>
      <c r="GE118" s="134">
        <v>5</v>
      </c>
      <c r="GF118" s="135"/>
      <c r="GG118" s="136"/>
      <c r="GH118" s="128"/>
      <c r="GI118" s="134"/>
      <c r="GJ118" s="135"/>
      <c r="GK118" s="136"/>
      <c r="GL118" s="128"/>
      <c r="GM118" s="134"/>
      <c r="GN118" s="135"/>
      <c r="GO118" s="136"/>
      <c r="GP118" s="128"/>
      <c r="GQ118" s="134"/>
      <c r="GR118" s="78"/>
      <c r="GS118" s="93">
        <v>2</v>
      </c>
    </row>
    <row r="119" spans="1:201" ht="15.75" x14ac:dyDescent="0.25">
      <c r="A119">
        <v>2</v>
      </c>
      <c r="B119">
        <v>2012</v>
      </c>
      <c r="C119" s="71">
        <v>40948</v>
      </c>
      <c r="D119" s="78"/>
      <c r="E119" s="132"/>
      <c r="F119" s="94">
        <v>284</v>
      </c>
      <c r="G119" s="134" t="s">
        <v>5</v>
      </c>
      <c r="H119" s="135"/>
      <c r="I119" s="136"/>
      <c r="J119" s="128"/>
      <c r="K119" s="134"/>
      <c r="L119" s="135"/>
      <c r="M119" s="136"/>
      <c r="N119" s="128"/>
      <c r="O119" s="134"/>
      <c r="P119" s="135"/>
      <c r="Q119" s="136"/>
      <c r="R119" s="128"/>
      <c r="S119" s="134"/>
      <c r="T119" s="135"/>
      <c r="U119" s="136"/>
      <c r="V119" s="94">
        <v>214</v>
      </c>
      <c r="W119" s="134" t="s">
        <v>5</v>
      </c>
      <c r="X119" s="135"/>
      <c r="Y119" s="136"/>
      <c r="Z119" s="128"/>
      <c r="AA119" s="134"/>
      <c r="AB119" s="135"/>
      <c r="AC119" s="136"/>
      <c r="AD119" s="128"/>
      <c r="AE119" s="134"/>
      <c r="AF119" s="135"/>
      <c r="AG119" s="136"/>
      <c r="AH119" s="128"/>
      <c r="AI119" s="134"/>
      <c r="AJ119" s="135"/>
      <c r="AK119" s="136"/>
      <c r="AL119" s="94">
        <v>266</v>
      </c>
      <c r="AM119" s="134">
        <v>2</v>
      </c>
      <c r="AN119" s="135"/>
      <c r="AO119" s="136"/>
      <c r="AP119" s="128"/>
      <c r="AQ119" s="134"/>
      <c r="AR119" s="135"/>
      <c r="AS119" s="136"/>
      <c r="AT119" s="128"/>
      <c r="AU119" s="134"/>
      <c r="AV119" s="135"/>
      <c r="AW119" s="136"/>
      <c r="AX119" s="128"/>
      <c r="AY119" s="134"/>
      <c r="AZ119" s="135"/>
      <c r="BA119" s="136"/>
      <c r="BB119" s="94">
        <v>193</v>
      </c>
      <c r="BC119" s="134">
        <v>2</v>
      </c>
      <c r="BD119" s="135"/>
      <c r="BE119" s="136"/>
      <c r="BF119" s="128"/>
      <c r="BG119" s="134"/>
      <c r="BH119" s="135"/>
      <c r="BI119" s="136"/>
      <c r="BJ119" s="128"/>
      <c r="BK119" s="134"/>
      <c r="BL119" s="135"/>
      <c r="BM119" s="136"/>
      <c r="BN119" s="128"/>
      <c r="BO119" s="134"/>
      <c r="BP119" s="135"/>
      <c r="BQ119" s="136"/>
      <c r="BR119" s="94">
        <v>209</v>
      </c>
      <c r="BS119" s="134">
        <v>3</v>
      </c>
      <c r="BT119" s="135"/>
      <c r="BU119" s="136"/>
      <c r="BV119" s="128"/>
      <c r="BW119" s="134"/>
      <c r="BX119" s="135"/>
      <c r="BY119" s="136"/>
      <c r="BZ119" s="128"/>
      <c r="CA119" s="134"/>
      <c r="CB119" s="135"/>
      <c r="CC119" s="136"/>
      <c r="CD119" s="128"/>
      <c r="CE119" s="134"/>
      <c r="CF119" s="135"/>
      <c r="CG119" s="136"/>
      <c r="CH119" s="94">
        <v>193</v>
      </c>
      <c r="CI119" s="134">
        <v>3</v>
      </c>
      <c r="CJ119" s="135"/>
      <c r="CK119" s="136"/>
      <c r="CL119" s="128"/>
      <c r="CM119" s="134"/>
      <c r="CN119" s="135"/>
      <c r="CO119" s="136"/>
      <c r="CP119" s="128"/>
      <c r="CQ119" s="134"/>
      <c r="CR119" s="135"/>
      <c r="CS119" s="136"/>
      <c r="CT119" s="128"/>
      <c r="CU119" s="134"/>
      <c r="CV119" s="135"/>
      <c r="CW119" s="136"/>
      <c r="CX119" s="94">
        <v>222</v>
      </c>
      <c r="CY119" s="134">
        <v>3</v>
      </c>
      <c r="CZ119" s="135"/>
      <c r="DA119" s="136"/>
      <c r="DB119" s="128"/>
      <c r="DC119" s="134"/>
      <c r="DD119" s="135"/>
      <c r="DE119" s="136"/>
      <c r="DF119" s="128"/>
      <c r="DG119" s="134"/>
      <c r="DH119" s="135"/>
      <c r="DI119" s="136"/>
      <c r="DJ119" s="128"/>
      <c r="DK119" s="134"/>
      <c r="DL119" s="135"/>
      <c r="DM119" s="136"/>
      <c r="DN119" s="94">
        <v>193</v>
      </c>
      <c r="DO119" s="134">
        <v>3</v>
      </c>
      <c r="DP119" s="135"/>
      <c r="DQ119" s="136"/>
      <c r="DR119" s="128"/>
      <c r="DS119" s="134"/>
      <c r="DT119" s="135"/>
      <c r="DU119" s="136"/>
      <c r="DV119" s="128"/>
      <c r="DW119" s="134"/>
      <c r="DX119" s="135"/>
      <c r="DY119" s="136"/>
      <c r="DZ119" s="128"/>
      <c r="EA119" s="134"/>
      <c r="EB119" s="135"/>
      <c r="EC119" s="136"/>
      <c r="ED119" s="94">
        <v>219</v>
      </c>
      <c r="EE119" s="134">
        <v>3</v>
      </c>
      <c r="EF119" s="135"/>
      <c r="EG119" s="136"/>
      <c r="EH119" s="128"/>
      <c r="EI119" s="134"/>
      <c r="EJ119" s="135"/>
      <c r="EK119" s="136"/>
      <c r="EL119" s="128"/>
      <c r="EM119" s="134"/>
      <c r="EN119" s="135"/>
      <c r="EO119" s="136"/>
      <c r="EP119" s="128"/>
      <c r="EQ119" s="134"/>
      <c r="ER119" s="135"/>
      <c r="ES119" s="136"/>
      <c r="ET119" s="94">
        <v>215</v>
      </c>
      <c r="EU119" s="134">
        <v>4</v>
      </c>
      <c r="EV119" s="135"/>
      <c r="EW119" s="136"/>
      <c r="EX119" s="128"/>
      <c r="EY119" s="134"/>
      <c r="EZ119" s="135"/>
      <c r="FA119" s="136"/>
      <c r="FB119" s="128"/>
      <c r="FC119" s="134"/>
      <c r="FD119" s="135"/>
      <c r="FE119" s="136"/>
      <c r="FF119" s="128"/>
      <c r="FG119" s="134"/>
      <c r="FH119" s="135"/>
      <c r="FI119" s="136"/>
      <c r="FJ119" s="94">
        <v>240</v>
      </c>
      <c r="FK119" s="134" t="s">
        <v>5</v>
      </c>
      <c r="FL119" s="135"/>
      <c r="FM119" s="136"/>
      <c r="FN119" s="128"/>
      <c r="FO119" s="134"/>
      <c r="FP119" s="135"/>
      <c r="FQ119" s="136"/>
      <c r="FR119" s="128"/>
      <c r="FS119" s="134"/>
      <c r="FT119" s="135">
        <v>170</v>
      </c>
      <c r="FU119" s="136">
        <v>180</v>
      </c>
      <c r="FV119" s="128">
        <v>175</v>
      </c>
      <c r="FW119" s="134">
        <v>-5</v>
      </c>
      <c r="FX119" s="135"/>
      <c r="FY119" s="136"/>
      <c r="FZ119" s="128"/>
      <c r="GA119" s="134"/>
      <c r="GB119" s="135"/>
      <c r="GC119" s="136"/>
      <c r="GD119" s="94">
        <v>270</v>
      </c>
      <c r="GE119" s="134" t="s">
        <v>5</v>
      </c>
      <c r="GF119" s="135"/>
      <c r="GG119" s="136"/>
      <c r="GH119" s="128"/>
      <c r="GI119" s="134"/>
      <c r="GJ119" s="135"/>
      <c r="GK119" s="136"/>
      <c r="GL119" s="128"/>
      <c r="GM119" s="134"/>
      <c r="GN119" s="135"/>
      <c r="GO119" s="136"/>
      <c r="GP119" s="128"/>
      <c r="GQ119" s="134"/>
      <c r="GR119" s="78"/>
      <c r="GS119" s="93">
        <v>2</v>
      </c>
    </row>
    <row r="120" spans="1:201" ht="15.75" x14ac:dyDescent="0.25">
      <c r="A120">
        <v>2</v>
      </c>
      <c r="B120">
        <v>2012</v>
      </c>
      <c r="C120" s="71">
        <v>40955</v>
      </c>
      <c r="D120" s="78"/>
      <c r="E120" s="132"/>
      <c r="F120" s="94">
        <v>284</v>
      </c>
      <c r="G120" s="134" t="s">
        <v>5</v>
      </c>
      <c r="H120" s="135"/>
      <c r="I120" s="136"/>
      <c r="J120" s="128"/>
      <c r="K120" s="134"/>
      <c r="L120" s="135"/>
      <c r="M120" s="136"/>
      <c r="N120" s="128"/>
      <c r="O120" s="134"/>
      <c r="P120" s="135"/>
      <c r="Q120" s="136"/>
      <c r="R120" s="128"/>
      <c r="S120" s="134"/>
      <c r="T120" s="135"/>
      <c r="U120" s="136"/>
      <c r="V120" s="94">
        <v>214</v>
      </c>
      <c r="W120" s="134" t="s">
        <v>5</v>
      </c>
      <c r="X120" s="135"/>
      <c r="Y120" s="136"/>
      <c r="Z120" s="128"/>
      <c r="AA120" s="134"/>
      <c r="AB120" s="135"/>
      <c r="AC120" s="136"/>
      <c r="AD120" s="128"/>
      <c r="AE120" s="134"/>
      <c r="AF120" s="135"/>
      <c r="AG120" s="136"/>
      <c r="AH120" s="128"/>
      <c r="AI120" s="134"/>
      <c r="AJ120" s="135"/>
      <c r="AK120" s="136"/>
      <c r="AL120" s="94">
        <v>266</v>
      </c>
      <c r="AM120" s="134" t="s">
        <v>5</v>
      </c>
      <c r="AN120" s="135"/>
      <c r="AO120" s="136"/>
      <c r="AP120" s="128"/>
      <c r="AQ120" s="134"/>
      <c r="AR120" s="135"/>
      <c r="AS120" s="136"/>
      <c r="AT120" s="128"/>
      <c r="AU120" s="134"/>
      <c r="AV120" s="135"/>
      <c r="AW120" s="136"/>
      <c r="AX120" s="128"/>
      <c r="AY120" s="134"/>
      <c r="AZ120" s="135"/>
      <c r="BA120" s="136"/>
      <c r="BB120" s="94">
        <v>193</v>
      </c>
      <c r="BC120" s="134" t="s">
        <v>5</v>
      </c>
      <c r="BD120" s="135"/>
      <c r="BE120" s="136"/>
      <c r="BF120" s="128"/>
      <c r="BG120" s="134"/>
      <c r="BH120" s="135"/>
      <c r="BI120" s="136"/>
      <c r="BJ120" s="128"/>
      <c r="BK120" s="134"/>
      <c r="BL120" s="135"/>
      <c r="BM120" s="136"/>
      <c r="BN120" s="128"/>
      <c r="BO120" s="134"/>
      <c r="BP120" s="135"/>
      <c r="BQ120" s="136"/>
      <c r="BR120" s="94">
        <v>209</v>
      </c>
      <c r="BS120" s="134" t="s">
        <v>5</v>
      </c>
      <c r="BT120" s="135"/>
      <c r="BU120" s="136"/>
      <c r="BV120" s="128"/>
      <c r="BW120" s="134"/>
      <c r="BX120" s="135"/>
      <c r="BY120" s="136"/>
      <c r="BZ120" s="128"/>
      <c r="CA120" s="134"/>
      <c r="CB120" s="135"/>
      <c r="CC120" s="136"/>
      <c r="CD120" s="128"/>
      <c r="CE120" s="134"/>
      <c r="CF120" s="135"/>
      <c r="CG120" s="136"/>
      <c r="CH120" s="94">
        <v>193</v>
      </c>
      <c r="CI120" s="134" t="s">
        <v>5</v>
      </c>
      <c r="CJ120" s="135"/>
      <c r="CK120" s="136"/>
      <c r="CL120" s="128"/>
      <c r="CM120" s="134"/>
      <c r="CN120" s="135"/>
      <c r="CO120" s="136"/>
      <c r="CP120" s="128"/>
      <c r="CQ120" s="134"/>
      <c r="CR120" s="135"/>
      <c r="CS120" s="136"/>
      <c r="CT120" s="128"/>
      <c r="CU120" s="134"/>
      <c r="CV120" s="135"/>
      <c r="CW120" s="136"/>
      <c r="CX120" s="94">
        <v>220</v>
      </c>
      <c r="CY120" s="134">
        <v>-2</v>
      </c>
      <c r="CZ120" s="135"/>
      <c r="DA120" s="136"/>
      <c r="DB120" s="128"/>
      <c r="DC120" s="134"/>
      <c r="DD120" s="135"/>
      <c r="DE120" s="136"/>
      <c r="DF120" s="128"/>
      <c r="DG120" s="134"/>
      <c r="DH120" s="135"/>
      <c r="DI120" s="136"/>
      <c r="DJ120" s="128"/>
      <c r="DK120" s="134"/>
      <c r="DL120" s="135"/>
      <c r="DM120" s="136"/>
      <c r="DN120" s="94">
        <v>193</v>
      </c>
      <c r="DO120" s="134" t="s">
        <v>5</v>
      </c>
      <c r="DP120" s="135"/>
      <c r="DQ120" s="136"/>
      <c r="DR120" s="128"/>
      <c r="DS120" s="134"/>
      <c r="DT120" s="135"/>
      <c r="DU120" s="136"/>
      <c r="DV120" s="128"/>
      <c r="DW120" s="134"/>
      <c r="DX120" s="135"/>
      <c r="DY120" s="136"/>
      <c r="DZ120" s="128"/>
      <c r="EA120" s="134"/>
      <c r="EB120" s="135"/>
      <c r="EC120" s="136"/>
      <c r="ED120" s="94">
        <v>219</v>
      </c>
      <c r="EE120" s="134" t="s">
        <v>5</v>
      </c>
      <c r="EF120" s="135"/>
      <c r="EG120" s="136"/>
      <c r="EH120" s="128"/>
      <c r="EI120" s="134"/>
      <c r="EJ120" s="135"/>
      <c r="EK120" s="136"/>
      <c r="EL120" s="128"/>
      <c r="EM120" s="134"/>
      <c r="EN120" s="135"/>
      <c r="EO120" s="136"/>
      <c r="EP120" s="128"/>
      <c r="EQ120" s="134"/>
      <c r="ER120" s="135"/>
      <c r="ES120" s="136"/>
      <c r="ET120" s="94">
        <v>215</v>
      </c>
      <c r="EU120" s="134" t="s">
        <v>5</v>
      </c>
      <c r="EV120" s="135"/>
      <c r="EW120" s="136"/>
      <c r="EX120" s="128"/>
      <c r="EY120" s="134"/>
      <c r="EZ120" s="135"/>
      <c r="FA120" s="136"/>
      <c r="FB120" s="128"/>
      <c r="FC120" s="134"/>
      <c r="FD120" s="135"/>
      <c r="FE120" s="136"/>
      <c r="FF120" s="128"/>
      <c r="FG120" s="134"/>
      <c r="FH120" s="135"/>
      <c r="FI120" s="136"/>
      <c r="FJ120" s="94">
        <v>240</v>
      </c>
      <c r="FK120" s="134" t="s">
        <v>5</v>
      </c>
      <c r="FL120" s="135"/>
      <c r="FM120" s="136"/>
      <c r="FN120" s="128"/>
      <c r="FO120" s="134"/>
      <c r="FP120" s="135"/>
      <c r="FQ120" s="136"/>
      <c r="FR120" s="128"/>
      <c r="FS120" s="134"/>
      <c r="FT120" s="135">
        <v>175</v>
      </c>
      <c r="FU120" s="136">
        <v>185</v>
      </c>
      <c r="FV120" s="128">
        <v>180</v>
      </c>
      <c r="FW120" s="134">
        <v>5</v>
      </c>
      <c r="FX120" s="135"/>
      <c r="FY120" s="136"/>
      <c r="FZ120" s="128"/>
      <c r="GA120" s="134"/>
      <c r="GB120" s="135"/>
      <c r="GC120" s="136"/>
      <c r="GD120" s="94">
        <v>270</v>
      </c>
      <c r="GE120" s="134" t="s">
        <v>5</v>
      </c>
      <c r="GF120" s="135"/>
      <c r="GG120" s="136"/>
      <c r="GH120" s="128"/>
      <c r="GI120" s="134"/>
      <c r="GJ120" s="135"/>
      <c r="GK120" s="136"/>
      <c r="GL120" s="128"/>
      <c r="GM120" s="134"/>
      <c r="GN120" s="135"/>
      <c r="GO120" s="136"/>
      <c r="GP120" s="128"/>
      <c r="GQ120" s="134"/>
      <c r="GR120" s="78"/>
      <c r="GS120" s="93">
        <v>2</v>
      </c>
    </row>
    <row r="121" spans="1:201" ht="15.75" x14ac:dyDescent="0.25">
      <c r="A121">
        <v>2</v>
      </c>
      <c r="B121">
        <v>2012</v>
      </c>
      <c r="C121" s="71">
        <v>40962</v>
      </c>
      <c r="D121" s="78"/>
      <c r="E121" s="132"/>
      <c r="F121" s="94">
        <v>284</v>
      </c>
      <c r="G121" s="134" t="s">
        <v>5</v>
      </c>
      <c r="H121" s="135"/>
      <c r="I121" s="136"/>
      <c r="J121" s="128"/>
      <c r="K121" s="134"/>
      <c r="L121" s="135"/>
      <c r="M121" s="136"/>
      <c r="N121" s="128"/>
      <c r="O121" s="134"/>
      <c r="P121" s="135"/>
      <c r="Q121" s="136"/>
      <c r="R121" s="128"/>
      <c r="S121" s="134"/>
      <c r="T121" s="135"/>
      <c r="U121" s="136"/>
      <c r="V121" s="94">
        <v>214</v>
      </c>
      <c r="W121" s="134" t="s">
        <v>5</v>
      </c>
      <c r="X121" s="135"/>
      <c r="Y121" s="136"/>
      <c r="Z121" s="128"/>
      <c r="AA121" s="134"/>
      <c r="AB121" s="135"/>
      <c r="AC121" s="136"/>
      <c r="AD121" s="128"/>
      <c r="AE121" s="134"/>
      <c r="AF121" s="135"/>
      <c r="AG121" s="136"/>
      <c r="AH121" s="128"/>
      <c r="AI121" s="134"/>
      <c r="AJ121" s="135"/>
      <c r="AK121" s="136"/>
      <c r="AL121" s="94">
        <v>266</v>
      </c>
      <c r="AM121" s="134" t="s">
        <v>5</v>
      </c>
      <c r="AN121" s="135"/>
      <c r="AO121" s="136"/>
      <c r="AP121" s="128"/>
      <c r="AQ121" s="134"/>
      <c r="AR121" s="135"/>
      <c r="AS121" s="136"/>
      <c r="AT121" s="128"/>
      <c r="AU121" s="134"/>
      <c r="AV121" s="135"/>
      <c r="AW121" s="136"/>
      <c r="AX121" s="128"/>
      <c r="AY121" s="134"/>
      <c r="AZ121" s="135"/>
      <c r="BA121" s="136"/>
      <c r="BB121" s="94">
        <v>193</v>
      </c>
      <c r="BC121" s="134" t="s">
        <v>5</v>
      </c>
      <c r="BD121" s="135"/>
      <c r="BE121" s="136"/>
      <c r="BF121" s="128"/>
      <c r="BG121" s="134"/>
      <c r="BH121" s="135"/>
      <c r="BI121" s="136"/>
      <c r="BJ121" s="128"/>
      <c r="BK121" s="134"/>
      <c r="BL121" s="135"/>
      <c r="BM121" s="136"/>
      <c r="BN121" s="128"/>
      <c r="BO121" s="134"/>
      <c r="BP121" s="135"/>
      <c r="BQ121" s="136"/>
      <c r="BR121" s="94">
        <v>216</v>
      </c>
      <c r="BS121" s="134">
        <v>7</v>
      </c>
      <c r="BT121" s="135"/>
      <c r="BU121" s="136"/>
      <c r="BV121" s="128"/>
      <c r="BW121" s="134"/>
      <c r="BX121" s="135"/>
      <c r="BY121" s="136"/>
      <c r="BZ121" s="128"/>
      <c r="CA121" s="134"/>
      <c r="CB121" s="135"/>
      <c r="CC121" s="136"/>
      <c r="CD121" s="128"/>
      <c r="CE121" s="134"/>
      <c r="CF121" s="135"/>
      <c r="CG121" s="136"/>
      <c r="CH121" s="94">
        <v>197</v>
      </c>
      <c r="CI121" s="134">
        <v>4</v>
      </c>
      <c r="CJ121" s="135"/>
      <c r="CK121" s="136"/>
      <c r="CL121" s="128"/>
      <c r="CM121" s="134"/>
      <c r="CN121" s="135"/>
      <c r="CO121" s="136"/>
      <c r="CP121" s="128"/>
      <c r="CQ121" s="134"/>
      <c r="CR121" s="135"/>
      <c r="CS121" s="136"/>
      <c r="CT121" s="128"/>
      <c r="CU121" s="134"/>
      <c r="CV121" s="135"/>
      <c r="CW121" s="136"/>
      <c r="CX121" s="94">
        <v>225</v>
      </c>
      <c r="CY121" s="134">
        <v>5</v>
      </c>
      <c r="CZ121" s="135"/>
      <c r="DA121" s="136"/>
      <c r="DB121" s="128"/>
      <c r="DC121" s="134"/>
      <c r="DD121" s="135"/>
      <c r="DE121" s="136"/>
      <c r="DF121" s="128"/>
      <c r="DG121" s="134"/>
      <c r="DH121" s="135"/>
      <c r="DI121" s="136"/>
      <c r="DJ121" s="128"/>
      <c r="DK121" s="134"/>
      <c r="DL121" s="135"/>
      <c r="DM121" s="136"/>
      <c r="DN121" s="94">
        <v>201</v>
      </c>
      <c r="DO121" s="134">
        <v>8</v>
      </c>
      <c r="DP121" s="135"/>
      <c r="DQ121" s="136"/>
      <c r="DR121" s="128"/>
      <c r="DS121" s="134"/>
      <c r="DT121" s="135"/>
      <c r="DU121" s="136"/>
      <c r="DV121" s="128"/>
      <c r="DW121" s="134"/>
      <c r="DX121" s="135"/>
      <c r="DY121" s="136"/>
      <c r="DZ121" s="128"/>
      <c r="EA121" s="134"/>
      <c r="EB121" s="135"/>
      <c r="EC121" s="136"/>
      <c r="ED121" s="94">
        <v>221</v>
      </c>
      <c r="EE121" s="134">
        <v>2</v>
      </c>
      <c r="EF121" s="135"/>
      <c r="EG121" s="136"/>
      <c r="EH121" s="128"/>
      <c r="EI121" s="134"/>
      <c r="EJ121" s="135"/>
      <c r="EK121" s="136"/>
      <c r="EL121" s="128"/>
      <c r="EM121" s="134"/>
      <c r="EN121" s="135"/>
      <c r="EO121" s="136"/>
      <c r="EP121" s="128"/>
      <c r="EQ121" s="134"/>
      <c r="ER121" s="135"/>
      <c r="ES121" s="136"/>
      <c r="ET121" s="94">
        <v>217</v>
      </c>
      <c r="EU121" s="134">
        <v>2</v>
      </c>
      <c r="EV121" s="135"/>
      <c r="EW121" s="136"/>
      <c r="EX121" s="128"/>
      <c r="EY121" s="134"/>
      <c r="EZ121" s="135"/>
      <c r="FA121" s="136"/>
      <c r="FB121" s="128"/>
      <c r="FC121" s="134"/>
      <c r="FD121" s="135"/>
      <c r="FE121" s="136"/>
      <c r="FF121" s="128"/>
      <c r="FG121" s="134"/>
      <c r="FH121" s="135"/>
      <c r="FI121" s="136"/>
      <c r="FJ121" s="94">
        <v>240</v>
      </c>
      <c r="FK121" s="134" t="s">
        <v>5</v>
      </c>
      <c r="FL121" s="135"/>
      <c r="FM121" s="136"/>
      <c r="FN121" s="128"/>
      <c r="FO121" s="134"/>
      <c r="FP121" s="135"/>
      <c r="FQ121" s="136"/>
      <c r="FR121" s="128"/>
      <c r="FS121" s="134"/>
      <c r="FT121" s="137">
        <v>175</v>
      </c>
      <c r="FU121" s="138">
        <v>185</v>
      </c>
      <c r="FV121" s="128">
        <v>180</v>
      </c>
      <c r="FW121" s="134" t="s">
        <v>5</v>
      </c>
      <c r="FX121" s="135"/>
      <c r="FY121" s="136"/>
      <c r="FZ121" s="128"/>
      <c r="GA121" s="134"/>
      <c r="GB121" s="135"/>
      <c r="GC121" s="136"/>
      <c r="GD121" s="94">
        <v>275</v>
      </c>
      <c r="GE121" s="134">
        <v>5</v>
      </c>
      <c r="GF121" s="135"/>
      <c r="GG121" s="136"/>
      <c r="GH121" s="128"/>
      <c r="GI121" s="134"/>
      <c r="GJ121" s="135"/>
      <c r="GK121" s="136"/>
      <c r="GL121" s="128"/>
      <c r="GM121" s="134"/>
      <c r="GN121" s="135"/>
      <c r="GO121" s="136"/>
      <c r="GP121" s="128"/>
      <c r="GQ121" s="134"/>
      <c r="GR121" s="78"/>
      <c r="GS121" s="93">
        <v>2</v>
      </c>
    </row>
    <row r="122" spans="1:201" ht="15.75" x14ac:dyDescent="0.25">
      <c r="A122">
        <v>3</v>
      </c>
      <c r="B122">
        <v>2012</v>
      </c>
      <c r="C122" s="71">
        <v>40969</v>
      </c>
      <c r="D122" s="78"/>
      <c r="E122" s="132"/>
      <c r="F122" s="94">
        <v>287</v>
      </c>
      <c r="G122" s="134">
        <v>3</v>
      </c>
      <c r="H122" s="135"/>
      <c r="I122" s="136"/>
      <c r="J122" s="128"/>
      <c r="K122" s="134"/>
      <c r="L122" s="135"/>
      <c r="M122" s="136"/>
      <c r="N122" s="128"/>
      <c r="O122" s="134"/>
      <c r="P122" s="135"/>
      <c r="Q122" s="136"/>
      <c r="R122" s="128"/>
      <c r="S122" s="134"/>
      <c r="T122" s="135"/>
      <c r="U122" s="136"/>
      <c r="V122" s="94">
        <v>202</v>
      </c>
      <c r="W122" s="134">
        <v>-12</v>
      </c>
      <c r="X122" s="135"/>
      <c r="Y122" s="136"/>
      <c r="Z122" s="128"/>
      <c r="AA122" s="134"/>
      <c r="AB122" s="135"/>
      <c r="AC122" s="136"/>
      <c r="AD122" s="128"/>
      <c r="AE122" s="134"/>
      <c r="AF122" s="135"/>
      <c r="AG122" s="136"/>
      <c r="AH122" s="128"/>
      <c r="AI122" s="134"/>
      <c r="AJ122" s="135"/>
      <c r="AK122" s="136"/>
      <c r="AL122" s="94">
        <v>255</v>
      </c>
      <c r="AM122" s="134">
        <v>-11</v>
      </c>
      <c r="AN122" s="135"/>
      <c r="AO122" s="136"/>
      <c r="AP122" s="128"/>
      <c r="AQ122" s="134"/>
      <c r="AR122" s="135"/>
      <c r="AS122" s="136"/>
      <c r="AT122" s="128"/>
      <c r="AU122" s="134"/>
      <c r="AV122" s="135"/>
      <c r="AW122" s="136"/>
      <c r="AX122" s="128"/>
      <c r="AY122" s="134"/>
      <c r="AZ122" s="135"/>
      <c r="BA122" s="136"/>
      <c r="BB122" s="94">
        <v>192</v>
      </c>
      <c r="BC122" s="134">
        <v>-1</v>
      </c>
      <c r="BD122" s="135"/>
      <c r="BE122" s="136"/>
      <c r="BF122" s="128"/>
      <c r="BG122" s="134"/>
      <c r="BH122" s="135"/>
      <c r="BI122" s="136"/>
      <c r="BJ122" s="128"/>
      <c r="BK122" s="134"/>
      <c r="BL122" s="135"/>
      <c r="BM122" s="136"/>
      <c r="BN122" s="128"/>
      <c r="BO122" s="134"/>
      <c r="BP122" s="135"/>
      <c r="BQ122" s="136"/>
      <c r="BR122" s="94">
        <v>216</v>
      </c>
      <c r="BS122" s="134" t="s">
        <v>5</v>
      </c>
      <c r="BT122" s="135"/>
      <c r="BU122" s="136"/>
      <c r="BV122" s="128"/>
      <c r="BW122" s="134"/>
      <c r="BX122" s="135"/>
      <c r="BY122" s="136"/>
      <c r="BZ122" s="128"/>
      <c r="CA122" s="134"/>
      <c r="CB122" s="135"/>
      <c r="CC122" s="136"/>
      <c r="CD122" s="128"/>
      <c r="CE122" s="134"/>
      <c r="CF122" s="135"/>
      <c r="CG122" s="136"/>
      <c r="CH122" s="94">
        <v>197</v>
      </c>
      <c r="CI122" s="134" t="s">
        <v>5</v>
      </c>
      <c r="CJ122" s="135"/>
      <c r="CK122" s="136"/>
      <c r="CL122" s="128"/>
      <c r="CM122" s="134"/>
      <c r="CN122" s="135"/>
      <c r="CO122" s="136"/>
      <c r="CP122" s="128"/>
      <c r="CQ122" s="134"/>
      <c r="CR122" s="135"/>
      <c r="CS122" s="136"/>
      <c r="CT122" s="128"/>
      <c r="CU122" s="134"/>
      <c r="CV122" s="135"/>
      <c r="CW122" s="136"/>
      <c r="CX122" s="94">
        <v>225</v>
      </c>
      <c r="CY122" s="134" t="s">
        <v>5</v>
      </c>
      <c r="CZ122" s="135"/>
      <c r="DA122" s="136"/>
      <c r="DB122" s="128"/>
      <c r="DC122" s="134"/>
      <c r="DD122" s="135"/>
      <c r="DE122" s="136"/>
      <c r="DF122" s="128"/>
      <c r="DG122" s="134"/>
      <c r="DH122" s="135"/>
      <c r="DI122" s="136"/>
      <c r="DJ122" s="128"/>
      <c r="DK122" s="134"/>
      <c r="DL122" s="135"/>
      <c r="DM122" s="136"/>
      <c r="DN122" s="94">
        <v>201</v>
      </c>
      <c r="DO122" s="134" t="s">
        <v>5</v>
      </c>
      <c r="DP122" s="135"/>
      <c r="DQ122" s="136"/>
      <c r="DR122" s="128"/>
      <c r="DS122" s="134"/>
      <c r="DT122" s="135"/>
      <c r="DU122" s="136"/>
      <c r="DV122" s="128"/>
      <c r="DW122" s="134"/>
      <c r="DX122" s="135"/>
      <c r="DY122" s="136"/>
      <c r="DZ122" s="128"/>
      <c r="EA122" s="134"/>
      <c r="EB122" s="135"/>
      <c r="EC122" s="136"/>
      <c r="ED122" s="94">
        <v>219</v>
      </c>
      <c r="EE122" s="134">
        <v>-2</v>
      </c>
      <c r="EF122" s="135"/>
      <c r="EG122" s="136"/>
      <c r="EH122" s="128"/>
      <c r="EI122" s="134"/>
      <c r="EJ122" s="135"/>
      <c r="EK122" s="136"/>
      <c r="EL122" s="128"/>
      <c r="EM122" s="134"/>
      <c r="EN122" s="135"/>
      <c r="EO122" s="136"/>
      <c r="EP122" s="128"/>
      <c r="EQ122" s="134"/>
      <c r="ER122" s="135"/>
      <c r="ES122" s="136"/>
      <c r="ET122" s="94">
        <v>212</v>
      </c>
      <c r="EU122" s="134">
        <v>-5</v>
      </c>
      <c r="EV122" s="135"/>
      <c r="EW122" s="136"/>
      <c r="EX122" s="128"/>
      <c r="EY122" s="134"/>
      <c r="EZ122" s="135"/>
      <c r="FA122" s="136"/>
      <c r="FB122" s="128"/>
      <c r="FC122" s="134"/>
      <c r="FD122" s="135"/>
      <c r="FE122" s="136"/>
      <c r="FF122" s="128"/>
      <c r="FG122" s="134"/>
      <c r="FH122" s="135"/>
      <c r="FI122" s="136"/>
      <c r="FJ122" s="94">
        <v>249</v>
      </c>
      <c r="FK122" s="134">
        <v>9</v>
      </c>
      <c r="FL122" s="135"/>
      <c r="FM122" s="136"/>
      <c r="FN122" s="128"/>
      <c r="FO122" s="134"/>
      <c r="FP122" s="135"/>
      <c r="FQ122" s="136"/>
      <c r="FR122" s="128"/>
      <c r="FS122" s="134"/>
      <c r="FT122" s="137">
        <v>175</v>
      </c>
      <c r="FU122" s="138">
        <v>185</v>
      </c>
      <c r="FV122" s="128">
        <v>180</v>
      </c>
      <c r="FW122" s="134" t="s">
        <v>5</v>
      </c>
      <c r="FX122" s="135"/>
      <c r="FY122" s="136"/>
      <c r="FZ122" s="128"/>
      <c r="GA122" s="134"/>
      <c r="GB122" s="135"/>
      <c r="GC122" s="136"/>
      <c r="GD122" s="94">
        <v>263</v>
      </c>
      <c r="GE122" s="134">
        <v>-12</v>
      </c>
      <c r="GF122" s="135"/>
      <c r="GG122" s="136"/>
      <c r="GH122" s="128"/>
      <c r="GI122" s="134"/>
      <c r="GJ122" s="135"/>
      <c r="GK122" s="136"/>
      <c r="GL122" s="128"/>
      <c r="GM122" s="134"/>
      <c r="GN122" s="135"/>
      <c r="GO122" s="136"/>
      <c r="GP122" s="128"/>
      <c r="GQ122" s="134"/>
      <c r="GR122" s="78"/>
      <c r="GS122" s="93">
        <v>3</v>
      </c>
    </row>
    <row r="123" spans="1:201" ht="15.75" x14ac:dyDescent="0.25">
      <c r="A123">
        <v>3</v>
      </c>
      <c r="B123">
        <v>2012</v>
      </c>
      <c r="C123" s="71">
        <v>40976</v>
      </c>
      <c r="D123" s="78"/>
      <c r="E123" s="132"/>
      <c r="F123" s="94">
        <v>287</v>
      </c>
      <c r="G123" s="134" t="s">
        <v>5</v>
      </c>
      <c r="H123" s="135"/>
      <c r="I123" s="136"/>
      <c r="J123" s="128"/>
      <c r="K123" s="134"/>
      <c r="L123" s="135"/>
      <c r="M123" s="136"/>
      <c r="N123" s="128"/>
      <c r="O123" s="134"/>
      <c r="P123" s="135"/>
      <c r="Q123" s="136"/>
      <c r="R123" s="128"/>
      <c r="S123" s="134"/>
      <c r="T123" s="135"/>
      <c r="U123" s="136"/>
      <c r="V123" s="94">
        <v>202</v>
      </c>
      <c r="W123" s="134" t="s">
        <v>5</v>
      </c>
      <c r="X123" s="135"/>
      <c r="Y123" s="136"/>
      <c r="Z123" s="128"/>
      <c r="AA123" s="134"/>
      <c r="AB123" s="135"/>
      <c r="AC123" s="136"/>
      <c r="AD123" s="128"/>
      <c r="AE123" s="134"/>
      <c r="AF123" s="135"/>
      <c r="AG123" s="136"/>
      <c r="AH123" s="128"/>
      <c r="AI123" s="134"/>
      <c r="AJ123" s="135"/>
      <c r="AK123" s="136"/>
      <c r="AL123" s="94">
        <v>255</v>
      </c>
      <c r="AM123" s="134" t="s">
        <v>5</v>
      </c>
      <c r="AN123" s="135"/>
      <c r="AO123" s="136"/>
      <c r="AP123" s="128"/>
      <c r="AQ123" s="134"/>
      <c r="AR123" s="135"/>
      <c r="AS123" s="136"/>
      <c r="AT123" s="128"/>
      <c r="AU123" s="134"/>
      <c r="AV123" s="135"/>
      <c r="AW123" s="136"/>
      <c r="AX123" s="128"/>
      <c r="AY123" s="134"/>
      <c r="AZ123" s="135"/>
      <c r="BA123" s="136"/>
      <c r="BB123" s="94">
        <v>192</v>
      </c>
      <c r="BC123" s="134" t="s">
        <v>5</v>
      </c>
      <c r="BD123" s="135"/>
      <c r="BE123" s="136"/>
      <c r="BF123" s="128"/>
      <c r="BG123" s="134"/>
      <c r="BH123" s="135"/>
      <c r="BI123" s="136"/>
      <c r="BJ123" s="128"/>
      <c r="BK123" s="134"/>
      <c r="BL123" s="135"/>
      <c r="BM123" s="136"/>
      <c r="BN123" s="128"/>
      <c r="BO123" s="134"/>
      <c r="BP123" s="135"/>
      <c r="BQ123" s="136"/>
      <c r="BR123" s="94">
        <v>216</v>
      </c>
      <c r="BS123" s="134" t="s">
        <v>5</v>
      </c>
      <c r="BT123" s="135"/>
      <c r="BU123" s="136"/>
      <c r="BV123" s="128"/>
      <c r="BW123" s="134"/>
      <c r="BX123" s="135"/>
      <c r="BY123" s="136"/>
      <c r="BZ123" s="128"/>
      <c r="CA123" s="134"/>
      <c r="CB123" s="135"/>
      <c r="CC123" s="136"/>
      <c r="CD123" s="128"/>
      <c r="CE123" s="134"/>
      <c r="CF123" s="135"/>
      <c r="CG123" s="136"/>
      <c r="CH123" s="94">
        <v>197</v>
      </c>
      <c r="CI123" s="134" t="s">
        <v>5</v>
      </c>
      <c r="CJ123" s="135"/>
      <c r="CK123" s="136"/>
      <c r="CL123" s="128"/>
      <c r="CM123" s="134"/>
      <c r="CN123" s="135"/>
      <c r="CO123" s="136"/>
      <c r="CP123" s="128"/>
      <c r="CQ123" s="134"/>
      <c r="CR123" s="135"/>
      <c r="CS123" s="136"/>
      <c r="CT123" s="128"/>
      <c r="CU123" s="134"/>
      <c r="CV123" s="135"/>
      <c r="CW123" s="136"/>
      <c r="CX123" s="94">
        <v>225</v>
      </c>
      <c r="CY123" s="134" t="s">
        <v>5</v>
      </c>
      <c r="CZ123" s="135"/>
      <c r="DA123" s="136"/>
      <c r="DB123" s="128"/>
      <c r="DC123" s="134"/>
      <c r="DD123" s="135"/>
      <c r="DE123" s="136"/>
      <c r="DF123" s="128"/>
      <c r="DG123" s="134"/>
      <c r="DH123" s="135"/>
      <c r="DI123" s="136"/>
      <c r="DJ123" s="128"/>
      <c r="DK123" s="134"/>
      <c r="DL123" s="135"/>
      <c r="DM123" s="136"/>
      <c r="DN123" s="94">
        <v>201</v>
      </c>
      <c r="DO123" s="134" t="s">
        <v>5</v>
      </c>
      <c r="DP123" s="135"/>
      <c r="DQ123" s="136"/>
      <c r="DR123" s="128"/>
      <c r="DS123" s="134"/>
      <c r="DT123" s="135"/>
      <c r="DU123" s="136"/>
      <c r="DV123" s="128"/>
      <c r="DW123" s="134"/>
      <c r="DX123" s="135"/>
      <c r="DY123" s="136"/>
      <c r="DZ123" s="128"/>
      <c r="EA123" s="134"/>
      <c r="EB123" s="135"/>
      <c r="EC123" s="136"/>
      <c r="ED123" s="94">
        <v>219</v>
      </c>
      <c r="EE123" s="134" t="s">
        <v>5</v>
      </c>
      <c r="EF123" s="135"/>
      <c r="EG123" s="136"/>
      <c r="EH123" s="128"/>
      <c r="EI123" s="134"/>
      <c r="EJ123" s="135"/>
      <c r="EK123" s="136"/>
      <c r="EL123" s="128"/>
      <c r="EM123" s="134"/>
      <c r="EN123" s="135"/>
      <c r="EO123" s="136"/>
      <c r="EP123" s="128"/>
      <c r="EQ123" s="134"/>
      <c r="ER123" s="135"/>
      <c r="ES123" s="136"/>
      <c r="ET123" s="94">
        <v>212</v>
      </c>
      <c r="EU123" s="134" t="s">
        <v>5</v>
      </c>
      <c r="EV123" s="135"/>
      <c r="EW123" s="136"/>
      <c r="EX123" s="128"/>
      <c r="EY123" s="134"/>
      <c r="EZ123" s="135"/>
      <c r="FA123" s="136"/>
      <c r="FB123" s="128"/>
      <c r="FC123" s="134"/>
      <c r="FD123" s="135"/>
      <c r="FE123" s="136"/>
      <c r="FF123" s="128"/>
      <c r="FG123" s="134"/>
      <c r="FH123" s="135"/>
      <c r="FI123" s="136"/>
      <c r="FJ123" s="94">
        <v>249</v>
      </c>
      <c r="FK123" s="134" t="s">
        <v>5</v>
      </c>
      <c r="FL123" s="135"/>
      <c r="FM123" s="136"/>
      <c r="FN123" s="128"/>
      <c r="FO123" s="134"/>
      <c r="FP123" s="135"/>
      <c r="FQ123" s="136"/>
      <c r="FR123" s="128"/>
      <c r="FS123" s="134"/>
      <c r="FT123" s="137">
        <v>185</v>
      </c>
      <c r="FU123" s="138">
        <v>195</v>
      </c>
      <c r="FV123" s="128">
        <v>190</v>
      </c>
      <c r="FW123" s="134">
        <v>10</v>
      </c>
      <c r="FX123" s="135"/>
      <c r="FY123" s="136"/>
      <c r="FZ123" s="128"/>
      <c r="GA123" s="134"/>
      <c r="GB123" s="135"/>
      <c r="GC123" s="136"/>
      <c r="GD123" s="94">
        <v>263</v>
      </c>
      <c r="GE123" s="134" t="s">
        <v>5</v>
      </c>
      <c r="GF123" s="135"/>
      <c r="GG123" s="136"/>
      <c r="GH123" s="128"/>
      <c r="GI123" s="134"/>
      <c r="GJ123" s="135"/>
      <c r="GK123" s="136"/>
      <c r="GL123" s="128"/>
      <c r="GM123" s="134"/>
      <c r="GN123" s="135"/>
      <c r="GO123" s="136"/>
      <c r="GP123" s="128"/>
      <c r="GQ123" s="134"/>
      <c r="GR123" s="78"/>
      <c r="GS123" s="93">
        <v>3</v>
      </c>
    </row>
    <row r="124" spans="1:201" ht="15.75" x14ac:dyDescent="0.25">
      <c r="A124">
        <v>3</v>
      </c>
      <c r="B124">
        <v>2012</v>
      </c>
      <c r="C124" s="71">
        <v>40983</v>
      </c>
      <c r="D124" s="78"/>
      <c r="E124" s="132"/>
      <c r="F124" s="94">
        <v>296</v>
      </c>
      <c r="G124" s="134">
        <v>9</v>
      </c>
      <c r="H124" s="135"/>
      <c r="I124" s="136"/>
      <c r="J124" s="128"/>
      <c r="K124" s="134"/>
      <c r="L124" s="135"/>
      <c r="M124" s="136"/>
      <c r="N124" s="128"/>
      <c r="O124" s="134"/>
      <c r="P124" s="135"/>
      <c r="Q124" s="136"/>
      <c r="R124" s="128"/>
      <c r="S124" s="134"/>
      <c r="T124" s="135"/>
      <c r="U124" s="136"/>
      <c r="V124" s="94">
        <v>208</v>
      </c>
      <c r="W124" s="134">
        <v>6</v>
      </c>
      <c r="X124" s="135"/>
      <c r="Y124" s="136"/>
      <c r="Z124" s="128"/>
      <c r="AA124" s="134"/>
      <c r="AB124" s="135"/>
      <c r="AC124" s="136"/>
      <c r="AD124" s="128"/>
      <c r="AE124" s="134"/>
      <c r="AF124" s="135"/>
      <c r="AG124" s="136"/>
      <c r="AH124" s="128"/>
      <c r="AI124" s="134"/>
      <c r="AJ124" s="135"/>
      <c r="AK124" s="136"/>
      <c r="AL124" s="94">
        <v>261</v>
      </c>
      <c r="AM124" s="134">
        <v>6</v>
      </c>
      <c r="AN124" s="135"/>
      <c r="AO124" s="136"/>
      <c r="AP124" s="128"/>
      <c r="AQ124" s="134"/>
      <c r="AR124" s="135"/>
      <c r="AS124" s="136"/>
      <c r="AT124" s="128"/>
      <c r="AU124" s="134"/>
      <c r="AV124" s="135"/>
      <c r="AW124" s="136"/>
      <c r="AX124" s="128"/>
      <c r="AY124" s="134"/>
      <c r="AZ124" s="135"/>
      <c r="BA124" s="136"/>
      <c r="BB124" s="94">
        <v>188</v>
      </c>
      <c r="BC124" s="134">
        <v>-4</v>
      </c>
      <c r="BD124" s="135"/>
      <c r="BE124" s="136"/>
      <c r="BF124" s="128"/>
      <c r="BG124" s="134"/>
      <c r="BH124" s="135"/>
      <c r="BI124" s="136"/>
      <c r="BJ124" s="128"/>
      <c r="BK124" s="134"/>
      <c r="BL124" s="135"/>
      <c r="BM124" s="136"/>
      <c r="BN124" s="128"/>
      <c r="BO124" s="134"/>
      <c r="BP124" s="135"/>
      <c r="BQ124" s="136"/>
      <c r="BR124" s="94">
        <v>214</v>
      </c>
      <c r="BS124" s="134">
        <v>-2</v>
      </c>
      <c r="BT124" s="135"/>
      <c r="BU124" s="136"/>
      <c r="BV124" s="128"/>
      <c r="BW124" s="134"/>
      <c r="BX124" s="135"/>
      <c r="BY124" s="136"/>
      <c r="BZ124" s="128"/>
      <c r="CA124" s="134"/>
      <c r="CB124" s="135"/>
      <c r="CC124" s="136"/>
      <c r="CD124" s="128"/>
      <c r="CE124" s="134"/>
      <c r="CF124" s="135"/>
      <c r="CG124" s="136"/>
      <c r="CH124" s="94">
        <v>195</v>
      </c>
      <c r="CI124" s="134">
        <v>-2</v>
      </c>
      <c r="CJ124" s="135"/>
      <c r="CK124" s="136"/>
      <c r="CL124" s="128"/>
      <c r="CM124" s="134"/>
      <c r="CN124" s="135"/>
      <c r="CO124" s="136"/>
      <c r="CP124" s="128"/>
      <c r="CQ124" s="134"/>
      <c r="CR124" s="135"/>
      <c r="CS124" s="136"/>
      <c r="CT124" s="128"/>
      <c r="CU124" s="134"/>
      <c r="CV124" s="135"/>
      <c r="CW124" s="136"/>
      <c r="CX124" s="94">
        <v>223</v>
      </c>
      <c r="CY124" s="134">
        <v>-2</v>
      </c>
      <c r="CZ124" s="135"/>
      <c r="DA124" s="136"/>
      <c r="DB124" s="128"/>
      <c r="DC124" s="134"/>
      <c r="DD124" s="135"/>
      <c r="DE124" s="136"/>
      <c r="DF124" s="128"/>
      <c r="DG124" s="134"/>
      <c r="DH124" s="135"/>
      <c r="DI124" s="136"/>
      <c r="DJ124" s="128"/>
      <c r="DK124" s="134"/>
      <c r="DL124" s="135"/>
      <c r="DM124" s="136"/>
      <c r="DN124" s="94">
        <v>199</v>
      </c>
      <c r="DO124" s="134">
        <v>-2</v>
      </c>
      <c r="DP124" s="135"/>
      <c r="DQ124" s="136"/>
      <c r="DR124" s="128"/>
      <c r="DS124" s="134"/>
      <c r="DT124" s="135"/>
      <c r="DU124" s="136"/>
      <c r="DV124" s="128"/>
      <c r="DW124" s="134"/>
      <c r="DX124" s="135"/>
      <c r="DY124" s="136"/>
      <c r="DZ124" s="128"/>
      <c r="EA124" s="134"/>
      <c r="EB124" s="135"/>
      <c r="EC124" s="136"/>
      <c r="ED124" s="94">
        <v>213</v>
      </c>
      <c r="EE124" s="134">
        <v>-6</v>
      </c>
      <c r="EF124" s="135"/>
      <c r="EG124" s="136"/>
      <c r="EH124" s="128"/>
      <c r="EI124" s="134"/>
      <c r="EJ124" s="135"/>
      <c r="EK124" s="136"/>
      <c r="EL124" s="128"/>
      <c r="EM124" s="134"/>
      <c r="EN124" s="135"/>
      <c r="EO124" s="136"/>
      <c r="EP124" s="128"/>
      <c r="EQ124" s="134"/>
      <c r="ER124" s="135"/>
      <c r="ES124" s="136"/>
      <c r="ET124" s="94">
        <v>215</v>
      </c>
      <c r="EU124" s="134">
        <v>3</v>
      </c>
      <c r="EV124" s="135"/>
      <c r="EW124" s="136"/>
      <c r="EX124" s="128"/>
      <c r="EY124" s="134"/>
      <c r="EZ124" s="135"/>
      <c r="FA124" s="136"/>
      <c r="FB124" s="128"/>
      <c r="FC124" s="134"/>
      <c r="FD124" s="135"/>
      <c r="FE124" s="136"/>
      <c r="FF124" s="128"/>
      <c r="FG124" s="134"/>
      <c r="FH124" s="135"/>
      <c r="FI124" s="136"/>
      <c r="FJ124" s="94">
        <v>250</v>
      </c>
      <c r="FK124" s="134">
        <v>1</v>
      </c>
      <c r="FL124" s="135"/>
      <c r="FM124" s="136"/>
      <c r="FN124" s="128"/>
      <c r="FO124" s="134"/>
      <c r="FP124" s="135"/>
      <c r="FQ124" s="136"/>
      <c r="FR124" s="128"/>
      <c r="FS124" s="134"/>
      <c r="FT124" s="135">
        <v>220</v>
      </c>
      <c r="FU124" s="136">
        <v>230</v>
      </c>
      <c r="FV124" s="128">
        <v>225</v>
      </c>
      <c r="FW124" s="134">
        <v>35</v>
      </c>
      <c r="FX124" s="135"/>
      <c r="FY124" s="136"/>
      <c r="FZ124" s="128"/>
      <c r="GA124" s="134"/>
      <c r="GB124" s="135"/>
      <c r="GC124" s="136"/>
      <c r="GD124" s="94">
        <v>263</v>
      </c>
      <c r="GE124" s="134" t="s">
        <v>5</v>
      </c>
      <c r="GF124" s="135"/>
      <c r="GG124" s="136"/>
      <c r="GH124" s="128"/>
      <c r="GI124" s="134"/>
      <c r="GJ124" s="135"/>
      <c r="GK124" s="136"/>
      <c r="GL124" s="128"/>
      <c r="GM124" s="134"/>
      <c r="GN124" s="135"/>
      <c r="GO124" s="136"/>
      <c r="GP124" s="128"/>
      <c r="GQ124" s="134"/>
      <c r="GR124" s="78"/>
      <c r="GS124" s="93">
        <v>3</v>
      </c>
    </row>
    <row r="125" spans="1:201" ht="15.75" x14ac:dyDescent="0.25">
      <c r="A125">
        <v>3</v>
      </c>
      <c r="B125">
        <v>2012</v>
      </c>
      <c r="C125" s="71">
        <v>40990</v>
      </c>
      <c r="D125" s="78"/>
      <c r="E125" s="132"/>
      <c r="F125" s="94">
        <v>296</v>
      </c>
      <c r="G125" s="134" t="s">
        <v>5</v>
      </c>
      <c r="H125" s="135"/>
      <c r="I125" s="136"/>
      <c r="J125" s="128"/>
      <c r="K125" s="134"/>
      <c r="L125" s="135"/>
      <c r="M125" s="136"/>
      <c r="N125" s="128"/>
      <c r="O125" s="134"/>
      <c r="P125" s="135"/>
      <c r="Q125" s="136"/>
      <c r="R125" s="128"/>
      <c r="S125" s="134"/>
      <c r="T125" s="135"/>
      <c r="U125" s="136"/>
      <c r="V125" s="94">
        <v>208</v>
      </c>
      <c r="W125" s="134" t="s">
        <v>5</v>
      </c>
      <c r="X125" s="135"/>
      <c r="Y125" s="136"/>
      <c r="Z125" s="128"/>
      <c r="AA125" s="134"/>
      <c r="AB125" s="135"/>
      <c r="AC125" s="136"/>
      <c r="AD125" s="128"/>
      <c r="AE125" s="134"/>
      <c r="AF125" s="135"/>
      <c r="AG125" s="136"/>
      <c r="AH125" s="128"/>
      <c r="AI125" s="134"/>
      <c r="AJ125" s="135"/>
      <c r="AK125" s="136"/>
      <c r="AL125" s="94">
        <v>261</v>
      </c>
      <c r="AM125" s="134" t="s">
        <v>5</v>
      </c>
      <c r="AN125" s="135"/>
      <c r="AO125" s="136"/>
      <c r="AP125" s="128"/>
      <c r="AQ125" s="134"/>
      <c r="AR125" s="135"/>
      <c r="AS125" s="136"/>
      <c r="AT125" s="128"/>
      <c r="AU125" s="134"/>
      <c r="AV125" s="135"/>
      <c r="AW125" s="136"/>
      <c r="AX125" s="128"/>
      <c r="AY125" s="134"/>
      <c r="AZ125" s="135"/>
      <c r="BA125" s="136"/>
      <c r="BB125" s="94">
        <v>193</v>
      </c>
      <c r="BC125" s="134">
        <v>5</v>
      </c>
      <c r="BD125" s="135"/>
      <c r="BE125" s="136"/>
      <c r="BF125" s="128"/>
      <c r="BG125" s="134"/>
      <c r="BH125" s="135"/>
      <c r="BI125" s="136"/>
      <c r="BJ125" s="128"/>
      <c r="BK125" s="134"/>
      <c r="BL125" s="135"/>
      <c r="BM125" s="136"/>
      <c r="BN125" s="128"/>
      <c r="BO125" s="134"/>
      <c r="BP125" s="135"/>
      <c r="BQ125" s="136"/>
      <c r="BR125" s="94">
        <v>217</v>
      </c>
      <c r="BS125" s="134">
        <v>3</v>
      </c>
      <c r="BT125" s="135"/>
      <c r="BU125" s="136"/>
      <c r="BV125" s="128"/>
      <c r="BW125" s="134"/>
      <c r="BX125" s="135"/>
      <c r="BY125" s="136"/>
      <c r="BZ125" s="128"/>
      <c r="CA125" s="134"/>
      <c r="CB125" s="135"/>
      <c r="CC125" s="136"/>
      <c r="CD125" s="128"/>
      <c r="CE125" s="134"/>
      <c r="CF125" s="135"/>
      <c r="CG125" s="136"/>
      <c r="CH125" s="94">
        <v>198</v>
      </c>
      <c r="CI125" s="134">
        <v>3</v>
      </c>
      <c r="CJ125" s="135"/>
      <c r="CK125" s="136"/>
      <c r="CL125" s="128"/>
      <c r="CM125" s="134"/>
      <c r="CN125" s="135"/>
      <c r="CO125" s="136"/>
      <c r="CP125" s="128"/>
      <c r="CQ125" s="134"/>
      <c r="CR125" s="135"/>
      <c r="CS125" s="136"/>
      <c r="CT125" s="128"/>
      <c r="CU125" s="134"/>
      <c r="CV125" s="135"/>
      <c r="CW125" s="136"/>
      <c r="CX125" s="94">
        <v>226</v>
      </c>
      <c r="CY125" s="134">
        <v>3</v>
      </c>
      <c r="CZ125" s="135"/>
      <c r="DA125" s="136"/>
      <c r="DB125" s="128"/>
      <c r="DC125" s="134"/>
      <c r="DD125" s="135"/>
      <c r="DE125" s="136"/>
      <c r="DF125" s="128"/>
      <c r="DG125" s="134"/>
      <c r="DH125" s="135"/>
      <c r="DI125" s="136"/>
      <c r="DJ125" s="128"/>
      <c r="DK125" s="134"/>
      <c r="DL125" s="135"/>
      <c r="DM125" s="136"/>
      <c r="DN125" s="94">
        <v>202</v>
      </c>
      <c r="DO125" s="134">
        <v>3</v>
      </c>
      <c r="DP125" s="135"/>
      <c r="DQ125" s="136"/>
      <c r="DR125" s="128"/>
      <c r="DS125" s="134"/>
      <c r="DT125" s="135"/>
      <c r="DU125" s="136"/>
      <c r="DV125" s="128"/>
      <c r="DW125" s="134"/>
      <c r="DX125" s="135"/>
      <c r="DY125" s="136"/>
      <c r="DZ125" s="128"/>
      <c r="EA125" s="134"/>
      <c r="EB125" s="135"/>
      <c r="EC125" s="136"/>
      <c r="ED125" s="94">
        <v>209</v>
      </c>
      <c r="EE125" s="134">
        <v>-4</v>
      </c>
      <c r="EF125" s="135"/>
      <c r="EG125" s="136"/>
      <c r="EH125" s="128"/>
      <c r="EI125" s="134"/>
      <c r="EJ125" s="135"/>
      <c r="EK125" s="136"/>
      <c r="EL125" s="128"/>
      <c r="EM125" s="134"/>
      <c r="EN125" s="135"/>
      <c r="EO125" s="136"/>
      <c r="EP125" s="128"/>
      <c r="EQ125" s="134"/>
      <c r="ER125" s="135"/>
      <c r="ES125" s="136"/>
      <c r="ET125" s="94">
        <v>211</v>
      </c>
      <c r="EU125" s="134">
        <v>-4</v>
      </c>
      <c r="EV125" s="135"/>
      <c r="EW125" s="136"/>
      <c r="EX125" s="128"/>
      <c r="EY125" s="134"/>
      <c r="EZ125" s="135"/>
      <c r="FA125" s="136"/>
      <c r="FB125" s="128"/>
      <c r="FC125" s="134"/>
      <c r="FD125" s="135"/>
      <c r="FE125" s="136"/>
      <c r="FF125" s="128"/>
      <c r="FG125" s="134"/>
      <c r="FH125" s="135"/>
      <c r="FI125" s="136"/>
      <c r="FJ125" s="94">
        <v>250</v>
      </c>
      <c r="FK125" s="134" t="s">
        <v>5</v>
      </c>
      <c r="FL125" s="135"/>
      <c r="FM125" s="136"/>
      <c r="FN125" s="128"/>
      <c r="FO125" s="134"/>
      <c r="FP125" s="135"/>
      <c r="FQ125" s="136"/>
      <c r="FR125" s="128"/>
      <c r="FS125" s="134"/>
      <c r="FT125" s="135">
        <v>220</v>
      </c>
      <c r="FU125" s="136">
        <v>230</v>
      </c>
      <c r="FV125" s="128">
        <v>225</v>
      </c>
      <c r="FW125" s="134" t="s">
        <v>5</v>
      </c>
      <c r="FX125" s="135"/>
      <c r="FY125" s="136"/>
      <c r="FZ125" s="128"/>
      <c r="GA125" s="134"/>
      <c r="GB125" s="135"/>
      <c r="GC125" s="136"/>
      <c r="GD125" s="94">
        <v>265</v>
      </c>
      <c r="GE125" s="134">
        <v>2</v>
      </c>
      <c r="GF125" s="135"/>
      <c r="GG125" s="136"/>
      <c r="GH125" s="128"/>
      <c r="GI125" s="134"/>
      <c r="GJ125" s="135"/>
      <c r="GK125" s="136"/>
      <c r="GL125" s="128"/>
      <c r="GM125" s="134"/>
      <c r="GN125" s="135"/>
      <c r="GO125" s="136"/>
      <c r="GP125" s="128"/>
      <c r="GQ125" s="134"/>
      <c r="GR125" s="78"/>
      <c r="GS125" s="93">
        <v>3</v>
      </c>
    </row>
    <row r="126" spans="1:201" ht="15.75" x14ac:dyDescent="0.25">
      <c r="A126">
        <v>3</v>
      </c>
      <c r="B126">
        <v>2012</v>
      </c>
      <c r="C126" s="71">
        <v>40997</v>
      </c>
      <c r="D126" s="78"/>
      <c r="E126" s="132"/>
      <c r="F126" s="94">
        <v>296</v>
      </c>
      <c r="G126" s="134" t="s">
        <v>5</v>
      </c>
      <c r="H126" s="135"/>
      <c r="I126" s="136"/>
      <c r="J126" s="128"/>
      <c r="K126" s="134"/>
      <c r="L126" s="135"/>
      <c r="M126" s="136"/>
      <c r="N126" s="128"/>
      <c r="O126" s="134"/>
      <c r="P126" s="135"/>
      <c r="Q126" s="136"/>
      <c r="R126" s="128"/>
      <c r="S126" s="134"/>
      <c r="T126" s="135"/>
      <c r="U126" s="136"/>
      <c r="V126" s="94">
        <v>208</v>
      </c>
      <c r="W126" s="134" t="s">
        <v>5</v>
      </c>
      <c r="X126" s="135"/>
      <c r="Y126" s="136"/>
      <c r="Z126" s="128"/>
      <c r="AA126" s="134"/>
      <c r="AB126" s="135"/>
      <c r="AC126" s="136"/>
      <c r="AD126" s="128"/>
      <c r="AE126" s="134"/>
      <c r="AF126" s="135"/>
      <c r="AG126" s="136"/>
      <c r="AH126" s="128"/>
      <c r="AI126" s="134"/>
      <c r="AJ126" s="135"/>
      <c r="AK126" s="136"/>
      <c r="AL126" s="94">
        <v>261</v>
      </c>
      <c r="AM126" s="134" t="s">
        <v>5</v>
      </c>
      <c r="AN126" s="135"/>
      <c r="AO126" s="136"/>
      <c r="AP126" s="128"/>
      <c r="AQ126" s="134"/>
      <c r="AR126" s="135"/>
      <c r="AS126" s="136"/>
      <c r="AT126" s="128"/>
      <c r="AU126" s="134"/>
      <c r="AV126" s="135"/>
      <c r="AW126" s="136"/>
      <c r="AX126" s="128"/>
      <c r="AY126" s="134"/>
      <c r="AZ126" s="135"/>
      <c r="BA126" s="136"/>
      <c r="BB126" s="94">
        <v>192</v>
      </c>
      <c r="BC126" s="134">
        <v>-1</v>
      </c>
      <c r="BD126" s="135"/>
      <c r="BE126" s="136"/>
      <c r="BF126" s="128"/>
      <c r="BG126" s="134"/>
      <c r="BH126" s="135"/>
      <c r="BI126" s="136"/>
      <c r="BJ126" s="128"/>
      <c r="BK126" s="134"/>
      <c r="BL126" s="135"/>
      <c r="BM126" s="136"/>
      <c r="BN126" s="128"/>
      <c r="BO126" s="134"/>
      <c r="BP126" s="135"/>
      <c r="BQ126" s="136"/>
      <c r="BR126" s="94">
        <v>216</v>
      </c>
      <c r="BS126" s="134">
        <v>-1</v>
      </c>
      <c r="BT126" s="135"/>
      <c r="BU126" s="136"/>
      <c r="BV126" s="128"/>
      <c r="BW126" s="134"/>
      <c r="BX126" s="135"/>
      <c r="BY126" s="136"/>
      <c r="BZ126" s="128"/>
      <c r="CA126" s="134"/>
      <c r="CB126" s="135"/>
      <c r="CC126" s="136"/>
      <c r="CD126" s="128"/>
      <c r="CE126" s="134"/>
      <c r="CF126" s="135"/>
      <c r="CG126" s="136"/>
      <c r="CH126" s="94">
        <v>200</v>
      </c>
      <c r="CI126" s="134">
        <v>2</v>
      </c>
      <c r="CJ126" s="135"/>
      <c r="CK126" s="136"/>
      <c r="CL126" s="128"/>
      <c r="CM126" s="134"/>
      <c r="CN126" s="135"/>
      <c r="CO126" s="136"/>
      <c r="CP126" s="128"/>
      <c r="CQ126" s="134"/>
      <c r="CR126" s="135"/>
      <c r="CS126" s="136"/>
      <c r="CT126" s="128"/>
      <c r="CU126" s="134"/>
      <c r="CV126" s="135"/>
      <c r="CW126" s="136"/>
      <c r="CX126" s="94">
        <v>226</v>
      </c>
      <c r="CY126" s="134" t="s">
        <v>5</v>
      </c>
      <c r="CZ126" s="135"/>
      <c r="DA126" s="136"/>
      <c r="DB126" s="128"/>
      <c r="DC126" s="134"/>
      <c r="DD126" s="135"/>
      <c r="DE126" s="136"/>
      <c r="DF126" s="128"/>
      <c r="DG126" s="134"/>
      <c r="DH126" s="135"/>
      <c r="DI126" s="136"/>
      <c r="DJ126" s="128"/>
      <c r="DK126" s="134"/>
      <c r="DL126" s="135"/>
      <c r="DM126" s="136"/>
      <c r="DN126" s="94">
        <v>204</v>
      </c>
      <c r="DO126" s="134">
        <v>2</v>
      </c>
      <c r="DP126" s="135"/>
      <c r="DQ126" s="136"/>
      <c r="DR126" s="128"/>
      <c r="DS126" s="134"/>
      <c r="DT126" s="135"/>
      <c r="DU126" s="136"/>
      <c r="DV126" s="128"/>
      <c r="DW126" s="134"/>
      <c r="DX126" s="135"/>
      <c r="DY126" s="136"/>
      <c r="DZ126" s="128"/>
      <c r="EA126" s="134"/>
      <c r="EB126" s="135"/>
      <c r="EC126" s="136"/>
      <c r="ED126" s="94">
        <v>211</v>
      </c>
      <c r="EE126" s="134">
        <v>2</v>
      </c>
      <c r="EF126" s="135"/>
      <c r="EG126" s="136"/>
      <c r="EH126" s="128"/>
      <c r="EI126" s="134"/>
      <c r="EJ126" s="135"/>
      <c r="EK126" s="136"/>
      <c r="EL126" s="128"/>
      <c r="EM126" s="134"/>
      <c r="EN126" s="135"/>
      <c r="EO126" s="136"/>
      <c r="EP126" s="128"/>
      <c r="EQ126" s="134"/>
      <c r="ER126" s="135"/>
      <c r="ES126" s="136"/>
      <c r="ET126" s="94">
        <v>214</v>
      </c>
      <c r="EU126" s="134">
        <v>3</v>
      </c>
      <c r="EV126" s="135"/>
      <c r="EW126" s="136"/>
      <c r="EX126" s="128"/>
      <c r="EY126" s="134"/>
      <c r="EZ126" s="135"/>
      <c r="FA126" s="136"/>
      <c r="FB126" s="128"/>
      <c r="FC126" s="134"/>
      <c r="FD126" s="135"/>
      <c r="FE126" s="136"/>
      <c r="FF126" s="128"/>
      <c r="FG126" s="134"/>
      <c r="FH126" s="135"/>
      <c r="FI126" s="136"/>
      <c r="FJ126" s="94">
        <v>247</v>
      </c>
      <c r="FK126" s="134">
        <v>-3</v>
      </c>
      <c r="FL126" s="135"/>
      <c r="FM126" s="136"/>
      <c r="FN126" s="128"/>
      <c r="FO126" s="134"/>
      <c r="FP126" s="135"/>
      <c r="FQ126" s="136"/>
      <c r="FR126" s="128"/>
      <c r="FS126" s="134"/>
      <c r="FT126" s="137">
        <v>220</v>
      </c>
      <c r="FU126" s="138">
        <v>230</v>
      </c>
      <c r="FV126" s="128">
        <v>225</v>
      </c>
      <c r="FW126" s="134" t="s">
        <v>5</v>
      </c>
      <c r="FX126" s="135"/>
      <c r="FY126" s="136"/>
      <c r="FZ126" s="128"/>
      <c r="GA126" s="134"/>
      <c r="GB126" s="135"/>
      <c r="GC126" s="136"/>
      <c r="GD126" s="94">
        <v>263</v>
      </c>
      <c r="GE126" s="134">
        <v>-2</v>
      </c>
      <c r="GF126" s="135"/>
      <c r="GG126" s="136"/>
      <c r="GH126" s="128"/>
      <c r="GI126" s="134"/>
      <c r="GJ126" s="135"/>
      <c r="GK126" s="136"/>
      <c r="GL126" s="128"/>
      <c r="GM126" s="134"/>
      <c r="GN126" s="135"/>
      <c r="GO126" s="136"/>
      <c r="GP126" s="128"/>
      <c r="GQ126" s="134"/>
      <c r="GR126" s="78"/>
      <c r="GS126" s="93">
        <v>3</v>
      </c>
    </row>
    <row r="127" spans="1:201" ht="15.75" x14ac:dyDescent="0.25">
      <c r="A127">
        <v>4</v>
      </c>
      <c r="B127">
        <v>2012</v>
      </c>
      <c r="C127" s="71">
        <v>41004</v>
      </c>
      <c r="D127" s="78"/>
      <c r="E127" s="132"/>
      <c r="F127" s="94">
        <v>296</v>
      </c>
      <c r="G127" s="134" t="s">
        <v>5</v>
      </c>
      <c r="H127" s="135"/>
      <c r="I127" s="136"/>
      <c r="J127" s="128"/>
      <c r="K127" s="134"/>
      <c r="L127" s="135"/>
      <c r="M127" s="136"/>
      <c r="N127" s="128"/>
      <c r="O127" s="134"/>
      <c r="P127" s="135"/>
      <c r="Q127" s="136"/>
      <c r="R127" s="128"/>
      <c r="S127" s="134"/>
      <c r="T127" s="135"/>
      <c r="U127" s="136"/>
      <c r="V127" s="94">
        <v>208</v>
      </c>
      <c r="W127" s="134" t="s">
        <v>5</v>
      </c>
      <c r="X127" s="135"/>
      <c r="Y127" s="136"/>
      <c r="Z127" s="128"/>
      <c r="AA127" s="134"/>
      <c r="AB127" s="135"/>
      <c r="AC127" s="136"/>
      <c r="AD127" s="128"/>
      <c r="AE127" s="134"/>
      <c r="AF127" s="135"/>
      <c r="AG127" s="136"/>
      <c r="AH127" s="128"/>
      <c r="AI127" s="134"/>
      <c r="AJ127" s="135"/>
      <c r="AK127" s="136"/>
      <c r="AL127" s="94">
        <v>261</v>
      </c>
      <c r="AM127" s="134" t="s">
        <v>5</v>
      </c>
      <c r="AN127" s="135"/>
      <c r="AO127" s="136"/>
      <c r="AP127" s="128"/>
      <c r="AQ127" s="134"/>
      <c r="AR127" s="135"/>
      <c r="AS127" s="136"/>
      <c r="AT127" s="128"/>
      <c r="AU127" s="134"/>
      <c r="AV127" s="135"/>
      <c r="AW127" s="136"/>
      <c r="AX127" s="128"/>
      <c r="AY127" s="134"/>
      <c r="AZ127" s="135"/>
      <c r="BA127" s="136"/>
      <c r="BB127" s="94">
        <v>190</v>
      </c>
      <c r="BC127" s="134">
        <v>-2</v>
      </c>
      <c r="BD127" s="135"/>
      <c r="BE127" s="136"/>
      <c r="BF127" s="128"/>
      <c r="BG127" s="134"/>
      <c r="BH127" s="135"/>
      <c r="BI127" s="136"/>
      <c r="BJ127" s="128"/>
      <c r="BK127" s="134"/>
      <c r="BL127" s="135"/>
      <c r="BM127" s="136"/>
      <c r="BN127" s="128"/>
      <c r="BO127" s="134"/>
      <c r="BP127" s="135"/>
      <c r="BQ127" s="136"/>
      <c r="BR127" s="94">
        <v>216</v>
      </c>
      <c r="BS127" s="134" t="s">
        <v>5</v>
      </c>
      <c r="BT127" s="135"/>
      <c r="BU127" s="136"/>
      <c r="BV127" s="128"/>
      <c r="BW127" s="134"/>
      <c r="BX127" s="135"/>
      <c r="BY127" s="136"/>
      <c r="BZ127" s="128"/>
      <c r="CA127" s="134"/>
      <c r="CB127" s="135"/>
      <c r="CC127" s="136"/>
      <c r="CD127" s="128"/>
      <c r="CE127" s="134"/>
      <c r="CF127" s="135"/>
      <c r="CG127" s="136"/>
      <c r="CH127" s="94">
        <v>201</v>
      </c>
      <c r="CI127" s="134">
        <v>1</v>
      </c>
      <c r="CJ127" s="135"/>
      <c r="CK127" s="136"/>
      <c r="CL127" s="128"/>
      <c r="CM127" s="134"/>
      <c r="CN127" s="135"/>
      <c r="CO127" s="136"/>
      <c r="CP127" s="128"/>
      <c r="CQ127" s="134"/>
      <c r="CR127" s="135"/>
      <c r="CS127" s="136"/>
      <c r="CT127" s="128"/>
      <c r="CU127" s="134"/>
      <c r="CV127" s="135"/>
      <c r="CW127" s="136"/>
      <c r="CX127" s="94">
        <v>227</v>
      </c>
      <c r="CY127" s="134">
        <v>1</v>
      </c>
      <c r="CZ127" s="135"/>
      <c r="DA127" s="136"/>
      <c r="DB127" s="128"/>
      <c r="DC127" s="134"/>
      <c r="DD127" s="135"/>
      <c r="DE127" s="136"/>
      <c r="DF127" s="128"/>
      <c r="DG127" s="134"/>
      <c r="DH127" s="135"/>
      <c r="DI127" s="136"/>
      <c r="DJ127" s="128"/>
      <c r="DK127" s="134"/>
      <c r="DL127" s="135"/>
      <c r="DM127" s="136"/>
      <c r="DN127" s="94">
        <v>205</v>
      </c>
      <c r="DO127" s="134">
        <v>1</v>
      </c>
      <c r="DP127" s="135"/>
      <c r="DQ127" s="136"/>
      <c r="DR127" s="128"/>
      <c r="DS127" s="134"/>
      <c r="DT127" s="135"/>
      <c r="DU127" s="136"/>
      <c r="DV127" s="128"/>
      <c r="DW127" s="134"/>
      <c r="DX127" s="135"/>
      <c r="DY127" s="136"/>
      <c r="DZ127" s="128"/>
      <c r="EA127" s="134"/>
      <c r="EB127" s="135"/>
      <c r="EC127" s="136"/>
      <c r="ED127" s="94">
        <v>214</v>
      </c>
      <c r="EE127" s="134">
        <v>3</v>
      </c>
      <c r="EF127" s="135"/>
      <c r="EG127" s="136"/>
      <c r="EH127" s="128"/>
      <c r="EI127" s="134"/>
      <c r="EJ127" s="135"/>
      <c r="EK127" s="136"/>
      <c r="EL127" s="128"/>
      <c r="EM127" s="134"/>
      <c r="EN127" s="135"/>
      <c r="EO127" s="136"/>
      <c r="EP127" s="128"/>
      <c r="EQ127" s="134"/>
      <c r="ER127" s="135"/>
      <c r="ES127" s="136"/>
      <c r="ET127" s="94">
        <v>219</v>
      </c>
      <c r="EU127" s="134">
        <v>5</v>
      </c>
      <c r="EV127" s="135"/>
      <c r="EW127" s="136"/>
      <c r="EX127" s="128"/>
      <c r="EY127" s="134"/>
      <c r="EZ127" s="135"/>
      <c r="FA127" s="136"/>
      <c r="FB127" s="128"/>
      <c r="FC127" s="134"/>
      <c r="FD127" s="135"/>
      <c r="FE127" s="136"/>
      <c r="FF127" s="128"/>
      <c r="FG127" s="134"/>
      <c r="FH127" s="135"/>
      <c r="FI127" s="136"/>
      <c r="FJ127" s="94">
        <v>245</v>
      </c>
      <c r="FK127" s="134">
        <v>-2</v>
      </c>
      <c r="FL127" s="135"/>
      <c r="FM127" s="136"/>
      <c r="FN127" s="128"/>
      <c r="FO127" s="134"/>
      <c r="FP127" s="135"/>
      <c r="FQ127" s="136"/>
      <c r="FR127" s="128"/>
      <c r="FS127" s="134"/>
      <c r="FT127" s="137">
        <v>225</v>
      </c>
      <c r="FU127" s="138">
        <v>235</v>
      </c>
      <c r="FV127" s="128">
        <v>230</v>
      </c>
      <c r="FW127" s="134">
        <v>5</v>
      </c>
      <c r="FX127" s="135"/>
      <c r="FY127" s="136"/>
      <c r="FZ127" s="128"/>
      <c r="GA127" s="134"/>
      <c r="GB127" s="135"/>
      <c r="GC127" s="136"/>
      <c r="GD127" s="94">
        <v>263</v>
      </c>
      <c r="GE127" s="134" t="s">
        <v>5</v>
      </c>
      <c r="GF127" s="135"/>
      <c r="GG127" s="136"/>
      <c r="GH127" s="128"/>
      <c r="GI127" s="134"/>
      <c r="GJ127" s="135"/>
      <c r="GK127" s="136"/>
      <c r="GL127" s="128"/>
      <c r="GM127" s="134"/>
      <c r="GN127" s="135"/>
      <c r="GO127" s="136"/>
      <c r="GP127" s="128"/>
      <c r="GQ127" s="134"/>
      <c r="GR127" s="78"/>
      <c r="GS127" s="93">
        <v>4</v>
      </c>
    </row>
    <row r="128" spans="1:201" ht="15.75" x14ac:dyDescent="0.25">
      <c r="A128">
        <v>4</v>
      </c>
      <c r="B128">
        <v>2012</v>
      </c>
      <c r="C128" s="71">
        <v>41011</v>
      </c>
      <c r="D128" s="78"/>
      <c r="E128" s="132"/>
      <c r="F128" s="94">
        <v>298</v>
      </c>
      <c r="G128" s="134">
        <v>2</v>
      </c>
      <c r="H128" s="135"/>
      <c r="I128" s="136"/>
      <c r="J128" s="128"/>
      <c r="K128" s="134"/>
      <c r="L128" s="135"/>
      <c r="M128" s="136"/>
      <c r="N128" s="128"/>
      <c r="O128" s="134"/>
      <c r="P128" s="135"/>
      <c r="Q128" s="136"/>
      <c r="R128" s="128"/>
      <c r="S128" s="134"/>
      <c r="T128" s="135"/>
      <c r="U128" s="136"/>
      <c r="V128" s="94">
        <v>210</v>
      </c>
      <c r="W128" s="134">
        <v>2</v>
      </c>
      <c r="X128" s="135"/>
      <c r="Y128" s="136"/>
      <c r="Z128" s="128"/>
      <c r="AA128" s="134"/>
      <c r="AB128" s="135"/>
      <c r="AC128" s="136"/>
      <c r="AD128" s="128"/>
      <c r="AE128" s="134"/>
      <c r="AF128" s="135"/>
      <c r="AG128" s="136"/>
      <c r="AH128" s="128"/>
      <c r="AI128" s="134"/>
      <c r="AJ128" s="135"/>
      <c r="AK128" s="136"/>
      <c r="AL128" s="94">
        <v>263</v>
      </c>
      <c r="AM128" s="134">
        <v>2</v>
      </c>
      <c r="AN128" s="135"/>
      <c r="AO128" s="136"/>
      <c r="AP128" s="128"/>
      <c r="AQ128" s="134"/>
      <c r="AR128" s="135"/>
      <c r="AS128" s="136"/>
      <c r="AT128" s="128"/>
      <c r="AU128" s="134"/>
      <c r="AV128" s="135"/>
      <c r="AW128" s="136"/>
      <c r="AX128" s="128"/>
      <c r="AY128" s="134"/>
      <c r="AZ128" s="135"/>
      <c r="BA128" s="136"/>
      <c r="BB128" s="94">
        <v>189</v>
      </c>
      <c r="BC128" s="134">
        <v>-1</v>
      </c>
      <c r="BD128" s="135"/>
      <c r="BE128" s="136"/>
      <c r="BF128" s="128"/>
      <c r="BG128" s="134"/>
      <c r="BH128" s="135"/>
      <c r="BI128" s="136"/>
      <c r="BJ128" s="128"/>
      <c r="BK128" s="134"/>
      <c r="BL128" s="135"/>
      <c r="BM128" s="136"/>
      <c r="BN128" s="128"/>
      <c r="BO128" s="134"/>
      <c r="BP128" s="135"/>
      <c r="BQ128" s="136"/>
      <c r="BR128" s="94">
        <v>215</v>
      </c>
      <c r="BS128" s="134">
        <v>-1</v>
      </c>
      <c r="BT128" s="135"/>
      <c r="BU128" s="136"/>
      <c r="BV128" s="128"/>
      <c r="BW128" s="134"/>
      <c r="BX128" s="135"/>
      <c r="BY128" s="136"/>
      <c r="BZ128" s="128"/>
      <c r="CA128" s="134"/>
      <c r="CB128" s="135"/>
      <c r="CC128" s="136"/>
      <c r="CD128" s="128"/>
      <c r="CE128" s="134"/>
      <c r="CF128" s="135"/>
      <c r="CG128" s="136"/>
      <c r="CH128" s="94">
        <v>202</v>
      </c>
      <c r="CI128" s="134">
        <v>1</v>
      </c>
      <c r="CJ128" s="135"/>
      <c r="CK128" s="136"/>
      <c r="CL128" s="128"/>
      <c r="CM128" s="134"/>
      <c r="CN128" s="135"/>
      <c r="CO128" s="136"/>
      <c r="CP128" s="128"/>
      <c r="CQ128" s="134"/>
      <c r="CR128" s="135"/>
      <c r="CS128" s="136"/>
      <c r="CT128" s="128"/>
      <c r="CU128" s="134"/>
      <c r="CV128" s="135"/>
      <c r="CW128" s="136"/>
      <c r="CX128" s="94">
        <v>228</v>
      </c>
      <c r="CY128" s="134">
        <v>1</v>
      </c>
      <c r="CZ128" s="135"/>
      <c r="DA128" s="136"/>
      <c r="DB128" s="128"/>
      <c r="DC128" s="134"/>
      <c r="DD128" s="135"/>
      <c r="DE128" s="136"/>
      <c r="DF128" s="128"/>
      <c r="DG128" s="134"/>
      <c r="DH128" s="135"/>
      <c r="DI128" s="136"/>
      <c r="DJ128" s="128"/>
      <c r="DK128" s="134"/>
      <c r="DL128" s="135"/>
      <c r="DM128" s="136"/>
      <c r="DN128" s="94">
        <v>206</v>
      </c>
      <c r="DO128" s="134">
        <v>1</v>
      </c>
      <c r="DP128" s="135"/>
      <c r="DQ128" s="136"/>
      <c r="DR128" s="128"/>
      <c r="DS128" s="134"/>
      <c r="DT128" s="135"/>
      <c r="DU128" s="136"/>
      <c r="DV128" s="128"/>
      <c r="DW128" s="134"/>
      <c r="DX128" s="135"/>
      <c r="DY128" s="136"/>
      <c r="DZ128" s="128"/>
      <c r="EA128" s="134"/>
      <c r="EB128" s="135"/>
      <c r="EC128" s="136"/>
      <c r="ED128" s="94">
        <v>215</v>
      </c>
      <c r="EE128" s="134">
        <v>1</v>
      </c>
      <c r="EF128" s="135"/>
      <c r="EG128" s="136"/>
      <c r="EH128" s="128"/>
      <c r="EI128" s="134"/>
      <c r="EJ128" s="135"/>
      <c r="EK128" s="136"/>
      <c r="EL128" s="128"/>
      <c r="EM128" s="134"/>
      <c r="EN128" s="135"/>
      <c r="EO128" s="136"/>
      <c r="EP128" s="128"/>
      <c r="EQ128" s="134"/>
      <c r="ER128" s="135"/>
      <c r="ES128" s="136"/>
      <c r="ET128" s="94">
        <v>220</v>
      </c>
      <c r="EU128" s="134">
        <v>1</v>
      </c>
      <c r="EV128" s="135"/>
      <c r="EW128" s="136"/>
      <c r="EX128" s="128"/>
      <c r="EY128" s="134"/>
      <c r="EZ128" s="135"/>
      <c r="FA128" s="136"/>
      <c r="FB128" s="128"/>
      <c r="FC128" s="134"/>
      <c r="FD128" s="135"/>
      <c r="FE128" s="136"/>
      <c r="FF128" s="128"/>
      <c r="FG128" s="134"/>
      <c r="FH128" s="135"/>
      <c r="FI128" s="136"/>
      <c r="FJ128" s="94">
        <v>245</v>
      </c>
      <c r="FK128" s="134" t="s">
        <v>5</v>
      </c>
      <c r="FL128" s="135"/>
      <c r="FM128" s="136"/>
      <c r="FN128" s="128"/>
      <c r="FO128" s="134"/>
      <c r="FP128" s="135"/>
      <c r="FQ128" s="136"/>
      <c r="FR128" s="128"/>
      <c r="FS128" s="134"/>
      <c r="FT128" s="137">
        <v>225</v>
      </c>
      <c r="FU128" s="138">
        <v>235</v>
      </c>
      <c r="FV128" s="128">
        <v>230</v>
      </c>
      <c r="FW128" s="134" t="s">
        <v>5</v>
      </c>
      <c r="FX128" s="135"/>
      <c r="FY128" s="136"/>
      <c r="FZ128" s="128"/>
      <c r="GA128" s="134"/>
      <c r="GB128" s="135"/>
      <c r="GC128" s="136"/>
      <c r="GD128" s="94">
        <v>263</v>
      </c>
      <c r="GE128" s="134" t="s">
        <v>5</v>
      </c>
      <c r="GF128" s="135"/>
      <c r="GG128" s="136"/>
      <c r="GH128" s="128"/>
      <c r="GI128" s="134"/>
      <c r="GJ128" s="135"/>
      <c r="GK128" s="136"/>
      <c r="GL128" s="128"/>
      <c r="GM128" s="134"/>
      <c r="GN128" s="135"/>
      <c r="GO128" s="136"/>
      <c r="GP128" s="128"/>
      <c r="GQ128" s="134"/>
      <c r="GR128" s="78"/>
      <c r="GS128" s="93">
        <v>4</v>
      </c>
    </row>
    <row r="129" spans="1:201" ht="15.75" x14ac:dyDescent="0.25">
      <c r="A129">
        <v>4</v>
      </c>
      <c r="B129">
        <v>2012</v>
      </c>
      <c r="C129" s="71">
        <v>41018</v>
      </c>
      <c r="D129" s="78"/>
      <c r="E129" s="132"/>
      <c r="F129" s="94">
        <v>298</v>
      </c>
      <c r="G129" s="134" t="s">
        <v>5</v>
      </c>
      <c r="H129" s="135"/>
      <c r="I129" s="136"/>
      <c r="J129" s="128"/>
      <c r="K129" s="134"/>
      <c r="L129" s="135"/>
      <c r="M129" s="136"/>
      <c r="N129" s="128"/>
      <c r="O129" s="134"/>
      <c r="P129" s="135"/>
      <c r="Q129" s="136"/>
      <c r="R129" s="128"/>
      <c r="S129" s="134"/>
      <c r="T129" s="135"/>
      <c r="U129" s="136"/>
      <c r="V129" s="94">
        <v>210</v>
      </c>
      <c r="W129" s="134" t="s">
        <v>5</v>
      </c>
      <c r="X129" s="135"/>
      <c r="Y129" s="136"/>
      <c r="Z129" s="128"/>
      <c r="AA129" s="134"/>
      <c r="AB129" s="135"/>
      <c r="AC129" s="136"/>
      <c r="AD129" s="128"/>
      <c r="AE129" s="134"/>
      <c r="AF129" s="135"/>
      <c r="AG129" s="136"/>
      <c r="AH129" s="128"/>
      <c r="AI129" s="134"/>
      <c r="AJ129" s="135"/>
      <c r="AK129" s="136"/>
      <c r="AL129" s="94">
        <v>263</v>
      </c>
      <c r="AM129" s="134" t="s">
        <v>5</v>
      </c>
      <c r="AN129" s="135"/>
      <c r="AO129" s="136"/>
      <c r="AP129" s="128"/>
      <c r="AQ129" s="134"/>
      <c r="AR129" s="135"/>
      <c r="AS129" s="136"/>
      <c r="AT129" s="128"/>
      <c r="AU129" s="134"/>
      <c r="AV129" s="135"/>
      <c r="AW129" s="136"/>
      <c r="AX129" s="128"/>
      <c r="AY129" s="134"/>
      <c r="AZ129" s="135"/>
      <c r="BA129" s="136"/>
      <c r="BB129" s="94">
        <v>189</v>
      </c>
      <c r="BC129" s="134" t="s">
        <v>5</v>
      </c>
      <c r="BD129" s="135"/>
      <c r="BE129" s="136"/>
      <c r="BF129" s="128"/>
      <c r="BG129" s="134"/>
      <c r="BH129" s="135"/>
      <c r="BI129" s="136"/>
      <c r="BJ129" s="128"/>
      <c r="BK129" s="134"/>
      <c r="BL129" s="135"/>
      <c r="BM129" s="136"/>
      <c r="BN129" s="128"/>
      <c r="BO129" s="134"/>
      <c r="BP129" s="135"/>
      <c r="BQ129" s="136"/>
      <c r="BR129" s="94">
        <v>215</v>
      </c>
      <c r="BS129" s="134" t="s">
        <v>5</v>
      </c>
      <c r="BT129" s="135"/>
      <c r="BU129" s="136"/>
      <c r="BV129" s="128"/>
      <c r="BW129" s="134"/>
      <c r="BX129" s="135"/>
      <c r="BY129" s="136"/>
      <c r="BZ129" s="128"/>
      <c r="CA129" s="134"/>
      <c r="CB129" s="135"/>
      <c r="CC129" s="136"/>
      <c r="CD129" s="128"/>
      <c r="CE129" s="134"/>
      <c r="CF129" s="135"/>
      <c r="CG129" s="136"/>
      <c r="CH129" s="94">
        <v>203</v>
      </c>
      <c r="CI129" s="134">
        <v>1</v>
      </c>
      <c r="CJ129" s="135"/>
      <c r="CK129" s="136"/>
      <c r="CL129" s="128"/>
      <c r="CM129" s="134"/>
      <c r="CN129" s="135"/>
      <c r="CO129" s="136"/>
      <c r="CP129" s="128"/>
      <c r="CQ129" s="134"/>
      <c r="CR129" s="135"/>
      <c r="CS129" s="136"/>
      <c r="CT129" s="128"/>
      <c r="CU129" s="134"/>
      <c r="CV129" s="135"/>
      <c r="CW129" s="136"/>
      <c r="CX129" s="94">
        <v>229</v>
      </c>
      <c r="CY129" s="134">
        <v>1</v>
      </c>
      <c r="CZ129" s="135"/>
      <c r="DA129" s="136"/>
      <c r="DB129" s="128"/>
      <c r="DC129" s="134"/>
      <c r="DD129" s="135"/>
      <c r="DE129" s="136"/>
      <c r="DF129" s="128"/>
      <c r="DG129" s="134"/>
      <c r="DH129" s="135"/>
      <c r="DI129" s="136"/>
      <c r="DJ129" s="128"/>
      <c r="DK129" s="134"/>
      <c r="DL129" s="135"/>
      <c r="DM129" s="136"/>
      <c r="DN129" s="94">
        <v>207</v>
      </c>
      <c r="DO129" s="134">
        <v>1</v>
      </c>
      <c r="DP129" s="135"/>
      <c r="DQ129" s="136"/>
      <c r="DR129" s="128"/>
      <c r="DS129" s="134"/>
      <c r="DT129" s="135"/>
      <c r="DU129" s="136"/>
      <c r="DV129" s="128"/>
      <c r="DW129" s="134"/>
      <c r="DX129" s="135"/>
      <c r="DY129" s="136"/>
      <c r="DZ129" s="128"/>
      <c r="EA129" s="134"/>
      <c r="EB129" s="135"/>
      <c r="EC129" s="136"/>
      <c r="ED129" s="94">
        <v>215</v>
      </c>
      <c r="EE129" s="134" t="s">
        <v>5</v>
      </c>
      <c r="EF129" s="135"/>
      <c r="EG129" s="136"/>
      <c r="EH129" s="128"/>
      <c r="EI129" s="134"/>
      <c r="EJ129" s="135"/>
      <c r="EK129" s="136"/>
      <c r="EL129" s="128"/>
      <c r="EM129" s="134"/>
      <c r="EN129" s="135"/>
      <c r="EO129" s="136"/>
      <c r="EP129" s="128"/>
      <c r="EQ129" s="134"/>
      <c r="ER129" s="135"/>
      <c r="ES129" s="136"/>
      <c r="ET129" s="94">
        <v>220</v>
      </c>
      <c r="EU129" s="134" t="s">
        <v>5</v>
      </c>
      <c r="EV129" s="135"/>
      <c r="EW129" s="136"/>
      <c r="EX129" s="128"/>
      <c r="EY129" s="134"/>
      <c r="EZ129" s="135"/>
      <c r="FA129" s="136"/>
      <c r="FB129" s="128"/>
      <c r="FC129" s="134"/>
      <c r="FD129" s="135"/>
      <c r="FE129" s="136"/>
      <c r="FF129" s="128"/>
      <c r="FG129" s="134"/>
      <c r="FH129" s="135"/>
      <c r="FI129" s="136"/>
      <c r="FJ129" s="94">
        <v>250</v>
      </c>
      <c r="FK129" s="134">
        <v>5</v>
      </c>
      <c r="FL129" s="135"/>
      <c r="FM129" s="136"/>
      <c r="FN129" s="128"/>
      <c r="FO129" s="134"/>
      <c r="FP129" s="135"/>
      <c r="FQ129" s="136"/>
      <c r="FR129" s="128"/>
      <c r="FS129" s="134"/>
      <c r="FT129" s="135">
        <v>225</v>
      </c>
      <c r="FU129" s="136">
        <v>235</v>
      </c>
      <c r="FV129" s="128">
        <v>230</v>
      </c>
      <c r="FW129" s="134" t="s">
        <v>5</v>
      </c>
      <c r="FX129" s="135"/>
      <c r="FY129" s="136"/>
      <c r="FZ129" s="128"/>
      <c r="GA129" s="134"/>
      <c r="GB129" s="135"/>
      <c r="GC129" s="136"/>
      <c r="GD129" s="94">
        <v>263</v>
      </c>
      <c r="GE129" s="134" t="s">
        <v>5</v>
      </c>
      <c r="GF129" s="135"/>
      <c r="GG129" s="136"/>
      <c r="GH129" s="128"/>
      <c r="GI129" s="134"/>
      <c r="GJ129" s="135"/>
      <c r="GK129" s="136"/>
      <c r="GL129" s="128"/>
      <c r="GM129" s="134"/>
      <c r="GN129" s="135"/>
      <c r="GO129" s="136"/>
      <c r="GP129" s="128"/>
      <c r="GQ129" s="134"/>
      <c r="GR129" s="78"/>
      <c r="GS129" s="93">
        <v>4</v>
      </c>
    </row>
    <row r="130" spans="1:201" ht="15.75" x14ac:dyDescent="0.25">
      <c r="A130">
        <v>4</v>
      </c>
      <c r="B130">
        <v>2012</v>
      </c>
      <c r="C130" s="71">
        <v>41025</v>
      </c>
      <c r="D130" s="78"/>
      <c r="E130" s="132"/>
      <c r="F130" s="94">
        <v>298</v>
      </c>
      <c r="G130" s="134" t="s">
        <v>5</v>
      </c>
      <c r="H130" s="135"/>
      <c r="I130" s="136"/>
      <c r="J130" s="128"/>
      <c r="K130" s="134"/>
      <c r="L130" s="135"/>
      <c r="M130" s="136"/>
      <c r="N130" s="128"/>
      <c r="O130" s="134"/>
      <c r="P130" s="135"/>
      <c r="Q130" s="136"/>
      <c r="R130" s="128"/>
      <c r="S130" s="134"/>
      <c r="T130" s="135"/>
      <c r="U130" s="136"/>
      <c r="V130" s="94">
        <v>210</v>
      </c>
      <c r="W130" s="134" t="s">
        <v>5</v>
      </c>
      <c r="X130" s="135"/>
      <c r="Y130" s="136"/>
      <c r="Z130" s="128"/>
      <c r="AA130" s="134"/>
      <c r="AB130" s="135"/>
      <c r="AC130" s="136"/>
      <c r="AD130" s="128"/>
      <c r="AE130" s="134"/>
      <c r="AF130" s="135"/>
      <c r="AG130" s="136"/>
      <c r="AH130" s="128"/>
      <c r="AI130" s="134"/>
      <c r="AJ130" s="135"/>
      <c r="AK130" s="136"/>
      <c r="AL130" s="94">
        <v>263</v>
      </c>
      <c r="AM130" s="134" t="s">
        <v>5</v>
      </c>
      <c r="AN130" s="135"/>
      <c r="AO130" s="136"/>
      <c r="AP130" s="128"/>
      <c r="AQ130" s="134"/>
      <c r="AR130" s="135"/>
      <c r="AS130" s="136"/>
      <c r="AT130" s="128"/>
      <c r="AU130" s="134"/>
      <c r="AV130" s="135"/>
      <c r="AW130" s="136"/>
      <c r="AX130" s="128"/>
      <c r="AY130" s="134"/>
      <c r="AZ130" s="135"/>
      <c r="BA130" s="136"/>
      <c r="BB130" s="94">
        <v>189</v>
      </c>
      <c r="BC130" s="134" t="s">
        <v>5</v>
      </c>
      <c r="BD130" s="135"/>
      <c r="BE130" s="136"/>
      <c r="BF130" s="128"/>
      <c r="BG130" s="134"/>
      <c r="BH130" s="135"/>
      <c r="BI130" s="136"/>
      <c r="BJ130" s="128"/>
      <c r="BK130" s="134"/>
      <c r="BL130" s="135"/>
      <c r="BM130" s="136"/>
      <c r="BN130" s="128"/>
      <c r="BO130" s="134"/>
      <c r="BP130" s="135"/>
      <c r="BQ130" s="136"/>
      <c r="BR130" s="94">
        <v>215</v>
      </c>
      <c r="BS130" s="134" t="s">
        <v>5</v>
      </c>
      <c r="BT130" s="135"/>
      <c r="BU130" s="136"/>
      <c r="BV130" s="128"/>
      <c r="BW130" s="134"/>
      <c r="BX130" s="135"/>
      <c r="BY130" s="136"/>
      <c r="BZ130" s="128"/>
      <c r="CA130" s="134"/>
      <c r="CB130" s="135"/>
      <c r="CC130" s="136"/>
      <c r="CD130" s="128"/>
      <c r="CE130" s="134"/>
      <c r="CF130" s="135"/>
      <c r="CG130" s="136"/>
      <c r="CH130" s="94">
        <v>203</v>
      </c>
      <c r="CI130" s="134" t="s">
        <v>5</v>
      </c>
      <c r="CJ130" s="135"/>
      <c r="CK130" s="136"/>
      <c r="CL130" s="128"/>
      <c r="CM130" s="134"/>
      <c r="CN130" s="135"/>
      <c r="CO130" s="136"/>
      <c r="CP130" s="128"/>
      <c r="CQ130" s="134"/>
      <c r="CR130" s="135"/>
      <c r="CS130" s="136"/>
      <c r="CT130" s="128"/>
      <c r="CU130" s="134"/>
      <c r="CV130" s="135"/>
      <c r="CW130" s="136"/>
      <c r="CX130" s="94">
        <v>229</v>
      </c>
      <c r="CY130" s="134" t="s">
        <v>5</v>
      </c>
      <c r="CZ130" s="135"/>
      <c r="DA130" s="136"/>
      <c r="DB130" s="128"/>
      <c r="DC130" s="134"/>
      <c r="DD130" s="135"/>
      <c r="DE130" s="136"/>
      <c r="DF130" s="128"/>
      <c r="DG130" s="134"/>
      <c r="DH130" s="135"/>
      <c r="DI130" s="136"/>
      <c r="DJ130" s="128"/>
      <c r="DK130" s="134"/>
      <c r="DL130" s="135"/>
      <c r="DM130" s="136"/>
      <c r="DN130" s="94">
        <v>207</v>
      </c>
      <c r="DO130" s="134" t="s">
        <v>5</v>
      </c>
      <c r="DP130" s="135"/>
      <c r="DQ130" s="136"/>
      <c r="DR130" s="128"/>
      <c r="DS130" s="134"/>
      <c r="DT130" s="135"/>
      <c r="DU130" s="136"/>
      <c r="DV130" s="128"/>
      <c r="DW130" s="134"/>
      <c r="DX130" s="135"/>
      <c r="DY130" s="136"/>
      <c r="DZ130" s="128"/>
      <c r="EA130" s="134"/>
      <c r="EB130" s="135"/>
      <c r="EC130" s="136"/>
      <c r="ED130" s="94">
        <v>215</v>
      </c>
      <c r="EE130" s="134" t="s">
        <v>5</v>
      </c>
      <c r="EF130" s="135"/>
      <c r="EG130" s="136"/>
      <c r="EH130" s="128"/>
      <c r="EI130" s="134"/>
      <c r="EJ130" s="135"/>
      <c r="EK130" s="136"/>
      <c r="EL130" s="128"/>
      <c r="EM130" s="134"/>
      <c r="EN130" s="135"/>
      <c r="EO130" s="136"/>
      <c r="EP130" s="128"/>
      <c r="EQ130" s="134"/>
      <c r="ER130" s="135"/>
      <c r="ES130" s="136"/>
      <c r="ET130" s="94">
        <v>220</v>
      </c>
      <c r="EU130" s="134" t="s">
        <v>5</v>
      </c>
      <c r="EV130" s="135"/>
      <c r="EW130" s="136"/>
      <c r="EX130" s="128"/>
      <c r="EY130" s="134"/>
      <c r="EZ130" s="135"/>
      <c r="FA130" s="136"/>
      <c r="FB130" s="128"/>
      <c r="FC130" s="134"/>
      <c r="FD130" s="135"/>
      <c r="FE130" s="136"/>
      <c r="FF130" s="128"/>
      <c r="FG130" s="134"/>
      <c r="FH130" s="135"/>
      <c r="FI130" s="136"/>
      <c r="FJ130" s="94">
        <v>250</v>
      </c>
      <c r="FK130" s="134" t="s">
        <v>5</v>
      </c>
      <c r="FL130" s="135"/>
      <c r="FM130" s="136"/>
      <c r="FN130" s="128"/>
      <c r="FO130" s="134"/>
      <c r="FP130" s="135"/>
      <c r="FQ130" s="136"/>
      <c r="FR130" s="128"/>
      <c r="FS130" s="134"/>
      <c r="FT130" s="135">
        <v>235</v>
      </c>
      <c r="FU130" s="136">
        <v>245</v>
      </c>
      <c r="FV130" s="128">
        <v>240</v>
      </c>
      <c r="FW130" s="134">
        <v>10</v>
      </c>
      <c r="FX130" s="135"/>
      <c r="FY130" s="136"/>
      <c r="FZ130" s="128"/>
      <c r="GA130" s="134"/>
      <c r="GB130" s="135"/>
      <c r="GC130" s="136"/>
      <c r="GD130" s="94">
        <v>263</v>
      </c>
      <c r="GE130" s="134" t="s">
        <v>5</v>
      </c>
      <c r="GF130" s="135"/>
      <c r="GG130" s="136"/>
      <c r="GH130" s="128"/>
      <c r="GI130" s="134"/>
      <c r="GJ130" s="135"/>
      <c r="GK130" s="136"/>
      <c r="GL130" s="128"/>
      <c r="GM130" s="134"/>
      <c r="GN130" s="135"/>
      <c r="GO130" s="136"/>
      <c r="GP130" s="128"/>
      <c r="GQ130" s="134"/>
      <c r="GR130" s="78"/>
      <c r="GS130" s="93">
        <v>4</v>
      </c>
    </row>
    <row r="131" spans="1:201" ht="15.75" x14ac:dyDescent="0.25">
      <c r="A131">
        <v>5</v>
      </c>
      <c r="B131">
        <v>2012</v>
      </c>
      <c r="C131" s="71">
        <v>41032</v>
      </c>
      <c r="D131" s="78"/>
      <c r="E131" s="132"/>
      <c r="F131" s="94">
        <v>305</v>
      </c>
      <c r="G131" s="134">
        <v>7</v>
      </c>
      <c r="H131" s="135"/>
      <c r="I131" s="136"/>
      <c r="J131" s="128"/>
      <c r="K131" s="134"/>
      <c r="L131" s="135"/>
      <c r="M131" s="136"/>
      <c r="N131" s="128"/>
      <c r="O131" s="134"/>
      <c r="P131" s="135"/>
      <c r="Q131" s="136"/>
      <c r="R131" s="128"/>
      <c r="S131" s="134"/>
      <c r="T131" s="135"/>
      <c r="U131" s="136"/>
      <c r="V131" s="94">
        <v>217</v>
      </c>
      <c r="W131" s="134">
        <v>7</v>
      </c>
      <c r="X131" s="135"/>
      <c r="Y131" s="136"/>
      <c r="Z131" s="128"/>
      <c r="AA131" s="134"/>
      <c r="AB131" s="135"/>
      <c r="AC131" s="136"/>
      <c r="AD131" s="128"/>
      <c r="AE131" s="134"/>
      <c r="AF131" s="135"/>
      <c r="AG131" s="136"/>
      <c r="AH131" s="128"/>
      <c r="AI131" s="134"/>
      <c r="AJ131" s="135"/>
      <c r="AK131" s="136"/>
      <c r="AL131" s="94">
        <v>270</v>
      </c>
      <c r="AM131" s="134">
        <v>7</v>
      </c>
      <c r="AN131" s="135"/>
      <c r="AO131" s="136"/>
      <c r="AP131" s="128"/>
      <c r="AQ131" s="134"/>
      <c r="AR131" s="135"/>
      <c r="AS131" s="136"/>
      <c r="AT131" s="128"/>
      <c r="AU131" s="134"/>
      <c r="AV131" s="135"/>
      <c r="AW131" s="136"/>
      <c r="AX131" s="128"/>
      <c r="AY131" s="134"/>
      <c r="AZ131" s="135"/>
      <c r="BA131" s="136"/>
      <c r="BB131" s="94">
        <v>192</v>
      </c>
      <c r="BC131" s="134">
        <v>3</v>
      </c>
      <c r="BD131" s="135"/>
      <c r="BE131" s="136"/>
      <c r="BF131" s="128"/>
      <c r="BG131" s="134"/>
      <c r="BH131" s="135"/>
      <c r="BI131" s="136"/>
      <c r="BJ131" s="128"/>
      <c r="BK131" s="134"/>
      <c r="BL131" s="135"/>
      <c r="BM131" s="136"/>
      <c r="BN131" s="128"/>
      <c r="BO131" s="134"/>
      <c r="BP131" s="135"/>
      <c r="BQ131" s="136"/>
      <c r="BR131" s="94">
        <v>218</v>
      </c>
      <c r="BS131" s="134">
        <v>3</v>
      </c>
      <c r="BT131" s="135"/>
      <c r="BU131" s="136"/>
      <c r="BV131" s="128"/>
      <c r="BW131" s="134"/>
      <c r="BX131" s="135"/>
      <c r="BY131" s="136"/>
      <c r="BZ131" s="128"/>
      <c r="CA131" s="134"/>
      <c r="CB131" s="135"/>
      <c r="CC131" s="136"/>
      <c r="CD131" s="128"/>
      <c r="CE131" s="134"/>
      <c r="CF131" s="135"/>
      <c r="CG131" s="136"/>
      <c r="CH131" s="94">
        <v>203</v>
      </c>
      <c r="CI131" s="134" t="s">
        <v>5</v>
      </c>
      <c r="CJ131" s="135"/>
      <c r="CK131" s="136"/>
      <c r="CL131" s="128"/>
      <c r="CM131" s="134"/>
      <c r="CN131" s="135"/>
      <c r="CO131" s="136"/>
      <c r="CP131" s="128"/>
      <c r="CQ131" s="134"/>
      <c r="CR131" s="135"/>
      <c r="CS131" s="136"/>
      <c r="CT131" s="128"/>
      <c r="CU131" s="134"/>
      <c r="CV131" s="135"/>
      <c r="CW131" s="136"/>
      <c r="CX131" s="94">
        <v>233</v>
      </c>
      <c r="CY131" s="134">
        <v>4</v>
      </c>
      <c r="CZ131" s="135"/>
      <c r="DA131" s="136"/>
      <c r="DB131" s="128"/>
      <c r="DC131" s="134"/>
      <c r="DD131" s="135"/>
      <c r="DE131" s="136"/>
      <c r="DF131" s="128"/>
      <c r="DG131" s="134"/>
      <c r="DH131" s="135"/>
      <c r="DI131" s="136"/>
      <c r="DJ131" s="128"/>
      <c r="DK131" s="134"/>
      <c r="DL131" s="135"/>
      <c r="DM131" s="136"/>
      <c r="DN131" s="94">
        <v>211</v>
      </c>
      <c r="DO131" s="134">
        <v>4</v>
      </c>
      <c r="DP131" s="135"/>
      <c r="DQ131" s="136"/>
      <c r="DR131" s="128"/>
      <c r="DS131" s="134"/>
      <c r="DT131" s="135"/>
      <c r="DU131" s="136"/>
      <c r="DV131" s="128"/>
      <c r="DW131" s="134"/>
      <c r="DX131" s="135"/>
      <c r="DY131" s="136"/>
      <c r="DZ131" s="128"/>
      <c r="EA131" s="134"/>
      <c r="EB131" s="135"/>
      <c r="EC131" s="136"/>
      <c r="ED131" s="94">
        <v>218</v>
      </c>
      <c r="EE131" s="134">
        <v>3</v>
      </c>
      <c r="EF131" s="135"/>
      <c r="EG131" s="136"/>
      <c r="EH131" s="128"/>
      <c r="EI131" s="134"/>
      <c r="EJ131" s="135"/>
      <c r="EK131" s="136"/>
      <c r="EL131" s="128"/>
      <c r="EM131" s="134"/>
      <c r="EN131" s="135"/>
      <c r="EO131" s="136"/>
      <c r="EP131" s="128"/>
      <c r="EQ131" s="134"/>
      <c r="ER131" s="135"/>
      <c r="ES131" s="136"/>
      <c r="ET131" s="94">
        <v>221</v>
      </c>
      <c r="EU131" s="134">
        <v>1</v>
      </c>
      <c r="EV131" s="135"/>
      <c r="EW131" s="136"/>
      <c r="EX131" s="128"/>
      <c r="EY131" s="134"/>
      <c r="EZ131" s="135"/>
      <c r="FA131" s="136"/>
      <c r="FB131" s="128"/>
      <c r="FC131" s="134"/>
      <c r="FD131" s="135"/>
      <c r="FE131" s="136"/>
      <c r="FF131" s="128"/>
      <c r="FG131" s="134"/>
      <c r="FH131" s="135"/>
      <c r="FI131" s="136"/>
      <c r="FJ131" s="94">
        <v>250</v>
      </c>
      <c r="FK131" s="134" t="s">
        <v>5</v>
      </c>
      <c r="FL131" s="135"/>
      <c r="FM131" s="136"/>
      <c r="FN131" s="128"/>
      <c r="FO131" s="134"/>
      <c r="FP131" s="135"/>
      <c r="FQ131" s="136"/>
      <c r="FR131" s="128"/>
      <c r="FS131" s="134"/>
      <c r="FT131" s="137">
        <v>235</v>
      </c>
      <c r="FU131" s="138">
        <v>245</v>
      </c>
      <c r="FV131" s="128">
        <v>240</v>
      </c>
      <c r="FW131" s="134" t="s">
        <v>5</v>
      </c>
      <c r="FX131" s="135"/>
      <c r="FY131" s="136"/>
      <c r="FZ131" s="128"/>
      <c r="GA131" s="134"/>
      <c r="GB131" s="135"/>
      <c r="GC131" s="136"/>
      <c r="GD131" s="94">
        <v>265</v>
      </c>
      <c r="GE131" s="134">
        <v>2</v>
      </c>
      <c r="GF131" s="135"/>
      <c r="GG131" s="136"/>
      <c r="GH131" s="128"/>
      <c r="GI131" s="134"/>
      <c r="GJ131" s="135"/>
      <c r="GK131" s="136"/>
      <c r="GL131" s="128"/>
      <c r="GM131" s="134"/>
      <c r="GN131" s="135"/>
      <c r="GO131" s="136"/>
      <c r="GP131" s="128"/>
      <c r="GQ131" s="134"/>
      <c r="GR131" s="78"/>
      <c r="GS131" s="93">
        <v>5</v>
      </c>
    </row>
    <row r="132" spans="1:201" ht="15.75" x14ac:dyDescent="0.25">
      <c r="A132">
        <v>5</v>
      </c>
      <c r="B132">
        <v>2012</v>
      </c>
      <c r="C132" s="71">
        <v>41039</v>
      </c>
      <c r="D132" s="78"/>
      <c r="E132" s="132"/>
      <c r="F132" s="94">
        <v>303</v>
      </c>
      <c r="G132" s="134">
        <v>-2</v>
      </c>
      <c r="H132" s="135"/>
      <c r="I132" s="136"/>
      <c r="J132" s="128"/>
      <c r="K132" s="134"/>
      <c r="L132" s="135"/>
      <c r="M132" s="136"/>
      <c r="N132" s="128"/>
      <c r="O132" s="134"/>
      <c r="P132" s="135"/>
      <c r="Q132" s="136"/>
      <c r="R132" s="128"/>
      <c r="S132" s="134"/>
      <c r="T132" s="135"/>
      <c r="U132" s="136"/>
      <c r="V132" s="94">
        <v>222</v>
      </c>
      <c r="W132" s="134">
        <v>5</v>
      </c>
      <c r="X132" s="135"/>
      <c r="Y132" s="136"/>
      <c r="Z132" s="128"/>
      <c r="AA132" s="134"/>
      <c r="AB132" s="135"/>
      <c r="AC132" s="136"/>
      <c r="AD132" s="128"/>
      <c r="AE132" s="134"/>
      <c r="AF132" s="135"/>
      <c r="AG132" s="136"/>
      <c r="AH132" s="128"/>
      <c r="AI132" s="134"/>
      <c r="AJ132" s="135"/>
      <c r="AK132" s="136"/>
      <c r="AL132" s="94">
        <v>275</v>
      </c>
      <c r="AM132" s="134">
        <v>5</v>
      </c>
      <c r="AN132" s="135"/>
      <c r="AO132" s="136"/>
      <c r="AP132" s="128"/>
      <c r="AQ132" s="134"/>
      <c r="AR132" s="135"/>
      <c r="AS132" s="136"/>
      <c r="AT132" s="128"/>
      <c r="AU132" s="134"/>
      <c r="AV132" s="135"/>
      <c r="AW132" s="136"/>
      <c r="AX132" s="128"/>
      <c r="AY132" s="134"/>
      <c r="AZ132" s="135"/>
      <c r="BA132" s="136"/>
      <c r="BB132" s="94">
        <v>195</v>
      </c>
      <c r="BC132" s="134">
        <v>3</v>
      </c>
      <c r="BD132" s="135"/>
      <c r="BE132" s="136"/>
      <c r="BF132" s="128"/>
      <c r="BG132" s="134"/>
      <c r="BH132" s="135"/>
      <c r="BI132" s="136"/>
      <c r="BJ132" s="128"/>
      <c r="BK132" s="134"/>
      <c r="BL132" s="135"/>
      <c r="BM132" s="136"/>
      <c r="BN132" s="128"/>
      <c r="BO132" s="134"/>
      <c r="BP132" s="135"/>
      <c r="BQ132" s="136"/>
      <c r="BR132" s="94">
        <v>221</v>
      </c>
      <c r="BS132" s="134">
        <v>3</v>
      </c>
      <c r="BT132" s="135"/>
      <c r="BU132" s="136"/>
      <c r="BV132" s="128"/>
      <c r="BW132" s="134"/>
      <c r="BX132" s="135"/>
      <c r="BY132" s="136"/>
      <c r="BZ132" s="128"/>
      <c r="CA132" s="134"/>
      <c r="CB132" s="135"/>
      <c r="CC132" s="136"/>
      <c r="CD132" s="128"/>
      <c r="CE132" s="134"/>
      <c r="CF132" s="135"/>
      <c r="CG132" s="136"/>
      <c r="CH132" s="94">
        <v>203</v>
      </c>
      <c r="CI132" s="134" t="s">
        <v>5</v>
      </c>
      <c r="CJ132" s="135"/>
      <c r="CK132" s="136"/>
      <c r="CL132" s="128"/>
      <c r="CM132" s="134"/>
      <c r="CN132" s="135"/>
      <c r="CO132" s="136"/>
      <c r="CP132" s="128"/>
      <c r="CQ132" s="134"/>
      <c r="CR132" s="135"/>
      <c r="CS132" s="136"/>
      <c r="CT132" s="128"/>
      <c r="CU132" s="134"/>
      <c r="CV132" s="135"/>
      <c r="CW132" s="136"/>
      <c r="CX132" s="94">
        <v>233</v>
      </c>
      <c r="CY132" s="134" t="s">
        <v>5</v>
      </c>
      <c r="CZ132" s="135"/>
      <c r="DA132" s="136"/>
      <c r="DB132" s="128"/>
      <c r="DC132" s="134"/>
      <c r="DD132" s="135"/>
      <c r="DE132" s="136"/>
      <c r="DF132" s="128"/>
      <c r="DG132" s="134"/>
      <c r="DH132" s="135"/>
      <c r="DI132" s="136"/>
      <c r="DJ132" s="128"/>
      <c r="DK132" s="134"/>
      <c r="DL132" s="135"/>
      <c r="DM132" s="136"/>
      <c r="DN132" s="94">
        <v>211</v>
      </c>
      <c r="DO132" s="134" t="s">
        <v>5</v>
      </c>
      <c r="DP132" s="135"/>
      <c r="DQ132" s="136"/>
      <c r="DR132" s="128"/>
      <c r="DS132" s="134"/>
      <c r="DT132" s="135"/>
      <c r="DU132" s="136"/>
      <c r="DV132" s="128"/>
      <c r="DW132" s="134"/>
      <c r="DX132" s="135"/>
      <c r="DY132" s="136"/>
      <c r="DZ132" s="128"/>
      <c r="EA132" s="134"/>
      <c r="EB132" s="135"/>
      <c r="EC132" s="136"/>
      <c r="ED132" s="94">
        <v>220</v>
      </c>
      <c r="EE132" s="134">
        <v>2</v>
      </c>
      <c r="EF132" s="135"/>
      <c r="EG132" s="136"/>
      <c r="EH132" s="128"/>
      <c r="EI132" s="134"/>
      <c r="EJ132" s="135"/>
      <c r="EK132" s="136"/>
      <c r="EL132" s="128"/>
      <c r="EM132" s="134"/>
      <c r="EN132" s="135"/>
      <c r="EO132" s="136"/>
      <c r="EP132" s="128"/>
      <c r="EQ132" s="134"/>
      <c r="ER132" s="135"/>
      <c r="ES132" s="136"/>
      <c r="ET132" s="94">
        <v>223</v>
      </c>
      <c r="EU132" s="134">
        <v>2</v>
      </c>
      <c r="EV132" s="135"/>
      <c r="EW132" s="136"/>
      <c r="EX132" s="128"/>
      <c r="EY132" s="134"/>
      <c r="EZ132" s="135"/>
      <c r="FA132" s="136"/>
      <c r="FB132" s="128"/>
      <c r="FC132" s="134"/>
      <c r="FD132" s="135"/>
      <c r="FE132" s="136"/>
      <c r="FF132" s="128"/>
      <c r="FG132" s="134"/>
      <c r="FH132" s="135"/>
      <c r="FI132" s="136"/>
      <c r="FJ132" s="94">
        <v>250</v>
      </c>
      <c r="FK132" s="134" t="s">
        <v>5</v>
      </c>
      <c r="FL132" s="135"/>
      <c r="FM132" s="136"/>
      <c r="FN132" s="128"/>
      <c r="FO132" s="134"/>
      <c r="FP132" s="135"/>
      <c r="FQ132" s="136"/>
      <c r="FR132" s="128"/>
      <c r="FS132" s="134"/>
      <c r="FT132" s="137">
        <v>235</v>
      </c>
      <c r="FU132" s="138">
        <v>245</v>
      </c>
      <c r="FV132" s="128">
        <v>240</v>
      </c>
      <c r="FW132" s="134" t="s">
        <v>5</v>
      </c>
      <c r="FX132" s="135"/>
      <c r="FY132" s="136"/>
      <c r="FZ132" s="128"/>
      <c r="GA132" s="134"/>
      <c r="GB132" s="135"/>
      <c r="GC132" s="136"/>
      <c r="GD132" s="94">
        <v>265</v>
      </c>
      <c r="GE132" s="134" t="s">
        <v>5</v>
      </c>
      <c r="GF132" s="135"/>
      <c r="GG132" s="136"/>
      <c r="GH132" s="128"/>
      <c r="GI132" s="134"/>
      <c r="GJ132" s="135"/>
      <c r="GK132" s="136"/>
      <c r="GL132" s="128"/>
      <c r="GM132" s="134"/>
      <c r="GN132" s="135"/>
      <c r="GO132" s="136"/>
      <c r="GP132" s="128"/>
      <c r="GQ132" s="134"/>
      <c r="GR132" s="78"/>
      <c r="GS132" s="93">
        <v>5</v>
      </c>
    </row>
    <row r="133" spans="1:201" ht="15.75" x14ac:dyDescent="0.25">
      <c r="A133">
        <v>5</v>
      </c>
      <c r="B133">
        <v>2012</v>
      </c>
      <c r="C133" s="71">
        <v>41046</v>
      </c>
      <c r="D133" s="78"/>
      <c r="E133" s="132"/>
      <c r="F133" s="94">
        <v>303</v>
      </c>
      <c r="G133" s="134" t="s">
        <v>5</v>
      </c>
      <c r="H133" s="135"/>
      <c r="I133" s="136"/>
      <c r="J133" s="128"/>
      <c r="K133" s="134"/>
      <c r="L133" s="135"/>
      <c r="M133" s="136"/>
      <c r="N133" s="128"/>
      <c r="O133" s="134"/>
      <c r="P133" s="135"/>
      <c r="Q133" s="136"/>
      <c r="R133" s="128"/>
      <c r="S133" s="134"/>
      <c r="T133" s="135"/>
      <c r="U133" s="136"/>
      <c r="V133" s="94">
        <v>222</v>
      </c>
      <c r="W133" s="134" t="s">
        <v>5</v>
      </c>
      <c r="X133" s="135"/>
      <c r="Y133" s="136"/>
      <c r="Z133" s="128"/>
      <c r="AA133" s="134"/>
      <c r="AB133" s="135"/>
      <c r="AC133" s="136"/>
      <c r="AD133" s="128"/>
      <c r="AE133" s="134"/>
      <c r="AF133" s="135"/>
      <c r="AG133" s="136"/>
      <c r="AH133" s="128"/>
      <c r="AI133" s="134"/>
      <c r="AJ133" s="135"/>
      <c r="AK133" s="136"/>
      <c r="AL133" s="94">
        <v>275</v>
      </c>
      <c r="AM133" s="134" t="s">
        <v>5</v>
      </c>
      <c r="AN133" s="135"/>
      <c r="AO133" s="136"/>
      <c r="AP133" s="128"/>
      <c r="AQ133" s="134"/>
      <c r="AR133" s="135"/>
      <c r="AS133" s="136"/>
      <c r="AT133" s="128"/>
      <c r="AU133" s="134"/>
      <c r="AV133" s="135"/>
      <c r="AW133" s="136"/>
      <c r="AX133" s="128"/>
      <c r="AY133" s="134"/>
      <c r="AZ133" s="135"/>
      <c r="BA133" s="136"/>
      <c r="BB133" s="94">
        <v>195</v>
      </c>
      <c r="BC133" s="134" t="s">
        <v>5</v>
      </c>
      <c r="BD133" s="135"/>
      <c r="BE133" s="136"/>
      <c r="BF133" s="128"/>
      <c r="BG133" s="134"/>
      <c r="BH133" s="135"/>
      <c r="BI133" s="136"/>
      <c r="BJ133" s="128"/>
      <c r="BK133" s="134"/>
      <c r="BL133" s="135"/>
      <c r="BM133" s="136"/>
      <c r="BN133" s="128"/>
      <c r="BO133" s="134"/>
      <c r="BP133" s="135"/>
      <c r="BQ133" s="136"/>
      <c r="BR133" s="94">
        <v>221</v>
      </c>
      <c r="BS133" s="134" t="s">
        <v>5</v>
      </c>
      <c r="BT133" s="135"/>
      <c r="BU133" s="136"/>
      <c r="BV133" s="128"/>
      <c r="BW133" s="134"/>
      <c r="BX133" s="135"/>
      <c r="BY133" s="136"/>
      <c r="BZ133" s="128"/>
      <c r="CA133" s="134"/>
      <c r="CB133" s="135"/>
      <c r="CC133" s="136"/>
      <c r="CD133" s="128"/>
      <c r="CE133" s="134"/>
      <c r="CF133" s="135"/>
      <c r="CG133" s="136"/>
      <c r="CH133" s="94">
        <v>203</v>
      </c>
      <c r="CI133" s="134" t="s">
        <v>5</v>
      </c>
      <c r="CJ133" s="135"/>
      <c r="CK133" s="136"/>
      <c r="CL133" s="128"/>
      <c r="CM133" s="134"/>
      <c r="CN133" s="135"/>
      <c r="CO133" s="136"/>
      <c r="CP133" s="128"/>
      <c r="CQ133" s="134"/>
      <c r="CR133" s="135"/>
      <c r="CS133" s="136"/>
      <c r="CT133" s="128"/>
      <c r="CU133" s="134"/>
      <c r="CV133" s="135"/>
      <c r="CW133" s="136"/>
      <c r="CX133" s="94">
        <v>233</v>
      </c>
      <c r="CY133" s="134" t="s">
        <v>5</v>
      </c>
      <c r="CZ133" s="135"/>
      <c r="DA133" s="136"/>
      <c r="DB133" s="128"/>
      <c r="DC133" s="134"/>
      <c r="DD133" s="135"/>
      <c r="DE133" s="136"/>
      <c r="DF133" s="128"/>
      <c r="DG133" s="134"/>
      <c r="DH133" s="135"/>
      <c r="DI133" s="136"/>
      <c r="DJ133" s="128"/>
      <c r="DK133" s="134"/>
      <c r="DL133" s="135"/>
      <c r="DM133" s="136"/>
      <c r="DN133" s="94">
        <v>211</v>
      </c>
      <c r="DO133" s="134" t="s">
        <v>5</v>
      </c>
      <c r="DP133" s="135"/>
      <c r="DQ133" s="136"/>
      <c r="DR133" s="128"/>
      <c r="DS133" s="134"/>
      <c r="DT133" s="135"/>
      <c r="DU133" s="136"/>
      <c r="DV133" s="128"/>
      <c r="DW133" s="134"/>
      <c r="DX133" s="135"/>
      <c r="DY133" s="136"/>
      <c r="DZ133" s="128"/>
      <c r="EA133" s="134"/>
      <c r="EB133" s="135"/>
      <c r="EC133" s="136"/>
      <c r="ED133" s="94">
        <v>220</v>
      </c>
      <c r="EE133" s="134" t="s">
        <v>5</v>
      </c>
      <c r="EF133" s="135"/>
      <c r="EG133" s="136"/>
      <c r="EH133" s="128"/>
      <c r="EI133" s="134"/>
      <c r="EJ133" s="135"/>
      <c r="EK133" s="136"/>
      <c r="EL133" s="128"/>
      <c r="EM133" s="134"/>
      <c r="EN133" s="135"/>
      <c r="EO133" s="136"/>
      <c r="EP133" s="128"/>
      <c r="EQ133" s="134"/>
      <c r="ER133" s="135"/>
      <c r="ES133" s="136"/>
      <c r="ET133" s="94">
        <v>223</v>
      </c>
      <c r="EU133" s="134" t="s">
        <v>5</v>
      </c>
      <c r="EV133" s="135"/>
      <c r="EW133" s="136"/>
      <c r="EX133" s="128"/>
      <c r="EY133" s="134"/>
      <c r="EZ133" s="135"/>
      <c r="FA133" s="136"/>
      <c r="FB133" s="128"/>
      <c r="FC133" s="134"/>
      <c r="FD133" s="135"/>
      <c r="FE133" s="136"/>
      <c r="FF133" s="128"/>
      <c r="FG133" s="134"/>
      <c r="FH133" s="135"/>
      <c r="FI133" s="136"/>
      <c r="FJ133" s="94">
        <v>250</v>
      </c>
      <c r="FK133" s="134" t="s">
        <v>5</v>
      </c>
      <c r="FL133" s="135"/>
      <c r="FM133" s="136"/>
      <c r="FN133" s="128"/>
      <c r="FO133" s="134"/>
      <c r="FP133" s="135"/>
      <c r="FQ133" s="136"/>
      <c r="FR133" s="128"/>
      <c r="FS133" s="134"/>
      <c r="FT133" s="137">
        <v>235</v>
      </c>
      <c r="FU133" s="138">
        <v>245</v>
      </c>
      <c r="FV133" s="128">
        <v>240</v>
      </c>
      <c r="FW133" s="134" t="s">
        <v>5</v>
      </c>
      <c r="FX133" s="135"/>
      <c r="FY133" s="136"/>
      <c r="FZ133" s="128"/>
      <c r="GA133" s="134"/>
      <c r="GB133" s="135"/>
      <c r="GC133" s="136"/>
      <c r="GD133" s="94">
        <v>265</v>
      </c>
      <c r="GE133" s="134" t="s">
        <v>5</v>
      </c>
      <c r="GF133" s="135"/>
      <c r="GG133" s="136"/>
      <c r="GH133" s="128"/>
      <c r="GI133" s="134"/>
      <c r="GJ133" s="135"/>
      <c r="GK133" s="136"/>
      <c r="GL133" s="128"/>
      <c r="GM133" s="134"/>
      <c r="GN133" s="135"/>
      <c r="GO133" s="136"/>
      <c r="GP133" s="128"/>
      <c r="GQ133" s="134"/>
      <c r="GR133" s="78"/>
      <c r="GS133" s="93">
        <v>5</v>
      </c>
    </row>
    <row r="134" spans="1:201" ht="15.75" x14ac:dyDescent="0.25">
      <c r="A134">
        <v>5</v>
      </c>
      <c r="B134">
        <v>2012</v>
      </c>
      <c r="C134" s="71">
        <v>41053</v>
      </c>
      <c r="D134" s="78"/>
      <c r="E134" s="132"/>
      <c r="F134" s="94">
        <v>311</v>
      </c>
      <c r="G134" s="134">
        <v>8</v>
      </c>
      <c r="H134" s="135"/>
      <c r="I134" s="136"/>
      <c r="J134" s="128"/>
      <c r="K134" s="134"/>
      <c r="L134" s="135"/>
      <c r="M134" s="136"/>
      <c r="N134" s="128"/>
      <c r="O134" s="134"/>
      <c r="P134" s="135"/>
      <c r="Q134" s="136"/>
      <c r="R134" s="128"/>
      <c r="S134" s="134"/>
      <c r="T134" s="135"/>
      <c r="U134" s="136"/>
      <c r="V134" s="94">
        <v>228</v>
      </c>
      <c r="W134" s="134">
        <v>6</v>
      </c>
      <c r="X134" s="135"/>
      <c r="Y134" s="136"/>
      <c r="Z134" s="128"/>
      <c r="AA134" s="134"/>
      <c r="AB134" s="135"/>
      <c r="AC134" s="136"/>
      <c r="AD134" s="128"/>
      <c r="AE134" s="134"/>
      <c r="AF134" s="135"/>
      <c r="AG134" s="136"/>
      <c r="AH134" s="128"/>
      <c r="AI134" s="134"/>
      <c r="AJ134" s="135"/>
      <c r="AK134" s="136"/>
      <c r="AL134" s="94">
        <v>282</v>
      </c>
      <c r="AM134" s="134">
        <v>7</v>
      </c>
      <c r="AN134" s="135"/>
      <c r="AO134" s="136"/>
      <c r="AP134" s="128"/>
      <c r="AQ134" s="134"/>
      <c r="AR134" s="135"/>
      <c r="AS134" s="136"/>
      <c r="AT134" s="128"/>
      <c r="AU134" s="134"/>
      <c r="AV134" s="135"/>
      <c r="AW134" s="136"/>
      <c r="AX134" s="128"/>
      <c r="AY134" s="134"/>
      <c r="AZ134" s="135"/>
      <c r="BA134" s="136"/>
      <c r="BB134" s="94">
        <v>215</v>
      </c>
      <c r="BC134" s="134">
        <v>20</v>
      </c>
      <c r="BD134" s="135"/>
      <c r="BE134" s="136"/>
      <c r="BF134" s="128"/>
      <c r="BG134" s="134"/>
      <c r="BH134" s="135"/>
      <c r="BI134" s="136"/>
      <c r="BJ134" s="128"/>
      <c r="BK134" s="134"/>
      <c r="BL134" s="135"/>
      <c r="BM134" s="136"/>
      <c r="BN134" s="128"/>
      <c r="BO134" s="134"/>
      <c r="BP134" s="135"/>
      <c r="BQ134" s="136"/>
      <c r="BR134" s="94">
        <v>241</v>
      </c>
      <c r="BS134" s="134">
        <v>20</v>
      </c>
      <c r="BT134" s="135"/>
      <c r="BU134" s="136"/>
      <c r="BV134" s="128"/>
      <c r="BW134" s="134"/>
      <c r="BX134" s="135"/>
      <c r="BY134" s="136"/>
      <c r="BZ134" s="128"/>
      <c r="CA134" s="134"/>
      <c r="CB134" s="135"/>
      <c r="CC134" s="136"/>
      <c r="CD134" s="128"/>
      <c r="CE134" s="134"/>
      <c r="CF134" s="135"/>
      <c r="CG134" s="136"/>
      <c r="CH134" s="94">
        <v>216</v>
      </c>
      <c r="CI134" s="134">
        <v>13</v>
      </c>
      <c r="CJ134" s="135"/>
      <c r="CK134" s="136"/>
      <c r="CL134" s="128"/>
      <c r="CM134" s="134"/>
      <c r="CN134" s="135"/>
      <c r="CO134" s="136"/>
      <c r="CP134" s="128"/>
      <c r="CQ134" s="134"/>
      <c r="CR134" s="135"/>
      <c r="CS134" s="136"/>
      <c r="CT134" s="128"/>
      <c r="CU134" s="134"/>
      <c r="CV134" s="135"/>
      <c r="CW134" s="136"/>
      <c r="CX134" s="94">
        <v>246</v>
      </c>
      <c r="CY134" s="134">
        <v>13</v>
      </c>
      <c r="CZ134" s="135"/>
      <c r="DA134" s="136"/>
      <c r="DB134" s="128"/>
      <c r="DC134" s="134"/>
      <c r="DD134" s="135"/>
      <c r="DE134" s="136"/>
      <c r="DF134" s="128"/>
      <c r="DG134" s="134"/>
      <c r="DH134" s="135"/>
      <c r="DI134" s="136"/>
      <c r="DJ134" s="128"/>
      <c r="DK134" s="134"/>
      <c r="DL134" s="135"/>
      <c r="DM134" s="136"/>
      <c r="DN134" s="94">
        <v>224</v>
      </c>
      <c r="DO134" s="134">
        <v>13</v>
      </c>
      <c r="DP134" s="135"/>
      <c r="DQ134" s="136"/>
      <c r="DR134" s="128"/>
      <c r="DS134" s="134"/>
      <c r="DT134" s="135"/>
      <c r="DU134" s="136"/>
      <c r="DV134" s="128"/>
      <c r="DW134" s="134"/>
      <c r="DX134" s="135"/>
      <c r="DY134" s="136"/>
      <c r="DZ134" s="128"/>
      <c r="EA134" s="134"/>
      <c r="EB134" s="135"/>
      <c r="EC134" s="136"/>
      <c r="ED134" s="94">
        <v>233</v>
      </c>
      <c r="EE134" s="134">
        <v>13</v>
      </c>
      <c r="EF134" s="135"/>
      <c r="EG134" s="136"/>
      <c r="EH134" s="128"/>
      <c r="EI134" s="134"/>
      <c r="EJ134" s="135"/>
      <c r="EK134" s="136"/>
      <c r="EL134" s="128"/>
      <c r="EM134" s="134"/>
      <c r="EN134" s="135"/>
      <c r="EO134" s="136"/>
      <c r="EP134" s="128"/>
      <c r="EQ134" s="134"/>
      <c r="ER134" s="135"/>
      <c r="ES134" s="136"/>
      <c r="ET134" s="94">
        <v>236</v>
      </c>
      <c r="EU134" s="134">
        <v>13</v>
      </c>
      <c r="EV134" s="135"/>
      <c r="EW134" s="136"/>
      <c r="EX134" s="128"/>
      <c r="EY134" s="134"/>
      <c r="EZ134" s="135"/>
      <c r="FA134" s="136"/>
      <c r="FB134" s="128"/>
      <c r="FC134" s="134"/>
      <c r="FD134" s="135"/>
      <c r="FE134" s="136"/>
      <c r="FF134" s="128"/>
      <c r="FG134" s="134"/>
      <c r="FH134" s="135"/>
      <c r="FI134" s="136"/>
      <c r="FJ134" s="94">
        <v>270</v>
      </c>
      <c r="FK134" s="134">
        <v>20</v>
      </c>
      <c r="FL134" s="135"/>
      <c r="FM134" s="136"/>
      <c r="FN134" s="128"/>
      <c r="FO134" s="134"/>
      <c r="FP134" s="135"/>
      <c r="FQ134" s="136"/>
      <c r="FR134" s="128"/>
      <c r="FS134" s="134"/>
      <c r="FT134" s="135">
        <v>235</v>
      </c>
      <c r="FU134" s="136">
        <v>245</v>
      </c>
      <c r="FV134" s="128">
        <v>240</v>
      </c>
      <c r="FW134" s="134" t="s">
        <v>5</v>
      </c>
      <c r="FX134" s="135"/>
      <c r="FY134" s="136"/>
      <c r="FZ134" s="128"/>
      <c r="GA134" s="134"/>
      <c r="GB134" s="135"/>
      <c r="GC134" s="136"/>
      <c r="GD134" s="94">
        <v>285</v>
      </c>
      <c r="GE134" s="134">
        <v>20</v>
      </c>
      <c r="GF134" s="135"/>
      <c r="GG134" s="136"/>
      <c r="GH134" s="128"/>
      <c r="GI134" s="134"/>
      <c r="GJ134" s="135"/>
      <c r="GK134" s="136"/>
      <c r="GL134" s="128"/>
      <c r="GM134" s="134"/>
      <c r="GN134" s="135"/>
      <c r="GO134" s="136"/>
      <c r="GP134" s="128"/>
      <c r="GQ134" s="134"/>
      <c r="GR134" s="78"/>
      <c r="GS134" s="93">
        <v>5</v>
      </c>
    </row>
    <row r="135" spans="1:201" ht="15.75" x14ac:dyDescent="0.25">
      <c r="A135">
        <v>5</v>
      </c>
      <c r="B135">
        <v>2012</v>
      </c>
      <c r="C135" s="71">
        <v>41060</v>
      </c>
      <c r="D135" s="78"/>
      <c r="E135" s="132"/>
      <c r="F135" s="94">
        <v>321</v>
      </c>
      <c r="G135" s="134">
        <v>10</v>
      </c>
      <c r="H135" s="135"/>
      <c r="I135" s="136"/>
      <c r="J135" s="128"/>
      <c r="K135" s="134"/>
      <c r="L135" s="135"/>
      <c r="M135" s="136"/>
      <c r="N135" s="128"/>
      <c r="O135" s="134"/>
      <c r="P135" s="135"/>
      <c r="Q135" s="136"/>
      <c r="R135" s="128"/>
      <c r="S135" s="134"/>
      <c r="T135" s="135"/>
      <c r="U135" s="136"/>
      <c r="V135" s="94">
        <v>239</v>
      </c>
      <c r="W135" s="134">
        <v>11</v>
      </c>
      <c r="X135" s="135"/>
      <c r="Y135" s="136"/>
      <c r="Z135" s="128"/>
      <c r="AA135" s="134"/>
      <c r="AB135" s="135"/>
      <c r="AC135" s="136"/>
      <c r="AD135" s="128"/>
      <c r="AE135" s="134"/>
      <c r="AF135" s="135"/>
      <c r="AG135" s="136"/>
      <c r="AH135" s="128"/>
      <c r="AI135" s="134"/>
      <c r="AJ135" s="135"/>
      <c r="AK135" s="136"/>
      <c r="AL135" s="94">
        <v>294</v>
      </c>
      <c r="AM135" s="134">
        <v>12</v>
      </c>
      <c r="AN135" s="135"/>
      <c r="AO135" s="136"/>
      <c r="AP135" s="128"/>
      <c r="AQ135" s="134"/>
      <c r="AR135" s="135"/>
      <c r="AS135" s="136"/>
      <c r="AT135" s="128"/>
      <c r="AU135" s="134"/>
      <c r="AV135" s="135"/>
      <c r="AW135" s="136"/>
      <c r="AX135" s="128"/>
      <c r="AY135" s="134"/>
      <c r="AZ135" s="135"/>
      <c r="BA135" s="136"/>
      <c r="BB135" s="94">
        <v>221</v>
      </c>
      <c r="BC135" s="134">
        <v>6</v>
      </c>
      <c r="BD135" s="135"/>
      <c r="BE135" s="136"/>
      <c r="BF135" s="128"/>
      <c r="BG135" s="134"/>
      <c r="BH135" s="135"/>
      <c r="BI135" s="136"/>
      <c r="BJ135" s="128"/>
      <c r="BK135" s="134"/>
      <c r="BL135" s="135"/>
      <c r="BM135" s="136"/>
      <c r="BN135" s="128"/>
      <c r="BO135" s="134"/>
      <c r="BP135" s="135"/>
      <c r="BQ135" s="136"/>
      <c r="BR135" s="94">
        <v>247</v>
      </c>
      <c r="BS135" s="134">
        <v>6</v>
      </c>
      <c r="BT135" s="135"/>
      <c r="BU135" s="136"/>
      <c r="BV135" s="128"/>
      <c r="BW135" s="134"/>
      <c r="BX135" s="135"/>
      <c r="BY135" s="136"/>
      <c r="BZ135" s="128"/>
      <c r="CA135" s="134"/>
      <c r="CB135" s="135"/>
      <c r="CC135" s="136"/>
      <c r="CD135" s="128"/>
      <c r="CE135" s="134"/>
      <c r="CF135" s="135"/>
      <c r="CG135" s="136"/>
      <c r="CH135" s="94">
        <v>214</v>
      </c>
      <c r="CI135" s="134">
        <v>-2</v>
      </c>
      <c r="CJ135" s="135"/>
      <c r="CK135" s="136"/>
      <c r="CL135" s="128"/>
      <c r="CM135" s="134"/>
      <c r="CN135" s="135"/>
      <c r="CO135" s="136"/>
      <c r="CP135" s="128"/>
      <c r="CQ135" s="134"/>
      <c r="CR135" s="135"/>
      <c r="CS135" s="136"/>
      <c r="CT135" s="128"/>
      <c r="CU135" s="134"/>
      <c r="CV135" s="135"/>
      <c r="CW135" s="136"/>
      <c r="CX135" s="94">
        <v>244</v>
      </c>
      <c r="CY135" s="134">
        <v>-2</v>
      </c>
      <c r="CZ135" s="135"/>
      <c r="DA135" s="136"/>
      <c r="DB135" s="128"/>
      <c r="DC135" s="134"/>
      <c r="DD135" s="135"/>
      <c r="DE135" s="136"/>
      <c r="DF135" s="128"/>
      <c r="DG135" s="134"/>
      <c r="DH135" s="135"/>
      <c r="DI135" s="136"/>
      <c r="DJ135" s="128"/>
      <c r="DK135" s="134"/>
      <c r="DL135" s="135"/>
      <c r="DM135" s="136"/>
      <c r="DN135" s="94">
        <v>225</v>
      </c>
      <c r="DO135" s="134">
        <v>1</v>
      </c>
      <c r="DP135" s="135"/>
      <c r="DQ135" s="136"/>
      <c r="DR135" s="128"/>
      <c r="DS135" s="134"/>
      <c r="DT135" s="135"/>
      <c r="DU135" s="136"/>
      <c r="DV135" s="128"/>
      <c r="DW135" s="134"/>
      <c r="DX135" s="135"/>
      <c r="DY135" s="136"/>
      <c r="DZ135" s="128"/>
      <c r="EA135" s="134"/>
      <c r="EB135" s="135"/>
      <c r="EC135" s="136"/>
      <c r="ED135" s="94">
        <v>231</v>
      </c>
      <c r="EE135" s="134">
        <v>-2</v>
      </c>
      <c r="EF135" s="135"/>
      <c r="EG135" s="136"/>
      <c r="EH135" s="128"/>
      <c r="EI135" s="134"/>
      <c r="EJ135" s="135"/>
      <c r="EK135" s="136"/>
      <c r="EL135" s="128"/>
      <c r="EM135" s="134"/>
      <c r="EN135" s="135"/>
      <c r="EO135" s="136"/>
      <c r="EP135" s="128"/>
      <c r="EQ135" s="134"/>
      <c r="ER135" s="135"/>
      <c r="ES135" s="136"/>
      <c r="ET135" s="94">
        <v>235</v>
      </c>
      <c r="EU135" s="134">
        <v>-1</v>
      </c>
      <c r="EV135" s="135"/>
      <c r="EW135" s="136"/>
      <c r="EX135" s="128"/>
      <c r="EY135" s="134"/>
      <c r="EZ135" s="135"/>
      <c r="FA135" s="136"/>
      <c r="FB135" s="128"/>
      <c r="FC135" s="134"/>
      <c r="FD135" s="135"/>
      <c r="FE135" s="136"/>
      <c r="FF135" s="128"/>
      <c r="FG135" s="134"/>
      <c r="FH135" s="135"/>
      <c r="FI135" s="136"/>
      <c r="FJ135" s="94">
        <v>275</v>
      </c>
      <c r="FK135" s="134">
        <v>5</v>
      </c>
      <c r="FL135" s="135"/>
      <c r="FM135" s="136"/>
      <c r="FN135" s="128"/>
      <c r="FO135" s="134"/>
      <c r="FP135" s="135"/>
      <c r="FQ135" s="136"/>
      <c r="FR135" s="128"/>
      <c r="FS135" s="134"/>
      <c r="FT135" s="135">
        <v>225</v>
      </c>
      <c r="FU135" s="136">
        <v>235</v>
      </c>
      <c r="FV135" s="128">
        <v>230</v>
      </c>
      <c r="FW135" s="134">
        <v>-10</v>
      </c>
      <c r="FX135" s="135"/>
      <c r="FY135" s="136"/>
      <c r="FZ135" s="128"/>
      <c r="GA135" s="134"/>
      <c r="GB135" s="135"/>
      <c r="GC135" s="136"/>
      <c r="GD135" s="94">
        <v>285</v>
      </c>
      <c r="GE135" s="134" t="s">
        <v>5</v>
      </c>
      <c r="GF135" s="135"/>
      <c r="GG135" s="136"/>
      <c r="GH135" s="128"/>
      <c r="GI135" s="134"/>
      <c r="GJ135" s="135"/>
      <c r="GK135" s="136"/>
      <c r="GL135" s="128"/>
      <c r="GM135" s="134"/>
      <c r="GN135" s="135"/>
      <c r="GO135" s="136"/>
      <c r="GP135" s="128"/>
      <c r="GQ135" s="134"/>
      <c r="GR135" s="78"/>
      <c r="GS135" s="93">
        <v>5</v>
      </c>
    </row>
    <row r="136" spans="1:201" ht="15.75" x14ac:dyDescent="0.25">
      <c r="A136">
        <v>6</v>
      </c>
      <c r="B136">
        <v>2012</v>
      </c>
      <c r="C136" s="71">
        <v>41067</v>
      </c>
      <c r="D136" s="78"/>
      <c r="E136" s="132"/>
      <c r="F136" s="94">
        <v>324</v>
      </c>
      <c r="G136" s="134">
        <v>3</v>
      </c>
      <c r="H136" s="135"/>
      <c r="I136" s="136"/>
      <c r="J136" s="128"/>
      <c r="K136" s="134"/>
      <c r="L136" s="135"/>
      <c r="M136" s="136"/>
      <c r="N136" s="128"/>
      <c r="O136" s="134"/>
      <c r="P136" s="135"/>
      <c r="Q136" s="136"/>
      <c r="R136" s="128"/>
      <c r="S136" s="134"/>
      <c r="T136" s="135"/>
      <c r="U136" s="136"/>
      <c r="V136" s="94">
        <v>242</v>
      </c>
      <c r="W136" s="134">
        <v>3</v>
      </c>
      <c r="X136" s="135"/>
      <c r="Y136" s="136"/>
      <c r="Z136" s="128"/>
      <c r="AA136" s="134"/>
      <c r="AB136" s="135"/>
      <c r="AC136" s="136"/>
      <c r="AD136" s="128"/>
      <c r="AE136" s="134"/>
      <c r="AF136" s="135"/>
      <c r="AG136" s="136"/>
      <c r="AH136" s="128"/>
      <c r="AI136" s="134"/>
      <c r="AJ136" s="135"/>
      <c r="AK136" s="136"/>
      <c r="AL136" s="94">
        <v>297</v>
      </c>
      <c r="AM136" s="134">
        <v>3</v>
      </c>
      <c r="AN136" s="135"/>
      <c r="AO136" s="136"/>
      <c r="AP136" s="128"/>
      <c r="AQ136" s="134"/>
      <c r="AR136" s="135"/>
      <c r="AS136" s="136"/>
      <c r="AT136" s="128"/>
      <c r="AU136" s="134"/>
      <c r="AV136" s="135"/>
      <c r="AW136" s="136"/>
      <c r="AX136" s="128"/>
      <c r="AY136" s="134"/>
      <c r="AZ136" s="135"/>
      <c r="BA136" s="136"/>
      <c r="BB136" s="94">
        <v>225</v>
      </c>
      <c r="BC136" s="134">
        <v>4</v>
      </c>
      <c r="BD136" s="135"/>
      <c r="BE136" s="136"/>
      <c r="BF136" s="128"/>
      <c r="BG136" s="134"/>
      <c r="BH136" s="135"/>
      <c r="BI136" s="136"/>
      <c r="BJ136" s="128"/>
      <c r="BK136" s="134"/>
      <c r="BL136" s="135"/>
      <c r="BM136" s="136"/>
      <c r="BN136" s="128"/>
      <c r="BO136" s="134"/>
      <c r="BP136" s="135"/>
      <c r="BQ136" s="136"/>
      <c r="BR136" s="94">
        <v>259</v>
      </c>
      <c r="BS136" s="134">
        <v>12</v>
      </c>
      <c r="BT136" s="135"/>
      <c r="BU136" s="136"/>
      <c r="BV136" s="128"/>
      <c r="BW136" s="134"/>
      <c r="BX136" s="135"/>
      <c r="BY136" s="136"/>
      <c r="BZ136" s="128"/>
      <c r="CA136" s="134"/>
      <c r="CB136" s="135"/>
      <c r="CC136" s="136"/>
      <c r="CD136" s="128"/>
      <c r="CE136" s="134"/>
      <c r="CF136" s="135"/>
      <c r="CG136" s="136"/>
      <c r="CH136" s="94">
        <v>218</v>
      </c>
      <c r="CI136" s="134">
        <v>4</v>
      </c>
      <c r="CJ136" s="135"/>
      <c r="CK136" s="136"/>
      <c r="CL136" s="128"/>
      <c r="CM136" s="134"/>
      <c r="CN136" s="135"/>
      <c r="CO136" s="136"/>
      <c r="CP136" s="128"/>
      <c r="CQ136" s="134"/>
      <c r="CR136" s="135"/>
      <c r="CS136" s="136"/>
      <c r="CT136" s="128"/>
      <c r="CU136" s="134"/>
      <c r="CV136" s="135"/>
      <c r="CW136" s="136"/>
      <c r="CX136" s="94">
        <v>248</v>
      </c>
      <c r="CY136" s="134">
        <v>4</v>
      </c>
      <c r="CZ136" s="135"/>
      <c r="DA136" s="136"/>
      <c r="DB136" s="128"/>
      <c r="DC136" s="134"/>
      <c r="DD136" s="135"/>
      <c r="DE136" s="136"/>
      <c r="DF136" s="128"/>
      <c r="DG136" s="134"/>
      <c r="DH136" s="135"/>
      <c r="DI136" s="136"/>
      <c r="DJ136" s="128"/>
      <c r="DK136" s="134"/>
      <c r="DL136" s="135"/>
      <c r="DM136" s="136"/>
      <c r="DN136" s="94">
        <v>226</v>
      </c>
      <c r="DO136" s="134">
        <v>1</v>
      </c>
      <c r="DP136" s="135"/>
      <c r="DQ136" s="136"/>
      <c r="DR136" s="128"/>
      <c r="DS136" s="134"/>
      <c r="DT136" s="135"/>
      <c r="DU136" s="136"/>
      <c r="DV136" s="128"/>
      <c r="DW136" s="134"/>
      <c r="DX136" s="135"/>
      <c r="DY136" s="136"/>
      <c r="DZ136" s="128"/>
      <c r="EA136" s="134"/>
      <c r="EB136" s="135"/>
      <c r="EC136" s="136"/>
      <c r="ED136" s="94">
        <v>231</v>
      </c>
      <c r="EE136" s="134" t="s">
        <v>5</v>
      </c>
      <c r="EF136" s="135"/>
      <c r="EG136" s="136"/>
      <c r="EH136" s="128"/>
      <c r="EI136" s="134"/>
      <c r="EJ136" s="135"/>
      <c r="EK136" s="136"/>
      <c r="EL136" s="128"/>
      <c r="EM136" s="134"/>
      <c r="EN136" s="135"/>
      <c r="EO136" s="136"/>
      <c r="EP136" s="128"/>
      <c r="EQ136" s="134"/>
      <c r="ER136" s="135"/>
      <c r="ES136" s="136"/>
      <c r="ET136" s="94">
        <v>233</v>
      </c>
      <c r="EU136" s="134">
        <v>-2</v>
      </c>
      <c r="EV136" s="135"/>
      <c r="EW136" s="136"/>
      <c r="EX136" s="128"/>
      <c r="EY136" s="134"/>
      <c r="EZ136" s="135"/>
      <c r="FA136" s="136"/>
      <c r="FB136" s="128"/>
      <c r="FC136" s="134"/>
      <c r="FD136" s="135"/>
      <c r="FE136" s="136"/>
      <c r="FF136" s="128"/>
      <c r="FG136" s="134"/>
      <c r="FH136" s="135"/>
      <c r="FI136" s="136"/>
      <c r="FJ136" s="94">
        <v>267</v>
      </c>
      <c r="FK136" s="134">
        <v>-8</v>
      </c>
      <c r="FL136" s="135"/>
      <c r="FM136" s="136"/>
      <c r="FN136" s="128"/>
      <c r="FO136" s="134"/>
      <c r="FP136" s="135"/>
      <c r="FQ136" s="136"/>
      <c r="FR136" s="128"/>
      <c r="FS136" s="134"/>
      <c r="FT136" s="137">
        <v>235</v>
      </c>
      <c r="FU136" s="138">
        <v>245</v>
      </c>
      <c r="FV136" s="128">
        <v>240</v>
      </c>
      <c r="FW136" s="134">
        <v>10</v>
      </c>
      <c r="FX136" s="135"/>
      <c r="FY136" s="136"/>
      <c r="FZ136" s="128"/>
      <c r="GA136" s="134"/>
      <c r="GB136" s="135"/>
      <c r="GC136" s="136"/>
      <c r="GD136" s="94">
        <v>287</v>
      </c>
      <c r="GE136" s="134">
        <v>2</v>
      </c>
      <c r="GF136" s="135"/>
      <c r="GG136" s="136"/>
      <c r="GH136" s="128"/>
      <c r="GI136" s="134"/>
      <c r="GJ136" s="135"/>
      <c r="GK136" s="136"/>
      <c r="GL136" s="128"/>
      <c r="GM136" s="134"/>
      <c r="GN136" s="135"/>
      <c r="GO136" s="136"/>
      <c r="GP136" s="128"/>
      <c r="GQ136" s="134"/>
      <c r="GR136" s="78"/>
      <c r="GS136" s="93">
        <v>6</v>
      </c>
    </row>
    <row r="137" spans="1:201" ht="15.75" x14ac:dyDescent="0.25">
      <c r="A137">
        <v>6</v>
      </c>
      <c r="B137">
        <v>2012</v>
      </c>
      <c r="C137" s="71">
        <v>41074</v>
      </c>
      <c r="D137" s="78"/>
      <c r="E137" s="132"/>
      <c r="F137" s="94">
        <v>324</v>
      </c>
      <c r="G137" s="134" t="s">
        <v>5</v>
      </c>
      <c r="H137" s="135"/>
      <c r="I137" s="136"/>
      <c r="J137" s="128"/>
      <c r="K137" s="134"/>
      <c r="L137" s="135"/>
      <c r="M137" s="136"/>
      <c r="N137" s="128"/>
      <c r="O137" s="134"/>
      <c r="P137" s="135"/>
      <c r="Q137" s="136"/>
      <c r="R137" s="128"/>
      <c r="S137" s="134"/>
      <c r="T137" s="135"/>
      <c r="U137" s="136"/>
      <c r="V137" s="94">
        <v>242</v>
      </c>
      <c r="W137" s="134" t="s">
        <v>5</v>
      </c>
      <c r="X137" s="135"/>
      <c r="Y137" s="136"/>
      <c r="Z137" s="128"/>
      <c r="AA137" s="134"/>
      <c r="AB137" s="135"/>
      <c r="AC137" s="136"/>
      <c r="AD137" s="128"/>
      <c r="AE137" s="134"/>
      <c r="AF137" s="135"/>
      <c r="AG137" s="136"/>
      <c r="AH137" s="128"/>
      <c r="AI137" s="134"/>
      <c r="AJ137" s="135"/>
      <c r="AK137" s="136"/>
      <c r="AL137" s="94">
        <v>297</v>
      </c>
      <c r="AM137" s="134" t="s">
        <v>5</v>
      </c>
      <c r="AN137" s="135"/>
      <c r="AO137" s="136"/>
      <c r="AP137" s="128"/>
      <c r="AQ137" s="134"/>
      <c r="AR137" s="135"/>
      <c r="AS137" s="136"/>
      <c r="AT137" s="128"/>
      <c r="AU137" s="134"/>
      <c r="AV137" s="135"/>
      <c r="AW137" s="136"/>
      <c r="AX137" s="128"/>
      <c r="AY137" s="134"/>
      <c r="AZ137" s="135"/>
      <c r="BA137" s="136"/>
      <c r="BB137" s="94">
        <v>225</v>
      </c>
      <c r="BC137" s="134" t="s">
        <v>5</v>
      </c>
      <c r="BD137" s="135"/>
      <c r="BE137" s="136"/>
      <c r="BF137" s="128"/>
      <c r="BG137" s="134"/>
      <c r="BH137" s="135"/>
      <c r="BI137" s="136"/>
      <c r="BJ137" s="128"/>
      <c r="BK137" s="134"/>
      <c r="BL137" s="135"/>
      <c r="BM137" s="136"/>
      <c r="BN137" s="128"/>
      <c r="BO137" s="134"/>
      <c r="BP137" s="135"/>
      <c r="BQ137" s="136"/>
      <c r="BR137" s="94">
        <v>259</v>
      </c>
      <c r="BS137" s="134" t="s">
        <v>5</v>
      </c>
      <c r="BT137" s="135"/>
      <c r="BU137" s="136"/>
      <c r="BV137" s="128"/>
      <c r="BW137" s="134"/>
      <c r="BX137" s="135"/>
      <c r="BY137" s="136"/>
      <c r="BZ137" s="128"/>
      <c r="CA137" s="134"/>
      <c r="CB137" s="135"/>
      <c r="CC137" s="136"/>
      <c r="CD137" s="128"/>
      <c r="CE137" s="134"/>
      <c r="CF137" s="135"/>
      <c r="CG137" s="136"/>
      <c r="CH137" s="94">
        <v>218</v>
      </c>
      <c r="CI137" s="134" t="s">
        <v>5</v>
      </c>
      <c r="CJ137" s="135"/>
      <c r="CK137" s="136"/>
      <c r="CL137" s="128"/>
      <c r="CM137" s="134"/>
      <c r="CN137" s="135"/>
      <c r="CO137" s="136"/>
      <c r="CP137" s="128"/>
      <c r="CQ137" s="134"/>
      <c r="CR137" s="135"/>
      <c r="CS137" s="136"/>
      <c r="CT137" s="128"/>
      <c r="CU137" s="134"/>
      <c r="CV137" s="135"/>
      <c r="CW137" s="136"/>
      <c r="CX137" s="94">
        <v>248</v>
      </c>
      <c r="CY137" s="134" t="s">
        <v>5</v>
      </c>
      <c r="CZ137" s="135"/>
      <c r="DA137" s="136"/>
      <c r="DB137" s="128"/>
      <c r="DC137" s="134"/>
      <c r="DD137" s="135"/>
      <c r="DE137" s="136"/>
      <c r="DF137" s="128"/>
      <c r="DG137" s="134"/>
      <c r="DH137" s="135"/>
      <c r="DI137" s="136"/>
      <c r="DJ137" s="128"/>
      <c r="DK137" s="134"/>
      <c r="DL137" s="135"/>
      <c r="DM137" s="136"/>
      <c r="DN137" s="94">
        <v>226</v>
      </c>
      <c r="DO137" s="134" t="s">
        <v>5</v>
      </c>
      <c r="DP137" s="135"/>
      <c r="DQ137" s="136"/>
      <c r="DR137" s="128"/>
      <c r="DS137" s="134"/>
      <c r="DT137" s="135"/>
      <c r="DU137" s="136"/>
      <c r="DV137" s="128"/>
      <c r="DW137" s="134"/>
      <c r="DX137" s="135"/>
      <c r="DY137" s="136"/>
      <c r="DZ137" s="128"/>
      <c r="EA137" s="134"/>
      <c r="EB137" s="135"/>
      <c r="EC137" s="136"/>
      <c r="ED137" s="94">
        <v>231</v>
      </c>
      <c r="EE137" s="134" t="s">
        <v>5</v>
      </c>
      <c r="EF137" s="135"/>
      <c r="EG137" s="136"/>
      <c r="EH137" s="128"/>
      <c r="EI137" s="134"/>
      <c r="EJ137" s="135"/>
      <c r="EK137" s="136"/>
      <c r="EL137" s="128"/>
      <c r="EM137" s="134"/>
      <c r="EN137" s="135"/>
      <c r="EO137" s="136"/>
      <c r="EP137" s="128"/>
      <c r="EQ137" s="134"/>
      <c r="ER137" s="135"/>
      <c r="ES137" s="136"/>
      <c r="ET137" s="94">
        <v>233</v>
      </c>
      <c r="EU137" s="134" t="s">
        <v>5</v>
      </c>
      <c r="EV137" s="135"/>
      <c r="EW137" s="136"/>
      <c r="EX137" s="128"/>
      <c r="EY137" s="134"/>
      <c r="EZ137" s="135"/>
      <c r="FA137" s="136"/>
      <c r="FB137" s="128"/>
      <c r="FC137" s="134"/>
      <c r="FD137" s="135"/>
      <c r="FE137" s="136"/>
      <c r="FF137" s="128"/>
      <c r="FG137" s="134"/>
      <c r="FH137" s="135"/>
      <c r="FI137" s="136"/>
      <c r="FJ137" s="94">
        <v>267</v>
      </c>
      <c r="FK137" s="134" t="s">
        <v>5</v>
      </c>
      <c r="FL137" s="135"/>
      <c r="FM137" s="136"/>
      <c r="FN137" s="128"/>
      <c r="FO137" s="134"/>
      <c r="FP137" s="135"/>
      <c r="FQ137" s="136"/>
      <c r="FR137" s="128"/>
      <c r="FS137" s="134"/>
      <c r="FT137" s="137">
        <v>240</v>
      </c>
      <c r="FU137" s="138">
        <v>250</v>
      </c>
      <c r="FV137" s="128">
        <v>245</v>
      </c>
      <c r="FW137" s="134">
        <v>5</v>
      </c>
      <c r="FX137" s="135"/>
      <c r="FY137" s="136"/>
      <c r="FZ137" s="128"/>
      <c r="GA137" s="134"/>
      <c r="GB137" s="135"/>
      <c r="GC137" s="136"/>
      <c r="GD137" s="94">
        <v>287</v>
      </c>
      <c r="GE137" s="134" t="s">
        <v>5</v>
      </c>
      <c r="GF137" s="135"/>
      <c r="GG137" s="136"/>
      <c r="GH137" s="128"/>
      <c r="GI137" s="134"/>
      <c r="GJ137" s="135"/>
      <c r="GK137" s="136"/>
      <c r="GL137" s="128"/>
      <c r="GM137" s="134"/>
      <c r="GN137" s="135"/>
      <c r="GO137" s="136"/>
      <c r="GP137" s="128"/>
      <c r="GQ137" s="134"/>
      <c r="GR137" s="78"/>
      <c r="GS137" s="93">
        <v>6</v>
      </c>
    </row>
    <row r="138" spans="1:201" ht="15.75" x14ac:dyDescent="0.25">
      <c r="A138">
        <v>6</v>
      </c>
      <c r="B138">
        <v>2012</v>
      </c>
      <c r="C138" s="71">
        <v>41081</v>
      </c>
      <c r="D138" s="78"/>
      <c r="E138" s="132"/>
      <c r="F138" s="94">
        <v>326</v>
      </c>
      <c r="G138" s="134">
        <v>2</v>
      </c>
      <c r="H138" s="135"/>
      <c r="I138" s="136"/>
      <c r="J138" s="128"/>
      <c r="K138" s="134"/>
      <c r="L138" s="135"/>
      <c r="M138" s="136"/>
      <c r="N138" s="128"/>
      <c r="O138" s="134"/>
      <c r="P138" s="135"/>
      <c r="Q138" s="136"/>
      <c r="R138" s="128"/>
      <c r="S138" s="134"/>
      <c r="T138" s="135"/>
      <c r="U138" s="136"/>
      <c r="V138" s="94">
        <v>242</v>
      </c>
      <c r="W138" s="134" t="s">
        <v>5</v>
      </c>
      <c r="X138" s="135"/>
      <c r="Y138" s="136"/>
      <c r="Z138" s="128"/>
      <c r="AA138" s="134"/>
      <c r="AB138" s="135"/>
      <c r="AC138" s="136"/>
      <c r="AD138" s="128"/>
      <c r="AE138" s="134"/>
      <c r="AF138" s="135"/>
      <c r="AG138" s="136"/>
      <c r="AH138" s="128"/>
      <c r="AI138" s="134"/>
      <c r="AJ138" s="135"/>
      <c r="AK138" s="136"/>
      <c r="AL138" s="94">
        <v>297</v>
      </c>
      <c r="AM138" s="134" t="s">
        <v>5</v>
      </c>
      <c r="AN138" s="135"/>
      <c r="AO138" s="136"/>
      <c r="AP138" s="128"/>
      <c r="AQ138" s="134"/>
      <c r="AR138" s="135"/>
      <c r="AS138" s="136"/>
      <c r="AT138" s="128"/>
      <c r="AU138" s="134"/>
      <c r="AV138" s="135"/>
      <c r="AW138" s="136"/>
      <c r="AX138" s="128"/>
      <c r="AY138" s="134"/>
      <c r="AZ138" s="135"/>
      <c r="BA138" s="136"/>
      <c r="BB138" s="94">
        <v>215</v>
      </c>
      <c r="BC138" s="134">
        <v>-10</v>
      </c>
      <c r="BD138" s="135"/>
      <c r="BE138" s="136"/>
      <c r="BF138" s="128"/>
      <c r="BG138" s="134"/>
      <c r="BH138" s="135"/>
      <c r="BI138" s="136"/>
      <c r="BJ138" s="128"/>
      <c r="BK138" s="134"/>
      <c r="BL138" s="135"/>
      <c r="BM138" s="136"/>
      <c r="BN138" s="128"/>
      <c r="BO138" s="134"/>
      <c r="BP138" s="135"/>
      <c r="BQ138" s="136"/>
      <c r="BR138" s="94">
        <v>253</v>
      </c>
      <c r="BS138" s="134">
        <v>-6</v>
      </c>
      <c r="BT138" s="135"/>
      <c r="BU138" s="136"/>
      <c r="BV138" s="128"/>
      <c r="BW138" s="134"/>
      <c r="BX138" s="135"/>
      <c r="BY138" s="136"/>
      <c r="BZ138" s="128"/>
      <c r="CA138" s="134"/>
      <c r="CB138" s="135"/>
      <c r="CC138" s="136"/>
      <c r="CD138" s="128"/>
      <c r="CE138" s="134"/>
      <c r="CF138" s="135"/>
      <c r="CG138" s="136"/>
      <c r="CH138" s="94">
        <v>223</v>
      </c>
      <c r="CI138" s="134">
        <v>5</v>
      </c>
      <c r="CJ138" s="135"/>
      <c r="CK138" s="136"/>
      <c r="CL138" s="128"/>
      <c r="CM138" s="134"/>
      <c r="CN138" s="135"/>
      <c r="CO138" s="136"/>
      <c r="CP138" s="128"/>
      <c r="CQ138" s="134"/>
      <c r="CR138" s="135"/>
      <c r="CS138" s="136"/>
      <c r="CT138" s="128"/>
      <c r="CU138" s="134"/>
      <c r="CV138" s="135"/>
      <c r="CW138" s="136"/>
      <c r="CX138" s="94">
        <v>253</v>
      </c>
      <c r="CY138" s="134">
        <v>5</v>
      </c>
      <c r="CZ138" s="135"/>
      <c r="DA138" s="136"/>
      <c r="DB138" s="128"/>
      <c r="DC138" s="134"/>
      <c r="DD138" s="135"/>
      <c r="DE138" s="136"/>
      <c r="DF138" s="128"/>
      <c r="DG138" s="134"/>
      <c r="DH138" s="135"/>
      <c r="DI138" s="136"/>
      <c r="DJ138" s="128"/>
      <c r="DK138" s="134"/>
      <c r="DL138" s="135"/>
      <c r="DM138" s="136"/>
      <c r="DN138" s="94">
        <v>231</v>
      </c>
      <c r="DO138" s="134">
        <v>5</v>
      </c>
      <c r="DP138" s="135"/>
      <c r="DQ138" s="136"/>
      <c r="DR138" s="128"/>
      <c r="DS138" s="134"/>
      <c r="DT138" s="135"/>
      <c r="DU138" s="136"/>
      <c r="DV138" s="128"/>
      <c r="DW138" s="134"/>
      <c r="DX138" s="135"/>
      <c r="DY138" s="136"/>
      <c r="DZ138" s="128"/>
      <c r="EA138" s="134"/>
      <c r="EB138" s="135"/>
      <c r="EC138" s="136"/>
      <c r="ED138" s="94">
        <v>233</v>
      </c>
      <c r="EE138" s="134">
        <v>2</v>
      </c>
      <c r="EF138" s="135"/>
      <c r="EG138" s="136"/>
      <c r="EH138" s="128"/>
      <c r="EI138" s="134"/>
      <c r="EJ138" s="135"/>
      <c r="EK138" s="136"/>
      <c r="EL138" s="128"/>
      <c r="EM138" s="134"/>
      <c r="EN138" s="135"/>
      <c r="EO138" s="136"/>
      <c r="EP138" s="128"/>
      <c r="EQ138" s="134"/>
      <c r="ER138" s="135"/>
      <c r="ES138" s="136"/>
      <c r="ET138" s="94">
        <v>234</v>
      </c>
      <c r="EU138" s="134">
        <v>1</v>
      </c>
      <c r="EV138" s="135"/>
      <c r="EW138" s="136"/>
      <c r="EX138" s="128"/>
      <c r="EY138" s="134"/>
      <c r="EZ138" s="135"/>
      <c r="FA138" s="136"/>
      <c r="FB138" s="128"/>
      <c r="FC138" s="134"/>
      <c r="FD138" s="135"/>
      <c r="FE138" s="136"/>
      <c r="FF138" s="128"/>
      <c r="FG138" s="134"/>
      <c r="FH138" s="135"/>
      <c r="FI138" s="136"/>
      <c r="FJ138" s="94">
        <v>265</v>
      </c>
      <c r="FK138" s="134">
        <v>-2</v>
      </c>
      <c r="FL138" s="135"/>
      <c r="FM138" s="136"/>
      <c r="FN138" s="128"/>
      <c r="FO138" s="134"/>
      <c r="FP138" s="135"/>
      <c r="FQ138" s="136"/>
      <c r="FR138" s="128"/>
      <c r="FS138" s="134"/>
      <c r="FT138" s="137">
        <v>240</v>
      </c>
      <c r="FU138" s="138">
        <v>250</v>
      </c>
      <c r="FV138" s="128">
        <v>245</v>
      </c>
      <c r="FW138" s="134" t="s">
        <v>5</v>
      </c>
      <c r="FX138" s="135"/>
      <c r="FY138" s="136"/>
      <c r="FZ138" s="128"/>
      <c r="GA138" s="134"/>
      <c r="GB138" s="135"/>
      <c r="GC138" s="136"/>
      <c r="GD138" s="94">
        <v>290</v>
      </c>
      <c r="GE138" s="134">
        <v>3</v>
      </c>
      <c r="GF138" s="135"/>
      <c r="GG138" s="136"/>
      <c r="GH138" s="128"/>
      <c r="GI138" s="134"/>
      <c r="GJ138" s="135"/>
      <c r="GK138" s="136"/>
      <c r="GL138" s="128"/>
      <c r="GM138" s="134"/>
      <c r="GN138" s="135"/>
      <c r="GO138" s="136"/>
      <c r="GP138" s="128"/>
      <c r="GQ138" s="134"/>
      <c r="GR138" s="78"/>
      <c r="GS138" s="93">
        <v>6</v>
      </c>
    </row>
    <row r="139" spans="1:201" ht="15.75" x14ac:dyDescent="0.25">
      <c r="A139">
        <v>6</v>
      </c>
      <c r="B139">
        <v>2012</v>
      </c>
      <c r="C139" s="71">
        <v>41088</v>
      </c>
      <c r="D139" s="78"/>
      <c r="E139" s="132"/>
      <c r="F139" s="94">
        <v>334</v>
      </c>
      <c r="G139" s="134">
        <v>8</v>
      </c>
      <c r="H139" s="135"/>
      <c r="I139" s="136"/>
      <c r="J139" s="128"/>
      <c r="K139" s="134"/>
      <c r="L139" s="135"/>
      <c r="M139" s="136"/>
      <c r="N139" s="128"/>
      <c r="O139" s="134"/>
      <c r="P139" s="135"/>
      <c r="Q139" s="136"/>
      <c r="R139" s="128"/>
      <c r="S139" s="134"/>
      <c r="T139" s="135"/>
      <c r="U139" s="136"/>
      <c r="V139" s="94">
        <v>250</v>
      </c>
      <c r="W139" s="134">
        <v>8</v>
      </c>
      <c r="X139" s="135"/>
      <c r="Y139" s="136"/>
      <c r="Z139" s="128"/>
      <c r="AA139" s="134"/>
      <c r="AB139" s="135"/>
      <c r="AC139" s="136"/>
      <c r="AD139" s="128"/>
      <c r="AE139" s="134"/>
      <c r="AF139" s="135"/>
      <c r="AG139" s="136"/>
      <c r="AH139" s="128"/>
      <c r="AI139" s="134"/>
      <c r="AJ139" s="135"/>
      <c r="AK139" s="136"/>
      <c r="AL139" s="94">
        <v>305</v>
      </c>
      <c r="AM139" s="134">
        <v>8</v>
      </c>
      <c r="AN139" s="135"/>
      <c r="AO139" s="136"/>
      <c r="AP139" s="128"/>
      <c r="AQ139" s="134"/>
      <c r="AR139" s="135"/>
      <c r="AS139" s="136"/>
      <c r="AT139" s="128"/>
      <c r="AU139" s="134"/>
      <c r="AV139" s="135"/>
      <c r="AW139" s="136"/>
      <c r="AX139" s="128"/>
      <c r="AY139" s="134"/>
      <c r="AZ139" s="135"/>
      <c r="BA139" s="136"/>
      <c r="BB139" s="94">
        <v>218</v>
      </c>
      <c r="BC139" s="134">
        <v>3</v>
      </c>
      <c r="BD139" s="135"/>
      <c r="BE139" s="136"/>
      <c r="BF139" s="128"/>
      <c r="BG139" s="134"/>
      <c r="BH139" s="135"/>
      <c r="BI139" s="136"/>
      <c r="BJ139" s="128"/>
      <c r="BK139" s="134"/>
      <c r="BL139" s="135"/>
      <c r="BM139" s="136"/>
      <c r="BN139" s="128"/>
      <c r="BO139" s="134"/>
      <c r="BP139" s="135"/>
      <c r="BQ139" s="136"/>
      <c r="BR139" s="94">
        <v>253</v>
      </c>
      <c r="BS139" s="134" t="s">
        <v>5</v>
      </c>
      <c r="BT139" s="135"/>
      <c r="BU139" s="136"/>
      <c r="BV139" s="128"/>
      <c r="BW139" s="134"/>
      <c r="BX139" s="135"/>
      <c r="BY139" s="136"/>
      <c r="BZ139" s="128"/>
      <c r="CA139" s="134"/>
      <c r="CB139" s="135"/>
      <c r="CC139" s="136"/>
      <c r="CD139" s="128"/>
      <c r="CE139" s="134"/>
      <c r="CF139" s="135"/>
      <c r="CG139" s="136"/>
      <c r="CH139" s="94">
        <v>236</v>
      </c>
      <c r="CI139" s="134">
        <v>13</v>
      </c>
      <c r="CJ139" s="135"/>
      <c r="CK139" s="136"/>
      <c r="CL139" s="128"/>
      <c r="CM139" s="134"/>
      <c r="CN139" s="135"/>
      <c r="CO139" s="136"/>
      <c r="CP139" s="128"/>
      <c r="CQ139" s="134"/>
      <c r="CR139" s="135"/>
      <c r="CS139" s="136"/>
      <c r="CT139" s="128"/>
      <c r="CU139" s="134"/>
      <c r="CV139" s="135"/>
      <c r="CW139" s="136"/>
      <c r="CX139" s="94">
        <v>266</v>
      </c>
      <c r="CY139" s="134">
        <v>13</v>
      </c>
      <c r="CZ139" s="135"/>
      <c r="DA139" s="136"/>
      <c r="DB139" s="128"/>
      <c r="DC139" s="134"/>
      <c r="DD139" s="135"/>
      <c r="DE139" s="136"/>
      <c r="DF139" s="128"/>
      <c r="DG139" s="134"/>
      <c r="DH139" s="135"/>
      <c r="DI139" s="136"/>
      <c r="DJ139" s="128"/>
      <c r="DK139" s="134"/>
      <c r="DL139" s="135"/>
      <c r="DM139" s="136"/>
      <c r="DN139" s="94">
        <v>243</v>
      </c>
      <c r="DO139" s="134">
        <v>12</v>
      </c>
      <c r="DP139" s="135"/>
      <c r="DQ139" s="136"/>
      <c r="DR139" s="128"/>
      <c r="DS139" s="134"/>
      <c r="DT139" s="135"/>
      <c r="DU139" s="136"/>
      <c r="DV139" s="128"/>
      <c r="DW139" s="134"/>
      <c r="DX139" s="135"/>
      <c r="DY139" s="136"/>
      <c r="DZ139" s="128"/>
      <c r="EA139" s="134"/>
      <c r="EB139" s="135"/>
      <c r="EC139" s="136"/>
      <c r="ED139" s="94">
        <v>245</v>
      </c>
      <c r="EE139" s="134">
        <v>12</v>
      </c>
      <c r="EF139" s="135"/>
      <c r="EG139" s="136"/>
      <c r="EH139" s="128"/>
      <c r="EI139" s="134"/>
      <c r="EJ139" s="135"/>
      <c r="EK139" s="136"/>
      <c r="EL139" s="128"/>
      <c r="EM139" s="134"/>
      <c r="EN139" s="135"/>
      <c r="EO139" s="136"/>
      <c r="EP139" s="128"/>
      <c r="EQ139" s="134"/>
      <c r="ER139" s="135"/>
      <c r="ES139" s="136"/>
      <c r="ET139" s="94">
        <v>246</v>
      </c>
      <c r="EU139" s="134">
        <v>12</v>
      </c>
      <c r="EV139" s="135"/>
      <c r="EW139" s="136"/>
      <c r="EX139" s="128"/>
      <c r="EY139" s="134"/>
      <c r="EZ139" s="135"/>
      <c r="FA139" s="136"/>
      <c r="FB139" s="128"/>
      <c r="FC139" s="134"/>
      <c r="FD139" s="135"/>
      <c r="FE139" s="136"/>
      <c r="FF139" s="128"/>
      <c r="FG139" s="134"/>
      <c r="FH139" s="135"/>
      <c r="FI139" s="136"/>
      <c r="FJ139" s="94">
        <v>270</v>
      </c>
      <c r="FK139" s="134">
        <v>5</v>
      </c>
      <c r="FL139" s="135"/>
      <c r="FM139" s="136"/>
      <c r="FN139" s="128"/>
      <c r="FO139" s="134"/>
      <c r="FP139" s="135"/>
      <c r="FQ139" s="136"/>
      <c r="FR139" s="128"/>
      <c r="FS139" s="134"/>
      <c r="FT139" s="135">
        <v>240</v>
      </c>
      <c r="FU139" s="136">
        <v>250</v>
      </c>
      <c r="FV139" s="128">
        <v>245</v>
      </c>
      <c r="FW139" s="134" t="s">
        <v>5</v>
      </c>
      <c r="FX139" s="135"/>
      <c r="FY139" s="136"/>
      <c r="FZ139" s="128"/>
      <c r="GA139" s="134"/>
      <c r="GB139" s="135"/>
      <c r="GC139" s="136"/>
      <c r="GD139" s="94">
        <v>295</v>
      </c>
      <c r="GE139" s="134">
        <v>5</v>
      </c>
      <c r="GF139" s="135"/>
      <c r="GG139" s="136"/>
      <c r="GH139" s="128"/>
      <c r="GI139" s="134"/>
      <c r="GJ139" s="135"/>
      <c r="GK139" s="136"/>
      <c r="GL139" s="128"/>
      <c r="GM139" s="134"/>
      <c r="GN139" s="135"/>
      <c r="GO139" s="136"/>
      <c r="GP139" s="128"/>
      <c r="GQ139" s="134"/>
      <c r="GR139" s="78"/>
      <c r="GS139" s="93">
        <v>6</v>
      </c>
    </row>
    <row r="140" spans="1:201" ht="15.75" x14ac:dyDescent="0.25">
      <c r="A140">
        <v>7</v>
      </c>
      <c r="B140">
        <v>2012</v>
      </c>
      <c r="C140" s="71">
        <v>41095</v>
      </c>
      <c r="D140" s="78"/>
      <c r="E140" s="132"/>
      <c r="F140" s="94">
        <v>334</v>
      </c>
      <c r="G140" s="134" t="s">
        <v>5</v>
      </c>
      <c r="H140" s="135"/>
      <c r="I140" s="136"/>
      <c r="J140" s="128"/>
      <c r="K140" s="134"/>
      <c r="L140" s="135"/>
      <c r="M140" s="136"/>
      <c r="N140" s="128"/>
      <c r="O140" s="134"/>
      <c r="P140" s="135"/>
      <c r="Q140" s="136"/>
      <c r="R140" s="128"/>
      <c r="S140" s="134"/>
      <c r="T140" s="135"/>
      <c r="U140" s="136"/>
      <c r="V140" s="94">
        <v>250</v>
      </c>
      <c r="W140" s="134" t="s">
        <v>5</v>
      </c>
      <c r="X140" s="135"/>
      <c r="Y140" s="136"/>
      <c r="Z140" s="128"/>
      <c r="AA140" s="134"/>
      <c r="AB140" s="135"/>
      <c r="AC140" s="136"/>
      <c r="AD140" s="128"/>
      <c r="AE140" s="134"/>
      <c r="AF140" s="135"/>
      <c r="AG140" s="136"/>
      <c r="AH140" s="128"/>
      <c r="AI140" s="134"/>
      <c r="AJ140" s="135"/>
      <c r="AK140" s="136"/>
      <c r="AL140" s="94">
        <v>305</v>
      </c>
      <c r="AM140" s="134" t="s">
        <v>5</v>
      </c>
      <c r="AN140" s="135"/>
      <c r="AO140" s="136"/>
      <c r="AP140" s="128"/>
      <c r="AQ140" s="134"/>
      <c r="AR140" s="135"/>
      <c r="AS140" s="136"/>
      <c r="AT140" s="128"/>
      <c r="AU140" s="134"/>
      <c r="AV140" s="135"/>
      <c r="AW140" s="136"/>
      <c r="AX140" s="128"/>
      <c r="AY140" s="134"/>
      <c r="AZ140" s="135"/>
      <c r="BA140" s="136"/>
      <c r="BB140" s="94">
        <v>218</v>
      </c>
      <c r="BC140" s="134" t="s">
        <v>5</v>
      </c>
      <c r="BD140" s="135"/>
      <c r="BE140" s="136"/>
      <c r="BF140" s="128"/>
      <c r="BG140" s="134"/>
      <c r="BH140" s="135"/>
      <c r="BI140" s="136"/>
      <c r="BJ140" s="128"/>
      <c r="BK140" s="134"/>
      <c r="BL140" s="135"/>
      <c r="BM140" s="136"/>
      <c r="BN140" s="128"/>
      <c r="BO140" s="134"/>
      <c r="BP140" s="135"/>
      <c r="BQ140" s="136"/>
      <c r="BR140" s="94">
        <v>253</v>
      </c>
      <c r="BS140" s="134" t="s">
        <v>5</v>
      </c>
      <c r="BT140" s="135"/>
      <c r="BU140" s="136"/>
      <c r="BV140" s="128"/>
      <c r="BW140" s="134"/>
      <c r="BX140" s="135"/>
      <c r="BY140" s="136"/>
      <c r="BZ140" s="128"/>
      <c r="CA140" s="134"/>
      <c r="CB140" s="135"/>
      <c r="CC140" s="136"/>
      <c r="CD140" s="128"/>
      <c r="CE140" s="134"/>
      <c r="CF140" s="135"/>
      <c r="CG140" s="136"/>
      <c r="CH140" s="94">
        <v>236</v>
      </c>
      <c r="CI140" s="134" t="s">
        <v>5</v>
      </c>
      <c r="CJ140" s="135"/>
      <c r="CK140" s="136"/>
      <c r="CL140" s="128"/>
      <c r="CM140" s="134"/>
      <c r="CN140" s="135"/>
      <c r="CO140" s="136"/>
      <c r="CP140" s="128"/>
      <c r="CQ140" s="134"/>
      <c r="CR140" s="135"/>
      <c r="CS140" s="136"/>
      <c r="CT140" s="128"/>
      <c r="CU140" s="134"/>
      <c r="CV140" s="135"/>
      <c r="CW140" s="136"/>
      <c r="CX140" s="94">
        <v>266</v>
      </c>
      <c r="CY140" s="134" t="s">
        <v>5</v>
      </c>
      <c r="CZ140" s="135"/>
      <c r="DA140" s="136"/>
      <c r="DB140" s="128"/>
      <c r="DC140" s="134"/>
      <c r="DD140" s="135"/>
      <c r="DE140" s="136"/>
      <c r="DF140" s="128"/>
      <c r="DG140" s="134"/>
      <c r="DH140" s="135"/>
      <c r="DI140" s="136"/>
      <c r="DJ140" s="128"/>
      <c r="DK140" s="134"/>
      <c r="DL140" s="135"/>
      <c r="DM140" s="136"/>
      <c r="DN140" s="94">
        <v>243</v>
      </c>
      <c r="DO140" s="134" t="s">
        <v>5</v>
      </c>
      <c r="DP140" s="135"/>
      <c r="DQ140" s="136"/>
      <c r="DR140" s="128"/>
      <c r="DS140" s="134"/>
      <c r="DT140" s="135"/>
      <c r="DU140" s="136"/>
      <c r="DV140" s="128"/>
      <c r="DW140" s="134"/>
      <c r="DX140" s="135"/>
      <c r="DY140" s="136"/>
      <c r="DZ140" s="128"/>
      <c r="EA140" s="134"/>
      <c r="EB140" s="135"/>
      <c r="EC140" s="136"/>
      <c r="ED140" s="94">
        <v>245</v>
      </c>
      <c r="EE140" s="134" t="s">
        <v>5</v>
      </c>
      <c r="EF140" s="135"/>
      <c r="EG140" s="136"/>
      <c r="EH140" s="128"/>
      <c r="EI140" s="134"/>
      <c r="EJ140" s="135"/>
      <c r="EK140" s="136"/>
      <c r="EL140" s="128"/>
      <c r="EM140" s="134"/>
      <c r="EN140" s="135"/>
      <c r="EO140" s="136"/>
      <c r="EP140" s="128"/>
      <c r="EQ140" s="134"/>
      <c r="ER140" s="135"/>
      <c r="ES140" s="136"/>
      <c r="ET140" s="94">
        <v>246</v>
      </c>
      <c r="EU140" s="134" t="s">
        <v>5</v>
      </c>
      <c r="EV140" s="135"/>
      <c r="EW140" s="136"/>
      <c r="EX140" s="128"/>
      <c r="EY140" s="134"/>
      <c r="EZ140" s="135"/>
      <c r="FA140" s="136"/>
      <c r="FB140" s="128"/>
      <c r="FC140" s="134"/>
      <c r="FD140" s="135"/>
      <c r="FE140" s="136"/>
      <c r="FF140" s="128"/>
      <c r="FG140" s="134"/>
      <c r="FH140" s="135"/>
      <c r="FI140" s="136"/>
      <c r="FJ140" s="94">
        <v>270</v>
      </c>
      <c r="FK140" s="134" t="s">
        <v>5</v>
      </c>
      <c r="FL140" s="135"/>
      <c r="FM140" s="136"/>
      <c r="FN140" s="128"/>
      <c r="FO140" s="134"/>
      <c r="FP140" s="135"/>
      <c r="FQ140" s="136"/>
      <c r="FR140" s="128"/>
      <c r="FS140" s="134"/>
      <c r="FT140" s="135">
        <v>240</v>
      </c>
      <c r="FU140" s="136">
        <v>250</v>
      </c>
      <c r="FV140" s="128">
        <v>245</v>
      </c>
      <c r="FW140" s="134" t="s">
        <v>5</v>
      </c>
      <c r="FX140" s="135"/>
      <c r="FY140" s="136"/>
      <c r="FZ140" s="128"/>
      <c r="GA140" s="134"/>
      <c r="GB140" s="135"/>
      <c r="GC140" s="136"/>
      <c r="GD140" s="94">
        <v>295</v>
      </c>
      <c r="GE140" s="134" t="s">
        <v>5</v>
      </c>
      <c r="GF140" s="135"/>
      <c r="GG140" s="136"/>
      <c r="GH140" s="128"/>
      <c r="GI140" s="134"/>
      <c r="GJ140" s="135"/>
      <c r="GK140" s="136"/>
      <c r="GL140" s="128"/>
      <c r="GM140" s="134"/>
      <c r="GN140" s="135"/>
      <c r="GO140" s="136"/>
      <c r="GP140" s="128"/>
      <c r="GQ140" s="134"/>
      <c r="GR140" s="78"/>
      <c r="GS140" s="93">
        <v>7</v>
      </c>
    </row>
    <row r="141" spans="1:201" ht="15.75" x14ac:dyDescent="0.25">
      <c r="A141">
        <v>7</v>
      </c>
      <c r="B141">
        <v>2012</v>
      </c>
      <c r="C141" s="71">
        <v>41102</v>
      </c>
      <c r="D141" s="78"/>
      <c r="E141" s="132"/>
      <c r="F141" s="94">
        <v>341</v>
      </c>
      <c r="G141" s="134">
        <v>7</v>
      </c>
      <c r="H141" s="135"/>
      <c r="I141" s="136"/>
      <c r="J141" s="128"/>
      <c r="K141" s="134"/>
      <c r="L141" s="135"/>
      <c r="M141" s="136"/>
      <c r="N141" s="128"/>
      <c r="O141" s="134"/>
      <c r="P141" s="135"/>
      <c r="Q141" s="136"/>
      <c r="R141" s="128"/>
      <c r="S141" s="134"/>
      <c r="T141" s="135"/>
      <c r="U141" s="136"/>
      <c r="V141" s="94">
        <v>257</v>
      </c>
      <c r="W141" s="134">
        <v>7</v>
      </c>
      <c r="X141" s="135"/>
      <c r="Y141" s="136"/>
      <c r="Z141" s="128"/>
      <c r="AA141" s="134"/>
      <c r="AB141" s="135"/>
      <c r="AC141" s="136"/>
      <c r="AD141" s="128"/>
      <c r="AE141" s="134"/>
      <c r="AF141" s="135"/>
      <c r="AG141" s="136"/>
      <c r="AH141" s="128"/>
      <c r="AI141" s="134"/>
      <c r="AJ141" s="135"/>
      <c r="AK141" s="136"/>
      <c r="AL141" s="94">
        <v>312</v>
      </c>
      <c r="AM141" s="134">
        <v>7</v>
      </c>
      <c r="AN141" s="135"/>
      <c r="AO141" s="136"/>
      <c r="AP141" s="128"/>
      <c r="AQ141" s="134"/>
      <c r="AR141" s="135"/>
      <c r="AS141" s="136"/>
      <c r="AT141" s="128"/>
      <c r="AU141" s="134"/>
      <c r="AV141" s="135"/>
      <c r="AW141" s="136"/>
      <c r="AX141" s="128"/>
      <c r="AY141" s="134"/>
      <c r="AZ141" s="135"/>
      <c r="BA141" s="136"/>
      <c r="BB141" s="94">
        <v>223</v>
      </c>
      <c r="BC141" s="134">
        <v>5</v>
      </c>
      <c r="BD141" s="135"/>
      <c r="BE141" s="136"/>
      <c r="BF141" s="128"/>
      <c r="BG141" s="134"/>
      <c r="BH141" s="135"/>
      <c r="BI141" s="136"/>
      <c r="BJ141" s="128"/>
      <c r="BK141" s="134"/>
      <c r="BL141" s="135"/>
      <c r="BM141" s="136"/>
      <c r="BN141" s="128"/>
      <c r="BO141" s="134"/>
      <c r="BP141" s="135"/>
      <c r="BQ141" s="136"/>
      <c r="BR141" s="94">
        <v>258</v>
      </c>
      <c r="BS141" s="134">
        <v>5</v>
      </c>
      <c r="BT141" s="135"/>
      <c r="BU141" s="136"/>
      <c r="BV141" s="128"/>
      <c r="BW141" s="134"/>
      <c r="BX141" s="135"/>
      <c r="BY141" s="136"/>
      <c r="BZ141" s="128"/>
      <c r="CA141" s="134"/>
      <c r="CB141" s="135"/>
      <c r="CC141" s="136"/>
      <c r="CD141" s="128"/>
      <c r="CE141" s="134"/>
      <c r="CF141" s="135"/>
      <c r="CG141" s="136"/>
      <c r="CH141" s="94">
        <v>253</v>
      </c>
      <c r="CI141" s="134">
        <v>17</v>
      </c>
      <c r="CJ141" s="135"/>
      <c r="CK141" s="136"/>
      <c r="CL141" s="128"/>
      <c r="CM141" s="134"/>
      <c r="CN141" s="135"/>
      <c r="CO141" s="136"/>
      <c r="CP141" s="128"/>
      <c r="CQ141" s="134"/>
      <c r="CR141" s="135"/>
      <c r="CS141" s="136"/>
      <c r="CT141" s="128"/>
      <c r="CU141" s="134"/>
      <c r="CV141" s="135"/>
      <c r="CW141" s="136"/>
      <c r="CX141" s="94">
        <v>283</v>
      </c>
      <c r="CY141" s="134">
        <v>17</v>
      </c>
      <c r="CZ141" s="135"/>
      <c r="DA141" s="136"/>
      <c r="DB141" s="128"/>
      <c r="DC141" s="134"/>
      <c r="DD141" s="135"/>
      <c r="DE141" s="136"/>
      <c r="DF141" s="128"/>
      <c r="DG141" s="134"/>
      <c r="DH141" s="135"/>
      <c r="DI141" s="136"/>
      <c r="DJ141" s="128"/>
      <c r="DK141" s="134"/>
      <c r="DL141" s="135"/>
      <c r="DM141" s="136"/>
      <c r="DN141" s="94">
        <v>260</v>
      </c>
      <c r="DO141" s="134">
        <v>17</v>
      </c>
      <c r="DP141" s="135"/>
      <c r="DQ141" s="136"/>
      <c r="DR141" s="128"/>
      <c r="DS141" s="134"/>
      <c r="DT141" s="135"/>
      <c r="DU141" s="136"/>
      <c r="DV141" s="128"/>
      <c r="DW141" s="134"/>
      <c r="DX141" s="135"/>
      <c r="DY141" s="136"/>
      <c r="DZ141" s="128"/>
      <c r="EA141" s="134"/>
      <c r="EB141" s="135"/>
      <c r="EC141" s="136"/>
      <c r="ED141" s="94">
        <v>263</v>
      </c>
      <c r="EE141" s="134">
        <v>18</v>
      </c>
      <c r="EF141" s="135"/>
      <c r="EG141" s="136"/>
      <c r="EH141" s="128"/>
      <c r="EI141" s="134"/>
      <c r="EJ141" s="135"/>
      <c r="EK141" s="136"/>
      <c r="EL141" s="128"/>
      <c r="EM141" s="134"/>
      <c r="EN141" s="135"/>
      <c r="EO141" s="136"/>
      <c r="EP141" s="128"/>
      <c r="EQ141" s="134"/>
      <c r="ER141" s="135"/>
      <c r="ES141" s="136"/>
      <c r="ET141" s="94">
        <v>264</v>
      </c>
      <c r="EU141" s="134">
        <v>18</v>
      </c>
      <c r="EV141" s="135"/>
      <c r="EW141" s="136"/>
      <c r="EX141" s="128"/>
      <c r="EY141" s="134"/>
      <c r="EZ141" s="135"/>
      <c r="FA141" s="136"/>
      <c r="FB141" s="128"/>
      <c r="FC141" s="134"/>
      <c r="FD141" s="135"/>
      <c r="FE141" s="136"/>
      <c r="FF141" s="128"/>
      <c r="FG141" s="134"/>
      <c r="FH141" s="135"/>
      <c r="FI141" s="136"/>
      <c r="FJ141" s="94">
        <v>275</v>
      </c>
      <c r="FK141" s="134">
        <v>5</v>
      </c>
      <c r="FL141" s="135"/>
      <c r="FM141" s="136"/>
      <c r="FN141" s="128"/>
      <c r="FO141" s="134"/>
      <c r="FP141" s="135"/>
      <c r="FQ141" s="136"/>
      <c r="FR141" s="128"/>
      <c r="FS141" s="134"/>
      <c r="FT141" s="137">
        <v>240</v>
      </c>
      <c r="FU141" s="138">
        <v>250</v>
      </c>
      <c r="FV141" s="128">
        <v>245</v>
      </c>
      <c r="FW141" s="134" t="s">
        <v>5</v>
      </c>
      <c r="FX141" s="135"/>
      <c r="FY141" s="136"/>
      <c r="FZ141" s="128"/>
      <c r="GA141" s="134"/>
      <c r="GB141" s="135"/>
      <c r="GC141" s="136"/>
      <c r="GD141" s="94">
        <v>330</v>
      </c>
      <c r="GE141" s="134">
        <v>35</v>
      </c>
      <c r="GF141" s="135"/>
      <c r="GG141" s="136"/>
      <c r="GH141" s="128"/>
      <c r="GI141" s="134"/>
      <c r="GJ141" s="135"/>
      <c r="GK141" s="136"/>
      <c r="GL141" s="128"/>
      <c r="GM141" s="134"/>
      <c r="GN141" s="135"/>
      <c r="GO141" s="136"/>
      <c r="GP141" s="128"/>
      <c r="GQ141" s="134"/>
      <c r="GR141" s="78"/>
      <c r="GS141" s="93">
        <v>7</v>
      </c>
    </row>
    <row r="142" spans="1:201" ht="15.75" x14ac:dyDescent="0.25">
      <c r="A142">
        <v>7</v>
      </c>
      <c r="B142">
        <v>2012</v>
      </c>
      <c r="C142" s="71">
        <v>41109</v>
      </c>
      <c r="D142" s="78"/>
      <c r="E142" s="132"/>
      <c r="F142" s="94">
        <v>347</v>
      </c>
      <c r="G142" s="134">
        <v>6</v>
      </c>
      <c r="H142" s="135"/>
      <c r="I142" s="136"/>
      <c r="J142" s="128"/>
      <c r="K142" s="134"/>
      <c r="L142" s="135"/>
      <c r="M142" s="136"/>
      <c r="N142" s="128"/>
      <c r="O142" s="134"/>
      <c r="P142" s="135"/>
      <c r="Q142" s="136"/>
      <c r="R142" s="128"/>
      <c r="S142" s="134"/>
      <c r="T142" s="135"/>
      <c r="U142" s="136"/>
      <c r="V142" s="94">
        <v>263</v>
      </c>
      <c r="W142" s="134">
        <v>6</v>
      </c>
      <c r="X142" s="135"/>
      <c r="Y142" s="136"/>
      <c r="Z142" s="128"/>
      <c r="AA142" s="134"/>
      <c r="AB142" s="135"/>
      <c r="AC142" s="136"/>
      <c r="AD142" s="128"/>
      <c r="AE142" s="134"/>
      <c r="AF142" s="135"/>
      <c r="AG142" s="136"/>
      <c r="AH142" s="128"/>
      <c r="AI142" s="134"/>
      <c r="AJ142" s="135"/>
      <c r="AK142" s="136"/>
      <c r="AL142" s="94">
        <v>318</v>
      </c>
      <c r="AM142" s="134">
        <v>6</v>
      </c>
      <c r="AN142" s="135"/>
      <c r="AO142" s="136"/>
      <c r="AP142" s="128"/>
      <c r="AQ142" s="134"/>
      <c r="AR142" s="135"/>
      <c r="AS142" s="136"/>
      <c r="AT142" s="128"/>
      <c r="AU142" s="134"/>
      <c r="AV142" s="135"/>
      <c r="AW142" s="136"/>
      <c r="AX142" s="128"/>
      <c r="AY142" s="134"/>
      <c r="AZ142" s="135"/>
      <c r="BA142" s="136"/>
      <c r="BB142" s="94">
        <v>223</v>
      </c>
      <c r="BC142" s="134" t="s">
        <v>5</v>
      </c>
      <c r="BD142" s="135"/>
      <c r="BE142" s="136"/>
      <c r="BF142" s="128"/>
      <c r="BG142" s="134"/>
      <c r="BH142" s="135"/>
      <c r="BI142" s="136"/>
      <c r="BJ142" s="128"/>
      <c r="BK142" s="134"/>
      <c r="BL142" s="135"/>
      <c r="BM142" s="136"/>
      <c r="BN142" s="128"/>
      <c r="BO142" s="134"/>
      <c r="BP142" s="135"/>
      <c r="BQ142" s="136"/>
      <c r="BR142" s="94">
        <v>273</v>
      </c>
      <c r="BS142" s="134">
        <v>15</v>
      </c>
      <c r="BT142" s="135"/>
      <c r="BU142" s="136"/>
      <c r="BV142" s="128"/>
      <c r="BW142" s="134"/>
      <c r="BX142" s="135"/>
      <c r="BY142" s="136"/>
      <c r="BZ142" s="128"/>
      <c r="CA142" s="134"/>
      <c r="CB142" s="135"/>
      <c r="CC142" s="136"/>
      <c r="CD142" s="128"/>
      <c r="CE142" s="134"/>
      <c r="CF142" s="135"/>
      <c r="CG142" s="136"/>
      <c r="CH142" s="94">
        <v>276</v>
      </c>
      <c r="CI142" s="134">
        <v>23</v>
      </c>
      <c r="CJ142" s="135"/>
      <c r="CK142" s="136"/>
      <c r="CL142" s="128"/>
      <c r="CM142" s="134"/>
      <c r="CN142" s="135"/>
      <c r="CO142" s="136"/>
      <c r="CP142" s="128"/>
      <c r="CQ142" s="134"/>
      <c r="CR142" s="135"/>
      <c r="CS142" s="136"/>
      <c r="CT142" s="128"/>
      <c r="CU142" s="134"/>
      <c r="CV142" s="135"/>
      <c r="CW142" s="136"/>
      <c r="CX142" s="94">
        <v>306</v>
      </c>
      <c r="CY142" s="134">
        <v>23</v>
      </c>
      <c r="CZ142" s="135"/>
      <c r="DA142" s="136"/>
      <c r="DB142" s="128"/>
      <c r="DC142" s="134"/>
      <c r="DD142" s="135"/>
      <c r="DE142" s="136"/>
      <c r="DF142" s="128"/>
      <c r="DG142" s="134"/>
      <c r="DH142" s="135"/>
      <c r="DI142" s="136"/>
      <c r="DJ142" s="128"/>
      <c r="DK142" s="134"/>
      <c r="DL142" s="135"/>
      <c r="DM142" s="136"/>
      <c r="DN142" s="94">
        <v>283</v>
      </c>
      <c r="DO142" s="134">
        <v>23</v>
      </c>
      <c r="DP142" s="135"/>
      <c r="DQ142" s="136"/>
      <c r="DR142" s="128"/>
      <c r="DS142" s="134"/>
      <c r="DT142" s="135"/>
      <c r="DU142" s="136"/>
      <c r="DV142" s="128"/>
      <c r="DW142" s="134"/>
      <c r="DX142" s="135"/>
      <c r="DY142" s="136"/>
      <c r="DZ142" s="128"/>
      <c r="EA142" s="134"/>
      <c r="EB142" s="135"/>
      <c r="EC142" s="136"/>
      <c r="ED142" s="94">
        <v>287</v>
      </c>
      <c r="EE142" s="134">
        <v>24</v>
      </c>
      <c r="EF142" s="135"/>
      <c r="EG142" s="136"/>
      <c r="EH142" s="128"/>
      <c r="EI142" s="134"/>
      <c r="EJ142" s="135"/>
      <c r="EK142" s="136"/>
      <c r="EL142" s="128"/>
      <c r="EM142" s="134"/>
      <c r="EN142" s="135"/>
      <c r="EO142" s="136"/>
      <c r="EP142" s="128"/>
      <c r="EQ142" s="134"/>
      <c r="ER142" s="135"/>
      <c r="ES142" s="136"/>
      <c r="ET142" s="94">
        <v>289</v>
      </c>
      <c r="EU142" s="134">
        <v>25</v>
      </c>
      <c r="EV142" s="135"/>
      <c r="EW142" s="136"/>
      <c r="EX142" s="128"/>
      <c r="EY142" s="134"/>
      <c r="EZ142" s="135"/>
      <c r="FA142" s="136"/>
      <c r="FB142" s="128"/>
      <c r="FC142" s="134"/>
      <c r="FD142" s="135"/>
      <c r="FE142" s="136"/>
      <c r="FF142" s="128"/>
      <c r="FG142" s="134"/>
      <c r="FH142" s="135"/>
      <c r="FI142" s="136"/>
      <c r="FJ142" s="94">
        <v>300</v>
      </c>
      <c r="FK142" s="134">
        <v>25</v>
      </c>
      <c r="FL142" s="135"/>
      <c r="FM142" s="136"/>
      <c r="FN142" s="128"/>
      <c r="FO142" s="134"/>
      <c r="FP142" s="135"/>
      <c r="FQ142" s="136"/>
      <c r="FR142" s="128"/>
      <c r="FS142" s="134"/>
      <c r="FT142" s="137">
        <v>240</v>
      </c>
      <c r="FU142" s="138">
        <v>250</v>
      </c>
      <c r="FV142" s="128">
        <v>245</v>
      </c>
      <c r="FW142" s="134" t="s">
        <v>5</v>
      </c>
      <c r="FX142" s="135"/>
      <c r="FY142" s="136"/>
      <c r="FZ142" s="128"/>
      <c r="GA142" s="134"/>
      <c r="GB142" s="135"/>
      <c r="GC142" s="136"/>
      <c r="GD142" s="94">
        <v>350</v>
      </c>
      <c r="GE142" s="134">
        <v>20</v>
      </c>
      <c r="GF142" s="135"/>
      <c r="GG142" s="136"/>
      <c r="GH142" s="128"/>
      <c r="GI142" s="134"/>
      <c r="GJ142" s="135"/>
      <c r="GK142" s="136"/>
      <c r="GL142" s="128"/>
      <c r="GM142" s="134"/>
      <c r="GN142" s="135"/>
      <c r="GO142" s="136"/>
      <c r="GP142" s="128"/>
      <c r="GQ142" s="134"/>
      <c r="GR142" s="78"/>
      <c r="GS142" s="93">
        <v>7</v>
      </c>
    </row>
    <row r="143" spans="1:201" ht="15.75" x14ac:dyDescent="0.25">
      <c r="A143">
        <v>7</v>
      </c>
      <c r="B143">
        <v>2012</v>
      </c>
      <c r="C143" s="71">
        <v>41116</v>
      </c>
      <c r="D143" s="78"/>
      <c r="E143" s="132"/>
      <c r="F143" s="94">
        <v>372</v>
      </c>
      <c r="G143" s="134">
        <v>25</v>
      </c>
      <c r="H143" s="135"/>
      <c r="I143" s="136"/>
      <c r="J143" s="128"/>
      <c r="K143" s="134"/>
      <c r="L143" s="135"/>
      <c r="M143" s="136"/>
      <c r="N143" s="128"/>
      <c r="O143" s="134"/>
      <c r="P143" s="135"/>
      <c r="Q143" s="136"/>
      <c r="R143" s="128"/>
      <c r="S143" s="134"/>
      <c r="T143" s="135"/>
      <c r="U143" s="136"/>
      <c r="V143" s="94">
        <v>287</v>
      </c>
      <c r="W143" s="134">
        <v>24</v>
      </c>
      <c r="X143" s="135"/>
      <c r="Y143" s="136"/>
      <c r="Z143" s="128"/>
      <c r="AA143" s="134"/>
      <c r="AB143" s="135"/>
      <c r="AC143" s="136"/>
      <c r="AD143" s="128"/>
      <c r="AE143" s="134"/>
      <c r="AF143" s="135"/>
      <c r="AG143" s="136"/>
      <c r="AH143" s="128"/>
      <c r="AI143" s="134"/>
      <c r="AJ143" s="135"/>
      <c r="AK143" s="136"/>
      <c r="AL143" s="94">
        <v>343</v>
      </c>
      <c r="AM143" s="134">
        <v>25</v>
      </c>
      <c r="AN143" s="135"/>
      <c r="AO143" s="136"/>
      <c r="AP143" s="128"/>
      <c r="AQ143" s="134"/>
      <c r="AR143" s="135"/>
      <c r="AS143" s="136"/>
      <c r="AT143" s="128"/>
      <c r="AU143" s="134"/>
      <c r="AV143" s="135"/>
      <c r="AW143" s="136"/>
      <c r="AX143" s="128"/>
      <c r="AY143" s="134"/>
      <c r="AZ143" s="135"/>
      <c r="BA143" s="136"/>
      <c r="BB143" s="94">
        <v>243</v>
      </c>
      <c r="BC143" s="134">
        <v>20</v>
      </c>
      <c r="BD143" s="135"/>
      <c r="BE143" s="136"/>
      <c r="BF143" s="128"/>
      <c r="BG143" s="134"/>
      <c r="BH143" s="135"/>
      <c r="BI143" s="136"/>
      <c r="BJ143" s="128"/>
      <c r="BK143" s="134"/>
      <c r="BL143" s="135"/>
      <c r="BM143" s="136"/>
      <c r="BN143" s="128"/>
      <c r="BO143" s="134"/>
      <c r="BP143" s="135"/>
      <c r="BQ143" s="136"/>
      <c r="BR143" s="94">
        <v>283</v>
      </c>
      <c r="BS143" s="134">
        <v>10</v>
      </c>
      <c r="BT143" s="135"/>
      <c r="BU143" s="136"/>
      <c r="BV143" s="128"/>
      <c r="BW143" s="134"/>
      <c r="BX143" s="135"/>
      <c r="BY143" s="136"/>
      <c r="BZ143" s="128"/>
      <c r="CA143" s="134"/>
      <c r="CB143" s="135"/>
      <c r="CC143" s="136"/>
      <c r="CD143" s="128"/>
      <c r="CE143" s="134"/>
      <c r="CF143" s="135"/>
      <c r="CG143" s="136"/>
      <c r="CH143" s="94">
        <v>294</v>
      </c>
      <c r="CI143" s="134">
        <v>18</v>
      </c>
      <c r="CJ143" s="135"/>
      <c r="CK143" s="136"/>
      <c r="CL143" s="128"/>
      <c r="CM143" s="134"/>
      <c r="CN143" s="135"/>
      <c r="CO143" s="136"/>
      <c r="CP143" s="128"/>
      <c r="CQ143" s="134"/>
      <c r="CR143" s="135"/>
      <c r="CS143" s="136"/>
      <c r="CT143" s="128"/>
      <c r="CU143" s="134"/>
      <c r="CV143" s="135"/>
      <c r="CW143" s="136"/>
      <c r="CX143" s="94">
        <v>324</v>
      </c>
      <c r="CY143" s="134">
        <v>18</v>
      </c>
      <c r="CZ143" s="135"/>
      <c r="DA143" s="136"/>
      <c r="DB143" s="128"/>
      <c r="DC143" s="134"/>
      <c r="DD143" s="135"/>
      <c r="DE143" s="136"/>
      <c r="DF143" s="128"/>
      <c r="DG143" s="134"/>
      <c r="DH143" s="135"/>
      <c r="DI143" s="136"/>
      <c r="DJ143" s="128"/>
      <c r="DK143" s="134"/>
      <c r="DL143" s="135"/>
      <c r="DM143" s="136"/>
      <c r="DN143" s="94">
        <v>301</v>
      </c>
      <c r="DO143" s="134">
        <v>18</v>
      </c>
      <c r="DP143" s="135"/>
      <c r="DQ143" s="136"/>
      <c r="DR143" s="128"/>
      <c r="DS143" s="134"/>
      <c r="DT143" s="135"/>
      <c r="DU143" s="136"/>
      <c r="DV143" s="128"/>
      <c r="DW143" s="134"/>
      <c r="DX143" s="135"/>
      <c r="DY143" s="136"/>
      <c r="DZ143" s="128"/>
      <c r="EA143" s="134"/>
      <c r="EB143" s="135"/>
      <c r="EC143" s="136"/>
      <c r="ED143" s="94">
        <v>297</v>
      </c>
      <c r="EE143" s="134">
        <v>10</v>
      </c>
      <c r="EF143" s="135"/>
      <c r="EG143" s="136"/>
      <c r="EH143" s="128"/>
      <c r="EI143" s="134"/>
      <c r="EJ143" s="135"/>
      <c r="EK143" s="136"/>
      <c r="EL143" s="128"/>
      <c r="EM143" s="134"/>
      <c r="EN143" s="135"/>
      <c r="EO143" s="136"/>
      <c r="EP143" s="128"/>
      <c r="EQ143" s="134"/>
      <c r="ER143" s="135"/>
      <c r="ES143" s="136"/>
      <c r="ET143" s="94">
        <v>289</v>
      </c>
      <c r="EU143" s="134" t="s">
        <v>5</v>
      </c>
      <c r="EV143" s="135"/>
      <c r="EW143" s="136"/>
      <c r="EX143" s="128"/>
      <c r="EY143" s="134"/>
      <c r="EZ143" s="135"/>
      <c r="FA143" s="136"/>
      <c r="FB143" s="128"/>
      <c r="FC143" s="134"/>
      <c r="FD143" s="135"/>
      <c r="FE143" s="136"/>
      <c r="FF143" s="128"/>
      <c r="FG143" s="134"/>
      <c r="FH143" s="135"/>
      <c r="FI143" s="136"/>
      <c r="FJ143" s="94">
        <v>325</v>
      </c>
      <c r="FK143" s="134">
        <v>25</v>
      </c>
      <c r="FL143" s="135"/>
      <c r="FM143" s="136"/>
      <c r="FN143" s="128"/>
      <c r="FO143" s="134"/>
      <c r="FP143" s="135"/>
      <c r="FQ143" s="136"/>
      <c r="FR143" s="128"/>
      <c r="FS143" s="134"/>
      <c r="FT143" s="137">
        <v>285</v>
      </c>
      <c r="FU143" s="138">
        <v>295</v>
      </c>
      <c r="FV143" s="128">
        <v>290</v>
      </c>
      <c r="FW143" s="134">
        <v>45</v>
      </c>
      <c r="FX143" s="135"/>
      <c r="FY143" s="136"/>
      <c r="FZ143" s="128"/>
      <c r="GA143" s="134"/>
      <c r="GB143" s="135"/>
      <c r="GC143" s="136"/>
      <c r="GD143" s="94">
        <v>365</v>
      </c>
      <c r="GE143" s="134">
        <v>15</v>
      </c>
      <c r="GF143" s="135"/>
      <c r="GG143" s="136"/>
      <c r="GH143" s="128"/>
      <c r="GI143" s="134"/>
      <c r="GJ143" s="135"/>
      <c r="GK143" s="136"/>
      <c r="GL143" s="128"/>
      <c r="GM143" s="134"/>
      <c r="GN143" s="135"/>
      <c r="GO143" s="136"/>
      <c r="GP143" s="128"/>
      <c r="GQ143" s="134"/>
      <c r="GR143" s="78"/>
      <c r="GS143" s="93">
        <v>7</v>
      </c>
    </row>
    <row r="144" spans="1:201" ht="15.75" x14ac:dyDescent="0.25">
      <c r="A144">
        <v>8</v>
      </c>
      <c r="B144">
        <v>2012</v>
      </c>
      <c r="C144" s="71">
        <v>41123</v>
      </c>
      <c r="D144" s="78"/>
      <c r="E144" s="132"/>
      <c r="F144" s="94">
        <v>372</v>
      </c>
      <c r="G144" s="134" t="s">
        <v>5</v>
      </c>
      <c r="H144" s="135"/>
      <c r="I144" s="136"/>
      <c r="J144" s="128"/>
      <c r="K144" s="134"/>
      <c r="L144" s="135"/>
      <c r="M144" s="136"/>
      <c r="N144" s="128"/>
      <c r="O144" s="134"/>
      <c r="P144" s="135"/>
      <c r="Q144" s="136"/>
      <c r="R144" s="128"/>
      <c r="S144" s="134"/>
      <c r="T144" s="135"/>
      <c r="U144" s="136"/>
      <c r="V144" s="94">
        <v>287</v>
      </c>
      <c r="W144" s="134" t="s">
        <v>5</v>
      </c>
      <c r="X144" s="135"/>
      <c r="Y144" s="136"/>
      <c r="Z144" s="128"/>
      <c r="AA144" s="134"/>
      <c r="AB144" s="135"/>
      <c r="AC144" s="136"/>
      <c r="AD144" s="128"/>
      <c r="AE144" s="134"/>
      <c r="AF144" s="135"/>
      <c r="AG144" s="136"/>
      <c r="AH144" s="128"/>
      <c r="AI144" s="134"/>
      <c r="AJ144" s="135"/>
      <c r="AK144" s="136"/>
      <c r="AL144" s="94">
        <v>343</v>
      </c>
      <c r="AM144" s="134" t="s">
        <v>5</v>
      </c>
      <c r="AN144" s="135"/>
      <c r="AO144" s="136"/>
      <c r="AP144" s="128"/>
      <c r="AQ144" s="134"/>
      <c r="AR144" s="135"/>
      <c r="AS144" s="136"/>
      <c r="AT144" s="128"/>
      <c r="AU144" s="134"/>
      <c r="AV144" s="135"/>
      <c r="AW144" s="136"/>
      <c r="AX144" s="128"/>
      <c r="AY144" s="134"/>
      <c r="AZ144" s="135"/>
      <c r="BA144" s="136"/>
      <c r="BB144" s="94">
        <v>243</v>
      </c>
      <c r="BC144" s="134" t="s">
        <v>5</v>
      </c>
      <c r="BD144" s="135"/>
      <c r="BE144" s="136"/>
      <c r="BF144" s="128"/>
      <c r="BG144" s="134"/>
      <c r="BH144" s="135"/>
      <c r="BI144" s="136"/>
      <c r="BJ144" s="128"/>
      <c r="BK144" s="134"/>
      <c r="BL144" s="135"/>
      <c r="BM144" s="136"/>
      <c r="BN144" s="128"/>
      <c r="BO144" s="134"/>
      <c r="BP144" s="135"/>
      <c r="BQ144" s="136"/>
      <c r="BR144" s="94">
        <v>283</v>
      </c>
      <c r="BS144" s="134" t="s">
        <v>5</v>
      </c>
      <c r="BT144" s="135"/>
      <c r="BU144" s="136"/>
      <c r="BV144" s="128"/>
      <c r="BW144" s="134"/>
      <c r="BX144" s="135"/>
      <c r="BY144" s="136"/>
      <c r="BZ144" s="128"/>
      <c r="CA144" s="134"/>
      <c r="CB144" s="135"/>
      <c r="CC144" s="136"/>
      <c r="CD144" s="128"/>
      <c r="CE144" s="134"/>
      <c r="CF144" s="135"/>
      <c r="CG144" s="136"/>
      <c r="CH144" s="94">
        <v>294</v>
      </c>
      <c r="CI144" s="134" t="s">
        <v>5</v>
      </c>
      <c r="CJ144" s="135"/>
      <c r="CK144" s="136"/>
      <c r="CL144" s="128"/>
      <c r="CM144" s="134"/>
      <c r="CN144" s="135"/>
      <c r="CO144" s="136"/>
      <c r="CP144" s="128"/>
      <c r="CQ144" s="134"/>
      <c r="CR144" s="135"/>
      <c r="CS144" s="136"/>
      <c r="CT144" s="128"/>
      <c r="CU144" s="134"/>
      <c r="CV144" s="135"/>
      <c r="CW144" s="136"/>
      <c r="CX144" s="94">
        <v>324</v>
      </c>
      <c r="CY144" s="134" t="s">
        <v>5</v>
      </c>
      <c r="CZ144" s="135"/>
      <c r="DA144" s="136"/>
      <c r="DB144" s="128"/>
      <c r="DC144" s="134"/>
      <c r="DD144" s="135"/>
      <c r="DE144" s="136"/>
      <c r="DF144" s="128"/>
      <c r="DG144" s="134"/>
      <c r="DH144" s="135"/>
      <c r="DI144" s="136"/>
      <c r="DJ144" s="128"/>
      <c r="DK144" s="134"/>
      <c r="DL144" s="135"/>
      <c r="DM144" s="136"/>
      <c r="DN144" s="94">
        <v>301</v>
      </c>
      <c r="DO144" s="134" t="s">
        <v>5</v>
      </c>
      <c r="DP144" s="135"/>
      <c r="DQ144" s="136"/>
      <c r="DR144" s="128"/>
      <c r="DS144" s="134"/>
      <c r="DT144" s="135"/>
      <c r="DU144" s="136"/>
      <c r="DV144" s="128"/>
      <c r="DW144" s="134"/>
      <c r="DX144" s="135"/>
      <c r="DY144" s="136"/>
      <c r="DZ144" s="128"/>
      <c r="EA144" s="134"/>
      <c r="EB144" s="135"/>
      <c r="EC144" s="136"/>
      <c r="ED144" s="94">
        <v>297</v>
      </c>
      <c r="EE144" s="134" t="s">
        <v>5</v>
      </c>
      <c r="EF144" s="135"/>
      <c r="EG144" s="136"/>
      <c r="EH144" s="128"/>
      <c r="EI144" s="134"/>
      <c r="EJ144" s="135"/>
      <c r="EK144" s="136"/>
      <c r="EL144" s="128"/>
      <c r="EM144" s="134"/>
      <c r="EN144" s="135"/>
      <c r="EO144" s="136"/>
      <c r="EP144" s="128"/>
      <c r="EQ144" s="134"/>
      <c r="ER144" s="135"/>
      <c r="ES144" s="136"/>
      <c r="ET144" s="94">
        <v>289</v>
      </c>
      <c r="EU144" s="134" t="s">
        <v>5</v>
      </c>
      <c r="EV144" s="135"/>
      <c r="EW144" s="136"/>
      <c r="EX144" s="128"/>
      <c r="EY144" s="134"/>
      <c r="EZ144" s="135"/>
      <c r="FA144" s="136"/>
      <c r="FB144" s="128"/>
      <c r="FC144" s="134"/>
      <c r="FD144" s="135"/>
      <c r="FE144" s="136"/>
      <c r="FF144" s="128"/>
      <c r="FG144" s="134"/>
      <c r="FH144" s="135"/>
      <c r="FI144" s="136"/>
      <c r="FJ144" s="94">
        <v>325</v>
      </c>
      <c r="FK144" s="134" t="s">
        <v>5</v>
      </c>
      <c r="FL144" s="135"/>
      <c r="FM144" s="136"/>
      <c r="FN144" s="128"/>
      <c r="FO144" s="134"/>
      <c r="FP144" s="135"/>
      <c r="FQ144" s="136"/>
      <c r="FR144" s="128"/>
      <c r="FS144" s="134"/>
      <c r="FT144" s="135">
        <v>285</v>
      </c>
      <c r="FU144" s="136">
        <v>295</v>
      </c>
      <c r="FV144" s="128">
        <v>290</v>
      </c>
      <c r="FW144" s="134" t="s">
        <v>5</v>
      </c>
      <c r="FX144" s="135"/>
      <c r="FY144" s="136"/>
      <c r="FZ144" s="128"/>
      <c r="GA144" s="134"/>
      <c r="GB144" s="135"/>
      <c r="GC144" s="136"/>
      <c r="GD144" s="94">
        <v>365</v>
      </c>
      <c r="GE144" s="134" t="s">
        <v>5</v>
      </c>
      <c r="GF144" s="135"/>
      <c r="GG144" s="136"/>
      <c r="GH144" s="128"/>
      <c r="GI144" s="134"/>
      <c r="GJ144" s="135"/>
      <c r="GK144" s="136"/>
      <c r="GL144" s="128"/>
      <c r="GM144" s="134"/>
      <c r="GN144" s="135"/>
      <c r="GO144" s="136"/>
      <c r="GP144" s="128"/>
      <c r="GQ144" s="134"/>
      <c r="GR144" s="78"/>
      <c r="GS144" s="93">
        <v>8</v>
      </c>
    </row>
    <row r="145" spans="1:201" ht="15.75" x14ac:dyDescent="0.25">
      <c r="A145">
        <v>8</v>
      </c>
      <c r="B145">
        <v>2012</v>
      </c>
      <c r="C145" s="71">
        <v>41130</v>
      </c>
      <c r="D145" s="78"/>
      <c r="E145" s="132"/>
      <c r="F145" s="94">
        <v>370</v>
      </c>
      <c r="G145" s="134">
        <v>-2</v>
      </c>
      <c r="H145" s="135"/>
      <c r="I145" s="136"/>
      <c r="J145" s="128"/>
      <c r="K145" s="134"/>
      <c r="L145" s="135"/>
      <c r="M145" s="136"/>
      <c r="N145" s="128"/>
      <c r="O145" s="134"/>
      <c r="P145" s="135"/>
      <c r="Q145" s="136"/>
      <c r="R145" s="128"/>
      <c r="S145" s="134"/>
      <c r="T145" s="135"/>
      <c r="U145" s="136"/>
      <c r="V145" s="94">
        <v>285</v>
      </c>
      <c r="W145" s="134">
        <v>-2</v>
      </c>
      <c r="X145" s="135"/>
      <c r="Y145" s="136"/>
      <c r="Z145" s="128"/>
      <c r="AA145" s="134"/>
      <c r="AB145" s="135"/>
      <c r="AC145" s="136"/>
      <c r="AD145" s="128"/>
      <c r="AE145" s="134"/>
      <c r="AF145" s="135"/>
      <c r="AG145" s="136"/>
      <c r="AH145" s="128"/>
      <c r="AI145" s="134"/>
      <c r="AJ145" s="135"/>
      <c r="AK145" s="136"/>
      <c r="AL145" s="94">
        <v>341</v>
      </c>
      <c r="AM145" s="134">
        <v>-2</v>
      </c>
      <c r="AN145" s="135"/>
      <c r="AO145" s="136"/>
      <c r="AP145" s="128"/>
      <c r="AQ145" s="134"/>
      <c r="AR145" s="135"/>
      <c r="AS145" s="136"/>
      <c r="AT145" s="128"/>
      <c r="AU145" s="134"/>
      <c r="AV145" s="135"/>
      <c r="AW145" s="136"/>
      <c r="AX145" s="128"/>
      <c r="AY145" s="134"/>
      <c r="AZ145" s="135"/>
      <c r="BA145" s="136"/>
      <c r="BB145" s="94">
        <v>258</v>
      </c>
      <c r="BC145" s="134">
        <v>15</v>
      </c>
      <c r="BD145" s="135"/>
      <c r="BE145" s="136"/>
      <c r="BF145" s="128"/>
      <c r="BG145" s="134"/>
      <c r="BH145" s="135"/>
      <c r="BI145" s="136"/>
      <c r="BJ145" s="128"/>
      <c r="BK145" s="134"/>
      <c r="BL145" s="135"/>
      <c r="BM145" s="136"/>
      <c r="BN145" s="128"/>
      <c r="BO145" s="134"/>
      <c r="BP145" s="135"/>
      <c r="BQ145" s="136"/>
      <c r="BR145" s="94">
        <v>298</v>
      </c>
      <c r="BS145" s="134">
        <v>15</v>
      </c>
      <c r="BT145" s="135"/>
      <c r="BU145" s="136"/>
      <c r="BV145" s="128"/>
      <c r="BW145" s="134"/>
      <c r="BX145" s="135"/>
      <c r="BY145" s="136"/>
      <c r="BZ145" s="128"/>
      <c r="CA145" s="134"/>
      <c r="CB145" s="135"/>
      <c r="CC145" s="136"/>
      <c r="CD145" s="128"/>
      <c r="CE145" s="134"/>
      <c r="CF145" s="135"/>
      <c r="CG145" s="136"/>
      <c r="CH145" s="94">
        <v>291</v>
      </c>
      <c r="CI145" s="134">
        <v>-3</v>
      </c>
      <c r="CJ145" s="135"/>
      <c r="CK145" s="136"/>
      <c r="CL145" s="128"/>
      <c r="CM145" s="134"/>
      <c r="CN145" s="135"/>
      <c r="CO145" s="136"/>
      <c r="CP145" s="128"/>
      <c r="CQ145" s="134"/>
      <c r="CR145" s="135"/>
      <c r="CS145" s="136"/>
      <c r="CT145" s="128"/>
      <c r="CU145" s="134"/>
      <c r="CV145" s="135"/>
      <c r="CW145" s="136"/>
      <c r="CX145" s="94">
        <v>321</v>
      </c>
      <c r="CY145" s="134">
        <v>-3</v>
      </c>
      <c r="CZ145" s="135"/>
      <c r="DA145" s="136"/>
      <c r="DB145" s="128"/>
      <c r="DC145" s="134"/>
      <c r="DD145" s="135"/>
      <c r="DE145" s="136"/>
      <c r="DF145" s="128"/>
      <c r="DG145" s="134"/>
      <c r="DH145" s="135"/>
      <c r="DI145" s="136"/>
      <c r="DJ145" s="128"/>
      <c r="DK145" s="134"/>
      <c r="DL145" s="135"/>
      <c r="DM145" s="136"/>
      <c r="DN145" s="94">
        <v>298</v>
      </c>
      <c r="DO145" s="134">
        <v>-3</v>
      </c>
      <c r="DP145" s="135"/>
      <c r="DQ145" s="136"/>
      <c r="DR145" s="128"/>
      <c r="DS145" s="134"/>
      <c r="DT145" s="135"/>
      <c r="DU145" s="136"/>
      <c r="DV145" s="128"/>
      <c r="DW145" s="134"/>
      <c r="DX145" s="135"/>
      <c r="DY145" s="136"/>
      <c r="DZ145" s="128"/>
      <c r="EA145" s="134"/>
      <c r="EB145" s="135"/>
      <c r="EC145" s="136"/>
      <c r="ED145" s="94">
        <v>294</v>
      </c>
      <c r="EE145" s="134">
        <v>-3</v>
      </c>
      <c r="EF145" s="135"/>
      <c r="EG145" s="136"/>
      <c r="EH145" s="128"/>
      <c r="EI145" s="134"/>
      <c r="EJ145" s="135"/>
      <c r="EK145" s="136"/>
      <c r="EL145" s="128"/>
      <c r="EM145" s="134"/>
      <c r="EN145" s="135"/>
      <c r="EO145" s="136"/>
      <c r="EP145" s="128"/>
      <c r="EQ145" s="134"/>
      <c r="ER145" s="135"/>
      <c r="ES145" s="136"/>
      <c r="ET145" s="94">
        <v>286</v>
      </c>
      <c r="EU145" s="134">
        <v>-3</v>
      </c>
      <c r="EV145" s="135"/>
      <c r="EW145" s="136"/>
      <c r="EX145" s="128"/>
      <c r="EY145" s="134"/>
      <c r="EZ145" s="135"/>
      <c r="FA145" s="136"/>
      <c r="FB145" s="128"/>
      <c r="FC145" s="134"/>
      <c r="FD145" s="135"/>
      <c r="FE145" s="136"/>
      <c r="FF145" s="128"/>
      <c r="FG145" s="134"/>
      <c r="FH145" s="135"/>
      <c r="FI145" s="136"/>
      <c r="FJ145" s="94">
        <v>325</v>
      </c>
      <c r="FK145" s="134" t="s">
        <v>5</v>
      </c>
      <c r="FL145" s="135"/>
      <c r="FM145" s="136"/>
      <c r="FN145" s="128"/>
      <c r="FO145" s="134"/>
      <c r="FP145" s="135"/>
      <c r="FQ145" s="136"/>
      <c r="FR145" s="128"/>
      <c r="FS145" s="134"/>
      <c r="FT145" s="135">
        <v>285</v>
      </c>
      <c r="FU145" s="136">
        <v>295</v>
      </c>
      <c r="FV145" s="128">
        <v>290</v>
      </c>
      <c r="FW145" s="134" t="s">
        <v>5</v>
      </c>
      <c r="FX145" s="135"/>
      <c r="FY145" s="136"/>
      <c r="FZ145" s="128"/>
      <c r="GA145" s="134"/>
      <c r="GB145" s="135"/>
      <c r="GC145" s="136"/>
      <c r="GD145" s="94">
        <v>365</v>
      </c>
      <c r="GE145" s="134" t="s">
        <v>5</v>
      </c>
      <c r="GF145" s="135"/>
      <c r="GG145" s="136"/>
      <c r="GH145" s="128"/>
      <c r="GI145" s="134"/>
      <c r="GJ145" s="135"/>
      <c r="GK145" s="136"/>
      <c r="GL145" s="128"/>
      <c r="GM145" s="134"/>
      <c r="GN145" s="135"/>
      <c r="GO145" s="136"/>
      <c r="GP145" s="128"/>
      <c r="GQ145" s="134"/>
      <c r="GR145" s="78"/>
      <c r="GS145" s="93">
        <v>8</v>
      </c>
    </row>
    <row r="146" spans="1:201" ht="15.75" x14ac:dyDescent="0.25">
      <c r="A146">
        <v>8</v>
      </c>
      <c r="B146">
        <v>2012</v>
      </c>
      <c r="C146" s="71">
        <v>41137</v>
      </c>
      <c r="D146" s="78"/>
      <c r="E146" s="132"/>
      <c r="F146" s="94">
        <v>367</v>
      </c>
      <c r="G146" s="134">
        <v>-3</v>
      </c>
      <c r="H146" s="135"/>
      <c r="I146" s="136"/>
      <c r="J146" s="128"/>
      <c r="K146" s="134"/>
      <c r="L146" s="135"/>
      <c r="M146" s="136"/>
      <c r="N146" s="128"/>
      <c r="O146" s="134"/>
      <c r="P146" s="135"/>
      <c r="Q146" s="136"/>
      <c r="R146" s="128"/>
      <c r="S146" s="134"/>
      <c r="T146" s="135"/>
      <c r="U146" s="136"/>
      <c r="V146" s="94">
        <v>282</v>
      </c>
      <c r="W146" s="134">
        <v>-3</v>
      </c>
      <c r="X146" s="135"/>
      <c r="Y146" s="136"/>
      <c r="Z146" s="128"/>
      <c r="AA146" s="134"/>
      <c r="AB146" s="135"/>
      <c r="AC146" s="136"/>
      <c r="AD146" s="128"/>
      <c r="AE146" s="134"/>
      <c r="AF146" s="135"/>
      <c r="AG146" s="136"/>
      <c r="AH146" s="128"/>
      <c r="AI146" s="134"/>
      <c r="AJ146" s="135"/>
      <c r="AK146" s="136"/>
      <c r="AL146" s="94">
        <v>338</v>
      </c>
      <c r="AM146" s="134">
        <v>-3</v>
      </c>
      <c r="AN146" s="135"/>
      <c r="AO146" s="136"/>
      <c r="AP146" s="128"/>
      <c r="AQ146" s="134"/>
      <c r="AR146" s="135"/>
      <c r="AS146" s="136"/>
      <c r="AT146" s="128"/>
      <c r="AU146" s="134"/>
      <c r="AV146" s="135"/>
      <c r="AW146" s="136"/>
      <c r="AX146" s="128"/>
      <c r="AY146" s="134"/>
      <c r="AZ146" s="135"/>
      <c r="BA146" s="136"/>
      <c r="BB146" s="94">
        <v>253</v>
      </c>
      <c r="BC146" s="134">
        <v>-5</v>
      </c>
      <c r="BD146" s="135"/>
      <c r="BE146" s="136"/>
      <c r="BF146" s="128"/>
      <c r="BG146" s="134"/>
      <c r="BH146" s="135"/>
      <c r="BI146" s="136"/>
      <c r="BJ146" s="128"/>
      <c r="BK146" s="134"/>
      <c r="BL146" s="135"/>
      <c r="BM146" s="136"/>
      <c r="BN146" s="128"/>
      <c r="BO146" s="134"/>
      <c r="BP146" s="135"/>
      <c r="BQ146" s="136"/>
      <c r="BR146" s="94">
        <v>293</v>
      </c>
      <c r="BS146" s="134">
        <v>-5</v>
      </c>
      <c r="BT146" s="135"/>
      <c r="BU146" s="136"/>
      <c r="BV146" s="128"/>
      <c r="BW146" s="134"/>
      <c r="BX146" s="135"/>
      <c r="BY146" s="136"/>
      <c r="BZ146" s="128"/>
      <c r="CA146" s="134"/>
      <c r="CB146" s="135"/>
      <c r="CC146" s="136"/>
      <c r="CD146" s="128"/>
      <c r="CE146" s="134"/>
      <c r="CF146" s="135"/>
      <c r="CG146" s="136"/>
      <c r="CH146" s="94">
        <v>291</v>
      </c>
      <c r="CI146" s="134" t="s">
        <v>5</v>
      </c>
      <c r="CJ146" s="135"/>
      <c r="CK146" s="136"/>
      <c r="CL146" s="128"/>
      <c r="CM146" s="134"/>
      <c r="CN146" s="135"/>
      <c r="CO146" s="136"/>
      <c r="CP146" s="128"/>
      <c r="CQ146" s="134"/>
      <c r="CR146" s="135"/>
      <c r="CS146" s="136"/>
      <c r="CT146" s="128"/>
      <c r="CU146" s="134"/>
      <c r="CV146" s="135"/>
      <c r="CW146" s="136"/>
      <c r="CX146" s="94">
        <v>321</v>
      </c>
      <c r="CY146" s="134" t="s">
        <v>5</v>
      </c>
      <c r="CZ146" s="135"/>
      <c r="DA146" s="136"/>
      <c r="DB146" s="128"/>
      <c r="DC146" s="134"/>
      <c r="DD146" s="135"/>
      <c r="DE146" s="136"/>
      <c r="DF146" s="128"/>
      <c r="DG146" s="134"/>
      <c r="DH146" s="135"/>
      <c r="DI146" s="136"/>
      <c r="DJ146" s="128"/>
      <c r="DK146" s="134"/>
      <c r="DL146" s="135"/>
      <c r="DM146" s="136"/>
      <c r="DN146" s="94">
        <v>298</v>
      </c>
      <c r="DO146" s="134" t="s">
        <v>5</v>
      </c>
      <c r="DP146" s="135"/>
      <c r="DQ146" s="136"/>
      <c r="DR146" s="128"/>
      <c r="DS146" s="134"/>
      <c r="DT146" s="135"/>
      <c r="DU146" s="136"/>
      <c r="DV146" s="128"/>
      <c r="DW146" s="134"/>
      <c r="DX146" s="135"/>
      <c r="DY146" s="136"/>
      <c r="DZ146" s="128"/>
      <c r="EA146" s="134"/>
      <c r="EB146" s="135"/>
      <c r="EC146" s="136"/>
      <c r="ED146" s="94">
        <v>291</v>
      </c>
      <c r="EE146" s="134">
        <v>-3</v>
      </c>
      <c r="EF146" s="135"/>
      <c r="EG146" s="136"/>
      <c r="EH146" s="128"/>
      <c r="EI146" s="134"/>
      <c r="EJ146" s="135"/>
      <c r="EK146" s="136"/>
      <c r="EL146" s="128"/>
      <c r="EM146" s="134"/>
      <c r="EN146" s="135"/>
      <c r="EO146" s="136"/>
      <c r="EP146" s="128"/>
      <c r="EQ146" s="134"/>
      <c r="ER146" s="135"/>
      <c r="ES146" s="136"/>
      <c r="ET146" s="94">
        <v>281</v>
      </c>
      <c r="EU146" s="134">
        <v>-5</v>
      </c>
      <c r="EV146" s="135"/>
      <c r="EW146" s="136"/>
      <c r="EX146" s="128"/>
      <c r="EY146" s="134"/>
      <c r="EZ146" s="135"/>
      <c r="FA146" s="136"/>
      <c r="FB146" s="128"/>
      <c r="FC146" s="134"/>
      <c r="FD146" s="135"/>
      <c r="FE146" s="136"/>
      <c r="FF146" s="128"/>
      <c r="FG146" s="134"/>
      <c r="FH146" s="135"/>
      <c r="FI146" s="136"/>
      <c r="FJ146" s="94">
        <v>325</v>
      </c>
      <c r="FK146" s="134" t="s">
        <v>5</v>
      </c>
      <c r="FL146" s="135"/>
      <c r="FM146" s="136"/>
      <c r="FN146" s="128"/>
      <c r="FO146" s="134"/>
      <c r="FP146" s="135"/>
      <c r="FQ146" s="136"/>
      <c r="FR146" s="128"/>
      <c r="FS146" s="134"/>
      <c r="FT146" s="137">
        <v>305</v>
      </c>
      <c r="FU146" s="138">
        <v>315</v>
      </c>
      <c r="FV146" s="128">
        <v>310</v>
      </c>
      <c r="FW146" s="134">
        <v>20</v>
      </c>
      <c r="FX146" s="135"/>
      <c r="FY146" s="136"/>
      <c r="FZ146" s="128"/>
      <c r="GA146" s="134"/>
      <c r="GB146" s="135"/>
      <c r="GC146" s="136"/>
      <c r="GD146" s="94">
        <v>375</v>
      </c>
      <c r="GE146" s="134">
        <v>10</v>
      </c>
      <c r="GF146" s="135"/>
      <c r="GG146" s="136"/>
      <c r="GH146" s="128"/>
      <c r="GI146" s="134"/>
      <c r="GJ146" s="135"/>
      <c r="GK146" s="136"/>
      <c r="GL146" s="128"/>
      <c r="GM146" s="134"/>
      <c r="GN146" s="135"/>
      <c r="GO146" s="136"/>
      <c r="GP146" s="128"/>
      <c r="GQ146" s="134"/>
      <c r="GR146" s="78"/>
      <c r="GS146" s="93">
        <v>8</v>
      </c>
    </row>
    <row r="147" spans="1:201" ht="15.75" x14ac:dyDescent="0.25">
      <c r="A147">
        <v>8</v>
      </c>
      <c r="B147">
        <v>2012</v>
      </c>
      <c r="C147" s="71">
        <v>41144</v>
      </c>
      <c r="D147" s="78"/>
      <c r="E147" s="132"/>
      <c r="F147" s="94">
        <v>367</v>
      </c>
      <c r="G147" s="134" t="s">
        <v>5</v>
      </c>
      <c r="H147" s="135"/>
      <c r="I147" s="136"/>
      <c r="J147" s="128"/>
      <c r="K147" s="134"/>
      <c r="L147" s="135"/>
      <c r="M147" s="136"/>
      <c r="N147" s="128"/>
      <c r="O147" s="134"/>
      <c r="P147" s="135"/>
      <c r="Q147" s="136"/>
      <c r="R147" s="128"/>
      <c r="S147" s="134"/>
      <c r="T147" s="135"/>
      <c r="U147" s="136"/>
      <c r="V147" s="94">
        <v>283</v>
      </c>
      <c r="W147" s="134">
        <v>1</v>
      </c>
      <c r="X147" s="135"/>
      <c r="Y147" s="136"/>
      <c r="Z147" s="128"/>
      <c r="AA147" s="134"/>
      <c r="AB147" s="135"/>
      <c r="AC147" s="136"/>
      <c r="AD147" s="128"/>
      <c r="AE147" s="134"/>
      <c r="AF147" s="135"/>
      <c r="AG147" s="136"/>
      <c r="AH147" s="128"/>
      <c r="AI147" s="134"/>
      <c r="AJ147" s="135"/>
      <c r="AK147" s="136"/>
      <c r="AL147" s="94">
        <v>338</v>
      </c>
      <c r="AM147" s="134" t="s">
        <v>5</v>
      </c>
      <c r="AN147" s="135"/>
      <c r="AO147" s="136"/>
      <c r="AP147" s="128"/>
      <c r="AQ147" s="134"/>
      <c r="AR147" s="135"/>
      <c r="AS147" s="136"/>
      <c r="AT147" s="128"/>
      <c r="AU147" s="134"/>
      <c r="AV147" s="135"/>
      <c r="AW147" s="136"/>
      <c r="AX147" s="128"/>
      <c r="AY147" s="134"/>
      <c r="AZ147" s="135"/>
      <c r="BA147" s="136"/>
      <c r="BB147" s="94">
        <v>255</v>
      </c>
      <c r="BC147" s="134">
        <v>2</v>
      </c>
      <c r="BD147" s="135"/>
      <c r="BE147" s="136"/>
      <c r="BF147" s="128"/>
      <c r="BG147" s="134"/>
      <c r="BH147" s="135"/>
      <c r="BI147" s="136"/>
      <c r="BJ147" s="128"/>
      <c r="BK147" s="134"/>
      <c r="BL147" s="135"/>
      <c r="BM147" s="136"/>
      <c r="BN147" s="128"/>
      <c r="BO147" s="134"/>
      <c r="BP147" s="135"/>
      <c r="BQ147" s="136"/>
      <c r="BR147" s="94">
        <v>295</v>
      </c>
      <c r="BS147" s="134">
        <v>2</v>
      </c>
      <c r="BT147" s="135"/>
      <c r="BU147" s="136"/>
      <c r="BV147" s="128"/>
      <c r="BW147" s="134"/>
      <c r="BX147" s="135"/>
      <c r="BY147" s="136"/>
      <c r="BZ147" s="128"/>
      <c r="CA147" s="134"/>
      <c r="CB147" s="135"/>
      <c r="CC147" s="136"/>
      <c r="CD147" s="128"/>
      <c r="CE147" s="134"/>
      <c r="CF147" s="135"/>
      <c r="CG147" s="136"/>
      <c r="CH147" s="94">
        <v>287</v>
      </c>
      <c r="CI147" s="134">
        <v>-4</v>
      </c>
      <c r="CJ147" s="135"/>
      <c r="CK147" s="136"/>
      <c r="CL147" s="128"/>
      <c r="CM147" s="134"/>
      <c r="CN147" s="135"/>
      <c r="CO147" s="136"/>
      <c r="CP147" s="128"/>
      <c r="CQ147" s="134"/>
      <c r="CR147" s="135"/>
      <c r="CS147" s="136"/>
      <c r="CT147" s="128"/>
      <c r="CU147" s="134"/>
      <c r="CV147" s="135"/>
      <c r="CW147" s="136"/>
      <c r="CX147" s="94">
        <v>317</v>
      </c>
      <c r="CY147" s="134">
        <v>-4</v>
      </c>
      <c r="CZ147" s="135"/>
      <c r="DA147" s="136"/>
      <c r="DB147" s="128"/>
      <c r="DC147" s="134"/>
      <c r="DD147" s="135"/>
      <c r="DE147" s="136"/>
      <c r="DF147" s="128"/>
      <c r="DG147" s="134"/>
      <c r="DH147" s="135"/>
      <c r="DI147" s="136"/>
      <c r="DJ147" s="128"/>
      <c r="DK147" s="134"/>
      <c r="DL147" s="135"/>
      <c r="DM147" s="136"/>
      <c r="DN147" s="94">
        <v>294</v>
      </c>
      <c r="DO147" s="134">
        <v>-4</v>
      </c>
      <c r="DP147" s="135"/>
      <c r="DQ147" s="136"/>
      <c r="DR147" s="128"/>
      <c r="DS147" s="134"/>
      <c r="DT147" s="135"/>
      <c r="DU147" s="136"/>
      <c r="DV147" s="128"/>
      <c r="DW147" s="134"/>
      <c r="DX147" s="135"/>
      <c r="DY147" s="136"/>
      <c r="DZ147" s="128"/>
      <c r="EA147" s="134"/>
      <c r="EB147" s="135"/>
      <c r="EC147" s="136"/>
      <c r="ED147" s="94">
        <v>301</v>
      </c>
      <c r="EE147" s="134">
        <v>10</v>
      </c>
      <c r="EF147" s="135"/>
      <c r="EG147" s="136"/>
      <c r="EH147" s="128"/>
      <c r="EI147" s="134"/>
      <c r="EJ147" s="135"/>
      <c r="EK147" s="136"/>
      <c r="EL147" s="128"/>
      <c r="EM147" s="134"/>
      <c r="EN147" s="135"/>
      <c r="EO147" s="136"/>
      <c r="EP147" s="128"/>
      <c r="EQ147" s="134"/>
      <c r="ER147" s="135"/>
      <c r="ES147" s="136"/>
      <c r="ET147" s="94">
        <v>285</v>
      </c>
      <c r="EU147" s="134">
        <v>4</v>
      </c>
      <c r="EV147" s="135"/>
      <c r="EW147" s="136"/>
      <c r="EX147" s="128"/>
      <c r="EY147" s="134"/>
      <c r="EZ147" s="135"/>
      <c r="FA147" s="136"/>
      <c r="FB147" s="128"/>
      <c r="FC147" s="134"/>
      <c r="FD147" s="135"/>
      <c r="FE147" s="136"/>
      <c r="FF147" s="128"/>
      <c r="FG147" s="134"/>
      <c r="FH147" s="135"/>
      <c r="FI147" s="136"/>
      <c r="FJ147" s="94">
        <v>320</v>
      </c>
      <c r="FK147" s="134">
        <v>-5</v>
      </c>
      <c r="FL147" s="135"/>
      <c r="FM147" s="136"/>
      <c r="FN147" s="128"/>
      <c r="FO147" s="134"/>
      <c r="FP147" s="135"/>
      <c r="FQ147" s="136"/>
      <c r="FR147" s="128"/>
      <c r="FS147" s="134"/>
      <c r="FT147" s="137">
        <v>305</v>
      </c>
      <c r="FU147" s="138">
        <v>315</v>
      </c>
      <c r="FV147" s="128">
        <v>310</v>
      </c>
      <c r="FW147" s="134" t="s">
        <v>5</v>
      </c>
      <c r="FX147" s="135"/>
      <c r="FY147" s="136"/>
      <c r="FZ147" s="128"/>
      <c r="GA147" s="134"/>
      <c r="GB147" s="135"/>
      <c r="GC147" s="136"/>
      <c r="GD147" s="94">
        <v>370</v>
      </c>
      <c r="GE147" s="134">
        <v>-5</v>
      </c>
      <c r="GF147" s="135"/>
      <c r="GG147" s="136"/>
      <c r="GH147" s="128"/>
      <c r="GI147" s="134"/>
      <c r="GJ147" s="135"/>
      <c r="GK147" s="136"/>
      <c r="GL147" s="128"/>
      <c r="GM147" s="134"/>
      <c r="GN147" s="135"/>
      <c r="GO147" s="136"/>
      <c r="GP147" s="128"/>
      <c r="GQ147" s="134"/>
      <c r="GR147" s="78"/>
      <c r="GS147" s="93">
        <v>8</v>
      </c>
    </row>
    <row r="148" spans="1:201" ht="15.75" x14ac:dyDescent="0.25">
      <c r="A148">
        <v>8</v>
      </c>
      <c r="B148">
        <v>2012</v>
      </c>
      <c r="C148" s="71">
        <v>41151</v>
      </c>
      <c r="D148" s="78"/>
      <c r="E148" s="132"/>
      <c r="F148" s="94">
        <v>369</v>
      </c>
      <c r="G148" s="134">
        <v>2</v>
      </c>
      <c r="H148" s="135"/>
      <c r="I148" s="136"/>
      <c r="J148" s="128"/>
      <c r="K148" s="134"/>
      <c r="L148" s="135"/>
      <c r="M148" s="136"/>
      <c r="N148" s="128"/>
      <c r="O148" s="134"/>
      <c r="P148" s="135"/>
      <c r="Q148" s="136"/>
      <c r="R148" s="128"/>
      <c r="S148" s="134"/>
      <c r="T148" s="135"/>
      <c r="U148" s="136"/>
      <c r="V148" s="94">
        <v>285</v>
      </c>
      <c r="W148" s="134">
        <v>2</v>
      </c>
      <c r="X148" s="135"/>
      <c r="Y148" s="136"/>
      <c r="Z148" s="128"/>
      <c r="AA148" s="134"/>
      <c r="AB148" s="135"/>
      <c r="AC148" s="136"/>
      <c r="AD148" s="128"/>
      <c r="AE148" s="134"/>
      <c r="AF148" s="135"/>
      <c r="AG148" s="136"/>
      <c r="AH148" s="128"/>
      <c r="AI148" s="134"/>
      <c r="AJ148" s="135"/>
      <c r="AK148" s="136"/>
      <c r="AL148" s="94">
        <v>340</v>
      </c>
      <c r="AM148" s="134">
        <v>2</v>
      </c>
      <c r="AN148" s="135"/>
      <c r="AO148" s="136"/>
      <c r="AP148" s="128"/>
      <c r="AQ148" s="134"/>
      <c r="AR148" s="135"/>
      <c r="AS148" s="136"/>
      <c r="AT148" s="128"/>
      <c r="AU148" s="134"/>
      <c r="AV148" s="135"/>
      <c r="AW148" s="136"/>
      <c r="AX148" s="128"/>
      <c r="AY148" s="134"/>
      <c r="AZ148" s="135"/>
      <c r="BA148" s="136"/>
      <c r="BB148" s="94">
        <v>255</v>
      </c>
      <c r="BC148" s="134" t="s">
        <v>5</v>
      </c>
      <c r="BD148" s="135"/>
      <c r="BE148" s="136"/>
      <c r="BF148" s="128"/>
      <c r="BG148" s="134"/>
      <c r="BH148" s="135"/>
      <c r="BI148" s="136"/>
      <c r="BJ148" s="128"/>
      <c r="BK148" s="134"/>
      <c r="BL148" s="135"/>
      <c r="BM148" s="136"/>
      <c r="BN148" s="128"/>
      <c r="BO148" s="134"/>
      <c r="BP148" s="135"/>
      <c r="BQ148" s="136"/>
      <c r="BR148" s="94">
        <v>295</v>
      </c>
      <c r="BS148" s="134" t="s">
        <v>5</v>
      </c>
      <c r="BT148" s="135"/>
      <c r="BU148" s="136"/>
      <c r="BV148" s="128"/>
      <c r="BW148" s="134"/>
      <c r="BX148" s="135"/>
      <c r="BY148" s="136"/>
      <c r="BZ148" s="128"/>
      <c r="CA148" s="134"/>
      <c r="CB148" s="135"/>
      <c r="CC148" s="136"/>
      <c r="CD148" s="128"/>
      <c r="CE148" s="134"/>
      <c r="CF148" s="135"/>
      <c r="CG148" s="136"/>
      <c r="CH148" s="94">
        <v>287</v>
      </c>
      <c r="CI148" s="134" t="s">
        <v>5</v>
      </c>
      <c r="CJ148" s="135"/>
      <c r="CK148" s="136"/>
      <c r="CL148" s="128"/>
      <c r="CM148" s="134"/>
      <c r="CN148" s="135"/>
      <c r="CO148" s="136"/>
      <c r="CP148" s="128"/>
      <c r="CQ148" s="134"/>
      <c r="CR148" s="135"/>
      <c r="CS148" s="136"/>
      <c r="CT148" s="128"/>
      <c r="CU148" s="134"/>
      <c r="CV148" s="135"/>
      <c r="CW148" s="136"/>
      <c r="CX148" s="94">
        <v>317</v>
      </c>
      <c r="CY148" s="134" t="s">
        <v>5</v>
      </c>
      <c r="CZ148" s="135"/>
      <c r="DA148" s="136"/>
      <c r="DB148" s="128"/>
      <c r="DC148" s="134"/>
      <c r="DD148" s="135"/>
      <c r="DE148" s="136"/>
      <c r="DF148" s="128"/>
      <c r="DG148" s="134"/>
      <c r="DH148" s="135"/>
      <c r="DI148" s="136"/>
      <c r="DJ148" s="128"/>
      <c r="DK148" s="134"/>
      <c r="DL148" s="135"/>
      <c r="DM148" s="136"/>
      <c r="DN148" s="94">
        <v>294</v>
      </c>
      <c r="DO148" s="134" t="s">
        <v>5</v>
      </c>
      <c r="DP148" s="135"/>
      <c r="DQ148" s="136"/>
      <c r="DR148" s="128"/>
      <c r="DS148" s="134"/>
      <c r="DT148" s="135"/>
      <c r="DU148" s="136"/>
      <c r="DV148" s="128"/>
      <c r="DW148" s="134"/>
      <c r="DX148" s="135"/>
      <c r="DY148" s="136"/>
      <c r="DZ148" s="128"/>
      <c r="EA148" s="134"/>
      <c r="EB148" s="135"/>
      <c r="EC148" s="136"/>
      <c r="ED148" s="94">
        <v>301</v>
      </c>
      <c r="EE148" s="134" t="s">
        <v>5</v>
      </c>
      <c r="EF148" s="135"/>
      <c r="EG148" s="136"/>
      <c r="EH148" s="128"/>
      <c r="EI148" s="134"/>
      <c r="EJ148" s="135"/>
      <c r="EK148" s="136"/>
      <c r="EL148" s="128"/>
      <c r="EM148" s="134"/>
      <c r="EN148" s="135"/>
      <c r="EO148" s="136"/>
      <c r="EP148" s="128"/>
      <c r="EQ148" s="134"/>
      <c r="ER148" s="135"/>
      <c r="ES148" s="136"/>
      <c r="ET148" s="94">
        <v>284</v>
      </c>
      <c r="EU148" s="134">
        <v>-1</v>
      </c>
      <c r="EV148" s="135"/>
      <c r="EW148" s="136"/>
      <c r="EX148" s="128"/>
      <c r="EY148" s="134"/>
      <c r="EZ148" s="135"/>
      <c r="FA148" s="136"/>
      <c r="FB148" s="128"/>
      <c r="FC148" s="134"/>
      <c r="FD148" s="135"/>
      <c r="FE148" s="136"/>
      <c r="FF148" s="128"/>
      <c r="FG148" s="134"/>
      <c r="FH148" s="135"/>
      <c r="FI148" s="136"/>
      <c r="FJ148" s="94">
        <v>327</v>
      </c>
      <c r="FK148" s="134">
        <v>7</v>
      </c>
      <c r="FL148" s="135"/>
      <c r="FM148" s="136"/>
      <c r="FN148" s="128"/>
      <c r="FO148" s="134"/>
      <c r="FP148" s="135"/>
      <c r="FQ148" s="136"/>
      <c r="FR148" s="128"/>
      <c r="FS148" s="134"/>
      <c r="FT148" s="137">
        <v>305</v>
      </c>
      <c r="FU148" s="138">
        <v>315</v>
      </c>
      <c r="FV148" s="128">
        <v>310</v>
      </c>
      <c r="FW148" s="134" t="s">
        <v>5</v>
      </c>
      <c r="FX148" s="135"/>
      <c r="FY148" s="136"/>
      <c r="FZ148" s="128"/>
      <c r="GA148" s="134"/>
      <c r="GB148" s="135"/>
      <c r="GC148" s="136"/>
      <c r="GD148" s="94">
        <v>370</v>
      </c>
      <c r="GE148" s="134" t="s">
        <v>5</v>
      </c>
      <c r="GF148" s="135"/>
      <c r="GG148" s="136"/>
      <c r="GH148" s="128"/>
      <c r="GI148" s="134"/>
      <c r="GJ148" s="135"/>
      <c r="GK148" s="136"/>
      <c r="GL148" s="128"/>
      <c r="GM148" s="134"/>
      <c r="GN148" s="135"/>
      <c r="GO148" s="136"/>
      <c r="GP148" s="128"/>
      <c r="GQ148" s="134"/>
      <c r="GR148" s="78"/>
      <c r="GS148" s="93">
        <v>8</v>
      </c>
    </row>
    <row r="149" spans="1:201" ht="15.75" x14ac:dyDescent="0.25">
      <c r="A149">
        <v>9</v>
      </c>
      <c r="B149">
        <v>2012</v>
      </c>
      <c r="C149" s="71">
        <v>41158</v>
      </c>
      <c r="D149" s="78"/>
      <c r="E149" s="132"/>
      <c r="F149" s="94">
        <v>371</v>
      </c>
      <c r="G149" s="134">
        <v>2</v>
      </c>
      <c r="H149" s="135"/>
      <c r="I149" s="136"/>
      <c r="J149" s="128"/>
      <c r="K149" s="134"/>
      <c r="L149" s="135"/>
      <c r="M149" s="136"/>
      <c r="N149" s="128"/>
      <c r="O149" s="134"/>
      <c r="P149" s="135"/>
      <c r="Q149" s="136"/>
      <c r="R149" s="128"/>
      <c r="S149" s="134"/>
      <c r="T149" s="135"/>
      <c r="U149" s="136"/>
      <c r="V149" s="94">
        <v>287</v>
      </c>
      <c r="W149" s="134">
        <v>2</v>
      </c>
      <c r="X149" s="135"/>
      <c r="Y149" s="136"/>
      <c r="Z149" s="128"/>
      <c r="AA149" s="134"/>
      <c r="AB149" s="135"/>
      <c r="AC149" s="136"/>
      <c r="AD149" s="128"/>
      <c r="AE149" s="134"/>
      <c r="AF149" s="135"/>
      <c r="AG149" s="136"/>
      <c r="AH149" s="128"/>
      <c r="AI149" s="134"/>
      <c r="AJ149" s="135"/>
      <c r="AK149" s="136"/>
      <c r="AL149" s="94">
        <v>342</v>
      </c>
      <c r="AM149" s="134">
        <v>2</v>
      </c>
      <c r="AN149" s="135"/>
      <c r="AO149" s="136"/>
      <c r="AP149" s="128"/>
      <c r="AQ149" s="134"/>
      <c r="AR149" s="135"/>
      <c r="AS149" s="136"/>
      <c r="AT149" s="128"/>
      <c r="AU149" s="134"/>
      <c r="AV149" s="135"/>
      <c r="AW149" s="136"/>
      <c r="AX149" s="128"/>
      <c r="AY149" s="134"/>
      <c r="AZ149" s="135"/>
      <c r="BA149" s="136"/>
      <c r="BB149" s="94">
        <v>265</v>
      </c>
      <c r="BC149" s="134">
        <v>10</v>
      </c>
      <c r="BD149" s="135"/>
      <c r="BE149" s="136"/>
      <c r="BF149" s="128"/>
      <c r="BG149" s="134"/>
      <c r="BH149" s="135"/>
      <c r="BI149" s="136"/>
      <c r="BJ149" s="128"/>
      <c r="BK149" s="134"/>
      <c r="BL149" s="135"/>
      <c r="BM149" s="136"/>
      <c r="BN149" s="128"/>
      <c r="BO149" s="134"/>
      <c r="BP149" s="135"/>
      <c r="BQ149" s="136"/>
      <c r="BR149" s="94">
        <v>305</v>
      </c>
      <c r="BS149" s="134">
        <v>10</v>
      </c>
      <c r="BT149" s="135"/>
      <c r="BU149" s="136"/>
      <c r="BV149" s="128"/>
      <c r="BW149" s="134"/>
      <c r="BX149" s="135"/>
      <c r="BY149" s="136"/>
      <c r="BZ149" s="128"/>
      <c r="CA149" s="134"/>
      <c r="CB149" s="135"/>
      <c r="CC149" s="136"/>
      <c r="CD149" s="128"/>
      <c r="CE149" s="134"/>
      <c r="CF149" s="135"/>
      <c r="CG149" s="136"/>
      <c r="CH149" s="94">
        <v>285</v>
      </c>
      <c r="CI149" s="134">
        <v>-2</v>
      </c>
      <c r="CJ149" s="135"/>
      <c r="CK149" s="136"/>
      <c r="CL149" s="128"/>
      <c r="CM149" s="134"/>
      <c r="CN149" s="135"/>
      <c r="CO149" s="136"/>
      <c r="CP149" s="128"/>
      <c r="CQ149" s="134"/>
      <c r="CR149" s="135"/>
      <c r="CS149" s="136"/>
      <c r="CT149" s="128"/>
      <c r="CU149" s="134"/>
      <c r="CV149" s="135"/>
      <c r="CW149" s="136"/>
      <c r="CX149" s="94">
        <v>315</v>
      </c>
      <c r="CY149" s="134">
        <v>-2</v>
      </c>
      <c r="CZ149" s="135"/>
      <c r="DA149" s="136"/>
      <c r="DB149" s="128"/>
      <c r="DC149" s="134"/>
      <c r="DD149" s="135"/>
      <c r="DE149" s="136"/>
      <c r="DF149" s="128"/>
      <c r="DG149" s="134"/>
      <c r="DH149" s="135"/>
      <c r="DI149" s="136"/>
      <c r="DJ149" s="128"/>
      <c r="DK149" s="134"/>
      <c r="DL149" s="135"/>
      <c r="DM149" s="136"/>
      <c r="DN149" s="94">
        <v>292</v>
      </c>
      <c r="DO149" s="134">
        <v>-2</v>
      </c>
      <c r="DP149" s="135"/>
      <c r="DQ149" s="136"/>
      <c r="DR149" s="128"/>
      <c r="DS149" s="134"/>
      <c r="DT149" s="135"/>
      <c r="DU149" s="136"/>
      <c r="DV149" s="128"/>
      <c r="DW149" s="134"/>
      <c r="DX149" s="135"/>
      <c r="DY149" s="136"/>
      <c r="DZ149" s="128"/>
      <c r="EA149" s="134"/>
      <c r="EB149" s="135"/>
      <c r="EC149" s="136"/>
      <c r="ED149" s="94">
        <v>303</v>
      </c>
      <c r="EE149" s="134">
        <v>2</v>
      </c>
      <c r="EF149" s="135"/>
      <c r="EG149" s="136"/>
      <c r="EH149" s="128"/>
      <c r="EI149" s="134"/>
      <c r="EJ149" s="135"/>
      <c r="EK149" s="136"/>
      <c r="EL149" s="128"/>
      <c r="EM149" s="134"/>
      <c r="EN149" s="135"/>
      <c r="EO149" s="136"/>
      <c r="EP149" s="128"/>
      <c r="EQ149" s="134"/>
      <c r="ER149" s="135"/>
      <c r="ES149" s="136"/>
      <c r="ET149" s="94">
        <v>291</v>
      </c>
      <c r="EU149" s="134">
        <v>7</v>
      </c>
      <c r="EV149" s="135"/>
      <c r="EW149" s="136"/>
      <c r="EX149" s="128"/>
      <c r="EY149" s="134"/>
      <c r="EZ149" s="135"/>
      <c r="FA149" s="136"/>
      <c r="FB149" s="128"/>
      <c r="FC149" s="134"/>
      <c r="FD149" s="135"/>
      <c r="FE149" s="136"/>
      <c r="FF149" s="128"/>
      <c r="FG149" s="134"/>
      <c r="FH149" s="135"/>
      <c r="FI149" s="136"/>
      <c r="FJ149" s="94">
        <v>329</v>
      </c>
      <c r="FK149" s="134">
        <v>2</v>
      </c>
      <c r="FL149" s="135"/>
      <c r="FM149" s="136"/>
      <c r="FN149" s="128"/>
      <c r="FO149" s="134"/>
      <c r="FP149" s="135"/>
      <c r="FQ149" s="136"/>
      <c r="FR149" s="128"/>
      <c r="FS149" s="134"/>
      <c r="FT149" s="135">
        <v>305</v>
      </c>
      <c r="FU149" s="136">
        <v>315</v>
      </c>
      <c r="FV149" s="128">
        <v>310</v>
      </c>
      <c r="FW149" s="134" t="s">
        <v>5</v>
      </c>
      <c r="FX149" s="135"/>
      <c r="FY149" s="136"/>
      <c r="FZ149" s="128"/>
      <c r="GA149" s="134"/>
      <c r="GB149" s="135"/>
      <c r="GC149" s="136"/>
      <c r="GD149" s="94">
        <v>370</v>
      </c>
      <c r="GE149" s="134" t="s">
        <v>5</v>
      </c>
      <c r="GF149" s="135"/>
      <c r="GG149" s="136"/>
      <c r="GH149" s="128"/>
      <c r="GI149" s="134"/>
      <c r="GJ149" s="135"/>
      <c r="GK149" s="136"/>
      <c r="GL149" s="128"/>
      <c r="GM149" s="134"/>
      <c r="GN149" s="135"/>
      <c r="GO149" s="136"/>
      <c r="GP149" s="128"/>
      <c r="GQ149" s="134"/>
      <c r="GR149" s="78"/>
      <c r="GS149" s="93">
        <v>9</v>
      </c>
    </row>
    <row r="150" spans="1:201" ht="15.75" x14ac:dyDescent="0.25">
      <c r="A150">
        <v>9</v>
      </c>
      <c r="B150">
        <v>2012</v>
      </c>
      <c r="C150" s="71">
        <v>41165</v>
      </c>
      <c r="D150" s="78"/>
      <c r="E150" s="132"/>
      <c r="F150" s="94">
        <v>371</v>
      </c>
      <c r="G150" s="134" t="s">
        <v>5</v>
      </c>
      <c r="H150" s="135"/>
      <c r="I150" s="136"/>
      <c r="J150" s="128"/>
      <c r="K150" s="134"/>
      <c r="L150" s="135"/>
      <c r="M150" s="136"/>
      <c r="N150" s="128"/>
      <c r="O150" s="134"/>
      <c r="P150" s="135"/>
      <c r="Q150" s="136"/>
      <c r="R150" s="128"/>
      <c r="S150" s="134"/>
      <c r="T150" s="135"/>
      <c r="U150" s="136"/>
      <c r="V150" s="94">
        <v>287</v>
      </c>
      <c r="W150" s="134" t="s">
        <v>5</v>
      </c>
      <c r="X150" s="135"/>
      <c r="Y150" s="136"/>
      <c r="Z150" s="128"/>
      <c r="AA150" s="134"/>
      <c r="AB150" s="135"/>
      <c r="AC150" s="136"/>
      <c r="AD150" s="128"/>
      <c r="AE150" s="134"/>
      <c r="AF150" s="135"/>
      <c r="AG150" s="136"/>
      <c r="AH150" s="128"/>
      <c r="AI150" s="134"/>
      <c r="AJ150" s="135"/>
      <c r="AK150" s="136"/>
      <c r="AL150" s="94">
        <v>342</v>
      </c>
      <c r="AM150" s="134" t="s">
        <v>5</v>
      </c>
      <c r="AN150" s="135"/>
      <c r="AO150" s="136"/>
      <c r="AP150" s="128"/>
      <c r="AQ150" s="134"/>
      <c r="AR150" s="135"/>
      <c r="AS150" s="136"/>
      <c r="AT150" s="128"/>
      <c r="AU150" s="134"/>
      <c r="AV150" s="135"/>
      <c r="AW150" s="136"/>
      <c r="AX150" s="128"/>
      <c r="AY150" s="134"/>
      <c r="AZ150" s="135"/>
      <c r="BA150" s="136"/>
      <c r="BB150" s="94">
        <v>260</v>
      </c>
      <c r="BC150" s="134">
        <v>-5</v>
      </c>
      <c r="BD150" s="135"/>
      <c r="BE150" s="136"/>
      <c r="BF150" s="128"/>
      <c r="BG150" s="134"/>
      <c r="BH150" s="135"/>
      <c r="BI150" s="136"/>
      <c r="BJ150" s="128"/>
      <c r="BK150" s="134"/>
      <c r="BL150" s="135"/>
      <c r="BM150" s="136"/>
      <c r="BN150" s="128"/>
      <c r="BO150" s="134"/>
      <c r="BP150" s="135"/>
      <c r="BQ150" s="136"/>
      <c r="BR150" s="94">
        <v>300</v>
      </c>
      <c r="BS150" s="134">
        <v>-5</v>
      </c>
      <c r="BT150" s="135"/>
      <c r="BU150" s="136"/>
      <c r="BV150" s="128"/>
      <c r="BW150" s="134"/>
      <c r="BX150" s="135"/>
      <c r="BY150" s="136"/>
      <c r="BZ150" s="128"/>
      <c r="CA150" s="134"/>
      <c r="CB150" s="135"/>
      <c r="CC150" s="136"/>
      <c r="CD150" s="128"/>
      <c r="CE150" s="134"/>
      <c r="CF150" s="135"/>
      <c r="CG150" s="136"/>
      <c r="CH150" s="94">
        <v>275</v>
      </c>
      <c r="CI150" s="134">
        <v>-10</v>
      </c>
      <c r="CJ150" s="135"/>
      <c r="CK150" s="136"/>
      <c r="CL150" s="128"/>
      <c r="CM150" s="134"/>
      <c r="CN150" s="135"/>
      <c r="CO150" s="136"/>
      <c r="CP150" s="128"/>
      <c r="CQ150" s="134"/>
      <c r="CR150" s="135"/>
      <c r="CS150" s="136"/>
      <c r="CT150" s="128"/>
      <c r="CU150" s="134"/>
      <c r="CV150" s="135"/>
      <c r="CW150" s="136"/>
      <c r="CX150" s="94">
        <v>305</v>
      </c>
      <c r="CY150" s="134">
        <v>-10</v>
      </c>
      <c r="CZ150" s="135"/>
      <c r="DA150" s="136"/>
      <c r="DB150" s="128"/>
      <c r="DC150" s="134"/>
      <c r="DD150" s="135"/>
      <c r="DE150" s="136"/>
      <c r="DF150" s="128"/>
      <c r="DG150" s="134"/>
      <c r="DH150" s="135"/>
      <c r="DI150" s="136"/>
      <c r="DJ150" s="128"/>
      <c r="DK150" s="134"/>
      <c r="DL150" s="135"/>
      <c r="DM150" s="136"/>
      <c r="DN150" s="94">
        <v>282</v>
      </c>
      <c r="DO150" s="134">
        <v>-10</v>
      </c>
      <c r="DP150" s="135"/>
      <c r="DQ150" s="136"/>
      <c r="DR150" s="128"/>
      <c r="DS150" s="134"/>
      <c r="DT150" s="135"/>
      <c r="DU150" s="136"/>
      <c r="DV150" s="128"/>
      <c r="DW150" s="134"/>
      <c r="DX150" s="135"/>
      <c r="DY150" s="136"/>
      <c r="DZ150" s="128"/>
      <c r="EA150" s="134"/>
      <c r="EB150" s="135"/>
      <c r="EC150" s="136"/>
      <c r="ED150" s="94">
        <v>298</v>
      </c>
      <c r="EE150" s="134">
        <v>-5</v>
      </c>
      <c r="EF150" s="135"/>
      <c r="EG150" s="136"/>
      <c r="EH150" s="128"/>
      <c r="EI150" s="134"/>
      <c r="EJ150" s="135"/>
      <c r="EK150" s="136"/>
      <c r="EL150" s="128"/>
      <c r="EM150" s="134"/>
      <c r="EN150" s="135"/>
      <c r="EO150" s="136"/>
      <c r="EP150" s="128"/>
      <c r="EQ150" s="134"/>
      <c r="ER150" s="135"/>
      <c r="ES150" s="136"/>
      <c r="ET150" s="94">
        <v>287</v>
      </c>
      <c r="EU150" s="134">
        <v>-4</v>
      </c>
      <c r="EV150" s="135"/>
      <c r="EW150" s="136"/>
      <c r="EX150" s="128"/>
      <c r="EY150" s="134"/>
      <c r="EZ150" s="135"/>
      <c r="FA150" s="136"/>
      <c r="FB150" s="128"/>
      <c r="FC150" s="134"/>
      <c r="FD150" s="135"/>
      <c r="FE150" s="136"/>
      <c r="FF150" s="128"/>
      <c r="FG150" s="134"/>
      <c r="FH150" s="135"/>
      <c r="FI150" s="136"/>
      <c r="FJ150" s="94">
        <v>324</v>
      </c>
      <c r="FK150" s="134">
        <v>-5</v>
      </c>
      <c r="FL150" s="135"/>
      <c r="FM150" s="136"/>
      <c r="FN150" s="128"/>
      <c r="FO150" s="134"/>
      <c r="FP150" s="135"/>
      <c r="FQ150" s="136"/>
      <c r="FR150" s="128"/>
      <c r="FS150" s="134"/>
      <c r="FT150" s="135">
        <v>305</v>
      </c>
      <c r="FU150" s="136">
        <v>315</v>
      </c>
      <c r="FV150" s="128">
        <v>310</v>
      </c>
      <c r="FW150" s="134" t="s">
        <v>5</v>
      </c>
      <c r="FX150" s="135"/>
      <c r="FY150" s="136"/>
      <c r="FZ150" s="128"/>
      <c r="GA150" s="134"/>
      <c r="GB150" s="135"/>
      <c r="GC150" s="136"/>
      <c r="GD150" s="94">
        <v>360</v>
      </c>
      <c r="GE150" s="134">
        <v>-10</v>
      </c>
      <c r="GF150" s="135"/>
      <c r="GG150" s="136"/>
      <c r="GH150" s="128"/>
      <c r="GI150" s="134"/>
      <c r="GJ150" s="135"/>
      <c r="GK150" s="136"/>
      <c r="GL150" s="128"/>
      <c r="GM150" s="134"/>
      <c r="GN150" s="135"/>
      <c r="GO150" s="136"/>
      <c r="GP150" s="128"/>
      <c r="GQ150" s="134"/>
      <c r="GR150" s="78"/>
      <c r="GS150" s="93">
        <v>9</v>
      </c>
    </row>
    <row r="151" spans="1:201" ht="15.75" x14ac:dyDescent="0.25">
      <c r="A151">
        <v>9</v>
      </c>
      <c r="B151">
        <v>2012</v>
      </c>
      <c r="C151" s="71">
        <v>41172</v>
      </c>
      <c r="D151" s="78"/>
      <c r="E151" s="132"/>
      <c r="F151" s="94">
        <v>373</v>
      </c>
      <c r="G151" s="134">
        <v>2</v>
      </c>
      <c r="H151" s="135"/>
      <c r="I151" s="136"/>
      <c r="J151" s="128"/>
      <c r="K151" s="134"/>
      <c r="L151" s="135"/>
      <c r="M151" s="136"/>
      <c r="N151" s="128"/>
      <c r="O151" s="134"/>
      <c r="P151" s="135"/>
      <c r="Q151" s="136"/>
      <c r="R151" s="128"/>
      <c r="S151" s="134"/>
      <c r="T151" s="135"/>
      <c r="U151" s="136"/>
      <c r="V151" s="94">
        <v>289</v>
      </c>
      <c r="W151" s="134">
        <v>2</v>
      </c>
      <c r="X151" s="135"/>
      <c r="Y151" s="136"/>
      <c r="Z151" s="128"/>
      <c r="AA151" s="134"/>
      <c r="AB151" s="135"/>
      <c r="AC151" s="136"/>
      <c r="AD151" s="128"/>
      <c r="AE151" s="134"/>
      <c r="AF151" s="135"/>
      <c r="AG151" s="136"/>
      <c r="AH151" s="128"/>
      <c r="AI151" s="134"/>
      <c r="AJ151" s="135"/>
      <c r="AK151" s="136"/>
      <c r="AL151" s="94">
        <v>344</v>
      </c>
      <c r="AM151" s="134">
        <v>2</v>
      </c>
      <c r="AN151" s="135"/>
      <c r="AO151" s="136"/>
      <c r="AP151" s="128"/>
      <c r="AQ151" s="134"/>
      <c r="AR151" s="135"/>
      <c r="AS151" s="136"/>
      <c r="AT151" s="128"/>
      <c r="AU151" s="134"/>
      <c r="AV151" s="135"/>
      <c r="AW151" s="136"/>
      <c r="AX151" s="128"/>
      <c r="AY151" s="134"/>
      <c r="AZ151" s="135"/>
      <c r="BA151" s="136"/>
      <c r="BB151" s="94">
        <v>263</v>
      </c>
      <c r="BC151" s="134">
        <v>3</v>
      </c>
      <c r="BD151" s="135"/>
      <c r="BE151" s="136"/>
      <c r="BF151" s="128"/>
      <c r="BG151" s="134"/>
      <c r="BH151" s="135"/>
      <c r="BI151" s="136"/>
      <c r="BJ151" s="128"/>
      <c r="BK151" s="134"/>
      <c r="BL151" s="135"/>
      <c r="BM151" s="136"/>
      <c r="BN151" s="128"/>
      <c r="BO151" s="134"/>
      <c r="BP151" s="135"/>
      <c r="BQ151" s="136"/>
      <c r="BR151" s="94">
        <v>303</v>
      </c>
      <c r="BS151" s="134">
        <v>3</v>
      </c>
      <c r="BT151" s="135"/>
      <c r="BU151" s="136"/>
      <c r="BV151" s="128"/>
      <c r="BW151" s="134"/>
      <c r="BX151" s="135"/>
      <c r="BY151" s="136"/>
      <c r="BZ151" s="128"/>
      <c r="CA151" s="134"/>
      <c r="CB151" s="135"/>
      <c r="CC151" s="136"/>
      <c r="CD151" s="128"/>
      <c r="CE151" s="134"/>
      <c r="CF151" s="135"/>
      <c r="CG151" s="136"/>
      <c r="CH151" s="94">
        <v>279</v>
      </c>
      <c r="CI151" s="134">
        <v>4</v>
      </c>
      <c r="CJ151" s="135"/>
      <c r="CK151" s="136"/>
      <c r="CL151" s="128"/>
      <c r="CM151" s="134"/>
      <c r="CN151" s="135"/>
      <c r="CO151" s="136"/>
      <c r="CP151" s="128"/>
      <c r="CQ151" s="134"/>
      <c r="CR151" s="135"/>
      <c r="CS151" s="136"/>
      <c r="CT151" s="128"/>
      <c r="CU151" s="134"/>
      <c r="CV151" s="135"/>
      <c r="CW151" s="136"/>
      <c r="CX151" s="94">
        <v>309</v>
      </c>
      <c r="CY151" s="134">
        <v>4</v>
      </c>
      <c r="CZ151" s="135"/>
      <c r="DA151" s="136"/>
      <c r="DB151" s="128"/>
      <c r="DC151" s="134"/>
      <c r="DD151" s="135"/>
      <c r="DE151" s="136"/>
      <c r="DF151" s="128"/>
      <c r="DG151" s="134"/>
      <c r="DH151" s="135"/>
      <c r="DI151" s="136"/>
      <c r="DJ151" s="128"/>
      <c r="DK151" s="134"/>
      <c r="DL151" s="135"/>
      <c r="DM151" s="136"/>
      <c r="DN151" s="94">
        <v>286</v>
      </c>
      <c r="DO151" s="134">
        <v>4</v>
      </c>
      <c r="DP151" s="135"/>
      <c r="DQ151" s="136"/>
      <c r="DR151" s="128"/>
      <c r="DS151" s="134"/>
      <c r="DT151" s="135"/>
      <c r="DU151" s="136"/>
      <c r="DV151" s="128"/>
      <c r="DW151" s="134"/>
      <c r="DX151" s="135"/>
      <c r="DY151" s="136"/>
      <c r="DZ151" s="128"/>
      <c r="EA151" s="134"/>
      <c r="EB151" s="135"/>
      <c r="EC151" s="136"/>
      <c r="ED151" s="94">
        <v>300</v>
      </c>
      <c r="EE151" s="134">
        <v>2</v>
      </c>
      <c r="EF151" s="135"/>
      <c r="EG151" s="136"/>
      <c r="EH151" s="128"/>
      <c r="EI151" s="134"/>
      <c r="EJ151" s="135"/>
      <c r="EK151" s="136"/>
      <c r="EL151" s="128"/>
      <c r="EM151" s="134"/>
      <c r="EN151" s="135"/>
      <c r="EO151" s="136"/>
      <c r="EP151" s="128"/>
      <c r="EQ151" s="134"/>
      <c r="ER151" s="135"/>
      <c r="ES151" s="136"/>
      <c r="ET151" s="94">
        <v>286</v>
      </c>
      <c r="EU151" s="134">
        <v>-1</v>
      </c>
      <c r="EV151" s="135"/>
      <c r="EW151" s="136"/>
      <c r="EX151" s="128"/>
      <c r="EY151" s="134"/>
      <c r="EZ151" s="135"/>
      <c r="FA151" s="136"/>
      <c r="FB151" s="128"/>
      <c r="FC151" s="134"/>
      <c r="FD151" s="135"/>
      <c r="FE151" s="136"/>
      <c r="FF151" s="128"/>
      <c r="FG151" s="134"/>
      <c r="FH151" s="135"/>
      <c r="FI151" s="136"/>
      <c r="FJ151" s="94">
        <v>324</v>
      </c>
      <c r="FK151" s="134" t="s">
        <v>5</v>
      </c>
      <c r="FL151" s="135"/>
      <c r="FM151" s="136"/>
      <c r="FN151" s="128"/>
      <c r="FO151" s="134"/>
      <c r="FP151" s="135"/>
      <c r="FQ151" s="136"/>
      <c r="FR151" s="128"/>
      <c r="FS151" s="134"/>
      <c r="FT151" s="137">
        <v>305</v>
      </c>
      <c r="FU151" s="138">
        <v>315</v>
      </c>
      <c r="FV151" s="128">
        <v>310</v>
      </c>
      <c r="FW151" s="134" t="s">
        <v>5</v>
      </c>
      <c r="FX151" s="135"/>
      <c r="FY151" s="136"/>
      <c r="FZ151" s="128"/>
      <c r="GA151" s="134"/>
      <c r="GB151" s="135"/>
      <c r="GC151" s="136"/>
      <c r="GD151" s="94">
        <v>380</v>
      </c>
      <c r="GE151" s="134">
        <v>20</v>
      </c>
      <c r="GF151" s="135"/>
      <c r="GG151" s="136"/>
      <c r="GH151" s="128"/>
      <c r="GI151" s="134"/>
      <c r="GJ151" s="135"/>
      <c r="GK151" s="136"/>
      <c r="GL151" s="128"/>
      <c r="GM151" s="134"/>
      <c r="GN151" s="135"/>
      <c r="GO151" s="136"/>
      <c r="GP151" s="128"/>
      <c r="GQ151" s="134"/>
      <c r="GR151" s="78"/>
      <c r="GS151" s="93">
        <v>9</v>
      </c>
    </row>
    <row r="152" spans="1:201" ht="15.75" x14ac:dyDescent="0.25">
      <c r="A152">
        <v>9</v>
      </c>
      <c r="B152">
        <v>2012</v>
      </c>
      <c r="C152" s="71">
        <v>41179</v>
      </c>
      <c r="D152" s="78"/>
      <c r="E152" s="132"/>
      <c r="F152" s="94">
        <v>374</v>
      </c>
      <c r="G152" s="134">
        <v>1</v>
      </c>
      <c r="H152" s="135"/>
      <c r="I152" s="136"/>
      <c r="J152" s="128"/>
      <c r="K152" s="134"/>
      <c r="L152" s="135"/>
      <c r="M152" s="136"/>
      <c r="N152" s="128"/>
      <c r="O152" s="134"/>
      <c r="P152" s="135"/>
      <c r="Q152" s="136"/>
      <c r="R152" s="128"/>
      <c r="S152" s="134"/>
      <c r="T152" s="135"/>
      <c r="U152" s="136"/>
      <c r="V152" s="94">
        <v>290</v>
      </c>
      <c r="W152" s="134">
        <v>1</v>
      </c>
      <c r="X152" s="135"/>
      <c r="Y152" s="136"/>
      <c r="Z152" s="128"/>
      <c r="AA152" s="134"/>
      <c r="AB152" s="135"/>
      <c r="AC152" s="136"/>
      <c r="AD152" s="128"/>
      <c r="AE152" s="134"/>
      <c r="AF152" s="135"/>
      <c r="AG152" s="136"/>
      <c r="AH152" s="128"/>
      <c r="AI152" s="134"/>
      <c r="AJ152" s="135"/>
      <c r="AK152" s="136"/>
      <c r="AL152" s="94">
        <v>345</v>
      </c>
      <c r="AM152" s="134">
        <v>1</v>
      </c>
      <c r="AN152" s="135"/>
      <c r="AO152" s="136"/>
      <c r="AP152" s="128"/>
      <c r="AQ152" s="134"/>
      <c r="AR152" s="135"/>
      <c r="AS152" s="136"/>
      <c r="AT152" s="128"/>
      <c r="AU152" s="134"/>
      <c r="AV152" s="135"/>
      <c r="AW152" s="136"/>
      <c r="AX152" s="128"/>
      <c r="AY152" s="134"/>
      <c r="AZ152" s="135"/>
      <c r="BA152" s="136"/>
      <c r="BB152" s="94">
        <v>257</v>
      </c>
      <c r="BC152" s="134">
        <v>-6</v>
      </c>
      <c r="BD152" s="135"/>
      <c r="BE152" s="136"/>
      <c r="BF152" s="128"/>
      <c r="BG152" s="134"/>
      <c r="BH152" s="135"/>
      <c r="BI152" s="136"/>
      <c r="BJ152" s="128"/>
      <c r="BK152" s="134"/>
      <c r="BL152" s="135"/>
      <c r="BM152" s="136"/>
      <c r="BN152" s="128"/>
      <c r="BO152" s="134"/>
      <c r="BP152" s="135"/>
      <c r="BQ152" s="136"/>
      <c r="BR152" s="94">
        <v>305</v>
      </c>
      <c r="BS152" s="134">
        <v>2</v>
      </c>
      <c r="BT152" s="135"/>
      <c r="BU152" s="136"/>
      <c r="BV152" s="128"/>
      <c r="BW152" s="134"/>
      <c r="BX152" s="135"/>
      <c r="BY152" s="136"/>
      <c r="BZ152" s="128"/>
      <c r="CA152" s="134"/>
      <c r="CB152" s="135"/>
      <c r="CC152" s="136"/>
      <c r="CD152" s="128"/>
      <c r="CE152" s="134"/>
      <c r="CF152" s="135"/>
      <c r="CG152" s="136"/>
      <c r="CH152" s="94">
        <v>279</v>
      </c>
      <c r="CI152" s="134" t="s">
        <v>5</v>
      </c>
      <c r="CJ152" s="135"/>
      <c r="CK152" s="136"/>
      <c r="CL152" s="128"/>
      <c r="CM152" s="134"/>
      <c r="CN152" s="135"/>
      <c r="CO152" s="136"/>
      <c r="CP152" s="128"/>
      <c r="CQ152" s="134"/>
      <c r="CR152" s="135"/>
      <c r="CS152" s="136"/>
      <c r="CT152" s="128"/>
      <c r="CU152" s="134"/>
      <c r="CV152" s="135"/>
      <c r="CW152" s="136"/>
      <c r="CX152" s="94">
        <v>309</v>
      </c>
      <c r="CY152" s="134" t="s">
        <v>5</v>
      </c>
      <c r="CZ152" s="135"/>
      <c r="DA152" s="136"/>
      <c r="DB152" s="128"/>
      <c r="DC152" s="134"/>
      <c r="DD152" s="135"/>
      <c r="DE152" s="136"/>
      <c r="DF152" s="128"/>
      <c r="DG152" s="134"/>
      <c r="DH152" s="135"/>
      <c r="DI152" s="136"/>
      <c r="DJ152" s="128"/>
      <c r="DK152" s="134"/>
      <c r="DL152" s="135"/>
      <c r="DM152" s="136"/>
      <c r="DN152" s="94">
        <v>286</v>
      </c>
      <c r="DO152" s="134" t="s">
        <v>5</v>
      </c>
      <c r="DP152" s="135"/>
      <c r="DQ152" s="136"/>
      <c r="DR152" s="128"/>
      <c r="DS152" s="134"/>
      <c r="DT152" s="135"/>
      <c r="DU152" s="136"/>
      <c r="DV152" s="128"/>
      <c r="DW152" s="134"/>
      <c r="DX152" s="135"/>
      <c r="DY152" s="136"/>
      <c r="DZ152" s="128"/>
      <c r="EA152" s="134"/>
      <c r="EB152" s="135"/>
      <c r="EC152" s="136"/>
      <c r="ED152" s="94">
        <v>303</v>
      </c>
      <c r="EE152" s="134">
        <v>3</v>
      </c>
      <c r="EF152" s="135"/>
      <c r="EG152" s="136"/>
      <c r="EH152" s="128"/>
      <c r="EI152" s="134"/>
      <c r="EJ152" s="135"/>
      <c r="EK152" s="136"/>
      <c r="EL152" s="128"/>
      <c r="EM152" s="134"/>
      <c r="EN152" s="135"/>
      <c r="EO152" s="136"/>
      <c r="EP152" s="128"/>
      <c r="EQ152" s="134"/>
      <c r="ER152" s="135"/>
      <c r="ES152" s="136"/>
      <c r="ET152" s="94">
        <v>292</v>
      </c>
      <c r="EU152" s="134">
        <v>6</v>
      </c>
      <c r="EV152" s="135"/>
      <c r="EW152" s="136"/>
      <c r="EX152" s="128"/>
      <c r="EY152" s="134"/>
      <c r="EZ152" s="135"/>
      <c r="FA152" s="136"/>
      <c r="FB152" s="128"/>
      <c r="FC152" s="134"/>
      <c r="FD152" s="135"/>
      <c r="FE152" s="136"/>
      <c r="FF152" s="128"/>
      <c r="FG152" s="134"/>
      <c r="FH152" s="135"/>
      <c r="FI152" s="136"/>
      <c r="FJ152" s="94">
        <v>324</v>
      </c>
      <c r="FK152" s="134" t="s">
        <v>5</v>
      </c>
      <c r="FL152" s="135"/>
      <c r="FM152" s="136"/>
      <c r="FN152" s="128"/>
      <c r="FO152" s="134"/>
      <c r="FP152" s="135"/>
      <c r="FQ152" s="136"/>
      <c r="FR152" s="128"/>
      <c r="FS152" s="134"/>
      <c r="FT152" s="137">
        <v>305</v>
      </c>
      <c r="FU152" s="138">
        <v>315</v>
      </c>
      <c r="FV152" s="128">
        <v>310</v>
      </c>
      <c r="FW152" s="134" t="s">
        <v>5</v>
      </c>
      <c r="FX152" s="135"/>
      <c r="FY152" s="136"/>
      <c r="FZ152" s="128"/>
      <c r="GA152" s="134"/>
      <c r="GB152" s="135"/>
      <c r="GC152" s="136"/>
      <c r="GD152" s="94">
        <v>380</v>
      </c>
      <c r="GE152" s="134" t="s">
        <v>5</v>
      </c>
      <c r="GF152" s="135"/>
      <c r="GG152" s="136"/>
      <c r="GH152" s="128"/>
      <c r="GI152" s="134"/>
      <c r="GJ152" s="135"/>
      <c r="GK152" s="136"/>
      <c r="GL152" s="128"/>
      <c r="GM152" s="134"/>
      <c r="GN152" s="135"/>
      <c r="GO152" s="136"/>
      <c r="GP152" s="128"/>
      <c r="GQ152" s="134"/>
      <c r="GR152" s="78"/>
      <c r="GS152" s="93">
        <v>9</v>
      </c>
    </row>
    <row r="153" spans="1:201" ht="15.75" x14ac:dyDescent="0.25">
      <c r="A153">
        <v>10</v>
      </c>
      <c r="B153">
        <v>2012</v>
      </c>
      <c r="C153" s="71">
        <v>41186</v>
      </c>
      <c r="D153" s="78"/>
      <c r="E153" s="132"/>
      <c r="F153" s="94">
        <v>374</v>
      </c>
      <c r="G153" s="134" t="s">
        <v>5</v>
      </c>
      <c r="H153" s="135"/>
      <c r="I153" s="136"/>
      <c r="J153" s="128"/>
      <c r="K153" s="134"/>
      <c r="L153" s="135"/>
      <c r="M153" s="136"/>
      <c r="N153" s="128"/>
      <c r="O153" s="134"/>
      <c r="P153" s="135"/>
      <c r="Q153" s="136"/>
      <c r="R153" s="128"/>
      <c r="S153" s="134"/>
      <c r="T153" s="135"/>
      <c r="U153" s="136"/>
      <c r="V153" s="94">
        <v>290</v>
      </c>
      <c r="W153" s="134" t="s">
        <v>5</v>
      </c>
      <c r="X153" s="135"/>
      <c r="Y153" s="136"/>
      <c r="Z153" s="128"/>
      <c r="AA153" s="134"/>
      <c r="AB153" s="135"/>
      <c r="AC153" s="136"/>
      <c r="AD153" s="128"/>
      <c r="AE153" s="134"/>
      <c r="AF153" s="135"/>
      <c r="AG153" s="136"/>
      <c r="AH153" s="128"/>
      <c r="AI153" s="134"/>
      <c r="AJ153" s="135"/>
      <c r="AK153" s="136"/>
      <c r="AL153" s="94">
        <v>345</v>
      </c>
      <c r="AM153" s="134" t="s">
        <v>5</v>
      </c>
      <c r="AN153" s="135"/>
      <c r="AO153" s="136"/>
      <c r="AP153" s="128"/>
      <c r="AQ153" s="134"/>
      <c r="AR153" s="135"/>
      <c r="AS153" s="136"/>
      <c r="AT153" s="128"/>
      <c r="AU153" s="134"/>
      <c r="AV153" s="135"/>
      <c r="AW153" s="136"/>
      <c r="AX153" s="128"/>
      <c r="AY153" s="134"/>
      <c r="AZ153" s="135"/>
      <c r="BA153" s="136"/>
      <c r="BB153" s="94">
        <v>257</v>
      </c>
      <c r="BC153" s="134" t="s">
        <v>5</v>
      </c>
      <c r="BD153" s="135"/>
      <c r="BE153" s="136"/>
      <c r="BF153" s="128"/>
      <c r="BG153" s="134"/>
      <c r="BH153" s="135"/>
      <c r="BI153" s="136"/>
      <c r="BJ153" s="128"/>
      <c r="BK153" s="134"/>
      <c r="BL153" s="135"/>
      <c r="BM153" s="136"/>
      <c r="BN153" s="128"/>
      <c r="BO153" s="134"/>
      <c r="BP153" s="135"/>
      <c r="BQ153" s="136"/>
      <c r="BR153" s="94">
        <v>307</v>
      </c>
      <c r="BS153" s="134">
        <v>2</v>
      </c>
      <c r="BT153" s="135"/>
      <c r="BU153" s="136"/>
      <c r="BV153" s="128"/>
      <c r="BW153" s="134"/>
      <c r="BX153" s="135"/>
      <c r="BY153" s="136"/>
      <c r="BZ153" s="128"/>
      <c r="CA153" s="134"/>
      <c r="CB153" s="135"/>
      <c r="CC153" s="136"/>
      <c r="CD153" s="128"/>
      <c r="CE153" s="134"/>
      <c r="CF153" s="135"/>
      <c r="CG153" s="136"/>
      <c r="CH153" s="94">
        <v>281</v>
      </c>
      <c r="CI153" s="134">
        <v>2</v>
      </c>
      <c r="CJ153" s="135"/>
      <c r="CK153" s="136"/>
      <c r="CL153" s="128"/>
      <c r="CM153" s="134"/>
      <c r="CN153" s="135"/>
      <c r="CO153" s="136"/>
      <c r="CP153" s="128"/>
      <c r="CQ153" s="134"/>
      <c r="CR153" s="135"/>
      <c r="CS153" s="136"/>
      <c r="CT153" s="128"/>
      <c r="CU153" s="134"/>
      <c r="CV153" s="135"/>
      <c r="CW153" s="136"/>
      <c r="CX153" s="94">
        <v>311</v>
      </c>
      <c r="CY153" s="134">
        <v>2</v>
      </c>
      <c r="CZ153" s="135"/>
      <c r="DA153" s="136"/>
      <c r="DB153" s="128"/>
      <c r="DC153" s="134"/>
      <c r="DD153" s="135"/>
      <c r="DE153" s="136"/>
      <c r="DF153" s="128"/>
      <c r="DG153" s="134"/>
      <c r="DH153" s="135"/>
      <c r="DI153" s="136"/>
      <c r="DJ153" s="128"/>
      <c r="DK153" s="134"/>
      <c r="DL153" s="135"/>
      <c r="DM153" s="136"/>
      <c r="DN153" s="94">
        <v>288</v>
      </c>
      <c r="DO153" s="134">
        <v>2</v>
      </c>
      <c r="DP153" s="135"/>
      <c r="DQ153" s="136"/>
      <c r="DR153" s="128"/>
      <c r="DS153" s="134"/>
      <c r="DT153" s="135"/>
      <c r="DU153" s="136"/>
      <c r="DV153" s="128"/>
      <c r="DW153" s="134"/>
      <c r="DX153" s="135"/>
      <c r="DY153" s="136"/>
      <c r="DZ153" s="128"/>
      <c r="EA153" s="134"/>
      <c r="EB153" s="135"/>
      <c r="EC153" s="136"/>
      <c r="ED153" s="94">
        <v>303</v>
      </c>
      <c r="EE153" s="134" t="s">
        <v>5</v>
      </c>
      <c r="EF153" s="135"/>
      <c r="EG153" s="136"/>
      <c r="EH153" s="128"/>
      <c r="EI153" s="134"/>
      <c r="EJ153" s="135"/>
      <c r="EK153" s="136"/>
      <c r="EL153" s="128"/>
      <c r="EM153" s="134"/>
      <c r="EN153" s="135"/>
      <c r="EO153" s="136"/>
      <c r="EP153" s="128"/>
      <c r="EQ153" s="134"/>
      <c r="ER153" s="135"/>
      <c r="ES153" s="136"/>
      <c r="ET153" s="94">
        <v>289</v>
      </c>
      <c r="EU153" s="134">
        <v>-3</v>
      </c>
      <c r="EV153" s="135"/>
      <c r="EW153" s="136"/>
      <c r="EX153" s="128"/>
      <c r="EY153" s="134"/>
      <c r="EZ153" s="135"/>
      <c r="FA153" s="136"/>
      <c r="FB153" s="128"/>
      <c r="FC153" s="134"/>
      <c r="FD153" s="135"/>
      <c r="FE153" s="136"/>
      <c r="FF153" s="128"/>
      <c r="FG153" s="134"/>
      <c r="FH153" s="135"/>
      <c r="FI153" s="136"/>
      <c r="FJ153" s="94">
        <v>324</v>
      </c>
      <c r="FK153" s="134" t="s">
        <v>5</v>
      </c>
      <c r="FL153" s="135"/>
      <c r="FM153" s="136"/>
      <c r="FN153" s="128"/>
      <c r="FO153" s="134"/>
      <c r="FP153" s="135"/>
      <c r="FQ153" s="136"/>
      <c r="FR153" s="128"/>
      <c r="FS153" s="134"/>
      <c r="FT153" s="137">
        <v>305</v>
      </c>
      <c r="FU153" s="138">
        <v>315</v>
      </c>
      <c r="FV153" s="128">
        <v>310</v>
      </c>
      <c r="FW153" s="134" t="s">
        <v>5</v>
      </c>
      <c r="FX153" s="135"/>
      <c r="FY153" s="136"/>
      <c r="FZ153" s="128"/>
      <c r="GA153" s="134"/>
      <c r="GB153" s="135"/>
      <c r="GC153" s="136"/>
      <c r="GD153" s="94">
        <v>380</v>
      </c>
      <c r="GE153" s="134" t="s">
        <v>5</v>
      </c>
      <c r="GF153" s="135"/>
      <c r="GG153" s="136"/>
      <c r="GH153" s="128"/>
      <c r="GI153" s="134"/>
      <c r="GJ153" s="135"/>
      <c r="GK153" s="136"/>
      <c r="GL153" s="128"/>
      <c r="GM153" s="134"/>
      <c r="GN153" s="135"/>
      <c r="GO153" s="136"/>
      <c r="GP153" s="128"/>
      <c r="GQ153" s="134"/>
      <c r="GR153" s="78"/>
      <c r="GS153" s="93">
        <v>10</v>
      </c>
    </row>
    <row r="154" spans="1:201" ht="15.75" x14ac:dyDescent="0.25">
      <c r="A154">
        <v>10</v>
      </c>
      <c r="B154">
        <v>2012</v>
      </c>
      <c r="C154" s="71">
        <v>41193</v>
      </c>
      <c r="D154" s="78"/>
      <c r="E154" s="132"/>
      <c r="F154" s="94">
        <v>374</v>
      </c>
      <c r="G154" s="134" t="s">
        <v>5</v>
      </c>
      <c r="H154" s="135"/>
      <c r="I154" s="136"/>
      <c r="J154" s="128"/>
      <c r="K154" s="134"/>
      <c r="L154" s="135"/>
      <c r="M154" s="136"/>
      <c r="N154" s="128"/>
      <c r="O154" s="134"/>
      <c r="P154" s="135"/>
      <c r="Q154" s="136"/>
      <c r="R154" s="128"/>
      <c r="S154" s="134"/>
      <c r="T154" s="135"/>
      <c r="U154" s="136"/>
      <c r="V154" s="94">
        <v>290</v>
      </c>
      <c r="W154" s="134" t="s">
        <v>5</v>
      </c>
      <c r="X154" s="135"/>
      <c r="Y154" s="136"/>
      <c r="Z154" s="128"/>
      <c r="AA154" s="134"/>
      <c r="AB154" s="135"/>
      <c r="AC154" s="136"/>
      <c r="AD154" s="128"/>
      <c r="AE154" s="134"/>
      <c r="AF154" s="135"/>
      <c r="AG154" s="136"/>
      <c r="AH154" s="128"/>
      <c r="AI154" s="134"/>
      <c r="AJ154" s="135"/>
      <c r="AK154" s="136"/>
      <c r="AL154" s="94">
        <v>345</v>
      </c>
      <c r="AM154" s="134" t="s">
        <v>5</v>
      </c>
      <c r="AN154" s="135"/>
      <c r="AO154" s="136"/>
      <c r="AP154" s="128"/>
      <c r="AQ154" s="134"/>
      <c r="AR154" s="135"/>
      <c r="AS154" s="136"/>
      <c r="AT154" s="128"/>
      <c r="AU154" s="134"/>
      <c r="AV154" s="135"/>
      <c r="AW154" s="136"/>
      <c r="AX154" s="128"/>
      <c r="AY154" s="134"/>
      <c r="AZ154" s="135"/>
      <c r="BA154" s="136"/>
      <c r="BB154" s="94">
        <v>252</v>
      </c>
      <c r="BC154" s="134">
        <v>-5</v>
      </c>
      <c r="BD154" s="135"/>
      <c r="BE154" s="136"/>
      <c r="BF154" s="128"/>
      <c r="BG154" s="134"/>
      <c r="BH154" s="135"/>
      <c r="BI154" s="136"/>
      <c r="BJ154" s="128"/>
      <c r="BK154" s="134"/>
      <c r="BL154" s="135"/>
      <c r="BM154" s="136"/>
      <c r="BN154" s="128"/>
      <c r="BO154" s="134"/>
      <c r="BP154" s="135"/>
      <c r="BQ154" s="136"/>
      <c r="BR154" s="94">
        <v>303</v>
      </c>
      <c r="BS154" s="134">
        <v>-4</v>
      </c>
      <c r="BT154" s="135"/>
      <c r="BU154" s="136"/>
      <c r="BV154" s="128"/>
      <c r="BW154" s="134"/>
      <c r="BX154" s="135"/>
      <c r="BY154" s="136"/>
      <c r="BZ154" s="128"/>
      <c r="CA154" s="134"/>
      <c r="CB154" s="135"/>
      <c r="CC154" s="136"/>
      <c r="CD154" s="128"/>
      <c r="CE154" s="134"/>
      <c r="CF154" s="135"/>
      <c r="CG154" s="136"/>
      <c r="CH154" s="94">
        <v>279</v>
      </c>
      <c r="CI154" s="134">
        <v>-2</v>
      </c>
      <c r="CJ154" s="135"/>
      <c r="CK154" s="136"/>
      <c r="CL154" s="128"/>
      <c r="CM154" s="134"/>
      <c r="CN154" s="135"/>
      <c r="CO154" s="136"/>
      <c r="CP154" s="128"/>
      <c r="CQ154" s="134"/>
      <c r="CR154" s="135"/>
      <c r="CS154" s="136"/>
      <c r="CT154" s="128"/>
      <c r="CU154" s="134"/>
      <c r="CV154" s="135"/>
      <c r="CW154" s="136"/>
      <c r="CX154" s="94">
        <v>309</v>
      </c>
      <c r="CY154" s="134">
        <v>-2</v>
      </c>
      <c r="CZ154" s="135"/>
      <c r="DA154" s="136"/>
      <c r="DB154" s="128"/>
      <c r="DC154" s="134"/>
      <c r="DD154" s="135"/>
      <c r="DE154" s="136"/>
      <c r="DF154" s="128"/>
      <c r="DG154" s="134"/>
      <c r="DH154" s="135"/>
      <c r="DI154" s="136"/>
      <c r="DJ154" s="128"/>
      <c r="DK154" s="134"/>
      <c r="DL154" s="135"/>
      <c r="DM154" s="136"/>
      <c r="DN154" s="94">
        <v>286</v>
      </c>
      <c r="DO154" s="134">
        <v>-2</v>
      </c>
      <c r="DP154" s="135"/>
      <c r="DQ154" s="136"/>
      <c r="DR154" s="128"/>
      <c r="DS154" s="134"/>
      <c r="DT154" s="135"/>
      <c r="DU154" s="136"/>
      <c r="DV154" s="128"/>
      <c r="DW154" s="134"/>
      <c r="DX154" s="135"/>
      <c r="DY154" s="136"/>
      <c r="DZ154" s="128"/>
      <c r="EA154" s="134"/>
      <c r="EB154" s="135"/>
      <c r="EC154" s="136"/>
      <c r="ED154" s="94">
        <v>303</v>
      </c>
      <c r="EE154" s="134" t="s">
        <v>5</v>
      </c>
      <c r="EF154" s="135"/>
      <c r="EG154" s="136"/>
      <c r="EH154" s="128"/>
      <c r="EI154" s="134"/>
      <c r="EJ154" s="135"/>
      <c r="EK154" s="136"/>
      <c r="EL154" s="128"/>
      <c r="EM154" s="134"/>
      <c r="EN154" s="135"/>
      <c r="EO154" s="136"/>
      <c r="EP154" s="128"/>
      <c r="EQ154" s="134"/>
      <c r="ER154" s="135"/>
      <c r="ES154" s="136"/>
      <c r="ET154" s="94">
        <v>291</v>
      </c>
      <c r="EU154" s="134">
        <v>2</v>
      </c>
      <c r="EV154" s="135"/>
      <c r="EW154" s="136"/>
      <c r="EX154" s="128"/>
      <c r="EY154" s="134"/>
      <c r="EZ154" s="135"/>
      <c r="FA154" s="136"/>
      <c r="FB154" s="128"/>
      <c r="FC154" s="134"/>
      <c r="FD154" s="135"/>
      <c r="FE154" s="136"/>
      <c r="FF154" s="128"/>
      <c r="FG154" s="134"/>
      <c r="FH154" s="135"/>
      <c r="FI154" s="136"/>
      <c r="FJ154" s="94">
        <v>324</v>
      </c>
      <c r="FK154" s="134" t="s">
        <v>5</v>
      </c>
      <c r="FL154" s="135"/>
      <c r="FM154" s="136"/>
      <c r="FN154" s="128"/>
      <c r="FO154" s="134"/>
      <c r="FP154" s="135"/>
      <c r="FQ154" s="136"/>
      <c r="FR154" s="128"/>
      <c r="FS154" s="134"/>
      <c r="FT154" s="135">
        <v>325</v>
      </c>
      <c r="FU154" s="136">
        <v>335</v>
      </c>
      <c r="FV154" s="128">
        <v>330</v>
      </c>
      <c r="FW154" s="134">
        <v>20</v>
      </c>
      <c r="FX154" s="135"/>
      <c r="FY154" s="136"/>
      <c r="FZ154" s="128"/>
      <c r="GA154" s="134"/>
      <c r="GB154" s="135"/>
      <c r="GC154" s="136"/>
      <c r="GD154" s="94">
        <v>367</v>
      </c>
      <c r="GE154" s="134">
        <v>-13</v>
      </c>
      <c r="GF154" s="135"/>
      <c r="GG154" s="136"/>
      <c r="GH154" s="128"/>
      <c r="GI154" s="134"/>
      <c r="GJ154" s="135"/>
      <c r="GK154" s="136"/>
      <c r="GL154" s="128"/>
      <c r="GM154" s="134"/>
      <c r="GN154" s="135"/>
      <c r="GO154" s="136"/>
      <c r="GP154" s="128"/>
      <c r="GQ154" s="134"/>
      <c r="GR154" s="78"/>
      <c r="GS154" s="93">
        <v>10</v>
      </c>
    </row>
    <row r="155" spans="1:201" ht="15.75" x14ac:dyDescent="0.25">
      <c r="A155">
        <v>10</v>
      </c>
      <c r="B155">
        <v>2012</v>
      </c>
      <c r="C155" s="71">
        <v>41200</v>
      </c>
      <c r="D155" s="78"/>
      <c r="E155" s="132"/>
      <c r="F155" s="94">
        <v>371</v>
      </c>
      <c r="G155" s="134">
        <v>-3</v>
      </c>
      <c r="H155" s="135"/>
      <c r="I155" s="136"/>
      <c r="J155" s="128"/>
      <c r="K155" s="134"/>
      <c r="L155" s="135"/>
      <c r="M155" s="136"/>
      <c r="N155" s="128"/>
      <c r="O155" s="134"/>
      <c r="P155" s="135"/>
      <c r="Q155" s="136"/>
      <c r="R155" s="128"/>
      <c r="S155" s="134"/>
      <c r="T155" s="135"/>
      <c r="U155" s="136"/>
      <c r="V155" s="94">
        <v>287</v>
      </c>
      <c r="W155" s="134">
        <v>-3</v>
      </c>
      <c r="X155" s="135"/>
      <c r="Y155" s="136"/>
      <c r="Z155" s="128"/>
      <c r="AA155" s="134"/>
      <c r="AB155" s="135"/>
      <c r="AC155" s="136"/>
      <c r="AD155" s="128"/>
      <c r="AE155" s="134"/>
      <c r="AF155" s="135"/>
      <c r="AG155" s="136"/>
      <c r="AH155" s="128"/>
      <c r="AI155" s="134"/>
      <c r="AJ155" s="135"/>
      <c r="AK155" s="136"/>
      <c r="AL155" s="94">
        <v>342</v>
      </c>
      <c r="AM155" s="134">
        <v>-3</v>
      </c>
      <c r="AN155" s="135"/>
      <c r="AO155" s="136"/>
      <c r="AP155" s="128"/>
      <c r="AQ155" s="134"/>
      <c r="AR155" s="135"/>
      <c r="AS155" s="136"/>
      <c r="AT155" s="128"/>
      <c r="AU155" s="134"/>
      <c r="AV155" s="135"/>
      <c r="AW155" s="136"/>
      <c r="AX155" s="128"/>
      <c r="AY155" s="134"/>
      <c r="AZ155" s="135"/>
      <c r="BA155" s="136"/>
      <c r="BB155" s="94">
        <v>252</v>
      </c>
      <c r="BC155" s="134" t="s">
        <v>5</v>
      </c>
      <c r="BD155" s="135"/>
      <c r="BE155" s="136"/>
      <c r="BF155" s="128"/>
      <c r="BG155" s="134"/>
      <c r="BH155" s="135"/>
      <c r="BI155" s="136"/>
      <c r="BJ155" s="128"/>
      <c r="BK155" s="134"/>
      <c r="BL155" s="135"/>
      <c r="BM155" s="136"/>
      <c r="BN155" s="128"/>
      <c r="BO155" s="134"/>
      <c r="BP155" s="135"/>
      <c r="BQ155" s="136"/>
      <c r="BR155" s="94">
        <v>303</v>
      </c>
      <c r="BS155" s="134" t="s">
        <v>5</v>
      </c>
      <c r="BT155" s="135"/>
      <c r="BU155" s="136"/>
      <c r="BV155" s="128"/>
      <c r="BW155" s="134"/>
      <c r="BX155" s="135"/>
      <c r="BY155" s="136"/>
      <c r="BZ155" s="128"/>
      <c r="CA155" s="134"/>
      <c r="CB155" s="135"/>
      <c r="CC155" s="136"/>
      <c r="CD155" s="128"/>
      <c r="CE155" s="134"/>
      <c r="CF155" s="135"/>
      <c r="CG155" s="136"/>
      <c r="CH155" s="94">
        <v>279</v>
      </c>
      <c r="CI155" s="134" t="s">
        <v>5</v>
      </c>
      <c r="CJ155" s="135"/>
      <c r="CK155" s="136"/>
      <c r="CL155" s="128"/>
      <c r="CM155" s="134"/>
      <c r="CN155" s="135"/>
      <c r="CO155" s="136"/>
      <c r="CP155" s="128"/>
      <c r="CQ155" s="134"/>
      <c r="CR155" s="135"/>
      <c r="CS155" s="136"/>
      <c r="CT155" s="128"/>
      <c r="CU155" s="134"/>
      <c r="CV155" s="135"/>
      <c r="CW155" s="136"/>
      <c r="CX155" s="94">
        <v>309</v>
      </c>
      <c r="CY155" s="134" t="s">
        <v>5</v>
      </c>
      <c r="CZ155" s="135"/>
      <c r="DA155" s="136"/>
      <c r="DB155" s="128"/>
      <c r="DC155" s="134"/>
      <c r="DD155" s="135"/>
      <c r="DE155" s="136"/>
      <c r="DF155" s="128"/>
      <c r="DG155" s="134"/>
      <c r="DH155" s="135"/>
      <c r="DI155" s="136"/>
      <c r="DJ155" s="128"/>
      <c r="DK155" s="134"/>
      <c r="DL155" s="135"/>
      <c r="DM155" s="136"/>
      <c r="DN155" s="94">
        <v>286</v>
      </c>
      <c r="DO155" s="134" t="s">
        <v>5</v>
      </c>
      <c r="DP155" s="135"/>
      <c r="DQ155" s="136"/>
      <c r="DR155" s="128"/>
      <c r="DS155" s="134"/>
      <c r="DT155" s="135"/>
      <c r="DU155" s="136"/>
      <c r="DV155" s="128"/>
      <c r="DW155" s="134"/>
      <c r="DX155" s="135"/>
      <c r="DY155" s="136"/>
      <c r="DZ155" s="128"/>
      <c r="EA155" s="134"/>
      <c r="EB155" s="135"/>
      <c r="EC155" s="136"/>
      <c r="ED155" s="94">
        <v>299</v>
      </c>
      <c r="EE155" s="134">
        <v>-4</v>
      </c>
      <c r="EF155" s="135"/>
      <c r="EG155" s="136"/>
      <c r="EH155" s="128"/>
      <c r="EI155" s="134"/>
      <c r="EJ155" s="135"/>
      <c r="EK155" s="136"/>
      <c r="EL155" s="128"/>
      <c r="EM155" s="134"/>
      <c r="EN155" s="135"/>
      <c r="EO155" s="136"/>
      <c r="EP155" s="128"/>
      <c r="EQ155" s="134"/>
      <c r="ER155" s="135"/>
      <c r="ES155" s="136"/>
      <c r="ET155" s="94">
        <v>284</v>
      </c>
      <c r="EU155" s="134">
        <v>-7</v>
      </c>
      <c r="EV155" s="135"/>
      <c r="EW155" s="136"/>
      <c r="EX155" s="128"/>
      <c r="EY155" s="134"/>
      <c r="EZ155" s="135"/>
      <c r="FA155" s="136"/>
      <c r="FB155" s="128"/>
      <c r="FC155" s="134"/>
      <c r="FD155" s="135"/>
      <c r="FE155" s="136"/>
      <c r="FF155" s="128"/>
      <c r="FG155" s="134"/>
      <c r="FH155" s="135"/>
      <c r="FI155" s="136"/>
      <c r="FJ155" s="94">
        <v>329</v>
      </c>
      <c r="FK155" s="134">
        <v>5</v>
      </c>
      <c r="FL155" s="135"/>
      <c r="FM155" s="136"/>
      <c r="FN155" s="128"/>
      <c r="FO155" s="134"/>
      <c r="FP155" s="135"/>
      <c r="FQ155" s="136"/>
      <c r="FR155" s="128"/>
      <c r="FS155" s="134"/>
      <c r="FT155" s="135">
        <v>325</v>
      </c>
      <c r="FU155" s="136">
        <v>335</v>
      </c>
      <c r="FV155" s="128">
        <v>330</v>
      </c>
      <c r="FW155" s="134" t="s">
        <v>5</v>
      </c>
      <c r="FX155" s="135"/>
      <c r="FY155" s="136"/>
      <c r="FZ155" s="128"/>
      <c r="GA155" s="134"/>
      <c r="GB155" s="135"/>
      <c r="GC155" s="136"/>
      <c r="GD155" s="94">
        <v>367</v>
      </c>
      <c r="GE155" s="134" t="s">
        <v>5</v>
      </c>
      <c r="GF155" s="135"/>
      <c r="GG155" s="136"/>
      <c r="GH155" s="128"/>
      <c r="GI155" s="134"/>
      <c r="GJ155" s="135"/>
      <c r="GK155" s="136"/>
      <c r="GL155" s="128"/>
      <c r="GM155" s="134"/>
      <c r="GN155" s="135"/>
      <c r="GO155" s="136"/>
      <c r="GP155" s="128"/>
      <c r="GQ155" s="134"/>
      <c r="GR155" s="78"/>
      <c r="GS155" s="93">
        <v>10</v>
      </c>
    </row>
    <row r="156" spans="1:201" ht="15.75" x14ac:dyDescent="0.25">
      <c r="A156">
        <v>10</v>
      </c>
      <c r="B156">
        <v>2012</v>
      </c>
      <c r="C156" s="71">
        <v>41207</v>
      </c>
      <c r="D156" s="78"/>
      <c r="E156" s="132"/>
      <c r="F156" s="94">
        <v>371</v>
      </c>
      <c r="G156" s="134" t="s">
        <v>5</v>
      </c>
      <c r="H156" s="135"/>
      <c r="I156" s="136"/>
      <c r="J156" s="128"/>
      <c r="K156" s="134"/>
      <c r="L156" s="135"/>
      <c r="M156" s="136"/>
      <c r="N156" s="128"/>
      <c r="O156" s="134"/>
      <c r="P156" s="135"/>
      <c r="Q156" s="136"/>
      <c r="R156" s="128"/>
      <c r="S156" s="134"/>
      <c r="T156" s="135"/>
      <c r="U156" s="136"/>
      <c r="V156" s="94">
        <v>287</v>
      </c>
      <c r="W156" s="134" t="s">
        <v>5</v>
      </c>
      <c r="X156" s="135"/>
      <c r="Y156" s="136"/>
      <c r="Z156" s="128"/>
      <c r="AA156" s="134"/>
      <c r="AB156" s="135"/>
      <c r="AC156" s="136"/>
      <c r="AD156" s="128"/>
      <c r="AE156" s="134"/>
      <c r="AF156" s="135"/>
      <c r="AG156" s="136"/>
      <c r="AH156" s="128"/>
      <c r="AI156" s="134"/>
      <c r="AJ156" s="135"/>
      <c r="AK156" s="136"/>
      <c r="AL156" s="94">
        <v>342</v>
      </c>
      <c r="AM156" s="134" t="s">
        <v>5</v>
      </c>
      <c r="AN156" s="135"/>
      <c r="AO156" s="136"/>
      <c r="AP156" s="128"/>
      <c r="AQ156" s="134"/>
      <c r="AR156" s="135"/>
      <c r="AS156" s="136"/>
      <c r="AT156" s="128"/>
      <c r="AU156" s="134"/>
      <c r="AV156" s="135"/>
      <c r="AW156" s="136"/>
      <c r="AX156" s="128"/>
      <c r="AY156" s="134"/>
      <c r="AZ156" s="135"/>
      <c r="BA156" s="136"/>
      <c r="BB156" s="94">
        <v>252</v>
      </c>
      <c r="BC156" s="134" t="s">
        <v>5</v>
      </c>
      <c r="BD156" s="135"/>
      <c r="BE156" s="136"/>
      <c r="BF156" s="128"/>
      <c r="BG156" s="134"/>
      <c r="BH156" s="135"/>
      <c r="BI156" s="136"/>
      <c r="BJ156" s="128"/>
      <c r="BK156" s="134"/>
      <c r="BL156" s="135"/>
      <c r="BM156" s="136"/>
      <c r="BN156" s="128"/>
      <c r="BO156" s="134"/>
      <c r="BP156" s="135"/>
      <c r="BQ156" s="136"/>
      <c r="BR156" s="94">
        <v>303</v>
      </c>
      <c r="BS156" s="134" t="s">
        <v>5</v>
      </c>
      <c r="BT156" s="135"/>
      <c r="BU156" s="136"/>
      <c r="BV156" s="128"/>
      <c r="BW156" s="134"/>
      <c r="BX156" s="135"/>
      <c r="BY156" s="136"/>
      <c r="BZ156" s="128"/>
      <c r="CA156" s="134"/>
      <c r="CB156" s="135"/>
      <c r="CC156" s="136"/>
      <c r="CD156" s="128"/>
      <c r="CE156" s="134"/>
      <c r="CF156" s="135"/>
      <c r="CG156" s="136"/>
      <c r="CH156" s="94">
        <v>279</v>
      </c>
      <c r="CI156" s="134" t="s">
        <v>5</v>
      </c>
      <c r="CJ156" s="135"/>
      <c r="CK156" s="136"/>
      <c r="CL156" s="128"/>
      <c r="CM156" s="134"/>
      <c r="CN156" s="135"/>
      <c r="CO156" s="136"/>
      <c r="CP156" s="128"/>
      <c r="CQ156" s="134"/>
      <c r="CR156" s="135"/>
      <c r="CS156" s="136"/>
      <c r="CT156" s="128"/>
      <c r="CU156" s="134"/>
      <c r="CV156" s="135"/>
      <c r="CW156" s="136"/>
      <c r="CX156" s="94">
        <v>309</v>
      </c>
      <c r="CY156" s="134" t="s">
        <v>5</v>
      </c>
      <c r="CZ156" s="135"/>
      <c r="DA156" s="136"/>
      <c r="DB156" s="128"/>
      <c r="DC156" s="134"/>
      <c r="DD156" s="135"/>
      <c r="DE156" s="136"/>
      <c r="DF156" s="128"/>
      <c r="DG156" s="134"/>
      <c r="DH156" s="135"/>
      <c r="DI156" s="136"/>
      <c r="DJ156" s="128"/>
      <c r="DK156" s="134"/>
      <c r="DL156" s="135"/>
      <c r="DM156" s="136"/>
      <c r="DN156" s="94">
        <v>286</v>
      </c>
      <c r="DO156" s="134" t="s">
        <v>5</v>
      </c>
      <c r="DP156" s="135"/>
      <c r="DQ156" s="136"/>
      <c r="DR156" s="128"/>
      <c r="DS156" s="134"/>
      <c r="DT156" s="135"/>
      <c r="DU156" s="136"/>
      <c r="DV156" s="128"/>
      <c r="DW156" s="134"/>
      <c r="DX156" s="135"/>
      <c r="DY156" s="136"/>
      <c r="DZ156" s="128"/>
      <c r="EA156" s="134"/>
      <c r="EB156" s="135"/>
      <c r="EC156" s="136"/>
      <c r="ED156" s="94">
        <v>299</v>
      </c>
      <c r="EE156" s="134" t="s">
        <v>5</v>
      </c>
      <c r="EF156" s="135"/>
      <c r="EG156" s="136"/>
      <c r="EH156" s="128"/>
      <c r="EI156" s="134"/>
      <c r="EJ156" s="135"/>
      <c r="EK156" s="136"/>
      <c r="EL156" s="128"/>
      <c r="EM156" s="134"/>
      <c r="EN156" s="135"/>
      <c r="EO156" s="136"/>
      <c r="EP156" s="128"/>
      <c r="EQ156" s="134"/>
      <c r="ER156" s="135"/>
      <c r="ES156" s="136"/>
      <c r="ET156" s="94">
        <v>284</v>
      </c>
      <c r="EU156" s="134" t="s">
        <v>5</v>
      </c>
      <c r="EV156" s="135"/>
      <c r="EW156" s="136"/>
      <c r="EX156" s="128"/>
      <c r="EY156" s="134"/>
      <c r="EZ156" s="135"/>
      <c r="FA156" s="136"/>
      <c r="FB156" s="128"/>
      <c r="FC156" s="134"/>
      <c r="FD156" s="135"/>
      <c r="FE156" s="136"/>
      <c r="FF156" s="128"/>
      <c r="FG156" s="134"/>
      <c r="FH156" s="135"/>
      <c r="FI156" s="136"/>
      <c r="FJ156" s="94">
        <v>329</v>
      </c>
      <c r="FK156" s="134" t="s">
        <v>5</v>
      </c>
      <c r="FL156" s="135"/>
      <c r="FM156" s="136"/>
      <c r="FN156" s="128"/>
      <c r="FO156" s="134"/>
      <c r="FP156" s="135"/>
      <c r="FQ156" s="136"/>
      <c r="FR156" s="128"/>
      <c r="FS156" s="134"/>
      <c r="FT156" s="137">
        <v>325</v>
      </c>
      <c r="FU156" s="138">
        <v>335</v>
      </c>
      <c r="FV156" s="128">
        <v>330</v>
      </c>
      <c r="FW156" s="134" t="s">
        <v>5</v>
      </c>
      <c r="FX156" s="135"/>
      <c r="FY156" s="136"/>
      <c r="FZ156" s="128"/>
      <c r="GA156" s="134"/>
      <c r="GB156" s="135"/>
      <c r="GC156" s="136"/>
      <c r="GD156" s="94">
        <v>367</v>
      </c>
      <c r="GE156" s="134" t="s">
        <v>5</v>
      </c>
      <c r="GF156" s="135"/>
      <c r="GG156" s="136"/>
      <c r="GH156" s="128"/>
      <c r="GI156" s="134"/>
      <c r="GJ156" s="135"/>
      <c r="GK156" s="136"/>
      <c r="GL156" s="128"/>
      <c r="GM156" s="134"/>
      <c r="GN156" s="135"/>
      <c r="GO156" s="136"/>
      <c r="GP156" s="128"/>
      <c r="GQ156" s="134"/>
      <c r="GR156" s="78"/>
      <c r="GS156" s="93">
        <v>10</v>
      </c>
    </row>
    <row r="157" spans="1:201" ht="15.75" x14ac:dyDescent="0.25">
      <c r="A157">
        <v>11</v>
      </c>
      <c r="B157">
        <v>2012</v>
      </c>
      <c r="C157" s="71">
        <v>41214</v>
      </c>
      <c r="D157" s="78"/>
      <c r="E157" s="132"/>
      <c r="F157" s="94">
        <v>380</v>
      </c>
      <c r="G157" s="134">
        <v>9</v>
      </c>
      <c r="H157" s="135"/>
      <c r="I157" s="136"/>
      <c r="J157" s="128"/>
      <c r="K157" s="134"/>
      <c r="L157" s="135"/>
      <c r="M157" s="136"/>
      <c r="N157" s="128"/>
      <c r="O157" s="134"/>
      <c r="P157" s="135"/>
      <c r="Q157" s="136"/>
      <c r="R157" s="128"/>
      <c r="S157" s="134"/>
      <c r="T157" s="135"/>
      <c r="U157" s="136"/>
      <c r="V157" s="94">
        <v>296</v>
      </c>
      <c r="W157" s="134">
        <v>9</v>
      </c>
      <c r="X157" s="135"/>
      <c r="Y157" s="136"/>
      <c r="Z157" s="128"/>
      <c r="AA157" s="134"/>
      <c r="AB157" s="135"/>
      <c r="AC157" s="136"/>
      <c r="AD157" s="128"/>
      <c r="AE157" s="134"/>
      <c r="AF157" s="135"/>
      <c r="AG157" s="136"/>
      <c r="AH157" s="128"/>
      <c r="AI157" s="134"/>
      <c r="AJ157" s="135"/>
      <c r="AK157" s="136"/>
      <c r="AL157" s="94">
        <v>351</v>
      </c>
      <c r="AM157" s="134">
        <v>9</v>
      </c>
      <c r="AN157" s="135"/>
      <c r="AO157" s="136"/>
      <c r="AP157" s="128"/>
      <c r="AQ157" s="134"/>
      <c r="AR157" s="135"/>
      <c r="AS157" s="136"/>
      <c r="AT157" s="128"/>
      <c r="AU157" s="134"/>
      <c r="AV157" s="135"/>
      <c r="AW157" s="136"/>
      <c r="AX157" s="128"/>
      <c r="AY157" s="134"/>
      <c r="AZ157" s="135"/>
      <c r="BA157" s="136"/>
      <c r="BB157" s="94">
        <v>259</v>
      </c>
      <c r="BC157" s="134">
        <v>7</v>
      </c>
      <c r="BD157" s="135"/>
      <c r="BE157" s="136"/>
      <c r="BF157" s="128"/>
      <c r="BG157" s="134"/>
      <c r="BH157" s="135"/>
      <c r="BI157" s="136"/>
      <c r="BJ157" s="128"/>
      <c r="BK157" s="134"/>
      <c r="BL157" s="135"/>
      <c r="BM157" s="136"/>
      <c r="BN157" s="128"/>
      <c r="BO157" s="134"/>
      <c r="BP157" s="135"/>
      <c r="BQ157" s="136"/>
      <c r="BR157" s="94">
        <v>310</v>
      </c>
      <c r="BS157" s="134">
        <v>7</v>
      </c>
      <c r="BT157" s="135"/>
      <c r="BU157" s="136"/>
      <c r="BV157" s="128"/>
      <c r="BW157" s="134"/>
      <c r="BX157" s="135"/>
      <c r="BY157" s="136"/>
      <c r="BZ157" s="128"/>
      <c r="CA157" s="134"/>
      <c r="CB157" s="135"/>
      <c r="CC157" s="136"/>
      <c r="CD157" s="128"/>
      <c r="CE157" s="134"/>
      <c r="CF157" s="135"/>
      <c r="CG157" s="136"/>
      <c r="CH157" s="94">
        <v>273</v>
      </c>
      <c r="CI157" s="134">
        <v>-6</v>
      </c>
      <c r="CJ157" s="135"/>
      <c r="CK157" s="136"/>
      <c r="CL157" s="128"/>
      <c r="CM157" s="134"/>
      <c r="CN157" s="135"/>
      <c r="CO157" s="136"/>
      <c r="CP157" s="128"/>
      <c r="CQ157" s="134"/>
      <c r="CR157" s="135"/>
      <c r="CS157" s="136"/>
      <c r="CT157" s="128"/>
      <c r="CU157" s="134"/>
      <c r="CV157" s="135"/>
      <c r="CW157" s="136"/>
      <c r="CX157" s="94">
        <v>303</v>
      </c>
      <c r="CY157" s="134">
        <v>-6</v>
      </c>
      <c r="CZ157" s="135"/>
      <c r="DA157" s="136"/>
      <c r="DB157" s="128"/>
      <c r="DC157" s="134"/>
      <c r="DD157" s="135"/>
      <c r="DE157" s="136"/>
      <c r="DF157" s="128"/>
      <c r="DG157" s="134"/>
      <c r="DH157" s="135"/>
      <c r="DI157" s="136"/>
      <c r="DJ157" s="128"/>
      <c r="DK157" s="134"/>
      <c r="DL157" s="135"/>
      <c r="DM157" s="136"/>
      <c r="DN157" s="94">
        <v>280</v>
      </c>
      <c r="DO157" s="134">
        <v>-6</v>
      </c>
      <c r="DP157" s="135"/>
      <c r="DQ157" s="136"/>
      <c r="DR157" s="128"/>
      <c r="DS157" s="134"/>
      <c r="DT157" s="135"/>
      <c r="DU157" s="136"/>
      <c r="DV157" s="128"/>
      <c r="DW157" s="134"/>
      <c r="DX157" s="135"/>
      <c r="DY157" s="136"/>
      <c r="DZ157" s="128"/>
      <c r="EA157" s="134"/>
      <c r="EB157" s="135"/>
      <c r="EC157" s="136"/>
      <c r="ED157" s="94">
        <v>293</v>
      </c>
      <c r="EE157" s="134">
        <v>-6</v>
      </c>
      <c r="EF157" s="135"/>
      <c r="EG157" s="136"/>
      <c r="EH157" s="128"/>
      <c r="EI157" s="134"/>
      <c r="EJ157" s="135"/>
      <c r="EK157" s="136"/>
      <c r="EL157" s="128"/>
      <c r="EM157" s="134"/>
      <c r="EN157" s="135"/>
      <c r="EO157" s="136"/>
      <c r="EP157" s="128"/>
      <c r="EQ157" s="134"/>
      <c r="ER157" s="135"/>
      <c r="ES157" s="136"/>
      <c r="ET157" s="94">
        <v>278</v>
      </c>
      <c r="EU157" s="134">
        <v>-6</v>
      </c>
      <c r="EV157" s="135"/>
      <c r="EW157" s="136"/>
      <c r="EX157" s="128"/>
      <c r="EY157" s="134"/>
      <c r="EZ157" s="135"/>
      <c r="FA157" s="136"/>
      <c r="FB157" s="128"/>
      <c r="FC157" s="134"/>
      <c r="FD157" s="135"/>
      <c r="FE157" s="136"/>
      <c r="FF157" s="128"/>
      <c r="FG157" s="134"/>
      <c r="FH157" s="135"/>
      <c r="FI157" s="136"/>
      <c r="FJ157" s="94">
        <v>329</v>
      </c>
      <c r="FK157" s="134" t="s">
        <v>5</v>
      </c>
      <c r="FL157" s="135"/>
      <c r="FM157" s="136"/>
      <c r="FN157" s="128"/>
      <c r="FO157" s="134"/>
      <c r="FP157" s="135"/>
      <c r="FQ157" s="136"/>
      <c r="FR157" s="128"/>
      <c r="FS157" s="134"/>
      <c r="FT157" s="137">
        <v>345</v>
      </c>
      <c r="FU157" s="138">
        <v>355</v>
      </c>
      <c r="FV157" s="128">
        <v>350</v>
      </c>
      <c r="FW157" s="134">
        <v>20</v>
      </c>
      <c r="FX157" s="135"/>
      <c r="FY157" s="136"/>
      <c r="FZ157" s="128"/>
      <c r="GA157" s="134"/>
      <c r="GB157" s="135"/>
      <c r="GC157" s="136"/>
      <c r="GD157" s="94">
        <v>362</v>
      </c>
      <c r="GE157" s="134">
        <v>-5</v>
      </c>
      <c r="GF157" s="135"/>
      <c r="GG157" s="136"/>
      <c r="GH157" s="128"/>
      <c r="GI157" s="134"/>
      <c r="GJ157" s="135"/>
      <c r="GK157" s="136"/>
      <c r="GL157" s="128"/>
      <c r="GM157" s="134"/>
      <c r="GN157" s="135"/>
      <c r="GO157" s="136"/>
      <c r="GP157" s="128"/>
      <c r="GQ157" s="134"/>
      <c r="GR157" s="78"/>
      <c r="GS157" s="93">
        <v>11</v>
      </c>
    </row>
    <row r="158" spans="1:201" ht="15.75" x14ac:dyDescent="0.25">
      <c r="A158">
        <v>11</v>
      </c>
      <c r="B158">
        <v>2012</v>
      </c>
      <c r="C158" s="71">
        <v>41221</v>
      </c>
      <c r="D158" s="78"/>
      <c r="E158" s="132"/>
      <c r="F158" s="94">
        <v>373</v>
      </c>
      <c r="G158" s="134">
        <v>-7</v>
      </c>
      <c r="H158" s="135"/>
      <c r="I158" s="136"/>
      <c r="J158" s="128"/>
      <c r="K158" s="134"/>
      <c r="L158" s="135"/>
      <c r="M158" s="136"/>
      <c r="N158" s="128"/>
      <c r="O158" s="134"/>
      <c r="P158" s="135"/>
      <c r="Q158" s="136"/>
      <c r="R158" s="128"/>
      <c r="S158" s="134"/>
      <c r="T158" s="135"/>
      <c r="U158" s="136"/>
      <c r="V158" s="94">
        <v>295</v>
      </c>
      <c r="W158" s="134">
        <v>-1</v>
      </c>
      <c r="X158" s="135"/>
      <c r="Y158" s="136"/>
      <c r="Z158" s="128"/>
      <c r="AA158" s="134"/>
      <c r="AB158" s="135"/>
      <c r="AC158" s="136"/>
      <c r="AD158" s="128"/>
      <c r="AE158" s="134"/>
      <c r="AF158" s="135"/>
      <c r="AG158" s="136"/>
      <c r="AH158" s="128"/>
      <c r="AI158" s="134"/>
      <c r="AJ158" s="135"/>
      <c r="AK158" s="136"/>
      <c r="AL158" s="94">
        <v>351</v>
      </c>
      <c r="AM158" s="134" t="s">
        <v>5</v>
      </c>
      <c r="AN158" s="135"/>
      <c r="AO158" s="136"/>
      <c r="AP158" s="128"/>
      <c r="AQ158" s="134"/>
      <c r="AR158" s="135"/>
      <c r="AS158" s="136"/>
      <c r="AT158" s="128"/>
      <c r="AU158" s="134"/>
      <c r="AV158" s="135"/>
      <c r="AW158" s="136"/>
      <c r="AX158" s="128"/>
      <c r="AY158" s="134"/>
      <c r="AZ158" s="135"/>
      <c r="BA158" s="136"/>
      <c r="BB158" s="94">
        <v>256</v>
      </c>
      <c r="BC158" s="134">
        <v>-3</v>
      </c>
      <c r="BD158" s="135"/>
      <c r="BE158" s="136"/>
      <c r="BF158" s="128"/>
      <c r="BG158" s="134"/>
      <c r="BH158" s="135"/>
      <c r="BI158" s="136"/>
      <c r="BJ158" s="128"/>
      <c r="BK158" s="134"/>
      <c r="BL158" s="135"/>
      <c r="BM158" s="136"/>
      <c r="BN158" s="128"/>
      <c r="BO158" s="134"/>
      <c r="BP158" s="135"/>
      <c r="BQ158" s="136"/>
      <c r="BR158" s="94">
        <v>307</v>
      </c>
      <c r="BS158" s="134">
        <v>-3</v>
      </c>
      <c r="BT158" s="135"/>
      <c r="BU158" s="136"/>
      <c r="BV158" s="128"/>
      <c r="BW158" s="134"/>
      <c r="BX158" s="135"/>
      <c r="BY158" s="136"/>
      <c r="BZ158" s="128"/>
      <c r="CA158" s="134"/>
      <c r="CB158" s="135"/>
      <c r="CC158" s="136"/>
      <c r="CD158" s="128"/>
      <c r="CE158" s="134"/>
      <c r="CF158" s="135"/>
      <c r="CG158" s="136"/>
      <c r="CH158" s="94">
        <v>273</v>
      </c>
      <c r="CI158" s="134" t="s">
        <v>5</v>
      </c>
      <c r="CJ158" s="135"/>
      <c r="CK158" s="136"/>
      <c r="CL158" s="128"/>
      <c r="CM158" s="134"/>
      <c r="CN158" s="135"/>
      <c r="CO158" s="136"/>
      <c r="CP158" s="128"/>
      <c r="CQ158" s="134"/>
      <c r="CR158" s="135"/>
      <c r="CS158" s="136"/>
      <c r="CT158" s="128"/>
      <c r="CU158" s="134"/>
      <c r="CV158" s="135"/>
      <c r="CW158" s="136"/>
      <c r="CX158" s="94">
        <v>303</v>
      </c>
      <c r="CY158" s="134" t="s">
        <v>5</v>
      </c>
      <c r="CZ158" s="135"/>
      <c r="DA158" s="136"/>
      <c r="DB158" s="128"/>
      <c r="DC158" s="134"/>
      <c r="DD158" s="135"/>
      <c r="DE158" s="136"/>
      <c r="DF158" s="128"/>
      <c r="DG158" s="134"/>
      <c r="DH158" s="135"/>
      <c r="DI158" s="136"/>
      <c r="DJ158" s="128"/>
      <c r="DK158" s="134"/>
      <c r="DL158" s="135"/>
      <c r="DM158" s="136"/>
      <c r="DN158" s="94">
        <v>280</v>
      </c>
      <c r="DO158" s="134" t="s">
        <v>5</v>
      </c>
      <c r="DP158" s="135"/>
      <c r="DQ158" s="136"/>
      <c r="DR158" s="128"/>
      <c r="DS158" s="134"/>
      <c r="DT158" s="135"/>
      <c r="DU158" s="136"/>
      <c r="DV158" s="128"/>
      <c r="DW158" s="134"/>
      <c r="DX158" s="135"/>
      <c r="DY158" s="136"/>
      <c r="DZ158" s="128"/>
      <c r="EA158" s="134"/>
      <c r="EB158" s="135"/>
      <c r="EC158" s="136"/>
      <c r="ED158" s="94">
        <v>292</v>
      </c>
      <c r="EE158" s="134">
        <v>-1</v>
      </c>
      <c r="EF158" s="135"/>
      <c r="EG158" s="136"/>
      <c r="EH158" s="128"/>
      <c r="EI158" s="134"/>
      <c r="EJ158" s="135"/>
      <c r="EK158" s="136"/>
      <c r="EL158" s="128"/>
      <c r="EM158" s="134"/>
      <c r="EN158" s="135"/>
      <c r="EO158" s="136"/>
      <c r="EP158" s="128"/>
      <c r="EQ158" s="134"/>
      <c r="ER158" s="135"/>
      <c r="ES158" s="136"/>
      <c r="ET158" s="94">
        <v>279</v>
      </c>
      <c r="EU158" s="134">
        <v>1</v>
      </c>
      <c r="EV158" s="135"/>
      <c r="EW158" s="136"/>
      <c r="EX158" s="128"/>
      <c r="EY158" s="134"/>
      <c r="EZ158" s="135"/>
      <c r="FA158" s="136"/>
      <c r="FB158" s="128"/>
      <c r="FC158" s="134"/>
      <c r="FD158" s="135"/>
      <c r="FE158" s="136"/>
      <c r="FF158" s="128"/>
      <c r="FG158" s="134"/>
      <c r="FH158" s="135"/>
      <c r="FI158" s="136"/>
      <c r="FJ158" s="94">
        <v>329</v>
      </c>
      <c r="FK158" s="134" t="s">
        <v>5</v>
      </c>
      <c r="FL158" s="135"/>
      <c r="FM158" s="136"/>
      <c r="FN158" s="128"/>
      <c r="FO158" s="134"/>
      <c r="FP158" s="135"/>
      <c r="FQ158" s="136"/>
      <c r="FR158" s="128"/>
      <c r="FS158" s="134"/>
      <c r="FT158" s="137">
        <v>340</v>
      </c>
      <c r="FU158" s="138">
        <v>350</v>
      </c>
      <c r="FV158" s="128">
        <v>345</v>
      </c>
      <c r="FW158" s="134">
        <v>-5</v>
      </c>
      <c r="FX158" s="135"/>
      <c r="FY158" s="136"/>
      <c r="FZ158" s="128"/>
      <c r="GA158" s="134"/>
      <c r="GB158" s="135"/>
      <c r="GC158" s="136"/>
      <c r="GD158" s="94">
        <v>362</v>
      </c>
      <c r="GE158" s="134" t="s">
        <v>5</v>
      </c>
      <c r="GF158" s="135"/>
      <c r="GG158" s="136"/>
      <c r="GH158" s="128"/>
      <c r="GI158" s="134"/>
      <c r="GJ158" s="135"/>
      <c r="GK158" s="136"/>
      <c r="GL158" s="128"/>
      <c r="GM158" s="134"/>
      <c r="GN158" s="135"/>
      <c r="GO158" s="136"/>
      <c r="GP158" s="128"/>
      <c r="GQ158" s="134"/>
      <c r="GR158" s="78"/>
      <c r="GS158" s="93">
        <v>11</v>
      </c>
    </row>
    <row r="159" spans="1:201" ht="15.75" x14ac:dyDescent="0.25">
      <c r="A159">
        <v>11</v>
      </c>
      <c r="B159">
        <v>2012</v>
      </c>
      <c r="C159" s="71">
        <v>41228</v>
      </c>
      <c r="D159" s="78"/>
      <c r="E159" s="132"/>
      <c r="F159" s="94">
        <v>375</v>
      </c>
      <c r="G159" s="134">
        <v>2</v>
      </c>
      <c r="H159" s="135"/>
      <c r="I159" s="136"/>
      <c r="J159" s="128"/>
      <c r="K159" s="134"/>
      <c r="L159" s="135"/>
      <c r="M159" s="136"/>
      <c r="N159" s="128"/>
      <c r="O159" s="134"/>
      <c r="P159" s="135"/>
      <c r="Q159" s="136"/>
      <c r="R159" s="128"/>
      <c r="S159" s="134"/>
      <c r="T159" s="135"/>
      <c r="U159" s="136"/>
      <c r="V159" s="94">
        <v>297</v>
      </c>
      <c r="W159" s="134">
        <v>2</v>
      </c>
      <c r="X159" s="135"/>
      <c r="Y159" s="136"/>
      <c r="Z159" s="128"/>
      <c r="AA159" s="134"/>
      <c r="AB159" s="135"/>
      <c r="AC159" s="136"/>
      <c r="AD159" s="128"/>
      <c r="AE159" s="134"/>
      <c r="AF159" s="135"/>
      <c r="AG159" s="136"/>
      <c r="AH159" s="128"/>
      <c r="AI159" s="134"/>
      <c r="AJ159" s="135"/>
      <c r="AK159" s="136"/>
      <c r="AL159" s="94">
        <v>353</v>
      </c>
      <c r="AM159" s="134">
        <v>2</v>
      </c>
      <c r="AN159" s="135"/>
      <c r="AO159" s="136"/>
      <c r="AP159" s="128"/>
      <c r="AQ159" s="134"/>
      <c r="AR159" s="135"/>
      <c r="AS159" s="136"/>
      <c r="AT159" s="128"/>
      <c r="AU159" s="134"/>
      <c r="AV159" s="135"/>
      <c r="AW159" s="136"/>
      <c r="AX159" s="128"/>
      <c r="AY159" s="134"/>
      <c r="AZ159" s="135"/>
      <c r="BA159" s="136"/>
      <c r="BB159" s="94">
        <v>256</v>
      </c>
      <c r="BC159" s="134" t="s">
        <v>5</v>
      </c>
      <c r="BD159" s="135"/>
      <c r="BE159" s="136"/>
      <c r="BF159" s="128"/>
      <c r="BG159" s="134"/>
      <c r="BH159" s="135"/>
      <c r="BI159" s="136"/>
      <c r="BJ159" s="128"/>
      <c r="BK159" s="134"/>
      <c r="BL159" s="135"/>
      <c r="BM159" s="136"/>
      <c r="BN159" s="128"/>
      <c r="BO159" s="134"/>
      <c r="BP159" s="135"/>
      <c r="BQ159" s="136"/>
      <c r="BR159" s="94">
        <v>307</v>
      </c>
      <c r="BS159" s="134" t="s">
        <v>5</v>
      </c>
      <c r="BT159" s="135"/>
      <c r="BU159" s="136"/>
      <c r="BV159" s="128"/>
      <c r="BW159" s="134"/>
      <c r="BX159" s="135"/>
      <c r="BY159" s="136"/>
      <c r="BZ159" s="128"/>
      <c r="CA159" s="134"/>
      <c r="CB159" s="135"/>
      <c r="CC159" s="136"/>
      <c r="CD159" s="128"/>
      <c r="CE159" s="134"/>
      <c r="CF159" s="135"/>
      <c r="CG159" s="136"/>
      <c r="CH159" s="94">
        <v>273</v>
      </c>
      <c r="CI159" s="134" t="s">
        <v>5</v>
      </c>
      <c r="CJ159" s="135"/>
      <c r="CK159" s="136"/>
      <c r="CL159" s="128"/>
      <c r="CM159" s="134"/>
      <c r="CN159" s="135"/>
      <c r="CO159" s="136"/>
      <c r="CP159" s="128"/>
      <c r="CQ159" s="134"/>
      <c r="CR159" s="135"/>
      <c r="CS159" s="136"/>
      <c r="CT159" s="128"/>
      <c r="CU159" s="134"/>
      <c r="CV159" s="135"/>
      <c r="CW159" s="136"/>
      <c r="CX159" s="94">
        <v>305</v>
      </c>
      <c r="CY159" s="134">
        <v>2</v>
      </c>
      <c r="CZ159" s="135"/>
      <c r="DA159" s="136"/>
      <c r="DB159" s="128"/>
      <c r="DC159" s="134"/>
      <c r="DD159" s="135"/>
      <c r="DE159" s="136"/>
      <c r="DF159" s="128"/>
      <c r="DG159" s="134"/>
      <c r="DH159" s="135"/>
      <c r="DI159" s="136"/>
      <c r="DJ159" s="128"/>
      <c r="DK159" s="134"/>
      <c r="DL159" s="135"/>
      <c r="DM159" s="136"/>
      <c r="DN159" s="94">
        <v>280</v>
      </c>
      <c r="DO159" s="134" t="s">
        <v>5</v>
      </c>
      <c r="DP159" s="135"/>
      <c r="DQ159" s="136"/>
      <c r="DR159" s="128"/>
      <c r="DS159" s="134"/>
      <c r="DT159" s="135"/>
      <c r="DU159" s="136"/>
      <c r="DV159" s="128"/>
      <c r="DW159" s="134"/>
      <c r="DX159" s="135"/>
      <c r="DY159" s="136"/>
      <c r="DZ159" s="128"/>
      <c r="EA159" s="134"/>
      <c r="EB159" s="135"/>
      <c r="EC159" s="136"/>
      <c r="ED159" s="94">
        <v>294</v>
      </c>
      <c r="EE159" s="134">
        <v>2</v>
      </c>
      <c r="EF159" s="135"/>
      <c r="EG159" s="136"/>
      <c r="EH159" s="128"/>
      <c r="EI159" s="134"/>
      <c r="EJ159" s="135"/>
      <c r="EK159" s="136"/>
      <c r="EL159" s="128"/>
      <c r="EM159" s="134"/>
      <c r="EN159" s="135"/>
      <c r="EO159" s="136"/>
      <c r="EP159" s="128"/>
      <c r="EQ159" s="134"/>
      <c r="ER159" s="135"/>
      <c r="ES159" s="136"/>
      <c r="ET159" s="94">
        <v>283</v>
      </c>
      <c r="EU159" s="134">
        <v>4</v>
      </c>
      <c r="EV159" s="135"/>
      <c r="EW159" s="136"/>
      <c r="EX159" s="128"/>
      <c r="EY159" s="134"/>
      <c r="EZ159" s="135"/>
      <c r="FA159" s="136"/>
      <c r="FB159" s="128"/>
      <c r="FC159" s="134"/>
      <c r="FD159" s="135"/>
      <c r="FE159" s="136"/>
      <c r="FF159" s="128"/>
      <c r="FG159" s="134"/>
      <c r="FH159" s="135"/>
      <c r="FI159" s="136"/>
      <c r="FJ159" s="94">
        <v>334</v>
      </c>
      <c r="FK159" s="134">
        <v>5</v>
      </c>
      <c r="FL159" s="135"/>
      <c r="FM159" s="136"/>
      <c r="FN159" s="128"/>
      <c r="FO159" s="134"/>
      <c r="FP159" s="135"/>
      <c r="FQ159" s="136"/>
      <c r="FR159" s="128"/>
      <c r="FS159" s="134"/>
      <c r="FT159" s="135">
        <v>315</v>
      </c>
      <c r="FU159" s="136">
        <v>325</v>
      </c>
      <c r="FV159" s="128">
        <v>320</v>
      </c>
      <c r="FW159" s="134">
        <v>-25</v>
      </c>
      <c r="FX159" s="135"/>
      <c r="FY159" s="136"/>
      <c r="FZ159" s="128"/>
      <c r="GA159" s="134"/>
      <c r="GB159" s="135"/>
      <c r="GC159" s="136"/>
      <c r="GD159" s="94">
        <v>362</v>
      </c>
      <c r="GE159" s="134" t="s">
        <v>5</v>
      </c>
      <c r="GF159" s="135"/>
      <c r="GG159" s="136"/>
      <c r="GH159" s="128"/>
      <c r="GI159" s="134"/>
      <c r="GJ159" s="135"/>
      <c r="GK159" s="136"/>
      <c r="GL159" s="128"/>
      <c r="GM159" s="134"/>
      <c r="GN159" s="135"/>
      <c r="GO159" s="136"/>
      <c r="GP159" s="128"/>
      <c r="GQ159" s="134"/>
      <c r="GR159" s="78"/>
      <c r="GS159" s="93">
        <v>11</v>
      </c>
    </row>
    <row r="160" spans="1:201" ht="15.75" x14ac:dyDescent="0.25">
      <c r="A160">
        <v>11</v>
      </c>
      <c r="B160">
        <v>2012</v>
      </c>
      <c r="C160" s="71">
        <v>41235</v>
      </c>
      <c r="D160" s="78"/>
      <c r="E160" s="132"/>
      <c r="F160" s="94">
        <v>372</v>
      </c>
      <c r="G160" s="134">
        <v>-3</v>
      </c>
      <c r="H160" s="135"/>
      <c r="I160" s="136"/>
      <c r="J160" s="128"/>
      <c r="K160" s="134"/>
      <c r="L160" s="135"/>
      <c r="M160" s="136"/>
      <c r="N160" s="128"/>
      <c r="O160" s="134"/>
      <c r="P160" s="135"/>
      <c r="Q160" s="136"/>
      <c r="R160" s="128"/>
      <c r="S160" s="134"/>
      <c r="T160" s="135"/>
      <c r="U160" s="136"/>
      <c r="V160" s="94">
        <v>294</v>
      </c>
      <c r="W160" s="134">
        <v>-3</v>
      </c>
      <c r="X160" s="135"/>
      <c r="Y160" s="136"/>
      <c r="Z160" s="128"/>
      <c r="AA160" s="134"/>
      <c r="AB160" s="135"/>
      <c r="AC160" s="136"/>
      <c r="AD160" s="128"/>
      <c r="AE160" s="134"/>
      <c r="AF160" s="135"/>
      <c r="AG160" s="136"/>
      <c r="AH160" s="128"/>
      <c r="AI160" s="134"/>
      <c r="AJ160" s="135"/>
      <c r="AK160" s="136"/>
      <c r="AL160" s="94">
        <v>350</v>
      </c>
      <c r="AM160" s="134">
        <v>-3</v>
      </c>
      <c r="AN160" s="135"/>
      <c r="AO160" s="136"/>
      <c r="AP160" s="128"/>
      <c r="AQ160" s="134"/>
      <c r="AR160" s="135"/>
      <c r="AS160" s="136"/>
      <c r="AT160" s="128"/>
      <c r="AU160" s="134"/>
      <c r="AV160" s="135"/>
      <c r="AW160" s="136"/>
      <c r="AX160" s="128"/>
      <c r="AY160" s="134"/>
      <c r="AZ160" s="135"/>
      <c r="BA160" s="136"/>
      <c r="BB160" s="94">
        <v>249</v>
      </c>
      <c r="BC160" s="134">
        <v>-7</v>
      </c>
      <c r="BD160" s="135"/>
      <c r="BE160" s="136"/>
      <c r="BF160" s="128"/>
      <c r="BG160" s="134"/>
      <c r="BH160" s="135"/>
      <c r="BI160" s="136"/>
      <c r="BJ160" s="128"/>
      <c r="BK160" s="134"/>
      <c r="BL160" s="135"/>
      <c r="BM160" s="136"/>
      <c r="BN160" s="128"/>
      <c r="BO160" s="134"/>
      <c r="BP160" s="135"/>
      <c r="BQ160" s="136"/>
      <c r="BR160" s="94">
        <v>300</v>
      </c>
      <c r="BS160" s="134">
        <v>-7</v>
      </c>
      <c r="BT160" s="135"/>
      <c r="BU160" s="136"/>
      <c r="BV160" s="128"/>
      <c r="BW160" s="134"/>
      <c r="BX160" s="135"/>
      <c r="BY160" s="136"/>
      <c r="BZ160" s="128"/>
      <c r="CA160" s="134"/>
      <c r="CB160" s="135"/>
      <c r="CC160" s="136"/>
      <c r="CD160" s="128"/>
      <c r="CE160" s="134"/>
      <c r="CF160" s="135"/>
      <c r="CG160" s="136"/>
      <c r="CH160" s="94">
        <v>266</v>
      </c>
      <c r="CI160" s="134">
        <v>-7</v>
      </c>
      <c r="CJ160" s="135"/>
      <c r="CK160" s="136"/>
      <c r="CL160" s="128"/>
      <c r="CM160" s="134"/>
      <c r="CN160" s="135"/>
      <c r="CO160" s="136"/>
      <c r="CP160" s="128"/>
      <c r="CQ160" s="134"/>
      <c r="CR160" s="135"/>
      <c r="CS160" s="136"/>
      <c r="CT160" s="128"/>
      <c r="CU160" s="134"/>
      <c r="CV160" s="135"/>
      <c r="CW160" s="136"/>
      <c r="CX160" s="94">
        <v>296</v>
      </c>
      <c r="CY160" s="134">
        <v>-9</v>
      </c>
      <c r="CZ160" s="135"/>
      <c r="DA160" s="136"/>
      <c r="DB160" s="128"/>
      <c r="DC160" s="134"/>
      <c r="DD160" s="135"/>
      <c r="DE160" s="136"/>
      <c r="DF160" s="128"/>
      <c r="DG160" s="134"/>
      <c r="DH160" s="135"/>
      <c r="DI160" s="136"/>
      <c r="DJ160" s="128"/>
      <c r="DK160" s="134"/>
      <c r="DL160" s="135"/>
      <c r="DM160" s="136"/>
      <c r="DN160" s="94">
        <v>273</v>
      </c>
      <c r="DO160" s="134">
        <v>-7</v>
      </c>
      <c r="DP160" s="135"/>
      <c r="DQ160" s="136"/>
      <c r="DR160" s="128"/>
      <c r="DS160" s="134"/>
      <c r="DT160" s="135"/>
      <c r="DU160" s="136"/>
      <c r="DV160" s="128"/>
      <c r="DW160" s="134"/>
      <c r="DX160" s="135"/>
      <c r="DY160" s="136"/>
      <c r="DZ160" s="128"/>
      <c r="EA160" s="134"/>
      <c r="EB160" s="135"/>
      <c r="EC160" s="136"/>
      <c r="ED160" s="94">
        <v>289</v>
      </c>
      <c r="EE160" s="134">
        <v>-5</v>
      </c>
      <c r="EF160" s="135"/>
      <c r="EG160" s="136"/>
      <c r="EH160" s="128"/>
      <c r="EI160" s="134"/>
      <c r="EJ160" s="135"/>
      <c r="EK160" s="136"/>
      <c r="EL160" s="128"/>
      <c r="EM160" s="134"/>
      <c r="EN160" s="135"/>
      <c r="EO160" s="136"/>
      <c r="EP160" s="128"/>
      <c r="EQ160" s="134"/>
      <c r="ER160" s="135"/>
      <c r="ES160" s="136"/>
      <c r="ET160" s="94">
        <v>280</v>
      </c>
      <c r="EU160" s="134">
        <v>-3</v>
      </c>
      <c r="EV160" s="135"/>
      <c r="EW160" s="136"/>
      <c r="EX160" s="128"/>
      <c r="EY160" s="134"/>
      <c r="EZ160" s="135"/>
      <c r="FA160" s="136"/>
      <c r="FB160" s="128"/>
      <c r="FC160" s="134"/>
      <c r="FD160" s="135"/>
      <c r="FE160" s="136"/>
      <c r="FF160" s="128"/>
      <c r="FG160" s="134"/>
      <c r="FH160" s="135"/>
      <c r="FI160" s="136"/>
      <c r="FJ160" s="94">
        <v>334</v>
      </c>
      <c r="FK160" s="134" t="s">
        <v>5</v>
      </c>
      <c r="FL160" s="135"/>
      <c r="FM160" s="136"/>
      <c r="FN160" s="128"/>
      <c r="FO160" s="134"/>
      <c r="FP160" s="135"/>
      <c r="FQ160" s="136"/>
      <c r="FR160" s="128"/>
      <c r="FS160" s="134"/>
      <c r="FT160" s="135">
        <v>310</v>
      </c>
      <c r="FU160" s="136">
        <v>320</v>
      </c>
      <c r="FV160" s="128">
        <v>315</v>
      </c>
      <c r="FW160" s="134">
        <v>-5</v>
      </c>
      <c r="FX160" s="135"/>
      <c r="FY160" s="136"/>
      <c r="FZ160" s="128"/>
      <c r="GA160" s="134"/>
      <c r="GB160" s="135"/>
      <c r="GC160" s="136"/>
      <c r="GD160" s="94">
        <v>357</v>
      </c>
      <c r="GE160" s="134">
        <v>-5</v>
      </c>
      <c r="GF160" s="135"/>
      <c r="GG160" s="136"/>
      <c r="GH160" s="128"/>
      <c r="GI160" s="134"/>
      <c r="GJ160" s="135"/>
      <c r="GK160" s="136"/>
      <c r="GL160" s="128"/>
      <c r="GM160" s="134"/>
      <c r="GN160" s="135"/>
      <c r="GO160" s="136"/>
      <c r="GP160" s="128"/>
      <c r="GQ160" s="134"/>
      <c r="GR160" s="78"/>
      <c r="GS160" s="93">
        <v>11</v>
      </c>
    </row>
    <row r="161" spans="1:201" ht="15.75" x14ac:dyDescent="0.25">
      <c r="A161">
        <v>11</v>
      </c>
      <c r="B161">
        <v>2012</v>
      </c>
      <c r="C161" s="71">
        <v>41242</v>
      </c>
      <c r="D161" s="78"/>
      <c r="E161" s="132"/>
      <c r="F161" s="94">
        <v>372</v>
      </c>
      <c r="G161" s="134" t="s">
        <v>5</v>
      </c>
      <c r="H161" s="135"/>
      <c r="I161" s="136"/>
      <c r="J161" s="128"/>
      <c r="K161" s="134"/>
      <c r="L161" s="135"/>
      <c r="M161" s="136"/>
      <c r="N161" s="128"/>
      <c r="O161" s="134"/>
      <c r="P161" s="135"/>
      <c r="Q161" s="136"/>
      <c r="R161" s="128"/>
      <c r="S161" s="134"/>
      <c r="T161" s="135"/>
      <c r="U161" s="136"/>
      <c r="V161" s="94">
        <v>294</v>
      </c>
      <c r="W161" s="134" t="s">
        <v>5</v>
      </c>
      <c r="X161" s="135"/>
      <c r="Y161" s="136"/>
      <c r="Z161" s="128"/>
      <c r="AA161" s="134"/>
      <c r="AB161" s="135"/>
      <c r="AC161" s="136"/>
      <c r="AD161" s="128"/>
      <c r="AE161" s="134"/>
      <c r="AF161" s="135"/>
      <c r="AG161" s="136"/>
      <c r="AH161" s="128"/>
      <c r="AI161" s="134"/>
      <c r="AJ161" s="135"/>
      <c r="AK161" s="136"/>
      <c r="AL161" s="94">
        <v>350</v>
      </c>
      <c r="AM161" s="134" t="s">
        <v>5</v>
      </c>
      <c r="AN161" s="135"/>
      <c r="AO161" s="136"/>
      <c r="AP161" s="128"/>
      <c r="AQ161" s="134"/>
      <c r="AR161" s="135"/>
      <c r="AS161" s="136"/>
      <c r="AT161" s="128"/>
      <c r="AU161" s="134"/>
      <c r="AV161" s="135"/>
      <c r="AW161" s="136"/>
      <c r="AX161" s="128"/>
      <c r="AY161" s="134"/>
      <c r="AZ161" s="135"/>
      <c r="BA161" s="136"/>
      <c r="BB161" s="94">
        <v>249</v>
      </c>
      <c r="BC161" s="134" t="s">
        <v>5</v>
      </c>
      <c r="BD161" s="135"/>
      <c r="BE161" s="136"/>
      <c r="BF161" s="128"/>
      <c r="BG161" s="134"/>
      <c r="BH161" s="135"/>
      <c r="BI161" s="136"/>
      <c r="BJ161" s="128"/>
      <c r="BK161" s="134"/>
      <c r="BL161" s="135"/>
      <c r="BM161" s="136"/>
      <c r="BN161" s="128"/>
      <c r="BO161" s="134"/>
      <c r="BP161" s="135"/>
      <c r="BQ161" s="136"/>
      <c r="BR161" s="94">
        <v>300</v>
      </c>
      <c r="BS161" s="134" t="s">
        <v>5</v>
      </c>
      <c r="BT161" s="135"/>
      <c r="BU161" s="136"/>
      <c r="BV161" s="128"/>
      <c r="BW161" s="134"/>
      <c r="BX161" s="135"/>
      <c r="BY161" s="136"/>
      <c r="BZ161" s="128"/>
      <c r="CA161" s="134"/>
      <c r="CB161" s="135"/>
      <c r="CC161" s="136"/>
      <c r="CD161" s="128"/>
      <c r="CE161" s="134"/>
      <c r="CF161" s="135"/>
      <c r="CG161" s="136"/>
      <c r="CH161" s="94">
        <v>266</v>
      </c>
      <c r="CI161" s="134" t="s">
        <v>5</v>
      </c>
      <c r="CJ161" s="135"/>
      <c r="CK161" s="136"/>
      <c r="CL161" s="128"/>
      <c r="CM161" s="134"/>
      <c r="CN161" s="135"/>
      <c r="CO161" s="136"/>
      <c r="CP161" s="128"/>
      <c r="CQ161" s="134"/>
      <c r="CR161" s="135"/>
      <c r="CS161" s="136"/>
      <c r="CT161" s="128"/>
      <c r="CU161" s="134"/>
      <c r="CV161" s="135"/>
      <c r="CW161" s="136"/>
      <c r="CX161" s="94">
        <v>296</v>
      </c>
      <c r="CY161" s="134" t="s">
        <v>5</v>
      </c>
      <c r="CZ161" s="135"/>
      <c r="DA161" s="136"/>
      <c r="DB161" s="128"/>
      <c r="DC161" s="134"/>
      <c r="DD161" s="135"/>
      <c r="DE161" s="136"/>
      <c r="DF161" s="128"/>
      <c r="DG161" s="134"/>
      <c r="DH161" s="135"/>
      <c r="DI161" s="136"/>
      <c r="DJ161" s="128"/>
      <c r="DK161" s="134"/>
      <c r="DL161" s="135"/>
      <c r="DM161" s="136"/>
      <c r="DN161" s="94">
        <v>273</v>
      </c>
      <c r="DO161" s="134" t="s">
        <v>5</v>
      </c>
      <c r="DP161" s="135"/>
      <c r="DQ161" s="136"/>
      <c r="DR161" s="128"/>
      <c r="DS161" s="134"/>
      <c r="DT161" s="135"/>
      <c r="DU161" s="136"/>
      <c r="DV161" s="128"/>
      <c r="DW161" s="134"/>
      <c r="DX161" s="135"/>
      <c r="DY161" s="136"/>
      <c r="DZ161" s="128"/>
      <c r="EA161" s="134"/>
      <c r="EB161" s="135"/>
      <c r="EC161" s="136"/>
      <c r="ED161" s="94">
        <v>289</v>
      </c>
      <c r="EE161" s="134" t="s">
        <v>5</v>
      </c>
      <c r="EF161" s="135"/>
      <c r="EG161" s="136"/>
      <c r="EH161" s="128"/>
      <c r="EI161" s="134"/>
      <c r="EJ161" s="135"/>
      <c r="EK161" s="136"/>
      <c r="EL161" s="128"/>
      <c r="EM161" s="134"/>
      <c r="EN161" s="135"/>
      <c r="EO161" s="136"/>
      <c r="EP161" s="128"/>
      <c r="EQ161" s="134"/>
      <c r="ER161" s="135"/>
      <c r="ES161" s="136"/>
      <c r="ET161" s="94">
        <v>280</v>
      </c>
      <c r="EU161" s="134" t="s">
        <v>5</v>
      </c>
      <c r="EV161" s="135"/>
      <c r="EW161" s="136"/>
      <c r="EX161" s="128"/>
      <c r="EY161" s="134"/>
      <c r="EZ161" s="135"/>
      <c r="FA161" s="136"/>
      <c r="FB161" s="128"/>
      <c r="FC161" s="134"/>
      <c r="FD161" s="135"/>
      <c r="FE161" s="136"/>
      <c r="FF161" s="128"/>
      <c r="FG161" s="134"/>
      <c r="FH161" s="135"/>
      <c r="FI161" s="136"/>
      <c r="FJ161" s="94">
        <v>334</v>
      </c>
      <c r="FK161" s="134" t="s">
        <v>5</v>
      </c>
      <c r="FL161" s="135"/>
      <c r="FM161" s="136"/>
      <c r="FN161" s="128"/>
      <c r="FO161" s="134"/>
      <c r="FP161" s="135"/>
      <c r="FQ161" s="136"/>
      <c r="FR161" s="128"/>
      <c r="FS161" s="134"/>
      <c r="FT161" s="137">
        <v>310</v>
      </c>
      <c r="FU161" s="138">
        <v>320</v>
      </c>
      <c r="FV161" s="128">
        <v>315</v>
      </c>
      <c r="FW161" s="134" t="s">
        <v>5</v>
      </c>
      <c r="FX161" s="135"/>
      <c r="FY161" s="136"/>
      <c r="FZ161" s="128"/>
      <c r="GA161" s="134"/>
      <c r="GB161" s="135"/>
      <c r="GC161" s="136"/>
      <c r="GD161" s="94">
        <v>357</v>
      </c>
      <c r="GE161" s="134" t="s">
        <v>5</v>
      </c>
      <c r="GF161" s="135"/>
      <c r="GG161" s="136"/>
      <c r="GH161" s="128"/>
      <c r="GI161" s="134"/>
      <c r="GJ161" s="135"/>
      <c r="GK161" s="136"/>
      <c r="GL161" s="128"/>
      <c r="GM161" s="134"/>
      <c r="GN161" s="135"/>
      <c r="GO161" s="136"/>
      <c r="GP161" s="128"/>
      <c r="GQ161" s="134"/>
      <c r="GR161" s="78"/>
      <c r="GS161" s="93">
        <v>11</v>
      </c>
    </row>
    <row r="162" spans="1:201" ht="15.75" x14ac:dyDescent="0.25">
      <c r="A162">
        <v>12</v>
      </c>
      <c r="B162">
        <v>2012</v>
      </c>
      <c r="C162" s="71">
        <v>41249</v>
      </c>
      <c r="D162" s="78"/>
      <c r="E162" s="132"/>
      <c r="F162" s="94">
        <v>380</v>
      </c>
      <c r="G162" s="134">
        <v>8</v>
      </c>
      <c r="H162" s="135"/>
      <c r="I162" s="136"/>
      <c r="J162" s="128"/>
      <c r="K162" s="134"/>
      <c r="L162" s="135"/>
      <c r="M162" s="136"/>
      <c r="N162" s="128"/>
      <c r="O162" s="134"/>
      <c r="P162" s="135"/>
      <c r="Q162" s="136"/>
      <c r="R162" s="128"/>
      <c r="S162" s="134"/>
      <c r="T162" s="135"/>
      <c r="U162" s="136"/>
      <c r="V162" s="94">
        <v>302</v>
      </c>
      <c r="W162" s="134">
        <v>8</v>
      </c>
      <c r="X162" s="135"/>
      <c r="Y162" s="136"/>
      <c r="Z162" s="128"/>
      <c r="AA162" s="134"/>
      <c r="AB162" s="135"/>
      <c r="AC162" s="136"/>
      <c r="AD162" s="128"/>
      <c r="AE162" s="134"/>
      <c r="AF162" s="135"/>
      <c r="AG162" s="136"/>
      <c r="AH162" s="128"/>
      <c r="AI162" s="134"/>
      <c r="AJ162" s="135"/>
      <c r="AK162" s="136"/>
      <c r="AL162" s="94">
        <v>358</v>
      </c>
      <c r="AM162" s="134">
        <v>8</v>
      </c>
      <c r="AN162" s="135"/>
      <c r="AO162" s="136"/>
      <c r="AP162" s="128"/>
      <c r="AQ162" s="134"/>
      <c r="AR162" s="135"/>
      <c r="AS162" s="136"/>
      <c r="AT162" s="128"/>
      <c r="AU162" s="134"/>
      <c r="AV162" s="135"/>
      <c r="AW162" s="136"/>
      <c r="AX162" s="128"/>
      <c r="AY162" s="134"/>
      <c r="AZ162" s="135"/>
      <c r="BA162" s="136"/>
      <c r="BB162" s="94">
        <v>257</v>
      </c>
      <c r="BC162" s="134">
        <v>8</v>
      </c>
      <c r="BD162" s="135"/>
      <c r="BE162" s="136"/>
      <c r="BF162" s="128"/>
      <c r="BG162" s="134"/>
      <c r="BH162" s="135"/>
      <c r="BI162" s="136"/>
      <c r="BJ162" s="128"/>
      <c r="BK162" s="134"/>
      <c r="BL162" s="135"/>
      <c r="BM162" s="136"/>
      <c r="BN162" s="128"/>
      <c r="BO162" s="134"/>
      <c r="BP162" s="135"/>
      <c r="BQ162" s="136"/>
      <c r="BR162" s="94">
        <v>307</v>
      </c>
      <c r="BS162" s="134">
        <v>7</v>
      </c>
      <c r="BT162" s="135"/>
      <c r="BU162" s="136"/>
      <c r="BV162" s="128"/>
      <c r="BW162" s="134"/>
      <c r="BX162" s="135"/>
      <c r="BY162" s="136"/>
      <c r="BZ162" s="128"/>
      <c r="CA162" s="134"/>
      <c r="CB162" s="135"/>
      <c r="CC162" s="136"/>
      <c r="CD162" s="128"/>
      <c r="CE162" s="134"/>
      <c r="CF162" s="135"/>
      <c r="CG162" s="136"/>
      <c r="CH162" s="94">
        <v>268</v>
      </c>
      <c r="CI162" s="134">
        <v>2</v>
      </c>
      <c r="CJ162" s="135"/>
      <c r="CK162" s="136"/>
      <c r="CL162" s="128"/>
      <c r="CM162" s="134"/>
      <c r="CN162" s="135"/>
      <c r="CO162" s="136"/>
      <c r="CP162" s="128"/>
      <c r="CQ162" s="134"/>
      <c r="CR162" s="135"/>
      <c r="CS162" s="136"/>
      <c r="CT162" s="128"/>
      <c r="CU162" s="134"/>
      <c r="CV162" s="135"/>
      <c r="CW162" s="136"/>
      <c r="CX162" s="94">
        <v>298</v>
      </c>
      <c r="CY162" s="134">
        <v>2</v>
      </c>
      <c r="CZ162" s="135"/>
      <c r="DA162" s="136"/>
      <c r="DB162" s="128"/>
      <c r="DC162" s="134"/>
      <c r="DD162" s="135"/>
      <c r="DE162" s="136"/>
      <c r="DF162" s="128"/>
      <c r="DG162" s="134"/>
      <c r="DH162" s="135"/>
      <c r="DI162" s="136"/>
      <c r="DJ162" s="128"/>
      <c r="DK162" s="134"/>
      <c r="DL162" s="135"/>
      <c r="DM162" s="136"/>
      <c r="DN162" s="94">
        <v>275</v>
      </c>
      <c r="DO162" s="134">
        <v>2</v>
      </c>
      <c r="DP162" s="135"/>
      <c r="DQ162" s="136"/>
      <c r="DR162" s="128"/>
      <c r="DS162" s="134"/>
      <c r="DT162" s="135"/>
      <c r="DU162" s="136"/>
      <c r="DV162" s="128"/>
      <c r="DW162" s="134"/>
      <c r="DX162" s="135"/>
      <c r="DY162" s="136"/>
      <c r="DZ162" s="128"/>
      <c r="EA162" s="134"/>
      <c r="EB162" s="135"/>
      <c r="EC162" s="136"/>
      <c r="ED162" s="94">
        <v>294</v>
      </c>
      <c r="EE162" s="134">
        <v>5</v>
      </c>
      <c r="EF162" s="135"/>
      <c r="EG162" s="136"/>
      <c r="EH162" s="128"/>
      <c r="EI162" s="134"/>
      <c r="EJ162" s="135"/>
      <c r="EK162" s="136"/>
      <c r="EL162" s="128"/>
      <c r="EM162" s="134"/>
      <c r="EN162" s="135"/>
      <c r="EO162" s="136"/>
      <c r="EP162" s="128"/>
      <c r="EQ162" s="134"/>
      <c r="ER162" s="135"/>
      <c r="ES162" s="136"/>
      <c r="ET162" s="94">
        <v>285</v>
      </c>
      <c r="EU162" s="134">
        <v>5</v>
      </c>
      <c r="EV162" s="135"/>
      <c r="EW162" s="136"/>
      <c r="EX162" s="128"/>
      <c r="EY162" s="134"/>
      <c r="EZ162" s="135"/>
      <c r="FA162" s="136"/>
      <c r="FB162" s="128"/>
      <c r="FC162" s="134"/>
      <c r="FD162" s="135"/>
      <c r="FE162" s="136"/>
      <c r="FF162" s="128"/>
      <c r="FG162" s="134"/>
      <c r="FH162" s="135"/>
      <c r="FI162" s="136"/>
      <c r="FJ162" s="94">
        <v>336</v>
      </c>
      <c r="FK162" s="134">
        <v>2</v>
      </c>
      <c r="FL162" s="135"/>
      <c r="FM162" s="136"/>
      <c r="FN162" s="128"/>
      <c r="FO162" s="134"/>
      <c r="FP162" s="135"/>
      <c r="FQ162" s="136"/>
      <c r="FR162" s="128"/>
      <c r="FS162" s="134"/>
      <c r="FT162" s="137">
        <v>320</v>
      </c>
      <c r="FU162" s="138">
        <v>330</v>
      </c>
      <c r="FV162" s="128">
        <v>325</v>
      </c>
      <c r="FW162" s="134">
        <v>10</v>
      </c>
      <c r="FX162" s="135"/>
      <c r="FY162" s="136"/>
      <c r="FZ162" s="128"/>
      <c r="GA162" s="134"/>
      <c r="GB162" s="135"/>
      <c r="GC162" s="136"/>
      <c r="GD162" s="94">
        <v>365</v>
      </c>
      <c r="GE162" s="134">
        <v>8</v>
      </c>
      <c r="GF162" s="135"/>
      <c r="GG162" s="136"/>
      <c r="GH162" s="128"/>
      <c r="GI162" s="134"/>
      <c r="GJ162" s="135"/>
      <c r="GK162" s="136"/>
      <c r="GL162" s="128"/>
      <c r="GM162" s="134"/>
      <c r="GN162" s="135"/>
      <c r="GO162" s="136"/>
      <c r="GP162" s="128"/>
      <c r="GQ162" s="134"/>
      <c r="GR162" s="78"/>
      <c r="GS162" s="93">
        <v>12</v>
      </c>
    </row>
    <row r="163" spans="1:201" ht="15.75" x14ac:dyDescent="0.25">
      <c r="A163">
        <v>12</v>
      </c>
      <c r="B163">
        <v>2012</v>
      </c>
      <c r="C163" s="71">
        <v>41256</v>
      </c>
      <c r="D163" s="78"/>
      <c r="E163" s="132"/>
      <c r="F163" s="94">
        <v>383</v>
      </c>
      <c r="G163" s="134">
        <v>3</v>
      </c>
      <c r="H163" s="135"/>
      <c r="I163" s="136"/>
      <c r="J163" s="128"/>
      <c r="K163" s="134"/>
      <c r="L163" s="135"/>
      <c r="M163" s="136"/>
      <c r="N163" s="128"/>
      <c r="O163" s="134"/>
      <c r="P163" s="135"/>
      <c r="Q163" s="136"/>
      <c r="R163" s="128"/>
      <c r="S163" s="134"/>
      <c r="T163" s="135"/>
      <c r="U163" s="136"/>
      <c r="V163" s="94">
        <v>305</v>
      </c>
      <c r="W163" s="134">
        <v>3</v>
      </c>
      <c r="X163" s="135"/>
      <c r="Y163" s="136"/>
      <c r="Z163" s="128"/>
      <c r="AA163" s="134"/>
      <c r="AB163" s="135"/>
      <c r="AC163" s="136"/>
      <c r="AD163" s="128"/>
      <c r="AE163" s="134"/>
      <c r="AF163" s="135"/>
      <c r="AG163" s="136"/>
      <c r="AH163" s="128"/>
      <c r="AI163" s="134"/>
      <c r="AJ163" s="135"/>
      <c r="AK163" s="136"/>
      <c r="AL163" s="94">
        <v>361</v>
      </c>
      <c r="AM163" s="134">
        <v>3</v>
      </c>
      <c r="AN163" s="135"/>
      <c r="AO163" s="136"/>
      <c r="AP163" s="128"/>
      <c r="AQ163" s="134"/>
      <c r="AR163" s="135"/>
      <c r="AS163" s="136"/>
      <c r="AT163" s="128"/>
      <c r="AU163" s="134"/>
      <c r="AV163" s="135"/>
      <c r="AW163" s="136"/>
      <c r="AX163" s="128"/>
      <c r="AY163" s="134"/>
      <c r="AZ163" s="135"/>
      <c r="BA163" s="136"/>
      <c r="BB163" s="94">
        <v>260</v>
      </c>
      <c r="BC163" s="134">
        <v>3</v>
      </c>
      <c r="BD163" s="135"/>
      <c r="BE163" s="136"/>
      <c r="BF163" s="128"/>
      <c r="BG163" s="134"/>
      <c r="BH163" s="135"/>
      <c r="BI163" s="136"/>
      <c r="BJ163" s="128"/>
      <c r="BK163" s="134"/>
      <c r="BL163" s="135"/>
      <c r="BM163" s="136"/>
      <c r="BN163" s="128"/>
      <c r="BO163" s="134"/>
      <c r="BP163" s="135"/>
      <c r="BQ163" s="136"/>
      <c r="BR163" s="94">
        <v>310</v>
      </c>
      <c r="BS163" s="134">
        <v>3</v>
      </c>
      <c r="BT163" s="135"/>
      <c r="BU163" s="136"/>
      <c r="BV163" s="128"/>
      <c r="BW163" s="134"/>
      <c r="BX163" s="135"/>
      <c r="BY163" s="136"/>
      <c r="BZ163" s="128"/>
      <c r="CA163" s="134"/>
      <c r="CB163" s="135"/>
      <c r="CC163" s="136"/>
      <c r="CD163" s="128"/>
      <c r="CE163" s="134"/>
      <c r="CF163" s="135"/>
      <c r="CG163" s="136"/>
      <c r="CH163" s="94">
        <v>271</v>
      </c>
      <c r="CI163" s="134">
        <v>3</v>
      </c>
      <c r="CJ163" s="135"/>
      <c r="CK163" s="136"/>
      <c r="CL163" s="128"/>
      <c r="CM163" s="134"/>
      <c r="CN163" s="135"/>
      <c r="CO163" s="136"/>
      <c r="CP163" s="128"/>
      <c r="CQ163" s="134"/>
      <c r="CR163" s="135"/>
      <c r="CS163" s="136"/>
      <c r="CT163" s="128"/>
      <c r="CU163" s="134"/>
      <c r="CV163" s="135"/>
      <c r="CW163" s="136"/>
      <c r="CX163" s="94">
        <v>301</v>
      </c>
      <c r="CY163" s="134">
        <v>3</v>
      </c>
      <c r="CZ163" s="135"/>
      <c r="DA163" s="136"/>
      <c r="DB163" s="128"/>
      <c r="DC163" s="134"/>
      <c r="DD163" s="135"/>
      <c r="DE163" s="136"/>
      <c r="DF163" s="128"/>
      <c r="DG163" s="134"/>
      <c r="DH163" s="135"/>
      <c r="DI163" s="136"/>
      <c r="DJ163" s="128"/>
      <c r="DK163" s="134"/>
      <c r="DL163" s="135"/>
      <c r="DM163" s="136"/>
      <c r="DN163" s="94">
        <v>278</v>
      </c>
      <c r="DO163" s="134">
        <v>3</v>
      </c>
      <c r="DP163" s="135"/>
      <c r="DQ163" s="136"/>
      <c r="DR163" s="128"/>
      <c r="DS163" s="134"/>
      <c r="DT163" s="135"/>
      <c r="DU163" s="136"/>
      <c r="DV163" s="128"/>
      <c r="DW163" s="134"/>
      <c r="DX163" s="135"/>
      <c r="DY163" s="136"/>
      <c r="DZ163" s="128"/>
      <c r="EA163" s="134"/>
      <c r="EB163" s="135"/>
      <c r="EC163" s="136"/>
      <c r="ED163" s="94">
        <v>297</v>
      </c>
      <c r="EE163" s="134">
        <v>3</v>
      </c>
      <c r="EF163" s="135"/>
      <c r="EG163" s="136"/>
      <c r="EH163" s="128"/>
      <c r="EI163" s="134"/>
      <c r="EJ163" s="135"/>
      <c r="EK163" s="136"/>
      <c r="EL163" s="128"/>
      <c r="EM163" s="134"/>
      <c r="EN163" s="135"/>
      <c r="EO163" s="136"/>
      <c r="EP163" s="128"/>
      <c r="EQ163" s="134"/>
      <c r="ER163" s="135"/>
      <c r="ES163" s="136"/>
      <c r="ET163" s="94">
        <v>293</v>
      </c>
      <c r="EU163" s="134">
        <v>8</v>
      </c>
      <c r="EV163" s="135"/>
      <c r="EW163" s="136"/>
      <c r="EX163" s="128"/>
      <c r="EY163" s="134"/>
      <c r="EZ163" s="135"/>
      <c r="FA163" s="136"/>
      <c r="FB163" s="128"/>
      <c r="FC163" s="134"/>
      <c r="FD163" s="135"/>
      <c r="FE163" s="136"/>
      <c r="FF163" s="128"/>
      <c r="FG163" s="134"/>
      <c r="FH163" s="135"/>
      <c r="FI163" s="136"/>
      <c r="FJ163" s="94">
        <v>316</v>
      </c>
      <c r="FK163" s="134">
        <v>-20</v>
      </c>
      <c r="FL163" s="135"/>
      <c r="FM163" s="136"/>
      <c r="FN163" s="128"/>
      <c r="FO163" s="134"/>
      <c r="FP163" s="135"/>
      <c r="FQ163" s="136"/>
      <c r="FR163" s="128"/>
      <c r="FS163" s="134"/>
      <c r="FT163" s="137">
        <v>320</v>
      </c>
      <c r="FU163" s="138">
        <v>330</v>
      </c>
      <c r="FV163" s="128">
        <v>325</v>
      </c>
      <c r="FW163" s="134" t="s">
        <v>5</v>
      </c>
      <c r="FX163" s="135"/>
      <c r="FY163" s="136"/>
      <c r="FZ163" s="128"/>
      <c r="GA163" s="134"/>
      <c r="GB163" s="135"/>
      <c r="GC163" s="136"/>
      <c r="GD163" s="94">
        <v>365</v>
      </c>
      <c r="GE163" s="134" t="s">
        <v>5</v>
      </c>
      <c r="GF163" s="135"/>
      <c r="GG163" s="136"/>
      <c r="GH163" s="128"/>
      <c r="GI163" s="134"/>
      <c r="GJ163" s="135"/>
      <c r="GK163" s="136"/>
      <c r="GL163" s="128"/>
      <c r="GM163" s="134"/>
      <c r="GN163" s="135"/>
      <c r="GO163" s="136"/>
      <c r="GP163" s="128"/>
      <c r="GQ163" s="134"/>
      <c r="GR163" s="78"/>
      <c r="GS163" s="93">
        <v>12</v>
      </c>
    </row>
    <row r="164" spans="1:201" ht="15.75" x14ac:dyDescent="0.25">
      <c r="A164">
        <v>12</v>
      </c>
      <c r="B164">
        <v>2012</v>
      </c>
      <c r="C164" s="71">
        <v>41263</v>
      </c>
      <c r="D164" s="78"/>
      <c r="E164" s="132"/>
      <c r="F164" s="94">
        <v>379</v>
      </c>
      <c r="G164" s="134">
        <v>-4</v>
      </c>
      <c r="H164" s="135"/>
      <c r="I164" s="136"/>
      <c r="J164" s="128"/>
      <c r="K164" s="134"/>
      <c r="L164" s="135"/>
      <c r="M164" s="136"/>
      <c r="N164" s="128"/>
      <c r="O164" s="134"/>
      <c r="P164" s="135"/>
      <c r="Q164" s="136"/>
      <c r="R164" s="128"/>
      <c r="S164" s="134"/>
      <c r="T164" s="135"/>
      <c r="U164" s="136"/>
      <c r="V164" s="94">
        <v>297</v>
      </c>
      <c r="W164" s="134">
        <v>-8</v>
      </c>
      <c r="X164" s="135"/>
      <c r="Y164" s="136"/>
      <c r="Z164" s="128"/>
      <c r="AA164" s="134"/>
      <c r="AB164" s="135"/>
      <c r="AC164" s="136"/>
      <c r="AD164" s="128"/>
      <c r="AE164" s="134"/>
      <c r="AF164" s="135"/>
      <c r="AG164" s="136"/>
      <c r="AH164" s="128"/>
      <c r="AI164" s="134"/>
      <c r="AJ164" s="135"/>
      <c r="AK164" s="136"/>
      <c r="AL164" s="94">
        <v>353</v>
      </c>
      <c r="AM164" s="134">
        <v>-8</v>
      </c>
      <c r="AN164" s="135"/>
      <c r="AO164" s="136"/>
      <c r="AP164" s="128"/>
      <c r="AQ164" s="134"/>
      <c r="AR164" s="135"/>
      <c r="AS164" s="136"/>
      <c r="AT164" s="128"/>
      <c r="AU164" s="134"/>
      <c r="AV164" s="135"/>
      <c r="AW164" s="136"/>
      <c r="AX164" s="128"/>
      <c r="AY164" s="134"/>
      <c r="AZ164" s="135"/>
      <c r="BA164" s="136"/>
      <c r="BB164" s="94">
        <v>254</v>
      </c>
      <c r="BC164" s="134">
        <v>-6</v>
      </c>
      <c r="BD164" s="135"/>
      <c r="BE164" s="136"/>
      <c r="BF164" s="128"/>
      <c r="BG164" s="134"/>
      <c r="BH164" s="135"/>
      <c r="BI164" s="136"/>
      <c r="BJ164" s="128"/>
      <c r="BK164" s="134"/>
      <c r="BL164" s="135"/>
      <c r="BM164" s="136"/>
      <c r="BN164" s="128"/>
      <c r="BO164" s="134"/>
      <c r="BP164" s="135"/>
      <c r="BQ164" s="136"/>
      <c r="BR164" s="94">
        <v>308</v>
      </c>
      <c r="BS164" s="134">
        <v>-2</v>
      </c>
      <c r="BT164" s="135"/>
      <c r="BU164" s="136"/>
      <c r="BV164" s="128"/>
      <c r="BW164" s="134"/>
      <c r="BX164" s="135"/>
      <c r="BY164" s="136"/>
      <c r="BZ164" s="128"/>
      <c r="CA164" s="134"/>
      <c r="CB164" s="135"/>
      <c r="CC164" s="136"/>
      <c r="CD164" s="128"/>
      <c r="CE164" s="134"/>
      <c r="CF164" s="135"/>
      <c r="CG164" s="136"/>
      <c r="CH164" s="94">
        <v>264</v>
      </c>
      <c r="CI164" s="134">
        <v>-7</v>
      </c>
      <c r="CJ164" s="135"/>
      <c r="CK164" s="136"/>
      <c r="CL164" s="128"/>
      <c r="CM164" s="134"/>
      <c r="CN164" s="135"/>
      <c r="CO164" s="136"/>
      <c r="CP164" s="128"/>
      <c r="CQ164" s="134"/>
      <c r="CR164" s="135"/>
      <c r="CS164" s="136"/>
      <c r="CT164" s="128"/>
      <c r="CU164" s="134"/>
      <c r="CV164" s="135"/>
      <c r="CW164" s="136"/>
      <c r="CX164" s="94">
        <v>294</v>
      </c>
      <c r="CY164" s="134">
        <v>-7</v>
      </c>
      <c r="CZ164" s="135"/>
      <c r="DA164" s="136"/>
      <c r="DB164" s="128"/>
      <c r="DC164" s="134"/>
      <c r="DD164" s="135"/>
      <c r="DE164" s="136"/>
      <c r="DF164" s="128"/>
      <c r="DG164" s="134"/>
      <c r="DH164" s="135"/>
      <c r="DI164" s="136"/>
      <c r="DJ164" s="128"/>
      <c r="DK164" s="134"/>
      <c r="DL164" s="135"/>
      <c r="DM164" s="136"/>
      <c r="DN164" s="94">
        <v>276</v>
      </c>
      <c r="DO164" s="134">
        <v>-2</v>
      </c>
      <c r="DP164" s="135"/>
      <c r="DQ164" s="136"/>
      <c r="DR164" s="128"/>
      <c r="DS164" s="134"/>
      <c r="DT164" s="135"/>
      <c r="DU164" s="136"/>
      <c r="DV164" s="128"/>
      <c r="DW164" s="134"/>
      <c r="DX164" s="135"/>
      <c r="DY164" s="136"/>
      <c r="DZ164" s="128"/>
      <c r="EA164" s="134"/>
      <c r="EB164" s="135"/>
      <c r="EC164" s="136"/>
      <c r="ED164" s="94">
        <v>289</v>
      </c>
      <c r="EE164" s="134">
        <v>-8</v>
      </c>
      <c r="EF164" s="135"/>
      <c r="EG164" s="136"/>
      <c r="EH164" s="128"/>
      <c r="EI164" s="134"/>
      <c r="EJ164" s="135"/>
      <c r="EK164" s="136"/>
      <c r="EL164" s="128"/>
      <c r="EM164" s="134"/>
      <c r="EN164" s="135"/>
      <c r="EO164" s="136"/>
      <c r="EP164" s="128"/>
      <c r="EQ164" s="134"/>
      <c r="ER164" s="135"/>
      <c r="ES164" s="136"/>
      <c r="ET164" s="94">
        <v>287</v>
      </c>
      <c r="EU164" s="134">
        <v>-6</v>
      </c>
      <c r="EV164" s="135"/>
      <c r="EW164" s="136"/>
      <c r="EX164" s="128"/>
      <c r="EY164" s="134"/>
      <c r="EZ164" s="135"/>
      <c r="FA164" s="136"/>
      <c r="FB164" s="128"/>
      <c r="FC164" s="134"/>
      <c r="FD164" s="135"/>
      <c r="FE164" s="136"/>
      <c r="FF164" s="128"/>
      <c r="FG164" s="134"/>
      <c r="FH164" s="135"/>
      <c r="FI164" s="136"/>
      <c r="FJ164" s="94">
        <v>316</v>
      </c>
      <c r="FK164" s="134" t="s">
        <v>5</v>
      </c>
      <c r="FL164" s="135"/>
      <c r="FM164" s="136"/>
      <c r="FN164" s="128"/>
      <c r="FO164" s="134"/>
      <c r="FP164" s="135"/>
      <c r="FQ164" s="136"/>
      <c r="FR164" s="128"/>
      <c r="FS164" s="134"/>
      <c r="FT164" s="135">
        <v>295</v>
      </c>
      <c r="FU164" s="136">
        <v>305</v>
      </c>
      <c r="FV164" s="128">
        <v>300</v>
      </c>
      <c r="FW164" s="134">
        <v>-25</v>
      </c>
      <c r="FX164" s="135"/>
      <c r="FY164" s="136"/>
      <c r="FZ164" s="128"/>
      <c r="GA164" s="134"/>
      <c r="GB164" s="135"/>
      <c r="GC164" s="136"/>
      <c r="GD164" s="94">
        <v>360</v>
      </c>
      <c r="GE164" s="134">
        <v>-5</v>
      </c>
      <c r="GF164" s="135"/>
      <c r="GG164" s="136"/>
      <c r="GH164" s="128"/>
      <c r="GI164" s="134"/>
      <c r="GJ164" s="135"/>
      <c r="GK164" s="136"/>
      <c r="GL164" s="128"/>
      <c r="GM164" s="134"/>
      <c r="GN164" s="135"/>
      <c r="GO164" s="136"/>
      <c r="GP164" s="128"/>
      <c r="GQ164" s="134"/>
      <c r="GR164" s="78"/>
      <c r="GS164" s="93">
        <v>12</v>
      </c>
    </row>
    <row r="165" spans="1:201" ht="15.75" x14ac:dyDescent="0.25">
      <c r="A165">
        <v>1</v>
      </c>
      <c r="B165">
        <v>2013</v>
      </c>
      <c r="C165" s="71">
        <v>41277</v>
      </c>
      <c r="D165" s="78"/>
      <c r="E165" s="132"/>
      <c r="F165" s="95">
        <v>379</v>
      </c>
      <c r="G165" s="134" t="s">
        <v>5</v>
      </c>
      <c r="H165" s="135"/>
      <c r="I165" s="136"/>
      <c r="J165" s="128"/>
      <c r="K165" s="134"/>
      <c r="L165" s="135"/>
      <c r="M165" s="136"/>
      <c r="N165" s="128"/>
      <c r="O165" s="134"/>
      <c r="P165" s="135"/>
      <c r="Q165" s="136"/>
      <c r="R165" s="128"/>
      <c r="S165" s="134"/>
      <c r="T165" s="135"/>
      <c r="U165" s="136"/>
      <c r="V165" s="95">
        <v>297</v>
      </c>
      <c r="W165" s="134" t="s">
        <v>5</v>
      </c>
      <c r="X165" s="135"/>
      <c r="Y165" s="136"/>
      <c r="Z165" s="128"/>
      <c r="AA165" s="134"/>
      <c r="AB165" s="135"/>
      <c r="AC165" s="136"/>
      <c r="AD165" s="128"/>
      <c r="AE165" s="134"/>
      <c r="AF165" s="135"/>
      <c r="AG165" s="136"/>
      <c r="AH165" s="128"/>
      <c r="AI165" s="134"/>
      <c r="AJ165" s="135"/>
      <c r="AK165" s="136"/>
      <c r="AL165" s="95">
        <v>353</v>
      </c>
      <c r="AM165" s="134" t="s">
        <v>5</v>
      </c>
      <c r="AN165" s="135"/>
      <c r="AO165" s="136"/>
      <c r="AP165" s="128"/>
      <c r="AQ165" s="134"/>
      <c r="AR165" s="135"/>
      <c r="AS165" s="136"/>
      <c r="AT165" s="128"/>
      <c r="AU165" s="134"/>
      <c r="AV165" s="135"/>
      <c r="AW165" s="136"/>
      <c r="AX165" s="128"/>
      <c r="AY165" s="134"/>
      <c r="AZ165" s="135"/>
      <c r="BA165" s="136"/>
      <c r="BB165" s="95">
        <v>254</v>
      </c>
      <c r="BC165" s="134" t="s">
        <v>5</v>
      </c>
      <c r="BD165" s="135"/>
      <c r="BE165" s="136"/>
      <c r="BF165" s="128"/>
      <c r="BG165" s="134"/>
      <c r="BH165" s="135"/>
      <c r="BI165" s="136"/>
      <c r="BJ165" s="128"/>
      <c r="BK165" s="134"/>
      <c r="BL165" s="135"/>
      <c r="BM165" s="136"/>
      <c r="BN165" s="128"/>
      <c r="BO165" s="134"/>
      <c r="BP165" s="135"/>
      <c r="BQ165" s="136"/>
      <c r="BR165" s="95">
        <v>308</v>
      </c>
      <c r="BS165" s="134" t="s">
        <v>5</v>
      </c>
      <c r="BT165" s="135"/>
      <c r="BU165" s="136"/>
      <c r="BV165" s="128"/>
      <c r="BW165" s="134"/>
      <c r="BX165" s="135"/>
      <c r="BY165" s="136"/>
      <c r="BZ165" s="128"/>
      <c r="CA165" s="134"/>
      <c r="CB165" s="135"/>
      <c r="CC165" s="136"/>
      <c r="CD165" s="128"/>
      <c r="CE165" s="134"/>
      <c r="CF165" s="135"/>
      <c r="CG165" s="136"/>
      <c r="CH165" s="95">
        <v>264</v>
      </c>
      <c r="CI165" s="134" t="s">
        <v>5</v>
      </c>
      <c r="CJ165" s="135"/>
      <c r="CK165" s="136"/>
      <c r="CL165" s="128"/>
      <c r="CM165" s="134"/>
      <c r="CN165" s="135"/>
      <c r="CO165" s="136"/>
      <c r="CP165" s="128"/>
      <c r="CQ165" s="134"/>
      <c r="CR165" s="135"/>
      <c r="CS165" s="136"/>
      <c r="CT165" s="128"/>
      <c r="CU165" s="134"/>
      <c r="CV165" s="135"/>
      <c r="CW165" s="136"/>
      <c r="CX165" s="95">
        <v>294</v>
      </c>
      <c r="CY165" s="134" t="s">
        <v>5</v>
      </c>
      <c r="CZ165" s="135"/>
      <c r="DA165" s="136"/>
      <c r="DB165" s="128"/>
      <c r="DC165" s="134"/>
      <c r="DD165" s="135"/>
      <c r="DE165" s="136"/>
      <c r="DF165" s="128"/>
      <c r="DG165" s="134"/>
      <c r="DH165" s="135"/>
      <c r="DI165" s="136"/>
      <c r="DJ165" s="128"/>
      <c r="DK165" s="134"/>
      <c r="DL165" s="135"/>
      <c r="DM165" s="136"/>
      <c r="DN165" s="95">
        <v>271</v>
      </c>
      <c r="DO165" s="134">
        <v>-5</v>
      </c>
      <c r="DP165" s="135"/>
      <c r="DQ165" s="136"/>
      <c r="DR165" s="128"/>
      <c r="DS165" s="134"/>
      <c r="DT165" s="135"/>
      <c r="DU165" s="136"/>
      <c r="DV165" s="128"/>
      <c r="DW165" s="134"/>
      <c r="DX165" s="135"/>
      <c r="DY165" s="136"/>
      <c r="DZ165" s="128"/>
      <c r="EA165" s="134"/>
      <c r="EB165" s="135"/>
      <c r="EC165" s="136"/>
      <c r="ED165" s="95">
        <v>289</v>
      </c>
      <c r="EE165" s="134" t="s">
        <v>5</v>
      </c>
      <c r="EF165" s="135"/>
      <c r="EG165" s="136"/>
      <c r="EH165" s="128"/>
      <c r="EI165" s="134"/>
      <c r="EJ165" s="135"/>
      <c r="EK165" s="136"/>
      <c r="EL165" s="128"/>
      <c r="EM165" s="134"/>
      <c r="EN165" s="135"/>
      <c r="EO165" s="136"/>
      <c r="EP165" s="128"/>
      <c r="EQ165" s="134"/>
      <c r="ER165" s="135"/>
      <c r="ES165" s="136"/>
      <c r="ET165" s="95">
        <v>287</v>
      </c>
      <c r="EU165" s="134" t="s">
        <v>5</v>
      </c>
      <c r="EV165" s="135"/>
      <c r="EW165" s="136"/>
      <c r="EX165" s="128"/>
      <c r="EY165" s="134"/>
      <c r="EZ165" s="135"/>
      <c r="FA165" s="136"/>
      <c r="FB165" s="128"/>
      <c r="FC165" s="134"/>
      <c r="FD165" s="135"/>
      <c r="FE165" s="136"/>
      <c r="FF165" s="128"/>
      <c r="FG165" s="134"/>
      <c r="FH165" s="135"/>
      <c r="FI165" s="136"/>
      <c r="FJ165" s="95">
        <v>316</v>
      </c>
      <c r="FK165" s="134" t="s">
        <v>5</v>
      </c>
      <c r="FL165" s="135"/>
      <c r="FM165" s="136"/>
      <c r="FN165" s="128"/>
      <c r="FO165" s="134"/>
      <c r="FP165" s="135"/>
      <c r="FQ165" s="136"/>
      <c r="FR165" s="128"/>
      <c r="FS165" s="134"/>
      <c r="FT165" s="137">
        <v>295</v>
      </c>
      <c r="FU165" s="138">
        <v>305</v>
      </c>
      <c r="FV165" s="128">
        <v>300</v>
      </c>
      <c r="FW165" s="134" t="s">
        <v>5</v>
      </c>
      <c r="FX165" s="135"/>
      <c r="FY165" s="136"/>
      <c r="FZ165" s="128"/>
      <c r="GA165" s="134"/>
      <c r="GB165" s="135"/>
      <c r="GC165" s="136"/>
      <c r="GD165" s="95">
        <v>360</v>
      </c>
      <c r="GE165" s="134" t="s">
        <v>5</v>
      </c>
      <c r="GF165" s="135"/>
      <c r="GG165" s="136"/>
      <c r="GH165" s="128"/>
      <c r="GI165" s="134"/>
      <c r="GJ165" s="135"/>
      <c r="GK165" s="136"/>
      <c r="GL165" s="128"/>
      <c r="GM165" s="134"/>
      <c r="GN165" s="135"/>
      <c r="GO165" s="136"/>
      <c r="GP165" s="128"/>
      <c r="GQ165" s="134"/>
      <c r="GR165" s="78"/>
      <c r="GS165" s="93">
        <v>1</v>
      </c>
    </row>
    <row r="166" spans="1:201" ht="15.75" x14ac:dyDescent="0.25">
      <c r="A166">
        <v>1</v>
      </c>
      <c r="B166">
        <v>2013</v>
      </c>
      <c r="C166" s="71">
        <v>41284</v>
      </c>
      <c r="D166" s="78"/>
      <c r="E166" s="132"/>
      <c r="F166" s="95">
        <v>359</v>
      </c>
      <c r="G166" s="134">
        <v>-20</v>
      </c>
      <c r="H166" s="135"/>
      <c r="I166" s="136"/>
      <c r="J166" s="128"/>
      <c r="K166" s="134"/>
      <c r="L166" s="135"/>
      <c r="M166" s="136"/>
      <c r="N166" s="128"/>
      <c r="O166" s="134"/>
      <c r="P166" s="135"/>
      <c r="Q166" s="136"/>
      <c r="R166" s="128"/>
      <c r="S166" s="134"/>
      <c r="T166" s="135"/>
      <c r="U166" s="136"/>
      <c r="V166" s="95">
        <v>285</v>
      </c>
      <c r="W166" s="134">
        <v>-12</v>
      </c>
      <c r="X166" s="135"/>
      <c r="Y166" s="136"/>
      <c r="Z166" s="128"/>
      <c r="AA166" s="134"/>
      <c r="AB166" s="135"/>
      <c r="AC166" s="136"/>
      <c r="AD166" s="128"/>
      <c r="AE166" s="134"/>
      <c r="AF166" s="135"/>
      <c r="AG166" s="136"/>
      <c r="AH166" s="128"/>
      <c r="AI166" s="134"/>
      <c r="AJ166" s="135"/>
      <c r="AK166" s="136"/>
      <c r="AL166" s="95">
        <v>341</v>
      </c>
      <c r="AM166" s="134">
        <v>-12</v>
      </c>
      <c r="AN166" s="135"/>
      <c r="AO166" s="136"/>
      <c r="AP166" s="128"/>
      <c r="AQ166" s="134"/>
      <c r="AR166" s="135"/>
      <c r="AS166" s="136"/>
      <c r="AT166" s="128"/>
      <c r="AU166" s="134"/>
      <c r="AV166" s="135"/>
      <c r="AW166" s="136"/>
      <c r="AX166" s="128"/>
      <c r="AY166" s="134"/>
      <c r="AZ166" s="135"/>
      <c r="BA166" s="136"/>
      <c r="BB166" s="95">
        <v>252</v>
      </c>
      <c r="BC166" s="134">
        <v>-2</v>
      </c>
      <c r="BD166" s="135"/>
      <c r="BE166" s="136"/>
      <c r="BF166" s="128"/>
      <c r="BG166" s="134"/>
      <c r="BH166" s="135"/>
      <c r="BI166" s="136"/>
      <c r="BJ166" s="128"/>
      <c r="BK166" s="134"/>
      <c r="BL166" s="135"/>
      <c r="BM166" s="136"/>
      <c r="BN166" s="128"/>
      <c r="BO166" s="134"/>
      <c r="BP166" s="135"/>
      <c r="BQ166" s="136"/>
      <c r="BR166" s="95">
        <v>303</v>
      </c>
      <c r="BS166" s="134">
        <v>-5</v>
      </c>
      <c r="BT166" s="135"/>
      <c r="BU166" s="136"/>
      <c r="BV166" s="128"/>
      <c r="BW166" s="134"/>
      <c r="BX166" s="135"/>
      <c r="BY166" s="136"/>
      <c r="BZ166" s="128"/>
      <c r="CA166" s="134"/>
      <c r="CB166" s="135"/>
      <c r="CC166" s="136"/>
      <c r="CD166" s="128"/>
      <c r="CE166" s="134"/>
      <c r="CF166" s="135"/>
      <c r="CG166" s="136"/>
      <c r="CH166" s="95">
        <v>259</v>
      </c>
      <c r="CI166" s="134">
        <v>-5</v>
      </c>
      <c r="CJ166" s="135"/>
      <c r="CK166" s="136"/>
      <c r="CL166" s="128"/>
      <c r="CM166" s="134"/>
      <c r="CN166" s="135"/>
      <c r="CO166" s="136"/>
      <c r="CP166" s="128"/>
      <c r="CQ166" s="134"/>
      <c r="CR166" s="135"/>
      <c r="CS166" s="136"/>
      <c r="CT166" s="128"/>
      <c r="CU166" s="134"/>
      <c r="CV166" s="135"/>
      <c r="CW166" s="136"/>
      <c r="CX166" s="95">
        <v>292</v>
      </c>
      <c r="CY166" s="134">
        <v>-2</v>
      </c>
      <c r="CZ166" s="135"/>
      <c r="DA166" s="136"/>
      <c r="DB166" s="128"/>
      <c r="DC166" s="134"/>
      <c r="DD166" s="135"/>
      <c r="DE166" s="136"/>
      <c r="DF166" s="128"/>
      <c r="DG166" s="134"/>
      <c r="DH166" s="135"/>
      <c r="DI166" s="136"/>
      <c r="DJ166" s="128"/>
      <c r="DK166" s="134"/>
      <c r="DL166" s="135"/>
      <c r="DM166" s="136"/>
      <c r="DN166" s="95">
        <v>265</v>
      </c>
      <c r="DO166" s="134">
        <v>-6</v>
      </c>
      <c r="DP166" s="135"/>
      <c r="DQ166" s="136"/>
      <c r="DR166" s="128"/>
      <c r="DS166" s="134"/>
      <c r="DT166" s="135"/>
      <c r="DU166" s="136"/>
      <c r="DV166" s="128"/>
      <c r="DW166" s="134"/>
      <c r="DX166" s="135"/>
      <c r="DY166" s="136"/>
      <c r="DZ166" s="128"/>
      <c r="EA166" s="134"/>
      <c r="EB166" s="135"/>
      <c r="EC166" s="136"/>
      <c r="ED166" s="95">
        <v>279</v>
      </c>
      <c r="EE166" s="134">
        <v>-10</v>
      </c>
      <c r="EF166" s="135"/>
      <c r="EG166" s="136"/>
      <c r="EH166" s="128"/>
      <c r="EI166" s="134"/>
      <c r="EJ166" s="135"/>
      <c r="EK166" s="136"/>
      <c r="EL166" s="128"/>
      <c r="EM166" s="134"/>
      <c r="EN166" s="135"/>
      <c r="EO166" s="136"/>
      <c r="EP166" s="128"/>
      <c r="EQ166" s="134"/>
      <c r="ER166" s="135"/>
      <c r="ES166" s="136"/>
      <c r="ET166" s="95">
        <v>271</v>
      </c>
      <c r="EU166" s="134">
        <v>-16</v>
      </c>
      <c r="EV166" s="135"/>
      <c r="EW166" s="136"/>
      <c r="EX166" s="128"/>
      <c r="EY166" s="134"/>
      <c r="EZ166" s="135"/>
      <c r="FA166" s="136"/>
      <c r="FB166" s="128"/>
      <c r="FC166" s="134"/>
      <c r="FD166" s="135"/>
      <c r="FE166" s="136"/>
      <c r="FF166" s="128"/>
      <c r="FG166" s="134"/>
      <c r="FH166" s="135"/>
      <c r="FI166" s="136"/>
      <c r="FJ166" s="95">
        <v>305</v>
      </c>
      <c r="FK166" s="134">
        <v>-11</v>
      </c>
      <c r="FL166" s="135"/>
      <c r="FM166" s="136"/>
      <c r="FN166" s="128"/>
      <c r="FO166" s="134"/>
      <c r="FP166" s="135"/>
      <c r="FQ166" s="136"/>
      <c r="FR166" s="128"/>
      <c r="FS166" s="134"/>
      <c r="FT166" s="137">
        <v>315</v>
      </c>
      <c r="FU166" s="138">
        <v>325</v>
      </c>
      <c r="FV166" s="128">
        <v>320</v>
      </c>
      <c r="FW166" s="134">
        <v>20</v>
      </c>
      <c r="FX166" s="135"/>
      <c r="FY166" s="136"/>
      <c r="FZ166" s="128"/>
      <c r="GA166" s="134"/>
      <c r="GB166" s="135"/>
      <c r="GC166" s="136"/>
      <c r="GD166" s="95">
        <v>350</v>
      </c>
      <c r="GE166" s="134">
        <v>-10</v>
      </c>
      <c r="GF166" s="135"/>
      <c r="GG166" s="136"/>
      <c r="GH166" s="128"/>
      <c r="GI166" s="134"/>
      <c r="GJ166" s="135"/>
      <c r="GK166" s="136"/>
      <c r="GL166" s="128"/>
      <c r="GM166" s="134"/>
      <c r="GN166" s="135"/>
      <c r="GO166" s="136"/>
      <c r="GP166" s="128"/>
      <c r="GQ166" s="134"/>
      <c r="GR166" s="78"/>
      <c r="GS166" s="93">
        <v>1</v>
      </c>
    </row>
    <row r="167" spans="1:201" ht="15.75" x14ac:dyDescent="0.25">
      <c r="A167">
        <v>1</v>
      </c>
      <c r="B167">
        <v>2013</v>
      </c>
      <c r="C167" s="71">
        <v>41291</v>
      </c>
      <c r="D167" s="78"/>
      <c r="E167" s="132"/>
      <c r="F167" s="95">
        <v>340</v>
      </c>
      <c r="G167" s="134">
        <v>-19</v>
      </c>
      <c r="H167" s="135"/>
      <c r="I167" s="136"/>
      <c r="J167" s="128"/>
      <c r="K167" s="134"/>
      <c r="L167" s="135"/>
      <c r="M167" s="136"/>
      <c r="N167" s="128"/>
      <c r="O167" s="134"/>
      <c r="P167" s="135"/>
      <c r="Q167" s="136"/>
      <c r="R167" s="128"/>
      <c r="S167" s="134"/>
      <c r="T167" s="135"/>
      <c r="U167" s="136"/>
      <c r="V167" s="95">
        <v>285</v>
      </c>
      <c r="W167" s="134" t="s">
        <v>5</v>
      </c>
      <c r="X167" s="135"/>
      <c r="Y167" s="136"/>
      <c r="Z167" s="128"/>
      <c r="AA167" s="134"/>
      <c r="AB167" s="135"/>
      <c r="AC167" s="136"/>
      <c r="AD167" s="128"/>
      <c r="AE167" s="134"/>
      <c r="AF167" s="135"/>
      <c r="AG167" s="136"/>
      <c r="AH167" s="128"/>
      <c r="AI167" s="134"/>
      <c r="AJ167" s="135"/>
      <c r="AK167" s="136"/>
      <c r="AL167" s="95">
        <v>331</v>
      </c>
      <c r="AM167" s="134">
        <v>-10</v>
      </c>
      <c r="AN167" s="135"/>
      <c r="AO167" s="136"/>
      <c r="AP167" s="128"/>
      <c r="AQ167" s="134"/>
      <c r="AR167" s="135"/>
      <c r="AS167" s="136"/>
      <c r="AT167" s="128"/>
      <c r="AU167" s="134"/>
      <c r="AV167" s="135"/>
      <c r="AW167" s="136"/>
      <c r="AX167" s="128"/>
      <c r="AY167" s="134"/>
      <c r="AZ167" s="135"/>
      <c r="BA167" s="136"/>
      <c r="BB167" s="95">
        <v>252</v>
      </c>
      <c r="BC167" s="134" t="s">
        <v>5</v>
      </c>
      <c r="BD167" s="135"/>
      <c r="BE167" s="136"/>
      <c r="BF167" s="128"/>
      <c r="BG167" s="134"/>
      <c r="BH167" s="135"/>
      <c r="BI167" s="136"/>
      <c r="BJ167" s="128"/>
      <c r="BK167" s="134"/>
      <c r="BL167" s="135"/>
      <c r="BM167" s="136"/>
      <c r="BN167" s="128"/>
      <c r="BO167" s="134"/>
      <c r="BP167" s="135"/>
      <c r="BQ167" s="136"/>
      <c r="BR167" s="95">
        <v>303</v>
      </c>
      <c r="BS167" s="134" t="s">
        <v>5</v>
      </c>
      <c r="BT167" s="135"/>
      <c r="BU167" s="136"/>
      <c r="BV167" s="128"/>
      <c r="BW167" s="134"/>
      <c r="BX167" s="135"/>
      <c r="BY167" s="136"/>
      <c r="BZ167" s="128"/>
      <c r="CA167" s="134"/>
      <c r="CB167" s="135"/>
      <c r="CC167" s="136"/>
      <c r="CD167" s="128"/>
      <c r="CE167" s="134"/>
      <c r="CF167" s="135"/>
      <c r="CG167" s="136"/>
      <c r="CH167" s="95">
        <v>257</v>
      </c>
      <c r="CI167" s="134">
        <v>-2</v>
      </c>
      <c r="CJ167" s="135"/>
      <c r="CK167" s="136"/>
      <c r="CL167" s="128"/>
      <c r="CM167" s="134"/>
      <c r="CN167" s="135"/>
      <c r="CO167" s="136"/>
      <c r="CP167" s="128"/>
      <c r="CQ167" s="134"/>
      <c r="CR167" s="135"/>
      <c r="CS167" s="136"/>
      <c r="CT167" s="128"/>
      <c r="CU167" s="134"/>
      <c r="CV167" s="135"/>
      <c r="CW167" s="136"/>
      <c r="CX167" s="95">
        <v>290</v>
      </c>
      <c r="CY167" s="134">
        <v>-2</v>
      </c>
      <c r="CZ167" s="135"/>
      <c r="DA167" s="136"/>
      <c r="DB167" s="128"/>
      <c r="DC167" s="134"/>
      <c r="DD167" s="135"/>
      <c r="DE167" s="136"/>
      <c r="DF167" s="128"/>
      <c r="DG167" s="134"/>
      <c r="DH167" s="135"/>
      <c r="DI167" s="136"/>
      <c r="DJ167" s="128"/>
      <c r="DK167" s="134"/>
      <c r="DL167" s="135"/>
      <c r="DM167" s="136"/>
      <c r="DN167" s="95">
        <v>263</v>
      </c>
      <c r="DO167" s="134">
        <v>-2</v>
      </c>
      <c r="DP167" s="135"/>
      <c r="DQ167" s="136"/>
      <c r="DR167" s="128"/>
      <c r="DS167" s="134"/>
      <c r="DT167" s="135"/>
      <c r="DU167" s="136"/>
      <c r="DV167" s="128"/>
      <c r="DW167" s="134"/>
      <c r="DX167" s="135"/>
      <c r="DY167" s="136"/>
      <c r="DZ167" s="128"/>
      <c r="EA167" s="134"/>
      <c r="EB167" s="135"/>
      <c r="EC167" s="136"/>
      <c r="ED167" s="95">
        <v>279</v>
      </c>
      <c r="EE167" s="134" t="s">
        <v>5</v>
      </c>
      <c r="EF167" s="135"/>
      <c r="EG167" s="136"/>
      <c r="EH167" s="128"/>
      <c r="EI167" s="134"/>
      <c r="EJ167" s="135"/>
      <c r="EK167" s="136"/>
      <c r="EL167" s="128"/>
      <c r="EM167" s="134"/>
      <c r="EN167" s="135"/>
      <c r="EO167" s="136"/>
      <c r="EP167" s="128"/>
      <c r="EQ167" s="134"/>
      <c r="ER167" s="135"/>
      <c r="ES167" s="136"/>
      <c r="ET167" s="95">
        <v>272</v>
      </c>
      <c r="EU167" s="134">
        <v>1</v>
      </c>
      <c r="EV167" s="135"/>
      <c r="EW167" s="136"/>
      <c r="EX167" s="128"/>
      <c r="EY167" s="134"/>
      <c r="EZ167" s="135"/>
      <c r="FA167" s="136"/>
      <c r="FB167" s="128"/>
      <c r="FC167" s="134"/>
      <c r="FD167" s="135"/>
      <c r="FE167" s="136"/>
      <c r="FF167" s="128"/>
      <c r="FG167" s="134"/>
      <c r="FH167" s="135"/>
      <c r="FI167" s="136"/>
      <c r="FJ167" s="95">
        <v>320</v>
      </c>
      <c r="FK167" s="134">
        <v>15</v>
      </c>
      <c r="FL167" s="135"/>
      <c r="FM167" s="136"/>
      <c r="FN167" s="128"/>
      <c r="FO167" s="134"/>
      <c r="FP167" s="135"/>
      <c r="FQ167" s="136"/>
      <c r="FR167" s="128"/>
      <c r="FS167" s="134"/>
      <c r="FT167" s="137">
        <v>280</v>
      </c>
      <c r="FU167" s="138">
        <v>290</v>
      </c>
      <c r="FV167" s="128">
        <v>285</v>
      </c>
      <c r="FW167" s="134">
        <v>-35</v>
      </c>
      <c r="FX167" s="135"/>
      <c r="FY167" s="136"/>
      <c r="FZ167" s="128"/>
      <c r="GA167" s="134"/>
      <c r="GB167" s="135"/>
      <c r="GC167" s="136"/>
      <c r="GD167" s="95">
        <v>350</v>
      </c>
      <c r="GE167" s="134" t="s">
        <v>5</v>
      </c>
      <c r="GF167" s="135"/>
      <c r="GG167" s="136"/>
      <c r="GH167" s="128"/>
      <c r="GI167" s="134"/>
      <c r="GJ167" s="135"/>
      <c r="GK167" s="136"/>
      <c r="GL167" s="128"/>
      <c r="GM167" s="134"/>
      <c r="GN167" s="135"/>
      <c r="GO167" s="136"/>
      <c r="GP167" s="128"/>
      <c r="GQ167" s="134"/>
      <c r="GR167" s="78"/>
      <c r="GS167" s="93">
        <v>1</v>
      </c>
    </row>
    <row r="168" spans="1:201" ht="15.75" x14ac:dyDescent="0.25">
      <c r="A168">
        <v>1</v>
      </c>
      <c r="B168">
        <v>2013</v>
      </c>
      <c r="C168" s="71">
        <v>41298</v>
      </c>
      <c r="D168" s="78"/>
      <c r="E168" s="132"/>
      <c r="F168" s="95">
        <v>350</v>
      </c>
      <c r="G168" s="134">
        <v>10</v>
      </c>
      <c r="H168" s="135"/>
      <c r="I168" s="136"/>
      <c r="J168" s="128"/>
      <c r="K168" s="134"/>
      <c r="L168" s="135"/>
      <c r="M168" s="136"/>
      <c r="N168" s="128"/>
      <c r="O168" s="134"/>
      <c r="P168" s="135"/>
      <c r="Q168" s="136"/>
      <c r="R168" s="128"/>
      <c r="S168" s="134"/>
      <c r="T168" s="135"/>
      <c r="U168" s="136"/>
      <c r="V168" s="95">
        <v>300</v>
      </c>
      <c r="W168" s="134">
        <v>15</v>
      </c>
      <c r="X168" s="135"/>
      <c r="Y168" s="136"/>
      <c r="Z168" s="128"/>
      <c r="AA168" s="134"/>
      <c r="AB168" s="135"/>
      <c r="AC168" s="136"/>
      <c r="AD168" s="128"/>
      <c r="AE168" s="134"/>
      <c r="AF168" s="135"/>
      <c r="AG168" s="136"/>
      <c r="AH168" s="128"/>
      <c r="AI168" s="134"/>
      <c r="AJ168" s="135"/>
      <c r="AK168" s="136"/>
      <c r="AL168" s="95">
        <v>345</v>
      </c>
      <c r="AM168" s="134">
        <v>14</v>
      </c>
      <c r="AN168" s="135"/>
      <c r="AO168" s="136"/>
      <c r="AP168" s="128"/>
      <c r="AQ168" s="134"/>
      <c r="AR168" s="135"/>
      <c r="AS168" s="136"/>
      <c r="AT168" s="128"/>
      <c r="AU168" s="134"/>
      <c r="AV168" s="135"/>
      <c r="AW168" s="136"/>
      <c r="AX168" s="128"/>
      <c r="AY168" s="134"/>
      <c r="AZ168" s="135"/>
      <c r="BA168" s="136"/>
      <c r="BB168" s="95">
        <v>257</v>
      </c>
      <c r="BC168" s="134">
        <v>5</v>
      </c>
      <c r="BD168" s="135"/>
      <c r="BE168" s="136"/>
      <c r="BF168" s="128"/>
      <c r="BG168" s="134"/>
      <c r="BH168" s="135"/>
      <c r="BI168" s="136"/>
      <c r="BJ168" s="128"/>
      <c r="BK168" s="134"/>
      <c r="BL168" s="135"/>
      <c r="BM168" s="136"/>
      <c r="BN168" s="128"/>
      <c r="BO168" s="134"/>
      <c r="BP168" s="135"/>
      <c r="BQ168" s="136"/>
      <c r="BR168" s="95">
        <v>309</v>
      </c>
      <c r="BS168" s="134">
        <v>6</v>
      </c>
      <c r="BT168" s="135"/>
      <c r="BU168" s="136"/>
      <c r="BV168" s="128"/>
      <c r="BW168" s="134"/>
      <c r="BX168" s="135"/>
      <c r="BY168" s="136"/>
      <c r="BZ168" s="128"/>
      <c r="CA168" s="134"/>
      <c r="CB168" s="135"/>
      <c r="CC168" s="136"/>
      <c r="CD168" s="128"/>
      <c r="CE168" s="134"/>
      <c r="CF168" s="135"/>
      <c r="CG168" s="136"/>
      <c r="CH168" s="95">
        <v>265</v>
      </c>
      <c r="CI168" s="134">
        <v>8</v>
      </c>
      <c r="CJ168" s="135"/>
      <c r="CK168" s="136"/>
      <c r="CL168" s="128"/>
      <c r="CM168" s="134"/>
      <c r="CN168" s="135"/>
      <c r="CO168" s="136"/>
      <c r="CP168" s="128"/>
      <c r="CQ168" s="134"/>
      <c r="CR168" s="135"/>
      <c r="CS168" s="136"/>
      <c r="CT168" s="128"/>
      <c r="CU168" s="134"/>
      <c r="CV168" s="135"/>
      <c r="CW168" s="136"/>
      <c r="CX168" s="95">
        <v>298</v>
      </c>
      <c r="CY168" s="134">
        <v>8</v>
      </c>
      <c r="CZ168" s="135"/>
      <c r="DA168" s="136"/>
      <c r="DB168" s="128"/>
      <c r="DC168" s="134"/>
      <c r="DD168" s="135"/>
      <c r="DE168" s="136"/>
      <c r="DF168" s="128"/>
      <c r="DG168" s="134"/>
      <c r="DH168" s="135"/>
      <c r="DI168" s="136"/>
      <c r="DJ168" s="128"/>
      <c r="DK168" s="134"/>
      <c r="DL168" s="135"/>
      <c r="DM168" s="136"/>
      <c r="DN168" s="95">
        <v>271</v>
      </c>
      <c r="DO168" s="134">
        <v>8</v>
      </c>
      <c r="DP168" s="135"/>
      <c r="DQ168" s="136"/>
      <c r="DR168" s="128"/>
      <c r="DS168" s="134"/>
      <c r="DT168" s="135"/>
      <c r="DU168" s="136"/>
      <c r="DV168" s="128"/>
      <c r="DW168" s="134"/>
      <c r="DX168" s="135"/>
      <c r="DY168" s="136"/>
      <c r="DZ168" s="128"/>
      <c r="EA168" s="134"/>
      <c r="EB168" s="135"/>
      <c r="EC168" s="136"/>
      <c r="ED168" s="95">
        <v>290</v>
      </c>
      <c r="EE168" s="134">
        <v>11</v>
      </c>
      <c r="EF168" s="135"/>
      <c r="EG168" s="136"/>
      <c r="EH168" s="128"/>
      <c r="EI168" s="134"/>
      <c r="EJ168" s="135"/>
      <c r="EK168" s="136"/>
      <c r="EL168" s="128"/>
      <c r="EM168" s="134"/>
      <c r="EN168" s="135"/>
      <c r="EO168" s="136"/>
      <c r="EP168" s="128"/>
      <c r="EQ168" s="134"/>
      <c r="ER168" s="135"/>
      <c r="ES168" s="136"/>
      <c r="ET168" s="95">
        <v>285</v>
      </c>
      <c r="EU168" s="134">
        <v>13</v>
      </c>
      <c r="EV168" s="135"/>
      <c r="EW168" s="136"/>
      <c r="EX168" s="128"/>
      <c r="EY168" s="134"/>
      <c r="EZ168" s="135"/>
      <c r="FA168" s="136"/>
      <c r="FB168" s="128"/>
      <c r="FC168" s="134"/>
      <c r="FD168" s="135"/>
      <c r="FE168" s="136"/>
      <c r="FF168" s="128"/>
      <c r="FG168" s="134"/>
      <c r="FH168" s="135"/>
      <c r="FI168" s="136"/>
      <c r="FJ168" s="95">
        <v>339</v>
      </c>
      <c r="FK168" s="134">
        <v>19</v>
      </c>
      <c r="FL168" s="135"/>
      <c r="FM168" s="136"/>
      <c r="FN168" s="128"/>
      <c r="FO168" s="134"/>
      <c r="FP168" s="135"/>
      <c r="FQ168" s="136"/>
      <c r="FR168" s="128"/>
      <c r="FS168" s="134"/>
      <c r="FT168" s="135">
        <v>280</v>
      </c>
      <c r="FU168" s="136">
        <v>290</v>
      </c>
      <c r="FV168" s="128">
        <v>285</v>
      </c>
      <c r="FW168" s="134" t="s">
        <v>5</v>
      </c>
      <c r="FX168" s="135"/>
      <c r="FY168" s="136"/>
      <c r="FZ168" s="128"/>
      <c r="GA168" s="134"/>
      <c r="GB168" s="135"/>
      <c r="GC168" s="136"/>
      <c r="GD168" s="95">
        <v>360</v>
      </c>
      <c r="GE168" s="134">
        <v>10</v>
      </c>
      <c r="GF168" s="135"/>
      <c r="GG168" s="136"/>
      <c r="GH168" s="128"/>
      <c r="GI168" s="134"/>
      <c r="GJ168" s="135"/>
      <c r="GK168" s="136"/>
      <c r="GL168" s="128"/>
      <c r="GM168" s="134"/>
      <c r="GN168" s="135"/>
      <c r="GO168" s="136"/>
      <c r="GP168" s="128"/>
      <c r="GQ168" s="134"/>
      <c r="GR168" s="78"/>
      <c r="GS168" s="93">
        <v>1</v>
      </c>
    </row>
    <row r="169" spans="1:201" ht="15.75" x14ac:dyDescent="0.25">
      <c r="A169">
        <v>1</v>
      </c>
      <c r="B169">
        <v>2013</v>
      </c>
      <c r="C169" s="71">
        <v>41305</v>
      </c>
      <c r="D169" s="78"/>
      <c r="E169" s="132"/>
      <c r="F169" s="95">
        <v>346</v>
      </c>
      <c r="G169" s="134">
        <v>-4</v>
      </c>
      <c r="H169" s="135"/>
      <c r="I169" s="136"/>
      <c r="J169" s="128"/>
      <c r="K169" s="134"/>
      <c r="L169" s="135"/>
      <c r="M169" s="136"/>
      <c r="N169" s="128"/>
      <c r="O169" s="134"/>
      <c r="P169" s="135"/>
      <c r="Q169" s="136"/>
      <c r="R169" s="128"/>
      <c r="S169" s="134"/>
      <c r="T169" s="135"/>
      <c r="U169" s="136"/>
      <c r="V169" s="95">
        <v>296</v>
      </c>
      <c r="W169" s="134">
        <v>-4</v>
      </c>
      <c r="X169" s="135"/>
      <c r="Y169" s="136"/>
      <c r="Z169" s="128"/>
      <c r="AA169" s="134"/>
      <c r="AB169" s="135"/>
      <c r="AC169" s="136"/>
      <c r="AD169" s="128"/>
      <c r="AE169" s="134"/>
      <c r="AF169" s="135"/>
      <c r="AG169" s="136"/>
      <c r="AH169" s="128"/>
      <c r="AI169" s="134"/>
      <c r="AJ169" s="135"/>
      <c r="AK169" s="136"/>
      <c r="AL169" s="95">
        <v>345</v>
      </c>
      <c r="AM169" s="134" t="s">
        <v>5</v>
      </c>
      <c r="AN169" s="135"/>
      <c r="AO169" s="136"/>
      <c r="AP169" s="128"/>
      <c r="AQ169" s="134"/>
      <c r="AR169" s="135"/>
      <c r="AS169" s="136"/>
      <c r="AT169" s="128"/>
      <c r="AU169" s="134"/>
      <c r="AV169" s="135"/>
      <c r="AW169" s="136"/>
      <c r="AX169" s="128"/>
      <c r="AY169" s="134"/>
      <c r="AZ169" s="135"/>
      <c r="BA169" s="136"/>
      <c r="BB169" s="95">
        <v>262</v>
      </c>
      <c r="BC169" s="134">
        <v>5</v>
      </c>
      <c r="BD169" s="135"/>
      <c r="BE169" s="136"/>
      <c r="BF169" s="128"/>
      <c r="BG169" s="134"/>
      <c r="BH169" s="135"/>
      <c r="BI169" s="136"/>
      <c r="BJ169" s="128"/>
      <c r="BK169" s="134"/>
      <c r="BL169" s="135"/>
      <c r="BM169" s="136"/>
      <c r="BN169" s="128"/>
      <c r="BO169" s="134"/>
      <c r="BP169" s="135"/>
      <c r="BQ169" s="136"/>
      <c r="BR169" s="95">
        <v>312</v>
      </c>
      <c r="BS169" s="134">
        <v>3</v>
      </c>
      <c r="BT169" s="135"/>
      <c r="BU169" s="136"/>
      <c r="BV169" s="128"/>
      <c r="BW169" s="134"/>
      <c r="BX169" s="135"/>
      <c r="BY169" s="136"/>
      <c r="BZ169" s="128"/>
      <c r="CA169" s="134"/>
      <c r="CB169" s="135"/>
      <c r="CC169" s="136"/>
      <c r="CD169" s="128"/>
      <c r="CE169" s="134"/>
      <c r="CF169" s="135"/>
      <c r="CG169" s="136"/>
      <c r="CH169" s="95">
        <v>266</v>
      </c>
      <c r="CI169" s="134">
        <v>1</v>
      </c>
      <c r="CJ169" s="135"/>
      <c r="CK169" s="136"/>
      <c r="CL169" s="128"/>
      <c r="CM169" s="134"/>
      <c r="CN169" s="135"/>
      <c r="CO169" s="136"/>
      <c r="CP169" s="128"/>
      <c r="CQ169" s="134"/>
      <c r="CR169" s="135"/>
      <c r="CS169" s="136"/>
      <c r="CT169" s="128"/>
      <c r="CU169" s="134"/>
      <c r="CV169" s="135"/>
      <c r="CW169" s="136"/>
      <c r="CX169" s="95">
        <v>299</v>
      </c>
      <c r="CY169" s="134">
        <v>1</v>
      </c>
      <c r="CZ169" s="135"/>
      <c r="DA169" s="136"/>
      <c r="DB169" s="128"/>
      <c r="DC169" s="134"/>
      <c r="DD169" s="135"/>
      <c r="DE169" s="136"/>
      <c r="DF169" s="128"/>
      <c r="DG169" s="134"/>
      <c r="DH169" s="135"/>
      <c r="DI169" s="136"/>
      <c r="DJ169" s="128"/>
      <c r="DK169" s="134"/>
      <c r="DL169" s="135"/>
      <c r="DM169" s="136"/>
      <c r="DN169" s="95">
        <v>270</v>
      </c>
      <c r="DO169" s="134">
        <v>-1</v>
      </c>
      <c r="DP169" s="135"/>
      <c r="DQ169" s="136"/>
      <c r="DR169" s="128"/>
      <c r="DS169" s="134"/>
      <c r="DT169" s="135"/>
      <c r="DU169" s="136"/>
      <c r="DV169" s="128"/>
      <c r="DW169" s="134"/>
      <c r="DX169" s="135"/>
      <c r="DY169" s="136"/>
      <c r="DZ169" s="128"/>
      <c r="EA169" s="134"/>
      <c r="EB169" s="135"/>
      <c r="EC169" s="136"/>
      <c r="ED169" s="95">
        <v>286</v>
      </c>
      <c r="EE169" s="134">
        <v>-4</v>
      </c>
      <c r="EF169" s="135"/>
      <c r="EG169" s="136"/>
      <c r="EH169" s="128"/>
      <c r="EI169" s="134"/>
      <c r="EJ169" s="135"/>
      <c r="EK169" s="136"/>
      <c r="EL169" s="128"/>
      <c r="EM169" s="134"/>
      <c r="EN169" s="135"/>
      <c r="EO169" s="136"/>
      <c r="EP169" s="128"/>
      <c r="EQ169" s="134"/>
      <c r="ER169" s="135"/>
      <c r="ES169" s="136"/>
      <c r="ET169" s="95">
        <v>279</v>
      </c>
      <c r="EU169" s="134">
        <v>-6</v>
      </c>
      <c r="EV169" s="135"/>
      <c r="EW169" s="136"/>
      <c r="EX169" s="128"/>
      <c r="EY169" s="134"/>
      <c r="EZ169" s="135"/>
      <c r="FA169" s="136"/>
      <c r="FB169" s="128"/>
      <c r="FC169" s="134"/>
      <c r="FD169" s="135"/>
      <c r="FE169" s="136"/>
      <c r="FF169" s="128"/>
      <c r="FG169" s="134"/>
      <c r="FH169" s="135"/>
      <c r="FI169" s="136"/>
      <c r="FJ169" s="95">
        <v>338</v>
      </c>
      <c r="FK169" s="134">
        <v>-1</v>
      </c>
      <c r="FL169" s="135"/>
      <c r="FM169" s="136"/>
      <c r="FN169" s="128"/>
      <c r="FO169" s="134"/>
      <c r="FP169" s="135"/>
      <c r="FQ169" s="136"/>
      <c r="FR169" s="128"/>
      <c r="FS169" s="134"/>
      <c r="FT169" s="135">
        <v>280</v>
      </c>
      <c r="FU169" s="136">
        <v>290</v>
      </c>
      <c r="FV169" s="128">
        <v>285</v>
      </c>
      <c r="FW169" s="134" t="s">
        <v>5</v>
      </c>
      <c r="FX169" s="135"/>
      <c r="FY169" s="136"/>
      <c r="FZ169" s="128"/>
      <c r="GA169" s="134"/>
      <c r="GB169" s="135"/>
      <c r="GC169" s="136"/>
      <c r="GD169" s="95">
        <v>360</v>
      </c>
      <c r="GE169" s="134" t="s">
        <v>5</v>
      </c>
      <c r="GF169" s="135"/>
      <c r="GG169" s="136"/>
      <c r="GH169" s="128"/>
      <c r="GI169" s="134"/>
      <c r="GJ169" s="135"/>
      <c r="GK169" s="136"/>
      <c r="GL169" s="128"/>
      <c r="GM169" s="134"/>
      <c r="GN169" s="135"/>
      <c r="GO169" s="136"/>
      <c r="GP169" s="128"/>
      <c r="GQ169" s="134"/>
      <c r="GR169" s="78"/>
      <c r="GS169" s="93">
        <v>1</v>
      </c>
    </row>
    <row r="170" spans="1:201" ht="15.75" x14ac:dyDescent="0.25">
      <c r="A170">
        <v>2</v>
      </c>
      <c r="B170">
        <v>2013</v>
      </c>
      <c r="C170" s="71">
        <v>41312</v>
      </c>
      <c r="D170" s="78"/>
      <c r="E170" s="132"/>
      <c r="F170" s="95">
        <v>346</v>
      </c>
      <c r="G170" s="134" t="s">
        <v>5</v>
      </c>
      <c r="H170" s="135"/>
      <c r="I170" s="136"/>
      <c r="J170" s="128"/>
      <c r="K170" s="134"/>
      <c r="L170" s="135"/>
      <c r="M170" s="136"/>
      <c r="N170" s="128"/>
      <c r="O170" s="134"/>
      <c r="P170" s="135"/>
      <c r="Q170" s="136"/>
      <c r="R170" s="128"/>
      <c r="S170" s="134"/>
      <c r="T170" s="135"/>
      <c r="U170" s="136"/>
      <c r="V170" s="95">
        <v>296</v>
      </c>
      <c r="W170" s="134" t="s">
        <v>5</v>
      </c>
      <c r="X170" s="135"/>
      <c r="Y170" s="136"/>
      <c r="Z170" s="128"/>
      <c r="AA170" s="134"/>
      <c r="AB170" s="135"/>
      <c r="AC170" s="136"/>
      <c r="AD170" s="128"/>
      <c r="AE170" s="134"/>
      <c r="AF170" s="135"/>
      <c r="AG170" s="136"/>
      <c r="AH170" s="128"/>
      <c r="AI170" s="134"/>
      <c r="AJ170" s="135"/>
      <c r="AK170" s="136"/>
      <c r="AL170" s="95">
        <v>345</v>
      </c>
      <c r="AM170" s="134" t="s">
        <v>5</v>
      </c>
      <c r="AN170" s="135"/>
      <c r="AO170" s="136"/>
      <c r="AP170" s="128"/>
      <c r="AQ170" s="134"/>
      <c r="AR170" s="135"/>
      <c r="AS170" s="136"/>
      <c r="AT170" s="128"/>
      <c r="AU170" s="134"/>
      <c r="AV170" s="135"/>
      <c r="AW170" s="136"/>
      <c r="AX170" s="128"/>
      <c r="AY170" s="134"/>
      <c r="AZ170" s="135"/>
      <c r="BA170" s="136"/>
      <c r="BB170" s="95">
        <v>262</v>
      </c>
      <c r="BC170" s="134" t="s">
        <v>5</v>
      </c>
      <c r="BD170" s="135"/>
      <c r="BE170" s="136"/>
      <c r="BF170" s="128"/>
      <c r="BG170" s="134"/>
      <c r="BH170" s="135"/>
      <c r="BI170" s="136"/>
      <c r="BJ170" s="128"/>
      <c r="BK170" s="134"/>
      <c r="BL170" s="135"/>
      <c r="BM170" s="136"/>
      <c r="BN170" s="128"/>
      <c r="BO170" s="134"/>
      <c r="BP170" s="135"/>
      <c r="BQ170" s="136"/>
      <c r="BR170" s="95">
        <v>312</v>
      </c>
      <c r="BS170" s="134" t="s">
        <v>5</v>
      </c>
      <c r="BT170" s="135"/>
      <c r="BU170" s="136"/>
      <c r="BV170" s="128"/>
      <c r="BW170" s="134"/>
      <c r="BX170" s="135"/>
      <c r="BY170" s="136"/>
      <c r="BZ170" s="128"/>
      <c r="CA170" s="134"/>
      <c r="CB170" s="135"/>
      <c r="CC170" s="136"/>
      <c r="CD170" s="128"/>
      <c r="CE170" s="134"/>
      <c r="CF170" s="135"/>
      <c r="CG170" s="136"/>
      <c r="CH170" s="95">
        <v>266</v>
      </c>
      <c r="CI170" s="134" t="s">
        <v>5</v>
      </c>
      <c r="CJ170" s="135"/>
      <c r="CK170" s="136"/>
      <c r="CL170" s="128"/>
      <c r="CM170" s="134"/>
      <c r="CN170" s="135"/>
      <c r="CO170" s="136"/>
      <c r="CP170" s="128"/>
      <c r="CQ170" s="134"/>
      <c r="CR170" s="135"/>
      <c r="CS170" s="136"/>
      <c r="CT170" s="128"/>
      <c r="CU170" s="134"/>
      <c r="CV170" s="135"/>
      <c r="CW170" s="136"/>
      <c r="CX170" s="95">
        <v>299</v>
      </c>
      <c r="CY170" s="134" t="s">
        <v>5</v>
      </c>
      <c r="CZ170" s="135"/>
      <c r="DA170" s="136"/>
      <c r="DB170" s="128"/>
      <c r="DC170" s="134"/>
      <c r="DD170" s="135"/>
      <c r="DE170" s="136"/>
      <c r="DF170" s="128"/>
      <c r="DG170" s="134"/>
      <c r="DH170" s="135"/>
      <c r="DI170" s="136"/>
      <c r="DJ170" s="128"/>
      <c r="DK170" s="134"/>
      <c r="DL170" s="135"/>
      <c r="DM170" s="136"/>
      <c r="DN170" s="95">
        <v>270</v>
      </c>
      <c r="DO170" s="134" t="s">
        <v>5</v>
      </c>
      <c r="DP170" s="135"/>
      <c r="DQ170" s="136"/>
      <c r="DR170" s="128"/>
      <c r="DS170" s="134"/>
      <c r="DT170" s="135"/>
      <c r="DU170" s="136"/>
      <c r="DV170" s="128"/>
      <c r="DW170" s="134"/>
      <c r="DX170" s="135"/>
      <c r="DY170" s="136"/>
      <c r="DZ170" s="128"/>
      <c r="EA170" s="134"/>
      <c r="EB170" s="135"/>
      <c r="EC170" s="136"/>
      <c r="ED170" s="95">
        <v>286</v>
      </c>
      <c r="EE170" s="134" t="s">
        <v>5</v>
      </c>
      <c r="EF170" s="135"/>
      <c r="EG170" s="136"/>
      <c r="EH170" s="128"/>
      <c r="EI170" s="134"/>
      <c r="EJ170" s="135"/>
      <c r="EK170" s="136"/>
      <c r="EL170" s="128"/>
      <c r="EM170" s="134"/>
      <c r="EN170" s="135"/>
      <c r="EO170" s="136"/>
      <c r="EP170" s="128"/>
      <c r="EQ170" s="134"/>
      <c r="ER170" s="135"/>
      <c r="ES170" s="136"/>
      <c r="ET170" s="95">
        <v>279</v>
      </c>
      <c r="EU170" s="134" t="s">
        <v>5</v>
      </c>
      <c r="EV170" s="135"/>
      <c r="EW170" s="136"/>
      <c r="EX170" s="128"/>
      <c r="EY170" s="134"/>
      <c r="EZ170" s="135"/>
      <c r="FA170" s="136"/>
      <c r="FB170" s="128"/>
      <c r="FC170" s="134"/>
      <c r="FD170" s="135"/>
      <c r="FE170" s="136"/>
      <c r="FF170" s="128"/>
      <c r="FG170" s="134"/>
      <c r="FH170" s="135"/>
      <c r="FI170" s="136"/>
      <c r="FJ170" s="95">
        <v>338</v>
      </c>
      <c r="FK170" s="134" t="s">
        <v>5</v>
      </c>
      <c r="FL170" s="135"/>
      <c r="FM170" s="136"/>
      <c r="FN170" s="128"/>
      <c r="FO170" s="134"/>
      <c r="FP170" s="135"/>
      <c r="FQ170" s="136"/>
      <c r="FR170" s="128"/>
      <c r="FS170" s="134"/>
      <c r="FT170" s="137">
        <v>285</v>
      </c>
      <c r="FU170" s="138">
        <v>295</v>
      </c>
      <c r="FV170" s="128">
        <v>290</v>
      </c>
      <c r="FW170" s="134">
        <v>5</v>
      </c>
      <c r="FX170" s="135"/>
      <c r="FY170" s="136"/>
      <c r="FZ170" s="128"/>
      <c r="GA170" s="134"/>
      <c r="GB170" s="135"/>
      <c r="GC170" s="136"/>
      <c r="GD170" s="95">
        <v>360</v>
      </c>
      <c r="GE170" s="134" t="s">
        <v>5</v>
      </c>
      <c r="GF170" s="135"/>
      <c r="GG170" s="136"/>
      <c r="GH170" s="128"/>
      <c r="GI170" s="134"/>
      <c r="GJ170" s="135"/>
      <c r="GK170" s="136"/>
      <c r="GL170" s="128"/>
      <c r="GM170" s="134"/>
      <c r="GN170" s="135"/>
      <c r="GO170" s="136"/>
      <c r="GP170" s="128"/>
      <c r="GQ170" s="134"/>
      <c r="GR170" s="78"/>
      <c r="GS170" s="93">
        <v>2</v>
      </c>
    </row>
    <row r="171" spans="1:201" ht="15.75" x14ac:dyDescent="0.25">
      <c r="A171">
        <v>2</v>
      </c>
      <c r="B171">
        <v>2013</v>
      </c>
      <c r="C171" s="71">
        <v>41319</v>
      </c>
      <c r="D171" s="78"/>
      <c r="E171" s="132"/>
      <c r="F171" s="95">
        <v>344</v>
      </c>
      <c r="G171" s="134">
        <v>-2</v>
      </c>
      <c r="H171" s="135"/>
      <c r="I171" s="136"/>
      <c r="J171" s="128"/>
      <c r="K171" s="134"/>
      <c r="L171" s="135"/>
      <c r="M171" s="136"/>
      <c r="N171" s="128"/>
      <c r="O171" s="134"/>
      <c r="P171" s="135"/>
      <c r="Q171" s="136"/>
      <c r="R171" s="128"/>
      <c r="S171" s="134"/>
      <c r="T171" s="135"/>
      <c r="U171" s="136"/>
      <c r="V171" s="95">
        <v>295</v>
      </c>
      <c r="W171" s="134">
        <v>-1</v>
      </c>
      <c r="X171" s="135"/>
      <c r="Y171" s="136"/>
      <c r="Z171" s="128"/>
      <c r="AA171" s="134"/>
      <c r="AB171" s="135"/>
      <c r="AC171" s="136"/>
      <c r="AD171" s="128"/>
      <c r="AE171" s="134"/>
      <c r="AF171" s="135"/>
      <c r="AG171" s="136"/>
      <c r="AH171" s="128"/>
      <c r="AI171" s="134"/>
      <c r="AJ171" s="135"/>
      <c r="AK171" s="136"/>
      <c r="AL171" s="95">
        <v>345</v>
      </c>
      <c r="AM171" s="134" t="s">
        <v>5</v>
      </c>
      <c r="AN171" s="135"/>
      <c r="AO171" s="136"/>
      <c r="AP171" s="128"/>
      <c r="AQ171" s="134"/>
      <c r="AR171" s="135"/>
      <c r="AS171" s="136"/>
      <c r="AT171" s="128"/>
      <c r="AU171" s="134"/>
      <c r="AV171" s="135"/>
      <c r="AW171" s="136"/>
      <c r="AX171" s="128"/>
      <c r="AY171" s="134"/>
      <c r="AZ171" s="135"/>
      <c r="BA171" s="136"/>
      <c r="BB171" s="95">
        <v>262</v>
      </c>
      <c r="BC171" s="134" t="s">
        <v>5</v>
      </c>
      <c r="BD171" s="135"/>
      <c r="BE171" s="136"/>
      <c r="BF171" s="128"/>
      <c r="BG171" s="134"/>
      <c r="BH171" s="135"/>
      <c r="BI171" s="136"/>
      <c r="BJ171" s="128"/>
      <c r="BK171" s="134"/>
      <c r="BL171" s="135"/>
      <c r="BM171" s="136"/>
      <c r="BN171" s="128"/>
      <c r="BO171" s="134"/>
      <c r="BP171" s="135"/>
      <c r="BQ171" s="136"/>
      <c r="BR171" s="95">
        <v>312</v>
      </c>
      <c r="BS171" s="134" t="s">
        <v>5</v>
      </c>
      <c r="BT171" s="135"/>
      <c r="BU171" s="136"/>
      <c r="BV171" s="128"/>
      <c r="BW171" s="134"/>
      <c r="BX171" s="135"/>
      <c r="BY171" s="136"/>
      <c r="BZ171" s="128"/>
      <c r="CA171" s="134"/>
      <c r="CB171" s="135"/>
      <c r="CC171" s="136"/>
      <c r="CD171" s="128"/>
      <c r="CE171" s="134"/>
      <c r="CF171" s="135"/>
      <c r="CG171" s="136"/>
      <c r="CH171" s="95">
        <v>268</v>
      </c>
      <c r="CI171" s="134">
        <v>2</v>
      </c>
      <c r="CJ171" s="135"/>
      <c r="CK171" s="136"/>
      <c r="CL171" s="128"/>
      <c r="CM171" s="134"/>
      <c r="CN171" s="135"/>
      <c r="CO171" s="136"/>
      <c r="CP171" s="128"/>
      <c r="CQ171" s="134"/>
      <c r="CR171" s="135"/>
      <c r="CS171" s="136"/>
      <c r="CT171" s="128"/>
      <c r="CU171" s="134"/>
      <c r="CV171" s="135"/>
      <c r="CW171" s="136"/>
      <c r="CX171" s="95">
        <v>299</v>
      </c>
      <c r="CY171" s="134" t="s">
        <v>5</v>
      </c>
      <c r="CZ171" s="135"/>
      <c r="DA171" s="136"/>
      <c r="DB171" s="128"/>
      <c r="DC171" s="134"/>
      <c r="DD171" s="135"/>
      <c r="DE171" s="136"/>
      <c r="DF171" s="128"/>
      <c r="DG171" s="134"/>
      <c r="DH171" s="135"/>
      <c r="DI171" s="136"/>
      <c r="DJ171" s="128"/>
      <c r="DK171" s="134"/>
      <c r="DL171" s="135"/>
      <c r="DM171" s="136"/>
      <c r="DN171" s="95">
        <v>270</v>
      </c>
      <c r="DO171" s="134" t="s">
        <v>5</v>
      </c>
      <c r="DP171" s="135"/>
      <c r="DQ171" s="136"/>
      <c r="DR171" s="128"/>
      <c r="DS171" s="134"/>
      <c r="DT171" s="135"/>
      <c r="DU171" s="136"/>
      <c r="DV171" s="128"/>
      <c r="DW171" s="134"/>
      <c r="DX171" s="135"/>
      <c r="DY171" s="136"/>
      <c r="DZ171" s="128"/>
      <c r="EA171" s="134"/>
      <c r="EB171" s="135"/>
      <c r="EC171" s="136"/>
      <c r="ED171" s="95">
        <v>268</v>
      </c>
      <c r="EE171" s="134">
        <v>-18</v>
      </c>
      <c r="EF171" s="135"/>
      <c r="EG171" s="136"/>
      <c r="EH171" s="128"/>
      <c r="EI171" s="134"/>
      <c r="EJ171" s="135"/>
      <c r="EK171" s="136"/>
      <c r="EL171" s="128"/>
      <c r="EM171" s="134"/>
      <c r="EN171" s="135"/>
      <c r="EO171" s="136"/>
      <c r="EP171" s="128"/>
      <c r="EQ171" s="134"/>
      <c r="ER171" s="135"/>
      <c r="ES171" s="136"/>
      <c r="ET171" s="95">
        <v>261</v>
      </c>
      <c r="EU171" s="134">
        <v>-18</v>
      </c>
      <c r="EV171" s="135"/>
      <c r="EW171" s="136"/>
      <c r="EX171" s="128"/>
      <c r="EY171" s="134"/>
      <c r="EZ171" s="135"/>
      <c r="FA171" s="136"/>
      <c r="FB171" s="128"/>
      <c r="FC171" s="134"/>
      <c r="FD171" s="135"/>
      <c r="FE171" s="136"/>
      <c r="FF171" s="128"/>
      <c r="FG171" s="134"/>
      <c r="FH171" s="135"/>
      <c r="FI171" s="136"/>
      <c r="FJ171" s="95">
        <v>344</v>
      </c>
      <c r="FK171" s="134">
        <v>6</v>
      </c>
      <c r="FL171" s="135"/>
      <c r="FM171" s="136"/>
      <c r="FN171" s="128"/>
      <c r="FO171" s="134"/>
      <c r="FP171" s="135"/>
      <c r="FQ171" s="136"/>
      <c r="FR171" s="128"/>
      <c r="FS171" s="134"/>
      <c r="FT171" s="137">
        <v>285</v>
      </c>
      <c r="FU171" s="138">
        <v>295</v>
      </c>
      <c r="FV171" s="128">
        <v>290</v>
      </c>
      <c r="FW171" s="134" t="s">
        <v>5</v>
      </c>
      <c r="FX171" s="135"/>
      <c r="FY171" s="136"/>
      <c r="FZ171" s="128"/>
      <c r="GA171" s="134"/>
      <c r="GB171" s="135"/>
      <c r="GC171" s="136"/>
      <c r="GD171" s="95">
        <v>360</v>
      </c>
      <c r="GE171" s="134" t="s">
        <v>5</v>
      </c>
      <c r="GF171" s="135"/>
      <c r="GG171" s="136"/>
      <c r="GH171" s="128"/>
      <c r="GI171" s="134"/>
      <c r="GJ171" s="135"/>
      <c r="GK171" s="136"/>
      <c r="GL171" s="128"/>
      <c r="GM171" s="134"/>
      <c r="GN171" s="135"/>
      <c r="GO171" s="136"/>
      <c r="GP171" s="128"/>
      <c r="GQ171" s="134"/>
      <c r="GR171" s="78"/>
      <c r="GS171" s="93">
        <v>2</v>
      </c>
    </row>
    <row r="172" spans="1:201" ht="15.75" x14ac:dyDescent="0.25">
      <c r="A172">
        <v>2</v>
      </c>
      <c r="B172">
        <v>2013</v>
      </c>
      <c r="C172" s="71">
        <v>41326</v>
      </c>
      <c r="D172" s="78"/>
      <c r="E172" s="132"/>
      <c r="F172" s="95">
        <v>338</v>
      </c>
      <c r="G172" s="134">
        <v>-6</v>
      </c>
      <c r="H172" s="135"/>
      <c r="I172" s="136"/>
      <c r="J172" s="128"/>
      <c r="K172" s="134"/>
      <c r="L172" s="135"/>
      <c r="M172" s="136"/>
      <c r="N172" s="128"/>
      <c r="O172" s="134"/>
      <c r="P172" s="135"/>
      <c r="Q172" s="136"/>
      <c r="R172" s="128"/>
      <c r="S172" s="134"/>
      <c r="T172" s="135"/>
      <c r="U172" s="136"/>
      <c r="V172" s="95">
        <v>286</v>
      </c>
      <c r="W172" s="134">
        <v>-9</v>
      </c>
      <c r="X172" s="135"/>
      <c r="Y172" s="136"/>
      <c r="Z172" s="128"/>
      <c r="AA172" s="134"/>
      <c r="AB172" s="135"/>
      <c r="AC172" s="136"/>
      <c r="AD172" s="128"/>
      <c r="AE172" s="134"/>
      <c r="AF172" s="135"/>
      <c r="AG172" s="136"/>
      <c r="AH172" s="128"/>
      <c r="AI172" s="134"/>
      <c r="AJ172" s="135"/>
      <c r="AK172" s="136"/>
      <c r="AL172" s="95">
        <v>336</v>
      </c>
      <c r="AM172" s="134">
        <v>-9</v>
      </c>
      <c r="AN172" s="135"/>
      <c r="AO172" s="136"/>
      <c r="AP172" s="128"/>
      <c r="AQ172" s="134"/>
      <c r="AR172" s="135"/>
      <c r="AS172" s="136"/>
      <c r="AT172" s="128"/>
      <c r="AU172" s="134"/>
      <c r="AV172" s="135"/>
      <c r="AW172" s="136"/>
      <c r="AX172" s="128"/>
      <c r="AY172" s="134"/>
      <c r="AZ172" s="135"/>
      <c r="BA172" s="136"/>
      <c r="BB172" s="95">
        <v>261</v>
      </c>
      <c r="BC172" s="134">
        <v>-1</v>
      </c>
      <c r="BD172" s="135"/>
      <c r="BE172" s="136"/>
      <c r="BF172" s="128"/>
      <c r="BG172" s="134"/>
      <c r="BH172" s="135"/>
      <c r="BI172" s="136"/>
      <c r="BJ172" s="128"/>
      <c r="BK172" s="134"/>
      <c r="BL172" s="135"/>
      <c r="BM172" s="136"/>
      <c r="BN172" s="128"/>
      <c r="BO172" s="134"/>
      <c r="BP172" s="135"/>
      <c r="BQ172" s="136"/>
      <c r="BR172" s="95">
        <v>308</v>
      </c>
      <c r="BS172" s="134">
        <v>-4</v>
      </c>
      <c r="BT172" s="135"/>
      <c r="BU172" s="136"/>
      <c r="BV172" s="128"/>
      <c r="BW172" s="134"/>
      <c r="BX172" s="135"/>
      <c r="BY172" s="136"/>
      <c r="BZ172" s="128"/>
      <c r="CA172" s="134"/>
      <c r="CB172" s="135"/>
      <c r="CC172" s="136"/>
      <c r="CD172" s="128"/>
      <c r="CE172" s="134"/>
      <c r="CF172" s="135"/>
      <c r="CG172" s="136"/>
      <c r="CH172" s="95">
        <v>262</v>
      </c>
      <c r="CI172" s="134">
        <v>-6</v>
      </c>
      <c r="CJ172" s="135"/>
      <c r="CK172" s="136"/>
      <c r="CL172" s="128"/>
      <c r="CM172" s="134"/>
      <c r="CN172" s="135"/>
      <c r="CO172" s="136"/>
      <c r="CP172" s="128"/>
      <c r="CQ172" s="134"/>
      <c r="CR172" s="135"/>
      <c r="CS172" s="136"/>
      <c r="CT172" s="128"/>
      <c r="CU172" s="134"/>
      <c r="CV172" s="135"/>
      <c r="CW172" s="136"/>
      <c r="CX172" s="95">
        <v>293</v>
      </c>
      <c r="CY172" s="134">
        <v>-6</v>
      </c>
      <c r="CZ172" s="135"/>
      <c r="DA172" s="136"/>
      <c r="DB172" s="128"/>
      <c r="DC172" s="134"/>
      <c r="DD172" s="135"/>
      <c r="DE172" s="136"/>
      <c r="DF172" s="128"/>
      <c r="DG172" s="134"/>
      <c r="DH172" s="135"/>
      <c r="DI172" s="136"/>
      <c r="DJ172" s="128"/>
      <c r="DK172" s="134"/>
      <c r="DL172" s="135"/>
      <c r="DM172" s="136"/>
      <c r="DN172" s="95">
        <v>264</v>
      </c>
      <c r="DO172" s="134">
        <v>-6</v>
      </c>
      <c r="DP172" s="135"/>
      <c r="DQ172" s="136"/>
      <c r="DR172" s="128"/>
      <c r="DS172" s="134"/>
      <c r="DT172" s="135"/>
      <c r="DU172" s="136"/>
      <c r="DV172" s="128"/>
      <c r="DW172" s="134"/>
      <c r="DX172" s="135"/>
      <c r="DY172" s="136"/>
      <c r="DZ172" s="128"/>
      <c r="EA172" s="134"/>
      <c r="EB172" s="135"/>
      <c r="EC172" s="136"/>
      <c r="ED172" s="95">
        <v>264</v>
      </c>
      <c r="EE172" s="134">
        <v>-4</v>
      </c>
      <c r="EF172" s="135"/>
      <c r="EG172" s="136"/>
      <c r="EH172" s="128"/>
      <c r="EI172" s="134"/>
      <c r="EJ172" s="135"/>
      <c r="EK172" s="136"/>
      <c r="EL172" s="128"/>
      <c r="EM172" s="134"/>
      <c r="EN172" s="135"/>
      <c r="EO172" s="136"/>
      <c r="EP172" s="128"/>
      <c r="EQ172" s="134"/>
      <c r="ER172" s="135"/>
      <c r="ES172" s="136"/>
      <c r="ET172" s="95">
        <v>266</v>
      </c>
      <c r="EU172" s="134">
        <v>5</v>
      </c>
      <c r="EV172" s="135"/>
      <c r="EW172" s="136"/>
      <c r="EX172" s="128"/>
      <c r="EY172" s="134"/>
      <c r="EZ172" s="135"/>
      <c r="FA172" s="136"/>
      <c r="FB172" s="128"/>
      <c r="FC172" s="134"/>
      <c r="FD172" s="135"/>
      <c r="FE172" s="136"/>
      <c r="FF172" s="128"/>
      <c r="FG172" s="134"/>
      <c r="FH172" s="135"/>
      <c r="FI172" s="136"/>
      <c r="FJ172" s="95">
        <v>346</v>
      </c>
      <c r="FK172" s="134">
        <v>2</v>
      </c>
      <c r="FL172" s="135"/>
      <c r="FM172" s="136"/>
      <c r="FN172" s="128"/>
      <c r="FO172" s="134"/>
      <c r="FP172" s="135"/>
      <c r="FQ172" s="136"/>
      <c r="FR172" s="128"/>
      <c r="FS172" s="134"/>
      <c r="FT172" s="137">
        <v>285</v>
      </c>
      <c r="FU172" s="138">
        <v>295</v>
      </c>
      <c r="FV172" s="128">
        <v>290</v>
      </c>
      <c r="FW172" s="134" t="s">
        <v>5</v>
      </c>
      <c r="FX172" s="135"/>
      <c r="FY172" s="136"/>
      <c r="FZ172" s="128"/>
      <c r="GA172" s="134"/>
      <c r="GB172" s="135"/>
      <c r="GC172" s="136"/>
      <c r="GD172" s="95">
        <v>365</v>
      </c>
      <c r="GE172" s="134">
        <v>5</v>
      </c>
      <c r="GF172" s="135"/>
      <c r="GG172" s="136"/>
      <c r="GH172" s="128"/>
      <c r="GI172" s="134"/>
      <c r="GJ172" s="135"/>
      <c r="GK172" s="136"/>
      <c r="GL172" s="128"/>
      <c r="GM172" s="134"/>
      <c r="GN172" s="135"/>
      <c r="GO172" s="136"/>
      <c r="GP172" s="128"/>
      <c r="GQ172" s="134"/>
      <c r="GR172" s="78"/>
      <c r="GS172" s="93">
        <v>2</v>
      </c>
    </row>
    <row r="173" spans="1:201" ht="15.75" x14ac:dyDescent="0.25">
      <c r="A173">
        <v>2</v>
      </c>
      <c r="B173">
        <v>2013</v>
      </c>
      <c r="C173" s="71">
        <v>41333</v>
      </c>
      <c r="D173" s="78"/>
      <c r="E173" s="132"/>
      <c r="F173" s="95">
        <v>342</v>
      </c>
      <c r="G173" s="134">
        <v>4</v>
      </c>
      <c r="H173" s="135"/>
      <c r="I173" s="136"/>
      <c r="J173" s="128"/>
      <c r="K173" s="134"/>
      <c r="L173" s="135"/>
      <c r="M173" s="136"/>
      <c r="N173" s="128"/>
      <c r="O173" s="134"/>
      <c r="P173" s="135"/>
      <c r="Q173" s="136"/>
      <c r="R173" s="128"/>
      <c r="S173" s="134"/>
      <c r="T173" s="135"/>
      <c r="U173" s="136"/>
      <c r="V173" s="95">
        <v>288</v>
      </c>
      <c r="W173" s="134">
        <v>2</v>
      </c>
      <c r="X173" s="135"/>
      <c r="Y173" s="136"/>
      <c r="Z173" s="128"/>
      <c r="AA173" s="134"/>
      <c r="AB173" s="135"/>
      <c r="AC173" s="136"/>
      <c r="AD173" s="128"/>
      <c r="AE173" s="134"/>
      <c r="AF173" s="135"/>
      <c r="AG173" s="136"/>
      <c r="AH173" s="128"/>
      <c r="AI173" s="134"/>
      <c r="AJ173" s="135"/>
      <c r="AK173" s="136"/>
      <c r="AL173" s="95">
        <v>338</v>
      </c>
      <c r="AM173" s="134">
        <v>2</v>
      </c>
      <c r="AN173" s="135"/>
      <c r="AO173" s="136"/>
      <c r="AP173" s="128"/>
      <c r="AQ173" s="134"/>
      <c r="AR173" s="135"/>
      <c r="AS173" s="136"/>
      <c r="AT173" s="128"/>
      <c r="AU173" s="134"/>
      <c r="AV173" s="135"/>
      <c r="AW173" s="136"/>
      <c r="AX173" s="128"/>
      <c r="AY173" s="134"/>
      <c r="AZ173" s="135"/>
      <c r="BA173" s="136"/>
      <c r="BB173" s="95">
        <v>263</v>
      </c>
      <c r="BC173" s="134">
        <v>2</v>
      </c>
      <c r="BD173" s="135"/>
      <c r="BE173" s="136"/>
      <c r="BF173" s="128"/>
      <c r="BG173" s="134"/>
      <c r="BH173" s="135"/>
      <c r="BI173" s="136"/>
      <c r="BJ173" s="128"/>
      <c r="BK173" s="134"/>
      <c r="BL173" s="135"/>
      <c r="BM173" s="136"/>
      <c r="BN173" s="128"/>
      <c r="BO173" s="134"/>
      <c r="BP173" s="135"/>
      <c r="BQ173" s="136"/>
      <c r="BR173" s="95">
        <v>304</v>
      </c>
      <c r="BS173" s="134">
        <v>-4</v>
      </c>
      <c r="BT173" s="135"/>
      <c r="BU173" s="136"/>
      <c r="BV173" s="128"/>
      <c r="BW173" s="134"/>
      <c r="BX173" s="135"/>
      <c r="BY173" s="136"/>
      <c r="BZ173" s="128"/>
      <c r="CA173" s="134"/>
      <c r="CB173" s="135"/>
      <c r="CC173" s="136"/>
      <c r="CD173" s="128"/>
      <c r="CE173" s="134"/>
      <c r="CF173" s="135"/>
      <c r="CG173" s="136"/>
      <c r="CH173" s="95">
        <v>254</v>
      </c>
      <c r="CI173" s="134">
        <v>-8</v>
      </c>
      <c r="CJ173" s="135"/>
      <c r="CK173" s="136"/>
      <c r="CL173" s="128"/>
      <c r="CM173" s="134"/>
      <c r="CN173" s="135"/>
      <c r="CO173" s="136"/>
      <c r="CP173" s="128"/>
      <c r="CQ173" s="134"/>
      <c r="CR173" s="135"/>
      <c r="CS173" s="136"/>
      <c r="CT173" s="128"/>
      <c r="CU173" s="134"/>
      <c r="CV173" s="135"/>
      <c r="CW173" s="136"/>
      <c r="CX173" s="95">
        <v>285</v>
      </c>
      <c r="CY173" s="134">
        <v>-8</v>
      </c>
      <c r="CZ173" s="135"/>
      <c r="DA173" s="136"/>
      <c r="DB173" s="128"/>
      <c r="DC173" s="134"/>
      <c r="DD173" s="135"/>
      <c r="DE173" s="136"/>
      <c r="DF173" s="128"/>
      <c r="DG173" s="134"/>
      <c r="DH173" s="135"/>
      <c r="DI173" s="136"/>
      <c r="DJ173" s="128"/>
      <c r="DK173" s="134"/>
      <c r="DL173" s="135"/>
      <c r="DM173" s="136"/>
      <c r="DN173" s="95">
        <v>256</v>
      </c>
      <c r="DO173" s="134">
        <v>-8</v>
      </c>
      <c r="DP173" s="135"/>
      <c r="DQ173" s="136"/>
      <c r="DR173" s="128"/>
      <c r="DS173" s="134"/>
      <c r="DT173" s="135"/>
      <c r="DU173" s="136"/>
      <c r="DV173" s="128"/>
      <c r="DW173" s="134"/>
      <c r="DX173" s="135"/>
      <c r="DY173" s="136"/>
      <c r="DZ173" s="128"/>
      <c r="EA173" s="134"/>
      <c r="EB173" s="135"/>
      <c r="EC173" s="136"/>
      <c r="ED173" s="95">
        <v>257</v>
      </c>
      <c r="EE173" s="134">
        <v>-7</v>
      </c>
      <c r="EF173" s="135"/>
      <c r="EG173" s="136"/>
      <c r="EH173" s="128"/>
      <c r="EI173" s="134"/>
      <c r="EJ173" s="135"/>
      <c r="EK173" s="136"/>
      <c r="EL173" s="128"/>
      <c r="EM173" s="134"/>
      <c r="EN173" s="135"/>
      <c r="EO173" s="136"/>
      <c r="EP173" s="128"/>
      <c r="EQ173" s="134"/>
      <c r="ER173" s="135"/>
      <c r="ES173" s="136"/>
      <c r="ET173" s="95">
        <v>259</v>
      </c>
      <c r="EU173" s="134">
        <v>-7</v>
      </c>
      <c r="EV173" s="135"/>
      <c r="EW173" s="136"/>
      <c r="EX173" s="128"/>
      <c r="EY173" s="134"/>
      <c r="EZ173" s="135"/>
      <c r="FA173" s="136"/>
      <c r="FB173" s="128"/>
      <c r="FC173" s="134"/>
      <c r="FD173" s="135"/>
      <c r="FE173" s="136"/>
      <c r="FF173" s="128"/>
      <c r="FG173" s="134"/>
      <c r="FH173" s="135"/>
      <c r="FI173" s="136"/>
      <c r="FJ173" s="95">
        <v>341</v>
      </c>
      <c r="FK173" s="134">
        <v>-5</v>
      </c>
      <c r="FL173" s="135"/>
      <c r="FM173" s="136"/>
      <c r="FN173" s="128"/>
      <c r="FO173" s="134"/>
      <c r="FP173" s="135"/>
      <c r="FQ173" s="136"/>
      <c r="FR173" s="128"/>
      <c r="FS173" s="134"/>
      <c r="FT173" s="135">
        <v>285</v>
      </c>
      <c r="FU173" s="136">
        <v>295</v>
      </c>
      <c r="FV173" s="128">
        <v>290</v>
      </c>
      <c r="FW173" s="134" t="s">
        <v>5</v>
      </c>
      <c r="FX173" s="135"/>
      <c r="FY173" s="136"/>
      <c r="FZ173" s="128"/>
      <c r="GA173" s="134"/>
      <c r="GB173" s="135"/>
      <c r="GC173" s="136"/>
      <c r="GD173" s="95">
        <v>360</v>
      </c>
      <c r="GE173" s="134">
        <v>-5</v>
      </c>
      <c r="GF173" s="135"/>
      <c r="GG173" s="136"/>
      <c r="GH173" s="128"/>
      <c r="GI173" s="134"/>
      <c r="GJ173" s="135"/>
      <c r="GK173" s="136"/>
      <c r="GL173" s="128"/>
      <c r="GM173" s="134"/>
      <c r="GN173" s="135"/>
      <c r="GO173" s="136"/>
      <c r="GP173" s="128"/>
      <c r="GQ173" s="134"/>
      <c r="GR173" s="78"/>
      <c r="GS173" s="93">
        <v>2</v>
      </c>
    </row>
    <row r="174" spans="1:201" ht="15.75" x14ac:dyDescent="0.25">
      <c r="A174">
        <v>3</v>
      </c>
      <c r="B174">
        <v>2013</v>
      </c>
      <c r="C174" s="71">
        <v>41340</v>
      </c>
      <c r="D174" s="78"/>
      <c r="E174" s="132"/>
      <c r="F174" s="95">
        <v>340</v>
      </c>
      <c r="G174" s="134">
        <v>-2</v>
      </c>
      <c r="H174" s="135"/>
      <c r="I174" s="136"/>
      <c r="J174" s="128"/>
      <c r="K174" s="134"/>
      <c r="L174" s="135"/>
      <c r="M174" s="136"/>
      <c r="N174" s="128"/>
      <c r="O174" s="134"/>
      <c r="P174" s="135"/>
      <c r="Q174" s="136"/>
      <c r="R174" s="128"/>
      <c r="S174" s="134"/>
      <c r="T174" s="135"/>
      <c r="U174" s="136"/>
      <c r="V174" s="95">
        <v>284</v>
      </c>
      <c r="W174" s="134">
        <v>-4</v>
      </c>
      <c r="X174" s="135"/>
      <c r="Y174" s="136"/>
      <c r="Z174" s="128"/>
      <c r="AA174" s="134"/>
      <c r="AB174" s="135"/>
      <c r="AC174" s="136"/>
      <c r="AD174" s="128"/>
      <c r="AE174" s="134"/>
      <c r="AF174" s="135"/>
      <c r="AG174" s="136"/>
      <c r="AH174" s="128"/>
      <c r="AI174" s="134"/>
      <c r="AJ174" s="135"/>
      <c r="AK174" s="136"/>
      <c r="AL174" s="95">
        <v>334</v>
      </c>
      <c r="AM174" s="134">
        <v>-4</v>
      </c>
      <c r="AN174" s="135"/>
      <c r="AO174" s="136"/>
      <c r="AP174" s="128"/>
      <c r="AQ174" s="134"/>
      <c r="AR174" s="135"/>
      <c r="AS174" s="136"/>
      <c r="AT174" s="128"/>
      <c r="AU174" s="134"/>
      <c r="AV174" s="135"/>
      <c r="AW174" s="136"/>
      <c r="AX174" s="128"/>
      <c r="AY174" s="134"/>
      <c r="AZ174" s="135"/>
      <c r="BA174" s="136"/>
      <c r="BB174" s="95">
        <v>260</v>
      </c>
      <c r="BC174" s="134">
        <v>-3</v>
      </c>
      <c r="BD174" s="135"/>
      <c r="BE174" s="136"/>
      <c r="BF174" s="128"/>
      <c r="BG174" s="134"/>
      <c r="BH174" s="135"/>
      <c r="BI174" s="136"/>
      <c r="BJ174" s="128"/>
      <c r="BK174" s="134"/>
      <c r="BL174" s="135"/>
      <c r="BM174" s="136"/>
      <c r="BN174" s="128"/>
      <c r="BO174" s="134"/>
      <c r="BP174" s="135"/>
      <c r="BQ174" s="136"/>
      <c r="BR174" s="95">
        <v>301</v>
      </c>
      <c r="BS174" s="134">
        <v>-3</v>
      </c>
      <c r="BT174" s="135"/>
      <c r="BU174" s="136"/>
      <c r="BV174" s="128"/>
      <c r="BW174" s="134"/>
      <c r="BX174" s="135"/>
      <c r="BY174" s="136"/>
      <c r="BZ174" s="128"/>
      <c r="CA174" s="134"/>
      <c r="CB174" s="135"/>
      <c r="CC174" s="136"/>
      <c r="CD174" s="128"/>
      <c r="CE174" s="134"/>
      <c r="CF174" s="135"/>
      <c r="CG174" s="136"/>
      <c r="CH174" s="95">
        <v>254</v>
      </c>
      <c r="CI174" s="134" t="s">
        <v>5</v>
      </c>
      <c r="CJ174" s="135"/>
      <c r="CK174" s="136"/>
      <c r="CL174" s="128"/>
      <c r="CM174" s="134"/>
      <c r="CN174" s="135"/>
      <c r="CO174" s="136"/>
      <c r="CP174" s="128"/>
      <c r="CQ174" s="134"/>
      <c r="CR174" s="135"/>
      <c r="CS174" s="136"/>
      <c r="CT174" s="128"/>
      <c r="CU174" s="134"/>
      <c r="CV174" s="135"/>
      <c r="CW174" s="136"/>
      <c r="CX174" s="95">
        <v>285</v>
      </c>
      <c r="CY174" s="134" t="s">
        <v>5</v>
      </c>
      <c r="CZ174" s="135"/>
      <c r="DA174" s="136"/>
      <c r="DB174" s="128"/>
      <c r="DC174" s="134"/>
      <c r="DD174" s="135"/>
      <c r="DE174" s="136"/>
      <c r="DF174" s="128"/>
      <c r="DG174" s="134"/>
      <c r="DH174" s="135"/>
      <c r="DI174" s="136"/>
      <c r="DJ174" s="128"/>
      <c r="DK174" s="134"/>
      <c r="DL174" s="135"/>
      <c r="DM174" s="136"/>
      <c r="DN174" s="95">
        <v>256</v>
      </c>
      <c r="DO174" s="134" t="s">
        <v>5</v>
      </c>
      <c r="DP174" s="135"/>
      <c r="DQ174" s="136"/>
      <c r="DR174" s="128"/>
      <c r="DS174" s="134"/>
      <c r="DT174" s="135"/>
      <c r="DU174" s="136"/>
      <c r="DV174" s="128"/>
      <c r="DW174" s="134"/>
      <c r="DX174" s="135"/>
      <c r="DY174" s="136"/>
      <c r="DZ174" s="128"/>
      <c r="EA174" s="134"/>
      <c r="EB174" s="135"/>
      <c r="EC174" s="136"/>
      <c r="ED174" s="95">
        <v>257</v>
      </c>
      <c r="EE174" s="134" t="s">
        <v>5</v>
      </c>
      <c r="EF174" s="135"/>
      <c r="EG174" s="136"/>
      <c r="EH174" s="128"/>
      <c r="EI174" s="134"/>
      <c r="EJ174" s="135"/>
      <c r="EK174" s="136"/>
      <c r="EL174" s="128"/>
      <c r="EM174" s="134"/>
      <c r="EN174" s="135"/>
      <c r="EO174" s="136"/>
      <c r="EP174" s="128"/>
      <c r="EQ174" s="134"/>
      <c r="ER174" s="135"/>
      <c r="ES174" s="136"/>
      <c r="ET174" s="95">
        <v>258</v>
      </c>
      <c r="EU174" s="134">
        <v>-1</v>
      </c>
      <c r="EV174" s="135"/>
      <c r="EW174" s="136"/>
      <c r="EX174" s="128"/>
      <c r="EY174" s="134"/>
      <c r="EZ174" s="135"/>
      <c r="FA174" s="136"/>
      <c r="FB174" s="128"/>
      <c r="FC174" s="134"/>
      <c r="FD174" s="135"/>
      <c r="FE174" s="136"/>
      <c r="FF174" s="128"/>
      <c r="FG174" s="134"/>
      <c r="FH174" s="135"/>
      <c r="FI174" s="136"/>
      <c r="FJ174" s="95">
        <v>341</v>
      </c>
      <c r="FK174" s="134" t="s">
        <v>5</v>
      </c>
      <c r="FL174" s="135"/>
      <c r="FM174" s="136"/>
      <c r="FN174" s="128"/>
      <c r="FO174" s="134"/>
      <c r="FP174" s="135"/>
      <c r="FQ174" s="136"/>
      <c r="FR174" s="128"/>
      <c r="FS174" s="134"/>
      <c r="FT174" s="135">
        <v>275</v>
      </c>
      <c r="FU174" s="136">
        <v>285</v>
      </c>
      <c r="FV174" s="128">
        <v>280</v>
      </c>
      <c r="FW174" s="134">
        <v>-10</v>
      </c>
      <c r="FX174" s="135"/>
      <c r="FY174" s="136"/>
      <c r="FZ174" s="128"/>
      <c r="GA174" s="134"/>
      <c r="GB174" s="135"/>
      <c r="GC174" s="136"/>
      <c r="GD174" s="95">
        <v>360</v>
      </c>
      <c r="GE174" s="134" t="s">
        <v>5</v>
      </c>
      <c r="GF174" s="135"/>
      <c r="GG174" s="136"/>
      <c r="GH174" s="128"/>
      <c r="GI174" s="134"/>
      <c r="GJ174" s="135"/>
      <c r="GK174" s="136"/>
      <c r="GL174" s="128"/>
      <c r="GM174" s="134"/>
      <c r="GN174" s="135"/>
      <c r="GO174" s="136"/>
      <c r="GP174" s="128"/>
      <c r="GQ174" s="134"/>
      <c r="GR174" s="78"/>
      <c r="GS174" s="93">
        <v>3</v>
      </c>
    </row>
    <row r="175" spans="1:201" ht="15.75" x14ac:dyDescent="0.25">
      <c r="A175">
        <v>3</v>
      </c>
      <c r="B175">
        <v>2013</v>
      </c>
      <c r="C175" s="71">
        <v>41347</v>
      </c>
      <c r="D175" s="78"/>
      <c r="E175" s="132"/>
      <c r="F175" s="95">
        <v>335</v>
      </c>
      <c r="G175" s="134">
        <v>-5</v>
      </c>
      <c r="H175" s="135"/>
      <c r="I175" s="136"/>
      <c r="J175" s="128"/>
      <c r="K175" s="134"/>
      <c r="L175" s="135"/>
      <c r="M175" s="136"/>
      <c r="N175" s="128"/>
      <c r="O175" s="134"/>
      <c r="P175" s="135"/>
      <c r="Q175" s="136"/>
      <c r="R175" s="128"/>
      <c r="S175" s="134"/>
      <c r="T175" s="135"/>
      <c r="U175" s="136"/>
      <c r="V175" s="95">
        <v>275</v>
      </c>
      <c r="W175" s="134">
        <v>-9</v>
      </c>
      <c r="X175" s="135"/>
      <c r="Y175" s="136"/>
      <c r="Z175" s="128"/>
      <c r="AA175" s="134"/>
      <c r="AB175" s="135"/>
      <c r="AC175" s="136"/>
      <c r="AD175" s="128"/>
      <c r="AE175" s="134"/>
      <c r="AF175" s="135"/>
      <c r="AG175" s="136"/>
      <c r="AH175" s="128"/>
      <c r="AI175" s="134"/>
      <c r="AJ175" s="135"/>
      <c r="AK175" s="136"/>
      <c r="AL175" s="95">
        <v>324</v>
      </c>
      <c r="AM175" s="134">
        <v>-10</v>
      </c>
      <c r="AN175" s="135"/>
      <c r="AO175" s="136"/>
      <c r="AP175" s="128"/>
      <c r="AQ175" s="134"/>
      <c r="AR175" s="135"/>
      <c r="AS175" s="136"/>
      <c r="AT175" s="128"/>
      <c r="AU175" s="134"/>
      <c r="AV175" s="135"/>
      <c r="AW175" s="136"/>
      <c r="AX175" s="128"/>
      <c r="AY175" s="134"/>
      <c r="AZ175" s="135"/>
      <c r="BA175" s="136"/>
      <c r="BB175" s="95">
        <v>262</v>
      </c>
      <c r="BC175" s="134">
        <v>2</v>
      </c>
      <c r="BD175" s="135"/>
      <c r="BE175" s="136"/>
      <c r="BF175" s="128"/>
      <c r="BG175" s="134"/>
      <c r="BH175" s="135"/>
      <c r="BI175" s="136"/>
      <c r="BJ175" s="128"/>
      <c r="BK175" s="134"/>
      <c r="BL175" s="135"/>
      <c r="BM175" s="136"/>
      <c r="BN175" s="128"/>
      <c r="BO175" s="134"/>
      <c r="BP175" s="135"/>
      <c r="BQ175" s="136"/>
      <c r="BR175" s="95">
        <v>303</v>
      </c>
      <c r="BS175" s="134">
        <v>2</v>
      </c>
      <c r="BT175" s="135"/>
      <c r="BU175" s="136"/>
      <c r="BV175" s="128"/>
      <c r="BW175" s="134"/>
      <c r="BX175" s="135"/>
      <c r="BY175" s="136"/>
      <c r="BZ175" s="128"/>
      <c r="CA175" s="134"/>
      <c r="CB175" s="135"/>
      <c r="CC175" s="136"/>
      <c r="CD175" s="128"/>
      <c r="CE175" s="134"/>
      <c r="CF175" s="135"/>
      <c r="CG175" s="136"/>
      <c r="CH175" s="95">
        <v>248</v>
      </c>
      <c r="CI175" s="134">
        <v>-6</v>
      </c>
      <c r="CJ175" s="135"/>
      <c r="CK175" s="136"/>
      <c r="CL175" s="128"/>
      <c r="CM175" s="134"/>
      <c r="CN175" s="135"/>
      <c r="CO175" s="136"/>
      <c r="CP175" s="128"/>
      <c r="CQ175" s="134"/>
      <c r="CR175" s="135"/>
      <c r="CS175" s="136"/>
      <c r="CT175" s="128"/>
      <c r="CU175" s="134"/>
      <c r="CV175" s="135"/>
      <c r="CW175" s="136"/>
      <c r="CX175" s="95">
        <v>285</v>
      </c>
      <c r="CY175" s="134" t="s">
        <v>5</v>
      </c>
      <c r="CZ175" s="135"/>
      <c r="DA175" s="136"/>
      <c r="DB175" s="128"/>
      <c r="DC175" s="134"/>
      <c r="DD175" s="135"/>
      <c r="DE175" s="136"/>
      <c r="DF175" s="128"/>
      <c r="DG175" s="134"/>
      <c r="DH175" s="135"/>
      <c r="DI175" s="136"/>
      <c r="DJ175" s="128"/>
      <c r="DK175" s="134"/>
      <c r="DL175" s="135"/>
      <c r="DM175" s="136"/>
      <c r="DN175" s="95">
        <v>250</v>
      </c>
      <c r="DO175" s="134">
        <v>-6</v>
      </c>
      <c r="DP175" s="135"/>
      <c r="DQ175" s="136"/>
      <c r="DR175" s="128"/>
      <c r="DS175" s="134"/>
      <c r="DT175" s="135"/>
      <c r="DU175" s="136"/>
      <c r="DV175" s="128"/>
      <c r="DW175" s="134"/>
      <c r="DX175" s="135"/>
      <c r="DY175" s="136"/>
      <c r="DZ175" s="128"/>
      <c r="EA175" s="134"/>
      <c r="EB175" s="135"/>
      <c r="EC175" s="136"/>
      <c r="ED175" s="95">
        <v>251</v>
      </c>
      <c r="EE175" s="134">
        <v>-6</v>
      </c>
      <c r="EF175" s="135"/>
      <c r="EG175" s="136"/>
      <c r="EH175" s="128"/>
      <c r="EI175" s="134"/>
      <c r="EJ175" s="135"/>
      <c r="EK175" s="136"/>
      <c r="EL175" s="128"/>
      <c r="EM175" s="134"/>
      <c r="EN175" s="135"/>
      <c r="EO175" s="136"/>
      <c r="EP175" s="128"/>
      <c r="EQ175" s="134"/>
      <c r="ER175" s="135"/>
      <c r="ES175" s="136"/>
      <c r="ET175" s="95">
        <v>251</v>
      </c>
      <c r="EU175" s="134">
        <v>-7</v>
      </c>
      <c r="EV175" s="135"/>
      <c r="EW175" s="136"/>
      <c r="EX175" s="128"/>
      <c r="EY175" s="134"/>
      <c r="EZ175" s="135"/>
      <c r="FA175" s="136"/>
      <c r="FB175" s="128"/>
      <c r="FC175" s="134"/>
      <c r="FD175" s="135"/>
      <c r="FE175" s="136"/>
      <c r="FF175" s="128"/>
      <c r="FG175" s="134"/>
      <c r="FH175" s="135"/>
      <c r="FI175" s="136"/>
      <c r="FJ175" s="95">
        <v>336</v>
      </c>
      <c r="FK175" s="134">
        <v>-5</v>
      </c>
      <c r="FL175" s="135"/>
      <c r="FM175" s="136"/>
      <c r="FN175" s="128"/>
      <c r="FO175" s="134"/>
      <c r="FP175" s="135"/>
      <c r="FQ175" s="136"/>
      <c r="FR175" s="128"/>
      <c r="FS175" s="134"/>
      <c r="FT175" s="137">
        <v>275</v>
      </c>
      <c r="FU175" s="138">
        <v>285</v>
      </c>
      <c r="FV175" s="128">
        <v>280</v>
      </c>
      <c r="FW175" s="134" t="s">
        <v>5</v>
      </c>
      <c r="FX175" s="135"/>
      <c r="FY175" s="136"/>
      <c r="FZ175" s="128"/>
      <c r="GA175" s="134"/>
      <c r="GB175" s="135"/>
      <c r="GC175" s="136"/>
      <c r="GD175" s="95">
        <v>350</v>
      </c>
      <c r="GE175" s="134">
        <v>-10</v>
      </c>
      <c r="GF175" s="135"/>
      <c r="GG175" s="136"/>
      <c r="GH175" s="128"/>
      <c r="GI175" s="134"/>
      <c r="GJ175" s="135"/>
      <c r="GK175" s="136"/>
      <c r="GL175" s="128"/>
      <c r="GM175" s="134"/>
      <c r="GN175" s="135"/>
      <c r="GO175" s="136"/>
      <c r="GP175" s="128"/>
      <c r="GQ175" s="134"/>
      <c r="GR175" s="78"/>
      <c r="GS175" s="93">
        <v>3</v>
      </c>
    </row>
    <row r="176" spans="1:201" ht="15.75" x14ac:dyDescent="0.25">
      <c r="A176">
        <v>3</v>
      </c>
      <c r="B176">
        <v>2013</v>
      </c>
      <c r="C176" s="71">
        <v>41354</v>
      </c>
      <c r="D176" s="78"/>
      <c r="E176" s="132"/>
      <c r="F176" s="95">
        <v>338</v>
      </c>
      <c r="G176" s="134">
        <v>3</v>
      </c>
      <c r="H176" s="135"/>
      <c r="I176" s="136"/>
      <c r="J176" s="128"/>
      <c r="K176" s="134"/>
      <c r="L176" s="135"/>
      <c r="M176" s="136"/>
      <c r="N176" s="128"/>
      <c r="O176" s="134"/>
      <c r="P176" s="135"/>
      <c r="Q176" s="136"/>
      <c r="R176" s="128"/>
      <c r="S176" s="134"/>
      <c r="T176" s="135"/>
      <c r="U176" s="136"/>
      <c r="V176" s="95">
        <v>269</v>
      </c>
      <c r="W176" s="134">
        <v>-6</v>
      </c>
      <c r="X176" s="135"/>
      <c r="Y176" s="136"/>
      <c r="Z176" s="128"/>
      <c r="AA176" s="134"/>
      <c r="AB176" s="135"/>
      <c r="AC176" s="136"/>
      <c r="AD176" s="128"/>
      <c r="AE176" s="134"/>
      <c r="AF176" s="135"/>
      <c r="AG176" s="136"/>
      <c r="AH176" s="128"/>
      <c r="AI176" s="134"/>
      <c r="AJ176" s="135"/>
      <c r="AK176" s="136"/>
      <c r="AL176" s="95">
        <v>318</v>
      </c>
      <c r="AM176" s="134">
        <v>-6</v>
      </c>
      <c r="AN176" s="135"/>
      <c r="AO176" s="136"/>
      <c r="AP176" s="128"/>
      <c r="AQ176" s="134"/>
      <c r="AR176" s="135"/>
      <c r="AS176" s="136"/>
      <c r="AT176" s="128"/>
      <c r="AU176" s="134"/>
      <c r="AV176" s="135"/>
      <c r="AW176" s="136"/>
      <c r="AX176" s="128"/>
      <c r="AY176" s="134"/>
      <c r="AZ176" s="135"/>
      <c r="BA176" s="136"/>
      <c r="BB176" s="95">
        <v>258</v>
      </c>
      <c r="BC176" s="134">
        <v>-4</v>
      </c>
      <c r="BD176" s="135"/>
      <c r="BE176" s="136"/>
      <c r="BF176" s="128"/>
      <c r="BG176" s="134"/>
      <c r="BH176" s="135"/>
      <c r="BI176" s="136"/>
      <c r="BJ176" s="128"/>
      <c r="BK176" s="134"/>
      <c r="BL176" s="135"/>
      <c r="BM176" s="136"/>
      <c r="BN176" s="128"/>
      <c r="BO176" s="134"/>
      <c r="BP176" s="135"/>
      <c r="BQ176" s="136"/>
      <c r="BR176" s="95">
        <v>300</v>
      </c>
      <c r="BS176" s="134">
        <v>-3</v>
      </c>
      <c r="BT176" s="135"/>
      <c r="BU176" s="136"/>
      <c r="BV176" s="128"/>
      <c r="BW176" s="134"/>
      <c r="BX176" s="135"/>
      <c r="BY176" s="136"/>
      <c r="BZ176" s="128"/>
      <c r="CA176" s="134"/>
      <c r="CB176" s="135"/>
      <c r="CC176" s="136"/>
      <c r="CD176" s="128"/>
      <c r="CE176" s="134"/>
      <c r="CF176" s="135"/>
      <c r="CG176" s="136"/>
      <c r="CH176" s="95">
        <v>248</v>
      </c>
      <c r="CI176" s="134" t="s">
        <v>5</v>
      </c>
      <c r="CJ176" s="135"/>
      <c r="CK176" s="136"/>
      <c r="CL176" s="128"/>
      <c r="CM176" s="134"/>
      <c r="CN176" s="135"/>
      <c r="CO176" s="136"/>
      <c r="CP176" s="128"/>
      <c r="CQ176" s="134"/>
      <c r="CR176" s="135"/>
      <c r="CS176" s="136"/>
      <c r="CT176" s="128"/>
      <c r="CU176" s="134"/>
      <c r="CV176" s="135"/>
      <c r="CW176" s="136"/>
      <c r="CX176" s="95">
        <v>285</v>
      </c>
      <c r="CY176" s="134" t="s">
        <v>5</v>
      </c>
      <c r="CZ176" s="135"/>
      <c r="DA176" s="136"/>
      <c r="DB176" s="128"/>
      <c r="DC176" s="134"/>
      <c r="DD176" s="135"/>
      <c r="DE176" s="136"/>
      <c r="DF176" s="128"/>
      <c r="DG176" s="134"/>
      <c r="DH176" s="135"/>
      <c r="DI176" s="136"/>
      <c r="DJ176" s="128"/>
      <c r="DK176" s="134"/>
      <c r="DL176" s="135"/>
      <c r="DM176" s="136"/>
      <c r="DN176" s="95">
        <v>248</v>
      </c>
      <c r="DO176" s="134">
        <v>-2</v>
      </c>
      <c r="DP176" s="135"/>
      <c r="DQ176" s="136"/>
      <c r="DR176" s="128"/>
      <c r="DS176" s="134"/>
      <c r="DT176" s="135"/>
      <c r="DU176" s="136"/>
      <c r="DV176" s="128"/>
      <c r="DW176" s="134"/>
      <c r="DX176" s="135"/>
      <c r="DY176" s="136"/>
      <c r="DZ176" s="128"/>
      <c r="EA176" s="134"/>
      <c r="EB176" s="135"/>
      <c r="EC176" s="136"/>
      <c r="ED176" s="95">
        <v>250</v>
      </c>
      <c r="EE176" s="134">
        <v>-1</v>
      </c>
      <c r="EF176" s="135"/>
      <c r="EG176" s="136"/>
      <c r="EH176" s="128"/>
      <c r="EI176" s="134"/>
      <c r="EJ176" s="135"/>
      <c r="EK176" s="136"/>
      <c r="EL176" s="128"/>
      <c r="EM176" s="134"/>
      <c r="EN176" s="135"/>
      <c r="EO176" s="136"/>
      <c r="EP176" s="128"/>
      <c r="EQ176" s="134"/>
      <c r="ER176" s="135"/>
      <c r="ES176" s="136"/>
      <c r="ET176" s="95">
        <v>249</v>
      </c>
      <c r="EU176" s="134">
        <v>-2</v>
      </c>
      <c r="EV176" s="135"/>
      <c r="EW176" s="136"/>
      <c r="EX176" s="128"/>
      <c r="EY176" s="134"/>
      <c r="EZ176" s="135"/>
      <c r="FA176" s="136"/>
      <c r="FB176" s="128"/>
      <c r="FC176" s="134"/>
      <c r="FD176" s="135"/>
      <c r="FE176" s="136"/>
      <c r="FF176" s="128"/>
      <c r="FG176" s="134"/>
      <c r="FH176" s="135"/>
      <c r="FI176" s="136"/>
      <c r="FJ176" s="95">
        <v>326</v>
      </c>
      <c r="FK176" s="134">
        <v>-10</v>
      </c>
      <c r="FL176" s="135"/>
      <c r="FM176" s="136"/>
      <c r="FN176" s="128"/>
      <c r="FO176" s="134"/>
      <c r="FP176" s="135"/>
      <c r="FQ176" s="136"/>
      <c r="FR176" s="128"/>
      <c r="FS176" s="134"/>
      <c r="FT176" s="137">
        <v>275</v>
      </c>
      <c r="FU176" s="138">
        <v>285</v>
      </c>
      <c r="FV176" s="128">
        <v>280</v>
      </c>
      <c r="FW176" s="134" t="s">
        <v>5</v>
      </c>
      <c r="FX176" s="135"/>
      <c r="FY176" s="136"/>
      <c r="FZ176" s="128"/>
      <c r="GA176" s="134"/>
      <c r="GB176" s="135"/>
      <c r="GC176" s="136"/>
      <c r="GD176" s="95">
        <v>350</v>
      </c>
      <c r="GE176" s="134" t="s">
        <v>5</v>
      </c>
      <c r="GF176" s="135"/>
      <c r="GG176" s="136"/>
      <c r="GH176" s="128"/>
      <c r="GI176" s="134"/>
      <c r="GJ176" s="135"/>
      <c r="GK176" s="136"/>
      <c r="GL176" s="128"/>
      <c r="GM176" s="134"/>
      <c r="GN176" s="135"/>
      <c r="GO176" s="136"/>
      <c r="GP176" s="128"/>
      <c r="GQ176" s="134"/>
      <c r="GR176" s="78"/>
      <c r="GS176" s="93">
        <v>3</v>
      </c>
    </row>
    <row r="177" spans="1:201" ht="15.75" x14ac:dyDescent="0.25">
      <c r="A177">
        <v>3</v>
      </c>
      <c r="B177">
        <v>2013</v>
      </c>
      <c r="C177" s="71">
        <v>41361</v>
      </c>
      <c r="D177" s="78"/>
      <c r="E177" s="132"/>
      <c r="F177" s="95">
        <v>338</v>
      </c>
      <c r="G177" s="134" t="s">
        <v>5</v>
      </c>
      <c r="H177" s="135"/>
      <c r="I177" s="136"/>
      <c r="J177" s="128"/>
      <c r="K177" s="134"/>
      <c r="L177" s="135"/>
      <c r="M177" s="136"/>
      <c r="N177" s="128"/>
      <c r="O177" s="134"/>
      <c r="P177" s="135"/>
      <c r="Q177" s="136"/>
      <c r="R177" s="128"/>
      <c r="S177" s="134"/>
      <c r="T177" s="135"/>
      <c r="U177" s="136"/>
      <c r="V177" s="95">
        <v>279</v>
      </c>
      <c r="W177" s="134">
        <v>10</v>
      </c>
      <c r="X177" s="135"/>
      <c r="Y177" s="136"/>
      <c r="Z177" s="128"/>
      <c r="AA177" s="134"/>
      <c r="AB177" s="135"/>
      <c r="AC177" s="136"/>
      <c r="AD177" s="128"/>
      <c r="AE177" s="134"/>
      <c r="AF177" s="135"/>
      <c r="AG177" s="136"/>
      <c r="AH177" s="128"/>
      <c r="AI177" s="134"/>
      <c r="AJ177" s="135"/>
      <c r="AK177" s="136"/>
      <c r="AL177" s="95">
        <v>328</v>
      </c>
      <c r="AM177" s="134">
        <v>10</v>
      </c>
      <c r="AN177" s="135"/>
      <c r="AO177" s="136"/>
      <c r="AP177" s="128"/>
      <c r="AQ177" s="134"/>
      <c r="AR177" s="135"/>
      <c r="AS177" s="136"/>
      <c r="AT177" s="128"/>
      <c r="AU177" s="134"/>
      <c r="AV177" s="135"/>
      <c r="AW177" s="136"/>
      <c r="AX177" s="128"/>
      <c r="AY177" s="134"/>
      <c r="AZ177" s="135"/>
      <c r="BA177" s="136"/>
      <c r="BB177" s="95">
        <v>253</v>
      </c>
      <c r="BC177" s="134">
        <v>-5</v>
      </c>
      <c r="BD177" s="135"/>
      <c r="BE177" s="136"/>
      <c r="BF177" s="128"/>
      <c r="BG177" s="134"/>
      <c r="BH177" s="135"/>
      <c r="BI177" s="136"/>
      <c r="BJ177" s="128"/>
      <c r="BK177" s="134"/>
      <c r="BL177" s="135"/>
      <c r="BM177" s="136"/>
      <c r="BN177" s="128"/>
      <c r="BO177" s="134"/>
      <c r="BP177" s="135"/>
      <c r="BQ177" s="136"/>
      <c r="BR177" s="95">
        <v>295</v>
      </c>
      <c r="BS177" s="134">
        <v>-5</v>
      </c>
      <c r="BT177" s="135"/>
      <c r="BU177" s="136"/>
      <c r="BV177" s="128"/>
      <c r="BW177" s="134"/>
      <c r="BX177" s="135"/>
      <c r="BY177" s="136"/>
      <c r="BZ177" s="128"/>
      <c r="CA177" s="134"/>
      <c r="CB177" s="135"/>
      <c r="CC177" s="136"/>
      <c r="CD177" s="128"/>
      <c r="CE177" s="134"/>
      <c r="CF177" s="135"/>
      <c r="CG177" s="136"/>
      <c r="CH177" s="95">
        <v>238</v>
      </c>
      <c r="CI177" s="134">
        <v>-10</v>
      </c>
      <c r="CJ177" s="135"/>
      <c r="CK177" s="136"/>
      <c r="CL177" s="128"/>
      <c r="CM177" s="134"/>
      <c r="CN177" s="135"/>
      <c r="CO177" s="136"/>
      <c r="CP177" s="128"/>
      <c r="CQ177" s="134"/>
      <c r="CR177" s="135"/>
      <c r="CS177" s="136"/>
      <c r="CT177" s="128"/>
      <c r="CU177" s="134"/>
      <c r="CV177" s="135"/>
      <c r="CW177" s="136"/>
      <c r="CX177" s="95">
        <v>275</v>
      </c>
      <c r="CY177" s="134">
        <v>-10</v>
      </c>
      <c r="CZ177" s="135"/>
      <c r="DA177" s="136"/>
      <c r="DB177" s="128"/>
      <c r="DC177" s="134"/>
      <c r="DD177" s="135"/>
      <c r="DE177" s="136"/>
      <c r="DF177" s="128"/>
      <c r="DG177" s="134"/>
      <c r="DH177" s="135"/>
      <c r="DI177" s="136"/>
      <c r="DJ177" s="128"/>
      <c r="DK177" s="134"/>
      <c r="DL177" s="135"/>
      <c r="DM177" s="136"/>
      <c r="DN177" s="95">
        <v>240</v>
      </c>
      <c r="DO177" s="134">
        <v>-8</v>
      </c>
      <c r="DP177" s="135"/>
      <c r="DQ177" s="136"/>
      <c r="DR177" s="128"/>
      <c r="DS177" s="134"/>
      <c r="DT177" s="135"/>
      <c r="DU177" s="136"/>
      <c r="DV177" s="128"/>
      <c r="DW177" s="134"/>
      <c r="DX177" s="135"/>
      <c r="DY177" s="136"/>
      <c r="DZ177" s="128"/>
      <c r="EA177" s="134"/>
      <c r="EB177" s="135"/>
      <c r="EC177" s="136"/>
      <c r="ED177" s="95">
        <v>251</v>
      </c>
      <c r="EE177" s="134">
        <v>1</v>
      </c>
      <c r="EF177" s="135"/>
      <c r="EG177" s="136"/>
      <c r="EH177" s="128"/>
      <c r="EI177" s="134"/>
      <c r="EJ177" s="135"/>
      <c r="EK177" s="136"/>
      <c r="EL177" s="128"/>
      <c r="EM177" s="134"/>
      <c r="EN177" s="135"/>
      <c r="EO177" s="136"/>
      <c r="EP177" s="128"/>
      <c r="EQ177" s="134"/>
      <c r="ER177" s="135"/>
      <c r="ES177" s="136"/>
      <c r="ET177" s="95">
        <v>250</v>
      </c>
      <c r="EU177" s="134">
        <v>1</v>
      </c>
      <c r="EV177" s="135"/>
      <c r="EW177" s="136"/>
      <c r="EX177" s="128"/>
      <c r="EY177" s="134"/>
      <c r="EZ177" s="135"/>
      <c r="FA177" s="136"/>
      <c r="FB177" s="128"/>
      <c r="FC177" s="134"/>
      <c r="FD177" s="135"/>
      <c r="FE177" s="136"/>
      <c r="FF177" s="128"/>
      <c r="FG177" s="134"/>
      <c r="FH177" s="135"/>
      <c r="FI177" s="136"/>
      <c r="FJ177" s="95">
        <v>320</v>
      </c>
      <c r="FK177" s="134">
        <v>-6</v>
      </c>
      <c r="FL177" s="135"/>
      <c r="FM177" s="136"/>
      <c r="FN177" s="128"/>
      <c r="FO177" s="134"/>
      <c r="FP177" s="135"/>
      <c r="FQ177" s="136"/>
      <c r="FR177" s="128"/>
      <c r="FS177" s="134"/>
      <c r="FT177" s="137">
        <v>275</v>
      </c>
      <c r="FU177" s="138">
        <v>285</v>
      </c>
      <c r="FV177" s="128">
        <v>280</v>
      </c>
      <c r="FW177" s="134" t="s">
        <v>5</v>
      </c>
      <c r="FX177" s="135"/>
      <c r="FY177" s="136"/>
      <c r="FZ177" s="128"/>
      <c r="GA177" s="134"/>
      <c r="GB177" s="135"/>
      <c r="GC177" s="136"/>
      <c r="GD177" s="95">
        <v>350</v>
      </c>
      <c r="GE177" s="134" t="s">
        <v>5</v>
      </c>
      <c r="GF177" s="135"/>
      <c r="GG177" s="136"/>
      <c r="GH177" s="128"/>
      <c r="GI177" s="134"/>
      <c r="GJ177" s="135"/>
      <c r="GK177" s="136"/>
      <c r="GL177" s="128"/>
      <c r="GM177" s="134"/>
      <c r="GN177" s="135"/>
      <c r="GO177" s="136"/>
      <c r="GP177" s="128"/>
      <c r="GQ177" s="134"/>
      <c r="GR177" s="78"/>
      <c r="GS177" s="93">
        <v>3</v>
      </c>
    </row>
    <row r="178" spans="1:201" ht="15.75" x14ac:dyDescent="0.25">
      <c r="A178">
        <v>4</v>
      </c>
      <c r="B178">
        <v>2013</v>
      </c>
      <c r="C178" s="71">
        <v>41368</v>
      </c>
      <c r="D178" s="78"/>
      <c r="E178" s="132"/>
      <c r="F178" s="95">
        <v>340</v>
      </c>
      <c r="G178" s="134">
        <v>2</v>
      </c>
      <c r="H178" s="135"/>
      <c r="I178" s="136"/>
      <c r="J178" s="128"/>
      <c r="K178" s="134"/>
      <c r="L178" s="135"/>
      <c r="M178" s="136"/>
      <c r="N178" s="128"/>
      <c r="O178" s="134"/>
      <c r="P178" s="135"/>
      <c r="Q178" s="136"/>
      <c r="R178" s="128"/>
      <c r="S178" s="134"/>
      <c r="T178" s="135"/>
      <c r="U178" s="136"/>
      <c r="V178" s="95">
        <v>281</v>
      </c>
      <c r="W178" s="134">
        <v>2</v>
      </c>
      <c r="X178" s="135"/>
      <c r="Y178" s="136"/>
      <c r="Z178" s="128"/>
      <c r="AA178" s="134"/>
      <c r="AB178" s="135"/>
      <c r="AC178" s="136"/>
      <c r="AD178" s="128"/>
      <c r="AE178" s="134"/>
      <c r="AF178" s="135"/>
      <c r="AG178" s="136"/>
      <c r="AH178" s="128"/>
      <c r="AI178" s="134"/>
      <c r="AJ178" s="135"/>
      <c r="AK178" s="136"/>
      <c r="AL178" s="95">
        <v>328</v>
      </c>
      <c r="AM178" s="134" t="s">
        <v>5</v>
      </c>
      <c r="AN178" s="135"/>
      <c r="AO178" s="136"/>
      <c r="AP178" s="128"/>
      <c r="AQ178" s="134"/>
      <c r="AR178" s="135"/>
      <c r="AS178" s="136"/>
      <c r="AT178" s="128"/>
      <c r="AU178" s="134"/>
      <c r="AV178" s="135"/>
      <c r="AW178" s="136"/>
      <c r="AX178" s="128"/>
      <c r="AY178" s="134"/>
      <c r="AZ178" s="135"/>
      <c r="BA178" s="136"/>
      <c r="BB178" s="95">
        <v>247</v>
      </c>
      <c r="BC178" s="134">
        <v>-6</v>
      </c>
      <c r="BD178" s="135"/>
      <c r="BE178" s="136"/>
      <c r="BF178" s="128"/>
      <c r="BG178" s="134"/>
      <c r="BH178" s="135"/>
      <c r="BI178" s="136"/>
      <c r="BJ178" s="128"/>
      <c r="BK178" s="134"/>
      <c r="BL178" s="135"/>
      <c r="BM178" s="136"/>
      <c r="BN178" s="128"/>
      <c r="BO178" s="134"/>
      <c r="BP178" s="135"/>
      <c r="BQ178" s="136"/>
      <c r="BR178" s="95">
        <v>289</v>
      </c>
      <c r="BS178" s="134">
        <v>-6</v>
      </c>
      <c r="BT178" s="135"/>
      <c r="BU178" s="136"/>
      <c r="BV178" s="128"/>
      <c r="BW178" s="134"/>
      <c r="BX178" s="135"/>
      <c r="BY178" s="136"/>
      <c r="BZ178" s="128"/>
      <c r="CA178" s="134"/>
      <c r="CB178" s="135"/>
      <c r="CC178" s="136"/>
      <c r="CD178" s="128"/>
      <c r="CE178" s="134"/>
      <c r="CF178" s="135"/>
      <c r="CG178" s="136"/>
      <c r="CH178" s="95">
        <v>235</v>
      </c>
      <c r="CI178" s="134">
        <v>-3</v>
      </c>
      <c r="CJ178" s="135"/>
      <c r="CK178" s="136"/>
      <c r="CL178" s="128"/>
      <c r="CM178" s="134"/>
      <c r="CN178" s="135"/>
      <c r="CO178" s="136"/>
      <c r="CP178" s="128"/>
      <c r="CQ178" s="134"/>
      <c r="CR178" s="135"/>
      <c r="CS178" s="136"/>
      <c r="CT178" s="128"/>
      <c r="CU178" s="134"/>
      <c r="CV178" s="135"/>
      <c r="CW178" s="136"/>
      <c r="CX178" s="95">
        <v>272</v>
      </c>
      <c r="CY178" s="134">
        <v>-3</v>
      </c>
      <c r="CZ178" s="135"/>
      <c r="DA178" s="136"/>
      <c r="DB178" s="128"/>
      <c r="DC178" s="134"/>
      <c r="DD178" s="135"/>
      <c r="DE178" s="136"/>
      <c r="DF178" s="128"/>
      <c r="DG178" s="134"/>
      <c r="DH178" s="135"/>
      <c r="DI178" s="136"/>
      <c r="DJ178" s="128"/>
      <c r="DK178" s="134"/>
      <c r="DL178" s="135"/>
      <c r="DM178" s="136"/>
      <c r="DN178" s="95">
        <v>237</v>
      </c>
      <c r="DO178" s="134">
        <v>-3</v>
      </c>
      <c r="DP178" s="135"/>
      <c r="DQ178" s="136"/>
      <c r="DR178" s="128"/>
      <c r="DS178" s="134"/>
      <c r="DT178" s="135"/>
      <c r="DU178" s="136"/>
      <c r="DV178" s="128"/>
      <c r="DW178" s="134"/>
      <c r="DX178" s="135"/>
      <c r="DY178" s="136"/>
      <c r="DZ178" s="128"/>
      <c r="EA178" s="134"/>
      <c r="EB178" s="135"/>
      <c r="EC178" s="136"/>
      <c r="ED178" s="95">
        <v>240</v>
      </c>
      <c r="EE178" s="134">
        <v>-11</v>
      </c>
      <c r="EF178" s="135"/>
      <c r="EG178" s="136"/>
      <c r="EH178" s="128"/>
      <c r="EI178" s="134"/>
      <c r="EJ178" s="135"/>
      <c r="EK178" s="136"/>
      <c r="EL178" s="128"/>
      <c r="EM178" s="134"/>
      <c r="EN178" s="135"/>
      <c r="EO178" s="136"/>
      <c r="EP178" s="128"/>
      <c r="EQ178" s="134"/>
      <c r="ER178" s="135"/>
      <c r="ES178" s="136"/>
      <c r="ET178" s="95">
        <v>228</v>
      </c>
      <c r="EU178" s="134">
        <v>-22</v>
      </c>
      <c r="EV178" s="135"/>
      <c r="EW178" s="136"/>
      <c r="EX178" s="128"/>
      <c r="EY178" s="134"/>
      <c r="EZ178" s="135"/>
      <c r="FA178" s="136"/>
      <c r="FB178" s="128"/>
      <c r="FC178" s="134"/>
      <c r="FD178" s="135"/>
      <c r="FE178" s="136"/>
      <c r="FF178" s="128"/>
      <c r="FG178" s="134"/>
      <c r="FH178" s="135"/>
      <c r="FI178" s="136"/>
      <c r="FJ178" s="95">
        <v>285</v>
      </c>
      <c r="FK178" s="134">
        <v>-35</v>
      </c>
      <c r="FL178" s="135"/>
      <c r="FM178" s="136"/>
      <c r="FN178" s="128"/>
      <c r="FO178" s="134"/>
      <c r="FP178" s="135"/>
      <c r="FQ178" s="136"/>
      <c r="FR178" s="128"/>
      <c r="FS178" s="134"/>
      <c r="FT178" s="135">
        <v>265</v>
      </c>
      <c r="FU178" s="136">
        <v>275</v>
      </c>
      <c r="FV178" s="128">
        <v>270</v>
      </c>
      <c r="FW178" s="134">
        <v>-10</v>
      </c>
      <c r="FX178" s="135"/>
      <c r="FY178" s="136"/>
      <c r="FZ178" s="128"/>
      <c r="GA178" s="134"/>
      <c r="GB178" s="135"/>
      <c r="GC178" s="136"/>
      <c r="GD178" s="95">
        <v>345</v>
      </c>
      <c r="GE178" s="134">
        <v>-5</v>
      </c>
      <c r="GF178" s="135"/>
      <c r="GG178" s="136"/>
      <c r="GH178" s="128"/>
      <c r="GI178" s="134"/>
      <c r="GJ178" s="135"/>
      <c r="GK178" s="136"/>
      <c r="GL178" s="128"/>
      <c r="GM178" s="134"/>
      <c r="GN178" s="135"/>
      <c r="GO178" s="136"/>
      <c r="GP178" s="128"/>
      <c r="GQ178" s="134"/>
      <c r="GR178" s="78"/>
      <c r="GS178" s="93">
        <v>4</v>
      </c>
    </row>
    <row r="179" spans="1:201" ht="15.75" x14ac:dyDescent="0.25">
      <c r="A179">
        <v>4</v>
      </c>
      <c r="B179">
        <v>2013</v>
      </c>
      <c r="C179" s="71">
        <v>41375</v>
      </c>
      <c r="D179" s="78"/>
      <c r="E179" s="132"/>
      <c r="F179" s="95">
        <v>340</v>
      </c>
      <c r="G179" s="134" t="s">
        <v>5</v>
      </c>
      <c r="H179" s="135"/>
      <c r="I179" s="136"/>
      <c r="J179" s="128"/>
      <c r="K179" s="134"/>
      <c r="L179" s="135"/>
      <c r="M179" s="136"/>
      <c r="N179" s="128"/>
      <c r="O179" s="134"/>
      <c r="P179" s="135"/>
      <c r="Q179" s="136"/>
      <c r="R179" s="128"/>
      <c r="S179" s="134"/>
      <c r="T179" s="135"/>
      <c r="U179" s="136"/>
      <c r="V179" s="95">
        <v>281</v>
      </c>
      <c r="W179" s="134" t="s">
        <v>5</v>
      </c>
      <c r="X179" s="135"/>
      <c r="Y179" s="136"/>
      <c r="Z179" s="128"/>
      <c r="AA179" s="134"/>
      <c r="AB179" s="135"/>
      <c r="AC179" s="136"/>
      <c r="AD179" s="128"/>
      <c r="AE179" s="134"/>
      <c r="AF179" s="135"/>
      <c r="AG179" s="136"/>
      <c r="AH179" s="128"/>
      <c r="AI179" s="134"/>
      <c r="AJ179" s="135"/>
      <c r="AK179" s="136"/>
      <c r="AL179" s="95">
        <v>328</v>
      </c>
      <c r="AM179" s="134" t="s">
        <v>5</v>
      </c>
      <c r="AN179" s="135"/>
      <c r="AO179" s="136"/>
      <c r="AP179" s="128"/>
      <c r="AQ179" s="134"/>
      <c r="AR179" s="135"/>
      <c r="AS179" s="136"/>
      <c r="AT179" s="128"/>
      <c r="AU179" s="134"/>
      <c r="AV179" s="135"/>
      <c r="AW179" s="136"/>
      <c r="AX179" s="128"/>
      <c r="AY179" s="134"/>
      <c r="AZ179" s="135"/>
      <c r="BA179" s="136"/>
      <c r="BB179" s="95">
        <v>247</v>
      </c>
      <c r="BC179" s="134" t="s">
        <v>5</v>
      </c>
      <c r="BD179" s="135"/>
      <c r="BE179" s="136"/>
      <c r="BF179" s="128"/>
      <c r="BG179" s="134"/>
      <c r="BH179" s="135"/>
      <c r="BI179" s="136"/>
      <c r="BJ179" s="128"/>
      <c r="BK179" s="134"/>
      <c r="BL179" s="135"/>
      <c r="BM179" s="136"/>
      <c r="BN179" s="128"/>
      <c r="BO179" s="134"/>
      <c r="BP179" s="135"/>
      <c r="BQ179" s="136"/>
      <c r="BR179" s="95">
        <v>289</v>
      </c>
      <c r="BS179" s="134" t="s">
        <v>5</v>
      </c>
      <c r="BT179" s="135"/>
      <c r="BU179" s="136"/>
      <c r="BV179" s="128"/>
      <c r="BW179" s="134"/>
      <c r="BX179" s="135"/>
      <c r="BY179" s="136"/>
      <c r="BZ179" s="128"/>
      <c r="CA179" s="134"/>
      <c r="CB179" s="135"/>
      <c r="CC179" s="136"/>
      <c r="CD179" s="128"/>
      <c r="CE179" s="134"/>
      <c r="CF179" s="135"/>
      <c r="CG179" s="136"/>
      <c r="CH179" s="95">
        <v>235</v>
      </c>
      <c r="CI179" s="134" t="s">
        <v>5</v>
      </c>
      <c r="CJ179" s="135"/>
      <c r="CK179" s="136"/>
      <c r="CL179" s="128"/>
      <c r="CM179" s="134"/>
      <c r="CN179" s="135"/>
      <c r="CO179" s="136"/>
      <c r="CP179" s="128"/>
      <c r="CQ179" s="134"/>
      <c r="CR179" s="135"/>
      <c r="CS179" s="136"/>
      <c r="CT179" s="128"/>
      <c r="CU179" s="134"/>
      <c r="CV179" s="135"/>
      <c r="CW179" s="136"/>
      <c r="CX179" s="95">
        <v>272</v>
      </c>
      <c r="CY179" s="134" t="s">
        <v>5</v>
      </c>
      <c r="CZ179" s="135"/>
      <c r="DA179" s="136"/>
      <c r="DB179" s="128"/>
      <c r="DC179" s="134"/>
      <c r="DD179" s="135"/>
      <c r="DE179" s="136"/>
      <c r="DF179" s="128"/>
      <c r="DG179" s="134"/>
      <c r="DH179" s="135"/>
      <c r="DI179" s="136"/>
      <c r="DJ179" s="128"/>
      <c r="DK179" s="134"/>
      <c r="DL179" s="135"/>
      <c r="DM179" s="136"/>
      <c r="DN179" s="95">
        <v>237</v>
      </c>
      <c r="DO179" s="134" t="s">
        <v>5</v>
      </c>
      <c r="DP179" s="135"/>
      <c r="DQ179" s="136"/>
      <c r="DR179" s="128"/>
      <c r="DS179" s="134"/>
      <c r="DT179" s="135"/>
      <c r="DU179" s="136"/>
      <c r="DV179" s="128"/>
      <c r="DW179" s="134"/>
      <c r="DX179" s="135"/>
      <c r="DY179" s="136"/>
      <c r="DZ179" s="128"/>
      <c r="EA179" s="134"/>
      <c r="EB179" s="135"/>
      <c r="EC179" s="136"/>
      <c r="ED179" s="95">
        <v>240</v>
      </c>
      <c r="EE179" s="134" t="s">
        <v>5</v>
      </c>
      <c r="EF179" s="135"/>
      <c r="EG179" s="136"/>
      <c r="EH179" s="128"/>
      <c r="EI179" s="134"/>
      <c r="EJ179" s="135"/>
      <c r="EK179" s="136"/>
      <c r="EL179" s="128"/>
      <c r="EM179" s="134"/>
      <c r="EN179" s="135"/>
      <c r="EO179" s="136"/>
      <c r="EP179" s="128"/>
      <c r="EQ179" s="134"/>
      <c r="ER179" s="135"/>
      <c r="ES179" s="136"/>
      <c r="ET179" s="95">
        <v>228</v>
      </c>
      <c r="EU179" s="134" t="s">
        <v>5</v>
      </c>
      <c r="EV179" s="135"/>
      <c r="EW179" s="136"/>
      <c r="EX179" s="128"/>
      <c r="EY179" s="134"/>
      <c r="EZ179" s="135"/>
      <c r="FA179" s="136"/>
      <c r="FB179" s="128"/>
      <c r="FC179" s="134"/>
      <c r="FD179" s="135"/>
      <c r="FE179" s="136"/>
      <c r="FF179" s="128"/>
      <c r="FG179" s="134"/>
      <c r="FH179" s="135"/>
      <c r="FI179" s="136"/>
      <c r="FJ179" s="95">
        <v>285</v>
      </c>
      <c r="FK179" s="134" t="s">
        <v>5</v>
      </c>
      <c r="FL179" s="135"/>
      <c r="FM179" s="136"/>
      <c r="FN179" s="128"/>
      <c r="FO179" s="134"/>
      <c r="FP179" s="135"/>
      <c r="FQ179" s="136"/>
      <c r="FR179" s="128"/>
      <c r="FS179" s="134"/>
      <c r="FT179" s="135">
        <v>260</v>
      </c>
      <c r="FU179" s="136">
        <v>270</v>
      </c>
      <c r="FV179" s="128">
        <v>265</v>
      </c>
      <c r="FW179" s="134">
        <v>-5</v>
      </c>
      <c r="FX179" s="135"/>
      <c r="FY179" s="136"/>
      <c r="FZ179" s="128"/>
      <c r="GA179" s="134"/>
      <c r="GB179" s="135"/>
      <c r="GC179" s="136"/>
      <c r="GD179" s="95">
        <v>345</v>
      </c>
      <c r="GE179" s="134" t="s">
        <v>5</v>
      </c>
      <c r="GF179" s="135"/>
      <c r="GG179" s="136"/>
      <c r="GH179" s="128"/>
      <c r="GI179" s="134"/>
      <c r="GJ179" s="135"/>
      <c r="GK179" s="136"/>
      <c r="GL179" s="128"/>
      <c r="GM179" s="134"/>
      <c r="GN179" s="135"/>
      <c r="GO179" s="136"/>
      <c r="GP179" s="128"/>
      <c r="GQ179" s="134"/>
      <c r="GR179" s="78"/>
      <c r="GS179" s="93">
        <v>4</v>
      </c>
    </row>
    <row r="180" spans="1:201" ht="15.75" x14ac:dyDescent="0.25">
      <c r="A180">
        <v>4</v>
      </c>
      <c r="B180">
        <v>2013</v>
      </c>
      <c r="C180" s="71">
        <v>41382</v>
      </c>
      <c r="D180" s="78"/>
      <c r="E180" s="132"/>
      <c r="F180" s="95">
        <v>340</v>
      </c>
      <c r="G180" s="134" t="s">
        <v>5</v>
      </c>
      <c r="H180" s="135"/>
      <c r="I180" s="136"/>
      <c r="J180" s="128"/>
      <c r="K180" s="134"/>
      <c r="L180" s="135"/>
      <c r="M180" s="136"/>
      <c r="N180" s="128"/>
      <c r="O180" s="134"/>
      <c r="P180" s="135"/>
      <c r="Q180" s="136"/>
      <c r="R180" s="128"/>
      <c r="S180" s="134"/>
      <c r="T180" s="135"/>
      <c r="U180" s="136"/>
      <c r="V180" s="95">
        <v>281</v>
      </c>
      <c r="W180" s="134" t="s">
        <v>5</v>
      </c>
      <c r="X180" s="135"/>
      <c r="Y180" s="136"/>
      <c r="Z180" s="128"/>
      <c r="AA180" s="134"/>
      <c r="AB180" s="135"/>
      <c r="AC180" s="136"/>
      <c r="AD180" s="128"/>
      <c r="AE180" s="134"/>
      <c r="AF180" s="135"/>
      <c r="AG180" s="136"/>
      <c r="AH180" s="128"/>
      <c r="AI180" s="134"/>
      <c r="AJ180" s="135"/>
      <c r="AK180" s="136"/>
      <c r="AL180" s="95">
        <v>328</v>
      </c>
      <c r="AM180" s="134" t="s">
        <v>5</v>
      </c>
      <c r="AN180" s="135"/>
      <c r="AO180" s="136"/>
      <c r="AP180" s="128"/>
      <c r="AQ180" s="134"/>
      <c r="AR180" s="135"/>
      <c r="AS180" s="136"/>
      <c r="AT180" s="128"/>
      <c r="AU180" s="134"/>
      <c r="AV180" s="135"/>
      <c r="AW180" s="136"/>
      <c r="AX180" s="128"/>
      <c r="AY180" s="134"/>
      <c r="AZ180" s="135"/>
      <c r="BA180" s="136"/>
      <c r="BB180" s="95">
        <v>242</v>
      </c>
      <c r="BC180" s="134">
        <v>-5</v>
      </c>
      <c r="BD180" s="135"/>
      <c r="BE180" s="136"/>
      <c r="BF180" s="128"/>
      <c r="BG180" s="134"/>
      <c r="BH180" s="135"/>
      <c r="BI180" s="136"/>
      <c r="BJ180" s="128"/>
      <c r="BK180" s="134"/>
      <c r="BL180" s="135"/>
      <c r="BM180" s="136"/>
      <c r="BN180" s="128"/>
      <c r="BO180" s="134"/>
      <c r="BP180" s="135"/>
      <c r="BQ180" s="136"/>
      <c r="BR180" s="95">
        <v>284</v>
      </c>
      <c r="BS180" s="134">
        <v>-5</v>
      </c>
      <c r="BT180" s="135"/>
      <c r="BU180" s="136"/>
      <c r="BV180" s="128"/>
      <c r="BW180" s="134"/>
      <c r="BX180" s="135"/>
      <c r="BY180" s="136"/>
      <c r="BZ180" s="128"/>
      <c r="CA180" s="134"/>
      <c r="CB180" s="135"/>
      <c r="CC180" s="136"/>
      <c r="CD180" s="128"/>
      <c r="CE180" s="134"/>
      <c r="CF180" s="135"/>
      <c r="CG180" s="136"/>
      <c r="CH180" s="95">
        <v>241</v>
      </c>
      <c r="CI180" s="134">
        <v>6</v>
      </c>
      <c r="CJ180" s="135"/>
      <c r="CK180" s="136"/>
      <c r="CL180" s="128"/>
      <c r="CM180" s="134"/>
      <c r="CN180" s="135"/>
      <c r="CO180" s="136"/>
      <c r="CP180" s="128"/>
      <c r="CQ180" s="134"/>
      <c r="CR180" s="135"/>
      <c r="CS180" s="136"/>
      <c r="CT180" s="128"/>
      <c r="CU180" s="134"/>
      <c r="CV180" s="135"/>
      <c r="CW180" s="136"/>
      <c r="CX180" s="95">
        <v>278</v>
      </c>
      <c r="CY180" s="134">
        <v>6</v>
      </c>
      <c r="CZ180" s="135"/>
      <c r="DA180" s="136"/>
      <c r="DB180" s="128"/>
      <c r="DC180" s="134"/>
      <c r="DD180" s="135"/>
      <c r="DE180" s="136"/>
      <c r="DF180" s="128"/>
      <c r="DG180" s="134"/>
      <c r="DH180" s="135"/>
      <c r="DI180" s="136"/>
      <c r="DJ180" s="128"/>
      <c r="DK180" s="134"/>
      <c r="DL180" s="135"/>
      <c r="DM180" s="136"/>
      <c r="DN180" s="95">
        <v>243</v>
      </c>
      <c r="DO180" s="134">
        <v>6</v>
      </c>
      <c r="DP180" s="135"/>
      <c r="DQ180" s="136"/>
      <c r="DR180" s="128"/>
      <c r="DS180" s="134"/>
      <c r="DT180" s="135"/>
      <c r="DU180" s="136"/>
      <c r="DV180" s="128"/>
      <c r="DW180" s="134"/>
      <c r="DX180" s="135"/>
      <c r="DY180" s="136"/>
      <c r="DZ180" s="128"/>
      <c r="EA180" s="134"/>
      <c r="EB180" s="135"/>
      <c r="EC180" s="136"/>
      <c r="ED180" s="95">
        <v>260</v>
      </c>
      <c r="EE180" s="134">
        <v>20</v>
      </c>
      <c r="EF180" s="135"/>
      <c r="EG180" s="136"/>
      <c r="EH180" s="128"/>
      <c r="EI180" s="134"/>
      <c r="EJ180" s="135"/>
      <c r="EK180" s="136"/>
      <c r="EL180" s="128"/>
      <c r="EM180" s="134"/>
      <c r="EN180" s="135"/>
      <c r="EO180" s="136"/>
      <c r="EP180" s="128"/>
      <c r="EQ180" s="134"/>
      <c r="ER180" s="135"/>
      <c r="ES180" s="136"/>
      <c r="ET180" s="95">
        <v>256</v>
      </c>
      <c r="EU180" s="134">
        <v>28</v>
      </c>
      <c r="EV180" s="135"/>
      <c r="EW180" s="136"/>
      <c r="EX180" s="128"/>
      <c r="EY180" s="134"/>
      <c r="EZ180" s="135"/>
      <c r="FA180" s="136"/>
      <c r="FB180" s="128"/>
      <c r="FC180" s="134"/>
      <c r="FD180" s="135"/>
      <c r="FE180" s="136"/>
      <c r="FF180" s="128"/>
      <c r="FG180" s="134"/>
      <c r="FH180" s="135"/>
      <c r="FI180" s="136"/>
      <c r="FJ180" s="95">
        <v>286</v>
      </c>
      <c r="FK180" s="134">
        <v>1</v>
      </c>
      <c r="FL180" s="135"/>
      <c r="FM180" s="136"/>
      <c r="FN180" s="128"/>
      <c r="FO180" s="134"/>
      <c r="FP180" s="135"/>
      <c r="FQ180" s="136"/>
      <c r="FR180" s="128"/>
      <c r="FS180" s="134"/>
      <c r="FT180" s="137">
        <v>255</v>
      </c>
      <c r="FU180" s="138">
        <v>265</v>
      </c>
      <c r="FV180" s="128">
        <v>260</v>
      </c>
      <c r="FW180" s="134">
        <v>-5</v>
      </c>
      <c r="FX180" s="135"/>
      <c r="FY180" s="136"/>
      <c r="FZ180" s="128"/>
      <c r="GA180" s="134"/>
      <c r="GB180" s="135"/>
      <c r="GC180" s="136"/>
      <c r="GD180" s="95">
        <v>350</v>
      </c>
      <c r="GE180" s="134">
        <v>5</v>
      </c>
      <c r="GF180" s="135"/>
      <c r="GG180" s="136"/>
      <c r="GH180" s="128"/>
      <c r="GI180" s="134"/>
      <c r="GJ180" s="135"/>
      <c r="GK180" s="136"/>
      <c r="GL180" s="128"/>
      <c r="GM180" s="134"/>
      <c r="GN180" s="135"/>
      <c r="GO180" s="136"/>
      <c r="GP180" s="128"/>
      <c r="GQ180" s="134"/>
      <c r="GR180" s="78"/>
      <c r="GS180" s="93">
        <v>4</v>
      </c>
    </row>
    <row r="181" spans="1:201" ht="15.75" x14ac:dyDescent="0.25">
      <c r="A181">
        <v>4</v>
      </c>
      <c r="B181">
        <v>2013</v>
      </c>
      <c r="C181" s="71">
        <v>41389</v>
      </c>
      <c r="D181" s="78"/>
      <c r="E181" s="132"/>
      <c r="F181" s="95">
        <v>345</v>
      </c>
      <c r="G181" s="134">
        <v>5</v>
      </c>
      <c r="H181" s="135"/>
      <c r="I181" s="136"/>
      <c r="J181" s="128"/>
      <c r="K181" s="134"/>
      <c r="L181" s="135"/>
      <c r="M181" s="136"/>
      <c r="N181" s="128"/>
      <c r="O181" s="134"/>
      <c r="P181" s="135"/>
      <c r="Q181" s="136"/>
      <c r="R181" s="128"/>
      <c r="S181" s="134"/>
      <c r="T181" s="135"/>
      <c r="U181" s="136"/>
      <c r="V181" s="95">
        <v>281</v>
      </c>
      <c r="W181" s="134" t="s">
        <v>5</v>
      </c>
      <c r="X181" s="135"/>
      <c r="Y181" s="136"/>
      <c r="Z181" s="128"/>
      <c r="AA181" s="134"/>
      <c r="AB181" s="135"/>
      <c r="AC181" s="136"/>
      <c r="AD181" s="128"/>
      <c r="AE181" s="134"/>
      <c r="AF181" s="135"/>
      <c r="AG181" s="136"/>
      <c r="AH181" s="128"/>
      <c r="AI181" s="134"/>
      <c r="AJ181" s="135"/>
      <c r="AK181" s="136"/>
      <c r="AL181" s="95">
        <v>328</v>
      </c>
      <c r="AM181" s="134" t="s">
        <v>5</v>
      </c>
      <c r="AN181" s="135"/>
      <c r="AO181" s="136"/>
      <c r="AP181" s="128"/>
      <c r="AQ181" s="134"/>
      <c r="AR181" s="135"/>
      <c r="AS181" s="136"/>
      <c r="AT181" s="128"/>
      <c r="AU181" s="134"/>
      <c r="AV181" s="135"/>
      <c r="AW181" s="136"/>
      <c r="AX181" s="128"/>
      <c r="AY181" s="134"/>
      <c r="AZ181" s="135"/>
      <c r="BA181" s="136"/>
      <c r="BB181" s="95">
        <v>257</v>
      </c>
      <c r="BC181" s="134">
        <v>15</v>
      </c>
      <c r="BD181" s="135"/>
      <c r="BE181" s="136"/>
      <c r="BF181" s="128"/>
      <c r="BG181" s="134"/>
      <c r="BH181" s="135"/>
      <c r="BI181" s="136"/>
      <c r="BJ181" s="128"/>
      <c r="BK181" s="134"/>
      <c r="BL181" s="135"/>
      <c r="BM181" s="136"/>
      <c r="BN181" s="128"/>
      <c r="BO181" s="134"/>
      <c r="BP181" s="135"/>
      <c r="BQ181" s="136"/>
      <c r="BR181" s="95">
        <v>295</v>
      </c>
      <c r="BS181" s="134">
        <v>11</v>
      </c>
      <c r="BT181" s="135"/>
      <c r="BU181" s="136"/>
      <c r="BV181" s="128"/>
      <c r="BW181" s="134"/>
      <c r="BX181" s="135"/>
      <c r="BY181" s="136"/>
      <c r="BZ181" s="128"/>
      <c r="CA181" s="134"/>
      <c r="CB181" s="135"/>
      <c r="CC181" s="136"/>
      <c r="CD181" s="128"/>
      <c r="CE181" s="134"/>
      <c r="CF181" s="135"/>
      <c r="CG181" s="136"/>
      <c r="CH181" s="95">
        <v>253</v>
      </c>
      <c r="CI181" s="134">
        <v>12</v>
      </c>
      <c r="CJ181" s="135"/>
      <c r="CK181" s="136"/>
      <c r="CL181" s="128"/>
      <c r="CM181" s="134"/>
      <c r="CN181" s="135"/>
      <c r="CO181" s="136"/>
      <c r="CP181" s="128"/>
      <c r="CQ181" s="134"/>
      <c r="CR181" s="135"/>
      <c r="CS181" s="136"/>
      <c r="CT181" s="128"/>
      <c r="CU181" s="134"/>
      <c r="CV181" s="135"/>
      <c r="CW181" s="136"/>
      <c r="CX181" s="95">
        <v>290</v>
      </c>
      <c r="CY181" s="134">
        <v>12</v>
      </c>
      <c r="CZ181" s="135"/>
      <c r="DA181" s="136"/>
      <c r="DB181" s="128"/>
      <c r="DC181" s="134"/>
      <c r="DD181" s="135"/>
      <c r="DE181" s="136"/>
      <c r="DF181" s="128"/>
      <c r="DG181" s="134"/>
      <c r="DH181" s="135"/>
      <c r="DI181" s="136"/>
      <c r="DJ181" s="128"/>
      <c r="DK181" s="134"/>
      <c r="DL181" s="135"/>
      <c r="DM181" s="136"/>
      <c r="DN181" s="95">
        <v>253</v>
      </c>
      <c r="DO181" s="134">
        <v>10</v>
      </c>
      <c r="DP181" s="135"/>
      <c r="DQ181" s="136"/>
      <c r="DR181" s="128"/>
      <c r="DS181" s="134"/>
      <c r="DT181" s="135"/>
      <c r="DU181" s="136"/>
      <c r="DV181" s="128"/>
      <c r="DW181" s="134"/>
      <c r="DX181" s="135"/>
      <c r="DY181" s="136"/>
      <c r="DZ181" s="128"/>
      <c r="EA181" s="134"/>
      <c r="EB181" s="135"/>
      <c r="EC181" s="136"/>
      <c r="ED181" s="95">
        <v>270</v>
      </c>
      <c r="EE181" s="134">
        <v>10</v>
      </c>
      <c r="EF181" s="135"/>
      <c r="EG181" s="136"/>
      <c r="EH181" s="128"/>
      <c r="EI181" s="134"/>
      <c r="EJ181" s="135"/>
      <c r="EK181" s="136"/>
      <c r="EL181" s="128"/>
      <c r="EM181" s="134"/>
      <c r="EN181" s="135"/>
      <c r="EO181" s="136"/>
      <c r="EP181" s="128"/>
      <c r="EQ181" s="134"/>
      <c r="ER181" s="135"/>
      <c r="ES181" s="136"/>
      <c r="ET181" s="95">
        <v>266</v>
      </c>
      <c r="EU181" s="134">
        <v>10</v>
      </c>
      <c r="EV181" s="135"/>
      <c r="EW181" s="136"/>
      <c r="EX181" s="128"/>
      <c r="EY181" s="134"/>
      <c r="EZ181" s="135"/>
      <c r="FA181" s="136"/>
      <c r="FB181" s="128"/>
      <c r="FC181" s="134"/>
      <c r="FD181" s="135"/>
      <c r="FE181" s="136"/>
      <c r="FF181" s="128"/>
      <c r="FG181" s="134"/>
      <c r="FH181" s="135"/>
      <c r="FI181" s="136"/>
      <c r="FJ181" s="95">
        <v>305</v>
      </c>
      <c r="FK181" s="134">
        <v>19</v>
      </c>
      <c r="FL181" s="135"/>
      <c r="FM181" s="136"/>
      <c r="FN181" s="128"/>
      <c r="FO181" s="134"/>
      <c r="FP181" s="135"/>
      <c r="FQ181" s="136"/>
      <c r="FR181" s="128"/>
      <c r="FS181" s="134"/>
      <c r="FT181" s="137">
        <v>250</v>
      </c>
      <c r="FU181" s="138">
        <v>260</v>
      </c>
      <c r="FV181" s="128">
        <v>255</v>
      </c>
      <c r="FW181" s="134">
        <v>-5</v>
      </c>
      <c r="FX181" s="135"/>
      <c r="FY181" s="136"/>
      <c r="FZ181" s="128"/>
      <c r="GA181" s="134"/>
      <c r="GB181" s="135"/>
      <c r="GC181" s="136"/>
      <c r="GD181" s="95">
        <v>360</v>
      </c>
      <c r="GE181" s="134">
        <v>10</v>
      </c>
      <c r="GF181" s="135"/>
      <c r="GG181" s="136"/>
      <c r="GH181" s="128"/>
      <c r="GI181" s="134"/>
      <c r="GJ181" s="135"/>
      <c r="GK181" s="136"/>
      <c r="GL181" s="128"/>
      <c r="GM181" s="134"/>
      <c r="GN181" s="135"/>
      <c r="GO181" s="136"/>
      <c r="GP181" s="128"/>
      <c r="GQ181" s="134"/>
      <c r="GR181" s="78"/>
      <c r="GS181" s="93">
        <v>4</v>
      </c>
    </row>
    <row r="182" spans="1:201" ht="15.75" x14ac:dyDescent="0.25">
      <c r="A182">
        <v>5</v>
      </c>
      <c r="B182">
        <v>2013</v>
      </c>
      <c r="C182" s="71">
        <v>41396</v>
      </c>
      <c r="D182" s="78"/>
      <c r="E182" s="132"/>
      <c r="F182" s="95">
        <v>345</v>
      </c>
      <c r="G182" s="134" t="s">
        <v>5</v>
      </c>
      <c r="H182" s="135"/>
      <c r="I182" s="136"/>
      <c r="J182" s="128"/>
      <c r="K182" s="134"/>
      <c r="L182" s="135"/>
      <c r="M182" s="136"/>
      <c r="N182" s="128"/>
      <c r="O182" s="134"/>
      <c r="P182" s="135"/>
      <c r="Q182" s="136"/>
      <c r="R182" s="128"/>
      <c r="S182" s="134"/>
      <c r="T182" s="135"/>
      <c r="U182" s="136"/>
      <c r="V182" s="95">
        <v>281</v>
      </c>
      <c r="W182" s="134" t="s">
        <v>5</v>
      </c>
      <c r="X182" s="135"/>
      <c r="Y182" s="136"/>
      <c r="Z182" s="128"/>
      <c r="AA182" s="134"/>
      <c r="AB182" s="135"/>
      <c r="AC182" s="136"/>
      <c r="AD182" s="128"/>
      <c r="AE182" s="134"/>
      <c r="AF182" s="135"/>
      <c r="AG182" s="136"/>
      <c r="AH182" s="128"/>
      <c r="AI182" s="134"/>
      <c r="AJ182" s="135"/>
      <c r="AK182" s="136"/>
      <c r="AL182" s="95">
        <v>328</v>
      </c>
      <c r="AM182" s="134" t="s">
        <v>5</v>
      </c>
      <c r="AN182" s="135"/>
      <c r="AO182" s="136"/>
      <c r="AP182" s="128"/>
      <c r="AQ182" s="134"/>
      <c r="AR182" s="135"/>
      <c r="AS182" s="136"/>
      <c r="AT182" s="128"/>
      <c r="AU182" s="134"/>
      <c r="AV182" s="135"/>
      <c r="AW182" s="136"/>
      <c r="AX182" s="128"/>
      <c r="AY182" s="134"/>
      <c r="AZ182" s="135"/>
      <c r="BA182" s="136"/>
      <c r="BB182" s="95">
        <v>257</v>
      </c>
      <c r="BC182" s="134" t="s">
        <v>5</v>
      </c>
      <c r="BD182" s="135"/>
      <c r="BE182" s="136"/>
      <c r="BF182" s="128"/>
      <c r="BG182" s="134"/>
      <c r="BH182" s="135"/>
      <c r="BI182" s="136"/>
      <c r="BJ182" s="128"/>
      <c r="BK182" s="134"/>
      <c r="BL182" s="135"/>
      <c r="BM182" s="136"/>
      <c r="BN182" s="128"/>
      <c r="BO182" s="134"/>
      <c r="BP182" s="135"/>
      <c r="BQ182" s="136"/>
      <c r="BR182" s="95">
        <v>295</v>
      </c>
      <c r="BS182" s="134" t="s">
        <v>5</v>
      </c>
      <c r="BT182" s="135"/>
      <c r="BU182" s="136"/>
      <c r="BV182" s="128"/>
      <c r="BW182" s="134"/>
      <c r="BX182" s="135"/>
      <c r="BY182" s="136"/>
      <c r="BZ182" s="128"/>
      <c r="CA182" s="134"/>
      <c r="CB182" s="135"/>
      <c r="CC182" s="136"/>
      <c r="CD182" s="128"/>
      <c r="CE182" s="134"/>
      <c r="CF182" s="135"/>
      <c r="CG182" s="136"/>
      <c r="CH182" s="95">
        <v>253</v>
      </c>
      <c r="CI182" s="134" t="s">
        <v>5</v>
      </c>
      <c r="CJ182" s="135"/>
      <c r="CK182" s="136"/>
      <c r="CL182" s="128"/>
      <c r="CM182" s="134"/>
      <c r="CN182" s="135"/>
      <c r="CO182" s="136"/>
      <c r="CP182" s="128"/>
      <c r="CQ182" s="134"/>
      <c r="CR182" s="135"/>
      <c r="CS182" s="136"/>
      <c r="CT182" s="128"/>
      <c r="CU182" s="134"/>
      <c r="CV182" s="135"/>
      <c r="CW182" s="136"/>
      <c r="CX182" s="95">
        <v>290</v>
      </c>
      <c r="CY182" s="134" t="s">
        <v>5</v>
      </c>
      <c r="CZ182" s="135"/>
      <c r="DA182" s="136"/>
      <c r="DB182" s="128"/>
      <c r="DC182" s="134"/>
      <c r="DD182" s="135"/>
      <c r="DE182" s="136"/>
      <c r="DF182" s="128"/>
      <c r="DG182" s="134"/>
      <c r="DH182" s="135"/>
      <c r="DI182" s="136"/>
      <c r="DJ182" s="128"/>
      <c r="DK182" s="134"/>
      <c r="DL182" s="135"/>
      <c r="DM182" s="136"/>
      <c r="DN182" s="95">
        <v>253</v>
      </c>
      <c r="DO182" s="134" t="s">
        <v>5</v>
      </c>
      <c r="DP182" s="135"/>
      <c r="DQ182" s="136"/>
      <c r="DR182" s="128"/>
      <c r="DS182" s="134"/>
      <c r="DT182" s="135"/>
      <c r="DU182" s="136"/>
      <c r="DV182" s="128"/>
      <c r="DW182" s="134"/>
      <c r="DX182" s="135"/>
      <c r="DY182" s="136"/>
      <c r="DZ182" s="128"/>
      <c r="EA182" s="134"/>
      <c r="EB182" s="135"/>
      <c r="EC182" s="136"/>
      <c r="ED182" s="95">
        <v>270</v>
      </c>
      <c r="EE182" s="134" t="s">
        <v>5</v>
      </c>
      <c r="EF182" s="135"/>
      <c r="EG182" s="136"/>
      <c r="EH182" s="128"/>
      <c r="EI182" s="134"/>
      <c r="EJ182" s="135"/>
      <c r="EK182" s="136"/>
      <c r="EL182" s="128"/>
      <c r="EM182" s="134"/>
      <c r="EN182" s="135"/>
      <c r="EO182" s="136"/>
      <c r="EP182" s="128"/>
      <c r="EQ182" s="134"/>
      <c r="ER182" s="135"/>
      <c r="ES182" s="136"/>
      <c r="ET182" s="95">
        <v>266</v>
      </c>
      <c r="EU182" s="134" t="s">
        <v>5</v>
      </c>
      <c r="EV182" s="135"/>
      <c r="EW182" s="136"/>
      <c r="EX182" s="128"/>
      <c r="EY182" s="134"/>
      <c r="EZ182" s="135"/>
      <c r="FA182" s="136"/>
      <c r="FB182" s="128"/>
      <c r="FC182" s="134"/>
      <c r="FD182" s="135"/>
      <c r="FE182" s="136"/>
      <c r="FF182" s="128"/>
      <c r="FG182" s="134"/>
      <c r="FH182" s="135"/>
      <c r="FI182" s="136"/>
      <c r="FJ182" s="95">
        <v>305</v>
      </c>
      <c r="FK182" s="134" t="s">
        <v>5</v>
      </c>
      <c r="FL182" s="135"/>
      <c r="FM182" s="136"/>
      <c r="FN182" s="128"/>
      <c r="FO182" s="134"/>
      <c r="FP182" s="135"/>
      <c r="FQ182" s="136"/>
      <c r="FR182" s="128"/>
      <c r="FS182" s="134"/>
      <c r="FT182" s="137">
        <v>250</v>
      </c>
      <c r="FU182" s="138">
        <v>260</v>
      </c>
      <c r="FV182" s="128">
        <v>255</v>
      </c>
      <c r="FW182" s="134" t="s">
        <v>5</v>
      </c>
      <c r="FX182" s="135"/>
      <c r="FY182" s="136"/>
      <c r="FZ182" s="128"/>
      <c r="GA182" s="134"/>
      <c r="GB182" s="135"/>
      <c r="GC182" s="136"/>
      <c r="GD182" s="95">
        <v>360</v>
      </c>
      <c r="GE182" s="134" t="s">
        <v>5</v>
      </c>
      <c r="GF182" s="135"/>
      <c r="GG182" s="136"/>
      <c r="GH182" s="128"/>
      <c r="GI182" s="134"/>
      <c r="GJ182" s="135"/>
      <c r="GK182" s="136"/>
      <c r="GL182" s="128"/>
      <c r="GM182" s="134"/>
      <c r="GN182" s="135"/>
      <c r="GO182" s="136"/>
      <c r="GP182" s="128"/>
      <c r="GQ182" s="134"/>
      <c r="GR182" s="78"/>
      <c r="GS182" s="93">
        <v>5</v>
      </c>
    </row>
    <row r="183" spans="1:201" ht="15.75" x14ac:dyDescent="0.25">
      <c r="A183">
        <v>5</v>
      </c>
      <c r="B183">
        <v>2013</v>
      </c>
      <c r="C183" s="71">
        <v>41403</v>
      </c>
      <c r="D183" s="78"/>
      <c r="E183" s="132"/>
      <c r="F183" s="95">
        <v>350</v>
      </c>
      <c r="G183" s="134">
        <v>5</v>
      </c>
      <c r="H183" s="135"/>
      <c r="I183" s="136"/>
      <c r="J183" s="128"/>
      <c r="K183" s="134"/>
      <c r="L183" s="135"/>
      <c r="M183" s="136"/>
      <c r="N183" s="128"/>
      <c r="O183" s="134"/>
      <c r="P183" s="135"/>
      <c r="Q183" s="136"/>
      <c r="R183" s="128"/>
      <c r="S183" s="134"/>
      <c r="T183" s="135"/>
      <c r="U183" s="136"/>
      <c r="V183" s="95">
        <v>296</v>
      </c>
      <c r="W183" s="134">
        <v>15</v>
      </c>
      <c r="X183" s="135"/>
      <c r="Y183" s="136"/>
      <c r="Z183" s="128"/>
      <c r="AA183" s="134"/>
      <c r="AB183" s="135"/>
      <c r="AC183" s="136"/>
      <c r="AD183" s="128"/>
      <c r="AE183" s="134"/>
      <c r="AF183" s="135"/>
      <c r="AG183" s="136"/>
      <c r="AH183" s="128"/>
      <c r="AI183" s="134"/>
      <c r="AJ183" s="135"/>
      <c r="AK183" s="136"/>
      <c r="AL183" s="95">
        <v>343</v>
      </c>
      <c r="AM183" s="134">
        <v>15</v>
      </c>
      <c r="AN183" s="135"/>
      <c r="AO183" s="136"/>
      <c r="AP183" s="128"/>
      <c r="AQ183" s="134"/>
      <c r="AR183" s="135"/>
      <c r="AS183" s="136"/>
      <c r="AT183" s="128"/>
      <c r="AU183" s="134"/>
      <c r="AV183" s="135"/>
      <c r="AW183" s="136"/>
      <c r="AX183" s="128"/>
      <c r="AY183" s="134"/>
      <c r="AZ183" s="135"/>
      <c r="BA183" s="136"/>
      <c r="BB183" s="95">
        <v>267</v>
      </c>
      <c r="BC183" s="134">
        <v>10</v>
      </c>
      <c r="BD183" s="135"/>
      <c r="BE183" s="136"/>
      <c r="BF183" s="128"/>
      <c r="BG183" s="134"/>
      <c r="BH183" s="135"/>
      <c r="BI183" s="136"/>
      <c r="BJ183" s="128"/>
      <c r="BK183" s="134"/>
      <c r="BL183" s="135"/>
      <c r="BM183" s="136"/>
      <c r="BN183" s="128"/>
      <c r="BO183" s="134"/>
      <c r="BP183" s="135"/>
      <c r="BQ183" s="136"/>
      <c r="BR183" s="95">
        <v>305</v>
      </c>
      <c r="BS183" s="134">
        <v>10</v>
      </c>
      <c r="BT183" s="135"/>
      <c r="BU183" s="136"/>
      <c r="BV183" s="128"/>
      <c r="BW183" s="134"/>
      <c r="BX183" s="135"/>
      <c r="BY183" s="136"/>
      <c r="BZ183" s="128"/>
      <c r="CA183" s="134"/>
      <c r="CB183" s="135"/>
      <c r="CC183" s="136"/>
      <c r="CD183" s="128"/>
      <c r="CE183" s="134"/>
      <c r="CF183" s="135"/>
      <c r="CG183" s="136"/>
      <c r="CH183" s="95">
        <v>278</v>
      </c>
      <c r="CI183" s="134">
        <v>25</v>
      </c>
      <c r="CJ183" s="135"/>
      <c r="CK183" s="136"/>
      <c r="CL183" s="128"/>
      <c r="CM183" s="134"/>
      <c r="CN183" s="135"/>
      <c r="CO183" s="136"/>
      <c r="CP183" s="128"/>
      <c r="CQ183" s="134"/>
      <c r="CR183" s="135"/>
      <c r="CS183" s="136"/>
      <c r="CT183" s="128"/>
      <c r="CU183" s="134"/>
      <c r="CV183" s="135"/>
      <c r="CW183" s="136"/>
      <c r="CX183" s="95">
        <v>305</v>
      </c>
      <c r="CY183" s="134">
        <v>15</v>
      </c>
      <c r="CZ183" s="135"/>
      <c r="DA183" s="136"/>
      <c r="DB183" s="128"/>
      <c r="DC183" s="134"/>
      <c r="DD183" s="135"/>
      <c r="DE183" s="136"/>
      <c r="DF183" s="128"/>
      <c r="DG183" s="134"/>
      <c r="DH183" s="135"/>
      <c r="DI183" s="136"/>
      <c r="DJ183" s="128"/>
      <c r="DK183" s="134"/>
      <c r="DL183" s="135"/>
      <c r="DM183" s="136"/>
      <c r="DN183" s="95">
        <v>268</v>
      </c>
      <c r="DO183" s="134">
        <v>15</v>
      </c>
      <c r="DP183" s="135"/>
      <c r="DQ183" s="136"/>
      <c r="DR183" s="128"/>
      <c r="DS183" s="134"/>
      <c r="DT183" s="135"/>
      <c r="DU183" s="136"/>
      <c r="DV183" s="128"/>
      <c r="DW183" s="134"/>
      <c r="DX183" s="135"/>
      <c r="DY183" s="136"/>
      <c r="DZ183" s="128"/>
      <c r="EA183" s="134"/>
      <c r="EB183" s="135"/>
      <c r="EC183" s="136"/>
      <c r="ED183" s="95">
        <v>275</v>
      </c>
      <c r="EE183" s="134">
        <v>5</v>
      </c>
      <c r="EF183" s="135"/>
      <c r="EG183" s="136"/>
      <c r="EH183" s="128"/>
      <c r="EI183" s="134"/>
      <c r="EJ183" s="135"/>
      <c r="EK183" s="136"/>
      <c r="EL183" s="128"/>
      <c r="EM183" s="134"/>
      <c r="EN183" s="135"/>
      <c r="EO183" s="136"/>
      <c r="EP183" s="128"/>
      <c r="EQ183" s="134"/>
      <c r="ER183" s="135"/>
      <c r="ES183" s="136"/>
      <c r="ET183" s="95">
        <v>270</v>
      </c>
      <c r="EU183" s="134">
        <v>4</v>
      </c>
      <c r="EV183" s="135"/>
      <c r="EW183" s="136"/>
      <c r="EX183" s="128"/>
      <c r="EY183" s="134"/>
      <c r="EZ183" s="135"/>
      <c r="FA183" s="136"/>
      <c r="FB183" s="128"/>
      <c r="FC183" s="134"/>
      <c r="FD183" s="135"/>
      <c r="FE183" s="136"/>
      <c r="FF183" s="128"/>
      <c r="FG183" s="134"/>
      <c r="FH183" s="135"/>
      <c r="FI183" s="136"/>
      <c r="FJ183" s="95">
        <v>303</v>
      </c>
      <c r="FK183" s="134">
        <v>-2</v>
      </c>
      <c r="FL183" s="135"/>
      <c r="FM183" s="136"/>
      <c r="FN183" s="128"/>
      <c r="FO183" s="134"/>
      <c r="FP183" s="135"/>
      <c r="FQ183" s="136"/>
      <c r="FR183" s="128"/>
      <c r="FS183" s="134"/>
      <c r="FT183" s="135">
        <v>250</v>
      </c>
      <c r="FU183" s="136">
        <v>260</v>
      </c>
      <c r="FV183" s="128">
        <v>255</v>
      </c>
      <c r="FW183" s="134" t="s">
        <v>5</v>
      </c>
      <c r="FX183" s="135"/>
      <c r="FY183" s="136"/>
      <c r="FZ183" s="128"/>
      <c r="GA183" s="134"/>
      <c r="GB183" s="135"/>
      <c r="GC183" s="136"/>
      <c r="GD183" s="95">
        <v>375</v>
      </c>
      <c r="GE183" s="134">
        <v>15</v>
      </c>
      <c r="GF183" s="135"/>
      <c r="GG183" s="136"/>
      <c r="GH183" s="128"/>
      <c r="GI183" s="134"/>
      <c r="GJ183" s="135"/>
      <c r="GK183" s="136"/>
      <c r="GL183" s="128"/>
      <c r="GM183" s="134"/>
      <c r="GN183" s="135"/>
      <c r="GO183" s="136"/>
      <c r="GP183" s="128"/>
      <c r="GQ183" s="134"/>
      <c r="GR183" s="78"/>
      <c r="GS183" s="93">
        <v>5</v>
      </c>
    </row>
    <row r="184" spans="1:201" ht="15.75" x14ac:dyDescent="0.25">
      <c r="A184">
        <v>5</v>
      </c>
      <c r="B184">
        <v>2013</v>
      </c>
      <c r="C184" s="71">
        <v>41410</v>
      </c>
      <c r="D184" s="78"/>
      <c r="E184" s="132"/>
      <c r="F184" s="95">
        <v>375</v>
      </c>
      <c r="G184" s="134">
        <v>25</v>
      </c>
      <c r="H184" s="135"/>
      <c r="I184" s="136"/>
      <c r="J184" s="128"/>
      <c r="K184" s="134"/>
      <c r="L184" s="135"/>
      <c r="M184" s="136"/>
      <c r="N184" s="128"/>
      <c r="O184" s="134"/>
      <c r="P184" s="135"/>
      <c r="Q184" s="136"/>
      <c r="R184" s="128"/>
      <c r="S184" s="134"/>
      <c r="T184" s="135"/>
      <c r="U184" s="136"/>
      <c r="V184" s="95">
        <v>321</v>
      </c>
      <c r="W184" s="134">
        <v>25</v>
      </c>
      <c r="X184" s="135"/>
      <c r="Y184" s="136"/>
      <c r="Z184" s="128"/>
      <c r="AA184" s="134"/>
      <c r="AB184" s="135"/>
      <c r="AC184" s="136"/>
      <c r="AD184" s="128"/>
      <c r="AE184" s="134"/>
      <c r="AF184" s="135"/>
      <c r="AG184" s="136"/>
      <c r="AH184" s="128"/>
      <c r="AI184" s="134"/>
      <c r="AJ184" s="135"/>
      <c r="AK184" s="136"/>
      <c r="AL184" s="95">
        <v>368</v>
      </c>
      <c r="AM184" s="134">
        <v>25</v>
      </c>
      <c r="AN184" s="135"/>
      <c r="AO184" s="136"/>
      <c r="AP184" s="128"/>
      <c r="AQ184" s="134"/>
      <c r="AR184" s="135"/>
      <c r="AS184" s="136"/>
      <c r="AT184" s="128"/>
      <c r="AU184" s="134"/>
      <c r="AV184" s="135"/>
      <c r="AW184" s="136"/>
      <c r="AX184" s="128"/>
      <c r="AY184" s="134"/>
      <c r="AZ184" s="135"/>
      <c r="BA184" s="136"/>
      <c r="BB184" s="95">
        <v>282</v>
      </c>
      <c r="BC184" s="134">
        <v>15</v>
      </c>
      <c r="BD184" s="135"/>
      <c r="BE184" s="136"/>
      <c r="BF184" s="128"/>
      <c r="BG184" s="134"/>
      <c r="BH184" s="135"/>
      <c r="BI184" s="136"/>
      <c r="BJ184" s="128"/>
      <c r="BK184" s="134"/>
      <c r="BL184" s="135"/>
      <c r="BM184" s="136"/>
      <c r="BN184" s="128"/>
      <c r="BO184" s="134"/>
      <c r="BP184" s="135"/>
      <c r="BQ184" s="136"/>
      <c r="BR184" s="95">
        <v>320</v>
      </c>
      <c r="BS184" s="134">
        <v>15</v>
      </c>
      <c r="BT184" s="135"/>
      <c r="BU184" s="136"/>
      <c r="BV184" s="128"/>
      <c r="BW184" s="134"/>
      <c r="BX184" s="135"/>
      <c r="BY184" s="136"/>
      <c r="BZ184" s="128"/>
      <c r="CA184" s="134"/>
      <c r="CB184" s="135"/>
      <c r="CC184" s="136"/>
      <c r="CD184" s="128"/>
      <c r="CE184" s="134"/>
      <c r="CF184" s="135"/>
      <c r="CG184" s="136"/>
      <c r="CH184" s="95">
        <v>283</v>
      </c>
      <c r="CI184" s="134">
        <v>5</v>
      </c>
      <c r="CJ184" s="135"/>
      <c r="CK184" s="136"/>
      <c r="CL184" s="128"/>
      <c r="CM184" s="134"/>
      <c r="CN184" s="135"/>
      <c r="CO184" s="136"/>
      <c r="CP184" s="128"/>
      <c r="CQ184" s="134"/>
      <c r="CR184" s="135"/>
      <c r="CS184" s="136"/>
      <c r="CT184" s="128"/>
      <c r="CU184" s="134"/>
      <c r="CV184" s="135"/>
      <c r="CW184" s="136"/>
      <c r="CX184" s="95">
        <v>322</v>
      </c>
      <c r="CY184" s="134">
        <v>17</v>
      </c>
      <c r="CZ184" s="135"/>
      <c r="DA184" s="136"/>
      <c r="DB184" s="128"/>
      <c r="DC184" s="134"/>
      <c r="DD184" s="135"/>
      <c r="DE184" s="136"/>
      <c r="DF184" s="128"/>
      <c r="DG184" s="134"/>
      <c r="DH184" s="135"/>
      <c r="DI184" s="136"/>
      <c r="DJ184" s="128"/>
      <c r="DK184" s="134"/>
      <c r="DL184" s="135"/>
      <c r="DM184" s="136"/>
      <c r="DN184" s="95">
        <v>288</v>
      </c>
      <c r="DO184" s="134">
        <v>20</v>
      </c>
      <c r="DP184" s="135"/>
      <c r="DQ184" s="136"/>
      <c r="DR184" s="128"/>
      <c r="DS184" s="134"/>
      <c r="DT184" s="135"/>
      <c r="DU184" s="136"/>
      <c r="DV184" s="128"/>
      <c r="DW184" s="134"/>
      <c r="DX184" s="135"/>
      <c r="DY184" s="136"/>
      <c r="DZ184" s="128"/>
      <c r="EA184" s="134"/>
      <c r="EB184" s="135"/>
      <c r="EC184" s="136"/>
      <c r="ED184" s="95">
        <v>288</v>
      </c>
      <c r="EE184" s="134">
        <v>13</v>
      </c>
      <c r="EF184" s="135"/>
      <c r="EG184" s="136"/>
      <c r="EH184" s="128"/>
      <c r="EI184" s="134"/>
      <c r="EJ184" s="135"/>
      <c r="EK184" s="136"/>
      <c r="EL184" s="128"/>
      <c r="EM184" s="134"/>
      <c r="EN184" s="135"/>
      <c r="EO184" s="136"/>
      <c r="EP184" s="128"/>
      <c r="EQ184" s="134"/>
      <c r="ER184" s="135"/>
      <c r="ES184" s="136"/>
      <c r="ET184" s="95">
        <v>278</v>
      </c>
      <c r="EU184" s="134">
        <v>8</v>
      </c>
      <c r="EV184" s="135"/>
      <c r="EW184" s="136"/>
      <c r="EX184" s="128"/>
      <c r="EY184" s="134"/>
      <c r="EZ184" s="135"/>
      <c r="FA184" s="136"/>
      <c r="FB184" s="128"/>
      <c r="FC184" s="134"/>
      <c r="FD184" s="135"/>
      <c r="FE184" s="136"/>
      <c r="FF184" s="128"/>
      <c r="FG184" s="134"/>
      <c r="FH184" s="135"/>
      <c r="FI184" s="136"/>
      <c r="FJ184" s="95">
        <v>308</v>
      </c>
      <c r="FK184" s="134">
        <v>5</v>
      </c>
      <c r="FL184" s="135"/>
      <c r="FM184" s="136"/>
      <c r="FN184" s="128"/>
      <c r="FO184" s="134"/>
      <c r="FP184" s="135"/>
      <c r="FQ184" s="136"/>
      <c r="FR184" s="128"/>
      <c r="FS184" s="134"/>
      <c r="FT184" s="135">
        <v>250</v>
      </c>
      <c r="FU184" s="136">
        <v>260</v>
      </c>
      <c r="FV184" s="128">
        <v>255</v>
      </c>
      <c r="FW184" s="134" t="s">
        <v>5</v>
      </c>
      <c r="FX184" s="135"/>
      <c r="FY184" s="136"/>
      <c r="FZ184" s="128"/>
      <c r="GA184" s="134"/>
      <c r="GB184" s="135"/>
      <c r="GC184" s="136"/>
      <c r="GD184" s="95">
        <v>390</v>
      </c>
      <c r="GE184" s="134">
        <v>15</v>
      </c>
      <c r="GF184" s="135"/>
      <c r="GG184" s="136"/>
      <c r="GH184" s="128"/>
      <c r="GI184" s="134"/>
      <c r="GJ184" s="135"/>
      <c r="GK184" s="136"/>
      <c r="GL184" s="128"/>
      <c r="GM184" s="134"/>
      <c r="GN184" s="135"/>
      <c r="GO184" s="136"/>
      <c r="GP184" s="128"/>
      <c r="GQ184" s="134"/>
      <c r="GR184" s="78"/>
      <c r="GS184" s="93">
        <v>5</v>
      </c>
    </row>
    <row r="185" spans="1:201" ht="15.75" x14ac:dyDescent="0.25">
      <c r="A185">
        <v>5</v>
      </c>
      <c r="B185">
        <v>2013</v>
      </c>
      <c r="C185" s="71">
        <v>41417</v>
      </c>
      <c r="D185" s="78"/>
      <c r="E185" s="132"/>
      <c r="F185" s="95">
        <v>375</v>
      </c>
      <c r="G185" s="134" t="s">
        <v>5</v>
      </c>
      <c r="H185" s="135"/>
      <c r="I185" s="136"/>
      <c r="J185" s="128"/>
      <c r="K185" s="134"/>
      <c r="L185" s="135"/>
      <c r="M185" s="136"/>
      <c r="N185" s="128"/>
      <c r="O185" s="134"/>
      <c r="P185" s="135"/>
      <c r="Q185" s="136"/>
      <c r="R185" s="128"/>
      <c r="S185" s="134"/>
      <c r="T185" s="135"/>
      <c r="U185" s="136"/>
      <c r="V185" s="95">
        <v>321</v>
      </c>
      <c r="W185" s="134" t="s">
        <v>5</v>
      </c>
      <c r="X185" s="135"/>
      <c r="Y185" s="136"/>
      <c r="Z185" s="128"/>
      <c r="AA185" s="134"/>
      <c r="AB185" s="135"/>
      <c r="AC185" s="136"/>
      <c r="AD185" s="128"/>
      <c r="AE185" s="134"/>
      <c r="AF185" s="135"/>
      <c r="AG185" s="136"/>
      <c r="AH185" s="128"/>
      <c r="AI185" s="134"/>
      <c r="AJ185" s="135"/>
      <c r="AK185" s="136"/>
      <c r="AL185" s="95">
        <v>368</v>
      </c>
      <c r="AM185" s="134" t="s">
        <v>5</v>
      </c>
      <c r="AN185" s="135"/>
      <c r="AO185" s="136"/>
      <c r="AP185" s="128"/>
      <c r="AQ185" s="134"/>
      <c r="AR185" s="135"/>
      <c r="AS185" s="136"/>
      <c r="AT185" s="128"/>
      <c r="AU185" s="134"/>
      <c r="AV185" s="135"/>
      <c r="AW185" s="136"/>
      <c r="AX185" s="128"/>
      <c r="AY185" s="134"/>
      <c r="AZ185" s="135"/>
      <c r="BA185" s="136"/>
      <c r="BB185" s="95">
        <v>282</v>
      </c>
      <c r="BC185" s="134" t="s">
        <v>5</v>
      </c>
      <c r="BD185" s="135"/>
      <c r="BE185" s="136"/>
      <c r="BF185" s="128"/>
      <c r="BG185" s="134"/>
      <c r="BH185" s="135"/>
      <c r="BI185" s="136"/>
      <c r="BJ185" s="128"/>
      <c r="BK185" s="134"/>
      <c r="BL185" s="135"/>
      <c r="BM185" s="136"/>
      <c r="BN185" s="128"/>
      <c r="BO185" s="134"/>
      <c r="BP185" s="135"/>
      <c r="BQ185" s="136"/>
      <c r="BR185" s="95">
        <v>320</v>
      </c>
      <c r="BS185" s="134" t="s">
        <v>5</v>
      </c>
      <c r="BT185" s="135"/>
      <c r="BU185" s="136"/>
      <c r="BV185" s="128"/>
      <c r="BW185" s="134"/>
      <c r="BX185" s="135"/>
      <c r="BY185" s="136"/>
      <c r="BZ185" s="128"/>
      <c r="CA185" s="134"/>
      <c r="CB185" s="135"/>
      <c r="CC185" s="136"/>
      <c r="CD185" s="128"/>
      <c r="CE185" s="134"/>
      <c r="CF185" s="135"/>
      <c r="CG185" s="136"/>
      <c r="CH185" s="95">
        <v>273</v>
      </c>
      <c r="CI185" s="134">
        <v>-10</v>
      </c>
      <c r="CJ185" s="135"/>
      <c r="CK185" s="136"/>
      <c r="CL185" s="128"/>
      <c r="CM185" s="134"/>
      <c r="CN185" s="135"/>
      <c r="CO185" s="136"/>
      <c r="CP185" s="128"/>
      <c r="CQ185" s="134"/>
      <c r="CR185" s="135"/>
      <c r="CS185" s="136"/>
      <c r="CT185" s="128"/>
      <c r="CU185" s="134"/>
      <c r="CV185" s="135"/>
      <c r="CW185" s="136"/>
      <c r="CX185" s="95">
        <v>312</v>
      </c>
      <c r="CY185" s="134">
        <v>-10</v>
      </c>
      <c r="CZ185" s="135"/>
      <c r="DA185" s="136"/>
      <c r="DB185" s="128"/>
      <c r="DC185" s="134"/>
      <c r="DD185" s="135"/>
      <c r="DE185" s="136"/>
      <c r="DF185" s="128"/>
      <c r="DG185" s="134"/>
      <c r="DH185" s="135"/>
      <c r="DI185" s="136"/>
      <c r="DJ185" s="128"/>
      <c r="DK185" s="134"/>
      <c r="DL185" s="135"/>
      <c r="DM185" s="136"/>
      <c r="DN185" s="95">
        <v>278</v>
      </c>
      <c r="DO185" s="134">
        <v>-10</v>
      </c>
      <c r="DP185" s="135"/>
      <c r="DQ185" s="136"/>
      <c r="DR185" s="128"/>
      <c r="DS185" s="134"/>
      <c r="DT185" s="135"/>
      <c r="DU185" s="136"/>
      <c r="DV185" s="128"/>
      <c r="DW185" s="134"/>
      <c r="DX185" s="135"/>
      <c r="DY185" s="136"/>
      <c r="DZ185" s="128"/>
      <c r="EA185" s="134"/>
      <c r="EB185" s="135"/>
      <c r="EC185" s="136"/>
      <c r="ED185" s="95">
        <v>293</v>
      </c>
      <c r="EE185" s="134">
        <v>5</v>
      </c>
      <c r="EF185" s="135"/>
      <c r="EG185" s="136"/>
      <c r="EH185" s="128"/>
      <c r="EI185" s="134"/>
      <c r="EJ185" s="135"/>
      <c r="EK185" s="136"/>
      <c r="EL185" s="128"/>
      <c r="EM185" s="134"/>
      <c r="EN185" s="135"/>
      <c r="EO185" s="136"/>
      <c r="EP185" s="128"/>
      <c r="EQ185" s="134"/>
      <c r="ER185" s="135"/>
      <c r="ES185" s="136"/>
      <c r="ET185" s="95">
        <v>281</v>
      </c>
      <c r="EU185" s="134">
        <v>3</v>
      </c>
      <c r="EV185" s="135"/>
      <c r="EW185" s="136"/>
      <c r="EX185" s="128"/>
      <c r="EY185" s="134"/>
      <c r="EZ185" s="135"/>
      <c r="FA185" s="136"/>
      <c r="FB185" s="128"/>
      <c r="FC185" s="134"/>
      <c r="FD185" s="135"/>
      <c r="FE185" s="136"/>
      <c r="FF185" s="128"/>
      <c r="FG185" s="134"/>
      <c r="FH185" s="135"/>
      <c r="FI185" s="136"/>
      <c r="FJ185" s="95">
        <v>308</v>
      </c>
      <c r="FK185" s="134" t="s">
        <v>5</v>
      </c>
      <c r="FL185" s="135"/>
      <c r="FM185" s="136"/>
      <c r="FN185" s="128"/>
      <c r="FO185" s="134"/>
      <c r="FP185" s="135"/>
      <c r="FQ185" s="136"/>
      <c r="FR185" s="128"/>
      <c r="FS185" s="134"/>
      <c r="FT185" s="137">
        <v>245</v>
      </c>
      <c r="FU185" s="138">
        <v>255</v>
      </c>
      <c r="FV185" s="128">
        <v>250</v>
      </c>
      <c r="FW185" s="134">
        <v>-5</v>
      </c>
      <c r="FX185" s="135"/>
      <c r="FY185" s="136"/>
      <c r="FZ185" s="128"/>
      <c r="GA185" s="134"/>
      <c r="GB185" s="135"/>
      <c r="GC185" s="136"/>
      <c r="GD185" s="95">
        <v>385</v>
      </c>
      <c r="GE185" s="134">
        <v>-5</v>
      </c>
      <c r="GF185" s="135"/>
      <c r="GG185" s="136"/>
      <c r="GH185" s="128"/>
      <c r="GI185" s="134"/>
      <c r="GJ185" s="135"/>
      <c r="GK185" s="136"/>
      <c r="GL185" s="128"/>
      <c r="GM185" s="134"/>
      <c r="GN185" s="135"/>
      <c r="GO185" s="136"/>
      <c r="GP185" s="128"/>
      <c r="GQ185" s="134"/>
      <c r="GR185" s="78"/>
      <c r="GS185" s="93">
        <v>5</v>
      </c>
    </row>
    <row r="186" spans="1:201" ht="15.75" x14ac:dyDescent="0.25">
      <c r="A186">
        <v>5</v>
      </c>
      <c r="B186">
        <v>2013</v>
      </c>
      <c r="C186" s="71">
        <v>41424</v>
      </c>
      <c r="D186" s="78"/>
      <c r="E186" s="132"/>
      <c r="F186" s="95">
        <v>370</v>
      </c>
      <c r="G186" s="134">
        <v>-5</v>
      </c>
      <c r="H186" s="135"/>
      <c r="I186" s="136"/>
      <c r="J186" s="128"/>
      <c r="K186" s="134"/>
      <c r="L186" s="135"/>
      <c r="M186" s="136"/>
      <c r="N186" s="128"/>
      <c r="O186" s="134"/>
      <c r="P186" s="135"/>
      <c r="Q186" s="136"/>
      <c r="R186" s="128"/>
      <c r="S186" s="134"/>
      <c r="T186" s="135"/>
      <c r="U186" s="136"/>
      <c r="V186" s="95">
        <v>316</v>
      </c>
      <c r="W186" s="134">
        <v>-5</v>
      </c>
      <c r="X186" s="135"/>
      <c r="Y186" s="136"/>
      <c r="Z186" s="128"/>
      <c r="AA186" s="134"/>
      <c r="AB186" s="135"/>
      <c r="AC186" s="136"/>
      <c r="AD186" s="128"/>
      <c r="AE186" s="134"/>
      <c r="AF186" s="135"/>
      <c r="AG186" s="136"/>
      <c r="AH186" s="128"/>
      <c r="AI186" s="134"/>
      <c r="AJ186" s="135"/>
      <c r="AK186" s="136"/>
      <c r="AL186" s="95">
        <v>363</v>
      </c>
      <c r="AM186" s="134">
        <v>-5</v>
      </c>
      <c r="AN186" s="135"/>
      <c r="AO186" s="136"/>
      <c r="AP186" s="128"/>
      <c r="AQ186" s="134"/>
      <c r="AR186" s="135"/>
      <c r="AS186" s="136"/>
      <c r="AT186" s="128"/>
      <c r="AU186" s="134"/>
      <c r="AV186" s="135"/>
      <c r="AW186" s="136"/>
      <c r="AX186" s="128"/>
      <c r="AY186" s="134"/>
      <c r="AZ186" s="135"/>
      <c r="BA186" s="136"/>
      <c r="BB186" s="95">
        <v>275</v>
      </c>
      <c r="BC186" s="134">
        <v>-7</v>
      </c>
      <c r="BD186" s="135"/>
      <c r="BE186" s="136"/>
      <c r="BF186" s="128"/>
      <c r="BG186" s="134"/>
      <c r="BH186" s="135"/>
      <c r="BI186" s="136"/>
      <c r="BJ186" s="128"/>
      <c r="BK186" s="134"/>
      <c r="BL186" s="135"/>
      <c r="BM186" s="136"/>
      <c r="BN186" s="128"/>
      <c r="BO186" s="134"/>
      <c r="BP186" s="135"/>
      <c r="BQ186" s="136"/>
      <c r="BR186" s="95">
        <v>315</v>
      </c>
      <c r="BS186" s="134">
        <v>-5</v>
      </c>
      <c r="BT186" s="135"/>
      <c r="BU186" s="136"/>
      <c r="BV186" s="128"/>
      <c r="BW186" s="134"/>
      <c r="BX186" s="135"/>
      <c r="BY186" s="136"/>
      <c r="BZ186" s="128"/>
      <c r="CA186" s="134"/>
      <c r="CB186" s="135"/>
      <c r="CC186" s="136"/>
      <c r="CD186" s="128"/>
      <c r="CE186" s="134"/>
      <c r="CF186" s="135"/>
      <c r="CG186" s="136"/>
      <c r="CH186" s="95">
        <v>272</v>
      </c>
      <c r="CI186" s="134">
        <v>-1</v>
      </c>
      <c r="CJ186" s="135"/>
      <c r="CK186" s="136"/>
      <c r="CL186" s="128"/>
      <c r="CM186" s="134"/>
      <c r="CN186" s="135"/>
      <c r="CO186" s="136"/>
      <c r="CP186" s="128"/>
      <c r="CQ186" s="134"/>
      <c r="CR186" s="135"/>
      <c r="CS186" s="136"/>
      <c r="CT186" s="128"/>
      <c r="CU186" s="134"/>
      <c r="CV186" s="135"/>
      <c r="CW186" s="136"/>
      <c r="CX186" s="95">
        <v>311</v>
      </c>
      <c r="CY186" s="134">
        <v>-1</v>
      </c>
      <c r="CZ186" s="135"/>
      <c r="DA186" s="136"/>
      <c r="DB186" s="128"/>
      <c r="DC186" s="134"/>
      <c r="DD186" s="135"/>
      <c r="DE186" s="136"/>
      <c r="DF186" s="128"/>
      <c r="DG186" s="134"/>
      <c r="DH186" s="135"/>
      <c r="DI186" s="136"/>
      <c r="DJ186" s="128"/>
      <c r="DK186" s="134"/>
      <c r="DL186" s="135"/>
      <c r="DM186" s="136"/>
      <c r="DN186" s="95">
        <v>277</v>
      </c>
      <c r="DO186" s="134">
        <v>-1</v>
      </c>
      <c r="DP186" s="135"/>
      <c r="DQ186" s="136"/>
      <c r="DR186" s="128"/>
      <c r="DS186" s="134"/>
      <c r="DT186" s="135"/>
      <c r="DU186" s="136"/>
      <c r="DV186" s="128"/>
      <c r="DW186" s="134"/>
      <c r="DX186" s="135"/>
      <c r="DY186" s="136"/>
      <c r="DZ186" s="128"/>
      <c r="EA186" s="134"/>
      <c r="EB186" s="135"/>
      <c r="EC186" s="136"/>
      <c r="ED186" s="95">
        <v>294</v>
      </c>
      <c r="EE186" s="134">
        <v>1</v>
      </c>
      <c r="EF186" s="135"/>
      <c r="EG186" s="136"/>
      <c r="EH186" s="128"/>
      <c r="EI186" s="134"/>
      <c r="EJ186" s="135"/>
      <c r="EK186" s="136"/>
      <c r="EL186" s="128"/>
      <c r="EM186" s="134"/>
      <c r="EN186" s="135"/>
      <c r="EO186" s="136"/>
      <c r="EP186" s="128"/>
      <c r="EQ186" s="134"/>
      <c r="ER186" s="135"/>
      <c r="ES186" s="136"/>
      <c r="ET186" s="95">
        <v>284</v>
      </c>
      <c r="EU186" s="134">
        <v>3</v>
      </c>
      <c r="EV186" s="135"/>
      <c r="EW186" s="136"/>
      <c r="EX186" s="128"/>
      <c r="EY186" s="134"/>
      <c r="EZ186" s="135"/>
      <c r="FA186" s="136"/>
      <c r="FB186" s="128"/>
      <c r="FC186" s="134"/>
      <c r="FD186" s="135"/>
      <c r="FE186" s="136"/>
      <c r="FF186" s="128"/>
      <c r="FG186" s="134"/>
      <c r="FH186" s="135"/>
      <c r="FI186" s="136"/>
      <c r="FJ186" s="95">
        <v>321</v>
      </c>
      <c r="FK186" s="134">
        <v>13</v>
      </c>
      <c r="FL186" s="135"/>
      <c r="FM186" s="136"/>
      <c r="FN186" s="128"/>
      <c r="FO186" s="134"/>
      <c r="FP186" s="135"/>
      <c r="FQ186" s="136"/>
      <c r="FR186" s="128"/>
      <c r="FS186" s="134"/>
      <c r="FT186" s="137">
        <v>245</v>
      </c>
      <c r="FU186" s="138">
        <v>255</v>
      </c>
      <c r="FV186" s="128">
        <v>250</v>
      </c>
      <c r="FW186" s="134" t="s">
        <v>5</v>
      </c>
      <c r="FX186" s="135"/>
      <c r="FY186" s="136"/>
      <c r="FZ186" s="128"/>
      <c r="GA186" s="134"/>
      <c r="GB186" s="135"/>
      <c r="GC186" s="136"/>
      <c r="GD186" s="95">
        <v>385</v>
      </c>
      <c r="GE186" s="134" t="s">
        <v>5</v>
      </c>
      <c r="GF186" s="135"/>
      <c r="GG186" s="136"/>
      <c r="GH186" s="128"/>
      <c r="GI186" s="134"/>
      <c r="GJ186" s="135"/>
      <c r="GK186" s="136"/>
      <c r="GL186" s="128"/>
      <c r="GM186" s="134"/>
      <c r="GN186" s="135"/>
      <c r="GO186" s="136"/>
      <c r="GP186" s="128"/>
      <c r="GQ186" s="134"/>
      <c r="GR186" s="78"/>
      <c r="GS186" s="93">
        <v>5</v>
      </c>
    </row>
    <row r="187" spans="1:201" ht="15.75" x14ac:dyDescent="0.25">
      <c r="A187">
        <v>6</v>
      </c>
      <c r="B187">
        <v>2013</v>
      </c>
      <c r="C187" s="71">
        <v>41431</v>
      </c>
      <c r="D187" s="78"/>
      <c r="E187" s="132"/>
      <c r="F187" s="95">
        <v>380</v>
      </c>
      <c r="G187" s="134">
        <v>10</v>
      </c>
      <c r="H187" s="135"/>
      <c r="I187" s="136"/>
      <c r="J187" s="128"/>
      <c r="K187" s="134"/>
      <c r="L187" s="135"/>
      <c r="M187" s="136"/>
      <c r="N187" s="128"/>
      <c r="O187" s="134"/>
      <c r="P187" s="135"/>
      <c r="Q187" s="136"/>
      <c r="R187" s="128"/>
      <c r="S187" s="134"/>
      <c r="T187" s="135"/>
      <c r="U187" s="136"/>
      <c r="V187" s="95">
        <v>330</v>
      </c>
      <c r="W187" s="134">
        <v>14</v>
      </c>
      <c r="X187" s="135"/>
      <c r="Y187" s="136"/>
      <c r="Z187" s="128"/>
      <c r="AA187" s="134"/>
      <c r="AB187" s="135"/>
      <c r="AC187" s="136"/>
      <c r="AD187" s="128"/>
      <c r="AE187" s="134"/>
      <c r="AF187" s="135"/>
      <c r="AG187" s="136"/>
      <c r="AH187" s="128"/>
      <c r="AI187" s="134"/>
      <c r="AJ187" s="135"/>
      <c r="AK187" s="136"/>
      <c r="AL187" s="95">
        <v>363</v>
      </c>
      <c r="AM187" s="134" t="s">
        <v>5</v>
      </c>
      <c r="AN187" s="135"/>
      <c r="AO187" s="136"/>
      <c r="AP187" s="128"/>
      <c r="AQ187" s="134"/>
      <c r="AR187" s="135"/>
      <c r="AS187" s="136"/>
      <c r="AT187" s="128"/>
      <c r="AU187" s="134"/>
      <c r="AV187" s="135"/>
      <c r="AW187" s="136"/>
      <c r="AX187" s="128"/>
      <c r="AY187" s="134"/>
      <c r="AZ187" s="135"/>
      <c r="BA187" s="136"/>
      <c r="BB187" s="95">
        <v>270</v>
      </c>
      <c r="BC187" s="134">
        <v>-5</v>
      </c>
      <c r="BD187" s="135"/>
      <c r="BE187" s="136"/>
      <c r="BF187" s="128"/>
      <c r="BG187" s="134"/>
      <c r="BH187" s="135"/>
      <c r="BI187" s="136"/>
      <c r="BJ187" s="128"/>
      <c r="BK187" s="134"/>
      <c r="BL187" s="135"/>
      <c r="BM187" s="136"/>
      <c r="BN187" s="128"/>
      <c r="BO187" s="134"/>
      <c r="BP187" s="135"/>
      <c r="BQ187" s="136"/>
      <c r="BR187" s="95">
        <v>310</v>
      </c>
      <c r="BS187" s="134">
        <v>-5</v>
      </c>
      <c r="BT187" s="135"/>
      <c r="BU187" s="136"/>
      <c r="BV187" s="128"/>
      <c r="BW187" s="134"/>
      <c r="BX187" s="135"/>
      <c r="BY187" s="136"/>
      <c r="BZ187" s="128"/>
      <c r="CA187" s="134"/>
      <c r="CB187" s="135"/>
      <c r="CC187" s="136"/>
      <c r="CD187" s="128"/>
      <c r="CE187" s="134"/>
      <c r="CF187" s="135"/>
      <c r="CG187" s="136"/>
      <c r="CH187" s="95">
        <v>274</v>
      </c>
      <c r="CI187" s="134">
        <v>2</v>
      </c>
      <c r="CJ187" s="135"/>
      <c r="CK187" s="136"/>
      <c r="CL187" s="128"/>
      <c r="CM187" s="134"/>
      <c r="CN187" s="135"/>
      <c r="CO187" s="136"/>
      <c r="CP187" s="128"/>
      <c r="CQ187" s="134"/>
      <c r="CR187" s="135"/>
      <c r="CS187" s="136"/>
      <c r="CT187" s="128"/>
      <c r="CU187" s="134"/>
      <c r="CV187" s="135"/>
      <c r="CW187" s="136"/>
      <c r="CX187" s="95">
        <v>313</v>
      </c>
      <c r="CY187" s="134">
        <v>2</v>
      </c>
      <c r="CZ187" s="135"/>
      <c r="DA187" s="136"/>
      <c r="DB187" s="128"/>
      <c r="DC187" s="134"/>
      <c r="DD187" s="135"/>
      <c r="DE187" s="136"/>
      <c r="DF187" s="128"/>
      <c r="DG187" s="134"/>
      <c r="DH187" s="135"/>
      <c r="DI187" s="136"/>
      <c r="DJ187" s="128"/>
      <c r="DK187" s="134"/>
      <c r="DL187" s="135"/>
      <c r="DM187" s="136"/>
      <c r="DN187" s="95">
        <v>277</v>
      </c>
      <c r="DO187" s="134" t="s">
        <v>5</v>
      </c>
      <c r="DP187" s="135"/>
      <c r="DQ187" s="136"/>
      <c r="DR187" s="128"/>
      <c r="DS187" s="134"/>
      <c r="DT187" s="135"/>
      <c r="DU187" s="136"/>
      <c r="DV187" s="128"/>
      <c r="DW187" s="134"/>
      <c r="DX187" s="135"/>
      <c r="DY187" s="136"/>
      <c r="DZ187" s="128"/>
      <c r="EA187" s="134"/>
      <c r="EB187" s="135"/>
      <c r="EC187" s="136"/>
      <c r="ED187" s="95">
        <v>289</v>
      </c>
      <c r="EE187" s="134">
        <v>-5</v>
      </c>
      <c r="EF187" s="135"/>
      <c r="EG187" s="136"/>
      <c r="EH187" s="128"/>
      <c r="EI187" s="134"/>
      <c r="EJ187" s="135"/>
      <c r="EK187" s="136"/>
      <c r="EL187" s="128"/>
      <c r="EM187" s="134"/>
      <c r="EN187" s="135"/>
      <c r="EO187" s="136"/>
      <c r="EP187" s="128"/>
      <c r="EQ187" s="134"/>
      <c r="ER187" s="135"/>
      <c r="ES187" s="136"/>
      <c r="ET187" s="95">
        <v>272</v>
      </c>
      <c r="EU187" s="134">
        <v>-12</v>
      </c>
      <c r="EV187" s="135"/>
      <c r="EW187" s="136"/>
      <c r="EX187" s="128"/>
      <c r="EY187" s="134"/>
      <c r="EZ187" s="135"/>
      <c r="FA187" s="136"/>
      <c r="FB187" s="128"/>
      <c r="FC187" s="134"/>
      <c r="FD187" s="135"/>
      <c r="FE187" s="136"/>
      <c r="FF187" s="128"/>
      <c r="FG187" s="134"/>
      <c r="FH187" s="135"/>
      <c r="FI187" s="136"/>
      <c r="FJ187" s="95">
        <v>311</v>
      </c>
      <c r="FK187" s="134">
        <v>-10</v>
      </c>
      <c r="FL187" s="135"/>
      <c r="FM187" s="136"/>
      <c r="FN187" s="128"/>
      <c r="FO187" s="134"/>
      <c r="FP187" s="135"/>
      <c r="FQ187" s="136"/>
      <c r="FR187" s="128"/>
      <c r="FS187" s="134"/>
      <c r="FT187" s="137">
        <v>235</v>
      </c>
      <c r="FU187" s="138">
        <v>245</v>
      </c>
      <c r="FV187" s="128">
        <v>240</v>
      </c>
      <c r="FW187" s="134">
        <v>-10</v>
      </c>
      <c r="FX187" s="135"/>
      <c r="FY187" s="136"/>
      <c r="FZ187" s="128"/>
      <c r="GA187" s="134"/>
      <c r="GB187" s="135"/>
      <c r="GC187" s="136"/>
      <c r="GD187" s="95">
        <v>385</v>
      </c>
      <c r="GE187" s="134" t="s">
        <v>5</v>
      </c>
      <c r="GF187" s="135"/>
      <c r="GG187" s="136"/>
      <c r="GH187" s="128"/>
      <c r="GI187" s="134"/>
      <c r="GJ187" s="135"/>
      <c r="GK187" s="136"/>
      <c r="GL187" s="128"/>
      <c r="GM187" s="134"/>
      <c r="GN187" s="135"/>
      <c r="GO187" s="136"/>
      <c r="GP187" s="128"/>
      <c r="GQ187" s="134"/>
      <c r="GR187" s="78"/>
      <c r="GS187" s="93">
        <v>6</v>
      </c>
    </row>
    <row r="188" spans="1:201" ht="15.75" x14ac:dyDescent="0.25">
      <c r="A188">
        <v>6</v>
      </c>
      <c r="B188">
        <v>2013</v>
      </c>
      <c r="C188" s="71">
        <v>41438</v>
      </c>
      <c r="D188" s="78"/>
      <c r="E188" s="132"/>
      <c r="F188" s="95">
        <v>385</v>
      </c>
      <c r="G188" s="134">
        <v>5</v>
      </c>
      <c r="H188" s="135"/>
      <c r="I188" s="136"/>
      <c r="J188" s="128"/>
      <c r="K188" s="134"/>
      <c r="L188" s="135"/>
      <c r="M188" s="136"/>
      <c r="N188" s="128"/>
      <c r="O188" s="134"/>
      <c r="P188" s="135"/>
      <c r="Q188" s="136"/>
      <c r="R188" s="128"/>
      <c r="S188" s="134"/>
      <c r="T188" s="135"/>
      <c r="U188" s="136"/>
      <c r="V188" s="95">
        <v>335</v>
      </c>
      <c r="W188" s="134">
        <v>5</v>
      </c>
      <c r="X188" s="135"/>
      <c r="Y188" s="136"/>
      <c r="Z188" s="128"/>
      <c r="AA188" s="134"/>
      <c r="AB188" s="135"/>
      <c r="AC188" s="136"/>
      <c r="AD188" s="128"/>
      <c r="AE188" s="134"/>
      <c r="AF188" s="135"/>
      <c r="AG188" s="136"/>
      <c r="AH188" s="128"/>
      <c r="AI188" s="134"/>
      <c r="AJ188" s="135"/>
      <c r="AK188" s="136"/>
      <c r="AL188" s="95">
        <v>368</v>
      </c>
      <c r="AM188" s="134">
        <v>5</v>
      </c>
      <c r="AN188" s="135"/>
      <c r="AO188" s="136"/>
      <c r="AP188" s="128"/>
      <c r="AQ188" s="134"/>
      <c r="AR188" s="135"/>
      <c r="AS188" s="136"/>
      <c r="AT188" s="128"/>
      <c r="AU188" s="134"/>
      <c r="AV188" s="135"/>
      <c r="AW188" s="136"/>
      <c r="AX188" s="128"/>
      <c r="AY188" s="134"/>
      <c r="AZ188" s="135"/>
      <c r="BA188" s="136"/>
      <c r="BB188" s="95">
        <v>270</v>
      </c>
      <c r="BC188" s="134" t="s">
        <v>5</v>
      </c>
      <c r="BD188" s="135"/>
      <c r="BE188" s="136"/>
      <c r="BF188" s="128"/>
      <c r="BG188" s="134"/>
      <c r="BH188" s="135"/>
      <c r="BI188" s="136"/>
      <c r="BJ188" s="128"/>
      <c r="BK188" s="134"/>
      <c r="BL188" s="135"/>
      <c r="BM188" s="136"/>
      <c r="BN188" s="128"/>
      <c r="BO188" s="134"/>
      <c r="BP188" s="135"/>
      <c r="BQ188" s="136"/>
      <c r="BR188" s="95">
        <v>300</v>
      </c>
      <c r="BS188" s="134">
        <v>-10</v>
      </c>
      <c r="BT188" s="135"/>
      <c r="BU188" s="136"/>
      <c r="BV188" s="128"/>
      <c r="BW188" s="134"/>
      <c r="BX188" s="135"/>
      <c r="BY188" s="136"/>
      <c r="BZ188" s="128"/>
      <c r="CA188" s="134"/>
      <c r="CB188" s="135"/>
      <c r="CC188" s="136"/>
      <c r="CD188" s="128"/>
      <c r="CE188" s="134"/>
      <c r="CF188" s="135"/>
      <c r="CG188" s="136"/>
      <c r="CH188" s="95">
        <v>278</v>
      </c>
      <c r="CI188" s="134">
        <v>4</v>
      </c>
      <c r="CJ188" s="135"/>
      <c r="CK188" s="136"/>
      <c r="CL188" s="128"/>
      <c r="CM188" s="134"/>
      <c r="CN188" s="135"/>
      <c r="CO188" s="136"/>
      <c r="CP188" s="128"/>
      <c r="CQ188" s="134"/>
      <c r="CR188" s="135"/>
      <c r="CS188" s="136"/>
      <c r="CT188" s="128"/>
      <c r="CU188" s="134"/>
      <c r="CV188" s="135"/>
      <c r="CW188" s="136"/>
      <c r="CX188" s="95">
        <v>321</v>
      </c>
      <c r="CY188" s="134">
        <v>8</v>
      </c>
      <c r="CZ188" s="135"/>
      <c r="DA188" s="136"/>
      <c r="DB188" s="128"/>
      <c r="DC188" s="134"/>
      <c r="DD188" s="135"/>
      <c r="DE188" s="136"/>
      <c r="DF188" s="128"/>
      <c r="DG188" s="134"/>
      <c r="DH188" s="135"/>
      <c r="DI188" s="136"/>
      <c r="DJ188" s="128"/>
      <c r="DK188" s="134"/>
      <c r="DL188" s="135"/>
      <c r="DM188" s="136"/>
      <c r="DN188" s="95">
        <v>281</v>
      </c>
      <c r="DO188" s="134">
        <v>4</v>
      </c>
      <c r="DP188" s="135"/>
      <c r="DQ188" s="136"/>
      <c r="DR188" s="128"/>
      <c r="DS188" s="134"/>
      <c r="DT188" s="135"/>
      <c r="DU188" s="136"/>
      <c r="DV188" s="128"/>
      <c r="DW188" s="134"/>
      <c r="DX188" s="135"/>
      <c r="DY188" s="136"/>
      <c r="DZ188" s="128"/>
      <c r="EA188" s="134"/>
      <c r="EB188" s="135"/>
      <c r="EC188" s="136"/>
      <c r="ED188" s="95">
        <v>295</v>
      </c>
      <c r="EE188" s="134">
        <v>6</v>
      </c>
      <c r="EF188" s="135"/>
      <c r="EG188" s="136"/>
      <c r="EH188" s="128"/>
      <c r="EI188" s="134"/>
      <c r="EJ188" s="135"/>
      <c r="EK188" s="136"/>
      <c r="EL188" s="128"/>
      <c r="EM188" s="134"/>
      <c r="EN188" s="135"/>
      <c r="EO188" s="136"/>
      <c r="EP188" s="128"/>
      <c r="EQ188" s="134"/>
      <c r="ER188" s="135"/>
      <c r="ES188" s="136"/>
      <c r="ET188" s="95">
        <v>279</v>
      </c>
      <c r="EU188" s="134">
        <v>7</v>
      </c>
      <c r="EV188" s="135"/>
      <c r="EW188" s="136"/>
      <c r="EX188" s="128"/>
      <c r="EY188" s="134"/>
      <c r="EZ188" s="135"/>
      <c r="FA188" s="136"/>
      <c r="FB188" s="128"/>
      <c r="FC188" s="134"/>
      <c r="FD188" s="135"/>
      <c r="FE188" s="136"/>
      <c r="FF188" s="128"/>
      <c r="FG188" s="134"/>
      <c r="FH188" s="135"/>
      <c r="FI188" s="136"/>
      <c r="FJ188" s="95">
        <v>311</v>
      </c>
      <c r="FK188" s="134" t="s">
        <v>5</v>
      </c>
      <c r="FL188" s="135"/>
      <c r="FM188" s="136"/>
      <c r="FN188" s="128"/>
      <c r="FO188" s="134"/>
      <c r="FP188" s="135"/>
      <c r="FQ188" s="136"/>
      <c r="FR188" s="128"/>
      <c r="FS188" s="134"/>
      <c r="FT188" s="135">
        <v>235</v>
      </c>
      <c r="FU188" s="136">
        <v>245</v>
      </c>
      <c r="FV188" s="128">
        <v>240</v>
      </c>
      <c r="FW188" s="134" t="s">
        <v>5</v>
      </c>
      <c r="FX188" s="135"/>
      <c r="FY188" s="136"/>
      <c r="FZ188" s="128"/>
      <c r="GA188" s="134"/>
      <c r="GB188" s="135"/>
      <c r="GC188" s="136"/>
      <c r="GD188" s="95">
        <v>390</v>
      </c>
      <c r="GE188" s="134">
        <v>5</v>
      </c>
      <c r="GF188" s="135"/>
      <c r="GG188" s="136"/>
      <c r="GH188" s="128"/>
      <c r="GI188" s="134"/>
      <c r="GJ188" s="135"/>
      <c r="GK188" s="136"/>
      <c r="GL188" s="128"/>
      <c r="GM188" s="134"/>
      <c r="GN188" s="135"/>
      <c r="GO188" s="136"/>
      <c r="GP188" s="128"/>
      <c r="GQ188" s="134"/>
      <c r="GR188" s="78"/>
      <c r="GS188" s="93">
        <v>6</v>
      </c>
    </row>
    <row r="189" spans="1:201" ht="15.75" x14ac:dyDescent="0.25">
      <c r="A189">
        <v>6</v>
      </c>
      <c r="B189">
        <v>2013</v>
      </c>
      <c r="C189" s="71">
        <v>41445</v>
      </c>
      <c r="D189" s="78"/>
      <c r="E189" s="132"/>
      <c r="F189" s="95">
        <v>385</v>
      </c>
      <c r="G189" s="134" t="s">
        <v>5</v>
      </c>
      <c r="H189" s="135"/>
      <c r="I189" s="136"/>
      <c r="J189" s="128"/>
      <c r="K189" s="134"/>
      <c r="L189" s="135"/>
      <c r="M189" s="136"/>
      <c r="N189" s="128"/>
      <c r="O189" s="134"/>
      <c r="P189" s="135"/>
      <c r="Q189" s="136"/>
      <c r="R189" s="128"/>
      <c r="S189" s="134"/>
      <c r="T189" s="135"/>
      <c r="U189" s="136"/>
      <c r="V189" s="95">
        <v>335</v>
      </c>
      <c r="W189" s="134" t="s">
        <v>5</v>
      </c>
      <c r="X189" s="135"/>
      <c r="Y189" s="136"/>
      <c r="Z189" s="128"/>
      <c r="AA189" s="134"/>
      <c r="AB189" s="135"/>
      <c r="AC189" s="136"/>
      <c r="AD189" s="128"/>
      <c r="AE189" s="134"/>
      <c r="AF189" s="135"/>
      <c r="AG189" s="136"/>
      <c r="AH189" s="128"/>
      <c r="AI189" s="134"/>
      <c r="AJ189" s="135"/>
      <c r="AK189" s="136"/>
      <c r="AL189" s="95">
        <v>368</v>
      </c>
      <c r="AM189" s="134" t="s">
        <v>5</v>
      </c>
      <c r="AN189" s="135"/>
      <c r="AO189" s="136"/>
      <c r="AP189" s="128"/>
      <c r="AQ189" s="134"/>
      <c r="AR189" s="135"/>
      <c r="AS189" s="136"/>
      <c r="AT189" s="128"/>
      <c r="AU189" s="134"/>
      <c r="AV189" s="135"/>
      <c r="AW189" s="136"/>
      <c r="AX189" s="128"/>
      <c r="AY189" s="134"/>
      <c r="AZ189" s="135"/>
      <c r="BA189" s="136"/>
      <c r="BB189" s="95">
        <v>270</v>
      </c>
      <c r="BC189" s="134" t="s">
        <v>5</v>
      </c>
      <c r="BD189" s="135"/>
      <c r="BE189" s="136"/>
      <c r="BF189" s="128"/>
      <c r="BG189" s="134"/>
      <c r="BH189" s="135"/>
      <c r="BI189" s="136"/>
      <c r="BJ189" s="128"/>
      <c r="BK189" s="134"/>
      <c r="BL189" s="135"/>
      <c r="BM189" s="136"/>
      <c r="BN189" s="128"/>
      <c r="BO189" s="134"/>
      <c r="BP189" s="135"/>
      <c r="BQ189" s="136"/>
      <c r="BR189" s="95">
        <v>300</v>
      </c>
      <c r="BS189" s="134" t="s">
        <v>5</v>
      </c>
      <c r="BT189" s="135"/>
      <c r="BU189" s="136"/>
      <c r="BV189" s="128"/>
      <c r="BW189" s="134"/>
      <c r="BX189" s="135"/>
      <c r="BY189" s="136"/>
      <c r="BZ189" s="128"/>
      <c r="CA189" s="134"/>
      <c r="CB189" s="135"/>
      <c r="CC189" s="136"/>
      <c r="CD189" s="128"/>
      <c r="CE189" s="134"/>
      <c r="CF189" s="135"/>
      <c r="CG189" s="136"/>
      <c r="CH189" s="95">
        <v>278</v>
      </c>
      <c r="CI189" s="134" t="s">
        <v>5</v>
      </c>
      <c r="CJ189" s="135"/>
      <c r="CK189" s="136"/>
      <c r="CL189" s="128"/>
      <c r="CM189" s="134"/>
      <c r="CN189" s="135"/>
      <c r="CO189" s="136"/>
      <c r="CP189" s="128"/>
      <c r="CQ189" s="134"/>
      <c r="CR189" s="135"/>
      <c r="CS189" s="136"/>
      <c r="CT189" s="128"/>
      <c r="CU189" s="134"/>
      <c r="CV189" s="135"/>
      <c r="CW189" s="136"/>
      <c r="CX189" s="95">
        <v>321</v>
      </c>
      <c r="CY189" s="134" t="s">
        <v>5</v>
      </c>
      <c r="CZ189" s="135"/>
      <c r="DA189" s="136"/>
      <c r="DB189" s="128"/>
      <c r="DC189" s="134"/>
      <c r="DD189" s="135"/>
      <c r="DE189" s="136"/>
      <c r="DF189" s="128"/>
      <c r="DG189" s="134"/>
      <c r="DH189" s="135"/>
      <c r="DI189" s="136"/>
      <c r="DJ189" s="128"/>
      <c r="DK189" s="134"/>
      <c r="DL189" s="135"/>
      <c r="DM189" s="136"/>
      <c r="DN189" s="95">
        <v>281</v>
      </c>
      <c r="DO189" s="134" t="s">
        <v>5</v>
      </c>
      <c r="DP189" s="135"/>
      <c r="DQ189" s="136"/>
      <c r="DR189" s="128"/>
      <c r="DS189" s="134"/>
      <c r="DT189" s="135"/>
      <c r="DU189" s="136"/>
      <c r="DV189" s="128"/>
      <c r="DW189" s="134"/>
      <c r="DX189" s="135"/>
      <c r="DY189" s="136"/>
      <c r="DZ189" s="128"/>
      <c r="EA189" s="134"/>
      <c r="EB189" s="135"/>
      <c r="EC189" s="136"/>
      <c r="ED189" s="95">
        <v>295</v>
      </c>
      <c r="EE189" s="134" t="s">
        <v>5</v>
      </c>
      <c r="EF189" s="135"/>
      <c r="EG189" s="136"/>
      <c r="EH189" s="128"/>
      <c r="EI189" s="134"/>
      <c r="EJ189" s="135"/>
      <c r="EK189" s="136"/>
      <c r="EL189" s="128"/>
      <c r="EM189" s="134"/>
      <c r="EN189" s="135"/>
      <c r="EO189" s="136"/>
      <c r="EP189" s="128"/>
      <c r="EQ189" s="134"/>
      <c r="ER189" s="135"/>
      <c r="ES189" s="136"/>
      <c r="ET189" s="95">
        <v>279</v>
      </c>
      <c r="EU189" s="134" t="s">
        <v>5</v>
      </c>
      <c r="EV189" s="135"/>
      <c r="EW189" s="136"/>
      <c r="EX189" s="128"/>
      <c r="EY189" s="134"/>
      <c r="EZ189" s="135"/>
      <c r="FA189" s="136"/>
      <c r="FB189" s="128"/>
      <c r="FC189" s="134"/>
      <c r="FD189" s="135"/>
      <c r="FE189" s="136"/>
      <c r="FF189" s="128"/>
      <c r="FG189" s="134"/>
      <c r="FH189" s="135"/>
      <c r="FI189" s="136"/>
      <c r="FJ189" s="95">
        <v>311</v>
      </c>
      <c r="FK189" s="134" t="s">
        <v>5</v>
      </c>
      <c r="FL189" s="135"/>
      <c r="FM189" s="136"/>
      <c r="FN189" s="128"/>
      <c r="FO189" s="134"/>
      <c r="FP189" s="135"/>
      <c r="FQ189" s="136"/>
      <c r="FR189" s="128"/>
      <c r="FS189" s="134"/>
      <c r="FT189" s="135">
        <v>235</v>
      </c>
      <c r="FU189" s="136">
        <v>245</v>
      </c>
      <c r="FV189" s="128">
        <v>240</v>
      </c>
      <c r="FW189" s="134" t="s">
        <v>5</v>
      </c>
      <c r="FX189" s="135"/>
      <c r="FY189" s="136"/>
      <c r="FZ189" s="128"/>
      <c r="GA189" s="134"/>
      <c r="GB189" s="135"/>
      <c r="GC189" s="136"/>
      <c r="GD189" s="95">
        <v>390</v>
      </c>
      <c r="GE189" s="134" t="s">
        <v>5</v>
      </c>
      <c r="GF189" s="135"/>
      <c r="GG189" s="136"/>
      <c r="GH189" s="128"/>
      <c r="GI189" s="134"/>
      <c r="GJ189" s="135"/>
      <c r="GK189" s="136"/>
      <c r="GL189" s="128"/>
      <c r="GM189" s="134"/>
      <c r="GN189" s="135"/>
      <c r="GO189" s="136"/>
      <c r="GP189" s="128"/>
      <c r="GQ189" s="134"/>
      <c r="GR189" s="78"/>
      <c r="GS189" s="93">
        <v>6</v>
      </c>
    </row>
    <row r="190" spans="1:201" ht="15.75" x14ac:dyDescent="0.25">
      <c r="A190">
        <v>6</v>
      </c>
      <c r="B190">
        <v>2013</v>
      </c>
      <c r="C190" s="71">
        <v>41452</v>
      </c>
      <c r="D190" s="78"/>
      <c r="E190" s="132"/>
      <c r="F190" s="95">
        <v>385</v>
      </c>
      <c r="G190" s="134" t="s">
        <v>5</v>
      </c>
      <c r="H190" s="135"/>
      <c r="I190" s="136"/>
      <c r="J190" s="128"/>
      <c r="K190" s="134"/>
      <c r="L190" s="135"/>
      <c r="M190" s="136"/>
      <c r="N190" s="128"/>
      <c r="O190" s="134"/>
      <c r="P190" s="135"/>
      <c r="Q190" s="136"/>
      <c r="R190" s="128"/>
      <c r="S190" s="134"/>
      <c r="T190" s="135"/>
      <c r="U190" s="136"/>
      <c r="V190" s="95">
        <v>341</v>
      </c>
      <c r="W190" s="134">
        <v>6</v>
      </c>
      <c r="X190" s="135"/>
      <c r="Y190" s="136"/>
      <c r="Z190" s="128"/>
      <c r="AA190" s="134"/>
      <c r="AB190" s="135"/>
      <c r="AC190" s="136"/>
      <c r="AD190" s="128"/>
      <c r="AE190" s="134"/>
      <c r="AF190" s="135"/>
      <c r="AG190" s="136"/>
      <c r="AH190" s="128"/>
      <c r="AI190" s="134"/>
      <c r="AJ190" s="135"/>
      <c r="AK190" s="136"/>
      <c r="AL190" s="95">
        <v>374</v>
      </c>
      <c r="AM190" s="134">
        <v>6</v>
      </c>
      <c r="AN190" s="135"/>
      <c r="AO190" s="136"/>
      <c r="AP190" s="128"/>
      <c r="AQ190" s="134"/>
      <c r="AR190" s="135"/>
      <c r="AS190" s="136"/>
      <c r="AT190" s="128"/>
      <c r="AU190" s="134"/>
      <c r="AV190" s="135"/>
      <c r="AW190" s="136"/>
      <c r="AX190" s="128"/>
      <c r="AY190" s="134"/>
      <c r="AZ190" s="135"/>
      <c r="BA190" s="136"/>
      <c r="BB190" s="95">
        <v>260</v>
      </c>
      <c r="BC190" s="134">
        <v>-10</v>
      </c>
      <c r="BD190" s="135"/>
      <c r="BE190" s="136"/>
      <c r="BF190" s="128"/>
      <c r="BG190" s="134"/>
      <c r="BH190" s="135"/>
      <c r="BI190" s="136"/>
      <c r="BJ190" s="128"/>
      <c r="BK190" s="134"/>
      <c r="BL190" s="135"/>
      <c r="BM190" s="136"/>
      <c r="BN190" s="128"/>
      <c r="BO190" s="134"/>
      <c r="BP190" s="135"/>
      <c r="BQ190" s="136"/>
      <c r="BR190" s="95">
        <v>291</v>
      </c>
      <c r="BS190" s="134">
        <v>-9</v>
      </c>
      <c r="BT190" s="135"/>
      <c r="BU190" s="136"/>
      <c r="BV190" s="128"/>
      <c r="BW190" s="134"/>
      <c r="BX190" s="135"/>
      <c r="BY190" s="136"/>
      <c r="BZ190" s="128"/>
      <c r="CA190" s="134"/>
      <c r="CB190" s="135"/>
      <c r="CC190" s="136"/>
      <c r="CD190" s="128"/>
      <c r="CE190" s="134"/>
      <c r="CF190" s="135"/>
      <c r="CG190" s="136"/>
      <c r="CH190" s="95">
        <v>278</v>
      </c>
      <c r="CI190" s="134" t="s">
        <v>5</v>
      </c>
      <c r="CJ190" s="135"/>
      <c r="CK190" s="136"/>
      <c r="CL190" s="128"/>
      <c r="CM190" s="134"/>
      <c r="CN190" s="135"/>
      <c r="CO190" s="136"/>
      <c r="CP190" s="128"/>
      <c r="CQ190" s="134"/>
      <c r="CR190" s="135"/>
      <c r="CS190" s="136"/>
      <c r="CT190" s="128"/>
      <c r="CU190" s="134"/>
      <c r="CV190" s="135"/>
      <c r="CW190" s="136"/>
      <c r="CX190" s="95">
        <v>321</v>
      </c>
      <c r="CY190" s="134" t="s">
        <v>5</v>
      </c>
      <c r="CZ190" s="135"/>
      <c r="DA190" s="136"/>
      <c r="DB190" s="128"/>
      <c r="DC190" s="134"/>
      <c r="DD190" s="135"/>
      <c r="DE190" s="136"/>
      <c r="DF190" s="128"/>
      <c r="DG190" s="134"/>
      <c r="DH190" s="135"/>
      <c r="DI190" s="136"/>
      <c r="DJ190" s="128"/>
      <c r="DK190" s="134"/>
      <c r="DL190" s="135"/>
      <c r="DM190" s="136"/>
      <c r="DN190" s="95">
        <v>281</v>
      </c>
      <c r="DO190" s="134" t="s">
        <v>5</v>
      </c>
      <c r="DP190" s="135"/>
      <c r="DQ190" s="136"/>
      <c r="DR190" s="128"/>
      <c r="DS190" s="134"/>
      <c r="DT190" s="135"/>
      <c r="DU190" s="136"/>
      <c r="DV190" s="128"/>
      <c r="DW190" s="134"/>
      <c r="DX190" s="135"/>
      <c r="DY190" s="136"/>
      <c r="DZ190" s="128"/>
      <c r="EA190" s="134"/>
      <c r="EB190" s="135"/>
      <c r="EC190" s="136"/>
      <c r="ED190" s="95">
        <v>300</v>
      </c>
      <c r="EE190" s="134">
        <v>5</v>
      </c>
      <c r="EF190" s="135"/>
      <c r="EG190" s="136"/>
      <c r="EH190" s="128"/>
      <c r="EI190" s="134"/>
      <c r="EJ190" s="135"/>
      <c r="EK190" s="136"/>
      <c r="EL190" s="128"/>
      <c r="EM190" s="134"/>
      <c r="EN190" s="135"/>
      <c r="EO190" s="136"/>
      <c r="EP190" s="128"/>
      <c r="EQ190" s="134"/>
      <c r="ER190" s="135"/>
      <c r="ES190" s="136"/>
      <c r="ET190" s="95">
        <v>286</v>
      </c>
      <c r="EU190" s="134">
        <v>7</v>
      </c>
      <c r="EV190" s="135"/>
      <c r="EW190" s="136"/>
      <c r="EX190" s="128"/>
      <c r="EY190" s="134"/>
      <c r="EZ190" s="135"/>
      <c r="FA190" s="136"/>
      <c r="FB190" s="128"/>
      <c r="FC190" s="134"/>
      <c r="FD190" s="135"/>
      <c r="FE190" s="136"/>
      <c r="FF190" s="128"/>
      <c r="FG190" s="134"/>
      <c r="FH190" s="135"/>
      <c r="FI190" s="136"/>
      <c r="FJ190" s="95">
        <v>296</v>
      </c>
      <c r="FK190" s="134">
        <v>-15</v>
      </c>
      <c r="FL190" s="135"/>
      <c r="FM190" s="136"/>
      <c r="FN190" s="128"/>
      <c r="FO190" s="134"/>
      <c r="FP190" s="135"/>
      <c r="FQ190" s="136"/>
      <c r="FR190" s="128"/>
      <c r="FS190" s="134"/>
      <c r="FT190" s="137">
        <v>235</v>
      </c>
      <c r="FU190" s="138">
        <v>245</v>
      </c>
      <c r="FV190" s="128">
        <v>240</v>
      </c>
      <c r="FW190" s="134" t="s">
        <v>5</v>
      </c>
      <c r="FX190" s="135"/>
      <c r="FY190" s="136"/>
      <c r="FZ190" s="128"/>
      <c r="GA190" s="134"/>
      <c r="GB190" s="135"/>
      <c r="GC190" s="136"/>
      <c r="GD190" s="95">
        <v>390</v>
      </c>
      <c r="GE190" s="134" t="s">
        <v>5</v>
      </c>
      <c r="GF190" s="135"/>
      <c r="GG190" s="136"/>
      <c r="GH190" s="128"/>
      <c r="GI190" s="134"/>
      <c r="GJ190" s="135"/>
      <c r="GK190" s="136"/>
      <c r="GL190" s="128"/>
      <c r="GM190" s="134"/>
      <c r="GN190" s="135"/>
      <c r="GO190" s="136"/>
      <c r="GP190" s="128"/>
      <c r="GQ190" s="134"/>
      <c r="GR190" s="78"/>
      <c r="GS190" s="93">
        <v>6</v>
      </c>
    </row>
    <row r="191" spans="1:201" ht="15.75" x14ac:dyDescent="0.25">
      <c r="A191">
        <v>7</v>
      </c>
      <c r="B191">
        <v>2013</v>
      </c>
      <c r="C191" s="71">
        <v>41459</v>
      </c>
      <c r="D191" s="78"/>
      <c r="E191" s="132"/>
      <c r="F191" s="95">
        <v>388</v>
      </c>
      <c r="G191" s="134">
        <v>3</v>
      </c>
      <c r="H191" s="135"/>
      <c r="I191" s="136"/>
      <c r="J191" s="128"/>
      <c r="K191" s="134"/>
      <c r="L191" s="135"/>
      <c r="M191" s="136"/>
      <c r="N191" s="128"/>
      <c r="O191" s="134"/>
      <c r="P191" s="135"/>
      <c r="Q191" s="136"/>
      <c r="R191" s="128"/>
      <c r="S191" s="134"/>
      <c r="T191" s="135"/>
      <c r="U191" s="136"/>
      <c r="V191" s="95">
        <v>344</v>
      </c>
      <c r="W191" s="134">
        <v>3</v>
      </c>
      <c r="X191" s="135"/>
      <c r="Y191" s="136"/>
      <c r="Z191" s="128"/>
      <c r="AA191" s="134"/>
      <c r="AB191" s="135"/>
      <c r="AC191" s="136"/>
      <c r="AD191" s="128"/>
      <c r="AE191" s="134"/>
      <c r="AF191" s="135"/>
      <c r="AG191" s="136"/>
      <c r="AH191" s="128"/>
      <c r="AI191" s="134"/>
      <c r="AJ191" s="135"/>
      <c r="AK191" s="136"/>
      <c r="AL191" s="95">
        <v>377</v>
      </c>
      <c r="AM191" s="134">
        <v>3</v>
      </c>
      <c r="AN191" s="135"/>
      <c r="AO191" s="136"/>
      <c r="AP191" s="128"/>
      <c r="AQ191" s="134"/>
      <c r="AR191" s="135"/>
      <c r="AS191" s="136"/>
      <c r="AT191" s="128"/>
      <c r="AU191" s="134"/>
      <c r="AV191" s="135"/>
      <c r="AW191" s="136"/>
      <c r="AX191" s="128"/>
      <c r="AY191" s="134"/>
      <c r="AZ191" s="135"/>
      <c r="BA191" s="136"/>
      <c r="BB191" s="95">
        <v>270</v>
      </c>
      <c r="BC191" s="134">
        <v>10</v>
      </c>
      <c r="BD191" s="135"/>
      <c r="BE191" s="136"/>
      <c r="BF191" s="128"/>
      <c r="BG191" s="134"/>
      <c r="BH191" s="135"/>
      <c r="BI191" s="136"/>
      <c r="BJ191" s="128"/>
      <c r="BK191" s="134"/>
      <c r="BL191" s="135"/>
      <c r="BM191" s="136"/>
      <c r="BN191" s="128"/>
      <c r="BO191" s="134"/>
      <c r="BP191" s="135"/>
      <c r="BQ191" s="136"/>
      <c r="BR191" s="95">
        <v>288</v>
      </c>
      <c r="BS191" s="134">
        <v>-3</v>
      </c>
      <c r="BT191" s="135"/>
      <c r="BU191" s="136"/>
      <c r="BV191" s="128"/>
      <c r="BW191" s="134"/>
      <c r="BX191" s="135"/>
      <c r="BY191" s="136"/>
      <c r="BZ191" s="128"/>
      <c r="CA191" s="134"/>
      <c r="CB191" s="135"/>
      <c r="CC191" s="136"/>
      <c r="CD191" s="128"/>
      <c r="CE191" s="134"/>
      <c r="CF191" s="135"/>
      <c r="CG191" s="136"/>
      <c r="CH191" s="95">
        <v>275</v>
      </c>
      <c r="CI191" s="134">
        <v>-3</v>
      </c>
      <c r="CJ191" s="135"/>
      <c r="CK191" s="136"/>
      <c r="CL191" s="128"/>
      <c r="CM191" s="134"/>
      <c r="CN191" s="135"/>
      <c r="CO191" s="136"/>
      <c r="CP191" s="128"/>
      <c r="CQ191" s="134"/>
      <c r="CR191" s="135"/>
      <c r="CS191" s="136"/>
      <c r="CT191" s="128"/>
      <c r="CU191" s="134"/>
      <c r="CV191" s="135"/>
      <c r="CW191" s="136"/>
      <c r="CX191" s="95">
        <v>317</v>
      </c>
      <c r="CY191" s="134">
        <v>-4</v>
      </c>
      <c r="CZ191" s="135"/>
      <c r="DA191" s="136"/>
      <c r="DB191" s="128"/>
      <c r="DC191" s="134"/>
      <c r="DD191" s="135"/>
      <c r="DE191" s="136"/>
      <c r="DF191" s="128"/>
      <c r="DG191" s="134"/>
      <c r="DH191" s="135"/>
      <c r="DI191" s="136"/>
      <c r="DJ191" s="128"/>
      <c r="DK191" s="134"/>
      <c r="DL191" s="135"/>
      <c r="DM191" s="136"/>
      <c r="DN191" s="95">
        <v>281</v>
      </c>
      <c r="DO191" s="134" t="s">
        <v>5</v>
      </c>
      <c r="DP191" s="135"/>
      <c r="DQ191" s="136"/>
      <c r="DR191" s="128"/>
      <c r="DS191" s="134"/>
      <c r="DT191" s="135"/>
      <c r="DU191" s="136"/>
      <c r="DV191" s="128"/>
      <c r="DW191" s="134"/>
      <c r="DX191" s="135"/>
      <c r="DY191" s="136"/>
      <c r="DZ191" s="128"/>
      <c r="EA191" s="134"/>
      <c r="EB191" s="135"/>
      <c r="EC191" s="136"/>
      <c r="ED191" s="95">
        <v>293</v>
      </c>
      <c r="EE191" s="134">
        <v>-7</v>
      </c>
      <c r="EF191" s="135"/>
      <c r="EG191" s="136"/>
      <c r="EH191" s="128"/>
      <c r="EI191" s="134"/>
      <c r="EJ191" s="135"/>
      <c r="EK191" s="136"/>
      <c r="EL191" s="128"/>
      <c r="EM191" s="134"/>
      <c r="EN191" s="135"/>
      <c r="EO191" s="136"/>
      <c r="EP191" s="128"/>
      <c r="EQ191" s="134"/>
      <c r="ER191" s="135"/>
      <c r="ES191" s="136"/>
      <c r="ET191" s="95">
        <v>286</v>
      </c>
      <c r="EU191" s="134" t="s">
        <v>5</v>
      </c>
      <c r="EV191" s="135"/>
      <c r="EW191" s="136"/>
      <c r="EX191" s="128"/>
      <c r="EY191" s="134"/>
      <c r="EZ191" s="135"/>
      <c r="FA191" s="136"/>
      <c r="FB191" s="128"/>
      <c r="FC191" s="134"/>
      <c r="FD191" s="135"/>
      <c r="FE191" s="136"/>
      <c r="FF191" s="128"/>
      <c r="FG191" s="134"/>
      <c r="FH191" s="135"/>
      <c r="FI191" s="136"/>
      <c r="FJ191" s="95">
        <v>296</v>
      </c>
      <c r="FK191" s="134" t="s">
        <v>5</v>
      </c>
      <c r="FL191" s="135"/>
      <c r="FM191" s="136"/>
      <c r="FN191" s="128"/>
      <c r="FO191" s="134"/>
      <c r="FP191" s="135"/>
      <c r="FQ191" s="136"/>
      <c r="FR191" s="128"/>
      <c r="FS191" s="134"/>
      <c r="FT191" s="137">
        <v>235</v>
      </c>
      <c r="FU191" s="138">
        <v>245</v>
      </c>
      <c r="FV191" s="128">
        <v>240</v>
      </c>
      <c r="FW191" s="134" t="s">
        <v>5</v>
      </c>
      <c r="FX191" s="135"/>
      <c r="FY191" s="136"/>
      <c r="FZ191" s="128"/>
      <c r="GA191" s="134"/>
      <c r="GB191" s="135"/>
      <c r="GC191" s="136"/>
      <c r="GD191" s="95">
        <v>390</v>
      </c>
      <c r="GE191" s="134" t="s">
        <v>5</v>
      </c>
      <c r="GF191" s="135"/>
      <c r="GG191" s="136"/>
      <c r="GH191" s="128"/>
      <c r="GI191" s="134"/>
      <c r="GJ191" s="135"/>
      <c r="GK191" s="136"/>
      <c r="GL191" s="128"/>
      <c r="GM191" s="134"/>
      <c r="GN191" s="135"/>
      <c r="GO191" s="136"/>
      <c r="GP191" s="128"/>
      <c r="GQ191" s="134"/>
      <c r="GR191" s="78"/>
      <c r="GS191" s="93">
        <v>7</v>
      </c>
    </row>
    <row r="192" spans="1:201" ht="15.75" x14ac:dyDescent="0.25">
      <c r="A192">
        <v>7</v>
      </c>
      <c r="B192">
        <v>2013</v>
      </c>
      <c r="C192" s="71">
        <v>41466</v>
      </c>
      <c r="D192" s="78"/>
      <c r="E192" s="132"/>
      <c r="F192" s="95">
        <v>385</v>
      </c>
      <c r="G192" s="134">
        <v>-3</v>
      </c>
      <c r="H192" s="135"/>
      <c r="I192" s="136"/>
      <c r="J192" s="128"/>
      <c r="K192" s="134"/>
      <c r="L192" s="135"/>
      <c r="M192" s="136"/>
      <c r="N192" s="128"/>
      <c r="O192" s="134"/>
      <c r="P192" s="135"/>
      <c r="Q192" s="136"/>
      <c r="R192" s="128"/>
      <c r="S192" s="134"/>
      <c r="T192" s="135"/>
      <c r="U192" s="136"/>
      <c r="V192" s="95">
        <v>349</v>
      </c>
      <c r="W192" s="134">
        <v>5</v>
      </c>
      <c r="X192" s="135"/>
      <c r="Y192" s="136"/>
      <c r="Z192" s="128"/>
      <c r="AA192" s="134"/>
      <c r="AB192" s="135"/>
      <c r="AC192" s="136"/>
      <c r="AD192" s="128"/>
      <c r="AE192" s="134"/>
      <c r="AF192" s="135"/>
      <c r="AG192" s="136"/>
      <c r="AH192" s="128"/>
      <c r="AI192" s="134"/>
      <c r="AJ192" s="135"/>
      <c r="AK192" s="136"/>
      <c r="AL192" s="95">
        <v>382</v>
      </c>
      <c r="AM192" s="134">
        <v>5</v>
      </c>
      <c r="AN192" s="135"/>
      <c r="AO192" s="136"/>
      <c r="AP192" s="128"/>
      <c r="AQ192" s="134"/>
      <c r="AR192" s="135"/>
      <c r="AS192" s="136"/>
      <c r="AT192" s="128"/>
      <c r="AU192" s="134"/>
      <c r="AV192" s="135"/>
      <c r="AW192" s="136"/>
      <c r="AX192" s="128"/>
      <c r="AY192" s="134"/>
      <c r="AZ192" s="135"/>
      <c r="BA192" s="136"/>
      <c r="BB192" s="95">
        <v>265</v>
      </c>
      <c r="BC192" s="134">
        <v>-5</v>
      </c>
      <c r="BD192" s="135"/>
      <c r="BE192" s="136"/>
      <c r="BF192" s="128"/>
      <c r="BG192" s="134"/>
      <c r="BH192" s="135"/>
      <c r="BI192" s="136"/>
      <c r="BJ192" s="128"/>
      <c r="BK192" s="134"/>
      <c r="BL192" s="135"/>
      <c r="BM192" s="136"/>
      <c r="BN192" s="128"/>
      <c r="BO192" s="134"/>
      <c r="BP192" s="135"/>
      <c r="BQ192" s="136"/>
      <c r="BR192" s="95">
        <v>285</v>
      </c>
      <c r="BS192" s="134">
        <v>-3</v>
      </c>
      <c r="BT192" s="135"/>
      <c r="BU192" s="136"/>
      <c r="BV192" s="128"/>
      <c r="BW192" s="134"/>
      <c r="BX192" s="135"/>
      <c r="BY192" s="136"/>
      <c r="BZ192" s="128"/>
      <c r="CA192" s="134"/>
      <c r="CB192" s="135"/>
      <c r="CC192" s="136"/>
      <c r="CD192" s="128"/>
      <c r="CE192" s="134"/>
      <c r="CF192" s="135"/>
      <c r="CG192" s="136"/>
      <c r="CH192" s="95">
        <v>277</v>
      </c>
      <c r="CI192" s="134">
        <v>2</v>
      </c>
      <c r="CJ192" s="135"/>
      <c r="CK192" s="136"/>
      <c r="CL192" s="128"/>
      <c r="CM192" s="134"/>
      <c r="CN192" s="135"/>
      <c r="CO192" s="136"/>
      <c r="CP192" s="128"/>
      <c r="CQ192" s="134"/>
      <c r="CR192" s="135"/>
      <c r="CS192" s="136"/>
      <c r="CT192" s="128"/>
      <c r="CU192" s="134"/>
      <c r="CV192" s="135"/>
      <c r="CW192" s="136"/>
      <c r="CX192" s="95">
        <v>319</v>
      </c>
      <c r="CY192" s="134">
        <v>2</v>
      </c>
      <c r="CZ192" s="135"/>
      <c r="DA192" s="136"/>
      <c r="DB192" s="128"/>
      <c r="DC192" s="134"/>
      <c r="DD192" s="135"/>
      <c r="DE192" s="136"/>
      <c r="DF192" s="128"/>
      <c r="DG192" s="134"/>
      <c r="DH192" s="135"/>
      <c r="DI192" s="136"/>
      <c r="DJ192" s="128"/>
      <c r="DK192" s="134"/>
      <c r="DL192" s="135"/>
      <c r="DM192" s="136"/>
      <c r="DN192" s="95">
        <v>283</v>
      </c>
      <c r="DO192" s="134">
        <v>2</v>
      </c>
      <c r="DP192" s="135"/>
      <c r="DQ192" s="136"/>
      <c r="DR192" s="128"/>
      <c r="DS192" s="134"/>
      <c r="DT192" s="135"/>
      <c r="DU192" s="136"/>
      <c r="DV192" s="128"/>
      <c r="DW192" s="134"/>
      <c r="DX192" s="135"/>
      <c r="DY192" s="136"/>
      <c r="DZ192" s="128"/>
      <c r="EA192" s="134"/>
      <c r="EB192" s="135"/>
      <c r="EC192" s="136"/>
      <c r="ED192" s="95">
        <v>298</v>
      </c>
      <c r="EE192" s="134">
        <v>5</v>
      </c>
      <c r="EF192" s="135"/>
      <c r="EG192" s="136"/>
      <c r="EH192" s="128"/>
      <c r="EI192" s="134"/>
      <c r="EJ192" s="135"/>
      <c r="EK192" s="136"/>
      <c r="EL192" s="128"/>
      <c r="EM192" s="134"/>
      <c r="EN192" s="135"/>
      <c r="EO192" s="136"/>
      <c r="EP192" s="128"/>
      <c r="EQ192" s="134"/>
      <c r="ER192" s="135"/>
      <c r="ES192" s="136"/>
      <c r="ET192" s="95">
        <v>300</v>
      </c>
      <c r="EU192" s="134">
        <v>14</v>
      </c>
      <c r="EV192" s="135"/>
      <c r="EW192" s="136"/>
      <c r="EX192" s="128"/>
      <c r="EY192" s="134"/>
      <c r="EZ192" s="135"/>
      <c r="FA192" s="136"/>
      <c r="FB192" s="128"/>
      <c r="FC192" s="134"/>
      <c r="FD192" s="135"/>
      <c r="FE192" s="136"/>
      <c r="FF192" s="128"/>
      <c r="FG192" s="134"/>
      <c r="FH192" s="135"/>
      <c r="FI192" s="136"/>
      <c r="FJ192" s="95">
        <v>311</v>
      </c>
      <c r="FK192" s="134">
        <v>15</v>
      </c>
      <c r="FL192" s="135"/>
      <c r="FM192" s="136"/>
      <c r="FN192" s="128"/>
      <c r="FO192" s="134"/>
      <c r="FP192" s="135"/>
      <c r="FQ192" s="136"/>
      <c r="FR192" s="128"/>
      <c r="FS192" s="134"/>
      <c r="FT192" s="137">
        <v>235</v>
      </c>
      <c r="FU192" s="138">
        <v>245</v>
      </c>
      <c r="FV192" s="128">
        <v>240</v>
      </c>
      <c r="FW192" s="134" t="s">
        <v>5</v>
      </c>
      <c r="FX192" s="135"/>
      <c r="FY192" s="136"/>
      <c r="FZ192" s="128"/>
      <c r="GA192" s="134"/>
      <c r="GB192" s="135"/>
      <c r="GC192" s="136"/>
      <c r="GD192" s="95">
        <v>390</v>
      </c>
      <c r="GE192" s="134" t="s">
        <v>5</v>
      </c>
      <c r="GF192" s="135"/>
      <c r="GG192" s="136"/>
      <c r="GH192" s="128"/>
      <c r="GI192" s="134"/>
      <c r="GJ192" s="135"/>
      <c r="GK192" s="136"/>
      <c r="GL192" s="128"/>
      <c r="GM192" s="134"/>
      <c r="GN192" s="135"/>
      <c r="GO192" s="136"/>
      <c r="GP192" s="128"/>
      <c r="GQ192" s="134"/>
      <c r="GR192" s="78"/>
      <c r="GS192" s="93">
        <v>7</v>
      </c>
    </row>
    <row r="193" spans="1:201" ht="15.75" x14ac:dyDescent="0.25">
      <c r="A193">
        <v>7</v>
      </c>
      <c r="B193">
        <v>2013</v>
      </c>
      <c r="C193" s="71">
        <v>41473</v>
      </c>
      <c r="D193" s="78"/>
      <c r="E193" s="132"/>
      <c r="F193" s="95">
        <v>379</v>
      </c>
      <c r="G193" s="134">
        <v>-6</v>
      </c>
      <c r="H193" s="135"/>
      <c r="I193" s="136"/>
      <c r="J193" s="128"/>
      <c r="K193" s="134"/>
      <c r="L193" s="135"/>
      <c r="M193" s="136"/>
      <c r="N193" s="128"/>
      <c r="O193" s="134"/>
      <c r="P193" s="135"/>
      <c r="Q193" s="136"/>
      <c r="R193" s="128"/>
      <c r="S193" s="134"/>
      <c r="T193" s="135"/>
      <c r="U193" s="136"/>
      <c r="V193" s="95">
        <v>343</v>
      </c>
      <c r="W193" s="134">
        <v>-6</v>
      </c>
      <c r="X193" s="135"/>
      <c r="Y193" s="136"/>
      <c r="Z193" s="128"/>
      <c r="AA193" s="134"/>
      <c r="AB193" s="135"/>
      <c r="AC193" s="136"/>
      <c r="AD193" s="128"/>
      <c r="AE193" s="134"/>
      <c r="AF193" s="135"/>
      <c r="AG193" s="136"/>
      <c r="AH193" s="128"/>
      <c r="AI193" s="134"/>
      <c r="AJ193" s="135"/>
      <c r="AK193" s="136"/>
      <c r="AL193" s="95">
        <v>376</v>
      </c>
      <c r="AM193" s="134">
        <v>-6</v>
      </c>
      <c r="AN193" s="135"/>
      <c r="AO193" s="136"/>
      <c r="AP193" s="128"/>
      <c r="AQ193" s="134"/>
      <c r="AR193" s="135"/>
      <c r="AS193" s="136"/>
      <c r="AT193" s="128"/>
      <c r="AU193" s="134"/>
      <c r="AV193" s="135"/>
      <c r="AW193" s="136"/>
      <c r="AX193" s="128"/>
      <c r="AY193" s="134"/>
      <c r="AZ193" s="135"/>
      <c r="BA193" s="136"/>
      <c r="BB193" s="95">
        <v>258</v>
      </c>
      <c r="BC193" s="134">
        <v>-7</v>
      </c>
      <c r="BD193" s="135"/>
      <c r="BE193" s="136"/>
      <c r="BF193" s="128"/>
      <c r="BG193" s="134"/>
      <c r="BH193" s="135"/>
      <c r="BI193" s="136"/>
      <c r="BJ193" s="128"/>
      <c r="BK193" s="134"/>
      <c r="BL193" s="135"/>
      <c r="BM193" s="136"/>
      <c r="BN193" s="128"/>
      <c r="BO193" s="134"/>
      <c r="BP193" s="135"/>
      <c r="BQ193" s="136"/>
      <c r="BR193" s="95">
        <v>282</v>
      </c>
      <c r="BS193" s="134">
        <v>-3</v>
      </c>
      <c r="BT193" s="135"/>
      <c r="BU193" s="136"/>
      <c r="BV193" s="128"/>
      <c r="BW193" s="134"/>
      <c r="BX193" s="135"/>
      <c r="BY193" s="136"/>
      <c r="BZ193" s="128"/>
      <c r="CA193" s="134"/>
      <c r="CB193" s="135"/>
      <c r="CC193" s="136"/>
      <c r="CD193" s="128"/>
      <c r="CE193" s="134"/>
      <c r="CF193" s="135"/>
      <c r="CG193" s="136"/>
      <c r="CH193" s="95">
        <v>280</v>
      </c>
      <c r="CI193" s="134">
        <v>3</v>
      </c>
      <c r="CJ193" s="135"/>
      <c r="CK193" s="136"/>
      <c r="CL193" s="128"/>
      <c r="CM193" s="134"/>
      <c r="CN193" s="135"/>
      <c r="CO193" s="136"/>
      <c r="CP193" s="128"/>
      <c r="CQ193" s="134"/>
      <c r="CR193" s="135"/>
      <c r="CS193" s="136"/>
      <c r="CT193" s="128"/>
      <c r="CU193" s="134"/>
      <c r="CV193" s="135"/>
      <c r="CW193" s="136"/>
      <c r="CX193" s="95">
        <v>317</v>
      </c>
      <c r="CY193" s="134">
        <v>-2</v>
      </c>
      <c r="CZ193" s="135"/>
      <c r="DA193" s="136"/>
      <c r="DB193" s="128"/>
      <c r="DC193" s="134"/>
      <c r="DD193" s="135"/>
      <c r="DE193" s="136"/>
      <c r="DF193" s="128"/>
      <c r="DG193" s="134"/>
      <c r="DH193" s="135"/>
      <c r="DI193" s="136"/>
      <c r="DJ193" s="128"/>
      <c r="DK193" s="134"/>
      <c r="DL193" s="135"/>
      <c r="DM193" s="136"/>
      <c r="DN193" s="95">
        <v>286</v>
      </c>
      <c r="DO193" s="134">
        <v>3</v>
      </c>
      <c r="DP193" s="135"/>
      <c r="DQ193" s="136"/>
      <c r="DR193" s="128"/>
      <c r="DS193" s="134"/>
      <c r="DT193" s="135"/>
      <c r="DU193" s="136"/>
      <c r="DV193" s="128"/>
      <c r="DW193" s="134"/>
      <c r="DX193" s="135"/>
      <c r="DY193" s="136"/>
      <c r="DZ193" s="128"/>
      <c r="EA193" s="134"/>
      <c r="EB193" s="135"/>
      <c r="EC193" s="136"/>
      <c r="ED193" s="95">
        <v>296</v>
      </c>
      <c r="EE193" s="134">
        <v>-2</v>
      </c>
      <c r="EF193" s="135"/>
      <c r="EG193" s="136"/>
      <c r="EH193" s="128"/>
      <c r="EI193" s="134"/>
      <c r="EJ193" s="135"/>
      <c r="EK193" s="136"/>
      <c r="EL193" s="128"/>
      <c r="EM193" s="134"/>
      <c r="EN193" s="135"/>
      <c r="EO193" s="136"/>
      <c r="EP193" s="128"/>
      <c r="EQ193" s="134"/>
      <c r="ER193" s="135"/>
      <c r="ES193" s="136"/>
      <c r="ET193" s="95">
        <v>305</v>
      </c>
      <c r="EU193" s="134">
        <v>5</v>
      </c>
      <c r="EV193" s="135"/>
      <c r="EW193" s="136"/>
      <c r="EX193" s="128"/>
      <c r="EY193" s="134"/>
      <c r="EZ193" s="135"/>
      <c r="FA193" s="136"/>
      <c r="FB193" s="128"/>
      <c r="FC193" s="134"/>
      <c r="FD193" s="135"/>
      <c r="FE193" s="136"/>
      <c r="FF193" s="128"/>
      <c r="FG193" s="134"/>
      <c r="FH193" s="135"/>
      <c r="FI193" s="136"/>
      <c r="FJ193" s="95">
        <v>317</v>
      </c>
      <c r="FK193" s="134">
        <v>6</v>
      </c>
      <c r="FL193" s="135"/>
      <c r="FM193" s="136"/>
      <c r="FN193" s="128"/>
      <c r="FO193" s="134"/>
      <c r="FP193" s="135"/>
      <c r="FQ193" s="136"/>
      <c r="FR193" s="128"/>
      <c r="FS193" s="134"/>
      <c r="FT193" s="135">
        <v>190</v>
      </c>
      <c r="FU193" s="136">
        <v>200</v>
      </c>
      <c r="FV193" s="128">
        <v>195</v>
      </c>
      <c r="FW193" s="134">
        <v>-45</v>
      </c>
      <c r="FX193" s="135"/>
      <c r="FY193" s="136"/>
      <c r="FZ193" s="128"/>
      <c r="GA193" s="134"/>
      <c r="GB193" s="135"/>
      <c r="GC193" s="136"/>
      <c r="GD193" s="95">
        <v>395</v>
      </c>
      <c r="GE193" s="134">
        <v>5</v>
      </c>
      <c r="GF193" s="135"/>
      <c r="GG193" s="136"/>
      <c r="GH193" s="128"/>
      <c r="GI193" s="134"/>
      <c r="GJ193" s="135"/>
      <c r="GK193" s="136"/>
      <c r="GL193" s="128"/>
      <c r="GM193" s="134"/>
      <c r="GN193" s="135"/>
      <c r="GO193" s="136"/>
      <c r="GP193" s="128"/>
      <c r="GQ193" s="134"/>
      <c r="GR193" s="78"/>
      <c r="GS193" s="93">
        <v>7</v>
      </c>
    </row>
    <row r="194" spans="1:201" ht="15.75" x14ac:dyDescent="0.25">
      <c r="A194">
        <v>7</v>
      </c>
      <c r="B194">
        <v>2013</v>
      </c>
      <c r="C194" s="71">
        <v>41480</v>
      </c>
      <c r="D194" s="78"/>
      <c r="E194" s="132"/>
      <c r="F194" s="95">
        <v>373</v>
      </c>
      <c r="G194" s="134">
        <v>-6</v>
      </c>
      <c r="H194" s="135"/>
      <c r="I194" s="136"/>
      <c r="J194" s="128"/>
      <c r="K194" s="134"/>
      <c r="L194" s="135"/>
      <c r="M194" s="136"/>
      <c r="N194" s="128"/>
      <c r="O194" s="134"/>
      <c r="P194" s="135"/>
      <c r="Q194" s="136"/>
      <c r="R194" s="128"/>
      <c r="S194" s="134"/>
      <c r="T194" s="135"/>
      <c r="U194" s="136"/>
      <c r="V194" s="95">
        <v>324</v>
      </c>
      <c r="W194" s="134">
        <v>-19</v>
      </c>
      <c r="X194" s="135"/>
      <c r="Y194" s="136"/>
      <c r="Z194" s="128"/>
      <c r="AA194" s="134"/>
      <c r="AB194" s="135"/>
      <c r="AC194" s="136"/>
      <c r="AD194" s="128"/>
      <c r="AE194" s="134"/>
      <c r="AF194" s="135"/>
      <c r="AG194" s="136"/>
      <c r="AH194" s="128"/>
      <c r="AI194" s="134"/>
      <c r="AJ194" s="135"/>
      <c r="AK194" s="136"/>
      <c r="AL194" s="95">
        <v>367</v>
      </c>
      <c r="AM194" s="134">
        <v>-9</v>
      </c>
      <c r="AN194" s="135"/>
      <c r="AO194" s="136"/>
      <c r="AP194" s="128"/>
      <c r="AQ194" s="134"/>
      <c r="AR194" s="135"/>
      <c r="AS194" s="136"/>
      <c r="AT194" s="128"/>
      <c r="AU194" s="134"/>
      <c r="AV194" s="135"/>
      <c r="AW194" s="136"/>
      <c r="AX194" s="128"/>
      <c r="AY194" s="134"/>
      <c r="AZ194" s="135"/>
      <c r="BA194" s="136"/>
      <c r="BB194" s="95">
        <v>253</v>
      </c>
      <c r="BC194" s="134">
        <v>-5</v>
      </c>
      <c r="BD194" s="135"/>
      <c r="BE194" s="136"/>
      <c r="BF194" s="128"/>
      <c r="BG194" s="134"/>
      <c r="BH194" s="135"/>
      <c r="BI194" s="136"/>
      <c r="BJ194" s="128"/>
      <c r="BK194" s="134"/>
      <c r="BL194" s="135"/>
      <c r="BM194" s="136"/>
      <c r="BN194" s="128"/>
      <c r="BO194" s="134"/>
      <c r="BP194" s="135"/>
      <c r="BQ194" s="136"/>
      <c r="BR194" s="95">
        <v>277</v>
      </c>
      <c r="BS194" s="134">
        <v>-5</v>
      </c>
      <c r="BT194" s="135"/>
      <c r="BU194" s="136"/>
      <c r="BV194" s="128"/>
      <c r="BW194" s="134"/>
      <c r="BX194" s="135"/>
      <c r="BY194" s="136"/>
      <c r="BZ194" s="128"/>
      <c r="CA194" s="134"/>
      <c r="CB194" s="135"/>
      <c r="CC194" s="136"/>
      <c r="CD194" s="128"/>
      <c r="CE194" s="134"/>
      <c r="CF194" s="135"/>
      <c r="CG194" s="136"/>
      <c r="CH194" s="95">
        <v>280</v>
      </c>
      <c r="CI194" s="134" t="s">
        <v>5</v>
      </c>
      <c r="CJ194" s="135"/>
      <c r="CK194" s="136"/>
      <c r="CL194" s="128"/>
      <c r="CM194" s="134"/>
      <c r="CN194" s="135"/>
      <c r="CO194" s="136"/>
      <c r="CP194" s="128"/>
      <c r="CQ194" s="134"/>
      <c r="CR194" s="135"/>
      <c r="CS194" s="136"/>
      <c r="CT194" s="128"/>
      <c r="CU194" s="134"/>
      <c r="CV194" s="135"/>
      <c r="CW194" s="136"/>
      <c r="CX194" s="95">
        <v>312</v>
      </c>
      <c r="CY194" s="134">
        <v>-5</v>
      </c>
      <c r="CZ194" s="135"/>
      <c r="DA194" s="136"/>
      <c r="DB194" s="128"/>
      <c r="DC194" s="134"/>
      <c r="DD194" s="135"/>
      <c r="DE194" s="136"/>
      <c r="DF194" s="128"/>
      <c r="DG194" s="134"/>
      <c r="DH194" s="135"/>
      <c r="DI194" s="136"/>
      <c r="DJ194" s="128"/>
      <c r="DK194" s="134"/>
      <c r="DL194" s="135"/>
      <c r="DM194" s="136"/>
      <c r="DN194" s="95">
        <v>281</v>
      </c>
      <c r="DO194" s="134">
        <v>-5</v>
      </c>
      <c r="DP194" s="135"/>
      <c r="DQ194" s="136"/>
      <c r="DR194" s="128"/>
      <c r="DS194" s="134"/>
      <c r="DT194" s="135"/>
      <c r="DU194" s="136"/>
      <c r="DV194" s="128"/>
      <c r="DW194" s="134"/>
      <c r="DX194" s="135"/>
      <c r="DY194" s="136"/>
      <c r="DZ194" s="128"/>
      <c r="EA194" s="134"/>
      <c r="EB194" s="135"/>
      <c r="EC194" s="136"/>
      <c r="ED194" s="95">
        <v>293</v>
      </c>
      <c r="EE194" s="134">
        <v>-3</v>
      </c>
      <c r="EF194" s="135"/>
      <c r="EG194" s="136"/>
      <c r="EH194" s="128"/>
      <c r="EI194" s="134"/>
      <c r="EJ194" s="135"/>
      <c r="EK194" s="136"/>
      <c r="EL194" s="128"/>
      <c r="EM194" s="134"/>
      <c r="EN194" s="135"/>
      <c r="EO194" s="136"/>
      <c r="EP194" s="128"/>
      <c r="EQ194" s="134"/>
      <c r="ER194" s="135"/>
      <c r="ES194" s="136"/>
      <c r="ET194" s="95">
        <v>300</v>
      </c>
      <c r="EU194" s="134">
        <v>-5</v>
      </c>
      <c r="EV194" s="135"/>
      <c r="EW194" s="136"/>
      <c r="EX194" s="128"/>
      <c r="EY194" s="134"/>
      <c r="EZ194" s="135"/>
      <c r="FA194" s="136"/>
      <c r="FB194" s="128"/>
      <c r="FC194" s="134"/>
      <c r="FD194" s="135"/>
      <c r="FE194" s="136"/>
      <c r="FF194" s="128"/>
      <c r="FG194" s="134"/>
      <c r="FH194" s="135"/>
      <c r="FI194" s="136"/>
      <c r="FJ194" s="95">
        <v>317</v>
      </c>
      <c r="FK194" s="134" t="s">
        <v>5</v>
      </c>
      <c r="FL194" s="135"/>
      <c r="FM194" s="136"/>
      <c r="FN194" s="128"/>
      <c r="FO194" s="134"/>
      <c r="FP194" s="135"/>
      <c r="FQ194" s="136"/>
      <c r="FR194" s="128"/>
      <c r="FS194" s="134"/>
      <c r="FT194" s="135">
        <v>205</v>
      </c>
      <c r="FU194" s="136">
        <v>215</v>
      </c>
      <c r="FV194" s="128">
        <v>210</v>
      </c>
      <c r="FW194" s="134">
        <v>15</v>
      </c>
      <c r="FX194" s="135"/>
      <c r="FY194" s="136"/>
      <c r="FZ194" s="128"/>
      <c r="GA194" s="134"/>
      <c r="GB194" s="135"/>
      <c r="GC194" s="136"/>
      <c r="GD194" s="95">
        <v>390</v>
      </c>
      <c r="GE194" s="134">
        <v>-5</v>
      </c>
      <c r="GF194" s="135"/>
      <c r="GG194" s="136"/>
      <c r="GH194" s="128"/>
      <c r="GI194" s="134"/>
      <c r="GJ194" s="135"/>
      <c r="GK194" s="136"/>
      <c r="GL194" s="128"/>
      <c r="GM194" s="134"/>
      <c r="GN194" s="135"/>
      <c r="GO194" s="136"/>
      <c r="GP194" s="128"/>
      <c r="GQ194" s="134"/>
      <c r="GR194" s="78"/>
      <c r="GS194" s="93">
        <v>7</v>
      </c>
    </row>
    <row r="195" spans="1:201" ht="15.75" x14ac:dyDescent="0.25">
      <c r="A195">
        <v>8</v>
      </c>
      <c r="B195">
        <v>2013</v>
      </c>
      <c r="C195" s="71">
        <v>41487</v>
      </c>
      <c r="D195" s="78"/>
      <c r="E195" s="132"/>
      <c r="F195" s="95">
        <v>368</v>
      </c>
      <c r="G195" s="134">
        <v>-5</v>
      </c>
      <c r="H195" s="135"/>
      <c r="I195" s="136"/>
      <c r="J195" s="128"/>
      <c r="K195" s="134"/>
      <c r="L195" s="135"/>
      <c r="M195" s="136"/>
      <c r="N195" s="128"/>
      <c r="O195" s="134"/>
      <c r="P195" s="135"/>
      <c r="Q195" s="136"/>
      <c r="R195" s="128"/>
      <c r="S195" s="134"/>
      <c r="T195" s="135"/>
      <c r="U195" s="136"/>
      <c r="V195" s="95">
        <v>314</v>
      </c>
      <c r="W195" s="134">
        <v>-10</v>
      </c>
      <c r="X195" s="135"/>
      <c r="Y195" s="136"/>
      <c r="Z195" s="128"/>
      <c r="AA195" s="134"/>
      <c r="AB195" s="135"/>
      <c r="AC195" s="136"/>
      <c r="AD195" s="128"/>
      <c r="AE195" s="134"/>
      <c r="AF195" s="135"/>
      <c r="AG195" s="136"/>
      <c r="AH195" s="128"/>
      <c r="AI195" s="134"/>
      <c r="AJ195" s="135"/>
      <c r="AK195" s="136"/>
      <c r="AL195" s="95">
        <v>357</v>
      </c>
      <c r="AM195" s="134">
        <v>-10</v>
      </c>
      <c r="AN195" s="135"/>
      <c r="AO195" s="136"/>
      <c r="AP195" s="128"/>
      <c r="AQ195" s="134"/>
      <c r="AR195" s="135"/>
      <c r="AS195" s="136"/>
      <c r="AT195" s="128"/>
      <c r="AU195" s="134"/>
      <c r="AV195" s="135"/>
      <c r="AW195" s="136"/>
      <c r="AX195" s="128"/>
      <c r="AY195" s="134"/>
      <c r="AZ195" s="135"/>
      <c r="BA195" s="136"/>
      <c r="BB195" s="95">
        <v>250</v>
      </c>
      <c r="BC195" s="134">
        <v>-3</v>
      </c>
      <c r="BD195" s="135"/>
      <c r="BE195" s="136"/>
      <c r="BF195" s="128"/>
      <c r="BG195" s="134"/>
      <c r="BH195" s="135"/>
      <c r="BI195" s="136"/>
      <c r="BJ195" s="128"/>
      <c r="BK195" s="134"/>
      <c r="BL195" s="135"/>
      <c r="BM195" s="136"/>
      <c r="BN195" s="128"/>
      <c r="BO195" s="134"/>
      <c r="BP195" s="135"/>
      <c r="BQ195" s="136"/>
      <c r="BR195" s="95">
        <v>274</v>
      </c>
      <c r="BS195" s="134">
        <v>-3</v>
      </c>
      <c r="BT195" s="135"/>
      <c r="BU195" s="136"/>
      <c r="BV195" s="128"/>
      <c r="BW195" s="134"/>
      <c r="BX195" s="135"/>
      <c r="BY195" s="136"/>
      <c r="BZ195" s="128"/>
      <c r="CA195" s="134"/>
      <c r="CB195" s="135"/>
      <c r="CC195" s="136"/>
      <c r="CD195" s="128"/>
      <c r="CE195" s="134"/>
      <c r="CF195" s="135"/>
      <c r="CG195" s="136"/>
      <c r="CH195" s="95">
        <v>280</v>
      </c>
      <c r="CI195" s="134" t="s">
        <v>5</v>
      </c>
      <c r="CJ195" s="135"/>
      <c r="CK195" s="136"/>
      <c r="CL195" s="128"/>
      <c r="CM195" s="134"/>
      <c r="CN195" s="135"/>
      <c r="CO195" s="136"/>
      <c r="CP195" s="128"/>
      <c r="CQ195" s="134"/>
      <c r="CR195" s="135"/>
      <c r="CS195" s="136"/>
      <c r="CT195" s="128"/>
      <c r="CU195" s="134"/>
      <c r="CV195" s="135"/>
      <c r="CW195" s="136"/>
      <c r="CX195" s="95">
        <v>312</v>
      </c>
      <c r="CY195" s="134" t="s">
        <v>5</v>
      </c>
      <c r="CZ195" s="135"/>
      <c r="DA195" s="136"/>
      <c r="DB195" s="128"/>
      <c r="DC195" s="134"/>
      <c r="DD195" s="135"/>
      <c r="DE195" s="136"/>
      <c r="DF195" s="128"/>
      <c r="DG195" s="134"/>
      <c r="DH195" s="135"/>
      <c r="DI195" s="136"/>
      <c r="DJ195" s="128"/>
      <c r="DK195" s="134"/>
      <c r="DL195" s="135"/>
      <c r="DM195" s="136"/>
      <c r="DN195" s="95">
        <v>281</v>
      </c>
      <c r="DO195" s="134" t="s">
        <v>5</v>
      </c>
      <c r="DP195" s="135"/>
      <c r="DQ195" s="136"/>
      <c r="DR195" s="128"/>
      <c r="DS195" s="134"/>
      <c r="DT195" s="135"/>
      <c r="DU195" s="136"/>
      <c r="DV195" s="128"/>
      <c r="DW195" s="134"/>
      <c r="DX195" s="135"/>
      <c r="DY195" s="136"/>
      <c r="DZ195" s="128"/>
      <c r="EA195" s="134"/>
      <c r="EB195" s="135"/>
      <c r="EC195" s="136"/>
      <c r="ED195" s="95">
        <v>290</v>
      </c>
      <c r="EE195" s="134">
        <v>-3</v>
      </c>
      <c r="EF195" s="135"/>
      <c r="EG195" s="136"/>
      <c r="EH195" s="128"/>
      <c r="EI195" s="134"/>
      <c r="EJ195" s="135"/>
      <c r="EK195" s="136"/>
      <c r="EL195" s="128"/>
      <c r="EM195" s="134"/>
      <c r="EN195" s="135"/>
      <c r="EO195" s="136"/>
      <c r="EP195" s="128"/>
      <c r="EQ195" s="134"/>
      <c r="ER195" s="135"/>
      <c r="ES195" s="136"/>
      <c r="ET195" s="95">
        <v>294</v>
      </c>
      <c r="EU195" s="134">
        <v>-6</v>
      </c>
      <c r="EV195" s="135"/>
      <c r="EW195" s="136"/>
      <c r="EX195" s="128"/>
      <c r="EY195" s="134"/>
      <c r="EZ195" s="135"/>
      <c r="FA195" s="136"/>
      <c r="FB195" s="128"/>
      <c r="FC195" s="134"/>
      <c r="FD195" s="135"/>
      <c r="FE195" s="136"/>
      <c r="FF195" s="128"/>
      <c r="FG195" s="134"/>
      <c r="FH195" s="135"/>
      <c r="FI195" s="136"/>
      <c r="FJ195" s="95">
        <v>312</v>
      </c>
      <c r="FK195" s="134">
        <v>-5</v>
      </c>
      <c r="FL195" s="135"/>
      <c r="FM195" s="136"/>
      <c r="FN195" s="128"/>
      <c r="FO195" s="134"/>
      <c r="FP195" s="135"/>
      <c r="FQ195" s="136"/>
      <c r="FR195" s="128"/>
      <c r="FS195" s="134"/>
      <c r="FT195" s="137">
        <v>205</v>
      </c>
      <c r="FU195" s="138">
        <v>215</v>
      </c>
      <c r="FV195" s="128">
        <v>210</v>
      </c>
      <c r="FW195" s="134" t="s">
        <v>5</v>
      </c>
      <c r="FX195" s="135"/>
      <c r="FY195" s="136"/>
      <c r="FZ195" s="128"/>
      <c r="GA195" s="134"/>
      <c r="GB195" s="135"/>
      <c r="GC195" s="136"/>
      <c r="GD195" s="95">
        <v>360</v>
      </c>
      <c r="GE195" s="134">
        <v>-30</v>
      </c>
      <c r="GF195" s="135"/>
      <c r="GG195" s="136"/>
      <c r="GH195" s="128"/>
      <c r="GI195" s="134"/>
      <c r="GJ195" s="135"/>
      <c r="GK195" s="136"/>
      <c r="GL195" s="128"/>
      <c r="GM195" s="134"/>
      <c r="GN195" s="135"/>
      <c r="GO195" s="136"/>
      <c r="GP195" s="128"/>
      <c r="GQ195" s="134"/>
      <c r="GR195" s="78"/>
      <c r="GS195" s="93">
        <v>8</v>
      </c>
    </row>
    <row r="196" spans="1:201" ht="15.75" x14ac:dyDescent="0.25">
      <c r="A196">
        <v>8</v>
      </c>
      <c r="B196">
        <v>2013</v>
      </c>
      <c r="C196" s="71">
        <v>41494</v>
      </c>
      <c r="D196" s="78"/>
      <c r="E196" s="132"/>
      <c r="F196" s="95">
        <v>368</v>
      </c>
      <c r="G196" s="134" t="s">
        <v>5</v>
      </c>
      <c r="H196" s="135"/>
      <c r="I196" s="136"/>
      <c r="J196" s="128"/>
      <c r="K196" s="134"/>
      <c r="L196" s="135"/>
      <c r="M196" s="136"/>
      <c r="N196" s="128"/>
      <c r="O196" s="134"/>
      <c r="P196" s="135"/>
      <c r="Q196" s="136"/>
      <c r="R196" s="128"/>
      <c r="S196" s="134"/>
      <c r="T196" s="135"/>
      <c r="U196" s="136"/>
      <c r="V196" s="95">
        <v>314</v>
      </c>
      <c r="W196" s="134" t="s">
        <v>5</v>
      </c>
      <c r="X196" s="135"/>
      <c r="Y196" s="136"/>
      <c r="Z196" s="128"/>
      <c r="AA196" s="134"/>
      <c r="AB196" s="135"/>
      <c r="AC196" s="136"/>
      <c r="AD196" s="128"/>
      <c r="AE196" s="134"/>
      <c r="AF196" s="135"/>
      <c r="AG196" s="136"/>
      <c r="AH196" s="128"/>
      <c r="AI196" s="134"/>
      <c r="AJ196" s="135"/>
      <c r="AK196" s="136"/>
      <c r="AL196" s="95">
        <v>357</v>
      </c>
      <c r="AM196" s="134" t="s">
        <v>5</v>
      </c>
      <c r="AN196" s="135"/>
      <c r="AO196" s="136"/>
      <c r="AP196" s="128"/>
      <c r="AQ196" s="134"/>
      <c r="AR196" s="135"/>
      <c r="AS196" s="136"/>
      <c r="AT196" s="128"/>
      <c r="AU196" s="134"/>
      <c r="AV196" s="135"/>
      <c r="AW196" s="136"/>
      <c r="AX196" s="128"/>
      <c r="AY196" s="134"/>
      <c r="AZ196" s="135"/>
      <c r="BA196" s="136"/>
      <c r="BB196" s="95">
        <v>250</v>
      </c>
      <c r="BC196" s="134" t="s">
        <v>5</v>
      </c>
      <c r="BD196" s="135"/>
      <c r="BE196" s="136"/>
      <c r="BF196" s="128"/>
      <c r="BG196" s="134"/>
      <c r="BH196" s="135"/>
      <c r="BI196" s="136"/>
      <c r="BJ196" s="128"/>
      <c r="BK196" s="134"/>
      <c r="BL196" s="135"/>
      <c r="BM196" s="136"/>
      <c r="BN196" s="128"/>
      <c r="BO196" s="134"/>
      <c r="BP196" s="135"/>
      <c r="BQ196" s="136"/>
      <c r="BR196" s="95">
        <v>274</v>
      </c>
      <c r="BS196" s="134" t="s">
        <v>5</v>
      </c>
      <c r="BT196" s="135"/>
      <c r="BU196" s="136"/>
      <c r="BV196" s="128"/>
      <c r="BW196" s="134"/>
      <c r="BX196" s="135"/>
      <c r="BY196" s="136"/>
      <c r="BZ196" s="128"/>
      <c r="CA196" s="134"/>
      <c r="CB196" s="135"/>
      <c r="CC196" s="136"/>
      <c r="CD196" s="128"/>
      <c r="CE196" s="134"/>
      <c r="CF196" s="135"/>
      <c r="CG196" s="136"/>
      <c r="CH196" s="95">
        <v>280</v>
      </c>
      <c r="CI196" s="134" t="s">
        <v>5</v>
      </c>
      <c r="CJ196" s="135"/>
      <c r="CK196" s="136"/>
      <c r="CL196" s="128"/>
      <c r="CM196" s="134"/>
      <c r="CN196" s="135"/>
      <c r="CO196" s="136"/>
      <c r="CP196" s="128"/>
      <c r="CQ196" s="134"/>
      <c r="CR196" s="135"/>
      <c r="CS196" s="136"/>
      <c r="CT196" s="128"/>
      <c r="CU196" s="134"/>
      <c r="CV196" s="135"/>
      <c r="CW196" s="136"/>
      <c r="CX196" s="95">
        <v>312</v>
      </c>
      <c r="CY196" s="134" t="s">
        <v>5</v>
      </c>
      <c r="CZ196" s="135"/>
      <c r="DA196" s="136"/>
      <c r="DB196" s="128"/>
      <c r="DC196" s="134"/>
      <c r="DD196" s="135"/>
      <c r="DE196" s="136"/>
      <c r="DF196" s="128"/>
      <c r="DG196" s="134"/>
      <c r="DH196" s="135"/>
      <c r="DI196" s="136"/>
      <c r="DJ196" s="128"/>
      <c r="DK196" s="134"/>
      <c r="DL196" s="135"/>
      <c r="DM196" s="136"/>
      <c r="DN196" s="95">
        <v>281</v>
      </c>
      <c r="DO196" s="134" t="s">
        <v>5</v>
      </c>
      <c r="DP196" s="135"/>
      <c r="DQ196" s="136"/>
      <c r="DR196" s="128"/>
      <c r="DS196" s="134"/>
      <c r="DT196" s="135"/>
      <c r="DU196" s="136"/>
      <c r="DV196" s="128"/>
      <c r="DW196" s="134"/>
      <c r="DX196" s="135"/>
      <c r="DY196" s="136"/>
      <c r="DZ196" s="128"/>
      <c r="EA196" s="134"/>
      <c r="EB196" s="135"/>
      <c r="EC196" s="136"/>
      <c r="ED196" s="95">
        <v>290</v>
      </c>
      <c r="EE196" s="134" t="s">
        <v>5</v>
      </c>
      <c r="EF196" s="135"/>
      <c r="EG196" s="136"/>
      <c r="EH196" s="128"/>
      <c r="EI196" s="134"/>
      <c r="EJ196" s="135"/>
      <c r="EK196" s="136"/>
      <c r="EL196" s="128"/>
      <c r="EM196" s="134"/>
      <c r="EN196" s="135"/>
      <c r="EO196" s="136"/>
      <c r="EP196" s="128"/>
      <c r="EQ196" s="134"/>
      <c r="ER196" s="135"/>
      <c r="ES196" s="136"/>
      <c r="ET196" s="95">
        <v>294</v>
      </c>
      <c r="EU196" s="134" t="s">
        <v>5</v>
      </c>
      <c r="EV196" s="135"/>
      <c r="EW196" s="136"/>
      <c r="EX196" s="128"/>
      <c r="EY196" s="134"/>
      <c r="EZ196" s="135"/>
      <c r="FA196" s="136"/>
      <c r="FB196" s="128"/>
      <c r="FC196" s="134"/>
      <c r="FD196" s="135"/>
      <c r="FE196" s="136"/>
      <c r="FF196" s="128"/>
      <c r="FG196" s="134"/>
      <c r="FH196" s="135"/>
      <c r="FI196" s="136"/>
      <c r="FJ196" s="95">
        <v>312</v>
      </c>
      <c r="FK196" s="134" t="s">
        <v>5</v>
      </c>
      <c r="FL196" s="135"/>
      <c r="FM196" s="136"/>
      <c r="FN196" s="128"/>
      <c r="FO196" s="134"/>
      <c r="FP196" s="135"/>
      <c r="FQ196" s="136"/>
      <c r="FR196" s="128"/>
      <c r="FS196" s="134"/>
      <c r="FT196" s="137">
        <v>210</v>
      </c>
      <c r="FU196" s="138">
        <v>220</v>
      </c>
      <c r="FV196" s="128">
        <v>215</v>
      </c>
      <c r="FW196" s="134">
        <v>5</v>
      </c>
      <c r="FX196" s="135"/>
      <c r="FY196" s="136"/>
      <c r="FZ196" s="128"/>
      <c r="GA196" s="134"/>
      <c r="GB196" s="135"/>
      <c r="GC196" s="136"/>
      <c r="GD196" s="95">
        <v>360</v>
      </c>
      <c r="GE196" s="134" t="s">
        <v>5</v>
      </c>
      <c r="GF196" s="135"/>
      <c r="GG196" s="136"/>
      <c r="GH196" s="128"/>
      <c r="GI196" s="134"/>
      <c r="GJ196" s="135"/>
      <c r="GK196" s="136"/>
      <c r="GL196" s="128"/>
      <c r="GM196" s="134"/>
      <c r="GN196" s="135"/>
      <c r="GO196" s="136"/>
      <c r="GP196" s="128"/>
      <c r="GQ196" s="134"/>
      <c r="GR196" s="78"/>
      <c r="GS196" s="93">
        <v>8</v>
      </c>
    </row>
    <row r="197" spans="1:201" ht="15.75" x14ac:dyDescent="0.25">
      <c r="A197">
        <v>8</v>
      </c>
      <c r="B197">
        <v>2013</v>
      </c>
      <c r="C197" s="71">
        <v>41501</v>
      </c>
      <c r="D197" s="78"/>
      <c r="E197" s="132"/>
      <c r="F197" s="95">
        <v>365</v>
      </c>
      <c r="G197" s="134">
        <v>-3</v>
      </c>
      <c r="H197" s="135"/>
      <c r="I197" s="136"/>
      <c r="J197" s="128"/>
      <c r="K197" s="134"/>
      <c r="L197" s="135"/>
      <c r="M197" s="136"/>
      <c r="N197" s="128"/>
      <c r="O197" s="134"/>
      <c r="P197" s="135"/>
      <c r="Q197" s="136"/>
      <c r="R197" s="128"/>
      <c r="S197" s="134"/>
      <c r="T197" s="135"/>
      <c r="U197" s="136"/>
      <c r="V197" s="95">
        <v>311</v>
      </c>
      <c r="W197" s="134">
        <v>-3</v>
      </c>
      <c r="X197" s="135"/>
      <c r="Y197" s="136"/>
      <c r="Z197" s="128"/>
      <c r="AA197" s="134"/>
      <c r="AB197" s="135"/>
      <c r="AC197" s="136"/>
      <c r="AD197" s="128"/>
      <c r="AE197" s="134"/>
      <c r="AF197" s="135"/>
      <c r="AG197" s="136"/>
      <c r="AH197" s="128"/>
      <c r="AI197" s="134"/>
      <c r="AJ197" s="135"/>
      <c r="AK197" s="136"/>
      <c r="AL197" s="95">
        <v>354</v>
      </c>
      <c r="AM197" s="134">
        <v>-3</v>
      </c>
      <c r="AN197" s="135"/>
      <c r="AO197" s="136"/>
      <c r="AP197" s="128"/>
      <c r="AQ197" s="134"/>
      <c r="AR197" s="135"/>
      <c r="AS197" s="136"/>
      <c r="AT197" s="128"/>
      <c r="AU197" s="134"/>
      <c r="AV197" s="135"/>
      <c r="AW197" s="136"/>
      <c r="AX197" s="128"/>
      <c r="AY197" s="134"/>
      <c r="AZ197" s="135"/>
      <c r="BA197" s="136"/>
      <c r="BB197" s="95">
        <v>245</v>
      </c>
      <c r="BC197" s="134">
        <v>-5</v>
      </c>
      <c r="BD197" s="135"/>
      <c r="BE197" s="136"/>
      <c r="BF197" s="128"/>
      <c r="BG197" s="134"/>
      <c r="BH197" s="135"/>
      <c r="BI197" s="136"/>
      <c r="BJ197" s="128"/>
      <c r="BK197" s="134"/>
      <c r="BL197" s="135"/>
      <c r="BM197" s="136"/>
      <c r="BN197" s="128"/>
      <c r="BO197" s="134"/>
      <c r="BP197" s="135"/>
      <c r="BQ197" s="136"/>
      <c r="BR197" s="95">
        <v>271</v>
      </c>
      <c r="BS197" s="134">
        <v>-3</v>
      </c>
      <c r="BT197" s="135"/>
      <c r="BU197" s="136"/>
      <c r="BV197" s="128"/>
      <c r="BW197" s="134"/>
      <c r="BX197" s="135"/>
      <c r="BY197" s="136"/>
      <c r="BZ197" s="128"/>
      <c r="CA197" s="134"/>
      <c r="CB197" s="135"/>
      <c r="CC197" s="136"/>
      <c r="CD197" s="128"/>
      <c r="CE197" s="134"/>
      <c r="CF197" s="135"/>
      <c r="CG197" s="136"/>
      <c r="CH197" s="95">
        <v>280</v>
      </c>
      <c r="CI197" s="134" t="s">
        <v>5</v>
      </c>
      <c r="CJ197" s="135"/>
      <c r="CK197" s="136"/>
      <c r="CL197" s="128"/>
      <c r="CM197" s="134"/>
      <c r="CN197" s="135"/>
      <c r="CO197" s="136"/>
      <c r="CP197" s="128"/>
      <c r="CQ197" s="134"/>
      <c r="CR197" s="135"/>
      <c r="CS197" s="136"/>
      <c r="CT197" s="128"/>
      <c r="CU197" s="134"/>
      <c r="CV197" s="135"/>
      <c r="CW197" s="136"/>
      <c r="CX197" s="95">
        <v>312</v>
      </c>
      <c r="CY197" s="134" t="s">
        <v>5</v>
      </c>
      <c r="CZ197" s="135"/>
      <c r="DA197" s="136"/>
      <c r="DB197" s="128"/>
      <c r="DC197" s="134"/>
      <c r="DD197" s="135"/>
      <c r="DE197" s="136"/>
      <c r="DF197" s="128"/>
      <c r="DG197" s="134"/>
      <c r="DH197" s="135"/>
      <c r="DI197" s="136"/>
      <c r="DJ197" s="128"/>
      <c r="DK197" s="134"/>
      <c r="DL197" s="135"/>
      <c r="DM197" s="136"/>
      <c r="DN197" s="95">
        <v>281</v>
      </c>
      <c r="DO197" s="134" t="s">
        <v>5</v>
      </c>
      <c r="DP197" s="135"/>
      <c r="DQ197" s="136"/>
      <c r="DR197" s="128"/>
      <c r="DS197" s="134"/>
      <c r="DT197" s="135"/>
      <c r="DU197" s="136"/>
      <c r="DV197" s="128"/>
      <c r="DW197" s="134"/>
      <c r="DX197" s="135"/>
      <c r="DY197" s="136"/>
      <c r="DZ197" s="128"/>
      <c r="EA197" s="134"/>
      <c r="EB197" s="135"/>
      <c r="EC197" s="136"/>
      <c r="ED197" s="95">
        <v>280</v>
      </c>
      <c r="EE197" s="134">
        <v>-10</v>
      </c>
      <c r="EF197" s="135"/>
      <c r="EG197" s="136"/>
      <c r="EH197" s="128"/>
      <c r="EI197" s="134"/>
      <c r="EJ197" s="135"/>
      <c r="EK197" s="136"/>
      <c r="EL197" s="128"/>
      <c r="EM197" s="134"/>
      <c r="EN197" s="135"/>
      <c r="EO197" s="136"/>
      <c r="EP197" s="128"/>
      <c r="EQ197" s="134"/>
      <c r="ER197" s="135"/>
      <c r="ES197" s="136"/>
      <c r="ET197" s="95">
        <v>271</v>
      </c>
      <c r="EU197" s="134">
        <v>-23</v>
      </c>
      <c r="EV197" s="135"/>
      <c r="EW197" s="136"/>
      <c r="EX197" s="128"/>
      <c r="EY197" s="134"/>
      <c r="EZ197" s="135"/>
      <c r="FA197" s="136"/>
      <c r="FB197" s="128"/>
      <c r="FC197" s="134"/>
      <c r="FD197" s="135"/>
      <c r="FE197" s="136"/>
      <c r="FF197" s="128"/>
      <c r="FG197" s="134"/>
      <c r="FH197" s="135"/>
      <c r="FI197" s="136"/>
      <c r="FJ197" s="95">
        <v>302</v>
      </c>
      <c r="FK197" s="134">
        <v>-10</v>
      </c>
      <c r="FL197" s="135"/>
      <c r="FM197" s="136"/>
      <c r="FN197" s="128"/>
      <c r="FO197" s="134"/>
      <c r="FP197" s="135"/>
      <c r="FQ197" s="136"/>
      <c r="FR197" s="128"/>
      <c r="FS197" s="134"/>
      <c r="FT197" s="137">
        <v>200</v>
      </c>
      <c r="FU197" s="138">
        <v>210</v>
      </c>
      <c r="FV197" s="128">
        <v>205</v>
      </c>
      <c r="FW197" s="134">
        <v>-10</v>
      </c>
      <c r="FX197" s="135"/>
      <c r="FY197" s="136"/>
      <c r="FZ197" s="128"/>
      <c r="GA197" s="134"/>
      <c r="GB197" s="135"/>
      <c r="GC197" s="136"/>
      <c r="GD197" s="95">
        <v>360</v>
      </c>
      <c r="GE197" s="134" t="s">
        <v>5</v>
      </c>
      <c r="GF197" s="135"/>
      <c r="GG197" s="136"/>
      <c r="GH197" s="128"/>
      <c r="GI197" s="134"/>
      <c r="GJ197" s="135"/>
      <c r="GK197" s="136"/>
      <c r="GL197" s="128"/>
      <c r="GM197" s="134"/>
      <c r="GN197" s="135"/>
      <c r="GO197" s="136"/>
      <c r="GP197" s="128"/>
      <c r="GQ197" s="134"/>
      <c r="GR197" s="78"/>
      <c r="GS197" s="93">
        <v>8</v>
      </c>
    </row>
    <row r="198" spans="1:201" ht="15.75" x14ac:dyDescent="0.25">
      <c r="A198">
        <v>8</v>
      </c>
      <c r="B198">
        <v>2013</v>
      </c>
      <c r="C198" s="71">
        <v>41508</v>
      </c>
      <c r="D198" s="78"/>
      <c r="E198" s="132"/>
      <c r="F198" s="95">
        <v>372</v>
      </c>
      <c r="G198" s="134">
        <v>7</v>
      </c>
      <c r="H198" s="135"/>
      <c r="I198" s="136"/>
      <c r="J198" s="128"/>
      <c r="K198" s="134"/>
      <c r="L198" s="135"/>
      <c r="M198" s="136"/>
      <c r="N198" s="128"/>
      <c r="O198" s="134"/>
      <c r="P198" s="135"/>
      <c r="Q198" s="136"/>
      <c r="R198" s="128"/>
      <c r="S198" s="134"/>
      <c r="T198" s="135"/>
      <c r="U198" s="136"/>
      <c r="V198" s="95">
        <v>318</v>
      </c>
      <c r="W198" s="134">
        <v>7</v>
      </c>
      <c r="X198" s="135"/>
      <c r="Y198" s="136"/>
      <c r="Z198" s="128"/>
      <c r="AA198" s="134"/>
      <c r="AB198" s="135"/>
      <c r="AC198" s="136"/>
      <c r="AD198" s="128"/>
      <c r="AE198" s="134"/>
      <c r="AF198" s="135"/>
      <c r="AG198" s="136"/>
      <c r="AH198" s="128"/>
      <c r="AI198" s="134"/>
      <c r="AJ198" s="135"/>
      <c r="AK198" s="136"/>
      <c r="AL198" s="95">
        <v>361</v>
      </c>
      <c r="AM198" s="134">
        <v>7</v>
      </c>
      <c r="AN198" s="135"/>
      <c r="AO198" s="136"/>
      <c r="AP198" s="128"/>
      <c r="AQ198" s="134"/>
      <c r="AR198" s="135"/>
      <c r="AS198" s="136"/>
      <c r="AT198" s="128"/>
      <c r="AU198" s="134"/>
      <c r="AV198" s="135"/>
      <c r="AW198" s="136"/>
      <c r="AX198" s="128"/>
      <c r="AY198" s="134"/>
      <c r="AZ198" s="135"/>
      <c r="BA198" s="136"/>
      <c r="BB198" s="95">
        <v>243</v>
      </c>
      <c r="BC198" s="134">
        <v>-2</v>
      </c>
      <c r="BD198" s="135"/>
      <c r="BE198" s="136"/>
      <c r="BF198" s="128"/>
      <c r="BG198" s="134"/>
      <c r="BH198" s="135"/>
      <c r="BI198" s="136"/>
      <c r="BJ198" s="128"/>
      <c r="BK198" s="134"/>
      <c r="BL198" s="135"/>
      <c r="BM198" s="136"/>
      <c r="BN198" s="128"/>
      <c r="BO198" s="134"/>
      <c r="BP198" s="135"/>
      <c r="BQ198" s="136"/>
      <c r="BR198" s="95">
        <v>269</v>
      </c>
      <c r="BS198" s="134">
        <v>-2</v>
      </c>
      <c r="BT198" s="135"/>
      <c r="BU198" s="136"/>
      <c r="BV198" s="128"/>
      <c r="BW198" s="134"/>
      <c r="BX198" s="135"/>
      <c r="BY198" s="136"/>
      <c r="BZ198" s="128"/>
      <c r="CA198" s="134"/>
      <c r="CB198" s="135"/>
      <c r="CC198" s="136"/>
      <c r="CD198" s="128"/>
      <c r="CE198" s="134"/>
      <c r="CF198" s="135"/>
      <c r="CG198" s="136"/>
      <c r="CH198" s="95">
        <v>279</v>
      </c>
      <c r="CI198" s="134">
        <v>-1</v>
      </c>
      <c r="CJ198" s="135"/>
      <c r="CK198" s="136"/>
      <c r="CL198" s="128"/>
      <c r="CM198" s="134"/>
      <c r="CN198" s="135"/>
      <c r="CO198" s="136"/>
      <c r="CP198" s="128"/>
      <c r="CQ198" s="134"/>
      <c r="CR198" s="135"/>
      <c r="CS198" s="136"/>
      <c r="CT198" s="128"/>
      <c r="CU198" s="134"/>
      <c r="CV198" s="135"/>
      <c r="CW198" s="136"/>
      <c r="CX198" s="95">
        <v>312</v>
      </c>
      <c r="CY198" s="134" t="s">
        <v>5</v>
      </c>
      <c r="CZ198" s="135"/>
      <c r="DA198" s="136"/>
      <c r="DB198" s="128"/>
      <c r="DC198" s="134"/>
      <c r="DD198" s="135"/>
      <c r="DE198" s="136"/>
      <c r="DF198" s="128"/>
      <c r="DG198" s="134"/>
      <c r="DH198" s="135"/>
      <c r="DI198" s="136"/>
      <c r="DJ198" s="128"/>
      <c r="DK198" s="134"/>
      <c r="DL198" s="135"/>
      <c r="DM198" s="136"/>
      <c r="DN198" s="95">
        <v>281</v>
      </c>
      <c r="DO198" s="134" t="s">
        <v>5</v>
      </c>
      <c r="DP198" s="135"/>
      <c r="DQ198" s="136"/>
      <c r="DR198" s="128"/>
      <c r="DS198" s="134"/>
      <c r="DT198" s="135"/>
      <c r="DU198" s="136"/>
      <c r="DV198" s="128"/>
      <c r="DW198" s="134"/>
      <c r="DX198" s="135"/>
      <c r="DY198" s="136"/>
      <c r="DZ198" s="128"/>
      <c r="EA198" s="134"/>
      <c r="EB198" s="135"/>
      <c r="EC198" s="136"/>
      <c r="ED198" s="95">
        <v>280</v>
      </c>
      <c r="EE198" s="134" t="s">
        <v>5</v>
      </c>
      <c r="EF198" s="135"/>
      <c r="EG198" s="136"/>
      <c r="EH198" s="128"/>
      <c r="EI198" s="134"/>
      <c r="EJ198" s="135"/>
      <c r="EK198" s="136"/>
      <c r="EL198" s="128"/>
      <c r="EM198" s="134"/>
      <c r="EN198" s="135"/>
      <c r="EO198" s="136"/>
      <c r="EP198" s="128"/>
      <c r="EQ198" s="134"/>
      <c r="ER198" s="135"/>
      <c r="ES198" s="136"/>
      <c r="ET198" s="95">
        <v>281</v>
      </c>
      <c r="EU198" s="134">
        <v>10</v>
      </c>
      <c r="EV198" s="135"/>
      <c r="EW198" s="136"/>
      <c r="EX198" s="128"/>
      <c r="EY198" s="134"/>
      <c r="EZ198" s="135"/>
      <c r="FA198" s="136"/>
      <c r="FB198" s="128"/>
      <c r="FC198" s="134"/>
      <c r="FD198" s="135"/>
      <c r="FE198" s="136"/>
      <c r="FF198" s="128"/>
      <c r="FG198" s="134"/>
      <c r="FH198" s="135"/>
      <c r="FI198" s="136"/>
      <c r="FJ198" s="95">
        <v>297</v>
      </c>
      <c r="FK198" s="134">
        <v>-5</v>
      </c>
      <c r="FL198" s="135"/>
      <c r="FM198" s="136"/>
      <c r="FN198" s="128"/>
      <c r="FO198" s="134"/>
      <c r="FP198" s="135"/>
      <c r="FQ198" s="136"/>
      <c r="FR198" s="128"/>
      <c r="FS198" s="134"/>
      <c r="FT198" s="135">
        <v>205</v>
      </c>
      <c r="FU198" s="136">
        <v>215</v>
      </c>
      <c r="FV198" s="128">
        <v>210</v>
      </c>
      <c r="FW198" s="134">
        <v>5</v>
      </c>
      <c r="FX198" s="135"/>
      <c r="FY198" s="136"/>
      <c r="FZ198" s="128"/>
      <c r="GA198" s="134"/>
      <c r="GB198" s="135"/>
      <c r="GC198" s="136"/>
      <c r="GD198" s="95">
        <v>360</v>
      </c>
      <c r="GE198" s="134" t="s">
        <v>5</v>
      </c>
      <c r="GF198" s="135"/>
      <c r="GG198" s="136"/>
      <c r="GH198" s="128"/>
      <c r="GI198" s="134"/>
      <c r="GJ198" s="135"/>
      <c r="GK198" s="136"/>
      <c r="GL198" s="128"/>
      <c r="GM198" s="134"/>
      <c r="GN198" s="135"/>
      <c r="GO198" s="136"/>
      <c r="GP198" s="128"/>
      <c r="GQ198" s="134"/>
      <c r="GR198" s="78"/>
      <c r="GS198" s="93">
        <v>8</v>
      </c>
    </row>
    <row r="199" spans="1:201" ht="15.75" x14ac:dyDescent="0.25">
      <c r="A199">
        <v>8</v>
      </c>
      <c r="B199">
        <v>2013</v>
      </c>
      <c r="C199" s="71">
        <v>41515</v>
      </c>
      <c r="D199" s="78"/>
      <c r="E199" s="132"/>
      <c r="F199" s="95">
        <v>377</v>
      </c>
      <c r="G199" s="134">
        <v>5</v>
      </c>
      <c r="H199" s="135"/>
      <c r="I199" s="136"/>
      <c r="J199" s="128"/>
      <c r="K199" s="134"/>
      <c r="L199" s="135"/>
      <c r="M199" s="136"/>
      <c r="N199" s="128"/>
      <c r="O199" s="134"/>
      <c r="P199" s="135"/>
      <c r="Q199" s="136"/>
      <c r="R199" s="128"/>
      <c r="S199" s="134"/>
      <c r="T199" s="135"/>
      <c r="U199" s="136"/>
      <c r="V199" s="95">
        <v>326</v>
      </c>
      <c r="W199" s="134">
        <v>8</v>
      </c>
      <c r="X199" s="135"/>
      <c r="Y199" s="136"/>
      <c r="Z199" s="128"/>
      <c r="AA199" s="134"/>
      <c r="AB199" s="135"/>
      <c r="AC199" s="136"/>
      <c r="AD199" s="128"/>
      <c r="AE199" s="134"/>
      <c r="AF199" s="135"/>
      <c r="AG199" s="136"/>
      <c r="AH199" s="128"/>
      <c r="AI199" s="134"/>
      <c r="AJ199" s="135"/>
      <c r="AK199" s="136"/>
      <c r="AL199" s="95">
        <v>369</v>
      </c>
      <c r="AM199" s="134">
        <v>8</v>
      </c>
      <c r="AN199" s="135"/>
      <c r="AO199" s="136"/>
      <c r="AP199" s="128"/>
      <c r="AQ199" s="134"/>
      <c r="AR199" s="135"/>
      <c r="AS199" s="136"/>
      <c r="AT199" s="128"/>
      <c r="AU199" s="134"/>
      <c r="AV199" s="135"/>
      <c r="AW199" s="136"/>
      <c r="AX199" s="128"/>
      <c r="AY199" s="134"/>
      <c r="AZ199" s="135"/>
      <c r="BA199" s="136"/>
      <c r="BB199" s="95">
        <v>238</v>
      </c>
      <c r="BC199" s="134">
        <v>-5</v>
      </c>
      <c r="BD199" s="135"/>
      <c r="BE199" s="136"/>
      <c r="BF199" s="128"/>
      <c r="BG199" s="134"/>
      <c r="BH199" s="135"/>
      <c r="BI199" s="136"/>
      <c r="BJ199" s="128"/>
      <c r="BK199" s="134"/>
      <c r="BL199" s="135"/>
      <c r="BM199" s="136"/>
      <c r="BN199" s="128"/>
      <c r="BO199" s="134"/>
      <c r="BP199" s="135"/>
      <c r="BQ199" s="136"/>
      <c r="BR199" s="95">
        <v>264</v>
      </c>
      <c r="BS199" s="134">
        <v>-5</v>
      </c>
      <c r="BT199" s="135"/>
      <c r="BU199" s="136"/>
      <c r="BV199" s="128"/>
      <c r="BW199" s="134"/>
      <c r="BX199" s="135"/>
      <c r="BY199" s="136"/>
      <c r="BZ199" s="128"/>
      <c r="CA199" s="134"/>
      <c r="CB199" s="135"/>
      <c r="CC199" s="136"/>
      <c r="CD199" s="128"/>
      <c r="CE199" s="134"/>
      <c r="CF199" s="135"/>
      <c r="CG199" s="136"/>
      <c r="CH199" s="95">
        <v>274</v>
      </c>
      <c r="CI199" s="134">
        <v>-5</v>
      </c>
      <c r="CJ199" s="135"/>
      <c r="CK199" s="136"/>
      <c r="CL199" s="128"/>
      <c r="CM199" s="134"/>
      <c r="CN199" s="135"/>
      <c r="CO199" s="136"/>
      <c r="CP199" s="128"/>
      <c r="CQ199" s="134"/>
      <c r="CR199" s="135"/>
      <c r="CS199" s="136"/>
      <c r="CT199" s="128"/>
      <c r="CU199" s="134"/>
      <c r="CV199" s="135"/>
      <c r="CW199" s="136"/>
      <c r="CX199" s="95">
        <v>307</v>
      </c>
      <c r="CY199" s="134">
        <v>-5</v>
      </c>
      <c r="CZ199" s="135"/>
      <c r="DA199" s="136"/>
      <c r="DB199" s="128"/>
      <c r="DC199" s="134"/>
      <c r="DD199" s="135"/>
      <c r="DE199" s="136"/>
      <c r="DF199" s="128"/>
      <c r="DG199" s="134"/>
      <c r="DH199" s="135"/>
      <c r="DI199" s="136"/>
      <c r="DJ199" s="128"/>
      <c r="DK199" s="134"/>
      <c r="DL199" s="135"/>
      <c r="DM199" s="136"/>
      <c r="DN199" s="95">
        <v>277</v>
      </c>
      <c r="DO199" s="134">
        <v>-4</v>
      </c>
      <c r="DP199" s="135"/>
      <c r="DQ199" s="136"/>
      <c r="DR199" s="128"/>
      <c r="DS199" s="134"/>
      <c r="DT199" s="135"/>
      <c r="DU199" s="136"/>
      <c r="DV199" s="128"/>
      <c r="DW199" s="134"/>
      <c r="DX199" s="135"/>
      <c r="DY199" s="136"/>
      <c r="DZ199" s="128"/>
      <c r="EA199" s="134"/>
      <c r="EB199" s="135"/>
      <c r="EC199" s="136"/>
      <c r="ED199" s="95">
        <v>275</v>
      </c>
      <c r="EE199" s="134">
        <v>-5</v>
      </c>
      <c r="EF199" s="135"/>
      <c r="EG199" s="136"/>
      <c r="EH199" s="128"/>
      <c r="EI199" s="134"/>
      <c r="EJ199" s="135"/>
      <c r="EK199" s="136"/>
      <c r="EL199" s="128"/>
      <c r="EM199" s="134"/>
      <c r="EN199" s="135"/>
      <c r="EO199" s="136"/>
      <c r="EP199" s="128"/>
      <c r="EQ199" s="134"/>
      <c r="ER199" s="135"/>
      <c r="ES199" s="136"/>
      <c r="ET199" s="95">
        <v>281</v>
      </c>
      <c r="EU199" s="134" t="s">
        <v>5</v>
      </c>
      <c r="EV199" s="135"/>
      <c r="EW199" s="136"/>
      <c r="EX199" s="128"/>
      <c r="EY199" s="134"/>
      <c r="EZ199" s="135"/>
      <c r="FA199" s="136"/>
      <c r="FB199" s="128"/>
      <c r="FC199" s="134"/>
      <c r="FD199" s="135"/>
      <c r="FE199" s="136"/>
      <c r="FF199" s="128"/>
      <c r="FG199" s="134"/>
      <c r="FH199" s="135"/>
      <c r="FI199" s="136"/>
      <c r="FJ199" s="95">
        <v>302</v>
      </c>
      <c r="FK199" s="134">
        <v>5</v>
      </c>
      <c r="FL199" s="135"/>
      <c r="FM199" s="136"/>
      <c r="FN199" s="128"/>
      <c r="FO199" s="134"/>
      <c r="FP199" s="135"/>
      <c r="FQ199" s="136"/>
      <c r="FR199" s="128"/>
      <c r="FS199" s="134"/>
      <c r="FT199" s="135">
        <v>210</v>
      </c>
      <c r="FU199" s="136">
        <v>220</v>
      </c>
      <c r="FV199" s="128">
        <v>215</v>
      </c>
      <c r="FW199" s="134">
        <v>5</v>
      </c>
      <c r="FX199" s="135"/>
      <c r="FY199" s="136"/>
      <c r="FZ199" s="128"/>
      <c r="GA199" s="134"/>
      <c r="GB199" s="135"/>
      <c r="GC199" s="136"/>
      <c r="GD199" s="95">
        <v>355</v>
      </c>
      <c r="GE199" s="134">
        <v>-5</v>
      </c>
      <c r="GF199" s="135"/>
      <c r="GG199" s="136"/>
      <c r="GH199" s="128"/>
      <c r="GI199" s="134"/>
      <c r="GJ199" s="135"/>
      <c r="GK199" s="136"/>
      <c r="GL199" s="128"/>
      <c r="GM199" s="134"/>
      <c r="GN199" s="135"/>
      <c r="GO199" s="136"/>
      <c r="GP199" s="128"/>
      <c r="GQ199" s="134"/>
      <c r="GR199" s="78"/>
      <c r="GS199" s="93">
        <v>8</v>
      </c>
    </row>
    <row r="200" spans="1:201" ht="15.75" x14ac:dyDescent="0.25">
      <c r="A200">
        <v>9</v>
      </c>
      <c r="B200">
        <v>2013</v>
      </c>
      <c r="C200" s="71">
        <v>41522</v>
      </c>
      <c r="D200" s="78"/>
      <c r="E200" s="132"/>
      <c r="F200" s="95">
        <v>387</v>
      </c>
      <c r="G200" s="134">
        <v>10</v>
      </c>
      <c r="H200" s="135"/>
      <c r="I200" s="136"/>
      <c r="J200" s="128"/>
      <c r="K200" s="134"/>
      <c r="L200" s="135"/>
      <c r="M200" s="136"/>
      <c r="N200" s="128"/>
      <c r="O200" s="134"/>
      <c r="P200" s="135"/>
      <c r="Q200" s="136"/>
      <c r="R200" s="128"/>
      <c r="S200" s="134"/>
      <c r="T200" s="135"/>
      <c r="U200" s="136"/>
      <c r="V200" s="95">
        <v>331</v>
      </c>
      <c r="W200" s="134">
        <v>5</v>
      </c>
      <c r="X200" s="135"/>
      <c r="Y200" s="136"/>
      <c r="Z200" s="128"/>
      <c r="AA200" s="134"/>
      <c r="AB200" s="135"/>
      <c r="AC200" s="136"/>
      <c r="AD200" s="128"/>
      <c r="AE200" s="134"/>
      <c r="AF200" s="135"/>
      <c r="AG200" s="136"/>
      <c r="AH200" s="128"/>
      <c r="AI200" s="134"/>
      <c r="AJ200" s="135"/>
      <c r="AK200" s="136"/>
      <c r="AL200" s="95">
        <v>374</v>
      </c>
      <c r="AM200" s="134">
        <v>5</v>
      </c>
      <c r="AN200" s="135"/>
      <c r="AO200" s="136"/>
      <c r="AP200" s="128"/>
      <c r="AQ200" s="134"/>
      <c r="AR200" s="135"/>
      <c r="AS200" s="136"/>
      <c r="AT200" s="128"/>
      <c r="AU200" s="134"/>
      <c r="AV200" s="135"/>
      <c r="AW200" s="136"/>
      <c r="AX200" s="128"/>
      <c r="AY200" s="134"/>
      <c r="AZ200" s="135"/>
      <c r="BA200" s="136"/>
      <c r="BB200" s="95">
        <v>243</v>
      </c>
      <c r="BC200" s="134">
        <v>5</v>
      </c>
      <c r="BD200" s="135"/>
      <c r="BE200" s="136"/>
      <c r="BF200" s="128"/>
      <c r="BG200" s="134"/>
      <c r="BH200" s="135"/>
      <c r="BI200" s="136"/>
      <c r="BJ200" s="128"/>
      <c r="BK200" s="134"/>
      <c r="BL200" s="135"/>
      <c r="BM200" s="136"/>
      <c r="BN200" s="128"/>
      <c r="BO200" s="134"/>
      <c r="BP200" s="135"/>
      <c r="BQ200" s="136"/>
      <c r="BR200" s="95">
        <v>269</v>
      </c>
      <c r="BS200" s="134">
        <v>5</v>
      </c>
      <c r="BT200" s="135"/>
      <c r="BU200" s="136"/>
      <c r="BV200" s="128"/>
      <c r="BW200" s="134"/>
      <c r="BX200" s="135"/>
      <c r="BY200" s="136"/>
      <c r="BZ200" s="128"/>
      <c r="CA200" s="134"/>
      <c r="CB200" s="135"/>
      <c r="CC200" s="136"/>
      <c r="CD200" s="128"/>
      <c r="CE200" s="134"/>
      <c r="CF200" s="135"/>
      <c r="CG200" s="136"/>
      <c r="CH200" s="95">
        <v>278</v>
      </c>
      <c r="CI200" s="134">
        <v>4</v>
      </c>
      <c r="CJ200" s="135"/>
      <c r="CK200" s="136"/>
      <c r="CL200" s="128"/>
      <c r="CM200" s="134"/>
      <c r="CN200" s="135"/>
      <c r="CO200" s="136"/>
      <c r="CP200" s="128"/>
      <c r="CQ200" s="134"/>
      <c r="CR200" s="135"/>
      <c r="CS200" s="136"/>
      <c r="CT200" s="128"/>
      <c r="CU200" s="134"/>
      <c r="CV200" s="135"/>
      <c r="CW200" s="136"/>
      <c r="CX200" s="95">
        <v>311</v>
      </c>
      <c r="CY200" s="134">
        <v>4</v>
      </c>
      <c r="CZ200" s="135"/>
      <c r="DA200" s="136"/>
      <c r="DB200" s="128"/>
      <c r="DC200" s="134"/>
      <c r="DD200" s="135"/>
      <c r="DE200" s="136"/>
      <c r="DF200" s="128"/>
      <c r="DG200" s="134"/>
      <c r="DH200" s="135"/>
      <c r="DI200" s="136"/>
      <c r="DJ200" s="128"/>
      <c r="DK200" s="134"/>
      <c r="DL200" s="135"/>
      <c r="DM200" s="136"/>
      <c r="DN200" s="95">
        <v>281</v>
      </c>
      <c r="DO200" s="134">
        <v>4</v>
      </c>
      <c r="DP200" s="135"/>
      <c r="DQ200" s="136"/>
      <c r="DR200" s="128"/>
      <c r="DS200" s="134"/>
      <c r="DT200" s="135"/>
      <c r="DU200" s="136"/>
      <c r="DV200" s="128"/>
      <c r="DW200" s="134"/>
      <c r="DX200" s="135"/>
      <c r="DY200" s="136"/>
      <c r="DZ200" s="128"/>
      <c r="EA200" s="134"/>
      <c r="EB200" s="135"/>
      <c r="EC200" s="136"/>
      <c r="ED200" s="95">
        <v>287</v>
      </c>
      <c r="EE200" s="134">
        <v>12</v>
      </c>
      <c r="EF200" s="135"/>
      <c r="EG200" s="136"/>
      <c r="EH200" s="128"/>
      <c r="EI200" s="134"/>
      <c r="EJ200" s="135"/>
      <c r="EK200" s="136"/>
      <c r="EL200" s="128"/>
      <c r="EM200" s="134"/>
      <c r="EN200" s="135"/>
      <c r="EO200" s="136"/>
      <c r="EP200" s="128"/>
      <c r="EQ200" s="134"/>
      <c r="ER200" s="135"/>
      <c r="ES200" s="136"/>
      <c r="ET200" s="95">
        <v>287</v>
      </c>
      <c r="EU200" s="134">
        <v>6</v>
      </c>
      <c r="EV200" s="135"/>
      <c r="EW200" s="136"/>
      <c r="EX200" s="128"/>
      <c r="EY200" s="134"/>
      <c r="EZ200" s="135"/>
      <c r="FA200" s="136"/>
      <c r="FB200" s="128"/>
      <c r="FC200" s="134"/>
      <c r="FD200" s="135"/>
      <c r="FE200" s="136"/>
      <c r="FF200" s="128"/>
      <c r="FG200" s="134"/>
      <c r="FH200" s="135"/>
      <c r="FI200" s="136"/>
      <c r="FJ200" s="95">
        <v>302</v>
      </c>
      <c r="FK200" s="134" t="s">
        <v>5</v>
      </c>
      <c r="FL200" s="135"/>
      <c r="FM200" s="136"/>
      <c r="FN200" s="128"/>
      <c r="FO200" s="134"/>
      <c r="FP200" s="135"/>
      <c r="FQ200" s="136"/>
      <c r="FR200" s="128"/>
      <c r="FS200" s="134"/>
      <c r="FT200" s="137">
        <v>200</v>
      </c>
      <c r="FU200" s="138">
        <v>210</v>
      </c>
      <c r="FV200" s="128">
        <v>205</v>
      </c>
      <c r="FW200" s="134">
        <v>-10</v>
      </c>
      <c r="FX200" s="135"/>
      <c r="FY200" s="136"/>
      <c r="FZ200" s="128"/>
      <c r="GA200" s="134"/>
      <c r="GB200" s="135"/>
      <c r="GC200" s="136"/>
      <c r="GD200" s="95">
        <v>365</v>
      </c>
      <c r="GE200" s="134">
        <v>10</v>
      </c>
      <c r="GF200" s="135"/>
      <c r="GG200" s="136"/>
      <c r="GH200" s="128"/>
      <c r="GI200" s="134"/>
      <c r="GJ200" s="135"/>
      <c r="GK200" s="136"/>
      <c r="GL200" s="128"/>
      <c r="GM200" s="134"/>
      <c r="GN200" s="135"/>
      <c r="GO200" s="136"/>
      <c r="GP200" s="128"/>
      <c r="GQ200" s="134"/>
      <c r="GR200" s="78"/>
      <c r="GS200" s="93">
        <v>9</v>
      </c>
    </row>
    <row r="201" spans="1:201" ht="15.75" x14ac:dyDescent="0.25">
      <c r="A201">
        <v>9</v>
      </c>
      <c r="B201">
        <v>2013</v>
      </c>
      <c r="C201" s="71">
        <v>41529</v>
      </c>
      <c r="D201" s="78"/>
      <c r="E201" s="132"/>
      <c r="F201" s="95">
        <v>362</v>
      </c>
      <c r="G201" s="134">
        <v>-25</v>
      </c>
      <c r="H201" s="135"/>
      <c r="I201" s="136"/>
      <c r="J201" s="128"/>
      <c r="K201" s="134"/>
      <c r="L201" s="135"/>
      <c r="M201" s="136"/>
      <c r="N201" s="128"/>
      <c r="O201" s="134"/>
      <c r="P201" s="135"/>
      <c r="Q201" s="136"/>
      <c r="R201" s="128"/>
      <c r="S201" s="134"/>
      <c r="T201" s="135"/>
      <c r="U201" s="136"/>
      <c r="V201" s="95">
        <v>301</v>
      </c>
      <c r="W201" s="134">
        <v>-30</v>
      </c>
      <c r="X201" s="135"/>
      <c r="Y201" s="136"/>
      <c r="Z201" s="128"/>
      <c r="AA201" s="134"/>
      <c r="AB201" s="135"/>
      <c r="AC201" s="136"/>
      <c r="AD201" s="128"/>
      <c r="AE201" s="134"/>
      <c r="AF201" s="135"/>
      <c r="AG201" s="136"/>
      <c r="AH201" s="128"/>
      <c r="AI201" s="134"/>
      <c r="AJ201" s="135"/>
      <c r="AK201" s="136"/>
      <c r="AL201" s="95">
        <v>352</v>
      </c>
      <c r="AM201" s="134">
        <v>-22</v>
      </c>
      <c r="AN201" s="135"/>
      <c r="AO201" s="136"/>
      <c r="AP201" s="128"/>
      <c r="AQ201" s="134"/>
      <c r="AR201" s="135"/>
      <c r="AS201" s="136"/>
      <c r="AT201" s="128"/>
      <c r="AU201" s="134"/>
      <c r="AV201" s="135"/>
      <c r="AW201" s="136"/>
      <c r="AX201" s="128"/>
      <c r="AY201" s="134"/>
      <c r="AZ201" s="135"/>
      <c r="BA201" s="136"/>
      <c r="BB201" s="95">
        <v>230</v>
      </c>
      <c r="BC201" s="134">
        <v>-13</v>
      </c>
      <c r="BD201" s="135"/>
      <c r="BE201" s="136"/>
      <c r="BF201" s="128"/>
      <c r="BG201" s="134"/>
      <c r="BH201" s="135"/>
      <c r="BI201" s="136"/>
      <c r="BJ201" s="128"/>
      <c r="BK201" s="134"/>
      <c r="BL201" s="135"/>
      <c r="BM201" s="136"/>
      <c r="BN201" s="128"/>
      <c r="BO201" s="134"/>
      <c r="BP201" s="135"/>
      <c r="BQ201" s="136"/>
      <c r="BR201" s="95">
        <v>256</v>
      </c>
      <c r="BS201" s="134">
        <v>-13</v>
      </c>
      <c r="BT201" s="135"/>
      <c r="BU201" s="136"/>
      <c r="BV201" s="128"/>
      <c r="BW201" s="134"/>
      <c r="BX201" s="135"/>
      <c r="BY201" s="136"/>
      <c r="BZ201" s="128"/>
      <c r="CA201" s="134"/>
      <c r="CB201" s="135"/>
      <c r="CC201" s="136"/>
      <c r="CD201" s="128"/>
      <c r="CE201" s="134"/>
      <c r="CF201" s="135"/>
      <c r="CG201" s="136"/>
      <c r="CH201" s="95">
        <v>271</v>
      </c>
      <c r="CI201" s="134">
        <v>-7</v>
      </c>
      <c r="CJ201" s="135"/>
      <c r="CK201" s="136"/>
      <c r="CL201" s="128"/>
      <c r="CM201" s="134"/>
      <c r="CN201" s="135"/>
      <c r="CO201" s="136"/>
      <c r="CP201" s="128"/>
      <c r="CQ201" s="134"/>
      <c r="CR201" s="135"/>
      <c r="CS201" s="136"/>
      <c r="CT201" s="128"/>
      <c r="CU201" s="134"/>
      <c r="CV201" s="135"/>
      <c r="CW201" s="136"/>
      <c r="CX201" s="95">
        <v>308</v>
      </c>
      <c r="CY201" s="134">
        <v>-3</v>
      </c>
      <c r="CZ201" s="135"/>
      <c r="DA201" s="136"/>
      <c r="DB201" s="128"/>
      <c r="DC201" s="134"/>
      <c r="DD201" s="135"/>
      <c r="DE201" s="136"/>
      <c r="DF201" s="128"/>
      <c r="DG201" s="134"/>
      <c r="DH201" s="135"/>
      <c r="DI201" s="136"/>
      <c r="DJ201" s="128"/>
      <c r="DK201" s="134"/>
      <c r="DL201" s="135"/>
      <c r="DM201" s="136"/>
      <c r="DN201" s="95">
        <v>281</v>
      </c>
      <c r="DO201" s="134" t="s">
        <v>5</v>
      </c>
      <c r="DP201" s="135"/>
      <c r="DQ201" s="136"/>
      <c r="DR201" s="128"/>
      <c r="DS201" s="134"/>
      <c r="DT201" s="135"/>
      <c r="DU201" s="136"/>
      <c r="DV201" s="128"/>
      <c r="DW201" s="134"/>
      <c r="DX201" s="135"/>
      <c r="DY201" s="136"/>
      <c r="DZ201" s="128"/>
      <c r="EA201" s="134"/>
      <c r="EB201" s="135"/>
      <c r="EC201" s="136"/>
      <c r="ED201" s="95">
        <v>262</v>
      </c>
      <c r="EE201" s="134">
        <v>-25</v>
      </c>
      <c r="EF201" s="135"/>
      <c r="EG201" s="136"/>
      <c r="EH201" s="128"/>
      <c r="EI201" s="134"/>
      <c r="EJ201" s="135"/>
      <c r="EK201" s="136"/>
      <c r="EL201" s="128"/>
      <c r="EM201" s="134"/>
      <c r="EN201" s="135"/>
      <c r="EO201" s="136"/>
      <c r="EP201" s="128"/>
      <c r="EQ201" s="134"/>
      <c r="ER201" s="135"/>
      <c r="ES201" s="136"/>
      <c r="ET201" s="95">
        <v>247</v>
      </c>
      <c r="EU201" s="134">
        <v>-40</v>
      </c>
      <c r="EV201" s="135"/>
      <c r="EW201" s="136"/>
      <c r="EX201" s="128"/>
      <c r="EY201" s="134"/>
      <c r="EZ201" s="135"/>
      <c r="FA201" s="136"/>
      <c r="FB201" s="128"/>
      <c r="FC201" s="134"/>
      <c r="FD201" s="135"/>
      <c r="FE201" s="136"/>
      <c r="FF201" s="128"/>
      <c r="FG201" s="134"/>
      <c r="FH201" s="135"/>
      <c r="FI201" s="136"/>
      <c r="FJ201" s="95">
        <v>262</v>
      </c>
      <c r="FK201" s="134">
        <v>-40</v>
      </c>
      <c r="FL201" s="135"/>
      <c r="FM201" s="136"/>
      <c r="FN201" s="128"/>
      <c r="FO201" s="134"/>
      <c r="FP201" s="135"/>
      <c r="FQ201" s="136"/>
      <c r="FR201" s="128"/>
      <c r="FS201" s="134"/>
      <c r="FT201" s="137">
        <v>200</v>
      </c>
      <c r="FU201" s="138">
        <v>210</v>
      </c>
      <c r="FV201" s="128">
        <v>205</v>
      </c>
      <c r="FW201" s="134" t="s">
        <v>5</v>
      </c>
      <c r="FX201" s="135"/>
      <c r="FY201" s="136"/>
      <c r="FZ201" s="128"/>
      <c r="GA201" s="134"/>
      <c r="GB201" s="135"/>
      <c r="GC201" s="136"/>
      <c r="GD201" s="95">
        <v>360</v>
      </c>
      <c r="GE201" s="134">
        <v>-5</v>
      </c>
      <c r="GF201" s="135"/>
      <c r="GG201" s="136"/>
      <c r="GH201" s="128"/>
      <c r="GI201" s="134"/>
      <c r="GJ201" s="135"/>
      <c r="GK201" s="136"/>
      <c r="GL201" s="128"/>
      <c r="GM201" s="134"/>
      <c r="GN201" s="135"/>
      <c r="GO201" s="136"/>
      <c r="GP201" s="128"/>
      <c r="GQ201" s="134"/>
      <c r="GR201" s="78"/>
      <c r="GS201" s="93">
        <v>9</v>
      </c>
    </row>
    <row r="202" spans="1:201" ht="15.75" x14ac:dyDescent="0.25">
      <c r="A202">
        <v>9</v>
      </c>
      <c r="B202">
        <v>2013</v>
      </c>
      <c r="C202" s="71">
        <v>41536</v>
      </c>
      <c r="D202" s="141"/>
      <c r="E202" s="142"/>
      <c r="F202" s="96">
        <v>352</v>
      </c>
      <c r="G202" s="143"/>
      <c r="H202" s="144"/>
      <c r="I202" s="145"/>
      <c r="J202" s="146"/>
      <c r="K202" s="143"/>
      <c r="L202" s="144"/>
      <c r="M202" s="145"/>
      <c r="N202" s="146"/>
      <c r="O202" s="143"/>
      <c r="P202" s="144"/>
      <c r="Q202" s="145"/>
      <c r="R202" s="146"/>
      <c r="S202" s="143"/>
      <c r="T202" s="144"/>
      <c r="U202" s="145"/>
      <c r="V202" s="96">
        <v>301</v>
      </c>
      <c r="W202" s="143"/>
      <c r="X202" s="144"/>
      <c r="Y202" s="145"/>
      <c r="Z202" s="146"/>
      <c r="AA202" s="143"/>
      <c r="AB202" s="144"/>
      <c r="AC202" s="145"/>
      <c r="AD202" s="146"/>
      <c r="AE202" s="143"/>
      <c r="AF202" s="144"/>
      <c r="AG202" s="145"/>
      <c r="AH202" s="146"/>
      <c r="AI202" s="143"/>
      <c r="AJ202" s="144"/>
      <c r="AK202" s="145"/>
      <c r="AL202" s="96">
        <v>349.5</v>
      </c>
      <c r="AM202" s="143"/>
      <c r="AN202" s="144"/>
      <c r="AO202" s="145"/>
      <c r="AP202" s="146"/>
      <c r="AQ202" s="143"/>
      <c r="AR202" s="144"/>
      <c r="AS202" s="145"/>
      <c r="AT202" s="146"/>
      <c r="AU202" s="143"/>
      <c r="AV202" s="144"/>
      <c r="AW202" s="145"/>
      <c r="AX202" s="146"/>
      <c r="AY202" s="143"/>
      <c r="AZ202" s="144"/>
      <c r="BA202" s="145"/>
      <c r="BB202" s="96">
        <v>225</v>
      </c>
      <c r="BC202" s="143"/>
      <c r="BD202" s="144"/>
      <c r="BE202" s="145"/>
      <c r="BF202" s="146"/>
      <c r="BG202" s="143"/>
      <c r="BH202" s="144"/>
      <c r="BI202" s="145"/>
      <c r="BJ202" s="146"/>
      <c r="BK202" s="143"/>
      <c r="BL202" s="144"/>
      <c r="BM202" s="145"/>
      <c r="BN202" s="146"/>
      <c r="BO202" s="143"/>
      <c r="BP202" s="144"/>
      <c r="BQ202" s="145"/>
      <c r="BR202" s="96">
        <v>247</v>
      </c>
      <c r="BS202" s="143"/>
      <c r="BT202" s="144"/>
      <c r="BU202" s="145"/>
      <c r="BV202" s="146"/>
      <c r="BW202" s="143"/>
      <c r="BX202" s="144"/>
      <c r="BY202" s="145"/>
      <c r="BZ202" s="146"/>
      <c r="CA202" s="143"/>
      <c r="CB202" s="144"/>
      <c r="CC202" s="145"/>
      <c r="CD202" s="146"/>
      <c r="CE202" s="143"/>
      <c r="CF202" s="144"/>
      <c r="CG202" s="145"/>
      <c r="CH202" s="96">
        <v>271</v>
      </c>
      <c r="CI202" s="143"/>
      <c r="CJ202" s="144"/>
      <c r="CK202" s="145"/>
      <c r="CL202" s="146"/>
      <c r="CM202" s="143"/>
      <c r="CN202" s="144"/>
      <c r="CO202" s="145"/>
      <c r="CP202" s="146"/>
      <c r="CQ202" s="143"/>
      <c r="CR202" s="144"/>
      <c r="CS202" s="145"/>
      <c r="CT202" s="146"/>
      <c r="CU202" s="143"/>
      <c r="CV202" s="144"/>
      <c r="CW202" s="145"/>
      <c r="CX202" s="96">
        <v>306.5</v>
      </c>
      <c r="CY202" s="143"/>
      <c r="CZ202" s="144"/>
      <c r="DA202" s="145"/>
      <c r="DB202" s="146"/>
      <c r="DC202" s="143"/>
      <c r="DD202" s="144"/>
      <c r="DE202" s="145"/>
      <c r="DF202" s="146"/>
      <c r="DG202" s="143"/>
      <c r="DH202" s="144"/>
      <c r="DI202" s="145"/>
      <c r="DJ202" s="146"/>
      <c r="DK202" s="143"/>
      <c r="DL202" s="144"/>
      <c r="DM202" s="145"/>
      <c r="DN202" s="96">
        <v>278.5</v>
      </c>
      <c r="DO202" s="143"/>
      <c r="DP202" s="144"/>
      <c r="DQ202" s="145"/>
      <c r="DR202" s="146"/>
      <c r="DS202" s="143"/>
      <c r="DT202" s="144"/>
      <c r="DU202" s="145"/>
      <c r="DV202" s="146"/>
      <c r="DW202" s="143"/>
      <c r="DX202" s="144"/>
      <c r="DY202" s="145"/>
      <c r="DZ202" s="146"/>
      <c r="EA202" s="143"/>
      <c r="EB202" s="144"/>
      <c r="EC202" s="145"/>
      <c r="ED202" s="96">
        <v>255.5</v>
      </c>
      <c r="EE202" s="143"/>
      <c r="EF202" s="144"/>
      <c r="EG202" s="145"/>
      <c r="EH202" s="146"/>
      <c r="EI202" s="143"/>
      <c r="EJ202" s="144"/>
      <c r="EK202" s="145"/>
      <c r="EL202" s="146"/>
      <c r="EM202" s="143"/>
      <c r="EN202" s="144"/>
      <c r="EO202" s="145"/>
      <c r="EP202" s="146"/>
      <c r="EQ202" s="143"/>
      <c r="ER202" s="144"/>
      <c r="ES202" s="145"/>
      <c r="ET202" s="96">
        <v>234</v>
      </c>
      <c r="EU202" s="143"/>
      <c r="EV202" s="144"/>
      <c r="EW202" s="145"/>
      <c r="EX202" s="146"/>
      <c r="EY202" s="143"/>
      <c r="EZ202" s="144"/>
      <c r="FA202" s="145"/>
      <c r="FB202" s="146"/>
      <c r="FC202" s="143"/>
      <c r="FD202" s="144"/>
      <c r="FE202" s="145"/>
      <c r="FF202" s="146"/>
      <c r="FG202" s="143"/>
      <c r="FH202" s="144"/>
      <c r="FI202" s="145"/>
      <c r="FJ202" s="96">
        <v>267</v>
      </c>
      <c r="FK202" s="143"/>
      <c r="FL202" s="144"/>
      <c r="FM202" s="145"/>
      <c r="FN202" s="146"/>
      <c r="FO202" s="143"/>
      <c r="FP202" s="144"/>
      <c r="FQ202" s="145"/>
      <c r="FR202" s="146"/>
      <c r="FS202" s="143"/>
      <c r="FT202" s="147">
        <v>200</v>
      </c>
      <c r="FU202" s="148">
        <v>210</v>
      </c>
      <c r="FV202" s="146">
        <v>205</v>
      </c>
      <c r="FW202" s="143" t="s">
        <v>5</v>
      </c>
      <c r="FX202" s="144"/>
      <c r="FY202" s="145"/>
      <c r="FZ202" s="146"/>
      <c r="GA202" s="143"/>
      <c r="GB202" s="144"/>
      <c r="GC202" s="145"/>
      <c r="GD202" s="96">
        <v>359</v>
      </c>
      <c r="GE202" s="143"/>
      <c r="GF202" s="144"/>
      <c r="GG202" s="145"/>
      <c r="GH202" s="146"/>
      <c r="GI202" s="143"/>
      <c r="GJ202" s="144"/>
      <c r="GK202" s="145"/>
      <c r="GL202" s="146"/>
      <c r="GM202" s="143"/>
      <c r="GN202" s="144"/>
      <c r="GO202" s="145"/>
      <c r="GP202" s="146"/>
      <c r="GQ202" s="143"/>
      <c r="GR202" s="78"/>
      <c r="GS202" s="93">
        <v>9</v>
      </c>
    </row>
    <row r="203" spans="1:201" ht="15.75" x14ac:dyDescent="0.25">
      <c r="A203">
        <v>9</v>
      </c>
      <c r="B203">
        <v>2013</v>
      </c>
      <c r="C203" s="71">
        <v>41543</v>
      </c>
      <c r="D203" s="78"/>
      <c r="E203" s="132"/>
      <c r="F203" s="95">
        <v>342</v>
      </c>
      <c r="G203" s="134">
        <v>-20</v>
      </c>
      <c r="H203" s="135"/>
      <c r="I203" s="136"/>
      <c r="J203" s="128"/>
      <c r="K203" s="134"/>
      <c r="L203" s="135"/>
      <c r="M203" s="136"/>
      <c r="N203" s="128"/>
      <c r="O203" s="134"/>
      <c r="P203" s="135"/>
      <c r="Q203" s="136"/>
      <c r="R203" s="128"/>
      <c r="S203" s="134"/>
      <c r="T203" s="135"/>
      <c r="U203" s="136"/>
      <c r="V203" s="95">
        <v>301</v>
      </c>
      <c r="W203" s="134" t="s">
        <v>5</v>
      </c>
      <c r="X203" s="135"/>
      <c r="Y203" s="136"/>
      <c r="Z203" s="128"/>
      <c r="AA203" s="134"/>
      <c r="AB203" s="135"/>
      <c r="AC203" s="136"/>
      <c r="AD203" s="128"/>
      <c r="AE203" s="134"/>
      <c r="AF203" s="135"/>
      <c r="AG203" s="136"/>
      <c r="AH203" s="128"/>
      <c r="AI203" s="134"/>
      <c r="AJ203" s="135"/>
      <c r="AK203" s="136"/>
      <c r="AL203" s="95">
        <v>347</v>
      </c>
      <c r="AM203" s="134">
        <v>-5</v>
      </c>
      <c r="AN203" s="135"/>
      <c r="AO203" s="136"/>
      <c r="AP203" s="128"/>
      <c r="AQ203" s="134"/>
      <c r="AR203" s="135"/>
      <c r="AS203" s="136"/>
      <c r="AT203" s="128"/>
      <c r="AU203" s="134"/>
      <c r="AV203" s="135"/>
      <c r="AW203" s="136"/>
      <c r="AX203" s="128"/>
      <c r="AY203" s="134"/>
      <c r="AZ203" s="135"/>
      <c r="BA203" s="136"/>
      <c r="BB203" s="95">
        <v>220</v>
      </c>
      <c r="BC203" s="134">
        <v>-10</v>
      </c>
      <c r="BD203" s="135"/>
      <c r="BE203" s="136"/>
      <c r="BF203" s="128"/>
      <c r="BG203" s="134"/>
      <c r="BH203" s="135"/>
      <c r="BI203" s="136"/>
      <c r="BJ203" s="128"/>
      <c r="BK203" s="134"/>
      <c r="BL203" s="135"/>
      <c r="BM203" s="136"/>
      <c r="BN203" s="128"/>
      <c r="BO203" s="134"/>
      <c r="BP203" s="135"/>
      <c r="BQ203" s="136"/>
      <c r="BR203" s="95">
        <v>238</v>
      </c>
      <c r="BS203" s="134">
        <v>-18</v>
      </c>
      <c r="BT203" s="135"/>
      <c r="BU203" s="136"/>
      <c r="BV203" s="128"/>
      <c r="BW203" s="134"/>
      <c r="BX203" s="135"/>
      <c r="BY203" s="136"/>
      <c r="BZ203" s="128"/>
      <c r="CA203" s="134"/>
      <c r="CB203" s="135"/>
      <c r="CC203" s="136"/>
      <c r="CD203" s="128"/>
      <c r="CE203" s="134"/>
      <c r="CF203" s="135"/>
      <c r="CG203" s="136"/>
      <c r="CH203" s="95">
        <v>271</v>
      </c>
      <c r="CI203" s="134" t="s">
        <v>5</v>
      </c>
      <c r="CJ203" s="135"/>
      <c r="CK203" s="136"/>
      <c r="CL203" s="128"/>
      <c r="CM203" s="134"/>
      <c r="CN203" s="135"/>
      <c r="CO203" s="136"/>
      <c r="CP203" s="128"/>
      <c r="CQ203" s="134"/>
      <c r="CR203" s="135"/>
      <c r="CS203" s="136"/>
      <c r="CT203" s="128"/>
      <c r="CU203" s="134"/>
      <c r="CV203" s="135"/>
      <c r="CW203" s="136"/>
      <c r="CX203" s="95">
        <v>305</v>
      </c>
      <c r="CY203" s="134">
        <v>-3</v>
      </c>
      <c r="CZ203" s="135"/>
      <c r="DA203" s="136"/>
      <c r="DB203" s="128"/>
      <c r="DC203" s="134"/>
      <c r="DD203" s="135"/>
      <c r="DE203" s="136"/>
      <c r="DF203" s="128"/>
      <c r="DG203" s="134"/>
      <c r="DH203" s="135"/>
      <c r="DI203" s="136"/>
      <c r="DJ203" s="128"/>
      <c r="DK203" s="134"/>
      <c r="DL203" s="135"/>
      <c r="DM203" s="136"/>
      <c r="DN203" s="95">
        <v>276</v>
      </c>
      <c r="DO203" s="134">
        <v>-5</v>
      </c>
      <c r="DP203" s="135"/>
      <c r="DQ203" s="136"/>
      <c r="DR203" s="128"/>
      <c r="DS203" s="134"/>
      <c r="DT203" s="135"/>
      <c r="DU203" s="136"/>
      <c r="DV203" s="128"/>
      <c r="DW203" s="134"/>
      <c r="DX203" s="135"/>
      <c r="DY203" s="136"/>
      <c r="DZ203" s="128"/>
      <c r="EA203" s="134"/>
      <c r="EB203" s="135"/>
      <c r="EC203" s="136"/>
      <c r="ED203" s="95">
        <v>249</v>
      </c>
      <c r="EE203" s="134">
        <v>-13</v>
      </c>
      <c r="EF203" s="135"/>
      <c r="EG203" s="136"/>
      <c r="EH203" s="128"/>
      <c r="EI203" s="134"/>
      <c r="EJ203" s="135"/>
      <c r="EK203" s="136"/>
      <c r="EL203" s="128"/>
      <c r="EM203" s="134"/>
      <c r="EN203" s="135"/>
      <c r="EO203" s="136"/>
      <c r="EP203" s="128"/>
      <c r="EQ203" s="134"/>
      <c r="ER203" s="135"/>
      <c r="ES203" s="136"/>
      <c r="ET203" s="95">
        <v>221</v>
      </c>
      <c r="EU203" s="134">
        <v>-26</v>
      </c>
      <c r="EV203" s="135"/>
      <c r="EW203" s="136"/>
      <c r="EX203" s="128"/>
      <c r="EY203" s="134"/>
      <c r="EZ203" s="135"/>
      <c r="FA203" s="136"/>
      <c r="FB203" s="128"/>
      <c r="FC203" s="134"/>
      <c r="FD203" s="135"/>
      <c r="FE203" s="136"/>
      <c r="FF203" s="128"/>
      <c r="FG203" s="134"/>
      <c r="FH203" s="135"/>
      <c r="FI203" s="136"/>
      <c r="FJ203" s="95">
        <v>272</v>
      </c>
      <c r="FK203" s="134">
        <v>10</v>
      </c>
      <c r="FL203" s="135"/>
      <c r="FM203" s="136"/>
      <c r="FN203" s="128"/>
      <c r="FO203" s="134"/>
      <c r="FP203" s="135"/>
      <c r="FQ203" s="136"/>
      <c r="FR203" s="128"/>
      <c r="FS203" s="134"/>
      <c r="FT203" s="135">
        <v>195</v>
      </c>
      <c r="FU203" s="136">
        <v>205</v>
      </c>
      <c r="FV203" s="128">
        <v>200</v>
      </c>
      <c r="FW203" s="134">
        <v>-5</v>
      </c>
      <c r="FX203" s="135"/>
      <c r="FY203" s="136"/>
      <c r="FZ203" s="128"/>
      <c r="GA203" s="134"/>
      <c r="GB203" s="135"/>
      <c r="GC203" s="136"/>
      <c r="GD203" s="95">
        <v>358</v>
      </c>
      <c r="GE203" s="134">
        <v>-2</v>
      </c>
      <c r="GF203" s="135"/>
      <c r="GG203" s="136"/>
      <c r="GH203" s="128"/>
      <c r="GI203" s="134"/>
      <c r="GJ203" s="135"/>
      <c r="GK203" s="136"/>
      <c r="GL203" s="128"/>
      <c r="GM203" s="134"/>
      <c r="GN203" s="135"/>
      <c r="GO203" s="136"/>
      <c r="GP203" s="128"/>
      <c r="GQ203" s="134"/>
      <c r="GR203" s="78"/>
      <c r="GS203" s="93">
        <v>9</v>
      </c>
    </row>
    <row r="204" spans="1:201" ht="15.75" x14ac:dyDescent="0.25">
      <c r="A204">
        <v>10</v>
      </c>
      <c r="B204">
        <v>2013</v>
      </c>
      <c r="C204" s="71">
        <v>41550</v>
      </c>
      <c r="D204" s="78"/>
      <c r="E204" s="132"/>
      <c r="F204" s="95">
        <v>344</v>
      </c>
      <c r="G204" s="134">
        <v>2</v>
      </c>
      <c r="H204" s="135"/>
      <c r="I204" s="136"/>
      <c r="J204" s="128"/>
      <c r="K204" s="134"/>
      <c r="L204" s="135"/>
      <c r="M204" s="136"/>
      <c r="N204" s="128"/>
      <c r="O204" s="134"/>
      <c r="P204" s="135"/>
      <c r="Q204" s="136"/>
      <c r="R204" s="128"/>
      <c r="S204" s="134"/>
      <c r="T204" s="135"/>
      <c r="U204" s="136"/>
      <c r="V204" s="95">
        <v>303</v>
      </c>
      <c r="W204" s="134">
        <v>2</v>
      </c>
      <c r="X204" s="135"/>
      <c r="Y204" s="136"/>
      <c r="Z204" s="128"/>
      <c r="AA204" s="134"/>
      <c r="AB204" s="135"/>
      <c r="AC204" s="136"/>
      <c r="AD204" s="128"/>
      <c r="AE204" s="134"/>
      <c r="AF204" s="135"/>
      <c r="AG204" s="136"/>
      <c r="AH204" s="128"/>
      <c r="AI204" s="134"/>
      <c r="AJ204" s="135"/>
      <c r="AK204" s="136"/>
      <c r="AL204" s="95">
        <v>352</v>
      </c>
      <c r="AM204" s="134">
        <v>5</v>
      </c>
      <c r="AN204" s="135"/>
      <c r="AO204" s="136"/>
      <c r="AP204" s="128"/>
      <c r="AQ204" s="134"/>
      <c r="AR204" s="135"/>
      <c r="AS204" s="136"/>
      <c r="AT204" s="128"/>
      <c r="AU204" s="134"/>
      <c r="AV204" s="135"/>
      <c r="AW204" s="136"/>
      <c r="AX204" s="128"/>
      <c r="AY204" s="134"/>
      <c r="AZ204" s="135"/>
      <c r="BA204" s="136"/>
      <c r="BB204" s="95">
        <v>210</v>
      </c>
      <c r="BC204" s="134">
        <v>-10</v>
      </c>
      <c r="BD204" s="135"/>
      <c r="BE204" s="136"/>
      <c r="BF204" s="128"/>
      <c r="BG204" s="134"/>
      <c r="BH204" s="135"/>
      <c r="BI204" s="136"/>
      <c r="BJ204" s="128"/>
      <c r="BK204" s="134"/>
      <c r="BL204" s="135"/>
      <c r="BM204" s="136"/>
      <c r="BN204" s="128"/>
      <c r="BO204" s="134"/>
      <c r="BP204" s="135"/>
      <c r="BQ204" s="136"/>
      <c r="BR204" s="95">
        <v>235</v>
      </c>
      <c r="BS204" s="134">
        <v>-3</v>
      </c>
      <c r="BT204" s="135"/>
      <c r="BU204" s="136"/>
      <c r="BV204" s="128"/>
      <c r="BW204" s="134"/>
      <c r="BX204" s="135"/>
      <c r="BY204" s="136"/>
      <c r="BZ204" s="128"/>
      <c r="CA204" s="134"/>
      <c r="CB204" s="135"/>
      <c r="CC204" s="136"/>
      <c r="CD204" s="128"/>
      <c r="CE204" s="134"/>
      <c r="CF204" s="135"/>
      <c r="CG204" s="136"/>
      <c r="CH204" s="95">
        <v>273</v>
      </c>
      <c r="CI204" s="134">
        <v>2</v>
      </c>
      <c r="CJ204" s="135"/>
      <c r="CK204" s="136"/>
      <c r="CL204" s="128"/>
      <c r="CM204" s="134"/>
      <c r="CN204" s="135"/>
      <c r="CO204" s="136"/>
      <c r="CP204" s="128"/>
      <c r="CQ204" s="134"/>
      <c r="CR204" s="135"/>
      <c r="CS204" s="136"/>
      <c r="CT204" s="128"/>
      <c r="CU204" s="134"/>
      <c r="CV204" s="135"/>
      <c r="CW204" s="136"/>
      <c r="CX204" s="95">
        <v>307</v>
      </c>
      <c r="CY204" s="134">
        <v>2</v>
      </c>
      <c r="CZ204" s="135"/>
      <c r="DA204" s="136"/>
      <c r="DB204" s="128"/>
      <c r="DC204" s="134"/>
      <c r="DD204" s="135"/>
      <c r="DE204" s="136"/>
      <c r="DF204" s="128"/>
      <c r="DG204" s="134"/>
      <c r="DH204" s="135"/>
      <c r="DI204" s="136"/>
      <c r="DJ204" s="128"/>
      <c r="DK204" s="134"/>
      <c r="DL204" s="135"/>
      <c r="DM204" s="136"/>
      <c r="DN204" s="95">
        <v>278</v>
      </c>
      <c r="DO204" s="134">
        <v>2</v>
      </c>
      <c r="DP204" s="135"/>
      <c r="DQ204" s="136"/>
      <c r="DR204" s="128"/>
      <c r="DS204" s="134"/>
      <c r="DT204" s="135"/>
      <c r="DU204" s="136"/>
      <c r="DV204" s="128"/>
      <c r="DW204" s="134"/>
      <c r="DX204" s="135"/>
      <c r="DY204" s="136"/>
      <c r="DZ204" s="128"/>
      <c r="EA204" s="134"/>
      <c r="EB204" s="135"/>
      <c r="EC204" s="136"/>
      <c r="ED204" s="95">
        <v>249</v>
      </c>
      <c r="EE204" s="134" t="s">
        <v>5</v>
      </c>
      <c r="EF204" s="135"/>
      <c r="EG204" s="136"/>
      <c r="EH204" s="128"/>
      <c r="EI204" s="134"/>
      <c r="EJ204" s="135"/>
      <c r="EK204" s="136"/>
      <c r="EL204" s="128"/>
      <c r="EM204" s="134"/>
      <c r="EN204" s="135"/>
      <c r="EO204" s="136"/>
      <c r="EP204" s="128"/>
      <c r="EQ204" s="134"/>
      <c r="ER204" s="135"/>
      <c r="ES204" s="136"/>
      <c r="ET204" s="95">
        <v>218</v>
      </c>
      <c r="EU204" s="134">
        <v>-3</v>
      </c>
      <c r="EV204" s="135"/>
      <c r="EW204" s="136"/>
      <c r="EX204" s="128"/>
      <c r="EY204" s="134"/>
      <c r="EZ204" s="135"/>
      <c r="FA204" s="136"/>
      <c r="FB204" s="128"/>
      <c r="FC204" s="134"/>
      <c r="FD204" s="135"/>
      <c r="FE204" s="136"/>
      <c r="FF204" s="128"/>
      <c r="FG204" s="134"/>
      <c r="FH204" s="135"/>
      <c r="FI204" s="136"/>
      <c r="FJ204" s="95">
        <v>297</v>
      </c>
      <c r="FK204" s="134">
        <v>25</v>
      </c>
      <c r="FL204" s="135"/>
      <c r="FM204" s="136"/>
      <c r="FN204" s="128"/>
      <c r="FO204" s="134"/>
      <c r="FP204" s="135"/>
      <c r="FQ204" s="136"/>
      <c r="FR204" s="128"/>
      <c r="FS204" s="134"/>
      <c r="FT204" s="135">
        <v>190</v>
      </c>
      <c r="FU204" s="136">
        <v>200</v>
      </c>
      <c r="FV204" s="128">
        <v>195</v>
      </c>
      <c r="FW204" s="134">
        <v>-5</v>
      </c>
      <c r="FX204" s="135"/>
      <c r="FY204" s="136"/>
      <c r="FZ204" s="128"/>
      <c r="GA204" s="134"/>
      <c r="GB204" s="135"/>
      <c r="GC204" s="136"/>
      <c r="GD204" s="95">
        <v>360</v>
      </c>
      <c r="GE204" s="134">
        <v>2</v>
      </c>
      <c r="GF204" s="135"/>
      <c r="GG204" s="136"/>
      <c r="GH204" s="128"/>
      <c r="GI204" s="134"/>
      <c r="GJ204" s="135"/>
      <c r="GK204" s="136"/>
      <c r="GL204" s="128"/>
      <c r="GM204" s="134"/>
      <c r="GN204" s="135"/>
      <c r="GO204" s="136"/>
      <c r="GP204" s="128"/>
      <c r="GQ204" s="134"/>
      <c r="GR204" s="78"/>
      <c r="GS204" s="93">
        <v>10</v>
      </c>
    </row>
    <row r="205" spans="1:201" ht="15.75" x14ac:dyDescent="0.25">
      <c r="A205">
        <v>10</v>
      </c>
      <c r="B205">
        <v>2013</v>
      </c>
      <c r="C205" s="71">
        <v>41557</v>
      </c>
      <c r="D205" s="78"/>
      <c r="E205" s="132"/>
      <c r="F205" s="95">
        <v>344</v>
      </c>
      <c r="G205" s="134" t="s">
        <v>5</v>
      </c>
      <c r="H205" s="135"/>
      <c r="I205" s="136"/>
      <c r="J205" s="128"/>
      <c r="K205" s="134"/>
      <c r="L205" s="135"/>
      <c r="M205" s="136"/>
      <c r="N205" s="128"/>
      <c r="O205" s="134"/>
      <c r="P205" s="135"/>
      <c r="Q205" s="136"/>
      <c r="R205" s="128"/>
      <c r="S205" s="134"/>
      <c r="T205" s="135"/>
      <c r="U205" s="136"/>
      <c r="V205" s="95">
        <v>303</v>
      </c>
      <c r="W205" s="134" t="s">
        <v>5</v>
      </c>
      <c r="X205" s="135"/>
      <c r="Y205" s="136"/>
      <c r="Z205" s="128"/>
      <c r="AA205" s="134"/>
      <c r="AB205" s="135"/>
      <c r="AC205" s="136"/>
      <c r="AD205" s="128"/>
      <c r="AE205" s="134"/>
      <c r="AF205" s="135"/>
      <c r="AG205" s="136"/>
      <c r="AH205" s="128"/>
      <c r="AI205" s="134"/>
      <c r="AJ205" s="135"/>
      <c r="AK205" s="136"/>
      <c r="AL205" s="95">
        <v>352</v>
      </c>
      <c r="AM205" s="134" t="s">
        <v>5</v>
      </c>
      <c r="AN205" s="135"/>
      <c r="AO205" s="136"/>
      <c r="AP205" s="128"/>
      <c r="AQ205" s="134"/>
      <c r="AR205" s="135"/>
      <c r="AS205" s="136"/>
      <c r="AT205" s="128"/>
      <c r="AU205" s="134"/>
      <c r="AV205" s="135"/>
      <c r="AW205" s="136"/>
      <c r="AX205" s="128"/>
      <c r="AY205" s="134"/>
      <c r="AZ205" s="135"/>
      <c r="BA205" s="136"/>
      <c r="BB205" s="95">
        <v>210</v>
      </c>
      <c r="BC205" s="134" t="s">
        <v>5</v>
      </c>
      <c r="BD205" s="135"/>
      <c r="BE205" s="136"/>
      <c r="BF205" s="128"/>
      <c r="BG205" s="134"/>
      <c r="BH205" s="135"/>
      <c r="BI205" s="136"/>
      <c r="BJ205" s="128"/>
      <c r="BK205" s="134"/>
      <c r="BL205" s="135"/>
      <c r="BM205" s="136"/>
      <c r="BN205" s="128"/>
      <c r="BO205" s="134"/>
      <c r="BP205" s="135"/>
      <c r="BQ205" s="136"/>
      <c r="BR205" s="95">
        <v>235</v>
      </c>
      <c r="BS205" s="134" t="s">
        <v>5</v>
      </c>
      <c r="BT205" s="135"/>
      <c r="BU205" s="136"/>
      <c r="BV205" s="128"/>
      <c r="BW205" s="134"/>
      <c r="BX205" s="135"/>
      <c r="BY205" s="136"/>
      <c r="BZ205" s="128"/>
      <c r="CA205" s="134"/>
      <c r="CB205" s="135"/>
      <c r="CC205" s="136"/>
      <c r="CD205" s="128"/>
      <c r="CE205" s="134"/>
      <c r="CF205" s="135"/>
      <c r="CG205" s="136"/>
      <c r="CH205" s="95">
        <v>273</v>
      </c>
      <c r="CI205" s="134" t="s">
        <v>5</v>
      </c>
      <c r="CJ205" s="135"/>
      <c r="CK205" s="136"/>
      <c r="CL205" s="128"/>
      <c r="CM205" s="134"/>
      <c r="CN205" s="135"/>
      <c r="CO205" s="136"/>
      <c r="CP205" s="128"/>
      <c r="CQ205" s="134"/>
      <c r="CR205" s="135"/>
      <c r="CS205" s="136"/>
      <c r="CT205" s="128"/>
      <c r="CU205" s="134"/>
      <c r="CV205" s="135"/>
      <c r="CW205" s="136"/>
      <c r="CX205" s="95">
        <v>307</v>
      </c>
      <c r="CY205" s="134" t="s">
        <v>5</v>
      </c>
      <c r="CZ205" s="135"/>
      <c r="DA205" s="136"/>
      <c r="DB205" s="128"/>
      <c r="DC205" s="134"/>
      <c r="DD205" s="135"/>
      <c r="DE205" s="136"/>
      <c r="DF205" s="128"/>
      <c r="DG205" s="134"/>
      <c r="DH205" s="135"/>
      <c r="DI205" s="136"/>
      <c r="DJ205" s="128"/>
      <c r="DK205" s="134"/>
      <c r="DL205" s="135"/>
      <c r="DM205" s="136"/>
      <c r="DN205" s="95">
        <v>278</v>
      </c>
      <c r="DO205" s="134" t="s">
        <v>5</v>
      </c>
      <c r="DP205" s="135"/>
      <c r="DQ205" s="136"/>
      <c r="DR205" s="128"/>
      <c r="DS205" s="134"/>
      <c r="DT205" s="135"/>
      <c r="DU205" s="136"/>
      <c r="DV205" s="128"/>
      <c r="DW205" s="134"/>
      <c r="DX205" s="135"/>
      <c r="DY205" s="136"/>
      <c r="DZ205" s="128"/>
      <c r="EA205" s="134"/>
      <c r="EB205" s="135"/>
      <c r="EC205" s="136"/>
      <c r="ED205" s="95">
        <v>249</v>
      </c>
      <c r="EE205" s="134" t="s">
        <v>5</v>
      </c>
      <c r="EF205" s="135"/>
      <c r="EG205" s="136"/>
      <c r="EH205" s="128"/>
      <c r="EI205" s="134"/>
      <c r="EJ205" s="135"/>
      <c r="EK205" s="136"/>
      <c r="EL205" s="128"/>
      <c r="EM205" s="134"/>
      <c r="EN205" s="135"/>
      <c r="EO205" s="136"/>
      <c r="EP205" s="128"/>
      <c r="EQ205" s="134"/>
      <c r="ER205" s="135"/>
      <c r="ES205" s="136"/>
      <c r="ET205" s="95">
        <v>218</v>
      </c>
      <c r="EU205" s="134" t="s">
        <v>5</v>
      </c>
      <c r="EV205" s="135"/>
      <c r="EW205" s="136"/>
      <c r="EX205" s="128"/>
      <c r="EY205" s="134"/>
      <c r="EZ205" s="135"/>
      <c r="FA205" s="136"/>
      <c r="FB205" s="128"/>
      <c r="FC205" s="134"/>
      <c r="FD205" s="135"/>
      <c r="FE205" s="136"/>
      <c r="FF205" s="128"/>
      <c r="FG205" s="134"/>
      <c r="FH205" s="135"/>
      <c r="FI205" s="136"/>
      <c r="FJ205" s="95">
        <v>297</v>
      </c>
      <c r="FK205" s="134" t="s">
        <v>5</v>
      </c>
      <c r="FL205" s="135"/>
      <c r="FM205" s="136"/>
      <c r="FN205" s="128"/>
      <c r="FO205" s="134"/>
      <c r="FP205" s="135"/>
      <c r="FQ205" s="136"/>
      <c r="FR205" s="128"/>
      <c r="FS205" s="134"/>
      <c r="FT205" s="137">
        <v>280</v>
      </c>
      <c r="FU205" s="138">
        <v>290</v>
      </c>
      <c r="FV205" s="128">
        <v>285</v>
      </c>
      <c r="FW205" s="134">
        <v>90</v>
      </c>
      <c r="FX205" s="135"/>
      <c r="FY205" s="136"/>
      <c r="FZ205" s="128"/>
      <c r="GA205" s="134"/>
      <c r="GB205" s="135"/>
      <c r="GC205" s="136"/>
      <c r="GD205" s="95">
        <v>360</v>
      </c>
      <c r="GE205" s="134" t="s">
        <v>5</v>
      </c>
      <c r="GF205" s="135"/>
      <c r="GG205" s="136"/>
      <c r="GH205" s="128"/>
      <c r="GI205" s="134"/>
      <c r="GJ205" s="135"/>
      <c r="GK205" s="136"/>
      <c r="GL205" s="128"/>
      <c r="GM205" s="134"/>
      <c r="GN205" s="135"/>
      <c r="GO205" s="136"/>
      <c r="GP205" s="128"/>
      <c r="GQ205" s="134"/>
      <c r="GR205" s="78"/>
      <c r="GS205" s="93">
        <v>10</v>
      </c>
    </row>
    <row r="206" spans="1:201" ht="15.75" x14ac:dyDescent="0.25">
      <c r="A206">
        <v>10</v>
      </c>
      <c r="B206">
        <v>2013</v>
      </c>
      <c r="C206" s="71">
        <v>41564</v>
      </c>
      <c r="D206" s="141"/>
      <c r="E206" s="142"/>
      <c r="F206" s="96">
        <v>346.5</v>
      </c>
      <c r="G206" s="143"/>
      <c r="H206" s="144"/>
      <c r="I206" s="145"/>
      <c r="J206" s="146"/>
      <c r="K206" s="143"/>
      <c r="L206" s="144"/>
      <c r="M206" s="145"/>
      <c r="N206" s="146"/>
      <c r="O206" s="143"/>
      <c r="P206" s="144"/>
      <c r="Q206" s="145"/>
      <c r="R206" s="146"/>
      <c r="S206" s="143"/>
      <c r="T206" s="144"/>
      <c r="U206" s="145"/>
      <c r="V206" s="96">
        <v>306.5</v>
      </c>
      <c r="W206" s="143"/>
      <c r="X206" s="144"/>
      <c r="Y206" s="145"/>
      <c r="Z206" s="146"/>
      <c r="AA206" s="143"/>
      <c r="AB206" s="144"/>
      <c r="AC206" s="145"/>
      <c r="AD206" s="146"/>
      <c r="AE206" s="143"/>
      <c r="AF206" s="144"/>
      <c r="AG206" s="145"/>
      <c r="AH206" s="146"/>
      <c r="AI206" s="143"/>
      <c r="AJ206" s="144"/>
      <c r="AK206" s="145"/>
      <c r="AL206" s="96">
        <v>355.5</v>
      </c>
      <c r="AM206" s="143"/>
      <c r="AN206" s="144"/>
      <c r="AO206" s="145"/>
      <c r="AP206" s="146"/>
      <c r="AQ206" s="143"/>
      <c r="AR206" s="144"/>
      <c r="AS206" s="145"/>
      <c r="AT206" s="146"/>
      <c r="AU206" s="143"/>
      <c r="AV206" s="144"/>
      <c r="AW206" s="145"/>
      <c r="AX206" s="146"/>
      <c r="AY206" s="143"/>
      <c r="AZ206" s="144"/>
      <c r="BA206" s="145"/>
      <c r="BB206" s="96">
        <v>209</v>
      </c>
      <c r="BC206" s="143"/>
      <c r="BD206" s="144"/>
      <c r="BE206" s="145"/>
      <c r="BF206" s="146"/>
      <c r="BG206" s="143"/>
      <c r="BH206" s="144"/>
      <c r="BI206" s="145"/>
      <c r="BJ206" s="146"/>
      <c r="BK206" s="143"/>
      <c r="BL206" s="144"/>
      <c r="BM206" s="145"/>
      <c r="BN206" s="146"/>
      <c r="BO206" s="143"/>
      <c r="BP206" s="144"/>
      <c r="BQ206" s="145"/>
      <c r="BR206" s="96">
        <v>234</v>
      </c>
      <c r="BS206" s="143"/>
      <c r="BT206" s="144"/>
      <c r="BU206" s="145"/>
      <c r="BV206" s="146"/>
      <c r="BW206" s="143"/>
      <c r="BX206" s="144"/>
      <c r="BY206" s="145"/>
      <c r="BZ206" s="146"/>
      <c r="CA206" s="143"/>
      <c r="CB206" s="144"/>
      <c r="CC206" s="145"/>
      <c r="CD206" s="146"/>
      <c r="CE206" s="143"/>
      <c r="CF206" s="144"/>
      <c r="CG206" s="145"/>
      <c r="CH206" s="122">
        <v>247</v>
      </c>
      <c r="CI206" s="143"/>
      <c r="CJ206" s="144"/>
      <c r="CK206" s="145"/>
      <c r="CL206" s="146"/>
      <c r="CM206" s="143"/>
      <c r="CN206" s="144"/>
      <c r="CO206" s="145"/>
      <c r="CP206" s="146"/>
      <c r="CQ206" s="143"/>
      <c r="CR206" s="144"/>
      <c r="CS206" s="145"/>
      <c r="CT206" s="146"/>
      <c r="CU206" s="143"/>
      <c r="CV206" s="144"/>
      <c r="CW206" s="145"/>
      <c r="CX206" s="96">
        <v>300.5</v>
      </c>
      <c r="CY206" s="143"/>
      <c r="CZ206" s="144"/>
      <c r="DA206" s="145"/>
      <c r="DB206" s="146"/>
      <c r="DC206" s="143"/>
      <c r="DD206" s="144"/>
      <c r="DE206" s="145"/>
      <c r="DF206" s="146"/>
      <c r="DG206" s="143"/>
      <c r="DH206" s="144"/>
      <c r="DI206" s="145"/>
      <c r="DJ206" s="146"/>
      <c r="DK206" s="143"/>
      <c r="DL206" s="144"/>
      <c r="DM206" s="145"/>
      <c r="DN206" s="96">
        <v>275.5</v>
      </c>
      <c r="DO206" s="143"/>
      <c r="DP206" s="144"/>
      <c r="DQ206" s="145"/>
      <c r="DR206" s="146"/>
      <c r="DS206" s="143"/>
      <c r="DT206" s="144"/>
      <c r="DU206" s="145"/>
      <c r="DV206" s="146"/>
      <c r="DW206" s="143"/>
      <c r="DX206" s="144"/>
      <c r="DY206" s="145"/>
      <c r="DZ206" s="146"/>
      <c r="EA206" s="143"/>
      <c r="EB206" s="144"/>
      <c r="EC206" s="145"/>
      <c r="ED206" s="96">
        <v>251.5</v>
      </c>
      <c r="EE206" s="143"/>
      <c r="EF206" s="144"/>
      <c r="EG206" s="145"/>
      <c r="EH206" s="146"/>
      <c r="EI206" s="143"/>
      <c r="EJ206" s="144"/>
      <c r="EK206" s="145"/>
      <c r="EL206" s="146"/>
      <c r="EM206" s="143"/>
      <c r="EN206" s="144"/>
      <c r="EO206" s="145"/>
      <c r="EP206" s="146"/>
      <c r="EQ206" s="143"/>
      <c r="ER206" s="144"/>
      <c r="ES206" s="145"/>
      <c r="ET206" s="96">
        <v>224</v>
      </c>
      <c r="EU206" s="143"/>
      <c r="EV206" s="144"/>
      <c r="EW206" s="145"/>
      <c r="EX206" s="146"/>
      <c r="EY206" s="143"/>
      <c r="EZ206" s="144"/>
      <c r="FA206" s="145"/>
      <c r="FB206" s="146"/>
      <c r="FC206" s="143"/>
      <c r="FD206" s="144"/>
      <c r="FE206" s="145"/>
      <c r="FF206" s="146"/>
      <c r="FG206" s="143"/>
      <c r="FH206" s="144"/>
      <c r="FI206" s="145"/>
      <c r="FJ206" s="96">
        <v>293.5</v>
      </c>
      <c r="FK206" s="143"/>
      <c r="FL206" s="144"/>
      <c r="FM206" s="145"/>
      <c r="FN206" s="146"/>
      <c r="FO206" s="143"/>
      <c r="FP206" s="144"/>
      <c r="FQ206" s="145"/>
      <c r="FR206" s="146"/>
      <c r="FS206" s="143"/>
      <c r="FT206" s="147">
        <v>285</v>
      </c>
      <c r="FU206" s="148">
        <v>295</v>
      </c>
      <c r="FV206" s="146">
        <v>290</v>
      </c>
      <c r="FW206" s="143">
        <v>5</v>
      </c>
      <c r="FX206" s="144"/>
      <c r="FY206" s="145"/>
      <c r="FZ206" s="146"/>
      <c r="GA206" s="143"/>
      <c r="GB206" s="144"/>
      <c r="GC206" s="145"/>
      <c r="GD206" s="96">
        <v>355</v>
      </c>
      <c r="GE206" s="143"/>
      <c r="GF206" s="144"/>
      <c r="GG206" s="145"/>
      <c r="GH206" s="146"/>
      <c r="GI206" s="143"/>
      <c r="GJ206" s="144"/>
      <c r="GK206" s="145"/>
      <c r="GL206" s="146"/>
      <c r="GM206" s="143"/>
      <c r="GN206" s="144"/>
      <c r="GO206" s="145"/>
      <c r="GP206" s="146"/>
      <c r="GQ206" s="143"/>
      <c r="GR206" s="78"/>
      <c r="GS206" s="93">
        <v>10</v>
      </c>
    </row>
    <row r="207" spans="1:201" ht="15.75" x14ac:dyDescent="0.25">
      <c r="A207">
        <v>10</v>
      </c>
      <c r="B207">
        <v>2013</v>
      </c>
      <c r="C207" s="71">
        <v>41571</v>
      </c>
      <c r="D207" s="78"/>
      <c r="E207" s="132"/>
      <c r="F207" s="95">
        <v>349</v>
      </c>
      <c r="G207" s="134">
        <v>5</v>
      </c>
      <c r="H207" s="135"/>
      <c r="I207" s="136"/>
      <c r="J207" s="128"/>
      <c r="K207" s="134"/>
      <c r="L207" s="135"/>
      <c r="M207" s="136"/>
      <c r="N207" s="128"/>
      <c r="O207" s="134"/>
      <c r="P207" s="135"/>
      <c r="Q207" s="136"/>
      <c r="R207" s="128"/>
      <c r="S207" s="134"/>
      <c r="T207" s="135"/>
      <c r="U207" s="136"/>
      <c r="V207" s="95">
        <v>310</v>
      </c>
      <c r="W207" s="134">
        <v>7</v>
      </c>
      <c r="X207" s="135"/>
      <c r="Y207" s="136"/>
      <c r="Z207" s="128"/>
      <c r="AA207" s="134"/>
      <c r="AB207" s="135"/>
      <c r="AC207" s="136"/>
      <c r="AD207" s="128"/>
      <c r="AE207" s="134"/>
      <c r="AF207" s="135"/>
      <c r="AG207" s="136"/>
      <c r="AH207" s="128"/>
      <c r="AI207" s="134"/>
      <c r="AJ207" s="135"/>
      <c r="AK207" s="136"/>
      <c r="AL207" s="95">
        <v>359</v>
      </c>
      <c r="AM207" s="134">
        <v>7</v>
      </c>
      <c r="AN207" s="135"/>
      <c r="AO207" s="136"/>
      <c r="AP207" s="128"/>
      <c r="AQ207" s="134"/>
      <c r="AR207" s="135"/>
      <c r="AS207" s="136"/>
      <c r="AT207" s="128"/>
      <c r="AU207" s="134"/>
      <c r="AV207" s="135"/>
      <c r="AW207" s="136"/>
      <c r="AX207" s="128"/>
      <c r="AY207" s="134"/>
      <c r="AZ207" s="135"/>
      <c r="BA207" s="136"/>
      <c r="BB207" s="95">
        <v>208</v>
      </c>
      <c r="BC207" s="134">
        <v>-2</v>
      </c>
      <c r="BD207" s="135"/>
      <c r="BE207" s="136"/>
      <c r="BF207" s="128"/>
      <c r="BG207" s="134"/>
      <c r="BH207" s="135"/>
      <c r="BI207" s="136"/>
      <c r="BJ207" s="128"/>
      <c r="BK207" s="134"/>
      <c r="BL207" s="135"/>
      <c r="BM207" s="136"/>
      <c r="BN207" s="128"/>
      <c r="BO207" s="134"/>
      <c r="BP207" s="135"/>
      <c r="BQ207" s="136"/>
      <c r="BR207" s="95">
        <v>233</v>
      </c>
      <c r="BS207" s="134">
        <v>-2</v>
      </c>
      <c r="BT207" s="135"/>
      <c r="BU207" s="136"/>
      <c r="BV207" s="128"/>
      <c r="BW207" s="134"/>
      <c r="BX207" s="135"/>
      <c r="BY207" s="136"/>
      <c r="BZ207" s="128"/>
      <c r="CA207" s="134"/>
      <c r="CB207" s="135"/>
      <c r="CC207" s="136"/>
      <c r="CD207" s="128"/>
      <c r="CE207" s="134"/>
      <c r="CF207" s="135"/>
      <c r="CG207" s="136"/>
      <c r="CH207" s="95">
        <v>260</v>
      </c>
      <c r="CI207" s="134">
        <v>-13</v>
      </c>
      <c r="CJ207" s="135"/>
      <c r="CK207" s="136"/>
      <c r="CL207" s="128"/>
      <c r="CM207" s="134"/>
      <c r="CN207" s="135"/>
      <c r="CO207" s="136"/>
      <c r="CP207" s="128"/>
      <c r="CQ207" s="134"/>
      <c r="CR207" s="135"/>
      <c r="CS207" s="136"/>
      <c r="CT207" s="128"/>
      <c r="CU207" s="134"/>
      <c r="CV207" s="135"/>
      <c r="CW207" s="136"/>
      <c r="CX207" s="95">
        <v>294</v>
      </c>
      <c r="CY207" s="134">
        <v>-13</v>
      </c>
      <c r="CZ207" s="135"/>
      <c r="DA207" s="136"/>
      <c r="DB207" s="128"/>
      <c r="DC207" s="134"/>
      <c r="DD207" s="135"/>
      <c r="DE207" s="136"/>
      <c r="DF207" s="128"/>
      <c r="DG207" s="134"/>
      <c r="DH207" s="135"/>
      <c r="DI207" s="136"/>
      <c r="DJ207" s="128"/>
      <c r="DK207" s="134"/>
      <c r="DL207" s="135"/>
      <c r="DM207" s="136"/>
      <c r="DN207" s="95">
        <v>273</v>
      </c>
      <c r="DO207" s="134">
        <v>-5</v>
      </c>
      <c r="DP207" s="135"/>
      <c r="DQ207" s="136"/>
      <c r="DR207" s="128"/>
      <c r="DS207" s="134"/>
      <c r="DT207" s="135"/>
      <c r="DU207" s="136"/>
      <c r="DV207" s="128"/>
      <c r="DW207" s="134"/>
      <c r="DX207" s="135"/>
      <c r="DY207" s="136"/>
      <c r="DZ207" s="128"/>
      <c r="EA207" s="134"/>
      <c r="EB207" s="135"/>
      <c r="EC207" s="136"/>
      <c r="ED207" s="95">
        <v>254</v>
      </c>
      <c r="EE207" s="134">
        <v>5</v>
      </c>
      <c r="EF207" s="135"/>
      <c r="EG207" s="136"/>
      <c r="EH207" s="128"/>
      <c r="EI207" s="134"/>
      <c r="EJ207" s="135"/>
      <c r="EK207" s="136"/>
      <c r="EL207" s="128"/>
      <c r="EM207" s="134"/>
      <c r="EN207" s="135"/>
      <c r="EO207" s="136"/>
      <c r="EP207" s="128"/>
      <c r="EQ207" s="134"/>
      <c r="ER207" s="135"/>
      <c r="ES207" s="136"/>
      <c r="ET207" s="95">
        <v>230</v>
      </c>
      <c r="EU207" s="134">
        <v>12</v>
      </c>
      <c r="EV207" s="135"/>
      <c r="EW207" s="136"/>
      <c r="EX207" s="128"/>
      <c r="EY207" s="134"/>
      <c r="EZ207" s="135"/>
      <c r="FA207" s="136"/>
      <c r="FB207" s="128"/>
      <c r="FC207" s="134"/>
      <c r="FD207" s="135"/>
      <c r="FE207" s="136"/>
      <c r="FF207" s="128"/>
      <c r="FG207" s="134"/>
      <c r="FH207" s="135"/>
      <c r="FI207" s="136"/>
      <c r="FJ207" s="95">
        <v>290</v>
      </c>
      <c r="FK207" s="134">
        <v>-7</v>
      </c>
      <c r="FL207" s="135"/>
      <c r="FM207" s="136"/>
      <c r="FN207" s="128"/>
      <c r="FO207" s="134"/>
      <c r="FP207" s="135"/>
      <c r="FQ207" s="136"/>
      <c r="FR207" s="128"/>
      <c r="FS207" s="134"/>
      <c r="FT207" s="137">
        <v>285</v>
      </c>
      <c r="FU207" s="138">
        <v>295</v>
      </c>
      <c r="FV207" s="128">
        <v>290</v>
      </c>
      <c r="FW207" s="134" t="s">
        <v>5</v>
      </c>
      <c r="FX207" s="135"/>
      <c r="FY207" s="136"/>
      <c r="FZ207" s="128"/>
      <c r="GA207" s="134"/>
      <c r="GB207" s="135"/>
      <c r="GC207" s="136"/>
      <c r="GD207" s="95">
        <v>350</v>
      </c>
      <c r="GE207" s="134">
        <v>-10</v>
      </c>
      <c r="GF207" s="135"/>
      <c r="GG207" s="136"/>
      <c r="GH207" s="128"/>
      <c r="GI207" s="134"/>
      <c r="GJ207" s="135"/>
      <c r="GK207" s="136"/>
      <c r="GL207" s="128"/>
      <c r="GM207" s="134"/>
      <c r="GN207" s="135"/>
      <c r="GO207" s="136"/>
      <c r="GP207" s="128"/>
      <c r="GQ207" s="134"/>
      <c r="GR207" s="78"/>
      <c r="GS207" s="93">
        <v>10</v>
      </c>
    </row>
    <row r="208" spans="1:201" ht="15.75" x14ac:dyDescent="0.25">
      <c r="A208">
        <v>10</v>
      </c>
      <c r="B208">
        <v>2013</v>
      </c>
      <c r="C208" s="71">
        <v>41578</v>
      </c>
      <c r="D208" s="78"/>
      <c r="E208" s="132"/>
      <c r="F208" s="95">
        <v>359</v>
      </c>
      <c r="G208" s="134">
        <v>10</v>
      </c>
      <c r="H208" s="135"/>
      <c r="I208" s="136"/>
      <c r="J208" s="128"/>
      <c r="K208" s="134"/>
      <c r="L208" s="135"/>
      <c r="M208" s="136"/>
      <c r="N208" s="128"/>
      <c r="O208" s="134"/>
      <c r="P208" s="135"/>
      <c r="Q208" s="136"/>
      <c r="R208" s="128"/>
      <c r="S208" s="134"/>
      <c r="T208" s="135"/>
      <c r="U208" s="136"/>
      <c r="V208" s="95">
        <v>323</v>
      </c>
      <c r="W208" s="134">
        <v>13</v>
      </c>
      <c r="X208" s="135"/>
      <c r="Y208" s="136"/>
      <c r="Z208" s="128"/>
      <c r="AA208" s="134"/>
      <c r="AB208" s="135"/>
      <c r="AC208" s="136"/>
      <c r="AD208" s="128"/>
      <c r="AE208" s="134"/>
      <c r="AF208" s="135"/>
      <c r="AG208" s="136"/>
      <c r="AH208" s="128"/>
      <c r="AI208" s="134"/>
      <c r="AJ208" s="135"/>
      <c r="AK208" s="136"/>
      <c r="AL208" s="95">
        <v>372</v>
      </c>
      <c r="AM208" s="134">
        <v>13</v>
      </c>
      <c r="AN208" s="135"/>
      <c r="AO208" s="136"/>
      <c r="AP208" s="128"/>
      <c r="AQ208" s="134"/>
      <c r="AR208" s="135"/>
      <c r="AS208" s="136"/>
      <c r="AT208" s="128"/>
      <c r="AU208" s="134"/>
      <c r="AV208" s="135"/>
      <c r="AW208" s="136"/>
      <c r="AX208" s="128"/>
      <c r="AY208" s="134"/>
      <c r="AZ208" s="135"/>
      <c r="BA208" s="136"/>
      <c r="BB208" s="95">
        <v>200</v>
      </c>
      <c r="BC208" s="134">
        <v>-8</v>
      </c>
      <c r="BD208" s="135"/>
      <c r="BE208" s="136"/>
      <c r="BF208" s="128"/>
      <c r="BG208" s="134"/>
      <c r="BH208" s="135"/>
      <c r="BI208" s="136"/>
      <c r="BJ208" s="128"/>
      <c r="BK208" s="134"/>
      <c r="BL208" s="135"/>
      <c r="BM208" s="136"/>
      <c r="BN208" s="128"/>
      <c r="BO208" s="134"/>
      <c r="BP208" s="135"/>
      <c r="BQ208" s="136"/>
      <c r="BR208" s="95">
        <v>225</v>
      </c>
      <c r="BS208" s="134">
        <v>-8</v>
      </c>
      <c r="BT208" s="135"/>
      <c r="BU208" s="136"/>
      <c r="BV208" s="128"/>
      <c r="BW208" s="134"/>
      <c r="BX208" s="135"/>
      <c r="BY208" s="136"/>
      <c r="BZ208" s="128"/>
      <c r="CA208" s="134"/>
      <c r="CB208" s="135"/>
      <c r="CC208" s="136"/>
      <c r="CD208" s="128"/>
      <c r="CE208" s="134"/>
      <c r="CF208" s="135"/>
      <c r="CG208" s="136"/>
      <c r="CH208" s="95">
        <v>260</v>
      </c>
      <c r="CI208" s="134" t="s">
        <v>5</v>
      </c>
      <c r="CJ208" s="135"/>
      <c r="CK208" s="136"/>
      <c r="CL208" s="128"/>
      <c r="CM208" s="134"/>
      <c r="CN208" s="135"/>
      <c r="CO208" s="136"/>
      <c r="CP208" s="128"/>
      <c r="CQ208" s="134"/>
      <c r="CR208" s="135"/>
      <c r="CS208" s="136"/>
      <c r="CT208" s="128"/>
      <c r="CU208" s="134"/>
      <c r="CV208" s="135"/>
      <c r="CW208" s="136"/>
      <c r="CX208" s="95">
        <v>294</v>
      </c>
      <c r="CY208" s="134" t="s">
        <v>5</v>
      </c>
      <c r="CZ208" s="135"/>
      <c r="DA208" s="136"/>
      <c r="DB208" s="128"/>
      <c r="DC208" s="134"/>
      <c r="DD208" s="135"/>
      <c r="DE208" s="136"/>
      <c r="DF208" s="128"/>
      <c r="DG208" s="134"/>
      <c r="DH208" s="135"/>
      <c r="DI208" s="136"/>
      <c r="DJ208" s="128"/>
      <c r="DK208" s="134"/>
      <c r="DL208" s="135"/>
      <c r="DM208" s="136"/>
      <c r="DN208" s="95">
        <v>273</v>
      </c>
      <c r="DO208" s="134" t="s">
        <v>5</v>
      </c>
      <c r="DP208" s="135"/>
      <c r="DQ208" s="136"/>
      <c r="DR208" s="128"/>
      <c r="DS208" s="134"/>
      <c r="DT208" s="135"/>
      <c r="DU208" s="136"/>
      <c r="DV208" s="128"/>
      <c r="DW208" s="134"/>
      <c r="DX208" s="135"/>
      <c r="DY208" s="136"/>
      <c r="DZ208" s="128"/>
      <c r="EA208" s="134"/>
      <c r="EB208" s="135"/>
      <c r="EC208" s="136"/>
      <c r="ED208" s="95">
        <v>255</v>
      </c>
      <c r="EE208" s="134">
        <v>1</v>
      </c>
      <c r="EF208" s="135"/>
      <c r="EG208" s="136"/>
      <c r="EH208" s="128"/>
      <c r="EI208" s="134"/>
      <c r="EJ208" s="135"/>
      <c r="EK208" s="136"/>
      <c r="EL208" s="128"/>
      <c r="EM208" s="134"/>
      <c r="EN208" s="135"/>
      <c r="EO208" s="136"/>
      <c r="EP208" s="128"/>
      <c r="EQ208" s="134"/>
      <c r="ER208" s="135"/>
      <c r="ES208" s="136"/>
      <c r="ET208" s="95">
        <v>231</v>
      </c>
      <c r="EU208" s="134">
        <v>1</v>
      </c>
      <c r="EV208" s="135"/>
      <c r="EW208" s="136"/>
      <c r="EX208" s="128"/>
      <c r="EY208" s="134"/>
      <c r="EZ208" s="135"/>
      <c r="FA208" s="136"/>
      <c r="FB208" s="128"/>
      <c r="FC208" s="134"/>
      <c r="FD208" s="135"/>
      <c r="FE208" s="136"/>
      <c r="FF208" s="128"/>
      <c r="FG208" s="134"/>
      <c r="FH208" s="135"/>
      <c r="FI208" s="136"/>
      <c r="FJ208" s="95">
        <v>285</v>
      </c>
      <c r="FK208" s="134">
        <v>-5</v>
      </c>
      <c r="FL208" s="135"/>
      <c r="FM208" s="136"/>
      <c r="FN208" s="128"/>
      <c r="FO208" s="134"/>
      <c r="FP208" s="135"/>
      <c r="FQ208" s="136"/>
      <c r="FR208" s="128"/>
      <c r="FS208" s="134"/>
      <c r="FT208" s="135">
        <v>290</v>
      </c>
      <c r="FU208" s="136">
        <v>300</v>
      </c>
      <c r="FV208" s="128">
        <v>295</v>
      </c>
      <c r="FW208" s="134">
        <v>5</v>
      </c>
      <c r="FX208" s="135"/>
      <c r="FY208" s="136"/>
      <c r="FZ208" s="128"/>
      <c r="GA208" s="134"/>
      <c r="GB208" s="135"/>
      <c r="GC208" s="136"/>
      <c r="GD208" s="95">
        <v>350</v>
      </c>
      <c r="GE208" s="134" t="s">
        <v>5</v>
      </c>
      <c r="GF208" s="135"/>
      <c r="GG208" s="136"/>
      <c r="GH208" s="128"/>
      <c r="GI208" s="134"/>
      <c r="GJ208" s="135"/>
      <c r="GK208" s="136"/>
      <c r="GL208" s="128"/>
      <c r="GM208" s="134"/>
      <c r="GN208" s="135"/>
      <c r="GO208" s="136"/>
      <c r="GP208" s="128"/>
      <c r="GQ208" s="134"/>
      <c r="GR208" s="78"/>
      <c r="GS208" s="93">
        <v>10</v>
      </c>
    </row>
    <row r="209" spans="1:201" ht="15.75" x14ac:dyDescent="0.25">
      <c r="A209">
        <v>11</v>
      </c>
      <c r="B209">
        <v>2013</v>
      </c>
      <c r="C209" s="71">
        <v>41585</v>
      </c>
      <c r="D209" s="78"/>
      <c r="E209" s="132"/>
      <c r="F209" s="95">
        <v>359</v>
      </c>
      <c r="G209" s="134" t="s">
        <v>5</v>
      </c>
      <c r="H209" s="135"/>
      <c r="I209" s="136"/>
      <c r="J209" s="128"/>
      <c r="K209" s="134"/>
      <c r="L209" s="135"/>
      <c r="M209" s="136"/>
      <c r="N209" s="128"/>
      <c r="O209" s="134"/>
      <c r="P209" s="135"/>
      <c r="Q209" s="136"/>
      <c r="R209" s="128"/>
      <c r="S209" s="134"/>
      <c r="T209" s="135"/>
      <c r="U209" s="136"/>
      <c r="V209" s="95">
        <v>314</v>
      </c>
      <c r="W209" s="134">
        <v>-9</v>
      </c>
      <c r="X209" s="135"/>
      <c r="Y209" s="136"/>
      <c r="Z209" s="128"/>
      <c r="AA209" s="134"/>
      <c r="AB209" s="135"/>
      <c r="AC209" s="136"/>
      <c r="AD209" s="128"/>
      <c r="AE209" s="134"/>
      <c r="AF209" s="135"/>
      <c r="AG209" s="136"/>
      <c r="AH209" s="128"/>
      <c r="AI209" s="134"/>
      <c r="AJ209" s="135"/>
      <c r="AK209" s="136"/>
      <c r="AL209" s="95">
        <v>363</v>
      </c>
      <c r="AM209" s="134">
        <v>-9</v>
      </c>
      <c r="AN209" s="135"/>
      <c r="AO209" s="136"/>
      <c r="AP209" s="128"/>
      <c r="AQ209" s="134"/>
      <c r="AR209" s="135"/>
      <c r="AS209" s="136"/>
      <c r="AT209" s="128"/>
      <c r="AU209" s="134"/>
      <c r="AV209" s="135"/>
      <c r="AW209" s="136"/>
      <c r="AX209" s="128"/>
      <c r="AY209" s="134"/>
      <c r="AZ209" s="135"/>
      <c r="BA209" s="136"/>
      <c r="BB209" s="95">
        <v>205</v>
      </c>
      <c r="BC209" s="134">
        <v>5</v>
      </c>
      <c r="BD209" s="135"/>
      <c r="BE209" s="136"/>
      <c r="BF209" s="128"/>
      <c r="BG209" s="134"/>
      <c r="BH209" s="135"/>
      <c r="BI209" s="136"/>
      <c r="BJ209" s="128"/>
      <c r="BK209" s="134"/>
      <c r="BL209" s="135"/>
      <c r="BM209" s="136"/>
      <c r="BN209" s="128"/>
      <c r="BO209" s="134"/>
      <c r="BP209" s="135"/>
      <c r="BQ209" s="136"/>
      <c r="BR209" s="95">
        <v>235</v>
      </c>
      <c r="BS209" s="134">
        <v>10</v>
      </c>
      <c r="BT209" s="135"/>
      <c r="BU209" s="136"/>
      <c r="BV209" s="128"/>
      <c r="BW209" s="134"/>
      <c r="BX209" s="135"/>
      <c r="BY209" s="136"/>
      <c r="BZ209" s="128"/>
      <c r="CA209" s="134"/>
      <c r="CB209" s="135"/>
      <c r="CC209" s="136"/>
      <c r="CD209" s="128"/>
      <c r="CE209" s="134"/>
      <c r="CF209" s="135"/>
      <c r="CG209" s="136"/>
      <c r="CH209" s="95">
        <v>245</v>
      </c>
      <c r="CI209" s="134">
        <v>-15</v>
      </c>
      <c r="CJ209" s="135"/>
      <c r="CK209" s="136"/>
      <c r="CL209" s="128"/>
      <c r="CM209" s="134"/>
      <c r="CN209" s="135"/>
      <c r="CO209" s="136"/>
      <c r="CP209" s="128"/>
      <c r="CQ209" s="134"/>
      <c r="CR209" s="135"/>
      <c r="CS209" s="136"/>
      <c r="CT209" s="128"/>
      <c r="CU209" s="134"/>
      <c r="CV209" s="135"/>
      <c r="CW209" s="136"/>
      <c r="CX209" s="95">
        <v>299</v>
      </c>
      <c r="CY209" s="134">
        <v>5</v>
      </c>
      <c r="CZ209" s="135"/>
      <c r="DA209" s="136"/>
      <c r="DB209" s="128"/>
      <c r="DC209" s="134"/>
      <c r="DD209" s="135"/>
      <c r="DE209" s="136"/>
      <c r="DF209" s="128"/>
      <c r="DG209" s="134"/>
      <c r="DH209" s="135"/>
      <c r="DI209" s="136"/>
      <c r="DJ209" s="128"/>
      <c r="DK209" s="134"/>
      <c r="DL209" s="135"/>
      <c r="DM209" s="136"/>
      <c r="DN209" s="95">
        <v>248</v>
      </c>
      <c r="DO209" s="134">
        <v>-25</v>
      </c>
      <c r="DP209" s="135"/>
      <c r="DQ209" s="136"/>
      <c r="DR209" s="128"/>
      <c r="DS209" s="134"/>
      <c r="DT209" s="135"/>
      <c r="DU209" s="136"/>
      <c r="DV209" s="128"/>
      <c r="DW209" s="134"/>
      <c r="DX209" s="135"/>
      <c r="DY209" s="136"/>
      <c r="DZ209" s="128"/>
      <c r="EA209" s="134"/>
      <c r="EB209" s="135"/>
      <c r="EC209" s="136"/>
      <c r="ED209" s="95">
        <v>255</v>
      </c>
      <c r="EE209" s="134" t="s">
        <v>5</v>
      </c>
      <c r="EF209" s="135"/>
      <c r="EG209" s="136"/>
      <c r="EH209" s="128"/>
      <c r="EI209" s="134"/>
      <c r="EJ209" s="135"/>
      <c r="EK209" s="136"/>
      <c r="EL209" s="128"/>
      <c r="EM209" s="134"/>
      <c r="EN209" s="135"/>
      <c r="EO209" s="136"/>
      <c r="EP209" s="128"/>
      <c r="EQ209" s="134"/>
      <c r="ER209" s="135"/>
      <c r="ES209" s="136"/>
      <c r="ET209" s="95">
        <v>232</v>
      </c>
      <c r="EU209" s="134">
        <v>1</v>
      </c>
      <c r="EV209" s="135"/>
      <c r="EW209" s="136"/>
      <c r="EX209" s="128"/>
      <c r="EY209" s="134"/>
      <c r="EZ209" s="135"/>
      <c r="FA209" s="136"/>
      <c r="FB209" s="128"/>
      <c r="FC209" s="134"/>
      <c r="FD209" s="135"/>
      <c r="FE209" s="136"/>
      <c r="FF209" s="128"/>
      <c r="FG209" s="134"/>
      <c r="FH209" s="135"/>
      <c r="FI209" s="136"/>
      <c r="FJ209" s="95">
        <v>280</v>
      </c>
      <c r="FK209" s="134">
        <v>-5</v>
      </c>
      <c r="FL209" s="135"/>
      <c r="FM209" s="136"/>
      <c r="FN209" s="128"/>
      <c r="FO209" s="134"/>
      <c r="FP209" s="135"/>
      <c r="FQ209" s="136"/>
      <c r="FR209" s="128"/>
      <c r="FS209" s="134"/>
      <c r="FT209" s="135">
        <v>295</v>
      </c>
      <c r="FU209" s="136">
        <v>305</v>
      </c>
      <c r="FV209" s="128">
        <v>300</v>
      </c>
      <c r="FW209" s="134">
        <v>5</v>
      </c>
      <c r="FX209" s="135"/>
      <c r="FY209" s="136"/>
      <c r="FZ209" s="128"/>
      <c r="GA209" s="134"/>
      <c r="GB209" s="135"/>
      <c r="GC209" s="136"/>
      <c r="GD209" s="95">
        <v>325</v>
      </c>
      <c r="GE209" s="134">
        <v>-25</v>
      </c>
      <c r="GF209" s="135"/>
      <c r="GG209" s="136"/>
      <c r="GH209" s="128"/>
      <c r="GI209" s="134"/>
      <c r="GJ209" s="135"/>
      <c r="GK209" s="136"/>
      <c r="GL209" s="128"/>
      <c r="GM209" s="134"/>
      <c r="GN209" s="135"/>
      <c r="GO209" s="136"/>
      <c r="GP209" s="128"/>
      <c r="GQ209" s="134"/>
      <c r="GR209" s="78"/>
      <c r="GS209" s="93">
        <v>11</v>
      </c>
    </row>
    <row r="210" spans="1:201" ht="15.75" x14ac:dyDescent="0.25">
      <c r="A210">
        <v>11</v>
      </c>
      <c r="B210">
        <v>2013</v>
      </c>
      <c r="C210" s="71">
        <v>41592</v>
      </c>
      <c r="D210" s="78"/>
      <c r="E210" s="132"/>
      <c r="F210" s="95">
        <v>359</v>
      </c>
      <c r="G210" s="134" t="s">
        <v>5</v>
      </c>
      <c r="H210" s="135"/>
      <c r="I210" s="136"/>
      <c r="J210" s="128"/>
      <c r="K210" s="134"/>
      <c r="L210" s="135"/>
      <c r="M210" s="136"/>
      <c r="N210" s="128"/>
      <c r="O210" s="134"/>
      <c r="P210" s="135"/>
      <c r="Q210" s="136"/>
      <c r="R210" s="128"/>
      <c r="S210" s="134"/>
      <c r="T210" s="135"/>
      <c r="U210" s="136"/>
      <c r="V210" s="95">
        <v>314</v>
      </c>
      <c r="W210" s="134" t="s">
        <v>5</v>
      </c>
      <c r="X210" s="135"/>
      <c r="Y210" s="136"/>
      <c r="Z210" s="128"/>
      <c r="AA210" s="134"/>
      <c r="AB210" s="135"/>
      <c r="AC210" s="136"/>
      <c r="AD210" s="128"/>
      <c r="AE210" s="134"/>
      <c r="AF210" s="135"/>
      <c r="AG210" s="136"/>
      <c r="AH210" s="128"/>
      <c r="AI210" s="134"/>
      <c r="AJ210" s="135"/>
      <c r="AK210" s="136"/>
      <c r="AL210" s="95">
        <v>363</v>
      </c>
      <c r="AM210" s="134" t="s">
        <v>5</v>
      </c>
      <c r="AN210" s="135"/>
      <c r="AO210" s="136"/>
      <c r="AP210" s="128"/>
      <c r="AQ210" s="134"/>
      <c r="AR210" s="135"/>
      <c r="AS210" s="136"/>
      <c r="AT210" s="128"/>
      <c r="AU210" s="134"/>
      <c r="AV210" s="135"/>
      <c r="AW210" s="136"/>
      <c r="AX210" s="128"/>
      <c r="AY210" s="134"/>
      <c r="AZ210" s="135"/>
      <c r="BA210" s="136"/>
      <c r="BB210" s="95">
        <v>205</v>
      </c>
      <c r="BC210" s="134" t="s">
        <v>5</v>
      </c>
      <c r="BD210" s="135"/>
      <c r="BE210" s="136"/>
      <c r="BF210" s="128"/>
      <c r="BG210" s="134"/>
      <c r="BH210" s="135"/>
      <c r="BI210" s="136"/>
      <c r="BJ210" s="128"/>
      <c r="BK210" s="134"/>
      <c r="BL210" s="135"/>
      <c r="BM210" s="136"/>
      <c r="BN210" s="128"/>
      <c r="BO210" s="134"/>
      <c r="BP210" s="135"/>
      <c r="BQ210" s="136"/>
      <c r="BR210" s="95">
        <v>235</v>
      </c>
      <c r="BS210" s="134" t="s">
        <v>5</v>
      </c>
      <c r="BT210" s="135"/>
      <c r="BU210" s="136"/>
      <c r="BV210" s="128"/>
      <c r="BW210" s="134"/>
      <c r="BX210" s="135"/>
      <c r="BY210" s="136"/>
      <c r="BZ210" s="128"/>
      <c r="CA210" s="134"/>
      <c r="CB210" s="135"/>
      <c r="CC210" s="136"/>
      <c r="CD210" s="128"/>
      <c r="CE210" s="134"/>
      <c r="CF210" s="135"/>
      <c r="CG210" s="136"/>
      <c r="CH210" s="95">
        <v>245</v>
      </c>
      <c r="CI210" s="134" t="s">
        <v>5</v>
      </c>
      <c r="CJ210" s="135"/>
      <c r="CK210" s="136"/>
      <c r="CL210" s="128"/>
      <c r="CM210" s="134"/>
      <c r="CN210" s="135"/>
      <c r="CO210" s="136"/>
      <c r="CP210" s="128"/>
      <c r="CQ210" s="134"/>
      <c r="CR210" s="135"/>
      <c r="CS210" s="136"/>
      <c r="CT210" s="128"/>
      <c r="CU210" s="134"/>
      <c r="CV210" s="135"/>
      <c r="CW210" s="136"/>
      <c r="CX210" s="95">
        <v>299</v>
      </c>
      <c r="CY210" s="134" t="s">
        <v>5</v>
      </c>
      <c r="CZ210" s="135"/>
      <c r="DA210" s="136"/>
      <c r="DB210" s="128"/>
      <c r="DC210" s="134"/>
      <c r="DD210" s="135"/>
      <c r="DE210" s="136"/>
      <c r="DF210" s="128"/>
      <c r="DG210" s="134"/>
      <c r="DH210" s="135"/>
      <c r="DI210" s="136"/>
      <c r="DJ210" s="128"/>
      <c r="DK210" s="134"/>
      <c r="DL210" s="135"/>
      <c r="DM210" s="136"/>
      <c r="DN210" s="95">
        <v>248</v>
      </c>
      <c r="DO210" s="134" t="s">
        <v>5</v>
      </c>
      <c r="DP210" s="135"/>
      <c r="DQ210" s="136"/>
      <c r="DR210" s="128"/>
      <c r="DS210" s="134"/>
      <c r="DT210" s="135"/>
      <c r="DU210" s="136"/>
      <c r="DV210" s="128"/>
      <c r="DW210" s="134"/>
      <c r="DX210" s="135"/>
      <c r="DY210" s="136"/>
      <c r="DZ210" s="128"/>
      <c r="EA210" s="134"/>
      <c r="EB210" s="135"/>
      <c r="EC210" s="136"/>
      <c r="ED210" s="95">
        <v>255</v>
      </c>
      <c r="EE210" s="134" t="s">
        <v>5</v>
      </c>
      <c r="EF210" s="135"/>
      <c r="EG210" s="136"/>
      <c r="EH210" s="128"/>
      <c r="EI210" s="134"/>
      <c r="EJ210" s="135"/>
      <c r="EK210" s="136"/>
      <c r="EL210" s="128"/>
      <c r="EM210" s="134"/>
      <c r="EN210" s="135"/>
      <c r="EO210" s="136"/>
      <c r="EP210" s="128"/>
      <c r="EQ210" s="134"/>
      <c r="ER210" s="135"/>
      <c r="ES210" s="136"/>
      <c r="ET210" s="95">
        <v>232</v>
      </c>
      <c r="EU210" s="134" t="s">
        <v>5</v>
      </c>
      <c r="EV210" s="135"/>
      <c r="EW210" s="136"/>
      <c r="EX210" s="128"/>
      <c r="EY210" s="134"/>
      <c r="EZ210" s="135"/>
      <c r="FA210" s="136"/>
      <c r="FB210" s="128"/>
      <c r="FC210" s="134"/>
      <c r="FD210" s="135"/>
      <c r="FE210" s="136"/>
      <c r="FF210" s="128"/>
      <c r="FG210" s="134"/>
      <c r="FH210" s="135"/>
      <c r="FI210" s="136"/>
      <c r="FJ210" s="95">
        <v>280</v>
      </c>
      <c r="FK210" s="134" t="s">
        <v>5</v>
      </c>
      <c r="FL210" s="135"/>
      <c r="FM210" s="136"/>
      <c r="FN210" s="128"/>
      <c r="FO210" s="134"/>
      <c r="FP210" s="135"/>
      <c r="FQ210" s="136"/>
      <c r="FR210" s="128"/>
      <c r="FS210" s="134"/>
      <c r="FT210" s="137">
        <v>285</v>
      </c>
      <c r="FU210" s="138">
        <v>295</v>
      </c>
      <c r="FV210" s="128">
        <v>290</v>
      </c>
      <c r="FW210" s="134">
        <v>-10</v>
      </c>
      <c r="FX210" s="135"/>
      <c r="FY210" s="136"/>
      <c r="FZ210" s="128"/>
      <c r="GA210" s="134"/>
      <c r="GB210" s="135"/>
      <c r="GC210" s="136"/>
      <c r="GD210" s="95">
        <v>325</v>
      </c>
      <c r="GE210" s="134" t="s">
        <v>5</v>
      </c>
      <c r="GF210" s="135"/>
      <c r="GG210" s="136"/>
      <c r="GH210" s="128"/>
      <c r="GI210" s="134"/>
      <c r="GJ210" s="135"/>
      <c r="GK210" s="136"/>
      <c r="GL210" s="128"/>
      <c r="GM210" s="134"/>
      <c r="GN210" s="135"/>
      <c r="GO210" s="136"/>
      <c r="GP210" s="128"/>
      <c r="GQ210" s="134"/>
      <c r="GR210" s="78"/>
      <c r="GS210" s="93">
        <v>11</v>
      </c>
    </row>
    <row r="211" spans="1:201" ht="15.75" x14ac:dyDescent="0.25">
      <c r="A211">
        <v>11</v>
      </c>
      <c r="B211">
        <v>2013</v>
      </c>
      <c r="C211" s="71">
        <v>41599</v>
      </c>
      <c r="D211" s="78"/>
      <c r="E211" s="132"/>
      <c r="F211" s="95">
        <v>364</v>
      </c>
      <c r="G211" s="134">
        <v>5</v>
      </c>
      <c r="H211" s="135"/>
      <c r="I211" s="136"/>
      <c r="J211" s="128"/>
      <c r="K211" s="134"/>
      <c r="L211" s="135"/>
      <c r="M211" s="136"/>
      <c r="N211" s="128"/>
      <c r="O211" s="134"/>
      <c r="P211" s="135"/>
      <c r="Q211" s="136"/>
      <c r="R211" s="128"/>
      <c r="S211" s="134"/>
      <c r="T211" s="135"/>
      <c r="U211" s="136"/>
      <c r="V211" s="95">
        <v>314</v>
      </c>
      <c r="W211" s="134" t="s">
        <v>5</v>
      </c>
      <c r="X211" s="135"/>
      <c r="Y211" s="136"/>
      <c r="Z211" s="128"/>
      <c r="AA211" s="134"/>
      <c r="AB211" s="135"/>
      <c r="AC211" s="136"/>
      <c r="AD211" s="128"/>
      <c r="AE211" s="134"/>
      <c r="AF211" s="135"/>
      <c r="AG211" s="136"/>
      <c r="AH211" s="128"/>
      <c r="AI211" s="134"/>
      <c r="AJ211" s="135"/>
      <c r="AK211" s="136"/>
      <c r="AL211" s="95">
        <v>363</v>
      </c>
      <c r="AM211" s="134" t="s">
        <v>5</v>
      </c>
      <c r="AN211" s="135"/>
      <c r="AO211" s="136"/>
      <c r="AP211" s="128"/>
      <c r="AQ211" s="134"/>
      <c r="AR211" s="135"/>
      <c r="AS211" s="136"/>
      <c r="AT211" s="128"/>
      <c r="AU211" s="134"/>
      <c r="AV211" s="135"/>
      <c r="AW211" s="136"/>
      <c r="AX211" s="128"/>
      <c r="AY211" s="134"/>
      <c r="AZ211" s="135"/>
      <c r="BA211" s="136"/>
      <c r="BB211" s="95">
        <v>200</v>
      </c>
      <c r="BC211" s="134">
        <v>-5</v>
      </c>
      <c r="BD211" s="135"/>
      <c r="BE211" s="136"/>
      <c r="BF211" s="128"/>
      <c r="BG211" s="134"/>
      <c r="BH211" s="135"/>
      <c r="BI211" s="136"/>
      <c r="BJ211" s="128"/>
      <c r="BK211" s="134"/>
      <c r="BL211" s="135"/>
      <c r="BM211" s="136"/>
      <c r="BN211" s="128"/>
      <c r="BO211" s="134"/>
      <c r="BP211" s="135"/>
      <c r="BQ211" s="136"/>
      <c r="BR211" s="95">
        <v>255</v>
      </c>
      <c r="BS211" s="134">
        <v>20</v>
      </c>
      <c r="BT211" s="135"/>
      <c r="BU211" s="136"/>
      <c r="BV211" s="128"/>
      <c r="BW211" s="134"/>
      <c r="BX211" s="135"/>
      <c r="BY211" s="136"/>
      <c r="BZ211" s="128"/>
      <c r="CA211" s="134"/>
      <c r="CB211" s="135"/>
      <c r="CC211" s="136"/>
      <c r="CD211" s="128"/>
      <c r="CE211" s="134"/>
      <c r="CF211" s="135"/>
      <c r="CG211" s="136"/>
      <c r="CH211" s="95">
        <v>252</v>
      </c>
      <c r="CI211" s="134">
        <v>7</v>
      </c>
      <c r="CJ211" s="135"/>
      <c r="CK211" s="136"/>
      <c r="CL211" s="128"/>
      <c r="CM211" s="134"/>
      <c r="CN211" s="135"/>
      <c r="CO211" s="136"/>
      <c r="CP211" s="128"/>
      <c r="CQ211" s="134"/>
      <c r="CR211" s="135"/>
      <c r="CS211" s="136"/>
      <c r="CT211" s="128"/>
      <c r="CU211" s="134"/>
      <c r="CV211" s="135"/>
      <c r="CW211" s="136"/>
      <c r="CX211" s="95">
        <v>306</v>
      </c>
      <c r="CY211" s="134">
        <v>7</v>
      </c>
      <c r="CZ211" s="135"/>
      <c r="DA211" s="136"/>
      <c r="DB211" s="128"/>
      <c r="DC211" s="134"/>
      <c r="DD211" s="135"/>
      <c r="DE211" s="136"/>
      <c r="DF211" s="128"/>
      <c r="DG211" s="134"/>
      <c r="DH211" s="135"/>
      <c r="DI211" s="136"/>
      <c r="DJ211" s="128"/>
      <c r="DK211" s="134"/>
      <c r="DL211" s="135"/>
      <c r="DM211" s="136"/>
      <c r="DN211" s="95">
        <v>255</v>
      </c>
      <c r="DO211" s="134">
        <v>7</v>
      </c>
      <c r="DP211" s="135"/>
      <c r="DQ211" s="136"/>
      <c r="DR211" s="128"/>
      <c r="DS211" s="134"/>
      <c r="DT211" s="135"/>
      <c r="DU211" s="136"/>
      <c r="DV211" s="128"/>
      <c r="DW211" s="134"/>
      <c r="DX211" s="135"/>
      <c r="DY211" s="136"/>
      <c r="DZ211" s="128"/>
      <c r="EA211" s="134"/>
      <c r="EB211" s="135"/>
      <c r="EC211" s="136"/>
      <c r="ED211" s="95">
        <v>260</v>
      </c>
      <c r="EE211" s="134">
        <v>5</v>
      </c>
      <c r="EF211" s="135"/>
      <c r="EG211" s="136"/>
      <c r="EH211" s="128"/>
      <c r="EI211" s="134"/>
      <c r="EJ211" s="135"/>
      <c r="EK211" s="136"/>
      <c r="EL211" s="128"/>
      <c r="EM211" s="134"/>
      <c r="EN211" s="135"/>
      <c r="EO211" s="136"/>
      <c r="EP211" s="128"/>
      <c r="EQ211" s="134"/>
      <c r="ER211" s="135"/>
      <c r="ES211" s="136"/>
      <c r="ET211" s="95">
        <v>236</v>
      </c>
      <c r="EU211" s="134">
        <v>4</v>
      </c>
      <c r="EV211" s="135"/>
      <c r="EW211" s="136"/>
      <c r="EX211" s="128"/>
      <c r="EY211" s="134"/>
      <c r="EZ211" s="135"/>
      <c r="FA211" s="136"/>
      <c r="FB211" s="128"/>
      <c r="FC211" s="134"/>
      <c r="FD211" s="135"/>
      <c r="FE211" s="136"/>
      <c r="FF211" s="128"/>
      <c r="FG211" s="134"/>
      <c r="FH211" s="135"/>
      <c r="FI211" s="136"/>
      <c r="FJ211" s="95">
        <v>310</v>
      </c>
      <c r="FK211" s="134">
        <v>30</v>
      </c>
      <c r="FL211" s="135"/>
      <c r="FM211" s="136"/>
      <c r="FN211" s="128"/>
      <c r="FO211" s="134"/>
      <c r="FP211" s="135"/>
      <c r="FQ211" s="136"/>
      <c r="FR211" s="128"/>
      <c r="FS211" s="134"/>
      <c r="FT211" s="137">
        <v>280</v>
      </c>
      <c r="FU211" s="138">
        <v>290</v>
      </c>
      <c r="FV211" s="128">
        <v>285</v>
      </c>
      <c r="FW211" s="134">
        <v>-5</v>
      </c>
      <c r="FX211" s="135"/>
      <c r="FY211" s="136"/>
      <c r="FZ211" s="128"/>
      <c r="GA211" s="134"/>
      <c r="GB211" s="135"/>
      <c r="GC211" s="136"/>
      <c r="GD211" s="95">
        <v>330</v>
      </c>
      <c r="GE211" s="134">
        <v>5</v>
      </c>
      <c r="GF211" s="135"/>
      <c r="GG211" s="136"/>
      <c r="GH211" s="128"/>
      <c r="GI211" s="134"/>
      <c r="GJ211" s="135"/>
      <c r="GK211" s="136"/>
      <c r="GL211" s="128"/>
      <c r="GM211" s="134"/>
      <c r="GN211" s="135"/>
      <c r="GO211" s="136"/>
      <c r="GP211" s="128"/>
      <c r="GQ211" s="134"/>
      <c r="GR211" s="78"/>
      <c r="GS211" s="93">
        <v>11</v>
      </c>
    </row>
    <row r="212" spans="1:201" ht="15.75" x14ac:dyDescent="0.25">
      <c r="A212">
        <v>11</v>
      </c>
      <c r="B212">
        <v>2013</v>
      </c>
      <c r="C212" s="71">
        <v>41606</v>
      </c>
      <c r="D212" s="78"/>
      <c r="E212" s="132"/>
      <c r="F212" s="95">
        <v>364</v>
      </c>
      <c r="G212" s="134" t="s">
        <v>5</v>
      </c>
      <c r="H212" s="135"/>
      <c r="I212" s="136"/>
      <c r="J212" s="128"/>
      <c r="K212" s="134"/>
      <c r="L212" s="135"/>
      <c r="M212" s="136"/>
      <c r="N212" s="128"/>
      <c r="O212" s="134"/>
      <c r="P212" s="135"/>
      <c r="Q212" s="136"/>
      <c r="R212" s="128"/>
      <c r="S212" s="134"/>
      <c r="T212" s="135"/>
      <c r="U212" s="136"/>
      <c r="V212" s="95">
        <v>324</v>
      </c>
      <c r="W212" s="134">
        <v>10</v>
      </c>
      <c r="X212" s="135"/>
      <c r="Y212" s="136"/>
      <c r="Z212" s="128"/>
      <c r="AA212" s="134"/>
      <c r="AB212" s="135"/>
      <c r="AC212" s="136"/>
      <c r="AD212" s="128"/>
      <c r="AE212" s="134"/>
      <c r="AF212" s="135"/>
      <c r="AG212" s="136"/>
      <c r="AH212" s="128"/>
      <c r="AI212" s="134"/>
      <c r="AJ212" s="135"/>
      <c r="AK212" s="136"/>
      <c r="AL212" s="95">
        <v>371</v>
      </c>
      <c r="AM212" s="134">
        <v>8</v>
      </c>
      <c r="AN212" s="135"/>
      <c r="AO212" s="136"/>
      <c r="AP212" s="128"/>
      <c r="AQ212" s="134"/>
      <c r="AR212" s="135"/>
      <c r="AS212" s="136"/>
      <c r="AT212" s="128"/>
      <c r="AU212" s="134"/>
      <c r="AV212" s="135"/>
      <c r="AW212" s="136"/>
      <c r="AX212" s="128"/>
      <c r="AY212" s="134"/>
      <c r="AZ212" s="135"/>
      <c r="BA212" s="136"/>
      <c r="BB212" s="95">
        <v>210</v>
      </c>
      <c r="BC212" s="134">
        <v>10</v>
      </c>
      <c r="BD212" s="135"/>
      <c r="BE212" s="136"/>
      <c r="BF212" s="128"/>
      <c r="BG212" s="134"/>
      <c r="BH212" s="135"/>
      <c r="BI212" s="136"/>
      <c r="BJ212" s="128"/>
      <c r="BK212" s="134"/>
      <c r="BL212" s="135"/>
      <c r="BM212" s="136"/>
      <c r="BN212" s="128"/>
      <c r="BO212" s="134"/>
      <c r="BP212" s="135"/>
      <c r="BQ212" s="136"/>
      <c r="BR212" s="95">
        <v>263</v>
      </c>
      <c r="BS212" s="134">
        <v>8</v>
      </c>
      <c r="BT212" s="135"/>
      <c r="BU212" s="136"/>
      <c r="BV212" s="128"/>
      <c r="BW212" s="134"/>
      <c r="BX212" s="135"/>
      <c r="BY212" s="136"/>
      <c r="BZ212" s="128"/>
      <c r="CA212" s="134"/>
      <c r="CB212" s="135"/>
      <c r="CC212" s="136"/>
      <c r="CD212" s="128"/>
      <c r="CE212" s="134"/>
      <c r="CF212" s="135"/>
      <c r="CG212" s="136"/>
      <c r="CH212" s="95">
        <v>255</v>
      </c>
      <c r="CI212" s="134">
        <v>3</v>
      </c>
      <c r="CJ212" s="135"/>
      <c r="CK212" s="136"/>
      <c r="CL212" s="128"/>
      <c r="CM212" s="134"/>
      <c r="CN212" s="135"/>
      <c r="CO212" s="136"/>
      <c r="CP212" s="128"/>
      <c r="CQ212" s="134"/>
      <c r="CR212" s="135"/>
      <c r="CS212" s="136"/>
      <c r="CT212" s="128"/>
      <c r="CU212" s="134"/>
      <c r="CV212" s="135"/>
      <c r="CW212" s="136"/>
      <c r="CX212" s="95">
        <v>314</v>
      </c>
      <c r="CY212" s="134">
        <v>8</v>
      </c>
      <c r="CZ212" s="135"/>
      <c r="DA212" s="136"/>
      <c r="DB212" s="128"/>
      <c r="DC212" s="134"/>
      <c r="DD212" s="135"/>
      <c r="DE212" s="136"/>
      <c r="DF212" s="128"/>
      <c r="DG212" s="134"/>
      <c r="DH212" s="135"/>
      <c r="DI212" s="136"/>
      <c r="DJ212" s="128"/>
      <c r="DK212" s="134"/>
      <c r="DL212" s="135"/>
      <c r="DM212" s="136"/>
      <c r="DN212" s="95">
        <v>255</v>
      </c>
      <c r="DO212" s="134" t="s">
        <v>5</v>
      </c>
      <c r="DP212" s="135"/>
      <c r="DQ212" s="136"/>
      <c r="DR212" s="128"/>
      <c r="DS212" s="134"/>
      <c r="DT212" s="135"/>
      <c r="DU212" s="136"/>
      <c r="DV212" s="128"/>
      <c r="DW212" s="134"/>
      <c r="DX212" s="135"/>
      <c r="DY212" s="136"/>
      <c r="DZ212" s="128"/>
      <c r="EA212" s="134"/>
      <c r="EB212" s="135"/>
      <c r="EC212" s="136"/>
      <c r="ED212" s="95">
        <v>270</v>
      </c>
      <c r="EE212" s="134">
        <v>10</v>
      </c>
      <c r="EF212" s="135"/>
      <c r="EG212" s="136"/>
      <c r="EH212" s="128"/>
      <c r="EI212" s="134"/>
      <c r="EJ212" s="135"/>
      <c r="EK212" s="136"/>
      <c r="EL212" s="128"/>
      <c r="EM212" s="134"/>
      <c r="EN212" s="135"/>
      <c r="EO212" s="136"/>
      <c r="EP212" s="128"/>
      <c r="EQ212" s="134"/>
      <c r="ER212" s="135"/>
      <c r="ES212" s="136"/>
      <c r="ET212" s="95">
        <v>244</v>
      </c>
      <c r="EU212" s="134">
        <v>8</v>
      </c>
      <c r="EV212" s="135"/>
      <c r="EW212" s="136"/>
      <c r="EX212" s="128"/>
      <c r="EY212" s="134"/>
      <c r="EZ212" s="135"/>
      <c r="FA212" s="136"/>
      <c r="FB212" s="128"/>
      <c r="FC212" s="134"/>
      <c r="FD212" s="135"/>
      <c r="FE212" s="136"/>
      <c r="FF212" s="128"/>
      <c r="FG212" s="134"/>
      <c r="FH212" s="135"/>
      <c r="FI212" s="136"/>
      <c r="FJ212" s="95">
        <v>315</v>
      </c>
      <c r="FK212" s="134">
        <v>5</v>
      </c>
      <c r="FL212" s="135"/>
      <c r="FM212" s="136"/>
      <c r="FN212" s="128"/>
      <c r="FO212" s="134"/>
      <c r="FP212" s="135"/>
      <c r="FQ212" s="136"/>
      <c r="FR212" s="128"/>
      <c r="FS212" s="134"/>
      <c r="FT212" s="137">
        <v>280</v>
      </c>
      <c r="FU212" s="138">
        <v>290</v>
      </c>
      <c r="FV212" s="128">
        <v>285</v>
      </c>
      <c r="FW212" s="134" t="s">
        <v>5</v>
      </c>
      <c r="FX212" s="135"/>
      <c r="FY212" s="136"/>
      <c r="FZ212" s="128"/>
      <c r="GA212" s="134"/>
      <c r="GB212" s="135"/>
      <c r="GC212" s="136"/>
      <c r="GD212" s="95">
        <v>330</v>
      </c>
      <c r="GE212" s="134" t="s">
        <v>5</v>
      </c>
      <c r="GF212" s="135"/>
      <c r="GG212" s="136"/>
      <c r="GH212" s="128"/>
      <c r="GI212" s="134"/>
      <c r="GJ212" s="135"/>
      <c r="GK212" s="136"/>
      <c r="GL212" s="128"/>
      <c r="GM212" s="134"/>
      <c r="GN212" s="135"/>
      <c r="GO212" s="136"/>
      <c r="GP212" s="128"/>
      <c r="GQ212" s="134"/>
      <c r="GR212" s="78"/>
      <c r="GS212" s="93">
        <v>11</v>
      </c>
    </row>
    <row r="213" spans="1:201" ht="15.75" x14ac:dyDescent="0.25">
      <c r="A213">
        <v>12</v>
      </c>
      <c r="B213">
        <v>2013</v>
      </c>
      <c r="C213" s="71">
        <v>41613</v>
      </c>
      <c r="D213" s="78"/>
      <c r="E213" s="132"/>
      <c r="F213" s="95">
        <v>369</v>
      </c>
      <c r="G213" s="134">
        <v>5</v>
      </c>
      <c r="H213" s="135"/>
      <c r="I213" s="136"/>
      <c r="J213" s="128"/>
      <c r="K213" s="134"/>
      <c r="L213" s="135"/>
      <c r="M213" s="136"/>
      <c r="N213" s="128"/>
      <c r="O213" s="134"/>
      <c r="P213" s="135"/>
      <c r="Q213" s="136"/>
      <c r="R213" s="128"/>
      <c r="S213" s="134"/>
      <c r="T213" s="135"/>
      <c r="U213" s="136"/>
      <c r="V213" s="95">
        <v>328</v>
      </c>
      <c r="W213" s="134">
        <v>4</v>
      </c>
      <c r="X213" s="135"/>
      <c r="Y213" s="136"/>
      <c r="Z213" s="128"/>
      <c r="AA213" s="134"/>
      <c r="AB213" s="135"/>
      <c r="AC213" s="136"/>
      <c r="AD213" s="128"/>
      <c r="AE213" s="134"/>
      <c r="AF213" s="135"/>
      <c r="AG213" s="136"/>
      <c r="AH213" s="128"/>
      <c r="AI213" s="134"/>
      <c r="AJ213" s="135"/>
      <c r="AK213" s="136"/>
      <c r="AL213" s="95">
        <v>375</v>
      </c>
      <c r="AM213" s="134">
        <v>4</v>
      </c>
      <c r="AN213" s="135"/>
      <c r="AO213" s="136"/>
      <c r="AP213" s="128"/>
      <c r="AQ213" s="134"/>
      <c r="AR213" s="135"/>
      <c r="AS213" s="136"/>
      <c r="AT213" s="128"/>
      <c r="AU213" s="134"/>
      <c r="AV213" s="135"/>
      <c r="AW213" s="136"/>
      <c r="AX213" s="128"/>
      <c r="AY213" s="134"/>
      <c r="AZ213" s="135"/>
      <c r="BA213" s="136"/>
      <c r="BB213" s="95">
        <v>215</v>
      </c>
      <c r="BC213" s="134">
        <v>5</v>
      </c>
      <c r="BD213" s="135"/>
      <c r="BE213" s="136"/>
      <c r="BF213" s="128"/>
      <c r="BG213" s="134"/>
      <c r="BH213" s="135"/>
      <c r="BI213" s="136"/>
      <c r="BJ213" s="128"/>
      <c r="BK213" s="134"/>
      <c r="BL213" s="135"/>
      <c r="BM213" s="136"/>
      <c r="BN213" s="128"/>
      <c r="BO213" s="134"/>
      <c r="BP213" s="135"/>
      <c r="BQ213" s="136"/>
      <c r="BR213" s="95">
        <v>260</v>
      </c>
      <c r="BS213" s="134">
        <v>-3</v>
      </c>
      <c r="BT213" s="135"/>
      <c r="BU213" s="136"/>
      <c r="BV213" s="128"/>
      <c r="BW213" s="134"/>
      <c r="BX213" s="135"/>
      <c r="BY213" s="136"/>
      <c r="BZ213" s="128"/>
      <c r="CA213" s="134"/>
      <c r="CB213" s="135"/>
      <c r="CC213" s="136"/>
      <c r="CD213" s="128"/>
      <c r="CE213" s="134"/>
      <c r="CF213" s="135"/>
      <c r="CG213" s="136"/>
      <c r="CH213" s="95">
        <v>255</v>
      </c>
      <c r="CI213" s="134" t="s">
        <v>5</v>
      </c>
      <c r="CJ213" s="135"/>
      <c r="CK213" s="136"/>
      <c r="CL213" s="128"/>
      <c r="CM213" s="134"/>
      <c r="CN213" s="135"/>
      <c r="CO213" s="136"/>
      <c r="CP213" s="128"/>
      <c r="CQ213" s="134"/>
      <c r="CR213" s="135"/>
      <c r="CS213" s="136"/>
      <c r="CT213" s="128"/>
      <c r="CU213" s="134"/>
      <c r="CV213" s="135"/>
      <c r="CW213" s="136"/>
      <c r="CX213" s="95">
        <v>314</v>
      </c>
      <c r="CY213" s="134" t="s">
        <v>5</v>
      </c>
      <c r="CZ213" s="135"/>
      <c r="DA213" s="136"/>
      <c r="DB213" s="128"/>
      <c r="DC213" s="134"/>
      <c r="DD213" s="135"/>
      <c r="DE213" s="136"/>
      <c r="DF213" s="128"/>
      <c r="DG213" s="134"/>
      <c r="DH213" s="135"/>
      <c r="DI213" s="136"/>
      <c r="DJ213" s="128"/>
      <c r="DK213" s="134"/>
      <c r="DL213" s="135"/>
      <c r="DM213" s="136"/>
      <c r="DN213" s="95">
        <v>255</v>
      </c>
      <c r="DO213" s="134" t="s">
        <v>5</v>
      </c>
      <c r="DP213" s="135"/>
      <c r="DQ213" s="136"/>
      <c r="DR213" s="128"/>
      <c r="DS213" s="134"/>
      <c r="DT213" s="135"/>
      <c r="DU213" s="136"/>
      <c r="DV213" s="128"/>
      <c r="DW213" s="134"/>
      <c r="DX213" s="135"/>
      <c r="DY213" s="136"/>
      <c r="DZ213" s="128"/>
      <c r="EA213" s="134"/>
      <c r="EB213" s="135"/>
      <c r="EC213" s="136"/>
      <c r="ED213" s="95">
        <v>270</v>
      </c>
      <c r="EE213" s="134" t="s">
        <v>5</v>
      </c>
      <c r="EF213" s="135"/>
      <c r="EG213" s="136"/>
      <c r="EH213" s="128"/>
      <c r="EI213" s="134"/>
      <c r="EJ213" s="135"/>
      <c r="EK213" s="136"/>
      <c r="EL213" s="128"/>
      <c r="EM213" s="134"/>
      <c r="EN213" s="135"/>
      <c r="EO213" s="136"/>
      <c r="EP213" s="128"/>
      <c r="EQ213" s="134"/>
      <c r="ER213" s="135"/>
      <c r="ES213" s="136"/>
      <c r="ET213" s="95">
        <v>244</v>
      </c>
      <c r="EU213" s="134" t="s">
        <v>5</v>
      </c>
      <c r="EV213" s="135"/>
      <c r="EW213" s="136"/>
      <c r="EX213" s="128"/>
      <c r="EY213" s="134"/>
      <c r="EZ213" s="135"/>
      <c r="FA213" s="136"/>
      <c r="FB213" s="128"/>
      <c r="FC213" s="134"/>
      <c r="FD213" s="135"/>
      <c r="FE213" s="136"/>
      <c r="FF213" s="128"/>
      <c r="FG213" s="134"/>
      <c r="FH213" s="135"/>
      <c r="FI213" s="136"/>
      <c r="FJ213" s="95">
        <v>315</v>
      </c>
      <c r="FK213" s="134" t="s">
        <v>5</v>
      </c>
      <c r="FL213" s="135"/>
      <c r="FM213" s="136"/>
      <c r="FN213" s="128"/>
      <c r="FO213" s="134"/>
      <c r="FP213" s="135"/>
      <c r="FQ213" s="136"/>
      <c r="FR213" s="128"/>
      <c r="FS213" s="134"/>
      <c r="FT213" s="135">
        <v>270</v>
      </c>
      <c r="FU213" s="136">
        <v>280</v>
      </c>
      <c r="FV213" s="128">
        <v>275</v>
      </c>
      <c r="FW213" s="134">
        <v>-10</v>
      </c>
      <c r="FX213" s="135"/>
      <c r="FY213" s="136"/>
      <c r="FZ213" s="128"/>
      <c r="GA213" s="134"/>
      <c r="GB213" s="135"/>
      <c r="GC213" s="136"/>
      <c r="GD213" s="95">
        <v>330</v>
      </c>
      <c r="GE213" s="134" t="s">
        <v>5</v>
      </c>
      <c r="GF213" s="135"/>
      <c r="GG213" s="136"/>
      <c r="GH213" s="128"/>
      <c r="GI213" s="134"/>
      <c r="GJ213" s="135"/>
      <c r="GK213" s="136"/>
      <c r="GL213" s="128"/>
      <c r="GM213" s="134"/>
      <c r="GN213" s="135"/>
      <c r="GO213" s="136"/>
      <c r="GP213" s="128"/>
      <c r="GQ213" s="134"/>
      <c r="GR213" s="78"/>
      <c r="GS213" s="93">
        <v>12</v>
      </c>
    </row>
    <row r="214" spans="1:201" ht="15.75" x14ac:dyDescent="0.25">
      <c r="A214">
        <v>12</v>
      </c>
      <c r="B214">
        <v>2013</v>
      </c>
      <c r="C214" s="71">
        <v>41620</v>
      </c>
      <c r="D214" s="78"/>
      <c r="E214" s="132"/>
      <c r="F214" s="95">
        <v>372</v>
      </c>
      <c r="G214" s="134">
        <v>3</v>
      </c>
      <c r="H214" s="135"/>
      <c r="I214" s="136"/>
      <c r="J214" s="128"/>
      <c r="K214" s="134"/>
      <c r="L214" s="135"/>
      <c r="M214" s="136"/>
      <c r="N214" s="128"/>
      <c r="O214" s="134"/>
      <c r="P214" s="135"/>
      <c r="Q214" s="136"/>
      <c r="R214" s="128"/>
      <c r="S214" s="134"/>
      <c r="T214" s="135"/>
      <c r="U214" s="136"/>
      <c r="V214" s="95">
        <v>331</v>
      </c>
      <c r="W214" s="134">
        <v>3</v>
      </c>
      <c r="X214" s="135"/>
      <c r="Y214" s="136"/>
      <c r="Z214" s="128"/>
      <c r="AA214" s="134"/>
      <c r="AB214" s="135"/>
      <c r="AC214" s="136"/>
      <c r="AD214" s="128"/>
      <c r="AE214" s="134"/>
      <c r="AF214" s="135"/>
      <c r="AG214" s="136"/>
      <c r="AH214" s="128"/>
      <c r="AI214" s="134"/>
      <c r="AJ214" s="135"/>
      <c r="AK214" s="136"/>
      <c r="AL214" s="95">
        <v>378</v>
      </c>
      <c r="AM214" s="134">
        <v>3</v>
      </c>
      <c r="AN214" s="135"/>
      <c r="AO214" s="136"/>
      <c r="AP214" s="128"/>
      <c r="AQ214" s="134"/>
      <c r="AR214" s="135"/>
      <c r="AS214" s="136"/>
      <c r="AT214" s="128"/>
      <c r="AU214" s="134"/>
      <c r="AV214" s="135"/>
      <c r="AW214" s="136"/>
      <c r="AX214" s="128"/>
      <c r="AY214" s="134"/>
      <c r="AZ214" s="135"/>
      <c r="BA214" s="136"/>
      <c r="BB214" s="95">
        <v>220</v>
      </c>
      <c r="BC214" s="134">
        <v>5</v>
      </c>
      <c r="BD214" s="135"/>
      <c r="BE214" s="136"/>
      <c r="BF214" s="128"/>
      <c r="BG214" s="134"/>
      <c r="BH214" s="135"/>
      <c r="BI214" s="136"/>
      <c r="BJ214" s="128"/>
      <c r="BK214" s="134"/>
      <c r="BL214" s="135"/>
      <c r="BM214" s="136"/>
      <c r="BN214" s="128"/>
      <c r="BO214" s="134"/>
      <c r="BP214" s="135"/>
      <c r="BQ214" s="136"/>
      <c r="BR214" s="95">
        <v>260</v>
      </c>
      <c r="BS214" s="134" t="s">
        <v>5</v>
      </c>
      <c r="BT214" s="135"/>
      <c r="BU214" s="136"/>
      <c r="BV214" s="128"/>
      <c r="BW214" s="134"/>
      <c r="BX214" s="135"/>
      <c r="BY214" s="136"/>
      <c r="BZ214" s="128"/>
      <c r="CA214" s="134"/>
      <c r="CB214" s="135"/>
      <c r="CC214" s="136"/>
      <c r="CD214" s="128"/>
      <c r="CE214" s="134"/>
      <c r="CF214" s="135"/>
      <c r="CG214" s="136"/>
      <c r="CH214" s="95">
        <v>262</v>
      </c>
      <c r="CI214" s="134">
        <v>7</v>
      </c>
      <c r="CJ214" s="135"/>
      <c r="CK214" s="136"/>
      <c r="CL214" s="128"/>
      <c r="CM214" s="134"/>
      <c r="CN214" s="135"/>
      <c r="CO214" s="136"/>
      <c r="CP214" s="128"/>
      <c r="CQ214" s="134"/>
      <c r="CR214" s="135"/>
      <c r="CS214" s="136"/>
      <c r="CT214" s="128"/>
      <c r="CU214" s="134"/>
      <c r="CV214" s="135"/>
      <c r="CW214" s="136"/>
      <c r="CX214" s="95">
        <v>314</v>
      </c>
      <c r="CY214" s="134" t="s">
        <v>5</v>
      </c>
      <c r="CZ214" s="135"/>
      <c r="DA214" s="136"/>
      <c r="DB214" s="128"/>
      <c r="DC214" s="134"/>
      <c r="DD214" s="135"/>
      <c r="DE214" s="136"/>
      <c r="DF214" s="128"/>
      <c r="DG214" s="134"/>
      <c r="DH214" s="135"/>
      <c r="DI214" s="136"/>
      <c r="DJ214" s="128"/>
      <c r="DK214" s="134"/>
      <c r="DL214" s="135"/>
      <c r="DM214" s="136"/>
      <c r="DN214" s="95">
        <v>262</v>
      </c>
      <c r="DO214" s="134">
        <v>7</v>
      </c>
      <c r="DP214" s="135"/>
      <c r="DQ214" s="136"/>
      <c r="DR214" s="128"/>
      <c r="DS214" s="134"/>
      <c r="DT214" s="135"/>
      <c r="DU214" s="136"/>
      <c r="DV214" s="128"/>
      <c r="DW214" s="134"/>
      <c r="DX214" s="135"/>
      <c r="DY214" s="136"/>
      <c r="DZ214" s="128"/>
      <c r="EA214" s="134"/>
      <c r="EB214" s="135"/>
      <c r="EC214" s="136"/>
      <c r="ED214" s="95">
        <v>280</v>
      </c>
      <c r="EE214" s="134">
        <v>10</v>
      </c>
      <c r="EF214" s="135"/>
      <c r="EG214" s="136"/>
      <c r="EH214" s="128"/>
      <c r="EI214" s="134"/>
      <c r="EJ214" s="135"/>
      <c r="EK214" s="136"/>
      <c r="EL214" s="128"/>
      <c r="EM214" s="134"/>
      <c r="EN214" s="135"/>
      <c r="EO214" s="136"/>
      <c r="EP214" s="128"/>
      <c r="EQ214" s="134"/>
      <c r="ER214" s="135"/>
      <c r="ES214" s="136"/>
      <c r="ET214" s="95">
        <v>244</v>
      </c>
      <c r="EU214" s="134" t="s">
        <v>5</v>
      </c>
      <c r="EV214" s="135"/>
      <c r="EW214" s="136"/>
      <c r="EX214" s="128"/>
      <c r="EY214" s="134"/>
      <c r="EZ214" s="135"/>
      <c r="FA214" s="136"/>
      <c r="FB214" s="128"/>
      <c r="FC214" s="134"/>
      <c r="FD214" s="135"/>
      <c r="FE214" s="136"/>
      <c r="FF214" s="128"/>
      <c r="FG214" s="134"/>
      <c r="FH214" s="135"/>
      <c r="FI214" s="136"/>
      <c r="FJ214" s="95">
        <v>315</v>
      </c>
      <c r="FK214" s="134" t="s">
        <v>5</v>
      </c>
      <c r="FL214" s="135"/>
      <c r="FM214" s="136"/>
      <c r="FN214" s="128"/>
      <c r="FO214" s="134"/>
      <c r="FP214" s="135"/>
      <c r="FQ214" s="136"/>
      <c r="FR214" s="128"/>
      <c r="FS214" s="134"/>
      <c r="FT214" s="135">
        <v>300</v>
      </c>
      <c r="FU214" s="136">
        <v>310</v>
      </c>
      <c r="FV214" s="128">
        <v>305</v>
      </c>
      <c r="FW214" s="134">
        <v>30</v>
      </c>
      <c r="FX214" s="135"/>
      <c r="FY214" s="136"/>
      <c r="FZ214" s="128"/>
      <c r="GA214" s="134"/>
      <c r="GB214" s="135"/>
      <c r="GC214" s="136"/>
      <c r="GD214" s="95">
        <v>335</v>
      </c>
      <c r="GE214" s="134">
        <v>5</v>
      </c>
      <c r="GF214" s="135"/>
      <c r="GG214" s="136"/>
      <c r="GH214" s="128"/>
      <c r="GI214" s="134"/>
      <c r="GJ214" s="135"/>
      <c r="GK214" s="136"/>
      <c r="GL214" s="128"/>
      <c r="GM214" s="134"/>
      <c r="GN214" s="135"/>
      <c r="GO214" s="136"/>
      <c r="GP214" s="128"/>
      <c r="GQ214" s="134"/>
      <c r="GR214" s="78"/>
      <c r="GS214" s="93">
        <v>12</v>
      </c>
    </row>
    <row r="215" spans="1:201" ht="15.75" x14ac:dyDescent="0.25">
      <c r="A215">
        <v>12</v>
      </c>
      <c r="B215">
        <v>2013</v>
      </c>
      <c r="C215" s="71">
        <v>41627</v>
      </c>
      <c r="D215" s="78"/>
      <c r="E215" s="132"/>
      <c r="F215" s="95">
        <v>372</v>
      </c>
      <c r="G215" s="134" t="s">
        <v>5</v>
      </c>
      <c r="H215" s="135"/>
      <c r="I215" s="136"/>
      <c r="J215" s="128"/>
      <c r="K215" s="134"/>
      <c r="L215" s="135"/>
      <c r="M215" s="136"/>
      <c r="N215" s="128"/>
      <c r="O215" s="134"/>
      <c r="P215" s="135"/>
      <c r="Q215" s="136"/>
      <c r="R215" s="128"/>
      <c r="S215" s="134"/>
      <c r="T215" s="135"/>
      <c r="U215" s="136"/>
      <c r="V215" s="95">
        <v>339</v>
      </c>
      <c r="W215" s="134">
        <v>8</v>
      </c>
      <c r="X215" s="135"/>
      <c r="Y215" s="136"/>
      <c r="Z215" s="128"/>
      <c r="AA215" s="134"/>
      <c r="AB215" s="135"/>
      <c r="AC215" s="136"/>
      <c r="AD215" s="128"/>
      <c r="AE215" s="134"/>
      <c r="AF215" s="135"/>
      <c r="AG215" s="136"/>
      <c r="AH215" s="128"/>
      <c r="AI215" s="134"/>
      <c r="AJ215" s="135"/>
      <c r="AK215" s="136"/>
      <c r="AL215" s="95">
        <v>378</v>
      </c>
      <c r="AM215" s="134" t="s">
        <v>5</v>
      </c>
      <c r="AN215" s="135"/>
      <c r="AO215" s="136"/>
      <c r="AP215" s="128"/>
      <c r="AQ215" s="134"/>
      <c r="AR215" s="135"/>
      <c r="AS215" s="136"/>
      <c r="AT215" s="128"/>
      <c r="AU215" s="134"/>
      <c r="AV215" s="135"/>
      <c r="AW215" s="136"/>
      <c r="AX215" s="128"/>
      <c r="AY215" s="134"/>
      <c r="AZ215" s="135"/>
      <c r="BA215" s="136"/>
      <c r="BB215" s="95">
        <v>240</v>
      </c>
      <c r="BC215" s="134">
        <v>20</v>
      </c>
      <c r="BD215" s="135"/>
      <c r="BE215" s="136"/>
      <c r="BF215" s="128"/>
      <c r="BG215" s="134"/>
      <c r="BH215" s="135"/>
      <c r="BI215" s="136"/>
      <c r="BJ215" s="128"/>
      <c r="BK215" s="134"/>
      <c r="BL215" s="135"/>
      <c r="BM215" s="136"/>
      <c r="BN215" s="128"/>
      <c r="BO215" s="134"/>
      <c r="BP215" s="135"/>
      <c r="BQ215" s="136"/>
      <c r="BR215" s="95">
        <v>263</v>
      </c>
      <c r="BS215" s="134">
        <v>3</v>
      </c>
      <c r="BT215" s="135"/>
      <c r="BU215" s="136"/>
      <c r="BV215" s="128"/>
      <c r="BW215" s="134"/>
      <c r="BX215" s="135"/>
      <c r="BY215" s="136"/>
      <c r="BZ215" s="128"/>
      <c r="CA215" s="134"/>
      <c r="CB215" s="135"/>
      <c r="CC215" s="136"/>
      <c r="CD215" s="128"/>
      <c r="CE215" s="134"/>
      <c r="CF215" s="135"/>
      <c r="CG215" s="136"/>
      <c r="CH215" s="95">
        <v>265</v>
      </c>
      <c r="CI215" s="134">
        <v>3</v>
      </c>
      <c r="CJ215" s="135"/>
      <c r="CK215" s="136"/>
      <c r="CL215" s="128"/>
      <c r="CM215" s="134"/>
      <c r="CN215" s="135"/>
      <c r="CO215" s="136"/>
      <c r="CP215" s="128"/>
      <c r="CQ215" s="134"/>
      <c r="CR215" s="135"/>
      <c r="CS215" s="136"/>
      <c r="CT215" s="128"/>
      <c r="CU215" s="134"/>
      <c r="CV215" s="135"/>
      <c r="CW215" s="136"/>
      <c r="CX215" s="95">
        <v>317</v>
      </c>
      <c r="CY215" s="134">
        <v>3</v>
      </c>
      <c r="CZ215" s="135"/>
      <c r="DA215" s="136"/>
      <c r="DB215" s="128"/>
      <c r="DC215" s="134"/>
      <c r="DD215" s="135"/>
      <c r="DE215" s="136"/>
      <c r="DF215" s="128"/>
      <c r="DG215" s="134"/>
      <c r="DH215" s="135"/>
      <c r="DI215" s="136"/>
      <c r="DJ215" s="128"/>
      <c r="DK215" s="134"/>
      <c r="DL215" s="135"/>
      <c r="DM215" s="136"/>
      <c r="DN215" s="95">
        <v>263</v>
      </c>
      <c r="DO215" s="134">
        <v>1</v>
      </c>
      <c r="DP215" s="135"/>
      <c r="DQ215" s="136"/>
      <c r="DR215" s="128"/>
      <c r="DS215" s="134"/>
      <c r="DT215" s="135"/>
      <c r="DU215" s="136"/>
      <c r="DV215" s="128"/>
      <c r="DW215" s="134"/>
      <c r="DX215" s="135"/>
      <c r="DY215" s="136"/>
      <c r="DZ215" s="128"/>
      <c r="EA215" s="134"/>
      <c r="EB215" s="135"/>
      <c r="EC215" s="136"/>
      <c r="ED215" s="95">
        <v>277</v>
      </c>
      <c r="EE215" s="134">
        <v>-3</v>
      </c>
      <c r="EF215" s="135"/>
      <c r="EG215" s="136"/>
      <c r="EH215" s="128"/>
      <c r="EI215" s="134"/>
      <c r="EJ215" s="135"/>
      <c r="EK215" s="136"/>
      <c r="EL215" s="128"/>
      <c r="EM215" s="134"/>
      <c r="EN215" s="135"/>
      <c r="EO215" s="136"/>
      <c r="EP215" s="128"/>
      <c r="EQ215" s="134"/>
      <c r="ER215" s="135"/>
      <c r="ES215" s="136"/>
      <c r="ET215" s="95">
        <v>244</v>
      </c>
      <c r="EU215" s="134" t="s">
        <v>5</v>
      </c>
      <c r="EV215" s="135"/>
      <c r="EW215" s="136"/>
      <c r="EX215" s="128"/>
      <c r="EY215" s="134"/>
      <c r="EZ215" s="135"/>
      <c r="FA215" s="136"/>
      <c r="FB215" s="128"/>
      <c r="FC215" s="134"/>
      <c r="FD215" s="135"/>
      <c r="FE215" s="136"/>
      <c r="FF215" s="128"/>
      <c r="FG215" s="134"/>
      <c r="FH215" s="135"/>
      <c r="FI215" s="136"/>
      <c r="FJ215" s="95">
        <v>313</v>
      </c>
      <c r="FK215" s="134">
        <v>-2</v>
      </c>
      <c r="FL215" s="135"/>
      <c r="FM215" s="136"/>
      <c r="FN215" s="128"/>
      <c r="FO215" s="134"/>
      <c r="FP215" s="135"/>
      <c r="FQ215" s="136"/>
      <c r="FR215" s="128"/>
      <c r="FS215" s="134"/>
      <c r="FT215" s="137">
        <v>300</v>
      </c>
      <c r="FU215" s="138">
        <v>310</v>
      </c>
      <c r="FV215" s="128">
        <v>305</v>
      </c>
      <c r="FW215" s="134" t="s">
        <v>5</v>
      </c>
      <c r="FX215" s="135"/>
      <c r="FY215" s="136"/>
      <c r="FZ215" s="128"/>
      <c r="GA215" s="134"/>
      <c r="GB215" s="135"/>
      <c r="GC215" s="136"/>
      <c r="GD215" s="95">
        <v>340</v>
      </c>
      <c r="GE215" s="134">
        <v>5</v>
      </c>
      <c r="GF215" s="135"/>
      <c r="GG215" s="136"/>
      <c r="GH215" s="128"/>
      <c r="GI215" s="134"/>
      <c r="GJ215" s="135"/>
      <c r="GK215" s="136"/>
      <c r="GL215" s="128"/>
      <c r="GM215" s="134"/>
      <c r="GN215" s="135"/>
      <c r="GO215" s="136"/>
      <c r="GP215" s="128"/>
      <c r="GQ215" s="134"/>
      <c r="GR215" s="78"/>
      <c r="GS215" s="93">
        <v>12</v>
      </c>
    </row>
    <row r="216" spans="1:201" ht="15.75" x14ac:dyDescent="0.25">
      <c r="A216">
        <v>12</v>
      </c>
      <c r="B216">
        <v>2013</v>
      </c>
      <c r="C216" s="71">
        <v>41634</v>
      </c>
      <c r="D216" s="78"/>
      <c r="E216" s="132"/>
      <c r="F216" s="95">
        <v>372</v>
      </c>
      <c r="G216" s="134" t="s">
        <v>5</v>
      </c>
      <c r="H216" s="135"/>
      <c r="I216" s="136"/>
      <c r="J216" s="128"/>
      <c r="K216" s="134"/>
      <c r="L216" s="135"/>
      <c r="M216" s="136"/>
      <c r="N216" s="128"/>
      <c r="O216" s="134"/>
      <c r="P216" s="135"/>
      <c r="Q216" s="136"/>
      <c r="R216" s="128"/>
      <c r="S216" s="134"/>
      <c r="T216" s="135"/>
      <c r="U216" s="136"/>
      <c r="V216" s="95">
        <v>339</v>
      </c>
      <c r="W216" s="134" t="s">
        <v>5</v>
      </c>
      <c r="X216" s="135"/>
      <c r="Y216" s="136"/>
      <c r="Z216" s="128"/>
      <c r="AA216" s="134"/>
      <c r="AB216" s="135"/>
      <c r="AC216" s="136"/>
      <c r="AD216" s="128"/>
      <c r="AE216" s="134"/>
      <c r="AF216" s="135"/>
      <c r="AG216" s="136"/>
      <c r="AH216" s="128"/>
      <c r="AI216" s="134"/>
      <c r="AJ216" s="135"/>
      <c r="AK216" s="136"/>
      <c r="AL216" s="95">
        <v>378</v>
      </c>
      <c r="AM216" s="134" t="s">
        <v>5</v>
      </c>
      <c r="AN216" s="135"/>
      <c r="AO216" s="136"/>
      <c r="AP216" s="128"/>
      <c r="AQ216" s="134"/>
      <c r="AR216" s="135"/>
      <c r="AS216" s="136"/>
      <c r="AT216" s="128"/>
      <c r="AU216" s="134"/>
      <c r="AV216" s="135"/>
      <c r="AW216" s="136"/>
      <c r="AX216" s="128"/>
      <c r="AY216" s="134"/>
      <c r="AZ216" s="135"/>
      <c r="BA216" s="136"/>
      <c r="BB216" s="95">
        <v>240</v>
      </c>
      <c r="BC216" s="134" t="s">
        <v>5</v>
      </c>
      <c r="BD216" s="135"/>
      <c r="BE216" s="136"/>
      <c r="BF216" s="128"/>
      <c r="BG216" s="134"/>
      <c r="BH216" s="135"/>
      <c r="BI216" s="136"/>
      <c r="BJ216" s="128"/>
      <c r="BK216" s="134"/>
      <c r="BL216" s="135"/>
      <c r="BM216" s="136"/>
      <c r="BN216" s="128"/>
      <c r="BO216" s="134"/>
      <c r="BP216" s="135"/>
      <c r="BQ216" s="136"/>
      <c r="BR216" s="95">
        <v>263</v>
      </c>
      <c r="BS216" s="134" t="s">
        <v>5</v>
      </c>
      <c r="BT216" s="135"/>
      <c r="BU216" s="136"/>
      <c r="BV216" s="128"/>
      <c r="BW216" s="134"/>
      <c r="BX216" s="135"/>
      <c r="BY216" s="136"/>
      <c r="BZ216" s="128"/>
      <c r="CA216" s="134"/>
      <c r="CB216" s="135"/>
      <c r="CC216" s="136"/>
      <c r="CD216" s="128"/>
      <c r="CE216" s="134"/>
      <c r="CF216" s="135"/>
      <c r="CG216" s="136"/>
      <c r="CH216" s="95">
        <v>265</v>
      </c>
      <c r="CI216" s="134" t="s">
        <v>5</v>
      </c>
      <c r="CJ216" s="135"/>
      <c r="CK216" s="136"/>
      <c r="CL216" s="128"/>
      <c r="CM216" s="134"/>
      <c r="CN216" s="135"/>
      <c r="CO216" s="136"/>
      <c r="CP216" s="128"/>
      <c r="CQ216" s="134"/>
      <c r="CR216" s="135"/>
      <c r="CS216" s="136"/>
      <c r="CT216" s="128"/>
      <c r="CU216" s="134"/>
      <c r="CV216" s="135"/>
      <c r="CW216" s="136"/>
      <c r="CX216" s="95">
        <v>317</v>
      </c>
      <c r="CY216" s="134" t="s">
        <v>5</v>
      </c>
      <c r="CZ216" s="135"/>
      <c r="DA216" s="136"/>
      <c r="DB216" s="128"/>
      <c r="DC216" s="134"/>
      <c r="DD216" s="135"/>
      <c r="DE216" s="136"/>
      <c r="DF216" s="128"/>
      <c r="DG216" s="134"/>
      <c r="DH216" s="135"/>
      <c r="DI216" s="136"/>
      <c r="DJ216" s="128"/>
      <c r="DK216" s="134"/>
      <c r="DL216" s="135"/>
      <c r="DM216" s="136"/>
      <c r="DN216" s="95">
        <v>263</v>
      </c>
      <c r="DO216" s="134" t="s">
        <v>5</v>
      </c>
      <c r="DP216" s="135"/>
      <c r="DQ216" s="136"/>
      <c r="DR216" s="128"/>
      <c r="DS216" s="134"/>
      <c r="DT216" s="135"/>
      <c r="DU216" s="136"/>
      <c r="DV216" s="128"/>
      <c r="DW216" s="134"/>
      <c r="DX216" s="135"/>
      <c r="DY216" s="136"/>
      <c r="DZ216" s="128"/>
      <c r="EA216" s="134"/>
      <c r="EB216" s="135"/>
      <c r="EC216" s="136"/>
      <c r="ED216" s="95">
        <v>277</v>
      </c>
      <c r="EE216" s="134" t="s">
        <v>5</v>
      </c>
      <c r="EF216" s="135"/>
      <c r="EG216" s="136"/>
      <c r="EH216" s="128"/>
      <c r="EI216" s="134"/>
      <c r="EJ216" s="135"/>
      <c r="EK216" s="136"/>
      <c r="EL216" s="128"/>
      <c r="EM216" s="134"/>
      <c r="EN216" s="135"/>
      <c r="EO216" s="136"/>
      <c r="EP216" s="128"/>
      <c r="EQ216" s="134"/>
      <c r="ER216" s="135"/>
      <c r="ES216" s="136"/>
      <c r="ET216" s="95">
        <v>244</v>
      </c>
      <c r="EU216" s="134" t="s">
        <v>5</v>
      </c>
      <c r="EV216" s="135"/>
      <c r="EW216" s="136"/>
      <c r="EX216" s="128"/>
      <c r="EY216" s="134"/>
      <c r="EZ216" s="135"/>
      <c r="FA216" s="136"/>
      <c r="FB216" s="128"/>
      <c r="FC216" s="134"/>
      <c r="FD216" s="135"/>
      <c r="FE216" s="136"/>
      <c r="FF216" s="128"/>
      <c r="FG216" s="134"/>
      <c r="FH216" s="135"/>
      <c r="FI216" s="136"/>
      <c r="FJ216" s="95">
        <v>313</v>
      </c>
      <c r="FK216" s="134" t="s">
        <v>5</v>
      </c>
      <c r="FL216" s="135"/>
      <c r="FM216" s="136"/>
      <c r="FN216" s="128"/>
      <c r="FO216" s="134"/>
      <c r="FP216" s="135"/>
      <c r="FQ216" s="136"/>
      <c r="FR216" s="128"/>
      <c r="FS216" s="134"/>
      <c r="FT216" s="137">
        <v>300</v>
      </c>
      <c r="FU216" s="138">
        <v>310</v>
      </c>
      <c r="FV216" s="128">
        <v>305</v>
      </c>
      <c r="FW216" s="134" t="s">
        <v>5</v>
      </c>
      <c r="FX216" s="135"/>
      <c r="FY216" s="136"/>
      <c r="FZ216" s="128"/>
      <c r="GA216" s="134"/>
      <c r="GB216" s="135"/>
      <c r="GC216" s="136"/>
      <c r="GD216" s="95">
        <v>340</v>
      </c>
      <c r="GE216" s="134" t="s">
        <v>5</v>
      </c>
      <c r="GF216" s="135"/>
      <c r="GG216" s="136"/>
      <c r="GH216" s="128"/>
      <c r="GI216" s="134"/>
      <c r="GJ216" s="135"/>
      <c r="GK216" s="136"/>
      <c r="GL216" s="128"/>
      <c r="GM216" s="134"/>
      <c r="GN216" s="135"/>
      <c r="GO216" s="136"/>
      <c r="GP216" s="128"/>
      <c r="GQ216" s="134"/>
      <c r="GR216" s="78"/>
      <c r="GS216" s="93">
        <v>12</v>
      </c>
    </row>
    <row r="217" spans="1:201" ht="15.75" x14ac:dyDescent="0.25">
      <c r="A217">
        <v>1</v>
      </c>
      <c r="B217">
        <v>2014</v>
      </c>
      <c r="C217" s="71">
        <v>41642</v>
      </c>
      <c r="D217" s="78"/>
      <c r="E217" s="132"/>
      <c r="F217" s="95">
        <v>377</v>
      </c>
      <c r="G217" s="134">
        <v>5</v>
      </c>
      <c r="H217" s="135"/>
      <c r="I217" s="136"/>
      <c r="J217" s="128"/>
      <c r="K217" s="134"/>
      <c r="L217" s="135"/>
      <c r="M217" s="136"/>
      <c r="N217" s="128"/>
      <c r="O217" s="134"/>
      <c r="P217" s="135"/>
      <c r="Q217" s="136"/>
      <c r="R217" s="128"/>
      <c r="S217" s="134"/>
      <c r="T217" s="135"/>
      <c r="U217" s="136"/>
      <c r="V217" s="95">
        <v>344</v>
      </c>
      <c r="W217" s="134">
        <v>5</v>
      </c>
      <c r="X217" s="135"/>
      <c r="Y217" s="136"/>
      <c r="Z217" s="128"/>
      <c r="AA217" s="134"/>
      <c r="AB217" s="135"/>
      <c r="AC217" s="136"/>
      <c r="AD217" s="128"/>
      <c r="AE217" s="134"/>
      <c r="AF217" s="135"/>
      <c r="AG217" s="136"/>
      <c r="AH217" s="128"/>
      <c r="AI217" s="134"/>
      <c r="AJ217" s="135"/>
      <c r="AK217" s="120"/>
      <c r="AL217" s="95">
        <v>378</v>
      </c>
      <c r="AM217" s="134" t="s">
        <v>5</v>
      </c>
      <c r="AN217" s="135"/>
      <c r="AO217" s="136"/>
      <c r="AP217" s="128"/>
      <c r="AQ217" s="134"/>
      <c r="AR217" s="135"/>
      <c r="AS217" s="136"/>
      <c r="AT217" s="128"/>
      <c r="AU217" s="134"/>
      <c r="AV217" s="135"/>
      <c r="AW217" s="136"/>
      <c r="AX217" s="128"/>
      <c r="AY217" s="134"/>
      <c r="AZ217" s="135"/>
      <c r="BA217" s="136"/>
      <c r="BB217" s="95">
        <v>235</v>
      </c>
      <c r="BC217" s="134">
        <v>-5</v>
      </c>
      <c r="BD217" s="135"/>
      <c r="BE217" s="136"/>
      <c r="BF217" s="128"/>
      <c r="BG217" s="134"/>
      <c r="BH217" s="135"/>
      <c r="BI217" s="136"/>
      <c r="BJ217" s="128"/>
      <c r="BK217" s="134"/>
      <c r="BL217" s="135"/>
      <c r="BM217" s="136"/>
      <c r="BN217" s="128"/>
      <c r="BO217" s="134"/>
      <c r="BP217" s="135"/>
      <c r="BQ217" s="136"/>
      <c r="BR217" s="121">
        <v>256</v>
      </c>
      <c r="BS217" s="134">
        <v>-7</v>
      </c>
      <c r="BT217" s="135"/>
      <c r="BU217" s="136"/>
      <c r="BV217" s="128"/>
      <c r="BW217" s="134"/>
      <c r="BX217" s="135"/>
      <c r="BY217" s="136"/>
      <c r="BZ217" s="128"/>
      <c r="CA217" s="134"/>
      <c r="CB217" s="135"/>
      <c r="CC217" s="136"/>
      <c r="CD217" s="128"/>
      <c r="CE217" s="134"/>
      <c r="CF217" s="135"/>
      <c r="CG217" s="136"/>
      <c r="CH217" s="95">
        <v>255</v>
      </c>
      <c r="CI217" s="134">
        <v>-10</v>
      </c>
      <c r="CJ217" s="135"/>
      <c r="CK217" s="136"/>
      <c r="CL217" s="128"/>
      <c r="CM217" s="134"/>
      <c r="CN217" s="135"/>
      <c r="CO217" s="136"/>
      <c r="CP217" s="128"/>
      <c r="CQ217" s="134"/>
      <c r="CR217" s="135"/>
      <c r="CS217" s="136"/>
      <c r="CT217" s="128"/>
      <c r="CU217" s="134"/>
      <c r="CV217" s="135"/>
      <c r="CW217" s="136"/>
      <c r="CX217" s="95">
        <v>307</v>
      </c>
      <c r="CY217" s="134">
        <v>-10</v>
      </c>
      <c r="CZ217" s="135"/>
      <c r="DA217" s="136"/>
      <c r="DB217" s="128"/>
      <c r="DC217" s="134"/>
      <c r="DD217" s="135"/>
      <c r="DE217" s="136"/>
      <c r="DF217" s="128"/>
      <c r="DG217" s="134"/>
      <c r="DH217" s="135"/>
      <c r="DI217" s="136"/>
      <c r="DJ217" s="128"/>
      <c r="DK217" s="134"/>
      <c r="DL217" s="135"/>
      <c r="DM217" s="136"/>
      <c r="DN217" s="95">
        <v>253</v>
      </c>
      <c r="DO217" s="134">
        <v>-10</v>
      </c>
      <c r="DP217" s="135"/>
      <c r="DQ217" s="136"/>
      <c r="DR217" s="128"/>
      <c r="DS217" s="134"/>
      <c r="DT217" s="135"/>
      <c r="DU217" s="136"/>
      <c r="DV217" s="128"/>
      <c r="DW217" s="134"/>
      <c r="DX217" s="135"/>
      <c r="DY217" s="136"/>
      <c r="DZ217" s="128"/>
      <c r="EA217" s="134"/>
      <c r="EB217" s="135"/>
      <c r="EC217" s="136"/>
      <c r="ED217" s="95">
        <v>269</v>
      </c>
      <c r="EE217" s="134">
        <v>-8</v>
      </c>
      <c r="EF217" s="135"/>
      <c r="EG217" s="136"/>
      <c r="EH217" s="128"/>
      <c r="EI217" s="134"/>
      <c r="EJ217" s="135"/>
      <c r="EK217" s="136"/>
      <c r="EL217" s="128"/>
      <c r="EM217" s="134"/>
      <c r="EN217" s="135"/>
      <c r="EO217" s="136"/>
      <c r="EP217" s="128"/>
      <c r="EQ217" s="134"/>
      <c r="ER217" s="135"/>
      <c r="ES217" s="136"/>
      <c r="ET217" s="95">
        <v>244</v>
      </c>
      <c r="EU217" s="134" t="s">
        <v>5</v>
      </c>
      <c r="EV217" s="135"/>
      <c r="EW217" s="136"/>
      <c r="EX217" s="128"/>
      <c r="EY217" s="134"/>
      <c r="EZ217" s="135"/>
      <c r="FA217" s="136"/>
      <c r="FB217" s="128"/>
      <c r="FC217" s="134"/>
      <c r="FD217" s="135"/>
      <c r="FE217" s="136"/>
      <c r="FF217" s="128"/>
      <c r="FG217" s="134"/>
      <c r="FH217" s="135"/>
      <c r="FI217" s="136"/>
      <c r="FJ217" s="95">
        <v>308</v>
      </c>
      <c r="FK217" s="134">
        <v>-5</v>
      </c>
      <c r="FL217" s="135"/>
      <c r="FM217" s="136"/>
      <c r="FN217" s="128"/>
      <c r="FO217" s="134"/>
      <c r="FP217" s="135"/>
      <c r="FQ217" s="136"/>
      <c r="FR217" s="128"/>
      <c r="FS217" s="134"/>
      <c r="FT217" s="137">
        <v>300</v>
      </c>
      <c r="FU217" s="138">
        <v>310</v>
      </c>
      <c r="FV217" s="128">
        <v>305</v>
      </c>
      <c r="FW217" s="134" t="s">
        <v>5</v>
      </c>
      <c r="FX217" s="135"/>
      <c r="FY217" s="136"/>
      <c r="FZ217" s="128"/>
      <c r="GA217" s="134"/>
      <c r="GB217" s="135"/>
      <c r="GC217" s="136"/>
      <c r="GD217" s="95">
        <v>330</v>
      </c>
      <c r="GE217" s="134">
        <v>-10</v>
      </c>
      <c r="GF217" s="135"/>
      <c r="GG217" s="136"/>
      <c r="GH217" s="128"/>
      <c r="GI217" s="134"/>
      <c r="GJ217" s="135"/>
      <c r="GK217" s="136"/>
      <c r="GL217" s="128"/>
      <c r="GM217" s="134"/>
      <c r="GN217" s="135"/>
      <c r="GO217" s="136"/>
      <c r="GP217" s="128"/>
      <c r="GQ217" s="134"/>
      <c r="GR217" s="78"/>
      <c r="GS217" s="93">
        <v>1</v>
      </c>
    </row>
    <row r="218" spans="1:201" ht="15.75" x14ac:dyDescent="0.25">
      <c r="A218">
        <v>1</v>
      </c>
      <c r="B218">
        <v>2014</v>
      </c>
      <c r="C218" s="71">
        <v>41649</v>
      </c>
      <c r="D218" s="78"/>
      <c r="E218" s="132"/>
      <c r="F218" s="95">
        <v>377</v>
      </c>
      <c r="G218" s="134" t="s">
        <v>5</v>
      </c>
      <c r="H218" s="135"/>
      <c r="I218" s="136"/>
      <c r="J218" s="128"/>
      <c r="K218" s="134"/>
      <c r="L218" s="135"/>
      <c r="M218" s="136"/>
      <c r="N218" s="128"/>
      <c r="O218" s="134"/>
      <c r="P218" s="135"/>
      <c r="Q218" s="136"/>
      <c r="R218" s="128"/>
      <c r="S218" s="134"/>
      <c r="T218" s="135"/>
      <c r="U218" s="136"/>
      <c r="V218" s="95">
        <v>344</v>
      </c>
      <c r="W218" s="134" t="s">
        <v>5</v>
      </c>
      <c r="X218" s="135"/>
      <c r="Y218" s="136"/>
      <c r="Z218" s="128"/>
      <c r="AA218" s="134"/>
      <c r="AB218" s="135"/>
      <c r="AC218" s="136"/>
      <c r="AD218" s="128"/>
      <c r="AE218" s="134"/>
      <c r="AF218" s="135"/>
      <c r="AG218" s="136"/>
      <c r="AH218" s="128"/>
      <c r="AI218" s="134"/>
      <c r="AJ218" s="135"/>
      <c r="AK218" s="120"/>
      <c r="AL218" s="95">
        <v>378</v>
      </c>
      <c r="AM218" s="134" t="s">
        <v>5</v>
      </c>
      <c r="AN218" s="135"/>
      <c r="AO218" s="136"/>
      <c r="AP218" s="128"/>
      <c r="AQ218" s="134"/>
      <c r="AR218" s="135"/>
      <c r="AS218" s="136"/>
      <c r="AT218" s="128"/>
      <c r="AU218" s="134"/>
      <c r="AV218" s="135"/>
      <c r="AW218" s="136"/>
      <c r="AX218" s="128"/>
      <c r="AY218" s="134"/>
      <c r="AZ218" s="135"/>
      <c r="BA218" s="136"/>
      <c r="BB218" s="95">
        <v>235</v>
      </c>
      <c r="BC218" s="134" t="s">
        <v>5</v>
      </c>
      <c r="BD218" s="135"/>
      <c r="BE218" s="136"/>
      <c r="BF218" s="128"/>
      <c r="BG218" s="134"/>
      <c r="BH218" s="135"/>
      <c r="BI218" s="136"/>
      <c r="BJ218" s="128"/>
      <c r="BK218" s="134"/>
      <c r="BL218" s="135"/>
      <c r="BM218" s="136"/>
      <c r="BN218" s="128"/>
      <c r="BO218" s="134"/>
      <c r="BP218" s="135"/>
      <c r="BQ218" s="136"/>
      <c r="BR218" s="95">
        <v>256</v>
      </c>
      <c r="BS218" s="134" t="s">
        <v>5</v>
      </c>
      <c r="BT218" s="135"/>
      <c r="BU218" s="136"/>
      <c r="BV218" s="128"/>
      <c r="BW218" s="134"/>
      <c r="BX218" s="135"/>
      <c r="BY218" s="136"/>
      <c r="BZ218" s="128"/>
      <c r="CA218" s="134"/>
      <c r="CB218" s="135"/>
      <c r="CC218" s="136"/>
      <c r="CD218" s="128"/>
      <c r="CE218" s="134"/>
      <c r="CF218" s="135"/>
      <c r="CG218" s="136"/>
      <c r="CH218" s="95">
        <v>255</v>
      </c>
      <c r="CI218" s="134" t="s">
        <v>5</v>
      </c>
      <c r="CJ218" s="135"/>
      <c r="CK218" s="136"/>
      <c r="CL218" s="128"/>
      <c r="CM218" s="134"/>
      <c r="CN218" s="135"/>
      <c r="CO218" s="136"/>
      <c r="CP218" s="128"/>
      <c r="CQ218" s="134"/>
      <c r="CR218" s="135"/>
      <c r="CS218" s="136"/>
      <c r="CT218" s="128"/>
      <c r="CU218" s="134"/>
      <c r="CV218" s="135"/>
      <c r="CW218" s="136"/>
      <c r="CX218" s="95">
        <v>307</v>
      </c>
      <c r="CY218" s="134" t="s">
        <v>5</v>
      </c>
      <c r="CZ218" s="135"/>
      <c r="DA218" s="136"/>
      <c r="DB218" s="128"/>
      <c r="DC218" s="134"/>
      <c r="DD218" s="135"/>
      <c r="DE218" s="136"/>
      <c r="DF218" s="128"/>
      <c r="DG218" s="134"/>
      <c r="DH218" s="135"/>
      <c r="DI218" s="136"/>
      <c r="DJ218" s="128"/>
      <c r="DK218" s="134"/>
      <c r="DL218" s="135"/>
      <c r="DM218" s="136"/>
      <c r="DN218" s="95">
        <v>253</v>
      </c>
      <c r="DO218" s="134" t="s">
        <v>5</v>
      </c>
      <c r="DP218" s="135"/>
      <c r="DQ218" s="136"/>
      <c r="DR218" s="128"/>
      <c r="DS218" s="134"/>
      <c r="DT218" s="135"/>
      <c r="DU218" s="136"/>
      <c r="DV218" s="128"/>
      <c r="DW218" s="134"/>
      <c r="DX218" s="135"/>
      <c r="DY218" s="136"/>
      <c r="DZ218" s="128"/>
      <c r="EA218" s="134"/>
      <c r="EB218" s="135"/>
      <c r="EC218" s="136"/>
      <c r="ED218" s="95">
        <v>269</v>
      </c>
      <c r="EE218" s="134" t="s">
        <v>5</v>
      </c>
      <c r="EF218" s="135"/>
      <c r="EG218" s="136"/>
      <c r="EH218" s="128"/>
      <c r="EI218" s="134"/>
      <c r="EJ218" s="135"/>
      <c r="EK218" s="136"/>
      <c r="EL218" s="128"/>
      <c r="EM218" s="134"/>
      <c r="EN218" s="135"/>
      <c r="EO218" s="136"/>
      <c r="EP218" s="128"/>
      <c r="EQ218" s="134"/>
      <c r="ER218" s="135"/>
      <c r="ES218" s="136"/>
      <c r="ET218" s="95">
        <v>244</v>
      </c>
      <c r="EU218" s="134" t="s">
        <v>5</v>
      </c>
      <c r="EV218" s="135"/>
      <c r="EW218" s="136"/>
      <c r="EX218" s="128"/>
      <c r="EY218" s="134"/>
      <c r="EZ218" s="135"/>
      <c r="FA218" s="136"/>
      <c r="FB218" s="128"/>
      <c r="FC218" s="134"/>
      <c r="FD218" s="135"/>
      <c r="FE218" s="136"/>
      <c r="FF218" s="128"/>
      <c r="FG218" s="134"/>
      <c r="FH218" s="135"/>
      <c r="FI218" s="136"/>
      <c r="FJ218" s="95">
        <v>308</v>
      </c>
      <c r="FK218" s="134" t="s">
        <v>5</v>
      </c>
      <c r="FL218" s="135"/>
      <c r="FM218" s="136"/>
      <c r="FN218" s="128"/>
      <c r="FO218" s="134"/>
      <c r="FP218" s="135"/>
      <c r="FQ218" s="136"/>
      <c r="FR218" s="128"/>
      <c r="FS218" s="134"/>
      <c r="FT218" s="135">
        <v>280</v>
      </c>
      <c r="FU218" s="136">
        <v>290</v>
      </c>
      <c r="FV218" s="128">
        <v>285</v>
      </c>
      <c r="FW218" s="134">
        <v>-20</v>
      </c>
      <c r="FX218" s="135"/>
      <c r="FY218" s="136"/>
      <c r="FZ218" s="128"/>
      <c r="GA218" s="134"/>
      <c r="GB218" s="135"/>
      <c r="GC218" s="136"/>
      <c r="GD218" s="95">
        <v>330</v>
      </c>
      <c r="GE218" s="134" t="s">
        <v>5</v>
      </c>
      <c r="GF218" s="135"/>
      <c r="GG218" s="136"/>
      <c r="GH218" s="128"/>
      <c r="GI218" s="134"/>
      <c r="GJ218" s="135"/>
      <c r="GK218" s="136"/>
      <c r="GL218" s="128"/>
      <c r="GM218" s="134"/>
      <c r="GN218" s="135"/>
      <c r="GO218" s="136"/>
      <c r="GP218" s="128"/>
      <c r="GQ218" s="134"/>
      <c r="GR218" s="78"/>
      <c r="GS218" s="93">
        <v>1</v>
      </c>
    </row>
    <row r="219" spans="1:201" ht="15.75" x14ac:dyDescent="0.25">
      <c r="A219">
        <v>1</v>
      </c>
      <c r="B219">
        <v>2014</v>
      </c>
      <c r="C219" s="71">
        <v>41656</v>
      </c>
      <c r="D219" s="78"/>
      <c r="E219" s="132"/>
      <c r="F219" s="95">
        <v>383</v>
      </c>
      <c r="G219" s="134">
        <v>6</v>
      </c>
      <c r="H219" s="135"/>
      <c r="I219" s="136"/>
      <c r="J219" s="128"/>
      <c r="K219" s="134"/>
      <c r="L219" s="135"/>
      <c r="M219" s="136"/>
      <c r="N219" s="128"/>
      <c r="O219" s="134"/>
      <c r="P219" s="135"/>
      <c r="Q219" s="136"/>
      <c r="R219" s="128"/>
      <c r="S219" s="134"/>
      <c r="T219" s="135"/>
      <c r="U219" s="136"/>
      <c r="V219" s="95">
        <v>350</v>
      </c>
      <c r="W219" s="134">
        <v>6</v>
      </c>
      <c r="X219" s="135"/>
      <c r="Y219" s="136"/>
      <c r="Z219" s="128"/>
      <c r="AA219" s="134"/>
      <c r="AB219" s="135"/>
      <c r="AC219" s="136"/>
      <c r="AD219" s="128"/>
      <c r="AE219" s="134"/>
      <c r="AF219" s="135"/>
      <c r="AG219" s="136"/>
      <c r="AH219" s="128"/>
      <c r="AI219" s="134"/>
      <c r="AJ219" s="135"/>
      <c r="AK219" s="120"/>
      <c r="AL219" s="95">
        <v>384</v>
      </c>
      <c r="AM219" s="134">
        <v>6</v>
      </c>
      <c r="AN219" s="135"/>
      <c r="AO219" s="136"/>
      <c r="AP219" s="128"/>
      <c r="AQ219" s="134"/>
      <c r="AR219" s="135"/>
      <c r="AS219" s="136"/>
      <c r="AT219" s="128"/>
      <c r="AU219" s="134"/>
      <c r="AV219" s="135"/>
      <c r="AW219" s="136"/>
      <c r="AX219" s="128"/>
      <c r="AY219" s="134"/>
      <c r="AZ219" s="135"/>
      <c r="BA219" s="136"/>
      <c r="BB219" s="95">
        <v>240</v>
      </c>
      <c r="BC219" s="134">
        <v>5</v>
      </c>
      <c r="BD219" s="135"/>
      <c r="BE219" s="136"/>
      <c r="BF219" s="128"/>
      <c r="BG219" s="134"/>
      <c r="BH219" s="135"/>
      <c r="BI219" s="136"/>
      <c r="BJ219" s="128"/>
      <c r="BK219" s="134"/>
      <c r="BL219" s="135"/>
      <c r="BM219" s="136"/>
      <c r="BN219" s="128"/>
      <c r="BO219" s="134"/>
      <c r="BP219" s="135"/>
      <c r="BQ219" s="136"/>
      <c r="BR219" s="95">
        <v>258</v>
      </c>
      <c r="BS219" s="134">
        <v>2</v>
      </c>
      <c r="BT219" s="135"/>
      <c r="BU219" s="136"/>
      <c r="BV219" s="128"/>
      <c r="BW219" s="134"/>
      <c r="BX219" s="135"/>
      <c r="BY219" s="136"/>
      <c r="BZ219" s="128"/>
      <c r="CA219" s="134"/>
      <c r="CB219" s="135"/>
      <c r="CC219" s="136"/>
      <c r="CD219" s="128"/>
      <c r="CE219" s="134"/>
      <c r="CF219" s="135"/>
      <c r="CG219" s="136"/>
      <c r="CH219" s="95">
        <v>257</v>
      </c>
      <c r="CI219" s="134">
        <v>2</v>
      </c>
      <c r="CJ219" s="135"/>
      <c r="CK219" s="136"/>
      <c r="CL219" s="128"/>
      <c r="CM219" s="134"/>
      <c r="CN219" s="135"/>
      <c r="CO219" s="136"/>
      <c r="CP219" s="128"/>
      <c r="CQ219" s="134"/>
      <c r="CR219" s="135"/>
      <c r="CS219" s="136"/>
      <c r="CT219" s="128"/>
      <c r="CU219" s="134"/>
      <c r="CV219" s="135"/>
      <c r="CW219" s="136"/>
      <c r="CX219" s="95">
        <v>307</v>
      </c>
      <c r="CY219" s="134" t="s">
        <v>5</v>
      </c>
      <c r="CZ219" s="135"/>
      <c r="DA219" s="136"/>
      <c r="DB219" s="128"/>
      <c r="DC219" s="134"/>
      <c r="DD219" s="135"/>
      <c r="DE219" s="136"/>
      <c r="DF219" s="128"/>
      <c r="DG219" s="134"/>
      <c r="DH219" s="135"/>
      <c r="DI219" s="136"/>
      <c r="DJ219" s="128"/>
      <c r="DK219" s="134"/>
      <c r="DL219" s="135"/>
      <c r="DM219" s="136"/>
      <c r="DN219" s="95">
        <v>253</v>
      </c>
      <c r="DO219" s="134" t="s">
        <v>5</v>
      </c>
      <c r="DP219" s="135"/>
      <c r="DQ219" s="136"/>
      <c r="DR219" s="128"/>
      <c r="DS219" s="134"/>
      <c r="DT219" s="135"/>
      <c r="DU219" s="136"/>
      <c r="DV219" s="128"/>
      <c r="DW219" s="134"/>
      <c r="DX219" s="135"/>
      <c r="DY219" s="136"/>
      <c r="DZ219" s="128"/>
      <c r="EA219" s="134"/>
      <c r="EB219" s="135"/>
      <c r="EC219" s="136"/>
      <c r="ED219" s="95">
        <v>269</v>
      </c>
      <c r="EE219" s="134" t="s">
        <v>5</v>
      </c>
      <c r="EF219" s="135"/>
      <c r="EG219" s="136"/>
      <c r="EH219" s="128"/>
      <c r="EI219" s="134"/>
      <c r="EJ219" s="135"/>
      <c r="EK219" s="136"/>
      <c r="EL219" s="128"/>
      <c r="EM219" s="134"/>
      <c r="EN219" s="135"/>
      <c r="EO219" s="136"/>
      <c r="EP219" s="128"/>
      <c r="EQ219" s="134"/>
      <c r="ER219" s="135"/>
      <c r="ES219" s="136"/>
      <c r="ET219" s="95">
        <v>240</v>
      </c>
      <c r="EU219" s="134">
        <v>-4</v>
      </c>
      <c r="EV219" s="135"/>
      <c r="EW219" s="136"/>
      <c r="EX219" s="128"/>
      <c r="EY219" s="134"/>
      <c r="EZ219" s="135"/>
      <c r="FA219" s="136"/>
      <c r="FB219" s="128"/>
      <c r="FC219" s="134"/>
      <c r="FD219" s="135"/>
      <c r="FE219" s="136"/>
      <c r="FF219" s="128"/>
      <c r="FG219" s="134"/>
      <c r="FH219" s="135"/>
      <c r="FI219" s="136"/>
      <c r="FJ219" s="95">
        <v>301</v>
      </c>
      <c r="FK219" s="134">
        <v>-7</v>
      </c>
      <c r="FL219" s="135"/>
      <c r="FM219" s="136"/>
      <c r="FN219" s="128"/>
      <c r="FO219" s="134"/>
      <c r="FP219" s="135"/>
      <c r="FQ219" s="136"/>
      <c r="FR219" s="128"/>
      <c r="FS219" s="134"/>
      <c r="FT219" s="135">
        <v>295</v>
      </c>
      <c r="FU219" s="136">
        <v>305</v>
      </c>
      <c r="FV219" s="128">
        <v>300</v>
      </c>
      <c r="FW219" s="134">
        <v>15</v>
      </c>
      <c r="FX219" s="135"/>
      <c r="FY219" s="136"/>
      <c r="FZ219" s="128"/>
      <c r="GA219" s="134"/>
      <c r="GB219" s="135"/>
      <c r="GC219" s="136"/>
      <c r="GD219" s="95">
        <v>330</v>
      </c>
      <c r="GE219" s="134" t="s">
        <v>5</v>
      </c>
      <c r="GF219" s="135"/>
      <c r="GG219" s="136"/>
      <c r="GH219" s="128"/>
      <c r="GI219" s="134"/>
      <c r="GJ219" s="135"/>
      <c r="GK219" s="136"/>
      <c r="GL219" s="128"/>
      <c r="GM219" s="134"/>
      <c r="GN219" s="135"/>
      <c r="GO219" s="136"/>
      <c r="GP219" s="128"/>
      <c r="GQ219" s="134"/>
      <c r="GR219" s="78"/>
      <c r="GS219" s="93">
        <v>1</v>
      </c>
    </row>
    <row r="220" spans="1:201" ht="15.75" x14ac:dyDescent="0.25">
      <c r="A220">
        <v>1</v>
      </c>
      <c r="B220">
        <v>2014</v>
      </c>
      <c r="C220" s="71">
        <v>41663</v>
      </c>
      <c r="D220" s="78"/>
      <c r="E220" s="132"/>
      <c r="F220" s="95">
        <v>383</v>
      </c>
      <c r="G220" s="134" t="s">
        <v>5</v>
      </c>
      <c r="H220" s="135"/>
      <c r="I220" s="136"/>
      <c r="J220" s="128"/>
      <c r="K220" s="134"/>
      <c r="L220" s="135"/>
      <c r="M220" s="136"/>
      <c r="N220" s="128"/>
      <c r="O220" s="134"/>
      <c r="P220" s="135"/>
      <c r="Q220" s="136"/>
      <c r="R220" s="128"/>
      <c r="S220" s="134"/>
      <c r="T220" s="135"/>
      <c r="U220" s="136"/>
      <c r="V220" s="95">
        <v>364</v>
      </c>
      <c r="W220" s="134">
        <v>14</v>
      </c>
      <c r="X220" s="135"/>
      <c r="Y220" s="136"/>
      <c r="Z220" s="128"/>
      <c r="AA220" s="134"/>
      <c r="AB220" s="135"/>
      <c r="AC220" s="136"/>
      <c r="AD220" s="128"/>
      <c r="AE220" s="134"/>
      <c r="AF220" s="135"/>
      <c r="AG220" s="136"/>
      <c r="AH220" s="128"/>
      <c r="AI220" s="134"/>
      <c r="AJ220" s="135"/>
      <c r="AK220" s="120"/>
      <c r="AL220" s="95">
        <v>398</v>
      </c>
      <c r="AM220" s="134">
        <v>14</v>
      </c>
      <c r="AN220" s="135"/>
      <c r="AO220" s="136"/>
      <c r="AP220" s="128"/>
      <c r="AQ220" s="134"/>
      <c r="AR220" s="135"/>
      <c r="AS220" s="136"/>
      <c r="AT220" s="128"/>
      <c r="AU220" s="134"/>
      <c r="AV220" s="135"/>
      <c r="AW220" s="136"/>
      <c r="AX220" s="128"/>
      <c r="AY220" s="134"/>
      <c r="AZ220" s="135"/>
      <c r="BA220" s="136"/>
      <c r="BB220" s="95">
        <v>250</v>
      </c>
      <c r="BC220" s="134">
        <v>10</v>
      </c>
      <c r="BD220" s="135"/>
      <c r="BE220" s="136"/>
      <c r="BF220" s="128"/>
      <c r="BG220" s="134"/>
      <c r="BH220" s="135"/>
      <c r="BI220" s="136"/>
      <c r="BJ220" s="128"/>
      <c r="BK220" s="134"/>
      <c r="BL220" s="135"/>
      <c r="BM220" s="136"/>
      <c r="BN220" s="128"/>
      <c r="BO220" s="134"/>
      <c r="BP220" s="135"/>
      <c r="BQ220" s="136"/>
      <c r="BR220" s="95">
        <v>264</v>
      </c>
      <c r="BS220" s="134">
        <v>6</v>
      </c>
      <c r="BT220" s="135"/>
      <c r="BU220" s="136"/>
      <c r="BV220" s="128"/>
      <c r="BW220" s="134"/>
      <c r="BX220" s="135"/>
      <c r="BY220" s="136"/>
      <c r="BZ220" s="128"/>
      <c r="CA220" s="134"/>
      <c r="CB220" s="135"/>
      <c r="CC220" s="136"/>
      <c r="CD220" s="128"/>
      <c r="CE220" s="134"/>
      <c r="CF220" s="135"/>
      <c r="CG220" s="136"/>
      <c r="CH220" s="95">
        <v>255</v>
      </c>
      <c r="CI220" s="134">
        <v>-2</v>
      </c>
      <c r="CJ220" s="135"/>
      <c r="CK220" s="136"/>
      <c r="CL220" s="128"/>
      <c r="CM220" s="134"/>
      <c r="CN220" s="135"/>
      <c r="CO220" s="136"/>
      <c r="CP220" s="128"/>
      <c r="CQ220" s="134"/>
      <c r="CR220" s="135"/>
      <c r="CS220" s="136"/>
      <c r="CT220" s="128"/>
      <c r="CU220" s="134"/>
      <c r="CV220" s="135"/>
      <c r="CW220" s="136"/>
      <c r="CX220" s="95">
        <v>305</v>
      </c>
      <c r="CY220" s="134">
        <v>-2</v>
      </c>
      <c r="CZ220" s="135"/>
      <c r="DA220" s="136"/>
      <c r="DB220" s="128"/>
      <c r="DC220" s="134"/>
      <c r="DD220" s="135"/>
      <c r="DE220" s="136"/>
      <c r="DF220" s="128"/>
      <c r="DG220" s="134"/>
      <c r="DH220" s="135"/>
      <c r="DI220" s="136"/>
      <c r="DJ220" s="128"/>
      <c r="DK220" s="134"/>
      <c r="DL220" s="135"/>
      <c r="DM220" s="136"/>
      <c r="DN220" s="95">
        <v>251</v>
      </c>
      <c r="DO220" s="134">
        <v>-2</v>
      </c>
      <c r="DP220" s="135"/>
      <c r="DQ220" s="136"/>
      <c r="DR220" s="128"/>
      <c r="DS220" s="134"/>
      <c r="DT220" s="135"/>
      <c r="DU220" s="136"/>
      <c r="DV220" s="128"/>
      <c r="DW220" s="134"/>
      <c r="DX220" s="135"/>
      <c r="DY220" s="136"/>
      <c r="DZ220" s="128"/>
      <c r="EA220" s="134"/>
      <c r="EB220" s="135"/>
      <c r="EC220" s="136"/>
      <c r="ED220" s="95">
        <v>266</v>
      </c>
      <c r="EE220" s="134">
        <v>-3</v>
      </c>
      <c r="EF220" s="135"/>
      <c r="EG220" s="136"/>
      <c r="EH220" s="128"/>
      <c r="EI220" s="134"/>
      <c r="EJ220" s="135"/>
      <c r="EK220" s="136"/>
      <c r="EL220" s="128"/>
      <c r="EM220" s="134"/>
      <c r="EN220" s="135"/>
      <c r="EO220" s="136"/>
      <c r="EP220" s="128"/>
      <c r="EQ220" s="134"/>
      <c r="ER220" s="135"/>
      <c r="ES220" s="136"/>
      <c r="ET220" s="95">
        <v>236</v>
      </c>
      <c r="EU220" s="134">
        <v>-4</v>
      </c>
      <c r="EV220" s="135"/>
      <c r="EW220" s="136"/>
      <c r="EX220" s="128"/>
      <c r="EY220" s="134"/>
      <c r="EZ220" s="135"/>
      <c r="FA220" s="136"/>
      <c r="FB220" s="128"/>
      <c r="FC220" s="134"/>
      <c r="FD220" s="135"/>
      <c r="FE220" s="136"/>
      <c r="FF220" s="128"/>
      <c r="FG220" s="134"/>
      <c r="FH220" s="135"/>
      <c r="FI220" s="136"/>
      <c r="FJ220" s="95">
        <v>300</v>
      </c>
      <c r="FK220" s="134">
        <v>-1</v>
      </c>
      <c r="FL220" s="135"/>
      <c r="FM220" s="136"/>
      <c r="FN220" s="128"/>
      <c r="FO220" s="134"/>
      <c r="FP220" s="135"/>
      <c r="FQ220" s="136"/>
      <c r="FR220" s="128"/>
      <c r="FS220" s="134"/>
      <c r="FT220" s="137">
        <v>295</v>
      </c>
      <c r="FU220" s="138">
        <v>305</v>
      </c>
      <c r="FV220" s="128">
        <v>300</v>
      </c>
      <c r="FW220" s="134" t="s">
        <v>5</v>
      </c>
      <c r="FX220" s="135"/>
      <c r="FY220" s="136"/>
      <c r="FZ220" s="128"/>
      <c r="GA220" s="134"/>
      <c r="GB220" s="135"/>
      <c r="GC220" s="136"/>
      <c r="GD220" s="95">
        <v>330</v>
      </c>
      <c r="GE220" s="134" t="s">
        <v>5</v>
      </c>
      <c r="GF220" s="135"/>
      <c r="GG220" s="136"/>
      <c r="GH220" s="128"/>
      <c r="GI220" s="134"/>
      <c r="GJ220" s="135"/>
      <c r="GK220" s="136"/>
      <c r="GL220" s="128"/>
      <c r="GM220" s="134"/>
      <c r="GN220" s="135"/>
      <c r="GO220" s="136"/>
      <c r="GP220" s="128"/>
      <c r="GQ220" s="134"/>
      <c r="GR220" s="78"/>
      <c r="GS220" s="93">
        <v>1</v>
      </c>
    </row>
    <row r="221" spans="1:201" ht="15.75" x14ac:dyDescent="0.25">
      <c r="A221">
        <v>1</v>
      </c>
      <c r="B221">
        <v>2014</v>
      </c>
      <c r="C221" s="71">
        <v>41670</v>
      </c>
      <c r="D221" s="78"/>
      <c r="E221" s="132"/>
      <c r="F221" s="95">
        <v>380</v>
      </c>
      <c r="G221" s="134">
        <v>-3</v>
      </c>
      <c r="H221" s="135"/>
      <c r="I221" s="136"/>
      <c r="J221" s="128"/>
      <c r="K221" s="134"/>
      <c r="L221" s="135"/>
      <c r="M221" s="136"/>
      <c r="N221" s="128"/>
      <c r="O221" s="134"/>
      <c r="P221" s="135"/>
      <c r="Q221" s="136"/>
      <c r="R221" s="128"/>
      <c r="S221" s="134"/>
      <c r="T221" s="135"/>
      <c r="U221" s="136"/>
      <c r="V221" s="95">
        <v>361</v>
      </c>
      <c r="W221" s="134">
        <v>-3</v>
      </c>
      <c r="X221" s="135"/>
      <c r="Y221" s="136"/>
      <c r="Z221" s="128"/>
      <c r="AA221" s="134"/>
      <c r="AB221" s="135"/>
      <c r="AC221" s="136"/>
      <c r="AD221" s="128"/>
      <c r="AE221" s="134"/>
      <c r="AF221" s="135"/>
      <c r="AG221" s="136"/>
      <c r="AH221" s="128"/>
      <c r="AI221" s="134"/>
      <c r="AJ221" s="135"/>
      <c r="AK221" s="120"/>
      <c r="AL221" s="95">
        <v>395</v>
      </c>
      <c r="AM221" s="134">
        <v>-3</v>
      </c>
      <c r="AN221" s="135"/>
      <c r="AO221" s="136"/>
      <c r="AP221" s="128"/>
      <c r="AQ221" s="134"/>
      <c r="AR221" s="135"/>
      <c r="AS221" s="136"/>
      <c r="AT221" s="128"/>
      <c r="AU221" s="134"/>
      <c r="AV221" s="135"/>
      <c r="AW221" s="136"/>
      <c r="AX221" s="128"/>
      <c r="AY221" s="134"/>
      <c r="AZ221" s="135"/>
      <c r="BA221" s="136"/>
      <c r="BB221" s="95">
        <v>253</v>
      </c>
      <c r="BC221" s="134">
        <v>3</v>
      </c>
      <c r="BD221" s="135"/>
      <c r="BE221" s="136"/>
      <c r="BF221" s="128"/>
      <c r="BG221" s="134"/>
      <c r="BH221" s="135"/>
      <c r="BI221" s="136"/>
      <c r="BJ221" s="128"/>
      <c r="BK221" s="134"/>
      <c r="BL221" s="135"/>
      <c r="BM221" s="136"/>
      <c r="BN221" s="128"/>
      <c r="BO221" s="134"/>
      <c r="BP221" s="135"/>
      <c r="BQ221" s="136"/>
      <c r="BR221" s="95">
        <v>267</v>
      </c>
      <c r="BS221" s="134">
        <v>3</v>
      </c>
      <c r="BT221" s="135"/>
      <c r="BU221" s="136"/>
      <c r="BV221" s="128"/>
      <c r="BW221" s="134"/>
      <c r="BX221" s="135"/>
      <c r="BY221" s="136"/>
      <c r="BZ221" s="128"/>
      <c r="CA221" s="134"/>
      <c r="CB221" s="135"/>
      <c r="CC221" s="136"/>
      <c r="CD221" s="128"/>
      <c r="CE221" s="134"/>
      <c r="CF221" s="135"/>
      <c r="CG221" s="136"/>
      <c r="CH221" s="95">
        <v>253</v>
      </c>
      <c r="CI221" s="134">
        <v>-2</v>
      </c>
      <c r="CJ221" s="135"/>
      <c r="CK221" s="136"/>
      <c r="CL221" s="128"/>
      <c r="CM221" s="134"/>
      <c r="CN221" s="135"/>
      <c r="CO221" s="136"/>
      <c r="CP221" s="128"/>
      <c r="CQ221" s="134"/>
      <c r="CR221" s="135"/>
      <c r="CS221" s="136"/>
      <c r="CT221" s="128"/>
      <c r="CU221" s="134"/>
      <c r="CV221" s="135"/>
      <c r="CW221" s="136"/>
      <c r="CX221" s="95">
        <v>303</v>
      </c>
      <c r="CY221" s="134">
        <v>-2</v>
      </c>
      <c r="CZ221" s="135"/>
      <c r="DA221" s="136"/>
      <c r="DB221" s="128"/>
      <c r="DC221" s="134"/>
      <c r="DD221" s="135"/>
      <c r="DE221" s="136"/>
      <c r="DF221" s="128"/>
      <c r="DG221" s="134"/>
      <c r="DH221" s="135"/>
      <c r="DI221" s="136"/>
      <c r="DJ221" s="128"/>
      <c r="DK221" s="134"/>
      <c r="DL221" s="135"/>
      <c r="DM221" s="136"/>
      <c r="DN221" s="95">
        <v>249</v>
      </c>
      <c r="DO221" s="134">
        <v>-2</v>
      </c>
      <c r="DP221" s="135"/>
      <c r="DQ221" s="136"/>
      <c r="DR221" s="128"/>
      <c r="DS221" s="134"/>
      <c r="DT221" s="135"/>
      <c r="DU221" s="136"/>
      <c r="DV221" s="128"/>
      <c r="DW221" s="134"/>
      <c r="DX221" s="135"/>
      <c r="DY221" s="136"/>
      <c r="DZ221" s="128"/>
      <c r="EA221" s="134"/>
      <c r="EB221" s="135"/>
      <c r="EC221" s="136"/>
      <c r="ED221" s="95">
        <v>271</v>
      </c>
      <c r="EE221" s="134">
        <v>5</v>
      </c>
      <c r="EF221" s="135"/>
      <c r="EG221" s="136"/>
      <c r="EH221" s="128"/>
      <c r="EI221" s="134"/>
      <c r="EJ221" s="135"/>
      <c r="EK221" s="136"/>
      <c r="EL221" s="128"/>
      <c r="EM221" s="134"/>
      <c r="EN221" s="135"/>
      <c r="EO221" s="136"/>
      <c r="EP221" s="128"/>
      <c r="EQ221" s="134"/>
      <c r="ER221" s="135"/>
      <c r="ES221" s="136"/>
      <c r="ET221" s="95">
        <v>242</v>
      </c>
      <c r="EU221" s="134">
        <v>6</v>
      </c>
      <c r="EV221" s="135"/>
      <c r="EW221" s="136"/>
      <c r="EX221" s="128"/>
      <c r="EY221" s="134"/>
      <c r="EZ221" s="135"/>
      <c r="FA221" s="136"/>
      <c r="FB221" s="128"/>
      <c r="FC221" s="134"/>
      <c r="FD221" s="135"/>
      <c r="FE221" s="136"/>
      <c r="FF221" s="128"/>
      <c r="FG221" s="134"/>
      <c r="FH221" s="135"/>
      <c r="FI221" s="136"/>
      <c r="FJ221" s="95">
        <v>300</v>
      </c>
      <c r="FK221" s="134" t="s">
        <v>5</v>
      </c>
      <c r="FL221" s="135"/>
      <c r="FM221" s="136"/>
      <c r="FN221" s="128"/>
      <c r="FO221" s="134"/>
      <c r="FP221" s="135"/>
      <c r="FQ221" s="136"/>
      <c r="FR221" s="128"/>
      <c r="FS221" s="134"/>
      <c r="FT221" s="137">
        <v>295</v>
      </c>
      <c r="FU221" s="138">
        <v>305</v>
      </c>
      <c r="FV221" s="128">
        <v>300</v>
      </c>
      <c r="FW221" s="134" t="s">
        <v>5</v>
      </c>
      <c r="FX221" s="135"/>
      <c r="FY221" s="136"/>
      <c r="FZ221" s="128"/>
      <c r="GA221" s="134"/>
      <c r="GB221" s="135"/>
      <c r="GC221" s="136"/>
      <c r="GD221" s="95">
        <v>330</v>
      </c>
      <c r="GE221" s="134" t="s">
        <v>5</v>
      </c>
      <c r="GF221" s="135"/>
      <c r="GG221" s="136"/>
      <c r="GH221" s="128"/>
      <c r="GI221" s="134"/>
      <c r="GJ221" s="135"/>
      <c r="GK221" s="136"/>
      <c r="GL221" s="128"/>
      <c r="GM221" s="134"/>
      <c r="GN221" s="135"/>
      <c r="GO221" s="136"/>
      <c r="GP221" s="128"/>
      <c r="GQ221" s="134"/>
      <c r="GR221" s="78"/>
      <c r="GS221" s="93">
        <v>1</v>
      </c>
    </row>
    <row r="222" spans="1:201" ht="15.75" x14ac:dyDescent="0.25">
      <c r="A222">
        <v>2</v>
      </c>
      <c r="B222">
        <v>2014</v>
      </c>
      <c r="C222" s="71">
        <v>41677</v>
      </c>
      <c r="D222" s="78"/>
      <c r="E222" s="132"/>
      <c r="F222" s="95">
        <v>380</v>
      </c>
      <c r="G222" s="134" t="s">
        <v>5</v>
      </c>
      <c r="H222" s="135"/>
      <c r="I222" s="136"/>
      <c r="J222" s="128"/>
      <c r="K222" s="134"/>
      <c r="L222" s="135"/>
      <c r="M222" s="136"/>
      <c r="N222" s="128"/>
      <c r="O222" s="134"/>
      <c r="P222" s="135"/>
      <c r="Q222" s="136"/>
      <c r="R222" s="128"/>
      <c r="S222" s="134"/>
      <c r="T222" s="135"/>
      <c r="U222" s="136"/>
      <c r="V222" s="95">
        <v>354</v>
      </c>
      <c r="W222" s="134">
        <v>-7</v>
      </c>
      <c r="X222" s="135"/>
      <c r="Y222" s="136"/>
      <c r="Z222" s="128"/>
      <c r="AA222" s="134"/>
      <c r="AB222" s="135"/>
      <c r="AC222" s="136"/>
      <c r="AD222" s="128"/>
      <c r="AE222" s="134"/>
      <c r="AF222" s="135"/>
      <c r="AG222" s="136"/>
      <c r="AH222" s="128"/>
      <c r="AI222" s="134"/>
      <c r="AJ222" s="135"/>
      <c r="AK222" s="120"/>
      <c r="AL222" s="95">
        <v>388</v>
      </c>
      <c r="AM222" s="134">
        <v>-7</v>
      </c>
      <c r="AN222" s="135"/>
      <c r="AO222" s="136"/>
      <c r="AP222" s="128"/>
      <c r="AQ222" s="134"/>
      <c r="AR222" s="135"/>
      <c r="AS222" s="136"/>
      <c r="AT222" s="128"/>
      <c r="AU222" s="134"/>
      <c r="AV222" s="135"/>
      <c r="AW222" s="136"/>
      <c r="AX222" s="128"/>
      <c r="AY222" s="134"/>
      <c r="AZ222" s="135"/>
      <c r="BA222" s="136"/>
      <c r="BB222" s="95">
        <v>256</v>
      </c>
      <c r="BC222" s="134">
        <v>3</v>
      </c>
      <c r="BD222" s="135"/>
      <c r="BE222" s="136"/>
      <c r="BF222" s="128"/>
      <c r="BG222" s="134"/>
      <c r="BH222" s="135"/>
      <c r="BI222" s="136"/>
      <c r="BJ222" s="128"/>
      <c r="BK222" s="134"/>
      <c r="BL222" s="135"/>
      <c r="BM222" s="136"/>
      <c r="BN222" s="128"/>
      <c r="BO222" s="134"/>
      <c r="BP222" s="135"/>
      <c r="BQ222" s="136"/>
      <c r="BR222" s="95">
        <v>270</v>
      </c>
      <c r="BS222" s="134">
        <v>3</v>
      </c>
      <c r="BT222" s="135"/>
      <c r="BU222" s="136"/>
      <c r="BV222" s="128"/>
      <c r="BW222" s="134"/>
      <c r="BX222" s="135"/>
      <c r="BY222" s="136"/>
      <c r="BZ222" s="128"/>
      <c r="CA222" s="134"/>
      <c r="CB222" s="135"/>
      <c r="CC222" s="136"/>
      <c r="CD222" s="128"/>
      <c r="CE222" s="134"/>
      <c r="CF222" s="135"/>
      <c r="CG222" s="136"/>
      <c r="CH222" s="95">
        <v>253</v>
      </c>
      <c r="CI222" s="134" t="s">
        <v>5</v>
      </c>
      <c r="CJ222" s="135"/>
      <c r="CK222" s="136"/>
      <c r="CL222" s="128"/>
      <c r="CM222" s="134"/>
      <c r="CN222" s="135"/>
      <c r="CO222" s="136"/>
      <c r="CP222" s="128"/>
      <c r="CQ222" s="134"/>
      <c r="CR222" s="135"/>
      <c r="CS222" s="136"/>
      <c r="CT222" s="128"/>
      <c r="CU222" s="134"/>
      <c r="CV222" s="135"/>
      <c r="CW222" s="136"/>
      <c r="CX222" s="95">
        <v>303</v>
      </c>
      <c r="CY222" s="134" t="s">
        <v>5</v>
      </c>
      <c r="CZ222" s="135"/>
      <c r="DA222" s="136"/>
      <c r="DB222" s="128"/>
      <c r="DC222" s="134"/>
      <c r="DD222" s="135"/>
      <c r="DE222" s="136"/>
      <c r="DF222" s="128"/>
      <c r="DG222" s="134"/>
      <c r="DH222" s="135"/>
      <c r="DI222" s="136"/>
      <c r="DJ222" s="128"/>
      <c r="DK222" s="134"/>
      <c r="DL222" s="135"/>
      <c r="DM222" s="136"/>
      <c r="DN222" s="95">
        <v>249</v>
      </c>
      <c r="DO222" s="134" t="s">
        <v>5</v>
      </c>
      <c r="DP222" s="135"/>
      <c r="DQ222" s="136"/>
      <c r="DR222" s="128"/>
      <c r="DS222" s="134"/>
      <c r="DT222" s="135"/>
      <c r="DU222" s="136"/>
      <c r="DV222" s="128"/>
      <c r="DW222" s="134"/>
      <c r="DX222" s="135"/>
      <c r="DY222" s="136"/>
      <c r="DZ222" s="128"/>
      <c r="EA222" s="134"/>
      <c r="EB222" s="135"/>
      <c r="EC222" s="136"/>
      <c r="ED222" s="95">
        <v>268</v>
      </c>
      <c r="EE222" s="134">
        <v>-3</v>
      </c>
      <c r="EF222" s="135"/>
      <c r="EG222" s="136"/>
      <c r="EH222" s="128"/>
      <c r="EI222" s="134"/>
      <c r="EJ222" s="135"/>
      <c r="EK222" s="136"/>
      <c r="EL222" s="128"/>
      <c r="EM222" s="134"/>
      <c r="EN222" s="135"/>
      <c r="EO222" s="136"/>
      <c r="EP222" s="128"/>
      <c r="EQ222" s="134"/>
      <c r="ER222" s="135"/>
      <c r="ES222" s="136"/>
      <c r="ET222" s="95">
        <v>236</v>
      </c>
      <c r="EU222" s="134">
        <v>-6</v>
      </c>
      <c r="EV222" s="135"/>
      <c r="EW222" s="136"/>
      <c r="EX222" s="128"/>
      <c r="EY222" s="134"/>
      <c r="EZ222" s="135"/>
      <c r="FA222" s="136"/>
      <c r="FB222" s="128"/>
      <c r="FC222" s="134"/>
      <c r="FD222" s="135"/>
      <c r="FE222" s="136"/>
      <c r="FF222" s="128"/>
      <c r="FG222" s="134"/>
      <c r="FH222" s="135"/>
      <c r="FI222" s="136"/>
      <c r="FJ222" s="95">
        <v>300</v>
      </c>
      <c r="FK222" s="134" t="s">
        <v>5</v>
      </c>
      <c r="FL222" s="135"/>
      <c r="FM222" s="136"/>
      <c r="FN222" s="128"/>
      <c r="FO222" s="134"/>
      <c r="FP222" s="135"/>
      <c r="FQ222" s="136"/>
      <c r="FR222" s="128"/>
      <c r="FS222" s="134"/>
      <c r="FT222" s="137">
        <v>300</v>
      </c>
      <c r="FU222" s="138">
        <v>310</v>
      </c>
      <c r="FV222" s="128">
        <v>305</v>
      </c>
      <c r="FW222" s="134">
        <v>5</v>
      </c>
      <c r="FX222" s="135"/>
      <c r="FY222" s="136"/>
      <c r="FZ222" s="128"/>
      <c r="GA222" s="134"/>
      <c r="GB222" s="135"/>
      <c r="GC222" s="136"/>
      <c r="GD222" s="95">
        <v>330</v>
      </c>
      <c r="GE222" s="134" t="s">
        <v>5</v>
      </c>
      <c r="GF222" s="135"/>
      <c r="GG222" s="136"/>
      <c r="GH222" s="128"/>
      <c r="GI222" s="134"/>
      <c r="GJ222" s="135"/>
      <c r="GK222" s="136"/>
      <c r="GL222" s="128"/>
      <c r="GM222" s="134"/>
      <c r="GN222" s="135"/>
      <c r="GO222" s="136"/>
      <c r="GP222" s="128"/>
      <c r="GQ222" s="134"/>
      <c r="GR222" s="78"/>
      <c r="GS222" s="93">
        <v>2</v>
      </c>
    </row>
    <row r="223" spans="1:201" ht="15.75" x14ac:dyDescent="0.25">
      <c r="A223">
        <v>2</v>
      </c>
      <c r="B223">
        <v>2014</v>
      </c>
      <c r="C223" s="71">
        <v>41684</v>
      </c>
      <c r="D223" s="78"/>
      <c r="E223" s="132"/>
      <c r="F223" s="95">
        <v>385</v>
      </c>
      <c r="G223" s="134">
        <v>5</v>
      </c>
      <c r="H223" s="135"/>
      <c r="I223" s="136"/>
      <c r="J223" s="128"/>
      <c r="K223" s="134"/>
      <c r="L223" s="135"/>
      <c r="M223" s="136"/>
      <c r="N223" s="128"/>
      <c r="O223" s="134"/>
      <c r="P223" s="135"/>
      <c r="Q223" s="136"/>
      <c r="R223" s="128"/>
      <c r="S223" s="134"/>
      <c r="T223" s="135"/>
      <c r="U223" s="136"/>
      <c r="V223" s="95">
        <v>355</v>
      </c>
      <c r="W223" s="134">
        <v>1</v>
      </c>
      <c r="X223" s="135"/>
      <c r="Y223" s="136"/>
      <c r="Z223" s="128"/>
      <c r="AA223" s="134"/>
      <c r="AB223" s="135"/>
      <c r="AC223" s="136"/>
      <c r="AD223" s="128"/>
      <c r="AE223" s="134"/>
      <c r="AF223" s="135"/>
      <c r="AG223" s="136"/>
      <c r="AH223" s="128"/>
      <c r="AI223" s="134"/>
      <c r="AJ223" s="135"/>
      <c r="AK223" s="120"/>
      <c r="AL223" s="95">
        <v>389</v>
      </c>
      <c r="AM223" s="134">
        <v>1</v>
      </c>
      <c r="AN223" s="135"/>
      <c r="AO223" s="136"/>
      <c r="AP223" s="128"/>
      <c r="AQ223" s="134"/>
      <c r="AR223" s="135"/>
      <c r="AS223" s="136"/>
      <c r="AT223" s="128"/>
      <c r="AU223" s="134"/>
      <c r="AV223" s="135"/>
      <c r="AW223" s="136"/>
      <c r="AX223" s="128"/>
      <c r="AY223" s="134"/>
      <c r="AZ223" s="135"/>
      <c r="BA223" s="136"/>
      <c r="BB223" s="95">
        <v>256</v>
      </c>
      <c r="BC223" s="134" t="s">
        <v>5</v>
      </c>
      <c r="BD223" s="135"/>
      <c r="BE223" s="136"/>
      <c r="BF223" s="128"/>
      <c r="BG223" s="134"/>
      <c r="BH223" s="135"/>
      <c r="BI223" s="136"/>
      <c r="BJ223" s="128"/>
      <c r="BK223" s="134"/>
      <c r="BL223" s="135"/>
      <c r="BM223" s="136"/>
      <c r="BN223" s="128"/>
      <c r="BO223" s="134"/>
      <c r="BP223" s="135"/>
      <c r="BQ223" s="136"/>
      <c r="BR223" s="95">
        <v>270</v>
      </c>
      <c r="BS223" s="134" t="s">
        <v>5</v>
      </c>
      <c r="BT223" s="135"/>
      <c r="BU223" s="136"/>
      <c r="BV223" s="128"/>
      <c r="BW223" s="134"/>
      <c r="BX223" s="135"/>
      <c r="BY223" s="136"/>
      <c r="BZ223" s="128"/>
      <c r="CA223" s="134"/>
      <c r="CB223" s="135"/>
      <c r="CC223" s="136"/>
      <c r="CD223" s="128"/>
      <c r="CE223" s="134"/>
      <c r="CF223" s="135"/>
      <c r="CG223" s="136"/>
      <c r="CH223" s="95">
        <v>252</v>
      </c>
      <c r="CI223" s="134">
        <v>-1</v>
      </c>
      <c r="CJ223" s="135"/>
      <c r="CK223" s="136"/>
      <c r="CL223" s="128"/>
      <c r="CM223" s="134"/>
      <c r="CN223" s="135"/>
      <c r="CO223" s="136"/>
      <c r="CP223" s="128"/>
      <c r="CQ223" s="134"/>
      <c r="CR223" s="135"/>
      <c r="CS223" s="136"/>
      <c r="CT223" s="128"/>
      <c r="CU223" s="134"/>
      <c r="CV223" s="135"/>
      <c r="CW223" s="136"/>
      <c r="CX223" s="95">
        <v>302</v>
      </c>
      <c r="CY223" s="134">
        <v>-1</v>
      </c>
      <c r="CZ223" s="135"/>
      <c r="DA223" s="136"/>
      <c r="DB223" s="128"/>
      <c r="DC223" s="134"/>
      <c r="DD223" s="135"/>
      <c r="DE223" s="136"/>
      <c r="DF223" s="128"/>
      <c r="DG223" s="134"/>
      <c r="DH223" s="135"/>
      <c r="DI223" s="136"/>
      <c r="DJ223" s="128"/>
      <c r="DK223" s="134"/>
      <c r="DL223" s="135"/>
      <c r="DM223" s="136"/>
      <c r="DN223" s="95">
        <v>248</v>
      </c>
      <c r="DO223" s="134">
        <v>-1</v>
      </c>
      <c r="DP223" s="135"/>
      <c r="DQ223" s="136"/>
      <c r="DR223" s="128"/>
      <c r="DS223" s="134"/>
      <c r="DT223" s="135"/>
      <c r="DU223" s="136"/>
      <c r="DV223" s="128"/>
      <c r="DW223" s="134"/>
      <c r="DX223" s="135"/>
      <c r="DY223" s="136"/>
      <c r="DZ223" s="128"/>
      <c r="EA223" s="134"/>
      <c r="EB223" s="135"/>
      <c r="EC223" s="136"/>
      <c r="ED223" s="95">
        <v>268</v>
      </c>
      <c r="EE223" s="134" t="s">
        <v>5</v>
      </c>
      <c r="EF223" s="135"/>
      <c r="EG223" s="136"/>
      <c r="EH223" s="128"/>
      <c r="EI223" s="134"/>
      <c r="EJ223" s="135"/>
      <c r="EK223" s="136"/>
      <c r="EL223" s="128"/>
      <c r="EM223" s="134"/>
      <c r="EN223" s="135"/>
      <c r="EO223" s="136"/>
      <c r="EP223" s="128"/>
      <c r="EQ223" s="134"/>
      <c r="ER223" s="135"/>
      <c r="ES223" s="136"/>
      <c r="ET223" s="95">
        <v>239</v>
      </c>
      <c r="EU223" s="134">
        <v>3</v>
      </c>
      <c r="EV223" s="135"/>
      <c r="EW223" s="136"/>
      <c r="EX223" s="128"/>
      <c r="EY223" s="134"/>
      <c r="EZ223" s="135"/>
      <c r="FA223" s="136"/>
      <c r="FB223" s="128"/>
      <c r="FC223" s="134"/>
      <c r="FD223" s="135"/>
      <c r="FE223" s="136"/>
      <c r="FF223" s="128"/>
      <c r="FG223" s="134"/>
      <c r="FH223" s="135"/>
      <c r="FI223" s="136"/>
      <c r="FJ223" s="95">
        <v>295</v>
      </c>
      <c r="FK223" s="134">
        <v>-5</v>
      </c>
      <c r="FL223" s="135"/>
      <c r="FM223" s="136"/>
      <c r="FN223" s="128"/>
      <c r="FO223" s="134"/>
      <c r="FP223" s="135"/>
      <c r="FQ223" s="136"/>
      <c r="FR223" s="128"/>
      <c r="FS223" s="134"/>
      <c r="FT223" s="135">
        <v>315</v>
      </c>
      <c r="FU223" s="136">
        <v>325</v>
      </c>
      <c r="FV223" s="128">
        <v>320</v>
      </c>
      <c r="FW223" s="134">
        <v>15</v>
      </c>
      <c r="FX223" s="135"/>
      <c r="FY223" s="136"/>
      <c r="FZ223" s="128"/>
      <c r="GA223" s="134"/>
      <c r="GB223" s="135"/>
      <c r="GC223" s="136"/>
      <c r="GD223" s="95">
        <v>330</v>
      </c>
      <c r="GE223" s="134" t="s">
        <v>5</v>
      </c>
      <c r="GF223" s="135"/>
      <c r="GG223" s="136"/>
      <c r="GH223" s="128"/>
      <c r="GI223" s="134"/>
      <c r="GJ223" s="135"/>
      <c r="GK223" s="136"/>
      <c r="GL223" s="128"/>
      <c r="GM223" s="134"/>
      <c r="GN223" s="135"/>
      <c r="GO223" s="136"/>
      <c r="GP223" s="128"/>
      <c r="GQ223" s="134"/>
      <c r="GR223" s="78"/>
      <c r="GS223" s="93">
        <v>2</v>
      </c>
    </row>
    <row r="224" spans="1:201" ht="15.75" x14ac:dyDescent="0.25">
      <c r="A224">
        <v>2</v>
      </c>
      <c r="B224">
        <v>2014</v>
      </c>
      <c r="C224" s="71">
        <v>41691</v>
      </c>
      <c r="D224" s="78"/>
      <c r="E224" s="132"/>
      <c r="F224" s="95">
        <v>385</v>
      </c>
      <c r="G224" s="134" t="s">
        <v>5</v>
      </c>
      <c r="H224" s="135"/>
      <c r="I224" s="136"/>
      <c r="J224" s="128"/>
      <c r="K224" s="134"/>
      <c r="L224" s="135"/>
      <c r="M224" s="136"/>
      <c r="N224" s="128"/>
      <c r="O224" s="134"/>
      <c r="P224" s="135"/>
      <c r="Q224" s="136"/>
      <c r="R224" s="128"/>
      <c r="S224" s="134"/>
      <c r="T224" s="135"/>
      <c r="U224" s="136"/>
      <c r="V224" s="95">
        <v>361</v>
      </c>
      <c r="W224" s="134">
        <v>6</v>
      </c>
      <c r="X224" s="135"/>
      <c r="Y224" s="136"/>
      <c r="Z224" s="128"/>
      <c r="AA224" s="134"/>
      <c r="AB224" s="135"/>
      <c r="AC224" s="136"/>
      <c r="AD224" s="128"/>
      <c r="AE224" s="134"/>
      <c r="AF224" s="135"/>
      <c r="AG224" s="136"/>
      <c r="AH224" s="128"/>
      <c r="AI224" s="134"/>
      <c r="AJ224" s="135"/>
      <c r="AK224" s="120"/>
      <c r="AL224" s="95">
        <v>395</v>
      </c>
      <c r="AM224" s="134">
        <v>6</v>
      </c>
      <c r="AN224" s="135"/>
      <c r="AO224" s="136"/>
      <c r="AP224" s="128"/>
      <c r="AQ224" s="134"/>
      <c r="AR224" s="135"/>
      <c r="AS224" s="136"/>
      <c r="AT224" s="128"/>
      <c r="AU224" s="134"/>
      <c r="AV224" s="135"/>
      <c r="AW224" s="136"/>
      <c r="AX224" s="128"/>
      <c r="AY224" s="134"/>
      <c r="AZ224" s="135"/>
      <c r="BA224" s="136"/>
      <c r="BB224" s="95">
        <v>261</v>
      </c>
      <c r="BC224" s="134">
        <v>5</v>
      </c>
      <c r="BD224" s="135"/>
      <c r="BE224" s="136"/>
      <c r="BF224" s="128"/>
      <c r="BG224" s="134"/>
      <c r="BH224" s="135"/>
      <c r="BI224" s="136"/>
      <c r="BJ224" s="128"/>
      <c r="BK224" s="134"/>
      <c r="BL224" s="135"/>
      <c r="BM224" s="136"/>
      <c r="BN224" s="128"/>
      <c r="BO224" s="134"/>
      <c r="BP224" s="135"/>
      <c r="BQ224" s="136"/>
      <c r="BR224" s="95">
        <v>275</v>
      </c>
      <c r="BS224" s="134">
        <v>5</v>
      </c>
      <c r="BT224" s="135"/>
      <c r="BU224" s="136"/>
      <c r="BV224" s="128"/>
      <c r="BW224" s="134"/>
      <c r="BX224" s="135"/>
      <c r="BY224" s="136"/>
      <c r="BZ224" s="128"/>
      <c r="CA224" s="134"/>
      <c r="CB224" s="135"/>
      <c r="CC224" s="136"/>
      <c r="CD224" s="128"/>
      <c r="CE224" s="134"/>
      <c r="CF224" s="135"/>
      <c r="CG224" s="136"/>
      <c r="CH224" s="95">
        <v>257</v>
      </c>
      <c r="CI224" s="134">
        <v>5</v>
      </c>
      <c r="CJ224" s="135"/>
      <c r="CK224" s="136"/>
      <c r="CL224" s="128"/>
      <c r="CM224" s="134"/>
      <c r="CN224" s="135"/>
      <c r="CO224" s="136"/>
      <c r="CP224" s="128"/>
      <c r="CQ224" s="134"/>
      <c r="CR224" s="135"/>
      <c r="CS224" s="136"/>
      <c r="CT224" s="128"/>
      <c r="CU224" s="134"/>
      <c r="CV224" s="135"/>
      <c r="CW224" s="136"/>
      <c r="CX224" s="95">
        <v>307</v>
      </c>
      <c r="CY224" s="134">
        <v>5</v>
      </c>
      <c r="CZ224" s="135"/>
      <c r="DA224" s="136"/>
      <c r="DB224" s="128"/>
      <c r="DC224" s="134"/>
      <c r="DD224" s="135"/>
      <c r="DE224" s="136"/>
      <c r="DF224" s="128"/>
      <c r="DG224" s="134"/>
      <c r="DH224" s="135"/>
      <c r="DI224" s="136"/>
      <c r="DJ224" s="128"/>
      <c r="DK224" s="134"/>
      <c r="DL224" s="135"/>
      <c r="DM224" s="136"/>
      <c r="DN224" s="95">
        <v>253</v>
      </c>
      <c r="DO224" s="134">
        <v>5</v>
      </c>
      <c r="DP224" s="135"/>
      <c r="DQ224" s="136"/>
      <c r="DR224" s="128"/>
      <c r="DS224" s="134"/>
      <c r="DT224" s="135"/>
      <c r="DU224" s="136"/>
      <c r="DV224" s="128"/>
      <c r="DW224" s="134"/>
      <c r="DX224" s="135"/>
      <c r="DY224" s="136"/>
      <c r="DZ224" s="128"/>
      <c r="EA224" s="134"/>
      <c r="EB224" s="135"/>
      <c r="EC224" s="136"/>
      <c r="ED224" s="95">
        <v>276</v>
      </c>
      <c r="EE224" s="134">
        <v>8</v>
      </c>
      <c r="EF224" s="135"/>
      <c r="EG224" s="136"/>
      <c r="EH224" s="128"/>
      <c r="EI224" s="134"/>
      <c r="EJ224" s="135"/>
      <c r="EK224" s="136"/>
      <c r="EL224" s="128"/>
      <c r="EM224" s="134"/>
      <c r="EN224" s="135"/>
      <c r="EO224" s="136"/>
      <c r="EP224" s="128"/>
      <c r="EQ224" s="134"/>
      <c r="ER224" s="135"/>
      <c r="ES224" s="136"/>
      <c r="ET224" s="95">
        <v>251</v>
      </c>
      <c r="EU224" s="134">
        <v>12</v>
      </c>
      <c r="EV224" s="135"/>
      <c r="EW224" s="136"/>
      <c r="EX224" s="128"/>
      <c r="EY224" s="134"/>
      <c r="EZ224" s="135"/>
      <c r="FA224" s="136"/>
      <c r="FB224" s="128"/>
      <c r="FC224" s="134"/>
      <c r="FD224" s="135"/>
      <c r="FE224" s="136"/>
      <c r="FF224" s="128"/>
      <c r="FG224" s="134"/>
      <c r="FH224" s="135"/>
      <c r="FI224" s="136"/>
      <c r="FJ224" s="95">
        <v>295</v>
      </c>
      <c r="FK224" s="134" t="s">
        <v>5</v>
      </c>
      <c r="FL224" s="135"/>
      <c r="FM224" s="136"/>
      <c r="FN224" s="128"/>
      <c r="FO224" s="134"/>
      <c r="FP224" s="135"/>
      <c r="FQ224" s="136"/>
      <c r="FR224" s="128"/>
      <c r="FS224" s="134"/>
      <c r="FT224" s="135">
        <v>320</v>
      </c>
      <c r="FU224" s="136">
        <v>330</v>
      </c>
      <c r="FV224" s="128">
        <v>325</v>
      </c>
      <c r="FW224" s="134">
        <v>5</v>
      </c>
      <c r="FX224" s="135"/>
      <c r="FY224" s="136"/>
      <c r="FZ224" s="128"/>
      <c r="GA224" s="134"/>
      <c r="GB224" s="135"/>
      <c r="GC224" s="136"/>
      <c r="GD224" s="95">
        <v>335</v>
      </c>
      <c r="GE224" s="134">
        <v>5</v>
      </c>
      <c r="GF224" s="135"/>
      <c r="GG224" s="136"/>
      <c r="GH224" s="128"/>
      <c r="GI224" s="134"/>
      <c r="GJ224" s="135"/>
      <c r="GK224" s="136"/>
      <c r="GL224" s="128"/>
      <c r="GM224" s="134"/>
      <c r="GN224" s="135"/>
      <c r="GO224" s="136"/>
      <c r="GP224" s="128"/>
      <c r="GQ224" s="134"/>
      <c r="GR224" s="78"/>
      <c r="GS224" s="93">
        <v>2</v>
      </c>
    </row>
    <row r="225" spans="1:201" ht="15.75" x14ac:dyDescent="0.25">
      <c r="A225">
        <v>2</v>
      </c>
      <c r="B225">
        <v>2014</v>
      </c>
      <c r="C225" s="71">
        <v>41698</v>
      </c>
      <c r="D225" s="78"/>
      <c r="E225" s="132"/>
      <c r="F225" s="95">
        <v>385</v>
      </c>
      <c r="G225" s="134" t="s">
        <v>5</v>
      </c>
      <c r="H225" s="135"/>
      <c r="I225" s="136"/>
      <c r="J225" s="128"/>
      <c r="K225" s="134"/>
      <c r="L225" s="135"/>
      <c r="M225" s="136"/>
      <c r="N225" s="128"/>
      <c r="O225" s="134"/>
      <c r="P225" s="135"/>
      <c r="Q225" s="136"/>
      <c r="R225" s="128"/>
      <c r="S225" s="134"/>
      <c r="T225" s="135"/>
      <c r="U225" s="136"/>
      <c r="V225" s="95">
        <v>361</v>
      </c>
      <c r="W225" s="134" t="s">
        <v>5</v>
      </c>
      <c r="X225" s="135"/>
      <c r="Y225" s="136"/>
      <c r="Z225" s="128"/>
      <c r="AA225" s="134"/>
      <c r="AB225" s="135"/>
      <c r="AC225" s="136"/>
      <c r="AD225" s="128"/>
      <c r="AE225" s="134"/>
      <c r="AF225" s="135"/>
      <c r="AG225" s="136"/>
      <c r="AH225" s="128"/>
      <c r="AI225" s="134"/>
      <c r="AJ225" s="135"/>
      <c r="AK225" s="120"/>
      <c r="AL225" s="95">
        <v>395</v>
      </c>
      <c r="AM225" s="134" t="s">
        <v>5</v>
      </c>
      <c r="AN225" s="135"/>
      <c r="AO225" s="136"/>
      <c r="AP225" s="128"/>
      <c r="AQ225" s="134"/>
      <c r="AR225" s="135"/>
      <c r="AS225" s="136"/>
      <c r="AT225" s="128"/>
      <c r="AU225" s="134"/>
      <c r="AV225" s="135"/>
      <c r="AW225" s="136"/>
      <c r="AX225" s="128"/>
      <c r="AY225" s="134"/>
      <c r="AZ225" s="135"/>
      <c r="BA225" s="136"/>
      <c r="BB225" s="95">
        <v>261</v>
      </c>
      <c r="BC225" s="134" t="s">
        <v>5</v>
      </c>
      <c r="BD225" s="135"/>
      <c r="BE225" s="136"/>
      <c r="BF225" s="128"/>
      <c r="BG225" s="134"/>
      <c r="BH225" s="135"/>
      <c r="BI225" s="136"/>
      <c r="BJ225" s="128"/>
      <c r="BK225" s="134"/>
      <c r="BL225" s="135"/>
      <c r="BM225" s="136"/>
      <c r="BN225" s="128"/>
      <c r="BO225" s="134"/>
      <c r="BP225" s="135"/>
      <c r="BQ225" s="136"/>
      <c r="BR225" s="95">
        <v>275</v>
      </c>
      <c r="BS225" s="134" t="s">
        <v>5</v>
      </c>
      <c r="BT225" s="135"/>
      <c r="BU225" s="136"/>
      <c r="BV225" s="128"/>
      <c r="BW225" s="134"/>
      <c r="BX225" s="135"/>
      <c r="BY225" s="136"/>
      <c r="BZ225" s="128"/>
      <c r="CA225" s="134"/>
      <c r="CB225" s="135"/>
      <c r="CC225" s="136"/>
      <c r="CD225" s="128"/>
      <c r="CE225" s="134"/>
      <c r="CF225" s="135"/>
      <c r="CG225" s="136"/>
      <c r="CH225" s="95">
        <v>257</v>
      </c>
      <c r="CI225" s="134" t="s">
        <v>5</v>
      </c>
      <c r="CJ225" s="135"/>
      <c r="CK225" s="136"/>
      <c r="CL225" s="128"/>
      <c r="CM225" s="134"/>
      <c r="CN225" s="135"/>
      <c r="CO225" s="136"/>
      <c r="CP225" s="128"/>
      <c r="CQ225" s="134"/>
      <c r="CR225" s="135"/>
      <c r="CS225" s="136"/>
      <c r="CT225" s="128"/>
      <c r="CU225" s="134"/>
      <c r="CV225" s="135"/>
      <c r="CW225" s="136"/>
      <c r="CX225" s="95">
        <v>307</v>
      </c>
      <c r="CY225" s="134" t="s">
        <v>5</v>
      </c>
      <c r="CZ225" s="135"/>
      <c r="DA225" s="136"/>
      <c r="DB225" s="128"/>
      <c r="DC225" s="134"/>
      <c r="DD225" s="135"/>
      <c r="DE225" s="136"/>
      <c r="DF225" s="128"/>
      <c r="DG225" s="134"/>
      <c r="DH225" s="135"/>
      <c r="DI225" s="136"/>
      <c r="DJ225" s="128"/>
      <c r="DK225" s="134"/>
      <c r="DL225" s="135"/>
      <c r="DM225" s="136"/>
      <c r="DN225" s="95">
        <v>253</v>
      </c>
      <c r="DO225" s="134" t="s">
        <v>5</v>
      </c>
      <c r="DP225" s="135"/>
      <c r="DQ225" s="136"/>
      <c r="DR225" s="128"/>
      <c r="DS225" s="134"/>
      <c r="DT225" s="135"/>
      <c r="DU225" s="136"/>
      <c r="DV225" s="128"/>
      <c r="DW225" s="134"/>
      <c r="DX225" s="135"/>
      <c r="DY225" s="136"/>
      <c r="DZ225" s="128"/>
      <c r="EA225" s="134"/>
      <c r="EB225" s="135"/>
      <c r="EC225" s="136"/>
      <c r="ED225" s="95">
        <v>276</v>
      </c>
      <c r="EE225" s="134" t="s">
        <v>5</v>
      </c>
      <c r="EF225" s="135"/>
      <c r="EG225" s="136"/>
      <c r="EH225" s="128"/>
      <c r="EI225" s="134"/>
      <c r="EJ225" s="135"/>
      <c r="EK225" s="136"/>
      <c r="EL225" s="128"/>
      <c r="EM225" s="134"/>
      <c r="EN225" s="135"/>
      <c r="EO225" s="136"/>
      <c r="EP225" s="128"/>
      <c r="EQ225" s="134"/>
      <c r="ER225" s="135"/>
      <c r="ES225" s="136"/>
      <c r="ET225" s="95">
        <v>251</v>
      </c>
      <c r="EU225" s="134" t="s">
        <v>5</v>
      </c>
      <c r="EV225" s="135"/>
      <c r="EW225" s="136"/>
      <c r="EX225" s="128"/>
      <c r="EY225" s="134"/>
      <c r="EZ225" s="135"/>
      <c r="FA225" s="136"/>
      <c r="FB225" s="128"/>
      <c r="FC225" s="134"/>
      <c r="FD225" s="135"/>
      <c r="FE225" s="136"/>
      <c r="FF225" s="128"/>
      <c r="FG225" s="134"/>
      <c r="FH225" s="135"/>
      <c r="FI225" s="136"/>
      <c r="FJ225" s="95">
        <v>295</v>
      </c>
      <c r="FK225" s="134" t="s">
        <v>5</v>
      </c>
      <c r="FL225" s="135"/>
      <c r="FM225" s="136"/>
      <c r="FN225" s="128"/>
      <c r="FO225" s="134"/>
      <c r="FP225" s="135"/>
      <c r="FQ225" s="136"/>
      <c r="FR225" s="128"/>
      <c r="FS225" s="134"/>
      <c r="FT225" s="137">
        <v>315</v>
      </c>
      <c r="FU225" s="138">
        <v>325</v>
      </c>
      <c r="FV225" s="128">
        <v>320</v>
      </c>
      <c r="FW225" s="134">
        <v>-5</v>
      </c>
      <c r="FX225" s="135"/>
      <c r="FY225" s="136"/>
      <c r="FZ225" s="128"/>
      <c r="GA225" s="134"/>
      <c r="GB225" s="135"/>
      <c r="GC225" s="136"/>
      <c r="GD225" s="95">
        <v>335</v>
      </c>
      <c r="GE225" s="134" t="s">
        <v>5</v>
      </c>
      <c r="GF225" s="135"/>
      <c r="GG225" s="136"/>
      <c r="GH225" s="128"/>
      <c r="GI225" s="134"/>
      <c r="GJ225" s="135"/>
      <c r="GK225" s="136"/>
      <c r="GL225" s="128"/>
      <c r="GM225" s="134"/>
      <c r="GN225" s="135"/>
      <c r="GO225" s="136"/>
      <c r="GP225" s="128"/>
      <c r="GQ225" s="134"/>
      <c r="GR225" s="78"/>
      <c r="GS225" s="93">
        <v>2</v>
      </c>
    </row>
    <row r="226" spans="1:201" ht="15.75" x14ac:dyDescent="0.25">
      <c r="A226">
        <v>3</v>
      </c>
      <c r="B226">
        <v>2014</v>
      </c>
      <c r="C226" s="71">
        <v>41705</v>
      </c>
      <c r="D226" s="78"/>
      <c r="E226" s="132"/>
      <c r="F226" s="95">
        <v>385</v>
      </c>
      <c r="G226" s="134" t="s">
        <v>5</v>
      </c>
      <c r="H226" s="135"/>
      <c r="I226" s="136"/>
      <c r="J226" s="128"/>
      <c r="K226" s="134"/>
      <c r="L226" s="135"/>
      <c r="M226" s="136"/>
      <c r="N226" s="128"/>
      <c r="O226" s="134"/>
      <c r="P226" s="135"/>
      <c r="Q226" s="136"/>
      <c r="R226" s="128"/>
      <c r="S226" s="134"/>
      <c r="T226" s="135"/>
      <c r="U226" s="136"/>
      <c r="V226" s="95">
        <v>361</v>
      </c>
      <c r="W226" s="134" t="s">
        <v>5</v>
      </c>
      <c r="X226" s="135"/>
      <c r="Y226" s="136"/>
      <c r="Z226" s="128"/>
      <c r="AA226" s="134"/>
      <c r="AB226" s="135"/>
      <c r="AC226" s="136"/>
      <c r="AD226" s="128"/>
      <c r="AE226" s="134"/>
      <c r="AF226" s="135"/>
      <c r="AG226" s="136"/>
      <c r="AH226" s="128"/>
      <c r="AI226" s="134"/>
      <c r="AJ226" s="135"/>
      <c r="AK226" s="120"/>
      <c r="AL226" s="95">
        <v>395</v>
      </c>
      <c r="AM226" s="134" t="s">
        <v>5</v>
      </c>
      <c r="AN226" s="135"/>
      <c r="AO226" s="136"/>
      <c r="AP226" s="128"/>
      <c r="AQ226" s="134"/>
      <c r="AR226" s="135"/>
      <c r="AS226" s="136"/>
      <c r="AT226" s="128"/>
      <c r="AU226" s="134"/>
      <c r="AV226" s="135"/>
      <c r="AW226" s="136"/>
      <c r="AX226" s="128"/>
      <c r="AY226" s="134"/>
      <c r="AZ226" s="135"/>
      <c r="BA226" s="136"/>
      <c r="BB226" s="95">
        <v>259</v>
      </c>
      <c r="BC226" s="134">
        <v>-2</v>
      </c>
      <c r="BD226" s="135"/>
      <c r="BE226" s="136"/>
      <c r="BF226" s="128"/>
      <c r="BG226" s="134"/>
      <c r="BH226" s="135"/>
      <c r="BI226" s="136"/>
      <c r="BJ226" s="128"/>
      <c r="BK226" s="134"/>
      <c r="BL226" s="135"/>
      <c r="BM226" s="136"/>
      <c r="BN226" s="128"/>
      <c r="BO226" s="134"/>
      <c r="BP226" s="135"/>
      <c r="BQ226" s="136"/>
      <c r="BR226" s="95">
        <v>273</v>
      </c>
      <c r="BS226" s="134">
        <v>-2</v>
      </c>
      <c r="BT226" s="135"/>
      <c r="BU226" s="136"/>
      <c r="BV226" s="128"/>
      <c r="BW226" s="134"/>
      <c r="BX226" s="135"/>
      <c r="BY226" s="136"/>
      <c r="BZ226" s="128"/>
      <c r="CA226" s="134"/>
      <c r="CB226" s="135"/>
      <c r="CC226" s="136"/>
      <c r="CD226" s="128"/>
      <c r="CE226" s="134"/>
      <c r="CF226" s="135"/>
      <c r="CG226" s="136"/>
      <c r="CH226" s="95">
        <v>257</v>
      </c>
      <c r="CI226" s="134" t="s">
        <v>5</v>
      </c>
      <c r="CJ226" s="135"/>
      <c r="CK226" s="136"/>
      <c r="CL226" s="128"/>
      <c r="CM226" s="134"/>
      <c r="CN226" s="135"/>
      <c r="CO226" s="136"/>
      <c r="CP226" s="128"/>
      <c r="CQ226" s="134"/>
      <c r="CR226" s="135"/>
      <c r="CS226" s="136"/>
      <c r="CT226" s="128"/>
      <c r="CU226" s="134"/>
      <c r="CV226" s="135"/>
      <c r="CW226" s="136"/>
      <c r="CX226" s="95">
        <v>307</v>
      </c>
      <c r="CY226" s="134" t="s">
        <v>5</v>
      </c>
      <c r="CZ226" s="135"/>
      <c r="DA226" s="136"/>
      <c r="DB226" s="128"/>
      <c r="DC226" s="134"/>
      <c r="DD226" s="135"/>
      <c r="DE226" s="136"/>
      <c r="DF226" s="128"/>
      <c r="DG226" s="134"/>
      <c r="DH226" s="135"/>
      <c r="DI226" s="136"/>
      <c r="DJ226" s="128"/>
      <c r="DK226" s="134"/>
      <c r="DL226" s="135"/>
      <c r="DM226" s="136"/>
      <c r="DN226" s="95">
        <v>253</v>
      </c>
      <c r="DO226" s="134" t="s">
        <v>5</v>
      </c>
      <c r="DP226" s="135"/>
      <c r="DQ226" s="136"/>
      <c r="DR226" s="128"/>
      <c r="DS226" s="134"/>
      <c r="DT226" s="135"/>
      <c r="DU226" s="136"/>
      <c r="DV226" s="128"/>
      <c r="DW226" s="134"/>
      <c r="DX226" s="135"/>
      <c r="DY226" s="136"/>
      <c r="DZ226" s="128"/>
      <c r="EA226" s="134"/>
      <c r="EB226" s="135"/>
      <c r="EC226" s="136"/>
      <c r="ED226" s="95">
        <v>281</v>
      </c>
      <c r="EE226" s="134">
        <v>5</v>
      </c>
      <c r="EF226" s="135"/>
      <c r="EG226" s="136"/>
      <c r="EH226" s="128"/>
      <c r="EI226" s="134"/>
      <c r="EJ226" s="135"/>
      <c r="EK226" s="136"/>
      <c r="EL226" s="128"/>
      <c r="EM226" s="134"/>
      <c r="EN226" s="135"/>
      <c r="EO226" s="136"/>
      <c r="EP226" s="128"/>
      <c r="EQ226" s="134"/>
      <c r="ER226" s="135"/>
      <c r="ES226" s="136"/>
      <c r="ET226" s="95">
        <v>258</v>
      </c>
      <c r="EU226" s="134">
        <v>7</v>
      </c>
      <c r="EV226" s="135"/>
      <c r="EW226" s="136"/>
      <c r="EX226" s="128"/>
      <c r="EY226" s="134"/>
      <c r="EZ226" s="135"/>
      <c r="FA226" s="136"/>
      <c r="FB226" s="128"/>
      <c r="FC226" s="134"/>
      <c r="FD226" s="135"/>
      <c r="FE226" s="136"/>
      <c r="FF226" s="128"/>
      <c r="FG226" s="134"/>
      <c r="FH226" s="135"/>
      <c r="FI226" s="136"/>
      <c r="FJ226" s="95">
        <v>305</v>
      </c>
      <c r="FK226" s="134">
        <v>10</v>
      </c>
      <c r="FL226" s="135"/>
      <c r="FM226" s="136"/>
      <c r="FN226" s="128"/>
      <c r="FO226" s="134"/>
      <c r="FP226" s="135"/>
      <c r="FQ226" s="136"/>
      <c r="FR226" s="128"/>
      <c r="FS226" s="134"/>
      <c r="FT226" s="137">
        <v>325</v>
      </c>
      <c r="FU226" s="138">
        <v>335</v>
      </c>
      <c r="FV226" s="128">
        <v>330</v>
      </c>
      <c r="FW226" s="134">
        <v>10</v>
      </c>
      <c r="FX226" s="135"/>
      <c r="FY226" s="136"/>
      <c r="FZ226" s="128"/>
      <c r="GA226" s="134"/>
      <c r="GB226" s="135"/>
      <c r="GC226" s="136"/>
      <c r="GD226" s="95">
        <v>335</v>
      </c>
      <c r="GE226" s="134" t="s">
        <v>5</v>
      </c>
      <c r="GF226" s="135"/>
      <c r="GG226" s="136"/>
      <c r="GH226" s="128"/>
      <c r="GI226" s="134"/>
      <c r="GJ226" s="135"/>
      <c r="GK226" s="136"/>
      <c r="GL226" s="128"/>
      <c r="GM226" s="134"/>
      <c r="GN226" s="135"/>
      <c r="GO226" s="136"/>
      <c r="GP226" s="128"/>
      <c r="GQ226" s="134"/>
      <c r="GR226" s="78"/>
      <c r="GS226" s="93">
        <v>3</v>
      </c>
    </row>
    <row r="227" spans="1:201" ht="15.75" x14ac:dyDescent="0.25">
      <c r="A227">
        <v>3</v>
      </c>
      <c r="B227">
        <v>2014</v>
      </c>
      <c r="C227" s="71">
        <v>41712</v>
      </c>
      <c r="D227" s="78"/>
      <c r="E227" s="132"/>
      <c r="F227" s="95">
        <v>395</v>
      </c>
      <c r="G227" s="134">
        <v>10</v>
      </c>
      <c r="H227" s="135"/>
      <c r="I227" s="136"/>
      <c r="J227" s="128"/>
      <c r="K227" s="134"/>
      <c r="L227" s="135"/>
      <c r="M227" s="136"/>
      <c r="N227" s="128"/>
      <c r="O227" s="134"/>
      <c r="P227" s="135"/>
      <c r="Q227" s="136"/>
      <c r="R227" s="128"/>
      <c r="S227" s="134"/>
      <c r="T227" s="135"/>
      <c r="U227" s="136"/>
      <c r="V227" s="95">
        <v>374</v>
      </c>
      <c r="W227" s="134">
        <v>13</v>
      </c>
      <c r="X227" s="135"/>
      <c r="Y227" s="136"/>
      <c r="Z227" s="128"/>
      <c r="AA227" s="134"/>
      <c r="AB227" s="135"/>
      <c r="AC227" s="136"/>
      <c r="AD227" s="128"/>
      <c r="AE227" s="134"/>
      <c r="AF227" s="135"/>
      <c r="AG227" s="136"/>
      <c r="AH227" s="128"/>
      <c r="AI227" s="134"/>
      <c r="AJ227" s="135"/>
      <c r="AK227" s="120"/>
      <c r="AL227" s="95">
        <v>395</v>
      </c>
      <c r="AM227" s="134" t="s">
        <v>5</v>
      </c>
      <c r="AN227" s="135"/>
      <c r="AO227" s="136"/>
      <c r="AP227" s="128"/>
      <c r="AQ227" s="134"/>
      <c r="AR227" s="135"/>
      <c r="AS227" s="136"/>
      <c r="AT227" s="128"/>
      <c r="AU227" s="134"/>
      <c r="AV227" s="135"/>
      <c r="AW227" s="136"/>
      <c r="AX227" s="128"/>
      <c r="AY227" s="134"/>
      <c r="AZ227" s="135"/>
      <c r="BA227" s="136"/>
      <c r="BB227" s="95">
        <v>271</v>
      </c>
      <c r="BC227" s="134">
        <v>12</v>
      </c>
      <c r="BD227" s="135"/>
      <c r="BE227" s="136"/>
      <c r="BF227" s="128"/>
      <c r="BG227" s="134"/>
      <c r="BH227" s="135"/>
      <c r="BI227" s="136"/>
      <c r="BJ227" s="128"/>
      <c r="BK227" s="134"/>
      <c r="BL227" s="135"/>
      <c r="BM227" s="136"/>
      <c r="BN227" s="128"/>
      <c r="BO227" s="134"/>
      <c r="BP227" s="135"/>
      <c r="BQ227" s="136"/>
      <c r="BR227" s="95">
        <v>285</v>
      </c>
      <c r="BS227" s="134">
        <v>12</v>
      </c>
      <c r="BT227" s="135"/>
      <c r="BU227" s="136"/>
      <c r="BV227" s="128"/>
      <c r="BW227" s="134"/>
      <c r="BX227" s="135"/>
      <c r="BY227" s="136"/>
      <c r="BZ227" s="128"/>
      <c r="CA227" s="134"/>
      <c r="CB227" s="135"/>
      <c r="CC227" s="136"/>
      <c r="CD227" s="128"/>
      <c r="CE227" s="134"/>
      <c r="CF227" s="135"/>
      <c r="CG227" s="136"/>
      <c r="CH227" s="95">
        <v>273</v>
      </c>
      <c r="CI227" s="134">
        <v>16</v>
      </c>
      <c r="CJ227" s="135"/>
      <c r="CK227" s="136"/>
      <c r="CL227" s="128"/>
      <c r="CM227" s="134"/>
      <c r="CN227" s="135"/>
      <c r="CO227" s="136"/>
      <c r="CP227" s="128"/>
      <c r="CQ227" s="134"/>
      <c r="CR227" s="135"/>
      <c r="CS227" s="136"/>
      <c r="CT227" s="128"/>
      <c r="CU227" s="134"/>
      <c r="CV227" s="135"/>
      <c r="CW227" s="136"/>
      <c r="CX227" s="95">
        <v>307</v>
      </c>
      <c r="CY227" s="134" t="s">
        <v>5</v>
      </c>
      <c r="CZ227" s="135"/>
      <c r="DA227" s="136"/>
      <c r="DB227" s="128"/>
      <c r="DC227" s="134"/>
      <c r="DD227" s="135"/>
      <c r="DE227" s="136"/>
      <c r="DF227" s="128"/>
      <c r="DG227" s="134"/>
      <c r="DH227" s="135"/>
      <c r="DI227" s="136"/>
      <c r="DJ227" s="128"/>
      <c r="DK227" s="134"/>
      <c r="DL227" s="135"/>
      <c r="DM227" s="136"/>
      <c r="DN227" s="95">
        <v>268</v>
      </c>
      <c r="DO227" s="134">
        <v>15</v>
      </c>
      <c r="DP227" s="135"/>
      <c r="DQ227" s="136"/>
      <c r="DR227" s="128"/>
      <c r="DS227" s="134"/>
      <c r="DT227" s="135"/>
      <c r="DU227" s="136"/>
      <c r="DV227" s="128"/>
      <c r="DW227" s="134"/>
      <c r="DX227" s="135"/>
      <c r="DY227" s="136"/>
      <c r="DZ227" s="128"/>
      <c r="EA227" s="134"/>
      <c r="EB227" s="135"/>
      <c r="EC227" s="136"/>
      <c r="ED227" s="95">
        <v>287</v>
      </c>
      <c r="EE227" s="134">
        <v>6</v>
      </c>
      <c r="EF227" s="135"/>
      <c r="EG227" s="136"/>
      <c r="EH227" s="128"/>
      <c r="EI227" s="134"/>
      <c r="EJ227" s="135"/>
      <c r="EK227" s="136"/>
      <c r="EL227" s="128"/>
      <c r="EM227" s="134"/>
      <c r="EN227" s="135"/>
      <c r="EO227" s="136"/>
      <c r="EP227" s="128"/>
      <c r="EQ227" s="134"/>
      <c r="ER227" s="135"/>
      <c r="ES227" s="136"/>
      <c r="ET227" s="95">
        <v>265</v>
      </c>
      <c r="EU227" s="134">
        <v>7</v>
      </c>
      <c r="EV227" s="135"/>
      <c r="EW227" s="136"/>
      <c r="EX227" s="128"/>
      <c r="EY227" s="134"/>
      <c r="EZ227" s="135"/>
      <c r="FA227" s="136"/>
      <c r="FB227" s="128"/>
      <c r="FC227" s="134"/>
      <c r="FD227" s="135"/>
      <c r="FE227" s="136"/>
      <c r="FF227" s="128"/>
      <c r="FG227" s="134"/>
      <c r="FH227" s="135"/>
      <c r="FI227" s="136"/>
      <c r="FJ227" s="95">
        <v>312</v>
      </c>
      <c r="FK227" s="134">
        <v>7</v>
      </c>
      <c r="FL227" s="135"/>
      <c r="FM227" s="136"/>
      <c r="FN227" s="128"/>
      <c r="FO227" s="134"/>
      <c r="FP227" s="135"/>
      <c r="FQ227" s="136"/>
      <c r="FR227" s="128"/>
      <c r="FS227" s="134"/>
      <c r="FT227" s="137">
        <v>325</v>
      </c>
      <c r="FU227" s="138">
        <v>335</v>
      </c>
      <c r="FV227" s="128">
        <v>330</v>
      </c>
      <c r="FW227" s="134" t="s">
        <v>5</v>
      </c>
      <c r="FX227" s="135"/>
      <c r="FY227" s="136"/>
      <c r="FZ227" s="128"/>
      <c r="GA227" s="134"/>
      <c r="GB227" s="135"/>
      <c r="GC227" s="136"/>
      <c r="GD227" s="95">
        <v>350</v>
      </c>
      <c r="GE227" s="134">
        <v>15</v>
      </c>
      <c r="GF227" s="135"/>
      <c r="GG227" s="136"/>
      <c r="GH227" s="128"/>
      <c r="GI227" s="134"/>
      <c r="GJ227" s="135"/>
      <c r="GK227" s="136"/>
      <c r="GL227" s="128"/>
      <c r="GM227" s="134"/>
      <c r="GN227" s="135"/>
      <c r="GO227" s="136"/>
      <c r="GP227" s="128"/>
      <c r="GQ227" s="134"/>
      <c r="GR227" s="78"/>
      <c r="GS227" s="93">
        <v>3</v>
      </c>
    </row>
    <row r="228" spans="1:201" ht="15.75" x14ac:dyDescent="0.25">
      <c r="A228">
        <v>3</v>
      </c>
      <c r="B228">
        <v>2014</v>
      </c>
      <c r="C228" s="71">
        <v>41719</v>
      </c>
      <c r="D228" s="78"/>
      <c r="E228" s="132"/>
      <c r="F228" s="95">
        <v>400</v>
      </c>
      <c r="G228" s="134">
        <v>5</v>
      </c>
      <c r="H228" s="135"/>
      <c r="I228" s="136"/>
      <c r="J228" s="128"/>
      <c r="K228" s="134"/>
      <c r="L228" s="135"/>
      <c r="M228" s="136"/>
      <c r="N228" s="128"/>
      <c r="O228" s="134"/>
      <c r="P228" s="135"/>
      <c r="Q228" s="136"/>
      <c r="R228" s="128"/>
      <c r="S228" s="134"/>
      <c r="T228" s="135"/>
      <c r="U228" s="136"/>
      <c r="V228" s="95">
        <v>383</v>
      </c>
      <c r="W228" s="134">
        <v>9</v>
      </c>
      <c r="X228" s="135"/>
      <c r="Y228" s="136"/>
      <c r="Z228" s="128"/>
      <c r="AA228" s="134"/>
      <c r="AB228" s="135"/>
      <c r="AC228" s="136"/>
      <c r="AD228" s="128"/>
      <c r="AE228" s="134"/>
      <c r="AF228" s="135"/>
      <c r="AG228" s="136"/>
      <c r="AH228" s="128"/>
      <c r="AI228" s="134"/>
      <c r="AJ228" s="135"/>
      <c r="AK228" s="120"/>
      <c r="AL228" s="95">
        <v>395</v>
      </c>
      <c r="AM228" s="134" t="s">
        <v>5</v>
      </c>
      <c r="AN228" s="135"/>
      <c r="AO228" s="136"/>
      <c r="AP228" s="128"/>
      <c r="AQ228" s="134"/>
      <c r="AR228" s="135"/>
      <c r="AS228" s="136"/>
      <c r="AT228" s="128"/>
      <c r="AU228" s="134"/>
      <c r="AV228" s="135"/>
      <c r="AW228" s="136"/>
      <c r="AX228" s="128"/>
      <c r="AY228" s="134"/>
      <c r="AZ228" s="135"/>
      <c r="BA228" s="136"/>
      <c r="BB228" s="95">
        <v>281</v>
      </c>
      <c r="BC228" s="134">
        <v>10</v>
      </c>
      <c r="BD228" s="135"/>
      <c r="BE228" s="136"/>
      <c r="BF228" s="128"/>
      <c r="BG228" s="134"/>
      <c r="BH228" s="135"/>
      <c r="BI228" s="136"/>
      <c r="BJ228" s="128"/>
      <c r="BK228" s="134"/>
      <c r="BL228" s="135"/>
      <c r="BM228" s="136"/>
      <c r="BN228" s="128"/>
      <c r="BO228" s="134"/>
      <c r="BP228" s="135"/>
      <c r="BQ228" s="136"/>
      <c r="BR228" s="95">
        <v>295</v>
      </c>
      <c r="BS228" s="134">
        <v>10</v>
      </c>
      <c r="BT228" s="135"/>
      <c r="BU228" s="136"/>
      <c r="BV228" s="128"/>
      <c r="BW228" s="134"/>
      <c r="BX228" s="135"/>
      <c r="BY228" s="136"/>
      <c r="BZ228" s="128"/>
      <c r="CA228" s="134"/>
      <c r="CB228" s="135"/>
      <c r="CC228" s="136"/>
      <c r="CD228" s="128"/>
      <c r="CE228" s="134"/>
      <c r="CF228" s="135"/>
      <c r="CG228" s="136"/>
      <c r="CH228" s="95">
        <v>283</v>
      </c>
      <c r="CI228" s="134">
        <v>10</v>
      </c>
      <c r="CJ228" s="135"/>
      <c r="CK228" s="136"/>
      <c r="CL228" s="128"/>
      <c r="CM228" s="134"/>
      <c r="CN228" s="135"/>
      <c r="CO228" s="136"/>
      <c r="CP228" s="128"/>
      <c r="CQ228" s="134"/>
      <c r="CR228" s="135"/>
      <c r="CS228" s="136"/>
      <c r="CT228" s="128"/>
      <c r="CU228" s="134"/>
      <c r="CV228" s="135"/>
      <c r="CW228" s="136"/>
      <c r="CX228" s="95">
        <v>317</v>
      </c>
      <c r="CY228" s="134">
        <v>10</v>
      </c>
      <c r="CZ228" s="135"/>
      <c r="DA228" s="136"/>
      <c r="DB228" s="128"/>
      <c r="DC228" s="134"/>
      <c r="DD228" s="135"/>
      <c r="DE228" s="136"/>
      <c r="DF228" s="128"/>
      <c r="DG228" s="134"/>
      <c r="DH228" s="135"/>
      <c r="DI228" s="136"/>
      <c r="DJ228" s="128"/>
      <c r="DK228" s="134"/>
      <c r="DL228" s="135"/>
      <c r="DM228" s="136"/>
      <c r="DN228" s="95">
        <v>278</v>
      </c>
      <c r="DO228" s="134">
        <v>10</v>
      </c>
      <c r="DP228" s="135"/>
      <c r="DQ228" s="136"/>
      <c r="DR228" s="128"/>
      <c r="DS228" s="134"/>
      <c r="DT228" s="135"/>
      <c r="DU228" s="136"/>
      <c r="DV228" s="128"/>
      <c r="DW228" s="134"/>
      <c r="DX228" s="135"/>
      <c r="DY228" s="136"/>
      <c r="DZ228" s="128"/>
      <c r="EA228" s="134"/>
      <c r="EB228" s="135"/>
      <c r="EC228" s="136"/>
      <c r="ED228" s="95">
        <v>295</v>
      </c>
      <c r="EE228" s="134">
        <v>8</v>
      </c>
      <c r="EF228" s="135"/>
      <c r="EG228" s="136"/>
      <c r="EH228" s="128"/>
      <c r="EI228" s="134"/>
      <c r="EJ228" s="135"/>
      <c r="EK228" s="136"/>
      <c r="EL228" s="128"/>
      <c r="EM228" s="134"/>
      <c r="EN228" s="135"/>
      <c r="EO228" s="136"/>
      <c r="EP228" s="128"/>
      <c r="EQ228" s="134"/>
      <c r="ER228" s="135"/>
      <c r="ES228" s="136"/>
      <c r="ET228" s="95">
        <v>265</v>
      </c>
      <c r="EU228" s="134" t="s">
        <v>5</v>
      </c>
      <c r="EV228" s="135"/>
      <c r="EW228" s="136"/>
      <c r="EX228" s="128"/>
      <c r="EY228" s="134"/>
      <c r="EZ228" s="135"/>
      <c r="FA228" s="136"/>
      <c r="FB228" s="128"/>
      <c r="FC228" s="134"/>
      <c r="FD228" s="135"/>
      <c r="FE228" s="136"/>
      <c r="FF228" s="128"/>
      <c r="FG228" s="134"/>
      <c r="FH228" s="135"/>
      <c r="FI228" s="136"/>
      <c r="FJ228" s="95">
        <v>315</v>
      </c>
      <c r="FK228" s="134">
        <v>3</v>
      </c>
      <c r="FL228" s="135"/>
      <c r="FM228" s="136"/>
      <c r="FN228" s="128"/>
      <c r="FO228" s="134"/>
      <c r="FP228" s="135"/>
      <c r="FQ228" s="136"/>
      <c r="FR228" s="128"/>
      <c r="FS228" s="134"/>
      <c r="FT228" s="135">
        <v>335</v>
      </c>
      <c r="FU228" s="136">
        <v>345</v>
      </c>
      <c r="FV228" s="128">
        <v>340</v>
      </c>
      <c r="FW228" s="134">
        <v>10</v>
      </c>
      <c r="FX228" s="135"/>
      <c r="FY228" s="136"/>
      <c r="FZ228" s="128"/>
      <c r="GA228" s="134"/>
      <c r="GB228" s="135"/>
      <c r="GC228" s="136"/>
      <c r="GD228" s="95">
        <v>360</v>
      </c>
      <c r="GE228" s="134">
        <v>10</v>
      </c>
      <c r="GF228" s="135"/>
      <c r="GG228" s="136"/>
      <c r="GH228" s="128"/>
      <c r="GI228" s="134"/>
      <c r="GJ228" s="135"/>
      <c r="GK228" s="136"/>
      <c r="GL228" s="128"/>
      <c r="GM228" s="134"/>
      <c r="GN228" s="135"/>
      <c r="GO228" s="136"/>
      <c r="GP228" s="128"/>
      <c r="GQ228" s="134"/>
      <c r="GR228" s="78"/>
      <c r="GS228" s="93">
        <v>3</v>
      </c>
    </row>
    <row r="229" spans="1:201" ht="15.75" x14ac:dyDescent="0.25">
      <c r="A229">
        <v>3</v>
      </c>
      <c r="B229">
        <v>2014</v>
      </c>
      <c r="C229" s="71">
        <v>41726</v>
      </c>
      <c r="D229" s="78"/>
      <c r="E229" s="132"/>
      <c r="F229" s="95">
        <v>400</v>
      </c>
      <c r="G229" s="134" t="s">
        <v>5</v>
      </c>
      <c r="H229" s="135"/>
      <c r="I229" s="136"/>
      <c r="J229" s="128"/>
      <c r="K229" s="134"/>
      <c r="L229" s="135"/>
      <c r="M229" s="136"/>
      <c r="N229" s="128"/>
      <c r="O229" s="134"/>
      <c r="P229" s="135"/>
      <c r="Q229" s="136"/>
      <c r="R229" s="128"/>
      <c r="S229" s="134"/>
      <c r="T229" s="135"/>
      <c r="U229" s="136"/>
      <c r="V229" s="95">
        <v>383</v>
      </c>
      <c r="W229" s="134" t="s">
        <v>5</v>
      </c>
      <c r="X229" s="135"/>
      <c r="Y229" s="136"/>
      <c r="Z229" s="128"/>
      <c r="AA229" s="134"/>
      <c r="AB229" s="135"/>
      <c r="AC229" s="136"/>
      <c r="AD229" s="128"/>
      <c r="AE229" s="134"/>
      <c r="AF229" s="135"/>
      <c r="AG229" s="136"/>
      <c r="AH229" s="128"/>
      <c r="AI229" s="134"/>
      <c r="AJ229" s="135"/>
      <c r="AK229" s="120"/>
      <c r="AL229" s="95">
        <v>395</v>
      </c>
      <c r="AM229" s="134" t="s">
        <v>5</v>
      </c>
      <c r="AN229" s="135"/>
      <c r="AO229" s="136"/>
      <c r="AP229" s="128"/>
      <c r="AQ229" s="134"/>
      <c r="AR229" s="135"/>
      <c r="AS229" s="136"/>
      <c r="AT229" s="128"/>
      <c r="AU229" s="134"/>
      <c r="AV229" s="135"/>
      <c r="AW229" s="136"/>
      <c r="AX229" s="128"/>
      <c r="AY229" s="134"/>
      <c r="AZ229" s="135"/>
      <c r="BA229" s="136"/>
      <c r="BB229" s="95">
        <v>281</v>
      </c>
      <c r="BC229" s="134" t="s">
        <v>5</v>
      </c>
      <c r="BD229" s="135"/>
      <c r="BE229" s="136"/>
      <c r="BF229" s="128"/>
      <c r="BG229" s="134"/>
      <c r="BH229" s="135"/>
      <c r="BI229" s="136"/>
      <c r="BJ229" s="128"/>
      <c r="BK229" s="134"/>
      <c r="BL229" s="135"/>
      <c r="BM229" s="136"/>
      <c r="BN229" s="128"/>
      <c r="BO229" s="134"/>
      <c r="BP229" s="135"/>
      <c r="BQ229" s="136"/>
      <c r="BR229" s="95">
        <v>295</v>
      </c>
      <c r="BS229" s="134" t="s">
        <v>5</v>
      </c>
      <c r="BT229" s="135"/>
      <c r="BU229" s="136"/>
      <c r="BV229" s="128"/>
      <c r="BW229" s="134"/>
      <c r="BX229" s="135"/>
      <c r="BY229" s="136"/>
      <c r="BZ229" s="128"/>
      <c r="CA229" s="134"/>
      <c r="CB229" s="135"/>
      <c r="CC229" s="136"/>
      <c r="CD229" s="128"/>
      <c r="CE229" s="134"/>
      <c r="CF229" s="135"/>
      <c r="CG229" s="136"/>
      <c r="CH229" s="95">
        <v>283</v>
      </c>
      <c r="CI229" s="134" t="s">
        <v>5</v>
      </c>
      <c r="CJ229" s="135"/>
      <c r="CK229" s="136"/>
      <c r="CL229" s="128"/>
      <c r="CM229" s="134"/>
      <c r="CN229" s="135"/>
      <c r="CO229" s="136"/>
      <c r="CP229" s="128"/>
      <c r="CQ229" s="134"/>
      <c r="CR229" s="135"/>
      <c r="CS229" s="136"/>
      <c r="CT229" s="128"/>
      <c r="CU229" s="134"/>
      <c r="CV229" s="135"/>
      <c r="CW229" s="136"/>
      <c r="CX229" s="95">
        <v>317</v>
      </c>
      <c r="CY229" s="134" t="s">
        <v>5</v>
      </c>
      <c r="CZ229" s="135"/>
      <c r="DA229" s="136"/>
      <c r="DB229" s="128"/>
      <c r="DC229" s="134"/>
      <c r="DD229" s="135"/>
      <c r="DE229" s="136"/>
      <c r="DF229" s="128"/>
      <c r="DG229" s="134"/>
      <c r="DH229" s="135"/>
      <c r="DI229" s="136"/>
      <c r="DJ229" s="128"/>
      <c r="DK229" s="134"/>
      <c r="DL229" s="135"/>
      <c r="DM229" s="136"/>
      <c r="DN229" s="95">
        <v>278</v>
      </c>
      <c r="DO229" s="134" t="s">
        <v>5</v>
      </c>
      <c r="DP229" s="135"/>
      <c r="DQ229" s="136"/>
      <c r="DR229" s="128"/>
      <c r="DS229" s="134"/>
      <c r="DT229" s="135"/>
      <c r="DU229" s="136"/>
      <c r="DV229" s="128"/>
      <c r="DW229" s="134"/>
      <c r="DX229" s="135"/>
      <c r="DY229" s="136"/>
      <c r="DZ229" s="128"/>
      <c r="EA229" s="134"/>
      <c r="EB229" s="135"/>
      <c r="EC229" s="136"/>
      <c r="ED229" s="95">
        <v>295</v>
      </c>
      <c r="EE229" s="134" t="s">
        <v>5</v>
      </c>
      <c r="EF229" s="135"/>
      <c r="EG229" s="136"/>
      <c r="EH229" s="128"/>
      <c r="EI229" s="134"/>
      <c r="EJ229" s="135"/>
      <c r="EK229" s="136"/>
      <c r="EL229" s="128"/>
      <c r="EM229" s="134"/>
      <c r="EN229" s="135"/>
      <c r="EO229" s="136"/>
      <c r="EP229" s="128"/>
      <c r="EQ229" s="134"/>
      <c r="ER229" s="135"/>
      <c r="ES229" s="136"/>
      <c r="ET229" s="95">
        <v>265</v>
      </c>
      <c r="EU229" s="134" t="s">
        <v>5</v>
      </c>
      <c r="EV229" s="135"/>
      <c r="EW229" s="136"/>
      <c r="EX229" s="128"/>
      <c r="EY229" s="134"/>
      <c r="EZ229" s="135"/>
      <c r="FA229" s="136"/>
      <c r="FB229" s="128"/>
      <c r="FC229" s="134"/>
      <c r="FD229" s="135"/>
      <c r="FE229" s="136"/>
      <c r="FF229" s="128"/>
      <c r="FG229" s="134"/>
      <c r="FH229" s="135"/>
      <c r="FI229" s="136"/>
      <c r="FJ229" s="95">
        <v>315</v>
      </c>
      <c r="FK229" s="134" t="s">
        <v>5</v>
      </c>
      <c r="FL229" s="135"/>
      <c r="FM229" s="136"/>
      <c r="FN229" s="128"/>
      <c r="FO229" s="134"/>
      <c r="FP229" s="135"/>
      <c r="FQ229" s="136"/>
      <c r="FR229" s="128"/>
      <c r="FS229" s="134"/>
      <c r="FT229" s="135">
        <v>330</v>
      </c>
      <c r="FU229" s="136">
        <v>340</v>
      </c>
      <c r="FV229" s="128">
        <v>335</v>
      </c>
      <c r="FW229" s="134">
        <v>-5</v>
      </c>
      <c r="FX229" s="135"/>
      <c r="FY229" s="136"/>
      <c r="FZ229" s="128"/>
      <c r="GA229" s="134"/>
      <c r="GB229" s="135"/>
      <c r="GC229" s="136"/>
      <c r="GD229" s="95">
        <v>360</v>
      </c>
      <c r="GE229" s="134" t="s">
        <v>5</v>
      </c>
      <c r="GF229" s="135"/>
      <c r="GG229" s="136"/>
      <c r="GH229" s="128"/>
      <c r="GI229" s="134"/>
      <c r="GJ229" s="135"/>
      <c r="GK229" s="136"/>
      <c r="GL229" s="128"/>
      <c r="GM229" s="134"/>
      <c r="GN229" s="135"/>
      <c r="GO229" s="136"/>
      <c r="GP229" s="128"/>
      <c r="GQ229" s="134"/>
      <c r="GR229" s="78"/>
      <c r="GS229" s="93">
        <v>3</v>
      </c>
    </row>
    <row r="230" spans="1:201" ht="15.75" x14ac:dyDescent="0.25">
      <c r="A230">
        <v>4</v>
      </c>
      <c r="B230">
        <v>2014</v>
      </c>
      <c r="C230" s="71">
        <v>41733</v>
      </c>
      <c r="D230" s="78"/>
      <c r="E230" s="132"/>
      <c r="F230" s="95">
        <v>403</v>
      </c>
      <c r="G230" s="134">
        <v>3</v>
      </c>
      <c r="H230" s="135"/>
      <c r="I230" s="136"/>
      <c r="J230" s="128"/>
      <c r="K230" s="134"/>
      <c r="L230" s="135"/>
      <c r="M230" s="136"/>
      <c r="N230" s="128"/>
      <c r="O230" s="134"/>
      <c r="P230" s="135"/>
      <c r="Q230" s="136"/>
      <c r="R230" s="128"/>
      <c r="S230" s="134"/>
      <c r="T230" s="135"/>
      <c r="U230" s="136"/>
      <c r="V230" s="95">
        <v>379</v>
      </c>
      <c r="W230" s="134">
        <v>-4</v>
      </c>
      <c r="X230" s="135"/>
      <c r="Y230" s="136"/>
      <c r="Z230" s="128"/>
      <c r="AA230" s="134"/>
      <c r="AB230" s="135"/>
      <c r="AC230" s="136"/>
      <c r="AD230" s="128"/>
      <c r="AE230" s="134"/>
      <c r="AF230" s="135"/>
      <c r="AG230" s="136"/>
      <c r="AH230" s="128"/>
      <c r="AI230" s="134"/>
      <c r="AJ230" s="135"/>
      <c r="AK230" s="120"/>
      <c r="AL230" s="95">
        <v>391</v>
      </c>
      <c r="AM230" s="134">
        <v>-4</v>
      </c>
      <c r="AN230" s="135"/>
      <c r="AO230" s="136"/>
      <c r="AP230" s="128"/>
      <c r="AQ230" s="134"/>
      <c r="AR230" s="135"/>
      <c r="AS230" s="136"/>
      <c r="AT230" s="128"/>
      <c r="AU230" s="134"/>
      <c r="AV230" s="135"/>
      <c r="AW230" s="136"/>
      <c r="AX230" s="128"/>
      <c r="AY230" s="134"/>
      <c r="AZ230" s="135"/>
      <c r="BA230" s="136"/>
      <c r="BB230" s="95">
        <v>278</v>
      </c>
      <c r="BC230" s="134">
        <v>-3</v>
      </c>
      <c r="BD230" s="135"/>
      <c r="BE230" s="136"/>
      <c r="BF230" s="128"/>
      <c r="BG230" s="134"/>
      <c r="BH230" s="135"/>
      <c r="BI230" s="136"/>
      <c r="BJ230" s="128"/>
      <c r="BK230" s="134"/>
      <c r="BL230" s="135"/>
      <c r="BM230" s="136"/>
      <c r="BN230" s="128"/>
      <c r="BO230" s="134"/>
      <c r="BP230" s="135"/>
      <c r="BQ230" s="136"/>
      <c r="BR230" s="95">
        <v>289</v>
      </c>
      <c r="BS230" s="134">
        <v>-6</v>
      </c>
      <c r="BT230" s="135"/>
      <c r="BU230" s="136"/>
      <c r="BV230" s="128"/>
      <c r="BW230" s="134"/>
      <c r="BX230" s="135"/>
      <c r="BY230" s="136"/>
      <c r="BZ230" s="128"/>
      <c r="CA230" s="134"/>
      <c r="CB230" s="135"/>
      <c r="CC230" s="136"/>
      <c r="CD230" s="128"/>
      <c r="CE230" s="134"/>
      <c r="CF230" s="135"/>
      <c r="CG230" s="136"/>
      <c r="CH230" s="95">
        <v>281</v>
      </c>
      <c r="CI230" s="134">
        <v>-2</v>
      </c>
      <c r="CJ230" s="135"/>
      <c r="CK230" s="136"/>
      <c r="CL230" s="128"/>
      <c r="CM230" s="134"/>
      <c r="CN230" s="135"/>
      <c r="CO230" s="136"/>
      <c r="CP230" s="128"/>
      <c r="CQ230" s="134"/>
      <c r="CR230" s="135"/>
      <c r="CS230" s="136"/>
      <c r="CT230" s="128"/>
      <c r="CU230" s="134"/>
      <c r="CV230" s="135"/>
      <c r="CW230" s="136"/>
      <c r="CX230" s="95">
        <v>315</v>
      </c>
      <c r="CY230" s="134">
        <v>-2</v>
      </c>
      <c r="CZ230" s="135"/>
      <c r="DA230" s="136"/>
      <c r="DB230" s="128"/>
      <c r="DC230" s="134"/>
      <c r="DD230" s="135"/>
      <c r="DE230" s="136"/>
      <c r="DF230" s="128"/>
      <c r="DG230" s="134"/>
      <c r="DH230" s="135"/>
      <c r="DI230" s="136"/>
      <c r="DJ230" s="128"/>
      <c r="DK230" s="134"/>
      <c r="DL230" s="135"/>
      <c r="DM230" s="136"/>
      <c r="DN230" s="95">
        <v>276</v>
      </c>
      <c r="DO230" s="134">
        <v>-2</v>
      </c>
      <c r="DP230" s="135"/>
      <c r="DQ230" s="136"/>
      <c r="DR230" s="128"/>
      <c r="DS230" s="134"/>
      <c r="DT230" s="135"/>
      <c r="DU230" s="136"/>
      <c r="DV230" s="128"/>
      <c r="DW230" s="134"/>
      <c r="DX230" s="135"/>
      <c r="DY230" s="136"/>
      <c r="DZ230" s="128"/>
      <c r="EA230" s="134"/>
      <c r="EB230" s="135"/>
      <c r="EC230" s="136"/>
      <c r="ED230" s="95">
        <v>296</v>
      </c>
      <c r="EE230" s="134">
        <v>1</v>
      </c>
      <c r="EF230" s="135"/>
      <c r="EG230" s="136"/>
      <c r="EH230" s="128"/>
      <c r="EI230" s="134"/>
      <c r="EJ230" s="135"/>
      <c r="EK230" s="136"/>
      <c r="EL230" s="128"/>
      <c r="EM230" s="134"/>
      <c r="EN230" s="135"/>
      <c r="EO230" s="136"/>
      <c r="EP230" s="128"/>
      <c r="EQ230" s="134"/>
      <c r="ER230" s="135"/>
      <c r="ES230" s="136"/>
      <c r="ET230" s="95">
        <v>266</v>
      </c>
      <c r="EU230" s="134">
        <v>1</v>
      </c>
      <c r="EV230" s="135"/>
      <c r="EW230" s="136"/>
      <c r="EX230" s="128"/>
      <c r="EY230" s="134"/>
      <c r="EZ230" s="135"/>
      <c r="FA230" s="136"/>
      <c r="FB230" s="128"/>
      <c r="FC230" s="134"/>
      <c r="FD230" s="135"/>
      <c r="FE230" s="136"/>
      <c r="FF230" s="128"/>
      <c r="FG230" s="134"/>
      <c r="FH230" s="135"/>
      <c r="FI230" s="136"/>
      <c r="FJ230" s="95">
        <v>315</v>
      </c>
      <c r="FK230" s="134" t="s">
        <v>5</v>
      </c>
      <c r="FL230" s="135"/>
      <c r="FM230" s="136"/>
      <c r="FN230" s="128"/>
      <c r="FO230" s="134"/>
      <c r="FP230" s="135"/>
      <c r="FQ230" s="136"/>
      <c r="FR230" s="128"/>
      <c r="FS230" s="134"/>
      <c r="FT230" s="137">
        <v>330</v>
      </c>
      <c r="FU230" s="138">
        <v>340</v>
      </c>
      <c r="FV230" s="128">
        <v>335</v>
      </c>
      <c r="FW230" s="134" t="s">
        <v>5</v>
      </c>
      <c r="FX230" s="135"/>
      <c r="FY230" s="136"/>
      <c r="FZ230" s="128"/>
      <c r="GA230" s="134"/>
      <c r="GB230" s="135"/>
      <c r="GC230" s="136"/>
      <c r="GD230" s="95">
        <v>358</v>
      </c>
      <c r="GE230" s="134">
        <v>-2</v>
      </c>
      <c r="GF230" s="135"/>
      <c r="GG230" s="136"/>
      <c r="GH230" s="128"/>
      <c r="GI230" s="134"/>
      <c r="GJ230" s="135"/>
      <c r="GK230" s="136"/>
      <c r="GL230" s="128"/>
      <c r="GM230" s="134"/>
      <c r="GN230" s="135"/>
      <c r="GO230" s="136"/>
      <c r="GP230" s="128"/>
      <c r="GQ230" s="134"/>
      <c r="GR230" s="78"/>
      <c r="GS230" s="93">
        <v>4</v>
      </c>
    </row>
    <row r="231" spans="1:201" ht="15.75" x14ac:dyDescent="0.25">
      <c r="A231">
        <v>4</v>
      </c>
      <c r="B231">
        <v>2014</v>
      </c>
      <c r="C231" s="71">
        <v>41740</v>
      </c>
      <c r="D231" s="78"/>
      <c r="E231" s="132"/>
      <c r="F231" s="95">
        <v>406</v>
      </c>
      <c r="G231" s="134">
        <v>3</v>
      </c>
      <c r="H231" s="135"/>
      <c r="I231" s="136"/>
      <c r="J231" s="128"/>
      <c r="K231" s="134"/>
      <c r="L231" s="135"/>
      <c r="M231" s="136"/>
      <c r="N231" s="128"/>
      <c r="O231" s="134"/>
      <c r="P231" s="135"/>
      <c r="Q231" s="136"/>
      <c r="R231" s="128"/>
      <c r="S231" s="134"/>
      <c r="T231" s="135"/>
      <c r="U231" s="136"/>
      <c r="V231" s="95">
        <v>372</v>
      </c>
      <c r="W231" s="134">
        <v>-7</v>
      </c>
      <c r="X231" s="135"/>
      <c r="Y231" s="136"/>
      <c r="Z231" s="128"/>
      <c r="AA231" s="134"/>
      <c r="AB231" s="135"/>
      <c r="AC231" s="136"/>
      <c r="AD231" s="128"/>
      <c r="AE231" s="134"/>
      <c r="AF231" s="135"/>
      <c r="AG231" s="136"/>
      <c r="AH231" s="128"/>
      <c r="AI231" s="134"/>
      <c r="AJ231" s="135"/>
      <c r="AK231" s="120"/>
      <c r="AL231" s="95">
        <v>392</v>
      </c>
      <c r="AM231" s="134">
        <v>1</v>
      </c>
      <c r="AN231" s="135"/>
      <c r="AO231" s="136"/>
      <c r="AP231" s="128"/>
      <c r="AQ231" s="134"/>
      <c r="AR231" s="135"/>
      <c r="AS231" s="136"/>
      <c r="AT231" s="128"/>
      <c r="AU231" s="134"/>
      <c r="AV231" s="135"/>
      <c r="AW231" s="136"/>
      <c r="AX231" s="128"/>
      <c r="AY231" s="134"/>
      <c r="AZ231" s="135"/>
      <c r="BA231" s="136"/>
      <c r="BB231" s="95">
        <v>272</v>
      </c>
      <c r="BC231" s="134">
        <v>-6</v>
      </c>
      <c r="BD231" s="135"/>
      <c r="BE231" s="136"/>
      <c r="BF231" s="128"/>
      <c r="BG231" s="134"/>
      <c r="BH231" s="135"/>
      <c r="BI231" s="136"/>
      <c r="BJ231" s="128"/>
      <c r="BK231" s="134"/>
      <c r="BL231" s="135"/>
      <c r="BM231" s="136"/>
      <c r="BN231" s="128"/>
      <c r="BO231" s="134"/>
      <c r="BP231" s="135"/>
      <c r="BQ231" s="136"/>
      <c r="BR231" s="95">
        <v>284</v>
      </c>
      <c r="BS231" s="134">
        <v>-5</v>
      </c>
      <c r="BT231" s="135"/>
      <c r="BU231" s="136"/>
      <c r="BV231" s="128"/>
      <c r="BW231" s="134"/>
      <c r="BX231" s="135"/>
      <c r="BY231" s="136"/>
      <c r="BZ231" s="128"/>
      <c r="CA231" s="134"/>
      <c r="CB231" s="135"/>
      <c r="CC231" s="136"/>
      <c r="CD231" s="128"/>
      <c r="CE231" s="134"/>
      <c r="CF231" s="135"/>
      <c r="CG231" s="136"/>
      <c r="CH231" s="95">
        <v>277</v>
      </c>
      <c r="CI231" s="134">
        <v>-4</v>
      </c>
      <c r="CJ231" s="135"/>
      <c r="CK231" s="136"/>
      <c r="CL231" s="128"/>
      <c r="CM231" s="134"/>
      <c r="CN231" s="135"/>
      <c r="CO231" s="136"/>
      <c r="CP231" s="128"/>
      <c r="CQ231" s="134"/>
      <c r="CR231" s="135"/>
      <c r="CS231" s="136"/>
      <c r="CT231" s="128"/>
      <c r="CU231" s="134"/>
      <c r="CV231" s="135"/>
      <c r="CW231" s="136"/>
      <c r="CX231" s="95">
        <v>311</v>
      </c>
      <c r="CY231" s="134">
        <v>-4</v>
      </c>
      <c r="CZ231" s="135"/>
      <c r="DA231" s="136"/>
      <c r="DB231" s="128"/>
      <c r="DC231" s="134"/>
      <c r="DD231" s="135"/>
      <c r="DE231" s="136"/>
      <c r="DF231" s="128"/>
      <c r="DG231" s="134"/>
      <c r="DH231" s="135"/>
      <c r="DI231" s="136"/>
      <c r="DJ231" s="128"/>
      <c r="DK231" s="134"/>
      <c r="DL231" s="135"/>
      <c r="DM231" s="136"/>
      <c r="DN231" s="95">
        <v>272</v>
      </c>
      <c r="DO231" s="134">
        <v>-4</v>
      </c>
      <c r="DP231" s="135"/>
      <c r="DQ231" s="136"/>
      <c r="DR231" s="128"/>
      <c r="DS231" s="134"/>
      <c r="DT231" s="135"/>
      <c r="DU231" s="136"/>
      <c r="DV231" s="128"/>
      <c r="DW231" s="134"/>
      <c r="DX231" s="135"/>
      <c r="DY231" s="136"/>
      <c r="DZ231" s="128"/>
      <c r="EA231" s="134"/>
      <c r="EB231" s="135"/>
      <c r="EC231" s="136"/>
      <c r="ED231" s="95">
        <v>292</v>
      </c>
      <c r="EE231" s="134">
        <v>-4</v>
      </c>
      <c r="EF231" s="135"/>
      <c r="EG231" s="136"/>
      <c r="EH231" s="128"/>
      <c r="EI231" s="134"/>
      <c r="EJ231" s="135"/>
      <c r="EK231" s="136"/>
      <c r="EL231" s="128"/>
      <c r="EM231" s="134"/>
      <c r="EN231" s="135"/>
      <c r="EO231" s="136"/>
      <c r="EP231" s="128"/>
      <c r="EQ231" s="134"/>
      <c r="ER231" s="135"/>
      <c r="ES231" s="136"/>
      <c r="ET231" s="95">
        <v>262</v>
      </c>
      <c r="EU231" s="134">
        <v>-4</v>
      </c>
      <c r="EV231" s="135"/>
      <c r="EW231" s="136"/>
      <c r="EX231" s="128"/>
      <c r="EY231" s="134"/>
      <c r="EZ231" s="135"/>
      <c r="FA231" s="136"/>
      <c r="FB231" s="128"/>
      <c r="FC231" s="134"/>
      <c r="FD231" s="135"/>
      <c r="FE231" s="136"/>
      <c r="FF231" s="128"/>
      <c r="FG231" s="134"/>
      <c r="FH231" s="135"/>
      <c r="FI231" s="136"/>
      <c r="FJ231" s="95">
        <v>322</v>
      </c>
      <c r="FK231" s="134">
        <v>7</v>
      </c>
      <c r="FL231" s="135"/>
      <c r="FM231" s="136"/>
      <c r="FN231" s="128"/>
      <c r="FO231" s="134"/>
      <c r="FP231" s="135"/>
      <c r="FQ231" s="136"/>
      <c r="FR231" s="128"/>
      <c r="FS231" s="134"/>
      <c r="FT231" s="137">
        <v>325</v>
      </c>
      <c r="FU231" s="138">
        <v>335</v>
      </c>
      <c r="FV231" s="128">
        <v>330</v>
      </c>
      <c r="FW231" s="134">
        <v>-5</v>
      </c>
      <c r="FX231" s="135"/>
      <c r="FY231" s="136"/>
      <c r="FZ231" s="128"/>
      <c r="GA231" s="134"/>
      <c r="GB231" s="135"/>
      <c r="GC231" s="136"/>
      <c r="GD231" s="95">
        <v>355</v>
      </c>
      <c r="GE231" s="134">
        <v>-3</v>
      </c>
      <c r="GF231" s="135"/>
      <c r="GG231" s="136"/>
      <c r="GH231" s="128"/>
      <c r="GI231" s="134"/>
      <c r="GJ231" s="135"/>
      <c r="GK231" s="136"/>
      <c r="GL231" s="128"/>
      <c r="GM231" s="134"/>
      <c r="GN231" s="135"/>
      <c r="GO231" s="136"/>
      <c r="GP231" s="128"/>
      <c r="GQ231" s="134"/>
      <c r="GR231" s="78"/>
      <c r="GS231" s="93">
        <v>4</v>
      </c>
    </row>
    <row r="232" spans="1:201" ht="15.75" x14ac:dyDescent="0.25">
      <c r="A232">
        <v>4</v>
      </c>
      <c r="B232">
        <v>2014</v>
      </c>
      <c r="C232" s="71">
        <v>41747</v>
      </c>
      <c r="D232" s="78"/>
      <c r="E232" s="132"/>
      <c r="F232" s="95">
        <v>408</v>
      </c>
      <c r="G232" s="134">
        <v>2</v>
      </c>
      <c r="H232" s="135"/>
      <c r="I232" s="136"/>
      <c r="J232" s="128"/>
      <c r="K232" s="134"/>
      <c r="L232" s="135"/>
      <c r="M232" s="136"/>
      <c r="N232" s="128"/>
      <c r="O232" s="134"/>
      <c r="P232" s="135"/>
      <c r="Q232" s="136"/>
      <c r="R232" s="128"/>
      <c r="S232" s="134"/>
      <c r="T232" s="135"/>
      <c r="U232" s="136"/>
      <c r="V232" s="95">
        <v>377</v>
      </c>
      <c r="W232" s="134">
        <v>5</v>
      </c>
      <c r="X232" s="135"/>
      <c r="Y232" s="136"/>
      <c r="Z232" s="128"/>
      <c r="AA232" s="134"/>
      <c r="AB232" s="135"/>
      <c r="AC232" s="136"/>
      <c r="AD232" s="128"/>
      <c r="AE232" s="134"/>
      <c r="AF232" s="135"/>
      <c r="AG232" s="136"/>
      <c r="AH232" s="128"/>
      <c r="AI232" s="134"/>
      <c r="AJ232" s="135"/>
      <c r="AK232" s="120"/>
      <c r="AL232" s="95">
        <v>397</v>
      </c>
      <c r="AM232" s="134">
        <v>5</v>
      </c>
      <c r="AN232" s="135"/>
      <c r="AO232" s="136"/>
      <c r="AP232" s="128"/>
      <c r="AQ232" s="134"/>
      <c r="AR232" s="135"/>
      <c r="AS232" s="136"/>
      <c r="AT232" s="128"/>
      <c r="AU232" s="134"/>
      <c r="AV232" s="135"/>
      <c r="AW232" s="136"/>
      <c r="AX232" s="128"/>
      <c r="AY232" s="134"/>
      <c r="AZ232" s="135"/>
      <c r="BA232" s="136"/>
      <c r="BB232" s="95">
        <v>275</v>
      </c>
      <c r="BC232" s="134">
        <v>3</v>
      </c>
      <c r="BD232" s="135"/>
      <c r="BE232" s="136"/>
      <c r="BF232" s="128"/>
      <c r="BG232" s="134"/>
      <c r="BH232" s="135"/>
      <c r="BI232" s="136"/>
      <c r="BJ232" s="128"/>
      <c r="BK232" s="134"/>
      <c r="BL232" s="135"/>
      <c r="BM232" s="136"/>
      <c r="BN232" s="128"/>
      <c r="BO232" s="134"/>
      <c r="BP232" s="135"/>
      <c r="BQ232" s="136"/>
      <c r="BR232" s="95">
        <v>287</v>
      </c>
      <c r="BS232" s="134">
        <v>3</v>
      </c>
      <c r="BT232" s="135"/>
      <c r="BU232" s="136"/>
      <c r="BV232" s="128"/>
      <c r="BW232" s="134"/>
      <c r="BX232" s="135"/>
      <c r="BY232" s="136"/>
      <c r="BZ232" s="128"/>
      <c r="CA232" s="134"/>
      <c r="CB232" s="135"/>
      <c r="CC232" s="136"/>
      <c r="CD232" s="128"/>
      <c r="CE232" s="134"/>
      <c r="CF232" s="135"/>
      <c r="CG232" s="136"/>
      <c r="CH232" s="95">
        <v>279</v>
      </c>
      <c r="CI232" s="134">
        <v>2</v>
      </c>
      <c r="CJ232" s="135"/>
      <c r="CK232" s="136"/>
      <c r="CL232" s="128"/>
      <c r="CM232" s="134"/>
      <c r="CN232" s="135"/>
      <c r="CO232" s="136"/>
      <c r="CP232" s="128"/>
      <c r="CQ232" s="134"/>
      <c r="CR232" s="135"/>
      <c r="CS232" s="136"/>
      <c r="CT232" s="128"/>
      <c r="CU232" s="134"/>
      <c r="CV232" s="135"/>
      <c r="CW232" s="136"/>
      <c r="CX232" s="95">
        <v>313</v>
      </c>
      <c r="CY232" s="134">
        <v>2</v>
      </c>
      <c r="CZ232" s="135"/>
      <c r="DA232" s="136"/>
      <c r="DB232" s="128"/>
      <c r="DC232" s="134"/>
      <c r="DD232" s="135"/>
      <c r="DE232" s="136"/>
      <c r="DF232" s="128"/>
      <c r="DG232" s="134"/>
      <c r="DH232" s="135"/>
      <c r="DI232" s="136"/>
      <c r="DJ232" s="128"/>
      <c r="DK232" s="134"/>
      <c r="DL232" s="135"/>
      <c r="DM232" s="136"/>
      <c r="DN232" s="95">
        <v>274</v>
      </c>
      <c r="DO232" s="134">
        <v>2</v>
      </c>
      <c r="DP232" s="135"/>
      <c r="DQ232" s="136"/>
      <c r="DR232" s="128"/>
      <c r="DS232" s="134"/>
      <c r="DT232" s="135"/>
      <c r="DU232" s="136"/>
      <c r="DV232" s="128"/>
      <c r="DW232" s="134"/>
      <c r="DX232" s="135"/>
      <c r="DY232" s="136"/>
      <c r="DZ232" s="128"/>
      <c r="EA232" s="134"/>
      <c r="EB232" s="135"/>
      <c r="EC232" s="136"/>
      <c r="ED232" s="95">
        <v>294</v>
      </c>
      <c r="EE232" s="134">
        <v>2</v>
      </c>
      <c r="EF232" s="135"/>
      <c r="EG232" s="136"/>
      <c r="EH232" s="128"/>
      <c r="EI232" s="134"/>
      <c r="EJ232" s="135"/>
      <c r="EK232" s="136"/>
      <c r="EL232" s="128"/>
      <c r="EM232" s="134"/>
      <c r="EN232" s="135"/>
      <c r="EO232" s="136"/>
      <c r="EP232" s="128"/>
      <c r="EQ232" s="134"/>
      <c r="ER232" s="135"/>
      <c r="ES232" s="136"/>
      <c r="ET232" s="95">
        <v>263</v>
      </c>
      <c r="EU232" s="134">
        <v>1</v>
      </c>
      <c r="EV232" s="135"/>
      <c r="EW232" s="136"/>
      <c r="EX232" s="128"/>
      <c r="EY232" s="134"/>
      <c r="EZ232" s="135"/>
      <c r="FA232" s="136"/>
      <c r="FB232" s="128"/>
      <c r="FC232" s="134"/>
      <c r="FD232" s="135"/>
      <c r="FE232" s="136"/>
      <c r="FF232" s="128"/>
      <c r="FG232" s="134"/>
      <c r="FH232" s="135"/>
      <c r="FI232" s="136"/>
      <c r="FJ232" s="95">
        <v>324</v>
      </c>
      <c r="FK232" s="134">
        <v>2</v>
      </c>
      <c r="FL232" s="135"/>
      <c r="FM232" s="136"/>
      <c r="FN232" s="128"/>
      <c r="FO232" s="134"/>
      <c r="FP232" s="135"/>
      <c r="FQ232" s="136"/>
      <c r="FR232" s="128"/>
      <c r="FS232" s="134"/>
      <c r="FT232" s="137">
        <v>320</v>
      </c>
      <c r="FU232" s="138">
        <v>330</v>
      </c>
      <c r="FV232" s="128">
        <v>325</v>
      </c>
      <c r="FW232" s="134">
        <v>-5</v>
      </c>
      <c r="FX232" s="135"/>
      <c r="FY232" s="136"/>
      <c r="FZ232" s="128"/>
      <c r="GA232" s="134"/>
      <c r="GB232" s="135"/>
      <c r="GC232" s="136"/>
      <c r="GD232" s="95">
        <v>356</v>
      </c>
      <c r="GE232" s="134">
        <v>1</v>
      </c>
      <c r="GF232" s="135"/>
      <c r="GG232" s="136"/>
      <c r="GH232" s="128"/>
      <c r="GI232" s="134"/>
      <c r="GJ232" s="135"/>
      <c r="GK232" s="136"/>
      <c r="GL232" s="128"/>
      <c r="GM232" s="134"/>
      <c r="GN232" s="135"/>
      <c r="GO232" s="136"/>
      <c r="GP232" s="128"/>
      <c r="GQ232" s="134"/>
      <c r="GR232" s="78"/>
      <c r="GS232" s="93">
        <v>4</v>
      </c>
    </row>
    <row r="233" spans="1:201" ht="15.75" x14ac:dyDescent="0.25">
      <c r="A233">
        <v>4</v>
      </c>
      <c r="B233">
        <v>2014</v>
      </c>
      <c r="C233" s="71">
        <v>41754</v>
      </c>
      <c r="D233" s="78"/>
      <c r="E233" s="132"/>
      <c r="F233" s="95">
        <v>413</v>
      </c>
      <c r="G233" s="134">
        <v>5</v>
      </c>
      <c r="H233" s="135"/>
      <c r="I233" s="136"/>
      <c r="J233" s="128"/>
      <c r="K233" s="134"/>
      <c r="L233" s="135"/>
      <c r="M233" s="136"/>
      <c r="N233" s="128"/>
      <c r="O233" s="134"/>
      <c r="P233" s="135"/>
      <c r="Q233" s="136"/>
      <c r="R233" s="128"/>
      <c r="S233" s="134"/>
      <c r="T233" s="135"/>
      <c r="U233" s="136"/>
      <c r="V233" s="95">
        <v>382</v>
      </c>
      <c r="W233" s="134">
        <v>5</v>
      </c>
      <c r="X233" s="135"/>
      <c r="Y233" s="136"/>
      <c r="Z233" s="128"/>
      <c r="AA233" s="134"/>
      <c r="AB233" s="135"/>
      <c r="AC233" s="136"/>
      <c r="AD233" s="128"/>
      <c r="AE233" s="134"/>
      <c r="AF233" s="135"/>
      <c r="AG233" s="136"/>
      <c r="AH233" s="128"/>
      <c r="AI233" s="134"/>
      <c r="AJ233" s="135"/>
      <c r="AK233" s="120"/>
      <c r="AL233" s="95">
        <v>397</v>
      </c>
      <c r="AM233" s="134" t="s">
        <v>5</v>
      </c>
      <c r="AN233" s="135"/>
      <c r="AO233" s="136"/>
      <c r="AP233" s="128"/>
      <c r="AQ233" s="134"/>
      <c r="AR233" s="135"/>
      <c r="AS233" s="136"/>
      <c r="AT233" s="128"/>
      <c r="AU233" s="134"/>
      <c r="AV233" s="135"/>
      <c r="AW233" s="136"/>
      <c r="AX233" s="128"/>
      <c r="AY233" s="134"/>
      <c r="AZ233" s="135"/>
      <c r="BA233" s="136"/>
      <c r="BB233" s="95">
        <v>274</v>
      </c>
      <c r="BC233" s="134">
        <v>-1</v>
      </c>
      <c r="BD233" s="135"/>
      <c r="BE233" s="136"/>
      <c r="BF233" s="128"/>
      <c r="BG233" s="134"/>
      <c r="BH233" s="135"/>
      <c r="BI233" s="136"/>
      <c r="BJ233" s="128"/>
      <c r="BK233" s="134"/>
      <c r="BL233" s="135"/>
      <c r="BM233" s="136"/>
      <c r="BN233" s="128"/>
      <c r="BO233" s="134"/>
      <c r="BP233" s="135"/>
      <c r="BQ233" s="136"/>
      <c r="BR233" s="95">
        <v>285</v>
      </c>
      <c r="BS233" s="134">
        <v>-2</v>
      </c>
      <c r="BT233" s="135"/>
      <c r="BU233" s="136"/>
      <c r="BV233" s="128"/>
      <c r="BW233" s="134"/>
      <c r="BX233" s="135"/>
      <c r="BY233" s="136"/>
      <c r="BZ233" s="128"/>
      <c r="CA233" s="134"/>
      <c r="CB233" s="135"/>
      <c r="CC233" s="136"/>
      <c r="CD233" s="128"/>
      <c r="CE233" s="134"/>
      <c r="CF233" s="135"/>
      <c r="CG233" s="136"/>
      <c r="CH233" s="95">
        <v>277</v>
      </c>
      <c r="CI233" s="134">
        <v>-2</v>
      </c>
      <c r="CJ233" s="135"/>
      <c r="CK233" s="136"/>
      <c r="CL233" s="128"/>
      <c r="CM233" s="134"/>
      <c r="CN233" s="135"/>
      <c r="CO233" s="136"/>
      <c r="CP233" s="128"/>
      <c r="CQ233" s="134"/>
      <c r="CR233" s="135"/>
      <c r="CS233" s="136"/>
      <c r="CT233" s="128"/>
      <c r="CU233" s="134"/>
      <c r="CV233" s="135"/>
      <c r="CW233" s="136"/>
      <c r="CX233" s="95">
        <v>311</v>
      </c>
      <c r="CY233" s="134">
        <v>-2</v>
      </c>
      <c r="CZ233" s="135"/>
      <c r="DA233" s="136"/>
      <c r="DB233" s="128"/>
      <c r="DC233" s="134"/>
      <c r="DD233" s="135"/>
      <c r="DE233" s="136"/>
      <c r="DF233" s="128"/>
      <c r="DG233" s="134"/>
      <c r="DH233" s="135"/>
      <c r="DI233" s="136"/>
      <c r="DJ233" s="128"/>
      <c r="DK233" s="134"/>
      <c r="DL233" s="135"/>
      <c r="DM233" s="136"/>
      <c r="DN233" s="95">
        <v>272</v>
      </c>
      <c r="DO233" s="134">
        <v>-2</v>
      </c>
      <c r="DP233" s="135"/>
      <c r="DQ233" s="136"/>
      <c r="DR233" s="128"/>
      <c r="DS233" s="134"/>
      <c r="DT233" s="135"/>
      <c r="DU233" s="136"/>
      <c r="DV233" s="128"/>
      <c r="DW233" s="134"/>
      <c r="DX233" s="135"/>
      <c r="DY233" s="136"/>
      <c r="DZ233" s="128"/>
      <c r="EA233" s="134"/>
      <c r="EB233" s="135"/>
      <c r="EC233" s="136"/>
      <c r="ED233" s="95">
        <v>299</v>
      </c>
      <c r="EE233" s="134">
        <v>5</v>
      </c>
      <c r="EF233" s="135"/>
      <c r="EG233" s="136"/>
      <c r="EH233" s="128"/>
      <c r="EI233" s="134"/>
      <c r="EJ233" s="135"/>
      <c r="EK233" s="136"/>
      <c r="EL233" s="128"/>
      <c r="EM233" s="134"/>
      <c r="EN233" s="135"/>
      <c r="EO233" s="136"/>
      <c r="EP233" s="128"/>
      <c r="EQ233" s="134"/>
      <c r="ER233" s="135"/>
      <c r="ES233" s="136"/>
      <c r="ET233" s="95">
        <v>268</v>
      </c>
      <c r="EU233" s="134">
        <v>5</v>
      </c>
      <c r="EV233" s="135"/>
      <c r="EW233" s="136"/>
      <c r="EX233" s="128"/>
      <c r="EY233" s="134"/>
      <c r="EZ233" s="135"/>
      <c r="FA233" s="136"/>
      <c r="FB233" s="128"/>
      <c r="FC233" s="134"/>
      <c r="FD233" s="135"/>
      <c r="FE233" s="136"/>
      <c r="FF233" s="128"/>
      <c r="FG233" s="134"/>
      <c r="FH233" s="135"/>
      <c r="FI233" s="136"/>
      <c r="FJ233" s="95">
        <v>334</v>
      </c>
      <c r="FK233" s="134">
        <v>10</v>
      </c>
      <c r="FL233" s="135"/>
      <c r="FM233" s="136"/>
      <c r="FN233" s="128"/>
      <c r="FO233" s="134"/>
      <c r="FP233" s="135"/>
      <c r="FQ233" s="136"/>
      <c r="FR233" s="128"/>
      <c r="FS233" s="134"/>
      <c r="FT233" s="135">
        <v>320</v>
      </c>
      <c r="FU233" s="136">
        <v>330</v>
      </c>
      <c r="FV233" s="128">
        <v>325</v>
      </c>
      <c r="FW233" s="134" t="s">
        <v>5</v>
      </c>
      <c r="FX233" s="135"/>
      <c r="FY233" s="136"/>
      <c r="FZ233" s="128"/>
      <c r="GA233" s="134"/>
      <c r="GB233" s="135"/>
      <c r="GC233" s="136"/>
      <c r="GD233" s="95">
        <v>354</v>
      </c>
      <c r="GE233" s="134">
        <v>-2</v>
      </c>
      <c r="GF233" s="135"/>
      <c r="GG233" s="136"/>
      <c r="GH233" s="128"/>
      <c r="GI233" s="134"/>
      <c r="GJ233" s="135"/>
      <c r="GK233" s="136"/>
      <c r="GL233" s="128"/>
      <c r="GM233" s="134"/>
      <c r="GN233" s="135"/>
      <c r="GO233" s="136"/>
      <c r="GP233" s="128"/>
      <c r="GQ233" s="134"/>
      <c r="GR233" s="78"/>
      <c r="GS233" s="93">
        <v>4</v>
      </c>
    </row>
    <row r="234" spans="1:201" ht="15.75" x14ac:dyDescent="0.25">
      <c r="A234">
        <v>5</v>
      </c>
      <c r="B234">
        <v>2014</v>
      </c>
      <c r="C234" s="71">
        <v>41761</v>
      </c>
      <c r="D234" s="78"/>
      <c r="E234" s="132"/>
      <c r="F234" s="95">
        <v>413</v>
      </c>
      <c r="G234" s="134" t="s">
        <v>5</v>
      </c>
      <c r="H234" s="135"/>
      <c r="I234" s="136"/>
      <c r="J234" s="128"/>
      <c r="K234" s="134"/>
      <c r="L234" s="135"/>
      <c r="M234" s="136"/>
      <c r="N234" s="128"/>
      <c r="O234" s="134"/>
      <c r="P234" s="135"/>
      <c r="Q234" s="136"/>
      <c r="R234" s="128"/>
      <c r="S234" s="134"/>
      <c r="T234" s="135"/>
      <c r="U234" s="136"/>
      <c r="V234" s="95">
        <v>382</v>
      </c>
      <c r="W234" s="134" t="s">
        <v>5</v>
      </c>
      <c r="X234" s="135"/>
      <c r="Y234" s="136"/>
      <c r="Z234" s="128"/>
      <c r="AA234" s="134"/>
      <c r="AB234" s="135"/>
      <c r="AC234" s="136"/>
      <c r="AD234" s="128"/>
      <c r="AE234" s="134"/>
      <c r="AF234" s="135"/>
      <c r="AG234" s="136"/>
      <c r="AH234" s="128"/>
      <c r="AI234" s="134"/>
      <c r="AJ234" s="135"/>
      <c r="AK234" s="120"/>
      <c r="AL234" s="95">
        <v>397</v>
      </c>
      <c r="AM234" s="134" t="s">
        <v>5</v>
      </c>
      <c r="AN234" s="135"/>
      <c r="AO234" s="136"/>
      <c r="AP234" s="128"/>
      <c r="AQ234" s="134"/>
      <c r="AR234" s="135"/>
      <c r="AS234" s="136"/>
      <c r="AT234" s="128"/>
      <c r="AU234" s="134"/>
      <c r="AV234" s="135"/>
      <c r="AW234" s="136"/>
      <c r="AX234" s="128"/>
      <c r="AY234" s="134"/>
      <c r="AZ234" s="135"/>
      <c r="BA234" s="136"/>
      <c r="BB234" s="95">
        <v>274</v>
      </c>
      <c r="BC234" s="134" t="s">
        <v>5</v>
      </c>
      <c r="BD234" s="135"/>
      <c r="BE234" s="136"/>
      <c r="BF234" s="128"/>
      <c r="BG234" s="134"/>
      <c r="BH234" s="135"/>
      <c r="BI234" s="136"/>
      <c r="BJ234" s="128"/>
      <c r="BK234" s="134"/>
      <c r="BL234" s="135"/>
      <c r="BM234" s="136"/>
      <c r="BN234" s="128"/>
      <c r="BO234" s="134"/>
      <c r="BP234" s="135"/>
      <c r="BQ234" s="136"/>
      <c r="BR234" s="95">
        <v>285</v>
      </c>
      <c r="BS234" s="134" t="s">
        <v>5</v>
      </c>
      <c r="BT234" s="135"/>
      <c r="BU234" s="136"/>
      <c r="BV234" s="128"/>
      <c r="BW234" s="134"/>
      <c r="BX234" s="135"/>
      <c r="BY234" s="136"/>
      <c r="BZ234" s="128"/>
      <c r="CA234" s="134"/>
      <c r="CB234" s="135"/>
      <c r="CC234" s="136"/>
      <c r="CD234" s="128"/>
      <c r="CE234" s="134"/>
      <c r="CF234" s="135"/>
      <c r="CG234" s="136"/>
      <c r="CH234" s="95">
        <v>277</v>
      </c>
      <c r="CI234" s="134" t="s">
        <v>5</v>
      </c>
      <c r="CJ234" s="135"/>
      <c r="CK234" s="136"/>
      <c r="CL234" s="128"/>
      <c r="CM234" s="134"/>
      <c r="CN234" s="135"/>
      <c r="CO234" s="136"/>
      <c r="CP234" s="128"/>
      <c r="CQ234" s="134"/>
      <c r="CR234" s="135"/>
      <c r="CS234" s="136"/>
      <c r="CT234" s="128"/>
      <c r="CU234" s="134"/>
      <c r="CV234" s="135"/>
      <c r="CW234" s="136"/>
      <c r="CX234" s="95">
        <v>311</v>
      </c>
      <c r="CY234" s="134" t="s">
        <v>5</v>
      </c>
      <c r="CZ234" s="135"/>
      <c r="DA234" s="136"/>
      <c r="DB234" s="128"/>
      <c r="DC234" s="134"/>
      <c r="DD234" s="135"/>
      <c r="DE234" s="136"/>
      <c r="DF234" s="128"/>
      <c r="DG234" s="134"/>
      <c r="DH234" s="135"/>
      <c r="DI234" s="136"/>
      <c r="DJ234" s="128"/>
      <c r="DK234" s="134"/>
      <c r="DL234" s="135"/>
      <c r="DM234" s="136"/>
      <c r="DN234" s="95">
        <v>272</v>
      </c>
      <c r="DO234" s="134" t="s">
        <v>5</v>
      </c>
      <c r="DP234" s="135"/>
      <c r="DQ234" s="136"/>
      <c r="DR234" s="128"/>
      <c r="DS234" s="134"/>
      <c r="DT234" s="135"/>
      <c r="DU234" s="136"/>
      <c r="DV234" s="128"/>
      <c r="DW234" s="134"/>
      <c r="DX234" s="135"/>
      <c r="DY234" s="136"/>
      <c r="DZ234" s="128"/>
      <c r="EA234" s="134"/>
      <c r="EB234" s="135"/>
      <c r="EC234" s="136"/>
      <c r="ED234" s="95">
        <v>299</v>
      </c>
      <c r="EE234" s="134" t="s">
        <v>5</v>
      </c>
      <c r="EF234" s="135"/>
      <c r="EG234" s="136"/>
      <c r="EH234" s="128"/>
      <c r="EI234" s="134"/>
      <c r="EJ234" s="135"/>
      <c r="EK234" s="136"/>
      <c r="EL234" s="128"/>
      <c r="EM234" s="134"/>
      <c r="EN234" s="135"/>
      <c r="EO234" s="136"/>
      <c r="EP234" s="128"/>
      <c r="EQ234" s="134"/>
      <c r="ER234" s="135"/>
      <c r="ES234" s="136"/>
      <c r="ET234" s="95">
        <v>268</v>
      </c>
      <c r="EU234" s="134" t="s">
        <v>5</v>
      </c>
      <c r="EV234" s="135"/>
      <c r="EW234" s="136"/>
      <c r="EX234" s="128"/>
      <c r="EY234" s="134"/>
      <c r="EZ234" s="135"/>
      <c r="FA234" s="136"/>
      <c r="FB234" s="128"/>
      <c r="FC234" s="134"/>
      <c r="FD234" s="135"/>
      <c r="FE234" s="136"/>
      <c r="FF234" s="128"/>
      <c r="FG234" s="134"/>
      <c r="FH234" s="135"/>
      <c r="FI234" s="136"/>
      <c r="FJ234" s="95">
        <v>334</v>
      </c>
      <c r="FK234" s="134" t="s">
        <v>5</v>
      </c>
      <c r="FL234" s="135"/>
      <c r="FM234" s="136"/>
      <c r="FN234" s="128"/>
      <c r="FO234" s="134"/>
      <c r="FP234" s="135"/>
      <c r="FQ234" s="136"/>
      <c r="FR234" s="128"/>
      <c r="FS234" s="134"/>
      <c r="FT234" s="135">
        <v>320</v>
      </c>
      <c r="FU234" s="136">
        <v>330</v>
      </c>
      <c r="FV234" s="128">
        <v>325</v>
      </c>
      <c r="FW234" s="134" t="s">
        <v>5</v>
      </c>
      <c r="FX234" s="135"/>
      <c r="FY234" s="136"/>
      <c r="FZ234" s="128"/>
      <c r="GA234" s="134"/>
      <c r="GB234" s="135"/>
      <c r="GC234" s="136"/>
      <c r="GD234" s="95">
        <v>354</v>
      </c>
      <c r="GE234" s="134" t="s">
        <v>5</v>
      </c>
      <c r="GF234" s="135"/>
      <c r="GG234" s="136"/>
      <c r="GH234" s="128"/>
      <c r="GI234" s="134"/>
      <c r="GJ234" s="135"/>
      <c r="GK234" s="136"/>
      <c r="GL234" s="128"/>
      <c r="GM234" s="134"/>
      <c r="GN234" s="135"/>
      <c r="GO234" s="136"/>
      <c r="GP234" s="128"/>
      <c r="GQ234" s="134"/>
      <c r="GR234" s="78"/>
      <c r="GS234" s="93">
        <v>5</v>
      </c>
    </row>
    <row r="235" spans="1:201" ht="15.75" x14ac:dyDescent="0.25">
      <c r="A235">
        <v>5</v>
      </c>
      <c r="B235">
        <v>2014</v>
      </c>
      <c r="C235" s="71">
        <v>41768</v>
      </c>
      <c r="D235" s="78"/>
      <c r="E235" s="132"/>
      <c r="F235" s="95">
        <v>410</v>
      </c>
      <c r="G235" s="134">
        <v>-3</v>
      </c>
      <c r="H235" s="135"/>
      <c r="I235" s="136"/>
      <c r="J235" s="128"/>
      <c r="K235" s="134"/>
      <c r="L235" s="135"/>
      <c r="M235" s="136"/>
      <c r="N235" s="128"/>
      <c r="O235" s="134"/>
      <c r="P235" s="135"/>
      <c r="Q235" s="136"/>
      <c r="R235" s="128"/>
      <c r="S235" s="134"/>
      <c r="T235" s="135"/>
      <c r="U235" s="136"/>
      <c r="V235" s="95">
        <v>379</v>
      </c>
      <c r="W235" s="134">
        <v>-3</v>
      </c>
      <c r="X235" s="135"/>
      <c r="Y235" s="136"/>
      <c r="Z235" s="128"/>
      <c r="AA235" s="134"/>
      <c r="AB235" s="135"/>
      <c r="AC235" s="136"/>
      <c r="AD235" s="128"/>
      <c r="AE235" s="134"/>
      <c r="AF235" s="135"/>
      <c r="AG235" s="136"/>
      <c r="AH235" s="128"/>
      <c r="AI235" s="134"/>
      <c r="AJ235" s="135"/>
      <c r="AK235" s="120"/>
      <c r="AL235" s="95">
        <v>394</v>
      </c>
      <c r="AM235" s="134">
        <v>-3</v>
      </c>
      <c r="AN235" s="135"/>
      <c r="AO235" s="136"/>
      <c r="AP235" s="128"/>
      <c r="AQ235" s="134"/>
      <c r="AR235" s="135"/>
      <c r="AS235" s="136"/>
      <c r="AT235" s="128"/>
      <c r="AU235" s="134"/>
      <c r="AV235" s="135"/>
      <c r="AW235" s="136"/>
      <c r="AX235" s="128"/>
      <c r="AY235" s="134"/>
      <c r="AZ235" s="135"/>
      <c r="BA235" s="136"/>
      <c r="BB235" s="95">
        <v>275</v>
      </c>
      <c r="BC235" s="134">
        <v>1</v>
      </c>
      <c r="BD235" s="135"/>
      <c r="BE235" s="136"/>
      <c r="BF235" s="128"/>
      <c r="BG235" s="134"/>
      <c r="BH235" s="135"/>
      <c r="BI235" s="136"/>
      <c r="BJ235" s="128"/>
      <c r="BK235" s="134"/>
      <c r="BL235" s="135"/>
      <c r="BM235" s="136"/>
      <c r="BN235" s="128"/>
      <c r="BO235" s="134"/>
      <c r="BP235" s="135"/>
      <c r="BQ235" s="136"/>
      <c r="BR235" s="95">
        <v>287</v>
      </c>
      <c r="BS235" s="134">
        <v>2</v>
      </c>
      <c r="BT235" s="135"/>
      <c r="BU235" s="136"/>
      <c r="BV235" s="128"/>
      <c r="BW235" s="134"/>
      <c r="BX235" s="135"/>
      <c r="BY235" s="136"/>
      <c r="BZ235" s="128"/>
      <c r="CA235" s="134"/>
      <c r="CB235" s="135"/>
      <c r="CC235" s="136"/>
      <c r="CD235" s="128"/>
      <c r="CE235" s="134"/>
      <c r="CF235" s="135"/>
      <c r="CG235" s="136"/>
      <c r="CH235" s="95">
        <v>280</v>
      </c>
      <c r="CI235" s="134">
        <v>3</v>
      </c>
      <c r="CJ235" s="135"/>
      <c r="CK235" s="136"/>
      <c r="CL235" s="128"/>
      <c r="CM235" s="134"/>
      <c r="CN235" s="135"/>
      <c r="CO235" s="136"/>
      <c r="CP235" s="128"/>
      <c r="CQ235" s="134"/>
      <c r="CR235" s="135"/>
      <c r="CS235" s="136"/>
      <c r="CT235" s="128"/>
      <c r="CU235" s="134"/>
      <c r="CV235" s="135"/>
      <c r="CW235" s="136"/>
      <c r="CX235" s="95">
        <v>314</v>
      </c>
      <c r="CY235" s="134">
        <v>3</v>
      </c>
      <c r="CZ235" s="135"/>
      <c r="DA235" s="136"/>
      <c r="DB235" s="128"/>
      <c r="DC235" s="134"/>
      <c r="DD235" s="135"/>
      <c r="DE235" s="136"/>
      <c r="DF235" s="128"/>
      <c r="DG235" s="134"/>
      <c r="DH235" s="135"/>
      <c r="DI235" s="136"/>
      <c r="DJ235" s="128"/>
      <c r="DK235" s="134"/>
      <c r="DL235" s="135"/>
      <c r="DM235" s="136"/>
      <c r="DN235" s="95">
        <v>275</v>
      </c>
      <c r="DO235" s="134">
        <v>3</v>
      </c>
      <c r="DP235" s="135"/>
      <c r="DQ235" s="136"/>
      <c r="DR235" s="128"/>
      <c r="DS235" s="134"/>
      <c r="DT235" s="135"/>
      <c r="DU235" s="136"/>
      <c r="DV235" s="128"/>
      <c r="DW235" s="134"/>
      <c r="DX235" s="135"/>
      <c r="DY235" s="136"/>
      <c r="DZ235" s="128"/>
      <c r="EA235" s="134"/>
      <c r="EB235" s="135"/>
      <c r="EC235" s="136"/>
      <c r="ED235" s="95">
        <v>304</v>
      </c>
      <c r="EE235" s="134">
        <v>5</v>
      </c>
      <c r="EF235" s="135"/>
      <c r="EG235" s="136"/>
      <c r="EH235" s="128"/>
      <c r="EI235" s="134"/>
      <c r="EJ235" s="135"/>
      <c r="EK235" s="136"/>
      <c r="EL235" s="128"/>
      <c r="EM235" s="134"/>
      <c r="EN235" s="135"/>
      <c r="EO235" s="136"/>
      <c r="EP235" s="128"/>
      <c r="EQ235" s="134"/>
      <c r="ER235" s="135"/>
      <c r="ES235" s="136"/>
      <c r="ET235" s="95">
        <v>276</v>
      </c>
      <c r="EU235" s="134">
        <v>8</v>
      </c>
      <c r="EV235" s="135"/>
      <c r="EW235" s="136"/>
      <c r="EX235" s="128"/>
      <c r="EY235" s="134"/>
      <c r="EZ235" s="135"/>
      <c r="FA235" s="136"/>
      <c r="FB235" s="128"/>
      <c r="FC235" s="134"/>
      <c r="FD235" s="135"/>
      <c r="FE235" s="136"/>
      <c r="FF235" s="128"/>
      <c r="FG235" s="134"/>
      <c r="FH235" s="135"/>
      <c r="FI235" s="136"/>
      <c r="FJ235" s="95">
        <v>334</v>
      </c>
      <c r="FK235" s="134" t="s">
        <v>5</v>
      </c>
      <c r="FL235" s="135"/>
      <c r="FM235" s="136"/>
      <c r="FN235" s="128"/>
      <c r="FO235" s="134"/>
      <c r="FP235" s="135"/>
      <c r="FQ235" s="136"/>
      <c r="FR235" s="128"/>
      <c r="FS235" s="134"/>
      <c r="FT235" s="137">
        <v>320</v>
      </c>
      <c r="FU235" s="138">
        <v>330</v>
      </c>
      <c r="FV235" s="128">
        <v>325</v>
      </c>
      <c r="FW235" s="134" t="s">
        <v>5</v>
      </c>
      <c r="FX235" s="135"/>
      <c r="FY235" s="136"/>
      <c r="FZ235" s="128"/>
      <c r="GA235" s="134"/>
      <c r="GB235" s="135"/>
      <c r="GC235" s="136"/>
      <c r="GD235" s="95">
        <v>357</v>
      </c>
      <c r="GE235" s="134">
        <v>3</v>
      </c>
      <c r="GF235" s="135"/>
      <c r="GG235" s="136"/>
      <c r="GH235" s="128"/>
      <c r="GI235" s="134"/>
      <c r="GJ235" s="135"/>
      <c r="GK235" s="136"/>
      <c r="GL235" s="128"/>
      <c r="GM235" s="134"/>
      <c r="GN235" s="135"/>
      <c r="GO235" s="136"/>
      <c r="GP235" s="128"/>
      <c r="GQ235" s="134"/>
      <c r="GR235" s="78"/>
      <c r="GS235" s="93">
        <v>5</v>
      </c>
    </row>
    <row r="236" spans="1:201" ht="15.75" x14ac:dyDescent="0.25">
      <c r="A236">
        <v>5</v>
      </c>
      <c r="B236">
        <v>2014</v>
      </c>
      <c r="C236" s="71">
        <v>41775</v>
      </c>
      <c r="D236" s="78"/>
      <c r="E236" s="132"/>
      <c r="F236" s="95">
        <v>415</v>
      </c>
      <c r="G236" s="134">
        <v>5</v>
      </c>
      <c r="H236" s="135"/>
      <c r="I236" s="136"/>
      <c r="J236" s="128"/>
      <c r="K236" s="134"/>
      <c r="L236" s="135"/>
      <c r="M236" s="136"/>
      <c r="N236" s="128"/>
      <c r="O236" s="134"/>
      <c r="P236" s="135"/>
      <c r="Q236" s="136"/>
      <c r="R236" s="128"/>
      <c r="S236" s="134"/>
      <c r="T236" s="135"/>
      <c r="U236" s="136"/>
      <c r="V236" s="95">
        <v>384</v>
      </c>
      <c r="W236" s="134">
        <v>5</v>
      </c>
      <c r="X236" s="135"/>
      <c r="Y236" s="136"/>
      <c r="Z236" s="128"/>
      <c r="AA236" s="134"/>
      <c r="AB236" s="135"/>
      <c r="AC236" s="136"/>
      <c r="AD236" s="128"/>
      <c r="AE236" s="134"/>
      <c r="AF236" s="135"/>
      <c r="AG236" s="136"/>
      <c r="AH236" s="128"/>
      <c r="AI236" s="134"/>
      <c r="AJ236" s="135"/>
      <c r="AK236" s="136"/>
      <c r="AL236" s="95">
        <v>399</v>
      </c>
      <c r="AM236" s="134">
        <v>5</v>
      </c>
      <c r="AN236" s="135"/>
      <c r="AO236" s="136"/>
      <c r="AP236" s="128"/>
      <c r="AQ236" s="134"/>
      <c r="AR236" s="135"/>
      <c r="AS236" s="136"/>
      <c r="AT236" s="128"/>
      <c r="AU236" s="134"/>
      <c r="AV236" s="135"/>
      <c r="AW236" s="136"/>
      <c r="AX236" s="128"/>
      <c r="AY236" s="134"/>
      <c r="AZ236" s="135"/>
      <c r="BA236" s="136"/>
      <c r="BB236" s="95">
        <v>280</v>
      </c>
      <c r="BC236" s="134">
        <v>5</v>
      </c>
      <c r="BD236" s="135"/>
      <c r="BE236" s="136"/>
      <c r="BF236" s="128"/>
      <c r="BG236" s="134"/>
      <c r="BH236" s="135"/>
      <c r="BI236" s="136"/>
      <c r="BJ236" s="128"/>
      <c r="BK236" s="134"/>
      <c r="BL236" s="135"/>
      <c r="BM236" s="136"/>
      <c r="BN236" s="128"/>
      <c r="BO236" s="134"/>
      <c r="BP236" s="135"/>
      <c r="BQ236" s="136"/>
      <c r="BR236" s="95">
        <v>292</v>
      </c>
      <c r="BS236" s="134">
        <v>5</v>
      </c>
      <c r="BT236" s="135"/>
      <c r="BU236" s="136"/>
      <c r="BV236" s="128"/>
      <c r="BW236" s="134"/>
      <c r="BX236" s="135"/>
      <c r="BY236" s="136"/>
      <c r="BZ236" s="128"/>
      <c r="CA236" s="134"/>
      <c r="CB236" s="135"/>
      <c r="CC236" s="136"/>
      <c r="CD236" s="128"/>
      <c r="CE236" s="134"/>
      <c r="CF236" s="135"/>
      <c r="CG236" s="136"/>
      <c r="CH236" s="95">
        <v>285</v>
      </c>
      <c r="CI236" s="134">
        <v>5</v>
      </c>
      <c r="CJ236" s="135"/>
      <c r="CK236" s="136"/>
      <c r="CL236" s="128"/>
      <c r="CM236" s="134"/>
      <c r="CN236" s="135"/>
      <c r="CO236" s="136"/>
      <c r="CP236" s="128"/>
      <c r="CQ236" s="134"/>
      <c r="CR236" s="135"/>
      <c r="CS236" s="136"/>
      <c r="CT236" s="128"/>
      <c r="CU236" s="134"/>
      <c r="CV236" s="135"/>
      <c r="CW236" s="136"/>
      <c r="CX236" s="95">
        <v>319</v>
      </c>
      <c r="CY236" s="134">
        <v>5</v>
      </c>
      <c r="CZ236" s="135"/>
      <c r="DA236" s="136"/>
      <c r="DB236" s="128"/>
      <c r="DC236" s="134"/>
      <c r="DD236" s="135"/>
      <c r="DE236" s="136"/>
      <c r="DF236" s="128"/>
      <c r="DG236" s="134"/>
      <c r="DH236" s="135"/>
      <c r="DI236" s="136"/>
      <c r="DJ236" s="128"/>
      <c r="DK236" s="134"/>
      <c r="DL236" s="135"/>
      <c r="DM236" s="136"/>
      <c r="DN236" s="95">
        <v>280</v>
      </c>
      <c r="DO236" s="134">
        <v>5</v>
      </c>
      <c r="DP236" s="135"/>
      <c r="DQ236" s="136"/>
      <c r="DR236" s="128"/>
      <c r="DS236" s="134"/>
      <c r="DT236" s="135"/>
      <c r="DU236" s="136"/>
      <c r="DV236" s="128"/>
      <c r="DW236" s="134"/>
      <c r="DX236" s="135"/>
      <c r="DY236" s="136"/>
      <c r="DZ236" s="128"/>
      <c r="EA236" s="134"/>
      <c r="EB236" s="135"/>
      <c r="EC236" s="136"/>
      <c r="ED236" s="95">
        <v>309</v>
      </c>
      <c r="EE236" s="134">
        <v>5</v>
      </c>
      <c r="EF236" s="135"/>
      <c r="EG236" s="136"/>
      <c r="EH236" s="128"/>
      <c r="EI236" s="134"/>
      <c r="EJ236" s="135"/>
      <c r="EK236" s="136"/>
      <c r="EL236" s="128"/>
      <c r="EM236" s="134"/>
      <c r="EN236" s="135"/>
      <c r="EO236" s="136"/>
      <c r="EP236" s="128"/>
      <c r="EQ236" s="134"/>
      <c r="ER236" s="135"/>
      <c r="ES236" s="136"/>
      <c r="ET236" s="95">
        <v>281</v>
      </c>
      <c r="EU236" s="134">
        <v>5</v>
      </c>
      <c r="EV236" s="135"/>
      <c r="EW236" s="136"/>
      <c r="EX236" s="128"/>
      <c r="EY236" s="134"/>
      <c r="EZ236" s="135"/>
      <c r="FA236" s="136"/>
      <c r="FB236" s="128"/>
      <c r="FC236" s="134"/>
      <c r="FD236" s="135"/>
      <c r="FE236" s="136"/>
      <c r="FF236" s="128"/>
      <c r="FG236" s="134"/>
      <c r="FH236" s="135"/>
      <c r="FI236" s="136"/>
      <c r="FJ236" s="95">
        <v>339</v>
      </c>
      <c r="FK236" s="134">
        <v>5</v>
      </c>
      <c r="FL236" s="135"/>
      <c r="FM236" s="136"/>
      <c r="FN236" s="128"/>
      <c r="FO236" s="134"/>
      <c r="FP236" s="135"/>
      <c r="FQ236" s="136"/>
      <c r="FR236" s="128"/>
      <c r="FS236" s="134"/>
      <c r="FT236" s="137">
        <v>255</v>
      </c>
      <c r="FU236" s="138">
        <v>265</v>
      </c>
      <c r="FV236" s="128">
        <v>260</v>
      </c>
      <c r="FW236" s="134">
        <v>-65</v>
      </c>
      <c r="FX236" s="135"/>
      <c r="FY236" s="136"/>
      <c r="FZ236" s="128"/>
      <c r="GA236" s="134"/>
      <c r="GB236" s="135"/>
      <c r="GC236" s="136"/>
      <c r="GD236" s="95">
        <v>362</v>
      </c>
      <c r="GE236" s="134">
        <v>5</v>
      </c>
      <c r="GF236" s="135"/>
      <c r="GG236" s="136"/>
      <c r="GH236" s="128"/>
      <c r="GI236" s="134"/>
      <c r="GJ236" s="135"/>
      <c r="GK236" s="136"/>
      <c r="GL236" s="128"/>
      <c r="GM236" s="134"/>
      <c r="GN236" s="135"/>
      <c r="GO236" s="136"/>
      <c r="GP236" s="128"/>
      <c r="GQ236" s="134"/>
      <c r="GR236" s="78"/>
      <c r="GS236" s="93">
        <v>5</v>
      </c>
    </row>
    <row r="237" spans="1:201" ht="15.75" x14ac:dyDescent="0.25">
      <c r="A237">
        <v>5</v>
      </c>
      <c r="B237">
        <v>2014</v>
      </c>
      <c r="C237" s="71">
        <v>41782</v>
      </c>
      <c r="D237" s="78"/>
      <c r="E237" s="132"/>
      <c r="F237" s="95">
        <v>423</v>
      </c>
      <c r="G237" s="134">
        <v>8</v>
      </c>
      <c r="H237" s="135"/>
      <c r="I237" s="136"/>
      <c r="J237" s="128"/>
      <c r="K237" s="134"/>
      <c r="L237" s="135"/>
      <c r="M237" s="136"/>
      <c r="N237" s="128"/>
      <c r="O237" s="134"/>
      <c r="P237" s="135"/>
      <c r="Q237" s="136"/>
      <c r="R237" s="128"/>
      <c r="S237" s="134"/>
      <c r="T237" s="135"/>
      <c r="U237" s="136"/>
      <c r="V237" s="95">
        <v>394</v>
      </c>
      <c r="W237" s="134">
        <v>10</v>
      </c>
      <c r="X237" s="135"/>
      <c r="Y237" s="136"/>
      <c r="Z237" s="128"/>
      <c r="AA237" s="134"/>
      <c r="AB237" s="135"/>
      <c r="AC237" s="136"/>
      <c r="AD237" s="128"/>
      <c r="AE237" s="134"/>
      <c r="AF237" s="135"/>
      <c r="AG237" s="136"/>
      <c r="AH237" s="128"/>
      <c r="AI237" s="134"/>
      <c r="AJ237" s="135"/>
      <c r="AK237" s="136"/>
      <c r="AL237" s="95">
        <v>413</v>
      </c>
      <c r="AM237" s="134">
        <v>14</v>
      </c>
      <c r="AN237" s="135"/>
      <c r="AO237" s="136"/>
      <c r="AP237" s="128"/>
      <c r="AQ237" s="134"/>
      <c r="AR237" s="135"/>
      <c r="AS237" s="136"/>
      <c r="AT237" s="128"/>
      <c r="AU237" s="134"/>
      <c r="AV237" s="135"/>
      <c r="AW237" s="136"/>
      <c r="AX237" s="128"/>
      <c r="AY237" s="134"/>
      <c r="AZ237" s="135"/>
      <c r="BA237" s="136"/>
      <c r="BB237" s="95">
        <v>285</v>
      </c>
      <c r="BC237" s="134">
        <v>5</v>
      </c>
      <c r="BD237" s="135"/>
      <c r="BE237" s="136"/>
      <c r="BF237" s="128"/>
      <c r="BG237" s="134"/>
      <c r="BH237" s="135"/>
      <c r="BI237" s="136"/>
      <c r="BJ237" s="128"/>
      <c r="BK237" s="134"/>
      <c r="BL237" s="135"/>
      <c r="BM237" s="136"/>
      <c r="BN237" s="128"/>
      <c r="BO237" s="134"/>
      <c r="BP237" s="135"/>
      <c r="BQ237" s="136"/>
      <c r="BR237" s="95">
        <v>297</v>
      </c>
      <c r="BS237" s="134">
        <v>5</v>
      </c>
      <c r="BT237" s="135"/>
      <c r="BU237" s="136"/>
      <c r="BV237" s="128"/>
      <c r="BW237" s="134"/>
      <c r="BX237" s="135"/>
      <c r="BY237" s="136"/>
      <c r="BZ237" s="128"/>
      <c r="CA237" s="134"/>
      <c r="CB237" s="135"/>
      <c r="CC237" s="136"/>
      <c r="CD237" s="128"/>
      <c r="CE237" s="134"/>
      <c r="CF237" s="135"/>
      <c r="CG237" s="136"/>
      <c r="CH237" s="95">
        <v>290</v>
      </c>
      <c r="CI237" s="134">
        <v>5</v>
      </c>
      <c r="CJ237" s="135"/>
      <c r="CK237" s="136"/>
      <c r="CL237" s="128"/>
      <c r="CM237" s="134"/>
      <c r="CN237" s="135"/>
      <c r="CO237" s="136"/>
      <c r="CP237" s="128"/>
      <c r="CQ237" s="134"/>
      <c r="CR237" s="135"/>
      <c r="CS237" s="136"/>
      <c r="CT237" s="128"/>
      <c r="CU237" s="134"/>
      <c r="CV237" s="135"/>
      <c r="CW237" s="136"/>
      <c r="CX237" s="95">
        <v>324</v>
      </c>
      <c r="CY237" s="134">
        <v>5</v>
      </c>
      <c r="CZ237" s="135"/>
      <c r="DA237" s="136"/>
      <c r="DB237" s="128"/>
      <c r="DC237" s="134"/>
      <c r="DD237" s="135"/>
      <c r="DE237" s="136"/>
      <c r="DF237" s="128"/>
      <c r="DG237" s="134"/>
      <c r="DH237" s="135"/>
      <c r="DI237" s="136"/>
      <c r="DJ237" s="128"/>
      <c r="DK237" s="134"/>
      <c r="DL237" s="135"/>
      <c r="DM237" s="136"/>
      <c r="DN237" s="95">
        <v>285</v>
      </c>
      <c r="DO237" s="134">
        <v>5</v>
      </c>
      <c r="DP237" s="135"/>
      <c r="DQ237" s="136"/>
      <c r="DR237" s="128"/>
      <c r="DS237" s="134"/>
      <c r="DT237" s="135"/>
      <c r="DU237" s="136"/>
      <c r="DV237" s="128"/>
      <c r="DW237" s="134"/>
      <c r="DX237" s="135"/>
      <c r="DY237" s="136"/>
      <c r="DZ237" s="128"/>
      <c r="EA237" s="134"/>
      <c r="EB237" s="135"/>
      <c r="EC237" s="136"/>
      <c r="ED237" s="95">
        <v>309</v>
      </c>
      <c r="EE237" s="134" t="s">
        <v>5</v>
      </c>
      <c r="EF237" s="135"/>
      <c r="EG237" s="136"/>
      <c r="EH237" s="128"/>
      <c r="EI237" s="134"/>
      <c r="EJ237" s="135"/>
      <c r="EK237" s="136"/>
      <c r="EL237" s="128"/>
      <c r="EM237" s="134"/>
      <c r="EN237" s="135"/>
      <c r="EO237" s="136"/>
      <c r="EP237" s="128"/>
      <c r="EQ237" s="134"/>
      <c r="ER237" s="135"/>
      <c r="ES237" s="136"/>
      <c r="ET237" s="95">
        <v>273</v>
      </c>
      <c r="EU237" s="134">
        <v>-8</v>
      </c>
      <c r="EV237" s="135"/>
      <c r="EW237" s="136"/>
      <c r="EX237" s="128"/>
      <c r="EY237" s="134"/>
      <c r="EZ237" s="135"/>
      <c r="FA237" s="136"/>
      <c r="FB237" s="128"/>
      <c r="FC237" s="134"/>
      <c r="FD237" s="135"/>
      <c r="FE237" s="136"/>
      <c r="FF237" s="128"/>
      <c r="FG237" s="134"/>
      <c r="FH237" s="135"/>
      <c r="FI237" s="136"/>
      <c r="FJ237" s="95">
        <v>339</v>
      </c>
      <c r="FK237" s="134" t="s">
        <v>5</v>
      </c>
      <c r="FL237" s="135"/>
      <c r="FM237" s="136"/>
      <c r="FN237" s="128"/>
      <c r="FO237" s="134"/>
      <c r="FP237" s="135"/>
      <c r="FQ237" s="136"/>
      <c r="FR237" s="128"/>
      <c r="FS237" s="134"/>
      <c r="FT237" s="137">
        <v>320</v>
      </c>
      <c r="FU237" s="138">
        <v>330</v>
      </c>
      <c r="FV237" s="128">
        <v>325</v>
      </c>
      <c r="FW237" s="134">
        <v>65</v>
      </c>
      <c r="FX237" s="135"/>
      <c r="FY237" s="136"/>
      <c r="FZ237" s="128"/>
      <c r="GA237" s="134"/>
      <c r="GB237" s="135"/>
      <c r="GC237" s="136"/>
      <c r="GD237" s="95">
        <v>367</v>
      </c>
      <c r="GE237" s="134">
        <v>5</v>
      </c>
      <c r="GF237" s="135"/>
      <c r="GG237" s="136"/>
      <c r="GH237" s="128"/>
      <c r="GI237" s="134"/>
      <c r="GJ237" s="135"/>
      <c r="GK237" s="136"/>
      <c r="GL237" s="128"/>
      <c r="GM237" s="134"/>
      <c r="GN237" s="135"/>
      <c r="GO237" s="136"/>
      <c r="GP237" s="128"/>
      <c r="GQ237" s="134"/>
      <c r="GR237" s="78"/>
      <c r="GS237" s="93">
        <v>5</v>
      </c>
    </row>
    <row r="238" spans="1:201" ht="15.75" x14ac:dyDescent="0.25">
      <c r="A238">
        <v>5</v>
      </c>
      <c r="B238">
        <v>2014</v>
      </c>
      <c r="C238" s="71">
        <v>41789</v>
      </c>
      <c r="D238" s="78"/>
      <c r="E238" s="132"/>
      <c r="F238" s="97">
        <v>420</v>
      </c>
      <c r="G238" s="134">
        <v>-3</v>
      </c>
      <c r="H238" s="135"/>
      <c r="I238" s="136"/>
      <c r="J238" s="128"/>
      <c r="K238" s="134"/>
      <c r="L238" s="135"/>
      <c r="M238" s="136"/>
      <c r="N238" s="128"/>
      <c r="O238" s="134"/>
      <c r="P238" s="135"/>
      <c r="Q238" s="136"/>
      <c r="R238" s="128"/>
      <c r="S238" s="134"/>
      <c r="T238" s="135"/>
      <c r="U238" s="136"/>
      <c r="V238" s="97">
        <v>394</v>
      </c>
      <c r="W238" s="134" t="s">
        <v>5</v>
      </c>
      <c r="X238" s="135"/>
      <c r="Y238" s="136"/>
      <c r="Z238" s="128"/>
      <c r="AA238" s="134"/>
      <c r="AB238" s="135"/>
      <c r="AC238" s="136"/>
      <c r="AD238" s="128"/>
      <c r="AE238" s="134"/>
      <c r="AF238" s="135"/>
      <c r="AG238" s="136"/>
      <c r="AH238" s="128"/>
      <c r="AI238" s="134"/>
      <c r="AJ238" s="135"/>
      <c r="AK238" s="136"/>
      <c r="AL238" s="95">
        <v>413</v>
      </c>
      <c r="AM238" s="134" t="s">
        <v>5</v>
      </c>
      <c r="AN238" s="135"/>
      <c r="AO238" s="136"/>
      <c r="AP238" s="128"/>
      <c r="AQ238" s="134"/>
      <c r="AR238" s="135"/>
      <c r="AS238" s="136"/>
      <c r="AT238" s="128"/>
      <c r="AU238" s="134"/>
      <c r="AV238" s="135"/>
      <c r="AW238" s="136"/>
      <c r="AX238" s="128"/>
      <c r="AY238" s="134"/>
      <c r="AZ238" s="135"/>
      <c r="BA238" s="136"/>
      <c r="BB238" s="97">
        <v>288</v>
      </c>
      <c r="BC238" s="134">
        <v>3</v>
      </c>
      <c r="BD238" s="135"/>
      <c r="BE238" s="136"/>
      <c r="BF238" s="128"/>
      <c r="BG238" s="134"/>
      <c r="BH238" s="135"/>
      <c r="BI238" s="136"/>
      <c r="BJ238" s="128"/>
      <c r="BK238" s="134"/>
      <c r="BL238" s="135"/>
      <c r="BM238" s="136"/>
      <c r="BN238" s="128"/>
      <c r="BO238" s="134"/>
      <c r="BP238" s="135"/>
      <c r="BQ238" s="136"/>
      <c r="BR238" s="97">
        <v>299</v>
      </c>
      <c r="BS238" s="134">
        <v>2</v>
      </c>
      <c r="BT238" s="135"/>
      <c r="BU238" s="136"/>
      <c r="BV238" s="128"/>
      <c r="BW238" s="134"/>
      <c r="BX238" s="135"/>
      <c r="BY238" s="136"/>
      <c r="BZ238" s="128"/>
      <c r="CA238" s="134"/>
      <c r="CB238" s="135"/>
      <c r="CC238" s="136"/>
      <c r="CD238" s="128"/>
      <c r="CE238" s="134"/>
      <c r="CF238" s="135"/>
      <c r="CG238" s="136"/>
      <c r="CH238" s="128">
        <v>293</v>
      </c>
      <c r="CI238" s="134">
        <v>3</v>
      </c>
      <c r="CJ238" s="135"/>
      <c r="CK238" s="136"/>
      <c r="CL238" s="128"/>
      <c r="CM238" s="134"/>
      <c r="CN238" s="135"/>
      <c r="CO238" s="136"/>
      <c r="CP238" s="128"/>
      <c r="CQ238" s="134"/>
      <c r="CR238" s="135"/>
      <c r="CS238" s="136"/>
      <c r="CT238" s="128"/>
      <c r="CU238" s="134"/>
      <c r="CV238" s="135"/>
      <c r="CW238" s="136"/>
      <c r="CX238" s="128">
        <v>327</v>
      </c>
      <c r="CY238" s="134">
        <v>3</v>
      </c>
      <c r="CZ238" s="135"/>
      <c r="DA238" s="136"/>
      <c r="DB238" s="128"/>
      <c r="DC238" s="134"/>
      <c r="DD238" s="135"/>
      <c r="DE238" s="136"/>
      <c r="DF238" s="128"/>
      <c r="DG238" s="134"/>
      <c r="DH238" s="135"/>
      <c r="DI238" s="136"/>
      <c r="DJ238" s="128"/>
      <c r="DK238" s="134"/>
      <c r="DL238" s="135"/>
      <c r="DM238" s="136"/>
      <c r="DN238" s="97">
        <v>287</v>
      </c>
      <c r="DO238" s="134">
        <v>2</v>
      </c>
      <c r="DP238" s="135"/>
      <c r="DQ238" s="136"/>
      <c r="DR238" s="128"/>
      <c r="DS238" s="134"/>
      <c r="DT238" s="135"/>
      <c r="DU238" s="136"/>
      <c r="DV238" s="128"/>
      <c r="DW238" s="134"/>
      <c r="DX238" s="135"/>
      <c r="DY238" s="136"/>
      <c r="DZ238" s="128"/>
      <c r="EA238" s="134"/>
      <c r="EB238" s="135"/>
      <c r="EC238" s="136"/>
      <c r="ED238" s="97">
        <v>311</v>
      </c>
      <c r="EE238" s="134">
        <v>2</v>
      </c>
      <c r="EF238" s="135"/>
      <c r="EG238" s="136"/>
      <c r="EH238" s="128"/>
      <c r="EI238" s="134"/>
      <c r="EJ238" s="135"/>
      <c r="EK238" s="136"/>
      <c r="EL238" s="128"/>
      <c r="EM238" s="134"/>
      <c r="EN238" s="135"/>
      <c r="EO238" s="136"/>
      <c r="EP238" s="128"/>
      <c r="EQ238" s="134"/>
      <c r="ER238" s="135"/>
      <c r="ES238" s="136"/>
      <c r="ET238" s="97">
        <v>274</v>
      </c>
      <c r="EU238" s="134">
        <v>1</v>
      </c>
      <c r="EV238" s="135"/>
      <c r="EW238" s="136"/>
      <c r="EX238" s="128"/>
      <c r="EY238" s="134"/>
      <c r="EZ238" s="135"/>
      <c r="FA238" s="136"/>
      <c r="FB238" s="128"/>
      <c r="FC238" s="134"/>
      <c r="FD238" s="135"/>
      <c r="FE238" s="136"/>
      <c r="FF238" s="128"/>
      <c r="FG238" s="134"/>
      <c r="FH238" s="135"/>
      <c r="FI238" s="136"/>
      <c r="FJ238" s="97">
        <v>339</v>
      </c>
      <c r="FK238" s="134" t="s">
        <v>5</v>
      </c>
      <c r="FL238" s="135"/>
      <c r="FM238" s="136"/>
      <c r="FN238" s="128"/>
      <c r="FO238" s="134"/>
      <c r="FP238" s="135"/>
      <c r="FQ238" s="136"/>
      <c r="FR238" s="128"/>
      <c r="FS238" s="134"/>
      <c r="FT238" s="135">
        <v>320</v>
      </c>
      <c r="FU238" s="136">
        <v>330</v>
      </c>
      <c r="FV238" s="128">
        <v>325</v>
      </c>
      <c r="FW238" s="134" t="s">
        <v>5</v>
      </c>
      <c r="FX238" s="135"/>
      <c r="FY238" s="136"/>
      <c r="FZ238" s="128"/>
      <c r="GA238" s="134"/>
      <c r="GB238" s="135"/>
      <c r="GC238" s="136"/>
      <c r="GD238" s="97">
        <v>370</v>
      </c>
      <c r="GE238" s="134">
        <v>3</v>
      </c>
      <c r="GF238" s="135"/>
      <c r="GG238" s="136"/>
      <c r="GH238" s="128"/>
      <c r="GI238" s="134"/>
      <c r="GJ238" s="135"/>
      <c r="GK238" s="136"/>
      <c r="GL238" s="128"/>
      <c r="GM238" s="134"/>
      <c r="GN238" s="135"/>
      <c r="GO238" s="136"/>
      <c r="GP238" s="128"/>
      <c r="GQ238" s="134"/>
      <c r="GR238" s="78"/>
      <c r="GS238" s="93">
        <v>5</v>
      </c>
    </row>
    <row r="239" spans="1:201" ht="15.75" x14ac:dyDescent="0.25">
      <c r="A239">
        <v>6</v>
      </c>
      <c r="B239">
        <v>2014</v>
      </c>
      <c r="C239" s="87">
        <v>41796</v>
      </c>
      <c r="D239" s="149">
        <v>405</v>
      </c>
      <c r="E239" s="136">
        <v>415</v>
      </c>
      <c r="F239" s="128">
        <v>410</v>
      </c>
      <c r="G239" s="134">
        <v>410</v>
      </c>
      <c r="H239" s="135">
        <v>475</v>
      </c>
      <c r="I239" s="136">
        <v>485</v>
      </c>
      <c r="J239" s="128">
        <v>480</v>
      </c>
      <c r="K239" s="134"/>
      <c r="L239" s="135">
        <v>340</v>
      </c>
      <c r="M239" s="136">
        <v>350</v>
      </c>
      <c r="N239" s="128">
        <v>345</v>
      </c>
      <c r="O239" s="134"/>
      <c r="P239" s="135">
        <v>332</v>
      </c>
      <c r="Q239" s="136">
        <v>342</v>
      </c>
      <c r="R239" s="128">
        <v>337</v>
      </c>
      <c r="S239" s="134"/>
      <c r="T239" s="135">
        <v>371</v>
      </c>
      <c r="U239" s="136">
        <v>381</v>
      </c>
      <c r="V239" s="128">
        <v>376</v>
      </c>
      <c r="W239" s="134">
        <v>376</v>
      </c>
      <c r="X239" s="135">
        <v>361</v>
      </c>
      <c r="Y239" s="136">
        <v>371</v>
      </c>
      <c r="Z239" s="128">
        <v>366</v>
      </c>
      <c r="AA239" s="134"/>
      <c r="AB239" s="135">
        <v>397</v>
      </c>
      <c r="AC239" s="136">
        <v>407</v>
      </c>
      <c r="AD239" s="128">
        <v>402</v>
      </c>
      <c r="AE239" s="134"/>
      <c r="AF239" s="135">
        <v>300</v>
      </c>
      <c r="AG239" s="136">
        <v>310</v>
      </c>
      <c r="AH239" s="128">
        <v>305</v>
      </c>
      <c r="AI239" s="134"/>
      <c r="AJ239" s="135">
        <v>390</v>
      </c>
      <c r="AK239" s="136">
        <v>400</v>
      </c>
      <c r="AL239" s="128">
        <v>395</v>
      </c>
      <c r="AM239" s="134">
        <v>395</v>
      </c>
      <c r="AN239" s="135">
        <v>381</v>
      </c>
      <c r="AO239" s="136">
        <v>391</v>
      </c>
      <c r="AP239" s="128">
        <v>386</v>
      </c>
      <c r="AQ239" s="134"/>
      <c r="AR239" s="135">
        <v>357</v>
      </c>
      <c r="AS239" s="136">
        <v>367</v>
      </c>
      <c r="AT239" s="128">
        <v>362</v>
      </c>
      <c r="AU239" s="134"/>
      <c r="AV239" s="135">
        <v>340</v>
      </c>
      <c r="AW239" s="136">
        <v>350</v>
      </c>
      <c r="AX239" s="128">
        <v>345</v>
      </c>
      <c r="AY239" s="134"/>
      <c r="AZ239" s="135">
        <v>273</v>
      </c>
      <c r="BA239" s="136">
        <v>283</v>
      </c>
      <c r="BB239" s="128">
        <v>278</v>
      </c>
      <c r="BC239" s="134">
        <v>278</v>
      </c>
      <c r="BD239" s="135">
        <v>246</v>
      </c>
      <c r="BE239" s="136">
        <v>256</v>
      </c>
      <c r="BF239" s="128">
        <v>251</v>
      </c>
      <c r="BG239" s="134"/>
      <c r="BH239" s="135">
        <v>400</v>
      </c>
      <c r="BI239" s="136">
        <v>410</v>
      </c>
      <c r="BJ239" s="128">
        <v>405</v>
      </c>
      <c r="BK239" s="134"/>
      <c r="BL239" s="135">
        <v>342</v>
      </c>
      <c r="BM239" s="136">
        <v>352</v>
      </c>
      <c r="BN239" s="128">
        <v>347</v>
      </c>
      <c r="BO239" s="134"/>
      <c r="BP239" s="135">
        <v>284</v>
      </c>
      <c r="BQ239" s="136">
        <v>294</v>
      </c>
      <c r="BR239" s="128">
        <v>289</v>
      </c>
      <c r="BS239" s="134">
        <v>289</v>
      </c>
      <c r="BT239" s="135">
        <v>255</v>
      </c>
      <c r="BU239" s="136">
        <v>265</v>
      </c>
      <c r="BV239" s="128">
        <v>260</v>
      </c>
      <c r="BW239" s="134"/>
      <c r="BX239" s="135">
        <v>269</v>
      </c>
      <c r="BY239" s="136">
        <v>279</v>
      </c>
      <c r="BZ239" s="128">
        <v>274</v>
      </c>
      <c r="CA239" s="134"/>
      <c r="CB239" s="135">
        <v>270</v>
      </c>
      <c r="CC239" s="136">
        <v>280</v>
      </c>
      <c r="CD239" s="128">
        <v>275</v>
      </c>
      <c r="CE239" s="134"/>
      <c r="CF239" s="135">
        <v>276</v>
      </c>
      <c r="CG239" s="136">
        <v>286</v>
      </c>
      <c r="CH239" s="128">
        <v>281</v>
      </c>
      <c r="CI239" s="134">
        <v>281</v>
      </c>
      <c r="CJ239" s="135">
        <v>238</v>
      </c>
      <c r="CK239" s="136">
        <v>248</v>
      </c>
      <c r="CL239" s="128">
        <v>243</v>
      </c>
      <c r="CM239" s="134"/>
      <c r="CN239" s="135">
        <v>255</v>
      </c>
      <c r="CO239" s="136">
        <v>265</v>
      </c>
      <c r="CP239" s="128">
        <v>260</v>
      </c>
      <c r="CQ239" s="134"/>
      <c r="CR239" s="135">
        <v>237</v>
      </c>
      <c r="CS239" s="136">
        <v>247</v>
      </c>
      <c r="CT239" s="128">
        <v>242</v>
      </c>
      <c r="CU239" s="134"/>
      <c r="CV239" s="135">
        <v>310</v>
      </c>
      <c r="CW239" s="136">
        <v>320</v>
      </c>
      <c r="CX239" s="128">
        <v>315</v>
      </c>
      <c r="CY239" s="134">
        <v>315</v>
      </c>
      <c r="CZ239" s="135">
        <v>280</v>
      </c>
      <c r="DA239" s="136">
        <v>290</v>
      </c>
      <c r="DB239" s="128">
        <v>285</v>
      </c>
      <c r="DC239" s="134"/>
      <c r="DD239" s="135">
        <v>297</v>
      </c>
      <c r="DE239" s="136">
        <v>307</v>
      </c>
      <c r="DF239" s="128">
        <v>302</v>
      </c>
      <c r="DG239" s="134"/>
      <c r="DH239" s="135">
        <v>255</v>
      </c>
      <c r="DI239" s="136">
        <v>265</v>
      </c>
      <c r="DJ239" s="128">
        <v>260</v>
      </c>
      <c r="DK239" s="134"/>
      <c r="DL239" s="135">
        <v>270</v>
      </c>
      <c r="DM239" s="136">
        <v>280</v>
      </c>
      <c r="DN239" s="128">
        <v>275</v>
      </c>
      <c r="DO239" s="134">
        <v>275</v>
      </c>
      <c r="DP239" s="135">
        <v>234</v>
      </c>
      <c r="DQ239" s="136">
        <v>244</v>
      </c>
      <c r="DR239" s="128">
        <v>239</v>
      </c>
      <c r="DS239" s="134"/>
      <c r="DT239" s="135">
        <v>255</v>
      </c>
      <c r="DU239" s="136">
        <v>265</v>
      </c>
      <c r="DV239" s="128">
        <v>260</v>
      </c>
      <c r="DW239" s="134"/>
      <c r="DX239" s="135">
        <v>246</v>
      </c>
      <c r="DY239" s="136">
        <v>256</v>
      </c>
      <c r="DZ239" s="128">
        <v>251</v>
      </c>
      <c r="EA239" s="134"/>
      <c r="EB239" s="135">
        <v>294</v>
      </c>
      <c r="EC239" s="136">
        <v>304</v>
      </c>
      <c r="ED239" s="128">
        <v>299</v>
      </c>
      <c r="EE239" s="134">
        <v>299</v>
      </c>
      <c r="EF239" s="135">
        <v>263</v>
      </c>
      <c r="EG239" s="136">
        <v>273</v>
      </c>
      <c r="EH239" s="128">
        <v>268</v>
      </c>
      <c r="EI239" s="134"/>
      <c r="EJ239" s="135">
        <v>288</v>
      </c>
      <c r="EK239" s="136">
        <v>298</v>
      </c>
      <c r="EL239" s="128">
        <v>293</v>
      </c>
      <c r="EM239" s="134"/>
      <c r="EN239" s="135">
        <v>235</v>
      </c>
      <c r="EO239" s="136">
        <v>245</v>
      </c>
      <c r="EP239" s="128">
        <v>240</v>
      </c>
      <c r="EQ239" s="134"/>
      <c r="ER239" s="135">
        <v>258</v>
      </c>
      <c r="ES239" s="136">
        <v>268</v>
      </c>
      <c r="ET239" s="128">
        <v>263</v>
      </c>
      <c r="EU239" s="134">
        <v>263</v>
      </c>
      <c r="EV239" s="135">
        <v>242</v>
      </c>
      <c r="EW239" s="136">
        <v>252</v>
      </c>
      <c r="EX239" s="128">
        <v>247</v>
      </c>
      <c r="EY239" s="134"/>
      <c r="EZ239" s="135">
        <v>250</v>
      </c>
      <c r="FA239" s="136">
        <v>260</v>
      </c>
      <c r="FB239" s="128">
        <v>255</v>
      </c>
      <c r="FC239" s="134"/>
      <c r="FD239" s="135">
        <v>183</v>
      </c>
      <c r="FE239" s="136">
        <v>193</v>
      </c>
      <c r="FF239" s="128">
        <v>188</v>
      </c>
      <c r="FG239" s="134"/>
      <c r="FH239" s="135">
        <v>324</v>
      </c>
      <c r="FI239" s="136">
        <v>334</v>
      </c>
      <c r="FJ239" s="128">
        <v>329</v>
      </c>
      <c r="FK239" s="134">
        <v>329</v>
      </c>
      <c r="FL239" s="135">
        <v>290</v>
      </c>
      <c r="FM239" s="136">
        <v>300</v>
      </c>
      <c r="FN239" s="128">
        <v>295</v>
      </c>
      <c r="FO239" s="134"/>
      <c r="FP239" s="135">
        <v>300</v>
      </c>
      <c r="FQ239" s="136">
        <v>310</v>
      </c>
      <c r="FR239" s="128">
        <v>305</v>
      </c>
      <c r="FS239" s="134"/>
      <c r="FT239" s="135">
        <v>320</v>
      </c>
      <c r="FU239" s="136">
        <v>330</v>
      </c>
      <c r="FV239" s="95">
        <v>325</v>
      </c>
      <c r="FW239" s="134" t="s">
        <v>5</v>
      </c>
      <c r="FX239" s="135">
        <v>230</v>
      </c>
      <c r="FY239" s="136">
        <v>240</v>
      </c>
      <c r="FZ239" s="128">
        <v>235</v>
      </c>
      <c r="GA239" s="134"/>
      <c r="GB239" s="135">
        <v>353</v>
      </c>
      <c r="GC239" s="136">
        <v>375</v>
      </c>
      <c r="GD239" s="128">
        <v>364</v>
      </c>
      <c r="GE239" s="134">
        <v>364</v>
      </c>
      <c r="GF239" s="135">
        <v>325</v>
      </c>
      <c r="GG239" s="136">
        <v>335</v>
      </c>
      <c r="GH239" s="128">
        <v>330</v>
      </c>
      <c r="GI239" s="134"/>
      <c r="GJ239" s="135">
        <v>334</v>
      </c>
      <c r="GK239" s="136">
        <v>344</v>
      </c>
      <c r="GL239" s="128">
        <v>339</v>
      </c>
      <c r="GM239" s="134"/>
      <c r="GN239" s="135">
        <v>322</v>
      </c>
      <c r="GO239" s="136">
        <v>332</v>
      </c>
      <c r="GP239" s="128">
        <v>327</v>
      </c>
      <c r="GQ239" s="134"/>
      <c r="GR239" s="78"/>
      <c r="GS239" s="93">
        <v>6</v>
      </c>
    </row>
    <row r="240" spans="1:201" ht="15.75" x14ac:dyDescent="0.25">
      <c r="A240">
        <v>6</v>
      </c>
      <c r="B240">
        <v>2014</v>
      </c>
      <c r="C240" s="87">
        <v>41803</v>
      </c>
      <c r="D240" s="96">
        <v>398.5</v>
      </c>
      <c r="E240" s="96">
        <v>408.5</v>
      </c>
      <c r="F240" s="96">
        <v>403.5</v>
      </c>
      <c r="G240" s="103"/>
      <c r="H240" s="113">
        <v>474</v>
      </c>
      <c r="I240" s="96">
        <v>484</v>
      </c>
      <c r="J240" s="96">
        <v>479</v>
      </c>
      <c r="K240" s="103"/>
      <c r="L240" s="113">
        <v>340</v>
      </c>
      <c r="M240" s="96">
        <v>350</v>
      </c>
      <c r="N240" s="96">
        <v>345</v>
      </c>
      <c r="O240" s="103"/>
      <c r="P240" s="113">
        <v>325</v>
      </c>
      <c r="Q240" s="96">
        <v>335</v>
      </c>
      <c r="R240" s="96">
        <v>330</v>
      </c>
      <c r="S240" s="103"/>
      <c r="T240" s="113">
        <v>365</v>
      </c>
      <c r="U240" s="96">
        <v>375</v>
      </c>
      <c r="V240" s="96">
        <v>370</v>
      </c>
      <c r="W240" s="103"/>
      <c r="X240" s="113">
        <v>360</v>
      </c>
      <c r="Y240" s="96">
        <v>370</v>
      </c>
      <c r="Z240" s="96">
        <v>365</v>
      </c>
      <c r="AA240" s="103"/>
      <c r="AB240" s="113">
        <v>397</v>
      </c>
      <c r="AC240" s="96">
        <v>407</v>
      </c>
      <c r="AD240" s="96">
        <v>402</v>
      </c>
      <c r="AE240" s="103"/>
      <c r="AF240" s="113">
        <v>291</v>
      </c>
      <c r="AG240" s="96">
        <v>301</v>
      </c>
      <c r="AH240" s="96">
        <v>296</v>
      </c>
      <c r="AI240" s="103"/>
      <c r="AJ240" s="113">
        <v>390</v>
      </c>
      <c r="AK240" s="96">
        <v>400</v>
      </c>
      <c r="AL240" s="96">
        <v>395</v>
      </c>
      <c r="AM240" s="103"/>
      <c r="AN240" s="113">
        <v>381</v>
      </c>
      <c r="AO240" s="96">
        <v>391</v>
      </c>
      <c r="AP240" s="96">
        <v>386</v>
      </c>
      <c r="AQ240" s="103"/>
      <c r="AR240" s="113">
        <v>357</v>
      </c>
      <c r="AS240" s="96">
        <v>367</v>
      </c>
      <c r="AT240" s="96">
        <v>362</v>
      </c>
      <c r="AU240" s="103"/>
      <c r="AV240" s="113">
        <v>340</v>
      </c>
      <c r="AW240" s="96">
        <v>350</v>
      </c>
      <c r="AX240" s="96">
        <v>345</v>
      </c>
      <c r="AY240" s="103"/>
      <c r="AZ240" s="113">
        <v>265.5</v>
      </c>
      <c r="BA240" s="96">
        <v>275.5</v>
      </c>
      <c r="BB240" s="96">
        <v>270.5</v>
      </c>
      <c r="BC240" s="103"/>
      <c r="BD240" s="113">
        <v>243.5</v>
      </c>
      <c r="BE240" s="96">
        <v>253.5</v>
      </c>
      <c r="BF240" s="96">
        <v>248.5</v>
      </c>
      <c r="BG240" s="103"/>
      <c r="BH240" s="113">
        <v>397.5</v>
      </c>
      <c r="BI240" s="96">
        <v>407.5</v>
      </c>
      <c r="BJ240" s="96">
        <v>402.5</v>
      </c>
      <c r="BK240" s="103"/>
      <c r="BL240" s="113">
        <v>340</v>
      </c>
      <c r="BM240" s="96">
        <v>350</v>
      </c>
      <c r="BN240" s="96">
        <v>345</v>
      </c>
      <c r="BO240" s="103"/>
      <c r="BP240" s="113">
        <v>276.5</v>
      </c>
      <c r="BQ240" s="96">
        <v>286.5</v>
      </c>
      <c r="BR240" s="96">
        <v>281.5</v>
      </c>
      <c r="BS240" s="103"/>
      <c r="BT240" s="113">
        <v>252.5</v>
      </c>
      <c r="BU240" s="96">
        <v>262.5</v>
      </c>
      <c r="BV240" s="96">
        <v>257.5</v>
      </c>
      <c r="BW240" s="103"/>
      <c r="BX240" s="113">
        <v>264</v>
      </c>
      <c r="BY240" s="96">
        <v>274</v>
      </c>
      <c r="BZ240" s="96">
        <v>269</v>
      </c>
      <c r="CA240" s="103"/>
      <c r="CB240" s="113">
        <v>265</v>
      </c>
      <c r="CC240" s="96">
        <v>275</v>
      </c>
      <c r="CD240" s="96">
        <v>270</v>
      </c>
      <c r="CE240" s="103"/>
      <c r="CF240" s="113">
        <v>269.5</v>
      </c>
      <c r="CG240" s="96">
        <v>279.5</v>
      </c>
      <c r="CH240" s="96">
        <v>274.5</v>
      </c>
      <c r="CI240" s="103"/>
      <c r="CJ240" s="113">
        <v>234.5</v>
      </c>
      <c r="CK240" s="96">
        <v>244.5</v>
      </c>
      <c r="CL240" s="96">
        <v>239.5</v>
      </c>
      <c r="CM240" s="103"/>
      <c r="CN240" s="113">
        <v>255</v>
      </c>
      <c r="CO240" s="96">
        <v>265</v>
      </c>
      <c r="CP240" s="96">
        <v>260</v>
      </c>
      <c r="CQ240" s="103"/>
      <c r="CR240" s="113">
        <v>234.5</v>
      </c>
      <c r="CS240" s="96">
        <v>244.5</v>
      </c>
      <c r="CT240" s="96">
        <v>239.5</v>
      </c>
      <c r="CU240" s="103"/>
      <c r="CV240" s="113">
        <v>303.5</v>
      </c>
      <c r="CW240" s="96">
        <v>313.5</v>
      </c>
      <c r="CX240" s="96">
        <v>308.5</v>
      </c>
      <c r="CY240" s="103"/>
      <c r="CZ240" s="113">
        <v>276.5</v>
      </c>
      <c r="DA240" s="96">
        <v>286.5</v>
      </c>
      <c r="DB240" s="96">
        <v>281.5</v>
      </c>
      <c r="DC240" s="103"/>
      <c r="DD240" s="113">
        <v>294.5</v>
      </c>
      <c r="DE240" s="96">
        <v>304.5</v>
      </c>
      <c r="DF240" s="96">
        <v>299.5</v>
      </c>
      <c r="DG240" s="103"/>
      <c r="DH240" s="113">
        <v>252.5</v>
      </c>
      <c r="DI240" s="96">
        <v>262.5</v>
      </c>
      <c r="DJ240" s="96">
        <v>257.5</v>
      </c>
      <c r="DK240" s="103"/>
      <c r="DL240" s="113">
        <v>263.5</v>
      </c>
      <c r="DM240" s="96">
        <v>273.5</v>
      </c>
      <c r="DN240" s="96">
        <v>268.5</v>
      </c>
      <c r="DO240" s="103"/>
      <c r="DP240" s="113">
        <v>230.5</v>
      </c>
      <c r="DQ240" s="96">
        <v>240.5</v>
      </c>
      <c r="DR240" s="96">
        <v>235.5</v>
      </c>
      <c r="DS240" s="103"/>
      <c r="DT240" s="113">
        <v>252.5</v>
      </c>
      <c r="DU240" s="96">
        <v>262.5</v>
      </c>
      <c r="DV240" s="96">
        <v>257.5</v>
      </c>
      <c r="DW240" s="103"/>
      <c r="DX240" s="113">
        <v>241</v>
      </c>
      <c r="DY240" s="96">
        <v>251</v>
      </c>
      <c r="DZ240" s="96">
        <v>246</v>
      </c>
      <c r="EA240" s="103"/>
      <c r="EB240" s="113">
        <v>291</v>
      </c>
      <c r="EC240" s="96">
        <v>301</v>
      </c>
      <c r="ED240" s="96">
        <v>296</v>
      </c>
      <c r="EE240" s="103"/>
      <c r="EF240" s="113">
        <v>260.5</v>
      </c>
      <c r="EG240" s="96">
        <v>270.5</v>
      </c>
      <c r="EH240" s="96">
        <v>265.5</v>
      </c>
      <c r="EI240" s="103"/>
      <c r="EJ240" s="113">
        <v>285.5</v>
      </c>
      <c r="EK240" s="96">
        <v>295.5</v>
      </c>
      <c r="EL240" s="96">
        <v>290.5</v>
      </c>
      <c r="EM240" s="103"/>
      <c r="EN240" s="113">
        <v>232.5</v>
      </c>
      <c r="EO240" s="96">
        <v>242.5</v>
      </c>
      <c r="EP240" s="96">
        <v>237.5</v>
      </c>
      <c r="EQ240" s="103"/>
      <c r="ER240" s="113">
        <v>255.5</v>
      </c>
      <c r="ES240" s="96">
        <v>265.5</v>
      </c>
      <c r="ET240" s="96">
        <v>260.5</v>
      </c>
      <c r="EU240" s="103"/>
      <c r="EV240" s="113">
        <v>240</v>
      </c>
      <c r="EW240" s="96">
        <v>250</v>
      </c>
      <c r="EX240" s="96">
        <v>245</v>
      </c>
      <c r="EY240" s="103"/>
      <c r="EZ240" s="113">
        <v>247</v>
      </c>
      <c r="FA240" s="96">
        <v>257.5</v>
      </c>
      <c r="FB240" s="96">
        <v>252.25</v>
      </c>
      <c r="FC240" s="103"/>
      <c r="FD240" s="113">
        <v>183</v>
      </c>
      <c r="FE240" s="96">
        <v>193</v>
      </c>
      <c r="FF240" s="96">
        <v>188</v>
      </c>
      <c r="FG240" s="103"/>
      <c r="FH240" s="113">
        <v>319</v>
      </c>
      <c r="FI240" s="96">
        <v>329</v>
      </c>
      <c r="FJ240" s="96">
        <v>324</v>
      </c>
      <c r="FK240" s="103"/>
      <c r="FL240" s="113">
        <v>287.5</v>
      </c>
      <c r="FM240" s="96">
        <v>297.5</v>
      </c>
      <c r="FN240" s="96">
        <v>292.5</v>
      </c>
      <c r="FO240" s="103"/>
      <c r="FP240" s="114">
        <v>302.5</v>
      </c>
      <c r="FQ240" s="101">
        <v>312.5</v>
      </c>
      <c r="FR240" s="101">
        <v>307.5</v>
      </c>
      <c r="FS240" s="103"/>
      <c r="FT240" s="113">
        <v>320</v>
      </c>
      <c r="FU240" s="96">
        <v>330</v>
      </c>
      <c r="FV240" s="96">
        <v>325</v>
      </c>
      <c r="FW240" s="103"/>
      <c r="FX240" s="113">
        <v>230</v>
      </c>
      <c r="FY240" s="96">
        <v>240</v>
      </c>
      <c r="FZ240" s="96">
        <v>235</v>
      </c>
      <c r="GA240" s="103"/>
      <c r="GB240" s="113">
        <v>351.5</v>
      </c>
      <c r="GC240" s="96">
        <v>367.5</v>
      </c>
      <c r="GD240" s="96">
        <v>359.5</v>
      </c>
      <c r="GE240" s="103"/>
      <c r="GF240" s="113">
        <v>325</v>
      </c>
      <c r="GG240" s="96">
        <v>335</v>
      </c>
      <c r="GH240" s="96">
        <v>330</v>
      </c>
      <c r="GI240" s="103"/>
      <c r="GJ240" s="113">
        <v>334</v>
      </c>
      <c r="GK240" s="96">
        <v>344</v>
      </c>
      <c r="GL240" s="96">
        <v>339</v>
      </c>
      <c r="GM240" s="103"/>
      <c r="GN240" s="113">
        <v>319.5</v>
      </c>
      <c r="GO240" s="96">
        <v>329.5</v>
      </c>
      <c r="GP240" s="96">
        <v>324.5</v>
      </c>
      <c r="GQ240" s="103"/>
      <c r="GR240" s="78"/>
      <c r="GS240" s="93">
        <v>6</v>
      </c>
    </row>
    <row r="241" spans="1:201" ht="15.75" x14ac:dyDescent="0.25">
      <c r="A241">
        <v>6</v>
      </c>
      <c r="B241">
        <v>2014</v>
      </c>
      <c r="C241" s="87">
        <v>41810</v>
      </c>
      <c r="D241" s="150">
        <v>392</v>
      </c>
      <c r="E241" s="138">
        <v>402</v>
      </c>
      <c r="F241" s="128">
        <v>397</v>
      </c>
      <c r="G241" s="134">
        <v>-13</v>
      </c>
      <c r="H241" s="137">
        <v>473</v>
      </c>
      <c r="I241" s="138">
        <v>483</v>
      </c>
      <c r="J241" s="128">
        <v>478</v>
      </c>
      <c r="K241" s="134">
        <v>-2</v>
      </c>
      <c r="L241" s="137">
        <v>340</v>
      </c>
      <c r="M241" s="138">
        <v>350</v>
      </c>
      <c r="N241" s="128">
        <v>345</v>
      </c>
      <c r="O241" s="134" t="s">
        <v>5</v>
      </c>
      <c r="P241" s="137">
        <v>318</v>
      </c>
      <c r="Q241" s="138">
        <v>328</v>
      </c>
      <c r="R241" s="128">
        <v>323</v>
      </c>
      <c r="S241" s="134">
        <v>-14</v>
      </c>
      <c r="T241" s="137">
        <v>359</v>
      </c>
      <c r="U241" s="138">
        <v>369</v>
      </c>
      <c r="V241" s="128">
        <v>364</v>
      </c>
      <c r="W241" s="134">
        <v>-12</v>
      </c>
      <c r="X241" s="137">
        <v>359</v>
      </c>
      <c r="Y241" s="138">
        <v>369</v>
      </c>
      <c r="Z241" s="128">
        <v>364</v>
      </c>
      <c r="AA241" s="134">
        <v>-2</v>
      </c>
      <c r="AB241" s="137">
        <v>397</v>
      </c>
      <c r="AC241" s="138">
        <v>407</v>
      </c>
      <c r="AD241" s="128">
        <v>402</v>
      </c>
      <c r="AE241" s="134" t="s">
        <v>5</v>
      </c>
      <c r="AF241" s="137">
        <v>282</v>
      </c>
      <c r="AG241" s="138">
        <v>292</v>
      </c>
      <c r="AH241" s="128">
        <v>287</v>
      </c>
      <c r="AI241" s="134">
        <v>-18</v>
      </c>
      <c r="AJ241" s="137">
        <v>390</v>
      </c>
      <c r="AK241" s="138">
        <v>400</v>
      </c>
      <c r="AL241" s="128">
        <v>395</v>
      </c>
      <c r="AM241" s="134" t="s">
        <v>5</v>
      </c>
      <c r="AN241" s="137">
        <v>381</v>
      </c>
      <c r="AO241" s="138">
        <v>391</v>
      </c>
      <c r="AP241" s="128">
        <v>386</v>
      </c>
      <c r="AQ241" s="134" t="s">
        <v>5</v>
      </c>
      <c r="AR241" s="137">
        <v>357</v>
      </c>
      <c r="AS241" s="138">
        <v>367</v>
      </c>
      <c r="AT241" s="128">
        <v>362</v>
      </c>
      <c r="AU241" s="134" t="s">
        <v>5</v>
      </c>
      <c r="AV241" s="137">
        <v>340</v>
      </c>
      <c r="AW241" s="138">
        <v>350</v>
      </c>
      <c r="AX241" s="128">
        <v>345</v>
      </c>
      <c r="AY241" s="134" t="s">
        <v>5</v>
      </c>
      <c r="AZ241" s="137">
        <v>258</v>
      </c>
      <c r="BA241" s="138">
        <v>268</v>
      </c>
      <c r="BB241" s="128">
        <v>263</v>
      </c>
      <c r="BC241" s="134">
        <v>-15</v>
      </c>
      <c r="BD241" s="137">
        <v>241</v>
      </c>
      <c r="BE241" s="138">
        <v>251</v>
      </c>
      <c r="BF241" s="128">
        <v>246</v>
      </c>
      <c r="BG241" s="134">
        <v>-5</v>
      </c>
      <c r="BH241" s="137">
        <v>395</v>
      </c>
      <c r="BI241" s="138">
        <v>405</v>
      </c>
      <c r="BJ241" s="128">
        <v>400</v>
      </c>
      <c r="BK241" s="134">
        <v>-5</v>
      </c>
      <c r="BL241" s="137">
        <v>338</v>
      </c>
      <c r="BM241" s="138">
        <v>348</v>
      </c>
      <c r="BN241" s="128">
        <v>343</v>
      </c>
      <c r="BO241" s="134">
        <v>-4</v>
      </c>
      <c r="BP241" s="137">
        <v>269</v>
      </c>
      <c r="BQ241" s="138">
        <v>279</v>
      </c>
      <c r="BR241" s="128">
        <v>274</v>
      </c>
      <c r="BS241" s="134">
        <v>-15</v>
      </c>
      <c r="BT241" s="137">
        <v>250</v>
      </c>
      <c r="BU241" s="138">
        <v>260</v>
      </c>
      <c r="BV241" s="128">
        <v>255</v>
      </c>
      <c r="BW241" s="134">
        <v>-5</v>
      </c>
      <c r="BX241" s="137">
        <v>259</v>
      </c>
      <c r="BY241" s="138">
        <v>269</v>
      </c>
      <c r="BZ241" s="128">
        <v>264</v>
      </c>
      <c r="CA241" s="134">
        <v>-10</v>
      </c>
      <c r="CB241" s="137">
        <v>260</v>
      </c>
      <c r="CC241" s="138">
        <v>270</v>
      </c>
      <c r="CD241" s="128">
        <v>265</v>
      </c>
      <c r="CE241" s="134">
        <v>-10</v>
      </c>
      <c r="CF241" s="137">
        <v>263</v>
      </c>
      <c r="CG241" s="138">
        <v>273</v>
      </c>
      <c r="CH241" s="128">
        <v>268</v>
      </c>
      <c r="CI241" s="134">
        <v>-13</v>
      </c>
      <c r="CJ241" s="137">
        <v>231</v>
      </c>
      <c r="CK241" s="138">
        <v>241</v>
      </c>
      <c r="CL241" s="128">
        <v>236</v>
      </c>
      <c r="CM241" s="134">
        <v>-7</v>
      </c>
      <c r="CN241" s="137">
        <v>255</v>
      </c>
      <c r="CO241" s="138">
        <v>265</v>
      </c>
      <c r="CP241" s="128">
        <v>260</v>
      </c>
      <c r="CQ241" s="134" t="s">
        <v>5</v>
      </c>
      <c r="CR241" s="137">
        <v>232</v>
      </c>
      <c r="CS241" s="138">
        <v>242</v>
      </c>
      <c r="CT241" s="128">
        <v>237</v>
      </c>
      <c r="CU241" s="134">
        <v>-5</v>
      </c>
      <c r="CV241" s="137">
        <v>297</v>
      </c>
      <c r="CW241" s="138">
        <v>307</v>
      </c>
      <c r="CX241" s="128">
        <v>302</v>
      </c>
      <c r="CY241" s="134">
        <v>-13</v>
      </c>
      <c r="CZ241" s="137">
        <v>273</v>
      </c>
      <c r="DA241" s="138">
        <v>283</v>
      </c>
      <c r="DB241" s="128">
        <v>278</v>
      </c>
      <c r="DC241" s="134">
        <v>-7</v>
      </c>
      <c r="DD241" s="137">
        <v>292</v>
      </c>
      <c r="DE241" s="138">
        <v>302</v>
      </c>
      <c r="DF241" s="128">
        <v>297</v>
      </c>
      <c r="DG241" s="134">
        <v>-5</v>
      </c>
      <c r="DH241" s="137">
        <v>250</v>
      </c>
      <c r="DI241" s="138">
        <v>260</v>
      </c>
      <c r="DJ241" s="128">
        <v>255</v>
      </c>
      <c r="DK241" s="134">
        <v>-5</v>
      </c>
      <c r="DL241" s="137">
        <v>257</v>
      </c>
      <c r="DM241" s="138">
        <v>267</v>
      </c>
      <c r="DN241" s="128">
        <v>262</v>
      </c>
      <c r="DO241" s="134">
        <v>-13</v>
      </c>
      <c r="DP241" s="137">
        <v>227</v>
      </c>
      <c r="DQ241" s="138">
        <v>237</v>
      </c>
      <c r="DR241" s="128">
        <v>232</v>
      </c>
      <c r="DS241" s="134">
        <v>-7</v>
      </c>
      <c r="DT241" s="137">
        <v>250</v>
      </c>
      <c r="DU241" s="138">
        <v>260</v>
      </c>
      <c r="DV241" s="128">
        <v>255</v>
      </c>
      <c r="DW241" s="134">
        <v>-5</v>
      </c>
      <c r="DX241" s="137">
        <v>236</v>
      </c>
      <c r="DY241" s="138">
        <v>246</v>
      </c>
      <c r="DZ241" s="128">
        <v>241</v>
      </c>
      <c r="EA241" s="134">
        <v>-10</v>
      </c>
      <c r="EB241" s="137">
        <v>288</v>
      </c>
      <c r="EC241" s="138">
        <v>298</v>
      </c>
      <c r="ED241" s="128">
        <v>293</v>
      </c>
      <c r="EE241" s="134">
        <v>-6</v>
      </c>
      <c r="EF241" s="137">
        <v>258</v>
      </c>
      <c r="EG241" s="138">
        <v>268</v>
      </c>
      <c r="EH241" s="128">
        <v>263</v>
      </c>
      <c r="EI241" s="134">
        <v>-5</v>
      </c>
      <c r="EJ241" s="137">
        <v>283</v>
      </c>
      <c r="EK241" s="138">
        <v>293</v>
      </c>
      <c r="EL241" s="128">
        <v>288</v>
      </c>
      <c r="EM241" s="134">
        <v>-5</v>
      </c>
      <c r="EN241" s="137">
        <v>230</v>
      </c>
      <c r="EO241" s="138">
        <v>240</v>
      </c>
      <c r="EP241" s="128">
        <v>235</v>
      </c>
      <c r="EQ241" s="134">
        <v>-5</v>
      </c>
      <c r="ER241" s="137">
        <v>253</v>
      </c>
      <c r="ES241" s="138">
        <v>263</v>
      </c>
      <c r="ET241" s="128">
        <v>258</v>
      </c>
      <c r="EU241" s="134">
        <v>-5</v>
      </c>
      <c r="EV241" s="137">
        <v>238</v>
      </c>
      <c r="EW241" s="138">
        <v>248</v>
      </c>
      <c r="EX241" s="128">
        <v>243</v>
      </c>
      <c r="EY241" s="134">
        <v>-4</v>
      </c>
      <c r="EZ241" s="137">
        <v>244</v>
      </c>
      <c r="FA241" s="138">
        <v>255</v>
      </c>
      <c r="FB241" s="128">
        <v>249.5</v>
      </c>
      <c r="FC241" s="134">
        <v>-5.5</v>
      </c>
      <c r="FD241" s="137">
        <v>183</v>
      </c>
      <c r="FE241" s="138">
        <v>193</v>
      </c>
      <c r="FF241" s="128">
        <v>188</v>
      </c>
      <c r="FG241" s="134" t="s">
        <v>5</v>
      </c>
      <c r="FH241" s="137">
        <v>314</v>
      </c>
      <c r="FI241" s="138">
        <v>324</v>
      </c>
      <c r="FJ241" s="128">
        <v>319</v>
      </c>
      <c r="FK241" s="134">
        <v>-10</v>
      </c>
      <c r="FL241" s="137">
        <v>285</v>
      </c>
      <c r="FM241" s="138">
        <v>295</v>
      </c>
      <c r="FN241" s="128">
        <v>290</v>
      </c>
      <c r="FO241" s="134">
        <v>-5</v>
      </c>
      <c r="FP241" s="137">
        <v>305</v>
      </c>
      <c r="FQ241" s="138">
        <v>315</v>
      </c>
      <c r="FR241" s="128">
        <v>310</v>
      </c>
      <c r="FS241" s="134">
        <v>5</v>
      </c>
      <c r="FT241" s="135">
        <v>320</v>
      </c>
      <c r="FU241" s="136">
        <v>330</v>
      </c>
      <c r="FV241" s="95">
        <v>325</v>
      </c>
      <c r="FW241" s="134" t="s">
        <v>5</v>
      </c>
      <c r="FX241" s="137">
        <v>230</v>
      </c>
      <c r="FY241" s="138">
        <v>240</v>
      </c>
      <c r="FZ241" s="128">
        <v>235</v>
      </c>
      <c r="GA241" s="134" t="s">
        <v>5</v>
      </c>
      <c r="GB241" s="137">
        <v>350</v>
      </c>
      <c r="GC241" s="138">
        <v>360</v>
      </c>
      <c r="GD241" s="128">
        <v>355</v>
      </c>
      <c r="GE241" s="134">
        <v>-9</v>
      </c>
      <c r="GF241" s="137">
        <v>325</v>
      </c>
      <c r="GG241" s="138">
        <v>335</v>
      </c>
      <c r="GH241" s="128">
        <v>330</v>
      </c>
      <c r="GI241" s="134" t="s">
        <v>5</v>
      </c>
      <c r="GJ241" s="137">
        <v>334</v>
      </c>
      <c r="GK241" s="138">
        <v>344</v>
      </c>
      <c r="GL241" s="128">
        <v>339</v>
      </c>
      <c r="GM241" s="134" t="s">
        <v>5</v>
      </c>
      <c r="GN241" s="137">
        <v>317</v>
      </c>
      <c r="GO241" s="138">
        <v>327</v>
      </c>
      <c r="GP241" s="128">
        <v>322</v>
      </c>
      <c r="GQ241" s="134">
        <v>-5</v>
      </c>
      <c r="GR241" s="80"/>
      <c r="GS241" s="93">
        <v>6</v>
      </c>
    </row>
    <row r="242" spans="1:201" ht="15.75" x14ac:dyDescent="0.25">
      <c r="A242">
        <v>6</v>
      </c>
      <c r="B242">
        <v>2014</v>
      </c>
      <c r="C242" s="87">
        <v>41817</v>
      </c>
      <c r="D242" s="150">
        <v>397</v>
      </c>
      <c r="E242" s="138">
        <v>407</v>
      </c>
      <c r="F242" s="128">
        <v>402</v>
      </c>
      <c r="G242" s="134">
        <v>5</v>
      </c>
      <c r="H242" s="137">
        <v>473</v>
      </c>
      <c r="I242" s="138">
        <v>483</v>
      </c>
      <c r="J242" s="128">
        <v>478</v>
      </c>
      <c r="K242" s="134" t="s">
        <v>5</v>
      </c>
      <c r="L242" s="137">
        <v>340</v>
      </c>
      <c r="M242" s="138">
        <v>350</v>
      </c>
      <c r="N242" s="128">
        <v>345</v>
      </c>
      <c r="O242" s="134" t="s">
        <v>5</v>
      </c>
      <c r="P242" s="137">
        <v>326</v>
      </c>
      <c r="Q242" s="138">
        <v>336</v>
      </c>
      <c r="R242" s="128">
        <v>331</v>
      </c>
      <c r="S242" s="134">
        <v>8</v>
      </c>
      <c r="T242" s="137">
        <v>362</v>
      </c>
      <c r="U242" s="138">
        <v>372</v>
      </c>
      <c r="V242" s="128">
        <v>367</v>
      </c>
      <c r="W242" s="134">
        <v>3</v>
      </c>
      <c r="X242" s="137">
        <v>359</v>
      </c>
      <c r="Y242" s="138">
        <v>369</v>
      </c>
      <c r="Z242" s="128">
        <v>364</v>
      </c>
      <c r="AA242" s="134" t="s">
        <v>5</v>
      </c>
      <c r="AB242" s="137">
        <v>397</v>
      </c>
      <c r="AC242" s="138">
        <v>407</v>
      </c>
      <c r="AD242" s="128">
        <v>402</v>
      </c>
      <c r="AE242" s="134" t="s">
        <v>5</v>
      </c>
      <c r="AF242" s="137">
        <v>292</v>
      </c>
      <c r="AG242" s="138">
        <v>302</v>
      </c>
      <c r="AH242" s="128">
        <v>297</v>
      </c>
      <c r="AI242" s="134">
        <v>10</v>
      </c>
      <c r="AJ242" s="137">
        <v>390</v>
      </c>
      <c r="AK242" s="138">
        <v>400</v>
      </c>
      <c r="AL242" s="128">
        <v>395</v>
      </c>
      <c r="AM242" s="134" t="s">
        <v>5</v>
      </c>
      <c r="AN242" s="137">
        <v>381</v>
      </c>
      <c r="AO242" s="138">
        <v>391</v>
      </c>
      <c r="AP242" s="128">
        <v>386</v>
      </c>
      <c r="AQ242" s="134" t="s">
        <v>5</v>
      </c>
      <c r="AR242" s="137">
        <v>357</v>
      </c>
      <c r="AS242" s="138">
        <v>367</v>
      </c>
      <c r="AT242" s="128">
        <v>362</v>
      </c>
      <c r="AU242" s="134" t="s">
        <v>5</v>
      </c>
      <c r="AV242" s="137">
        <v>340</v>
      </c>
      <c r="AW242" s="138">
        <v>350</v>
      </c>
      <c r="AX242" s="128">
        <v>345</v>
      </c>
      <c r="AY242" s="134" t="s">
        <v>5</v>
      </c>
      <c r="AZ242" s="137">
        <v>253</v>
      </c>
      <c r="BA242" s="138">
        <v>263</v>
      </c>
      <c r="BB242" s="128">
        <v>258</v>
      </c>
      <c r="BC242" s="134">
        <v>-5</v>
      </c>
      <c r="BD242" s="137">
        <v>241</v>
      </c>
      <c r="BE242" s="138">
        <v>251</v>
      </c>
      <c r="BF242" s="128">
        <v>246</v>
      </c>
      <c r="BG242" s="134" t="s">
        <v>5</v>
      </c>
      <c r="BH242" s="137">
        <v>395</v>
      </c>
      <c r="BI242" s="138">
        <v>405</v>
      </c>
      <c r="BJ242" s="128">
        <v>400</v>
      </c>
      <c r="BK242" s="134" t="s">
        <v>5</v>
      </c>
      <c r="BL242" s="137">
        <v>332</v>
      </c>
      <c r="BM242" s="138">
        <v>342</v>
      </c>
      <c r="BN242" s="128">
        <v>337</v>
      </c>
      <c r="BO242" s="134">
        <v>-6</v>
      </c>
      <c r="BP242" s="137">
        <v>264</v>
      </c>
      <c r="BQ242" s="138">
        <v>274</v>
      </c>
      <c r="BR242" s="128">
        <v>269</v>
      </c>
      <c r="BS242" s="134">
        <v>-5</v>
      </c>
      <c r="BT242" s="137">
        <v>250</v>
      </c>
      <c r="BU242" s="138">
        <v>260</v>
      </c>
      <c r="BV242" s="128">
        <v>255</v>
      </c>
      <c r="BW242" s="134" t="s">
        <v>5</v>
      </c>
      <c r="BX242" s="137">
        <v>254</v>
      </c>
      <c r="BY242" s="138">
        <v>264</v>
      </c>
      <c r="BZ242" s="128">
        <v>259</v>
      </c>
      <c r="CA242" s="134">
        <v>-5</v>
      </c>
      <c r="CB242" s="137">
        <v>255</v>
      </c>
      <c r="CC242" s="138">
        <v>265</v>
      </c>
      <c r="CD242" s="128">
        <v>260</v>
      </c>
      <c r="CE242" s="134">
        <v>-5</v>
      </c>
      <c r="CF242" s="137">
        <v>258</v>
      </c>
      <c r="CG242" s="138">
        <v>268</v>
      </c>
      <c r="CH242" s="128">
        <v>263</v>
      </c>
      <c r="CI242" s="134">
        <v>-5</v>
      </c>
      <c r="CJ242" s="137">
        <v>231</v>
      </c>
      <c r="CK242" s="138">
        <v>241</v>
      </c>
      <c r="CL242" s="128">
        <v>236</v>
      </c>
      <c r="CM242" s="134" t="s">
        <v>5</v>
      </c>
      <c r="CN242" s="137">
        <v>255</v>
      </c>
      <c r="CO242" s="138">
        <v>265</v>
      </c>
      <c r="CP242" s="128">
        <v>260</v>
      </c>
      <c r="CQ242" s="134" t="s">
        <v>5</v>
      </c>
      <c r="CR242" s="137">
        <v>232</v>
      </c>
      <c r="CS242" s="138">
        <v>242</v>
      </c>
      <c r="CT242" s="128">
        <v>237</v>
      </c>
      <c r="CU242" s="134" t="s">
        <v>5</v>
      </c>
      <c r="CV242" s="137">
        <v>292</v>
      </c>
      <c r="CW242" s="138">
        <v>302</v>
      </c>
      <c r="CX242" s="128">
        <v>297</v>
      </c>
      <c r="CY242" s="134">
        <v>-5</v>
      </c>
      <c r="CZ242" s="137">
        <v>273</v>
      </c>
      <c r="DA242" s="138">
        <v>283</v>
      </c>
      <c r="DB242" s="128">
        <v>278</v>
      </c>
      <c r="DC242" s="134" t="s">
        <v>5</v>
      </c>
      <c r="DD242" s="137">
        <v>292</v>
      </c>
      <c r="DE242" s="138">
        <v>302</v>
      </c>
      <c r="DF242" s="128">
        <v>297</v>
      </c>
      <c r="DG242" s="134" t="s">
        <v>5</v>
      </c>
      <c r="DH242" s="137">
        <v>250</v>
      </c>
      <c r="DI242" s="138">
        <v>260</v>
      </c>
      <c r="DJ242" s="128">
        <v>255</v>
      </c>
      <c r="DK242" s="134" t="s">
        <v>5</v>
      </c>
      <c r="DL242" s="137">
        <v>252</v>
      </c>
      <c r="DM242" s="138">
        <v>262</v>
      </c>
      <c r="DN242" s="128">
        <v>257</v>
      </c>
      <c r="DO242" s="134">
        <v>-5</v>
      </c>
      <c r="DP242" s="137">
        <v>227</v>
      </c>
      <c r="DQ242" s="138">
        <v>237</v>
      </c>
      <c r="DR242" s="128">
        <v>232</v>
      </c>
      <c r="DS242" s="134" t="s">
        <v>5</v>
      </c>
      <c r="DT242" s="137">
        <v>250</v>
      </c>
      <c r="DU242" s="138">
        <v>260</v>
      </c>
      <c r="DV242" s="128">
        <v>255</v>
      </c>
      <c r="DW242" s="134" t="s">
        <v>5</v>
      </c>
      <c r="DX242" s="137">
        <v>236</v>
      </c>
      <c r="DY242" s="138">
        <v>246</v>
      </c>
      <c r="DZ242" s="128">
        <v>241</v>
      </c>
      <c r="EA242" s="134" t="s">
        <v>5</v>
      </c>
      <c r="EB242" s="137">
        <v>285</v>
      </c>
      <c r="EC242" s="138">
        <v>295</v>
      </c>
      <c r="ED242" s="128">
        <v>290</v>
      </c>
      <c r="EE242" s="134">
        <v>-3</v>
      </c>
      <c r="EF242" s="137">
        <v>258</v>
      </c>
      <c r="EG242" s="138">
        <v>268</v>
      </c>
      <c r="EH242" s="128">
        <v>263</v>
      </c>
      <c r="EI242" s="134" t="s">
        <v>5</v>
      </c>
      <c r="EJ242" s="137">
        <v>283</v>
      </c>
      <c r="EK242" s="138">
        <v>293</v>
      </c>
      <c r="EL242" s="128">
        <v>288</v>
      </c>
      <c r="EM242" s="134" t="s">
        <v>5</v>
      </c>
      <c r="EN242" s="137">
        <v>230</v>
      </c>
      <c r="EO242" s="138">
        <v>240</v>
      </c>
      <c r="EP242" s="128">
        <v>235</v>
      </c>
      <c r="EQ242" s="134" t="s">
        <v>5</v>
      </c>
      <c r="ER242" s="137">
        <v>251</v>
      </c>
      <c r="ES242" s="138">
        <v>261</v>
      </c>
      <c r="ET242" s="128">
        <v>256</v>
      </c>
      <c r="EU242" s="134">
        <v>-2</v>
      </c>
      <c r="EV242" s="137">
        <v>238</v>
      </c>
      <c r="EW242" s="138">
        <v>248</v>
      </c>
      <c r="EX242" s="128">
        <v>243</v>
      </c>
      <c r="EY242" s="134" t="s">
        <v>5</v>
      </c>
      <c r="EZ242" s="137">
        <v>244</v>
      </c>
      <c r="FA242" s="138">
        <v>255</v>
      </c>
      <c r="FB242" s="128">
        <v>249.5</v>
      </c>
      <c r="FC242" s="134" t="s">
        <v>5</v>
      </c>
      <c r="FD242" s="137">
        <v>183</v>
      </c>
      <c r="FE242" s="138">
        <v>193</v>
      </c>
      <c r="FF242" s="128">
        <v>188</v>
      </c>
      <c r="FG242" s="134" t="s">
        <v>5</v>
      </c>
      <c r="FH242" s="137">
        <v>314</v>
      </c>
      <c r="FI242" s="138">
        <v>324</v>
      </c>
      <c r="FJ242" s="128">
        <v>319</v>
      </c>
      <c r="FK242" s="134" t="s">
        <v>5</v>
      </c>
      <c r="FL242" s="137">
        <v>285</v>
      </c>
      <c r="FM242" s="138">
        <v>295</v>
      </c>
      <c r="FN242" s="128">
        <v>290</v>
      </c>
      <c r="FO242" s="134" t="s">
        <v>5</v>
      </c>
      <c r="FP242" s="137">
        <v>305</v>
      </c>
      <c r="FQ242" s="138">
        <v>315</v>
      </c>
      <c r="FR242" s="128">
        <v>310</v>
      </c>
      <c r="FS242" s="134" t="s">
        <v>5</v>
      </c>
      <c r="FT242" s="135">
        <v>320</v>
      </c>
      <c r="FU242" s="136">
        <v>330</v>
      </c>
      <c r="FV242" s="95">
        <v>325</v>
      </c>
      <c r="FW242" s="134" t="s">
        <v>5</v>
      </c>
      <c r="FX242" s="137">
        <v>230</v>
      </c>
      <c r="FY242" s="138">
        <v>240</v>
      </c>
      <c r="FZ242" s="128">
        <v>235</v>
      </c>
      <c r="GA242" s="134" t="s">
        <v>5</v>
      </c>
      <c r="GB242" s="137">
        <v>345</v>
      </c>
      <c r="GC242" s="138">
        <v>355</v>
      </c>
      <c r="GD242" s="128">
        <v>350</v>
      </c>
      <c r="GE242" s="134">
        <v>-5</v>
      </c>
      <c r="GF242" s="137">
        <v>325</v>
      </c>
      <c r="GG242" s="138">
        <v>335</v>
      </c>
      <c r="GH242" s="128">
        <v>330</v>
      </c>
      <c r="GI242" s="134" t="s">
        <v>5</v>
      </c>
      <c r="GJ242" s="137">
        <v>334</v>
      </c>
      <c r="GK242" s="138">
        <v>344</v>
      </c>
      <c r="GL242" s="128">
        <v>339</v>
      </c>
      <c r="GM242" s="134" t="s">
        <v>5</v>
      </c>
      <c r="GN242" s="137">
        <v>317</v>
      </c>
      <c r="GO242" s="138">
        <v>327</v>
      </c>
      <c r="GP242" s="128">
        <v>322</v>
      </c>
      <c r="GQ242" s="134" t="s">
        <v>5</v>
      </c>
      <c r="GR242" s="80"/>
      <c r="GS242" s="93">
        <v>6</v>
      </c>
    </row>
    <row r="243" spans="1:201" ht="15.75" x14ac:dyDescent="0.25">
      <c r="A243">
        <v>7</v>
      </c>
      <c r="B243">
        <v>2014</v>
      </c>
      <c r="C243" s="87">
        <v>41824</v>
      </c>
      <c r="D243" s="150">
        <v>397</v>
      </c>
      <c r="E243" s="138">
        <v>407</v>
      </c>
      <c r="F243" s="128">
        <v>402</v>
      </c>
      <c r="G243" s="134" t="s">
        <v>5</v>
      </c>
      <c r="H243" s="137">
        <v>470</v>
      </c>
      <c r="I243" s="138">
        <v>480</v>
      </c>
      <c r="J243" s="128">
        <v>475</v>
      </c>
      <c r="K243" s="134">
        <v>-3</v>
      </c>
      <c r="L243" s="137">
        <v>340</v>
      </c>
      <c r="M243" s="138">
        <v>350</v>
      </c>
      <c r="N243" s="128">
        <v>345</v>
      </c>
      <c r="O243" s="134" t="s">
        <v>5</v>
      </c>
      <c r="P243" s="137">
        <v>324</v>
      </c>
      <c r="Q243" s="138">
        <v>334</v>
      </c>
      <c r="R243" s="128">
        <v>329</v>
      </c>
      <c r="S243" s="134">
        <v>-2</v>
      </c>
      <c r="T243" s="137">
        <v>362</v>
      </c>
      <c r="U243" s="138">
        <v>367</v>
      </c>
      <c r="V243" s="128">
        <v>364.5</v>
      </c>
      <c r="W243" s="134">
        <v>-2.5</v>
      </c>
      <c r="X243" s="137">
        <v>356</v>
      </c>
      <c r="Y243" s="138">
        <v>366</v>
      </c>
      <c r="Z243" s="128">
        <v>361</v>
      </c>
      <c r="AA243" s="134">
        <v>-3</v>
      </c>
      <c r="AB243" s="137">
        <v>397</v>
      </c>
      <c r="AC243" s="138">
        <v>407</v>
      </c>
      <c r="AD243" s="128">
        <v>402</v>
      </c>
      <c r="AE243" s="134" t="s">
        <v>5</v>
      </c>
      <c r="AF243" s="137">
        <v>292</v>
      </c>
      <c r="AG243" s="138">
        <v>302</v>
      </c>
      <c r="AH243" s="128">
        <v>297</v>
      </c>
      <c r="AI243" s="134" t="s">
        <v>5</v>
      </c>
      <c r="AJ243" s="137">
        <v>390</v>
      </c>
      <c r="AK243" s="138">
        <v>400</v>
      </c>
      <c r="AL243" s="128">
        <v>395</v>
      </c>
      <c r="AM243" s="134" t="s">
        <v>5</v>
      </c>
      <c r="AN243" s="137">
        <v>378</v>
      </c>
      <c r="AO243" s="138">
        <v>388</v>
      </c>
      <c r="AP243" s="128">
        <v>383</v>
      </c>
      <c r="AQ243" s="134">
        <v>-3</v>
      </c>
      <c r="AR243" s="137">
        <v>357</v>
      </c>
      <c r="AS243" s="138">
        <v>367</v>
      </c>
      <c r="AT243" s="128">
        <v>362</v>
      </c>
      <c r="AU243" s="134" t="s">
        <v>5</v>
      </c>
      <c r="AV243" s="137">
        <v>340</v>
      </c>
      <c r="AW243" s="138">
        <v>350</v>
      </c>
      <c r="AX243" s="128">
        <v>345</v>
      </c>
      <c r="AY243" s="134" t="s">
        <v>5</v>
      </c>
      <c r="AZ243" s="137">
        <v>253</v>
      </c>
      <c r="BA243" s="138">
        <v>263</v>
      </c>
      <c r="BB243" s="128">
        <v>258</v>
      </c>
      <c r="BC243" s="134" t="s">
        <v>5</v>
      </c>
      <c r="BD243" s="137">
        <v>236</v>
      </c>
      <c r="BE243" s="138">
        <v>246</v>
      </c>
      <c r="BF243" s="128">
        <v>241</v>
      </c>
      <c r="BG243" s="134">
        <v>-5</v>
      </c>
      <c r="BH243" s="137">
        <v>395</v>
      </c>
      <c r="BI243" s="138">
        <v>405</v>
      </c>
      <c r="BJ243" s="128">
        <v>400</v>
      </c>
      <c r="BK243" s="134" t="s">
        <v>5</v>
      </c>
      <c r="BL243" s="137">
        <v>341</v>
      </c>
      <c r="BM243" s="138">
        <v>351</v>
      </c>
      <c r="BN243" s="128">
        <v>346</v>
      </c>
      <c r="BO243" s="134">
        <v>9</v>
      </c>
      <c r="BP243" s="137">
        <v>264</v>
      </c>
      <c r="BQ243" s="138">
        <v>274</v>
      </c>
      <c r="BR243" s="128">
        <v>269</v>
      </c>
      <c r="BS243" s="134" t="s">
        <v>5</v>
      </c>
      <c r="BT243" s="137">
        <v>245</v>
      </c>
      <c r="BU243" s="138">
        <v>255</v>
      </c>
      <c r="BV243" s="128">
        <v>250</v>
      </c>
      <c r="BW243" s="134">
        <v>-5</v>
      </c>
      <c r="BX243" s="137">
        <v>248</v>
      </c>
      <c r="BY243" s="138">
        <v>258</v>
      </c>
      <c r="BZ243" s="128">
        <v>253</v>
      </c>
      <c r="CA243" s="134">
        <v>-6</v>
      </c>
      <c r="CB243" s="137">
        <v>255</v>
      </c>
      <c r="CC243" s="138">
        <v>265</v>
      </c>
      <c r="CD243" s="128">
        <v>260</v>
      </c>
      <c r="CE243" s="134" t="s">
        <v>5</v>
      </c>
      <c r="CF243" s="137">
        <v>256</v>
      </c>
      <c r="CG243" s="138">
        <v>266</v>
      </c>
      <c r="CH243" s="128">
        <v>261</v>
      </c>
      <c r="CI243" s="134">
        <v>-2</v>
      </c>
      <c r="CJ243" s="137">
        <v>228</v>
      </c>
      <c r="CK243" s="138">
        <v>238</v>
      </c>
      <c r="CL243" s="128">
        <v>233</v>
      </c>
      <c r="CM243" s="134">
        <v>-3</v>
      </c>
      <c r="CN243" s="137">
        <v>250</v>
      </c>
      <c r="CO243" s="138">
        <v>260</v>
      </c>
      <c r="CP243" s="128">
        <v>255</v>
      </c>
      <c r="CQ243" s="134">
        <v>-5</v>
      </c>
      <c r="CR243" s="137">
        <v>267</v>
      </c>
      <c r="CS243" s="138">
        <v>237</v>
      </c>
      <c r="CT243" s="128">
        <v>252</v>
      </c>
      <c r="CU243" s="134">
        <v>15</v>
      </c>
      <c r="CV243" s="137">
        <v>290</v>
      </c>
      <c r="CW243" s="138">
        <v>300</v>
      </c>
      <c r="CX243" s="128">
        <v>295</v>
      </c>
      <c r="CY243" s="134">
        <v>-2</v>
      </c>
      <c r="CZ243" s="137">
        <v>270</v>
      </c>
      <c r="DA243" s="138">
        <v>280</v>
      </c>
      <c r="DB243" s="128">
        <v>275</v>
      </c>
      <c r="DC243" s="134">
        <v>-3</v>
      </c>
      <c r="DD243" s="137">
        <v>287</v>
      </c>
      <c r="DE243" s="138">
        <v>297</v>
      </c>
      <c r="DF243" s="128">
        <v>292</v>
      </c>
      <c r="DG243" s="134">
        <v>-5</v>
      </c>
      <c r="DH243" s="137">
        <v>245</v>
      </c>
      <c r="DI243" s="138">
        <v>255</v>
      </c>
      <c r="DJ243" s="128">
        <v>250</v>
      </c>
      <c r="DK243" s="134">
        <v>-5</v>
      </c>
      <c r="DL243" s="137">
        <v>250</v>
      </c>
      <c r="DM243" s="138">
        <v>260</v>
      </c>
      <c r="DN243" s="128">
        <v>255</v>
      </c>
      <c r="DO243" s="134">
        <v>-2</v>
      </c>
      <c r="DP243" s="137">
        <v>224</v>
      </c>
      <c r="DQ243" s="138">
        <v>234</v>
      </c>
      <c r="DR243" s="128">
        <v>229</v>
      </c>
      <c r="DS243" s="134">
        <v>-3</v>
      </c>
      <c r="DT243" s="137">
        <v>245</v>
      </c>
      <c r="DU243" s="138">
        <v>255</v>
      </c>
      <c r="DV243" s="128">
        <v>250</v>
      </c>
      <c r="DW243" s="134">
        <v>-5</v>
      </c>
      <c r="DX243" s="137">
        <v>231</v>
      </c>
      <c r="DY243" s="138">
        <v>241</v>
      </c>
      <c r="DZ243" s="128">
        <v>236</v>
      </c>
      <c r="EA243" s="134">
        <v>-5</v>
      </c>
      <c r="EB243" s="137">
        <v>279</v>
      </c>
      <c r="EC243" s="138">
        <v>289</v>
      </c>
      <c r="ED243" s="128">
        <v>284</v>
      </c>
      <c r="EE243" s="134">
        <v>-6</v>
      </c>
      <c r="EF243" s="137">
        <v>256</v>
      </c>
      <c r="EG243" s="138">
        <v>266</v>
      </c>
      <c r="EH243" s="128">
        <v>261</v>
      </c>
      <c r="EI243" s="134">
        <v>-2</v>
      </c>
      <c r="EJ243" s="137">
        <v>278</v>
      </c>
      <c r="EK243" s="138">
        <v>288</v>
      </c>
      <c r="EL243" s="128">
        <v>283</v>
      </c>
      <c r="EM243" s="134">
        <v>-5</v>
      </c>
      <c r="EN243" s="137">
        <v>225</v>
      </c>
      <c r="EO243" s="138">
        <v>230</v>
      </c>
      <c r="EP243" s="128">
        <v>227.5</v>
      </c>
      <c r="EQ243" s="134">
        <v>-7.5</v>
      </c>
      <c r="ER243" s="137">
        <v>241</v>
      </c>
      <c r="ES243" s="138">
        <v>251</v>
      </c>
      <c r="ET243" s="128">
        <v>246</v>
      </c>
      <c r="EU243" s="134">
        <v>-10</v>
      </c>
      <c r="EV243" s="137">
        <v>240</v>
      </c>
      <c r="EW243" s="138">
        <v>250</v>
      </c>
      <c r="EX243" s="128">
        <v>245</v>
      </c>
      <c r="EY243" s="134">
        <v>2</v>
      </c>
      <c r="EZ243" s="137">
        <v>240</v>
      </c>
      <c r="FA243" s="138">
        <v>250</v>
      </c>
      <c r="FB243" s="128">
        <v>245</v>
      </c>
      <c r="FC243" s="134">
        <v>-4.5</v>
      </c>
      <c r="FD243" s="137">
        <v>178</v>
      </c>
      <c r="FE243" s="138">
        <v>188</v>
      </c>
      <c r="FF243" s="128">
        <v>183</v>
      </c>
      <c r="FG243" s="134">
        <v>-5</v>
      </c>
      <c r="FH243" s="137">
        <v>324</v>
      </c>
      <c r="FI243" s="138">
        <v>334</v>
      </c>
      <c r="FJ243" s="128">
        <v>329</v>
      </c>
      <c r="FK243" s="134">
        <v>10</v>
      </c>
      <c r="FL243" s="137">
        <v>290</v>
      </c>
      <c r="FM243" s="138">
        <v>300</v>
      </c>
      <c r="FN243" s="128">
        <v>295</v>
      </c>
      <c r="FO243" s="134">
        <v>5</v>
      </c>
      <c r="FP243" s="137">
        <v>305</v>
      </c>
      <c r="FQ243" s="138">
        <v>315</v>
      </c>
      <c r="FR243" s="128">
        <v>310</v>
      </c>
      <c r="FS243" s="134" t="s">
        <v>5</v>
      </c>
      <c r="FT243" s="135">
        <v>295</v>
      </c>
      <c r="FU243" s="136">
        <v>305</v>
      </c>
      <c r="FV243" s="95">
        <v>300</v>
      </c>
      <c r="FW243" s="134">
        <v>-25</v>
      </c>
      <c r="FX243" s="137">
        <v>230</v>
      </c>
      <c r="FY243" s="138">
        <v>240</v>
      </c>
      <c r="FZ243" s="128">
        <v>235</v>
      </c>
      <c r="GA243" s="134" t="s">
        <v>5</v>
      </c>
      <c r="GB243" s="137">
        <v>343</v>
      </c>
      <c r="GC243" s="138">
        <v>353</v>
      </c>
      <c r="GD243" s="128">
        <v>348</v>
      </c>
      <c r="GE243" s="134">
        <v>-2</v>
      </c>
      <c r="GF243" s="137">
        <v>322</v>
      </c>
      <c r="GG243" s="138">
        <v>332</v>
      </c>
      <c r="GH243" s="128">
        <v>327</v>
      </c>
      <c r="GI243" s="134">
        <v>-3</v>
      </c>
      <c r="GJ243" s="137">
        <v>329</v>
      </c>
      <c r="GK243" s="138">
        <v>339</v>
      </c>
      <c r="GL243" s="128">
        <v>334</v>
      </c>
      <c r="GM243" s="134">
        <v>-5</v>
      </c>
      <c r="GN243" s="137">
        <v>312</v>
      </c>
      <c r="GO243" s="138">
        <v>322</v>
      </c>
      <c r="GP243" s="128">
        <v>317</v>
      </c>
      <c r="GQ243" s="134">
        <v>-5</v>
      </c>
      <c r="GR243" s="80"/>
      <c r="GS243" s="93">
        <v>7</v>
      </c>
    </row>
    <row r="244" spans="1:201" ht="15.75" x14ac:dyDescent="0.25">
      <c r="A244">
        <v>7</v>
      </c>
      <c r="B244">
        <v>2014</v>
      </c>
      <c r="C244" s="87">
        <v>41831</v>
      </c>
      <c r="D244" s="96">
        <v>389.5</v>
      </c>
      <c r="E244" s="96">
        <v>399.5</v>
      </c>
      <c r="F244" s="96">
        <v>394.5</v>
      </c>
      <c r="G244" s="103"/>
      <c r="H244" s="113">
        <v>465</v>
      </c>
      <c r="I244" s="96">
        <v>475</v>
      </c>
      <c r="J244" s="96">
        <v>470</v>
      </c>
      <c r="K244" s="103"/>
      <c r="L244" s="113">
        <v>340</v>
      </c>
      <c r="M244" s="96">
        <v>350</v>
      </c>
      <c r="N244" s="96">
        <v>345</v>
      </c>
      <c r="O244" s="103"/>
      <c r="P244" s="113">
        <v>315</v>
      </c>
      <c r="Q244" s="96">
        <v>325</v>
      </c>
      <c r="R244" s="96">
        <v>320</v>
      </c>
      <c r="S244" s="103"/>
      <c r="T244" s="113">
        <v>353</v>
      </c>
      <c r="U244" s="96">
        <v>360.5</v>
      </c>
      <c r="V244" s="96">
        <v>356.75</v>
      </c>
      <c r="W244" s="103"/>
      <c r="X244" s="113">
        <v>351</v>
      </c>
      <c r="Y244" s="96">
        <v>311</v>
      </c>
      <c r="Z244" s="96">
        <v>331</v>
      </c>
      <c r="AA244" s="103"/>
      <c r="AB244" s="113">
        <v>397</v>
      </c>
      <c r="AC244" s="96">
        <v>407</v>
      </c>
      <c r="AD244" s="96">
        <v>402</v>
      </c>
      <c r="AE244" s="103"/>
      <c r="AF244" s="113">
        <v>286</v>
      </c>
      <c r="AG244" s="96">
        <v>296</v>
      </c>
      <c r="AH244" s="96">
        <v>291</v>
      </c>
      <c r="AI244" s="103"/>
      <c r="AJ244" s="113">
        <v>381</v>
      </c>
      <c r="AK244" s="96">
        <v>391</v>
      </c>
      <c r="AL244" s="96">
        <v>386</v>
      </c>
      <c r="AM244" s="103"/>
      <c r="AN244" s="113">
        <v>373</v>
      </c>
      <c r="AO244" s="96">
        <v>383</v>
      </c>
      <c r="AP244" s="96">
        <v>378</v>
      </c>
      <c r="AQ244" s="103"/>
      <c r="AR244" s="113">
        <v>357</v>
      </c>
      <c r="AS244" s="96">
        <v>367</v>
      </c>
      <c r="AT244" s="96">
        <v>362</v>
      </c>
      <c r="AU244" s="103"/>
      <c r="AV244" s="113">
        <v>334</v>
      </c>
      <c r="AW244" s="96">
        <v>344</v>
      </c>
      <c r="AX244" s="96">
        <v>339</v>
      </c>
      <c r="AY244" s="103"/>
      <c r="AZ244" s="113">
        <v>245.5</v>
      </c>
      <c r="BA244" s="96">
        <v>255.5</v>
      </c>
      <c r="BB244" s="96">
        <v>250.5</v>
      </c>
      <c r="BC244" s="103"/>
      <c r="BD244" s="113">
        <v>229.5</v>
      </c>
      <c r="BE244" s="96">
        <v>239.5</v>
      </c>
      <c r="BF244" s="96">
        <v>234.5</v>
      </c>
      <c r="BG244" s="103"/>
      <c r="BH244" s="113">
        <v>395</v>
      </c>
      <c r="BI244" s="96">
        <v>405</v>
      </c>
      <c r="BJ244" s="96">
        <v>400</v>
      </c>
      <c r="BK244" s="103"/>
      <c r="BL244" s="113">
        <v>338.5</v>
      </c>
      <c r="BM244" s="96">
        <v>348.5</v>
      </c>
      <c r="BN244" s="96">
        <v>343.5</v>
      </c>
      <c r="BO244" s="103"/>
      <c r="BP244" s="113">
        <v>256.5</v>
      </c>
      <c r="BQ244" s="96">
        <v>266.5</v>
      </c>
      <c r="BR244" s="96">
        <v>261.5</v>
      </c>
      <c r="BS244" s="103"/>
      <c r="BT244" s="113">
        <v>238.5</v>
      </c>
      <c r="BU244" s="96">
        <v>248.5</v>
      </c>
      <c r="BV244" s="96">
        <v>243.5</v>
      </c>
      <c r="BW244" s="103"/>
      <c r="BX244" s="113">
        <v>243</v>
      </c>
      <c r="BY244" s="96">
        <v>253</v>
      </c>
      <c r="BZ244" s="96">
        <v>248</v>
      </c>
      <c r="CA244" s="103"/>
      <c r="CB244" s="113">
        <v>252.5</v>
      </c>
      <c r="CC244" s="96">
        <v>262.5</v>
      </c>
      <c r="CD244" s="96">
        <v>257.5</v>
      </c>
      <c r="CE244" s="103"/>
      <c r="CF244" s="113">
        <v>249.5</v>
      </c>
      <c r="CG244" s="96">
        <v>259.5</v>
      </c>
      <c r="CH244" s="96">
        <v>254.5</v>
      </c>
      <c r="CI244" s="103"/>
      <c r="CJ244" s="113">
        <v>223</v>
      </c>
      <c r="CK244" s="96">
        <v>233</v>
      </c>
      <c r="CL244" s="96">
        <v>228</v>
      </c>
      <c r="CM244" s="103"/>
      <c r="CN244" s="113">
        <v>245</v>
      </c>
      <c r="CO244" s="96">
        <v>255</v>
      </c>
      <c r="CP244" s="96">
        <v>250</v>
      </c>
      <c r="CQ244" s="103"/>
      <c r="CR244" s="113">
        <v>244.5</v>
      </c>
      <c r="CS244" s="96">
        <v>234.5</v>
      </c>
      <c r="CT244" s="96">
        <v>239.5</v>
      </c>
      <c r="CU244" s="103"/>
      <c r="CV244" s="113">
        <v>278.5</v>
      </c>
      <c r="CW244" s="96">
        <v>288.5</v>
      </c>
      <c r="CX244" s="96">
        <v>283.5</v>
      </c>
      <c r="CY244" s="103"/>
      <c r="CZ244" s="113">
        <v>265</v>
      </c>
      <c r="DA244" s="96">
        <v>275</v>
      </c>
      <c r="DB244" s="96">
        <v>270</v>
      </c>
      <c r="DC244" s="103"/>
      <c r="DD244" s="113">
        <v>282</v>
      </c>
      <c r="DE244" s="96">
        <v>292</v>
      </c>
      <c r="DF244" s="96">
        <v>287</v>
      </c>
      <c r="DG244" s="103"/>
      <c r="DH244" s="113">
        <v>242.5</v>
      </c>
      <c r="DI244" s="96">
        <v>252.5</v>
      </c>
      <c r="DJ244" s="96">
        <v>247.5</v>
      </c>
      <c r="DK244" s="103"/>
      <c r="DL244" s="113">
        <v>243.5</v>
      </c>
      <c r="DM244" s="96">
        <v>253.5</v>
      </c>
      <c r="DN244" s="96">
        <v>248.5</v>
      </c>
      <c r="DO244" s="103"/>
      <c r="DP244" s="113">
        <v>217.5</v>
      </c>
      <c r="DQ244" s="96">
        <v>227.5</v>
      </c>
      <c r="DR244" s="96">
        <v>222.5</v>
      </c>
      <c r="DS244" s="103"/>
      <c r="DT244" s="113">
        <v>240</v>
      </c>
      <c r="DU244" s="96">
        <v>250</v>
      </c>
      <c r="DV244" s="96">
        <v>245</v>
      </c>
      <c r="DW244" s="103"/>
      <c r="DX244" s="113">
        <v>228.5</v>
      </c>
      <c r="DY244" s="96">
        <v>238.5</v>
      </c>
      <c r="DZ244" s="96">
        <v>233.5</v>
      </c>
      <c r="EA244" s="103"/>
      <c r="EB244" s="113">
        <v>276</v>
      </c>
      <c r="EC244" s="96">
        <v>286</v>
      </c>
      <c r="ED244" s="96">
        <v>281</v>
      </c>
      <c r="EE244" s="103"/>
      <c r="EF244" s="113">
        <v>255</v>
      </c>
      <c r="EG244" s="96">
        <v>265</v>
      </c>
      <c r="EH244" s="96">
        <v>260</v>
      </c>
      <c r="EI244" s="103"/>
      <c r="EJ244" s="113">
        <v>275.5</v>
      </c>
      <c r="EK244" s="96">
        <v>285.5</v>
      </c>
      <c r="EL244" s="96">
        <v>280.5</v>
      </c>
      <c r="EM244" s="103"/>
      <c r="EN244" s="113">
        <v>222</v>
      </c>
      <c r="EO244" s="96">
        <v>229.5</v>
      </c>
      <c r="EP244" s="96">
        <v>225.75</v>
      </c>
      <c r="EQ244" s="103"/>
      <c r="ER244" s="113">
        <v>235.5</v>
      </c>
      <c r="ES244" s="96">
        <v>245.5</v>
      </c>
      <c r="ET244" s="96">
        <v>240.5</v>
      </c>
      <c r="EU244" s="103"/>
      <c r="EV244" s="113">
        <v>235.5</v>
      </c>
      <c r="EW244" s="96">
        <v>245.5</v>
      </c>
      <c r="EX244" s="96">
        <v>240.5</v>
      </c>
      <c r="EY244" s="103"/>
      <c r="EZ244" s="113">
        <v>235</v>
      </c>
      <c r="FA244" s="96">
        <v>245</v>
      </c>
      <c r="FB244" s="96">
        <v>240</v>
      </c>
      <c r="FC244" s="103"/>
      <c r="FD244" s="113">
        <v>175.5</v>
      </c>
      <c r="FE244" s="96">
        <v>185.5</v>
      </c>
      <c r="FF244" s="96">
        <v>180.5</v>
      </c>
      <c r="FG244" s="103"/>
      <c r="FH244" s="113">
        <v>314</v>
      </c>
      <c r="FI244" s="96">
        <v>324</v>
      </c>
      <c r="FJ244" s="96">
        <v>319</v>
      </c>
      <c r="FK244" s="103"/>
      <c r="FL244" s="113">
        <v>282.5</v>
      </c>
      <c r="FM244" s="96">
        <v>292.5</v>
      </c>
      <c r="FN244" s="96">
        <v>287.5</v>
      </c>
      <c r="FO244" s="103"/>
      <c r="FP244" s="114">
        <v>295</v>
      </c>
      <c r="FQ244" s="101">
        <v>305</v>
      </c>
      <c r="FR244" s="101">
        <v>300</v>
      </c>
      <c r="FS244" s="103"/>
      <c r="FT244" s="113">
        <v>285</v>
      </c>
      <c r="FU244" s="96">
        <v>295</v>
      </c>
      <c r="FV244" s="96">
        <v>290</v>
      </c>
      <c r="FW244" s="103"/>
      <c r="FX244" s="113">
        <v>229</v>
      </c>
      <c r="FY244" s="96">
        <v>239</v>
      </c>
      <c r="FZ244" s="96">
        <v>234</v>
      </c>
      <c r="GA244" s="103"/>
      <c r="GB244" s="113">
        <v>336.5</v>
      </c>
      <c r="GC244" s="96">
        <v>346.5</v>
      </c>
      <c r="GD244" s="96">
        <v>341.5</v>
      </c>
      <c r="GE244" s="103"/>
      <c r="GF244" s="113">
        <v>317</v>
      </c>
      <c r="GG244" s="96">
        <v>327</v>
      </c>
      <c r="GH244" s="96">
        <v>322</v>
      </c>
      <c r="GI244" s="103"/>
      <c r="GJ244" s="113">
        <v>326.5</v>
      </c>
      <c r="GK244" s="96">
        <v>336.5</v>
      </c>
      <c r="GL244" s="96">
        <v>331.5</v>
      </c>
      <c r="GM244" s="103"/>
      <c r="GN244" s="113">
        <v>312</v>
      </c>
      <c r="GO244" s="96">
        <v>322</v>
      </c>
      <c r="GP244" s="96">
        <v>317</v>
      </c>
      <c r="GQ244" s="103"/>
      <c r="GR244" s="80"/>
      <c r="GS244" s="93">
        <v>7</v>
      </c>
    </row>
    <row r="245" spans="1:201" ht="15.75" x14ac:dyDescent="0.25">
      <c r="A245">
        <v>7</v>
      </c>
      <c r="B245">
        <v>2014</v>
      </c>
      <c r="C245" s="87">
        <v>41838</v>
      </c>
      <c r="D245" s="150">
        <v>382</v>
      </c>
      <c r="E245" s="138">
        <v>392</v>
      </c>
      <c r="F245" s="128">
        <v>387</v>
      </c>
      <c r="G245" s="134">
        <v>-15</v>
      </c>
      <c r="H245" s="137">
        <v>460</v>
      </c>
      <c r="I245" s="138">
        <v>470</v>
      </c>
      <c r="J245" s="128">
        <v>465</v>
      </c>
      <c r="K245" s="134">
        <v>-10</v>
      </c>
      <c r="L245" s="137">
        <v>340</v>
      </c>
      <c r="M245" s="138">
        <v>350</v>
      </c>
      <c r="N245" s="128">
        <v>345</v>
      </c>
      <c r="O245" s="134" t="s">
        <v>5</v>
      </c>
      <c r="P245" s="137">
        <v>306</v>
      </c>
      <c r="Q245" s="138">
        <v>316</v>
      </c>
      <c r="R245" s="128">
        <v>311</v>
      </c>
      <c r="S245" s="134">
        <v>-18</v>
      </c>
      <c r="T245" s="137">
        <v>344</v>
      </c>
      <c r="U245" s="138">
        <v>354</v>
      </c>
      <c r="V245" s="128">
        <v>349</v>
      </c>
      <c r="W245" s="134">
        <v>-15.5</v>
      </c>
      <c r="X245" s="137">
        <v>346</v>
      </c>
      <c r="Y245" s="138">
        <v>256</v>
      </c>
      <c r="Z245" s="128">
        <v>301</v>
      </c>
      <c r="AA245" s="134">
        <v>-60</v>
      </c>
      <c r="AB245" s="137">
        <v>397</v>
      </c>
      <c r="AC245" s="138">
        <v>407</v>
      </c>
      <c r="AD245" s="128">
        <v>402</v>
      </c>
      <c r="AE245" s="134" t="s">
        <v>5</v>
      </c>
      <c r="AF245" s="137">
        <v>280</v>
      </c>
      <c r="AG245" s="138">
        <v>290</v>
      </c>
      <c r="AH245" s="128">
        <v>285</v>
      </c>
      <c r="AI245" s="134">
        <v>-12</v>
      </c>
      <c r="AJ245" s="137">
        <v>372</v>
      </c>
      <c r="AK245" s="138">
        <v>382</v>
      </c>
      <c r="AL245" s="128">
        <v>377</v>
      </c>
      <c r="AM245" s="134">
        <v>-18</v>
      </c>
      <c r="AN245" s="137">
        <v>368</v>
      </c>
      <c r="AO245" s="138">
        <v>378</v>
      </c>
      <c r="AP245" s="128">
        <v>373</v>
      </c>
      <c r="AQ245" s="134">
        <v>-10</v>
      </c>
      <c r="AR245" s="137">
        <v>357</v>
      </c>
      <c r="AS245" s="138">
        <v>367</v>
      </c>
      <c r="AT245" s="128">
        <v>362</v>
      </c>
      <c r="AU245" s="134" t="s">
        <v>5</v>
      </c>
      <c r="AV245" s="137">
        <v>328</v>
      </c>
      <c r="AW245" s="138">
        <v>338</v>
      </c>
      <c r="AX245" s="128">
        <v>333</v>
      </c>
      <c r="AY245" s="134">
        <v>-12</v>
      </c>
      <c r="AZ245" s="137">
        <v>238</v>
      </c>
      <c r="BA245" s="138">
        <v>248</v>
      </c>
      <c r="BB245" s="128">
        <v>243</v>
      </c>
      <c r="BC245" s="134">
        <v>-15</v>
      </c>
      <c r="BD245" s="137">
        <v>223</v>
      </c>
      <c r="BE245" s="138">
        <v>233</v>
      </c>
      <c r="BF245" s="128">
        <v>228</v>
      </c>
      <c r="BG245" s="134">
        <v>-13</v>
      </c>
      <c r="BH245" s="137">
        <v>395</v>
      </c>
      <c r="BI245" s="138">
        <v>405</v>
      </c>
      <c r="BJ245" s="128">
        <v>400</v>
      </c>
      <c r="BK245" s="134" t="s">
        <v>5</v>
      </c>
      <c r="BL245" s="137">
        <v>336</v>
      </c>
      <c r="BM245" s="138">
        <v>346</v>
      </c>
      <c r="BN245" s="128">
        <v>341</v>
      </c>
      <c r="BO245" s="134">
        <v>-5</v>
      </c>
      <c r="BP245" s="137">
        <v>249</v>
      </c>
      <c r="BQ245" s="138">
        <v>259</v>
      </c>
      <c r="BR245" s="128">
        <v>254</v>
      </c>
      <c r="BS245" s="134">
        <v>-15</v>
      </c>
      <c r="BT245" s="137">
        <v>232</v>
      </c>
      <c r="BU245" s="138">
        <v>242</v>
      </c>
      <c r="BV245" s="128">
        <v>237</v>
      </c>
      <c r="BW245" s="134">
        <v>-13</v>
      </c>
      <c r="BX245" s="137">
        <v>238</v>
      </c>
      <c r="BY245" s="138">
        <v>248</v>
      </c>
      <c r="BZ245" s="128">
        <v>243</v>
      </c>
      <c r="CA245" s="134">
        <v>-10</v>
      </c>
      <c r="CB245" s="137">
        <v>250</v>
      </c>
      <c r="CC245" s="138">
        <v>260</v>
      </c>
      <c r="CD245" s="128">
        <v>255</v>
      </c>
      <c r="CE245" s="134">
        <v>-5</v>
      </c>
      <c r="CF245" s="137">
        <v>243</v>
      </c>
      <c r="CG245" s="138">
        <v>253</v>
      </c>
      <c r="CH245" s="128">
        <v>248</v>
      </c>
      <c r="CI245" s="134">
        <v>-13</v>
      </c>
      <c r="CJ245" s="137">
        <v>218</v>
      </c>
      <c r="CK245" s="138">
        <v>228</v>
      </c>
      <c r="CL245" s="128">
        <v>223</v>
      </c>
      <c r="CM245" s="134">
        <v>-10</v>
      </c>
      <c r="CN245" s="137">
        <v>240</v>
      </c>
      <c r="CO245" s="138">
        <v>250</v>
      </c>
      <c r="CP245" s="128">
        <v>245</v>
      </c>
      <c r="CQ245" s="134">
        <v>-10</v>
      </c>
      <c r="CR245" s="137">
        <v>222</v>
      </c>
      <c r="CS245" s="138">
        <v>232</v>
      </c>
      <c r="CT245" s="128">
        <v>227</v>
      </c>
      <c r="CU245" s="134">
        <v>-25</v>
      </c>
      <c r="CV245" s="137">
        <v>267</v>
      </c>
      <c r="CW245" s="138">
        <v>277</v>
      </c>
      <c r="CX245" s="128">
        <v>272</v>
      </c>
      <c r="CY245" s="134">
        <v>-23</v>
      </c>
      <c r="CZ245" s="137">
        <v>260</v>
      </c>
      <c r="DA245" s="138">
        <v>270</v>
      </c>
      <c r="DB245" s="128">
        <v>265</v>
      </c>
      <c r="DC245" s="134">
        <v>-10</v>
      </c>
      <c r="DD245" s="137">
        <v>277</v>
      </c>
      <c r="DE245" s="138">
        <v>287</v>
      </c>
      <c r="DF245" s="128">
        <v>282</v>
      </c>
      <c r="DG245" s="134">
        <v>-10</v>
      </c>
      <c r="DH245" s="137">
        <v>240</v>
      </c>
      <c r="DI245" s="138">
        <v>250</v>
      </c>
      <c r="DJ245" s="128">
        <v>245</v>
      </c>
      <c r="DK245" s="134">
        <v>-5</v>
      </c>
      <c r="DL245" s="137">
        <v>237</v>
      </c>
      <c r="DM245" s="138">
        <v>247</v>
      </c>
      <c r="DN245" s="128">
        <v>242</v>
      </c>
      <c r="DO245" s="134">
        <v>-13</v>
      </c>
      <c r="DP245" s="137">
        <v>211</v>
      </c>
      <c r="DQ245" s="138">
        <v>221</v>
      </c>
      <c r="DR245" s="128">
        <v>216</v>
      </c>
      <c r="DS245" s="134">
        <v>-13</v>
      </c>
      <c r="DT245" s="137">
        <v>235</v>
      </c>
      <c r="DU245" s="138">
        <v>245</v>
      </c>
      <c r="DV245" s="128">
        <v>240</v>
      </c>
      <c r="DW245" s="134">
        <v>-10</v>
      </c>
      <c r="DX245" s="137">
        <v>226</v>
      </c>
      <c r="DY245" s="138">
        <v>236</v>
      </c>
      <c r="DZ245" s="128">
        <v>231</v>
      </c>
      <c r="EA245" s="134">
        <v>-5</v>
      </c>
      <c r="EB245" s="137">
        <v>273</v>
      </c>
      <c r="EC245" s="138">
        <v>283</v>
      </c>
      <c r="ED245" s="128">
        <v>278</v>
      </c>
      <c r="EE245" s="134">
        <v>-6</v>
      </c>
      <c r="EF245" s="137">
        <v>254</v>
      </c>
      <c r="EG245" s="138">
        <v>264</v>
      </c>
      <c r="EH245" s="128">
        <v>259</v>
      </c>
      <c r="EI245" s="134">
        <v>-2</v>
      </c>
      <c r="EJ245" s="137">
        <v>273</v>
      </c>
      <c r="EK245" s="138">
        <v>283</v>
      </c>
      <c r="EL245" s="128">
        <v>278</v>
      </c>
      <c r="EM245" s="134">
        <v>-5</v>
      </c>
      <c r="EN245" s="137">
        <v>219</v>
      </c>
      <c r="EO245" s="138">
        <v>229</v>
      </c>
      <c r="EP245" s="128">
        <v>224</v>
      </c>
      <c r="EQ245" s="134">
        <v>-3.5</v>
      </c>
      <c r="ER245" s="137">
        <v>230</v>
      </c>
      <c r="ES245" s="138">
        <v>240</v>
      </c>
      <c r="ET245" s="128">
        <v>235</v>
      </c>
      <c r="EU245" s="134">
        <v>-11</v>
      </c>
      <c r="EV245" s="137">
        <v>231</v>
      </c>
      <c r="EW245" s="138">
        <v>241</v>
      </c>
      <c r="EX245" s="128">
        <v>236</v>
      </c>
      <c r="EY245" s="134">
        <v>-9</v>
      </c>
      <c r="EZ245" s="137">
        <v>230</v>
      </c>
      <c r="FA245" s="138">
        <v>240</v>
      </c>
      <c r="FB245" s="128">
        <v>235</v>
      </c>
      <c r="FC245" s="134">
        <v>-10</v>
      </c>
      <c r="FD245" s="137">
        <v>173</v>
      </c>
      <c r="FE245" s="138">
        <v>183</v>
      </c>
      <c r="FF245" s="128">
        <v>178</v>
      </c>
      <c r="FG245" s="134">
        <v>-5</v>
      </c>
      <c r="FH245" s="137">
        <v>304</v>
      </c>
      <c r="FI245" s="138">
        <v>314</v>
      </c>
      <c r="FJ245" s="128">
        <v>309</v>
      </c>
      <c r="FK245" s="134">
        <v>-20</v>
      </c>
      <c r="FL245" s="137">
        <v>275</v>
      </c>
      <c r="FM245" s="138">
        <v>285</v>
      </c>
      <c r="FN245" s="128">
        <v>280</v>
      </c>
      <c r="FO245" s="134">
        <v>-15</v>
      </c>
      <c r="FP245" s="137">
        <v>285</v>
      </c>
      <c r="FQ245" s="138">
        <v>295</v>
      </c>
      <c r="FR245" s="128">
        <v>290</v>
      </c>
      <c r="FS245" s="134">
        <v>-20</v>
      </c>
      <c r="FT245" s="135">
        <v>275</v>
      </c>
      <c r="FU245" s="136">
        <v>285</v>
      </c>
      <c r="FV245" s="95">
        <v>280</v>
      </c>
      <c r="FW245" s="134">
        <v>-20</v>
      </c>
      <c r="FX245" s="137">
        <v>228</v>
      </c>
      <c r="FY245" s="138">
        <v>238</v>
      </c>
      <c r="FZ245" s="128">
        <v>233</v>
      </c>
      <c r="GA245" s="134">
        <v>-2</v>
      </c>
      <c r="GB245" s="137">
        <v>330</v>
      </c>
      <c r="GC245" s="138">
        <v>340</v>
      </c>
      <c r="GD245" s="128">
        <v>335</v>
      </c>
      <c r="GE245" s="134">
        <v>-13</v>
      </c>
      <c r="GF245" s="137">
        <v>312</v>
      </c>
      <c r="GG245" s="138">
        <v>322</v>
      </c>
      <c r="GH245" s="128">
        <v>317</v>
      </c>
      <c r="GI245" s="134">
        <v>-10</v>
      </c>
      <c r="GJ245" s="137">
        <v>324</v>
      </c>
      <c r="GK245" s="138">
        <v>334</v>
      </c>
      <c r="GL245" s="128">
        <v>329</v>
      </c>
      <c r="GM245" s="134">
        <v>-5</v>
      </c>
      <c r="GN245" s="137">
        <v>312</v>
      </c>
      <c r="GO245" s="138">
        <v>322</v>
      </c>
      <c r="GP245" s="128">
        <v>317</v>
      </c>
      <c r="GQ245" s="134" t="s">
        <v>5</v>
      </c>
      <c r="GR245" s="80"/>
      <c r="GS245" s="93">
        <v>7</v>
      </c>
    </row>
    <row r="246" spans="1:201" ht="15.75" x14ac:dyDescent="0.25">
      <c r="A246">
        <v>7</v>
      </c>
      <c r="B246">
        <v>2014</v>
      </c>
      <c r="C246" s="87">
        <v>41845</v>
      </c>
      <c r="D246" s="150">
        <v>377</v>
      </c>
      <c r="E246" s="138">
        <v>387</v>
      </c>
      <c r="F246" s="128">
        <v>382</v>
      </c>
      <c r="G246" s="134">
        <v>-5</v>
      </c>
      <c r="H246" s="137">
        <v>451</v>
      </c>
      <c r="I246" s="138">
        <v>461</v>
      </c>
      <c r="J246" s="128">
        <v>456</v>
      </c>
      <c r="K246" s="134">
        <v>-9</v>
      </c>
      <c r="L246" s="137">
        <v>340</v>
      </c>
      <c r="M246" s="138">
        <v>350</v>
      </c>
      <c r="N246" s="128">
        <v>345</v>
      </c>
      <c r="O246" s="134" t="s">
        <v>5</v>
      </c>
      <c r="P246" s="137">
        <v>313</v>
      </c>
      <c r="Q246" s="138">
        <v>323</v>
      </c>
      <c r="R246" s="128">
        <v>318</v>
      </c>
      <c r="S246" s="134">
        <v>7</v>
      </c>
      <c r="T246" s="137">
        <v>333</v>
      </c>
      <c r="U246" s="138">
        <v>343</v>
      </c>
      <c r="V246" s="128">
        <v>338</v>
      </c>
      <c r="W246" s="134">
        <v>-11</v>
      </c>
      <c r="X246" s="137">
        <v>337</v>
      </c>
      <c r="Y246" s="138">
        <v>347</v>
      </c>
      <c r="Z246" s="128">
        <v>342</v>
      </c>
      <c r="AA246" s="134">
        <v>41</v>
      </c>
      <c r="AB246" s="137">
        <v>397</v>
      </c>
      <c r="AC246" s="138">
        <v>407</v>
      </c>
      <c r="AD246" s="128">
        <v>402</v>
      </c>
      <c r="AE246" s="134" t="s">
        <v>5</v>
      </c>
      <c r="AF246" s="137">
        <v>285</v>
      </c>
      <c r="AG246" s="138">
        <v>295</v>
      </c>
      <c r="AH246" s="128">
        <v>290</v>
      </c>
      <c r="AI246" s="134">
        <v>5</v>
      </c>
      <c r="AJ246" s="137">
        <v>361</v>
      </c>
      <c r="AK246" s="138">
        <v>371</v>
      </c>
      <c r="AL246" s="128">
        <v>366</v>
      </c>
      <c r="AM246" s="134">
        <v>-11</v>
      </c>
      <c r="AN246" s="137">
        <v>359</v>
      </c>
      <c r="AO246" s="138">
        <v>369</v>
      </c>
      <c r="AP246" s="128">
        <v>364</v>
      </c>
      <c r="AQ246" s="134">
        <v>-9</v>
      </c>
      <c r="AR246" s="137">
        <v>357</v>
      </c>
      <c r="AS246" s="138">
        <v>367</v>
      </c>
      <c r="AT246" s="128">
        <v>362</v>
      </c>
      <c r="AU246" s="134" t="s">
        <v>5</v>
      </c>
      <c r="AV246" s="137">
        <v>333</v>
      </c>
      <c r="AW246" s="138">
        <v>343</v>
      </c>
      <c r="AX246" s="128">
        <v>338</v>
      </c>
      <c r="AY246" s="134">
        <v>5</v>
      </c>
      <c r="AZ246" s="137">
        <v>228</v>
      </c>
      <c r="BA246" s="138">
        <v>238</v>
      </c>
      <c r="BB246" s="128">
        <v>233</v>
      </c>
      <c r="BC246" s="134">
        <v>-10</v>
      </c>
      <c r="BD246" s="137">
        <v>213</v>
      </c>
      <c r="BE246" s="138">
        <v>223</v>
      </c>
      <c r="BF246" s="128">
        <v>218</v>
      </c>
      <c r="BG246" s="134">
        <v>-10</v>
      </c>
      <c r="BH246" s="137">
        <v>395</v>
      </c>
      <c r="BI246" s="138">
        <v>405</v>
      </c>
      <c r="BJ246" s="128">
        <v>400</v>
      </c>
      <c r="BK246" s="134" t="s">
        <v>5</v>
      </c>
      <c r="BL246" s="137">
        <v>328</v>
      </c>
      <c r="BM246" s="138">
        <v>338</v>
      </c>
      <c r="BN246" s="128">
        <v>333</v>
      </c>
      <c r="BO246" s="134">
        <v>-8</v>
      </c>
      <c r="BP246" s="137">
        <v>249</v>
      </c>
      <c r="BQ246" s="138">
        <v>259</v>
      </c>
      <c r="BR246" s="128">
        <v>254</v>
      </c>
      <c r="BS246" s="134" t="s">
        <v>5</v>
      </c>
      <c r="BT246" s="137">
        <v>232</v>
      </c>
      <c r="BU246" s="138">
        <v>242</v>
      </c>
      <c r="BV246" s="128">
        <v>237</v>
      </c>
      <c r="BW246" s="134" t="s">
        <v>5</v>
      </c>
      <c r="BX246" s="137">
        <v>233</v>
      </c>
      <c r="BY246" s="138">
        <v>243</v>
      </c>
      <c r="BZ246" s="128">
        <v>238</v>
      </c>
      <c r="CA246" s="134">
        <v>-5</v>
      </c>
      <c r="CB246" s="137">
        <v>240</v>
      </c>
      <c r="CC246" s="138">
        <v>250</v>
      </c>
      <c r="CD246" s="128">
        <v>245</v>
      </c>
      <c r="CE246" s="134">
        <v>-10</v>
      </c>
      <c r="CF246" s="137">
        <v>246</v>
      </c>
      <c r="CG246" s="138">
        <v>256</v>
      </c>
      <c r="CH246" s="128">
        <v>251</v>
      </c>
      <c r="CI246" s="134">
        <v>3</v>
      </c>
      <c r="CJ246" s="137">
        <v>218</v>
      </c>
      <c r="CK246" s="138">
        <v>228</v>
      </c>
      <c r="CL246" s="128">
        <v>223</v>
      </c>
      <c r="CM246" s="134" t="s">
        <v>5</v>
      </c>
      <c r="CN246" s="137">
        <v>240</v>
      </c>
      <c r="CO246" s="138">
        <v>250</v>
      </c>
      <c r="CP246" s="128">
        <v>245</v>
      </c>
      <c r="CQ246" s="134" t="s">
        <v>5</v>
      </c>
      <c r="CR246" s="137">
        <v>222</v>
      </c>
      <c r="CS246" s="138">
        <v>232</v>
      </c>
      <c r="CT246" s="128">
        <v>227</v>
      </c>
      <c r="CU246" s="134" t="s">
        <v>5</v>
      </c>
      <c r="CV246" s="137">
        <v>280</v>
      </c>
      <c r="CW246" s="138">
        <v>290</v>
      </c>
      <c r="CX246" s="128">
        <v>285</v>
      </c>
      <c r="CY246" s="134">
        <v>13</v>
      </c>
      <c r="CZ246" s="137">
        <v>260</v>
      </c>
      <c r="DA246" s="138">
        <v>270</v>
      </c>
      <c r="DB246" s="128">
        <v>265</v>
      </c>
      <c r="DC246" s="134" t="s">
        <v>5</v>
      </c>
      <c r="DD246" s="137">
        <v>277</v>
      </c>
      <c r="DE246" s="138">
        <v>287</v>
      </c>
      <c r="DF246" s="128">
        <v>282</v>
      </c>
      <c r="DG246" s="134" t="s">
        <v>5</v>
      </c>
      <c r="DH246" s="137">
        <v>240</v>
      </c>
      <c r="DI246" s="138">
        <v>250</v>
      </c>
      <c r="DJ246" s="128">
        <v>245</v>
      </c>
      <c r="DK246" s="134" t="s">
        <v>5</v>
      </c>
      <c r="DL246" s="137">
        <v>240</v>
      </c>
      <c r="DM246" s="138">
        <v>250</v>
      </c>
      <c r="DN246" s="128">
        <v>245</v>
      </c>
      <c r="DO246" s="134">
        <v>3</v>
      </c>
      <c r="DP246" s="137">
        <v>211</v>
      </c>
      <c r="DQ246" s="138">
        <v>221</v>
      </c>
      <c r="DR246" s="128">
        <v>216</v>
      </c>
      <c r="DS246" s="134" t="s">
        <v>5</v>
      </c>
      <c r="DT246" s="137">
        <v>235</v>
      </c>
      <c r="DU246" s="138">
        <v>245</v>
      </c>
      <c r="DV246" s="128">
        <v>240</v>
      </c>
      <c r="DW246" s="134" t="s">
        <v>5</v>
      </c>
      <c r="DX246" s="137">
        <v>226</v>
      </c>
      <c r="DY246" s="138">
        <v>236</v>
      </c>
      <c r="DZ246" s="128">
        <v>231</v>
      </c>
      <c r="EA246" s="134" t="s">
        <v>5</v>
      </c>
      <c r="EB246" s="137">
        <v>284</v>
      </c>
      <c r="EC246" s="138">
        <v>294</v>
      </c>
      <c r="ED246" s="128">
        <v>289</v>
      </c>
      <c r="EE246" s="134">
        <v>11</v>
      </c>
      <c r="EF246" s="137">
        <v>253</v>
      </c>
      <c r="EG246" s="138">
        <v>263</v>
      </c>
      <c r="EH246" s="128">
        <v>258</v>
      </c>
      <c r="EI246" s="134">
        <v>-1</v>
      </c>
      <c r="EJ246" s="137">
        <v>278</v>
      </c>
      <c r="EK246" s="138">
        <v>288</v>
      </c>
      <c r="EL246" s="128">
        <v>283</v>
      </c>
      <c r="EM246" s="134">
        <v>5</v>
      </c>
      <c r="EN246" s="137">
        <v>220</v>
      </c>
      <c r="EO246" s="138">
        <v>225</v>
      </c>
      <c r="EP246" s="128">
        <v>222.5</v>
      </c>
      <c r="EQ246" s="134">
        <v>-1.5</v>
      </c>
      <c r="ER246" s="137">
        <v>236</v>
      </c>
      <c r="ES246" s="138">
        <v>246</v>
      </c>
      <c r="ET246" s="128">
        <v>241</v>
      </c>
      <c r="EU246" s="134">
        <v>6</v>
      </c>
      <c r="EV246" s="137">
        <v>226</v>
      </c>
      <c r="EW246" s="138">
        <v>236</v>
      </c>
      <c r="EX246" s="128">
        <v>231</v>
      </c>
      <c r="EY246" s="134">
        <v>-5</v>
      </c>
      <c r="EZ246" s="137">
        <v>230</v>
      </c>
      <c r="FA246" s="138">
        <v>240</v>
      </c>
      <c r="FB246" s="128">
        <v>235</v>
      </c>
      <c r="FC246" s="134" t="s">
        <v>5</v>
      </c>
      <c r="FD246" s="137">
        <v>168</v>
      </c>
      <c r="FE246" s="138">
        <v>178</v>
      </c>
      <c r="FF246" s="128">
        <v>173</v>
      </c>
      <c r="FG246" s="134">
        <v>-5</v>
      </c>
      <c r="FH246" s="137">
        <v>304</v>
      </c>
      <c r="FI246" s="138">
        <v>314</v>
      </c>
      <c r="FJ246" s="128">
        <v>309</v>
      </c>
      <c r="FK246" s="134" t="s">
        <v>5</v>
      </c>
      <c r="FL246" s="137">
        <v>275</v>
      </c>
      <c r="FM246" s="138">
        <v>285</v>
      </c>
      <c r="FN246" s="128">
        <v>280</v>
      </c>
      <c r="FO246" s="134" t="s">
        <v>5</v>
      </c>
      <c r="FP246" s="137">
        <v>270</v>
      </c>
      <c r="FQ246" s="138">
        <v>280</v>
      </c>
      <c r="FR246" s="128">
        <v>275</v>
      </c>
      <c r="FS246" s="134">
        <v>-15</v>
      </c>
      <c r="FT246" s="135">
        <v>270</v>
      </c>
      <c r="FU246" s="136">
        <v>280</v>
      </c>
      <c r="FV246" s="95">
        <v>275</v>
      </c>
      <c r="FW246" s="134">
        <v>-5</v>
      </c>
      <c r="FX246" s="137">
        <v>230</v>
      </c>
      <c r="FY246" s="138">
        <v>240</v>
      </c>
      <c r="FZ246" s="128">
        <v>235</v>
      </c>
      <c r="GA246" s="134">
        <v>2</v>
      </c>
      <c r="GB246" s="137">
        <v>333</v>
      </c>
      <c r="GC246" s="138">
        <v>343</v>
      </c>
      <c r="GD246" s="128">
        <v>338</v>
      </c>
      <c r="GE246" s="134">
        <v>3</v>
      </c>
      <c r="GF246" s="137">
        <v>312</v>
      </c>
      <c r="GG246" s="138">
        <v>322</v>
      </c>
      <c r="GH246" s="128">
        <v>317</v>
      </c>
      <c r="GI246" s="134" t="s">
        <v>5</v>
      </c>
      <c r="GJ246" s="137">
        <v>327</v>
      </c>
      <c r="GK246" s="138">
        <v>337</v>
      </c>
      <c r="GL246" s="128">
        <v>332</v>
      </c>
      <c r="GM246" s="134">
        <v>3</v>
      </c>
      <c r="GN246" s="137">
        <v>312</v>
      </c>
      <c r="GO246" s="138">
        <v>322</v>
      </c>
      <c r="GP246" s="128">
        <v>317</v>
      </c>
      <c r="GQ246" s="134" t="s">
        <v>5</v>
      </c>
      <c r="GR246" s="80"/>
      <c r="GS246" s="93">
        <v>7</v>
      </c>
    </row>
    <row r="247" spans="1:201" ht="15.75" x14ac:dyDescent="0.25">
      <c r="A247">
        <v>8</v>
      </c>
      <c r="B247">
        <v>2014</v>
      </c>
      <c r="C247" s="87">
        <v>41852</v>
      </c>
      <c r="D247" s="150">
        <v>373</v>
      </c>
      <c r="E247" s="138">
        <v>383</v>
      </c>
      <c r="F247" s="128">
        <v>378</v>
      </c>
      <c r="G247" s="134">
        <v>-4</v>
      </c>
      <c r="H247" s="137">
        <v>441</v>
      </c>
      <c r="I247" s="138">
        <v>451</v>
      </c>
      <c r="J247" s="128">
        <v>446</v>
      </c>
      <c r="K247" s="134">
        <v>-10</v>
      </c>
      <c r="L247" s="137">
        <v>340</v>
      </c>
      <c r="M247" s="138">
        <v>350</v>
      </c>
      <c r="N247" s="128">
        <v>345</v>
      </c>
      <c r="O247" s="134" t="s">
        <v>5</v>
      </c>
      <c r="P247" s="137">
        <v>304</v>
      </c>
      <c r="Q247" s="138">
        <v>314</v>
      </c>
      <c r="R247" s="128">
        <v>309</v>
      </c>
      <c r="S247" s="134">
        <v>-9</v>
      </c>
      <c r="T247" s="137">
        <v>329</v>
      </c>
      <c r="U247" s="138">
        <v>339</v>
      </c>
      <c r="V247" s="128">
        <v>334</v>
      </c>
      <c r="W247" s="134">
        <v>-4</v>
      </c>
      <c r="X247" s="137">
        <v>325</v>
      </c>
      <c r="Y247" s="138">
        <v>335</v>
      </c>
      <c r="Z247" s="128">
        <v>330</v>
      </c>
      <c r="AA247" s="134">
        <v>-12</v>
      </c>
      <c r="AB247" s="137">
        <v>397</v>
      </c>
      <c r="AC247" s="138">
        <v>407</v>
      </c>
      <c r="AD247" s="128">
        <v>402</v>
      </c>
      <c r="AE247" s="134" t="s">
        <v>5</v>
      </c>
      <c r="AF247" s="137">
        <v>285</v>
      </c>
      <c r="AG247" s="138">
        <v>295</v>
      </c>
      <c r="AH247" s="128">
        <v>290</v>
      </c>
      <c r="AI247" s="134" t="s">
        <v>5</v>
      </c>
      <c r="AJ247" s="137">
        <v>357</v>
      </c>
      <c r="AK247" s="138">
        <v>367</v>
      </c>
      <c r="AL247" s="128">
        <v>362</v>
      </c>
      <c r="AM247" s="134">
        <v>-4</v>
      </c>
      <c r="AN247" s="137">
        <v>347</v>
      </c>
      <c r="AO247" s="138">
        <v>357</v>
      </c>
      <c r="AP247" s="128">
        <v>352</v>
      </c>
      <c r="AQ247" s="134">
        <v>-12</v>
      </c>
      <c r="AR247" s="137">
        <v>357</v>
      </c>
      <c r="AS247" s="138">
        <v>367</v>
      </c>
      <c r="AT247" s="128">
        <v>362</v>
      </c>
      <c r="AU247" s="134" t="s">
        <v>5</v>
      </c>
      <c r="AV247" s="137">
        <v>333</v>
      </c>
      <c r="AW247" s="138">
        <v>343</v>
      </c>
      <c r="AX247" s="128">
        <v>338</v>
      </c>
      <c r="AY247" s="134" t="s">
        <v>5</v>
      </c>
      <c r="AZ247" s="137">
        <v>228</v>
      </c>
      <c r="BA247" s="138">
        <v>238</v>
      </c>
      <c r="BB247" s="128">
        <v>233</v>
      </c>
      <c r="BC247" s="134" t="s">
        <v>5</v>
      </c>
      <c r="BD247" s="137">
        <v>210</v>
      </c>
      <c r="BE247" s="138">
        <v>220</v>
      </c>
      <c r="BF247" s="128">
        <v>215</v>
      </c>
      <c r="BG247" s="134">
        <v>-3</v>
      </c>
      <c r="BH247" s="137">
        <v>395</v>
      </c>
      <c r="BI247" s="138">
        <v>405</v>
      </c>
      <c r="BJ247" s="128">
        <v>400</v>
      </c>
      <c r="BK247" s="134" t="s">
        <v>5</v>
      </c>
      <c r="BL247" s="137">
        <v>318</v>
      </c>
      <c r="BM247" s="138">
        <v>328</v>
      </c>
      <c r="BN247" s="128">
        <v>323</v>
      </c>
      <c r="BO247" s="134">
        <v>-10</v>
      </c>
      <c r="BP247" s="137">
        <v>249</v>
      </c>
      <c r="BQ247" s="138">
        <v>259</v>
      </c>
      <c r="BR247" s="128">
        <v>254</v>
      </c>
      <c r="BS247" s="134" t="s">
        <v>5</v>
      </c>
      <c r="BT247" s="137">
        <v>229</v>
      </c>
      <c r="BU247" s="138">
        <v>239</v>
      </c>
      <c r="BV247" s="128">
        <v>234</v>
      </c>
      <c r="BW247" s="134">
        <v>-3</v>
      </c>
      <c r="BX247" s="137">
        <v>243</v>
      </c>
      <c r="BY247" s="138">
        <v>253</v>
      </c>
      <c r="BZ247" s="128">
        <v>248</v>
      </c>
      <c r="CA247" s="134">
        <v>10</v>
      </c>
      <c r="CB247" s="137">
        <v>225</v>
      </c>
      <c r="CC247" s="138">
        <v>235</v>
      </c>
      <c r="CD247" s="128">
        <v>230</v>
      </c>
      <c r="CE247" s="134">
        <v>-15</v>
      </c>
      <c r="CF247" s="137">
        <v>246</v>
      </c>
      <c r="CG247" s="138">
        <v>256</v>
      </c>
      <c r="CH247" s="128">
        <v>251</v>
      </c>
      <c r="CI247" s="134" t="s">
        <v>5</v>
      </c>
      <c r="CJ247" s="137">
        <v>215</v>
      </c>
      <c r="CK247" s="138">
        <v>225</v>
      </c>
      <c r="CL247" s="128">
        <v>220</v>
      </c>
      <c r="CM247" s="134">
        <v>-3</v>
      </c>
      <c r="CN247" s="137">
        <v>233</v>
      </c>
      <c r="CO247" s="138">
        <v>243</v>
      </c>
      <c r="CP247" s="128">
        <v>238</v>
      </c>
      <c r="CQ247" s="134">
        <v>-7</v>
      </c>
      <c r="CR247" s="137">
        <v>222</v>
      </c>
      <c r="CS247" s="138">
        <v>232</v>
      </c>
      <c r="CT247" s="128">
        <v>227</v>
      </c>
      <c r="CU247" s="134" t="s">
        <v>5</v>
      </c>
      <c r="CV247" s="137">
        <v>280</v>
      </c>
      <c r="CW247" s="138">
        <v>290</v>
      </c>
      <c r="CX247" s="128">
        <v>285</v>
      </c>
      <c r="CY247" s="134" t="s">
        <v>5</v>
      </c>
      <c r="CZ247" s="137">
        <v>257</v>
      </c>
      <c r="DA247" s="138">
        <v>267</v>
      </c>
      <c r="DB247" s="128">
        <v>262</v>
      </c>
      <c r="DC247" s="134">
        <v>-3</v>
      </c>
      <c r="DD247" s="137">
        <v>270</v>
      </c>
      <c r="DE247" s="138">
        <v>280</v>
      </c>
      <c r="DF247" s="128">
        <v>275</v>
      </c>
      <c r="DG247" s="134">
        <v>-7</v>
      </c>
      <c r="DH247" s="137">
        <v>240</v>
      </c>
      <c r="DI247" s="138">
        <v>250</v>
      </c>
      <c r="DJ247" s="128">
        <v>245</v>
      </c>
      <c r="DK247" s="134" t="s">
        <v>5</v>
      </c>
      <c r="DL247" s="137">
        <v>240</v>
      </c>
      <c r="DM247" s="138">
        <v>250</v>
      </c>
      <c r="DN247" s="128">
        <v>245</v>
      </c>
      <c r="DO247" s="134" t="s">
        <v>5</v>
      </c>
      <c r="DP247" s="137">
        <v>208</v>
      </c>
      <c r="DQ247" s="138">
        <v>218</v>
      </c>
      <c r="DR247" s="128">
        <v>213</v>
      </c>
      <c r="DS247" s="134">
        <v>-3</v>
      </c>
      <c r="DT247" s="137">
        <v>228</v>
      </c>
      <c r="DU247" s="138">
        <v>238</v>
      </c>
      <c r="DV247" s="128">
        <v>233</v>
      </c>
      <c r="DW247" s="134">
        <v>-7</v>
      </c>
      <c r="DX247" s="137">
        <v>226</v>
      </c>
      <c r="DY247" s="138">
        <v>236</v>
      </c>
      <c r="DZ247" s="128">
        <v>231</v>
      </c>
      <c r="EA247" s="134" t="s">
        <v>5</v>
      </c>
      <c r="EB247" s="137">
        <v>276</v>
      </c>
      <c r="EC247" s="138">
        <v>286</v>
      </c>
      <c r="ED247" s="128">
        <v>281</v>
      </c>
      <c r="EE247" s="134">
        <v>-8</v>
      </c>
      <c r="EF247" s="137">
        <v>248</v>
      </c>
      <c r="EG247" s="138">
        <v>258</v>
      </c>
      <c r="EH247" s="128">
        <v>253</v>
      </c>
      <c r="EI247" s="134">
        <v>-5</v>
      </c>
      <c r="EJ247" s="137">
        <v>270</v>
      </c>
      <c r="EK247" s="138">
        <v>280</v>
      </c>
      <c r="EL247" s="128">
        <v>275</v>
      </c>
      <c r="EM247" s="134">
        <v>-8</v>
      </c>
      <c r="EN247" s="137">
        <v>220</v>
      </c>
      <c r="EO247" s="138">
        <v>225</v>
      </c>
      <c r="EP247" s="128">
        <v>222.5</v>
      </c>
      <c r="EQ247" s="134" t="s">
        <v>5</v>
      </c>
      <c r="ER247" s="137">
        <v>225</v>
      </c>
      <c r="ES247" s="138">
        <v>235</v>
      </c>
      <c r="ET247" s="128">
        <v>230</v>
      </c>
      <c r="EU247" s="134">
        <v>-11</v>
      </c>
      <c r="EV247" s="137">
        <v>205</v>
      </c>
      <c r="EW247" s="138">
        <v>215</v>
      </c>
      <c r="EX247" s="128">
        <v>210</v>
      </c>
      <c r="EY247" s="134">
        <v>-21</v>
      </c>
      <c r="EZ247" s="137">
        <v>218</v>
      </c>
      <c r="FA247" s="138">
        <v>228</v>
      </c>
      <c r="FB247" s="128">
        <v>223</v>
      </c>
      <c r="FC247" s="134">
        <v>-12</v>
      </c>
      <c r="FD247" s="137">
        <v>168</v>
      </c>
      <c r="FE247" s="138">
        <v>178</v>
      </c>
      <c r="FF247" s="128">
        <v>173</v>
      </c>
      <c r="FG247" s="134" t="s">
        <v>5</v>
      </c>
      <c r="FH247" s="137">
        <v>304</v>
      </c>
      <c r="FI247" s="138">
        <v>314</v>
      </c>
      <c r="FJ247" s="128">
        <v>309</v>
      </c>
      <c r="FK247" s="134" t="s">
        <v>5</v>
      </c>
      <c r="FL247" s="137">
        <v>280</v>
      </c>
      <c r="FM247" s="138">
        <v>290</v>
      </c>
      <c r="FN247" s="128">
        <v>285</v>
      </c>
      <c r="FO247" s="134">
        <v>5</v>
      </c>
      <c r="FP247" s="137">
        <v>285</v>
      </c>
      <c r="FQ247" s="138">
        <v>295</v>
      </c>
      <c r="FR247" s="128">
        <v>290</v>
      </c>
      <c r="FS247" s="134">
        <v>15</v>
      </c>
      <c r="FT247" s="135">
        <v>270</v>
      </c>
      <c r="FU247" s="136">
        <v>280</v>
      </c>
      <c r="FV247" s="95">
        <v>275</v>
      </c>
      <c r="FW247" s="134" t="s">
        <v>5</v>
      </c>
      <c r="FX247" s="137">
        <v>230</v>
      </c>
      <c r="FY247" s="138">
        <v>240</v>
      </c>
      <c r="FZ247" s="128">
        <v>235</v>
      </c>
      <c r="GA247" s="134" t="s">
        <v>5</v>
      </c>
      <c r="GB247" s="137">
        <v>333</v>
      </c>
      <c r="GC247" s="138">
        <v>343</v>
      </c>
      <c r="GD247" s="128">
        <v>338</v>
      </c>
      <c r="GE247" s="134" t="s">
        <v>5</v>
      </c>
      <c r="GF247" s="137">
        <v>309</v>
      </c>
      <c r="GG247" s="138">
        <v>319</v>
      </c>
      <c r="GH247" s="128">
        <v>314</v>
      </c>
      <c r="GI247" s="134">
        <v>-3</v>
      </c>
      <c r="GJ247" s="137">
        <v>320</v>
      </c>
      <c r="GK247" s="138">
        <v>330</v>
      </c>
      <c r="GL247" s="128">
        <v>325</v>
      </c>
      <c r="GM247" s="134">
        <v>-7</v>
      </c>
      <c r="GN247" s="137">
        <v>302</v>
      </c>
      <c r="GO247" s="138">
        <v>312</v>
      </c>
      <c r="GP247" s="128">
        <v>307</v>
      </c>
      <c r="GQ247" s="134">
        <v>-10</v>
      </c>
      <c r="GR247" s="80"/>
      <c r="GS247" s="93">
        <v>8</v>
      </c>
    </row>
    <row r="248" spans="1:201" ht="15.75" x14ac:dyDescent="0.25">
      <c r="A248">
        <v>8</v>
      </c>
      <c r="B248">
        <v>2014</v>
      </c>
      <c r="C248" s="87">
        <v>41859</v>
      </c>
      <c r="D248" s="149">
        <v>375</v>
      </c>
      <c r="E248" s="136">
        <v>385</v>
      </c>
      <c r="F248" s="128">
        <v>380</v>
      </c>
      <c r="G248" s="134">
        <v>2</v>
      </c>
      <c r="H248" s="135">
        <v>440</v>
      </c>
      <c r="I248" s="136">
        <v>450</v>
      </c>
      <c r="J248" s="128">
        <v>445</v>
      </c>
      <c r="K248" s="134">
        <v>-1</v>
      </c>
      <c r="L248" s="135">
        <v>340</v>
      </c>
      <c r="M248" s="136">
        <v>350</v>
      </c>
      <c r="N248" s="128">
        <v>345</v>
      </c>
      <c r="O248" s="134" t="s">
        <v>5</v>
      </c>
      <c r="P248" s="135">
        <v>309</v>
      </c>
      <c r="Q248" s="136">
        <v>319</v>
      </c>
      <c r="R248" s="128">
        <v>314</v>
      </c>
      <c r="S248" s="134">
        <v>5</v>
      </c>
      <c r="T248" s="135">
        <v>327</v>
      </c>
      <c r="U248" s="136">
        <v>337</v>
      </c>
      <c r="V248" s="128">
        <v>332</v>
      </c>
      <c r="W248" s="134">
        <v>-2</v>
      </c>
      <c r="X248" s="135">
        <v>324</v>
      </c>
      <c r="Y248" s="136">
        <v>335</v>
      </c>
      <c r="Z248" s="128">
        <v>329.5</v>
      </c>
      <c r="AA248" s="134">
        <v>-0.5</v>
      </c>
      <c r="AB248" s="135">
        <v>397</v>
      </c>
      <c r="AC248" s="136">
        <v>407</v>
      </c>
      <c r="AD248" s="128">
        <v>402</v>
      </c>
      <c r="AE248" s="134" t="s">
        <v>5</v>
      </c>
      <c r="AF248" s="135">
        <v>286</v>
      </c>
      <c r="AG248" s="136">
        <v>296</v>
      </c>
      <c r="AH248" s="128">
        <v>291</v>
      </c>
      <c r="AI248" s="134">
        <v>1</v>
      </c>
      <c r="AJ248" s="135">
        <v>355</v>
      </c>
      <c r="AK248" s="136">
        <v>365</v>
      </c>
      <c r="AL248" s="128">
        <v>360</v>
      </c>
      <c r="AM248" s="134">
        <v>-2</v>
      </c>
      <c r="AN248" s="135">
        <v>346</v>
      </c>
      <c r="AO248" s="136">
        <v>356</v>
      </c>
      <c r="AP248" s="128">
        <v>351</v>
      </c>
      <c r="AQ248" s="134">
        <v>-1</v>
      </c>
      <c r="AR248" s="135">
        <v>367</v>
      </c>
      <c r="AS248" s="136">
        <v>377</v>
      </c>
      <c r="AT248" s="128">
        <v>372</v>
      </c>
      <c r="AU248" s="134">
        <v>10</v>
      </c>
      <c r="AV248" s="135">
        <v>334</v>
      </c>
      <c r="AW248" s="136">
        <v>344</v>
      </c>
      <c r="AX248" s="128">
        <v>339</v>
      </c>
      <c r="AY248" s="134">
        <v>1</v>
      </c>
      <c r="AZ248" s="135">
        <v>225</v>
      </c>
      <c r="BA248" s="136">
        <v>235</v>
      </c>
      <c r="BB248" s="128">
        <v>230</v>
      </c>
      <c r="BC248" s="134">
        <v>-3</v>
      </c>
      <c r="BD248" s="135">
        <v>210</v>
      </c>
      <c r="BE248" s="136">
        <v>220</v>
      </c>
      <c r="BF248" s="128">
        <v>215</v>
      </c>
      <c r="BG248" s="134" t="s">
        <v>5</v>
      </c>
      <c r="BH248" s="135">
        <v>400</v>
      </c>
      <c r="BI248" s="136">
        <v>410</v>
      </c>
      <c r="BJ248" s="128">
        <v>405</v>
      </c>
      <c r="BK248" s="134">
        <v>5</v>
      </c>
      <c r="BL248" s="135">
        <v>316</v>
      </c>
      <c r="BM248" s="136">
        <v>326</v>
      </c>
      <c r="BN248" s="128">
        <v>321</v>
      </c>
      <c r="BO248" s="134">
        <v>-2</v>
      </c>
      <c r="BP248" s="135">
        <v>246</v>
      </c>
      <c r="BQ248" s="136">
        <v>256</v>
      </c>
      <c r="BR248" s="128">
        <v>251</v>
      </c>
      <c r="BS248" s="134">
        <v>-3</v>
      </c>
      <c r="BT248" s="135">
        <v>229</v>
      </c>
      <c r="BU248" s="136">
        <v>239</v>
      </c>
      <c r="BV248" s="128">
        <v>234</v>
      </c>
      <c r="BW248" s="134" t="s">
        <v>5</v>
      </c>
      <c r="BX248" s="135">
        <v>238</v>
      </c>
      <c r="BY248" s="136">
        <v>248</v>
      </c>
      <c r="BZ248" s="128">
        <v>243</v>
      </c>
      <c r="CA248" s="134">
        <v>-5</v>
      </c>
      <c r="CB248" s="135">
        <v>225</v>
      </c>
      <c r="CC248" s="136">
        <v>235</v>
      </c>
      <c r="CD248" s="128">
        <v>230</v>
      </c>
      <c r="CE248" s="134" t="s">
        <v>5</v>
      </c>
      <c r="CF248" s="135">
        <v>243</v>
      </c>
      <c r="CG248" s="136">
        <v>253</v>
      </c>
      <c r="CH248" s="128">
        <v>248</v>
      </c>
      <c r="CI248" s="134">
        <v>-3</v>
      </c>
      <c r="CJ248" s="135">
        <v>215</v>
      </c>
      <c r="CK248" s="136">
        <v>225</v>
      </c>
      <c r="CL248" s="128">
        <v>220</v>
      </c>
      <c r="CM248" s="134" t="s">
        <v>5</v>
      </c>
      <c r="CN248" s="135">
        <v>233</v>
      </c>
      <c r="CO248" s="136">
        <v>243</v>
      </c>
      <c r="CP248" s="128">
        <v>238</v>
      </c>
      <c r="CQ248" s="134" t="s">
        <v>5</v>
      </c>
      <c r="CR248" s="135">
        <v>217</v>
      </c>
      <c r="CS248" s="136">
        <v>227</v>
      </c>
      <c r="CT248" s="128">
        <v>222</v>
      </c>
      <c r="CU248" s="134">
        <v>-5</v>
      </c>
      <c r="CV248" s="135">
        <v>277</v>
      </c>
      <c r="CW248" s="136">
        <v>287</v>
      </c>
      <c r="CX248" s="128">
        <v>282</v>
      </c>
      <c r="CY248" s="134">
        <v>-3</v>
      </c>
      <c r="CZ248" s="135">
        <v>257</v>
      </c>
      <c r="DA248" s="136">
        <v>267</v>
      </c>
      <c r="DB248" s="128">
        <v>262</v>
      </c>
      <c r="DC248" s="134" t="s">
        <v>5</v>
      </c>
      <c r="DD248" s="135">
        <v>270</v>
      </c>
      <c r="DE248" s="136">
        <v>280</v>
      </c>
      <c r="DF248" s="128">
        <v>275</v>
      </c>
      <c r="DG248" s="134" t="s">
        <v>5</v>
      </c>
      <c r="DH248" s="135">
        <v>235</v>
      </c>
      <c r="DI248" s="136">
        <v>245</v>
      </c>
      <c r="DJ248" s="128">
        <v>240</v>
      </c>
      <c r="DK248" s="134">
        <v>-5</v>
      </c>
      <c r="DL248" s="135">
        <v>237</v>
      </c>
      <c r="DM248" s="136">
        <v>247</v>
      </c>
      <c r="DN248" s="128">
        <v>242</v>
      </c>
      <c r="DO248" s="134">
        <v>-3</v>
      </c>
      <c r="DP248" s="135">
        <v>208</v>
      </c>
      <c r="DQ248" s="136">
        <v>218</v>
      </c>
      <c r="DR248" s="128">
        <v>213</v>
      </c>
      <c r="DS248" s="134" t="s">
        <v>5</v>
      </c>
      <c r="DT248" s="135">
        <v>228</v>
      </c>
      <c r="DU248" s="136">
        <v>238</v>
      </c>
      <c r="DV248" s="128">
        <v>233</v>
      </c>
      <c r="DW248" s="134" t="s">
        <v>5</v>
      </c>
      <c r="DX248" s="135">
        <v>221</v>
      </c>
      <c r="DY248" s="136">
        <v>231</v>
      </c>
      <c r="DZ248" s="128">
        <v>226</v>
      </c>
      <c r="EA248" s="134">
        <v>-5</v>
      </c>
      <c r="EB248" s="135">
        <v>276</v>
      </c>
      <c r="EC248" s="136">
        <v>286</v>
      </c>
      <c r="ED248" s="128">
        <v>281</v>
      </c>
      <c r="EE248" s="134" t="s">
        <v>5</v>
      </c>
      <c r="EF248" s="135">
        <v>243</v>
      </c>
      <c r="EG248" s="136">
        <v>253</v>
      </c>
      <c r="EH248" s="128">
        <v>248</v>
      </c>
      <c r="EI248" s="134">
        <v>-5</v>
      </c>
      <c r="EJ248" s="135">
        <v>270</v>
      </c>
      <c r="EK248" s="136">
        <v>280</v>
      </c>
      <c r="EL248" s="128">
        <v>275</v>
      </c>
      <c r="EM248" s="134" t="s">
        <v>5</v>
      </c>
      <c r="EN248" s="135">
        <v>215</v>
      </c>
      <c r="EO248" s="136">
        <v>225</v>
      </c>
      <c r="EP248" s="128">
        <v>220</v>
      </c>
      <c r="EQ248" s="134">
        <v>-2.5</v>
      </c>
      <c r="ER248" s="135">
        <v>227</v>
      </c>
      <c r="ES248" s="136">
        <v>237</v>
      </c>
      <c r="ET248" s="128">
        <v>232</v>
      </c>
      <c r="EU248" s="134">
        <v>2</v>
      </c>
      <c r="EV248" s="135">
        <v>200</v>
      </c>
      <c r="EW248" s="136">
        <v>210</v>
      </c>
      <c r="EX248" s="128">
        <v>205</v>
      </c>
      <c r="EY248" s="134">
        <v>-5</v>
      </c>
      <c r="EZ248" s="135">
        <v>238</v>
      </c>
      <c r="FA248" s="136">
        <v>248</v>
      </c>
      <c r="FB248" s="128">
        <v>243</v>
      </c>
      <c r="FC248" s="134">
        <v>20</v>
      </c>
      <c r="FD248" s="135">
        <v>198</v>
      </c>
      <c r="FE248" s="136">
        <v>208</v>
      </c>
      <c r="FF248" s="128">
        <v>203</v>
      </c>
      <c r="FG248" s="134">
        <v>30</v>
      </c>
      <c r="FH248" s="135">
        <v>294</v>
      </c>
      <c r="FI248" s="136">
        <v>305</v>
      </c>
      <c r="FJ248" s="128">
        <v>299.5</v>
      </c>
      <c r="FK248" s="134">
        <v>-9.5</v>
      </c>
      <c r="FL248" s="135">
        <v>280</v>
      </c>
      <c r="FM248" s="136">
        <v>290</v>
      </c>
      <c r="FN248" s="128">
        <v>285</v>
      </c>
      <c r="FO248" s="134" t="s">
        <v>5</v>
      </c>
      <c r="FP248" s="135">
        <v>285</v>
      </c>
      <c r="FQ248" s="136">
        <v>295</v>
      </c>
      <c r="FR248" s="128">
        <v>290</v>
      </c>
      <c r="FS248" s="134" t="s">
        <v>5</v>
      </c>
      <c r="FT248" s="135">
        <v>295</v>
      </c>
      <c r="FU248" s="136">
        <v>305</v>
      </c>
      <c r="FV248" s="95">
        <v>300</v>
      </c>
      <c r="FW248" s="134">
        <v>25</v>
      </c>
      <c r="FX248" s="135">
        <v>232</v>
      </c>
      <c r="FY248" s="136">
        <v>242</v>
      </c>
      <c r="FZ248" s="128">
        <v>237</v>
      </c>
      <c r="GA248" s="134">
        <v>2</v>
      </c>
      <c r="GB248" s="135">
        <v>330</v>
      </c>
      <c r="GC248" s="136">
        <v>340</v>
      </c>
      <c r="GD248" s="128">
        <v>335</v>
      </c>
      <c r="GE248" s="134">
        <v>-3</v>
      </c>
      <c r="GF248" s="135">
        <v>309</v>
      </c>
      <c r="GG248" s="136">
        <v>319</v>
      </c>
      <c r="GH248" s="128">
        <v>314</v>
      </c>
      <c r="GI248" s="134" t="s">
        <v>5</v>
      </c>
      <c r="GJ248" s="135">
        <v>320</v>
      </c>
      <c r="GK248" s="136">
        <v>330</v>
      </c>
      <c r="GL248" s="128">
        <v>325</v>
      </c>
      <c r="GM248" s="134" t="s">
        <v>5</v>
      </c>
      <c r="GN248" s="135">
        <v>297</v>
      </c>
      <c r="GO248" s="136">
        <v>307</v>
      </c>
      <c r="GP248" s="128">
        <v>302</v>
      </c>
      <c r="GQ248" s="134">
        <v>-5</v>
      </c>
      <c r="GR248" s="78"/>
      <c r="GS248" s="93">
        <v>8</v>
      </c>
    </row>
    <row r="249" spans="1:201" ht="15.75" x14ac:dyDescent="0.25">
      <c r="A249">
        <v>8</v>
      </c>
      <c r="B249">
        <v>2014</v>
      </c>
      <c r="C249" s="87">
        <v>41866</v>
      </c>
      <c r="D249" s="149">
        <v>385</v>
      </c>
      <c r="E249" s="136">
        <v>395</v>
      </c>
      <c r="F249" s="128">
        <v>390</v>
      </c>
      <c r="G249" s="134">
        <v>10</v>
      </c>
      <c r="H249" s="135">
        <v>446</v>
      </c>
      <c r="I249" s="136">
        <v>456</v>
      </c>
      <c r="J249" s="128">
        <v>451</v>
      </c>
      <c r="K249" s="134">
        <v>6</v>
      </c>
      <c r="L249" s="135">
        <v>335</v>
      </c>
      <c r="M249" s="136">
        <v>345</v>
      </c>
      <c r="N249" s="128">
        <v>340</v>
      </c>
      <c r="O249" s="134">
        <v>-5</v>
      </c>
      <c r="P249" s="135">
        <v>319</v>
      </c>
      <c r="Q249" s="136">
        <v>329</v>
      </c>
      <c r="R249" s="128">
        <v>324</v>
      </c>
      <c r="S249" s="134">
        <v>10</v>
      </c>
      <c r="T249" s="135">
        <v>335</v>
      </c>
      <c r="U249" s="136">
        <v>345</v>
      </c>
      <c r="V249" s="128">
        <v>340</v>
      </c>
      <c r="W249" s="134">
        <v>8</v>
      </c>
      <c r="X249" s="135">
        <v>330</v>
      </c>
      <c r="Y249" s="136">
        <v>340</v>
      </c>
      <c r="Z249" s="128">
        <v>335</v>
      </c>
      <c r="AA249" s="134">
        <v>5.5</v>
      </c>
      <c r="AB249" s="135">
        <v>392</v>
      </c>
      <c r="AC249" s="136">
        <v>402</v>
      </c>
      <c r="AD249" s="128">
        <v>397</v>
      </c>
      <c r="AE249" s="134">
        <v>-5</v>
      </c>
      <c r="AF249" s="135">
        <v>289</v>
      </c>
      <c r="AG249" s="136">
        <v>299</v>
      </c>
      <c r="AH249" s="128">
        <v>294</v>
      </c>
      <c r="AI249" s="134">
        <v>3</v>
      </c>
      <c r="AJ249" s="135">
        <v>363</v>
      </c>
      <c r="AK249" s="136">
        <v>373</v>
      </c>
      <c r="AL249" s="128">
        <v>368</v>
      </c>
      <c r="AM249" s="134">
        <v>8</v>
      </c>
      <c r="AN249" s="135">
        <v>352</v>
      </c>
      <c r="AO249" s="136">
        <v>362</v>
      </c>
      <c r="AP249" s="128">
        <v>357</v>
      </c>
      <c r="AQ249" s="134">
        <v>6</v>
      </c>
      <c r="AR249" s="135">
        <v>362</v>
      </c>
      <c r="AS249" s="136">
        <v>372</v>
      </c>
      <c r="AT249" s="128">
        <v>367</v>
      </c>
      <c r="AU249" s="134">
        <v>-5</v>
      </c>
      <c r="AV249" s="135">
        <v>337</v>
      </c>
      <c r="AW249" s="136">
        <v>347</v>
      </c>
      <c r="AX249" s="128">
        <v>342</v>
      </c>
      <c r="AY249" s="134">
        <v>3</v>
      </c>
      <c r="AZ249" s="135">
        <v>235</v>
      </c>
      <c r="BA249" s="136">
        <v>245</v>
      </c>
      <c r="BB249" s="128">
        <v>240</v>
      </c>
      <c r="BC249" s="134">
        <v>10</v>
      </c>
      <c r="BD249" s="135">
        <v>212</v>
      </c>
      <c r="BE249" s="136">
        <v>222</v>
      </c>
      <c r="BF249" s="128">
        <v>217</v>
      </c>
      <c r="BG249" s="134">
        <v>2</v>
      </c>
      <c r="BH249" s="135">
        <v>395</v>
      </c>
      <c r="BI249" s="136">
        <v>405</v>
      </c>
      <c r="BJ249" s="128">
        <v>400</v>
      </c>
      <c r="BK249" s="134">
        <v>-5</v>
      </c>
      <c r="BL249" s="135">
        <v>320</v>
      </c>
      <c r="BM249" s="136">
        <v>330</v>
      </c>
      <c r="BN249" s="128">
        <v>325</v>
      </c>
      <c r="BO249" s="134">
        <v>4</v>
      </c>
      <c r="BP249" s="135">
        <v>256</v>
      </c>
      <c r="BQ249" s="136">
        <v>266</v>
      </c>
      <c r="BR249" s="128">
        <v>261</v>
      </c>
      <c r="BS249" s="134">
        <v>10</v>
      </c>
      <c r="BT249" s="135">
        <v>235</v>
      </c>
      <c r="BU249" s="136">
        <v>245</v>
      </c>
      <c r="BV249" s="128">
        <v>240</v>
      </c>
      <c r="BW249" s="134">
        <v>6</v>
      </c>
      <c r="BX249" s="135">
        <v>248</v>
      </c>
      <c r="BY249" s="136">
        <v>258</v>
      </c>
      <c r="BZ249" s="128">
        <v>253</v>
      </c>
      <c r="CA249" s="134">
        <v>10</v>
      </c>
      <c r="CB249" s="135">
        <v>230</v>
      </c>
      <c r="CC249" s="136">
        <v>240</v>
      </c>
      <c r="CD249" s="128">
        <v>235</v>
      </c>
      <c r="CE249" s="134">
        <v>5</v>
      </c>
      <c r="CF249" s="135">
        <v>250</v>
      </c>
      <c r="CG249" s="136">
        <v>260</v>
      </c>
      <c r="CH249" s="128">
        <v>255</v>
      </c>
      <c r="CI249" s="134">
        <v>7</v>
      </c>
      <c r="CJ249" s="135">
        <v>221</v>
      </c>
      <c r="CK249" s="136">
        <v>231</v>
      </c>
      <c r="CL249" s="128">
        <v>226</v>
      </c>
      <c r="CM249" s="134">
        <v>6</v>
      </c>
      <c r="CN249" s="135">
        <v>238</v>
      </c>
      <c r="CO249" s="136">
        <v>248</v>
      </c>
      <c r="CP249" s="128">
        <v>243</v>
      </c>
      <c r="CQ249" s="134">
        <v>5</v>
      </c>
      <c r="CR249" s="135">
        <v>227</v>
      </c>
      <c r="CS249" s="136">
        <v>237</v>
      </c>
      <c r="CT249" s="128">
        <v>232</v>
      </c>
      <c r="CU249" s="134">
        <v>10</v>
      </c>
      <c r="CV249" s="135">
        <v>284</v>
      </c>
      <c r="CW249" s="136">
        <v>294</v>
      </c>
      <c r="CX249" s="128">
        <v>289</v>
      </c>
      <c r="CY249" s="134">
        <v>7</v>
      </c>
      <c r="CZ249" s="135">
        <v>263</v>
      </c>
      <c r="DA249" s="136">
        <v>273</v>
      </c>
      <c r="DB249" s="128">
        <v>268</v>
      </c>
      <c r="DC249" s="134">
        <v>6</v>
      </c>
      <c r="DD249" s="135">
        <v>275</v>
      </c>
      <c r="DE249" s="136">
        <v>285</v>
      </c>
      <c r="DF249" s="128">
        <v>280</v>
      </c>
      <c r="DG249" s="134">
        <v>5</v>
      </c>
      <c r="DH249" s="135">
        <v>245</v>
      </c>
      <c r="DI249" s="136">
        <v>255</v>
      </c>
      <c r="DJ249" s="128">
        <v>250</v>
      </c>
      <c r="DK249" s="134">
        <v>10</v>
      </c>
      <c r="DL249" s="135">
        <v>244</v>
      </c>
      <c r="DM249" s="136">
        <v>254</v>
      </c>
      <c r="DN249" s="128">
        <v>249</v>
      </c>
      <c r="DO249" s="134">
        <v>7</v>
      </c>
      <c r="DP249" s="135">
        <v>214</v>
      </c>
      <c r="DQ249" s="136">
        <v>224</v>
      </c>
      <c r="DR249" s="128">
        <v>219</v>
      </c>
      <c r="DS249" s="134">
        <v>6</v>
      </c>
      <c r="DT249" s="135">
        <v>233</v>
      </c>
      <c r="DU249" s="136">
        <v>243</v>
      </c>
      <c r="DV249" s="128">
        <v>238</v>
      </c>
      <c r="DW249" s="134">
        <v>5</v>
      </c>
      <c r="DX249" s="135">
        <v>231</v>
      </c>
      <c r="DY249" s="136">
        <v>241</v>
      </c>
      <c r="DZ249" s="128">
        <v>236</v>
      </c>
      <c r="EA249" s="134">
        <v>10</v>
      </c>
      <c r="EB249" s="135">
        <v>281</v>
      </c>
      <c r="EC249" s="136">
        <v>291</v>
      </c>
      <c r="ED249" s="128">
        <v>286</v>
      </c>
      <c r="EE249" s="134">
        <v>5</v>
      </c>
      <c r="EF249" s="135">
        <v>249</v>
      </c>
      <c r="EG249" s="136">
        <v>259</v>
      </c>
      <c r="EH249" s="128">
        <v>254</v>
      </c>
      <c r="EI249" s="134">
        <v>6</v>
      </c>
      <c r="EJ249" s="135">
        <v>275</v>
      </c>
      <c r="EK249" s="136">
        <v>285</v>
      </c>
      <c r="EL249" s="128">
        <v>280</v>
      </c>
      <c r="EM249" s="134">
        <v>5</v>
      </c>
      <c r="EN249" s="135">
        <v>225</v>
      </c>
      <c r="EO249" s="136">
        <v>235</v>
      </c>
      <c r="EP249" s="128">
        <v>230</v>
      </c>
      <c r="EQ249" s="134">
        <v>10</v>
      </c>
      <c r="ER249" s="135">
        <v>231</v>
      </c>
      <c r="ES249" s="136">
        <v>241</v>
      </c>
      <c r="ET249" s="128">
        <v>236</v>
      </c>
      <c r="EU249" s="134">
        <v>4</v>
      </c>
      <c r="EV249" s="135">
        <v>206</v>
      </c>
      <c r="EW249" s="136">
        <v>216</v>
      </c>
      <c r="EX249" s="128">
        <v>211</v>
      </c>
      <c r="EY249" s="134">
        <v>6</v>
      </c>
      <c r="EZ249" s="135">
        <v>248</v>
      </c>
      <c r="FA249" s="136">
        <v>258</v>
      </c>
      <c r="FB249" s="128">
        <v>253</v>
      </c>
      <c r="FC249" s="134">
        <v>10</v>
      </c>
      <c r="FD249" s="135">
        <v>203</v>
      </c>
      <c r="FE249" s="136">
        <v>213</v>
      </c>
      <c r="FF249" s="128">
        <v>208</v>
      </c>
      <c r="FG249" s="134">
        <v>5</v>
      </c>
      <c r="FH249" s="135">
        <v>304</v>
      </c>
      <c r="FI249" s="136">
        <v>314</v>
      </c>
      <c r="FJ249" s="128">
        <v>309</v>
      </c>
      <c r="FK249" s="134">
        <v>9.5</v>
      </c>
      <c r="FL249" s="135">
        <v>280</v>
      </c>
      <c r="FM249" s="136">
        <v>290</v>
      </c>
      <c r="FN249" s="128">
        <v>285</v>
      </c>
      <c r="FO249" s="134" t="s">
        <v>5</v>
      </c>
      <c r="FP249" s="135">
        <v>295</v>
      </c>
      <c r="FQ249" s="136">
        <v>305</v>
      </c>
      <c r="FR249" s="128">
        <v>300</v>
      </c>
      <c r="FS249" s="134">
        <v>10</v>
      </c>
      <c r="FT249" s="135">
        <v>295</v>
      </c>
      <c r="FU249" s="136">
        <v>305</v>
      </c>
      <c r="FV249" s="95">
        <v>300</v>
      </c>
      <c r="FW249" s="134" t="s">
        <v>5</v>
      </c>
      <c r="FX249" s="135">
        <v>240</v>
      </c>
      <c r="FY249" s="136">
        <v>250</v>
      </c>
      <c r="FZ249" s="128">
        <v>245</v>
      </c>
      <c r="GA249" s="134">
        <v>8</v>
      </c>
      <c r="GB249" s="135">
        <v>337</v>
      </c>
      <c r="GC249" s="136">
        <v>347</v>
      </c>
      <c r="GD249" s="128">
        <v>342</v>
      </c>
      <c r="GE249" s="134">
        <v>7</v>
      </c>
      <c r="GF249" s="135">
        <v>315</v>
      </c>
      <c r="GG249" s="136">
        <v>325</v>
      </c>
      <c r="GH249" s="128">
        <v>320</v>
      </c>
      <c r="GI249" s="134">
        <v>6</v>
      </c>
      <c r="GJ249" s="135">
        <v>325</v>
      </c>
      <c r="GK249" s="136">
        <v>335</v>
      </c>
      <c r="GL249" s="128">
        <v>330</v>
      </c>
      <c r="GM249" s="134">
        <v>5</v>
      </c>
      <c r="GN249" s="135">
        <v>307</v>
      </c>
      <c r="GO249" s="136">
        <v>317</v>
      </c>
      <c r="GP249" s="128">
        <v>312</v>
      </c>
      <c r="GQ249" s="134">
        <v>10</v>
      </c>
      <c r="GR249" s="78"/>
      <c r="GS249" s="93">
        <v>8</v>
      </c>
    </row>
    <row r="250" spans="1:201" ht="15.75" x14ac:dyDescent="0.25">
      <c r="A250">
        <v>8</v>
      </c>
      <c r="B250">
        <v>2014</v>
      </c>
      <c r="C250" s="87">
        <v>41873</v>
      </c>
      <c r="D250" s="149">
        <v>375</v>
      </c>
      <c r="E250" s="136">
        <v>385</v>
      </c>
      <c r="F250" s="128">
        <v>380</v>
      </c>
      <c r="G250" s="134">
        <v>-10</v>
      </c>
      <c r="H250" s="135">
        <v>441</v>
      </c>
      <c r="I250" s="136">
        <v>451</v>
      </c>
      <c r="J250" s="128">
        <v>446</v>
      </c>
      <c r="K250" s="134">
        <v>-5</v>
      </c>
      <c r="L250" s="135">
        <v>335</v>
      </c>
      <c r="M250" s="136">
        <v>345</v>
      </c>
      <c r="N250" s="128">
        <v>340</v>
      </c>
      <c r="O250" s="134" t="s">
        <v>5</v>
      </c>
      <c r="P250" s="135">
        <v>289</v>
      </c>
      <c r="Q250" s="136">
        <v>299</v>
      </c>
      <c r="R250" s="128">
        <v>294</v>
      </c>
      <c r="S250" s="134">
        <v>-30</v>
      </c>
      <c r="T250" s="135">
        <v>324</v>
      </c>
      <c r="U250" s="136">
        <v>334</v>
      </c>
      <c r="V250" s="128">
        <v>329</v>
      </c>
      <c r="W250" s="134">
        <v>-11</v>
      </c>
      <c r="X250" s="135">
        <v>325</v>
      </c>
      <c r="Y250" s="136">
        <v>335</v>
      </c>
      <c r="Z250" s="128">
        <v>330</v>
      </c>
      <c r="AA250" s="134">
        <v>-5</v>
      </c>
      <c r="AB250" s="135">
        <v>392</v>
      </c>
      <c r="AC250" s="136">
        <v>402</v>
      </c>
      <c r="AD250" s="128">
        <v>397</v>
      </c>
      <c r="AE250" s="134" t="s">
        <v>5</v>
      </c>
      <c r="AF250" s="135">
        <v>279</v>
      </c>
      <c r="AG250" s="136">
        <v>289</v>
      </c>
      <c r="AH250" s="128">
        <v>284</v>
      </c>
      <c r="AI250" s="134">
        <v>-10</v>
      </c>
      <c r="AJ250" s="135">
        <v>352</v>
      </c>
      <c r="AK250" s="136">
        <v>362</v>
      </c>
      <c r="AL250" s="128">
        <v>357</v>
      </c>
      <c r="AM250" s="134">
        <v>-11</v>
      </c>
      <c r="AN250" s="135">
        <v>347</v>
      </c>
      <c r="AO250" s="136">
        <v>357</v>
      </c>
      <c r="AP250" s="128">
        <v>352</v>
      </c>
      <c r="AQ250" s="134">
        <v>-5</v>
      </c>
      <c r="AR250" s="135">
        <v>362</v>
      </c>
      <c r="AS250" s="136">
        <v>372</v>
      </c>
      <c r="AT250" s="128">
        <v>367</v>
      </c>
      <c r="AU250" s="134" t="s">
        <v>5</v>
      </c>
      <c r="AV250" s="135">
        <v>327</v>
      </c>
      <c r="AW250" s="136">
        <v>337</v>
      </c>
      <c r="AX250" s="128">
        <v>332</v>
      </c>
      <c r="AY250" s="134">
        <v>-10</v>
      </c>
      <c r="AZ250" s="135">
        <v>230</v>
      </c>
      <c r="BA250" s="136">
        <v>240</v>
      </c>
      <c r="BB250" s="128">
        <v>235</v>
      </c>
      <c r="BC250" s="134">
        <v>-5</v>
      </c>
      <c r="BD250" s="135">
        <v>207</v>
      </c>
      <c r="BE250" s="136">
        <v>217</v>
      </c>
      <c r="BF250" s="128">
        <v>212</v>
      </c>
      <c r="BG250" s="134">
        <v>-5</v>
      </c>
      <c r="BH250" s="135">
        <v>290</v>
      </c>
      <c r="BI250" s="136">
        <v>300</v>
      </c>
      <c r="BJ250" s="128">
        <v>295</v>
      </c>
      <c r="BK250" s="134">
        <v>-105</v>
      </c>
      <c r="BL250" s="135">
        <v>310</v>
      </c>
      <c r="BM250" s="136">
        <v>320</v>
      </c>
      <c r="BN250" s="128">
        <v>315</v>
      </c>
      <c r="BO250" s="134">
        <v>-10</v>
      </c>
      <c r="BP250" s="135">
        <v>251</v>
      </c>
      <c r="BQ250" s="136">
        <v>261</v>
      </c>
      <c r="BR250" s="128">
        <v>256</v>
      </c>
      <c r="BS250" s="134">
        <v>-5</v>
      </c>
      <c r="BT250" s="135">
        <v>230</v>
      </c>
      <c r="BU250" s="136">
        <v>240</v>
      </c>
      <c r="BV250" s="128">
        <v>235</v>
      </c>
      <c r="BW250" s="134">
        <v>-5</v>
      </c>
      <c r="BX250" s="135">
        <v>243</v>
      </c>
      <c r="BY250" s="136">
        <v>253</v>
      </c>
      <c r="BZ250" s="128">
        <v>248</v>
      </c>
      <c r="CA250" s="134">
        <v>-5</v>
      </c>
      <c r="CB250" s="135">
        <v>225</v>
      </c>
      <c r="CC250" s="136">
        <v>235</v>
      </c>
      <c r="CD250" s="128">
        <v>230</v>
      </c>
      <c r="CE250" s="134">
        <v>-5</v>
      </c>
      <c r="CF250" s="135">
        <v>239</v>
      </c>
      <c r="CG250" s="136">
        <v>249</v>
      </c>
      <c r="CH250" s="128">
        <v>244</v>
      </c>
      <c r="CI250" s="134">
        <v>-11</v>
      </c>
      <c r="CJ250" s="135">
        <v>212</v>
      </c>
      <c r="CK250" s="136">
        <v>222</v>
      </c>
      <c r="CL250" s="128">
        <v>217</v>
      </c>
      <c r="CM250" s="134">
        <v>-9</v>
      </c>
      <c r="CN250" s="135">
        <v>231</v>
      </c>
      <c r="CO250" s="136">
        <v>241</v>
      </c>
      <c r="CP250" s="128">
        <v>236</v>
      </c>
      <c r="CQ250" s="134">
        <v>-7</v>
      </c>
      <c r="CR250" s="135">
        <v>217</v>
      </c>
      <c r="CS250" s="136">
        <v>227</v>
      </c>
      <c r="CT250" s="128">
        <v>222</v>
      </c>
      <c r="CU250" s="134">
        <v>-10</v>
      </c>
      <c r="CV250" s="135">
        <v>280</v>
      </c>
      <c r="CW250" s="136">
        <v>290</v>
      </c>
      <c r="CX250" s="128">
        <v>285</v>
      </c>
      <c r="CY250" s="134">
        <v>-4</v>
      </c>
      <c r="CZ250" s="135">
        <v>260</v>
      </c>
      <c r="DA250" s="136">
        <v>270</v>
      </c>
      <c r="DB250" s="128">
        <v>265</v>
      </c>
      <c r="DC250" s="134">
        <v>-3</v>
      </c>
      <c r="DD250" s="135">
        <v>273</v>
      </c>
      <c r="DE250" s="136">
        <v>283</v>
      </c>
      <c r="DF250" s="128">
        <v>278</v>
      </c>
      <c r="DG250" s="134">
        <v>-2</v>
      </c>
      <c r="DH250" s="135">
        <v>245</v>
      </c>
      <c r="DI250" s="136">
        <v>255</v>
      </c>
      <c r="DJ250" s="128">
        <v>250</v>
      </c>
      <c r="DK250" s="134" t="s">
        <v>5</v>
      </c>
      <c r="DL250" s="135">
        <v>240</v>
      </c>
      <c r="DM250" s="136">
        <v>250</v>
      </c>
      <c r="DN250" s="128">
        <v>245</v>
      </c>
      <c r="DO250" s="134">
        <v>-4</v>
      </c>
      <c r="DP250" s="135">
        <v>211</v>
      </c>
      <c r="DQ250" s="136">
        <v>221</v>
      </c>
      <c r="DR250" s="128">
        <v>216</v>
      </c>
      <c r="DS250" s="134">
        <v>-3</v>
      </c>
      <c r="DT250" s="135">
        <v>231</v>
      </c>
      <c r="DU250" s="136">
        <v>241</v>
      </c>
      <c r="DV250" s="128">
        <v>236</v>
      </c>
      <c r="DW250" s="134">
        <v>-2</v>
      </c>
      <c r="DX250" s="135">
        <v>241</v>
      </c>
      <c r="DY250" s="136">
        <v>251</v>
      </c>
      <c r="DZ250" s="128">
        <v>246</v>
      </c>
      <c r="EA250" s="134">
        <v>10</v>
      </c>
      <c r="EB250" s="135">
        <v>288</v>
      </c>
      <c r="EC250" s="136">
        <v>298</v>
      </c>
      <c r="ED250" s="128">
        <v>293</v>
      </c>
      <c r="EE250" s="134">
        <v>7</v>
      </c>
      <c r="EF250" s="135">
        <v>244</v>
      </c>
      <c r="EG250" s="136">
        <v>259</v>
      </c>
      <c r="EH250" s="128">
        <v>251.5</v>
      </c>
      <c r="EI250" s="134">
        <v>-2.5</v>
      </c>
      <c r="EJ250" s="135">
        <v>270</v>
      </c>
      <c r="EK250" s="136">
        <v>280</v>
      </c>
      <c r="EL250" s="128">
        <v>275</v>
      </c>
      <c r="EM250" s="134">
        <v>-5</v>
      </c>
      <c r="EN250" s="135">
        <v>220</v>
      </c>
      <c r="EO250" s="136">
        <v>230</v>
      </c>
      <c r="EP250" s="128">
        <v>225</v>
      </c>
      <c r="EQ250" s="134">
        <v>-5</v>
      </c>
      <c r="ER250" s="135">
        <v>238</v>
      </c>
      <c r="ES250" s="136">
        <v>248</v>
      </c>
      <c r="ET250" s="128">
        <v>243</v>
      </c>
      <c r="EU250" s="134">
        <v>7</v>
      </c>
      <c r="EV250" s="135">
        <v>201</v>
      </c>
      <c r="EW250" s="136">
        <v>211</v>
      </c>
      <c r="EX250" s="128">
        <v>206</v>
      </c>
      <c r="EY250" s="134">
        <v>-5</v>
      </c>
      <c r="EZ250" s="135">
        <v>243</v>
      </c>
      <c r="FA250" s="136">
        <v>253</v>
      </c>
      <c r="FB250" s="128">
        <v>248</v>
      </c>
      <c r="FC250" s="134">
        <v>-5</v>
      </c>
      <c r="FD250" s="135">
        <v>198</v>
      </c>
      <c r="FE250" s="136">
        <v>208</v>
      </c>
      <c r="FF250" s="128">
        <v>203</v>
      </c>
      <c r="FG250" s="134">
        <v>-5</v>
      </c>
      <c r="FH250" s="135">
        <v>304</v>
      </c>
      <c r="FI250" s="136">
        <v>314</v>
      </c>
      <c r="FJ250" s="128">
        <v>309</v>
      </c>
      <c r="FK250" s="134" t="s">
        <v>5</v>
      </c>
      <c r="FL250" s="135">
        <v>280</v>
      </c>
      <c r="FM250" s="136">
        <v>290</v>
      </c>
      <c r="FN250" s="128">
        <v>285</v>
      </c>
      <c r="FO250" s="134" t="s">
        <v>5</v>
      </c>
      <c r="FP250" s="135">
        <v>285</v>
      </c>
      <c r="FQ250" s="136">
        <v>295</v>
      </c>
      <c r="FR250" s="128">
        <v>290</v>
      </c>
      <c r="FS250" s="134">
        <v>-10</v>
      </c>
      <c r="FT250" s="135">
        <v>295</v>
      </c>
      <c r="FU250" s="136">
        <v>305</v>
      </c>
      <c r="FV250" s="95">
        <v>300</v>
      </c>
      <c r="FW250" s="134" t="s">
        <v>5</v>
      </c>
      <c r="FX250" s="135">
        <v>230</v>
      </c>
      <c r="FY250" s="136">
        <v>240</v>
      </c>
      <c r="FZ250" s="128">
        <v>235</v>
      </c>
      <c r="GA250" s="134">
        <v>-10</v>
      </c>
      <c r="GB250" s="135">
        <v>333</v>
      </c>
      <c r="GC250" s="136">
        <v>343</v>
      </c>
      <c r="GD250" s="128">
        <v>338</v>
      </c>
      <c r="GE250" s="134">
        <v>-4</v>
      </c>
      <c r="GF250" s="135">
        <v>312</v>
      </c>
      <c r="GG250" s="136">
        <v>322</v>
      </c>
      <c r="GH250" s="128">
        <v>317</v>
      </c>
      <c r="GI250" s="134">
        <v>-3</v>
      </c>
      <c r="GJ250" s="135">
        <v>323</v>
      </c>
      <c r="GK250" s="136">
        <v>333</v>
      </c>
      <c r="GL250" s="128">
        <v>328</v>
      </c>
      <c r="GM250" s="134">
        <v>-2</v>
      </c>
      <c r="GN250" s="135">
        <v>307</v>
      </c>
      <c r="GO250" s="136">
        <v>317</v>
      </c>
      <c r="GP250" s="128">
        <v>312</v>
      </c>
      <c r="GQ250" s="134" t="s">
        <v>5</v>
      </c>
      <c r="GR250" s="78"/>
      <c r="GS250" s="93">
        <v>8</v>
      </c>
    </row>
    <row r="251" spans="1:201" ht="15.75" x14ac:dyDescent="0.25">
      <c r="A251">
        <v>8</v>
      </c>
      <c r="B251">
        <v>2014</v>
      </c>
      <c r="C251" s="87">
        <v>41880</v>
      </c>
      <c r="D251" s="149">
        <v>380</v>
      </c>
      <c r="E251" s="136">
        <v>390</v>
      </c>
      <c r="F251" s="128">
        <v>385</v>
      </c>
      <c r="G251" s="134">
        <v>5</v>
      </c>
      <c r="H251" s="135">
        <v>442</v>
      </c>
      <c r="I251" s="136">
        <v>452</v>
      </c>
      <c r="J251" s="128">
        <v>447</v>
      </c>
      <c r="K251" s="134">
        <v>1</v>
      </c>
      <c r="L251" s="135">
        <v>335</v>
      </c>
      <c r="M251" s="136">
        <v>345</v>
      </c>
      <c r="N251" s="128">
        <v>340</v>
      </c>
      <c r="O251" s="134" t="s">
        <v>5</v>
      </c>
      <c r="P251" s="135">
        <v>297</v>
      </c>
      <c r="Q251" s="136">
        <v>307</v>
      </c>
      <c r="R251" s="128">
        <v>302</v>
      </c>
      <c r="S251" s="134">
        <v>8</v>
      </c>
      <c r="T251" s="135">
        <v>329</v>
      </c>
      <c r="U251" s="136">
        <v>339</v>
      </c>
      <c r="V251" s="128">
        <v>334</v>
      </c>
      <c r="W251" s="134">
        <v>5</v>
      </c>
      <c r="X251" s="135">
        <v>326</v>
      </c>
      <c r="Y251" s="136">
        <v>336</v>
      </c>
      <c r="Z251" s="128">
        <v>331</v>
      </c>
      <c r="AA251" s="134">
        <v>1</v>
      </c>
      <c r="AB251" s="135">
        <v>392</v>
      </c>
      <c r="AC251" s="136">
        <v>402</v>
      </c>
      <c r="AD251" s="128">
        <v>397</v>
      </c>
      <c r="AE251" s="134" t="s">
        <v>5</v>
      </c>
      <c r="AF251" s="135">
        <v>285</v>
      </c>
      <c r="AG251" s="136">
        <v>295</v>
      </c>
      <c r="AH251" s="128">
        <v>290</v>
      </c>
      <c r="AI251" s="134">
        <v>6</v>
      </c>
      <c r="AJ251" s="135">
        <v>357</v>
      </c>
      <c r="AK251" s="136">
        <v>367</v>
      </c>
      <c r="AL251" s="128">
        <v>362</v>
      </c>
      <c r="AM251" s="134">
        <v>5</v>
      </c>
      <c r="AN251" s="135">
        <v>348</v>
      </c>
      <c r="AO251" s="136">
        <v>358</v>
      </c>
      <c r="AP251" s="128">
        <v>353</v>
      </c>
      <c r="AQ251" s="134">
        <v>1</v>
      </c>
      <c r="AR251" s="135">
        <v>362</v>
      </c>
      <c r="AS251" s="136">
        <v>372</v>
      </c>
      <c r="AT251" s="128">
        <v>367</v>
      </c>
      <c r="AU251" s="134" t="s">
        <v>5</v>
      </c>
      <c r="AV251" s="135">
        <v>333</v>
      </c>
      <c r="AW251" s="136">
        <v>343</v>
      </c>
      <c r="AX251" s="128">
        <v>338</v>
      </c>
      <c r="AY251" s="134">
        <v>6</v>
      </c>
      <c r="AZ251" s="135">
        <v>238</v>
      </c>
      <c r="BA251" s="136">
        <v>248</v>
      </c>
      <c r="BB251" s="128">
        <v>243</v>
      </c>
      <c r="BC251" s="134">
        <v>8</v>
      </c>
      <c r="BD251" s="135">
        <v>209</v>
      </c>
      <c r="BE251" s="136">
        <v>219</v>
      </c>
      <c r="BF251" s="128">
        <v>214</v>
      </c>
      <c r="BG251" s="134">
        <v>2</v>
      </c>
      <c r="BH251" s="135">
        <v>290</v>
      </c>
      <c r="BI251" s="136">
        <v>300</v>
      </c>
      <c r="BJ251" s="128">
        <v>295</v>
      </c>
      <c r="BK251" s="134" t="s">
        <v>5</v>
      </c>
      <c r="BL251" s="135">
        <v>308</v>
      </c>
      <c r="BM251" s="136">
        <v>318</v>
      </c>
      <c r="BN251" s="128">
        <v>313</v>
      </c>
      <c r="BO251" s="134">
        <v>-2</v>
      </c>
      <c r="BP251" s="135">
        <v>259</v>
      </c>
      <c r="BQ251" s="136">
        <v>269</v>
      </c>
      <c r="BR251" s="128">
        <v>264</v>
      </c>
      <c r="BS251" s="134">
        <v>8</v>
      </c>
      <c r="BT251" s="135">
        <v>232</v>
      </c>
      <c r="BU251" s="136">
        <v>242</v>
      </c>
      <c r="BV251" s="128">
        <v>237</v>
      </c>
      <c r="BW251" s="134">
        <v>2</v>
      </c>
      <c r="BX251" s="135">
        <v>238</v>
      </c>
      <c r="BY251" s="136">
        <v>248</v>
      </c>
      <c r="BZ251" s="128">
        <v>243</v>
      </c>
      <c r="CA251" s="134">
        <v>-5</v>
      </c>
      <c r="CB251" s="135">
        <v>215</v>
      </c>
      <c r="CC251" s="136">
        <v>225</v>
      </c>
      <c r="CD251" s="128">
        <v>220</v>
      </c>
      <c r="CE251" s="134">
        <v>-10</v>
      </c>
      <c r="CF251" s="135">
        <v>246</v>
      </c>
      <c r="CG251" s="136">
        <v>256</v>
      </c>
      <c r="CH251" s="128">
        <v>251</v>
      </c>
      <c r="CI251" s="134">
        <v>7</v>
      </c>
      <c r="CJ251" s="135">
        <v>214</v>
      </c>
      <c r="CK251" s="136">
        <v>224</v>
      </c>
      <c r="CL251" s="128">
        <v>219</v>
      </c>
      <c r="CM251" s="134">
        <v>2</v>
      </c>
      <c r="CN251" s="135">
        <v>231</v>
      </c>
      <c r="CO251" s="136">
        <v>241</v>
      </c>
      <c r="CP251" s="128">
        <v>236</v>
      </c>
      <c r="CQ251" s="134" t="s">
        <v>5</v>
      </c>
      <c r="CR251" s="135">
        <v>217</v>
      </c>
      <c r="CS251" s="136">
        <v>227</v>
      </c>
      <c r="CT251" s="128">
        <v>222</v>
      </c>
      <c r="CU251" s="134" t="s">
        <v>5</v>
      </c>
      <c r="CV251" s="135">
        <v>287</v>
      </c>
      <c r="CW251" s="136">
        <v>297</v>
      </c>
      <c r="CX251" s="128">
        <v>292</v>
      </c>
      <c r="CY251" s="134">
        <v>7</v>
      </c>
      <c r="CZ251" s="135">
        <v>262</v>
      </c>
      <c r="DA251" s="136">
        <v>272</v>
      </c>
      <c r="DB251" s="128">
        <v>267</v>
      </c>
      <c r="DC251" s="134">
        <v>2</v>
      </c>
      <c r="DD251" s="135">
        <v>273</v>
      </c>
      <c r="DE251" s="136">
        <v>283</v>
      </c>
      <c r="DF251" s="128">
        <v>278</v>
      </c>
      <c r="DG251" s="134" t="s">
        <v>5</v>
      </c>
      <c r="DH251" s="135">
        <v>245</v>
      </c>
      <c r="DI251" s="136">
        <v>255</v>
      </c>
      <c r="DJ251" s="128">
        <v>250</v>
      </c>
      <c r="DK251" s="134" t="s">
        <v>5</v>
      </c>
      <c r="DL251" s="135">
        <v>251</v>
      </c>
      <c r="DM251" s="136">
        <v>261</v>
      </c>
      <c r="DN251" s="128">
        <v>256</v>
      </c>
      <c r="DO251" s="134">
        <v>11</v>
      </c>
      <c r="DP251" s="135">
        <v>216</v>
      </c>
      <c r="DQ251" s="136">
        <v>226</v>
      </c>
      <c r="DR251" s="128">
        <v>221</v>
      </c>
      <c r="DS251" s="134">
        <v>5</v>
      </c>
      <c r="DT251" s="135">
        <v>233</v>
      </c>
      <c r="DU251" s="136">
        <v>243</v>
      </c>
      <c r="DV251" s="128">
        <v>238</v>
      </c>
      <c r="DW251" s="134">
        <v>2</v>
      </c>
      <c r="DX251" s="135">
        <v>231</v>
      </c>
      <c r="DY251" s="136">
        <v>241</v>
      </c>
      <c r="DZ251" s="128">
        <v>236</v>
      </c>
      <c r="EA251" s="134">
        <v>-10</v>
      </c>
      <c r="EB251" s="135">
        <v>270</v>
      </c>
      <c r="EC251" s="136">
        <v>280</v>
      </c>
      <c r="ED251" s="128">
        <v>275</v>
      </c>
      <c r="EE251" s="134">
        <v>-18</v>
      </c>
      <c r="EF251" s="135">
        <v>246</v>
      </c>
      <c r="EG251" s="136">
        <v>256</v>
      </c>
      <c r="EH251" s="128">
        <v>251</v>
      </c>
      <c r="EI251" s="134">
        <v>-0.5</v>
      </c>
      <c r="EJ251" s="135">
        <v>265</v>
      </c>
      <c r="EK251" s="136">
        <v>275</v>
      </c>
      <c r="EL251" s="128">
        <v>270</v>
      </c>
      <c r="EM251" s="134">
        <v>-5</v>
      </c>
      <c r="EN251" s="135">
        <v>220</v>
      </c>
      <c r="EO251" s="136">
        <v>230</v>
      </c>
      <c r="EP251" s="128">
        <v>225</v>
      </c>
      <c r="EQ251" s="134" t="s">
        <v>5</v>
      </c>
      <c r="ER251" s="135">
        <v>238</v>
      </c>
      <c r="ES251" s="136">
        <v>248</v>
      </c>
      <c r="ET251" s="128">
        <v>243</v>
      </c>
      <c r="EU251" s="134" t="s">
        <v>5</v>
      </c>
      <c r="EV251" s="135">
        <v>203</v>
      </c>
      <c r="EW251" s="136">
        <v>213</v>
      </c>
      <c r="EX251" s="128">
        <v>208</v>
      </c>
      <c r="EY251" s="134">
        <v>2</v>
      </c>
      <c r="EZ251" s="135">
        <v>244</v>
      </c>
      <c r="FA251" s="136">
        <v>254</v>
      </c>
      <c r="FB251" s="128">
        <v>249</v>
      </c>
      <c r="FC251" s="134">
        <v>1</v>
      </c>
      <c r="FD251" s="135">
        <v>198</v>
      </c>
      <c r="FE251" s="136">
        <v>208</v>
      </c>
      <c r="FF251" s="128">
        <v>203</v>
      </c>
      <c r="FG251" s="134" t="s">
        <v>5</v>
      </c>
      <c r="FH251" s="135">
        <v>299</v>
      </c>
      <c r="FI251" s="136">
        <v>309</v>
      </c>
      <c r="FJ251" s="128">
        <v>304</v>
      </c>
      <c r="FK251" s="134">
        <v>-5</v>
      </c>
      <c r="FL251" s="135">
        <v>280</v>
      </c>
      <c r="FM251" s="136">
        <v>290</v>
      </c>
      <c r="FN251" s="128">
        <v>285</v>
      </c>
      <c r="FO251" s="134" t="s">
        <v>5</v>
      </c>
      <c r="FP251" s="135">
        <v>285</v>
      </c>
      <c r="FQ251" s="136">
        <v>295</v>
      </c>
      <c r="FR251" s="128">
        <v>290</v>
      </c>
      <c r="FS251" s="134" t="s">
        <v>5</v>
      </c>
      <c r="FT251" s="135">
        <v>295</v>
      </c>
      <c r="FU251" s="136">
        <v>305</v>
      </c>
      <c r="FV251" s="95">
        <v>300</v>
      </c>
      <c r="FW251" s="134" t="s">
        <v>5</v>
      </c>
      <c r="FX251" s="135">
        <v>230</v>
      </c>
      <c r="FY251" s="136">
        <v>240</v>
      </c>
      <c r="FZ251" s="128">
        <v>235</v>
      </c>
      <c r="GA251" s="134" t="s">
        <v>5</v>
      </c>
      <c r="GB251" s="135">
        <v>340</v>
      </c>
      <c r="GC251" s="136">
        <v>350</v>
      </c>
      <c r="GD251" s="128">
        <v>345</v>
      </c>
      <c r="GE251" s="134">
        <v>7</v>
      </c>
      <c r="GF251" s="135">
        <v>314</v>
      </c>
      <c r="GG251" s="136">
        <v>324</v>
      </c>
      <c r="GH251" s="128">
        <v>319</v>
      </c>
      <c r="GI251" s="134">
        <v>2</v>
      </c>
      <c r="GJ251" s="135">
        <v>323</v>
      </c>
      <c r="GK251" s="136">
        <v>333</v>
      </c>
      <c r="GL251" s="128">
        <v>328</v>
      </c>
      <c r="GM251" s="134" t="s">
        <v>5</v>
      </c>
      <c r="GN251" s="135">
        <v>307</v>
      </c>
      <c r="GO251" s="136">
        <v>317</v>
      </c>
      <c r="GP251" s="128">
        <v>312</v>
      </c>
      <c r="GQ251" s="134" t="s">
        <v>5</v>
      </c>
      <c r="GR251" s="78"/>
      <c r="GS251" s="93">
        <v>8</v>
      </c>
    </row>
    <row r="252" spans="1:201" ht="15.75" x14ac:dyDescent="0.25">
      <c r="A252">
        <v>9</v>
      </c>
      <c r="B252">
        <v>2014</v>
      </c>
      <c r="C252" s="87">
        <v>41887</v>
      </c>
      <c r="D252" s="149">
        <v>380</v>
      </c>
      <c r="E252" s="136">
        <v>390</v>
      </c>
      <c r="F252" s="128">
        <v>385</v>
      </c>
      <c r="G252" s="134" t="s">
        <v>5</v>
      </c>
      <c r="H252" s="135">
        <v>442</v>
      </c>
      <c r="I252" s="136">
        <v>452</v>
      </c>
      <c r="J252" s="128">
        <v>447</v>
      </c>
      <c r="K252" s="134" t="s">
        <v>5</v>
      </c>
      <c r="L252" s="135">
        <v>335</v>
      </c>
      <c r="M252" s="136">
        <v>345</v>
      </c>
      <c r="N252" s="128">
        <v>340</v>
      </c>
      <c r="O252" s="134" t="s">
        <v>5</v>
      </c>
      <c r="P252" s="135">
        <v>309</v>
      </c>
      <c r="Q252" s="136">
        <v>319</v>
      </c>
      <c r="R252" s="128">
        <v>314</v>
      </c>
      <c r="S252" s="134">
        <v>12</v>
      </c>
      <c r="T252" s="135">
        <v>329</v>
      </c>
      <c r="U252" s="136">
        <v>339</v>
      </c>
      <c r="V252" s="128">
        <v>334</v>
      </c>
      <c r="W252" s="134" t="s">
        <v>5</v>
      </c>
      <c r="X252" s="135">
        <v>326</v>
      </c>
      <c r="Y252" s="136">
        <v>336</v>
      </c>
      <c r="Z252" s="128">
        <v>331</v>
      </c>
      <c r="AA252" s="134" t="s">
        <v>5</v>
      </c>
      <c r="AB252" s="135">
        <v>392</v>
      </c>
      <c r="AC252" s="136">
        <v>402</v>
      </c>
      <c r="AD252" s="128">
        <v>397</v>
      </c>
      <c r="AE252" s="134" t="s">
        <v>5</v>
      </c>
      <c r="AF252" s="135">
        <v>285</v>
      </c>
      <c r="AG252" s="136">
        <v>295</v>
      </c>
      <c r="AH252" s="128">
        <v>290</v>
      </c>
      <c r="AI252" s="134" t="s">
        <v>5</v>
      </c>
      <c r="AJ252" s="135">
        <v>357</v>
      </c>
      <c r="AK252" s="136">
        <v>367</v>
      </c>
      <c r="AL252" s="128">
        <v>362</v>
      </c>
      <c r="AM252" s="134" t="s">
        <v>5</v>
      </c>
      <c r="AN252" s="135">
        <v>348</v>
      </c>
      <c r="AO252" s="136">
        <v>358</v>
      </c>
      <c r="AP252" s="128">
        <v>353</v>
      </c>
      <c r="AQ252" s="134" t="s">
        <v>5</v>
      </c>
      <c r="AR252" s="135">
        <v>362</v>
      </c>
      <c r="AS252" s="136">
        <v>372</v>
      </c>
      <c r="AT252" s="128">
        <v>367</v>
      </c>
      <c r="AU252" s="134" t="s">
        <v>5</v>
      </c>
      <c r="AV252" s="135">
        <v>333</v>
      </c>
      <c r="AW252" s="136">
        <v>343</v>
      </c>
      <c r="AX252" s="128">
        <v>338</v>
      </c>
      <c r="AY252" s="134" t="s">
        <v>5</v>
      </c>
      <c r="AZ252" s="135">
        <v>233</v>
      </c>
      <c r="BA252" s="136">
        <v>243</v>
      </c>
      <c r="BB252" s="128">
        <v>238</v>
      </c>
      <c r="BC252" s="134">
        <v>-5</v>
      </c>
      <c r="BD252" s="135">
        <v>210</v>
      </c>
      <c r="BE252" s="136">
        <v>220</v>
      </c>
      <c r="BF252" s="128">
        <v>215</v>
      </c>
      <c r="BG252" s="134">
        <v>1</v>
      </c>
      <c r="BH252" s="135">
        <v>290</v>
      </c>
      <c r="BI252" s="136">
        <v>300</v>
      </c>
      <c r="BJ252" s="128">
        <v>295</v>
      </c>
      <c r="BK252" s="134" t="s">
        <v>5</v>
      </c>
      <c r="BL252" s="135">
        <v>305</v>
      </c>
      <c r="BM252" s="136">
        <v>315</v>
      </c>
      <c r="BN252" s="128">
        <v>310</v>
      </c>
      <c r="BO252" s="134">
        <v>-3</v>
      </c>
      <c r="BP252" s="135">
        <v>254</v>
      </c>
      <c r="BQ252" s="136">
        <v>264</v>
      </c>
      <c r="BR252" s="128">
        <v>259</v>
      </c>
      <c r="BS252" s="134">
        <v>-5</v>
      </c>
      <c r="BT252" s="135">
        <v>233</v>
      </c>
      <c r="BU252" s="136">
        <v>243</v>
      </c>
      <c r="BV252" s="128">
        <v>238</v>
      </c>
      <c r="BW252" s="134">
        <v>1</v>
      </c>
      <c r="BX252" s="135">
        <v>238</v>
      </c>
      <c r="BY252" s="136">
        <v>248</v>
      </c>
      <c r="BZ252" s="128">
        <v>243</v>
      </c>
      <c r="CA252" s="134" t="s">
        <v>5</v>
      </c>
      <c r="CB252" s="135">
        <v>210</v>
      </c>
      <c r="CC252" s="136">
        <v>220</v>
      </c>
      <c r="CD252" s="128">
        <v>215</v>
      </c>
      <c r="CE252" s="134">
        <v>-5</v>
      </c>
      <c r="CF252" s="135">
        <v>248</v>
      </c>
      <c r="CG252" s="136">
        <v>258</v>
      </c>
      <c r="CH252" s="128">
        <v>253</v>
      </c>
      <c r="CI252" s="134">
        <v>2</v>
      </c>
      <c r="CJ252" s="135">
        <v>215</v>
      </c>
      <c r="CK252" s="136">
        <v>225</v>
      </c>
      <c r="CL252" s="128">
        <v>220</v>
      </c>
      <c r="CM252" s="134">
        <v>1</v>
      </c>
      <c r="CN252" s="135">
        <v>228</v>
      </c>
      <c r="CO252" s="136">
        <v>238</v>
      </c>
      <c r="CP252" s="128">
        <v>233</v>
      </c>
      <c r="CQ252" s="134">
        <v>-3</v>
      </c>
      <c r="CR252" s="135">
        <v>217</v>
      </c>
      <c r="CS252" s="136">
        <v>227</v>
      </c>
      <c r="CT252" s="128">
        <v>222</v>
      </c>
      <c r="CU252" s="134" t="s">
        <v>5</v>
      </c>
      <c r="CV252" s="135">
        <v>289</v>
      </c>
      <c r="CW252" s="136">
        <v>299</v>
      </c>
      <c r="CX252" s="128">
        <v>294</v>
      </c>
      <c r="CY252" s="134">
        <v>2</v>
      </c>
      <c r="CZ252" s="135">
        <v>263</v>
      </c>
      <c r="DA252" s="136">
        <v>273</v>
      </c>
      <c r="DB252" s="128">
        <v>268</v>
      </c>
      <c r="DC252" s="134">
        <v>1</v>
      </c>
      <c r="DD252" s="135">
        <v>270</v>
      </c>
      <c r="DE252" s="136">
        <v>280</v>
      </c>
      <c r="DF252" s="128">
        <v>275</v>
      </c>
      <c r="DG252" s="134">
        <v>-3</v>
      </c>
      <c r="DH252" s="135">
        <v>245</v>
      </c>
      <c r="DI252" s="136">
        <v>255</v>
      </c>
      <c r="DJ252" s="128">
        <v>250</v>
      </c>
      <c r="DK252" s="134" t="s">
        <v>5</v>
      </c>
      <c r="DL252" s="135">
        <v>253</v>
      </c>
      <c r="DM252" s="136">
        <v>263</v>
      </c>
      <c r="DN252" s="128">
        <v>258</v>
      </c>
      <c r="DO252" s="134">
        <v>2</v>
      </c>
      <c r="DP252" s="135">
        <v>217</v>
      </c>
      <c r="DQ252" s="136">
        <v>227</v>
      </c>
      <c r="DR252" s="128">
        <v>222</v>
      </c>
      <c r="DS252" s="134">
        <v>1</v>
      </c>
      <c r="DT252" s="135">
        <v>230</v>
      </c>
      <c r="DU252" s="136">
        <v>240</v>
      </c>
      <c r="DV252" s="128">
        <v>235</v>
      </c>
      <c r="DW252" s="134">
        <v>-3</v>
      </c>
      <c r="DX252" s="135">
        <v>231</v>
      </c>
      <c r="DY252" s="136">
        <v>241</v>
      </c>
      <c r="DZ252" s="128">
        <v>236</v>
      </c>
      <c r="EA252" s="134" t="s">
        <v>5</v>
      </c>
      <c r="EB252" s="135">
        <v>273</v>
      </c>
      <c r="EC252" s="136">
        <v>283</v>
      </c>
      <c r="ED252" s="128">
        <v>278</v>
      </c>
      <c r="EE252" s="134">
        <v>3</v>
      </c>
      <c r="EF252" s="135">
        <v>248</v>
      </c>
      <c r="EG252" s="136">
        <v>258</v>
      </c>
      <c r="EH252" s="128">
        <v>253</v>
      </c>
      <c r="EI252" s="134">
        <v>2</v>
      </c>
      <c r="EJ252" s="135">
        <v>265</v>
      </c>
      <c r="EK252" s="136">
        <v>275</v>
      </c>
      <c r="EL252" s="128">
        <v>270</v>
      </c>
      <c r="EM252" s="134" t="s">
        <v>5</v>
      </c>
      <c r="EN252" s="135">
        <v>220</v>
      </c>
      <c r="EO252" s="136">
        <v>230</v>
      </c>
      <c r="EP252" s="128">
        <v>225</v>
      </c>
      <c r="EQ252" s="134" t="s">
        <v>5</v>
      </c>
      <c r="ER252" s="135">
        <v>243</v>
      </c>
      <c r="ES252" s="136">
        <v>253</v>
      </c>
      <c r="ET252" s="128">
        <v>248</v>
      </c>
      <c r="EU252" s="134">
        <v>5</v>
      </c>
      <c r="EV252" s="135">
        <v>204</v>
      </c>
      <c r="EW252" s="136">
        <v>214</v>
      </c>
      <c r="EX252" s="128">
        <v>209</v>
      </c>
      <c r="EY252" s="134">
        <v>1</v>
      </c>
      <c r="EZ252" s="135">
        <v>243</v>
      </c>
      <c r="FA252" s="136">
        <v>253</v>
      </c>
      <c r="FB252" s="128">
        <v>248</v>
      </c>
      <c r="FC252" s="134">
        <v>-1</v>
      </c>
      <c r="FD252" s="135">
        <v>198</v>
      </c>
      <c r="FE252" s="136">
        <v>208</v>
      </c>
      <c r="FF252" s="128">
        <v>203</v>
      </c>
      <c r="FG252" s="134" t="s">
        <v>5</v>
      </c>
      <c r="FH252" s="135">
        <v>299</v>
      </c>
      <c r="FI252" s="136">
        <v>309</v>
      </c>
      <c r="FJ252" s="128">
        <v>304</v>
      </c>
      <c r="FK252" s="134" t="s">
        <v>5</v>
      </c>
      <c r="FL252" s="135">
        <v>275</v>
      </c>
      <c r="FM252" s="136">
        <v>285</v>
      </c>
      <c r="FN252" s="128">
        <v>280</v>
      </c>
      <c r="FO252" s="134">
        <v>-5</v>
      </c>
      <c r="FP252" s="135">
        <v>285</v>
      </c>
      <c r="FQ252" s="136">
        <v>295</v>
      </c>
      <c r="FR252" s="128">
        <v>290</v>
      </c>
      <c r="FS252" s="134" t="s">
        <v>5</v>
      </c>
      <c r="FT252" s="135">
        <v>280</v>
      </c>
      <c r="FU252" s="136">
        <v>290</v>
      </c>
      <c r="FV252" s="95">
        <v>285</v>
      </c>
      <c r="FW252" s="134">
        <v>-15</v>
      </c>
      <c r="FX252" s="135">
        <v>230</v>
      </c>
      <c r="FY252" s="136">
        <v>240</v>
      </c>
      <c r="FZ252" s="128">
        <v>235</v>
      </c>
      <c r="GA252" s="134" t="s">
        <v>5</v>
      </c>
      <c r="GB252" s="135">
        <v>342</v>
      </c>
      <c r="GC252" s="136">
        <v>352</v>
      </c>
      <c r="GD252" s="128">
        <v>347</v>
      </c>
      <c r="GE252" s="134">
        <v>2</v>
      </c>
      <c r="GF252" s="135">
        <v>315</v>
      </c>
      <c r="GG252" s="136">
        <v>325</v>
      </c>
      <c r="GH252" s="128">
        <v>320</v>
      </c>
      <c r="GI252" s="134">
        <v>1</v>
      </c>
      <c r="GJ252" s="135">
        <v>320</v>
      </c>
      <c r="GK252" s="136">
        <v>330</v>
      </c>
      <c r="GL252" s="128">
        <v>325</v>
      </c>
      <c r="GM252" s="134">
        <v>-3</v>
      </c>
      <c r="GN252" s="135">
        <v>307</v>
      </c>
      <c r="GO252" s="136">
        <v>317</v>
      </c>
      <c r="GP252" s="128">
        <v>312</v>
      </c>
      <c r="GQ252" s="134" t="s">
        <v>5</v>
      </c>
      <c r="GR252" s="78"/>
      <c r="GS252" s="93">
        <v>9</v>
      </c>
    </row>
    <row r="253" spans="1:201" ht="15.75" x14ac:dyDescent="0.25">
      <c r="A253">
        <v>9</v>
      </c>
      <c r="B253">
        <v>2014</v>
      </c>
      <c r="C253" s="87">
        <v>41894</v>
      </c>
      <c r="D253" s="149">
        <v>370</v>
      </c>
      <c r="E253" s="136">
        <v>380</v>
      </c>
      <c r="F253" s="128">
        <v>375</v>
      </c>
      <c r="G253" s="134">
        <v>-10</v>
      </c>
      <c r="H253" s="135">
        <v>432</v>
      </c>
      <c r="I253" s="136">
        <v>442</v>
      </c>
      <c r="J253" s="128">
        <v>437</v>
      </c>
      <c r="K253" s="134">
        <v>-10</v>
      </c>
      <c r="L253" s="135">
        <v>335</v>
      </c>
      <c r="M253" s="136">
        <v>345</v>
      </c>
      <c r="N253" s="128">
        <v>340</v>
      </c>
      <c r="O253" s="134" t="s">
        <v>5</v>
      </c>
      <c r="P253" s="135">
        <v>309</v>
      </c>
      <c r="Q253" s="136">
        <v>319</v>
      </c>
      <c r="R253" s="128">
        <v>314</v>
      </c>
      <c r="S253" s="134" t="s">
        <v>5</v>
      </c>
      <c r="T253" s="135">
        <v>319</v>
      </c>
      <c r="U253" s="136">
        <v>329</v>
      </c>
      <c r="V253" s="128">
        <v>324</v>
      </c>
      <c r="W253" s="134">
        <v>-10</v>
      </c>
      <c r="X253" s="135">
        <v>315</v>
      </c>
      <c r="Y253" s="136">
        <v>325</v>
      </c>
      <c r="Z253" s="128">
        <v>320</v>
      </c>
      <c r="AA253" s="134">
        <v>-11</v>
      </c>
      <c r="AB253" s="135">
        <v>370</v>
      </c>
      <c r="AC253" s="136">
        <v>380</v>
      </c>
      <c r="AD253" s="128">
        <v>375</v>
      </c>
      <c r="AE253" s="134">
        <v>-22</v>
      </c>
      <c r="AF253" s="135">
        <v>285</v>
      </c>
      <c r="AG253" s="136">
        <v>295</v>
      </c>
      <c r="AH253" s="128">
        <v>290</v>
      </c>
      <c r="AI253" s="134" t="s">
        <v>5</v>
      </c>
      <c r="AJ253" s="135">
        <v>350</v>
      </c>
      <c r="AK253" s="136">
        <v>360</v>
      </c>
      <c r="AL253" s="128">
        <v>355</v>
      </c>
      <c r="AM253" s="134">
        <v>-7</v>
      </c>
      <c r="AN253" s="135">
        <v>345</v>
      </c>
      <c r="AO253" s="136">
        <v>355</v>
      </c>
      <c r="AP253" s="128">
        <v>350</v>
      </c>
      <c r="AQ253" s="134">
        <v>-3</v>
      </c>
      <c r="AR253" s="135">
        <v>362</v>
      </c>
      <c r="AS253" s="136">
        <v>372</v>
      </c>
      <c r="AT253" s="128">
        <v>367</v>
      </c>
      <c r="AU253" s="134" t="s">
        <v>5</v>
      </c>
      <c r="AV253" s="135">
        <v>320</v>
      </c>
      <c r="AW253" s="136">
        <v>330</v>
      </c>
      <c r="AX253" s="128">
        <v>325</v>
      </c>
      <c r="AY253" s="134">
        <v>-13</v>
      </c>
      <c r="AZ253" s="135">
        <v>255</v>
      </c>
      <c r="BA253" s="136">
        <v>265</v>
      </c>
      <c r="BB253" s="128">
        <v>260</v>
      </c>
      <c r="BC253" s="134">
        <v>22</v>
      </c>
      <c r="BD253" s="135">
        <v>230</v>
      </c>
      <c r="BE253" s="136">
        <v>240</v>
      </c>
      <c r="BF253" s="128">
        <v>235</v>
      </c>
      <c r="BG253" s="134">
        <v>20</v>
      </c>
      <c r="BH253" s="135">
        <v>290</v>
      </c>
      <c r="BI253" s="136">
        <v>300</v>
      </c>
      <c r="BJ253" s="128">
        <v>295</v>
      </c>
      <c r="BK253" s="134" t="s">
        <v>5</v>
      </c>
      <c r="BL253" s="135">
        <v>280</v>
      </c>
      <c r="BM253" s="136">
        <v>290</v>
      </c>
      <c r="BN253" s="128">
        <v>285</v>
      </c>
      <c r="BO253" s="134">
        <v>-25</v>
      </c>
      <c r="BP253" s="135">
        <v>270</v>
      </c>
      <c r="BQ253" s="136">
        <v>280</v>
      </c>
      <c r="BR253" s="128">
        <v>275</v>
      </c>
      <c r="BS253" s="134">
        <v>16</v>
      </c>
      <c r="BT253" s="135">
        <v>248</v>
      </c>
      <c r="BU253" s="136">
        <v>258</v>
      </c>
      <c r="BV253" s="128">
        <v>253</v>
      </c>
      <c r="BW253" s="134">
        <v>15</v>
      </c>
      <c r="BX253" s="135">
        <v>259</v>
      </c>
      <c r="BY253" s="136">
        <v>269</v>
      </c>
      <c r="BZ253" s="128">
        <v>264</v>
      </c>
      <c r="CA253" s="134">
        <v>21</v>
      </c>
      <c r="CB253" s="135">
        <v>223</v>
      </c>
      <c r="CC253" s="136">
        <v>233</v>
      </c>
      <c r="CD253" s="128">
        <v>228</v>
      </c>
      <c r="CE253" s="134">
        <v>13</v>
      </c>
      <c r="CF253" s="135">
        <v>265</v>
      </c>
      <c r="CG253" s="136">
        <v>275</v>
      </c>
      <c r="CH253" s="128">
        <v>270</v>
      </c>
      <c r="CI253" s="134">
        <v>17</v>
      </c>
      <c r="CJ253" s="135">
        <v>232</v>
      </c>
      <c r="CK253" s="136">
        <v>242</v>
      </c>
      <c r="CL253" s="128">
        <v>237</v>
      </c>
      <c r="CM253" s="134">
        <v>17</v>
      </c>
      <c r="CN253" s="135">
        <v>248</v>
      </c>
      <c r="CO253" s="136">
        <v>258</v>
      </c>
      <c r="CP253" s="128">
        <v>253</v>
      </c>
      <c r="CQ253" s="134">
        <v>20</v>
      </c>
      <c r="CR253" s="135">
        <v>230</v>
      </c>
      <c r="CS253" s="136">
        <v>240</v>
      </c>
      <c r="CT253" s="128">
        <v>235</v>
      </c>
      <c r="CU253" s="134">
        <v>13</v>
      </c>
      <c r="CV253" s="135">
        <v>300</v>
      </c>
      <c r="CW253" s="136">
        <v>310</v>
      </c>
      <c r="CX253" s="128">
        <v>305</v>
      </c>
      <c r="CY253" s="134">
        <v>11</v>
      </c>
      <c r="CZ253" s="135">
        <v>275</v>
      </c>
      <c r="DA253" s="136">
        <v>285</v>
      </c>
      <c r="DB253" s="128">
        <v>280</v>
      </c>
      <c r="DC253" s="134">
        <v>12</v>
      </c>
      <c r="DD253" s="135">
        <v>285</v>
      </c>
      <c r="DE253" s="136">
        <v>295</v>
      </c>
      <c r="DF253" s="128">
        <v>290</v>
      </c>
      <c r="DG253" s="134">
        <v>15</v>
      </c>
      <c r="DH253" s="135">
        <v>255</v>
      </c>
      <c r="DI253" s="136">
        <v>265</v>
      </c>
      <c r="DJ253" s="128">
        <v>260</v>
      </c>
      <c r="DK253" s="134">
        <v>10</v>
      </c>
      <c r="DL253" s="135">
        <v>265</v>
      </c>
      <c r="DM253" s="136">
        <v>275</v>
      </c>
      <c r="DN253" s="128">
        <v>270</v>
      </c>
      <c r="DO253" s="134">
        <v>12</v>
      </c>
      <c r="DP253" s="135">
        <v>230</v>
      </c>
      <c r="DQ253" s="136">
        <v>240</v>
      </c>
      <c r="DR253" s="128">
        <v>235</v>
      </c>
      <c r="DS253" s="134">
        <v>13</v>
      </c>
      <c r="DT253" s="135">
        <v>235</v>
      </c>
      <c r="DU253" s="136">
        <v>245</v>
      </c>
      <c r="DV253" s="128">
        <v>240</v>
      </c>
      <c r="DW253" s="134">
        <v>5</v>
      </c>
      <c r="DX253" s="135">
        <v>231</v>
      </c>
      <c r="DY253" s="136">
        <v>241</v>
      </c>
      <c r="DZ253" s="128">
        <v>236</v>
      </c>
      <c r="EA253" s="134" t="s">
        <v>5</v>
      </c>
      <c r="EB253" s="135">
        <v>280</v>
      </c>
      <c r="EC253" s="136">
        <v>290</v>
      </c>
      <c r="ED253" s="128">
        <v>285</v>
      </c>
      <c r="EE253" s="134">
        <v>7</v>
      </c>
      <c r="EF253" s="135">
        <v>250</v>
      </c>
      <c r="EG253" s="136">
        <v>260</v>
      </c>
      <c r="EH253" s="128">
        <v>255</v>
      </c>
      <c r="EI253" s="134">
        <v>2</v>
      </c>
      <c r="EJ253" s="135">
        <v>265</v>
      </c>
      <c r="EK253" s="136">
        <v>275</v>
      </c>
      <c r="EL253" s="128">
        <v>270</v>
      </c>
      <c r="EM253" s="134" t="s">
        <v>5</v>
      </c>
      <c r="EN253" s="135">
        <v>225</v>
      </c>
      <c r="EO253" s="136">
        <v>235</v>
      </c>
      <c r="EP253" s="128">
        <v>230</v>
      </c>
      <c r="EQ253" s="134">
        <v>5</v>
      </c>
      <c r="ER253" s="135">
        <v>255</v>
      </c>
      <c r="ES253" s="136">
        <v>265</v>
      </c>
      <c r="ET253" s="128">
        <v>260</v>
      </c>
      <c r="EU253" s="134">
        <v>12</v>
      </c>
      <c r="EV253" s="135">
        <v>230</v>
      </c>
      <c r="EW253" s="136">
        <v>240</v>
      </c>
      <c r="EX253" s="128">
        <v>235</v>
      </c>
      <c r="EY253" s="134">
        <v>26</v>
      </c>
      <c r="EZ253" s="135">
        <v>250</v>
      </c>
      <c r="FA253" s="136">
        <v>260</v>
      </c>
      <c r="FB253" s="128">
        <v>255</v>
      </c>
      <c r="FC253" s="134">
        <v>7</v>
      </c>
      <c r="FD253" s="135">
        <v>210</v>
      </c>
      <c r="FE253" s="136">
        <v>220</v>
      </c>
      <c r="FF253" s="128">
        <v>215</v>
      </c>
      <c r="FG253" s="134">
        <v>12</v>
      </c>
      <c r="FH253" s="135">
        <v>290</v>
      </c>
      <c r="FI253" s="136">
        <v>300</v>
      </c>
      <c r="FJ253" s="128">
        <v>295</v>
      </c>
      <c r="FK253" s="134">
        <v>-9</v>
      </c>
      <c r="FL253" s="135">
        <v>260</v>
      </c>
      <c r="FM253" s="136">
        <v>270</v>
      </c>
      <c r="FN253" s="128">
        <v>265</v>
      </c>
      <c r="FO253" s="134">
        <v>-15</v>
      </c>
      <c r="FP253" s="135">
        <v>275</v>
      </c>
      <c r="FQ253" s="136">
        <v>285</v>
      </c>
      <c r="FR253" s="128">
        <v>280</v>
      </c>
      <c r="FS253" s="134">
        <v>-10</v>
      </c>
      <c r="FT253" s="135">
        <v>295</v>
      </c>
      <c r="FU253" s="136">
        <v>305</v>
      </c>
      <c r="FV253" s="95">
        <v>300</v>
      </c>
      <c r="FW253" s="134">
        <v>15</v>
      </c>
      <c r="FX253" s="135">
        <v>220</v>
      </c>
      <c r="FY253" s="136">
        <v>230</v>
      </c>
      <c r="FZ253" s="128">
        <v>225</v>
      </c>
      <c r="GA253" s="134">
        <v>-10</v>
      </c>
      <c r="GB253" s="135">
        <v>335</v>
      </c>
      <c r="GC253" s="136">
        <v>345</v>
      </c>
      <c r="GD253" s="128">
        <v>340</v>
      </c>
      <c r="GE253" s="134">
        <v>-7</v>
      </c>
      <c r="GF253" s="135">
        <v>305</v>
      </c>
      <c r="GG253" s="136">
        <v>315</v>
      </c>
      <c r="GH253" s="128">
        <v>310</v>
      </c>
      <c r="GI253" s="134">
        <v>-10</v>
      </c>
      <c r="GJ253" s="135">
        <v>320</v>
      </c>
      <c r="GK253" s="136">
        <v>330</v>
      </c>
      <c r="GL253" s="128">
        <v>325</v>
      </c>
      <c r="GM253" s="134" t="s">
        <v>5</v>
      </c>
      <c r="GN253" s="135">
        <v>300</v>
      </c>
      <c r="GO253" s="136">
        <v>310</v>
      </c>
      <c r="GP253" s="128">
        <v>305</v>
      </c>
      <c r="GQ253" s="134">
        <v>-7</v>
      </c>
      <c r="GR253" s="78"/>
      <c r="GS253" s="93">
        <v>9</v>
      </c>
    </row>
    <row r="254" spans="1:201" ht="15.75" x14ac:dyDescent="0.25">
      <c r="A254">
        <v>9</v>
      </c>
      <c r="B254">
        <v>2014</v>
      </c>
      <c r="C254" s="87">
        <v>41901</v>
      </c>
      <c r="D254" s="149">
        <v>370</v>
      </c>
      <c r="E254" s="136">
        <v>380</v>
      </c>
      <c r="F254" s="128">
        <v>375</v>
      </c>
      <c r="G254" s="134" t="s">
        <v>5</v>
      </c>
      <c r="H254" s="135">
        <v>425</v>
      </c>
      <c r="I254" s="136">
        <v>435</v>
      </c>
      <c r="J254" s="128">
        <v>430</v>
      </c>
      <c r="K254" s="134">
        <v>-7</v>
      </c>
      <c r="L254" s="135">
        <v>345</v>
      </c>
      <c r="M254" s="136">
        <v>355</v>
      </c>
      <c r="N254" s="128">
        <v>350</v>
      </c>
      <c r="O254" s="134">
        <v>10</v>
      </c>
      <c r="P254" s="135">
        <v>310</v>
      </c>
      <c r="Q254" s="136">
        <v>320</v>
      </c>
      <c r="R254" s="128">
        <v>315</v>
      </c>
      <c r="S254" s="134">
        <v>1</v>
      </c>
      <c r="T254" s="135">
        <v>315</v>
      </c>
      <c r="U254" s="136">
        <v>325</v>
      </c>
      <c r="V254" s="128">
        <v>320</v>
      </c>
      <c r="W254" s="134">
        <v>-4</v>
      </c>
      <c r="X254" s="135">
        <v>310</v>
      </c>
      <c r="Y254" s="136">
        <v>320</v>
      </c>
      <c r="Z254" s="128">
        <v>315</v>
      </c>
      <c r="AA254" s="134">
        <v>-5</v>
      </c>
      <c r="AB254" s="135">
        <v>355</v>
      </c>
      <c r="AC254" s="136">
        <v>365</v>
      </c>
      <c r="AD254" s="128">
        <v>360</v>
      </c>
      <c r="AE254" s="134">
        <v>-15</v>
      </c>
      <c r="AF254" s="135">
        <v>290</v>
      </c>
      <c r="AG254" s="136">
        <v>300</v>
      </c>
      <c r="AH254" s="128">
        <v>295</v>
      </c>
      <c r="AI254" s="134">
        <v>5</v>
      </c>
      <c r="AJ254" s="135">
        <v>340</v>
      </c>
      <c r="AK254" s="136">
        <v>350</v>
      </c>
      <c r="AL254" s="128">
        <v>345</v>
      </c>
      <c r="AM254" s="134">
        <v>-10</v>
      </c>
      <c r="AN254" s="135">
        <v>335</v>
      </c>
      <c r="AO254" s="136">
        <v>345</v>
      </c>
      <c r="AP254" s="128">
        <v>340</v>
      </c>
      <c r="AQ254" s="134">
        <v>-10</v>
      </c>
      <c r="AR254" s="135">
        <v>350</v>
      </c>
      <c r="AS254" s="136">
        <v>360</v>
      </c>
      <c r="AT254" s="128">
        <v>355</v>
      </c>
      <c r="AU254" s="134">
        <v>-12</v>
      </c>
      <c r="AV254" s="135">
        <v>310</v>
      </c>
      <c r="AW254" s="136">
        <v>320</v>
      </c>
      <c r="AX254" s="128">
        <v>315</v>
      </c>
      <c r="AY254" s="134">
        <v>-10</v>
      </c>
      <c r="AZ254" s="135">
        <v>270</v>
      </c>
      <c r="BA254" s="136">
        <v>280</v>
      </c>
      <c r="BB254" s="128">
        <v>275</v>
      </c>
      <c r="BC254" s="134">
        <v>15</v>
      </c>
      <c r="BD254" s="135">
        <v>240</v>
      </c>
      <c r="BE254" s="136">
        <v>250</v>
      </c>
      <c r="BF254" s="128">
        <v>245</v>
      </c>
      <c r="BG254" s="134">
        <v>10</v>
      </c>
      <c r="BH254" s="135">
        <v>300</v>
      </c>
      <c r="BI254" s="136">
        <v>310</v>
      </c>
      <c r="BJ254" s="128">
        <v>305</v>
      </c>
      <c r="BK254" s="134">
        <v>10</v>
      </c>
      <c r="BL254" s="135">
        <v>278</v>
      </c>
      <c r="BM254" s="136">
        <v>288</v>
      </c>
      <c r="BN254" s="128">
        <v>283</v>
      </c>
      <c r="BO254" s="134">
        <v>-2</v>
      </c>
      <c r="BP254" s="135">
        <v>282</v>
      </c>
      <c r="BQ254" s="136">
        <v>292</v>
      </c>
      <c r="BR254" s="128">
        <v>287</v>
      </c>
      <c r="BS254" s="134">
        <v>12</v>
      </c>
      <c r="BT254" s="135">
        <v>255</v>
      </c>
      <c r="BU254" s="136">
        <v>265</v>
      </c>
      <c r="BV254" s="128">
        <v>260</v>
      </c>
      <c r="BW254" s="134">
        <v>7</v>
      </c>
      <c r="BX254" s="135">
        <v>270</v>
      </c>
      <c r="BY254" s="136">
        <v>280</v>
      </c>
      <c r="BZ254" s="128">
        <v>275</v>
      </c>
      <c r="CA254" s="134">
        <v>11</v>
      </c>
      <c r="CB254" s="135">
        <v>245</v>
      </c>
      <c r="CC254" s="136">
        <v>255</v>
      </c>
      <c r="CD254" s="128">
        <v>250</v>
      </c>
      <c r="CE254" s="134">
        <v>22</v>
      </c>
      <c r="CF254" s="135">
        <v>275</v>
      </c>
      <c r="CG254" s="136">
        <v>285</v>
      </c>
      <c r="CH254" s="128">
        <v>280</v>
      </c>
      <c r="CI254" s="134">
        <v>10</v>
      </c>
      <c r="CJ254" s="135">
        <v>245</v>
      </c>
      <c r="CK254" s="136">
        <v>255</v>
      </c>
      <c r="CL254" s="128">
        <v>250</v>
      </c>
      <c r="CM254" s="134">
        <v>13</v>
      </c>
      <c r="CN254" s="135">
        <v>260</v>
      </c>
      <c r="CO254" s="136">
        <v>270</v>
      </c>
      <c r="CP254" s="128">
        <v>265</v>
      </c>
      <c r="CQ254" s="134">
        <v>12</v>
      </c>
      <c r="CR254" s="135">
        <v>235</v>
      </c>
      <c r="CS254" s="136">
        <v>245</v>
      </c>
      <c r="CT254" s="128">
        <v>240</v>
      </c>
      <c r="CU254" s="134">
        <v>5</v>
      </c>
      <c r="CV254" s="135">
        <v>305</v>
      </c>
      <c r="CW254" s="136">
        <v>315</v>
      </c>
      <c r="CX254" s="128">
        <v>310</v>
      </c>
      <c r="CY254" s="134">
        <v>5</v>
      </c>
      <c r="CZ254" s="135">
        <v>275</v>
      </c>
      <c r="DA254" s="136">
        <v>285</v>
      </c>
      <c r="DB254" s="128">
        <v>280</v>
      </c>
      <c r="DC254" s="134" t="s">
        <v>5</v>
      </c>
      <c r="DD254" s="135">
        <v>290</v>
      </c>
      <c r="DE254" s="136">
        <v>300</v>
      </c>
      <c r="DF254" s="128">
        <v>295</v>
      </c>
      <c r="DG254" s="134">
        <v>5</v>
      </c>
      <c r="DH254" s="135">
        <v>265</v>
      </c>
      <c r="DI254" s="136">
        <v>275</v>
      </c>
      <c r="DJ254" s="128">
        <v>270</v>
      </c>
      <c r="DK254" s="134">
        <v>10</v>
      </c>
      <c r="DL254" s="135">
        <v>275</v>
      </c>
      <c r="DM254" s="136">
        <v>285</v>
      </c>
      <c r="DN254" s="128">
        <v>280</v>
      </c>
      <c r="DO254" s="134">
        <v>10</v>
      </c>
      <c r="DP254" s="135">
        <v>240</v>
      </c>
      <c r="DQ254" s="136">
        <v>250</v>
      </c>
      <c r="DR254" s="128">
        <v>245</v>
      </c>
      <c r="DS254" s="134">
        <v>10</v>
      </c>
      <c r="DT254" s="135">
        <v>245</v>
      </c>
      <c r="DU254" s="136">
        <v>255</v>
      </c>
      <c r="DV254" s="128">
        <v>250</v>
      </c>
      <c r="DW254" s="134">
        <v>10</v>
      </c>
      <c r="DX254" s="135">
        <v>235</v>
      </c>
      <c r="DY254" s="136">
        <v>245</v>
      </c>
      <c r="DZ254" s="128">
        <v>240</v>
      </c>
      <c r="EA254" s="134">
        <v>4</v>
      </c>
      <c r="EB254" s="135">
        <v>275</v>
      </c>
      <c r="EC254" s="136">
        <v>285</v>
      </c>
      <c r="ED254" s="128">
        <v>280</v>
      </c>
      <c r="EE254" s="134">
        <v>-5</v>
      </c>
      <c r="EF254" s="135">
        <v>245</v>
      </c>
      <c r="EG254" s="136">
        <v>255</v>
      </c>
      <c r="EH254" s="128">
        <v>250</v>
      </c>
      <c r="EI254" s="134">
        <v>-5</v>
      </c>
      <c r="EJ254" s="135">
        <v>260</v>
      </c>
      <c r="EK254" s="136">
        <v>270</v>
      </c>
      <c r="EL254" s="128">
        <v>265</v>
      </c>
      <c r="EM254" s="134">
        <v>-5</v>
      </c>
      <c r="EN254" s="135">
        <v>235</v>
      </c>
      <c r="EO254" s="136">
        <v>245</v>
      </c>
      <c r="EP254" s="128">
        <v>240</v>
      </c>
      <c r="EQ254" s="134">
        <v>10</v>
      </c>
      <c r="ER254" s="135">
        <v>265</v>
      </c>
      <c r="ES254" s="136">
        <v>275</v>
      </c>
      <c r="ET254" s="128">
        <v>270</v>
      </c>
      <c r="EU254" s="134">
        <v>10</v>
      </c>
      <c r="EV254" s="135">
        <v>240</v>
      </c>
      <c r="EW254" s="136">
        <v>250</v>
      </c>
      <c r="EX254" s="128">
        <v>245</v>
      </c>
      <c r="EY254" s="134">
        <v>10</v>
      </c>
      <c r="EZ254" s="135">
        <v>260</v>
      </c>
      <c r="FA254" s="136">
        <v>270</v>
      </c>
      <c r="FB254" s="128">
        <v>265</v>
      </c>
      <c r="FC254" s="134">
        <v>10</v>
      </c>
      <c r="FD254" s="135">
        <v>215</v>
      </c>
      <c r="FE254" s="136">
        <v>225</v>
      </c>
      <c r="FF254" s="128">
        <v>220</v>
      </c>
      <c r="FG254" s="134">
        <v>5</v>
      </c>
      <c r="FH254" s="135">
        <v>280</v>
      </c>
      <c r="FI254" s="136">
        <v>290</v>
      </c>
      <c r="FJ254" s="128">
        <v>285</v>
      </c>
      <c r="FK254" s="134">
        <v>-10</v>
      </c>
      <c r="FL254" s="135">
        <v>250</v>
      </c>
      <c r="FM254" s="136">
        <v>260</v>
      </c>
      <c r="FN254" s="128">
        <v>255</v>
      </c>
      <c r="FO254" s="134">
        <v>-10</v>
      </c>
      <c r="FP254" s="135">
        <v>265</v>
      </c>
      <c r="FQ254" s="136">
        <v>275</v>
      </c>
      <c r="FR254" s="128">
        <v>270</v>
      </c>
      <c r="FS254" s="134">
        <v>-10</v>
      </c>
      <c r="FT254" s="135">
        <v>280</v>
      </c>
      <c r="FU254" s="136">
        <v>290</v>
      </c>
      <c r="FV254" s="95">
        <v>285</v>
      </c>
      <c r="FW254" s="134">
        <v>-15</v>
      </c>
      <c r="FX254" s="135">
        <v>225</v>
      </c>
      <c r="FY254" s="136">
        <v>235</v>
      </c>
      <c r="FZ254" s="128">
        <v>230</v>
      </c>
      <c r="GA254" s="134">
        <v>5</v>
      </c>
      <c r="GB254" s="135">
        <v>335</v>
      </c>
      <c r="GC254" s="136">
        <v>345</v>
      </c>
      <c r="GD254" s="128">
        <v>340</v>
      </c>
      <c r="GE254" s="134" t="s">
        <v>5</v>
      </c>
      <c r="GF254" s="135">
        <v>305</v>
      </c>
      <c r="GG254" s="136">
        <v>315</v>
      </c>
      <c r="GH254" s="128">
        <v>310</v>
      </c>
      <c r="GI254" s="134" t="s">
        <v>5</v>
      </c>
      <c r="GJ254" s="135">
        <v>320</v>
      </c>
      <c r="GK254" s="136">
        <v>330</v>
      </c>
      <c r="GL254" s="128">
        <v>325</v>
      </c>
      <c r="GM254" s="134" t="s">
        <v>5</v>
      </c>
      <c r="GN254" s="135">
        <v>295</v>
      </c>
      <c r="GO254" s="136">
        <v>305</v>
      </c>
      <c r="GP254" s="128">
        <v>300</v>
      </c>
      <c r="GQ254" s="134">
        <v>-5</v>
      </c>
      <c r="GR254" s="78"/>
      <c r="GS254" s="93">
        <v>9</v>
      </c>
    </row>
    <row r="255" spans="1:201" ht="15.75" x14ac:dyDescent="0.25">
      <c r="A255">
        <v>9</v>
      </c>
      <c r="B255">
        <v>2014</v>
      </c>
      <c r="C255" s="87">
        <v>41908</v>
      </c>
      <c r="D255" s="149">
        <v>355</v>
      </c>
      <c r="E255" s="136">
        <v>365</v>
      </c>
      <c r="F255" s="128">
        <v>360</v>
      </c>
      <c r="G255" s="134">
        <v>-15</v>
      </c>
      <c r="H255" s="135">
        <v>410</v>
      </c>
      <c r="I255" s="136">
        <v>420</v>
      </c>
      <c r="J255" s="128">
        <v>415</v>
      </c>
      <c r="K255" s="134">
        <v>-15</v>
      </c>
      <c r="L255" s="135">
        <v>350</v>
      </c>
      <c r="M255" s="136">
        <v>360</v>
      </c>
      <c r="N255" s="128">
        <v>355</v>
      </c>
      <c r="O255" s="134">
        <v>5</v>
      </c>
      <c r="P255" s="135">
        <v>322</v>
      </c>
      <c r="Q255" s="136">
        <v>332</v>
      </c>
      <c r="R255" s="128">
        <v>327</v>
      </c>
      <c r="S255" s="134">
        <v>8</v>
      </c>
      <c r="T255" s="135">
        <v>310</v>
      </c>
      <c r="U255" s="136">
        <v>320</v>
      </c>
      <c r="V255" s="128">
        <v>315</v>
      </c>
      <c r="W255" s="134">
        <v>-5</v>
      </c>
      <c r="X255" s="135">
        <v>290</v>
      </c>
      <c r="Y255" s="136">
        <v>300</v>
      </c>
      <c r="Z255" s="128">
        <v>295</v>
      </c>
      <c r="AA255" s="134">
        <v>-20</v>
      </c>
      <c r="AB255" s="135">
        <v>330</v>
      </c>
      <c r="AC255" s="136">
        <v>340</v>
      </c>
      <c r="AD255" s="128">
        <v>335</v>
      </c>
      <c r="AE255" s="134">
        <v>-25</v>
      </c>
      <c r="AF255" s="135">
        <v>295</v>
      </c>
      <c r="AG255" s="136">
        <v>305</v>
      </c>
      <c r="AH255" s="128">
        <v>300</v>
      </c>
      <c r="AI255" s="134">
        <v>5</v>
      </c>
      <c r="AJ255" s="135">
        <v>315</v>
      </c>
      <c r="AK255" s="136">
        <v>325</v>
      </c>
      <c r="AL255" s="128">
        <v>320</v>
      </c>
      <c r="AM255" s="134">
        <v>-25</v>
      </c>
      <c r="AN255" s="135">
        <v>315</v>
      </c>
      <c r="AO255" s="136">
        <v>325</v>
      </c>
      <c r="AP255" s="128">
        <v>320</v>
      </c>
      <c r="AQ255" s="134">
        <v>-20</v>
      </c>
      <c r="AR255" s="135">
        <v>335</v>
      </c>
      <c r="AS255" s="136">
        <v>345</v>
      </c>
      <c r="AT255" s="128">
        <v>340</v>
      </c>
      <c r="AU255" s="134">
        <v>-15</v>
      </c>
      <c r="AV255" s="135">
        <v>295</v>
      </c>
      <c r="AW255" s="136">
        <v>305</v>
      </c>
      <c r="AX255" s="128">
        <v>300</v>
      </c>
      <c r="AY255" s="134">
        <v>-15</v>
      </c>
      <c r="AZ255" s="135">
        <v>245</v>
      </c>
      <c r="BA255" s="136">
        <v>255</v>
      </c>
      <c r="BB255" s="128">
        <v>250</v>
      </c>
      <c r="BC255" s="134">
        <v>-25</v>
      </c>
      <c r="BD255" s="135">
        <v>235</v>
      </c>
      <c r="BE255" s="136">
        <v>245</v>
      </c>
      <c r="BF255" s="128">
        <v>240</v>
      </c>
      <c r="BG255" s="134">
        <v>-5</v>
      </c>
      <c r="BH255" s="135">
        <v>275</v>
      </c>
      <c r="BI255" s="136">
        <v>285</v>
      </c>
      <c r="BJ255" s="128">
        <v>280</v>
      </c>
      <c r="BK255" s="134">
        <v>-25</v>
      </c>
      <c r="BL255" s="135">
        <v>255</v>
      </c>
      <c r="BM255" s="136">
        <v>265</v>
      </c>
      <c r="BN255" s="128">
        <v>260</v>
      </c>
      <c r="BO255" s="134">
        <v>-23</v>
      </c>
      <c r="BP255" s="135">
        <v>295</v>
      </c>
      <c r="BQ255" s="136">
        <v>305</v>
      </c>
      <c r="BR255" s="128">
        <v>300</v>
      </c>
      <c r="BS255" s="134">
        <v>13</v>
      </c>
      <c r="BT255" s="135">
        <v>266</v>
      </c>
      <c r="BU255" s="136">
        <v>276</v>
      </c>
      <c r="BV255" s="128">
        <v>271</v>
      </c>
      <c r="BW255" s="134">
        <v>11</v>
      </c>
      <c r="BX255" s="135">
        <v>290</v>
      </c>
      <c r="BY255" s="136">
        <v>300</v>
      </c>
      <c r="BZ255" s="128">
        <v>295</v>
      </c>
      <c r="CA255" s="134">
        <v>20</v>
      </c>
      <c r="CB255" s="135">
        <v>255</v>
      </c>
      <c r="CC255" s="136">
        <v>265</v>
      </c>
      <c r="CD255" s="128">
        <v>260</v>
      </c>
      <c r="CE255" s="134">
        <v>10</v>
      </c>
      <c r="CF255" s="135">
        <v>265</v>
      </c>
      <c r="CG255" s="136">
        <v>275</v>
      </c>
      <c r="CH255" s="128">
        <v>270</v>
      </c>
      <c r="CI255" s="134">
        <v>-10</v>
      </c>
      <c r="CJ255" s="135">
        <v>240</v>
      </c>
      <c r="CK255" s="136">
        <v>250</v>
      </c>
      <c r="CL255" s="128">
        <v>245</v>
      </c>
      <c r="CM255" s="134">
        <v>-5</v>
      </c>
      <c r="CN255" s="135">
        <v>255</v>
      </c>
      <c r="CO255" s="136">
        <v>265</v>
      </c>
      <c r="CP255" s="128">
        <v>260</v>
      </c>
      <c r="CQ255" s="134">
        <v>-5</v>
      </c>
      <c r="CR255" s="135">
        <v>245</v>
      </c>
      <c r="CS255" s="136">
        <v>255</v>
      </c>
      <c r="CT255" s="128">
        <v>250</v>
      </c>
      <c r="CU255" s="134">
        <v>10</v>
      </c>
      <c r="CV255" s="135">
        <v>295</v>
      </c>
      <c r="CW255" s="136">
        <v>305</v>
      </c>
      <c r="CX255" s="128">
        <v>300</v>
      </c>
      <c r="CY255" s="134">
        <v>-10</v>
      </c>
      <c r="CZ255" s="135">
        <v>270</v>
      </c>
      <c r="DA255" s="136">
        <v>280</v>
      </c>
      <c r="DB255" s="128">
        <v>275</v>
      </c>
      <c r="DC255" s="134">
        <v>-5</v>
      </c>
      <c r="DD255" s="135">
        <v>285</v>
      </c>
      <c r="DE255" s="136">
        <v>295</v>
      </c>
      <c r="DF255" s="128">
        <v>290</v>
      </c>
      <c r="DG255" s="134">
        <v>-5</v>
      </c>
      <c r="DH255" s="135">
        <v>275</v>
      </c>
      <c r="DI255" s="136">
        <v>285</v>
      </c>
      <c r="DJ255" s="128">
        <v>280</v>
      </c>
      <c r="DK255" s="134">
        <v>10</v>
      </c>
      <c r="DL255" s="135">
        <v>270</v>
      </c>
      <c r="DM255" s="136">
        <v>280</v>
      </c>
      <c r="DN255" s="128">
        <v>275</v>
      </c>
      <c r="DO255" s="134">
        <v>-5</v>
      </c>
      <c r="DP255" s="135">
        <v>245</v>
      </c>
      <c r="DQ255" s="136">
        <v>255</v>
      </c>
      <c r="DR255" s="128">
        <v>250</v>
      </c>
      <c r="DS255" s="134">
        <v>5</v>
      </c>
      <c r="DT255" s="135">
        <v>260</v>
      </c>
      <c r="DU255" s="136">
        <v>270</v>
      </c>
      <c r="DV255" s="128">
        <v>265</v>
      </c>
      <c r="DW255" s="134">
        <v>15</v>
      </c>
      <c r="DX255" s="135">
        <v>250</v>
      </c>
      <c r="DY255" s="136">
        <v>260</v>
      </c>
      <c r="DZ255" s="128">
        <v>255</v>
      </c>
      <c r="EA255" s="134">
        <v>15</v>
      </c>
      <c r="EB255" s="135">
        <v>265</v>
      </c>
      <c r="EC255" s="136">
        <v>275</v>
      </c>
      <c r="ED255" s="128">
        <v>270</v>
      </c>
      <c r="EE255" s="134">
        <v>-10</v>
      </c>
      <c r="EF255" s="135">
        <v>240</v>
      </c>
      <c r="EG255" s="136">
        <v>250</v>
      </c>
      <c r="EH255" s="128">
        <v>245</v>
      </c>
      <c r="EI255" s="134">
        <v>-5</v>
      </c>
      <c r="EJ255" s="135">
        <v>255</v>
      </c>
      <c r="EK255" s="136">
        <v>265</v>
      </c>
      <c r="EL255" s="128">
        <v>260</v>
      </c>
      <c r="EM255" s="134">
        <v>-5</v>
      </c>
      <c r="EN255" s="135">
        <v>245</v>
      </c>
      <c r="EO255" s="136">
        <v>255</v>
      </c>
      <c r="EP255" s="128">
        <v>250</v>
      </c>
      <c r="EQ255" s="134">
        <v>10</v>
      </c>
      <c r="ER255" s="135">
        <v>275</v>
      </c>
      <c r="ES255" s="136">
        <v>285</v>
      </c>
      <c r="ET255" s="128">
        <v>280</v>
      </c>
      <c r="EU255" s="134">
        <v>10</v>
      </c>
      <c r="EV255" s="135">
        <v>240</v>
      </c>
      <c r="EW255" s="136">
        <v>250</v>
      </c>
      <c r="EX255" s="128">
        <v>245</v>
      </c>
      <c r="EY255" s="134" t="s">
        <v>5</v>
      </c>
      <c r="EZ255" s="135">
        <v>260</v>
      </c>
      <c r="FA255" s="136">
        <v>270</v>
      </c>
      <c r="FB255" s="128">
        <v>265</v>
      </c>
      <c r="FC255" s="134" t="s">
        <v>5</v>
      </c>
      <c r="FD255" s="135">
        <v>215</v>
      </c>
      <c r="FE255" s="136">
        <v>225</v>
      </c>
      <c r="FF255" s="128">
        <v>220</v>
      </c>
      <c r="FG255" s="134" t="s">
        <v>5</v>
      </c>
      <c r="FH255" s="135">
        <v>280</v>
      </c>
      <c r="FI255" s="136">
        <v>290</v>
      </c>
      <c r="FJ255" s="128">
        <v>285</v>
      </c>
      <c r="FK255" s="134" t="s">
        <v>5</v>
      </c>
      <c r="FL255" s="135">
        <v>250</v>
      </c>
      <c r="FM255" s="136">
        <v>260</v>
      </c>
      <c r="FN255" s="128">
        <v>255</v>
      </c>
      <c r="FO255" s="134" t="s">
        <v>5</v>
      </c>
      <c r="FP255" s="135">
        <v>265</v>
      </c>
      <c r="FQ255" s="136">
        <v>275</v>
      </c>
      <c r="FR255" s="128">
        <v>270</v>
      </c>
      <c r="FS255" s="134" t="s">
        <v>5</v>
      </c>
      <c r="FT255" s="135">
        <v>280</v>
      </c>
      <c r="FU255" s="136">
        <v>290</v>
      </c>
      <c r="FV255" s="95">
        <v>285</v>
      </c>
      <c r="FW255" s="134" t="s">
        <v>5</v>
      </c>
      <c r="FX255" s="135">
        <v>225</v>
      </c>
      <c r="FY255" s="136">
        <v>235</v>
      </c>
      <c r="FZ255" s="128">
        <v>230</v>
      </c>
      <c r="GA255" s="134" t="s">
        <v>5</v>
      </c>
      <c r="GB255" s="135">
        <v>320</v>
      </c>
      <c r="GC255" s="136">
        <v>330</v>
      </c>
      <c r="GD255" s="128">
        <v>325</v>
      </c>
      <c r="GE255" s="134">
        <v>-15</v>
      </c>
      <c r="GF255" s="135">
        <v>295</v>
      </c>
      <c r="GG255" s="136">
        <v>305</v>
      </c>
      <c r="GH255" s="128">
        <v>300</v>
      </c>
      <c r="GI255" s="134">
        <v>-10</v>
      </c>
      <c r="GJ255" s="135">
        <v>310</v>
      </c>
      <c r="GK255" s="136">
        <v>320</v>
      </c>
      <c r="GL255" s="128">
        <v>315</v>
      </c>
      <c r="GM255" s="134">
        <v>-10</v>
      </c>
      <c r="GN255" s="135">
        <v>300</v>
      </c>
      <c r="GO255" s="136">
        <v>310</v>
      </c>
      <c r="GP255" s="128">
        <v>305</v>
      </c>
      <c r="GQ255" s="134">
        <v>5</v>
      </c>
      <c r="GR255" s="78"/>
      <c r="GS255" s="93">
        <v>9</v>
      </c>
    </row>
    <row r="256" spans="1:201" ht="15.75" x14ac:dyDescent="0.25">
      <c r="A256">
        <v>10</v>
      </c>
      <c r="B256">
        <v>2014</v>
      </c>
      <c r="C256" s="87">
        <v>41915</v>
      </c>
      <c r="D256" s="149">
        <v>365</v>
      </c>
      <c r="E256" s="136">
        <v>375</v>
      </c>
      <c r="F256" s="128">
        <v>370</v>
      </c>
      <c r="G256" s="134">
        <v>10</v>
      </c>
      <c r="H256" s="135">
        <v>420</v>
      </c>
      <c r="I256" s="136">
        <v>430</v>
      </c>
      <c r="J256" s="128">
        <v>425</v>
      </c>
      <c r="K256" s="134">
        <v>10</v>
      </c>
      <c r="L256" s="135">
        <v>350</v>
      </c>
      <c r="M256" s="136">
        <v>360</v>
      </c>
      <c r="N256" s="128">
        <v>355</v>
      </c>
      <c r="O256" s="134" t="s">
        <v>5</v>
      </c>
      <c r="P256" s="135">
        <v>340</v>
      </c>
      <c r="Q256" s="136">
        <v>350</v>
      </c>
      <c r="R256" s="128">
        <v>345</v>
      </c>
      <c r="S256" s="134">
        <v>18</v>
      </c>
      <c r="T256" s="135">
        <v>315</v>
      </c>
      <c r="U256" s="136">
        <v>325</v>
      </c>
      <c r="V256" s="128">
        <v>320</v>
      </c>
      <c r="W256" s="134">
        <v>5</v>
      </c>
      <c r="X256" s="135">
        <v>290</v>
      </c>
      <c r="Y256" s="136">
        <v>300</v>
      </c>
      <c r="Z256" s="128">
        <v>295</v>
      </c>
      <c r="AA256" s="134" t="s">
        <v>5</v>
      </c>
      <c r="AB256" s="135">
        <v>325</v>
      </c>
      <c r="AC256" s="136">
        <v>335</v>
      </c>
      <c r="AD256" s="128">
        <v>330</v>
      </c>
      <c r="AE256" s="134">
        <v>-5</v>
      </c>
      <c r="AF256" s="135">
        <v>290</v>
      </c>
      <c r="AG256" s="136">
        <v>300</v>
      </c>
      <c r="AH256" s="128">
        <v>295</v>
      </c>
      <c r="AI256" s="134">
        <v>-5</v>
      </c>
      <c r="AJ256" s="135">
        <v>320</v>
      </c>
      <c r="AK256" s="136">
        <v>330</v>
      </c>
      <c r="AL256" s="128">
        <v>325</v>
      </c>
      <c r="AM256" s="134">
        <v>5</v>
      </c>
      <c r="AN256" s="135">
        <v>305</v>
      </c>
      <c r="AO256" s="136">
        <v>315</v>
      </c>
      <c r="AP256" s="128">
        <v>310</v>
      </c>
      <c r="AQ256" s="134">
        <v>-10</v>
      </c>
      <c r="AR256" s="135">
        <v>330</v>
      </c>
      <c r="AS256" s="136">
        <v>340</v>
      </c>
      <c r="AT256" s="128">
        <v>335</v>
      </c>
      <c r="AU256" s="134">
        <v>-5</v>
      </c>
      <c r="AV256" s="135">
        <v>290</v>
      </c>
      <c r="AW256" s="136">
        <v>300</v>
      </c>
      <c r="AX256" s="128">
        <v>295</v>
      </c>
      <c r="AY256" s="134">
        <v>-5</v>
      </c>
      <c r="AZ256" s="135">
        <v>245</v>
      </c>
      <c r="BA256" s="136">
        <v>255</v>
      </c>
      <c r="BB256" s="128">
        <v>250</v>
      </c>
      <c r="BC256" s="134" t="s">
        <v>5</v>
      </c>
      <c r="BD256" s="135">
        <v>235</v>
      </c>
      <c r="BE256" s="136">
        <v>245</v>
      </c>
      <c r="BF256" s="128">
        <v>240</v>
      </c>
      <c r="BG256" s="134" t="s">
        <v>5</v>
      </c>
      <c r="BH256" s="135">
        <v>275</v>
      </c>
      <c r="BI256" s="136">
        <v>285</v>
      </c>
      <c r="BJ256" s="128">
        <v>280</v>
      </c>
      <c r="BK256" s="134" t="s">
        <v>5</v>
      </c>
      <c r="BL256" s="135">
        <v>240</v>
      </c>
      <c r="BM256" s="136">
        <v>250</v>
      </c>
      <c r="BN256" s="128">
        <v>245</v>
      </c>
      <c r="BO256" s="134">
        <v>-15</v>
      </c>
      <c r="BP256" s="135">
        <v>295</v>
      </c>
      <c r="BQ256" s="136">
        <v>305</v>
      </c>
      <c r="BR256" s="128">
        <v>300</v>
      </c>
      <c r="BS256" s="134" t="s">
        <v>5</v>
      </c>
      <c r="BT256" s="135">
        <v>285</v>
      </c>
      <c r="BU256" s="136">
        <v>295</v>
      </c>
      <c r="BV256" s="128">
        <v>290</v>
      </c>
      <c r="BW256" s="134">
        <v>19</v>
      </c>
      <c r="BX256" s="135">
        <v>290</v>
      </c>
      <c r="BY256" s="136">
        <v>300</v>
      </c>
      <c r="BZ256" s="128">
        <v>295</v>
      </c>
      <c r="CA256" s="134" t="s">
        <v>5</v>
      </c>
      <c r="CB256" s="135">
        <v>255</v>
      </c>
      <c r="CC256" s="136">
        <v>265</v>
      </c>
      <c r="CD256" s="128">
        <v>260</v>
      </c>
      <c r="CE256" s="134" t="s">
        <v>5</v>
      </c>
      <c r="CF256" s="135">
        <v>265</v>
      </c>
      <c r="CG256" s="136">
        <v>275</v>
      </c>
      <c r="CH256" s="128">
        <v>270</v>
      </c>
      <c r="CI256" s="134" t="s">
        <v>5</v>
      </c>
      <c r="CJ256" s="135">
        <v>245</v>
      </c>
      <c r="CK256" s="136">
        <v>255</v>
      </c>
      <c r="CL256" s="128">
        <v>250</v>
      </c>
      <c r="CM256" s="134">
        <v>5</v>
      </c>
      <c r="CN256" s="135">
        <v>250</v>
      </c>
      <c r="CO256" s="136">
        <v>260</v>
      </c>
      <c r="CP256" s="128">
        <v>255</v>
      </c>
      <c r="CQ256" s="134">
        <v>-5</v>
      </c>
      <c r="CR256" s="135">
        <v>245</v>
      </c>
      <c r="CS256" s="136">
        <v>255</v>
      </c>
      <c r="CT256" s="128">
        <v>250</v>
      </c>
      <c r="CU256" s="134" t="s">
        <v>5</v>
      </c>
      <c r="CV256" s="135">
        <v>290</v>
      </c>
      <c r="CW256" s="136">
        <v>300</v>
      </c>
      <c r="CX256" s="128">
        <v>295</v>
      </c>
      <c r="CY256" s="134">
        <v>-5</v>
      </c>
      <c r="CZ256" s="135">
        <v>275</v>
      </c>
      <c r="DA256" s="136">
        <v>285</v>
      </c>
      <c r="DB256" s="128">
        <v>280</v>
      </c>
      <c r="DC256" s="134">
        <v>5</v>
      </c>
      <c r="DD256" s="135">
        <v>280</v>
      </c>
      <c r="DE256" s="136">
        <v>290</v>
      </c>
      <c r="DF256" s="128">
        <v>285</v>
      </c>
      <c r="DG256" s="134">
        <v>-5</v>
      </c>
      <c r="DH256" s="135">
        <v>275</v>
      </c>
      <c r="DI256" s="136">
        <v>285</v>
      </c>
      <c r="DJ256" s="128">
        <v>280</v>
      </c>
      <c r="DK256" s="134" t="s">
        <v>5</v>
      </c>
      <c r="DL256" s="135">
        <v>265</v>
      </c>
      <c r="DM256" s="136">
        <v>275</v>
      </c>
      <c r="DN256" s="128">
        <v>270</v>
      </c>
      <c r="DO256" s="134">
        <v>-5</v>
      </c>
      <c r="DP256" s="135">
        <v>250</v>
      </c>
      <c r="DQ256" s="136">
        <v>260</v>
      </c>
      <c r="DR256" s="128">
        <v>255</v>
      </c>
      <c r="DS256" s="134">
        <v>5</v>
      </c>
      <c r="DT256" s="135">
        <v>255</v>
      </c>
      <c r="DU256" s="136">
        <v>265</v>
      </c>
      <c r="DV256" s="128">
        <v>260</v>
      </c>
      <c r="DW256" s="134">
        <v>-5</v>
      </c>
      <c r="DX256" s="135">
        <v>250</v>
      </c>
      <c r="DY256" s="136">
        <v>260</v>
      </c>
      <c r="DZ256" s="128">
        <v>255</v>
      </c>
      <c r="EA256" s="134" t="s">
        <v>5</v>
      </c>
      <c r="EB256" s="135">
        <v>260</v>
      </c>
      <c r="EC256" s="136">
        <v>270</v>
      </c>
      <c r="ED256" s="128">
        <v>265</v>
      </c>
      <c r="EE256" s="134">
        <v>-5</v>
      </c>
      <c r="EF256" s="135">
        <v>245</v>
      </c>
      <c r="EG256" s="136">
        <v>255</v>
      </c>
      <c r="EH256" s="128">
        <v>250</v>
      </c>
      <c r="EI256" s="134">
        <v>5</v>
      </c>
      <c r="EJ256" s="135">
        <v>250</v>
      </c>
      <c r="EK256" s="136">
        <v>260</v>
      </c>
      <c r="EL256" s="128">
        <v>255</v>
      </c>
      <c r="EM256" s="134">
        <v>-5</v>
      </c>
      <c r="EN256" s="135">
        <v>245</v>
      </c>
      <c r="EO256" s="136">
        <v>255</v>
      </c>
      <c r="EP256" s="128">
        <v>250</v>
      </c>
      <c r="EQ256" s="134" t="s">
        <v>5</v>
      </c>
      <c r="ER256" s="135">
        <v>280</v>
      </c>
      <c r="ES256" s="136">
        <v>290</v>
      </c>
      <c r="ET256" s="128">
        <v>285</v>
      </c>
      <c r="EU256" s="134">
        <v>5</v>
      </c>
      <c r="EV256" s="135">
        <v>250</v>
      </c>
      <c r="EW256" s="136">
        <v>260</v>
      </c>
      <c r="EX256" s="128">
        <v>255</v>
      </c>
      <c r="EY256" s="134">
        <v>10</v>
      </c>
      <c r="EZ256" s="135">
        <v>265</v>
      </c>
      <c r="FA256" s="136">
        <v>275</v>
      </c>
      <c r="FB256" s="128">
        <v>270</v>
      </c>
      <c r="FC256" s="134">
        <v>5</v>
      </c>
      <c r="FD256" s="135">
        <v>225</v>
      </c>
      <c r="FE256" s="136">
        <v>235</v>
      </c>
      <c r="FF256" s="128">
        <v>230</v>
      </c>
      <c r="FG256" s="134">
        <v>10</v>
      </c>
      <c r="FH256" s="135">
        <v>275</v>
      </c>
      <c r="FI256" s="136">
        <v>285</v>
      </c>
      <c r="FJ256" s="128">
        <v>280</v>
      </c>
      <c r="FK256" s="134">
        <v>-5</v>
      </c>
      <c r="FL256" s="135">
        <v>260</v>
      </c>
      <c r="FM256" s="136">
        <v>270</v>
      </c>
      <c r="FN256" s="128">
        <v>265</v>
      </c>
      <c r="FO256" s="134">
        <v>10</v>
      </c>
      <c r="FP256" s="135">
        <v>265</v>
      </c>
      <c r="FQ256" s="136">
        <v>275</v>
      </c>
      <c r="FR256" s="128">
        <v>270</v>
      </c>
      <c r="FS256" s="134" t="s">
        <v>5</v>
      </c>
      <c r="FT256" s="135">
        <v>275</v>
      </c>
      <c r="FU256" s="136">
        <v>285</v>
      </c>
      <c r="FV256" s="95">
        <v>280</v>
      </c>
      <c r="FW256" s="134">
        <v>-5</v>
      </c>
      <c r="FX256" s="135">
        <v>235</v>
      </c>
      <c r="FY256" s="136">
        <v>245</v>
      </c>
      <c r="FZ256" s="128">
        <v>240</v>
      </c>
      <c r="GA256" s="134">
        <v>10</v>
      </c>
      <c r="GB256" s="135">
        <v>315</v>
      </c>
      <c r="GC256" s="136">
        <v>325</v>
      </c>
      <c r="GD256" s="128">
        <v>320</v>
      </c>
      <c r="GE256" s="134">
        <v>-5</v>
      </c>
      <c r="GF256" s="135">
        <v>295</v>
      </c>
      <c r="GG256" s="136">
        <v>305</v>
      </c>
      <c r="GH256" s="128">
        <v>300</v>
      </c>
      <c r="GI256" s="134" t="s">
        <v>5</v>
      </c>
      <c r="GJ256" s="135">
        <v>305</v>
      </c>
      <c r="GK256" s="136">
        <v>315</v>
      </c>
      <c r="GL256" s="128">
        <v>310</v>
      </c>
      <c r="GM256" s="134">
        <v>-5</v>
      </c>
      <c r="GN256" s="135">
        <v>300</v>
      </c>
      <c r="GO256" s="136">
        <v>310</v>
      </c>
      <c r="GP256" s="128">
        <v>305</v>
      </c>
      <c r="GQ256" s="134" t="s">
        <v>5</v>
      </c>
      <c r="GR256" s="78"/>
      <c r="GS256" s="93">
        <v>10</v>
      </c>
    </row>
    <row r="257" spans="1:201" ht="15.75" x14ac:dyDescent="0.25">
      <c r="A257">
        <v>10</v>
      </c>
      <c r="B257">
        <v>2014</v>
      </c>
      <c r="C257" s="87">
        <v>41922</v>
      </c>
      <c r="D257" s="96">
        <v>357.5</v>
      </c>
      <c r="E257" s="96">
        <v>367.5</v>
      </c>
      <c r="F257" s="96">
        <v>362.5</v>
      </c>
      <c r="G257" s="103"/>
      <c r="H257" s="113">
        <v>432.5</v>
      </c>
      <c r="I257" s="96">
        <v>442.5</v>
      </c>
      <c r="J257" s="96">
        <v>437.5</v>
      </c>
      <c r="K257" s="103"/>
      <c r="L257" s="113">
        <v>355</v>
      </c>
      <c r="M257" s="96">
        <v>365</v>
      </c>
      <c r="N257" s="96">
        <v>360</v>
      </c>
      <c r="O257" s="103"/>
      <c r="P257" s="113">
        <v>347.5</v>
      </c>
      <c r="Q257" s="96">
        <v>357.5</v>
      </c>
      <c r="R257" s="96">
        <v>352.5</v>
      </c>
      <c r="S257" s="103"/>
      <c r="T257" s="113">
        <v>312.5</v>
      </c>
      <c r="U257" s="96">
        <v>322.5</v>
      </c>
      <c r="V257" s="96">
        <v>317.5</v>
      </c>
      <c r="W257" s="103"/>
      <c r="X257" s="113">
        <v>292.5</v>
      </c>
      <c r="Y257" s="96">
        <v>302.5</v>
      </c>
      <c r="Z257" s="96">
        <v>297.5</v>
      </c>
      <c r="AA257" s="103"/>
      <c r="AB257" s="113">
        <v>327.5</v>
      </c>
      <c r="AC257" s="96">
        <v>337.5</v>
      </c>
      <c r="AD257" s="96">
        <v>332.5</v>
      </c>
      <c r="AE257" s="103"/>
      <c r="AF257" s="113">
        <v>297.5</v>
      </c>
      <c r="AG257" s="96">
        <v>307.5</v>
      </c>
      <c r="AH257" s="96">
        <v>302.5</v>
      </c>
      <c r="AI257" s="103"/>
      <c r="AJ257" s="113">
        <v>315</v>
      </c>
      <c r="AK257" s="96">
        <v>325</v>
      </c>
      <c r="AL257" s="96">
        <v>320</v>
      </c>
      <c r="AM257" s="103"/>
      <c r="AN257" s="113">
        <v>305</v>
      </c>
      <c r="AO257" s="96">
        <v>315</v>
      </c>
      <c r="AP257" s="96">
        <v>310</v>
      </c>
      <c r="AQ257" s="103"/>
      <c r="AR257" s="113">
        <v>332.5</v>
      </c>
      <c r="AS257" s="96">
        <v>342.5</v>
      </c>
      <c r="AT257" s="96">
        <v>337.5</v>
      </c>
      <c r="AU257" s="103"/>
      <c r="AV257" s="113">
        <v>292.5</v>
      </c>
      <c r="AW257" s="96">
        <v>302.5</v>
      </c>
      <c r="AX257" s="96">
        <v>297.5</v>
      </c>
      <c r="AY257" s="103"/>
      <c r="AZ257" s="113">
        <v>250</v>
      </c>
      <c r="BA257" s="96">
        <v>260</v>
      </c>
      <c r="BB257" s="96">
        <v>255</v>
      </c>
      <c r="BC257" s="103"/>
      <c r="BD257" s="113">
        <v>235</v>
      </c>
      <c r="BE257" s="96">
        <v>245</v>
      </c>
      <c r="BF257" s="96">
        <v>240</v>
      </c>
      <c r="BG257" s="103"/>
      <c r="BH257" s="113">
        <v>280</v>
      </c>
      <c r="BI257" s="96">
        <v>290</v>
      </c>
      <c r="BJ257" s="96">
        <v>285</v>
      </c>
      <c r="BK257" s="103"/>
      <c r="BL257" s="113">
        <v>242.5</v>
      </c>
      <c r="BM257" s="96">
        <v>252.5</v>
      </c>
      <c r="BN257" s="96">
        <v>247.5</v>
      </c>
      <c r="BO257" s="103"/>
      <c r="BP257" s="113">
        <v>300</v>
      </c>
      <c r="BQ257" s="96">
        <v>310</v>
      </c>
      <c r="BR257" s="96">
        <v>305</v>
      </c>
      <c r="BS257" s="103"/>
      <c r="BT257" s="113">
        <v>285</v>
      </c>
      <c r="BU257" s="96">
        <v>295</v>
      </c>
      <c r="BV257" s="96">
        <v>290</v>
      </c>
      <c r="BW257" s="103"/>
      <c r="BX257" s="113">
        <v>292.5</v>
      </c>
      <c r="BY257" s="96">
        <v>302.5</v>
      </c>
      <c r="BZ257" s="96">
        <v>297.5</v>
      </c>
      <c r="CA257" s="103"/>
      <c r="CB257" s="113">
        <v>255</v>
      </c>
      <c r="CC257" s="96">
        <v>265</v>
      </c>
      <c r="CD257" s="96">
        <v>260</v>
      </c>
      <c r="CE257" s="103"/>
      <c r="CF257" s="113">
        <v>267.5</v>
      </c>
      <c r="CG257" s="96">
        <v>277.5</v>
      </c>
      <c r="CH257" s="96">
        <v>272.5</v>
      </c>
      <c r="CI257" s="103"/>
      <c r="CJ257" s="113">
        <v>247.5</v>
      </c>
      <c r="CK257" s="96">
        <v>257.5</v>
      </c>
      <c r="CL257" s="96">
        <v>252.5</v>
      </c>
      <c r="CM257" s="103"/>
      <c r="CN257" s="113">
        <v>255</v>
      </c>
      <c r="CO257" s="96">
        <v>265</v>
      </c>
      <c r="CP257" s="96">
        <v>260</v>
      </c>
      <c r="CQ257" s="103"/>
      <c r="CR257" s="113">
        <v>250</v>
      </c>
      <c r="CS257" s="96">
        <v>260</v>
      </c>
      <c r="CT257" s="96">
        <v>255</v>
      </c>
      <c r="CU257" s="103"/>
      <c r="CV257" s="113">
        <v>295</v>
      </c>
      <c r="CW257" s="96">
        <v>305</v>
      </c>
      <c r="CX257" s="96">
        <v>300</v>
      </c>
      <c r="CY257" s="103"/>
      <c r="CZ257" s="113">
        <v>275</v>
      </c>
      <c r="DA257" s="96">
        <v>285</v>
      </c>
      <c r="DB257" s="96">
        <v>280</v>
      </c>
      <c r="DC257" s="103"/>
      <c r="DD257" s="113">
        <v>285</v>
      </c>
      <c r="DE257" s="96">
        <v>295</v>
      </c>
      <c r="DF257" s="96">
        <v>290</v>
      </c>
      <c r="DG257" s="103"/>
      <c r="DH257" s="113">
        <v>277.5</v>
      </c>
      <c r="DI257" s="96">
        <v>287.5</v>
      </c>
      <c r="DJ257" s="96">
        <v>282.5</v>
      </c>
      <c r="DK257" s="103"/>
      <c r="DL257" s="113">
        <v>270</v>
      </c>
      <c r="DM257" s="96">
        <v>280</v>
      </c>
      <c r="DN257" s="96">
        <v>275</v>
      </c>
      <c r="DO257" s="103"/>
      <c r="DP257" s="113">
        <v>250</v>
      </c>
      <c r="DQ257" s="96">
        <v>260</v>
      </c>
      <c r="DR257" s="96">
        <v>255</v>
      </c>
      <c r="DS257" s="103"/>
      <c r="DT257" s="113">
        <v>260</v>
      </c>
      <c r="DU257" s="96">
        <v>270</v>
      </c>
      <c r="DV257" s="96">
        <v>265</v>
      </c>
      <c r="DW257" s="103"/>
      <c r="DX257" s="113">
        <v>252.5</v>
      </c>
      <c r="DY257" s="96">
        <v>262.5</v>
      </c>
      <c r="DZ257" s="96">
        <v>257.5</v>
      </c>
      <c r="EA257" s="103"/>
      <c r="EB257" s="113">
        <v>265</v>
      </c>
      <c r="EC257" s="96">
        <v>275</v>
      </c>
      <c r="ED257" s="96">
        <v>270</v>
      </c>
      <c r="EE257" s="103"/>
      <c r="EF257" s="113">
        <v>245</v>
      </c>
      <c r="EG257" s="96">
        <v>255</v>
      </c>
      <c r="EH257" s="96">
        <v>250</v>
      </c>
      <c r="EI257" s="103"/>
      <c r="EJ257" s="113">
        <v>255</v>
      </c>
      <c r="EK257" s="96">
        <v>265</v>
      </c>
      <c r="EL257" s="96">
        <v>260</v>
      </c>
      <c r="EM257" s="103"/>
      <c r="EN257" s="113">
        <v>247.5</v>
      </c>
      <c r="EO257" s="96">
        <v>257.5</v>
      </c>
      <c r="EP257" s="96">
        <v>252.5</v>
      </c>
      <c r="EQ257" s="103"/>
      <c r="ER257" s="113">
        <v>282.5</v>
      </c>
      <c r="ES257" s="96">
        <v>292.5</v>
      </c>
      <c r="ET257" s="96">
        <v>287.5</v>
      </c>
      <c r="EU257" s="103"/>
      <c r="EV257" s="113">
        <v>252.5</v>
      </c>
      <c r="EW257" s="96">
        <v>262.5</v>
      </c>
      <c r="EX257" s="96">
        <v>257.5</v>
      </c>
      <c r="EY257" s="103"/>
      <c r="EZ257" s="113">
        <v>267.5</v>
      </c>
      <c r="FA257" s="96">
        <v>277.5</v>
      </c>
      <c r="FB257" s="96">
        <v>272.5</v>
      </c>
      <c r="FC257" s="103"/>
      <c r="FD257" s="113">
        <v>227.5</v>
      </c>
      <c r="FE257" s="96">
        <v>237.5</v>
      </c>
      <c r="FF257" s="96">
        <v>232.5</v>
      </c>
      <c r="FG257" s="103"/>
      <c r="FH257" s="113">
        <v>282.5</v>
      </c>
      <c r="FI257" s="96">
        <v>292.5</v>
      </c>
      <c r="FJ257" s="96">
        <v>287.5</v>
      </c>
      <c r="FK257" s="103"/>
      <c r="FL257" s="113">
        <v>267.5</v>
      </c>
      <c r="FM257" s="96">
        <v>277.5</v>
      </c>
      <c r="FN257" s="96">
        <v>272.5</v>
      </c>
      <c r="FO257" s="103"/>
      <c r="FP257" s="114">
        <v>272.5</v>
      </c>
      <c r="FQ257" s="101">
        <v>282.5</v>
      </c>
      <c r="FR257" s="101">
        <v>277.5</v>
      </c>
      <c r="FS257" s="103"/>
      <c r="FT257" s="113">
        <v>275</v>
      </c>
      <c r="FU257" s="96">
        <v>285</v>
      </c>
      <c r="FV257" s="96">
        <v>280</v>
      </c>
      <c r="FW257" s="103"/>
      <c r="FX257" s="113">
        <v>240</v>
      </c>
      <c r="FY257" s="96">
        <v>250</v>
      </c>
      <c r="FZ257" s="96">
        <v>245</v>
      </c>
      <c r="GA257" s="103"/>
      <c r="GB257" s="113">
        <v>320</v>
      </c>
      <c r="GC257" s="96">
        <v>330</v>
      </c>
      <c r="GD257" s="96">
        <v>325</v>
      </c>
      <c r="GE257" s="103"/>
      <c r="GF257" s="113">
        <v>297.5</v>
      </c>
      <c r="GG257" s="96">
        <v>307.5</v>
      </c>
      <c r="GH257" s="96">
        <v>302.5</v>
      </c>
      <c r="GI257" s="103"/>
      <c r="GJ257" s="113">
        <v>310</v>
      </c>
      <c r="GK257" s="96">
        <v>320</v>
      </c>
      <c r="GL257" s="96">
        <v>315</v>
      </c>
      <c r="GM257" s="103"/>
      <c r="GN257" s="113">
        <v>305</v>
      </c>
      <c r="GO257" s="96">
        <v>315</v>
      </c>
      <c r="GP257" s="96">
        <v>310</v>
      </c>
      <c r="GQ257" s="103"/>
      <c r="GR257" s="78"/>
      <c r="GS257" s="93">
        <v>10</v>
      </c>
    </row>
    <row r="258" spans="1:201" ht="15.75" x14ac:dyDescent="0.25">
      <c r="A258">
        <v>10</v>
      </c>
      <c r="B258">
        <v>2014</v>
      </c>
      <c r="C258" s="87">
        <v>41929</v>
      </c>
      <c r="D258" s="149">
        <v>350</v>
      </c>
      <c r="E258" s="136">
        <v>360</v>
      </c>
      <c r="F258" s="128">
        <v>355</v>
      </c>
      <c r="G258" s="134">
        <v>-15</v>
      </c>
      <c r="H258" s="135">
        <v>445</v>
      </c>
      <c r="I258" s="136">
        <v>455</v>
      </c>
      <c r="J258" s="128">
        <v>450</v>
      </c>
      <c r="K258" s="134">
        <v>25</v>
      </c>
      <c r="L258" s="135">
        <v>360</v>
      </c>
      <c r="M258" s="136">
        <v>370</v>
      </c>
      <c r="N258" s="128">
        <v>365</v>
      </c>
      <c r="O258" s="134">
        <v>10</v>
      </c>
      <c r="P258" s="135">
        <v>355</v>
      </c>
      <c r="Q258" s="136">
        <v>365</v>
      </c>
      <c r="R258" s="128">
        <v>360</v>
      </c>
      <c r="S258" s="134">
        <v>15</v>
      </c>
      <c r="T258" s="135">
        <v>310</v>
      </c>
      <c r="U258" s="136">
        <v>320</v>
      </c>
      <c r="V258" s="128">
        <v>315</v>
      </c>
      <c r="W258" s="134">
        <v>-5</v>
      </c>
      <c r="X258" s="135">
        <v>295</v>
      </c>
      <c r="Y258" s="136">
        <v>305</v>
      </c>
      <c r="Z258" s="128">
        <v>300</v>
      </c>
      <c r="AA258" s="134">
        <v>5</v>
      </c>
      <c r="AB258" s="135">
        <v>330</v>
      </c>
      <c r="AC258" s="136">
        <v>340</v>
      </c>
      <c r="AD258" s="128">
        <v>335</v>
      </c>
      <c r="AE258" s="134">
        <v>5</v>
      </c>
      <c r="AF258" s="135">
        <v>305</v>
      </c>
      <c r="AG258" s="136">
        <v>315</v>
      </c>
      <c r="AH258" s="128">
        <v>310</v>
      </c>
      <c r="AI258" s="134">
        <v>15</v>
      </c>
      <c r="AJ258" s="135">
        <v>310</v>
      </c>
      <c r="AK258" s="136">
        <v>320</v>
      </c>
      <c r="AL258" s="128">
        <v>315</v>
      </c>
      <c r="AM258" s="134">
        <v>-10</v>
      </c>
      <c r="AN258" s="135">
        <v>305</v>
      </c>
      <c r="AO258" s="136">
        <v>315</v>
      </c>
      <c r="AP258" s="128">
        <v>310</v>
      </c>
      <c r="AQ258" s="134" t="s">
        <v>5</v>
      </c>
      <c r="AR258" s="135">
        <v>335</v>
      </c>
      <c r="AS258" s="136">
        <v>345</v>
      </c>
      <c r="AT258" s="128">
        <v>340</v>
      </c>
      <c r="AU258" s="134">
        <v>5</v>
      </c>
      <c r="AV258" s="135">
        <v>295</v>
      </c>
      <c r="AW258" s="136">
        <v>305</v>
      </c>
      <c r="AX258" s="128">
        <v>300</v>
      </c>
      <c r="AY258" s="134">
        <v>5</v>
      </c>
      <c r="AZ258" s="135">
        <v>255</v>
      </c>
      <c r="BA258" s="136">
        <v>265</v>
      </c>
      <c r="BB258" s="128">
        <v>260</v>
      </c>
      <c r="BC258" s="134">
        <v>10</v>
      </c>
      <c r="BD258" s="135">
        <v>235</v>
      </c>
      <c r="BE258" s="136">
        <v>245</v>
      </c>
      <c r="BF258" s="128">
        <v>240</v>
      </c>
      <c r="BG258" s="134" t="s">
        <v>5</v>
      </c>
      <c r="BH258" s="135">
        <v>285</v>
      </c>
      <c r="BI258" s="136">
        <v>295</v>
      </c>
      <c r="BJ258" s="128">
        <v>290</v>
      </c>
      <c r="BK258" s="134">
        <v>10</v>
      </c>
      <c r="BL258" s="135">
        <v>245</v>
      </c>
      <c r="BM258" s="136">
        <v>255</v>
      </c>
      <c r="BN258" s="128">
        <v>250</v>
      </c>
      <c r="BO258" s="134">
        <v>5</v>
      </c>
      <c r="BP258" s="135">
        <v>305</v>
      </c>
      <c r="BQ258" s="136">
        <v>315</v>
      </c>
      <c r="BR258" s="128">
        <v>310</v>
      </c>
      <c r="BS258" s="134">
        <v>10</v>
      </c>
      <c r="BT258" s="135">
        <v>285</v>
      </c>
      <c r="BU258" s="136">
        <v>295</v>
      </c>
      <c r="BV258" s="128">
        <v>290</v>
      </c>
      <c r="BW258" s="134" t="s">
        <v>5</v>
      </c>
      <c r="BX258" s="135">
        <v>295</v>
      </c>
      <c r="BY258" s="136">
        <v>305</v>
      </c>
      <c r="BZ258" s="128">
        <v>300</v>
      </c>
      <c r="CA258" s="134">
        <v>5</v>
      </c>
      <c r="CB258" s="135">
        <v>255</v>
      </c>
      <c r="CC258" s="136">
        <v>265</v>
      </c>
      <c r="CD258" s="128">
        <v>260</v>
      </c>
      <c r="CE258" s="134" t="s">
        <v>5</v>
      </c>
      <c r="CF258" s="135">
        <v>270</v>
      </c>
      <c r="CG258" s="136">
        <v>280</v>
      </c>
      <c r="CH258" s="128">
        <v>275</v>
      </c>
      <c r="CI258" s="134">
        <v>5</v>
      </c>
      <c r="CJ258" s="135">
        <v>250</v>
      </c>
      <c r="CK258" s="136">
        <v>260</v>
      </c>
      <c r="CL258" s="128">
        <v>255</v>
      </c>
      <c r="CM258" s="134">
        <v>5</v>
      </c>
      <c r="CN258" s="135">
        <v>260</v>
      </c>
      <c r="CO258" s="136">
        <v>270</v>
      </c>
      <c r="CP258" s="128">
        <v>265</v>
      </c>
      <c r="CQ258" s="134">
        <v>10</v>
      </c>
      <c r="CR258" s="135">
        <v>255</v>
      </c>
      <c r="CS258" s="136">
        <v>265</v>
      </c>
      <c r="CT258" s="128">
        <v>260</v>
      </c>
      <c r="CU258" s="134">
        <v>10</v>
      </c>
      <c r="CV258" s="135">
        <v>300</v>
      </c>
      <c r="CW258" s="136">
        <v>310</v>
      </c>
      <c r="CX258" s="128">
        <v>305</v>
      </c>
      <c r="CY258" s="134">
        <v>10</v>
      </c>
      <c r="CZ258" s="135">
        <v>275</v>
      </c>
      <c r="DA258" s="136">
        <v>285</v>
      </c>
      <c r="DB258" s="128">
        <v>280</v>
      </c>
      <c r="DC258" s="134" t="s">
        <v>5</v>
      </c>
      <c r="DD258" s="135">
        <v>290</v>
      </c>
      <c r="DE258" s="136">
        <v>300</v>
      </c>
      <c r="DF258" s="128">
        <v>295</v>
      </c>
      <c r="DG258" s="134">
        <v>10</v>
      </c>
      <c r="DH258" s="135">
        <v>280</v>
      </c>
      <c r="DI258" s="136">
        <v>290</v>
      </c>
      <c r="DJ258" s="128">
        <v>285</v>
      </c>
      <c r="DK258" s="134">
        <v>5</v>
      </c>
      <c r="DL258" s="135">
        <v>275</v>
      </c>
      <c r="DM258" s="136">
        <v>285</v>
      </c>
      <c r="DN258" s="128">
        <v>280</v>
      </c>
      <c r="DO258" s="134">
        <v>10</v>
      </c>
      <c r="DP258" s="135">
        <v>250</v>
      </c>
      <c r="DQ258" s="136">
        <v>260</v>
      </c>
      <c r="DR258" s="128">
        <v>255</v>
      </c>
      <c r="DS258" s="134" t="s">
        <v>5</v>
      </c>
      <c r="DT258" s="135">
        <v>265</v>
      </c>
      <c r="DU258" s="136">
        <v>275</v>
      </c>
      <c r="DV258" s="128">
        <v>270</v>
      </c>
      <c r="DW258" s="134">
        <v>10</v>
      </c>
      <c r="DX258" s="135">
        <v>255</v>
      </c>
      <c r="DY258" s="136">
        <v>265</v>
      </c>
      <c r="DZ258" s="128">
        <v>260</v>
      </c>
      <c r="EA258" s="134">
        <v>5</v>
      </c>
      <c r="EB258" s="135">
        <v>270</v>
      </c>
      <c r="EC258" s="136">
        <v>280</v>
      </c>
      <c r="ED258" s="128">
        <v>275</v>
      </c>
      <c r="EE258" s="134">
        <v>10</v>
      </c>
      <c r="EF258" s="135">
        <v>245</v>
      </c>
      <c r="EG258" s="136">
        <v>255</v>
      </c>
      <c r="EH258" s="128">
        <v>250</v>
      </c>
      <c r="EI258" s="134" t="s">
        <v>5</v>
      </c>
      <c r="EJ258" s="135">
        <v>260</v>
      </c>
      <c r="EK258" s="136">
        <v>270</v>
      </c>
      <c r="EL258" s="128">
        <v>265</v>
      </c>
      <c r="EM258" s="134">
        <v>10</v>
      </c>
      <c r="EN258" s="135">
        <v>250</v>
      </c>
      <c r="EO258" s="136">
        <v>260</v>
      </c>
      <c r="EP258" s="128">
        <v>255</v>
      </c>
      <c r="EQ258" s="134">
        <v>5</v>
      </c>
      <c r="ER258" s="135">
        <v>285</v>
      </c>
      <c r="ES258" s="136">
        <v>295</v>
      </c>
      <c r="ET258" s="128">
        <v>290</v>
      </c>
      <c r="EU258" s="134">
        <v>5</v>
      </c>
      <c r="EV258" s="135">
        <v>255</v>
      </c>
      <c r="EW258" s="136">
        <v>265</v>
      </c>
      <c r="EX258" s="128">
        <v>260</v>
      </c>
      <c r="EY258" s="134">
        <v>5</v>
      </c>
      <c r="EZ258" s="135">
        <v>270</v>
      </c>
      <c r="FA258" s="136">
        <v>280</v>
      </c>
      <c r="FB258" s="128">
        <v>275</v>
      </c>
      <c r="FC258" s="134">
        <v>5</v>
      </c>
      <c r="FD258" s="135">
        <v>230</v>
      </c>
      <c r="FE258" s="136">
        <v>240</v>
      </c>
      <c r="FF258" s="128">
        <v>235</v>
      </c>
      <c r="FG258" s="134">
        <v>5</v>
      </c>
      <c r="FH258" s="135">
        <v>290</v>
      </c>
      <c r="FI258" s="136">
        <v>300</v>
      </c>
      <c r="FJ258" s="128">
        <v>295</v>
      </c>
      <c r="FK258" s="134">
        <v>15</v>
      </c>
      <c r="FL258" s="135">
        <v>275</v>
      </c>
      <c r="FM258" s="136">
        <v>285</v>
      </c>
      <c r="FN258" s="128">
        <v>280</v>
      </c>
      <c r="FO258" s="134">
        <v>15</v>
      </c>
      <c r="FP258" s="135">
        <v>280</v>
      </c>
      <c r="FQ258" s="136">
        <v>290</v>
      </c>
      <c r="FR258" s="128">
        <v>285</v>
      </c>
      <c r="FS258" s="134">
        <v>15</v>
      </c>
      <c r="FT258" s="135">
        <v>275</v>
      </c>
      <c r="FU258" s="136">
        <v>285</v>
      </c>
      <c r="FV258" s="95">
        <v>280</v>
      </c>
      <c r="FW258" s="134">
        <v>5</v>
      </c>
      <c r="FX258" s="135">
        <v>245</v>
      </c>
      <c r="FY258" s="136">
        <v>255</v>
      </c>
      <c r="FZ258" s="128">
        <v>250</v>
      </c>
      <c r="GA258" s="134">
        <v>10</v>
      </c>
      <c r="GB258" s="135">
        <v>325</v>
      </c>
      <c r="GC258" s="136">
        <v>335</v>
      </c>
      <c r="GD258" s="128">
        <v>330</v>
      </c>
      <c r="GE258" s="134">
        <v>10</v>
      </c>
      <c r="GF258" s="135">
        <v>300</v>
      </c>
      <c r="GG258" s="136">
        <v>310</v>
      </c>
      <c r="GH258" s="128">
        <v>305</v>
      </c>
      <c r="GI258" s="134">
        <v>5</v>
      </c>
      <c r="GJ258" s="135">
        <v>315</v>
      </c>
      <c r="GK258" s="136">
        <v>325</v>
      </c>
      <c r="GL258" s="128">
        <v>320</v>
      </c>
      <c r="GM258" s="134">
        <v>10</v>
      </c>
      <c r="GN258" s="135">
        <v>310</v>
      </c>
      <c r="GO258" s="136">
        <v>320</v>
      </c>
      <c r="GP258" s="128">
        <v>315</v>
      </c>
      <c r="GQ258" s="134">
        <v>10</v>
      </c>
      <c r="GR258" s="78"/>
      <c r="GS258" s="93">
        <v>10</v>
      </c>
    </row>
    <row r="259" spans="1:201" ht="15.75" x14ac:dyDescent="0.25">
      <c r="A259">
        <v>10</v>
      </c>
      <c r="B259">
        <v>2014</v>
      </c>
      <c r="C259" s="87">
        <v>41936</v>
      </c>
      <c r="D259" s="149">
        <v>355</v>
      </c>
      <c r="E259" s="136">
        <v>365</v>
      </c>
      <c r="F259" s="128">
        <v>360</v>
      </c>
      <c r="G259" s="134">
        <v>5</v>
      </c>
      <c r="H259" s="135">
        <v>445</v>
      </c>
      <c r="I259" s="136">
        <v>455</v>
      </c>
      <c r="J259" s="128">
        <v>450</v>
      </c>
      <c r="K259" s="134" t="s">
        <v>5</v>
      </c>
      <c r="L259" s="135">
        <v>360</v>
      </c>
      <c r="M259" s="136">
        <v>370</v>
      </c>
      <c r="N259" s="128">
        <v>365</v>
      </c>
      <c r="O259" s="134" t="s">
        <v>5</v>
      </c>
      <c r="P259" s="135">
        <v>355</v>
      </c>
      <c r="Q259" s="136">
        <v>365</v>
      </c>
      <c r="R259" s="128">
        <v>360</v>
      </c>
      <c r="S259" s="134" t="s">
        <v>5</v>
      </c>
      <c r="T259" s="135">
        <v>310</v>
      </c>
      <c r="U259" s="136">
        <v>320</v>
      </c>
      <c r="V259" s="128">
        <v>315</v>
      </c>
      <c r="W259" s="134" t="s">
        <v>5</v>
      </c>
      <c r="X259" s="135">
        <v>295</v>
      </c>
      <c r="Y259" s="136">
        <v>305</v>
      </c>
      <c r="Z259" s="128">
        <v>300</v>
      </c>
      <c r="AA259" s="134" t="s">
        <v>5</v>
      </c>
      <c r="AB259" s="135">
        <v>330</v>
      </c>
      <c r="AC259" s="136">
        <v>340</v>
      </c>
      <c r="AD259" s="128">
        <v>335</v>
      </c>
      <c r="AE259" s="134" t="s">
        <v>5</v>
      </c>
      <c r="AF259" s="135">
        <v>305</v>
      </c>
      <c r="AG259" s="136">
        <v>315</v>
      </c>
      <c r="AH259" s="128">
        <v>310</v>
      </c>
      <c r="AI259" s="134" t="s">
        <v>5</v>
      </c>
      <c r="AJ259" s="135">
        <v>310</v>
      </c>
      <c r="AK259" s="136">
        <v>320</v>
      </c>
      <c r="AL259" s="128">
        <v>315</v>
      </c>
      <c r="AM259" s="134" t="s">
        <v>5</v>
      </c>
      <c r="AN259" s="135">
        <v>305</v>
      </c>
      <c r="AO259" s="136">
        <v>315</v>
      </c>
      <c r="AP259" s="128">
        <v>310</v>
      </c>
      <c r="AQ259" s="134" t="s">
        <v>5</v>
      </c>
      <c r="AR259" s="135">
        <v>335</v>
      </c>
      <c r="AS259" s="136">
        <v>345</v>
      </c>
      <c r="AT259" s="128">
        <v>340</v>
      </c>
      <c r="AU259" s="134" t="s">
        <v>5</v>
      </c>
      <c r="AV259" s="135">
        <v>300</v>
      </c>
      <c r="AW259" s="136">
        <v>310</v>
      </c>
      <c r="AX259" s="128">
        <v>305</v>
      </c>
      <c r="AY259" s="134">
        <v>5</v>
      </c>
      <c r="AZ259" s="135">
        <v>255</v>
      </c>
      <c r="BA259" s="136">
        <v>265</v>
      </c>
      <c r="BB259" s="128">
        <v>260</v>
      </c>
      <c r="BC259" s="134" t="s">
        <v>5</v>
      </c>
      <c r="BD259" s="135">
        <v>240</v>
      </c>
      <c r="BE259" s="136">
        <v>250</v>
      </c>
      <c r="BF259" s="128">
        <v>245</v>
      </c>
      <c r="BG259" s="134">
        <v>5</v>
      </c>
      <c r="BH259" s="135">
        <v>285</v>
      </c>
      <c r="BI259" s="136">
        <v>295</v>
      </c>
      <c r="BJ259" s="128">
        <v>290</v>
      </c>
      <c r="BK259" s="134" t="s">
        <v>5</v>
      </c>
      <c r="BL259" s="135">
        <v>250</v>
      </c>
      <c r="BM259" s="136">
        <v>260</v>
      </c>
      <c r="BN259" s="128">
        <v>255</v>
      </c>
      <c r="BO259" s="134">
        <v>5</v>
      </c>
      <c r="BP259" s="135">
        <v>305</v>
      </c>
      <c r="BQ259" s="136">
        <v>315</v>
      </c>
      <c r="BR259" s="128">
        <v>310</v>
      </c>
      <c r="BS259" s="134" t="s">
        <v>5</v>
      </c>
      <c r="BT259" s="135">
        <v>290</v>
      </c>
      <c r="BU259" s="136">
        <v>300</v>
      </c>
      <c r="BV259" s="128">
        <v>295</v>
      </c>
      <c r="BW259" s="134">
        <v>5</v>
      </c>
      <c r="BX259" s="135">
        <v>295</v>
      </c>
      <c r="BY259" s="136">
        <v>305</v>
      </c>
      <c r="BZ259" s="128">
        <v>300</v>
      </c>
      <c r="CA259" s="134" t="s">
        <v>5</v>
      </c>
      <c r="CB259" s="135">
        <v>260</v>
      </c>
      <c r="CC259" s="136">
        <v>270</v>
      </c>
      <c r="CD259" s="128">
        <v>265</v>
      </c>
      <c r="CE259" s="134">
        <v>5</v>
      </c>
      <c r="CF259" s="135">
        <v>270</v>
      </c>
      <c r="CG259" s="136">
        <v>280</v>
      </c>
      <c r="CH259" s="128">
        <v>275</v>
      </c>
      <c r="CI259" s="134" t="s">
        <v>5</v>
      </c>
      <c r="CJ259" s="135">
        <v>250</v>
      </c>
      <c r="CK259" s="136">
        <v>260</v>
      </c>
      <c r="CL259" s="128">
        <v>255</v>
      </c>
      <c r="CM259" s="134" t="s">
        <v>5</v>
      </c>
      <c r="CN259" s="135">
        <v>260</v>
      </c>
      <c r="CO259" s="136">
        <v>270</v>
      </c>
      <c r="CP259" s="128">
        <v>265</v>
      </c>
      <c r="CQ259" s="134" t="s">
        <v>5</v>
      </c>
      <c r="CR259" s="135">
        <v>255</v>
      </c>
      <c r="CS259" s="136">
        <v>265</v>
      </c>
      <c r="CT259" s="128">
        <v>260</v>
      </c>
      <c r="CU259" s="134" t="s">
        <v>5</v>
      </c>
      <c r="CV259" s="135">
        <v>300</v>
      </c>
      <c r="CW259" s="136">
        <v>310</v>
      </c>
      <c r="CX259" s="128">
        <v>305</v>
      </c>
      <c r="CY259" s="134" t="s">
        <v>5</v>
      </c>
      <c r="CZ259" s="135">
        <v>275</v>
      </c>
      <c r="DA259" s="136">
        <v>285</v>
      </c>
      <c r="DB259" s="128">
        <v>280</v>
      </c>
      <c r="DC259" s="134" t="s">
        <v>5</v>
      </c>
      <c r="DD259" s="135">
        <v>290</v>
      </c>
      <c r="DE259" s="136">
        <v>300</v>
      </c>
      <c r="DF259" s="128">
        <v>295</v>
      </c>
      <c r="DG259" s="134" t="s">
        <v>5</v>
      </c>
      <c r="DH259" s="135">
        <v>280</v>
      </c>
      <c r="DI259" s="136">
        <v>290</v>
      </c>
      <c r="DJ259" s="128">
        <v>285</v>
      </c>
      <c r="DK259" s="134" t="s">
        <v>5</v>
      </c>
      <c r="DL259" s="135">
        <v>275</v>
      </c>
      <c r="DM259" s="136">
        <v>285</v>
      </c>
      <c r="DN259" s="128">
        <v>280</v>
      </c>
      <c r="DO259" s="134" t="s">
        <v>5</v>
      </c>
      <c r="DP259" s="135">
        <v>250</v>
      </c>
      <c r="DQ259" s="136">
        <v>260</v>
      </c>
      <c r="DR259" s="128">
        <v>255</v>
      </c>
      <c r="DS259" s="134" t="s">
        <v>5</v>
      </c>
      <c r="DT259" s="135">
        <v>265</v>
      </c>
      <c r="DU259" s="136">
        <v>275</v>
      </c>
      <c r="DV259" s="128">
        <v>270</v>
      </c>
      <c r="DW259" s="134" t="s">
        <v>5</v>
      </c>
      <c r="DX259" s="135">
        <v>255</v>
      </c>
      <c r="DY259" s="136">
        <v>265</v>
      </c>
      <c r="DZ259" s="128">
        <v>260</v>
      </c>
      <c r="EA259" s="134" t="s">
        <v>5</v>
      </c>
      <c r="EB259" s="135">
        <v>270</v>
      </c>
      <c r="EC259" s="136">
        <v>280</v>
      </c>
      <c r="ED259" s="128">
        <v>275</v>
      </c>
      <c r="EE259" s="134" t="s">
        <v>5</v>
      </c>
      <c r="EF259" s="135">
        <v>245</v>
      </c>
      <c r="EG259" s="136">
        <v>255</v>
      </c>
      <c r="EH259" s="128">
        <v>250</v>
      </c>
      <c r="EI259" s="134" t="s">
        <v>5</v>
      </c>
      <c r="EJ259" s="135">
        <v>260</v>
      </c>
      <c r="EK259" s="136">
        <v>270</v>
      </c>
      <c r="EL259" s="128">
        <v>265</v>
      </c>
      <c r="EM259" s="134" t="s">
        <v>5</v>
      </c>
      <c r="EN259" s="135">
        <v>250</v>
      </c>
      <c r="EO259" s="136">
        <v>260</v>
      </c>
      <c r="EP259" s="128">
        <v>255</v>
      </c>
      <c r="EQ259" s="134" t="s">
        <v>5</v>
      </c>
      <c r="ER259" s="135">
        <v>285</v>
      </c>
      <c r="ES259" s="136">
        <v>295</v>
      </c>
      <c r="ET259" s="128">
        <v>290</v>
      </c>
      <c r="EU259" s="134" t="s">
        <v>5</v>
      </c>
      <c r="EV259" s="135">
        <v>260</v>
      </c>
      <c r="EW259" s="136">
        <v>270</v>
      </c>
      <c r="EX259" s="128">
        <v>265</v>
      </c>
      <c r="EY259" s="134">
        <v>5</v>
      </c>
      <c r="EZ259" s="135">
        <v>270</v>
      </c>
      <c r="FA259" s="136">
        <v>280</v>
      </c>
      <c r="FB259" s="128">
        <v>275</v>
      </c>
      <c r="FC259" s="134" t="s">
        <v>5</v>
      </c>
      <c r="FD259" s="135">
        <v>235</v>
      </c>
      <c r="FE259" s="136">
        <v>245</v>
      </c>
      <c r="FF259" s="128">
        <v>240</v>
      </c>
      <c r="FG259" s="134">
        <v>5</v>
      </c>
      <c r="FH259" s="135">
        <v>290</v>
      </c>
      <c r="FI259" s="136">
        <v>300</v>
      </c>
      <c r="FJ259" s="128">
        <v>295</v>
      </c>
      <c r="FK259" s="134" t="s">
        <v>5</v>
      </c>
      <c r="FL259" s="135">
        <v>275</v>
      </c>
      <c r="FM259" s="136">
        <v>285</v>
      </c>
      <c r="FN259" s="128">
        <v>280</v>
      </c>
      <c r="FO259" s="134" t="s">
        <v>5</v>
      </c>
      <c r="FP259" s="135">
        <v>280</v>
      </c>
      <c r="FQ259" s="136">
        <v>290</v>
      </c>
      <c r="FR259" s="128">
        <v>285</v>
      </c>
      <c r="FS259" s="134" t="s">
        <v>5</v>
      </c>
      <c r="FT259" s="135">
        <v>275</v>
      </c>
      <c r="FU259" s="136">
        <v>285</v>
      </c>
      <c r="FV259" s="95">
        <v>280</v>
      </c>
      <c r="FW259" s="134" t="s">
        <v>5</v>
      </c>
      <c r="FX259" s="135">
        <v>245</v>
      </c>
      <c r="FY259" s="136">
        <v>255</v>
      </c>
      <c r="FZ259" s="128">
        <v>250</v>
      </c>
      <c r="GA259" s="134" t="s">
        <v>5</v>
      </c>
      <c r="GB259" s="135">
        <v>325</v>
      </c>
      <c r="GC259" s="136">
        <v>335</v>
      </c>
      <c r="GD259" s="128">
        <v>330</v>
      </c>
      <c r="GE259" s="134" t="s">
        <v>5</v>
      </c>
      <c r="GF259" s="135">
        <v>300</v>
      </c>
      <c r="GG259" s="136">
        <v>310</v>
      </c>
      <c r="GH259" s="128">
        <v>305</v>
      </c>
      <c r="GI259" s="134" t="s">
        <v>5</v>
      </c>
      <c r="GJ259" s="135">
        <v>315</v>
      </c>
      <c r="GK259" s="136">
        <v>325</v>
      </c>
      <c r="GL259" s="128">
        <v>320</v>
      </c>
      <c r="GM259" s="134" t="s">
        <v>5</v>
      </c>
      <c r="GN259" s="135">
        <v>310</v>
      </c>
      <c r="GO259" s="136">
        <v>320</v>
      </c>
      <c r="GP259" s="128">
        <v>315</v>
      </c>
      <c r="GQ259" s="134" t="s">
        <v>5</v>
      </c>
      <c r="GR259" s="78"/>
      <c r="GS259" s="93">
        <v>10</v>
      </c>
    </row>
    <row r="260" spans="1:201" ht="15.75" x14ac:dyDescent="0.25">
      <c r="A260">
        <v>10</v>
      </c>
      <c r="B260">
        <v>2014</v>
      </c>
      <c r="C260" s="87">
        <v>41943</v>
      </c>
      <c r="D260" s="149">
        <v>355</v>
      </c>
      <c r="E260" s="136">
        <v>365</v>
      </c>
      <c r="F260" s="128">
        <v>360</v>
      </c>
      <c r="G260" s="134" t="s">
        <v>5</v>
      </c>
      <c r="H260" s="135">
        <v>445</v>
      </c>
      <c r="I260" s="136">
        <v>455</v>
      </c>
      <c r="J260" s="128">
        <v>450</v>
      </c>
      <c r="K260" s="134" t="s">
        <v>5</v>
      </c>
      <c r="L260" s="135">
        <v>355</v>
      </c>
      <c r="M260" s="136">
        <v>365</v>
      </c>
      <c r="N260" s="128">
        <v>360</v>
      </c>
      <c r="O260" s="134">
        <v>-5</v>
      </c>
      <c r="P260" s="135">
        <v>335</v>
      </c>
      <c r="Q260" s="136">
        <v>345</v>
      </c>
      <c r="R260" s="128">
        <v>340</v>
      </c>
      <c r="S260" s="134">
        <v>-20</v>
      </c>
      <c r="T260" s="135">
        <v>325</v>
      </c>
      <c r="U260" s="136">
        <v>335</v>
      </c>
      <c r="V260" s="128">
        <v>330</v>
      </c>
      <c r="W260" s="134">
        <v>15</v>
      </c>
      <c r="X260" s="135">
        <v>295</v>
      </c>
      <c r="Y260" s="136">
        <v>305</v>
      </c>
      <c r="Z260" s="128">
        <v>300</v>
      </c>
      <c r="AA260" s="134" t="s">
        <v>5</v>
      </c>
      <c r="AB260" s="135">
        <v>335</v>
      </c>
      <c r="AC260" s="136">
        <v>345</v>
      </c>
      <c r="AD260" s="128">
        <v>340</v>
      </c>
      <c r="AE260" s="134">
        <v>5</v>
      </c>
      <c r="AF260" s="135">
        <v>300</v>
      </c>
      <c r="AG260" s="136">
        <v>310</v>
      </c>
      <c r="AH260" s="128">
        <v>305</v>
      </c>
      <c r="AI260" s="134">
        <v>-5</v>
      </c>
      <c r="AJ260" s="135">
        <v>330</v>
      </c>
      <c r="AK260" s="136">
        <v>340</v>
      </c>
      <c r="AL260" s="128">
        <v>335</v>
      </c>
      <c r="AM260" s="134">
        <v>20</v>
      </c>
      <c r="AN260" s="135">
        <v>320</v>
      </c>
      <c r="AO260" s="136">
        <v>330</v>
      </c>
      <c r="AP260" s="128">
        <v>325</v>
      </c>
      <c r="AQ260" s="134">
        <v>15</v>
      </c>
      <c r="AR260" s="135">
        <v>340</v>
      </c>
      <c r="AS260" s="136">
        <v>350</v>
      </c>
      <c r="AT260" s="128">
        <v>345</v>
      </c>
      <c r="AU260" s="134">
        <v>5</v>
      </c>
      <c r="AV260" s="135">
        <v>315</v>
      </c>
      <c r="AW260" s="136">
        <v>325</v>
      </c>
      <c r="AX260" s="128">
        <v>320</v>
      </c>
      <c r="AY260" s="134">
        <v>15</v>
      </c>
      <c r="AZ260" s="135">
        <v>280</v>
      </c>
      <c r="BA260" s="136">
        <v>290</v>
      </c>
      <c r="BB260" s="128">
        <v>285</v>
      </c>
      <c r="BC260" s="134">
        <v>25</v>
      </c>
      <c r="BD260" s="135">
        <v>255</v>
      </c>
      <c r="BE260" s="136">
        <v>265</v>
      </c>
      <c r="BF260" s="128">
        <v>260</v>
      </c>
      <c r="BG260" s="134">
        <v>15</v>
      </c>
      <c r="BH260" s="135">
        <v>310</v>
      </c>
      <c r="BI260" s="136">
        <v>320</v>
      </c>
      <c r="BJ260" s="128">
        <v>315</v>
      </c>
      <c r="BK260" s="134">
        <v>25</v>
      </c>
      <c r="BL260" s="135">
        <v>265</v>
      </c>
      <c r="BM260" s="136">
        <v>275</v>
      </c>
      <c r="BN260" s="128">
        <v>270</v>
      </c>
      <c r="BO260" s="134">
        <v>15</v>
      </c>
      <c r="BP260" s="135">
        <v>320</v>
      </c>
      <c r="BQ260" s="136">
        <v>330</v>
      </c>
      <c r="BR260" s="128">
        <v>325</v>
      </c>
      <c r="BS260" s="134">
        <v>15</v>
      </c>
      <c r="BT260" s="135">
        <v>290</v>
      </c>
      <c r="BU260" s="136">
        <v>300</v>
      </c>
      <c r="BV260" s="128">
        <v>295</v>
      </c>
      <c r="BW260" s="134" t="s">
        <v>5</v>
      </c>
      <c r="BX260" s="135">
        <v>305</v>
      </c>
      <c r="BY260" s="136">
        <v>315</v>
      </c>
      <c r="BZ260" s="128">
        <v>310</v>
      </c>
      <c r="CA260" s="134">
        <v>10</v>
      </c>
      <c r="CB260" s="135">
        <v>265</v>
      </c>
      <c r="CC260" s="136">
        <v>275</v>
      </c>
      <c r="CD260" s="128">
        <v>270</v>
      </c>
      <c r="CE260" s="134">
        <v>5</v>
      </c>
      <c r="CF260" s="135">
        <v>280</v>
      </c>
      <c r="CG260" s="136">
        <v>290</v>
      </c>
      <c r="CH260" s="128">
        <v>285</v>
      </c>
      <c r="CI260" s="134">
        <v>10</v>
      </c>
      <c r="CJ260" s="135">
        <v>260</v>
      </c>
      <c r="CK260" s="136">
        <v>270</v>
      </c>
      <c r="CL260" s="128">
        <v>265</v>
      </c>
      <c r="CM260" s="134">
        <v>10</v>
      </c>
      <c r="CN260" s="135">
        <v>270</v>
      </c>
      <c r="CO260" s="136">
        <v>280</v>
      </c>
      <c r="CP260" s="128">
        <v>275</v>
      </c>
      <c r="CQ260" s="134">
        <v>10</v>
      </c>
      <c r="CR260" s="135">
        <v>265</v>
      </c>
      <c r="CS260" s="136">
        <v>275</v>
      </c>
      <c r="CT260" s="128">
        <v>270</v>
      </c>
      <c r="CU260" s="134">
        <v>10</v>
      </c>
      <c r="CV260" s="135">
        <v>310</v>
      </c>
      <c r="CW260" s="136">
        <v>320</v>
      </c>
      <c r="CX260" s="128">
        <v>315</v>
      </c>
      <c r="CY260" s="134">
        <v>10</v>
      </c>
      <c r="CZ260" s="135">
        <v>285</v>
      </c>
      <c r="DA260" s="136">
        <v>295</v>
      </c>
      <c r="DB260" s="128">
        <v>290</v>
      </c>
      <c r="DC260" s="134">
        <v>10</v>
      </c>
      <c r="DD260" s="135">
        <v>300</v>
      </c>
      <c r="DE260" s="136">
        <v>310</v>
      </c>
      <c r="DF260" s="128">
        <v>305</v>
      </c>
      <c r="DG260" s="134">
        <v>10</v>
      </c>
      <c r="DH260" s="135">
        <v>290</v>
      </c>
      <c r="DI260" s="136">
        <v>300</v>
      </c>
      <c r="DJ260" s="128">
        <v>295</v>
      </c>
      <c r="DK260" s="134">
        <v>10</v>
      </c>
      <c r="DL260" s="135">
        <v>280</v>
      </c>
      <c r="DM260" s="136">
        <v>290</v>
      </c>
      <c r="DN260" s="128">
        <v>285</v>
      </c>
      <c r="DO260" s="134">
        <v>5</v>
      </c>
      <c r="DP260" s="135">
        <v>255</v>
      </c>
      <c r="DQ260" s="136">
        <v>265</v>
      </c>
      <c r="DR260" s="128">
        <v>260</v>
      </c>
      <c r="DS260" s="134">
        <v>5</v>
      </c>
      <c r="DT260" s="135">
        <v>270</v>
      </c>
      <c r="DU260" s="136">
        <v>280</v>
      </c>
      <c r="DV260" s="128">
        <v>275</v>
      </c>
      <c r="DW260" s="134">
        <v>5</v>
      </c>
      <c r="DX260" s="135">
        <v>260</v>
      </c>
      <c r="DY260" s="136">
        <v>270</v>
      </c>
      <c r="DZ260" s="128">
        <v>265</v>
      </c>
      <c r="EA260" s="134">
        <v>5</v>
      </c>
      <c r="EB260" s="135">
        <v>275</v>
      </c>
      <c r="EC260" s="136">
        <v>285</v>
      </c>
      <c r="ED260" s="128">
        <v>280</v>
      </c>
      <c r="EE260" s="134">
        <v>5</v>
      </c>
      <c r="EF260" s="135">
        <v>255</v>
      </c>
      <c r="EG260" s="136">
        <v>265</v>
      </c>
      <c r="EH260" s="128">
        <v>260</v>
      </c>
      <c r="EI260" s="134">
        <v>10</v>
      </c>
      <c r="EJ260" s="135">
        <v>265</v>
      </c>
      <c r="EK260" s="136">
        <v>275</v>
      </c>
      <c r="EL260" s="128">
        <v>270</v>
      </c>
      <c r="EM260" s="134">
        <v>5</v>
      </c>
      <c r="EN260" s="135">
        <v>260</v>
      </c>
      <c r="EO260" s="136">
        <v>270</v>
      </c>
      <c r="EP260" s="128">
        <v>265</v>
      </c>
      <c r="EQ260" s="134">
        <v>10</v>
      </c>
      <c r="ER260" s="135">
        <v>300</v>
      </c>
      <c r="ES260" s="136">
        <v>310</v>
      </c>
      <c r="ET260" s="128">
        <v>305</v>
      </c>
      <c r="EU260" s="134">
        <v>15</v>
      </c>
      <c r="EV260" s="135">
        <v>265</v>
      </c>
      <c r="EW260" s="136">
        <v>275</v>
      </c>
      <c r="EX260" s="128">
        <v>270</v>
      </c>
      <c r="EY260" s="134">
        <v>5</v>
      </c>
      <c r="EZ260" s="135">
        <v>285</v>
      </c>
      <c r="FA260" s="136">
        <v>295</v>
      </c>
      <c r="FB260" s="128">
        <v>290</v>
      </c>
      <c r="FC260" s="134">
        <v>15</v>
      </c>
      <c r="FD260" s="135">
        <v>240</v>
      </c>
      <c r="FE260" s="136">
        <v>250</v>
      </c>
      <c r="FF260" s="128">
        <v>245</v>
      </c>
      <c r="FG260" s="134">
        <v>5</v>
      </c>
      <c r="FH260" s="135">
        <v>300</v>
      </c>
      <c r="FI260" s="136">
        <v>310</v>
      </c>
      <c r="FJ260" s="128">
        <v>305</v>
      </c>
      <c r="FK260" s="134">
        <v>10</v>
      </c>
      <c r="FL260" s="135">
        <v>280</v>
      </c>
      <c r="FM260" s="136">
        <v>290</v>
      </c>
      <c r="FN260" s="128">
        <v>285</v>
      </c>
      <c r="FO260" s="134">
        <v>5</v>
      </c>
      <c r="FP260" s="135">
        <v>290</v>
      </c>
      <c r="FQ260" s="136">
        <v>300</v>
      </c>
      <c r="FR260" s="128">
        <v>295</v>
      </c>
      <c r="FS260" s="134">
        <v>10</v>
      </c>
      <c r="FT260" s="135">
        <v>275</v>
      </c>
      <c r="FU260" s="136">
        <v>285</v>
      </c>
      <c r="FV260" s="95">
        <v>280</v>
      </c>
      <c r="FW260" s="134" t="s">
        <v>5</v>
      </c>
      <c r="FX260" s="135">
        <v>255</v>
      </c>
      <c r="FY260" s="136">
        <v>265</v>
      </c>
      <c r="FZ260" s="128">
        <v>260</v>
      </c>
      <c r="GA260" s="134">
        <v>10</v>
      </c>
      <c r="GB260" s="135">
        <v>325</v>
      </c>
      <c r="GC260" s="136">
        <v>335</v>
      </c>
      <c r="GD260" s="128">
        <v>330</v>
      </c>
      <c r="GE260" s="134" t="s">
        <v>5</v>
      </c>
      <c r="GF260" s="135">
        <v>305</v>
      </c>
      <c r="GG260" s="136">
        <v>315</v>
      </c>
      <c r="GH260" s="128">
        <v>310</v>
      </c>
      <c r="GI260" s="134">
        <v>5</v>
      </c>
      <c r="GJ260" s="135">
        <v>315</v>
      </c>
      <c r="GK260" s="136">
        <v>325</v>
      </c>
      <c r="GL260" s="128">
        <v>320</v>
      </c>
      <c r="GM260" s="134" t="s">
        <v>5</v>
      </c>
      <c r="GN260" s="135">
        <v>310</v>
      </c>
      <c r="GO260" s="136">
        <v>320</v>
      </c>
      <c r="GP260" s="128">
        <v>315</v>
      </c>
      <c r="GQ260" s="134" t="s">
        <v>5</v>
      </c>
      <c r="GR260" s="78"/>
      <c r="GS260" s="93">
        <v>10</v>
      </c>
    </row>
    <row r="261" spans="1:201" ht="15.75" x14ac:dyDescent="0.25">
      <c r="A261">
        <v>11</v>
      </c>
      <c r="B261">
        <v>2014</v>
      </c>
      <c r="C261" s="87">
        <v>41950</v>
      </c>
      <c r="D261" s="96">
        <v>360</v>
      </c>
      <c r="E261" s="96">
        <v>370</v>
      </c>
      <c r="F261" s="96">
        <v>365</v>
      </c>
      <c r="G261" s="103"/>
      <c r="H261" s="113">
        <v>457.5</v>
      </c>
      <c r="I261" s="96">
        <v>467.5</v>
      </c>
      <c r="J261" s="96">
        <v>462.5</v>
      </c>
      <c r="K261" s="103"/>
      <c r="L261" s="113">
        <v>365</v>
      </c>
      <c r="M261" s="96">
        <v>375</v>
      </c>
      <c r="N261" s="96">
        <v>370</v>
      </c>
      <c r="O261" s="103"/>
      <c r="P261" s="113">
        <v>347.5</v>
      </c>
      <c r="Q261" s="96">
        <v>357.5</v>
      </c>
      <c r="R261" s="96">
        <v>352.5</v>
      </c>
      <c r="S261" s="103"/>
      <c r="T261" s="113">
        <v>332.5</v>
      </c>
      <c r="U261" s="96">
        <v>342.5</v>
      </c>
      <c r="V261" s="96">
        <v>337.5</v>
      </c>
      <c r="W261" s="103"/>
      <c r="X261" s="113">
        <v>307.5</v>
      </c>
      <c r="Y261" s="96">
        <v>317.5</v>
      </c>
      <c r="Z261" s="96">
        <v>312.5</v>
      </c>
      <c r="AA261" s="103"/>
      <c r="AB261" s="113">
        <v>340</v>
      </c>
      <c r="AC261" s="96">
        <v>350</v>
      </c>
      <c r="AD261" s="96">
        <v>345</v>
      </c>
      <c r="AE261" s="103"/>
      <c r="AF261" s="113">
        <v>315</v>
      </c>
      <c r="AG261" s="96">
        <v>325</v>
      </c>
      <c r="AH261" s="96">
        <v>320</v>
      </c>
      <c r="AI261" s="103"/>
      <c r="AJ261" s="113">
        <v>345</v>
      </c>
      <c r="AK261" s="96">
        <v>355</v>
      </c>
      <c r="AL261" s="96">
        <v>350</v>
      </c>
      <c r="AM261" s="103"/>
      <c r="AN261" s="113">
        <v>330</v>
      </c>
      <c r="AO261" s="96">
        <v>340</v>
      </c>
      <c r="AP261" s="96">
        <v>335</v>
      </c>
      <c r="AQ261" s="103"/>
      <c r="AR261" s="113">
        <v>355</v>
      </c>
      <c r="AS261" s="96">
        <v>365</v>
      </c>
      <c r="AT261" s="96">
        <v>360</v>
      </c>
      <c r="AU261" s="103"/>
      <c r="AV261" s="113">
        <v>327.5</v>
      </c>
      <c r="AW261" s="96">
        <v>337.5</v>
      </c>
      <c r="AX261" s="96">
        <v>332.5</v>
      </c>
      <c r="AY261" s="103"/>
      <c r="AZ261" s="113">
        <v>285</v>
      </c>
      <c r="BA261" s="96">
        <v>295</v>
      </c>
      <c r="BB261" s="96">
        <v>290</v>
      </c>
      <c r="BC261" s="103"/>
      <c r="BD261" s="113">
        <v>262.5</v>
      </c>
      <c r="BE261" s="96">
        <v>272.5</v>
      </c>
      <c r="BF261" s="96">
        <v>267.5</v>
      </c>
      <c r="BG261" s="103"/>
      <c r="BH261" s="113">
        <v>315</v>
      </c>
      <c r="BI261" s="96">
        <v>325</v>
      </c>
      <c r="BJ261" s="96">
        <v>320</v>
      </c>
      <c r="BK261" s="103"/>
      <c r="BL261" s="113">
        <v>272.5</v>
      </c>
      <c r="BM261" s="96">
        <v>282.5</v>
      </c>
      <c r="BN261" s="96">
        <v>277.5</v>
      </c>
      <c r="BO261" s="103"/>
      <c r="BP261" s="113">
        <v>325</v>
      </c>
      <c r="BQ261" s="96">
        <v>335</v>
      </c>
      <c r="BR261" s="96">
        <v>330</v>
      </c>
      <c r="BS261" s="103"/>
      <c r="BT261" s="113">
        <v>300</v>
      </c>
      <c r="BU261" s="96">
        <v>310</v>
      </c>
      <c r="BV261" s="96">
        <v>305</v>
      </c>
      <c r="BW261" s="103"/>
      <c r="BX261" s="113">
        <v>312.5</v>
      </c>
      <c r="BY261" s="96">
        <v>322.5</v>
      </c>
      <c r="BZ261" s="96">
        <v>317.5</v>
      </c>
      <c r="CA261" s="103"/>
      <c r="CB261" s="113">
        <v>270</v>
      </c>
      <c r="CC261" s="96">
        <v>280</v>
      </c>
      <c r="CD261" s="96">
        <v>275</v>
      </c>
      <c r="CE261" s="103"/>
      <c r="CF261" s="113">
        <v>287.5</v>
      </c>
      <c r="CG261" s="96">
        <v>297.5</v>
      </c>
      <c r="CH261" s="96">
        <v>292.5</v>
      </c>
      <c r="CI261" s="103"/>
      <c r="CJ261" s="113">
        <v>267.5</v>
      </c>
      <c r="CK261" s="96">
        <v>277.5</v>
      </c>
      <c r="CL261" s="96">
        <v>272.5</v>
      </c>
      <c r="CM261" s="103"/>
      <c r="CN261" s="113">
        <v>277.5</v>
      </c>
      <c r="CO261" s="96">
        <v>287.5</v>
      </c>
      <c r="CP261" s="96">
        <v>282.5</v>
      </c>
      <c r="CQ261" s="103"/>
      <c r="CR261" s="113">
        <v>275</v>
      </c>
      <c r="CS261" s="96">
        <v>285</v>
      </c>
      <c r="CT261" s="96">
        <v>280</v>
      </c>
      <c r="CU261" s="103"/>
      <c r="CV261" s="113">
        <v>315</v>
      </c>
      <c r="CW261" s="96">
        <v>325</v>
      </c>
      <c r="CX261" s="96">
        <v>320</v>
      </c>
      <c r="CY261" s="103"/>
      <c r="CZ261" s="113">
        <v>295</v>
      </c>
      <c r="DA261" s="96">
        <v>305</v>
      </c>
      <c r="DB261" s="96">
        <v>300</v>
      </c>
      <c r="DC261" s="103"/>
      <c r="DD261" s="113">
        <v>307.5</v>
      </c>
      <c r="DE261" s="96">
        <v>317.5</v>
      </c>
      <c r="DF261" s="96">
        <v>312.5</v>
      </c>
      <c r="DG261" s="103"/>
      <c r="DH261" s="113">
        <v>300</v>
      </c>
      <c r="DI261" s="96">
        <v>310</v>
      </c>
      <c r="DJ261" s="96">
        <v>305</v>
      </c>
      <c r="DK261" s="103"/>
      <c r="DL261" s="113">
        <v>285</v>
      </c>
      <c r="DM261" s="96">
        <v>295</v>
      </c>
      <c r="DN261" s="96">
        <v>290</v>
      </c>
      <c r="DO261" s="103"/>
      <c r="DP261" s="113">
        <v>265</v>
      </c>
      <c r="DQ261" s="96">
        <v>275</v>
      </c>
      <c r="DR261" s="96">
        <v>270</v>
      </c>
      <c r="DS261" s="103"/>
      <c r="DT261" s="113">
        <v>277.5</v>
      </c>
      <c r="DU261" s="96">
        <v>287.5</v>
      </c>
      <c r="DV261" s="96">
        <v>282.5</v>
      </c>
      <c r="DW261" s="103"/>
      <c r="DX261" s="113">
        <v>270</v>
      </c>
      <c r="DY261" s="96">
        <v>280</v>
      </c>
      <c r="DZ261" s="96">
        <v>275</v>
      </c>
      <c r="EA261" s="103"/>
      <c r="EB261" s="113">
        <v>282.5</v>
      </c>
      <c r="EC261" s="96">
        <v>292.5</v>
      </c>
      <c r="ED261" s="96">
        <v>287.5</v>
      </c>
      <c r="EE261" s="103"/>
      <c r="EF261" s="113">
        <v>262.5</v>
      </c>
      <c r="EG261" s="96">
        <v>272.5</v>
      </c>
      <c r="EH261" s="96">
        <v>267.5</v>
      </c>
      <c r="EI261" s="103"/>
      <c r="EJ261" s="113">
        <v>272.5</v>
      </c>
      <c r="EK261" s="96">
        <v>282.5</v>
      </c>
      <c r="EL261" s="96">
        <v>277.5</v>
      </c>
      <c r="EM261" s="103"/>
      <c r="EN261" s="113">
        <v>270</v>
      </c>
      <c r="EO261" s="96">
        <v>280</v>
      </c>
      <c r="EP261" s="96">
        <v>275</v>
      </c>
      <c r="EQ261" s="103"/>
      <c r="ER261" s="113">
        <v>307.5</v>
      </c>
      <c r="ES261" s="96">
        <v>317.5</v>
      </c>
      <c r="ET261" s="96">
        <v>312.5</v>
      </c>
      <c r="EU261" s="103"/>
      <c r="EV261" s="113">
        <v>275</v>
      </c>
      <c r="EW261" s="96">
        <v>285</v>
      </c>
      <c r="EX261" s="96">
        <v>280</v>
      </c>
      <c r="EY261" s="103"/>
      <c r="EZ261" s="113">
        <v>292.5</v>
      </c>
      <c r="FA261" s="96">
        <v>302.5</v>
      </c>
      <c r="FB261" s="96">
        <v>297.5</v>
      </c>
      <c r="FC261" s="103"/>
      <c r="FD261" s="113">
        <v>247.5</v>
      </c>
      <c r="FE261" s="96">
        <v>257.5</v>
      </c>
      <c r="FF261" s="96">
        <v>252.5</v>
      </c>
      <c r="FG261" s="103"/>
      <c r="FH261" s="113">
        <v>307.5</v>
      </c>
      <c r="FI261" s="96">
        <v>317.5</v>
      </c>
      <c r="FJ261" s="96">
        <v>312.5</v>
      </c>
      <c r="FK261" s="103"/>
      <c r="FL261" s="113">
        <v>287.5</v>
      </c>
      <c r="FM261" s="96">
        <v>297.5</v>
      </c>
      <c r="FN261" s="96">
        <v>292.5</v>
      </c>
      <c r="FO261" s="103"/>
      <c r="FP261" s="114">
        <v>297.5</v>
      </c>
      <c r="FQ261" s="101">
        <v>307.5</v>
      </c>
      <c r="FR261" s="101">
        <v>302.5</v>
      </c>
      <c r="FS261" s="103"/>
      <c r="FT261" s="113">
        <v>280</v>
      </c>
      <c r="FU261" s="96">
        <v>290</v>
      </c>
      <c r="FV261" s="96">
        <v>285</v>
      </c>
      <c r="FW261" s="103"/>
      <c r="FX261" s="113">
        <v>260</v>
      </c>
      <c r="FY261" s="96">
        <v>270</v>
      </c>
      <c r="FZ261" s="96">
        <v>265</v>
      </c>
      <c r="GA261" s="103"/>
      <c r="GB261" s="113">
        <v>332.5</v>
      </c>
      <c r="GC261" s="96">
        <v>342.5</v>
      </c>
      <c r="GD261" s="96">
        <v>337.5</v>
      </c>
      <c r="GE261" s="103"/>
      <c r="GF261" s="113">
        <v>312.5</v>
      </c>
      <c r="GG261" s="96">
        <v>322.5</v>
      </c>
      <c r="GH261" s="96">
        <v>317.5</v>
      </c>
      <c r="GI261" s="103"/>
      <c r="GJ261" s="113">
        <v>322.5</v>
      </c>
      <c r="GK261" s="96">
        <v>332.5</v>
      </c>
      <c r="GL261" s="96">
        <v>327.5</v>
      </c>
      <c r="GM261" s="103"/>
      <c r="GN261" s="113">
        <v>320</v>
      </c>
      <c r="GO261" s="96">
        <v>330</v>
      </c>
      <c r="GP261" s="96">
        <v>325</v>
      </c>
      <c r="GQ261" s="103"/>
      <c r="GR261" s="78"/>
      <c r="GS261" s="93">
        <v>11</v>
      </c>
    </row>
    <row r="262" spans="1:201" ht="15.75" x14ac:dyDescent="0.25">
      <c r="A262">
        <v>11</v>
      </c>
      <c r="B262">
        <v>2014</v>
      </c>
      <c r="C262" s="87">
        <v>41957</v>
      </c>
      <c r="D262" s="149">
        <v>365</v>
      </c>
      <c r="E262" s="136">
        <v>375</v>
      </c>
      <c r="F262" s="128">
        <v>370</v>
      </c>
      <c r="G262" s="134">
        <v>10</v>
      </c>
      <c r="H262" s="135">
        <v>470</v>
      </c>
      <c r="I262" s="136">
        <v>480</v>
      </c>
      <c r="J262" s="128">
        <v>475</v>
      </c>
      <c r="K262" s="134">
        <v>25</v>
      </c>
      <c r="L262" s="135">
        <v>375</v>
      </c>
      <c r="M262" s="136">
        <v>385</v>
      </c>
      <c r="N262" s="128">
        <v>380</v>
      </c>
      <c r="O262" s="134">
        <v>20</v>
      </c>
      <c r="P262" s="135">
        <v>360</v>
      </c>
      <c r="Q262" s="136">
        <v>370</v>
      </c>
      <c r="R262" s="128">
        <v>365</v>
      </c>
      <c r="S262" s="134">
        <v>25</v>
      </c>
      <c r="T262" s="135">
        <v>340</v>
      </c>
      <c r="U262" s="136">
        <v>350</v>
      </c>
      <c r="V262" s="128">
        <v>345</v>
      </c>
      <c r="W262" s="134">
        <v>15</v>
      </c>
      <c r="X262" s="135">
        <v>320</v>
      </c>
      <c r="Y262" s="136">
        <v>330</v>
      </c>
      <c r="Z262" s="128">
        <v>325</v>
      </c>
      <c r="AA262" s="134">
        <v>25</v>
      </c>
      <c r="AB262" s="135">
        <v>345</v>
      </c>
      <c r="AC262" s="136">
        <v>355</v>
      </c>
      <c r="AD262" s="128">
        <v>350</v>
      </c>
      <c r="AE262" s="134">
        <v>10</v>
      </c>
      <c r="AF262" s="135">
        <v>330</v>
      </c>
      <c r="AG262" s="136">
        <v>340</v>
      </c>
      <c r="AH262" s="128">
        <v>335</v>
      </c>
      <c r="AI262" s="134">
        <v>30</v>
      </c>
      <c r="AJ262" s="135">
        <v>360</v>
      </c>
      <c r="AK262" s="136">
        <v>370</v>
      </c>
      <c r="AL262" s="128">
        <v>365</v>
      </c>
      <c r="AM262" s="134">
        <v>30</v>
      </c>
      <c r="AN262" s="135">
        <v>340</v>
      </c>
      <c r="AO262" s="136">
        <v>350</v>
      </c>
      <c r="AP262" s="128">
        <v>345</v>
      </c>
      <c r="AQ262" s="134">
        <v>20</v>
      </c>
      <c r="AR262" s="135">
        <v>370</v>
      </c>
      <c r="AS262" s="136">
        <v>380</v>
      </c>
      <c r="AT262" s="128">
        <v>375</v>
      </c>
      <c r="AU262" s="134">
        <v>30</v>
      </c>
      <c r="AV262" s="135">
        <v>340</v>
      </c>
      <c r="AW262" s="136">
        <v>350</v>
      </c>
      <c r="AX262" s="128">
        <v>345</v>
      </c>
      <c r="AY262" s="134">
        <v>25</v>
      </c>
      <c r="AZ262" s="135">
        <v>290</v>
      </c>
      <c r="BA262" s="136">
        <v>300</v>
      </c>
      <c r="BB262" s="128">
        <v>295</v>
      </c>
      <c r="BC262" s="134">
        <v>10</v>
      </c>
      <c r="BD262" s="135">
        <v>270</v>
      </c>
      <c r="BE262" s="136">
        <v>280</v>
      </c>
      <c r="BF262" s="128">
        <v>275</v>
      </c>
      <c r="BG262" s="134">
        <v>15</v>
      </c>
      <c r="BH262" s="135">
        <v>320</v>
      </c>
      <c r="BI262" s="136">
        <v>330</v>
      </c>
      <c r="BJ262" s="128">
        <v>325</v>
      </c>
      <c r="BK262" s="134">
        <v>10</v>
      </c>
      <c r="BL262" s="135">
        <v>280</v>
      </c>
      <c r="BM262" s="136">
        <v>290</v>
      </c>
      <c r="BN262" s="128">
        <v>285</v>
      </c>
      <c r="BO262" s="134">
        <v>15</v>
      </c>
      <c r="BP262" s="135">
        <v>330</v>
      </c>
      <c r="BQ262" s="136">
        <v>340</v>
      </c>
      <c r="BR262" s="128">
        <v>335</v>
      </c>
      <c r="BS262" s="134">
        <v>10</v>
      </c>
      <c r="BT262" s="135">
        <v>310</v>
      </c>
      <c r="BU262" s="136">
        <v>320</v>
      </c>
      <c r="BV262" s="128">
        <v>315</v>
      </c>
      <c r="BW262" s="134">
        <v>20</v>
      </c>
      <c r="BX262" s="135">
        <v>320</v>
      </c>
      <c r="BY262" s="136">
        <v>330</v>
      </c>
      <c r="BZ262" s="128">
        <v>325</v>
      </c>
      <c r="CA262" s="134">
        <v>15</v>
      </c>
      <c r="CB262" s="135">
        <v>275</v>
      </c>
      <c r="CC262" s="136">
        <v>285</v>
      </c>
      <c r="CD262" s="128">
        <v>280</v>
      </c>
      <c r="CE262" s="134">
        <v>10</v>
      </c>
      <c r="CF262" s="135">
        <v>295</v>
      </c>
      <c r="CG262" s="136">
        <v>305</v>
      </c>
      <c r="CH262" s="128">
        <v>300</v>
      </c>
      <c r="CI262" s="134">
        <v>15</v>
      </c>
      <c r="CJ262" s="135">
        <v>275</v>
      </c>
      <c r="CK262" s="136">
        <v>285</v>
      </c>
      <c r="CL262" s="128">
        <v>280</v>
      </c>
      <c r="CM262" s="134">
        <v>15</v>
      </c>
      <c r="CN262" s="135">
        <v>285</v>
      </c>
      <c r="CO262" s="136">
        <v>295</v>
      </c>
      <c r="CP262" s="128">
        <v>290</v>
      </c>
      <c r="CQ262" s="134">
        <v>15</v>
      </c>
      <c r="CR262" s="135">
        <v>285</v>
      </c>
      <c r="CS262" s="136">
        <v>295</v>
      </c>
      <c r="CT262" s="128">
        <v>290</v>
      </c>
      <c r="CU262" s="134">
        <v>20</v>
      </c>
      <c r="CV262" s="135">
        <v>320</v>
      </c>
      <c r="CW262" s="136">
        <v>330</v>
      </c>
      <c r="CX262" s="128">
        <v>325</v>
      </c>
      <c r="CY262" s="134">
        <v>10</v>
      </c>
      <c r="CZ262" s="135">
        <v>305</v>
      </c>
      <c r="DA262" s="136">
        <v>315</v>
      </c>
      <c r="DB262" s="128">
        <v>310</v>
      </c>
      <c r="DC262" s="134">
        <v>20</v>
      </c>
      <c r="DD262" s="135">
        <v>315</v>
      </c>
      <c r="DE262" s="136">
        <v>325</v>
      </c>
      <c r="DF262" s="128">
        <v>320</v>
      </c>
      <c r="DG262" s="134">
        <v>15</v>
      </c>
      <c r="DH262" s="135">
        <v>310</v>
      </c>
      <c r="DI262" s="136">
        <v>320</v>
      </c>
      <c r="DJ262" s="128">
        <v>315</v>
      </c>
      <c r="DK262" s="134">
        <v>20</v>
      </c>
      <c r="DL262" s="135">
        <v>290</v>
      </c>
      <c r="DM262" s="136">
        <v>300</v>
      </c>
      <c r="DN262" s="128">
        <v>295</v>
      </c>
      <c r="DO262" s="134">
        <v>10</v>
      </c>
      <c r="DP262" s="135">
        <v>275</v>
      </c>
      <c r="DQ262" s="136">
        <v>285</v>
      </c>
      <c r="DR262" s="128">
        <v>280</v>
      </c>
      <c r="DS262" s="134">
        <v>20</v>
      </c>
      <c r="DT262" s="135">
        <v>285</v>
      </c>
      <c r="DU262" s="136">
        <v>295</v>
      </c>
      <c r="DV262" s="128">
        <v>290</v>
      </c>
      <c r="DW262" s="134">
        <v>15</v>
      </c>
      <c r="DX262" s="135">
        <v>280</v>
      </c>
      <c r="DY262" s="136">
        <v>290</v>
      </c>
      <c r="DZ262" s="128">
        <v>285</v>
      </c>
      <c r="EA262" s="134">
        <v>20</v>
      </c>
      <c r="EB262" s="135">
        <v>290</v>
      </c>
      <c r="EC262" s="136">
        <v>300</v>
      </c>
      <c r="ED262" s="128">
        <v>295</v>
      </c>
      <c r="EE262" s="134">
        <v>15</v>
      </c>
      <c r="EF262" s="135">
        <v>270</v>
      </c>
      <c r="EG262" s="136">
        <v>280</v>
      </c>
      <c r="EH262" s="128">
        <v>275</v>
      </c>
      <c r="EI262" s="134">
        <v>15</v>
      </c>
      <c r="EJ262" s="135">
        <v>280</v>
      </c>
      <c r="EK262" s="136">
        <v>290</v>
      </c>
      <c r="EL262" s="128">
        <v>285</v>
      </c>
      <c r="EM262" s="134">
        <v>15</v>
      </c>
      <c r="EN262" s="135">
        <v>280</v>
      </c>
      <c r="EO262" s="136">
        <v>290</v>
      </c>
      <c r="EP262" s="128">
        <v>285</v>
      </c>
      <c r="EQ262" s="134">
        <v>20</v>
      </c>
      <c r="ER262" s="135">
        <v>315</v>
      </c>
      <c r="ES262" s="136">
        <v>325</v>
      </c>
      <c r="ET262" s="128">
        <v>320</v>
      </c>
      <c r="EU262" s="134">
        <v>15</v>
      </c>
      <c r="EV262" s="135">
        <v>285</v>
      </c>
      <c r="EW262" s="136">
        <v>295</v>
      </c>
      <c r="EX262" s="128">
        <v>290</v>
      </c>
      <c r="EY262" s="134">
        <v>20</v>
      </c>
      <c r="EZ262" s="135">
        <v>300</v>
      </c>
      <c r="FA262" s="136">
        <v>310</v>
      </c>
      <c r="FB262" s="128">
        <v>305</v>
      </c>
      <c r="FC262" s="134">
        <v>15</v>
      </c>
      <c r="FD262" s="135">
        <v>255</v>
      </c>
      <c r="FE262" s="136">
        <v>265</v>
      </c>
      <c r="FF262" s="128">
        <v>260</v>
      </c>
      <c r="FG262" s="134">
        <v>15</v>
      </c>
      <c r="FH262" s="135">
        <v>315</v>
      </c>
      <c r="FI262" s="136">
        <v>325</v>
      </c>
      <c r="FJ262" s="128">
        <v>320</v>
      </c>
      <c r="FK262" s="134">
        <v>15</v>
      </c>
      <c r="FL262" s="135">
        <v>295</v>
      </c>
      <c r="FM262" s="136">
        <v>305</v>
      </c>
      <c r="FN262" s="128">
        <v>300</v>
      </c>
      <c r="FO262" s="134">
        <v>15</v>
      </c>
      <c r="FP262" s="135">
        <v>305</v>
      </c>
      <c r="FQ262" s="136">
        <v>315</v>
      </c>
      <c r="FR262" s="128">
        <v>310</v>
      </c>
      <c r="FS262" s="134">
        <v>15</v>
      </c>
      <c r="FT262" s="135">
        <v>285</v>
      </c>
      <c r="FU262" s="136">
        <v>295</v>
      </c>
      <c r="FV262" s="95">
        <v>290</v>
      </c>
      <c r="FW262" s="134">
        <v>-5</v>
      </c>
      <c r="FX262" s="135">
        <v>265</v>
      </c>
      <c r="FY262" s="136">
        <v>275</v>
      </c>
      <c r="FZ262" s="128">
        <v>270</v>
      </c>
      <c r="GA262" s="134">
        <v>10</v>
      </c>
      <c r="GB262" s="135">
        <v>340</v>
      </c>
      <c r="GC262" s="136">
        <v>350</v>
      </c>
      <c r="GD262" s="128">
        <v>345</v>
      </c>
      <c r="GE262" s="134">
        <v>15</v>
      </c>
      <c r="GF262" s="135">
        <v>320</v>
      </c>
      <c r="GG262" s="136">
        <v>330</v>
      </c>
      <c r="GH262" s="128">
        <v>325</v>
      </c>
      <c r="GI262" s="134">
        <v>15</v>
      </c>
      <c r="GJ262" s="135">
        <v>330</v>
      </c>
      <c r="GK262" s="136">
        <v>340</v>
      </c>
      <c r="GL262" s="128">
        <v>335</v>
      </c>
      <c r="GM262" s="134">
        <v>15</v>
      </c>
      <c r="GN262" s="135">
        <v>330</v>
      </c>
      <c r="GO262" s="136">
        <v>340</v>
      </c>
      <c r="GP262" s="128">
        <v>335</v>
      </c>
      <c r="GQ262" s="134">
        <v>20</v>
      </c>
      <c r="GR262" s="78"/>
      <c r="GS262" s="93">
        <v>11</v>
      </c>
    </row>
    <row r="263" spans="1:201" ht="15.75" x14ac:dyDescent="0.25">
      <c r="A263">
        <v>11</v>
      </c>
      <c r="B263">
        <v>2014</v>
      </c>
      <c r="C263" s="87">
        <v>41964</v>
      </c>
      <c r="D263" s="149">
        <v>360</v>
      </c>
      <c r="E263" s="136">
        <v>370</v>
      </c>
      <c r="F263" s="128">
        <v>365</v>
      </c>
      <c r="G263" s="134">
        <v>-5</v>
      </c>
      <c r="H263" s="135">
        <v>470</v>
      </c>
      <c r="I263" s="136">
        <v>480</v>
      </c>
      <c r="J263" s="128">
        <v>475</v>
      </c>
      <c r="K263" s="134" t="s">
        <v>5</v>
      </c>
      <c r="L263" s="135">
        <v>375</v>
      </c>
      <c r="M263" s="136">
        <v>385</v>
      </c>
      <c r="N263" s="128">
        <v>380</v>
      </c>
      <c r="O263" s="134" t="s">
        <v>5</v>
      </c>
      <c r="P263" s="135">
        <v>355</v>
      </c>
      <c r="Q263" s="136">
        <v>365</v>
      </c>
      <c r="R263" s="128">
        <v>360</v>
      </c>
      <c r="S263" s="134">
        <v>-5</v>
      </c>
      <c r="T263" s="135">
        <v>335</v>
      </c>
      <c r="U263" s="136">
        <v>345</v>
      </c>
      <c r="V263" s="128">
        <v>340</v>
      </c>
      <c r="W263" s="134">
        <v>-5</v>
      </c>
      <c r="X263" s="135">
        <v>320</v>
      </c>
      <c r="Y263" s="136">
        <v>330</v>
      </c>
      <c r="Z263" s="128">
        <v>325</v>
      </c>
      <c r="AA263" s="134" t="s">
        <v>5</v>
      </c>
      <c r="AB263" s="135">
        <v>345</v>
      </c>
      <c r="AC263" s="136">
        <v>355</v>
      </c>
      <c r="AD263" s="128">
        <v>350</v>
      </c>
      <c r="AE263" s="134" t="s">
        <v>5</v>
      </c>
      <c r="AF263" s="135">
        <v>330</v>
      </c>
      <c r="AG263" s="136">
        <v>340</v>
      </c>
      <c r="AH263" s="128">
        <v>335</v>
      </c>
      <c r="AI263" s="134" t="s">
        <v>5</v>
      </c>
      <c r="AJ263" s="135">
        <v>355</v>
      </c>
      <c r="AK263" s="136">
        <v>365</v>
      </c>
      <c r="AL263" s="128">
        <v>360</v>
      </c>
      <c r="AM263" s="134">
        <v>-5</v>
      </c>
      <c r="AN263" s="135">
        <v>340</v>
      </c>
      <c r="AO263" s="136">
        <v>350</v>
      </c>
      <c r="AP263" s="128">
        <v>345</v>
      </c>
      <c r="AQ263" s="134" t="s">
        <v>5</v>
      </c>
      <c r="AR263" s="135">
        <v>370</v>
      </c>
      <c r="AS263" s="136">
        <v>380</v>
      </c>
      <c r="AT263" s="128">
        <v>375</v>
      </c>
      <c r="AU263" s="134" t="s">
        <v>5</v>
      </c>
      <c r="AV263" s="135">
        <v>340</v>
      </c>
      <c r="AW263" s="136">
        <v>350</v>
      </c>
      <c r="AX263" s="128">
        <v>345</v>
      </c>
      <c r="AY263" s="134" t="s">
        <v>5</v>
      </c>
      <c r="AZ263" s="135">
        <v>290</v>
      </c>
      <c r="BA263" s="136">
        <v>300</v>
      </c>
      <c r="BB263" s="128">
        <v>295</v>
      </c>
      <c r="BC263" s="134" t="s">
        <v>5</v>
      </c>
      <c r="BD263" s="135">
        <v>270</v>
      </c>
      <c r="BE263" s="136">
        <v>280</v>
      </c>
      <c r="BF263" s="128">
        <v>275</v>
      </c>
      <c r="BG263" s="134" t="s">
        <v>5</v>
      </c>
      <c r="BH263" s="135">
        <v>320</v>
      </c>
      <c r="BI263" s="136">
        <v>330</v>
      </c>
      <c r="BJ263" s="128">
        <v>325</v>
      </c>
      <c r="BK263" s="134" t="s">
        <v>5</v>
      </c>
      <c r="BL263" s="135">
        <v>280</v>
      </c>
      <c r="BM263" s="136">
        <v>290</v>
      </c>
      <c r="BN263" s="128">
        <v>285</v>
      </c>
      <c r="BO263" s="134" t="s">
        <v>5</v>
      </c>
      <c r="BP263" s="135">
        <v>330</v>
      </c>
      <c r="BQ263" s="136">
        <v>340</v>
      </c>
      <c r="BR263" s="128">
        <v>335</v>
      </c>
      <c r="BS263" s="134" t="s">
        <v>5</v>
      </c>
      <c r="BT263" s="135">
        <v>310</v>
      </c>
      <c r="BU263" s="136">
        <v>320</v>
      </c>
      <c r="BV263" s="128">
        <v>315</v>
      </c>
      <c r="BW263" s="134" t="s">
        <v>5</v>
      </c>
      <c r="BX263" s="135">
        <v>320</v>
      </c>
      <c r="BY263" s="136">
        <v>330</v>
      </c>
      <c r="BZ263" s="128">
        <v>325</v>
      </c>
      <c r="CA263" s="134" t="s">
        <v>5</v>
      </c>
      <c r="CB263" s="135">
        <v>275</v>
      </c>
      <c r="CC263" s="136">
        <v>285</v>
      </c>
      <c r="CD263" s="128">
        <v>280</v>
      </c>
      <c r="CE263" s="134" t="s">
        <v>5</v>
      </c>
      <c r="CF263" s="135">
        <v>295</v>
      </c>
      <c r="CG263" s="136">
        <v>305</v>
      </c>
      <c r="CH263" s="128">
        <v>300</v>
      </c>
      <c r="CI263" s="134" t="s">
        <v>5</v>
      </c>
      <c r="CJ263" s="135">
        <v>275</v>
      </c>
      <c r="CK263" s="136">
        <v>285</v>
      </c>
      <c r="CL263" s="128">
        <v>280</v>
      </c>
      <c r="CM263" s="134" t="s">
        <v>5</v>
      </c>
      <c r="CN263" s="135">
        <v>285</v>
      </c>
      <c r="CO263" s="136">
        <v>295</v>
      </c>
      <c r="CP263" s="128">
        <v>290</v>
      </c>
      <c r="CQ263" s="134" t="s">
        <v>5</v>
      </c>
      <c r="CR263" s="135">
        <v>285</v>
      </c>
      <c r="CS263" s="136">
        <v>295</v>
      </c>
      <c r="CT263" s="128">
        <v>290</v>
      </c>
      <c r="CU263" s="134" t="s">
        <v>5</v>
      </c>
      <c r="CV263" s="135">
        <v>320</v>
      </c>
      <c r="CW263" s="136">
        <v>330</v>
      </c>
      <c r="CX263" s="128">
        <v>325</v>
      </c>
      <c r="CY263" s="134" t="s">
        <v>5</v>
      </c>
      <c r="CZ263" s="135">
        <v>305</v>
      </c>
      <c r="DA263" s="136">
        <v>315</v>
      </c>
      <c r="DB263" s="128">
        <v>310</v>
      </c>
      <c r="DC263" s="134" t="s">
        <v>5</v>
      </c>
      <c r="DD263" s="135">
        <v>310</v>
      </c>
      <c r="DE263" s="136">
        <v>320</v>
      </c>
      <c r="DF263" s="128">
        <v>315</v>
      </c>
      <c r="DG263" s="134">
        <v>-5</v>
      </c>
      <c r="DH263" s="135">
        <v>310</v>
      </c>
      <c r="DI263" s="136">
        <v>320</v>
      </c>
      <c r="DJ263" s="128">
        <v>315</v>
      </c>
      <c r="DK263" s="134" t="s">
        <v>5</v>
      </c>
      <c r="DL263" s="135">
        <v>290</v>
      </c>
      <c r="DM263" s="136">
        <v>300</v>
      </c>
      <c r="DN263" s="128">
        <v>295</v>
      </c>
      <c r="DO263" s="134" t="s">
        <v>5</v>
      </c>
      <c r="DP263" s="135">
        <v>275</v>
      </c>
      <c r="DQ263" s="136">
        <v>285</v>
      </c>
      <c r="DR263" s="128">
        <v>280</v>
      </c>
      <c r="DS263" s="134" t="s">
        <v>5</v>
      </c>
      <c r="DT263" s="135">
        <v>280</v>
      </c>
      <c r="DU263" s="136">
        <v>290</v>
      </c>
      <c r="DV263" s="128">
        <v>285</v>
      </c>
      <c r="DW263" s="134">
        <v>-5</v>
      </c>
      <c r="DX263" s="135">
        <v>280</v>
      </c>
      <c r="DY263" s="136">
        <v>290</v>
      </c>
      <c r="DZ263" s="128">
        <v>285</v>
      </c>
      <c r="EA263" s="134" t="s">
        <v>5</v>
      </c>
      <c r="EB263" s="135">
        <v>290</v>
      </c>
      <c r="EC263" s="136">
        <v>300</v>
      </c>
      <c r="ED263" s="128">
        <v>295</v>
      </c>
      <c r="EE263" s="134" t="s">
        <v>5</v>
      </c>
      <c r="EF263" s="135">
        <v>270</v>
      </c>
      <c r="EG263" s="136">
        <v>280</v>
      </c>
      <c r="EH263" s="128">
        <v>275</v>
      </c>
      <c r="EI263" s="134" t="s">
        <v>5</v>
      </c>
      <c r="EJ263" s="135">
        <v>280</v>
      </c>
      <c r="EK263" s="136">
        <v>290</v>
      </c>
      <c r="EL263" s="128">
        <v>285</v>
      </c>
      <c r="EM263" s="134" t="s">
        <v>5</v>
      </c>
      <c r="EN263" s="135">
        <v>280</v>
      </c>
      <c r="EO263" s="136">
        <v>290</v>
      </c>
      <c r="EP263" s="128">
        <v>285</v>
      </c>
      <c r="EQ263" s="134" t="s">
        <v>5</v>
      </c>
      <c r="ER263" s="135">
        <v>310</v>
      </c>
      <c r="ES263" s="136">
        <v>320</v>
      </c>
      <c r="ET263" s="128">
        <v>315</v>
      </c>
      <c r="EU263" s="134">
        <v>-5</v>
      </c>
      <c r="EV263" s="135">
        <v>280</v>
      </c>
      <c r="EW263" s="136">
        <v>290</v>
      </c>
      <c r="EX263" s="128">
        <v>285</v>
      </c>
      <c r="EY263" s="134">
        <v>-5</v>
      </c>
      <c r="EZ263" s="135">
        <v>295</v>
      </c>
      <c r="FA263" s="136">
        <v>305</v>
      </c>
      <c r="FB263" s="128">
        <v>300</v>
      </c>
      <c r="FC263" s="134">
        <v>-5</v>
      </c>
      <c r="FD263" s="135">
        <v>255</v>
      </c>
      <c r="FE263" s="136">
        <v>265</v>
      </c>
      <c r="FF263" s="128">
        <v>260</v>
      </c>
      <c r="FG263" s="134" t="s">
        <v>5</v>
      </c>
      <c r="FH263" s="135">
        <v>305</v>
      </c>
      <c r="FI263" s="136">
        <v>315</v>
      </c>
      <c r="FJ263" s="128">
        <v>310</v>
      </c>
      <c r="FK263" s="134">
        <v>-10</v>
      </c>
      <c r="FL263" s="135">
        <v>290</v>
      </c>
      <c r="FM263" s="136">
        <v>300</v>
      </c>
      <c r="FN263" s="128">
        <v>295</v>
      </c>
      <c r="FO263" s="134">
        <v>-5</v>
      </c>
      <c r="FP263" s="135">
        <v>300</v>
      </c>
      <c r="FQ263" s="136">
        <v>310</v>
      </c>
      <c r="FR263" s="128">
        <v>305</v>
      </c>
      <c r="FS263" s="134">
        <v>-5</v>
      </c>
      <c r="FT263" s="135">
        <v>290</v>
      </c>
      <c r="FU263" s="136">
        <v>300</v>
      </c>
      <c r="FV263" s="95">
        <v>295</v>
      </c>
      <c r="FW263" s="134">
        <v>5</v>
      </c>
      <c r="FX263" s="135">
        <v>265</v>
      </c>
      <c r="FY263" s="136">
        <v>275</v>
      </c>
      <c r="FZ263" s="128">
        <v>270</v>
      </c>
      <c r="GA263" s="134" t="s">
        <v>5</v>
      </c>
      <c r="GB263" s="135">
        <v>340</v>
      </c>
      <c r="GC263" s="136">
        <v>350</v>
      </c>
      <c r="GD263" s="128">
        <v>345</v>
      </c>
      <c r="GE263" s="134" t="s">
        <v>5</v>
      </c>
      <c r="GF263" s="135">
        <v>320</v>
      </c>
      <c r="GG263" s="136">
        <v>330</v>
      </c>
      <c r="GH263" s="128">
        <v>325</v>
      </c>
      <c r="GI263" s="134" t="s">
        <v>5</v>
      </c>
      <c r="GJ263" s="135">
        <v>330</v>
      </c>
      <c r="GK263" s="136">
        <v>340</v>
      </c>
      <c r="GL263" s="128">
        <v>335</v>
      </c>
      <c r="GM263" s="134" t="s">
        <v>5</v>
      </c>
      <c r="GN263" s="135">
        <v>330</v>
      </c>
      <c r="GO263" s="136">
        <v>340</v>
      </c>
      <c r="GP263" s="128">
        <v>335</v>
      </c>
      <c r="GQ263" s="134" t="s">
        <v>5</v>
      </c>
      <c r="GR263" s="78"/>
      <c r="GS263" s="93">
        <v>11</v>
      </c>
    </row>
    <row r="264" spans="1:201" ht="15.75" x14ac:dyDescent="0.25">
      <c r="A264">
        <v>11</v>
      </c>
      <c r="B264">
        <v>2014</v>
      </c>
      <c r="C264" s="87">
        <v>41971</v>
      </c>
      <c r="D264" s="149">
        <v>360</v>
      </c>
      <c r="E264" s="136">
        <v>370</v>
      </c>
      <c r="F264" s="128">
        <v>365</v>
      </c>
      <c r="G264" s="134" t="s">
        <v>5</v>
      </c>
      <c r="H264" s="135">
        <v>470</v>
      </c>
      <c r="I264" s="136">
        <v>480</v>
      </c>
      <c r="J264" s="128">
        <v>475</v>
      </c>
      <c r="K264" s="134" t="s">
        <v>5</v>
      </c>
      <c r="L264" s="135">
        <v>375</v>
      </c>
      <c r="M264" s="136">
        <v>385</v>
      </c>
      <c r="N264" s="128">
        <v>380</v>
      </c>
      <c r="O264" s="134" t="s">
        <v>5</v>
      </c>
      <c r="P264" s="135">
        <v>355</v>
      </c>
      <c r="Q264" s="136">
        <v>365</v>
      </c>
      <c r="R264" s="128">
        <v>360</v>
      </c>
      <c r="S264" s="134" t="s">
        <v>5</v>
      </c>
      <c r="T264" s="135">
        <v>330</v>
      </c>
      <c r="U264" s="136">
        <v>340</v>
      </c>
      <c r="V264" s="128">
        <v>335</v>
      </c>
      <c r="W264" s="134">
        <v>-5</v>
      </c>
      <c r="X264" s="135">
        <v>320</v>
      </c>
      <c r="Y264" s="136">
        <v>330</v>
      </c>
      <c r="Z264" s="128">
        <v>325</v>
      </c>
      <c r="AA264" s="134" t="s">
        <v>5</v>
      </c>
      <c r="AB264" s="135">
        <v>350</v>
      </c>
      <c r="AC264" s="136">
        <v>360</v>
      </c>
      <c r="AD264" s="128">
        <v>355</v>
      </c>
      <c r="AE264" s="134">
        <v>5</v>
      </c>
      <c r="AF264" s="135">
        <v>330</v>
      </c>
      <c r="AG264" s="136">
        <v>340</v>
      </c>
      <c r="AH264" s="128">
        <v>335</v>
      </c>
      <c r="AI264" s="134" t="s">
        <v>5</v>
      </c>
      <c r="AJ264" s="135">
        <v>350</v>
      </c>
      <c r="AK264" s="136">
        <v>360</v>
      </c>
      <c r="AL264" s="128">
        <v>355</v>
      </c>
      <c r="AM264" s="134">
        <v>-5</v>
      </c>
      <c r="AN264" s="135">
        <v>340</v>
      </c>
      <c r="AO264" s="136">
        <v>350</v>
      </c>
      <c r="AP264" s="128">
        <v>345</v>
      </c>
      <c r="AQ264" s="134" t="s">
        <v>5</v>
      </c>
      <c r="AR264" s="135">
        <v>370</v>
      </c>
      <c r="AS264" s="136">
        <v>380</v>
      </c>
      <c r="AT264" s="128">
        <v>375</v>
      </c>
      <c r="AU264" s="134" t="s">
        <v>5</v>
      </c>
      <c r="AV264" s="135">
        <v>340</v>
      </c>
      <c r="AW264" s="136">
        <v>350</v>
      </c>
      <c r="AX264" s="128">
        <v>345</v>
      </c>
      <c r="AY264" s="134" t="s">
        <v>5</v>
      </c>
      <c r="AZ264" s="135">
        <v>290</v>
      </c>
      <c r="BA264" s="136">
        <v>300</v>
      </c>
      <c r="BB264" s="128">
        <v>295</v>
      </c>
      <c r="BC264" s="134" t="s">
        <v>5</v>
      </c>
      <c r="BD264" s="135">
        <v>270</v>
      </c>
      <c r="BE264" s="136">
        <v>280</v>
      </c>
      <c r="BF264" s="128">
        <v>275</v>
      </c>
      <c r="BG264" s="134" t="s">
        <v>5</v>
      </c>
      <c r="BH264" s="135">
        <v>320</v>
      </c>
      <c r="BI264" s="136">
        <v>330</v>
      </c>
      <c r="BJ264" s="128">
        <v>325</v>
      </c>
      <c r="BK264" s="134" t="s">
        <v>5</v>
      </c>
      <c r="BL264" s="135">
        <v>280</v>
      </c>
      <c r="BM264" s="136">
        <v>290</v>
      </c>
      <c r="BN264" s="128">
        <v>285</v>
      </c>
      <c r="BO264" s="134" t="s">
        <v>5</v>
      </c>
      <c r="BP264" s="135">
        <v>330</v>
      </c>
      <c r="BQ264" s="136">
        <v>340</v>
      </c>
      <c r="BR264" s="128">
        <v>335</v>
      </c>
      <c r="BS264" s="134" t="s">
        <v>5</v>
      </c>
      <c r="BT264" s="135">
        <v>310</v>
      </c>
      <c r="BU264" s="136">
        <v>320</v>
      </c>
      <c r="BV264" s="128">
        <v>315</v>
      </c>
      <c r="BW264" s="134" t="s">
        <v>5</v>
      </c>
      <c r="BX264" s="135">
        <v>320</v>
      </c>
      <c r="BY264" s="136">
        <v>330</v>
      </c>
      <c r="BZ264" s="128">
        <v>325</v>
      </c>
      <c r="CA264" s="134" t="s">
        <v>5</v>
      </c>
      <c r="CB264" s="135">
        <v>275</v>
      </c>
      <c r="CC264" s="136">
        <v>285</v>
      </c>
      <c r="CD264" s="128">
        <v>280</v>
      </c>
      <c r="CE264" s="134" t="s">
        <v>5</v>
      </c>
      <c r="CF264" s="135">
        <v>290</v>
      </c>
      <c r="CG264" s="136">
        <v>300</v>
      </c>
      <c r="CH264" s="128">
        <v>295</v>
      </c>
      <c r="CI264" s="134">
        <v>-5</v>
      </c>
      <c r="CJ264" s="135">
        <v>275</v>
      </c>
      <c r="CK264" s="136">
        <v>285</v>
      </c>
      <c r="CL264" s="128">
        <v>280</v>
      </c>
      <c r="CM264" s="134" t="s">
        <v>5</v>
      </c>
      <c r="CN264" s="135">
        <v>285</v>
      </c>
      <c r="CO264" s="136">
        <v>295</v>
      </c>
      <c r="CP264" s="128">
        <v>290</v>
      </c>
      <c r="CQ264" s="134" t="s">
        <v>5</v>
      </c>
      <c r="CR264" s="135">
        <v>280</v>
      </c>
      <c r="CS264" s="136">
        <v>290</v>
      </c>
      <c r="CT264" s="128">
        <v>285</v>
      </c>
      <c r="CU264" s="134">
        <v>-5</v>
      </c>
      <c r="CV264" s="135">
        <v>320</v>
      </c>
      <c r="CW264" s="136">
        <v>330</v>
      </c>
      <c r="CX264" s="128">
        <v>325</v>
      </c>
      <c r="CY264" s="134" t="s">
        <v>5</v>
      </c>
      <c r="CZ264" s="135">
        <v>300</v>
      </c>
      <c r="DA264" s="136">
        <v>310</v>
      </c>
      <c r="DB264" s="128">
        <v>305</v>
      </c>
      <c r="DC264" s="134">
        <v>-5</v>
      </c>
      <c r="DD264" s="135">
        <v>310</v>
      </c>
      <c r="DE264" s="136">
        <v>320</v>
      </c>
      <c r="DF264" s="128">
        <v>315</v>
      </c>
      <c r="DG264" s="134" t="s">
        <v>5</v>
      </c>
      <c r="DH264" s="135">
        <v>305</v>
      </c>
      <c r="DI264" s="136">
        <v>315</v>
      </c>
      <c r="DJ264" s="128">
        <v>310</v>
      </c>
      <c r="DK264" s="134">
        <v>-5</v>
      </c>
      <c r="DL264" s="135">
        <v>290</v>
      </c>
      <c r="DM264" s="136">
        <v>300</v>
      </c>
      <c r="DN264" s="128">
        <v>295</v>
      </c>
      <c r="DO264" s="134" t="s">
        <v>5</v>
      </c>
      <c r="DP264" s="135">
        <v>270</v>
      </c>
      <c r="DQ264" s="136">
        <v>280</v>
      </c>
      <c r="DR264" s="128">
        <v>275</v>
      </c>
      <c r="DS264" s="134">
        <v>-5</v>
      </c>
      <c r="DT264" s="135">
        <v>280</v>
      </c>
      <c r="DU264" s="136">
        <v>290</v>
      </c>
      <c r="DV264" s="128">
        <v>285</v>
      </c>
      <c r="DW264" s="134" t="s">
        <v>5</v>
      </c>
      <c r="DX264" s="135">
        <v>275</v>
      </c>
      <c r="DY264" s="136">
        <v>285</v>
      </c>
      <c r="DZ264" s="128">
        <v>280</v>
      </c>
      <c r="EA264" s="134">
        <v>-5</v>
      </c>
      <c r="EB264" s="135">
        <v>285</v>
      </c>
      <c r="EC264" s="136">
        <v>295</v>
      </c>
      <c r="ED264" s="128">
        <v>290</v>
      </c>
      <c r="EE264" s="134">
        <v>-5</v>
      </c>
      <c r="EF264" s="135">
        <v>270</v>
      </c>
      <c r="EG264" s="136">
        <v>280</v>
      </c>
      <c r="EH264" s="128">
        <v>275</v>
      </c>
      <c r="EI264" s="134" t="s">
        <v>5</v>
      </c>
      <c r="EJ264" s="135">
        <v>280</v>
      </c>
      <c r="EK264" s="136">
        <v>290</v>
      </c>
      <c r="EL264" s="128">
        <v>285</v>
      </c>
      <c r="EM264" s="134" t="s">
        <v>5</v>
      </c>
      <c r="EN264" s="135">
        <v>275</v>
      </c>
      <c r="EO264" s="136">
        <v>285</v>
      </c>
      <c r="EP264" s="128">
        <v>280</v>
      </c>
      <c r="EQ264" s="134">
        <v>-5</v>
      </c>
      <c r="ER264" s="135">
        <v>310</v>
      </c>
      <c r="ES264" s="136">
        <v>320</v>
      </c>
      <c r="ET264" s="128">
        <v>315</v>
      </c>
      <c r="EU264" s="134" t="s">
        <v>5</v>
      </c>
      <c r="EV264" s="135">
        <v>280</v>
      </c>
      <c r="EW264" s="136">
        <v>290</v>
      </c>
      <c r="EX264" s="128">
        <v>285</v>
      </c>
      <c r="EY264" s="134" t="s">
        <v>5</v>
      </c>
      <c r="EZ264" s="135">
        <v>295</v>
      </c>
      <c r="FA264" s="136">
        <v>305</v>
      </c>
      <c r="FB264" s="128">
        <v>300</v>
      </c>
      <c r="FC264" s="134" t="s">
        <v>5</v>
      </c>
      <c r="FD264" s="135">
        <v>255</v>
      </c>
      <c r="FE264" s="136">
        <v>265</v>
      </c>
      <c r="FF264" s="128">
        <v>260</v>
      </c>
      <c r="FG264" s="134" t="s">
        <v>5</v>
      </c>
      <c r="FH264" s="135">
        <v>310</v>
      </c>
      <c r="FI264" s="136">
        <v>320</v>
      </c>
      <c r="FJ264" s="128">
        <v>315</v>
      </c>
      <c r="FK264" s="134">
        <v>5</v>
      </c>
      <c r="FL264" s="135">
        <v>295</v>
      </c>
      <c r="FM264" s="136">
        <v>305</v>
      </c>
      <c r="FN264" s="128">
        <v>300</v>
      </c>
      <c r="FO264" s="134">
        <v>5</v>
      </c>
      <c r="FP264" s="135">
        <v>300</v>
      </c>
      <c r="FQ264" s="136">
        <v>310</v>
      </c>
      <c r="FR264" s="128">
        <v>305</v>
      </c>
      <c r="FS264" s="134" t="s">
        <v>5</v>
      </c>
      <c r="FT264" s="135">
        <v>295</v>
      </c>
      <c r="FU264" s="136">
        <v>305</v>
      </c>
      <c r="FV264" s="95">
        <v>300</v>
      </c>
      <c r="FW264" s="134">
        <v>5</v>
      </c>
      <c r="FX264" s="135">
        <v>265</v>
      </c>
      <c r="FY264" s="136">
        <v>275</v>
      </c>
      <c r="FZ264" s="128">
        <v>270</v>
      </c>
      <c r="GA264" s="134" t="s">
        <v>5</v>
      </c>
      <c r="GB264" s="135">
        <v>335</v>
      </c>
      <c r="GC264" s="136">
        <v>345</v>
      </c>
      <c r="GD264" s="128">
        <v>340</v>
      </c>
      <c r="GE264" s="134">
        <v>-5</v>
      </c>
      <c r="GF264" s="135">
        <v>320</v>
      </c>
      <c r="GG264" s="136">
        <v>330</v>
      </c>
      <c r="GH264" s="128">
        <v>325</v>
      </c>
      <c r="GI264" s="134" t="s">
        <v>5</v>
      </c>
      <c r="GJ264" s="135">
        <v>330</v>
      </c>
      <c r="GK264" s="136">
        <v>340</v>
      </c>
      <c r="GL264" s="128">
        <v>335</v>
      </c>
      <c r="GM264" s="134" t="s">
        <v>5</v>
      </c>
      <c r="GN264" s="135">
        <v>325</v>
      </c>
      <c r="GO264" s="136">
        <v>335</v>
      </c>
      <c r="GP264" s="128">
        <v>330</v>
      </c>
      <c r="GQ264" s="134">
        <v>-5</v>
      </c>
      <c r="GR264" s="78"/>
      <c r="GS264" s="93">
        <v>11</v>
      </c>
    </row>
    <row r="265" spans="1:201" ht="15.75" x14ac:dyDescent="0.25">
      <c r="A265">
        <v>12</v>
      </c>
      <c r="B265">
        <v>2014</v>
      </c>
      <c r="C265" s="87">
        <v>41978</v>
      </c>
      <c r="D265" s="149">
        <v>360</v>
      </c>
      <c r="E265" s="136">
        <v>370</v>
      </c>
      <c r="F265" s="128">
        <v>365</v>
      </c>
      <c r="G265" s="134" t="s">
        <v>5</v>
      </c>
      <c r="H265" s="135">
        <v>460</v>
      </c>
      <c r="I265" s="136">
        <v>470</v>
      </c>
      <c r="J265" s="128">
        <v>465</v>
      </c>
      <c r="K265" s="134">
        <v>-10</v>
      </c>
      <c r="L265" s="135">
        <v>375</v>
      </c>
      <c r="M265" s="136">
        <v>385</v>
      </c>
      <c r="N265" s="128">
        <v>380</v>
      </c>
      <c r="O265" s="134" t="s">
        <v>5</v>
      </c>
      <c r="P265" s="135">
        <v>345</v>
      </c>
      <c r="Q265" s="136">
        <v>355</v>
      </c>
      <c r="R265" s="128">
        <v>350</v>
      </c>
      <c r="S265" s="134">
        <v>-10</v>
      </c>
      <c r="T265" s="135">
        <v>330</v>
      </c>
      <c r="U265" s="136">
        <v>340</v>
      </c>
      <c r="V265" s="128">
        <v>335</v>
      </c>
      <c r="W265" s="134" t="s">
        <v>5</v>
      </c>
      <c r="X265" s="135">
        <v>310</v>
      </c>
      <c r="Y265" s="136">
        <v>320</v>
      </c>
      <c r="Z265" s="128">
        <v>315</v>
      </c>
      <c r="AA265" s="134">
        <v>-10</v>
      </c>
      <c r="AB265" s="135">
        <v>345</v>
      </c>
      <c r="AC265" s="136">
        <v>355</v>
      </c>
      <c r="AD265" s="128">
        <v>350</v>
      </c>
      <c r="AE265" s="134">
        <v>-5</v>
      </c>
      <c r="AF265" s="135">
        <v>315</v>
      </c>
      <c r="AG265" s="136">
        <v>325</v>
      </c>
      <c r="AH265" s="128">
        <v>320</v>
      </c>
      <c r="AI265" s="134">
        <v>-15</v>
      </c>
      <c r="AJ265" s="135">
        <v>350</v>
      </c>
      <c r="AK265" s="136">
        <v>360</v>
      </c>
      <c r="AL265" s="128">
        <v>355</v>
      </c>
      <c r="AM265" s="134" t="s">
        <v>5</v>
      </c>
      <c r="AN265" s="135">
        <v>340</v>
      </c>
      <c r="AO265" s="136">
        <v>350</v>
      </c>
      <c r="AP265" s="128">
        <v>345</v>
      </c>
      <c r="AQ265" s="134" t="s">
        <v>5</v>
      </c>
      <c r="AR265" s="135">
        <v>360</v>
      </c>
      <c r="AS265" s="136">
        <v>370</v>
      </c>
      <c r="AT265" s="128">
        <v>365</v>
      </c>
      <c r="AU265" s="134">
        <v>-10</v>
      </c>
      <c r="AV265" s="135">
        <v>330</v>
      </c>
      <c r="AW265" s="136">
        <v>340</v>
      </c>
      <c r="AX265" s="128">
        <v>335</v>
      </c>
      <c r="AY265" s="134">
        <v>-10</v>
      </c>
      <c r="AZ265" s="135">
        <v>285</v>
      </c>
      <c r="BA265" s="136">
        <v>295</v>
      </c>
      <c r="BB265" s="128">
        <v>290</v>
      </c>
      <c r="BC265" s="134">
        <v>-5</v>
      </c>
      <c r="BD265" s="135">
        <v>270</v>
      </c>
      <c r="BE265" s="136">
        <v>280</v>
      </c>
      <c r="BF265" s="128">
        <v>275</v>
      </c>
      <c r="BG265" s="134" t="s">
        <v>5</v>
      </c>
      <c r="BH265" s="135">
        <v>315</v>
      </c>
      <c r="BI265" s="136">
        <v>325</v>
      </c>
      <c r="BJ265" s="128">
        <v>320</v>
      </c>
      <c r="BK265" s="134">
        <v>-5</v>
      </c>
      <c r="BL265" s="135">
        <v>280</v>
      </c>
      <c r="BM265" s="136">
        <v>290</v>
      </c>
      <c r="BN265" s="128">
        <v>285</v>
      </c>
      <c r="BO265" s="134" t="s">
        <v>5</v>
      </c>
      <c r="BP265" s="135">
        <v>325</v>
      </c>
      <c r="BQ265" s="136">
        <v>335</v>
      </c>
      <c r="BR265" s="128">
        <v>330</v>
      </c>
      <c r="BS265" s="134">
        <v>-5</v>
      </c>
      <c r="BT265" s="135">
        <v>310</v>
      </c>
      <c r="BU265" s="136">
        <v>320</v>
      </c>
      <c r="BV265" s="128">
        <v>315</v>
      </c>
      <c r="BW265" s="134" t="s">
        <v>5</v>
      </c>
      <c r="BX265" s="135">
        <v>315</v>
      </c>
      <c r="BY265" s="136">
        <v>325</v>
      </c>
      <c r="BZ265" s="128">
        <v>320</v>
      </c>
      <c r="CA265" s="134">
        <v>-5</v>
      </c>
      <c r="CB265" s="135">
        <v>275</v>
      </c>
      <c r="CC265" s="136">
        <v>285</v>
      </c>
      <c r="CD265" s="128">
        <v>280</v>
      </c>
      <c r="CE265" s="134" t="s">
        <v>5</v>
      </c>
      <c r="CF265" s="135">
        <v>285</v>
      </c>
      <c r="CG265" s="136">
        <v>295</v>
      </c>
      <c r="CH265" s="128">
        <v>290</v>
      </c>
      <c r="CI265" s="134">
        <v>-5</v>
      </c>
      <c r="CJ265" s="135">
        <v>270</v>
      </c>
      <c r="CK265" s="136">
        <v>280</v>
      </c>
      <c r="CL265" s="128">
        <v>275</v>
      </c>
      <c r="CM265" s="134">
        <v>-5</v>
      </c>
      <c r="CN265" s="135">
        <v>280</v>
      </c>
      <c r="CO265" s="136">
        <v>290</v>
      </c>
      <c r="CP265" s="128">
        <v>285</v>
      </c>
      <c r="CQ265" s="134">
        <v>-5</v>
      </c>
      <c r="CR265" s="135">
        <v>280</v>
      </c>
      <c r="CS265" s="136">
        <v>290</v>
      </c>
      <c r="CT265" s="128">
        <v>285</v>
      </c>
      <c r="CU265" s="134" t="s">
        <v>5</v>
      </c>
      <c r="CV265" s="135">
        <v>310</v>
      </c>
      <c r="CW265" s="136">
        <v>320</v>
      </c>
      <c r="CX265" s="128">
        <v>315</v>
      </c>
      <c r="CY265" s="134">
        <v>-10</v>
      </c>
      <c r="CZ265" s="135">
        <v>300</v>
      </c>
      <c r="DA265" s="136">
        <v>310</v>
      </c>
      <c r="DB265" s="128">
        <v>305</v>
      </c>
      <c r="DC265" s="134" t="s">
        <v>5</v>
      </c>
      <c r="DD265" s="135">
        <v>305</v>
      </c>
      <c r="DE265" s="136">
        <v>315</v>
      </c>
      <c r="DF265" s="128">
        <v>310</v>
      </c>
      <c r="DG265" s="134">
        <v>-5</v>
      </c>
      <c r="DH265" s="135">
        <v>305</v>
      </c>
      <c r="DI265" s="136">
        <v>315</v>
      </c>
      <c r="DJ265" s="128">
        <v>310</v>
      </c>
      <c r="DK265" s="134" t="s">
        <v>5</v>
      </c>
      <c r="DL265" s="135">
        <v>280</v>
      </c>
      <c r="DM265" s="136">
        <v>290</v>
      </c>
      <c r="DN265" s="128">
        <v>285</v>
      </c>
      <c r="DO265" s="134">
        <v>-10</v>
      </c>
      <c r="DP265" s="135">
        <v>270</v>
      </c>
      <c r="DQ265" s="136">
        <v>280</v>
      </c>
      <c r="DR265" s="128">
        <v>275</v>
      </c>
      <c r="DS265" s="134" t="s">
        <v>5</v>
      </c>
      <c r="DT265" s="135">
        <v>275</v>
      </c>
      <c r="DU265" s="136">
        <v>285</v>
      </c>
      <c r="DV265" s="128">
        <v>280</v>
      </c>
      <c r="DW265" s="134">
        <v>-5</v>
      </c>
      <c r="DX265" s="135">
        <v>275</v>
      </c>
      <c r="DY265" s="136">
        <v>285</v>
      </c>
      <c r="DZ265" s="128">
        <v>280</v>
      </c>
      <c r="EA265" s="134" t="s">
        <v>5</v>
      </c>
      <c r="EB265" s="135">
        <v>280</v>
      </c>
      <c r="EC265" s="136">
        <v>290</v>
      </c>
      <c r="ED265" s="128">
        <v>285</v>
      </c>
      <c r="EE265" s="134">
        <v>-5</v>
      </c>
      <c r="EF265" s="135">
        <v>265</v>
      </c>
      <c r="EG265" s="136">
        <v>275</v>
      </c>
      <c r="EH265" s="128">
        <v>270</v>
      </c>
      <c r="EI265" s="134">
        <v>-5</v>
      </c>
      <c r="EJ265" s="135">
        <v>275</v>
      </c>
      <c r="EK265" s="136">
        <v>285</v>
      </c>
      <c r="EL265" s="128">
        <v>280</v>
      </c>
      <c r="EM265" s="134">
        <v>-5</v>
      </c>
      <c r="EN265" s="135">
        <v>275</v>
      </c>
      <c r="EO265" s="136">
        <v>285</v>
      </c>
      <c r="EP265" s="128">
        <v>280</v>
      </c>
      <c r="EQ265" s="134" t="s">
        <v>5</v>
      </c>
      <c r="ER265" s="135">
        <v>295</v>
      </c>
      <c r="ES265" s="136">
        <v>305</v>
      </c>
      <c r="ET265" s="128">
        <v>300</v>
      </c>
      <c r="EU265" s="134">
        <v>-15</v>
      </c>
      <c r="EV265" s="135">
        <v>275</v>
      </c>
      <c r="EW265" s="136">
        <v>285</v>
      </c>
      <c r="EX265" s="128">
        <v>280</v>
      </c>
      <c r="EY265" s="134">
        <v>-5</v>
      </c>
      <c r="EZ265" s="135">
        <v>285</v>
      </c>
      <c r="FA265" s="136">
        <v>295</v>
      </c>
      <c r="FB265" s="128">
        <v>290</v>
      </c>
      <c r="FC265" s="134">
        <v>-10</v>
      </c>
      <c r="FD265" s="135">
        <v>250</v>
      </c>
      <c r="FE265" s="136">
        <v>260</v>
      </c>
      <c r="FF265" s="128">
        <v>255</v>
      </c>
      <c r="FG265" s="134">
        <v>-5</v>
      </c>
      <c r="FH265" s="135">
        <v>305</v>
      </c>
      <c r="FI265" s="136">
        <v>315</v>
      </c>
      <c r="FJ265" s="128">
        <v>310</v>
      </c>
      <c r="FK265" s="134">
        <v>-5</v>
      </c>
      <c r="FL265" s="135">
        <v>290</v>
      </c>
      <c r="FM265" s="136">
        <v>300</v>
      </c>
      <c r="FN265" s="128">
        <v>295</v>
      </c>
      <c r="FO265" s="134">
        <v>-5</v>
      </c>
      <c r="FP265" s="135">
        <v>295</v>
      </c>
      <c r="FQ265" s="136">
        <v>305</v>
      </c>
      <c r="FR265" s="128">
        <v>300</v>
      </c>
      <c r="FS265" s="134">
        <v>-5</v>
      </c>
      <c r="FT265" s="135">
        <v>305</v>
      </c>
      <c r="FU265" s="136">
        <v>315</v>
      </c>
      <c r="FV265" s="95">
        <v>310</v>
      </c>
      <c r="FW265" s="134">
        <v>10</v>
      </c>
      <c r="FX265" s="135">
        <v>260</v>
      </c>
      <c r="FY265" s="136">
        <v>270</v>
      </c>
      <c r="FZ265" s="128">
        <v>265</v>
      </c>
      <c r="GA265" s="134">
        <v>-5</v>
      </c>
      <c r="GB265" s="135">
        <v>330</v>
      </c>
      <c r="GC265" s="136">
        <v>340</v>
      </c>
      <c r="GD265" s="128">
        <v>335</v>
      </c>
      <c r="GE265" s="134">
        <v>-5</v>
      </c>
      <c r="GF265" s="135">
        <v>315</v>
      </c>
      <c r="GG265" s="136">
        <v>325</v>
      </c>
      <c r="GH265" s="128">
        <v>320</v>
      </c>
      <c r="GI265" s="134">
        <v>-5</v>
      </c>
      <c r="GJ265" s="135">
        <v>325</v>
      </c>
      <c r="GK265" s="136">
        <v>335</v>
      </c>
      <c r="GL265" s="128">
        <v>330</v>
      </c>
      <c r="GM265" s="134">
        <v>-5</v>
      </c>
      <c r="GN265" s="135">
        <v>325</v>
      </c>
      <c r="GO265" s="136">
        <v>335</v>
      </c>
      <c r="GP265" s="128">
        <v>330</v>
      </c>
      <c r="GQ265" s="134" t="s">
        <v>5</v>
      </c>
      <c r="GR265" s="78"/>
      <c r="GS265" s="93">
        <v>12</v>
      </c>
    </row>
    <row r="266" spans="1:201" ht="15.75" x14ac:dyDescent="0.25">
      <c r="A266">
        <v>12</v>
      </c>
      <c r="B266">
        <v>2014</v>
      </c>
      <c r="C266" s="87">
        <v>41985</v>
      </c>
      <c r="D266" s="149">
        <v>360</v>
      </c>
      <c r="E266" s="136">
        <v>370</v>
      </c>
      <c r="F266" s="128">
        <v>365</v>
      </c>
      <c r="G266" s="134" t="s">
        <v>5</v>
      </c>
      <c r="H266" s="135">
        <v>465</v>
      </c>
      <c r="I266" s="136">
        <v>475</v>
      </c>
      <c r="J266" s="128">
        <v>470</v>
      </c>
      <c r="K266" s="134">
        <v>5</v>
      </c>
      <c r="L266" s="135">
        <v>375</v>
      </c>
      <c r="M266" s="136">
        <v>385</v>
      </c>
      <c r="N266" s="128">
        <v>380</v>
      </c>
      <c r="O266" s="134" t="s">
        <v>5</v>
      </c>
      <c r="P266" s="135">
        <v>350</v>
      </c>
      <c r="Q266" s="136">
        <v>360</v>
      </c>
      <c r="R266" s="128">
        <v>355</v>
      </c>
      <c r="S266" s="134">
        <v>5</v>
      </c>
      <c r="T266" s="135">
        <v>330</v>
      </c>
      <c r="U266" s="136">
        <v>340</v>
      </c>
      <c r="V266" s="128">
        <v>335</v>
      </c>
      <c r="W266" s="134" t="s">
        <v>5</v>
      </c>
      <c r="X266" s="135">
        <v>315</v>
      </c>
      <c r="Y266" s="136">
        <v>325</v>
      </c>
      <c r="Z266" s="128">
        <v>320</v>
      </c>
      <c r="AA266" s="134">
        <v>5</v>
      </c>
      <c r="AB266" s="135">
        <v>325</v>
      </c>
      <c r="AC266" s="136">
        <v>335</v>
      </c>
      <c r="AD266" s="128">
        <v>330</v>
      </c>
      <c r="AE266" s="134">
        <v>-20</v>
      </c>
      <c r="AF266" s="135">
        <v>320</v>
      </c>
      <c r="AG266" s="136">
        <v>330</v>
      </c>
      <c r="AH266" s="128">
        <v>325</v>
      </c>
      <c r="AI266" s="134">
        <v>5</v>
      </c>
      <c r="AJ266" s="135">
        <v>350</v>
      </c>
      <c r="AK266" s="136">
        <v>360</v>
      </c>
      <c r="AL266" s="128">
        <v>355</v>
      </c>
      <c r="AM266" s="134" t="s">
        <v>5</v>
      </c>
      <c r="AN266" s="135">
        <v>340</v>
      </c>
      <c r="AO266" s="136">
        <v>350</v>
      </c>
      <c r="AP266" s="128">
        <v>345</v>
      </c>
      <c r="AQ266" s="134" t="s">
        <v>5</v>
      </c>
      <c r="AR266" s="135">
        <v>365</v>
      </c>
      <c r="AS266" s="136">
        <v>375</v>
      </c>
      <c r="AT266" s="128">
        <v>370</v>
      </c>
      <c r="AU266" s="134">
        <v>5</v>
      </c>
      <c r="AV266" s="135">
        <v>330</v>
      </c>
      <c r="AW266" s="136">
        <v>340</v>
      </c>
      <c r="AX266" s="128">
        <v>335</v>
      </c>
      <c r="AY266" s="134" t="s">
        <v>5</v>
      </c>
      <c r="AZ266" s="135">
        <v>290</v>
      </c>
      <c r="BA266" s="136">
        <v>300</v>
      </c>
      <c r="BB266" s="128">
        <v>295</v>
      </c>
      <c r="BC266" s="134">
        <v>5</v>
      </c>
      <c r="BD266" s="135">
        <v>275</v>
      </c>
      <c r="BE266" s="136">
        <v>285</v>
      </c>
      <c r="BF266" s="128">
        <v>280</v>
      </c>
      <c r="BG266" s="134">
        <v>5</v>
      </c>
      <c r="BH266" s="135">
        <v>320</v>
      </c>
      <c r="BI266" s="136">
        <v>330</v>
      </c>
      <c r="BJ266" s="128">
        <v>325</v>
      </c>
      <c r="BK266" s="134">
        <v>5</v>
      </c>
      <c r="BL266" s="135">
        <v>285</v>
      </c>
      <c r="BM266" s="136">
        <v>295</v>
      </c>
      <c r="BN266" s="128">
        <v>290</v>
      </c>
      <c r="BO266" s="134">
        <v>5</v>
      </c>
      <c r="BP266" s="135">
        <v>330</v>
      </c>
      <c r="BQ266" s="136">
        <v>340</v>
      </c>
      <c r="BR266" s="128">
        <v>335</v>
      </c>
      <c r="BS266" s="134">
        <v>5</v>
      </c>
      <c r="BT266" s="135">
        <v>315</v>
      </c>
      <c r="BU266" s="136">
        <v>325</v>
      </c>
      <c r="BV266" s="128">
        <v>320</v>
      </c>
      <c r="BW266" s="134">
        <v>5</v>
      </c>
      <c r="BX266" s="135">
        <v>320</v>
      </c>
      <c r="BY266" s="136">
        <v>330</v>
      </c>
      <c r="BZ266" s="128">
        <v>325</v>
      </c>
      <c r="CA266" s="134">
        <v>5</v>
      </c>
      <c r="CB266" s="135">
        <v>285</v>
      </c>
      <c r="CC266" s="136">
        <v>295</v>
      </c>
      <c r="CD266" s="128">
        <v>290</v>
      </c>
      <c r="CE266" s="134">
        <v>10</v>
      </c>
      <c r="CF266" s="135">
        <v>290</v>
      </c>
      <c r="CG266" s="136">
        <v>300</v>
      </c>
      <c r="CH266" s="128">
        <v>295</v>
      </c>
      <c r="CI266" s="134">
        <v>5</v>
      </c>
      <c r="CJ266" s="135">
        <v>280</v>
      </c>
      <c r="CK266" s="136">
        <v>290</v>
      </c>
      <c r="CL266" s="128">
        <v>285</v>
      </c>
      <c r="CM266" s="134">
        <v>10</v>
      </c>
      <c r="CN266" s="135">
        <v>285</v>
      </c>
      <c r="CO266" s="136">
        <v>295</v>
      </c>
      <c r="CP266" s="128">
        <v>290</v>
      </c>
      <c r="CQ266" s="134">
        <v>5</v>
      </c>
      <c r="CR266" s="135">
        <v>290</v>
      </c>
      <c r="CS266" s="136">
        <v>300</v>
      </c>
      <c r="CT266" s="128">
        <v>295</v>
      </c>
      <c r="CU266" s="134">
        <v>10</v>
      </c>
      <c r="CV266" s="135">
        <v>315</v>
      </c>
      <c r="CW266" s="136">
        <v>325</v>
      </c>
      <c r="CX266" s="128">
        <v>320</v>
      </c>
      <c r="CY266" s="134">
        <v>5</v>
      </c>
      <c r="CZ266" s="135">
        <v>310</v>
      </c>
      <c r="DA266" s="136">
        <v>320</v>
      </c>
      <c r="DB266" s="128">
        <v>315</v>
      </c>
      <c r="DC266" s="134">
        <v>10</v>
      </c>
      <c r="DD266" s="135">
        <v>315</v>
      </c>
      <c r="DE266" s="136">
        <v>325</v>
      </c>
      <c r="DF266" s="128">
        <v>320</v>
      </c>
      <c r="DG266" s="134">
        <v>10</v>
      </c>
      <c r="DH266" s="135">
        <v>315</v>
      </c>
      <c r="DI266" s="136">
        <v>325</v>
      </c>
      <c r="DJ266" s="128">
        <v>320</v>
      </c>
      <c r="DK266" s="134">
        <v>10</v>
      </c>
      <c r="DL266" s="135">
        <v>285</v>
      </c>
      <c r="DM266" s="136">
        <v>295</v>
      </c>
      <c r="DN266" s="128">
        <v>290</v>
      </c>
      <c r="DO266" s="134">
        <v>5</v>
      </c>
      <c r="DP266" s="135">
        <v>280</v>
      </c>
      <c r="DQ266" s="136">
        <v>290</v>
      </c>
      <c r="DR266" s="128">
        <v>285</v>
      </c>
      <c r="DS266" s="134">
        <v>10</v>
      </c>
      <c r="DT266" s="135">
        <v>285</v>
      </c>
      <c r="DU266" s="136">
        <v>295</v>
      </c>
      <c r="DV266" s="128">
        <v>290</v>
      </c>
      <c r="DW266" s="134">
        <v>10</v>
      </c>
      <c r="DX266" s="135">
        <v>285</v>
      </c>
      <c r="DY266" s="136">
        <v>295</v>
      </c>
      <c r="DZ266" s="128">
        <v>290</v>
      </c>
      <c r="EA266" s="134">
        <v>10</v>
      </c>
      <c r="EB266" s="135">
        <v>285</v>
      </c>
      <c r="EC266" s="136">
        <v>295</v>
      </c>
      <c r="ED266" s="128">
        <v>290</v>
      </c>
      <c r="EE266" s="134">
        <v>5</v>
      </c>
      <c r="EF266" s="135">
        <v>275</v>
      </c>
      <c r="EG266" s="136">
        <v>285</v>
      </c>
      <c r="EH266" s="128">
        <v>280</v>
      </c>
      <c r="EI266" s="134">
        <v>10</v>
      </c>
      <c r="EJ266" s="135">
        <v>280</v>
      </c>
      <c r="EK266" s="136">
        <v>290</v>
      </c>
      <c r="EL266" s="128">
        <v>285</v>
      </c>
      <c r="EM266" s="134">
        <v>5</v>
      </c>
      <c r="EN266" s="135">
        <v>285</v>
      </c>
      <c r="EO266" s="136">
        <v>295</v>
      </c>
      <c r="EP266" s="128">
        <v>290</v>
      </c>
      <c r="EQ266" s="134">
        <v>10</v>
      </c>
      <c r="ER266" s="135">
        <v>290</v>
      </c>
      <c r="ES266" s="136">
        <v>300</v>
      </c>
      <c r="ET266" s="128">
        <v>295</v>
      </c>
      <c r="EU266" s="134">
        <v>-5</v>
      </c>
      <c r="EV266" s="135">
        <v>275</v>
      </c>
      <c r="EW266" s="136">
        <v>285</v>
      </c>
      <c r="EX266" s="128">
        <v>280</v>
      </c>
      <c r="EY266" s="134" t="s">
        <v>5</v>
      </c>
      <c r="EZ266" s="135">
        <v>285</v>
      </c>
      <c r="FA266" s="136">
        <v>295</v>
      </c>
      <c r="FB266" s="128">
        <v>290</v>
      </c>
      <c r="FC266" s="134" t="s">
        <v>5</v>
      </c>
      <c r="FD266" s="135">
        <v>250</v>
      </c>
      <c r="FE266" s="136">
        <v>260</v>
      </c>
      <c r="FF266" s="128">
        <v>255</v>
      </c>
      <c r="FG266" s="134" t="s">
        <v>5</v>
      </c>
      <c r="FH266" s="135">
        <v>300</v>
      </c>
      <c r="FI266" s="136">
        <v>310</v>
      </c>
      <c r="FJ266" s="128">
        <v>305</v>
      </c>
      <c r="FK266" s="134">
        <v>-5</v>
      </c>
      <c r="FL266" s="135">
        <v>290</v>
      </c>
      <c r="FM266" s="136">
        <v>300</v>
      </c>
      <c r="FN266" s="128">
        <v>295</v>
      </c>
      <c r="FO266" s="134" t="s">
        <v>5</v>
      </c>
      <c r="FP266" s="135">
        <v>295</v>
      </c>
      <c r="FQ266" s="136">
        <v>305</v>
      </c>
      <c r="FR266" s="128">
        <v>300</v>
      </c>
      <c r="FS266" s="134" t="s">
        <v>5</v>
      </c>
      <c r="FT266" s="135">
        <v>305</v>
      </c>
      <c r="FU266" s="136">
        <v>315</v>
      </c>
      <c r="FV266" s="95">
        <v>310</v>
      </c>
      <c r="FW266" s="134" t="s">
        <v>5</v>
      </c>
      <c r="FX266" s="135">
        <v>265</v>
      </c>
      <c r="FY266" s="136">
        <v>275</v>
      </c>
      <c r="FZ266" s="128">
        <v>270</v>
      </c>
      <c r="GA266" s="134">
        <v>5</v>
      </c>
      <c r="GB266" s="135">
        <v>335</v>
      </c>
      <c r="GC266" s="136">
        <v>345</v>
      </c>
      <c r="GD266" s="128">
        <v>340</v>
      </c>
      <c r="GE266" s="134">
        <v>5</v>
      </c>
      <c r="GF266" s="135">
        <v>325</v>
      </c>
      <c r="GG266" s="136">
        <v>335</v>
      </c>
      <c r="GH266" s="128">
        <v>330</v>
      </c>
      <c r="GI266" s="134">
        <v>10</v>
      </c>
      <c r="GJ266" s="135">
        <v>330</v>
      </c>
      <c r="GK266" s="136">
        <v>340</v>
      </c>
      <c r="GL266" s="128">
        <v>335</v>
      </c>
      <c r="GM266" s="134">
        <v>5</v>
      </c>
      <c r="GN266" s="135">
        <v>335</v>
      </c>
      <c r="GO266" s="136">
        <v>345</v>
      </c>
      <c r="GP266" s="128">
        <v>340</v>
      </c>
      <c r="GQ266" s="134">
        <v>10</v>
      </c>
      <c r="GR266" s="78"/>
      <c r="GS266" s="93">
        <v>12</v>
      </c>
    </row>
    <row r="267" spans="1:201" ht="15.75" x14ac:dyDescent="0.25">
      <c r="A267">
        <v>12</v>
      </c>
      <c r="B267">
        <v>2014</v>
      </c>
      <c r="C267" s="87">
        <v>41992</v>
      </c>
      <c r="D267" s="149">
        <v>375</v>
      </c>
      <c r="E267" s="136">
        <v>385</v>
      </c>
      <c r="F267" s="128">
        <v>380</v>
      </c>
      <c r="G267" s="134">
        <v>15</v>
      </c>
      <c r="H267" s="135">
        <v>475</v>
      </c>
      <c r="I267" s="136">
        <v>485</v>
      </c>
      <c r="J267" s="128">
        <v>480</v>
      </c>
      <c r="K267" s="134">
        <v>10</v>
      </c>
      <c r="L267" s="135">
        <v>385</v>
      </c>
      <c r="M267" s="136">
        <v>395</v>
      </c>
      <c r="N267" s="128">
        <v>390</v>
      </c>
      <c r="O267" s="134">
        <v>10</v>
      </c>
      <c r="P267" s="135">
        <v>360</v>
      </c>
      <c r="Q267" s="136">
        <v>370</v>
      </c>
      <c r="R267" s="128">
        <v>365</v>
      </c>
      <c r="S267" s="134">
        <v>10</v>
      </c>
      <c r="T267" s="135">
        <v>340</v>
      </c>
      <c r="U267" s="136">
        <v>350</v>
      </c>
      <c r="V267" s="128">
        <v>345</v>
      </c>
      <c r="W267" s="134">
        <v>10</v>
      </c>
      <c r="X267" s="135">
        <v>325</v>
      </c>
      <c r="Y267" s="136">
        <v>335</v>
      </c>
      <c r="Z267" s="128">
        <v>330</v>
      </c>
      <c r="AA267" s="134">
        <v>10</v>
      </c>
      <c r="AB267" s="135">
        <v>345</v>
      </c>
      <c r="AC267" s="136">
        <v>355</v>
      </c>
      <c r="AD267" s="128">
        <v>350</v>
      </c>
      <c r="AE267" s="134">
        <v>20</v>
      </c>
      <c r="AF267" s="135">
        <v>335</v>
      </c>
      <c r="AG267" s="136">
        <v>345</v>
      </c>
      <c r="AH267" s="128">
        <v>340</v>
      </c>
      <c r="AI267" s="134">
        <v>15</v>
      </c>
      <c r="AJ267" s="135">
        <v>365</v>
      </c>
      <c r="AK267" s="136">
        <v>375</v>
      </c>
      <c r="AL267" s="128">
        <v>370</v>
      </c>
      <c r="AM267" s="134">
        <v>15</v>
      </c>
      <c r="AN267" s="135">
        <v>340</v>
      </c>
      <c r="AO267" s="136">
        <v>350</v>
      </c>
      <c r="AP267" s="128">
        <v>345</v>
      </c>
      <c r="AQ267" s="134" t="s">
        <v>5</v>
      </c>
      <c r="AR267" s="135">
        <v>370</v>
      </c>
      <c r="AS267" s="136">
        <v>380</v>
      </c>
      <c r="AT267" s="128">
        <v>375</v>
      </c>
      <c r="AU267" s="134">
        <v>5</v>
      </c>
      <c r="AV267" s="135">
        <v>345</v>
      </c>
      <c r="AW267" s="136">
        <v>355</v>
      </c>
      <c r="AX267" s="128">
        <v>350</v>
      </c>
      <c r="AY267" s="134">
        <v>15</v>
      </c>
      <c r="AZ267" s="135">
        <v>310</v>
      </c>
      <c r="BA267" s="136">
        <v>320</v>
      </c>
      <c r="BB267" s="128">
        <v>315</v>
      </c>
      <c r="BC267" s="134">
        <v>20</v>
      </c>
      <c r="BD267" s="135">
        <v>290</v>
      </c>
      <c r="BE267" s="136">
        <v>300</v>
      </c>
      <c r="BF267" s="128">
        <v>295</v>
      </c>
      <c r="BG267" s="134">
        <v>15</v>
      </c>
      <c r="BH267" s="135">
        <v>340</v>
      </c>
      <c r="BI267" s="136">
        <v>350</v>
      </c>
      <c r="BJ267" s="128">
        <v>345</v>
      </c>
      <c r="BK267" s="134">
        <v>20</v>
      </c>
      <c r="BL267" s="135">
        <v>300</v>
      </c>
      <c r="BM267" s="136">
        <v>310</v>
      </c>
      <c r="BN267" s="128">
        <v>305</v>
      </c>
      <c r="BO267" s="134">
        <v>15</v>
      </c>
      <c r="BP267" s="135">
        <v>345</v>
      </c>
      <c r="BQ267" s="136">
        <v>355</v>
      </c>
      <c r="BR267" s="128">
        <v>350</v>
      </c>
      <c r="BS267" s="134">
        <v>15</v>
      </c>
      <c r="BT267" s="135">
        <v>330</v>
      </c>
      <c r="BU267" s="136">
        <v>340</v>
      </c>
      <c r="BV267" s="128">
        <v>335</v>
      </c>
      <c r="BW267" s="134">
        <v>15</v>
      </c>
      <c r="BX267" s="135">
        <v>340</v>
      </c>
      <c r="BY267" s="136">
        <v>350</v>
      </c>
      <c r="BZ267" s="128">
        <v>345</v>
      </c>
      <c r="CA267" s="134">
        <v>20</v>
      </c>
      <c r="CB267" s="135">
        <v>295</v>
      </c>
      <c r="CC267" s="136">
        <v>305</v>
      </c>
      <c r="CD267" s="128">
        <v>300</v>
      </c>
      <c r="CE267" s="134">
        <v>10</v>
      </c>
      <c r="CF267" s="135">
        <v>305</v>
      </c>
      <c r="CG267" s="136">
        <v>315</v>
      </c>
      <c r="CH267" s="128">
        <v>310</v>
      </c>
      <c r="CI267" s="134">
        <v>15</v>
      </c>
      <c r="CJ267" s="135">
        <v>290</v>
      </c>
      <c r="CK267" s="136">
        <v>300</v>
      </c>
      <c r="CL267" s="128">
        <v>295</v>
      </c>
      <c r="CM267" s="134">
        <v>10</v>
      </c>
      <c r="CN267" s="135">
        <v>295</v>
      </c>
      <c r="CO267" s="136">
        <v>305</v>
      </c>
      <c r="CP267" s="128">
        <v>300</v>
      </c>
      <c r="CQ267" s="134">
        <v>10</v>
      </c>
      <c r="CR267" s="135">
        <v>295</v>
      </c>
      <c r="CS267" s="136">
        <v>305</v>
      </c>
      <c r="CT267" s="128">
        <v>300</v>
      </c>
      <c r="CU267" s="134">
        <v>5</v>
      </c>
      <c r="CV267" s="135">
        <v>330</v>
      </c>
      <c r="CW267" s="136">
        <v>340</v>
      </c>
      <c r="CX267" s="128">
        <v>335</v>
      </c>
      <c r="CY267" s="134">
        <v>15</v>
      </c>
      <c r="CZ267" s="135">
        <v>315</v>
      </c>
      <c r="DA267" s="136">
        <v>325</v>
      </c>
      <c r="DB267" s="128">
        <v>320</v>
      </c>
      <c r="DC267" s="134">
        <v>5</v>
      </c>
      <c r="DD267" s="135">
        <v>325</v>
      </c>
      <c r="DE267" s="136">
        <v>335</v>
      </c>
      <c r="DF267" s="128">
        <v>330</v>
      </c>
      <c r="DG267" s="134">
        <v>10</v>
      </c>
      <c r="DH267" s="135">
        <v>325</v>
      </c>
      <c r="DI267" s="136">
        <v>335</v>
      </c>
      <c r="DJ267" s="128">
        <v>330</v>
      </c>
      <c r="DK267" s="134">
        <v>10</v>
      </c>
      <c r="DL267" s="135">
        <v>300</v>
      </c>
      <c r="DM267" s="136">
        <v>310</v>
      </c>
      <c r="DN267" s="128">
        <v>305</v>
      </c>
      <c r="DO267" s="134">
        <v>15</v>
      </c>
      <c r="DP267" s="135">
        <v>285</v>
      </c>
      <c r="DQ267" s="136">
        <v>295</v>
      </c>
      <c r="DR267" s="128">
        <v>290</v>
      </c>
      <c r="DS267" s="134">
        <v>5</v>
      </c>
      <c r="DT267" s="135">
        <v>295</v>
      </c>
      <c r="DU267" s="136">
        <v>305</v>
      </c>
      <c r="DV267" s="128">
        <v>300</v>
      </c>
      <c r="DW267" s="134">
        <v>10</v>
      </c>
      <c r="DX267" s="135">
        <v>290</v>
      </c>
      <c r="DY267" s="136">
        <v>300</v>
      </c>
      <c r="DZ267" s="128">
        <v>295</v>
      </c>
      <c r="EA267" s="134">
        <v>5</v>
      </c>
      <c r="EB267" s="135">
        <v>295</v>
      </c>
      <c r="EC267" s="136">
        <v>305</v>
      </c>
      <c r="ED267" s="128">
        <v>300</v>
      </c>
      <c r="EE267" s="134">
        <v>10</v>
      </c>
      <c r="EF267" s="135">
        <v>280</v>
      </c>
      <c r="EG267" s="136">
        <v>290</v>
      </c>
      <c r="EH267" s="128">
        <v>285</v>
      </c>
      <c r="EI267" s="134">
        <v>5</v>
      </c>
      <c r="EJ267" s="135">
        <v>290</v>
      </c>
      <c r="EK267" s="136">
        <v>300</v>
      </c>
      <c r="EL267" s="128">
        <v>295</v>
      </c>
      <c r="EM267" s="134">
        <v>10</v>
      </c>
      <c r="EN267" s="135">
        <v>285</v>
      </c>
      <c r="EO267" s="136">
        <v>295</v>
      </c>
      <c r="EP267" s="128">
        <v>290</v>
      </c>
      <c r="EQ267" s="134" t="s">
        <v>5</v>
      </c>
      <c r="ER267" s="135">
        <v>300</v>
      </c>
      <c r="ES267" s="136">
        <v>310</v>
      </c>
      <c r="ET267" s="128">
        <v>305</v>
      </c>
      <c r="EU267" s="134">
        <v>10</v>
      </c>
      <c r="EV267" s="135">
        <v>295</v>
      </c>
      <c r="EW267" s="136">
        <v>305</v>
      </c>
      <c r="EX267" s="128">
        <v>300</v>
      </c>
      <c r="EY267" s="134">
        <v>20</v>
      </c>
      <c r="EZ267" s="135">
        <v>295</v>
      </c>
      <c r="FA267" s="136">
        <v>305</v>
      </c>
      <c r="FB267" s="128">
        <v>300</v>
      </c>
      <c r="FC267" s="134">
        <v>10</v>
      </c>
      <c r="FD267" s="135">
        <v>265</v>
      </c>
      <c r="FE267" s="136">
        <v>275</v>
      </c>
      <c r="FF267" s="128">
        <v>270</v>
      </c>
      <c r="FG267" s="134">
        <v>15</v>
      </c>
      <c r="FH267" s="135">
        <v>310</v>
      </c>
      <c r="FI267" s="136">
        <v>320</v>
      </c>
      <c r="FJ267" s="128">
        <v>315</v>
      </c>
      <c r="FK267" s="134">
        <v>10</v>
      </c>
      <c r="FL267" s="135">
        <v>305</v>
      </c>
      <c r="FM267" s="136">
        <v>315</v>
      </c>
      <c r="FN267" s="128">
        <v>310</v>
      </c>
      <c r="FO267" s="134">
        <v>15</v>
      </c>
      <c r="FP267" s="135">
        <v>305</v>
      </c>
      <c r="FQ267" s="136">
        <v>315</v>
      </c>
      <c r="FR267" s="128">
        <v>310</v>
      </c>
      <c r="FS267" s="134">
        <v>10</v>
      </c>
      <c r="FT267" s="135">
        <v>310</v>
      </c>
      <c r="FU267" s="136">
        <v>320</v>
      </c>
      <c r="FV267" s="95">
        <v>315</v>
      </c>
      <c r="FW267" s="134">
        <v>5</v>
      </c>
      <c r="FX267" s="135">
        <v>275</v>
      </c>
      <c r="FY267" s="136">
        <v>285</v>
      </c>
      <c r="FZ267" s="128">
        <v>280</v>
      </c>
      <c r="GA267" s="134">
        <v>10</v>
      </c>
      <c r="GB267" s="135">
        <v>360</v>
      </c>
      <c r="GC267" s="136">
        <v>370</v>
      </c>
      <c r="GD267" s="128">
        <v>365</v>
      </c>
      <c r="GE267" s="134">
        <v>25</v>
      </c>
      <c r="GF267" s="135">
        <v>345</v>
      </c>
      <c r="GG267" s="136">
        <v>355</v>
      </c>
      <c r="GH267" s="128">
        <v>350</v>
      </c>
      <c r="GI267" s="134">
        <v>20</v>
      </c>
      <c r="GJ267" s="135">
        <v>350</v>
      </c>
      <c r="GK267" s="136">
        <v>360</v>
      </c>
      <c r="GL267" s="128">
        <v>355</v>
      </c>
      <c r="GM267" s="134">
        <v>20</v>
      </c>
      <c r="GN267" s="135">
        <v>350</v>
      </c>
      <c r="GO267" s="136">
        <v>360</v>
      </c>
      <c r="GP267" s="128">
        <v>355</v>
      </c>
      <c r="GQ267" s="134">
        <v>15</v>
      </c>
      <c r="GR267" s="78"/>
      <c r="GS267" s="93">
        <v>12</v>
      </c>
    </row>
    <row r="268" spans="1:201" ht="15.75" x14ac:dyDescent="0.25">
      <c r="A268">
        <v>12</v>
      </c>
      <c r="B268">
        <v>2014</v>
      </c>
      <c r="C268" s="87">
        <v>41999</v>
      </c>
      <c r="D268" s="101">
        <v>372.5</v>
      </c>
      <c r="E268" s="101">
        <v>382.5</v>
      </c>
      <c r="F268" s="101">
        <v>377.5</v>
      </c>
      <c r="G268" s="104"/>
      <c r="H268" s="114">
        <v>475</v>
      </c>
      <c r="I268" s="101">
        <v>485</v>
      </c>
      <c r="J268" s="101">
        <v>480</v>
      </c>
      <c r="K268" s="104"/>
      <c r="L268" s="114">
        <v>382.5</v>
      </c>
      <c r="M268" s="101">
        <v>392.5</v>
      </c>
      <c r="N268" s="101">
        <v>387.5</v>
      </c>
      <c r="O268" s="104"/>
      <c r="P268" s="114">
        <v>357.5</v>
      </c>
      <c r="Q268" s="101">
        <v>367.5</v>
      </c>
      <c r="R268" s="101">
        <v>362.5</v>
      </c>
      <c r="S268" s="104"/>
      <c r="T268" s="114">
        <v>337.5</v>
      </c>
      <c r="U268" s="101">
        <v>347.5</v>
      </c>
      <c r="V268" s="101">
        <v>342.5</v>
      </c>
      <c r="W268" s="104"/>
      <c r="X268" s="114">
        <v>325</v>
      </c>
      <c r="Y268" s="101">
        <v>335</v>
      </c>
      <c r="Z268" s="101">
        <v>330</v>
      </c>
      <c r="AA268" s="104"/>
      <c r="AB268" s="114">
        <v>345</v>
      </c>
      <c r="AC268" s="101">
        <v>355</v>
      </c>
      <c r="AD268" s="101">
        <v>350</v>
      </c>
      <c r="AE268" s="104"/>
      <c r="AF268" s="114">
        <v>332.5</v>
      </c>
      <c r="AG268" s="101">
        <v>342.5</v>
      </c>
      <c r="AH268" s="101">
        <v>337.5</v>
      </c>
      <c r="AI268" s="104"/>
      <c r="AJ268" s="114">
        <v>360</v>
      </c>
      <c r="AK268" s="101">
        <v>370</v>
      </c>
      <c r="AL268" s="101">
        <v>365</v>
      </c>
      <c r="AM268" s="104"/>
      <c r="AN268" s="114">
        <v>342.5</v>
      </c>
      <c r="AO268" s="101">
        <v>352.5</v>
      </c>
      <c r="AP268" s="101">
        <v>347.5</v>
      </c>
      <c r="AQ268" s="104"/>
      <c r="AR268" s="114">
        <v>367.5</v>
      </c>
      <c r="AS268" s="101">
        <v>377.5</v>
      </c>
      <c r="AT268" s="101">
        <v>372.5</v>
      </c>
      <c r="AU268" s="104"/>
      <c r="AV268" s="114">
        <v>342.5</v>
      </c>
      <c r="AW268" s="101">
        <v>352.5</v>
      </c>
      <c r="AX268" s="101">
        <v>347.5</v>
      </c>
      <c r="AY268" s="104"/>
      <c r="AZ268" s="114">
        <v>307.5</v>
      </c>
      <c r="BA268" s="101">
        <v>317.5</v>
      </c>
      <c r="BB268" s="101">
        <v>312.5</v>
      </c>
      <c r="BC268" s="104"/>
      <c r="BD268" s="114">
        <v>290</v>
      </c>
      <c r="BE268" s="101">
        <v>300</v>
      </c>
      <c r="BF268" s="101">
        <v>295</v>
      </c>
      <c r="BG268" s="104"/>
      <c r="BH268" s="114">
        <v>337.5</v>
      </c>
      <c r="BI268" s="101">
        <v>347.5</v>
      </c>
      <c r="BJ268" s="101">
        <v>342.5</v>
      </c>
      <c r="BK268" s="104"/>
      <c r="BL268" s="114">
        <v>297.5</v>
      </c>
      <c r="BM268" s="101">
        <v>307.5</v>
      </c>
      <c r="BN268" s="101">
        <v>302.5</v>
      </c>
      <c r="BO268" s="104"/>
      <c r="BP268" s="114">
        <v>342.5</v>
      </c>
      <c r="BQ268" s="101">
        <v>352.5</v>
      </c>
      <c r="BR268" s="101">
        <v>347.5</v>
      </c>
      <c r="BS268" s="104"/>
      <c r="BT268" s="114">
        <v>330</v>
      </c>
      <c r="BU268" s="101">
        <v>340</v>
      </c>
      <c r="BV268" s="101">
        <v>335</v>
      </c>
      <c r="BW268" s="104"/>
      <c r="BX268" s="114">
        <v>337.5</v>
      </c>
      <c r="BY268" s="101">
        <v>347.5</v>
      </c>
      <c r="BZ268" s="101">
        <v>342.5</v>
      </c>
      <c r="CA268" s="104"/>
      <c r="CB268" s="114">
        <v>295</v>
      </c>
      <c r="CC268" s="101">
        <v>305</v>
      </c>
      <c r="CD268" s="101">
        <v>300</v>
      </c>
      <c r="CE268" s="104"/>
      <c r="CF268" s="114">
        <v>300</v>
      </c>
      <c r="CG268" s="101">
        <v>310</v>
      </c>
      <c r="CH268" s="101">
        <v>305</v>
      </c>
      <c r="CI268" s="104"/>
      <c r="CJ268" s="114">
        <v>285</v>
      </c>
      <c r="CK268" s="101">
        <v>295</v>
      </c>
      <c r="CL268" s="101">
        <v>290</v>
      </c>
      <c r="CM268" s="104"/>
      <c r="CN268" s="114">
        <v>290</v>
      </c>
      <c r="CO268" s="101">
        <v>300</v>
      </c>
      <c r="CP268" s="101">
        <v>295</v>
      </c>
      <c r="CQ268" s="104"/>
      <c r="CR268" s="114">
        <v>290</v>
      </c>
      <c r="CS268" s="101">
        <v>300</v>
      </c>
      <c r="CT268" s="101">
        <v>295</v>
      </c>
      <c r="CU268" s="104"/>
      <c r="CV268" s="114">
        <v>330</v>
      </c>
      <c r="CW268" s="101">
        <v>340</v>
      </c>
      <c r="CX268" s="101">
        <v>335</v>
      </c>
      <c r="CY268" s="104"/>
      <c r="CZ268" s="114">
        <v>315</v>
      </c>
      <c r="DA268" s="101">
        <v>325</v>
      </c>
      <c r="DB268" s="101">
        <v>320</v>
      </c>
      <c r="DC268" s="104"/>
      <c r="DD268" s="114">
        <v>325</v>
      </c>
      <c r="DE268" s="101">
        <v>335</v>
      </c>
      <c r="DF268" s="101">
        <v>330</v>
      </c>
      <c r="DG268" s="104"/>
      <c r="DH268" s="114">
        <v>325</v>
      </c>
      <c r="DI268" s="101">
        <v>335</v>
      </c>
      <c r="DJ268" s="101">
        <v>330</v>
      </c>
      <c r="DK268" s="104"/>
      <c r="DL268" s="114">
        <v>300</v>
      </c>
      <c r="DM268" s="101">
        <v>310</v>
      </c>
      <c r="DN268" s="101">
        <v>305</v>
      </c>
      <c r="DO268" s="104"/>
      <c r="DP268" s="114">
        <v>285</v>
      </c>
      <c r="DQ268" s="101">
        <v>295</v>
      </c>
      <c r="DR268" s="101">
        <v>290</v>
      </c>
      <c r="DS268" s="104"/>
      <c r="DT268" s="114">
        <v>295</v>
      </c>
      <c r="DU268" s="101">
        <v>305</v>
      </c>
      <c r="DV268" s="101">
        <v>300</v>
      </c>
      <c r="DW268" s="104"/>
      <c r="DX268" s="114">
        <v>290</v>
      </c>
      <c r="DY268" s="101">
        <v>300</v>
      </c>
      <c r="DZ268" s="101">
        <v>295</v>
      </c>
      <c r="EA268" s="104"/>
      <c r="EB268" s="114">
        <v>295</v>
      </c>
      <c r="EC268" s="101">
        <v>305</v>
      </c>
      <c r="ED268" s="101">
        <v>300</v>
      </c>
      <c r="EE268" s="104"/>
      <c r="EF268" s="114">
        <v>280</v>
      </c>
      <c r="EG268" s="101">
        <v>290</v>
      </c>
      <c r="EH268" s="101">
        <v>285</v>
      </c>
      <c r="EI268" s="104"/>
      <c r="EJ268" s="114">
        <v>290</v>
      </c>
      <c r="EK268" s="101">
        <v>300</v>
      </c>
      <c r="EL268" s="101">
        <v>295</v>
      </c>
      <c r="EM268" s="104"/>
      <c r="EN268" s="114">
        <v>285</v>
      </c>
      <c r="EO268" s="101">
        <v>295</v>
      </c>
      <c r="EP268" s="101">
        <v>290</v>
      </c>
      <c r="EQ268" s="104"/>
      <c r="ER268" s="114">
        <v>302.5</v>
      </c>
      <c r="ES268" s="101">
        <v>312.5</v>
      </c>
      <c r="ET268" s="101">
        <v>307.5</v>
      </c>
      <c r="EU268" s="104"/>
      <c r="EV268" s="114">
        <v>292.5</v>
      </c>
      <c r="EW268" s="101">
        <v>302.5</v>
      </c>
      <c r="EX268" s="101">
        <v>297.5</v>
      </c>
      <c r="EY268" s="104"/>
      <c r="EZ268" s="114">
        <v>295</v>
      </c>
      <c r="FA268" s="101">
        <v>305</v>
      </c>
      <c r="FB268" s="101">
        <v>300</v>
      </c>
      <c r="FC268" s="104"/>
      <c r="FD268" s="114">
        <v>262.5</v>
      </c>
      <c r="FE268" s="101">
        <v>272.5</v>
      </c>
      <c r="FF268" s="101">
        <v>267.5</v>
      </c>
      <c r="FG268" s="104"/>
      <c r="FH268" s="114">
        <v>305</v>
      </c>
      <c r="FI268" s="101">
        <v>315</v>
      </c>
      <c r="FJ268" s="101">
        <v>310</v>
      </c>
      <c r="FK268" s="104"/>
      <c r="FL268" s="114">
        <v>302.5</v>
      </c>
      <c r="FM268" s="101">
        <v>312.5</v>
      </c>
      <c r="FN268" s="101">
        <v>307.5</v>
      </c>
      <c r="FO268" s="104"/>
      <c r="FP268" s="114">
        <v>302.5</v>
      </c>
      <c r="FQ268" s="101">
        <v>312.5</v>
      </c>
      <c r="FR268" s="101">
        <v>307.5</v>
      </c>
      <c r="FS268" s="104"/>
      <c r="FT268" s="114">
        <v>317.5</v>
      </c>
      <c r="FU268" s="101">
        <v>327.5</v>
      </c>
      <c r="FV268" s="101">
        <v>322.5</v>
      </c>
      <c r="FW268" s="104"/>
      <c r="FX268" s="114">
        <v>272.5</v>
      </c>
      <c r="FY268" s="101">
        <v>282.5</v>
      </c>
      <c r="FZ268" s="101">
        <v>277.5</v>
      </c>
      <c r="GA268" s="104"/>
      <c r="GB268" s="114">
        <v>360</v>
      </c>
      <c r="GC268" s="101">
        <v>370</v>
      </c>
      <c r="GD268" s="101">
        <v>365</v>
      </c>
      <c r="GE268" s="104"/>
      <c r="GF268" s="114">
        <v>345</v>
      </c>
      <c r="GG268" s="101">
        <v>355</v>
      </c>
      <c r="GH268" s="101">
        <v>350</v>
      </c>
      <c r="GI268" s="104"/>
      <c r="GJ268" s="114">
        <v>350</v>
      </c>
      <c r="GK268" s="101">
        <v>360</v>
      </c>
      <c r="GL268" s="101">
        <v>355</v>
      </c>
      <c r="GM268" s="104"/>
      <c r="GN268" s="114">
        <v>350</v>
      </c>
      <c r="GO268" s="101">
        <v>360</v>
      </c>
      <c r="GP268" s="101">
        <v>355</v>
      </c>
      <c r="GQ268" s="104"/>
      <c r="GR268" s="78"/>
      <c r="GS268" s="93">
        <v>12</v>
      </c>
    </row>
    <row r="269" spans="1:201" ht="15.75" x14ac:dyDescent="0.25">
      <c r="A269">
        <v>1</v>
      </c>
      <c r="B269">
        <v>2015</v>
      </c>
      <c r="C269" s="87">
        <v>42006</v>
      </c>
      <c r="D269" s="101">
        <v>371.25</v>
      </c>
      <c r="E269" s="101">
        <v>381.25</v>
      </c>
      <c r="F269" s="101">
        <v>376.25</v>
      </c>
      <c r="G269" s="104"/>
      <c r="H269" s="114">
        <v>475</v>
      </c>
      <c r="I269" s="101">
        <v>485</v>
      </c>
      <c r="J269" s="101">
        <v>480</v>
      </c>
      <c r="K269" s="104"/>
      <c r="L269" s="114">
        <v>381.25</v>
      </c>
      <c r="M269" s="101">
        <v>391.25</v>
      </c>
      <c r="N269" s="101">
        <v>386.25</v>
      </c>
      <c r="O269" s="104"/>
      <c r="P269" s="114">
        <v>356.25</v>
      </c>
      <c r="Q269" s="101">
        <v>366.25</v>
      </c>
      <c r="R269" s="101">
        <v>361.25</v>
      </c>
      <c r="S269" s="104"/>
      <c r="T269" s="114">
        <v>336.25</v>
      </c>
      <c r="U269" s="101">
        <v>346.25</v>
      </c>
      <c r="V269" s="101">
        <v>341.25</v>
      </c>
      <c r="W269" s="104"/>
      <c r="X269" s="114">
        <v>325</v>
      </c>
      <c r="Y269" s="101">
        <v>335</v>
      </c>
      <c r="Z269" s="101">
        <v>330</v>
      </c>
      <c r="AA269" s="104"/>
      <c r="AB269" s="114">
        <v>345</v>
      </c>
      <c r="AC269" s="101">
        <v>355</v>
      </c>
      <c r="AD269" s="101">
        <v>350</v>
      </c>
      <c r="AE269" s="104"/>
      <c r="AF269" s="114">
        <v>331.25</v>
      </c>
      <c r="AG269" s="101">
        <v>341.25</v>
      </c>
      <c r="AH269" s="101">
        <v>336.25</v>
      </c>
      <c r="AI269" s="104"/>
      <c r="AJ269" s="114">
        <v>357.5</v>
      </c>
      <c r="AK269" s="101">
        <v>367.5</v>
      </c>
      <c r="AL269" s="101">
        <v>362.5</v>
      </c>
      <c r="AM269" s="104"/>
      <c r="AN269" s="114">
        <v>343.75</v>
      </c>
      <c r="AO269" s="101">
        <v>353.75</v>
      </c>
      <c r="AP269" s="101">
        <v>348.75</v>
      </c>
      <c r="AQ269" s="104"/>
      <c r="AR269" s="114">
        <v>366.25</v>
      </c>
      <c r="AS269" s="101">
        <v>376.25</v>
      </c>
      <c r="AT269" s="101">
        <v>371.25</v>
      </c>
      <c r="AU269" s="104"/>
      <c r="AV269" s="114">
        <v>341.25</v>
      </c>
      <c r="AW269" s="101">
        <v>351.25</v>
      </c>
      <c r="AX269" s="101">
        <v>346.25</v>
      </c>
      <c r="AY269" s="104"/>
      <c r="AZ269" s="114">
        <v>306.25</v>
      </c>
      <c r="BA269" s="101">
        <v>316.25</v>
      </c>
      <c r="BB269" s="101">
        <v>311.25</v>
      </c>
      <c r="BC269" s="104"/>
      <c r="BD269" s="114">
        <v>290</v>
      </c>
      <c r="BE269" s="101">
        <v>300</v>
      </c>
      <c r="BF269" s="101">
        <v>295</v>
      </c>
      <c r="BG269" s="104"/>
      <c r="BH269" s="114">
        <v>336.25</v>
      </c>
      <c r="BI269" s="101">
        <v>346.25</v>
      </c>
      <c r="BJ269" s="101">
        <v>341.25</v>
      </c>
      <c r="BK269" s="104"/>
      <c r="BL269" s="114">
        <v>296.25</v>
      </c>
      <c r="BM269" s="101">
        <v>306.25</v>
      </c>
      <c r="BN269" s="101">
        <v>301.25</v>
      </c>
      <c r="BO269" s="104"/>
      <c r="BP269" s="114">
        <v>341.25</v>
      </c>
      <c r="BQ269" s="101">
        <v>351.25</v>
      </c>
      <c r="BR269" s="101">
        <v>346.25</v>
      </c>
      <c r="BS269" s="104"/>
      <c r="BT269" s="114">
        <v>330</v>
      </c>
      <c r="BU269" s="101">
        <v>340</v>
      </c>
      <c r="BV269" s="101">
        <v>335</v>
      </c>
      <c r="BW269" s="104"/>
      <c r="BX269" s="114">
        <v>336.25</v>
      </c>
      <c r="BY269" s="101">
        <v>346.25</v>
      </c>
      <c r="BZ269" s="101">
        <v>341.25</v>
      </c>
      <c r="CA269" s="104"/>
      <c r="CB269" s="114">
        <v>295</v>
      </c>
      <c r="CC269" s="101">
        <v>305</v>
      </c>
      <c r="CD269" s="101">
        <v>300</v>
      </c>
      <c r="CE269" s="104"/>
      <c r="CF269" s="114">
        <v>297.5</v>
      </c>
      <c r="CG269" s="101">
        <v>307.5</v>
      </c>
      <c r="CH269" s="101">
        <v>302.5</v>
      </c>
      <c r="CI269" s="104"/>
      <c r="CJ269" s="114">
        <v>282.5</v>
      </c>
      <c r="CK269" s="101">
        <v>292.5</v>
      </c>
      <c r="CL269" s="101">
        <v>287.5</v>
      </c>
      <c r="CM269" s="104"/>
      <c r="CN269" s="114">
        <v>287.5</v>
      </c>
      <c r="CO269" s="101">
        <v>297.5</v>
      </c>
      <c r="CP269" s="101">
        <v>292.5</v>
      </c>
      <c r="CQ269" s="104"/>
      <c r="CR269" s="114">
        <v>287.5</v>
      </c>
      <c r="CS269" s="101">
        <v>297.5</v>
      </c>
      <c r="CT269" s="101">
        <v>292.5</v>
      </c>
      <c r="CU269" s="104"/>
      <c r="CV269" s="114">
        <v>330</v>
      </c>
      <c r="CW269" s="101">
        <v>340</v>
      </c>
      <c r="CX269" s="101">
        <v>335</v>
      </c>
      <c r="CY269" s="104"/>
      <c r="CZ269" s="114">
        <v>315</v>
      </c>
      <c r="DA269" s="101">
        <v>325</v>
      </c>
      <c r="DB269" s="101">
        <v>320</v>
      </c>
      <c r="DC269" s="104"/>
      <c r="DD269" s="114">
        <v>325</v>
      </c>
      <c r="DE269" s="101">
        <v>335</v>
      </c>
      <c r="DF269" s="101">
        <v>330</v>
      </c>
      <c r="DG269" s="104"/>
      <c r="DH269" s="114">
        <v>325</v>
      </c>
      <c r="DI269" s="101">
        <v>335</v>
      </c>
      <c r="DJ269" s="101">
        <v>330</v>
      </c>
      <c r="DK269" s="104"/>
      <c r="DL269" s="114">
        <v>300</v>
      </c>
      <c r="DM269" s="101">
        <v>310</v>
      </c>
      <c r="DN269" s="101">
        <v>305</v>
      </c>
      <c r="DO269" s="104"/>
      <c r="DP269" s="114">
        <v>285</v>
      </c>
      <c r="DQ269" s="101">
        <v>295</v>
      </c>
      <c r="DR269" s="101">
        <v>290</v>
      </c>
      <c r="DS269" s="104"/>
      <c r="DT269" s="114">
        <v>295</v>
      </c>
      <c r="DU269" s="101">
        <v>305</v>
      </c>
      <c r="DV269" s="101">
        <v>300</v>
      </c>
      <c r="DW269" s="104"/>
      <c r="DX269" s="114">
        <v>290</v>
      </c>
      <c r="DY269" s="101">
        <v>300</v>
      </c>
      <c r="DZ269" s="101">
        <v>295</v>
      </c>
      <c r="EA269" s="104"/>
      <c r="EB269" s="114">
        <v>295</v>
      </c>
      <c r="EC269" s="101">
        <v>305</v>
      </c>
      <c r="ED269" s="101">
        <v>300</v>
      </c>
      <c r="EE269" s="104"/>
      <c r="EF269" s="114">
        <v>280</v>
      </c>
      <c r="EG269" s="101">
        <v>290</v>
      </c>
      <c r="EH269" s="101">
        <v>285</v>
      </c>
      <c r="EI269" s="104"/>
      <c r="EJ269" s="114">
        <v>290</v>
      </c>
      <c r="EK269" s="101">
        <v>300</v>
      </c>
      <c r="EL269" s="101">
        <v>295</v>
      </c>
      <c r="EM269" s="104"/>
      <c r="EN269" s="114">
        <v>285</v>
      </c>
      <c r="EO269" s="101">
        <v>295</v>
      </c>
      <c r="EP269" s="101">
        <v>290</v>
      </c>
      <c r="EQ269" s="104"/>
      <c r="ER269" s="114">
        <v>303.75</v>
      </c>
      <c r="ES269" s="101">
        <v>313.75</v>
      </c>
      <c r="ET269" s="101">
        <v>308.75</v>
      </c>
      <c r="EU269" s="104"/>
      <c r="EV269" s="114">
        <v>291.25</v>
      </c>
      <c r="EW269" s="101">
        <v>301.25</v>
      </c>
      <c r="EX269" s="101">
        <v>296.25</v>
      </c>
      <c r="EY269" s="104"/>
      <c r="EZ269" s="114">
        <v>295</v>
      </c>
      <c r="FA269" s="101">
        <v>305</v>
      </c>
      <c r="FB269" s="101">
        <v>300</v>
      </c>
      <c r="FC269" s="104"/>
      <c r="FD269" s="114">
        <v>261.25</v>
      </c>
      <c r="FE269" s="101">
        <v>271.25</v>
      </c>
      <c r="FF269" s="101">
        <v>266.25</v>
      </c>
      <c r="FG269" s="104"/>
      <c r="FH269" s="114">
        <v>302.5</v>
      </c>
      <c r="FI269" s="101">
        <v>312.5</v>
      </c>
      <c r="FJ269" s="101">
        <v>307.5</v>
      </c>
      <c r="FK269" s="104"/>
      <c r="FL269" s="114">
        <v>301.25</v>
      </c>
      <c r="FM269" s="101">
        <v>311.25</v>
      </c>
      <c r="FN269" s="101">
        <v>306.25</v>
      </c>
      <c r="FO269" s="104"/>
      <c r="FP269" s="114">
        <v>301.25</v>
      </c>
      <c r="FQ269" s="101">
        <v>311.25</v>
      </c>
      <c r="FR269" s="101">
        <v>306.25</v>
      </c>
      <c r="FS269" s="104"/>
      <c r="FT269" s="114">
        <v>321.25</v>
      </c>
      <c r="FU269" s="101">
        <v>331.25</v>
      </c>
      <c r="FV269" s="101">
        <v>326.25</v>
      </c>
      <c r="FW269" s="104"/>
      <c r="FX269" s="114">
        <v>271.25</v>
      </c>
      <c r="FY269" s="101">
        <v>281.25</v>
      </c>
      <c r="FZ269" s="101">
        <v>276.25</v>
      </c>
      <c r="GA269" s="104"/>
      <c r="GB269" s="114">
        <v>360</v>
      </c>
      <c r="GC269" s="101">
        <v>370</v>
      </c>
      <c r="GD269" s="101">
        <v>365</v>
      </c>
      <c r="GE269" s="104"/>
      <c r="GF269" s="114">
        <v>345</v>
      </c>
      <c r="GG269" s="101">
        <v>355</v>
      </c>
      <c r="GH269" s="101">
        <v>350</v>
      </c>
      <c r="GI269" s="104"/>
      <c r="GJ269" s="114">
        <v>350</v>
      </c>
      <c r="GK269" s="101">
        <v>360</v>
      </c>
      <c r="GL269" s="101">
        <v>355</v>
      </c>
      <c r="GM269" s="104"/>
      <c r="GN269" s="114">
        <v>350</v>
      </c>
      <c r="GO269" s="101">
        <v>360</v>
      </c>
      <c r="GP269" s="101">
        <v>355</v>
      </c>
      <c r="GQ269" s="104"/>
      <c r="GR269" s="93"/>
      <c r="GS269" s="93">
        <v>1</v>
      </c>
    </row>
    <row r="270" spans="1:201" ht="15.75" x14ac:dyDescent="0.25">
      <c r="A270">
        <v>1</v>
      </c>
      <c r="B270">
        <v>2015</v>
      </c>
      <c r="C270" s="87">
        <v>42013</v>
      </c>
      <c r="D270" s="149">
        <v>370</v>
      </c>
      <c r="E270" s="136">
        <v>380</v>
      </c>
      <c r="F270" s="128">
        <v>375</v>
      </c>
      <c r="G270" s="134">
        <v>-5</v>
      </c>
      <c r="H270" s="135">
        <v>475</v>
      </c>
      <c r="I270" s="136">
        <v>485</v>
      </c>
      <c r="J270" s="128">
        <v>480</v>
      </c>
      <c r="K270" s="134" t="s">
        <v>5</v>
      </c>
      <c r="L270" s="135">
        <v>380</v>
      </c>
      <c r="M270" s="136">
        <v>390</v>
      </c>
      <c r="N270" s="128">
        <v>385</v>
      </c>
      <c r="O270" s="134">
        <v>-5</v>
      </c>
      <c r="P270" s="135">
        <v>355</v>
      </c>
      <c r="Q270" s="136">
        <v>365</v>
      </c>
      <c r="R270" s="128">
        <v>360</v>
      </c>
      <c r="S270" s="134">
        <v>-5</v>
      </c>
      <c r="T270" s="135">
        <v>335</v>
      </c>
      <c r="U270" s="136">
        <v>345</v>
      </c>
      <c r="V270" s="128">
        <v>340</v>
      </c>
      <c r="W270" s="134">
        <v>-5</v>
      </c>
      <c r="X270" s="135">
        <v>325</v>
      </c>
      <c r="Y270" s="136">
        <v>335</v>
      </c>
      <c r="Z270" s="128">
        <v>330</v>
      </c>
      <c r="AA270" s="134" t="s">
        <v>5</v>
      </c>
      <c r="AB270" s="135">
        <v>345</v>
      </c>
      <c r="AC270" s="136">
        <v>355</v>
      </c>
      <c r="AD270" s="128">
        <v>350</v>
      </c>
      <c r="AE270" s="134" t="s">
        <v>5</v>
      </c>
      <c r="AF270" s="135">
        <v>330</v>
      </c>
      <c r="AG270" s="136">
        <v>340</v>
      </c>
      <c r="AH270" s="128">
        <v>335</v>
      </c>
      <c r="AI270" s="134">
        <v>-5</v>
      </c>
      <c r="AJ270" s="135">
        <v>355</v>
      </c>
      <c r="AK270" s="136">
        <v>365</v>
      </c>
      <c r="AL270" s="128">
        <v>360</v>
      </c>
      <c r="AM270" s="134">
        <v>-10</v>
      </c>
      <c r="AN270" s="135">
        <v>345</v>
      </c>
      <c r="AO270" s="136">
        <v>355</v>
      </c>
      <c r="AP270" s="128">
        <v>350</v>
      </c>
      <c r="AQ270" s="134">
        <v>5</v>
      </c>
      <c r="AR270" s="135">
        <v>365</v>
      </c>
      <c r="AS270" s="136">
        <v>375</v>
      </c>
      <c r="AT270" s="128">
        <v>370</v>
      </c>
      <c r="AU270" s="134">
        <v>-5</v>
      </c>
      <c r="AV270" s="135">
        <v>340</v>
      </c>
      <c r="AW270" s="136">
        <v>350</v>
      </c>
      <c r="AX270" s="128">
        <v>345</v>
      </c>
      <c r="AY270" s="134">
        <v>-5</v>
      </c>
      <c r="AZ270" s="135">
        <v>305</v>
      </c>
      <c r="BA270" s="136">
        <v>315</v>
      </c>
      <c r="BB270" s="128">
        <v>310</v>
      </c>
      <c r="BC270" s="134">
        <v>-5</v>
      </c>
      <c r="BD270" s="135">
        <v>290</v>
      </c>
      <c r="BE270" s="136">
        <v>300</v>
      </c>
      <c r="BF270" s="128">
        <v>295</v>
      </c>
      <c r="BG270" s="134" t="s">
        <v>5</v>
      </c>
      <c r="BH270" s="135">
        <v>335</v>
      </c>
      <c r="BI270" s="136">
        <v>345</v>
      </c>
      <c r="BJ270" s="128">
        <v>340</v>
      </c>
      <c r="BK270" s="134">
        <v>-5</v>
      </c>
      <c r="BL270" s="135">
        <v>295</v>
      </c>
      <c r="BM270" s="136">
        <v>305</v>
      </c>
      <c r="BN270" s="128">
        <v>300</v>
      </c>
      <c r="BO270" s="134">
        <v>-5</v>
      </c>
      <c r="BP270" s="135">
        <v>340</v>
      </c>
      <c r="BQ270" s="136">
        <v>350</v>
      </c>
      <c r="BR270" s="128">
        <v>345</v>
      </c>
      <c r="BS270" s="134">
        <v>-5</v>
      </c>
      <c r="BT270" s="135">
        <v>330</v>
      </c>
      <c r="BU270" s="136">
        <v>340</v>
      </c>
      <c r="BV270" s="128">
        <v>335</v>
      </c>
      <c r="BW270" s="134" t="s">
        <v>5</v>
      </c>
      <c r="BX270" s="135">
        <v>335</v>
      </c>
      <c r="BY270" s="136">
        <v>345</v>
      </c>
      <c r="BZ270" s="128">
        <v>340</v>
      </c>
      <c r="CA270" s="134">
        <v>-5</v>
      </c>
      <c r="CB270" s="135">
        <v>295</v>
      </c>
      <c r="CC270" s="136">
        <v>305</v>
      </c>
      <c r="CD270" s="128">
        <v>300</v>
      </c>
      <c r="CE270" s="134" t="s">
        <v>5</v>
      </c>
      <c r="CF270" s="135">
        <v>295</v>
      </c>
      <c r="CG270" s="136">
        <v>305</v>
      </c>
      <c r="CH270" s="128">
        <v>300</v>
      </c>
      <c r="CI270" s="134">
        <v>-10</v>
      </c>
      <c r="CJ270" s="135">
        <v>280</v>
      </c>
      <c r="CK270" s="136">
        <v>290</v>
      </c>
      <c r="CL270" s="128">
        <v>285</v>
      </c>
      <c r="CM270" s="134">
        <v>-10</v>
      </c>
      <c r="CN270" s="135">
        <v>285</v>
      </c>
      <c r="CO270" s="136">
        <v>295</v>
      </c>
      <c r="CP270" s="128">
        <v>290</v>
      </c>
      <c r="CQ270" s="134">
        <v>-10</v>
      </c>
      <c r="CR270" s="135">
        <v>285</v>
      </c>
      <c r="CS270" s="136">
        <v>295</v>
      </c>
      <c r="CT270" s="128">
        <v>290</v>
      </c>
      <c r="CU270" s="134">
        <v>-10</v>
      </c>
      <c r="CV270" s="135">
        <v>330</v>
      </c>
      <c r="CW270" s="136">
        <v>340</v>
      </c>
      <c r="CX270" s="128">
        <v>335</v>
      </c>
      <c r="CY270" s="134" t="s">
        <v>5</v>
      </c>
      <c r="CZ270" s="135">
        <v>315</v>
      </c>
      <c r="DA270" s="136">
        <v>325</v>
      </c>
      <c r="DB270" s="128">
        <v>320</v>
      </c>
      <c r="DC270" s="134" t="s">
        <v>5</v>
      </c>
      <c r="DD270" s="135">
        <v>325</v>
      </c>
      <c r="DE270" s="136">
        <v>335</v>
      </c>
      <c r="DF270" s="128">
        <v>330</v>
      </c>
      <c r="DG270" s="134" t="s">
        <v>5</v>
      </c>
      <c r="DH270" s="135">
        <v>325</v>
      </c>
      <c r="DI270" s="136">
        <v>335</v>
      </c>
      <c r="DJ270" s="128">
        <v>330</v>
      </c>
      <c r="DK270" s="134" t="s">
        <v>5</v>
      </c>
      <c r="DL270" s="135">
        <v>300</v>
      </c>
      <c r="DM270" s="136">
        <v>310</v>
      </c>
      <c r="DN270" s="128">
        <v>305</v>
      </c>
      <c r="DO270" s="134" t="s">
        <v>5</v>
      </c>
      <c r="DP270" s="135">
        <v>285</v>
      </c>
      <c r="DQ270" s="136">
        <v>295</v>
      </c>
      <c r="DR270" s="128">
        <v>290</v>
      </c>
      <c r="DS270" s="134" t="s">
        <v>5</v>
      </c>
      <c r="DT270" s="135">
        <v>295</v>
      </c>
      <c r="DU270" s="136">
        <v>305</v>
      </c>
      <c r="DV270" s="128">
        <v>300</v>
      </c>
      <c r="DW270" s="134" t="s">
        <v>5</v>
      </c>
      <c r="DX270" s="135">
        <v>290</v>
      </c>
      <c r="DY270" s="136">
        <v>300</v>
      </c>
      <c r="DZ270" s="128">
        <v>295</v>
      </c>
      <c r="EA270" s="134" t="s">
        <v>5</v>
      </c>
      <c r="EB270" s="135">
        <v>295</v>
      </c>
      <c r="EC270" s="136">
        <v>305</v>
      </c>
      <c r="ED270" s="128">
        <v>300</v>
      </c>
      <c r="EE270" s="134" t="s">
        <v>5</v>
      </c>
      <c r="EF270" s="135">
        <v>280</v>
      </c>
      <c r="EG270" s="136">
        <v>290</v>
      </c>
      <c r="EH270" s="128">
        <v>285</v>
      </c>
      <c r="EI270" s="134" t="s">
        <v>5</v>
      </c>
      <c r="EJ270" s="135">
        <v>290</v>
      </c>
      <c r="EK270" s="136">
        <v>300</v>
      </c>
      <c r="EL270" s="128">
        <v>295</v>
      </c>
      <c r="EM270" s="134" t="s">
        <v>5</v>
      </c>
      <c r="EN270" s="135">
        <v>285</v>
      </c>
      <c r="EO270" s="136">
        <v>295</v>
      </c>
      <c r="EP270" s="128">
        <v>290</v>
      </c>
      <c r="EQ270" s="134" t="s">
        <v>5</v>
      </c>
      <c r="ER270" s="135">
        <v>305</v>
      </c>
      <c r="ES270" s="136">
        <v>315</v>
      </c>
      <c r="ET270" s="128">
        <v>310</v>
      </c>
      <c r="EU270" s="134">
        <v>5</v>
      </c>
      <c r="EV270" s="135">
        <v>290</v>
      </c>
      <c r="EW270" s="136">
        <v>300</v>
      </c>
      <c r="EX270" s="128">
        <v>295</v>
      </c>
      <c r="EY270" s="134">
        <v>-5</v>
      </c>
      <c r="EZ270" s="135">
        <v>295</v>
      </c>
      <c r="FA270" s="136">
        <v>305</v>
      </c>
      <c r="FB270" s="128">
        <v>300</v>
      </c>
      <c r="FC270" s="134" t="s">
        <v>5</v>
      </c>
      <c r="FD270" s="135">
        <v>260</v>
      </c>
      <c r="FE270" s="136">
        <v>270</v>
      </c>
      <c r="FF270" s="128">
        <v>265</v>
      </c>
      <c r="FG270" s="134">
        <v>-5</v>
      </c>
      <c r="FH270" s="135">
        <v>300</v>
      </c>
      <c r="FI270" s="136">
        <v>310</v>
      </c>
      <c r="FJ270" s="128">
        <v>305</v>
      </c>
      <c r="FK270" s="134">
        <v>-10</v>
      </c>
      <c r="FL270" s="135">
        <v>300</v>
      </c>
      <c r="FM270" s="136">
        <v>310</v>
      </c>
      <c r="FN270" s="128">
        <v>305</v>
      </c>
      <c r="FO270" s="134">
        <v>-5</v>
      </c>
      <c r="FP270" s="135">
        <v>300</v>
      </c>
      <c r="FQ270" s="136">
        <v>310</v>
      </c>
      <c r="FR270" s="128">
        <v>305</v>
      </c>
      <c r="FS270" s="134">
        <v>-5</v>
      </c>
      <c r="FT270" s="135">
        <v>325</v>
      </c>
      <c r="FU270" s="136">
        <v>335</v>
      </c>
      <c r="FV270" s="95">
        <v>330</v>
      </c>
      <c r="FW270" s="134" t="s">
        <v>5</v>
      </c>
      <c r="FX270" s="135">
        <v>270</v>
      </c>
      <c r="FY270" s="136">
        <v>280</v>
      </c>
      <c r="FZ270" s="128">
        <v>275</v>
      </c>
      <c r="GA270" s="134">
        <v>-5</v>
      </c>
      <c r="GB270" s="135">
        <v>360</v>
      </c>
      <c r="GC270" s="136">
        <v>370</v>
      </c>
      <c r="GD270" s="128">
        <v>365</v>
      </c>
      <c r="GE270" s="134" t="s">
        <v>5</v>
      </c>
      <c r="GF270" s="135">
        <v>345</v>
      </c>
      <c r="GG270" s="136">
        <v>355</v>
      </c>
      <c r="GH270" s="128">
        <v>350</v>
      </c>
      <c r="GI270" s="134" t="s">
        <v>5</v>
      </c>
      <c r="GJ270" s="135">
        <v>350</v>
      </c>
      <c r="GK270" s="136">
        <v>360</v>
      </c>
      <c r="GL270" s="128">
        <v>355</v>
      </c>
      <c r="GM270" s="134" t="s">
        <v>5</v>
      </c>
      <c r="GN270" s="135">
        <v>350</v>
      </c>
      <c r="GO270" s="136">
        <v>360</v>
      </c>
      <c r="GP270" s="128">
        <v>355</v>
      </c>
      <c r="GQ270" s="134" t="s">
        <v>5</v>
      </c>
      <c r="GR270" s="93"/>
      <c r="GS270" s="93">
        <v>1</v>
      </c>
    </row>
    <row r="271" spans="1:201" ht="15.75" x14ac:dyDescent="0.25">
      <c r="A271">
        <v>1</v>
      </c>
      <c r="B271">
        <v>2015</v>
      </c>
      <c r="C271" s="87">
        <v>42020</v>
      </c>
      <c r="D271" s="149">
        <v>370</v>
      </c>
      <c r="E271" s="136">
        <v>370</v>
      </c>
      <c r="F271" s="128">
        <v>370</v>
      </c>
      <c r="G271" s="134">
        <v>-5</v>
      </c>
      <c r="H271" s="135">
        <v>465</v>
      </c>
      <c r="I271" s="136">
        <v>475</v>
      </c>
      <c r="J271" s="128">
        <v>470</v>
      </c>
      <c r="K271" s="134">
        <v>-10</v>
      </c>
      <c r="L271" s="135">
        <v>370</v>
      </c>
      <c r="M271" s="136">
        <v>380</v>
      </c>
      <c r="N271" s="128">
        <v>375</v>
      </c>
      <c r="O271" s="134">
        <v>-10</v>
      </c>
      <c r="P271" s="135">
        <v>340</v>
      </c>
      <c r="Q271" s="136">
        <v>350</v>
      </c>
      <c r="R271" s="128">
        <v>345</v>
      </c>
      <c r="S271" s="134">
        <v>-15</v>
      </c>
      <c r="T271" s="135">
        <v>330</v>
      </c>
      <c r="U271" s="136">
        <v>340</v>
      </c>
      <c r="V271" s="128">
        <v>335</v>
      </c>
      <c r="W271" s="134">
        <v>-5</v>
      </c>
      <c r="X271" s="135">
        <v>315</v>
      </c>
      <c r="Y271" s="136">
        <v>325</v>
      </c>
      <c r="Z271" s="128">
        <v>320</v>
      </c>
      <c r="AA271" s="134">
        <v>-10</v>
      </c>
      <c r="AB271" s="135">
        <v>330</v>
      </c>
      <c r="AC271" s="136">
        <v>340</v>
      </c>
      <c r="AD271" s="128">
        <v>335</v>
      </c>
      <c r="AE271" s="134">
        <v>-15</v>
      </c>
      <c r="AF271" s="135">
        <v>310</v>
      </c>
      <c r="AG271" s="136">
        <v>320</v>
      </c>
      <c r="AH271" s="128">
        <v>315</v>
      </c>
      <c r="AI271" s="134">
        <v>-20</v>
      </c>
      <c r="AJ271" s="135">
        <v>355</v>
      </c>
      <c r="AK271" s="136">
        <v>365</v>
      </c>
      <c r="AL271" s="128">
        <v>360</v>
      </c>
      <c r="AM271" s="134" t="s">
        <v>5</v>
      </c>
      <c r="AN271" s="135">
        <v>335</v>
      </c>
      <c r="AO271" s="136">
        <v>345</v>
      </c>
      <c r="AP271" s="128">
        <v>340</v>
      </c>
      <c r="AQ271" s="134">
        <v>-10</v>
      </c>
      <c r="AR271" s="135">
        <v>355</v>
      </c>
      <c r="AS271" s="136">
        <v>365</v>
      </c>
      <c r="AT271" s="128">
        <v>360</v>
      </c>
      <c r="AU271" s="134">
        <v>-10</v>
      </c>
      <c r="AV271" s="135">
        <v>325</v>
      </c>
      <c r="AW271" s="136">
        <v>335</v>
      </c>
      <c r="AX271" s="128">
        <v>330</v>
      </c>
      <c r="AY271" s="134">
        <v>-15</v>
      </c>
      <c r="AZ271" s="135">
        <v>295</v>
      </c>
      <c r="BA271" s="136">
        <v>305</v>
      </c>
      <c r="BB271" s="128">
        <v>300</v>
      </c>
      <c r="BC271" s="134">
        <v>-10</v>
      </c>
      <c r="BD271" s="135">
        <v>285</v>
      </c>
      <c r="BE271" s="136">
        <v>295</v>
      </c>
      <c r="BF271" s="128">
        <v>290</v>
      </c>
      <c r="BG271" s="134">
        <v>-5</v>
      </c>
      <c r="BH271" s="135">
        <v>325</v>
      </c>
      <c r="BI271" s="136">
        <v>335</v>
      </c>
      <c r="BJ271" s="128">
        <v>330</v>
      </c>
      <c r="BK271" s="134">
        <v>-10</v>
      </c>
      <c r="BL271" s="135">
        <v>290</v>
      </c>
      <c r="BM271" s="136">
        <v>300</v>
      </c>
      <c r="BN271" s="128">
        <v>295</v>
      </c>
      <c r="BO271" s="134">
        <v>-5</v>
      </c>
      <c r="BP271" s="135">
        <v>335</v>
      </c>
      <c r="BQ271" s="136">
        <v>345</v>
      </c>
      <c r="BR271" s="128">
        <v>340</v>
      </c>
      <c r="BS271" s="134">
        <v>-5</v>
      </c>
      <c r="BT271" s="135">
        <v>325</v>
      </c>
      <c r="BU271" s="136">
        <v>335</v>
      </c>
      <c r="BV271" s="128">
        <v>330</v>
      </c>
      <c r="BW271" s="134">
        <v>-5</v>
      </c>
      <c r="BX271" s="135">
        <v>330</v>
      </c>
      <c r="BY271" s="136">
        <v>340</v>
      </c>
      <c r="BZ271" s="128">
        <v>335</v>
      </c>
      <c r="CA271" s="134">
        <v>-5</v>
      </c>
      <c r="CB271" s="135">
        <v>290</v>
      </c>
      <c r="CC271" s="136">
        <v>300</v>
      </c>
      <c r="CD271" s="128">
        <v>295</v>
      </c>
      <c r="CE271" s="134">
        <v>-5</v>
      </c>
      <c r="CF271" s="135">
        <v>285</v>
      </c>
      <c r="CG271" s="136">
        <v>295</v>
      </c>
      <c r="CH271" s="128">
        <v>290</v>
      </c>
      <c r="CI271" s="134">
        <v>-10</v>
      </c>
      <c r="CJ271" s="135">
        <v>270</v>
      </c>
      <c r="CK271" s="136">
        <v>280</v>
      </c>
      <c r="CL271" s="128">
        <v>275</v>
      </c>
      <c r="CM271" s="134">
        <v>-10</v>
      </c>
      <c r="CN271" s="135">
        <v>275</v>
      </c>
      <c r="CO271" s="136">
        <v>285</v>
      </c>
      <c r="CP271" s="128">
        <v>280</v>
      </c>
      <c r="CQ271" s="134">
        <v>-10</v>
      </c>
      <c r="CR271" s="135">
        <v>275</v>
      </c>
      <c r="CS271" s="136">
        <v>285</v>
      </c>
      <c r="CT271" s="128">
        <v>280</v>
      </c>
      <c r="CU271" s="134">
        <v>-10</v>
      </c>
      <c r="CV271" s="135">
        <v>320</v>
      </c>
      <c r="CW271" s="136">
        <v>330</v>
      </c>
      <c r="CX271" s="128">
        <v>325</v>
      </c>
      <c r="CY271" s="134">
        <v>-10</v>
      </c>
      <c r="CZ271" s="135">
        <v>305</v>
      </c>
      <c r="DA271" s="136">
        <v>315</v>
      </c>
      <c r="DB271" s="128">
        <v>310</v>
      </c>
      <c r="DC271" s="134">
        <v>-10</v>
      </c>
      <c r="DD271" s="135">
        <v>315</v>
      </c>
      <c r="DE271" s="136">
        <v>325</v>
      </c>
      <c r="DF271" s="128">
        <v>320</v>
      </c>
      <c r="DG271" s="134">
        <v>-10</v>
      </c>
      <c r="DH271" s="135">
        <v>310</v>
      </c>
      <c r="DI271" s="136">
        <v>320</v>
      </c>
      <c r="DJ271" s="128">
        <v>315</v>
      </c>
      <c r="DK271" s="134">
        <v>-15</v>
      </c>
      <c r="DL271" s="135">
        <v>290</v>
      </c>
      <c r="DM271" s="136">
        <v>300</v>
      </c>
      <c r="DN271" s="128">
        <v>295</v>
      </c>
      <c r="DO271" s="134">
        <v>-10</v>
      </c>
      <c r="DP271" s="135">
        <v>275</v>
      </c>
      <c r="DQ271" s="136">
        <v>285</v>
      </c>
      <c r="DR271" s="128">
        <v>280</v>
      </c>
      <c r="DS271" s="134">
        <v>-10</v>
      </c>
      <c r="DT271" s="135">
        <v>285</v>
      </c>
      <c r="DU271" s="136">
        <v>295</v>
      </c>
      <c r="DV271" s="128">
        <v>290</v>
      </c>
      <c r="DW271" s="134">
        <v>-10</v>
      </c>
      <c r="DX271" s="135">
        <v>280</v>
      </c>
      <c r="DY271" s="136">
        <v>290</v>
      </c>
      <c r="DZ271" s="128">
        <v>285</v>
      </c>
      <c r="EA271" s="134">
        <v>-10</v>
      </c>
      <c r="EB271" s="135">
        <v>285</v>
      </c>
      <c r="EC271" s="136">
        <v>295</v>
      </c>
      <c r="ED271" s="128">
        <v>290</v>
      </c>
      <c r="EE271" s="134">
        <v>-10</v>
      </c>
      <c r="EF271" s="135">
        <v>270</v>
      </c>
      <c r="EG271" s="136">
        <v>280</v>
      </c>
      <c r="EH271" s="128">
        <v>275</v>
      </c>
      <c r="EI271" s="134">
        <v>-10</v>
      </c>
      <c r="EJ271" s="135">
        <v>280</v>
      </c>
      <c r="EK271" s="136">
        <v>290</v>
      </c>
      <c r="EL271" s="128">
        <v>285</v>
      </c>
      <c r="EM271" s="134">
        <v>-10</v>
      </c>
      <c r="EN271" s="135">
        <v>275</v>
      </c>
      <c r="EO271" s="136">
        <v>285</v>
      </c>
      <c r="EP271" s="128">
        <v>280</v>
      </c>
      <c r="EQ271" s="134">
        <v>-10</v>
      </c>
      <c r="ER271" s="135">
        <v>290</v>
      </c>
      <c r="ES271" s="136">
        <v>300</v>
      </c>
      <c r="ET271" s="128">
        <v>295</v>
      </c>
      <c r="EU271" s="134">
        <v>-15</v>
      </c>
      <c r="EV271" s="135">
        <v>270</v>
      </c>
      <c r="EW271" s="136">
        <v>280</v>
      </c>
      <c r="EX271" s="128">
        <v>275</v>
      </c>
      <c r="EY271" s="134">
        <v>-20</v>
      </c>
      <c r="EZ271" s="135">
        <v>280</v>
      </c>
      <c r="FA271" s="136">
        <v>290</v>
      </c>
      <c r="FB271" s="128">
        <v>285</v>
      </c>
      <c r="FC271" s="134">
        <v>-15</v>
      </c>
      <c r="FD271" s="135">
        <v>245</v>
      </c>
      <c r="FE271" s="136">
        <v>255</v>
      </c>
      <c r="FF271" s="128">
        <v>250</v>
      </c>
      <c r="FG271" s="134">
        <v>-15</v>
      </c>
      <c r="FH271" s="135">
        <v>295</v>
      </c>
      <c r="FI271" s="136">
        <v>305</v>
      </c>
      <c r="FJ271" s="128">
        <v>300</v>
      </c>
      <c r="FK271" s="134">
        <v>-5</v>
      </c>
      <c r="FL271" s="135">
        <v>295</v>
      </c>
      <c r="FM271" s="136">
        <v>305</v>
      </c>
      <c r="FN271" s="128">
        <v>300</v>
      </c>
      <c r="FO271" s="134">
        <v>-5</v>
      </c>
      <c r="FP271" s="135">
        <v>295</v>
      </c>
      <c r="FQ271" s="136">
        <v>305</v>
      </c>
      <c r="FR271" s="128">
        <v>300</v>
      </c>
      <c r="FS271" s="134">
        <v>-5</v>
      </c>
      <c r="FT271" s="135">
        <v>330</v>
      </c>
      <c r="FU271" s="136">
        <v>340</v>
      </c>
      <c r="FV271" s="95">
        <v>335</v>
      </c>
      <c r="FW271" s="134">
        <v>5</v>
      </c>
      <c r="FX271" s="135">
        <v>265</v>
      </c>
      <c r="FY271" s="136">
        <v>275</v>
      </c>
      <c r="FZ271" s="128">
        <v>270</v>
      </c>
      <c r="GA271" s="134">
        <v>-5</v>
      </c>
      <c r="GB271" s="135">
        <v>350</v>
      </c>
      <c r="GC271" s="136">
        <v>360</v>
      </c>
      <c r="GD271" s="128">
        <v>355</v>
      </c>
      <c r="GE271" s="134">
        <v>-10</v>
      </c>
      <c r="GF271" s="135">
        <v>335</v>
      </c>
      <c r="GG271" s="136">
        <v>345</v>
      </c>
      <c r="GH271" s="128">
        <v>340</v>
      </c>
      <c r="GI271" s="134">
        <v>-10</v>
      </c>
      <c r="GJ271" s="135">
        <v>340</v>
      </c>
      <c r="GK271" s="136">
        <v>350</v>
      </c>
      <c r="GL271" s="128">
        <v>345</v>
      </c>
      <c r="GM271" s="134">
        <v>-10</v>
      </c>
      <c r="GN271" s="135">
        <v>340</v>
      </c>
      <c r="GO271" s="136">
        <v>350</v>
      </c>
      <c r="GP271" s="128">
        <v>345</v>
      </c>
      <c r="GQ271" s="134">
        <v>-10</v>
      </c>
      <c r="GR271" s="93"/>
      <c r="GS271" s="93">
        <v>1</v>
      </c>
    </row>
    <row r="272" spans="1:201" ht="15.75" x14ac:dyDescent="0.25">
      <c r="A272">
        <v>1</v>
      </c>
      <c r="B272">
        <v>2015</v>
      </c>
      <c r="C272" s="87">
        <v>42027</v>
      </c>
      <c r="D272" s="149">
        <v>370</v>
      </c>
      <c r="E272" s="136">
        <v>365</v>
      </c>
      <c r="F272" s="128">
        <v>367.5</v>
      </c>
      <c r="G272" s="134">
        <v>-2.5</v>
      </c>
      <c r="H272" s="135">
        <v>460</v>
      </c>
      <c r="I272" s="136">
        <v>470</v>
      </c>
      <c r="J272" s="128">
        <v>465</v>
      </c>
      <c r="K272" s="134">
        <v>-5</v>
      </c>
      <c r="L272" s="135">
        <v>365</v>
      </c>
      <c r="M272" s="136">
        <v>375</v>
      </c>
      <c r="N272" s="128">
        <v>370</v>
      </c>
      <c r="O272" s="134">
        <v>-5</v>
      </c>
      <c r="P272" s="135">
        <v>340</v>
      </c>
      <c r="Q272" s="136">
        <v>350</v>
      </c>
      <c r="R272" s="128">
        <v>345</v>
      </c>
      <c r="S272" s="134" t="s">
        <v>5</v>
      </c>
      <c r="T272" s="135">
        <v>325</v>
      </c>
      <c r="U272" s="136">
        <v>335</v>
      </c>
      <c r="V272" s="128">
        <v>330</v>
      </c>
      <c r="W272" s="134">
        <v>-5</v>
      </c>
      <c r="X272" s="135">
        <v>310</v>
      </c>
      <c r="Y272" s="136">
        <v>320</v>
      </c>
      <c r="Z272" s="128">
        <v>315</v>
      </c>
      <c r="AA272" s="134">
        <v>-5</v>
      </c>
      <c r="AB272" s="135">
        <v>330</v>
      </c>
      <c r="AC272" s="136">
        <v>340</v>
      </c>
      <c r="AD272" s="128">
        <v>335</v>
      </c>
      <c r="AE272" s="134" t="s">
        <v>5</v>
      </c>
      <c r="AF272" s="135">
        <v>315</v>
      </c>
      <c r="AG272" s="136">
        <v>325</v>
      </c>
      <c r="AH272" s="128">
        <v>320</v>
      </c>
      <c r="AI272" s="134">
        <v>5</v>
      </c>
      <c r="AJ272" s="135">
        <v>350</v>
      </c>
      <c r="AK272" s="136">
        <v>360</v>
      </c>
      <c r="AL272" s="128">
        <v>355</v>
      </c>
      <c r="AM272" s="134">
        <v>-5</v>
      </c>
      <c r="AN272" s="135">
        <v>335</v>
      </c>
      <c r="AO272" s="136">
        <v>345</v>
      </c>
      <c r="AP272" s="128">
        <v>340</v>
      </c>
      <c r="AQ272" s="134" t="s">
        <v>5</v>
      </c>
      <c r="AR272" s="135">
        <v>355</v>
      </c>
      <c r="AS272" s="136">
        <v>365</v>
      </c>
      <c r="AT272" s="128">
        <v>360</v>
      </c>
      <c r="AU272" s="134" t="s">
        <v>5</v>
      </c>
      <c r="AV272" s="135">
        <v>330</v>
      </c>
      <c r="AW272" s="136">
        <v>340</v>
      </c>
      <c r="AX272" s="128">
        <v>335</v>
      </c>
      <c r="AY272" s="134">
        <v>5</v>
      </c>
      <c r="AZ272" s="135">
        <v>290</v>
      </c>
      <c r="BA272" s="136">
        <v>300</v>
      </c>
      <c r="BB272" s="128">
        <v>295</v>
      </c>
      <c r="BC272" s="134">
        <v>-5</v>
      </c>
      <c r="BD272" s="135">
        <v>280</v>
      </c>
      <c r="BE272" s="136">
        <v>290</v>
      </c>
      <c r="BF272" s="128">
        <v>285</v>
      </c>
      <c r="BG272" s="134">
        <v>-5</v>
      </c>
      <c r="BH272" s="135">
        <v>320</v>
      </c>
      <c r="BI272" s="136">
        <v>330</v>
      </c>
      <c r="BJ272" s="128">
        <v>325</v>
      </c>
      <c r="BK272" s="134">
        <v>-5</v>
      </c>
      <c r="BL272" s="135">
        <v>285</v>
      </c>
      <c r="BM272" s="136">
        <v>295</v>
      </c>
      <c r="BN272" s="128">
        <v>290</v>
      </c>
      <c r="BO272" s="134">
        <v>-5</v>
      </c>
      <c r="BP272" s="135">
        <v>325</v>
      </c>
      <c r="BQ272" s="136">
        <v>335</v>
      </c>
      <c r="BR272" s="128">
        <v>330</v>
      </c>
      <c r="BS272" s="134">
        <v>-10</v>
      </c>
      <c r="BT272" s="135">
        <v>320</v>
      </c>
      <c r="BU272" s="136">
        <v>330</v>
      </c>
      <c r="BV272" s="128">
        <v>325</v>
      </c>
      <c r="BW272" s="134">
        <v>-5</v>
      </c>
      <c r="BX272" s="135">
        <v>325</v>
      </c>
      <c r="BY272" s="136">
        <v>335</v>
      </c>
      <c r="BZ272" s="128">
        <v>330</v>
      </c>
      <c r="CA272" s="134">
        <v>-5</v>
      </c>
      <c r="CB272" s="135">
        <v>285</v>
      </c>
      <c r="CC272" s="136">
        <v>295</v>
      </c>
      <c r="CD272" s="128">
        <v>290</v>
      </c>
      <c r="CE272" s="134">
        <v>-5</v>
      </c>
      <c r="CF272" s="135">
        <v>275</v>
      </c>
      <c r="CG272" s="136">
        <v>285</v>
      </c>
      <c r="CH272" s="128">
        <v>280</v>
      </c>
      <c r="CI272" s="134">
        <v>-10</v>
      </c>
      <c r="CJ272" s="135">
        <v>270</v>
      </c>
      <c r="CK272" s="136">
        <v>280</v>
      </c>
      <c r="CL272" s="128">
        <v>275</v>
      </c>
      <c r="CM272" s="134" t="s">
        <v>5</v>
      </c>
      <c r="CN272" s="135">
        <v>275</v>
      </c>
      <c r="CO272" s="136">
        <v>285</v>
      </c>
      <c r="CP272" s="128">
        <v>280</v>
      </c>
      <c r="CQ272" s="134" t="s">
        <v>5</v>
      </c>
      <c r="CR272" s="135">
        <v>275</v>
      </c>
      <c r="CS272" s="136">
        <v>285</v>
      </c>
      <c r="CT272" s="128">
        <v>280</v>
      </c>
      <c r="CU272" s="134" t="s">
        <v>5</v>
      </c>
      <c r="CV272" s="135">
        <v>315</v>
      </c>
      <c r="CW272" s="136">
        <v>325</v>
      </c>
      <c r="CX272" s="128">
        <v>320</v>
      </c>
      <c r="CY272" s="134">
        <v>-5</v>
      </c>
      <c r="CZ272" s="135">
        <v>305</v>
      </c>
      <c r="DA272" s="136">
        <v>315</v>
      </c>
      <c r="DB272" s="128">
        <v>310</v>
      </c>
      <c r="DC272" s="134" t="s">
        <v>5</v>
      </c>
      <c r="DD272" s="135">
        <v>310</v>
      </c>
      <c r="DE272" s="136">
        <v>320</v>
      </c>
      <c r="DF272" s="128">
        <v>315</v>
      </c>
      <c r="DG272" s="134">
        <v>-5</v>
      </c>
      <c r="DH272" s="135">
        <v>310</v>
      </c>
      <c r="DI272" s="136">
        <v>320</v>
      </c>
      <c r="DJ272" s="128">
        <v>315</v>
      </c>
      <c r="DK272" s="134" t="s">
        <v>5</v>
      </c>
      <c r="DL272" s="135">
        <v>295</v>
      </c>
      <c r="DM272" s="136">
        <v>305</v>
      </c>
      <c r="DN272" s="128">
        <v>300</v>
      </c>
      <c r="DO272" s="134">
        <v>5</v>
      </c>
      <c r="DP272" s="135">
        <v>285</v>
      </c>
      <c r="DQ272" s="136">
        <v>295</v>
      </c>
      <c r="DR272" s="128">
        <v>290</v>
      </c>
      <c r="DS272" s="134">
        <v>10</v>
      </c>
      <c r="DT272" s="135">
        <v>290</v>
      </c>
      <c r="DU272" s="136">
        <v>300</v>
      </c>
      <c r="DV272" s="128">
        <v>295</v>
      </c>
      <c r="DW272" s="134">
        <v>5</v>
      </c>
      <c r="DX272" s="135">
        <v>290</v>
      </c>
      <c r="DY272" s="136">
        <v>300</v>
      </c>
      <c r="DZ272" s="128">
        <v>295</v>
      </c>
      <c r="EA272" s="134">
        <v>10</v>
      </c>
      <c r="EB272" s="135">
        <v>285</v>
      </c>
      <c r="EC272" s="136">
        <v>295</v>
      </c>
      <c r="ED272" s="128">
        <v>290</v>
      </c>
      <c r="EE272" s="134" t="s">
        <v>5</v>
      </c>
      <c r="EF272" s="135">
        <v>275</v>
      </c>
      <c r="EG272" s="136">
        <v>285</v>
      </c>
      <c r="EH272" s="128">
        <v>280</v>
      </c>
      <c r="EI272" s="134">
        <v>5</v>
      </c>
      <c r="EJ272" s="135">
        <v>280</v>
      </c>
      <c r="EK272" s="136">
        <v>290</v>
      </c>
      <c r="EL272" s="128">
        <v>285</v>
      </c>
      <c r="EM272" s="134" t="s">
        <v>5</v>
      </c>
      <c r="EN272" s="135">
        <v>280</v>
      </c>
      <c r="EO272" s="136">
        <v>290</v>
      </c>
      <c r="EP272" s="128">
        <v>285</v>
      </c>
      <c r="EQ272" s="134">
        <v>5</v>
      </c>
      <c r="ER272" s="135">
        <v>285</v>
      </c>
      <c r="ES272" s="136">
        <v>295</v>
      </c>
      <c r="ET272" s="128">
        <v>290</v>
      </c>
      <c r="EU272" s="134">
        <v>-5</v>
      </c>
      <c r="EV272" s="135">
        <v>275</v>
      </c>
      <c r="EW272" s="136">
        <v>285</v>
      </c>
      <c r="EX272" s="128">
        <v>280</v>
      </c>
      <c r="EY272" s="134">
        <v>5</v>
      </c>
      <c r="EZ272" s="135">
        <v>280</v>
      </c>
      <c r="FA272" s="136">
        <v>290</v>
      </c>
      <c r="FB272" s="128">
        <v>285</v>
      </c>
      <c r="FC272" s="134" t="s">
        <v>5</v>
      </c>
      <c r="FD272" s="135">
        <v>245</v>
      </c>
      <c r="FE272" s="136">
        <v>255</v>
      </c>
      <c r="FF272" s="128">
        <v>250</v>
      </c>
      <c r="FG272" s="134" t="s">
        <v>5</v>
      </c>
      <c r="FH272" s="135">
        <v>295</v>
      </c>
      <c r="FI272" s="136">
        <v>305</v>
      </c>
      <c r="FJ272" s="128">
        <v>300</v>
      </c>
      <c r="FK272" s="134" t="s">
        <v>5</v>
      </c>
      <c r="FL272" s="135">
        <v>290</v>
      </c>
      <c r="FM272" s="136">
        <v>300</v>
      </c>
      <c r="FN272" s="128">
        <v>295</v>
      </c>
      <c r="FO272" s="134">
        <v>-5</v>
      </c>
      <c r="FP272" s="135">
        <v>295</v>
      </c>
      <c r="FQ272" s="136">
        <v>305</v>
      </c>
      <c r="FR272" s="128">
        <v>300</v>
      </c>
      <c r="FS272" s="134" t="s">
        <v>5</v>
      </c>
      <c r="FT272" s="135">
        <v>330</v>
      </c>
      <c r="FU272" s="136">
        <v>340</v>
      </c>
      <c r="FV272" s="95">
        <v>335</v>
      </c>
      <c r="FW272" s="134" t="s">
        <v>5</v>
      </c>
      <c r="FX272" s="135">
        <v>265</v>
      </c>
      <c r="FY272" s="136">
        <v>275</v>
      </c>
      <c r="FZ272" s="128">
        <v>270</v>
      </c>
      <c r="GA272" s="134" t="s">
        <v>5</v>
      </c>
      <c r="GB272" s="135">
        <v>340</v>
      </c>
      <c r="GC272" s="136">
        <v>350</v>
      </c>
      <c r="GD272" s="128">
        <v>345</v>
      </c>
      <c r="GE272" s="134">
        <v>-10</v>
      </c>
      <c r="GF272" s="135">
        <v>330</v>
      </c>
      <c r="GG272" s="136">
        <v>340</v>
      </c>
      <c r="GH272" s="128">
        <v>335</v>
      </c>
      <c r="GI272" s="134">
        <v>-5</v>
      </c>
      <c r="GJ272" s="135">
        <v>335</v>
      </c>
      <c r="GK272" s="136">
        <v>345</v>
      </c>
      <c r="GL272" s="128">
        <v>340</v>
      </c>
      <c r="GM272" s="134">
        <v>-5</v>
      </c>
      <c r="GN272" s="135">
        <v>340</v>
      </c>
      <c r="GO272" s="136">
        <v>350</v>
      </c>
      <c r="GP272" s="128">
        <v>345</v>
      </c>
      <c r="GQ272" s="134" t="s">
        <v>5</v>
      </c>
      <c r="GR272" s="93"/>
      <c r="GS272" s="93">
        <v>1</v>
      </c>
    </row>
    <row r="273" spans="1:201" ht="15.75" x14ac:dyDescent="0.25">
      <c r="A273">
        <v>1</v>
      </c>
      <c r="B273">
        <v>2015</v>
      </c>
      <c r="C273" s="87">
        <v>42034</v>
      </c>
      <c r="D273" s="149">
        <v>370</v>
      </c>
      <c r="E273" s="136">
        <v>355</v>
      </c>
      <c r="F273" s="128">
        <v>362.5</v>
      </c>
      <c r="G273" s="134">
        <v>-5</v>
      </c>
      <c r="H273" s="135">
        <v>455</v>
      </c>
      <c r="I273" s="136">
        <v>465</v>
      </c>
      <c r="J273" s="128">
        <v>460</v>
      </c>
      <c r="K273" s="134">
        <v>-5</v>
      </c>
      <c r="L273" s="135">
        <v>365</v>
      </c>
      <c r="M273" s="136">
        <v>375</v>
      </c>
      <c r="N273" s="128">
        <v>370</v>
      </c>
      <c r="O273" s="134" t="s">
        <v>5</v>
      </c>
      <c r="P273" s="135">
        <v>335</v>
      </c>
      <c r="Q273" s="136">
        <v>345</v>
      </c>
      <c r="R273" s="128">
        <v>340</v>
      </c>
      <c r="S273" s="134">
        <v>-5</v>
      </c>
      <c r="T273" s="135">
        <v>315</v>
      </c>
      <c r="U273" s="136">
        <v>325</v>
      </c>
      <c r="V273" s="128">
        <v>320</v>
      </c>
      <c r="W273" s="134">
        <v>-10</v>
      </c>
      <c r="X273" s="135">
        <v>305</v>
      </c>
      <c r="Y273" s="136">
        <v>315</v>
      </c>
      <c r="Z273" s="128">
        <v>310</v>
      </c>
      <c r="AA273" s="134">
        <v>-5</v>
      </c>
      <c r="AB273" s="135">
        <v>330</v>
      </c>
      <c r="AC273" s="136">
        <v>340</v>
      </c>
      <c r="AD273" s="128">
        <v>335</v>
      </c>
      <c r="AE273" s="134" t="s">
        <v>5</v>
      </c>
      <c r="AF273" s="135">
        <v>315</v>
      </c>
      <c r="AG273" s="136">
        <v>325</v>
      </c>
      <c r="AH273" s="128">
        <v>320</v>
      </c>
      <c r="AI273" s="134" t="s">
        <v>5</v>
      </c>
      <c r="AJ273" s="135">
        <v>340</v>
      </c>
      <c r="AK273" s="136">
        <v>350</v>
      </c>
      <c r="AL273" s="128">
        <v>345</v>
      </c>
      <c r="AM273" s="134">
        <v>-10</v>
      </c>
      <c r="AN273" s="135">
        <v>330</v>
      </c>
      <c r="AO273" s="136">
        <v>340</v>
      </c>
      <c r="AP273" s="128">
        <v>335</v>
      </c>
      <c r="AQ273" s="134">
        <v>-5</v>
      </c>
      <c r="AR273" s="135">
        <v>355</v>
      </c>
      <c r="AS273" s="136">
        <v>365</v>
      </c>
      <c r="AT273" s="128">
        <v>360</v>
      </c>
      <c r="AU273" s="134" t="s">
        <v>5</v>
      </c>
      <c r="AV273" s="135">
        <v>330</v>
      </c>
      <c r="AW273" s="136">
        <v>340</v>
      </c>
      <c r="AX273" s="128">
        <v>335</v>
      </c>
      <c r="AY273" s="134" t="s">
        <v>5</v>
      </c>
      <c r="AZ273" s="135">
        <v>285</v>
      </c>
      <c r="BA273" s="136">
        <v>295</v>
      </c>
      <c r="BB273" s="128">
        <v>290</v>
      </c>
      <c r="BC273" s="134">
        <v>-5</v>
      </c>
      <c r="BD273" s="135">
        <v>275</v>
      </c>
      <c r="BE273" s="136">
        <v>285</v>
      </c>
      <c r="BF273" s="128">
        <v>280</v>
      </c>
      <c r="BG273" s="134">
        <v>-5</v>
      </c>
      <c r="BH273" s="135">
        <v>315</v>
      </c>
      <c r="BI273" s="136">
        <v>325</v>
      </c>
      <c r="BJ273" s="128">
        <v>320</v>
      </c>
      <c r="BK273" s="134">
        <v>-5</v>
      </c>
      <c r="BL273" s="135">
        <v>280</v>
      </c>
      <c r="BM273" s="136">
        <v>290</v>
      </c>
      <c r="BN273" s="128">
        <v>285</v>
      </c>
      <c r="BO273" s="134">
        <v>-5</v>
      </c>
      <c r="BP273" s="135">
        <v>320</v>
      </c>
      <c r="BQ273" s="136">
        <v>330</v>
      </c>
      <c r="BR273" s="128">
        <v>325</v>
      </c>
      <c r="BS273" s="134">
        <v>-5</v>
      </c>
      <c r="BT273" s="135">
        <v>315</v>
      </c>
      <c r="BU273" s="136">
        <v>325</v>
      </c>
      <c r="BV273" s="128">
        <v>320</v>
      </c>
      <c r="BW273" s="134">
        <v>-5</v>
      </c>
      <c r="BX273" s="135">
        <v>320</v>
      </c>
      <c r="BY273" s="136">
        <v>330</v>
      </c>
      <c r="BZ273" s="128">
        <v>325</v>
      </c>
      <c r="CA273" s="134">
        <v>-5</v>
      </c>
      <c r="CB273" s="135">
        <v>285</v>
      </c>
      <c r="CC273" s="136">
        <v>295</v>
      </c>
      <c r="CD273" s="128">
        <v>290</v>
      </c>
      <c r="CE273" s="134" t="s">
        <v>5</v>
      </c>
      <c r="CF273" s="135">
        <v>280</v>
      </c>
      <c r="CG273" s="136">
        <v>290</v>
      </c>
      <c r="CH273" s="128">
        <v>285</v>
      </c>
      <c r="CI273" s="134">
        <v>5</v>
      </c>
      <c r="CJ273" s="135">
        <v>275</v>
      </c>
      <c r="CK273" s="136">
        <v>285</v>
      </c>
      <c r="CL273" s="128">
        <v>280</v>
      </c>
      <c r="CM273" s="134">
        <v>5</v>
      </c>
      <c r="CN273" s="135">
        <v>275</v>
      </c>
      <c r="CO273" s="136">
        <v>285</v>
      </c>
      <c r="CP273" s="128">
        <v>280</v>
      </c>
      <c r="CQ273" s="134" t="s">
        <v>5</v>
      </c>
      <c r="CR273" s="135">
        <v>280</v>
      </c>
      <c r="CS273" s="136">
        <v>290</v>
      </c>
      <c r="CT273" s="128">
        <v>285</v>
      </c>
      <c r="CU273" s="134">
        <v>5</v>
      </c>
      <c r="CV273" s="135">
        <v>315</v>
      </c>
      <c r="CW273" s="136">
        <v>325</v>
      </c>
      <c r="CX273" s="128">
        <v>320</v>
      </c>
      <c r="CY273" s="134" t="s">
        <v>5</v>
      </c>
      <c r="CZ273" s="135">
        <v>310</v>
      </c>
      <c r="DA273" s="136">
        <v>320</v>
      </c>
      <c r="DB273" s="128">
        <v>315</v>
      </c>
      <c r="DC273" s="134">
        <v>5</v>
      </c>
      <c r="DD273" s="135">
        <v>315</v>
      </c>
      <c r="DE273" s="136">
        <v>325</v>
      </c>
      <c r="DF273" s="128">
        <v>320</v>
      </c>
      <c r="DG273" s="134">
        <v>5</v>
      </c>
      <c r="DH273" s="135">
        <v>315</v>
      </c>
      <c r="DI273" s="136">
        <v>325</v>
      </c>
      <c r="DJ273" s="128">
        <v>320</v>
      </c>
      <c r="DK273" s="134">
        <v>5</v>
      </c>
      <c r="DL273" s="135">
        <v>290</v>
      </c>
      <c r="DM273" s="136">
        <v>300</v>
      </c>
      <c r="DN273" s="128">
        <v>295</v>
      </c>
      <c r="DO273" s="134">
        <v>-5</v>
      </c>
      <c r="DP273" s="135">
        <v>285</v>
      </c>
      <c r="DQ273" s="136">
        <v>295</v>
      </c>
      <c r="DR273" s="128">
        <v>290</v>
      </c>
      <c r="DS273" s="134" t="s">
        <v>5</v>
      </c>
      <c r="DT273" s="135">
        <v>290</v>
      </c>
      <c r="DU273" s="136">
        <v>300</v>
      </c>
      <c r="DV273" s="128">
        <v>295</v>
      </c>
      <c r="DW273" s="134" t="s">
        <v>5</v>
      </c>
      <c r="DX273" s="135">
        <v>290</v>
      </c>
      <c r="DY273" s="136">
        <v>300</v>
      </c>
      <c r="DZ273" s="128">
        <v>295</v>
      </c>
      <c r="EA273" s="134" t="s">
        <v>5</v>
      </c>
      <c r="EB273" s="135">
        <v>285</v>
      </c>
      <c r="EC273" s="136">
        <v>295</v>
      </c>
      <c r="ED273" s="128">
        <v>290</v>
      </c>
      <c r="EE273" s="134" t="s">
        <v>5</v>
      </c>
      <c r="EF273" s="135">
        <v>280</v>
      </c>
      <c r="EG273" s="136">
        <v>290</v>
      </c>
      <c r="EH273" s="128">
        <v>285</v>
      </c>
      <c r="EI273" s="134">
        <v>5</v>
      </c>
      <c r="EJ273" s="135">
        <v>280</v>
      </c>
      <c r="EK273" s="136">
        <v>290</v>
      </c>
      <c r="EL273" s="128">
        <v>285</v>
      </c>
      <c r="EM273" s="134" t="s">
        <v>5</v>
      </c>
      <c r="EN273" s="135">
        <v>285</v>
      </c>
      <c r="EO273" s="136">
        <v>295</v>
      </c>
      <c r="EP273" s="128">
        <v>290</v>
      </c>
      <c r="EQ273" s="134">
        <v>5</v>
      </c>
      <c r="ER273" s="135">
        <v>290</v>
      </c>
      <c r="ES273" s="136">
        <v>300</v>
      </c>
      <c r="ET273" s="128">
        <v>295</v>
      </c>
      <c r="EU273" s="134">
        <v>5</v>
      </c>
      <c r="EV273" s="135">
        <v>275</v>
      </c>
      <c r="EW273" s="136">
        <v>285</v>
      </c>
      <c r="EX273" s="128">
        <v>280</v>
      </c>
      <c r="EY273" s="134" t="s">
        <v>5</v>
      </c>
      <c r="EZ273" s="135">
        <v>280</v>
      </c>
      <c r="FA273" s="136">
        <v>290</v>
      </c>
      <c r="FB273" s="128">
        <v>285</v>
      </c>
      <c r="FC273" s="134" t="s">
        <v>5</v>
      </c>
      <c r="FD273" s="135">
        <v>250</v>
      </c>
      <c r="FE273" s="136">
        <v>260</v>
      </c>
      <c r="FF273" s="128">
        <v>255</v>
      </c>
      <c r="FG273" s="134">
        <v>5</v>
      </c>
      <c r="FH273" s="135">
        <v>295</v>
      </c>
      <c r="FI273" s="136">
        <v>305</v>
      </c>
      <c r="FJ273" s="128">
        <v>300</v>
      </c>
      <c r="FK273" s="134" t="s">
        <v>5</v>
      </c>
      <c r="FL273" s="135">
        <v>295</v>
      </c>
      <c r="FM273" s="136">
        <v>305</v>
      </c>
      <c r="FN273" s="128">
        <v>300</v>
      </c>
      <c r="FO273" s="134">
        <v>5</v>
      </c>
      <c r="FP273" s="135">
        <v>295</v>
      </c>
      <c r="FQ273" s="136">
        <v>305</v>
      </c>
      <c r="FR273" s="128">
        <v>300</v>
      </c>
      <c r="FS273" s="134" t="s">
        <v>5</v>
      </c>
      <c r="FT273" s="135">
        <v>325</v>
      </c>
      <c r="FU273" s="136">
        <v>335</v>
      </c>
      <c r="FV273" s="95">
        <v>330</v>
      </c>
      <c r="FW273" s="134">
        <v>-5</v>
      </c>
      <c r="FX273" s="135">
        <v>265</v>
      </c>
      <c r="FY273" s="136">
        <v>275</v>
      </c>
      <c r="FZ273" s="128">
        <v>270</v>
      </c>
      <c r="GA273" s="134" t="s">
        <v>5</v>
      </c>
      <c r="GB273" s="135">
        <v>315</v>
      </c>
      <c r="GC273" s="136">
        <v>325</v>
      </c>
      <c r="GD273" s="128">
        <v>320</v>
      </c>
      <c r="GE273" s="134">
        <v>-25</v>
      </c>
      <c r="GF273" s="135">
        <v>310</v>
      </c>
      <c r="GG273" s="136">
        <v>320</v>
      </c>
      <c r="GH273" s="128">
        <v>315</v>
      </c>
      <c r="GI273" s="134">
        <v>-20</v>
      </c>
      <c r="GJ273" s="135">
        <v>315</v>
      </c>
      <c r="GK273" s="136">
        <v>325</v>
      </c>
      <c r="GL273" s="128">
        <v>320</v>
      </c>
      <c r="GM273" s="134">
        <v>-20</v>
      </c>
      <c r="GN273" s="135">
        <v>315</v>
      </c>
      <c r="GO273" s="136">
        <v>325</v>
      </c>
      <c r="GP273" s="128">
        <v>320</v>
      </c>
      <c r="GQ273" s="134">
        <v>-25</v>
      </c>
      <c r="GR273" s="93"/>
      <c r="GS273" s="93">
        <v>1</v>
      </c>
    </row>
    <row r="274" spans="1:201" ht="15.75" x14ac:dyDescent="0.25">
      <c r="A274">
        <v>2</v>
      </c>
      <c r="B274">
        <v>2015</v>
      </c>
      <c r="C274" s="87">
        <v>42041</v>
      </c>
      <c r="D274" s="149">
        <v>370</v>
      </c>
      <c r="E274" s="136">
        <v>360</v>
      </c>
      <c r="F274" s="128">
        <v>365</v>
      </c>
      <c r="G274" s="134">
        <v>2.5</v>
      </c>
      <c r="H274" s="135">
        <v>455</v>
      </c>
      <c r="I274" s="136">
        <v>465</v>
      </c>
      <c r="J274" s="128">
        <v>460</v>
      </c>
      <c r="K274" s="134" t="s">
        <v>5</v>
      </c>
      <c r="L274" s="135">
        <v>370</v>
      </c>
      <c r="M274" s="136">
        <v>380</v>
      </c>
      <c r="N274" s="128">
        <v>375</v>
      </c>
      <c r="O274" s="134">
        <v>5</v>
      </c>
      <c r="P274" s="135">
        <v>345</v>
      </c>
      <c r="Q274" s="136">
        <v>355</v>
      </c>
      <c r="R274" s="128">
        <v>350</v>
      </c>
      <c r="S274" s="134">
        <v>10</v>
      </c>
      <c r="T274" s="135">
        <v>315</v>
      </c>
      <c r="U274" s="136">
        <v>325</v>
      </c>
      <c r="V274" s="128">
        <v>320</v>
      </c>
      <c r="W274" s="134" t="s">
        <v>5</v>
      </c>
      <c r="X274" s="135">
        <v>305</v>
      </c>
      <c r="Y274" s="136">
        <v>315</v>
      </c>
      <c r="Z274" s="128">
        <v>310</v>
      </c>
      <c r="AA274" s="134" t="s">
        <v>5</v>
      </c>
      <c r="AB274" s="135">
        <v>330</v>
      </c>
      <c r="AC274" s="136">
        <v>340</v>
      </c>
      <c r="AD274" s="128">
        <v>335</v>
      </c>
      <c r="AE274" s="134" t="s">
        <v>5</v>
      </c>
      <c r="AF274" s="135">
        <v>315</v>
      </c>
      <c r="AG274" s="136">
        <v>325</v>
      </c>
      <c r="AH274" s="128">
        <v>320</v>
      </c>
      <c r="AI274" s="134" t="s">
        <v>5</v>
      </c>
      <c r="AJ274" s="135">
        <v>340</v>
      </c>
      <c r="AK274" s="136">
        <v>350</v>
      </c>
      <c r="AL274" s="128">
        <v>345</v>
      </c>
      <c r="AM274" s="134" t="s">
        <v>5</v>
      </c>
      <c r="AN274" s="135">
        <v>330</v>
      </c>
      <c r="AO274" s="136">
        <v>340</v>
      </c>
      <c r="AP274" s="128">
        <v>335</v>
      </c>
      <c r="AQ274" s="134" t="s">
        <v>5</v>
      </c>
      <c r="AR274" s="135">
        <v>355</v>
      </c>
      <c r="AS274" s="136">
        <v>365</v>
      </c>
      <c r="AT274" s="128">
        <v>360</v>
      </c>
      <c r="AU274" s="134" t="s">
        <v>5</v>
      </c>
      <c r="AV274" s="135">
        <v>335</v>
      </c>
      <c r="AW274" s="136">
        <v>345</v>
      </c>
      <c r="AX274" s="128">
        <v>340</v>
      </c>
      <c r="AY274" s="134">
        <v>5</v>
      </c>
      <c r="AZ274" s="135">
        <v>285</v>
      </c>
      <c r="BA274" s="136">
        <v>295</v>
      </c>
      <c r="BB274" s="128">
        <v>290</v>
      </c>
      <c r="BC274" s="134" t="s">
        <v>5</v>
      </c>
      <c r="BD274" s="135">
        <v>280</v>
      </c>
      <c r="BE274" s="136">
        <v>290</v>
      </c>
      <c r="BF274" s="128">
        <v>285</v>
      </c>
      <c r="BG274" s="134">
        <v>5</v>
      </c>
      <c r="BH274" s="135">
        <v>315</v>
      </c>
      <c r="BI274" s="136">
        <v>325</v>
      </c>
      <c r="BJ274" s="128">
        <v>320</v>
      </c>
      <c r="BK274" s="134" t="s">
        <v>5</v>
      </c>
      <c r="BL274" s="135">
        <v>280</v>
      </c>
      <c r="BM274" s="136">
        <v>290</v>
      </c>
      <c r="BN274" s="128">
        <v>285</v>
      </c>
      <c r="BO274" s="134" t="s">
        <v>5</v>
      </c>
      <c r="BP274" s="135">
        <v>325</v>
      </c>
      <c r="BQ274" s="136">
        <v>335</v>
      </c>
      <c r="BR274" s="128">
        <v>330</v>
      </c>
      <c r="BS274" s="134">
        <v>5</v>
      </c>
      <c r="BT274" s="135">
        <v>315</v>
      </c>
      <c r="BU274" s="136">
        <v>325</v>
      </c>
      <c r="BV274" s="128">
        <v>320</v>
      </c>
      <c r="BW274" s="134" t="s">
        <v>5</v>
      </c>
      <c r="BX274" s="135">
        <v>320</v>
      </c>
      <c r="BY274" s="136">
        <v>330</v>
      </c>
      <c r="BZ274" s="128">
        <v>325</v>
      </c>
      <c r="CA274" s="134" t="s">
        <v>5</v>
      </c>
      <c r="CB274" s="135">
        <v>285</v>
      </c>
      <c r="CC274" s="136">
        <v>295</v>
      </c>
      <c r="CD274" s="128">
        <v>290</v>
      </c>
      <c r="CE274" s="134" t="s">
        <v>5</v>
      </c>
      <c r="CF274" s="135">
        <v>285</v>
      </c>
      <c r="CG274" s="136">
        <v>295</v>
      </c>
      <c r="CH274" s="128">
        <v>290</v>
      </c>
      <c r="CI274" s="134">
        <v>5</v>
      </c>
      <c r="CJ274" s="135">
        <v>280</v>
      </c>
      <c r="CK274" s="136">
        <v>290</v>
      </c>
      <c r="CL274" s="128">
        <v>285</v>
      </c>
      <c r="CM274" s="134">
        <v>5</v>
      </c>
      <c r="CN274" s="135">
        <v>285</v>
      </c>
      <c r="CO274" s="136">
        <v>295</v>
      </c>
      <c r="CP274" s="128">
        <v>290</v>
      </c>
      <c r="CQ274" s="134">
        <v>10</v>
      </c>
      <c r="CR274" s="135">
        <v>285</v>
      </c>
      <c r="CS274" s="136">
        <v>295</v>
      </c>
      <c r="CT274" s="128">
        <v>290</v>
      </c>
      <c r="CU274" s="134">
        <v>5</v>
      </c>
      <c r="CV274" s="135">
        <v>315</v>
      </c>
      <c r="CW274" s="136">
        <v>325</v>
      </c>
      <c r="CX274" s="128">
        <v>320</v>
      </c>
      <c r="CY274" s="134" t="s">
        <v>5</v>
      </c>
      <c r="CZ274" s="135">
        <v>310</v>
      </c>
      <c r="DA274" s="136">
        <v>320</v>
      </c>
      <c r="DB274" s="128">
        <v>315</v>
      </c>
      <c r="DC274" s="134" t="s">
        <v>5</v>
      </c>
      <c r="DD274" s="135">
        <v>315</v>
      </c>
      <c r="DE274" s="136">
        <v>325</v>
      </c>
      <c r="DF274" s="128">
        <v>320</v>
      </c>
      <c r="DG274" s="134" t="s">
        <v>5</v>
      </c>
      <c r="DH274" s="135">
        <v>320</v>
      </c>
      <c r="DI274" s="136">
        <v>330</v>
      </c>
      <c r="DJ274" s="128">
        <v>325</v>
      </c>
      <c r="DK274" s="134">
        <v>5</v>
      </c>
      <c r="DL274" s="135">
        <v>290</v>
      </c>
      <c r="DM274" s="136">
        <v>300</v>
      </c>
      <c r="DN274" s="128">
        <v>295</v>
      </c>
      <c r="DO274" s="134" t="s">
        <v>5</v>
      </c>
      <c r="DP274" s="135">
        <v>285</v>
      </c>
      <c r="DQ274" s="136">
        <v>295</v>
      </c>
      <c r="DR274" s="128">
        <v>290</v>
      </c>
      <c r="DS274" s="134" t="s">
        <v>5</v>
      </c>
      <c r="DT274" s="135">
        <v>290</v>
      </c>
      <c r="DU274" s="136">
        <v>300</v>
      </c>
      <c r="DV274" s="128">
        <v>295</v>
      </c>
      <c r="DW274" s="134" t="s">
        <v>5</v>
      </c>
      <c r="DX274" s="135">
        <v>290</v>
      </c>
      <c r="DY274" s="136">
        <v>300</v>
      </c>
      <c r="DZ274" s="128">
        <v>295</v>
      </c>
      <c r="EA274" s="134" t="s">
        <v>5</v>
      </c>
      <c r="EB274" s="135">
        <v>285</v>
      </c>
      <c r="EC274" s="136">
        <v>295</v>
      </c>
      <c r="ED274" s="128">
        <v>290</v>
      </c>
      <c r="EE274" s="134" t="s">
        <v>5</v>
      </c>
      <c r="EF274" s="135">
        <v>280</v>
      </c>
      <c r="EG274" s="136">
        <v>290</v>
      </c>
      <c r="EH274" s="128">
        <v>285</v>
      </c>
      <c r="EI274" s="134" t="s">
        <v>5</v>
      </c>
      <c r="EJ274" s="135">
        <v>285</v>
      </c>
      <c r="EK274" s="136">
        <v>295</v>
      </c>
      <c r="EL274" s="128">
        <v>290</v>
      </c>
      <c r="EM274" s="134">
        <v>5</v>
      </c>
      <c r="EN274" s="135">
        <v>290</v>
      </c>
      <c r="EO274" s="136">
        <v>300</v>
      </c>
      <c r="EP274" s="128">
        <v>295</v>
      </c>
      <c r="EQ274" s="134">
        <v>5</v>
      </c>
      <c r="ER274" s="135">
        <v>280</v>
      </c>
      <c r="ES274" s="136">
        <v>290</v>
      </c>
      <c r="ET274" s="128">
        <v>285</v>
      </c>
      <c r="EU274" s="134">
        <v>-10</v>
      </c>
      <c r="EV274" s="135">
        <v>275</v>
      </c>
      <c r="EW274" s="136">
        <v>285</v>
      </c>
      <c r="EX274" s="128">
        <v>280</v>
      </c>
      <c r="EY274" s="134" t="s">
        <v>5</v>
      </c>
      <c r="EZ274" s="135">
        <v>280</v>
      </c>
      <c r="FA274" s="136">
        <v>290</v>
      </c>
      <c r="FB274" s="128">
        <v>285</v>
      </c>
      <c r="FC274" s="134" t="s">
        <v>5</v>
      </c>
      <c r="FD274" s="135">
        <v>250</v>
      </c>
      <c r="FE274" s="136">
        <v>260</v>
      </c>
      <c r="FF274" s="128">
        <v>255</v>
      </c>
      <c r="FG274" s="134" t="s">
        <v>5</v>
      </c>
      <c r="FH274" s="135">
        <v>300</v>
      </c>
      <c r="FI274" s="136">
        <v>310</v>
      </c>
      <c r="FJ274" s="128">
        <v>305</v>
      </c>
      <c r="FK274" s="134">
        <v>5</v>
      </c>
      <c r="FL274" s="135">
        <v>290</v>
      </c>
      <c r="FM274" s="136">
        <v>300</v>
      </c>
      <c r="FN274" s="128">
        <v>295</v>
      </c>
      <c r="FO274" s="134">
        <v>-5</v>
      </c>
      <c r="FP274" s="135">
        <v>295</v>
      </c>
      <c r="FQ274" s="136">
        <v>305</v>
      </c>
      <c r="FR274" s="128">
        <v>300</v>
      </c>
      <c r="FS274" s="134" t="s">
        <v>5</v>
      </c>
      <c r="FT274" s="135">
        <v>325</v>
      </c>
      <c r="FU274" s="136">
        <v>335</v>
      </c>
      <c r="FV274" s="95">
        <v>330</v>
      </c>
      <c r="FW274" s="134" t="s">
        <v>5</v>
      </c>
      <c r="FX274" s="135">
        <v>265</v>
      </c>
      <c r="FY274" s="136">
        <v>275</v>
      </c>
      <c r="FZ274" s="128">
        <v>270</v>
      </c>
      <c r="GA274" s="134" t="s">
        <v>5</v>
      </c>
      <c r="GB274" s="135">
        <v>315</v>
      </c>
      <c r="GC274" s="136">
        <v>325</v>
      </c>
      <c r="GD274" s="128">
        <v>320</v>
      </c>
      <c r="GE274" s="134" t="s">
        <v>5</v>
      </c>
      <c r="GF274" s="135">
        <v>310</v>
      </c>
      <c r="GG274" s="136">
        <v>320</v>
      </c>
      <c r="GH274" s="128">
        <v>315</v>
      </c>
      <c r="GI274" s="134" t="s">
        <v>5</v>
      </c>
      <c r="GJ274" s="135">
        <v>315</v>
      </c>
      <c r="GK274" s="136">
        <v>325</v>
      </c>
      <c r="GL274" s="128">
        <v>320</v>
      </c>
      <c r="GM274" s="134" t="s">
        <v>5</v>
      </c>
      <c r="GN274" s="135">
        <v>320</v>
      </c>
      <c r="GO274" s="136">
        <v>330</v>
      </c>
      <c r="GP274" s="128">
        <v>325</v>
      </c>
      <c r="GQ274" s="134">
        <v>5</v>
      </c>
      <c r="GR274" s="93"/>
      <c r="GS274" s="93">
        <v>2</v>
      </c>
    </row>
    <row r="275" spans="1:201" ht="15.75" x14ac:dyDescent="0.25">
      <c r="A275">
        <v>2</v>
      </c>
      <c r="B275">
        <v>2015</v>
      </c>
      <c r="C275" s="87">
        <v>42048</v>
      </c>
      <c r="D275" s="149">
        <v>370</v>
      </c>
      <c r="E275" s="136">
        <v>360</v>
      </c>
      <c r="F275" s="128">
        <v>365</v>
      </c>
      <c r="G275" s="134" t="s">
        <v>5</v>
      </c>
      <c r="H275" s="135">
        <v>455</v>
      </c>
      <c r="I275" s="136">
        <v>465</v>
      </c>
      <c r="J275" s="128">
        <v>460</v>
      </c>
      <c r="K275" s="134" t="s">
        <v>5</v>
      </c>
      <c r="L275" s="135">
        <v>370</v>
      </c>
      <c r="M275" s="136">
        <v>380</v>
      </c>
      <c r="N275" s="128">
        <v>375</v>
      </c>
      <c r="O275" s="134" t="s">
        <v>5</v>
      </c>
      <c r="P275" s="135">
        <v>345</v>
      </c>
      <c r="Q275" s="136">
        <v>355</v>
      </c>
      <c r="R275" s="128">
        <v>350</v>
      </c>
      <c r="S275" s="134" t="s">
        <v>5</v>
      </c>
      <c r="T275" s="135">
        <v>320</v>
      </c>
      <c r="U275" s="136">
        <v>330</v>
      </c>
      <c r="V275" s="128">
        <v>325</v>
      </c>
      <c r="W275" s="134">
        <v>5</v>
      </c>
      <c r="X275" s="135">
        <v>305</v>
      </c>
      <c r="Y275" s="136">
        <v>315</v>
      </c>
      <c r="Z275" s="128">
        <v>310</v>
      </c>
      <c r="AA275" s="134" t="s">
        <v>5</v>
      </c>
      <c r="AB275" s="135">
        <v>330</v>
      </c>
      <c r="AC275" s="136">
        <v>340</v>
      </c>
      <c r="AD275" s="128">
        <v>335</v>
      </c>
      <c r="AE275" s="134" t="s">
        <v>5</v>
      </c>
      <c r="AF275" s="135">
        <v>320</v>
      </c>
      <c r="AG275" s="136">
        <v>330</v>
      </c>
      <c r="AH275" s="128">
        <v>325</v>
      </c>
      <c r="AI275" s="134">
        <v>5</v>
      </c>
      <c r="AJ275" s="135">
        <v>335</v>
      </c>
      <c r="AK275" s="136">
        <v>345</v>
      </c>
      <c r="AL275" s="128">
        <v>340</v>
      </c>
      <c r="AM275" s="134">
        <v>-5</v>
      </c>
      <c r="AN275" s="135">
        <v>325</v>
      </c>
      <c r="AO275" s="136">
        <v>335</v>
      </c>
      <c r="AP275" s="128">
        <v>330</v>
      </c>
      <c r="AQ275" s="134">
        <v>-5</v>
      </c>
      <c r="AR275" s="135">
        <v>350</v>
      </c>
      <c r="AS275" s="136">
        <v>360</v>
      </c>
      <c r="AT275" s="128">
        <v>355</v>
      </c>
      <c r="AU275" s="134">
        <v>-5</v>
      </c>
      <c r="AV275" s="135">
        <v>340</v>
      </c>
      <c r="AW275" s="136">
        <v>350</v>
      </c>
      <c r="AX275" s="128">
        <v>345</v>
      </c>
      <c r="AY275" s="134">
        <v>5</v>
      </c>
      <c r="AZ275" s="135">
        <v>285</v>
      </c>
      <c r="BA275" s="136">
        <v>295</v>
      </c>
      <c r="BB275" s="128">
        <v>290</v>
      </c>
      <c r="BC275" s="134" t="s">
        <v>5</v>
      </c>
      <c r="BD275" s="135">
        <v>275</v>
      </c>
      <c r="BE275" s="136">
        <v>285</v>
      </c>
      <c r="BF275" s="128">
        <v>280</v>
      </c>
      <c r="BG275" s="134">
        <v>-5</v>
      </c>
      <c r="BH275" s="135">
        <v>315</v>
      </c>
      <c r="BI275" s="136">
        <v>325</v>
      </c>
      <c r="BJ275" s="128">
        <v>320</v>
      </c>
      <c r="BK275" s="134" t="s">
        <v>5</v>
      </c>
      <c r="BL275" s="135">
        <v>280</v>
      </c>
      <c r="BM275" s="136">
        <v>290</v>
      </c>
      <c r="BN275" s="128">
        <v>285</v>
      </c>
      <c r="BO275" s="134" t="s">
        <v>5</v>
      </c>
      <c r="BP275" s="135">
        <v>325</v>
      </c>
      <c r="BQ275" s="136">
        <v>335</v>
      </c>
      <c r="BR275" s="128">
        <v>330</v>
      </c>
      <c r="BS275" s="134" t="s">
        <v>5</v>
      </c>
      <c r="BT275" s="135">
        <v>315</v>
      </c>
      <c r="BU275" s="136">
        <v>325</v>
      </c>
      <c r="BV275" s="128">
        <v>320</v>
      </c>
      <c r="BW275" s="134" t="s">
        <v>5</v>
      </c>
      <c r="BX275" s="135">
        <v>320</v>
      </c>
      <c r="BY275" s="136">
        <v>330</v>
      </c>
      <c r="BZ275" s="128">
        <v>325</v>
      </c>
      <c r="CA275" s="134" t="s">
        <v>5</v>
      </c>
      <c r="CB275" s="135">
        <v>285</v>
      </c>
      <c r="CC275" s="136">
        <v>295</v>
      </c>
      <c r="CD275" s="128">
        <v>290</v>
      </c>
      <c r="CE275" s="134" t="s">
        <v>5</v>
      </c>
      <c r="CF275" s="135">
        <v>290</v>
      </c>
      <c r="CG275" s="136">
        <v>300</v>
      </c>
      <c r="CH275" s="128">
        <v>295</v>
      </c>
      <c r="CI275" s="134">
        <v>5</v>
      </c>
      <c r="CJ275" s="135">
        <v>280</v>
      </c>
      <c r="CK275" s="136">
        <v>290</v>
      </c>
      <c r="CL275" s="128">
        <v>285</v>
      </c>
      <c r="CM275" s="134" t="s">
        <v>5</v>
      </c>
      <c r="CN275" s="135">
        <v>285</v>
      </c>
      <c r="CO275" s="136">
        <v>295</v>
      </c>
      <c r="CP275" s="128">
        <v>290</v>
      </c>
      <c r="CQ275" s="134" t="s">
        <v>5</v>
      </c>
      <c r="CR275" s="135">
        <v>285</v>
      </c>
      <c r="CS275" s="136">
        <v>295</v>
      </c>
      <c r="CT275" s="128">
        <v>290</v>
      </c>
      <c r="CU275" s="134" t="s">
        <v>5</v>
      </c>
      <c r="CV275" s="135">
        <v>320</v>
      </c>
      <c r="CW275" s="136">
        <v>330</v>
      </c>
      <c r="CX275" s="128">
        <v>325</v>
      </c>
      <c r="CY275" s="134">
        <v>5</v>
      </c>
      <c r="CZ275" s="135">
        <v>310</v>
      </c>
      <c r="DA275" s="136">
        <v>320</v>
      </c>
      <c r="DB275" s="128">
        <v>315</v>
      </c>
      <c r="DC275" s="134" t="s">
        <v>5</v>
      </c>
      <c r="DD275" s="135">
        <v>315</v>
      </c>
      <c r="DE275" s="136">
        <v>325</v>
      </c>
      <c r="DF275" s="128">
        <v>320</v>
      </c>
      <c r="DG275" s="134" t="s">
        <v>5</v>
      </c>
      <c r="DH275" s="135">
        <v>320</v>
      </c>
      <c r="DI275" s="136">
        <v>330</v>
      </c>
      <c r="DJ275" s="128">
        <v>325</v>
      </c>
      <c r="DK275" s="134" t="s">
        <v>5</v>
      </c>
      <c r="DL275" s="135">
        <v>295</v>
      </c>
      <c r="DM275" s="136">
        <v>305</v>
      </c>
      <c r="DN275" s="128">
        <v>300</v>
      </c>
      <c r="DO275" s="134">
        <v>5</v>
      </c>
      <c r="DP275" s="135">
        <v>285</v>
      </c>
      <c r="DQ275" s="136">
        <v>295</v>
      </c>
      <c r="DR275" s="128">
        <v>290</v>
      </c>
      <c r="DS275" s="134" t="s">
        <v>5</v>
      </c>
      <c r="DT275" s="135">
        <v>290</v>
      </c>
      <c r="DU275" s="136">
        <v>300</v>
      </c>
      <c r="DV275" s="128">
        <v>295</v>
      </c>
      <c r="DW275" s="134" t="s">
        <v>5</v>
      </c>
      <c r="DX275" s="135">
        <v>290</v>
      </c>
      <c r="DY275" s="136">
        <v>300</v>
      </c>
      <c r="DZ275" s="128">
        <v>295</v>
      </c>
      <c r="EA275" s="134" t="s">
        <v>5</v>
      </c>
      <c r="EB275" s="135">
        <v>295</v>
      </c>
      <c r="EC275" s="136">
        <v>305</v>
      </c>
      <c r="ED275" s="128">
        <v>300</v>
      </c>
      <c r="EE275" s="134">
        <v>10</v>
      </c>
      <c r="EF275" s="135">
        <v>280</v>
      </c>
      <c r="EG275" s="136">
        <v>290</v>
      </c>
      <c r="EH275" s="128">
        <v>285</v>
      </c>
      <c r="EI275" s="134" t="s">
        <v>5</v>
      </c>
      <c r="EJ275" s="135">
        <v>290</v>
      </c>
      <c r="EK275" s="136">
        <v>300</v>
      </c>
      <c r="EL275" s="128">
        <v>295</v>
      </c>
      <c r="EM275" s="134">
        <v>5</v>
      </c>
      <c r="EN275" s="135">
        <v>290</v>
      </c>
      <c r="EO275" s="136">
        <v>300</v>
      </c>
      <c r="EP275" s="128">
        <v>295</v>
      </c>
      <c r="EQ275" s="134" t="s">
        <v>5</v>
      </c>
      <c r="ER275" s="135">
        <v>285</v>
      </c>
      <c r="ES275" s="136">
        <v>295</v>
      </c>
      <c r="ET275" s="128">
        <v>290</v>
      </c>
      <c r="EU275" s="134">
        <v>5</v>
      </c>
      <c r="EV275" s="135">
        <v>275</v>
      </c>
      <c r="EW275" s="136">
        <v>285</v>
      </c>
      <c r="EX275" s="128">
        <v>280</v>
      </c>
      <c r="EY275" s="134" t="s">
        <v>5</v>
      </c>
      <c r="EZ275" s="135">
        <v>280</v>
      </c>
      <c r="FA275" s="136">
        <v>290</v>
      </c>
      <c r="FB275" s="128">
        <v>285</v>
      </c>
      <c r="FC275" s="134" t="s">
        <v>5</v>
      </c>
      <c r="FD275" s="135">
        <v>250</v>
      </c>
      <c r="FE275" s="136">
        <v>260</v>
      </c>
      <c r="FF275" s="128">
        <v>255</v>
      </c>
      <c r="FG275" s="134" t="s">
        <v>5</v>
      </c>
      <c r="FH275" s="135">
        <v>300</v>
      </c>
      <c r="FI275" s="136">
        <v>310</v>
      </c>
      <c r="FJ275" s="128">
        <v>305</v>
      </c>
      <c r="FK275" s="134" t="s">
        <v>5</v>
      </c>
      <c r="FL275" s="135">
        <v>290</v>
      </c>
      <c r="FM275" s="136">
        <v>300</v>
      </c>
      <c r="FN275" s="128">
        <v>295</v>
      </c>
      <c r="FO275" s="134" t="s">
        <v>5</v>
      </c>
      <c r="FP275" s="135">
        <v>295</v>
      </c>
      <c r="FQ275" s="136">
        <v>305</v>
      </c>
      <c r="FR275" s="128">
        <v>300</v>
      </c>
      <c r="FS275" s="134" t="s">
        <v>5</v>
      </c>
      <c r="FT275" s="135">
        <v>325</v>
      </c>
      <c r="FU275" s="136">
        <v>335</v>
      </c>
      <c r="FV275" s="95">
        <v>330</v>
      </c>
      <c r="FW275" s="134" t="s">
        <v>5</v>
      </c>
      <c r="FX275" s="135">
        <v>265</v>
      </c>
      <c r="FY275" s="136">
        <v>275</v>
      </c>
      <c r="FZ275" s="128">
        <v>270</v>
      </c>
      <c r="GA275" s="134" t="s">
        <v>5</v>
      </c>
      <c r="GB275" s="135">
        <v>325</v>
      </c>
      <c r="GC275" s="136">
        <v>335</v>
      </c>
      <c r="GD275" s="128">
        <v>330</v>
      </c>
      <c r="GE275" s="134">
        <v>10</v>
      </c>
      <c r="GF275" s="135">
        <v>310</v>
      </c>
      <c r="GG275" s="136">
        <v>320</v>
      </c>
      <c r="GH275" s="128">
        <v>315</v>
      </c>
      <c r="GI275" s="134" t="s">
        <v>5</v>
      </c>
      <c r="GJ275" s="135">
        <v>320</v>
      </c>
      <c r="GK275" s="136">
        <v>330</v>
      </c>
      <c r="GL275" s="128">
        <v>325</v>
      </c>
      <c r="GM275" s="134">
        <v>5</v>
      </c>
      <c r="GN275" s="135">
        <v>320</v>
      </c>
      <c r="GO275" s="136">
        <v>330</v>
      </c>
      <c r="GP275" s="128">
        <v>325</v>
      </c>
      <c r="GQ275" s="134" t="s">
        <v>5</v>
      </c>
      <c r="GR275" s="93"/>
      <c r="GS275" s="93">
        <v>2</v>
      </c>
    </row>
    <row r="276" spans="1:201" ht="15.75" x14ac:dyDescent="0.25">
      <c r="A276">
        <v>2</v>
      </c>
      <c r="B276">
        <v>2015</v>
      </c>
      <c r="C276" s="87">
        <v>42055</v>
      </c>
      <c r="D276" s="149">
        <v>370</v>
      </c>
      <c r="E276" s="136">
        <v>355</v>
      </c>
      <c r="F276" s="128">
        <v>362.5</v>
      </c>
      <c r="G276" s="134">
        <v>-2.5</v>
      </c>
      <c r="H276" s="135">
        <v>455</v>
      </c>
      <c r="I276" s="136">
        <v>465</v>
      </c>
      <c r="J276" s="128">
        <v>460</v>
      </c>
      <c r="K276" s="134" t="s">
        <v>5</v>
      </c>
      <c r="L276" s="135">
        <v>360</v>
      </c>
      <c r="M276" s="136">
        <v>370</v>
      </c>
      <c r="N276" s="128">
        <v>365</v>
      </c>
      <c r="O276" s="134">
        <v>-10</v>
      </c>
      <c r="P276" s="135">
        <v>335</v>
      </c>
      <c r="Q276" s="136">
        <v>345</v>
      </c>
      <c r="R276" s="128">
        <v>340</v>
      </c>
      <c r="S276" s="134">
        <v>-10</v>
      </c>
      <c r="T276" s="135">
        <v>315</v>
      </c>
      <c r="U276" s="136">
        <v>325</v>
      </c>
      <c r="V276" s="128">
        <v>320</v>
      </c>
      <c r="W276" s="134">
        <v>-5</v>
      </c>
      <c r="X276" s="135">
        <v>305</v>
      </c>
      <c r="Y276" s="136">
        <v>315</v>
      </c>
      <c r="Z276" s="128">
        <v>310</v>
      </c>
      <c r="AA276" s="134" t="s">
        <v>5</v>
      </c>
      <c r="AB276" s="135">
        <v>325</v>
      </c>
      <c r="AC276" s="136">
        <v>335</v>
      </c>
      <c r="AD276" s="128">
        <v>330</v>
      </c>
      <c r="AE276" s="134">
        <v>-5</v>
      </c>
      <c r="AF276" s="135">
        <v>305</v>
      </c>
      <c r="AG276" s="136">
        <v>315</v>
      </c>
      <c r="AH276" s="128">
        <v>310</v>
      </c>
      <c r="AI276" s="134">
        <v>-15</v>
      </c>
      <c r="AJ276" s="135">
        <v>335</v>
      </c>
      <c r="AK276" s="136">
        <v>345</v>
      </c>
      <c r="AL276" s="128">
        <v>340</v>
      </c>
      <c r="AM276" s="134" t="s">
        <v>5</v>
      </c>
      <c r="AN276" s="135">
        <v>325</v>
      </c>
      <c r="AO276" s="136">
        <v>335</v>
      </c>
      <c r="AP276" s="128">
        <v>330</v>
      </c>
      <c r="AQ276" s="134" t="s">
        <v>5</v>
      </c>
      <c r="AR276" s="135">
        <v>350</v>
      </c>
      <c r="AS276" s="136">
        <v>360</v>
      </c>
      <c r="AT276" s="128">
        <v>355</v>
      </c>
      <c r="AU276" s="134" t="s">
        <v>5</v>
      </c>
      <c r="AV276" s="135">
        <v>325</v>
      </c>
      <c r="AW276" s="136">
        <v>335</v>
      </c>
      <c r="AX276" s="128">
        <v>330</v>
      </c>
      <c r="AY276" s="134">
        <v>-15</v>
      </c>
      <c r="AZ276" s="135">
        <v>285</v>
      </c>
      <c r="BA276" s="136">
        <v>295</v>
      </c>
      <c r="BB276" s="128">
        <v>290</v>
      </c>
      <c r="BC276" s="134" t="s">
        <v>5</v>
      </c>
      <c r="BD276" s="135">
        <v>275</v>
      </c>
      <c r="BE276" s="136">
        <v>285</v>
      </c>
      <c r="BF276" s="128">
        <v>280</v>
      </c>
      <c r="BG276" s="134" t="s">
        <v>5</v>
      </c>
      <c r="BH276" s="135">
        <v>315</v>
      </c>
      <c r="BI276" s="136">
        <v>325</v>
      </c>
      <c r="BJ276" s="128">
        <v>320</v>
      </c>
      <c r="BK276" s="134" t="s">
        <v>5</v>
      </c>
      <c r="BL276" s="135">
        <v>280</v>
      </c>
      <c r="BM276" s="136">
        <v>290</v>
      </c>
      <c r="BN276" s="128">
        <v>285</v>
      </c>
      <c r="BO276" s="134" t="s">
        <v>5</v>
      </c>
      <c r="BP276" s="135">
        <v>325</v>
      </c>
      <c r="BQ276" s="136">
        <v>335</v>
      </c>
      <c r="BR276" s="128">
        <v>330</v>
      </c>
      <c r="BS276" s="134" t="s">
        <v>5</v>
      </c>
      <c r="BT276" s="135">
        <v>315</v>
      </c>
      <c r="BU276" s="136">
        <v>325</v>
      </c>
      <c r="BV276" s="128">
        <v>320</v>
      </c>
      <c r="BW276" s="134" t="s">
        <v>5</v>
      </c>
      <c r="BX276" s="135">
        <v>320</v>
      </c>
      <c r="BY276" s="136">
        <v>330</v>
      </c>
      <c r="BZ276" s="128">
        <v>325</v>
      </c>
      <c r="CA276" s="134" t="s">
        <v>5</v>
      </c>
      <c r="CB276" s="135">
        <v>285</v>
      </c>
      <c r="CC276" s="136">
        <v>295</v>
      </c>
      <c r="CD276" s="128">
        <v>290</v>
      </c>
      <c r="CE276" s="134" t="s">
        <v>5</v>
      </c>
      <c r="CF276" s="135">
        <v>285</v>
      </c>
      <c r="CG276" s="136">
        <v>295</v>
      </c>
      <c r="CH276" s="128">
        <v>290</v>
      </c>
      <c r="CI276" s="134">
        <v>-5</v>
      </c>
      <c r="CJ276" s="135">
        <v>275</v>
      </c>
      <c r="CK276" s="136">
        <v>285</v>
      </c>
      <c r="CL276" s="128">
        <v>280</v>
      </c>
      <c r="CM276" s="134">
        <v>-5</v>
      </c>
      <c r="CN276" s="135">
        <v>280</v>
      </c>
      <c r="CO276" s="136">
        <v>290</v>
      </c>
      <c r="CP276" s="128">
        <v>285</v>
      </c>
      <c r="CQ276" s="134">
        <v>-5</v>
      </c>
      <c r="CR276" s="135">
        <v>280</v>
      </c>
      <c r="CS276" s="136">
        <v>290</v>
      </c>
      <c r="CT276" s="128">
        <v>285</v>
      </c>
      <c r="CU276" s="134">
        <v>-5</v>
      </c>
      <c r="CV276" s="135">
        <v>320</v>
      </c>
      <c r="CW276" s="136">
        <v>330</v>
      </c>
      <c r="CX276" s="128">
        <v>325</v>
      </c>
      <c r="CY276" s="134" t="s">
        <v>5</v>
      </c>
      <c r="CZ276" s="135">
        <v>305</v>
      </c>
      <c r="DA276" s="136">
        <v>315</v>
      </c>
      <c r="DB276" s="128">
        <v>310</v>
      </c>
      <c r="DC276" s="134">
        <v>-5</v>
      </c>
      <c r="DD276" s="135">
        <v>310</v>
      </c>
      <c r="DE276" s="136">
        <v>320</v>
      </c>
      <c r="DF276" s="128">
        <v>315</v>
      </c>
      <c r="DG276" s="134">
        <v>-5</v>
      </c>
      <c r="DH276" s="135">
        <v>310</v>
      </c>
      <c r="DI276" s="136">
        <v>320</v>
      </c>
      <c r="DJ276" s="128">
        <v>315</v>
      </c>
      <c r="DK276" s="134">
        <v>-10</v>
      </c>
      <c r="DL276" s="135">
        <v>295</v>
      </c>
      <c r="DM276" s="136">
        <v>305</v>
      </c>
      <c r="DN276" s="128">
        <v>300</v>
      </c>
      <c r="DO276" s="134" t="s">
        <v>5</v>
      </c>
      <c r="DP276" s="135">
        <v>280</v>
      </c>
      <c r="DQ276" s="136">
        <v>290</v>
      </c>
      <c r="DR276" s="128">
        <v>285</v>
      </c>
      <c r="DS276" s="134">
        <v>-5</v>
      </c>
      <c r="DT276" s="135">
        <v>285</v>
      </c>
      <c r="DU276" s="136">
        <v>295</v>
      </c>
      <c r="DV276" s="128">
        <v>290</v>
      </c>
      <c r="DW276" s="134">
        <v>-5</v>
      </c>
      <c r="DX276" s="135">
        <v>285</v>
      </c>
      <c r="DY276" s="136">
        <v>295</v>
      </c>
      <c r="DZ276" s="128">
        <v>290</v>
      </c>
      <c r="EA276" s="134">
        <v>-5</v>
      </c>
      <c r="EB276" s="135">
        <v>290</v>
      </c>
      <c r="EC276" s="136">
        <v>300</v>
      </c>
      <c r="ED276" s="128">
        <v>295</v>
      </c>
      <c r="EE276" s="134">
        <v>-5</v>
      </c>
      <c r="EF276" s="135">
        <v>275</v>
      </c>
      <c r="EG276" s="136">
        <v>285</v>
      </c>
      <c r="EH276" s="128">
        <v>280</v>
      </c>
      <c r="EI276" s="134">
        <v>-5</v>
      </c>
      <c r="EJ276" s="135">
        <v>285</v>
      </c>
      <c r="EK276" s="136">
        <v>295</v>
      </c>
      <c r="EL276" s="128">
        <v>290</v>
      </c>
      <c r="EM276" s="134">
        <v>-5</v>
      </c>
      <c r="EN276" s="135">
        <v>285</v>
      </c>
      <c r="EO276" s="136">
        <v>295</v>
      </c>
      <c r="EP276" s="128">
        <v>290</v>
      </c>
      <c r="EQ276" s="134">
        <v>-5</v>
      </c>
      <c r="ER276" s="135">
        <v>280</v>
      </c>
      <c r="ES276" s="136">
        <v>290</v>
      </c>
      <c r="ET276" s="128">
        <v>285</v>
      </c>
      <c r="EU276" s="134">
        <v>-5</v>
      </c>
      <c r="EV276" s="135">
        <v>275</v>
      </c>
      <c r="EW276" s="136">
        <v>285</v>
      </c>
      <c r="EX276" s="128">
        <v>280</v>
      </c>
      <c r="EY276" s="134" t="s">
        <v>5</v>
      </c>
      <c r="EZ276" s="135">
        <v>280</v>
      </c>
      <c r="FA276" s="136">
        <v>290</v>
      </c>
      <c r="FB276" s="128">
        <v>285</v>
      </c>
      <c r="FC276" s="134" t="s">
        <v>5</v>
      </c>
      <c r="FD276" s="135">
        <v>250</v>
      </c>
      <c r="FE276" s="136">
        <v>260</v>
      </c>
      <c r="FF276" s="128">
        <v>255</v>
      </c>
      <c r="FG276" s="134" t="s">
        <v>5</v>
      </c>
      <c r="FH276" s="135">
        <v>305</v>
      </c>
      <c r="FI276" s="136">
        <v>315</v>
      </c>
      <c r="FJ276" s="128">
        <v>310</v>
      </c>
      <c r="FK276" s="134">
        <v>5</v>
      </c>
      <c r="FL276" s="135">
        <v>300</v>
      </c>
      <c r="FM276" s="136">
        <v>310</v>
      </c>
      <c r="FN276" s="128">
        <v>305</v>
      </c>
      <c r="FO276" s="134">
        <v>10</v>
      </c>
      <c r="FP276" s="135">
        <v>300</v>
      </c>
      <c r="FQ276" s="136">
        <v>310</v>
      </c>
      <c r="FR276" s="128">
        <v>305</v>
      </c>
      <c r="FS276" s="134">
        <v>5</v>
      </c>
      <c r="FT276" s="135">
        <v>325</v>
      </c>
      <c r="FU276" s="136">
        <v>335</v>
      </c>
      <c r="FV276" s="95">
        <v>330</v>
      </c>
      <c r="FW276" s="134" t="s">
        <v>5</v>
      </c>
      <c r="FX276" s="135">
        <v>270</v>
      </c>
      <c r="FY276" s="136">
        <v>280</v>
      </c>
      <c r="FZ276" s="128">
        <v>275</v>
      </c>
      <c r="GA276" s="134">
        <v>5</v>
      </c>
      <c r="GB276" s="135">
        <v>320</v>
      </c>
      <c r="GC276" s="136">
        <v>330</v>
      </c>
      <c r="GD276" s="128">
        <v>325</v>
      </c>
      <c r="GE276" s="134">
        <v>-5</v>
      </c>
      <c r="GF276" s="135">
        <v>305</v>
      </c>
      <c r="GG276" s="136">
        <v>315</v>
      </c>
      <c r="GH276" s="128">
        <v>310</v>
      </c>
      <c r="GI276" s="134">
        <v>-5</v>
      </c>
      <c r="GJ276" s="135">
        <v>315</v>
      </c>
      <c r="GK276" s="136">
        <v>325</v>
      </c>
      <c r="GL276" s="128">
        <v>320</v>
      </c>
      <c r="GM276" s="134">
        <v>-5</v>
      </c>
      <c r="GN276" s="135">
        <v>315</v>
      </c>
      <c r="GO276" s="136">
        <v>325</v>
      </c>
      <c r="GP276" s="128">
        <v>320</v>
      </c>
      <c r="GQ276" s="134">
        <v>-5</v>
      </c>
      <c r="GR276" s="93"/>
      <c r="GS276" s="93">
        <v>2</v>
      </c>
    </row>
    <row r="277" spans="1:201" ht="15.75" x14ac:dyDescent="0.25">
      <c r="A277">
        <v>2</v>
      </c>
      <c r="B277">
        <v>2015</v>
      </c>
      <c r="C277" s="87">
        <v>42062</v>
      </c>
      <c r="D277" s="149">
        <v>370</v>
      </c>
      <c r="E277" s="136">
        <v>355</v>
      </c>
      <c r="F277" s="128">
        <v>362.5</v>
      </c>
      <c r="G277" s="134" t="s">
        <v>5</v>
      </c>
      <c r="H277" s="135">
        <v>455</v>
      </c>
      <c r="I277" s="136">
        <v>465</v>
      </c>
      <c r="J277" s="128">
        <v>460</v>
      </c>
      <c r="K277" s="134" t="s">
        <v>5</v>
      </c>
      <c r="L277" s="135">
        <v>360</v>
      </c>
      <c r="M277" s="136">
        <v>370</v>
      </c>
      <c r="N277" s="128">
        <v>365</v>
      </c>
      <c r="O277" s="134" t="s">
        <v>5</v>
      </c>
      <c r="P277" s="135">
        <v>335</v>
      </c>
      <c r="Q277" s="136">
        <v>345</v>
      </c>
      <c r="R277" s="128">
        <v>340</v>
      </c>
      <c r="S277" s="134" t="s">
        <v>5</v>
      </c>
      <c r="T277" s="135">
        <v>315</v>
      </c>
      <c r="U277" s="136">
        <v>325</v>
      </c>
      <c r="V277" s="128">
        <v>320</v>
      </c>
      <c r="W277" s="134" t="s">
        <v>5</v>
      </c>
      <c r="X277" s="135">
        <v>305</v>
      </c>
      <c r="Y277" s="136">
        <v>315</v>
      </c>
      <c r="Z277" s="128">
        <v>310</v>
      </c>
      <c r="AA277" s="134" t="s">
        <v>5</v>
      </c>
      <c r="AB277" s="135">
        <v>325</v>
      </c>
      <c r="AC277" s="136">
        <v>335</v>
      </c>
      <c r="AD277" s="128">
        <v>330</v>
      </c>
      <c r="AE277" s="134" t="s">
        <v>5</v>
      </c>
      <c r="AF277" s="135">
        <v>305</v>
      </c>
      <c r="AG277" s="136">
        <v>315</v>
      </c>
      <c r="AH277" s="128">
        <v>310</v>
      </c>
      <c r="AI277" s="134" t="s">
        <v>5</v>
      </c>
      <c r="AJ277" s="135">
        <v>335</v>
      </c>
      <c r="AK277" s="136">
        <v>345</v>
      </c>
      <c r="AL277" s="128">
        <v>340</v>
      </c>
      <c r="AM277" s="134" t="s">
        <v>5</v>
      </c>
      <c r="AN277" s="135">
        <v>325</v>
      </c>
      <c r="AO277" s="136">
        <v>335</v>
      </c>
      <c r="AP277" s="128">
        <v>330</v>
      </c>
      <c r="AQ277" s="134" t="s">
        <v>5</v>
      </c>
      <c r="AR277" s="135">
        <v>350</v>
      </c>
      <c r="AS277" s="136">
        <v>360</v>
      </c>
      <c r="AT277" s="128">
        <v>355</v>
      </c>
      <c r="AU277" s="134" t="s">
        <v>5</v>
      </c>
      <c r="AV277" s="135">
        <v>325</v>
      </c>
      <c r="AW277" s="136">
        <v>335</v>
      </c>
      <c r="AX277" s="128">
        <v>330</v>
      </c>
      <c r="AY277" s="134" t="s">
        <v>5</v>
      </c>
      <c r="AZ277" s="135">
        <v>285</v>
      </c>
      <c r="BA277" s="136">
        <v>295</v>
      </c>
      <c r="BB277" s="128">
        <v>290</v>
      </c>
      <c r="BC277" s="134" t="s">
        <v>5</v>
      </c>
      <c r="BD277" s="135">
        <v>275</v>
      </c>
      <c r="BE277" s="136">
        <v>285</v>
      </c>
      <c r="BF277" s="128">
        <v>280</v>
      </c>
      <c r="BG277" s="134" t="s">
        <v>5</v>
      </c>
      <c r="BH277" s="135">
        <v>315</v>
      </c>
      <c r="BI277" s="136">
        <v>325</v>
      </c>
      <c r="BJ277" s="128">
        <v>320</v>
      </c>
      <c r="BK277" s="134" t="s">
        <v>5</v>
      </c>
      <c r="BL277" s="135">
        <v>280</v>
      </c>
      <c r="BM277" s="136">
        <v>290</v>
      </c>
      <c r="BN277" s="128">
        <v>285</v>
      </c>
      <c r="BO277" s="134" t="s">
        <v>5</v>
      </c>
      <c r="BP277" s="135">
        <v>325</v>
      </c>
      <c r="BQ277" s="136">
        <v>335</v>
      </c>
      <c r="BR277" s="128">
        <v>330</v>
      </c>
      <c r="BS277" s="134" t="s">
        <v>5</v>
      </c>
      <c r="BT277" s="135">
        <v>315</v>
      </c>
      <c r="BU277" s="136">
        <v>325</v>
      </c>
      <c r="BV277" s="128">
        <v>320</v>
      </c>
      <c r="BW277" s="134" t="s">
        <v>5</v>
      </c>
      <c r="BX277" s="135">
        <v>320</v>
      </c>
      <c r="BY277" s="136">
        <v>330</v>
      </c>
      <c r="BZ277" s="128">
        <v>325</v>
      </c>
      <c r="CA277" s="134" t="s">
        <v>5</v>
      </c>
      <c r="CB277" s="135">
        <v>285</v>
      </c>
      <c r="CC277" s="136">
        <v>295</v>
      </c>
      <c r="CD277" s="128">
        <v>455</v>
      </c>
      <c r="CE277" s="134" t="s">
        <v>5</v>
      </c>
      <c r="CF277" s="135">
        <v>285</v>
      </c>
      <c r="CG277" s="136">
        <v>295</v>
      </c>
      <c r="CH277" s="128">
        <v>290</v>
      </c>
      <c r="CI277" s="134" t="s">
        <v>5</v>
      </c>
      <c r="CJ277" s="135">
        <v>275</v>
      </c>
      <c r="CK277" s="136">
        <v>285</v>
      </c>
      <c r="CL277" s="128">
        <v>280</v>
      </c>
      <c r="CM277" s="134" t="s">
        <v>5</v>
      </c>
      <c r="CN277" s="135">
        <v>280</v>
      </c>
      <c r="CO277" s="136">
        <v>290</v>
      </c>
      <c r="CP277" s="128">
        <v>285</v>
      </c>
      <c r="CQ277" s="134" t="s">
        <v>5</v>
      </c>
      <c r="CR277" s="135">
        <v>420</v>
      </c>
      <c r="CS277" s="136">
        <v>430</v>
      </c>
      <c r="CT277" s="128">
        <v>425</v>
      </c>
      <c r="CU277" s="134">
        <v>140</v>
      </c>
      <c r="CV277" s="135">
        <v>320</v>
      </c>
      <c r="CW277" s="136">
        <v>330</v>
      </c>
      <c r="CX277" s="128">
        <v>325</v>
      </c>
      <c r="CY277" s="134" t="s">
        <v>5</v>
      </c>
      <c r="CZ277" s="135">
        <v>305</v>
      </c>
      <c r="DA277" s="136">
        <v>315</v>
      </c>
      <c r="DB277" s="128">
        <v>310</v>
      </c>
      <c r="DC277" s="134" t="s">
        <v>5</v>
      </c>
      <c r="DD277" s="135">
        <v>310</v>
      </c>
      <c r="DE277" s="136">
        <v>320</v>
      </c>
      <c r="DF277" s="128">
        <v>315</v>
      </c>
      <c r="DG277" s="134" t="s">
        <v>5</v>
      </c>
      <c r="DH277" s="135">
        <v>455</v>
      </c>
      <c r="DI277" s="136">
        <v>465</v>
      </c>
      <c r="DJ277" s="128">
        <v>460</v>
      </c>
      <c r="DK277" s="134">
        <v>145</v>
      </c>
      <c r="DL277" s="135">
        <v>295</v>
      </c>
      <c r="DM277" s="136">
        <v>305</v>
      </c>
      <c r="DN277" s="128">
        <v>300</v>
      </c>
      <c r="DO277" s="134" t="s">
        <v>5</v>
      </c>
      <c r="DP277" s="135">
        <v>280</v>
      </c>
      <c r="DQ277" s="136">
        <v>290</v>
      </c>
      <c r="DR277" s="128">
        <v>285</v>
      </c>
      <c r="DS277" s="134" t="s">
        <v>5</v>
      </c>
      <c r="DT277" s="135">
        <v>285</v>
      </c>
      <c r="DU277" s="136">
        <v>295</v>
      </c>
      <c r="DV277" s="128">
        <v>290</v>
      </c>
      <c r="DW277" s="134" t="s">
        <v>5</v>
      </c>
      <c r="DX277" s="135">
        <v>465</v>
      </c>
      <c r="DY277" s="136">
        <v>475</v>
      </c>
      <c r="DZ277" s="128">
        <v>470</v>
      </c>
      <c r="EA277" s="134">
        <v>180</v>
      </c>
      <c r="EB277" s="135">
        <v>290</v>
      </c>
      <c r="EC277" s="136">
        <v>300</v>
      </c>
      <c r="ED277" s="128">
        <v>295</v>
      </c>
      <c r="EE277" s="134" t="s">
        <v>5</v>
      </c>
      <c r="EF277" s="135">
        <v>275</v>
      </c>
      <c r="EG277" s="136">
        <v>285</v>
      </c>
      <c r="EH277" s="128">
        <v>280</v>
      </c>
      <c r="EI277" s="134" t="s">
        <v>5</v>
      </c>
      <c r="EJ277" s="135">
        <v>285</v>
      </c>
      <c r="EK277" s="136">
        <v>295</v>
      </c>
      <c r="EL277" s="128">
        <v>290</v>
      </c>
      <c r="EM277" s="134" t="s">
        <v>5</v>
      </c>
      <c r="EN277" s="135">
        <v>400</v>
      </c>
      <c r="EO277" s="136">
        <v>410</v>
      </c>
      <c r="EP277" s="128">
        <v>405</v>
      </c>
      <c r="EQ277" s="134">
        <v>115</v>
      </c>
      <c r="ER277" s="135">
        <v>280</v>
      </c>
      <c r="ES277" s="136">
        <v>290</v>
      </c>
      <c r="ET277" s="128">
        <v>285</v>
      </c>
      <c r="EU277" s="134" t="s">
        <v>5</v>
      </c>
      <c r="EV277" s="135">
        <v>275</v>
      </c>
      <c r="EW277" s="136">
        <v>285</v>
      </c>
      <c r="EX277" s="128">
        <v>280</v>
      </c>
      <c r="EY277" s="134" t="s">
        <v>5</v>
      </c>
      <c r="EZ277" s="135">
        <v>280</v>
      </c>
      <c r="FA277" s="136">
        <v>290</v>
      </c>
      <c r="FB277" s="128">
        <v>285</v>
      </c>
      <c r="FC277" s="134" t="s">
        <v>5</v>
      </c>
      <c r="FD277" s="135">
        <v>250</v>
      </c>
      <c r="FE277" s="136">
        <v>260</v>
      </c>
      <c r="FF277" s="128">
        <v>495</v>
      </c>
      <c r="FG277" s="134" t="s">
        <v>5</v>
      </c>
      <c r="FH277" s="135">
        <v>305</v>
      </c>
      <c r="FI277" s="136">
        <v>315</v>
      </c>
      <c r="FJ277" s="128">
        <v>310</v>
      </c>
      <c r="FK277" s="134" t="s">
        <v>5</v>
      </c>
      <c r="FL277" s="135">
        <v>300</v>
      </c>
      <c r="FM277" s="136">
        <v>310</v>
      </c>
      <c r="FN277" s="128">
        <v>305</v>
      </c>
      <c r="FO277" s="134" t="s">
        <v>5</v>
      </c>
      <c r="FP277" s="135">
        <v>300</v>
      </c>
      <c r="FQ277" s="136">
        <v>310</v>
      </c>
      <c r="FR277" s="128">
        <v>305</v>
      </c>
      <c r="FS277" s="134" t="s">
        <v>5</v>
      </c>
      <c r="FT277" s="135">
        <v>325</v>
      </c>
      <c r="FU277" s="136">
        <v>335</v>
      </c>
      <c r="FV277" s="95">
        <v>330</v>
      </c>
      <c r="FW277" s="134" t="s">
        <v>5</v>
      </c>
      <c r="FX277" s="135">
        <v>270</v>
      </c>
      <c r="FY277" s="136">
        <v>280</v>
      </c>
      <c r="FZ277" s="128">
        <v>275</v>
      </c>
      <c r="GA277" s="134" t="s">
        <v>5</v>
      </c>
      <c r="GB277" s="135">
        <v>320</v>
      </c>
      <c r="GC277" s="136">
        <v>330</v>
      </c>
      <c r="GD277" s="128">
        <v>325</v>
      </c>
      <c r="GE277" s="134" t="s">
        <v>5</v>
      </c>
      <c r="GF277" s="135">
        <v>305</v>
      </c>
      <c r="GG277" s="136">
        <v>315</v>
      </c>
      <c r="GH277" s="128">
        <v>310</v>
      </c>
      <c r="GI277" s="134" t="s">
        <v>5</v>
      </c>
      <c r="GJ277" s="135">
        <v>315</v>
      </c>
      <c r="GK277" s="136">
        <v>325</v>
      </c>
      <c r="GL277" s="128">
        <v>320</v>
      </c>
      <c r="GM277" s="134" t="s">
        <v>5</v>
      </c>
      <c r="GN277" s="135">
        <v>490</v>
      </c>
      <c r="GO277" s="136">
        <v>500</v>
      </c>
      <c r="GP277" s="128">
        <v>495</v>
      </c>
      <c r="GQ277" s="134">
        <v>175</v>
      </c>
      <c r="GR277" s="93"/>
      <c r="GS277" s="93">
        <v>2</v>
      </c>
    </row>
    <row r="278" spans="1:201" ht="15.75" x14ac:dyDescent="0.25">
      <c r="A278">
        <v>3</v>
      </c>
      <c r="B278">
        <v>2015</v>
      </c>
      <c r="C278" s="87">
        <v>42069</v>
      </c>
      <c r="D278" s="149">
        <v>370</v>
      </c>
      <c r="E278" s="136">
        <v>350</v>
      </c>
      <c r="F278" s="128">
        <v>360</v>
      </c>
      <c r="G278" s="134">
        <v>-2.5</v>
      </c>
      <c r="H278" s="135">
        <v>450</v>
      </c>
      <c r="I278" s="136">
        <v>460</v>
      </c>
      <c r="J278" s="128">
        <v>455</v>
      </c>
      <c r="K278" s="134">
        <v>-5</v>
      </c>
      <c r="L278" s="135">
        <v>350</v>
      </c>
      <c r="M278" s="136">
        <v>360</v>
      </c>
      <c r="N278" s="128">
        <v>355</v>
      </c>
      <c r="O278" s="134">
        <v>-10</v>
      </c>
      <c r="P278" s="135">
        <v>335</v>
      </c>
      <c r="Q278" s="136">
        <v>345</v>
      </c>
      <c r="R278" s="128">
        <v>340</v>
      </c>
      <c r="S278" s="134" t="s">
        <v>5</v>
      </c>
      <c r="T278" s="135">
        <v>310</v>
      </c>
      <c r="U278" s="136">
        <v>320</v>
      </c>
      <c r="V278" s="128">
        <v>315</v>
      </c>
      <c r="W278" s="134">
        <v>-5</v>
      </c>
      <c r="X278" s="135">
        <v>300</v>
      </c>
      <c r="Y278" s="136">
        <v>310</v>
      </c>
      <c r="Z278" s="128">
        <v>305</v>
      </c>
      <c r="AA278" s="134">
        <v>-5</v>
      </c>
      <c r="AB278" s="135">
        <v>320</v>
      </c>
      <c r="AC278" s="136">
        <v>330</v>
      </c>
      <c r="AD278" s="128">
        <v>325</v>
      </c>
      <c r="AE278" s="134">
        <v>-5</v>
      </c>
      <c r="AF278" s="135">
        <v>305</v>
      </c>
      <c r="AG278" s="136">
        <v>315</v>
      </c>
      <c r="AH278" s="128">
        <v>310</v>
      </c>
      <c r="AI278" s="134" t="s">
        <v>5</v>
      </c>
      <c r="AJ278" s="135">
        <v>330</v>
      </c>
      <c r="AK278" s="136">
        <v>340</v>
      </c>
      <c r="AL278" s="128">
        <v>335</v>
      </c>
      <c r="AM278" s="134">
        <v>-5</v>
      </c>
      <c r="AN278" s="135">
        <v>325</v>
      </c>
      <c r="AO278" s="136">
        <v>335</v>
      </c>
      <c r="AP278" s="128">
        <v>330</v>
      </c>
      <c r="AQ278" s="134" t="s">
        <v>5</v>
      </c>
      <c r="AR278" s="135">
        <v>345</v>
      </c>
      <c r="AS278" s="136">
        <v>355</v>
      </c>
      <c r="AT278" s="128">
        <v>350</v>
      </c>
      <c r="AU278" s="134">
        <v>-5</v>
      </c>
      <c r="AV278" s="135">
        <v>325</v>
      </c>
      <c r="AW278" s="136">
        <v>335</v>
      </c>
      <c r="AX278" s="128">
        <v>330</v>
      </c>
      <c r="AY278" s="134" t="s">
        <v>5</v>
      </c>
      <c r="AZ278" s="135">
        <v>280</v>
      </c>
      <c r="BA278" s="136">
        <v>290</v>
      </c>
      <c r="BB278" s="128">
        <v>285</v>
      </c>
      <c r="BC278" s="134">
        <v>-5</v>
      </c>
      <c r="BD278" s="135">
        <v>275</v>
      </c>
      <c r="BE278" s="136">
        <v>285</v>
      </c>
      <c r="BF278" s="128">
        <v>280</v>
      </c>
      <c r="BG278" s="134" t="s">
        <v>5</v>
      </c>
      <c r="BH278" s="135">
        <v>310</v>
      </c>
      <c r="BI278" s="136">
        <v>320</v>
      </c>
      <c r="BJ278" s="128">
        <v>315</v>
      </c>
      <c r="BK278" s="134">
        <v>-5</v>
      </c>
      <c r="BL278" s="135">
        <v>275</v>
      </c>
      <c r="BM278" s="136">
        <v>285</v>
      </c>
      <c r="BN278" s="128">
        <v>280</v>
      </c>
      <c r="BO278" s="134">
        <v>-5</v>
      </c>
      <c r="BP278" s="135">
        <v>320</v>
      </c>
      <c r="BQ278" s="136">
        <v>330</v>
      </c>
      <c r="BR278" s="128">
        <v>325</v>
      </c>
      <c r="BS278" s="134">
        <v>-5</v>
      </c>
      <c r="BT278" s="135">
        <v>310</v>
      </c>
      <c r="BU278" s="136">
        <v>320</v>
      </c>
      <c r="BV278" s="128">
        <v>315</v>
      </c>
      <c r="BW278" s="134">
        <v>-5</v>
      </c>
      <c r="BX278" s="135">
        <v>315</v>
      </c>
      <c r="BY278" s="136">
        <v>325</v>
      </c>
      <c r="BZ278" s="128">
        <v>320</v>
      </c>
      <c r="CA278" s="134">
        <v>-5</v>
      </c>
      <c r="CB278" s="135">
        <v>450</v>
      </c>
      <c r="CC278" s="136">
        <v>460</v>
      </c>
      <c r="CD278" s="128">
        <v>455</v>
      </c>
      <c r="CE278" s="134" t="s">
        <v>5</v>
      </c>
      <c r="CF278" s="135">
        <v>275</v>
      </c>
      <c r="CG278" s="136">
        <v>285</v>
      </c>
      <c r="CH278" s="128">
        <v>280</v>
      </c>
      <c r="CI278" s="134">
        <v>-10</v>
      </c>
      <c r="CJ278" s="135">
        <v>270</v>
      </c>
      <c r="CK278" s="136">
        <v>280</v>
      </c>
      <c r="CL278" s="128">
        <v>275</v>
      </c>
      <c r="CM278" s="134">
        <v>-5</v>
      </c>
      <c r="CN278" s="135">
        <v>275</v>
      </c>
      <c r="CO278" s="136">
        <v>285</v>
      </c>
      <c r="CP278" s="128">
        <v>280</v>
      </c>
      <c r="CQ278" s="134">
        <v>-5</v>
      </c>
      <c r="CR278" s="135">
        <v>420</v>
      </c>
      <c r="CS278" s="136">
        <v>430</v>
      </c>
      <c r="CT278" s="128">
        <v>425</v>
      </c>
      <c r="CU278" s="134" t="s">
        <v>5</v>
      </c>
      <c r="CV278" s="135">
        <v>305</v>
      </c>
      <c r="CW278" s="136">
        <v>315</v>
      </c>
      <c r="CX278" s="128">
        <v>310</v>
      </c>
      <c r="CY278" s="134">
        <v>-15</v>
      </c>
      <c r="CZ278" s="135">
        <v>305</v>
      </c>
      <c r="DA278" s="136">
        <v>315</v>
      </c>
      <c r="DB278" s="128">
        <v>310</v>
      </c>
      <c r="DC278" s="134" t="s">
        <v>5</v>
      </c>
      <c r="DD278" s="135">
        <v>305</v>
      </c>
      <c r="DE278" s="136">
        <v>315</v>
      </c>
      <c r="DF278" s="128">
        <v>310</v>
      </c>
      <c r="DG278" s="134">
        <v>-5</v>
      </c>
      <c r="DH278" s="135">
        <v>455</v>
      </c>
      <c r="DI278" s="136">
        <v>465</v>
      </c>
      <c r="DJ278" s="128">
        <v>460</v>
      </c>
      <c r="DK278" s="134" t="s">
        <v>5</v>
      </c>
      <c r="DL278" s="135">
        <v>280</v>
      </c>
      <c r="DM278" s="136">
        <v>290</v>
      </c>
      <c r="DN278" s="128">
        <v>285</v>
      </c>
      <c r="DO278" s="134">
        <v>-15</v>
      </c>
      <c r="DP278" s="135">
        <v>280</v>
      </c>
      <c r="DQ278" s="136">
        <v>290</v>
      </c>
      <c r="DR278" s="128">
        <v>285</v>
      </c>
      <c r="DS278" s="134" t="s">
        <v>5</v>
      </c>
      <c r="DT278" s="135">
        <v>280</v>
      </c>
      <c r="DU278" s="136">
        <v>290</v>
      </c>
      <c r="DV278" s="128">
        <v>285</v>
      </c>
      <c r="DW278" s="134">
        <v>-5</v>
      </c>
      <c r="DX278" s="135">
        <v>465</v>
      </c>
      <c r="DY278" s="136">
        <v>475</v>
      </c>
      <c r="DZ278" s="128">
        <v>470</v>
      </c>
      <c r="EA278" s="134" t="s">
        <v>5</v>
      </c>
      <c r="EB278" s="135">
        <v>280</v>
      </c>
      <c r="EC278" s="136">
        <v>290</v>
      </c>
      <c r="ED278" s="128">
        <v>285</v>
      </c>
      <c r="EE278" s="134">
        <v>-10</v>
      </c>
      <c r="EF278" s="135">
        <v>275</v>
      </c>
      <c r="EG278" s="136">
        <v>285</v>
      </c>
      <c r="EH278" s="128">
        <v>280</v>
      </c>
      <c r="EI278" s="134" t="s">
        <v>5</v>
      </c>
      <c r="EJ278" s="135">
        <v>275</v>
      </c>
      <c r="EK278" s="136">
        <v>285</v>
      </c>
      <c r="EL278" s="128">
        <v>280</v>
      </c>
      <c r="EM278" s="134">
        <v>-10</v>
      </c>
      <c r="EN278" s="135">
        <v>400</v>
      </c>
      <c r="EO278" s="136">
        <v>410</v>
      </c>
      <c r="EP278" s="128">
        <v>405</v>
      </c>
      <c r="EQ278" s="134" t="s">
        <v>5</v>
      </c>
      <c r="ER278" s="135">
        <v>270</v>
      </c>
      <c r="ES278" s="136">
        <v>280</v>
      </c>
      <c r="ET278" s="128">
        <v>275</v>
      </c>
      <c r="EU278" s="134">
        <v>-10</v>
      </c>
      <c r="EV278" s="135">
        <v>275</v>
      </c>
      <c r="EW278" s="136">
        <v>285</v>
      </c>
      <c r="EX278" s="128">
        <v>280</v>
      </c>
      <c r="EY278" s="134" t="s">
        <v>5</v>
      </c>
      <c r="EZ278" s="135">
        <v>275</v>
      </c>
      <c r="FA278" s="136">
        <v>285</v>
      </c>
      <c r="FB278" s="128">
        <v>280</v>
      </c>
      <c r="FC278" s="134">
        <v>-5</v>
      </c>
      <c r="FD278" s="135">
        <v>490</v>
      </c>
      <c r="FE278" s="136">
        <v>500</v>
      </c>
      <c r="FF278" s="128">
        <v>495</v>
      </c>
      <c r="FG278" s="134" t="s">
        <v>5</v>
      </c>
      <c r="FH278" s="135">
        <v>300</v>
      </c>
      <c r="FI278" s="136">
        <v>310</v>
      </c>
      <c r="FJ278" s="128">
        <v>305</v>
      </c>
      <c r="FK278" s="134">
        <v>-5</v>
      </c>
      <c r="FL278" s="135">
        <v>295</v>
      </c>
      <c r="FM278" s="136">
        <v>305</v>
      </c>
      <c r="FN278" s="128">
        <v>300</v>
      </c>
      <c r="FO278" s="134">
        <v>-5</v>
      </c>
      <c r="FP278" s="135">
        <v>295</v>
      </c>
      <c r="FQ278" s="136">
        <v>305</v>
      </c>
      <c r="FR278" s="128">
        <v>300</v>
      </c>
      <c r="FS278" s="134">
        <v>-5</v>
      </c>
      <c r="FT278" s="135">
        <v>320</v>
      </c>
      <c r="FU278" s="136">
        <v>330</v>
      </c>
      <c r="FV278" s="95">
        <v>325</v>
      </c>
      <c r="FW278" s="134">
        <v>-5</v>
      </c>
      <c r="FX278" s="135">
        <v>265</v>
      </c>
      <c r="FY278" s="136">
        <v>275</v>
      </c>
      <c r="FZ278" s="128">
        <v>270</v>
      </c>
      <c r="GA278" s="134">
        <v>-5</v>
      </c>
      <c r="GB278" s="135">
        <v>310</v>
      </c>
      <c r="GC278" s="136">
        <v>320</v>
      </c>
      <c r="GD278" s="128">
        <v>315</v>
      </c>
      <c r="GE278" s="134">
        <v>-10</v>
      </c>
      <c r="GF278" s="135">
        <v>305</v>
      </c>
      <c r="GG278" s="136">
        <v>315</v>
      </c>
      <c r="GH278" s="128">
        <v>310</v>
      </c>
      <c r="GI278" s="134" t="s">
        <v>5</v>
      </c>
      <c r="GJ278" s="135">
        <v>305</v>
      </c>
      <c r="GK278" s="136">
        <v>315</v>
      </c>
      <c r="GL278" s="128">
        <v>310</v>
      </c>
      <c r="GM278" s="134">
        <v>-10</v>
      </c>
      <c r="GN278" s="135">
        <v>490</v>
      </c>
      <c r="GO278" s="136">
        <v>500</v>
      </c>
      <c r="GP278" s="128">
        <v>495</v>
      </c>
      <c r="GQ278" s="134" t="s">
        <v>5</v>
      </c>
      <c r="GR278" s="93"/>
      <c r="GS278" s="93">
        <v>3</v>
      </c>
    </row>
    <row r="279" spans="1:201" ht="15.75" x14ac:dyDescent="0.25">
      <c r="A279">
        <v>3</v>
      </c>
      <c r="B279">
        <v>2015</v>
      </c>
      <c r="C279" s="87">
        <v>42076</v>
      </c>
      <c r="D279" s="149">
        <v>370</v>
      </c>
      <c r="E279" s="136">
        <v>345</v>
      </c>
      <c r="F279" s="128">
        <v>357.5</v>
      </c>
      <c r="G279" s="134">
        <v>-2.5</v>
      </c>
      <c r="H279" s="135">
        <v>455</v>
      </c>
      <c r="I279" s="136">
        <v>465</v>
      </c>
      <c r="J279" s="128">
        <v>460</v>
      </c>
      <c r="K279" s="134">
        <v>5</v>
      </c>
      <c r="L279" s="135">
        <v>355</v>
      </c>
      <c r="M279" s="136">
        <v>365</v>
      </c>
      <c r="N279" s="128">
        <v>360</v>
      </c>
      <c r="O279" s="134">
        <v>5</v>
      </c>
      <c r="P279" s="135">
        <v>340</v>
      </c>
      <c r="Q279" s="136">
        <v>350</v>
      </c>
      <c r="R279" s="128">
        <v>345</v>
      </c>
      <c r="S279" s="134">
        <v>5</v>
      </c>
      <c r="T279" s="135">
        <v>310</v>
      </c>
      <c r="U279" s="136">
        <v>320</v>
      </c>
      <c r="V279" s="128">
        <v>315</v>
      </c>
      <c r="W279" s="134" t="s">
        <v>5</v>
      </c>
      <c r="X279" s="135">
        <v>305</v>
      </c>
      <c r="Y279" s="136">
        <v>315</v>
      </c>
      <c r="Z279" s="128">
        <v>310</v>
      </c>
      <c r="AA279" s="134">
        <v>5</v>
      </c>
      <c r="AB279" s="135">
        <v>330</v>
      </c>
      <c r="AC279" s="136">
        <v>340</v>
      </c>
      <c r="AD279" s="128">
        <v>335</v>
      </c>
      <c r="AE279" s="134">
        <v>10</v>
      </c>
      <c r="AF279" s="135">
        <v>315</v>
      </c>
      <c r="AG279" s="136">
        <v>325</v>
      </c>
      <c r="AH279" s="128">
        <v>320</v>
      </c>
      <c r="AI279" s="134">
        <v>10</v>
      </c>
      <c r="AJ279" s="135">
        <v>330</v>
      </c>
      <c r="AK279" s="136">
        <v>340</v>
      </c>
      <c r="AL279" s="128">
        <v>335</v>
      </c>
      <c r="AM279" s="134" t="s">
        <v>5</v>
      </c>
      <c r="AN279" s="135">
        <v>325</v>
      </c>
      <c r="AO279" s="136">
        <v>335</v>
      </c>
      <c r="AP279" s="128">
        <v>330</v>
      </c>
      <c r="AQ279" s="134" t="s">
        <v>5</v>
      </c>
      <c r="AR279" s="135">
        <v>350</v>
      </c>
      <c r="AS279" s="136">
        <v>360</v>
      </c>
      <c r="AT279" s="128">
        <v>355</v>
      </c>
      <c r="AU279" s="134">
        <v>5</v>
      </c>
      <c r="AV279" s="135">
        <v>335</v>
      </c>
      <c r="AW279" s="136">
        <v>345</v>
      </c>
      <c r="AX279" s="128">
        <v>340</v>
      </c>
      <c r="AY279" s="134">
        <v>10</v>
      </c>
      <c r="AZ279" s="135">
        <v>280</v>
      </c>
      <c r="BA279" s="136">
        <v>290</v>
      </c>
      <c r="BB279" s="128">
        <v>285</v>
      </c>
      <c r="BC279" s="134" t="s">
        <v>5</v>
      </c>
      <c r="BD279" s="135">
        <v>275</v>
      </c>
      <c r="BE279" s="136">
        <v>285</v>
      </c>
      <c r="BF279" s="128">
        <v>280</v>
      </c>
      <c r="BG279" s="134" t="s">
        <v>5</v>
      </c>
      <c r="BH279" s="135">
        <v>310</v>
      </c>
      <c r="BI279" s="136">
        <v>320</v>
      </c>
      <c r="BJ279" s="128">
        <v>315</v>
      </c>
      <c r="BK279" s="134" t="s">
        <v>5</v>
      </c>
      <c r="BL279" s="135">
        <v>275</v>
      </c>
      <c r="BM279" s="136">
        <v>285</v>
      </c>
      <c r="BN279" s="128">
        <v>280</v>
      </c>
      <c r="BO279" s="134" t="s">
        <v>5</v>
      </c>
      <c r="BP279" s="135">
        <v>320</v>
      </c>
      <c r="BQ279" s="136">
        <v>330</v>
      </c>
      <c r="BR279" s="128">
        <v>325</v>
      </c>
      <c r="BS279" s="134" t="s">
        <v>5</v>
      </c>
      <c r="BT279" s="135">
        <v>310</v>
      </c>
      <c r="BU279" s="136">
        <v>320</v>
      </c>
      <c r="BV279" s="128">
        <v>315</v>
      </c>
      <c r="BW279" s="134" t="s">
        <v>5</v>
      </c>
      <c r="BX279" s="135">
        <v>315</v>
      </c>
      <c r="BY279" s="136">
        <v>325</v>
      </c>
      <c r="BZ279" s="128">
        <v>320</v>
      </c>
      <c r="CA279" s="134" t="s">
        <v>5</v>
      </c>
      <c r="CB279" s="135">
        <v>450</v>
      </c>
      <c r="CC279" s="136">
        <v>460</v>
      </c>
      <c r="CD279" s="128">
        <v>455</v>
      </c>
      <c r="CE279" s="134" t="s">
        <v>5</v>
      </c>
      <c r="CF279" s="135">
        <v>285</v>
      </c>
      <c r="CG279" s="136">
        <v>295</v>
      </c>
      <c r="CH279" s="128">
        <v>290</v>
      </c>
      <c r="CI279" s="134">
        <v>10</v>
      </c>
      <c r="CJ279" s="135">
        <v>280</v>
      </c>
      <c r="CK279" s="136">
        <v>290</v>
      </c>
      <c r="CL279" s="128">
        <v>285</v>
      </c>
      <c r="CM279" s="134">
        <v>10</v>
      </c>
      <c r="CN279" s="135">
        <v>285</v>
      </c>
      <c r="CO279" s="136">
        <v>295</v>
      </c>
      <c r="CP279" s="128">
        <v>290</v>
      </c>
      <c r="CQ279" s="134">
        <v>10</v>
      </c>
      <c r="CR279" s="135">
        <v>420</v>
      </c>
      <c r="CS279" s="136">
        <v>430</v>
      </c>
      <c r="CT279" s="128">
        <v>425</v>
      </c>
      <c r="CU279" s="134" t="s">
        <v>5</v>
      </c>
      <c r="CV279" s="135">
        <v>315</v>
      </c>
      <c r="CW279" s="136">
        <v>325</v>
      </c>
      <c r="CX279" s="128">
        <v>320</v>
      </c>
      <c r="CY279" s="134">
        <v>10</v>
      </c>
      <c r="CZ279" s="135">
        <v>305</v>
      </c>
      <c r="DA279" s="136">
        <v>315</v>
      </c>
      <c r="DB279" s="128">
        <v>310</v>
      </c>
      <c r="DC279" s="134" t="s">
        <v>5</v>
      </c>
      <c r="DD279" s="135">
        <v>310</v>
      </c>
      <c r="DE279" s="136">
        <v>320</v>
      </c>
      <c r="DF279" s="128">
        <v>315</v>
      </c>
      <c r="DG279" s="134">
        <v>5</v>
      </c>
      <c r="DH279" s="135">
        <v>455</v>
      </c>
      <c r="DI279" s="136">
        <v>465</v>
      </c>
      <c r="DJ279" s="128">
        <v>460</v>
      </c>
      <c r="DK279" s="134" t="s">
        <v>5</v>
      </c>
      <c r="DL279" s="135">
        <v>290</v>
      </c>
      <c r="DM279" s="136">
        <v>300</v>
      </c>
      <c r="DN279" s="128">
        <v>295</v>
      </c>
      <c r="DO279" s="134">
        <v>10</v>
      </c>
      <c r="DP279" s="135">
        <v>285</v>
      </c>
      <c r="DQ279" s="136">
        <v>295</v>
      </c>
      <c r="DR279" s="128">
        <v>290</v>
      </c>
      <c r="DS279" s="134">
        <v>5</v>
      </c>
      <c r="DT279" s="135">
        <v>290</v>
      </c>
      <c r="DU279" s="136">
        <v>300</v>
      </c>
      <c r="DV279" s="128">
        <v>295</v>
      </c>
      <c r="DW279" s="134">
        <v>10</v>
      </c>
      <c r="DX279" s="135">
        <v>465</v>
      </c>
      <c r="DY279" s="136">
        <v>475</v>
      </c>
      <c r="DZ279" s="128">
        <v>470</v>
      </c>
      <c r="EA279" s="134" t="s">
        <v>5</v>
      </c>
      <c r="EB279" s="135">
        <v>285</v>
      </c>
      <c r="EC279" s="136">
        <v>295</v>
      </c>
      <c r="ED279" s="128">
        <v>290</v>
      </c>
      <c r="EE279" s="134">
        <v>5</v>
      </c>
      <c r="EF279" s="135">
        <v>280</v>
      </c>
      <c r="EG279" s="136">
        <v>290</v>
      </c>
      <c r="EH279" s="128">
        <v>285</v>
      </c>
      <c r="EI279" s="134">
        <v>5</v>
      </c>
      <c r="EJ279" s="135">
        <v>285</v>
      </c>
      <c r="EK279" s="136">
        <v>295</v>
      </c>
      <c r="EL279" s="128">
        <v>290</v>
      </c>
      <c r="EM279" s="134">
        <v>10</v>
      </c>
      <c r="EN279" s="135">
        <v>400</v>
      </c>
      <c r="EO279" s="136">
        <v>410</v>
      </c>
      <c r="EP279" s="128">
        <v>405</v>
      </c>
      <c r="EQ279" s="134" t="s">
        <v>5</v>
      </c>
      <c r="ER279" s="135">
        <v>270</v>
      </c>
      <c r="ES279" s="136">
        <v>280</v>
      </c>
      <c r="ET279" s="128">
        <v>275</v>
      </c>
      <c r="EU279" s="134" t="s">
        <v>5</v>
      </c>
      <c r="EV279" s="135">
        <v>280</v>
      </c>
      <c r="EW279" s="136">
        <v>290</v>
      </c>
      <c r="EX279" s="128">
        <v>285</v>
      </c>
      <c r="EY279" s="134">
        <v>5</v>
      </c>
      <c r="EZ279" s="135">
        <v>275</v>
      </c>
      <c r="FA279" s="136">
        <v>285</v>
      </c>
      <c r="FB279" s="128">
        <v>280</v>
      </c>
      <c r="FC279" s="134" t="s">
        <v>5</v>
      </c>
      <c r="FD279" s="135">
        <v>490</v>
      </c>
      <c r="FE279" s="136">
        <v>500</v>
      </c>
      <c r="FF279" s="128">
        <v>495</v>
      </c>
      <c r="FG279" s="134" t="s">
        <v>5</v>
      </c>
      <c r="FH279" s="135">
        <v>295</v>
      </c>
      <c r="FI279" s="136">
        <v>305</v>
      </c>
      <c r="FJ279" s="128">
        <v>300</v>
      </c>
      <c r="FK279" s="134">
        <v>-5</v>
      </c>
      <c r="FL279" s="135">
        <v>295</v>
      </c>
      <c r="FM279" s="136">
        <v>305</v>
      </c>
      <c r="FN279" s="128">
        <v>300</v>
      </c>
      <c r="FO279" s="134" t="s">
        <v>5</v>
      </c>
      <c r="FP279" s="135">
        <v>295</v>
      </c>
      <c r="FQ279" s="136">
        <v>305</v>
      </c>
      <c r="FR279" s="128">
        <v>300</v>
      </c>
      <c r="FS279" s="134" t="s">
        <v>5</v>
      </c>
      <c r="FT279" s="135">
        <v>320</v>
      </c>
      <c r="FU279" s="136">
        <v>330</v>
      </c>
      <c r="FV279" s="95">
        <v>325</v>
      </c>
      <c r="FW279" s="134" t="s">
        <v>5</v>
      </c>
      <c r="FX279" s="135">
        <v>265</v>
      </c>
      <c r="FY279" s="136">
        <v>275</v>
      </c>
      <c r="FZ279" s="128">
        <v>270</v>
      </c>
      <c r="GA279" s="134" t="s">
        <v>5</v>
      </c>
      <c r="GB279" s="135">
        <v>315</v>
      </c>
      <c r="GC279" s="136">
        <v>325</v>
      </c>
      <c r="GD279" s="128">
        <v>320</v>
      </c>
      <c r="GE279" s="134">
        <v>5</v>
      </c>
      <c r="GF279" s="135">
        <v>310</v>
      </c>
      <c r="GG279" s="136">
        <v>320</v>
      </c>
      <c r="GH279" s="128">
        <v>315</v>
      </c>
      <c r="GI279" s="134">
        <v>5</v>
      </c>
      <c r="GJ279" s="135">
        <v>310</v>
      </c>
      <c r="GK279" s="136">
        <v>320</v>
      </c>
      <c r="GL279" s="128">
        <v>315</v>
      </c>
      <c r="GM279" s="134">
        <v>5</v>
      </c>
      <c r="GN279" s="135">
        <v>490</v>
      </c>
      <c r="GO279" s="136">
        <v>500</v>
      </c>
      <c r="GP279" s="128">
        <v>495</v>
      </c>
      <c r="GQ279" s="134" t="s">
        <v>5</v>
      </c>
      <c r="GR279" s="93"/>
      <c r="GS279" s="93">
        <v>3</v>
      </c>
    </row>
    <row r="280" spans="1:201" ht="15.75" x14ac:dyDescent="0.25">
      <c r="A280">
        <v>3</v>
      </c>
      <c r="B280">
        <v>2015</v>
      </c>
      <c r="C280" s="87">
        <v>42083</v>
      </c>
      <c r="D280" s="149">
        <v>345</v>
      </c>
      <c r="E280" s="136">
        <v>355</v>
      </c>
      <c r="F280" s="128">
        <v>350</v>
      </c>
      <c r="G280" s="134">
        <v>-7.5</v>
      </c>
      <c r="H280" s="135">
        <v>460</v>
      </c>
      <c r="I280" s="136">
        <v>470</v>
      </c>
      <c r="J280" s="128">
        <v>465</v>
      </c>
      <c r="K280" s="134">
        <v>5</v>
      </c>
      <c r="L280" s="135">
        <v>360</v>
      </c>
      <c r="M280" s="136">
        <v>370</v>
      </c>
      <c r="N280" s="128">
        <v>365</v>
      </c>
      <c r="O280" s="134">
        <v>5</v>
      </c>
      <c r="P280" s="135">
        <v>350</v>
      </c>
      <c r="Q280" s="136">
        <v>360</v>
      </c>
      <c r="R280" s="128">
        <v>355</v>
      </c>
      <c r="S280" s="134">
        <v>10</v>
      </c>
      <c r="T280" s="135">
        <v>315</v>
      </c>
      <c r="U280" s="136">
        <v>325</v>
      </c>
      <c r="V280" s="128">
        <v>320</v>
      </c>
      <c r="W280" s="134">
        <v>5</v>
      </c>
      <c r="X280" s="135">
        <v>310</v>
      </c>
      <c r="Y280" s="136">
        <v>320</v>
      </c>
      <c r="Z280" s="128">
        <v>315</v>
      </c>
      <c r="AA280" s="134">
        <v>5</v>
      </c>
      <c r="AB280" s="135">
        <v>330</v>
      </c>
      <c r="AC280" s="136">
        <v>340</v>
      </c>
      <c r="AD280" s="128">
        <v>335</v>
      </c>
      <c r="AE280" s="134" t="s">
        <v>5</v>
      </c>
      <c r="AF280" s="135">
        <v>325</v>
      </c>
      <c r="AG280" s="136">
        <v>335</v>
      </c>
      <c r="AH280" s="128">
        <v>330</v>
      </c>
      <c r="AI280" s="134">
        <v>10</v>
      </c>
      <c r="AJ280" s="135">
        <v>335</v>
      </c>
      <c r="AK280" s="136">
        <v>345</v>
      </c>
      <c r="AL280" s="128">
        <v>340</v>
      </c>
      <c r="AM280" s="134">
        <v>5</v>
      </c>
      <c r="AN280" s="135">
        <v>330</v>
      </c>
      <c r="AO280" s="136">
        <v>340</v>
      </c>
      <c r="AP280" s="128">
        <v>335</v>
      </c>
      <c r="AQ280" s="134">
        <v>5</v>
      </c>
      <c r="AR280" s="135">
        <v>355</v>
      </c>
      <c r="AS280" s="136">
        <v>365</v>
      </c>
      <c r="AT280" s="128">
        <v>360</v>
      </c>
      <c r="AU280" s="134">
        <v>5</v>
      </c>
      <c r="AV280" s="135">
        <v>340</v>
      </c>
      <c r="AW280" s="136">
        <v>350</v>
      </c>
      <c r="AX280" s="128">
        <v>345</v>
      </c>
      <c r="AY280" s="134">
        <v>5</v>
      </c>
      <c r="AZ280" s="135">
        <v>285</v>
      </c>
      <c r="BA280" s="136">
        <v>295</v>
      </c>
      <c r="BB280" s="128">
        <v>290</v>
      </c>
      <c r="BC280" s="134">
        <v>5</v>
      </c>
      <c r="BD280" s="135">
        <v>280</v>
      </c>
      <c r="BE280" s="136">
        <v>290</v>
      </c>
      <c r="BF280" s="128">
        <v>285</v>
      </c>
      <c r="BG280" s="134">
        <v>5</v>
      </c>
      <c r="BH280" s="135">
        <v>315</v>
      </c>
      <c r="BI280" s="136">
        <v>325</v>
      </c>
      <c r="BJ280" s="128">
        <v>320</v>
      </c>
      <c r="BK280" s="134">
        <v>5</v>
      </c>
      <c r="BL280" s="135">
        <v>280</v>
      </c>
      <c r="BM280" s="136">
        <v>290</v>
      </c>
      <c r="BN280" s="128">
        <v>285</v>
      </c>
      <c r="BO280" s="134">
        <v>5</v>
      </c>
      <c r="BP280" s="135">
        <v>325</v>
      </c>
      <c r="BQ280" s="136">
        <v>335</v>
      </c>
      <c r="BR280" s="128">
        <v>330</v>
      </c>
      <c r="BS280" s="134">
        <v>5</v>
      </c>
      <c r="BT280" s="135">
        <v>320</v>
      </c>
      <c r="BU280" s="136">
        <v>330</v>
      </c>
      <c r="BV280" s="128">
        <v>325</v>
      </c>
      <c r="BW280" s="134">
        <v>10</v>
      </c>
      <c r="BX280" s="135">
        <v>320</v>
      </c>
      <c r="BY280" s="136">
        <v>330</v>
      </c>
      <c r="BZ280" s="128">
        <v>325</v>
      </c>
      <c r="CA280" s="134">
        <v>5</v>
      </c>
      <c r="CB280" s="135">
        <v>450</v>
      </c>
      <c r="CC280" s="136">
        <v>460</v>
      </c>
      <c r="CD280" s="128">
        <v>455</v>
      </c>
      <c r="CE280" s="134" t="s">
        <v>5</v>
      </c>
      <c r="CF280" s="135">
        <v>290</v>
      </c>
      <c r="CG280" s="136">
        <v>300</v>
      </c>
      <c r="CH280" s="128">
        <v>295</v>
      </c>
      <c r="CI280" s="134">
        <v>5</v>
      </c>
      <c r="CJ280" s="135">
        <v>285</v>
      </c>
      <c r="CK280" s="136">
        <v>295</v>
      </c>
      <c r="CL280" s="128">
        <v>290</v>
      </c>
      <c r="CM280" s="134">
        <v>5</v>
      </c>
      <c r="CN280" s="135">
        <v>290</v>
      </c>
      <c r="CO280" s="136">
        <v>300</v>
      </c>
      <c r="CP280" s="128">
        <v>295</v>
      </c>
      <c r="CQ280" s="134">
        <v>5</v>
      </c>
      <c r="CR280" s="135">
        <v>420</v>
      </c>
      <c r="CS280" s="136">
        <v>430</v>
      </c>
      <c r="CT280" s="128">
        <v>425</v>
      </c>
      <c r="CU280" s="134" t="s">
        <v>5</v>
      </c>
      <c r="CV280" s="135">
        <v>310</v>
      </c>
      <c r="CW280" s="136">
        <v>320</v>
      </c>
      <c r="CX280" s="128">
        <v>315</v>
      </c>
      <c r="CY280" s="134">
        <v>-5</v>
      </c>
      <c r="CZ280" s="135">
        <v>305</v>
      </c>
      <c r="DA280" s="136">
        <v>315</v>
      </c>
      <c r="DB280" s="128">
        <v>310</v>
      </c>
      <c r="DC280" s="134" t="s">
        <v>5</v>
      </c>
      <c r="DD280" s="135">
        <v>310</v>
      </c>
      <c r="DE280" s="136">
        <v>320</v>
      </c>
      <c r="DF280" s="128">
        <v>315</v>
      </c>
      <c r="DG280" s="134" t="s">
        <v>5</v>
      </c>
      <c r="DH280" s="135">
        <v>455</v>
      </c>
      <c r="DI280" s="136">
        <v>465</v>
      </c>
      <c r="DJ280" s="128">
        <v>460</v>
      </c>
      <c r="DK280" s="134" t="s">
        <v>5</v>
      </c>
      <c r="DL280" s="135">
        <v>295</v>
      </c>
      <c r="DM280" s="136">
        <v>305</v>
      </c>
      <c r="DN280" s="128">
        <v>300</v>
      </c>
      <c r="DO280" s="134">
        <v>5</v>
      </c>
      <c r="DP280" s="135">
        <v>290</v>
      </c>
      <c r="DQ280" s="136">
        <v>300</v>
      </c>
      <c r="DR280" s="128">
        <v>295</v>
      </c>
      <c r="DS280" s="134">
        <v>5</v>
      </c>
      <c r="DT280" s="135">
        <v>295</v>
      </c>
      <c r="DU280" s="136">
        <v>305</v>
      </c>
      <c r="DV280" s="128">
        <v>300</v>
      </c>
      <c r="DW280" s="134">
        <v>5</v>
      </c>
      <c r="DX280" s="135">
        <v>465</v>
      </c>
      <c r="DY280" s="136">
        <v>475</v>
      </c>
      <c r="DZ280" s="128">
        <v>470</v>
      </c>
      <c r="EA280" s="134" t="s">
        <v>5</v>
      </c>
      <c r="EB280" s="135">
        <v>290</v>
      </c>
      <c r="EC280" s="136">
        <v>300</v>
      </c>
      <c r="ED280" s="128">
        <v>295</v>
      </c>
      <c r="EE280" s="134">
        <v>5</v>
      </c>
      <c r="EF280" s="135">
        <v>285</v>
      </c>
      <c r="EG280" s="136">
        <v>295</v>
      </c>
      <c r="EH280" s="128">
        <v>290</v>
      </c>
      <c r="EI280" s="134">
        <v>5</v>
      </c>
      <c r="EJ280" s="135">
        <v>290</v>
      </c>
      <c r="EK280" s="136">
        <v>300</v>
      </c>
      <c r="EL280" s="128">
        <v>295</v>
      </c>
      <c r="EM280" s="134">
        <v>5</v>
      </c>
      <c r="EN280" s="135">
        <v>400</v>
      </c>
      <c r="EO280" s="136">
        <v>410</v>
      </c>
      <c r="EP280" s="128">
        <v>405</v>
      </c>
      <c r="EQ280" s="134" t="s">
        <v>5</v>
      </c>
      <c r="ER280" s="135">
        <v>275</v>
      </c>
      <c r="ES280" s="136">
        <v>285</v>
      </c>
      <c r="ET280" s="128">
        <v>280</v>
      </c>
      <c r="EU280" s="134">
        <v>5</v>
      </c>
      <c r="EV280" s="135">
        <v>280</v>
      </c>
      <c r="EW280" s="136">
        <v>290</v>
      </c>
      <c r="EX280" s="128">
        <v>285</v>
      </c>
      <c r="EY280" s="134" t="s">
        <v>5</v>
      </c>
      <c r="EZ280" s="135">
        <v>275</v>
      </c>
      <c r="FA280" s="136">
        <v>285</v>
      </c>
      <c r="FB280" s="128">
        <v>280</v>
      </c>
      <c r="FC280" s="134" t="s">
        <v>5</v>
      </c>
      <c r="FD280" s="135">
        <v>490</v>
      </c>
      <c r="FE280" s="136">
        <v>500</v>
      </c>
      <c r="FF280" s="128">
        <v>495</v>
      </c>
      <c r="FG280" s="134" t="s">
        <v>5</v>
      </c>
      <c r="FH280" s="135">
        <v>295</v>
      </c>
      <c r="FI280" s="136">
        <v>305</v>
      </c>
      <c r="FJ280" s="128">
        <v>300</v>
      </c>
      <c r="FK280" s="134" t="s">
        <v>5</v>
      </c>
      <c r="FL280" s="135">
        <v>295</v>
      </c>
      <c r="FM280" s="136">
        <v>305</v>
      </c>
      <c r="FN280" s="128">
        <v>300</v>
      </c>
      <c r="FO280" s="134" t="s">
        <v>5</v>
      </c>
      <c r="FP280" s="135">
        <v>295</v>
      </c>
      <c r="FQ280" s="136">
        <v>305</v>
      </c>
      <c r="FR280" s="128">
        <v>300</v>
      </c>
      <c r="FS280" s="134" t="s">
        <v>5</v>
      </c>
      <c r="FT280" s="135">
        <v>320</v>
      </c>
      <c r="FU280" s="136">
        <v>330</v>
      </c>
      <c r="FV280" s="95">
        <v>325</v>
      </c>
      <c r="FW280" s="134" t="s">
        <v>5</v>
      </c>
      <c r="FX280" s="135">
        <v>265</v>
      </c>
      <c r="FY280" s="136">
        <v>275</v>
      </c>
      <c r="FZ280" s="128">
        <v>270</v>
      </c>
      <c r="GA280" s="134" t="s">
        <v>5</v>
      </c>
      <c r="GB280" s="135">
        <v>320</v>
      </c>
      <c r="GC280" s="136">
        <v>330</v>
      </c>
      <c r="GD280" s="128">
        <v>325</v>
      </c>
      <c r="GE280" s="134">
        <v>5</v>
      </c>
      <c r="GF280" s="135">
        <v>315</v>
      </c>
      <c r="GG280" s="136">
        <v>325</v>
      </c>
      <c r="GH280" s="128">
        <v>320</v>
      </c>
      <c r="GI280" s="134">
        <v>5</v>
      </c>
      <c r="GJ280" s="135">
        <v>315</v>
      </c>
      <c r="GK280" s="136">
        <v>325</v>
      </c>
      <c r="GL280" s="128">
        <v>320</v>
      </c>
      <c r="GM280" s="134">
        <v>5</v>
      </c>
      <c r="GN280" s="135">
        <v>490</v>
      </c>
      <c r="GO280" s="136">
        <v>500</v>
      </c>
      <c r="GP280" s="128">
        <v>495</v>
      </c>
      <c r="GQ280" s="134" t="s">
        <v>5</v>
      </c>
      <c r="GR280" s="93"/>
      <c r="GS280" s="93">
        <v>3</v>
      </c>
    </row>
    <row r="281" spans="1:201" ht="15.75" x14ac:dyDescent="0.25">
      <c r="A281">
        <v>3</v>
      </c>
      <c r="B281">
        <v>2015</v>
      </c>
      <c r="C281" s="87">
        <v>42090</v>
      </c>
      <c r="D281" s="96">
        <v>350</v>
      </c>
      <c r="E281" s="96">
        <v>360</v>
      </c>
      <c r="F281" s="96">
        <v>355</v>
      </c>
      <c r="G281" s="103"/>
      <c r="H281" s="113">
        <v>465</v>
      </c>
      <c r="I281" s="96">
        <v>475</v>
      </c>
      <c r="J281" s="96">
        <v>470</v>
      </c>
      <c r="K281" s="103"/>
      <c r="L281" s="113">
        <v>365</v>
      </c>
      <c r="M281" s="96">
        <v>375</v>
      </c>
      <c r="N281" s="96">
        <v>370</v>
      </c>
      <c r="O281" s="103"/>
      <c r="P281" s="113">
        <v>350</v>
      </c>
      <c r="Q281" s="96">
        <v>360</v>
      </c>
      <c r="R281" s="96">
        <v>355</v>
      </c>
      <c r="S281" s="103"/>
      <c r="T281" s="113">
        <v>322.5</v>
      </c>
      <c r="U281" s="96">
        <v>332.5</v>
      </c>
      <c r="V281" s="96">
        <v>327.5</v>
      </c>
      <c r="W281" s="103"/>
      <c r="X281" s="113">
        <v>315</v>
      </c>
      <c r="Y281" s="96">
        <v>325</v>
      </c>
      <c r="Z281" s="96">
        <v>320</v>
      </c>
      <c r="AA281" s="103"/>
      <c r="AB281" s="113">
        <v>335</v>
      </c>
      <c r="AC281" s="96">
        <v>345</v>
      </c>
      <c r="AD281" s="96">
        <v>340</v>
      </c>
      <c r="AE281" s="103"/>
      <c r="AF281" s="113">
        <v>327.5</v>
      </c>
      <c r="AG281" s="96">
        <v>337.5</v>
      </c>
      <c r="AH281" s="96">
        <v>332.5</v>
      </c>
      <c r="AI281" s="103"/>
      <c r="AJ281" s="113">
        <v>342.5</v>
      </c>
      <c r="AK281" s="96">
        <v>352.5</v>
      </c>
      <c r="AL281" s="96">
        <v>347.5</v>
      </c>
      <c r="AM281" s="103"/>
      <c r="AN281" s="113">
        <v>332.5</v>
      </c>
      <c r="AO281" s="96">
        <v>342.5</v>
      </c>
      <c r="AP281" s="96">
        <v>337.5</v>
      </c>
      <c r="AQ281" s="103"/>
      <c r="AR281" s="113">
        <v>357.5</v>
      </c>
      <c r="AS281" s="96">
        <v>367.5</v>
      </c>
      <c r="AT281" s="96">
        <v>362.5</v>
      </c>
      <c r="AU281" s="103"/>
      <c r="AV281" s="113">
        <v>340</v>
      </c>
      <c r="AW281" s="96">
        <v>350</v>
      </c>
      <c r="AX281" s="96">
        <v>345</v>
      </c>
      <c r="AY281" s="103"/>
      <c r="AZ281" s="113">
        <v>287.5</v>
      </c>
      <c r="BA281" s="96">
        <v>297.5</v>
      </c>
      <c r="BB281" s="96">
        <v>292.5</v>
      </c>
      <c r="BC281" s="103"/>
      <c r="BD281" s="113">
        <v>280</v>
      </c>
      <c r="BE281" s="96">
        <v>290</v>
      </c>
      <c r="BF281" s="96">
        <v>285</v>
      </c>
      <c r="BG281" s="103"/>
      <c r="BH281" s="113">
        <v>317.5</v>
      </c>
      <c r="BI281" s="96">
        <v>327.5</v>
      </c>
      <c r="BJ281" s="96">
        <v>322.5</v>
      </c>
      <c r="BK281" s="103"/>
      <c r="BL281" s="113">
        <v>282.5</v>
      </c>
      <c r="BM281" s="96">
        <v>292.5</v>
      </c>
      <c r="BN281" s="96">
        <v>287.5</v>
      </c>
      <c r="BO281" s="103"/>
      <c r="BP281" s="113">
        <v>325</v>
      </c>
      <c r="BQ281" s="96">
        <v>335</v>
      </c>
      <c r="BR281" s="96">
        <v>330</v>
      </c>
      <c r="BS281" s="103"/>
      <c r="BT281" s="113">
        <v>320</v>
      </c>
      <c r="BU281" s="96">
        <v>330</v>
      </c>
      <c r="BV281" s="96">
        <v>325</v>
      </c>
      <c r="BW281" s="103"/>
      <c r="BX281" s="113">
        <v>322.5</v>
      </c>
      <c r="BY281" s="96">
        <v>332.5</v>
      </c>
      <c r="BZ281" s="96">
        <v>327.5</v>
      </c>
      <c r="CA281" s="103"/>
      <c r="CB281" s="113">
        <v>445</v>
      </c>
      <c r="CC281" s="96">
        <v>455</v>
      </c>
      <c r="CD281" s="96">
        <v>450</v>
      </c>
      <c r="CE281" s="103"/>
      <c r="CF281" s="113">
        <v>292.5</v>
      </c>
      <c r="CG281" s="96">
        <v>302.5</v>
      </c>
      <c r="CH281" s="96">
        <v>297.5</v>
      </c>
      <c r="CI281" s="103"/>
      <c r="CJ281" s="113">
        <v>285</v>
      </c>
      <c r="CK281" s="96">
        <v>295</v>
      </c>
      <c r="CL281" s="96">
        <v>290</v>
      </c>
      <c r="CM281" s="103"/>
      <c r="CN281" s="113">
        <v>290</v>
      </c>
      <c r="CO281" s="96">
        <v>300</v>
      </c>
      <c r="CP281" s="96">
        <v>295</v>
      </c>
      <c r="CQ281" s="103"/>
      <c r="CR281" s="113">
        <v>415</v>
      </c>
      <c r="CS281" s="96">
        <v>425</v>
      </c>
      <c r="CT281" s="96">
        <v>420</v>
      </c>
      <c r="CU281" s="103"/>
      <c r="CV281" s="113">
        <v>312.5</v>
      </c>
      <c r="CW281" s="96">
        <v>322.5</v>
      </c>
      <c r="CX281" s="96">
        <v>317.5</v>
      </c>
      <c r="CY281" s="103"/>
      <c r="CZ281" s="113">
        <v>305</v>
      </c>
      <c r="DA281" s="96">
        <v>315</v>
      </c>
      <c r="DB281" s="96">
        <v>310</v>
      </c>
      <c r="DC281" s="103"/>
      <c r="DD281" s="113">
        <v>310</v>
      </c>
      <c r="DE281" s="96">
        <v>320</v>
      </c>
      <c r="DF281" s="96">
        <v>315</v>
      </c>
      <c r="DG281" s="103"/>
      <c r="DH281" s="113">
        <v>450</v>
      </c>
      <c r="DI281" s="96">
        <v>460</v>
      </c>
      <c r="DJ281" s="96">
        <v>455</v>
      </c>
      <c r="DK281" s="103"/>
      <c r="DL281" s="113">
        <v>297.5</v>
      </c>
      <c r="DM281" s="96">
        <v>307.5</v>
      </c>
      <c r="DN281" s="96">
        <v>302.5</v>
      </c>
      <c r="DO281" s="103"/>
      <c r="DP281" s="113">
        <v>290</v>
      </c>
      <c r="DQ281" s="96">
        <v>300</v>
      </c>
      <c r="DR281" s="96">
        <v>295</v>
      </c>
      <c r="DS281" s="103"/>
      <c r="DT281" s="113">
        <v>295</v>
      </c>
      <c r="DU281" s="96">
        <v>305</v>
      </c>
      <c r="DV281" s="96">
        <v>300</v>
      </c>
      <c r="DW281" s="103"/>
      <c r="DX281" s="113">
        <v>460</v>
      </c>
      <c r="DY281" s="96">
        <v>470</v>
      </c>
      <c r="DZ281" s="96">
        <v>465</v>
      </c>
      <c r="EA281" s="103"/>
      <c r="EB281" s="113">
        <v>292.5</v>
      </c>
      <c r="EC281" s="96">
        <v>302.5</v>
      </c>
      <c r="ED281" s="96">
        <v>297.5</v>
      </c>
      <c r="EE281" s="103"/>
      <c r="EF281" s="113">
        <v>285</v>
      </c>
      <c r="EG281" s="96">
        <v>295</v>
      </c>
      <c r="EH281" s="96">
        <v>290</v>
      </c>
      <c r="EI281" s="103"/>
      <c r="EJ281" s="113">
        <v>290</v>
      </c>
      <c r="EK281" s="96">
        <v>300</v>
      </c>
      <c r="EL281" s="96">
        <v>295</v>
      </c>
      <c r="EM281" s="103"/>
      <c r="EN281" s="113">
        <v>395</v>
      </c>
      <c r="EO281" s="96">
        <v>405</v>
      </c>
      <c r="EP281" s="96">
        <v>400</v>
      </c>
      <c r="EQ281" s="103"/>
      <c r="ER281" s="113">
        <v>277.5</v>
      </c>
      <c r="ES281" s="96">
        <v>287.5</v>
      </c>
      <c r="ET281" s="96">
        <v>282.5</v>
      </c>
      <c r="EU281" s="103"/>
      <c r="EV281" s="113">
        <v>280</v>
      </c>
      <c r="EW281" s="96">
        <v>290</v>
      </c>
      <c r="EX281" s="96">
        <v>285</v>
      </c>
      <c r="EY281" s="103"/>
      <c r="EZ281" s="113">
        <v>277.5</v>
      </c>
      <c r="FA281" s="96">
        <v>287.5</v>
      </c>
      <c r="FB281" s="96">
        <v>282.5</v>
      </c>
      <c r="FC281" s="103"/>
      <c r="FD281" s="113">
        <v>485</v>
      </c>
      <c r="FE281" s="96">
        <v>495</v>
      </c>
      <c r="FF281" s="96">
        <v>490</v>
      </c>
      <c r="FG281" s="103"/>
      <c r="FH281" s="113">
        <v>297.5</v>
      </c>
      <c r="FI281" s="96">
        <v>307.5</v>
      </c>
      <c r="FJ281" s="96">
        <v>302.5</v>
      </c>
      <c r="FK281" s="103"/>
      <c r="FL281" s="113">
        <v>295</v>
      </c>
      <c r="FM281" s="96">
        <v>305</v>
      </c>
      <c r="FN281" s="96">
        <v>300</v>
      </c>
      <c r="FO281" s="103"/>
      <c r="FP281" s="114">
        <v>297.5</v>
      </c>
      <c r="FQ281" s="101">
        <v>307.5</v>
      </c>
      <c r="FR281" s="101">
        <v>302.5</v>
      </c>
      <c r="FS281" s="103"/>
      <c r="FT281" s="113">
        <v>312.5</v>
      </c>
      <c r="FU281" s="96">
        <v>322.5</v>
      </c>
      <c r="FV281" s="96">
        <v>317.5</v>
      </c>
      <c r="FW281" s="103"/>
      <c r="FX281" s="113">
        <v>265</v>
      </c>
      <c r="FY281" s="96">
        <v>275</v>
      </c>
      <c r="FZ281" s="96">
        <v>270</v>
      </c>
      <c r="GA281" s="103"/>
      <c r="GB281" s="113">
        <v>322.5</v>
      </c>
      <c r="GC281" s="96">
        <v>332.5</v>
      </c>
      <c r="GD281" s="96">
        <v>327.5</v>
      </c>
      <c r="GE281" s="103"/>
      <c r="GF281" s="113">
        <v>315</v>
      </c>
      <c r="GG281" s="96">
        <v>325</v>
      </c>
      <c r="GH281" s="96">
        <v>320</v>
      </c>
      <c r="GI281" s="103"/>
      <c r="GJ281" s="113">
        <v>317.5</v>
      </c>
      <c r="GK281" s="96">
        <v>327.5</v>
      </c>
      <c r="GL281" s="96">
        <v>322.5</v>
      </c>
      <c r="GM281" s="103"/>
      <c r="GN281" s="113">
        <v>485</v>
      </c>
      <c r="GO281" s="96">
        <v>495</v>
      </c>
      <c r="GP281" s="96">
        <v>490</v>
      </c>
      <c r="GQ281" s="103"/>
      <c r="GR281" s="93"/>
      <c r="GS281" s="93">
        <v>3</v>
      </c>
    </row>
    <row r="282" spans="1:201" ht="15.75" x14ac:dyDescent="0.25">
      <c r="A282">
        <v>4</v>
      </c>
      <c r="B282">
        <v>2015</v>
      </c>
      <c r="C282" s="87">
        <v>42097</v>
      </c>
      <c r="D282" s="149">
        <v>355</v>
      </c>
      <c r="E282" s="136">
        <v>365</v>
      </c>
      <c r="F282" s="128">
        <v>360</v>
      </c>
      <c r="G282" s="134">
        <v>10</v>
      </c>
      <c r="H282" s="135">
        <v>470</v>
      </c>
      <c r="I282" s="136">
        <v>480</v>
      </c>
      <c r="J282" s="128">
        <v>475</v>
      </c>
      <c r="K282" s="134">
        <v>10</v>
      </c>
      <c r="L282" s="135">
        <v>370</v>
      </c>
      <c r="M282" s="136">
        <v>380</v>
      </c>
      <c r="N282" s="128">
        <v>375</v>
      </c>
      <c r="O282" s="134">
        <v>10</v>
      </c>
      <c r="P282" s="135">
        <v>350</v>
      </c>
      <c r="Q282" s="136">
        <v>360</v>
      </c>
      <c r="R282" s="128">
        <v>355</v>
      </c>
      <c r="S282" s="134" t="s">
        <v>5</v>
      </c>
      <c r="T282" s="135">
        <v>330</v>
      </c>
      <c r="U282" s="136">
        <v>340</v>
      </c>
      <c r="V282" s="128">
        <v>335</v>
      </c>
      <c r="W282" s="134">
        <v>15</v>
      </c>
      <c r="X282" s="135">
        <v>320</v>
      </c>
      <c r="Y282" s="136">
        <v>330</v>
      </c>
      <c r="Z282" s="128">
        <v>325</v>
      </c>
      <c r="AA282" s="134">
        <v>10</v>
      </c>
      <c r="AB282" s="135">
        <v>340</v>
      </c>
      <c r="AC282" s="136">
        <v>350</v>
      </c>
      <c r="AD282" s="128">
        <v>345</v>
      </c>
      <c r="AE282" s="134">
        <v>10</v>
      </c>
      <c r="AF282" s="135">
        <v>330</v>
      </c>
      <c r="AG282" s="136">
        <v>340</v>
      </c>
      <c r="AH282" s="128">
        <v>335</v>
      </c>
      <c r="AI282" s="134">
        <v>5</v>
      </c>
      <c r="AJ282" s="135">
        <v>350</v>
      </c>
      <c r="AK282" s="136">
        <v>360</v>
      </c>
      <c r="AL282" s="128">
        <v>355</v>
      </c>
      <c r="AM282" s="134">
        <v>15</v>
      </c>
      <c r="AN282" s="135">
        <v>335</v>
      </c>
      <c r="AO282" s="136">
        <v>345</v>
      </c>
      <c r="AP282" s="128">
        <v>340</v>
      </c>
      <c r="AQ282" s="134">
        <v>5</v>
      </c>
      <c r="AR282" s="135">
        <v>360</v>
      </c>
      <c r="AS282" s="136">
        <v>370</v>
      </c>
      <c r="AT282" s="128">
        <v>365</v>
      </c>
      <c r="AU282" s="134">
        <v>5</v>
      </c>
      <c r="AV282" s="135">
        <v>340</v>
      </c>
      <c r="AW282" s="136">
        <v>350</v>
      </c>
      <c r="AX282" s="128">
        <v>345</v>
      </c>
      <c r="AY282" s="134" t="s">
        <v>5</v>
      </c>
      <c r="AZ282" s="135">
        <v>290</v>
      </c>
      <c r="BA282" s="136">
        <v>300</v>
      </c>
      <c r="BB282" s="128">
        <v>295</v>
      </c>
      <c r="BC282" s="134">
        <v>5</v>
      </c>
      <c r="BD282" s="135">
        <v>280</v>
      </c>
      <c r="BE282" s="136">
        <v>290</v>
      </c>
      <c r="BF282" s="128">
        <v>285</v>
      </c>
      <c r="BG282" s="134" t="s">
        <v>5</v>
      </c>
      <c r="BH282" s="135">
        <v>320</v>
      </c>
      <c r="BI282" s="136">
        <v>330</v>
      </c>
      <c r="BJ282" s="128">
        <v>325</v>
      </c>
      <c r="BK282" s="134">
        <v>5</v>
      </c>
      <c r="BL282" s="135">
        <v>285</v>
      </c>
      <c r="BM282" s="136">
        <v>295</v>
      </c>
      <c r="BN282" s="128">
        <v>290</v>
      </c>
      <c r="BO282" s="134">
        <v>5</v>
      </c>
      <c r="BP282" s="135">
        <v>325</v>
      </c>
      <c r="BQ282" s="136">
        <v>335</v>
      </c>
      <c r="BR282" s="128">
        <v>330</v>
      </c>
      <c r="BS282" s="134" t="s">
        <v>5</v>
      </c>
      <c r="BT282" s="135">
        <v>320</v>
      </c>
      <c r="BU282" s="136">
        <v>330</v>
      </c>
      <c r="BV282" s="128">
        <v>325</v>
      </c>
      <c r="BW282" s="134" t="s">
        <v>5</v>
      </c>
      <c r="BX282" s="135">
        <v>325</v>
      </c>
      <c r="BY282" s="136">
        <v>335</v>
      </c>
      <c r="BZ282" s="128">
        <v>330</v>
      </c>
      <c r="CA282" s="134">
        <v>5</v>
      </c>
      <c r="CB282" s="135">
        <v>440</v>
      </c>
      <c r="CC282" s="136">
        <v>450</v>
      </c>
      <c r="CD282" s="128">
        <v>445</v>
      </c>
      <c r="CE282" s="134">
        <v>-10</v>
      </c>
      <c r="CF282" s="135">
        <v>295</v>
      </c>
      <c r="CG282" s="136">
        <v>305</v>
      </c>
      <c r="CH282" s="128">
        <v>300</v>
      </c>
      <c r="CI282" s="134">
        <v>5</v>
      </c>
      <c r="CJ282" s="135">
        <v>285</v>
      </c>
      <c r="CK282" s="136">
        <v>295</v>
      </c>
      <c r="CL282" s="128">
        <v>290</v>
      </c>
      <c r="CM282" s="134" t="s">
        <v>5</v>
      </c>
      <c r="CN282" s="135">
        <v>290</v>
      </c>
      <c r="CO282" s="136">
        <v>300</v>
      </c>
      <c r="CP282" s="128">
        <v>295</v>
      </c>
      <c r="CQ282" s="134" t="s">
        <v>5</v>
      </c>
      <c r="CR282" s="135">
        <v>410</v>
      </c>
      <c r="CS282" s="136">
        <v>420</v>
      </c>
      <c r="CT282" s="128">
        <v>415</v>
      </c>
      <c r="CU282" s="134">
        <v>-10</v>
      </c>
      <c r="CV282" s="135">
        <v>315</v>
      </c>
      <c r="CW282" s="136">
        <v>325</v>
      </c>
      <c r="CX282" s="128">
        <v>320</v>
      </c>
      <c r="CY282" s="134">
        <v>5</v>
      </c>
      <c r="CZ282" s="135">
        <v>305</v>
      </c>
      <c r="DA282" s="136">
        <v>315</v>
      </c>
      <c r="DB282" s="128">
        <v>310</v>
      </c>
      <c r="DC282" s="134" t="s">
        <v>5</v>
      </c>
      <c r="DD282" s="135">
        <v>310</v>
      </c>
      <c r="DE282" s="136">
        <v>320</v>
      </c>
      <c r="DF282" s="128">
        <v>315</v>
      </c>
      <c r="DG282" s="134" t="s">
        <v>5</v>
      </c>
      <c r="DH282" s="135">
        <v>445</v>
      </c>
      <c r="DI282" s="136">
        <v>455</v>
      </c>
      <c r="DJ282" s="128">
        <v>450</v>
      </c>
      <c r="DK282" s="134">
        <v>-10</v>
      </c>
      <c r="DL282" s="135">
        <v>300</v>
      </c>
      <c r="DM282" s="136">
        <v>310</v>
      </c>
      <c r="DN282" s="128">
        <v>305</v>
      </c>
      <c r="DO282" s="134">
        <v>5</v>
      </c>
      <c r="DP282" s="135">
        <v>290</v>
      </c>
      <c r="DQ282" s="136">
        <v>300</v>
      </c>
      <c r="DR282" s="128">
        <v>295</v>
      </c>
      <c r="DS282" s="134" t="s">
        <v>5</v>
      </c>
      <c r="DT282" s="135">
        <v>295</v>
      </c>
      <c r="DU282" s="136">
        <v>305</v>
      </c>
      <c r="DV282" s="128">
        <v>300</v>
      </c>
      <c r="DW282" s="134" t="s">
        <v>5</v>
      </c>
      <c r="DX282" s="135">
        <v>455</v>
      </c>
      <c r="DY282" s="136">
        <v>465</v>
      </c>
      <c r="DZ282" s="128">
        <v>460</v>
      </c>
      <c r="EA282" s="134">
        <v>-10</v>
      </c>
      <c r="EB282" s="135">
        <v>295</v>
      </c>
      <c r="EC282" s="136">
        <v>305</v>
      </c>
      <c r="ED282" s="128">
        <v>300</v>
      </c>
      <c r="EE282" s="134">
        <v>5</v>
      </c>
      <c r="EF282" s="135">
        <v>285</v>
      </c>
      <c r="EG282" s="136">
        <v>295</v>
      </c>
      <c r="EH282" s="128">
        <v>290</v>
      </c>
      <c r="EI282" s="134" t="s">
        <v>5</v>
      </c>
      <c r="EJ282" s="135">
        <v>290</v>
      </c>
      <c r="EK282" s="136">
        <v>300</v>
      </c>
      <c r="EL282" s="128">
        <v>295</v>
      </c>
      <c r="EM282" s="134" t="s">
        <v>5</v>
      </c>
      <c r="EN282" s="135">
        <v>390</v>
      </c>
      <c r="EO282" s="136">
        <v>400</v>
      </c>
      <c r="EP282" s="128">
        <v>395</v>
      </c>
      <c r="EQ282" s="134">
        <v>-10</v>
      </c>
      <c r="ER282" s="135">
        <v>280</v>
      </c>
      <c r="ES282" s="136">
        <v>290</v>
      </c>
      <c r="ET282" s="128">
        <v>285</v>
      </c>
      <c r="EU282" s="134">
        <v>5</v>
      </c>
      <c r="EV282" s="135">
        <v>280</v>
      </c>
      <c r="EW282" s="136">
        <v>290</v>
      </c>
      <c r="EX282" s="128">
        <v>285</v>
      </c>
      <c r="EY282" s="134" t="s">
        <v>5</v>
      </c>
      <c r="EZ282" s="135">
        <v>280</v>
      </c>
      <c r="FA282" s="136">
        <v>290</v>
      </c>
      <c r="FB282" s="128">
        <v>285</v>
      </c>
      <c r="FC282" s="134">
        <v>5</v>
      </c>
      <c r="FD282" s="135">
        <v>480</v>
      </c>
      <c r="FE282" s="136">
        <v>490</v>
      </c>
      <c r="FF282" s="128">
        <v>485</v>
      </c>
      <c r="FG282" s="134">
        <v>-10</v>
      </c>
      <c r="FH282" s="135">
        <v>300</v>
      </c>
      <c r="FI282" s="136">
        <v>310</v>
      </c>
      <c r="FJ282" s="128">
        <v>305</v>
      </c>
      <c r="FK282" s="134">
        <v>5</v>
      </c>
      <c r="FL282" s="135">
        <v>295</v>
      </c>
      <c r="FM282" s="136">
        <v>305</v>
      </c>
      <c r="FN282" s="128">
        <v>300</v>
      </c>
      <c r="FO282" s="134" t="s">
        <v>5</v>
      </c>
      <c r="FP282" s="135">
        <v>300</v>
      </c>
      <c r="FQ282" s="136">
        <v>310</v>
      </c>
      <c r="FR282" s="128">
        <v>305</v>
      </c>
      <c r="FS282" s="134">
        <v>5</v>
      </c>
      <c r="FT282" s="135">
        <v>305</v>
      </c>
      <c r="FU282" s="136">
        <v>315</v>
      </c>
      <c r="FV282" s="95">
        <v>310</v>
      </c>
      <c r="FW282" s="134">
        <v>-15</v>
      </c>
      <c r="FX282" s="135">
        <v>265</v>
      </c>
      <c r="FY282" s="136">
        <v>275</v>
      </c>
      <c r="FZ282" s="128">
        <v>270</v>
      </c>
      <c r="GA282" s="134" t="s">
        <v>5</v>
      </c>
      <c r="GB282" s="135">
        <v>325</v>
      </c>
      <c r="GC282" s="136">
        <v>335</v>
      </c>
      <c r="GD282" s="128">
        <v>330</v>
      </c>
      <c r="GE282" s="134">
        <v>5</v>
      </c>
      <c r="GF282" s="135">
        <v>315</v>
      </c>
      <c r="GG282" s="136">
        <v>325</v>
      </c>
      <c r="GH282" s="128">
        <v>320</v>
      </c>
      <c r="GI282" s="134" t="s">
        <v>5</v>
      </c>
      <c r="GJ282" s="135">
        <v>320</v>
      </c>
      <c r="GK282" s="136">
        <v>330</v>
      </c>
      <c r="GL282" s="128">
        <v>325</v>
      </c>
      <c r="GM282" s="134">
        <v>5</v>
      </c>
      <c r="GN282" s="135">
        <v>480</v>
      </c>
      <c r="GO282" s="136">
        <v>490</v>
      </c>
      <c r="GP282" s="128">
        <v>485</v>
      </c>
      <c r="GQ282" s="134">
        <v>-10</v>
      </c>
      <c r="GR282" s="93"/>
      <c r="GS282" s="93">
        <v>4</v>
      </c>
    </row>
    <row r="283" spans="1:201" ht="15.75" x14ac:dyDescent="0.25">
      <c r="A283">
        <v>4</v>
      </c>
      <c r="B283">
        <v>2015</v>
      </c>
      <c r="C283" s="87">
        <v>42104</v>
      </c>
      <c r="D283" s="149">
        <v>355</v>
      </c>
      <c r="E283" s="136">
        <v>365</v>
      </c>
      <c r="F283" s="128">
        <v>360</v>
      </c>
      <c r="G283" s="134" t="s">
        <v>5</v>
      </c>
      <c r="H283" s="135">
        <v>465</v>
      </c>
      <c r="I283" s="136">
        <v>475</v>
      </c>
      <c r="J283" s="128">
        <v>470</v>
      </c>
      <c r="K283" s="134">
        <v>-5</v>
      </c>
      <c r="L283" s="135">
        <v>370</v>
      </c>
      <c r="M283" s="136">
        <v>380</v>
      </c>
      <c r="N283" s="128">
        <v>375</v>
      </c>
      <c r="O283" s="134" t="s">
        <v>5</v>
      </c>
      <c r="P283" s="135">
        <v>340</v>
      </c>
      <c r="Q283" s="136">
        <v>350</v>
      </c>
      <c r="R283" s="128">
        <v>345</v>
      </c>
      <c r="S283" s="134">
        <v>-10</v>
      </c>
      <c r="T283" s="135">
        <v>325</v>
      </c>
      <c r="U283" s="136">
        <v>335</v>
      </c>
      <c r="V283" s="128">
        <v>330</v>
      </c>
      <c r="W283" s="134">
        <v>-5</v>
      </c>
      <c r="X283" s="135">
        <v>315</v>
      </c>
      <c r="Y283" s="136">
        <v>325</v>
      </c>
      <c r="Z283" s="128">
        <v>320</v>
      </c>
      <c r="AA283" s="134">
        <v>-5</v>
      </c>
      <c r="AB283" s="135">
        <v>340</v>
      </c>
      <c r="AC283" s="136">
        <v>350</v>
      </c>
      <c r="AD283" s="128">
        <v>345</v>
      </c>
      <c r="AE283" s="134" t="s">
        <v>5</v>
      </c>
      <c r="AF283" s="135">
        <v>315</v>
      </c>
      <c r="AG283" s="136">
        <v>325</v>
      </c>
      <c r="AH283" s="128">
        <v>320</v>
      </c>
      <c r="AI283" s="134">
        <v>-15</v>
      </c>
      <c r="AJ283" s="135">
        <v>350</v>
      </c>
      <c r="AK283" s="136">
        <v>360</v>
      </c>
      <c r="AL283" s="128">
        <v>355</v>
      </c>
      <c r="AM283" s="134" t="s">
        <v>5</v>
      </c>
      <c r="AN283" s="135">
        <v>335</v>
      </c>
      <c r="AO283" s="136">
        <v>345</v>
      </c>
      <c r="AP283" s="128">
        <v>340</v>
      </c>
      <c r="AQ283" s="134" t="s">
        <v>5</v>
      </c>
      <c r="AR283" s="135">
        <v>360</v>
      </c>
      <c r="AS283" s="136">
        <v>370</v>
      </c>
      <c r="AT283" s="128">
        <v>365</v>
      </c>
      <c r="AU283" s="134" t="s">
        <v>5</v>
      </c>
      <c r="AV283" s="135">
        <v>330</v>
      </c>
      <c r="AW283" s="136">
        <v>340</v>
      </c>
      <c r="AX283" s="128">
        <v>335</v>
      </c>
      <c r="AY283" s="134">
        <v>-10</v>
      </c>
      <c r="AZ283" s="135">
        <v>295</v>
      </c>
      <c r="BA283" s="136">
        <v>305</v>
      </c>
      <c r="BB283" s="128">
        <v>300</v>
      </c>
      <c r="BC283" s="134">
        <v>5</v>
      </c>
      <c r="BD283" s="135">
        <v>280</v>
      </c>
      <c r="BE283" s="136">
        <v>290</v>
      </c>
      <c r="BF283" s="128">
        <v>285</v>
      </c>
      <c r="BG283" s="134" t="s">
        <v>5</v>
      </c>
      <c r="BH283" s="135">
        <v>325</v>
      </c>
      <c r="BI283" s="136">
        <v>335</v>
      </c>
      <c r="BJ283" s="128">
        <v>330</v>
      </c>
      <c r="BK283" s="134">
        <v>5</v>
      </c>
      <c r="BL283" s="135">
        <v>290</v>
      </c>
      <c r="BM283" s="136">
        <v>300</v>
      </c>
      <c r="BN283" s="128">
        <v>295</v>
      </c>
      <c r="BO283" s="134">
        <v>5</v>
      </c>
      <c r="BP283" s="135">
        <v>335</v>
      </c>
      <c r="BQ283" s="136">
        <v>345</v>
      </c>
      <c r="BR283" s="128">
        <v>340</v>
      </c>
      <c r="BS283" s="134">
        <v>10</v>
      </c>
      <c r="BT283" s="135">
        <v>320</v>
      </c>
      <c r="BU283" s="136">
        <v>330</v>
      </c>
      <c r="BV283" s="128">
        <v>325</v>
      </c>
      <c r="BW283" s="134" t="s">
        <v>5</v>
      </c>
      <c r="BX283" s="135">
        <v>330</v>
      </c>
      <c r="BY283" s="136">
        <v>340</v>
      </c>
      <c r="BZ283" s="128">
        <v>335</v>
      </c>
      <c r="CA283" s="134">
        <v>5</v>
      </c>
      <c r="CB283" s="135">
        <v>440</v>
      </c>
      <c r="CC283" s="136">
        <v>450</v>
      </c>
      <c r="CD283" s="128">
        <v>445</v>
      </c>
      <c r="CE283" s="134" t="s">
        <v>5</v>
      </c>
      <c r="CF283" s="135">
        <v>295</v>
      </c>
      <c r="CG283" s="136">
        <v>305</v>
      </c>
      <c r="CH283" s="128">
        <v>300</v>
      </c>
      <c r="CI283" s="134" t="s">
        <v>5</v>
      </c>
      <c r="CJ283" s="135">
        <v>280</v>
      </c>
      <c r="CK283" s="136">
        <v>290</v>
      </c>
      <c r="CL283" s="128">
        <v>285</v>
      </c>
      <c r="CM283" s="134">
        <v>-5</v>
      </c>
      <c r="CN283" s="135">
        <v>285</v>
      </c>
      <c r="CO283" s="136">
        <v>295</v>
      </c>
      <c r="CP283" s="128">
        <v>290</v>
      </c>
      <c r="CQ283" s="134">
        <v>-5</v>
      </c>
      <c r="CR283" s="135">
        <v>410</v>
      </c>
      <c r="CS283" s="136">
        <v>420</v>
      </c>
      <c r="CT283" s="128">
        <v>415</v>
      </c>
      <c r="CU283" s="134" t="s">
        <v>5</v>
      </c>
      <c r="CV283" s="135">
        <v>320</v>
      </c>
      <c r="CW283" s="136">
        <v>330</v>
      </c>
      <c r="CX283" s="128">
        <v>325</v>
      </c>
      <c r="CY283" s="134">
        <v>5</v>
      </c>
      <c r="CZ283" s="135">
        <v>305</v>
      </c>
      <c r="DA283" s="136">
        <v>315</v>
      </c>
      <c r="DB283" s="128">
        <v>310</v>
      </c>
      <c r="DC283" s="134" t="s">
        <v>5</v>
      </c>
      <c r="DD283" s="135">
        <v>310</v>
      </c>
      <c r="DE283" s="136">
        <v>320</v>
      </c>
      <c r="DF283" s="128">
        <v>315</v>
      </c>
      <c r="DG283" s="134" t="s">
        <v>5</v>
      </c>
      <c r="DH283" s="135">
        <v>445</v>
      </c>
      <c r="DI283" s="136">
        <v>455</v>
      </c>
      <c r="DJ283" s="128">
        <v>450</v>
      </c>
      <c r="DK283" s="134" t="s">
        <v>5</v>
      </c>
      <c r="DL283" s="135">
        <v>300</v>
      </c>
      <c r="DM283" s="136">
        <v>310</v>
      </c>
      <c r="DN283" s="128">
        <v>305</v>
      </c>
      <c r="DO283" s="134" t="s">
        <v>5</v>
      </c>
      <c r="DP283" s="135">
        <v>285</v>
      </c>
      <c r="DQ283" s="136">
        <v>295</v>
      </c>
      <c r="DR283" s="128">
        <v>290</v>
      </c>
      <c r="DS283" s="134">
        <v>-5</v>
      </c>
      <c r="DT283" s="135">
        <v>290</v>
      </c>
      <c r="DU283" s="136">
        <v>300</v>
      </c>
      <c r="DV283" s="128">
        <v>295</v>
      </c>
      <c r="DW283" s="134">
        <v>-5</v>
      </c>
      <c r="DX283" s="135">
        <v>455</v>
      </c>
      <c r="DY283" s="136">
        <v>465</v>
      </c>
      <c r="DZ283" s="128">
        <v>460</v>
      </c>
      <c r="EA283" s="134" t="s">
        <v>5</v>
      </c>
      <c r="EB283" s="135">
        <v>290</v>
      </c>
      <c r="EC283" s="136">
        <v>300</v>
      </c>
      <c r="ED283" s="128">
        <v>295</v>
      </c>
      <c r="EE283" s="134">
        <v>-5</v>
      </c>
      <c r="EF283" s="135">
        <v>280</v>
      </c>
      <c r="EG283" s="136">
        <v>290</v>
      </c>
      <c r="EH283" s="128">
        <v>285</v>
      </c>
      <c r="EI283" s="134">
        <v>-5</v>
      </c>
      <c r="EJ283" s="135">
        <v>285</v>
      </c>
      <c r="EK283" s="136">
        <v>295</v>
      </c>
      <c r="EL283" s="128">
        <v>290</v>
      </c>
      <c r="EM283" s="134">
        <v>-5</v>
      </c>
      <c r="EN283" s="135">
        <v>390</v>
      </c>
      <c r="EO283" s="136">
        <v>400</v>
      </c>
      <c r="EP283" s="128">
        <v>395</v>
      </c>
      <c r="EQ283" s="134" t="s">
        <v>5</v>
      </c>
      <c r="ER283" s="135">
        <v>280</v>
      </c>
      <c r="ES283" s="136">
        <v>290</v>
      </c>
      <c r="ET283" s="128">
        <v>285</v>
      </c>
      <c r="EU283" s="134" t="s">
        <v>5</v>
      </c>
      <c r="EV283" s="135">
        <v>280</v>
      </c>
      <c r="EW283" s="136">
        <v>290</v>
      </c>
      <c r="EX283" s="128">
        <v>285</v>
      </c>
      <c r="EY283" s="134" t="s">
        <v>5</v>
      </c>
      <c r="EZ283" s="135">
        <v>280</v>
      </c>
      <c r="FA283" s="136">
        <v>290</v>
      </c>
      <c r="FB283" s="128">
        <v>285</v>
      </c>
      <c r="FC283" s="134" t="s">
        <v>5</v>
      </c>
      <c r="FD283" s="135">
        <v>480</v>
      </c>
      <c r="FE283" s="136">
        <v>490</v>
      </c>
      <c r="FF283" s="128">
        <v>485</v>
      </c>
      <c r="FG283" s="134" t="s">
        <v>5</v>
      </c>
      <c r="FH283" s="135">
        <v>310</v>
      </c>
      <c r="FI283" s="136">
        <v>320</v>
      </c>
      <c r="FJ283" s="128">
        <v>315</v>
      </c>
      <c r="FK283" s="134">
        <v>10</v>
      </c>
      <c r="FL283" s="135">
        <v>300</v>
      </c>
      <c r="FM283" s="136">
        <v>310</v>
      </c>
      <c r="FN283" s="128">
        <v>305</v>
      </c>
      <c r="FO283" s="134">
        <v>5</v>
      </c>
      <c r="FP283" s="135">
        <v>305</v>
      </c>
      <c r="FQ283" s="136">
        <v>315</v>
      </c>
      <c r="FR283" s="128">
        <v>310</v>
      </c>
      <c r="FS283" s="134">
        <v>5</v>
      </c>
      <c r="FT283" s="135">
        <v>280</v>
      </c>
      <c r="FU283" s="136">
        <v>290</v>
      </c>
      <c r="FV283" s="95">
        <v>285</v>
      </c>
      <c r="FW283" s="134">
        <v>-25</v>
      </c>
      <c r="FX283" s="135">
        <v>270</v>
      </c>
      <c r="FY283" s="136">
        <v>280</v>
      </c>
      <c r="FZ283" s="128">
        <v>275</v>
      </c>
      <c r="GA283" s="134">
        <v>5</v>
      </c>
      <c r="GB283" s="135">
        <v>325</v>
      </c>
      <c r="GC283" s="136">
        <v>335</v>
      </c>
      <c r="GD283" s="128">
        <v>330</v>
      </c>
      <c r="GE283" s="134" t="s">
        <v>5</v>
      </c>
      <c r="GF283" s="135">
        <v>315</v>
      </c>
      <c r="GG283" s="136">
        <v>325</v>
      </c>
      <c r="GH283" s="128">
        <v>320</v>
      </c>
      <c r="GI283" s="134" t="s">
        <v>5</v>
      </c>
      <c r="GJ283" s="135">
        <v>320</v>
      </c>
      <c r="GK283" s="136">
        <v>330</v>
      </c>
      <c r="GL283" s="128">
        <v>325</v>
      </c>
      <c r="GM283" s="134" t="s">
        <v>5</v>
      </c>
      <c r="GN283" s="135">
        <v>480</v>
      </c>
      <c r="GO283" s="136">
        <v>490</v>
      </c>
      <c r="GP283" s="128">
        <v>485</v>
      </c>
      <c r="GQ283" s="134" t="s">
        <v>5</v>
      </c>
      <c r="GR283" s="93"/>
      <c r="GS283" s="93">
        <v>4</v>
      </c>
    </row>
    <row r="284" spans="1:201" ht="15.75" x14ac:dyDescent="0.25">
      <c r="A284">
        <v>4</v>
      </c>
      <c r="B284">
        <v>2015</v>
      </c>
      <c r="C284" s="87">
        <v>42111</v>
      </c>
      <c r="D284" s="96">
        <v>355</v>
      </c>
      <c r="E284" s="96">
        <v>365</v>
      </c>
      <c r="F284" s="96">
        <v>360</v>
      </c>
      <c r="G284" s="103"/>
      <c r="H284" s="113">
        <v>465</v>
      </c>
      <c r="I284" s="96">
        <v>475</v>
      </c>
      <c r="J284" s="96">
        <v>470</v>
      </c>
      <c r="K284" s="103"/>
      <c r="L284" s="113">
        <v>370</v>
      </c>
      <c r="M284" s="96">
        <v>380</v>
      </c>
      <c r="N284" s="96">
        <v>375</v>
      </c>
      <c r="O284" s="103"/>
      <c r="P284" s="113">
        <v>342.5</v>
      </c>
      <c r="Q284" s="96">
        <v>352.5</v>
      </c>
      <c r="R284" s="96">
        <v>347.5</v>
      </c>
      <c r="S284" s="103"/>
      <c r="T284" s="113">
        <v>325</v>
      </c>
      <c r="U284" s="96">
        <v>335</v>
      </c>
      <c r="V284" s="96">
        <v>330</v>
      </c>
      <c r="W284" s="103"/>
      <c r="X284" s="113">
        <v>315</v>
      </c>
      <c r="Y284" s="96">
        <v>325</v>
      </c>
      <c r="Z284" s="96">
        <v>320</v>
      </c>
      <c r="AA284" s="103"/>
      <c r="AB284" s="113">
        <v>340</v>
      </c>
      <c r="AC284" s="96">
        <v>350</v>
      </c>
      <c r="AD284" s="96">
        <v>345</v>
      </c>
      <c r="AE284" s="103"/>
      <c r="AF284" s="113">
        <v>317.5</v>
      </c>
      <c r="AG284" s="96">
        <v>327.5</v>
      </c>
      <c r="AH284" s="96">
        <v>322.5</v>
      </c>
      <c r="AI284" s="103"/>
      <c r="AJ284" s="113">
        <v>347.5</v>
      </c>
      <c r="AK284" s="96">
        <v>357.5</v>
      </c>
      <c r="AL284" s="96">
        <v>352.5</v>
      </c>
      <c r="AM284" s="103"/>
      <c r="AN284" s="113">
        <v>335</v>
      </c>
      <c r="AO284" s="96">
        <v>345</v>
      </c>
      <c r="AP284" s="96">
        <v>340</v>
      </c>
      <c r="AQ284" s="103"/>
      <c r="AR284" s="113">
        <v>360</v>
      </c>
      <c r="AS284" s="96">
        <v>370</v>
      </c>
      <c r="AT284" s="96">
        <v>365</v>
      </c>
      <c r="AU284" s="103"/>
      <c r="AV284" s="113">
        <v>332.5</v>
      </c>
      <c r="AW284" s="96">
        <v>342.5</v>
      </c>
      <c r="AX284" s="96">
        <v>337.5</v>
      </c>
      <c r="AY284" s="103"/>
      <c r="AZ284" s="113">
        <v>292.5</v>
      </c>
      <c r="BA284" s="96">
        <v>302.5</v>
      </c>
      <c r="BB284" s="96">
        <v>297.5</v>
      </c>
      <c r="BC284" s="103"/>
      <c r="BD284" s="113">
        <v>275</v>
      </c>
      <c r="BE284" s="96">
        <v>285</v>
      </c>
      <c r="BF284" s="96">
        <v>280</v>
      </c>
      <c r="BG284" s="103"/>
      <c r="BH284" s="113">
        <v>322.5</v>
      </c>
      <c r="BI284" s="96">
        <v>332.5</v>
      </c>
      <c r="BJ284" s="96">
        <v>327.5</v>
      </c>
      <c r="BK284" s="103"/>
      <c r="BL284" s="113">
        <v>285</v>
      </c>
      <c r="BM284" s="96">
        <v>295</v>
      </c>
      <c r="BN284" s="96">
        <v>290</v>
      </c>
      <c r="BO284" s="103"/>
      <c r="BP284" s="113">
        <v>330</v>
      </c>
      <c r="BQ284" s="96">
        <v>340</v>
      </c>
      <c r="BR284" s="96">
        <v>335</v>
      </c>
      <c r="BS284" s="103"/>
      <c r="BT284" s="113">
        <v>315</v>
      </c>
      <c r="BU284" s="96">
        <v>325</v>
      </c>
      <c r="BV284" s="96">
        <v>320</v>
      </c>
      <c r="BW284" s="103"/>
      <c r="BX284" s="113">
        <v>325</v>
      </c>
      <c r="BY284" s="96">
        <v>335</v>
      </c>
      <c r="BZ284" s="96">
        <v>330</v>
      </c>
      <c r="CA284" s="103"/>
      <c r="CB284" s="113">
        <v>435</v>
      </c>
      <c r="CC284" s="96">
        <v>445</v>
      </c>
      <c r="CD284" s="96">
        <v>440</v>
      </c>
      <c r="CE284" s="103"/>
      <c r="CF284" s="113">
        <v>292.5</v>
      </c>
      <c r="CG284" s="96">
        <v>302.5</v>
      </c>
      <c r="CH284" s="96">
        <v>297.5</v>
      </c>
      <c r="CI284" s="103"/>
      <c r="CJ284" s="113">
        <v>280</v>
      </c>
      <c r="CK284" s="96">
        <v>290</v>
      </c>
      <c r="CL284" s="96">
        <v>285</v>
      </c>
      <c r="CM284" s="103"/>
      <c r="CN284" s="113">
        <v>285</v>
      </c>
      <c r="CO284" s="96">
        <v>295</v>
      </c>
      <c r="CP284" s="96">
        <v>290</v>
      </c>
      <c r="CQ284" s="103"/>
      <c r="CR284" s="113">
        <v>405</v>
      </c>
      <c r="CS284" s="96">
        <v>415</v>
      </c>
      <c r="CT284" s="96">
        <v>410</v>
      </c>
      <c r="CU284" s="103"/>
      <c r="CV284" s="113">
        <v>315</v>
      </c>
      <c r="CW284" s="96">
        <v>325</v>
      </c>
      <c r="CX284" s="96">
        <v>320</v>
      </c>
      <c r="CY284" s="103"/>
      <c r="CZ284" s="113">
        <v>302.5</v>
      </c>
      <c r="DA284" s="96">
        <v>312.5</v>
      </c>
      <c r="DB284" s="96">
        <v>307.5</v>
      </c>
      <c r="DC284" s="103"/>
      <c r="DD284" s="113">
        <v>307.5</v>
      </c>
      <c r="DE284" s="96">
        <v>317.5</v>
      </c>
      <c r="DF284" s="96">
        <v>312.5</v>
      </c>
      <c r="DG284" s="103"/>
      <c r="DH284" s="113">
        <v>435</v>
      </c>
      <c r="DI284" s="96">
        <v>445</v>
      </c>
      <c r="DJ284" s="96">
        <v>440</v>
      </c>
      <c r="DK284" s="103"/>
      <c r="DL284" s="113">
        <v>295</v>
      </c>
      <c r="DM284" s="96">
        <v>305</v>
      </c>
      <c r="DN284" s="96">
        <v>300</v>
      </c>
      <c r="DO284" s="103"/>
      <c r="DP284" s="113">
        <v>282.5</v>
      </c>
      <c r="DQ284" s="96">
        <v>292.5</v>
      </c>
      <c r="DR284" s="96">
        <v>287.5</v>
      </c>
      <c r="DS284" s="103"/>
      <c r="DT284" s="113">
        <v>287.5</v>
      </c>
      <c r="DU284" s="96">
        <v>297.5</v>
      </c>
      <c r="DV284" s="96">
        <v>292.5</v>
      </c>
      <c r="DW284" s="103"/>
      <c r="DX284" s="113">
        <v>445</v>
      </c>
      <c r="DY284" s="96">
        <v>455</v>
      </c>
      <c r="DZ284" s="96">
        <v>450</v>
      </c>
      <c r="EA284" s="103"/>
      <c r="EB284" s="113">
        <v>287.5</v>
      </c>
      <c r="EC284" s="96">
        <v>297.5</v>
      </c>
      <c r="ED284" s="96">
        <v>292.5</v>
      </c>
      <c r="EE284" s="103"/>
      <c r="EF284" s="113">
        <v>277.5</v>
      </c>
      <c r="EG284" s="96">
        <v>287.5</v>
      </c>
      <c r="EH284" s="96">
        <v>282.5</v>
      </c>
      <c r="EI284" s="103"/>
      <c r="EJ284" s="113">
        <v>282.5</v>
      </c>
      <c r="EK284" s="96">
        <v>292.5</v>
      </c>
      <c r="EL284" s="96">
        <v>287.5</v>
      </c>
      <c r="EM284" s="103"/>
      <c r="EN284" s="113">
        <v>390</v>
      </c>
      <c r="EO284" s="96">
        <v>400</v>
      </c>
      <c r="EP284" s="96">
        <v>395</v>
      </c>
      <c r="EQ284" s="103"/>
      <c r="ER284" s="113">
        <v>277.5</v>
      </c>
      <c r="ES284" s="96">
        <v>287.5</v>
      </c>
      <c r="ET284" s="96">
        <v>282.5</v>
      </c>
      <c r="EU284" s="103"/>
      <c r="EV284" s="113">
        <v>280</v>
      </c>
      <c r="EW284" s="96">
        <v>290</v>
      </c>
      <c r="EX284" s="96">
        <v>285</v>
      </c>
      <c r="EY284" s="103"/>
      <c r="EZ284" s="113">
        <v>280</v>
      </c>
      <c r="FA284" s="96">
        <v>290</v>
      </c>
      <c r="FB284" s="96">
        <v>285</v>
      </c>
      <c r="FC284" s="103"/>
      <c r="FD284" s="113">
        <v>475</v>
      </c>
      <c r="FE284" s="96">
        <v>485</v>
      </c>
      <c r="FF284" s="96">
        <v>480</v>
      </c>
      <c r="FG284" s="103"/>
      <c r="FH284" s="113">
        <v>307.5</v>
      </c>
      <c r="FI284" s="96">
        <v>317.5</v>
      </c>
      <c r="FJ284" s="96">
        <v>312.5</v>
      </c>
      <c r="FK284" s="103"/>
      <c r="FL284" s="113">
        <v>297.5</v>
      </c>
      <c r="FM284" s="96">
        <v>307.5</v>
      </c>
      <c r="FN284" s="96">
        <v>302.5</v>
      </c>
      <c r="FO284" s="103"/>
      <c r="FP284" s="114">
        <v>302.5</v>
      </c>
      <c r="FQ284" s="101">
        <v>312.5</v>
      </c>
      <c r="FR284" s="101">
        <v>307.5</v>
      </c>
      <c r="FS284" s="103"/>
      <c r="FT284" s="113">
        <v>282.5</v>
      </c>
      <c r="FU284" s="96">
        <v>292.5</v>
      </c>
      <c r="FV284" s="96">
        <v>287.5</v>
      </c>
      <c r="FW284" s="103"/>
      <c r="FX284" s="113">
        <v>267.5</v>
      </c>
      <c r="FY284" s="96">
        <v>277.5</v>
      </c>
      <c r="FZ284" s="96">
        <v>272.5</v>
      </c>
      <c r="GA284" s="103"/>
      <c r="GB284" s="113">
        <v>322.5</v>
      </c>
      <c r="GC284" s="96">
        <v>332.5</v>
      </c>
      <c r="GD284" s="96">
        <v>327.5</v>
      </c>
      <c r="GE284" s="103"/>
      <c r="GF284" s="113">
        <v>312.5</v>
      </c>
      <c r="GG284" s="96">
        <v>322.5</v>
      </c>
      <c r="GH284" s="96">
        <v>317.5</v>
      </c>
      <c r="GI284" s="103"/>
      <c r="GJ284" s="113">
        <v>317.5</v>
      </c>
      <c r="GK284" s="96">
        <v>327.5</v>
      </c>
      <c r="GL284" s="96">
        <v>322.5</v>
      </c>
      <c r="GM284" s="103"/>
      <c r="GN284" s="113">
        <v>472.5</v>
      </c>
      <c r="GO284" s="96">
        <v>482.5</v>
      </c>
      <c r="GP284" s="96">
        <v>477.5</v>
      </c>
      <c r="GQ284" s="103"/>
      <c r="GR284" s="93"/>
      <c r="GS284" s="93">
        <v>4</v>
      </c>
    </row>
    <row r="285" spans="1:201" ht="15.75" x14ac:dyDescent="0.25">
      <c r="A285">
        <v>4</v>
      </c>
      <c r="B285">
        <v>2015</v>
      </c>
      <c r="C285" s="87">
        <v>42118</v>
      </c>
      <c r="D285" s="149">
        <v>355</v>
      </c>
      <c r="E285" s="136">
        <v>365</v>
      </c>
      <c r="F285" s="128">
        <v>360</v>
      </c>
      <c r="G285" s="134" t="s">
        <v>5</v>
      </c>
      <c r="H285" s="135">
        <v>465</v>
      </c>
      <c r="I285" s="136">
        <v>475</v>
      </c>
      <c r="J285" s="128">
        <v>470</v>
      </c>
      <c r="K285" s="134" t="s">
        <v>5</v>
      </c>
      <c r="L285" s="135">
        <v>370</v>
      </c>
      <c r="M285" s="136">
        <v>380</v>
      </c>
      <c r="N285" s="128">
        <v>375</v>
      </c>
      <c r="O285" s="134" t="s">
        <v>5</v>
      </c>
      <c r="P285" s="135">
        <v>345</v>
      </c>
      <c r="Q285" s="136">
        <v>355</v>
      </c>
      <c r="R285" s="128">
        <v>350</v>
      </c>
      <c r="S285" s="134">
        <v>5</v>
      </c>
      <c r="T285" s="135">
        <v>325</v>
      </c>
      <c r="U285" s="136">
        <v>335</v>
      </c>
      <c r="V285" s="128">
        <v>330</v>
      </c>
      <c r="W285" s="134" t="s">
        <v>5</v>
      </c>
      <c r="X285" s="135">
        <v>315</v>
      </c>
      <c r="Y285" s="136">
        <v>325</v>
      </c>
      <c r="Z285" s="128">
        <v>320</v>
      </c>
      <c r="AA285" s="134" t="s">
        <v>5</v>
      </c>
      <c r="AB285" s="135">
        <v>340</v>
      </c>
      <c r="AC285" s="136">
        <v>350</v>
      </c>
      <c r="AD285" s="128">
        <v>345</v>
      </c>
      <c r="AE285" s="134" t="s">
        <v>5</v>
      </c>
      <c r="AF285" s="135">
        <v>320</v>
      </c>
      <c r="AG285" s="136">
        <v>330</v>
      </c>
      <c r="AH285" s="128">
        <v>325</v>
      </c>
      <c r="AI285" s="134">
        <v>5</v>
      </c>
      <c r="AJ285" s="135">
        <v>345</v>
      </c>
      <c r="AK285" s="136">
        <v>355</v>
      </c>
      <c r="AL285" s="128">
        <v>350</v>
      </c>
      <c r="AM285" s="134">
        <v>-5</v>
      </c>
      <c r="AN285" s="135">
        <v>335</v>
      </c>
      <c r="AO285" s="136">
        <v>345</v>
      </c>
      <c r="AP285" s="128">
        <v>340</v>
      </c>
      <c r="AQ285" s="134" t="s">
        <v>5</v>
      </c>
      <c r="AR285" s="135">
        <v>360</v>
      </c>
      <c r="AS285" s="136">
        <v>370</v>
      </c>
      <c r="AT285" s="128">
        <v>365</v>
      </c>
      <c r="AU285" s="134" t="s">
        <v>5</v>
      </c>
      <c r="AV285" s="135">
        <v>335</v>
      </c>
      <c r="AW285" s="136">
        <v>345</v>
      </c>
      <c r="AX285" s="128">
        <v>340</v>
      </c>
      <c r="AY285" s="134">
        <v>5</v>
      </c>
      <c r="AZ285" s="135">
        <v>290</v>
      </c>
      <c r="BA285" s="136">
        <v>300</v>
      </c>
      <c r="BB285" s="128">
        <v>295</v>
      </c>
      <c r="BC285" s="134">
        <v>-5</v>
      </c>
      <c r="BD285" s="135">
        <v>270</v>
      </c>
      <c r="BE285" s="136">
        <v>280</v>
      </c>
      <c r="BF285" s="128">
        <v>275</v>
      </c>
      <c r="BG285" s="134">
        <v>-10</v>
      </c>
      <c r="BH285" s="135">
        <v>320</v>
      </c>
      <c r="BI285" s="136">
        <v>330</v>
      </c>
      <c r="BJ285" s="128">
        <v>325</v>
      </c>
      <c r="BK285" s="134">
        <v>-5</v>
      </c>
      <c r="BL285" s="135">
        <v>280</v>
      </c>
      <c r="BM285" s="136">
        <v>290</v>
      </c>
      <c r="BN285" s="128">
        <v>285</v>
      </c>
      <c r="BO285" s="134">
        <v>-10</v>
      </c>
      <c r="BP285" s="135">
        <v>325</v>
      </c>
      <c r="BQ285" s="136">
        <v>335</v>
      </c>
      <c r="BR285" s="128">
        <v>330</v>
      </c>
      <c r="BS285" s="134">
        <v>-10</v>
      </c>
      <c r="BT285" s="135">
        <v>310</v>
      </c>
      <c r="BU285" s="136">
        <v>320</v>
      </c>
      <c r="BV285" s="128">
        <v>315</v>
      </c>
      <c r="BW285" s="134">
        <v>-10</v>
      </c>
      <c r="BX285" s="135">
        <v>320</v>
      </c>
      <c r="BY285" s="136">
        <v>330</v>
      </c>
      <c r="BZ285" s="128">
        <v>325</v>
      </c>
      <c r="CA285" s="134">
        <v>-10</v>
      </c>
      <c r="CB285" s="135">
        <v>430</v>
      </c>
      <c r="CC285" s="136">
        <v>440</v>
      </c>
      <c r="CD285" s="128">
        <v>435</v>
      </c>
      <c r="CE285" s="134">
        <v>-10</v>
      </c>
      <c r="CF285" s="135">
        <v>290</v>
      </c>
      <c r="CG285" s="136">
        <v>300</v>
      </c>
      <c r="CH285" s="128">
        <v>295</v>
      </c>
      <c r="CI285" s="134">
        <v>-5</v>
      </c>
      <c r="CJ285" s="135">
        <v>280</v>
      </c>
      <c r="CK285" s="136">
        <v>290</v>
      </c>
      <c r="CL285" s="128">
        <v>285</v>
      </c>
      <c r="CM285" s="134" t="s">
        <v>5</v>
      </c>
      <c r="CN285" s="135">
        <v>285</v>
      </c>
      <c r="CO285" s="136">
        <v>295</v>
      </c>
      <c r="CP285" s="128">
        <v>290</v>
      </c>
      <c r="CQ285" s="134" t="s">
        <v>5</v>
      </c>
      <c r="CR285" s="135">
        <v>400</v>
      </c>
      <c r="CS285" s="136">
        <v>410</v>
      </c>
      <c r="CT285" s="128">
        <v>405</v>
      </c>
      <c r="CU285" s="134">
        <v>-10</v>
      </c>
      <c r="CV285" s="135">
        <v>310</v>
      </c>
      <c r="CW285" s="136">
        <v>320</v>
      </c>
      <c r="CX285" s="128">
        <v>315</v>
      </c>
      <c r="CY285" s="134">
        <v>-10</v>
      </c>
      <c r="CZ285" s="135">
        <v>300</v>
      </c>
      <c r="DA285" s="136">
        <v>310</v>
      </c>
      <c r="DB285" s="128">
        <v>305</v>
      </c>
      <c r="DC285" s="134">
        <v>-5</v>
      </c>
      <c r="DD285" s="135">
        <v>305</v>
      </c>
      <c r="DE285" s="136">
        <v>315</v>
      </c>
      <c r="DF285" s="128">
        <v>310</v>
      </c>
      <c r="DG285" s="134">
        <v>-5</v>
      </c>
      <c r="DH285" s="135">
        <v>425</v>
      </c>
      <c r="DI285" s="136">
        <v>435</v>
      </c>
      <c r="DJ285" s="128">
        <v>430</v>
      </c>
      <c r="DK285" s="134">
        <v>-20</v>
      </c>
      <c r="DL285" s="135">
        <v>290</v>
      </c>
      <c r="DM285" s="136">
        <v>300</v>
      </c>
      <c r="DN285" s="128">
        <v>295</v>
      </c>
      <c r="DO285" s="134">
        <v>-10</v>
      </c>
      <c r="DP285" s="135">
        <v>280</v>
      </c>
      <c r="DQ285" s="136">
        <v>290</v>
      </c>
      <c r="DR285" s="128">
        <v>285</v>
      </c>
      <c r="DS285" s="134">
        <v>-5</v>
      </c>
      <c r="DT285" s="135">
        <v>285</v>
      </c>
      <c r="DU285" s="136">
        <v>295</v>
      </c>
      <c r="DV285" s="128">
        <v>290</v>
      </c>
      <c r="DW285" s="134">
        <v>-5</v>
      </c>
      <c r="DX285" s="135">
        <v>435</v>
      </c>
      <c r="DY285" s="136">
        <v>445</v>
      </c>
      <c r="DZ285" s="128">
        <v>440</v>
      </c>
      <c r="EA285" s="134">
        <v>-20</v>
      </c>
      <c r="EB285" s="135">
        <v>285</v>
      </c>
      <c r="EC285" s="136">
        <v>295</v>
      </c>
      <c r="ED285" s="128">
        <v>290</v>
      </c>
      <c r="EE285" s="134">
        <v>-5</v>
      </c>
      <c r="EF285" s="135">
        <v>275</v>
      </c>
      <c r="EG285" s="136">
        <v>285</v>
      </c>
      <c r="EH285" s="128">
        <v>280</v>
      </c>
      <c r="EI285" s="134">
        <v>-5</v>
      </c>
      <c r="EJ285" s="135">
        <v>280</v>
      </c>
      <c r="EK285" s="136">
        <v>290</v>
      </c>
      <c r="EL285" s="128">
        <v>285</v>
      </c>
      <c r="EM285" s="134">
        <v>-5</v>
      </c>
      <c r="EN285" s="135">
        <v>390</v>
      </c>
      <c r="EO285" s="136">
        <v>400</v>
      </c>
      <c r="EP285" s="128">
        <v>395</v>
      </c>
      <c r="EQ285" s="134" t="s">
        <v>5</v>
      </c>
      <c r="ER285" s="135">
        <v>275</v>
      </c>
      <c r="ES285" s="136">
        <v>285</v>
      </c>
      <c r="ET285" s="128">
        <v>280</v>
      </c>
      <c r="EU285" s="134">
        <v>-5</v>
      </c>
      <c r="EV285" s="135">
        <v>280</v>
      </c>
      <c r="EW285" s="136">
        <v>290</v>
      </c>
      <c r="EX285" s="128">
        <v>285</v>
      </c>
      <c r="EY285" s="134" t="s">
        <v>5</v>
      </c>
      <c r="EZ285" s="135">
        <v>280</v>
      </c>
      <c r="FA285" s="136">
        <v>290</v>
      </c>
      <c r="FB285" s="128">
        <v>285</v>
      </c>
      <c r="FC285" s="134" t="s">
        <v>5</v>
      </c>
      <c r="FD285" s="135">
        <v>470</v>
      </c>
      <c r="FE285" s="136">
        <v>480</v>
      </c>
      <c r="FF285" s="128">
        <v>475</v>
      </c>
      <c r="FG285" s="134">
        <v>-10</v>
      </c>
      <c r="FH285" s="135">
        <v>305</v>
      </c>
      <c r="FI285" s="136">
        <v>315</v>
      </c>
      <c r="FJ285" s="128">
        <v>310</v>
      </c>
      <c r="FK285" s="134">
        <v>-5</v>
      </c>
      <c r="FL285" s="135">
        <v>295</v>
      </c>
      <c r="FM285" s="136">
        <v>305</v>
      </c>
      <c r="FN285" s="128">
        <v>300</v>
      </c>
      <c r="FO285" s="134">
        <v>-5</v>
      </c>
      <c r="FP285" s="135">
        <v>300</v>
      </c>
      <c r="FQ285" s="136">
        <v>310</v>
      </c>
      <c r="FR285" s="128">
        <v>305</v>
      </c>
      <c r="FS285" s="134">
        <v>-5</v>
      </c>
      <c r="FT285" s="135">
        <v>285</v>
      </c>
      <c r="FU285" s="136">
        <v>295</v>
      </c>
      <c r="FV285" s="95">
        <v>290</v>
      </c>
      <c r="FW285" s="134">
        <v>-20</v>
      </c>
      <c r="FX285" s="135">
        <v>265</v>
      </c>
      <c r="FY285" s="136">
        <v>275</v>
      </c>
      <c r="FZ285" s="128">
        <v>270</v>
      </c>
      <c r="GA285" s="134">
        <v>-5</v>
      </c>
      <c r="GB285" s="135">
        <v>320</v>
      </c>
      <c r="GC285" s="136">
        <v>330</v>
      </c>
      <c r="GD285" s="128">
        <v>325</v>
      </c>
      <c r="GE285" s="134">
        <v>-5</v>
      </c>
      <c r="GF285" s="135">
        <v>310</v>
      </c>
      <c r="GG285" s="136">
        <v>320</v>
      </c>
      <c r="GH285" s="128">
        <v>315</v>
      </c>
      <c r="GI285" s="134">
        <v>-5</v>
      </c>
      <c r="GJ285" s="135">
        <v>315</v>
      </c>
      <c r="GK285" s="136">
        <v>325</v>
      </c>
      <c r="GL285" s="128">
        <v>320</v>
      </c>
      <c r="GM285" s="134">
        <v>-5</v>
      </c>
      <c r="GN285" s="135">
        <v>465</v>
      </c>
      <c r="GO285" s="136">
        <v>475</v>
      </c>
      <c r="GP285" s="128">
        <v>470</v>
      </c>
      <c r="GQ285" s="134">
        <v>-15</v>
      </c>
      <c r="GR285" s="93"/>
      <c r="GS285" s="93">
        <v>4</v>
      </c>
    </row>
    <row r="286" spans="1:201" ht="15.75" x14ac:dyDescent="0.25">
      <c r="A286">
        <v>5</v>
      </c>
      <c r="B286">
        <v>2015</v>
      </c>
      <c r="C286" s="87">
        <v>42125</v>
      </c>
      <c r="D286" s="149">
        <v>345</v>
      </c>
      <c r="E286" s="136">
        <v>355</v>
      </c>
      <c r="F286" s="128">
        <v>350</v>
      </c>
      <c r="G286" s="134">
        <v>-10</v>
      </c>
      <c r="H286" s="135">
        <v>465</v>
      </c>
      <c r="I286" s="136">
        <v>475</v>
      </c>
      <c r="J286" s="128">
        <v>470</v>
      </c>
      <c r="K286" s="134" t="s">
        <v>5</v>
      </c>
      <c r="L286" s="135">
        <v>360</v>
      </c>
      <c r="M286" s="136">
        <v>370</v>
      </c>
      <c r="N286" s="128">
        <v>365</v>
      </c>
      <c r="O286" s="134">
        <v>-10</v>
      </c>
      <c r="P286" s="135">
        <v>345</v>
      </c>
      <c r="Q286" s="136">
        <v>355</v>
      </c>
      <c r="R286" s="128">
        <v>350</v>
      </c>
      <c r="S286" s="134" t="s">
        <v>5</v>
      </c>
      <c r="T286" s="135">
        <v>315</v>
      </c>
      <c r="U286" s="136">
        <v>325</v>
      </c>
      <c r="V286" s="128">
        <v>320</v>
      </c>
      <c r="W286" s="134">
        <v>-10</v>
      </c>
      <c r="X286" s="135">
        <v>315</v>
      </c>
      <c r="Y286" s="136">
        <v>325</v>
      </c>
      <c r="Z286" s="128">
        <v>320</v>
      </c>
      <c r="AA286" s="134" t="s">
        <v>5</v>
      </c>
      <c r="AB286" s="135">
        <v>335</v>
      </c>
      <c r="AC286" s="136">
        <v>345</v>
      </c>
      <c r="AD286" s="128">
        <v>340</v>
      </c>
      <c r="AE286" s="134">
        <v>-5</v>
      </c>
      <c r="AF286" s="135">
        <v>320</v>
      </c>
      <c r="AG286" s="136">
        <v>330</v>
      </c>
      <c r="AH286" s="128">
        <v>325</v>
      </c>
      <c r="AI286" s="134" t="s">
        <v>5</v>
      </c>
      <c r="AJ286" s="135">
        <v>340</v>
      </c>
      <c r="AK286" s="136">
        <v>350</v>
      </c>
      <c r="AL286" s="128">
        <v>345</v>
      </c>
      <c r="AM286" s="134">
        <v>-5</v>
      </c>
      <c r="AN286" s="135">
        <v>330</v>
      </c>
      <c r="AO286" s="136">
        <v>340</v>
      </c>
      <c r="AP286" s="128">
        <v>335</v>
      </c>
      <c r="AQ286" s="134">
        <v>-5</v>
      </c>
      <c r="AR286" s="135">
        <v>355</v>
      </c>
      <c r="AS286" s="136">
        <v>365</v>
      </c>
      <c r="AT286" s="128">
        <v>360</v>
      </c>
      <c r="AU286" s="134">
        <v>-5</v>
      </c>
      <c r="AV286" s="135">
        <v>335</v>
      </c>
      <c r="AW286" s="136">
        <v>345</v>
      </c>
      <c r="AX286" s="128">
        <v>340</v>
      </c>
      <c r="AY286" s="134" t="s">
        <v>5</v>
      </c>
      <c r="AZ286" s="135">
        <v>280</v>
      </c>
      <c r="BA286" s="136">
        <v>290</v>
      </c>
      <c r="BB286" s="128">
        <v>285</v>
      </c>
      <c r="BC286" s="134">
        <v>-10</v>
      </c>
      <c r="BD286" s="135">
        <v>265</v>
      </c>
      <c r="BE286" s="136">
        <v>275</v>
      </c>
      <c r="BF286" s="128">
        <v>270</v>
      </c>
      <c r="BG286" s="134">
        <v>-5</v>
      </c>
      <c r="BH286" s="135">
        <v>310</v>
      </c>
      <c r="BI286" s="136">
        <v>320</v>
      </c>
      <c r="BJ286" s="128">
        <v>315</v>
      </c>
      <c r="BK286" s="134">
        <v>-10</v>
      </c>
      <c r="BL286" s="135">
        <v>270</v>
      </c>
      <c r="BM286" s="136">
        <v>280</v>
      </c>
      <c r="BN286" s="128">
        <v>275</v>
      </c>
      <c r="BO286" s="134">
        <v>-10</v>
      </c>
      <c r="BP286" s="135">
        <v>320</v>
      </c>
      <c r="BQ286" s="136">
        <v>330</v>
      </c>
      <c r="BR286" s="128">
        <v>325</v>
      </c>
      <c r="BS286" s="134">
        <v>-5</v>
      </c>
      <c r="BT286" s="135">
        <v>300</v>
      </c>
      <c r="BU286" s="136">
        <v>310</v>
      </c>
      <c r="BV286" s="128">
        <v>305</v>
      </c>
      <c r="BW286" s="134">
        <v>-10</v>
      </c>
      <c r="BX286" s="135">
        <v>310</v>
      </c>
      <c r="BY286" s="136">
        <v>320</v>
      </c>
      <c r="BZ286" s="128">
        <v>315</v>
      </c>
      <c r="CA286" s="134">
        <v>-10</v>
      </c>
      <c r="CB286" s="135">
        <v>430</v>
      </c>
      <c r="CC286" s="136">
        <v>440</v>
      </c>
      <c r="CD286" s="128">
        <v>435</v>
      </c>
      <c r="CE286" s="134" t="s">
        <v>5</v>
      </c>
      <c r="CF286" s="135">
        <v>280</v>
      </c>
      <c r="CG286" s="136">
        <v>290</v>
      </c>
      <c r="CH286" s="128">
        <v>285</v>
      </c>
      <c r="CI286" s="134">
        <v>-10</v>
      </c>
      <c r="CJ286" s="135">
        <v>270</v>
      </c>
      <c r="CK286" s="136">
        <v>280</v>
      </c>
      <c r="CL286" s="128">
        <v>275</v>
      </c>
      <c r="CM286" s="134">
        <v>-10</v>
      </c>
      <c r="CN286" s="135">
        <v>275</v>
      </c>
      <c r="CO286" s="136">
        <v>285</v>
      </c>
      <c r="CP286" s="128">
        <v>280</v>
      </c>
      <c r="CQ286" s="134">
        <v>-10</v>
      </c>
      <c r="CR286" s="135">
        <v>400</v>
      </c>
      <c r="CS286" s="136">
        <v>410</v>
      </c>
      <c r="CT286" s="128">
        <v>405</v>
      </c>
      <c r="CU286" s="134" t="s">
        <v>5</v>
      </c>
      <c r="CV286" s="135">
        <v>305</v>
      </c>
      <c r="CW286" s="136">
        <v>315</v>
      </c>
      <c r="CX286" s="128">
        <v>310</v>
      </c>
      <c r="CY286" s="134">
        <v>-5</v>
      </c>
      <c r="CZ286" s="135">
        <v>290</v>
      </c>
      <c r="DA286" s="136">
        <v>300</v>
      </c>
      <c r="DB286" s="128">
        <v>295</v>
      </c>
      <c r="DC286" s="134">
        <v>-10</v>
      </c>
      <c r="DD286" s="135">
        <v>300</v>
      </c>
      <c r="DE286" s="136">
        <v>310</v>
      </c>
      <c r="DF286" s="128">
        <v>305</v>
      </c>
      <c r="DG286" s="134">
        <v>-5</v>
      </c>
      <c r="DH286" s="135">
        <v>425</v>
      </c>
      <c r="DI286" s="136">
        <v>435</v>
      </c>
      <c r="DJ286" s="128">
        <v>430</v>
      </c>
      <c r="DK286" s="134" t="s">
        <v>5</v>
      </c>
      <c r="DL286" s="135">
        <v>290</v>
      </c>
      <c r="DM286" s="136">
        <v>300</v>
      </c>
      <c r="DN286" s="128">
        <v>295</v>
      </c>
      <c r="DO286" s="134" t="s">
        <v>5</v>
      </c>
      <c r="DP286" s="135">
        <v>275</v>
      </c>
      <c r="DQ286" s="136">
        <v>285</v>
      </c>
      <c r="DR286" s="128">
        <v>280</v>
      </c>
      <c r="DS286" s="134">
        <v>-5</v>
      </c>
      <c r="DT286" s="135">
        <v>285</v>
      </c>
      <c r="DU286" s="136">
        <v>295</v>
      </c>
      <c r="DV286" s="128">
        <v>290</v>
      </c>
      <c r="DW286" s="134" t="s">
        <v>5</v>
      </c>
      <c r="DX286" s="135">
        <v>435</v>
      </c>
      <c r="DY286" s="136">
        <v>445</v>
      </c>
      <c r="DZ286" s="128">
        <v>440</v>
      </c>
      <c r="EA286" s="134" t="s">
        <v>5</v>
      </c>
      <c r="EB286" s="135">
        <v>285</v>
      </c>
      <c r="EC286" s="136">
        <v>295</v>
      </c>
      <c r="ED286" s="128">
        <v>290</v>
      </c>
      <c r="EE286" s="134" t="s">
        <v>5</v>
      </c>
      <c r="EF286" s="135">
        <v>270</v>
      </c>
      <c r="EG286" s="136">
        <v>280</v>
      </c>
      <c r="EH286" s="128">
        <v>275</v>
      </c>
      <c r="EI286" s="134">
        <v>-5</v>
      </c>
      <c r="EJ286" s="135">
        <v>280</v>
      </c>
      <c r="EK286" s="136">
        <v>290</v>
      </c>
      <c r="EL286" s="128">
        <v>285</v>
      </c>
      <c r="EM286" s="134" t="s">
        <v>5</v>
      </c>
      <c r="EN286" s="135">
        <v>390</v>
      </c>
      <c r="EO286" s="136">
        <v>400</v>
      </c>
      <c r="EP286" s="128">
        <v>395</v>
      </c>
      <c r="EQ286" s="134" t="s">
        <v>5</v>
      </c>
      <c r="ER286" s="135">
        <v>265</v>
      </c>
      <c r="ES286" s="136">
        <v>275</v>
      </c>
      <c r="ET286" s="128">
        <v>270</v>
      </c>
      <c r="EU286" s="134">
        <v>-10</v>
      </c>
      <c r="EV286" s="135">
        <v>275</v>
      </c>
      <c r="EW286" s="136">
        <v>285</v>
      </c>
      <c r="EX286" s="128">
        <v>280</v>
      </c>
      <c r="EY286" s="134">
        <v>-5</v>
      </c>
      <c r="EZ286" s="135">
        <v>270</v>
      </c>
      <c r="FA286" s="136">
        <v>280</v>
      </c>
      <c r="FB286" s="128">
        <v>275</v>
      </c>
      <c r="FC286" s="134">
        <v>-10</v>
      </c>
      <c r="FD286" s="135">
        <v>470</v>
      </c>
      <c r="FE286" s="136">
        <v>480</v>
      </c>
      <c r="FF286" s="128">
        <v>475</v>
      </c>
      <c r="FG286" s="134" t="s">
        <v>5</v>
      </c>
      <c r="FH286" s="135">
        <v>295</v>
      </c>
      <c r="FI286" s="136">
        <v>305</v>
      </c>
      <c r="FJ286" s="128">
        <v>300</v>
      </c>
      <c r="FK286" s="134">
        <v>-10</v>
      </c>
      <c r="FL286" s="135">
        <v>290</v>
      </c>
      <c r="FM286" s="136">
        <v>300</v>
      </c>
      <c r="FN286" s="128">
        <v>295</v>
      </c>
      <c r="FO286" s="134">
        <v>-5</v>
      </c>
      <c r="FP286" s="135">
        <v>290</v>
      </c>
      <c r="FQ286" s="136">
        <v>300</v>
      </c>
      <c r="FR286" s="128">
        <v>295</v>
      </c>
      <c r="FS286" s="134">
        <v>-10</v>
      </c>
      <c r="FT286" s="135">
        <v>285</v>
      </c>
      <c r="FU286" s="136">
        <v>295</v>
      </c>
      <c r="FV286" s="95">
        <v>290</v>
      </c>
      <c r="FW286" s="134" t="s">
        <v>5</v>
      </c>
      <c r="FX286" s="135">
        <v>260</v>
      </c>
      <c r="FY286" s="136">
        <v>270</v>
      </c>
      <c r="FZ286" s="128">
        <v>265</v>
      </c>
      <c r="GA286" s="134">
        <v>-5</v>
      </c>
      <c r="GB286" s="135">
        <v>310</v>
      </c>
      <c r="GC286" s="136">
        <v>320</v>
      </c>
      <c r="GD286" s="128">
        <v>315</v>
      </c>
      <c r="GE286" s="134">
        <v>-10</v>
      </c>
      <c r="GF286" s="135">
        <v>300</v>
      </c>
      <c r="GG286" s="136">
        <v>310</v>
      </c>
      <c r="GH286" s="128">
        <v>305</v>
      </c>
      <c r="GI286" s="134">
        <v>-10</v>
      </c>
      <c r="GJ286" s="135">
        <v>305</v>
      </c>
      <c r="GK286" s="136">
        <v>315</v>
      </c>
      <c r="GL286" s="128">
        <v>310</v>
      </c>
      <c r="GM286" s="134">
        <v>-10</v>
      </c>
      <c r="GN286" s="135">
        <v>465</v>
      </c>
      <c r="GO286" s="136">
        <v>475</v>
      </c>
      <c r="GP286" s="128">
        <v>470</v>
      </c>
      <c r="GQ286" s="134" t="s">
        <v>5</v>
      </c>
      <c r="GR286" s="93"/>
      <c r="GS286" s="93">
        <v>5</v>
      </c>
    </row>
    <row r="287" spans="1:201" ht="15.75" x14ac:dyDescent="0.25">
      <c r="A287">
        <v>5</v>
      </c>
      <c r="B287">
        <v>2015</v>
      </c>
      <c r="C287" s="87">
        <v>42132</v>
      </c>
      <c r="D287" s="149">
        <v>345</v>
      </c>
      <c r="E287" s="136">
        <v>355</v>
      </c>
      <c r="F287" s="128">
        <v>350</v>
      </c>
      <c r="G287" s="134" t="s">
        <v>5</v>
      </c>
      <c r="H287" s="135">
        <v>465</v>
      </c>
      <c r="I287" s="136">
        <v>475</v>
      </c>
      <c r="J287" s="128">
        <v>470</v>
      </c>
      <c r="K287" s="134" t="s">
        <v>5</v>
      </c>
      <c r="L287" s="135">
        <v>360</v>
      </c>
      <c r="M287" s="136">
        <v>370</v>
      </c>
      <c r="N287" s="128">
        <v>365</v>
      </c>
      <c r="O287" s="134" t="s">
        <v>5</v>
      </c>
      <c r="P287" s="135">
        <v>345</v>
      </c>
      <c r="Q287" s="136">
        <v>355</v>
      </c>
      <c r="R287" s="128">
        <v>350</v>
      </c>
      <c r="S287" s="134" t="s">
        <v>5</v>
      </c>
      <c r="T287" s="135">
        <v>315</v>
      </c>
      <c r="U287" s="136">
        <v>325</v>
      </c>
      <c r="V287" s="128">
        <v>320</v>
      </c>
      <c r="W287" s="134" t="s">
        <v>5</v>
      </c>
      <c r="X287" s="135">
        <v>315</v>
      </c>
      <c r="Y287" s="136">
        <v>325</v>
      </c>
      <c r="Z287" s="128">
        <v>320</v>
      </c>
      <c r="AA287" s="134" t="s">
        <v>5</v>
      </c>
      <c r="AB287" s="135">
        <v>330</v>
      </c>
      <c r="AC287" s="136">
        <v>340</v>
      </c>
      <c r="AD287" s="128">
        <v>335</v>
      </c>
      <c r="AE287" s="134">
        <v>-5</v>
      </c>
      <c r="AF287" s="135">
        <v>315</v>
      </c>
      <c r="AG287" s="136">
        <v>325</v>
      </c>
      <c r="AH287" s="128">
        <v>320</v>
      </c>
      <c r="AI287" s="134">
        <v>-5</v>
      </c>
      <c r="AJ287" s="135">
        <v>330</v>
      </c>
      <c r="AK287" s="136">
        <v>340</v>
      </c>
      <c r="AL287" s="128">
        <v>335</v>
      </c>
      <c r="AM287" s="134">
        <v>-10</v>
      </c>
      <c r="AN287" s="135">
        <v>330</v>
      </c>
      <c r="AO287" s="136">
        <v>340</v>
      </c>
      <c r="AP287" s="128">
        <v>335</v>
      </c>
      <c r="AQ287" s="134" t="s">
        <v>5</v>
      </c>
      <c r="AR287" s="135">
        <v>350</v>
      </c>
      <c r="AS287" s="136">
        <v>360</v>
      </c>
      <c r="AT287" s="128">
        <v>355</v>
      </c>
      <c r="AU287" s="134">
        <v>-5</v>
      </c>
      <c r="AV287" s="135">
        <v>340</v>
      </c>
      <c r="AW287" s="136">
        <v>350</v>
      </c>
      <c r="AX287" s="128">
        <v>345</v>
      </c>
      <c r="AY287" s="134">
        <v>5</v>
      </c>
      <c r="AZ287" s="135">
        <v>275</v>
      </c>
      <c r="BA287" s="136">
        <v>285</v>
      </c>
      <c r="BB287" s="128">
        <v>280</v>
      </c>
      <c r="BC287" s="134">
        <v>-5</v>
      </c>
      <c r="BD287" s="135">
        <v>255</v>
      </c>
      <c r="BE287" s="136">
        <v>265</v>
      </c>
      <c r="BF287" s="128">
        <v>260</v>
      </c>
      <c r="BG287" s="134">
        <v>-10</v>
      </c>
      <c r="BH287" s="135">
        <v>305</v>
      </c>
      <c r="BI287" s="136">
        <v>315</v>
      </c>
      <c r="BJ287" s="128">
        <v>310</v>
      </c>
      <c r="BK287" s="134">
        <v>-5</v>
      </c>
      <c r="BL287" s="135">
        <v>265</v>
      </c>
      <c r="BM287" s="136">
        <v>275</v>
      </c>
      <c r="BN287" s="128">
        <v>270</v>
      </c>
      <c r="BO287" s="134">
        <v>-5</v>
      </c>
      <c r="BP287" s="135">
        <v>310</v>
      </c>
      <c r="BQ287" s="136">
        <v>320</v>
      </c>
      <c r="BR287" s="128">
        <v>315</v>
      </c>
      <c r="BS287" s="134">
        <v>-10</v>
      </c>
      <c r="BT287" s="135">
        <v>295</v>
      </c>
      <c r="BU287" s="136">
        <v>305</v>
      </c>
      <c r="BV287" s="128">
        <v>300</v>
      </c>
      <c r="BW287" s="134">
        <v>-5</v>
      </c>
      <c r="BX287" s="135">
        <v>305</v>
      </c>
      <c r="BY287" s="136">
        <v>315</v>
      </c>
      <c r="BZ287" s="128">
        <v>310</v>
      </c>
      <c r="CA287" s="134">
        <v>-5</v>
      </c>
      <c r="CB287" s="135">
        <v>430</v>
      </c>
      <c r="CC287" s="136">
        <v>440</v>
      </c>
      <c r="CD287" s="128">
        <v>435</v>
      </c>
      <c r="CE287" s="134" t="s">
        <v>5</v>
      </c>
      <c r="CF287" s="135">
        <v>280</v>
      </c>
      <c r="CG287" s="136">
        <v>290</v>
      </c>
      <c r="CH287" s="128">
        <v>285</v>
      </c>
      <c r="CI287" s="134" t="s">
        <v>5</v>
      </c>
      <c r="CJ287" s="135">
        <v>270</v>
      </c>
      <c r="CK287" s="136">
        <v>280</v>
      </c>
      <c r="CL287" s="128">
        <v>275</v>
      </c>
      <c r="CM287" s="134" t="s">
        <v>5</v>
      </c>
      <c r="CN287" s="135">
        <v>275</v>
      </c>
      <c r="CO287" s="136">
        <v>285</v>
      </c>
      <c r="CP287" s="128">
        <v>280</v>
      </c>
      <c r="CQ287" s="134" t="s">
        <v>5</v>
      </c>
      <c r="CR287" s="135">
        <v>400</v>
      </c>
      <c r="CS287" s="136">
        <v>410</v>
      </c>
      <c r="CT287" s="128">
        <v>405</v>
      </c>
      <c r="CU287" s="134" t="s">
        <v>5</v>
      </c>
      <c r="CV287" s="135">
        <v>305</v>
      </c>
      <c r="CW287" s="136">
        <v>315</v>
      </c>
      <c r="CX287" s="128">
        <v>310</v>
      </c>
      <c r="CY287" s="134" t="s">
        <v>5</v>
      </c>
      <c r="CZ287" s="135">
        <v>290</v>
      </c>
      <c r="DA287" s="136">
        <v>300</v>
      </c>
      <c r="DB287" s="128">
        <v>295</v>
      </c>
      <c r="DC287" s="134" t="s">
        <v>5</v>
      </c>
      <c r="DD287" s="135">
        <v>300</v>
      </c>
      <c r="DE287" s="136">
        <v>310</v>
      </c>
      <c r="DF287" s="128">
        <v>305</v>
      </c>
      <c r="DG287" s="134" t="s">
        <v>5</v>
      </c>
      <c r="DH287" s="135">
        <v>440</v>
      </c>
      <c r="DI287" s="136">
        <v>450</v>
      </c>
      <c r="DJ287" s="128">
        <v>445</v>
      </c>
      <c r="DK287" s="134">
        <v>15</v>
      </c>
      <c r="DL287" s="135">
        <v>290</v>
      </c>
      <c r="DM287" s="136">
        <v>300</v>
      </c>
      <c r="DN287" s="128">
        <v>295</v>
      </c>
      <c r="DO287" s="134" t="s">
        <v>5</v>
      </c>
      <c r="DP287" s="135">
        <v>275</v>
      </c>
      <c r="DQ287" s="136">
        <v>285</v>
      </c>
      <c r="DR287" s="128">
        <v>280</v>
      </c>
      <c r="DS287" s="134" t="s">
        <v>5</v>
      </c>
      <c r="DT287" s="135">
        <v>285</v>
      </c>
      <c r="DU287" s="136">
        <v>295</v>
      </c>
      <c r="DV287" s="128">
        <v>290</v>
      </c>
      <c r="DW287" s="134" t="s">
        <v>5</v>
      </c>
      <c r="DX287" s="135">
        <v>450</v>
      </c>
      <c r="DY287" s="136">
        <v>460</v>
      </c>
      <c r="DZ287" s="128">
        <v>455</v>
      </c>
      <c r="EA287" s="134">
        <v>15</v>
      </c>
      <c r="EB287" s="135">
        <v>285</v>
      </c>
      <c r="EC287" s="136">
        <v>295</v>
      </c>
      <c r="ED287" s="128">
        <v>290</v>
      </c>
      <c r="EE287" s="134" t="s">
        <v>5</v>
      </c>
      <c r="EF287" s="135">
        <v>270</v>
      </c>
      <c r="EG287" s="136">
        <v>280</v>
      </c>
      <c r="EH287" s="128">
        <v>275</v>
      </c>
      <c r="EI287" s="134" t="s">
        <v>5</v>
      </c>
      <c r="EJ287" s="135">
        <v>280</v>
      </c>
      <c r="EK287" s="136">
        <v>290</v>
      </c>
      <c r="EL287" s="128">
        <v>285</v>
      </c>
      <c r="EM287" s="134" t="s">
        <v>5</v>
      </c>
      <c r="EN287" s="135">
        <v>390</v>
      </c>
      <c r="EO287" s="136">
        <v>400</v>
      </c>
      <c r="EP287" s="128">
        <v>395</v>
      </c>
      <c r="EQ287" s="134" t="s">
        <v>5</v>
      </c>
      <c r="ER287" s="135">
        <v>260</v>
      </c>
      <c r="ES287" s="136">
        <v>270</v>
      </c>
      <c r="ET287" s="128">
        <v>265</v>
      </c>
      <c r="EU287" s="134">
        <v>-5</v>
      </c>
      <c r="EV287" s="135">
        <v>275</v>
      </c>
      <c r="EW287" s="136">
        <v>285</v>
      </c>
      <c r="EX287" s="128">
        <v>280</v>
      </c>
      <c r="EY287" s="134" t="s">
        <v>5</v>
      </c>
      <c r="EZ287" s="135">
        <v>270</v>
      </c>
      <c r="FA287" s="136">
        <v>280</v>
      </c>
      <c r="FB287" s="128">
        <v>275</v>
      </c>
      <c r="FC287" s="134" t="s">
        <v>5</v>
      </c>
      <c r="FD287" s="135">
        <v>470</v>
      </c>
      <c r="FE287" s="136">
        <v>480</v>
      </c>
      <c r="FF287" s="128">
        <v>475</v>
      </c>
      <c r="FG287" s="134" t="s">
        <v>5</v>
      </c>
      <c r="FH287" s="135">
        <v>285</v>
      </c>
      <c r="FI287" s="136">
        <v>295</v>
      </c>
      <c r="FJ287" s="128">
        <v>290</v>
      </c>
      <c r="FK287" s="134">
        <v>-10</v>
      </c>
      <c r="FL287" s="135">
        <v>290</v>
      </c>
      <c r="FM287" s="136">
        <v>300</v>
      </c>
      <c r="FN287" s="128">
        <v>295</v>
      </c>
      <c r="FO287" s="134" t="s">
        <v>5</v>
      </c>
      <c r="FP287" s="135">
        <v>290</v>
      </c>
      <c r="FQ287" s="136">
        <v>300</v>
      </c>
      <c r="FR287" s="128">
        <v>295</v>
      </c>
      <c r="FS287" s="134" t="s">
        <v>5</v>
      </c>
      <c r="FT287" s="135">
        <v>285</v>
      </c>
      <c r="FU287" s="136">
        <v>295</v>
      </c>
      <c r="FV287" s="95">
        <v>290</v>
      </c>
      <c r="FW287" s="134" t="s">
        <v>5</v>
      </c>
      <c r="FX287" s="135">
        <v>260</v>
      </c>
      <c r="FY287" s="136">
        <v>270</v>
      </c>
      <c r="FZ287" s="128">
        <v>265</v>
      </c>
      <c r="GA287" s="134" t="s">
        <v>5</v>
      </c>
      <c r="GB287" s="135">
        <v>310</v>
      </c>
      <c r="GC287" s="136">
        <v>320</v>
      </c>
      <c r="GD287" s="128">
        <v>315</v>
      </c>
      <c r="GE287" s="134" t="s">
        <v>5</v>
      </c>
      <c r="GF287" s="135">
        <v>300</v>
      </c>
      <c r="GG287" s="136">
        <v>310</v>
      </c>
      <c r="GH287" s="128">
        <v>305</v>
      </c>
      <c r="GI287" s="134" t="s">
        <v>5</v>
      </c>
      <c r="GJ287" s="135">
        <v>305</v>
      </c>
      <c r="GK287" s="136">
        <v>315</v>
      </c>
      <c r="GL287" s="128">
        <v>310</v>
      </c>
      <c r="GM287" s="134" t="s">
        <v>5</v>
      </c>
      <c r="GN287" s="135">
        <v>470</v>
      </c>
      <c r="GO287" s="136">
        <v>480</v>
      </c>
      <c r="GP287" s="128">
        <v>475</v>
      </c>
      <c r="GQ287" s="134">
        <v>5</v>
      </c>
      <c r="GR287" s="93"/>
      <c r="GS287" s="93">
        <v>5</v>
      </c>
    </row>
    <row r="288" spans="1:201" ht="15.75" x14ac:dyDescent="0.25">
      <c r="A288">
        <v>5</v>
      </c>
      <c r="B288">
        <v>2015</v>
      </c>
      <c r="C288" s="87">
        <v>42139</v>
      </c>
      <c r="D288" s="96">
        <v>345</v>
      </c>
      <c r="E288" s="96">
        <v>355</v>
      </c>
      <c r="F288" s="96">
        <v>350</v>
      </c>
      <c r="G288" s="103"/>
      <c r="H288" s="113">
        <v>467.5</v>
      </c>
      <c r="I288" s="96">
        <v>477.5</v>
      </c>
      <c r="J288" s="96">
        <v>472.5</v>
      </c>
      <c r="K288" s="103"/>
      <c r="L288" s="113">
        <v>360</v>
      </c>
      <c r="M288" s="96">
        <v>370</v>
      </c>
      <c r="N288" s="96">
        <v>365</v>
      </c>
      <c r="O288" s="103"/>
      <c r="P288" s="113">
        <v>347.5</v>
      </c>
      <c r="Q288" s="96">
        <v>357.5</v>
      </c>
      <c r="R288" s="96">
        <v>352.5</v>
      </c>
      <c r="S288" s="103"/>
      <c r="T288" s="113">
        <v>320</v>
      </c>
      <c r="U288" s="96">
        <v>330</v>
      </c>
      <c r="V288" s="96">
        <v>325</v>
      </c>
      <c r="W288" s="103"/>
      <c r="X288" s="113">
        <v>317.5</v>
      </c>
      <c r="Y288" s="96">
        <v>327.5</v>
      </c>
      <c r="Z288" s="96">
        <v>322.5</v>
      </c>
      <c r="AA288" s="103"/>
      <c r="AB288" s="113">
        <v>332.5</v>
      </c>
      <c r="AC288" s="96">
        <v>342.5</v>
      </c>
      <c r="AD288" s="96">
        <v>337.5</v>
      </c>
      <c r="AE288" s="103"/>
      <c r="AF288" s="113">
        <v>317.5</v>
      </c>
      <c r="AG288" s="96">
        <v>327.5</v>
      </c>
      <c r="AH288" s="96">
        <v>322.5</v>
      </c>
      <c r="AI288" s="103"/>
      <c r="AJ288" s="113">
        <v>337.5</v>
      </c>
      <c r="AK288" s="96">
        <v>347.5</v>
      </c>
      <c r="AL288" s="96">
        <v>342.5</v>
      </c>
      <c r="AM288" s="103"/>
      <c r="AN288" s="113">
        <v>332.5</v>
      </c>
      <c r="AO288" s="96">
        <v>342.5</v>
      </c>
      <c r="AP288" s="96">
        <v>337.5</v>
      </c>
      <c r="AQ288" s="103"/>
      <c r="AR288" s="113">
        <v>352.5</v>
      </c>
      <c r="AS288" s="96">
        <v>362.5</v>
      </c>
      <c r="AT288" s="96">
        <v>357.5</v>
      </c>
      <c r="AU288" s="103"/>
      <c r="AV288" s="113">
        <v>345</v>
      </c>
      <c r="AW288" s="96">
        <v>355</v>
      </c>
      <c r="AX288" s="96">
        <v>350</v>
      </c>
      <c r="AY288" s="103"/>
      <c r="AZ288" s="113">
        <v>277.5</v>
      </c>
      <c r="BA288" s="96">
        <v>287.5</v>
      </c>
      <c r="BB288" s="96">
        <v>282.5</v>
      </c>
      <c r="BC288" s="103"/>
      <c r="BD288" s="113">
        <v>260</v>
      </c>
      <c r="BE288" s="96">
        <v>270</v>
      </c>
      <c r="BF288" s="96">
        <v>265</v>
      </c>
      <c r="BG288" s="103"/>
      <c r="BH288" s="113">
        <v>307.5</v>
      </c>
      <c r="BI288" s="96">
        <v>317.5</v>
      </c>
      <c r="BJ288" s="96">
        <v>312.5</v>
      </c>
      <c r="BK288" s="103"/>
      <c r="BL288" s="113">
        <v>267.5</v>
      </c>
      <c r="BM288" s="96">
        <v>277.5</v>
      </c>
      <c r="BN288" s="96">
        <v>272.5</v>
      </c>
      <c r="BO288" s="103"/>
      <c r="BP288" s="113">
        <v>315</v>
      </c>
      <c r="BQ288" s="96">
        <v>325</v>
      </c>
      <c r="BR288" s="96">
        <v>320</v>
      </c>
      <c r="BS288" s="103"/>
      <c r="BT288" s="113">
        <v>297.5</v>
      </c>
      <c r="BU288" s="96">
        <v>307.5</v>
      </c>
      <c r="BV288" s="96">
        <v>302.5</v>
      </c>
      <c r="BW288" s="103"/>
      <c r="BX288" s="113">
        <v>307.5</v>
      </c>
      <c r="BY288" s="96">
        <v>317.5</v>
      </c>
      <c r="BZ288" s="96">
        <v>312.5</v>
      </c>
      <c r="CA288" s="103"/>
      <c r="CB288" s="113">
        <v>430</v>
      </c>
      <c r="CC288" s="96">
        <v>440</v>
      </c>
      <c r="CD288" s="96">
        <v>435</v>
      </c>
      <c r="CE288" s="103"/>
      <c r="CF288" s="113">
        <v>282.5</v>
      </c>
      <c r="CG288" s="96">
        <v>292.5</v>
      </c>
      <c r="CH288" s="96">
        <v>287.5</v>
      </c>
      <c r="CI288" s="103"/>
      <c r="CJ288" s="113">
        <v>270</v>
      </c>
      <c r="CK288" s="96">
        <v>280</v>
      </c>
      <c r="CL288" s="96">
        <v>275</v>
      </c>
      <c r="CM288" s="103"/>
      <c r="CN288" s="113">
        <v>275</v>
      </c>
      <c r="CO288" s="96">
        <v>285</v>
      </c>
      <c r="CP288" s="96">
        <v>280</v>
      </c>
      <c r="CQ288" s="103"/>
      <c r="CR288" s="113">
        <v>400</v>
      </c>
      <c r="CS288" s="96">
        <v>410</v>
      </c>
      <c r="CT288" s="96">
        <v>405</v>
      </c>
      <c r="CU288" s="103"/>
      <c r="CV288" s="113">
        <v>310</v>
      </c>
      <c r="CW288" s="96">
        <v>320</v>
      </c>
      <c r="CX288" s="96">
        <v>315</v>
      </c>
      <c r="CY288" s="103"/>
      <c r="CZ288" s="113">
        <v>292.5</v>
      </c>
      <c r="DA288" s="96">
        <v>302.5</v>
      </c>
      <c r="DB288" s="96">
        <v>297.5</v>
      </c>
      <c r="DC288" s="103"/>
      <c r="DD288" s="113">
        <v>302.5</v>
      </c>
      <c r="DE288" s="96">
        <v>312.5</v>
      </c>
      <c r="DF288" s="96">
        <v>307.5</v>
      </c>
      <c r="DG288" s="103"/>
      <c r="DH288" s="113">
        <v>440</v>
      </c>
      <c r="DI288" s="96">
        <v>450</v>
      </c>
      <c r="DJ288" s="96">
        <v>445</v>
      </c>
      <c r="DK288" s="103"/>
      <c r="DL288" s="113">
        <v>292.5</v>
      </c>
      <c r="DM288" s="96">
        <v>302.5</v>
      </c>
      <c r="DN288" s="96">
        <v>297.5</v>
      </c>
      <c r="DO288" s="103"/>
      <c r="DP288" s="113">
        <v>275</v>
      </c>
      <c r="DQ288" s="96">
        <v>285</v>
      </c>
      <c r="DR288" s="96">
        <v>280</v>
      </c>
      <c r="DS288" s="103"/>
      <c r="DT288" s="113">
        <v>285</v>
      </c>
      <c r="DU288" s="96">
        <v>295</v>
      </c>
      <c r="DV288" s="96">
        <v>290</v>
      </c>
      <c r="DW288" s="103"/>
      <c r="DX288" s="113">
        <v>450</v>
      </c>
      <c r="DY288" s="96">
        <v>460</v>
      </c>
      <c r="DZ288" s="96">
        <v>455</v>
      </c>
      <c r="EA288" s="103"/>
      <c r="EB288" s="113">
        <v>287.5</v>
      </c>
      <c r="EC288" s="96">
        <v>297.5</v>
      </c>
      <c r="ED288" s="96">
        <v>292.5</v>
      </c>
      <c r="EE288" s="103"/>
      <c r="EF288" s="113">
        <v>270</v>
      </c>
      <c r="EG288" s="96">
        <v>280</v>
      </c>
      <c r="EH288" s="96">
        <v>275</v>
      </c>
      <c r="EI288" s="103"/>
      <c r="EJ288" s="113">
        <v>280</v>
      </c>
      <c r="EK288" s="96">
        <v>290</v>
      </c>
      <c r="EL288" s="96">
        <v>285</v>
      </c>
      <c r="EM288" s="103"/>
      <c r="EN288" s="113">
        <v>390</v>
      </c>
      <c r="EO288" s="96">
        <v>400</v>
      </c>
      <c r="EP288" s="96">
        <v>395</v>
      </c>
      <c r="EQ288" s="103"/>
      <c r="ER288" s="113">
        <v>262.5</v>
      </c>
      <c r="ES288" s="96">
        <v>272.5</v>
      </c>
      <c r="ET288" s="96">
        <v>267.5</v>
      </c>
      <c r="EU288" s="103"/>
      <c r="EV288" s="113">
        <v>275</v>
      </c>
      <c r="EW288" s="96">
        <v>285</v>
      </c>
      <c r="EX288" s="96">
        <v>280</v>
      </c>
      <c r="EY288" s="103"/>
      <c r="EZ288" s="113">
        <v>270</v>
      </c>
      <c r="FA288" s="96">
        <v>280</v>
      </c>
      <c r="FB288" s="96">
        <v>275</v>
      </c>
      <c r="FC288" s="103"/>
      <c r="FD288" s="113">
        <v>470</v>
      </c>
      <c r="FE288" s="96">
        <v>480</v>
      </c>
      <c r="FF288" s="96">
        <v>475</v>
      </c>
      <c r="FG288" s="103"/>
      <c r="FH288" s="113">
        <v>285</v>
      </c>
      <c r="FI288" s="96">
        <v>295</v>
      </c>
      <c r="FJ288" s="96">
        <v>290</v>
      </c>
      <c r="FK288" s="103"/>
      <c r="FL288" s="113">
        <v>287.5</v>
      </c>
      <c r="FM288" s="96">
        <v>297.5</v>
      </c>
      <c r="FN288" s="96">
        <v>292.5</v>
      </c>
      <c r="FO288" s="103"/>
      <c r="FP288" s="114">
        <v>287.5</v>
      </c>
      <c r="FQ288" s="101">
        <v>297.5</v>
      </c>
      <c r="FR288" s="101">
        <v>292.5</v>
      </c>
      <c r="FS288" s="103"/>
      <c r="FT288" s="113">
        <v>305</v>
      </c>
      <c r="FU288" s="96">
        <v>315</v>
      </c>
      <c r="FV288" s="96">
        <v>310</v>
      </c>
      <c r="FW288" s="103"/>
      <c r="FX288" s="113">
        <v>257.5</v>
      </c>
      <c r="FY288" s="96">
        <v>267.5</v>
      </c>
      <c r="FZ288" s="96">
        <v>262.5</v>
      </c>
      <c r="GA288" s="103"/>
      <c r="GB288" s="113">
        <v>312.5</v>
      </c>
      <c r="GC288" s="96">
        <v>322.5</v>
      </c>
      <c r="GD288" s="96">
        <v>317.5</v>
      </c>
      <c r="GE288" s="103"/>
      <c r="GF288" s="113">
        <v>300</v>
      </c>
      <c r="GG288" s="96">
        <v>310</v>
      </c>
      <c r="GH288" s="96">
        <v>305</v>
      </c>
      <c r="GI288" s="103"/>
      <c r="GJ288" s="113">
        <v>307.5</v>
      </c>
      <c r="GK288" s="96">
        <v>317.5</v>
      </c>
      <c r="GL288" s="96">
        <v>312.5</v>
      </c>
      <c r="GM288" s="103"/>
      <c r="GN288" s="113">
        <v>470</v>
      </c>
      <c r="GO288" s="96">
        <v>480</v>
      </c>
      <c r="GP288" s="96">
        <v>475</v>
      </c>
      <c r="GQ288" s="103"/>
      <c r="GR288" s="93"/>
      <c r="GS288" s="93">
        <v>5</v>
      </c>
    </row>
    <row r="289" spans="1:201" ht="15.75" x14ac:dyDescent="0.25">
      <c r="A289">
        <v>5</v>
      </c>
      <c r="B289">
        <v>2015</v>
      </c>
      <c r="C289" s="87">
        <v>42146</v>
      </c>
      <c r="D289" s="149">
        <v>345</v>
      </c>
      <c r="E289" s="136">
        <v>355</v>
      </c>
      <c r="F289" s="128">
        <v>350</v>
      </c>
      <c r="G289" s="134" t="s">
        <v>5</v>
      </c>
      <c r="H289" s="135">
        <v>470</v>
      </c>
      <c r="I289" s="136">
        <v>480</v>
      </c>
      <c r="J289" s="128">
        <v>475</v>
      </c>
      <c r="K289" s="134">
        <v>5</v>
      </c>
      <c r="L289" s="135">
        <v>360</v>
      </c>
      <c r="M289" s="136">
        <v>370</v>
      </c>
      <c r="N289" s="128">
        <v>365</v>
      </c>
      <c r="O289" s="134" t="s">
        <v>5</v>
      </c>
      <c r="P289" s="135">
        <v>350</v>
      </c>
      <c r="Q289" s="136">
        <v>360</v>
      </c>
      <c r="R289" s="128">
        <v>355</v>
      </c>
      <c r="S289" s="134">
        <v>5</v>
      </c>
      <c r="T289" s="135">
        <v>325</v>
      </c>
      <c r="U289" s="136">
        <v>335</v>
      </c>
      <c r="V289" s="128">
        <v>330</v>
      </c>
      <c r="W289" s="134">
        <v>10</v>
      </c>
      <c r="X289" s="135">
        <v>320</v>
      </c>
      <c r="Y289" s="136">
        <v>330</v>
      </c>
      <c r="Z289" s="128">
        <v>325</v>
      </c>
      <c r="AA289" s="134">
        <v>5</v>
      </c>
      <c r="AB289" s="135">
        <v>335</v>
      </c>
      <c r="AC289" s="136">
        <v>345</v>
      </c>
      <c r="AD289" s="128">
        <v>340</v>
      </c>
      <c r="AE289" s="134">
        <v>5</v>
      </c>
      <c r="AF289" s="135">
        <v>320</v>
      </c>
      <c r="AG289" s="136">
        <v>330</v>
      </c>
      <c r="AH289" s="128">
        <v>325</v>
      </c>
      <c r="AI289" s="134">
        <v>5</v>
      </c>
      <c r="AJ289" s="135">
        <v>345</v>
      </c>
      <c r="AK289" s="136">
        <v>355</v>
      </c>
      <c r="AL289" s="128">
        <v>350</v>
      </c>
      <c r="AM289" s="134">
        <v>15</v>
      </c>
      <c r="AN289" s="135">
        <v>335</v>
      </c>
      <c r="AO289" s="136">
        <v>345</v>
      </c>
      <c r="AP289" s="128">
        <v>340</v>
      </c>
      <c r="AQ289" s="134">
        <v>5</v>
      </c>
      <c r="AR289" s="135">
        <v>355</v>
      </c>
      <c r="AS289" s="136">
        <v>365</v>
      </c>
      <c r="AT289" s="128">
        <v>360</v>
      </c>
      <c r="AU289" s="134">
        <v>5</v>
      </c>
      <c r="AV289" s="135">
        <v>350</v>
      </c>
      <c r="AW289" s="136">
        <v>360</v>
      </c>
      <c r="AX289" s="128">
        <v>355</v>
      </c>
      <c r="AY289" s="134">
        <v>10</v>
      </c>
      <c r="AZ289" s="135">
        <v>280</v>
      </c>
      <c r="BA289" s="136">
        <v>290</v>
      </c>
      <c r="BB289" s="128">
        <v>285</v>
      </c>
      <c r="BC289" s="134">
        <v>5</v>
      </c>
      <c r="BD289" s="135">
        <v>265</v>
      </c>
      <c r="BE289" s="136">
        <v>275</v>
      </c>
      <c r="BF289" s="128">
        <v>270</v>
      </c>
      <c r="BG289" s="134">
        <v>10</v>
      </c>
      <c r="BH289" s="135">
        <v>310</v>
      </c>
      <c r="BI289" s="136">
        <v>320</v>
      </c>
      <c r="BJ289" s="128">
        <v>315</v>
      </c>
      <c r="BK289" s="134">
        <v>5</v>
      </c>
      <c r="BL289" s="135">
        <v>270</v>
      </c>
      <c r="BM289" s="136">
        <v>280</v>
      </c>
      <c r="BN289" s="128">
        <v>275</v>
      </c>
      <c r="BO289" s="134">
        <v>5</v>
      </c>
      <c r="BP289" s="135">
        <v>320</v>
      </c>
      <c r="BQ289" s="136">
        <v>330</v>
      </c>
      <c r="BR289" s="128">
        <v>325</v>
      </c>
      <c r="BS289" s="134">
        <v>10</v>
      </c>
      <c r="BT289" s="135">
        <v>300</v>
      </c>
      <c r="BU289" s="136">
        <v>310</v>
      </c>
      <c r="BV289" s="128">
        <v>305</v>
      </c>
      <c r="BW289" s="134">
        <v>5</v>
      </c>
      <c r="BX289" s="135">
        <v>310</v>
      </c>
      <c r="BY289" s="136">
        <v>320</v>
      </c>
      <c r="BZ289" s="128">
        <v>315</v>
      </c>
      <c r="CA289" s="134">
        <v>5</v>
      </c>
      <c r="CB289" s="135">
        <v>430</v>
      </c>
      <c r="CC289" s="136">
        <v>440</v>
      </c>
      <c r="CD289" s="128">
        <v>435</v>
      </c>
      <c r="CE289" s="134" t="s">
        <v>5</v>
      </c>
      <c r="CF289" s="135">
        <v>285</v>
      </c>
      <c r="CG289" s="136">
        <v>295</v>
      </c>
      <c r="CH289" s="128">
        <v>290</v>
      </c>
      <c r="CI289" s="134">
        <v>5</v>
      </c>
      <c r="CJ289" s="135">
        <v>270</v>
      </c>
      <c r="CK289" s="136">
        <v>280</v>
      </c>
      <c r="CL289" s="128">
        <v>275</v>
      </c>
      <c r="CM289" s="134" t="s">
        <v>5</v>
      </c>
      <c r="CN289" s="135">
        <v>275</v>
      </c>
      <c r="CO289" s="136">
        <v>285</v>
      </c>
      <c r="CP289" s="128">
        <v>280</v>
      </c>
      <c r="CQ289" s="134" t="s">
        <v>5</v>
      </c>
      <c r="CR289" s="135">
        <v>400</v>
      </c>
      <c r="CS289" s="136">
        <v>410</v>
      </c>
      <c r="CT289" s="128">
        <v>405</v>
      </c>
      <c r="CU289" s="134" t="s">
        <v>5</v>
      </c>
      <c r="CV289" s="135">
        <v>315</v>
      </c>
      <c r="CW289" s="136">
        <v>325</v>
      </c>
      <c r="CX289" s="128">
        <v>320</v>
      </c>
      <c r="CY289" s="134">
        <v>10</v>
      </c>
      <c r="CZ289" s="135">
        <v>295</v>
      </c>
      <c r="DA289" s="136">
        <v>305</v>
      </c>
      <c r="DB289" s="128">
        <v>300</v>
      </c>
      <c r="DC289" s="134">
        <v>5</v>
      </c>
      <c r="DD289" s="135">
        <v>305</v>
      </c>
      <c r="DE289" s="136">
        <v>315</v>
      </c>
      <c r="DF289" s="128">
        <v>310</v>
      </c>
      <c r="DG289" s="134">
        <v>5</v>
      </c>
      <c r="DH289" s="135">
        <v>440</v>
      </c>
      <c r="DI289" s="136">
        <v>450</v>
      </c>
      <c r="DJ289" s="128">
        <v>445</v>
      </c>
      <c r="DK289" s="134" t="s">
        <v>5</v>
      </c>
      <c r="DL289" s="135">
        <v>295</v>
      </c>
      <c r="DM289" s="136">
        <v>305</v>
      </c>
      <c r="DN289" s="128">
        <v>300</v>
      </c>
      <c r="DO289" s="134">
        <v>5</v>
      </c>
      <c r="DP289" s="135">
        <v>275</v>
      </c>
      <c r="DQ289" s="136">
        <v>285</v>
      </c>
      <c r="DR289" s="128">
        <v>280</v>
      </c>
      <c r="DS289" s="134" t="s">
        <v>5</v>
      </c>
      <c r="DT289" s="135">
        <v>285</v>
      </c>
      <c r="DU289" s="136">
        <v>295</v>
      </c>
      <c r="DV289" s="128">
        <v>290</v>
      </c>
      <c r="DW289" s="134" t="s">
        <v>5</v>
      </c>
      <c r="DX289" s="135">
        <v>450</v>
      </c>
      <c r="DY289" s="136">
        <v>460</v>
      </c>
      <c r="DZ289" s="128">
        <v>455</v>
      </c>
      <c r="EA289" s="134" t="s">
        <v>5</v>
      </c>
      <c r="EB289" s="135">
        <v>290</v>
      </c>
      <c r="EC289" s="136">
        <v>300</v>
      </c>
      <c r="ED289" s="128">
        <v>295</v>
      </c>
      <c r="EE289" s="134">
        <v>5</v>
      </c>
      <c r="EF289" s="135">
        <v>270</v>
      </c>
      <c r="EG289" s="136">
        <v>280</v>
      </c>
      <c r="EH289" s="128">
        <v>275</v>
      </c>
      <c r="EI289" s="134" t="s">
        <v>5</v>
      </c>
      <c r="EJ289" s="135">
        <v>280</v>
      </c>
      <c r="EK289" s="136">
        <v>290</v>
      </c>
      <c r="EL289" s="128">
        <v>285</v>
      </c>
      <c r="EM289" s="134" t="s">
        <v>5</v>
      </c>
      <c r="EN289" s="135">
        <v>390</v>
      </c>
      <c r="EO289" s="136">
        <v>400</v>
      </c>
      <c r="EP289" s="128">
        <v>395</v>
      </c>
      <c r="EQ289" s="134" t="s">
        <v>5</v>
      </c>
      <c r="ER289" s="135">
        <v>265</v>
      </c>
      <c r="ES289" s="136">
        <v>275</v>
      </c>
      <c r="ET289" s="128">
        <v>270</v>
      </c>
      <c r="EU289" s="134">
        <v>5</v>
      </c>
      <c r="EV289" s="135">
        <v>275</v>
      </c>
      <c r="EW289" s="136">
        <v>285</v>
      </c>
      <c r="EX289" s="128">
        <v>280</v>
      </c>
      <c r="EY289" s="134" t="s">
        <v>5</v>
      </c>
      <c r="EZ289" s="135">
        <v>270</v>
      </c>
      <c r="FA289" s="136">
        <v>280</v>
      </c>
      <c r="FB289" s="128">
        <v>275</v>
      </c>
      <c r="FC289" s="134" t="s">
        <v>5</v>
      </c>
      <c r="FD289" s="135">
        <v>470</v>
      </c>
      <c r="FE289" s="136">
        <v>480</v>
      </c>
      <c r="FF289" s="128">
        <v>475</v>
      </c>
      <c r="FG289" s="134" t="s">
        <v>5</v>
      </c>
      <c r="FH289" s="135">
        <v>285</v>
      </c>
      <c r="FI289" s="136">
        <v>295</v>
      </c>
      <c r="FJ289" s="128">
        <v>290</v>
      </c>
      <c r="FK289" s="134" t="s">
        <v>5</v>
      </c>
      <c r="FL289" s="135">
        <v>285</v>
      </c>
      <c r="FM289" s="136">
        <v>295</v>
      </c>
      <c r="FN289" s="128">
        <v>290</v>
      </c>
      <c r="FO289" s="134">
        <v>-5</v>
      </c>
      <c r="FP289" s="135">
        <v>285</v>
      </c>
      <c r="FQ289" s="136">
        <v>295</v>
      </c>
      <c r="FR289" s="128">
        <v>290</v>
      </c>
      <c r="FS289" s="134">
        <v>-5</v>
      </c>
      <c r="FT289" s="135">
        <v>325</v>
      </c>
      <c r="FU289" s="136">
        <v>335</v>
      </c>
      <c r="FV289" s="95">
        <v>330</v>
      </c>
      <c r="FW289" s="134">
        <v>40</v>
      </c>
      <c r="FX289" s="135">
        <v>255</v>
      </c>
      <c r="FY289" s="136">
        <v>265</v>
      </c>
      <c r="FZ289" s="128">
        <v>260</v>
      </c>
      <c r="GA289" s="134">
        <v>-5</v>
      </c>
      <c r="GB289" s="135">
        <v>315</v>
      </c>
      <c r="GC289" s="136">
        <v>325</v>
      </c>
      <c r="GD289" s="128">
        <v>320</v>
      </c>
      <c r="GE289" s="134">
        <v>5</v>
      </c>
      <c r="GF289" s="135">
        <v>300</v>
      </c>
      <c r="GG289" s="136">
        <v>310</v>
      </c>
      <c r="GH289" s="128">
        <v>305</v>
      </c>
      <c r="GI289" s="134" t="s">
        <v>5</v>
      </c>
      <c r="GJ289" s="135">
        <v>310</v>
      </c>
      <c r="GK289" s="136">
        <v>320</v>
      </c>
      <c r="GL289" s="128">
        <v>315</v>
      </c>
      <c r="GM289" s="134">
        <v>5</v>
      </c>
      <c r="GN289" s="135">
        <v>470</v>
      </c>
      <c r="GO289" s="136">
        <v>480</v>
      </c>
      <c r="GP289" s="128">
        <v>475</v>
      </c>
      <c r="GQ289" s="134" t="s">
        <v>5</v>
      </c>
      <c r="GR289" s="93"/>
      <c r="GS289" s="93">
        <v>5</v>
      </c>
    </row>
    <row r="290" spans="1:201" ht="15.75" x14ac:dyDescent="0.25">
      <c r="A290">
        <v>5</v>
      </c>
      <c r="B290">
        <v>2015</v>
      </c>
      <c r="C290" s="87">
        <v>42153</v>
      </c>
      <c r="D290" s="149">
        <v>370</v>
      </c>
      <c r="E290" s="136">
        <v>380</v>
      </c>
      <c r="F290" s="128">
        <v>375</v>
      </c>
      <c r="G290" s="134">
        <v>25</v>
      </c>
      <c r="H290" s="135">
        <v>470</v>
      </c>
      <c r="I290" s="136">
        <v>480</v>
      </c>
      <c r="J290" s="128">
        <v>475</v>
      </c>
      <c r="K290" s="134" t="s">
        <v>5</v>
      </c>
      <c r="L290" s="135">
        <v>380</v>
      </c>
      <c r="M290" s="136">
        <v>390</v>
      </c>
      <c r="N290" s="128">
        <v>385</v>
      </c>
      <c r="O290" s="134">
        <v>20</v>
      </c>
      <c r="P290" s="135">
        <v>365</v>
      </c>
      <c r="Q290" s="136">
        <v>375</v>
      </c>
      <c r="R290" s="128">
        <v>370</v>
      </c>
      <c r="S290" s="134">
        <v>15</v>
      </c>
      <c r="T290" s="135">
        <v>325</v>
      </c>
      <c r="U290" s="136">
        <v>335</v>
      </c>
      <c r="V290" s="128">
        <v>330</v>
      </c>
      <c r="W290" s="134" t="s">
        <v>5</v>
      </c>
      <c r="X290" s="135">
        <v>320</v>
      </c>
      <c r="Y290" s="136">
        <v>330</v>
      </c>
      <c r="Z290" s="128">
        <v>325</v>
      </c>
      <c r="AA290" s="134" t="s">
        <v>5</v>
      </c>
      <c r="AB290" s="135">
        <v>340</v>
      </c>
      <c r="AC290" s="136">
        <v>350</v>
      </c>
      <c r="AD290" s="128">
        <v>345</v>
      </c>
      <c r="AE290" s="134">
        <v>5</v>
      </c>
      <c r="AF290" s="135">
        <v>325</v>
      </c>
      <c r="AG290" s="136">
        <v>335</v>
      </c>
      <c r="AH290" s="128">
        <v>330</v>
      </c>
      <c r="AI290" s="134">
        <v>5</v>
      </c>
      <c r="AJ290" s="135">
        <v>350</v>
      </c>
      <c r="AK290" s="136">
        <v>360</v>
      </c>
      <c r="AL290" s="128">
        <v>355</v>
      </c>
      <c r="AM290" s="134">
        <v>5</v>
      </c>
      <c r="AN290" s="135">
        <v>340</v>
      </c>
      <c r="AO290" s="136">
        <v>350</v>
      </c>
      <c r="AP290" s="128">
        <v>345</v>
      </c>
      <c r="AQ290" s="134">
        <v>5</v>
      </c>
      <c r="AR290" s="135">
        <v>360</v>
      </c>
      <c r="AS290" s="136">
        <v>370</v>
      </c>
      <c r="AT290" s="128">
        <v>365</v>
      </c>
      <c r="AU290" s="134">
        <v>5</v>
      </c>
      <c r="AV290" s="135">
        <v>350</v>
      </c>
      <c r="AW290" s="136">
        <v>360</v>
      </c>
      <c r="AX290" s="128">
        <v>355</v>
      </c>
      <c r="AY290" s="134" t="s">
        <v>5</v>
      </c>
      <c r="AZ290" s="135">
        <v>285</v>
      </c>
      <c r="BA290" s="136">
        <v>295</v>
      </c>
      <c r="BB290" s="128">
        <v>290</v>
      </c>
      <c r="BC290" s="134">
        <v>5</v>
      </c>
      <c r="BD290" s="135">
        <v>265</v>
      </c>
      <c r="BE290" s="136">
        <v>275</v>
      </c>
      <c r="BF290" s="128">
        <v>270</v>
      </c>
      <c r="BG290" s="134" t="s">
        <v>5</v>
      </c>
      <c r="BH290" s="135">
        <v>315</v>
      </c>
      <c r="BI290" s="136">
        <v>325</v>
      </c>
      <c r="BJ290" s="128">
        <v>320</v>
      </c>
      <c r="BK290" s="134">
        <v>5</v>
      </c>
      <c r="BL290" s="135">
        <v>275</v>
      </c>
      <c r="BM290" s="136">
        <v>285</v>
      </c>
      <c r="BN290" s="128">
        <v>280</v>
      </c>
      <c r="BO290" s="134">
        <v>5</v>
      </c>
      <c r="BP290" s="135">
        <v>320</v>
      </c>
      <c r="BQ290" s="136">
        <v>330</v>
      </c>
      <c r="BR290" s="128">
        <v>325</v>
      </c>
      <c r="BS290" s="134" t="s">
        <v>5</v>
      </c>
      <c r="BT290" s="135">
        <v>305</v>
      </c>
      <c r="BU290" s="136">
        <v>315</v>
      </c>
      <c r="BV290" s="128">
        <v>310</v>
      </c>
      <c r="BW290" s="134">
        <v>5</v>
      </c>
      <c r="BX290" s="135">
        <v>315</v>
      </c>
      <c r="BY290" s="136">
        <v>325</v>
      </c>
      <c r="BZ290" s="128">
        <v>320</v>
      </c>
      <c r="CA290" s="134">
        <v>5</v>
      </c>
      <c r="CB290" s="135">
        <v>435</v>
      </c>
      <c r="CC290" s="136">
        <v>445</v>
      </c>
      <c r="CD290" s="128">
        <v>440</v>
      </c>
      <c r="CE290" s="134">
        <v>5</v>
      </c>
      <c r="CF290" s="135">
        <v>285</v>
      </c>
      <c r="CG290" s="136">
        <v>295</v>
      </c>
      <c r="CH290" s="128">
        <v>290</v>
      </c>
      <c r="CI290" s="134" t="s">
        <v>5</v>
      </c>
      <c r="CJ290" s="135">
        <v>270</v>
      </c>
      <c r="CK290" s="136">
        <v>280</v>
      </c>
      <c r="CL290" s="128">
        <v>275</v>
      </c>
      <c r="CM290" s="134" t="s">
        <v>5</v>
      </c>
      <c r="CN290" s="135">
        <v>280</v>
      </c>
      <c r="CO290" s="136">
        <v>290</v>
      </c>
      <c r="CP290" s="128">
        <v>285</v>
      </c>
      <c r="CQ290" s="134">
        <v>5</v>
      </c>
      <c r="CR290" s="135">
        <v>405</v>
      </c>
      <c r="CS290" s="136">
        <v>415</v>
      </c>
      <c r="CT290" s="128">
        <v>410</v>
      </c>
      <c r="CU290" s="134">
        <v>5</v>
      </c>
      <c r="CV290" s="135">
        <v>315</v>
      </c>
      <c r="CW290" s="136">
        <v>325</v>
      </c>
      <c r="CX290" s="128">
        <v>320</v>
      </c>
      <c r="CY290" s="134" t="s">
        <v>5</v>
      </c>
      <c r="CZ290" s="135">
        <v>300</v>
      </c>
      <c r="DA290" s="136">
        <v>310</v>
      </c>
      <c r="DB290" s="128">
        <v>305</v>
      </c>
      <c r="DC290" s="134">
        <v>5</v>
      </c>
      <c r="DD290" s="135">
        <v>305</v>
      </c>
      <c r="DE290" s="136">
        <v>315</v>
      </c>
      <c r="DF290" s="128">
        <v>310</v>
      </c>
      <c r="DG290" s="134" t="s">
        <v>5</v>
      </c>
      <c r="DH290" s="135">
        <v>440</v>
      </c>
      <c r="DI290" s="136">
        <v>450</v>
      </c>
      <c r="DJ290" s="128">
        <v>445</v>
      </c>
      <c r="DK290" s="134" t="s">
        <v>5</v>
      </c>
      <c r="DL290" s="135">
        <v>295</v>
      </c>
      <c r="DM290" s="136">
        <v>305</v>
      </c>
      <c r="DN290" s="128">
        <v>300</v>
      </c>
      <c r="DO290" s="134" t="s">
        <v>5</v>
      </c>
      <c r="DP290" s="135">
        <v>280</v>
      </c>
      <c r="DQ290" s="136">
        <v>290</v>
      </c>
      <c r="DR290" s="128">
        <v>285</v>
      </c>
      <c r="DS290" s="134">
        <v>5</v>
      </c>
      <c r="DT290" s="135">
        <v>285</v>
      </c>
      <c r="DU290" s="136">
        <v>295</v>
      </c>
      <c r="DV290" s="128">
        <v>290</v>
      </c>
      <c r="DW290" s="134" t="s">
        <v>5</v>
      </c>
      <c r="DX290" s="135">
        <v>450</v>
      </c>
      <c r="DY290" s="136">
        <v>460</v>
      </c>
      <c r="DZ290" s="128">
        <v>455</v>
      </c>
      <c r="EA290" s="134" t="s">
        <v>5</v>
      </c>
      <c r="EB290" s="135">
        <v>290</v>
      </c>
      <c r="EC290" s="136">
        <v>300</v>
      </c>
      <c r="ED290" s="128">
        <v>295</v>
      </c>
      <c r="EE290" s="134" t="s">
        <v>5</v>
      </c>
      <c r="EF290" s="135">
        <v>275</v>
      </c>
      <c r="EG290" s="136">
        <v>285</v>
      </c>
      <c r="EH290" s="128">
        <v>280</v>
      </c>
      <c r="EI290" s="134">
        <v>5</v>
      </c>
      <c r="EJ290" s="135">
        <v>280</v>
      </c>
      <c r="EK290" s="136">
        <v>290</v>
      </c>
      <c r="EL290" s="128">
        <v>285</v>
      </c>
      <c r="EM290" s="134" t="s">
        <v>5</v>
      </c>
      <c r="EN290" s="135">
        <v>410</v>
      </c>
      <c r="EO290" s="136">
        <v>420</v>
      </c>
      <c r="EP290" s="128">
        <v>415</v>
      </c>
      <c r="EQ290" s="134">
        <v>20</v>
      </c>
      <c r="ER290" s="135">
        <v>270</v>
      </c>
      <c r="ES290" s="136">
        <v>280</v>
      </c>
      <c r="ET290" s="128">
        <v>275</v>
      </c>
      <c r="EU290" s="134">
        <v>5</v>
      </c>
      <c r="EV290" s="135">
        <v>275</v>
      </c>
      <c r="EW290" s="136">
        <v>285</v>
      </c>
      <c r="EX290" s="128">
        <v>280</v>
      </c>
      <c r="EY290" s="134" t="s">
        <v>5</v>
      </c>
      <c r="EZ290" s="135">
        <v>270</v>
      </c>
      <c r="FA290" s="136">
        <v>280</v>
      </c>
      <c r="FB290" s="128">
        <v>275</v>
      </c>
      <c r="FC290" s="134" t="s">
        <v>5</v>
      </c>
      <c r="FD290" s="135">
        <v>475</v>
      </c>
      <c r="FE290" s="136">
        <v>485</v>
      </c>
      <c r="FF290" s="128">
        <v>480</v>
      </c>
      <c r="FG290" s="134">
        <v>5</v>
      </c>
      <c r="FH290" s="135">
        <v>290</v>
      </c>
      <c r="FI290" s="136">
        <v>300</v>
      </c>
      <c r="FJ290" s="128">
        <v>295</v>
      </c>
      <c r="FK290" s="134">
        <v>5</v>
      </c>
      <c r="FL290" s="135">
        <v>275</v>
      </c>
      <c r="FM290" s="136">
        <v>285</v>
      </c>
      <c r="FN290" s="128">
        <v>280</v>
      </c>
      <c r="FO290" s="134">
        <v>-10</v>
      </c>
      <c r="FP290" s="135">
        <v>285</v>
      </c>
      <c r="FQ290" s="136">
        <v>295</v>
      </c>
      <c r="FR290" s="128">
        <v>290</v>
      </c>
      <c r="FS290" s="134" t="s">
        <v>5</v>
      </c>
      <c r="FT290" s="135">
        <v>310</v>
      </c>
      <c r="FU290" s="136">
        <v>320</v>
      </c>
      <c r="FV290" s="95">
        <v>315</v>
      </c>
      <c r="FW290" s="134">
        <v>-15</v>
      </c>
      <c r="FX290" s="135">
        <v>250</v>
      </c>
      <c r="FY290" s="136">
        <v>260</v>
      </c>
      <c r="FZ290" s="128">
        <v>255</v>
      </c>
      <c r="GA290" s="134">
        <v>-5</v>
      </c>
      <c r="GB290" s="135">
        <v>315</v>
      </c>
      <c r="GC290" s="136">
        <v>325</v>
      </c>
      <c r="GD290" s="128">
        <v>320</v>
      </c>
      <c r="GE290" s="134" t="s">
        <v>5</v>
      </c>
      <c r="GF290" s="135">
        <v>305</v>
      </c>
      <c r="GG290" s="136">
        <v>315</v>
      </c>
      <c r="GH290" s="128">
        <v>310</v>
      </c>
      <c r="GI290" s="134">
        <v>5</v>
      </c>
      <c r="GJ290" s="135">
        <v>310</v>
      </c>
      <c r="GK290" s="136">
        <v>320</v>
      </c>
      <c r="GL290" s="128">
        <v>315</v>
      </c>
      <c r="GM290" s="134" t="s">
        <v>5</v>
      </c>
      <c r="GN290" s="135">
        <v>475</v>
      </c>
      <c r="GO290" s="136">
        <v>485</v>
      </c>
      <c r="GP290" s="128">
        <v>480</v>
      </c>
      <c r="GQ290" s="134">
        <v>5</v>
      </c>
      <c r="GR290" s="93"/>
      <c r="GS290" s="93">
        <v>5</v>
      </c>
    </row>
    <row r="291" spans="1:201" ht="15.75" x14ac:dyDescent="0.25">
      <c r="A291">
        <v>6</v>
      </c>
      <c r="B291">
        <v>2015</v>
      </c>
      <c r="C291" s="87">
        <v>42160</v>
      </c>
      <c r="D291" s="149">
        <v>370</v>
      </c>
      <c r="E291" s="136">
        <v>380</v>
      </c>
      <c r="F291" s="128">
        <v>375</v>
      </c>
      <c r="G291" s="134" t="s">
        <v>5</v>
      </c>
      <c r="H291" s="135">
        <v>490</v>
      </c>
      <c r="I291" s="136">
        <v>500</v>
      </c>
      <c r="J291" s="128">
        <v>495</v>
      </c>
      <c r="K291" s="134">
        <v>20</v>
      </c>
      <c r="L291" s="135">
        <v>380</v>
      </c>
      <c r="M291" s="136">
        <v>390</v>
      </c>
      <c r="N291" s="128">
        <v>385</v>
      </c>
      <c r="O291" s="134" t="s">
        <v>5</v>
      </c>
      <c r="P291" s="135">
        <v>365</v>
      </c>
      <c r="Q291" s="136">
        <v>375</v>
      </c>
      <c r="R291" s="128">
        <v>370</v>
      </c>
      <c r="S291" s="134" t="s">
        <v>5</v>
      </c>
      <c r="T291" s="135">
        <v>345</v>
      </c>
      <c r="U291" s="136">
        <v>355</v>
      </c>
      <c r="V291" s="128">
        <v>350</v>
      </c>
      <c r="W291" s="134">
        <v>20</v>
      </c>
      <c r="X291" s="135">
        <v>340</v>
      </c>
      <c r="Y291" s="136">
        <v>350</v>
      </c>
      <c r="Z291" s="128">
        <v>345</v>
      </c>
      <c r="AA291" s="134">
        <v>20</v>
      </c>
      <c r="AB291" s="135">
        <v>365</v>
      </c>
      <c r="AC291" s="136">
        <v>375</v>
      </c>
      <c r="AD291" s="128">
        <v>370</v>
      </c>
      <c r="AE291" s="134">
        <v>25</v>
      </c>
      <c r="AF291" s="135">
        <v>335</v>
      </c>
      <c r="AG291" s="136">
        <v>345</v>
      </c>
      <c r="AH291" s="128">
        <v>340</v>
      </c>
      <c r="AI291" s="134">
        <v>10</v>
      </c>
      <c r="AJ291" s="135">
        <v>360</v>
      </c>
      <c r="AK291" s="136">
        <v>370</v>
      </c>
      <c r="AL291" s="128">
        <v>365</v>
      </c>
      <c r="AM291" s="134">
        <v>10</v>
      </c>
      <c r="AN291" s="135">
        <v>355</v>
      </c>
      <c r="AO291" s="136">
        <v>365</v>
      </c>
      <c r="AP291" s="128">
        <v>360</v>
      </c>
      <c r="AQ291" s="134">
        <v>15</v>
      </c>
      <c r="AR291" s="135">
        <v>370</v>
      </c>
      <c r="AS291" s="136">
        <v>380</v>
      </c>
      <c r="AT291" s="128">
        <v>375</v>
      </c>
      <c r="AU291" s="134">
        <v>10</v>
      </c>
      <c r="AV291" s="135">
        <v>365</v>
      </c>
      <c r="AW291" s="136">
        <v>375</v>
      </c>
      <c r="AX291" s="128">
        <v>370</v>
      </c>
      <c r="AY291" s="134">
        <v>15</v>
      </c>
      <c r="AZ291" s="135">
        <v>295</v>
      </c>
      <c r="BA291" s="136">
        <v>305</v>
      </c>
      <c r="BB291" s="128">
        <v>300</v>
      </c>
      <c r="BC291" s="134">
        <v>10</v>
      </c>
      <c r="BD291" s="135">
        <v>275</v>
      </c>
      <c r="BE291" s="136">
        <v>285</v>
      </c>
      <c r="BF291" s="128">
        <v>280</v>
      </c>
      <c r="BG291" s="134">
        <v>10</v>
      </c>
      <c r="BH291" s="135">
        <v>325</v>
      </c>
      <c r="BI291" s="136">
        <v>335</v>
      </c>
      <c r="BJ291" s="128">
        <v>330</v>
      </c>
      <c r="BK291" s="134">
        <v>10</v>
      </c>
      <c r="BL291" s="135">
        <v>285</v>
      </c>
      <c r="BM291" s="136">
        <v>295</v>
      </c>
      <c r="BN291" s="128">
        <v>290</v>
      </c>
      <c r="BO291" s="134">
        <v>10</v>
      </c>
      <c r="BP291" s="135">
        <v>335</v>
      </c>
      <c r="BQ291" s="136">
        <v>345</v>
      </c>
      <c r="BR291" s="128">
        <v>340</v>
      </c>
      <c r="BS291" s="134">
        <v>15</v>
      </c>
      <c r="BT291" s="135">
        <v>315</v>
      </c>
      <c r="BU291" s="136">
        <v>325</v>
      </c>
      <c r="BV291" s="128">
        <v>320</v>
      </c>
      <c r="BW291" s="134">
        <v>10</v>
      </c>
      <c r="BX291" s="135">
        <v>325</v>
      </c>
      <c r="BY291" s="136">
        <v>335</v>
      </c>
      <c r="BZ291" s="128">
        <v>330</v>
      </c>
      <c r="CA291" s="134">
        <v>10</v>
      </c>
      <c r="CB291" s="135">
        <v>435</v>
      </c>
      <c r="CC291" s="136">
        <v>445</v>
      </c>
      <c r="CD291" s="128">
        <v>440</v>
      </c>
      <c r="CE291" s="134" t="s">
        <v>5</v>
      </c>
      <c r="CF291" s="135">
        <v>300</v>
      </c>
      <c r="CG291" s="136">
        <v>310</v>
      </c>
      <c r="CH291" s="128">
        <v>305</v>
      </c>
      <c r="CI291" s="134">
        <v>15</v>
      </c>
      <c r="CJ291" s="135">
        <v>280</v>
      </c>
      <c r="CK291" s="136">
        <v>290</v>
      </c>
      <c r="CL291" s="128">
        <v>285</v>
      </c>
      <c r="CM291" s="134">
        <v>10</v>
      </c>
      <c r="CN291" s="135">
        <v>290</v>
      </c>
      <c r="CO291" s="136">
        <v>300</v>
      </c>
      <c r="CP291" s="128">
        <v>295</v>
      </c>
      <c r="CQ291" s="134">
        <v>10</v>
      </c>
      <c r="CR291" s="135">
        <v>405</v>
      </c>
      <c r="CS291" s="136">
        <v>415</v>
      </c>
      <c r="CT291" s="128">
        <v>410</v>
      </c>
      <c r="CU291" s="134" t="s">
        <v>5</v>
      </c>
      <c r="CV291" s="135">
        <v>330</v>
      </c>
      <c r="CW291" s="136">
        <v>340</v>
      </c>
      <c r="CX291" s="128">
        <v>335</v>
      </c>
      <c r="CY291" s="134">
        <v>15</v>
      </c>
      <c r="CZ291" s="135">
        <v>310</v>
      </c>
      <c r="DA291" s="136">
        <v>320</v>
      </c>
      <c r="DB291" s="128">
        <v>315</v>
      </c>
      <c r="DC291" s="134">
        <v>10</v>
      </c>
      <c r="DD291" s="135">
        <v>320</v>
      </c>
      <c r="DE291" s="136">
        <v>330</v>
      </c>
      <c r="DF291" s="128">
        <v>325</v>
      </c>
      <c r="DG291" s="134">
        <v>15</v>
      </c>
      <c r="DH291" s="135">
        <v>440</v>
      </c>
      <c r="DI291" s="136">
        <v>450</v>
      </c>
      <c r="DJ291" s="128">
        <v>445</v>
      </c>
      <c r="DK291" s="134" t="s">
        <v>5</v>
      </c>
      <c r="DL291" s="135">
        <v>310</v>
      </c>
      <c r="DM291" s="136">
        <v>320</v>
      </c>
      <c r="DN291" s="128">
        <v>315</v>
      </c>
      <c r="DO291" s="134">
        <v>15</v>
      </c>
      <c r="DP291" s="135">
        <v>290</v>
      </c>
      <c r="DQ291" s="136">
        <v>300</v>
      </c>
      <c r="DR291" s="128">
        <v>295</v>
      </c>
      <c r="DS291" s="134">
        <v>10</v>
      </c>
      <c r="DT291" s="135">
        <v>300</v>
      </c>
      <c r="DU291" s="136">
        <v>310</v>
      </c>
      <c r="DV291" s="128">
        <v>305</v>
      </c>
      <c r="DW291" s="134">
        <v>15</v>
      </c>
      <c r="DX291" s="135">
        <v>450</v>
      </c>
      <c r="DY291" s="136">
        <v>460</v>
      </c>
      <c r="DZ291" s="128">
        <v>455</v>
      </c>
      <c r="EA291" s="134" t="s">
        <v>5</v>
      </c>
      <c r="EB291" s="135">
        <v>305</v>
      </c>
      <c r="EC291" s="136">
        <v>315</v>
      </c>
      <c r="ED291" s="128">
        <v>310</v>
      </c>
      <c r="EE291" s="134">
        <v>15</v>
      </c>
      <c r="EF291" s="135">
        <v>285</v>
      </c>
      <c r="EG291" s="136">
        <v>295</v>
      </c>
      <c r="EH291" s="128">
        <v>290</v>
      </c>
      <c r="EI291" s="134">
        <v>10</v>
      </c>
      <c r="EJ291" s="135">
        <v>295</v>
      </c>
      <c r="EK291" s="136">
        <v>305</v>
      </c>
      <c r="EL291" s="128">
        <v>300</v>
      </c>
      <c r="EM291" s="134">
        <v>15</v>
      </c>
      <c r="EN291" s="135">
        <v>410</v>
      </c>
      <c r="EO291" s="136">
        <v>420</v>
      </c>
      <c r="EP291" s="128">
        <v>415</v>
      </c>
      <c r="EQ291" s="134" t="s">
        <v>5</v>
      </c>
      <c r="ER291" s="135">
        <v>280</v>
      </c>
      <c r="ES291" s="136">
        <v>290</v>
      </c>
      <c r="ET291" s="128">
        <v>285</v>
      </c>
      <c r="EU291" s="134">
        <v>10</v>
      </c>
      <c r="EV291" s="135">
        <v>275</v>
      </c>
      <c r="EW291" s="136">
        <v>285</v>
      </c>
      <c r="EX291" s="128">
        <v>280</v>
      </c>
      <c r="EY291" s="134" t="s">
        <v>5</v>
      </c>
      <c r="EZ291" s="135">
        <v>275</v>
      </c>
      <c r="FA291" s="136">
        <v>285</v>
      </c>
      <c r="FB291" s="128">
        <v>280</v>
      </c>
      <c r="FC291" s="134">
        <v>5</v>
      </c>
      <c r="FD291" s="135">
        <v>475</v>
      </c>
      <c r="FE291" s="136">
        <v>485</v>
      </c>
      <c r="FF291" s="128">
        <v>480</v>
      </c>
      <c r="FG291" s="134" t="s">
        <v>5</v>
      </c>
      <c r="FH291" s="135">
        <v>295</v>
      </c>
      <c r="FI291" s="136">
        <v>305</v>
      </c>
      <c r="FJ291" s="128">
        <v>300</v>
      </c>
      <c r="FK291" s="134">
        <v>5</v>
      </c>
      <c r="FL291" s="135">
        <v>275</v>
      </c>
      <c r="FM291" s="136">
        <v>285</v>
      </c>
      <c r="FN291" s="128">
        <v>280</v>
      </c>
      <c r="FO291" s="134" t="s">
        <v>5</v>
      </c>
      <c r="FP291" s="135">
        <v>285</v>
      </c>
      <c r="FQ291" s="136">
        <v>295</v>
      </c>
      <c r="FR291" s="128">
        <v>290</v>
      </c>
      <c r="FS291" s="134" t="s">
        <v>5</v>
      </c>
      <c r="FT291" s="135">
        <v>295</v>
      </c>
      <c r="FU291" s="136">
        <v>305</v>
      </c>
      <c r="FV291" s="95">
        <v>300</v>
      </c>
      <c r="FW291" s="134">
        <v>-15</v>
      </c>
      <c r="FX291" s="135">
        <v>250</v>
      </c>
      <c r="FY291" s="136">
        <v>260</v>
      </c>
      <c r="FZ291" s="128">
        <v>255</v>
      </c>
      <c r="GA291" s="134" t="s">
        <v>5</v>
      </c>
      <c r="GB291" s="135">
        <v>330</v>
      </c>
      <c r="GC291" s="136">
        <v>340</v>
      </c>
      <c r="GD291" s="128">
        <v>335</v>
      </c>
      <c r="GE291" s="134">
        <v>15</v>
      </c>
      <c r="GF291" s="135">
        <v>315</v>
      </c>
      <c r="GG291" s="136">
        <v>325</v>
      </c>
      <c r="GH291" s="128">
        <v>320</v>
      </c>
      <c r="GI291" s="134">
        <v>10</v>
      </c>
      <c r="GJ291" s="135">
        <v>325</v>
      </c>
      <c r="GK291" s="136">
        <v>335</v>
      </c>
      <c r="GL291" s="128">
        <v>330</v>
      </c>
      <c r="GM291" s="134">
        <v>15</v>
      </c>
      <c r="GN291" s="135">
        <v>475</v>
      </c>
      <c r="GO291" s="136">
        <v>485</v>
      </c>
      <c r="GP291" s="128">
        <v>480</v>
      </c>
      <c r="GQ291" s="134" t="s">
        <v>5</v>
      </c>
      <c r="GR291" s="93"/>
      <c r="GS291" s="93">
        <v>6</v>
      </c>
    </row>
    <row r="292" spans="1:201" ht="15.75" x14ac:dyDescent="0.25">
      <c r="A292">
        <v>6</v>
      </c>
      <c r="B292">
        <v>2015</v>
      </c>
      <c r="C292" s="87">
        <v>42167</v>
      </c>
      <c r="D292" s="96">
        <v>370</v>
      </c>
      <c r="E292" s="96">
        <v>380</v>
      </c>
      <c r="F292" s="96">
        <v>375</v>
      </c>
      <c r="G292" s="103"/>
      <c r="H292" s="113">
        <v>487.5</v>
      </c>
      <c r="I292" s="96">
        <v>497.5</v>
      </c>
      <c r="J292" s="96">
        <v>492.5</v>
      </c>
      <c r="K292" s="103"/>
      <c r="L292" s="113">
        <v>377.5</v>
      </c>
      <c r="M292" s="96">
        <v>387.5</v>
      </c>
      <c r="N292" s="96">
        <v>382.5</v>
      </c>
      <c r="O292" s="103"/>
      <c r="P292" s="113">
        <v>367.5</v>
      </c>
      <c r="Q292" s="96">
        <v>377.5</v>
      </c>
      <c r="R292" s="96">
        <v>372.5</v>
      </c>
      <c r="S292" s="103"/>
      <c r="T292" s="113">
        <v>342.5</v>
      </c>
      <c r="U292" s="96">
        <v>352.5</v>
      </c>
      <c r="V292" s="96">
        <v>347.5</v>
      </c>
      <c r="W292" s="103"/>
      <c r="X292" s="113">
        <v>337.5</v>
      </c>
      <c r="Y292" s="96">
        <v>347.5</v>
      </c>
      <c r="Z292" s="96">
        <v>342.5</v>
      </c>
      <c r="AA292" s="103"/>
      <c r="AB292" s="113">
        <v>362.5</v>
      </c>
      <c r="AC292" s="96">
        <v>372.5</v>
      </c>
      <c r="AD292" s="96">
        <v>367.5</v>
      </c>
      <c r="AE292" s="103"/>
      <c r="AF292" s="113">
        <v>335</v>
      </c>
      <c r="AG292" s="96">
        <v>345</v>
      </c>
      <c r="AH292" s="96">
        <v>340</v>
      </c>
      <c r="AI292" s="103"/>
      <c r="AJ292" s="113">
        <v>362.5</v>
      </c>
      <c r="AK292" s="96">
        <v>372.5</v>
      </c>
      <c r="AL292" s="96">
        <v>367.5</v>
      </c>
      <c r="AM292" s="103"/>
      <c r="AN292" s="113">
        <v>355</v>
      </c>
      <c r="AO292" s="96">
        <v>365</v>
      </c>
      <c r="AP292" s="96">
        <v>360</v>
      </c>
      <c r="AQ292" s="103"/>
      <c r="AR292" s="113">
        <v>372.5</v>
      </c>
      <c r="AS292" s="96">
        <v>382.5</v>
      </c>
      <c r="AT292" s="96">
        <v>377.5</v>
      </c>
      <c r="AU292" s="103"/>
      <c r="AV292" s="113">
        <v>367.5</v>
      </c>
      <c r="AW292" s="96">
        <v>377.5</v>
      </c>
      <c r="AX292" s="96">
        <v>372.5</v>
      </c>
      <c r="AY292" s="103"/>
      <c r="AZ292" s="113">
        <v>297.5</v>
      </c>
      <c r="BA292" s="96">
        <v>307.5</v>
      </c>
      <c r="BB292" s="96">
        <v>302.5</v>
      </c>
      <c r="BC292" s="103"/>
      <c r="BD292" s="113">
        <v>277.5</v>
      </c>
      <c r="BE292" s="96">
        <v>287.5</v>
      </c>
      <c r="BF292" s="96">
        <v>282.5</v>
      </c>
      <c r="BG292" s="103"/>
      <c r="BH292" s="113">
        <v>327.5</v>
      </c>
      <c r="BI292" s="96">
        <v>337.5</v>
      </c>
      <c r="BJ292" s="96">
        <v>332.5</v>
      </c>
      <c r="BK292" s="103"/>
      <c r="BL292" s="113">
        <v>287.5</v>
      </c>
      <c r="BM292" s="96">
        <v>297.5</v>
      </c>
      <c r="BN292" s="96">
        <v>292.5</v>
      </c>
      <c r="BO292" s="103"/>
      <c r="BP292" s="113">
        <v>337.5</v>
      </c>
      <c r="BQ292" s="96">
        <v>347.5</v>
      </c>
      <c r="BR292" s="96">
        <v>342.5</v>
      </c>
      <c r="BS292" s="103"/>
      <c r="BT292" s="113">
        <v>317.5</v>
      </c>
      <c r="BU292" s="96">
        <v>327.5</v>
      </c>
      <c r="BV292" s="96">
        <v>322.5</v>
      </c>
      <c r="BW292" s="103"/>
      <c r="BX292" s="113">
        <v>327.5</v>
      </c>
      <c r="BY292" s="96">
        <v>337.5</v>
      </c>
      <c r="BZ292" s="96">
        <v>332.5</v>
      </c>
      <c r="CA292" s="103"/>
      <c r="CB292" s="113">
        <v>435</v>
      </c>
      <c r="CC292" s="96">
        <v>445</v>
      </c>
      <c r="CD292" s="96">
        <v>440</v>
      </c>
      <c r="CE292" s="103"/>
      <c r="CF292" s="113">
        <v>302.5</v>
      </c>
      <c r="CG292" s="96">
        <v>312.5</v>
      </c>
      <c r="CH292" s="96">
        <v>307.5</v>
      </c>
      <c r="CI292" s="103"/>
      <c r="CJ292" s="113">
        <v>285</v>
      </c>
      <c r="CK292" s="96">
        <v>295</v>
      </c>
      <c r="CL292" s="96">
        <v>290</v>
      </c>
      <c r="CM292" s="103"/>
      <c r="CN292" s="113">
        <v>292.5</v>
      </c>
      <c r="CO292" s="96">
        <v>302.5</v>
      </c>
      <c r="CP292" s="96">
        <v>297.5</v>
      </c>
      <c r="CQ292" s="103"/>
      <c r="CR292" s="113">
        <v>405</v>
      </c>
      <c r="CS292" s="96">
        <v>415</v>
      </c>
      <c r="CT292" s="96">
        <v>410</v>
      </c>
      <c r="CU292" s="103"/>
      <c r="CV292" s="113">
        <v>332.5</v>
      </c>
      <c r="CW292" s="96">
        <v>342.5</v>
      </c>
      <c r="CX292" s="96">
        <v>337.5</v>
      </c>
      <c r="CY292" s="103"/>
      <c r="CZ292" s="113">
        <v>315</v>
      </c>
      <c r="DA292" s="96">
        <v>325</v>
      </c>
      <c r="DB292" s="96">
        <v>320</v>
      </c>
      <c r="DC292" s="103"/>
      <c r="DD292" s="113">
        <v>322.5</v>
      </c>
      <c r="DE292" s="96">
        <v>332.5</v>
      </c>
      <c r="DF292" s="96">
        <v>327.5</v>
      </c>
      <c r="DG292" s="103"/>
      <c r="DH292" s="113">
        <v>440</v>
      </c>
      <c r="DI292" s="96">
        <v>450</v>
      </c>
      <c r="DJ292" s="96">
        <v>445</v>
      </c>
      <c r="DK292" s="103"/>
      <c r="DL292" s="113">
        <v>312.5</v>
      </c>
      <c r="DM292" s="96">
        <v>322.5</v>
      </c>
      <c r="DN292" s="96">
        <v>317.5</v>
      </c>
      <c r="DO292" s="103"/>
      <c r="DP292" s="113">
        <v>295</v>
      </c>
      <c r="DQ292" s="96">
        <v>305</v>
      </c>
      <c r="DR292" s="96">
        <v>300</v>
      </c>
      <c r="DS292" s="103"/>
      <c r="DT292" s="113">
        <v>302.5</v>
      </c>
      <c r="DU292" s="96">
        <v>312.5</v>
      </c>
      <c r="DV292" s="96">
        <v>307.5</v>
      </c>
      <c r="DW292" s="103"/>
      <c r="DX292" s="113">
        <v>450</v>
      </c>
      <c r="DY292" s="96">
        <v>460</v>
      </c>
      <c r="DZ292" s="96">
        <v>455</v>
      </c>
      <c r="EA292" s="103"/>
      <c r="EB292" s="113">
        <v>307.5</v>
      </c>
      <c r="EC292" s="96">
        <v>317.5</v>
      </c>
      <c r="ED292" s="96">
        <v>312.5</v>
      </c>
      <c r="EE292" s="103"/>
      <c r="EF292" s="113">
        <v>290</v>
      </c>
      <c r="EG292" s="96">
        <v>300</v>
      </c>
      <c r="EH292" s="96">
        <v>295</v>
      </c>
      <c r="EI292" s="103"/>
      <c r="EJ292" s="113">
        <v>297.5</v>
      </c>
      <c r="EK292" s="96">
        <v>307.5</v>
      </c>
      <c r="EL292" s="96">
        <v>302.5</v>
      </c>
      <c r="EM292" s="103"/>
      <c r="EN292" s="113">
        <v>410</v>
      </c>
      <c r="EO292" s="96">
        <v>420</v>
      </c>
      <c r="EP292" s="96">
        <v>415</v>
      </c>
      <c r="EQ292" s="103"/>
      <c r="ER292" s="113">
        <v>280</v>
      </c>
      <c r="ES292" s="96">
        <v>290</v>
      </c>
      <c r="ET292" s="96">
        <v>285</v>
      </c>
      <c r="EU292" s="103"/>
      <c r="EV292" s="113">
        <v>275</v>
      </c>
      <c r="EW292" s="96">
        <v>285</v>
      </c>
      <c r="EX292" s="96">
        <v>280</v>
      </c>
      <c r="EY292" s="103"/>
      <c r="EZ292" s="113">
        <v>277.5</v>
      </c>
      <c r="FA292" s="96">
        <v>287.5</v>
      </c>
      <c r="FB292" s="96">
        <v>282.5</v>
      </c>
      <c r="FC292" s="103"/>
      <c r="FD292" s="113">
        <v>475</v>
      </c>
      <c r="FE292" s="96">
        <v>485</v>
      </c>
      <c r="FF292" s="96">
        <v>480</v>
      </c>
      <c r="FG292" s="103"/>
      <c r="FH292" s="113">
        <v>295</v>
      </c>
      <c r="FI292" s="96">
        <v>305</v>
      </c>
      <c r="FJ292" s="96">
        <v>300</v>
      </c>
      <c r="FK292" s="103"/>
      <c r="FL292" s="113">
        <v>272.5</v>
      </c>
      <c r="FM292" s="96">
        <v>282.5</v>
      </c>
      <c r="FN292" s="96">
        <v>277.5</v>
      </c>
      <c r="FO292" s="103"/>
      <c r="FP292" s="114">
        <v>285</v>
      </c>
      <c r="FQ292" s="101">
        <v>295</v>
      </c>
      <c r="FR292" s="101">
        <v>290</v>
      </c>
      <c r="FS292" s="103"/>
      <c r="FT292" s="113">
        <v>297.5</v>
      </c>
      <c r="FU292" s="96">
        <v>307.5</v>
      </c>
      <c r="FV292" s="96">
        <v>302.5</v>
      </c>
      <c r="FW292" s="103"/>
      <c r="FX292" s="113">
        <v>247.5</v>
      </c>
      <c r="FY292" s="96">
        <v>257.5</v>
      </c>
      <c r="FZ292" s="96">
        <v>252.5</v>
      </c>
      <c r="GA292" s="103"/>
      <c r="GB292" s="113">
        <v>332.5</v>
      </c>
      <c r="GC292" s="96">
        <v>342.5</v>
      </c>
      <c r="GD292" s="96">
        <v>337.5</v>
      </c>
      <c r="GE292" s="103"/>
      <c r="GF292" s="113">
        <v>320</v>
      </c>
      <c r="GG292" s="96">
        <v>330</v>
      </c>
      <c r="GH292" s="96">
        <v>325</v>
      </c>
      <c r="GI292" s="103"/>
      <c r="GJ292" s="113">
        <v>327.5</v>
      </c>
      <c r="GK292" s="96">
        <v>337.5</v>
      </c>
      <c r="GL292" s="96">
        <v>332.5</v>
      </c>
      <c r="GM292" s="103"/>
      <c r="GN292" s="113">
        <v>475</v>
      </c>
      <c r="GO292" s="96">
        <v>485</v>
      </c>
      <c r="GP292" s="96">
        <v>480</v>
      </c>
      <c r="GQ292" s="103"/>
      <c r="GR292" s="93"/>
      <c r="GS292" s="93">
        <v>6</v>
      </c>
    </row>
    <row r="293" spans="1:201" ht="15.75" x14ac:dyDescent="0.25">
      <c r="A293">
        <v>6</v>
      </c>
      <c r="B293">
        <v>2015</v>
      </c>
      <c r="C293" s="87">
        <v>42174</v>
      </c>
      <c r="D293" s="149">
        <v>370</v>
      </c>
      <c r="E293" s="136">
        <v>380</v>
      </c>
      <c r="F293" s="128">
        <v>375</v>
      </c>
      <c r="G293" s="134" t="s">
        <v>5</v>
      </c>
      <c r="H293" s="135">
        <v>485</v>
      </c>
      <c r="I293" s="136">
        <v>495</v>
      </c>
      <c r="J293" s="128">
        <v>490</v>
      </c>
      <c r="K293" s="134">
        <v>-5</v>
      </c>
      <c r="L293" s="135">
        <v>375</v>
      </c>
      <c r="M293" s="136">
        <v>385</v>
      </c>
      <c r="N293" s="128">
        <v>380</v>
      </c>
      <c r="O293" s="134">
        <v>-5</v>
      </c>
      <c r="P293" s="135">
        <v>370</v>
      </c>
      <c r="Q293" s="136">
        <v>380</v>
      </c>
      <c r="R293" s="128">
        <v>375</v>
      </c>
      <c r="S293" s="134">
        <v>5</v>
      </c>
      <c r="T293" s="135">
        <v>340</v>
      </c>
      <c r="U293" s="136">
        <v>350</v>
      </c>
      <c r="V293" s="128">
        <v>345</v>
      </c>
      <c r="W293" s="134">
        <v>-5</v>
      </c>
      <c r="X293" s="135">
        <v>335</v>
      </c>
      <c r="Y293" s="136">
        <v>345</v>
      </c>
      <c r="Z293" s="128">
        <v>340</v>
      </c>
      <c r="AA293" s="134">
        <v>-5</v>
      </c>
      <c r="AB293" s="135">
        <v>360</v>
      </c>
      <c r="AC293" s="136">
        <v>370</v>
      </c>
      <c r="AD293" s="128">
        <v>365</v>
      </c>
      <c r="AE293" s="134">
        <v>-5</v>
      </c>
      <c r="AF293" s="135">
        <v>335</v>
      </c>
      <c r="AG293" s="136">
        <v>345</v>
      </c>
      <c r="AH293" s="128">
        <v>340</v>
      </c>
      <c r="AI293" s="134" t="s">
        <v>5</v>
      </c>
      <c r="AJ293" s="135">
        <v>365</v>
      </c>
      <c r="AK293" s="136">
        <v>375</v>
      </c>
      <c r="AL293" s="128">
        <v>370</v>
      </c>
      <c r="AM293" s="134">
        <v>5</v>
      </c>
      <c r="AN293" s="135">
        <v>355</v>
      </c>
      <c r="AO293" s="136">
        <v>365</v>
      </c>
      <c r="AP293" s="128">
        <v>360</v>
      </c>
      <c r="AQ293" s="134" t="s">
        <v>5</v>
      </c>
      <c r="AR293" s="135">
        <v>375</v>
      </c>
      <c r="AS293" s="136">
        <v>385</v>
      </c>
      <c r="AT293" s="128">
        <v>380</v>
      </c>
      <c r="AU293" s="134">
        <v>5</v>
      </c>
      <c r="AV293" s="135">
        <v>370</v>
      </c>
      <c r="AW293" s="136">
        <v>380</v>
      </c>
      <c r="AX293" s="128">
        <v>375</v>
      </c>
      <c r="AY293" s="134">
        <v>5</v>
      </c>
      <c r="AZ293" s="135">
        <v>300</v>
      </c>
      <c r="BA293" s="136">
        <v>310</v>
      </c>
      <c r="BB293" s="128">
        <v>305</v>
      </c>
      <c r="BC293" s="134">
        <v>5</v>
      </c>
      <c r="BD293" s="135">
        <v>280</v>
      </c>
      <c r="BE293" s="136">
        <v>290</v>
      </c>
      <c r="BF293" s="128">
        <v>285</v>
      </c>
      <c r="BG293" s="134">
        <v>5</v>
      </c>
      <c r="BH293" s="135">
        <v>330</v>
      </c>
      <c r="BI293" s="136">
        <v>340</v>
      </c>
      <c r="BJ293" s="128">
        <v>335</v>
      </c>
      <c r="BK293" s="134">
        <v>5</v>
      </c>
      <c r="BL293" s="135">
        <v>290</v>
      </c>
      <c r="BM293" s="136">
        <v>300</v>
      </c>
      <c r="BN293" s="128">
        <v>295</v>
      </c>
      <c r="BO293" s="134">
        <v>5</v>
      </c>
      <c r="BP293" s="135">
        <v>340</v>
      </c>
      <c r="BQ293" s="136">
        <v>350</v>
      </c>
      <c r="BR293" s="128">
        <v>345</v>
      </c>
      <c r="BS293" s="134">
        <v>5</v>
      </c>
      <c r="BT293" s="135">
        <v>320</v>
      </c>
      <c r="BU293" s="136">
        <v>330</v>
      </c>
      <c r="BV293" s="128">
        <v>325</v>
      </c>
      <c r="BW293" s="134">
        <v>5</v>
      </c>
      <c r="BX293" s="135">
        <v>330</v>
      </c>
      <c r="BY293" s="136">
        <v>340</v>
      </c>
      <c r="BZ293" s="128">
        <v>335</v>
      </c>
      <c r="CA293" s="134">
        <v>5</v>
      </c>
      <c r="CB293" s="135">
        <v>435</v>
      </c>
      <c r="CC293" s="136">
        <v>445</v>
      </c>
      <c r="CD293" s="128">
        <v>440</v>
      </c>
      <c r="CE293" s="134" t="s">
        <v>5</v>
      </c>
      <c r="CF293" s="135">
        <v>305</v>
      </c>
      <c r="CG293" s="136">
        <v>315</v>
      </c>
      <c r="CH293" s="128">
        <v>310</v>
      </c>
      <c r="CI293" s="134">
        <v>5</v>
      </c>
      <c r="CJ293" s="135">
        <v>290</v>
      </c>
      <c r="CK293" s="136">
        <v>300</v>
      </c>
      <c r="CL293" s="128">
        <v>295</v>
      </c>
      <c r="CM293" s="134">
        <v>10</v>
      </c>
      <c r="CN293" s="135">
        <v>295</v>
      </c>
      <c r="CO293" s="136">
        <v>305</v>
      </c>
      <c r="CP293" s="128">
        <v>300</v>
      </c>
      <c r="CQ293" s="134">
        <v>5</v>
      </c>
      <c r="CR293" s="135">
        <v>405</v>
      </c>
      <c r="CS293" s="136">
        <v>415</v>
      </c>
      <c r="CT293" s="128">
        <v>410</v>
      </c>
      <c r="CU293" s="134" t="s">
        <v>5</v>
      </c>
      <c r="CV293" s="135">
        <v>335</v>
      </c>
      <c r="CW293" s="136">
        <v>345</v>
      </c>
      <c r="CX293" s="128">
        <v>340</v>
      </c>
      <c r="CY293" s="134">
        <v>5</v>
      </c>
      <c r="CZ293" s="135">
        <v>320</v>
      </c>
      <c r="DA293" s="136">
        <v>330</v>
      </c>
      <c r="DB293" s="128">
        <v>325</v>
      </c>
      <c r="DC293" s="134">
        <v>10</v>
      </c>
      <c r="DD293" s="135">
        <v>325</v>
      </c>
      <c r="DE293" s="136">
        <v>335</v>
      </c>
      <c r="DF293" s="128">
        <v>330</v>
      </c>
      <c r="DG293" s="134">
        <v>5</v>
      </c>
      <c r="DH293" s="135">
        <v>440</v>
      </c>
      <c r="DI293" s="136">
        <v>450</v>
      </c>
      <c r="DJ293" s="128">
        <v>445</v>
      </c>
      <c r="DK293" s="134" t="s">
        <v>5</v>
      </c>
      <c r="DL293" s="135">
        <v>315</v>
      </c>
      <c r="DM293" s="136">
        <v>325</v>
      </c>
      <c r="DN293" s="128">
        <v>320</v>
      </c>
      <c r="DO293" s="134">
        <v>5</v>
      </c>
      <c r="DP293" s="135">
        <v>300</v>
      </c>
      <c r="DQ293" s="136">
        <v>310</v>
      </c>
      <c r="DR293" s="128">
        <v>305</v>
      </c>
      <c r="DS293" s="134">
        <v>10</v>
      </c>
      <c r="DT293" s="135">
        <v>305</v>
      </c>
      <c r="DU293" s="136">
        <v>315</v>
      </c>
      <c r="DV293" s="128">
        <v>310</v>
      </c>
      <c r="DW293" s="134">
        <v>5</v>
      </c>
      <c r="DX293" s="135">
        <v>450</v>
      </c>
      <c r="DY293" s="136">
        <v>460</v>
      </c>
      <c r="DZ293" s="128">
        <v>455</v>
      </c>
      <c r="EA293" s="134" t="s">
        <v>5</v>
      </c>
      <c r="EB293" s="135">
        <v>310</v>
      </c>
      <c r="EC293" s="136">
        <v>320</v>
      </c>
      <c r="ED293" s="128">
        <v>315</v>
      </c>
      <c r="EE293" s="134">
        <v>5</v>
      </c>
      <c r="EF293" s="135">
        <v>295</v>
      </c>
      <c r="EG293" s="136">
        <v>305</v>
      </c>
      <c r="EH293" s="128">
        <v>300</v>
      </c>
      <c r="EI293" s="134">
        <v>10</v>
      </c>
      <c r="EJ293" s="135">
        <v>300</v>
      </c>
      <c r="EK293" s="136">
        <v>310</v>
      </c>
      <c r="EL293" s="128">
        <v>305</v>
      </c>
      <c r="EM293" s="134">
        <v>5</v>
      </c>
      <c r="EN293" s="135">
        <v>410</v>
      </c>
      <c r="EO293" s="136">
        <v>420</v>
      </c>
      <c r="EP293" s="128">
        <v>415</v>
      </c>
      <c r="EQ293" s="134" t="s">
        <v>5</v>
      </c>
      <c r="ER293" s="135">
        <v>280</v>
      </c>
      <c r="ES293" s="136">
        <v>290</v>
      </c>
      <c r="ET293" s="128">
        <v>285</v>
      </c>
      <c r="EU293" s="134" t="s">
        <v>5</v>
      </c>
      <c r="EV293" s="135">
        <v>275</v>
      </c>
      <c r="EW293" s="136">
        <v>285</v>
      </c>
      <c r="EX293" s="128">
        <v>280</v>
      </c>
      <c r="EY293" s="134" t="s">
        <v>5</v>
      </c>
      <c r="EZ293" s="135">
        <v>280</v>
      </c>
      <c r="FA293" s="136">
        <v>290</v>
      </c>
      <c r="FB293" s="128">
        <v>285</v>
      </c>
      <c r="FC293" s="134">
        <v>5</v>
      </c>
      <c r="FD293" s="135">
        <v>475</v>
      </c>
      <c r="FE293" s="136">
        <v>485</v>
      </c>
      <c r="FF293" s="128">
        <v>480</v>
      </c>
      <c r="FG293" s="134" t="s">
        <v>5</v>
      </c>
      <c r="FH293" s="135">
        <v>295</v>
      </c>
      <c r="FI293" s="136">
        <v>305</v>
      </c>
      <c r="FJ293" s="128">
        <v>300</v>
      </c>
      <c r="FK293" s="134" t="s">
        <v>5</v>
      </c>
      <c r="FL293" s="135">
        <v>270</v>
      </c>
      <c r="FM293" s="136">
        <v>280</v>
      </c>
      <c r="FN293" s="128">
        <v>275</v>
      </c>
      <c r="FO293" s="134">
        <v>-5</v>
      </c>
      <c r="FP293" s="135">
        <v>285</v>
      </c>
      <c r="FQ293" s="136">
        <v>295</v>
      </c>
      <c r="FR293" s="128">
        <v>290</v>
      </c>
      <c r="FS293" s="134" t="s">
        <v>5</v>
      </c>
      <c r="FT293" s="135">
        <v>300</v>
      </c>
      <c r="FU293" s="136">
        <v>310</v>
      </c>
      <c r="FV293" s="95">
        <v>305</v>
      </c>
      <c r="FW293" s="134" t="s">
        <v>5</v>
      </c>
      <c r="FX293" s="135">
        <v>245</v>
      </c>
      <c r="FY293" s="136">
        <v>255</v>
      </c>
      <c r="FZ293" s="128">
        <v>250</v>
      </c>
      <c r="GA293" s="134">
        <v>-5</v>
      </c>
      <c r="GB293" s="135">
        <v>335</v>
      </c>
      <c r="GC293" s="136">
        <v>345</v>
      </c>
      <c r="GD293" s="128">
        <v>340</v>
      </c>
      <c r="GE293" s="134">
        <v>5</v>
      </c>
      <c r="GF293" s="135">
        <v>325</v>
      </c>
      <c r="GG293" s="136">
        <v>335</v>
      </c>
      <c r="GH293" s="128">
        <v>330</v>
      </c>
      <c r="GI293" s="134">
        <v>10</v>
      </c>
      <c r="GJ293" s="135">
        <v>330</v>
      </c>
      <c r="GK293" s="136">
        <v>340</v>
      </c>
      <c r="GL293" s="128">
        <v>335</v>
      </c>
      <c r="GM293" s="134">
        <v>5</v>
      </c>
      <c r="GN293" s="135">
        <v>475</v>
      </c>
      <c r="GO293" s="136">
        <v>485</v>
      </c>
      <c r="GP293" s="128">
        <v>480</v>
      </c>
      <c r="GQ293" s="134" t="s">
        <v>5</v>
      </c>
      <c r="GR293" s="93"/>
      <c r="GS293" s="93">
        <v>6</v>
      </c>
    </row>
    <row r="294" spans="1:201" ht="15.75" x14ac:dyDescent="0.25">
      <c r="A294">
        <v>6</v>
      </c>
      <c r="B294">
        <v>2015</v>
      </c>
      <c r="C294" s="87">
        <v>42181</v>
      </c>
      <c r="D294" s="149">
        <v>370</v>
      </c>
      <c r="E294" s="136">
        <v>380</v>
      </c>
      <c r="F294" s="128">
        <v>375</v>
      </c>
      <c r="G294" s="134" t="s">
        <v>5</v>
      </c>
      <c r="H294" s="135">
        <v>490</v>
      </c>
      <c r="I294" s="136">
        <v>500</v>
      </c>
      <c r="J294" s="128">
        <v>495</v>
      </c>
      <c r="K294" s="134">
        <v>5</v>
      </c>
      <c r="L294" s="135">
        <v>380</v>
      </c>
      <c r="M294" s="136">
        <v>390</v>
      </c>
      <c r="N294" s="128">
        <v>385</v>
      </c>
      <c r="O294" s="134">
        <v>5</v>
      </c>
      <c r="P294" s="135">
        <v>375</v>
      </c>
      <c r="Q294" s="136">
        <v>385</v>
      </c>
      <c r="R294" s="128">
        <v>380</v>
      </c>
      <c r="S294" s="134">
        <v>5</v>
      </c>
      <c r="T294" s="135">
        <v>345</v>
      </c>
      <c r="U294" s="136">
        <v>355</v>
      </c>
      <c r="V294" s="128">
        <v>350</v>
      </c>
      <c r="W294" s="134">
        <v>5</v>
      </c>
      <c r="X294" s="135">
        <v>340</v>
      </c>
      <c r="Y294" s="136">
        <v>350</v>
      </c>
      <c r="Z294" s="128">
        <v>345</v>
      </c>
      <c r="AA294" s="134">
        <v>5</v>
      </c>
      <c r="AB294" s="135">
        <v>365</v>
      </c>
      <c r="AC294" s="136">
        <v>375</v>
      </c>
      <c r="AD294" s="128">
        <v>370</v>
      </c>
      <c r="AE294" s="134">
        <v>5</v>
      </c>
      <c r="AF294" s="135">
        <v>335</v>
      </c>
      <c r="AG294" s="136">
        <v>345</v>
      </c>
      <c r="AH294" s="128">
        <v>340</v>
      </c>
      <c r="AI294" s="134" t="s">
        <v>5</v>
      </c>
      <c r="AJ294" s="135">
        <v>365</v>
      </c>
      <c r="AK294" s="136">
        <v>375</v>
      </c>
      <c r="AL294" s="128">
        <v>370</v>
      </c>
      <c r="AM294" s="134" t="s">
        <v>5</v>
      </c>
      <c r="AN294" s="135">
        <v>360</v>
      </c>
      <c r="AO294" s="136">
        <v>370</v>
      </c>
      <c r="AP294" s="128">
        <v>365</v>
      </c>
      <c r="AQ294" s="134">
        <v>5</v>
      </c>
      <c r="AR294" s="135">
        <v>380</v>
      </c>
      <c r="AS294" s="136">
        <v>390</v>
      </c>
      <c r="AT294" s="128">
        <v>385</v>
      </c>
      <c r="AU294" s="134">
        <v>5</v>
      </c>
      <c r="AV294" s="135">
        <v>370</v>
      </c>
      <c r="AW294" s="136">
        <v>380</v>
      </c>
      <c r="AX294" s="128">
        <v>375</v>
      </c>
      <c r="AY294" s="134" t="s">
        <v>5</v>
      </c>
      <c r="AZ294" s="135">
        <v>305</v>
      </c>
      <c r="BA294" s="136">
        <v>315</v>
      </c>
      <c r="BB294" s="128">
        <v>310</v>
      </c>
      <c r="BC294" s="134">
        <v>5</v>
      </c>
      <c r="BD294" s="135">
        <v>285</v>
      </c>
      <c r="BE294" s="136">
        <v>295</v>
      </c>
      <c r="BF294" s="128">
        <v>290</v>
      </c>
      <c r="BG294" s="134">
        <v>5</v>
      </c>
      <c r="BH294" s="135">
        <v>335</v>
      </c>
      <c r="BI294" s="136">
        <v>345</v>
      </c>
      <c r="BJ294" s="128">
        <v>340</v>
      </c>
      <c r="BK294" s="134">
        <v>5</v>
      </c>
      <c r="BL294" s="135">
        <v>295</v>
      </c>
      <c r="BM294" s="136">
        <v>305</v>
      </c>
      <c r="BN294" s="128">
        <v>300</v>
      </c>
      <c r="BO294" s="134">
        <v>5</v>
      </c>
      <c r="BP294" s="135">
        <v>345</v>
      </c>
      <c r="BQ294" s="136">
        <v>355</v>
      </c>
      <c r="BR294" s="128">
        <v>350</v>
      </c>
      <c r="BS294" s="134">
        <v>5</v>
      </c>
      <c r="BT294" s="135">
        <v>320</v>
      </c>
      <c r="BU294" s="136">
        <v>330</v>
      </c>
      <c r="BV294" s="128">
        <v>325</v>
      </c>
      <c r="BW294" s="134" t="s">
        <v>5</v>
      </c>
      <c r="BX294" s="135">
        <v>335</v>
      </c>
      <c r="BY294" s="136">
        <v>345</v>
      </c>
      <c r="BZ294" s="128">
        <v>340</v>
      </c>
      <c r="CA294" s="134">
        <v>5</v>
      </c>
      <c r="CB294" s="135">
        <v>430</v>
      </c>
      <c r="CC294" s="136">
        <v>440</v>
      </c>
      <c r="CD294" s="128">
        <v>435</v>
      </c>
      <c r="CE294" s="134">
        <v>-5</v>
      </c>
      <c r="CF294" s="135">
        <v>310</v>
      </c>
      <c r="CG294" s="136">
        <v>320</v>
      </c>
      <c r="CH294" s="128">
        <v>315</v>
      </c>
      <c r="CI294" s="134">
        <v>5</v>
      </c>
      <c r="CJ294" s="135">
        <v>290</v>
      </c>
      <c r="CK294" s="136">
        <v>300</v>
      </c>
      <c r="CL294" s="128">
        <v>295</v>
      </c>
      <c r="CM294" s="134" t="s">
        <v>5</v>
      </c>
      <c r="CN294" s="135">
        <v>300</v>
      </c>
      <c r="CO294" s="136">
        <v>310</v>
      </c>
      <c r="CP294" s="128">
        <v>305</v>
      </c>
      <c r="CQ294" s="134">
        <v>5</v>
      </c>
      <c r="CR294" s="135">
        <v>400</v>
      </c>
      <c r="CS294" s="136">
        <v>410</v>
      </c>
      <c r="CT294" s="128">
        <v>405</v>
      </c>
      <c r="CU294" s="134">
        <v>-5</v>
      </c>
      <c r="CV294" s="135">
        <v>335</v>
      </c>
      <c r="CW294" s="136">
        <v>345</v>
      </c>
      <c r="CX294" s="128">
        <v>340</v>
      </c>
      <c r="CY294" s="134" t="s">
        <v>5</v>
      </c>
      <c r="CZ294" s="135">
        <v>320</v>
      </c>
      <c r="DA294" s="136">
        <v>330</v>
      </c>
      <c r="DB294" s="128">
        <v>325</v>
      </c>
      <c r="DC294" s="134" t="s">
        <v>5</v>
      </c>
      <c r="DD294" s="135">
        <v>330</v>
      </c>
      <c r="DE294" s="136">
        <v>340</v>
      </c>
      <c r="DF294" s="128">
        <v>335</v>
      </c>
      <c r="DG294" s="134">
        <v>5</v>
      </c>
      <c r="DH294" s="135">
        <v>440</v>
      </c>
      <c r="DI294" s="136">
        <v>450</v>
      </c>
      <c r="DJ294" s="128">
        <v>445</v>
      </c>
      <c r="DK294" s="134" t="s">
        <v>5</v>
      </c>
      <c r="DL294" s="135">
        <v>315</v>
      </c>
      <c r="DM294" s="136">
        <v>325</v>
      </c>
      <c r="DN294" s="128">
        <v>320</v>
      </c>
      <c r="DO294" s="134" t="s">
        <v>5</v>
      </c>
      <c r="DP294" s="135">
        <v>300</v>
      </c>
      <c r="DQ294" s="136">
        <v>310</v>
      </c>
      <c r="DR294" s="128">
        <v>305</v>
      </c>
      <c r="DS294" s="134" t="s">
        <v>5</v>
      </c>
      <c r="DT294" s="135">
        <v>310</v>
      </c>
      <c r="DU294" s="136">
        <v>320</v>
      </c>
      <c r="DV294" s="128">
        <v>315</v>
      </c>
      <c r="DW294" s="134">
        <v>5</v>
      </c>
      <c r="DX294" s="135">
        <v>450</v>
      </c>
      <c r="DY294" s="136">
        <v>460</v>
      </c>
      <c r="DZ294" s="128">
        <v>455</v>
      </c>
      <c r="EA294" s="134" t="s">
        <v>5</v>
      </c>
      <c r="EB294" s="135">
        <v>310</v>
      </c>
      <c r="EC294" s="136">
        <v>320</v>
      </c>
      <c r="ED294" s="128">
        <v>315</v>
      </c>
      <c r="EE294" s="134" t="s">
        <v>5</v>
      </c>
      <c r="EF294" s="135">
        <v>295</v>
      </c>
      <c r="EG294" s="136">
        <v>305</v>
      </c>
      <c r="EH294" s="128">
        <v>300</v>
      </c>
      <c r="EI294" s="134" t="s">
        <v>5</v>
      </c>
      <c r="EJ294" s="135">
        <v>305</v>
      </c>
      <c r="EK294" s="136">
        <v>315</v>
      </c>
      <c r="EL294" s="128">
        <v>310</v>
      </c>
      <c r="EM294" s="134">
        <v>5</v>
      </c>
      <c r="EN294" s="135">
        <v>410</v>
      </c>
      <c r="EO294" s="136">
        <v>420</v>
      </c>
      <c r="EP294" s="128">
        <v>415</v>
      </c>
      <c r="EQ294" s="134" t="s">
        <v>5</v>
      </c>
      <c r="ER294" s="135">
        <v>285</v>
      </c>
      <c r="ES294" s="136">
        <v>295</v>
      </c>
      <c r="ET294" s="128">
        <v>290</v>
      </c>
      <c r="EU294" s="134">
        <v>5</v>
      </c>
      <c r="EV294" s="135">
        <v>270</v>
      </c>
      <c r="EW294" s="136">
        <v>280</v>
      </c>
      <c r="EX294" s="128">
        <v>275</v>
      </c>
      <c r="EY294" s="134">
        <v>-5</v>
      </c>
      <c r="EZ294" s="135">
        <v>280</v>
      </c>
      <c r="FA294" s="136">
        <v>290</v>
      </c>
      <c r="FB294" s="128">
        <v>285</v>
      </c>
      <c r="FC294" s="134" t="s">
        <v>5</v>
      </c>
      <c r="FD294" s="135">
        <v>470</v>
      </c>
      <c r="FE294" s="136">
        <v>480</v>
      </c>
      <c r="FF294" s="128">
        <v>475</v>
      </c>
      <c r="FG294" s="134">
        <v>-5</v>
      </c>
      <c r="FH294" s="135">
        <v>300</v>
      </c>
      <c r="FI294" s="136">
        <v>310</v>
      </c>
      <c r="FJ294" s="128">
        <v>305</v>
      </c>
      <c r="FK294" s="134">
        <v>5</v>
      </c>
      <c r="FL294" s="135">
        <v>265</v>
      </c>
      <c r="FM294" s="136">
        <v>275</v>
      </c>
      <c r="FN294" s="128">
        <v>270</v>
      </c>
      <c r="FO294" s="134">
        <v>-5</v>
      </c>
      <c r="FP294" s="135">
        <v>285</v>
      </c>
      <c r="FQ294" s="136">
        <v>295</v>
      </c>
      <c r="FR294" s="128">
        <v>290</v>
      </c>
      <c r="FS294" s="134" t="s">
        <v>5</v>
      </c>
      <c r="FT294" s="135">
        <v>300</v>
      </c>
      <c r="FU294" s="136">
        <v>310</v>
      </c>
      <c r="FV294" s="95">
        <v>305</v>
      </c>
      <c r="FW294" s="134" t="s">
        <v>5</v>
      </c>
      <c r="FX294" s="135">
        <v>240</v>
      </c>
      <c r="FY294" s="136">
        <v>250</v>
      </c>
      <c r="FZ294" s="128">
        <v>245</v>
      </c>
      <c r="GA294" s="134">
        <v>-5</v>
      </c>
      <c r="GB294" s="135">
        <v>340</v>
      </c>
      <c r="GC294" s="136">
        <v>350</v>
      </c>
      <c r="GD294" s="128">
        <v>345</v>
      </c>
      <c r="GE294" s="134">
        <v>5</v>
      </c>
      <c r="GF294" s="135">
        <v>330</v>
      </c>
      <c r="GG294" s="136">
        <v>340</v>
      </c>
      <c r="GH294" s="128">
        <v>335</v>
      </c>
      <c r="GI294" s="134">
        <v>5</v>
      </c>
      <c r="GJ294" s="135">
        <v>335</v>
      </c>
      <c r="GK294" s="136">
        <v>345</v>
      </c>
      <c r="GL294" s="128">
        <v>340</v>
      </c>
      <c r="GM294" s="134">
        <v>5</v>
      </c>
      <c r="GN294" s="135">
        <v>470</v>
      </c>
      <c r="GO294" s="136">
        <v>480</v>
      </c>
      <c r="GP294" s="128">
        <v>475</v>
      </c>
      <c r="GQ294" s="134">
        <v>-5</v>
      </c>
      <c r="GR294" s="93"/>
      <c r="GS294" s="93">
        <v>6</v>
      </c>
    </row>
    <row r="295" spans="1:201" ht="15.75" x14ac:dyDescent="0.25">
      <c r="A295">
        <v>7</v>
      </c>
      <c r="B295">
        <v>2015</v>
      </c>
      <c r="C295" s="87">
        <v>42188</v>
      </c>
      <c r="D295" s="149">
        <v>390</v>
      </c>
      <c r="E295" s="136">
        <v>400</v>
      </c>
      <c r="F295" s="128">
        <v>395</v>
      </c>
      <c r="G295" s="134">
        <v>20</v>
      </c>
      <c r="H295" s="135">
        <v>500</v>
      </c>
      <c r="I295" s="136">
        <v>510</v>
      </c>
      <c r="J295" s="128">
        <v>505</v>
      </c>
      <c r="K295" s="134">
        <v>10</v>
      </c>
      <c r="L295" s="135">
        <v>405</v>
      </c>
      <c r="M295" s="136">
        <v>415</v>
      </c>
      <c r="N295" s="128">
        <v>410</v>
      </c>
      <c r="O295" s="134">
        <v>25</v>
      </c>
      <c r="P295" s="135">
        <v>380</v>
      </c>
      <c r="Q295" s="136">
        <v>390</v>
      </c>
      <c r="R295" s="128">
        <v>385</v>
      </c>
      <c r="S295" s="134">
        <v>5</v>
      </c>
      <c r="T295" s="135">
        <v>365</v>
      </c>
      <c r="U295" s="136">
        <v>375</v>
      </c>
      <c r="V295" s="128">
        <v>370</v>
      </c>
      <c r="W295" s="134">
        <v>20</v>
      </c>
      <c r="X295" s="135">
        <v>350</v>
      </c>
      <c r="Y295" s="136">
        <v>360</v>
      </c>
      <c r="Z295" s="128">
        <v>355</v>
      </c>
      <c r="AA295" s="134">
        <v>10</v>
      </c>
      <c r="AB295" s="135">
        <v>375</v>
      </c>
      <c r="AC295" s="136">
        <v>385</v>
      </c>
      <c r="AD295" s="128">
        <v>380</v>
      </c>
      <c r="AE295" s="134">
        <v>10</v>
      </c>
      <c r="AF295" s="135">
        <v>340</v>
      </c>
      <c r="AG295" s="136">
        <v>350</v>
      </c>
      <c r="AH295" s="128">
        <v>345</v>
      </c>
      <c r="AI295" s="134">
        <v>5</v>
      </c>
      <c r="AJ295" s="135">
        <v>380</v>
      </c>
      <c r="AK295" s="136">
        <v>390</v>
      </c>
      <c r="AL295" s="128">
        <v>385</v>
      </c>
      <c r="AM295" s="134">
        <v>15</v>
      </c>
      <c r="AN295" s="135">
        <v>375</v>
      </c>
      <c r="AO295" s="136">
        <v>385</v>
      </c>
      <c r="AP295" s="128">
        <v>380</v>
      </c>
      <c r="AQ295" s="134">
        <v>15</v>
      </c>
      <c r="AR295" s="135">
        <v>395</v>
      </c>
      <c r="AS295" s="136">
        <v>405</v>
      </c>
      <c r="AT295" s="128">
        <v>400</v>
      </c>
      <c r="AU295" s="134">
        <v>15</v>
      </c>
      <c r="AV295" s="135">
        <v>370</v>
      </c>
      <c r="AW295" s="136">
        <v>380</v>
      </c>
      <c r="AX295" s="128">
        <v>375</v>
      </c>
      <c r="AY295" s="134" t="s">
        <v>5</v>
      </c>
      <c r="AZ295" s="135">
        <v>325</v>
      </c>
      <c r="BA295" s="136">
        <v>335</v>
      </c>
      <c r="BB295" s="128">
        <v>330</v>
      </c>
      <c r="BC295" s="134">
        <v>20</v>
      </c>
      <c r="BD295" s="135">
        <v>305</v>
      </c>
      <c r="BE295" s="136">
        <v>315</v>
      </c>
      <c r="BF295" s="128">
        <v>310</v>
      </c>
      <c r="BG295" s="134">
        <v>20</v>
      </c>
      <c r="BH295" s="135">
        <v>355</v>
      </c>
      <c r="BI295" s="136">
        <v>365</v>
      </c>
      <c r="BJ295" s="128">
        <v>360</v>
      </c>
      <c r="BK295" s="134">
        <v>20</v>
      </c>
      <c r="BL295" s="135">
        <v>315</v>
      </c>
      <c r="BM295" s="136">
        <v>325</v>
      </c>
      <c r="BN295" s="128">
        <v>320</v>
      </c>
      <c r="BO295" s="134">
        <v>20</v>
      </c>
      <c r="BP295" s="135">
        <v>365</v>
      </c>
      <c r="BQ295" s="136">
        <v>375</v>
      </c>
      <c r="BR295" s="128">
        <v>370</v>
      </c>
      <c r="BS295" s="134">
        <v>20</v>
      </c>
      <c r="BT295" s="135">
        <v>345</v>
      </c>
      <c r="BU295" s="136">
        <v>355</v>
      </c>
      <c r="BV295" s="128">
        <v>350</v>
      </c>
      <c r="BW295" s="134">
        <v>25</v>
      </c>
      <c r="BX295" s="135">
        <v>355</v>
      </c>
      <c r="BY295" s="136">
        <v>365</v>
      </c>
      <c r="BZ295" s="128">
        <v>360</v>
      </c>
      <c r="CA295" s="134">
        <v>20</v>
      </c>
      <c r="CB295" s="135">
        <v>430</v>
      </c>
      <c r="CC295" s="136">
        <v>440</v>
      </c>
      <c r="CD295" s="128">
        <v>435</v>
      </c>
      <c r="CE295" s="134" t="s">
        <v>5</v>
      </c>
      <c r="CF295" s="135">
        <v>325</v>
      </c>
      <c r="CG295" s="136">
        <v>335</v>
      </c>
      <c r="CH295" s="128">
        <v>330</v>
      </c>
      <c r="CI295" s="134">
        <v>15</v>
      </c>
      <c r="CJ295" s="135">
        <v>295</v>
      </c>
      <c r="CK295" s="136">
        <v>305</v>
      </c>
      <c r="CL295" s="128">
        <v>300</v>
      </c>
      <c r="CM295" s="134">
        <v>5</v>
      </c>
      <c r="CN295" s="135">
        <v>310</v>
      </c>
      <c r="CO295" s="136">
        <v>320</v>
      </c>
      <c r="CP295" s="128">
        <v>315</v>
      </c>
      <c r="CQ295" s="134">
        <v>10</v>
      </c>
      <c r="CR295" s="135">
        <v>400</v>
      </c>
      <c r="CS295" s="136">
        <v>410</v>
      </c>
      <c r="CT295" s="128">
        <v>405</v>
      </c>
      <c r="CU295" s="134" t="s">
        <v>5</v>
      </c>
      <c r="CV295" s="135">
        <v>355</v>
      </c>
      <c r="CW295" s="136">
        <v>365</v>
      </c>
      <c r="CX295" s="128">
        <v>360</v>
      </c>
      <c r="CY295" s="134">
        <v>20</v>
      </c>
      <c r="CZ295" s="135">
        <v>325</v>
      </c>
      <c r="DA295" s="136">
        <v>335</v>
      </c>
      <c r="DB295" s="128">
        <v>330</v>
      </c>
      <c r="DC295" s="134">
        <v>5</v>
      </c>
      <c r="DD295" s="135">
        <v>340</v>
      </c>
      <c r="DE295" s="136">
        <v>350</v>
      </c>
      <c r="DF295" s="128">
        <v>345</v>
      </c>
      <c r="DG295" s="134">
        <v>10</v>
      </c>
      <c r="DH295" s="135">
        <v>440</v>
      </c>
      <c r="DI295" s="136">
        <v>450</v>
      </c>
      <c r="DJ295" s="128">
        <v>445</v>
      </c>
      <c r="DK295" s="134" t="s">
        <v>5</v>
      </c>
      <c r="DL295" s="135">
        <v>335</v>
      </c>
      <c r="DM295" s="136">
        <v>345</v>
      </c>
      <c r="DN295" s="128">
        <v>340</v>
      </c>
      <c r="DO295" s="134">
        <v>20</v>
      </c>
      <c r="DP295" s="135">
        <v>305</v>
      </c>
      <c r="DQ295" s="136">
        <v>315</v>
      </c>
      <c r="DR295" s="128">
        <v>310</v>
      </c>
      <c r="DS295" s="134">
        <v>5</v>
      </c>
      <c r="DT295" s="135">
        <v>320</v>
      </c>
      <c r="DU295" s="136">
        <v>330</v>
      </c>
      <c r="DV295" s="128">
        <v>325</v>
      </c>
      <c r="DW295" s="134">
        <v>10</v>
      </c>
      <c r="DX295" s="135">
        <v>450</v>
      </c>
      <c r="DY295" s="136">
        <v>460</v>
      </c>
      <c r="DZ295" s="128">
        <v>455</v>
      </c>
      <c r="EA295" s="134" t="s">
        <v>5</v>
      </c>
      <c r="EB295" s="135">
        <v>330</v>
      </c>
      <c r="EC295" s="136">
        <v>340</v>
      </c>
      <c r="ED295" s="128">
        <v>335</v>
      </c>
      <c r="EE295" s="134">
        <v>20</v>
      </c>
      <c r="EF295" s="135">
        <v>300</v>
      </c>
      <c r="EG295" s="136">
        <v>310</v>
      </c>
      <c r="EH295" s="128">
        <v>305</v>
      </c>
      <c r="EI295" s="134">
        <v>5</v>
      </c>
      <c r="EJ295" s="135">
        <v>315</v>
      </c>
      <c r="EK295" s="136">
        <v>325</v>
      </c>
      <c r="EL295" s="128">
        <v>320</v>
      </c>
      <c r="EM295" s="134">
        <v>10</v>
      </c>
      <c r="EN295" s="135">
        <v>410</v>
      </c>
      <c r="EO295" s="136">
        <v>420</v>
      </c>
      <c r="EP295" s="128">
        <v>415</v>
      </c>
      <c r="EQ295" s="134" t="s">
        <v>5</v>
      </c>
      <c r="ER295" s="135">
        <v>305</v>
      </c>
      <c r="ES295" s="136">
        <v>315</v>
      </c>
      <c r="ET295" s="128">
        <v>310</v>
      </c>
      <c r="EU295" s="134">
        <v>20</v>
      </c>
      <c r="EV295" s="135">
        <v>280</v>
      </c>
      <c r="EW295" s="136">
        <v>290</v>
      </c>
      <c r="EX295" s="128">
        <v>285</v>
      </c>
      <c r="EY295" s="134">
        <v>10</v>
      </c>
      <c r="EZ295" s="135">
        <v>290</v>
      </c>
      <c r="FA295" s="136">
        <v>300</v>
      </c>
      <c r="FB295" s="128">
        <v>295</v>
      </c>
      <c r="FC295" s="134">
        <v>10</v>
      </c>
      <c r="FD295" s="135">
        <v>470</v>
      </c>
      <c r="FE295" s="136">
        <v>480</v>
      </c>
      <c r="FF295" s="128">
        <v>475</v>
      </c>
      <c r="FG295" s="134" t="s">
        <v>5</v>
      </c>
      <c r="FH295" s="135">
        <v>320</v>
      </c>
      <c r="FI295" s="136">
        <v>330</v>
      </c>
      <c r="FJ295" s="128">
        <v>325</v>
      </c>
      <c r="FK295" s="134">
        <v>20</v>
      </c>
      <c r="FL295" s="135">
        <v>275</v>
      </c>
      <c r="FM295" s="136">
        <v>285</v>
      </c>
      <c r="FN295" s="128">
        <v>280</v>
      </c>
      <c r="FO295" s="134">
        <v>10</v>
      </c>
      <c r="FP295" s="135">
        <v>300</v>
      </c>
      <c r="FQ295" s="136">
        <v>310</v>
      </c>
      <c r="FR295" s="128">
        <v>305</v>
      </c>
      <c r="FS295" s="134">
        <v>15</v>
      </c>
      <c r="FT295" s="135">
        <v>290</v>
      </c>
      <c r="FU295" s="136">
        <v>300</v>
      </c>
      <c r="FV295" s="95">
        <v>295</v>
      </c>
      <c r="FW295" s="134">
        <v>-10</v>
      </c>
      <c r="FX295" s="135">
        <v>250</v>
      </c>
      <c r="FY295" s="136">
        <v>260</v>
      </c>
      <c r="FZ295" s="128">
        <v>255</v>
      </c>
      <c r="GA295" s="134">
        <v>10</v>
      </c>
      <c r="GB295" s="135">
        <v>360</v>
      </c>
      <c r="GC295" s="136">
        <v>370</v>
      </c>
      <c r="GD295" s="128">
        <v>365</v>
      </c>
      <c r="GE295" s="134">
        <v>20</v>
      </c>
      <c r="GF295" s="135">
        <v>335</v>
      </c>
      <c r="GG295" s="136">
        <v>345</v>
      </c>
      <c r="GH295" s="128">
        <v>340</v>
      </c>
      <c r="GI295" s="134">
        <v>5</v>
      </c>
      <c r="GJ295" s="135">
        <v>345</v>
      </c>
      <c r="GK295" s="136">
        <v>355</v>
      </c>
      <c r="GL295" s="128">
        <v>350</v>
      </c>
      <c r="GM295" s="134">
        <v>10</v>
      </c>
      <c r="GN295" s="135">
        <v>470</v>
      </c>
      <c r="GO295" s="136">
        <v>480</v>
      </c>
      <c r="GP295" s="128">
        <v>475</v>
      </c>
      <c r="GQ295" s="134" t="s">
        <v>5</v>
      </c>
      <c r="GR295" s="93"/>
      <c r="GS295" s="93">
        <v>7</v>
      </c>
    </row>
    <row r="296" spans="1:201" ht="15.75" x14ac:dyDescent="0.25">
      <c r="A296">
        <v>7</v>
      </c>
      <c r="B296">
        <v>2015</v>
      </c>
      <c r="C296" s="87">
        <v>42195</v>
      </c>
      <c r="D296" s="149">
        <v>390</v>
      </c>
      <c r="E296" s="136">
        <v>400</v>
      </c>
      <c r="F296" s="128">
        <v>395</v>
      </c>
      <c r="G296" s="134" t="s">
        <v>5</v>
      </c>
      <c r="H296" s="135">
        <v>495</v>
      </c>
      <c r="I296" s="136">
        <v>505</v>
      </c>
      <c r="J296" s="128">
        <v>500</v>
      </c>
      <c r="K296" s="134">
        <v>-5</v>
      </c>
      <c r="L296" s="135">
        <v>405</v>
      </c>
      <c r="M296" s="136">
        <v>415</v>
      </c>
      <c r="N296" s="128">
        <v>410</v>
      </c>
      <c r="O296" s="134" t="s">
        <v>5</v>
      </c>
      <c r="P296" s="135">
        <v>380</v>
      </c>
      <c r="Q296" s="136">
        <v>390</v>
      </c>
      <c r="R296" s="128">
        <v>385</v>
      </c>
      <c r="S296" s="134" t="s">
        <v>5</v>
      </c>
      <c r="T296" s="135">
        <v>360</v>
      </c>
      <c r="U296" s="136">
        <v>370</v>
      </c>
      <c r="V296" s="128">
        <v>365</v>
      </c>
      <c r="W296" s="134">
        <v>-5</v>
      </c>
      <c r="X296" s="135">
        <v>345</v>
      </c>
      <c r="Y296" s="136">
        <v>355</v>
      </c>
      <c r="Z296" s="128">
        <v>350</v>
      </c>
      <c r="AA296" s="134">
        <v>-5</v>
      </c>
      <c r="AB296" s="135">
        <v>375</v>
      </c>
      <c r="AC296" s="136">
        <v>385</v>
      </c>
      <c r="AD296" s="128">
        <v>380</v>
      </c>
      <c r="AE296" s="134" t="s">
        <v>5</v>
      </c>
      <c r="AF296" s="135">
        <v>340</v>
      </c>
      <c r="AG296" s="136">
        <v>350</v>
      </c>
      <c r="AH296" s="128">
        <v>345</v>
      </c>
      <c r="AI296" s="134" t="s">
        <v>5</v>
      </c>
      <c r="AJ296" s="135">
        <v>380</v>
      </c>
      <c r="AK296" s="136">
        <v>390</v>
      </c>
      <c r="AL296" s="128">
        <v>385</v>
      </c>
      <c r="AM296" s="134" t="s">
        <v>5</v>
      </c>
      <c r="AN296" s="135">
        <v>370</v>
      </c>
      <c r="AO296" s="136">
        <v>380</v>
      </c>
      <c r="AP296" s="128">
        <v>375</v>
      </c>
      <c r="AQ296" s="134">
        <v>-5</v>
      </c>
      <c r="AR296" s="135">
        <v>395</v>
      </c>
      <c r="AS296" s="136">
        <v>405</v>
      </c>
      <c r="AT296" s="128">
        <v>400</v>
      </c>
      <c r="AU296" s="134" t="s">
        <v>5</v>
      </c>
      <c r="AV296" s="135">
        <v>370</v>
      </c>
      <c r="AW296" s="136">
        <v>380</v>
      </c>
      <c r="AX296" s="128">
        <v>375</v>
      </c>
      <c r="AY296" s="134" t="s">
        <v>5</v>
      </c>
      <c r="AZ296" s="135">
        <v>325</v>
      </c>
      <c r="BA296" s="136">
        <v>335</v>
      </c>
      <c r="BB296" s="128">
        <v>330</v>
      </c>
      <c r="BC296" s="134" t="s">
        <v>5</v>
      </c>
      <c r="BD296" s="135">
        <v>300</v>
      </c>
      <c r="BE296" s="136">
        <v>310</v>
      </c>
      <c r="BF296" s="128">
        <v>305</v>
      </c>
      <c r="BG296" s="134">
        <v>-5</v>
      </c>
      <c r="BH296" s="135">
        <v>355</v>
      </c>
      <c r="BI296" s="136">
        <v>365</v>
      </c>
      <c r="BJ296" s="128">
        <v>360</v>
      </c>
      <c r="BK296" s="134" t="s">
        <v>5</v>
      </c>
      <c r="BL296" s="135">
        <v>310</v>
      </c>
      <c r="BM296" s="136">
        <v>320</v>
      </c>
      <c r="BN296" s="128">
        <v>315</v>
      </c>
      <c r="BO296" s="134">
        <v>-5</v>
      </c>
      <c r="BP296" s="135">
        <v>360</v>
      </c>
      <c r="BQ296" s="136">
        <v>370</v>
      </c>
      <c r="BR296" s="128">
        <v>365</v>
      </c>
      <c r="BS296" s="134">
        <v>-5</v>
      </c>
      <c r="BT296" s="135">
        <v>340</v>
      </c>
      <c r="BU296" s="136">
        <v>350</v>
      </c>
      <c r="BV296" s="128">
        <v>345</v>
      </c>
      <c r="BW296" s="134">
        <v>-5</v>
      </c>
      <c r="BX296" s="135">
        <v>350</v>
      </c>
      <c r="BY296" s="136">
        <v>360</v>
      </c>
      <c r="BZ296" s="128">
        <v>355</v>
      </c>
      <c r="CA296" s="134">
        <v>-5</v>
      </c>
      <c r="CB296" s="135">
        <v>435</v>
      </c>
      <c r="CC296" s="136">
        <v>445</v>
      </c>
      <c r="CD296" s="128">
        <v>440</v>
      </c>
      <c r="CE296" s="134">
        <v>5</v>
      </c>
      <c r="CF296" s="135">
        <v>325</v>
      </c>
      <c r="CG296" s="136">
        <v>335</v>
      </c>
      <c r="CH296" s="128">
        <v>330</v>
      </c>
      <c r="CI296" s="134" t="s">
        <v>5</v>
      </c>
      <c r="CJ296" s="135">
        <v>300</v>
      </c>
      <c r="CK296" s="136">
        <v>310</v>
      </c>
      <c r="CL296" s="128">
        <v>305</v>
      </c>
      <c r="CM296" s="134">
        <v>5</v>
      </c>
      <c r="CN296" s="135">
        <v>315</v>
      </c>
      <c r="CO296" s="136">
        <v>325</v>
      </c>
      <c r="CP296" s="128">
        <v>320</v>
      </c>
      <c r="CQ296" s="134">
        <v>5</v>
      </c>
      <c r="CR296" s="135">
        <v>405</v>
      </c>
      <c r="CS296" s="136">
        <v>415</v>
      </c>
      <c r="CT296" s="128">
        <v>410</v>
      </c>
      <c r="CU296" s="134">
        <v>5</v>
      </c>
      <c r="CV296" s="135">
        <v>355</v>
      </c>
      <c r="CW296" s="136">
        <v>365</v>
      </c>
      <c r="CX296" s="128">
        <v>360</v>
      </c>
      <c r="CY296" s="134" t="s">
        <v>5</v>
      </c>
      <c r="CZ296" s="135">
        <v>335</v>
      </c>
      <c r="DA296" s="136">
        <v>345</v>
      </c>
      <c r="DB296" s="128">
        <v>340</v>
      </c>
      <c r="DC296" s="134">
        <v>10</v>
      </c>
      <c r="DD296" s="135">
        <v>345</v>
      </c>
      <c r="DE296" s="136">
        <v>355</v>
      </c>
      <c r="DF296" s="128">
        <v>350</v>
      </c>
      <c r="DG296" s="134">
        <v>5</v>
      </c>
      <c r="DH296" s="135">
        <v>440</v>
      </c>
      <c r="DI296" s="136">
        <v>450</v>
      </c>
      <c r="DJ296" s="128">
        <v>445</v>
      </c>
      <c r="DK296" s="134" t="s">
        <v>5</v>
      </c>
      <c r="DL296" s="135">
        <v>325</v>
      </c>
      <c r="DM296" s="136">
        <v>335</v>
      </c>
      <c r="DN296" s="128">
        <v>330</v>
      </c>
      <c r="DO296" s="134">
        <v>-10</v>
      </c>
      <c r="DP296" s="135">
        <v>300</v>
      </c>
      <c r="DQ296" s="136">
        <v>310</v>
      </c>
      <c r="DR296" s="128">
        <v>305</v>
      </c>
      <c r="DS296" s="134">
        <v>-5</v>
      </c>
      <c r="DT296" s="135">
        <v>310</v>
      </c>
      <c r="DU296" s="136">
        <v>320</v>
      </c>
      <c r="DV296" s="128">
        <v>315</v>
      </c>
      <c r="DW296" s="134">
        <v>-10</v>
      </c>
      <c r="DX296" s="135">
        <v>450</v>
      </c>
      <c r="DY296" s="136">
        <v>460</v>
      </c>
      <c r="DZ296" s="128">
        <v>455</v>
      </c>
      <c r="EA296" s="134" t="s">
        <v>5</v>
      </c>
      <c r="EB296" s="135">
        <v>320</v>
      </c>
      <c r="EC296" s="136">
        <v>330</v>
      </c>
      <c r="ED296" s="128">
        <v>325</v>
      </c>
      <c r="EE296" s="134">
        <v>-10</v>
      </c>
      <c r="EF296" s="135">
        <v>295</v>
      </c>
      <c r="EG296" s="136">
        <v>305</v>
      </c>
      <c r="EH296" s="128">
        <v>300</v>
      </c>
      <c r="EI296" s="134">
        <v>-5</v>
      </c>
      <c r="EJ296" s="135">
        <v>305</v>
      </c>
      <c r="EK296" s="136">
        <v>315</v>
      </c>
      <c r="EL296" s="128">
        <v>310</v>
      </c>
      <c r="EM296" s="134">
        <v>-10</v>
      </c>
      <c r="EN296" s="135">
        <v>410</v>
      </c>
      <c r="EO296" s="136">
        <v>420</v>
      </c>
      <c r="EP296" s="128">
        <v>415</v>
      </c>
      <c r="EQ296" s="134" t="s">
        <v>5</v>
      </c>
      <c r="ER296" s="135">
        <v>305</v>
      </c>
      <c r="ES296" s="136">
        <v>315</v>
      </c>
      <c r="ET296" s="128">
        <v>310</v>
      </c>
      <c r="EU296" s="134" t="s">
        <v>5</v>
      </c>
      <c r="EV296" s="135">
        <v>285</v>
      </c>
      <c r="EW296" s="136">
        <v>295</v>
      </c>
      <c r="EX296" s="128">
        <v>290</v>
      </c>
      <c r="EY296" s="134">
        <v>5</v>
      </c>
      <c r="EZ296" s="135">
        <v>295</v>
      </c>
      <c r="FA296" s="136">
        <v>305</v>
      </c>
      <c r="FB296" s="128">
        <v>300</v>
      </c>
      <c r="FC296" s="134">
        <v>5</v>
      </c>
      <c r="FD296" s="135">
        <v>475</v>
      </c>
      <c r="FE296" s="136">
        <v>485</v>
      </c>
      <c r="FF296" s="128">
        <v>480</v>
      </c>
      <c r="FG296" s="134">
        <v>5</v>
      </c>
      <c r="FH296" s="135">
        <v>320</v>
      </c>
      <c r="FI296" s="136">
        <v>330</v>
      </c>
      <c r="FJ296" s="128">
        <v>325</v>
      </c>
      <c r="FK296" s="134" t="s">
        <v>5</v>
      </c>
      <c r="FL296" s="135">
        <v>275</v>
      </c>
      <c r="FM296" s="136">
        <v>285</v>
      </c>
      <c r="FN296" s="128">
        <v>280</v>
      </c>
      <c r="FO296" s="134" t="s">
        <v>5</v>
      </c>
      <c r="FP296" s="135">
        <v>295</v>
      </c>
      <c r="FQ296" s="136">
        <v>305</v>
      </c>
      <c r="FR296" s="128">
        <v>300</v>
      </c>
      <c r="FS296" s="134">
        <v>-5</v>
      </c>
      <c r="FT296" s="135">
        <v>290</v>
      </c>
      <c r="FU296" s="136">
        <v>300</v>
      </c>
      <c r="FV296" s="95">
        <v>295</v>
      </c>
      <c r="FW296" s="134" t="s">
        <v>5</v>
      </c>
      <c r="FX296" s="135">
        <v>250</v>
      </c>
      <c r="FY296" s="136">
        <v>260</v>
      </c>
      <c r="FZ296" s="128">
        <v>255</v>
      </c>
      <c r="GA296" s="134" t="s">
        <v>5</v>
      </c>
      <c r="GB296" s="135">
        <v>360</v>
      </c>
      <c r="GC296" s="136">
        <v>370</v>
      </c>
      <c r="GD296" s="128">
        <v>365</v>
      </c>
      <c r="GE296" s="134" t="s">
        <v>5</v>
      </c>
      <c r="GF296" s="135">
        <v>340</v>
      </c>
      <c r="GG296" s="136">
        <v>350</v>
      </c>
      <c r="GH296" s="128">
        <v>345</v>
      </c>
      <c r="GI296" s="134">
        <v>5</v>
      </c>
      <c r="GJ296" s="135">
        <v>350</v>
      </c>
      <c r="GK296" s="136">
        <v>360</v>
      </c>
      <c r="GL296" s="128">
        <v>355</v>
      </c>
      <c r="GM296" s="134">
        <v>5</v>
      </c>
      <c r="GN296" s="135">
        <v>475</v>
      </c>
      <c r="GO296" s="136">
        <v>485</v>
      </c>
      <c r="GP296" s="128">
        <v>480</v>
      </c>
      <c r="GQ296" s="134">
        <v>5</v>
      </c>
      <c r="GR296" s="93"/>
      <c r="GS296" s="93">
        <v>7</v>
      </c>
    </row>
    <row r="297" spans="1:201" ht="15.75" x14ac:dyDescent="0.25">
      <c r="A297">
        <v>7</v>
      </c>
      <c r="B297">
        <v>2015</v>
      </c>
      <c r="C297" s="87">
        <v>42202</v>
      </c>
      <c r="D297" s="149">
        <v>380</v>
      </c>
      <c r="E297" s="136">
        <v>390</v>
      </c>
      <c r="F297" s="128">
        <v>385</v>
      </c>
      <c r="G297" s="134">
        <v>-10</v>
      </c>
      <c r="H297" s="135">
        <v>495</v>
      </c>
      <c r="I297" s="136">
        <v>505</v>
      </c>
      <c r="J297" s="128">
        <v>500</v>
      </c>
      <c r="K297" s="134" t="s">
        <v>5</v>
      </c>
      <c r="L297" s="135">
        <v>400</v>
      </c>
      <c r="M297" s="136">
        <v>410</v>
      </c>
      <c r="N297" s="128">
        <v>405</v>
      </c>
      <c r="O297" s="134">
        <v>-5</v>
      </c>
      <c r="P297" s="135">
        <v>375</v>
      </c>
      <c r="Q297" s="136">
        <v>385</v>
      </c>
      <c r="R297" s="128">
        <v>380</v>
      </c>
      <c r="S297" s="134">
        <v>-5</v>
      </c>
      <c r="T297" s="135">
        <v>365</v>
      </c>
      <c r="U297" s="136">
        <v>375</v>
      </c>
      <c r="V297" s="128">
        <v>370</v>
      </c>
      <c r="W297" s="134">
        <v>5</v>
      </c>
      <c r="X297" s="135">
        <v>345</v>
      </c>
      <c r="Y297" s="136">
        <v>355</v>
      </c>
      <c r="Z297" s="128">
        <v>350</v>
      </c>
      <c r="AA297" s="134" t="s">
        <v>5</v>
      </c>
      <c r="AB297" s="135">
        <v>375</v>
      </c>
      <c r="AC297" s="136">
        <v>385</v>
      </c>
      <c r="AD297" s="128">
        <v>380</v>
      </c>
      <c r="AE297" s="134" t="s">
        <v>5</v>
      </c>
      <c r="AF297" s="135">
        <v>335</v>
      </c>
      <c r="AG297" s="136">
        <v>345</v>
      </c>
      <c r="AH297" s="128">
        <v>340</v>
      </c>
      <c r="AI297" s="134">
        <v>-5</v>
      </c>
      <c r="AJ297" s="135">
        <v>380</v>
      </c>
      <c r="AK297" s="136">
        <v>390</v>
      </c>
      <c r="AL297" s="128">
        <v>385</v>
      </c>
      <c r="AM297" s="134" t="s">
        <v>5</v>
      </c>
      <c r="AN297" s="135">
        <v>370</v>
      </c>
      <c r="AO297" s="136">
        <v>380</v>
      </c>
      <c r="AP297" s="128">
        <v>375</v>
      </c>
      <c r="AQ297" s="134" t="s">
        <v>5</v>
      </c>
      <c r="AR297" s="135">
        <v>390</v>
      </c>
      <c r="AS297" s="136">
        <v>400</v>
      </c>
      <c r="AT297" s="128">
        <v>395</v>
      </c>
      <c r="AU297" s="134">
        <v>-5</v>
      </c>
      <c r="AV297" s="135">
        <v>370</v>
      </c>
      <c r="AW297" s="136">
        <v>380</v>
      </c>
      <c r="AX297" s="128">
        <v>375</v>
      </c>
      <c r="AY297" s="134" t="s">
        <v>5</v>
      </c>
      <c r="AZ297" s="135">
        <v>325</v>
      </c>
      <c r="BA297" s="136">
        <v>335</v>
      </c>
      <c r="BB297" s="128">
        <v>330</v>
      </c>
      <c r="BC297" s="134" t="s">
        <v>5</v>
      </c>
      <c r="BD297" s="135">
        <v>295</v>
      </c>
      <c r="BE297" s="136">
        <v>305</v>
      </c>
      <c r="BF297" s="128">
        <v>300</v>
      </c>
      <c r="BG297" s="134">
        <v>-5</v>
      </c>
      <c r="BH297" s="135">
        <v>355</v>
      </c>
      <c r="BI297" s="136">
        <v>365</v>
      </c>
      <c r="BJ297" s="128">
        <v>360</v>
      </c>
      <c r="BK297" s="134" t="s">
        <v>5</v>
      </c>
      <c r="BL297" s="135">
        <v>310</v>
      </c>
      <c r="BM297" s="136">
        <v>320</v>
      </c>
      <c r="BN297" s="128">
        <v>315</v>
      </c>
      <c r="BO297" s="134" t="s">
        <v>5</v>
      </c>
      <c r="BP297" s="135">
        <v>360</v>
      </c>
      <c r="BQ297" s="136">
        <v>370</v>
      </c>
      <c r="BR297" s="128">
        <v>365</v>
      </c>
      <c r="BS297" s="134" t="s">
        <v>5</v>
      </c>
      <c r="BT297" s="135">
        <v>335</v>
      </c>
      <c r="BU297" s="136">
        <v>345</v>
      </c>
      <c r="BV297" s="128">
        <v>340</v>
      </c>
      <c r="BW297" s="134">
        <v>-5</v>
      </c>
      <c r="BX297" s="135">
        <v>350</v>
      </c>
      <c r="BY297" s="136">
        <v>360</v>
      </c>
      <c r="BZ297" s="128">
        <v>355</v>
      </c>
      <c r="CA297" s="134" t="s">
        <v>5</v>
      </c>
      <c r="CB297" s="135">
        <v>460</v>
      </c>
      <c r="CC297" s="136">
        <v>470</v>
      </c>
      <c r="CD297" s="128">
        <v>465</v>
      </c>
      <c r="CE297" s="134">
        <v>25</v>
      </c>
      <c r="CF297" s="135">
        <v>325</v>
      </c>
      <c r="CG297" s="136">
        <v>335</v>
      </c>
      <c r="CH297" s="128">
        <v>330</v>
      </c>
      <c r="CI297" s="134" t="s">
        <v>5</v>
      </c>
      <c r="CJ297" s="135">
        <v>290</v>
      </c>
      <c r="CK297" s="136">
        <v>300</v>
      </c>
      <c r="CL297" s="128">
        <v>295</v>
      </c>
      <c r="CM297" s="134">
        <v>-10</v>
      </c>
      <c r="CN297" s="135">
        <v>310</v>
      </c>
      <c r="CO297" s="136">
        <v>320</v>
      </c>
      <c r="CP297" s="128">
        <v>315</v>
      </c>
      <c r="CQ297" s="134">
        <v>-5</v>
      </c>
      <c r="CR297" s="135">
        <v>430</v>
      </c>
      <c r="CS297" s="136">
        <v>440</v>
      </c>
      <c r="CT297" s="128">
        <v>435</v>
      </c>
      <c r="CU297" s="134">
        <v>25</v>
      </c>
      <c r="CV297" s="135">
        <v>355</v>
      </c>
      <c r="CW297" s="136">
        <v>365</v>
      </c>
      <c r="CX297" s="128">
        <v>360</v>
      </c>
      <c r="CY297" s="134" t="s">
        <v>5</v>
      </c>
      <c r="CZ297" s="135">
        <v>325</v>
      </c>
      <c r="DA297" s="136">
        <v>335</v>
      </c>
      <c r="DB297" s="128">
        <v>330</v>
      </c>
      <c r="DC297" s="134">
        <v>-10</v>
      </c>
      <c r="DD297" s="135">
        <v>340</v>
      </c>
      <c r="DE297" s="136">
        <v>350</v>
      </c>
      <c r="DF297" s="128">
        <v>345</v>
      </c>
      <c r="DG297" s="134">
        <v>-5</v>
      </c>
      <c r="DH297" s="135">
        <v>445</v>
      </c>
      <c r="DI297" s="136">
        <v>455</v>
      </c>
      <c r="DJ297" s="128">
        <v>450</v>
      </c>
      <c r="DK297" s="134">
        <v>5</v>
      </c>
      <c r="DL297" s="135">
        <v>325</v>
      </c>
      <c r="DM297" s="136">
        <v>335</v>
      </c>
      <c r="DN297" s="128">
        <v>330</v>
      </c>
      <c r="DO297" s="134" t="s">
        <v>5</v>
      </c>
      <c r="DP297" s="135">
        <v>290</v>
      </c>
      <c r="DQ297" s="136">
        <v>300</v>
      </c>
      <c r="DR297" s="128">
        <v>295</v>
      </c>
      <c r="DS297" s="134">
        <v>-10</v>
      </c>
      <c r="DT297" s="135">
        <v>305</v>
      </c>
      <c r="DU297" s="136">
        <v>315</v>
      </c>
      <c r="DV297" s="128">
        <v>310</v>
      </c>
      <c r="DW297" s="134">
        <v>-5</v>
      </c>
      <c r="DX297" s="135">
        <v>455</v>
      </c>
      <c r="DY297" s="136">
        <v>465</v>
      </c>
      <c r="DZ297" s="128">
        <v>460</v>
      </c>
      <c r="EA297" s="134">
        <v>5</v>
      </c>
      <c r="EB297" s="135">
        <v>320</v>
      </c>
      <c r="EC297" s="136">
        <v>330</v>
      </c>
      <c r="ED297" s="128">
        <v>325</v>
      </c>
      <c r="EE297" s="134" t="s">
        <v>5</v>
      </c>
      <c r="EF297" s="135">
        <v>285</v>
      </c>
      <c r="EG297" s="136">
        <v>295</v>
      </c>
      <c r="EH297" s="128">
        <v>290</v>
      </c>
      <c r="EI297" s="134">
        <v>-10</v>
      </c>
      <c r="EJ297" s="135">
        <v>300</v>
      </c>
      <c r="EK297" s="136">
        <v>310</v>
      </c>
      <c r="EL297" s="128">
        <v>305</v>
      </c>
      <c r="EM297" s="134">
        <v>-5</v>
      </c>
      <c r="EN297" s="135">
        <v>420</v>
      </c>
      <c r="EO297" s="136">
        <v>430</v>
      </c>
      <c r="EP297" s="128">
        <v>425</v>
      </c>
      <c r="EQ297" s="134">
        <v>10</v>
      </c>
      <c r="ER297" s="135">
        <v>305</v>
      </c>
      <c r="ES297" s="136">
        <v>315</v>
      </c>
      <c r="ET297" s="128">
        <v>310</v>
      </c>
      <c r="EU297" s="134" t="s">
        <v>5</v>
      </c>
      <c r="EV297" s="135">
        <v>285</v>
      </c>
      <c r="EW297" s="136">
        <v>295</v>
      </c>
      <c r="EX297" s="128">
        <v>290</v>
      </c>
      <c r="EY297" s="134" t="s">
        <v>5</v>
      </c>
      <c r="EZ297" s="135">
        <v>295</v>
      </c>
      <c r="FA297" s="136">
        <v>305</v>
      </c>
      <c r="FB297" s="128">
        <v>300</v>
      </c>
      <c r="FC297" s="134" t="s">
        <v>5</v>
      </c>
      <c r="FD297" s="135">
        <v>485</v>
      </c>
      <c r="FE297" s="136">
        <v>495</v>
      </c>
      <c r="FF297" s="128">
        <v>490</v>
      </c>
      <c r="FG297" s="134">
        <v>10</v>
      </c>
      <c r="FH297" s="135">
        <v>315</v>
      </c>
      <c r="FI297" s="136">
        <v>325</v>
      </c>
      <c r="FJ297" s="128">
        <v>320</v>
      </c>
      <c r="FK297" s="134">
        <v>-5</v>
      </c>
      <c r="FL297" s="135">
        <v>275</v>
      </c>
      <c r="FM297" s="136">
        <v>285</v>
      </c>
      <c r="FN297" s="128">
        <v>280</v>
      </c>
      <c r="FO297" s="134" t="s">
        <v>5</v>
      </c>
      <c r="FP297" s="135">
        <v>295</v>
      </c>
      <c r="FQ297" s="136">
        <v>305</v>
      </c>
      <c r="FR297" s="128">
        <v>300</v>
      </c>
      <c r="FS297" s="134" t="s">
        <v>5</v>
      </c>
      <c r="FT297" s="135">
        <v>290</v>
      </c>
      <c r="FU297" s="136">
        <v>300</v>
      </c>
      <c r="FV297" s="95">
        <v>295</v>
      </c>
      <c r="FW297" s="134" t="s">
        <v>5</v>
      </c>
      <c r="FX297" s="135">
        <v>250</v>
      </c>
      <c r="FY297" s="136">
        <v>260</v>
      </c>
      <c r="FZ297" s="128">
        <v>255</v>
      </c>
      <c r="GA297" s="134" t="s">
        <v>5</v>
      </c>
      <c r="GB297" s="135">
        <v>360</v>
      </c>
      <c r="GC297" s="136">
        <v>370</v>
      </c>
      <c r="GD297" s="128">
        <v>365</v>
      </c>
      <c r="GE297" s="134" t="s">
        <v>5</v>
      </c>
      <c r="GF297" s="135">
        <v>350</v>
      </c>
      <c r="GG297" s="136">
        <v>360</v>
      </c>
      <c r="GH297" s="128">
        <v>355</v>
      </c>
      <c r="GI297" s="134">
        <v>10</v>
      </c>
      <c r="GJ297" s="135">
        <v>355</v>
      </c>
      <c r="GK297" s="136">
        <v>365</v>
      </c>
      <c r="GL297" s="128">
        <v>360</v>
      </c>
      <c r="GM297" s="134">
        <v>5</v>
      </c>
      <c r="GN297" s="135">
        <v>485</v>
      </c>
      <c r="GO297" s="136">
        <v>495</v>
      </c>
      <c r="GP297" s="128">
        <v>490</v>
      </c>
      <c r="GQ297" s="134">
        <v>10</v>
      </c>
      <c r="GR297" s="93"/>
      <c r="GS297" s="93">
        <v>7</v>
      </c>
    </row>
    <row r="298" spans="1:201" ht="15.75" x14ac:dyDescent="0.25">
      <c r="A298">
        <v>7</v>
      </c>
      <c r="B298">
        <v>2015</v>
      </c>
      <c r="C298" s="87">
        <v>42209</v>
      </c>
      <c r="D298" s="96">
        <v>372.5</v>
      </c>
      <c r="E298" s="96">
        <v>382.5</v>
      </c>
      <c r="F298" s="96">
        <v>377.5</v>
      </c>
      <c r="G298" s="103"/>
      <c r="H298" s="113">
        <v>495</v>
      </c>
      <c r="I298" s="96">
        <v>505</v>
      </c>
      <c r="J298" s="96">
        <v>500</v>
      </c>
      <c r="K298" s="103"/>
      <c r="L298" s="113">
        <v>395</v>
      </c>
      <c r="M298" s="96">
        <v>405</v>
      </c>
      <c r="N298" s="96">
        <v>400</v>
      </c>
      <c r="O298" s="103"/>
      <c r="P298" s="113">
        <v>370</v>
      </c>
      <c r="Q298" s="96">
        <v>380</v>
      </c>
      <c r="R298" s="96">
        <v>375</v>
      </c>
      <c r="S298" s="103"/>
      <c r="T298" s="113">
        <v>355</v>
      </c>
      <c r="U298" s="96">
        <v>365</v>
      </c>
      <c r="V298" s="96">
        <v>360</v>
      </c>
      <c r="W298" s="103"/>
      <c r="X298" s="113">
        <v>345</v>
      </c>
      <c r="Y298" s="96">
        <v>355</v>
      </c>
      <c r="Z298" s="96">
        <v>350</v>
      </c>
      <c r="AA298" s="103"/>
      <c r="AB298" s="113">
        <v>375</v>
      </c>
      <c r="AC298" s="96">
        <v>385</v>
      </c>
      <c r="AD298" s="96">
        <v>380</v>
      </c>
      <c r="AE298" s="103"/>
      <c r="AF298" s="113">
        <v>327.5</v>
      </c>
      <c r="AG298" s="96">
        <v>337.5</v>
      </c>
      <c r="AH298" s="96">
        <v>332.5</v>
      </c>
      <c r="AI298" s="103"/>
      <c r="AJ298" s="113">
        <v>375</v>
      </c>
      <c r="AK298" s="96">
        <v>385</v>
      </c>
      <c r="AL298" s="96">
        <v>380</v>
      </c>
      <c r="AM298" s="103"/>
      <c r="AN298" s="113">
        <v>367.5</v>
      </c>
      <c r="AO298" s="96">
        <v>377.5</v>
      </c>
      <c r="AP298" s="96">
        <v>372.5</v>
      </c>
      <c r="AQ298" s="103"/>
      <c r="AR298" s="113">
        <v>385</v>
      </c>
      <c r="AS298" s="96">
        <v>395</v>
      </c>
      <c r="AT298" s="96">
        <v>390</v>
      </c>
      <c r="AU298" s="103"/>
      <c r="AV298" s="113">
        <v>360</v>
      </c>
      <c r="AW298" s="96">
        <v>370</v>
      </c>
      <c r="AX298" s="96">
        <v>365</v>
      </c>
      <c r="AY298" s="103"/>
      <c r="AZ298" s="113">
        <v>320</v>
      </c>
      <c r="BA298" s="96">
        <v>330</v>
      </c>
      <c r="BB298" s="96">
        <v>325</v>
      </c>
      <c r="BC298" s="103"/>
      <c r="BD298" s="113">
        <v>287.5</v>
      </c>
      <c r="BE298" s="96">
        <v>297.5</v>
      </c>
      <c r="BF298" s="96">
        <v>292.5</v>
      </c>
      <c r="BG298" s="103"/>
      <c r="BH298" s="113">
        <v>350</v>
      </c>
      <c r="BI298" s="96">
        <v>360</v>
      </c>
      <c r="BJ298" s="96">
        <v>355</v>
      </c>
      <c r="BK298" s="103"/>
      <c r="BL298" s="113">
        <v>305</v>
      </c>
      <c r="BM298" s="96">
        <v>315</v>
      </c>
      <c r="BN298" s="96">
        <v>310</v>
      </c>
      <c r="BO298" s="103"/>
      <c r="BP298" s="113">
        <v>357.5</v>
      </c>
      <c r="BQ298" s="96">
        <v>367.5</v>
      </c>
      <c r="BR298" s="96">
        <v>362.5</v>
      </c>
      <c r="BS298" s="103"/>
      <c r="BT298" s="113">
        <v>327.5</v>
      </c>
      <c r="BU298" s="96">
        <v>337.5</v>
      </c>
      <c r="BV298" s="96">
        <v>332.5</v>
      </c>
      <c r="BW298" s="103"/>
      <c r="BX298" s="113">
        <v>342.5</v>
      </c>
      <c r="BY298" s="96">
        <v>352.5</v>
      </c>
      <c r="BZ298" s="96">
        <v>347.5</v>
      </c>
      <c r="CA298" s="103"/>
      <c r="CB298" s="113">
        <v>465</v>
      </c>
      <c r="CC298" s="96">
        <v>475</v>
      </c>
      <c r="CD298" s="96">
        <v>470</v>
      </c>
      <c r="CE298" s="103"/>
      <c r="CF298" s="113">
        <v>317.5</v>
      </c>
      <c r="CG298" s="96">
        <v>327.5</v>
      </c>
      <c r="CH298" s="96">
        <v>322.5</v>
      </c>
      <c r="CI298" s="103"/>
      <c r="CJ298" s="113">
        <v>290</v>
      </c>
      <c r="CK298" s="96">
        <v>300</v>
      </c>
      <c r="CL298" s="96">
        <v>295</v>
      </c>
      <c r="CM298" s="103"/>
      <c r="CN298" s="113">
        <v>305</v>
      </c>
      <c r="CO298" s="96">
        <v>315</v>
      </c>
      <c r="CP298" s="96">
        <v>310</v>
      </c>
      <c r="CQ298" s="103"/>
      <c r="CR298" s="113">
        <v>435</v>
      </c>
      <c r="CS298" s="96">
        <v>445</v>
      </c>
      <c r="CT298" s="96">
        <v>440</v>
      </c>
      <c r="CU298" s="103"/>
      <c r="CV298" s="113">
        <v>350</v>
      </c>
      <c r="CW298" s="96">
        <v>360</v>
      </c>
      <c r="CX298" s="96">
        <v>355</v>
      </c>
      <c r="CY298" s="103"/>
      <c r="CZ298" s="113">
        <v>325</v>
      </c>
      <c r="DA298" s="96">
        <v>335</v>
      </c>
      <c r="DB298" s="96">
        <v>330</v>
      </c>
      <c r="DC298" s="103"/>
      <c r="DD298" s="113">
        <v>337.5</v>
      </c>
      <c r="DE298" s="96">
        <v>347.5</v>
      </c>
      <c r="DF298" s="96">
        <v>342.5</v>
      </c>
      <c r="DG298" s="103"/>
      <c r="DH298" s="113">
        <v>450</v>
      </c>
      <c r="DI298" s="96">
        <v>460</v>
      </c>
      <c r="DJ298" s="96">
        <v>455</v>
      </c>
      <c r="DK298" s="103"/>
      <c r="DL298" s="113">
        <v>317.5</v>
      </c>
      <c r="DM298" s="96">
        <v>327.5</v>
      </c>
      <c r="DN298" s="96">
        <v>322.5</v>
      </c>
      <c r="DO298" s="103"/>
      <c r="DP298" s="113">
        <v>290</v>
      </c>
      <c r="DQ298" s="96">
        <v>300</v>
      </c>
      <c r="DR298" s="96">
        <v>295</v>
      </c>
      <c r="DS298" s="103"/>
      <c r="DT298" s="113">
        <v>302.5</v>
      </c>
      <c r="DU298" s="96">
        <v>312.5</v>
      </c>
      <c r="DV298" s="96">
        <v>307.5</v>
      </c>
      <c r="DW298" s="103"/>
      <c r="DX298" s="113">
        <v>460</v>
      </c>
      <c r="DY298" s="96">
        <v>470</v>
      </c>
      <c r="DZ298" s="96">
        <v>465</v>
      </c>
      <c r="EA298" s="103"/>
      <c r="EB298" s="113">
        <v>312.5</v>
      </c>
      <c r="EC298" s="96">
        <v>322.5</v>
      </c>
      <c r="ED298" s="96">
        <v>317.5</v>
      </c>
      <c r="EE298" s="103"/>
      <c r="EF298" s="113">
        <v>285</v>
      </c>
      <c r="EG298" s="96">
        <v>295</v>
      </c>
      <c r="EH298" s="96">
        <v>290</v>
      </c>
      <c r="EI298" s="103"/>
      <c r="EJ298" s="113">
        <v>297.5</v>
      </c>
      <c r="EK298" s="96">
        <v>307.5</v>
      </c>
      <c r="EL298" s="96">
        <v>302.5</v>
      </c>
      <c r="EM298" s="103"/>
      <c r="EN298" s="113">
        <v>420</v>
      </c>
      <c r="EO298" s="96">
        <v>430</v>
      </c>
      <c r="EP298" s="96">
        <v>425</v>
      </c>
      <c r="EQ298" s="103"/>
      <c r="ER298" s="113">
        <v>302.5</v>
      </c>
      <c r="ES298" s="96">
        <v>312.5</v>
      </c>
      <c r="ET298" s="96">
        <v>307.5</v>
      </c>
      <c r="EU298" s="103"/>
      <c r="EV298" s="113">
        <v>280</v>
      </c>
      <c r="EW298" s="96">
        <v>290</v>
      </c>
      <c r="EX298" s="96">
        <v>285</v>
      </c>
      <c r="EY298" s="103"/>
      <c r="EZ298" s="113">
        <v>292.5</v>
      </c>
      <c r="FA298" s="96">
        <v>302.5</v>
      </c>
      <c r="FB298" s="96">
        <v>297.5</v>
      </c>
      <c r="FC298" s="103"/>
      <c r="FD298" s="113">
        <v>490</v>
      </c>
      <c r="FE298" s="96">
        <v>500</v>
      </c>
      <c r="FF298" s="96">
        <v>495</v>
      </c>
      <c r="FG298" s="103"/>
      <c r="FH298" s="113">
        <v>310</v>
      </c>
      <c r="FI298" s="96">
        <v>320</v>
      </c>
      <c r="FJ298" s="96">
        <v>315</v>
      </c>
      <c r="FK298" s="103"/>
      <c r="FL298" s="113">
        <v>272.5</v>
      </c>
      <c r="FM298" s="96">
        <v>282.5</v>
      </c>
      <c r="FN298" s="96">
        <v>277.5</v>
      </c>
      <c r="FO298" s="103"/>
      <c r="FP298" s="114">
        <v>292.5</v>
      </c>
      <c r="FQ298" s="101">
        <v>302.5</v>
      </c>
      <c r="FR298" s="101">
        <v>297.5</v>
      </c>
      <c r="FS298" s="103"/>
      <c r="FT298" s="113">
        <v>302.5</v>
      </c>
      <c r="FU298" s="96">
        <v>312.5</v>
      </c>
      <c r="FV298" s="96">
        <v>307.5</v>
      </c>
      <c r="FW298" s="103"/>
      <c r="FX298" s="113">
        <v>247.5</v>
      </c>
      <c r="FY298" s="96">
        <v>257.5</v>
      </c>
      <c r="FZ298" s="96">
        <v>252.5</v>
      </c>
      <c r="GA298" s="103"/>
      <c r="GB298" s="113">
        <v>352.5</v>
      </c>
      <c r="GC298" s="96">
        <v>362.5</v>
      </c>
      <c r="GD298" s="96">
        <v>357.5</v>
      </c>
      <c r="GE298" s="103"/>
      <c r="GF298" s="113">
        <v>350</v>
      </c>
      <c r="GG298" s="96">
        <v>360</v>
      </c>
      <c r="GH298" s="96">
        <v>355</v>
      </c>
      <c r="GI298" s="103"/>
      <c r="GJ298" s="113">
        <v>352.5</v>
      </c>
      <c r="GK298" s="96">
        <v>362.5</v>
      </c>
      <c r="GL298" s="96">
        <v>357.5</v>
      </c>
      <c r="GM298" s="103"/>
      <c r="GN298" s="113">
        <v>490</v>
      </c>
      <c r="GO298" s="96">
        <v>500</v>
      </c>
      <c r="GP298" s="96">
        <v>495</v>
      </c>
      <c r="GQ298" s="103"/>
      <c r="GR298" s="93"/>
      <c r="GS298" s="93">
        <v>7</v>
      </c>
    </row>
    <row r="299" spans="1:201" ht="15.75" x14ac:dyDescent="0.25">
      <c r="A299">
        <v>7</v>
      </c>
      <c r="B299">
        <v>2015</v>
      </c>
      <c r="C299" s="87">
        <v>42216</v>
      </c>
      <c r="D299" s="149">
        <v>365</v>
      </c>
      <c r="E299" s="136">
        <v>375</v>
      </c>
      <c r="F299" s="128">
        <v>370</v>
      </c>
      <c r="G299" s="134">
        <v>-15</v>
      </c>
      <c r="H299" s="135">
        <v>495</v>
      </c>
      <c r="I299" s="136">
        <v>505</v>
      </c>
      <c r="J299" s="128">
        <v>500</v>
      </c>
      <c r="K299" s="134" t="s">
        <v>5</v>
      </c>
      <c r="L299" s="135">
        <v>390</v>
      </c>
      <c r="M299" s="136">
        <v>400</v>
      </c>
      <c r="N299" s="128">
        <v>395</v>
      </c>
      <c r="O299" s="134">
        <v>-10</v>
      </c>
      <c r="P299" s="135">
        <v>365</v>
      </c>
      <c r="Q299" s="136">
        <v>375</v>
      </c>
      <c r="R299" s="128">
        <v>370</v>
      </c>
      <c r="S299" s="134">
        <v>-10</v>
      </c>
      <c r="T299" s="135">
        <v>345</v>
      </c>
      <c r="U299" s="136">
        <v>355</v>
      </c>
      <c r="V299" s="128">
        <v>350</v>
      </c>
      <c r="W299" s="134">
        <v>-20</v>
      </c>
      <c r="X299" s="135">
        <v>345</v>
      </c>
      <c r="Y299" s="136">
        <v>355</v>
      </c>
      <c r="Z299" s="128">
        <v>350</v>
      </c>
      <c r="AA299" s="134" t="s">
        <v>5</v>
      </c>
      <c r="AB299" s="135">
        <v>375</v>
      </c>
      <c r="AC299" s="136">
        <v>385</v>
      </c>
      <c r="AD299" s="128">
        <v>380</v>
      </c>
      <c r="AE299" s="134" t="s">
        <v>5</v>
      </c>
      <c r="AF299" s="135">
        <v>320</v>
      </c>
      <c r="AG299" s="136">
        <v>330</v>
      </c>
      <c r="AH299" s="128">
        <v>325</v>
      </c>
      <c r="AI299" s="134">
        <v>-15</v>
      </c>
      <c r="AJ299" s="135">
        <v>370</v>
      </c>
      <c r="AK299" s="136">
        <v>380</v>
      </c>
      <c r="AL299" s="128">
        <v>375</v>
      </c>
      <c r="AM299" s="134">
        <v>-10</v>
      </c>
      <c r="AN299" s="135">
        <v>365</v>
      </c>
      <c r="AO299" s="136">
        <v>375</v>
      </c>
      <c r="AP299" s="128">
        <v>370</v>
      </c>
      <c r="AQ299" s="134">
        <v>-5</v>
      </c>
      <c r="AR299" s="135">
        <v>380</v>
      </c>
      <c r="AS299" s="136">
        <v>390</v>
      </c>
      <c r="AT299" s="128">
        <v>385</v>
      </c>
      <c r="AU299" s="134">
        <v>-10</v>
      </c>
      <c r="AV299" s="135">
        <v>350</v>
      </c>
      <c r="AW299" s="136">
        <v>360</v>
      </c>
      <c r="AX299" s="128">
        <v>355</v>
      </c>
      <c r="AY299" s="134">
        <v>-20</v>
      </c>
      <c r="AZ299" s="135">
        <v>315</v>
      </c>
      <c r="BA299" s="136">
        <v>325</v>
      </c>
      <c r="BB299" s="128">
        <v>320</v>
      </c>
      <c r="BC299" s="134">
        <v>-10</v>
      </c>
      <c r="BD299" s="135">
        <v>280</v>
      </c>
      <c r="BE299" s="136">
        <v>290</v>
      </c>
      <c r="BF299" s="128">
        <v>285</v>
      </c>
      <c r="BG299" s="134">
        <v>-15</v>
      </c>
      <c r="BH299" s="135">
        <v>345</v>
      </c>
      <c r="BI299" s="136">
        <v>355</v>
      </c>
      <c r="BJ299" s="128">
        <v>350</v>
      </c>
      <c r="BK299" s="134">
        <v>-10</v>
      </c>
      <c r="BL299" s="135">
        <v>300</v>
      </c>
      <c r="BM299" s="136">
        <v>310</v>
      </c>
      <c r="BN299" s="128">
        <v>305</v>
      </c>
      <c r="BO299" s="134">
        <v>-10</v>
      </c>
      <c r="BP299" s="135">
        <v>355</v>
      </c>
      <c r="BQ299" s="136">
        <v>365</v>
      </c>
      <c r="BR299" s="128">
        <v>360</v>
      </c>
      <c r="BS299" s="134">
        <v>-5</v>
      </c>
      <c r="BT299" s="135">
        <v>320</v>
      </c>
      <c r="BU299" s="136">
        <v>330</v>
      </c>
      <c r="BV299" s="128">
        <v>325</v>
      </c>
      <c r="BW299" s="134">
        <v>-15</v>
      </c>
      <c r="BX299" s="135">
        <v>335</v>
      </c>
      <c r="BY299" s="136">
        <v>345</v>
      </c>
      <c r="BZ299" s="128">
        <v>340</v>
      </c>
      <c r="CA299" s="134">
        <v>-15</v>
      </c>
      <c r="CB299" s="135">
        <v>470</v>
      </c>
      <c r="CC299" s="136">
        <v>480</v>
      </c>
      <c r="CD299" s="128">
        <v>475</v>
      </c>
      <c r="CE299" s="134">
        <v>10</v>
      </c>
      <c r="CF299" s="135">
        <v>310</v>
      </c>
      <c r="CG299" s="136">
        <v>320</v>
      </c>
      <c r="CH299" s="128">
        <v>315</v>
      </c>
      <c r="CI299" s="134">
        <v>-15</v>
      </c>
      <c r="CJ299" s="135">
        <v>290</v>
      </c>
      <c r="CK299" s="136">
        <v>300</v>
      </c>
      <c r="CL299" s="128">
        <v>295</v>
      </c>
      <c r="CM299" s="134" t="s">
        <v>5</v>
      </c>
      <c r="CN299" s="135">
        <v>300</v>
      </c>
      <c r="CO299" s="136">
        <v>310</v>
      </c>
      <c r="CP299" s="128">
        <v>305</v>
      </c>
      <c r="CQ299" s="134">
        <v>-10</v>
      </c>
      <c r="CR299" s="135">
        <v>440</v>
      </c>
      <c r="CS299" s="136">
        <v>450</v>
      </c>
      <c r="CT299" s="128">
        <v>445</v>
      </c>
      <c r="CU299" s="134">
        <v>10</v>
      </c>
      <c r="CV299" s="135">
        <v>345</v>
      </c>
      <c r="CW299" s="136">
        <v>355</v>
      </c>
      <c r="CX299" s="128">
        <v>350</v>
      </c>
      <c r="CY299" s="134">
        <v>-10</v>
      </c>
      <c r="CZ299" s="135">
        <v>325</v>
      </c>
      <c r="DA299" s="136">
        <v>335</v>
      </c>
      <c r="DB299" s="128">
        <v>330</v>
      </c>
      <c r="DC299" s="134" t="s">
        <v>5</v>
      </c>
      <c r="DD299" s="135">
        <v>335</v>
      </c>
      <c r="DE299" s="136">
        <v>345</v>
      </c>
      <c r="DF299" s="128">
        <v>340</v>
      </c>
      <c r="DG299" s="134">
        <v>-5</v>
      </c>
      <c r="DH299" s="135">
        <v>455</v>
      </c>
      <c r="DI299" s="136">
        <v>465</v>
      </c>
      <c r="DJ299" s="128">
        <v>460</v>
      </c>
      <c r="DK299" s="134">
        <v>10</v>
      </c>
      <c r="DL299" s="135">
        <v>310</v>
      </c>
      <c r="DM299" s="136">
        <v>320</v>
      </c>
      <c r="DN299" s="128">
        <v>315</v>
      </c>
      <c r="DO299" s="134">
        <v>-15</v>
      </c>
      <c r="DP299" s="135">
        <v>290</v>
      </c>
      <c r="DQ299" s="136">
        <v>300</v>
      </c>
      <c r="DR299" s="128">
        <v>295</v>
      </c>
      <c r="DS299" s="134" t="s">
        <v>5</v>
      </c>
      <c r="DT299" s="135">
        <v>300</v>
      </c>
      <c r="DU299" s="136">
        <v>310</v>
      </c>
      <c r="DV299" s="128">
        <v>305</v>
      </c>
      <c r="DW299" s="134">
        <v>-5</v>
      </c>
      <c r="DX299" s="135">
        <v>465</v>
      </c>
      <c r="DY299" s="136">
        <v>475</v>
      </c>
      <c r="DZ299" s="128">
        <v>470</v>
      </c>
      <c r="EA299" s="134">
        <v>10</v>
      </c>
      <c r="EB299" s="135">
        <v>305</v>
      </c>
      <c r="EC299" s="136">
        <v>315</v>
      </c>
      <c r="ED299" s="128">
        <v>310</v>
      </c>
      <c r="EE299" s="134">
        <v>-15</v>
      </c>
      <c r="EF299" s="135">
        <v>285</v>
      </c>
      <c r="EG299" s="136">
        <v>295</v>
      </c>
      <c r="EH299" s="128">
        <v>290</v>
      </c>
      <c r="EI299" s="134" t="s">
        <v>5</v>
      </c>
      <c r="EJ299" s="135">
        <v>295</v>
      </c>
      <c r="EK299" s="136">
        <v>305</v>
      </c>
      <c r="EL299" s="128">
        <v>300</v>
      </c>
      <c r="EM299" s="134">
        <v>-5</v>
      </c>
      <c r="EN299" s="135">
        <v>420</v>
      </c>
      <c r="EO299" s="136">
        <v>430</v>
      </c>
      <c r="EP299" s="128">
        <v>425</v>
      </c>
      <c r="EQ299" s="134" t="s">
        <v>5</v>
      </c>
      <c r="ER299" s="135">
        <v>300</v>
      </c>
      <c r="ES299" s="136">
        <v>310</v>
      </c>
      <c r="ET299" s="128">
        <v>305</v>
      </c>
      <c r="EU299" s="134">
        <v>-5</v>
      </c>
      <c r="EV299" s="135">
        <v>275</v>
      </c>
      <c r="EW299" s="136">
        <v>285</v>
      </c>
      <c r="EX299" s="128">
        <v>280</v>
      </c>
      <c r="EY299" s="134">
        <v>-10</v>
      </c>
      <c r="EZ299" s="135">
        <v>290</v>
      </c>
      <c r="FA299" s="136">
        <v>300</v>
      </c>
      <c r="FB299" s="128">
        <v>295</v>
      </c>
      <c r="FC299" s="134">
        <v>-5</v>
      </c>
      <c r="FD299" s="135">
        <v>495</v>
      </c>
      <c r="FE299" s="136">
        <v>505</v>
      </c>
      <c r="FF299" s="128">
        <v>500</v>
      </c>
      <c r="FG299" s="134">
        <v>10</v>
      </c>
      <c r="FH299" s="135">
        <v>305</v>
      </c>
      <c r="FI299" s="136">
        <v>315</v>
      </c>
      <c r="FJ299" s="128">
        <v>310</v>
      </c>
      <c r="FK299" s="134">
        <v>-10</v>
      </c>
      <c r="FL299" s="135">
        <v>270</v>
      </c>
      <c r="FM299" s="136">
        <v>280</v>
      </c>
      <c r="FN299" s="128">
        <v>275</v>
      </c>
      <c r="FO299" s="134">
        <v>-5</v>
      </c>
      <c r="FP299" s="135">
        <v>290</v>
      </c>
      <c r="FQ299" s="136">
        <v>300</v>
      </c>
      <c r="FR299" s="128">
        <v>295</v>
      </c>
      <c r="FS299" s="134">
        <v>-5</v>
      </c>
      <c r="FT299" s="135">
        <v>315</v>
      </c>
      <c r="FU299" s="136">
        <v>325</v>
      </c>
      <c r="FV299" s="95">
        <v>320</v>
      </c>
      <c r="FW299" s="134">
        <v>30</v>
      </c>
      <c r="FX299" s="135">
        <v>245</v>
      </c>
      <c r="FY299" s="136">
        <v>255</v>
      </c>
      <c r="FZ299" s="128">
        <v>250</v>
      </c>
      <c r="GA299" s="134">
        <v>-5</v>
      </c>
      <c r="GB299" s="135">
        <v>345</v>
      </c>
      <c r="GC299" s="136">
        <v>355</v>
      </c>
      <c r="GD299" s="128">
        <v>350</v>
      </c>
      <c r="GE299" s="134">
        <v>-15</v>
      </c>
      <c r="GF299" s="135">
        <v>350</v>
      </c>
      <c r="GG299" s="136">
        <v>360</v>
      </c>
      <c r="GH299" s="128">
        <v>355</v>
      </c>
      <c r="GI299" s="134" t="s">
        <v>5</v>
      </c>
      <c r="GJ299" s="135">
        <v>350</v>
      </c>
      <c r="GK299" s="136">
        <v>360</v>
      </c>
      <c r="GL299" s="128">
        <v>355</v>
      </c>
      <c r="GM299" s="134">
        <v>-5</v>
      </c>
      <c r="GN299" s="135">
        <v>495</v>
      </c>
      <c r="GO299" s="136">
        <v>505</v>
      </c>
      <c r="GP299" s="128">
        <v>500</v>
      </c>
      <c r="GQ299" s="134">
        <v>10</v>
      </c>
      <c r="GR299" s="93"/>
      <c r="GS299" s="93">
        <v>7</v>
      </c>
    </row>
    <row r="300" spans="1:201" ht="15.75" x14ac:dyDescent="0.25">
      <c r="A300">
        <v>8</v>
      </c>
      <c r="B300">
        <v>2015</v>
      </c>
      <c r="C300" s="87">
        <v>42223</v>
      </c>
      <c r="D300" s="96">
        <v>357.5</v>
      </c>
      <c r="E300" s="96">
        <v>367.5</v>
      </c>
      <c r="F300" s="96">
        <v>362.5</v>
      </c>
      <c r="G300" s="103"/>
      <c r="H300" s="113">
        <v>475</v>
      </c>
      <c r="I300" s="96">
        <v>485</v>
      </c>
      <c r="J300" s="96">
        <v>480</v>
      </c>
      <c r="K300" s="103"/>
      <c r="L300" s="113">
        <v>380</v>
      </c>
      <c r="M300" s="96">
        <v>390</v>
      </c>
      <c r="N300" s="96">
        <v>385</v>
      </c>
      <c r="O300" s="103"/>
      <c r="P300" s="113">
        <v>357.5</v>
      </c>
      <c r="Q300" s="96">
        <v>367.5</v>
      </c>
      <c r="R300" s="96">
        <v>362.5</v>
      </c>
      <c r="S300" s="103"/>
      <c r="T300" s="113">
        <v>340</v>
      </c>
      <c r="U300" s="96">
        <v>350</v>
      </c>
      <c r="V300" s="96">
        <v>345</v>
      </c>
      <c r="W300" s="103"/>
      <c r="X300" s="113">
        <v>325</v>
      </c>
      <c r="Y300" s="96">
        <v>335</v>
      </c>
      <c r="Z300" s="96">
        <v>330</v>
      </c>
      <c r="AA300" s="103"/>
      <c r="AB300" s="113">
        <v>362.5</v>
      </c>
      <c r="AC300" s="96">
        <v>372.5</v>
      </c>
      <c r="AD300" s="96">
        <v>367.5</v>
      </c>
      <c r="AE300" s="103"/>
      <c r="AF300" s="113">
        <v>317.5</v>
      </c>
      <c r="AG300" s="96">
        <v>327.5</v>
      </c>
      <c r="AH300" s="96">
        <v>322.5</v>
      </c>
      <c r="AI300" s="103"/>
      <c r="AJ300" s="113">
        <v>360</v>
      </c>
      <c r="AK300" s="96">
        <v>370</v>
      </c>
      <c r="AL300" s="96">
        <v>365</v>
      </c>
      <c r="AM300" s="103"/>
      <c r="AN300" s="113">
        <v>355</v>
      </c>
      <c r="AO300" s="96">
        <v>365</v>
      </c>
      <c r="AP300" s="96">
        <v>360</v>
      </c>
      <c r="AQ300" s="103"/>
      <c r="AR300" s="113">
        <v>372.5</v>
      </c>
      <c r="AS300" s="96">
        <v>382.5</v>
      </c>
      <c r="AT300" s="96">
        <v>377.5</v>
      </c>
      <c r="AU300" s="103"/>
      <c r="AV300" s="113">
        <v>342.5</v>
      </c>
      <c r="AW300" s="96">
        <v>352.5</v>
      </c>
      <c r="AX300" s="96">
        <v>347.5</v>
      </c>
      <c r="AY300" s="103"/>
      <c r="AZ300" s="113">
        <v>307.5</v>
      </c>
      <c r="BA300" s="96">
        <v>317.5</v>
      </c>
      <c r="BB300" s="96">
        <v>312.5</v>
      </c>
      <c r="BC300" s="103"/>
      <c r="BD300" s="113">
        <v>275</v>
      </c>
      <c r="BE300" s="96">
        <v>285</v>
      </c>
      <c r="BF300" s="96">
        <v>280</v>
      </c>
      <c r="BG300" s="103"/>
      <c r="BH300" s="113">
        <v>337.5</v>
      </c>
      <c r="BI300" s="96">
        <v>347.5</v>
      </c>
      <c r="BJ300" s="96">
        <v>342.5</v>
      </c>
      <c r="BK300" s="103"/>
      <c r="BL300" s="113">
        <v>292.5</v>
      </c>
      <c r="BM300" s="96">
        <v>302.5</v>
      </c>
      <c r="BN300" s="96">
        <v>297.5</v>
      </c>
      <c r="BO300" s="103"/>
      <c r="BP300" s="113">
        <v>347.5</v>
      </c>
      <c r="BQ300" s="96">
        <v>357.5</v>
      </c>
      <c r="BR300" s="96">
        <v>352.5</v>
      </c>
      <c r="BS300" s="103"/>
      <c r="BT300" s="113">
        <v>315</v>
      </c>
      <c r="BU300" s="96">
        <v>325</v>
      </c>
      <c r="BV300" s="96">
        <v>320</v>
      </c>
      <c r="BW300" s="103"/>
      <c r="BX300" s="113">
        <v>330</v>
      </c>
      <c r="BY300" s="96">
        <v>340</v>
      </c>
      <c r="BZ300" s="96">
        <v>335</v>
      </c>
      <c r="CA300" s="103"/>
      <c r="CB300" s="113">
        <v>470</v>
      </c>
      <c r="CC300" s="96">
        <v>480</v>
      </c>
      <c r="CD300" s="96">
        <v>475</v>
      </c>
      <c r="CE300" s="103"/>
      <c r="CF300" s="113">
        <v>305</v>
      </c>
      <c r="CG300" s="96">
        <v>315</v>
      </c>
      <c r="CH300" s="96">
        <v>310</v>
      </c>
      <c r="CI300" s="103"/>
      <c r="CJ300" s="113">
        <v>287.5</v>
      </c>
      <c r="CK300" s="96">
        <v>297.5</v>
      </c>
      <c r="CL300" s="96">
        <v>292.5</v>
      </c>
      <c r="CM300" s="103"/>
      <c r="CN300" s="113">
        <v>297.5</v>
      </c>
      <c r="CO300" s="96">
        <v>307.5</v>
      </c>
      <c r="CP300" s="96">
        <v>302.5</v>
      </c>
      <c r="CQ300" s="103"/>
      <c r="CR300" s="113">
        <v>440</v>
      </c>
      <c r="CS300" s="96">
        <v>450</v>
      </c>
      <c r="CT300" s="96">
        <v>445</v>
      </c>
      <c r="CU300" s="103"/>
      <c r="CV300" s="113">
        <v>340</v>
      </c>
      <c r="CW300" s="96">
        <v>350</v>
      </c>
      <c r="CX300" s="96">
        <v>345</v>
      </c>
      <c r="CY300" s="103"/>
      <c r="CZ300" s="113">
        <v>320</v>
      </c>
      <c r="DA300" s="96">
        <v>330</v>
      </c>
      <c r="DB300" s="96">
        <v>325</v>
      </c>
      <c r="DC300" s="103"/>
      <c r="DD300" s="113">
        <v>330</v>
      </c>
      <c r="DE300" s="96">
        <v>340</v>
      </c>
      <c r="DF300" s="96">
        <v>335</v>
      </c>
      <c r="DG300" s="103"/>
      <c r="DH300" s="113">
        <v>455</v>
      </c>
      <c r="DI300" s="96">
        <v>465</v>
      </c>
      <c r="DJ300" s="96">
        <v>460</v>
      </c>
      <c r="DK300" s="103"/>
      <c r="DL300" s="113">
        <v>305</v>
      </c>
      <c r="DM300" s="96">
        <v>315</v>
      </c>
      <c r="DN300" s="96">
        <v>310</v>
      </c>
      <c r="DO300" s="103"/>
      <c r="DP300" s="113">
        <v>287.5</v>
      </c>
      <c r="DQ300" s="96">
        <v>297.5</v>
      </c>
      <c r="DR300" s="96">
        <v>292.5</v>
      </c>
      <c r="DS300" s="103"/>
      <c r="DT300" s="113">
        <v>295</v>
      </c>
      <c r="DU300" s="96">
        <v>305</v>
      </c>
      <c r="DV300" s="96">
        <v>300</v>
      </c>
      <c r="DW300" s="103"/>
      <c r="DX300" s="113">
        <v>465</v>
      </c>
      <c r="DY300" s="96">
        <v>475</v>
      </c>
      <c r="DZ300" s="96">
        <v>470</v>
      </c>
      <c r="EA300" s="103"/>
      <c r="EB300" s="113">
        <v>300</v>
      </c>
      <c r="EC300" s="96">
        <v>310</v>
      </c>
      <c r="ED300" s="96">
        <v>305</v>
      </c>
      <c r="EE300" s="103"/>
      <c r="EF300" s="113">
        <v>282.5</v>
      </c>
      <c r="EG300" s="96">
        <v>292.5</v>
      </c>
      <c r="EH300" s="96">
        <v>287.5</v>
      </c>
      <c r="EI300" s="103"/>
      <c r="EJ300" s="113">
        <v>290</v>
      </c>
      <c r="EK300" s="96">
        <v>300</v>
      </c>
      <c r="EL300" s="96">
        <v>295</v>
      </c>
      <c r="EM300" s="103"/>
      <c r="EN300" s="113">
        <v>420</v>
      </c>
      <c r="EO300" s="96">
        <v>430</v>
      </c>
      <c r="EP300" s="96">
        <v>425</v>
      </c>
      <c r="EQ300" s="103"/>
      <c r="ER300" s="113">
        <v>297.5</v>
      </c>
      <c r="ES300" s="96">
        <v>307.5</v>
      </c>
      <c r="ET300" s="96">
        <v>302.5</v>
      </c>
      <c r="EU300" s="103"/>
      <c r="EV300" s="113">
        <v>272.5</v>
      </c>
      <c r="EW300" s="96">
        <v>282.5</v>
      </c>
      <c r="EX300" s="96">
        <v>277.5</v>
      </c>
      <c r="EY300" s="103"/>
      <c r="EZ300" s="113">
        <v>285</v>
      </c>
      <c r="FA300" s="96">
        <v>295</v>
      </c>
      <c r="FB300" s="96">
        <v>290</v>
      </c>
      <c r="FC300" s="103"/>
      <c r="FD300" s="113">
        <v>495</v>
      </c>
      <c r="FE300" s="96">
        <v>505</v>
      </c>
      <c r="FF300" s="96">
        <v>500</v>
      </c>
      <c r="FG300" s="103"/>
      <c r="FH300" s="113">
        <v>305</v>
      </c>
      <c r="FI300" s="96">
        <v>315</v>
      </c>
      <c r="FJ300" s="96">
        <v>310</v>
      </c>
      <c r="FK300" s="103"/>
      <c r="FL300" s="113">
        <v>265</v>
      </c>
      <c r="FM300" s="96">
        <v>275</v>
      </c>
      <c r="FN300" s="96">
        <v>270</v>
      </c>
      <c r="FO300" s="103"/>
      <c r="FP300" s="114">
        <v>287.5</v>
      </c>
      <c r="FQ300" s="101">
        <v>297.5</v>
      </c>
      <c r="FR300" s="101">
        <v>292.5</v>
      </c>
      <c r="FS300" s="103"/>
      <c r="FT300" s="113">
        <v>327.5</v>
      </c>
      <c r="FU300" s="96">
        <v>337.5</v>
      </c>
      <c r="FV300" s="96">
        <v>332.5</v>
      </c>
      <c r="FW300" s="103"/>
      <c r="FX300" s="113">
        <v>240</v>
      </c>
      <c r="FY300" s="96">
        <v>250</v>
      </c>
      <c r="FZ300" s="96">
        <v>245</v>
      </c>
      <c r="GA300" s="103"/>
      <c r="GB300" s="113">
        <v>340</v>
      </c>
      <c r="GC300" s="96">
        <v>350</v>
      </c>
      <c r="GD300" s="96">
        <v>345</v>
      </c>
      <c r="GE300" s="103"/>
      <c r="GF300" s="113">
        <v>347.5</v>
      </c>
      <c r="GG300" s="96">
        <v>357.5</v>
      </c>
      <c r="GH300" s="96">
        <v>352.5</v>
      </c>
      <c r="GI300" s="103"/>
      <c r="GJ300" s="113">
        <v>345</v>
      </c>
      <c r="GK300" s="96">
        <v>355</v>
      </c>
      <c r="GL300" s="96">
        <v>350</v>
      </c>
      <c r="GM300" s="103"/>
      <c r="GN300" s="113">
        <v>495</v>
      </c>
      <c r="GO300" s="96">
        <v>505</v>
      </c>
      <c r="GP300" s="96">
        <v>500</v>
      </c>
      <c r="GQ300" s="103"/>
      <c r="GR300" s="93"/>
      <c r="GS300" s="93">
        <v>8</v>
      </c>
    </row>
    <row r="301" spans="1:201" ht="15.75" x14ac:dyDescent="0.25">
      <c r="A301">
        <v>8</v>
      </c>
      <c r="B301">
        <v>2015</v>
      </c>
      <c r="C301" s="87">
        <v>42230</v>
      </c>
      <c r="D301" s="149">
        <v>350</v>
      </c>
      <c r="E301" s="136">
        <v>360</v>
      </c>
      <c r="F301" s="128">
        <v>355</v>
      </c>
      <c r="G301" s="134">
        <v>-15</v>
      </c>
      <c r="H301" s="135">
        <v>455</v>
      </c>
      <c r="I301" s="136">
        <v>465</v>
      </c>
      <c r="J301" s="128">
        <v>460</v>
      </c>
      <c r="K301" s="134">
        <v>-40</v>
      </c>
      <c r="L301" s="135">
        <v>370</v>
      </c>
      <c r="M301" s="136">
        <v>380</v>
      </c>
      <c r="N301" s="128">
        <v>375</v>
      </c>
      <c r="O301" s="134">
        <v>-20</v>
      </c>
      <c r="P301" s="135">
        <v>350</v>
      </c>
      <c r="Q301" s="136">
        <v>360</v>
      </c>
      <c r="R301" s="128">
        <v>355</v>
      </c>
      <c r="S301" s="134">
        <v>-15</v>
      </c>
      <c r="T301" s="135">
        <v>335</v>
      </c>
      <c r="U301" s="136">
        <v>345</v>
      </c>
      <c r="V301" s="128">
        <v>340</v>
      </c>
      <c r="W301" s="134">
        <v>-10</v>
      </c>
      <c r="X301" s="135">
        <v>305</v>
      </c>
      <c r="Y301" s="136">
        <v>315</v>
      </c>
      <c r="Z301" s="128">
        <v>310</v>
      </c>
      <c r="AA301" s="134">
        <v>-40</v>
      </c>
      <c r="AB301" s="135">
        <v>350</v>
      </c>
      <c r="AC301" s="136">
        <v>360</v>
      </c>
      <c r="AD301" s="128">
        <v>355</v>
      </c>
      <c r="AE301" s="134">
        <v>-25</v>
      </c>
      <c r="AF301" s="135">
        <v>315</v>
      </c>
      <c r="AG301" s="136">
        <v>325</v>
      </c>
      <c r="AH301" s="128">
        <v>320</v>
      </c>
      <c r="AI301" s="134">
        <v>-5</v>
      </c>
      <c r="AJ301" s="135">
        <v>350</v>
      </c>
      <c r="AK301" s="136">
        <v>360</v>
      </c>
      <c r="AL301" s="128">
        <v>355</v>
      </c>
      <c r="AM301" s="134">
        <v>-20</v>
      </c>
      <c r="AN301" s="135">
        <v>345</v>
      </c>
      <c r="AO301" s="136">
        <v>355</v>
      </c>
      <c r="AP301" s="128">
        <v>350</v>
      </c>
      <c r="AQ301" s="134">
        <v>-20</v>
      </c>
      <c r="AR301" s="135">
        <v>365</v>
      </c>
      <c r="AS301" s="136">
        <v>375</v>
      </c>
      <c r="AT301" s="128">
        <v>370</v>
      </c>
      <c r="AU301" s="134">
        <v>-15</v>
      </c>
      <c r="AV301" s="135">
        <v>335</v>
      </c>
      <c r="AW301" s="136">
        <v>345</v>
      </c>
      <c r="AX301" s="128">
        <v>340</v>
      </c>
      <c r="AY301" s="134">
        <v>-15</v>
      </c>
      <c r="AZ301" s="135">
        <v>300</v>
      </c>
      <c r="BA301" s="136">
        <v>310</v>
      </c>
      <c r="BB301" s="128">
        <v>305</v>
      </c>
      <c r="BC301" s="134">
        <v>-15</v>
      </c>
      <c r="BD301" s="135">
        <v>270</v>
      </c>
      <c r="BE301" s="136">
        <v>280</v>
      </c>
      <c r="BF301" s="128">
        <v>275</v>
      </c>
      <c r="BG301" s="134">
        <v>-10</v>
      </c>
      <c r="BH301" s="135">
        <v>330</v>
      </c>
      <c r="BI301" s="136">
        <v>340</v>
      </c>
      <c r="BJ301" s="128">
        <v>335</v>
      </c>
      <c r="BK301" s="134">
        <v>-15</v>
      </c>
      <c r="BL301" s="135">
        <v>285</v>
      </c>
      <c r="BM301" s="136">
        <v>295</v>
      </c>
      <c r="BN301" s="128">
        <v>290</v>
      </c>
      <c r="BO301" s="134">
        <v>-15</v>
      </c>
      <c r="BP301" s="135">
        <v>340</v>
      </c>
      <c r="BQ301" s="136">
        <v>350</v>
      </c>
      <c r="BR301" s="128">
        <v>345</v>
      </c>
      <c r="BS301" s="134">
        <v>-15</v>
      </c>
      <c r="BT301" s="135">
        <v>310</v>
      </c>
      <c r="BU301" s="136">
        <v>320</v>
      </c>
      <c r="BV301" s="128">
        <v>315</v>
      </c>
      <c r="BW301" s="134">
        <v>-10</v>
      </c>
      <c r="BX301" s="135">
        <v>325</v>
      </c>
      <c r="BY301" s="136">
        <v>335</v>
      </c>
      <c r="BZ301" s="128">
        <v>330</v>
      </c>
      <c r="CA301" s="134">
        <v>-10</v>
      </c>
      <c r="CB301" s="135">
        <v>470</v>
      </c>
      <c r="CC301" s="136">
        <v>480</v>
      </c>
      <c r="CD301" s="128">
        <v>475</v>
      </c>
      <c r="CE301" s="134" t="s">
        <v>5</v>
      </c>
      <c r="CF301" s="135">
        <v>300</v>
      </c>
      <c r="CG301" s="136">
        <v>310</v>
      </c>
      <c r="CH301" s="128">
        <v>305</v>
      </c>
      <c r="CI301" s="134">
        <v>-10</v>
      </c>
      <c r="CJ301" s="135">
        <v>285</v>
      </c>
      <c r="CK301" s="136">
        <v>295</v>
      </c>
      <c r="CL301" s="128">
        <v>290</v>
      </c>
      <c r="CM301" s="134">
        <v>-5</v>
      </c>
      <c r="CN301" s="135">
        <v>295</v>
      </c>
      <c r="CO301" s="136">
        <v>305</v>
      </c>
      <c r="CP301" s="128">
        <v>300</v>
      </c>
      <c r="CQ301" s="134">
        <v>-5</v>
      </c>
      <c r="CR301" s="135">
        <v>440</v>
      </c>
      <c r="CS301" s="136">
        <v>450</v>
      </c>
      <c r="CT301" s="128">
        <v>445</v>
      </c>
      <c r="CU301" s="134" t="s">
        <v>5</v>
      </c>
      <c r="CV301" s="135">
        <v>335</v>
      </c>
      <c r="CW301" s="136">
        <v>345</v>
      </c>
      <c r="CX301" s="128">
        <v>340</v>
      </c>
      <c r="CY301" s="134">
        <v>-10</v>
      </c>
      <c r="CZ301" s="135">
        <v>315</v>
      </c>
      <c r="DA301" s="136">
        <v>325</v>
      </c>
      <c r="DB301" s="128">
        <v>320</v>
      </c>
      <c r="DC301" s="134">
        <v>-10</v>
      </c>
      <c r="DD301" s="135">
        <v>325</v>
      </c>
      <c r="DE301" s="136">
        <v>335</v>
      </c>
      <c r="DF301" s="128">
        <v>330</v>
      </c>
      <c r="DG301" s="134">
        <v>-10</v>
      </c>
      <c r="DH301" s="135">
        <v>455</v>
      </c>
      <c r="DI301" s="136">
        <v>465</v>
      </c>
      <c r="DJ301" s="128">
        <v>460</v>
      </c>
      <c r="DK301" s="134" t="s">
        <v>5</v>
      </c>
      <c r="DL301" s="135">
        <v>300</v>
      </c>
      <c r="DM301" s="136">
        <v>310</v>
      </c>
      <c r="DN301" s="128">
        <v>305</v>
      </c>
      <c r="DO301" s="134">
        <v>-10</v>
      </c>
      <c r="DP301" s="135">
        <v>285</v>
      </c>
      <c r="DQ301" s="136">
        <v>295</v>
      </c>
      <c r="DR301" s="128">
        <v>290</v>
      </c>
      <c r="DS301" s="134">
        <v>-5</v>
      </c>
      <c r="DT301" s="135">
        <v>290</v>
      </c>
      <c r="DU301" s="136">
        <v>300</v>
      </c>
      <c r="DV301" s="128">
        <v>295</v>
      </c>
      <c r="DW301" s="134">
        <v>-10</v>
      </c>
      <c r="DX301" s="135">
        <v>465</v>
      </c>
      <c r="DY301" s="136">
        <v>475</v>
      </c>
      <c r="DZ301" s="128">
        <v>470</v>
      </c>
      <c r="EA301" s="134" t="s">
        <v>5</v>
      </c>
      <c r="EB301" s="135">
        <v>295</v>
      </c>
      <c r="EC301" s="136">
        <v>305</v>
      </c>
      <c r="ED301" s="128">
        <v>300</v>
      </c>
      <c r="EE301" s="134">
        <v>-10</v>
      </c>
      <c r="EF301" s="135">
        <v>280</v>
      </c>
      <c r="EG301" s="136">
        <v>290</v>
      </c>
      <c r="EH301" s="128">
        <v>285</v>
      </c>
      <c r="EI301" s="134">
        <v>-5</v>
      </c>
      <c r="EJ301" s="135">
        <v>285</v>
      </c>
      <c r="EK301" s="136">
        <v>295</v>
      </c>
      <c r="EL301" s="128">
        <v>290</v>
      </c>
      <c r="EM301" s="134">
        <v>-10</v>
      </c>
      <c r="EN301" s="135">
        <v>420</v>
      </c>
      <c r="EO301" s="136">
        <v>430</v>
      </c>
      <c r="EP301" s="128">
        <v>425</v>
      </c>
      <c r="EQ301" s="134" t="s">
        <v>5</v>
      </c>
      <c r="ER301" s="135">
        <v>295</v>
      </c>
      <c r="ES301" s="136">
        <v>305</v>
      </c>
      <c r="ET301" s="128">
        <v>300</v>
      </c>
      <c r="EU301" s="134">
        <v>-5</v>
      </c>
      <c r="EV301" s="135">
        <v>270</v>
      </c>
      <c r="EW301" s="136">
        <v>280</v>
      </c>
      <c r="EX301" s="128">
        <v>275</v>
      </c>
      <c r="EY301" s="134">
        <v>-5</v>
      </c>
      <c r="EZ301" s="135">
        <v>280</v>
      </c>
      <c r="FA301" s="136">
        <v>290</v>
      </c>
      <c r="FB301" s="128">
        <v>285</v>
      </c>
      <c r="FC301" s="134">
        <v>-10</v>
      </c>
      <c r="FD301" s="135">
        <v>495</v>
      </c>
      <c r="FE301" s="136">
        <v>505</v>
      </c>
      <c r="FF301" s="128">
        <v>500</v>
      </c>
      <c r="FG301" s="134" t="s">
        <v>5</v>
      </c>
      <c r="FH301" s="135">
        <v>305</v>
      </c>
      <c r="FI301" s="136">
        <v>315</v>
      </c>
      <c r="FJ301" s="128">
        <v>310</v>
      </c>
      <c r="FK301" s="134" t="s">
        <v>5</v>
      </c>
      <c r="FL301" s="135">
        <v>260</v>
      </c>
      <c r="FM301" s="136">
        <v>270</v>
      </c>
      <c r="FN301" s="128">
        <v>265</v>
      </c>
      <c r="FO301" s="134">
        <v>-10</v>
      </c>
      <c r="FP301" s="135">
        <v>285</v>
      </c>
      <c r="FQ301" s="136">
        <v>295</v>
      </c>
      <c r="FR301" s="128">
        <v>290</v>
      </c>
      <c r="FS301" s="134">
        <v>-5</v>
      </c>
      <c r="FT301" s="135">
        <v>340</v>
      </c>
      <c r="FU301" s="136">
        <v>350</v>
      </c>
      <c r="FV301" s="95">
        <v>345</v>
      </c>
      <c r="FW301" s="134">
        <v>25</v>
      </c>
      <c r="FX301" s="135">
        <v>235</v>
      </c>
      <c r="FY301" s="136">
        <v>245</v>
      </c>
      <c r="FZ301" s="128">
        <v>240</v>
      </c>
      <c r="GA301" s="134">
        <v>-10</v>
      </c>
      <c r="GB301" s="135">
        <v>335</v>
      </c>
      <c r="GC301" s="136">
        <v>345</v>
      </c>
      <c r="GD301" s="128">
        <v>340</v>
      </c>
      <c r="GE301" s="134">
        <v>-10</v>
      </c>
      <c r="GF301" s="135">
        <v>345</v>
      </c>
      <c r="GG301" s="136">
        <v>355</v>
      </c>
      <c r="GH301" s="128">
        <v>350</v>
      </c>
      <c r="GI301" s="134">
        <v>-5</v>
      </c>
      <c r="GJ301" s="135">
        <v>340</v>
      </c>
      <c r="GK301" s="136">
        <v>350</v>
      </c>
      <c r="GL301" s="128">
        <v>345</v>
      </c>
      <c r="GM301" s="134">
        <v>-10</v>
      </c>
      <c r="GN301" s="135">
        <v>495</v>
      </c>
      <c r="GO301" s="136">
        <v>505</v>
      </c>
      <c r="GP301" s="128">
        <v>500</v>
      </c>
      <c r="GQ301" s="134" t="s">
        <v>5</v>
      </c>
      <c r="GR301" s="93"/>
      <c r="GS301" s="93">
        <v>8</v>
      </c>
    </row>
    <row r="302" spans="1:201" ht="15.75" x14ac:dyDescent="0.25">
      <c r="A302">
        <v>8</v>
      </c>
      <c r="B302">
        <v>2015</v>
      </c>
      <c r="C302" s="87">
        <v>42237</v>
      </c>
      <c r="D302" s="149">
        <v>345</v>
      </c>
      <c r="E302" s="136">
        <v>355</v>
      </c>
      <c r="F302" s="128">
        <v>350</v>
      </c>
      <c r="G302" s="134">
        <v>-5</v>
      </c>
      <c r="H302" s="135">
        <v>455</v>
      </c>
      <c r="I302" s="136">
        <v>465</v>
      </c>
      <c r="J302" s="128">
        <v>460</v>
      </c>
      <c r="K302" s="134" t="s">
        <v>5</v>
      </c>
      <c r="L302" s="135">
        <v>370</v>
      </c>
      <c r="M302" s="136">
        <v>380</v>
      </c>
      <c r="N302" s="128">
        <v>375</v>
      </c>
      <c r="O302" s="134" t="s">
        <v>5</v>
      </c>
      <c r="P302" s="135">
        <v>345</v>
      </c>
      <c r="Q302" s="136">
        <v>355</v>
      </c>
      <c r="R302" s="128">
        <v>350</v>
      </c>
      <c r="S302" s="134">
        <v>-5</v>
      </c>
      <c r="T302" s="135">
        <v>330</v>
      </c>
      <c r="U302" s="136">
        <v>340</v>
      </c>
      <c r="V302" s="128">
        <v>335</v>
      </c>
      <c r="W302" s="134">
        <v>-5</v>
      </c>
      <c r="X302" s="135">
        <v>305</v>
      </c>
      <c r="Y302" s="136">
        <v>315</v>
      </c>
      <c r="Z302" s="128">
        <v>310</v>
      </c>
      <c r="AA302" s="134" t="s">
        <v>5</v>
      </c>
      <c r="AB302" s="135">
        <v>350</v>
      </c>
      <c r="AC302" s="136">
        <v>360</v>
      </c>
      <c r="AD302" s="128">
        <v>355</v>
      </c>
      <c r="AE302" s="134" t="s">
        <v>5</v>
      </c>
      <c r="AF302" s="135">
        <v>315</v>
      </c>
      <c r="AG302" s="136">
        <v>325</v>
      </c>
      <c r="AH302" s="128">
        <v>320</v>
      </c>
      <c r="AI302" s="134" t="s">
        <v>5</v>
      </c>
      <c r="AJ302" s="135">
        <v>345</v>
      </c>
      <c r="AK302" s="136">
        <v>355</v>
      </c>
      <c r="AL302" s="128">
        <v>350</v>
      </c>
      <c r="AM302" s="134">
        <v>-5</v>
      </c>
      <c r="AN302" s="135">
        <v>335</v>
      </c>
      <c r="AO302" s="136">
        <v>345</v>
      </c>
      <c r="AP302" s="128">
        <v>340</v>
      </c>
      <c r="AQ302" s="134">
        <v>-10</v>
      </c>
      <c r="AR302" s="135">
        <v>355</v>
      </c>
      <c r="AS302" s="136">
        <v>365</v>
      </c>
      <c r="AT302" s="128">
        <v>360</v>
      </c>
      <c r="AU302" s="134">
        <v>-10</v>
      </c>
      <c r="AV302" s="135">
        <v>325</v>
      </c>
      <c r="AW302" s="136">
        <v>335</v>
      </c>
      <c r="AX302" s="128">
        <v>330</v>
      </c>
      <c r="AY302" s="134">
        <v>-10</v>
      </c>
      <c r="AZ302" s="135">
        <v>295</v>
      </c>
      <c r="BA302" s="136">
        <v>305</v>
      </c>
      <c r="BB302" s="128">
        <v>300</v>
      </c>
      <c r="BC302" s="134">
        <v>-5</v>
      </c>
      <c r="BD302" s="135">
        <v>265</v>
      </c>
      <c r="BE302" s="136">
        <v>275</v>
      </c>
      <c r="BF302" s="128">
        <v>270</v>
      </c>
      <c r="BG302" s="134">
        <v>-5</v>
      </c>
      <c r="BH302" s="135">
        <v>325</v>
      </c>
      <c r="BI302" s="136">
        <v>335</v>
      </c>
      <c r="BJ302" s="128">
        <v>330</v>
      </c>
      <c r="BK302" s="134">
        <v>-5</v>
      </c>
      <c r="BL302" s="135">
        <v>280</v>
      </c>
      <c r="BM302" s="136">
        <v>290</v>
      </c>
      <c r="BN302" s="128">
        <v>285</v>
      </c>
      <c r="BO302" s="134">
        <v>-5</v>
      </c>
      <c r="BP302" s="135">
        <v>335</v>
      </c>
      <c r="BQ302" s="136">
        <v>345</v>
      </c>
      <c r="BR302" s="128">
        <v>340</v>
      </c>
      <c r="BS302" s="134">
        <v>-5</v>
      </c>
      <c r="BT302" s="135">
        <v>305</v>
      </c>
      <c r="BU302" s="136">
        <v>315</v>
      </c>
      <c r="BV302" s="128">
        <v>310</v>
      </c>
      <c r="BW302" s="134">
        <v>-5</v>
      </c>
      <c r="BX302" s="135">
        <v>320</v>
      </c>
      <c r="BY302" s="136">
        <v>330</v>
      </c>
      <c r="BZ302" s="128">
        <v>325</v>
      </c>
      <c r="CA302" s="134">
        <v>-5</v>
      </c>
      <c r="CB302" s="135">
        <v>470</v>
      </c>
      <c r="CC302" s="136">
        <v>480</v>
      </c>
      <c r="CD302" s="128">
        <v>475</v>
      </c>
      <c r="CE302" s="134" t="s">
        <v>5</v>
      </c>
      <c r="CF302" s="135">
        <v>290</v>
      </c>
      <c r="CG302" s="136">
        <v>300</v>
      </c>
      <c r="CH302" s="128">
        <v>295</v>
      </c>
      <c r="CI302" s="134">
        <v>-10</v>
      </c>
      <c r="CJ302" s="135">
        <v>285</v>
      </c>
      <c r="CK302" s="136">
        <v>295</v>
      </c>
      <c r="CL302" s="128">
        <v>290</v>
      </c>
      <c r="CM302" s="134" t="s">
        <v>5</v>
      </c>
      <c r="CN302" s="135">
        <v>290</v>
      </c>
      <c r="CO302" s="136">
        <v>300</v>
      </c>
      <c r="CP302" s="128">
        <v>295</v>
      </c>
      <c r="CQ302" s="134">
        <v>-5</v>
      </c>
      <c r="CR302" s="135">
        <v>440</v>
      </c>
      <c r="CS302" s="136">
        <v>450</v>
      </c>
      <c r="CT302" s="128">
        <v>445</v>
      </c>
      <c r="CU302" s="134" t="s">
        <v>5</v>
      </c>
      <c r="CV302" s="135">
        <v>325</v>
      </c>
      <c r="CW302" s="136">
        <v>335</v>
      </c>
      <c r="CX302" s="128">
        <v>330</v>
      </c>
      <c r="CY302" s="134">
        <v>-10</v>
      </c>
      <c r="CZ302" s="135">
        <v>315</v>
      </c>
      <c r="DA302" s="136">
        <v>325</v>
      </c>
      <c r="DB302" s="128">
        <v>320</v>
      </c>
      <c r="DC302" s="134" t="s">
        <v>5</v>
      </c>
      <c r="DD302" s="135">
        <v>320</v>
      </c>
      <c r="DE302" s="136">
        <v>330</v>
      </c>
      <c r="DF302" s="128">
        <v>325</v>
      </c>
      <c r="DG302" s="134">
        <v>-5</v>
      </c>
      <c r="DH302" s="135">
        <v>455</v>
      </c>
      <c r="DI302" s="136">
        <v>465</v>
      </c>
      <c r="DJ302" s="128">
        <v>460</v>
      </c>
      <c r="DK302" s="134" t="s">
        <v>5</v>
      </c>
      <c r="DL302" s="135">
        <v>300</v>
      </c>
      <c r="DM302" s="136">
        <v>310</v>
      </c>
      <c r="DN302" s="128">
        <v>305</v>
      </c>
      <c r="DO302" s="134" t="s">
        <v>5</v>
      </c>
      <c r="DP302" s="135">
        <v>295</v>
      </c>
      <c r="DQ302" s="136">
        <v>305</v>
      </c>
      <c r="DR302" s="128">
        <v>300</v>
      </c>
      <c r="DS302" s="134">
        <v>10</v>
      </c>
      <c r="DT302" s="135">
        <v>295</v>
      </c>
      <c r="DU302" s="136">
        <v>305</v>
      </c>
      <c r="DV302" s="128">
        <v>300</v>
      </c>
      <c r="DW302" s="134">
        <v>5</v>
      </c>
      <c r="DX302" s="135">
        <v>465</v>
      </c>
      <c r="DY302" s="136">
        <v>475</v>
      </c>
      <c r="DZ302" s="128">
        <v>470</v>
      </c>
      <c r="EA302" s="134" t="s">
        <v>5</v>
      </c>
      <c r="EB302" s="135">
        <v>290</v>
      </c>
      <c r="EC302" s="136">
        <v>300</v>
      </c>
      <c r="ED302" s="128">
        <v>295</v>
      </c>
      <c r="EE302" s="134">
        <v>-5</v>
      </c>
      <c r="EF302" s="135">
        <v>285</v>
      </c>
      <c r="EG302" s="136">
        <v>295</v>
      </c>
      <c r="EH302" s="128">
        <v>290</v>
      </c>
      <c r="EI302" s="134">
        <v>5</v>
      </c>
      <c r="EJ302" s="135">
        <v>285</v>
      </c>
      <c r="EK302" s="136">
        <v>295</v>
      </c>
      <c r="EL302" s="128">
        <v>290</v>
      </c>
      <c r="EM302" s="134" t="s">
        <v>5</v>
      </c>
      <c r="EN302" s="135">
        <v>420</v>
      </c>
      <c r="EO302" s="136">
        <v>430</v>
      </c>
      <c r="EP302" s="128">
        <v>425</v>
      </c>
      <c r="EQ302" s="134" t="s">
        <v>5</v>
      </c>
      <c r="ER302" s="135">
        <v>285</v>
      </c>
      <c r="ES302" s="136">
        <v>295</v>
      </c>
      <c r="ET302" s="128">
        <v>290</v>
      </c>
      <c r="EU302" s="134">
        <v>-10</v>
      </c>
      <c r="EV302" s="135">
        <v>255</v>
      </c>
      <c r="EW302" s="136">
        <v>265</v>
      </c>
      <c r="EX302" s="128">
        <v>260</v>
      </c>
      <c r="EY302" s="134">
        <v>-15</v>
      </c>
      <c r="EZ302" s="135">
        <v>270</v>
      </c>
      <c r="FA302" s="136">
        <v>280</v>
      </c>
      <c r="FB302" s="128">
        <v>275</v>
      </c>
      <c r="FC302" s="134">
        <v>-10</v>
      </c>
      <c r="FD302" s="135">
        <v>495</v>
      </c>
      <c r="FE302" s="136">
        <v>505</v>
      </c>
      <c r="FF302" s="128">
        <v>500</v>
      </c>
      <c r="FG302" s="134" t="s">
        <v>5</v>
      </c>
      <c r="FH302" s="135">
        <v>300</v>
      </c>
      <c r="FI302" s="136">
        <v>310</v>
      </c>
      <c r="FJ302" s="128">
        <v>305</v>
      </c>
      <c r="FK302" s="134">
        <v>-5</v>
      </c>
      <c r="FL302" s="135">
        <v>250</v>
      </c>
      <c r="FM302" s="136">
        <v>260</v>
      </c>
      <c r="FN302" s="128">
        <v>255</v>
      </c>
      <c r="FO302" s="134">
        <v>-10</v>
      </c>
      <c r="FP302" s="135">
        <v>275</v>
      </c>
      <c r="FQ302" s="136">
        <v>285</v>
      </c>
      <c r="FR302" s="128">
        <v>280</v>
      </c>
      <c r="FS302" s="134">
        <v>-10</v>
      </c>
      <c r="FT302" s="135">
        <v>295</v>
      </c>
      <c r="FU302" s="136">
        <v>305</v>
      </c>
      <c r="FV302" s="95">
        <v>300</v>
      </c>
      <c r="FW302" s="134">
        <v>-45</v>
      </c>
      <c r="FX302" s="135">
        <v>225</v>
      </c>
      <c r="FY302" s="136">
        <v>235</v>
      </c>
      <c r="FZ302" s="128">
        <v>230</v>
      </c>
      <c r="GA302" s="134">
        <v>-10</v>
      </c>
      <c r="GB302" s="135">
        <v>325</v>
      </c>
      <c r="GC302" s="136">
        <v>335</v>
      </c>
      <c r="GD302" s="128">
        <v>330</v>
      </c>
      <c r="GE302" s="134">
        <v>-10</v>
      </c>
      <c r="GF302" s="135">
        <v>345</v>
      </c>
      <c r="GG302" s="136">
        <v>355</v>
      </c>
      <c r="GH302" s="128">
        <v>350</v>
      </c>
      <c r="GI302" s="134" t="s">
        <v>5</v>
      </c>
      <c r="GJ302" s="135">
        <v>335</v>
      </c>
      <c r="GK302" s="136">
        <v>345</v>
      </c>
      <c r="GL302" s="128">
        <v>340</v>
      </c>
      <c r="GM302" s="134">
        <v>-5</v>
      </c>
      <c r="GN302" s="135">
        <v>495</v>
      </c>
      <c r="GO302" s="136">
        <v>505</v>
      </c>
      <c r="GP302" s="128">
        <v>500</v>
      </c>
      <c r="GQ302" s="134" t="s">
        <v>5</v>
      </c>
      <c r="GR302" s="93"/>
      <c r="GS302" s="93">
        <v>8</v>
      </c>
    </row>
    <row r="303" spans="1:201" ht="15.75" x14ac:dyDescent="0.25">
      <c r="A303">
        <v>8</v>
      </c>
      <c r="B303">
        <v>2015</v>
      </c>
      <c r="C303" s="87">
        <v>42244</v>
      </c>
      <c r="D303" s="149">
        <v>345</v>
      </c>
      <c r="E303" s="136">
        <v>355</v>
      </c>
      <c r="F303" s="128">
        <v>350</v>
      </c>
      <c r="G303" s="134" t="s">
        <v>5</v>
      </c>
      <c r="H303" s="135">
        <v>445</v>
      </c>
      <c r="I303" s="136">
        <v>455</v>
      </c>
      <c r="J303" s="128">
        <v>450</v>
      </c>
      <c r="K303" s="134">
        <v>-10</v>
      </c>
      <c r="L303" s="135">
        <v>365</v>
      </c>
      <c r="M303" s="136">
        <v>375</v>
      </c>
      <c r="N303" s="128">
        <v>370</v>
      </c>
      <c r="O303" s="134">
        <v>-5</v>
      </c>
      <c r="P303" s="135">
        <v>340</v>
      </c>
      <c r="Q303" s="136">
        <v>350</v>
      </c>
      <c r="R303" s="128">
        <v>345</v>
      </c>
      <c r="S303" s="134">
        <v>-5</v>
      </c>
      <c r="T303" s="135">
        <v>330</v>
      </c>
      <c r="U303" s="136">
        <v>340</v>
      </c>
      <c r="V303" s="128">
        <v>335</v>
      </c>
      <c r="W303" s="134" t="s">
        <v>5</v>
      </c>
      <c r="X303" s="135">
        <v>295</v>
      </c>
      <c r="Y303" s="136">
        <v>305</v>
      </c>
      <c r="Z303" s="128">
        <v>300</v>
      </c>
      <c r="AA303" s="134">
        <v>-10</v>
      </c>
      <c r="AB303" s="135">
        <v>345</v>
      </c>
      <c r="AC303" s="136">
        <v>355</v>
      </c>
      <c r="AD303" s="128">
        <v>350</v>
      </c>
      <c r="AE303" s="134">
        <v>-5</v>
      </c>
      <c r="AF303" s="135">
        <v>315</v>
      </c>
      <c r="AG303" s="136">
        <v>325</v>
      </c>
      <c r="AH303" s="128">
        <v>320</v>
      </c>
      <c r="AI303" s="134" t="s">
        <v>5</v>
      </c>
      <c r="AJ303" s="135">
        <v>345</v>
      </c>
      <c r="AK303" s="136">
        <v>355</v>
      </c>
      <c r="AL303" s="128">
        <v>350</v>
      </c>
      <c r="AM303" s="134" t="s">
        <v>5</v>
      </c>
      <c r="AN303" s="135">
        <v>315</v>
      </c>
      <c r="AO303" s="136">
        <v>325</v>
      </c>
      <c r="AP303" s="128">
        <v>320</v>
      </c>
      <c r="AQ303" s="134">
        <v>-20</v>
      </c>
      <c r="AR303" s="135">
        <v>355</v>
      </c>
      <c r="AS303" s="136">
        <v>365</v>
      </c>
      <c r="AT303" s="128">
        <v>360</v>
      </c>
      <c r="AU303" s="134" t="s">
        <v>5</v>
      </c>
      <c r="AV303" s="135">
        <v>315</v>
      </c>
      <c r="AW303" s="136">
        <v>325</v>
      </c>
      <c r="AX303" s="128">
        <v>320</v>
      </c>
      <c r="AY303" s="134">
        <v>-10</v>
      </c>
      <c r="AZ303" s="135">
        <v>295</v>
      </c>
      <c r="BA303" s="136">
        <v>305</v>
      </c>
      <c r="BB303" s="128">
        <v>300</v>
      </c>
      <c r="BC303" s="134" t="s">
        <v>5</v>
      </c>
      <c r="BD303" s="135">
        <v>260</v>
      </c>
      <c r="BE303" s="136">
        <v>270</v>
      </c>
      <c r="BF303" s="128">
        <v>265</v>
      </c>
      <c r="BG303" s="134">
        <v>-5</v>
      </c>
      <c r="BH303" s="135">
        <v>325</v>
      </c>
      <c r="BI303" s="136">
        <v>335</v>
      </c>
      <c r="BJ303" s="128">
        <v>330</v>
      </c>
      <c r="BK303" s="134" t="s">
        <v>5</v>
      </c>
      <c r="BL303" s="135">
        <v>280</v>
      </c>
      <c r="BM303" s="136">
        <v>290</v>
      </c>
      <c r="BN303" s="128">
        <v>285</v>
      </c>
      <c r="BO303" s="134" t="s">
        <v>5</v>
      </c>
      <c r="BP303" s="135">
        <v>335</v>
      </c>
      <c r="BQ303" s="136">
        <v>345</v>
      </c>
      <c r="BR303" s="128">
        <v>340</v>
      </c>
      <c r="BS303" s="134" t="s">
        <v>5</v>
      </c>
      <c r="BT303" s="135">
        <v>300</v>
      </c>
      <c r="BU303" s="136">
        <v>310</v>
      </c>
      <c r="BV303" s="128">
        <v>305</v>
      </c>
      <c r="BW303" s="134">
        <v>-5</v>
      </c>
      <c r="BX303" s="135">
        <v>315</v>
      </c>
      <c r="BY303" s="136">
        <v>325</v>
      </c>
      <c r="BZ303" s="128">
        <v>320</v>
      </c>
      <c r="CA303" s="134">
        <v>-5</v>
      </c>
      <c r="CB303" s="135">
        <v>470</v>
      </c>
      <c r="CC303" s="136">
        <v>480</v>
      </c>
      <c r="CD303" s="128">
        <v>475</v>
      </c>
      <c r="CE303" s="134" t="s">
        <v>5</v>
      </c>
      <c r="CF303" s="135">
        <v>290</v>
      </c>
      <c r="CG303" s="136">
        <v>300</v>
      </c>
      <c r="CH303" s="128">
        <v>295</v>
      </c>
      <c r="CI303" s="134" t="s">
        <v>5</v>
      </c>
      <c r="CJ303" s="135">
        <v>270</v>
      </c>
      <c r="CK303" s="136">
        <v>280</v>
      </c>
      <c r="CL303" s="128">
        <v>275</v>
      </c>
      <c r="CM303" s="134">
        <v>-15</v>
      </c>
      <c r="CN303" s="135">
        <v>280</v>
      </c>
      <c r="CO303" s="136">
        <v>290</v>
      </c>
      <c r="CP303" s="128">
        <v>285</v>
      </c>
      <c r="CQ303" s="134">
        <v>-10</v>
      </c>
      <c r="CR303" s="135">
        <v>440</v>
      </c>
      <c r="CS303" s="136">
        <v>450</v>
      </c>
      <c r="CT303" s="128">
        <v>445</v>
      </c>
      <c r="CU303" s="134" t="s">
        <v>5</v>
      </c>
      <c r="CV303" s="135">
        <v>325</v>
      </c>
      <c r="CW303" s="136">
        <v>335</v>
      </c>
      <c r="CX303" s="128">
        <v>330</v>
      </c>
      <c r="CY303" s="134" t="s">
        <v>5</v>
      </c>
      <c r="CZ303" s="135">
        <v>305</v>
      </c>
      <c r="DA303" s="136">
        <v>315</v>
      </c>
      <c r="DB303" s="128">
        <v>310</v>
      </c>
      <c r="DC303" s="134">
        <v>-10</v>
      </c>
      <c r="DD303" s="135">
        <v>315</v>
      </c>
      <c r="DE303" s="136">
        <v>325</v>
      </c>
      <c r="DF303" s="128">
        <v>320</v>
      </c>
      <c r="DG303" s="134">
        <v>-5</v>
      </c>
      <c r="DH303" s="135">
        <v>455</v>
      </c>
      <c r="DI303" s="136">
        <v>465</v>
      </c>
      <c r="DJ303" s="128">
        <v>460</v>
      </c>
      <c r="DK303" s="134" t="s">
        <v>5</v>
      </c>
      <c r="DL303" s="135">
        <v>300</v>
      </c>
      <c r="DM303" s="136">
        <v>310</v>
      </c>
      <c r="DN303" s="128">
        <v>305</v>
      </c>
      <c r="DO303" s="134" t="s">
        <v>5</v>
      </c>
      <c r="DP303" s="135">
        <v>280</v>
      </c>
      <c r="DQ303" s="136">
        <v>290</v>
      </c>
      <c r="DR303" s="128">
        <v>285</v>
      </c>
      <c r="DS303" s="134">
        <v>-15</v>
      </c>
      <c r="DT303" s="135">
        <v>290</v>
      </c>
      <c r="DU303" s="136">
        <v>300</v>
      </c>
      <c r="DV303" s="128">
        <v>295</v>
      </c>
      <c r="DW303" s="134">
        <v>-5</v>
      </c>
      <c r="DX303" s="135">
        <v>465</v>
      </c>
      <c r="DY303" s="136">
        <v>475</v>
      </c>
      <c r="DZ303" s="128">
        <v>470</v>
      </c>
      <c r="EA303" s="134" t="s">
        <v>5</v>
      </c>
      <c r="EB303" s="135">
        <v>290</v>
      </c>
      <c r="EC303" s="136">
        <v>300</v>
      </c>
      <c r="ED303" s="128">
        <v>295</v>
      </c>
      <c r="EE303" s="134" t="s">
        <v>5</v>
      </c>
      <c r="EF303" s="135">
        <v>270</v>
      </c>
      <c r="EG303" s="136">
        <v>280</v>
      </c>
      <c r="EH303" s="128">
        <v>275</v>
      </c>
      <c r="EI303" s="134">
        <v>-15</v>
      </c>
      <c r="EJ303" s="135">
        <v>280</v>
      </c>
      <c r="EK303" s="136">
        <v>290</v>
      </c>
      <c r="EL303" s="128">
        <v>285</v>
      </c>
      <c r="EM303" s="134">
        <v>-5</v>
      </c>
      <c r="EN303" s="135">
        <v>420</v>
      </c>
      <c r="EO303" s="136">
        <v>430</v>
      </c>
      <c r="EP303" s="128">
        <v>425</v>
      </c>
      <c r="EQ303" s="134" t="s">
        <v>5</v>
      </c>
      <c r="ER303" s="135">
        <v>280</v>
      </c>
      <c r="ES303" s="136">
        <v>290</v>
      </c>
      <c r="ET303" s="128">
        <v>285</v>
      </c>
      <c r="EU303" s="134">
        <v>-5</v>
      </c>
      <c r="EV303" s="135">
        <v>245</v>
      </c>
      <c r="EW303" s="136">
        <v>255</v>
      </c>
      <c r="EX303" s="128">
        <v>250</v>
      </c>
      <c r="EY303" s="134">
        <v>-10</v>
      </c>
      <c r="EZ303" s="135">
        <v>265</v>
      </c>
      <c r="FA303" s="136">
        <v>275</v>
      </c>
      <c r="FB303" s="128">
        <v>270</v>
      </c>
      <c r="FC303" s="134">
        <v>-5</v>
      </c>
      <c r="FD303" s="135">
        <v>495</v>
      </c>
      <c r="FE303" s="136">
        <v>505</v>
      </c>
      <c r="FF303" s="128">
        <v>500</v>
      </c>
      <c r="FG303" s="134" t="s">
        <v>5</v>
      </c>
      <c r="FH303" s="135">
        <v>300</v>
      </c>
      <c r="FI303" s="136">
        <v>310</v>
      </c>
      <c r="FJ303" s="128">
        <v>305</v>
      </c>
      <c r="FK303" s="134" t="s">
        <v>5</v>
      </c>
      <c r="FL303" s="135">
        <v>250</v>
      </c>
      <c r="FM303" s="136">
        <v>260</v>
      </c>
      <c r="FN303" s="128">
        <v>255</v>
      </c>
      <c r="FO303" s="134" t="s">
        <v>5</v>
      </c>
      <c r="FP303" s="135">
        <v>275</v>
      </c>
      <c r="FQ303" s="136">
        <v>285</v>
      </c>
      <c r="FR303" s="128">
        <v>280</v>
      </c>
      <c r="FS303" s="134" t="s">
        <v>5</v>
      </c>
      <c r="FT303" s="135">
        <v>295</v>
      </c>
      <c r="FU303" s="136">
        <v>305</v>
      </c>
      <c r="FV303" s="95">
        <v>300</v>
      </c>
      <c r="FW303" s="134" t="s">
        <v>5</v>
      </c>
      <c r="FX303" s="135">
        <v>225</v>
      </c>
      <c r="FY303" s="136">
        <v>235</v>
      </c>
      <c r="FZ303" s="128">
        <v>230</v>
      </c>
      <c r="GA303" s="134" t="s">
        <v>5</v>
      </c>
      <c r="GB303" s="135">
        <v>325</v>
      </c>
      <c r="GC303" s="136">
        <v>335</v>
      </c>
      <c r="GD303" s="128">
        <v>330</v>
      </c>
      <c r="GE303" s="134" t="s">
        <v>5</v>
      </c>
      <c r="GF303" s="135">
        <v>325</v>
      </c>
      <c r="GG303" s="136">
        <v>335</v>
      </c>
      <c r="GH303" s="128">
        <v>330</v>
      </c>
      <c r="GI303" s="134">
        <v>-20</v>
      </c>
      <c r="GJ303" s="135">
        <v>325</v>
      </c>
      <c r="GK303" s="136">
        <v>335</v>
      </c>
      <c r="GL303" s="128">
        <v>330</v>
      </c>
      <c r="GM303" s="134">
        <v>-10</v>
      </c>
      <c r="GN303" s="135">
        <v>495</v>
      </c>
      <c r="GO303" s="136">
        <v>505</v>
      </c>
      <c r="GP303" s="128">
        <v>500</v>
      </c>
      <c r="GQ303" s="134" t="s">
        <v>5</v>
      </c>
      <c r="GR303" s="93"/>
      <c r="GS303" s="93">
        <v>8</v>
      </c>
    </row>
    <row r="304" spans="1:201" ht="15.75" x14ac:dyDescent="0.25">
      <c r="A304">
        <v>9</v>
      </c>
      <c r="B304">
        <v>2015</v>
      </c>
      <c r="C304" s="87">
        <v>42251</v>
      </c>
      <c r="D304" s="96">
        <v>345</v>
      </c>
      <c r="E304" s="96">
        <v>355</v>
      </c>
      <c r="F304" s="96">
        <v>350</v>
      </c>
      <c r="G304" s="103"/>
      <c r="H304" s="113">
        <v>442.5</v>
      </c>
      <c r="I304" s="96">
        <v>452.5</v>
      </c>
      <c r="J304" s="96">
        <v>447.5</v>
      </c>
      <c r="K304" s="103"/>
      <c r="L304" s="113">
        <v>362.5</v>
      </c>
      <c r="M304" s="96">
        <v>372.5</v>
      </c>
      <c r="N304" s="96">
        <v>367.5</v>
      </c>
      <c r="O304" s="103"/>
      <c r="P304" s="113">
        <v>335</v>
      </c>
      <c r="Q304" s="96">
        <v>345</v>
      </c>
      <c r="R304" s="96">
        <v>340</v>
      </c>
      <c r="S304" s="103"/>
      <c r="T304" s="113">
        <v>325</v>
      </c>
      <c r="U304" s="96">
        <v>335</v>
      </c>
      <c r="V304" s="96">
        <v>330</v>
      </c>
      <c r="W304" s="103"/>
      <c r="X304" s="113">
        <v>292.5</v>
      </c>
      <c r="Y304" s="96">
        <v>302.5</v>
      </c>
      <c r="Z304" s="96">
        <v>297.5</v>
      </c>
      <c r="AA304" s="103"/>
      <c r="AB304" s="113">
        <v>337.5</v>
      </c>
      <c r="AC304" s="96">
        <v>347.5</v>
      </c>
      <c r="AD304" s="96">
        <v>342.5</v>
      </c>
      <c r="AE304" s="103"/>
      <c r="AF304" s="113">
        <v>297.5</v>
      </c>
      <c r="AG304" s="96">
        <v>307.5</v>
      </c>
      <c r="AH304" s="96">
        <v>302.5</v>
      </c>
      <c r="AI304" s="103"/>
      <c r="AJ304" s="113">
        <v>342.5</v>
      </c>
      <c r="AK304" s="96">
        <v>352.5</v>
      </c>
      <c r="AL304" s="96">
        <v>347.5</v>
      </c>
      <c r="AM304" s="103"/>
      <c r="AN304" s="113">
        <v>310</v>
      </c>
      <c r="AO304" s="96">
        <v>320</v>
      </c>
      <c r="AP304" s="96">
        <v>315</v>
      </c>
      <c r="AQ304" s="103"/>
      <c r="AR304" s="113">
        <v>352.5</v>
      </c>
      <c r="AS304" s="96">
        <v>362.5</v>
      </c>
      <c r="AT304" s="96">
        <v>357.5</v>
      </c>
      <c r="AU304" s="103"/>
      <c r="AV304" s="113">
        <v>307.5</v>
      </c>
      <c r="AW304" s="96">
        <v>317.5</v>
      </c>
      <c r="AX304" s="96">
        <v>312.5</v>
      </c>
      <c r="AY304" s="103"/>
      <c r="AZ304" s="113">
        <v>287.5</v>
      </c>
      <c r="BA304" s="96">
        <v>297.5</v>
      </c>
      <c r="BB304" s="96">
        <v>292.5</v>
      </c>
      <c r="BC304" s="103"/>
      <c r="BD304" s="113">
        <v>255</v>
      </c>
      <c r="BE304" s="96">
        <v>265</v>
      </c>
      <c r="BF304" s="96">
        <v>260</v>
      </c>
      <c r="BG304" s="103"/>
      <c r="BH304" s="113">
        <v>317.5</v>
      </c>
      <c r="BI304" s="96">
        <v>327.5</v>
      </c>
      <c r="BJ304" s="96">
        <v>322.5</v>
      </c>
      <c r="BK304" s="103"/>
      <c r="BL304" s="113">
        <v>272.5</v>
      </c>
      <c r="BM304" s="96">
        <v>282.5</v>
      </c>
      <c r="BN304" s="96">
        <v>277.5</v>
      </c>
      <c r="BO304" s="103"/>
      <c r="BP304" s="113">
        <v>327.5</v>
      </c>
      <c r="BQ304" s="96">
        <v>337.5</v>
      </c>
      <c r="BR304" s="96">
        <v>332.5</v>
      </c>
      <c r="BS304" s="103"/>
      <c r="BT304" s="113">
        <v>295</v>
      </c>
      <c r="BU304" s="96">
        <v>305</v>
      </c>
      <c r="BV304" s="96">
        <v>300</v>
      </c>
      <c r="BW304" s="103"/>
      <c r="BX304" s="113">
        <v>310</v>
      </c>
      <c r="BY304" s="96">
        <v>320</v>
      </c>
      <c r="BZ304" s="96">
        <v>315</v>
      </c>
      <c r="CA304" s="103"/>
      <c r="CB304" s="113">
        <v>470</v>
      </c>
      <c r="CC304" s="96">
        <v>480</v>
      </c>
      <c r="CD304" s="96">
        <v>475</v>
      </c>
      <c r="CE304" s="103"/>
      <c r="CF304" s="113">
        <v>287.5</v>
      </c>
      <c r="CG304" s="96">
        <v>297.5</v>
      </c>
      <c r="CH304" s="96">
        <v>292.5</v>
      </c>
      <c r="CI304" s="103"/>
      <c r="CJ304" s="113">
        <v>272.5</v>
      </c>
      <c r="CK304" s="96">
        <v>282.5</v>
      </c>
      <c r="CL304" s="96">
        <v>277.5</v>
      </c>
      <c r="CM304" s="103"/>
      <c r="CN304" s="113">
        <v>280</v>
      </c>
      <c r="CO304" s="96">
        <v>290</v>
      </c>
      <c r="CP304" s="96">
        <v>285</v>
      </c>
      <c r="CQ304" s="103"/>
      <c r="CR304" s="113">
        <v>440</v>
      </c>
      <c r="CS304" s="96">
        <v>450</v>
      </c>
      <c r="CT304" s="96">
        <v>445</v>
      </c>
      <c r="CU304" s="103"/>
      <c r="CV304" s="113">
        <v>322.5</v>
      </c>
      <c r="CW304" s="96">
        <v>332.5</v>
      </c>
      <c r="CX304" s="96">
        <v>327.5</v>
      </c>
      <c r="CY304" s="103"/>
      <c r="CZ304" s="113">
        <v>307.5</v>
      </c>
      <c r="DA304" s="96">
        <v>317.5</v>
      </c>
      <c r="DB304" s="96">
        <v>312.5</v>
      </c>
      <c r="DC304" s="103"/>
      <c r="DD304" s="113">
        <v>315</v>
      </c>
      <c r="DE304" s="96">
        <v>325</v>
      </c>
      <c r="DF304" s="96">
        <v>320</v>
      </c>
      <c r="DG304" s="103"/>
      <c r="DH304" s="113">
        <v>455</v>
      </c>
      <c r="DI304" s="96">
        <v>465</v>
      </c>
      <c r="DJ304" s="96">
        <v>460</v>
      </c>
      <c r="DK304" s="103"/>
      <c r="DL304" s="113">
        <v>297.5</v>
      </c>
      <c r="DM304" s="96">
        <v>307.5</v>
      </c>
      <c r="DN304" s="96">
        <v>302.5</v>
      </c>
      <c r="DO304" s="103"/>
      <c r="DP304" s="113">
        <v>282.5</v>
      </c>
      <c r="DQ304" s="96">
        <v>292.5</v>
      </c>
      <c r="DR304" s="96">
        <v>287.5</v>
      </c>
      <c r="DS304" s="103"/>
      <c r="DT304" s="113">
        <v>290</v>
      </c>
      <c r="DU304" s="96">
        <v>300</v>
      </c>
      <c r="DV304" s="96">
        <v>295</v>
      </c>
      <c r="DW304" s="103"/>
      <c r="DX304" s="113">
        <v>465</v>
      </c>
      <c r="DY304" s="96">
        <v>475</v>
      </c>
      <c r="DZ304" s="96">
        <v>470</v>
      </c>
      <c r="EA304" s="103"/>
      <c r="EB304" s="113">
        <v>287.5</v>
      </c>
      <c r="EC304" s="96">
        <v>297.5</v>
      </c>
      <c r="ED304" s="96">
        <v>292.5</v>
      </c>
      <c r="EE304" s="103"/>
      <c r="EF304" s="113">
        <v>272.5</v>
      </c>
      <c r="EG304" s="96">
        <v>282.5</v>
      </c>
      <c r="EH304" s="96">
        <v>277.5</v>
      </c>
      <c r="EI304" s="103"/>
      <c r="EJ304" s="113">
        <v>280</v>
      </c>
      <c r="EK304" s="96">
        <v>290</v>
      </c>
      <c r="EL304" s="96">
        <v>285</v>
      </c>
      <c r="EM304" s="103"/>
      <c r="EN304" s="113">
        <v>420</v>
      </c>
      <c r="EO304" s="96">
        <v>430</v>
      </c>
      <c r="EP304" s="96">
        <v>425</v>
      </c>
      <c r="EQ304" s="103"/>
      <c r="ER304" s="113">
        <v>275</v>
      </c>
      <c r="ES304" s="96">
        <v>285</v>
      </c>
      <c r="ET304" s="96">
        <v>280</v>
      </c>
      <c r="EU304" s="103"/>
      <c r="EV304" s="113">
        <v>245</v>
      </c>
      <c r="EW304" s="96">
        <v>255</v>
      </c>
      <c r="EX304" s="96">
        <v>250</v>
      </c>
      <c r="EY304" s="103"/>
      <c r="EZ304" s="113">
        <v>262.5</v>
      </c>
      <c r="FA304" s="96">
        <v>272.5</v>
      </c>
      <c r="FB304" s="96">
        <v>267.5</v>
      </c>
      <c r="FC304" s="103"/>
      <c r="FD304" s="113">
        <v>495</v>
      </c>
      <c r="FE304" s="96">
        <v>505</v>
      </c>
      <c r="FF304" s="96">
        <v>500</v>
      </c>
      <c r="FG304" s="103"/>
      <c r="FH304" s="113">
        <v>305</v>
      </c>
      <c r="FI304" s="96">
        <v>315</v>
      </c>
      <c r="FJ304" s="96">
        <v>310</v>
      </c>
      <c r="FK304" s="103"/>
      <c r="FL304" s="113">
        <v>270</v>
      </c>
      <c r="FM304" s="96">
        <v>280</v>
      </c>
      <c r="FN304" s="96">
        <v>275</v>
      </c>
      <c r="FO304" s="103"/>
      <c r="FP304" s="114">
        <v>287.5</v>
      </c>
      <c r="FQ304" s="101">
        <v>297.5</v>
      </c>
      <c r="FR304" s="101">
        <v>292.5</v>
      </c>
      <c r="FS304" s="103"/>
      <c r="FT304" s="113">
        <v>290</v>
      </c>
      <c r="FU304" s="96">
        <v>300</v>
      </c>
      <c r="FV304" s="96">
        <v>295</v>
      </c>
      <c r="FW304" s="103"/>
      <c r="FX304" s="113">
        <v>317.5</v>
      </c>
      <c r="FY304" s="96">
        <v>327.5</v>
      </c>
      <c r="FZ304" s="96">
        <v>322.5</v>
      </c>
      <c r="GA304" s="103"/>
      <c r="GB304" s="113">
        <v>322.5</v>
      </c>
      <c r="GC304" s="96">
        <v>332.5</v>
      </c>
      <c r="GD304" s="96">
        <v>327.5</v>
      </c>
      <c r="GE304" s="103"/>
      <c r="GF304" s="113">
        <v>322.5</v>
      </c>
      <c r="GG304" s="96">
        <v>332.5</v>
      </c>
      <c r="GH304" s="96">
        <v>327.5</v>
      </c>
      <c r="GI304" s="103"/>
      <c r="GJ304" s="113">
        <v>322.5</v>
      </c>
      <c r="GK304" s="96">
        <v>332.5</v>
      </c>
      <c r="GL304" s="96">
        <v>327.5</v>
      </c>
      <c r="GM304" s="103"/>
      <c r="GN304" s="113">
        <v>495</v>
      </c>
      <c r="GO304" s="96">
        <v>505</v>
      </c>
      <c r="GP304" s="96">
        <v>500</v>
      </c>
      <c r="GQ304" s="103"/>
      <c r="GR304" s="93"/>
      <c r="GS304" s="93">
        <v>9</v>
      </c>
    </row>
    <row r="305" spans="1:201" ht="15.75" x14ac:dyDescent="0.25">
      <c r="A305">
        <v>9</v>
      </c>
      <c r="B305">
        <v>2015</v>
      </c>
      <c r="C305" s="87">
        <v>42258</v>
      </c>
      <c r="D305" s="149">
        <v>345</v>
      </c>
      <c r="E305" s="136">
        <v>355</v>
      </c>
      <c r="F305" s="128">
        <v>350</v>
      </c>
      <c r="G305" s="134" t="s">
        <v>5</v>
      </c>
      <c r="H305" s="135">
        <v>440</v>
      </c>
      <c r="I305" s="136">
        <v>450</v>
      </c>
      <c r="J305" s="128">
        <v>445</v>
      </c>
      <c r="K305" s="134">
        <v>-5</v>
      </c>
      <c r="L305" s="135">
        <v>360</v>
      </c>
      <c r="M305" s="136">
        <v>370</v>
      </c>
      <c r="N305" s="128">
        <v>365</v>
      </c>
      <c r="O305" s="134">
        <v>-5</v>
      </c>
      <c r="P305" s="135">
        <v>330</v>
      </c>
      <c r="Q305" s="136">
        <v>340</v>
      </c>
      <c r="R305" s="128">
        <v>335</v>
      </c>
      <c r="S305" s="134">
        <v>-10</v>
      </c>
      <c r="T305" s="135">
        <v>320</v>
      </c>
      <c r="U305" s="136">
        <v>330</v>
      </c>
      <c r="V305" s="128">
        <v>325</v>
      </c>
      <c r="W305" s="134">
        <v>-10</v>
      </c>
      <c r="X305" s="135">
        <v>290</v>
      </c>
      <c r="Y305" s="136">
        <v>300</v>
      </c>
      <c r="Z305" s="128">
        <v>295</v>
      </c>
      <c r="AA305" s="134">
        <v>-5</v>
      </c>
      <c r="AB305" s="135">
        <v>330</v>
      </c>
      <c r="AC305" s="136">
        <v>340</v>
      </c>
      <c r="AD305" s="128">
        <v>335</v>
      </c>
      <c r="AE305" s="134">
        <v>-15</v>
      </c>
      <c r="AF305" s="135">
        <v>280</v>
      </c>
      <c r="AG305" s="136">
        <v>290</v>
      </c>
      <c r="AH305" s="128">
        <v>285</v>
      </c>
      <c r="AI305" s="134">
        <v>-35</v>
      </c>
      <c r="AJ305" s="135">
        <v>340</v>
      </c>
      <c r="AK305" s="136">
        <v>350</v>
      </c>
      <c r="AL305" s="128">
        <v>345</v>
      </c>
      <c r="AM305" s="134">
        <v>-5</v>
      </c>
      <c r="AN305" s="135">
        <v>305</v>
      </c>
      <c r="AO305" s="136">
        <v>315</v>
      </c>
      <c r="AP305" s="128">
        <v>310</v>
      </c>
      <c r="AQ305" s="134">
        <v>-10</v>
      </c>
      <c r="AR305" s="135">
        <v>350</v>
      </c>
      <c r="AS305" s="136">
        <v>360</v>
      </c>
      <c r="AT305" s="128">
        <v>355</v>
      </c>
      <c r="AU305" s="134">
        <v>-5</v>
      </c>
      <c r="AV305" s="135">
        <v>300</v>
      </c>
      <c r="AW305" s="136">
        <v>310</v>
      </c>
      <c r="AX305" s="128">
        <v>305</v>
      </c>
      <c r="AY305" s="134">
        <v>-15</v>
      </c>
      <c r="AZ305" s="135">
        <v>280</v>
      </c>
      <c r="BA305" s="136">
        <v>290</v>
      </c>
      <c r="BB305" s="128">
        <v>285</v>
      </c>
      <c r="BC305" s="134">
        <v>-15</v>
      </c>
      <c r="BD305" s="135">
        <v>250</v>
      </c>
      <c r="BE305" s="136">
        <v>260</v>
      </c>
      <c r="BF305" s="128">
        <v>255</v>
      </c>
      <c r="BG305" s="134">
        <v>-10</v>
      </c>
      <c r="BH305" s="135">
        <v>310</v>
      </c>
      <c r="BI305" s="136">
        <v>320</v>
      </c>
      <c r="BJ305" s="128">
        <v>315</v>
      </c>
      <c r="BK305" s="134">
        <v>-15</v>
      </c>
      <c r="BL305" s="135">
        <v>265</v>
      </c>
      <c r="BM305" s="136">
        <v>275</v>
      </c>
      <c r="BN305" s="128">
        <v>270</v>
      </c>
      <c r="BO305" s="134">
        <v>-15</v>
      </c>
      <c r="BP305" s="135">
        <v>320</v>
      </c>
      <c r="BQ305" s="136">
        <v>330</v>
      </c>
      <c r="BR305" s="128">
        <v>325</v>
      </c>
      <c r="BS305" s="134">
        <v>-15</v>
      </c>
      <c r="BT305" s="135">
        <v>290</v>
      </c>
      <c r="BU305" s="136">
        <v>300</v>
      </c>
      <c r="BV305" s="128">
        <v>295</v>
      </c>
      <c r="BW305" s="134">
        <v>-10</v>
      </c>
      <c r="BX305" s="135">
        <v>305</v>
      </c>
      <c r="BY305" s="136">
        <v>315</v>
      </c>
      <c r="BZ305" s="128">
        <v>310</v>
      </c>
      <c r="CA305" s="134">
        <v>-10</v>
      </c>
      <c r="CB305" s="135">
        <v>470</v>
      </c>
      <c r="CC305" s="136">
        <v>480</v>
      </c>
      <c r="CD305" s="128">
        <v>475</v>
      </c>
      <c r="CE305" s="134" t="s">
        <v>5</v>
      </c>
      <c r="CF305" s="135">
        <v>285</v>
      </c>
      <c r="CG305" s="136">
        <v>295</v>
      </c>
      <c r="CH305" s="128">
        <v>290</v>
      </c>
      <c r="CI305" s="134">
        <v>-5</v>
      </c>
      <c r="CJ305" s="135">
        <v>275</v>
      </c>
      <c r="CK305" s="136">
        <v>285</v>
      </c>
      <c r="CL305" s="128">
        <v>280</v>
      </c>
      <c r="CM305" s="134">
        <v>5</v>
      </c>
      <c r="CN305" s="135">
        <v>280</v>
      </c>
      <c r="CO305" s="136">
        <v>290</v>
      </c>
      <c r="CP305" s="128">
        <v>285</v>
      </c>
      <c r="CQ305" s="134" t="s">
        <v>5</v>
      </c>
      <c r="CR305" s="135">
        <v>440</v>
      </c>
      <c r="CS305" s="136">
        <v>450</v>
      </c>
      <c r="CT305" s="128">
        <v>445</v>
      </c>
      <c r="CU305" s="134" t="s">
        <v>5</v>
      </c>
      <c r="CV305" s="135">
        <v>320</v>
      </c>
      <c r="CW305" s="136">
        <v>330</v>
      </c>
      <c r="CX305" s="128">
        <v>325</v>
      </c>
      <c r="CY305" s="134">
        <v>-5</v>
      </c>
      <c r="CZ305" s="135">
        <v>310</v>
      </c>
      <c r="DA305" s="136">
        <v>320</v>
      </c>
      <c r="DB305" s="128">
        <v>315</v>
      </c>
      <c r="DC305" s="134">
        <v>5</v>
      </c>
      <c r="DD305" s="135">
        <v>315</v>
      </c>
      <c r="DE305" s="136">
        <v>325</v>
      </c>
      <c r="DF305" s="128">
        <v>320</v>
      </c>
      <c r="DG305" s="134" t="s">
        <v>5</v>
      </c>
      <c r="DH305" s="135">
        <v>455</v>
      </c>
      <c r="DI305" s="136">
        <v>465</v>
      </c>
      <c r="DJ305" s="128">
        <v>460</v>
      </c>
      <c r="DK305" s="134" t="s">
        <v>5</v>
      </c>
      <c r="DL305" s="135">
        <v>295</v>
      </c>
      <c r="DM305" s="136">
        <v>305</v>
      </c>
      <c r="DN305" s="128">
        <v>300</v>
      </c>
      <c r="DO305" s="134">
        <v>-5</v>
      </c>
      <c r="DP305" s="135">
        <v>285</v>
      </c>
      <c r="DQ305" s="136">
        <v>295</v>
      </c>
      <c r="DR305" s="128">
        <v>290</v>
      </c>
      <c r="DS305" s="134">
        <v>5</v>
      </c>
      <c r="DT305" s="135">
        <v>290</v>
      </c>
      <c r="DU305" s="136">
        <v>300</v>
      </c>
      <c r="DV305" s="128">
        <v>295</v>
      </c>
      <c r="DW305" s="134" t="s">
        <v>5</v>
      </c>
      <c r="DX305" s="135">
        <v>465</v>
      </c>
      <c r="DY305" s="136">
        <v>475</v>
      </c>
      <c r="DZ305" s="128">
        <v>470</v>
      </c>
      <c r="EA305" s="134" t="s">
        <v>5</v>
      </c>
      <c r="EB305" s="135">
        <v>285</v>
      </c>
      <c r="EC305" s="136">
        <v>295</v>
      </c>
      <c r="ED305" s="128">
        <v>290</v>
      </c>
      <c r="EE305" s="134">
        <v>-5</v>
      </c>
      <c r="EF305" s="135">
        <v>275</v>
      </c>
      <c r="EG305" s="136">
        <v>285</v>
      </c>
      <c r="EH305" s="128">
        <v>280</v>
      </c>
      <c r="EI305" s="134">
        <v>5</v>
      </c>
      <c r="EJ305" s="135">
        <v>280</v>
      </c>
      <c r="EK305" s="136">
        <v>290</v>
      </c>
      <c r="EL305" s="128">
        <v>285</v>
      </c>
      <c r="EM305" s="134" t="s">
        <v>5</v>
      </c>
      <c r="EN305" s="135">
        <v>420</v>
      </c>
      <c r="EO305" s="136">
        <v>430</v>
      </c>
      <c r="EP305" s="128">
        <v>425</v>
      </c>
      <c r="EQ305" s="134" t="s">
        <v>5</v>
      </c>
      <c r="ER305" s="135">
        <v>270</v>
      </c>
      <c r="ES305" s="136">
        <v>280</v>
      </c>
      <c r="ET305" s="128">
        <v>275</v>
      </c>
      <c r="EU305" s="134">
        <v>-10</v>
      </c>
      <c r="EV305" s="135">
        <v>245</v>
      </c>
      <c r="EW305" s="136">
        <v>255</v>
      </c>
      <c r="EX305" s="128">
        <v>250</v>
      </c>
      <c r="EY305" s="134" t="s">
        <v>5</v>
      </c>
      <c r="EZ305" s="135">
        <v>260</v>
      </c>
      <c r="FA305" s="136">
        <v>270</v>
      </c>
      <c r="FB305" s="128">
        <v>265</v>
      </c>
      <c r="FC305" s="134">
        <v>-5</v>
      </c>
      <c r="FD305" s="135">
        <v>495</v>
      </c>
      <c r="FE305" s="136">
        <v>505</v>
      </c>
      <c r="FF305" s="128">
        <v>500</v>
      </c>
      <c r="FG305" s="134" t="s">
        <v>5</v>
      </c>
      <c r="FH305" s="135">
        <v>310</v>
      </c>
      <c r="FI305" s="136">
        <v>320</v>
      </c>
      <c r="FJ305" s="128">
        <v>315</v>
      </c>
      <c r="FK305" s="134">
        <v>10</v>
      </c>
      <c r="FL305" s="135">
        <v>290</v>
      </c>
      <c r="FM305" s="136">
        <v>300</v>
      </c>
      <c r="FN305" s="128">
        <v>295</v>
      </c>
      <c r="FO305" s="134">
        <v>40</v>
      </c>
      <c r="FP305" s="135">
        <v>300</v>
      </c>
      <c r="FQ305" s="136">
        <v>310</v>
      </c>
      <c r="FR305" s="128">
        <v>305</v>
      </c>
      <c r="FS305" s="134">
        <v>25</v>
      </c>
      <c r="FT305" s="135">
        <v>285</v>
      </c>
      <c r="FU305" s="136">
        <v>295</v>
      </c>
      <c r="FV305" s="95">
        <v>290</v>
      </c>
      <c r="FW305" s="134" t="s">
        <v>5</v>
      </c>
      <c r="FX305" s="135">
        <v>410</v>
      </c>
      <c r="FY305" s="136">
        <v>420</v>
      </c>
      <c r="FZ305" s="128">
        <v>415</v>
      </c>
      <c r="GA305" s="134">
        <v>185</v>
      </c>
      <c r="GB305" s="135">
        <v>320</v>
      </c>
      <c r="GC305" s="136">
        <v>330</v>
      </c>
      <c r="GD305" s="128">
        <v>325</v>
      </c>
      <c r="GE305" s="134">
        <v>-5</v>
      </c>
      <c r="GF305" s="135">
        <v>320</v>
      </c>
      <c r="GG305" s="136">
        <v>330</v>
      </c>
      <c r="GH305" s="128">
        <v>325</v>
      </c>
      <c r="GI305" s="134">
        <v>-5</v>
      </c>
      <c r="GJ305" s="135">
        <v>320</v>
      </c>
      <c r="GK305" s="136">
        <v>330</v>
      </c>
      <c r="GL305" s="128">
        <v>325</v>
      </c>
      <c r="GM305" s="134">
        <v>-5</v>
      </c>
      <c r="GN305" s="135">
        <v>495</v>
      </c>
      <c r="GO305" s="136">
        <v>505</v>
      </c>
      <c r="GP305" s="128">
        <v>500</v>
      </c>
      <c r="GQ305" s="134" t="s">
        <v>5</v>
      </c>
      <c r="GR305" s="93"/>
      <c r="GS305" s="93">
        <v>9</v>
      </c>
    </row>
    <row r="306" spans="1:201" ht="15.75" x14ac:dyDescent="0.25">
      <c r="A306">
        <v>9</v>
      </c>
      <c r="B306">
        <v>2015</v>
      </c>
      <c r="C306" s="87">
        <v>42265</v>
      </c>
      <c r="D306" s="149">
        <v>345</v>
      </c>
      <c r="E306" s="136">
        <v>355</v>
      </c>
      <c r="F306" s="128">
        <v>350</v>
      </c>
      <c r="G306" s="134" t="s">
        <v>5</v>
      </c>
      <c r="H306" s="135">
        <v>440</v>
      </c>
      <c r="I306" s="136">
        <v>450</v>
      </c>
      <c r="J306" s="128">
        <v>445</v>
      </c>
      <c r="K306" s="134" t="s">
        <v>5</v>
      </c>
      <c r="L306" s="135">
        <v>360</v>
      </c>
      <c r="M306" s="136">
        <v>370</v>
      </c>
      <c r="N306" s="128">
        <v>365</v>
      </c>
      <c r="O306" s="134" t="s">
        <v>5</v>
      </c>
      <c r="P306" s="135">
        <v>325</v>
      </c>
      <c r="Q306" s="136">
        <v>335</v>
      </c>
      <c r="R306" s="128">
        <v>330</v>
      </c>
      <c r="S306" s="134">
        <v>-5</v>
      </c>
      <c r="T306" s="135">
        <v>320</v>
      </c>
      <c r="U306" s="136">
        <v>330</v>
      </c>
      <c r="V306" s="128">
        <v>325</v>
      </c>
      <c r="W306" s="134" t="s">
        <v>5</v>
      </c>
      <c r="X306" s="135">
        <v>290</v>
      </c>
      <c r="Y306" s="136">
        <v>300</v>
      </c>
      <c r="Z306" s="128">
        <v>295</v>
      </c>
      <c r="AA306" s="134" t="s">
        <v>5</v>
      </c>
      <c r="AB306" s="135">
        <v>330</v>
      </c>
      <c r="AC306" s="136">
        <v>340</v>
      </c>
      <c r="AD306" s="128">
        <v>335</v>
      </c>
      <c r="AE306" s="134" t="s">
        <v>5</v>
      </c>
      <c r="AF306" s="135">
        <v>275</v>
      </c>
      <c r="AG306" s="136">
        <v>285</v>
      </c>
      <c r="AH306" s="128">
        <v>280</v>
      </c>
      <c r="AI306" s="134">
        <v>-5</v>
      </c>
      <c r="AJ306" s="135">
        <v>340</v>
      </c>
      <c r="AK306" s="136">
        <v>350</v>
      </c>
      <c r="AL306" s="128">
        <v>345</v>
      </c>
      <c r="AM306" s="134" t="s">
        <v>5</v>
      </c>
      <c r="AN306" s="135">
        <v>305</v>
      </c>
      <c r="AO306" s="136">
        <v>315</v>
      </c>
      <c r="AP306" s="128">
        <v>310</v>
      </c>
      <c r="AQ306" s="134" t="s">
        <v>5</v>
      </c>
      <c r="AR306" s="135">
        <v>350</v>
      </c>
      <c r="AS306" s="136">
        <v>360</v>
      </c>
      <c r="AT306" s="128">
        <v>355</v>
      </c>
      <c r="AU306" s="134" t="s">
        <v>5</v>
      </c>
      <c r="AV306" s="135">
        <v>295</v>
      </c>
      <c r="AW306" s="136">
        <v>305</v>
      </c>
      <c r="AX306" s="128">
        <v>300</v>
      </c>
      <c r="AY306" s="134">
        <v>-5</v>
      </c>
      <c r="AZ306" s="135">
        <v>280</v>
      </c>
      <c r="BA306" s="136">
        <v>290</v>
      </c>
      <c r="BB306" s="128">
        <v>285</v>
      </c>
      <c r="BC306" s="134" t="s">
        <v>5</v>
      </c>
      <c r="BD306" s="135">
        <v>255</v>
      </c>
      <c r="BE306" s="136">
        <v>265</v>
      </c>
      <c r="BF306" s="128">
        <v>260</v>
      </c>
      <c r="BG306" s="134">
        <v>5</v>
      </c>
      <c r="BH306" s="135">
        <v>310</v>
      </c>
      <c r="BI306" s="136">
        <v>320</v>
      </c>
      <c r="BJ306" s="128">
        <v>315</v>
      </c>
      <c r="BK306" s="134" t="s">
        <v>5</v>
      </c>
      <c r="BL306" s="135">
        <v>270</v>
      </c>
      <c r="BM306" s="136">
        <v>280</v>
      </c>
      <c r="BN306" s="128">
        <v>275</v>
      </c>
      <c r="BO306" s="134">
        <v>5</v>
      </c>
      <c r="BP306" s="135">
        <v>320</v>
      </c>
      <c r="BQ306" s="136">
        <v>330</v>
      </c>
      <c r="BR306" s="128">
        <v>325</v>
      </c>
      <c r="BS306" s="134" t="s">
        <v>5</v>
      </c>
      <c r="BT306" s="135">
        <v>295</v>
      </c>
      <c r="BU306" s="136">
        <v>305</v>
      </c>
      <c r="BV306" s="128">
        <v>300</v>
      </c>
      <c r="BW306" s="134">
        <v>5</v>
      </c>
      <c r="BX306" s="135">
        <v>305</v>
      </c>
      <c r="BY306" s="136">
        <v>315</v>
      </c>
      <c r="BZ306" s="128">
        <v>310</v>
      </c>
      <c r="CA306" s="134" t="s">
        <v>5</v>
      </c>
      <c r="CB306" s="135">
        <v>470</v>
      </c>
      <c r="CC306" s="136">
        <v>480</v>
      </c>
      <c r="CD306" s="128">
        <v>475</v>
      </c>
      <c r="CE306" s="134" t="s">
        <v>5</v>
      </c>
      <c r="CF306" s="135">
        <v>285</v>
      </c>
      <c r="CG306" s="136">
        <v>295</v>
      </c>
      <c r="CH306" s="128">
        <v>290</v>
      </c>
      <c r="CI306" s="134" t="s">
        <v>5</v>
      </c>
      <c r="CJ306" s="135">
        <v>275</v>
      </c>
      <c r="CK306" s="136">
        <v>285</v>
      </c>
      <c r="CL306" s="128">
        <v>280</v>
      </c>
      <c r="CM306" s="134" t="s">
        <v>5</v>
      </c>
      <c r="CN306" s="135">
        <v>280</v>
      </c>
      <c r="CO306" s="136">
        <v>290</v>
      </c>
      <c r="CP306" s="128">
        <v>285</v>
      </c>
      <c r="CQ306" s="134" t="s">
        <v>5</v>
      </c>
      <c r="CR306" s="135">
        <v>440</v>
      </c>
      <c r="CS306" s="136">
        <v>450</v>
      </c>
      <c r="CT306" s="128">
        <v>445</v>
      </c>
      <c r="CU306" s="134" t="s">
        <v>5</v>
      </c>
      <c r="CV306" s="135">
        <v>320</v>
      </c>
      <c r="CW306" s="136">
        <v>330</v>
      </c>
      <c r="CX306" s="128">
        <v>325</v>
      </c>
      <c r="CY306" s="134" t="s">
        <v>5</v>
      </c>
      <c r="CZ306" s="135">
        <v>310</v>
      </c>
      <c r="DA306" s="136">
        <v>320</v>
      </c>
      <c r="DB306" s="128">
        <v>315</v>
      </c>
      <c r="DC306" s="134" t="s">
        <v>5</v>
      </c>
      <c r="DD306" s="135">
        <v>315</v>
      </c>
      <c r="DE306" s="136">
        <v>325</v>
      </c>
      <c r="DF306" s="128">
        <v>320</v>
      </c>
      <c r="DG306" s="134" t="s">
        <v>5</v>
      </c>
      <c r="DH306" s="135">
        <v>455</v>
      </c>
      <c r="DI306" s="136">
        <v>465</v>
      </c>
      <c r="DJ306" s="128">
        <v>460</v>
      </c>
      <c r="DK306" s="134" t="s">
        <v>5</v>
      </c>
      <c r="DL306" s="135">
        <v>295</v>
      </c>
      <c r="DM306" s="136">
        <v>305</v>
      </c>
      <c r="DN306" s="128">
        <v>300</v>
      </c>
      <c r="DO306" s="134" t="s">
        <v>5</v>
      </c>
      <c r="DP306" s="135">
        <v>285</v>
      </c>
      <c r="DQ306" s="136">
        <v>295</v>
      </c>
      <c r="DR306" s="128">
        <v>290</v>
      </c>
      <c r="DS306" s="134" t="s">
        <v>5</v>
      </c>
      <c r="DT306" s="135">
        <v>290</v>
      </c>
      <c r="DU306" s="136">
        <v>300</v>
      </c>
      <c r="DV306" s="128">
        <v>295</v>
      </c>
      <c r="DW306" s="134" t="s">
        <v>5</v>
      </c>
      <c r="DX306" s="135">
        <v>465</v>
      </c>
      <c r="DY306" s="136">
        <v>475</v>
      </c>
      <c r="DZ306" s="128">
        <v>470</v>
      </c>
      <c r="EA306" s="134" t="s">
        <v>5</v>
      </c>
      <c r="EB306" s="135">
        <v>285</v>
      </c>
      <c r="EC306" s="136">
        <v>295</v>
      </c>
      <c r="ED306" s="128">
        <v>290</v>
      </c>
      <c r="EE306" s="134" t="s">
        <v>5</v>
      </c>
      <c r="EF306" s="135">
        <v>275</v>
      </c>
      <c r="EG306" s="136">
        <v>285</v>
      </c>
      <c r="EH306" s="128">
        <v>280</v>
      </c>
      <c r="EI306" s="134" t="s">
        <v>5</v>
      </c>
      <c r="EJ306" s="135">
        <v>280</v>
      </c>
      <c r="EK306" s="136">
        <v>290</v>
      </c>
      <c r="EL306" s="128">
        <v>285</v>
      </c>
      <c r="EM306" s="134" t="s">
        <v>5</v>
      </c>
      <c r="EN306" s="135">
        <v>420</v>
      </c>
      <c r="EO306" s="136">
        <v>430</v>
      </c>
      <c r="EP306" s="128">
        <v>425</v>
      </c>
      <c r="EQ306" s="134" t="s">
        <v>5</v>
      </c>
      <c r="ER306" s="135">
        <v>270</v>
      </c>
      <c r="ES306" s="136">
        <v>280</v>
      </c>
      <c r="ET306" s="128">
        <v>275</v>
      </c>
      <c r="EU306" s="134" t="s">
        <v>5</v>
      </c>
      <c r="EV306" s="135">
        <v>245</v>
      </c>
      <c r="EW306" s="136">
        <v>255</v>
      </c>
      <c r="EX306" s="128">
        <v>250</v>
      </c>
      <c r="EY306" s="134" t="s">
        <v>5</v>
      </c>
      <c r="EZ306" s="135">
        <v>260</v>
      </c>
      <c r="FA306" s="136">
        <v>270</v>
      </c>
      <c r="FB306" s="128">
        <v>265</v>
      </c>
      <c r="FC306" s="134" t="s">
        <v>5</v>
      </c>
      <c r="FD306" s="135">
        <v>495</v>
      </c>
      <c r="FE306" s="136">
        <v>505</v>
      </c>
      <c r="FF306" s="128">
        <v>500</v>
      </c>
      <c r="FG306" s="134" t="s">
        <v>5</v>
      </c>
      <c r="FH306" s="135">
        <v>310</v>
      </c>
      <c r="FI306" s="136">
        <v>320</v>
      </c>
      <c r="FJ306" s="128">
        <v>315</v>
      </c>
      <c r="FK306" s="134" t="s">
        <v>5</v>
      </c>
      <c r="FL306" s="135">
        <v>290</v>
      </c>
      <c r="FM306" s="136">
        <v>300</v>
      </c>
      <c r="FN306" s="128">
        <v>295</v>
      </c>
      <c r="FO306" s="134" t="s">
        <v>5</v>
      </c>
      <c r="FP306" s="135">
        <v>300</v>
      </c>
      <c r="FQ306" s="136">
        <v>310</v>
      </c>
      <c r="FR306" s="128">
        <v>305</v>
      </c>
      <c r="FS306" s="134" t="s">
        <v>5</v>
      </c>
      <c r="FT306" s="135">
        <v>285</v>
      </c>
      <c r="FU306" s="136">
        <v>295</v>
      </c>
      <c r="FV306" s="95">
        <v>290</v>
      </c>
      <c r="FW306" s="134" t="s">
        <v>5</v>
      </c>
      <c r="FX306" s="135">
        <v>410</v>
      </c>
      <c r="FY306" s="136">
        <v>420</v>
      </c>
      <c r="FZ306" s="128">
        <v>415</v>
      </c>
      <c r="GA306" s="134" t="s">
        <v>5</v>
      </c>
      <c r="GB306" s="135">
        <v>320</v>
      </c>
      <c r="GC306" s="136">
        <v>330</v>
      </c>
      <c r="GD306" s="128">
        <v>325</v>
      </c>
      <c r="GE306" s="134" t="s">
        <v>5</v>
      </c>
      <c r="GF306" s="135">
        <v>320</v>
      </c>
      <c r="GG306" s="136">
        <v>330</v>
      </c>
      <c r="GH306" s="128">
        <v>325</v>
      </c>
      <c r="GI306" s="134" t="s">
        <v>5</v>
      </c>
      <c r="GJ306" s="135">
        <v>320</v>
      </c>
      <c r="GK306" s="136">
        <v>330</v>
      </c>
      <c r="GL306" s="128">
        <v>325</v>
      </c>
      <c r="GM306" s="134" t="s">
        <v>5</v>
      </c>
      <c r="GN306" s="135">
        <v>495</v>
      </c>
      <c r="GO306" s="136">
        <v>505</v>
      </c>
      <c r="GP306" s="128">
        <v>500</v>
      </c>
      <c r="GQ306" s="134" t="s">
        <v>5</v>
      </c>
      <c r="GR306" s="93"/>
      <c r="GS306" s="93">
        <v>9</v>
      </c>
    </row>
    <row r="307" spans="1:201" ht="15.75" x14ac:dyDescent="0.25">
      <c r="A307">
        <v>9</v>
      </c>
      <c r="B307">
        <v>2015</v>
      </c>
      <c r="C307" s="87">
        <v>42272</v>
      </c>
      <c r="D307" s="149">
        <v>335</v>
      </c>
      <c r="E307" s="136">
        <v>345</v>
      </c>
      <c r="F307" s="128">
        <v>340</v>
      </c>
      <c r="G307" s="134">
        <v>-10</v>
      </c>
      <c r="H307" s="135">
        <v>430</v>
      </c>
      <c r="I307" s="136">
        <v>440</v>
      </c>
      <c r="J307" s="128">
        <v>435</v>
      </c>
      <c r="K307" s="134">
        <v>-10</v>
      </c>
      <c r="L307" s="135">
        <v>350</v>
      </c>
      <c r="M307" s="136">
        <v>360</v>
      </c>
      <c r="N307" s="128">
        <v>355</v>
      </c>
      <c r="O307" s="134">
        <v>-10</v>
      </c>
      <c r="P307" s="135">
        <v>320</v>
      </c>
      <c r="Q307" s="136">
        <v>330</v>
      </c>
      <c r="R307" s="128">
        <v>325</v>
      </c>
      <c r="S307" s="134">
        <v>-5</v>
      </c>
      <c r="T307" s="135">
        <v>310</v>
      </c>
      <c r="U307" s="136">
        <v>320</v>
      </c>
      <c r="V307" s="128">
        <v>315</v>
      </c>
      <c r="W307" s="134">
        <v>-10</v>
      </c>
      <c r="X307" s="135">
        <v>280</v>
      </c>
      <c r="Y307" s="136">
        <v>290</v>
      </c>
      <c r="Z307" s="128">
        <v>285</v>
      </c>
      <c r="AA307" s="134">
        <v>-10</v>
      </c>
      <c r="AB307" s="135">
        <v>320</v>
      </c>
      <c r="AC307" s="136">
        <v>330</v>
      </c>
      <c r="AD307" s="128">
        <v>325</v>
      </c>
      <c r="AE307" s="134">
        <v>-10</v>
      </c>
      <c r="AF307" s="135">
        <v>275</v>
      </c>
      <c r="AG307" s="136">
        <v>285</v>
      </c>
      <c r="AH307" s="128">
        <v>280</v>
      </c>
      <c r="AI307" s="134" t="s">
        <v>5</v>
      </c>
      <c r="AJ307" s="135">
        <v>335</v>
      </c>
      <c r="AK307" s="136">
        <v>345</v>
      </c>
      <c r="AL307" s="128">
        <v>340</v>
      </c>
      <c r="AM307" s="134">
        <v>-5</v>
      </c>
      <c r="AN307" s="135">
        <v>300</v>
      </c>
      <c r="AO307" s="136">
        <v>310</v>
      </c>
      <c r="AP307" s="128">
        <v>305</v>
      </c>
      <c r="AQ307" s="134">
        <v>-5</v>
      </c>
      <c r="AR307" s="135">
        <v>350</v>
      </c>
      <c r="AS307" s="136">
        <v>360</v>
      </c>
      <c r="AT307" s="128">
        <v>355</v>
      </c>
      <c r="AU307" s="134" t="s">
        <v>5</v>
      </c>
      <c r="AV307" s="135">
        <v>290</v>
      </c>
      <c r="AW307" s="136">
        <v>300</v>
      </c>
      <c r="AX307" s="128">
        <v>295</v>
      </c>
      <c r="AY307" s="134">
        <v>-5</v>
      </c>
      <c r="AZ307" s="135">
        <v>280</v>
      </c>
      <c r="BA307" s="136">
        <v>290</v>
      </c>
      <c r="BB307" s="128">
        <v>285</v>
      </c>
      <c r="BC307" s="134" t="s">
        <v>5</v>
      </c>
      <c r="BD307" s="135">
        <v>255</v>
      </c>
      <c r="BE307" s="136">
        <v>265</v>
      </c>
      <c r="BF307" s="128">
        <v>260</v>
      </c>
      <c r="BG307" s="134" t="s">
        <v>5</v>
      </c>
      <c r="BH307" s="135">
        <v>310</v>
      </c>
      <c r="BI307" s="136">
        <v>320</v>
      </c>
      <c r="BJ307" s="128">
        <v>315</v>
      </c>
      <c r="BK307" s="134" t="s">
        <v>5</v>
      </c>
      <c r="BL307" s="135">
        <v>270</v>
      </c>
      <c r="BM307" s="136">
        <v>280</v>
      </c>
      <c r="BN307" s="128">
        <v>275</v>
      </c>
      <c r="BO307" s="134" t="s">
        <v>5</v>
      </c>
      <c r="BP307" s="135">
        <v>320</v>
      </c>
      <c r="BQ307" s="136">
        <v>330</v>
      </c>
      <c r="BR307" s="128">
        <v>325</v>
      </c>
      <c r="BS307" s="134" t="s">
        <v>5</v>
      </c>
      <c r="BT307" s="135">
        <v>295</v>
      </c>
      <c r="BU307" s="136">
        <v>305</v>
      </c>
      <c r="BV307" s="128">
        <v>300</v>
      </c>
      <c r="BW307" s="134" t="s">
        <v>5</v>
      </c>
      <c r="BX307" s="135">
        <v>305</v>
      </c>
      <c r="BY307" s="136">
        <v>315</v>
      </c>
      <c r="BZ307" s="128">
        <v>310</v>
      </c>
      <c r="CA307" s="134" t="s">
        <v>5</v>
      </c>
      <c r="CB307" s="135">
        <v>470</v>
      </c>
      <c r="CC307" s="136">
        <v>480</v>
      </c>
      <c r="CD307" s="128">
        <v>475</v>
      </c>
      <c r="CE307" s="134" t="s">
        <v>5</v>
      </c>
      <c r="CF307" s="135">
        <v>295</v>
      </c>
      <c r="CG307" s="136">
        <v>305</v>
      </c>
      <c r="CH307" s="128">
        <v>300</v>
      </c>
      <c r="CI307" s="134">
        <v>10</v>
      </c>
      <c r="CJ307" s="135">
        <v>275</v>
      </c>
      <c r="CK307" s="136">
        <v>285</v>
      </c>
      <c r="CL307" s="128">
        <v>280</v>
      </c>
      <c r="CM307" s="134" t="s">
        <v>5</v>
      </c>
      <c r="CN307" s="135">
        <v>285</v>
      </c>
      <c r="CO307" s="136">
        <v>295</v>
      </c>
      <c r="CP307" s="128">
        <v>290</v>
      </c>
      <c r="CQ307" s="134">
        <v>5</v>
      </c>
      <c r="CR307" s="135">
        <v>440</v>
      </c>
      <c r="CS307" s="136">
        <v>450</v>
      </c>
      <c r="CT307" s="128">
        <v>445</v>
      </c>
      <c r="CU307" s="134" t="s">
        <v>5</v>
      </c>
      <c r="CV307" s="135">
        <v>330</v>
      </c>
      <c r="CW307" s="136">
        <v>340</v>
      </c>
      <c r="CX307" s="128">
        <v>335</v>
      </c>
      <c r="CY307" s="134">
        <v>10</v>
      </c>
      <c r="CZ307" s="135">
        <v>310</v>
      </c>
      <c r="DA307" s="136">
        <v>320</v>
      </c>
      <c r="DB307" s="128">
        <v>315</v>
      </c>
      <c r="DC307" s="134" t="s">
        <v>5</v>
      </c>
      <c r="DD307" s="135">
        <v>320</v>
      </c>
      <c r="DE307" s="136">
        <v>330</v>
      </c>
      <c r="DF307" s="128">
        <v>325</v>
      </c>
      <c r="DG307" s="134">
        <v>5</v>
      </c>
      <c r="DH307" s="135">
        <v>455</v>
      </c>
      <c r="DI307" s="136">
        <v>465</v>
      </c>
      <c r="DJ307" s="128">
        <v>460</v>
      </c>
      <c r="DK307" s="134" t="s">
        <v>5</v>
      </c>
      <c r="DL307" s="135">
        <v>305</v>
      </c>
      <c r="DM307" s="136">
        <v>315</v>
      </c>
      <c r="DN307" s="128">
        <v>310</v>
      </c>
      <c r="DO307" s="134">
        <v>10</v>
      </c>
      <c r="DP307" s="135">
        <v>285</v>
      </c>
      <c r="DQ307" s="136">
        <v>295</v>
      </c>
      <c r="DR307" s="128">
        <v>290</v>
      </c>
      <c r="DS307" s="134" t="s">
        <v>5</v>
      </c>
      <c r="DT307" s="135">
        <v>295</v>
      </c>
      <c r="DU307" s="136">
        <v>305</v>
      </c>
      <c r="DV307" s="128">
        <v>300</v>
      </c>
      <c r="DW307" s="134">
        <v>5</v>
      </c>
      <c r="DX307" s="135">
        <v>465</v>
      </c>
      <c r="DY307" s="136">
        <v>475</v>
      </c>
      <c r="DZ307" s="128">
        <v>470</v>
      </c>
      <c r="EA307" s="134" t="s">
        <v>5</v>
      </c>
      <c r="EB307" s="135">
        <v>295</v>
      </c>
      <c r="EC307" s="136">
        <v>305</v>
      </c>
      <c r="ED307" s="128">
        <v>300</v>
      </c>
      <c r="EE307" s="134">
        <v>10</v>
      </c>
      <c r="EF307" s="135">
        <v>275</v>
      </c>
      <c r="EG307" s="136">
        <v>285</v>
      </c>
      <c r="EH307" s="128">
        <v>280</v>
      </c>
      <c r="EI307" s="134" t="s">
        <v>5</v>
      </c>
      <c r="EJ307" s="135">
        <v>285</v>
      </c>
      <c r="EK307" s="136">
        <v>295</v>
      </c>
      <c r="EL307" s="128">
        <v>290</v>
      </c>
      <c r="EM307" s="134">
        <v>5</v>
      </c>
      <c r="EN307" s="135">
        <v>420</v>
      </c>
      <c r="EO307" s="136">
        <v>430</v>
      </c>
      <c r="EP307" s="128">
        <v>425</v>
      </c>
      <c r="EQ307" s="134" t="s">
        <v>5</v>
      </c>
      <c r="ER307" s="135">
        <v>265</v>
      </c>
      <c r="ES307" s="136">
        <v>275</v>
      </c>
      <c r="ET307" s="128">
        <v>270</v>
      </c>
      <c r="EU307" s="134">
        <v>-5</v>
      </c>
      <c r="EV307" s="135">
        <v>245</v>
      </c>
      <c r="EW307" s="136">
        <v>255</v>
      </c>
      <c r="EX307" s="128">
        <v>250</v>
      </c>
      <c r="EY307" s="134" t="s">
        <v>5</v>
      </c>
      <c r="EZ307" s="135">
        <v>255</v>
      </c>
      <c r="FA307" s="136">
        <v>265</v>
      </c>
      <c r="FB307" s="128">
        <v>260</v>
      </c>
      <c r="FC307" s="134">
        <v>-5</v>
      </c>
      <c r="FD307" s="135">
        <v>495</v>
      </c>
      <c r="FE307" s="136">
        <v>505</v>
      </c>
      <c r="FF307" s="128">
        <v>500</v>
      </c>
      <c r="FG307" s="134" t="s">
        <v>5</v>
      </c>
      <c r="FH307" s="135">
        <v>310</v>
      </c>
      <c r="FI307" s="136">
        <v>320</v>
      </c>
      <c r="FJ307" s="128">
        <v>315</v>
      </c>
      <c r="FK307" s="134" t="s">
        <v>5</v>
      </c>
      <c r="FL307" s="135">
        <v>290</v>
      </c>
      <c r="FM307" s="136">
        <v>300</v>
      </c>
      <c r="FN307" s="128">
        <v>295</v>
      </c>
      <c r="FO307" s="134" t="s">
        <v>5</v>
      </c>
      <c r="FP307" s="135">
        <v>300</v>
      </c>
      <c r="FQ307" s="136">
        <v>310</v>
      </c>
      <c r="FR307" s="128">
        <v>305</v>
      </c>
      <c r="FS307" s="134" t="s">
        <v>5</v>
      </c>
      <c r="FT307" s="135">
        <v>320</v>
      </c>
      <c r="FU307" s="136">
        <v>330</v>
      </c>
      <c r="FV307" s="95">
        <v>325</v>
      </c>
      <c r="FW307" s="134">
        <v>35</v>
      </c>
      <c r="FX307" s="135">
        <v>380</v>
      </c>
      <c r="FY307" s="136">
        <v>390</v>
      </c>
      <c r="FZ307" s="128">
        <v>385</v>
      </c>
      <c r="GA307" s="134">
        <v>-30</v>
      </c>
      <c r="GB307" s="135">
        <v>330</v>
      </c>
      <c r="GC307" s="136">
        <v>340</v>
      </c>
      <c r="GD307" s="128">
        <v>335</v>
      </c>
      <c r="GE307" s="134">
        <v>10</v>
      </c>
      <c r="GF307" s="135">
        <v>320</v>
      </c>
      <c r="GG307" s="136">
        <v>330</v>
      </c>
      <c r="GH307" s="128">
        <v>325</v>
      </c>
      <c r="GI307" s="134" t="s">
        <v>5</v>
      </c>
      <c r="GJ307" s="135">
        <v>325</v>
      </c>
      <c r="GK307" s="136">
        <v>335</v>
      </c>
      <c r="GL307" s="128">
        <v>330</v>
      </c>
      <c r="GM307" s="134">
        <v>5</v>
      </c>
      <c r="GN307" s="135">
        <v>495</v>
      </c>
      <c r="GO307" s="136">
        <v>505</v>
      </c>
      <c r="GP307" s="128">
        <v>500</v>
      </c>
      <c r="GQ307" s="134" t="s">
        <v>5</v>
      </c>
      <c r="GR307" s="93"/>
      <c r="GS307" s="93">
        <v>9</v>
      </c>
    </row>
    <row r="308" spans="1:201" ht="15.75" x14ac:dyDescent="0.25">
      <c r="A308">
        <v>10</v>
      </c>
      <c r="B308">
        <v>2015</v>
      </c>
      <c r="C308" s="87">
        <v>42279</v>
      </c>
      <c r="D308" s="149">
        <v>355</v>
      </c>
      <c r="E308" s="136">
        <v>365</v>
      </c>
      <c r="F308" s="128">
        <v>360</v>
      </c>
      <c r="G308" s="134">
        <v>20</v>
      </c>
      <c r="H308" s="135">
        <v>435</v>
      </c>
      <c r="I308" s="136">
        <v>445</v>
      </c>
      <c r="J308" s="128">
        <v>440</v>
      </c>
      <c r="K308" s="134">
        <v>5</v>
      </c>
      <c r="L308" s="135">
        <v>360</v>
      </c>
      <c r="M308" s="136">
        <v>370</v>
      </c>
      <c r="N308" s="128">
        <v>365</v>
      </c>
      <c r="O308" s="134">
        <v>10</v>
      </c>
      <c r="P308" s="135">
        <v>325</v>
      </c>
      <c r="Q308" s="136">
        <v>335</v>
      </c>
      <c r="R308" s="128">
        <v>330</v>
      </c>
      <c r="S308" s="134">
        <v>5</v>
      </c>
      <c r="T308" s="135">
        <v>315</v>
      </c>
      <c r="U308" s="136">
        <v>325</v>
      </c>
      <c r="V308" s="128">
        <v>320</v>
      </c>
      <c r="W308" s="134">
        <v>5</v>
      </c>
      <c r="X308" s="135">
        <v>285</v>
      </c>
      <c r="Y308" s="136">
        <v>295</v>
      </c>
      <c r="Z308" s="128">
        <v>290</v>
      </c>
      <c r="AA308" s="134">
        <v>5</v>
      </c>
      <c r="AB308" s="135">
        <v>330</v>
      </c>
      <c r="AC308" s="136">
        <v>340</v>
      </c>
      <c r="AD308" s="128">
        <v>335</v>
      </c>
      <c r="AE308" s="134">
        <v>10</v>
      </c>
      <c r="AF308" s="135">
        <v>275</v>
      </c>
      <c r="AG308" s="136">
        <v>285</v>
      </c>
      <c r="AH308" s="128">
        <v>280</v>
      </c>
      <c r="AI308" s="134" t="s">
        <v>5</v>
      </c>
      <c r="AJ308" s="135">
        <v>335</v>
      </c>
      <c r="AK308" s="136">
        <v>345</v>
      </c>
      <c r="AL308" s="128">
        <v>340</v>
      </c>
      <c r="AM308" s="134" t="s">
        <v>5</v>
      </c>
      <c r="AN308" s="135">
        <v>300</v>
      </c>
      <c r="AO308" s="136">
        <v>310</v>
      </c>
      <c r="AP308" s="128">
        <v>305</v>
      </c>
      <c r="AQ308" s="134" t="s">
        <v>5</v>
      </c>
      <c r="AR308" s="135">
        <v>350</v>
      </c>
      <c r="AS308" s="136">
        <v>360</v>
      </c>
      <c r="AT308" s="128">
        <v>355</v>
      </c>
      <c r="AU308" s="134" t="s">
        <v>5</v>
      </c>
      <c r="AV308" s="135">
        <v>300</v>
      </c>
      <c r="AW308" s="136">
        <v>310</v>
      </c>
      <c r="AX308" s="128">
        <v>305</v>
      </c>
      <c r="AY308" s="134">
        <v>10</v>
      </c>
      <c r="AZ308" s="135">
        <v>290</v>
      </c>
      <c r="BA308" s="136">
        <v>300</v>
      </c>
      <c r="BB308" s="128">
        <v>295</v>
      </c>
      <c r="BC308" s="134">
        <v>10</v>
      </c>
      <c r="BD308" s="135">
        <v>255</v>
      </c>
      <c r="BE308" s="136">
        <v>265</v>
      </c>
      <c r="BF308" s="128">
        <v>260</v>
      </c>
      <c r="BG308" s="134" t="s">
        <v>5</v>
      </c>
      <c r="BH308" s="135">
        <v>320</v>
      </c>
      <c r="BI308" s="136">
        <v>330</v>
      </c>
      <c r="BJ308" s="128">
        <v>325</v>
      </c>
      <c r="BK308" s="134">
        <v>10</v>
      </c>
      <c r="BL308" s="135">
        <v>275</v>
      </c>
      <c r="BM308" s="136">
        <v>285</v>
      </c>
      <c r="BN308" s="128">
        <v>280</v>
      </c>
      <c r="BO308" s="134">
        <v>5</v>
      </c>
      <c r="BP308" s="135">
        <v>330</v>
      </c>
      <c r="BQ308" s="136">
        <v>340</v>
      </c>
      <c r="BR308" s="128">
        <v>335</v>
      </c>
      <c r="BS308" s="134">
        <v>10</v>
      </c>
      <c r="BT308" s="135">
        <v>295</v>
      </c>
      <c r="BU308" s="136">
        <v>305</v>
      </c>
      <c r="BV308" s="128">
        <v>300</v>
      </c>
      <c r="BW308" s="134" t="s">
        <v>5</v>
      </c>
      <c r="BX308" s="135">
        <v>310</v>
      </c>
      <c r="BY308" s="136">
        <v>320</v>
      </c>
      <c r="BZ308" s="128">
        <v>315</v>
      </c>
      <c r="CA308" s="134">
        <v>5</v>
      </c>
      <c r="CB308" s="135">
        <v>470</v>
      </c>
      <c r="CC308" s="136">
        <v>480</v>
      </c>
      <c r="CD308" s="128">
        <v>475</v>
      </c>
      <c r="CE308" s="134" t="s">
        <v>5</v>
      </c>
      <c r="CF308" s="135">
        <v>300</v>
      </c>
      <c r="CG308" s="136">
        <v>310</v>
      </c>
      <c r="CH308" s="128">
        <v>305</v>
      </c>
      <c r="CI308" s="134">
        <v>5</v>
      </c>
      <c r="CJ308" s="135">
        <v>265</v>
      </c>
      <c r="CK308" s="136">
        <v>275</v>
      </c>
      <c r="CL308" s="128">
        <v>270</v>
      </c>
      <c r="CM308" s="134">
        <v>-10</v>
      </c>
      <c r="CN308" s="135">
        <v>285</v>
      </c>
      <c r="CO308" s="136">
        <v>295</v>
      </c>
      <c r="CP308" s="128">
        <v>290</v>
      </c>
      <c r="CQ308" s="134" t="s">
        <v>5</v>
      </c>
      <c r="CR308" s="135">
        <v>440</v>
      </c>
      <c r="CS308" s="136">
        <v>450</v>
      </c>
      <c r="CT308" s="128">
        <v>445</v>
      </c>
      <c r="CU308" s="134" t="s">
        <v>5</v>
      </c>
      <c r="CV308" s="135">
        <v>335</v>
      </c>
      <c r="CW308" s="136">
        <v>345</v>
      </c>
      <c r="CX308" s="128">
        <v>340</v>
      </c>
      <c r="CY308" s="134">
        <v>5</v>
      </c>
      <c r="CZ308" s="135">
        <v>300</v>
      </c>
      <c r="DA308" s="136">
        <v>310</v>
      </c>
      <c r="DB308" s="128">
        <v>305</v>
      </c>
      <c r="DC308" s="134">
        <v>-10</v>
      </c>
      <c r="DD308" s="135">
        <v>315</v>
      </c>
      <c r="DE308" s="136">
        <v>325</v>
      </c>
      <c r="DF308" s="128">
        <v>320</v>
      </c>
      <c r="DG308" s="134">
        <v>-5</v>
      </c>
      <c r="DH308" s="135">
        <v>455</v>
      </c>
      <c r="DI308" s="136">
        <v>465</v>
      </c>
      <c r="DJ308" s="128">
        <v>460</v>
      </c>
      <c r="DK308" s="134" t="s">
        <v>5</v>
      </c>
      <c r="DL308" s="135">
        <v>310</v>
      </c>
      <c r="DM308" s="136">
        <v>320</v>
      </c>
      <c r="DN308" s="128">
        <v>315</v>
      </c>
      <c r="DO308" s="134">
        <v>5</v>
      </c>
      <c r="DP308" s="135">
        <v>275</v>
      </c>
      <c r="DQ308" s="136">
        <v>285</v>
      </c>
      <c r="DR308" s="128">
        <v>280</v>
      </c>
      <c r="DS308" s="134">
        <v>-10</v>
      </c>
      <c r="DT308" s="135">
        <v>295</v>
      </c>
      <c r="DU308" s="136">
        <v>305</v>
      </c>
      <c r="DV308" s="128">
        <v>300</v>
      </c>
      <c r="DW308" s="134" t="s">
        <v>5</v>
      </c>
      <c r="DX308" s="135">
        <v>465</v>
      </c>
      <c r="DY308" s="136">
        <v>475</v>
      </c>
      <c r="DZ308" s="128">
        <v>470</v>
      </c>
      <c r="EA308" s="134" t="s">
        <v>5</v>
      </c>
      <c r="EB308" s="135">
        <v>300</v>
      </c>
      <c r="EC308" s="136">
        <v>310</v>
      </c>
      <c r="ED308" s="128">
        <v>305</v>
      </c>
      <c r="EE308" s="134">
        <v>5</v>
      </c>
      <c r="EF308" s="135">
        <v>265</v>
      </c>
      <c r="EG308" s="136">
        <v>275</v>
      </c>
      <c r="EH308" s="128">
        <v>270</v>
      </c>
      <c r="EI308" s="134">
        <v>-10</v>
      </c>
      <c r="EJ308" s="135">
        <v>285</v>
      </c>
      <c r="EK308" s="136">
        <v>295</v>
      </c>
      <c r="EL308" s="128">
        <v>290</v>
      </c>
      <c r="EM308" s="134" t="s">
        <v>5</v>
      </c>
      <c r="EN308" s="135">
        <v>420</v>
      </c>
      <c r="EO308" s="136">
        <v>430</v>
      </c>
      <c r="EP308" s="128">
        <v>425</v>
      </c>
      <c r="EQ308" s="134" t="s">
        <v>5</v>
      </c>
      <c r="ER308" s="135">
        <v>270</v>
      </c>
      <c r="ES308" s="136">
        <v>280</v>
      </c>
      <c r="ET308" s="128">
        <v>275</v>
      </c>
      <c r="EU308" s="134">
        <v>5</v>
      </c>
      <c r="EV308" s="135">
        <v>240</v>
      </c>
      <c r="EW308" s="136">
        <v>250</v>
      </c>
      <c r="EX308" s="128">
        <v>245</v>
      </c>
      <c r="EY308" s="134">
        <v>-5</v>
      </c>
      <c r="EZ308" s="135">
        <v>255</v>
      </c>
      <c r="FA308" s="136">
        <v>265</v>
      </c>
      <c r="FB308" s="128">
        <v>260</v>
      </c>
      <c r="FC308" s="134" t="s">
        <v>5</v>
      </c>
      <c r="FD308" s="135">
        <v>495</v>
      </c>
      <c r="FE308" s="136">
        <v>505</v>
      </c>
      <c r="FF308" s="128">
        <v>500</v>
      </c>
      <c r="FG308" s="134" t="s">
        <v>5</v>
      </c>
      <c r="FH308" s="135">
        <v>320</v>
      </c>
      <c r="FI308" s="136">
        <v>330</v>
      </c>
      <c r="FJ308" s="128">
        <v>325</v>
      </c>
      <c r="FK308" s="134">
        <v>10</v>
      </c>
      <c r="FL308" s="135">
        <v>290</v>
      </c>
      <c r="FM308" s="136">
        <v>300</v>
      </c>
      <c r="FN308" s="128">
        <v>295</v>
      </c>
      <c r="FO308" s="134" t="s">
        <v>5</v>
      </c>
      <c r="FP308" s="135">
        <v>305</v>
      </c>
      <c r="FQ308" s="136">
        <v>315</v>
      </c>
      <c r="FR308" s="128">
        <v>310</v>
      </c>
      <c r="FS308" s="134">
        <v>5</v>
      </c>
      <c r="FT308" s="135">
        <v>280</v>
      </c>
      <c r="FU308" s="136">
        <v>290</v>
      </c>
      <c r="FV308" s="95">
        <v>285</v>
      </c>
      <c r="FW308" s="134">
        <v>-40</v>
      </c>
      <c r="FX308" s="135">
        <v>380</v>
      </c>
      <c r="FY308" s="136">
        <v>390</v>
      </c>
      <c r="FZ308" s="128">
        <v>385</v>
      </c>
      <c r="GA308" s="134" t="s">
        <v>5</v>
      </c>
      <c r="GB308" s="135">
        <v>335</v>
      </c>
      <c r="GC308" s="136">
        <v>345</v>
      </c>
      <c r="GD308" s="128">
        <v>340</v>
      </c>
      <c r="GE308" s="134">
        <v>5</v>
      </c>
      <c r="GF308" s="135">
        <v>310</v>
      </c>
      <c r="GG308" s="136">
        <v>320</v>
      </c>
      <c r="GH308" s="128">
        <v>315</v>
      </c>
      <c r="GI308" s="134">
        <v>-10</v>
      </c>
      <c r="GJ308" s="135">
        <v>325</v>
      </c>
      <c r="GK308" s="136">
        <v>335</v>
      </c>
      <c r="GL308" s="128">
        <v>330</v>
      </c>
      <c r="GM308" s="134" t="s">
        <v>5</v>
      </c>
      <c r="GN308" s="135">
        <v>495</v>
      </c>
      <c r="GO308" s="136">
        <v>505</v>
      </c>
      <c r="GP308" s="128">
        <v>500</v>
      </c>
      <c r="GQ308" s="134" t="s">
        <v>5</v>
      </c>
      <c r="GR308" s="93"/>
      <c r="GS308" s="93">
        <v>10</v>
      </c>
    </row>
    <row r="309" spans="1:201" ht="15.75" x14ac:dyDescent="0.25">
      <c r="A309">
        <v>10</v>
      </c>
      <c r="B309">
        <v>2015</v>
      </c>
      <c r="C309" s="87">
        <v>42286</v>
      </c>
      <c r="D309" s="96">
        <v>352.5</v>
      </c>
      <c r="E309" s="96">
        <v>362.5</v>
      </c>
      <c r="F309" s="96">
        <v>357.5</v>
      </c>
      <c r="G309" s="103"/>
      <c r="H309" s="113">
        <v>422.5</v>
      </c>
      <c r="I309" s="96">
        <v>432.5</v>
      </c>
      <c r="J309" s="96">
        <v>427.5</v>
      </c>
      <c r="K309" s="103"/>
      <c r="L309" s="113">
        <v>360</v>
      </c>
      <c r="M309" s="96">
        <v>370</v>
      </c>
      <c r="N309" s="96">
        <v>365</v>
      </c>
      <c r="O309" s="103"/>
      <c r="P309" s="113">
        <v>325</v>
      </c>
      <c r="Q309" s="96">
        <v>335</v>
      </c>
      <c r="R309" s="96">
        <v>330</v>
      </c>
      <c r="S309" s="103"/>
      <c r="T309" s="113">
        <v>307.5</v>
      </c>
      <c r="U309" s="96">
        <v>317.5</v>
      </c>
      <c r="V309" s="96">
        <v>312.5</v>
      </c>
      <c r="W309" s="103"/>
      <c r="X309" s="113">
        <v>272.5</v>
      </c>
      <c r="Y309" s="96">
        <v>282.5</v>
      </c>
      <c r="Z309" s="96">
        <v>277.5</v>
      </c>
      <c r="AA309" s="103"/>
      <c r="AB309" s="113">
        <v>327.5</v>
      </c>
      <c r="AC309" s="96">
        <v>337.5</v>
      </c>
      <c r="AD309" s="96">
        <v>332.5</v>
      </c>
      <c r="AE309" s="103"/>
      <c r="AF309" s="113">
        <v>277.5</v>
      </c>
      <c r="AG309" s="96">
        <v>287.5</v>
      </c>
      <c r="AH309" s="96">
        <v>282.5</v>
      </c>
      <c r="AI309" s="103"/>
      <c r="AJ309" s="113">
        <v>332.5</v>
      </c>
      <c r="AK309" s="96">
        <v>342.5</v>
      </c>
      <c r="AL309" s="96">
        <v>337.5</v>
      </c>
      <c r="AM309" s="103"/>
      <c r="AN309" s="113">
        <v>297.5</v>
      </c>
      <c r="AO309" s="96">
        <v>307.5</v>
      </c>
      <c r="AP309" s="96">
        <v>302.5</v>
      </c>
      <c r="AQ309" s="103"/>
      <c r="AR309" s="113">
        <v>350</v>
      </c>
      <c r="AS309" s="96">
        <v>360</v>
      </c>
      <c r="AT309" s="96">
        <v>355</v>
      </c>
      <c r="AU309" s="103"/>
      <c r="AV309" s="113">
        <v>300</v>
      </c>
      <c r="AW309" s="96">
        <v>310</v>
      </c>
      <c r="AX309" s="96">
        <v>305</v>
      </c>
      <c r="AY309" s="103"/>
      <c r="AZ309" s="113">
        <v>295</v>
      </c>
      <c r="BA309" s="96">
        <v>305</v>
      </c>
      <c r="BB309" s="96">
        <v>300</v>
      </c>
      <c r="BC309" s="103"/>
      <c r="BD309" s="113">
        <v>255</v>
      </c>
      <c r="BE309" s="96">
        <v>265</v>
      </c>
      <c r="BF309" s="96">
        <v>260</v>
      </c>
      <c r="BG309" s="103"/>
      <c r="BH309" s="113">
        <v>325</v>
      </c>
      <c r="BI309" s="96">
        <v>335</v>
      </c>
      <c r="BJ309" s="96">
        <v>330</v>
      </c>
      <c r="BK309" s="103"/>
      <c r="BL309" s="113">
        <v>277.5</v>
      </c>
      <c r="BM309" s="96">
        <v>287.5</v>
      </c>
      <c r="BN309" s="96">
        <v>282.5</v>
      </c>
      <c r="BO309" s="103"/>
      <c r="BP309" s="113">
        <v>335</v>
      </c>
      <c r="BQ309" s="96">
        <v>345</v>
      </c>
      <c r="BR309" s="96">
        <v>340</v>
      </c>
      <c r="BS309" s="103"/>
      <c r="BT309" s="113">
        <v>295</v>
      </c>
      <c r="BU309" s="96">
        <v>305</v>
      </c>
      <c r="BV309" s="96">
        <v>300</v>
      </c>
      <c r="BW309" s="103"/>
      <c r="BX309" s="113">
        <v>312.5</v>
      </c>
      <c r="BY309" s="96">
        <v>322.5</v>
      </c>
      <c r="BZ309" s="96">
        <v>317.5</v>
      </c>
      <c r="CA309" s="103"/>
      <c r="CB309" s="113">
        <v>470</v>
      </c>
      <c r="CC309" s="96">
        <v>480</v>
      </c>
      <c r="CD309" s="96">
        <v>475</v>
      </c>
      <c r="CE309" s="103"/>
      <c r="CF309" s="113">
        <v>305</v>
      </c>
      <c r="CG309" s="96">
        <v>315</v>
      </c>
      <c r="CH309" s="96">
        <v>310</v>
      </c>
      <c r="CI309" s="103"/>
      <c r="CJ309" s="113">
        <v>265</v>
      </c>
      <c r="CK309" s="96">
        <v>275</v>
      </c>
      <c r="CL309" s="96">
        <v>270</v>
      </c>
      <c r="CM309" s="103"/>
      <c r="CN309" s="113">
        <v>287.5</v>
      </c>
      <c r="CO309" s="96">
        <v>297.5</v>
      </c>
      <c r="CP309" s="96">
        <v>292.5</v>
      </c>
      <c r="CQ309" s="103"/>
      <c r="CR309" s="113">
        <v>440</v>
      </c>
      <c r="CS309" s="96">
        <v>450</v>
      </c>
      <c r="CT309" s="96">
        <v>445</v>
      </c>
      <c r="CU309" s="103"/>
      <c r="CV309" s="113">
        <v>340</v>
      </c>
      <c r="CW309" s="96">
        <v>350</v>
      </c>
      <c r="CX309" s="96">
        <v>345</v>
      </c>
      <c r="CY309" s="103"/>
      <c r="CZ309" s="113">
        <v>300</v>
      </c>
      <c r="DA309" s="96">
        <v>310</v>
      </c>
      <c r="DB309" s="96">
        <v>305</v>
      </c>
      <c r="DC309" s="103"/>
      <c r="DD309" s="113">
        <v>317.5</v>
      </c>
      <c r="DE309" s="96">
        <v>327.5</v>
      </c>
      <c r="DF309" s="96">
        <v>322.5</v>
      </c>
      <c r="DG309" s="103"/>
      <c r="DH309" s="113">
        <v>455</v>
      </c>
      <c r="DI309" s="96">
        <v>465</v>
      </c>
      <c r="DJ309" s="96">
        <v>460</v>
      </c>
      <c r="DK309" s="103"/>
      <c r="DL309" s="113">
        <v>315</v>
      </c>
      <c r="DM309" s="96">
        <v>325</v>
      </c>
      <c r="DN309" s="96">
        <v>320</v>
      </c>
      <c r="DO309" s="103"/>
      <c r="DP309" s="113">
        <v>275</v>
      </c>
      <c r="DQ309" s="96">
        <v>285</v>
      </c>
      <c r="DR309" s="96">
        <v>280</v>
      </c>
      <c r="DS309" s="103"/>
      <c r="DT309" s="113">
        <v>297.5</v>
      </c>
      <c r="DU309" s="96">
        <v>307.5</v>
      </c>
      <c r="DV309" s="96">
        <v>302.5</v>
      </c>
      <c r="DW309" s="103"/>
      <c r="DX309" s="113">
        <v>465</v>
      </c>
      <c r="DY309" s="96">
        <v>475</v>
      </c>
      <c r="DZ309" s="96">
        <v>470</v>
      </c>
      <c r="EA309" s="103"/>
      <c r="EB309" s="113">
        <v>305</v>
      </c>
      <c r="EC309" s="96">
        <v>315</v>
      </c>
      <c r="ED309" s="96">
        <v>310</v>
      </c>
      <c r="EE309" s="103"/>
      <c r="EF309" s="113">
        <v>265</v>
      </c>
      <c r="EG309" s="96">
        <v>275</v>
      </c>
      <c r="EH309" s="96">
        <v>270</v>
      </c>
      <c r="EI309" s="103"/>
      <c r="EJ309" s="113">
        <v>287.5</v>
      </c>
      <c r="EK309" s="96">
        <v>297.5</v>
      </c>
      <c r="EL309" s="96">
        <v>292.5</v>
      </c>
      <c r="EM309" s="103"/>
      <c r="EN309" s="113">
        <v>420</v>
      </c>
      <c r="EO309" s="96">
        <v>430</v>
      </c>
      <c r="EP309" s="96">
        <v>425</v>
      </c>
      <c r="EQ309" s="103"/>
      <c r="ER309" s="113">
        <v>272.5</v>
      </c>
      <c r="ES309" s="96">
        <v>282.5</v>
      </c>
      <c r="ET309" s="96">
        <v>277.5</v>
      </c>
      <c r="EU309" s="103"/>
      <c r="EV309" s="113">
        <v>242.5</v>
      </c>
      <c r="EW309" s="96">
        <v>252.5</v>
      </c>
      <c r="EX309" s="96">
        <v>247.5</v>
      </c>
      <c r="EY309" s="103"/>
      <c r="EZ309" s="113">
        <v>257.5</v>
      </c>
      <c r="FA309" s="96">
        <v>267.5</v>
      </c>
      <c r="FB309" s="96">
        <v>262.5</v>
      </c>
      <c r="FC309" s="103"/>
      <c r="FD309" s="113">
        <v>495</v>
      </c>
      <c r="FE309" s="96">
        <v>505</v>
      </c>
      <c r="FF309" s="96">
        <v>500</v>
      </c>
      <c r="FG309" s="103"/>
      <c r="FH309" s="113">
        <v>322.5</v>
      </c>
      <c r="FI309" s="96">
        <v>332.5</v>
      </c>
      <c r="FJ309" s="96">
        <v>327.5</v>
      </c>
      <c r="FK309" s="103"/>
      <c r="FL309" s="113">
        <v>292.5</v>
      </c>
      <c r="FM309" s="96">
        <v>302.5</v>
      </c>
      <c r="FN309" s="96">
        <v>297.5</v>
      </c>
      <c r="FO309" s="103"/>
      <c r="FP309" s="114">
        <v>307.5</v>
      </c>
      <c r="FQ309" s="101">
        <v>317.5</v>
      </c>
      <c r="FR309" s="101">
        <v>312.5</v>
      </c>
      <c r="FS309" s="103"/>
      <c r="FT309" s="113">
        <v>257.5</v>
      </c>
      <c r="FU309" s="96">
        <v>267.5</v>
      </c>
      <c r="FV309" s="96">
        <v>262.5</v>
      </c>
      <c r="FW309" s="103"/>
      <c r="FX309" s="113">
        <v>382.5</v>
      </c>
      <c r="FY309" s="96">
        <v>392.5</v>
      </c>
      <c r="FZ309" s="96">
        <v>387.5</v>
      </c>
      <c r="GA309" s="103"/>
      <c r="GB309" s="113">
        <v>340</v>
      </c>
      <c r="GC309" s="96">
        <v>350</v>
      </c>
      <c r="GD309" s="96">
        <v>345</v>
      </c>
      <c r="GE309" s="103"/>
      <c r="GF309" s="113">
        <v>310</v>
      </c>
      <c r="GG309" s="96">
        <v>320</v>
      </c>
      <c r="GH309" s="96">
        <v>315</v>
      </c>
      <c r="GI309" s="103"/>
      <c r="GJ309" s="113">
        <v>327.5</v>
      </c>
      <c r="GK309" s="96">
        <v>337.5</v>
      </c>
      <c r="GL309" s="96">
        <v>332.5</v>
      </c>
      <c r="GM309" s="103"/>
      <c r="GN309" s="113">
        <v>495</v>
      </c>
      <c r="GO309" s="96">
        <v>505</v>
      </c>
      <c r="GP309" s="96">
        <v>500</v>
      </c>
      <c r="GQ309" s="103"/>
      <c r="GR309" s="93"/>
      <c r="GS309" s="93">
        <v>10</v>
      </c>
    </row>
    <row r="310" spans="1:201" ht="15.75" x14ac:dyDescent="0.25">
      <c r="A310">
        <v>10</v>
      </c>
      <c r="B310">
        <v>2015</v>
      </c>
      <c r="C310" s="87">
        <v>42293</v>
      </c>
      <c r="D310" s="149">
        <v>350</v>
      </c>
      <c r="E310" s="136">
        <v>360</v>
      </c>
      <c r="F310" s="128">
        <v>355</v>
      </c>
      <c r="G310" s="134">
        <v>-5</v>
      </c>
      <c r="H310" s="135">
        <v>410</v>
      </c>
      <c r="I310" s="136">
        <v>420</v>
      </c>
      <c r="J310" s="128">
        <v>415</v>
      </c>
      <c r="K310" s="134">
        <v>-25</v>
      </c>
      <c r="L310" s="135">
        <v>360</v>
      </c>
      <c r="M310" s="136">
        <v>370</v>
      </c>
      <c r="N310" s="128">
        <v>365</v>
      </c>
      <c r="O310" s="134" t="s">
        <v>5</v>
      </c>
      <c r="P310" s="135">
        <v>325</v>
      </c>
      <c r="Q310" s="136">
        <v>335</v>
      </c>
      <c r="R310" s="128">
        <v>330</v>
      </c>
      <c r="S310" s="134" t="s">
        <v>5</v>
      </c>
      <c r="T310" s="135">
        <v>300</v>
      </c>
      <c r="U310" s="136">
        <v>310</v>
      </c>
      <c r="V310" s="128">
        <v>305</v>
      </c>
      <c r="W310" s="134">
        <v>-15</v>
      </c>
      <c r="X310" s="135">
        <v>260</v>
      </c>
      <c r="Y310" s="136">
        <v>270</v>
      </c>
      <c r="Z310" s="128">
        <v>265</v>
      </c>
      <c r="AA310" s="134">
        <v>-25</v>
      </c>
      <c r="AB310" s="135">
        <v>325</v>
      </c>
      <c r="AC310" s="136">
        <v>335</v>
      </c>
      <c r="AD310" s="128">
        <v>330</v>
      </c>
      <c r="AE310" s="134">
        <v>-5</v>
      </c>
      <c r="AF310" s="135">
        <v>280</v>
      </c>
      <c r="AG310" s="136">
        <v>290</v>
      </c>
      <c r="AH310" s="128">
        <v>285</v>
      </c>
      <c r="AI310" s="134">
        <v>5</v>
      </c>
      <c r="AJ310" s="135">
        <v>330</v>
      </c>
      <c r="AK310" s="136">
        <v>340</v>
      </c>
      <c r="AL310" s="128">
        <v>335</v>
      </c>
      <c r="AM310" s="134">
        <v>-5</v>
      </c>
      <c r="AN310" s="135">
        <v>295</v>
      </c>
      <c r="AO310" s="136">
        <v>305</v>
      </c>
      <c r="AP310" s="128">
        <v>300</v>
      </c>
      <c r="AQ310" s="134">
        <v>-5</v>
      </c>
      <c r="AR310" s="135">
        <v>350</v>
      </c>
      <c r="AS310" s="136">
        <v>360</v>
      </c>
      <c r="AT310" s="128">
        <v>355</v>
      </c>
      <c r="AU310" s="134" t="s">
        <v>5</v>
      </c>
      <c r="AV310" s="135">
        <v>300</v>
      </c>
      <c r="AW310" s="136">
        <v>310</v>
      </c>
      <c r="AX310" s="128">
        <v>305</v>
      </c>
      <c r="AY310" s="134" t="s">
        <v>5</v>
      </c>
      <c r="AZ310" s="135">
        <v>300</v>
      </c>
      <c r="BA310" s="136">
        <v>310</v>
      </c>
      <c r="BB310" s="128">
        <v>305</v>
      </c>
      <c r="BC310" s="134">
        <v>10</v>
      </c>
      <c r="BD310" s="135">
        <v>255</v>
      </c>
      <c r="BE310" s="136">
        <v>265</v>
      </c>
      <c r="BF310" s="128">
        <v>260</v>
      </c>
      <c r="BG310" s="134" t="s">
        <v>5</v>
      </c>
      <c r="BH310" s="135">
        <v>330</v>
      </c>
      <c r="BI310" s="136">
        <v>340</v>
      </c>
      <c r="BJ310" s="128">
        <v>335</v>
      </c>
      <c r="BK310" s="134">
        <v>10</v>
      </c>
      <c r="BL310" s="135">
        <v>280</v>
      </c>
      <c r="BM310" s="136">
        <v>290</v>
      </c>
      <c r="BN310" s="128">
        <v>285</v>
      </c>
      <c r="BO310" s="134">
        <v>5</v>
      </c>
      <c r="BP310" s="135">
        <v>340</v>
      </c>
      <c r="BQ310" s="136">
        <v>350</v>
      </c>
      <c r="BR310" s="128">
        <v>345</v>
      </c>
      <c r="BS310" s="134">
        <v>10</v>
      </c>
      <c r="BT310" s="135">
        <v>295</v>
      </c>
      <c r="BU310" s="136">
        <v>305</v>
      </c>
      <c r="BV310" s="128">
        <v>300</v>
      </c>
      <c r="BW310" s="134" t="s">
        <v>5</v>
      </c>
      <c r="BX310" s="135">
        <v>315</v>
      </c>
      <c r="BY310" s="136">
        <v>325</v>
      </c>
      <c r="BZ310" s="128">
        <v>320</v>
      </c>
      <c r="CA310" s="134">
        <v>5</v>
      </c>
      <c r="CB310" s="135">
        <v>470</v>
      </c>
      <c r="CC310" s="136">
        <v>480</v>
      </c>
      <c r="CD310" s="128">
        <v>475</v>
      </c>
      <c r="CE310" s="134" t="s">
        <v>5</v>
      </c>
      <c r="CF310" s="135">
        <v>310</v>
      </c>
      <c r="CG310" s="136">
        <v>320</v>
      </c>
      <c r="CH310" s="128">
        <v>315</v>
      </c>
      <c r="CI310" s="134">
        <v>10</v>
      </c>
      <c r="CJ310" s="135">
        <v>265</v>
      </c>
      <c r="CK310" s="136">
        <v>275</v>
      </c>
      <c r="CL310" s="128">
        <v>270</v>
      </c>
      <c r="CM310" s="134" t="s">
        <v>5</v>
      </c>
      <c r="CN310" s="135">
        <v>290</v>
      </c>
      <c r="CO310" s="136">
        <v>300</v>
      </c>
      <c r="CP310" s="128">
        <v>295</v>
      </c>
      <c r="CQ310" s="134">
        <v>5</v>
      </c>
      <c r="CR310" s="135">
        <v>440</v>
      </c>
      <c r="CS310" s="136">
        <v>450</v>
      </c>
      <c r="CT310" s="128">
        <v>445</v>
      </c>
      <c r="CU310" s="134" t="s">
        <v>5</v>
      </c>
      <c r="CV310" s="135">
        <v>345</v>
      </c>
      <c r="CW310" s="136">
        <v>355</v>
      </c>
      <c r="CX310" s="128">
        <v>350</v>
      </c>
      <c r="CY310" s="134">
        <v>10</v>
      </c>
      <c r="CZ310" s="135">
        <v>300</v>
      </c>
      <c r="DA310" s="136">
        <v>310</v>
      </c>
      <c r="DB310" s="128">
        <v>305</v>
      </c>
      <c r="DC310" s="134" t="s">
        <v>5</v>
      </c>
      <c r="DD310" s="135">
        <v>320</v>
      </c>
      <c r="DE310" s="136">
        <v>330</v>
      </c>
      <c r="DF310" s="128">
        <v>325</v>
      </c>
      <c r="DG310" s="134">
        <v>5</v>
      </c>
      <c r="DH310" s="135">
        <v>455</v>
      </c>
      <c r="DI310" s="136">
        <v>465</v>
      </c>
      <c r="DJ310" s="128">
        <v>460</v>
      </c>
      <c r="DK310" s="134" t="s">
        <v>5</v>
      </c>
      <c r="DL310" s="135">
        <v>320</v>
      </c>
      <c r="DM310" s="136">
        <v>330</v>
      </c>
      <c r="DN310" s="128">
        <v>325</v>
      </c>
      <c r="DO310" s="134">
        <v>10</v>
      </c>
      <c r="DP310" s="135">
        <v>275</v>
      </c>
      <c r="DQ310" s="136">
        <v>285</v>
      </c>
      <c r="DR310" s="128">
        <v>280</v>
      </c>
      <c r="DS310" s="134" t="s">
        <v>5</v>
      </c>
      <c r="DT310" s="135">
        <v>300</v>
      </c>
      <c r="DU310" s="136">
        <v>310</v>
      </c>
      <c r="DV310" s="128">
        <v>305</v>
      </c>
      <c r="DW310" s="134">
        <v>5</v>
      </c>
      <c r="DX310" s="135">
        <v>465</v>
      </c>
      <c r="DY310" s="136">
        <v>475</v>
      </c>
      <c r="DZ310" s="128">
        <v>470</v>
      </c>
      <c r="EA310" s="134" t="s">
        <v>5</v>
      </c>
      <c r="EB310" s="135">
        <v>310</v>
      </c>
      <c r="EC310" s="136">
        <v>320</v>
      </c>
      <c r="ED310" s="128">
        <v>315</v>
      </c>
      <c r="EE310" s="134">
        <v>10</v>
      </c>
      <c r="EF310" s="135">
        <v>265</v>
      </c>
      <c r="EG310" s="136">
        <v>275</v>
      </c>
      <c r="EH310" s="128">
        <v>270</v>
      </c>
      <c r="EI310" s="134" t="s">
        <v>5</v>
      </c>
      <c r="EJ310" s="135">
        <v>290</v>
      </c>
      <c r="EK310" s="136">
        <v>300</v>
      </c>
      <c r="EL310" s="128">
        <v>295</v>
      </c>
      <c r="EM310" s="134">
        <v>5</v>
      </c>
      <c r="EN310" s="135">
        <v>420</v>
      </c>
      <c r="EO310" s="136">
        <v>430</v>
      </c>
      <c r="EP310" s="128">
        <v>425</v>
      </c>
      <c r="EQ310" s="134" t="s">
        <v>5</v>
      </c>
      <c r="ER310" s="135">
        <v>275</v>
      </c>
      <c r="ES310" s="136">
        <v>285</v>
      </c>
      <c r="ET310" s="128">
        <v>280</v>
      </c>
      <c r="EU310" s="134">
        <v>5</v>
      </c>
      <c r="EV310" s="135">
        <v>245</v>
      </c>
      <c r="EW310" s="136">
        <v>255</v>
      </c>
      <c r="EX310" s="128">
        <v>250</v>
      </c>
      <c r="EY310" s="134">
        <v>5</v>
      </c>
      <c r="EZ310" s="135">
        <v>260</v>
      </c>
      <c r="FA310" s="136">
        <v>270</v>
      </c>
      <c r="FB310" s="128">
        <v>265</v>
      </c>
      <c r="FC310" s="134">
        <v>5</v>
      </c>
      <c r="FD310" s="135">
        <v>495</v>
      </c>
      <c r="FE310" s="136">
        <v>505</v>
      </c>
      <c r="FF310" s="128">
        <v>500</v>
      </c>
      <c r="FG310" s="134" t="s">
        <v>5</v>
      </c>
      <c r="FH310" s="135">
        <v>325</v>
      </c>
      <c r="FI310" s="136">
        <v>335</v>
      </c>
      <c r="FJ310" s="128">
        <v>330</v>
      </c>
      <c r="FK310" s="134">
        <v>5</v>
      </c>
      <c r="FL310" s="135">
        <v>295</v>
      </c>
      <c r="FM310" s="136">
        <v>305</v>
      </c>
      <c r="FN310" s="128">
        <v>300</v>
      </c>
      <c r="FO310" s="134">
        <v>5</v>
      </c>
      <c r="FP310" s="135">
        <v>310</v>
      </c>
      <c r="FQ310" s="136">
        <v>320</v>
      </c>
      <c r="FR310" s="128">
        <v>315</v>
      </c>
      <c r="FS310" s="134">
        <v>5</v>
      </c>
      <c r="FT310" s="135">
        <v>235</v>
      </c>
      <c r="FU310" s="136">
        <v>245</v>
      </c>
      <c r="FV310" s="95">
        <v>240</v>
      </c>
      <c r="FW310" s="134">
        <v>-60</v>
      </c>
      <c r="FX310" s="135">
        <v>385</v>
      </c>
      <c r="FY310" s="136">
        <v>395</v>
      </c>
      <c r="FZ310" s="128">
        <v>390</v>
      </c>
      <c r="GA310" s="134">
        <v>5</v>
      </c>
      <c r="GB310" s="135">
        <v>345</v>
      </c>
      <c r="GC310" s="136">
        <v>355</v>
      </c>
      <c r="GD310" s="128">
        <v>350</v>
      </c>
      <c r="GE310" s="134">
        <v>10</v>
      </c>
      <c r="GF310" s="135">
        <v>310</v>
      </c>
      <c r="GG310" s="136">
        <v>320</v>
      </c>
      <c r="GH310" s="128">
        <v>315</v>
      </c>
      <c r="GI310" s="134" t="s">
        <v>5</v>
      </c>
      <c r="GJ310" s="135">
        <v>330</v>
      </c>
      <c r="GK310" s="136">
        <v>340</v>
      </c>
      <c r="GL310" s="128">
        <v>335</v>
      </c>
      <c r="GM310" s="134">
        <v>5</v>
      </c>
      <c r="GN310" s="135">
        <v>495</v>
      </c>
      <c r="GO310" s="136">
        <v>505</v>
      </c>
      <c r="GP310" s="128">
        <v>500</v>
      </c>
      <c r="GQ310" s="134" t="s">
        <v>5</v>
      </c>
      <c r="GR310" s="93"/>
      <c r="GS310" s="93">
        <v>10</v>
      </c>
    </row>
    <row r="311" spans="1:201" ht="15.75" x14ac:dyDescent="0.25">
      <c r="A311">
        <v>10</v>
      </c>
      <c r="B311">
        <v>2015</v>
      </c>
      <c r="C311" s="87">
        <v>42300</v>
      </c>
      <c r="D311" s="149">
        <v>350</v>
      </c>
      <c r="E311" s="136">
        <v>360</v>
      </c>
      <c r="F311" s="128">
        <v>355</v>
      </c>
      <c r="G311" s="134" t="s">
        <v>5</v>
      </c>
      <c r="H311" s="135">
        <v>410</v>
      </c>
      <c r="I311" s="136">
        <v>420</v>
      </c>
      <c r="J311" s="128">
        <v>415</v>
      </c>
      <c r="K311" s="134" t="s">
        <v>5</v>
      </c>
      <c r="L311" s="135">
        <v>360</v>
      </c>
      <c r="M311" s="136">
        <v>370</v>
      </c>
      <c r="N311" s="128">
        <v>365</v>
      </c>
      <c r="O311" s="134" t="s">
        <v>5</v>
      </c>
      <c r="P311" s="135">
        <v>330</v>
      </c>
      <c r="Q311" s="136">
        <v>340</v>
      </c>
      <c r="R311" s="128">
        <v>335</v>
      </c>
      <c r="S311" s="134">
        <v>5</v>
      </c>
      <c r="T311" s="135">
        <v>295</v>
      </c>
      <c r="U311" s="136">
        <v>305</v>
      </c>
      <c r="V311" s="128">
        <v>300</v>
      </c>
      <c r="W311" s="134">
        <v>-5</v>
      </c>
      <c r="X311" s="135">
        <v>260</v>
      </c>
      <c r="Y311" s="136">
        <v>270</v>
      </c>
      <c r="Z311" s="128">
        <v>265</v>
      </c>
      <c r="AA311" s="134" t="s">
        <v>5</v>
      </c>
      <c r="AB311" s="135">
        <v>325</v>
      </c>
      <c r="AC311" s="136">
        <v>335</v>
      </c>
      <c r="AD311" s="128">
        <v>330</v>
      </c>
      <c r="AE311" s="134" t="s">
        <v>5</v>
      </c>
      <c r="AF311" s="135">
        <v>280</v>
      </c>
      <c r="AG311" s="136">
        <v>290</v>
      </c>
      <c r="AH311" s="128">
        <v>285</v>
      </c>
      <c r="AI311" s="134" t="s">
        <v>5</v>
      </c>
      <c r="AJ311" s="135">
        <v>320</v>
      </c>
      <c r="AK311" s="136">
        <v>330</v>
      </c>
      <c r="AL311" s="128">
        <v>325</v>
      </c>
      <c r="AM311" s="134">
        <v>-10</v>
      </c>
      <c r="AN311" s="135">
        <v>290</v>
      </c>
      <c r="AO311" s="136">
        <v>300</v>
      </c>
      <c r="AP311" s="128">
        <v>295</v>
      </c>
      <c r="AQ311" s="134">
        <v>-5</v>
      </c>
      <c r="AR311" s="135">
        <v>350</v>
      </c>
      <c r="AS311" s="136">
        <v>360</v>
      </c>
      <c r="AT311" s="128">
        <v>355</v>
      </c>
      <c r="AU311" s="134" t="s">
        <v>5</v>
      </c>
      <c r="AV311" s="135">
        <v>300</v>
      </c>
      <c r="AW311" s="136">
        <v>310</v>
      </c>
      <c r="AX311" s="128">
        <v>305</v>
      </c>
      <c r="AY311" s="134" t="s">
        <v>5</v>
      </c>
      <c r="AZ311" s="135">
        <v>300</v>
      </c>
      <c r="BA311" s="136">
        <v>310</v>
      </c>
      <c r="BB311" s="128">
        <v>305</v>
      </c>
      <c r="BC311" s="134" t="s">
        <v>5</v>
      </c>
      <c r="BD311" s="135">
        <v>255</v>
      </c>
      <c r="BE311" s="136">
        <v>265</v>
      </c>
      <c r="BF311" s="128">
        <v>260</v>
      </c>
      <c r="BG311" s="134" t="s">
        <v>5</v>
      </c>
      <c r="BH311" s="135">
        <v>330</v>
      </c>
      <c r="BI311" s="136">
        <v>340</v>
      </c>
      <c r="BJ311" s="128">
        <v>335</v>
      </c>
      <c r="BK311" s="134" t="s">
        <v>5</v>
      </c>
      <c r="BL311" s="135">
        <v>280</v>
      </c>
      <c r="BM311" s="136">
        <v>290</v>
      </c>
      <c r="BN311" s="128">
        <v>285</v>
      </c>
      <c r="BO311" s="134" t="s">
        <v>5</v>
      </c>
      <c r="BP311" s="135">
        <v>340</v>
      </c>
      <c r="BQ311" s="136">
        <v>350</v>
      </c>
      <c r="BR311" s="128">
        <v>345</v>
      </c>
      <c r="BS311" s="134" t="s">
        <v>5</v>
      </c>
      <c r="BT311" s="135">
        <v>295</v>
      </c>
      <c r="BU311" s="136">
        <v>305</v>
      </c>
      <c r="BV311" s="128">
        <v>300</v>
      </c>
      <c r="BW311" s="134" t="s">
        <v>5</v>
      </c>
      <c r="BX311" s="135">
        <v>315</v>
      </c>
      <c r="BY311" s="136">
        <v>325</v>
      </c>
      <c r="BZ311" s="128">
        <v>320</v>
      </c>
      <c r="CA311" s="134" t="s">
        <v>5</v>
      </c>
      <c r="CB311" s="135">
        <v>470</v>
      </c>
      <c r="CC311" s="136">
        <v>480</v>
      </c>
      <c r="CD311" s="128">
        <v>475</v>
      </c>
      <c r="CE311" s="134" t="s">
        <v>5</v>
      </c>
      <c r="CF311" s="135">
        <v>315</v>
      </c>
      <c r="CG311" s="136">
        <v>325</v>
      </c>
      <c r="CH311" s="128">
        <v>320</v>
      </c>
      <c r="CI311" s="134">
        <v>5</v>
      </c>
      <c r="CJ311" s="135">
        <v>265</v>
      </c>
      <c r="CK311" s="136">
        <v>275</v>
      </c>
      <c r="CL311" s="128">
        <v>270</v>
      </c>
      <c r="CM311" s="134" t="s">
        <v>5</v>
      </c>
      <c r="CN311" s="135">
        <v>290</v>
      </c>
      <c r="CO311" s="136">
        <v>300</v>
      </c>
      <c r="CP311" s="128">
        <v>295</v>
      </c>
      <c r="CQ311" s="134" t="s">
        <v>5</v>
      </c>
      <c r="CR311" s="135">
        <v>440</v>
      </c>
      <c r="CS311" s="136">
        <v>450</v>
      </c>
      <c r="CT311" s="128">
        <v>445</v>
      </c>
      <c r="CU311" s="134" t="s">
        <v>5</v>
      </c>
      <c r="CV311" s="135">
        <v>350</v>
      </c>
      <c r="CW311" s="136">
        <v>360</v>
      </c>
      <c r="CX311" s="128">
        <v>355</v>
      </c>
      <c r="CY311" s="134">
        <v>5</v>
      </c>
      <c r="CZ311" s="135">
        <v>300</v>
      </c>
      <c r="DA311" s="136">
        <v>310</v>
      </c>
      <c r="DB311" s="128">
        <v>305</v>
      </c>
      <c r="DC311" s="134" t="s">
        <v>5</v>
      </c>
      <c r="DD311" s="135">
        <v>325</v>
      </c>
      <c r="DE311" s="136">
        <v>335</v>
      </c>
      <c r="DF311" s="128">
        <v>330</v>
      </c>
      <c r="DG311" s="134">
        <v>5</v>
      </c>
      <c r="DH311" s="135">
        <v>455</v>
      </c>
      <c r="DI311" s="136">
        <v>465</v>
      </c>
      <c r="DJ311" s="128">
        <v>460</v>
      </c>
      <c r="DK311" s="134" t="s">
        <v>5</v>
      </c>
      <c r="DL311" s="135">
        <v>325</v>
      </c>
      <c r="DM311" s="136">
        <v>335</v>
      </c>
      <c r="DN311" s="128">
        <v>330</v>
      </c>
      <c r="DO311" s="134">
        <v>5</v>
      </c>
      <c r="DP311" s="135">
        <v>275</v>
      </c>
      <c r="DQ311" s="136">
        <v>285</v>
      </c>
      <c r="DR311" s="128">
        <v>280</v>
      </c>
      <c r="DS311" s="134" t="s">
        <v>5</v>
      </c>
      <c r="DT311" s="135">
        <v>300</v>
      </c>
      <c r="DU311" s="136">
        <v>310</v>
      </c>
      <c r="DV311" s="128">
        <v>305</v>
      </c>
      <c r="DW311" s="134" t="s">
        <v>5</v>
      </c>
      <c r="DX311" s="135">
        <v>465</v>
      </c>
      <c r="DY311" s="136">
        <v>475</v>
      </c>
      <c r="DZ311" s="128">
        <v>470</v>
      </c>
      <c r="EA311" s="134" t="s">
        <v>5</v>
      </c>
      <c r="EB311" s="135">
        <v>315</v>
      </c>
      <c r="EC311" s="136">
        <v>325</v>
      </c>
      <c r="ED311" s="128">
        <v>320</v>
      </c>
      <c r="EE311" s="134">
        <v>5</v>
      </c>
      <c r="EF311" s="135">
        <v>265</v>
      </c>
      <c r="EG311" s="136">
        <v>275</v>
      </c>
      <c r="EH311" s="128">
        <v>270</v>
      </c>
      <c r="EI311" s="134" t="s">
        <v>5</v>
      </c>
      <c r="EJ311" s="135">
        <v>290</v>
      </c>
      <c r="EK311" s="136">
        <v>300</v>
      </c>
      <c r="EL311" s="128">
        <v>295</v>
      </c>
      <c r="EM311" s="134" t="s">
        <v>5</v>
      </c>
      <c r="EN311" s="135">
        <v>420</v>
      </c>
      <c r="EO311" s="136">
        <v>430</v>
      </c>
      <c r="EP311" s="128">
        <v>425</v>
      </c>
      <c r="EQ311" s="134" t="s">
        <v>5</v>
      </c>
      <c r="ER311" s="135">
        <v>280</v>
      </c>
      <c r="ES311" s="136">
        <v>290</v>
      </c>
      <c r="ET311" s="128">
        <v>285</v>
      </c>
      <c r="EU311" s="134">
        <v>5</v>
      </c>
      <c r="EV311" s="135">
        <v>245</v>
      </c>
      <c r="EW311" s="136">
        <v>255</v>
      </c>
      <c r="EX311" s="128">
        <v>250</v>
      </c>
      <c r="EY311" s="134" t="s">
        <v>5</v>
      </c>
      <c r="EZ311" s="135">
        <v>265</v>
      </c>
      <c r="FA311" s="136">
        <v>275</v>
      </c>
      <c r="FB311" s="128">
        <v>270</v>
      </c>
      <c r="FC311" s="134">
        <v>5</v>
      </c>
      <c r="FD311" s="135">
        <v>495</v>
      </c>
      <c r="FE311" s="136">
        <v>505</v>
      </c>
      <c r="FF311" s="128">
        <v>500</v>
      </c>
      <c r="FG311" s="134" t="s">
        <v>5</v>
      </c>
      <c r="FH311" s="135">
        <v>325</v>
      </c>
      <c r="FI311" s="136">
        <v>335</v>
      </c>
      <c r="FJ311" s="128">
        <v>330</v>
      </c>
      <c r="FK311" s="134" t="s">
        <v>5</v>
      </c>
      <c r="FL311" s="135">
        <v>295</v>
      </c>
      <c r="FM311" s="136">
        <v>305</v>
      </c>
      <c r="FN311" s="128">
        <v>300</v>
      </c>
      <c r="FO311" s="134" t="s">
        <v>5</v>
      </c>
      <c r="FP311" s="135">
        <v>310</v>
      </c>
      <c r="FQ311" s="136">
        <v>320</v>
      </c>
      <c r="FR311" s="128">
        <v>315</v>
      </c>
      <c r="FS311" s="134" t="s">
        <v>5</v>
      </c>
      <c r="FT311" s="135">
        <v>250</v>
      </c>
      <c r="FU311" s="136">
        <v>260</v>
      </c>
      <c r="FV311" s="95">
        <v>255</v>
      </c>
      <c r="FW311" s="134">
        <v>15</v>
      </c>
      <c r="FX311" s="135">
        <v>385</v>
      </c>
      <c r="FY311" s="136">
        <v>395</v>
      </c>
      <c r="FZ311" s="128">
        <v>390</v>
      </c>
      <c r="GA311" s="134" t="s">
        <v>5</v>
      </c>
      <c r="GB311" s="135">
        <v>350</v>
      </c>
      <c r="GC311" s="136">
        <v>360</v>
      </c>
      <c r="GD311" s="128">
        <v>355</v>
      </c>
      <c r="GE311" s="134">
        <v>5</v>
      </c>
      <c r="GF311" s="135">
        <v>310</v>
      </c>
      <c r="GG311" s="136">
        <v>320</v>
      </c>
      <c r="GH311" s="128">
        <v>315</v>
      </c>
      <c r="GI311" s="134" t="s">
        <v>5</v>
      </c>
      <c r="GJ311" s="135">
        <v>330</v>
      </c>
      <c r="GK311" s="136">
        <v>340</v>
      </c>
      <c r="GL311" s="128">
        <v>335</v>
      </c>
      <c r="GM311" s="134" t="s">
        <v>5</v>
      </c>
      <c r="GN311" s="135">
        <v>495</v>
      </c>
      <c r="GO311" s="136">
        <v>505</v>
      </c>
      <c r="GP311" s="128">
        <v>500</v>
      </c>
      <c r="GQ311" s="134" t="s">
        <v>5</v>
      </c>
      <c r="GR311" s="93"/>
      <c r="GS311" s="93">
        <v>10</v>
      </c>
    </row>
    <row r="312" spans="1:201" ht="15.75" x14ac:dyDescent="0.25">
      <c r="A312">
        <v>10</v>
      </c>
      <c r="B312">
        <v>2015</v>
      </c>
      <c r="C312" s="87">
        <v>42307</v>
      </c>
      <c r="D312" s="149">
        <v>350</v>
      </c>
      <c r="E312" s="136">
        <v>360</v>
      </c>
      <c r="F312" s="128">
        <v>355</v>
      </c>
      <c r="G312" s="134" t="s">
        <v>5</v>
      </c>
      <c r="H312" s="135">
        <v>410</v>
      </c>
      <c r="I312" s="136">
        <v>420</v>
      </c>
      <c r="J312" s="128">
        <v>415</v>
      </c>
      <c r="K312" s="134" t="s">
        <v>5</v>
      </c>
      <c r="L312" s="135">
        <v>360</v>
      </c>
      <c r="M312" s="136">
        <v>370</v>
      </c>
      <c r="N312" s="128">
        <v>365</v>
      </c>
      <c r="O312" s="134" t="s">
        <v>5</v>
      </c>
      <c r="P312" s="135">
        <v>320</v>
      </c>
      <c r="Q312" s="136">
        <v>330</v>
      </c>
      <c r="R312" s="128">
        <v>325</v>
      </c>
      <c r="S312" s="134">
        <v>-10</v>
      </c>
      <c r="T312" s="135">
        <v>290</v>
      </c>
      <c r="U312" s="136">
        <v>300</v>
      </c>
      <c r="V312" s="128">
        <v>295</v>
      </c>
      <c r="W312" s="134">
        <v>-5</v>
      </c>
      <c r="X312" s="135">
        <v>260</v>
      </c>
      <c r="Y312" s="136">
        <v>270</v>
      </c>
      <c r="Z312" s="128">
        <v>265</v>
      </c>
      <c r="AA312" s="134" t="s">
        <v>5</v>
      </c>
      <c r="AB312" s="135">
        <v>310</v>
      </c>
      <c r="AC312" s="136">
        <v>320</v>
      </c>
      <c r="AD312" s="128">
        <v>315</v>
      </c>
      <c r="AE312" s="134">
        <v>-15</v>
      </c>
      <c r="AF312" s="135">
        <v>280</v>
      </c>
      <c r="AG312" s="136">
        <v>290</v>
      </c>
      <c r="AH312" s="128">
        <v>285</v>
      </c>
      <c r="AI312" s="134" t="s">
        <v>5</v>
      </c>
      <c r="AJ312" s="135">
        <v>320</v>
      </c>
      <c r="AK312" s="136">
        <v>330</v>
      </c>
      <c r="AL312" s="128">
        <v>325</v>
      </c>
      <c r="AM312" s="134" t="s">
        <v>5</v>
      </c>
      <c r="AN312" s="135">
        <v>290</v>
      </c>
      <c r="AO312" s="136">
        <v>300</v>
      </c>
      <c r="AP312" s="128">
        <v>295</v>
      </c>
      <c r="AQ312" s="134" t="s">
        <v>5</v>
      </c>
      <c r="AR312" s="135">
        <v>345</v>
      </c>
      <c r="AS312" s="136">
        <v>355</v>
      </c>
      <c r="AT312" s="128">
        <v>350</v>
      </c>
      <c r="AU312" s="134">
        <v>-5</v>
      </c>
      <c r="AV312" s="135">
        <v>295</v>
      </c>
      <c r="AW312" s="136">
        <v>305</v>
      </c>
      <c r="AX312" s="128">
        <v>300</v>
      </c>
      <c r="AY312" s="134">
        <v>-5</v>
      </c>
      <c r="AZ312" s="135">
        <v>290</v>
      </c>
      <c r="BA312" s="136">
        <v>300</v>
      </c>
      <c r="BB312" s="128">
        <v>295</v>
      </c>
      <c r="BC312" s="134">
        <v>-10</v>
      </c>
      <c r="BD312" s="135">
        <v>250</v>
      </c>
      <c r="BE312" s="136">
        <v>260</v>
      </c>
      <c r="BF312" s="128">
        <v>255</v>
      </c>
      <c r="BG312" s="134">
        <v>-5</v>
      </c>
      <c r="BH312" s="135">
        <v>320</v>
      </c>
      <c r="BI312" s="136">
        <v>330</v>
      </c>
      <c r="BJ312" s="128">
        <v>325</v>
      </c>
      <c r="BK312" s="134">
        <v>-10</v>
      </c>
      <c r="BL312" s="135">
        <v>270</v>
      </c>
      <c r="BM312" s="136">
        <v>280</v>
      </c>
      <c r="BN312" s="128">
        <v>275</v>
      </c>
      <c r="BO312" s="134">
        <v>-10</v>
      </c>
      <c r="BP312" s="135">
        <v>330</v>
      </c>
      <c r="BQ312" s="136">
        <v>340</v>
      </c>
      <c r="BR312" s="128">
        <v>335</v>
      </c>
      <c r="BS312" s="134">
        <v>-10</v>
      </c>
      <c r="BT312" s="135">
        <v>290</v>
      </c>
      <c r="BU312" s="136">
        <v>300</v>
      </c>
      <c r="BV312" s="128">
        <v>295</v>
      </c>
      <c r="BW312" s="134">
        <v>-5</v>
      </c>
      <c r="BX312" s="135">
        <v>310</v>
      </c>
      <c r="BY312" s="136">
        <v>320</v>
      </c>
      <c r="BZ312" s="128">
        <v>315</v>
      </c>
      <c r="CA312" s="134">
        <v>-5</v>
      </c>
      <c r="CB312" s="135">
        <v>470</v>
      </c>
      <c r="CC312" s="136">
        <v>480</v>
      </c>
      <c r="CD312" s="128">
        <v>475</v>
      </c>
      <c r="CE312" s="134" t="s">
        <v>5</v>
      </c>
      <c r="CF312" s="135">
        <v>305</v>
      </c>
      <c r="CG312" s="136">
        <v>315</v>
      </c>
      <c r="CH312" s="128">
        <v>310</v>
      </c>
      <c r="CI312" s="134">
        <v>-10</v>
      </c>
      <c r="CJ312" s="135">
        <v>265</v>
      </c>
      <c r="CK312" s="136">
        <v>275</v>
      </c>
      <c r="CL312" s="128">
        <v>270</v>
      </c>
      <c r="CM312" s="134" t="s">
        <v>5</v>
      </c>
      <c r="CN312" s="135">
        <v>285</v>
      </c>
      <c r="CO312" s="136">
        <v>295</v>
      </c>
      <c r="CP312" s="128">
        <v>290</v>
      </c>
      <c r="CQ312" s="134">
        <v>-5</v>
      </c>
      <c r="CR312" s="135">
        <v>440</v>
      </c>
      <c r="CS312" s="136">
        <v>450</v>
      </c>
      <c r="CT312" s="128">
        <v>445</v>
      </c>
      <c r="CU312" s="134" t="s">
        <v>5</v>
      </c>
      <c r="CV312" s="135">
        <v>340</v>
      </c>
      <c r="CW312" s="136">
        <v>350</v>
      </c>
      <c r="CX312" s="128">
        <v>345</v>
      </c>
      <c r="CY312" s="134">
        <v>-10</v>
      </c>
      <c r="CZ312" s="135">
        <v>300</v>
      </c>
      <c r="DA312" s="136">
        <v>310</v>
      </c>
      <c r="DB312" s="128">
        <v>305</v>
      </c>
      <c r="DC312" s="134" t="s">
        <v>5</v>
      </c>
      <c r="DD312" s="135">
        <v>320</v>
      </c>
      <c r="DE312" s="136">
        <v>330</v>
      </c>
      <c r="DF312" s="128">
        <v>325</v>
      </c>
      <c r="DG312" s="134">
        <v>-5</v>
      </c>
      <c r="DH312" s="135">
        <v>455</v>
      </c>
      <c r="DI312" s="136">
        <v>465</v>
      </c>
      <c r="DJ312" s="128">
        <v>460</v>
      </c>
      <c r="DK312" s="134" t="s">
        <v>5</v>
      </c>
      <c r="DL312" s="135">
        <v>315</v>
      </c>
      <c r="DM312" s="136">
        <v>325</v>
      </c>
      <c r="DN312" s="128">
        <v>320</v>
      </c>
      <c r="DO312" s="134">
        <v>-10</v>
      </c>
      <c r="DP312" s="135">
        <v>275</v>
      </c>
      <c r="DQ312" s="136">
        <v>285</v>
      </c>
      <c r="DR312" s="128">
        <v>280</v>
      </c>
      <c r="DS312" s="134" t="s">
        <v>5</v>
      </c>
      <c r="DT312" s="135">
        <v>295</v>
      </c>
      <c r="DU312" s="136">
        <v>305</v>
      </c>
      <c r="DV312" s="128">
        <v>300</v>
      </c>
      <c r="DW312" s="134">
        <v>-5</v>
      </c>
      <c r="DX312" s="135">
        <v>465</v>
      </c>
      <c r="DY312" s="136">
        <v>475</v>
      </c>
      <c r="DZ312" s="128">
        <v>470</v>
      </c>
      <c r="EA312" s="134" t="s">
        <v>5</v>
      </c>
      <c r="EB312" s="135">
        <v>305</v>
      </c>
      <c r="EC312" s="136">
        <v>315</v>
      </c>
      <c r="ED312" s="128">
        <v>310</v>
      </c>
      <c r="EE312" s="134">
        <v>-10</v>
      </c>
      <c r="EF312" s="135">
        <v>265</v>
      </c>
      <c r="EG312" s="136">
        <v>275</v>
      </c>
      <c r="EH312" s="128">
        <v>270</v>
      </c>
      <c r="EI312" s="134" t="s">
        <v>5</v>
      </c>
      <c r="EJ312" s="135">
        <v>285</v>
      </c>
      <c r="EK312" s="136">
        <v>295</v>
      </c>
      <c r="EL312" s="128">
        <v>290</v>
      </c>
      <c r="EM312" s="134">
        <v>-5</v>
      </c>
      <c r="EN312" s="135">
        <v>420</v>
      </c>
      <c r="EO312" s="136">
        <v>430</v>
      </c>
      <c r="EP312" s="128">
        <v>425</v>
      </c>
      <c r="EQ312" s="134" t="s">
        <v>5</v>
      </c>
      <c r="ER312" s="135">
        <v>300</v>
      </c>
      <c r="ES312" s="136">
        <v>310</v>
      </c>
      <c r="ET312" s="128">
        <v>305</v>
      </c>
      <c r="EU312" s="134">
        <v>20</v>
      </c>
      <c r="EV312" s="135">
        <v>245</v>
      </c>
      <c r="EW312" s="136">
        <v>255</v>
      </c>
      <c r="EX312" s="128">
        <v>250</v>
      </c>
      <c r="EY312" s="134" t="s">
        <v>5</v>
      </c>
      <c r="EZ312" s="135">
        <v>275</v>
      </c>
      <c r="FA312" s="136">
        <v>285</v>
      </c>
      <c r="FB312" s="128">
        <v>280</v>
      </c>
      <c r="FC312" s="134">
        <v>10</v>
      </c>
      <c r="FD312" s="135">
        <v>495</v>
      </c>
      <c r="FE312" s="136">
        <v>505</v>
      </c>
      <c r="FF312" s="128">
        <v>500</v>
      </c>
      <c r="FG312" s="134" t="s">
        <v>5</v>
      </c>
      <c r="FH312" s="135">
        <v>325</v>
      </c>
      <c r="FI312" s="136">
        <v>335</v>
      </c>
      <c r="FJ312" s="128">
        <v>330</v>
      </c>
      <c r="FK312" s="134" t="s">
        <v>5</v>
      </c>
      <c r="FL312" s="135">
        <v>295</v>
      </c>
      <c r="FM312" s="136">
        <v>305</v>
      </c>
      <c r="FN312" s="128">
        <v>300</v>
      </c>
      <c r="FO312" s="134" t="s">
        <v>5</v>
      </c>
      <c r="FP312" s="135">
        <v>310</v>
      </c>
      <c r="FQ312" s="136">
        <v>320</v>
      </c>
      <c r="FR312" s="128">
        <v>315</v>
      </c>
      <c r="FS312" s="134" t="s">
        <v>5</v>
      </c>
      <c r="FT312" s="135">
        <v>305</v>
      </c>
      <c r="FU312" s="136">
        <v>315</v>
      </c>
      <c r="FV312" s="95">
        <v>310</v>
      </c>
      <c r="FW312" s="134">
        <v>55</v>
      </c>
      <c r="FX312" s="135">
        <v>385</v>
      </c>
      <c r="FY312" s="136">
        <v>395</v>
      </c>
      <c r="FZ312" s="128">
        <v>390</v>
      </c>
      <c r="GA312" s="134" t="s">
        <v>5</v>
      </c>
      <c r="GB312" s="135">
        <v>340</v>
      </c>
      <c r="GC312" s="136">
        <v>350</v>
      </c>
      <c r="GD312" s="128">
        <v>345</v>
      </c>
      <c r="GE312" s="134">
        <v>-10</v>
      </c>
      <c r="GF312" s="135">
        <v>310</v>
      </c>
      <c r="GG312" s="136">
        <v>320</v>
      </c>
      <c r="GH312" s="128">
        <v>315</v>
      </c>
      <c r="GI312" s="134" t="s">
        <v>5</v>
      </c>
      <c r="GJ312" s="135">
        <v>325</v>
      </c>
      <c r="GK312" s="136">
        <v>335</v>
      </c>
      <c r="GL312" s="128">
        <v>330</v>
      </c>
      <c r="GM312" s="134">
        <v>-5</v>
      </c>
      <c r="GN312" s="135">
        <v>495</v>
      </c>
      <c r="GO312" s="136">
        <v>505</v>
      </c>
      <c r="GP312" s="128">
        <v>500</v>
      </c>
      <c r="GQ312" s="134" t="s">
        <v>5</v>
      </c>
      <c r="GR312" s="93"/>
      <c r="GS312" s="93">
        <v>10</v>
      </c>
    </row>
    <row r="313" spans="1:201" ht="15.75" x14ac:dyDescent="0.25">
      <c r="A313">
        <v>11</v>
      </c>
      <c r="B313">
        <v>2015</v>
      </c>
      <c r="C313" s="87">
        <v>42314</v>
      </c>
      <c r="D313" s="149">
        <v>355</v>
      </c>
      <c r="E313" s="136">
        <v>365</v>
      </c>
      <c r="F313" s="128">
        <v>360</v>
      </c>
      <c r="G313" s="134">
        <v>5</v>
      </c>
      <c r="H313" s="135">
        <v>410</v>
      </c>
      <c r="I313" s="136">
        <v>420</v>
      </c>
      <c r="J313" s="128">
        <v>415</v>
      </c>
      <c r="K313" s="134" t="s">
        <v>5</v>
      </c>
      <c r="L313" s="135">
        <v>370</v>
      </c>
      <c r="M313" s="136">
        <v>380</v>
      </c>
      <c r="N313" s="128">
        <v>375</v>
      </c>
      <c r="O313" s="134">
        <v>10</v>
      </c>
      <c r="P313" s="135">
        <v>320</v>
      </c>
      <c r="Q313" s="136">
        <v>330</v>
      </c>
      <c r="R313" s="128">
        <v>325</v>
      </c>
      <c r="S313" s="134" t="s">
        <v>5</v>
      </c>
      <c r="T313" s="135">
        <v>290</v>
      </c>
      <c r="U313" s="136">
        <v>300</v>
      </c>
      <c r="V313" s="128">
        <v>295</v>
      </c>
      <c r="W313" s="134" t="s">
        <v>5</v>
      </c>
      <c r="X313" s="135">
        <v>260</v>
      </c>
      <c r="Y313" s="136">
        <v>270</v>
      </c>
      <c r="Z313" s="128">
        <v>265</v>
      </c>
      <c r="AA313" s="134" t="s">
        <v>5</v>
      </c>
      <c r="AB313" s="135">
        <v>305</v>
      </c>
      <c r="AC313" s="136">
        <v>315</v>
      </c>
      <c r="AD313" s="128">
        <v>310</v>
      </c>
      <c r="AE313" s="134">
        <v>-5</v>
      </c>
      <c r="AF313" s="135">
        <v>280</v>
      </c>
      <c r="AG313" s="136">
        <v>290</v>
      </c>
      <c r="AH313" s="128">
        <v>285</v>
      </c>
      <c r="AI313" s="134" t="s">
        <v>5</v>
      </c>
      <c r="AJ313" s="135">
        <v>325</v>
      </c>
      <c r="AK313" s="136">
        <v>335</v>
      </c>
      <c r="AL313" s="128">
        <v>330</v>
      </c>
      <c r="AM313" s="134">
        <v>5</v>
      </c>
      <c r="AN313" s="135">
        <v>300</v>
      </c>
      <c r="AO313" s="136">
        <v>310</v>
      </c>
      <c r="AP313" s="128">
        <v>305</v>
      </c>
      <c r="AQ313" s="134">
        <v>10</v>
      </c>
      <c r="AR313" s="135">
        <v>340</v>
      </c>
      <c r="AS313" s="136">
        <v>350</v>
      </c>
      <c r="AT313" s="128">
        <v>345</v>
      </c>
      <c r="AU313" s="134">
        <v>-5</v>
      </c>
      <c r="AV313" s="135">
        <v>295</v>
      </c>
      <c r="AW313" s="136">
        <v>305</v>
      </c>
      <c r="AX313" s="128">
        <v>300</v>
      </c>
      <c r="AY313" s="134" t="s">
        <v>5</v>
      </c>
      <c r="AZ313" s="135">
        <v>290</v>
      </c>
      <c r="BA313" s="136">
        <v>300</v>
      </c>
      <c r="BB313" s="128">
        <v>295</v>
      </c>
      <c r="BC313" s="134" t="s">
        <v>5</v>
      </c>
      <c r="BD313" s="135">
        <v>250</v>
      </c>
      <c r="BE313" s="136">
        <v>260</v>
      </c>
      <c r="BF313" s="128">
        <v>255</v>
      </c>
      <c r="BG313" s="134" t="s">
        <v>5</v>
      </c>
      <c r="BH313" s="135">
        <v>320</v>
      </c>
      <c r="BI313" s="136">
        <v>330</v>
      </c>
      <c r="BJ313" s="128">
        <v>325</v>
      </c>
      <c r="BK313" s="134" t="s">
        <v>5</v>
      </c>
      <c r="BL313" s="135">
        <v>270</v>
      </c>
      <c r="BM313" s="136">
        <v>280</v>
      </c>
      <c r="BN313" s="128">
        <v>275</v>
      </c>
      <c r="BO313" s="134" t="s">
        <v>5</v>
      </c>
      <c r="BP313" s="135">
        <v>330</v>
      </c>
      <c r="BQ313" s="136">
        <v>340</v>
      </c>
      <c r="BR313" s="128">
        <v>335</v>
      </c>
      <c r="BS313" s="134" t="s">
        <v>5</v>
      </c>
      <c r="BT313" s="135">
        <v>290</v>
      </c>
      <c r="BU313" s="136">
        <v>300</v>
      </c>
      <c r="BV313" s="128">
        <v>295</v>
      </c>
      <c r="BW313" s="134" t="s">
        <v>5</v>
      </c>
      <c r="BX313" s="135">
        <v>310</v>
      </c>
      <c r="BY313" s="136">
        <v>320</v>
      </c>
      <c r="BZ313" s="128">
        <v>315</v>
      </c>
      <c r="CA313" s="134" t="s">
        <v>5</v>
      </c>
      <c r="CB313" s="135">
        <v>470</v>
      </c>
      <c r="CC313" s="136">
        <v>480</v>
      </c>
      <c r="CD313" s="128">
        <v>475</v>
      </c>
      <c r="CE313" s="134" t="s">
        <v>5</v>
      </c>
      <c r="CF313" s="135">
        <v>300</v>
      </c>
      <c r="CG313" s="136">
        <v>310</v>
      </c>
      <c r="CH313" s="128">
        <v>305</v>
      </c>
      <c r="CI313" s="134">
        <v>-5</v>
      </c>
      <c r="CJ313" s="135">
        <v>255</v>
      </c>
      <c r="CK313" s="136">
        <v>265</v>
      </c>
      <c r="CL313" s="128">
        <v>260</v>
      </c>
      <c r="CM313" s="134">
        <v>-10</v>
      </c>
      <c r="CN313" s="135">
        <v>280</v>
      </c>
      <c r="CO313" s="136">
        <v>290</v>
      </c>
      <c r="CP313" s="128">
        <v>285</v>
      </c>
      <c r="CQ313" s="134">
        <v>-5</v>
      </c>
      <c r="CR313" s="135">
        <v>440</v>
      </c>
      <c r="CS313" s="136">
        <v>450</v>
      </c>
      <c r="CT313" s="128">
        <v>445</v>
      </c>
      <c r="CU313" s="134" t="s">
        <v>5</v>
      </c>
      <c r="CV313" s="135">
        <v>335</v>
      </c>
      <c r="CW313" s="136">
        <v>345</v>
      </c>
      <c r="CX313" s="128">
        <v>340</v>
      </c>
      <c r="CY313" s="134">
        <v>-5</v>
      </c>
      <c r="CZ313" s="135">
        <v>290</v>
      </c>
      <c r="DA313" s="136">
        <v>300</v>
      </c>
      <c r="DB313" s="128">
        <v>295</v>
      </c>
      <c r="DC313" s="134">
        <v>-10</v>
      </c>
      <c r="DD313" s="135">
        <v>310</v>
      </c>
      <c r="DE313" s="136">
        <v>320</v>
      </c>
      <c r="DF313" s="128">
        <v>315</v>
      </c>
      <c r="DG313" s="134">
        <v>-10</v>
      </c>
      <c r="DH313" s="135">
        <v>455</v>
      </c>
      <c r="DI313" s="136">
        <v>465</v>
      </c>
      <c r="DJ313" s="128">
        <v>460</v>
      </c>
      <c r="DK313" s="134" t="s">
        <v>5</v>
      </c>
      <c r="DL313" s="135">
        <v>310</v>
      </c>
      <c r="DM313" s="136">
        <v>320</v>
      </c>
      <c r="DN313" s="128">
        <v>315</v>
      </c>
      <c r="DO313" s="134">
        <v>-5</v>
      </c>
      <c r="DP313" s="135">
        <v>265</v>
      </c>
      <c r="DQ313" s="136">
        <v>275</v>
      </c>
      <c r="DR313" s="128">
        <v>270</v>
      </c>
      <c r="DS313" s="134">
        <v>-10</v>
      </c>
      <c r="DT313" s="135">
        <v>290</v>
      </c>
      <c r="DU313" s="136">
        <v>300</v>
      </c>
      <c r="DV313" s="128">
        <v>295</v>
      </c>
      <c r="DW313" s="134">
        <v>-5</v>
      </c>
      <c r="DX313" s="135">
        <v>465</v>
      </c>
      <c r="DY313" s="136">
        <v>475</v>
      </c>
      <c r="DZ313" s="128">
        <v>470</v>
      </c>
      <c r="EA313" s="134" t="s">
        <v>5</v>
      </c>
      <c r="EB313" s="135">
        <v>300</v>
      </c>
      <c r="EC313" s="136">
        <v>310</v>
      </c>
      <c r="ED313" s="128">
        <v>305</v>
      </c>
      <c r="EE313" s="134">
        <v>-5</v>
      </c>
      <c r="EF313" s="135">
        <v>255</v>
      </c>
      <c r="EG313" s="136">
        <v>265</v>
      </c>
      <c r="EH313" s="128">
        <v>260</v>
      </c>
      <c r="EI313" s="134">
        <v>-10</v>
      </c>
      <c r="EJ313" s="135">
        <v>280</v>
      </c>
      <c r="EK313" s="136">
        <v>290</v>
      </c>
      <c r="EL313" s="128">
        <v>285</v>
      </c>
      <c r="EM313" s="134">
        <v>-5</v>
      </c>
      <c r="EN313" s="135">
        <v>420</v>
      </c>
      <c r="EO313" s="136">
        <v>430</v>
      </c>
      <c r="EP313" s="128">
        <v>425</v>
      </c>
      <c r="EQ313" s="134" t="s">
        <v>5</v>
      </c>
      <c r="ER313" s="135">
        <v>300</v>
      </c>
      <c r="ES313" s="136">
        <v>310</v>
      </c>
      <c r="ET313" s="128">
        <v>305</v>
      </c>
      <c r="EU313" s="134" t="s">
        <v>5</v>
      </c>
      <c r="EV313" s="135">
        <v>245</v>
      </c>
      <c r="EW313" s="136">
        <v>255</v>
      </c>
      <c r="EX313" s="128">
        <v>250</v>
      </c>
      <c r="EY313" s="134" t="s">
        <v>5</v>
      </c>
      <c r="EZ313" s="135">
        <v>275</v>
      </c>
      <c r="FA313" s="136">
        <v>285</v>
      </c>
      <c r="FB313" s="128">
        <v>280</v>
      </c>
      <c r="FC313" s="134" t="s">
        <v>5</v>
      </c>
      <c r="FD313" s="135">
        <v>495</v>
      </c>
      <c r="FE313" s="136">
        <v>505</v>
      </c>
      <c r="FF313" s="128">
        <v>500</v>
      </c>
      <c r="FG313" s="134" t="s">
        <v>5</v>
      </c>
      <c r="FH313" s="135">
        <v>320</v>
      </c>
      <c r="FI313" s="136">
        <v>330</v>
      </c>
      <c r="FJ313" s="128">
        <v>325</v>
      </c>
      <c r="FK313" s="134">
        <v>-5</v>
      </c>
      <c r="FL313" s="135">
        <v>290</v>
      </c>
      <c r="FM313" s="136">
        <v>300</v>
      </c>
      <c r="FN313" s="128">
        <v>295</v>
      </c>
      <c r="FO313" s="134">
        <v>-5</v>
      </c>
      <c r="FP313" s="135">
        <v>305</v>
      </c>
      <c r="FQ313" s="136">
        <v>315</v>
      </c>
      <c r="FR313" s="128">
        <v>310</v>
      </c>
      <c r="FS313" s="134">
        <v>-5</v>
      </c>
      <c r="FT313" s="135">
        <v>305</v>
      </c>
      <c r="FU313" s="136">
        <v>315</v>
      </c>
      <c r="FV313" s="95">
        <v>310</v>
      </c>
      <c r="FW313" s="134" t="s">
        <v>5</v>
      </c>
      <c r="FX313" s="135">
        <v>380</v>
      </c>
      <c r="FY313" s="136">
        <v>390</v>
      </c>
      <c r="FZ313" s="128">
        <v>385</v>
      </c>
      <c r="GA313" s="134">
        <v>-5</v>
      </c>
      <c r="GB313" s="135">
        <v>335</v>
      </c>
      <c r="GC313" s="136">
        <v>345</v>
      </c>
      <c r="GD313" s="128">
        <v>340</v>
      </c>
      <c r="GE313" s="134">
        <v>-5</v>
      </c>
      <c r="GF313" s="135">
        <v>300</v>
      </c>
      <c r="GG313" s="136">
        <v>310</v>
      </c>
      <c r="GH313" s="128">
        <v>305</v>
      </c>
      <c r="GI313" s="134">
        <v>-10</v>
      </c>
      <c r="GJ313" s="135">
        <v>320</v>
      </c>
      <c r="GK313" s="136">
        <v>330</v>
      </c>
      <c r="GL313" s="128">
        <v>325</v>
      </c>
      <c r="GM313" s="134">
        <v>-5</v>
      </c>
      <c r="GN313" s="135">
        <v>495</v>
      </c>
      <c r="GO313" s="136">
        <v>505</v>
      </c>
      <c r="GP313" s="128">
        <v>500</v>
      </c>
      <c r="GQ313" s="134" t="s">
        <v>5</v>
      </c>
      <c r="GR313" s="93"/>
      <c r="GS313" s="93">
        <v>11</v>
      </c>
    </row>
    <row r="314" spans="1:201" ht="15.75" x14ac:dyDescent="0.25">
      <c r="A314">
        <v>11</v>
      </c>
      <c r="B314">
        <v>2015</v>
      </c>
      <c r="C314" s="87">
        <v>42321</v>
      </c>
      <c r="D314" s="96">
        <v>355</v>
      </c>
      <c r="E314" s="96">
        <v>365</v>
      </c>
      <c r="F314" s="96">
        <v>360</v>
      </c>
      <c r="G314" s="103"/>
      <c r="H314" s="113">
        <v>410</v>
      </c>
      <c r="I314" s="96">
        <v>420</v>
      </c>
      <c r="J314" s="96">
        <v>415</v>
      </c>
      <c r="K314" s="103"/>
      <c r="L314" s="113">
        <v>370</v>
      </c>
      <c r="M314" s="96">
        <v>380</v>
      </c>
      <c r="N314" s="96">
        <v>375</v>
      </c>
      <c r="O314" s="103"/>
      <c r="P314" s="113">
        <v>312.5</v>
      </c>
      <c r="Q314" s="96">
        <v>322.5</v>
      </c>
      <c r="R314" s="96">
        <v>317.5</v>
      </c>
      <c r="S314" s="103"/>
      <c r="T314" s="113">
        <v>287.5</v>
      </c>
      <c r="U314" s="96">
        <v>297.5</v>
      </c>
      <c r="V314" s="96">
        <v>292.5</v>
      </c>
      <c r="W314" s="103"/>
      <c r="X314" s="113">
        <v>260</v>
      </c>
      <c r="Y314" s="96">
        <v>270</v>
      </c>
      <c r="Z314" s="96">
        <v>265</v>
      </c>
      <c r="AA314" s="103"/>
      <c r="AB314" s="113">
        <v>302.5</v>
      </c>
      <c r="AC314" s="96">
        <v>312.5</v>
      </c>
      <c r="AD314" s="96">
        <v>307.5</v>
      </c>
      <c r="AE314" s="103"/>
      <c r="AF314" s="113">
        <v>275</v>
      </c>
      <c r="AG314" s="96">
        <v>285</v>
      </c>
      <c r="AH314" s="96">
        <v>280</v>
      </c>
      <c r="AI314" s="103"/>
      <c r="AJ314" s="113">
        <v>320</v>
      </c>
      <c r="AK314" s="96">
        <v>330</v>
      </c>
      <c r="AL314" s="96">
        <v>325</v>
      </c>
      <c r="AM314" s="103"/>
      <c r="AN314" s="113">
        <v>297.5</v>
      </c>
      <c r="AO314" s="96">
        <v>307.5</v>
      </c>
      <c r="AP314" s="96">
        <v>302.5</v>
      </c>
      <c r="AQ314" s="103"/>
      <c r="AR314" s="113">
        <v>335</v>
      </c>
      <c r="AS314" s="96">
        <v>345</v>
      </c>
      <c r="AT314" s="96">
        <v>340</v>
      </c>
      <c r="AU314" s="103"/>
      <c r="AV314" s="113">
        <v>287.5</v>
      </c>
      <c r="AW314" s="96">
        <v>297.5</v>
      </c>
      <c r="AX314" s="96">
        <v>292.5</v>
      </c>
      <c r="AY314" s="103"/>
      <c r="AZ314" s="113">
        <v>282.5</v>
      </c>
      <c r="BA314" s="96">
        <v>292.5</v>
      </c>
      <c r="BB314" s="96">
        <v>287.5</v>
      </c>
      <c r="BC314" s="103"/>
      <c r="BD314" s="113">
        <v>247.5</v>
      </c>
      <c r="BE314" s="96">
        <v>257.5</v>
      </c>
      <c r="BF314" s="96">
        <v>252.5</v>
      </c>
      <c r="BG314" s="103"/>
      <c r="BH314" s="113">
        <v>312.5</v>
      </c>
      <c r="BI314" s="96">
        <v>322.5</v>
      </c>
      <c r="BJ314" s="96">
        <v>317.5</v>
      </c>
      <c r="BK314" s="103"/>
      <c r="BL314" s="113">
        <v>265</v>
      </c>
      <c r="BM314" s="96">
        <v>275</v>
      </c>
      <c r="BN314" s="96">
        <v>270</v>
      </c>
      <c r="BO314" s="103"/>
      <c r="BP314" s="113">
        <v>322.5</v>
      </c>
      <c r="BQ314" s="96">
        <v>332.5</v>
      </c>
      <c r="BR314" s="96">
        <v>327.5</v>
      </c>
      <c r="BS314" s="103"/>
      <c r="BT314" s="113">
        <v>287.5</v>
      </c>
      <c r="BU314" s="96">
        <v>297.5</v>
      </c>
      <c r="BV314" s="96">
        <v>292.5</v>
      </c>
      <c r="BW314" s="103"/>
      <c r="BX314" s="113">
        <v>305</v>
      </c>
      <c r="BY314" s="96">
        <v>315</v>
      </c>
      <c r="BZ314" s="96">
        <v>310</v>
      </c>
      <c r="CA314" s="103"/>
      <c r="CB314" s="113">
        <v>465</v>
      </c>
      <c r="CC314" s="96">
        <v>475</v>
      </c>
      <c r="CD314" s="96">
        <v>470</v>
      </c>
      <c r="CE314" s="103"/>
      <c r="CF314" s="113">
        <v>290</v>
      </c>
      <c r="CG314" s="96">
        <v>300</v>
      </c>
      <c r="CH314" s="96">
        <v>295</v>
      </c>
      <c r="CI314" s="103"/>
      <c r="CJ314" s="113">
        <v>250</v>
      </c>
      <c r="CK314" s="96">
        <v>260</v>
      </c>
      <c r="CL314" s="96">
        <v>255</v>
      </c>
      <c r="CM314" s="103"/>
      <c r="CN314" s="113">
        <v>272.5</v>
      </c>
      <c r="CO314" s="96">
        <v>282.5</v>
      </c>
      <c r="CP314" s="96">
        <v>277.5</v>
      </c>
      <c r="CQ314" s="103"/>
      <c r="CR314" s="113">
        <v>435</v>
      </c>
      <c r="CS314" s="96">
        <v>445</v>
      </c>
      <c r="CT314" s="96">
        <v>440</v>
      </c>
      <c r="CU314" s="103"/>
      <c r="CV314" s="113">
        <v>330</v>
      </c>
      <c r="CW314" s="96">
        <v>340</v>
      </c>
      <c r="CX314" s="96">
        <v>335</v>
      </c>
      <c r="CY314" s="103"/>
      <c r="CZ314" s="113">
        <v>290</v>
      </c>
      <c r="DA314" s="96">
        <v>300</v>
      </c>
      <c r="DB314" s="96">
        <v>295</v>
      </c>
      <c r="DC314" s="103"/>
      <c r="DD314" s="113">
        <v>307.5</v>
      </c>
      <c r="DE314" s="96">
        <v>317.5</v>
      </c>
      <c r="DF314" s="96">
        <v>312.5</v>
      </c>
      <c r="DG314" s="103"/>
      <c r="DH314" s="113">
        <v>455</v>
      </c>
      <c r="DI314" s="96">
        <v>465</v>
      </c>
      <c r="DJ314" s="96">
        <v>460</v>
      </c>
      <c r="DK314" s="103"/>
      <c r="DL314" s="113">
        <v>310</v>
      </c>
      <c r="DM314" s="96">
        <v>320</v>
      </c>
      <c r="DN314" s="96">
        <v>315</v>
      </c>
      <c r="DO314" s="103"/>
      <c r="DP314" s="113">
        <v>270</v>
      </c>
      <c r="DQ314" s="96">
        <v>280</v>
      </c>
      <c r="DR314" s="96">
        <v>275</v>
      </c>
      <c r="DS314" s="103"/>
      <c r="DT314" s="113">
        <v>292.5</v>
      </c>
      <c r="DU314" s="96">
        <v>302.5</v>
      </c>
      <c r="DV314" s="96">
        <v>297.5</v>
      </c>
      <c r="DW314" s="103"/>
      <c r="DX314" s="113">
        <v>465</v>
      </c>
      <c r="DY314" s="96">
        <v>475</v>
      </c>
      <c r="DZ314" s="96">
        <v>470</v>
      </c>
      <c r="EA314" s="103"/>
      <c r="EB314" s="113">
        <v>300</v>
      </c>
      <c r="EC314" s="96">
        <v>310</v>
      </c>
      <c r="ED314" s="96">
        <v>305</v>
      </c>
      <c r="EE314" s="103"/>
      <c r="EF314" s="113">
        <v>260</v>
      </c>
      <c r="EG314" s="96">
        <v>270</v>
      </c>
      <c r="EH314" s="96">
        <v>265</v>
      </c>
      <c r="EI314" s="103"/>
      <c r="EJ314" s="113">
        <v>282.5</v>
      </c>
      <c r="EK314" s="96">
        <v>292.5</v>
      </c>
      <c r="EL314" s="96">
        <v>287.5</v>
      </c>
      <c r="EM314" s="103"/>
      <c r="EN314" s="113">
        <v>420</v>
      </c>
      <c r="EO314" s="96">
        <v>430</v>
      </c>
      <c r="EP314" s="96">
        <v>425</v>
      </c>
      <c r="EQ314" s="103"/>
      <c r="ER314" s="113">
        <v>285</v>
      </c>
      <c r="ES314" s="96">
        <v>295</v>
      </c>
      <c r="ET314" s="96">
        <v>290</v>
      </c>
      <c r="EU314" s="103"/>
      <c r="EV314" s="113">
        <v>240</v>
      </c>
      <c r="EW314" s="96">
        <v>250</v>
      </c>
      <c r="EX314" s="96">
        <v>245</v>
      </c>
      <c r="EY314" s="103"/>
      <c r="EZ314" s="113">
        <v>262.5</v>
      </c>
      <c r="FA314" s="96">
        <v>272.5</v>
      </c>
      <c r="FB314" s="96">
        <v>267.5</v>
      </c>
      <c r="FC314" s="103"/>
      <c r="FD314" s="113">
        <v>495</v>
      </c>
      <c r="FE314" s="96">
        <v>505</v>
      </c>
      <c r="FF314" s="96">
        <v>500</v>
      </c>
      <c r="FG314" s="103"/>
      <c r="FH314" s="113">
        <v>317.5</v>
      </c>
      <c r="FI314" s="96">
        <v>327.5</v>
      </c>
      <c r="FJ314" s="96">
        <v>322.5</v>
      </c>
      <c r="FK314" s="103"/>
      <c r="FL314" s="113">
        <v>277.5</v>
      </c>
      <c r="FM314" s="96">
        <v>287.5</v>
      </c>
      <c r="FN314" s="96">
        <v>282.5</v>
      </c>
      <c r="FO314" s="103"/>
      <c r="FP314" s="114">
        <v>297.5</v>
      </c>
      <c r="FQ314" s="101">
        <v>307.5</v>
      </c>
      <c r="FR314" s="101">
        <v>302.5</v>
      </c>
      <c r="FS314" s="103"/>
      <c r="FT314" s="113">
        <v>302.5</v>
      </c>
      <c r="FU314" s="96">
        <v>312.5</v>
      </c>
      <c r="FV314" s="96">
        <v>307.5</v>
      </c>
      <c r="FW314" s="103"/>
      <c r="FX314" s="113">
        <v>362.5</v>
      </c>
      <c r="FY314" s="96">
        <v>372.5</v>
      </c>
      <c r="FZ314" s="96">
        <v>367.5</v>
      </c>
      <c r="GA314" s="103"/>
      <c r="GB314" s="113">
        <v>332.5</v>
      </c>
      <c r="GC314" s="96">
        <v>342.5</v>
      </c>
      <c r="GD314" s="96">
        <v>337.5</v>
      </c>
      <c r="GE314" s="103"/>
      <c r="GF314" s="113">
        <v>300</v>
      </c>
      <c r="GG314" s="96">
        <v>310</v>
      </c>
      <c r="GH314" s="96">
        <v>305</v>
      </c>
      <c r="GI314" s="103"/>
      <c r="GJ314" s="113">
        <v>317.5</v>
      </c>
      <c r="GK314" s="96">
        <v>327.5</v>
      </c>
      <c r="GL314" s="96">
        <v>322.5</v>
      </c>
      <c r="GM314" s="103"/>
      <c r="GN314" s="113">
        <v>495</v>
      </c>
      <c r="GO314" s="96">
        <v>505</v>
      </c>
      <c r="GP314" s="96">
        <v>500</v>
      </c>
      <c r="GQ314" s="103"/>
      <c r="GR314" s="93"/>
      <c r="GS314" s="93">
        <v>11</v>
      </c>
    </row>
    <row r="315" spans="1:201" ht="15.75" x14ac:dyDescent="0.25">
      <c r="A315">
        <v>11</v>
      </c>
      <c r="B315">
        <v>2015</v>
      </c>
      <c r="C315" s="87">
        <v>42328</v>
      </c>
      <c r="D315" s="149">
        <v>355</v>
      </c>
      <c r="E315" s="136">
        <v>365</v>
      </c>
      <c r="F315" s="128">
        <v>360</v>
      </c>
      <c r="G315" s="134" t="s">
        <v>5</v>
      </c>
      <c r="H315" s="135">
        <v>410</v>
      </c>
      <c r="I315" s="136">
        <v>420</v>
      </c>
      <c r="J315" s="128">
        <v>415</v>
      </c>
      <c r="K315" s="134" t="s">
        <v>5</v>
      </c>
      <c r="L315" s="135">
        <v>370</v>
      </c>
      <c r="M315" s="136">
        <v>380</v>
      </c>
      <c r="N315" s="128">
        <v>375</v>
      </c>
      <c r="O315" s="134" t="s">
        <v>5</v>
      </c>
      <c r="P315" s="135">
        <v>305</v>
      </c>
      <c r="Q315" s="136">
        <v>315</v>
      </c>
      <c r="R315" s="128">
        <v>310</v>
      </c>
      <c r="S315" s="134">
        <v>-15</v>
      </c>
      <c r="T315" s="135">
        <v>285</v>
      </c>
      <c r="U315" s="136">
        <v>295</v>
      </c>
      <c r="V315" s="128">
        <v>290</v>
      </c>
      <c r="W315" s="134">
        <v>-5</v>
      </c>
      <c r="X315" s="135">
        <v>260</v>
      </c>
      <c r="Y315" s="136">
        <v>270</v>
      </c>
      <c r="Z315" s="128">
        <v>265</v>
      </c>
      <c r="AA315" s="134" t="s">
        <v>5</v>
      </c>
      <c r="AB315" s="135">
        <v>300</v>
      </c>
      <c r="AC315" s="136">
        <v>310</v>
      </c>
      <c r="AD315" s="128">
        <v>305</v>
      </c>
      <c r="AE315" s="134">
        <v>-5</v>
      </c>
      <c r="AF315" s="135">
        <v>270</v>
      </c>
      <c r="AG315" s="136">
        <v>280</v>
      </c>
      <c r="AH315" s="128">
        <v>275</v>
      </c>
      <c r="AI315" s="134">
        <v>-10</v>
      </c>
      <c r="AJ315" s="135">
        <v>315</v>
      </c>
      <c r="AK315" s="136">
        <v>325</v>
      </c>
      <c r="AL315" s="128">
        <v>320</v>
      </c>
      <c r="AM315" s="134">
        <v>-10</v>
      </c>
      <c r="AN315" s="135">
        <v>295</v>
      </c>
      <c r="AO315" s="136">
        <v>305</v>
      </c>
      <c r="AP315" s="128">
        <v>300</v>
      </c>
      <c r="AQ315" s="134">
        <v>-5</v>
      </c>
      <c r="AR315" s="135">
        <v>330</v>
      </c>
      <c r="AS315" s="136">
        <v>340</v>
      </c>
      <c r="AT315" s="128">
        <v>335</v>
      </c>
      <c r="AU315" s="134">
        <v>-10</v>
      </c>
      <c r="AV315" s="135">
        <v>280</v>
      </c>
      <c r="AW315" s="136">
        <v>290</v>
      </c>
      <c r="AX315" s="128">
        <v>285</v>
      </c>
      <c r="AY315" s="134">
        <v>-15</v>
      </c>
      <c r="AZ315" s="135">
        <v>275</v>
      </c>
      <c r="BA315" s="136">
        <v>285</v>
      </c>
      <c r="BB315" s="128">
        <v>280</v>
      </c>
      <c r="BC315" s="134">
        <v>-15</v>
      </c>
      <c r="BD315" s="135">
        <v>245</v>
      </c>
      <c r="BE315" s="136">
        <v>255</v>
      </c>
      <c r="BF315" s="128">
        <v>250</v>
      </c>
      <c r="BG315" s="134">
        <v>-5</v>
      </c>
      <c r="BH315" s="135">
        <v>305</v>
      </c>
      <c r="BI315" s="136">
        <v>315</v>
      </c>
      <c r="BJ315" s="128">
        <v>310</v>
      </c>
      <c r="BK315" s="134">
        <v>-15</v>
      </c>
      <c r="BL315" s="135">
        <v>260</v>
      </c>
      <c r="BM315" s="136">
        <v>270</v>
      </c>
      <c r="BN315" s="128">
        <v>265</v>
      </c>
      <c r="BO315" s="134">
        <v>-10</v>
      </c>
      <c r="BP315" s="135">
        <v>315</v>
      </c>
      <c r="BQ315" s="136">
        <v>325</v>
      </c>
      <c r="BR315" s="128">
        <v>320</v>
      </c>
      <c r="BS315" s="134">
        <v>-15</v>
      </c>
      <c r="BT315" s="135">
        <v>285</v>
      </c>
      <c r="BU315" s="136">
        <v>295</v>
      </c>
      <c r="BV315" s="128">
        <v>290</v>
      </c>
      <c r="BW315" s="134">
        <v>-5</v>
      </c>
      <c r="BX315" s="135">
        <v>300</v>
      </c>
      <c r="BY315" s="136">
        <v>310</v>
      </c>
      <c r="BZ315" s="128">
        <v>305</v>
      </c>
      <c r="CA315" s="134">
        <v>-10</v>
      </c>
      <c r="CB315" s="135">
        <v>460</v>
      </c>
      <c r="CC315" s="136">
        <v>470</v>
      </c>
      <c r="CD315" s="128">
        <v>465</v>
      </c>
      <c r="CE315" s="134">
        <v>-10</v>
      </c>
      <c r="CF315" s="135">
        <v>280</v>
      </c>
      <c r="CG315" s="136">
        <v>290</v>
      </c>
      <c r="CH315" s="128">
        <v>285</v>
      </c>
      <c r="CI315" s="134">
        <v>-20</v>
      </c>
      <c r="CJ315" s="135">
        <v>245</v>
      </c>
      <c r="CK315" s="136">
        <v>255</v>
      </c>
      <c r="CL315" s="128">
        <v>250</v>
      </c>
      <c r="CM315" s="134">
        <v>-10</v>
      </c>
      <c r="CN315" s="135">
        <v>265</v>
      </c>
      <c r="CO315" s="136">
        <v>275</v>
      </c>
      <c r="CP315" s="128">
        <v>270</v>
      </c>
      <c r="CQ315" s="134">
        <v>-15</v>
      </c>
      <c r="CR315" s="135">
        <v>430</v>
      </c>
      <c r="CS315" s="136">
        <v>440</v>
      </c>
      <c r="CT315" s="128">
        <v>435</v>
      </c>
      <c r="CU315" s="134">
        <v>-10</v>
      </c>
      <c r="CV315" s="135">
        <v>325</v>
      </c>
      <c r="CW315" s="136">
        <v>335</v>
      </c>
      <c r="CX315" s="128">
        <v>330</v>
      </c>
      <c r="CY315" s="134">
        <v>-10</v>
      </c>
      <c r="CZ315" s="135">
        <v>290</v>
      </c>
      <c r="DA315" s="136">
        <v>300</v>
      </c>
      <c r="DB315" s="128">
        <v>295</v>
      </c>
      <c r="DC315" s="134" t="s">
        <v>5</v>
      </c>
      <c r="DD315" s="135">
        <v>305</v>
      </c>
      <c r="DE315" s="136">
        <v>315</v>
      </c>
      <c r="DF315" s="128">
        <v>310</v>
      </c>
      <c r="DG315" s="134">
        <v>-5</v>
      </c>
      <c r="DH315" s="135">
        <v>455</v>
      </c>
      <c r="DI315" s="136">
        <v>465</v>
      </c>
      <c r="DJ315" s="128">
        <v>460</v>
      </c>
      <c r="DK315" s="134" t="s">
        <v>5</v>
      </c>
      <c r="DL315" s="135">
        <v>310</v>
      </c>
      <c r="DM315" s="136">
        <v>320</v>
      </c>
      <c r="DN315" s="128">
        <v>315</v>
      </c>
      <c r="DO315" s="134" t="s">
        <v>5</v>
      </c>
      <c r="DP315" s="135">
        <v>275</v>
      </c>
      <c r="DQ315" s="136">
        <v>285</v>
      </c>
      <c r="DR315" s="128">
        <v>280</v>
      </c>
      <c r="DS315" s="134">
        <v>10</v>
      </c>
      <c r="DT315" s="135">
        <v>295</v>
      </c>
      <c r="DU315" s="136">
        <v>305</v>
      </c>
      <c r="DV315" s="128">
        <v>300</v>
      </c>
      <c r="DW315" s="134">
        <v>5</v>
      </c>
      <c r="DX315" s="135">
        <v>465</v>
      </c>
      <c r="DY315" s="136">
        <v>475</v>
      </c>
      <c r="DZ315" s="128">
        <v>470</v>
      </c>
      <c r="EA315" s="134" t="s">
        <v>5</v>
      </c>
      <c r="EB315" s="135">
        <v>300</v>
      </c>
      <c r="EC315" s="136">
        <v>310</v>
      </c>
      <c r="ED315" s="128">
        <v>305</v>
      </c>
      <c r="EE315" s="134" t="s">
        <v>5</v>
      </c>
      <c r="EF315" s="135">
        <v>265</v>
      </c>
      <c r="EG315" s="136">
        <v>275</v>
      </c>
      <c r="EH315" s="128">
        <v>270</v>
      </c>
      <c r="EI315" s="134">
        <v>10</v>
      </c>
      <c r="EJ315" s="135">
        <v>285</v>
      </c>
      <c r="EK315" s="136">
        <v>295</v>
      </c>
      <c r="EL315" s="128">
        <v>290</v>
      </c>
      <c r="EM315" s="134">
        <v>5</v>
      </c>
      <c r="EN315" s="135">
        <v>420</v>
      </c>
      <c r="EO315" s="136">
        <v>430</v>
      </c>
      <c r="EP315" s="128">
        <v>425</v>
      </c>
      <c r="EQ315" s="134" t="s">
        <v>5</v>
      </c>
      <c r="ER315" s="135">
        <v>270</v>
      </c>
      <c r="ES315" s="136">
        <v>280</v>
      </c>
      <c r="ET315" s="128">
        <v>275</v>
      </c>
      <c r="EU315" s="134">
        <v>-30</v>
      </c>
      <c r="EV315" s="135">
        <v>235</v>
      </c>
      <c r="EW315" s="136">
        <v>245</v>
      </c>
      <c r="EX315" s="128">
        <v>240</v>
      </c>
      <c r="EY315" s="134">
        <v>-10</v>
      </c>
      <c r="EZ315" s="135">
        <v>250</v>
      </c>
      <c r="FA315" s="136">
        <v>260</v>
      </c>
      <c r="FB315" s="128">
        <v>255</v>
      </c>
      <c r="FC315" s="134">
        <v>-25</v>
      </c>
      <c r="FD315" s="135">
        <v>495</v>
      </c>
      <c r="FE315" s="136">
        <v>505</v>
      </c>
      <c r="FF315" s="128">
        <v>500</v>
      </c>
      <c r="FG315" s="134" t="s">
        <v>5</v>
      </c>
      <c r="FH315" s="135">
        <v>315</v>
      </c>
      <c r="FI315" s="136">
        <v>325</v>
      </c>
      <c r="FJ315" s="128">
        <v>320</v>
      </c>
      <c r="FK315" s="134">
        <v>-5</v>
      </c>
      <c r="FL315" s="135">
        <v>265</v>
      </c>
      <c r="FM315" s="136">
        <v>275</v>
      </c>
      <c r="FN315" s="128">
        <v>270</v>
      </c>
      <c r="FO315" s="134">
        <v>-25</v>
      </c>
      <c r="FP315" s="135">
        <v>290</v>
      </c>
      <c r="FQ315" s="136">
        <v>300</v>
      </c>
      <c r="FR315" s="128">
        <v>295</v>
      </c>
      <c r="FS315" s="134">
        <v>-15</v>
      </c>
      <c r="FT315" s="135">
        <v>300</v>
      </c>
      <c r="FU315" s="136">
        <v>310</v>
      </c>
      <c r="FV315" s="95">
        <v>305</v>
      </c>
      <c r="FW315" s="134">
        <v>-10</v>
      </c>
      <c r="FX315" s="135">
        <v>345</v>
      </c>
      <c r="FY315" s="136">
        <v>355</v>
      </c>
      <c r="FZ315" s="128">
        <v>350</v>
      </c>
      <c r="GA315" s="134">
        <v>-35</v>
      </c>
      <c r="GB315" s="135">
        <v>330</v>
      </c>
      <c r="GC315" s="136">
        <v>340</v>
      </c>
      <c r="GD315" s="128">
        <v>335</v>
      </c>
      <c r="GE315" s="134">
        <v>-5</v>
      </c>
      <c r="GF315" s="135">
        <v>300</v>
      </c>
      <c r="GG315" s="136">
        <v>310</v>
      </c>
      <c r="GH315" s="128">
        <v>305</v>
      </c>
      <c r="GI315" s="134" t="s">
        <v>5</v>
      </c>
      <c r="GJ315" s="135">
        <v>315</v>
      </c>
      <c r="GK315" s="136">
        <v>325</v>
      </c>
      <c r="GL315" s="128">
        <v>320</v>
      </c>
      <c r="GM315" s="134">
        <v>-5</v>
      </c>
      <c r="GN315" s="135">
        <v>495</v>
      </c>
      <c r="GO315" s="136">
        <v>505</v>
      </c>
      <c r="GP315" s="128">
        <v>500</v>
      </c>
      <c r="GQ315" s="134" t="s">
        <v>5</v>
      </c>
      <c r="GR315" s="93"/>
      <c r="GS315" s="93">
        <v>11</v>
      </c>
    </row>
    <row r="316" spans="1:201" ht="15.75" x14ac:dyDescent="0.25">
      <c r="A316">
        <v>11</v>
      </c>
      <c r="B316">
        <v>2015</v>
      </c>
      <c r="C316" s="87">
        <v>42335</v>
      </c>
      <c r="D316" s="149">
        <v>350</v>
      </c>
      <c r="E316" s="136">
        <v>360</v>
      </c>
      <c r="F316" s="128">
        <v>355</v>
      </c>
      <c r="G316" s="134">
        <v>-5</v>
      </c>
      <c r="H316" s="135">
        <v>410</v>
      </c>
      <c r="I316" s="136">
        <v>420</v>
      </c>
      <c r="J316" s="128">
        <v>415</v>
      </c>
      <c r="K316" s="134" t="s">
        <v>5</v>
      </c>
      <c r="L316" s="135">
        <v>365</v>
      </c>
      <c r="M316" s="136">
        <v>375</v>
      </c>
      <c r="N316" s="128">
        <v>370</v>
      </c>
      <c r="O316" s="134">
        <v>-5</v>
      </c>
      <c r="P316" s="135">
        <v>305</v>
      </c>
      <c r="Q316" s="136">
        <v>315</v>
      </c>
      <c r="R316" s="128">
        <v>310</v>
      </c>
      <c r="S316" s="134" t="s">
        <v>5</v>
      </c>
      <c r="T316" s="135">
        <v>280</v>
      </c>
      <c r="U316" s="136">
        <v>290</v>
      </c>
      <c r="V316" s="128">
        <v>285</v>
      </c>
      <c r="W316" s="134">
        <v>-5</v>
      </c>
      <c r="X316" s="135">
        <v>260</v>
      </c>
      <c r="Y316" s="136">
        <v>270</v>
      </c>
      <c r="Z316" s="128">
        <v>265</v>
      </c>
      <c r="AA316" s="134" t="s">
        <v>5</v>
      </c>
      <c r="AB316" s="135">
        <v>295</v>
      </c>
      <c r="AC316" s="136">
        <v>305</v>
      </c>
      <c r="AD316" s="128">
        <v>300</v>
      </c>
      <c r="AE316" s="134">
        <v>-5</v>
      </c>
      <c r="AF316" s="135">
        <v>270</v>
      </c>
      <c r="AG316" s="136">
        <v>280</v>
      </c>
      <c r="AH316" s="128">
        <v>275</v>
      </c>
      <c r="AI316" s="134" t="s">
        <v>5</v>
      </c>
      <c r="AJ316" s="135">
        <v>315</v>
      </c>
      <c r="AK316" s="136">
        <v>325</v>
      </c>
      <c r="AL316" s="128">
        <v>320</v>
      </c>
      <c r="AM316" s="134" t="s">
        <v>5</v>
      </c>
      <c r="AN316" s="135">
        <v>290</v>
      </c>
      <c r="AO316" s="136">
        <v>300</v>
      </c>
      <c r="AP316" s="128">
        <v>295</v>
      </c>
      <c r="AQ316" s="134">
        <v>-5</v>
      </c>
      <c r="AR316" s="135">
        <v>325</v>
      </c>
      <c r="AS316" s="136">
        <v>335</v>
      </c>
      <c r="AT316" s="128">
        <v>330</v>
      </c>
      <c r="AU316" s="134">
        <v>-5</v>
      </c>
      <c r="AV316" s="135">
        <v>280</v>
      </c>
      <c r="AW316" s="136">
        <v>290</v>
      </c>
      <c r="AX316" s="128">
        <v>285</v>
      </c>
      <c r="AY316" s="134" t="s">
        <v>5</v>
      </c>
      <c r="AZ316" s="135">
        <v>275</v>
      </c>
      <c r="BA316" s="136">
        <v>285</v>
      </c>
      <c r="BB316" s="128">
        <v>280</v>
      </c>
      <c r="BC316" s="134" t="s">
        <v>5</v>
      </c>
      <c r="BD316" s="135">
        <v>240</v>
      </c>
      <c r="BE316" s="136">
        <v>250</v>
      </c>
      <c r="BF316" s="128">
        <v>245</v>
      </c>
      <c r="BG316" s="134">
        <v>-5</v>
      </c>
      <c r="BH316" s="135">
        <v>305</v>
      </c>
      <c r="BI316" s="136">
        <v>315</v>
      </c>
      <c r="BJ316" s="128">
        <v>310</v>
      </c>
      <c r="BK316" s="134" t="s">
        <v>5</v>
      </c>
      <c r="BL316" s="135">
        <v>260</v>
      </c>
      <c r="BM316" s="136">
        <v>270</v>
      </c>
      <c r="BN316" s="128">
        <v>265</v>
      </c>
      <c r="BO316" s="134" t="s">
        <v>5</v>
      </c>
      <c r="BP316" s="135">
        <v>315</v>
      </c>
      <c r="BQ316" s="136">
        <v>325</v>
      </c>
      <c r="BR316" s="128">
        <v>320</v>
      </c>
      <c r="BS316" s="134" t="s">
        <v>5</v>
      </c>
      <c r="BT316" s="135">
        <v>280</v>
      </c>
      <c r="BU316" s="136">
        <v>290</v>
      </c>
      <c r="BV316" s="128">
        <v>285</v>
      </c>
      <c r="BW316" s="134">
        <v>-5</v>
      </c>
      <c r="BX316" s="135">
        <v>295</v>
      </c>
      <c r="BY316" s="136">
        <v>305</v>
      </c>
      <c r="BZ316" s="128">
        <v>300</v>
      </c>
      <c r="CA316" s="134">
        <v>-5</v>
      </c>
      <c r="CB316" s="135">
        <v>450</v>
      </c>
      <c r="CC316" s="136">
        <v>460</v>
      </c>
      <c r="CD316" s="128">
        <v>455</v>
      </c>
      <c r="CE316" s="134">
        <v>-10</v>
      </c>
      <c r="CF316" s="135">
        <v>280</v>
      </c>
      <c r="CG316" s="136">
        <v>290</v>
      </c>
      <c r="CH316" s="128">
        <v>285</v>
      </c>
      <c r="CI316" s="134" t="s">
        <v>5</v>
      </c>
      <c r="CJ316" s="135">
        <v>245</v>
      </c>
      <c r="CK316" s="136">
        <v>255</v>
      </c>
      <c r="CL316" s="128">
        <v>250</v>
      </c>
      <c r="CM316" s="134" t="s">
        <v>5</v>
      </c>
      <c r="CN316" s="135">
        <v>260</v>
      </c>
      <c r="CO316" s="136">
        <v>270</v>
      </c>
      <c r="CP316" s="128">
        <v>265</v>
      </c>
      <c r="CQ316" s="134">
        <v>-5</v>
      </c>
      <c r="CR316" s="135">
        <v>420</v>
      </c>
      <c r="CS316" s="136">
        <v>430</v>
      </c>
      <c r="CT316" s="128">
        <v>425</v>
      </c>
      <c r="CU316" s="134">
        <v>-10</v>
      </c>
      <c r="CV316" s="135">
        <v>320</v>
      </c>
      <c r="CW316" s="136">
        <v>330</v>
      </c>
      <c r="CX316" s="128">
        <v>325</v>
      </c>
      <c r="CY316" s="134">
        <v>-5</v>
      </c>
      <c r="CZ316" s="135">
        <v>285</v>
      </c>
      <c r="DA316" s="136">
        <v>295</v>
      </c>
      <c r="DB316" s="128">
        <v>290</v>
      </c>
      <c r="DC316" s="134">
        <v>-5</v>
      </c>
      <c r="DD316" s="135">
        <v>305</v>
      </c>
      <c r="DE316" s="136">
        <v>315</v>
      </c>
      <c r="DF316" s="128">
        <v>310</v>
      </c>
      <c r="DG316" s="134" t="s">
        <v>5</v>
      </c>
      <c r="DH316" s="135">
        <v>435</v>
      </c>
      <c r="DI316" s="136">
        <v>445</v>
      </c>
      <c r="DJ316" s="128">
        <v>440</v>
      </c>
      <c r="DK316" s="134">
        <v>-20</v>
      </c>
      <c r="DL316" s="135">
        <v>305</v>
      </c>
      <c r="DM316" s="136">
        <v>315</v>
      </c>
      <c r="DN316" s="128">
        <v>310</v>
      </c>
      <c r="DO316" s="134">
        <v>-5</v>
      </c>
      <c r="DP316" s="135">
        <v>275</v>
      </c>
      <c r="DQ316" s="136">
        <v>285</v>
      </c>
      <c r="DR316" s="128">
        <v>280</v>
      </c>
      <c r="DS316" s="134" t="s">
        <v>5</v>
      </c>
      <c r="DT316" s="135">
        <v>290</v>
      </c>
      <c r="DU316" s="136">
        <v>300</v>
      </c>
      <c r="DV316" s="128">
        <v>295</v>
      </c>
      <c r="DW316" s="134">
        <v>-5</v>
      </c>
      <c r="DX316" s="135">
        <v>445</v>
      </c>
      <c r="DY316" s="136">
        <v>455</v>
      </c>
      <c r="DZ316" s="128">
        <v>450</v>
      </c>
      <c r="EA316" s="134">
        <v>-20</v>
      </c>
      <c r="EB316" s="135">
        <v>295</v>
      </c>
      <c r="EC316" s="136">
        <v>305</v>
      </c>
      <c r="ED316" s="128">
        <v>300</v>
      </c>
      <c r="EE316" s="134">
        <v>-5</v>
      </c>
      <c r="EF316" s="135">
        <v>265</v>
      </c>
      <c r="EG316" s="136">
        <v>275</v>
      </c>
      <c r="EH316" s="128">
        <v>270</v>
      </c>
      <c r="EI316" s="134" t="s">
        <v>5</v>
      </c>
      <c r="EJ316" s="135">
        <v>280</v>
      </c>
      <c r="EK316" s="136">
        <v>290</v>
      </c>
      <c r="EL316" s="128">
        <v>285</v>
      </c>
      <c r="EM316" s="134">
        <v>-5</v>
      </c>
      <c r="EN316" s="135">
        <v>400</v>
      </c>
      <c r="EO316" s="136">
        <v>410</v>
      </c>
      <c r="EP316" s="128">
        <v>405</v>
      </c>
      <c r="EQ316" s="134">
        <v>-20</v>
      </c>
      <c r="ER316" s="135">
        <v>265</v>
      </c>
      <c r="ES316" s="136">
        <v>275</v>
      </c>
      <c r="ET316" s="128">
        <v>270</v>
      </c>
      <c r="EU316" s="134">
        <v>-5</v>
      </c>
      <c r="EV316" s="135">
        <v>220</v>
      </c>
      <c r="EW316" s="136">
        <v>230</v>
      </c>
      <c r="EX316" s="128">
        <v>225</v>
      </c>
      <c r="EY316" s="134">
        <v>-15</v>
      </c>
      <c r="EZ316" s="135">
        <v>245</v>
      </c>
      <c r="FA316" s="136">
        <v>255</v>
      </c>
      <c r="FB316" s="128">
        <v>250</v>
      </c>
      <c r="FC316" s="134">
        <v>-5</v>
      </c>
      <c r="FD316" s="135">
        <v>485</v>
      </c>
      <c r="FE316" s="136">
        <v>495</v>
      </c>
      <c r="FF316" s="128">
        <v>490</v>
      </c>
      <c r="FG316" s="134">
        <v>-10</v>
      </c>
      <c r="FH316" s="135">
        <v>310</v>
      </c>
      <c r="FI316" s="136">
        <v>320</v>
      </c>
      <c r="FJ316" s="128">
        <v>315</v>
      </c>
      <c r="FK316" s="134">
        <v>-5</v>
      </c>
      <c r="FL316" s="135">
        <v>265</v>
      </c>
      <c r="FM316" s="136">
        <v>275</v>
      </c>
      <c r="FN316" s="128">
        <v>270</v>
      </c>
      <c r="FO316" s="134" t="s">
        <v>5</v>
      </c>
      <c r="FP316" s="135">
        <v>290</v>
      </c>
      <c r="FQ316" s="136">
        <v>300</v>
      </c>
      <c r="FR316" s="128">
        <v>295</v>
      </c>
      <c r="FS316" s="134" t="s">
        <v>5</v>
      </c>
      <c r="FT316" s="135">
        <v>300</v>
      </c>
      <c r="FU316" s="136">
        <v>310</v>
      </c>
      <c r="FV316" s="95">
        <v>305</v>
      </c>
      <c r="FW316" s="134" t="s">
        <v>5</v>
      </c>
      <c r="FX316" s="135">
        <v>345</v>
      </c>
      <c r="FY316" s="136">
        <v>355</v>
      </c>
      <c r="FZ316" s="128">
        <v>350</v>
      </c>
      <c r="GA316" s="134" t="s">
        <v>5</v>
      </c>
      <c r="GB316" s="135">
        <v>325</v>
      </c>
      <c r="GC316" s="136">
        <v>335</v>
      </c>
      <c r="GD316" s="128">
        <v>330</v>
      </c>
      <c r="GE316" s="134">
        <v>-5</v>
      </c>
      <c r="GF316" s="135">
        <v>295</v>
      </c>
      <c r="GG316" s="136">
        <v>305</v>
      </c>
      <c r="GH316" s="128">
        <v>300</v>
      </c>
      <c r="GI316" s="134">
        <v>-5</v>
      </c>
      <c r="GJ316" s="135">
        <v>310</v>
      </c>
      <c r="GK316" s="136">
        <v>320</v>
      </c>
      <c r="GL316" s="128">
        <v>315</v>
      </c>
      <c r="GM316" s="134">
        <v>-5</v>
      </c>
      <c r="GN316" s="135">
        <v>475</v>
      </c>
      <c r="GO316" s="136">
        <v>485</v>
      </c>
      <c r="GP316" s="128">
        <v>480</v>
      </c>
      <c r="GQ316" s="134">
        <v>-20</v>
      </c>
      <c r="GR316" s="93"/>
      <c r="GS316" s="93">
        <v>11</v>
      </c>
    </row>
    <row r="317" spans="1:201" ht="15.75" x14ac:dyDescent="0.25">
      <c r="A317">
        <v>12</v>
      </c>
      <c r="B317">
        <v>2015</v>
      </c>
      <c r="C317" s="87">
        <v>42342</v>
      </c>
      <c r="D317" s="149">
        <v>350</v>
      </c>
      <c r="E317" s="136">
        <v>360</v>
      </c>
      <c r="F317" s="128">
        <v>355</v>
      </c>
      <c r="G317" s="134" t="s">
        <v>5</v>
      </c>
      <c r="H317" s="135">
        <v>410</v>
      </c>
      <c r="I317" s="136">
        <v>420</v>
      </c>
      <c r="J317" s="128">
        <v>415</v>
      </c>
      <c r="K317" s="134" t="s">
        <v>5</v>
      </c>
      <c r="L317" s="135">
        <v>365</v>
      </c>
      <c r="M317" s="136">
        <v>375</v>
      </c>
      <c r="N317" s="128">
        <v>370</v>
      </c>
      <c r="O317" s="134" t="s">
        <v>5</v>
      </c>
      <c r="P317" s="135">
        <v>305</v>
      </c>
      <c r="Q317" s="136">
        <v>315</v>
      </c>
      <c r="R317" s="128">
        <v>310</v>
      </c>
      <c r="S317" s="134" t="s">
        <v>5</v>
      </c>
      <c r="T317" s="135">
        <v>280</v>
      </c>
      <c r="U317" s="136">
        <v>290</v>
      </c>
      <c r="V317" s="128">
        <v>285</v>
      </c>
      <c r="W317" s="134" t="s">
        <v>5</v>
      </c>
      <c r="X317" s="135">
        <v>260</v>
      </c>
      <c r="Y317" s="136">
        <v>270</v>
      </c>
      <c r="Z317" s="128">
        <v>265</v>
      </c>
      <c r="AA317" s="134" t="s">
        <v>5</v>
      </c>
      <c r="AB317" s="135">
        <v>295</v>
      </c>
      <c r="AC317" s="136">
        <v>305</v>
      </c>
      <c r="AD317" s="128">
        <v>300</v>
      </c>
      <c r="AE317" s="134" t="s">
        <v>5</v>
      </c>
      <c r="AF317" s="135">
        <v>270</v>
      </c>
      <c r="AG317" s="136">
        <v>280</v>
      </c>
      <c r="AH317" s="128">
        <v>275</v>
      </c>
      <c r="AI317" s="134" t="s">
        <v>5</v>
      </c>
      <c r="AJ317" s="135">
        <v>315</v>
      </c>
      <c r="AK317" s="136">
        <v>325</v>
      </c>
      <c r="AL317" s="128">
        <v>320</v>
      </c>
      <c r="AM317" s="134" t="s">
        <v>5</v>
      </c>
      <c r="AN317" s="135">
        <v>290</v>
      </c>
      <c r="AO317" s="136">
        <v>300</v>
      </c>
      <c r="AP317" s="128">
        <v>295</v>
      </c>
      <c r="AQ317" s="134" t="s">
        <v>5</v>
      </c>
      <c r="AR317" s="135">
        <v>325</v>
      </c>
      <c r="AS317" s="136">
        <v>335</v>
      </c>
      <c r="AT317" s="128">
        <v>330</v>
      </c>
      <c r="AU317" s="134" t="s">
        <v>5</v>
      </c>
      <c r="AV317" s="135">
        <v>280</v>
      </c>
      <c r="AW317" s="136">
        <v>290</v>
      </c>
      <c r="AX317" s="128">
        <v>285</v>
      </c>
      <c r="AY317" s="134" t="s">
        <v>5</v>
      </c>
      <c r="AZ317" s="135">
        <v>275</v>
      </c>
      <c r="BA317" s="136">
        <v>285</v>
      </c>
      <c r="BB317" s="128">
        <v>280</v>
      </c>
      <c r="BC317" s="134" t="s">
        <v>5</v>
      </c>
      <c r="BD317" s="135">
        <v>240</v>
      </c>
      <c r="BE317" s="136">
        <v>250</v>
      </c>
      <c r="BF317" s="128">
        <v>245</v>
      </c>
      <c r="BG317" s="134" t="s">
        <v>5</v>
      </c>
      <c r="BH317" s="135">
        <v>305</v>
      </c>
      <c r="BI317" s="136">
        <v>315</v>
      </c>
      <c r="BJ317" s="128">
        <v>310</v>
      </c>
      <c r="BK317" s="134" t="s">
        <v>5</v>
      </c>
      <c r="BL317" s="135">
        <v>260</v>
      </c>
      <c r="BM317" s="136">
        <v>270</v>
      </c>
      <c r="BN317" s="128">
        <v>265</v>
      </c>
      <c r="BO317" s="134" t="s">
        <v>5</v>
      </c>
      <c r="BP317" s="135">
        <v>315</v>
      </c>
      <c r="BQ317" s="136">
        <v>325</v>
      </c>
      <c r="BR317" s="128">
        <v>320</v>
      </c>
      <c r="BS317" s="134" t="s">
        <v>5</v>
      </c>
      <c r="BT317" s="135">
        <v>280</v>
      </c>
      <c r="BU317" s="136">
        <v>290</v>
      </c>
      <c r="BV317" s="128">
        <v>285</v>
      </c>
      <c r="BW317" s="134" t="s">
        <v>5</v>
      </c>
      <c r="BX317" s="135">
        <v>295</v>
      </c>
      <c r="BY317" s="136">
        <v>305</v>
      </c>
      <c r="BZ317" s="128">
        <v>300</v>
      </c>
      <c r="CA317" s="134" t="s">
        <v>5</v>
      </c>
      <c r="CB317" s="135">
        <v>450</v>
      </c>
      <c r="CC317" s="136">
        <v>460</v>
      </c>
      <c r="CD317" s="128">
        <v>455</v>
      </c>
      <c r="CE317" s="134" t="s">
        <v>5</v>
      </c>
      <c r="CF317" s="135">
        <v>280</v>
      </c>
      <c r="CG317" s="136">
        <v>290</v>
      </c>
      <c r="CH317" s="128">
        <v>285</v>
      </c>
      <c r="CI317" s="134" t="s">
        <v>5</v>
      </c>
      <c r="CJ317" s="135">
        <v>245</v>
      </c>
      <c r="CK317" s="136">
        <v>255</v>
      </c>
      <c r="CL317" s="128">
        <v>250</v>
      </c>
      <c r="CM317" s="134" t="s">
        <v>5</v>
      </c>
      <c r="CN317" s="135">
        <v>260</v>
      </c>
      <c r="CO317" s="136">
        <v>270</v>
      </c>
      <c r="CP317" s="128">
        <v>265</v>
      </c>
      <c r="CQ317" s="134" t="s">
        <v>5</v>
      </c>
      <c r="CR317" s="135">
        <v>420</v>
      </c>
      <c r="CS317" s="136">
        <v>430</v>
      </c>
      <c r="CT317" s="128">
        <v>425</v>
      </c>
      <c r="CU317" s="134" t="s">
        <v>5</v>
      </c>
      <c r="CV317" s="135">
        <v>320</v>
      </c>
      <c r="CW317" s="136">
        <v>330</v>
      </c>
      <c r="CX317" s="128">
        <v>325</v>
      </c>
      <c r="CY317" s="134" t="s">
        <v>5</v>
      </c>
      <c r="CZ317" s="135">
        <v>285</v>
      </c>
      <c r="DA317" s="136">
        <v>295</v>
      </c>
      <c r="DB317" s="128">
        <v>290</v>
      </c>
      <c r="DC317" s="134" t="s">
        <v>5</v>
      </c>
      <c r="DD317" s="135">
        <v>305</v>
      </c>
      <c r="DE317" s="136">
        <v>315</v>
      </c>
      <c r="DF317" s="128">
        <v>310</v>
      </c>
      <c r="DG317" s="134" t="s">
        <v>5</v>
      </c>
      <c r="DH317" s="135">
        <v>435</v>
      </c>
      <c r="DI317" s="136">
        <v>445</v>
      </c>
      <c r="DJ317" s="128">
        <v>440</v>
      </c>
      <c r="DK317" s="134" t="s">
        <v>5</v>
      </c>
      <c r="DL317" s="135">
        <v>305</v>
      </c>
      <c r="DM317" s="136">
        <v>315</v>
      </c>
      <c r="DN317" s="128">
        <v>310</v>
      </c>
      <c r="DO317" s="134" t="s">
        <v>5</v>
      </c>
      <c r="DP317" s="135">
        <v>275</v>
      </c>
      <c r="DQ317" s="136">
        <v>285</v>
      </c>
      <c r="DR317" s="128">
        <v>280</v>
      </c>
      <c r="DS317" s="134" t="s">
        <v>5</v>
      </c>
      <c r="DT317" s="135">
        <v>290</v>
      </c>
      <c r="DU317" s="136">
        <v>300</v>
      </c>
      <c r="DV317" s="128">
        <v>295</v>
      </c>
      <c r="DW317" s="134" t="s">
        <v>5</v>
      </c>
      <c r="DX317" s="135">
        <v>445</v>
      </c>
      <c r="DY317" s="136">
        <v>455</v>
      </c>
      <c r="DZ317" s="128">
        <v>450</v>
      </c>
      <c r="EA317" s="134" t="s">
        <v>5</v>
      </c>
      <c r="EB317" s="135">
        <v>295</v>
      </c>
      <c r="EC317" s="136">
        <v>305</v>
      </c>
      <c r="ED317" s="128">
        <v>300</v>
      </c>
      <c r="EE317" s="134" t="s">
        <v>5</v>
      </c>
      <c r="EF317" s="135">
        <v>265</v>
      </c>
      <c r="EG317" s="136">
        <v>275</v>
      </c>
      <c r="EH317" s="128">
        <v>270</v>
      </c>
      <c r="EI317" s="134" t="s">
        <v>5</v>
      </c>
      <c r="EJ317" s="135">
        <v>280</v>
      </c>
      <c r="EK317" s="136">
        <v>290</v>
      </c>
      <c r="EL317" s="128">
        <v>285</v>
      </c>
      <c r="EM317" s="134" t="s">
        <v>5</v>
      </c>
      <c r="EN317" s="135">
        <v>400</v>
      </c>
      <c r="EO317" s="136">
        <v>410</v>
      </c>
      <c r="EP317" s="128">
        <v>405</v>
      </c>
      <c r="EQ317" s="134" t="s">
        <v>5</v>
      </c>
      <c r="ER317" s="135">
        <v>265</v>
      </c>
      <c r="ES317" s="136">
        <v>275</v>
      </c>
      <c r="ET317" s="128">
        <v>270</v>
      </c>
      <c r="EU317" s="134" t="s">
        <v>5</v>
      </c>
      <c r="EV317" s="135">
        <v>220</v>
      </c>
      <c r="EW317" s="136">
        <v>230</v>
      </c>
      <c r="EX317" s="128">
        <v>225</v>
      </c>
      <c r="EY317" s="134" t="s">
        <v>5</v>
      </c>
      <c r="EZ317" s="135">
        <v>245</v>
      </c>
      <c r="FA317" s="136">
        <v>255</v>
      </c>
      <c r="FB317" s="128">
        <v>250</v>
      </c>
      <c r="FC317" s="134" t="s">
        <v>5</v>
      </c>
      <c r="FD317" s="135">
        <v>485</v>
      </c>
      <c r="FE317" s="136">
        <v>495</v>
      </c>
      <c r="FF317" s="128">
        <v>490</v>
      </c>
      <c r="FG317" s="134" t="s">
        <v>5</v>
      </c>
      <c r="FH317" s="135">
        <v>300</v>
      </c>
      <c r="FI317" s="136">
        <v>310</v>
      </c>
      <c r="FJ317" s="128">
        <v>305</v>
      </c>
      <c r="FK317" s="134">
        <v>-10</v>
      </c>
      <c r="FL317" s="135">
        <v>255</v>
      </c>
      <c r="FM317" s="136">
        <v>265</v>
      </c>
      <c r="FN317" s="128">
        <v>260</v>
      </c>
      <c r="FO317" s="134">
        <v>-10</v>
      </c>
      <c r="FP317" s="135">
        <v>280</v>
      </c>
      <c r="FQ317" s="136">
        <v>290</v>
      </c>
      <c r="FR317" s="128">
        <v>285</v>
      </c>
      <c r="FS317" s="134">
        <v>-10</v>
      </c>
      <c r="FT317" s="135">
        <v>290</v>
      </c>
      <c r="FU317" s="136">
        <v>300</v>
      </c>
      <c r="FV317" s="95">
        <v>295</v>
      </c>
      <c r="FW317" s="134">
        <v>-10</v>
      </c>
      <c r="FX317" s="135">
        <v>335</v>
      </c>
      <c r="FY317" s="136">
        <v>345</v>
      </c>
      <c r="FZ317" s="128">
        <v>340</v>
      </c>
      <c r="GA317" s="134">
        <v>-10</v>
      </c>
      <c r="GB317" s="135">
        <v>325</v>
      </c>
      <c r="GC317" s="136">
        <v>335</v>
      </c>
      <c r="GD317" s="128">
        <v>330</v>
      </c>
      <c r="GE317" s="134" t="s">
        <v>5</v>
      </c>
      <c r="GF317" s="135">
        <v>295</v>
      </c>
      <c r="GG317" s="136">
        <v>305</v>
      </c>
      <c r="GH317" s="128">
        <v>300</v>
      </c>
      <c r="GI317" s="134" t="s">
        <v>5</v>
      </c>
      <c r="GJ317" s="135">
        <v>310</v>
      </c>
      <c r="GK317" s="136">
        <v>320</v>
      </c>
      <c r="GL317" s="128">
        <v>315</v>
      </c>
      <c r="GM317" s="134" t="s">
        <v>5</v>
      </c>
      <c r="GN317" s="135">
        <v>475</v>
      </c>
      <c r="GO317" s="136">
        <v>485</v>
      </c>
      <c r="GP317" s="128">
        <v>480</v>
      </c>
      <c r="GQ317" s="134" t="s">
        <v>5</v>
      </c>
      <c r="GR317" s="93"/>
      <c r="GS317" s="93">
        <v>12</v>
      </c>
    </row>
    <row r="318" spans="1:201" ht="15.75" x14ac:dyDescent="0.25">
      <c r="A318">
        <v>12</v>
      </c>
      <c r="B318">
        <v>2015</v>
      </c>
      <c r="C318" s="87">
        <v>42349</v>
      </c>
      <c r="D318" s="149">
        <v>345</v>
      </c>
      <c r="E318" s="136">
        <v>355</v>
      </c>
      <c r="F318" s="128">
        <v>350</v>
      </c>
      <c r="G318" s="134">
        <v>-5</v>
      </c>
      <c r="H318" s="135">
        <v>415</v>
      </c>
      <c r="I318" s="136">
        <v>425</v>
      </c>
      <c r="J318" s="128">
        <v>420</v>
      </c>
      <c r="K318" s="134">
        <v>5</v>
      </c>
      <c r="L318" s="135">
        <v>370</v>
      </c>
      <c r="M318" s="136">
        <v>380</v>
      </c>
      <c r="N318" s="128">
        <v>375</v>
      </c>
      <c r="O318" s="134">
        <v>5</v>
      </c>
      <c r="P318" s="135">
        <v>310</v>
      </c>
      <c r="Q318" s="136">
        <v>320</v>
      </c>
      <c r="R318" s="128">
        <v>315</v>
      </c>
      <c r="S318" s="134">
        <v>5</v>
      </c>
      <c r="T318" s="135">
        <v>290</v>
      </c>
      <c r="U318" s="136">
        <v>300</v>
      </c>
      <c r="V318" s="128">
        <v>295</v>
      </c>
      <c r="W318" s="134">
        <v>10</v>
      </c>
      <c r="X318" s="135">
        <v>265</v>
      </c>
      <c r="Y318" s="136">
        <v>275</v>
      </c>
      <c r="Z318" s="128">
        <v>270</v>
      </c>
      <c r="AA318" s="134">
        <v>5</v>
      </c>
      <c r="AB318" s="135">
        <v>295</v>
      </c>
      <c r="AC318" s="136">
        <v>305</v>
      </c>
      <c r="AD318" s="128">
        <v>300</v>
      </c>
      <c r="AE318" s="134" t="s">
        <v>5</v>
      </c>
      <c r="AF318" s="135">
        <v>270</v>
      </c>
      <c r="AG318" s="136">
        <v>280</v>
      </c>
      <c r="AH318" s="128">
        <v>275</v>
      </c>
      <c r="AI318" s="134" t="s">
        <v>5</v>
      </c>
      <c r="AJ318" s="135">
        <v>320</v>
      </c>
      <c r="AK318" s="136">
        <v>330</v>
      </c>
      <c r="AL318" s="128">
        <v>325</v>
      </c>
      <c r="AM318" s="134">
        <v>5</v>
      </c>
      <c r="AN318" s="135">
        <v>295</v>
      </c>
      <c r="AO318" s="136">
        <v>305</v>
      </c>
      <c r="AP318" s="128">
        <v>300</v>
      </c>
      <c r="AQ318" s="134">
        <v>5</v>
      </c>
      <c r="AR318" s="135">
        <v>325</v>
      </c>
      <c r="AS318" s="136">
        <v>335</v>
      </c>
      <c r="AT318" s="128">
        <v>330</v>
      </c>
      <c r="AU318" s="134" t="s">
        <v>5</v>
      </c>
      <c r="AV318" s="135">
        <v>285</v>
      </c>
      <c r="AW318" s="136">
        <v>295</v>
      </c>
      <c r="AX318" s="128">
        <v>290</v>
      </c>
      <c r="AY318" s="134">
        <v>5</v>
      </c>
      <c r="AZ318" s="135">
        <v>275</v>
      </c>
      <c r="BA318" s="136">
        <v>285</v>
      </c>
      <c r="BB318" s="128">
        <v>280</v>
      </c>
      <c r="BC318" s="134" t="s">
        <v>5</v>
      </c>
      <c r="BD318" s="135">
        <v>240</v>
      </c>
      <c r="BE318" s="136">
        <v>250</v>
      </c>
      <c r="BF318" s="128">
        <v>245</v>
      </c>
      <c r="BG318" s="134" t="s">
        <v>5</v>
      </c>
      <c r="BH318" s="135">
        <v>305</v>
      </c>
      <c r="BI318" s="136">
        <v>315</v>
      </c>
      <c r="BJ318" s="128">
        <v>310</v>
      </c>
      <c r="BK318" s="134" t="s">
        <v>5</v>
      </c>
      <c r="BL318" s="135">
        <v>255</v>
      </c>
      <c r="BM318" s="136">
        <v>265</v>
      </c>
      <c r="BN318" s="128">
        <v>260</v>
      </c>
      <c r="BO318" s="134">
        <v>-5</v>
      </c>
      <c r="BP318" s="135">
        <v>310</v>
      </c>
      <c r="BQ318" s="136">
        <v>320</v>
      </c>
      <c r="BR318" s="128">
        <v>315</v>
      </c>
      <c r="BS318" s="134">
        <v>-5</v>
      </c>
      <c r="BT318" s="135">
        <v>280</v>
      </c>
      <c r="BU318" s="136">
        <v>290</v>
      </c>
      <c r="BV318" s="128">
        <v>285</v>
      </c>
      <c r="BW318" s="134" t="s">
        <v>5</v>
      </c>
      <c r="BX318" s="135">
        <v>295</v>
      </c>
      <c r="BY318" s="136">
        <v>305</v>
      </c>
      <c r="BZ318" s="128">
        <v>300</v>
      </c>
      <c r="CA318" s="134" t="s">
        <v>5</v>
      </c>
      <c r="CB318" s="135">
        <v>450</v>
      </c>
      <c r="CC318" s="136">
        <v>460</v>
      </c>
      <c r="CD318" s="128">
        <v>455</v>
      </c>
      <c r="CE318" s="134" t="s">
        <v>5</v>
      </c>
      <c r="CF318" s="135">
        <v>280</v>
      </c>
      <c r="CG318" s="136">
        <v>290</v>
      </c>
      <c r="CH318" s="128">
        <v>285</v>
      </c>
      <c r="CI318" s="134" t="s">
        <v>5</v>
      </c>
      <c r="CJ318" s="135">
        <v>240</v>
      </c>
      <c r="CK318" s="136">
        <v>250</v>
      </c>
      <c r="CL318" s="128">
        <v>245</v>
      </c>
      <c r="CM318" s="134">
        <v>-5</v>
      </c>
      <c r="CN318" s="135">
        <v>260</v>
      </c>
      <c r="CO318" s="136">
        <v>270</v>
      </c>
      <c r="CP318" s="128">
        <v>265</v>
      </c>
      <c r="CQ318" s="134" t="s">
        <v>5</v>
      </c>
      <c r="CR318" s="135">
        <v>420</v>
      </c>
      <c r="CS318" s="136">
        <v>430</v>
      </c>
      <c r="CT318" s="128">
        <v>425</v>
      </c>
      <c r="CU318" s="134" t="s">
        <v>5</v>
      </c>
      <c r="CV318" s="135">
        <v>320</v>
      </c>
      <c r="CW318" s="136">
        <v>330</v>
      </c>
      <c r="CX318" s="128">
        <v>325</v>
      </c>
      <c r="CY318" s="134" t="s">
        <v>5</v>
      </c>
      <c r="CZ318" s="135">
        <v>285</v>
      </c>
      <c r="DA318" s="136">
        <v>295</v>
      </c>
      <c r="DB318" s="128">
        <v>290</v>
      </c>
      <c r="DC318" s="134" t="s">
        <v>5</v>
      </c>
      <c r="DD318" s="135">
        <v>300</v>
      </c>
      <c r="DE318" s="136">
        <v>310</v>
      </c>
      <c r="DF318" s="128">
        <v>305</v>
      </c>
      <c r="DG318" s="134">
        <v>-5</v>
      </c>
      <c r="DH318" s="135">
        <v>435</v>
      </c>
      <c r="DI318" s="136">
        <v>445</v>
      </c>
      <c r="DJ318" s="128">
        <v>440</v>
      </c>
      <c r="DK318" s="134" t="s">
        <v>5</v>
      </c>
      <c r="DL318" s="135">
        <v>305</v>
      </c>
      <c r="DM318" s="136">
        <v>315</v>
      </c>
      <c r="DN318" s="128">
        <v>310</v>
      </c>
      <c r="DO318" s="134" t="s">
        <v>5</v>
      </c>
      <c r="DP318" s="135">
        <v>270</v>
      </c>
      <c r="DQ318" s="136">
        <v>280</v>
      </c>
      <c r="DR318" s="128">
        <v>275</v>
      </c>
      <c r="DS318" s="134">
        <v>-5</v>
      </c>
      <c r="DT318" s="135">
        <v>290</v>
      </c>
      <c r="DU318" s="136">
        <v>300</v>
      </c>
      <c r="DV318" s="128">
        <v>295</v>
      </c>
      <c r="DW318" s="134" t="s">
        <v>5</v>
      </c>
      <c r="DX318" s="135">
        <v>445</v>
      </c>
      <c r="DY318" s="136">
        <v>455</v>
      </c>
      <c r="DZ318" s="128">
        <v>450</v>
      </c>
      <c r="EA318" s="134" t="s">
        <v>5</v>
      </c>
      <c r="EB318" s="135">
        <v>295</v>
      </c>
      <c r="EC318" s="136">
        <v>305</v>
      </c>
      <c r="ED318" s="128">
        <v>300</v>
      </c>
      <c r="EE318" s="134" t="s">
        <v>5</v>
      </c>
      <c r="EF318" s="135">
        <v>260</v>
      </c>
      <c r="EG318" s="136">
        <v>270</v>
      </c>
      <c r="EH318" s="128">
        <v>265</v>
      </c>
      <c r="EI318" s="134">
        <v>-5</v>
      </c>
      <c r="EJ318" s="135">
        <v>280</v>
      </c>
      <c r="EK318" s="136">
        <v>290</v>
      </c>
      <c r="EL318" s="128">
        <v>285</v>
      </c>
      <c r="EM318" s="134" t="s">
        <v>5</v>
      </c>
      <c r="EN318" s="135">
        <v>400</v>
      </c>
      <c r="EO318" s="136">
        <v>410</v>
      </c>
      <c r="EP318" s="128">
        <v>405</v>
      </c>
      <c r="EQ318" s="134" t="s">
        <v>5</v>
      </c>
      <c r="ER318" s="135">
        <v>265</v>
      </c>
      <c r="ES318" s="136">
        <v>275</v>
      </c>
      <c r="ET318" s="128">
        <v>270</v>
      </c>
      <c r="EU318" s="134" t="s">
        <v>5</v>
      </c>
      <c r="EV318" s="135">
        <v>220</v>
      </c>
      <c r="EW318" s="136">
        <v>230</v>
      </c>
      <c r="EX318" s="128">
        <v>225</v>
      </c>
      <c r="EY318" s="134" t="s">
        <v>5</v>
      </c>
      <c r="EZ318" s="135">
        <v>240</v>
      </c>
      <c r="FA318" s="136">
        <v>250</v>
      </c>
      <c r="FB318" s="128">
        <v>245</v>
      </c>
      <c r="FC318" s="134">
        <v>-5</v>
      </c>
      <c r="FD318" s="135">
        <v>485</v>
      </c>
      <c r="FE318" s="136">
        <v>495</v>
      </c>
      <c r="FF318" s="128">
        <v>490</v>
      </c>
      <c r="FG318" s="134" t="s">
        <v>5</v>
      </c>
      <c r="FH318" s="135">
        <v>300</v>
      </c>
      <c r="FI318" s="136">
        <v>310</v>
      </c>
      <c r="FJ318" s="128">
        <v>305</v>
      </c>
      <c r="FK318" s="134" t="s">
        <v>5</v>
      </c>
      <c r="FL318" s="135">
        <v>260</v>
      </c>
      <c r="FM318" s="136">
        <v>270</v>
      </c>
      <c r="FN318" s="128">
        <v>265</v>
      </c>
      <c r="FO318" s="134">
        <v>5</v>
      </c>
      <c r="FP318" s="135">
        <v>280</v>
      </c>
      <c r="FQ318" s="136">
        <v>290</v>
      </c>
      <c r="FR318" s="128">
        <v>285</v>
      </c>
      <c r="FS318" s="134" t="s">
        <v>5</v>
      </c>
      <c r="FT318" s="135">
        <v>295</v>
      </c>
      <c r="FU318" s="136">
        <v>305</v>
      </c>
      <c r="FV318" s="95">
        <v>300</v>
      </c>
      <c r="FW318" s="134">
        <v>5</v>
      </c>
      <c r="FX318" s="135">
        <v>335</v>
      </c>
      <c r="FY318" s="136">
        <v>345</v>
      </c>
      <c r="FZ318" s="128">
        <v>340</v>
      </c>
      <c r="GA318" s="134" t="s">
        <v>5</v>
      </c>
      <c r="GB318" s="135">
        <v>325</v>
      </c>
      <c r="GC318" s="136">
        <v>335</v>
      </c>
      <c r="GD318" s="128">
        <v>330</v>
      </c>
      <c r="GE318" s="134" t="s">
        <v>5</v>
      </c>
      <c r="GF318" s="135">
        <v>295</v>
      </c>
      <c r="GG318" s="136">
        <v>305</v>
      </c>
      <c r="GH318" s="128">
        <v>300</v>
      </c>
      <c r="GI318" s="134" t="s">
        <v>5</v>
      </c>
      <c r="GJ318" s="135">
        <v>310</v>
      </c>
      <c r="GK318" s="136">
        <v>320</v>
      </c>
      <c r="GL318" s="128">
        <v>315</v>
      </c>
      <c r="GM318" s="134" t="s">
        <v>5</v>
      </c>
      <c r="GN318" s="135">
        <v>475</v>
      </c>
      <c r="GO318" s="136">
        <v>485</v>
      </c>
      <c r="GP318" s="128">
        <v>480</v>
      </c>
      <c r="GQ318" s="134" t="s">
        <v>5</v>
      </c>
      <c r="GR318" s="93"/>
      <c r="GS318" s="93">
        <v>12</v>
      </c>
    </row>
    <row r="319" spans="1:201" ht="15.75" x14ac:dyDescent="0.25">
      <c r="A319">
        <v>12</v>
      </c>
      <c r="B319">
        <v>2015</v>
      </c>
      <c r="C319" s="87">
        <v>42356</v>
      </c>
      <c r="D319" s="149">
        <v>345</v>
      </c>
      <c r="E319" s="136">
        <v>355</v>
      </c>
      <c r="F319" s="128">
        <v>350</v>
      </c>
      <c r="G319" s="134" t="s">
        <v>5</v>
      </c>
      <c r="H319" s="135">
        <v>415</v>
      </c>
      <c r="I319" s="136">
        <v>425</v>
      </c>
      <c r="J319" s="128">
        <v>420</v>
      </c>
      <c r="K319" s="134" t="s">
        <v>5</v>
      </c>
      <c r="L319" s="135">
        <v>365</v>
      </c>
      <c r="M319" s="136">
        <v>375</v>
      </c>
      <c r="N319" s="128">
        <v>370</v>
      </c>
      <c r="O319" s="134">
        <v>-5</v>
      </c>
      <c r="P319" s="135">
        <v>305</v>
      </c>
      <c r="Q319" s="136">
        <v>315</v>
      </c>
      <c r="R319" s="128">
        <v>310</v>
      </c>
      <c r="S319" s="134">
        <v>-5</v>
      </c>
      <c r="T319" s="135">
        <v>280</v>
      </c>
      <c r="U319" s="136">
        <v>290</v>
      </c>
      <c r="V319" s="128">
        <v>285</v>
      </c>
      <c r="W319" s="134">
        <v>-10</v>
      </c>
      <c r="X319" s="135">
        <v>265</v>
      </c>
      <c r="Y319" s="136">
        <v>275</v>
      </c>
      <c r="Z319" s="128">
        <v>270</v>
      </c>
      <c r="AA319" s="134" t="s">
        <v>5</v>
      </c>
      <c r="AB319" s="135">
        <v>295</v>
      </c>
      <c r="AC319" s="136">
        <v>305</v>
      </c>
      <c r="AD319" s="128">
        <v>300</v>
      </c>
      <c r="AE319" s="134" t="s">
        <v>5</v>
      </c>
      <c r="AF319" s="135">
        <v>255</v>
      </c>
      <c r="AG319" s="136">
        <v>265</v>
      </c>
      <c r="AH319" s="128">
        <v>260</v>
      </c>
      <c r="AI319" s="134">
        <v>-15</v>
      </c>
      <c r="AJ319" s="135">
        <v>310</v>
      </c>
      <c r="AK319" s="136">
        <v>320</v>
      </c>
      <c r="AL319" s="128">
        <v>315</v>
      </c>
      <c r="AM319" s="134">
        <v>-10</v>
      </c>
      <c r="AN319" s="135">
        <v>295</v>
      </c>
      <c r="AO319" s="136">
        <v>305</v>
      </c>
      <c r="AP319" s="128">
        <v>300</v>
      </c>
      <c r="AQ319" s="134" t="s">
        <v>5</v>
      </c>
      <c r="AR319" s="135">
        <v>330</v>
      </c>
      <c r="AS319" s="136">
        <v>340</v>
      </c>
      <c r="AT319" s="128">
        <v>335</v>
      </c>
      <c r="AU319" s="134">
        <v>5</v>
      </c>
      <c r="AV319" s="135">
        <v>275</v>
      </c>
      <c r="AW319" s="136">
        <v>285</v>
      </c>
      <c r="AX319" s="128">
        <v>280</v>
      </c>
      <c r="AY319" s="134">
        <v>-10</v>
      </c>
      <c r="AZ319" s="135">
        <v>275</v>
      </c>
      <c r="BA319" s="136">
        <v>285</v>
      </c>
      <c r="BB319" s="128">
        <v>280</v>
      </c>
      <c r="BC319" s="134" t="s">
        <v>5</v>
      </c>
      <c r="BD319" s="135">
        <v>240</v>
      </c>
      <c r="BE319" s="136">
        <v>250</v>
      </c>
      <c r="BF319" s="128">
        <v>245</v>
      </c>
      <c r="BG319" s="134" t="s">
        <v>5</v>
      </c>
      <c r="BH319" s="135">
        <v>305</v>
      </c>
      <c r="BI319" s="136">
        <v>315</v>
      </c>
      <c r="BJ319" s="128">
        <v>310</v>
      </c>
      <c r="BK319" s="134" t="s">
        <v>5</v>
      </c>
      <c r="BL319" s="135">
        <v>255</v>
      </c>
      <c r="BM319" s="136">
        <v>265</v>
      </c>
      <c r="BN319" s="128">
        <v>260</v>
      </c>
      <c r="BO319" s="134" t="s">
        <v>5</v>
      </c>
      <c r="BP319" s="135">
        <v>310</v>
      </c>
      <c r="BQ319" s="136">
        <v>320</v>
      </c>
      <c r="BR319" s="128">
        <v>315</v>
      </c>
      <c r="BS319" s="134" t="s">
        <v>5</v>
      </c>
      <c r="BT319" s="135">
        <v>280</v>
      </c>
      <c r="BU319" s="136">
        <v>290</v>
      </c>
      <c r="BV319" s="128">
        <v>285</v>
      </c>
      <c r="BW319" s="134" t="s">
        <v>5</v>
      </c>
      <c r="BX319" s="135">
        <v>295</v>
      </c>
      <c r="BY319" s="136">
        <v>305</v>
      </c>
      <c r="BZ319" s="128">
        <v>300</v>
      </c>
      <c r="CA319" s="134" t="s">
        <v>5</v>
      </c>
      <c r="CB319" s="135">
        <v>430</v>
      </c>
      <c r="CC319" s="136">
        <v>440</v>
      </c>
      <c r="CD319" s="128">
        <v>435</v>
      </c>
      <c r="CE319" s="134">
        <v>-20</v>
      </c>
      <c r="CF319" s="135">
        <v>275</v>
      </c>
      <c r="CG319" s="136">
        <v>285</v>
      </c>
      <c r="CH319" s="128">
        <v>280</v>
      </c>
      <c r="CI319" s="134">
        <v>-5</v>
      </c>
      <c r="CJ319" s="135">
        <v>240</v>
      </c>
      <c r="CK319" s="136">
        <v>250</v>
      </c>
      <c r="CL319" s="128">
        <v>245</v>
      </c>
      <c r="CM319" s="134" t="s">
        <v>5</v>
      </c>
      <c r="CN319" s="135">
        <v>260</v>
      </c>
      <c r="CO319" s="136">
        <v>270</v>
      </c>
      <c r="CP319" s="128">
        <v>265</v>
      </c>
      <c r="CQ319" s="134" t="s">
        <v>5</v>
      </c>
      <c r="CR319" s="135">
        <v>400</v>
      </c>
      <c r="CS319" s="136">
        <v>410</v>
      </c>
      <c r="CT319" s="128">
        <v>405</v>
      </c>
      <c r="CU319" s="134">
        <v>-20</v>
      </c>
      <c r="CV319" s="135">
        <v>315</v>
      </c>
      <c r="CW319" s="136">
        <v>325</v>
      </c>
      <c r="CX319" s="128">
        <v>320</v>
      </c>
      <c r="CY319" s="134">
        <v>-5</v>
      </c>
      <c r="CZ319" s="135">
        <v>285</v>
      </c>
      <c r="DA319" s="136">
        <v>295</v>
      </c>
      <c r="DB319" s="128">
        <v>290</v>
      </c>
      <c r="DC319" s="134" t="s">
        <v>5</v>
      </c>
      <c r="DD319" s="135">
        <v>300</v>
      </c>
      <c r="DE319" s="136">
        <v>310</v>
      </c>
      <c r="DF319" s="128">
        <v>305</v>
      </c>
      <c r="DG319" s="134" t="s">
        <v>5</v>
      </c>
      <c r="DH319" s="135">
        <v>425</v>
      </c>
      <c r="DI319" s="136">
        <v>435</v>
      </c>
      <c r="DJ319" s="128">
        <v>430</v>
      </c>
      <c r="DK319" s="134">
        <v>-10</v>
      </c>
      <c r="DL319" s="135">
        <v>305</v>
      </c>
      <c r="DM319" s="136">
        <v>315</v>
      </c>
      <c r="DN319" s="128">
        <v>310</v>
      </c>
      <c r="DO319" s="134" t="s">
        <v>5</v>
      </c>
      <c r="DP319" s="135">
        <v>270</v>
      </c>
      <c r="DQ319" s="136">
        <v>280</v>
      </c>
      <c r="DR319" s="128">
        <v>275</v>
      </c>
      <c r="DS319" s="134" t="s">
        <v>5</v>
      </c>
      <c r="DT319" s="135">
        <v>290</v>
      </c>
      <c r="DU319" s="136">
        <v>300</v>
      </c>
      <c r="DV319" s="128">
        <v>295</v>
      </c>
      <c r="DW319" s="134" t="s">
        <v>5</v>
      </c>
      <c r="DX319" s="135">
        <v>435</v>
      </c>
      <c r="DY319" s="136">
        <v>445</v>
      </c>
      <c r="DZ319" s="128">
        <v>440</v>
      </c>
      <c r="EA319" s="134">
        <v>-10</v>
      </c>
      <c r="EB319" s="135">
        <v>295</v>
      </c>
      <c r="EC319" s="136">
        <v>305</v>
      </c>
      <c r="ED319" s="128">
        <v>300</v>
      </c>
      <c r="EE319" s="134" t="s">
        <v>5</v>
      </c>
      <c r="EF319" s="135">
        <v>260</v>
      </c>
      <c r="EG319" s="136">
        <v>270</v>
      </c>
      <c r="EH319" s="128">
        <v>265</v>
      </c>
      <c r="EI319" s="134" t="s">
        <v>5</v>
      </c>
      <c r="EJ319" s="135">
        <v>280</v>
      </c>
      <c r="EK319" s="136">
        <v>290</v>
      </c>
      <c r="EL319" s="128">
        <v>285</v>
      </c>
      <c r="EM319" s="134" t="s">
        <v>5</v>
      </c>
      <c r="EN319" s="135">
        <v>390</v>
      </c>
      <c r="EO319" s="136">
        <v>400</v>
      </c>
      <c r="EP319" s="128">
        <v>395</v>
      </c>
      <c r="EQ319" s="134">
        <v>-10</v>
      </c>
      <c r="ER319" s="135">
        <v>265</v>
      </c>
      <c r="ES319" s="136">
        <v>275</v>
      </c>
      <c r="ET319" s="128">
        <v>270</v>
      </c>
      <c r="EU319" s="134" t="s">
        <v>5</v>
      </c>
      <c r="EV319" s="135">
        <v>220</v>
      </c>
      <c r="EW319" s="136">
        <v>230</v>
      </c>
      <c r="EX319" s="128">
        <v>225</v>
      </c>
      <c r="EY319" s="134" t="s">
        <v>5</v>
      </c>
      <c r="EZ319" s="135">
        <v>240</v>
      </c>
      <c r="FA319" s="136">
        <v>250</v>
      </c>
      <c r="FB319" s="128">
        <v>245</v>
      </c>
      <c r="FC319" s="134" t="s">
        <v>5</v>
      </c>
      <c r="FD319" s="135">
        <v>465</v>
      </c>
      <c r="FE319" s="136">
        <v>475</v>
      </c>
      <c r="FF319" s="128">
        <v>470</v>
      </c>
      <c r="FG319" s="134">
        <v>-20</v>
      </c>
      <c r="FH319" s="135">
        <v>300</v>
      </c>
      <c r="FI319" s="136">
        <v>310</v>
      </c>
      <c r="FJ319" s="128">
        <v>305</v>
      </c>
      <c r="FK319" s="134" t="s">
        <v>5</v>
      </c>
      <c r="FL319" s="135">
        <v>260</v>
      </c>
      <c r="FM319" s="136">
        <v>270</v>
      </c>
      <c r="FN319" s="128">
        <v>265</v>
      </c>
      <c r="FO319" s="134" t="s">
        <v>5</v>
      </c>
      <c r="FP319" s="135">
        <v>280</v>
      </c>
      <c r="FQ319" s="136">
        <v>290</v>
      </c>
      <c r="FR319" s="128">
        <v>285</v>
      </c>
      <c r="FS319" s="134" t="s">
        <v>5</v>
      </c>
      <c r="FT319" s="135">
        <v>300</v>
      </c>
      <c r="FU319" s="136">
        <v>310</v>
      </c>
      <c r="FV319" s="95">
        <v>305</v>
      </c>
      <c r="FW319" s="134">
        <v>5</v>
      </c>
      <c r="FX319" s="135">
        <v>335</v>
      </c>
      <c r="FY319" s="136">
        <v>345</v>
      </c>
      <c r="FZ319" s="128">
        <v>340</v>
      </c>
      <c r="GA319" s="134" t="s">
        <v>5</v>
      </c>
      <c r="GB319" s="135">
        <v>320</v>
      </c>
      <c r="GC319" s="136">
        <v>330</v>
      </c>
      <c r="GD319" s="128">
        <v>325</v>
      </c>
      <c r="GE319" s="134">
        <v>-5</v>
      </c>
      <c r="GF319" s="135">
        <v>295</v>
      </c>
      <c r="GG319" s="136">
        <v>305</v>
      </c>
      <c r="GH319" s="128">
        <v>300</v>
      </c>
      <c r="GI319" s="134" t="s">
        <v>5</v>
      </c>
      <c r="GJ319" s="135">
        <v>310</v>
      </c>
      <c r="GK319" s="136">
        <v>320</v>
      </c>
      <c r="GL319" s="128">
        <v>315</v>
      </c>
      <c r="GM319" s="134" t="s">
        <v>5</v>
      </c>
      <c r="GN319" s="135">
        <v>465</v>
      </c>
      <c r="GO319" s="136">
        <v>475</v>
      </c>
      <c r="GP319" s="128">
        <v>470</v>
      </c>
      <c r="GQ319" s="134">
        <v>-10</v>
      </c>
      <c r="GR319" s="93"/>
      <c r="GS319" s="93">
        <v>12</v>
      </c>
    </row>
    <row r="320" spans="1:201" ht="15.75" x14ac:dyDescent="0.25">
      <c r="A320">
        <v>1</v>
      </c>
      <c r="B320">
        <v>2016</v>
      </c>
      <c r="C320" s="87">
        <v>42370</v>
      </c>
      <c r="D320" s="96">
        <v>345</v>
      </c>
      <c r="E320" s="96">
        <v>355</v>
      </c>
      <c r="F320" s="96">
        <v>350</v>
      </c>
      <c r="G320" s="103"/>
      <c r="H320" s="113">
        <v>415</v>
      </c>
      <c r="I320" s="96">
        <v>425</v>
      </c>
      <c r="J320" s="96">
        <v>420</v>
      </c>
      <c r="K320" s="103"/>
      <c r="L320" s="113">
        <v>365</v>
      </c>
      <c r="M320" s="96">
        <v>375</v>
      </c>
      <c r="N320" s="96">
        <v>370</v>
      </c>
      <c r="O320" s="103"/>
      <c r="P320" s="113">
        <v>302.5</v>
      </c>
      <c r="Q320" s="96">
        <v>312.5</v>
      </c>
      <c r="R320" s="96">
        <v>307.5</v>
      </c>
      <c r="S320" s="103"/>
      <c r="T320" s="113">
        <v>282.5</v>
      </c>
      <c r="U320" s="96">
        <v>292.5</v>
      </c>
      <c r="V320" s="96">
        <v>287.5</v>
      </c>
      <c r="W320" s="103"/>
      <c r="X320" s="113">
        <v>265</v>
      </c>
      <c r="Y320" s="96">
        <v>275</v>
      </c>
      <c r="Z320" s="96">
        <v>270</v>
      </c>
      <c r="AA320" s="103"/>
      <c r="AB320" s="113">
        <v>300</v>
      </c>
      <c r="AC320" s="96">
        <v>310</v>
      </c>
      <c r="AD320" s="96">
        <v>305</v>
      </c>
      <c r="AE320" s="103"/>
      <c r="AF320" s="113">
        <v>255</v>
      </c>
      <c r="AG320" s="96">
        <v>265</v>
      </c>
      <c r="AH320" s="96">
        <v>260</v>
      </c>
      <c r="AI320" s="103"/>
      <c r="AJ320" s="113">
        <v>312.5</v>
      </c>
      <c r="AK320" s="96">
        <v>322.5</v>
      </c>
      <c r="AL320" s="96">
        <v>317.5</v>
      </c>
      <c r="AM320" s="103"/>
      <c r="AN320" s="113">
        <v>295</v>
      </c>
      <c r="AO320" s="96">
        <v>305</v>
      </c>
      <c r="AP320" s="96">
        <v>300</v>
      </c>
      <c r="AQ320" s="103"/>
      <c r="AR320" s="113">
        <v>332.5</v>
      </c>
      <c r="AS320" s="96">
        <v>342.5</v>
      </c>
      <c r="AT320" s="96">
        <v>337.5</v>
      </c>
      <c r="AU320" s="103"/>
      <c r="AV320" s="113">
        <v>275</v>
      </c>
      <c r="AW320" s="96">
        <v>285</v>
      </c>
      <c r="AX320" s="96">
        <v>280</v>
      </c>
      <c r="AY320" s="103"/>
      <c r="AZ320" s="113">
        <v>275</v>
      </c>
      <c r="BA320" s="96">
        <v>285</v>
      </c>
      <c r="BB320" s="96">
        <v>280</v>
      </c>
      <c r="BC320" s="103"/>
      <c r="BD320" s="113">
        <v>242.5</v>
      </c>
      <c r="BE320" s="96">
        <v>252.5</v>
      </c>
      <c r="BF320" s="96">
        <v>247.5</v>
      </c>
      <c r="BG320" s="103"/>
      <c r="BH320" s="113">
        <v>305</v>
      </c>
      <c r="BI320" s="96">
        <v>315</v>
      </c>
      <c r="BJ320" s="96">
        <v>310</v>
      </c>
      <c r="BK320" s="103"/>
      <c r="BL320" s="113">
        <v>257.5</v>
      </c>
      <c r="BM320" s="96">
        <v>267.5</v>
      </c>
      <c r="BN320" s="96">
        <v>262.5</v>
      </c>
      <c r="BO320" s="103"/>
      <c r="BP320" s="113">
        <v>312.5</v>
      </c>
      <c r="BQ320" s="96">
        <v>322.5</v>
      </c>
      <c r="BR320" s="96">
        <v>317.5</v>
      </c>
      <c r="BS320" s="103"/>
      <c r="BT320" s="113">
        <v>282.5</v>
      </c>
      <c r="BU320" s="96">
        <v>292.5</v>
      </c>
      <c r="BV320" s="96">
        <v>287.5</v>
      </c>
      <c r="BW320" s="103"/>
      <c r="BX320" s="113">
        <v>297.5</v>
      </c>
      <c r="BY320" s="96">
        <v>307.5</v>
      </c>
      <c r="BZ320" s="96">
        <v>302.5</v>
      </c>
      <c r="CA320" s="103"/>
      <c r="CB320" s="113">
        <v>430</v>
      </c>
      <c r="CC320" s="96">
        <v>440</v>
      </c>
      <c r="CD320" s="96">
        <v>435</v>
      </c>
      <c r="CE320" s="103"/>
      <c r="CF320" s="113">
        <v>275</v>
      </c>
      <c r="CG320" s="96">
        <v>285</v>
      </c>
      <c r="CH320" s="96">
        <v>280</v>
      </c>
      <c r="CI320" s="103"/>
      <c r="CJ320" s="113">
        <v>242.5</v>
      </c>
      <c r="CK320" s="96">
        <v>252.5</v>
      </c>
      <c r="CL320" s="96">
        <v>247.5</v>
      </c>
      <c r="CM320" s="103"/>
      <c r="CN320" s="113">
        <v>260</v>
      </c>
      <c r="CO320" s="96">
        <v>270</v>
      </c>
      <c r="CP320" s="96">
        <v>265</v>
      </c>
      <c r="CQ320" s="103"/>
      <c r="CR320" s="113">
        <v>400</v>
      </c>
      <c r="CS320" s="96">
        <v>410</v>
      </c>
      <c r="CT320" s="96">
        <v>405</v>
      </c>
      <c r="CU320" s="103"/>
      <c r="CV320" s="113">
        <v>317.5</v>
      </c>
      <c r="CW320" s="96">
        <v>327.5</v>
      </c>
      <c r="CX320" s="96">
        <v>322.5</v>
      </c>
      <c r="CY320" s="103"/>
      <c r="CZ320" s="113">
        <v>285</v>
      </c>
      <c r="DA320" s="96">
        <v>295</v>
      </c>
      <c r="DB320" s="96">
        <v>290</v>
      </c>
      <c r="DC320" s="103"/>
      <c r="DD320" s="113">
        <v>300</v>
      </c>
      <c r="DE320" s="96">
        <v>310</v>
      </c>
      <c r="DF320" s="96">
        <v>305</v>
      </c>
      <c r="DG320" s="103"/>
      <c r="DH320" s="113">
        <v>425</v>
      </c>
      <c r="DI320" s="96">
        <v>435</v>
      </c>
      <c r="DJ320" s="96">
        <v>430</v>
      </c>
      <c r="DK320" s="103"/>
      <c r="DL320" s="113">
        <v>305</v>
      </c>
      <c r="DM320" s="96">
        <v>315</v>
      </c>
      <c r="DN320" s="96">
        <v>310</v>
      </c>
      <c r="DO320" s="103"/>
      <c r="DP320" s="113">
        <v>270</v>
      </c>
      <c r="DQ320" s="96">
        <v>280</v>
      </c>
      <c r="DR320" s="96">
        <v>275</v>
      </c>
      <c r="DS320" s="103"/>
      <c r="DT320" s="113">
        <v>290</v>
      </c>
      <c r="DU320" s="96">
        <v>300</v>
      </c>
      <c r="DV320" s="96">
        <v>295</v>
      </c>
      <c r="DW320" s="103"/>
      <c r="DX320" s="113">
        <v>435</v>
      </c>
      <c r="DY320" s="96">
        <v>445</v>
      </c>
      <c r="DZ320" s="96">
        <v>440</v>
      </c>
      <c r="EA320" s="103"/>
      <c r="EB320" s="113">
        <v>295</v>
      </c>
      <c r="EC320" s="96">
        <v>305</v>
      </c>
      <c r="ED320" s="96">
        <v>300</v>
      </c>
      <c r="EE320" s="103"/>
      <c r="EF320" s="113">
        <v>260</v>
      </c>
      <c r="EG320" s="96">
        <v>270</v>
      </c>
      <c r="EH320" s="96">
        <v>265</v>
      </c>
      <c r="EI320" s="103"/>
      <c r="EJ320" s="113">
        <v>280</v>
      </c>
      <c r="EK320" s="96">
        <v>290</v>
      </c>
      <c r="EL320" s="96">
        <v>285</v>
      </c>
      <c r="EM320" s="103"/>
      <c r="EN320" s="113">
        <v>390</v>
      </c>
      <c r="EO320" s="96">
        <v>400</v>
      </c>
      <c r="EP320" s="96">
        <v>395</v>
      </c>
      <c r="EQ320" s="103"/>
      <c r="ER320" s="113">
        <v>265</v>
      </c>
      <c r="ES320" s="96">
        <v>275</v>
      </c>
      <c r="ET320" s="96">
        <v>270</v>
      </c>
      <c r="EU320" s="103"/>
      <c r="EV320" s="113">
        <v>220</v>
      </c>
      <c r="EW320" s="96">
        <v>230</v>
      </c>
      <c r="EX320" s="96">
        <v>225</v>
      </c>
      <c r="EY320" s="103"/>
      <c r="EZ320" s="113">
        <v>240</v>
      </c>
      <c r="FA320" s="96">
        <v>250</v>
      </c>
      <c r="FB320" s="96">
        <v>245</v>
      </c>
      <c r="FC320" s="103"/>
      <c r="FD320" s="113">
        <v>465</v>
      </c>
      <c r="FE320" s="96">
        <v>475</v>
      </c>
      <c r="FF320" s="96">
        <v>470</v>
      </c>
      <c r="FG320" s="103"/>
      <c r="FH320" s="113">
        <v>300</v>
      </c>
      <c r="FI320" s="96">
        <v>310</v>
      </c>
      <c r="FJ320" s="96">
        <v>305</v>
      </c>
      <c r="FK320" s="103"/>
      <c r="FL320" s="113">
        <v>260</v>
      </c>
      <c r="FM320" s="96">
        <v>270</v>
      </c>
      <c r="FN320" s="96">
        <v>265</v>
      </c>
      <c r="FO320" s="103"/>
      <c r="FP320" s="114">
        <v>280</v>
      </c>
      <c r="FQ320" s="101">
        <v>290</v>
      </c>
      <c r="FR320" s="101">
        <v>285</v>
      </c>
      <c r="FS320" s="103"/>
      <c r="FT320" s="113">
        <v>292.5</v>
      </c>
      <c r="FU320" s="96">
        <v>302.5</v>
      </c>
      <c r="FV320" s="96">
        <v>297.5</v>
      </c>
      <c r="FW320" s="103"/>
      <c r="FX320" s="113">
        <v>335</v>
      </c>
      <c r="FY320" s="96">
        <v>345</v>
      </c>
      <c r="FZ320" s="96">
        <v>340</v>
      </c>
      <c r="GA320" s="103"/>
      <c r="GB320" s="113">
        <v>320</v>
      </c>
      <c r="GC320" s="96">
        <v>330</v>
      </c>
      <c r="GD320" s="96">
        <v>325</v>
      </c>
      <c r="GE320" s="103"/>
      <c r="GF320" s="113">
        <v>295</v>
      </c>
      <c r="GG320" s="96">
        <v>305</v>
      </c>
      <c r="GH320" s="96">
        <v>300</v>
      </c>
      <c r="GI320" s="103"/>
      <c r="GJ320" s="113">
        <v>310</v>
      </c>
      <c r="GK320" s="96">
        <v>320</v>
      </c>
      <c r="GL320" s="96">
        <v>315</v>
      </c>
      <c r="GM320" s="103"/>
      <c r="GN320" s="113">
        <v>465</v>
      </c>
      <c r="GO320" s="96">
        <v>475</v>
      </c>
      <c r="GP320" s="96">
        <v>470</v>
      </c>
      <c r="GQ320" s="103"/>
      <c r="GR320" s="93"/>
      <c r="GS320" s="93">
        <v>1</v>
      </c>
    </row>
    <row r="321" spans="1:201" ht="15.75" x14ac:dyDescent="0.25">
      <c r="A321">
        <v>1</v>
      </c>
      <c r="B321">
        <v>2016</v>
      </c>
      <c r="C321" s="87">
        <v>42377</v>
      </c>
      <c r="D321" s="149">
        <v>345</v>
      </c>
      <c r="E321" s="136">
        <v>355</v>
      </c>
      <c r="F321" s="128">
        <v>350</v>
      </c>
      <c r="G321" s="134" t="s">
        <v>5</v>
      </c>
      <c r="H321" s="135">
        <v>415</v>
      </c>
      <c r="I321" s="136">
        <v>425</v>
      </c>
      <c r="J321" s="128">
        <v>420</v>
      </c>
      <c r="K321" s="134" t="s">
        <v>5</v>
      </c>
      <c r="L321" s="135">
        <v>365</v>
      </c>
      <c r="M321" s="136">
        <v>375</v>
      </c>
      <c r="N321" s="128">
        <v>370</v>
      </c>
      <c r="O321" s="134" t="s">
        <v>5</v>
      </c>
      <c r="P321" s="135">
        <v>300</v>
      </c>
      <c r="Q321" s="136">
        <v>310</v>
      </c>
      <c r="R321" s="128">
        <v>305</v>
      </c>
      <c r="S321" s="134">
        <v>-5</v>
      </c>
      <c r="T321" s="135">
        <v>285</v>
      </c>
      <c r="U321" s="136">
        <v>295</v>
      </c>
      <c r="V321" s="128">
        <v>290</v>
      </c>
      <c r="W321" s="134">
        <v>5</v>
      </c>
      <c r="X321" s="135">
        <v>265</v>
      </c>
      <c r="Y321" s="136">
        <v>275</v>
      </c>
      <c r="Z321" s="128">
        <v>270</v>
      </c>
      <c r="AA321" s="134" t="s">
        <v>5</v>
      </c>
      <c r="AB321" s="135">
        <v>305</v>
      </c>
      <c r="AC321" s="136">
        <v>315</v>
      </c>
      <c r="AD321" s="128">
        <v>310</v>
      </c>
      <c r="AE321" s="134">
        <v>10</v>
      </c>
      <c r="AF321" s="135">
        <v>255</v>
      </c>
      <c r="AG321" s="136">
        <v>265</v>
      </c>
      <c r="AH321" s="128">
        <v>260</v>
      </c>
      <c r="AI321" s="134" t="s">
        <v>5</v>
      </c>
      <c r="AJ321" s="135">
        <v>315</v>
      </c>
      <c r="AK321" s="136">
        <v>325</v>
      </c>
      <c r="AL321" s="128">
        <v>320</v>
      </c>
      <c r="AM321" s="134">
        <v>5</v>
      </c>
      <c r="AN321" s="135">
        <v>295</v>
      </c>
      <c r="AO321" s="136">
        <v>305</v>
      </c>
      <c r="AP321" s="128">
        <v>300</v>
      </c>
      <c r="AQ321" s="134" t="s">
        <v>5</v>
      </c>
      <c r="AR321" s="135">
        <v>335</v>
      </c>
      <c r="AS321" s="136">
        <v>345</v>
      </c>
      <c r="AT321" s="128">
        <v>340</v>
      </c>
      <c r="AU321" s="134">
        <v>5</v>
      </c>
      <c r="AV321" s="135">
        <v>275</v>
      </c>
      <c r="AW321" s="136">
        <v>285</v>
      </c>
      <c r="AX321" s="128">
        <v>280</v>
      </c>
      <c r="AY321" s="134" t="s">
        <v>5</v>
      </c>
      <c r="AZ321" s="135">
        <v>275</v>
      </c>
      <c r="BA321" s="136">
        <v>285</v>
      </c>
      <c r="BB321" s="128">
        <v>280</v>
      </c>
      <c r="BC321" s="134" t="s">
        <v>5</v>
      </c>
      <c r="BD321" s="135">
        <v>245</v>
      </c>
      <c r="BE321" s="136">
        <v>255</v>
      </c>
      <c r="BF321" s="128">
        <v>250</v>
      </c>
      <c r="BG321" s="134">
        <v>5</v>
      </c>
      <c r="BH321" s="135">
        <v>305</v>
      </c>
      <c r="BI321" s="136">
        <v>315</v>
      </c>
      <c r="BJ321" s="128">
        <v>310</v>
      </c>
      <c r="BK321" s="134" t="s">
        <v>5</v>
      </c>
      <c r="BL321" s="135">
        <v>260</v>
      </c>
      <c r="BM321" s="136">
        <v>270</v>
      </c>
      <c r="BN321" s="128">
        <v>265</v>
      </c>
      <c r="BO321" s="134">
        <v>5</v>
      </c>
      <c r="BP321" s="135">
        <v>315</v>
      </c>
      <c r="BQ321" s="136">
        <v>325</v>
      </c>
      <c r="BR321" s="128">
        <v>320</v>
      </c>
      <c r="BS321" s="134">
        <v>5</v>
      </c>
      <c r="BT321" s="135">
        <v>285</v>
      </c>
      <c r="BU321" s="136">
        <v>295</v>
      </c>
      <c r="BV321" s="128">
        <v>290</v>
      </c>
      <c r="BW321" s="134">
        <v>5</v>
      </c>
      <c r="BX321" s="135">
        <v>300</v>
      </c>
      <c r="BY321" s="136">
        <v>310</v>
      </c>
      <c r="BZ321" s="128">
        <v>305</v>
      </c>
      <c r="CA321" s="134">
        <v>5</v>
      </c>
      <c r="CB321" s="135">
        <v>430</v>
      </c>
      <c r="CC321" s="136">
        <v>440</v>
      </c>
      <c r="CD321" s="128">
        <v>435</v>
      </c>
      <c r="CE321" s="134" t="s">
        <v>5</v>
      </c>
      <c r="CF321" s="135">
        <v>275</v>
      </c>
      <c r="CG321" s="136">
        <v>285</v>
      </c>
      <c r="CH321" s="128">
        <v>280</v>
      </c>
      <c r="CI321" s="134" t="s">
        <v>5</v>
      </c>
      <c r="CJ321" s="135">
        <v>245</v>
      </c>
      <c r="CK321" s="136">
        <v>255</v>
      </c>
      <c r="CL321" s="128">
        <v>250</v>
      </c>
      <c r="CM321" s="134">
        <v>5</v>
      </c>
      <c r="CN321" s="135">
        <v>260</v>
      </c>
      <c r="CO321" s="136">
        <v>270</v>
      </c>
      <c r="CP321" s="128">
        <v>265</v>
      </c>
      <c r="CQ321" s="134" t="s">
        <v>5</v>
      </c>
      <c r="CR321" s="135">
        <v>400</v>
      </c>
      <c r="CS321" s="136">
        <v>410</v>
      </c>
      <c r="CT321" s="128">
        <v>405</v>
      </c>
      <c r="CU321" s="134" t="s">
        <v>5</v>
      </c>
      <c r="CV321" s="135">
        <v>320</v>
      </c>
      <c r="CW321" s="136">
        <v>330</v>
      </c>
      <c r="CX321" s="128">
        <v>325</v>
      </c>
      <c r="CY321" s="134">
        <v>5</v>
      </c>
      <c r="CZ321" s="135">
        <v>285</v>
      </c>
      <c r="DA321" s="136">
        <v>295</v>
      </c>
      <c r="DB321" s="128">
        <v>290</v>
      </c>
      <c r="DC321" s="134" t="s">
        <v>5</v>
      </c>
      <c r="DD321" s="135">
        <v>300</v>
      </c>
      <c r="DE321" s="136">
        <v>310</v>
      </c>
      <c r="DF321" s="128">
        <v>305</v>
      </c>
      <c r="DG321" s="134" t="s">
        <v>5</v>
      </c>
      <c r="DH321" s="135">
        <v>425</v>
      </c>
      <c r="DI321" s="136">
        <v>435</v>
      </c>
      <c r="DJ321" s="128">
        <v>430</v>
      </c>
      <c r="DK321" s="134" t="s">
        <v>5</v>
      </c>
      <c r="DL321" s="135">
        <v>305</v>
      </c>
      <c r="DM321" s="136">
        <v>315</v>
      </c>
      <c r="DN321" s="128">
        <v>310</v>
      </c>
      <c r="DO321" s="134" t="s">
        <v>5</v>
      </c>
      <c r="DP321" s="135">
        <v>270</v>
      </c>
      <c r="DQ321" s="136">
        <v>280</v>
      </c>
      <c r="DR321" s="128">
        <v>275</v>
      </c>
      <c r="DS321" s="134" t="s">
        <v>5</v>
      </c>
      <c r="DT321" s="135">
        <v>290</v>
      </c>
      <c r="DU321" s="136">
        <v>300</v>
      </c>
      <c r="DV321" s="128">
        <v>295</v>
      </c>
      <c r="DW321" s="134" t="s">
        <v>5</v>
      </c>
      <c r="DX321" s="135">
        <v>435</v>
      </c>
      <c r="DY321" s="136">
        <v>445</v>
      </c>
      <c r="DZ321" s="128">
        <v>440</v>
      </c>
      <c r="EA321" s="134" t="s">
        <v>5</v>
      </c>
      <c r="EB321" s="135">
        <v>295</v>
      </c>
      <c r="EC321" s="136">
        <v>305</v>
      </c>
      <c r="ED321" s="128">
        <v>300</v>
      </c>
      <c r="EE321" s="134" t="s">
        <v>5</v>
      </c>
      <c r="EF321" s="135">
        <v>260</v>
      </c>
      <c r="EG321" s="136">
        <v>270</v>
      </c>
      <c r="EH321" s="128">
        <v>265</v>
      </c>
      <c r="EI321" s="134" t="s">
        <v>5</v>
      </c>
      <c r="EJ321" s="135">
        <v>280</v>
      </c>
      <c r="EK321" s="136">
        <v>290</v>
      </c>
      <c r="EL321" s="128">
        <v>285</v>
      </c>
      <c r="EM321" s="134" t="s">
        <v>5</v>
      </c>
      <c r="EN321" s="135">
        <v>390</v>
      </c>
      <c r="EO321" s="136">
        <v>400</v>
      </c>
      <c r="EP321" s="128">
        <v>395</v>
      </c>
      <c r="EQ321" s="134" t="s">
        <v>5</v>
      </c>
      <c r="ER321" s="135">
        <v>265</v>
      </c>
      <c r="ES321" s="136">
        <v>275</v>
      </c>
      <c r="ET321" s="128">
        <v>270</v>
      </c>
      <c r="EU321" s="134" t="s">
        <v>5</v>
      </c>
      <c r="EV321" s="135">
        <v>220</v>
      </c>
      <c r="EW321" s="136">
        <v>230</v>
      </c>
      <c r="EX321" s="128">
        <v>225</v>
      </c>
      <c r="EY321" s="134" t="s">
        <v>5</v>
      </c>
      <c r="EZ321" s="135">
        <v>240</v>
      </c>
      <c r="FA321" s="136">
        <v>250</v>
      </c>
      <c r="FB321" s="128">
        <v>245</v>
      </c>
      <c r="FC321" s="134" t="s">
        <v>5</v>
      </c>
      <c r="FD321" s="135">
        <v>465</v>
      </c>
      <c r="FE321" s="136">
        <v>475</v>
      </c>
      <c r="FF321" s="128">
        <v>470</v>
      </c>
      <c r="FG321" s="134" t="s">
        <v>5</v>
      </c>
      <c r="FH321" s="135">
        <v>300</v>
      </c>
      <c r="FI321" s="136">
        <v>310</v>
      </c>
      <c r="FJ321" s="128">
        <v>305</v>
      </c>
      <c r="FK321" s="134" t="s">
        <v>5</v>
      </c>
      <c r="FL321" s="135">
        <v>260</v>
      </c>
      <c r="FM321" s="136">
        <v>270</v>
      </c>
      <c r="FN321" s="128">
        <v>265</v>
      </c>
      <c r="FO321" s="134" t="s">
        <v>5</v>
      </c>
      <c r="FP321" s="135">
        <v>280</v>
      </c>
      <c r="FQ321" s="136">
        <v>290</v>
      </c>
      <c r="FR321" s="128">
        <v>285</v>
      </c>
      <c r="FS321" s="134" t="s">
        <v>5</v>
      </c>
      <c r="FT321" s="135">
        <v>285</v>
      </c>
      <c r="FU321" s="136">
        <v>295</v>
      </c>
      <c r="FV321" s="95">
        <v>290</v>
      </c>
      <c r="FW321" s="134">
        <v>-15</v>
      </c>
      <c r="FX321" s="135">
        <v>335</v>
      </c>
      <c r="FY321" s="136">
        <v>345</v>
      </c>
      <c r="FZ321" s="128">
        <v>340</v>
      </c>
      <c r="GA321" s="134" t="s">
        <v>5</v>
      </c>
      <c r="GB321" s="135">
        <v>320</v>
      </c>
      <c r="GC321" s="136">
        <v>330</v>
      </c>
      <c r="GD321" s="128">
        <v>325</v>
      </c>
      <c r="GE321" s="134" t="s">
        <v>5</v>
      </c>
      <c r="GF321" s="135">
        <v>295</v>
      </c>
      <c r="GG321" s="136">
        <v>305</v>
      </c>
      <c r="GH321" s="128">
        <v>300</v>
      </c>
      <c r="GI321" s="134" t="s">
        <v>5</v>
      </c>
      <c r="GJ321" s="135">
        <v>310</v>
      </c>
      <c r="GK321" s="136">
        <v>320</v>
      </c>
      <c r="GL321" s="128">
        <v>315</v>
      </c>
      <c r="GM321" s="134" t="s">
        <v>5</v>
      </c>
      <c r="GN321" s="135">
        <v>465</v>
      </c>
      <c r="GO321" s="136">
        <v>475</v>
      </c>
      <c r="GP321" s="128">
        <v>470</v>
      </c>
      <c r="GQ321" s="134" t="s">
        <v>5</v>
      </c>
      <c r="GR321" s="93"/>
      <c r="GS321" s="93">
        <v>1</v>
      </c>
    </row>
    <row r="322" spans="1:201" ht="15.75" x14ac:dyDescent="0.25">
      <c r="A322">
        <v>1</v>
      </c>
      <c r="B322">
        <v>2016</v>
      </c>
      <c r="C322" s="87">
        <v>42384</v>
      </c>
      <c r="D322" s="149">
        <v>355</v>
      </c>
      <c r="E322" s="136">
        <v>365</v>
      </c>
      <c r="F322" s="128">
        <v>360</v>
      </c>
      <c r="G322" s="134">
        <v>10</v>
      </c>
      <c r="H322" s="135">
        <v>415</v>
      </c>
      <c r="I322" s="136">
        <v>425</v>
      </c>
      <c r="J322" s="128">
        <v>420</v>
      </c>
      <c r="K322" s="134" t="s">
        <v>5</v>
      </c>
      <c r="L322" s="135">
        <v>370</v>
      </c>
      <c r="M322" s="136">
        <v>380</v>
      </c>
      <c r="N322" s="128">
        <v>375</v>
      </c>
      <c r="O322" s="134">
        <v>5</v>
      </c>
      <c r="P322" s="135">
        <v>300</v>
      </c>
      <c r="Q322" s="136">
        <v>310</v>
      </c>
      <c r="R322" s="128">
        <v>305</v>
      </c>
      <c r="S322" s="134" t="s">
        <v>5</v>
      </c>
      <c r="T322" s="135">
        <v>290</v>
      </c>
      <c r="U322" s="136">
        <v>300</v>
      </c>
      <c r="V322" s="128">
        <v>295</v>
      </c>
      <c r="W322" s="134">
        <v>5</v>
      </c>
      <c r="X322" s="135">
        <v>265</v>
      </c>
      <c r="Y322" s="136">
        <v>275</v>
      </c>
      <c r="Z322" s="128">
        <v>270</v>
      </c>
      <c r="AA322" s="134" t="s">
        <v>5</v>
      </c>
      <c r="AB322" s="135">
        <v>310</v>
      </c>
      <c r="AC322" s="136">
        <v>320</v>
      </c>
      <c r="AD322" s="128">
        <v>315</v>
      </c>
      <c r="AE322" s="134">
        <v>5</v>
      </c>
      <c r="AF322" s="135">
        <v>265</v>
      </c>
      <c r="AG322" s="136">
        <v>275</v>
      </c>
      <c r="AH322" s="128">
        <v>270</v>
      </c>
      <c r="AI322" s="134">
        <v>10</v>
      </c>
      <c r="AJ322" s="135">
        <v>315</v>
      </c>
      <c r="AK322" s="136">
        <v>325</v>
      </c>
      <c r="AL322" s="128">
        <v>320</v>
      </c>
      <c r="AM322" s="134" t="s">
        <v>5</v>
      </c>
      <c r="AN322" s="135">
        <v>295</v>
      </c>
      <c r="AO322" s="136">
        <v>305</v>
      </c>
      <c r="AP322" s="128">
        <v>300</v>
      </c>
      <c r="AQ322" s="134" t="s">
        <v>5</v>
      </c>
      <c r="AR322" s="135">
        <v>340</v>
      </c>
      <c r="AS322" s="136">
        <v>350</v>
      </c>
      <c r="AT322" s="128">
        <v>345</v>
      </c>
      <c r="AU322" s="134">
        <v>5</v>
      </c>
      <c r="AV322" s="135">
        <v>280</v>
      </c>
      <c r="AW322" s="136">
        <v>290</v>
      </c>
      <c r="AX322" s="128">
        <v>285</v>
      </c>
      <c r="AY322" s="134">
        <v>5</v>
      </c>
      <c r="AZ322" s="135">
        <v>285</v>
      </c>
      <c r="BA322" s="136">
        <v>295</v>
      </c>
      <c r="BB322" s="128">
        <v>290</v>
      </c>
      <c r="BC322" s="134">
        <v>10</v>
      </c>
      <c r="BD322" s="135">
        <v>250</v>
      </c>
      <c r="BE322" s="136">
        <v>260</v>
      </c>
      <c r="BF322" s="128">
        <v>255</v>
      </c>
      <c r="BG322" s="134">
        <v>5</v>
      </c>
      <c r="BH322" s="135">
        <v>315</v>
      </c>
      <c r="BI322" s="136">
        <v>325</v>
      </c>
      <c r="BJ322" s="128">
        <v>320</v>
      </c>
      <c r="BK322" s="134">
        <v>10</v>
      </c>
      <c r="BL322" s="135">
        <v>265</v>
      </c>
      <c r="BM322" s="136">
        <v>275</v>
      </c>
      <c r="BN322" s="128">
        <v>270</v>
      </c>
      <c r="BO322" s="134">
        <v>5</v>
      </c>
      <c r="BP322" s="135">
        <v>325</v>
      </c>
      <c r="BQ322" s="136">
        <v>335</v>
      </c>
      <c r="BR322" s="128">
        <v>330</v>
      </c>
      <c r="BS322" s="134">
        <v>10</v>
      </c>
      <c r="BT322" s="135">
        <v>285</v>
      </c>
      <c r="BU322" s="136">
        <v>295</v>
      </c>
      <c r="BV322" s="128">
        <v>290</v>
      </c>
      <c r="BW322" s="134" t="s">
        <v>5</v>
      </c>
      <c r="BX322" s="135">
        <v>305</v>
      </c>
      <c r="BY322" s="136">
        <v>315</v>
      </c>
      <c r="BZ322" s="128">
        <v>310</v>
      </c>
      <c r="CA322" s="134">
        <v>5</v>
      </c>
      <c r="CB322" s="135">
        <v>430</v>
      </c>
      <c r="CC322" s="136">
        <v>440</v>
      </c>
      <c r="CD322" s="128">
        <v>435</v>
      </c>
      <c r="CE322" s="134" t="s">
        <v>5</v>
      </c>
      <c r="CF322" s="135">
        <v>280</v>
      </c>
      <c r="CG322" s="136">
        <v>290</v>
      </c>
      <c r="CH322" s="128">
        <v>285</v>
      </c>
      <c r="CI322" s="134">
        <v>5</v>
      </c>
      <c r="CJ322" s="135">
        <v>245</v>
      </c>
      <c r="CK322" s="136">
        <v>255</v>
      </c>
      <c r="CL322" s="128">
        <v>250</v>
      </c>
      <c r="CM322" s="134" t="s">
        <v>5</v>
      </c>
      <c r="CN322" s="135">
        <v>265</v>
      </c>
      <c r="CO322" s="136">
        <v>275</v>
      </c>
      <c r="CP322" s="128">
        <v>270</v>
      </c>
      <c r="CQ322" s="134">
        <v>5</v>
      </c>
      <c r="CR322" s="135">
        <v>400</v>
      </c>
      <c r="CS322" s="136">
        <v>410</v>
      </c>
      <c r="CT322" s="128">
        <v>405</v>
      </c>
      <c r="CU322" s="134" t="s">
        <v>5</v>
      </c>
      <c r="CV322" s="135">
        <v>325</v>
      </c>
      <c r="CW322" s="136">
        <v>335</v>
      </c>
      <c r="CX322" s="128">
        <v>330</v>
      </c>
      <c r="CY322" s="134">
        <v>5</v>
      </c>
      <c r="CZ322" s="135">
        <v>290</v>
      </c>
      <c r="DA322" s="136">
        <v>300</v>
      </c>
      <c r="DB322" s="128">
        <v>295</v>
      </c>
      <c r="DC322" s="134">
        <v>5</v>
      </c>
      <c r="DD322" s="135">
        <v>305</v>
      </c>
      <c r="DE322" s="136">
        <v>315</v>
      </c>
      <c r="DF322" s="128">
        <v>310</v>
      </c>
      <c r="DG322" s="134">
        <v>5</v>
      </c>
      <c r="DH322" s="135">
        <v>425</v>
      </c>
      <c r="DI322" s="136">
        <v>435</v>
      </c>
      <c r="DJ322" s="128">
        <v>430</v>
      </c>
      <c r="DK322" s="134" t="s">
        <v>5</v>
      </c>
      <c r="DL322" s="135">
        <v>310</v>
      </c>
      <c r="DM322" s="136">
        <v>320</v>
      </c>
      <c r="DN322" s="128">
        <v>315</v>
      </c>
      <c r="DO322" s="134">
        <v>5</v>
      </c>
      <c r="DP322" s="135">
        <v>275</v>
      </c>
      <c r="DQ322" s="136">
        <v>285</v>
      </c>
      <c r="DR322" s="128">
        <v>280</v>
      </c>
      <c r="DS322" s="134">
        <v>5</v>
      </c>
      <c r="DT322" s="135">
        <v>295</v>
      </c>
      <c r="DU322" s="136">
        <v>305</v>
      </c>
      <c r="DV322" s="128">
        <v>300</v>
      </c>
      <c r="DW322" s="134">
        <v>5</v>
      </c>
      <c r="DX322" s="135">
        <v>435</v>
      </c>
      <c r="DY322" s="136">
        <v>445</v>
      </c>
      <c r="DZ322" s="128">
        <v>440</v>
      </c>
      <c r="EA322" s="134" t="s">
        <v>5</v>
      </c>
      <c r="EB322" s="135">
        <v>300</v>
      </c>
      <c r="EC322" s="136">
        <v>310</v>
      </c>
      <c r="ED322" s="128">
        <v>305</v>
      </c>
      <c r="EE322" s="134">
        <v>5</v>
      </c>
      <c r="EF322" s="135">
        <v>265</v>
      </c>
      <c r="EG322" s="136">
        <v>275</v>
      </c>
      <c r="EH322" s="128">
        <v>270</v>
      </c>
      <c r="EI322" s="134">
        <v>5</v>
      </c>
      <c r="EJ322" s="135">
        <v>285</v>
      </c>
      <c r="EK322" s="136">
        <v>295</v>
      </c>
      <c r="EL322" s="128">
        <v>290</v>
      </c>
      <c r="EM322" s="134">
        <v>5</v>
      </c>
      <c r="EN322" s="135">
        <v>390</v>
      </c>
      <c r="EO322" s="136">
        <v>400</v>
      </c>
      <c r="EP322" s="128">
        <v>395</v>
      </c>
      <c r="EQ322" s="134" t="s">
        <v>5</v>
      </c>
      <c r="ER322" s="135">
        <v>270</v>
      </c>
      <c r="ES322" s="136">
        <v>280</v>
      </c>
      <c r="ET322" s="128">
        <v>275</v>
      </c>
      <c r="EU322" s="134">
        <v>5</v>
      </c>
      <c r="EV322" s="135">
        <v>220</v>
      </c>
      <c r="EW322" s="136">
        <v>230</v>
      </c>
      <c r="EX322" s="128">
        <v>225</v>
      </c>
      <c r="EY322" s="134" t="s">
        <v>5</v>
      </c>
      <c r="EZ322" s="135">
        <v>245</v>
      </c>
      <c r="FA322" s="136">
        <v>255</v>
      </c>
      <c r="FB322" s="128">
        <v>250</v>
      </c>
      <c r="FC322" s="134">
        <v>5</v>
      </c>
      <c r="FD322" s="135">
        <v>465</v>
      </c>
      <c r="FE322" s="136">
        <v>475</v>
      </c>
      <c r="FF322" s="128">
        <v>470</v>
      </c>
      <c r="FG322" s="134" t="s">
        <v>5</v>
      </c>
      <c r="FH322" s="135">
        <v>305</v>
      </c>
      <c r="FI322" s="136">
        <v>315</v>
      </c>
      <c r="FJ322" s="128">
        <v>310</v>
      </c>
      <c r="FK322" s="134">
        <v>5</v>
      </c>
      <c r="FL322" s="135">
        <v>260</v>
      </c>
      <c r="FM322" s="136">
        <v>270</v>
      </c>
      <c r="FN322" s="128">
        <v>265</v>
      </c>
      <c r="FO322" s="134" t="s">
        <v>5</v>
      </c>
      <c r="FP322" s="135">
        <v>285</v>
      </c>
      <c r="FQ322" s="136">
        <v>295</v>
      </c>
      <c r="FR322" s="128">
        <v>290</v>
      </c>
      <c r="FS322" s="134">
        <v>5</v>
      </c>
      <c r="FT322" s="135">
        <v>285</v>
      </c>
      <c r="FU322" s="136">
        <v>295</v>
      </c>
      <c r="FV322" s="95">
        <v>290</v>
      </c>
      <c r="FW322" s="134" t="s">
        <v>5</v>
      </c>
      <c r="FX322" s="135">
        <v>340</v>
      </c>
      <c r="FY322" s="136">
        <v>350</v>
      </c>
      <c r="FZ322" s="128">
        <v>345</v>
      </c>
      <c r="GA322" s="134">
        <v>5</v>
      </c>
      <c r="GB322" s="135">
        <v>325</v>
      </c>
      <c r="GC322" s="136">
        <v>335</v>
      </c>
      <c r="GD322" s="128">
        <v>330</v>
      </c>
      <c r="GE322" s="134">
        <v>5</v>
      </c>
      <c r="GF322" s="135">
        <v>300</v>
      </c>
      <c r="GG322" s="136">
        <v>310</v>
      </c>
      <c r="GH322" s="128">
        <v>305</v>
      </c>
      <c r="GI322" s="134">
        <v>5</v>
      </c>
      <c r="GJ322" s="135">
        <v>315</v>
      </c>
      <c r="GK322" s="136">
        <v>325</v>
      </c>
      <c r="GL322" s="128">
        <v>320</v>
      </c>
      <c r="GM322" s="134">
        <v>5</v>
      </c>
      <c r="GN322" s="135">
        <v>465</v>
      </c>
      <c r="GO322" s="136">
        <v>475</v>
      </c>
      <c r="GP322" s="128">
        <v>470</v>
      </c>
      <c r="GQ322" s="134" t="s">
        <v>5</v>
      </c>
      <c r="GR322" s="93"/>
      <c r="GS322" s="93">
        <v>1</v>
      </c>
    </row>
    <row r="323" spans="1:201" ht="15.75" x14ac:dyDescent="0.25">
      <c r="A323">
        <v>1</v>
      </c>
      <c r="B323">
        <v>2016</v>
      </c>
      <c r="C323" s="87">
        <v>42391</v>
      </c>
      <c r="D323" s="149">
        <v>355</v>
      </c>
      <c r="E323" s="136">
        <v>365</v>
      </c>
      <c r="F323" s="128">
        <v>360</v>
      </c>
      <c r="G323" s="134" t="s">
        <v>5</v>
      </c>
      <c r="H323" s="135">
        <v>420</v>
      </c>
      <c r="I323" s="136">
        <v>430</v>
      </c>
      <c r="J323" s="128">
        <v>425</v>
      </c>
      <c r="K323" s="134">
        <v>5</v>
      </c>
      <c r="L323" s="135">
        <v>375</v>
      </c>
      <c r="M323" s="136">
        <v>385</v>
      </c>
      <c r="N323" s="128">
        <v>380</v>
      </c>
      <c r="O323" s="134">
        <v>5</v>
      </c>
      <c r="P323" s="135">
        <v>305</v>
      </c>
      <c r="Q323" s="136">
        <v>315</v>
      </c>
      <c r="R323" s="128">
        <v>310</v>
      </c>
      <c r="S323" s="134">
        <v>5</v>
      </c>
      <c r="T323" s="135">
        <v>295</v>
      </c>
      <c r="U323" s="136">
        <v>305</v>
      </c>
      <c r="V323" s="128">
        <v>300</v>
      </c>
      <c r="W323" s="134">
        <v>5</v>
      </c>
      <c r="X323" s="135">
        <v>270</v>
      </c>
      <c r="Y323" s="136">
        <v>280</v>
      </c>
      <c r="Z323" s="128">
        <v>275</v>
      </c>
      <c r="AA323" s="134">
        <v>5</v>
      </c>
      <c r="AB323" s="135">
        <v>315</v>
      </c>
      <c r="AC323" s="136">
        <v>325</v>
      </c>
      <c r="AD323" s="128">
        <v>320</v>
      </c>
      <c r="AE323" s="134">
        <v>5</v>
      </c>
      <c r="AF323" s="135">
        <v>270</v>
      </c>
      <c r="AG323" s="136">
        <v>280</v>
      </c>
      <c r="AH323" s="128">
        <v>275</v>
      </c>
      <c r="AI323" s="134">
        <v>5</v>
      </c>
      <c r="AJ323" s="135">
        <v>320</v>
      </c>
      <c r="AK323" s="136">
        <v>330</v>
      </c>
      <c r="AL323" s="128">
        <v>325</v>
      </c>
      <c r="AM323" s="134">
        <v>5</v>
      </c>
      <c r="AN323" s="135">
        <v>295</v>
      </c>
      <c r="AO323" s="136">
        <v>305</v>
      </c>
      <c r="AP323" s="128">
        <v>300</v>
      </c>
      <c r="AQ323" s="134" t="s">
        <v>5</v>
      </c>
      <c r="AR323" s="135">
        <v>340</v>
      </c>
      <c r="AS323" s="136">
        <v>350</v>
      </c>
      <c r="AT323" s="128">
        <v>345</v>
      </c>
      <c r="AU323" s="134" t="s">
        <v>5</v>
      </c>
      <c r="AV323" s="135">
        <v>285</v>
      </c>
      <c r="AW323" s="136">
        <v>295</v>
      </c>
      <c r="AX323" s="128">
        <v>290</v>
      </c>
      <c r="AY323" s="134">
        <v>5</v>
      </c>
      <c r="AZ323" s="135">
        <v>285</v>
      </c>
      <c r="BA323" s="136">
        <v>295</v>
      </c>
      <c r="BB323" s="128">
        <v>290</v>
      </c>
      <c r="BC323" s="134" t="s">
        <v>5</v>
      </c>
      <c r="BD323" s="135">
        <v>250</v>
      </c>
      <c r="BE323" s="136">
        <v>260</v>
      </c>
      <c r="BF323" s="128">
        <v>255</v>
      </c>
      <c r="BG323" s="134" t="s">
        <v>5</v>
      </c>
      <c r="BH323" s="135">
        <v>315</v>
      </c>
      <c r="BI323" s="136">
        <v>325</v>
      </c>
      <c r="BJ323" s="128">
        <v>320</v>
      </c>
      <c r="BK323" s="134" t="s">
        <v>5</v>
      </c>
      <c r="BL323" s="135">
        <v>265</v>
      </c>
      <c r="BM323" s="136">
        <v>275</v>
      </c>
      <c r="BN323" s="128">
        <v>270</v>
      </c>
      <c r="BO323" s="134" t="s">
        <v>5</v>
      </c>
      <c r="BP323" s="135">
        <v>325</v>
      </c>
      <c r="BQ323" s="136">
        <v>335</v>
      </c>
      <c r="BR323" s="128">
        <v>330</v>
      </c>
      <c r="BS323" s="134" t="s">
        <v>5</v>
      </c>
      <c r="BT323" s="135">
        <v>285</v>
      </c>
      <c r="BU323" s="136">
        <v>295</v>
      </c>
      <c r="BV323" s="128">
        <v>290</v>
      </c>
      <c r="BW323" s="134" t="s">
        <v>5</v>
      </c>
      <c r="BX323" s="135">
        <v>305</v>
      </c>
      <c r="BY323" s="136">
        <v>315</v>
      </c>
      <c r="BZ323" s="128">
        <v>310</v>
      </c>
      <c r="CA323" s="134" t="s">
        <v>5</v>
      </c>
      <c r="CB323" s="135">
        <v>430</v>
      </c>
      <c r="CC323" s="136">
        <v>440</v>
      </c>
      <c r="CD323" s="128">
        <v>435</v>
      </c>
      <c r="CE323" s="134" t="s">
        <v>5</v>
      </c>
      <c r="CF323" s="135">
        <v>285</v>
      </c>
      <c r="CG323" s="136">
        <v>295</v>
      </c>
      <c r="CH323" s="128">
        <v>290</v>
      </c>
      <c r="CI323" s="134">
        <v>5</v>
      </c>
      <c r="CJ323" s="135">
        <v>245</v>
      </c>
      <c r="CK323" s="136">
        <v>255</v>
      </c>
      <c r="CL323" s="128">
        <v>250</v>
      </c>
      <c r="CM323" s="134" t="s">
        <v>5</v>
      </c>
      <c r="CN323" s="135">
        <v>265</v>
      </c>
      <c r="CO323" s="136">
        <v>275</v>
      </c>
      <c r="CP323" s="128">
        <v>270</v>
      </c>
      <c r="CQ323" s="134" t="s">
        <v>5</v>
      </c>
      <c r="CR323" s="135">
        <v>400</v>
      </c>
      <c r="CS323" s="136">
        <v>410</v>
      </c>
      <c r="CT323" s="128">
        <v>405</v>
      </c>
      <c r="CU323" s="134" t="s">
        <v>5</v>
      </c>
      <c r="CV323" s="135">
        <v>325</v>
      </c>
      <c r="CW323" s="136">
        <v>335</v>
      </c>
      <c r="CX323" s="128">
        <v>330</v>
      </c>
      <c r="CY323" s="134" t="s">
        <v>5</v>
      </c>
      <c r="CZ323" s="135">
        <v>290</v>
      </c>
      <c r="DA323" s="136">
        <v>300</v>
      </c>
      <c r="DB323" s="128">
        <v>295</v>
      </c>
      <c r="DC323" s="134" t="s">
        <v>5</v>
      </c>
      <c r="DD323" s="135">
        <v>305</v>
      </c>
      <c r="DE323" s="136">
        <v>315</v>
      </c>
      <c r="DF323" s="128">
        <v>310</v>
      </c>
      <c r="DG323" s="134" t="s">
        <v>5</v>
      </c>
      <c r="DH323" s="135">
        <v>425</v>
      </c>
      <c r="DI323" s="136">
        <v>435</v>
      </c>
      <c r="DJ323" s="128">
        <v>430</v>
      </c>
      <c r="DK323" s="134" t="s">
        <v>5</v>
      </c>
      <c r="DL323" s="135">
        <v>310</v>
      </c>
      <c r="DM323" s="136">
        <v>320</v>
      </c>
      <c r="DN323" s="128">
        <v>315</v>
      </c>
      <c r="DO323" s="134" t="s">
        <v>5</v>
      </c>
      <c r="DP323" s="135">
        <v>275</v>
      </c>
      <c r="DQ323" s="136">
        <v>285</v>
      </c>
      <c r="DR323" s="128">
        <v>280</v>
      </c>
      <c r="DS323" s="134" t="s">
        <v>5</v>
      </c>
      <c r="DT323" s="135">
        <v>295</v>
      </c>
      <c r="DU323" s="136">
        <v>305</v>
      </c>
      <c r="DV323" s="128">
        <v>300</v>
      </c>
      <c r="DW323" s="134" t="s">
        <v>5</v>
      </c>
      <c r="DX323" s="135">
        <v>435</v>
      </c>
      <c r="DY323" s="136">
        <v>445</v>
      </c>
      <c r="DZ323" s="128">
        <v>440</v>
      </c>
      <c r="EA323" s="134" t="s">
        <v>5</v>
      </c>
      <c r="EB323" s="135">
        <v>300</v>
      </c>
      <c r="EC323" s="136">
        <v>310</v>
      </c>
      <c r="ED323" s="128">
        <v>305</v>
      </c>
      <c r="EE323" s="134" t="s">
        <v>5</v>
      </c>
      <c r="EF323" s="135">
        <v>265</v>
      </c>
      <c r="EG323" s="136">
        <v>275</v>
      </c>
      <c r="EH323" s="128">
        <v>270</v>
      </c>
      <c r="EI323" s="134" t="s">
        <v>5</v>
      </c>
      <c r="EJ323" s="135">
        <v>285</v>
      </c>
      <c r="EK323" s="136">
        <v>295</v>
      </c>
      <c r="EL323" s="128">
        <v>290</v>
      </c>
      <c r="EM323" s="134" t="s">
        <v>5</v>
      </c>
      <c r="EN323" s="135">
        <v>390</v>
      </c>
      <c r="EO323" s="136">
        <v>400</v>
      </c>
      <c r="EP323" s="128">
        <v>395</v>
      </c>
      <c r="EQ323" s="134" t="s">
        <v>5</v>
      </c>
      <c r="ER323" s="135">
        <v>270</v>
      </c>
      <c r="ES323" s="136">
        <v>280</v>
      </c>
      <c r="ET323" s="128">
        <v>275</v>
      </c>
      <c r="EU323" s="134" t="s">
        <v>5</v>
      </c>
      <c r="EV323" s="135">
        <v>220</v>
      </c>
      <c r="EW323" s="136">
        <v>230</v>
      </c>
      <c r="EX323" s="128">
        <v>225</v>
      </c>
      <c r="EY323" s="134" t="s">
        <v>5</v>
      </c>
      <c r="EZ323" s="135">
        <v>245</v>
      </c>
      <c r="FA323" s="136">
        <v>255</v>
      </c>
      <c r="FB323" s="128">
        <v>250</v>
      </c>
      <c r="FC323" s="134" t="s">
        <v>5</v>
      </c>
      <c r="FD323" s="135">
        <v>465</v>
      </c>
      <c r="FE323" s="136">
        <v>475</v>
      </c>
      <c r="FF323" s="128">
        <v>470</v>
      </c>
      <c r="FG323" s="134" t="s">
        <v>5</v>
      </c>
      <c r="FH323" s="135">
        <v>310</v>
      </c>
      <c r="FI323" s="136">
        <v>320</v>
      </c>
      <c r="FJ323" s="128">
        <v>315</v>
      </c>
      <c r="FK323" s="134">
        <v>5</v>
      </c>
      <c r="FL323" s="135">
        <v>260</v>
      </c>
      <c r="FM323" s="136">
        <v>270</v>
      </c>
      <c r="FN323" s="128">
        <v>265</v>
      </c>
      <c r="FO323" s="134" t="s">
        <v>5</v>
      </c>
      <c r="FP323" s="135">
        <v>285</v>
      </c>
      <c r="FQ323" s="136">
        <v>295</v>
      </c>
      <c r="FR323" s="128">
        <v>290</v>
      </c>
      <c r="FS323" s="134" t="s">
        <v>5</v>
      </c>
      <c r="FT323" s="135">
        <v>285</v>
      </c>
      <c r="FU323" s="136">
        <v>295</v>
      </c>
      <c r="FV323" s="95">
        <v>290</v>
      </c>
      <c r="FW323" s="134" t="s">
        <v>5</v>
      </c>
      <c r="FX323" s="135">
        <v>340</v>
      </c>
      <c r="FY323" s="136">
        <v>350</v>
      </c>
      <c r="FZ323" s="128">
        <v>345</v>
      </c>
      <c r="GA323" s="134" t="s">
        <v>5</v>
      </c>
      <c r="GB323" s="135">
        <v>330</v>
      </c>
      <c r="GC323" s="136">
        <v>340</v>
      </c>
      <c r="GD323" s="128">
        <v>335</v>
      </c>
      <c r="GE323" s="134">
        <v>5</v>
      </c>
      <c r="GF323" s="135">
        <v>300</v>
      </c>
      <c r="GG323" s="136">
        <v>310</v>
      </c>
      <c r="GH323" s="128">
        <v>305</v>
      </c>
      <c r="GI323" s="134" t="s">
        <v>5</v>
      </c>
      <c r="GJ323" s="135">
        <v>315</v>
      </c>
      <c r="GK323" s="136">
        <v>325</v>
      </c>
      <c r="GL323" s="128">
        <v>320</v>
      </c>
      <c r="GM323" s="134" t="s">
        <v>5</v>
      </c>
      <c r="GN323" s="135">
        <v>465</v>
      </c>
      <c r="GO323" s="136">
        <v>475</v>
      </c>
      <c r="GP323" s="128">
        <v>470</v>
      </c>
      <c r="GQ323" s="134" t="s">
        <v>5</v>
      </c>
      <c r="GR323" s="93"/>
      <c r="GS323" s="93">
        <v>1</v>
      </c>
    </row>
    <row r="324" spans="1:201" ht="15.75" x14ac:dyDescent="0.25">
      <c r="A324">
        <v>1</v>
      </c>
      <c r="B324">
        <v>2016</v>
      </c>
      <c r="C324" s="87">
        <v>42398</v>
      </c>
      <c r="D324" s="149">
        <v>350</v>
      </c>
      <c r="E324" s="136">
        <v>360</v>
      </c>
      <c r="F324" s="128">
        <v>355</v>
      </c>
      <c r="G324" s="134">
        <v>-5</v>
      </c>
      <c r="H324" s="135">
        <v>420</v>
      </c>
      <c r="I324" s="136">
        <v>430</v>
      </c>
      <c r="J324" s="128">
        <v>425</v>
      </c>
      <c r="K324" s="134" t="s">
        <v>5</v>
      </c>
      <c r="L324" s="135">
        <v>375</v>
      </c>
      <c r="M324" s="136">
        <v>385</v>
      </c>
      <c r="N324" s="128">
        <v>380</v>
      </c>
      <c r="O324" s="134" t="s">
        <v>5</v>
      </c>
      <c r="P324" s="135">
        <v>305</v>
      </c>
      <c r="Q324" s="136">
        <v>315</v>
      </c>
      <c r="R324" s="128">
        <v>310</v>
      </c>
      <c r="S324" s="134" t="s">
        <v>5</v>
      </c>
      <c r="T324" s="135">
        <v>290</v>
      </c>
      <c r="U324" s="136">
        <v>300</v>
      </c>
      <c r="V324" s="128">
        <v>295</v>
      </c>
      <c r="W324" s="134">
        <v>-5</v>
      </c>
      <c r="X324" s="135">
        <v>270</v>
      </c>
      <c r="Y324" s="136">
        <v>280</v>
      </c>
      <c r="Z324" s="128">
        <v>275</v>
      </c>
      <c r="AA324" s="134" t="s">
        <v>5</v>
      </c>
      <c r="AB324" s="135">
        <v>315</v>
      </c>
      <c r="AC324" s="136">
        <v>325</v>
      </c>
      <c r="AD324" s="128">
        <v>320</v>
      </c>
      <c r="AE324" s="134" t="s">
        <v>5</v>
      </c>
      <c r="AF324" s="135">
        <v>265</v>
      </c>
      <c r="AG324" s="136">
        <v>275</v>
      </c>
      <c r="AH324" s="128">
        <v>270</v>
      </c>
      <c r="AI324" s="134">
        <v>-5</v>
      </c>
      <c r="AJ324" s="135">
        <v>315</v>
      </c>
      <c r="AK324" s="136">
        <v>325</v>
      </c>
      <c r="AL324" s="128">
        <v>320</v>
      </c>
      <c r="AM324" s="134">
        <v>-5</v>
      </c>
      <c r="AN324" s="135">
        <v>295</v>
      </c>
      <c r="AO324" s="136">
        <v>305</v>
      </c>
      <c r="AP324" s="128">
        <v>300</v>
      </c>
      <c r="AQ324" s="134" t="s">
        <v>5</v>
      </c>
      <c r="AR324" s="135">
        <v>340</v>
      </c>
      <c r="AS324" s="136">
        <v>350</v>
      </c>
      <c r="AT324" s="128">
        <v>345</v>
      </c>
      <c r="AU324" s="134" t="s">
        <v>5</v>
      </c>
      <c r="AV324" s="135">
        <v>285</v>
      </c>
      <c r="AW324" s="136">
        <v>295</v>
      </c>
      <c r="AX324" s="128">
        <v>290</v>
      </c>
      <c r="AY324" s="134" t="s">
        <v>5</v>
      </c>
      <c r="AZ324" s="135">
        <v>285</v>
      </c>
      <c r="BA324" s="136">
        <v>295</v>
      </c>
      <c r="BB324" s="128">
        <v>290</v>
      </c>
      <c r="BC324" s="134" t="s">
        <v>5</v>
      </c>
      <c r="BD324" s="135">
        <v>250</v>
      </c>
      <c r="BE324" s="136">
        <v>260</v>
      </c>
      <c r="BF324" s="128">
        <v>255</v>
      </c>
      <c r="BG324" s="134" t="s">
        <v>5</v>
      </c>
      <c r="BH324" s="135">
        <v>315</v>
      </c>
      <c r="BI324" s="136">
        <v>325</v>
      </c>
      <c r="BJ324" s="128">
        <v>320</v>
      </c>
      <c r="BK324" s="134" t="s">
        <v>5</v>
      </c>
      <c r="BL324" s="135">
        <v>265</v>
      </c>
      <c r="BM324" s="136">
        <v>275</v>
      </c>
      <c r="BN324" s="128">
        <v>270</v>
      </c>
      <c r="BO324" s="134" t="s">
        <v>5</v>
      </c>
      <c r="BP324" s="135">
        <v>320</v>
      </c>
      <c r="BQ324" s="136">
        <v>330</v>
      </c>
      <c r="BR324" s="128">
        <v>325</v>
      </c>
      <c r="BS324" s="134">
        <v>-5</v>
      </c>
      <c r="BT324" s="135">
        <v>285</v>
      </c>
      <c r="BU324" s="136">
        <v>295</v>
      </c>
      <c r="BV324" s="128">
        <v>290</v>
      </c>
      <c r="BW324" s="134" t="s">
        <v>5</v>
      </c>
      <c r="BX324" s="135">
        <v>305</v>
      </c>
      <c r="BY324" s="136">
        <v>315</v>
      </c>
      <c r="BZ324" s="128">
        <v>310</v>
      </c>
      <c r="CA324" s="134" t="s">
        <v>5</v>
      </c>
      <c r="CB324" s="135">
        <v>430</v>
      </c>
      <c r="CC324" s="136">
        <v>440</v>
      </c>
      <c r="CD324" s="128">
        <v>435</v>
      </c>
      <c r="CE324" s="134" t="s">
        <v>5</v>
      </c>
      <c r="CF324" s="135">
        <v>280</v>
      </c>
      <c r="CG324" s="136">
        <v>290</v>
      </c>
      <c r="CH324" s="128">
        <v>285</v>
      </c>
      <c r="CI324" s="134">
        <v>-5</v>
      </c>
      <c r="CJ324" s="135">
        <v>255</v>
      </c>
      <c r="CK324" s="136">
        <v>265</v>
      </c>
      <c r="CL324" s="128">
        <v>260</v>
      </c>
      <c r="CM324" s="134">
        <v>10</v>
      </c>
      <c r="CN324" s="135">
        <v>270</v>
      </c>
      <c r="CO324" s="136">
        <v>280</v>
      </c>
      <c r="CP324" s="128">
        <v>275</v>
      </c>
      <c r="CQ324" s="134">
        <v>5</v>
      </c>
      <c r="CR324" s="135">
        <v>400</v>
      </c>
      <c r="CS324" s="136">
        <v>410</v>
      </c>
      <c r="CT324" s="128">
        <v>405</v>
      </c>
      <c r="CU324" s="134" t="s">
        <v>5</v>
      </c>
      <c r="CV324" s="135">
        <v>325</v>
      </c>
      <c r="CW324" s="136">
        <v>335</v>
      </c>
      <c r="CX324" s="128">
        <v>330</v>
      </c>
      <c r="CY324" s="134" t="s">
        <v>5</v>
      </c>
      <c r="CZ324" s="135">
        <v>295</v>
      </c>
      <c r="DA324" s="136">
        <v>305</v>
      </c>
      <c r="DB324" s="128">
        <v>300</v>
      </c>
      <c r="DC324" s="134">
        <v>5</v>
      </c>
      <c r="DD324" s="135">
        <v>310</v>
      </c>
      <c r="DE324" s="136">
        <v>320</v>
      </c>
      <c r="DF324" s="128">
        <v>315</v>
      </c>
      <c r="DG324" s="134">
        <v>5</v>
      </c>
      <c r="DH324" s="135">
        <v>425</v>
      </c>
      <c r="DI324" s="136">
        <v>435</v>
      </c>
      <c r="DJ324" s="128">
        <v>430</v>
      </c>
      <c r="DK324" s="134" t="s">
        <v>5</v>
      </c>
      <c r="DL324" s="135">
        <v>310</v>
      </c>
      <c r="DM324" s="136">
        <v>320</v>
      </c>
      <c r="DN324" s="128">
        <v>315</v>
      </c>
      <c r="DO324" s="134" t="s">
        <v>5</v>
      </c>
      <c r="DP324" s="135">
        <v>285</v>
      </c>
      <c r="DQ324" s="136">
        <v>295</v>
      </c>
      <c r="DR324" s="128">
        <v>290</v>
      </c>
      <c r="DS324" s="134">
        <v>10</v>
      </c>
      <c r="DT324" s="135">
        <v>295</v>
      </c>
      <c r="DU324" s="136">
        <v>305</v>
      </c>
      <c r="DV324" s="128">
        <v>300</v>
      </c>
      <c r="DW324" s="134" t="s">
        <v>5</v>
      </c>
      <c r="DX324" s="135">
        <v>435</v>
      </c>
      <c r="DY324" s="136">
        <v>445</v>
      </c>
      <c r="DZ324" s="128">
        <v>440</v>
      </c>
      <c r="EA324" s="134" t="s">
        <v>5</v>
      </c>
      <c r="EB324" s="135">
        <v>300</v>
      </c>
      <c r="EC324" s="136">
        <v>310</v>
      </c>
      <c r="ED324" s="128">
        <v>305</v>
      </c>
      <c r="EE324" s="134" t="s">
        <v>5</v>
      </c>
      <c r="EF324" s="135">
        <v>275</v>
      </c>
      <c r="EG324" s="136">
        <v>285</v>
      </c>
      <c r="EH324" s="128">
        <v>280</v>
      </c>
      <c r="EI324" s="134">
        <v>10</v>
      </c>
      <c r="EJ324" s="135">
        <v>285</v>
      </c>
      <c r="EK324" s="136">
        <v>295</v>
      </c>
      <c r="EL324" s="128">
        <v>290</v>
      </c>
      <c r="EM324" s="134" t="s">
        <v>5</v>
      </c>
      <c r="EN324" s="135">
        <v>390</v>
      </c>
      <c r="EO324" s="136">
        <v>400</v>
      </c>
      <c r="EP324" s="128">
        <v>395</v>
      </c>
      <c r="EQ324" s="134" t="s">
        <v>5</v>
      </c>
      <c r="ER324" s="135">
        <v>270</v>
      </c>
      <c r="ES324" s="136">
        <v>280</v>
      </c>
      <c r="ET324" s="128">
        <v>275</v>
      </c>
      <c r="EU324" s="134" t="s">
        <v>5</v>
      </c>
      <c r="EV324" s="135">
        <v>220</v>
      </c>
      <c r="EW324" s="136">
        <v>230</v>
      </c>
      <c r="EX324" s="128">
        <v>225</v>
      </c>
      <c r="EY324" s="134" t="s">
        <v>5</v>
      </c>
      <c r="EZ324" s="135">
        <v>245</v>
      </c>
      <c r="FA324" s="136">
        <v>255</v>
      </c>
      <c r="FB324" s="128">
        <v>250</v>
      </c>
      <c r="FC324" s="134" t="s">
        <v>5</v>
      </c>
      <c r="FD324" s="135">
        <v>465</v>
      </c>
      <c r="FE324" s="136">
        <v>475</v>
      </c>
      <c r="FF324" s="128">
        <v>470</v>
      </c>
      <c r="FG324" s="134" t="s">
        <v>5</v>
      </c>
      <c r="FH324" s="135">
        <v>305</v>
      </c>
      <c r="FI324" s="136">
        <v>315</v>
      </c>
      <c r="FJ324" s="128">
        <v>310</v>
      </c>
      <c r="FK324" s="134">
        <v>-5</v>
      </c>
      <c r="FL324" s="135">
        <v>260</v>
      </c>
      <c r="FM324" s="136">
        <v>270</v>
      </c>
      <c r="FN324" s="128">
        <v>265</v>
      </c>
      <c r="FO324" s="134" t="s">
        <v>5</v>
      </c>
      <c r="FP324" s="135">
        <v>285</v>
      </c>
      <c r="FQ324" s="136">
        <v>295</v>
      </c>
      <c r="FR324" s="128">
        <v>290</v>
      </c>
      <c r="FS324" s="134" t="s">
        <v>5</v>
      </c>
      <c r="FT324" s="135">
        <v>285</v>
      </c>
      <c r="FU324" s="136">
        <v>295</v>
      </c>
      <c r="FV324" s="95">
        <v>290</v>
      </c>
      <c r="FW324" s="134" t="s">
        <v>5</v>
      </c>
      <c r="FX324" s="135">
        <v>340</v>
      </c>
      <c r="FY324" s="136">
        <v>350</v>
      </c>
      <c r="FZ324" s="128">
        <v>345</v>
      </c>
      <c r="GA324" s="134" t="s">
        <v>5</v>
      </c>
      <c r="GB324" s="135">
        <v>325</v>
      </c>
      <c r="GC324" s="136">
        <v>335</v>
      </c>
      <c r="GD324" s="128">
        <v>330</v>
      </c>
      <c r="GE324" s="134">
        <v>-5</v>
      </c>
      <c r="GF324" s="135">
        <v>310</v>
      </c>
      <c r="GG324" s="136">
        <v>320</v>
      </c>
      <c r="GH324" s="128">
        <v>315</v>
      </c>
      <c r="GI324" s="134">
        <v>10</v>
      </c>
      <c r="GJ324" s="135">
        <v>320</v>
      </c>
      <c r="GK324" s="136">
        <v>330</v>
      </c>
      <c r="GL324" s="128">
        <v>325</v>
      </c>
      <c r="GM324" s="134">
        <v>5</v>
      </c>
      <c r="GN324" s="135">
        <v>465</v>
      </c>
      <c r="GO324" s="136">
        <v>475</v>
      </c>
      <c r="GP324" s="128">
        <v>470</v>
      </c>
      <c r="GQ324" s="134" t="s">
        <v>5</v>
      </c>
      <c r="GR324" s="93"/>
      <c r="GS324" s="93">
        <v>1</v>
      </c>
    </row>
    <row r="325" spans="1:201" ht="15.75" x14ac:dyDescent="0.25">
      <c r="A325">
        <v>2</v>
      </c>
      <c r="B325">
        <v>2016</v>
      </c>
      <c r="C325" s="87">
        <v>42405</v>
      </c>
      <c r="D325" s="149">
        <v>350</v>
      </c>
      <c r="E325" s="136">
        <v>360</v>
      </c>
      <c r="F325" s="128">
        <v>355</v>
      </c>
      <c r="G325" s="134" t="s">
        <v>5</v>
      </c>
      <c r="H325" s="135">
        <v>415</v>
      </c>
      <c r="I325" s="136">
        <v>425</v>
      </c>
      <c r="J325" s="128">
        <v>420</v>
      </c>
      <c r="K325" s="134">
        <v>-5</v>
      </c>
      <c r="L325" s="135">
        <v>375</v>
      </c>
      <c r="M325" s="136">
        <v>385</v>
      </c>
      <c r="N325" s="128">
        <v>380</v>
      </c>
      <c r="O325" s="134" t="s">
        <v>5</v>
      </c>
      <c r="P325" s="135">
        <v>305</v>
      </c>
      <c r="Q325" s="136">
        <v>315</v>
      </c>
      <c r="R325" s="128">
        <v>310</v>
      </c>
      <c r="S325" s="134" t="s">
        <v>5</v>
      </c>
      <c r="T325" s="135">
        <v>290</v>
      </c>
      <c r="U325" s="136">
        <v>300</v>
      </c>
      <c r="V325" s="128">
        <v>295</v>
      </c>
      <c r="W325" s="134" t="s">
        <v>5</v>
      </c>
      <c r="X325" s="135">
        <v>265</v>
      </c>
      <c r="Y325" s="136">
        <v>275</v>
      </c>
      <c r="Z325" s="128">
        <v>270</v>
      </c>
      <c r="AA325" s="134">
        <v>-5</v>
      </c>
      <c r="AB325" s="135">
        <v>315</v>
      </c>
      <c r="AC325" s="136">
        <v>325</v>
      </c>
      <c r="AD325" s="128">
        <v>320</v>
      </c>
      <c r="AE325" s="134" t="s">
        <v>5</v>
      </c>
      <c r="AF325" s="135">
        <v>265</v>
      </c>
      <c r="AG325" s="136">
        <v>275</v>
      </c>
      <c r="AH325" s="128">
        <v>270</v>
      </c>
      <c r="AI325" s="134" t="s">
        <v>5</v>
      </c>
      <c r="AJ325" s="135">
        <v>315</v>
      </c>
      <c r="AK325" s="136">
        <v>325</v>
      </c>
      <c r="AL325" s="128">
        <v>320</v>
      </c>
      <c r="AM325" s="134" t="s">
        <v>5</v>
      </c>
      <c r="AN325" s="135">
        <v>295</v>
      </c>
      <c r="AO325" s="136">
        <v>305</v>
      </c>
      <c r="AP325" s="128">
        <v>300</v>
      </c>
      <c r="AQ325" s="134" t="s">
        <v>5</v>
      </c>
      <c r="AR325" s="135">
        <v>340</v>
      </c>
      <c r="AS325" s="136">
        <v>350</v>
      </c>
      <c r="AT325" s="128">
        <v>345</v>
      </c>
      <c r="AU325" s="134" t="s">
        <v>5</v>
      </c>
      <c r="AV325" s="135">
        <v>280</v>
      </c>
      <c r="AW325" s="136">
        <v>290</v>
      </c>
      <c r="AX325" s="128">
        <v>285</v>
      </c>
      <c r="AY325" s="134">
        <v>-5</v>
      </c>
      <c r="AZ325" s="135">
        <v>280</v>
      </c>
      <c r="BA325" s="136">
        <v>290</v>
      </c>
      <c r="BB325" s="128">
        <v>285</v>
      </c>
      <c r="BC325" s="134">
        <v>-5</v>
      </c>
      <c r="BD325" s="135">
        <v>245</v>
      </c>
      <c r="BE325" s="136">
        <v>255</v>
      </c>
      <c r="BF325" s="128">
        <v>250</v>
      </c>
      <c r="BG325" s="134">
        <v>-5</v>
      </c>
      <c r="BH325" s="135">
        <v>310</v>
      </c>
      <c r="BI325" s="136">
        <v>320</v>
      </c>
      <c r="BJ325" s="128">
        <v>315</v>
      </c>
      <c r="BK325" s="134">
        <v>-5</v>
      </c>
      <c r="BL325" s="135">
        <v>265</v>
      </c>
      <c r="BM325" s="136">
        <v>275</v>
      </c>
      <c r="BN325" s="128">
        <v>270</v>
      </c>
      <c r="BO325" s="134" t="s">
        <v>5</v>
      </c>
      <c r="BP325" s="135">
        <v>320</v>
      </c>
      <c r="BQ325" s="136">
        <v>330</v>
      </c>
      <c r="BR325" s="128">
        <v>325</v>
      </c>
      <c r="BS325" s="134" t="s">
        <v>5</v>
      </c>
      <c r="BT325" s="135">
        <v>285</v>
      </c>
      <c r="BU325" s="136">
        <v>295</v>
      </c>
      <c r="BV325" s="128">
        <v>290</v>
      </c>
      <c r="BW325" s="134" t="s">
        <v>5</v>
      </c>
      <c r="BX325" s="135">
        <v>300</v>
      </c>
      <c r="BY325" s="136">
        <v>310</v>
      </c>
      <c r="BZ325" s="128">
        <v>305</v>
      </c>
      <c r="CA325" s="134">
        <v>-5</v>
      </c>
      <c r="CB325" s="135">
        <v>430</v>
      </c>
      <c r="CC325" s="136">
        <v>440</v>
      </c>
      <c r="CD325" s="128">
        <v>435</v>
      </c>
      <c r="CE325" s="134" t="s">
        <v>5</v>
      </c>
      <c r="CF325" s="135">
        <v>275</v>
      </c>
      <c r="CG325" s="136">
        <v>285</v>
      </c>
      <c r="CH325" s="128">
        <v>280</v>
      </c>
      <c r="CI325" s="134">
        <v>-5</v>
      </c>
      <c r="CJ325" s="135">
        <v>250</v>
      </c>
      <c r="CK325" s="136">
        <v>260</v>
      </c>
      <c r="CL325" s="128">
        <v>255</v>
      </c>
      <c r="CM325" s="134">
        <v>-5</v>
      </c>
      <c r="CN325" s="135">
        <v>265</v>
      </c>
      <c r="CO325" s="136">
        <v>275</v>
      </c>
      <c r="CP325" s="128">
        <v>270</v>
      </c>
      <c r="CQ325" s="134">
        <v>-5</v>
      </c>
      <c r="CR325" s="135">
        <v>400</v>
      </c>
      <c r="CS325" s="136">
        <v>410</v>
      </c>
      <c r="CT325" s="128">
        <v>405</v>
      </c>
      <c r="CU325" s="134" t="s">
        <v>5</v>
      </c>
      <c r="CV325" s="135">
        <v>320</v>
      </c>
      <c r="CW325" s="136">
        <v>330</v>
      </c>
      <c r="CX325" s="128">
        <v>325</v>
      </c>
      <c r="CY325" s="134">
        <v>-5</v>
      </c>
      <c r="CZ325" s="135">
        <v>295</v>
      </c>
      <c r="DA325" s="136">
        <v>305</v>
      </c>
      <c r="DB325" s="128">
        <v>300</v>
      </c>
      <c r="DC325" s="134" t="s">
        <v>5</v>
      </c>
      <c r="DD325" s="135">
        <v>305</v>
      </c>
      <c r="DE325" s="136">
        <v>315</v>
      </c>
      <c r="DF325" s="128">
        <v>310</v>
      </c>
      <c r="DG325" s="134">
        <v>-5</v>
      </c>
      <c r="DH325" s="135">
        <v>425</v>
      </c>
      <c r="DI325" s="136">
        <v>435</v>
      </c>
      <c r="DJ325" s="128">
        <v>430</v>
      </c>
      <c r="DK325" s="134" t="s">
        <v>5</v>
      </c>
      <c r="DL325" s="135">
        <v>305</v>
      </c>
      <c r="DM325" s="136">
        <v>315</v>
      </c>
      <c r="DN325" s="128">
        <v>310</v>
      </c>
      <c r="DO325" s="134">
        <v>-5</v>
      </c>
      <c r="DP325" s="135">
        <v>280</v>
      </c>
      <c r="DQ325" s="136">
        <v>290</v>
      </c>
      <c r="DR325" s="128">
        <v>285</v>
      </c>
      <c r="DS325" s="134">
        <v>-5</v>
      </c>
      <c r="DT325" s="135">
        <v>295</v>
      </c>
      <c r="DU325" s="136">
        <v>305</v>
      </c>
      <c r="DV325" s="128">
        <v>300</v>
      </c>
      <c r="DW325" s="134" t="s">
        <v>5</v>
      </c>
      <c r="DX325" s="135">
        <v>435</v>
      </c>
      <c r="DY325" s="136">
        <v>445</v>
      </c>
      <c r="DZ325" s="128">
        <v>440</v>
      </c>
      <c r="EA325" s="134" t="s">
        <v>5</v>
      </c>
      <c r="EB325" s="135">
        <v>295</v>
      </c>
      <c r="EC325" s="136">
        <v>305</v>
      </c>
      <c r="ED325" s="128">
        <v>300</v>
      </c>
      <c r="EE325" s="134">
        <v>-5</v>
      </c>
      <c r="EF325" s="135">
        <v>270</v>
      </c>
      <c r="EG325" s="136">
        <v>280</v>
      </c>
      <c r="EH325" s="128">
        <v>275</v>
      </c>
      <c r="EI325" s="134">
        <v>-5</v>
      </c>
      <c r="EJ325" s="135">
        <v>285</v>
      </c>
      <c r="EK325" s="136">
        <v>295</v>
      </c>
      <c r="EL325" s="128">
        <v>290</v>
      </c>
      <c r="EM325" s="134" t="s">
        <v>5</v>
      </c>
      <c r="EN325" s="135">
        <v>390</v>
      </c>
      <c r="EO325" s="136">
        <v>400</v>
      </c>
      <c r="EP325" s="128">
        <v>395</v>
      </c>
      <c r="EQ325" s="134" t="s">
        <v>5</v>
      </c>
      <c r="ER325" s="135">
        <v>270</v>
      </c>
      <c r="ES325" s="136">
        <v>280</v>
      </c>
      <c r="ET325" s="128">
        <v>275</v>
      </c>
      <c r="EU325" s="134" t="s">
        <v>5</v>
      </c>
      <c r="EV325" s="135">
        <v>220</v>
      </c>
      <c r="EW325" s="136">
        <v>230</v>
      </c>
      <c r="EX325" s="128">
        <v>225</v>
      </c>
      <c r="EY325" s="134" t="s">
        <v>5</v>
      </c>
      <c r="EZ325" s="135">
        <v>245</v>
      </c>
      <c r="FA325" s="136">
        <v>255</v>
      </c>
      <c r="FB325" s="128">
        <v>250</v>
      </c>
      <c r="FC325" s="134" t="s">
        <v>5</v>
      </c>
      <c r="FD325" s="135">
        <v>465</v>
      </c>
      <c r="FE325" s="136">
        <v>475</v>
      </c>
      <c r="FF325" s="128">
        <v>470</v>
      </c>
      <c r="FG325" s="134" t="s">
        <v>5</v>
      </c>
      <c r="FH325" s="135">
        <v>300</v>
      </c>
      <c r="FI325" s="136">
        <v>310</v>
      </c>
      <c r="FJ325" s="128">
        <v>305</v>
      </c>
      <c r="FK325" s="134">
        <v>-5</v>
      </c>
      <c r="FL325" s="135">
        <v>255</v>
      </c>
      <c r="FM325" s="136">
        <v>265</v>
      </c>
      <c r="FN325" s="128">
        <v>260</v>
      </c>
      <c r="FO325" s="134">
        <v>-5</v>
      </c>
      <c r="FP325" s="135">
        <v>280</v>
      </c>
      <c r="FQ325" s="136">
        <v>290</v>
      </c>
      <c r="FR325" s="128">
        <v>285</v>
      </c>
      <c r="FS325" s="134">
        <v>-5</v>
      </c>
      <c r="FT325" s="135">
        <v>295</v>
      </c>
      <c r="FU325" s="136">
        <v>305</v>
      </c>
      <c r="FV325" s="95">
        <v>300</v>
      </c>
      <c r="FW325" s="134">
        <v>10</v>
      </c>
      <c r="FX325" s="135">
        <v>330</v>
      </c>
      <c r="FY325" s="136">
        <v>340</v>
      </c>
      <c r="FZ325" s="128">
        <v>335</v>
      </c>
      <c r="GA325" s="134">
        <v>-10</v>
      </c>
      <c r="GB325" s="135">
        <v>325</v>
      </c>
      <c r="GC325" s="136">
        <v>335</v>
      </c>
      <c r="GD325" s="128">
        <v>330</v>
      </c>
      <c r="GE325" s="134" t="s">
        <v>5</v>
      </c>
      <c r="GF325" s="135">
        <v>305</v>
      </c>
      <c r="GG325" s="136">
        <v>315</v>
      </c>
      <c r="GH325" s="128">
        <v>310</v>
      </c>
      <c r="GI325" s="134">
        <v>-5</v>
      </c>
      <c r="GJ325" s="135">
        <v>315</v>
      </c>
      <c r="GK325" s="136">
        <v>325</v>
      </c>
      <c r="GL325" s="128">
        <v>320</v>
      </c>
      <c r="GM325" s="134">
        <v>-5</v>
      </c>
      <c r="GN325" s="135">
        <v>465</v>
      </c>
      <c r="GO325" s="136">
        <v>475</v>
      </c>
      <c r="GP325" s="128">
        <v>470</v>
      </c>
      <c r="GQ325" s="134" t="s">
        <v>5</v>
      </c>
      <c r="GR325" s="93"/>
      <c r="GS325" s="93">
        <v>2</v>
      </c>
    </row>
    <row r="326" spans="1:201" ht="15.75" x14ac:dyDescent="0.25">
      <c r="A326">
        <v>2</v>
      </c>
      <c r="B326">
        <v>2016</v>
      </c>
      <c r="C326" s="87">
        <v>42412</v>
      </c>
      <c r="D326" s="96">
        <v>345</v>
      </c>
      <c r="E326" s="96">
        <v>355</v>
      </c>
      <c r="F326" s="96">
        <v>350</v>
      </c>
      <c r="G326" s="103"/>
      <c r="H326" s="113">
        <v>410</v>
      </c>
      <c r="I326" s="96">
        <v>420</v>
      </c>
      <c r="J326" s="96">
        <v>415</v>
      </c>
      <c r="K326" s="103"/>
      <c r="L326" s="113">
        <v>375</v>
      </c>
      <c r="M326" s="96">
        <v>385</v>
      </c>
      <c r="N326" s="96">
        <v>380</v>
      </c>
      <c r="O326" s="103"/>
      <c r="P326" s="113">
        <v>300</v>
      </c>
      <c r="Q326" s="96">
        <v>310</v>
      </c>
      <c r="R326" s="96">
        <v>305</v>
      </c>
      <c r="S326" s="103"/>
      <c r="T326" s="113">
        <v>287.5</v>
      </c>
      <c r="U326" s="96">
        <v>297.5</v>
      </c>
      <c r="V326" s="96">
        <v>292.5</v>
      </c>
      <c r="W326" s="103"/>
      <c r="X326" s="113">
        <v>260</v>
      </c>
      <c r="Y326" s="96">
        <v>270</v>
      </c>
      <c r="Z326" s="96">
        <v>265</v>
      </c>
      <c r="AA326" s="103"/>
      <c r="AB326" s="113">
        <v>315</v>
      </c>
      <c r="AC326" s="96">
        <v>325</v>
      </c>
      <c r="AD326" s="96">
        <v>320</v>
      </c>
      <c r="AE326" s="103"/>
      <c r="AF326" s="113">
        <v>262.5</v>
      </c>
      <c r="AG326" s="96">
        <v>272.5</v>
      </c>
      <c r="AH326" s="96">
        <v>267.5</v>
      </c>
      <c r="AI326" s="103"/>
      <c r="AJ326" s="113">
        <v>312.5</v>
      </c>
      <c r="AK326" s="96">
        <v>322.5</v>
      </c>
      <c r="AL326" s="96">
        <v>317.5</v>
      </c>
      <c r="AM326" s="103"/>
      <c r="AN326" s="113">
        <v>292.5</v>
      </c>
      <c r="AO326" s="96">
        <v>302.5</v>
      </c>
      <c r="AP326" s="96">
        <v>297.5</v>
      </c>
      <c r="AQ326" s="103"/>
      <c r="AR326" s="113">
        <v>340</v>
      </c>
      <c r="AS326" s="96">
        <v>350</v>
      </c>
      <c r="AT326" s="96">
        <v>345</v>
      </c>
      <c r="AU326" s="103"/>
      <c r="AV326" s="113">
        <v>277.5</v>
      </c>
      <c r="AW326" s="96">
        <v>287.5</v>
      </c>
      <c r="AX326" s="96">
        <v>282.5</v>
      </c>
      <c r="AY326" s="103"/>
      <c r="AZ326" s="113">
        <v>277.5</v>
      </c>
      <c r="BA326" s="96">
        <v>287.5</v>
      </c>
      <c r="BB326" s="96">
        <v>282.5</v>
      </c>
      <c r="BC326" s="103"/>
      <c r="BD326" s="113">
        <v>242.5</v>
      </c>
      <c r="BE326" s="96">
        <v>252.5</v>
      </c>
      <c r="BF326" s="96">
        <v>247.5</v>
      </c>
      <c r="BG326" s="103"/>
      <c r="BH326" s="113">
        <v>307.5</v>
      </c>
      <c r="BI326" s="96">
        <v>317.5</v>
      </c>
      <c r="BJ326" s="96">
        <v>312.5</v>
      </c>
      <c r="BK326" s="103"/>
      <c r="BL326" s="113">
        <v>262.5</v>
      </c>
      <c r="BM326" s="96">
        <v>272.5</v>
      </c>
      <c r="BN326" s="96">
        <v>267.5</v>
      </c>
      <c r="BO326" s="103"/>
      <c r="BP326" s="113">
        <v>317.5</v>
      </c>
      <c r="BQ326" s="96">
        <v>327.5</v>
      </c>
      <c r="BR326" s="96">
        <v>322.5</v>
      </c>
      <c r="BS326" s="103"/>
      <c r="BT326" s="113">
        <v>282.5</v>
      </c>
      <c r="BU326" s="96">
        <v>292.5</v>
      </c>
      <c r="BV326" s="96">
        <v>287.5</v>
      </c>
      <c r="BW326" s="103"/>
      <c r="BX326" s="113">
        <v>297.5</v>
      </c>
      <c r="BY326" s="96">
        <v>307.5</v>
      </c>
      <c r="BZ326" s="96">
        <v>302.5</v>
      </c>
      <c r="CA326" s="103"/>
      <c r="CB326" s="113">
        <v>430</v>
      </c>
      <c r="CC326" s="96">
        <v>440</v>
      </c>
      <c r="CD326" s="96">
        <v>435</v>
      </c>
      <c r="CE326" s="103"/>
      <c r="CF326" s="113">
        <v>275</v>
      </c>
      <c r="CG326" s="96">
        <v>285</v>
      </c>
      <c r="CH326" s="96">
        <v>280</v>
      </c>
      <c r="CI326" s="103"/>
      <c r="CJ326" s="113">
        <v>245</v>
      </c>
      <c r="CK326" s="96">
        <v>255</v>
      </c>
      <c r="CL326" s="96">
        <v>250</v>
      </c>
      <c r="CM326" s="103"/>
      <c r="CN326" s="113">
        <v>262.5</v>
      </c>
      <c r="CO326" s="96">
        <v>272.5</v>
      </c>
      <c r="CP326" s="96">
        <v>267.5</v>
      </c>
      <c r="CQ326" s="103"/>
      <c r="CR326" s="113">
        <v>400</v>
      </c>
      <c r="CS326" s="96">
        <v>410</v>
      </c>
      <c r="CT326" s="96">
        <v>405</v>
      </c>
      <c r="CU326" s="103"/>
      <c r="CV326" s="113">
        <v>317.5</v>
      </c>
      <c r="CW326" s="96">
        <v>327.5</v>
      </c>
      <c r="CX326" s="96">
        <v>322.5</v>
      </c>
      <c r="CY326" s="103"/>
      <c r="CZ326" s="113">
        <v>290</v>
      </c>
      <c r="DA326" s="96">
        <v>300</v>
      </c>
      <c r="DB326" s="96">
        <v>295</v>
      </c>
      <c r="DC326" s="103"/>
      <c r="DD326" s="113">
        <v>302.5</v>
      </c>
      <c r="DE326" s="96">
        <v>312.5</v>
      </c>
      <c r="DF326" s="96">
        <v>307.5</v>
      </c>
      <c r="DG326" s="103"/>
      <c r="DH326" s="113">
        <v>425</v>
      </c>
      <c r="DI326" s="96">
        <v>435</v>
      </c>
      <c r="DJ326" s="96">
        <v>430</v>
      </c>
      <c r="DK326" s="103"/>
      <c r="DL326" s="113">
        <v>305</v>
      </c>
      <c r="DM326" s="96">
        <v>315</v>
      </c>
      <c r="DN326" s="96">
        <v>310</v>
      </c>
      <c r="DO326" s="103"/>
      <c r="DP326" s="113">
        <v>275</v>
      </c>
      <c r="DQ326" s="96">
        <v>285</v>
      </c>
      <c r="DR326" s="96">
        <v>280</v>
      </c>
      <c r="DS326" s="103"/>
      <c r="DT326" s="113">
        <v>290</v>
      </c>
      <c r="DU326" s="96">
        <v>300</v>
      </c>
      <c r="DV326" s="96">
        <v>295</v>
      </c>
      <c r="DW326" s="103"/>
      <c r="DX326" s="113">
        <v>435</v>
      </c>
      <c r="DY326" s="96">
        <v>445</v>
      </c>
      <c r="DZ326" s="96">
        <v>440</v>
      </c>
      <c r="EA326" s="103"/>
      <c r="EB326" s="113">
        <v>295</v>
      </c>
      <c r="EC326" s="96">
        <v>305</v>
      </c>
      <c r="ED326" s="96">
        <v>300</v>
      </c>
      <c r="EE326" s="103"/>
      <c r="EF326" s="113">
        <v>265</v>
      </c>
      <c r="EG326" s="96">
        <v>275</v>
      </c>
      <c r="EH326" s="96">
        <v>270</v>
      </c>
      <c r="EI326" s="103"/>
      <c r="EJ326" s="113">
        <v>280</v>
      </c>
      <c r="EK326" s="96">
        <v>290</v>
      </c>
      <c r="EL326" s="96">
        <v>285</v>
      </c>
      <c r="EM326" s="103"/>
      <c r="EN326" s="113">
        <v>390</v>
      </c>
      <c r="EO326" s="96">
        <v>400</v>
      </c>
      <c r="EP326" s="96">
        <v>395</v>
      </c>
      <c r="EQ326" s="103"/>
      <c r="ER326" s="113">
        <v>270</v>
      </c>
      <c r="ES326" s="96">
        <v>280</v>
      </c>
      <c r="ET326" s="96">
        <v>275</v>
      </c>
      <c r="EU326" s="103"/>
      <c r="EV326" s="113">
        <v>217.5</v>
      </c>
      <c r="EW326" s="96">
        <v>227.5</v>
      </c>
      <c r="EX326" s="96">
        <v>222.5</v>
      </c>
      <c r="EY326" s="103"/>
      <c r="EZ326" s="113">
        <v>242.5</v>
      </c>
      <c r="FA326" s="96">
        <v>252.5</v>
      </c>
      <c r="FB326" s="96">
        <v>247.5</v>
      </c>
      <c r="FC326" s="103"/>
      <c r="FD326" s="113">
        <v>465</v>
      </c>
      <c r="FE326" s="96">
        <v>475</v>
      </c>
      <c r="FF326" s="96">
        <v>470</v>
      </c>
      <c r="FG326" s="103"/>
      <c r="FH326" s="113">
        <v>300</v>
      </c>
      <c r="FI326" s="96">
        <v>310</v>
      </c>
      <c r="FJ326" s="96">
        <v>305</v>
      </c>
      <c r="FK326" s="103"/>
      <c r="FL326" s="113">
        <v>252.5</v>
      </c>
      <c r="FM326" s="96">
        <v>262.5</v>
      </c>
      <c r="FN326" s="96">
        <v>257.5</v>
      </c>
      <c r="FO326" s="103"/>
      <c r="FP326" s="114">
        <v>277.5</v>
      </c>
      <c r="FQ326" s="101">
        <v>287.5</v>
      </c>
      <c r="FR326" s="101">
        <v>282.5</v>
      </c>
      <c r="FS326" s="103"/>
      <c r="FT326" s="113">
        <v>287.5</v>
      </c>
      <c r="FU326" s="96">
        <v>297.5</v>
      </c>
      <c r="FV326" s="96">
        <v>292.5</v>
      </c>
      <c r="FW326" s="103"/>
      <c r="FX326" s="113">
        <v>327.5</v>
      </c>
      <c r="FY326" s="96">
        <v>337.5</v>
      </c>
      <c r="FZ326" s="96">
        <v>332.5</v>
      </c>
      <c r="GA326" s="103"/>
      <c r="GB326" s="113">
        <v>322.5</v>
      </c>
      <c r="GC326" s="96">
        <v>332.5</v>
      </c>
      <c r="GD326" s="96">
        <v>327.5</v>
      </c>
      <c r="GE326" s="103"/>
      <c r="GF326" s="113">
        <v>300</v>
      </c>
      <c r="GG326" s="96">
        <v>310</v>
      </c>
      <c r="GH326" s="96">
        <v>305</v>
      </c>
      <c r="GI326" s="103"/>
      <c r="GJ326" s="113">
        <v>312.5</v>
      </c>
      <c r="GK326" s="96">
        <v>322.5</v>
      </c>
      <c r="GL326" s="96">
        <v>317.5</v>
      </c>
      <c r="GM326" s="103"/>
      <c r="GN326" s="113">
        <v>465</v>
      </c>
      <c r="GO326" s="96">
        <v>475</v>
      </c>
      <c r="GP326" s="96">
        <v>470</v>
      </c>
      <c r="GQ326" s="103"/>
      <c r="GR326" s="93"/>
      <c r="GS326" s="93">
        <v>2</v>
      </c>
    </row>
    <row r="327" spans="1:201" ht="15.75" x14ac:dyDescent="0.25">
      <c r="A327">
        <v>2</v>
      </c>
      <c r="B327">
        <v>2016</v>
      </c>
      <c r="C327" s="87">
        <v>42419</v>
      </c>
      <c r="D327" s="149">
        <v>340</v>
      </c>
      <c r="E327" s="136">
        <v>350</v>
      </c>
      <c r="F327" s="128">
        <v>345</v>
      </c>
      <c r="G327" s="134">
        <v>-10</v>
      </c>
      <c r="H327" s="135">
        <v>405</v>
      </c>
      <c r="I327" s="136">
        <v>415</v>
      </c>
      <c r="J327" s="128">
        <v>410</v>
      </c>
      <c r="K327" s="134">
        <v>-10</v>
      </c>
      <c r="L327" s="135">
        <v>375</v>
      </c>
      <c r="M327" s="136">
        <v>385</v>
      </c>
      <c r="N327" s="128">
        <v>380</v>
      </c>
      <c r="O327" s="134" t="s">
        <v>5</v>
      </c>
      <c r="P327" s="135">
        <v>295</v>
      </c>
      <c r="Q327" s="136">
        <v>305</v>
      </c>
      <c r="R327" s="128">
        <v>300</v>
      </c>
      <c r="S327" s="134">
        <v>-10</v>
      </c>
      <c r="T327" s="135">
        <v>285</v>
      </c>
      <c r="U327" s="136">
        <v>295</v>
      </c>
      <c r="V327" s="128">
        <v>290</v>
      </c>
      <c r="W327" s="134">
        <v>-5</v>
      </c>
      <c r="X327" s="135">
        <v>255</v>
      </c>
      <c r="Y327" s="136">
        <v>265</v>
      </c>
      <c r="Z327" s="128">
        <v>260</v>
      </c>
      <c r="AA327" s="134">
        <v>-10</v>
      </c>
      <c r="AB327" s="135">
        <v>315</v>
      </c>
      <c r="AC327" s="136">
        <v>325</v>
      </c>
      <c r="AD327" s="128">
        <v>320</v>
      </c>
      <c r="AE327" s="134" t="s">
        <v>5</v>
      </c>
      <c r="AF327" s="135">
        <v>260</v>
      </c>
      <c r="AG327" s="136">
        <v>270</v>
      </c>
      <c r="AH327" s="128">
        <v>265</v>
      </c>
      <c r="AI327" s="134">
        <v>-5</v>
      </c>
      <c r="AJ327" s="135">
        <v>310</v>
      </c>
      <c r="AK327" s="136">
        <v>320</v>
      </c>
      <c r="AL327" s="128">
        <v>315</v>
      </c>
      <c r="AM327" s="134">
        <v>-5</v>
      </c>
      <c r="AN327" s="135">
        <v>290</v>
      </c>
      <c r="AO327" s="136">
        <v>300</v>
      </c>
      <c r="AP327" s="128">
        <v>295</v>
      </c>
      <c r="AQ327" s="134">
        <v>-5</v>
      </c>
      <c r="AR327" s="135">
        <v>340</v>
      </c>
      <c r="AS327" s="136">
        <v>350</v>
      </c>
      <c r="AT327" s="128">
        <v>345</v>
      </c>
      <c r="AU327" s="134" t="s">
        <v>5</v>
      </c>
      <c r="AV327" s="135">
        <v>275</v>
      </c>
      <c r="AW327" s="136">
        <v>285</v>
      </c>
      <c r="AX327" s="128">
        <v>280</v>
      </c>
      <c r="AY327" s="134">
        <v>-5</v>
      </c>
      <c r="AZ327" s="135">
        <v>275</v>
      </c>
      <c r="BA327" s="136">
        <v>285</v>
      </c>
      <c r="BB327" s="128">
        <v>280</v>
      </c>
      <c r="BC327" s="134">
        <v>-5</v>
      </c>
      <c r="BD327" s="135">
        <v>240</v>
      </c>
      <c r="BE327" s="136">
        <v>250</v>
      </c>
      <c r="BF327" s="128">
        <v>245</v>
      </c>
      <c r="BG327" s="134">
        <v>-5</v>
      </c>
      <c r="BH327" s="135">
        <v>305</v>
      </c>
      <c r="BI327" s="136">
        <v>315</v>
      </c>
      <c r="BJ327" s="128">
        <v>310</v>
      </c>
      <c r="BK327" s="134">
        <v>-5</v>
      </c>
      <c r="BL327" s="135">
        <v>260</v>
      </c>
      <c r="BM327" s="136">
        <v>270</v>
      </c>
      <c r="BN327" s="128">
        <v>265</v>
      </c>
      <c r="BO327" s="134">
        <v>-5</v>
      </c>
      <c r="BP327" s="135">
        <v>315</v>
      </c>
      <c r="BQ327" s="136">
        <v>325</v>
      </c>
      <c r="BR327" s="128">
        <v>320</v>
      </c>
      <c r="BS327" s="134">
        <v>-5</v>
      </c>
      <c r="BT327" s="135">
        <v>280</v>
      </c>
      <c r="BU327" s="136">
        <v>290</v>
      </c>
      <c r="BV327" s="128">
        <v>285</v>
      </c>
      <c r="BW327" s="134">
        <v>-5</v>
      </c>
      <c r="BX327" s="135">
        <v>295</v>
      </c>
      <c r="BY327" s="136">
        <v>305</v>
      </c>
      <c r="BZ327" s="128">
        <v>300</v>
      </c>
      <c r="CA327" s="134">
        <v>-5</v>
      </c>
      <c r="CB327" s="135">
        <v>430</v>
      </c>
      <c r="CC327" s="136">
        <v>440</v>
      </c>
      <c r="CD327" s="128">
        <v>435</v>
      </c>
      <c r="CE327" s="134" t="s">
        <v>5</v>
      </c>
      <c r="CF327" s="135">
        <v>275</v>
      </c>
      <c r="CG327" s="136">
        <v>285</v>
      </c>
      <c r="CH327" s="128">
        <v>280</v>
      </c>
      <c r="CI327" s="134" t="s">
        <v>5</v>
      </c>
      <c r="CJ327" s="135">
        <v>240</v>
      </c>
      <c r="CK327" s="136">
        <v>250</v>
      </c>
      <c r="CL327" s="128">
        <v>245</v>
      </c>
      <c r="CM327" s="134">
        <v>-10</v>
      </c>
      <c r="CN327" s="135">
        <v>260</v>
      </c>
      <c r="CO327" s="136">
        <v>270</v>
      </c>
      <c r="CP327" s="128">
        <v>265</v>
      </c>
      <c r="CQ327" s="134">
        <v>-5</v>
      </c>
      <c r="CR327" s="135">
        <v>400</v>
      </c>
      <c r="CS327" s="136">
        <v>410</v>
      </c>
      <c r="CT327" s="128">
        <v>405</v>
      </c>
      <c r="CU327" s="134" t="s">
        <v>5</v>
      </c>
      <c r="CV327" s="135">
        <v>315</v>
      </c>
      <c r="CW327" s="136">
        <v>325</v>
      </c>
      <c r="CX327" s="128">
        <v>320</v>
      </c>
      <c r="CY327" s="134">
        <v>-5</v>
      </c>
      <c r="CZ327" s="135">
        <v>285</v>
      </c>
      <c r="DA327" s="136">
        <v>295</v>
      </c>
      <c r="DB327" s="128">
        <v>290</v>
      </c>
      <c r="DC327" s="134">
        <v>-10</v>
      </c>
      <c r="DD327" s="135">
        <v>300</v>
      </c>
      <c r="DE327" s="136">
        <v>310</v>
      </c>
      <c r="DF327" s="128">
        <v>305</v>
      </c>
      <c r="DG327" s="134">
        <v>-5</v>
      </c>
      <c r="DH327" s="135">
        <v>425</v>
      </c>
      <c r="DI327" s="136">
        <v>435</v>
      </c>
      <c r="DJ327" s="128">
        <v>430</v>
      </c>
      <c r="DK327" s="134" t="s">
        <v>5</v>
      </c>
      <c r="DL327" s="135">
        <v>305</v>
      </c>
      <c r="DM327" s="136">
        <v>315</v>
      </c>
      <c r="DN327" s="128">
        <v>310</v>
      </c>
      <c r="DO327" s="134" t="s">
        <v>5</v>
      </c>
      <c r="DP327" s="135">
        <v>270</v>
      </c>
      <c r="DQ327" s="136">
        <v>280</v>
      </c>
      <c r="DR327" s="128">
        <v>275</v>
      </c>
      <c r="DS327" s="134">
        <v>-10</v>
      </c>
      <c r="DT327" s="135">
        <v>285</v>
      </c>
      <c r="DU327" s="136">
        <v>295</v>
      </c>
      <c r="DV327" s="128">
        <v>290</v>
      </c>
      <c r="DW327" s="134">
        <v>-10</v>
      </c>
      <c r="DX327" s="135">
        <v>435</v>
      </c>
      <c r="DY327" s="136">
        <v>445</v>
      </c>
      <c r="DZ327" s="128">
        <v>440</v>
      </c>
      <c r="EA327" s="134" t="s">
        <v>5</v>
      </c>
      <c r="EB327" s="135">
        <v>295</v>
      </c>
      <c r="EC327" s="136">
        <v>305</v>
      </c>
      <c r="ED327" s="128">
        <v>300</v>
      </c>
      <c r="EE327" s="134" t="s">
        <v>5</v>
      </c>
      <c r="EF327" s="135">
        <v>260</v>
      </c>
      <c r="EG327" s="136">
        <v>270</v>
      </c>
      <c r="EH327" s="128">
        <v>265</v>
      </c>
      <c r="EI327" s="134">
        <v>-10</v>
      </c>
      <c r="EJ327" s="135">
        <v>275</v>
      </c>
      <c r="EK327" s="136">
        <v>285</v>
      </c>
      <c r="EL327" s="128">
        <v>280</v>
      </c>
      <c r="EM327" s="134">
        <v>-10</v>
      </c>
      <c r="EN327" s="135">
        <v>390</v>
      </c>
      <c r="EO327" s="136">
        <v>400</v>
      </c>
      <c r="EP327" s="128">
        <v>395</v>
      </c>
      <c r="EQ327" s="134" t="s">
        <v>5</v>
      </c>
      <c r="ER327" s="135">
        <v>270</v>
      </c>
      <c r="ES327" s="136">
        <v>280</v>
      </c>
      <c r="ET327" s="128">
        <v>275</v>
      </c>
      <c r="EU327" s="134" t="s">
        <v>5</v>
      </c>
      <c r="EV327" s="135">
        <v>215</v>
      </c>
      <c r="EW327" s="136">
        <v>225</v>
      </c>
      <c r="EX327" s="128">
        <v>220</v>
      </c>
      <c r="EY327" s="134">
        <v>-5</v>
      </c>
      <c r="EZ327" s="135">
        <v>240</v>
      </c>
      <c r="FA327" s="136">
        <v>250</v>
      </c>
      <c r="FB327" s="128">
        <v>245</v>
      </c>
      <c r="FC327" s="134">
        <v>-5</v>
      </c>
      <c r="FD327" s="135">
        <v>465</v>
      </c>
      <c r="FE327" s="136">
        <v>475</v>
      </c>
      <c r="FF327" s="128">
        <v>470</v>
      </c>
      <c r="FG327" s="134" t="s">
        <v>5</v>
      </c>
      <c r="FH327" s="135">
        <v>300</v>
      </c>
      <c r="FI327" s="136">
        <v>310</v>
      </c>
      <c r="FJ327" s="128">
        <v>305</v>
      </c>
      <c r="FK327" s="134" t="s">
        <v>5</v>
      </c>
      <c r="FL327" s="135">
        <v>250</v>
      </c>
      <c r="FM327" s="136">
        <v>260</v>
      </c>
      <c r="FN327" s="128">
        <v>255</v>
      </c>
      <c r="FO327" s="134">
        <v>-5</v>
      </c>
      <c r="FP327" s="135">
        <v>275</v>
      </c>
      <c r="FQ327" s="136">
        <v>285</v>
      </c>
      <c r="FR327" s="128">
        <v>280</v>
      </c>
      <c r="FS327" s="134">
        <v>-5</v>
      </c>
      <c r="FT327" s="135">
        <v>280</v>
      </c>
      <c r="FU327" s="136">
        <v>290</v>
      </c>
      <c r="FV327" s="95">
        <v>285</v>
      </c>
      <c r="FW327" s="134">
        <v>-15</v>
      </c>
      <c r="FX327" s="135">
        <v>325</v>
      </c>
      <c r="FY327" s="136">
        <v>335</v>
      </c>
      <c r="FZ327" s="128">
        <v>330</v>
      </c>
      <c r="GA327" s="134">
        <v>-5</v>
      </c>
      <c r="GB327" s="135">
        <v>320</v>
      </c>
      <c r="GC327" s="136">
        <v>330</v>
      </c>
      <c r="GD327" s="128">
        <v>325</v>
      </c>
      <c r="GE327" s="134">
        <v>-5</v>
      </c>
      <c r="GF327" s="135">
        <v>295</v>
      </c>
      <c r="GG327" s="136">
        <v>305</v>
      </c>
      <c r="GH327" s="128">
        <v>300</v>
      </c>
      <c r="GI327" s="134">
        <v>-10</v>
      </c>
      <c r="GJ327" s="135">
        <v>310</v>
      </c>
      <c r="GK327" s="136">
        <v>320</v>
      </c>
      <c r="GL327" s="128">
        <v>315</v>
      </c>
      <c r="GM327" s="134">
        <v>-5</v>
      </c>
      <c r="GN327" s="135">
        <v>465</v>
      </c>
      <c r="GO327" s="136">
        <v>475</v>
      </c>
      <c r="GP327" s="128">
        <v>470</v>
      </c>
      <c r="GQ327" s="134" t="s">
        <v>5</v>
      </c>
      <c r="GR327" s="93"/>
      <c r="GS327" s="93">
        <v>2</v>
      </c>
    </row>
    <row r="328" spans="1:201" ht="15.75" x14ac:dyDescent="0.25">
      <c r="A328">
        <v>2</v>
      </c>
      <c r="B328">
        <v>2016</v>
      </c>
      <c r="C328" s="87">
        <v>42426</v>
      </c>
      <c r="D328" s="149">
        <v>335</v>
      </c>
      <c r="E328" s="136">
        <v>345</v>
      </c>
      <c r="F328" s="128">
        <v>340</v>
      </c>
      <c r="G328" s="134">
        <v>-5</v>
      </c>
      <c r="H328" s="135">
        <v>400</v>
      </c>
      <c r="I328" s="136">
        <v>410</v>
      </c>
      <c r="J328" s="128">
        <v>405</v>
      </c>
      <c r="K328" s="134">
        <v>-5</v>
      </c>
      <c r="L328" s="135">
        <v>375</v>
      </c>
      <c r="M328" s="136">
        <v>385</v>
      </c>
      <c r="N328" s="128">
        <v>380</v>
      </c>
      <c r="O328" s="134" t="s">
        <v>5</v>
      </c>
      <c r="P328" s="135">
        <v>290</v>
      </c>
      <c r="Q328" s="136">
        <v>300</v>
      </c>
      <c r="R328" s="128">
        <v>295</v>
      </c>
      <c r="S328" s="134">
        <v>-5</v>
      </c>
      <c r="T328" s="135">
        <v>270</v>
      </c>
      <c r="U328" s="136">
        <v>280</v>
      </c>
      <c r="V328" s="128">
        <v>275</v>
      </c>
      <c r="W328" s="134">
        <v>-15</v>
      </c>
      <c r="X328" s="135">
        <v>250</v>
      </c>
      <c r="Y328" s="136">
        <v>260</v>
      </c>
      <c r="Z328" s="128">
        <v>255</v>
      </c>
      <c r="AA328" s="134">
        <v>-5</v>
      </c>
      <c r="AB328" s="135">
        <v>315</v>
      </c>
      <c r="AC328" s="136">
        <v>325</v>
      </c>
      <c r="AD328" s="128">
        <v>320</v>
      </c>
      <c r="AE328" s="134" t="s">
        <v>5</v>
      </c>
      <c r="AF328" s="135">
        <v>250</v>
      </c>
      <c r="AG328" s="136">
        <v>260</v>
      </c>
      <c r="AH328" s="128">
        <v>255</v>
      </c>
      <c r="AI328" s="134">
        <v>-10</v>
      </c>
      <c r="AJ328" s="135">
        <v>305</v>
      </c>
      <c r="AK328" s="136">
        <v>315</v>
      </c>
      <c r="AL328" s="128">
        <v>310</v>
      </c>
      <c r="AM328" s="134">
        <v>-5</v>
      </c>
      <c r="AN328" s="135">
        <v>285</v>
      </c>
      <c r="AO328" s="136">
        <v>295</v>
      </c>
      <c r="AP328" s="128">
        <v>290</v>
      </c>
      <c r="AQ328" s="134">
        <v>-5</v>
      </c>
      <c r="AR328" s="135">
        <v>340</v>
      </c>
      <c r="AS328" s="136">
        <v>350</v>
      </c>
      <c r="AT328" s="128">
        <v>345</v>
      </c>
      <c r="AU328" s="134" t="s">
        <v>5</v>
      </c>
      <c r="AV328" s="135">
        <v>270</v>
      </c>
      <c r="AW328" s="136">
        <v>280</v>
      </c>
      <c r="AX328" s="128">
        <v>275</v>
      </c>
      <c r="AY328" s="134">
        <v>-5</v>
      </c>
      <c r="AZ328" s="135">
        <v>270</v>
      </c>
      <c r="BA328" s="136">
        <v>280</v>
      </c>
      <c r="BB328" s="128">
        <v>275</v>
      </c>
      <c r="BC328" s="134">
        <v>-5</v>
      </c>
      <c r="BD328" s="135">
        <v>240</v>
      </c>
      <c r="BE328" s="136">
        <v>250</v>
      </c>
      <c r="BF328" s="128">
        <v>245</v>
      </c>
      <c r="BG328" s="134" t="s">
        <v>5</v>
      </c>
      <c r="BH328" s="135">
        <v>300</v>
      </c>
      <c r="BI328" s="136">
        <v>310</v>
      </c>
      <c r="BJ328" s="128">
        <v>305</v>
      </c>
      <c r="BK328" s="134">
        <v>-5</v>
      </c>
      <c r="BL328" s="135">
        <v>255</v>
      </c>
      <c r="BM328" s="136">
        <v>265</v>
      </c>
      <c r="BN328" s="128">
        <v>260</v>
      </c>
      <c r="BO328" s="134">
        <v>-5</v>
      </c>
      <c r="BP328" s="135">
        <v>305</v>
      </c>
      <c r="BQ328" s="136">
        <v>315</v>
      </c>
      <c r="BR328" s="128">
        <v>310</v>
      </c>
      <c r="BS328" s="134">
        <v>-10</v>
      </c>
      <c r="BT328" s="135">
        <v>280</v>
      </c>
      <c r="BU328" s="136">
        <v>290</v>
      </c>
      <c r="BV328" s="128">
        <v>285</v>
      </c>
      <c r="BW328" s="134" t="s">
        <v>5</v>
      </c>
      <c r="BX328" s="135">
        <v>295</v>
      </c>
      <c r="BY328" s="136">
        <v>305</v>
      </c>
      <c r="BZ328" s="128">
        <v>300</v>
      </c>
      <c r="CA328" s="134" t="s">
        <v>5</v>
      </c>
      <c r="CB328" s="135">
        <v>430</v>
      </c>
      <c r="CC328" s="136">
        <v>440</v>
      </c>
      <c r="CD328" s="128">
        <v>435</v>
      </c>
      <c r="CE328" s="134" t="s">
        <v>5</v>
      </c>
      <c r="CF328" s="135">
        <v>270</v>
      </c>
      <c r="CG328" s="136">
        <v>280</v>
      </c>
      <c r="CH328" s="128">
        <v>275</v>
      </c>
      <c r="CI328" s="134">
        <v>-5</v>
      </c>
      <c r="CJ328" s="135">
        <v>235</v>
      </c>
      <c r="CK328" s="136">
        <v>245</v>
      </c>
      <c r="CL328" s="128">
        <v>240</v>
      </c>
      <c r="CM328" s="134">
        <v>-5</v>
      </c>
      <c r="CN328" s="135">
        <v>250</v>
      </c>
      <c r="CO328" s="136">
        <v>260</v>
      </c>
      <c r="CP328" s="128">
        <v>255</v>
      </c>
      <c r="CQ328" s="134">
        <v>-10</v>
      </c>
      <c r="CR328" s="135">
        <v>400</v>
      </c>
      <c r="CS328" s="136">
        <v>410</v>
      </c>
      <c r="CT328" s="128">
        <v>405</v>
      </c>
      <c r="CU328" s="134" t="s">
        <v>5</v>
      </c>
      <c r="CV328" s="135">
        <v>310</v>
      </c>
      <c r="CW328" s="136">
        <v>320</v>
      </c>
      <c r="CX328" s="128">
        <v>315</v>
      </c>
      <c r="CY328" s="134">
        <v>-5</v>
      </c>
      <c r="CZ328" s="135">
        <v>275</v>
      </c>
      <c r="DA328" s="136">
        <v>285</v>
      </c>
      <c r="DB328" s="128">
        <v>280</v>
      </c>
      <c r="DC328" s="134">
        <v>-10</v>
      </c>
      <c r="DD328" s="135">
        <v>295</v>
      </c>
      <c r="DE328" s="136">
        <v>305</v>
      </c>
      <c r="DF328" s="128">
        <v>300</v>
      </c>
      <c r="DG328" s="134">
        <v>-5</v>
      </c>
      <c r="DH328" s="135">
        <v>425</v>
      </c>
      <c r="DI328" s="136">
        <v>435</v>
      </c>
      <c r="DJ328" s="128">
        <v>430</v>
      </c>
      <c r="DK328" s="134" t="s">
        <v>5</v>
      </c>
      <c r="DL328" s="135">
        <v>295</v>
      </c>
      <c r="DM328" s="136">
        <v>305</v>
      </c>
      <c r="DN328" s="128">
        <v>300</v>
      </c>
      <c r="DO328" s="134">
        <v>-10</v>
      </c>
      <c r="DP328" s="135">
        <v>260</v>
      </c>
      <c r="DQ328" s="136">
        <v>270</v>
      </c>
      <c r="DR328" s="128">
        <v>265</v>
      </c>
      <c r="DS328" s="134">
        <v>-10</v>
      </c>
      <c r="DT328" s="135">
        <v>280</v>
      </c>
      <c r="DU328" s="136">
        <v>290</v>
      </c>
      <c r="DV328" s="128">
        <v>285</v>
      </c>
      <c r="DW328" s="134">
        <v>-5</v>
      </c>
      <c r="DX328" s="135">
        <v>435</v>
      </c>
      <c r="DY328" s="136">
        <v>445</v>
      </c>
      <c r="DZ328" s="128">
        <v>440</v>
      </c>
      <c r="EA328" s="134" t="s">
        <v>5</v>
      </c>
      <c r="EB328" s="135">
        <v>285</v>
      </c>
      <c r="EC328" s="136">
        <v>295</v>
      </c>
      <c r="ED328" s="128">
        <v>290</v>
      </c>
      <c r="EE328" s="134">
        <v>-10</v>
      </c>
      <c r="EF328" s="135">
        <v>250</v>
      </c>
      <c r="EG328" s="136">
        <v>260</v>
      </c>
      <c r="EH328" s="128">
        <v>255</v>
      </c>
      <c r="EI328" s="134">
        <v>-10</v>
      </c>
      <c r="EJ328" s="135">
        <v>270</v>
      </c>
      <c r="EK328" s="136">
        <v>280</v>
      </c>
      <c r="EL328" s="128">
        <v>275</v>
      </c>
      <c r="EM328" s="134">
        <v>-5</v>
      </c>
      <c r="EN328" s="135">
        <v>390</v>
      </c>
      <c r="EO328" s="136">
        <v>400</v>
      </c>
      <c r="EP328" s="128">
        <v>395</v>
      </c>
      <c r="EQ328" s="134" t="s">
        <v>5</v>
      </c>
      <c r="ER328" s="135">
        <v>265</v>
      </c>
      <c r="ES328" s="136">
        <v>275</v>
      </c>
      <c r="ET328" s="128">
        <v>270</v>
      </c>
      <c r="EU328" s="134">
        <v>-5</v>
      </c>
      <c r="EV328" s="135">
        <v>210</v>
      </c>
      <c r="EW328" s="136">
        <v>220</v>
      </c>
      <c r="EX328" s="128">
        <v>215</v>
      </c>
      <c r="EY328" s="134">
        <v>-5</v>
      </c>
      <c r="EZ328" s="135">
        <v>235</v>
      </c>
      <c r="FA328" s="136">
        <v>245</v>
      </c>
      <c r="FB328" s="128">
        <v>240</v>
      </c>
      <c r="FC328" s="134">
        <v>-5</v>
      </c>
      <c r="FD328" s="135">
        <v>465</v>
      </c>
      <c r="FE328" s="136">
        <v>475</v>
      </c>
      <c r="FF328" s="128">
        <v>470</v>
      </c>
      <c r="FG328" s="134" t="s">
        <v>5</v>
      </c>
      <c r="FH328" s="135">
        <v>295</v>
      </c>
      <c r="FI328" s="136">
        <v>305</v>
      </c>
      <c r="FJ328" s="128">
        <v>300</v>
      </c>
      <c r="FK328" s="134">
        <v>-5</v>
      </c>
      <c r="FL328" s="135">
        <v>250</v>
      </c>
      <c r="FM328" s="136">
        <v>260</v>
      </c>
      <c r="FN328" s="128">
        <v>255</v>
      </c>
      <c r="FO328" s="134" t="s">
        <v>5</v>
      </c>
      <c r="FP328" s="135">
        <v>270</v>
      </c>
      <c r="FQ328" s="136">
        <v>280</v>
      </c>
      <c r="FR328" s="128">
        <v>275</v>
      </c>
      <c r="FS328" s="134">
        <v>-5</v>
      </c>
      <c r="FT328" s="135">
        <v>280</v>
      </c>
      <c r="FU328" s="136">
        <v>290</v>
      </c>
      <c r="FV328" s="95">
        <v>285</v>
      </c>
      <c r="FW328" s="134" t="s">
        <v>5</v>
      </c>
      <c r="FX328" s="135">
        <v>320</v>
      </c>
      <c r="FY328" s="136">
        <v>330</v>
      </c>
      <c r="FZ328" s="128">
        <v>325</v>
      </c>
      <c r="GA328" s="134">
        <v>-5</v>
      </c>
      <c r="GB328" s="135">
        <v>315</v>
      </c>
      <c r="GC328" s="136">
        <v>325</v>
      </c>
      <c r="GD328" s="128">
        <v>320</v>
      </c>
      <c r="GE328" s="134">
        <v>-5</v>
      </c>
      <c r="GF328" s="135">
        <v>285</v>
      </c>
      <c r="GG328" s="136">
        <v>295</v>
      </c>
      <c r="GH328" s="128">
        <v>290</v>
      </c>
      <c r="GI328" s="134">
        <v>-10</v>
      </c>
      <c r="GJ328" s="135">
        <v>300</v>
      </c>
      <c r="GK328" s="136">
        <v>310</v>
      </c>
      <c r="GL328" s="128">
        <v>305</v>
      </c>
      <c r="GM328" s="134">
        <v>-10</v>
      </c>
      <c r="GN328" s="135">
        <v>465</v>
      </c>
      <c r="GO328" s="136">
        <v>475</v>
      </c>
      <c r="GP328" s="128">
        <v>470</v>
      </c>
      <c r="GQ328" s="134" t="s">
        <v>5</v>
      </c>
      <c r="GR328" s="93"/>
      <c r="GS328" s="93">
        <v>2</v>
      </c>
    </row>
    <row r="329" spans="1:201" ht="15.75" x14ac:dyDescent="0.25">
      <c r="A329">
        <v>3</v>
      </c>
      <c r="B329">
        <v>2016</v>
      </c>
      <c r="C329" s="87">
        <v>42433</v>
      </c>
      <c r="D329" s="149">
        <v>330</v>
      </c>
      <c r="E329" s="136">
        <v>340</v>
      </c>
      <c r="F329" s="128">
        <v>335</v>
      </c>
      <c r="G329" s="134">
        <v>-5</v>
      </c>
      <c r="H329" s="135">
        <v>390</v>
      </c>
      <c r="I329" s="136">
        <v>400</v>
      </c>
      <c r="J329" s="128">
        <v>395</v>
      </c>
      <c r="K329" s="134">
        <v>-10</v>
      </c>
      <c r="L329" s="135">
        <v>375</v>
      </c>
      <c r="M329" s="136">
        <v>385</v>
      </c>
      <c r="N329" s="128">
        <v>380</v>
      </c>
      <c r="O329" s="134" t="s">
        <v>5</v>
      </c>
      <c r="P329" s="135">
        <v>280</v>
      </c>
      <c r="Q329" s="136">
        <v>290</v>
      </c>
      <c r="R329" s="128">
        <v>285</v>
      </c>
      <c r="S329" s="134">
        <v>-10</v>
      </c>
      <c r="T329" s="135">
        <v>260</v>
      </c>
      <c r="U329" s="136">
        <v>270</v>
      </c>
      <c r="V329" s="128">
        <v>265</v>
      </c>
      <c r="W329" s="134">
        <v>-10</v>
      </c>
      <c r="X329" s="135">
        <v>240</v>
      </c>
      <c r="Y329" s="136">
        <v>250</v>
      </c>
      <c r="Z329" s="128">
        <v>245</v>
      </c>
      <c r="AA329" s="134">
        <v>-10</v>
      </c>
      <c r="AB329" s="135">
        <v>315</v>
      </c>
      <c r="AC329" s="136">
        <v>325</v>
      </c>
      <c r="AD329" s="128">
        <v>320</v>
      </c>
      <c r="AE329" s="134" t="s">
        <v>5</v>
      </c>
      <c r="AF329" s="135">
        <v>240</v>
      </c>
      <c r="AG329" s="136">
        <v>250</v>
      </c>
      <c r="AH329" s="128">
        <v>245</v>
      </c>
      <c r="AI329" s="134">
        <v>-10</v>
      </c>
      <c r="AJ329" s="135">
        <v>300</v>
      </c>
      <c r="AK329" s="136">
        <v>310</v>
      </c>
      <c r="AL329" s="128">
        <v>305</v>
      </c>
      <c r="AM329" s="134">
        <v>-5</v>
      </c>
      <c r="AN329" s="135">
        <v>275</v>
      </c>
      <c r="AO329" s="136">
        <v>285</v>
      </c>
      <c r="AP329" s="128">
        <v>280</v>
      </c>
      <c r="AQ329" s="134">
        <v>-10</v>
      </c>
      <c r="AR329" s="135">
        <v>335</v>
      </c>
      <c r="AS329" s="136">
        <v>345</v>
      </c>
      <c r="AT329" s="128">
        <v>340</v>
      </c>
      <c r="AU329" s="134">
        <v>-5</v>
      </c>
      <c r="AV329" s="135">
        <v>260</v>
      </c>
      <c r="AW329" s="136">
        <v>270</v>
      </c>
      <c r="AX329" s="128">
        <v>265</v>
      </c>
      <c r="AY329" s="134">
        <v>-10</v>
      </c>
      <c r="AZ329" s="135">
        <v>255</v>
      </c>
      <c r="BA329" s="136">
        <v>265</v>
      </c>
      <c r="BB329" s="128">
        <v>260</v>
      </c>
      <c r="BC329" s="134">
        <v>-15</v>
      </c>
      <c r="BD329" s="135">
        <v>235</v>
      </c>
      <c r="BE329" s="136">
        <v>245</v>
      </c>
      <c r="BF329" s="128">
        <v>240</v>
      </c>
      <c r="BG329" s="134">
        <v>-5</v>
      </c>
      <c r="BH329" s="135">
        <v>285</v>
      </c>
      <c r="BI329" s="136">
        <v>295</v>
      </c>
      <c r="BJ329" s="128">
        <v>290</v>
      </c>
      <c r="BK329" s="134">
        <v>-15</v>
      </c>
      <c r="BL329" s="135">
        <v>245</v>
      </c>
      <c r="BM329" s="136">
        <v>255</v>
      </c>
      <c r="BN329" s="128">
        <v>250</v>
      </c>
      <c r="BO329" s="134">
        <v>-10</v>
      </c>
      <c r="BP329" s="135">
        <v>295</v>
      </c>
      <c r="BQ329" s="136">
        <v>305</v>
      </c>
      <c r="BR329" s="128">
        <v>300</v>
      </c>
      <c r="BS329" s="134">
        <v>-10</v>
      </c>
      <c r="BT329" s="135">
        <v>275</v>
      </c>
      <c r="BU329" s="136">
        <v>285</v>
      </c>
      <c r="BV329" s="128">
        <v>280</v>
      </c>
      <c r="BW329" s="134">
        <v>-5</v>
      </c>
      <c r="BX329" s="135">
        <v>285</v>
      </c>
      <c r="BY329" s="136">
        <v>295</v>
      </c>
      <c r="BZ329" s="128">
        <v>290</v>
      </c>
      <c r="CA329" s="134">
        <v>-10</v>
      </c>
      <c r="CB329" s="135">
        <v>430</v>
      </c>
      <c r="CC329" s="136">
        <v>440</v>
      </c>
      <c r="CD329" s="128">
        <v>435</v>
      </c>
      <c r="CE329" s="134" t="s">
        <v>5</v>
      </c>
      <c r="CF329" s="135">
        <v>260</v>
      </c>
      <c r="CG329" s="136">
        <v>270</v>
      </c>
      <c r="CH329" s="128">
        <v>265</v>
      </c>
      <c r="CI329" s="134">
        <v>-10</v>
      </c>
      <c r="CJ329" s="135">
        <v>225</v>
      </c>
      <c r="CK329" s="136">
        <v>235</v>
      </c>
      <c r="CL329" s="128">
        <v>230</v>
      </c>
      <c r="CM329" s="134">
        <v>-10</v>
      </c>
      <c r="CN329" s="135">
        <v>245</v>
      </c>
      <c r="CO329" s="136">
        <v>255</v>
      </c>
      <c r="CP329" s="128">
        <v>250</v>
      </c>
      <c r="CQ329" s="134">
        <v>-5</v>
      </c>
      <c r="CR329" s="135">
        <v>400</v>
      </c>
      <c r="CS329" s="136">
        <v>410</v>
      </c>
      <c r="CT329" s="128">
        <v>405</v>
      </c>
      <c r="CU329" s="134" t="s">
        <v>5</v>
      </c>
      <c r="CV329" s="135">
        <v>305</v>
      </c>
      <c r="CW329" s="136">
        <v>315</v>
      </c>
      <c r="CX329" s="128">
        <v>310</v>
      </c>
      <c r="CY329" s="134">
        <v>-5</v>
      </c>
      <c r="CZ329" s="135">
        <v>270</v>
      </c>
      <c r="DA329" s="136">
        <v>280</v>
      </c>
      <c r="DB329" s="128">
        <v>275</v>
      </c>
      <c r="DC329" s="134">
        <v>-5</v>
      </c>
      <c r="DD329" s="135">
        <v>285</v>
      </c>
      <c r="DE329" s="136">
        <v>295</v>
      </c>
      <c r="DF329" s="128">
        <v>290</v>
      </c>
      <c r="DG329" s="134">
        <v>-10</v>
      </c>
      <c r="DH329" s="135">
        <v>425</v>
      </c>
      <c r="DI329" s="136">
        <v>435</v>
      </c>
      <c r="DJ329" s="128">
        <v>430</v>
      </c>
      <c r="DK329" s="134" t="s">
        <v>5</v>
      </c>
      <c r="DL329" s="135">
        <v>290</v>
      </c>
      <c r="DM329" s="136">
        <v>300</v>
      </c>
      <c r="DN329" s="128">
        <v>295</v>
      </c>
      <c r="DO329" s="134">
        <v>-5</v>
      </c>
      <c r="DP329" s="135">
        <v>255</v>
      </c>
      <c r="DQ329" s="136">
        <v>265</v>
      </c>
      <c r="DR329" s="128">
        <v>260</v>
      </c>
      <c r="DS329" s="134">
        <v>-5</v>
      </c>
      <c r="DT329" s="135">
        <v>275</v>
      </c>
      <c r="DU329" s="136">
        <v>285</v>
      </c>
      <c r="DV329" s="128">
        <v>280</v>
      </c>
      <c r="DW329" s="134">
        <v>-5</v>
      </c>
      <c r="DX329" s="135">
        <v>435</v>
      </c>
      <c r="DY329" s="136">
        <v>445</v>
      </c>
      <c r="DZ329" s="128">
        <v>440</v>
      </c>
      <c r="EA329" s="134" t="s">
        <v>5</v>
      </c>
      <c r="EB329" s="135">
        <v>280</v>
      </c>
      <c r="EC329" s="136">
        <v>290</v>
      </c>
      <c r="ED329" s="128">
        <v>285</v>
      </c>
      <c r="EE329" s="134">
        <v>-5</v>
      </c>
      <c r="EF329" s="135">
        <v>245</v>
      </c>
      <c r="EG329" s="136">
        <v>255</v>
      </c>
      <c r="EH329" s="128">
        <v>250</v>
      </c>
      <c r="EI329" s="134">
        <v>-5</v>
      </c>
      <c r="EJ329" s="135">
        <v>265</v>
      </c>
      <c r="EK329" s="136">
        <v>275</v>
      </c>
      <c r="EL329" s="128">
        <v>270</v>
      </c>
      <c r="EM329" s="134">
        <v>-5</v>
      </c>
      <c r="EN329" s="135">
        <v>390</v>
      </c>
      <c r="EO329" s="136">
        <v>400</v>
      </c>
      <c r="EP329" s="128">
        <v>395</v>
      </c>
      <c r="EQ329" s="134" t="s">
        <v>5</v>
      </c>
      <c r="ER329" s="135">
        <v>260</v>
      </c>
      <c r="ES329" s="136">
        <v>270</v>
      </c>
      <c r="ET329" s="128">
        <v>265</v>
      </c>
      <c r="EU329" s="134">
        <v>-5</v>
      </c>
      <c r="EV329" s="135">
        <v>210</v>
      </c>
      <c r="EW329" s="136">
        <v>220</v>
      </c>
      <c r="EX329" s="128">
        <v>215</v>
      </c>
      <c r="EY329" s="134" t="s">
        <v>5</v>
      </c>
      <c r="EZ329" s="135">
        <v>235</v>
      </c>
      <c r="FA329" s="136">
        <v>245</v>
      </c>
      <c r="FB329" s="128">
        <v>240</v>
      </c>
      <c r="FC329" s="134" t="s">
        <v>5</v>
      </c>
      <c r="FD329" s="135">
        <v>465</v>
      </c>
      <c r="FE329" s="136">
        <v>475</v>
      </c>
      <c r="FF329" s="128">
        <v>470</v>
      </c>
      <c r="FG329" s="134" t="s">
        <v>5</v>
      </c>
      <c r="FH329" s="135">
        <v>290</v>
      </c>
      <c r="FI329" s="136">
        <v>300</v>
      </c>
      <c r="FJ329" s="128">
        <v>295</v>
      </c>
      <c r="FK329" s="134">
        <v>-5</v>
      </c>
      <c r="FL329" s="135">
        <v>245</v>
      </c>
      <c r="FM329" s="136">
        <v>255</v>
      </c>
      <c r="FN329" s="128">
        <v>250</v>
      </c>
      <c r="FO329" s="134">
        <v>-5</v>
      </c>
      <c r="FP329" s="135">
        <v>265</v>
      </c>
      <c r="FQ329" s="136">
        <v>275</v>
      </c>
      <c r="FR329" s="128">
        <v>270</v>
      </c>
      <c r="FS329" s="134">
        <v>-5</v>
      </c>
      <c r="FT329" s="135">
        <v>280</v>
      </c>
      <c r="FU329" s="136">
        <v>290</v>
      </c>
      <c r="FV329" s="95">
        <v>285</v>
      </c>
      <c r="FW329" s="134" t="s">
        <v>5</v>
      </c>
      <c r="FX329" s="135">
        <v>315</v>
      </c>
      <c r="FY329" s="136">
        <v>325</v>
      </c>
      <c r="FZ329" s="128">
        <v>320</v>
      </c>
      <c r="GA329" s="134">
        <v>-5</v>
      </c>
      <c r="GB329" s="135">
        <v>305</v>
      </c>
      <c r="GC329" s="136">
        <v>315</v>
      </c>
      <c r="GD329" s="128">
        <v>310</v>
      </c>
      <c r="GE329" s="134">
        <v>-10</v>
      </c>
      <c r="GF329" s="135">
        <v>280</v>
      </c>
      <c r="GG329" s="136">
        <v>290</v>
      </c>
      <c r="GH329" s="128">
        <v>285</v>
      </c>
      <c r="GI329" s="134">
        <v>-5</v>
      </c>
      <c r="GJ329" s="135">
        <v>295</v>
      </c>
      <c r="GK329" s="136">
        <v>305</v>
      </c>
      <c r="GL329" s="128">
        <v>300</v>
      </c>
      <c r="GM329" s="134">
        <v>-5</v>
      </c>
      <c r="GN329" s="135">
        <v>465</v>
      </c>
      <c r="GO329" s="136">
        <v>475</v>
      </c>
      <c r="GP329" s="128">
        <v>470</v>
      </c>
      <c r="GQ329" s="134" t="s">
        <v>5</v>
      </c>
      <c r="GR329" s="93"/>
      <c r="GS329" s="93">
        <v>3</v>
      </c>
    </row>
    <row r="330" spans="1:201" ht="15.75" x14ac:dyDescent="0.25">
      <c r="A330">
        <v>3</v>
      </c>
      <c r="B330">
        <v>2016</v>
      </c>
      <c r="C330" s="87">
        <v>42440</v>
      </c>
      <c r="D330" s="149">
        <v>330</v>
      </c>
      <c r="E330" s="136">
        <v>340</v>
      </c>
      <c r="F330" s="128">
        <v>335</v>
      </c>
      <c r="G330" s="134" t="s">
        <v>5</v>
      </c>
      <c r="H330" s="135">
        <v>385</v>
      </c>
      <c r="I330" s="136">
        <v>395</v>
      </c>
      <c r="J330" s="128">
        <v>390</v>
      </c>
      <c r="K330" s="134">
        <v>-5</v>
      </c>
      <c r="L330" s="135">
        <v>375</v>
      </c>
      <c r="M330" s="136">
        <v>385</v>
      </c>
      <c r="N330" s="128">
        <v>380</v>
      </c>
      <c r="O330" s="134" t="s">
        <v>5</v>
      </c>
      <c r="P330" s="135">
        <v>285</v>
      </c>
      <c r="Q330" s="136">
        <v>295</v>
      </c>
      <c r="R330" s="128">
        <v>290</v>
      </c>
      <c r="S330" s="134">
        <v>5</v>
      </c>
      <c r="T330" s="135">
        <v>260</v>
      </c>
      <c r="U330" s="136">
        <v>270</v>
      </c>
      <c r="V330" s="128">
        <v>265</v>
      </c>
      <c r="W330" s="134" t="s">
        <v>5</v>
      </c>
      <c r="X330" s="135">
        <v>235</v>
      </c>
      <c r="Y330" s="136">
        <v>245</v>
      </c>
      <c r="Z330" s="128">
        <v>240</v>
      </c>
      <c r="AA330" s="134">
        <v>-5</v>
      </c>
      <c r="AB330" s="135">
        <v>315</v>
      </c>
      <c r="AC330" s="136">
        <v>325</v>
      </c>
      <c r="AD330" s="128">
        <v>320</v>
      </c>
      <c r="AE330" s="134" t="s">
        <v>5</v>
      </c>
      <c r="AF330" s="135">
        <v>240</v>
      </c>
      <c r="AG330" s="136">
        <v>250</v>
      </c>
      <c r="AH330" s="128">
        <v>245</v>
      </c>
      <c r="AI330" s="134" t="s">
        <v>5</v>
      </c>
      <c r="AJ330" s="135">
        <v>300</v>
      </c>
      <c r="AK330" s="136">
        <v>310</v>
      </c>
      <c r="AL330" s="128">
        <v>305</v>
      </c>
      <c r="AM330" s="134" t="s">
        <v>5</v>
      </c>
      <c r="AN330" s="135">
        <v>275</v>
      </c>
      <c r="AO330" s="136">
        <v>285</v>
      </c>
      <c r="AP330" s="128">
        <v>280</v>
      </c>
      <c r="AQ330" s="134" t="s">
        <v>5</v>
      </c>
      <c r="AR330" s="135">
        <v>335</v>
      </c>
      <c r="AS330" s="136">
        <v>345</v>
      </c>
      <c r="AT330" s="128">
        <v>340</v>
      </c>
      <c r="AU330" s="134" t="s">
        <v>5</v>
      </c>
      <c r="AV330" s="135">
        <v>260</v>
      </c>
      <c r="AW330" s="136">
        <v>270</v>
      </c>
      <c r="AX330" s="128">
        <v>265</v>
      </c>
      <c r="AY330" s="134" t="s">
        <v>5</v>
      </c>
      <c r="AZ330" s="135">
        <v>260</v>
      </c>
      <c r="BA330" s="136">
        <v>270</v>
      </c>
      <c r="BB330" s="128">
        <v>265</v>
      </c>
      <c r="BC330" s="134">
        <v>5</v>
      </c>
      <c r="BD330" s="135">
        <v>230</v>
      </c>
      <c r="BE330" s="136">
        <v>240</v>
      </c>
      <c r="BF330" s="128">
        <v>235</v>
      </c>
      <c r="BG330" s="134">
        <v>-5</v>
      </c>
      <c r="BH330" s="135">
        <v>290</v>
      </c>
      <c r="BI330" s="136">
        <v>300</v>
      </c>
      <c r="BJ330" s="128">
        <v>295</v>
      </c>
      <c r="BK330" s="134">
        <v>5</v>
      </c>
      <c r="BL330" s="135">
        <v>245</v>
      </c>
      <c r="BM330" s="136">
        <v>255</v>
      </c>
      <c r="BN330" s="128">
        <v>250</v>
      </c>
      <c r="BO330" s="134" t="s">
        <v>5</v>
      </c>
      <c r="BP330" s="135">
        <v>300</v>
      </c>
      <c r="BQ330" s="136">
        <v>310</v>
      </c>
      <c r="BR330" s="128">
        <v>305</v>
      </c>
      <c r="BS330" s="134">
        <v>5</v>
      </c>
      <c r="BT330" s="135">
        <v>270</v>
      </c>
      <c r="BU330" s="136">
        <v>280</v>
      </c>
      <c r="BV330" s="128">
        <v>275</v>
      </c>
      <c r="BW330" s="134">
        <v>-5</v>
      </c>
      <c r="BX330" s="135">
        <v>285</v>
      </c>
      <c r="BY330" s="136">
        <v>295</v>
      </c>
      <c r="BZ330" s="128">
        <v>290</v>
      </c>
      <c r="CA330" s="134" t="s">
        <v>5</v>
      </c>
      <c r="CB330" s="135">
        <v>430</v>
      </c>
      <c r="CC330" s="136">
        <v>440</v>
      </c>
      <c r="CD330" s="128">
        <v>435</v>
      </c>
      <c r="CE330" s="134" t="s">
        <v>5</v>
      </c>
      <c r="CF330" s="135">
        <v>265</v>
      </c>
      <c r="CG330" s="136">
        <v>275</v>
      </c>
      <c r="CH330" s="128">
        <v>270</v>
      </c>
      <c r="CI330" s="134">
        <v>5</v>
      </c>
      <c r="CJ330" s="135">
        <v>220</v>
      </c>
      <c r="CK330" s="136">
        <v>230</v>
      </c>
      <c r="CL330" s="128">
        <v>225</v>
      </c>
      <c r="CM330" s="134">
        <v>-5</v>
      </c>
      <c r="CN330" s="135">
        <v>240</v>
      </c>
      <c r="CO330" s="136">
        <v>250</v>
      </c>
      <c r="CP330" s="128">
        <v>245</v>
      </c>
      <c r="CQ330" s="134">
        <v>-5</v>
      </c>
      <c r="CR330" s="135">
        <v>400</v>
      </c>
      <c r="CS330" s="136">
        <v>410</v>
      </c>
      <c r="CT330" s="128">
        <v>405</v>
      </c>
      <c r="CU330" s="134" t="s">
        <v>5</v>
      </c>
      <c r="CV330" s="135">
        <v>305</v>
      </c>
      <c r="CW330" s="136">
        <v>315</v>
      </c>
      <c r="CX330" s="128">
        <v>310</v>
      </c>
      <c r="CY330" s="134" t="s">
        <v>5</v>
      </c>
      <c r="CZ330" s="135">
        <v>265</v>
      </c>
      <c r="DA330" s="136">
        <v>275</v>
      </c>
      <c r="DB330" s="128">
        <v>270</v>
      </c>
      <c r="DC330" s="134">
        <v>-5</v>
      </c>
      <c r="DD330" s="135">
        <v>285</v>
      </c>
      <c r="DE330" s="136">
        <v>295</v>
      </c>
      <c r="DF330" s="128">
        <v>290</v>
      </c>
      <c r="DG330" s="134" t="s">
        <v>5</v>
      </c>
      <c r="DH330" s="135">
        <v>425</v>
      </c>
      <c r="DI330" s="136">
        <v>435</v>
      </c>
      <c r="DJ330" s="128">
        <v>430</v>
      </c>
      <c r="DK330" s="134" t="s">
        <v>5</v>
      </c>
      <c r="DL330" s="135">
        <v>290</v>
      </c>
      <c r="DM330" s="136">
        <v>300</v>
      </c>
      <c r="DN330" s="128">
        <v>295</v>
      </c>
      <c r="DO330" s="134" t="s">
        <v>5</v>
      </c>
      <c r="DP330" s="135">
        <v>250</v>
      </c>
      <c r="DQ330" s="136">
        <v>260</v>
      </c>
      <c r="DR330" s="128">
        <v>255</v>
      </c>
      <c r="DS330" s="134">
        <v>-5</v>
      </c>
      <c r="DT330" s="135">
        <v>270</v>
      </c>
      <c r="DU330" s="136">
        <v>280</v>
      </c>
      <c r="DV330" s="128">
        <v>275</v>
      </c>
      <c r="DW330" s="134">
        <v>-5</v>
      </c>
      <c r="DX330" s="135">
        <v>435</v>
      </c>
      <c r="DY330" s="136">
        <v>445</v>
      </c>
      <c r="DZ330" s="128">
        <v>440</v>
      </c>
      <c r="EA330" s="134" t="s">
        <v>5</v>
      </c>
      <c r="EB330" s="135">
        <v>280</v>
      </c>
      <c r="EC330" s="136">
        <v>290</v>
      </c>
      <c r="ED330" s="128">
        <v>285</v>
      </c>
      <c r="EE330" s="134" t="s">
        <v>5</v>
      </c>
      <c r="EF330" s="135">
        <v>240</v>
      </c>
      <c r="EG330" s="136">
        <v>250</v>
      </c>
      <c r="EH330" s="128">
        <v>245</v>
      </c>
      <c r="EI330" s="134">
        <v>-5</v>
      </c>
      <c r="EJ330" s="135">
        <v>260</v>
      </c>
      <c r="EK330" s="136">
        <v>270</v>
      </c>
      <c r="EL330" s="128">
        <v>265</v>
      </c>
      <c r="EM330" s="134">
        <v>-5</v>
      </c>
      <c r="EN330" s="135">
        <v>390</v>
      </c>
      <c r="EO330" s="136">
        <v>400</v>
      </c>
      <c r="EP330" s="128">
        <v>395</v>
      </c>
      <c r="EQ330" s="134" t="s">
        <v>5</v>
      </c>
      <c r="ER330" s="135">
        <v>260</v>
      </c>
      <c r="ES330" s="136">
        <v>270</v>
      </c>
      <c r="ET330" s="128">
        <v>265</v>
      </c>
      <c r="EU330" s="134" t="s">
        <v>5</v>
      </c>
      <c r="EV330" s="135">
        <v>215</v>
      </c>
      <c r="EW330" s="136">
        <v>225</v>
      </c>
      <c r="EX330" s="128">
        <v>220</v>
      </c>
      <c r="EY330" s="134">
        <v>5</v>
      </c>
      <c r="EZ330" s="135">
        <v>240</v>
      </c>
      <c r="FA330" s="136">
        <v>250</v>
      </c>
      <c r="FB330" s="128">
        <v>245</v>
      </c>
      <c r="FC330" s="134">
        <v>5</v>
      </c>
      <c r="FD330" s="135">
        <v>465</v>
      </c>
      <c r="FE330" s="136">
        <v>475</v>
      </c>
      <c r="FF330" s="128">
        <v>470</v>
      </c>
      <c r="FG330" s="134" t="s">
        <v>5</v>
      </c>
      <c r="FH330" s="135">
        <v>290</v>
      </c>
      <c r="FI330" s="136">
        <v>300</v>
      </c>
      <c r="FJ330" s="128">
        <v>295</v>
      </c>
      <c r="FK330" s="134" t="s">
        <v>5</v>
      </c>
      <c r="FL330" s="135">
        <v>240</v>
      </c>
      <c r="FM330" s="136">
        <v>250</v>
      </c>
      <c r="FN330" s="128">
        <v>245</v>
      </c>
      <c r="FO330" s="134">
        <v>-5</v>
      </c>
      <c r="FP330" s="135">
        <v>265</v>
      </c>
      <c r="FQ330" s="136">
        <v>275</v>
      </c>
      <c r="FR330" s="128">
        <v>270</v>
      </c>
      <c r="FS330" s="134" t="s">
        <v>5</v>
      </c>
      <c r="FT330" s="135">
        <v>295</v>
      </c>
      <c r="FU330" s="136">
        <v>305</v>
      </c>
      <c r="FV330" s="95">
        <v>300</v>
      </c>
      <c r="FW330" s="134">
        <v>15</v>
      </c>
      <c r="FX330" s="135">
        <v>310</v>
      </c>
      <c r="FY330" s="136">
        <v>320</v>
      </c>
      <c r="FZ330" s="128">
        <v>315</v>
      </c>
      <c r="GA330" s="134">
        <v>-5</v>
      </c>
      <c r="GB330" s="135">
        <v>310</v>
      </c>
      <c r="GC330" s="136">
        <v>320</v>
      </c>
      <c r="GD330" s="128">
        <v>315</v>
      </c>
      <c r="GE330" s="134">
        <v>5</v>
      </c>
      <c r="GF330" s="135">
        <v>275</v>
      </c>
      <c r="GG330" s="136">
        <v>285</v>
      </c>
      <c r="GH330" s="128">
        <v>280</v>
      </c>
      <c r="GI330" s="134">
        <v>-5</v>
      </c>
      <c r="GJ330" s="135">
        <v>290</v>
      </c>
      <c r="GK330" s="136">
        <v>300</v>
      </c>
      <c r="GL330" s="128">
        <v>295</v>
      </c>
      <c r="GM330" s="134">
        <v>-5</v>
      </c>
      <c r="GN330" s="135">
        <v>465</v>
      </c>
      <c r="GO330" s="136">
        <v>475</v>
      </c>
      <c r="GP330" s="128">
        <v>470</v>
      </c>
      <c r="GQ330" s="134" t="s">
        <v>5</v>
      </c>
      <c r="GR330" s="93"/>
      <c r="GS330" s="93">
        <v>3</v>
      </c>
    </row>
    <row r="331" spans="1:201" ht="15.75" x14ac:dyDescent="0.25">
      <c r="A331">
        <v>3</v>
      </c>
      <c r="B331">
        <v>2016</v>
      </c>
      <c r="C331" s="87">
        <v>42447</v>
      </c>
      <c r="D331" s="149">
        <v>335</v>
      </c>
      <c r="E331" s="136">
        <v>345</v>
      </c>
      <c r="F331" s="128">
        <v>340</v>
      </c>
      <c r="G331" s="134">
        <v>5</v>
      </c>
      <c r="H331" s="135">
        <v>375</v>
      </c>
      <c r="I331" s="136">
        <v>385</v>
      </c>
      <c r="J331" s="128">
        <v>380</v>
      </c>
      <c r="K331" s="134">
        <v>-10</v>
      </c>
      <c r="L331" s="135">
        <v>370</v>
      </c>
      <c r="M331" s="136">
        <v>380</v>
      </c>
      <c r="N331" s="128">
        <v>375</v>
      </c>
      <c r="O331" s="134">
        <v>-5</v>
      </c>
      <c r="P331" s="135">
        <v>280</v>
      </c>
      <c r="Q331" s="136">
        <v>290</v>
      </c>
      <c r="R331" s="128">
        <v>285</v>
      </c>
      <c r="S331" s="134">
        <v>-5</v>
      </c>
      <c r="T331" s="135">
        <v>260</v>
      </c>
      <c r="U331" s="136">
        <v>270</v>
      </c>
      <c r="V331" s="128">
        <v>265</v>
      </c>
      <c r="W331" s="134" t="s">
        <v>5</v>
      </c>
      <c r="X331" s="135">
        <v>225</v>
      </c>
      <c r="Y331" s="136">
        <v>235</v>
      </c>
      <c r="Z331" s="128">
        <v>230</v>
      </c>
      <c r="AA331" s="134">
        <v>-10</v>
      </c>
      <c r="AB331" s="135">
        <v>310</v>
      </c>
      <c r="AC331" s="136">
        <v>320</v>
      </c>
      <c r="AD331" s="128">
        <v>315</v>
      </c>
      <c r="AE331" s="134">
        <v>-5</v>
      </c>
      <c r="AF331" s="135">
        <v>220</v>
      </c>
      <c r="AG331" s="136">
        <v>230</v>
      </c>
      <c r="AH331" s="128">
        <v>225</v>
      </c>
      <c r="AI331" s="134">
        <v>-20</v>
      </c>
      <c r="AJ331" s="135">
        <v>300</v>
      </c>
      <c r="AK331" s="136">
        <v>310</v>
      </c>
      <c r="AL331" s="128">
        <v>305</v>
      </c>
      <c r="AM331" s="134" t="s">
        <v>5</v>
      </c>
      <c r="AN331" s="135">
        <v>270</v>
      </c>
      <c r="AO331" s="136">
        <v>280</v>
      </c>
      <c r="AP331" s="128">
        <v>275</v>
      </c>
      <c r="AQ331" s="134">
        <v>-5</v>
      </c>
      <c r="AR331" s="135">
        <v>335</v>
      </c>
      <c r="AS331" s="136">
        <v>345</v>
      </c>
      <c r="AT331" s="128">
        <v>340</v>
      </c>
      <c r="AU331" s="134" t="s">
        <v>5</v>
      </c>
      <c r="AV331" s="135">
        <v>260</v>
      </c>
      <c r="AW331" s="136">
        <v>270</v>
      </c>
      <c r="AX331" s="128">
        <v>265</v>
      </c>
      <c r="AY331" s="134" t="s">
        <v>5</v>
      </c>
      <c r="AZ331" s="135">
        <v>265</v>
      </c>
      <c r="BA331" s="136">
        <v>275</v>
      </c>
      <c r="BB331" s="128">
        <v>270</v>
      </c>
      <c r="BC331" s="134">
        <v>5</v>
      </c>
      <c r="BD331" s="135">
        <v>230</v>
      </c>
      <c r="BE331" s="136">
        <v>240</v>
      </c>
      <c r="BF331" s="128">
        <v>235</v>
      </c>
      <c r="BG331" s="134" t="s">
        <v>5</v>
      </c>
      <c r="BH331" s="135">
        <v>295</v>
      </c>
      <c r="BI331" s="136">
        <v>305</v>
      </c>
      <c r="BJ331" s="128">
        <v>300</v>
      </c>
      <c r="BK331" s="134">
        <v>5</v>
      </c>
      <c r="BL331" s="135">
        <v>250</v>
      </c>
      <c r="BM331" s="136">
        <v>260</v>
      </c>
      <c r="BN331" s="128">
        <v>255</v>
      </c>
      <c r="BO331" s="134">
        <v>5</v>
      </c>
      <c r="BP331" s="135">
        <v>305</v>
      </c>
      <c r="BQ331" s="136">
        <v>315</v>
      </c>
      <c r="BR331" s="128">
        <v>310</v>
      </c>
      <c r="BS331" s="134">
        <v>5</v>
      </c>
      <c r="BT331" s="135">
        <v>270</v>
      </c>
      <c r="BU331" s="136">
        <v>280</v>
      </c>
      <c r="BV331" s="128">
        <v>275</v>
      </c>
      <c r="BW331" s="134" t="s">
        <v>5</v>
      </c>
      <c r="BX331" s="135">
        <v>285</v>
      </c>
      <c r="BY331" s="136">
        <v>295</v>
      </c>
      <c r="BZ331" s="128">
        <v>290</v>
      </c>
      <c r="CA331" s="134" t="s">
        <v>5</v>
      </c>
      <c r="CB331" s="135">
        <v>430</v>
      </c>
      <c r="CC331" s="136">
        <v>440</v>
      </c>
      <c r="CD331" s="128">
        <v>435</v>
      </c>
      <c r="CE331" s="134" t="s">
        <v>5</v>
      </c>
      <c r="CF331" s="135">
        <v>265</v>
      </c>
      <c r="CG331" s="136">
        <v>275</v>
      </c>
      <c r="CH331" s="128">
        <v>270</v>
      </c>
      <c r="CI331" s="134" t="s">
        <v>5</v>
      </c>
      <c r="CJ331" s="135">
        <v>220</v>
      </c>
      <c r="CK331" s="136">
        <v>230</v>
      </c>
      <c r="CL331" s="128">
        <v>225</v>
      </c>
      <c r="CM331" s="134" t="s">
        <v>5</v>
      </c>
      <c r="CN331" s="135">
        <v>240</v>
      </c>
      <c r="CO331" s="136">
        <v>250</v>
      </c>
      <c r="CP331" s="128">
        <v>245</v>
      </c>
      <c r="CQ331" s="134" t="s">
        <v>5</v>
      </c>
      <c r="CR331" s="135">
        <v>400</v>
      </c>
      <c r="CS331" s="136">
        <v>410</v>
      </c>
      <c r="CT331" s="128">
        <v>405</v>
      </c>
      <c r="CU331" s="134" t="s">
        <v>5</v>
      </c>
      <c r="CV331" s="135">
        <v>305</v>
      </c>
      <c r="CW331" s="136">
        <v>315</v>
      </c>
      <c r="CX331" s="128">
        <v>310</v>
      </c>
      <c r="CY331" s="134" t="s">
        <v>5</v>
      </c>
      <c r="CZ331" s="135">
        <v>260</v>
      </c>
      <c r="DA331" s="136">
        <v>270</v>
      </c>
      <c r="DB331" s="128">
        <v>265</v>
      </c>
      <c r="DC331" s="134">
        <v>-5</v>
      </c>
      <c r="DD331" s="135">
        <v>285</v>
      </c>
      <c r="DE331" s="136">
        <v>295</v>
      </c>
      <c r="DF331" s="128">
        <v>290</v>
      </c>
      <c r="DG331" s="134" t="s">
        <v>5</v>
      </c>
      <c r="DH331" s="135">
        <v>425</v>
      </c>
      <c r="DI331" s="136">
        <v>435</v>
      </c>
      <c r="DJ331" s="128">
        <v>430</v>
      </c>
      <c r="DK331" s="134" t="s">
        <v>5</v>
      </c>
      <c r="DL331" s="135">
        <v>295</v>
      </c>
      <c r="DM331" s="136">
        <v>305</v>
      </c>
      <c r="DN331" s="128">
        <v>300</v>
      </c>
      <c r="DO331" s="134">
        <v>5</v>
      </c>
      <c r="DP331" s="135">
        <v>245</v>
      </c>
      <c r="DQ331" s="136">
        <v>255</v>
      </c>
      <c r="DR331" s="128">
        <v>250</v>
      </c>
      <c r="DS331" s="134">
        <v>-5</v>
      </c>
      <c r="DT331" s="135">
        <v>270</v>
      </c>
      <c r="DU331" s="136">
        <v>280</v>
      </c>
      <c r="DV331" s="128">
        <v>275</v>
      </c>
      <c r="DW331" s="134" t="s">
        <v>5</v>
      </c>
      <c r="DX331" s="135">
        <v>435</v>
      </c>
      <c r="DY331" s="136">
        <v>445</v>
      </c>
      <c r="DZ331" s="128">
        <v>440</v>
      </c>
      <c r="EA331" s="134" t="s">
        <v>5</v>
      </c>
      <c r="EB331" s="135">
        <v>285</v>
      </c>
      <c r="EC331" s="136">
        <v>295</v>
      </c>
      <c r="ED331" s="128">
        <v>290</v>
      </c>
      <c r="EE331" s="134">
        <v>5</v>
      </c>
      <c r="EF331" s="135">
        <v>235</v>
      </c>
      <c r="EG331" s="136">
        <v>245</v>
      </c>
      <c r="EH331" s="128">
        <v>240</v>
      </c>
      <c r="EI331" s="134">
        <v>-5</v>
      </c>
      <c r="EJ331" s="135">
        <v>260</v>
      </c>
      <c r="EK331" s="136">
        <v>270</v>
      </c>
      <c r="EL331" s="128">
        <v>265</v>
      </c>
      <c r="EM331" s="134" t="s">
        <v>5</v>
      </c>
      <c r="EN331" s="135">
        <v>390</v>
      </c>
      <c r="EO331" s="136">
        <v>400</v>
      </c>
      <c r="EP331" s="128">
        <v>395</v>
      </c>
      <c r="EQ331" s="134" t="s">
        <v>5</v>
      </c>
      <c r="ER331" s="135">
        <v>265</v>
      </c>
      <c r="ES331" s="136">
        <v>275</v>
      </c>
      <c r="ET331" s="128">
        <v>270</v>
      </c>
      <c r="EU331" s="134">
        <v>5</v>
      </c>
      <c r="EV331" s="135">
        <v>215</v>
      </c>
      <c r="EW331" s="136">
        <v>225</v>
      </c>
      <c r="EX331" s="128">
        <v>220</v>
      </c>
      <c r="EY331" s="134" t="s">
        <v>5</v>
      </c>
      <c r="EZ331" s="135">
        <v>240</v>
      </c>
      <c r="FA331" s="136">
        <v>250</v>
      </c>
      <c r="FB331" s="128">
        <v>245</v>
      </c>
      <c r="FC331" s="134" t="s">
        <v>5</v>
      </c>
      <c r="FD331" s="135">
        <v>465</v>
      </c>
      <c r="FE331" s="136">
        <v>475</v>
      </c>
      <c r="FF331" s="128">
        <v>470</v>
      </c>
      <c r="FG331" s="134" t="s">
        <v>5</v>
      </c>
      <c r="FH331" s="135">
        <v>290</v>
      </c>
      <c r="FI331" s="136">
        <v>300</v>
      </c>
      <c r="FJ331" s="128">
        <v>295</v>
      </c>
      <c r="FK331" s="134" t="s">
        <v>5</v>
      </c>
      <c r="FL331" s="135">
        <v>235</v>
      </c>
      <c r="FM331" s="136">
        <v>245</v>
      </c>
      <c r="FN331" s="128">
        <v>240</v>
      </c>
      <c r="FO331" s="134">
        <v>-5</v>
      </c>
      <c r="FP331" s="135">
        <v>260</v>
      </c>
      <c r="FQ331" s="136">
        <v>270</v>
      </c>
      <c r="FR331" s="128">
        <v>265</v>
      </c>
      <c r="FS331" s="134">
        <v>-5</v>
      </c>
      <c r="FT331" s="135">
        <v>265</v>
      </c>
      <c r="FU331" s="136">
        <v>275</v>
      </c>
      <c r="FV331" s="95">
        <v>270</v>
      </c>
      <c r="FW331" s="134">
        <v>-30</v>
      </c>
      <c r="FX331" s="135">
        <v>305</v>
      </c>
      <c r="FY331" s="136">
        <v>315</v>
      </c>
      <c r="FZ331" s="128">
        <v>310</v>
      </c>
      <c r="GA331" s="134">
        <v>-5</v>
      </c>
      <c r="GB331" s="135">
        <v>310</v>
      </c>
      <c r="GC331" s="136">
        <v>320</v>
      </c>
      <c r="GD331" s="128">
        <v>315</v>
      </c>
      <c r="GE331" s="134" t="s">
        <v>5</v>
      </c>
      <c r="GF331" s="135">
        <v>270</v>
      </c>
      <c r="GG331" s="136">
        <v>280</v>
      </c>
      <c r="GH331" s="128">
        <v>275</v>
      </c>
      <c r="GI331" s="134">
        <v>-5</v>
      </c>
      <c r="GJ331" s="135">
        <v>290</v>
      </c>
      <c r="GK331" s="136">
        <v>300</v>
      </c>
      <c r="GL331" s="128">
        <v>295</v>
      </c>
      <c r="GM331" s="134" t="s">
        <v>5</v>
      </c>
      <c r="GN331" s="135">
        <v>465</v>
      </c>
      <c r="GO331" s="136">
        <v>475</v>
      </c>
      <c r="GP331" s="128">
        <v>470</v>
      </c>
      <c r="GQ331" s="134" t="s">
        <v>5</v>
      </c>
      <c r="GR331" s="93"/>
      <c r="GS331" s="93">
        <v>3</v>
      </c>
    </row>
    <row r="332" spans="1:201" ht="15.75" x14ac:dyDescent="0.25">
      <c r="A332">
        <v>3</v>
      </c>
      <c r="B332">
        <v>2016</v>
      </c>
      <c r="C332" s="87">
        <v>42454</v>
      </c>
      <c r="D332" s="96">
        <v>332.5</v>
      </c>
      <c r="E332" s="96">
        <v>342.5</v>
      </c>
      <c r="F332" s="96">
        <v>337.5</v>
      </c>
      <c r="G332" s="103"/>
      <c r="H332" s="113">
        <v>375</v>
      </c>
      <c r="I332" s="96">
        <v>385</v>
      </c>
      <c r="J332" s="96">
        <v>380</v>
      </c>
      <c r="K332" s="103"/>
      <c r="L332" s="113">
        <v>365</v>
      </c>
      <c r="M332" s="96">
        <v>375</v>
      </c>
      <c r="N332" s="96">
        <v>370</v>
      </c>
      <c r="O332" s="103"/>
      <c r="P332" s="113">
        <v>277.5</v>
      </c>
      <c r="Q332" s="96">
        <v>287.5</v>
      </c>
      <c r="R332" s="96">
        <v>282.5</v>
      </c>
      <c r="S332" s="103"/>
      <c r="T332" s="113">
        <v>260</v>
      </c>
      <c r="U332" s="96">
        <v>270</v>
      </c>
      <c r="V332" s="96">
        <v>265</v>
      </c>
      <c r="W332" s="103"/>
      <c r="X332" s="113">
        <v>225</v>
      </c>
      <c r="Y332" s="96">
        <v>235</v>
      </c>
      <c r="Z332" s="96">
        <v>230</v>
      </c>
      <c r="AA332" s="103"/>
      <c r="AB332" s="113">
        <v>300</v>
      </c>
      <c r="AC332" s="96">
        <v>310</v>
      </c>
      <c r="AD332" s="96">
        <v>305</v>
      </c>
      <c r="AE332" s="103"/>
      <c r="AF332" s="113">
        <v>215</v>
      </c>
      <c r="AG332" s="96">
        <v>225</v>
      </c>
      <c r="AH332" s="96">
        <v>220</v>
      </c>
      <c r="AI332" s="103"/>
      <c r="AJ332" s="113">
        <v>300</v>
      </c>
      <c r="AK332" s="96">
        <v>310</v>
      </c>
      <c r="AL332" s="96">
        <v>305</v>
      </c>
      <c r="AM332" s="103"/>
      <c r="AN332" s="113">
        <v>270</v>
      </c>
      <c r="AO332" s="96">
        <v>280</v>
      </c>
      <c r="AP332" s="96">
        <v>275</v>
      </c>
      <c r="AQ332" s="103"/>
      <c r="AR332" s="113">
        <v>330</v>
      </c>
      <c r="AS332" s="96">
        <v>340</v>
      </c>
      <c r="AT332" s="96">
        <v>335</v>
      </c>
      <c r="AU332" s="103"/>
      <c r="AV332" s="113">
        <v>257.5</v>
      </c>
      <c r="AW332" s="96">
        <v>267.5</v>
      </c>
      <c r="AX332" s="96">
        <v>262.5</v>
      </c>
      <c r="AY332" s="103"/>
      <c r="AZ332" s="113">
        <v>262.5</v>
      </c>
      <c r="BA332" s="96">
        <v>272.5</v>
      </c>
      <c r="BB332" s="96">
        <v>267.5</v>
      </c>
      <c r="BC332" s="103"/>
      <c r="BD332" s="113">
        <v>227.5</v>
      </c>
      <c r="BE332" s="96">
        <v>237.5</v>
      </c>
      <c r="BF332" s="96">
        <v>232.5</v>
      </c>
      <c r="BG332" s="103"/>
      <c r="BH332" s="113">
        <v>292.5</v>
      </c>
      <c r="BI332" s="96">
        <v>302.5</v>
      </c>
      <c r="BJ332" s="96">
        <v>297.5</v>
      </c>
      <c r="BK332" s="103"/>
      <c r="BL332" s="113">
        <v>247.5</v>
      </c>
      <c r="BM332" s="96">
        <v>257.5</v>
      </c>
      <c r="BN332" s="96">
        <v>252.5</v>
      </c>
      <c r="BO332" s="103"/>
      <c r="BP332" s="113">
        <v>302.5</v>
      </c>
      <c r="BQ332" s="96">
        <v>312.5</v>
      </c>
      <c r="BR332" s="96">
        <v>307.5</v>
      </c>
      <c r="BS332" s="103"/>
      <c r="BT332" s="113">
        <v>267.5</v>
      </c>
      <c r="BU332" s="96">
        <v>277.5</v>
      </c>
      <c r="BV332" s="96">
        <v>272.5</v>
      </c>
      <c r="BW332" s="103"/>
      <c r="BX332" s="113">
        <v>282.5</v>
      </c>
      <c r="BY332" s="96">
        <v>292.5</v>
      </c>
      <c r="BZ332" s="96">
        <v>287.5</v>
      </c>
      <c r="CA332" s="103"/>
      <c r="CB332" s="113">
        <v>425</v>
      </c>
      <c r="CC332" s="96">
        <v>435</v>
      </c>
      <c r="CD332" s="96">
        <v>430</v>
      </c>
      <c r="CE332" s="103"/>
      <c r="CF332" s="113">
        <v>257.5</v>
      </c>
      <c r="CG332" s="96">
        <v>267.5</v>
      </c>
      <c r="CH332" s="96">
        <v>262.5</v>
      </c>
      <c r="CI332" s="103"/>
      <c r="CJ332" s="113">
        <v>217.5</v>
      </c>
      <c r="CK332" s="96">
        <v>227.5</v>
      </c>
      <c r="CL332" s="96">
        <v>222.5</v>
      </c>
      <c r="CM332" s="103"/>
      <c r="CN332" s="113">
        <v>237.5</v>
      </c>
      <c r="CO332" s="96">
        <v>247.5</v>
      </c>
      <c r="CP332" s="96">
        <v>242.5</v>
      </c>
      <c r="CQ332" s="103"/>
      <c r="CR332" s="113">
        <v>395</v>
      </c>
      <c r="CS332" s="96">
        <v>405</v>
      </c>
      <c r="CT332" s="96">
        <v>400</v>
      </c>
      <c r="CU332" s="103"/>
      <c r="CV332" s="113">
        <v>300</v>
      </c>
      <c r="CW332" s="96">
        <v>310</v>
      </c>
      <c r="CX332" s="96">
        <v>305</v>
      </c>
      <c r="CY332" s="103"/>
      <c r="CZ332" s="113">
        <v>257.5</v>
      </c>
      <c r="DA332" s="96">
        <v>267.5</v>
      </c>
      <c r="DB332" s="96">
        <v>262.5</v>
      </c>
      <c r="DC332" s="103"/>
      <c r="DD332" s="113">
        <v>280</v>
      </c>
      <c r="DE332" s="96">
        <v>290</v>
      </c>
      <c r="DF332" s="96">
        <v>285</v>
      </c>
      <c r="DG332" s="103"/>
      <c r="DH332" s="113">
        <v>420</v>
      </c>
      <c r="DI332" s="96">
        <v>430</v>
      </c>
      <c r="DJ332" s="96">
        <v>425</v>
      </c>
      <c r="DK332" s="103"/>
      <c r="DL332" s="113">
        <v>287.5</v>
      </c>
      <c r="DM332" s="96">
        <v>297.5</v>
      </c>
      <c r="DN332" s="96">
        <v>292.5</v>
      </c>
      <c r="DO332" s="103"/>
      <c r="DP332" s="113">
        <v>245</v>
      </c>
      <c r="DQ332" s="96">
        <v>255</v>
      </c>
      <c r="DR332" s="96">
        <v>250</v>
      </c>
      <c r="DS332" s="103"/>
      <c r="DT332" s="113">
        <v>265</v>
      </c>
      <c r="DU332" s="96">
        <v>275</v>
      </c>
      <c r="DV332" s="96">
        <v>270</v>
      </c>
      <c r="DW332" s="103"/>
      <c r="DX332" s="113">
        <v>430</v>
      </c>
      <c r="DY332" s="96">
        <v>440</v>
      </c>
      <c r="DZ332" s="96">
        <v>435</v>
      </c>
      <c r="EA332" s="103"/>
      <c r="EB332" s="113">
        <v>277.5</v>
      </c>
      <c r="EC332" s="96">
        <v>287.5</v>
      </c>
      <c r="ED332" s="96">
        <v>282.5</v>
      </c>
      <c r="EE332" s="103"/>
      <c r="EF332" s="113">
        <v>235</v>
      </c>
      <c r="EG332" s="96">
        <v>245</v>
      </c>
      <c r="EH332" s="96">
        <v>240</v>
      </c>
      <c r="EI332" s="103"/>
      <c r="EJ332" s="113">
        <v>255</v>
      </c>
      <c r="EK332" s="96">
        <v>265</v>
      </c>
      <c r="EL332" s="96">
        <v>260</v>
      </c>
      <c r="EM332" s="103"/>
      <c r="EN332" s="113">
        <v>380</v>
      </c>
      <c r="EO332" s="96">
        <v>390</v>
      </c>
      <c r="EP332" s="96">
        <v>385</v>
      </c>
      <c r="EQ332" s="103"/>
      <c r="ER332" s="113">
        <v>262.5</v>
      </c>
      <c r="ES332" s="96">
        <v>272.5</v>
      </c>
      <c r="ET332" s="96">
        <v>267.5</v>
      </c>
      <c r="EU332" s="103"/>
      <c r="EV332" s="113">
        <v>210</v>
      </c>
      <c r="EW332" s="96">
        <v>220</v>
      </c>
      <c r="EX332" s="96">
        <v>215</v>
      </c>
      <c r="EY332" s="103"/>
      <c r="EZ332" s="113">
        <v>237.5</v>
      </c>
      <c r="FA332" s="96">
        <v>247.5</v>
      </c>
      <c r="FB332" s="96">
        <v>242.5</v>
      </c>
      <c r="FC332" s="103"/>
      <c r="FD332" s="113">
        <v>460</v>
      </c>
      <c r="FE332" s="96">
        <v>470</v>
      </c>
      <c r="FF332" s="96">
        <v>465</v>
      </c>
      <c r="FG332" s="103"/>
      <c r="FH332" s="113">
        <v>290</v>
      </c>
      <c r="FI332" s="96">
        <v>300</v>
      </c>
      <c r="FJ332" s="96">
        <v>295</v>
      </c>
      <c r="FK332" s="103"/>
      <c r="FL332" s="113">
        <v>232.5</v>
      </c>
      <c r="FM332" s="96">
        <v>242.5</v>
      </c>
      <c r="FN332" s="96">
        <v>237.5</v>
      </c>
      <c r="FO332" s="103"/>
      <c r="FP332" s="114">
        <v>260</v>
      </c>
      <c r="FQ332" s="101">
        <v>270</v>
      </c>
      <c r="FR332" s="101">
        <v>265</v>
      </c>
      <c r="FS332" s="103"/>
      <c r="FT332" s="113">
        <v>265</v>
      </c>
      <c r="FU332" s="96">
        <v>275</v>
      </c>
      <c r="FV332" s="96">
        <v>270</v>
      </c>
      <c r="FW332" s="103"/>
      <c r="FX332" s="113">
        <v>302.5</v>
      </c>
      <c r="FY332" s="96">
        <v>312.5</v>
      </c>
      <c r="FZ332" s="96">
        <v>307.5</v>
      </c>
      <c r="GA332" s="103"/>
      <c r="GB332" s="113">
        <v>305</v>
      </c>
      <c r="GC332" s="96">
        <v>315</v>
      </c>
      <c r="GD332" s="96">
        <v>310</v>
      </c>
      <c r="GE332" s="103"/>
      <c r="GF332" s="113">
        <v>270</v>
      </c>
      <c r="GG332" s="96">
        <v>280</v>
      </c>
      <c r="GH332" s="96">
        <v>275</v>
      </c>
      <c r="GI332" s="103"/>
      <c r="GJ332" s="113">
        <v>287.5</v>
      </c>
      <c r="GK332" s="96">
        <v>297.5</v>
      </c>
      <c r="GL332" s="96">
        <v>292.5</v>
      </c>
      <c r="GM332" s="103"/>
      <c r="GN332" s="113">
        <v>460</v>
      </c>
      <c r="GO332" s="96">
        <v>470</v>
      </c>
      <c r="GP332" s="96">
        <v>465</v>
      </c>
      <c r="GQ332" s="103"/>
      <c r="GR332" s="93"/>
      <c r="GS332" s="93">
        <v>3</v>
      </c>
    </row>
    <row r="333" spans="1:201" ht="15.75" x14ac:dyDescent="0.25">
      <c r="A333">
        <v>4</v>
      </c>
      <c r="B333">
        <v>2016</v>
      </c>
      <c r="C333" s="87">
        <v>42461</v>
      </c>
      <c r="D333" s="149">
        <v>330</v>
      </c>
      <c r="E333" s="136">
        <v>340</v>
      </c>
      <c r="F333" s="128">
        <v>335</v>
      </c>
      <c r="G333" s="134">
        <v>-5</v>
      </c>
      <c r="H333" s="135">
        <v>375</v>
      </c>
      <c r="I333" s="136">
        <v>385</v>
      </c>
      <c r="J333" s="128">
        <v>380</v>
      </c>
      <c r="K333" s="134" t="s">
        <v>5</v>
      </c>
      <c r="L333" s="135">
        <v>360</v>
      </c>
      <c r="M333" s="136">
        <v>370</v>
      </c>
      <c r="N333" s="128">
        <v>365</v>
      </c>
      <c r="O333" s="134">
        <v>-10</v>
      </c>
      <c r="P333" s="135">
        <v>275</v>
      </c>
      <c r="Q333" s="136">
        <v>285</v>
      </c>
      <c r="R333" s="128">
        <v>280</v>
      </c>
      <c r="S333" s="134">
        <v>-5</v>
      </c>
      <c r="T333" s="135">
        <v>260</v>
      </c>
      <c r="U333" s="136">
        <v>270</v>
      </c>
      <c r="V333" s="128">
        <v>265</v>
      </c>
      <c r="W333" s="134" t="s">
        <v>5</v>
      </c>
      <c r="X333" s="135">
        <v>225</v>
      </c>
      <c r="Y333" s="136">
        <v>235</v>
      </c>
      <c r="Z333" s="128">
        <v>230</v>
      </c>
      <c r="AA333" s="134" t="s">
        <v>5</v>
      </c>
      <c r="AB333" s="135">
        <v>290</v>
      </c>
      <c r="AC333" s="136">
        <v>300</v>
      </c>
      <c r="AD333" s="128">
        <v>295</v>
      </c>
      <c r="AE333" s="134">
        <v>-20</v>
      </c>
      <c r="AF333" s="135">
        <v>210</v>
      </c>
      <c r="AG333" s="136">
        <v>220</v>
      </c>
      <c r="AH333" s="128">
        <v>215</v>
      </c>
      <c r="AI333" s="134">
        <v>-10</v>
      </c>
      <c r="AJ333" s="135">
        <v>300</v>
      </c>
      <c r="AK333" s="136">
        <v>310</v>
      </c>
      <c r="AL333" s="128">
        <v>305</v>
      </c>
      <c r="AM333" s="134" t="s">
        <v>5</v>
      </c>
      <c r="AN333" s="135">
        <v>270</v>
      </c>
      <c r="AO333" s="136">
        <v>280</v>
      </c>
      <c r="AP333" s="128">
        <v>275</v>
      </c>
      <c r="AQ333" s="134" t="s">
        <v>5</v>
      </c>
      <c r="AR333" s="135">
        <v>325</v>
      </c>
      <c r="AS333" s="136">
        <v>335</v>
      </c>
      <c r="AT333" s="128">
        <v>330</v>
      </c>
      <c r="AU333" s="134">
        <v>-10</v>
      </c>
      <c r="AV333" s="135">
        <v>255</v>
      </c>
      <c r="AW333" s="136">
        <v>265</v>
      </c>
      <c r="AX333" s="128">
        <v>260</v>
      </c>
      <c r="AY333" s="134">
        <v>-5</v>
      </c>
      <c r="AZ333" s="135">
        <v>260</v>
      </c>
      <c r="BA333" s="136">
        <v>270</v>
      </c>
      <c r="BB333" s="128">
        <v>265</v>
      </c>
      <c r="BC333" s="134">
        <v>-5</v>
      </c>
      <c r="BD333" s="135">
        <v>225</v>
      </c>
      <c r="BE333" s="136">
        <v>235</v>
      </c>
      <c r="BF333" s="128">
        <v>230</v>
      </c>
      <c r="BG333" s="134">
        <v>-5</v>
      </c>
      <c r="BH333" s="135">
        <v>290</v>
      </c>
      <c r="BI333" s="136">
        <v>300</v>
      </c>
      <c r="BJ333" s="128">
        <v>295</v>
      </c>
      <c r="BK333" s="134">
        <v>-5</v>
      </c>
      <c r="BL333" s="135">
        <v>245</v>
      </c>
      <c r="BM333" s="136">
        <v>255</v>
      </c>
      <c r="BN333" s="128">
        <v>250</v>
      </c>
      <c r="BO333" s="134">
        <v>-5</v>
      </c>
      <c r="BP333" s="135">
        <v>300</v>
      </c>
      <c r="BQ333" s="136">
        <v>310</v>
      </c>
      <c r="BR333" s="128">
        <v>305</v>
      </c>
      <c r="BS333" s="134">
        <v>-5</v>
      </c>
      <c r="BT333" s="135">
        <v>265</v>
      </c>
      <c r="BU333" s="136">
        <v>275</v>
      </c>
      <c r="BV333" s="128">
        <v>270</v>
      </c>
      <c r="BW333" s="134">
        <v>-5</v>
      </c>
      <c r="BX333" s="135">
        <v>280</v>
      </c>
      <c r="BY333" s="136">
        <v>290</v>
      </c>
      <c r="BZ333" s="128">
        <v>285</v>
      </c>
      <c r="CA333" s="134">
        <v>-5</v>
      </c>
      <c r="CB333" s="135">
        <v>420</v>
      </c>
      <c r="CC333" s="136">
        <v>430</v>
      </c>
      <c r="CD333" s="128">
        <v>425</v>
      </c>
      <c r="CE333" s="134">
        <v>-10</v>
      </c>
      <c r="CF333" s="135">
        <v>250</v>
      </c>
      <c r="CG333" s="136">
        <v>260</v>
      </c>
      <c r="CH333" s="128">
        <v>255</v>
      </c>
      <c r="CI333" s="134">
        <v>-15</v>
      </c>
      <c r="CJ333" s="135">
        <v>215</v>
      </c>
      <c r="CK333" s="136">
        <v>225</v>
      </c>
      <c r="CL333" s="128">
        <v>220</v>
      </c>
      <c r="CM333" s="134">
        <v>-5</v>
      </c>
      <c r="CN333" s="135">
        <v>235</v>
      </c>
      <c r="CO333" s="136">
        <v>245</v>
      </c>
      <c r="CP333" s="128">
        <v>240</v>
      </c>
      <c r="CQ333" s="134">
        <v>-5</v>
      </c>
      <c r="CR333" s="135">
        <v>390</v>
      </c>
      <c r="CS333" s="136">
        <v>400</v>
      </c>
      <c r="CT333" s="128">
        <v>395</v>
      </c>
      <c r="CU333" s="134">
        <v>-10</v>
      </c>
      <c r="CV333" s="135">
        <v>295</v>
      </c>
      <c r="CW333" s="136">
        <v>305</v>
      </c>
      <c r="CX333" s="128">
        <v>300</v>
      </c>
      <c r="CY333" s="134">
        <v>-10</v>
      </c>
      <c r="CZ333" s="135">
        <v>255</v>
      </c>
      <c r="DA333" s="136">
        <v>265</v>
      </c>
      <c r="DB333" s="128">
        <v>260</v>
      </c>
      <c r="DC333" s="134">
        <v>-5</v>
      </c>
      <c r="DD333" s="135">
        <v>275</v>
      </c>
      <c r="DE333" s="136">
        <v>285</v>
      </c>
      <c r="DF333" s="128">
        <v>280</v>
      </c>
      <c r="DG333" s="134">
        <v>-10</v>
      </c>
      <c r="DH333" s="135">
        <v>415</v>
      </c>
      <c r="DI333" s="136">
        <v>425</v>
      </c>
      <c r="DJ333" s="128">
        <v>420</v>
      </c>
      <c r="DK333" s="134">
        <v>-10</v>
      </c>
      <c r="DL333" s="135">
        <v>280</v>
      </c>
      <c r="DM333" s="136">
        <v>290</v>
      </c>
      <c r="DN333" s="128">
        <v>285</v>
      </c>
      <c r="DO333" s="134">
        <v>-15</v>
      </c>
      <c r="DP333" s="135">
        <v>245</v>
      </c>
      <c r="DQ333" s="136">
        <v>255</v>
      </c>
      <c r="DR333" s="128">
        <v>250</v>
      </c>
      <c r="DS333" s="134" t="s">
        <v>5</v>
      </c>
      <c r="DT333" s="135">
        <v>260</v>
      </c>
      <c r="DU333" s="136">
        <v>270</v>
      </c>
      <c r="DV333" s="128">
        <v>265</v>
      </c>
      <c r="DW333" s="134">
        <v>-10</v>
      </c>
      <c r="DX333" s="135">
        <v>425</v>
      </c>
      <c r="DY333" s="136">
        <v>435</v>
      </c>
      <c r="DZ333" s="128">
        <v>430</v>
      </c>
      <c r="EA333" s="134">
        <v>-10</v>
      </c>
      <c r="EB333" s="135">
        <v>270</v>
      </c>
      <c r="EC333" s="136">
        <v>280</v>
      </c>
      <c r="ED333" s="128">
        <v>275</v>
      </c>
      <c r="EE333" s="134">
        <v>-15</v>
      </c>
      <c r="EF333" s="135">
        <v>235</v>
      </c>
      <c r="EG333" s="136">
        <v>245</v>
      </c>
      <c r="EH333" s="128">
        <v>240</v>
      </c>
      <c r="EI333" s="134" t="s">
        <v>5</v>
      </c>
      <c r="EJ333" s="135">
        <v>250</v>
      </c>
      <c r="EK333" s="136">
        <v>260</v>
      </c>
      <c r="EL333" s="128">
        <v>255</v>
      </c>
      <c r="EM333" s="134">
        <v>-10</v>
      </c>
      <c r="EN333" s="135">
        <v>370</v>
      </c>
      <c r="EO333" s="136">
        <v>380</v>
      </c>
      <c r="EP333" s="128">
        <v>375</v>
      </c>
      <c r="EQ333" s="134">
        <v>-20</v>
      </c>
      <c r="ER333" s="135">
        <v>260</v>
      </c>
      <c r="ES333" s="136">
        <v>270</v>
      </c>
      <c r="ET333" s="128">
        <v>265</v>
      </c>
      <c r="EU333" s="134">
        <v>-5</v>
      </c>
      <c r="EV333" s="135">
        <v>205</v>
      </c>
      <c r="EW333" s="136">
        <v>215</v>
      </c>
      <c r="EX333" s="128">
        <v>210</v>
      </c>
      <c r="EY333" s="134">
        <v>-10</v>
      </c>
      <c r="EZ333" s="135">
        <v>235</v>
      </c>
      <c r="FA333" s="136">
        <v>245</v>
      </c>
      <c r="FB333" s="128">
        <v>240</v>
      </c>
      <c r="FC333" s="134">
        <v>-5</v>
      </c>
      <c r="FD333" s="135">
        <v>455</v>
      </c>
      <c r="FE333" s="136">
        <v>465</v>
      </c>
      <c r="FF333" s="128">
        <v>460</v>
      </c>
      <c r="FG333" s="134">
        <v>-10</v>
      </c>
      <c r="FH333" s="135">
        <v>290</v>
      </c>
      <c r="FI333" s="136">
        <v>300</v>
      </c>
      <c r="FJ333" s="128">
        <v>295</v>
      </c>
      <c r="FK333" s="134" t="s">
        <v>5</v>
      </c>
      <c r="FL333" s="135">
        <v>230</v>
      </c>
      <c r="FM333" s="136">
        <v>240</v>
      </c>
      <c r="FN333" s="128">
        <v>235</v>
      </c>
      <c r="FO333" s="134">
        <v>-5</v>
      </c>
      <c r="FP333" s="135">
        <v>260</v>
      </c>
      <c r="FQ333" s="136">
        <v>270</v>
      </c>
      <c r="FR333" s="128">
        <v>265</v>
      </c>
      <c r="FS333" s="134" t="s">
        <v>5</v>
      </c>
      <c r="FT333" s="135">
        <v>265</v>
      </c>
      <c r="FU333" s="136">
        <v>275</v>
      </c>
      <c r="FV333" s="95">
        <v>270</v>
      </c>
      <c r="FW333" s="134">
        <v>-5</v>
      </c>
      <c r="FX333" s="135">
        <v>300</v>
      </c>
      <c r="FY333" s="136">
        <v>310</v>
      </c>
      <c r="FZ333" s="128">
        <v>305</v>
      </c>
      <c r="GA333" s="134">
        <v>-5</v>
      </c>
      <c r="GB333" s="135">
        <v>300</v>
      </c>
      <c r="GC333" s="136">
        <v>310</v>
      </c>
      <c r="GD333" s="128">
        <v>305</v>
      </c>
      <c r="GE333" s="134">
        <v>-10</v>
      </c>
      <c r="GF333" s="135">
        <v>270</v>
      </c>
      <c r="GG333" s="136">
        <v>280</v>
      </c>
      <c r="GH333" s="128">
        <v>275</v>
      </c>
      <c r="GI333" s="134" t="s">
        <v>5</v>
      </c>
      <c r="GJ333" s="135">
        <v>285</v>
      </c>
      <c r="GK333" s="136">
        <v>295</v>
      </c>
      <c r="GL333" s="128">
        <v>290</v>
      </c>
      <c r="GM333" s="134">
        <v>-5</v>
      </c>
      <c r="GN333" s="135">
        <v>455</v>
      </c>
      <c r="GO333" s="136">
        <v>465</v>
      </c>
      <c r="GP333" s="128">
        <v>460</v>
      </c>
      <c r="GQ333" s="134">
        <v>-10</v>
      </c>
      <c r="GR333" s="93"/>
      <c r="GS333" s="93">
        <v>4</v>
      </c>
    </row>
    <row r="334" spans="1:201" ht="15.75" x14ac:dyDescent="0.25">
      <c r="A334">
        <v>4</v>
      </c>
      <c r="B334">
        <v>2016</v>
      </c>
      <c r="C334" s="87">
        <v>42468</v>
      </c>
      <c r="D334" s="149">
        <v>330</v>
      </c>
      <c r="E334" s="136">
        <v>340</v>
      </c>
      <c r="F334" s="128">
        <v>335</v>
      </c>
      <c r="G334" s="134">
        <v>-5</v>
      </c>
      <c r="H334" s="135">
        <v>375</v>
      </c>
      <c r="I334" s="136">
        <v>385</v>
      </c>
      <c r="J334" s="128">
        <v>380</v>
      </c>
      <c r="K334" s="134" t="s">
        <v>5</v>
      </c>
      <c r="L334" s="135">
        <v>360</v>
      </c>
      <c r="M334" s="136">
        <v>370</v>
      </c>
      <c r="N334" s="128">
        <v>365</v>
      </c>
      <c r="O334" s="134">
        <v>-10</v>
      </c>
      <c r="P334" s="135">
        <v>275</v>
      </c>
      <c r="Q334" s="136">
        <v>285</v>
      </c>
      <c r="R334" s="128">
        <v>280</v>
      </c>
      <c r="S334" s="134">
        <v>-5</v>
      </c>
      <c r="T334" s="135">
        <v>260</v>
      </c>
      <c r="U334" s="136">
        <v>270</v>
      </c>
      <c r="V334" s="128">
        <v>265</v>
      </c>
      <c r="W334" s="134" t="s">
        <v>5</v>
      </c>
      <c r="X334" s="135">
        <v>225</v>
      </c>
      <c r="Y334" s="136">
        <v>235</v>
      </c>
      <c r="Z334" s="128">
        <v>230</v>
      </c>
      <c r="AA334" s="134" t="s">
        <v>5</v>
      </c>
      <c r="AB334" s="135">
        <v>290</v>
      </c>
      <c r="AC334" s="136">
        <v>300</v>
      </c>
      <c r="AD334" s="128">
        <v>295</v>
      </c>
      <c r="AE334" s="134">
        <v>-20</v>
      </c>
      <c r="AF334" s="135">
        <v>210</v>
      </c>
      <c r="AG334" s="136">
        <v>220</v>
      </c>
      <c r="AH334" s="128">
        <v>215</v>
      </c>
      <c r="AI334" s="134">
        <v>-10</v>
      </c>
      <c r="AJ334" s="135">
        <v>300</v>
      </c>
      <c r="AK334" s="136">
        <v>310</v>
      </c>
      <c r="AL334" s="128">
        <v>305</v>
      </c>
      <c r="AM334" s="134" t="s">
        <v>5</v>
      </c>
      <c r="AN334" s="135">
        <v>270</v>
      </c>
      <c r="AO334" s="136">
        <v>280</v>
      </c>
      <c r="AP334" s="128">
        <v>275</v>
      </c>
      <c r="AQ334" s="134" t="s">
        <v>5</v>
      </c>
      <c r="AR334" s="135">
        <v>325</v>
      </c>
      <c r="AS334" s="136">
        <v>335</v>
      </c>
      <c r="AT334" s="128">
        <v>330</v>
      </c>
      <c r="AU334" s="134">
        <v>-10</v>
      </c>
      <c r="AV334" s="135">
        <v>255</v>
      </c>
      <c r="AW334" s="136">
        <v>265</v>
      </c>
      <c r="AX334" s="128">
        <v>260</v>
      </c>
      <c r="AY334" s="134">
        <v>-5</v>
      </c>
      <c r="AZ334" s="135">
        <v>260</v>
      </c>
      <c r="BA334" s="136">
        <v>270</v>
      </c>
      <c r="BB334" s="128">
        <v>265</v>
      </c>
      <c r="BC334" s="134">
        <v>-5</v>
      </c>
      <c r="BD334" s="135">
        <v>225</v>
      </c>
      <c r="BE334" s="136">
        <v>235</v>
      </c>
      <c r="BF334" s="128">
        <v>230</v>
      </c>
      <c r="BG334" s="134">
        <v>-5</v>
      </c>
      <c r="BH334" s="135">
        <v>290</v>
      </c>
      <c r="BI334" s="136">
        <v>300</v>
      </c>
      <c r="BJ334" s="128">
        <v>295</v>
      </c>
      <c r="BK334" s="134">
        <v>-5</v>
      </c>
      <c r="BL334" s="135">
        <v>245</v>
      </c>
      <c r="BM334" s="136">
        <v>255</v>
      </c>
      <c r="BN334" s="128">
        <v>250</v>
      </c>
      <c r="BO334" s="134">
        <v>-5</v>
      </c>
      <c r="BP334" s="135">
        <v>300</v>
      </c>
      <c r="BQ334" s="136">
        <v>310</v>
      </c>
      <c r="BR334" s="128">
        <v>305</v>
      </c>
      <c r="BS334" s="134">
        <v>-5</v>
      </c>
      <c r="BT334" s="135">
        <v>265</v>
      </c>
      <c r="BU334" s="136">
        <v>275</v>
      </c>
      <c r="BV334" s="128">
        <v>270</v>
      </c>
      <c r="BW334" s="134">
        <v>-5</v>
      </c>
      <c r="BX334" s="135">
        <v>280</v>
      </c>
      <c r="BY334" s="136">
        <v>290</v>
      </c>
      <c r="BZ334" s="128">
        <v>285</v>
      </c>
      <c r="CA334" s="134">
        <v>-5</v>
      </c>
      <c r="CB334" s="135">
        <v>420</v>
      </c>
      <c r="CC334" s="136">
        <v>430</v>
      </c>
      <c r="CD334" s="128">
        <v>425</v>
      </c>
      <c r="CE334" s="134">
        <v>-10</v>
      </c>
      <c r="CF334" s="135">
        <v>250</v>
      </c>
      <c r="CG334" s="136">
        <v>260</v>
      </c>
      <c r="CH334" s="128">
        <v>255</v>
      </c>
      <c r="CI334" s="134">
        <v>-15</v>
      </c>
      <c r="CJ334" s="135">
        <v>215</v>
      </c>
      <c r="CK334" s="136">
        <v>225</v>
      </c>
      <c r="CL334" s="128">
        <v>220</v>
      </c>
      <c r="CM334" s="134">
        <v>-5</v>
      </c>
      <c r="CN334" s="135">
        <v>235</v>
      </c>
      <c r="CO334" s="136">
        <v>245</v>
      </c>
      <c r="CP334" s="128">
        <v>240</v>
      </c>
      <c r="CQ334" s="134">
        <v>-5</v>
      </c>
      <c r="CR334" s="135">
        <v>390</v>
      </c>
      <c r="CS334" s="136">
        <v>400</v>
      </c>
      <c r="CT334" s="128">
        <v>395</v>
      </c>
      <c r="CU334" s="134">
        <v>-10</v>
      </c>
      <c r="CV334" s="135">
        <v>295</v>
      </c>
      <c r="CW334" s="136">
        <v>305</v>
      </c>
      <c r="CX334" s="128">
        <v>300</v>
      </c>
      <c r="CY334" s="134">
        <v>-10</v>
      </c>
      <c r="CZ334" s="135">
        <v>255</v>
      </c>
      <c r="DA334" s="136">
        <v>265</v>
      </c>
      <c r="DB334" s="128">
        <v>260</v>
      </c>
      <c r="DC334" s="134">
        <v>-5</v>
      </c>
      <c r="DD334" s="135">
        <v>275</v>
      </c>
      <c r="DE334" s="136">
        <v>285</v>
      </c>
      <c r="DF334" s="128">
        <v>280</v>
      </c>
      <c r="DG334" s="134">
        <v>-10</v>
      </c>
      <c r="DH334" s="135">
        <v>415</v>
      </c>
      <c r="DI334" s="136">
        <v>425</v>
      </c>
      <c r="DJ334" s="128">
        <v>420</v>
      </c>
      <c r="DK334" s="134">
        <v>-10</v>
      </c>
      <c r="DL334" s="135">
        <v>280</v>
      </c>
      <c r="DM334" s="136">
        <v>290</v>
      </c>
      <c r="DN334" s="128">
        <v>285</v>
      </c>
      <c r="DO334" s="134">
        <v>-15</v>
      </c>
      <c r="DP334" s="135">
        <v>245</v>
      </c>
      <c r="DQ334" s="136">
        <v>255</v>
      </c>
      <c r="DR334" s="128">
        <v>250</v>
      </c>
      <c r="DS334" s="134" t="s">
        <v>5</v>
      </c>
      <c r="DT334" s="135">
        <v>260</v>
      </c>
      <c r="DU334" s="136">
        <v>270</v>
      </c>
      <c r="DV334" s="128">
        <v>265</v>
      </c>
      <c r="DW334" s="134">
        <v>-10</v>
      </c>
      <c r="DX334" s="135">
        <v>425</v>
      </c>
      <c r="DY334" s="136">
        <v>435</v>
      </c>
      <c r="DZ334" s="128">
        <v>430</v>
      </c>
      <c r="EA334" s="134">
        <v>-10</v>
      </c>
      <c r="EB334" s="135">
        <v>270</v>
      </c>
      <c r="EC334" s="136">
        <v>280</v>
      </c>
      <c r="ED334" s="128">
        <v>275</v>
      </c>
      <c r="EE334" s="134">
        <v>-15</v>
      </c>
      <c r="EF334" s="135">
        <v>235</v>
      </c>
      <c r="EG334" s="136">
        <v>245</v>
      </c>
      <c r="EH334" s="128">
        <v>240</v>
      </c>
      <c r="EI334" s="134" t="s">
        <v>5</v>
      </c>
      <c r="EJ334" s="135">
        <v>250</v>
      </c>
      <c r="EK334" s="136">
        <v>260</v>
      </c>
      <c r="EL334" s="128">
        <v>255</v>
      </c>
      <c r="EM334" s="134">
        <v>-10</v>
      </c>
      <c r="EN334" s="135">
        <v>370</v>
      </c>
      <c r="EO334" s="136">
        <v>380</v>
      </c>
      <c r="EP334" s="128">
        <v>375</v>
      </c>
      <c r="EQ334" s="134">
        <v>-20</v>
      </c>
      <c r="ER334" s="135">
        <v>260</v>
      </c>
      <c r="ES334" s="136">
        <v>270</v>
      </c>
      <c r="ET334" s="128">
        <v>265</v>
      </c>
      <c r="EU334" s="134">
        <v>-5</v>
      </c>
      <c r="EV334" s="135">
        <v>205</v>
      </c>
      <c r="EW334" s="136">
        <v>215</v>
      </c>
      <c r="EX334" s="128">
        <v>210</v>
      </c>
      <c r="EY334" s="134">
        <v>-10</v>
      </c>
      <c r="EZ334" s="135">
        <v>235</v>
      </c>
      <c r="FA334" s="136">
        <v>245</v>
      </c>
      <c r="FB334" s="128">
        <v>240</v>
      </c>
      <c r="FC334" s="134">
        <v>-5</v>
      </c>
      <c r="FD334" s="135">
        <v>455</v>
      </c>
      <c r="FE334" s="136">
        <v>465</v>
      </c>
      <c r="FF334" s="128">
        <v>460</v>
      </c>
      <c r="FG334" s="134">
        <v>-10</v>
      </c>
      <c r="FH334" s="135">
        <v>290</v>
      </c>
      <c r="FI334" s="136">
        <v>300</v>
      </c>
      <c r="FJ334" s="128">
        <v>295</v>
      </c>
      <c r="FK334" s="134" t="s">
        <v>5</v>
      </c>
      <c r="FL334" s="135">
        <v>230</v>
      </c>
      <c r="FM334" s="136">
        <v>240</v>
      </c>
      <c r="FN334" s="128">
        <v>235</v>
      </c>
      <c r="FO334" s="134">
        <v>-5</v>
      </c>
      <c r="FP334" s="135">
        <v>260</v>
      </c>
      <c r="FQ334" s="136">
        <v>270</v>
      </c>
      <c r="FR334" s="128">
        <v>265</v>
      </c>
      <c r="FS334" s="134" t="s">
        <v>5</v>
      </c>
      <c r="FT334" s="135">
        <v>255</v>
      </c>
      <c r="FU334" s="136">
        <v>265</v>
      </c>
      <c r="FV334" s="95">
        <v>260</v>
      </c>
      <c r="FW334" s="134">
        <v>-10</v>
      </c>
      <c r="FX334" s="135">
        <v>300</v>
      </c>
      <c r="FY334" s="136">
        <v>310</v>
      </c>
      <c r="FZ334" s="128">
        <v>305</v>
      </c>
      <c r="GA334" s="134">
        <v>-5</v>
      </c>
      <c r="GB334" s="135">
        <v>300</v>
      </c>
      <c r="GC334" s="136">
        <v>310</v>
      </c>
      <c r="GD334" s="128">
        <v>305</v>
      </c>
      <c r="GE334" s="134">
        <v>-10</v>
      </c>
      <c r="GF334" s="135">
        <v>270</v>
      </c>
      <c r="GG334" s="136">
        <v>280</v>
      </c>
      <c r="GH334" s="128">
        <v>275</v>
      </c>
      <c r="GI334" s="134" t="s">
        <v>5</v>
      </c>
      <c r="GJ334" s="135">
        <v>285</v>
      </c>
      <c r="GK334" s="136">
        <v>295</v>
      </c>
      <c r="GL334" s="128">
        <v>290</v>
      </c>
      <c r="GM334" s="134">
        <v>-5</v>
      </c>
      <c r="GN334" s="135">
        <v>455</v>
      </c>
      <c r="GO334" s="136">
        <v>465</v>
      </c>
      <c r="GP334" s="128">
        <v>460</v>
      </c>
      <c r="GQ334" s="134">
        <v>-10</v>
      </c>
      <c r="GR334" s="93"/>
      <c r="GS334" s="93">
        <v>4</v>
      </c>
    </row>
    <row r="335" spans="1:201" ht="15.75" x14ac:dyDescent="0.25">
      <c r="A335">
        <v>4</v>
      </c>
      <c r="B335">
        <v>2016</v>
      </c>
      <c r="C335" s="87">
        <v>42475</v>
      </c>
      <c r="D335" s="149">
        <v>330</v>
      </c>
      <c r="E335" s="136">
        <v>340</v>
      </c>
      <c r="F335" s="128">
        <v>335</v>
      </c>
      <c r="G335" s="134" t="s">
        <v>5</v>
      </c>
      <c r="H335" s="135">
        <v>375</v>
      </c>
      <c r="I335" s="136">
        <v>385</v>
      </c>
      <c r="J335" s="128">
        <v>380</v>
      </c>
      <c r="K335" s="134" t="s">
        <v>5</v>
      </c>
      <c r="L335" s="135">
        <v>360</v>
      </c>
      <c r="M335" s="136">
        <v>370</v>
      </c>
      <c r="N335" s="128">
        <v>365</v>
      </c>
      <c r="O335" s="134" t="s">
        <v>5</v>
      </c>
      <c r="P335" s="135">
        <v>275</v>
      </c>
      <c r="Q335" s="136">
        <v>285</v>
      </c>
      <c r="R335" s="128">
        <v>280</v>
      </c>
      <c r="S335" s="134" t="s">
        <v>5</v>
      </c>
      <c r="T335" s="135">
        <v>260</v>
      </c>
      <c r="U335" s="136">
        <v>270</v>
      </c>
      <c r="V335" s="128">
        <v>265</v>
      </c>
      <c r="W335" s="134" t="s">
        <v>5</v>
      </c>
      <c r="X335" s="135">
        <v>225</v>
      </c>
      <c r="Y335" s="136">
        <v>235</v>
      </c>
      <c r="Z335" s="128">
        <v>230</v>
      </c>
      <c r="AA335" s="134" t="s">
        <v>5</v>
      </c>
      <c r="AB335" s="135">
        <v>290</v>
      </c>
      <c r="AC335" s="136">
        <v>300</v>
      </c>
      <c r="AD335" s="128">
        <v>295</v>
      </c>
      <c r="AE335" s="134" t="s">
        <v>5</v>
      </c>
      <c r="AF335" s="135">
        <v>210</v>
      </c>
      <c r="AG335" s="136">
        <v>220</v>
      </c>
      <c r="AH335" s="128">
        <v>215</v>
      </c>
      <c r="AI335" s="134" t="s">
        <v>5</v>
      </c>
      <c r="AJ335" s="135">
        <v>300</v>
      </c>
      <c r="AK335" s="136">
        <v>310</v>
      </c>
      <c r="AL335" s="128">
        <v>305</v>
      </c>
      <c r="AM335" s="134" t="s">
        <v>5</v>
      </c>
      <c r="AN335" s="135">
        <v>275</v>
      </c>
      <c r="AO335" s="136">
        <v>285</v>
      </c>
      <c r="AP335" s="128">
        <v>280</v>
      </c>
      <c r="AQ335" s="134">
        <v>5</v>
      </c>
      <c r="AR335" s="135">
        <v>325</v>
      </c>
      <c r="AS335" s="136">
        <v>335</v>
      </c>
      <c r="AT335" s="128">
        <v>330</v>
      </c>
      <c r="AU335" s="134" t="s">
        <v>5</v>
      </c>
      <c r="AV335" s="135">
        <v>250</v>
      </c>
      <c r="AW335" s="136">
        <v>260</v>
      </c>
      <c r="AX335" s="128">
        <v>255</v>
      </c>
      <c r="AY335" s="134">
        <v>-5</v>
      </c>
      <c r="AZ335" s="135">
        <v>265</v>
      </c>
      <c r="BA335" s="136">
        <v>275</v>
      </c>
      <c r="BB335" s="128">
        <v>270</v>
      </c>
      <c r="BC335" s="134">
        <v>5</v>
      </c>
      <c r="BD335" s="135">
        <v>220</v>
      </c>
      <c r="BE335" s="136">
        <v>230</v>
      </c>
      <c r="BF335" s="128">
        <v>225</v>
      </c>
      <c r="BG335" s="134">
        <v>-5</v>
      </c>
      <c r="BH335" s="135">
        <v>295</v>
      </c>
      <c r="BI335" s="136">
        <v>305</v>
      </c>
      <c r="BJ335" s="128">
        <v>300</v>
      </c>
      <c r="BK335" s="134">
        <v>5</v>
      </c>
      <c r="BL335" s="135">
        <v>245</v>
      </c>
      <c r="BM335" s="136">
        <v>255</v>
      </c>
      <c r="BN335" s="128">
        <v>250</v>
      </c>
      <c r="BO335" s="134" t="s">
        <v>5</v>
      </c>
      <c r="BP335" s="135">
        <v>305</v>
      </c>
      <c r="BQ335" s="136">
        <v>315</v>
      </c>
      <c r="BR335" s="128">
        <v>310</v>
      </c>
      <c r="BS335" s="134">
        <v>5</v>
      </c>
      <c r="BT335" s="135">
        <v>260</v>
      </c>
      <c r="BU335" s="136">
        <v>270</v>
      </c>
      <c r="BV335" s="128">
        <v>265</v>
      </c>
      <c r="BW335" s="134">
        <v>-5</v>
      </c>
      <c r="BX335" s="135">
        <v>280</v>
      </c>
      <c r="BY335" s="136">
        <v>290</v>
      </c>
      <c r="BZ335" s="128">
        <v>285</v>
      </c>
      <c r="CA335" s="134" t="s">
        <v>5</v>
      </c>
      <c r="CB335" s="135">
        <v>420</v>
      </c>
      <c r="CC335" s="136">
        <v>430</v>
      </c>
      <c r="CD335" s="128">
        <v>425</v>
      </c>
      <c r="CE335" s="134" t="s">
        <v>5</v>
      </c>
      <c r="CF335" s="135">
        <v>250</v>
      </c>
      <c r="CG335" s="136">
        <v>260</v>
      </c>
      <c r="CH335" s="128">
        <v>255</v>
      </c>
      <c r="CI335" s="134" t="s">
        <v>5</v>
      </c>
      <c r="CJ335" s="135">
        <v>220</v>
      </c>
      <c r="CK335" s="136">
        <v>230</v>
      </c>
      <c r="CL335" s="128">
        <v>225</v>
      </c>
      <c r="CM335" s="134">
        <v>5</v>
      </c>
      <c r="CN335" s="135">
        <v>235</v>
      </c>
      <c r="CO335" s="136">
        <v>245</v>
      </c>
      <c r="CP335" s="128">
        <v>240</v>
      </c>
      <c r="CQ335" s="134" t="s">
        <v>5</v>
      </c>
      <c r="CR335" s="135">
        <v>390</v>
      </c>
      <c r="CS335" s="136">
        <v>400</v>
      </c>
      <c r="CT335" s="128">
        <v>395</v>
      </c>
      <c r="CU335" s="134" t="s">
        <v>5</v>
      </c>
      <c r="CV335" s="135">
        <v>295</v>
      </c>
      <c r="CW335" s="136">
        <v>305</v>
      </c>
      <c r="CX335" s="128">
        <v>300</v>
      </c>
      <c r="CY335" s="134" t="s">
        <v>5</v>
      </c>
      <c r="CZ335" s="135">
        <v>260</v>
      </c>
      <c r="DA335" s="136">
        <v>270</v>
      </c>
      <c r="DB335" s="128">
        <v>265</v>
      </c>
      <c r="DC335" s="134">
        <v>5</v>
      </c>
      <c r="DD335" s="135">
        <v>275</v>
      </c>
      <c r="DE335" s="136">
        <v>285</v>
      </c>
      <c r="DF335" s="128">
        <v>280</v>
      </c>
      <c r="DG335" s="134" t="s">
        <v>5</v>
      </c>
      <c r="DH335" s="135">
        <v>405</v>
      </c>
      <c r="DI335" s="136">
        <v>415</v>
      </c>
      <c r="DJ335" s="128">
        <v>410</v>
      </c>
      <c r="DK335" s="134">
        <v>-10</v>
      </c>
      <c r="DL335" s="135">
        <v>280</v>
      </c>
      <c r="DM335" s="136">
        <v>290</v>
      </c>
      <c r="DN335" s="128">
        <v>285</v>
      </c>
      <c r="DO335" s="134" t="s">
        <v>5</v>
      </c>
      <c r="DP335" s="135">
        <v>245</v>
      </c>
      <c r="DQ335" s="136">
        <v>255</v>
      </c>
      <c r="DR335" s="128">
        <v>250</v>
      </c>
      <c r="DS335" s="134" t="s">
        <v>5</v>
      </c>
      <c r="DT335" s="135">
        <v>265</v>
      </c>
      <c r="DU335" s="136">
        <v>275</v>
      </c>
      <c r="DV335" s="128">
        <v>270</v>
      </c>
      <c r="DW335" s="134">
        <v>5</v>
      </c>
      <c r="DX335" s="135">
        <v>415</v>
      </c>
      <c r="DY335" s="136">
        <v>425</v>
      </c>
      <c r="DZ335" s="128">
        <v>420</v>
      </c>
      <c r="EA335" s="134">
        <v>-10</v>
      </c>
      <c r="EB335" s="135">
        <v>270</v>
      </c>
      <c r="EC335" s="136">
        <v>280</v>
      </c>
      <c r="ED335" s="128">
        <v>275</v>
      </c>
      <c r="EE335" s="134" t="s">
        <v>5</v>
      </c>
      <c r="EF335" s="135">
        <v>235</v>
      </c>
      <c r="EG335" s="136">
        <v>245</v>
      </c>
      <c r="EH335" s="128">
        <v>240</v>
      </c>
      <c r="EI335" s="134" t="s">
        <v>5</v>
      </c>
      <c r="EJ335" s="135">
        <v>255</v>
      </c>
      <c r="EK335" s="136">
        <v>265</v>
      </c>
      <c r="EL335" s="128">
        <v>260</v>
      </c>
      <c r="EM335" s="134">
        <v>5</v>
      </c>
      <c r="EN335" s="135">
        <v>370</v>
      </c>
      <c r="EO335" s="136">
        <v>380</v>
      </c>
      <c r="EP335" s="128">
        <v>375</v>
      </c>
      <c r="EQ335" s="134" t="s">
        <v>5</v>
      </c>
      <c r="ER335" s="135">
        <v>260</v>
      </c>
      <c r="ES335" s="136">
        <v>270</v>
      </c>
      <c r="ET335" s="128">
        <v>265</v>
      </c>
      <c r="EU335" s="134" t="s">
        <v>5</v>
      </c>
      <c r="EV335" s="135">
        <v>190</v>
      </c>
      <c r="EW335" s="136">
        <v>200</v>
      </c>
      <c r="EX335" s="128">
        <v>195</v>
      </c>
      <c r="EY335" s="134">
        <v>-15</v>
      </c>
      <c r="EZ335" s="135">
        <v>225</v>
      </c>
      <c r="FA335" s="136">
        <v>235</v>
      </c>
      <c r="FB335" s="128">
        <v>230</v>
      </c>
      <c r="FC335" s="134">
        <v>-10</v>
      </c>
      <c r="FD335" s="135">
        <v>455</v>
      </c>
      <c r="FE335" s="136">
        <v>465</v>
      </c>
      <c r="FF335" s="128">
        <v>460</v>
      </c>
      <c r="FG335" s="134" t="s">
        <v>5</v>
      </c>
      <c r="FH335" s="135">
        <v>290</v>
      </c>
      <c r="FI335" s="136">
        <v>300</v>
      </c>
      <c r="FJ335" s="128">
        <v>295</v>
      </c>
      <c r="FK335" s="134" t="s">
        <v>5</v>
      </c>
      <c r="FL335" s="135">
        <v>230</v>
      </c>
      <c r="FM335" s="136">
        <v>240</v>
      </c>
      <c r="FN335" s="128">
        <v>235</v>
      </c>
      <c r="FO335" s="134" t="s">
        <v>5</v>
      </c>
      <c r="FP335" s="135">
        <v>260</v>
      </c>
      <c r="FQ335" s="136">
        <v>270</v>
      </c>
      <c r="FR335" s="128">
        <v>265</v>
      </c>
      <c r="FS335" s="134" t="s">
        <v>5</v>
      </c>
      <c r="FT335" s="135">
        <v>285</v>
      </c>
      <c r="FU335" s="136">
        <v>295</v>
      </c>
      <c r="FV335" s="95">
        <v>290</v>
      </c>
      <c r="FW335" s="134">
        <v>30</v>
      </c>
      <c r="FX335" s="135">
        <v>300</v>
      </c>
      <c r="FY335" s="136">
        <v>310</v>
      </c>
      <c r="FZ335" s="128">
        <v>305</v>
      </c>
      <c r="GA335" s="134" t="s">
        <v>5</v>
      </c>
      <c r="GB335" s="135">
        <v>300</v>
      </c>
      <c r="GC335" s="136">
        <v>310</v>
      </c>
      <c r="GD335" s="128">
        <v>305</v>
      </c>
      <c r="GE335" s="134" t="s">
        <v>5</v>
      </c>
      <c r="GF335" s="135">
        <v>270</v>
      </c>
      <c r="GG335" s="136">
        <v>280</v>
      </c>
      <c r="GH335" s="128">
        <v>275</v>
      </c>
      <c r="GI335" s="134" t="s">
        <v>5</v>
      </c>
      <c r="GJ335" s="135">
        <v>285</v>
      </c>
      <c r="GK335" s="136">
        <v>295</v>
      </c>
      <c r="GL335" s="128">
        <v>290</v>
      </c>
      <c r="GM335" s="134" t="s">
        <v>5</v>
      </c>
      <c r="GN335" s="135">
        <v>445</v>
      </c>
      <c r="GO335" s="136">
        <v>455</v>
      </c>
      <c r="GP335" s="128">
        <v>450</v>
      </c>
      <c r="GQ335" s="134">
        <v>-10</v>
      </c>
      <c r="GR335" s="93"/>
      <c r="GS335" s="93">
        <v>4</v>
      </c>
    </row>
    <row r="336" spans="1:201" ht="15.75" x14ac:dyDescent="0.25">
      <c r="A336">
        <v>4</v>
      </c>
      <c r="B336">
        <v>2016</v>
      </c>
      <c r="C336" s="87">
        <v>42482</v>
      </c>
      <c r="D336" s="149">
        <v>340</v>
      </c>
      <c r="E336" s="136">
        <v>350</v>
      </c>
      <c r="F336" s="128">
        <v>345</v>
      </c>
      <c r="G336" s="134">
        <v>10</v>
      </c>
      <c r="H336" s="135">
        <v>380</v>
      </c>
      <c r="I336" s="136">
        <v>390</v>
      </c>
      <c r="J336" s="128">
        <v>385</v>
      </c>
      <c r="K336" s="134">
        <v>5</v>
      </c>
      <c r="L336" s="135">
        <v>360</v>
      </c>
      <c r="M336" s="136">
        <v>370</v>
      </c>
      <c r="N336" s="128">
        <v>365</v>
      </c>
      <c r="O336" s="134" t="s">
        <v>5</v>
      </c>
      <c r="P336" s="135">
        <v>275</v>
      </c>
      <c r="Q336" s="136">
        <v>285</v>
      </c>
      <c r="R336" s="128">
        <v>280</v>
      </c>
      <c r="S336" s="134" t="s">
        <v>5</v>
      </c>
      <c r="T336" s="135">
        <v>270</v>
      </c>
      <c r="U336" s="136">
        <v>280</v>
      </c>
      <c r="V336" s="128">
        <v>275</v>
      </c>
      <c r="W336" s="134">
        <v>10</v>
      </c>
      <c r="X336" s="135">
        <v>230</v>
      </c>
      <c r="Y336" s="136">
        <v>240</v>
      </c>
      <c r="Z336" s="128">
        <v>235</v>
      </c>
      <c r="AA336" s="134">
        <v>5</v>
      </c>
      <c r="AB336" s="135">
        <v>290</v>
      </c>
      <c r="AC336" s="136">
        <v>300</v>
      </c>
      <c r="AD336" s="128">
        <v>295</v>
      </c>
      <c r="AE336" s="134" t="s">
        <v>5</v>
      </c>
      <c r="AF336" s="135">
        <v>210</v>
      </c>
      <c r="AG336" s="136">
        <v>220</v>
      </c>
      <c r="AH336" s="128">
        <v>215</v>
      </c>
      <c r="AI336" s="134" t="s">
        <v>5</v>
      </c>
      <c r="AJ336" s="135">
        <v>300</v>
      </c>
      <c r="AK336" s="136">
        <v>310</v>
      </c>
      <c r="AL336" s="128">
        <v>305</v>
      </c>
      <c r="AM336" s="134" t="s">
        <v>5</v>
      </c>
      <c r="AN336" s="135">
        <v>280</v>
      </c>
      <c r="AO336" s="136">
        <v>290</v>
      </c>
      <c r="AP336" s="128">
        <v>285</v>
      </c>
      <c r="AQ336" s="134">
        <v>5</v>
      </c>
      <c r="AR336" s="135">
        <v>325</v>
      </c>
      <c r="AS336" s="136">
        <v>335</v>
      </c>
      <c r="AT336" s="128">
        <v>330</v>
      </c>
      <c r="AU336" s="134" t="s">
        <v>5</v>
      </c>
      <c r="AV336" s="135">
        <v>250</v>
      </c>
      <c r="AW336" s="136">
        <v>260</v>
      </c>
      <c r="AX336" s="128">
        <v>255</v>
      </c>
      <c r="AY336" s="134" t="s">
        <v>5</v>
      </c>
      <c r="AZ336" s="135">
        <v>265</v>
      </c>
      <c r="BA336" s="136">
        <v>275</v>
      </c>
      <c r="BB336" s="128">
        <v>270</v>
      </c>
      <c r="BC336" s="134" t="s">
        <v>5</v>
      </c>
      <c r="BD336" s="135">
        <v>225</v>
      </c>
      <c r="BE336" s="136">
        <v>235</v>
      </c>
      <c r="BF336" s="128">
        <v>230</v>
      </c>
      <c r="BG336" s="134">
        <v>5</v>
      </c>
      <c r="BH336" s="135">
        <v>295</v>
      </c>
      <c r="BI336" s="136">
        <v>305</v>
      </c>
      <c r="BJ336" s="128">
        <v>300</v>
      </c>
      <c r="BK336" s="134" t="s">
        <v>5</v>
      </c>
      <c r="BL336" s="135">
        <v>245</v>
      </c>
      <c r="BM336" s="136">
        <v>255</v>
      </c>
      <c r="BN336" s="128">
        <v>250</v>
      </c>
      <c r="BO336" s="134" t="s">
        <v>5</v>
      </c>
      <c r="BP336" s="135">
        <v>305</v>
      </c>
      <c r="BQ336" s="136">
        <v>315</v>
      </c>
      <c r="BR336" s="128">
        <v>310</v>
      </c>
      <c r="BS336" s="134" t="s">
        <v>5</v>
      </c>
      <c r="BT336" s="135">
        <v>265</v>
      </c>
      <c r="BU336" s="136">
        <v>275</v>
      </c>
      <c r="BV336" s="128">
        <v>270</v>
      </c>
      <c r="BW336" s="134">
        <v>5</v>
      </c>
      <c r="BX336" s="135">
        <v>285</v>
      </c>
      <c r="BY336" s="136">
        <v>295</v>
      </c>
      <c r="BZ336" s="128">
        <v>290</v>
      </c>
      <c r="CA336" s="134">
        <v>5</v>
      </c>
      <c r="CB336" s="135">
        <v>435</v>
      </c>
      <c r="CC336" s="136">
        <v>445</v>
      </c>
      <c r="CD336" s="128">
        <v>440</v>
      </c>
      <c r="CE336" s="134">
        <v>15</v>
      </c>
      <c r="CF336" s="135">
        <v>260</v>
      </c>
      <c r="CG336" s="136">
        <v>270</v>
      </c>
      <c r="CH336" s="128">
        <v>265</v>
      </c>
      <c r="CI336" s="134">
        <v>10</v>
      </c>
      <c r="CJ336" s="135">
        <v>220</v>
      </c>
      <c r="CK336" s="136">
        <v>230</v>
      </c>
      <c r="CL336" s="128">
        <v>225</v>
      </c>
      <c r="CM336" s="134" t="s">
        <v>5</v>
      </c>
      <c r="CN336" s="135">
        <v>240</v>
      </c>
      <c r="CO336" s="136">
        <v>250</v>
      </c>
      <c r="CP336" s="128">
        <v>245</v>
      </c>
      <c r="CQ336" s="134">
        <v>5</v>
      </c>
      <c r="CR336" s="135">
        <v>405</v>
      </c>
      <c r="CS336" s="136">
        <v>415</v>
      </c>
      <c r="CT336" s="128">
        <v>410</v>
      </c>
      <c r="CU336" s="134">
        <v>15</v>
      </c>
      <c r="CV336" s="135">
        <v>305</v>
      </c>
      <c r="CW336" s="136">
        <v>315</v>
      </c>
      <c r="CX336" s="128">
        <v>310</v>
      </c>
      <c r="CY336" s="134">
        <v>10</v>
      </c>
      <c r="CZ336" s="135">
        <v>265</v>
      </c>
      <c r="DA336" s="136">
        <v>275</v>
      </c>
      <c r="DB336" s="128">
        <v>270</v>
      </c>
      <c r="DC336" s="134">
        <v>5</v>
      </c>
      <c r="DD336" s="135">
        <v>285</v>
      </c>
      <c r="DE336" s="136">
        <v>295</v>
      </c>
      <c r="DF336" s="128">
        <v>290</v>
      </c>
      <c r="DG336" s="134">
        <v>10</v>
      </c>
      <c r="DH336" s="135">
        <v>415</v>
      </c>
      <c r="DI336" s="136">
        <v>425</v>
      </c>
      <c r="DJ336" s="128">
        <v>420</v>
      </c>
      <c r="DK336" s="134">
        <v>10</v>
      </c>
      <c r="DL336" s="135">
        <v>290</v>
      </c>
      <c r="DM336" s="136">
        <v>300</v>
      </c>
      <c r="DN336" s="128">
        <v>295</v>
      </c>
      <c r="DO336" s="134">
        <v>10</v>
      </c>
      <c r="DP336" s="135">
        <v>250</v>
      </c>
      <c r="DQ336" s="136">
        <v>260</v>
      </c>
      <c r="DR336" s="128">
        <v>255</v>
      </c>
      <c r="DS336" s="134">
        <v>5</v>
      </c>
      <c r="DT336" s="135">
        <v>270</v>
      </c>
      <c r="DU336" s="136">
        <v>280</v>
      </c>
      <c r="DV336" s="128">
        <v>275</v>
      </c>
      <c r="DW336" s="134">
        <v>5</v>
      </c>
      <c r="DX336" s="135">
        <v>425</v>
      </c>
      <c r="DY336" s="136">
        <v>435</v>
      </c>
      <c r="DZ336" s="128">
        <v>430</v>
      </c>
      <c r="EA336" s="134">
        <v>10</v>
      </c>
      <c r="EB336" s="135">
        <v>280</v>
      </c>
      <c r="EC336" s="136">
        <v>290</v>
      </c>
      <c r="ED336" s="128">
        <v>285</v>
      </c>
      <c r="EE336" s="134">
        <v>10</v>
      </c>
      <c r="EF336" s="135">
        <v>240</v>
      </c>
      <c r="EG336" s="136">
        <v>250</v>
      </c>
      <c r="EH336" s="128">
        <v>245</v>
      </c>
      <c r="EI336" s="134">
        <v>5</v>
      </c>
      <c r="EJ336" s="135">
        <v>260</v>
      </c>
      <c r="EK336" s="136">
        <v>270</v>
      </c>
      <c r="EL336" s="128">
        <v>265</v>
      </c>
      <c r="EM336" s="134">
        <v>5</v>
      </c>
      <c r="EN336" s="135">
        <v>390</v>
      </c>
      <c r="EO336" s="136">
        <v>400</v>
      </c>
      <c r="EP336" s="128">
        <v>395</v>
      </c>
      <c r="EQ336" s="134">
        <v>20</v>
      </c>
      <c r="ER336" s="135">
        <v>265</v>
      </c>
      <c r="ES336" s="136">
        <v>275</v>
      </c>
      <c r="ET336" s="128">
        <v>270</v>
      </c>
      <c r="EU336" s="134">
        <v>5</v>
      </c>
      <c r="EV336" s="135">
        <v>210</v>
      </c>
      <c r="EW336" s="136">
        <v>220</v>
      </c>
      <c r="EX336" s="128">
        <v>215</v>
      </c>
      <c r="EY336" s="134">
        <v>20</v>
      </c>
      <c r="EZ336" s="135">
        <v>240</v>
      </c>
      <c r="FA336" s="136">
        <v>250</v>
      </c>
      <c r="FB336" s="128">
        <v>245</v>
      </c>
      <c r="FC336" s="134">
        <v>15</v>
      </c>
      <c r="FD336" s="135">
        <v>465</v>
      </c>
      <c r="FE336" s="136">
        <v>475</v>
      </c>
      <c r="FF336" s="128">
        <v>470</v>
      </c>
      <c r="FG336" s="134">
        <v>10</v>
      </c>
      <c r="FH336" s="135">
        <v>295</v>
      </c>
      <c r="FI336" s="136">
        <v>305</v>
      </c>
      <c r="FJ336" s="128">
        <v>300</v>
      </c>
      <c r="FK336" s="134">
        <v>5</v>
      </c>
      <c r="FL336" s="135">
        <v>230</v>
      </c>
      <c r="FM336" s="136">
        <v>240</v>
      </c>
      <c r="FN336" s="128">
        <v>235</v>
      </c>
      <c r="FO336" s="134" t="s">
        <v>5</v>
      </c>
      <c r="FP336" s="135">
        <v>265</v>
      </c>
      <c r="FQ336" s="136">
        <v>275</v>
      </c>
      <c r="FR336" s="128">
        <v>270</v>
      </c>
      <c r="FS336" s="134">
        <v>5</v>
      </c>
      <c r="FT336" s="135">
        <v>245</v>
      </c>
      <c r="FU336" s="136">
        <v>255</v>
      </c>
      <c r="FV336" s="95">
        <v>250</v>
      </c>
      <c r="FW336" s="134">
        <v>-40</v>
      </c>
      <c r="FX336" s="135">
        <v>300</v>
      </c>
      <c r="FY336" s="136">
        <v>310</v>
      </c>
      <c r="FZ336" s="128">
        <v>305</v>
      </c>
      <c r="GA336" s="134" t="s">
        <v>5</v>
      </c>
      <c r="GB336" s="135">
        <v>310</v>
      </c>
      <c r="GC336" s="136">
        <v>320</v>
      </c>
      <c r="GD336" s="128">
        <v>315</v>
      </c>
      <c r="GE336" s="134">
        <v>10</v>
      </c>
      <c r="GF336" s="135">
        <v>275</v>
      </c>
      <c r="GG336" s="136">
        <v>285</v>
      </c>
      <c r="GH336" s="128">
        <v>280</v>
      </c>
      <c r="GI336" s="134">
        <v>5</v>
      </c>
      <c r="GJ336" s="135">
        <v>290</v>
      </c>
      <c r="GK336" s="136">
        <v>300</v>
      </c>
      <c r="GL336" s="128">
        <v>295</v>
      </c>
      <c r="GM336" s="134">
        <v>5</v>
      </c>
      <c r="GN336" s="135">
        <v>455</v>
      </c>
      <c r="GO336" s="136">
        <v>465</v>
      </c>
      <c r="GP336" s="128">
        <v>460</v>
      </c>
      <c r="GQ336" s="134">
        <v>10</v>
      </c>
      <c r="GR336" s="93"/>
      <c r="GS336" s="93">
        <v>4</v>
      </c>
    </row>
    <row r="337" spans="1:201" ht="15.75" x14ac:dyDescent="0.25">
      <c r="A337">
        <v>4</v>
      </c>
      <c r="B337">
        <v>2016</v>
      </c>
      <c r="C337" s="87">
        <v>42489</v>
      </c>
      <c r="D337" s="149">
        <v>335</v>
      </c>
      <c r="E337" s="136">
        <v>345</v>
      </c>
      <c r="F337" s="128">
        <v>340</v>
      </c>
      <c r="G337" s="134">
        <v>-5</v>
      </c>
      <c r="H337" s="135">
        <v>385</v>
      </c>
      <c r="I337" s="136">
        <v>395</v>
      </c>
      <c r="J337" s="128">
        <v>390</v>
      </c>
      <c r="K337" s="134">
        <v>5</v>
      </c>
      <c r="L337" s="135">
        <v>355</v>
      </c>
      <c r="M337" s="136">
        <v>365</v>
      </c>
      <c r="N337" s="128">
        <v>360</v>
      </c>
      <c r="O337" s="134">
        <v>-5</v>
      </c>
      <c r="P337" s="135">
        <v>270</v>
      </c>
      <c r="Q337" s="136">
        <v>280</v>
      </c>
      <c r="R337" s="128">
        <v>275</v>
      </c>
      <c r="S337" s="134">
        <v>-5</v>
      </c>
      <c r="T337" s="135">
        <v>270</v>
      </c>
      <c r="U337" s="136">
        <v>280</v>
      </c>
      <c r="V337" s="128">
        <v>275</v>
      </c>
      <c r="W337" s="134" t="s">
        <v>5</v>
      </c>
      <c r="X337" s="135">
        <v>235</v>
      </c>
      <c r="Y337" s="136">
        <v>245</v>
      </c>
      <c r="Z337" s="128">
        <v>240</v>
      </c>
      <c r="AA337" s="134">
        <v>5</v>
      </c>
      <c r="AB337" s="135">
        <v>290</v>
      </c>
      <c r="AC337" s="136">
        <v>300</v>
      </c>
      <c r="AD337" s="128">
        <v>295</v>
      </c>
      <c r="AE337" s="134" t="s">
        <v>5</v>
      </c>
      <c r="AF337" s="135">
        <v>210</v>
      </c>
      <c r="AG337" s="136">
        <v>220</v>
      </c>
      <c r="AH337" s="128">
        <v>215</v>
      </c>
      <c r="AI337" s="134" t="s">
        <v>5</v>
      </c>
      <c r="AJ337" s="135">
        <v>300</v>
      </c>
      <c r="AK337" s="136">
        <v>310</v>
      </c>
      <c r="AL337" s="128">
        <v>305</v>
      </c>
      <c r="AM337" s="134" t="s">
        <v>5</v>
      </c>
      <c r="AN337" s="135">
        <v>280</v>
      </c>
      <c r="AO337" s="136">
        <v>290</v>
      </c>
      <c r="AP337" s="128">
        <v>285</v>
      </c>
      <c r="AQ337" s="134" t="s">
        <v>5</v>
      </c>
      <c r="AR337" s="135">
        <v>320</v>
      </c>
      <c r="AS337" s="136">
        <v>330</v>
      </c>
      <c r="AT337" s="128">
        <v>325</v>
      </c>
      <c r="AU337" s="134">
        <v>-5</v>
      </c>
      <c r="AV337" s="135">
        <v>250</v>
      </c>
      <c r="AW337" s="136">
        <v>260</v>
      </c>
      <c r="AX337" s="128">
        <v>255</v>
      </c>
      <c r="AY337" s="134" t="s">
        <v>5</v>
      </c>
      <c r="AZ337" s="135">
        <v>260</v>
      </c>
      <c r="BA337" s="136">
        <v>270</v>
      </c>
      <c r="BB337" s="128">
        <v>265</v>
      </c>
      <c r="BC337" s="134">
        <v>-5</v>
      </c>
      <c r="BD337" s="135">
        <v>225</v>
      </c>
      <c r="BE337" s="136">
        <v>235</v>
      </c>
      <c r="BF337" s="128">
        <v>230</v>
      </c>
      <c r="BG337" s="134" t="s">
        <v>5</v>
      </c>
      <c r="BH337" s="135">
        <v>290</v>
      </c>
      <c r="BI337" s="136">
        <v>300</v>
      </c>
      <c r="BJ337" s="128">
        <v>295</v>
      </c>
      <c r="BK337" s="134">
        <v>-5</v>
      </c>
      <c r="BL337" s="135">
        <v>245</v>
      </c>
      <c r="BM337" s="136">
        <v>255</v>
      </c>
      <c r="BN337" s="128">
        <v>250</v>
      </c>
      <c r="BO337" s="134" t="s">
        <v>5</v>
      </c>
      <c r="BP337" s="135">
        <v>300</v>
      </c>
      <c r="BQ337" s="136">
        <v>310</v>
      </c>
      <c r="BR337" s="128">
        <v>305</v>
      </c>
      <c r="BS337" s="134">
        <v>-5</v>
      </c>
      <c r="BT337" s="135">
        <v>265</v>
      </c>
      <c r="BU337" s="136">
        <v>275</v>
      </c>
      <c r="BV337" s="128">
        <v>270</v>
      </c>
      <c r="BW337" s="134" t="s">
        <v>5</v>
      </c>
      <c r="BX337" s="135">
        <v>280</v>
      </c>
      <c r="BY337" s="136">
        <v>290</v>
      </c>
      <c r="BZ337" s="128">
        <v>285</v>
      </c>
      <c r="CA337" s="134">
        <v>-5</v>
      </c>
      <c r="CB337" s="135">
        <v>435</v>
      </c>
      <c r="CC337" s="136">
        <v>445</v>
      </c>
      <c r="CD337" s="128">
        <v>440</v>
      </c>
      <c r="CE337" s="134" t="s">
        <v>5</v>
      </c>
      <c r="CF337" s="135">
        <v>265</v>
      </c>
      <c r="CG337" s="136">
        <v>275</v>
      </c>
      <c r="CH337" s="128">
        <v>270</v>
      </c>
      <c r="CI337" s="134">
        <v>5</v>
      </c>
      <c r="CJ337" s="135">
        <v>225</v>
      </c>
      <c r="CK337" s="136">
        <v>235</v>
      </c>
      <c r="CL337" s="128">
        <v>230</v>
      </c>
      <c r="CM337" s="134">
        <v>5</v>
      </c>
      <c r="CN337" s="135">
        <v>245</v>
      </c>
      <c r="CO337" s="136">
        <v>255</v>
      </c>
      <c r="CP337" s="128">
        <v>250</v>
      </c>
      <c r="CQ337" s="134">
        <v>5</v>
      </c>
      <c r="CR337" s="135">
        <v>405</v>
      </c>
      <c r="CS337" s="136">
        <v>415</v>
      </c>
      <c r="CT337" s="128">
        <v>410</v>
      </c>
      <c r="CU337" s="134" t="s">
        <v>5</v>
      </c>
      <c r="CV337" s="135">
        <v>305</v>
      </c>
      <c r="CW337" s="136">
        <v>315</v>
      </c>
      <c r="CX337" s="128">
        <v>310</v>
      </c>
      <c r="CY337" s="134" t="s">
        <v>5</v>
      </c>
      <c r="CZ337" s="135">
        <v>265</v>
      </c>
      <c r="DA337" s="136">
        <v>275</v>
      </c>
      <c r="DB337" s="128">
        <v>270</v>
      </c>
      <c r="DC337" s="134" t="s">
        <v>5</v>
      </c>
      <c r="DD337" s="135">
        <v>285</v>
      </c>
      <c r="DE337" s="136">
        <v>295</v>
      </c>
      <c r="DF337" s="128">
        <v>290</v>
      </c>
      <c r="DG337" s="134" t="s">
        <v>5</v>
      </c>
      <c r="DH337" s="135">
        <v>415</v>
      </c>
      <c r="DI337" s="136">
        <v>425</v>
      </c>
      <c r="DJ337" s="128">
        <v>420</v>
      </c>
      <c r="DK337" s="134" t="s">
        <v>5</v>
      </c>
      <c r="DL337" s="135">
        <v>290</v>
      </c>
      <c r="DM337" s="136">
        <v>300</v>
      </c>
      <c r="DN337" s="128">
        <v>295</v>
      </c>
      <c r="DO337" s="134" t="s">
        <v>5</v>
      </c>
      <c r="DP337" s="135">
        <v>250</v>
      </c>
      <c r="DQ337" s="136">
        <v>260</v>
      </c>
      <c r="DR337" s="128">
        <v>255</v>
      </c>
      <c r="DS337" s="134" t="s">
        <v>5</v>
      </c>
      <c r="DT337" s="135">
        <v>270</v>
      </c>
      <c r="DU337" s="136">
        <v>280</v>
      </c>
      <c r="DV337" s="128">
        <v>275</v>
      </c>
      <c r="DW337" s="134" t="s">
        <v>5</v>
      </c>
      <c r="DX337" s="135">
        <v>425</v>
      </c>
      <c r="DY337" s="136">
        <v>435</v>
      </c>
      <c r="DZ337" s="128">
        <v>430</v>
      </c>
      <c r="EA337" s="134" t="s">
        <v>5</v>
      </c>
      <c r="EB337" s="135">
        <v>280</v>
      </c>
      <c r="EC337" s="136">
        <v>290</v>
      </c>
      <c r="ED337" s="128">
        <v>285</v>
      </c>
      <c r="EE337" s="134" t="s">
        <v>5</v>
      </c>
      <c r="EF337" s="135">
        <v>240</v>
      </c>
      <c r="EG337" s="136">
        <v>250</v>
      </c>
      <c r="EH337" s="128">
        <v>245</v>
      </c>
      <c r="EI337" s="134" t="s">
        <v>5</v>
      </c>
      <c r="EJ337" s="135">
        <v>260</v>
      </c>
      <c r="EK337" s="136">
        <v>270</v>
      </c>
      <c r="EL337" s="128">
        <v>265</v>
      </c>
      <c r="EM337" s="134" t="s">
        <v>5</v>
      </c>
      <c r="EN337" s="135">
        <v>390</v>
      </c>
      <c r="EO337" s="136">
        <v>400</v>
      </c>
      <c r="EP337" s="128">
        <v>395</v>
      </c>
      <c r="EQ337" s="134" t="s">
        <v>5</v>
      </c>
      <c r="ER337" s="135">
        <v>255</v>
      </c>
      <c r="ES337" s="136">
        <v>265</v>
      </c>
      <c r="ET337" s="128">
        <v>260</v>
      </c>
      <c r="EU337" s="134">
        <v>-10</v>
      </c>
      <c r="EV337" s="135">
        <v>210</v>
      </c>
      <c r="EW337" s="136">
        <v>220</v>
      </c>
      <c r="EX337" s="128">
        <v>215</v>
      </c>
      <c r="EY337" s="134" t="s">
        <v>5</v>
      </c>
      <c r="EZ337" s="135">
        <v>235</v>
      </c>
      <c r="FA337" s="136">
        <v>245</v>
      </c>
      <c r="FB337" s="128">
        <v>240</v>
      </c>
      <c r="FC337" s="134">
        <v>-5</v>
      </c>
      <c r="FD337" s="135">
        <v>465</v>
      </c>
      <c r="FE337" s="136">
        <v>475</v>
      </c>
      <c r="FF337" s="128">
        <v>470</v>
      </c>
      <c r="FG337" s="134" t="s">
        <v>5</v>
      </c>
      <c r="FH337" s="135">
        <v>295</v>
      </c>
      <c r="FI337" s="136">
        <v>305</v>
      </c>
      <c r="FJ337" s="128">
        <v>300</v>
      </c>
      <c r="FK337" s="134" t="s">
        <v>5</v>
      </c>
      <c r="FL337" s="135">
        <v>225</v>
      </c>
      <c r="FM337" s="136">
        <v>235</v>
      </c>
      <c r="FN337" s="128">
        <v>230</v>
      </c>
      <c r="FO337" s="134">
        <v>-5</v>
      </c>
      <c r="FP337" s="135">
        <v>260</v>
      </c>
      <c r="FQ337" s="136">
        <v>270</v>
      </c>
      <c r="FR337" s="128">
        <v>265</v>
      </c>
      <c r="FS337" s="134">
        <v>-5</v>
      </c>
      <c r="FT337" s="135">
        <v>250</v>
      </c>
      <c r="FU337" s="136">
        <v>260</v>
      </c>
      <c r="FV337" s="95">
        <v>255</v>
      </c>
      <c r="FW337" s="134">
        <v>5</v>
      </c>
      <c r="FX337" s="135">
        <v>295</v>
      </c>
      <c r="FY337" s="136">
        <v>305</v>
      </c>
      <c r="FZ337" s="128">
        <v>300</v>
      </c>
      <c r="GA337" s="134">
        <v>-5</v>
      </c>
      <c r="GB337" s="135">
        <v>305</v>
      </c>
      <c r="GC337" s="136">
        <v>315</v>
      </c>
      <c r="GD337" s="128">
        <v>310</v>
      </c>
      <c r="GE337" s="134">
        <v>-5</v>
      </c>
      <c r="GF337" s="135">
        <v>275</v>
      </c>
      <c r="GG337" s="136">
        <v>285</v>
      </c>
      <c r="GH337" s="128">
        <v>280</v>
      </c>
      <c r="GI337" s="134" t="s">
        <v>5</v>
      </c>
      <c r="GJ337" s="135">
        <v>290</v>
      </c>
      <c r="GK337" s="136">
        <v>300</v>
      </c>
      <c r="GL337" s="128">
        <v>295</v>
      </c>
      <c r="GM337" s="134" t="s">
        <v>5</v>
      </c>
      <c r="GN337" s="135">
        <v>455</v>
      </c>
      <c r="GO337" s="136">
        <v>465</v>
      </c>
      <c r="GP337" s="128">
        <v>460</v>
      </c>
      <c r="GQ337" s="134" t="s">
        <v>5</v>
      </c>
      <c r="GR337" s="93"/>
      <c r="GS337" s="93">
        <v>4</v>
      </c>
    </row>
    <row r="338" spans="1:201" ht="15.75" x14ac:dyDescent="0.25">
      <c r="A338">
        <v>5</v>
      </c>
      <c r="B338">
        <v>2016</v>
      </c>
      <c r="C338" s="87">
        <v>42496</v>
      </c>
      <c r="D338" s="149">
        <v>335</v>
      </c>
      <c r="E338" s="136">
        <v>345</v>
      </c>
      <c r="F338" s="128">
        <v>340</v>
      </c>
      <c r="G338" s="134" t="s">
        <v>5</v>
      </c>
      <c r="H338" s="135">
        <v>390</v>
      </c>
      <c r="I338" s="136">
        <v>400</v>
      </c>
      <c r="J338" s="128">
        <v>395</v>
      </c>
      <c r="K338" s="134">
        <v>5</v>
      </c>
      <c r="L338" s="135">
        <v>355</v>
      </c>
      <c r="M338" s="136">
        <v>365</v>
      </c>
      <c r="N338" s="128">
        <v>360</v>
      </c>
      <c r="O338" s="134" t="s">
        <v>5</v>
      </c>
      <c r="P338" s="135">
        <v>285</v>
      </c>
      <c r="Q338" s="136">
        <v>295</v>
      </c>
      <c r="R338" s="128">
        <v>290</v>
      </c>
      <c r="S338" s="134">
        <v>15</v>
      </c>
      <c r="T338" s="135">
        <v>270</v>
      </c>
      <c r="U338" s="136">
        <v>280</v>
      </c>
      <c r="V338" s="128">
        <v>275</v>
      </c>
      <c r="W338" s="134" t="s">
        <v>5</v>
      </c>
      <c r="X338" s="135">
        <v>240</v>
      </c>
      <c r="Y338" s="136">
        <v>250</v>
      </c>
      <c r="Z338" s="128">
        <v>245</v>
      </c>
      <c r="AA338" s="134">
        <v>5</v>
      </c>
      <c r="AB338" s="135">
        <v>290</v>
      </c>
      <c r="AC338" s="136">
        <v>300</v>
      </c>
      <c r="AD338" s="128">
        <v>295</v>
      </c>
      <c r="AE338" s="134" t="s">
        <v>5</v>
      </c>
      <c r="AF338" s="135">
        <v>220</v>
      </c>
      <c r="AG338" s="136">
        <v>230</v>
      </c>
      <c r="AH338" s="128">
        <v>225</v>
      </c>
      <c r="AI338" s="134">
        <v>10</v>
      </c>
      <c r="AJ338" s="135">
        <v>295</v>
      </c>
      <c r="AK338" s="136">
        <v>305</v>
      </c>
      <c r="AL338" s="128">
        <v>300</v>
      </c>
      <c r="AM338" s="134">
        <v>-5</v>
      </c>
      <c r="AN338" s="135">
        <v>275</v>
      </c>
      <c r="AO338" s="136">
        <v>285</v>
      </c>
      <c r="AP338" s="128">
        <v>280</v>
      </c>
      <c r="AQ338" s="134">
        <v>-5</v>
      </c>
      <c r="AR338" s="135">
        <v>315</v>
      </c>
      <c r="AS338" s="136">
        <v>325</v>
      </c>
      <c r="AT338" s="128">
        <v>320</v>
      </c>
      <c r="AU338" s="134">
        <v>-5</v>
      </c>
      <c r="AV338" s="135">
        <v>245</v>
      </c>
      <c r="AW338" s="136">
        <v>255</v>
      </c>
      <c r="AX338" s="128">
        <v>250</v>
      </c>
      <c r="AY338" s="134">
        <v>-5</v>
      </c>
      <c r="AZ338" s="135">
        <v>255</v>
      </c>
      <c r="BA338" s="136">
        <v>265</v>
      </c>
      <c r="BB338" s="128">
        <v>260</v>
      </c>
      <c r="BC338" s="134">
        <v>-5</v>
      </c>
      <c r="BD338" s="135">
        <v>220</v>
      </c>
      <c r="BE338" s="136">
        <v>230</v>
      </c>
      <c r="BF338" s="128">
        <v>225</v>
      </c>
      <c r="BG338" s="134">
        <v>-5</v>
      </c>
      <c r="BH338" s="135">
        <v>285</v>
      </c>
      <c r="BI338" s="136">
        <v>295</v>
      </c>
      <c r="BJ338" s="128">
        <v>290</v>
      </c>
      <c r="BK338" s="134">
        <v>-5</v>
      </c>
      <c r="BL338" s="135">
        <v>225</v>
      </c>
      <c r="BM338" s="136">
        <v>235</v>
      </c>
      <c r="BN338" s="128">
        <v>230</v>
      </c>
      <c r="BO338" s="134">
        <v>-20</v>
      </c>
      <c r="BP338" s="135">
        <v>300</v>
      </c>
      <c r="BQ338" s="136">
        <v>310</v>
      </c>
      <c r="BR338" s="128">
        <v>305</v>
      </c>
      <c r="BS338" s="134" t="s">
        <v>5</v>
      </c>
      <c r="BT338" s="135">
        <v>265</v>
      </c>
      <c r="BU338" s="136">
        <v>275</v>
      </c>
      <c r="BV338" s="128">
        <v>270</v>
      </c>
      <c r="BW338" s="134" t="s">
        <v>5</v>
      </c>
      <c r="BX338" s="135">
        <v>280</v>
      </c>
      <c r="BY338" s="136">
        <v>290</v>
      </c>
      <c r="BZ338" s="128">
        <v>285</v>
      </c>
      <c r="CA338" s="134" t="s">
        <v>5</v>
      </c>
      <c r="CB338" s="135">
        <v>435</v>
      </c>
      <c r="CC338" s="136">
        <v>445</v>
      </c>
      <c r="CD338" s="128">
        <v>440</v>
      </c>
      <c r="CE338" s="134" t="s">
        <v>5</v>
      </c>
      <c r="CF338" s="135">
        <v>265</v>
      </c>
      <c r="CG338" s="136">
        <v>275</v>
      </c>
      <c r="CH338" s="128">
        <v>270</v>
      </c>
      <c r="CI338" s="134" t="s">
        <v>5</v>
      </c>
      <c r="CJ338" s="135">
        <v>230</v>
      </c>
      <c r="CK338" s="136">
        <v>240</v>
      </c>
      <c r="CL338" s="128">
        <v>235</v>
      </c>
      <c r="CM338" s="134">
        <v>5</v>
      </c>
      <c r="CN338" s="135">
        <v>250</v>
      </c>
      <c r="CO338" s="136">
        <v>260</v>
      </c>
      <c r="CP338" s="128">
        <v>255</v>
      </c>
      <c r="CQ338" s="134">
        <v>5</v>
      </c>
      <c r="CR338" s="135">
        <v>405</v>
      </c>
      <c r="CS338" s="136">
        <v>415</v>
      </c>
      <c r="CT338" s="128">
        <v>410</v>
      </c>
      <c r="CU338" s="134" t="s">
        <v>5</v>
      </c>
      <c r="CV338" s="135">
        <v>300</v>
      </c>
      <c r="CW338" s="136">
        <v>310</v>
      </c>
      <c r="CX338" s="128">
        <v>305</v>
      </c>
      <c r="CY338" s="134">
        <v>-5</v>
      </c>
      <c r="CZ338" s="135">
        <v>265</v>
      </c>
      <c r="DA338" s="136">
        <v>275</v>
      </c>
      <c r="DB338" s="128">
        <v>270</v>
      </c>
      <c r="DC338" s="134" t="s">
        <v>5</v>
      </c>
      <c r="DD338" s="135">
        <v>285</v>
      </c>
      <c r="DE338" s="136">
        <v>295</v>
      </c>
      <c r="DF338" s="128">
        <v>290</v>
      </c>
      <c r="DG338" s="134" t="s">
        <v>5</v>
      </c>
      <c r="DH338" s="135">
        <v>415</v>
      </c>
      <c r="DI338" s="136">
        <v>425</v>
      </c>
      <c r="DJ338" s="128">
        <v>420</v>
      </c>
      <c r="DK338" s="134" t="s">
        <v>5</v>
      </c>
      <c r="DL338" s="135">
        <v>285</v>
      </c>
      <c r="DM338" s="136">
        <v>295</v>
      </c>
      <c r="DN338" s="128">
        <v>290</v>
      </c>
      <c r="DO338" s="134">
        <v>-5</v>
      </c>
      <c r="DP338" s="135">
        <v>250</v>
      </c>
      <c r="DQ338" s="136">
        <v>260</v>
      </c>
      <c r="DR338" s="128">
        <v>255</v>
      </c>
      <c r="DS338" s="134" t="s">
        <v>5</v>
      </c>
      <c r="DT338" s="135">
        <v>270</v>
      </c>
      <c r="DU338" s="136">
        <v>280</v>
      </c>
      <c r="DV338" s="128">
        <v>275</v>
      </c>
      <c r="DW338" s="134" t="s">
        <v>5</v>
      </c>
      <c r="DX338" s="135">
        <v>425</v>
      </c>
      <c r="DY338" s="136">
        <v>435</v>
      </c>
      <c r="DZ338" s="128">
        <v>430</v>
      </c>
      <c r="EA338" s="134" t="s">
        <v>5</v>
      </c>
      <c r="EB338" s="135">
        <v>275</v>
      </c>
      <c r="EC338" s="136">
        <v>285</v>
      </c>
      <c r="ED338" s="128">
        <v>280</v>
      </c>
      <c r="EE338" s="134">
        <v>-5</v>
      </c>
      <c r="EF338" s="135">
        <v>240</v>
      </c>
      <c r="EG338" s="136">
        <v>250</v>
      </c>
      <c r="EH338" s="128">
        <v>245</v>
      </c>
      <c r="EI338" s="134" t="s">
        <v>5</v>
      </c>
      <c r="EJ338" s="135">
        <v>260</v>
      </c>
      <c r="EK338" s="136">
        <v>270</v>
      </c>
      <c r="EL338" s="128">
        <v>265</v>
      </c>
      <c r="EM338" s="134" t="s">
        <v>5</v>
      </c>
      <c r="EN338" s="135">
        <v>390</v>
      </c>
      <c r="EO338" s="136">
        <v>400</v>
      </c>
      <c r="EP338" s="128">
        <v>395</v>
      </c>
      <c r="EQ338" s="134" t="s">
        <v>5</v>
      </c>
      <c r="ER338" s="135">
        <v>260</v>
      </c>
      <c r="ES338" s="136">
        <v>270</v>
      </c>
      <c r="ET338" s="128">
        <v>265</v>
      </c>
      <c r="EU338" s="134">
        <v>5</v>
      </c>
      <c r="EV338" s="135">
        <v>210</v>
      </c>
      <c r="EW338" s="136">
        <v>220</v>
      </c>
      <c r="EX338" s="128">
        <v>215</v>
      </c>
      <c r="EY338" s="134" t="s">
        <v>5</v>
      </c>
      <c r="EZ338" s="135">
        <v>235</v>
      </c>
      <c r="FA338" s="136">
        <v>245</v>
      </c>
      <c r="FB338" s="128">
        <v>240</v>
      </c>
      <c r="FC338" s="134" t="s">
        <v>5</v>
      </c>
      <c r="FD338" s="135">
        <v>465</v>
      </c>
      <c r="FE338" s="136">
        <v>475</v>
      </c>
      <c r="FF338" s="128">
        <v>470</v>
      </c>
      <c r="FG338" s="134" t="s">
        <v>5</v>
      </c>
      <c r="FH338" s="135">
        <v>295</v>
      </c>
      <c r="FI338" s="136">
        <v>305</v>
      </c>
      <c r="FJ338" s="128">
        <v>300</v>
      </c>
      <c r="FK338" s="134" t="s">
        <v>5</v>
      </c>
      <c r="FL338" s="135">
        <v>235</v>
      </c>
      <c r="FM338" s="136">
        <v>245</v>
      </c>
      <c r="FN338" s="128">
        <v>240</v>
      </c>
      <c r="FO338" s="134">
        <v>10</v>
      </c>
      <c r="FP338" s="135">
        <v>265</v>
      </c>
      <c r="FQ338" s="136">
        <v>275</v>
      </c>
      <c r="FR338" s="128">
        <v>270</v>
      </c>
      <c r="FS338" s="134">
        <v>5</v>
      </c>
      <c r="FT338" s="135">
        <v>245</v>
      </c>
      <c r="FU338" s="136">
        <v>255</v>
      </c>
      <c r="FV338" s="95">
        <v>250</v>
      </c>
      <c r="FW338" s="134">
        <v>-5</v>
      </c>
      <c r="FX338" s="135">
        <v>310</v>
      </c>
      <c r="FY338" s="136">
        <v>320</v>
      </c>
      <c r="FZ338" s="128">
        <v>315</v>
      </c>
      <c r="GA338" s="134">
        <v>15</v>
      </c>
      <c r="GB338" s="135">
        <v>325</v>
      </c>
      <c r="GC338" s="136">
        <v>335</v>
      </c>
      <c r="GD338" s="128">
        <v>330</v>
      </c>
      <c r="GE338" s="134">
        <v>20</v>
      </c>
      <c r="GF338" s="135">
        <v>300</v>
      </c>
      <c r="GG338" s="136">
        <v>310</v>
      </c>
      <c r="GH338" s="128">
        <v>305</v>
      </c>
      <c r="GI338" s="134">
        <v>25</v>
      </c>
      <c r="GJ338" s="135">
        <v>310</v>
      </c>
      <c r="GK338" s="136">
        <v>320</v>
      </c>
      <c r="GL338" s="128">
        <v>315</v>
      </c>
      <c r="GM338" s="134">
        <v>20</v>
      </c>
      <c r="GN338" s="135">
        <v>455</v>
      </c>
      <c r="GO338" s="136">
        <v>465</v>
      </c>
      <c r="GP338" s="128">
        <v>460</v>
      </c>
      <c r="GQ338" s="134" t="s">
        <v>5</v>
      </c>
      <c r="GR338" s="93"/>
      <c r="GS338" s="93">
        <v>5</v>
      </c>
    </row>
    <row r="339" spans="1:201" ht="15.75" x14ac:dyDescent="0.25">
      <c r="A339">
        <v>5</v>
      </c>
      <c r="B339">
        <v>2016</v>
      </c>
      <c r="C339" s="87">
        <v>42503</v>
      </c>
      <c r="D339" s="149">
        <v>335</v>
      </c>
      <c r="E339" s="136">
        <v>345</v>
      </c>
      <c r="F339" s="128">
        <v>340</v>
      </c>
      <c r="G339" s="134" t="s">
        <v>5</v>
      </c>
      <c r="H339" s="135">
        <v>395</v>
      </c>
      <c r="I339" s="136">
        <v>405</v>
      </c>
      <c r="J339" s="128">
        <v>400</v>
      </c>
      <c r="K339" s="134">
        <v>5</v>
      </c>
      <c r="L339" s="135">
        <v>355</v>
      </c>
      <c r="M339" s="136">
        <v>365</v>
      </c>
      <c r="N339" s="128">
        <v>360</v>
      </c>
      <c r="O339" s="134" t="s">
        <v>5</v>
      </c>
      <c r="P339" s="135">
        <v>290</v>
      </c>
      <c r="Q339" s="136">
        <v>300</v>
      </c>
      <c r="R339" s="128">
        <v>295</v>
      </c>
      <c r="S339" s="134">
        <v>5</v>
      </c>
      <c r="T339" s="135">
        <v>275</v>
      </c>
      <c r="U339" s="136">
        <v>285</v>
      </c>
      <c r="V339" s="128">
        <v>280</v>
      </c>
      <c r="W339" s="134">
        <v>5</v>
      </c>
      <c r="X339" s="135">
        <v>245</v>
      </c>
      <c r="Y339" s="136">
        <v>255</v>
      </c>
      <c r="Z339" s="128">
        <v>250</v>
      </c>
      <c r="AA339" s="134">
        <v>5</v>
      </c>
      <c r="AB339" s="135">
        <v>290</v>
      </c>
      <c r="AC339" s="136">
        <v>300</v>
      </c>
      <c r="AD339" s="128">
        <v>295</v>
      </c>
      <c r="AE339" s="134" t="s">
        <v>5</v>
      </c>
      <c r="AF339" s="135">
        <v>225</v>
      </c>
      <c r="AG339" s="136">
        <v>235</v>
      </c>
      <c r="AH339" s="128">
        <v>230</v>
      </c>
      <c r="AI339" s="134">
        <v>5</v>
      </c>
      <c r="AJ339" s="135">
        <v>305</v>
      </c>
      <c r="AK339" s="136">
        <v>315</v>
      </c>
      <c r="AL339" s="128">
        <v>310</v>
      </c>
      <c r="AM339" s="134">
        <v>10</v>
      </c>
      <c r="AN339" s="135">
        <v>285</v>
      </c>
      <c r="AO339" s="136">
        <v>295</v>
      </c>
      <c r="AP339" s="128">
        <v>290</v>
      </c>
      <c r="AQ339" s="134">
        <v>10</v>
      </c>
      <c r="AR339" s="135">
        <v>320</v>
      </c>
      <c r="AS339" s="136">
        <v>330</v>
      </c>
      <c r="AT339" s="128">
        <v>325</v>
      </c>
      <c r="AU339" s="134">
        <v>5</v>
      </c>
      <c r="AV339" s="135">
        <v>255</v>
      </c>
      <c r="AW339" s="136">
        <v>265</v>
      </c>
      <c r="AX339" s="128">
        <v>260</v>
      </c>
      <c r="AY339" s="134">
        <v>10</v>
      </c>
      <c r="AZ339" s="135">
        <v>255</v>
      </c>
      <c r="BA339" s="136">
        <v>265</v>
      </c>
      <c r="BB339" s="128">
        <v>260</v>
      </c>
      <c r="BC339" s="134" t="s">
        <v>5</v>
      </c>
      <c r="BD339" s="135">
        <v>220</v>
      </c>
      <c r="BE339" s="136">
        <v>230</v>
      </c>
      <c r="BF339" s="128">
        <v>225</v>
      </c>
      <c r="BG339" s="134" t="s">
        <v>5</v>
      </c>
      <c r="BH339" s="135">
        <v>285</v>
      </c>
      <c r="BI339" s="136">
        <v>295</v>
      </c>
      <c r="BJ339" s="128">
        <v>290</v>
      </c>
      <c r="BK339" s="134" t="s">
        <v>5</v>
      </c>
      <c r="BL339" s="135">
        <v>225</v>
      </c>
      <c r="BM339" s="136">
        <v>235</v>
      </c>
      <c r="BN339" s="128">
        <v>230</v>
      </c>
      <c r="BO339" s="134" t="s">
        <v>5</v>
      </c>
      <c r="BP339" s="135">
        <v>300</v>
      </c>
      <c r="BQ339" s="136">
        <v>310</v>
      </c>
      <c r="BR339" s="128">
        <v>305</v>
      </c>
      <c r="BS339" s="134" t="s">
        <v>5</v>
      </c>
      <c r="BT339" s="135">
        <v>265</v>
      </c>
      <c r="BU339" s="136">
        <v>275</v>
      </c>
      <c r="BV339" s="128">
        <v>270</v>
      </c>
      <c r="BW339" s="134" t="s">
        <v>5</v>
      </c>
      <c r="BX339" s="135">
        <v>280</v>
      </c>
      <c r="BY339" s="136">
        <v>290</v>
      </c>
      <c r="BZ339" s="128">
        <v>285</v>
      </c>
      <c r="CA339" s="134" t="s">
        <v>5</v>
      </c>
      <c r="CB339" s="135">
        <v>435</v>
      </c>
      <c r="CC339" s="136">
        <v>445</v>
      </c>
      <c r="CD339" s="128">
        <v>440</v>
      </c>
      <c r="CE339" s="134" t="s">
        <v>5</v>
      </c>
      <c r="CF339" s="135">
        <v>275</v>
      </c>
      <c r="CG339" s="136">
        <v>285</v>
      </c>
      <c r="CH339" s="128">
        <v>280</v>
      </c>
      <c r="CI339" s="134">
        <v>10</v>
      </c>
      <c r="CJ339" s="135">
        <v>235</v>
      </c>
      <c r="CK339" s="136">
        <v>245</v>
      </c>
      <c r="CL339" s="128">
        <v>240</v>
      </c>
      <c r="CM339" s="134">
        <v>5</v>
      </c>
      <c r="CN339" s="135">
        <v>255</v>
      </c>
      <c r="CO339" s="136">
        <v>265</v>
      </c>
      <c r="CP339" s="128">
        <v>260</v>
      </c>
      <c r="CQ339" s="134">
        <v>5</v>
      </c>
      <c r="CR339" s="135">
        <v>390</v>
      </c>
      <c r="CS339" s="136">
        <v>400</v>
      </c>
      <c r="CT339" s="128">
        <v>395</v>
      </c>
      <c r="CU339" s="134">
        <v>-15</v>
      </c>
      <c r="CV339" s="135">
        <v>310</v>
      </c>
      <c r="CW339" s="136">
        <v>320</v>
      </c>
      <c r="CX339" s="128">
        <v>315</v>
      </c>
      <c r="CY339" s="134">
        <v>10</v>
      </c>
      <c r="CZ339" s="135">
        <v>270</v>
      </c>
      <c r="DA339" s="136">
        <v>280</v>
      </c>
      <c r="DB339" s="128">
        <v>275</v>
      </c>
      <c r="DC339" s="134">
        <v>5</v>
      </c>
      <c r="DD339" s="135">
        <v>290</v>
      </c>
      <c r="DE339" s="136">
        <v>300</v>
      </c>
      <c r="DF339" s="128">
        <v>295</v>
      </c>
      <c r="DG339" s="134">
        <v>5</v>
      </c>
      <c r="DH339" s="135">
        <v>390</v>
      </c>
      <c r="DI339" s="136">
        <v>400</v>
      </c>
      <c r="DJ339" s="128">
        <v>395</v>
      </c>
      <c r="DK339" s="134">
        <v>-25</v>
      </c>
      <c r="DL339" s="135">
        <v>295</v>
      </c>
      <c r="DM339" s="136">
        <v>305</v>
      </c>
      <c r="DN339" s="128">
        <v>300</v>
      </c>
      <c r="DO339" s="134">
        <v>10</v>
      </c>
      <c r="DP339" s="135">
        <v>255</v>
      </c>
      <c r="DQ339" s="136">
        <v>265</v>
      </c>
      <c r="DR339" s="128">
        <v>260</v>
      </c>
      <c r="DS339" s="134">
        <v>5</v>
      </c>
      <c r="DT339" s="135">
        <v>275</v>
      </c>
      <c r="DU339" s="136">
        <v>285</v>
      </c>
      <c r="DV339" s="128">
        <v>280</v>
      </c>
      <c r="DW339" s="134">
        <v>5</v>
      </c>
      <c r="DX339" s="135">
        <v>400</v>
      </c>
      <c r="DY339" s="136">
        <v>410</v>
      </c>
      <c r="DZ339" s="128">
        <v>405</v>
      </c>
      <c r="EA339" s="134">
        <v>-25</v>
      </c>
      <c r="EB339" s="135">
        <v>285</v>
      </c>
      <c r="EC339" s="136">
        <v>295</v>
      </c>
      <c r="ED339" s="128">
        <v>290</v>
      </c>
      <c r="EE339" s="134">
        <v>10</v>
      </c>
      <c r="EF339" s="135">
        <v>245</v>
      </c>
      <c r="EG339" s="136">
        <v>255</v>
      </c>
      <c r="EH339" s="128">
        <v>250</v>
      </c>
      <c r="EI339" s="134">
        <v>5</v>
      </c>
      <c r="EJ339" s="135">
        <v>265</v>
      </c>
      <c r="EK339" s="136">
        <v>275</v>
      </c>
      <c r="EL339" s="128">
        <v>270</v>
      </c>
      <c r="EM339" s="134">
        <v>5</v>
      </c>
      <c r="EN339" s="135">
        <v>390</v>
      </c>
      <c r="EO339" s="136">
        <v>400</v>
      </c>
      <c r="EP339" s="128">
        <v>395</v>
      </c>
      <c r="EQ339" s="134" t="s">
        <v>5</v>
      </c>
      <c r="ER339" s="135">
        <v>265</v>
      </c>
      <c r="ES339" s="136">
        <v>275</v>
      </c>
      <c r="ET339" s="128">
        <v>270</v>
      </c>
      <c r="EU339" s="134">
        <v>5</v>
      </c>
      <c r="EV339" s="135">
        <v>205</v>
      </c>
      <c r="EW339" s="136">
        <v>215</v>
      </c>
      <c r="EX339" s="128">
        <v>210</v>
      </c>
      <c r="EY339" s="134">
        <v>-5</v>
      </c>
      <c r="EZ339" s="135">
        <v>235</v>
      </c>
      <c r="FA339" s="136">
        <v>245</v>
      </c>
      <c r="FB339" s="128">
        <v>240</v>
      </c>
      <c r="FC339" s="134" t="s">
        <v>5</v>
      </c>
      <c r="FD339" s="135">
        <v>445</v>
      </c>
      <c r="FE339" s="136">
        <v>455</v>
      </c>
      <c r="FF339" s="128">
        <v>450</v>
      </c>
      <c r="FG339" s="134">
        <v>-20</v>
      </c>
      <c r="FH339" s="135">
        <v>295</v>
      </c>
      <c r="FI339" s="136">
        <v>305</v>
      </c>
      <c r="FJ339" s="128">
        <v>300</v>
      </c>
      <c r="FK339" s="134" t="s">
        <v>5</v>
      </c>
      <c r="FL339" s="135">
        <v>240</v>
      </c>
      <c r="FM339" s="136">
        <v>250</v>
      </c>
      <c r="FN339" s="128">
        <v>245</v>
      </c>
      <c r="FO339" s="134">
        <v>5</v>
      </c>
      <c r="FP339" s="135">
        <v>265</v>
      </c>
      <c r="FQ339" s="136">
        <v>275</v>
      </c>
      <c r="FR339" s="128">
        <v>270</v>
      </c>
      <c r="FS339" s="134" t="s">
        <v>5</v>
      </c>
      <c r="FT339" s="135">
        <v>245</v>
      </c>
      <c r="FU339" s="136">
        <v>255</v>
      </c>
      <c r="FV339" s="95">
        <v>250</v>
      </c>
      <c r="FW339" s="134" t="s">
        <v>5</v>
      </c>
      <c r="FX339" s="135">
        <v>310</v>
      </c>
      <c r="FY339" s="136">
        <v>320</v>
      </c>
      <c r="FZ339" s="128">
        <v>315</v>
      </c>
      <c r="GA339" s="134" t="s">
        <v>5</v>
      </c>
      <c r="GB339" s="135">
        <v>335</v>
      </c>
      <c r="GC339" s="136">
        <v>345</v>
      </c>
      <c r="GD339" s="128">
        <v>340</v>
      </c>
      <c r="GE339" s="134">
        <v>10</v>
      </c>
      <c r="GF339" s="135">
        <v>305</v>
      </c>
      <c r="GG339" s="136">
        <v>315</v>
      </c>
      <c r="GH339" s="128">
        <v>310</v>
      </c>
      <c r="GI339" s="134">
        <v>5</v>
      </c>
      <c r="GJ339" s="135">
        <v>320</v>
      </c>
      <c r="GK339" s="136">
        <v>330</v>
      </c>
      <c r="GL339" s="128">
        <v>325</v>
      </c>
      <c r="GM339" s="134">
        <v>10</v>
      </c>
      <c r="GN339" s="135">
        <v>430</v>
      </c>
      <c r="GO339" s="136">
        <v>440</v>
      </c>
      <c r="GP339" s="128">
        <v>435</v>
      </c>
      <c r="GQ339" s="134">
        <v>-25</v>
      </c>
      <c r="GR339" s="93"/>
      <c r="GS339" s="93">
        <v>5</v>
      </c>
    </row>
    <row r="340" spans="1:201" ht="15.75" x14ac:dyDescent="0.25">
      <c r="A340">
        <v>5</v>
      </c>
      <c r="B340">
        <v>2016</v>
      </c>
      <c r="C340" s="87">
        <v>42510</v>
      </c>
      <c r="D340" s="149">
        <v>350</v>
      </c>
      <c r="E340" s="136">
        <v>360</v>
      </c>
      <c r="F340" s="128">
        <v>355</v>
      </c>
      <c r="G340" s="134">
        <v>15</v>
      </c>
      <c r="H340" s="135">
        <v>410</v>
      </c>
      <c r="I340" s="136">
        <v>420</v>
      </c>
      <c r="J340" s="128">
        <v>415</v>
      </c>
      <c r="K340" s="134">
        <v>15</v>
      </c>
      <c r="L340" s="135">
        <v>365</v>
      </c>
      <c r="M340" s="136">
        <v>375</v>
      </c>
      <c r="N340" s="128">
        <v>370</v>
      </c>
      <c r="O340" s="134">
        <v>10</v>
      </c>
      <c r="P340" s="135">
        <v>300</v>
      </c>
      <c r="Q340" s="136">
        <v>310</v>
      </c>
      <c r="R340" s="128">
        <v>305</v>
      </c>
      <c r="S340" s="134">
        <v>10</v>
      </c>
      <c r="T340" s="135">
        <v>290</v>
      </c>
      <c r="U340" s="136">
        <v>300</v>
      </c>
      <c r="V340" s="128">
        <v>295</v>
      </c>
      <c r="W340" s="134">
        <v>15</v>
      </c>
      <c r="X340" s="135">
        <v>260</v>
      </c>
      <c r="Y340" s="136">
        <v>270</v>
      </c>
      <c r="Z340" s="128">
        <v>265</v>
      </c>
      <c r="AA340" s="134">
        <v>15</v>
      </c>
      <c r="AB340" s="135">
        <v>300</v>
      </c>
      <c r="AC340" s="136">
        <v>310</v>
      </c>
      <c r="AD340" s="128">
        <v>305</v>
      </c>
      <c r="AE340" s="134">
        <v>10</v>
      </c>
      <c r="AF340" s="135">
        <v>245</v>
      </c>
      <c r="AG340" s="136">
        <v>255</v>
      </c>
      <c r="AH340" s="128">
        <v>250</v>
      </c>
      <c r="AI340" s="134">
        <v>20</v>
      </c>
      <c r="AJ340" s="135">
        <v>305</v>
      </c>
      <c r="AK340" s="136">
        <v>315</v>
      </c>
      <c r="AL340" s="128">
        <v>310</v>
      </c>
      <c r="AM340" s="134" t="s">
        <v>5</v>
      </c>
      <c r="AN340" s="135">
        <v>285</v>
      </c>
      <c r="AO340" s="136">
        <v>295</v>
      </c>
      <c r="AP340" s="128">
        <v>290</v>
      </c>
      <c r="AQ340" s="134" t="s">
        <v>5</v>
      </c>
      <c r="AR340" s="135">
        <v>320</v>
      </c>
      <c r="AS340" s="136">
        <v>330</v>
      </c>
      <c r="AT340" s="128">
        <v>325</v>
      </c>
      <c r="AU340" s="134" t="s">
        <v>5</v>
      </c>
      <c r="AV340" s="135">
        <v>265</v>
      </c>
      <c r="AW340" s="136">
        <v>275</v>
      </c>
      <c r="AX340" s="128">
        <v>270</v>
      </c>
      <c r="AY340" s="134">
        <v>10</v>
      </c>
      <c r="AZ340" s="135">
        <v>265</v>
      </c>
      <c r="BA340" s="136">
        <v>275</v>
      </c>
      <c r="BB340" s="128">
        <v>270</v>
      </c>
      <c r="BC340" s="134">
        <v>10</v>
      </c>
      <c r="BD340" s="135">
        <v>225</v>
      </c>
      <c r="BE340" s="136">
        <v>235</v>
      </c>
      <c r="BF340" s="128">
        <v>230</v>
      </c>
      <c r="BG340" s="134">
        <v>5</v>
      </c>
      <c r="BH340" s="135">
        <v>295</v>
      </c>
      <c r="BI340" s="136">
        <v>305</v>
      </c>
      <c r="BJ340" s="128">
        <v>300</v>
      </c>
      <c r="BK340" s="134">
        <v>10</v>
      </c>
      <c r="BL340" s="135">
        <v>230</v>
      </c>
      <c r="BM340" s="136">
        <v>240</v>
      </c>
      <c r="BN340" s="128">
        <v>235</v>
      </c>
      <c r="BO340" s="134">
        <v>5</v>
      </c>
      <c r="BP340" s="135">
        <v>310</v>
      </c>
      <c r="BQ340" s="136">
        <v>320</v>
      </c>
      <c r="BR340" s="128">
        <v>315</v>
      </c>
      <c r="BS340" s="134">
        <v>10</v>
      </c>
      <c r="BT340" s="135">
        <v>270</v>
      </c>
      <c r="BU340" s="136">
        <v>280</v>
      </c>
      <c r="BV340" s="128">
        <v>275</v>
      </c>
      <c r="BW340" s="134">
        <v>5</v>
      </c>
      <c r="BX340" s="135">
        <v>290</v>
      </c>
      <c r="BY340" s="136">
        <v>300</v>
      </c>
      <c r="BZ340" s="128">
        <v>295</v>
      </c>
      <c r="CA340" s="134">
        <v>10</v>
      </c>
      <c r="CB340" s="135">
        <v>435</v>
      </c>
      <c r="CC340" s="136">
        <v>445</v>
      </c>
      <c r="CD340" s="128">
        <v>440</v>
      </c>
      <c r="CE340" s="134" t="s">
        <v>5</v>
      </c>
      <c r="CF340" s="135">
        <v>280</v>
      </c>
      <c r="CG340" s="136">
        <v>290</v>
      </c>
      <c r="CH340" s="128">
        <v>285</v>
      </c>
      <c r="CI340" s="134">
        <v>5</v>
      </c>
      <c r="CJ340" s="135">
        <v>240</v>
      </c>
      <c r="CK340" s="136">
        <v>250</v>
      </c>
      <c r="CL340" s="128">
        <v>245</v>
      </c>
      <c r="CM340" s="134">
        <v>5</v>
      </c>
      <c r="CN340" s="135">
        <v>260</v>
      </c>
      <c r="CO340" s="136">
        <v>270</v>
      </c>
      <c r="CP340" s="128">
        <v>265</v>
      </c>
      <c r="CQ340" s="134">
        <v>5</v>
      </c>
      <c r="CR340" s="135">
        <v>390</v>
      </c>
      <c r="CS340" s="136">
        <v>400</v>
      </c>
      <c r="CT340" s="128">
        <v>395</v>
      </c>
      <c r="CU340" s="134" t="s">
        <v>5</v>
      </c>
      <c r="CV340" s="135">
        <v>310</v>
      </c>
      <c r="CW340" s="136">
        <v>320</v>
      </c>
      <c r="CX340" s="128">
        <v>315</v>
      </c>
      <c r="CY340" s="134" t="s">
        <v>5</v>
      </c>
      <c r="CZ340" s="135">
        <v>275</v>
      </c>
      <c r="DA340" s="136">
        <v>285</v>
      </c>
      <c r="DB340" s="128">
        <v>280</v>
      </c>
      <c r="DC340" s="134">
        <v>5</v>
      </c>
      <c r="DD340" s="135">
        <v>295</v>
      </c>
      <c r="DE340" s="136">
        <v>305</v>
      </c>
      <c r="DF340" s="128">
        <v>300</v>
      </c>
      <c r="DG340" s="134">
        <v>5</v>
      </c>
      <c r="DH340" s="135">
        <v>390</v>
      </c>
      <c r="DI340" s="136">
        <v>400</v>
      </c>
      <c r="DJ340" s="128">
        <v>395</v>
      </c>
      <c r="DK340" s="134" t="s">
        <v>5</v>
      </c>
      <c r="DL340" s="135">
        <v>295</v>
      </c>
      <c r="DM340" s="136">
        <v>305</v>
      </c>
      <c r="DN340" s="128">
        <v>300</v>
      </c>
      <c r="DO340" s="134" t="s">
        <v>5</v>
      </c>
      <c r="DP340" s="135">
        <v>260</v>
      </c>
      <c r="DQ340" s="136">
        <v>270</v>
      </c>
      <c r="DR340" s="128">
        <v>265</v>
      </c>
      <c r="DS340" s="134">
        <v>5</v>
      </c>
      <c r="DT340" s="135">
        <v>280</v>
      </c>
      <c r="DU340" s="136">
        <v>290</v>
      </c>
      <c r="DV340" s="128">
        <v>285</v>
      </c>
      <c r="DW340" s="134">
        <v>5</v>
      </c>
      <c r="DX340" s="135">
        <v>400</v>
      </c>
      <c r="DY340" s="136">
        <v>410</v>
      </c>
      <c r="DZ340" s="128">
        <v>405</v>
      </c>
      <c r="EA340" s="134" t="s">
        <v>5</v>
      </c>
      <c r="EB340" s="135">
        <v>285</v>
      </c>
      <c r="EC340" s="136">
        <v>295</v>
      </c>
      <c r="ED340" s="128">
        <v>290</v>
      </c>
      <c r="EE340" s="134" t="s">
        <v>5</v>
      </c>
      <c r="EF340" s="135">
        <v>250</v>
      </c>
      <c r="EG340" s="136">
        <v>260</v>
      </c>
      <c r="EH340" s="128">
        <v>255</v>
      </c>
      <c r="EI340" s="134">
        <v>5</v>
      </c>
      <c r="EJ340" s="135">
        <v>270</v>
      </c>
      <c r="EK340" s="136">
        <v>280</v>
      </c>
      <c r="EL340" s="128">
        <v>275</v>
      </c>
      <c r="EM340" s="134">
        <v>5</v>
      </c>
      <c r="EN340" s="135">
        <v>390</v>
      </c>
      <c r="EO340" s="136">
        <v>400</v>
      </c>
      <c r="EP340" s="128">
        <v>395</v>
      </c>
      <c r="EQ340" s="134" t="s">
        <v>5</v>
      </c>
      <c r="ER340" s="135">
        <v>275</v>
      </c>
      <c r="ES340" s="136">
        <v>285</v>
      </c>
      <c r="ET340" s="128">
        <v>280</v>
      </c>
      <c r="EU340" s="134">
        <v>10</v>
      </c>
      <c r="EV340" s="135">
        <v>210</v>
      </c>
      <c r="EW340" s="136">
        <v>220</v>
      </c>
      <c r="EX340" s="128">
        <v>215</v>
      </c>
      <c r="EY340" s="134">
        <v>5</v>
      </c>
      <c r="EZ340" s="135">
        <v>240</v>
      </c>
      <c r="FA340" s="136">
        <v>250</v>
      </c>
      <c r="FB340" s="128">
        <v>245</v>
      </c>
      <c r="FC340" s="134">
        <v>5</v>
      </c>
      <c r="FD340" s="135">
        <v>445</v>
      </c>
      <c r="FE340" s="136">
        <v>455</v>
      </c>
      <c r="FF340" s="128">
        <v>450</v>
      </c>
      <c r="FG340" s="134" t="s">
        <v>5</v>
      </c>
      <c r="FH340" s="135">
        <v>305</v>
      </c>
      <c r="FI340" s="136">
        <v>315</v>
      </c>
      <c r="FJ340" s="128">
        <v>310</v>
      </c>
      <c r="FK340" s="134">
        <v>10</v>
      </c>
      <c r="FL340" s="135">
        <v>240</v>
      </c>
      <c r="FM340" s="136">
        <v>250</v>
      </c>
      <c r="FN340" s="128">
        <v>245</v>
      </c>
      <c r="FO340" s="134" t="s">
        <v>5</v>
      </c>
      <c r="FP340" s="135">
        <v>275</v>
      </c>
      <c r="FQ340" s="136">
        <v>285</v>
      </c>
      <c r="FR340" s="128">
        <v>280</v>
      </c>
      <c r="FS340" s="134">
        <v>10</v>
      </c>
      <c r="FT340" s="135">
        <v>245</v>
      </c>
      <c r="FU340" s="136">
        <v>255</v>
      </c>
      <c r="FV340" s="95">
        <v>250</v>
      </c>
      <c r="FW340" s="134" t="s">
        <v>5</v>
      </c>
      <c r="FX340" s="135">
        <v>310</v>
      </c>
      <c r="FY340" s="136">
        <v>320</v>
      </c>
      <c r="FZ340" s="128">
        <v>315</v>
      </c>
      <c r="GA340" s="134" t="s">
        <v>5</v>
      </c>
      <c r="GB340" s="135">
        <v>335</v>
      </c>
      <c r="GC340" s="136">
        <v>345</v>
      </c>
      <c r="GD340" s="128">
        <v>340</v>
      </c>
      <c r="GE340" s="134" t="s">
        <v>5</v>
      </c>
      <c r="GF340" s="135">
        <v>305</v>
      </c>
      <c r="GG340" s="136">
        <v>315</v>
      </c>
      <c r="GH340" s="128">
        <v>310</v>
      </c>
      <c r="GI340" s="134" t="s">
        <v>5</v>
      </c>
      <c r="GJ340" s="135">
        <v>320</v>
      </c>
      <c r="GK340" s="136">
        <v>330</v>
      </c>
      <c r="GL340" s="128">
        <v>325</v>
      </c>
      <c r="GM340" s="134" t="s">
        <v>5</v>
      </c>
      <c r="GN340" s="135">
        <v>430</v>
      </c>
      <c r="GO340" s="136">
        <v>440</v>
      </c>
      <c r="GP340" s="128">
        <v>435</v>
      </c>
      <c r="GQ340" s="134" t="s">
        <v>5</v>
      </c>
      <c r="GR340" s="93"/>
      <c r="GS340" s="93">
        <v>5</v>
      </c>
    </row>
    <row r="341" spans="1:201" ht="15.75" x14ac:dyDescent="0.25">
      <c r="A341">
        <v>5</v>
      </c>
      <c r="B341">
        <v>2016</v>
      </c>
      <c r="C341" s="87">
        <v>42517</v>
      </c>
      <c r="D341" s="149">
        <v>350</v>
      </c>
      <c r="E341" s="136">
        <v>360</v>
      </c>
      <c r="F341" s="128">
        <v>355</v>
      </c>
      <c r="G341" s="134" t="s">
        <v>5</v>
      </c>
      <c r="H341" s="135">
        <v>410</v>
      </c>
      <c r="I341" s="136">
        <v>420</v>
      </c>
      <c r="J341" s="128">
        <v>415</v>
      </c>
      <c r="K341" s="134" t="s">
        <v>5</v>
      </c>
      <c r="L341" s="135">
        <v>365</v>
      </c>
      <c r="M341" s="136">
        <v>375</v>
      </c>
      <c r="N341" s="128">
        <v>370</v>
      </c>
      <c r="O341" s="134" t="s">
        <v>5</v>
      </c>
      <c r="P341" s="135">
        <v>300</v>
      </c>
      <c r="Q341" s="136">
        <v>310</v>
      </c>
      <c r="R341" s="128">
        <v>305</v>
      </c>
      <c r="S341" s="134" t="s">
        <v>5</v>
      </c>
      <c r="T341" s="135">
        <v>290</v>
      </c>
      <c r="U341" s="136">
        <v>300</v>
      </c>
      <c r="V341" s="128">
        <v>295</v>
      </c>
      <c r="W341" s="134" t="s">
        <v>5</v>
      </c>
      <c r="X341" s="135">
        <v>260</v>
      </c>
      <c r="Y341" s="136">
        <v>270</v>
      </c>
      <c r="Z341" s="128">
        <v>265</v>
      </c>
      <c r="AA341" s="134" t="s">
        <v>5</v>
      </c>
      <c r="AB341" s="135">
        <v>300</v>
      </c>
      <c r="AC341" s="136">
        <v>310</v>
      </c>
      <c r="AD341" s="128">
        <v>305</v>
      </c>
      <c r="AE341" s="134" t="s">
        <v>5</v>
      </c>
      <c r="AF341" s="135">
        <v>240</v>
      </c>
      <c r="AG341" s="136">
        <v>250</v>
      </c>
      <c r="AH341" s="128">
        <v>245</v>
      </c>
      <c r="AI341" s="134">
        <v>-5</v>
      </c>
      <c r="AJ341" s="135">
        <v>305</v>
      </c>
      <c r="AK341" s="136">
        <v>315</v>
      </c>
      <c r="AL341" s="128">
        <v>310</v>
      </c>
      <c r="AM341" s="134" t="s">
        <v>5</v>
      </c>
      <c r="AN341" s="135">
        <v>280</v>
      </c>
      <c r="AO341" s="136">
        <v>290</v>
      </c>
      <c r="AP341" s="128">
        <v>285</v>
      </c>
      <c r="AQ341" s="134">
        <v>-5</v>
      </c>
      <c r="AR341" s="135">
        <v>315</v>
      </c>
      <c r="AS341" s="136">
        <v>325</v>
      </c>
      <c r="AT341" s="128">
        <v>320</v>
      </c>
      <c r="AU341" s="134">
        <v>-5</v>
      </c>
      <c r="AV341" s="135">
        <v>265</v>
      </c>
      <c r="AW341" s="136">
        <v>275</v>
      </c>
      <c r="AX341" s="128">
        <v>270</v>
      </c>
      <c r="AY341" s="134" t="s">
        <v>5</v>
      </c>
      <c r="AZ341" s="135">
        <v>265</v>
      </c>
      <c r="BA341" s="136">
        <v>275</v>
      </c>
      <c r="BB341" s="128">
        <v>270</v>
      </c>
      <c r="BC341" s="134" t="s">
        <v>5</v>
      </c>
      <c r="BD341" s="135">
        <v>225</v>
      </c>
      <c r="BE341" s="136">
        <v>235</v>
      </c>
      <c r="BF341" s="128">
        <v>230</v>
      </c>
      <c r="BG341" s="134" t="s">
        <v>5</v>
      </c>
      <c r="BH341" s="135">
        <v>295</v>
      </c>
      <c r="BI341" s="136">
        <v>305</v>
      </c>
      <c r="BJ341" s="128">
        <v>300</v>
      </c>
      <c r="BK341" s="134" t="s">
        <v>5</v>
      </c>
      <c r="BL341" s="135">
        <v>230</v>
      </c>
      <c r="BM341" s="136">
        <v>240</v>
      </c>
      <c r="BN341" s="128">
        <v>235</v>
      </c>
      <c r="BO341" s="134" t="s">
        <v>5</v>
      </c>
      <c r="BP341" s="135">
        <v>305</v>
      </c>
      <c r="BQ341" s="136">
        <v>315</v>
      </c>
      <c r="BR341" s="128">
        <v>310</v>
      </c>
      <c r="BS341" s="134">
        <v>-5</v>
      </c>
      <c r="BT341" s="135">
        <v>270</v>
      </c>
      <c r="BU341" s="136">
        <v>280</v>
      </c>
      <c r="BV341" s="128">
        <v>275</v>
      </c>
      <c r="BW341" s="134" t="s">
        <v>5</v>
      </c>
      <c r="BX341" s="135">
        <v>290</v>
      </c>
      <c r="BY341" s="136">
        <v>300</v>
      </c>
      <c r="BZ341" s="128">
        <v>295</v>
      </c>
      <c r="CA341" s="134" t="s">
        <v>5</v>
      </c>
      <c r="CB341" s="135">
        <v>430</v>
      </c>
      <c r="CC341" s="136">
        <v>440</v>
      </c>
      <c r="CD341" s="128">
        <v>435</v>
      </c>
      <c r="CE341" s="134">
        <v>-5</v>
      </c>
      <c r="CF341" s="135">
        <v>280</v>
      </c>
      <c r="CG341" s="136">
        <v>290</v>
      </c>
      <c r="CH341" s="128">
        <v>285</v>
      </c>
      <c r="CI341" s="134" t="s">
        <v>5</v>
      </c>
      <c r="CJ341" s="135">
        <v>240</v>
      </c>
      <c r="CK341" s="136">
        <v>250</v>
      </c>
      <c r="CL341" s="128">
        <v>245</v>
      </c>
      <c r="CM341" s="134" t="s">
        <v>5</v>
      </c>
      <c r="CN341" s="135">
        <v>260</v>
      </c>
      <c r="CO341" s="136">
        <v>270</v>
      </c>
      <c r="CP341" s="128">
        <v>265</v>
      </c>
      <c r="CQ341" s="134" t="s">
        <v>5</v>
      </c>
      <c r="CR341" s="135">
        <v>400</v>
      </c>
      <c r="CS341" s="136">
        <v>410</v>
      </c>
      <c r="CT341" s="128">
        <v>405</v>
      </c>
      <c r="CU341" s="134">
        <v>10</v>
      </c>
      <c r="CV341" s="135">
        <v>310</v>
      </c>
      <c r="CW341" s="136">
        <v>320</v>
      </c>
      <c r="CX341" s="128">
        <v>315</v>
      </c>
      <c r="CY341" s="134" t="s">
        <v>5</v>
      </c>
      <c r="CZ341" s="135">
        <v>275</v>
      </c>
      <c r="DA341" s="136">
        <v>285</v>
      </c>
      <c r="DB341" s="128">
        <v>280</v>
      </c>
      <c r="DC341" s="134" t="s">
        <v>5</v>
      </c>
      <c r="DD341" s="135">
        <v>295</v>
      </c>
      <c r="DE341" s="136">
        <v>305</v>
      </c>
      <c r="DF341" s="128">
        <v>300</v>
      </c>
      <c r="DG341" s="134" t="s">
        <v>5</v>
      </c>
      <c r="DH341" s="135">
        <v>415</v>
      </c>
      <c r="DI341" s="136">
        <v>425</v>
      </c>
      <c r="DJ341" s="128">
        <v>420</v>
      </c>
      <c r="DK341" s="134">
        <v>25</v>
      </c>
      <c r="DL341" s="135">
        <v>285</v>
      </c>
      <c r="DM341" s="136">
        <v>295</v>
      </c>
      <c r="DN341" s="128">
        <v>290</v>
      </c>
      <c r="DO341" s="134">
        <v>-10</v>
      </c>
      <c r="DP341" s="135">
        <v>250</v>
      </c>
      <c r="DQ341" s="136">
        <v>260</v>
      </c>
      <c r="DR341" s="128">
        <v>255</v>
      </c>
      <c r="DS341" s="134">
        <v>-10</v>
      </c>
      <c r="DT341" s="135">
        <v>270</v>
      </c>
      <c r="DU341" s="136">
        <v>280</v>
      </c>
      <c r="DV341" s="128">
        <v>275</v>
      </c>
      <c r="DW341" s="134">
        <v>-10</v>
      </c>
      <c r="DX341" s="135">
        <v>425</v>
      </c>
      <c r="DY341" s="136">
        <v>435</v>
      </c>
      <c r="DZ341" s="128">
        <v>430</v>
      </c>
      <c r="EA341" s="134">
        <v>25</v>
      </c>
      <c r="EB341" s="135">
        <v>285</v>
      </c>
      <c r="EC341" s="136">
        <v>295</v>
      </c>
      <c r="ED341" s="128">
        <v>290</v>
      </c>
      <c r="EE341" s="134" t="s">
        <v>5</v>
      </c>
      <c r="EF341" s="135">
        <v>250</v>
      </c>
      <c r="EG341" s="136">
        <v>260</v>
      </c>
      <c r="EH341" s="128">
        <v>255</v>
      </c>
      <c r="EI341" s="134" t="s">
        <v>5</v>
      </c>
      <c r="EJ341" s="135">
        <v>270</v>
      </c>
      <c r="EK341" s="136">
        <v>280</v>
      </c>
      <c r="EL341" s="128">
        <v>275</v>
      </c>
      <c r="EM341" s="134" t="s">
        <v>5</v>
      </c>
      <c r="EN341" s="135">
        <v>390</v>
      </c>
      <c r="EO341" s="136">
        <v>400</v>
      </c>
      <c r="EP341" s="128">
        <v>395</v>
      </c>
      <c r="EQ341" s="134" t="s">
        <v>5</v>
      </c>
      <c r="ER341" s="135">
        <v>275</v>
      </c>
      <c r="ES341" s="136">
        <v>285</v>
      </c>
      <c r="ET341" s="128">
        <v>280</v>
      </c>
      <c r="EU341" s="134" t="s">
        <v>5</v>
      </c>
      <c r="EV341" s="135">
        <v>215</v>
      </c>
      <c r="EW341" s="136">
        <v>225</v>
      </c>
      <c r="EX341" s="128">
        <v>220</v>
      </c>
      <c r="EY341" s="134">
        <v>5</v>
      </c>
      <c r="EZ341" s="135">
        <v>245</v>
      </c>
      <c r="FA341" s="136">
        <v>255</v>
      </c>
      <c r="FB341" s="128">
        <v>250</v>
      </c>
      <c r="FC341" s="134">
        <v>5</v>
      </c>
      <c r="FD341" s="135">
        <v>465</v>
      </c>
      <c r="FE341" s="136">
        <v>475</v>
      </c>
      <c r="FF341" s="128">
        <v>470</v>
      </c>
      <c r="FG341" s="134">
        <v>20</v>
      </c>
      <c r="FH341" s="135">
        <v>295</v>
      </c>
      <c r="FI341" s="136">
        <v>305</v>
      </c>
      <c r="FJ341" s="128">
        <v>300</v>
      </c>
      <c r="FK341" s="134">
        <v>-10</v>
      </c>
      <c r="FL341" s="135">
        <v>245</v>
      </c>
      <c r="FM341" s="136">
        <v>255</v>
      </c>
      <c r="FN341" s="128">
        <v>250</v>
      </c>
      <c r="FO341" s="134">
        <v>5</v>
      </c>
      <c r="FP341" s="135">
        <v>270</v>
      </c>
      <c r="FQ341" s="136">
        <v>280</v>
      </c>
      <c r="FR341" s="128">
        <v>275</v>
      </c>
      <c r="FS341" s="134">
        <v>-5</v>
      </c>
      <c r="FT341" s="135">
        <v>245</v>
      </c>
      <c r="FU341" s="136">
        <v>255</v>
      </c>
      <c r="FV341" s="95">
        <v>250</v>
      </c>
      <c r="FW341" s="134" t="s">
        <v>5</v>
      </c>
      <c r="FX341" s="135">
        <v>320</v>
      </c>
      <c r="FY341" s="136">
        <v>330</v>
      </c>
      <c r="FZ341" s="128">
        <v>325</v>
      </c>
      <c r="GA341" s="134">
        <v>10</v>
      </c>
      <c r="GB341" s="135">
        <v>335</v>
      </c>
      <c r="GC341" s="136">
        <v>345</v>
      </c>
      <c r="GD341" s="128">
        <v>340</v>
      </c>
      <c r="GE341" s="134" t="s">
        <v>5</v>
      </c>
      <c r="GF341" s="135">
        <v>305</v>
      </c>
      <c r="GG341" s="136">
        <v>315</v>
      </c>
      <c r="GH341" s="128">
        <v>310</v>
      </c>
      <c r="GI341" s="134" t="s">
        <v>5</v>
      </c>
      <c r="GJ341" s="135">
        <v>320</v>
      </c>
      <c r="GK341" s="136">
        <v>330</v>
      </c>
      <c r="GL341" s="128">
        <v>325</v>
      </c>
      <c r="GM341" s="134" t="s">
        <v>5</v>
      </c>
      <c r="GN341" s="135">
        <v>455</v>
      </c>
      <c r="GO341" s="136">
        <v>465</v>
      </c>
      <c r="GP341" s="128">
        <v>460</v>
      </c>
      <c r="GQ341" s="134">
        <v>25</v>
      </c>
      <c r="GR341" s="93"/>
      <c r="GS341" s="93">
        <v>5</v>
      </c>
    </row>
    <row r="342" spans="1:201" ht="15.75" x14ac:dyDescent="0.25">
      <c r="A342">
        <v>6</v>
      </c>
      <c r="B342">
        <v>2016</v>
      </c>
      <c r="C342" s="87">
        <v>42524</v>
      </c>
      <c r="D342" s="149">
        <v>345</v>
      </c>
      <c r="E342" s="136">
        <v>355</v>
      </c>
      <c r="F342" s="128">
        <v>350</v>
      </c>
      <c r="G342" s="134">
        <v>-5</v>
      </c>
      <c r="H342" s="135">
        <v>410</v>
      </c>
      <c r="I342" s="136">
        <v>420</v>
      </c>
      <c r="J342" s="128">
        <v>415</v>
      </c>
      <c r="K342" s="134" t="s">
        <v>5</v>
      </c>
      <c r="L342" s="135">
        <v>360</v>
      </c>
      <c r="M342" s="136">
        <v>370</v>
      </c>
      <c r="N342" s="128">
        <v>365</v>
      </c>
      <c r="O342" s="134">
        <v>-5</v>
      </c>
      <c r="P342" s="135">
        <v>295</v>
      </c>
      <c r="Q342" s="136">
        <v>305</v>
      </c>
      <c r="R342" s="128">
        <v>300</v>
      </c>
      <c r="S342" s="134">
        <v>-5</v>
      </c>
      <c r="T342" s="135">
        <v>285</v>
      </c>
      <c r="U342" s="136">
        <v>295</v>
      </c>
      <c r="V342" s="128">
        <v>290</v>
      </c>
      <c r="W342" s="134">
        <v>-5</v>
      </c>
      <c r="X342" s="135">
        <v>260</v>
      </c>
      <c r="Y342" s="136">
        <v>270</v>
      </c>
      <c r="Z342" s="128">
        <v>265</v>
      </c>
      <c r="AA342" s="134" t="s">
        <v>5</v>
      </c>
      <c r="AB342" s="135">
        <v>300</v>
      </c>
      <c r="AC342" s="136">
        <v>310</v>
      </c>
      <c r="AD342" s="128">
        <v>305</v>
      </c>
      <c r="AE342" s="134" t="s">
        <v>5</v>
      </c>
      <c r="AF342" s="135">
        <v>240</v>
      </c>
      <c r="AG342" s="136">
        <v>250</v>
      </c>
      <c r="AH342" s="128">
        <v>245</v>
      </c>
      <c r="AI342" s="134" t="s">
        <v>5</v>
      </c>
      <c r="AJ342" s="135">
        <v>300</v>
      </c>
      <c r="AK342" s="136">
        <v>310</v>
      </c>
      <c r="AL342" s="128">
        <v>305</v>
      </c>
      <c r="AM342" s="134">
        <v>-5</v>
      </c>
      <c r="AN342" s="135">
        <v>280</v>
      </c>
      <c r="AO342" s="136">
        <v>290</v>
      </c>
      <c r="AP342" s="128">
        <v>285</v>
      </c>
      <c r="AQ342" s="134" t="s">
        <v>5</v>
      </c>
      <c r="AR342" s="135">
        <v>310</v>
      </c>
      <c r="AS342" s="136">
        <v>320</v>
      </c>
      <c r="AT342" s="128">
        <v>315</v>
      </c>
      <c r="AU342" s="134">
        <v>-5</v>
      </c>
      <c r="AV342" s="135">
        <v>265</v>
      </c>
      <c r="AW342" s="136">
        <v>275</v>
      </c>
      <c r="AX342" s="128">
        <v>270</v>
      </c>
      <c r="AY342" s="134" t="s">
        <v>5</v>
      </c>
      <c r="AZ342" s="135">
        <v>265</v>
      </c>
      <c r="BA342" s="136">
        <v>275</v>
      </c>
      <c r="BB342" s="128">
        <v>270</v>
      </c>
      <c r="BC342" s="134" t="s">
        <v>5</v>
      </c>
      <c r="BD342" s="135">
        <v>220</v>
      </c>
      <c r="BE342" s="136">
        <v>230</v>
      </c>
      <c r="BF342" s="128">
        <v>225</v>
      </c>
      <c r="BG342" s="134">
        <v>-5</v>
      </c>
      <c r="BH342" s="135">
        <v>295</v>
      </c>
      <c r="BI342" s="136">
        <v>305</v>
      </c>
      <c r="BJ342" s="128">
        <v>300</v>
      </c>
      <c r="BK342" s="134" t="s">
        <v>5</v>
      </c>
      <c r="BL342" s="135">
        <v>225</v>
      </c>
      <c r="BM342" s="136">
        <v>235</v>
      </c>
      <c r="BN342" s="128">
        <v>230</v>
      </c>
      <c r="BO342" s="134">
        <v>-5</v>
      </c>
      <c r="BP342" s="135">
        <v>310</v>
      </c>
      <c r="BQ342" s="136">
        <v>320</v>
      </c>
      <c r="BR342" s="128">
        <v>315</v>
      </c>
      <c r="BS342" s="134">
        <v>5</v>
      </c>
      <c r="BT342" s="135">
        <v>265</v>
      </c>
      <c r="BU342" s="136">
        <v>275</v>
      </c>
      <c r="BV342" s="128">
        <v>270</v>
      </c>
      <c r="BW342" s="134">
        <v>-5</v>
      </c>
      <c r="BX342" s="135">
        <v>285</v>
      </c>
      <c r="BY342" s="136">
        <v>295</v>
      </c>
      <c r="BZ342" s="128">
        <v>290</v>
      </c>
      <c r="CA342" s="134">
        <v>-5</v>
      </c>
      <c r="CB342" s="135">
        <v>430</v>
      </c>
      <c r="CC342" s="136">
        <v>440</v>
      </c>
      <c r="CD342" s="128">
        <v>435</v>
      </c>
      <c r="CE342" s="134" t="s">
        <v>5</v>
      </c>
      <c r="CF342" s="135">
        <v>275</v>
      </c>
      <c r="CG342" s="136">
        <v>285</v>
      </c>
      <c r="CH342" s="128">
        <v>280</v>
      </c>
      <c r="CI342" s="134">
        <v>-5</v>
      </c>
      <c r="CJ342" s="135">
        <v>235</v>
      </c>
      <c r="CK342" s="136">
        <v>245</v>
      </c>
      <c r="CL342" s="128">
        <v>240</v>
      </c>
      <c r="CM342" s="134">
        <v>-5</v>
      </c>
      <c r="CN342" s="135">
        <v>255</v>
      </c>
      <c r="CO342" s="136">
        <v>265</v>
      </c>
      <c r="CP342" s="128">
        <v>260</v>
      </c>
      <c r="CQ342" s="134">
        <v>-5</v>
      </c>
      <c r="CR342" s="135">
        <v>400</v>
      </c>
      <c r="CS342" s="136">
        <v>410</v>
      </c>
      <c r="CT342" s="128">
        <v>405</v>
      </c>
      <c r="CU342" s="134" t="s">
        <v>5</v>
      </c>
      <c r="CV342" s="135">
        <v>305</v>
      </c>
      <c r="CW342" s="136">
        <v>315</v>
      </c>
      <c r="CX342" s="128">
        <v>310</v>
      </c>
      <c r="CY342" s="134">
        <v>-5</v>
      </c>
      <c r="CZ342" s="135">
        <v>270</v>
      </c>
      <c r="DA342" s="136">
        <v>280</v>
      </c>
      <c r="DB342" s="128">
        <v>275</v>
      </c>
      <c r="DC342" s="134">
        <v>-5</v>
      </c>
      <c r="DD342" s="135">
        <v>290</v>
      </c>
      <c r="DE342" s="136">
        <v>300</v>
      </c>
      <c r="DF342" s="128">
        <v>295</v>
      </c>
      <c r="DG342" s="134">
        <v>-5</v>
      </c>
      <c r="DH342" s="135">
        <v>415</v>
      </c>
      <c r="DI342" s="136">
        <v>425</v>
      </c>
      <c r="DJ342" s="128">
        <v>420</v>
      </c>
      <c r="DK342" s="134" t="s">
        <v>5</v>
      </c>
      <c r="DL342" s="135">
        <v>280</v>
      </c>
      <c r="DM342" s="136">
        <v>290</v>
      </c>
      <c r="DN342" s="128">
        <v>285</v>
      </c>
      <c r="DO342" s="134">
        <v>-5</v>
      </c>
      <c r="DP342" s="135">
        <v>245</v>
      </c>
      <c r="DQ342" s="136">
        <v>255</v>
      </c>
      <c r="DR342" s="128">
        <v>250</v>
      </c>
      <c r="DS342" s="134">
        <v>-5</v>
      </c>
      <c r="DT342" s="135">
        <v>265</v>
      </c>
      <c r="DU342" s="136">
        <v>275</v>
      </c>
      <c r="DV342" s="128">
        <v>270</v>
      </c>
      <c r="DW342" s="134">
        <v>-5</v>
      </c>
      <c r="DX342" s="135">
        <v>425</v>
      </c>
      <c r="DY342" s="136">
        <v>435</v>
      </c>
      <c r="DZ342" s="128">
        <v>430</v>
      </c>
      <c r="EA342" s="134" t="s">
        <v>5</v>
      </c>
      <c r="EB342" s="135">
        <v>280</v>
      </c>
      <c r="EC342" s="136">
        <v>290</v>
      </c>
      <c r="ED342" s="128">
        <v>285</v>
      </c>
      <c r="EE342" s="134">
        <v>-5</v>
      </c>
      <c r="EF342" s="135">
        <v>245</v>
      </c>
      <c r="EG342" s="136">
        <v>255</v>
      </c>
      <c r="EH342" s="128">
        <v>250</v>
      </c>
      <c r="EI342" s="134">
        <v>-5</v>
      </c>
      <c r="EJ342" s="135">
        <v>265</v>
      </c>
      <c r="EK342" s="136">
        <v>275</v>
      </c>
      <c r="EL342" s="128">
        <v>270</v>
      </c>
      <c r="EM342" s="134">
        <v>-5</v>
      </c>
      <c r="EN342" s="135">
        <v>390</v>
      </c>
      <c r="EO342" s="136">
        <v>400</v>
      </c>
      <c r="EP342" s="128">
        <v>395</v>
      </c>
      <c r="EQ342" s="134" t="s">
        <v>5</v>
      </c>
      <c r="ER342" s="135">
        <v>270</v>
      </c>
      <c r="ES342" s="136">
        <v>280</v>
      </c>
      <c r="ET342" s="128">
        <v>275</v>
      </c>
      <c r="EU342" s="134">
        <v>-5</v>
      </c>
      <c r="EV342" s="135">
        <v>215</v>
      </c>
      <c r="EW342" s="136">
        <v>225</v>
      </c>
      <c r="EX342" s="128">
        <v>220</v>
      </c>
      <c r="EY342" s="134" t="s">
        <v>5</v>
      </c>
      <c r="EZ342" s="135">
        <v>245</v>
      </c>
      <c r="FA342" s="136">
        <v>255</v>
      </c>
      <c r="FB342" s="128">
        <v>250</v>
      </c>
      <c r="FC342" s="134" t="s">
        <v>5</v>
      </c>
      <c r="FD342" s="135">
        <v>465</v>
      </c>
      <c r="FE342" s="136">
        <v>475</v>
      </c>
      <c r="FF342" s="128">
        <v>470</v>
      </c>
      <c r="FG342" s="134" t="s">
        <v>5</v>
      </c>
      <c r="FH342" s="135">
        <v>305</v>
      </c>
      <c r="FI342" s="136">
        <v>315</v>
      </c>
      <c r="FJ342" s="128">
        <v>310</v>
      </c>
      <c r="FK342" s="134">
        <v>10</v>
      </c>
      <c r="FL342" s="135">
        <v>245</v>
      </c>
      <c r="FM342" s="136">
        <v>255</v>
      </c>
      <c r="FN342" s="128">
        <v>250</v>
      </c>
      <c r="FO342" s="134" t="s">
        <v>5</v>
      </c>
      <c r="FP342" s="135">
        <v>275</v>
      </c>
      <c r="FQ342" s="136">
        <v>285</v>
      </c>
      <c r="FR342" s="128">
        <v>280</v>
      </c>
      <c r="FS342" s="134">
        <v>5</v>
      </c>
      <c r="FT342" s="135">
        <v>260</v>
      </c>
      <c r="FU342" s="136">
        <v>270</v>
      </c>
      <c r="FV342" s="95">
        <v>265</v>
      </c>
      <c r="FW342" s="134">
        <v>15</v>
      </c>
      <c r="FX342" s="135">
        <v>320</v>
      </c>
      <c r="FY342" s="136">
        <v>330</v>
      </c>
      <c r="FZ342" s="128">
        <v>325</v>
      </c>
      <c r="GA342" s="134" t="s">
        <v>5</v>
      </c>
      <c r="GB342" s="135">
        <v>330</v>
      </c>
      <c r="GC342" s="136">
        <v>340</v>
      </c>
      <c r="GD342" s="128">
        <v>335</v>
      </c>
      <c r="GE342" s="134">
        <v>-5</v>
      </c>
      <c r="GF342" s="135">
        <v>300</v>
      </c>
      <c r="GG342" s="136">
        <v>310</v>
      </c>
      <c r="GH342" s="128">
        <v>305</v>
      </c>
      <c r="GI342" s="134">
        <v>-5</v>
      </c>
      <c r="GJ342" s="135">
        <v>315</v>
      </c>
      <c r="GK342" s="136">
        <v>325</v>
      </c>
      <c r="GL342" s="128">
        <v>320</v>
      </c>
      <c r="GM342" s="134">
        <v>-5</v>
      </c>
      <c r="GN342" s="135">
        <v>455</v>
      </c>
      <c r="GO342" s="136">
        <v>465</v>
      </c>
      <c r="GP342" s="128">
        <v>460</v>
      </c>
      <c r="GQ342" s="134" t="s">
        <v>5</v>
      </c>
      <c r="GR342" s="93"/>
      <c r="GS342" s="93">
        <v>6</v>
      </c>
    </row>
    <row r="343" spans="1:201" ht="15.75" x14ac:dyDescent="0.25">
      <c r="A343">
        <v>6</v>
      </c>
      <c r="B343">
        <v>2016</v>
      </c>
      <c r="C343" s="87">
        <v>42531</v>
      </c>
      <c r="D343" s="149">
        <v>355</v>
      </c>
      <c r="E343" s="136">
        <v>365</v>
      </c>
      <c r="F343" s="128">
        <v>360</v>
      </c>
      <c r="G343" s="134">
        <v>10</v>
      </c>
      <c r="H343" s="135">
        <v>405</v>
      </c>
      <c r="I343" s="136">
        <v>415</v>
      </c>
      <c r="J343" s="128">
        <v>410</v>
      </c>
      <c r="K343" s="134">
        <v>-5</v>
      </c>
      <c r="L343" s="135">
        <v>365</v>
      </c>
      <c r="M343" s="136">
        <v>375</v>
      </c>
      <c r="N343" s="128">
        <v>370</v>
      </c>
      <c r="O343" s="134">
        <v>5</v>
      </c>
      <c r="P343" s="135">
        <v>300</v>
      </c>
      <c r="Q343" s="136">
        <v>310</v>
      </c>
      <c r="R343" s="128">
        <v>305</v>
      </c>
      <c r="S343" s="134">
        <v>5</v>
      </c>
      <c r="T343" s="135">
        <v>290</v>
      </c>
      <c r="U343" s="136">
        <v>300</v>
      </c>
      <c r="V343" s="128">
        <v>295</v>
      </c>
      <c r="W343" s="134">
        <v>5</v>
      </c>
      <c r="X343" s="135">
        <v>255</v>
      </c>
      <c r="Y343" s="136">
        <v>265</v>
      </c>
      <c r="Z343" s="128">
        <v>260</v>
      </c>
      <c r="AA343" s="134">
        <v>-5</v>
      </c>
      <c r="AB343" s="135">
        <v>300</v>
      </c>
      <c r="AC343" s="136">
        <v>310</v>
      </c>
      <c r="AD343" s="128">
        <v>305</v>
      </c>
      <c r="AE343" s="134" t="s">
        <v>5</v>
      </c>
      <c r="AF343" s="135">
        <v>245</v>
      </c>
      <c r="AG343" s="136">
        <v>255</v>
      </c>
      <c r="AH343" s="128">
        <v>250</v>
      </c>
      <c r="AI343" s="134">
        <v>5</v>
      </c>
      <c r="AJ343" s="135">
        <v>305</v>
      </c>
      <c r="AK343" s="136">
        <v>315</v>
      </c>
      <c r="AL343" s="128">
        <v>310</v>
      </c>
      <c r="AM343" s="134">
        <v>5</v>
      </c>
      <c r="AN343" s="135">
        <v>280</v>
      </c>
      <c r="AO343" s="136">
        <v>290</v>
      </c>
      <c r="AP343" s="128">
        <v>285</v>
      </c>
      <c r="AQ343" s="134" t="s">
        <v>5</v>
      </c>
      <c r="AR343" s="135">
        <v>315</v>
      </c>
      <c r="AS343" s="136">
        <v>325</v>
      </c>
      <c r="AT343" s="128">
        <v>320</v>
      </c>
      <c r="AU343" s="134">
        <v>5</v>
      </c>
      <c r="AV343" s="135">
        <v>270</v>
      </c>
      <c r="AW343" s="136">
        <v>280</v>
      </c>
      <c r="AX343" s="128">
        <v>275</v>
      </c>
      <c r="AY343" s="134">
        <v>5</v>
      </c>
      <c r="AZ343" s="135">
        <v>270</v>
      </c>
      <c r="BA343" s="136">
        <v>280</v>
      </c>
      <c r="BB343" s="128">
        <v>275</v>
      </c>
      <c r="BC343" s="134">
        <v>5</v>
      </c>
      <c r="BD343" s="135">
        <v>220</v>
      </c>
      <c r="BE343" s="136">
        <v>230</v>
      </c>
      <c r="BF343" s="128">
        <v>225</v>
      </c>
      <c r="BG343" s="134" t="s">
        <v>5</v>
      </c>
      <c r="BH343" s="135">
        <v>300</v>
      </c>
      <c r="BI343" s="136">
        <v>310</v>
      </c>
      <c r="BJ343" s="128">
        <v>305</v>
      </c>
      <c r="BK343" s="134">
        <v>5</v>
      </c>
      <c r="BL343" s="135">
        <v>225</v>
      </c>
      <c r="BM343" s="136">
        <v>235</v>
      </c>
      <c r="BN343" s="128">
        <v>230</v>
      </c>
      <c r="BO343" s="134" t="s">
        <v>5</v>
      </c>
      <c r="BP343" s="135">
        <v>315</v>
      </c>
      <c r="BQ343" s="136">
        <v>325</v>
      </c>
      <c r="BR343" s="128">
        <v>320</v>
      </c>
      <c r="BS343" s="134">
        <v>5</v>
      </c>
      <c r="BT343" s="135">
        <v>265</v>
      </c>
      <c r="BU343" s="136">
        <v>275</v>
      </c>
      <c r="BV343" s="128">
        <v>270</v>
      </c>
      <c r="BW343" s="134" t="s">
        <v>5</v>
      </c>
      <c r="BX343" s="135">
        <v>290</v>
      </c>
      <c r="BY343" s="136">
        <v>300</v>
      </c>
      <c r="BZ343" s="128">
        <v>295</v>
      </c>
      <c r="CA343" s="134">
        <v>5</v>
      </c>
      <c r="CB343" s="135">
        <v>445</v>
      </c>
      <c r="CC343" s="136">
        <v>455</v>
      </c>
      <c r="CD343" s="128">
        <v>450</v>
      </c>
      <c r="CE343" s="134">
        <v>15</v>
      </c>
      <c r="CF343" s="135">
        <v>280</v>
      </c>
      <c r="CG343" s="136">
        <v>290</v>
      </c>
      <c r="CH343" s="128">
        <v>285</v>
      </c>
      <c r="CI343" s="134">
        <v>5</v>
      </c>
      <c r="CJ343" s="135">
        <v>235</v>
      </c>
      <c r="CK343" s="136">
        <v>245</v>
      </c>
      <c r="CL343" s="128">
        <v>240</v>
      </c>
      <c r="CM343" s="134" t="s">
        <v>5</v>
      </c>
      <c r="CN343" s="135">
        <v>260</v>
      </c>
      <c r="CO343" s="136">
        <v>270</v>
      </c>
      <c r="CP343" s="128">
        <v>265</v>
      </c>
      <c r="CQ343" s="134">
        <v>5</v>
      </c>
      <c r="CR343" s="135">
        <v>415</v>
      </c>
      <c r="CS343" s="136">
        <v>425</v>
      </c>
      <c r="CT343" s="128">
        <v>420</v>
      </c>
      <c r="CU343" s="134">
        <v>15</v>
      </c>
      <c r="CV343" s="135">
        <v>315</v>
      </c>
      <c r="CW343" s="136">
        <v>325</v>
      </c>
      <c r="CX343" s="128">
        <v>320</v>
      </c>
      <c r="CY343" s="134">
        <v>10</v>
      </c>
      <c r="CZ343" s="135">
        <v>270</v>
      </c>
      <c r="DA343" s="136">
        <v>280</v>
      </c>
      <c r="DB343" s="128">
        <v>275</v>
      </c>
      <c r="DC343" s="134" t="s">
        <v>5</v>
      </c>
      <c r="DD343" s="135">
        <v>290</v>
      </c>
      <c r="DE343" s="136">
        <v>300</v>
      </c>
      <c r="DF343" s="128">
        <v>295</v>
      </c>
      <c r="DG343" s="134" t="s">
        <v>5</v>
      </c>
      <c r="DH343" s="135">
        <v>430</v>
      </c>
      <c r="DI343" s="136">
        <v>440</v>
      </c>
      <c r="DJ343" s="128">
        <v>435</v>
      </c>
      <c r="DK343" s="134">
        <v>15</v>
      </c>
      <c r="DL343" s="135">
        <v>290</v>
      </c>
      <c r="DM343" s="136">
        <v>300</v>
      </c>
      <c r="DN343" s="128">
        <v>295</v>
      </c>
      <c r="DO343" s="134">
        <v>10</v>
      </c>
      <c r="DP343" s="135">
        <v>245</v>
      </c>
      <c r="DQ343" s="136">
        <v>255</v>
      </c>
      <c r="DR343" s="128">
        <v>250</v>
      </c>
      <c r="DS343" s="134" t="s">
        <v>5</v>
      </c>
      <c r="DT343" s="135">
        <v>265</v>
      </c>
      <c r="DU343" s="136">
        <v>275</v>
      </c>
      <c r="DV343" s="128">
        <v>270</v>
      </c>
      <c r="DW343" s="134" t="s">
        <v>5</v>
      </c>
      <c r="DX343" s="135">
        <v>440</v>
      </c>
      <c r="DY343" s="136">
        <v>450</v>
      </c>
      <c r="DZ343" s="128">
        <v>445</v>
      </c>
      <c r="EA343" s="134">
        <v>15</v>
      </c>
      <c r="EB343" s="135">
        <v>290</v>
      </c>
      <c r="EC343" s="136">
        <v>300</v>
      </c>
      <c r="ED343" s="128">
        <v>295</v>
      </c>
      <c r="EE343" s="134">
        <v>10</v>
      </c>
      <c r="EF343" s="135">
        <v>245</v>
      </c>
      <c r="EG343" s="136">
        <v>255</v>
      </c>
      <c r="EH343" s="128">
        <v>250</v>
      </c>
      <c r="EI343" s="134" t="s">
        <v>5</v>
      </c>
      <c r="EJ343" s="135">
        <v>265</v>
      </c>
      <c r="EK343" s="136">
        <v>275</v>
      </c>
      <c r="EL343" s="128">
        <v>270</v>
      </c>
      <c r="EM343" s="134" t="s">
        <v>5</v>
      </c>
      <c r="EN343" s="135">
        <v>400</v>
      </c>
      <c r="EO343" s="136">
        <v>410</v>
      </c>
      <c r="EP343" s="128">
        <v>405</v>
      </c>
      <c r="EQ343" s="134">
        <v>10</v>
      </c>
      <c r="ER343" s="135">
        <v>285</v>
      </c>
      <c r="ES343" s="136">
        <v>295</v>
      </c>
      <c r="ET343" s="128">
        <v>290</v>
      </c>
      <c r="EU343" s="134">
        <v>15</v>
      </c>
      <c r="EV343" s="135">
        <v>220</v>
      </c>
      <c r="EW343" s="136">
        <v>230</v>
      </c>
      <c r="EX343" s="128">
        <v>225</v>
      </c>
      <c r="EY343" s="134">
        <v>5</v>
      </c>
      <c r="EZ343" s="135">
        <v>250</v>
      </c>
      <c r="FA343" s="136">
        <v>260</v>
      </c>
      <c r="FB343" s="128">
        <v>255</v>
      </c>
      <c r="FC343" s="134">
        <v>5</v>
      </c>
      <c r="FD343" s="135">
        <v>475</v>
      </c>
      <c r="FE343" s="136">
        <v>485</v>
      </c>
      <c r="FF343" s="128">
        <v>480</v>
      </c>
      <c r="FG343" s="134">
        <v>10</v>
      </c>
      <c r="FH343" s="135">
        <v>305</v>
      </c>
      <c r="FI343" s="136">
        <v>315</v>
      </c>
      <c r="FJ343" s="128">
        <v>310</v>
      </c>
      <c r="FK343" s="134" t="s">
        <v>5</v>
      </c>
      <c r="FL343" s="135">
        <v>250</v>
      </c>
      <c r="FM343" s="136">
        <v>260</v>
      </c>
      <c r="FN343" s="128">
        <v>255</v>
      </c>
      <c r="FO343" s="134">
        <v>5</v>
      </c>
      <c r="FP343" s="135">
        <v>275</v>
      </c>
      <c r="FQ343" s="136">
        <v>285</v>
      </c>
      <c r="FR343" s="128">
        <v>280</v>
      </c>
      <c r="FS343" s="134" t="s">
        <v>5</v>
      </c>
      <c r="FT343" s="135">
        <v>280</v>
      </c>
      <c r="FU343" s="136">
        <v>290</v>
      </c>
      <c r="FV343" s="95">
        <v>285</v>
      </c>
      <c r="FW343" s="134">
        <v>20</v>
      </c>
      <c r="FX343" s="135">
        <v>285</v>
      </c>
      <c r="FY343" s="136">
        <v>295</v>
      </c>
      <c r="FZ343" s="128">
        <v>290</v>
      </c>
      <c r="GA343" s="134">
        <v>-35</v>
      </c>
      <c r="GB343" s="135">
        <v>340</v>
      </c>
      <c r="GC343" s="136">
        <v>350</v>
      </c>
      <c r="GD343" s="128">
        <v>345</v>
      </c>
      <c r="GE343" s="134">
        <v>10</v>
      </c>
      <c r="GF343" s="135">
        <v>300</v>
      </c>
      <c r="GG343" s="136">
        <v>310</v>
      </c>
      <c r="GH343" s="128">
        <v>305</v>
      </c>
      <c r="GI343" s="134" t="s">
        <v>5</v>
      </c>
      <c r="GJ343" s="135">
        <v>320</v>
      </c>
      <c r="GK343" s="136">
        <v>330</v>
      </c>
      <c r="GL343" s="128">
        <v>325</v>
      </c>
      <c r="GM343" s="134">
        <v>5</v>
      </c>
      <c r="GN343" s="135">
        <v>470</v>
      </c>
      <c r="GO343" s="136">
        <v>480</v>
      </c>
      <c r="GP343" s="128">
        <v>475</v>
      </c>
      <c r="GQ343" s="134">
        <v>15</v>
      </c>
      <c r="GR343" s="93"/>
      <c r="GS343" s="93">
        <v>6</v>
      </c>
    </row>
    <row r="344" spans="1:201" ht="15.75" x14ac:dyDescent="0.25">
      <c r="A344">
        <v>6</v>
      </c>
      <c r="B344">
        <v>2016</v>
      </c>
      <c r="C344" s="87">
        <v>42538</v>
      </c>
      <c r="D344" s="149">
        <v>345</v>
      </c>
      <c r="E344" s="136">
        <v>355</v>
      </c>
      <c r="F344" s="128">
        <v>350</v>
      </c>
      <c r="G344" s="134">
        <v>-10</v>
      </c>
      <c r="H344" s="135">
        <v>410</v>
      </c>
      <c r="I344" s="136">
        <v>420</v>
      </c>
      <c r="J344" s="128">
        <v>415</v>
      </c>
      <c r="K344" s="134">
        <v>5</v>
      </c>
      <c r="L344" s="135">
        <v>360</v>
      </c>
      <c r="M344" s="136">
        <v>370</v>
      </c>
      <c r="N344" s="128">
        <v>365</v>
      </c>
      <c r="O344" s="134">
        <v>-5</v>
      </c>
      <c r="P344" s="135">
        <v>295</v>
      </c>
      <c r="Q344" s="136">
        <v>305</v>
      </c>
      <c r="R344" s="128">
        <v>300</v>
      </c>
      <c r="S344" s="134">
        <v>-5</v>
      </c>
      <c r="T344" s="135">
        <v>285</v>
      </c>
      <c r="U344" s="136">
        <v>295</v>
      </c>
      <c r="V344" s="128">
        <v>290</v>
      </c>
      <c r="W344" s="134">
        <v>-5</v>
      </c>
      <c r="X344" s="135">
        <v>260</v>
      </c>
      <c r="Y344" s="136">
        <v>270</v>
      </c>
      <c r="Z344" s="128">
        <v>265</v>
      </c>
      <c r="AA344" s="134">
        <v>5</v>
      </c>
      <c r="AB344" s="135">
        <v>300</v>
      </c>
      <c r="AC344" s="136">
        <v>310</v>
      </c>
      <c r="AD344" s="128">
        <v>305</v>
      </c>
      <c r="AE344" s="134" t="s">
        <v>5</v>
      </c>
      <c r="AF344" s="135">
        <v>240</v>
      </c>
      <c r="AG344" s="136">
        <v>250</v>
      </c>
      <c r="AH344" s="128">
        <v>245</v>
      </c>
      <c r="AI344" s="134">
        <v>-5</v>
      </c>
      <c r="AJ344" s="135">
        <v>305</v>
      </c>
      <c r="AK344" s="136">
        <v>315</v>
      </c>
      <c r="AL344" s="128">
        <v>310</v>
      </c>
      <c r="AM344" s="134" t="s">
        <v>5</v>
      </c>
      <c r="AN344" s="135">
        <v>275</v>
      </c>
      <c r="AO344" s="136">
        <v>285</v>
      </c>
      <c r="AP344" s="128">
        <v>280</v>
      </c>
      <c r="AQ344" s="134">
        <v>-5</v>
      </c>
      <c r="AR344" s="135">
        <v>315</v>
      </c>
      <c r="AS344" s="136">
        <v>325</v>
      </c>
      <c r="AT344" s="128">
        <v>320</v>
      </c>
      <c r="AU344" s="134" t="s">
        <v>5</v>
      </c>
      <c r="AV344" s="135">
        <v>265</v>
      </c>
      <c r="AW344" s="136">
        <v>275</v>
      </c>
      <c r="AX344" s="128">
        <v>270</v>
      </c>
      <c r="AY344" s="134">
        <v>-5</v>
      </c>
      <c r="AZ344" s="135">
        <v>270</v>
      </c>
      <c r="BA344" s="136">
        <v>280</v>
      </c>
      <c r="BB344" s="128">
        <v>275</v>
      </c>
      <c r="BC344" s="134" t="s">
        <v>5</v>
      </c>
      <c r="BD344" s="135">
        <v>220</v>
      </c>
      <c r="BE344" s="136">
        <v>230</v>
      </c>
      <c r="BF344" s="128">
        <v>225</v>
      </c>
      <c r="BG344" s="134" t="s">
        <v>5</v>
      </c>
      <c r="BH344" s="135">
        <v>300</v>
      </c>
      <c r="BI344" s="136">
        <v>310</v>
      </c>
      <c r="BJ344" s="128">
        <v>305</v>
      </c>
      <c r="BK344" s="134" t="s">
        <v>5</v>
      </c>
      <c r="BL344" s="135">
        <v>225</v>
      </c>
      <c r="BM344" s="136">
        <v>235</v>
      </c>
      <c r="BN344" s="128">
        <v>230</v>
      </c>
      <c r="BO344" s="134" t="s">
        <v>5</v>
      </c>
      <c r="BP344" s="135">
        <v>315</v>
      </c>
      <c r="BQ344" s="136">
        <v>325</v>
      </c>
      <c r="BR344" s="128">
        <v>320</v>
      </c>
      <c r="BS344" s="134" t="s">
        <v>5</v>
      </c>
      <c r="BT344" s="135">
        <v>265</v>
      </c>
      <c r="BU344" s="136">
        <v>275</v>
      </c>
      <c r="BV344" s="128">
        <v>270</v>
      </c>
      <c r="BW344" s="134" t="s">
        <v>5</v>
      </c>
      <c r="BX344" s="135">
        <v>290</v>
      </c>
      <c r="BY344" s="136">
        <v>300</v>
      </c>
      <c r="BZ344" s="128">
        <v>295</v>
      </c>
      <c r="CA344" s="134" t="s">
        <v>5</v>
      </c>
      <c r="CB344" s="135">
        <v>445</v>
      </c>
      <c r="CC344" s="136">
        <v>455</v>
      </c>
      <c r="CD344" s="128">
        <v>450</v>
      </c>
      <c r="CE344" s="134" t="s">
        <v>5</v>
      </c>
      <c r="CF344" s="135">
        <v>280</v>
      </c>
      <c r="CG344" s="136">
        <v>290</v>
      </c>
      <c r="CH344" s="128">
        <v>285</v>
      </c>
      <c r="CI344" s="134" t="s">
        <v>5</v>
      </c>
      <c r="CJ344" s="135">
        <v>235</v>
      </c>
      <c r="CK344" s="136">
        <v>245</v>
      </c>
      <c r="CL344" s="128">
        <v>240</v>
      </c>
      <c r="CM344" s="134" t="s">
        <v>5</v>
      </c>
      <c r="CN344" s="135">
        <v>260</v>
      </c>
      <c r="CO344" s="136">
        <v>270</v>
      </c>
      <c r="CP344" s="128">
        <v>265</v>
      </c>
      <c r="CQ344" s="134" t="s">
        <v>5</v>
      </c>
      <c r="CR344" s="135">
        <v>415</v>
      </c>
      <c r="CS344" s="136">
        <v>425</v>
      </c>
      <c r="CT344" s="128">
        <v>420</v>
      </c>
      <c r="CU344" s="134" t="s">
        <v>5</v>
      </c>
      <c r="CV344" s="135">
        <v>315</v>
      </c>
      <c r="CW344" s="136">
        <v>325</v>
      </c>
      <c r="CX344" s="128">
        <v>320</v>
      </c>
      <c r="CY344" s="134" t="s">
        <v>5</v>
      </c>
      <c r="CZ344" s="135">
        <v>270</v>
      </c>
      <c r="DA344" s="136">
        <v>280</v>
      </c>
      <c r="DB344" s="128">
        <v>275</v>
      </c>
      <c r="DC344" s="134" t="s">
        <v>5</v>
      </c>
      <c r="DD344" s="135">
        <v>295</v>
      </c>
      <c r="DE344" s="136">
        <v>305</v>
      </c>
      <c r="DF344" s="128">
        <v>300</v>
      </c>
      <c r="DG344" s="134">
        <v>5</v>
      </c>
      <c r="DH344" s="135">
        <v>430</v>
      </c>
      <c r="DI344" s="136">
        <v>440</v>
      </c>
      <c r="DJ344" s="128">
        <v>435</v>
      </c>
      <c r="DK344" s="134" t="s">
        <v>5</v>
      </c>
      <c r="DL344" s="135">
        <v>290</v>
      </c>
      <c r="DM344" s="136">
        <v>300</v>
      </c>
      <c r="DN344" s="128">
        <v>295</v>
      </c>
      <c r="DO344" s="134" t="s">
        <v>5</v>
      </c>
      <c r="DP344" s="135">
        <v>245</v>
      </c>
      <c r="DQ344" s="136">
        <v>255</v>
      </c>
      <c r="DR344" s="128">
        <v>250</v>
      </c>
      <c r="DS344" s="134" t="s">
        <v>5</v>
      </c>
      <c r="DT344" s="135">
        <v>270</v>
      </c>
      <c r="DU344" s="136">
        <v>280</v>
      </c>
      <c r="DV344" s="128">
        <v>275</v>
      </c>
      <c r="DW344" s="134">
        <v>5</v>
      </c>
      <c r="DX344" s="135">
        <v>440</v>
      </c>
      <c r="DY344" s="136">
        <v>450</v>
      </c>
      <c r="DZ344" s="128">
        <v>445</v>
      </c>
      <c r="EA344" s="134" t="s">
        <v>5</v>
      </c>
      <c r="EB344" s="135">
        <v>290</v>
      </c>
      <c r="EC344" s="136">
        <v>300</v>
      </c>
      <c r="ED344" s="128">
        <v>295</v>
      </c>
      <c r="EE344" s="134" t="s">
        <v>5</v>
      </c>
      <c r="EF344" s="135">
        <v>245</v>
      </c>
      <c r="EG344" s="136">
        <v>255</v>
      </c>
      <c r="EH344" s="128">
        <v>250</v>
      </c>
      <c r="EI344" s="134" t="s">
        <v>5</v>
      </c>
      <c r="EJ344" s="135">
        <v>270</v>
      </c>
      <c r="EK344" s="136">
        <v>280</v>
      </c>
      <c r="EL344" s="128">
        <v>275</v>
      </c>
      <c r="EM344" s="134">
        <v>5</v>
      </c>
      <c r="EN344" s="135">
        <v>400</v>
      </c>
      <c r="EO344" s="136">
        <v>410</v>
      </c>
      <c r="EP344" s="128">
        <v>405</v>
      </c>
      <c r="EQ344" s="134" t="s">
        <v>5</v>
      </c>
      <c r="ER344" s="135">
        <v>280</v>
      </c>
      <c r="ES344" s="136">
        <v>290</v>
      </c>
      <c r="ET344" s="128">
        <v>285</v>
      </c>
      <c r="EU344" s="134">
        <v>-5</v>
      </c>
      <c r="EV344" s="135">
        <v>220</v>
      </c>
      <c r="EW344" s="136">
        <v>230</v>
      </c>
      <c r="EX344" s="128">
        <v>225</v>
      </c>
      <c r="EY344" s="134" t="s">
        <v>5</v>
      </c>
      <c r="EZ344" s="135">
        <v>250</v>
      </c>
      <c r="FA344" s="136">
        <v>260</v>
      </c>
      <c r="FB344" s="128">
        <v>255</v>
      </c>
      <c r="FC344" s="134" t="s">
        <v>5</v>
      </c>
      <c r="FD344" s="135">
        <v>475</v>
      </c>
      <c r="FE344" s="136">
        <v>485</v>
      </c>
      <c r="FF344" s="128">
        <v>480</v>
      </c>
      <c r="FG344" s="134" t="s">
        <v>5</v>
      </c>
      <c r="FH344" s="135">
        <v>295</v>
      </c>
      <c r="FI344" s="136">
        <v>305</v>
      </c>
      <c r="FJ344" s="128">
        <v>300</v>
      </c>
      <c r="FK344" s="134">
        <v>-10</v>
      </c>
      <c r="FL344" s="135">
        <v>250</v>
      </c>
      <c r="FM344" s="136">
        <v>260</v>
      </c>
      <c r="FN344" s="128">
        <v>255</v>
      </c>
      <c r="FO344" s="134" t="s">
        <v>5</v>
      </c>
      <c r="FP344" s="135">
        <v>275</v>
      </c>
      <c r="FQ344" s="136">
        <v>285</v>
      </c>
      <c r="FR344" s="128">
        <v>280</v>
      </c>
      <c r="FS344" s="134" t="s">
        <v>5</v>
      </c>
      <c r="FT344" s="135">
        <v>285</v>
      </c>
      <c r="FU344" s="136">
        <v>295</v>
      </c>
      <c r="FV344" s="95">
        <v>290</v>
      </c>
      <c r="FW344" s="134">
        <v>5</v>
      </c>
      <c r="FX344" s="135">
        <v>290</v>
      </c>
      <c r="FY344" s="136">
        <v>300</v>
      </c>
      <c r="FZ344" s="128">
        <v>295</v>
      </c>
      <c r="GA344" s="134">
        <v>5</v>
      </c>
      <c r="GB344" s="135">
        <v>340</v>
      </c>
      <c r="GC344" s="136">
        <v>350</v>
      </c>
      <c r="GD344" s="128">
        <v>345</v>
      </c>
      <c r="GE344" s="134" t="s">
        <v>5</v>
      </c>
      <c r="GF344" s="135">
        <v>305</v>
      </c>
      <c r="GG344" s="136">
        <v>315</v>
      </c>
      <c r="GH344" s="128">
        <v>310</v>
      </c>
      <c r="GI344" s="134">
        <v>5</v>
      </c>
      <c r="GJ344" s="135">
        <v>320</v>
      </c>
      <c r="GK344" s="136">
        <v>330</v>
      </c>
      <c r="GL344" s="128">
        <v>325</v>
      </c>
      <c r="GM344" s="134" t="s">
        <v>5</v>
      </c>
      <c r="GN344" s="135">
        <v>470</v>
      </c>
      <c r="GO344" s="136">
        <v>480</v>
      </c>
      <c r="GP344" s="128">
        <v>475</v>
      </c>
      <c r="GQ344" s="134" t="s">
        <v>5</v>
      </c>
      <c r="GR344" s="93"/>
      <c r="GS344" s="93">
        <v>6</v>
      </c>
    </row>
    <row r="345" spans="1:201" ht="15.75" x14ac:dyDescent="0.25">
      <c r="A345">
        <v>6</v>
      </c>
      <c r="B345">
        <v>2016</v>
      </c>
      <c r="C345" s="87">
        <v>42545</v>
      </c>
      <c r="D345" s="149">
        <v>340</v>
      </c>
      <c r="E345" s="136">
        <v>350</v>
      </c>
      <c r="F345" s="128">
        <v>345</v>
      </c>
      <c r="G345" s="134">
        <v>-5</v>
      </c>
      <c r="H345" s="135">
        <v>410</v>
      </c>
      <c r="I345" s="136">
        <v>420</v>
      </c>
      <c r="J345" s="128">
        <v>415</v>
      </c>
      <c r="K345" s="134" t="s">
        <v>5</v>
      </c>
      <c r="L345" s="135">
        <v>355</v>
      </c>
      <c r="M345" s="136">
        <v>365</v>
      </c>
      <c r="N345" s="128">
        <v>360</v>
      </c>
      <c r="O345" s="134">
        <v>-5</v>
      </c>
      <c r="P345" s="135">
        <v>295</v>
      </c>
      <c r="Q345" s="136">
        <v>305</v>
      </c>
      <c r="R345" s="128">
        <v>300</v>
      </c>
      <c r="S345" s="134" t="s">
        <v>5</v>
      </c>
      <c r="T345" s="135">
        <v>285</v>
      </c>
      <c r="U345" s="136">
        <v>295</v>
      </c>
      <c r="V345" s="128">
        <v>290</v>
      </c>
      <c r="W345" s="134" t="s">
        <v>5</v>
      </c>
      <c r="X345" s="135">
        <v>260</v>
      </c>
      <c r="Y345" s="136">
        <v>270</v>
      </c>
      <c r="Z345" s="128">
        <v>265</v>
      </c>
      <c r="AA345" s="134" t="s">
        <v>5</v>
      </c>
      <c r="AB345" s="135">
        <v>300</v>
      </c>
      <c r="AC345" s="136">
        <v>310</v>
      </c>
      <c r="AD345" s="128">
        <v>305</v>
      </c>
      <c r="AE345" s="134" t="s">
        <v>5</v>
      </c>
      <c r="AF345" s="135">
        <v>240</v>
      </c>
      <c r="AG345" s="136">
        <v>250</v>
      </c>
      <c r="AH345" s="128">
        <v>245</v>
      </c>
      <c r="AI345" s="134" t="s">
        <v>5</v>
      </c>
      <c r="AJ345" s="135">
        <v>300</v>
      </c>
      <c r="AK345" s="136">
        <v>310</v>
      </c>
      <c r="AL345" s="128">
        <v>305</v>
      </c>
      <c r="AM345" s="134">
        <v>-5</v>
      </c>
      <c r="AN345" s="135">
        <v>270</v>
      </c>
      <c r="AO345" s="136">
        <v>280</v>
      </c>
      <c r="AP345" s="128">
        <v>275</v>
      </c>
      <c r="AQ345" s="134">
        <v>-5</v>
      </c>
      <c r="AR345" s="135">
        <v>305</v>
      </c>
      <c r="AS345" s="136">
        <v>315</v>
      </c>
      <c r="AT345" s="128">
        <v>310</v>
      </c>
      <c r="AU345" s="134">
        <v>-10</v>
      </c>
      <c r="AV345" s="135">
        <v>260</v>
      </c>
      <c r="AW345" s="136">
        <v>270</v>
      </c>
      <c r="AX345" s="128">
        <v>265</v>
      </c>
      <c r="AY345" s="134">
        <v>-5</v>
      </c>
      <c r="AZ345" s="135">
        <v>265</v>
      </c>
      <c r="BA345" s="136">
        <v>275</v>
      </c>
      <c r="BB345" s="128">
        <v>270</v>
      </c>
      <c r="BC345" s="134">
        <v>-5</v>
      </c>
      <c r="BD345" s="135">
        <v>215</v>
      </c>
      <c r="BE345" s="136">
        <v>225</v>
      </c>
      <c r="BF345" s="128">
        <v>220</v>
      </c>
      <c r="BG345" s="134">
        <v>-5</v>
      </c>
      <c r="BH345" s="135">
        <v>295</v>
      </c>
      <c r="BI345" s="136">
        <v>305</v>
      </c>
      <c r="BJ345" s="128">
        <v>300</v>
      </c>
      <c r="BK345" s="134">
        <v>-5</v>
      </c>
      <c r="BL345" s="135">
        <v>220</v>
      </c>
      <c r="BM345" s="136">
        <v>230</v>
      </c>
      <c r="BN345" s="128">
        <v>225</v>
      </c>
      <c r="BO345" s="134">
        <v>-5</v>
      </c>
      <c r="BP345" s="135">
        <v>310</v>
      </c>
      <c r="BQ345" s="136">
        <v>320</v>
      </c>
      <c r="BR345" s="128">
        <v>315</v>
      </c>
      <c r="BS345" s="134">
        <v>-5</v>
      </c>
      <c r="BT345" s="135">
        <v>260</v>
      </c>
      <c r="BU345" s="136">
        <v>270</v>
      </c>
      <c r="BV345" s="128">
        <v>265</v>
      </c>
      <c r="BW345" s="134">
        <v>-5</v>
      </c>
      <c r="BX345" s="135">
        <v>285</v>
      </c>
      <c r="BY345" s="136">
        <v>295</v>
      </c>
      <c r="BZ345" s="128">
        <v>290</v>
      </c>
      <c r="CA345" s="134">
        <v>-5</v>
      </c>
      <c r="CB345" s="135">
        <v>445</v>
      </c>
      <c r="CC345" s="136">
        <v>455</v>
      </c>
      <c r="CD345" s="128">
        <v>450</v>
      </c>
      <c r="CE345" s="134" t="s">
        <v>5</v>
      </c>
      <c r="CF345" s="135">
        <v>280</v>
      </c>
      <c r="CG345" s="136">
        <v>290</v>
      </c>
      <c r="CH345" s="128">
        <v>285</v>
      </c>
      <c r="CI345" s="134" t="s">
        <v>5</v>
      </c>
      <c r="CJ345" s="135">
        <v>235</v>
      </c>
      <c r="CK345" s="136">
        <v>245</v>
      </c>
      <c r="CL345" s="128">
        <v>240</v>
      </c>
      <c r="CM345" s="134" t="s">
        <v>5</v>
      </c>
      <c r="CN345" s="135">
        <v>260</v>
      </c>
      <c r="CO345" s="136">
        <v>270</v>
      </c>
      <c r="CP345" s="128">
        <v>265</v>
      </c>
      <c r="CQ345" s="134" t="s">
        <v>5</v>
      </c>
      <c r="CR345" s="135">
        <v>415</v>
      </c>
      <c r="CS345" s="136">
        <v>425</v>
      </c>
      <c r="CT345" s="128">
        <v>420</v>
      </c>
      <c r="CU345" s="134" t="s">
        <v>5</v>
      </c>
      <c r="CV345" s="135">
        <v>315</v>
      </c>
      <c r="CW345" s="136">
        <v>325</v>
      </c>
      <c r="CX345" s="128">
        <v>320</v>
      </c>
      <c r="CY345" s="134" t="s">
        <v>5</v>
      </c>
      <c r="CZ345" s="135">
        <v>270</v>
      </c>
      <c r="DA345" s="136">
        <v>280</v>
      </c>
      <c r="DB345" s="128">
        <v>275</v>
      </c>
      <c r="DC345" s="134" t="s">
        <v>5</v>
      </c>
      <c r="DD345" s="135">
        <v>290</v>
      </c>
      <c r="DE345" s="136">
        <v>300</v>
      </c>
      <c r="DF345" s="128">
        <v>295</v>
      </c>
      <c r="DG345" s="134">
        <v>-5</v>
      </c>
      <c r="DH345" s="135">
        <v>430</v>
      </c>
      <c r="DI345" s="136">
        <v>440</v>
      </c>
      <c r="DJ345" s="128">
        <v>435</v>
      </c>
      <c r="DK345" s="134" t="s">
        <v>5</v>
      </c>
      <c r="DL345" s="135">
        <v>285</v>
      </c>
      <c r="DM345" s="136">
        <v>295</v>
      </c>
      <c r="DN345" s="128">
        <v>290</v>
      </c>
      <c r="DO345" s="134">
        <v>-5</v>
      </c>
      <c r="DP345" s="135">
        <v>240</v>
      </c>
      <c r="DQ345" s="136">
        <v>250</v>
      </c>
      <c r="DR345" s="128">
        <v>245</v>
      </c>
      <c r="DS345" s="134">
        <v>-5</v>
      </c>
      <c r="DT345" s="135">
        <v>260</v>
      </c>
      <c r="DU345" s="136">
        <v>270</v>
      </c>
      <c r="DV345" s="128">
        <v>265</v>
      </c>
      <c r="DW345" s="134">
        <v>-10</v>
      </c>
      <c r="DX345" s="135">
        <v>440</v>
      </c>
      <c r="DY345" s="136">
        <v>450</v>
      </c>
      <c r="DZ345" s="128">
        <v>445</v>
      </c>
      <c r="EA345" s="134" t="s">
        <v>5</v>
      </c>
      <c r="EB345" s="135">
        <v>280</v>
      </c>
      <c r="EC345" s="136">
        <v>290</v>
      </c>
      <c r="ED345" s="128">
        <v>285</v>
      </c>
      <c r="EE345" s="134">
        <v>-10</v>
      </c>
      <c r="EF345" s="135">
        <v>235</v>
      </c>
      <c r="EG345" s="136">
        <v>245</v>
      </c>
      <c r="EH345" s="128">
        <v>240</v>
      </c>
      <c r="EI345" s="134">
        <v>-10</v>
      </c>
      <c r="EJ345" s="135">
        <v>255</v>
      </c>
      <c r="EK345" s="136">
        <v>265</v>
      </c>
      <c r="EL345" s="128">
        <v>260</v>
      </c>
      <c r="EM345" s="134">
        <v>-15</v>
      </c>
      <c r="EN345" s="135">
        <v>400</v>
      </c>
      <c r="EO345" s="136">
        <v>410</v>
      </c>
      <c r="EP345" s="128">
        <v>405</v>
      </c>
      <c r="EQ345" s="134" t="s">
        <v>5</v>
      </c>
      <c r="ER345" s="135">
        <v>270</v>
      </c>
      <c r="ES345" s="136">
        <v>280</v>
      </c>
      <c r="ET345" s="128">
        <v>275</v>
      </c>
      <c r="EU345" s="134">
        <v>-10</v>
      </c>
      <c r="EV345" s="135">
        <v>215</v>
      </c>
      <c r="EW345" s="136">
        <v>225</v>
      </c>
      <c r="EX345" s="128">
        <v>220</v>
      </c>
      <c r="EY345" s="134">
        <v>-5</v>
      </c>
      <c r="EZ345" s="135">
        <v>245</v>
      </c>
      <c r="FA345" s="136">
        <v>255</v>
      </c>
      <c r="FB345" s="128">
        <v>250</v>
      </c>
      <c r="FC345" s="134">
        <v>-5</v>
      </c>
      <c r="FD345" s="135">
        <v>475</v>
      </c>
      <c r="FE345" s="136">
        <v>485</v>
      </c>
      <c r="FF345" s="128">
        <v>480</v>
      </c>
      <c r="FG345" s="134" t="s">
        <v>5</v>
      </c>
      <c r="FH345" s="135">
        <v>295</v>
      </c>
      <c r="FI345" s="136">
        <v>305</v>
      </c>
      <c r="FJ345" s="128">
        <v>300</v>
      </c>
      <c r="FK345" s="134" t="s">
        <v>5</v>
      </c>
      <c r="FL345" s="135">
        <v>245</v>
      </c>
      <c r="FM345" s="136">
        <v>255</v>
      </c>
      <c r="FN345" s="128">
        <v>250</v>
      </c>
      <c r="FO345" s="134">
        <v>-5</v>
      </c>
      <c r="FP345" s="135">
        <v>270</v>
      </c>
      <c r="FQ345" s="136">
        <v>280</v>
      </c>
      <c r="FR345" s="128">
        <v>275</v>
      </c>
      <c r="FS345" s="134">
        <v>-5</v>
      </c>
      <c r="FT345" s="135">
        <v>285</v>
      </c>
      <c r="FU345" s="136">
        <v>295</v>
      </c>
      <c r="FV345" s="95">
        <v>290</v>
      </c>
      <c r="FW345" s="134" t="s">
        <v>5</v>
      </c>
      <c r="FX345" s="135">
        <v>285</v>
      </c>
      <c r="FY345" s="136">
        <v>295</v>
      </c>
      <c r="FZ345" s="128">
        <v>290</v>
      </c>
      <c r="GA345" s="134">
        <v>-5</v>
      </c>
      <c r="GB345" s="135">
        <v>340</v>
      </c>
      <c r="GC345" s="136">
        <v>350</v>
      </c>
      <c r="GD345" s="128">
        <v>345</v>
      </c>
      <c r="GE345" s="134" t="s">
        <v>5</v>
      </c>
      <c r="GF345" s="135">
        <v>305</v>
      </c>
      <c r="GG345" s="136">
        <v>315</v>
      </c>
      <c r="GH345" s="128">
        <v>310</v>
      </c>
      <c r="GI345" s="134" t="s">
        <v>5</v>
      </c>
      <c r="GJ345" s="135">
        <v>320</v>
      </c>
      <c r="GK345" s="136">
        <v>330</v>
      </c>
      <c r="GL345" s="128">
        <v>325</v>
      </c>
      <c r="GM345" s="134" t="s">
        <v>5</v>
      </c>
      <c r="GN345" s="135">
        <v>470</v>
      </c>
      <c r="GO345" s="136">
        <v>480</v>
      </c>
      <c r="GP345" s="128">
        <v>475</v>
      </c>
      <c r="GQ345" s="134" t="s">
        <v>5</v>
      </c>
      <c r="GR345" s="93"/>
      <c r="GS345" s="93">
        <v>6</v>
      </c>
    </row>
    <row r="346" spans="1:201" ht="15.75" x14ac:dyDescent="0.25">
      <c r="A346">
        <v>7</v>
      </c>
      <c r="B346">
        <v>2016</v>
      </c>
      <c r="C346" s="87">
        <v>42552</v>
      </c>
      <c r="D346" s="149">
        <v>330</v>
      </c>
      <c r="E346" s="136">
        <v>340</v>
      </c>
      <c r="F346" s="128">
        <v>335</v>
      </c>
      <c r="G346" s="134">
        <v>-10</v>
      </c>
      <c r="H346" s="135">
        <v>405</v>
      </c>
      <c r="I346" s="136">
        <v>415</v>
      </c>
      <c r="J346" s="128">
        <v>410</v>
      </c>
      <c r="K346" s="134">
        <v>-5</v>
      </c>
      <c r="L346" s="135">
        <v>345</v>
      </c>
      <c r="M346" s="136">
        <v>355</v>
      </c>
      <c r="N346" s="128">
        <v>350</v>
      </c>
      <c r="O346" s="134">
        <v>-10</v>
      </c>
      <c r="P346" s="135">
        <v>290</v>
      </c>
      <c r="Q346" s="136">
        <v>300</v>
      </c>
      <c r="R346" s="128">
        <v>295</v>
      </c>
      <c r="S346" s="134">
        <v>-5</v>
      </c>
      <c r="T346" s="135">
        <v>280</v>
      </c>
      <c r="U346" s="136">
        <v>290</v>
      </c>
      <c r="V346" s="128">
        <v>285</v>
      </c>
      <c r="W346" s="134">
        <v>-5</v>
      </c>
      <c r="X346" s="135">
        <v>255</v>
      </c>
      <c r="Y346" s="136">
        <v>265</v>
      </c>
      <c r="Z346" s="128">
        <v>260</v>
      </c>
      <c r="AA346" s="134">
        <v>-5</v>
      </c>
      <c r="AB346" s="135">
        <v>290</v>
      </c>
      <c r="AC346" s="136">
        <v>300</v>
      </c>
      <c r="AD346" s="128">
        <v>295</v>
      </c>
      <c r="AE346" s="134">
        <v>-10</v>
      </c>
      <c r="AF346" s="135">
        <v>230</v>
      </c>
      <c r="AG346" s="136">
        <v>240</v>
      </c>
      <c r="AH346" s="128">
        <v>235</v>
      </c>
      <c r="AI346" s="134">
        <v>-10</v>
      </c>
      <c r="AJ346" s="135">
        <v>285</v>
      </c>
      <c r="AK346" s="136">
        <v>295</v>
      </c>
      <c r="AL346" s="128">
        <v>290</v>
      </c>
      <c r="AM346" s="134">
        <v>-15</v>
      </c>
      <c r="AN346" s="135">
        <v>265</v>
      </c>
      <c r="AO346" s="136">
        <v>275</v>
      </c>
      <c r="AP346" s="128">
        <v>270</v>
      </c>
      <c r="AQ346" s="134">
        <v>-5</v>
      </c>
      <c r="AR346" s="135">
        <v>300</v>
      </c>
      <c r="AS346" s="136">
        <v>310</v>
      </c>
      <c r="AT346" s="128">
        <v>305</v>
      </c>
      <c r="AU346" s="134">
        <v>-5</v>
      </c>
      <c r="AV346" s="135">
        <v>255</v>
      </c>
      <c r="AW346" s="136">
        <v>265</v>
      </c>
      <c r="AX346" s="128">
        <v>260</v>
      </c>
      <c r="AY346" s="134">
        <v>-5</v>
      </c>
      <c r="AZ346" s="135">
        <v>260</v>
      </c>
      <c r="BA346" s="136">
        <v>270</v>
      </c>
      <c r="BB346" s="128">
        <v>265</v>
      </c>
      <c r="BC346" s="134">
        <v>-5</v>
      </c>
      <c r="BD346" s="135">
        <v>215</v>
      </c>
      <c r="BE346" s="136">
        <v>225</v>
      </c>
      <c r="BF346" s="128">
        <v>220</v>
      </c>
      <c r="BG346" s="134" t="s">
        <v>5</v>
      </c>
      <c r="BH346" s="135">
        <v>290</v>
      </c>
      <c r="BI346" s="136">
        <v>300</v>
      </c>
      <c r="BJ346" s="128">
        <v>295</v>
      </c>
      <c r="BK346" s="134">
        <v>-5</v>
      </c>
      <c r="BL346" s="135">
        <v>220</v>
      </c>
      <c r="BM346" s="136">
        <v>230</v>
      </c>
      <c r="BN346" s="128">
        <v>225</v>
      </c>
      <c r="BO346" s="134" t="s">
        <v>5</v>
      </c>
      <c r="BP346" s="135">
        <v>305</v>
      </c>
      <c r="BQ346" s="136">
        <v>315</v>
      </c>
      <c r="BR346" s="128">
        <v>310</v>
      </c>
      <c r="BS346" s="134">
        <v>-5</v>
      </c>
      <c r="BT346" s="135">
        <v>255</v>
      </c>
      <c r="BU346" s="136">
        <v>265</v>
      </c>
      <c r="BV346" s="128">
        <v>260</v>
      </c>
      <c r="BW346" s="134">
        <v>-5</v>
      </c>
      <c r="BX346" s="135">
        <v>280</v>
      </c>
      <c r="BY346" s="136">
        <v>290</v>
      </c>
      <c r="BZ346" s="128">
        <v>285</v>
      </c>
      <c r="CA346" s="134">
        <v>-5</v>
      </c>
      <c r="CB346" s="135">
        <v>445</v>
      </c>
      <c r="CC346" s="136">
        <v>455</v>
      </c>
      <c r="CD346" s="128">
        <v>450</v>
      </c>
      <c r="CE346" s="134" t="s">
        <v>5</v>
      </c>
      <c r="CF346" s="135">
        <v>275</v>
      </c>
      <c r="CG346" s="136">
        <v>285</v>
      </c>
      <c r="CH346" s="128">
        <v>280</v>
      </c>
      <c r="CI346" s="134">
        <v>-5</v>
      </c>
      <c r="CJ346" s="135">
        <v>230</v>
      </c>
      <c r="CK346" s="136">
        <v>240</v>
      </c>
      <c r="CL346" s="128">
        <v>235</v>
      </c>
      <c r="CM346" s="134">
        <v>-5</v>
      </c>
      <c r="CN346" s="135">
        <v>250</v>
      </c>
      <c r="CO346" s="136">
        <v>260</v>
      </c>
      <c r="CP346" s="128">
        <v>255</v>
      </c>
      <c r="CQ346" s="134">
        <v>-10</v>
      </c>
      <c r="CR346" s="135">
        <v>415</v>
      </c>
      <c r="CS346" s="136">
        <v>425</v>
      </c>
      <c r="CT346" s="128">
        <v>420</v>
      </c>
      <c r="CU346" s="134" t="s">
        <v>5</v>
      </c>
      <c r="CV346" s="135">
        <v>310</v>
      </c>
      <c r="CW346" s="136">
        <v>320</v>
      </c>
      <c r="CX346" s="128">
        <v>315</v>
      </c>
      <c r="CY346" s="134">
        <v>-5</v>
      </c>
      <c r="CZ346" s="135">
        <v>260</v>
      </c>
      <c r="DA346" s="136">
        <v>270</v>
      </c>
      <c r="DB346" s="128">
        <v>265</v>
      </c>
      <c r="DC346" s="134">
        <v>-10</v>
      </c>
      <c r="DD346" s="135">
        <v>285</v>
      </c>
      <c r="DE346" s="136">
        <v>295</v>
      </c>
      <c r="DF346" s="128">
        <v>290</v>
      </c>
      <c r="DG346" s="134">
        <v>-5</v>
      </c>
      <c r="DH346" s="135">
        <v>430</v>
      </c>
      <c r="DI346" s="136">
        <v>440</v>
      </c>
      <c r="DJ346" s="128">
        <v>435</v>
      </c>
      <c r="DK346" s="134" t="s">
        <v>5</v>
      </c>
      <c r="DL346" s="135">
        <v>280</v>
      </c>
      <c r="DM346" s="136">
        <v>290</v>
      </c>
      <c r="DN346" s="128">
        <v>285</v>
      </c>
      <c r="DO346" s="134">
        <v>-5</v>
      </c>
      <c r="DP346" s="135">
        <v>230</v>
      </c>
      <c r="DQ346" s="136">
        <v>240</v>
      </c>
      <c r="DR346" s="128">
        <v>235</v>
      </c>
      <c r="DS346" s="134">
        <v>-10</v>
      </c>
      <c r="DT346" s="135">
        <v>255</v>
      </c>
      <c r="DU346" s="136">
        <v>265</v>
      </c>
      <c r="DV346" s="128">
        <v>260</v>
      </c>
      <c r="DW346" s="134">
        <v>-5</v>
      </c>
      <c r="DX346" s="135">
        <v>440</v>
      </c>
      <c r="DY346" s="136">
        <v>450</v>
      </c>
      <c r="DZ346" s="128">
        <v>445</v>
      </c>
      <c r="EA346" s="134" t="s">
        <v>5</v>
      </c>
      <c r="EB346" s="135">
        <v>275</v>
      </c>
      <c r="EC346" s="136">
        <v>285</v>
      </c>
      <c r="ED346" s="128">
        <v>280</v>
      </c>
      <c r="EE346" s="134">
        <v>-5</v>
      </c>
      <c r="EF346" s="135">
        <v>225</v>
      </c>
      <c r="EG346" s="136">
        <v>235</v>
      </c>
      <c r="EH346" s="128">
        <v>230</v>
      </c>
      <c r="EI346" s="134">
        <v>-10</v>
      </c>
      <c r="EJ346" s="135">
        <v>250</v>
      </c>
      <c r="EK346" s="136">
        <v>260</v>
      </c>
      <c r="EL346" s="128">
        <v>255</v>
      </c>
      <c r="EM346" s="134">
        <v>-5</v>
      </c>
      <c r="EN346" s="135">
        <v>400</v>
      </c>
      <c r="EO346" s="136">
        <v>410</v>
      </c>
      <c r="EP346" s="128">
        <v>405</v>
      </c>
      <c r="EQ346" s="134" t="s">
        <v>5</v>
      </c>
      <c r="ER346" s="135">
        <v>265</v>
      </c>
      <c r="ES346" s="136">
        <v>275</v>
      </c>
      <c r="ET346" s="128">
        <v>270</v>
      </c>
      <c r="EU346" s="134">
        <v>-5</v>
      </c>
      <c r="EV346" s="135">
        <v>215</v>
      </c>
      <c r="EW346" s="136">
        <v>225</v>
      </c>
      <c r="EX346" s="128">
        <v>220</v>
      </c>
      <c r="EY346" s="134" t="s">
        <v>5</v>
      </c>
      <c r="EZ346" s="135">
        <v>240</v>
      </c>
      <c r="FA346" s="136">
        <v>250</v>
      </c>
      <c r="FB346" s="128">
        <v>245</v>
      </c>
      <c r="FC346" s="134">
        <v>-5</v>
      </c>
      <c r="FD346" s="135">
        <v>475</v>
      </c>
      <c r="FE346" s="136">
        <v>485</v>
      </c>
      <c r="FF346" s="128">
        <v>480</v>
      </c>
      <c r="FG346" s="134" t="s">
        <v>5</v>
      </c>
      <c r="FH346" s="135">
        <v>290</v>
      </c>
      <c r="FI346" s="136">
        <v>300</v>
      </c>
      <c r="FJ346" s="128">
        <v>295</v>
      </c>
      <c r="FK346" s="134">
        <v>-5</v>
      </c>
      <c r="FL346" s="135">
        <v>240</v>
      </c>
      <c r="FM346" s="136">
        <v>250</v>
      </c>
      <c r="FN346" s="128">
        <v>245</v>
      </c>
      <c r="FO346" s="134">
        <v>-5</v>
      </c>
      <c r="FP346" s="135">
        <v>265</v>
      </c>
      <c r="FQ346" s="136">
        <v>275</v>
      </c>
      <c r="FR346" s="128">
        <v>270</v>
      </c>
      <c r="FS346" s="134">
        <v>-5</v>
      </c>
      <c r="FT346" s="135">
        <v>280</v>
      </c>
      <c r="FU346" s="136">
        <v>290</v>
      </c>
      <c r="FV346" s="95">
        <v>285</v>
      </c>
      <c r="FW346" s="134">
        <v>-5</v>
      </c>
      <c r="FX346" s="135">
        <v>275</v>
      </c>
      <c r="FY346" s="136">
        <v>285</v>
      </c>
      <c r="FZ346" s="128">
        <v>280</v>
      </c>
      <c r="GA346" s="134">
        <v>-10</v>
      </c>
      <c r="GB346" s="135">
        <v>335</v>
      </c>
      <c r="GC346" s="136">
        <v>345</v>
      </c>
      <c r="GD346" s="128">
        <v>340</v>
      </c>
      <c r="GE346" s="134">
        <v>-5</v>
      </c>
      <c r="GF346" s="135">
        <v>295</v>
      </c>
      <c r="GG346" s="136">
        <v>305</v>
      </c>
      <c r="GH346" s="128">
        <v>300</v>
      </c>
      <c r="GI346" s="134">
        <v>-10</v>
      </c>
      <c r="GJ346" s="135">
        <v>315</v>
      </c>
      <c r="GK346" s="136">
        <v>325</v>
      </c>
      <c r="GL346" s="128">
        <v>320</v>
      </c>
      <c r="GM346" s="134">
        <v>-5</v>
      </c>
      <c r="GN346" s="135">
        <v>470</v>
      </c>
      <c r="GO346" s="136">
        <v>480</v>
      </c>
      <c r="GP346" s="128">
        <v>475</v>
      </c>
      <c r="GQ346" s="134" t="s">
        <v>5</v>
      </c>
      <c r="GR346" s="93"/>
      <c r="GS346" s="93">
        <v>7</v>
      </c>
    </row>
    <row r="347" spans="1:201" ht="15.75" x14ac:dyDescent="0.25">
      <c r="A347">
        <v>7</v>
      </c>
      <c r="B347">
        <v>2016</v>
      </c>
      <c r="C347" s="87">
        <v>42559</v>
      </c>
      <c r="D347" s="96">
        <v>325</v>
      </c>
      <c r="E347" s="96">
        <v>335</v>
      </c>
      <c r="F347" s="96">
        <v>330</v>
      </c>
      <c r="G347" s="103"/>
      <c r="H347" s="113">
        <v>397.5</v>
      </c>
      <c r="I347" s="96">
        <v>407.5</v>
      </c>
      <c r="J347" s="96">
        <v>402.5</v>
      </c>
      <c r="K347" s="103"/>
      <c r="L347" s="113">
        <v>342.5</v>
      </c>
      <c r="M347" s="96">
        <v>352.5</v>
      </c>
      <c r="N347" s="96">
        <v>347.5</v>
      </c>
      <c r="O347" s="103"/>
      <c r="P347" s="113">
        <v>282.5</v>
      </c>
      <c r="Q347" s="96">
        <v>292.5</v>
      </c>
      <c r="R347" s="96">
        <v>287.5</v>
      </c>
      <c r="S347" s="103"/>
      <c r="T347" s="113">
        <v>272.5</v>
      </c>
      <c r="U347" s="96">
        <v>282.5</v>
      </c>
      <c r="V347" s="96">
        <v>277.5</v>
      </c>
      <c r="W347" s="103"/>
      <c r="X347" s="113">
        <v>247.5</v>
      </c>
      <c r="Y347" s="96">
        <v>257.5</v>
      </c>
      <c r="Z347" s="96">
        <v>252.5</v>
      </c>
      <c r="AA347" s="103"/>
      <c r="AB347" s="113">
        <v>287.5</v>
      </c>
      <c r="AC347" s="96">
        <v>297.5</v>
      </c>
      <c r="AD347" s="96">
        <v>292.5</v>
      </c>
      <c r="AE347" s="103"/>
      <c r="AF347" s="113">
        <v>222.5</v>
      </c>
      <c r="AG347" s="96">
        <v>232.5</v>
      </c>
      <c r="AH347" s="96">
        <v>227.5</v>
      </c>
      <c r="AI347" s="103"/>
      <c r="AJ347" s="113">
        <v>280</v>
      </c>
      <c r="AK347" s="96">
        <v>290</v>
      </c>
      <c r="AL347" s="96">
        <v>285</v>
      </c>
      <c r="AM347" s="103"/>
      <c r="AN347" s="113">
        <v>260</v>
      </c>
      <c r="AO347" s="96">
        <v>270</v>
      </c>
      <c r="AP347" s="96">
        <v>265</v>
      </c>
      <c r="AQ347" s="103"/>
      <c r="AR347" s="113">
        <v>300</v>
      </c>
      <c r="AS347" s="96">
        <v>310</v>
      </c>
      <c r="AT347" s="96">
        <v>305</v>
      </c>
      <c r="AU347" s="103"/>
      <c r="AV347" s="113">
        <v>255</v>
      </c>
      <c r="AW347" s="96">
        <v>265</v>
      </c>
      <c r="AX347" s="96">
        <v>260</v>
      </c>
      <c r="AY347" s="103"/>
      <c r="AZ347" s="113">
        <v>252.5</v>
      </c>
      <c r="BA347" s="96">
        <v>262.5</v>
      </c>
      <c r="BB347" s="96">
        <v>257.5</v>
      </c>
      <c r="BC347" s="103"/>
      <c r="BD347" s="113">
        <v>205</v>
      </c>
      <c r="BE347" s="96">
        <v>215</v>
      </c>
      <c r="BF347" s="96">
        <v>210</v>
      </c>
      <c r="BG347" s="103"/>
      <c r="BH347" s="113">
        <v>282.5</v>
      </c>
      <c r="BI347" s="96">
        <v>292.5</v>
      </c>
      <c r="BJ347" s="96">
        <v>287.5</v>
      </c>
      <c r="BK347" s="103"/>
      <c r="BL347" s="113">
        <v>210</v>
      </c>
      <c r="BM347" s="96">
        <v>220</v>
      </c>
      <c r="BN347" s="96">
        <v>215</v>
      </c>
      <c r="BO347" s="103"/>
      <c r="BP347" s="113">
        <v>297.5</v>
      </c>
      <c r="BQ347" s="96">
        <v>307.5</v>
      </c>
      <c r="BR347" s="96">
        <v>302.5</v>
      </c>
      <c r="BS347" s="103"/>
      <c r="BT347" s="113">
        <v>247.5</v>
      </c>
      <c r="BU347" s="96">
        <v>257.5</v>
      </c>
      <c r="BV347" s="96">
        <v>252.5</v>
      </c>
      <c r="BW347" s="103"/>
      <c r="BX347" s="113">
        <v>315</v>
      </c>
      <c r="BY347" s="96">
        <v>325</v>
      </c>
      <c r="BZ347" s="96">
        <v>320</v>
      </c>
      <c r="CA347" s="103"/>
      <c r="CB347" s="113">
        <v>445</v>
      </c>
      <c r="CC347" s="96">
        <v>455</v>
      </c>
      <c r="CD347" s="96">
        <v>450</v>
      </c>
      <c r="CE347" s="103"/>
      <c r="CF347" s="113">
        <v>270</v>
      </c>
      <c r="CG347" s="96">
        <v>280</v>
      </c>
      <c r="CH347" s="96">
        <v>275</v>
      </c>
      <c r="CI347" s="103"/>
      <c r="CJ347" s="113">
        <v>225</v>
      </c>
      <c r="CK347" s="96">
        <v>235</v>
      </c>
      <c r="CL347" s="96">
        <v>230</v>
      </c>
      <c r="CM347" s="103"/>
      <c r="CN347" s="113">
        <v>282.5</v>
      </c>
      <c r="CO347" s="96">
        <v>292.5</v>
      </c>
      <c r="CP347" s="96">
        <v>287.5</v>
      </c>
      <c r="CQ347" s="103"/>
      <c r="CR347" s="113">
        <v>415</v>
      </c>
      <c r="CS347" s="96">
        <v>425</v>
      </c>
      <c r="CT347" s="96">
        <v>420</v>
      </c>
      <c r="CU347" s="103"/>
      <c r="CV347" s="113">
        <v>305</v>
      </c>
      <c r="CW347" s="96">
        <v>315</v>
      </c>
      <c r="CX347" s="96">
        <v>310</v>
      </c>
      <c r="CY347" s="103"/>
      <c r="CZ347" s="113">
        <v>257.5</v>
      </c>
      <c r="DA347" s="96">
        <v>267.5</v>
      </c>
      <c r="DB347" s="96">
        <v>262.5</v>
      </c>
      <c r="DC347" s="103"/>
      <c r="DD347" s="113">
        <v>317.5</v>
      </c>
      <c r="DE347" s="96">
        <v>327.5</v>
      </c>
      <c r="DF347" s="96">
        <v>322.5</v>
      </c>
      <c r="DG347" s="103"/>
      <c r="DH347" s="113">
        <v>430</v>
      </c>
      <c r="DI347" s="96">
        <v>440</v>
      </c>
      <c r="DJ347" s="96">
        <v>435</v>
      </c>
      <c r="DK347" s="103"/>
      <c r="DL347" s="113">
        <v>275</v>
      </c>
      <c r="DM347" s="96">
        <v>285</v>
      </c>
      <c r="DN347" s="96">
        <v>280</v>
      </c>
      <c r="DO347" s="103"/>
      <c r="DP347" s="113">
        <v>227.5</v>
      </c>
      <c r="DQ347" s="96">
        <v>237.5</v>
      </c>
      <c r="DR347" s="96">
        <v>232.5</v>
      </c>
      <c r="DS347" s="103"/>
      <c r="DT347" s="113">
        <v>307.5</v>
      </c>
      <c r="DU347" s="96">
        <v>317.5</v>
      </c>
      <c r="DV347" s="96">
        <v>312.5</v>
      </c>
      <c r="DW347" s="103"/>
      <c r="DX347" s="113">
        <v>440</v>
      </c>
      <c r="DY347" s="96">
        <v>450</v>
      </c>
      <c r="DZ347" s="96">
        <v>445</v>
      </c>
      <c r="EA347" s="103"/>
      <c r="EB347" s="113">
        <v>272.5</v>
      </c>
      <c r="EC347" s="96">
        <v>282.5</v>
      </c>
      <c r="ED347" s="96">
        <v>277.5</v>
      </c>
      <c r="EE347" s="103"/>
      <c r="EF347" s="113">
        <v>225</v>
      </c>
      <c r="EG347" s="96">
        <v>235</v>
      </c>
      <c r="EH347" s="96">
        <v>230</v>
      </c>
      <c r="EI347" s="103"/>
      <c r="EJ347" s="113">
        <v>315</v>
      </c>
      <c r="EK347" s="96">
        <v>325</v>
      </c>
      <c r="EL347" s="96">
        <v>320</v>
      </c>
      <c r="EM347" s="103"/>
      <c r="EN347" s="113">
        <v>400</v>
      </c>
      <c r="EO347" s="96">
        <v>410</v>
      </c>
      <c r="EP347" s="96">
        <v>405</v>
      </c>
      <c r="EQ347" s="103"/>
      <c r="ER347" s="113">
        <v>262.5</v>
      </c>
      <c r="ES347" s="96">
        <v>272.5</v>
      </c>
      <c r="ET347" s="96">
        <v>267.5</v>
      </c>
      <c r="EU347" s="103"/>
      <c r="EV347" s="113">
        <v>210</v>
      </c>
      <c r="EW347" s="96">
        <v>220</v>
      </c>
      <c r="EX347" s="96">
        <v>215</v>
      </c>
      <c r="EY347" s="103"/>
      <c r="EZ347" s="113">
        <v>290</v>
      </c>
      <c r="FA347" s="96">
        <v>300</v>
      </c>
      <c r="FB347" s="96">
        <v>295</v>
      </c>
      <c r="FC347" s="103"/>
      <c r="FD347" s="113">
        <v>475</v>
      </c>
      <c r="FE347" s="96">
        <v>485</v>
      </c>
      <c r="FF347" s="96">
        <v>480</v>
      </c>
      <c r="FG347" s="103"/>
      <c r="FH347" s="113">
        <v>282.5</v>
      </c>
      <c r="FI347" s="96">
        <v>292.5</v>
      </c>
      <c r="FJ347" s="96">
        <v>287.5</v>
      </c>
      <c r="FK347" s="103"/>
      <c r="FL347" s="113">
        <v>235</v>
      </c>
      <c r="FM347" s="96">
        <v>245</v>
      </c>
      <c r="FN347" s="96">
        <v>240</v>
      </c>
      <c r="FO347" s="103"/>
      <c r="FP347" s="114">
        <v>257.5</v>
      </c>
      <c r="FQ347" s="101">
        <v>267.5</v>
      </c>
      <c r="FR347" s="101">
        <v>262.5</v>
      </c>
      <c r="FS347" s="103"/>
      <c r="FT347" s="113">
        <v>282.5</v>
      </c>
      <c r="FU347" s="96">
        <v>292.5</v>
      </c>
      <c r="FV347" s="96">
        <v>287.5</v>
      </c>
      <c r="FW347" s="103"/>
      <c r="FX347" s="113">
        <v>270</v>
      </c>
      <c r="FY347" s="96">
        <v>280</v>
      </c>
      <c r="FZ347" s="96">
        <v>275</v>
      </c>
      <c r="GA347" s="103"/>
      <c r="GB347" s="113">
        <v>332.5</v>
      </c>
      <c r="GC347" s="96">
        <v>342.5</v>
      </c>
      <c r="GD347" s="96">
        <v>337.5</v>
      </c>
      <c r="GE347" s="103"/>
      <c r="GF347" s="113">
        <v>295</v>
      </c>
      <c r="GG347" s="96">
        <v>305</v>
      </c>
      <c r="GH347" s="96">
        <v>300</v>
      </c>
      <c r="GI347" s="103"/>
      <c r="GJ347" s="113">
        <v>357.5</v>
      </c>
      <c r="GK347" s="96">
        <v>367.5</v>
      </c>
      <c r="GL347" s="96">
        <v>362.5</v>
      </c>
      <c r="GM347" s="103"/>
      <c r="GN347" s="113">
        <v>470</v>
      </c>
      <c r="GO347" s="96">
        <v>480</v>
      </c>
      <c r="GP347" s="96">
        <v>475</v>
      </c>
      <c r="GQ347" s="103"/>
      <c r="GR347" s="93"/>
      <c r="GS347" s="93">
        <v>7</v>
      </c>
    </row>
    <row r="348" spans="1:201" ht="15.75" x14ac:dyDescent="0.25">
      <c r="A348">
        <v>7</v>
      </c>
      <c r="B348">
        <v>2016</v>
      </c>
      <c r="C348" s="87">
        <v>42566</v>
      </c>
      <c r="D348" s="149">
        <v>320</v>
      </c>
      <c r="E348" s="136">
        <v>330</v>
      </c>
      <c r="F348" s="128">
        <v>325</v>
      </c>
      <c r="G348" s="134">
        <v>-10</v>
      </c>
      <c r="H348" s="135">
        <v>390</v>
      </c>
      <c r="I348" s="136">
        <v>400</v>
      </c>
      <c r="J348" s="128">
        <v>395</v>
      </c>
      <c r="K348" s="134">
        <v>-15</v>
      </c>
      <c r="L348" s="135">
        <v>340</v>
      </c>
      <c r="M348" s="136">
        <v>350</v>
      </c>
      <c r="N348" s="128">
        <v>345</v>
      </c>
      <c r="O348" s="134">
        <v>-5</v>
      </c>
      <c r="P348" s="135">
        <v>275</v>
      </c>
      <c r="Q348" s="136">
        <v>285</v>
      </c>
      <c r="R348" s="128">
        <v>280</v>
      </c>
      <c r="S348" s="134">
        <v>-15</v>
      </c>
      <c r="T348" s="135">
        <v>265</v>
      </c>
      <c r="U348" s="136">
        <v>275</v>
      </c>
      <c r="V348" s="128">
        <v>270</v>
      </c>
      <c r="W348" s="134">
        <v>-15</v>
      </c>
      <c r="X348" s="135">
        <v>240</v>
      </c>
      <c r="Y348" s="136">
        <v>250</v>
      </c>
      <c r="Z348" s="128">
        <v>245</v>
      </c>
      <c r="AA348" s="134">
        <v>-15</v>
      </c>
      <c r="AB348" s="135">
        <v>285</v>
      </c>
      <c r="AC348" s="136">
        <v>295</v>
      </c>
      <c r="AD348" s="128">
        <v>290</v>
      </c>
      <c r="AE348" s="134">
        <v>-5</v>
      </c>
      <c r="AF348" s="135">
        <v>215</v>
      </c>
      <c r="AG348" s="136">
        <v>225</v>
      </c>
      <c r="AH348" s="128">
        <v>220</v>
      </c>
      <c r="AI348" s="134">
        <v>-15</v>
      </c>
      <c r="AJ348" s="135">
        <v>275</v>
      </c>
      <c r="AK348" s="136">
        <v>285</v>
      </c>
      <c r="AL348" s="128">
        <v>280</v>
      </c>
      <c r="AM348" s="134">
        <v>-10</v>
      </c>
      <c r="AN348" s="135">
        <v>255</v>
      </c>
      <c r="AO348" s="136">
        <v>265</v>
      </c>
      <c r="AP348" s="128">
        <v>260</v>
      </c>
      <c r="AQ348" s="134">
        <v>-10</v>
      </c>
      <c r="AR348" s="135">
        <v>300</v>
      </c>
      <c r="AS348" s="136">
        <v>310</v>
      </c>
      <c r="AT348" s="128">
        <v>305</v>
      </c>
      <c r="AU348" s="134" t="s">
        <v>5</v>
      </c>
      <c r="AV348" s="135">
        <v>255</v>
      </c>
      <c r="AW348" s="136">
        <v>265</v>
      </c>
      <c r="AX348" s="128">
        <v>260</v>
      </c>
      <c r="AY348" s="134" t="s">
        <v>5</v>
      </c>
      <c r="AZ348" s="135">
        <v>245</v>
      </c>
      <c r="BA348" s="136">
        <v>255</v>
      </c>
      <c r="BB348" s="128">
        <v>250</v>
      </c>
      <c r="BC348" s="134">
        <v>-15</v>
      </c>
      <c r="BD348" s="135">
        <v>195</v>
      </c>
      <c r="BE348" s="136">
        <v>205</v>
      </c>
      <c r="BF348" s="128">
        <v>200</v>
      </c>
      <c r="BG348" s="134">
        <v>-20</v>
      </c>
      <c r="BH348" s="135">
        <v>275</v>
      </c>
      <c r="BI348" s="136">
        <v>285</v>
      </c>
      <c r="BJ348" s="128">
        <v>280</v>
      </c>
      <c r="BK348" s="134">
        <v>-15</v>
      </c>
      <c r="BL348" s="135">
        <v>200</v>
      </c>
      <c r="BM348" s="136">
        <v>210</v>
      </c>
      <c r="BN348" s="128">
        <v>205</v>
      </c>
      <c r="BO348" s="134">
        <v>-20</v>
      </c>
      <c r="BP348" s="135">
        <v>290</v>
      </c>
      <c r="BQ348" s="136">
        <v>300</v>
      </c>
      <c r="BR348" s="128">
        <v>295</v>
      </c>
      <c r="BS348" s="134">
        <v>-15</v>
      </c>
      <c r="BT348" s="135">
        <v>240</v>
      </c>
      <c r="BU348" s="136">
        <v>250</v>
      </c>
      <c r="BV348" s="128">
        <v>245</v>
      </c>
      <c r="BW348" s="134">
        <v>-15</v>
      </c>
      <c r="BX348" s="135">
        <v>350</v>
      </c>
      <c r="BY348" s="136">
        <v>360</v>
      </c>
      <c r="BZ348" s="128">
        <v>355</v>
      </c>
      <c r="CA348" s="134">
        <v>-15</v>
      </c>
      <c r="CB348" s="135">
        <v>445</v>
      </c>
      <c r="CC348" s="136">
        <v>455</v>
      </c>
      <c r="CD348" s="128">
        <v>450</v>
      </c>
      <c r="CE348" s="134" t="s">
        <v>5</v>
      </c>
      <c r="CF348" s="135">
        <v>265</v>
      </c>
      <c r="CG348" s="136">
        <v>275</v>
      </c>
      <c r="CH348" s="128">
        <v>270</v>
      </c>
      <c r="CI348" s="134">
        <v>-10</v>
      </c>
      <c r="CJ348" s="135">
        <v>220</v>
      </c>
      <c r="CK348" s="136">
        <v>230</v>
      </c>
      <c r="CL348" s="128">
        <v>225</v>
      </c>
      <c r="CM348" s="134">
        <v>-10</v>
      </c>
      <c r="CN348" s="135">
        <v>315</v>
      </c>
      <c r="CO348" s="136">
        <v>325</v>
      </c>
      <c r="CP348" s="128">
        <v>320</v>
      </c>
      <c r="CQ348" s="134">
        <v>-5</v>
      </c>
      <c r="CR348" s="135">
        <v>415</v>
      </c>
      <c r="CS348" s="136">
        <v>425</v>
      </c>
      <c r="CT348" s="128">
        <v>420</v>
      </c>
      <c r="CU348" s="134" t="s">
        <v>5</v>
      </c>
      <c r="CV348" s="135">
        <v>300</v>
      </c>
      <c r="CW348" s="136">
        <v>310</v>
      </c>
      <c r="CX348" s="128">
        <v>305</v>
      </c>
      <c r="CY348" s="134">
        <v>-10</v>
      </c>
      <c r="CZ348" s="135">
        <v>255</v>
      </c>
      <c r="DA348" s="136">
        <v>265</v>
      </c>
      <c r="DB348" s="128">
        <v>260</v>
      </c>
      <c r="DC348" s="134">
        <v>-5</v>
      </c>
      <c r="DD348" s="135">
        <v>350</v>
      </c>
      <c r="DE348" s="136">
        <v>360</v>
      </c>
      <c r="DF348" s="128">
        <v>355</v>
      </c>
      <c r="DG348" s="134">
        <v>-5</v>
      </c>
      <c r="DH348" s="135">
        <v>430</v>
      </c>
      <c r="DI348" s="136">
        <v>440</v>
      </c>
      <c r="DJ348" s="128">
        <v>435</v>
      </c>
      <c r="DK348" s="134" t="s">
        <v>5</v>
      </c>
      <c r="DL348" s="135">
        <v>270</v>
      </c>
      <c r="DM348" s="136">
        <v>280</v>
      </c>
      <c r="DN348" s="128">
        <v>275</v>
      </c>
      <c r="DO348" s="134">
        <v>-10</v>
      </c>
      <c r="DP348" s="135">
        <v>225</v>
      </c>
      <c r="DQ348" s="136">
        <v>235</v>
      </c>
      <c r="DR348" s="128">
        <v>230</v>
      </c>
      <c r="DS348" s="134">
        <v>-5</v>
      </c>
      <c r="DT348" s="135">
        <v>360</v>
      </c>
      <c r="DU348" s="136">
        <v>370</v>
      </c>
      <c r="DV348" s="128">
        <v>365</v>
      </c>
      <c r="DW348" s="134">
        <v>-5</v>
      </c>
      <c r="DX348" s="135">
        <v>440</v>
      </c>
      <c r="DY348" s="136">
        <v>450</v>
      </c>
      <c r="DZ348" s="128">
        <v>445</v>
      </c>
      <c r="EA348" s="134" t="s">
        <v>5</v>
      </c>
      <c r="EB348" s="135">
        <v>270</v>
      </c>
      <c r="EC348" s="136">
        <v>280</v>
      </c>
      <c r="ED348" s="128">
        <v>275</v>
      </c>
      <c r="EE348" s="134">
        <v>-5</v>
      </c>
      <c r="EF348" s="135">
        <v>225</v>
      </c>
      <c r="EG348" s="136">
        <v>235</v>
      </c>
      <c r="EH348" s="128">
        <v>230</v>
      </c>
      <c r="EI348" s="134" t="s">
        <v>5</v>
      </c>
      <c r="EJ348" s="135">
        <v>380</v>
      </c>
      <c r="EK348" s="136">
        <v>390</v>
      </c>
      <c r="EL348" s="128">
        <v>385</v>
      </c>
      <c r="EM348" s="134" t="s">
        <v>5</v>
      </c>
      <c r="EN348" s="135">
        <v>400</v>
      </c>
      <c r="EO348" s="136">
        <v>410</v>
      </c>
      <c r="EP348" s="128">
        <v>405</v>
      </c>
      <c r="EQ348" s="134" t="s">
        <v>5</v>
      </c>
      <c r="ER348" s="135">
        <v>260</v>
      </c>
      <c r="ES348" s="136">
        <v>270</v>
      </c>
      <c r="ET348" s="128">
        <v>265</v>
      </c>
      <c r="EU348" s="134">
        <v>-5</v>
      </c>
      <c r="EV348" s="135">
        <v>205</v>
      </c>
      <c r="EW348" s="136">
        <v>215</v>
      </c>
      <c r="EX348" s="128">
        <v>210</v>
      </c>
      <c r="EY348" s="134">
        <v>-10</v>
      </c>
      <c r="EZ348" s="135">
        <v>340</v>
      </c>
      <c r="FA348" s="136">
        <v>350</v>
      </c>
      <c r="FB348" s="128">
        <v>345</v>
      </c>
      <c r="FC348" s="134">
        <v>-5</v>
      </c>
      <c r="FD348" s="135">
        <v>475</v>
      </c>
      <c r="FE348" s="136">
        <v>485</v>
      </c>
      <c r="FF348" s="128">
        <v>480</v>
      </c>
      <c r="FG348" s="134" t="s">
        <v>5</v>
      </c>
      <c r="FH348" s="135">
        <v>275</v>
      </c>
      <c r="FI348" s="136">
        <v>285</v>
      </c>
      <c r="FJ348" s="128">
        <v>280</v>
      </c>
      <c r="FK348" s="134">
        <v>-15</v>
      </c>
      <c r="FL348" s="135">
        <v>230</v>
      </c>
      <c r="FM348" s="136">
        <v>240</v>
      </c>
      <c r="FN348" s="128">
        <v>235</v>
      </c>
      <c r="FO348" s="134">
        <v>-10</v>
      </c>
      <c r="FP348" s="135">
        <v>250</v>
      </c>
      <c r="FQ348" s="136">
        <v>260</v>
      </c>
      <c r="FR348" s="128">
        <v>255</v>
      </c>
      <c r="FS348" s="134">
        <v>-15</v>
      </c>
      <c r="FT348" s="135">
        <v>285</v>
      </c>
      <c r="FU348" s="136">
        <v>295</v>
      </c>
      <c r="FV348" s="95">
        <v>290</v>
      </c>
      <c r="FW348" s="134">
        <v>-5</v>
      </c>
      <c r="FX348" s="135">
        <v>265</v>
      </c>
      <c r="FY348" s="136">
        <v>275</v>
      </c>
      <c r="FZ348" s="128">
        <v>270</v>
      </c>
      <c r="GA348" s="134">
        <v>-10</v>
      </c>
      <c r="GB348" s="135">
        <v>330</v>
      </c>
      <c r="GC348" s="136">
        <v>340</v>
      </c>
      <c r="GD348" s="128">
        <v>335</v>
      </c>
      <c r="GE348" s="134">
        <v>-5</v>
      </c>
      <c r="GF348" s="135">
        <v>295</v>
      </c>
      <c r="GG348" s="136">
        <v>305</v>
      </c>
      <c r="GH348" s="128">
        <v>300</v>
      </c>
      <c r="GI348" s="134" t="s">
        <v>5</v>
      </c>
      <c r="GJ348" s="135">
        <v>400</v>
      </c>
      <c r="GK348" s="136">
        <v>410</v>
      </c>
      <c r="GL348" s="128">
        <v>405</v>
      </c>
      <c r="GM348" s="134">
        <v>-5</v>
      </c>
      <c r="GN348" s="135">
        <v>470</v>
      </c>
      <c r="GO348" s="136">
        <v>480</v>
      </c>
      <c r="GP348" s="128">
        <v>475</v>
      </c>
      <c r="GQ348" s="134" t="s">
        <v>5</v>
      </c>
      <c r="GR348" s="93"/>
      <c r="GS348" s="93">
        <v>7</v>
      </c>
    </row>
    <row r="349" spans="1:201" ht="15.75" x14ac:dyDescent="0.25">
      <c r="A349">
        <v>7</v>
      </c>
      <c r="B349">
        <v>2016</v>
      </c>
      <c r="C349" s="87">
        <v>42573</v>
      </c>
      <c r="D349" s="149">
        <v>315</v>
      </c>
      <c r="E349" s="136">
        <v>325</v>
      </c>
      <c r="F349" s="128">
        <v>320</v>
      </c>
      <c r="G349" s="134">
        <v>-5</v>
      </c>
      <c r="H349" s="135">
        <v>380</v>
      </c>
      <c r="I349" s="136">
        <v>390</v>
      </c>
      <c r="J349" s="128">
        <v>385</v>
      </c>
      <c r="K349" s="134">
        <v>-10</v>
      </c>
      <c r="L349" s="135">
        <v>335</v>
      </c>
      <c r="M349" s="136">
        <v>345</v>
      </c>
      <c r="N349" s="128">
        <v>340</v>
      </c>
      <c r="O349" s="134">
        <v>-5</v>
      </c>
      <c r="P349" s="135">
        <v>270</v>
      </c>
      <c r="Q349" s="136">
        <v>280</v>
      </c>
      <c r="R349" s="128">
        <v>275</v>
      </c>
      <c r="S349" s="134">
        <v>-5</v>
      </c>
      <c r="T349" s="135">
        <v>260</v>
      </c>
      <c r="U349" s="136">
        <v>270</v>
      </c>
      <c r="V349" s="128">
        <v>265</v>
      </c>
      <c r="W349" s="134">
        <v>-5</v>
      </c>
      <c r="X349" s="135">
        <v>230</v>
      </c>
      <c r="Y349" s="136">
        <v>240</v>
      </c>
      <c r="Z349" s="128">
        <v>235</v>
      </c>
      <c r="AA349" s="134">
        <v>-10</v>
      </c>
      <c r="AB349" s="135">
        <v>275</v>
      </c>
      <c r="AC349" s="136">
        <v>285</v>
      </c>
      <c r="AD349" s="128">
        <v>280</v>
      </c>
      <c r="AE349" s="134">
        <v>-10</v>
      </c>
      <c r="AF349" s="135">
        <v>215</v>
      </c>
      <c r="AG349" s="136">
        <v>225</v>
      </c>
      <c r="AH349" s="128">
        <v>220</v>
      </c>
      <c r="AI349" s="134" t="s">
        <v>5</v>
      </c>
      <c r="AJ349" s="135">
        <v>270</v>
      </c>
      <c r="AK349" s="136">
        <v>280</v>
      </c>
      <c r="AL349" s="128">
        <v>275</v>
      </c>
      <c r="AM349" s="134">
        <v>-5</v>
      </c>
      <c r="AN349" s="135">
        <v>250</v>
      </c>
      <c r="AO349" s="136">
        <v>260</v>
      </c>
      <c r="AP349" s="128">
        <v>255</v>
      </c>
      <c r="AQ349" s="134">
        <v>-5</v>
      </c>
      <c r="AR349" s="135">
        <v>285</v>
      </c>
      <c r="AS349" s="136">
        <v>295</v>
      </c>
      <c r="AT349" s="128">
        <v>290</v>
      </c>
      <c r="AU349" s="134">
        <v>-15</v>
      </c>
      <c r="AV349" s="135">
        <v>235</v>
      </c>
      <c r="AW349" s="136">
        <v>245</v>
      </c>
      <c r="AX349" s="128">
        <v>240</v>
      </c>
      <c r="AY349" s="134">
        <v>-20</v>
      </c>
      <c r="AZ349" s="135">
        <v>245</v>
      </c>
      <c r="BA349" s="136">
        <v>255</v>
      </c>
      <c r="BB349" s="128">
        <v>250</v>
      </c>
      <c r="BC349" s="134" t="s">
        <v>5</v>
      </c>
      <c r="BD349" s="135">
        <v>195</v>
      </c>
      <c r="BE349" s="136">
        <v>205</v>
      </c>
      <c r="BF349" s="128">
        <v>200</v>
      </c>
      <c r="BG349" s="134" t="s">
        <v>5</v>
      </c>
      <c r="BH349" s="135">
        <v>275</v>
      </c>
      <c r="BI349" s="136">
        <v>285</v>
      </c>
      <c r="BJ349" s="128">
        <v>280</v>
      </c>
      <c r="BK349" s="134" t="s">
        <v>5</v>
      </c>
      <c r="BL349" s="135">
        <v>200</v>
      </c>
      <c r="BM349" s="136">
        <v>210</v>
      </c>
      <c r="BN349" s="128">
        <v>205</v>
      </c>
      <c r="BO349" s="134" t="s">
        <v>5</v>
      </c>
      <c r="BP349" s="135">
        <v>290</v>
      </c>
      <c r="BQ349" s="136">
        <v>300</v>
      </c>
      <c r="BR349" s="128">
        <v>295</v>
      </c>
      <c r="BS349" s="134" t="s">
        <v>5</v>
      </c>
      <c r="BT349" s="135">
        <v>240</v>
      </c>
      <c r="BU349" s="136">
        <v>250</v>
      </c>
      <c r="BV349" s="128">
        <v>245</v>
      </c>
      <c r="BW349" s="134" t="s">
        <v>5</v>
      </c>
      <c r="BX349" s="135">
        <v>350</v>
      </c>
      <c r="BY349" s="136">
        <v>360</v>
      </c>
      <c r="BZ349" s="128">
        <v>355</v>
      </c>
      <c r="CA349" s="134" t="s">
        <v>5</v>
      </c>
      <c r="CB349" s="135">
        <v>445</v>
      </c>
      <c r="CC349" s="136">
        <v>455</v>
      </c>
      <c r="CD349" s="128">
        <v>450</v>
      </c>
      <c r="CE349" s="134" t="s">
        <v>5</v>
      </c>
      <c r="CF349" s="135">
        <v>255</v>
      </c>
      <c r="CG349" s="136">
        <v>265</v>
      </c>
      <c r="CH349" s="128">
        <v>260</v>
      </c>
      <c r="CI349" s="134">
        <v>-10</v>
      </c>
      <c r="CJ349" s="135">
        <v>200</v>
      </c>
      <c r="CK349" s="136">
        <v>210</v>
      </c>
      <c r="CL349" s="128">
        <v>205</v>
      </c>
      <c r="CM349" s="134">
        <v>-20</v>
      </c>
      <c r="CN349" s="135">
        <v>315</v>
      </c>
      <c r="CO349" s="136">
        <v>325</v>
      </c>
      <c r="CP349" s="128">
        <v>320</v>
      </c>
      <c r="CQ349" s="134" t="s">
        <v>5</v>
      </c>
      <c r="CR349" s="135">
        <v>415</v>
      </c>
      <c r="CS349" s="136">
        <v>425</v>
      </c>
      <c r="CT349" s="128">
        <v>420</v>
      </c>
      <c r="CU349" s="134" t="s">
        <v>5</v>
      </c>
      <c r="CV349" s="135">
        <v>290</v>
      </c>
      <c r="CW349" s="136">
        <v>300</v>
      </c>
      <c r="CX349" s="128">
        <v>295</v>
      </c>
      <c r="CY349" s="134">
        <v>-10</v>
      </c>
      <c r="CZ349" s="135">
        <v>235</v>
      </c>
      <c r="DA349" s="136">
        <v>245</v>
      </c>
      <c r="DB349" s="128">
        <v>240</v>
      </c>
      <c r="DC349" s="134">
        <v>-20</v>
      </c>
      <c r="DD349" s="135">
        <v>350</v>
      </c>
      <c r="DE349" s="136">
        <v>360</v>
      </c>
      <c r="DF349" s="128">
        <v>355</v>
      </c>
      <c r="DG349" s="134" t="s">
        <v>5</v>
      </c>
      <c r="DH349" s="135">
        <v>430</v>
      </c>
      <c r="DI349" s="136">
        <v>440</v>
      </c>
      <c r="DJ349" s="128">
        <v>435</v>
      </c>
      <c r="DK349" s="134" t="s">
        <v>5</v>
      </c>
      <c r="DL349" s="135">
        <v>260</v>
      </c>
      <c r="DM349" s="136">
        <v>270</v>
      </c>
      <c r="DN349" s="128">
        <v>265</v>
      </c>
      <c r="DO349" s="134">
        <v>-10</v>
      </c>
      <c r="DP349" s="135">
        <v>205</v>
      </c>
      <c r="DQ349" s="136">
        <v>215</v>
      </c>
      <c r="DR349" s="128">
        <v>210</v>
      </c>
      <c r="DS349" s="134">
        <v>-20</v>
      </c>
      <c r="DT349" s="135">
        <v>360</v>
      </c>
      <c r="DU349" s="136">
        <v>370</v>
      </c>
      <c r="DV349" s="128">
        <v>365</v>
      </c>
      <c r="DW349" s="134" t="s">
        <v>5</v>
      </c>
      <c r="DX349" s="135">
        <v>440</v>
      </c>
      <c r="DY349" s="136">
        <v>450</v>
      </c>
      <c r="DZ349" s="128">
        <v>445</v>
      </c>
      <c r="EA349" s="134" t="s">
        <v>5</v>
      </c>
      <c r="EB349" s="135">
        <v>260</v>
      </c>
      <c r="EC349" s="136">
        <v>270</v>
      </c>
      <c r="ED349" s="128">
        <v>265</v>
      </c>
      <c r="EE349" s="134">
        <v>-10</v>
      </c>
      <c r="EF349" s="135">
        <v>205</v>
      </c>
      <c r="EG349" s="136">
        <v>215</v>
      </c>
      <c r="EH349" s="128">
        <v>210</v>
      </c>
      <c r="EI349" s="134">
        <v>-20</v>
      </c>
      <c r="EJ349" s="135">
        <v>380</v>
      </c>
      <c r="EK349" s="136">
        <v>390</v>
      </c>
      <c r="EL349" s="128">
        <v>385</v>
      </c>
      <c r="EM349" s="134" t="s">
        <v>5</v>
      </c>
      <c r="EN349" s="135">
        <v>400</v>
      </c>
      <c r="EO349" s="136">
        <v>410</v>
      </c>
      <c r="EP349" s="128">
        <v>405</v>
      </c>
      <c r="EQ349" s="134" t="s">
        <v>5</v>
      </c>
      <c r="ER349" s="135">
        <v>250</v>
      </c>
      <c r="ES349" s="136">
        <v>260</v>
      </c>
      <c r="ET349" s="128">
        <v>255</v>
      </c>
      <c r="EU349" s="134">
        <v>-10</v>
      </c>
      <c r="EV349" s="135">
        <v>195</v>
      </c>
      <c r="EW349" s="136">
        <v>205</v>
      </c>
      <c r="EX349" s="128">
        <v>200</v>
      </c>
      <c r="EY349" s="134">
        <v>-10</v>
      </c>
      <c r="EZ349" s="135">
        <v>340</v>
      </c>
      <c r="FA349" s="136">
        <v>350</v>
      </c>
      <c r="FB349" s="128">
        <v>345</v>
      </c>
      <c r="FC349" s="134" t="s">
        <v>5</v>
      </c>
      <c r="FD349" s="135">
        <v>475</v>
      </c>
      <c r="FE349" s="136">
        <v>485</v>
      </c>
      <c r="FF349" s="128">
        <v>480</v>
      </c>
      <c r="FG349" s="134" t="s">
        <v>5</v>
      </c>
      <c r="FH349" s="135">
        <v>265</v>
      </c>
      <c r="FI349" s="136">
        <v>275</v>
      </c>
      <c r="FJ349" s="128">
        <v>270</v>
      </c>
      <c r="FK349" s="134">
        <v>-10</v>
      </c>
      <c r="FL349" s="135">
        <v>220</v>
      </c>
      <c r="FM349" s="136">
        <v>230</v>
      </c>
      <c r="FN349" s="128">
        <v>225</v>
      </c>
      <c r="FO349" s="134">
        <v>-10</v>
      </c>
      <c r="FP349" s="135">
        <v>245</v>
      </c>
      <c r="FQ349" s="136">
        <v>255</v>
      </c>
      <c r="FR349" s="128">
        <v>250</v>
      </c>
      <c r="FS349" s="134">
        <v>-5</v>
      </c>
      <c r="FT349" s="135">
        <v>285</v>
      </c>
      <c r="FU349" s="136">
        <v>295</v>
      </c>
      <c r="FV349" s="95">
        <v>290</v>
      </c>
      <c r="FW349" s="134" t="s">
        <v>5</v>
      </c>
      <c r="FX349" s="135">
        <v>255</v>
      </c>
      <c r="FY349" s="136">
        <v>265</v>
      </c>
      <c r="FZ349" s="128">
        <v>260</v>
      </c>
      <c r="GA349" s="134">
        <v>-10</v>
      </c>
      <c r="GB349" s="135">
        <v>320</v>
      </c>
      <c r="GC349" s="136">
        <v>330</v>
      </c>
      <c r="GD349" s="128">
        <v>325</v>
      </c>
      <c r="GE349" s="134">
        <v>-10</v>
      </c>
      <c r="GF349" s="135">
        <v>275</v>
      </c>
      <c r="GG349" s="136">
        <v>285</v>
      </c>
      <c r="GH349" s="128">
        <v>280</v>
      </c>
      <c r="GI349" s="134">
        <v>-20</v>
      </c>
      <c r="GJ349" s="135">
        <v>400</v>
      </c>
      <c r="GK349" s="136">
        <v>410</v>
      </c>
      <c r="GL349" s="128">
        <v>405</v>
      </c>
      <c r="GM349" s="134" t="s">
        <v>5</v>
      </c>
      <c r="GN349" s="135">
        <v>470</v>
      </c>
      <c r="GO349" s="136">
        <v>480</v>
      </c>
      <c r="GP349" s="128">
        <v>475</v>
      </c>
      <c r="GQ349" s="134" t="s">
        <v>5</v>
      </c>
      <c r="GR349" s="93"/>
      <c r="GS349" s="93">
        <v>7</v>
      </c>
    </row>
    <row r="350" spans="1:201" ht="15.75" x14ac:dyDescent="0.25">
      <c r="A350">
        <v>7</v>
      </c>
      <c r="B350">
        <v>2016</v>
      </c>
      <c r="C350" s="87">
        <v>42580</v>
      </c>
      <c r="D350" s="149">
        <v>315</v>
      </c>
      <c r="E350" s="136">
        <v>325</v>
      </c>
      <c r="F350" s="128">
        <v>320</v>
      </c>
      <c r="G350" s="134" t="s">
        <v>5</v>
      </c>
      <c r="H350" s="135">
        <v>380</v>
      </c>
      <c r="I350" s="136">
        <v>390</v>
      </c>
      <c r="J350" s="128">
        <v>385</v>
      </c>
      <c r="K350" s="134" t="s">
        <v>5</v>
      </c>
      <c r="L350" s="135">
        <v>330</v>
      </c>
      <c r="M350" s="136">
        <v>340</v>
      </c>
      <c r="N350" s="128">
        <v>335</v>
      </c>
      <c r="O350" s="134">
        <v>-5</v>
      </c>
      <c r="P350" s="135">
        <v>270</v>
      </c>
      <c r="Q350" s="136">
        <v>280</v>
      </c>
      <c r="R350" s="128">
        <v>275</v>
      </c>
      <c r="S350" s="134" t="s">
        <v>5</v>
      </c>
      <c r="T350" s="135">
        <v>250</v>
      </c>
      <c r="U350" s="136">
        <v>260</v>
      </c>
      <c r="V350" s="128">
        <v>255</v>
      </c>
      <c r="W350" s="134">
        <v>-10</v>
      </c>
      <c r="X350" s="135">
        <v>230</v>
      </c>
      <c r="Y350" s="136">
        <v>240</v>
      </c>
      <c r="Z350" s="128">
        <v>235</v>
      </c>
      <c r="AA350" s="134" t="s">
        <v>5</v>
      </c>
      <c r="AB350" s="135">
        <v>275</v>
      </c>
      <c r="AC350" s="136">
        <v>285</v>
      </c>
      <c r="AD350" s="128">
        <v>280</v>
      </c>
      <c r="AE350" s="134" t="s">
        <v>5</v>
      </c>
      <c r="AF350" s="135">
        <v>215</v>
      </c>
      <c r="AG350" s="136">
        <v>225</v>
      </c>
      <c r="AH350" s="128">
        <v>220</v>
      </c>
      <c r="AI350" s="134" t="s">
        <v>5</v>
      </c>
      <c r="AJ350" s="135">
        <v>270</v>
      </c>
      <c r="AK350" s="136">
        <v>280</v>
      </c>
      <c r="AL350" s="128">
        <v>275</v>
      </c>
      <c r="AM350" s="134" t="s">
        <v>5</v>
      </c>
      <c r="AN350" s="135">
        <v>250</v>
      </c>
      <c r="AO350" s="136">
        <v>260</v>
      </c>
      <c r="AP350" s="128">
        <v>255</v>
      </c>
      <c r="AQ350" s="134" t="s">
        <v>5</v>
      </c>
      <c r="AR350" s="135">
        <v>285</v>
      </c>
      <c r="AS350" s="136">
        <v>295</v>
      </c>
      <c r="AT350" s="128">
        <v>290</v>
      </c>
      <c r="AU350" s="134" t="s">
        <v>5</v>
      </c>
      <c r="AV350" s="135">
        <v>235</v>
      </c>
      <c r="AW350" s="136">
        <v>245</v>
      </c>
      <c r="AX350" s="128">
        <v>240</v>
      </c>
      <c r="AY350" s="134" t="s">
        <v>5</v>
      </c>
      <c r="AZ350" s="135">
        <v>245</v>
      </c>
      <c r="BA350" s="136">
        <v>255</v>
      </c>
      <c r="BB350" s="128">
        <v>250</v>
      </c>
      <c r="BC350" s="134" t="s">
        <v>5</v>
      </c>
      <c r="BD350" s="135">
        <v>190</v>
      </c>
      <c r="BE350" s="136">
        <v>200</v>
      </c>
      <c r="BF350" s="128">
        <v>195</v>
      </c>
      <c r="BG350" s="134">
        <v>-5</v>
      </c>
      <c r="BH350" s="135">
        <v>275</v>
      </c>
      <c r="BI350" s="136">
        <v>285</v>
      </c>
      <c r="BJ350" s="128">
        <v>280</v>
      </c>
      <c r="BK350" s="134" t="s">
        <v>5</v>
      </c>
      <c r="BL350" s="135">
        <v>195</v>
      </c>
      <c r="BM350" s="136">
        <v>205</v>
      </c>
      <c r="BN350" s="128">
        <v>200</v>
      </c>
      <c r="BO350" s="134">
        <v>-5</v>
      </c>
      <c r="BP350" s="135">
        <v>290</v>
      </c>
      <c r="BQ350" s="136">
        <v>300</v>
      </c>
      <c r="BR350" s="128">
        <v>295</v>
      </c>
      <c r="BS350" s="134" t="s">
        <v>5</v>
      </c>
      <c r="BT350" s="135">
        <v>235</v>
      </c>
      <c r="BU350" s="136">
        <v>245</v>
      </c>
      <c r="BV350" s="128">
        <v>240</v>
      </c>
      <c r="BW350" s="134">
        <v>-5</v>
      </c>
      <c r="BX350" s="135">
        <v>350</v>
      </c>
      <c r="BY350" s="136">
        <v>360</v>
      </c>
      <c r="BZ350" s="128">
        <v>355</v>
      </c>
      <c r="CA350" s="134" t="s">
        <v>5</v>
      </c>
      <c r="CB350" s="135">
        <v>435</v>
      </c>
      <c r="CC350" s="136">
        <v>445</v>
      </c>
      <c r="CD350" s="128">
        <v>440</v>
      </c>
      <c r="CE350" s="134">
        <v>-10</v>
      </c>
      <c r="CF350" s="135">
        <v>255</v>
      </c>
      <c r="CG350" s="136">
        <v>265</v>
      </c>
      <c r="CH350" s="128">
        <v>260</v>
      </c>
      <c r="CI350" s="134" t="s">
        <v>5</v>
      </c>
      <c r="CJ350" s="135">
        <v>210</v>
      </c>
      <c r="CK350" s="136">
        <v>220</v>
      </c>
      <c r="CL350" s="128">
        <v>215</v>
      </c>
      <c r="CM350" s="134">
        <v>10</v>
      </c>
      <c r="CN350" s="135">
        <v>315</v>
      </c>
      <c r="CO350" s="136">
        <v>325</v>
      </c>
      <c r="CP350" s="128">
        <v>320</v>
      </c>
      <c r="CQ350" s="134" t="s">
        <v>5</v>
      </c>
      <c r="CR350" s="135">
        <v>405</v>
      </c>
      <c r="CS350" s="136">
        <v>415</v>
      </c>
      <c r="CT350" s="128">
        <v>410</v>
      </c>
      <c r="CU350" s="134">
        <v>-10</v>
      </c>
      <c r="CV350" s="135">
        <v>290</v>
      </c>
      <c r="CW350" s="136">
        <v>300</v>
      </c>
      <c r="CX350" s="128">
        <v>295</v>
      </c>
      <c r="CY350" s="134" t="s">
        <v>5</v>
      </c>
      <c r="CZ350" s="135">
        <v>245</v>
      </c>
      <c r="DA350" s="136">
        <v>255</v>
      </c>
      <c r="DB350" s="128">
        <v>250</v>
      </c>
      <c r="DC350" s="134">
        <v>10</v>
      </c>
      <c r="DD350" s="135">
        <v>350</v>
      </c>
      <c r="DE350" s="136">
        <v>360</v>
      </c>
      <c r="DF350" s="128">
        <v>355</v>
      </c>
      <c r="DG350" s="134" t="s">
        <v>5</v>
      </c>
      <c r="DH350" s="135">
        <v>420</v>
      </c>
      <c r="DI350" s="136">
        <v>430</v>
      </c>
      <c r="DJ350" s="128">
        <v>425</v>
      </c>
      <c r="DK350" s="134">
        <v>-10</v>
      </c>
      <c r="DL350" s="135">
        <v>260</v>
      </c>
      <c r="DM350" s="136">
        <v>270</v>
      </c>
      <c r="DN350" s="128">
        <v>265</v>
      </c>
      <c r="DO350" s="134" t="s">
        <v>5</v>
      </c>
      <c r="DP350" s="135">
        <v>215</v>
      </c>
      <c r="DQ350" s="136">
        <v>225</v>
      </c>
      <c r="DR350" s="128">
        <v>220</v>
      </c>
      <c r="DS350" s="134">
        <v>10</v>
      </c>
      <c r="DT350" s="135">
        <v>360</v>
      </c>
      <c r="DU350" s="136">
        <v>370</v>
      </c>
      <c r="DV350" s="128">
        <v>365</v>
      </c>
      <c r="DW350" s="134" t="s">
        <v>5</v>
      </c>
      <c r="DX350" s="135">
        <v>430</v>
      </c>
      <c r="DY350" s="136">
        <v>440</v>
      </c>
      <c r="DZ350" s="128">
        <v>435</v>
      </c>
      <c r="EA350" s="134">
        <v>-10</v>
      </c>
      <c r="EB350" s="135">
        <v>260</v>
      </c>
      <c r="EC350" s="136">
        <v>270</v>
      </c>
      <c r="ED350" s="128">
        <v>265</v>
      </c>
      <c r="EE350" s="134" t="s">
        <v>5</v>
      </c>
      <c r="EF350" s="135">
        <v>215</v>
      </c>
      <c r="EG350" s="136">
        <v>225</v>
      </c>
      <c r="EH350" s="128">
        <v>220</v>
      </c>
      <c r="EI350" s="134">
        <v>10</v>
      </c>
      <c r="EJ350" s="135">
        <v>380</v>
      </c>
      <c r="EK350" s="136">
        <v>390</v>
      </c>
      <c r="EL350" s="128">
        <v>385</v>
      </c>
      <c r="EM350" s="134" t="s">
        <v>5</v>
      </c>
      <c r="EN350" s="135">
        <v>370</v>
      </c>
      <c r="EO350" s="136">
        <v>380</v>
      </c>
      <c r="EP350" s="128">
        <v>375</v>
      </c>
      <c r="EQ350" s="134">
        <v>-30</v>
      </c>
      <c r="ER350" s="135">
        <v>250</v>
      </c>
      <c r="ES350" s="136">
        <v>260</v>
      </c>
      <c r="ET350" s="128">
        <v>255</v>
      </c>
      <c r="EU350" s="134" t="s">
        <v>5</v>
      </c>
      <c r="EV350" s="135">
        <v>195</v>
      </c>
      <c r="EW350" s="136">
        <v>205</v>
      </c>
      <c r="EX350" s="128">
        <v>200</v>
      </c>
      <c r="EY350" s="134" t="s">
        <v>5</v>
      </c>
      <c r="EZ350" s="135">
        <v>340</v>
      </c>
      <c r="FA350" s="136">
        <v>350</v>
      </c>
      <c r="FB350" s="128">
        <v>345</v>
      </c>
      <c r="FC350" s="134" t="s">
        <v>5</v>
      </c>
      <c r="FD350" s="135">
        <v>465</v>
      </c>
      <c r="FE350" s="136">
        <v>475</v>
      </c>
      <c r="FF350" s="128">
        <v>470</v>
      </c>
      <c r="FG350" s="134">
        <v>-10</v>
      </c>
      <c r="FH350" s="135">
        <v>265</v>
      </c>
      <c r="FI350" s="136">
        <v>275</v>
      </c>
      <c r="FJ350" s="128">
        <v>270</v>
      </c>
      <c r="FK350" s="134" t="s">
        <v>5</v>
      </c>
      <c r="FL350" s="135">
        <v>220</v>
      </c>
      <c r="FM350" s="136">
        <v>230</v>
      </c>
      <c r="FN350" s="128">
        <v>225</v>
      </c>
      <c r="FO350" s="134" t="s">
        <v>5</v>
      </c>
      <c r="FP350" s="135">
        <v>245</v>
      </c>
      <c r="FQ350" s="136">
        <v>255</v>
      </c>
      <c r="FR350" s="128">
        <v>250</v>
      </c>
      <c r="FS350" s="134" t="s">
        <v>5</v>
      </c>
      <c r="FT350" s="135">
        <v>250</v>
      </c>
      <c r="FU350" s="136">
        <v>260</v>
      </c>
      <c r="FV350" s="95">
        <v>255</v>
      </c>
      <c r="FW350" s="134">
        <v>-35</v>
      </c>
      <c r="FX350" s="135">
        <v>255</v>
      </c>
      <c r="FY350" s="136">
        <v>265</v>
      </c>
      <c r="FZ350" s="128">
        <v>260</v>
      </c>
      <c r="GA350" s="134" t="s">
        <v>5</v>
      </c>
      <c r="GB350" s="135">
        <v>320</v>
      </c>
      <c r="GC350" s="136">
        <v>330</v>
      </c>
      <c r="GD350" s="128">
        <v>325</v>
      </c>
      <c r="GE350" s="134" t="s">
        <v>5</v>
      </c>
      <c r="GF350" s="135">
        <v>285</v>
      </c>
      <c r="GG350" s="136">
        <v>295</v>
      </c>
      <c r="GH350" s="128">
        <v>290</v>
      </c>
      <c r="GI350" s="134">
        <v>10</v>
      </c>
      <c r="GJ350" s="135">
        <v>370</v>
      </c>
      <c r="GK350" s="136">
        <v>380</v>
      </c>
      <c r="GL350" s="128">
        <v>375</v>
      </c>
      <c r="GM350" s="134">
        <v>-30</v>
      </c>
      <c r="GN350" s="135">
        <v>460</v>
      </c>
      <c r="GO350" s="136">
        <v>470</v>
      </c>
      <c r="GP350" s="128">
        <v>465</v>
      </c>
      <c r="GQ350" s="134">
        <v>-10</v>
      </c>
      <c r="GR350" s="93"/>
      <c r="GS350" s="93">
        <v>7</v>
      </c>
    </row>
    <row r="351" spans="1:201" ht="15.75" x14ac:dyDescent="0.25">
      <c r="A351">
        <v>8</v>
      </c>
      <c r="B351">
        <v>2016</v>
      </c>
      <c r="C351" s="87">
        <v>42587</v>
      </c>
      <c r="D351" s="149">
        <v>310</v>
      </c>
      <c r="E351" s="136">
        <v>320</v>
      </c>
      <c r="F351" s="128">
        <v>315</v>
      </c>
      <c r="G351" s="134">
        <v>-5</v>
      </c>
      <c r="H351" s="135">
        <v>390</v>
      </c>
      <c r="I351" s="136">
        <v>400</v>
      </c>
      <c r="J351" s="128">
        <v>395</v>
      </c>
      <c r="K351" s="134">
        <v>10</v>
      </c>
      <c r="L351" s="135">
        <v>325</v>
      </c>
      <c r="M351" s="136">
        <v>335</v>
      </c>
      <c r="N351" s="128">
        <v>330</v>
      </c>
      <c r="O351" s="134">
        <v>-5</v>
      </c>
      <c r="P351" s="135">
        <v>265</v>
      </c>
      <c r="Q351" s="136">
        <v>275</v>
      </c>
      <c r="R351" s="128">
        <v>270</v>
      </c>
      <c r="S351" s="134">
        <v>-5</v>
      </c>
      <c r="T351" s="135">
        <v>255</v>
      </c>
      <c r="U351" s="136">
        <v>265</v>
      </c>
      <c r="V351" s="128">
        <v>260</v>
      </c>
      <c r="W351" s="134">
        <v>5</v>
      </c>
      <c r="X351" s="135">
        <v>240</v>
      </c>
      <c r="Y351" s="136">
        <v>250</v>
      </c>
      <c r="Z351" s="128">
        <v>245</v>
      </c>
      <c r="AA351" s="134">
        <v>10</v>
      </c>
      <c r="AB351" s="135">
        <v>270</v>
      </c>
      <c r="AC351" s="136">
        <v>280</v>
      </c>
      <c r="AD351" s="128">
        <v>275</v>
      </c>
      <c r="AE351" s="134">
        <v>-5</v>
      </c>
      <c r="AF351" s="135">
        <v>210</v>
      </c>
      <c r="AG351" s="136">
        <v>220</v>
      </c>
      <c r="AH351" s="128">
        <v>215</v>
      </c>
      <c r="AI351" s="134">
        <v>-5</v>
      </c>
      <c r="AJ351" s="135">
        <v>265</v>
      </c>
      <c r="AK351" s="136">
        <v>275</v>
      </c>
      <c r="AL351" s="128">
        <v>270</v>
      </c>
      <c r="AM351" s="134">
        <v>-5</v>
      </c>
      <c r="AN351" s="135">
        <v>250</v>
      </c>
      <c r="AO351" s="136">
        <v>260</v>
      </c>
      <c r="AP351" s="128">
        <v>255</v>
      </c>
      <c r="AQ351" s="134" t="s">
        <v>5</v>
      </c>
      <c r="AR351" s="135">
        <v>280</v>
      </c>
      <c r="AS351" s="136">
        <v>290</v>
      </c>
      <c r="AT351" s="128">
        <v>285</v>
      </c>
      <c r="AU351" s="134">
        <v>-5</v>
      </c>
      <c r="AV351" s="135">
        <v>230</v>
      </c>
      <c r="AW351" s="136">
        <v>240</v>
      </c>
      <c r="AX351" s="128">
        <v>235</v>
      </c>
      <c r="AY351" s="134">
        <v>-5</v>
      </c>
      <c r="AZ351" s="135">
        <v>235</v>
      </c>
      <c r="BA351" s="136">
        <v>245</v>
      </c>
      <c r="BB351" s="128">
        <v>240</v>
      </c>
      <c r="BC351" s="134">
        <v>-10</v>
      </c>
      <c r="BD351" s="135">
        <v>185</v>
      </c>
      <c r="BE351" s="136">
        <v>195</v>
      </c>
      <c r="BF351" s="128">
        <v>190</v>
      </c>
      <c r="BG351" s="134">
        <v>-5</v>
      </c>
      <c r="BH351" s="135">
        <v>265</v>
      </c>
      <c r="BI351" s="136">
        <v>275</v>
      </c>
      <c r="BJ351" s="128">
        <v>270</v>
      </c>
      <c r="BK351" s="134">
        <v>-10</v>
      </c>
      <c r="BL351" s="135">
        <v>190</v>
      </c>
      <c r="BM351" s="136">
        <v>200</v>
      </c>
      <c r="BN351" s="128">
        <v>195</v>
      </c>
      <c r="BO351" s="134">
        <v>-5</v>
      </c>
      <c r="BP351" s="135">
        <v>280</v>
      </c>
      <c r="BQ351" s="136">
        <v>290</v>
      </c>
      <c r="BR351" s="128">
        <v>285</v>
      </c>
      <c r="BS351" s="134">
        <v>-10</v>
      </c>
      <c r="BT351" s="135">
        <v>230</v>
      </c>
      <c r="BU351" s="136">
        <v>240</v>
      </c>
      <c r="BV351" s="128">
        <v>235</v>
      </c>
      <c r="BW351" s="134">
        <v>-5</v>
      </c>
      <c r="BX351" s="135">
        <v>350</v>
      </c>
      <c r="BY351" s="136">
        <v>360</v>
      </c>
      <c r="BZ351" s="128">
        <v>355</v>
      </c>
      <c r="CA351" s="134" t="s">
        <v>5</v>
      </c>
      <c r="CB351" s="135">
        <v>435</v>
      </c>
      <c r="CC351" s="136">
        <v>445</v>
      </c>
      <c r="CD351" s="128">
        <v>440</v>
      </c>
      <c r="CE351" s="134" t="s">
        <v>5</v>
      </c>
      <c r="CF351" s="135">
        <v>250</v>
      </c>
      <c r="CG351" s="136">
        <v>260</v>
      </c>
      <c r="CH351" s="128">
        <v>255</v>
      </c>
      <c r="CI351" s="134">
        <v>-5</v>
      </c>
      <c r="CJ351" s="135">
        <v>200</v>
      </c>
      <c r="CK351" s="136">
        <v>210</v>
      </c>
      <c r="CL351" s="128">
        <v>205</v>
      </c>
      <c r="CM351" s="134">
        <v>-10</v>
      </c>
      <c r="CN351" s="135">
        <v>315</v>
      </c>
      <c r="CO351" s="136">
        <v>325</v>
      </c>
      <c r="CP351" s="128">
        <v>320</v>
      </c>
      <c r="CQ351" s="134" t="s">
        <v>5</v>
      </c>
      <c r="CR351" s="135">
        <v>405</v>
      </c>
      <c r="CS351" s="136">
        <v>415</v>
      </c>
      <c r="CT351" s="128">
        <v>410</v>
      </c>
      <c r="CU351" s="134" t="s">
        <v>5</v>
      </c>
      <c r="CV351" s="135">
        <v>285</v>
      </c>
      <c r="CW351" s="136">
        <v>295</v>
      </c>
      <c r="CX351" s="128">
        <v>290</v>
      </c>
      <c r="CY351" s="134">
        <v>-5</v>
      </c>
      <c r="CZ351" s="135">
        <v>235</v>
      </c>
      <c r="DA351" s="136">
        <v>245</v>
      </c>
      <c r="DB351" s="128">
        <v>240</v>
      </c>
      <c r="DC351" s="134">
        <v>-10</v>
      </c>
      <c r="DD351" s="135">
        <v>350</v>
      </c>
      <c r="DE351" s="136">
        <v>360</v>
      </c>
      <c r="DF351" s="128">
        <v>355</v>
      </c>
      <c r="DG351" s="134" t="s">
        <v>5</v>
      </c>
      <c r="DH351" s="135">
        <v>420</v>
      </c>
      <c r="DI351" s="136">
        <v>430</v>
      </c>
      <c r="DJ351" s="128">
        <v>425</v>
      </c>
      <c r="DK351" s="134" t="s">
        <v>5</v>
      </c>
      <c r="DL351" s="135">
        <v>255</v>
      </c>
      <c r="DM351" s="136">
        <v>265</v>
      </c>
      <c r="DN351" s="128">
        <v>260</v>
      </c>
      <c r="DO351" s="134">
        <v>-5</v>
      </c>
      <c r="DP351" s="135">
        <v>205</v>
      </c>
      <c r="DQ351" s="136">
        <v>215</v>
      </c>
      <c r="DR351" s="128">
        <v>210</v>
      </c>
      <c r="DS351" s="134">
        <v>-10</v>
      </c>
      <c r="DT351" s="135">
        <v>360</v>
      </c>
      <c r="DU351" s="136">
        <v>370</v>
      </c>
      <c r="DV351" s="128">
        <v>365</v>
      </c>
      <c r="DW351" s="134" t="s">
        <v>5</v>
      </c>
      <c r="DX351" s="135">
        <v>430</v>
      </c>
      <c r="DY351" s="136">
        <v>440</v>
      </c>
      <c r="DZ351" s="128">
        <v>435</v>
      </c>
      <c r="EA351" s="134" t="s">
        <v>5</v>
      </c>
      <c r="EB351" s="135">
        <v>255</v>
      </c>
      <c r="EC351" s="136">
        <v>265</v>
      </c>
      <c r="ED351" s="128">
        <v>260</v>
      </c>
      <c r="EE351" s="134">
        <v>-5</v>
      </c>
      <c r="EF351" s="135">
        <v>205</v>
      </c>
      <c r="EG351" s="136">
        <v>215</v>
      </c>
      <c r="EH351" s="128">
        <v>210</v>
      </c>
      <c r="EI351" s="134">
        <v>-10</v>
      </c>
      <c r="EJ351" s="135">
        <v>380</v>
      </c>
      <c r="EK351" s="136">
        <v>390</v>
      </c>
      <c r="EL351" s="128">
        <v>385</v>
      </c>
      <c r="EM351" s="134" t="s">
        <v>5</v>
      </c>
      <c r="EN351" s="135">
        <v>370</v>
      </c>
      <c r="EO351" s="136">
        <v>380</v>
      </c>
      <c r="EP351" s="128">
        <v>375</v>
      </c>
      <c r="EQ351" s="134" t="s">
        <v>5</v>
      </c>
      <c r="ER351" s="135">
        <v>245</v>
      </c>
      <c r="ES351" s="136">
        <v>255</v>
      </c>
      <c r="ET351" s="128">
        <v>250</v>
      </c>
      <c r="EU351" s="134">
        <v>-5</v>
      </c>
      <c r="EV351" s="135">
        <v>190</v>
      </c>
      <c r="EW351" s="136">
        <v>200</v>
      </c>
      <c r="EX351" s="128">
        <v>195</v>
      </c>
      <c r="EY351" s="134">
        <v>-5</v>
      </c>
      <c r="EZ351" s="135">
        <v>340</v>
      </c>
      <c r="FA351" s="136">
        <v>350</v>
      </c>
      <c r="FB351" s="128">
        <v>345</v>
      </c>
      <c r="FC351" s="134" t="s">
        <v>5</v>
      </c>
      <c r="FD351" s="135">
        <v>465</v>
      </c>
      <c r="FE351" s="136">
        <v>475</v>
      </c>
      <c r="FF351" s="128">
        <v>470</v>
      </c>
      <c r="FG351" s="134" t="s">
        <v>5</v>
      </c>
      <c r="FH351" s="135">
        <v>265</v>
      </c>
      <c r="FI351" s="136">
        <v>275</v>
      </c>
      <c r="FJ351" s="128">
        <v>270</v>
      </c>
      <c r="FK351" s="134" t="s">
        <v>5</v>
      </c>
      <c r="FL351" s="135">
        <v>220</v>
      </c>
      <c r="FM351" s="136">
        <v>230</v>
      </c>
      <c r="FN351" s="128">
        <v>225</v>
      </c>
      <c r="FO351" s="134" t="s">
        <v>5</v>
      </c>
      <c r="FP351" s="135">
        <v>245</v>
      </c>
      <c r="FQ351" s="136">
        <v>255</v>
      </c>
      <c r="FR351" s="128">
        <v>250</v>
      </c>
      <c r="FS351" s="134" t="s">
        <v>5</v>
      </c>
      <c r="FT351" s="135">
        <v>260</v>
      </c>
      <c r="FU351" s="136">
        <v>270</v>
      </c>
      <c r="FV351" s="95">
        <v>265</v>
      </c>
      <c r="FW351" s="134">
        <v>10</v>
      </c>
      <c r="FX351" s="135">
        <v>255</v>
      </c>
      <c r="FY351" s="136">
        <v>265</v>
      </c>
      <c r="FZ351" s="128">
        <v>260</v>
      </c>
      <c r="GA351" s="134" t="s">
        <v>5</v>
      </c>
      <c r="GB351" s="135">
        <v>315</v>
      </c>
      <c r="GC351" s="136">
        <v>325</v>
      </c>
      <c r="GD351" s="128">
        <v>320</v>
      </c>
      <c r="GE351" s="134">
        <v>-5</v>
      </c>
      <c r="GF351" s="135">
        <v>275</v>
      </c>
      <c r="GG351" s="136">
        <v>285</v>
      </c>
      <c r="GH351" s="128">
        <v>280</v>
      </c>
      <c r="GI351" s="134">
        <v>-10</v>
      </c>
      <c r="GJ351" s="135">
        <v>370</v>
      </c>
      <c r="GK351" s="136">
        <v>380</v>
      </c>
      <c r="GL351" s="128">
        <v>375</v>
      </c>
      <c r="GM351" s="134" t="s">
        <v>5</v>
      </c>
      <c r="GN351" s="135">
        <v>460</v>
      </c>
      <c r="GO351" s="136">
        <v>470</v>
      </c>
      <c r="GP351" s="128">
        <v>465</v>
      </c>
      <c r="GQ351" s="134" t="s">
        <v>5</v>
      </c>
      <c r="GR351" s="93"/>
      <c r="GS351" s="93">
        <v>8</v>
      </c>
    </row>
    <row r="352" spans="1:201" ht="15.75" x14ac:dyDescent="0.25">
      <c r="A352">
        <v>8</v>
      </c>
      <c r="B352">
        <v>2016</v>
      </c>
      <c r="C352" s="87">
        <v>42594</v>
      </c>
      <c r="D352" s="149">
        <v>310</v>
      </c>
      <c r="E352" s="136">
        <v>320</v>
      </c>
      <c r="F352" s="128">
        <v>315</v>
      </c>
      <c r="G352" s="134" t="s">
        <v>5</v>
      </c>
      <c r="H352" s="135">
        <v>390</v>
      </c>
      <c r="I352" s="136">
        <v>400</v>
      </c>
      <c r="J352" s="128">
        <v>395</v>
      </c>
      <c r="K352" s="134" t="s">
        <v>5</v>
      </c>
      <c r="L352" s="135">
        <v>325</v>
      </c>
      <c r="M352" s="136">
        <v>335</v>
      </c>
      <c r="N352" s="128">
        <v>330</v>
      </c>
      <c r="O352" s="134" t="s">
        <v>5</v>
      </c>
      <c r="P352" s="135">
        <v>265</v>
      </c>
      <c r="Q352" s="136">
        <v>275</v>
      </c>
      <c r="R352" s="128">
        <v>270</v>
      </c>
      <c r="S352" s="134" t="s">
        <v>5</v>
      </c>
      <c r="T352" s="135">
        <v>255</v>
      </c>
      <c r="U352" s="136">
        <v>265</v>
      </c>
      <c r="V352" s="128">
        <v>260</v>
      </c>
      <c r="W352" s="134" t="s">
        <v>5</v>
      </c>
      <c r="X352" s="135">
        <v>240</v>
      </c>
      <c r="Y352" s="136">
        <v>250</v>
      </c>
      <c r="Z352" s="128">
        <v>245</v>
      </c>
      <c r="AA352" s="134" t="s">
        <v>5</v>
      </c>
      <c r="AB352" s="135">
        <v>270</v>
      </c>
      <c r="AC352" s="136">
        <v>280</v>
      </c>
      <c r="AD352" s="128">
        <v>275</v>
      </c>
      <c r="AE352" s="134" t="s">
        <v>5</v>
      </c>
      <c r="AF352" s="135">
        <v>215</v>
      </c>
      <c r="AG352" s="136">
        <v>225</v>
      </c>
      <c r="AH352" s="128">
        <v>220</v>
      </c>
      <c r="AI352" s="134">
        <v>5</v>
      </c>
      <c r="AJ352" s="135">
        <v>265</v>
      </c>
      <c r="AK352" s="136">
        <v>275</v>
      </c>
      <c r="AL352" s="128">
        <v>270</v>
      </c>
      <c r="AM352" s="134" t="s">
        <v>5</v>
      </c>
      <c r="AN352" s="135">
        <v>250</v>
      </c>
      <c r="AO352" s="136">
        <v>260</v>
      </c>
      <c r="AP352" s="128">
        <v>255</v>
      </c>
      <c r="AQ352" s="134" t="s">
        <v>5</v>
      </c>
      <c r="AR352" s="135">
        <v>280</v>
      </c>
      <c r="AS352" s="136">
        <v>290</v>
      </c>
      <c r="AT352" s="128">
        <v>285</v>
      </c>
      <c r="AU352" s="134" t="s">
        <v>5</v>
      </c>
      <c r="AV352" s="135">
        <v>230</v>
      </c>
      <c r="AW352" s="136">
        <v>240</v>
      </c>
      <c r="AX352" s="128">
        <v>235</v>
      </c>
      <c r="AY352" s="134" t="s">
        <v>5</v>
      </c>
      <c r="AZ352" s="135">
        <v>235</v>
      </c>
      <c r="BA352" s="136">
        <v>245</v>
      </c>
      <c r="BB352" s="128">
        <v>240</v>
      </c>
      <c r="BC352" s="134" t="s">
        <v>5</v>
      </c>
      <c r="BD352" s="135">
        <v>185</v>
      </c>
      <c r="BE352" s="136">
        <v>195</v>
      </c>
      <c r="BF352" s="128">
        <v>190</v>
      </c>
      <c r="BG352" s="134" t="s">
        <v>5</v>
      </c>
      <c r="BH352" s="135">
        <v>265</v>
      </c>
      <c r="BI352" s="136">
        <v>275</v>
      </c>
      <c r="BJ352" s="128">
        <v>270</v>
      </c>
      <c r="BK352" s="134" t="s">
        <v>5</v>
      </c>
      <c r="BL352" s="135">
        <v>190</v>
      </c>
      <c r="BM352" s="136">
        <v>200</v>
      </c>
      <c r="BN352" s="128">
        <v>195</v>
      </c>
      <c r="BO352" s="134" t="s">
        <v>5</v>
      </c>
      <c r="BP352" s="135">
        <v>280</v>
      </c>
      <c r="BQ352" s="136">
        <v>290</v>
      </c>
      <c r="BR352" s="128">
        <v>285</v>
      </c>
      <c r="BS352" s="134" t="s">
        <v>5</v>
      </c>
      <c r="BT352" s="135">
        <v>230</v>
      </c>
      <c r="BU352" s="136">
        <v>240</v>
      </c>
      <c r="BV352" s="128">
        <v>235</v>
      </c>
      <c r="BW352" s="134" t="s">
        <v>5</v>
      </c>
      <c r="BX352" s="135">
        <v>350</v>
      </c>
      <c r="BY352" s="136">
        <v>360</v>
      </c>
      <c r="BZ352" s="128">
        <v>355</v>
      </c>
      <c r="CA352" s="134" t="s">
        <v>5</v>
      </c>
      <c r="CB352" s="135">
        <v>435</v>
      </c>
      <c r="CC352" s="136">
        <v>445</v>
      </c>
      <c r="CD352" s="128">
        <v>440</v>
      </c>
      <c r="CE352" s="134" t="s">
        <v>5</v>
      </c>
      <c r="CF352" s="135">
        <v>250</v>
      </c>
      <c r="CG352" s="136">
        <v>260</v>
      </c>
      <c r="CH352" s="128">
        <v>255</v>
      </c>
      <c r="CI352" s="134" t="s">
        <v>5</v>
      </c>
      <c r="CJ352" s="135">
        <v>200</v>
      </c>
      <c r="CK352" s="136">
        <v>210</v>
      </c>
      <c r="CL352" s="128">
        <v>205</v>
      </c>
      <c r="CM352" s="134" t="s">
        <v>5</v>
      </c>
      <c r="CN352" s="135">
        <v>315</v>
      </c>
      <c r="CO352" s="136">
        <v>325</v>
      </c>
      <c r="CP352" s="128">
        <v>320</v>
      </c>
      <c r="CQ352" s="134" t="s">
        <v>5</v>
      </c>
      <c r="CR352" s="135">
        <v>405</v>
      </c>
      <c r="CS352" s="136">
        <v>415</v>
      </c>
      <c r="CT352" s="128">
        <v>410</v>
      </c>
      <c r="CU352" s="134" t="s">
        <v>5</v>
      </c>
      <c r="CV352" s="135">
        <v>285</v>
      </c>
      <c r="CW352" s="136">
        <v>295</v>
      </c>
      <c r="CX352" s="128">
        <v>290</v>
      </c>
      <c r="CY352" s="134" t="s">
        <v>5</v>
      </c>
      <c r="CZ352" s="135">
        <v>235</v>
      </c>
      <c r="DA352" s="136">
        <v>245</v>
      </c>
      <c r="DB352" s="128">
        <v>240</v>
      </c>
      <c r="DC352" s="134" t="s">
        <v>5</v>
      </c>
      <c r="DD352" s="135">
        <v>350</v>
      </c>
      <c r="DE352" s="136">
        <v>360</v>
      </c>
      <c r="DF352" s="128">
        <v>355</v>
      </c>
      <c r="DG352" s="134" t="s">
        <v>5</v>
      </c>
      <c r="DH352" s="135">
        <v>420</v>
      </c>
      <c r="DI352" s="136">
        <v>430</v>
      </c>
      <c r="DJ352" s="128">
        <v>425</v>
      </c>
      <c r="DK352" s="134" t="s">
        <v>5</v>
      </c>
      <c r="DL352" s="135">
        <v>255</v>
      </c>
      <c r="DM352" s="136">
        <v>265</v>
      </c>
      <c r="DN352" s="128">
        <v>260</v>
      </c>
      <c r="DO352" s="134" t="s">
        <v>5</v>
      </c>
      <c r="DP352" s="135">
        <v>205</v>
      </c>
      <c r="DQ352" s="136">
        <v>215</v>
      </c>
      <c r="DR352" s="128">
        <v>210</v>
      </c>
      <c r="DS352" s="134" t="s">
        <v>5</v>
      </c>
      <c r="DT352" s="135">
        <v>360</v>
      </c>
      <c r="DU352" s="136">
        <v>370</v>
      </c>
      <c r="DV352" s="128">
        <v>365</v>
      </c>
      <c r="DW352" s="134" t="s">
        <v>5</v>
      </c>
      <c r="DX352" s="135">
        <v>430</v>
      </c>
      <c r="DY352" s="136">
        <v>440</v>
      </c>
      <c r="DZ352" s="128">
        <v>435</v>
      </c>
      <c r="EA352" s="134" t="s">
        <v>5</v>
      </c>
      <c r="EB352" s="135">
        <v>255</v>
      </c>
      <c r="EC352" s="136">
        <v>265</v>
      </c>
      <c r="ED352" s="128">
        <v>260</v>
      </c>
      <c r="EE352" s="134" t="s">
        <v>5</v>
      </c>
      <c r="EF352" s="135">
        <v>205</v>
      </c>
      <c r="EG352" s="136">
        <v>215</v>
      </c>
      <c r="EH352" s="128">
        <v>210</v>
      </c>
      <c r="EI352" s="134" t="s">
        <v>5</v>
      </c>
      <c r="EJ352" s="135">
        <v>380</v>
      </c>
      <c r="EK352" s="136">
        <v>390</v>
      </c>
      <c r="EL352" s="128">
        <v>385</v>
      </c>
      <c r="EM352" s="134" t="s">
        <v>5</v>
      </c>
      <c r="EN352" s="135">
        <v>370</v>
      </c>
      <c r="EO352" s="136">
        <v>380</v>
      </c>
      <c r="EP352" s="128">
        <v>375</v>
      </c>
      <c r="EQ352" s="134" t="s">
        <v>5</v>
      </c>
      <c r="ER352" s="135">
        <v>245</v>
      </c>
      <c r="ES352" s="136">
        <v>255</v>
      </c>
      <c r="ET352" s="128">
        <v>250</v>
      </c>
      <c r="EU352" s="134" t="s">
        <v>5</v>
      </c>
      <c r="EV352" s="135">
        <v>190</v>
      </c>
      <c r="EW352" s="136">
        <v>200</v>
      </c>
      <c r="EX352" s="128">
        <v>195</v>
      </c>
      <c r="EY352" s="134" t="s">
        <v>5</v>
      </c>
      <c r="EZ352" s="135">
        <v>340</v>
      </c>
      <c r="FA352" s="136">
        <v>350</v>
      </c>
      <c r="FB352" s="128">
        <v>345</v>
      </c>
      <c r="FC352" s="134" t="s">
        <v>5</v>
      </c>
      <c r="FD352" s="135">
        <v>465</v>
      </c>
      <c r="FE352" s="136">
        <v>475</v>
      </c>
      <c r="FF352" s="128">
        <v>470</v>
      </c>
      <c r="FG352" s="134" t="s">
        <v>5</v>
      </c>
      <c r="FH352" s="135">
        <v>265</v>
      </c>
      <c r="FI352" s="136">
        <v>275</v>
      </c>
      <c r="FJ352" s="128">
        <v>270</v>
      </c>
      <c r="FK352" s="134" t="s">
        <v>5</v>
      </c>
      <c r="FL352" s="135">
        <v>220</v>
      </c>
      <c r="FM352" s="136">
        <v>230</v>
      </c>
      <c r="FN352" s="128">
        <v>225</v>
      </c>
      <c r="FO352" s="134" t="s">
        <v>5</v>
      </c>
      <c r="FP352" s="135">
        <v>245</v>
      </c>
      <c r="FQ352" s="136">
        <v>255</v>
      </c>
      <c r="FR352" s="128">
        <v>250</v>
      </c>
      <c r="FS352" s="134" t="s">
        <v>5</v>
      </c>
      <c r="FT352" s="135">
        <v>255</v>
      </c>
      <c r="FU352" s="136">
        <v>265</v>
      </c>
      <c r="FV352" s="95">
        <v>260</v>
      </c>
      <c r="FW352" s="134">
        <v>-5</v>
      </c>
      <c r="FX352" s="135">
        <v>255</v>
      </c>
      <c r="FY352" s="136">
        <v>265</v>
      </c>
      <c r="FZ352" s="128">
        <v>260</v>
      </c>
      <c r="GA352" s="134" t="s">
        <v>5</v>
      </c>
      <c r="GB352" s="135">
        <v>315</v>
      </c>
      <c r="GC352" s="136">
        <v>325</v>
      </c>
      <c r="GD352" s="128">
        <v>320</v>
      </c>
      <c r="GE352" s="134" t="s">
        <v>5</v>
      </c>
      <c r="GF352" s="135">
        <v>275</v>
      </c>
      <c r="GG352" s="136">
        <v>285</v>
      </c>
      <c r="GH352" s="128">
        <v>280</v>
      </c>
      <c r="GI352" s="134" t="s">
        <v>5</v>
      </c>
      <c r="GJ352" s="135">
        <v>370</v>
      </c>
      <c r="GK352" s="136">
        <v>380</v>
      </c>
      <c r="GL352" s="128">
        <v>375</v>
      </c>
      <c r="GM352" s="134" t="s">
        <v>5</v>
      </c>
      <c r="GN352" s="135">
        <v>460</v>
      </c>
      <c r="GO352" s="136">
        <v>470</v>
      </c>
      <c r="GP352" s="128">
        <v>465</v>
      </c>
      <c r="GQ352" s="134" t="s">
        <v>5</v>
      </c>
      <c r="GR352" s="93"/>
      <c r="GS352" s="93">
        <v>8</v>
      </c>
    </row>
    <row r="353" spans="1:201" ht="15.75" x14ac:dyDescent="0.25">
      <c r="A353">
        <v>8</v>
      </c>
      <c r="B353">
        <v>2016</v>
      </c>
      <c r="C353" s="87">
        <v>42601</v>
      </c>
      <c r="D353" s="149">
        <v>310</v>
      </c>
      <c r="E353" s="136">
        <v>320</v>
      </c>
      <c r="F353" s="128">
        <v>315</v>
      </c>
      <c r="G353" s="134" t="s">
        <v>5</v>
      </c>
      <c r="H353" s="135">
        <v>380</v>
      </c>
      <c r="I353" s="136">
        <v>390</v>
      </c>
      <c r="J353" s="128">
        <v>385</v>
      </c>
      <c r="K353" s="134">
        <v>-10</v>
      </c>
      <c r="L353" s="135">
        <v>325</v>
      </c>
      <c r="M353" s="136">
        <v>335</v>
      </c>
      <c r="N353" s="128">
        <v>330</v>
      </c>
      <c r="O353" s="134" t="s">
        <v>5</v>
      </c>
      <c r="P353" s="135">
        <v>265</v>
      </c>
      <c r="Q353" s="136">
        <v>275</v>
      </c>
      <c r="R353" s="128">
        <v>270</v>
      </c>
      <c r="S353" s="134" t="s">
        <v>5</v>
      </c>
      <c r="T353" s="135">
        <v>245</v>
      </c>
      <c r="U353" s="136">
        <v>255</v>
      </c>
      <c r="V353" s="128">
        <v>250</v>
      </c>
      <c r="W353" s="134">
        <v>-10</v>
      </c>
      <c r="X353" s="135">
        <v>230</v>
      </c>
      <c r="Y353" s="136">
        <v>240</v>
      </c>
      <c r="Z353" s="128">
        <v>235</v>
      </c>
      <c r="AA353" s="134">
        <v>-10</v>
      </c>
      <c r="AB353" s="135">
        <v>260</v>
      </c>
      <c r="AC353" s="136">
        <v>270</v>
      </c>
      <c r="AD353" s="128">
        <v>265</v>
      </c>
      <c r="AE353" s="134">
        <v>-10</v>
      </c>
      <c r="AF353" s="135">
        <v>210</v>
      </c>
      <c r="AG353" s="136">
        <v>220</v>
      </c>
      <c r="AH353" s="128">
        <v>215</v>
      </c>
      <c r="AI353" s="134">
        <v>-5</v>
      </c>
      <c r="AJ353" s="135">
        <v>265</v>
      </c>
      <c r="AK353" s="136">
        <v>275</v>
      </c>
      <c r="AL353" s="128">
        <v>270</v>
      </c>
      <c r="AM353" s="134" t="s">
        <v>5</v>
      </c>
      <c r="AN353" s="135">
        <v>250</v>
      </c>
      <c r="AO353" s="136">
        <v>260</v>
      </c>
      <c r="AP353" s="128">
        <v>255</v>
      </c>
      <c r="AQ353" s="134" t="s">
        <v>5</v>
      </c>
      <c r="AR353" s="135">
        <v>280</v>
      </c>
      <c r="AS353" s="136">
        <v>290</v>
      </c>
      <c r="AT353" s="128">
        <v>285</v>
      </c>
      <c r="AU353" s="134" t="s">
        <v>5</v>
      </c>
      <c r="AV353" s="135">
        <v>230</v>
      </c>
      <c r="AW353" s="136">
        <v>240</v>
      </c>
      <c r="AX353" s="128">
        <v>235</v>
      </c>
      <c r="AY353" s="134" t="s">
        <v>5</v>
      </c>
      <c r="AZ353" s="135">
        <v>235</v>
      </c>
      <c r="BA353" s="136">
        <v>245</v>
      </c>
      <c r="BB353" s="128">
        <v>240</v>
      </c>
      <c r="BC353" s="134" t="s">
        <v>5</v>
      </c>
      <c r="BD353" s="135">
        <v>185</v>
      </c>
      <c r="BE353" s="136">
        <v>195</v>
      </c>
      <c r="BF353" s="128">
        <v>190</v>
      </c>
      <c r="BG353" s="134" t="s">
        <v>5</v>
      </c>
      <c r="BH353" s="135">
        <v>265</v>
      </c>
      <c r="BI353" s="136">
        <v>275</v>
      </c>
      <c r="BJ353" s="128">
        <v>270</v>
      </c>
      <c r="BK353" s="134" t="s">
        <v>5</v>
      </c>
      <c r="BL353" s="135">
        <v>190</v>
      </c>
      <c r="BM353" s="136">
        <v>200</v>
      </c>
      <c r="BN353" s="128">
        <v>195</v>
      </c>
      <c r="BO353" s="134" t="s">
        <v>5</v>
      </c>
      <c r="BP353" s="135">
        <v>280</v>
      </c>
      <c r="BQ353" s="136">
        <v>290</v>
      </c>
      <c r="BR353" s="128">
        <v>285</v>
      </c>
      <c r="BS353" s="134" t="s">
        <v>5</v>
      </c>
      <c r="BT353" s="135">
        <v>230</v>
      </c>
      <c r="BU353" s="136">
        <v>240</v>
      </c>
      <c r="BV353" s="128">
        <v>235</v>
      </c>
      <c r="BW353" s="134" t="s">
        <v>5</v>
      </c>
      <c r="BX353" s="135">
        <v>350</v>
      </c>
      <c r="BY353" s="136">
        <v>360</v>
      </c>
      <c r="BZ353" s="128">
        <v>355</v>
      </c>
      <c r="CA353" s="134" t="s">
        <v>5</v>
      </c>
      <c r="CB353" s="135">
        <v>435</v>
      </c>
      <c r="CC353" s="136">
        <v>445</v>
      </c>
      <c r="CD353" s="128">
        <v>440</v>
      </c>
      <c r="CE353" s="134" t="s">
        <v>5</v>
      </c>
      <c r="CF353" s="135">
        <v>250</v>
      </c>
      <c r="CG353" s="136">
        <v>260</v>
      </c>
      <c r="CH353" s="128">
        <v>255</v>
      </c>
      <c r="CI353" s="134" t="s">
        <v>5</v>
      </c>
      <c r="CJ353" s="135">
        <v>200</v>
      </c>
      <c r="CK353" s="136">
        <v>210</v>
      </c>
      <c r="CL353" s="128">
        <v>205</v>
      </c>
      <c r="CM353" s="134" t="s">
        <v>5</v>
      </c>
      <c r="CN353" s="135">
        <v>315</v>
      </c>
      <c r="CO353" s="136">
        <v>325</v>
      </c>
      <c r="CP353" s="128">
        <v>320</v>
      </c>
      <c r="CQ353" s="134" t="s">
        <v>5</v>
      </c>
      <c r="CR353" s="135">
        <v>405</v>
      </c>
      <c r="CS353" s="136">
        <v>415</v>
      </c>
      <c r="CT353" s="128">
        <v>410</v>
      </c>
      <c r="CU353" s="134" t="s">
        <v>5</v>
      </c>
      <c r="CV353" s="135">
        <v>285</v>
      </c>
      <c r="CW353" s="136">
        <v>295</v>
      </c>
      <c r="CX353" s="128">
        <v>290</v>
      </c>
      <c r="CY353" s="134" t="s">
        <v>5</v>
      </c>
      <c r="CZ353" s="135">
        <v>235</v>
      </c>
      <c r="DA353" s="136">
        <v>245</v>
      </c>
      <c r="DB353" s="128">
        <v>240</v>
      </c>
      <c r="DC353" s="134" t="s">
        <v>5</v>
      </c>
      <c r="DD353" s="135">
        <v>350</v>
      </c>
      <c r="DE353" s="136">
        <v>360</v>
      </c>
      <c r="DF353" s="128">
        <v>355</v>
      </c>
      <c r="DG353" s="134" t="s">
        <v>5</v>
      </c>
      <c r="DH353" s="135">
        <v>420</v>
      </c>
      <c r="DI353" s="136">
        <v>430</v>
      </c>
      <c r="DJ353" s="128">
        <v>425</v>
      </c>
      <c r="DK353" s="134" t="s">
        <v>5</v>
      </c>
      <c r="DL353" s="135">
        <v>255</v>
      </c>
      <c r="DM353" s="136">
        <v>265</v>
      </c>
      <c r="DN353" s="128">
        <v>260</v>
      </c>
      <c r="DO353" s="134" t="s">
        <v>5</v>
      </c>
      <c r="DP353" s="135">
        <v>205</v>
      </c>
      <c r="DQ353" s="136">
        <v>215</v>
      </c>
      <c r="DR353" s="128">
        <v>210</v>
      </c>
      <c r="DS353" s="134" t="s">
        <v>5</v>
      </c>
      <c r="DT353" s="135">
        <v>360</v>
      </c>
      <c r="DU353" s="136">
        <v>370</v>
      </c>
      <c r="DV353" s="128">
        <v>365</v>
      </c>
      <c r="DW353" s="134" t="s">
        <v>5</v>
      </c>
      <c r="DX353" s="135">
        <v>430</v>
      </c>
      <c r="DY353" s="136">
        <v>440</v>
      </c>
      <c r="DZ353" s="128">
        <v>435</v>
      </c>
      <c r="EA353" s="134" t="s">
        <v>5</v>
      </c>
      <c r="EB353" s="135">
        <v>255</v>
      </c>
      <c r="EC353" s="136">
        <v>265</v>
      </c>
      <c r="ED353" s="128">
        <v>260</v>
      </c>
      <c r="EE353" s="134" t="s">
        <v>5</v>
      </c>
      <c r="EF353" s="135">
        <v>205</v>
      </c>
      <c r="EG353" s="136">
        <v>215</v>
      </c>
      <c r="EH353" s="128">
        <v>210</v>
      </c>
      <c r="EI353" s="134" t="s">
        <v>5</v>
      </c>
      <c r="EJ353" s="135">
        <v>380</v>
      </c>
      <c r="EK353" s="136">
        <v>390</v>
      </c>
      <c r="EL353" s="128">
        <v>385</v>
      </c>
      <c r="EM353" s="134" t="s">
        <v>5</v>
      </c>
      <c r="EN353" s="135">
        <v>370</v>
      </c>
      <c r="EO353" s="136">
        <v>380</v>
      </c>
      <c r="EP353" s="128">
        <v>375</v>
      </c>
      <c r="EQ353" s="134" t="s">
        <v>5</v>
      </c>
      <c r="ER353" s="135">
        <v>245</v>
      </c>
      <c r="ES353" s="136">
        <v>255</v>
      </c>
      <c r="ET353" s="128">
        <v>250</v>
      </c>
      <c r="EU353" s="134" t="s">
        <v>5</v>
      </c>
      <c r="EV353" s="135">
        <v>190</v>
      </c>
      <c r="EW353" s="136">
        <v>200</v>
      </c>
      <c r="EX353" s="128">
        <v>195</v>
      </c>
      <c r="EY353" s="134" t="s">
        <v>5</v>
      </c>
      <c r="EZ353" s="135">
        <v>340</v>
      </c>
      <c r="FA353" s="136">
        <v>350</v>
      </c>
      <c r="FB353" s="128">
        <v>345</v>
      </c>
      <c r="FC353" s="134" t="s">
        <v>5</v>
      </c>
      <c r="FD353" s="135">
        <v>465</v>
      </c>
      <c r="FE353" s="136">
        <v>475</v>
      </c>
      <c r="FF353" s="128">
        <v>470</v>
      </c>
      <c r="FG353" s="134" t="s">
        <v>5</v>
      </c>
      <c r="FH353" s="135">
        <v>265</v>
      </c>
      <c r="FI353" s="136">
        <v>275</v>
      </c>
      <c r="FJ353" s="128">
        <v>270</v>
      </c>
      <c r="FK353" s="134" t="s">
        <v>5</v>
      </c>
      <c r="FL353" s="135">
        <v>220</v>
      </c>
      <c r="FM353" s="136">
        <v>230</v>
      </c>
      <c r="FN353" s="128">
        <v>225</v>
      </c>
      <c r="FO353" s="134" t="s">
        <v>5</v>
      </c>
      <c r="FP353" s="135">
        <v>245</v>
      </c>
      <c r="FQ353" s="136">
        <v>255</v>
      </c>
      <c r="FR353" s="128">
        <v>250</v>
      </c>
      <c r="FS353" s="134" t="s">
        <v>5</v>
      </c>
      <c r="FT353" s="135">
        <v>250</v>
      </c>
      <c r="FU353" s="136">
        <v>260</v>
      </c>
      <c r="FV353" s="95">
        <v>255</v>
      </c>
      <c r="FW353" s="134">
        <v>-5</v>
      </c>
      <c r="FX353" s="135">
        <v>255</v>
      </c>
      <c r="FY353" s="136">
        <v>265</v>
      </c>
      <c r="FZ353" s="128">
        <v>260</v>
      </c>
      <c r="GA353" s="134" t="s">
        <v>5</v>
      </c>
      <c r="GB353" s="135">
        <v>315</v>
      </c>
      <c r="GC353" s="136">
        <v>325</v>
      </c>
      <c r="GD353" s="128">
        <v>320</v>
      </c>
      <c r="GE353" s="134" t="s">
        <v>5</v>
      </c>
      <c r="GF353" s="135">
        <v>275</v>
      </c>
      <c r="GG353" s="136">
        <v>285</v>
      </c>
      <c r="GH353" s="128">
        <v>280</v>
      </c>
      <c r="GI353" s="134" t="s">
        <v>5</v>
      </c>
      <c r="GJ353" s="135">
        <v>370</v>
      </c>
      <c r="GK353" s="136">
        <v>380</v>
      </c>
      <c r="GL353" s="128">
        <v>375</v>
      </c>
      <c r="GM353" s="134" t="s">
        <v>5</v>
      </c>
      <c r="GN353" s="135">
        <v>460</v>
      </c>
      <c r="GO353" s="136">
        <v>470</v>
      </c>
      <c r="GP353" s="128">
        <v>465</v>
      </c>
      <c r="GQ353" s="134" t="s">
        <v>5</v>
      </c>
      <c r="GR353" s="93"/>
      <c r="GS353" s="93">
        <v>8</v>
      </c>
    </row>
    <row r="354" spans="1:201" ht="15.75" x14ac:dyDescent="0.25">
      <c r="A354">
        <v>8</v>
      </c>
      <c r="B354">
        <v>2016</v>
      </c>
      <c r="C354" s="87">
        <v>42608</v>
      </c>
      <c r="D354" s="149">
        <v>310</v>
      </c>
      <c r="E354" s="136">
        <v>320</v>
      </c>
      <c r="F354" s="128">
        <v>315</v>
      </c>
      <c r="G354" s="134" t="s">
        <v>5</v>
      </c>
      <c r="H354" s="135">
        <v>370</v>
      </c>
      <c r="I354" s="136">
        <v>380</v>
      </c>
      <c r="J354" s="128">
        <v>375</v>
      </c>
      <c r="K354" s="134">
        <v>-10</v>
      </c>
      <c r="L354" s="135">
        <v>325</v>
      </c>
      <c r="M354" s="136">
        <v>335</v>
      </c>
      <c r="N354" s="128">
        <v>330</v>
      </c>
      <c r="O354" s="134" t="s">
        <v>5</v>
      </c>
      <c r="P354" s="135">
        <v>260</v>
      </c>
      <c r="Q354" s="136">
        <v>270</v>
      </c>
      <c r="R354" s="128">
        <v>265</v>
      </c>
      <c r="S354" s="134">
        <v>-5</v>
      </c>
      <c r="T354" s="135">
        <v>240</v>
      </c>
      <c r="U354" s="136">
        <v>250</v>
      </c>
      <c r="V354" s="128">
        <v>245</v>
      </c>
      <c r="W354" s="134">
        <v>-5</v>
      </c>
      <c r="X354" s="135">
        <v>220</v>
      </c>
      <c r="Y354" s="136">
        <v>230</v>
      </c>
      <c r="Z354" s="128">
        <v>225</v>
      </c>
      <c r="AA354" s="134">
        <v>-10</v>
      </c>
      <c r="AB354" s="135">
        <v>255</v>
      </c>
      <c r="AC354" s="136">
        <v>265</v>
      </c>
      <c r="AD354" s="128">
        <v>260</v>
      </c>
      <c r="AE354" s="134">
        <v>-5</v>
      </c>
      <c r="AF354" s="135">
        <v>205</v>
      </c>
      <c r="AG354" s="136">
        <v>215</v>
      </c>
      <c r="AH354" s="128">
        <v>210</v>
      </c>
      <c r="AI354" s="134">
        <v>-5</v>
      </c>
      <c r="AJ354" s="135">
        <v>255</v>
      </c>
      <c r="AK354" s="136">
        <v>265</v>
      </c>
      <c r="AL354" s="128">
        <v>260</v>
      </c>
      <c r="AM354" s="134">
        <v>-10</v>
      </c>
      <c r="AN354" s="135">
        <v>240</v>
      </c>
      <c r="AO354" s="136">
        <v>250</v>
      </c>
      <c r="AP354" s="128">
        <v>245</v>
      </c>
      <c r="AQ354" s="134">
        <v>-10</v>
      </c>
      <c r="AR354" s="135">
        <v>275</v>
      </c>
      <c r="AS354" s="136">
        <v>285</v>
      </c>
      <c r="AT354" s="128">
        <v>280</v>
      </c>
      <c r="AU354" s="134">
        <v>-5</v>
      </c>
      <c r="AV354" s="135">
        <v>225</v>
      </c>
      <c r="AW354" s="136">
        <v>235</v>
      </c>
      <c r="AX354" s="128">
        <v>230</v>
      </c>
      <c r="AY354" s="134">
        <v>-5</v>
      </c>
      <c r="AZ354" s="135">
        <v>235</v>
      </c>
      <c r="BA354" s="136">
        <v>245</v>
      </c>
      <c r="BB354" s="128">
        <v>240</v>
      </c>
      <c r="BC354" s="134" t="s">
        <v>5</v>
      </c>
      <c r="BD354" s="135">
        <v>185</v>
      </c>
      <c r="BE354" s="136">
        <v>195</v>
      </c>
      <c r="BF354" s="128">
        <v>190</v>
      </c>
      <c r="BG354" s="134" t="s">
        <v>5</v>
      </c>
      <c r="BH354" s="135">
        <v>265</v>
      </c>
      <c r="BI354" s="136">
        <v>275</v>
      </c>
      <c r="BJ354" s="128">
        <v>270</v>
      </c>
      <c r="BK354" s="134" t="s">
        <v>5</v>
      </c>
      <c r="BL354" s="135">
        <v>190</v>
      </c>
      <c r="BM354" s="136">
        <v>200</v>
      </c>
      <c r="BN354" s="128">
        <v>195</v>
      </c>
      <c r="BO354" s="134" t="s">
        <v>5</v>
      </c>
      <c r="BP354" s="135">
        <v>280</v>
      </c>
      <c r="BQ354" s="136">
        <v>290</v>
      </c>
      <c r="BR354" s="128">
        <v>285</v>
      </c>
      <c r="BS354" s="134" t="s">
        <v>5</v>
      </c>
      <c r="BT354" s="135">
        <v>230</v>
      </c>
      <c r="BU354" s="136">
        <v>240</v>
      </c>
      <c r="BV354" s="128">
        <v>235</v>
      </c>
      <c r="BW354" s="134" t="s">
        <v>5</v>
      </c>
      <c r="BX354" s="135">
        <v>345</v>
      </c>
      <c r="BY354" s="136">
        <v>355</v>
      </c>
      <c r="BZ354" s="128">
        <v>350</v>
      </c>
      <c r="CA354" s="134">
        <v>-5</v>
      </c>
      <c r="CB354" s="135">
        <v>430</v>
      </c>
      <c r="CC354" s="136">
        <v>440</v>
      </c>
      <c r="CD354" s="128">
        <v>435</v>
      </c>
      <c r="CE354" s="134">
        <v>-5</v>
      </c>
      <c r="CF354" s="135">
        <v>240</v>
      </c>
      <c r="CG354" s="136">
        <v>250</v>
      </c>
      <c r="CH354" s="128">
        <v>245</v>
      </c>
      <c r="CI354" s="134">
        <v>-10</v>
      </c>
      <c r="CJ354" s="135">
        <v>195</v>
      </c>
      <c r="CK354" s="136">
        <v>205</v>
      </c>
      <c r="CL354" s="128">
        <v>200</v>
      </c>
      <c r="CM354" s="134">
        <v>-5</v>
      </c>
      <c r="CN354" s="135">
        <v>310</v>
      </c>
      <c r="CO354" s="136">
        <v>320</v>
      </c>
      <c r="CP354" s="128">
        <v>315</v>
      </c>
      <c r="CQ354" s="134">
        <v>-5</v>
      </c>
      <c r="CR354" s="135">
        <v>400</v>
      </c>
      <c r="CS354" s="136">
        <v>410</v>
      </c>
      <c r="CT354" s="128">
        <v>405</v>
      </c>
      <c r="CU354" s="134">
        <v>-5</v>
      </c>
      <c r="CV354" s="135">
        <v>275</v>
      </c>
      <c r="CW354" s="136">
        <v>285</v>
      </c>
      <c r="CX354" s="128">
        <v>280</v>
      </c>
      <c r="CY354" s="134">
        <v>-10</v>
      </c>
      <c r="CZ354" s="135">
        <v>230</v>
      </c>
      <c r="DA354" s="136">
        <v>240</v>
      </c>
      <c r="DB354" s="128">
        <v>235</v>
      </c>
      <c r="DC354" s="134">
        <v>-5</v>
      </c>
      <c r="DD354" s="135">
        <v>345</v>
      </c>
      <c r="DE354" s="136">
        <v>355</v>
      </c>
      <c r="DF354" s="128">
        <v>350</v>
      </c>
      <c r="DG354" s="134">
        <v>-5</v>
      </c>
      <c r="DH354" s="135">
        <v>415</v>
      </c>
      <c r="DI354" s="136">
        <v>425</v>
      </c>
      <c r="DJ354" s="128">
        <v>420</v>
      </c>
      <c r="DK354" s="134">
        <v>-5</v>
      </c>
      <c r="DL354" s="135">
        <v>245</v>
      </c>
      <c r="DM354" s="136">
        <v>255</v>
      </c>
      <c r="DN354" s="128">
        <v>250</v>
      </c>
      <c r="DO354" s="134">
        <v>-10</v>
      </c>
      <c r="DP354" s="135">
        <v>200</v>
      </c>
      <c r="DQ354" s="136">
        <v>210</v>
      </c>
      <c r="DR354" s="128">
        <v>205</v>
      </c>
      <c r="DS354" s="134">
        <v>-5</v>
      </c>
      <c r="DT354" s="135">
        <v>355</v>
      </c>
      <c r="DU354" s="136">
        <v>365</v>
      </c>
      <c r="DV354" s="128">
        <v>360</v>
      </c>
      <c r="DW354" s="134">
        <v>-5</v>
      </c>
      <c r="DX354" s="135">
        <v>425</v>
      </c>
      <c r="DY354" s="136">
        <v>435</v>
      </c>
      <c r="DZ354" s="128">
        <v>430</v>
      </c>
      <c r="EA354" s="134">
        <v>-5</v>
      </c>
      <c r="EB354" s="135">
        <v>245</v>
      </c>
      <c r="EC354" s="136">
        <v>255</v>
      </c>
      <c r="ED354" s="128">
        <v>250</v>
      </c>
      <c r="EE354" s="134">
        <v>-10</v>
      </c>
      <c r="EF354" s="135">
        <v>200</v>
      </c>
      <c r="EG354" s="136">
        <v>210</v>
      </c>
      <c r="EH354" s="128">
        <v>205</v>
      </c>
      <c r="EI354" s="134">
        <v>-5</v>
      </c>
      <c r="EJ354" s="135">
        <v>375</v>
      </c>
      <c r="EK354" s="136">
        <v>385</v>
      </c>
      <c r="EL354" s="128">
        <v>380</v>
      </c>
      <c r="EM354" s="134">
        <v>-5</v>
      </c>
      <c r="EN354" s="135">
        <v>370</v>
      </c>
      <c r="EO354" s="136">
        <v>380</v>
      </c>
      <c r="EP354" s="128">
        <v>375</v>
      </c>
      <c r="EQ354" s="134" t="s">
        <v>5</v>
      </c>
      <c r="ER354" s="135">
        <v>235</v>
      </c>
      <c r="ES354" s="136">
        <v>245</v>
      </c>
      <c r="ET354" s="128">
        <v>240</v>
      </c>
      <c r="EU354" s="134">
        <v>-10</v>
      </c>
      <c r="EV354" s="135">
        <v>185</v>
      </c>
      <c r="EW354" s="136">
        <v>195</v>
      </c>
      <c r="EX354" s="128">
        <v>190</v>
      </c>
      <c r="EY354" s="134">
        <v>-5</v>
      </c>
      <c r="EZ354" s="135">
        <v>335</v>
      </c>
      <c r="FA354" s="136">
        <v>345</v>
      </c>
      <c r="FB354" s="128">
        <v>340</v>
      </c>
      <c r="FC354" s="134">
        <v>-5</v>
      </c>
      <c r="FD354" s="135">
        <v>460</v>
      </c>
      <c r="FE354" s="136">
        <v>470</v>
      </c>
      <c r="FF354" s="128">
        <v>465</v>
      </c>
      <c r="FG354" s="134">
        <v>-5</v>
      </c>
      <c r="FH354" s="135">
        <v>265</v>
      </c>
      <c r="FI354" s="136">
        <v>275</v>
      </c>
      <c r="FJ354" s="128">
        <v>270</v>
      </c>
      <c r="FK354" s="134" t="s">
        <v>5</v>
      </c>
      <c r="FL354" s="135">
        <v>215</v>
      </c>
      <c r="FM354" s="136">
        <v>225</v>
      </c>
      <c r="FN354" s="128">
        <v>220</v>
      </c>
      <c r="FO354" s="134">
        <v>-5</v>
      </c>
      <c r="FP354" s="135">
        <v>240</v>
      </c>
      <c r="FQ354" s="136">
        <v>250</v>
      </c>
      <c r="FR354" s="128">
        <v>245</v>
      </c>
      <c r="FS354" s="134">
        <v>-5</v>
      </c>
      <c r="FT354" s="135">
        <v>250</v>
      </c>
      <c r="FU354" s="136">
        <v>260</v>
      </c>
      <c r="FV354" s="95">
        <v>255</v>
      </c>
      <c r="FW354" s="134" t="s">
        <v>5</v>
      </c>
      <c r="FX354" s="135">
        <v>250</v>
      </c>
      <c r="FY354" s="136">
        <v>260</v>
      </c>
      <c r="FZ354" s="128">
        <v>255</v>
      </c>
      <c r="GA354" s="134">
        <v>-5</v>
      </c>
      <c r="GB354" s="135">
        <v>305</v>
      </c>
      <c r="GC354" s="136">
        <v>315</v>
      </c>
      <c r="GD354" s="128">
        <v>310</v>
      </c>
      <c r="GE354" s="134">
        <v>-10</v>
      </c>
      <c r="GF354" s="135">
        <v>270</v>
      </c>
      <c r="GG354" s="136">
        <v>280</v>
      </c>
      <c r="GH354" s="128">
        <v>275</v>
      </c>
      <c r="GI354" s="134">
        <v>-5</v>
      </c>
      <c r="GJ354" s="135">
        <v>365</v>
      </c>
      <c r="GK354" s="136">
        <v>375</v>
      </c>
      <c r="GL354" s="128">
        <v>370</v>
      </c>
      <c r="GM354" s="134">
        <v>-5</v>
      </c>
      <c r="GN354" s="135">
        <v>455</v>
      </c>
      <c r="GO354" s="136">
        <v>465</v>
      </c>
      <c r="GP354" s="128">
        <v>460</v>
      </c>
      <c r="GQ354" s="134">
        <v>-5</v>
      </c>
      <c r="GR354" s="93"/>
      <c r="GS354" s="93">
        <v>8</v>
      </c>
    </row>
    <row r="355" spans="1:201" ht="15.75" x14ac:dyDescent="0.25">
      <c r="A355">
        <v>9</v>
      </c>
      <c r="B355">
        <v>2016</v>
      </c>
      <c r="C355" s="87">
        <v>42615</v>
      </c>
      <c r="D355" s="149">
        <v>295</v>
      </c>
      <c r="E355" s="136">
        <v>305</v>
      </c>
      <c r="F355" s="128">
        <v>300</v>
      </c>
      <c r="G355" s="134">
        <v>-15</v>
      </c>
      <c r="H355" s="135">
        <v>360</v>
      </c>
      <c r="I355" s="136">
        <v>370</v>
      </c>
      <c r="J355" s="128">
        <v>365</v>
      </c>
      <c r="K355" s="134">
        <v>-10</v>
      </c>
      <c r="L355" s="135">
        <v>315</v>
      </c>
      <c r="M355" s="136">
        <v>325</v>
      </c>
      <c r="N355" s="128">
        <v>320</v>
      </c>
      <c r="O355" s="134">
        <v>-10</v>
      </c>
      <c r="P355" s="135">
        <v>255</v>
      </c>
      <c r="Q355" s="136">
        <v>265</v>
      </c>
      <c r="R355" s="128">
        <v>260</v>
      </c>
      <c r="S355" s="134">
        <v>-5</v>
      </c>
      <c r="T355" s="135">
        <v>230</v>
      </c>
      <c r="U355" s="136">
        <v>240</v>
      </c>
      <c r="V355" s="128">
        <v>235</v>
      </c>
      <c r="W355" s="134">
        <v>-10</v>
      </c>
      <c r="X355" s="135">
        <v>210</v>
      </c>
      <c r="Y355" s="136">
        <v>220</v>
      </c>
      <c r="Z355" s="128">
        <v>215</v>
      </c>
      <c r="AA355" s="134">
        <v>-10</v>
      </c>
      <c r="AB355" s="135">
        <v>245</v>
      </c>
      <c r="AC355" s="136">
        <v>255</v>
      </c>
      <c r="AD355" s="128">
        <v>250</v>
      </c>
      <c r="AE355" s="134">
        <v>-10</v>
      </c>
      <c r="AF355" s="135">
        <v>195</v>
      </c>
      <c r="AG355" s="136">
        <v>205</v>
      </c>
      <c r="AH355" s="128">
        <v>200</v>
      </c>
      <c r="AI355" s="134">
        <v>-10</v>
      </c>
      <c r="AJ355" s="135">
        <v>245</v>
      </c>
      <c r="AK355" s="136">
        <v>255</v>
      </c>
      <c r="AL355" s="128">
        <v>250</v>
      </c>
      <c r="AM355" s="134">
        <v>-10</v>
      </c>
      <c r="AN355" s="135">
        <v>230</v>
      </c>
      <c r="AO355" s="136">
        <v>240</v>
      </c>
      <c r="AP355" s="128">
        <v>235</v>
      </c>
      <c r="AQ355" s="134">
        <v>-10</v>
      </c>
      <c r="AR355" s="135">
        <v>260</v>
      </c>
      <c r="AS355" s="136">
        <v>270</v>
      </c>
      <c r="AT355" s="128">
        <v>265</v>
      </c>
      <c r="AU355" s="134">
        <v>-15</v>
      </c>
      <c r="AV355" s="135">
        <v>220</v>
      </c>
      <c r="AW355" s="136">
        <v>230</v>
      </c>
      <c r="AX355" s="128">
        <v>225</v>
      </c>
      <c r="AY355" s="134">
        <v>-5</v>
      </c>
      <c r="AZ355" s="135">
        <v>220</v>
      </c>
      <c r="BA355" s="136">
        <v>230</v>
      </c>
      <c r="BB355" s="128">
        <v>225</v>
      </c>
      <c r="BC355" s="134">
        <v>-15</v>
      </c>
      <c r="BD355" s="135">
        <v>180</v>
      </c>
      <c r="BE355" s="136">
        <v>190</v>
      </c>
      <c r="BF355" s="128">
        <v>185</v>
      </c>
      <c r="BG355" s="134">
        <v>-5</v>
      </c>
      <c r="BH355" s="135">
        <v>250</v>
      </c>
      <c r="BI355" s="136">
        <v>260</v>
      </c>
      <c r="BJ355" s="128">
        <v>255</v>
      </c>
      <c r="BK355" s="134">
        <v>-15</v>
      </c>
      <c r="BL355" s="135">
        <v>185</v>
      </c>
      <c r="BM355" s="136">
        <v>195</v>
      </c>
      <c r="BN355" s="128">
        <v>190</v>
      </c>
      <c r="BO355" s="134">
        <v>-5</v>
      </c>
      <c r="BP355" s="135">
        <v>265</v>
      </c>
      <c r="BQ355" s="136">
        <v>275</v>
      </c>
      <c r="BR355" s="128">
        <v>270</v>
      </c>
      <c r="BS355" s="134">
        <v>-15</v>
      </c>
      <c r="BT355" s="135">
        <v>225</v>
      </c>
      <c r="BU355" s="136">
        <v>235</v>
      </c>
      <c r="BV355" s="128">
        <v>230</v>
      </c>
      <c r="BW355" s="134">
        <v>-5</v>
      </c>
      <c r="BX355" s="135">
        <v>320</v>
      </c>
      <c r="BY355" s="136">
        <v>330</v>
      </c>
      <c r="BZ355" s="128">
        <v>325</v>
      </c>
      <c r="CA355" s="134">
        <v>-25</v>
      </c>
      <c r="CB355" s="135">
        <v>420</v>
      </c>
      <c r="CC355" s="136">
        <v>430</v>
      </c>
      <c r="CD355" s="128">
        <v>425</v>
      </c>
      <c r="CE355" s="134">
        <v>-10</v>
      </c>
      <c r="CF355" s="135">
        <v>230</v>
      </c>
      <c r="CG355" s="136">
        <v>240</v>
      </c>
      <c r="CH355" s="128">
        <v>235</v>
      </c>
      <c r="CI355" s="134">
        <v>-10</v>
      </c>
      <c r="CJ355" s="135">
        <v>190</v>
      </c>
      <c r="CK355" s="136">
        <v>200</v>
      </c>
      <c r="CL355" s="128">
        <v>195</v>
      </c>
      <c r="CM355" s="134">
        <v>-5</v>
      </c>
      <c r="CN355" s="135">
        <v>285</v>
      </c>
      <c r="CO355" s="136">
        <v>295</v>
      </c>
      <c r="CP355" s="128">
        <v>290</v>
      </c>
      <c r="CQ355" s="134">
        <v>-25</v>
      </c>
      <c r="CR355" s="135">
        <v>390</v>
      </c>
      <c r="CS355" s="136">
        <v>400</v>
      </c>
      <c r="CT355" s="128">
        <v>395</v>
      </c>
      <c r="CU355" s="134">
        <v>-10</v>
      </c>
      <c r="CV355" s="135">
        <v>265</v>
      </c>
      <c r="CW355" s="136">
        <v>275</v>
      </c>
      <c r="CX355" s="128">
        <v>270</v>
      </c>
      <c r="CY355" s="134">
        <v>-10</v>
      </c>
      <c r="CZ355" s="135">
        <v>225</v>
      </c>
      <c r="DA355" s="136">
        <v>235</v>
      </c>
      <c r="DB355" s="128">
        <v>230</v>
      </c>
      <c r="DC355" s="134">
        <v>-5</v>
      </c>
      <c r="DD355" s="135">
        <v>320</v>
      </c>
      <c r="DE355" s="136">
        <v>330</v>
      </c>
      <c r="DF355" s="128">
        <v>325</v>
      </c>
      <c r="DG355" s="134">
        <v>-25</v>
      </c>
      <c r="DH355" s="135">
        <v>405</v>
      </c>
      <c r="DI355" s="136">
        <v>415</v>
      </c>
      <c r="DJ355" s="128">
        <v>410</v>
      </c>
      <c r="DK355" s="134">
        <v>-10</v>
      </c>
      <c r="DL355" s="135">
        <v>235</v>
      </c>
      <c r="DM355" s="136">
        <v>245</v>
      </c>
      <c r="DN355" s="128">
        <v>240</v>
      </c>
      <c r="DO355" s="134">
        <v>-10</v>
      </c>
      <c r="DP355" s="135">
        <v>195</v>
      </c>
      <c r="DQ355" s="136">
        <v>205</v>
      </c>
      <c r="DR355" s="128">
        <v>200</v>
      </c>
      <c r="DS355" s="134">
        <v>-5</v>
      </c>
      <c r="DT355" s="135">
        <v>330</v>
      </c>
      <c r="DU355" s="136">
        <v>340</v>
      </c>
      <c r="DV355" s="128">
        <v>335</v>
      </c>
      <c r="DW355" s="134">
        <v>-25</v>
      </c>
      <c r="DX355" s="135">
        <v>415</v>
      </c>
      <c r="DY355" s="136">
        <v>425</v>
      </c>
      <c r="DZ355" s="128">
        <v>420</v>
      </c>
      <c r="EA355" s="134">
        <v>-10</v>
      </c>
      <c r="EB355" s="135">
        <v>235</v>
      </c>
      <c r="EC355" s="136">
        <v>245</v>
      </c>
      <c r="ED355" s="128">
        <v>240</v>
      </c>
      <c r="EE355" s="134">
        <v>-10</v>
      </c>
      <c r="EF355" s="135">
        <v>195</v>
      </c>
      <c r="EG355" s="136">
        <v>205</v>
      </c>
      <c r="EH355" s="128">
        <v>200</v>
      </c>
      <c r="EI355" s="134">
        <v>-5</v>
      </c>
      <c r="EJ355" s="135">
        <v>350</v>
      </c>
      <c r="EK355" s="136">
        <v>360</v>
      </c>
      <c r="EL355" s="128">
        <v>355</v>
      </c>
      <c r="EM355" s="134">
        <v>-25</v>
      </c>
      <c r="EN355" s="135">
        <v>370</v>
      </c>
      <c r="EO355" s="136">
        <v>380</v>
      </c>
      <c r="EP355" s="128">
        <v>375</v>
      </c>
      <c r="EQ355" s="134" t="s">
        <v>5</v>
      </c>
      <c r="ER355" s="135">
        <v>225</v>
      </c>
      <c r="ES355" s="136">
        <v>235</v>
      </c>
      <c r="ET355" s="128">
        <v>230</v>
      </c>
      <c r="EU355" s="134">
        <v>-10</v>
      </c>
      <c r="EV355" s="135">
        <v>180</v>
      </c>
      <c r="EW355" s="136">
        <v>190</v>
      </c>
      <c r="EX355" s="128">
        <v>185</v>
      </c>
      <c r="EY355" s="134">
        <v>-5</v>
      </c>
      <c r="EZ355" s="135">
        <v>310</v>
      </c>
      <c r="FA355" s="136">
        <v>320</v>
      </c>
      <c r="FB355" s="128">
        <v>315</v>
      </c>
      <c r="FC355" s="134">
        <v>-25</v>
      </c>
      <c r="FD355" s="135">
        <v>450</v>
      </c>
      <c r="FE355" s="136">
        <v>460</v>
      </c>
      <c r="FF355" s="128">
        <v>455</v>
      </c>
      <c r="FG355" s="134">
        <v>-10</v>
      </c>
      <c r="FH355" s="135">
        <v>255</v>
      </c>
      <c r="FI355" s="136">
        <v>265</v>
      </c>
      <c r="FJ355" s="128">
        <v>260</v>
      </c>
      <c r="FK355" s="134">
        <v>-10</v>
      </c>
      <c r="FL355" s="135">
        <v>215</v>
      </c>
      <c r="FM355" s="136">
        <v>225</v>
      </c>
      <c r="FN355" s="128">
        <v>220</v>
      </c>
      <c r="FO355" s="134" t="s">
        <v>5</v>
      </c>
      <c r="FP355" s="135">
        <v>235</v>
      </c>
      <c r="FQ355" s="136">
        <v>245</v>
      </c>
      <c r="FR355" s="128">
        <v>240</v>
      </c>
      <c r="FS355" s="134">
        <v>-5</v>
      </c>
      <c r="FT355" s="135">
        <v>245</v>
      </c>
      <c r="FU355" s="136">
        <v>255</v>
      </c>
      <c r="FV355" s="95">
        <v>250</v>
      </c>
      <c r="FW355" s="134">
        <v>-5</v>
      </c>
      <c r="FX355" s="135">
        <v>250</v>
      </c>
      <c r="FY355" s="136">
        <v>260</v>
      </c>
      <c r="FZ355" s="128">
        <v>255</v>
      </c>
      <c r="GA355" s="134" t="s">
        <v>5</v>
      </c>
      <c r="GB355" s="135">
        <v>295</v>
      </c>
      <c r="GC355" s="136">
        <v>305</v>
      </c>
      <c r="GD355" s="128">
        <v>300</v>
      </c>
      <c r="GE355" s="134">
        <v>-10</v>
      </c>
      <c r="GF355" s="135">
        <v>265</v>
      </c>
      <c r="GG355" s="136">
        <v>275</v>
      </c>
      <c r="GH355" s="128">
        <v>270</v>
      </c>
      <c r="GI355" s="134">
        <v>-5</v>
      </c>
      <c r="GJ355" s="135">
        <v>340</v>
      </c>
      <c r="GK355" s="136">
        <v>350</v>
      </c>
      <c r="GL355" s="128">
        <v>345</v>
      </c>
      <c r="GM355" s="134">
        <v>-25</v>
      </c>
      <c r="GN355" s="135">
        <v>445</v>
      </c>
      <c r="GO355" s="136">
        <v>455</v>
      </c>
      <c r="GP355" s="128">
        <v>450</v>
      </c>
      <c r="GQ355" s="134">
        <v>-10</v>
      </c>
      <c r="GR355" s="93"/>
      <c r="GS355" s="93">
        <v>9</v>
      </c>
    </row>
    <row r="356" spans="1:201" ht="15.75" x14ac:dyDescent="0.25">
      <c r="A356">
        <v>9</v>
      </c>
      <c r="B356">
        <v>2016</v>
      </c>
      <c r="C356" s="87">
        <v>42622</v>
      </c>
      <c r="D356" s="149">
        <v>290</v>
      </c>
      <c r="E356" s="136">
        <v>300</v>
      </c>
      <c r="F356" s="128">
        <v>295</v>
      </c>
      <c r="G356" s="134">
        <v>-5</v>
      </c>
      <c r="H356" s="135">
        <v>355</v>
      </c>
      <c r="I356" s="136">
        <v>365</v>
      </c>
      <c r="J356" s="128">
        <v>360</v>
      </c>
      <c r="K356" s="134">
        <v>-5</v>
      </c>
      <c r="L356" s="135">
        <v>310</v>
      </c>
      <c r="M356" s="136">
        <v>320</v>
      </c>
      <c r="N356" s="128">
        <v>315</v>
      </c>
      <c r="O356" s="134">
        <v>-5</v>
      </c>
      <c r="P356" s="135">
        <v>255</v>
      </c>
      <c r="Q356" s="136">
        <v>265</v>
      </c>
      <c r="R356" s="128">
        <v>260</v>
      </c>
      <c r="S356" s="134" t="s">
        <v>5</v>
      </c>
      <c r="T356" s="135">
        <v>225</v>
      </c>
      <c r="U356" s="136">
        <v>235</v>
      </c>
      <c r="V356" s="128">
        <v>230</v>
      </c>
      <c r="W356" s="134">
        <v>-5</v>
      </c>
      <c r="X356" s="135">
        <v>205</v>
      </c>
      <c r="Y356" s="136">
        <v>215</v>
      </c>
      <c r="Z356" s="128">
        <v>210</v>
      </c>
      <c r="AA356" s="134">
        <v>-5</v>
      </c>
      <c r="AB356" s="135">
        <v>240</v>
      </c>
      <c r="AC356" s="136">
        <v>250</v>
      </c>
      <c r="AD356" s="128">
        <v>245</v>
      </c>
      <c r="AE356" s="134">
        <v>-5</v>
      </c>
      <c r="AF356" s="135">
        <v>195</v>
      </c>
      <c r="AG356" s="136">
        <v>205</v>
      </c>
      <c r="AH356" s="128">
        <v>200</v>
      </c>
      <c r="AI356" s="134" t="s">
        <v>5</v>
      </c>
      <c r="AJ356" s="135">
        <v>245</v>
      </c>
      <c r="AK356" s="136">
        <v>255</v>
      </c>
      <c r="AL356" s="128">
        <v>250</v>
      </c>
      <c r="AM356" s="134" t="s">
        <v>5</v>
      </c>
      <c r="AN356" s="135">
        <v>220</v>
      </c>
      <c r="AO356" s="136">
        <v>230</v>
      </c>
      <c r="AP356" s="128">
        <v>225</v>
      </c>
      <c r="AQ356" s="134">
        <v>-10</v>
      </c>
      <c r="AR356" s="135">
        <v>255</v>
      </c>
      <c r="AS356" s="136">
        <v>265</v>
      </c>
      <c r="AT356" s="128">
        <v>260</v>
      </c>
      <c r="AU356" s="134">
        <v>-5</v>
      </c>
      <c r="AV356" s="135">
        <v>220</v>
      </c>
      <c r="AW356" s="136">
        <v>230</v>
      </c>
      <c r="AX356" s="128">
        <v>225</v>
      </c>
      <c r="AY356" s="134" t="s">
        <v>5</v>
      </c>
      <c r="AZ356" s="135">
        <v>220</v>
      </c>
      <c r="BA356" s="136">
        <v>230</v>
      </c>
      <c r="BB356" s="128">
        <v>225</v>
      </c>
      <c r="BC356" s="134" t="s">
        <v>5</v>
      </c>
      <c r="BD356" s="135">
        <v>180</v>
      </c>
      <c r="BE356" s="136">
        <v>190</v>
      </c>
      <c r="BF356" s="128">
        <v>185</v>
      </c>
      <c r="BG356" s="134" t="s">
        <v>5</v>
      </c>
      <c r="BH356" s="135">
        <v>250</v>
      </c>
      <c r="BI356" s="136">
        <v>260</v>
      </c>
      <c r="BJ356" s="128">
        <v>255</v>
      </c>
      <c r="BK356" s="134" t="s">
        <v>5</v>
      </c>
      <c r="BL356" s="135">
        <v>185</v>
      </c>
      <c r="BM356" s="136">
        <v>195</v>
      </c>
      <c r="BN356" s="128">
        <v>190</v>
      </c>
      <c r="BO356" s="134" t="s">
        <v>5</v>
      </c>
      <c r="BP356" s="135">
        <v>265</v>
      </c>
      <c r="BQ356" s="136">
        <v>275</v>
      </c>
      <c r="BR356" s="128">
        <v>270</v>
      </c>
      <c r="BS356" s="134" t="s">
        <v>5</v>
      </c>
      <c r="BT356" s="135">
        <v>225</v>
      </c>
      <c r="BU356" s="136">
        <v>235</v>
      </c>
      <c r="BV356" s="128">
        <v>230</v>
      </c>
      <c r="BW356" s="134" t="s">
        <v>5</v>
      </c>
      <c r="BX356" s="135">
        <v>320</v>
      </c>
      <c r="BY356" s="136">
        <v>330</v>
      </c>
      <c r="BZ356" s="128">
        <v>325</v>
      </c>
      <c r="CA356" s="134" t="s">
        <v>5</v>
      </c>
      <c r="CB356" s="135">
        <v>420</v>
      </c>
      <c r="CC356" s="136">
        <v>430</v>
      </c>
      <c r="CD356" s="128">
        <v>425</v>
      </c>
      <c r="CE356" s="134" t="s">
        <v>5</v>
      </c>
      <c r="CF356" s="135">
        <v>230</v>
      </c>
      <c r="CG356" s="136">
        <v>240</v>
      </c>
      <c r="CH356" s="128">
        <v>235</v>
      </c>
      <c r="CI356" s="134" t="s">
        <v>5</v>
      </c>
      <c r="CJ356" s="135">
        <v>190</v>
      </c>
      <c r="CK356" s="136">
        <v>200</v>
      </c>
      <c r="CL356" s="128">
        <v>195</v>
      </c>
      <c r="CM356" s="134" t="s">
        <v>5</v>
      </c>
      <c r="CN356" s="135">
        <v>285</v>
      </c>
      <c r="CO356" s="136">
        <v>295</v>
      </c>
      <c r="CP356" s="128">
        <v>290</v>
      </c>
      <c r="CQ356" s="134" t="s">
        <v>5</v>
      </c>
      <c r="CR356" s="135">
        <v>390</v>
      </c>
      <c r="CS356" s="136">
        <v>400</v>
      </c>
      <c r="CT356" s="128">
        <v>395</v>
      </c>
      <c r="CU356" s="134" t="s">
        <v>5</v>
      </c>
      <c r="CV356" s="135">
        <v>265</v>
      </c>
      <c r="CW356" s="136">
        <v>275</v>
      </c>
      <c r="CX356" s="128">
        <v>270</v>
      </c>
      <c r="CY356" s="134" t="s">
        <v>5</v>
      </c>
      <c r="CZ356" s="135">
        <v>225</v>
      </c>
      <c r="DA356" s="136">
        <v>235</v>
      </c>
      <c r="DB356" s="128">
        <v>230</v>
      </c>
      <c r="DC356" s="134" t="s">
        <v>5</v>
      </c>
      <c r="DD356" s="135">
        <v>320</v>
      </c>
      <c r="DE356" s="136">
        <v>330</v>
      </c>
      <c r="DF356" s="128">
        <v>325</v>
      </c>
      <c r="DG356" s="134" t="s">
        <v>5</v>
      </c>
      <c r="DH356" s="135">
        <v>405</v>
      </c>
      <c r="DI356" s="136">
        <v>415</v>
      </c>
      <c r="DJ356" s="128">
        <v>410</v>
      </c>
      <c r="DK356" s="134" t="s">
        <v>5</v>
      </c>
      <c r="DL356" s="135">
        <v>235</v>
      </c>
      <c r="DM356" s="136">
        <v>245</v>
      </c>
      <c r="DN356" s="128">
        <v>240</v>
      </c>
      <c r="DO356" s="134" t="s">
        <v>5</v>
      </c>
      <c r="DP356" s="135">
        <v>195</v>
      </c>
      <c r="DQ356" s="136">
        <v>205</v>
      </c>
      <c r="DR356" s="128">
        <v>200</v>
      </c>
      <c r="DS356" s="134" t="s">
        <v>5</v>
      </c>
      <c r="DT356" s="135">
        <v>330</v>
      </c>
      <c r="DU356" s="136">
        <v>340</v>
      </c>
      <c r="DV356" s="128">
        <v>335</v>
      </c>
      <c r="DW356" s="134" t="s">
        <v>5</v>
      </c>
      <c r="DX356" s="135">
        <v>415</v>
      </c>
      <c r="DY356" s="136">
        <v>425</v>
      </c>
      <c r="DZ356" s="128">
        <v>420</v>
      </c>
      <c r="EA356" s="134" t="s">
        <v>5</v>
      </c>
      <c r="EB356" s="135">
        <v>235</v>
      </c>
      <c r="EC356" s="136">
        <v>245</v>
      </c>
      <c r="ED356" s="128">
        <v>240</v>
      </c>
      <c r="EE356" s="134" t="s">
        <v>5</v>
      </c>
      <c r="EF356" s="135">
        <v>195</v>
      </c>
      <c r="EG356" s="136">
        <v>205</v>
      </c>
      <c r="EH356" s="128">
        <v>200</v>
      </c>
      <c r="EI356" s="134" t="s">
        <v>5</v>
      </c>
      <c r="EJ356" s="135">
        <v>350</v>
      </c>
      <c r="EK356" s="136">
        <v>360</v>
      </c>
      <c r="EL356" s="128">
        <v>355</v>
      </c>
      <c r="EM356" s="134" t="s">
        <v>5</v>
      </c>
      <c r="EN356" s="135">
        <v>370</v>
      </c>
      <c r="EO356" s="136">
        <v>380</v>
      </c>
      <c r="EP356" s="128">
        <v>375</v>
      </c>
      <c r="EQ356" s="134" t="s">
        <v>5</v>
      </c>
      <c r="ER356" s="135">
        <v>225</v>
      </c>
      <c r="ES356" s="136">
        <v>235</v>
      </c>
      <c r="ET356" s="128">
        <v>230</v>
      </c>
      <c r="EU356" s="134" t="s">
        <v>5</v>
      </c>
      <c r="EV356" s="135">
        <v>180</v>
      </c>
      <c r="EW356" s="136">
        <v>190</v>
      </c>
      <c r="EX356" s="128">
        <v>185</v>
      </c>
      <c r="EY356" s="134" t="s">
        <v>5</v>
      </c>
      <c r="EZ356" s="135">
        <v>310</v>
      </c>
      <c r="FA356" s="136">
        <v>320</v>
      </c>
      <c r="FB356" s="128">
        <v>315</v>
      </c>
      <c r="FC356" s="134" t="s">
        <v>5</v>
      </c>
      <c r="FD356" s="135">
        <v>450</v>
      </c>
      <c r="FE356" s="136">
        <v>460</v>
      </c>
      <c r="FF356" s="128">
        <v>455</v>
      </c>
      <c r="FG356" s="134" t="s">
        <v>5</v>
      </c>
      <c r="FH356" s="135">
        <v>255</v>
      </c>
      <c r="FI356" s="136">
        <v>265</v>
      </c>
      <c r="FJ356" s="128">
        <v>260</v>
      </c>
      <c r="FK356" s="134" t="s">
        <v>5</v>
      </c>
      <c r="FL356" s="135">
        <v>215</v>
      </c>
      <c r="FM356" s="136">
        <v>225</v>
      </c>
      <c r="FN356" s="128">
        <v>220</v>
      </c>
      <c r="FO356" s="134" t="s">
        <v>5</v>
      </c>
      <c r="FP356" s="135">
        <v>235</v>
      </c>
      <c r="FQ356" s="136">
        <v>245</v>
      </c>
      <c r="FR356" s="128">
        <v>240</v>
      </c>
      <c r="FS356" s="134" t="s">
        <v>5</v>
      </c>
      <c r="FT356" s="135">
        <v>240</v>
      </c>
      <c r="FU356" s="136">
        <v>250</v>
      </c>
      <c r="FV356" s="95">
        <v>245</v>
      </c>
      <c r="FW356" s="134">
        <v>-5</v>
      </c>
      <c r="FX356" s="135">
        <v>245</v>
      </c>
      <c r="FY356" s="136">
        <v>255</v>
      </c>
      <c r="FZ356" s="128">
        <v>250</v>
      </c>
      <c r="GA356" s="134">
        <v>-5</v>
      </c>
      <c r="GB356" s="135">
        <v>295</v>
      </c>
      <c r="GC356" s="136">
        <v>305</v>
      </c>
      <c r="GD356" s="128">
        <v>300</v>
      </c>
      <c r="GE356" s="134" t="s">
        <v>5</v>
      </c>
      <c r="GF356" s="135">
        <v>265</v>
      </c>
      <c r="GG356" s="136">
        <v>275</v>
      </c>
      <c r="GH356" s="128">
        <v>270</v>
      </c>
      <c r="GI356" s="134" t="s">
        <v>5</v>
      </c>
      <c r="GJ356" s="135">
        <v>340</v>
      </c>
      <c r="GK356" s="136">
        <v>350</v>
      </c>
      <c r="GL356" s="128">
        <v>345</v>
      </c>
      <c r="GM356" s="134" t="s">
        <v>5</v>
      </c>
      <c r="GN356" s="135">
        <v>445</v>
      </c>
      <c r="GO356" s="136">
        <v>455</v>
      </c>
      <c r="GP356" s="128">
        <v>450</v>
      </c>
      <c r="GQ356" s="134" t="s">
        <v>5</v>
      </c>
      <c r="GR356" s="93"/>
      <c r="GS356" s="93">
        <v>9</v>
      </c>
    </row>
    <row r="357" spans="1:201" ht="15.75" x14ac:dyDescent="0.25">
      <c r="A357">
        <v>9</v>
      </c>
      <c r="B357">
        <v>2016</v>
      </c>
      <c r="C357" s="87">
        <v>42629</v>
      </c>
      <c r="D357" s="96">
        <v>285</v>
      </c>
      <c r="E357" s="96">
        <v>295</v>
      </c>
      <c r="F357" s="96">
        <v>290</v>
      </c>
      <c r="G357" s="103"/>
      <c r="H357" s="113">
        <v>352.5</v>
      </c>
      <c r="I357" s="96">
        <v>362.5</v>
      </c>
      <c r="J357" s="96">
        <v>357.5</v>
      </c>
      <c r="K357" s="103"/>
      <c r="L357" s="113">
        <v>310</v>
      </c>
      <c r="M357" s="96">
        <v>320</v>
      </c>
      <c r="N357" s="96">
        <v>315</v>
      </c>
      <c r="O357" s="103"/>
      <c r="P357" s="113">
        <v>250</v>
      </c>
      <c r="Q357" s="96">
        <v>260</v>
      </c>
      <c r="R357" s="96">
        <v>255</v>
      </c>
      <c r="S357" s="103"/>
      <c r="T357" s="113">
        <v>227.5</v>
      </c>
      <c r="U357" s="96">
        <v>237.5</v>
      </c>
      <c r="V357" s="96">
        <v>232.5</v>
      </c>
      <c r="W357" s="103"/>
      <c r="X357" s="113">
        <v>202.5</v>
      </c>
      <c r="Y357" s="96">
        <v>212.5</v>
      </c>
      <c r="Z357" s="96">
        <v>207.5</v>
      </c>
      <c r="AA357" s="103"/>
      <c r="AB357" s="113">
        <v>240</v>
      </c>
      <c r="AC357" s="96">
        <v>250</v>
      </c>
      <c r="AD357" s="96">
        <v>245</v>
      </c>
      <c r="AE357" s="103"/>
      <c r="AF357" s="113">
        <v>197.5</v>
      </c>
      <c r="AG357" s="96">
        <v>207.5</v>
      </c>
      <c r="AH357" s="96">
        <v>202.5</v>
      </c>
      <c r="AI357" s="103"/>
      <c r="AJ357" s="113">
        <v>247.5</v>
      </c>
      <c r="AK357" s="96">
        <v>257.5</v>
      </c>
      <c r="AL357" s="96">
        <v>252.5</v>
      </c>
      <c r="AM357" s="103"/>
      <c r="AN357" s="113">
        <v>220</v>
      </c>
      <c r="AO357" s="96">
        <v>230</v>
      </c>
      <c r="AP357" s="96">
        <v>225</v>
      </c>
      <c r="AQ357" s="103"/>
      <c r="AR357" s="113">
        <v>255</v>
      </c>
      <c r="AS357" s="96">
        <v>265</v>
      </c>
      <c r="AT357" s="96">
        <v>260</v>
      </c>
      <c r="AU357" s="103"/>
      <c r="AV357" s="113">
        <v>220</v>
      </c>
      <c r="AW357" s="96">
        <v>230</v>
      </c>
      <c r="AX357" s="96">
        <v>225</v>
      </c>
      <c r="AY357" s="103"/>
      <c r="AZ357" s="113">
        <v>217.5</v>
      </c>
      <c r="BA357" s="96">
        <v>227.5</v>
      </c>
      <c r="BB357" s="96">
        <v>222.5</v>
      </c>
      <c r="BC357" s="103"/>
      <c r="BD357" s="113">
        <v>175</v>
      </c>
      <c r="BE357" s="96">
        <v>185</v>
      </c>
      <c r="BF357" s="96">
        <v>180</v>
      </c>
      <c r="BG357" s="103"/>
      <c r="BH357" s="113">
        <v>247.5</v>
      </c>
      <c r="BI357" s="96">
        <v>257.5</v>
      </c>
      <c r="BJ357" s="96">
        <v>252.5</v>
      </c>
      <c r="BK357" s="103"/>
      <c r="BL357" s="113">
        <v>180</v>
      </c>
      <c r="BM357" s="96">
        <v>190</v>
      </c>
      <c r="BN357" s="96">
        <v>185</v>
      </c>
      <c r="BO357" s="103"/>
      <c r="BP357" s="113">
        <v>260</v>
      </c>
      <c r="BQ357" s="96">
        <v>270</v>
      </c>
      <c r="BR357" s="96">
        <v>265</v>
      </c>
      <c r="BS357" s="103"/>
      <c r="BT357" s="113">
        <v>217.5</v>
      </c>
      <c r="BU357" s="96">
        <v>227.5</v>
      </c>
      <c r="BV357" s="96">
        <v>222.5</v>
      </c>
      <c r="BW357" s="103"/>
      <c r="BX357" s="113">
        <v>310</v>
      </c>
      <c r="BY357" s="96">
        <v>320</v>
      </c>
      <c r="BZ357" s="96">
        <v>315</v>
      </c>
      <c r="CA357" s="103"/>
      <c r="CB357" s="113">
        <v>420</v>
      </c>
      <c r="CC357" s="96">
        <v>430</v>
      </c>
      <c r="CD357" s="96">
        <v>425</v>
      </c>
      <c r="CE357" s="103"/>
      <c r="CF357" s="113">
        <v>235</v>
      </c>
      <c r="CG357" s="96">
        <v>245</v>
      </c>
      <c r="CH357" s="96">
        <v>240</v>
      </c>
      <c r="CI357" s="103"/>
      <c r="CJ357" s="113">
        <v>185</v>
      </c>
      <c r="CK357" s="96">
        <v>195</v>
      </c>
      <c r="CL357" s="96">
        <v>190</v>
      </c>
      <c r="CM357" s="103"/>
      <c r="CN357" s="113">
        <v>275</v>
      </c>
      <c r="CO357" s="96">
        <v>285</v>
      </c>
      <c r="CP357" s="96">
        <v>280</v>
      </c>
      <c r="CQ357" s="103"/>
      <c r="CR357" s="113">
        <v>390</v>
      </c>
      <c r="CS357" s="96">
        <v>400</v>
      </c>
      <c r="CT357" s="96">
        <v>395</v>
      </c>
      <c r="CU357" s="103"/>
      <c r="CV357" s="113">
        <v>270</v>
      </c>
      <c r="CW357" s="96">
        <v>280</v>
      </c>
      <c r="CX357" s="96">
        <v>275</v>
      </c>
      <c r="CY357" s="103"/>
      <c r="CZ357" s="113">
        <v>220</v>
      </c>
      <c r="DA357" s="96">
        <v>230</v>
      </c>
      <c r="DB357" s="96">
        <v>225</v>
      </c>
      <c r="DC357" s="103"/>
      <c r="DD357" s="113">
        <v>310</v>
      </c>
      <c r="DE357" s="96">
        <v>320</v>
      </c>
      <c r="DF357" s="96">
        <v>315</v>
      </c>
      <c r="DG357" s="103"/>
      <c r="DH357" s="113">
        <v>405</v>
      </c>
      <c r="DI357" s="96">
        <v>415</v>
      </c>
      <c r="DJ357" s="96">
        <v>410</v>
      </c>
      <c r="DK357" s="103"/>
      <c r="DL357" s="113">
        <v>240</v>
      </c>
      <c r="DM357" s="96">
        <v>250</v>
      </c>
      <c r="DN357" s="96">
        <v>245</v>
      </c>
      <c r="DO357" s="103"/>
      <c r="DP357" s="113">
        <v>190</v>
      </c>
      <c r="DQ357" s="96">
        <v>200</v>
      </c>
      <c r="DR357" s="96">
        <v>195</v>
      </c>
      <c r="DS357" s="103"/>
      <c r="DT357" s="113">
        <v>320</v>
      </c>
      <c r="DU357" s="96">
        <v>330</v>
      </c>
      <c r="DV357" s="96">
        <v>325</v>
      </c>
      <c r="DW357" s="103"/>
      <c r="DX357" s="113">
        <v>415</v>
      </c>
      <c r="DY357" s="96">
        <v>425</v>
      </c>
      <c r="DZ357" s="96">
        <v>420</v>
      </c>
      <c r="EA357" s="103"/>
      <c r="EB357" s="113">
        <v>240</v>
      </c>
      <c r="EC357" s="96">
        <v>250</v>
      </c>
      <c r="ED357" s="96">
        <v>245</v>
      </c>
      <c r="EE357" s="103"/>
      <c r="EF357" s="113">
        <v>190</v>
      </c>
      <c r="EG357" s="96">
        <v>200</v>
      </c>
      <c r="EH357" s="96">
        <v>195</v>
      </c>
      <c r="EI357" s="103"/>
      <c r="EJ357" s="113">
        <v>340</v>
      </c>
      <c r="EK357" s="96">
        <v>350</v>
      </c>
      <c r="EL357" s="96">
        <v>345</v>
      </c>
      <c r="EM357" s="103"/>
      <c r="EN357" s="113">
        <v>370</v>
      </c>
      <c r="EO357" s="96">
        <v>380</v>
      </c>
      <c r="EP357" s="96">
        <v>375</v>
      </c>
      <c r="EQ357" s="103"/>
      <c r="ER357" s="113">
        <v>232.5</v>
      </c>
      <c r="ES357" s="96">
        <v>242.5</v>
      </c>
      <c r="ET357" s="96">
        <v>237.5</v>
      </c>
      <c r="EU357" s="103"/>
      <c r="EV357" s="113">
        <v>177.5</v>
      </c>
      <c r="EW357" s="96">
        <v>187.5</v>
      </c>
      <c r="EX357" s="96">
        <v>182.5</v>
      </c>
      <c r="EY357" s="103"/>
      <c r="EZ357" s="113">
        <v>300</v>
      </c>
      <c r="FA357" s="96">
        <v>310</v>
      </c>
      <c r="FB357" s="96">
        <v>305</v>
      </c>
      <c r="FC357" s="103"/>
      <c r="FD357" s="113">
        <v>450</v>
      </c>
      <c r="FE357" s="96">
        <v>460</v>
      </c>
      <c r="FF357" s="96">
        <v>455</v>
      </c>
      <c r="FG357" s="103"/>
      <c r="FH357" s="113">
        <v>252.5</v>
      </c>
      <c r="FI357" s="96">
        <v>262.5</v>
      </c>
      <c r="FJ357" s="96">
        <v>257.5</v>
      </c>
      <c r="FK357" s="103"/>
      <c r="FL357" s="113">
        <v>212.5</v>
      </c>
      <c r="FM357" s="96">
        <v>222.5</v>
      </c>
      <c r="FN357" s="96">
        <v>217.5</v>
      </c>
      <c r="FO357" s="103"/>
      <c r="FP357" s="114">
        <v>232.5</v>
      </c>
      <c r="FQ357" s="101">
        <v>242.5</v>
      </c>
      <c r="FR357" s="101">
        <v>237.5</v>
      </c>
      <c r="FS357" s="103"/>
      <c r="FT357" s="113">
        <v>240</v>
      </c>
      <c r="FU357" s="96">
        <v>250</v>
      </c>
      <c r="FV357" s="96">
        <v>245</v>
      </c>
      <c r="FW357" s="103"/>
      <c r="FX357" s="113">
        <v>242.5</v>
      </c>
      <c r="FY357" s="96">
        <v>252.5</v>
      </c>
      <c r="FZ357" s="96">
        <v>247.5</v>
      </c>
      <c r="GA357" s="103"/>
      <c r="GB357" s="113">
        <v>300</v>
      </c>
      <c r="GC357" s="96">
        <v>310</v>
      </c>
      <c r="GD357" s="96">
        <v>305</v>
      </c>
      <c r="GE357" s="103"/>
      <c r="GF357" s="113">
        <v>257.5</v>
      </c>
      <c r="GG357" s="96">
        <v>267.5</v>
      </c>
      <c r="GH357" s="96">
        <v>262.5</v>
      </c>
      <c r="GI357" s="103"/>
      <c r="GJ357" s="113">
        <v>330</v>
      </c>
      <c r="GK357" s="96">
        <v>340</v>
      </c>
      <c r="GL357" s="96">
        <v>335</v>
      </c>
      <c r="GM357" s="103"/>
      <c r="GN357" s="113">
        <v>445</v>
      </c>
      <c r="GO357" s="96">
        <v>455</v>
      </c>
      <c r="GP357" s="96">
        <v>450</v>
      </c>
      <c r="GQ357" s="103"/>
      <c r="GR357" s="93"/>
      <c r="GS357" s="93">
        <v>9</v>
      </c>
    </row>
    <row r="358" spans="1:201" ht="15.75" x14ac:dyDescent="0.25">
      <c r="A358">
        <v>9</v>
      </c>
      <c r="B358">
        <v>2016</v>
      </c>
      <c r="C358" s="87">
        <v>42636</v>
      </c>
      <c r="D358" s="149">
        <v>280</v>
      </c>
      <c r="E358" s="136">
        <v>290</v>
      </c>
      <c r="F358" s="128">
        <v>285</v>
      </c>
      <c r="G358" s="134">
        <v>-10</v>
      </c>
      <c r="H358" s="135">
        <v>350</v>
      </c>
      <c r="I358" s="136">
        <v>360</v>
      </c>
      <c r="J358" s="128">
        <v>355</v>
      </c>
      <c r="K358" s="134">
        <v>-5</v>
      </c>
      <c r="L358" s="135">
        <v>310</v>
      </c>
      <c r="M358" s="136">
        <v>320</v>
      </c>
      <c r="N358" s="128">
        <v>315</v>
      </c>
      <c r="O358" s="134" t="s">
        <v>5</v>
      </c>
      <c r="P358" s="135">
        <v>245</v>
      </c>
      <c r="Q358" s="136">
        <v>255</v>
      </c>
      <c r="R358" s="128">
        <v>250</v>
      </c>
      <c r="S358" s="134">
        <v>-10</v>
      </c>
      <c r="T358" s="135">
        <v>230</v>
      </c>
      <c r="U358" s="136">
        <v>240</v>
      </c>
      <c r="V358" s="128">
        <v>235</v>
      </c>
      <c r="W358" s="134">
        <v>5</v>
      </c>
      <c r="X358" s="135">
        <v>200</v>
      </c>
      <c r="Y358" s="136">
        <v>210</v>
      </c>
      <c r="Z358" s="128">
        <v>205</v>
      </c>
      <c r="AA358" s="134">
        <v>-5</v>
      </c>
      <c r="AB358" s="135">
        <v>240</v>
      </c>
      <c r="AC358" s="136">
        <v>250</v>
      </c>
      <c r="AD358" s="128">
        <v>245</v>
      </c>
      <c r="AE358" s="134" t="s">
        <v>5</v>
      </c>
      <c r="AF358" s="135">
        <v>200</v>
      </c>
      <c r="AG358" s="136">
        <v>210</v>
      </c>
      <c r="AH358" s="128">
        <v>205</v>
      </c>
      <c r="AI358" s="134">
        <v>5</v>
      </c>
      <c r="AJ358" s="135">
        <v>250</v>
      </c>
      <c r="AK358" s="136">
        <v>260</v>
      </c>
      <c r="AL358" s="128">
        <v>255</v>
      </c>
      <c r="AM358" s="134">
        <v>5</v>
      </c>
      <c r="AN358" s="135">
        <v>220</v>
      </c>
      <c r="AO358" s="136">
        <v>230</v>
      </c>
      <c r="AP358" s="128">
        <v>225</v>
      </c>
      <c r="AQ358" s="134" t="s">
        <v>5</v>
      </c>
      <c r="AR358" s="135">
        <v>255</v>
      </c>
      <c r="AS358" s="136">
        <v>265</v>
      </c>
      <c r="AT358" s="128">
        <v>260</v>
      </c>
      <c r="AU358" s="134" t="s">
        <v>5</v>
      </c>
      <c r="AV358" s="135">
        <v>220</v>
      </c>
      <c r="AW358" s="136">
        <v>230</v>
      </c>
      <c r="AX358" s="128">
        <v>225</v>
      </c>
      <c r="AY358" s="134" t="s">
        <v>5</v>
      </c>
      <c r="AZ358" s="135">
        <v>215</v>
      </c>
      <c r="BA358" s="136">
        <v>225</v>
      </c>
      <c r="BB358" s="128">
        <v>220</v>
      </c>
      <c r="BC358" s="134">
        <v>-5</v>
      </c>
      <c r="BD358" s="135">
        <v>170</v>
      </c>
      <c r="BE358" s="136">
        <v>180</v>
      </c>
      <c r="BF358" s="128">
        <v>175</v>
      </c>
      <c r="BG358" s="134">
        <v>-10</v>
      </c>
      <c r="BH358" s="135">
        <v>245</v>
      </c>
      <c r="BI358" s="136">
        <v>255</v>
      </c>
      <c r="BJ358" s="128">
        <v>250</v>
      </c>
      <c r="BK358" s="134">
        <v>-5</v>
      </c>
      <c r="BL358" s="135">
        <v>175</v>
      </c>
      <c r="BM358" s="136">
        <v>185</v>
      </c>
      <c r="BN358" s="128">
        <v>180</v>
      </c>
      <c r="BO358" s="134">
        <v>-10</v>
      </c>
      <c r="BP358" s="135">
        <v>255</v>
      </c>
      <c r="BQ358" s="136">
        <v>265</v>
      </c>
      <c r="BR358" s="128">
        <v>260</v>
      </c>
      <c r="BS358" s="134">
        <v>-10</v>
      </c>
      <c r="BT358" s="135">
        <v>210</v>
      </c>
      <c r="BU358" s="136">
        <v>220</v>
      </c>
      <c r="BV358" s="128">
        <v>215</v>
      </c>
      <c r="BW358" s="134">
        <v>-15</v>
      </c>
      <c r="BX358" s="135">
        <v>300</v>
      </c>
      <c r="BY358" s="136">
        <v>310</v>
      </c>
      <c r="BZ358" s="128">
        <v>305</v>
      </c>
      <c r="CA358" s="134">
        <v>-20</v>
      </c>
      <c r="CB358" s="135">
        <v>420</v>
      </c>
      <c r="CC358" s="136">
        <v>430</v>
      </c>
      <c r="CD358" s="128">
        <v>425</v>
      </c>
      <c r="CE358" s="134" t="s">
        <v>5</v>
      </c>
      <c r="CF358" s="135">
        <v>240</v>
      </c>
      <c r="CG358" s="136">
        <v>250</v>
      </c>
      <c r="CH358" s="128">
        <v>245</v>
      </c>
      <c r="CI358" s="134">
        <v>10</v>
      </c>
      <c r="CJ358" s="135">
        <v>180</v>
      </c>
      <c r="CK358" s="136">
        <v>190</v>
      </c>
      <c r="CL358" s="128">
        <v>185</v>
      </c>
      <c r="CM358" s="134">
        <v>-10</v>
      </c>
      <c r="CN358" s="135">
        <v>265</v>
      </c>
      <c r="CO358" s="136">
        <v>275</v>
      </c>
      <c r="CP358" s="128">
        <v>270</v>
      </c>
      <c r="CQ358" s="134">
        <v>-20</v>
      </c>
      <c r="CR358" s="135">
        <v>390</v>
      </c>
      <c r="CS358" s="136">
        <v>400</v>
      </c>
      <c r="CT358" s="128">
        <v>395</v>
      </c>
      <c r="CU358" s="134" t="s">
        <v>5</v>
      </c>
      <c r="CV358" s="135">
        <v>275</v>
      </c>
      <c r="CW358" s="136">
        <v>285</v>
      </c>
      <c r="CX358" s="128">
        <v>280</v>
      </c>
      <c r="CY358" s="134">
        <v>10</v>
      </c>
      <c r="CZ358" s="135">
        <v>215</v>
      </c>
      <c r="DA358" s="136">
        <v>225</v>
      </c>
      <c r="DB358" s="128">
        <v>220</v>
      </c>
      <c r="DC358" s="134">
        <v>-10</v>
      </c>
      <c r="DD358" s="135">
        <v>300</v>
      </c>
      <c r="DE358" s="136">
        <v>310</v>
      </c>
      <c r="DF358" s="128">
        <v>305</v>
      </c>
      <c r="DG358" s="134">
        <v>-20</v>
      </c>
      <c r="DH358" s="135">
        <v>405</v>
      </c>
      <c r="DI358" s="136">
        <v>415</v>
      </c>
      <c r="DJ358" s="128">
        <v>410</v>
      </c>
      <c r="DK358" s="134" t="s">
        <v>5</v>
      </c>
      <c r="DL358" s="135">
        <v>245</v>
      </c>
      <c r="DM358" s="136">
        <v>255</v>
      </c>
      <c r="DN358" s="128">
        <v>250</v>
      </c>
      <c r="DO358" s="134">
        <v>10</v>
      </c>
      <c r="DP358" s="135">
        <v>185</v>
      </c>
      <c r="DQ358" s="136">
        <v>195</v>
      </c>
      <c r="DR358" s="128">
        <v>190</v>
      </c>
      <c r="DS358" s="134">
        <v>-10</v>
      </c>
      <c r="DT358" s="135">
        <v>310</v>
      </c>
      <c r="DU358" s="136">
        <v>320</v>
      </c>
      <c r="DV358" s="128">
        <v>315</v>
      </c>
      <c r="DW358" s="134">
        <v>-20</v>
      </c>
      <c r="DX358" s="135">
        <v>415</v>
      </c>
      <c r="DY358" s="136">
        <v>425</v>
      </c>
      <c r="DZ358" s="128">
        <v>420</v>
      </c>
      <c r="EA358" s="134" t="s">
        <v>5</v>
      </c>
      <c r="EB358" s="135">
        <v>245</v>
      </c>
      <c r="EC358" s="136">
        <v>255</v>
      </c>
      <c r="ED358" s="128">
        <v>250</v>
      </c>
      <c r="EE358" s="134">
        <v>10</v>
      </c>
      <c r="EF358" s="135">
        <v>185</v>
      </c>
      <c r="EG358" s="136">
        <v>195</v>
      </c>
      <c r="EH358" s="128">
        <v>190</v>
      </c>
      <c r="EI358" s="134">
        <v>-10</v>
      </c>
      <c r="EJ358" s="135">
        <v>330</v>
      </c>
      <c r="EK358" s="136">
        <v>340</v>
      </c>
      <c r="EL358" s="128">
        <v>335</v>
      </c>
      <c r="EM358" s="134">
        <v>-20</v>
      </c>
      <c r="EN358" s="135">
        <v>370</v>
      </c>
      <c r="EO358" s="136">
        <v>380</v>
      </c>
      <c r="EP358" s="128">
        <v>375</v>
      </c>
      <c r="EQ358" s="134" t="s">
        <v>5</v>
      </c>
      <c r="ER358" s="135">
        <v>240</v>
      </c>
      <c r="ES358" s="136">
        <v>250</v>
      </c>
      <c r="ET358" s="128">
        <v>245</v>
      </c>
      <c r="EU358" s="134">
        <v>15</v>
      </c>
      <c r="EV358" s="135">
        <v>175</v>
      </c>
      <c r="EW358" s="136">
        <v>185</v>
      </c>
      <c r="EX358" s="128">
        <v>180</v>
      </c>
      <c r="EY358" s="134">
        <v>-5</v>
      </c>
      <c r="EZ358" s="135">
        <v>290</v>
      </c>
      <c r="FA358" s="136">
        <v>300</v>
      </c>
      <c r="FB358" s="128">
        <v>295</v>
      </c>
      <c r="FC358" s="134">
        <v>-20</v>
      </c>
      <c r="FD358" s="135">
        <v>450</v>
      </c>
      <c r="FE358" s="136">
        <v>460</v>
      </c>
      <c r="FF358" s="128">
        <v>455</v>
      </c>
      <c r="FG358" s="134" t="s">
        <v>5</v>
      </c>
      <c r="FH358" s="135">
        <v>250</v>
      </c>
      <c r="FI358" s="136">
        <v>260</v>
      </c>
      <c r="FJ358" s="128">
        <v>255</v>
      </c>
      <c r="FK358" s="134">
        <v>-5</v>
      </c>
      <c r="FL358" s="135">
        <v>210</v>
      </c>
      <c r="FM358" s="136">
        <v>220</v>
      </c>
      <c r="FN358" s="128">
        <v>215</v>
      </c>
      <c r="FO358" s="134">
        <v>-5</v>
      </c>
      <c r="FP358" s="135">
        <v>230</v>
      </c>
      <c r="FQ358" s="136">
        <v>240</v>
      </c>
      <c r="FR358" s="128">
        <v>235</v>
      </c>
      <c r="FS358" s="134">
        <v>-5</v>
      </c>
      <c r="FT358" s="135">
        <v>240</v>
      </c>
      <c r="FU358" s="136">
        <v>250</v>
      </c>
      <c r="FV358" s="95">
        <v>245</v>
      </c>
      <c r="FW358" s="134" t="s">
        <v>5</v>
      </c>
      <c r="FX358" s="135">
        <v>240</v>
      </c>
      <c r="FY358" s="136">
        <v>250</v>
      </c>
      <c r="FZ358" s="128">
        <v>245</v>
      </c>
      <c r="GA358" s="134">
        <v>-5</v>
      </c>
      <c r="GB358" s="135">
        <v>305</v>
      </c>
      <c r="GC358" s="136">
        <v>315</v>
      </c>
      <c r="GD358" s="128">
        <v>310</v>
      </c>
      <c r="GE358" s="134">
        <v>10</v>
      </c>
      <c r="GF358" s="135">
        <v>250</v>
      </c>
      <c r="GG358" s="136">
        <v>260</v>
      </c>
      <c r="GH358" s="128">
        <v>255</v>
      </c>
      <c r="GI358" s="134">
        <v>-15</v>
      </c>
      <c r="GJ358" s="135">
        <v>320</v>
      </c>
      <c r="GK358" s="136">
        <v>330</v>
      </c>
      <c r="GL358" s="128">
        <v>325</v>
      </c>
      <c r="GM358" s="134">
        <v>-20</v>
      </c>
      <c r="GN358" s="135">
        <v>445</v>
      </c>
      <c r="GO358" s="136">
        <v>455</v>
      </c>
      <c r="GP358" s="128">
        <v>450</v>
      </c>
      <c r="GQ358" s="134" t="s">
        <v>5</v>
      </c>
      <c r="GR358" s="93"/>
      <c r="GS358" s="93">
        <v>9</v>
      </c>
    </row>
    <row r="359" spans="1:201" ht="15.75" x14ac:dyDescent="0.25">
      <c r="A359">
        <v>9</v>
      </c>
      <c r="B359">
        <v>2016</v>
      </c>
      <c r="C359" s="87">
        <v>42643</v>
      </c>
      <c r="D359" s="149">
        <v>275</v>
      </c>
      <c r="E359" s="136">
        <v>285</v>
      </c>
      <c r="F359" s="128">
        <v>280</v>
      </c>
      <c r="G359" s="134">
        <v>-5</v>
      </c>
      <c r="H359" s="135">
        <v>350</v>
      </c>
      <c r="I359" s="136">
        <v>360</v>
      </c>
      <c r="J359" s="128">
        <v>355</v>
      </c>
      <c r="K359" s="134" t="s">
        <v>5</v>
      </c>
      <c r="L359" s="135">
        <v>310</v>
      </c>
      <c r="M359" s="136">
        <v>320</v>
      </c>
      <c r="N359" s="128">
        <v>315</v>
      </c>
      <c r="O359" s="134" t="s">
        <v>5</v>
      </c>
      <c r="P359" s="135">
        <v>245</v>
      </c>
      <c r="Q359" s="136">
        <v>255</v>
      </c>
      <c r="R359" s="128">
        <v>250</v>
      </c>
      <c r="S359" s="134" t="s">
        <v>5</v>
      </c>
      <c r="T359" s="135">
        <v>230</v>
      </c>
      <c r="U359" s="136">
        <v>240</v>
      </c>
      <c r="V359" s="128">
        <v>235</v>
      </c>
      <c r="W359" s="134" t="s">
        <v>5</v>
      </c>
      <c r="X359" s="135">
        <v>200</v>
      </c>
      <c r="Y359" s="136">
        <v>210</v>
      </c>
      <c r="Z359" s="128">
        <v>205</v>
      </c>
      <c r="AA359" s="134" t="s">
        <v>5</v>
      </c>
      <c r="AB359" s="135">
        <v>240</v>
      </c>
      <c r="AC359" s="136">
        <v>250</v>
      </c>
      <c r="AD359" s="128">
        <v>245</v>
      </c>
      <c r="AE359" s="134" t="s">
        <v>5</v>
      </c>
      <c r="AF359" s="135">
        <v>200</v>
      </c>
      <c r="AG359" s="136">
        <v>210</v>
      </c>
      <c r="AH359" s="128">
        <v>205</v>
      </c>
      <c r="AI359" s="134" t="s">
        <v>5</v>
      </c>
      <c r="AJ359" s="135">
        <v>250</v>
      </c>
      <c r="AK359" s="136">
        <v>260</v>
      </c>
      <c r="AL359" s="128">
        <v>255</v>
      </c>
      <c r="AM359" s="134" t="s">
        <v>5</v>
      </c>
      <c r="AN359" s="135">
        <v>215</v>
      </c>
      <c r="AO359" s="136">
        <v>225</v>
      </c>
      <c r="AP359" s="128">
        <v>220</v>
      </c>
      <c r="AQ359" s="134">
        <v>-5</v>
      </c>
      <c r="AR359" s="135">
        <v>255</v>
      </c>
      <c r="AS359" s="136">
        <v>265</v>
      </c>
      <c r="AT359" s="128">
        <v>260</v>
      </c>
      <c r="AU359" s="134" t="s">
        <v>5</v>
      </c>
      <c r="AV359" s="135">
        <v>220</v>
      </c>
      <c r="AW359" s="136">
        <v>230</v>
      </c>
      <c r="AX359" s="128">
        <v>225</v>
      </c>
      <c r="AY359" s="134" t="s">
        <v>5</v>
      </c>
      <c r="AZ359" s="135">
        <v>215</v>
      </c>
      <c r="BA359" s="136">
        <v>225</v>
      </c>
      <c r="BB359" s="128">
        <v>220</v>
      </c>
      <c r="BC359" s="134" t="s">
        <v>5</v>
      </c>
      <c r="BD359" s="135">
        <v>170</v>
      </c>
      <c r="BE359" s="136">
        <v>180</v>
      </c>
      <c r="BF359" s="128">
        <v>175</v>
      </c>
      <c r="BG359" s="134" t="s">
        <v>5</v>
      </c>
      <c r="BH359" s="135">
        <v>245</v>
      </c>
      <c r="BI359" s="136">
        <v>255</v>
      </c>
      <c r="BJ359" s="128">
        <v>250</v>
      </c>
      <c r="BK359" s="134" t="s">
        <v>5</v>
      </c>
      <c r="BL359" s="135">
        <v>175</v>
      </c>
      <c r="BM359" s="136">
        <v>185</v>
      </c>
      <c r="BN359" s="128">
        <v>180</v>
      </c>
      <c r="BO359" s="134" t="s">
        <v>5</v>
      </c>
      <c r="BP359" s="135">
        <v>260</v>
      </c>
      <c r="BQ359" s="136">
        <v>270</v>
      </c>
      <c r="BR359" s="128">
        <v>265</v>
      </c>
      <c r="BS359" s="134">
        <v>5</v>
      </c>
      <c r="BT359" s="135">
        <v>210</v>
      </c>
      <c r="BU359" s="136">
        <v>220</v>
      </c>
      <c r="BV359" s="128">
        <v>215</v>
      </c>
      <c r="BW359" s="134" t="s">
        <v>5</v>
      </c>
      <c r="BX359" s="135">
        <v>300</v>
      </c>
      <c r="BY359" s="136">
        <v>310</v>
      </c>
      <c r="BZ359" s="128">
        <v>305</v>
      </c>
      <c r="CA359" s="134" t="s">
        <v>5</v>
      </c>
      <c r="CB359" s="135">
        <v>420</v>
      </c>
      <c r="CC359" s="136">
        <v>430</v>
      </c>
      <c r="CD359" s="128">
        <v>425</v>
      </c>
      <c r="CE359" s="134" t="s">
        <v>5</v>
      </c>
      <c r="CF359" s="135">
        <v>240</v>
      </c>
      <c r="CG359" s="136">
        <v>250</v>
      </c>
      <c r="CH359" s="128">
        <v>245</v>
      </c>
      <c r="CI359" s="134" t="s">
        <v>5</v>
      </c>
      <c r="CJ359" s="135">
        <v>180</v>
      </c>
      <c r="CK359" s="136">
        <v>190</v>
      </c>
      <c r="CL359" s="128">
        <v>185</v>
      </c>
      <c r="CM359" s="134" t="s">
        <v>5</v>
      </c>
      <c r="CN359" s="135">
        <v>265</v>
      </c>
      <c r="CO359" s="136">
        <v>275</v>
      </c>
      <c r="CP359" s="128">
        <v>270</v>
      </c>
      <c r="CQ359" s="134" t="s">
        <v>5</v>
      </c>
      <c r="CR359" s="135">
        <v>390</v>
      </c>
      <c r="CS359" s="136">
        <v>400</v>
      </c>
      <c r="CT359" s="128">
        <v>395</v>
      </c>
      <c r="CU359" s="134" t="s">
        <v>5</v>
      </c>
      <c r="CV359" s="135">
        <v>275</v>
      </c>
      <c r="CW359" s="136">
        <v>285</v>
      </c>
      <c r="CX359" s="128">
        <v>280</v>
      </c>
      <c r="CY359" s="134" t="s">
        <v>5</v>
      </c>
      <c r="CZ359" s="135">
        <v>215</v>
      </c>
      <c r="DA359" s="136">
        <v>225</v>
      </c>
      <c r="DB359" s="128">
        <v>220</v>
      </c>
      <c r="DC359" s="134" t="s">
        <v>5</v>
      </c>
      <c r="DD359" s="135">
        <v>300</v>
      </c>
      <c r="DE359" s="136">
        <v>310</v>
      </c>
      <c r="DF359" s="128">
        <v>305</v>
      </c>
      <c r="DG359" s="134" t="s">
        <v>5</v>
      </c>
      <c r="DH359" s="135">
        <v>405</v>
      </c>
      <c r="DI359" s="136">
        <v>415</v>
      </c>
      <c r="DJ359" s="128">
        <v>410</v>
      </c>
      <c r="DK359" s="134" t="s">
        <v>5</v>
      </c>
      <c r="DL359" s="135">
        <v>245</v>
      </c>
      <c r="DM359" s="136">
        <v>255</v>
      </c>
      <c r="DN359" s="128">
        <v>250</v>
      </c>
      <c r="DO359" s="134" t="s">
        <v>5</v>
      </c>
      <c r="DP359" s="135">
        <v>185</v>
      </c>
      <c r="DQ359" s="136">
        <v>195</v>
      </c>
      <c r="DR359" s="128">
        <v>190</v>
      </c>
      <c r="DS359" s="134" t="s">
        <v>5</v>
      </c>
      <c r="DT359" s="135">
        <v>310</v>
      </c>
      <c r="DU359" s="136">
        <v>320</v>
      </c>
      <c r="DV359" s="128">
        <v>315</v>
      </c>
      <c r="DW359" s="134" t="s">
        <v>5</v>
      </c>
      <c r="DX359" s="135">
        <v>415</v>
      </c>
      <c r="DY359" s="136">
        <v>425</v>
      </c>
      <c r="DZ359" s="128">
        <v>420</v>
      </c>
      <c r="EA359" s="134" t="s">
        <v>5</v>
      </c>
      <c r="EB359" s="135">
        <v>245</v>
      </c>
      <c r="EC359" s="136">
        <v>255</v>
      </c>
      <c r="ED359" s="128">
        <v>250</v>
      </c>
      <c r="EE359" s="134" t="s">
        <v>5</v>
      </c>
      <c r="EF359" s="135">
        <v>185</v>
      </c>
      <c r="EG359" s="136">
        <v>195</v>
      </c>
      <c r="EH359" s="128">
        <v>190</v>
      </c>
      <c r="EI359" s="134" t="s">
        <v>5</v>
      </c>
      <c r="EJ359" s="135">
        <v>330</v>
      </c>
      <c r="EK359" s="136">
        <v>340</v>
      </c>
      <c r="EL359" s="128">
        <v>335</v>
      </c>
      <c r="EM359" s="134" t="s">
        <v>5</v>
      </c>
      <c r="EN359" s="135">
        <v>370</v>
      </c>
      <c r="EO359" s="136">
        <v>380</v>
      </c>
      <c r="EP359" s="128">
        <v>375</v>
      </c>
      <c r="EQ359" s="134" t="s">
        <v>5</v>
      </c>
      <c r="ER359" s="135">
        <v>240</v>
      </c>
      <c r="ES359" s="136">
        <v>250</v>
      </c>
      <c r="ET359" s="128">
        <v>245</v>
      </c>
      <c r="EU359" s="134" t="s">
        <v>5</v>
      </c>
      <c r="EV359" s="135">
        <v>175</v>
      </c>
      <c r="EW359" s="136">
        <v>185</v>
      </c>
      <c r="EX359" s="128">
        <v>180</v>
      </c>
      <c r="EY359" s="134" t="s">
        <v>5</v>
      </c>
      <c r="EZ359" s="135">
        <v>290</v>
      </c>
      <c r="FA359" s="136">
        <v>300</v>
      </c>
      <c r="FB359" s="128">
        <v>295</v>
      </c>
      <c r="FC359" s="134" t="s">
        <v>5</v>
      </c>
      <c r="FD359" s="135">
        <v>450</v>
      </c>
      <c r="FE359" s="136">
        <v>460</v>
      </c>
      <c r="FF359" s="128">
        <v>455</v>
      </c>
      <c r="FG359" s="134" t="s">
        <v>5</v>
      </c>
      <c r="FH359" s="135">
        <v>250</v>
      </c>
      <c r="FI359" s="136">
        <v>260</v>
      </c>
      <c r="FJ359" s="128">
        <v>255</v>
      </c>
      <c r="FK359" s="134" t="s">
        <v>5</v>
      </c>
      <c r="FL359" s="135">
        <v>205</v>
      </c>
      <c r="FM359" s="136">
        <v>215</v>
      </c>
      <c r="FN359" s="128">
        <v>210</v>
      </c>
      <c r="FO359" s="134">
        <v>-5</v>
      </c>
      <c r="FP359" s="135">
        <v>230</v>
      </c>
      <c r="FQ359" s="136">
        <v>240</v>
      </c>
      <c r="FR359" s="128">
        <v>235</v>
      </c>
      <c r="FS359" s="134" t="s">
        <v>5</v>
      </c>
      <c r="FT359" s="135">
        <v>245</v>
      </c>
      <c r="FU359" s="136">
        <v>255</v>
      </c>
      <c r="FV359" s="95">
        <v>250</v>
      </c>
      <c r="FW359" s="134">
        <v>5</v>
      </c>
      <c r="FX359" s="135">
        <v>240</v>
      </c>
      <c r="FY359" s="136">
        <v>250</v>
      </c>
      <c r="FZ359" s="128">
        <v>245</v>
      </c>
      <c r="GA359" s="134" t="s">
        <v>5</v>
      </c>
      <c r="GB359" s="135">
        <v>305</v>
      </c>
      <c r="GC359" s="136">
        <v>315</v>
      </c>
      <c r="GD359" s="128">
        <v>310</v>
      </c>
      <c r="GE359" s="134" t="s">
        <v>5</v>
      </c>
      <c r="GF359" s="135">
        <v>255</v>
      </c>
      <c r="GG359" s="136">
        <v>265</v>
      </c>
      <c r="GH359" s="128">
        <v>260</v>
      </c>
      <c r="GI359" s="134">
        <v>5</v>
      </c>
      <c r="GJ359" s="135">
        <v>320</v>
      </c>
      <c r="GK359" s="136">
        <v>330</v>
      </c>
      <c r="GL359" s="128">
        <v>325</v>
      </c>
      <c r="GM359" s="134" t="s">
        <v>5</v>
      </c>
      <c r="GN359" s="135">
        <v>445</v>
      </c>
      <c r="GO359" s="136">
        <v>455</v>
      </c>
      <c r="GP359" s="128">
        <v>450</v>
      </c>
      <c r="GQ359" s="134" t="s">
        <v>5</v>
      </c>
      <c r="GR359" s="93"/>
      <c r="GS359" s="93">
        <v>9</v>
      </c>
    </row>
    <row r="360" spans="1:201" ht="15.75" x14ac:dyDescent="0.25">
      <c r="A360">
        <v>10</v>
      </c>
      <c r="B360">
        <v>2016</v>
      </c>
      <c r="C360" s="87">
        <v>42650</v>
      </c>
      <c r="D360" s="149">
        <v>275</v>
      </c>
      <c r="E360" s="136">
        <v>285</v>
      </c>
      <c r="F360" s="128">
        <v>280</v>
      </c>
      <c r="G360" s="134" t="s">
        <v>5</v>
      </c>
      <c r="H360" s="135">
        <v>355</v>
      </c>
      <c r="I360" s="136">
        <v>365</v>
      </c>
      <c r="J360" s="128">
        <v>360</v>
      </c>
      <c r="K360" s="134">
        <v>5</v>
      </c>
      <c r="L360" s="135">
        <v>310</v>
      </c>
      <c r="M360" s="136">
        <v>320</v>
      </c>
      <c r="N360" s="128">
        <v>315</v>
      </c>
      <c r="O360" s="134" t="s">
        <v>5</v>
      </c>
      <c r="P360" s="135">
        <v>240</v>
      </c>
      <c r="Q360" s="136">
        <v>250</v>
      </c>
      <c r="R360" s="128">
        <v>245</v>
      </c>
      <c r="S360" s="134">
        <v>-5</v>
      </c>
      <c r="T360" s="135">
        <v>235</v>
      </c>
      <c r="U360" s="136">
        <v>245</v>
      </c>
      <c r="V360" s="128">
        <v>240</v>
      </c>
      <c r="W360" s="134">
        <v>5</v>
      </c>
      <c r="X360" s="135">
        <v>205</v>
      </c>
      <c r="Y360" s="136">
        <v>215</v>
      </c>
      <c r="Z360" s="128">
        <v>210</v>
      </c>
      <c r="AA360" s="134">
        <v>5</v>
      </c>
      <c r="AB360" s="135">
        <v>240</v>
      </c>
      <c r="AC360" s="136">
        <v>250</v>
      </c>
      <c r="AD360" s="128">
        <v>245</v>
      </c>
      <c r="AE360" s="134" t="s">
        <v>5</v>
      </c>
      <c r="AF360" s="135">
        <v>200</v>
      </c>
      <c r="AG360" s="136">
        <v>210</v>
      </c>
      <c r="AH360" s="128">
        <v>205</v>
      </c>
      <c r="AI360" s="134" t="s">
        <v>5</v>
      </c>
      <c r="AJ360" s="135">
        <v>260</v>
      </c>
      <c r="AK360" s="136">
        <v>270</v>
      </c>
      <c r="AL360" s="128">
        <v>265</v>
      </c>
      <c r="AM360" s="134">
        <v>10</v>
      </c>
      <c r="AN360" s="135">
        <v>220</v>
      </c>
      <c r="AO360" s="136">
        <v>230</v>
      </c>
      <c r="AP360" s="128">
        <v>225</v>
      </c>
      <c r="AQ360" s="134">
        <v>5</v>
      </c>
      <c r="AR360" s="135">
        <v>255</v>
      </c>
      <c r="AS360" s="136">
        <v>265</v>
      </c>
      <c r="AT360" s="128">
        <v>260</v>
      </c>
      <c r="AU360" s="134" t="s">
        <v>5</v>
      </c>
      <c r="AV360" s="135">
        <v>220</v>
      </c>
      <c r="AW360" s="136">
        <v>230</v>
      </c>
      <c r="AX360" s="128">
        <v>225</v>
      </c>
      <c r="AY360" s="134" t="s">
        <v>5</v>
      </c>
      <c r="AZ360" s="135">
        <v>230</v>
      </c>
      <c r="BA360" s="136">
        <v>240</v>
      </c>
      <c r="BB360" s="128">
        <v>235</v>
      </c>
      <c r="BC360" s="134">
        <v>15</v>
      </c>
      <c r="BD360" s="135">
        <v>170</v>
      </c>
      <c r="BE360" s="136">
        <v>180</v>
      </c>
      <c r="BF360" s="128">
        <v>175</v>
      </c>
      <c r="BG360" s="134" t="s">
        <v>5</v>
      </c>
      <c r="BH360" s="135">
        <v>260</v>
      </c>
      <c r="BI360" s="136">
        <v>270</v>
      </c>
      <c r="BJ360" s="128">
        <v>265</v>
      </c>
      <c r="BK360" s="134">
        <v>15</v>
      </c>
      <c r="BL360" s="135">
        <v>175</v>
      </c>
      <c r="BM360" s="136">
        <v>185</v>
      </c>
      <c r="BN360" s="128">
        <v>180</v>
      </c>
      <c r="BO360" s="134" t="s">
        <v>5</v>
      </c>
      <c r="BP360" s="135">
        <v>275</v>
      </c>
      <c r="BQ360" s="136">
        <v>285</v>
      </c>
      <c r="BR360" s="128">
        <v>280</v>
      </c>
      <c r="BS360" s="134">
        <v>15</v>
      </c>
      <c r="BT360" s="135">
        <v>210</v>
      </c>
      <c r="BU360" s="136">
        <v>220</v>
      </c>
      <c r="BV360" s="128">
        <v>215</v>
      </c>
      <c r="BW360" s="134" t="s">
        <v>5</v>
      </c>
      <c r="BX360" s="135">
        <v>300</v>
      </c>
      <c r="BY360" s="136">
        <v>310</v>
      </c>
      <c r="BZ360" s="128">
        <v>305</v>
      </c>
      <c r="CA360" s="134" t="s">
        <v>5</v>
      </c>
      <c r="CB360" s="135">
        <v>420</v>
      </c>
      <c r="CC360" s="136">
        <v>430</v>
      </c>
      <c r="CD360" s="128">
        <v>425</v>
      </c>
      <c r="CE360" s="134" t="s">
        <v>5</v>
      </c>
      <c r="CF360" s="135">
        <v>250</v>
      </c>
      <c r="CG360" s="136">
        <v>260</v>
      </c>
      <c r="CH360" s="128">
        <v>255</v>
      </c>
      <c r="CI360" s="134">
        <v>10</v>
      </c>
      <c r="CJ360" s="135">
        <v>185</v>
      </c>
      <c r="CK360" s="136">
        <v>195</v>
      </c>
      <c r="CL360" s="128">
        <v>190</v>
      </c>
      <c r="CM360" s="134">
        <v>5</v>
      </c>
      <c r="CN360" s="135">
        <v>265</v>
      </c>
      <c r="CO360" s="136">
        <v>275</v>
      </c>
      <c r="CP360" s="128">
        <v>270</v>
      </c>
      <c r="CQ360" s="134" t="s">
        <v>5</v>
      </c>
      <c r="CR360" s="135">
        <v>390</v>
      </c>
      <c r="CS360" s="136">
        <v>400</v>
      </c>
      <c r="CT360" s="128">
        <v>395</v>
      </c>
      <c r="CU360" s="134" t="s">
        <v>5</v>
      </c>
      <c r="CV360" s="135">
        <v>285</v>
      </c>
      <c r="CW360" s="136">
        <v>295</v>
      </c>
      <c r="CX360" s="128">
        <v>290</v>
      </c>
      <c r="CY360" s="134">
        <v>10</v>
      </c>
      <c r="CZ360" s="135">
        <v>220</v>
      </c>
      <c r="DA360" s="136">
        <v>230</v>
      </c>
      <c r="DB360" s="128">
        <v>225</v>
      </c>
      <c r="DC360" s="134">
        <v>5</v>
      </c>
      <c r="DD360" s="135">
        <v>300</v>
      </c>
      <c r="DE360" s="136">
        <v>310</v>
      </c>
      <c r="DF360" s="128">
        <v>305</v>
      </c>
      <c r="DG360" s="134" t="s">
        <v>5</v>
      </c>
      <c r="DH360" s="135">
        <v>405</v>
      </c>
      <c r="DI360" s="136">
        <v>415</v>
      </c>
      <c r="DJ360" s="128">
        <v>410</v>
      </c>
      <c r="DK360" s="134" t="s">
        <v>5</v>
      </c>
      <c r="DL360" s="135">
        <v>255</v>
      </c>
      <c r="DM360" s="136">
        <v>265</v>
      </c>
      <c r="DN360" s="128">
        <v>260</v>
      </c>
      <c r="DO360" s="134">
        <v>10</v>
      </c>
      <c r="DP360" s="135">
        <v>190</v>
      </c>
      <c r="DQ360" s="136">
        <v>200</v>
      </c>
      <c r="DR360" s="128">
        <v>195</v>
      </c>
      <c r="DS360" s="134">
        <v>5</v>
      </c>
      <c r="DT360" s="135">
        <v>310</v>
      </c>
      <c r="DU360" s="136">
        <v>320</v>
      </c>
      <c r="DV360" s="128">
        <v>315</v>
      </c>
      <c r="DW360" s="134" t="s">
        <v>5</v>
      </c>
      <c r="DX360" s="135">
        <v>415</v>
      </c>
      <c r="DY360" s="136">
        <v>425</v>
      </c>
      <c r="DZ360" s="128">
        <v>420</v>
      </c>
      <c r="EA360" s="134" t="s">
        <v>5</v>
      </c>
      <c r="EB360" s="135">
        <v>255</v>
      </c>
      <c r="EC360" s="136">
        <v>265</v>
      </c>
      <c r="ED360" s="128">
        <v>260</v>
      </c>
      <c r="EE360" s="134">
        <v>10</v>
      </c>
      <c r="EF360" s="135">
        <v>190</v>
      </c>
      <c r="EG360" s="136">
        <v>200</v>
      </c>
      <c r="EH360" s="128">
        <v>195</v>
      </c>
      <c r="EI360" s="134">
        <v>5</v>
      </c>
      <c r="EJ360" s="135">
        <v>330</v>
      </c>
      <c r="EK360" s="136">
        <v>340</v>
      </c>
      <c r="EL360" s="128">
        <v>335</v>
      </c>
      <c r="EM360" s="134" t="s">
        <v>5</v>
      </c>
      <c r="EN360" s="135">
        <v>370</v>
      </c>
      <c r="EO360" s="136">
        <v>380</v>
      </c>
      <c r="EP360" s="128">
        <v>375</v>
      </c>
      <c r="EQ360" s="134" t="s">
        <v>5</v>
      </c>
      <c r="ER360" s="135">
        <v>235</v>
      </c>
      <c r="ES360" s="136">
        <v>245</v>
      </c>
      <c r="ET360" s="128">
        <v>240</v>
      </c>
      <c r="EU360" s="134">
        <v>-5</v>
      </c>
      <c r="EV360" s="135">
        <v>175</v>
      </c>
      <c r="EW360" s="136">
        <v>185</v>
      </c>
      <c r="EX360" s="128">
        <v>180</v>
      </c>
      <c r="EY360" s="134" t="s">
        <v>5</v>
      </c>
      <c r="EZ360" s="135">
        <v>290</v>
      </c>
      <c r="FA360" s="136">
        <v>300</v>
      </c>
      <c r="FB360" s="128">
        <v>295</v>
      </c>
      <c r="FC360" s="134" t="s">
        <v>5</v>
      </c>
      <c r="FD360" s="135">
        <v>450</v>
      </c>
      <c r="FE360" s="136">
        <v>460</v>
      </c>
      <c r="FF360" s="128">
        <v>455</v>
      </c>
      <c r="FG360" s="134" t="s">
        <v>5</v>
      </c>
      <c r="FH360" s="135">
        <v>255</v>
      </c>
      <c r="FI360" s="136">
        <v>265</v>
      </c>
      <c r="FJ360" s="128">
        <v>260</v>
      </c>
      <c r="FK360" s="134">
        <v>5</v>
      </c>
      <c r="FL360" s="135">
        <v>205</v>
      </c>
      <c r="FM360" s="136">
        <v>215</v>
      </c>
      <c r="FN360" s="128">
        <v>210</v>
      </c>
      <c r="FO360" s="134" t="s">
        <v>5</v>
      </c>
      <c r="FP360" s="135">
        <v>230</v>
      </c>
      <c r="FQ360" s="136">
        <v>240</v>
      </c>
      <c r="FR360" s="128">
        <v>235</v>
      </c>
      <c r="FS360" s="134" t="s">
        <v>5</v>
      </c>
      <c r="FT360" s="135">
        <v>240</v>
      </c>
      <c r="FU360" s="136">
        <v>250</v>
      </c>
      <c r="FV360" s="95">
        <v>245</v>
      </c>
      <c r="FW360" s="134">
        <v>-5</v>
      </c>
      <c r="FX360" s="135">
        <v>240</v>
      </c>
      <c r="FY360" s="136">
        <v>250</v>
      </c>
      <c r="FZ360" s="128">
        <v>245</v>
      </c>
      <c r="GA360" s="134" t="s">
        <v>5</v>
      </c>
      <c r="GB360" s="135">
        <v>315</v>
      </c>
      <c r="GC360" s="136">
        <v>325</v>
      </c>
      <c r="GD360" s="128">
        <v>320</v>
      </c>
      <c r="GE360" s="134">
        <v>10</v>
      </c>
      <c r="GF360" s="135">
        <v>255</v>
      </c>
      <c r="GG360" s="136">
        <v>265</v>
      </c>
      <c r="GH360" s="128">
        <v>260</v>
      </c>
      <c r="GI360" s="134" t="s">
        <v>5</v>
      </c>
      <c r="GJ360" s="135">
        <v>320</v>
      </c>
      <c r="GK360" s="136">
        <v>330</v>
      </c>
      <c r="GL360" s="128">
        <v>325</v>
      </c>
      <c r="GM360" s="134" t="s">
        <v>5</v>
      </c>
      <c r="GN360" s="135">
        <v>445</v>
      </c>
      <c r="GO360" s="136">
        <v>455</v>
      </c>
      <c r="GP360" s="128">
        <v>450</v>
      </c>
      <c r="GQ360" s="134" t="s">
        <v>5</v>
      </c>
      <c r="GR360" s="93"/>
      <c r="GS360" s="93">
        <v>10</v>
      </c>
    </row>
    <row r="361" spans="1:201" ht="15.75" x14ac:dyDescent="0.25">
      <c r="A361">
        <v>10</v>
      </c>
      <c r="B361">
        <v>2016</v>
      </c>
      <c r="C361" s="87">
        <v>42657</v>
      </c>
      <c r="D361" s="149">
        <v>275</v>
      </c>
      <c r="E361" s="136">
        <v>285</v>
      </c>
      <c r="F361" s="128">
        <v>280</v>
      </c>
      <c r="G361" s="134" t="s">
        <v>5</v>
      </c>
      <c r="H361" s="135">
        <v>350</v>
      </c>
      <c r="I361" s="136">
        <v>360</v>
      </c>
      <c r="J361" s="128">
        <v>355</v>
      </c>
      <c r="K361" s="134">
        <v>-5</v>
      </c>
      <c r="L361" s="135">
        <v>310</v>
      </c>
      <c r="M361" s="136">
        <v>320</v>
      </c>
      <c r="N361" s="128">
        <v>315</v>
      </c>
      <c r="O361" s="134" t="s">
        <v>5</v>
      </c>
      <c r="P361" s="135">
        <v>245</v>
      </c>
      <c r="Q361" s="136">
        <v>255</v>
      </c>
      <c r="R361" s="128">
        <v>250</v>
      </c>
      <c r="S361" s="134">
        <v>5</v>
      </c>
      <c r="T361" s="135">
        <v>235</v>
      </c>
      <c r="U361" s="136">
        <v>245</v>
      </c>
      <c r="V361" s="128">
        <v>240</v>
      </c>
      <c r="W361" s="134" t="s">
        <v>5</v>
      </c>
      <c r="X361" s="135">
        <v>200</v>
      </c>
      <c r="Y361" s="136">
        <v>210</v>
      </c>
      <c r="Z361" s="128">
        <v>205</v>
      </c>
      <c r="AA361" s="134">
        <v>-5</v>
      </c>
      <c r="AB361" s="135">
        <v>240</v>
      </c>
      <c r="AC361" s="136">
        <v>250</v>
      </c>
      <c r="AD361" s="128">
        <v>245</v>
      </c>
      <c r="AE361" s="134" t="s">
        <v>5</v>
      </c>
      <c r="AF361" s="135">
        <v>210</v>
      </c>
      <c r="AG361" s="136">
        <v>220</v>
      </c>
      <c r="AH361" s="128">
        <v>215</v>
      </c>
      <c r="AI361" s="134">
        <v>10</v>
      </c>
      <c r="AJ361" s="135">
        <v>255</v>
      </c>
      <c r="AK361" s="136">
        <v>265</v>
      </c>
      <c r="AL361" s="128">
        <v>260</v>
      </c>
      <c r="AM361" s="134">
        <v>-5</v>
      </c>
      <c r="AN361" s="135">
        <v>210</v>
      </c>
      <c r="AO361" s="136">
        <v>220</v>
      </c>
      <c r="AP361" s="128">
        <v>215</v>
      </c>
      <c r="AQ361" s="134">
        <v>-10</v>
      </c>
      <c r="AR361" s="135">
        <v>255</v>
      </c>
      <c r="AS361" s="136">
        <v>265</v>
      </c>
      <c r="AT361" s="128">
        <v>260</v>
      </c>
      <c r="AU361" s="134" t="s">
        <v>5</v>
      </c>
      <c r="AV361" s="135">
        <v>220</v>
      </c>
      <c r="AW361" s="136">
        <v>230</v>
      </c>
      <c r="AX361" s="128">
        <v>225</v>
      </c>
      <c r="AY361" s="134" t="s">
        <v>5</v>
      </c>
      <c r="AZ361" s="135">
        <v>230</v>
      </c>
      <c r="BA361" s="136">
        <v>240</v>
      </c>
      <c r="BB361" s="128">
        <v>235</v>
      </c>
      <c r="BC361" s="134" t="s">
        <v>5</v>
      </c>
      <c r="BD361" s="135">
        <v>165</v>
      </c>
      <c r="BE361" s="136">
        <v>175</v>
      </c>
      <c r="BF361" s="128">
        <v>170</v>
      </c>
      <c r="BG361" s="134">
        <v>-5</v>
      </c>
      <c r="BH361" s="135">
        <v>260</v>
      </c>
      <c r="BI361" s="136">
        <v>270</v>
      </c>
      <c r="BJ361" s="128">
        <v>265</v>
      </c>
      <c r="BK361" s="134" t="s">
        <v>5</v>
      </c>
      <c r="BL361" s="135">
        <v>170</v>
      </c>
      <c r="BM361" s="136">
        <v>180</v>
      </c>
      <c r="BN361" s="128">
        <v>175</v>
      </c>
      <c r="BO361" s="134">
        <v>-5</v>
      </c>
      <c r="BP361" s="135">
        <v>270</v>
      </c>
      <c r="BQ361" s="136">
        <v>280</v>
      </c>
      <c r="BR361" s="128">
        <v>275</v>
      </c>
      <c r="BS361" s="134">
        <v>-5</v>
      </c>
      <c r="BT361" s="135">
        <v>210</v>
      </c>
      <c r="BU361" s="136">
        <v>220</v>
      </c>
      <c r="BV361" s="128">
        <v>215</v>
      </c>
      <c r="BW361" s="134" t="s">
        <v>5</v>
      </c>
      <c r="BX361" s="135">
        <v>320</v>
      </c>
      <c r="BY361" s="136">
        <v>330</v>
      </c>
      <c r="BZ361" s="128">
        <v>325</v>
      </c>
      <c r="CA361" s="134">
        <v>20</v>
      </c>
      <c r="CB361" s="135">
        <v>420</v>
      </c>
      <c r="CC361" s="136">
        <v>430</v>
      </c>
      <c r="CD361" s="128">
        <v>425</v>
      </c>
      <c r="CE361" s="134" t="s">
        <v>5</v>
      </c>
      <c r="CF361" s="135">
        <v>250</v>
      </c>
      <c r="CG361" s="136">
        <v>260</v>
      </c>
      <c r="CH361" s="128">
        <v>255</v>
      </c>
      <c r="CI361" s="134" t="s">
        <v>5</v>
      </c>
      <c r="CJ361" s="135">
        <v>185</v>
      </c>
      <c r="CK361" s="136">
        <v>195</v>
      </c>
      <c r="CL361" s="128">
        <v>190</v>
      </c>
      <c r="CM361" s="134" t="s">
        <v>5</v>
      </c>
      <c r="CN361" s="135">
        <v>285</v>
      </c>
      <c r="CO361" s="136">
        <v>295</v>
      </c>
      <c r="CP361" s="128">
        <v>290</v>
      </c>
      <c r="CQ361" s="134">
        <v>20</v>
      </c>
      <c r="CR361" s="135">
        <v>390</v>
      </c>
      <c r="CS361" s="136">
        <v>400</v>
      </c>
      <c r="CT361" s="128">
        <v>395</v>
      </c>
      <c r="CU361" s="134" t="s">
        <v>5</v>
      </c>
      <c r="CV361" s="135">
        <v>285</v>
      </c>
      <c r="CW361" s="136">
        <v>295</v>
      </c>
      <c r="CX361" s="128">
        <v>290</v>
      </c>
      <c r="CY361" s="134" t="s">
        <v>5</v>
      </c>
      <c r="CZ361" s="135">
        <v>220</v>
      </c>
      <c r="DA361" s="136">
        <v>230</v>
      </c>
      <c r="DB361" s="128">
        <v>225</v>
      </c>
      <c r="DC361" s="134" t="s">
        <v>5</v>
      </c>
      <c r="DD361" s="135">
        <v>320</v>
      </c>
      <c r="DE361" s="136">
        <v>330</v>
      </c>
      <c r="DF361" s="128">
        <v>325</v>
      </c>
      <c r="DG361" s="134">
        <v>20</v>
      </c>
      <c r="DH361" s="135">
        <v>405</v>
      </c>
      <c r="DI361" s="136">
        <v>415</v>
      </c>
      <c r="DJ361" s="128">
        <v>410</v>
      </c>
      <c r="DK361" s="134" t="s">
        <v>5</v>
      </c>
      <c r="DL361" s="135">
        <v>255</v>
      </c>
      <c r="DM361" s="136">
        <v>265</v>
      </c>
      <c r="DN361" s="128">
        <v>260</v>
      </c>
      <c r="DO361" s="134" t="s">
        <v>5</v>
      </c>
      <c r="DP361" s="135">
        <v>190</v>
      </c>
      <c r="DQ361" s="136">
        <v>200</v>
      </c>
      <c r="DR361" s="128">
        <v>195</v>
      </c>
      <c r="DS361" s="134" t="s">
        <v>5</v>
      </c>
      <c r="DT361" s="135">
        <v>330</v>
      </c>
      <c r="DU361" s="136">
        <v>340</v>
      </c>
      <c r="DV361" s="128">
        <v>335</v>
      </c>
      <c r="DW361" s="134">
        <v>20</v>
      </c>
      <c r="DX361" s="135">
        <v>415</v>
      </c>
      <c r="DY361" s="136">
        <v>425</v>
      </c>
      <c r="DZ361" s="128">
        <v>420</v>
      </c>
      <c r="EA361" s="134" t="s">
        <v>5</v>
      </c>
      <c r="EB361" s="135">
        <v>255</v>
      </c>
      <c r="EC361" s="136">
        <v>265</v>
      </c>
      <c r="ED361" s="128">
        <v>260</v>
      </c>
      <c r="EE361" s="134" t="s">
        <v>5</v>
      </c>
      <c r="EF361" s="135">
        <v>190</v>
      </c>
      <c r="EG361" s="136">
        <v>200</v>
      </c>
      <c r="EH361" s="128">
        <v>195</v>
      </c>
      <c r="EI361" s="134" t="s">
        <v>5</v>
      </c>
      <c r="EJ361" s="135">
        <v>350</v>
      </c>
      <c r="EK361" s="136">
        <v>360</v>
      </c>
      <c r="EL361" s="128">
        <v>355</v>
      </c>
      <c r="EM361" s="134">
        <v>20</v>
      </c>
      <c r="EN361" s="135">
        <v>370</v>
      </c>
      <c r="EO361" s="136">
        <v>380</v>
      </c>
      <c r="EP361" s="128">
        <v>375</v>
      </c>
      <c r="EQ361" s="134" t="s">
        <v>5</v>
      </c>
      <c r="ER361" s="135">
        <v>230</v>
      </c>
      <c r="ES361" s="136">
        <v>240</v>
      </c>
      <c r="ET361" s="128">
        <v>235</v>
      </c>
      <c r="EU361" s="134">
        <v>-5</v>
      </c>
      <c r="EV361" s="135">
        <v>170</v>
      </c>
      <c r="EW361" s="136">
        <v>180</v>
      </c>
      <c r="EX361" s="128">
        <v>175</v>
      </c>
      <c r="EY361" s="134">
        <v>-5</v>
      </c>
      <c r="EZ361" s="135">
        <v>310</v>
      </c>
      <c r="FA361" s="136">
        <v>320</v>
      </c>
      <c r="FB361" s="128">
        <v>315</v>
      </c>
      <c r="FC361" s="134">
        <v>20</v>
      </c>
      <c r="FD361" s="135">
        <v>450</v>
      </c>
      <c r="FE361" s="136">
        <v>460</v>
      </c>
      <c r="FF361" s="128">
        <v>455</v>
      </c>
      <c r="FG361" s="134" t="s">
        <v>5</v>
      </c>
      <c r="FH361" s="135">
        <v>250</v>
      </c>
      <c r="FI361" s="136">
        <v>260</v>
      </c>
      <c r="FJ361" s="128">
        <v>255</v>
      </c>
      <c r="FK361" s="134">
        <v>-5</v>
      </c>
      <c r="FL361" s="135">
        <v>210</v>
      </c>
      <c r="FM361" s="136">
        <v>220</v>
      </c>
      <c r="FN361" s="128">
        <v>215</v>
      </c>
      <c r="FO361" s="134">
        <v>5</v>
      </c>
      <c r="FP361" s="135">
        <v>230</v>
      </c>
      <c r="FQ361" s="136">
        <v>240</v>
      </c>
      <c r="FR361" s="128">
        <v>235</v>
      </c>
      <c r="FS361" s="134" t="s">
        <v>5</v>
      </c>
      <c r="FT361" s="135">
        <v>240</v>
      </c>
      <c r="FU361" s="136">
        <v>250</v>
      </c>
      <c r="FV361" s="95">
        <v>245</v>
      </c>
      <c r="FW361" s="134" t="s">
        <v>5</v>
      </c>
      <c r="FX361" s="135">
        <v>240</v>
      </c>
      <c r="FY361" s="136">
        <v>250</v>
      </c>
      <c r="FZ361" s="128">
        <v>245</v>
      </c>
      <c r="GA361" s="134" t="s">
        <v>5</v>
      </c>
      <c r="GB361" s="135">
        <v>315</v>
      </c>
      <c r="GC361" s="136">
        <v>325</v>
      </c>
      <c r="GD361" s="128">
        <v>320</v>
      </c>
      <c r="GE361" s="134" t="s">
        <v>5</v>
      </c>
      <c r="GF361" s="135">
        <v>255</v>
      </c>
      <c r="GG361" s="136">
        <v>265</v>
      </c>
      <c r="GH361" s="128">
        <v>260</v>
      </c>
      <c r="GI361" s="134" t="s">
        <v>5</v>
      </c>
      <c r="GJ361" s="135">
        <v>340</v>
      </c>
      <c r="GK361" s="136">
        <v>350</v>
      </c>
      <c r="GL361" s="128">
        <v>345</v>
      </c>
      <c r="GM361" s="134">
        <v>20</v>
      </c>
      <c r="GN361" s="135">
        <v>445</v>
      </c>
      <c r="GO361" s="136">
        <v>455</v>
      </c>
      <c r="GP361" s="128">
        <v>450</v>
      </c>
      <c r="GQ361" s="134" t="s">
        <v>5</v>
      </c>
      <c r="GR361" s="93"/>
      <c r="GS361" s="93">
        <v>10</v>
      </c>
    </row>
    <row r="362" spans="1:201" ht="15.75" x14ac:dyDescent="0.25">
      <c r="A362">
        <v>10</v>
      </c>
      <c r="B362">
        <v>2016</v>
      </c>
      <c r="C362" s="87">
        <v>42664</v>
      </c>
      <c r="D362" s="149">
        <v>270</v>
      </c>
      <c r="E362" s="136">
        <v>280</v>
      </c>
      <c r="F362" s="128">
        <v>275</v>
      </c>
      <c r="G362" s="134">
        <v>-5</v>
      </c>
      <c r="H362" s="135">
        <v>335</v>
      </c>
      <c r="I362" s="136">
        <v>345</v>
      </c>
      <c r="J362" s="128">
        <v>340</v>
      </c>
      <c r="K362" s="134">
        <v>-15</v>
      </c>
      <c r="L362" s="135">
        <v>310</v>
      </c>
      <c r="M362" s="136">
        <v>320</v>
      </c>
      <c r="N362" s="128">
        <v>315</v>
      </c>
      <c r="O362" s="134" t="s">
        <v>5</v>
      </c>
      <c r="P362" s="135">
        <v>245</v>
      </c>
      <c r="Q362" s="136">
        <v>255</v>
      </c>
      <c r="R362" s="128">
        <v>250</v>
      </c>
      <c r="S362" s="134" t="s">
        <v>5</v>
      </c>
      <c r="T362" s="135">
        <v>235</v>
      </c>
      <c r="U362" s="136">
        <v>245</v>
      </c>
      <c r="V362" s="128">
        <v>240</v>
      </c>
      <c r="W362" s="134" t="s">
        <v>5</v>
      </c>
      <c r="X362" s="135">
        <v>185</v>
      </c>
      <c r="Y362" s="136">
        <v>195</v>
      </c>
      <c r="Z362" s="128">
        <v>190</v>
      </c>
      <c r="AA362" s="134">
        <v>-5</v>
      </c>
      <c r="AB362" s="135">
        <v>240</v>
      </c>
      <c r="AC362" s="136">
        <v>250</v>
      </c>
      <c r="AD362" s="128">
        <v>245</v>
      </c>
      <c r="AE362" s="134" t="s">
        <v>5</v>
      </c>
      <c r="AF362" s="135">
        <v>205</v>
      </c>
      <c r="AG362" s="136">
        <v>215</v>
      </c>
      <c r="AH362" s="128">
        <v>210</v>
      </c>
      <c r="AI362" s="134">
        <v>-5</v>
      </c>
      <c r="AJ362" s="135">
        <v>245</v>
      </c>
      <c r="AK362" s="136">
        <v>255</v>
      </c>
      <c r="AL362" s="128">
        <v>250</v>
      </c>
      <c r="AM362" s="134">
        <v>-10</v>
      </c>
      <c r="AN362" s="135">
        <v>205</v>
      </c>
      <c r="AO362" s="136">
        <v>215</v>
      </c>
      <c r="AP362" s="128">
        <v>210</v>
      </c>
      <c r="AQ362" s="134">
        <v>-5</v>
      </c>
      <c r="AR362" s="135">
        <v>255</v>
      </c>
      <c r="AS362" s="136">
        <v>265</v>
      </c>
      <c r="AT362" s="128">
        <v>260</v>
      </c>
      <c r="AU362" s="134" t="s">
        <v>5</v>
      </c>
      <c r="AV362" s="135">
        <v>230</v>
      </c>
      <c r="AW362" s="136">
        <v>240</v>
      </c>
      <c r="AX362" s="128">
        <v>235</v>
      </c>
      <c r="AY362" s="134">
        <v>10</v>
      </c>
      <c r="AZ362" s="135">
        <v>230</v>
      </c>
      <c r="BA362" s="136">
        <v>240</v>
      </c>
      <c r="BB362" s="128">
        <v>235</v>
      </c>
      <c r="BC362" s="134" t="s">
        <v>5</v>
      </c>
      <c r="BD362" s="135">
        <v>165</v>
      </c>
      <c r="BE362" s="136">
        <v>175</v>
      </c>
      <c r="BF362" s="128">
        <v>170</v>
      </c>
      <c r="BG362" s="134" t="s">
        <v>5</v>
      </c>
      <c r="BH362" s="135">
        <v>260</v>
      </c>
      <c r="BI362" s="136">
        <v>270</v>
      </c>
      <c r="BJ362" s="128">
        <v>265</v>
      </c>
      <c r="BK362" s="134" t="s">
        <v>5</v>
      </c>
      <c r="BL362" s="135">
        <v>170</v>
      </c>
      <c r="BM362" s="136">
        <v>180</v>
      </c>
      <c r="BN362" s="128">
        <v>175</v>
      </c>
      <c r="BO362" s="134" t="s">
        <v>5</v>
      </c>
      <c r="BP362" s="135">
        <v>275</v>
      </c>
      <c r="BQ362" s="136">
        <v>285</v>
      </c>
      <c r="BR362" s="128">
        <v>280</v>
      </c>
      <c r="BS362" s="134">
        <v>5</v>
      </c>
      <c r="BT362" s="135">
        <v>210</v>
      </c>
      <c r="BU362" s="136">
        <v>220</v>
      </c>
      <c r="BV362" s="128">
        <v>215</v>
      </c>
      <c r="BW362" s="134" t="s">
        <v>5</v>
      </c>
      <c r="BX362" s="135">
        <v>330</v>
      </c>
      <c r="BY362" s="136">
        <v>340</v>
      </c>
      <c r="BZ362" s="128">
        <v>335</v>
      </c>
      <c r="CA362" s="134">
        <v>10</v>
      </c>
      <c r="CB362" s="135">
        <v>420</v>
      </c>
      <c r="CC362" s="136">
        <v>430</v>
      </c>
      <c r="CD362" s="128">
        <v>425</v>
      </c>
      <c r="CE362" s="134" t="s">
        <v>5</v>
      </c>
      <c r="CF362" s="135">
        <v>250</v>
      </c>
      <c r="CG362" s="136">
        <v>260</v>
      </c>
      <c r="CH362" s="128">
        <v>255</v>
      </c>
      <c r="CI362" s="134" t="s">
        <v>5</v>
      </c>
      <c r="CJ362" s="135">
        <v>180</v>
      </c>
      <c r="CK362" s="136">
        <v>190</v>
      </c>
      <c r="CL362" s="128">
        <v>185</v>
      </c>
      <c r="CM362" s="134">
        <v>-5</v>
      </c>
      <c r="CN362" s="135">
        <v>295</v>
      </c>
      <c r="CO362" s="136">
        <v>305</v>
      </c>
      <c r="CP362" s="128">
        <v>300</v>
      </c>
      <c r="CQ362" s="134">
        <v>10</v>
      </c>
      <c r="CR362" s="135">
        <v>390</v>
      </c>
      <c r="CS362" s="136">
        <v>400</v>
      </c>
      <c r="CT362" s="128">
        <v>395</v>
      </c>
      <c r="CU362" s="134" t="s">
        <v>5</v>
      </c>
      <c r="CV362" s="135">
        <v>285</v>
      </c>
      <c r="CW362" s="136">
        <v>295</v>
      </c>
      <c r="CX362" s="128">
        <v>290</v>
      </c>
      <c r="CY362" s="134" t="s">
        <v>5</v>
      </c>
      <c r="CZ362" s="135">
        <v>215</v>
      </c>
      <c r="DA362" s="136">
        <v>225</v>
      </c>
      <c r="DB362" s="128">
        <v>220</v>
      </c>
      <c r="DC362" s="134">
        <v>-5</v>
      </c>
      <c r="DD362" s="135">
        <v>330</v>
      </c>
      <c r="DE362" s="136">
        <v>340</v>
      </c>
      <c r="DF362" s="128">
        <v>335</v>
      </c>
      <c r="DG362" s="134">
        <v>10</v>
      </c>
      <c r="DH362" s="135">
        <v>405</v>
      </c>
      <c r="DI362" s="136">
        <v>415</v>
      </c>
      <c r="DJ362" s="128">
        <v>410</v>
      </c>
      <c r="DK362" s="134" t="s">
        <v>5</v>
      </c>
      <c r="DL362" s="135">
        <v>255</v>
      </c>
      <c r="DM362" s="136">
        <v>265</v>
      </c>
      <c r="DN362" s="128">
        <v>260</v>
      </c>
      <c r="DO362" s="134" t="s">
        <v>5</v>
      </c>
      <c r="DP362" s="135">
        <v>185</v>
      </c>
      <c r="DQ362" s="136">
        <v>195</v>
      </c>
      <c r="DR362" s="128">
        <v>190</v>
      </c>
      <c r="DS362" s="134">
        <v>-5</v>
      </c>
      <c r="DT362" s="135">
        <v>340</v>
      </c>
      <c r="DU362" s="136">
        <v>350</v>
      </c>
      <c r="DV362" s="128">
        <v>345</v>
      </c>
      <c r="DW362" s="134">
        <v>10</v>
      </c>
      <c r="DX362" s="135">
        <v>415</v>
      </c>
      <c r="DY362" s="136">
        <v>425</v>
      </c>
      <c r="DZ362" s="128">
        <v>420</v>
      </c>
      <c r="EA362" s="134" t="s">
        <v>5</v>
      </c>
      <c r="EB362" s="135">
        <v>255</v>
      </c>
      <c r="EC362" s="136">
        <v>265</v>
      </c>
      <c r="ED362" s="128">
        <v>260</v>
      </c>
      <c r="EE362" s="134" t="s">
        <v>5</v>
      </c>
      <c r="EF362" s="135">
        <v>185</v>
      </c>
      <c r="EG362" s="136">
        <v>195</v>
      </c>
      <c r="EH362" s="128">
        <v>190</v>
      </c>
      <c r="EI362" s="134">
        <v>-5</v>
      </c>
      <c r="EJ362" s="135">
        <v>360</v>
      </c>
      <c r="EK362" s="136">
        <v>370</v>
      </c>
      <c r="EL362" s="128">
        <v>365</v>
      </c>
      <c r="EM362" s="134">
        <v>10</v>
      </c>
      <c r="EN362" s="135">
        <v>370</v>
      </c>
      <c r="EO362" s="136">
        <v>380</v>
      </c>
      <c r="EP362" s="128">
        <v>375</v>
      </c>
      <c r="EQ362" s="134" t="s">
        <v>5</v>
      </c>
      <c r="ER362" s="135">
        <v>230</v>
      </c>
      <c r="ES362" s="136">
        <v>240</v>
      </c>
      <c r="ET362" s="128">
        <v>235</v>
      </c>
      <c r="EU362" s="134" t="s">
        <v>5</v>
      </c>
      <c r="EV362" s="135">
        <v>170</v>
      </c>
      <c r="EW362" s="136">
        <v>180</v>
      </c>
      <c r="EX362" s="128">
        <v>175</v>
      </c>
      <c r="EY362" s="134" t="s">
        <v>5</v>
      </c>
      <c r="EZ362" s="135">
        <v>320</v>
      </c>
      <c r="FA362" s="136">
        <v>330</v>
      </c>
      <c r="FB362" s="128">
        <v>325</v>
      </c>
      <c r="FC362" s="134">
        <v>10</v>
      </c>
      <c r="FD362" s="135">
        <v>450</v>
      </c>
      <c r="FE362" s="136">
        <v>460</v>
      </c>
      <c r="FF362" s="128">
        <v>455</v>
      </c>
      <c r="FG362" s="134" t="s">
        <v>5</v>
      </c>
      <c r="FH362" s="135">
        <v>240</v>
      </c>
      <c r="FI362" s="136">
        <v>250</v>
      </c>
      <c r="FJ362" s="128">
        <v>245</v>
      </c>
      <c r="FK362" s="134">
        <v>-10</v>
      </c>
      <c r="FL362" s="135">
        <v>210</v>
      </c>
      <c r="FM362" s="136">
        <v>220</v>
      </c>
      <c r="FN362" s="128">
        <v>215</v>
      </c>
      <c r="FO362" s="134" t="s">
        <v>5</v>
      </c>
      <c r="FP362" s="135">
        <v>225</v>
      </c>
      <c r="FQ362" s="136">
        <v>235</v>
      </c>
      <c r="FR362" s="128">
        <v>230</v>
      </c>
      <c r="FS362" s="134">
        <v>-5</v>
      </c>
      <c r="FT362" s="135">
        <v>235</v>
      </c>
      <c r="FU362" s="136">
        <v>245</v>
      </c>
      <c r="FV362" s="95">
        <v>240</v>
      </c>
      <c r="FW362" s="134">
        <v>-5</v>
      </c>
      <c r="FX362" s="135">
        <v>240</v>
      </c>
      <c r="FY362" s="136">
        <v>250</v>
      </c>
      <c r="FZ362" s="128">
        <v>245</v>
      </c>
      <c r="GA362" s="134" t="s">
        <v>5</v>
      </c>
      <c r="GB362" s="135">
        <v>315</v>
      </c>
      <c r="GC362" s="136">
        <v>325</v>
      </c>
      <c r="GD362" s="128">
        <v>320</v>
      </c>
      <c r="GE362" s="134" t="s">
        <v>5</v>
      </c>
      <c r="GF362" s="135">
        <v>255</v>
      </c>
      <c r="GG362" s="136">
        <v>265</v>
      </c>
      <c r="GH362" s="128">
        <v>260</v>
      </c>
      <c r="GI362" s="134" t="s">
        <v>5</v>
      </c>
      <c r="GJ362" s="135">
        <v>350</v>
      </c>
      <c r="GK362" s="136">
        <v>360</v>
      </c>
      <c r="GL362" s="128">
        <v>355</v>
      </c>
      <c r="GM362" s="134">
        <v>10</v>
      </c>
      <c r="GN362" s="135">
        <v>445</v>
      </c>
      <c r="GO362" s="136">
        <v>455</v>
      </c>
      <c r="GP362" s="128">
        <v>450</v>
      </c>
      <c r="GQ362" s="134" t="s">
        <v>5</v>
      </c>
      <c r="GR362" s="93"/>
      <c r="GS362" s="93">
        <v>10</v>
      </c>
    </row>
    <row r="363" spans="1:201" ht="15.75" x14ac:dyDescent="0.25">
      <c r="A363">
        <v>10</v>
      </c>
      <c r="B363">
        <v>2016</v>
      </c>
      <c r="C363" s="87">
        <v>42671</v>
      </c>
      <c r="D363" s="149">
        <v>270</v>
      </c>
      <c r="E363" s="136">
        <v>280</v>
      </c>
      <c r="F363" s="128">
        <v>275</v>
      </c>
      <c r="G363" s="134" t="s">
        <v>5</v>
      </c>
      <c r="H363" s="135">
        <v>335</v>
      </c>
      <c r="I363" s="136">
        <v>345</v>
      </c>
      <c r="J363" s="128">
        <v>340</v>
      </c>
      <c r="K363" s="134" t="s">
        <v>5</v>
      </c>
      <c r="L363" s="135">
        <v>310</v>
      </c>
      <c r="M363" s="136">
        <v>320</v>
      </c>
      <c r="N363" s="128">
        <v>315</v>
      </c>
      <c r="O363" s="134" t="s">
        <v>5</v>
      </c>
      <c r="P363" s="135">
        <v>245</v>
      </c>
      <c r="Q363" s="136">
        <v>255</v>
      </c>
      <c r="R363" s="128">
        <v>250</v>
      </c>
      <c r="S363" s="134" t="s">
        <v>5</v>
      </c>
      <c r="T363" s="135">
        <v>235</v>
      </c>
      <c r="U363" s="136">
        <v>245</v>
      </c>
      <c r="V363" s="128">
        <v>240</v>
      </c>
      <c r="W363" s="134" t="s">
        <v>5</v>
      </c>
      <c r="X363" s="135">
        <v>185</v>
      </c>
      <c r="Y363" s="136">
        <v>195</v>
      </c>
      <c r="Z363" s="128">
        <v>190</v>
      </c>
      <c r="AA363" s="134" t="s">
        <v>5</v>
      </c>
      <c r="AB363" s="135">
        <v>240</v>
      </c>
      <c r="AC363" s="136">
        <v>250</v>
      </c>
      <c r="AD363" s="128">
        <v>245</v>
      </c>
      <c r="AE363" s="134" t="s">
        <v>5</v>
      </c>
      <c r="AF363" s="135">
        <v>205</v>
      </c>
      <c r="AG363" s="136">
        <v>215</v>
      </c>
      <c r="AH363" s="128">
        <v>210</v>
      </c>
      <c r="AI363" s="134" t="s">
        <v>5</v>
      </c>
      <c r="AJ363" s="135">
        <v>240</v>
      </c>
      <c r="AK363" s="136">
        <v>250</v>
      </c>
      <c r="AL363" s="128">
        <v>245</v>
      </c>
      <c r="AM363" s="134">
        <v>-5</v>
      </c>
      <c r="AN363" s="135">
        <v>200</v>
      </c>
      <c r="AO363" s="136">
        <v>210</v>
      </c>
      <c r="AP363" s="128">
        <v>205</v>
      </c>
      <c r="AQ363" s="134">
        <v>-5</v>
      </c>
      <c r="AR363" s="135">
        <v>255</v>
      </c>
      <c r="AS363" s="136">
        <v>265</v>
      </c>
      <c r="AT363" s="128">
        <v>260</v>
      </c>
      <c r="AU363" s="134" t="s">
        <v>5</v>
      </c>
      <c r="AV363" s="135">
        <v>230</v>
      </c>
      <c r="AW363" s="136">
        <v>240</v>
      </c>
      <c r="AX363" s="128">
        <v>235</v>
      </c>
      <c r="AY363" s="134" t="s">
        <v>5</v>
      </c>
      <c r="AZ363" s="135">
        <v>230</v>
      </c>
      <c r="BA363" s="136">
        <v>240</v>
      </c>
      <c r="BB363" s="128">
        <v>235</v>
      </c>
      <c r="BC363" s="134" t="s">
        <v>5</v>
      </c>
      <c r="BD363" s="135">
        <v>165</v>
      </c>
      <c r="BE363" s="136">
        <v>175</v>
      </c>
      <c r="BF363" s="128">
        <v>170</v>
      </c>
      <c r="BG363" s="134" t="s">
        <v>5</v>
      </c>
      <c r="BH363" s="135">
        <v>260</v>
      </c>
      <c r="BI363" s="136">
        <v>270</v>
      </c>
      <c r="BJ363" s="128">
        <v>265</v>
      </c>
      <c r="BK363" s="134" t="s">
        <v>5</v>
      </c>
      <c r="BL363" s="135">
        <v>170</v>
      </c>
      <c r="BM363" s="136">
        <v>180</v>
      </c>
      <c r="BN363" s="128">
        <v>175</v>
      </c>
      <c r="BO363" s="134" t="s">
        <v>5</v>
      </c>
      <c r="BP363" s="135">
        <v>275</v>
      </c>
      <c r="BQ363" s="136">
        <v>285</v>
      </c>
      <c r="BR363" s="128">
        <v>280</v>
      </c>
      <c r="BS363" s="134" t="s">
        <v>5</v>
      </c>
      <c r="BT363" s="135">
        <v>210</v>
      </c>
      <c r="BU363" s="136">
        <v>220</v>
      </c>
      <c r="BV363" s="128">
        <v>215</v>
      </c>
      <c r="BW363" s="134" t="s">
        <v>5</v>
      </c>
      <c r="BX363" s="135">
        <v>330</v>
      </c>
      <c r="BY363" s="136">
        <v>340</v>
      </c>
      <c r="BZ363" s="128">
        <v>335</v>
      </c>
      <c r="CA363" s="134" t="s">
        <v>5</v>
      </c>
      <c r="CB363" s="135">
        <v>420</v>
      </c>
      <c r="CC363" s="136">
        <v>430</v>
      </c>
      <c r="CD363" s="128">
        <v>425</v>
      </c>
      <c r="CE363" s="134" t="s">
        <v>5</v>
      </c>
      <c r="CF363" s="135">
        <v>255</v>
      </c>
      <c r="CG363" s="136">
        <v>265</v>
      </c>
      <c r="CH363" s="128">
        <v>260</v>
      </c>
      <c r="CI363" s="134">
        <v>5</v>
      </c>
      <c r="CJ363" s="135">
        <v>180</v>
      </c>
      <c r="CK363" s="136">
        <v>190</v>
      </c>
      <c r="CL363" s="128">
        <v>185</v>
      </c>
      <c r="CM363" s="134" t="s">
        <v>5</v>
      </c>
      <c r="CN363" s="135">
        <v>295</v>
      </c>
      <c r="CO363" s="136">
        <v>305</v>
      </c>
      <c r="CP363" s="128">
        <v>300</v>
      </c>
      <c r="CQ363" s="134" t="s">
        <v>5</v>
      </c>
      <c r="CR363" s="135">
        <v>390</v>
      </c>
      <c r="CS363" s="136">
        <v>400</v>
      </c>
      <c r="CT363" s="128">
        <v>395</v>
      </c>
      <c r="CU363" s="134" t="s">
        <v>5</v>
      </c>
      <c r="CV363" s="135">
        <v>285</v>
      </c>
      <c r="CW363" s="136">
        <v>295</v>
      </c>
      <c r="CX363" s="128">
        <v>290</v>
      </c>
      <c r="CY363" s="134" t="s">
        <v>5</v>
      </c>
      <c r="CZ363" s="135">
        <v>215</v>
      </c>
      <c r="DA363" s="136">
        <v>225</v>
      </c>
      <c r="DB363" s="128">
        <v>220</v>
      </c>
      <c r="DC363" s="134" t="s">
        <v>5</v>
      </c>
      <c r="DD363" s="135">
        <v>330</v>
      </c>
      <c r="DE363" s="136">
        <v>340</v>
      </c>
      <c r="DF363" s="128">
        <v>335</v>
      </c>
      <c r="DG363" s="134" t="s">
        <v>5</v>
      </c>
      <c r="DH363" s="135">
        <v>405</v>
      </c>
      <c r="DI363" s="136">
        <v>415</v>
      </c>
      <c r="DJ363" s="128">
        <v>410</v>
      </c>
      <c r="DK363" s="134" t="s">
        <v>5</v>
      </c>
      <c r="DL363" s="135">
        <v>255</v>
      </c>
      <c r="DM363" s="136">
        <v>265</v>
      </c>
      <c r="DN363" s="128">
        <v>260</v>
      </c>
      <c r="DO363" s="134" t="s">
        <v>5</v>
      </c>
      <c r="DP363" s="135">
        <v>185</v>
      </c>
      <c r="DQ363" s="136">
        <v>195</v>
      </c>
      <c r="DR363" s="128">
        <v>190</v>
      </c>
      <c r="DS363" s="134" t="s">
        <v>5</v>
      </c>
      <c r="DT363" s="135">
        <v>340</v>
      </c>
      <c r="DU363" s="136">
        <v>350</v>
      </c>
      <c r="DV363" s="128">
        <v>345</v>
      </c>
      <c r="DW363" s="134" t="s">
        <v>5</v>
      </c>
      <c r="DX363" s="135">
        <v>415</v>
      </c>
      <c r="DY363" s="136">
        <v>425</v>
      </c>
      <c r="DZ363" s="128">
        <v>420</v>
      </c>
      <c r="EA363" s="134" t="s">
        <v>5</v>
      </c>
      <c r="EB363" s="135">
        <v>255</v>
      </c>
      <c r="EC363" s="136">
        <v>265</v>
      </c>
      <c r="ED363" s="128">
        <v>260</v>
      </c>
      <c r="EE363" s="134" t="s">
        <v>5</v>
      </c>
      <c r="EF363" s="135">
        <v>185</v>
      </c>
      <c r="EG363" s="136">
        <v>195</v>
      </c>
      <c r="EH363" s="128">
        <v>190</v>
      </c>
      <c r="EI363" s="134" t="s">
        <v>5</v>
      </c>
      <c r="EJ363" s="135">
        <v>360</v>
      </c>
      <c r="EK363" s="136">
        <v>370</v>
      </c>
      <c r="EL363" s="128">
        <v>365</v>
      </c>
      <c r="EM363" s="134" t="s">
        <v>5</v>
      </c>
      <c r="EN363" s="135">
        <v>370</v>
      </c>
      <c r="EO363" s="136">
        <v>380</v>
      </c>
      <c r="EP363" s="128">
        <v>375</v>
      </c>
      <c r="EQ363" s="134" t="s">
        <v>5</v>
      </c>
      <c r="ER363" s="135">
        <v>230</v>
      </c>
      <c r="ES363" s="136">
        <v>240</v>
      </c>
      <c r="ET363" s="128">
        <v>235</v>
      </c>
      <c r="EU363" s="134" t="s">
        <v>5</v>
      </c>
      <c r="EV363" s="135">
        <v>170</v>
      </c>
      <c r="EW363" s="136">
        <v>180</v>
      </c>
      <c r="EX363" s="128">
        <v>175</v>
      </c>
      <c r="EY363" s="134" t="s">
        <v>5</v>
      </c>
      <c r="EZ363" s="135">
        <v>320</v>
      </c>
      <c r="FA363" s="136">
        <v>330</v>
      </c>
      <c r="FB363" s="128">
        <v>325</v>
      </c>
      <c r="FC363" s="134" t="s">
        <v>5</v>
      </c>
      <c r="FD363" s="135">
        <v>450</v>
      </c>
      <c r="FE363" s="136">
        <v>460</v>
      </c>
      <c r="FF363" s="128">
        <v>455</v>
      </c>
      <c r="FG363" s="134" t="s">
        <v>5</v>
      </c>
      <c r="FH363" s="135">
        <v>240</v>
      </c>
      <c r="FI363" s="136">
        <v>250</v>
      </c>
      <c r="FJ363" s="128">
        <v>245</v>
      </c>
      <c r="FK363" s="134" t="s">
        <v>5</v>
      </c>
      <c r="FL363" s="135">
        <v>210</v>
      </c>
      <c r="FM363" s="136">
        <v>220</v>
      </c>
      <c r="FN363" s="128">
        <v>215</v>
      </c>
      <c r="FO363" s="134" t="s">
        <v>5</v>
      </c>
      <c r="FP363" s="135">
        <v>225</v>
      </c>
      <c r="FQ363" s="136">
        <v>235</v>
      </c>
      <c r="FR363" s="128">
        <v>230</v>
      </c>
      <c r="FS363" s="134" t="s">
        <v>5</v>
      </c>
      <c r="FT363" s="135">
        <v>225</v>
      </c>
      <c r="FU363" s="136">
        <v>235</v>
      </c>
      <c r="FV363" s="95">
        <v>230</v>
      </c>
      <c r="FW363" s="134">
        <v>-10</v>
      </c>
      <c r="FX363" s="135">
        <v>240</v>
      </c>
      <c r="FY363" s="136">
        <v>250</v>
      </c>
      <c r="FZ363" s="128">
        <v>245</v>
      </c>
      <c r="GA363" s="134" t="s">
        <v>5</v>
      </c>
      <c r="GB363" s="135">
        <v>315</v>
      </c>
      <c r="GC363" s="136">
        <v>325</v>
      </c>
      <c r="GD363" s="128">
        <v>320</v>
      </c>
      <c r="GE363" s="134" t="s">
        <v>5</v>
      </c>
      <c r="GF363" s="135">
        <v>255</v>
      </c>
      <c r="GG363" s="136">
        <v>265</v>
      </c>
      <c r="GH363" s="128">
        <v>260</v>
      </c>
      <c r="GI363" s="134" t="s">
        <v>5</v>
      </c>
      <c r="GJ363" s="135">
        <v>350</v>
      </c>
      <c r="GK363" s="136">
        <v>360</v>
      </c>
      <c r="GL363" s="128">
        <v>355</v>
      </c>
      <c r="GM363" s="134" t="s">
        <v>5</v>
      </c>
      <c r="GN363" s="135">
        <v>445</v>
      </c>
      <c r="GO363" s="136">
        <v>455</v>
      </c>
      <c r="GP363" s="128">
        <v>450</v>
      </c>
      <c r="GQ363" s="134" t="s">
        <v>5</v>
      </c>
      <c r="GR363" s="93"/>
      <c r="GS363" s="93">
        <v>10</v>
      </c>
    </row>
    <row r="364" spans="1:201" ht="15.75" x14ac:dyDescent="0.25">
      <c r="A364">
        <v>11</v>
      </c>
      <c r="B364">
        <v>2016</v>
      </c>
      <c r="C364" s="87">
        <v>42678</v>
      </c>
      <c r="D364" s="149">
        <v>270</v>
      </c>
      <c r="E364" s="136">
        <v>280</v>
      </c>
      <c r="F364" s="128">
        <v>275</v>
      </c>
      <c r="G364" s="134" t="s">
        <v>5</v>
      </c>
      <c r="H364" s="135">
        <v>335</v>
      </c>
      <c r="I364" s="136">
        <v>345</v>
      </c>
      <c r="J364" s="128">
        <v>340</v>
      </c>
      <c r="K364" s="134" t="s">
        <v>5</v>
      </c>
      <c r="L364" s="135">
        <v>310</v>
      </c>
      <c r="M364" s="136">
        <v>320</v>
      </c>
      <c r="N364" s="128">
        <v>315</v>
      </c>
      <c r="O364" s="134" t="s">
        <v>5</v>
      </c>
      <c r="P364" s="135">
        <v>245</v>
      </c>
      <c r="Q364" s="136">
        <v>255</v>
      </c>
      <c r="R364" s="128">
        <v>250</v>
      </c>
      <c r="S364" s="134" t="s">
        <v>5</v>
      </c>
      <c r="T364" s="135">
        <v>240</v>
      </c>
      <c r="U364" s="136">
        <v>250</v>
      </c>
      <c r="V364" s="128">
        <v>245</v>
      </c>
      <c r="W364" s="134">
        <v>5</v>
      </c>
      <c r="X364" s="135">
        <v>185</v>
      </c>
      <c r="Y364" s="136">
        <v>195</v>
      </c>
      <c r="Z364" s="128">
        <v>190</v>
      </c>
      <c r="AA364" s="134" t="s">
        <v>5</v>
      </c>
      <c r="AB364" s="135">
        <v>240</v>
      </c>
      <c r="AC364" s="136">
        <v>250</v>
      </c>
      <c r="AD364" s="128">
        <v>245</v>
      </c>
      <c r="AE364" s="134" t="s">
        <v>5</v>
      </c>
      <c r="AF364" s="135">
        <v>205</v>
      </c>
      <c r="AG364" s="136">
        <v>215</v>
      </c>
      <c r="AH364" s="128">
        <v>210</v>
      </c>
      <c r="AI364" s="134" t="s">
        <v>5</v>
      </c>
      <c r="AJ364" s="135">
        <v>240</v>
      </c>
      <c r="AK364" s="136">
        <v>250</v>
      </c>
      <c r="AL364" s="128">
        <v>245</v>
      </c>
      <c r="AM364" s="134" t="s">
        <v>5</v>
      </c>
      <c r="AN364" s="135">
        <v>200</v>
      </c>
      <c r="AO364" s="136">
        <v>210</v>
      </c>
      <c r="AP364" s="128">
        <v>205</v>
      </c>
      <c r="AQ364" s="134" t="s">
        <v>5</v>
      </c>
      <c r="AR364" s="135">
        <v>255</v>
      </c>
      <c r="AS364" s="136">
        <v>265</v>
      </c>
      <c r="AT364" s="128">
        <v>260</v>
      </c>
      <c r="AU364" s="134" t="s">
        <v>5</v>
      </c>
      <c r="AV364" s="135">
        <v>230</v>
      </c>
      <c r="AW364" s="136">
        <v>240</v>
      </c>
      <c r="AX364" s="128">
        <v>235</v>
      </c>
      <c r="AY364" s="134" t="s">
        <v>5</v>
      </c>
      <c r="AZ364" s="135">
        <v>225</v>
      </c>
      <c r="BA364" s="136">
        <v>235</v>
      </c>
      <c r="BB364" s="128">
        <v>230</v>
      </c>
      <c r="BC364" s="134">
        <v>-5</v>
      </c>
      <c r="BD364" s="135">
        <v>165</v>
      </c>
      <c r="BE364" s="136">
        <v>175</v>
      </c>
      <c r="BF364" s="128">
        <v>170</v>
      </c>
      <c r="BG364" s="134" t="s">
        <v>5</v>
      </c>
      <c r="BH364" s="135">
        <v>255</v>
      </c>
      <c r="BI364" s="136">
        <v>265</v>
      </c>
      <c r="BJ364" s="128">
        <v>260</v>
      </c>
      <c r="BK364" s="134">
        <v>-5</v>
      </c>
      <c r="BL364" s="135">
        <v>170</v>
      </c>
      <c r="BM364" s="136">
        <v>180</v>
      </c>
      <c r="BN364" s="128">
        <v>175</v>
      </c>
      <c r="BO364" s="134" t="s">
        <v>5</v>
      </c>
      <c r="BP364" s="135">
        <v>270</v>
      </c>
      <c r="BQ364" s="136">
        <v>280</v>
      </c>
      <c r="BR364" s="128">
        <v>275</v>
      </c>
      <c r="BS364" s="134">
        <v>-5</v>
      </c>
      <c r="BT364" s="135">
        <v>210</v>
      </c>
      <c r="BU364" s="136">
        <v>220</v>
      </c>
      <c r="BV364" s="128">
        <v>215</v>
      </c>
      <c r="BW364" s="134" t="s">
        <v>5</v>
      </c>
      <c r="BX364" s="135">
        <v>330</v>
      </c>
      <c r="BY364" s="136">
        <v>340</v>
      </c>
      <c r="BZ364" s="128">
        <v>335</v>
      </c>
      <c r="CA364" s="134" t="s">
        <v>5</v>
      </c>
      <c r="CB364" s="135">
        <v>410</v>
      </c>
      <c r="CC364" s="136">
        <v>420</v>
      </c>
      <c r="CD364" s="128">
        <v>415</v>
      </c>
      <c r="CE364" s="134">
        <v>-10</v>
      </c>
      <c r="CF364" s="135">
        <v>250</v>
      </c>
      <c r="CG364" s="136">
        <v>260</v>
      </c>
      <c r="CH364" s="128">
        <v>255</v>
      </c>
      <c r="CI364" s="134">
        <v>-5</v>
      </c>
      <c r="CJ364" s="135">
        <v>180</v>
      </c>
      <c r="CK364" s="136">
        <v>190</v>
      </c>
      <c r="CL364" s="128">
        <v>185</v>
      </c>
      <c r="CM364" s="134" t="s">
        <v>5</v>
      </c>
      <c r="CN364" s="135">
        <v>295</v>
      </c>
      <c r="CO364" s="136">
        <v>305</v>
      </c>
      <c r="CP364" s="128">
        <v>300</v>
      </c>
      <c r="CQ364" s="134" t="s">
        <v>5</v>
      </c>
      <c r="CR364" s="135">
        <v>380</v>
      </c>
      <c r="CS364" s="136">
        <v>390</v>
      </c>
      <c r="CT364" s="128">
        <v>385</v>
      </c>
      <c r="CU364" s="134">
        <v>-10</v>
      </c>
      <c r="CV364" s="135">
        <v>285</v>
      </c>
      <c r="CW364" s="136">
        <v>295</v>
      </c>
      <c r="CX364" s="128">
        <v>290</v>
      </c>
      <c r="CY364" s="134" t="s">
        <v>5</v>
      </c>
      <c r="CZ364" s="135">
        <v>215</v>
      </c>
      <c r="DA364" s="136">
        <v>225</v>
      </c>
      <c r="DB364" s="128">
        <v>220</v>
      </c>
      <c r="DC364" s="134" t="s">
        <v>5</v>
      </c>
      <c r="DD364" s="135">
        <v>330</v>
      </c>
      <c r="DE364" s="136">
        <v>340</v>
      </c>
      <c r="DF364" s="128">
        <v>335</v>
      </c>
      <c r="DG364" s="134" t="s">
        <v>5</v>
      </c>
      <c r="DH364" s="135">
        <v>395</v>
      </c>
      <c r="DI364" s="136">
        <v>405</v>
      </c>
      <c r="DJ364" s="128">
        <v>400</v>
      </c>
      <c r="DK364" s="134">
        <v>-10</v>
      </c>
      <c r="DL364" s="135">
        <v>255</v>
      </c>
      <c r="DM364" s="136">
        <v>265</v>
      </c>
      <c r="DN364" s="128">
        <v>260</v>
      </c>
      <c r="DO364" s="134" t="s">
        <v>5</v>
      </c>
      <c r="DP364" s="135">
        <v>185</v>
      </c>
      <c r="DQ364" s="136">
        <v>195</v>
      </c>
      <c r="DR364" s="128">
        <v>190</v>
      </c>
      <c r="DS364" s="134" t="s">
        <v>5</v>
      </c>
      <c r="DT364" s="135">
        <v>340</v>
      </c>
      <c r="DU364" s="136">
        <v>350</v>
      </c>
      <c r="DV364" s="128">
        <v>345</v>
      </c>
      <c r="DW364" s="134" t="s">
        <v>5</v>
      </c>
      <c r="DX364" s="135">
        <v>405</v>
      </c>
      <c r="DY364" s="136">
        <v>415</v>
      </c>
      <c r="DZ364" s="128">
        <v>410</v>
      </c>
      <c r="EA364" s="134">
        <v>-10</v>
      </c>
      <c r="EB364" s="135">
        <v>255</v>
      </c>
      <c r="EC364" s="136">
        <v>265</v>
      </c>
      <c r="ED364" s="128">
        <v>260</v>
      </c>
      <c r="EE364" s="134" t="s">
        <v>5</v>
      </c>
      <c r="EF364" s="135">
        <v>185</v>
      </c>
      <c r="EG364" s="136">
        <v>195</v>
      </c>
      <c r="EH364" s="128">
        <v>190</v>
      </c>
      <c r="EI364" s="134" t="s">
        <v>5</v>
      </c>
      <c r="EJ364" s="135">
        <v>360</v>
      </c>
      <c r="EK364" s="136">
        <v>370</v>
      </c>
      <c r="EL364" s="128">
        <v>365</v>
      </c>
      <c r="EM364" s="134" t="s">
        <v>5</v>
      </c>
      <c r="EN364" s="135">
        <v>360</v>
      </c>
      <c r="EO364" s="136">
        <v>370</v>
      </c>
      <c r="EP364" s="128">
        <v>365</v>
      </c>
      <c r="EQ364" s="134">
        <v>-10</v>
      </c>
      <c r="ER364" s="135">
        <v>230</v>
      </c>
      <c r="ES364" s="136">
        <v>240</v>
      </c>
      <c r="ET364" s="128">
        <v>235</v>
      </c>
      <c r="EU364" s="134" t="s">
        <v>5</v>
      </c>
      <c r="EV364" s="135">
        <v>175</v>
      </c>
      <c r="EW364" s="136">
        <v>185</v>
      </c>
      <c r="EX364" s="128">
        <v>180</v>
      </c>
      <c r="EY364" s="134">
        <v>5</v>
      </c>
      <c r="EZ364" s="135">
        <v>320</v>
      </c>
      <c r="FA364" s="136">
        <v>330</v>
      </c>
      <c r="FB364" s="128">
        <v>325</v>
      </c>
      <c r="FC364" s="134" t="s">
        <v>5</v>
      </c>
      <c r="FD364" s="135">
        <v>440</v>
      </c>
      <c r="FE364" s="136">
        <v>450</v>
      </c>
      <c r="FF364" s="128">
        <v>445</v>
      </c>
      <c r="FG364" s="134">
        <v>-10</v>
      </c>
      <c r="FH364" s="135">
        <v>240</v>
      </c>
      <c r="FI364" s="136">
        <v>250</v>
      </c>
      <c r="FJ364" s="128">
        <v>245</v>
      </c>
      <c r="FK364" s="134" t="s">
        <v>5</v>
      </c>
      <c r="FL364" s="135">
        <v>210</v>
      </c>
      <c r="FM364" s="136">
        <v>220</v>
      </c>
      <c r="FN364" s="128">
        <v>215</v>
      </c>
      <c r="FO364" s="134" t="s">
        <v>5</v>
      </c>
      <c r="FP364" s="135">
        <v>225</v>
      </c>
      <c r="FQ364" s="136">
        <v>235</v>
      </c>
      <c r="FR364" s="128">
        <v>230</v>
      </c>
      <c r="FS364" s="134" t="s">
        <v>5</v>
      </c>
      <c r="FT364" s="135">
        <v>235</v>
      </c>
      <c r="FU364" s="136">
        <v>245</v>
      </c>
      <c r="FV364" s="95">
        <v>240</v>
      </c>
      <c r="FW364" s="134">
        <v>10</v>
      </c>
      <c r="FX364" s="135">
        <v>240</v>
      </c>
      <c r="FY364" s="136">
        <v>250</v>
      </c>
      <c r="FZ364" s="128">
        <v>245</v>
      </c>
      <c r="GA364" s="134" t="s">
        <v>5</v>
      </c>
      <c r="GB364" s="135">
        <v>315</v>
      </c>
      <c r="GC364" s="136">
        <v>325</v>
      </c>
      <c r="GD364" s="128">
        <v>320</v>
      </c>
      <c r="GE364" s="134" t="s">
        <v>5</v>
      </c>
      <c r="GF364" s="135">
        <v>255</v>
      </c>
      <c r="GG364" s="136">
        <v>265</v>
      </c>
      <c r="GH364" s="128">
        <v>260</v>
      </c>
      <c r="GI364" s="134" t="s">
        <v>5</v>
      </c>
      <c r="GJ364" s="135">
        <v>350</v>
      </c>
      <c r="GK364" s="136">
        <v>360</v>
      </c>
      <c r="GL364" s="128">
        <v>355</v>
      </c>
      <c r="GM364" s="134" t="s">
        <v>5</v>
      </c>
      <c r="GN364" s="135">
        <v>435</v>
      </c>
      <c r="GO364" s="136">
        <v>445</v>
      </c>
      <c r="GP364" s="128">
        <v>440</v>
      </c>
      <c r="GQ364" s="134">
        <v>-10</v>
      </c>
      <c r="GR364" s="93"/>
      <c r="GS364" s="93">
        <v>11</v>
      </c>
    </row>
    <row r="365" spans="1:201" ht="15.75" x14ac:dyDescent="0.25">
      <c r="A365">
        <v>11</v>
      </c>
      <c r="B365">
        <v>2016</v>
      </c>
      <c r="C365" s="87">
        <v>42685</v>
      </c>
      <c r="D365" s="149">
        <v>275</v>
      </c>
      <c r="E365" s="136">
        <v>285</v>
      </c>
      <c r="F365" s="128">
        <v>280</v>
      </c>
      <c r="G365" s="134">
        <v>5</v>
      </c>
      <c r="H365" s="135">
        <v>335</v>
      </c>
      <c r="I365" s="136">
        <v>345</v>
      </c>
      <c r="J365" s="128">
        <v>340</v>
      </c>
      <c r="K365" s="134" t="s">
        <v>5</v>
      </c>
      <c r="L365" s="135">
        <v>310</v>
      </c>
      <c r="M365" s="136">
        <v>320</v>
      </c>
      <c r="N365" s="128">
        <v>315</v>
      </c>
      <c r="O365" s="134" t="s">
        <v>5</v>
      </c>
      <c r="P365" s="135">
        <v>250</v>
      </c>
      <c r="Q365" s="136">
        <v>260</v>
      </c>
      <c r="R365" s="128">
        <v>255</v>
      </c>
      <c r="S365" s="134">
        <v>5</v>
      </c>
      <c r="T365" s="135">
        <v>240</v>
      </c>
      <c r="U365" s="136">
        <v>250</v>
      </c>
      <c r="V365" s="128">
        <v>245</v>
      </c>
      <c r="W365" s="134" t="s">
        <v>5</v>
      </c>
      <c r="X365" s="135">
        <v>185</v>
      </c>
      <c r="Y365" s="136">
        <v>195</v>
      </c>
      <c r="Z365" s="128">
        <v>190</v>
      </c>
      <c r="AA365" s="134" t="s">
        <v>5</v>
      </c>
      <c r="AB365" s="135">
        <v>240</v>
      </c>
      <c r="AC365" s="136">
        <v>250</v>
      </c>
      <c r="AD365" s="128">
        <v>245</v>
      </c>
      <c r="AE365" s="134" t="s">
        <v>5</v>
      </c>
      <c r="AF365" s="135">
        <v>205</v>
      </c>
      <c r="AG365" s="136">
        <v>215</v>
      </c>
      <c r="AH365" s="128">
        <v>210</v>
      </c>
      <c r="AI365" s="134" t="s">
        <v>5</v>
      </c>
      <c r="AJ365" s="135">
        <v>240</v>
      </c>
      <c r="AK365" s="136">
        <v>250</v>
      </c>
      <c r="AL365" s="128">
        <v>245</v>
      </c>
      <c r="AM365" s="134" t="s">
        <v>5</v>
      </c>
      <c r="AN365" s="135">
        <v>200</v>
      </c>
      <c r="AO365" s="136">
        <v>210</v>
      </c>
      <c r="AP365" s="128">
        <v>205</v>
      </c>
      <c r="AQ365" s="134" t="s">
        <v>5</v>
      </c>
      <c r="AR365" s="135">
        <v>255</v>
      </c>
      <c r="AS365" s="136">
        <v>265</v>
      </c>
      <c r="AT365" s="128">
        <v>260</v>
      </c>
      <c r="AU365" s="134" t="s">
        <v>5</v>
      </c>
      <c r="AV365" s="135">
        <v>230</v>
      </c>
      <c r="AW365" s="136">
        <v>240</v>
      </c>
      <c r="AX365" s="128">
        <v>235</v>
      </c>
      <c r="AY365" s="134" t="s">
        <v>5</v>
      </c>
      <c r="AZ365" s="135">
        <v>220</v>
      </c>
      <c r="BA365" s="136">
        <v>230</v>
      </c>
      <c r="BB365" s="128">
        <v>225</v>
      </c>
      <c r="BC365" s="134">
        <v>-5</v>
      </c>
      <c r="BD365" s="135">
        <v>170</v>
      </c>
      <c r="BE365" s="136">
        <v>180</v>
      </c>
      <c r="BF365" s="128">
        <v>175</v>
      </c>
      <c r="BG365" s="134">
        <v>5</v>
      </c>
      <c r="BH365" s="135">
        <v>250</v>
      </c>
      <c r="BI365" s="136">
        <v>260</v>
      </c>
      <c r="BJ365" s="128">
        <v>255</v>
      </c>
      <c r="BK365" s="134">
        <v>-5</v>
      </c>
      <c r="BL365" s="135">
        <v>175</v>
      </c>
      <c r="BM365" s="136">
        <v>185</v>
      </c>
      <c r="BN365" s="128">
        <v>180</v>
      </c>
      <c r="BO365" s="134">
        <v>5</v>
      </c>
      <c r="BP365" s="135">
        <v>265</v>
      </c>
      <c r="BQ365" s="136">
        <v>275</v>
      </c>
      <c r="BR365" s="128">
        <v>270</v>
      </c>
      <c r="BS365" s="134">
        <v>-5</v>
      </c>
      <c r="BT365" s="135">
        <v>215</v>
      </c>
      <c r="BU365" s="136">
        <v>225</v>
      </c>
      <c r="BV365" s="128">
        <v>220</v>
      </c>
      <c r="BW365" s="134">
        <v>5</v>
      </c>
      <c r="BX365" s="135">
        <v>330</v>
      </c>
      <c r="BY365" s="136">
        <v>340</v>
      </c>
      <c r="BZ365" s="128">
        <v>335</v>
      </c>
      <c r="CA365" s="134" t="s">
        <v>5</v>
      </c>
      <c r="CB365" s="135">
        <v>410</v>
      </c>
      <c r="CC365" s="136">
        <v>420</v>
      </c>
      <c r="CD365" s="128">
        <v>415</v>
      </c>
      <c r="CE365" s="134" t="s">
        <v>5</v>
      </c>
      <c r="CF365" s="135">
        <v>250</v>
      </c>
      <c r="CG365" s="136">
        <v>260</v>
      </c>
      <c r="CH365" s="128">
        <v>255</v>
      </c>
      <c r="CI365" s="134" t="s">
        <v>5</v>
      </c>
      <c r="CJ365" s="135">
        <v>180</v>
      </c>
      <c r="CK365" s="136">
        <v>190</v>
      </c>
      <c r="CL365" s="128">
        <v>185</v>
      </c>
      <c r="CM365" s="134" t="s">
        <v>5</v>
      </c>
      <c r="CN365" s="135">
        <v>295</v>
      </c>
      <c r="CO365" s="136">
        <v>305</v>
      </c>
      <c r="CP365" s="128">
        <v>300</v>
      </c>
      <c r="CQ365" s="134" t="s">
        <v>5</v>
      </c>
      <c r="CR365" s="135">
        <v>380</v>
      </c>
      <c r="CS365" s="136">
        <v>390</v>
      </c>
      <c r="CT365" s="128">
        <v>385</v>
      </c>
      <c r="CU365" s="134" t="s">
        <v>5</v>
      </c>
      <c r="CV365" s="135">
        <v>285</v>
      </c>
      <c r="CW365" s="136">
        <v>295</v>
      </c>
      <c r="CX365" s="128">
        <v>290</v>
      </c>
      <c r="CY365" s="134" t="s">
        <v>5</v>
      </c>
      <c r="CZ365" s="135">
        <v>215</v>
      </c>
      <c r="DA365" s="136">
        <v>225</v>
      </c>
      <c r="DB365" s="128">
        <v>220</v>
      </c>
      <c r="DC365" s="134" t="s">
        <v>5</v>
      </c>
      <c r="DD365" s="135">
        <v>330</v>
      </c>
      <c r="DE365" s="136">
        <v>340</v>
      </c>
      <c r="DF365" s="128">
        <v>335</v>
      </c>
      <c r="DG365" s="134" t="s">
        <v>5</v>
      </c>
      <c r="DH365" s="135">
        <v>395</v>
      </c>
      <c r="DI365" s="136">
        <v>405</v>
      </c>
      <c r="DJ365" s="128">
        <v>400</v>
      </c>
      <c r="DK365" s="134" t="s">
        <v>5</v>
      </c>
      <c r="DL365" s="135">
        <v>255</v>
      </c>
      <c r="DM365" s="136">
        <v>265</v>
      </c>
      <c r="DN365" s="128">
        <v>260</v>
      </c>
      <c r="DO365" s="134" t="s">
        <v>5</v>
      </c>
      <c r="DP365" s="135">
        <v>185</v>
      </c>
      <c r="DQ365" s="136">
        <v>195</v>
      </c>
      <c r="DR365" s="128">
        <v>190</v>
      </c>
      <c r="DS365" s="134" t="s">
        <v>5</v>
      </c>
      <c r="DT365" s="135">
        <v>340</v>
      </c>
      <c r="DU365" s="136">
        <v>350</v>
      </c>
      <c r="DV365" s="128">
        <v>345</v>
      </c>
      <c r="DW365" s="134" t="s">
        <v>5</v>
      </c>
      <c r="DX365" s="135">
        <v>405</v>
      </c>
      <c r="DY365" s="136">
        <v>415</v>
      </c>
      <c r="DZ365" s="128">
        <v>410</v>
      </c>
      <c r="EA365" s="134" t="s">
        <v>5</v>
      </c>
      <c r="EB365" s="135">
        <v>255</v>
      </c>
      <c r="EC365" s="136">
        <v>265</v>
      </c>
      <c r="ED365" s="128">
        <v>260</v>
      </c>
      <c r="EE365" s="134" t="s">
        <v>5</v>
      </c>
      <c r="EF365" s="135">
        <v>185</v>
      </c>
      <c r="EG365" s="136">
        <v>195</v>
      </c>
      <c r="EH365" s="128">
        <v>190</v>
      </c>
      <c r="EI365" s="134" t="s">
        <v>5</v>
      </c>
      <c r="EJ365" s="135">
        <v>360</v>
      </c>
      <c r="EK365" s="136">
        <v>370</v>
      </c>
      <c r="EL365" s="128">
        <v>365</v>
      </c>
      <c r="EM365" s="134" t="s">
        <v>5</v>
      </c>
      <c r="EN365" s="135">
        <v>360</v>
      </c>
      <c r="EO365" s="136">
        <v>370</v>
      </c>
      <c r="EP365" s="128">
        <v>365</v>
      </c>
      <c r="EQ365" s="134" t="s">
        <v>5</v>
      </c>
      <c r="ER365" s="135">
        <v>230</v>
      </c>
      <c r="ES365" s="136">
        <v>240</v>
      </c>
      <c r="ET365" s="128">
        <v>235</v>
      </c>
      <c r="EU365" s="134" t="s">
        <v>5</v>
      </c>
      <c r="EV365" s="135">
        <v>175</v>
      </c>
      <c r="EW365" s="136">
        <v>185</v>
      </c>
      <c r="EX365" s="128">
        <v>180</v>
      </c>
      <c r="EY365" s="134" t="s">
        <v>5</v>
      </c>
      <c r="EZ365" s="135">
        <v>320</v>
      </c>
      <c r="FA365" s="136">
        <v>330</v>
      </c>
      <c r="FB365" s="128">
        <v>325</v>
      </c>
      <c r="FC365" s="134" t="s">
        <v>5</v>
      </c>
      <c r="FD365" s="135">
        <v>440</v>
      </c>
      <c r="FE365" s="136">
        <v>450</v>
      </c>
      <c r="FF365" s="128">
        <v>445</v>
      </c>
      <c r="FG365" s="134" t="s">
        <v>5</v>
      </c>
      <c r="FH365" s="135">
        <v>245</v>
      </c>
      <c r="FI365" s="136">
        <v>255</v>
      </c>
      <c r="FJ365" s="128">
        <v>250</v>
      </c>
      <c r="FK365" s="134">
        <v>5</v>
      </c>
      <c r="FL365" s="135">
        <v>210</v>
      </c>
      <c r="FM365" s="136">
        <v>220</v>
      </c>
      <c r="FN365" s="128">
        <v>215</v>
      </c>
      <c r="FO365" s="134" t="s">
        <v>5</v>
      </c>
      <c r="FP365" s="135">
        <v>230</v>
      </c>
      <c r="FQ365" s="136">
        <v>240</v>
      </c>
      <c r="FR365" s="128">
        <v>235</v>
      </c>
      <c r="FS365" s="134">
        <v>5</v>
      </c>
      <c r="FT365" s="135">
        <v>235</v>
      </c>
      <c r="FU365" s="136">
        <v>245</v>
      </c>
      <c r="FV365" s="95">
        <v>240</v>
      </c>
      <c r="FW365" s="134">
        <v>10</v>
      </c>
      <c r="FX365" s="135">
        <v>245</v>
      </c>
      <c r="FY365" s="136">
        <v>255</v>
      </c>
      <c r="FZ365" s="128">
        <v>250</v>
      </c>
      <c r="GA365" s="134">
        <v>5</v>
      </c>
      <c r="GB365" s="135">
        <v>315</v>
      </c>
      <c r="GC365" s="136">
        <v>325</v>
      </c>
      <c r="GD365" s="128">
        <v>320</v>
      </c>
      <c r="GE365" s="134" t="s">
        <v>5</v>
      </c>
      <c r="GF365" s="135">
        <v>255</v>
      </c>
      <c r="GG365" s="136">
        <v>265</v>
      </c>
      <c r="GH365" s="128">
        <v>260</v>
      </c>
      <c r="GI365" s="134" t="s">
        <v>5</v>
      </c>
      <c r="GJ365" s="135">
        <v>350</v>
      </c>
      <c r="GK365" s="136">
        <v>360</v>
      </c>
      <c r="GL365" s="128">
        <v>355</v>
      </c>
      <c r="GM365" s="134" t="s">
        <v>5</v>
      </c>
      <c r="GN365" s="135">
        <v>435</v>
      </c>
      <c r="GO365" s="136">
        <v>445</v>
      </c>
      <c r="GP365" s="128">
        <v>440</v>
      </c>
      <c r="GQ365" s="134" t="s">
        <v>5</v>
      </c>
      <c r="GR365" s="93"/>
      <c r="GS365" s="93">
        <v>11</v>
      </c>
    </row>
    <row r="366" spans="1:201" ht="15.75" x14ac:dyDescent="0.25">
      <c r="A366">
        <v>11</v>
      </c>
      <c r="B366">
        <v>2016</v>
      </c>
      <c r="C366" s="87">
        <v>42692</v>
      </c>
      <c r="D366" s="149">
        <v>275</v>
      </c>
      <c r="E366" s="136">
        <v>285</v>
      </c>
      <c r="F366" s="128">
        <v>280</v>
      </c>
      <c r="G366" s="134">
        <v>5</v>
      </c>
      <c r="H366" s="135">
        <v>335</v>
      </c>
      <c r="I366" s="136">
        <v>345</v>
      </c>
      <c r="J366" s="128">
        <v>340</v>
      </c>
      <c r="K366" s="134" t="s">
        <v>5</v>
      </c>
      <c r="L366" s="135">
        <v>310</v>
      </c>
      <c r="M366" s="136">
        <v>320</v>
      </c>
      <c r="N366" s="128">
        <v>315</v>
      </c>
      <c r="O366" s="134" t="s">
        <v>5</v>
      </c>
      <c r="P366" s="135">
        <v>250</v>
      </c>
      <c r="Q366" s="136">
        <v>260</v>
      </c>
      <c r="R366" s="128">
        <v>255</v>
      </c>
      <c r="S366" s="134">
        <v>5</v>
      </c>
      <c r="T366" s="135">
        <v>245</v>
      </c>
      <c r="U366" s="136">
        <v>255</v>
      </c>
      <c r="V366" s="128">
        <v>250</v>
      </c>
      <c r="W366" s="134">
        <v>5</v>
      </c>
      <c r="X366" s="135">
        <v>185</v>
      </c>
      <c r="Y366" s="136">
        <v>195</v>
      </c>
      <c r="Z366" s="128">
        <v>190</v>
      </c>
      <c r="AA366" s="134" t="s">
        <v>5</v>
      </c>
      <c r="AB366" s="135">
        <v>240</v>
      </c>
      <c r="AC366" s="136">
        <v>250</v>
      </c>
      <c r="AD366" s="128">
        <v>245</v>
      </c>
      <c r="AE366" s="134" t="s">
        <v>5</v>
      </c>
      <c r="AF366" s="135">
        <v>210</v>
      </c>
      <c r="AG366" s="136">
        <v>220</v>
      </c>
      <c r="AH366" s="128">
        <v>215</v>
      </c>
      <c r="AI366" s="134">
        <v>5</v>
      </c>
      <c r="AJ366" s="135">
        <v>240</v>
      </c>
      <c r="AK366" s="136">
        <v>250</v>
      </c>
      <c r="AL366" s="128">
        <v>245</v>
      </c>
      <c r="AM366" s="134" t="s">
        <v>5</v>
      </c>
      <c r="AN366" s="135">
        <v>200</v>
      </c>
      <c r="AO366" s="136">
        <v>210</v>
      </c>
      <c r="AP366" s="128">
        <v>205</v>
      </c>
      <c r="AQ366" s="134" t="s">
        <v>5</v>
      </c>
      <c r="AR366" s="135">
        <v>255</v>
      </c>
      <c r="AS366" s="136">
        <v>265</v>
      </c>
      <c r="AT366" s="128">
        <v>260</v>
      </c>
      <c r="AU366" s="134" t="s">
        <v>5</v>
      </c>
      <c r="AV366" s="135">
        <v>235</v>
      </c>
      <c r="AW366" s="136">
        <v>245</v>
      </c>
      <c r="AX366" s="128">
        <v>240</v>
      </c>
      <c r="AY366" s="134">
        <v>5</v>
      </c>
      <c r="AZ366" s="135">
        <v>215</v>
      </c>
      <c r="BA366" s="136">
        <v>225</v>
      </c>
      <c r="BB366" s="128">
        <v>220</v>
      </c>
      <c r="BC366" s="134">
        <v>-10</v>
      </c>
      <c r="BD366" s="135">
        <v>175</v>
      </c>
      <c r="BE366" s="136">
        <v>185</v>
      </c>
      <c r="BF366" s="128">
        <v>180</v>
      </c>
      <c r="BG366" s="134">
        <v>10</v>
      </c>
      <c r="BH366" s="135">
        <v>245</v>
      </c>
      <c r="BI366" s="136">
        <v>255</v>
      </c>
      <c r="BJ366" s="128">
        <v>250</v>
      </c>
      <c r="BK366" s="134">
        <v>-10</v>
      </c>
      <c r="BL366" s="135">
        <v>180</v>
      </c>
      <c r="BM366" s="136">
        <v>190</v>
      </c>
      <c r="BN366" s="128">
        <v>185</v>
      </c>
      <c r="BO366" s="134">
        <v>10</v>
      </c>
      <c r="BP366" s="135">
        <v>260</v>
      </c>
      <c r="BQ366" s="136">
        <v>270</v>
      </c>
      <c r="BR366" s="128">
        <v>265</v>
      </c>
      <c r="BS366" s="134">
        <v>-10</v>
      </c>
      <c r="BT366" s="135">
        <v>220</v>
      </c>
      <c r="BU366" s="136">
        <v>230</v>
      </c>
      <c r="BV366" s="128">
        <v>225</v>
      </c>
      <c r="BW366" s="134">
        <v>10</v>
      </c>
      <c r="BX366" s="135">
        <v>330</v>
      </c>
      <c r="BY366" s="136">
        <v>340</v>
      </c>
      <c r="BZ366" s="128">
        <v>335</v>
      </c>
      <c r="CA366" s="134" t="s">
        <v>5</v>
      </c>
      <c r="CB366" s="135">
        <v>410</v>
      </c>
      <c r="CC366" s="136">
        <v>420</v>
      </c>
      <c r="CD366" s="128">
        <v>415</v>
      </c>
      <c r="CE366" s="134" t="s">
        <v>5</v>
      </c>
      <c r="CF366" s="135">
        <v>245</v>
      </c>
      <c r="CG366" s="136">
        <v>255</v>
      </c>
      <c r="CH366" s="128">
        <v>250</v>
      </c>
      <c r="CI366" s="134">
        <v>-5</v>
      </c>
      <c r="CJ366" s="135">
        <v>190</v>
      </c>
      <c r="CK366" s="136">
        <v>200</v>
      </c>
      <c r="CL366" s="128">
        <v>195</v>
      </c>
      <c r="CM366" s="134">
        <v>10</v>
      </c>
      <c r="CN366" s="135">
        <v>295</v>
      </c>
      <c r="CO366" s="136">
        <v>305</v>
      </c>
      <c r="CP366" s="128">
        <v>300</v>
      </c>
      <c r="CQ366" s="134" t="s">
        <v>5</v>
      </c>
      <c r="CR366" s="135">
        <v>380</v>
      </c>
      <c r="CS366" s="136">
        <v>390</v>
      </c>
      <c r="CT366" s="128">
        <v>385</v>
      </c>
      <c r="CU366" s="134" t="s">
        <v>5</v>
      </c>
      <c r="CV366" s="135">
        <v>280</v>
      </c>
      <c r="CW366" s="136">
        <v>290</v>
      </c>
      <c r="CX366" s="128">
        <v>285</v>
      </c>
      <c r="CY366" s="134">
        <v>-5</v>
      </c>
      <c r="CZ366" s="135">
        <v>225</v>
      </c>
      <c r="DA366" s="136">
        <v>235</v>
      </c>
      <c r="DB366" s="128">
        <v>230</v>
      </c>
      <c r="DC366" s="134">
        <v>10</v>
      </c>
      <c r="DD366" s="135">
        <v>330</v>
      </c>
      <c r="DE366" s="136">
        <v>340</v>
      </c>
      <c r="DF366" s="128">
        <v>335</v>
      </c>
      <c r="DG366" s="134" t="s">
        <v>5</v>
      </c>
      <c r="DH366" s="135">
        <v>395</v>
      </c>
      <c r="DI366" s="136">
        <v>405</v>
      </c>
      <c r="DJ366" s="128">
        <v>400</v>
      </c>
      <c r="DK366" s="134" t="s">
        <v>5</v>
      </c>
      <c r="DL366" s="135">
        <v>250</v>
      </c>
      <c r="DM366" s="136">
        <v>260</v>
      </c>
      <c r="DN366" s="128">
        <v>255</v>
      </c>
      <c r="DO366" s="134">
        <v>-5</v>
      </c>
      <c r="DP366" s="135">
        <v>195</v>
      </c>
      <c r="DQ366" s="136">
        <v>205</v>
      </c>
      <c r="DR366" s="128">
        <v>200</v>
      </c>
      <c r="DS366" s="134">
        <v>10</v>
      </c>
      <c r="DT366" s="135">
        <v>340</v>
      </c>
      <c r="DU366" s="136">
        <v>350</v>
      </c>
      <c r="DV366" s="128">
        <v>345</v>
      </c>
      <c r="DW366" s="134" t="s">
        <v>5</v>
      </c>
      <c r="DX366" s="135">
        <v>405</v>
      </c>
      <c r="DY366" s="136">
        <v>415</v>
      </c>
      <c r="DZ366" s="128">
        <v>410</v>
      </c>
      <c r="EA366" s="134" t="s">
        <v>5</v>
      </c>
      <c r="EB366" s="135">
        <v>250</v>
      </c>
      <c r="EC366" s="136">
        <v>260</v>
      </c>
      <c r="ED366" s="128">
        <v>255</v>
      </c>
      <c r="EE366" s="134">
        <v>-5</v>
      </c>
      <c r="EF366" s="135">
        <v>195</v>
      </c>
      <c r="EG366" s="136">
        <v>205</v>
      </c>
      <c r="EH366" s="128">
        <v>200</v>
      </c>
      <c r="EI366" s="134">
        <v>10</v>
      </c>
      <c r="EJ366" s="135">
        <v>360</v>
      </c>
      <c r="EK366" s="136">
        <v>370</v>
      </c>
      <c r="EL366" s="128">
        <v>365</v>
      </c>
      <c r="EM366" s="134" t="s">
        <v>5</v>
      </c>
      <c r="EN366" s="135">
        <v>360</v>
      </c>
      <c r="EO366" s="136">
        <v>370</v>
      </c>
      <c r="EP366" s="128">
        <v>365</v>
      </c>
      <c r="EQ366" s="134" t="s">
        <v>5</v>
      </c>
      <c r="ER366" s="135">
        <v>230</v>
      </c>
      <c r="ES366" s="136">
        <v>240</v>
      </c>
      <c r="ET366" s="128">
        <v>235</v>
      </c>
      <c r="EU366" s="134" t="s">
        <v>5</v>
      </c>
      <c r="EV366" s="135">
        <v>180</v>
      </c>
      <c r="EW366" s="136">
        <v>190</v>
      </c>
      <c r="EX366" s="128">
        <v>185</v>
      </c>
      <c r="EY366" s="134">
        <v>5</v>
      </c>
      <c r="EZ366" s="135">
        <v>320</v>
      </c>
      <c r="FA366" s="136">
        <v>330</v>
      </c>
      <c r="FB366" s="128">
        <v>325</v>
      </c>
      <c r="FC366" s="134" t="s">
        <v>5</v>
      </c>
      <c r="FD366" s="135">
        <v>440</v>
      </c>
      <c r="FE366" s="136">
        <v>450</v>
      </c>
      <c r="FF366" s="128">
        <v>445</v>
      </c>
      <c r="FG366" s="134" t="s">
        <v>5</v>
      </c>
      <c r="FH366" s="135">
        <v>245</v>
      </c>
      <c r="FI366" s="136">
        <v>255</v>
      </c>
      <c r="FJ366" s="128">
        <v>250</v>
      </c>
      <c r="FK366" s="134">
        <v>5</v>
      </c>
      <c r="FL366" s="135">
        <v>215</v>
      </c>
      <c r="FM366" s="136">
        <v>225</v>
      </c>
      <c r="FN366" s="128">
        <v>220</v>
      </c>
      <c r="FO366" s="134">
        <v>5</v>
      </c>
      <c r="FP366" s="135">
        <v>230</v>
      </c>
      <c r="FQ366" s="136">
        <v>240</v>
      </c>
      <c r="FR366" s="128">
        <v>235</v>
      </c>
      <c r="FS366" s="134">
        <v>5</v>
      </c>
      <c r="FT366" s="135">
        <v>230</v>
      </c>
      <c r="FU366" s="136">
        <v>240</v>
      </c>
      <c r="FV366" s="95">
        <v>235</v>
      </c>
      <c r="FW366" s="134">
        <v>-5</v>
      </c>
      <c r="FX366" s="135">
        <v>245</v>
      </c>
      <c r="FY366" s="136">
        <v>255</v>
      </c>
      <c r="FZ366" s="128">
        <v>250</v>
      </c>
      <c r="GA366" s="134">
        <v>5</v>
      </c>
      <c r="GB366" s="135">
        <v>310</v>
      </c>
      <c r="GC366" s="136">
        <v>320</v>
      </c>
      <c r="GD366" s="128">
        <v>315</v>
      </c>
      <c r="GE366" s="134">
        <v>-5</v>
      </c>
      <c r="GF366" s="135">
        <v>265</v>
      </c>
      <c r="GG366" s="136">
        <v>275</v>
      </c>
      <c r="GH366" s="128">
        <v>270</v>
      </c>
      <c r="GI366" s="134">
        <v>10</v>
      </c>
      <c r="GJ366" s="135">
        <v>350</v>
      </c>
      <c r="GK366" s="136">
        <v>360</v>
      </c>
      <c r="GL366" s="128">
        <v>355</v>
      </c>
      <c r="GM366" s="134" t="s">
        <v>5</v>
      </c>
      <c r="GN366" s="135">
        <v>435</v>
      </c>
      <c r="GO366" s="136">
        <v>445</v>
      </c>
      <c r="GP366" s="128">
        <v>440</v>
      </c>
      <c r="GQ366" s="134" t="s">
        <v>5</v>
      </c>
      <c r="GR366" s="93"/>
      <c r="GS366" s="93">
        <v>11</v>
      </c>
    </row>
    <row r="367" spans="1:201" ht="15.75" x14ac:dyDescent="0.25">
      <c r="A367">
        <v>11</v>
      </c>
      <c r="B367">
        <v>2016</v>
      </c>
      <c r="C367" s="87">
        <v>42699</v>
      </c>
      <c r="D367" s="149">
        <v>275</v>
      </c>
      <c r="E367" s="136">
        <v>285</v>
      </c>
      <c r="F367" s="128">
        <v>280</v>
      </c>
      <c r="G367" s="134" t="s">
        <v>5</v>
      </c>
      <c r="H367" s="135">
        <v>335</v>
      </c>
      <c r="I367" s="136">
        <v>345</v>
      </c>
      <c r="J367" s="128">
        <v>340</v>
      </c>
      <c r="K367" s="134" t="s">
        <v>5</v>
      </c>
      <c r="L367" s="135">
        <v>310</v>
      </c>
      <c r="M367" s="136">
        <v>320</v>
      </c>
      <c r="N367" s="128">
        <v>315</v>
      </c>
      <c r="O367" s="134" t="s">
        <v>5</v>
      </c>
      <c r="P367" s="135">
        <v>275</v>
      </c>
      <c r="Q367" s="136">
        <v>285</v>
      </c>
      <c r="R367" s="128">
        <v>280</v>
      </c>
      <c r="S367" s="134">
        <v>25</v>
      </c>
      <c r="T367" s="135">
        <v>245</v>
      </c>
      <c r="U367" s="136">
        <v>255</v>
      </c>
      <c r="V367" s="128">
        <v>250</v>
      </c>
      <c r="W367" s="134" t="s">
        <v>5</v>
      </c>
      <c r="X367" s="135">
        <v>185</v>
      </c>
      <c r="Y367" s="136">
        <v>195</v>
      </c>
      <c r="Z367" s="128">
        <v>190</v>
      </c>
      <c r="AA367" s="134" t="s">
        <v>5</v>
      </c>
      <c r="AB367" s="135">
        <v>240</v>
      </c>
      <c r="AC367" s="136">
        <v>250</v>
      </c>
      <c r="AD367" s="128">
        <v>245</v>
      </c>
      <c r="AE367" s="134" t="s">
        <v>5</v>
      </c>
      <c r="AF367" s="135">
        <v>225</v>
      </c>
      <c r="AG367" s="136">
        <v>235</v>
      </c>
      <c r="AH367" s="128">
        <v>230</v>
      </c>
      <c r="AI367" s="134">
        <v>15</v>
      </c>
      <c r="AJ367" s="135">
        <v>240</v>
      </c>
      <c r="AK367" s="136">
        <v>250</v>
      </c>
      <c r="AL367" s="128">
        <v>245</v>
      </c>
      <c r="AM367" s="134" t="s">
        <v>5</v>
      </c>
      <c r="AN367" s="135">
        <v>200</v>
      </c>
      <c r="AO367" s="136">
        <v>210</v>
      </c>
      <c r="AP367" s="128">
        <v>205</v>
      </c>
      <c r="AQ367" s="134" t="s">
        <v>5</v>
      </c>
      <c r="AR367" s="135">
        <v>255</v>
      </c>
      <c r="AS367" s="136">
        <v>265</v>
      </c>
      <c r="AT367" s="128">
        <v>260</v>
      </c>
      <c r="AU367" s="134" t="s">
        <v>5</v>
      </c>
      <c r="AV367" s="135">
        <v>250</v>
      </c>
      <c r="AW367" s="136">
        <v>260</v>
      </c>
      <c r="AX367" s="128">
        <v>255</v>
      </c>
      <c r="AY367" s="134">
        <v>15</v>
      </c>
      <c r="AZ367" s="135">
        <v>215</v>
      </c>
      <c r="BA367" s="136">
        <v>225</v>
      </c>
      <c r="BB367" s="128">
        <v>220</v>
      </c>
      <c r="BC367" s="134" t="s">
        <v>5</v>
      </c>
      <c r="BD367" s="135">
        <v>175</v>
      </c>
      <c r="BE367" s="136">
        <v>185</v>
      </c>
      <c r="BF367" s="128">
        <v>180</v>
      </c>
      <c r="BG367" s="134" t="s">
        <v>5</v>
      </c>
      <c r="BH367" s="135">
        <v>245</v>
      </c>
      <c r="BI367" s="136">
        <v>255</v>
      </c>
      <c r="BJ367" s="128">
        <v>250</v>
      </c>
      <c r="BK367" s="134" t="s">
        <v>5</v>
      </c>
      <c r="BL367" s="135">
        <v>180</v>
      </c>
      <c r="BM367" s="136">
        <v>190</v>
      </c>
      <c r="BN367" s="128">
        <v>185</v>
      </c>
      <c r="BO367" s="134" t="s">
        <v>5</v>
      </c>
      <c r="BP367" s="135">
        <v>260</v>
      </c>
      <c r="BQ367" s="136">
        <v>270</v>
      </c>
      <c r="BR367" s="128">
        <v>265</v>
      </c>
      <c r="BS367" s="134" t="s">
        <v>5</v>
      </c>
      <c r="BT367" s="135">
        <v>220</v>
      </c>
      <c r="BU367" s="136">
        <v>230</v>
      </c>
      <c r="BV367" s="128">
        <v>225</v>
      </c>
      <c r="BW367" s="134" t="s">
        <v>5</v>
      </c>
      <c r="BX367" s="135">
        <v>330</v>
      </c>
      <c r="BY367" s="136">
        <v>340</v>
      </c>
      <c r="BZ367" s="128">
        <v>335</v>
      </c>
      <c r="CA367" s="134" t="s">
        <v>5</v>
      </c>
      <c r="CB367" s="135">
        <v>410</v>
      </c>
      <c r="CC367" s="136">
        <v>420</v>
      </c>
      <c r="CD367" s="128">
        <v>415</v>
      </c>
      <c r="CE367" s="134" t="s">
        <v>5</v>
      </c>
      <c r="CF367" s="135">
        <v>245</v>
      </c>
      <c r="CG367" s="136">
        <v>255</v>
      </c>
      <c r="CH367" s="128">
        <v>250</v>
      </c>
      <c r="CI367" s="134" t="s">
        <v>5</v>
      </c>
      <c r="CJ367" s="135">
        <v>195</v>
      </c>
      <c r="CK367" s="136">
        <v>205</v>
      </c>
      <c r="CL367" s="128">
        <v>200</v>
      </c>
      <c r="CM367" s="134">
        <v>5</v>
      </c>
      <c r="CN367" s="135">
        <v>295</v>
      </c>
      <c r="CO367" s="136">
        <v>305</v>
      </c>
      <c r="CP367" s="128">
        <v>300</v>
      </c>
      <c r="CQ367" s="134" t="s">
        <v>5</v>
      </c>
      <c r="CR367" s="135">
        <v>380</v>
      </c>
      <c r="CS367" s="136">
        <v>390</v>
      </c>
      <c r="CT367" s="128">
        <v>385</v>
      </c>
      <c r="CU367" s="134" t="s">
        <v>5</v>
      </c>
      <c r="CV367" s="135">
        <v>275</v>
      </c>
      <c r="CW367" s="136">
        <v>285</v>
      </c>
      <c r="CX367" s="128">
        <v>280</v>
      </c>
      <c r="CY367" s="134">
        <v>-5</v>
      </c>
      <c r="CZ367" s="135">
        <v>230</v>
      </c>
      <c r="DA367" s="136">
        <v>240</v>
      </c>
      <c r="DB367" s="128">
        <v>235</v>
      </c>
      <c r="DC367" s="134">
        <v>5</v>
      </c>
      <c r="DD367" s="135">
        <v>330</v>
      </c>
      <c r="DE367" s="136">
        <v>340</v>
      </c>
      <c r="DF367" s="128">
        <v>335</v>
      </c>
      <c r="DG367" s="134" t="s">
        <v>5</v>
      </c>
      <c r="DH367" s="135">
        <v>395</v>
      </c>
      <c r="DI367" s="136">
        <v>405</v>
      </c>
      <c r="DJ367" s="128">
        <v>400</v>
      </c>
      <c r="DK367" s="134" t="s">
        <v>5</v>
      </c>
      <c r="DL367" s="135">
        <v>245</v>
      </c>
      <c r="DM367" s="136">
        <v>255</v>
      </c>
      <c r="DN367" s="128">
        <v>250</v>
      </c>
      <c r="DO367" s="134">
        <v>-5</v>
      </c>
      <c r="DP367" s="135">
        <v>200</v>
      </c>
      <c r="DQ367" s="136">
        <v>210</v>
      </c>
      <c r="DR367" s="128">
        <v>205</v>
      </c>
      <c r="DS367" s="134">
        <v>5</v>
      </c>
      <c r="DT367" s="135">
        <v>340</v>
      </c>
      <c r="DU367" s="136">
        <v>350</v>
      </c>
      <c r="DV367" s="128">
        <v>345</v>
      </c>
      <c r="DW367" s="134" t="s">
        <v>5</v>
      </c>
      <c r="DX367" s="135">
        <v>405</v>
      </c>
      <c r="DY367" s="136">
        <v>415</v>
      </c>
      <c r="DZ367" s="128">
        <v>410</v>
      </c>
      <c r="EA367" s="134" t="s">
        <v>5</v>
      </c>
      <c r="EB367" s="135">
        <v>245</v>
      </c>
      <c r="EC367" s="136">
        <v>255</v>
      </c>
      <c r="ED367" s="128">
        <v>250</v>
      </c>
      <c r="EE367" s="134">
        <v>-5</v>
      </c>
      <c r="EF367" s="135">
        <v>200</v>
      </c>
      <c r="EG367" s="136">
        <v>210</v>
      </c>
      <c r="EH367" s="128">
        <v>205</v>
      </c>
      <c r="EI367" s="134">
        <v>5</v>
      </c>
      <c r="EJ367" s="135">
        <v>360</v>
      </c>
      <c r="EK367" s="136">
        <v>370</v>
      </c>
      <c r="EL367" s="128">
        <v>365</v>
      </c>
      <c r="EM367" s="134" t="s">
        <v>5</v>
      </c>
      <c r="EN367" s="135">
        <v>360</v>
      </c>
      <c r="EO367" s="136">
        <v>370</v>
      </c>
      <c r="EP367" s="128">
        <v>365</v>
      </c>
      <c r="EQ367" s="134" t="s">
        <v>5</v>
      </c>
      <c r="ER367" s="135">
        <v>225</v>
      </c>
      <c r="ES367" s="136">
        <v>235</v>
      </c>
      <c r="ET367" s="128">
        <v>230</v>
      </c>
      <c r="EU367" s="134">
        <v>-5</v>
      </c>
      <c r="EV367" s="135">
        <v>190</v>
      </c>
      <c r="EW367" s="136">
        <v>200</v>
      </c>
      <c r="EX367" s="128">
        <v>195</v>
      </c>
      <c r="EY367" s="134">
        <v>10</v>
      </c>
      <c r="EZ367" s="135">
        <v>320</v>
      </c>
      <c r="FA367" s="136">
        <v>330</v>
      </c>
      <c r="FB367" s="128">
        <v>325</v>
      </c>
      <c r="FC367" s="134" t="s">
        <v>5</v>
      </c>
      <c r="FD367" s="135">
        <v>440</v>
      </c>
      <c r="FE367" s="136">
        <v>450</v>
      </c>
      <c r="FF367" s="128">
        <v>445</v>
      </c>
      <c r="FG367" s="134" t="s">
        <v>5</v>
      </c>
      <c r="FH367" s="135">
        <v>250</v>
      </c>
      <c r="FI367" s="136">
        <v>260</v>
      </c>
      <c r="FJ367" s="128">
        <v>255</v>
      </c>
      <c r="FK367" s="134">
        <v>5</v>
      </c>
      <c r="FL367" s="135">
        <v>220</v>
      </c>
      <c r="FM367" s="136">
        <v>230</v>
      </c>
      <c r="FN367" s="128">
        <v>225</v>
      </c>
      <c r="FO367" s="134">
        <v>5</v>
      </c>
      <c r="FP367" s="135">
        <v>235</v>
      </c>
      <c r="FQ367" s="136">
        <v>245</v>
      </c>
      <c r="FR367" s="128">
        <v>240</v>
      </c>
      <c r="FS367" s="134">
        <v>5</v>
      </c>
      <c r="FT367" s="135">
        <v>220</v>
      </c>
      <c r="FU367" s="136">
        <v>230</v>
      </c>
      <c r="FV367" s="95">
        <v>225</v>
      </c>
      <c r="FW367" s="134">
        <v>-10</v>
      </c>
      <c r="FX367" s="135">
        <v>255</v>
      </c>
      <c r="FY367" s="136">
        <v>265</v>
      </c>
      <c r="FZ367" s="128">
        <v>260</v>
      </c>
      <c r="GA367" s="134">
        <v>10</v>
      </c>
      <c r="GB367" s="135">
        <v>305</v>
      </c>
      <c r="GC367" s="136">
        <v>315</v>
      </c>
      <c r="GD367" s="128">
        <v>310</v>
      </c>
      <c r="GE367" s="134">
        <v>-5</v>
      </c>
      <c r="GF367" s="135">
        <v>265</v>
      </c>
      <c r="GG367" s="136">
        <v>275</v>
      </c>
      <c r="GH367" s="128">
        <v>270</v>
      </c>
      <c r="GI367" s="134" t="s">
        <v>5</v>
      </c>
      <c r="GJ367" s="135">
        <v>350</v>
      </c>
      <c r="GK367" s="136">
        <v>360</v>
      </c>
      <c r="GL367" s="128">
        <v>355</v>
      </c>
      <c r="GM367" s="134" t="s">
        <v>5</v>
      </c>
      <c r="GN367" s="135">
        <v>435</v>
      </c>
      <c r="GO367" s="136">
        <v>445</v>
      </c>
      <c r="GP367" s="128">
        <v>440</v>
      </c>
      <c r="GQ367" s="134" t="s">
        <v>5</v>
      </c>
      <c r="GR367" s="93"/>
      <c r="GS367" s="93">
        <v>11</v>
      </c>
    </row>
    <row r="368" spans="1:201" ht="15.75" x14ac:dyDescent="0.25">
      <c r="A368">
        <v>12</v>
      </c>
      <c r="B368">
        <v>2016</v>
      </c>
      <c r="C368" s="87">
        <v>42706</v>
      </c>
      <c r="D368" s="149">
        <v>260</v>
      </c>
      <c r="E368" s="136">
        <v>270</v>
      </c>
      <c r="F368" s="128">
        <v>265</v>
      </c>
      <c r="G368" s="134">
        <v>-15</v>
      </c>
      <c r="H368" s="135">
        <v>335</v>
      </c>
      <c r="I368" s="136">
        <v>345</v>
      </c>
      <c r="J368" s="128">
        <v>340</v>
      </c>
      <c r="K368" s="134" t="s">
        <v>5</v>
      </c>
      <c r="L368" s="135">
        <v>310</v>
      </c>
      <c r="M368" s="136">
        <v>320</v>
      </c>
      <c r="N368" s="128">
        <v>315</v>
      </c>
      <c r="O368" s="134" t="s">
        <v>5</v>
      </c>
      <c r="P368" s="135">
        <v>270</v>
      </c>
      <c r="Q368" s="136">
        <v>280</v>
      </c>
      <c r="R368" s="128">
        <v>275</v>
      </c>
      <c r="S368" s="134">
        <v>-5</v>
      </c>
      <c r="T368" s="135">
        <v>220</v>
      </c>
      <c r="U368" s="136">
        <v>230</v>
      </c>
      <c r="V368" s="128">
        <v>225</v>
      </c>
      <c r="W368" s="134">
        <v>-25</v>
      </c>
      <c r="X368" s="135">
        <v>185</v>
      </c>
      <c r="Y368" s="136">
        <v>195</v>
      </c>
      <c r="Z368" s="128">
        <v>190</v>
      </c>
      <c r="AA368" s="134" t="s">
        <v>5</v>
      </c>
      <c r="AB368" s="135">
        <v>240</v>
      </c>
      <c r="AC368" s="136">
        <v>250</v>
      </c>
      <c r="AD368" s="128">
        <v>245</v>
      </c>
      <c r="AE368" s="134" t="s">
        <v>5</v>
      </c>
      <c r="AF368" s="135">
        <v>230</v>
      </c>
      <c r="AG368" s="136">
        <v>240</v>
      </c>
      <c r="AH368" s="128">
        <v>235</v>
      </c>
      <c r="AI368" s="134">
        <v>5</v>
      </c>
      <c r="AJ368" s="135">
        <v>225</v>
      </c>
      <c r="AK368" s="136">
        <v>235</v>
      </c>
      <c r="AL368" s="128">
        <v>230</v>
      </c>
      <c r="AM368" s="134">
        <v>-15</v>
      </c>
      <c r="AN368" s="135">
        <v>200</v>
      </c>
      <c r="AO368" s="136">
        <v>210</v>
      </c>
      <c r="AP368" s="128">
        <v>205</v>
      </c>
      <c r="AQ368" s="134" t="s">
        <v>5</v>
      </c>
      <c r="AR368" s="135">
        <v>255</v>
      </c>
      <c r="AS368" s="136">
        <v>265</v>
      </c>
      <c r="AT368" s="128">
        <v>260</v>
      </c>
      <c r="AU368" s="134" t="s">
        <v>5</v>
      </c>
      <c r="AV368" s="135">
        <v>250</v>
      </c>
      <c r="AW368" s="136">
        <v>260</v>
      </c>
      <c r="AX368" s="128">
        <v>255</v>
      </c>
      <c r="AY368" s="134" t="s">
        <v>5</v>
      </c>
      <c r="AZ368" s="135">
        <v>200</v>
      </c>
      <c r="BA368" s="136">
        <v>210</v>
      </c>
      <c r="BB368" s="128">
        <v>205</v>
      </c>
      <c r="BC368" s="134">
        <v>-15</v>
      </c>
      <c r="BD368" s="135">
        <v>165</v>
      </c>
      <c r="BE368" s="136">
        <v>175</v>
      </c>
      <c r="BF368" s="128">
        <v>170</v>
      </c>
      <c r="BG368" s="134">
        <v>-10</v>
      </c>
      <c r="BH368" s="135">
        <v>230</v>
      </c>
      <c r="BI368" s="136">
        <v>240</v>
      </c>
      <c r="BJ368" s="128">
        <v>235</v>
      </c>
      <c r="BK368" s="134">
        <v>-15</v>
      </c>
      <c r="BL368" s="135">
        <v>170</v>
      </c>
      <c r="BM368" s="136">
        <v>180</v>
      </c>
      <c r="BN368" s="128">
        <v>175</v>
      </c>
      <c r="BO368" s="134">
        <v>-10</v>
      </c>
      <c r="BP368" s="135">
        <v>245</v>
      </c>
      <c r="BQ368" s="136">
        <v>255</v>
      </c>
      <c r="BR368" s="128">
        <v>250</v>
      </c>
      <c r="BS368" s="134">
        <v>-15</v>
      </c>
      <c r="BT368" s="135">
        <v>210</v>
      </c>
      <c r="BU368" s="136">
        <v>220</v>
      </c>
      <c r="BV368" s="128">
        <v>215</v>
      </c>
      <c r="BW368" s="134">
        <v>-10</v>
      </c>
      <c r="BX368" s="135">
        <v>330</v>
      </c>
      <c r="BY368" s="136">
        <v>340</v>
      </c>
      <c r="BZ368" s="128">
        <v>335</v>
      </c>
      <c r="CA368" s="134" t="s">
        <v>5</v>
      </c>
      <c r="CB368" s="135">
        <v>390</v>
      </c>
      <c r="CC368" s="136">
        <v>400</v>
      </c>
      <c r="CD368" s="128">
        <v>395</v>
      </c>
      <c r="CE368" s="134">
        <v>-20</v>
      </c>
      <c r="CF368" s="135">
        <v>230</v>
      </c>
      <c r="CG368" s="136">
        <v>240</v>
      </c>
      <c r="CH368" s="128">
        <v>235</v>
      </c>
      <c r="CI368" s="134">
        <v>-15</v>
      </c>
      <c r="CJ368" s="135">
        <v>185</v>
      </c>
      <c r="CK368" s="136">
        <v>195</v>
      </c>
      <c r="CL368" s="128">
        <v>190</v>
      </c>
      <c r="CM368" s="134">
        <v>-10</v>
      </c>
      <c r="CN368" s="135">
        <v>295</v>
      </c>
      <c r="CO368" s="136">
        <v>305</v>
      </c>
      <c r="CP368" s="128">
        <v>300</v>
      </c>
      <c r="CQ368" s="134" t="s">
        <v>5</v>
      </c>
      <c r="CR368" s="135">
        <v>360</v>
      </c>
      <c r="CS368" s="136">
        <v>370</v>
      </c>
      <c r="CT368" s="128">
        <v>365</v>
      </c>
      <c r="CU368" s="134">
        <v>-20</v>
      </c>
      <c r="CV368" s="135">
        <v>265</v>
      </c>
      <c r="CW368" s="136">
        <v>275</v>
      </c>
      <c r="CX368" s="128">
        <v>270</v>
      </c>
      <c r="CY368" s="134">
        <v>-10</v>
      </c>
      <c r="CZ368" s="135">
        <v>220</v>
      </c>
      <c r="DA368" s="136">
        <v>230</v>
      </c>
      <c r="DB368" s="128">
        <v>225</v>
      </c>
      <c r="DC368" s="134">
        <v>-10</v>
      </c>
      <c r="DD368" s="135">
        <v>330</v>
      </c>
      <c r="DE368" s="136">
        <v>340</v>
      </c>
      <c r="DF368" s="128">
        <v>335</v>
      </c>
      <c r="DG368" s="134" t="s">
        <v>5</v>
      </c>
      <c r="DH368" s="135">
        <v>375</v>
      </c>
      <c r="DI368" s="136">
        <v>385</v>
      </c>
      <c r="DJ368" s="128">
        <v>380</v>
      </c>
      <c r="DK368" s="134">
        <v>-20</v>
      </c>
      <c r="DL368" s="135">
        <v>235</v>
      </c>
      <c r="DM368" s="136">
        <v>245</v>
      </c>
      <c r="DN368" s="128">
        <v>240</v>
      </c>
      <c r="DO368" s="134">
        <v>-10</v>
      </c>
      <c r="DP368" s="135">
        <v>190</v>
      </c>
      <c r="DQ368" s="136">
        <v>200</v>
      </c>
      <c r="DR368" s="128">
        <v>195</v>
      </c>
      <c r="DS368" s="134">
        <v>-10</v>
      </c>
      <c r="DT368" s="135">
        <v>340</v>
      </c>
      <c r="DU368" s="136">
        <v>350</v>
      </c>
      <c r="DV368" s="128">
        <v>345</v>
      </c>
      <c r="DW368" s="134" t="s">
        <v>5</v>
      </c>
      <c r="DX368" s="135">
        <v>385</v>
      </c>
      <c r="DY368" s="136">
        <v>395</v>
      </c>
      <c r="DZ368" s="128">
        <v>390</v>
      </c>
      <c r="EA368" s="134">
        <v>-20</v>
      </c>
      <c r="EB368" s="135">
        <v>235</v>
      </c>
      <c r="EC368" s="136">
        <v>245</v>
      </c>
      <c r="ED368" s="128">
        <v>240</v>
      </c>
      <c r="EE368" s="134">
        <v>-10</v>
      </c>
      <c r="EF368" s="135">
        <v>190</v>
      </c>
      <c r="EG368" s="136">
        <v>200</v>
      </c>
      <c r="EH368" s="128">
        <v>195</v>
      </c>
      <c r="EI368" s="134">
        <v>-10</v>
      </c>
      <c r="EJ368" s="135">
        <v>360</v>
      </c>
      <c r="EK368" s="136">
        <v>370</v>
      </c>
      <c r="EL368" s="128">
        <v>365</v>
      </c>
      <c r="EM368" s="134" t="s">
        <v>5</v>
      </c>
      <c r="EN368" s="135">
        <v>350</v>
      </c>
      <c r="EO368" s="136">
        <v>360</v>
      </c>
      <c r="EP368" s="128">
        <v>355</v>
      </c>
      <c r="EQ368" s="134">
        <v>-10</v>
      </c>
      <c r="ER368" s="135">
        <v>215</v>
      </c>
      <c r="ES368" s="136">
        <v>225</v>
      </c>
      <c r="ET368" s="128">
        <v>220</v>
      </c>
      <c r="EU368" s="134">
        <v>-10</v>
      </c>
      <c r="EV368" s="135">
        <v>180</v>
      </c>
      <c r="EW368" s="136">
        <v>190</v>
      </c>
      <c r="EX368" s="128">
        <v>185</v>
      </c>
      <c r="EY368" s="134">
        <v>-10</v>
      </c>
      <c r="EZ368" s="135">
        <v>320</v>
      </c>
      <c r="FA368" s="136">
        <v>330</v>
      </c>
      <c r="FB368" s="128">
        <v>325</v>
      </c>
      <c r="FC368" s="134" t="s">
        <v>5</v>
      </c>
      <c r="FD368" s="135">
        <v>420</v>
      </c>
      <c r="FE368" s="136">
        <v>430</v>
      </c>
      <c r="FF368" s="128">
        <v>425</v>
      </c>
      <c r="FG368" s="134">
        <v>-20</v>
      </c>
      <c r="FH368" s="135">
        <v>245</v>
      </c>
      <c r="FI368" s="136">
        <v>255</v>
      </c>
      <c r="FJ368" s="128">
        <v>250</v>
      </c>
      <c r="FK368" s="134">
        <v>-5</v>
      </c>
      <c r="FL368" s="135">
        <v>215</v>
      </c>
      <c r="FM368" s="136">
        <v>225</v>
      </c>
      <c r="FN368" s="128">
        <v>220</v>
      </c>
      <c r="FO368" s="134">
        <v>-5</v>
      </c>
      <c r="FP368" s="135">
        <v>230</v>
      </c>
      <c r="FQ368" s="136">
        <v>240</v>
      </c>
      <c r="FR368" s="128">
        <v>235</v>
      </c>
      <c r="FS368" s="134">
        <v>-5</v>
      </c>
      <c r="FT368" s="135">
        <v>235</v>
      </c>
      <c r="FU368" s="136">
        <v>245</v>
      </c>
      <c r="FV368" s="95">
        <v>240</v>
      </c>
      <c r="FW368" s="134">
        <v>15</v>
      </c>
      <c r="FX368" s="135">
        <v>250</v>
      </c>
      <c r="FY368" s="136">
        <v>260</v>
      </c>
      <c r="FZ368" s="128">
        <v>255</v>
      </c>
      <c r="GA368" s="134">
        <v>-5</v>
      </c>
      <c r="GB368" s="135">
        <v>295</v>
      </c>
      <c r="GC368" s="136">
        <v>305</v>
      </c>
      <c r="GD368" s="128">
        <v>300</v>
      </c>
      <c r="GE368" s="134">
        <v>-10</v>
      </c>
      <c r="GF368" s="135">
        <v>260</v>
      </c>
      <c r="GG368" s="136">
        <v>270</v>
      </c>
      <c r="GH368" s="128">
        <v>265</v>
      </c>
      <c r="GI368" s="134">
        <v>-5</v>
      </c>
      <c r="GJ368" s="135">
        <v>350</v>
      </c>
      <c r="GK368" s="136">
        <v>360</v>
      </c>
      <c r="GL368" s="128">
        <v>355</v>
      </c>
      <c r="GM368" s="134" t="s">
        <v>5</v>
      </c>
      <c r="GN368" s="135">
        <v>415</v>
      </c>
      <c r="GO368" s="136">
        <v>425</v>
      </c>
      <c r="GP368" s="128">
        <v>420</v>
      </c>
      <c r="GQ368" s="134">
        <v>-20</v>
      </c>
      <c r="GR368" s="93"/>
      <c r="GS368" s="93">
        <v>12</v>
      </c>
    </row>
    <row r="369" spans="1:201" ht="15.75" x14ac:dyDescent="0.25">
      <c r="A369">
        <v>12</v>
      </c>
      <c r="B369">
        <v>2016</v>
      </c>
      <c r="C369" s="87">
        <v>42713</v>
      </c>
      <c r="D369" s="149">
        <v>270</v>
      </c>
      <c r="E369" s="136">
        <v>280</v>
      </c>
      <c r="F369" s="128">
        <v>275</v>
      </c>
      <c r="G369" s="134">
        <v>10</v>
      </c>
      <c r="H369" s="135">
        <v>340</v>
      </c>
      <c r="I369" s="136">
        <v>350</v>
      </c>
      <c r="J369" s="128">
        <v>345</v>
      </c>
      <c r="K369" s="134">
        <v>5</v>
      </c>
      <c r="L369" s="135">
        <v>310</v>
      </c>
      <c r="M369" s="136">
        <v>320</v>
      </c>
      <c r="N369" s="128">
        <v>315</v>
      </c>
      <c r="O369" s="134" t="s">
        <v>5</v>
      </c>
      <c r="P369" s="135">
        <v>275</v>
      </c>
      <c r="Q369" s="136">
        <v>285</v>
      </c>
      <c r="R369" s="128">
        <v>280</v>
      </c>
      <c r="S369" s="134">
        <v>5</v>
      </c>
      <c r="T369" s="135">
        <v>230</v>
      </c>
      <c r="U369" s="136">
        <v>240</v>
      </c>
      <c r="V369" s="128">
        <v>235</v>
      </c>
      <c r="W369" s="134">
        <v>10</v>
      </c>
      <c r="X369" s="135">
        <v>190</v>
      </c>
      <c r="Y369" s="136">
        <v>200</v>
      </c>
      <c r="Z369" s="128">
        <v>195</v>
      </c>
      <c r="AA369" s="134">
        <v>5</v>
      </c>
      <c r="AB369" s="135">
        <v>240</v>
      </c>
      <c r="AC369" s="136">
        <v>250</v>
      </c>
      <c r="AD369" s="128">
        <v>245</v>
      </c>
      <c r="AE369" s="134" t="s">
        <v>5</v>
      </c>
      <c r="AF369" s="135">
        <v>225</v>
      </c>
      <c r="AG369" s="136">
        <v>235</v>
      </c>
      <c r="AH369" s="128">
        <v>230</v>
      </c>
      <c r="AI369" s="134">
        <v>-5</v>
      </c>
      <c r="AJ369" s="135">
        <v>235</v>
      </c>
      <c r="AK369" s="136">
        <v>245</v>
      </c>
      <c r="AL369" s="128">
        <v>240</v>
      </c>
      <c r="AM369" s="134">
        <v>10</v>
      </c>
      <c r="AN369" s="135">
        <v>210</v>
      </c>
      <c r="AO369" s="136">
        <v>220</v>
      </c>
      <c r="AP369" s="128">
        <v>215</v>
      </c>
      <c r="AQ369" s="134">
        <v>10</v>
      </c>
      <c r="AR369" s="135">
        <v>255</v>
      </c>
      <c r="AS369" s="136">
        <v>265</v>
      </c>
      <c r="AT369" s="128">
        <v>260</v>
      </c>
      <c r="AU369" s="134" t="s">
        <v>5</v>
      </c>
      <c r="AV369" s="135">
        <v>250</v>
      </c>
      <c r="AW369" s="136">
        <v>260</v>
      </c>
      <c r="AX369" s="128">
        <v>255</v>
      </c>
      <c r="AY369" s="134" t="s">
        <v>5</v>
      </c>
      <c r="AZ369" s="135">
        <v>205</v>
      </c>
      <c r="BA369" s="136">
        <v>215</v>
      </c>
      <c r="BB369" s="128">
        <v>210</v>
      </c>
      <c r="BC369" s="134">
        <v>5</v>
      </c>
      <c r="BD369" s="135">
        <v>170</v>
      </c>
      <c r="BE369" s="136">
        <v>180</v>
      </c>
      <c r="BF369" s="128">
        <v>175</v>
      </c>
      <c r="BG369" s="134">
        <v>5</v>
      </c>
      <c r="BH369" s="135">
        <v>235</v>
      </c>
      <c r="BI369" s="136">
        <v>245</v>
      </c>
      <c r="BJ369" s="128">
        <v>240</v>
      </c>
      <c r="BK369" s="134">
        <v>5</v>
      </c>
      <c r="BL369" s="135">
        <v>175</v>
      </c>
      <c r="BM369" s="136">
        <v>185</v>
      </c>
      <c r="BN369" s="128">
        <v>180</v>
      </c>
      <c r="BO369" s="134">
        <v>5</v>
      </c>
      <c r="BP369" s="135">
        <v>245</v>
      </c>
      <c r="BQ369" s="136">
        <v>255</v>
      </c>
      <c r="BR369" s="128">
        <v>250</v>
      </c>
      <c r="BS369" s="134" t="s">
        <v>5</v>
      </c>
      <c r="BT369" s="135">
        <v>215</v>
      </c>
      <c r="BU369" s="136">
        <v>225</v>
      </c>
      <c r="BV369" s="128">
        <v>220</v>
      </c>
      <c r="BW369" s="134">
        <v>5</v>
      </c>
      <c r="BX369" s="135">
        <v>330</v>
      </c>
      <c r="BY369" s="136">
        <v>340</v>
      </c>
      <c r="BZ369" s="128">
        <v>335</v>
      </c>
      <c r="CA369" s="134" t="s">
        <v>5</v>
      </c>
      <c r="CB369" s="135">
        <v>390</v>
      </c>
      <c r="CC369" s="136">
        <v>400</v>
      </c>
      <c r="CD369" s="128">
        <v>395</v>
      </c>
      <c r="CE369" s="134" t="s">
        <v>5</v>
      </c>
      <c r="CF369" s="135">
        <v>225</v>
      </c>
      <c r="CG369" s="136">
        <v>235</v>
      </c>
      <c r="CH369" s="128">
        <v>230</v>
      </c>
      <c r="CI369" s="134">
        <v>-5</v>
      </c>
      <c r="CJ369" s="135">
        <v>185</v>
      </c>
      <c r="CK369" s="136">
        <v>195</v>
      </c>
      <c r="CL369" s="128">
        <v>190</v>
      </c>
      <c r="CM369" s="134" t="s">
        <v>5</v>
      </c>
      <c r="CN369" s="135">
        <v>295</v>
      </c>
      <c r="CO369" s="136">
        <v>305</v>
      </c>
      <c r="CP369" s="128">
        <v>300</v>
      </c>
      <c r="CQ369" s="134" t="s">
        <v>5</v>
      </c>
      <c r="CR369" s="135">
        <v>360</v>
      </c>
      <c r="CS369" s="136">
        <v>370</v>
      </c>
      <c r="CT369" s="128">
        <v>365</v>
      </c>
      <c r="CU369" s="134" t="s">
        <v>5</v>
      </c>
      <c r="CV369" s="135">
        <v>260</v>
      </c>
      <c r="CW369" s="136">
        <v>270</v>
      </c>
      <c r="CX369" s="128">
        <v>265</v>
      </c>
      <c r="CY369" s="134">
        <v>-5</v>
      </c>
      <c r="CZ369" s="135">
        <v>220</v>
      </c>
      <c r="DA369" s="136">
        <v>230</v>
      </c>
      <c r="DB369" s="128">
        <v>225</v>
      </c>
      <c r="DC369" s="134" t="s">
        <v>5</v>
      </c>
      <c r="DD369" s="135">
        <v>330</v>
      </c>
      <c r="DE369" s="136">
        <v>340</v>
      </c>
      <c r="DF369" s="128">
        <v>335</v>
      </c>
      <c r="DG369" s="134" t="s">
        <v>5</v>
      </c>
      <c r="DH369" s="135">
        <v>375</v>
      </c>
      <c r="DI369" s="136">
        <v>385</v>
      </c>
      <c r="DJ369" s="128">
        <v>380</v>
      </c>
      <c r="DK369" s="134" t="s">
        <v>5</v>
      </c>
      <c r="DL369" s="135">
        <v>230</v>
      </c>
      <c r="DM369" s="136">
        <v>240</v>
      </c>
      <c r="DN369" s="128">
        <v>235</v>
      </c>
      <c r="DO369" s="134">
        <v>-5</v>
      </c>
      <c r="DP369" s="135">
        <v>190</v>
      </c>
      <c r="DQ369" s="136">
        <v>200</v>
      </c>
      <c r="DR369" s="128">
        <v>195</v>
      </c>
      <c r="DS369" s="134" t="s">
        <v>5</v>
      </c>
      <c r="DT369" s="135">
        <v>340</v>
      </c>
      <c r="DU369" s="136">
        <v>350</v>
      </c>
      <c r="DV369" s="128">
        <v>345</v>
      </c>
      <c r="DW369" s="134" t="s">
        <v>5</v>
      </c>
      <c r="DX369" s="135">
        <v>385</v>
      </c>
      <c r="DY369" s="136">
        <v>395</v>
      </c>
      <c r="DZ369" s="128">
        <v>390</v>
      </c>
      <c r="EA369" s="134" t="s">
        <v>5</v>
      </c>
      <c r="EB369" s="135">
        <v>230</v>
      </c>
      <c r="EC369" s="136">
        <v>240</v>
      </c>
      <c r="ED369" s="128">
        <v>235</v>
      </c>
      <c r="EE369" s="134">
        <v>-5</v>
      </c>
      <c r="EF369" s="135">
        <v>190</v>
      </c>
      <c r="EG369" s="136">
        <v>200</v>
      </c>
      <c r="EH369" s="128">
        <v>195</v>
      </c>
      <c r="EI369" s="134" t="s">
        <v>5</v>
      </c>
      <c r="EJ369" s="135">
        <v>360</v>
      </c>
      <c r="EK369" s="136">
        <v>370</v>
      </c>
      <c r="EL369" s="128">
        <v>365</v>
      </c>
      <c r="EM369" s="134" t="s">
        <v>5</v>
      </c>
      <c r="EN369" s="135">
        <v>350</v>
      </c>
      <c r="EO369" s="136">
        <v>360</v>
      </c>
      <c r="EP369" s="128">
        <v>355</v>
      </c>
      <c r="EQ369" s="134" t="s">
        <v>5</v>
      </c>
      <c r="ER369" s="135">
        <v>215</v>
      </c>
      <c r="ES369" s="136">
        <v>225</v>
      </c>
      <c r="ET369" s="128">
        <v>220</v>
      </c>
      <c r="EU369" s="134" t="s">
        <v>5</v>
      </c>
      <c r="EV369" s="135">
        <v>180</v>
      </c>
      <c r="EW369" s="136">
        <v>190</v>
      </c>
      <c r="EX369" s="128">
        <v>185</v>
      </c>
      <c r="EY369" s="134" t="s">
        <v>5</v>
      </c>
      <c r="EZ369" s="135">
        <v>320</v>
      </c>
      <c r="FA369" s="136">
        <v>330</v>
      </c>
      <c r="FB369" s="128">
        <v>325</v>
      </c>
      <c r="FC369" s="134" t="s">
        <v>5</v>
      </c>
      <c r="FD369" s="135">
        <v>420</v>
      </c>
      <c r="FE369" s="136">
        <v>430</v>
      </c>
      <c r="FF369" s="128">
        <v>425</v>
      </c>
      <c r="FG369" s="134" t="s">
        <v>5</v>
      </c>
      <c r="FH369" s="135">
        <v>255</v>
      </c>
      <c r="FI369" s="136">
        <v>265</v>
      </c>
      <c r="FJ369" s="128">
        <v>260</v>
      </c>
      <c r="FK369" s="134">
        <v>10</v>
      </c>
      <c r="FL369" s="135">
        <v>220</v>
      </c>
      <c r="FM369" s="136">
        <v>230</v>
      </c>
      <c r="FN369" s="128">
        <v>225</v>
      </c>
      <c r="FO369" s="134">
        <v>5</v>
      </c>
      <c r="FP369" s="135">
        <v>235</v>
      </c>
      <c r="FQ369" s="136">
        <v>245</v>
      </c>
      <c r="FR369" s="128">
        <v>240</v>
      </c>
      <c r="FS369" s="134">
        <v>5</v>
      </c>
      <c r="FT369" s="135">
        <v>215</v>
      </c>
      <c r="FU369" s="136">
        <v>225</v>
      </c>
      <c r="FV369" s="95">
        <v>220</v>
      </c>
      <c r="FW369" s="134">
        <v>-20</v>
      </c>
      <c r="FX369" s="135">
        <v>255</v>
      </c>
      <c r="FY369" s="136">
        <v>265</v>
      </c>
      <c r="FZ369" s="128">
        <v>260</v>
      </c>
      <c r="GA369" s="134">
        <v>5</v>
      </c>
      <c r="GB369" s="135">
        <v>290</v>
      </c>
      <c r="GC369" s="136">
        <v>300</v>
      </c>
      <c r="GD369" s="128">
        <v>295</v>
      </c>
      <c r="GE369" s="134">
        <v>-5</v>
      </c>
      <c r="GF369" s="135">
        <v>260</v>
      </c>
      <c r="GG369" s="136">
        <v>270</v>
      </c>
      <c r="GH369" s="128">
        <v>265</v>
      </c>
      <c r="GI369" s="134" t="s">
        <v>5</v>
      </c>
      <c r="GJ369" s="135">
        <v>350</v>
      </c>
      <c r="GK369" s="136">
        <v>360</v>
      </c>
      <c r="GL369" s="128">
        <v>355</v>
      </c>
      <c r="GM369" s="134" t="s">
        <v>5</v>
      </c>
      <c r="GN369" s="135">
        <v>415</v>
      </c>
      <c r="GO369" s="136">
        <v>425</v>
      </c>
      <c r="GP369" s="128">
        <v>420</v>
      </c>
      <c r="GQ369" s="134" t="s">
        <v>5</v>
      </c>
      <c r="GR369" s="93"/>
      <c r="GS369" s="93">
        <v>12</v>
      </c>
    </row>
    <row r="370" spans="1:201" ht="15.75" x14ac:dyDescent="0.25">
      <c r="A370">
        <v>12</v>
      </c>
      <c r="B370">
        <v>2016</v>
      </c>
      <c r="C370" s="87">
        <v>42720</v>
      </c>
      <c r="D370" s="149">
        <v>265</v>
      </c>
      <c r="E370" s="136">
        <v>275</v>
      </c>
      <c r="F370" s="128">
        <v>270</v>
      </c>
      <c r="G370" s="134">
        <v>5</v>
      </c>
      <c r="H370" s="135">
        <v>340</v>
      </c>
      <c r="I370" s="136">
        <v>350</v>
      </c>
      <c r="J370" s="128">
        <v>345</v>
      </c>
      <c r="K370" s="134">
        <v>5</v>
      </c>
      <c r="L370" s="135">
        <v>310</v>
      </c>
      <c r="M370" s="136">
        <v>320</v>
      </c>
      <c r="N370" s="128">
        <v>315</v>
      </c>
      <c r="O370" s="134" t="s">
        <v>5</v>
      </c>
      <c r="P370" s="135">
        <v>275</v>
      </c>
      <c r="Q370" s="136">
        <v>285</v>
      </c>
      <c r="R370" s="128">
        <v>280</v>
      </c>
      <c r="S370" s="134">
        <v>5</v>
      </c>
      <c r="T370" s="135">
        <v>230</v>
      </c>
      <c r="U370" s="136">
        <v>240</v>
      </c>
      <c r="V370" s="128">
        <v>235</v>
      </c>
      <c r="W370" s="134">
        <v>10</v>
      </c>
      <c r="X370" s="135">
        <v>190</v>
      </c>
      <c r="Y370" s="136">
        <v>200</v>
      </c>
      <c r="Z370" s="128">
        <v>195</v>
      </c>
      <c r="AA370" s="134">
        <v>5</v>
      </c>
      <c r="AB370" s="135">
        <v>240</v>
      </c>
      <c r="AC370" s="136">
        <v>250</v>
      </c>
      <c r="AD370" s="128">
        <v>245</v>
      </c>
      <c r="AE370" s="134" t="s">
        <v>5</v>
      </c>
      <c r="AF370" s="135">
        <v>225</v>
      </c>
      <c r="AG370" s="136">
        <v>235</v>
      </c>
      <c r="AH370" s="128">
        <v>230</v>
      </c>
      <c r="AI370" s="134">
        <v>-5</v>
      </c>
      <c r="AJ370" s="135">
        <v>235</v>
      </c>
      <c r="AK370" s="136">
        <v>245</v>
      </c>
      <c r="AL370" s="128">
        <v>240</v>
      </c>
      <c r="AM370" s="134">
        <v>10</v>
      </c>
      <c r="AN370" s="135">
        <v>215</v>
      </c>
      <c r="AO370" s="136">
        <v>225</v>
      </c>
      <c r="AP370" s="128">
        <v>220</v>
      </c>
      <c r="AQ370" s="134">
        <v>15</v>
      </c>
      <c r="AR370" s="135">
        <v>255</v>
      </c>
      <c r="AS370" s="136">
        <v>265</v>
      </c>
      <c r="AT370" s="128">
        <v>260</v>
      </c>
      <c r="AU370" s="134" t="s">
        <v>5</v>
      </c>
      <c r="AV370" s="135">
        <v>250</v>
      </c>
      <c r="AW370" s="136">
        <v>260</v>
      </c>
      <c r="AX370" s="128">
        <v>255</v>
      </c>
      <c r="AY370" s="134" t="s">
        <v>5</v>
      </c>
      <c r="AZ370" s="135">
        <v>200</v>
      </c>
      <c r="BA370" s="136">
        <v>210</v>
      </c>
      <c r="BB370" s="128">
        <v>205</v>
      </c>
      <c r="BC370" s="134" t="s">
        <v>5</v>
      </c>
      <c r="BD370" s="135">
        <v>170</v>
      </c>
      <c r="BE370" s="136">
        <v>180</v>
      </c>
      <c r="BF370" s="128">
        <v>175</v>
      </c>
      <c r="BG370" s="134">
        <v>5</v>
      </c>
      <c r="BH370" s="135">
        <v>230</v>
      </c>
      <c r="BI370" s="136">
        <v>240</v>
      </c>
      <c r="BJ370" s="128">
        <v>235</v>
      </c>
      <c r="BK370" s="134" t="s">
        <v>5</v>
      </c>
      <c r="BL370" s="135">
        <v>175</v>
      </c>
      <c r="BM370" s="136">
        <v>185</v>
      </c>
      <c r="BN370" s="128">
        <v>180</v>
      </c>
      <c r="BO370" s="134">
        <v>5</v>
      </c>
      <c r="BP370" s="135">
        <v>245</v>
      </c>
      <c r="BQ370" s="136">
        <v>255</v>
      </c>
      <c r="BR370" s="128">
        <v>250</v>
      </c>
      <c r="BS370" s="134" t="s">
        <v>5</v>
      </c>
      <c r="BT370" s="135">
        <v>215</v>
      </c>
      <c r="BU370" s="136">
        <v>225</v>
      </c>
      <c r="BV370" s="128">
        <v>220</v>
      </c>
      <c r="BW370" s="134">
        <v>5</v>
      </c>
      <c r="BX370" s="135">
        <v>320</v>
      </c>
      <c r="BY370" s="136">
        <v>330</v>
      </c>
      <c r="BZ370" s="128">
        <v>325</v>
      </c>
      <c r="CA370" s="134">
        <v>-10</v>
      </c>
      <c r="CB370" s="135">
        <v>390</v>
      </c>
      <c r="CC370" s="136">
        <v>400</v>
      </c>
      <c r="CD370" s="128">
        <v>395</v>
      </c>
      <c r="CE370" s="134" t="s">
        <v>5</v>
      </c>
      <c r="CF370" s="135">
        <v>225</v>
      </c>
      <c r="CG370" s="136">
        <v>235</v>
      </c>
      <c r="CH370" s="128">
        <v>230</v>
      </c>
      <c r="CI370" s="134">
        <v>-5</v>
      </c>
      <c r="CJ370" s="135">
        <v>185</v>
      </c>
      <c r="CK370" s="136">
        <v>195</v>
      </c>
      <c r="CL370" s="128">
        <v>190</v>
      </c>
      <c r="CM370" s="134" t="s">
        <v>5</v>
      </c>
      <c r="CN370" s="135">
        <v>285</v>
      </c>
      <c r="CO370" s="136">
        <v>295</v>
      </c>
      <c r="CP370" s="128">
        <v>290</v>
      </c>
      <c r="CQ370" s="134">
        <v>-10</v>
      </c>
      <c r="CR370" s="135">
        <v>360</v>
      </c>
      <c r="CS370" s="136">
        <v>370</v>
      </c>
      <c r="CT370" s="128">
        <v>365</v>
      </c>
      <c r="CU370" s="134" t="s">
        <v>5</v>
      </c>
      <c r="CV370" s="135">
        <v>260</v>
      </c>
      <c r="CW370" s="136">
        <v>270</v>
      </c>
      <c r="CX370" s="128">
        <v>265</v>
      </c>
      <c r="CY370" s="134">
        <v>-5</v>
      </c>
      <c r="CZ370" s="135">
        <v>220</v>
      </c>
      <c r="DA370" s="136">
        <v>230</v>
      </c>
      <c r="DB370" s="128">
        <v>225</v>
      </c>
      <c r="DC370" s="134" t="s">
        <v>5</v>
      </c>
      <c r="DD370" s="135">
        <v>320</v>
      </c>
      <c r="DE370" s="136">
        <v>330</v>
      </c>
      <c r="DF370" s="128">
        <v>325</v>
      </c>
      <c r="DG370" s="134">
        <v>-10</v>
      </c>
      <c r="DH370" s="135">
        <v>375</v>
      </c>
      <c r="DI370" s="136">
        <v>385</v>
      </c>
      <c r="DJ370" s="128">
        <v>380</v>
      </c>
      <c r="DK370" s="134" t="s">
        <v>5</v>
      </c>
      <c r="DL370" s="135">
        <v>230</v>
      </c>
      <c r="DM370" s="136">
        <v>240</v>
      </c>
      <c r="DN370" s="128">
        <v>235</v>
      </c>
      <c r="DO370" s="134">
        <v>-5</v>
      </c>
      <c r="DP370" s="135">
        <v>190</v>
      </c>
      <c r="DQ370" s="136">
        <v>200</v>
      </c>
      <c r="DR370" s="128">
        <v>195</v>
      </c>
      <c r="DS370" s="134" t="s">
        <v>5</v>
      </c>
      <c r="DT370" s="135">
        <v>330</v>
      </c>
      <c r="DU370" s="136">
        <v>340</v>
      </c>
      <c r="DV370" s="128">
        <v>335</v>
      </c>
      <c r="DW370" s="134">
        <v>-10</v>
      </c>
      <c r="DX370" s="135">
        <v>385</v>
      </c>
      <c r="DY370" s="136">
        <v>395</v>
      </c>
      <c r="DZ370" s="128">
        <v>390</v>
      </c>
      <c r="EA370" s="134" t="s">
        <v>5</v>
      </c>
      <c r="EB370" s="135">
        <v>230</v>
      </c>
      <c r="EC370" s="136">
        <v>240</v>
      </c>
      <c r="ED370" s="128">
        <v>235</v>
      </c>
      <c r="EE370" s="134">
        <v>-5</v>
      </c>
      <c r="EF370" s="135">
        <v>190</v>
      </c>
      <c r="EG370" s="136">
        <v>200</v>
      </c>
      <c r="EH370" s="128">
        <v>195</v>
      </c>
      <c r="EI370" s="134" t="s">
        <v>5</v>
      </c>
      <c r="EJ370" s="135">
        <v>350</v>
      </c>
      <c r="EK370" s="136">
        <v>360</v>
      </c>
      <c r="EL370" s="128">
        <v>355</v>
      </c>
      <c r="EM370" s="134">
        <v>-10</v>
      </c>
      <c r="EN370" s="135">
        <v>350</v>
      </c>
      <c r="EO370" s="136">
        <v>360</v>
      </c>
      <c r="EP370" s="128">
        <v>355</v>
      </c>
      <c r="EQ370" s="134" t="s">
        <v>5</v>
      </c>
      <c r="ER370" s="135">
        <v>215</v>
      </c>
      <c r="ES370" s="136">
        <v>225</v>
      </c>
      <c r="ET370" s="128">
        <v>220</v>
      </c>
      <c r="EU370" s="134" t="s">
        <v>5</v>
      </c>
      <c r="EV370" s="135">
        <v>175</v>
      </c>
      <c r="EW370" s="136">
        <v>185</v>
      </c>
      <c r="EX370" s="128">
        <v>180</v>
      </c>
      <c r="EY370" s="134">
        <v>-5</v>
      </c>
      <c r="EZ370" s="135">
        <v>310</v>
      </c>
      <c r="FA370" s="136">
        <v>320</v>
      </c>
      <c r="FB370" s="128">
        <v>315</v>
      </c>
      <c r="FC370" s="134">
        <v>-10</v>
      </c>
      <c r="FD370" s="135">
        <v>420</v>
      </c>
      <c r="FE370" s="136">
        <v>430</v>
      </c>
      <c r="FF370" s="128">
        <v>425</v>
      </c>
      <c r="FG370" s="134" t="s">
        <v>5</v>
      </c>
      <c r="FH370" s="135">
        <v>250</v>
      </c>
      <c r="FI370" s="136">
        <v>260</v>
      </c>
      <c r="FJ370" s="128">
        <v>255</v>
      </c>
      <c r="FK370" s="134">
        <v>5</v>
      </c>
      <c r="FL370" s="135">
        <v>220</v>
      </c>
      <c r="FM370" s="136">
        <v>230</v>
      </c>
      <c r="FN370" s="128">
        <v>225</v>
      </c>
      <c r="FO370" s="134">
        <v>5</v>
      </c>
      <c r="FP370" s="135">
        <v>235</v>
      </c>
      <c r="FQ370" s="136">
        <v>245</v>
      </c>
      <c r="FR370" s="128">
        <v>240</v>
      </c>
      <c r="FS370" s="134">
        <v>5</v>
      </c>
      <c r="FT370" s="135">
        <v>215</v>
      </c>
      <c r="FU370" s="136">
        <v>225</v>
      </c>
      <c r="FV370" s="95">
        <v>220</v>
      </c>
      <c r="FW370" s="134" t="s">
        <v>5</v>
      </c>
      <c r="FX370" s="135">
        <v>255</v>
      </c>
      <c r="FY370" s="136">
        <v>265</v>
      </c>
      <c r="FZ370" s="128">
        <v>260</v>
      </c>
      <c r="GA370" s="134">
        <v>5</v>
      </c>
      <c r="GB370" s="135">
        <v>290</v>
      </c>
      <c r="GC370" s="136">
        <v>300</v>
      </c>
      <c r="GD370" s="128">
        <v>295</v>
      </c>
      <c r="GE370" s="134">
        <v>-5</v>
      </c>
      <c r="GF370" s="135">
        <v>255</v>
      </c>
      <c r="GG370" s="136">
        <v>265</v>
      </c>
      <c r="GH370" s="128">
        <v>260</v>
      </c>
      <c r="GI370" s="134">
        <v>-5</v>
      </c>
      <c r="GJ370" s="135">
        <v>340</v>
      </c>
      <c r="GK370" s="136">
        <v>350</v>
      </c>
      <c r="GL370" s="128">
        <v>345</v>
      </c>
      <c r="GM370" s="134">
        <v>-10</v>
      </c>
      <c r="GN370" s="135">
        <v>415</v>
      </c>
      <c r="GO370" s="136">
        <v>425</v>
      </c>
      <c r="GP370" s="128">
        <v>420</v>
      </c>
      <c r="GQ370" s="134" t="s">
        <v>5</v>
      </c>
      <c r="GR370" s="93"/>
      <c r="GS370" s="93">
        <v>12</v>
      </c>
    </row>
    <row r="371" spans="1:201" ht="15.75" x14ac:dyDescent="0.25">
      <c r="A371">
        <v>12</v>
      </c>
      <c r="B371">
        <v>2016</v>
      </c>
      <c r="C371" s="87">
        <v>42727</v>
      </c>
      <c r="D371" s="149">
        <v>265</v>
      </c>
      <c r="E371" s="136">
        <v>275</v>
      </c>
      <c r="F371" s="128">
        <v>270</v>
      </c>
      <c r="G371" s="134" t="s">
        <v>5</v>
      </c>
      <c r="H371" s="135">
        <v>340</v>
      </c>
      <c r="I371" s="136">
        <v>350</v>
      </c>
      <c r="J371" s="128">
        <v>345</v>
      </c>
      <c r="K371" s="134" t="s">
        <v>5</v>
      </c>
      <c r="L371" s="135">
        <v>310</v>
      </c>
      <c r="M371" s="136">
        <v>320</v>
      </c>
      <c r="N371" s="128">
        <v>315</v>
      </c>
      <c r="O371" s="134" t="s">
        <v>5</v>
      </c>
      <c r="P371" s="135">
        <v>275</v>
      </c>
      <c r="Q371" s="136">
        <v>285</v>
      </c>
      <c r="R371" s="128">
        <v>280</v>
      </c>
      <c r="S371" s="134" t="s">
        <v>5</v>
      </c>
      <c r="T371" s="135">
        <v>230</v>
      </c>
      <c r="U371" s="136">
        <v>240</v>
      </c>
      <c r="V371" s="128">
        <v>235</v>
      </c>
      <c r="W371" s="134" t="s">
        <v>5</v>
      </c>
      <c r="X371" s="135">
        <v>190</v>
      </c>
      <c r="Y371" s="136">
        <v>200</v>
      </c>
      <c r="Z371" s="128">
        <v>195</v>
      </c>
      <c r="AA371" s="134" t="s">
        <v>5</v>
      </c>
      <c r="AB371" s="135">
        <v>240</v>
      </c>
      <c r="AC371" s="136">
        <v>250</v>
      </c>
      <c r="AD371" s="128">
        <v>245</v>
      </c>
      <c r="AE371" s="134" t="s">
        <v>5</v>
      </c>
      <c r="AF371" s="135">
        <v>225</v>
      </c>
      <c r="AG371" s="136">
        <v>235</v>
      </c>
      <c r="AH371" s="128">
        <v>230</v>
      </c>
      <c r="AI371" s="134" t="s">
        <v>5</v>
      </c>
      <c r="AJ371" s="135">
        <v>230</v>
      </c>
      <c r="AK371" s="136">
        <v>240</v>
      </c>
      <c r="AL371" s="128">
        <v>235</v>
      </c>
      <c r="AM371" s="134">
        <v>-5</v>
      </c>
      <c r="AN371" s="135">
        <v>215</v>
      </c>
      <c r="AO371" s="136">
        <v>225</v>
      </c>
      <c r="AP371" s="128">
        <v>220</v>
      </c>
      <c r="AQ371" s="134" t="s">
        <v>5</v>
      </c>
      <c r="AR371" s="135">
        <v>255</v>
      </c>
      <c r="AS371" s="136">
        <v>265</v>
      </c>
      <c r="AT371" s="128">
        <v>260</v>
      </c>
      <c r="AU371" s="134" t="s">
        <v>5</v>
      </c>
      <c r="AV371" s="135">
        <v>250</v>
      </c>
      <c r="AW371" s="136">
        <v>260</v>
      </c>
      <c r="AX371" s="128">
        <v>255</v>
      </c>
      <c r="AY371" s="134" t="s">
        <v>5</v>
      </c>
      <c r="AZ371" s="135">
        <v>200</v>
      </c>
      <c r="BA371" s="136">
        <v>210</v>
      </c>
      <c r="BB371" s="128">
        <v>205</v>
      </c>
      <c r="BC371" s="134" t="s">
        <v>5</v>
      </c>
      <c r="BD371" s="135">
        <v>165</v>
      </c>
      <c r="BE371" s="136">
        <v>175</v>
      </c>
      <c r="BF371" s="128">
        <v>170</v>
      </c>
      <c r="BG371" s="134">
        <v>-5</v>
      </c>
      <c r="BH371" s="135">
        <v>230</v>
      </c>
      <c r="BI371" s="136">
        <v>240</v>
      </c>
      <c r="BJ371" s="128">
        <v>235</v>
      </c>
      <c r="BK371" s="134" t="s">
        <v>5</v>
      </c>
      <c r="BL371" s="135">
        <v>170</v>
      </c>
      <c r="BM371" s="136">
        <v>180</v>
      </c>
      <c r="BN371" s="128">
        <v>175</v>
      </c>
      <c r="BO371" s="134">
        <v>-5</v>
      </c>
      <c r="BP371" s="135">
        <v>245</v>
      </c>
      <c r="BQ371" s="136">
        <v>255</v>
      </c>
      <c r="BR371" s="128">
        <v>250</v>
      </c>
      <c r="BS371" s="134" t="s">
        <v>5</v>
      </c>
      <c r="BT371" s="135">
        <v>210</v>
      </c>
      <c r="BU371" s="136">
        <v>220</v>
      </c>
      <c r="BV371" s="128">
        <v>215</v>
      </c>
      <c r="BW371" s="134">
        <v>-5</v>
      </c>
      <c r="BX371" s="135">
        <v>320</v>
      </c>
      <c r="BY371" s="136">
        <v>330</v>
      </c>
      <c r="BZ371" s="128">
        <v>325</v>
      </c>
      <c r="CA371" s="134" t="s">
        <v>5</v>
      </c>
      <c r="CB371" s="135">
        <v>385</v>
      </c>
      <c r="CC371" s="136">
        <v>395</v>
      </c>
      <c r="CD371" s="128">
        <v>390</v>
      </c>
      <c r="CE371" s="134">
        <v>-5</v>
      </c>
      <c r="CF371" s="135">
        <v>220</v>
      </c>
      <c r="CG371" s="136">
        <v>230</v>
      </c>
      <c r="CH371" s="128">
        <v>225</v>
      </c>
      <c r="CI371" s="134">
        <v>-5</v>
      </c>
      <c r="CJ371" s="135">
        <v>180</v>
      </c>
      <c r="CK371" s="136">
        <v>190</v>
      </c>
      <c r="CL371" s="128">
        <v>185</v>
      </c>
      <c r="CM371" s="134">
        <v>-5</v>
      </c>
      <c r="CN371" s="135">
        <v>285</v>
      </c>
      <c r="CO371" s="136">
        <v>295</v>
      </c>
      <c r="CP371" s="128">
        <v>290</v>
      </c>
      <c r="CQ371" s="134" t="s">
        <v>5</v>
      </c>
      <c r="CR371" s="135">
        <v>355</v>
      </c>
      <c r="CS371" s="136">
        <v>365</v>
      </c>
      <c r="CT371" s="128">
        <v>360</v>
      </c>
      <c r="CU371" s="134">
        <v>-5</v>
      </c>
      <c r="CV371" s="135">
        <v>255</v>
      </c>
      <c r="CW371" s="136">
        <v>265</v>
      </c>
      <c r="CX371" s="128">
        <v>260</v>
      </c>
      <c r="CY371" s="134">
        <v>-5</v>
      </c>
      <c r="CZ371" s="135">
        <v>215</v>
      </c>
      <c r="DA371" s="136">
        <v>225</v>
      </c>
      <c r="DB371" s="128">
        <v>220</v>
      </c>
      <c r="DC371" s="134">
        <v>-5</v>
      </c>
      <c r="DD371" s="135">
        <v>320</v>
      </c>
      <c r="DE371" s="136">
        <v>330</v>
      </c>
      <c r="DF371" s="128">
        <v>325</v>
      </c>
      <c r="DG371" s="134" t="s">
        <v>5</v>
      </c>
      <c r="DH371" s="135">
        <v>365</v>
      </c>
      <c r="DI371" s="136">
        <v>375</v>
      </c>
      <c r="DJ371" s="128">
        <v>370</v>
      </c>
      <c r="DK371" s="134">
        <v>-10</v>
      </c>
      <c r="DL371" s="135">
        <v>225</v>
      </c>
      <c r="DM371" s="136">
        <v>235</v>
      </c>
      <c r="DN371" s="128">
        <v>230</v>
      </c>
      <c r="DO371" s="134">
        <v>-5</v>
      </c>
      <c r="DP371" s="135">
        <v>185</v>
      </c>
      <c r="DQ371" s="136">
        <v>195</v>
      </c>
      <c r="DR371" s="128">
        <v>190</v>
      </c>
      <c r="DS371" s="134">
        <v>-5</v>
      </c>
      <c r="DT371" s="135">
        <v>330</v>
      </c>
      <c r="DU371" s="136">
        <v>340</v>
      </c>
      <c r="DV371" s="128">
        <v>335</v>
      </c>
      <c r="DW371" s="134" t="s">
        <v>5</v>
      </c>
      <c r="DX371" s="135">
        <v>375</v>
      </c>
      <c r="DY371" s="136">
        <v>385</v>
      </c>
      <c r="DZ371" s="128">
        <v>380</v>
      </c>
      <c r="EA371" s="134">
        <v>-10</v>
      </c>
      <c r="EB371" s="135">
        <v>225</v>
      </c>
      <c r="EC371" s="136">
        <v>235</v>
      </c>
      <c r="ED371" s="128">
        <v>230</v>
      </c>
      <c r="EE371" s="134">
        <v>-5</v>
      </c>
      <c r="EF371" s="135">
        <v>185</v>
      </c>
      <c r="EG371" s="136">
        <v>195</v>
      </c>
      <c r="EH371" s="128">
        <v>190</v>
      </c>
      <c r="EI371" s="134">
        <v>-5</v>
      </c>
      <c r="EJ371" s="135">
        <v>350</v>
      </c>
      <c r="EK371" s="136">
        <v>360</v>
      </c>
      <c r="EL371" s="128">
        <v>355</v>
      </c>
      <c r="EM371" s="134" t="s">
        <v>5</v>
      </c>
      <c r="EN371" s="135">
        <v>350</v>
      </c>
      <c r="EO371" s="136">
        <v>360</v>
      </c>
      <c r="EP371" s="128">
        <v>355</v>
      </c>
      <c r="EQ371" s="134" t="s">
        <v>5</v>
      </c>
      <c r="ER371" s="135">
        <v>210</v>
      </c>
      <c r="ES371" s="136">
        <v>220</v>
      </c>
      <c r="ET371" s="128">
        <v>215</v>
      </c>
      <c r="EU371" s="134">
        <v>-5</v>
      </c>
      <c r="EV371" s="135">
        <v>170</v>
      </c>
      <c r="EW371" s="136">
        <v>180</v>
      </c>
      <c r="EX371" s="128">
        <v>175</v>
      </c>
      <c r="EY371" s="134">
        <v>-5</v>
      </c>
      <c r="EZ371" s="135">
        <v>310</v>
      </c>
      <c r="FA371" s="136">
        <v>320</v>
      </c>
      <c r="FB371" s="128">
        <v>315</v>
      </c>
      <c r="FC371" s="134" t="s">
        <v>5</v>
      </c>
      <c r="FD371" s="135">
        <v>410</v>
      </c>
      <c r="FE371" s="136">
        <v>420</v>
      </c>
      <c r="FF371" s="128">
        <v>415</v>
      </c>
      <c r="FG371" s="134">
        <v>-10</v>
      </c>
      <c r="FH371" s="135">
        <v>250</v>
      </c>
      <c r="FI371" s="136">
        <v>260</v>
      </c>
      <c r="FJ371" s="128">
        <v>255</v>
      </c>
      <c r="FK371" s="134" t="s">
        <v>5</v>
      </c>
      <c r="FL371" s="135">
        <v>220</v>
      </c>
      <c r="FM371" s="136">
        <v>230</v>
      </c>
      <c r="FN371" s="128">
        <v>225</v>
      </c>
      <c r="FO371" s="134" t="s">
        <v>5</v>
      </c>
      <c r="FP371" s="135">
        <v>235</v>
      </c>
      <c r="FQ371" s="136">
        <v>245</v>
      </c>
      <c r="FR371" s="128">
        <v>240</v>
      </c>
      <c r="FS371" s="134" t="s">
        <v>5</v>
      </c>
      <c r="FT371" s="135">
        <v>210</v>
      </c>
      <c r="FU371" s="136">
        <v>220</v>
      </c>
      <c r="FV371" s="95">
        <v>215</v>
      </c>
      <c r="FW371" s="134">
        <v>-5</v>
      </c>
      <c r="FX371" s="135">
        <v>250</v>
      </c>
      <c r="FY371" s="136">
        <v>260</v>
      </c>
      <c r="FZ371" s="128">
        <v>255</v>
      </c>
      <c r="GA371" s="134">
        <v>-5</v>
      </c>
      <c r="GB371" s="135">
        <v>285</v>
      </c>
      <c r="GC371" s="136">
        <v>295</v>
      </c>
      <c r="GD371" s="128">
        <v>290</v>
      </c>
      <c r="GE371" s="134">
        <v>-5</v>
      </c>
      <c r="GF371" s="135">
        <v>255</v>
      </c>
      <c r="GG371" s="136">
        <v>265</v>
      </c>
      <c r="GH371" s="128">
        <v>260</v>
      </c>
      <c r="GI371" s="134" t="s">
        <v>5</v>
      </c>
      <c r="GJ371" s="135">
        <v>340</v>
      </c>
      <c r="GK371" s="136">
        <v>350</v>
      </c>
      <c r="GL371" s="128">
        <v>345</v>
      </c>
      <c r="GM371" s="134" t="s">
        <v>5</v>
      </c>
      <c r="GN371" s="135">
        <v>405</v>
      </c>
      <c r="GO371" s="136">
        <v>415</v>
      </c>
      <c r="GP371" s="128">
        <v>410</v>
      </c>
      <c r="GQ371" s="134">
        <v>-10</v>
      </c>
      <c r="GR371" s="93"/>
      <c r="GS371" s="93">
        <v>12</v>
      </c>
    </row>
    <row r="372" spans="1:201" ht="15.75" x14ac:dyDescent="0.25">
      <c r="A372">
        <v>12</v>
      </c>
      <c r="B372">
        <v>2016</v>
      </c>
      <c r="C372" s="87">
        <v>42734</v>
      </c>
      <c r="D372" s="96">
        <v>270</v>
      </c>
      <c r="E372" s="96">
        <v>280</v>
      </c>
      <c r="F372" s="96">
        <v>275</v>
      </c>
      <c r="G372" s="103"/>
      <c r="H372" s="113">
        <v>340</v>
      </c>
      <c r="I372" s="96">
        <v>350</v>
      </c>
      <c r="J372" s="96">
        <v>345</v>
      </c>
      <c r="K372" s="103"/>
      <c r="L372" s="113">
        <v>310</v>
      </c>
      <c r="M372" s="96">
        <v>320</v>
      </c>
      <c r="N372" s="96">
        <v>315</v>
      </c>
      <c r="O372" s="103"/>
      <c r="P372" s="113">
        <v>270</v>
      </c>
      <c r="Q372" s="96">
        <v>280</v>
      </c>
      <c r="R372" s="96">
        <v>275</v>
      </c>
      <c r="S372" s="103"/>
      <c r="T372" s="113">
        <v>230</v>
      </c>
      <c r="U372" s="96">
        <v>240</v>
      </c>
      <c r="V372" s="96">
        <v>235</v>
      </c>
      <c r="W372" s="103"/>
      <c r="X372" s="113">
        <v>190</v>
      </c>
      <c r="Y372" s="96">
        <v>200</v>
      </c>
      <c r="Z372" s="96">
        <v>195</v>
      </c>
      <c r="AA372" s="103"/>
      <c r="AB372" s="113">
        <v>240</v>
      </c>
      <c r="AC372" s="96">
        <v>250</v>
      </c>
      <c r="AD372" s="96">
        <v>245</v>
      </c>
      <c r="AE372" s="103"/>
      <c r="AF372" s="113">
        <v>225</v>
      </c>
      <c r="AG372" s="96">
        <v>235</v>
      </c>
      <c r="AH372" s="96">
        <v>230</v>
      </c>
      <c r="AI372" s="103"/>
      <c r="AJ372" s="113">
        <v>230</v>
      </c>
      <c r="AK372" s="96">
        <v>240</v>
      </c>
      <c r="AL372" s="96">
        <v>235</v>
      </c>
      <c r="AM372" s="103"/>
      <c r="AN372" s="113">
        <v>215</v>
      </c>
      <c r="AO372" s="96">
        <v>225</v>
      </c>
      <c r="AP372" s="96">
        <v>220</v>
      </c>
      <c r="AQ372" s="103"/>
      <c r="AR372" s="113">
        <v>255</v>
      </c>
      <c r="AS372" s="96">
        <v>265</v>
      </c>
      <c r="AT372" s="96">
        <v>260</v>
      </c>
      <c r="AU372" s="103"/>
      <c r="AV372" s="113">
        <v>250</v>
      </c>
      <c r="AW372" s="96">
        <v>260</v>
      </c>
      <c r="AX372" s="96">
        <v>255</v>
      </c>
      <c r="AY372" s="103"/>
      <c r="AZ372" s="113">
        <v>200</v>
      </c>
      <c r="BA372" s="96">
        <v>210</v>
      </c>
      <c r="BB372" s="96">
        <v>205</v>
      </c>
      <c r="BC372" s="103"/>
      <c r="BD372" s="113">
        <v>165</v>
      </c>
      <c r="BE372" s="96">
        <v>175</v>
      </c>
      <c r="BF372" s="96">
        <v>170</v>
      </c>
      <c r="BG372" s="103"/>
      <c r="BH372" s="113">
        <v>230</v>
      </c>
      <c r="BI372" s="96">
        <v>240</v>
      </c>
      <c r="BJ372" s="96">
        <v>235</v>
      </c>
      <c r="BK372" s="103"/>
      <c r="BL372" s="113">
        <v>170</v>
      </c>
      <c r="BM372" s="96">
        <v>180</v>
      </c>
      <c r="BN372" s="96">
        <v>175</v>
      </c>
      <c r="BO372" s="103"/>
      <c r="BP372" s="113">
        <v>242.5</v>
      </c>
      <c r="BQ372" s="96">
        <v>252.5</v>
      </c>
      <c r="BR372" s="96">
        <v>247.5</v>
      </c>
      <c r="BS372" s="103"/>
      <c r="BT372" s="113">
        <v>210</v>
      </c>
      <c r="BU372" s="96">
        <v>220</v>
      </c>
      <c r="BV372" s="96">
        <v>215</v>
      </c>
      <c r="BW372" s="103"/>
      <c r="BX372" s="113">
        <v>320</v>
      </c>
      <c r="BY372" s="96">
        <v>330</v>
      </c>
      <c r="BZ372" s="96">
        <v>325</v>
      </c>
      <c r="CA372" s="103"/>
      <c r="CB372" s="113">
        <v>385</v>
      </c>
      <c r="CC372" s="96">
        <v>395</v>
      </c>
      <c r="CD372" s="96">
        <v>390</v>
      </c>
      <c r="CE372" s="103"/>
      <c r="CF372" s="113">
        <v>217.5</v>
      </c>
      <c r="CG372" s="96">
        <v>227.5</v>
      </c>
      <c r="CH372" s="96">
        <v>222.5</v>
      </c>
      <c r="CI372" s="103"/>
      <c r="CJ372" s="113">
        <v>180</v>
      </c>
      <c r="CK372" s="96">
        <v>190</v>
      </c>
      <c r="CL372" s="96">
        <v>185</v>
      </c>
      <c r="CM372" s="103"/>
      <c r="CN372" s="113">
        <v>285</v>
      </c>
      <c r="CO372" s="96">
        <v>295</v>
      </c>
      <c r="CP372" s="96">
        <v>290</v>
      </c>
      <c r="CQ372" s="103"/>
      <c r="CR372" s="113">
        <v>355</v>
      </c>
      <c r="CS372" s="96">
        <v>365</v>
      </c>
      <c r="CT372" s="96">
        <v>360</v>
      </c>
      <c r="CU372" s="103"/>
      <c r="CV372" s="113">
        <v>252.5</v>
      </c>
      <c r="CW372" s="96">
        <v>262.5</v>
      </c>
      <c r="CX372" s="96">
        <v>257.5</v>
      </c>
      <c r="CY372" s="103"/>
      <c r="CZ372" s="113">
        <v>215</v>
      </c>
      <c r="DA372" s="96">
        <v>225</v>
      </c>
      <c r="DB372" s="96">
        <v>220</v>
      </c>
      <c r="DC372" s="103"/>
      <c r="DD372" s="113">
        <v>320</v>
      </c>
      <c r="DE372" s="96">
        <v>330</v>
      </c>
      <c r="DF372" s="96">
        <v>325</v>
      </c>
      <c r="DG372" s="103"/>
      <c r="DH372" s="113">
        <v>357.5</v>
      </c>
      <c r="DI372" s="96">
        <v>367.5</v>
      </c>
      <c r="DJ372" s="96">
        <v>362.5</v>
      </c>
      <c r="DK372" s="103"/>
      <c r="DL372" s="113">
        <v>222.5</v>
      </c>
      <c r="DM372" s="96">
        <v>232.5</v>
      </c>
      <c r="DN372" s="96">
        <v>227.5</v>
      </c>
      <c r="DO372" s="103"/>
      <c r="DP372" s="113">
        <v>185</v>
      </c>
      <c r="DQ372" s="96">
        <v>195</v>
      </c>
      <c r="DR372" s="96">
        <v>190</v>
      </c>
      <c r="DS372" s="103"/>
      <c r="DT372" s="113">
        <v>330</v>
      </c>
      <c r="DU372" s="96">
        <v>340</v>
      </c>
      <c r="DV372" s="96">
        <v>335</v>
      </c>
      <c r="DW372" s="103"/>
      <c r="DX372" s="113">
        <v>367.5</v>
      </c>
      <c r="DY372" s="96">
        <v>377.5</v>
      </c>
      <c r="DZ372" s="96">
        <v>372.5</v>
      </c>
      <c r="EA372" s="103"/>
      <c r="EB372" s="113">
        <v>222.5</v>
      </c>
      <c r="EC372" s="96">
        <v>232.5</v>
      </c>
      <c r="ED372" s="96">
        <v>227.5</v>
      </c>
      <c r="EE372" s="103"/>
      <c r="EF372" s="113">
        <v>185</v>
      </c>
      <c r="EG372" s="96">
        <v>195</v>
      </c>
      <c r="EH372" s="96">
        <v>190</v>
      </c>
      <c r="EI372" s="103"/>
      <c r="EJ372" s="113">
        <v>350</v>
      </c>
      <c r="EK372" s="96">
        <v>360</v>
      </c>
      <c r="EL372" s="96">
        <v>355</v>
      </c>
      <c r="EM372" s="103"/>
      <c r="EN372" s="113">
        <v>367.5</v>
      </c>
      <c r="EO372" s="96">
        <v>377.5</v>
      </c>
      <c r="EP372" s="96">
        <v>372.5</v>
      </c>
      <c r="EQ372" s="103"/>
      <c r="ER372" s="113">
        <v>210</v>
      </c>
      <c r="ES372" s="96">
        <v>220</v>
      </c>
      <c r="ET372" s="96">
        <v>215</v>
      </c>
      <c r="EU372" s="103"/>
      <c r="EV372" s="113">
        <v>167.5</v>
      </c>
      <c r="EW372" s="96">
        <v>177.5</v>
      </c>
      <c r="EX372" s="96">
        <v>172.5</v>
      </c>
      <c r="EY372" s="103"/>
      <c r="EZ372" s="113">
        <v>310</v>
      </c>
      <c r="FA372" s="96">
        <v>320</v>
      </c>
      <c r="FB372" s="96">
        <v>315</v>
      </c>
      <c r="FC372" s="103"/>
      <c r="FD372" s="113">
        <v>410</v>
      </c>
      <c r="FE372" s="96">
        <v>420</v>
      </c>
      <c r="FF372" s="96">
        <v>415</v>
      </c>
      <c r="FG372" s="103"/>
      <c r="FH372" s="113">
        <v>247.5</v>
      </c>
      <c r="FI372" s="96">
        <v>257.5</v>
      </c>
      <c r="FJ372" s="96">
        <v>252.5</v>
      </c>
      <c r="FK372" s="103"/>
      <c r="FL372" s="113">
        <v>215</v>
      </c>
      <c r="FM372" s="96">
        <v>225</v>
      </c>
      <c r="FN372" s="96">
        <v>220</v>
      </c>
      <c r="FO372" s="103"/>
      <c r="FP372" s="114">
        <v>232.5</v>
      </c>
      <c r="FQ372" s="101">
        <v>242.5</v>
      </c>
      <c r="FR372" s="101">
        <v>237.5</v>
      </c>
      <c r="FS372" s="103"/>
      <c r="FT372" s="113">
        <v>205</v>
      </c>
      <c r="FU372" s="96">
        <v>215</v>
      </c>
      <c r="FV372" s="96">
        <v>210</v>
      </c>
      <c r="FW372" s="103"/>
      <c r="FX372" s="113">
        <v>247.5</v>
      </c>
      <c r="FY372" s="96">
        <v>257.5</v>
      </c>
      <c r="FZ372" s="96">
        <v>252.5</v>
      </c>
      <c r="GA372" s="103"/>
      <c r="GB372" s="113">
        <v>282.5</v>
      </c>
      <c r="GC372" s="96">
        <v>292.5</v>
      </c>
      <c r="GD372" s="96">
        <v>287.5</v>
      </c>
      <c r="GE372" s="103"/>
      <c r="GF372" s="113">
        <v>252.5</v>
      </c>
      <c r="GG372" s="96">
        <v>262.5</v>
      </c>
      <c r="GH372" s="96">
        <v>257.5</v>
      </c>
      <c r="GI372" s="103"/>
      <c r="GJ372" s="113">
        <v>340</v>
      </c>
      <c r="GK372" s="96">
        <v>350</v>
      </c>
      <c r="GL372" s="96">
        <v>345</v>
      </c>
      <c r="GM372" s="103"/>
      <c r="GN372" s="113">
        <v>397.5</v>
      </c>
      <c r="GO372" s="96">
        <v>407.5</v>
      </c>
      <c r="GP372" s="96">
        <v>402.5</v>
      </c>
      <c r="GQ372" s="103"/>
      <c r="GR372" s="93"/>
      <c r="GS372" s="93">
        <v>12</v>
      </c>
    </row>
    <row r="373" spans="1:201" ht="15.75" x14ac:dyDescent="0.25">
      <c r="A373">
        <v>1</v>
      </c>
      <c r="B373">
        <v>2017</v>
      </c>
      <c r="C373" s="87">
        <v>42741</v>
      </c>
      <c r="D373" s="149">
        <v>275</v>
      </c>
      <c r="E373" s="136">
        <v>285</v>
      </c>
      <c r="F373" s="128">
        <v>280</v>
      </c>
      <c r="G373" s="134">
        <v>10</v>
      </c>
      <c r="H373" s="135">
        <v>340</v>
      </c>
      <c r="I373" s="136">
        <v>350</v>
      </c>
      <c r="J373" s="128">
        <v>345</v>
      </c>
      <c r="K373" s="134" t="s">
        <v>5</v>
      </c>
      <c r="L373" s="135">
        <v>310</v>
      </c>
      <c r="M373" s="136">
        <v>320</v>
      </c>
      <c r="N373" s="128">
        <v>315</v>
      </c>
      <c r="O373" s="134" t="s">
        <v>5</v>
      </c>
      <c r="P373" s="135">
        <v>265</v>
      </c>
      <c r="Q373" s="136">
        <v>275</v>
      </c>
      <c r="R373" s="128">
        <v>270</v>
      </c>
      <c r="S373" s="134">
        <v>-10</v>
      </c>
      <c r="T373" s="135">
        <v>230</v>
      </c>
      <c r="U373" s="136">
        <v>240</v>
      </c>
      <c r="V373" s="128">
        <v>235</v>
      </c>
      <c r="W373" s="134" t="s">
        <v>5</v>
      </c>
      <c r="X373" s="135">
        <v>190</v>
      </c>
      <c r="Y373" s="136">
        <v>200</v>
      </c>
      <c r="Z373" s="128">
        <v>195</v>
      </c>
      <c r="AA373" s="134" t="s">
        <v>5</v>
      </c>
      <c r="AB373" s="135">
        <v>240</v>
      </c>
      <c r="AC373" s="136">
        <v>250</v>
      </c>
      <c r="AD373" s="128">
        <v>245</v>
      </c>
      <c r="AE373" s="134" t="s">
        <v>5</v>
      </c>
      <c r="AF373" s="135">
        <v>225</v>
      </c>
      <c r="AG373" s="136">
        <v>235</v>
      </c>
      <c r="AH373" s="128">
        <v>230</v>
      </c>
      <c r="AI373" s="134" t="s">
        <v>5</v>
      </c>
      <c r="AJ373" s="135">
        <v>230</v>
      </c>
      <c r="AK373" s="136">
        <v>240</v>
      </c>
      <c r="AL373" s="128">
        <v>235</v>
      </c>
      <c r="AM373" s="134" t="s">
        <v>5</v>
      </c>
      <c r="AN373" s="135">
        <v>215</v>
      </c>
      <c r="AO373" s="136">
        <v>225</v>
      </c>
      <c r="AP373" s="128">
        <v>220</v>
      </c>
      <c r="AQ373" s="134" t="s">
        <v>5</v>
      </c>
      <c r="AR373" s="135">
        <v>255</v>
      </c>
      <c r="AS373" s="136">
        <v>265</v>
      </c>
      <c r="AT373" s="128">
        <v>260</v>
      </c>
      <c r="AU373" s="134" t="s">
        <v>5</v>
      </c>
      <c r="AV373" s="135">
        <v>250</v>
      </c>
      <c r="AW373" s="136">
        <v>260</v>
      </c>
      <c r="AX373" s="128">
        <v>255</v>
      </c>
      <c r="AY373" s="134" t="s">
        <v>5</v>
      </c>
      <c r="AZ373" s="135">
        <v>200</v>
      </c>
      <c r="BA373" s="136">
        <v>210</v>
      </c>
      <c r="BB373" s="128">
        <v>205</v>
      </c>
      <c r="BC373" s="134" t="s">
        <v>5</v>
      </c>
      <c r="BD373" s="135">
        <v>165</v>
      </c>
      <c r="BE373" s="136">
        <v>175</v>
      </c>
      <c r="BF373" s="128">
        <v>170</v>
      </c>
      <c r="BG373" s="134" t="s">
        <v>5</v>
      </c>
      <c r="BH373" s="135">
        <v>230</v>
      </c>
      <c r="BI373" s="136">
        <v>240</v>
      </c>
      <c r="BJ373" s="128">
        <v>235</v>
      </c>
      <c r="BK373" s="134" t="s">
        <v>5</v>
      </c>
      <c r="BL373" s="135">
        <v>170</v>
      </c>
      <c r="BM373" s="136">
        <v>180</v>
      </c>
      <c r="BN373" s="128">
        <v>175</v>
      </c>
      <c r="BO373" s="134" t="s">
        <v>5</v>
      </c>
      <c r="BP373" s="135">
        <v>240</v>
      </c>
      <c r="BQ373" s="136">
        <v>250</v>
      </c>
      <c r="BR373" s="128">
        <v>245</v>
      </c>
      <c r="BS373" s="134">
        <v>-5</v>
      </c>
      <c r="BT373" s="135">
        <v>210</v>
      </c>
      <c r="BU373" s="136">
        <v>220</v>
      </c>
      <c r="BV373" s="128">
        <v>215</v>
      </c>
      <c r="BW373" s="134" t="s">
        <v>5</v>
      </c>
      <c r="BX373" s="135">
        <v>320</v>
      </c>
      <c r="BY373" s="136">
        <v>330</v>
      </c>
      <c r="BZ373" s="128">
        <v>325</v>
      </c>
      <c r="CA373" s="134" t="s">
        <v>5</v>
      </c>
      <c r="CB373" s="135">
        <v>385</v>
      </c>
      <c r="CC373" s="136">
        <v>395</v>
      </c>
      <c r="CD373" s="128">
        <v>390</v>
      </c>
      <c r="CE373" s="134" t="s">
        <v>5</v>
      </c>
      <c r="CF373" s="135">
        <v>215</v>
      </c>
      <c r="CG373" s="136">
        <v>225</v>
      </c>
      <c r="CH373" s="128">
        <v>220</v>
      </c>
      <c r="CI373" s="134">
        <v>-5</v>
      </c>
      <c r="CJ373" s="135">
        <v>180</v>
      </c>
      <c r="CK373" s="136">
        <v>190</v>
      </c>
      <c r="CL373" s="128">
        <v>185</v>
      </c>
      <c r="CM373" s="134" t="s">
        <v>5</v>
      </c>
      <c r="CN373" s="135">
        <v>285</v>
      </c>
      <c r="CO373" s="136">
        <v>295</v>
      </c>
      <c r="CP373" s="128">
        <v>290</v>
      </c>
      <c r="CQ373" s="134" t="s">
        <v>5</v>
      </c>
      <c r="CR373" s="135">
        <v>355</v>
      </c>
      <c r="CS373" s="136">
        <v>365</v>
      </c>
      <c r="CT373" s="128">
        <v>360</v>
      </c>
      <c r="CU373" s="134" t="s">
        <v>5</v>
      </c>
      <c r="CV373" s="135">
        <v>250</v>
      </c>
      <c r="CW373" s="136">
        <v>260</v>
      </c>
      <c r="CX373" s="128">
        <v>255</v>
      </c>
      <c r="CY373" s="134">
        <v>-5</v>
      </c>
      <c r="CZ373" s="135">
        <v>215</v>
      </c>
      <c r="DA373" s="136">
        <v>225</v>
      </c>
      <c r="DB373" s="128">
        <v>220</v>
      </c>
      <c r="DC373" s="134" t="s">
        <v>5</v>
      </c>
      <c r="DD373" s="135">
        <v>320</v>
      </c>
      <c r="DE373" s="136">
        <v>330</v>
      </c>
      <c r="DF373" s="128">
        <v>325</v>
      </c>
      <c r="DG373" s="134" t="s">
        <v>5</v>
      </c>
      <c r="DH373" s="135">
        <v>350</v>
      </c>
      <c r="DI373" s="136">
        <v>360</v>
      </c>
      <c r="DJ373" s="128">
        <v>355</v>
      </c>
      <c r="DK373" s="134">
        <v>-15</v>
      </c>
      <c r="DL373" s="135">
        <v>220</v>
      </c>
      <c r="DM373" s="136">
        <v>230</v>
      </c>
      <c r="DN373" s="128">
        <v>225</v>
      </c>
      <c r="DO373" s="134">
        <v>-5</v>
      </c>
      <c r="DP373" s="135">
        <v>185</v>
      </c>
      <c r="DQ373" s="136">
        <v>195</v>
      </c>
      <c r="DR373" s="128">
        <v>190</v>
      </c>
      <c r="DS373" s="134" t="s">
        <v>5</v>
      </c>
      <c r="DT373" s="135">
        <v>330</v>
      </c>
      <c r="DU373" s="136">
        <v>340</v>
      </c>
      <c r="DV373" s="128">
        <v>335</v>
      </c>
      <c r="DW373" s="134" t="s">
        <v>5</v>
      </c>
      <c r="DX373" s="135">
        <v>360</v>
      </c>
      <c r="DY373" s="136">
        <v>370</v>
      </c>
      <c r="DZ373" s="128">
        <v>365</v>
      </c>
      <c r="EA373" s="134">
        <v>-15</v>
      </c>
      <c r="EB373" s="135">
        <v>220</v>
      </c>
      <c r="EC373" s="136">
        <v>230</v>
      </c>
      <c r="ED373" s="128">
        <v>225</v>
      </c>
      <c r="EE373" s="134">
        <v>-5</v>
      </c>
      <c r="EF373" s="135">
        <v>185</v>
      </c>
      <c r="EG373" s="136">
        <v>195</v>
      </c>
      <c r="EH373" s="128">
        <v>190</v>
      </c>
      <c r="EI373" s="134" t="s">
        <v>5</v>
      </c>
      <c r="EJ373" s="135">
        <v>350</v>
      </c>
      <c r="EK373" s="136">
        <v>360</v>
      </c>
      <c r="EL373" s="128">
        <v>355</v>
      </c>
      <c r="EM373" s="134" t="s">
        <v>5</v>
      </c>
      <c r="EN373" s="135">
        <v>385</v>
      </c>
      <c r="EO373" s="136">
        <v>395</v>
      </c>
      <c r="EP373" s="128">
        <v>390</v>
      </c>
      <c r="EQ373" s="134">
        <v>35</v>
      </c>
      <c r="ER373" s="135">
        <v>210</v>
      </c>
      <c r="ES373" s="136">
        <v>220</v>
      </c>
      <c r="ET373" s="128">
        <v>215</v>
      </c>
      <c r="EU373" s="134" t="s">
        <v>5</v>
      </c>
      <c r="EV373" s="135">
        <v>165</v>
      </c>
      <c r="EW373" s="136">
        <v>175</v>
      </c>
      <c r="EX373" s="128">
        <v>170</v>
      </c>
      <c r="EY373" s="134">
        <v>-5</v>
      </c>
      <c r="EZ373" s="135">
        <v>310</v>
      </c>
      <c r="FA373" s="136">
        <v>320</v>
      </c>
      <c r="FB373" s="128">
        <v>315</v>
      </c>
      <c r="FC373" s="134" t="s">
        <v>5</v>
      </c>
      <c r="FD373" s="135">
        <v>410</v>
      </c>
      <c r="FE373" s="136">
        <v>420</v>
      </c>
      <c r="FF373" s="128">
        <v>415</v>
      </c>
      <c r="FG373" s="134" t="s">
        <v>5</v>
      </c>
      <c r="FH373" s="135">
        <v>245</v>
      </c>
      <c r="FI373" s="136">
        <v>255</v>
      </c>
      <c r="FJ373" s="128">
        <v>250</v>
      </c>
      <c r="FK373" s="134">
        <v>-5</v>
      </c>
      <c r="FL373" s="135">
        <v>210</v>
      </c>
      <c r="FM373" s="136">
        <v>220</v>
      </c>
      <c r="FN373" s="128">
        <v>215</v>
      </c>
      <c r="FO373" s="134">
        <v>-10</v>
      </c>
      <c r="FP373" s="135">
        <v>230</v>
      </c>
      <c r="FQ373" s="136">
        <v>240</v>
      </c>
      <c r="FR373" s="128">
        <v>235</v>
      </c>
      <c r="FS373" s="134">
        <v>-5</v>
      </c>
      <c r="FT373" s="135">
        <v>200</v>
      </c>
      <c r="FU373" s="136">
        <v>210</v>
      </c>
      <c r="FV373" s="95">
        <v>205</v>
      </c>
      <c r="FW373" s="134">
        <v>-10</v>
      </c>
      <c r="FX373" s="135">
        <v>245</v>
      </c>
      <c r="FY373" s="136">
        <v>255</v>
      </c>
      <c r="FZ373" s="128">
        <v>250</v>
      </c>
      <c r="GA373" s="134">
        <v>-5</v>
      </c>
      <c r="GB373" s="135">
        <v>280</v>
      </c>
      <c r="GC373" s="136">
        <v>290</v>
      </c>
      <c r="GD373" s="128">
        <v>285</v>
      </c>
      <c r="GE373" s="134">
        <v>-5</v>
      </c>
      <c r="GF373" s="135">
        <v>250</v>
      </c>
      <c r="GG373" s="136">
        <v>260</v>
      </c>
      <c r="GH373" s="128">
        <v>255</v>
      </c>
      <c r="GI373" s="134">
        <v>-5</v>
      </c>
      <c r="GJ373" s="135">
        <v>340</v>
      </c>
      <c r="GK373" s="136">
        <v>350</v>
      </c>
      <c r="GL373" s="128">
        <v>345</v>
      </c>
      <c r="GM373" s="134" t="s">
        <v>5</v>
      </c>
      <c r="GN373" s="135">
        <v>390</v>
      </c>
      <c r="GO373" s="136">
        <v>400</v>
      </c>
      <c r="GP373" s="128">
        <v>395</v>
      </c>
      <c r="GQ373" s="134">
        <v>-15</v>
      </c>
      <c r="GR373" s="93"/>
      <c r="GS373" s="93">
        <v>1</v>
      </c>
    </row>
    <row r="374" spans="1:201" ht="15.75" x14ac:dyDescent="0.25">
      <c r="A374">
        <v>1</v>
      </c>
      <c r="B374">
        <v>2017</v>
      </c>
      <c r="C374" s="87">
        <v>42748</v>
      </c>
      <c r="D374" s="149">
        <v>270</v>
      </c>
      <c r="E374" s="136">
        <v>280</v>
      </c>
      <c r="F374" s="128">
        <v>275</v>
      </c>
      <c r="G374" s="134">
        <v>-5</v>
      </c>
      <c r="H374" s="135">
        <v>345</v>
      </c>
      <c r="I374" s="136">
        <v>355</v>
      </c>
      <c r="J374" s="128">
        <v>350</v>
      </c>
      <c r="K374" s="134">
        <v>5</v>
      </c>
      <c r="L374" s="135">
        <v>310</v>
      </c>
      <c r="M374" s="136">
        <v>320</v>
      </c>
      <c r="N374" s="128">
        <v>315</v>
      </c>
      <c r="O374" s="134" t="s">
        <v>5</v>
      </c>
      <c r="P374" s="135">
        <v>265</v>
      </c>
      <c r="Q374" s="136">
        <v>275</v>
      </c>
      <c r="R374" s="128">
        <v>270</v>
      </c>
      <c r="S374" s="134" t="s">
        <v>5</v>
      </c>
      <c r="T374" s="135">
        <v>230</v>
      </c>
      <c r="U374" s="136">
        <v>240</v>
      </c>
      <c r="V374" s="128">
        <v>235</v>
      </c>
      <c r="W374" s="134" t="s">
        <v>5</v>
      </c>
      <c r="X374" s="135">
        <v>195</v>
      </c>
      <c r="Y374" s="136">
        <v>205</v>
      </c>
      <c r="Z374" s="128">
        <v>200</v>
      </c>
      <c r="AA374" s="134">
        <v>5</v>
      </c>
      <c r="AB374" s="135">
        <v>240</v>
      </c>
      <c r="AC374" s="136">
        <v>250</v>
      </c>
      <c r="AD374" s="128">
        <v>245</v>
      </c>
      <c r="AE374" s="134" t="s">
        <v>5</v>
      </c>
      <c r="AF374" s="135">
        <v>225</v>
      </c>
      <c r="AG374" s="136">
        <v>235</v>
      </c>
      <c r="AH374" s="128">
        <v>230</v>
      </c>
      <c r="AI374" s="134" t="s">
        <v>5</v>
      </c>
      <c r="AJ374" s="135">
        <v>235</v>
      </c>
      <c r="AK374" s="136">
        <v>245</v>
      </c>
      <c r="AL374" s="128">
        <v>240</v>
      </c>
      <c r="AM374" s="134">
        <v>5</v>
      </c>
      <c r="AN374" s="135">
        <v>215</v>
      </c>
      <c r="AO374" s="136">
        <v>225</v>
      </c>
      <c r="AP374" s="128">
        <v>220</v>
      </c>
      <c r="AQ374" s="134" t="s">
        <v>5</v>
      </c>
      <c r="AR374" s="135">
        <v>255</v>
      </c>
      <c r="AS374" s="136">
        <v>265</v>
      </c>
      <c r="AT374" s="128">
        <v>260</v>
      </c>
      <c r="AU374" s="134" t="s">
        <v>5</v>
      </c>
      <c r="AV374" s="135">
        <v>245</v>
      </c>
      <c r="AW374" s="136">
        <v>255</v>
      </c>
      <c r="AX374" s="128">
        <v>250</v>
      </c>
      <c r="AY374" s="134">
        <v>-5</v>
      </c>
      <c r="AZ374" s="135">
        <v>200</v>
      </c>
      <c r="BA374" s="136">
        <v>210</v>
      </c>
      <c r="BB374" s="128">
        <v>205</v>
      </c>
      <c r="BC374" s="134" t="s">
        <v>5</v>
      </c>
      <c r="BD374" s="135">
        <v>165</v>
      </c>
      <c r="BE374" s="136">
        <v>175</v>
      </c>
      <c r="BF374" s="128">
        <v>170</v>
      </c>
      <c r="BG374" s="134" t="s">
        <v>5</v>
      </c>
      <c r="BH374" s="135">
        <v>230</v>
      </c>
      <c r="BI374" s="136">
        <v>240</v>
      </c>
      <c r="BJ374" s="128">
        <v>235</v>
      </c>
      <c r="BK374" s="134" t="s">
        <v>5</v>
      </c>
      <c r="BL374" s="135">
        <v>170</v>
      </c>
      <c r="BM374" s="136">
        <v>180</v>
      </c>
      <c r="BN374" s="128">
        <v>175</v>
      </c>
      <c r="BO374" s="134" t="s">
        <v>5</v>
      </c>
      <c r="BP374" s="135">
        <v>245</v>
      </c>
      <c r="BQ374" s="136">
        <v>255</v>
      </c>
      <c r="BR374" s="128">
        <v>250</v>
      </c>
      <c r="BS374" s="134">
        <v>5</v>
      </c>
      <c r="BT374" s="135">
        <v>210</v>
      </c>
      <c r="BU374" s="136">
        <v>220</v>
      </c>
      <c r="BV374" s="128">
        <v>215</v>
      </c>
      <c r="BW374" s="134" t="s">
        <v>5</v>
      </c>
      <c r="BX374" s="135">
        <v>310</v>
      </c>
      <c r="BY374" s="136">
        <v>320</v>
      </c>
      <c r="BZ374" s="128">
        <v>315</v>
      </c>
      <c r="CA374" s="134">
        <v>-10</v>
      </c>
      <c r="CB374" s="135">
        <v>385</v>
      </c>
      <c r="CC374" s="136">
        <v>395</v>
      </c>
      <c r="CD374" s="128">
        <v>390</v>
      </c>
      <c r="CE374" s="134" t="s">
        <v>5</v>
      </c>
      <c r="CF374" s="135">
        <v>210</v>
      </c>
      <c r="CG374" s="136">
        <v>220</v>
      </c>
      <c r="CH374" s="128">
        <v>215</v>
      </c>
      <c r="CI374" s="134">
        <v>-5</v>
      </c>
      <c r="CJ374" s="135">
        <v>175</v>
      </c>
      <c r="CK374" s="136">
        <v>185</v>
      </c>
      <c r="CL374" s="128">
        <v>180</v>
      </c>
      <c r="CM374" s="134">
        <v>-5</v>
      </c>
      <c r="CN374" s="135">
        <v>275</v>
      </c>
      <c r="CO374" s="136">
        <v>285</v>
      </c>
      <c r="CP374" s="128">
        <v>280</v>
      </c>
      <c r="CQ374" s="134">
        <v>-10</v>
      </c>
      <c r="CR374" s="135">
        <v>345</v>
      </c>
      <c r="CS374" s="136">
        <v>355</v>
      </c>
      <c r="CT374" s="128">
        <v>350</v>
      </c>
      <c r="CU374" s="134">
        <v>-10</v>
      </c>
      <c r="CV374" s="135">
        <v>245</v>
      </c>
      <c r="CW374" s="136">
        <v>255</v>
      </c>
      <c r="CX374" s="128">
        <v>250</v>
      </c>
      <c r="CY374" s="134">
        <v>-5</v>
      </c>
      <c r="CZ374" s="135">
        <v>210</v>
      </c>
      <c r="DA374" s="136">
        <v>220</v>
      </c>
      <c r="DB374" s="128">
        <v>215</v>
      </c>
      <c r="DC374" s="134">
        <v>-5</v>
      </c>
      <c r="DD374" s="135">
        <v>310</v>
      </c>
      <c r="DE374" s="136">
        <v>320</v>
      </c>
      <c r="DF374" s="128">
        <v>315</v>
      </c>
      <c r="DG374" s="134">
        <v>-10</v>
      </c>
      <c r="DH374" s="135">
        <v>350</v>
      </c>
      <c r="DI374" s="136">
        <v>360</v>
      </c>
      <c r="DJ374" s="128">
        <v>355</v>
      </c>
      <c r="DK374" s="134" t="s">
        <v>5</v>
      </c>
      <c r="DL374" s="135">
        <v>215</v>
      </c>
      <c r="DM374" s="136">
        <v>225</v>
      </c>
      <c r="DN374" s="128">
        <v>220</v>
      </c>
      <c r="DO374" s="134">
        <v>-5</v>
      </c>
      <c r="DP374" s="135">
        <v>180</v>
      </c>
      <c r="DQ374" s="136">
        <v>190</v>
      </c>
      <c r="DR374" s="128">
        <v>185</v>
      </c>
      <c r="DS374" s="134">
        <v>-5</v>
      </c>
      <c r="DT374" s="135">
        <v>320</v>
      </c>
      <c r="DU374" s="136">
        <v>330</v>
      </c>
      <c r="DV374" s="128">
        <v>325</v>
      </c>
      <c r="DW374" s="134">
        <v>-10</v>
      </c>
      <c r="DX374" s="135">
        <v>360</v>
      </c>
      <c r="DY374" s="136">
        <v>370</v>
      </c>
      <c r="DZ374" s="128">
        <v>365</v>
      </c>
      <c r="EA374" s="134" t="s">
        <v>5</v>
      </c>
      <c r="EB374" s="135">
        <v>215</v>
      </c>
      <c r="EC374" s="136">
        <v>225</v>
      </c>
      <c r="ED374" s="128">
        <v>220</v>
      </c>
      <c r="EE374" s="134">
        <v>-5</v>
      </c>
      <c r="EF374" s="135">
        <v>180</v>
      </c>
      <c r="EG374" s="136">
        <v>190</v>
      </c>
      <c r="EH374" s="128">
        <v>185</v>
      </c>
      <c r="EI374" s="134">
        <v>-5</v>
      </c>
      <c r="EJ374" s="135">
        <v>340</v>
      </c>
      <c r="EK374" s="136">
        <v>350</v>
      </c>
      <c r="EL374" s="128">
        <v>345</v>
      </c>
      <c r="EM374" s="134">
        <v>-10</v>
      </c>
      <c r="EN374" s="135">
        <v>385</v>
      </c>
      <c r="EO374" s="136">
        <v>395</v>
      </c>
      <c r="EP374" s="128">
        <v>390</v>
      </c>
      <c r="EQ374" s="134" t="s">
        <v>5</v>
      </c>
      <c r="ER374" s="135">
        <v>205</v>
      </c>
      <c r="ES374" s="136">
        <v>215</v>
      </c>
      <c r="ET374" s="128">
        <v>210</v>
      </c>
      <c r="EU374" s="134">
        <v>-5</v>
      </c>
      <c r="EV374" s="135">
        <v>160</v>
      </c>
      <c r="EW374" s="136">
        <v>170</v>
      </c>
      <c r="EX374" s="128">
        <v>165</v>
      </c>
      <c r="EY374" s="134">
        <v>-5</v>
      </c>
      <c r="EZ374" s="135">
        <v>300</v>
      </c>
      <c r="FA374" s="136">
        <v>310</v>
      </c>
      <c r="FB374" s="128">
        <v>305</v>
      </c>
      <c r="FC374" s="134">
        <v>-10</v>
      </c>
      <c r="FD374" s="135">
        <v>400</v>
      </c>
      <c r="FE374" s="136">
        <v>410</v>
      </c>
      <c r="FF374" s="128">
        <v>405</v>
      </c>
      <c r="FG374" s="134">
        <v>-10</v>
      </c>
      <c r="FH374" s="135">
        <v>245</v>
      </c>
      <c r="FI374" s="136">
        <v>255</v>
      </c>
      <c r="FJ374" s="128">
        <v>250</v>
      </c>
      <c r="FK374" s="134" t="s">
        <v>5</v>
      </c>
      <c r="FL374" s="135">
        <v>210</v>
      </c>
      <c r="FM374" s="136">
        <v>220</v>
      </c>
      <c r="FN374" s="128">
        <v>215</v>
      </c>
      <c r="FO374" s="134" t="s">
        <v>5</v>
      </c>
      <c r="FP374" s="135">
        <v>230</v>
      </c>
      <c r="FQ374" s="136">
        <v>240</v>
      </c>
      <c r="FR374" s="128">
        <v>235</v>
      </c>
      <c r="FS374" s="134" t="s">
        <v>5</v>
      </c>
      <c r="FT374" s="135">
        <v>195</v>
      </c>
      <c r="FU374" s="136">
        <v>205</v>
      </c>
      <c r="FV374" s="95">
        <v>200</v>
      </c>
      <c r="FW374" s="134">
        <v>-5</v>
      </c>
      <c r="FX374" s="135">
        <v>240</v>
      </c>
      <c r="FY374" s="136">
        <v>250</v>
      </c>
      <c r="FZ374" s="128">
        <v>245</v>
      </c>
      <c r="GA374" s="134">
        <v>-5</v>
      </c>
      <c r="GB374" s="135">
        <v>275</v>
      </c>
      <c r="GC374" s="136">
        <v>285</v>
      </c>
      <c r="GD374" s="128">
        <v>280</v>
      </c>
      <c r="GE374" s="134">
        <v>-5</v>
      </c>
      <c r="GF374" s="135">
        <v>245</v>
      </c>
      <c r="GG374" s="136">
        <v>255</v>
      </c>
      <c r="GH374" s="128">
        <v>250</v>
      </c>
      <c r="GI374" s="134">
        <v>-5</v>
      </c>
      <c r="GJ374" s="135">
        <v>330</v>
      </c>
      <c r="GK374" s="136">
        <v>340</v>
      </c>
      <c r="GL374" s="128">
        <v>335</v>
      </c>
      <c r="GM374" s="134">
        <v>-10</v>
      </c>
      <c r="GN374" s="135">
        <v>390</v>
      </c>
      <c r="GO374" s="136">
        <v>400</v>
      </c>
      <c r="GP374" s="128">
        <v>395</v>
      </c>
      <c r="GQ374" s="134" t="s">
        <v>5</v>
      </c>
      <c r="GR374" s="93"/>
      <c r="GS374" s="93">
        <v>1</v>
      </c>
    </row>
    <row r="375" spans="1:201" ht="15.75" x14ac:dyDescent="0.25">
      <c r="A375">
        <v>1</v>
      </c>
      <c r="B375">
        <v>2017</v>
      </c>
      <c r="C375" s="87">
        <v>42755</v>
      </c>
      <c r="D375" s="149">
        <v>270</v>
      </c>
      <c r="E375" s="136">
        <v>280</v>
      </c>
      <c r="F375" s="128">
        <v>275</v>
      </c>
      <c r="G375" s="134" t="s">
        <v>5</v>
      </c>
      <c r="H375" s="135">
        <v>345</v>
      </c>
      <c r="I375" s="136">
        <v>355</v>
      </c>
      <c r="J375" s="128">
        <v>350</v>
      </c>
      <c r="K375" s="134" t="s">
        <v>5</v>
      </c>
      <c r="L375" s="135">
        <v>310</v>
      </c>
      <c r="M375" s="136">
        <v>320</v>
      </c>
      <c r="N375" s="128">
        <v>315</v>
      </c>
      <c r="O375" s="134" t="s">
        <v>5</v>
      </c>
      <c r="P375" s="135">
        <v>270</v>
      </c>
      <c r="Q375" s="136">
        <v>280</v>
      </c>
      <c r="R375" s="128">
        <v>275</v>
      </c>
      <c r="S375" s="134">
        <v>5</v>
      </c>
      <c r="T375" s="135">
        <v>230</v>
      </c>
      <c r="U375" s="136">
        <v>240</v>
      </c>
      <c r="V375" s="128">
        <v>235</v>
      </c>
      <c r="W375" s="134" t="s">
        <v>5</v>
      </c>
      <c r="X375" s="135">
        <v>195</v>
      </c>
      <c r="Y375" s="136">
        <v>205</v>
      </c>
      <c r="Z375" s="128">
        <v>200</v>
      </c>
      <c r="AA375" s="134" t="s">
        <v>5</v>
      </c>
      <c r="AB375" s="135">
        <v>240</v>
      </c>
      <c r="AC375" s="136">
        <v>250</v>
      </c>
      <c r="AD375" s="128">
        <v>245</v>
      </c>
      <c r="AE375" s="134" t="s">
        <v>5</v>
      </c>
      <c r="AF375" s="135">
        <v>225</v>
      </c>
      <c r="AG375" s="136">
        <v>235</v>
      </c>
      <c r="AH375" s="128">
        <v>230</v>
      </c>
      <c r="AI375" s="134" t="s">
        <v>5</v>
      </c>
      <c r="AJ375" s="135">
        <v>240</v>
      </c>
      <c r="AK375" s="136">
        <v>250</v>
      </c>
      <c r="AL375" s="128">
        <v>245</v>
      </c>
      <c r="AM375" s="134">
        <v>5</v>
      </c>
      <c r="AN375" s="135">
        <v>215</v>
      </c>
      <c r="AO375" s="136">
        <v>225</v>
      </c>
      <c r="AP375" s="128">
        <v>220</v>
      </c>
      <c r="AQ375" s="134" t="s">
        <v>5</v>
      </c>
      <c r="AR375" s="135">
        <v>255</v>
      </c>
      <c r="AS375" s="136">
        <v>265</v>
      </c>
      <c r="AT375" s="128">
        <v>260</v>
      </c>
      <c r="AU375" s="134" t="s">
        <v>5</v>
      </c>
      <c r="AV375" s="135">
        <v>245</v>
      </c>
      <c r="AW375" s="136">
        <v>255</v>
      </c>
      <c r="AX375" s="128">
        <v>250</v>
      </c>
      <c r="AY375" s="134" t="s">
        <v>5</v>
      </c>
      <c r="AZ375" s="135">
        <v>200</v>
      </c>
      <c r="BA375" s="136">
        <v>210</v>
      </c>
      <c r="BB375" s="128">
        <v>205</v>
      </c>
      <c r="BC375" s="134" t="s">
        <v>5</v>
      </c>
      <c r="BD375" s="135">
        <v>165</v>
      </c>
      <c r="BE375" s="136">
        <v>175</v>
      </c>
      <c r="BF375" s="128">
        <v>170</v>
      </c>
      <c r="BG375" s="134" t="s">
        <v>5</v>
      </c>
      <c r="BH375" s="135">
        <v>230</v>
      </c>
      <c r="BI375" s="136">
        <v>240</v>
      </c>
      <c r="BJ375" s="128">
        <v>235</v>
      </c>
      <c r="BK375" s="134" t="s">
        <v>5</v>
      </c>
      <c r="BL375" s="135">
        <v>170</v>
      </c>
      <c r="BM375" s="136">
        <v>180</v>
      </c>
      <c r="BN375" s="128">
        <v>175</v>
      </c>
      <c r="BO375" s="134" t="s">
        <v>5</v>
      </c>
      <c r="BP375" s="135">
        <v>240</v>
      </c>
      <c r="BQ375" s="136">
        <v>250</v>
      </c>
      <c r="BR375" s="128">
        <v>245</v>
      </c>
      <c r="BS375" s="134">
        <v>-5</v>
      </c>
      <c r="BT375" s="135">
        <v>210</v>
      </c>
      <c r="BU375" s="136">
        <v>220</v>
      </c>
      <c r="BV375" s="128">
        <v>215</v>
      </c>
      <c r="BW375" s="134" t="s">
        <v>5</v>
      </c>
      <c r="BX375" s="135">
        <v>305</v>
      </c>
      <c r="BY375" s="136">
        <v>315</v>
      </c>
      <c r="BZ375" s="128">
        <v>310</v>
      </c>
      <c r="CA375" s="134">
        <v>-5</v>
      </c>
      <c r="CB375" s="135">
        <v>385</v>
      </c>
      <c r="CC375" s="136">
        <v>395</v>
      </c>
      <c r="CD375" s="128">
        <v>390</v>
      </c>
      <c r="CE375" s="134" t="s">
        <v>5</v>
      </c>
      <c r="CF375" s="135">
        <v>205</v>
      </c>
      <c r="CG375" s="136">
        <v>215</v>
      </c>
      <c r="CH375" s="128">
        <v>210</v>
      </c>
      <c r="CI375" s="134">
        <v>-5</v>
      </c>
      <c r="CJ375" s="135">
        <v>165</v>
      </c>
      <c r="CK375" s="136">
        <v>175</v>
      </c>
      <c r="CL375" s="128">
        <v>170</v>
      </c>
      <c r="CM375" s="134">
        <v>-10</v>
      </c>
      <c r="CN375" s="135">
        <v>270</v>
      </c>
      <c r="CO375" s="136">
        <v>280</v>
      </c>
      <c r="CP375" s="128">
        <v>275</v>
      </c>
      <c r="CQ375" s="134">
        <v>-5</v>
      </c>
      <c r="CR375" s="135">
        <v>345</v>
      </c>
      <c r="CS375" s="136">
        <v>355</v>
      </c>
      <c r="CT375" s="128">
        <v>350</v>
      </c>
      <c r="CU375" s="134" t="s">
        <v>5</v>
      </c>
      <c r="CV375" s="135">
        <v>240</v>
      </c>
      <c r="CW375" s="136">
        <v>250</v>
      </c>
      <c r="CX375" s="128">
        <v>245</v>
      </c>
      <c r="CY375" s="134">
        <v>-5</v>
      </c>
      <c r="CZ375" s="135">
        <v>200</v>
      </c>
      <c r="DA375" s="136">
        <v>210</v>
      </c>
      <c r="DB375" s="128">
        <v>205</v>
      </c>
      <c r="DC375" s="134">
        <v>-10</v>
      </c>
      <c r="DD375" s="135">
        <v>305</v>
      </c>
      <c r="DE375" s="136">
        <v>315</v>
      </c>
      <c r="DF375" s="128">
        <v>310</v>
      </c>
      <c r="DG375" s="134">
        <v>-5</v>
      </c>
      <c r="DH375" s="135">
        <v>355</v>
      </c>
      <c r="DI375" s="136">
        <v>365</v>
      </c>
      <c r="DJ375" s="128">
        <v>360</v>
      </c>
      <c r="DK375" s="134">
        <v>5</v>
      </c>
      <c r="DL375" s="135">
        <v>210</v>
      </c>
      <c r="DM375" s="136">
        <v>220</v>
      </c>
      <c r="DN375" s="128">
        <v>215</v>
      </c>
      <c r="DO375" s="134">
        <v>-5</v>
      </c>
      <c r="DP375" s="135">
        <v>170</v>
      </c>
      <c r="DQ375" s="136">
        <v>180</v>
      </c>
      <c r="DR375" s="128">
        <v>175</v>
      </c>
      <c r="DS375" s="134">
        <v>-10</v>
      </c>
      <c r="DT375" s="135">
        <v>315</v>
      </c>
      <c r="DU375" s="136">
        <v>325</v>
      </c>
      <c r="DV375" s="128">
        <v>320</v>
      </c>
      <c r="DW375" s="134">
        <v>-5</v>
      </c>
      <c r="DX375" s="135">
        <v>365</v>
      </c>
      <c r="DY375" s="136">
        <v>375</v>
      </c>
      <c r="DZ375" s="128">
        <v>370</v>
      </c>
      <c r="EA375" s="134">
        <v>5</v>
      </c>
      <c r="EB375" s="135">
        <v>210</v>
      </c>
      <c r="EC375" s="136">
        <v>220</v>
      </c>
      <c r="ED375" s="128">
        <v>215</v>
      </c>
      <c r="EE375" s="134">
        <v>-5</v>
      </c>
      <c r="EF375" s="135">
        <v>170</v>
      </c>
      <c r="EG375" s="136">
        <v>180</v>
      </c>
      <c r="EH375" s="128">
        <v>175</v>
      </c>
      <c r="EI375" s="134">
        <v>-10</v>
      </c>
      <c r="EJ375" s="135">
        <v>335</v>
      </c>
      <c r="EK375" s="136">
        <v>345</v>
      </c>
      <c r="EL375" s="128">
        <v>340</v>
      </c>
      <c r="EM375" s="134">
        <v>-5</v>
      </c>
      <c r="EN375" s="135">
        <v>390</v>
      </c>
      <c r="EO375" s="136">
        <v>400</v>
      </c>
      <c r="EP375" s="128">
        <v>395</v>
      </c>
      <c r="EQ375" s="134">
        <v>5</v>
      </c>
      <c r="ER375" s="135">
        <v>200</v>
      </c>
      <c r="ES375" s="136">
        <v>210</v>
      </c>
      <c r="ET375" s="128">
        <v>205</v>
      </c>
      <c r="EU375" s="134">
        <v>-5</v>
      </c>
      <c r="EV375" s="135">
        <v>155</v>
      </c>
      <c r="EW375" s="136">
        <v>165</v>
      </c>
      <c r="EX375" s="128">
        <v>160</v>
      </c>
      <c r="EY375" s="134">
        <v>-5</v>
      </c>
      <c r="EZ375" s="135">
        <v>295</v>
      </c>
      <c r="FA375" s="136">
        <v>305</v>
      </c>
      <c r="FB375" s="128">
        <v>300</v>
      </c>
      <c r="FC375" s="134">
        <v>-5</v>
      </c>
      <c r="FD375" s="135">
        <v>400</v>
      </c>
      <c r="FE375" s="136">
        <v>410</v>
      </c>
      <c r="FF375" s="128">
        <v>405</v>
      </c>
      <c r="FG375" s="134" t="s">
        <v>5</v>
      </c>
      <c r="FH375" s="135">
        <v>245</v>
      </c>
      <c r="FI375" s="136">
        <v>255</v>
      </c>
      <c r="FJ375" s="128">
        <v>250</v>
      </c>
      <c r="FK375" s="134" t="s">
        <v>5</v>
      </c>
      <c r="FL375" s="135">
        <v>210</v>
      </c>
      <c r="FM375" s="136">
        <v>220</v>
      </c>
      <c r="FN375" s="128">
        <v>215</v>
      </c>
      <c r="FO375" s="134" t="s">
        <v>5</v>
      </c>
      <c r="FP375" s="135">
        <v>230</v>
      </c>
      <c r="FQ375" s="136">
        <v>240</v>
      </c>
      <c r="FR375" s="128">
        <v>235</v>
      </c>
      <c r="FS375" s="134" t="s">
        <v>5</v>
      </c>
      <c r="FT375" s="135">
        <v>190</v>
      </c>
      <c r="FU375" s="136">
        <v>200</v>
      </c>
      <c r="FV375" s="95">
        <v>195</v>
      </c>
      <c r="FW375" s="134">
        <v>-5</v>
      </c>
      <c r="FX375" s="135">
        <v>240</v>
      </c>
      <c r="FY375" s="136">
        <v>250</v>
      </c>
      <c r="FZ375" s="128">
        <v>245</v>
      </c>
      <c r="GA375" s="134" t="s">
        <v>5</v>
      </c>
      <c r="GB375" s="135">
        <v>270</v>
      </c>
      <c r="GC375" s="136">
        <v>280</v>
      </c>
      <c r="GD375" s="128">
        <v>275</v>
      </c>
      <c r="GE375" s="134">
        <v>-5</v>
      </c>
      <c r="GF375" s="135">
        <v>235</v>
      </c>
      <c r="GG375" s="136">
        <v>245</v>
      </c>
      <c r="GH375" s="128">
        <v>240</v>
      </c>
      <c r="GI375" s="134">
        <v>-10</v>
      </c>
      <c r="GJ375" s="135">
        <v>325</v>
      </c>
      <c r="GK375" s="136">
        <v>335</v>
      </c>
      <c r="GL375" s="128">
        <v>330</v>
      </c>
      <c r="GM375" s="134">
        <v>-5</v>
      </c>
      <c r="GN375" s="135">
        <v>395</v>
      </c>
      <c r="GO375" s="136">
        <v>405</v>
      </c>
      <c r="GP375" s="128">
        <v>400</v>
      </c>
      <c r="GQ375" s="134">
        <v>5</v>
      </c>
      <c r="GR375" s="93"/>
      <c r="GS375" s="93">
        <v>1</v>
      </c>
    </row>
    <row r="376" spans="1:201" ht="15.75" x14ac:dyDescent="0.25">
      <c r="A376">
        <v>1</v>
      </c>
      <c r="B376">
        <v>2017</v>
      </c>
      <c r="C376" s="87">
        <v>42762</v>
      </c>
      <c r="D376" s="96">
        <v>265</v>
      </c>
      <c r="E376" s="96">
        <v>275</v>
      </c>
      <c r="F376" s="96">
        <v>270</v>
      </c>
      <c r="G376" s="103"/>
      <c r="H376" s="113">
        <v>345</v>
      </c>
      <c r="I376" s="96">
        <v>355</v>
      </c>
      <c r="J376" s="96">
        <v>350</v>
      </c>
      <c r="K376" s="103"/>
      <c r="L376" s="113">
        <v>310</v>
      </c>
      <c r="M376" s="96">
        <v>320</v>
      </c>
      <c r="N376" s="96">
        <v>315</v>
      </c>
      <c r="O376" s="103"/>
      <c r="P376" s="113">
        <v>270</v>
      </c>
      <c r="Q376" s="96">
        <v>280</v>
      </c>
      <c r="R376" s="96">
        <v>275</v>
      </c>
      <c r="S376" s="103"/>
      <c r="T376" s="113">
        <v>232.5</v>
      </c>
      <c r="U376" s="96">
        <v>242.5</v>
      </c>
      <c r="V376" s="96">
        <v>237.5</v>
      </c>
      <c r="W376" s="103"/>
      <c r="X376" s="113">
        <v>195</v>
      </c>
      <c r="Y376" s="96">
        <v>205</v>
      </c>
      <c r="Z376" s="96">
        <v>200</v>
      </c>
      <c r="AA376" s="103"/>
      <c r="AB376" s="113">
        <v>240</v>
      </c>
      <c r="AC376" s="96">
        <v>250</v>
      </c>
      <c r="AD376" s="96">
        <v>245</v>
      </c>
      <c r="AE376" s="103"/>
      <c r="AF376" s="113">
        <v>225</v>
      </c>
      <c r="AG376" s="96">
        <v>235</v>
      </c>
      <c r="AH376" s="96">
        <v>230</v>
      </c>
      <c r="AI376" s="103"/>
      <c r="AJ376" s="113">
        <v>242.5</v>
      </c>
      <c r="AK376" s="96">
        <v>252.5</v>
      </c>
      <c r="AL376" s="96">
        <v>247.5</v>
      </c>
      <c r="AM376" s="103"/>
      <c r="AN376" s="113">
        <v>217.5</v>
      </c>
      <c r="AO376" s="96">
        <v>227.5</v>
      </c>
      <c r="AP376" s="96">
        <v>222.5</v>
      </c>
      <c r="AQ376" s="103"/>
      <c r="AR376" s="113">
        <v>255</v>
      </c>
      <c r="AS376" s="96">
        <v>265</v>
      </c>
      <c r="AT376" s="96">
        <v>260</v>
      </c>
      <c r="AU376" s="103"/>
      <c r="AV376" s="113">
        <v>245</v>
      </c>
      <c r="AW376" s="96">
        <v>255</v>
      </c>
      <c r="AX376" s="96">
        <v>250</v>
      </c>
      <c r="AY376" s="103"/>
      <c r="AZ376" s="113">
        <v>200</v>
      </c>
      <c r="BA376" s="96">
        <v>210</v>
      </c>
      <c r="BB376" s="96">
        <v>205</v>
      </c>
      <c r="BC376" s="103"/>
      <c r="BD376" s="113">
        <v>165</v>
      </c>
      <c r="BE376" s="96">
        <v>175</v>
      </c>
      <c r="BF376" s="96">
        <v>170</v>
      </c>
      <c r="BG376" s="103"/>
      <c r="BH376" s="113">
        <v>230</v>
      </c>
      <c r="BI376" s="96">
        <v>240</v>
      </c>
      <c r="BJ376" s="96">
        <v>235</v>
      </c>
      <c r="BK376" s="103"/>
      <c r="BL376" s="113">
        <v>170</v>
      </c>
      <c r="BM376" s="96">
        <v>180</v>
      </c>
      <c r="BN376" s="96">
        <v>175</v>
      </c>
      <c r="BO376" s="103"/>
      <c r="BP376" s="113">
        <v>242.5</v>
      </c>
      <c r="BQ376" s="96">
        <v>252.5</v>
      </c>
      <c r="BR376" s="96">
        <v>247.5</v>
      </c>
      <c r="BS376" s="103"/>
      <c r="BT376" s="113">
        <v>210</v>
      </c>
      <c r="BU376" s="96">
        <v>220</v>
      </c>
      <c r="BV376" s="96">
        <v>215</v>
      </c>
      <c r="BW376" s="103"/>
      <c r="BX376" s="113">
        <v>305</v>
      </c>
      <c r="BY376" s="96">
        <v>315</v>
      </c>
      <c r="BZ376" s="96">
        <v>310</v>
      </c>
      <c r="CA376" s="103"/>
      <c r="CB376" s="113">
        <v>385</v>
      </c>
      <c r="CC376" s="96">
        <v>395</v>
      </c>
      <c r="CD376" s="96">
        <v>390</v>
      </c>
      <c r="CE376" s="103"/>
      <c r="CF376" s="113">
        <v>205</v>
      </c>
      <c r="CG376" s="96">
        <v>215</v>
      </c>
      <c r="CH376" s="96">
        <v>210</v>
      </c>
      <c r="CI376" s="103"/>
      <c r="CJ376" s="113">
        <v>167.5</v>
      </c>
      <c r="CK376" s="96">
        <v>177.5</v>
      </c>
      <c r="CL376" s="96">
        <v>172.5</v>
      </c>
      <c r="CM376" s="103"/>
      <c r="CN376" s="113">
        <v>270</v>
      </c>
      <c r="CO376" s="96">
        <v>280</v>
      </c>
      <c r="CP376" s="96">
        <v>275</v>
      </c>
      <c r="CQ376" s="103"/>
      <c r="CR376" s="113">
        <v>345</v>
      </c>
      <c r="CS376" s="96">
        <v>355</v>
      </c>
      <c r="CT376" s="96">
        <v>350</v>
      </c>
      <c r="CU376" s="103"/>
      <c r="CV376" s="113">
        <v>237.5</v>
      </c>
      <c r="CW376" s="96">
        <v>247.5</v>
      </c>
      <c r="CX376" s="96">
        <v>242.5</v>
      </c>
      <c r="CY376" s="103"/>
      <c r="CZ376" s="113">
        <v>200</v>
      </c>
      <c r="DA376" s="96">
        <v>210</v>
      </c>
      <c r="DB376" s="96">
        <v>205</v>
      </c>
      <c r="DC376" s="103"/>
      <c r="DD376" s="113">
        <v>305</v>
      </c>
      <c r="DE376" s="96">
        <v>315</v>
      </c>
      <c r="DF376" s="96">
        <v>310</v>
      </c>
      <c r="DG376" s="103"/>
      <c r="DH376" s="113">
        <v>357.5</v>
      </c>
      <c r="DI376" s="96">
        <v>367.5</v>
      </c>
      <c r="DJ376" s="96">
        <v>362.5</v>
      </c>
      <c r="DK376" s="103"/>
      <c r="DL376" s="113">
        <v>207.5</v>
      </c>
      <c r="DM376" s="96">
        <v>217.5</v>
      </c>
      <c r="DN376" s="96">
        <v>212.5</v>
      </c>
      <c r="DO376" s="103"/>
      <c r="DP376" s="113">
        <v>170</v>
      </c>
      <c r="DQ376" s="96">
        <v>180</v>
      </c>
      <c r="DR376" s="96">
        <v>175</v>
      </c>
      <c r="DS376" s="103"/>
      <c r="DT376" s="113">
        <v>315</v>
      </c>
      <c r="DU376" s="96">
        <v>325</v>
      </c>
      <c r="DV376" s="96">
        <v>320</v>
      </c>
      <c r="DW376" s="103"/>
      <c r="DX376" s="113">
        <v>367.5</v>
      </c>
      <c r="DY376" s="96">
        <v>377.5</v>
      </c>
      <c r="DZ376" s="96">
        <v>372.5</v>
      </c>
      <c r="EA376" s="103"/>
      <c r="EB376" s="113">
        <v>207.5</v>
      </c>
      <c r="EC376" s="96">
        <v>217.5</v>
      </c>
      <c r="ED376" s="96">
        <v>212.5</v>
      </c>
      <c r="EE376" s="103"/>
      <c r="EF376" s="113">
        <v>170</v>
      </c>
      <c r="EG376" s="96">
        <v>180</v>
      </c>
      <c r="EH376" s="96">
        <v>175</v>
      </c>
      <c r="EI376" s="103"/>
      <c r="EJ376" s="113">
        <v>335</v>
      </c>
      <c r="EK376" s="96">
        <v>345</v>
      </c>
      <c r="EL376" s="96">
        <v>340</v>
      </c>
      <c r="EM376" s="103"/>
      <c r="EN376" s="113">
        <v>392.5</v>
      </c>
      <c r="EO376" s="96">
        <v>402.5</v>
      </c>
      <c r="EP376" s="96">
        <v>397.5</v>
      </c>
      <c r="EQ376" s="103"/>
      <c r="ER376" s="113">
        <v>200</v>
      </c>
      <c r="ES376" s="96">
        <v>210</v>
      </c>
      <c r="ET376" s="96">
        <v>205</v>
      </c>
      <c r="EU376" s="103"/>
      <c r="EV376" s="113">
        <v>155</v>
      </c>
      <c r="EW376" s="96">
        <v>165</v>
      </c>
      <c r="EX376" s="96">
        <v>160</v>
      </c>
      <c r="EY376" s="103"/>
      <c r="EZ376" s="113">
        <v>295</v>
      </c>
      <c r="FA376" s="96">
        <v>305</v>
      </c>
      <c r="FB376" s="96">
        <v>300</v>
      </c>
      <c r="FC376" s="103"/>
      <c r="FD376" s="113">
        <v>400</v>
      </c>
      <c r="FE376" s="96">
        <v>410</v>
      </c>
      <c r="FF376" s="96">
        <v>405</v>
      </c>
      <c r="FG376" s="103"/>
      <c r="FH376" s="113">
        <v>247.5</v>
      </c>
      <c r="FI376" s="96">
        <v>257.5</v>
      </c>
      <c r="FJ376" s="96">
        <v>252.5</v>
      </c>
      <c r="FK376" s="103"/>
      <c r="FL376" s="113">
        <v>210</v>
      </c>
      <c r="FM376" s="96">
        <v>220</v>
      </c>
      <c r="FN376" s="96">
        <v>215</v>
      </c>
      <c r="FO376" s="103"/>
      <c r="FP376" s="114">
        <v>230</v>
      </c>
      <c r="FQ376" s="101">
        <v>240</v>
      </c>
      <c r="FR376" s="101">
        <v>235</v>
      </c>
      <c r="FS376" s="103"/>
      <c r="FT376" s="113">
        <v>190</v>
      </c>
      <c r="FU376" s="96">
        <v>200</v>
      </c>
      <c r="FV376" s="96">
        <v>195</v>
      </c>
      <c r="FW376" s="103"/>
      <c r="FX376" s="113">
        <v>242.5</v>
      </c>
      <c r="FY376" s="96">
        <v>252.5</v>
      </c>
      <c r="FZ376" s="96">
        <v>247.5</v>
      </c>
      <c r="GA376" s="103"/>
      <c r="GB376" s="113">
        <v>267.5</v>
      </c>
      <c r="GC376" s="96">
        <v>277.5</v>
      </c>
      <c r="GD376" s="96">
        <v>272.5</v>
      </c>
      <c r="GE376" s="103"/>
      <c r="GF376" s="113">
        <v>237.5</v>
      </c>
      <c r="GG376" s="96">
        <v>247.5</v>
      </c>
      <c r="GH376" s="96">
        <v>242.5</v>
      </c>
      <c r="GI376" s="103"/>
      <c r="GJ376" s="113">
        <v>325</v>
      </c>
      <c r="GK376" s="96">
        <v>335</v>
      </c>
      <c r="GL376" s="96">
        <v>330</v>
      </c>
      <c r="GM376" s="103"/>
      <c r="GN376" s="113">
        <v>397.5</v>
      </c>
      <c r="GO376" s="96">
        <v>407.5</v>
      </c>
      <c r="GP376" s="96">
        <v>402.5</v>
      </c>
      <c r="GQ376" s="103"/>
      <c r="GR376" s="93"/>
      <c r="GS376" s="93">
        <v>1</v>
      </c>
    </row>
    <row r="377" spans="1:201" ht="15.75" x14ac:dyDescent="0.25">
      <c r="A377">
        <v>2</v>
      </c>
      <c r="B377">
        <v>2017</v>
      </c>
      <c r="C377" s="87">
        <v>42769</v>
      </c>
      <c r="D377" s="149">
        <v>260</v>
      </c>
      <c r="E377" s="136">
        <v>270</v>
      </c>
      <c r="F377" s="128">
        <v>265</v>
      </c>
      <c r="G377" s="134">
        <v>-10</v>
      </c>
      <c r="H377" s="135">
        <v>345</v>
      </c>
      <c r="I377" s="136">
        <v>355</v>
      </c>
      <c r="J377" s="128">
        <v>350</v>
      </c>
      <c r="K377" s="134" t="s">
        <v>5</v>
      </c>
      <c r="L377" s="135">
        <v>310</v>
      </c>
      <c r="M377" s="136">
        <v>320</v>
      </c>
      <c r="N377" s="128">
        <v>315</v>
      </c>
      <c r="O377" s="134" t="s">
        <v>5</v>
      </c>
      <c r="P377" s="135">
        <v>270</v>
      </c>
      <c r="Q377" s="136">
        <v>280</v>
      </c>
      <c r="R377" s="128">
        <v>275</v>
      </c>
      <c r="S377" s="134" t="s">
        <v>5</v>
      </c>
      <c r="T377" s="135">
        <v>235</v>
      </c>
      <c r="U377" s="136">
        <v>245</v>
      </c>
      <c r="V377" s="128">
        <v>240</v>
      </c>
      <c r="W377" s="134">
        <v>5</v>
      </c>
      <c r="X377" s="135">
        <v>195</v>
      </c>
      <c r="Y377" s="136">
        <v>205</v>
      </c>
      <c r="Z377" s="128">
        <v>200</v>
      </c>
      <c r="AA377" s="134" t="s">
        <v>5</v>
      </c>
      <c r="AB377" s="135">
        <v>240</v>
      </c>
      <c r="AC377" s="136">
        <v>250</v>
      </c>
      <c r="AD377" s="128">
        <v>245</v>
      </c>
      <c r="AE377" s="134" t="s">
        <v>5</v>
      </c>
      <c r="AF377" s="135">
        <v>225</v>
      </c>
      <c r="AG377" s="136">
        <v>235</v>
      </c>
      <c r="AH377" s="128">
        <v>230</v>
      </c>
      <c r="AI377" s="134" t="s">
        <v>5</v>
      </c>
      <c r="AJ377" s="135">
        <v>245</v>
      </c>
      <c r="AK377" s="136">
        <v>255</v>
      </c>
      <c r="AL377" s="128">
        <v>250</v>
      </c>
      <c r="AM377" s="134">
        <v>5</v>
      </c>
      <c r="AN377" s="135">
        <v>220</v>
      </c>
      <c r="AO377" s="136">
        <v>230</v>
      </c>
      <c r="AP377" s="128">
        <v>225</v>
      </c>
      <c r="AQ377" s="134">
        <v>5</v>
      </c>
      <c r="AR377" s="135">
        <v>255</v>
      </c>
      <c r="AS377" s="136">
        <v>265</v>
      </c>
      <c r="AT377" s="128">
        <v>260</v>
      </c>
      <c r="AU377" s="134" t="s">
        <v>5</v>
      </c>
      <c r="AV377" s="135">
        <v>245</v>
      </c>
      <c r="AW377" s="136">
        <v>255</v>
      </c>
      <c r="AX377" s="128">
        <v>250</v>
      </c>
      <c r="AY377" s="134" t="s">
        <v>5</v>
      </c>
      <c r="AZ377" s="135">
        <v>200</v>
      </c>
      <c r="BA377" s="136">
        <v>210</v>
      </c>
      <c r="BB377" s="128">
        <v>205</v>
      </c>
      <c r="BC377" s="134" t="s">
        <v>5</v>
      </c>
      <c r="BD377" s="135">
        <v>165</v>
      </c>
      <c r="BE377" s="136">
        <v>175</v>
      </c>
      <c r="BF377" s="128">
        <v>170</v>
      </c>
      <c r="BG377" s="134" t="s">
        <v>5</v>
      </c>
      <c r="BH377" s="135">
        <v>230</v>
      </c>
      <c r="BI377" s="136">
        <v>240</v>
      </c>
      <c r="BJ377" s="128">
        <v>235</v>
      </c>
      <c r="BK377" s="134" t="s">
        <v>5</v>
      </c>
      <c r="BL377" s="135">
        <v>170</v>
      </c>
      <c r="BM377" s="136">
        <v>180</v>
      </c>
      <c r="BN377" s="128">
        <v>175</v>
      </c>
      <c r="BO377" s="134" t="s">
        <v>5</v>
      </c>
      <c r="BP377" s="135">
        <v>245</v>
      </c>
      <c r="BQ377" s="136">
        <v>255</v>
      </c>
      <c r="BR377" s="128">
        <v>250</v>
      </c>
      <c r="BS377" s="134">
        <v>5</v>
      </c>
      <c r="BT377" s="135">
        <v>210</v>
      </c>
      <c r="BU377" s="136">
        <v>220</v>
      </c>
      <c r="BV377" s="128">
        <v>215</v>
      </c>
      <c r="BW377" s="134" t="s">
        <v>5</v>
      </c>
      <c r="BX377" s="135">
        <v>305</v>
      </c>
      <c r="BY377" s="136">
        <v>315</v>
      </c>
      <c r="BZ377" s="128">
        <v>310</v>
      </c>
      <c r="CA377" s="134" t="s">
        <v>5</v>
      </c>
      <c r="CB377" s="135">
        <v>385</v>
      </c>
      <c r="CC377" s="136">
        <v>395</v>
      </c>
      <c r="CD377" s="128">
        <v>390</v>
      </c>
      <c r="CE377" s="134" t="s">
        <v>5</v>
      </c>
      <c r="CF377" s="135">
        <v>205</v>
      </c>
      <c r="CG377" s="136">
        <v>215</v>
      </c>
      <c r="CH377" s="128">
        <v>210</v>
      </c>
      <c r="CI377" s="134" t="s">
        <v>5</v>
      </c>
      <c r="CJ377" s="135">
        <v>170</v>
      </c>
      <c r="CK377" s="136">
        <v>180</v>
      </c>
      <c r="CL377" s="128">
        <v>175</v>
      </c>
      <c r="CM377" s="134">
        <v>5</v>
      </c>
      <c r="CN377" s="135">
        <v>270</v>
      </c>
      <c r="CO377" s="136">
        <v>280</v>
      </c>
      <c r="CP377" s="128">
        <v>275</v>
      </c>
      <c r="CQ377" s="134" t="s">
        <v>5</v>
      </c>
      <c r="CR377" s="135">
        <v>345</v>
      </c>
      <c r="CS377" s="136">
        <v>355</v>
      </c>
      <c r="CT377" s="128">
        <v>350</v>
      </c>
      <c r="CU377" s="134" t="s">
        <v>5</v>
      </c>
      <c r="CV377" s="135">
        <v>235</v>
      </c>
      <c r="CW377" s="136">
        <v>245</v>
      </c>
      <c r="CX377" s="128">
        <v>240</v>
      </c>
      <c r="CY377" s="134">
        <v>-5</v>
      </c>
      <c r="CZ377" s="135">
        <v>200</v>
      </c>
      <c r="DA377" s="136">
        <v>210</v>
      </c>
      <c r="DB377" s="128">
        <v>205</v>
      </c>
      <c r="DC377" s="134" t="s">
        <v>5</v>
      </c>
      <c r="DD377" s="135">
        <v>305</v>
      </c>
      <c r="DE377" s="136">
        <v>315</v>
      </c>
      <c r="DF377" s="128">
        <v>310</v>
      </c>
      <c r="DG377" s="134" t="s">
        <v>5</v>
      </c>
      <c r="DH377" s="135">
        <v>360</v>
      </c>
      <c r="DI377" s="136">
        <v>370</v>
      </c>
      <c r="DJ377" s="128">
        <v>365</v>
      </c>
      <c r="DK377" s="134">
        <v>5</v>
      </c>
      <c r="DL377" s="135">
        <v>205</v>
      </c>
      <c r="DM377" s="136">
        <v>215</v>
      </c>
      <c r="DN377" s="128">
        <v>210</v>
      </c>
      <c r="DO377" s="134">
        <v>-5</v>
      </c>
      <c r="DP377" s="135">
        <v>170</v>
      </c>
      <c r="DQ377" s="136">
        <v>180</v>
      </c>
      <c r="DR377" s="128">
        <v>175</v>
      </c>
      <c r="DS377" s="134" t="s">
        <v>5</v>
      </c>
      <c r="DT377" s="135">
        <v>315</v>
      </c>
      <c r="DU377" s="136">
        <v>325</v>
      </c>
      <c r="DV377" s="128">
        <v>320</v>
      </c>
      <c r="DW377" s="134" t="s">
        <v>5</v>
      </c>
      <c r="DX377" s="135">
        <v>370</v>
      </c>
      <c r="DY377" s="136">
        <v>380</v>
      </c>
      <c r="DZ377" s="128">
        <v>375</v>
      </c>
      <c r="EA377" s="134">
        <v>5</v>
      </c>
      <c r="EB377" s="135">
        <v>205</v>
      </c>
      <c r="EC377" s="136">
        <v>215</v>
      </c>
      <c r="ED377" s="128">
        <v>210</v>
      </c>
      <c r="EE377" s="134">
        <v>-5</v>
      </c>
      <c r="EF377" s="135">
        <v>170</v>
      </c>
      <c r="EG377" s="136">
        <v>180</v>
      </c>
      <c r="EH377" s="128">
        <v>175</v>
      </c>
      <c r="EI377" s="134" t="s">
        <v>5</v>
      </c>
      <c r="EJ377" s="135">
        <v>335</v>
      </c>
      <c r="EK377" s="136">
        <v>345</v>
      </c>
      <c r="EL377" s="128">
        <v>340</v>
      </c>
      <c r="EM377" s="134" t="s">
        <v>5</v>
      </c>
      <c r="EN377" s="135">
        <v>395</v>
      </c>
      <c r="EO377" s="136">
        <v>405</v>
      </c>
      <c r="EP377" s="128">
        <v>400</v>
      </c>
      <c r="EQ377" s="134">
        <v>5</v>
      </c>
      <c r="ER377" s="135">
        <v>200</v>
      </c>
      <c r="ES377" s="136">
        <v>210</v>
      </c>
      <c r="ET377" s="128">
        <v>205</v>
      </c>
      <c r="EU377" s="134" t="s">
        <v>5</v>
      </c>
      <c r="EV377" s="135">
        <v>155</v>
      </c>
      <c r="EW377" s="136">
        <v>165</v>
      </c>
      <c r="EX377" s="128">
        <v>160</v>
      </c>
      <c r="EY377" s="134" t="s">
        <v>5</v>
      </c>
      <c r="EZ377" s="135">
        <v>295</v>
      </c>
      <c r="FA377" s="136">
        <v>305</v>
      </c>
      <c r="FB377" s="128">
        <v>300</v>
      </c>
      <c r="FC377" s="134" t="s">
        <v>5</v>
      </c>
      <c r="FD377" s="135">
        <v>400</v>
      </c>
      <c r="FE377" s="136">
        <v>410</v>
      </c>
      <c r="FF377" s="128">
        <v>405</v>
      </c>
      <c r="FG377" s="134" t="s">
        <v>5</v>
      </c>
      <c r="FH377" s="135">
        <v>250</v>
      </c>
      <c r="FI377" s="136">
        <v>260</v>
      </c>
      <c r="FJ377" s="128">
        <v>255</v>
      </c>
      <c r="FK377" s="134">
        <v>5</v>
      </c>
      <c r="FL377" s="135">
        <v>210</v>
      </c>
      <c r="FM377" s="136">
        <v>220</v>
      </c>
      <c r="FN377" s="128">
        <v>215</v>
      </c>
      <c r="FO377" s="134" t="s">
        <v>5</v>
      </c>
      <c r="FP377" s="135">
        <v>230</v>
      </c>
      <c r="FQ377" s="136">
        <v>240</v>
      </c>
      <c r="FR377" s="128">
        <v>235</v>
      </c>
      <c r="FS377" s="134" t="s">
        <v>5</v>
      </c>
      <c r="FT377" s="135">
        <v>190</v>
      </c>
      <c r="FU377" s="136">
        <v>200</v>
      </c>
      <c r="FV377" s="95">
        <v>195</v>
      </c>
      <c r="FW377" s="134" t="s">
        <v>5</v>
      </c>
      <c r="FX377" s="135">
        <v>245</v>
      </c>
      <c r="FY377" s="136">
        <v>255</v>
      </c>
      <c r="FZ377" s="128">
        <v>250</v>
      </c>
      <c r="GA377" s="134">
        <v>5</v>
      </c>
      <c r="GB377" s="135">
        <v>265</v>
      </c>
      <c r="GC377" s="136">
        <v>275</v>
      </c>
      <c r="GD377" s="128">
        <v>270</v>
      </c>
      <c r="GE377" s="134">
        <v>-5</v>
      </c>
      <c r="GF377" s="135">
        <v>240</v>
      </c>
      <c r="GG377" s="136">
        <v>250</v>
      </c>
      <c r="GH377" s="128">
        <v>245</v>
      </c>
      <c r="GI377" s="134">
        <v>5</v>
      </c>
      <c r="GJ377" s="135">
        <v>325</v>
      </c>
      <c r="GK377" s="136">
        <v>335</v>
      </c>
      <c r="GL377" s="128">
        <v>330</v>
      </c>
      <c r="GM377" s="134" t="s">
        <v>5</v>
      </c>
      <c r="GN377" s="135">
        <v>400</v>
      </c>
      <c r="GO377" s="136">
        <v>410</v>
      </c>
      <c r="GP377" s="128">
        <v>405</v>
      </c>
      <c r="GQ377" s="134">
        <v>5</v>
      </c>
      <c r="GR377" s="93"/>
      <c r="GS377" s="93">
        <v>2</v>
      </c>
    </row>
    <row r="378" spans="1:201" ht="15.75" x14ac:dyDescent="0.25">
      <c r="A378">
        <v>2</v>
      </c>
      <c r="B378">
        <v>2017</v>
      </c>
      <c r="C378" s="87">
        <v>42776</v>
      </c>
      <c r="D378" s="149">
        <v>265</v>
      </c>
      <c r="E378" s="136">
        <v>275</v>
      </c>
      <c r="F378" s="128">
        <v>270</v>
      </c>
      <c r="G378" s="105">
        <v>5</v>
      </c>
      <c r="H378" s="135">
        <v>350</v>
      </c>
      <c r="I378" s="136">
        <v>360</v>
      </c>
      <c r="J378" s="128">
        <v>355</v>
      </c>
      <c r="K378" s="105">
        <v>5</v>
      </c>
      <c r="L378" s="135">
        <v>310</v>
      </c>
      <c r="M378" s="136">
        <v>320</v>
      </c>
      <c r="N378" s="128">
        <v>315</v>
      </c>
      <c r="O378" s="105" t="s">
        <v>5</v>
      </c>
      <c r="P378" s="135">
        <v>280</v>
      </c>
      <c r="Q378" s="136">
        <v>290</v>
      </c>
      <c r="R378" s="128">
        <v>285</v>
      </c>
      <c r="S378" s="105">
        <v>10</v>
      </c>
      <c r="T378" s="135">
        <v>240</v>
      </c>
      <c r="U378" s="136">
        <v>250</v>
      </c>
      <c r="V378" s="128">
        <v>245</v>
      </c>
      <c r="W378" s="105">
        <v>5</v>
      </c>
      <c r="X378" s="135">
        <v>200</v>
      </c>
      <c r="Y378" s="136">
        <v>210</v>
      </c>
      <c r="Z378" s="128">
        <v>205</v>
      </c>
      <c r="AA378" s="105">
        <v>5</v>
      </c>
      <c r="AB378" s="135">
        <v>240</v>
      </c>
      <c r="AC378" s="136">
        <v>250</v>
      </c>
      <c r="AD378" s="128">
        <v>245</v>
      </c>
      <c r="AE378" s="105" t="s">
        <v>5</v>
      </c>
      <c r="AF378" s="135">
        <v>245</v>
      </c>
      <c r="AG378" s="136">
        <v>255</v>
      </c>
      <c r="AH378" s="128">
        <v>250</v>
      </c>
      <c r="AI378" s="105">
        <v>20</v>
      </c>
      <c r="AJ378" s="135">
        <v>250</v>
      </c>
      <c r="AK378" s="136">
        <v>260</v>
      </c>
      <c r="AL378" s="128">
        <v>255</v>
      </c>
      <c r="AM378" s="105">
        <v>5</v>
      </c>
      <c r="AN378" s="135">
        <v>220</v>
      </c>
      <c r="AO378" s="136">
        <v>230</v>
      </c>
      <c r="AP378" s="128">
        <v>225</v>
      </c>
      <c r="AQ378" s="105" t="s">
        <v>5</v>
      </c>
      <c r="AR378" s="135">
        <v>255</v>
      </c>
      <c r="AS378" s="136">
        <v>265</v>
      </c>
      <c r="AT378" s="128">
        <v>260</v>
      </c>
      <c r="AU378" s="105" t="s">
        <v>5</v>
      </c>
      <c r="AV378" s="135">
        <v>250</v>
      </c>
      <c r="AW378" s="136">
        <v>260</v>
      </c>
      <c r="AX378" s="128">
        <v>255</v>
      </c>
      <c r="AY378" s="105">
        <v>5</v>
      </c>
      <c r="AZ378" s="135">
        <v>210</v>
      </c>
      <c r="BA378" s="136">
        <v>220</v>
      </c>
      <c r="BB378" s="128">
        <v>215</v>
      </c>
      <c r="BC378" s="105">
        <v>10</v>
      </c>
      <c r="BD378" s="135">
        <v>170</v>
      </c>
      <c r="BE378" s="136">
        <v>180</v>
      </c>
      <c r="BF378" s="128">
        <v>175</v>
      </c>
      <c r="BG378" s="105">
        <v>5</v>
      </c>
      <c r="BH378" s="135">
        <v>240</v>
      </c>
      <c r="BI378" s="136">
        <v>250</v>
      </c>
      <c r="BJ378" s="128">
        <v>245</v>
      </c>
      <c r="BK378" s="105">
        <v>10</v>
      </c>
      <c r="BL378" s="135">
        <v>175</v>
      </c>
      <c r="BM378" s="136">
        <v>185</v>
      </c>
      <c r="BN378" s="128">
        <v>180</v>
      </c>
      <c r="BO378" s="105">
        <v>5</v>
      </c>
      <c r="BP378" s="135">
        <v>255</v>
      </c>
      <c r="BQ378" s="136">
        <v>265</v>
      </c>
      <c r="BR378" s="128">
        <v>260</v>
      </c>
      <c r="BS378" s="105">
        <v>10</v>
      </c>
      <c r="BT378" s="135">
        <v>215</v>
      </c>
      <c r="BU378" s="136">
        <v>225</v>
      </c>
      <c r="BV378" s="128">
        <v>220</v>
      </c>
      <c r="BW378" s="105">
        <v>5</v>
      </c>
      <c r="BX378" s="135">
        <v>305</v>
      </c>
      <c r="BY378" s="136">
        <v>315</v>
      </c>
      <c r="BZ378" s="128">
        <v>310</v>
      </c>
      <c r="CA378" s="105" t="s">
        <v>5</v>
      </c>
      <c r="CB378" s="135">
        <v>385</v>
      </c>
      <c r="CC378" s="136">
        <v>395</v>
      </c>
      <c r="CD378" s="128">
        <v>390</v>
      </c>
      <c r="CE378" s="105" t="s">
        <v>5</v>
      </c>
      <c r="CF378" s="135">
        <v>210</v>
      </c>
      <c r="CG378" s="136">
        <v>220</v>
      </c>
      <c r="CH378" s="128">
        <v>215</v>
      </c>
      <c r="CI378" s="105">
        <v>5</v>
      </c>
      <c r="CJ378" s="135">
        <v>175</v>
      </c>
      <c r="CK378" s="136">
        <v>185</v>
      </c>
      <c r="CL378" s="128">
        <v>180</v>
      </c>
      <c r="CM378" s="105">
        <v>5</v>
      </c>
      <c r="CN378" s="135">
        <v>270</v>
      </c>
      <c r="CO378" s="136">
        <v>280</v>
      </c>
      <c r="CP378" s="128">
        <v>275</v>
      </c>
      <c r="CQ378" s="105" t="s">
        <v>5</v>
      </c>
      <c r="CR378" s="135">
        <v>345</v>
      </c>
      <c r="CS378" s="136">
        <v>355</v>
      </c>
      <c r="CT378" s="128">
        <v>350</v>
      </c>
      <c r="CU378" s="105" t="s">
        <v>5</v>
      </c>
      <c r="CV378" s="135">
        <v>245</v>
      </c>
      <c r="CW378" s="136">
        <v>255</v>
      </c>
      <c r="CX378" s="128">
        <v>250</v>
      </c>
      <c r="CY378" s="105">
        <v>10</v>
      </c>
      <c r="CZ378" s="135">
        <v>210</v>
      </c>
      <c r="DA378" s="136">
        <v>220</v>
      </c>
      <c r="DB378" s="128">
        <v>215</v>
      </c>
      <c r="DC378" s="105">
        <v>10</v>
      </c>
      <c r="DD378" s="135">
        <v>305</v>
      </c>
      <c r="DE378" s="136">
        <v>315</v>
      </c>
      <c r="DF378" s="128">
        <v>310</v>
      </c>
      <c r="DG378" s="105" t="s">
        <v>5</v>
      </c>
      <c r="DH378" s="135">
        <v>360</v>
      </c>
      <c r="DI378" s="136">
        <v>370</v>
      </c>
      <c r="DJ378" s="128">
        <v>365</v>
      </c>
      <c r="DK378" s="105" t="s">
        <v>5</v>
      </c>
      <c r="DL378" s="135">
        <v>215</v>
      </c>
      <c r="DM378" s="136">
        <v>225</v>
      </c>
      <c r="DN378" s="128">
        <v>220</v>
      </c>
      <c r="DO378" s="105">
        <v>10</v>
      </c>
      <c r="DP378" s="135">
        <v>180</v>
      </c>
      <c r="DQ378" s="136">
        <v>190</v>
      </c>
      <c r="DR378" s="128">
        <v>185</v>
      </c>
      <c r="DS378" s="105">
        <v>10</v>
      </c>
      <c r="DT378" s="135">
        <v>315</v>
      </c>
      <c r="DU378" s="136">
        <v>325</v>
      </c>
      <c r="DV378" s="128">
        <v>320</v>
      </c>
      <c r="DW378" s="105" t="s">
        <v>5</v>
      </c>
      <c r="DX378" s="135">
        <v>370</v>
      </c>
      <c r="DY378" s="136">
        <v>380</v>
      </c>
      <c r="DZ378" s="128">
        <v>375</v>
      </c>
      <c r="EA378" s="105" t="s">
        <v>5</v>
      </c>
      <c r="EB378" s="135">
        <v>215</v>
      </c>
      <c r="EC378" s="136">
        <v>225</v>
      </c>
      <c r="ED378" s="128">
        <v>220</v>
      </c>
      <c r="EE378" s="105">
        <v>10</v>
      </c>
      <c r="EF378" s="135">
        <v>180</v>
      </c>
      <c r="EG378" s="136">
        <v>190</v>
      </c>
      <c r="EH378" s="128">
        <v>185</v>
      </c>
      <c r="EI378" s="105">
        <v>10</v>
      </c>
      <c r="EJ378" s="135">
        <v>335</v>
      </c>
      <c r="EK378" s="136">
        <v>345</v>
      </c>
      <c r="EL378" s="128">
        <v>340</v>
      </c>
      <c r="EM378" s="105" t="s">
        <v>5</v>
      </c>
      <c r="EN378" s="135">
        <v>395</v>
      </c>
      <c r="EO378" s="136">
        <v>405</v>
      </c>
      <c r="EP378" s="128">
        <v>400</v>
      </c>
      <c r="EQ378" s="105" t="s">
        <v>5</v>
      </c>
      <c r="ER378" s="135">
        <v>200</v>
      </c>
      <c r="ES378" s="136">
        <v>210</v>
      </c>
      <c r="ET378" s="128">
        <v>205</v>
      </c>
      <c r="EU378" s="105" t="s">
        <v>5</v>
      </c>
      <c r="EV378" s="135">
        <v>165</v>
      </c>
      <c r="EW378" s="136">
        <v>175</v>
      </c>
      <c r="EX378" s="128">
        <v>170</v>
      </c>
      <c r="EY378" s="105">
        <v>10</v>
      </c>
      <c r="EZ378" s="135">
        <v>295</v>
      </c>
      <c r="FA378" s="136">
        <v>305</v>
      </c>
      <c r="FB378" s="128">
        <v>300</v>
      </c>
      <c r="FC378" s="105" t="s">
        <v>5</v>
      </c>
      <c r="FD378" s="135">
        <v>400</v>
      </c>
      <c r="FE378" s="136">
        <v>410</v>
      </c>
      <c r="FF378" s="128">
        <v>405</v>
      </c>
      <c r="FG378" s="105" t="s">
        <v>5</v>
      </c>
      <c r="FH378" s="135">
        <v>250</v>
      </c>
      <c r="FI378" s="136">
        <v>260</v>
      </c>
      <c r="FJ378" s="128">
        <v>255</v>
      </c>
      <c r="FK378" s="105" t="s">
        <v>5</v>
      </c>
      <c r="FL378" s="135">
        <v>215</v>
      </c>
      <c r="FM378" s="136">
        <v>225</v>
      </c>
      <c r="FN378" s="128">
        <v>220</v>
      </c>
      <c r="FO378" s="105">
        <v>5</v>
      </c>
      <c r="FP378" s="135">
        <v>230</v>
      </c>
      <c r="FQ378" s="136">
        <v>240</v>
      </c>
      <c r="FR378" s="128">
        <v>235</v>
      </c>
      <c r="FS378" s="105" t="s">
        <v>5</v>
      </c>
      <c r="FT378" s="135">
        <v>190</v>
      </c>
      <c r="FU378" s="136">
        <v>200</v>
      </c>
      <c r="FV378" s="95">
        <v>195</v>
      </c>
      <c r="FW378" s="134" t="s">
        <v>5</v>
      </c>
      <c r="FX378" s="135">
        <v>250</v>
      </c>
      <c r="FY378" s="136">
        <v>260</v>
      </c>
      <c r="FZ378" s="128">
        <v>255</v>
      </c>
      <c r="GA378" s="105">
        <v>5</v>
      </c>
      <c r="GB378" s="135">
        <v>275</v>
      </c>
      <c r="GC378" s="136">
        <v>285</v>
      </c>
      <c r="GD378" s="128">
        <v>280</v>
      </c>
      <c r="GE378" s="105">
        <v>10</v>
      </c>
      <c r="GF378" s="135">
        <v>250</v>
      </c>
      <c r="GG378" s="136">
        <v>260</v>
      </c>
      <c r="GH378" s="128">
        <v>255</v>
      </c>
      <c r="GI378" s="105">
        <v>10</v>
      </c>
      <c r="GJ378" s="135">
        <v>325</v>
      </c>
      <c r="GK378" s="136">
        <v>335</v>
      </c>
      <c r="GL378" s="128">
        <v>330</v>
      </c>
      <c r="GM378" s="105" t="s">
        <v>5</v>
      </c>
      <c r="GN378" s="135">
        <v>400</v>
      </c>
      <c r="GO378" s="136">
        <v>410</v>
      </c>
      <c r="GP378" s="128">
        <v>405</v>
      </c>
      <c r="GQ378" s="105" t="s">
        <v>5</v>
      </c>
      <c r="GR378" s="93"/>
      <c r="GS378" s="93">
        <v>2</v>
      </c>
    </row>
    <row r="379" spans="1:201" ht="15.75" x14ac:dyDescent="0.25">
      <c r="A379">
        <v>2</v>
      </c>
      <c r="B379">
        <v>2017</v>
      </c>
      <c r="C379" s="87">
        <v>42783</v>
      </c>
      <c r="D379" s="149">
        <v>260</v>
      </c>
      <c r="E379" s="136">
        <v>270</v>
      </c>
      <c r="F379" s="128">
        <v>265</v>
      </c>
      <c r="G379" s="134">
        <v>-5</v>
      </c>
      <c r="H379" s="135">
        <v>355</v>
      </c>
      <c r="I379" s="136">
        <v>365</v>
      </c>
      <c r="J379" s="128">
        <v>360</v>
      </c>
      <c r="K379" s="134">
        <v>5</v>
      </c>
      <c r="L379" s="135">
        <v>310</v>
      </c>
      <c r="M379" s="136">
        <v>320</v>
      </c>
      <c r="N379" s="128">
        <v>315</v>
      </c>
      <c r="O379" s="134" t="s">
        <v>5</v>
      </c>
      <c r="P379" s="135">
        <v>280</v>
      </c>
      <c r="Q379" s="136">
        <v>290</v>
      </c>
      <c r="R379" s="128">
        <v>285</v>
      </c>
      <c r="S379" s="134" t="s">
        <v>5</v>
      </c>
      <c r="T379" s="135">
        <v>245</v>
      </c>
      <c r="U379" s="136">
        <v>255</v>
      </c>
      <c r="V379" s="128">
        <v>250</v>
      </c>
      <c r="W379" s="134">
        <v>5</v>
      </c>
      <c r="X379" s="135">
        <v>205</v>
      </c>
      <c r="Y379" s="136">
        <v>215</v>
      </c>
      <c r="Z379" s="128">
        <v>210</v>
      </c>
      <c r="AA379" s="134">
        <v>5</v>
      </c>
      <c r="AB379" s="135">
        <v>240</v>
      </c>
      <c r="AC379" s="136">
        <v>250</v>
      </c>
      <c r="AD379" s="128">
        <v>245</v>
      </c>
      <c r="AE379" s="134" t="s">
        <v>5</v>
      </c>
      <c r="AF379" s="135">
        <v>255</v>
      </c>
      <c r="AG379" s="136">
        <v>265</v>
      </c>
      <c r="AH379" s="128">
        <v>260</v>
      </c>
      <c r="AI379" s="134">
        <v>10</v>
      </c>
      <c r="AJ379" s="135">
        <v>255</v>
      </c>
      <c r="AK379" s="136">
        <v>265</v>
      </c>
      <c r="AL379" s="128">
        <v>260</v>
      </c>
      <c r="AM379" s="134">
        <v>5</v>
      </c>
      <c r="AN379" s="135">
        <v>230</v>
      </c>
      <c r="AO379" s="136">
        <v>240</v>
      </c>
      <c r="AP379" s="128">
        <v>235</v>
      </c>
      <c r="AQ379" s="134">
        <v>10</v>
      </c>
      <c r="AR379" s="135">
        <v>255</v>
      </c>
      <c r="AS379" s="136">
        <v>265</v>
      </c>
      <c r="AT379" s="128">
        <v>260</v>
      </c>
      <c r="AU379" s="134" t="s">
        <v>5</v>
      </c>
      <c r="AV379" s="135">
        <v>250</v>
      </c>
      <c r="AW379" s="136">
        <v>260</v>
      </c>
      <c r="AX379" s="128">
        <v>255</v>
      </c>
      <c r="AY379" s="134" t="s">
        <v>5</v>
      </c>
      <c r="AZ379" s="135">
        <v>210</v>
      </c>
      <c r="BA379" s="136">
        <v>220</v>
      </c>
      <c r="BB379" s="128">
        <v>215</v>
      </c>
      <c r="BC379" s="134" t="s">
        <v>5</v>
      </c>
      <c r="BD379" s="135">
        <v>175</v>
      </c>
      <c r="BE379" s="136">
        <v>185</v>
      </c>
      <c r="BF379" s="128">
        <v>180</v>
      </c>
      <c r="BG379" s="134">
        <v>5</v>
      </c>
      <c r="BH379" s="135">
        <v>240</v>
      </c>
      <c r="BI379" s="136">
        <v>250</v>
      </c>
      <c r="BJ379" s="128">
        <v>245</v>
      </c>
      <c r="BK379" s="134" t="s">
        <v>5</v>
      </c>
      <c r="BL379" s="135">
        <v>180</v>
      </c>
      <c r="BM379" s="136">
        <v>190</v>
      </c>
      <c r="BN379" s="128">
        <v>185</v>
      </c>
      <c r="BO379" s="134">
        <v>5</v>
      </c>
      <c r="BP379" s="135">
        <v>255</v>
      </c>
      <c r="BQ379" s="136">
        <v>265</v>
      </c>
      <c r="BR379" s="128">
        <v>260</v>
      </c>
      <c r="BS379" s="134" t="s">
        <v>5</v>
      </c>
      <c r="BT379" s="135">
        <v>220</v>
      </c>
      <c r="BU379" s="136">
        <v>230</v>
      </c>
      <c r="BV379" s="128">
        <v>225</v>
      </c>
      <c r="BW379" s="134">
        <v>5</v>
      </c>
      <c r="BX379" s="135">
        <v>305</v>
      </c>
      <c r="BY379" s="136">
        <v>315</v>
      </c>
      <c r="BZ379" s="128">
        <v>310</v>
      </c>
      <c r="CA379" s="134" t="s">
        <v>5</v>
      </c>
      <c r="CB379" s="135">
        <v>385</v>
      </c>
      <c r="CC379" s="136">
        <v>395</v>
      </c>
      <c r="CD379" s="128">
        <v>390</v>
      </c>
      <c r="CE379" s="134" t="s">
        <v>5</v>
      </c>
      <c r="CF379" s="135">
        <v>215</v>
      </c>
      <c r="CG379" s="136">
        <v>225</v>
      </c>
      <c r="CH379" s="128">
        <v>220</v>
      </c>
      <c r="CI379" s="134">
        <v>5</v>
      </c>
      <c r="CJ379" s="135">
        <v>175</v>
      </c>
      <c r="CK379" s="136">
        <v>185</v>
      </c>
      <c r="CL379" s="128">
        <v>180</v>
      </c>
      <c r="CM379" s="134" t="s">
        <v>5</v>
      </c>
      <c r="CN379" s="135">
        <v>270</v>
      </c>
      <c r="CO379" s="136">
        <v>280</v>
      </c>
      <c r="CP379" s="128">
        <v>275</v>
      </c>
      <c r="CQ379" s="134" t="s">
        <v>5</v>
      </c>
      <c r="CR379" s="135">
        <v>345</v>
      </c>
      <c r="CS379" s="136">
        <v>355</v>
      </c>
      <c r="CT379" s="128">
        <v>350</v>
      </c>
      <c r="CU379" s="134" t="s">
        <v>5</v>
      </c>
      <c r="CV379" s="135">
        <v>250</v>
      </c>
      <c r="CW379" s="136">
        <v>260</v>
      </c>
      <c r="CX379" s="128">
        <v>255</v>
      </c>
      <c r="CY379" s="134">
        <v>5</v>
      </c>
      <c r="CZ379" s="135">
        <v>210</v>
      </c>
      <c r="DA379" s="136">
        <v>220</v>
      </c>
      <c r="DB379" s="128">
        <v>215</v>
      </c>
      <c r="DC379" s="134" t="s">
        <v>5</v>
      </c>
      <c r="DD379" s="135">
        <v>305</v>
      </c>
      <c r="DE379" s="136">
        <v>315</v>
      </c>
      <c r="DF379" s="128">
        <v>310</v>
      </c>
      <c r="DG379" s="134" t="s">
        <v>5</v>
      </c>
      <c r="DH379" s="135">
        <v>360</v>
      </c>
      <c r="DI379" s="136">
        <v>370</v>
      </c>
      <c r="DJ379" s="128">
        <v>365</v>
      </c>
      <c r="DK379" s="134" t="s">
        <v>5</v>
      </c>
      <c r="DL379" s="135">
        <v>220</v>
      </c>
      <c r="DM379" s="136">
        <v>230</v>
      </c>
      <c r="DN379" s="128">
        <v>225</v>
      </c>
      <c r="DO379" s="134">
        <v>5</v>
      </c>
      <c r="DP379" s="135">
        <v>180</v>
      </c>
      <c r="DQ379" s="136">
        <v>190</v>
      </c>
      <c r="DR379" s="128">
        <v>185</v>
      </c>
      <c r="DS379" s="134" t="s">
        <v>5</v>
      </c>
      <c r="DT379" s="135">
        <v>315</v>
      </c>
      <c r="DU379" s="136">
        <v>325</v>
      </c>
      <c r="DV379" s="128">
        <v>320</v>
      </c>
      <c r="DW379" s="134" t="s">
        <v>5</v>
      </c>
      <c r="DX379" s="135">
        <v>370</v>
      </c>
      <c r="DY379" s="136">
        <v>380</v>
      </c>
      <c r="DZ379" s="128">
        <v>375</v>
      </c>
      <c r="EA379" s="134" t="s">
        <v>5</v>
      </c>
      <c r="EB379" s="135">
        <v>220</v>
      </c>
      <c r="EC379" s="136">
        <v>230</v>
      </c>
      <c r="ED379" s="128">
        <v>225</v>
      </c>
      <c r="EE379" s="134">
        <v>5</v>
      </c>
      <c r="EF379" s="135">
        <v>180</v>
      </c>
      <c r="EG379" s="136">
        <v>190</v>
      </c>
      <c r="EH379" s="128">
        <v>185</v>
      </c>
      <c r="EI379" s="134" t="s">
        <v>5</v>
      </c>
      <c r="EJ379" s="135">
        <v>335</v>
      </c>
      <c r="EK379" s="136">
        <v>345</v>
      </c>
      <c r="EL379" s="128">
        <v>340</v>
      </c>
      <c r="EM379" s="134" t="s">
        <v>5</v>
      </c>
      <c r="EN379" s="135">
        <v>395</v>
      </c>
      <c r="EO379" s="136">
        <v>405</v>
      </c>
      <c r="EP379" s="128">
        <v>400</v>
      </c>
      <c r="EQ379" s="134" t="s">
        <v>5</v>
      </c>
      <c r="ER379" s="135">
        <v>200</v>
      </c>
      <c r="ES379" s="136">
        <v>210</v>
      </c>
      <c r="ET379" s="128">
        <v>205</v>
      </c>
      <c r="EU379" s="134" t="s">
        <v>5</v>
      </c>
      <c r="EV379" s="135">
        <v>170</v>
      </c>
      <c r="EW379" s="136">
        <v>180</v>
      </c>
      <c r="EX379" s="128">
        <v>175</v>
      </c>
      <c r="EY379" s="134">
        <v>5</v>
      </c>
      <c r="EZ379" s="135">
        <v>295</v>
      </c>
      <c r="FA379" s="136">
        <v>305</v>
      </c>
      <c r="FB379" s="128">
        <v>300</v>
      </c>
      <c r="FC379" s="134" t="s">
        <v>5</v>
      </c>
      <c r="FD379" s="135">
        <v>400</v>
      </c>
      <c r="FE379" s="136">
        <v>410</v>
      </c>
      <c r="FF379" s="128">
        <v>405</v>
      </c>
      <c r="FG379" s="134" t="s">
        <v>5</v>
      </c>
      <c r="FH379" s="135">
        <v>250</v>
      </c>
      <c r="FI379" s="136">
        <v>260</v>
      </c>
      <c r="FJ379" s="128">
        <v>255</v>
      </c>
      <c r="FK379" s="134" t="s">
        <v>5</v>
      </c>
      <c r="FL379" s="135">
        <v>220</v>
      </c>
      <c r="FM379" s="136">
        <v>230</v>
      </c>
      <c r="FN379" s="128">
        <v>225</v>
      </c>
      <c r="FO379" s="134">
        <v>5</v>
      </c>
      <c r="FP379" s="135">
        <v>235</v>
      </c>
      <c r="FQ379" s="136">
        <v>245</v>
      </c>
      <c r="FR379" s="128">
        <v>240</v>
      </c>
      <c r="FS379" s="134">
        <v>5</v>
      </c>
      <c r="FT379" s="135">
        <v>190</v>
      </c>
      <c r="FU379" s="136">
        <v>200</v>
      </c>
      <c r="FV379" s="95">
        <v>195</v>
      </c>
      <c r="FW379" s="134" t="s">
        <v>5</v>
      </c>
      <c r="FX379" s="135">
        <v>255</v>
      </c>
      <c r="FY379" s="136">
        <v>265</v>
      </c>
      <c r="FZ379" s="128">
        <v>260</v>
      </c>
      <c r="GA379" s="134">
        <v>5</v>
      </c>
      <c r="GB379" s="135">
        <v>280</v>
      </c>
      <c r="GC379" s="136">
        <v>290</v>
      </c>
      <c r="GD379" s="128">
        <v>285</v>
      </c>
      <c r="GE379" s="134">
        <v>5</v>
      </c>
      <c r="GF379" s="135">
        <v>250</v>
      </c>
      <c r="GG379" s="136">
        <v>260</v>
      </c>
      <c r="GH379" s="128">
        <v>255</v>
      </c>
      <c r="GI379" s="134" t="s">
        <v>5</v>
      </c>
      <c r="GJ379" s="135">
        <v>325</v>
      </c>
      <c r="GK379" s="136">
        <v>335</v>
      </c>
      <c r="GL379" s="128">
        <v>330</v>
      </c>
      <c r="GM379" s="134" t="s">
        <v>5</v>
      </c>
      <c r="GN379" s="135">
        <v>400</v>
      </c>
      <c r="GO379" s="136">
        <v>410</v>
      </c>
      <c r="GP379" s="128">
        <v>405</v>
      </c>
      <c r="GQ379" s="134" t="s">
        <v>5</v>
      </c>
      <c r="GR379" s="93"/>
      <c r="GS379" s="93">
        <v>2</v>
      </c>
    </row>
    <row r="380" spans="1:201" ht="15.75" x14ac:dyDescent="0.25">
      <c r="A380">
        <v>2</v>
      </c>
      <c r="B380">
        <v>2017</v>
      </c>
      <c r="C380" s="87">
        <v>42790</v>
      </c>
      <c r="D380" s="149">
        <v>265</v>
      </c>
      <c r="E380" s="136">
        <v>275</v>
      </c>
      <c r="F380" s="128">
        <v>270</v>
      </c>
      <c r="G380" s="105">
        <v>5</v>
      </c>
      <c r="H380" s="135">
        <v>365</v>
      </c>
      <c r="I380" s="136">
        <v>375</v>
      </c>
      <c r="J380" s="128">
        <v>370</v>
      </c>
      <c r="K380" s="105">
        <v>10</v>
      </c>
      <c r="L380" s="135">
        <v>310</v>
      </c>
      <c r="M380" s="136">
        <v>320</v>
      </c>
      <c r="N380" s="128">
        <v>315</v>
      </c>
      <c r="O380" s="105" t="s">
        <v>5</v>
      </c>
      <c r="P380" s="135">
        <v>280</v>
      </c>
      <c r="Q380" s="136">
        <v>290</v>
      </c>
      <c r="R380" s="128">
        <v>285</v>
      </c>
      <c r="S380" s="105" t="s">
        <v>5</v>
      </c>
      <c r="T380" s="135">
        <v>245</v>
      </c>
      <c r="U380" s="136">
        <v>255</v>
      </c>
      <c r="V380" s="128">
        <v>250</v>
      </c>
      <c r="W380" s="105" t="s">
        <v>5</v>
      </c>
      <c r="X380" s="135">
        <v>215</v>
      </c>
      <c r="Y380" s="136">
        <v>225</v>
      </c>
      <c r="Z380" s="128">
        <v>220</v>
      </c>
      <c r="AA380" s="105">
        <v>10</v>
      </c>
      <c r="AB380" s="135">
        <v>240</v>
      </c>
      <c r="AC380" s="136">
        <v>250</v>
      </c>
      <c r="AD380" s="128">
        <v>245</v>
      </c>
      <c r="AE380" s="105" t="s">
        <v>5</v>
      </c>
      <c r="AF380" s="135">
        <v>255</v>
      </c>
      <c r="AG380" s="136">
        <v>265</v>
      </c>
      <c r="AH380" s="128">
        <v>260</v>
      </c>
      <c r="AI380" s="105" t="s">
        <v>5</v>
      </c>
      <c r="AJ380" s="135">
        <v>255</v>
      </c>
      <c r="AK380" s="136">
        <v>265</v>
      </c>
      <c r="AL380" s="128">
        <v>260</v>
      </c>
      <c r="AM380" s="105" t="s">
        <v>5</v>
      </c>
      <c r="AN380" s="135">
        <v>230</v>
      </c>
      <c r="AO380" s="136">
        <v>240</v>
      </c>
      <c r="AP380" s="128">
        <v>235</v>
      </c>
      <c r="AQ380" s="105" t="s">
        <v>5</v>
      </c>
      <c r="AR380" s="135">
        <v>255</v>
      </c>
      <c r="AS380" s="136">
        <v>265</v>
      </c>
      <c r="AT380" s="128">
        <v>260</v>
      </c>
      <c r="AU380" s="105" t="s">
        <v>5</v>
      </c>
      <c r="AV380" s="135">
        <v>255</v>
      </c>
      <c r="AW380" s="136">
        <v>265</v>
      </c>
      <c r="AX380" s="128">
        <v>260</v>
      </c>
      <c r="AY380" s="105">
        <v>5</v>
      </c>
      <c r="AZ380" s="135">
        <v>205</v>
      </c>
      <c r="BA380" s="136">
        <v>215</v>
      </c>
      <c r="BB380" s="128">
        <v>210</v>
      </c>
      <c r="BC380" s="105">
        <v>-5</v>
      </c>
      <c r="BD380" s="135">
        <v>175</v>
      </c>
      <c r="BE380" s="136">
        <v>185</v>
      </c>
      <c r="BF380" s="128">
        <v>180</v>
      </c>
      <c r="BG380" s="105" t="s">
        <v>5</v>
      </c>
      <c r="BH380" s="135">
        <v>235</v>
      </c>
      <c r="BI380" s="136">
        <v>245</v>
      </c>
      <c r="BJ380" s="128">
        <v>240</v>
      </c>
      <c r="BK380" s="105">
        <v>-5</v>
      </c>
      <c r="BL380" s="135">
        <v>180</v>
      </c>
      <c r="BM380" s="136">
        <v>190</v>
      </c>
      <c r="BN380" s="128">
        <v>185</v>
      </c>
      <c r="BO380" s="105" t="s">
        <v>5</v>
      </c>
      <c r="BP380" s="135">
        <v>250</v>
      </c>
      <c r="BQ380" s="136">
        <v>260</v>
      </c>
      <c r="BR380" s="128">
        <v>255</v>
      </c>
      <c r="BS380" s="105">
        <v>-5</v>
      </c>
      <c r="BT380" s="135">
        <v>220</v>
      </c>
      <c r="BU380" s="136">
        <v>230</v>
      </c>
      <c r="BV380" s="128">
        <v>225</v>
      </c>
      <c r="BW380" s="105" t="s">
        <v>5</v>
      </c>
      <c r="BX380" s="135">
        <v>305</v>
      </c>
      <c r="BY380" s="136">
        <v>315</v>
      </c>
      <c r="BZ380" s="128">
        <v>310</v>
      </c>
      <c r="CA380" s="105" t="s">
        <v>5</v>
      </c>
      <c r="CB380" s="135">
        <v>385</v>
      </c>
      <c r="CC380" s="136">
        <v>395</v>
      </c>
      <c r="CD380" s="128">
        <v>390</v>
      </c>
      <c r="CE380" s="105" t="s">
        <v>5</v>
      </c>
      <c r="CF380" s="135">
        <v>210</v>
      </c>
      <c r="CG380" s="136">
        <v>220</v>
      </c>
      <c r="CH380" s="128">
        <v>215</v>
      </c>
      <c r="CI380" s="105">
        <v>-5</v>
      </c>
      <c r="CJ380" s="135">
        <v>175</v>
      </c>
      <c r="CK380" s="136">
        <v>185</v>
      </c>
      <c r="CL380" s="128">
        <v>180</v>
      </c>
      <c r="CM380" s="105" t="s">
        <v>5</v>
      </c>
      <c r="CN380" s="135">
        <v>270</v>
      </c>
      <c r="CO380" s="136">
        <v>280</v>
      </c>
      <c r="CP380" s="128">
        <v>275</v>
      </c>
      <c r="CQ380" s="105" t="s">
        <v>5</v>
      </c>
      <c r="CR380" s="135">
        <v>345</v>
      </c>
      <c r="CS380" s="136">
        <v>355</v>
      </c>
      <c r="CT380" s="128">
        <v>350</v>
      </c>
      <c r="CU380" s="105" t="s">
        <v>5</v>
      </c>
      <c r="CV380" s="135">
        <v>245</v>
      </c>
      <c r="CW380" s="136">
        <v>255</v>
      </c>
      <c r="CX380" s="128">
        <v>250</v>
      </c>
      <c r="CY380" s="105">
        <v>-5</v>
      </c>
      <c r="CZ380" s="135">
        <v>210</v>
      </c>
      <c r="DA380" s="136">
        <v>220</v>
      </c>
      <c r="DB380" s="128">
        <v>215</v>
      </c>
      <c r="DC380" s="105" t="s">
        <v>5</v>
      </c>
      <c r="DD380" s="135">
        <v>305</v>
      </c>
      <c r="DE380" s="136">
        <v>315</v>
      </c>
      <c r="DF380" s="128">
        <v>310</v>
      </c>
      <c r="DG380" s="105" t="s">
        <v>5</v>
      </c>
      <c r="DH380" s="135">
        <v>360</v>
      </c>
      <c r="DI380" s="136">
        <v>370</v>
      </c>
      <c r="DJ380" s="128">
        <v>365</v>
      </c>
      <c r="DK380" s="105" t="s">
        <v>5</v>
      </c>
      <c r="DL380" s="135">
        <v>215</v>
      </c>
      <c r="DM380" s="136">
        <v>225</v>
      </c>
      <c r="DN380" s="128">
        <v>220</v>
      </c>
      <c r="DO380" s="105">
        <v>-5</v>
      </c>
      <c r="DP380" s="135">
        <v>180</v>
      </c>
      <c r="DQ380" s="136">
        <v>190</v>
      </c>
      <c r="DR380" s="128">
        <v>185</v>
      </c>
      <c r="DS380" s="105" t="s">
        <v>5</v>
      </c>
      <c r="DT380" s="135">
        <v>315</v>
      </c>
      <c r="DU380" s="136">
        <v>325</v>
      </c>
      <c r="DV380" s="128">
        <v>320</v>
      </c>
      <c r="DW380" s="105" t="s">
        <v>5</v>
      </c>
      <c r="DX380" s="135">
        <v>370</v>
      </c>
      <c r="DY380" s="136">
        <v>380</v>
      </c>
      <c r="DZ380" s="128">
        <v>375</v>
      </c>
      <c r="EA380" s="105" t="s">
        <v>5</v>
      </c>
      <c r="EB380" s="135">
        <v>205</v>
      </c>
      <c r="EC380" s="136">
        <v>215</v>
      </c>
      <c r="ED380" s="128">
        <v>210</v>
      </c>
      <c r="EE380" s="105">
        <v>-15</v>
      </c>
      <c r="EF380" s="135">
        <v>170</v>
      </c>
      <c r="EG380" s="136">
        <v>180</v>
      </c>
      <c r="EH380" s="128">
        <v>175</v>
      </c>
      <c r="EI380" s="105">
        <v>-10</v>
      </c>
      <c r="EJ380" s="135">
        <v>335</v>
      </c>
      <c r="EK380" s="136">
        <v>345</v>
      </c>
      <c r="EL380" s="128">
        <v>340</v>
      </c>
      <c r="EM380" s="105" t="s">
        <v>5</v>
      </c>
      <c r="EN380" s="135">
        <v>395</v>
      </c>
      <c r="EO380" s="136">
        <v>405</v>
      </c>
      <c r="EP380" s="128">
        <v>400</v>
      </c>
      <c r="EQ380" s="105" t="s">
        <v>5</v>
      </c>
      <c r="ER380" s="135">
        <v>200</v>
      </c>
      <c r="ES380" s="136">
        <v>210</v>
      </c>
      <c r="ET380" s="128">
        <v>205</v>
      </c>
      <c r="EU380" s="105" t="s">
        <v>5</v>
      </c>
      <c r="EV380" s="135">
        <v>170</v>
      </c>
      <c r="EW380" s="136">
        <v>180</v>
      </c>
      <c r="EX380" s="128">
        <v>175</v>
      </c>
      <c r="EY380" s="105" t="s">
        <v>5</v>
      </c>
      <c r="EZ380" s="135">
        <v>295</v>
      </c>
      <c r="FA380" s="136">
        <v>305</v>
      </c>
      <c r="FB380" s="128">
        <v>300</v>
      </c>
      <c r="FC380" s="105" t="s">
        <v>5</v>
      </c>
      <c r="FD380" s="135">
        <v>400</v>
      </c>
      <c r="FE380" s="136">
        <v>410</v>
      </c>
      <c r="FF380" s="128">
        <v>405</v>
      </c>
      <c r="FG380" s="105" t="s">
        <v>5</v>
      </c>
      <c r="FH380" s="135">
        <v>250</v>
      </c>
      <c r="FI380" s="136">
        <v>260</v>
      </c>
      <c r="FJ380" s="128">
        <v>255</v>
      </c>
      <c r="FK380" s="105" t="s">
        <v>5</v>
      </c>
      <c r="FL380" s="135">
        <v>220</v>
      </c>
      <c r="FM380" s="136">
        <v>230</v>
      </c>
      <c r="FN380" s="128">
        <v>225</v>
      </c>
      <c r="FO380" s="105" t="s">
        <v>5</v>
      </c>
      <c r="FP380" s="135">
        <v>235</v>
      </c>
      <c r="FQ380" s="136">
        <v>245</v>
      </c>
      <c r="FR380" s="128">
        <v>240</v>
      </c>
      <c r="FS380" s="105" t="s">
        <v>5</v>
      </c>
      <c r="FT380" s="135">
        <v>165</v>
      </c>
      <c r="FU380" s="136">
        <v>175</v>
      </c>
      <c r="FV380" s="95">
        <v>170</v>
      </c>
      <c r="FW380" s="134">
        <v>-25</v>
      </c>
      <c r="FX380" s="135">
        <v>255</v>
      </c>
      <c r="FY380" s="136">
        <v>265</v>
      </c>
      <c r="FZ380" s="128">
        <v>260</v>
      </c>
      <c r="GA380" s="105" t="s">
        <v>5</v>
      </c>
      <c r="GB380" s="135">
        <v>275</v>
      </c>
      <c r="GC380" s="136">
        <v>285</v>
      </c>
      <c r="GD380" s="128">
        <v>280</v>
      </c>
      <c r="GE380" s="105">
        <v>-5</v>
      </c>
      <c r="GF380" s="135">
        <v>250</v>
      </c>
      <c r="GG380" s="136">
        <v>260</v>
      </c>
      <c r="GH380" s="128">
        <v>255</v>
      </c>
      <c r="GI380" s="105" t="s">
        <v>5</v>
      </c>
      <c r="GJ380" s="135">
        <v>325</v>
      </c>
      <c r="GK380" s="136">
        <v>335</v>
      </c>
      <c r="GL380" s="128">
        <v>330</v>
      </c>
      <c r="GM380" s="105" t="s">
        <v>5</v>
      </c>
      <c r="GN380" s="135">
        <v>400</v>
      </c>
      <c r="GO380" s="136">
        <v>410</v>
      </c>
      <c r="GP380" s="128">
        <v>405</v>
      </c>
      <c r="GQ380" s="105" t="s">
        <v>5</v>
      </c>
      <c r="GR380" s="93"/>
      <c r="GS380" s="93">
        <v>2</v>
      </c>
    </row>
    <row r="381" spans="1:201" ht="15.75" x14ac:dyDescent="0.25">
      <c r="A381">
        <v>3</v>
      </c>
      <c r="B381">
        <v>2017</v>
      </c>
      <c r="C381" s="87">
        <v>42797</v>
      </c>
      <c r="D381" s="149">
        <v>265</v>
      </c>
      <c r="E381" s="136">
        <v>275</v>
      </c>
      <c r="F381" s="128">
        <v>270</v>
      </c>
      <c r="G381" s="134" t="s">
        <v>5</v>
      </c>
      <c r="H381" s="135">
        <v>365</v>
      </c>
      <c r="I381" s="136">
        <v>375</v>
      </c>
      <c r="J381" s="128">
        <v>370</v>
      </c>
      <c r="K381" s="134" t="s">
        <v>5</v>
      </c>
      <c r="L381" s="135">
        <v>310</v>
      </c>
      <c r="M381" s="136">
        <v>320</v>
      </c>
      <c r="N381" s="128">
        <v>315</v>
      </c>
      <c r="O381" s="134" t="s">
        <v>5</v>
      </c>
      <c r="P381" s="135">
        <v>280</v>
      </c>
      <c r="Q381" s="136">
        <v>290</v>
      </c>
      <c r="R381" s="128">
        <v>285</v>
      </c>
      <c r="S381" s="134" t="s">
        <v>5</v>
      </c>
      <c r="T381" s="135">
        <v>250</v>
      </c>
      <c r="U381" s="136">
        <v>260</v>
      </c>
      <c r="V381" s="128">
        <v>255</v>
      </c>
      <c r="W381" s="134">
        <v>5</v>
      </c>
      <c r="X381" s="135">
        <v>215</v>
      </c>
      <c r="Y381" s="136">
        <v>225</v>
      </c>
      <c r="Z381" s="128">
        <v>220</v>
      </c>
      <c r="AA381" s="134" t="s">
        <v>5</v>
      </c>
      <c r="AB381" s="135">
        <v>250</v>
      </c>
      <c r="AC381" s="136">
        <v>260</v>
      </c>
      <c r="AD381" s="128">
        <v>255</v>
      </c>
      <c r="AE381" s="134">
        <v>10</v>
      </c>
      <c r="AF381" s="135">
        <v>260</v>
      </c>
      <c r="AG381" s="136">
        <v>270</v>
      </c>
      <c r="AH381" s="128">
        <v>265</v>
      </c>
      <c r="AI381" s="134">
        <v>5</v>
      </c>
      <c r="AJ381" s="135">
        <v>260</v>
      </c>
      <c r="AK381" s="136">
        <v>270</v>
      </c>
      <c r="AL381" s="128">
        <v>265</v>
      </c>
      <c r="AM381" s="134">
        <v>5</v>
      </c>
      <c r="AN381" s="135">
        <v>235</v>
      </c>
      <c r="AO381" s="136">
        <v>245</v>
      </c>
      <c r="AP381" s="128">
        <v>240</v>
      </c>
      <c r="AQ381" s="134">
        <v>5</v>
      </c>
      <c r="AR381" s="135">
        <v>265</v>
      </c>
      <c r="AS381" s="136">
        <v>275</v>
      </c>
      <c r="AT381" s="128">
        <v>270</v>
      </c>
      <c r="AU381" s="134">
        <v>10</v>
      </c>
      <c r="AV381" s="135">
        <v>260</v>
      </c>
      <c r="AW381" s="136">
        <v>270</v>
      </c>
      <c r="AX381" s="128">
        <v>265</v>
      </c>
      <c r="AY381" s="134">
        <v>5</v>
      </c>
      <c r="AZ381" s="135">
        <v>205</v>
      </c>
      <c r="BA381" s="136">
        <v>215</v>
      </c>
      <c r="BB381" s="128">
        <v>210</v>
      </c>
      <c r="BC381" s="134" t="s">
        <v>5</v>
      </c>
      <c r="BD381" s="135">
        <v>175</v>
      </c>
      <c r="BE381" s="136">
        <v>185</v>
      </c>
      <c r="BF381" s="128">
        <v>180</v>
      </c>
      <c r="BG381" s="134" t="s">
        <v>5</v>
      </c>
      <c r="BH381" s="135">
        <v>235</v>
      </c>
      <c r="BI381" s="136">
        <v>245</v>
      </c>
      <c r="BJ381" s="128">
        <v>240</v>
      </c>
      <c r="BK381" s="134" t="s">
        <v>5</v>
      </c>
      <c r="BL381" s="135">
        <v>190</v>
      </c>
      <c r="BM381" s="136">
        <v>200</v>
      </c>
      <c r="BN381" s="128">
        <v>195</v>
      </c>
      <c r="BO381" s="134">
        <v>10</v>
      </c>
      <c r="BP381" s="135">
        <v>250</v>
      </c>
      <c r="BQ381" s="136">
        <v>260</v>
      </c>
      <c r="BR381" s="128">
        <v>255</v>
      </c>
      <c r="BS381" s="134" t="s">
        <v>5</v>
      </c>
      <c r="BT381" s="135">
        <v>220</v>
      </c>
      <c r="BU381" s="136">
        <v>230</v>
      </c>
      <c r="BV381" s="128">
        <v>225</v>
      </c>
      <c r="BW381" s="134" t="s">
        <v>5</v>
      </c>
      <c r="BX381" s="135">
        <v>305</v>
      </c>
      <c r="BY381" s="136">
        <v>315</v>
      </c>
      <c r="BZ381" s="128">
        <v>310</v>
      </c>
      <c r="CA381" s="134" t="s">
        <v>5</v>
      </c>
      <c r="CB381" s="135">
        <v>400</v>
      </c>
      <c r="CC381" s="136">
        <v>410</v>
      </c>
      <c r="CD381" s="128">
        <v>405</v>
      </c>
      <c r="CE381" s="134">
        <v>15</v>
      </c>
      <c r="CF381" s="135">
        <v>215</v>
      </c>
      <c r="CG381" s="136">
        <v>225</v>
      </c>
      <c r="CH381" s="128">
        <v>220</v>
      </c>
      <c r="CI381" s="134">
        <v>5</v>
      </c>
      <c r="CJ381" s="135">
        <v>175</v>
      </c>
      <c r="CK381" s="136">
        <v>185</v>
      </c>
      <c r="CL381" s="128">
        <v>180</v>
      </c>
      <c r="CM381" s="134" t="s">
        <v>5</v>
      </c>
      <c r="CN381" s="135">
        <v>270</v>
      </c>
      <c r="CO381" s="136">
        <v>280</v>
      </c>
      <c r="CP381" s="128">
        <v>275</v>
      </c>
      <c r="CQ381" s="134" t="s">
        <v>5</v>
      </c>
      <c r="CR381" s="135">
        <v>365</v>
      </c>
      <c r="CS381" s="136">
        <v>375</v>
      </c>
      <c r="CT381" s="128">
        <v>370</v>
      </c>
      <c r="CU381" s="134">
        <v>20</v>
      </c>
      <c r="CV381" s="135">
        <v>250</v>
      </c>
      <c r="CW381" s="136">
        <v>260</v>
      </c>
      <c r="CX381" s="128">
        <v>255</v>
      </c>
      <c r="CY381" s="134">
        <v>5</v>
      </c>
      <c r="CZ381" s="135">
        <v>210</v>
      </c>
      <c r="DA381" s="136">
        <v>220</v>
      </c>
      <c r="DB381" s="128">
        <v>215</v>
      </c>
      <c r="DC381" s="134" t="s">
        <v>5</v>
      </c>
      <c r="DD381" s="135">
        <v>305</v>
      </c>
      <c r="DE381" s="136">
        <v>315</v>
      </c>
      <c r="DF381" s="128">
        <v>310</v>
      </c>
      <c r="DG381" s="134" t="s">
        <v>5</v>
      </c>
      <c r="DH381" s="135">
        <v>375</v>
      </c>
      <c r="DI381" s="136">
        <v>385</v>
      </c>
      <c r="DJ381" s="128">
        <v>380</v>
      </c>
      <c r="DK381" s="134">
        <v>15</v>
      </c>
      <c r="DL381" s="135">
        <v>220</v>
      </c>
      <c r="DM381" s="136">
        <v>230</v>
      </c>
      <c r="DN381" s="128">
        <v>225</v>
      </c>
      <c r="DO381" s="134">
        <v>5</v>
      </c>
      <c r="DP381" s="135">
        <v>180</v>
      </c>
      <c r="DQ381" s="136">
        <v>190</v>
      </c>
      <c r="DR381" s="128">
        <v>185</v>
      </c>
      <c r="DS381" s="134" t="s">
        <v>5</v>
      </c>
      <c r="DT381" s="135">
        <v>315</v>
      </c>
      <c r="DU381" s="136">
        <v>325</v>
      </c>
      <c r="DV381" s="128">
        <v>320</v>
      </c>
      <c r="DW381" s="134" t="s">
        <v>5</v>
      </c>
      <c r="DX381" s="135">
        <v>385</v>
      </c>
      <c r="DY381" s="136">
        <v>395</v>
      </c>
      <c r="DZ381" s="128">
        <v>390</v>
      </c>
      <c r="EA381" s="134">
        <v>15</v>
      </c>
      <c r="EB381" s="135">
        <v>210</v>
      </c>
      <c r="EC381" s="136">
        <v>220</v>
      </c>
      <c r="ED381" s="128">
        <v>215</v>
      </c>
      <c r="EE381" s="134">
        <v>5</v>
      </c>
      <c r="EF381" s="135">
        <v>170</v>
      </c>
      <c r="EG381" s="136">
        <v>180</v>
      </c>
      <c r="EH381" s="128">
        <v>175</v>
      </c>
      <c r="EI381" s="134" t="s">
        <v>5</v>
      </c>
      <c r="EJ381" s="135">
        <v>335</v>
      </c>
      <c r="EK381" s="136">
        <v>345</v>
      </c>
      <c r="EL381" s="128">
        <v>340</v>
      </c>
      <c r="EM381" s="134" t="s">
        <v>5</v>
      </c>
      <c r="EN381" s="135">
        <v>370</v>
      </c>
      <c r="EO381" s="136">
        <v>380</v>
      </c>
      <c r="EP381" s="128">
        <v>375</v>
      </c>
      <c r="EQ381" s="134">
        <v>-25</v>
      </c>
      <c r="ER381" s="135">
        <v>200</v>
      </c>
      <c r="ES381" s="136">
        <v>210</v>
      </c>
      <c r="ET381" s="128">
        <v>205</v>
      </c>
      <c r="EU381" s="134" t="s">
        <v>5</v>
      </c>
      <c r="EV381" s="135">
        <v>170</v>
      </c>
      <c r="EW381" s="136">
        <v>180</v>
      </c>
      <c r="EX381" s="128">
        <v>175</v>
      </c>
      <c r="EY381" s="134" t="s">
        <v>5</v>
      </c>
      <c r="EZ381" s="135">
        <v>295</v>
      </c>
      <c r="FA381" s="136">
        <v>305</v>
      </c>
      <c r="FB381" s="128">
        <v>300</v>
      </c>
      <c r="FC381" s="134" t="s">
        <v>5</v>
      </c>
      <c r="FD381" s="135">
        <v>420</v>
      </c>
      <c r="FE381" s="136">
        <v>430</v>
      </c>
      <c r="FF381" s="128">
        <v>425</v>
      </c>
      <c r="FG381" s="134">
        <v>20</v>
      </c>
      <c r="FH381" s="135">
        <v>250</v>
      </c>
      <c r="FI381" s="136">
        <v>260</v>
      </c>
      <c r="FJ381" s="128">
        <v>255</v>
      </c>
      <c r="FK381" s="134" t="s">
        <v>5</v>
      </c>
      <c r="FL381" s="135">
        <v>220</v>
      </c>
      <c r="FM381" s="136">
        <v>230</v>
      </c>
      <c r="FN381" s="128">
        <v>225</v>
      </c>
      <c r="FO381" s="134" t="s">
        <v>5</v>
      </c>
      <c r="FP381" s="135">
        <v>235</v>
      </c>
      <c r="FQ381" s="136">
        <v>245</v>
      </c>
      <c r="FR381" s="128">
        <v>240</v>
      </c>
      <c r="FS381" s="134" t="s">
        <v>5</v>
      </c>
      <c r="FT381" s="135">
        <v>200</v>
      </c>
      <c r="FU381" s="136">
        <v>210</v>
      </c>
      <c r="FV381" s="95">
        <v>205</v>
      </c>
      <c r="FW381" s="134">
        <v>35</v>
      </c>
      <c r="FX381" s="135">
        <v>255</v>
      </c>
      <c r="FY381" s="136">
        <v>265</v>
      </c>
      <c r="FZ381" s="128">
        <v>260</v>
      </c>
      <c r="GA381" s="134" t="s">
        <v>5</v>
      </c>
      <c r="GB381" s="135">
        <v>280</v>
      </c>
      <c r="GC381" s="136">
        <v>290</v>
      </c>
      <c r="GD381" s="128">
        <v>285</v>
      </c>
      <c r="GE381" s="134">
        <v>5</v>
      </c>
      <c r="GF381" s="135">
        <v>250</v>
      </c>
      <c r="GG381" s="136">
        <v>260</v>
      </c>
      <c r="GH381" s="128">
        <v>255</v>
      </c>
      <c r="GI381" s="134" t="s">
        <v>5</v>
      </c>
      <c r="GJ381" s="135">
        <v>325</v>
      </c>
      <c r="GK381" s="136">
        <v>335</v>
      </c>
      <c r="GL381" s="128">
        <v>330</v>
      </c>
      <c r="GM381" s="134" t="s">
        <v>5</v>
      </c>
      <c r="GN381" s="135">
        <v>415</v>
      </c>
      <c r="GO381" s="136">
        <v>425</v>
      </c>
      <c r="GP381" s="128">
        <v>420</v>
      </c>
      <c r="GQ381" s="134">
        <v>15</v>
      </c>
      <c r="GR381" s="93"/>
      <c r="GS381" s="93">
        <v>3</v>
      </c>
    </row>
    <row r="382" spans="1:201" ht="15.75" x14ac:dyDescent="0.25">
      <c r="A382">
        <v>3</v>
      </c>
      <c r="B382">
        <v>2017</v>
      </c>
      <c r="C382" s="87">
        <v>42804</v>
      </c>
      <c r="D382" s="149">
        <v>275</v>
      </c>
      <c r="E382" s="136">
        <v>285</v>
      </c>
      <c r="F382" s="128">
        <v>280</v>
      </c>
      <c r="G382" s="105">
        <v>10</v>
      </c>
      <c r="H382" s="135">
        <v>370</v>
      </c>
      <c r="I382" s="136">
        <v>380</v>
      </c>
      <c r="J382" s="128">
        <v>375</v>
      </c>
      <c r="K382" s="105">
        <v>5</v>
      </c>
      <c r="L382" s="135">
        <v>310</v>
      </c>
      <c r="M382" s="136">
        <v>320</v>
      </c>
      <c r="N382" s="128">
        <v>315</v>
      </c>
      <c r="O382" s="105" t="s">
        <v>5</v>
      </c>
      <c r="P382" s="135">
        <v>280</v>
      </c>
      <c r="Q382" s="136">
        <v>290</v>
      </c>
      <c r="R382" s="128">
        <v>285</v>
      </c>
      <c r="S382" s="105" t="s">
        <v>5</v>
      </c>
      <c r="T382" s="135">
        <v>255</v>
      </c>
      <c r="U382" s="136">
        <v>265</v>
      </c>
      <c r="V382" s="128">
        <v>260</v>
      </c>
      <c r="W382" s="105">
        <v>5</v>
      </c>
      <c r="X382" s="135">
        <v>220</v>
      </c>
      <c r="Y382" s="136">
        <v>230</v>
      </c>
      <c r="Z382" s="128">
        <v>225</v>
      </c>
      <c r="AA382" s="105">
        <v>5</v>
      </c>
      <c r="AB382" s="135">
        <v>250</v>
      </c>
      <c r="AC382" s="136">
        <v>260</v>
      </c>
      <c r="AD382" s="128">
        <v>255</v>
      </c>
      <c r="AE382" s="105" t="s">
        <v>5</v>
      </c>
      <c r="AF382" s="135">
        <v>265</v>
      </c>
      <c r="AG382" s="136">
        <v>275</v>
      </c>
      <c r="AH382" s="128">
        <v>270</v>
      </c>
      <c r="AI382" s="105">
        <v>5</v>
      </c>
      <c r="AJ382" s="135">
        <v>265</v>
      </c>
      <c r="AK382" s="136">
        <v>275</v>
      </c>
      <c r="AL382" s="128">
        <v>270</v>
      </c>
      <c r="AM382" s="105">
        <v>5</v>
      </c>
      <c r="AN382" s="135">
        <v>235</v>
      </c>
      <c r="AO382" s="136">
        <v>245</v>
      </c>
      <c r="AP382" s="128">
        <v>240</v>
      </c>
      <c r="AQ382" s="105" t="s">
        <v>5</v>
      </c>
      <c r="AR382" s="135">
        <v>265</v>
      </c>
      <c r="AS382" s="136">
        <v>275</v>
      </c>
      <c r="AT382" s="128">
        <v>270</v>
      </c>
      <c r="AU382" s="105" t="s">
        <v>5</v>
      </c>
      <c r="AV382" s="135">
        <v>265</v>
      </c>
      <c r="AW382" s="136">
        <v>275</v>
      </c>
      <c r="AX382" s="128">
        <v>270</v>
      </c>
      <c r="AY382" s="105">
        <v>5</v>
      </c>
      <c r="AZ382" s="135">
        <v>210</v>
      </c>
      <c r="BA382" s="136">
        <v>220</v>
      </c>
      <c r="BB382" s="128">
        <v>215</v>
      </c>
      <c r="BC382" s="105">
        <v>5</v>
      </c>
      <c r="BD382" s="135">
        <v>180</v>
      </c>
      <c r="BE382" s="136">
        <v>190</v>
      </c>
      <c r="BF382" s="128">
        <v>185</v>
      </c>
      <c r="BG382" s="105">
        <v>5</v>
      </c>
      <c r="BH382" s="135">
        <v>240</v>
      </c>
      <c r="BI382" s="136">
        <v>250</v>
      </c>
      <c r="BJ382" s="128">
        <v>245</v>
      </c>
      <c r="BK382" s="105">
        <v>5</v>
      </c>
      <c r="BL382" s="135">
        <v>195</v>
      </c>
      <c r="BM382" s="136">
        <v>205</v>
      </c>
      <c r="BN382" s="128">
        <v>200</v>
      </c>
      <c r="BO382" s="105">
        <v>5</v>
      </c>
      <c r="BP382" s="135">
        <v>255</v>
      </c>
      <c r="BQ382" s="136">
        <v>265</v>
      </c>
      <c r="BR382" s="128">
        <v>260</v>
      </c>
      <c r="BS382" s="105">
        <v>5</v>
      </c>
      <c r="BT382" s="135">
        <v>225</v>
      </c>
      <c r="BU382" s="136">
        <v>235</v>
      </c>
      <c r="BV382" s="128">
        <v>230</v>
      </c>
      <c r="BW382" s="105">
        <v>5</v>
      </c>
      <c r="BX382" s="135">
        <v>305</v>
      </c>
      <c r="BY382" s="136">
        <v>315</v>
      </c>
      <c r="BZ382" s="128">
        <v>310</v>
      </c>
      <c r="CA382" s="105" t="s">
        <v>5</v>
      </c>
      <c r="CB382" s="135">
        <v>400</v>
      </c>
      <c r="CC382" s="136">
        <v>410</v>
      </c>
      <c r="CD382" s="128">
        <v>405</v>
      </c>
      <c r="CE382" s="105" t="s">
        <v>5</v>
      </c>
      <c r="CF382" s="135">
        <v>220</v>
      </c>
      <c r="CG382" s="136">
        <v>230</v>
      </c>
      <c r="CH382" s="128">
        <v>225</v>
      </c>
      <c r="CI382" s="105">
        <v>5</v>
      </c>
      <c r="CJ382" s="135">
        <v>180</v>
      </c>
      <c r="CK382" s="136">
        <v>190</v>
      </c>
      <c r="CL382" s="128">
        <v>185</v>
      </c>
      <c r="CM382" s="105">
        <v>5</v>
      </c>
      <c r="CN382" s="135">
        <v>270</v>
      </c>
      <c r="CO382" s="136">
        <v>280</v>
      </c>
      <c r="CP382" s="128">
        <v>275</v>
      </c>
      <c r="CQ382" s="105" t="s">
        <v>5</v>
      </c>
      <c r="CR382" s="135">
        <v>365</v>
      </c>
      <c r="CS382" s="136">
        <v>375</v>
      </c>
      <c r="CT382" s="128">
        <v>370</v>
      </c>
      <c r="CU382" s="105" t="s">
        <v>5</v>
      </c>
      <c r="CV382" s="135">
        <v>250</v>
      </c>
      <c r="CW382" s="136">
        <v>260</v>
      </c>
      <c r="CX382" s="128">
        <v>255</v>
      </c>
      <c r="CY382" s="105" t="s">
        <v>5</v>
      </c>
      <c r="CZ382" s="135">
        <v>215</v>
      </c>
      <c r="DA382" s="136">
        <v>225</v>
      </c>
      <c r="DB382" s="128">
        <v>220</v>
      </c>
      <c r="DC382" s="105">
        <v>5</v>
      </c>
      <c r="DD382" s="135">
        <v>305</v>
      </c>
      <c r="DE382" s="136">
        <v>315</v>
      </c>
      <c r="DF382" s="128">
        <v>310</v>
      </c>
      <c r="DG382" s="105" t="s">
        <v>5</v>
      </c>
      <c r="DH382" s="135">
        <v>375</v>
      </c>
      <c r="DI382" s="136">
        <v>385</v>
      </c>
      <c r="DJ382" s="128">
        <v>380</v>
      </c>
      <c r="DK382" s="105" t="s">
        <v>5</v>
      </c>
      <c r="DL382" s="135">
        <v>220</v>
      </c>
      <c r="DM382" s="136">
        <v>230</v>
      </c>
      <c r="DN382" s="128">
        <v>225</v>
      </c>
      <c r="DO382" s="105" t="s">
        <v>5</v>
      </c>
      <c r="DP382" s="135">
        <v>185</v>
      </c>
      <c r="DQ382" s="136">
        <v>195</v>
      </c>
      <c r="DR382" s="128">
        <v>190</v>
      </c>
      <c r="DS382" s="105">
        <v>5</v>
      </c>
      <c r="DT382" s="135">
        <v>315</v>
      </c>
      <c r="DU382" s="136">
        <v>325</v>
      </c>
      <c r="DV382" s="128">
        <v>320</v>
      </c>
      <c r="DW382" s="105" t="s">
        <v>5</v>
      </c>
      <c r="DX382" s="135">
        <v>385</v>
      </c>
      <c r="DY382" s="136">
        <v>395</v>
      </c>
      <c r="DZ382" s="128">
        <v>390</v>
      </c>
      <c r="EA382" s="105" t="s">
        <v>5</v>
      </c>
      <c r="EB382" s="135">
        <v>210</v>
      </c>
      <c r="EC382" s="136">
        <v>220</v>
      </c>
      <c r="ED382" s="128">
        <v>215</v>
      </c>
      <c r="EE382" s="105" t="s">
        <v>5</v>
      </c>
      <c r="EF382" s="135">
        <v>175</v>
      </c>
      <c r="EG382" s="136">
        <v>185</v>
      </c>
      <c r="EH382" s="128">
        <v>180</v>
      </c>
      <c r="EI382" s="105">
        <v>5</v>
      </c>
      <c r="EJ382" s="135">
        <v>335</v>
      </c>
      <c r="EK382" s="136">
        <v>345</v>
      </c>
      <c r="EL382" s="128">
        <v>340</v>
      </c>
      <c r="EM382" s="105" t="s">
        <v>5</v>
      </c>
      <c r="EN382" s="135">
        <v>370</v>
      </c>
      <c r="EO382" s="136">
        <v>380</v>
      </c>
      <c r="EP382" s="128">
        <v>375</v>
      </c>
      <c r="EQ382" s="105" t="s">
        <v>5</v>
      </c>
      <c r="ER382" s="135">
        <v>200</v>
      </c>
      <c r="ES382" s="136">
        <v>210</v>
      </c>
      <c r="ET382" s="128">
        <v>205</v>
      </c>
      <c r="EU382" s="105" t="s">
        <v>5</v>
      </c>
      <c r="EV382" s="135">
        <v>170</v>
      </c>
      <c r="EW382" s="136">
        <v>180</v>
      </c>
      <c r="EX382" s="128">
        <v>175</v>
      </c>
      <c r="EY382" s="105" t="s">
        <v>5</v>
      </c>
      <c r="EZ382" s="135">
        <v>295</v>
      </c>
      <c r="FA382" s="136">
        <v>305</v>
      </c>
      <c r="FB382" s="128">
        <v>300</v>
      </c>
      <c r="FC382" s="105" t="s">
        <v>5</v>
      </c>
      <c r="FD382" s="135">
        <v>420</v>
      </c>
      <c r="FE382" s="136">
        <v>430</v>
      </c>
      <c r="FF382" s="128">
        <v>425</v>
      </c>
      <c r="FG382" s="105" t="s">
        <v>5</v>
      </c>
      <c r="FH382" s="135">
        <v>255</v>
      </c>
      <c r="FI382" s="136">
        <v>265</v>
      </c>
      <c r="FJ382" s="128">
        <v>260</v>
      </c>
      <c r="FK382" s="105">
        <v>5</v>
      </c>
      <c r="FL382" s="135">
        <v>220</v>
      </c>
      <c r="FM382" s="136">
        <v>230</v>
      </c>
      <c r="FN382" s="128">
        <v>225</v>
      </c>
      <c r="FO382" s="105" t="s">
        <v>5</v>
      </c>
      <c r="FP382" s="135">
        <v>235</v>
      </c>
      <c r="FQ382" s="136">
        <v>245</v>
      </c>
      <c r="FR382" s="128">
        <v>240</v>
      </c>
      <c r="FS382" s="105" t="s">
        <v>5</v>
      </c>
      <c r="FT382" s="135">
        <v>175</v>
      </c>
      <c r="FU382" s="136">
        <v>185</v>
      </c>
      <c r="FV382" s="95">
        <v>180</v>
      </c>
      <c r="FW382" s="134">
        <v>-25</v>
      </c>
      <c r="FX382" s="135">
        <v>255</v>
      </c>
      <c r="FY382" s="136">
        <v>265</v>
      </c>
      <c r="FZ382" s="128">
        <v>260</v>
      </c>
      <c r="GA382" s="105" t="s">
        <v>5</v>
      </c>
      <c r="GB382" s="135">
        <v>280</v>
      </c>
      <c r="GC382" s="136">
        <v>290</v>
      </c>
      <c r="GD382" s="128">
        <v>285</v>
      </c>
      <c r="GE382" s="105" t="s">
        <v>5</v>
      </c>
      <c r="GF382" s="135">
        <v>255</v>
      </c>
      <c r="GG382" s="136">
        <v>265</v>
      </c>
      <c r="GH382" s="128">
        <v>260</v>
      </c>
      <c r="GI382" s="105">
        <v>5</v>
      </c>
      <c r="GJ382" s="135">
        <v>325</v>
      </c>
      <c r="GK382" s="136">
        <v>335</v>
      </c>
      <c r="GL382" s="128">
        <v>330</v>
      </c>
      <c r="GM382" s="105" t="s">
        <v>5</v>
      </c>
      <c r="GN382" s="135">
        <v>415</v>
      </c>
      <c r="GO382" s="136">
        <v>425</v>
      </c>
      <c r="GP382" s="128">
        <v>420</v>
      </c>
      <c r="GQ382" s="105" t="s">
        <v>5</v>
      </c>
      <c r="GR382" s="93"/>
      <c r="GS382" s="93">
        <v>3</v>
      </c>
    </row>
    <row r="383" spans="1:201" ht="15.75" x14ac:dyDescent="0.25">
      <c r="A383">
        <v>3</v>
      </c>
      <c r="B383">
        <v>2017</v>
      </c>
      <c r="C383" s="87">
        <v>42811</v>
      </c>
      <c r="D383" s="149">
        <v>280</v>
      </c>
      <c r="E383" s="136">
        <v>290</v>
      </c>
      <c r="F383" s="128">
        <v>285</v>
      </c>
      <c r="G383" s="134">
        <v>5</v>
      </c>
      <c r="H383" s="135">
        <v>370</v>
      </c>
      <c r="I383" s="136">
        <v>380</v>
      </c>
      <c r="J383" s="128">
        <v>375</v>
      </c>
      <c r="K383" s="134" t="s">
        <v>5</v>
      </c>
      <c r="L383" s="135">
        <v>310</v>
      </c>
      <c r="M383" s="136">
        <v>320</v>
      </c>
      <c r="N383" s="128">
        <v>315</v>
      </c>
      <c r="O383" s="134" t="s">
        <v>5</v>
      </c>
      <c r="P383" s="135">
        <v>280</v>
      </c>
      <c r="Q383" s="136">
        <v>290</v>
      </c>
      <c r="R383" s="128">
        <v>285</v>
      </c>
      <c r="S383" s="134" t="s">
        <v>5</v>
      </c>
      <c r="T383" s="135">
        <v>255</v>
      </c>
      <c r="U383" s="136">
        <v>265</v>
      </c>
      <c r="V383" s="128">
        <v>260</v>
      </c>
      <c r="W383" s="134" t="s">
        <v>5</v>
      </c>
      <c r="X383" s="135">
        <v>220</v>
      </c>
      <c r="Y383" s="136">
        <v>230</v>
      </c>
      <c r="Z383" s="128">
        <v>225</v>
      </c>
      <c r="AA383" s="134" t="s">
        <v>5</v>
      </c>
      <c r="AB383" s="135">
        <v>250</v>
      </c>
      <c r="AC383" s="136">
        <v>260</v>
      </c>
      <c r="AD383" s="128">
        <v>255</v>
      </c>
      <c r="AE383" s="134" t="s">
        <v>5</v>
      </c>
      <c r="AF383" s="135">
        <v>265</v>
      </c>
      <c r="AG383" s="136">
        <v>275</v>
      </c>
      <c r="AH383" s="128">
        <v>270</v>
      </c>
      <c r="AI383" s="134" t="s">
        <v>5</v>
      </c>
      <c r="AJ383" s="135">
        <v>265</v>
      </c>
      <c r="AK383" s="136">
        <v>275</v>
      </c>
      <c r="AL383" s="128">
        <v>270</v>
      </c>
      <c r="AM383" s="134" t="s">
        <v>5</v>
      </c>
      <c r="AN383" s="135">
        <v>235</v>
      </c>
      <c r="AO383" s="136">
        <v>245</v>
      </c>
      <c r="AP383" s="128">
        <v>240</v>
      </c>
      <c r="AQ383" s="134" t="s">
        <v>5</v>
      </c>
      <c r="AR383" s="135">
        <v>265</v>
      </c>
      <c r="AS383" s="136">
        <v>275</v>
      </c>
      <c r="AT383" s="128">
        <v>270</v>
      </c>
      <c r="AU383" s="134" t="s">
        <v>5</v>
      </c>
      <c r="AV383" s="135">
        <v>265</v>
      </c>
      <c r="AW383" s="136">
        <v>275</v>
      </c>
      <c r="AX383" s="128">
        <v>270</v>
      </c>
      <c r="AY383" s="134" t="s">
        <v>5</v>
      </c>
      <c r="AZ383" s="135">
        <v>210</v>
      </c>
      <c r="BA383" s="136">
        <v>220</v>
      </c>
      <c r="BB383" s="128">
        <v>215</v>
      </c>
      <c r="BC383" s="134" t="s">
        <v>5</v>
      </c>
      <c r="BD383" s="135">
        <v>180</v>
      </c>
      <c r="BE383" s="136">
        <v>190</v>
      </c>
      <c r="BF383" s="128">
        <v>185</v>
      </c>
      <c r="BG383" s="134" t="s">
        <v>5</v>
      </c>
      <c r="BH383" s="135">
        <v>240</v>
      </c>
      <c r="BI383" s="136">
        <v>250</v>
      </c>
      <c r="BJ383" s="128">
        <v>245</v>
      </c>
      <c r="BK383" s="134" t="s">
        <v>5</v>
      </c>
      <c r="BL383" s="135">
        <v>195</v>
      </c>
      <c r="BM383" s="136">
        <v>205</v>
      </c>
      <c r="BN383" s="128">
        <v>200</v>
      </c>
      <c r="BO383" s="134" t="s">
        <v>5</v>
      </c>
      <c r="BP383" s="135">
        <v>255</v>
      </c>
      <c r="BQ383" s="136">
        <v>265</v>
      </c>
      <c r="BR383" s="128">
        <v>260</v>
      </c>
      <c r="BS383" s="134" t="s">
        <v>5</v>
      </c>
      <c r="BT383" s="135">
        <v>225</v>
      </c>
      <c r="BU383" s="136">
        <v>235</v>
      </c>
      <c r="BV383" s="128">
        <v>230</v>
      </c>
      <c r="BW383" s="134" t="s">
        <v>5</v>
      </c>
      <c r="BX383" s="135">
        <v>305</v>
      </c>
      <c r="BY383" s="136">
        <v>315</v>
      </c>
      <c r="BZ383" s="128">
        <v>310</v>
      </c>
      <c r="CA383" s="134" t="s">
        <v>5</v>
      </c>
      <c r="CB383" s="135">
        <v>400</v>
      </c>
      <c r="CC383" s="136">
        <v>410</v>
      </c>
      <c r="CD383" s="128">
        <v>405</v>
      </c>
      <c r="CE383" s="134" t="s">
        <v>5</v>
      </c>
      <c r="CF383" s="135">
        <v>215</v>
      </c>
      <c r="CG383" s="136">
        <v>225</v>
      </c>
      <c r="CH383" s="128">
        <v>220</v>
      </c>
      <c r="CI383" s="134">
        <v>-5</v>
      </c>
      <c r="CJ383" s="135">
        <v>180</v>
      </c>
      <c r="CK383" s="136">
        <v>190</v>
      </c>
      <c r="CL383" s="128">
        <v>185</v>
      </c>
      <c r="CM383" s="134" t="s">
        <v>5</v>
      </c>
      <c r="CN383" s="135">
        <v>270</v>
      </c>
      <c r="CO383" s="136">
        <v>280</v>
      </c>
      <c r="CP383" s="128">
        <v>275</v>
      </c>
      <c r="CQ383" s="134" t="s">
        <v>5</v>
      </c>
      <c r="CR383" s="135">
        <v>370</v>
      </c>
      <c r="CS383" s="136">
        <v>380</v>
      </c>
      <c r="CT383" s="128">
        <v>375</v>
      </c>
      <c r="CU383" s="134">
        <v>5</v>
      </c>
      <c r="CV383" s="135">
        <v>250</v>
      </c>
      <c r="CW383" s="136">
        <v>260</v>
      </c>
      <c r="CX383" s="128">
        <v>255</v>
      </c>
      <c r="CY383" s="134" t="s">
        <v>5</v>
      </c>
      <c r="CZ383" s="135">
        <v>215</v>
      </c>
      <c r="DA383" s="136">
        <v>225</v>
      </c>
      <c r="DB383" s="128">
        <v>220</v>
      </c>
      <c r="DC383" s="134" t="s">
        <v>5</v>
      </c>
      <c r="DD383" s="135">
        <v>305</v>
      </c>
      <c r="DE383" s="136">
        <v>315</v>
      </c>
      <c r="DF383" s="128">
        <v>310</v>
      </c>
      <c r="DG383" s="134" t="s">
        <v>5</v>
      </c>
      <c r="DH383" s="135">
        <v>380</v>
      </c>
      <c r="DI383" s="136">
        <v>390</v>
      </c>
      <c r="DJ383" s="128">
        <v>385</v>
      </c>
      <c r="DK383" s="134">
        <v>5</v>
      </c>
      <c r="DL383" s="135">
        <v>220</v>
      </c>
      <c r="DM383" s="136">
        <v>230</v>
      </c>
      <c r="DN383" s="128">
        <v>225</v>
      </c>
      <c r="DO383" s="134" t="s">
        <v>5</v>
      </c>
      <c r="DP383" s="135">
        <v>185</v>
      </c>
      <c r="DQ383" s="136">
        <v>195</v>
      </c>
      <c r="DR383" s="128">
        <v>190</v>
      </c>
      <c r="DS383" s="134" t="s">
        <v>5</v>
      </c>
      <c r="DT383" s="135">
        <v>315</v>
      </c>
      <c r="DU383" s="136">
        <v>325</v>
      </c>
      <c r="DV383" s="128">
        <v>320</v>
      </c>
      <c r="DW383" s="134" t="s">
        <v>5</v>
      </c>
      <c r="DX383" s="135">
        <v>390</v>
      </c>
      <c r="DY383" s="136">
        <v>400</v>
      </c>
      <c r="DZ383" s="128">
        <v>395</v>
      </c>
      <c r="EA383" s="134">
        <v>5</v>
      </c>
      <c r="EB383" s="135">
        <v>210</v>
      </c>
      <c r="EC383" s="136">
        <v>220</v>
      </c>
      <c r="ED383" s="128">
        <v>215</v>
      </c>
      <c r="EE383" s="134" t="s">
        <v>5</v>
      </c>
      <c r="EF383" s="135">
        <v>175</v>
      </c>
      <c r="EG383" s="136">
        <v>185</v>
      </c>
      <c r="EH383" s="128">
        <v>180</v>
      </c>
      <c r="EI383" s="134" t="s">
        <v>5</v>
      </c>
      <c r="EJ383" s="135">
        <v>335</v>
      </c>
      <c r="EK383" s="136">
        <v>345</v>
      </c>
      <c r="EL383" s="128">
        <v>340</v>
      </c>
      <c r="EM383" s="134" t="s">
        <v>5</v>
      </c>
      <c r="EN383" s="135">
        <v>415</v>
      </c>
      <c r="EO383" s="136">
        <v>425</v>
      </c>
      <c r="EP383" s="128">
        <v>420</v>
      </c>
      <c r="EQ383" s="134">
        <v>45</v>
      </c>
      <c r="ER383" s="135">
        <v>205</v>
      </c>
      <c r="ES383" s="136">
        <v>215</v>
      </c>
      <c r="ET383" s="128">
        <v>210</v>
      </c>
      <c r="EU383" s="134">
        <v>5</v>
      </c>
      <c r="EV383" s="135">
        <v>170</v>
      </c>
      <c r="EW383" s="136">
        <v>180</v>
      </c>
      <c r="EX383" s="128">
        <v>175</v>
      </c>
      <c r="EY383" s="134" t="s">
        <v>5</v>
      </c>
      <c r="EZ383" s="135">
        <v>295</v>
      </c>
      <c r="FA383" s="136">
        <v>305</v>
      </c>
      <c r="FB383" s="128">
        <v>300</v>
      </c>
      <c r="FC383" s="134" t="s">
        <v>5</v>
      </c>
      <c r="FD383" s="135">
        <v>425</v>
      </c>
      <c r="FE383" s="136">
        <v>435</v>
      </c>
      <c r="FF383" s="128">
        <v>430</v>
      </c>
      <c r="FG383" s="134">
        <v>5</v>
      </c>
      <c r="FH383" s="135">
        <v>255</v>
      </c>
      <c r="FI383" s="136">
        <v>265</v>
      </c>
      <c r="FJ383" s="128">
        <v>260</v>
      </c>
      <c r="FK383" s="134" t="s">
        <v>5</v>
      </c>
      <c r="FL383" s="135">
        <v>225</v>
      </c>
      <c r="FM383" s="136">
        <v>235</v>
      </c>
      <c r="FN383" s="128">
        <v>230</v>
      </c>
      <c r="FO383" s="134">
        <v>5</v>
      </c>
      <c r="FP383" s="135">
        <v>240</v>
      </c>
      <c r="FQ383" s="136">
        <v>250</v>
      </c>
      <c r="FR383" s="128">
        <v>245</v>
      </c>
      <c r="FS383" s="134">
        <v>5</v>
      </c>
      <c r="FT383" s="135">
        <v>165</v>
      </c>
      <c r="FU383" s="136">
        <v>175</v>
      </c>
      <c r="FV383" s="95">
        <v>170</v>
      </c>
      <c r="FW383" s="134">
        <v>-10</v>
      </c>
      <c r="FX383" s="135">
        <v>255</v>
      </c>
      <c r="FY383" s="136">
        <v>265</v>
      </c>
      <c r="FZ383" s="128">
        <v>260</v>
      </c>
      <c r="GA383" s="134" t="s">
        <v>5</v>
      </c>
      <c r="GB383" s="135">
        <v>280</v>
      </c>
      <c r="GC383" s="136">
        <v>290</v>
      </c>
      <c r="GD383" s="128">
        <v>285</v>
      </c>
      <c r="GE383" s="134" t="s">
        <v>5</v>
      </c>
      <c r="GF383" s="135">
        <v>255</v>
      </c>
      <c r="GG383" s="136">
        <v>265</v>
      </c>
      <c r="GH383" s="128">
        <v>260</v>
      </c>
      <c r="GI383" s="134" t="s">
        <v>5</v>
      </c>
      <c r="GJ383" s="135">
        <v>325</v>
      </c>
      <c r="GK383" s="136">
        <v>335</v>
      </c>
      <c r="GL383" s="128">
        <v>330</v>
      </c>
      <c r="GM383" s="134" t="s">
        <v>5</v>
      </c>
      <c r="GN383" s="135">
        <v>420</v>
      </c>
      <c r="GO383" s="136">
        <v>430</v>
      </c>
      <c r="GP383" s="128">
        <v>425</v>
      </c>
      <c r="GQ383" s="134">
        <v>5</v>
      </c>
      <c r="GR383" s="93"/>
      <c r="GS383" s="93">
        <v>3</v>
      </c>
    </row>
    <row r="384" spans="1:201" ht="15.75" x14ac:dyDescent="0.25">
      <c r="A384">
        <v>3</v>
      </c>
      <c r="B384">
        <v>2017</v>
      </c>
      <c r="C384" s="87">
        <v>42818</v>
      </c>
      <c r="D384" s="95">
        <v>280</v>
      </c>
      <c r="E384" s="95">
        <v>290</v>
      </c>
      <c r="F384" s="95">
        <v>285</v>
      </c>
      <c r="G384" s="106" t="s">
        <v>5</v>
      </c>
      <c r="H384" s="115">
        <v>365</v>
      </c>
      <c r="I384" s="95">
        <v>375</v>
      </c>
      <c r="J384" s="95">
        <v>370</v>
      </c>
      <c r="K384" s="106">
        <v>-5</v>
      </c>
      <c r="L384" s="115">
        <v>310</v>
      </c>
      <c r="M384" s="95">
        <v>320</v>
      </c>
      <c r="N384" s="95">
        <v>315</v>
      </c>
      <c r="O384" s="106" t="s">
        <v>5</v>
      </c>
      <c r="P384" s="115">
        <v>280</v>
      </c>
      <c r="Q384" s="95">
        <v>290</v>
      </c>
      <c r="R384" s="95">
        <v>285</v>
      </c>
      <c r="S384" s="106" t="s">
        <v>5</v>
      </c>
      <c r="T384" s="115">
        <v>250</v>
      </c>
      <c r="U384" s="95">
        <v>260</v>
      </c>
      <c r="V384" s="95">
        <v>255</v>
      </c>
      <c r="W384" s="106">
        <v>-5</v>
      </c>
      <c r="X384" s="115">
        <v>215</v>
      </c>
      <c r="Y384" s="95">
        <v>225</v>
      </c>
      <c r="Z384" s="95">
        <v>220</v>
      </c>
      <c r="AA384" s="106">
        <v>-5</v>
      </c>
      <c r="AB384" s="115">
        <v>250</v>
      </c>
      <c r="AC384" s="95">
        <v>260</v>
      </c>
      <c r="AD384" s="95">
        <v>255</v>
      </c>
      <c r="AE384" s="106" t="s">
        <v>5</v>
      </c>
      <c r="AF384" s="115">
        <v>265</v>
      </c>
      <c r="AG384" s="95">
        <v>275</v>
      </c>
      <c r="AH384" s="95">
        <v>270</v>
      </c>
      <c r="AI384" s="106" t="s">
        <v>5</v>
      </c>
      <c r="AJ384" s="115">
        <v>260</v>
      </c>
      <c r="AK384" s="95">
        <v>270</v>
      </c>
      <c r="AL384" s="95">
        <v>265</v>
      </c>
      <c r="AM384" s="106">
        <v>-5</v>
      </c>
      <c r="AN384" s="115">
        <v>235</v>
      </c>
      <c r="AO384" s="95">
        <v>245</v>
      </c>
      <c r="AP384" s="95">
        <v>240</v>
      </c>
      <c r="AQ384" s="106" t="s">
        <v>5</v>
      </c>
      <c r="AR384" s="115">
        <v>265</v>
      </c>
      <c r="AS384" s="95">
        <v>275</v>
      </c>
      <c r="AT384" s="95">
        <v>270</v>
      </c>
      <c r="AU384" s="106" t="s">
        <v>5</v>
      </c>
      <c r="AV384" s="115">
        <v>260</v>
      </c>
      <c r="AW384" s="95">
        <v>270</v>
      </c>
      <c r="AX384" s="95">
        <v>265</v>
      </c>
      <c r="AY384" s="106">
        <v>-5</v>
      </c>
      <c r="AZ384" s="115">
        <v>205</v>
      </c>
      <c r="BA384" s="95">
        <v>215</v>
      </c>
      <c r="BB384" s="95">
        <v>210</v>
      </c>
      <c r="BC384" s="106">
        <v>-5</v>
      </c>
      <c r="BD384" s="115">
        <v>180</v>
      </c>
      <c r="BE384" s="95">
        <v>190</v>
      </c>
      <c r="BF384" s="95">
        <v>185</v>
      </c>
      <c r="BG384" s="106" t="s">
        <v>5</v>
      </c>
      <c r="BH384" s="115">
        <v>235</v>
      </c>
      <c r="BI384" s="95">
        <v>245</v>
      </c>
      <c r="BJ384" s="95">
        <v>240</v>
      </c>
      <c r="BK384" s="106">
        <v>-5</v>
      </c>
      <c r="BL384" s="115">
        <v>195</v>
      </c>
      <c r="BM384" s="95">
        <v>205</v>
      </c>
      <c r="BN384" s="95">
        <v>200</v>
      </c>
      <c r="BO384" s="106" t="s">
        <v>5</v>
      </c>
      <c r="BP384" s="115">
        <v>250</v>
      </c>
      <c r="BQ384" s="95">
        <v>260</v>
      </c>
      <c r="BR384" s="95">
        <v>255</v>
      </c>
      <c r="BS384" s="106">
        <v>-5</v>
      </c>
      <c r="BT384" s="115">
        <v>225</v>
      </c>
      <c r="BU384" s="95">
        <v>235</v>
      </c>
      <c r="BV384" s="95">
        <v>230</v>
      </c>
      <c r="BW384" s="106" t="s">
        <v>5</v>
      </c>
      <c r="BX384" s="115">
        <v>305</v>
      </c>
      <c r="BY384" s="95">
        <v>315</v>
      </c>
      <c r="BZ384" s="95">
        <v>310</v>
      </c>
      <c r="CA384" s="106" t="s">
        <v>5</v>
      </c>
      <c r="CB384" s="115">
        <v>400</v>
      </c>
      <c r="CC384" s="95">
        <v>410</v>
      </c>
      <c r="CD384" s="95">
        <v>405</v>
      </c>
      <c r="CE384" s="106" t="s">
        <v>5</v>
      </c>
      <c r="CF384" s="115">
        <v>215</v>
      </c>
      <c r="CG384" s="95">
        <v>225</v>
      </c>
      <c r="CH384" s="95">
        <v>220</v>
      </c>
      <c r="CI384" s="106" t="s">
        <v>5</v>
      </c>
      <c r="CJ384" s="115">
        <v>185</v>
      </c>
      <c r="CK384" s="95">
        <v>195</v>
      </c>
      <c r="CL384" s="95">
        <v>190</v>
      </c>
      <c r="CM384" s="106">
        <v>5</v>
      </c>
      <c r="CN384" s="115">
        <v>270</v>
      </c>
      <c r="CO384" s="95">
        <v>280</v>
      </c>
      <c r="CP384" s="95">
        <v>275</v>
      </c>
      <c r="CQ384" s="106" t="s">
        <v>5</v>
      </c>
      <c r="CR384" s="115">
        <v>370</v>
      </c>
      <c r="CS384" s="95">
        <v>380</v>
      </c>
      <c r="CT384" s="95">
        <v>375</v>
      </c>
      <c r="CU384" s="106" t="s">
        <v>5</v>
      </c>
      <c r="CV384" s="115">
        <v>250</v>
      </c>
      <c r="CW384" s="95">
        <v>260</v>
      </c>
      <c r="CX384" s="95">
        <v>255</v>
      </c>
      <c r="CY384" s="106" t="s">
        <v>5</v>
      </c>
      <c r="CZ384" s="115">
        <v>220</v>
      </c>
      <c r="DA384" s="95">
        <v>230</v>
      </c>
      <c r="DB384" s="95">
        <v>225</v>
      </c>
      <c r="DC384" s="106">
        <v>5</v>
      </c>
      <c r="DD384" s="115">
        <v>305</v>
      </c>
      <c r="DE384" s="95">
        <v>315</v>
      </c>
      <c r="DF384" s="95">
        <v>310</v>
      </c>
      <c r="DG384" s="106" t="s">
        <v>5</v>
      </c>
      <c r="DH384" s="115">
        <v>380</v>
      </c>
      <c r="DI384" s="95">
        <v>390</v>
      </c>
      <c r="DJ384" s="95">
        <v>385</v>
      </c>
      <c r="DK384" s="106" t="s">
        <v>5</v>
      </c>
      <c r="DL384" s="115">
        <v>220</v>
      </c>
      <c r="DM384" s="95">
        <v>230</v>
      </c>
      <c r="DN384" s="95">
        <v>225</v>
      </c>
      <c r="DO384" s="106" t="s">
        <v>5</v>
      </c>
      <c r="DP384" s="115">
        <v>190</v>
      </c>
      <c r="DQ384" s="95">
        <v>200</v>
      </c>
      <c r="DR384" s="95">
        <v>195</v>
      </c>
      <c r="DS384" s="106">
        <v>5</v>
      </c>
      <c r="DT384" s="115">
        <v>315</v>
      </c>
      <c r="DU384" s="95">
        <v>325</v>
      </c>
      <c r="DV384" s="95">
        <v>320</v>
      </c>
      <c r="DW384" s="106" t="s">
        <v>5</v>
      </c>
      <c r="DX384" s="115">
        <v>390</v>
      </c>
      <c r="DY384" s="95">
        <v>400</v>
      </c>
      <c r="DZ384" s="95">
        <v>395</v>
      </c>
      <c r="EA384" s="106" t="s">
        <v>5</v>
      </c>
      <c r="EB384" s="115">
        <v>210</v>
      </c>
      <c r="EC384" s="95">
        <v>220</v>
      </c>
      <c r="ED384" s="95">
        <v>215</v>
      </c>
      <c r="EE384" s="106" t="s">
        <v>5</v>
      </c>
      <c r="EF384" s="115">
        <v>180</v>
      </c>
      <c r="EG384" s="95">
        <v>190</v>
      </c>
      <c r="EH384" s="95">
        <v>185</v>
      </c>
      <c r="EI384" s="106">
        <v>5</v>
      </c>
      <c r="EJ384" s="115">
        <v>335</v>
      </c>
      <c r="EK384" s="95">
        <v>345</v>
      </c>
      <c r="EL384" s="95">
        <v>340</v>
      </c>
      <c r="EM384" s="106" t="s">
        <v>5</v>
      </c>
      <c r="EN384" s="115">
        <v>415</v>
      </c>
      <c r="EO384" s="95">
        <v>425</v>
      </c>
      <c r="EP384" s="95">
        <v>420</v>
      </c>
      <c r="EQ384" s="106" t="s">
        <v>5</v>
      </c>
      <c r="ER384" s="115">
        <v>200</v>
      </c>
      <c r="ES384" s="95">
        <v>210</v>
      </c>
      <c r="ET384" s="95">
        <v>205</v>
      </c>
      <c r="EU384" s="106">
        <v>-5</v>
      </c>
      <c r="EV384" s="115">
        <v>175</v>
      </c>
      <c r="EW384" s="95">
        <v>185</v>
      </c>
      <c r="EX384" s="95">
        <v>180</v>
      </c>
      <c r="EY384" s="106">
        <v>5</v>
      </c>
      <c r="EZ384" s="115">
        <v>295</v>
      </c>
      <c r="FA384" s="95">
        <v>305</v>
      </c>
      <c r="FB384" s="95">
        <v>300</v>
      </c>
      <c r="FC384" s="106" t="s">
        <v>5</v>
      </c>
      <c r="FD384" s="115">
        <v>425</v>
      </c>
      <c r="FE384" s="95">
        <v>435</v>
      </c>
      <c r="FF384" s="95">
        <v>430</v>
      </c>
      <c r="FG384" s="106" t="s">
        <v>5</v>
      </c>
      <c r="FH384" s="115">
        <v>250</v>
      </c>
      <c r="FI384" s="95">
        <v>260</v>
      </c>
      <c r="FJ384" s="95">
        <v>255</v>
      </c>
      <c r="FK384" s="106">
        <v>-5</v>
      </c>
      <c r="FL384" s="115">
        <v>220</v>
      </c>
      <c r="FM384" s="95">
        <v>230</v>
      </c>
      <c r="FN384" s="95">
        <v>225</v>
      </c>
      <c r="FO384" s="106">
        <v>-5</v>
      </c>
      <c r="FP384" s="115">
        <v>235</v>
      </c>
      <c r="FQ384" s="95">
        <v>245</v>
      </c>
      <c r="FR384" s="95">
        <v>240</v>
      </c>
      <c r="FS384" s="106">
        <v>-5</v>
      </c>
      <c r="FT384" s="135">
        <v>180</v>
      </c>
      <c r="FU384" s="136">
        <v>190</v>
      </c>
      <c r="FV384" s="95">
        <v>185</v>
      </c>
      <c r="FW384" s="134">
        <v>15</v>
      </c>
      <c r="FX384" s="115">
        <v>255</v>
      </c>
      <c r="FY384" s="95">
        <v>265</v>
      </c>
      <c r="FZ384" s="95">
        <v>260</v>
      </c>
      <c r="GA384" s="106" t="s">
        <v>5</v>
      </c>
      <c r="GB384" s="115">
        <v>280</v>
      </c>
      <c r="GC384" s="95">
        <v>290</v>
      </c>
      <c r="GD384" s="95">
        <v>285</v>
      </c>
      <c r="GE384" s="106" t="s">
        <v>5</v>
      </c>
      <c r="GF384" s="115">
        <v>255</v>
      </c>
      <c r="GG384" s="95">
        <v>265</v>
      </c>
      <c r="GH384" s="95">
        <v>260</v>
      </c>
      <c r="GI384" s="106" t="s">
        <v>5</v>
      </c>
      <c r="GJ384" s="115">
        <v>325</v>
      </c>
      <c r="GK384" s="95">
        <v>335</v>
      </c>
      <c r="GL384" s="95">
        <v>330</v>
      </c>
      <c r="GM384" s="106" t="s">
        <v>5</v>
      </c>
      <c r="GN384" s="115">
        <v>420</v>
      </c>
      <c r="GO384" s="95">
        <v>430</v>
      </c>
      <c r="GP384" s="95">
        <v>425</v>
      </c>
      <c r="GQ384" s="106" t="s">
        <v>5</v>
      </c>
      <c r="GR384" s="93"/>
      <c r="GS384" s="93">
        <v>3</v>
      </c>
    </row>
    <row r="385" spans="1:201" ht="15.75" x14ac:dyDescent="0.25">
      <c r="A385">
        <v>3</v>
      </c>
      <c r="B385">
        <v>2017</v>
      </c>
      <c r="C385" s="87">
        <v>42825</v>
      </c>
      <c r="D385" s="95">
        <v>280</v>
      </c>
      <c r="E385" s="95">
        <v>290</v>
      </c>
      <c r="F385" s="95">
        <v>285</v>
      </c>
      <c r="G385" s="106" t="s">
        <v>5</v>
      </c>
      <c r="H385" s="115">
        <v>370</v>
      </c>
      <c r="I385" s="95">
        <v>380</v>
      </c>
      <c r="J385" s="95">
        <v>375</v>
      </c>
      <c r="K385" s="106">
        <v>5</v>
      </c>
      <c r="L385" s="115">
        <v>310</v>
      </c>
      <c r="M385" s="95">
        <v>320</v>
      </c>
      <c r="N385" s="95">
        <v>315</v>
      </c>
      <c r="O385" s="106" t="s">
        <v>5</v>
      </c>
      <c r="P385" s="115">
        <v>275</v>
      </c>
      <c r="Q385" s="95">
        <v>285</v>
      </c>
      <c r="R385" s="95">
        <v>280</v>
      </c>
      <c r="S385" s="106">
        <v>-5</v>
      </c>
      <c r="T385" s="115">
        <v>245</v>
      </c>
      <c r="U385" s="95">
        <v>255</v>
      </c>
      <c r="V385" s="95">
        <v>250</v>
      </c>
      <c r="W385" s="106">
        <v>-5</v>
      </c>
      <c r="X385" s="115">
        <v>220</v>
      </c>
      <c r="Y385" s="95">
        <v>230</v>
      </c>
      <c r="Z385" s="95">
        <v>225</v>
      </c>
      <c r="AA385" s="106">
        <v>5</v>
      </c>
      <c r="AB385" s="115">
        <v>250</v>
      </c>
      <c r="AC385" s="95">
        <v>260</v>
      </c>
      <c r="AD385" s="95">
        <v>255</v>
      </c>
      <c r="AE385" s="106" t="s">
        <v>5</v>
      </c>
      <c r="AF385" s="115">
        <v>255</v>
      </c>
      <c r="AG385" s="95">
        <v>265</v>
      </c>
      <c r="AH385" s="95">
        <v>260</v>
      </c>
      <c r="AI385" s="106">
        <v>-10</v>
      </c>
      <c r="AJ385" s="115">
        <v>255</v>
      </c>
      <c r="AK385" s="95">
        <v>265</v>
      </c>
      <c r="AL385" s="95">
        <v>260</v>
      </c>
      <c r="AM385" s="106">
        <v>-5</v>
      </c>
      <c r="AN385" s="115">
        <v>235</v>
      </c>
      <c r="AO385" s="95">
        <v>245</v>
      </c>
      <c r="AP385" s="95">
        <v>240</v>
      </c>
      <c r="AQ385" s="106" t="s">
        <v>5</v>
      </c>
      <c r="AR385" s="115">
        <v>265</v>
      </c>
      <c r="AS385" s="95">
        <v>275</v>
      </c>
      <c r="AT385" s="95">
        <v>270</v>
      </c>
      <c r="AU385" s="106" t="s">
        <v>5</v>
      </c>
      <c r="AV385" s="115">
        <v>255</v>
      </c>
      <c r="AW385" s="95">
        <v>265</v>
      </c>
      <c r="AX385" s="95">
        <v>260</v>
      </c>
      <c r="AY385" s="106">
        <v>-5</v>
      </c>
      <c r="AZ385" s="115">
        <v>205</v>
      </c>
      <c r="BA385" s="95">
        <v>215</v>
      </c>
      <c r="BB385" s="95">
        <v>210</v>
      </c>
      <c r="BC385" s="106" t="s">
        <v>5</v>
      </c>
      <c r="BD385" s="115">
        <v>180</v>
      </c>
      <c r="BE385" s="95">
        <v>190</v>
      </c>
      <c r="BF385" s="95">
        <v>185</v>
      </c>
      <c r="BG385" s="106" t="s">
        <v>5</v>
      </c>
      <c r="BH385" s="115">
        <v>235</v>
      </c>
      <c r="BI385" s="95">
        <v>245</v>
      </c>
      <c r="BJ385" s="95">
        <v>240</v>
      </c>
      <c r="BK385" s="106" t="s">
        <v>5</v>
      </c>
      <c r="BL385" s="115">
        <v>195</v>
      </c>
      <c r="BM385" s="95">
        <v>205</v>
      </c>
      <c r="BN385" s="95">
        <v>200</v>
      </c>
      <c r="BO385" s="106" t="s">
        <v>5</v>
      </c>
      <c r="BP385" s="115">
        <v>250</v>
      </c>
      <c r="BQ385" s="95">
        <v>260</v>
      </c>
      <c r="BR385" s="95">
        <v>255</v>
      </c>
      <c r="BS385" s="106" t="s">
        <v>5</v>
      </c>
      <c r="BT385" s="115">
        <v>225</v>
      </c>
      <c r="BU385" s="95">
        <v>235</v>
      </c>
      <c r="BV385" s="95">
        <v>230</v>
      </c>
      <c r="BW385" s="106" t="s">
        <v>5</v>
      </c>
      <c r="BX385" s="115">
        <v>305</v>
      </c>
      <c r="BY385" s="95">
        <v>315</v>
      </c>
      <c r="BZ385" s="95">
        <v>310</v>
      </c>
      <c r="CA385" s="106" t="s">
        <v>5</v>
      </c>
      <c r="CB385" s="115">
        <v>400</v>
      </c>
      <c r="CC385" s="95">
        <v>410</v>
      </c>
      <c r="CD385" s="95">
        <v>405</v>
      </c>
      <c r="CE385" s="106" t="s">
        <v>5</v>
      </c>
      <c r="CF385" s="115">
        <v>205</v>
      </c>
      <c r="CG385" s="95">
        <v>215</v>
      </c>
      <c r="CH385" s="95">
        <v>210</v>
      </c>
      <c r="CI385" s="106">
        <v>-10</v>
      </c>
      <c r="CJ385" s="115">
        <v>175</v>
      </c>
      <c r="CK385" s="95">
        <v>185</v>
      </c>
      <c r="CL385" s="95">
        <v>180</v>
      </c>
      <c r="CM385" s="106">
        <v>-10</v>
      </c>
      <c r="CN385" s="115">
        <v>270</v>
      </c>
      <c r="CO385" s="95">
        <v>280</v>
      </c>
      <c r="CP385" s="95">
        <v>275</v>
      </c>
      <c r="CQ385" s="106" t="s">
        <v>5</v>
      </c>
      <c r="CR385" s="115">
        <v>370</v>
      </c>
      <c r="CS385" s="95">
        <v>380</v>
      </c>
      <c r="CT385" s="95">
        <v>375</v>
      </c>
      <c r="CU385" s="106" t="s">
        <v>5</v>
      </c>
      <c r="CV385" s="115">
        <v>245</v>
      </c>
      <c r="CW385" s="95">
        <v>255</v>
      </c>
      <c r="CX385" s="95">
        <v>250</v>
      </c>
      <c r="CY385" s="106">
        <v>-5</v>
      </c>
      <c r="CZ385" s="115">
        <v>220</v>
      </c>
      <c r="DA385" s="95">
        <v>230</v>
      </c>
      <c r="DB385" s="95">
        <v>225</v>
      </c>
      <c r="DC385" s="106" t="s">
        <v>5</v>
      </c>
      <c r="DD385" s="115">
        <v>305</v>
      </c>
      <c r="DE385" s="95">
        <v>315</v>
      </c>
      <c r="DF385" s="95">
        <v>310</v>
      </c>
      <c r="DG385" s="106" t="s">
        <v>5</v>
      </c>
      <c r="DH385" s="115">
        <v>380</v>
      </c>
      <c r="DI385" s="95">
        <v>390</v>
      </c>
      <c r="DJ385" s="95">
        <v>385</v>
      </c>
      <c r="DK385" s="106" t="s">
        <v>5</v>
      </c>
      <c r="DL385" s="115">
        <v>205</v>
      </c>
      <c r="DM385" s="95">
        <v>215</v>
      </c>
      <c r="DN385" s="95">
        <v>210</v>
      </c>
      <c r="DO385" s="106">
        <v>-15</v>
      </c>
      <c r="DP385" s="115">
        <v>180</v>
      </c>
      <c r="DQ385" s="95">
        <v>190</v>
      </c>
      <c r="DR385" s="95">
        <v>185</v>
      </c>
      <c r="DS385" s="106">
        <v>-10</v>
      </c>
      <c r="DT385" s="115">
        <v>315</v>
      </c>
      <c r="DU385" s="95">
        <v>325</v>
      </c>
      <c r="DV385" s="95">
        <v>320</v>
      </c>
      <c r="DW385" s="106" t="s">
        <v>5</v>
      </c>
      <c r="DX385" s="115">
        <v>390</v>
      </c>
      <c r="DY385" s="95">
        <v>400</v>
      </c>
      <c r="DZ385" s="95">
        <v>395</v>
      </c>
      <c r="EA385" s="106" t="s">
        <v>5</v>
      </c>
      <c r="EB385" s="115">
        <v>200</v>
      </c>
      <c r="EC385" s="95">
        <v>210</v>
      </c>
      <c r="ED385" s="95">
        <v>205</v>
      </c>
      <c r="EE385" s="106">
        <v>-10</v>
      </c>
      <c r="EF385" s="115">
        <v>170</v>
      </c>
      <c r="EG385" s="95">
        <v>180</v>
      </c>
      <c r="EH385" s="95">
        <v>175</v>
      </c>
      <c r="EI385" s="106">
        <v>-10</v>
      </c>
      <c r="EJ385" s="115">
        <v>335</v>
      </c>
      <c r="EK385" s="95">
        <v>345</v>
      </c>
      <c r="EL385" s="95">
        <v>340</v>
      </c>
      <c r="EM385" s="106" t="s">
        <v>5</v>
      </c>
      <c r="EN385" s="115">
        <v>415</v>
      </c>
      <c r="EO385" s="95">
        <v>425</v>
      </c>
      <c r="EP385" s="95">
        <v>420</v>
      </c>
      <c r="EQ385" s="106" t="s">
        <v>5</v>
      </c>
      <c r="ER385" s="115">
        <v>200</v>
      </c>
      <c r="ES385" s="95">
        <v>210</v>
      </c>
      <c r="ET385" s="95">
        <v>205</v>
      </c>
      <c r="EU385" s="106" t="s">
        <v>5</v>
      </c>
      <c r="EV385" s="115">
        <v>175</v>
      </c>
      <c r="EW385" s="95">
        <v>185</v>
      </c>
      <c r="EX385" s="95">
        <v>180</v>
      </c>
      <c r="EY385" s="106" t="s">
        <v>5</v>
      </c>
      <c r="EZ385" s="115">
        <v>295</v>
      </c>
      <c r="FA385" s="95">
        <v>305</v>
      </c>
      <c r="FB385" s="95">
        <v>300</v>
      </c>
      <c r="FC385" s="106" t="s">
        <v>5</v>
      </c>
      <c r="FD385" s="115">
        <v>425</v>
      </c>
      <c r="FE385" s="95">
        <v>435</v>
      </c>
      <c r="FF385" s="95">
        <v>430</v>
      </c>
      <c r="FG385" s="106" t="s">
        <v>5</v>
      </c>
      <c r="FH385" s="115">
        <v>250</v>
      </c>
      <c r="FI385" s="95">
        <v>260</v>
      </c>
      <c r="FJ385" s="95">
        <v>255</v>
      </c>
      <c r="FK385" s="106" t="s">
        <v>5</v>
      </c>
      <c r="FL385" s="115">
        <v>220</v>
      </c>
      <c r="FM385" s="95">
        <v>230</v>
      </c>
      <c r="FN385" s="95">
        <v>225</v>
      </c>
      <c r="FO385" s="106" t="s">
        <v>5</v>
      </c>
      <c r="FP385" s="115">
        <v>235</v>
      </c>
      <c r="FQ385" s="95">
        <v>245</v>
      </c>
      <c r="FR385" s="95">
        <v>240</v>
      </c>
      <c r="FS385" s="106" t="s">
        <v>5</v>
      </c>
      <c r="FT385" s="135">
        <v>180</v>
      </c>
      <c r="FU385" s="136">
        <v>190</v>
      </c>
      <c r="FV385" s="95">
        <v>185</v>
      </c>
      <c r="FW385" s="134" t="s">
        <v>5</v>
      </c>
      <c r="FX385" s="115">
        <v>255</v>
      </c>
      <c r="FY385" s="95">
        <v>265</v>
      </c>
      <c r="FZ385" s="95">
        <v>260</v>
      </c>
      <c r="GA385" s="106" t="s">
        <v>5</v>
      </c>
      <c r="GB385" s="115">
        <v>275</v>
      </c>
      <c r="GC385" s="95">
        <v>285</v>
      </c>
      <c r="GD385" s="95">
        <v>280</v>
      </c>
      <c r="GE385" s="106">
        <v>-5</v>
      </c>
      <c r="GF385" s="115">
        <v>255</v>
      </c>
      <c r="GG385" s="95">
        <v>265</v>
      </c>
      <c r="GH385" s="95">
        <v>260</v>
      </c>
      <c r="GI385" s="106" t="s">
        <v>5</v>
      </c>
      <c r="GJ385" s="115">
        <v>325</v>
      </c>
      <c r="GK385" s="95">
        <v>335</v>
      </c>
      <c r="GL385" s="95">
        <v>330</v>
      </c>
      <c r="GM385" s="106" t="s">
        <v>5</v>
      </c>
      <c r="GN385" s="115">
        <v>420</v>
      </c>
      <c r="GO385" s="95">
        <v>430</v>
      </c>
      <c r="GP385" s="95">
        <v>425</v>
      </c>
      <c r="GQ385" s="106" t="s">
        <v>5</v>
      </c>
      <c r="GR385" s="93"/>
      <c r="GS385" s="93">
        <v>3</v>
      </c>
    </row>
    <row r="386" spans="1:201" ht="15.75" x14ac:dyDescent="0.25">
      <c r="A386">
        <v>4</v>
      </c>
      <c r="B386">
        <v>2017</v>
      </c>
      <c r="C386" s="88">
        <v>42832</v>
      </c>
      <c r="D386" s="95">
        <v>280</v>
      </c>
      <c r="E386" s="95">
        <v>290</v>
      </c>
      <c r="F386" s="95">
        <v>285</v>
      </c>
      <c r="G386" s="106" t="s">
        <v>5</v>
      </c>
      <c r="H386" s="115">
        <v>365</v>
      </c>
      <c r="I386" s="95">
        <v>375</v>
      </c>
      <c r="J386" s="95">
        <v>370</v>
      </c>
      <c r="K386" s="106">
        <v>-5</v>
      </c>
      <c r="L386" s="115">
        <v>310</v>
      </c>
      <c r="M386" s="95">
        <v>320</v>
      </c>
      <c r="N386" s="95">
        <v>315</v>
      </c>
      <c r="O386" s="106" t="s">
        <v>5</v>
      </c>
      <c r="P386" s="115">
        <v>275</v>
      </c>
      <c r="Q386" s="95">
        <v>285</v>
      </c>
      <c r="R386" s="95">
        <v>280</v>
      </c>
      <c r="S386" s="106" t="s">
        <v>5</v>
      </c>
      <c r="T386" s="115">
        <v>240</v>
      </c>
      <c r="U386" s="95">
        <v>250</v>
      </c>
      <c r="V386" s="95">
        <v>245</v>
      </c>
      <c r="W386" s="106">
        <v>-5</v>
      </c>
      <c r="X386" s="115">
        <v>215</v>
      </c>
      <c r="Y386" s="95">
        <v>225</v>
      </c>
      <c r="Z386" s="95">
        <v>220</v>
      </c>
      <c r="AA386" s="106">
        <v>-5</v>
      </c>
      <c r="AB386" s="115">
        <v>250</v>
      </c>
      <c r="AC386" s="95">
        <v>260</v>
      </c>
      <c r="AD386" s="95">
        <v>255</v>
      </c>
      <c r="AE386" s="106" t="s">
        <v>5</v>
      </c>
      <c r="AF386" s="115">
        <v>250</v>
      </c>
      <c r="AG386" s="95">
        <v>260</v>
      </c>
      <c r="AH386" s="95">
        <v>255</v>
      </c>
      <c r="AI386" s="106">
        <v>-5</v>
      </c>
      <c r="AJ386" s="115">
        <v>255</v>
      </c>
      <c r="AK386" s="95">
        <v>265</v>
      </c>
      <c r="AL386" s="95">
        <v>260</v>
      </c>
      <c r="AM386" s="106" t="s">
        <v>5</v>
      </c>
      <c r="AN386" s="115">
        <v>235</v>
      </c>
      <c r="AO386" s="95">
        <v>245</v>
      </c>
      <c r="AP386" s="95">
        <v>240</v>
      </c>
      <c r="AQ386" s="106" t="s">
        <v>5</v>
      </c>
      <c r="AR386" s="115">
        <v>265</v>
      </c>
      <c r="AS386" s="95">
        <v>275</v>
      </c>
      <c r="AT386" s="95">
        <v>270</v>
      </c>
      <c r="AU386" s="106" t="s">
        <v>5</v>
      </c>
      <c r="AV386" s="115">
        <v>255</v>
      </c>
      <c r="AW386" s="95">
        <v>265</v>
      </c>
      <c r="AX386" s="95">
        <v>260</v>
      </c>
      <c r="AY386" s="106" t="s">
        <v>5</v>
      </c>
      <c r="AZ386" s="115">
        <v>205</v>
      </c>
      <c r="BA386" s="95">
        <v>215</v>
      </c>
      <c r="BB386" s="95">
        <v>210</v>
      </c>
      <c r="BC386" s="106" t="s">
        <v>5</v>
      </c>
      <c r="BD386" s="115">
        <v>180</v>
      </c>
      <c r="BE386" s="95">
        <v>190</v>
      </c>
      <c r="BF386" s="95">
        <v>185</v>
      </c>
      <c r="BG386" s="106" t="s">
        <v>5</v>
      </c>
      <c r="BH386" s="115">
        <v>235</v>
      </c>
      <c r="BI386" s="95">
        <v>245</v>
      </c>
      <c r="BJ386" s="95">
        <v>240</v>
      </c>
      <c r="BK386" s="106" t="s">
        <v>5</v>
      </c>
      <c r="BL386" s="115">
        <v>195</v>
      </c>
      <c r="BM386" s="95">
        <v>205</v>
      </c>
      <c r="BN386" s="95">
        <v>200</v>
      </c>
      <c r="BO386" s="106" t="s">
        <v>5</v>
      </c>
      <c r="BP386" s="115">
        <v>245</v>
      </c>
      <c r="BQ386" s="95">
        <v>255</v>
      </c>
      <c r="BR386" s="95">
        <v>250</v>
      </c>
      <c r="BS386" s="106">
        <v>-5</v>
      </c>
      <c r="BT386" s="115">
        <v>225</v>
      </c>
      <c r="BU386" s="95">
        <v>235</v>
      </c>
      <c r="BV386" s="95">
        <v>230</v>
      </c>
      <c r="BW386" s="106" t="s">
        <v>5</v>
      </c>
      <c r="BX386" s="115">
        <v>305</v>
      </c>
      <c r="BY386" s="95">
        <v>315</v>
      </c>
      <c r="BZ386" s="95">
        <v>310</v>
      </c>
      <c r="CA386" s="106" t="s">
        <v>5</v>
      </c>
      <c r="CB386" s="115">
        <v>400</v>
      </c>
      <c r="CC386" s="95">
        <v>410</v>
      </c>
      <c r="CD386" s="95">
        <v>405</v>
      </c>
      <c r="CE386" s="106" t="s">
        <v>5</v>
      </c>
      <c r="CF386" s="115">
        <v>205</v>
      </c>
      <c r="CG386" s="95">
        <v>215</v>
      </c>
      <c r="CH386" s="95">
        <v>210</v>
      </c>
      <c r="CI386" s="106" t="s">
        <v>5</v>
      </c>
      <c r="CJ386" s="115">
        <v>180</v>
      </c>
      <c r="CK386" s="95">
        <v>190</v>
      </c>
      <c r="CL386" s="95">
        <v>185</v>
      </c>
      <c r="CM386" s="106">
        <v>5</v>
      </c>
      <c r="CN386" s="115">
        <v>270</v>
      </c>
      <c r="CO386" s="95">
        <v>280</v>
      </c>
      <c r="CP386" s="95">
        <v>275</v>
      </c>
      <c r="CQ386" s="106" t="s">
        <v>5</v>
      </c>
      <c r="CR386" s="115">
        <v>370</v>
      </c>
      <c r="CS386" s="95">
        <v>380</v>
      </c>
      <c r="CT386" s="95">
        <v>375</v>
      </c>
      <c r="CU386" s="106" t="s">
        <v>5</v>
      </c>
      <c r="CV386" s="115">
        <v>245</v>
      </c>
      <c r="CW386" s="95">
        <v>255</v>
      </c>
      <c r="CX386" s="95">
        <v>250</v>
      </c>
      <c r="CY386" s="106" t="s">
        <v>5</v>
      </c>
      <c r="CZ386" s="115">
        <v>220</v>
      </c>
      <c r="DA386" s="95">
        <v>230</v>
      </c>
      <c r="DB386" s="95">
        <v>225</v>
      </c>
      <c r="DC386" s="106" t="s">
        <v>5</v>
      </c>
      <c r="DD386" s="115">
        <v>305</v>
      </c>
      <c r="DE386" s="95">
        <v>315</v>
      </c>
      <c r="DF386" s="95">
        <v>310</v>
      </c>
      <c r="DG386" s="106" t="s">
        <v>5</v>
      </c>
      <c r="DH386" s="115">
        <v>380</v>
      </c>
      <c r="DI386" s="95">
        <v>390</v>
      </c>
      <c r="DJ386" s="95">
        <v>385</v>
      </c>
      <c r="DK386" s="106" t="s">
        <v>5</v>
      </c>
      <c r="DL386" s="115">
        <v>205</v>
      </c>
      <c r="DM386" s="95">
        <v>215</v>
      </c>
      <c r="DN386" s="95">
        <v>210</v>
      </c>
      <c r="DO386" s="106" t="s">
        <v>5</v>
      </c>
      <c r="DP386" s="115">
        <v>180</v>
      </c>
      <c r="DQ386" s="95">
        <v>190</v>
      </c>
      <c r="DR386" s="95">
        <v>185</v>
      </c>
      <c r="DS386" s="106" t="s">
        <v>5</v>
      </c>
      <c r="DT386" s="115">
        <v>315</v>
      </c>
      <c r="DU386" s="95">
        <v>325</v>
      </c>
      <c r="DV386" s="95">
        <v>320</v>
      </c>
      <c r="DW386" s="106" t="s">
        <v>5</v>
      </c>
      <c r="DX386" s="115">
        <v>390</v>
      </c>
      <c r="DY386" s="95">
        <v>400</v>
      </c>
      <c r="DZ386" s="95">
        <v>395</v>
      </c>
      <c r="EA386" s="106" t="s">
        <v>5</v>
      </c>
      <c r="EB386" s="115">
        <v>195</v>
      </c>
      <c r="EC386" s="95">
        <v>205</v>
      </c>
      <c r="ED386" s="95">
        <v>200</v>
      </c>
      <c r="EE386" s="106">
        <v>-5</v>
      </c>
      <c r="EF386" s="115">
        <v>170</v>
      </c>
      <c r="EG386" s="95">
        <v>180</v>
      </c>
      <c r="EH386" s="95">
        <v>175</v>
      </c>
      <c r="EI386" s="106" t="s">
        <v>5</v>
      </c>
      <c r="EJ386" s="115">
        <v>335</v>
      </c>
      <c r="EK386" s="95">
        <v>345</v>
      </c>
      <c r="EL386" s="95">
        <v>340</v>
      </c>
      <c r="EM386" s="106" t="s">
        <v>5</v>
      </c>
      <c r="EN386" s="115">
        <v>415</v>
      </c>
      <c r="EO386" s="95">
        <v>425</v>
      </c>
      <c r="EP386" s="95">
        <v>420</v>
      </c>
      <c r="EQ386" s="106" t="s">
        <v>5</v>
      </c>
      <c r="ER386" s="115">
        <v>200</v>
      </c>
      <c r="ES386" s="95">
        <v>210</v>
      </c>
      <c r="ET386" s="95">
        <v>205</v>
      </c>
      <c r="EU386" s="106" t="s">
        <v>5</v>
      </c>
      <c r="EV386" s="115">
        <v>175</v>
      </c>
      <c r="EW386" s="95">
        <v>185</v>
      </c>
      <c r="EX386" s="95">
        <v>180</v>
      </c>
      <c r="EY386" s="106" t="s">
        <v>5</v>
      </c>
      <c r="EZ386" s="115">
        <v>295</v>
      </c>
      <c r="FA386" s="95">
        <v>305</v>
      </c>
      <c r="FB386" s="95">
        <v>300</v>
      </c>
      <c r="FC386" s="106" t="s">
        <v>5</v>
      </c>
      <c r="FD386" s="115">
        <v>425</v>
      </c>
      <c r="FE386" s="95">
        <v>435</v>
      </c>
      <c r="FF386" s="95">
        <v>430</v>
      </c>
      <c r="FG386" s="106" t="s">
        <v>5</v>
      </c>
      <c r="FH386" s="115">
        <v>250</v>
      </c>
      <c r="FI386" s="95">
        <v>260</v>
      </c>
      <c r="FJ386" s="95">
        <v>255</v>
      </c>
      <c r="FK386" s="106" t="s">
        <v>5</v>
      </c>
      <c r="FL386" s="115">
        <v>225</v>
      </c>
      <c r="FM386" s="95">
        <v>235</v>
      </c>
      <c r="FN386" s="95">
        <v>230</v>
      </c>
      <c r="FO386" s="106">
        <v>5</v>
      </c>
      <c r="FP386" s="115">
        <v>235</v>
      </c>
      <c r="FQ386" s="95">
        <v>245</v>
      </c>
      <c r="FR386" s="95">
        <v>240</v>
      </c>
      <c r="FS386" s="106" t="s">
        <v>5</v>
      </c>
      <c r="FT386" s="135">
        <v>180</v>
      </c>
      <c r="FU386" s="136">
        <v>190</v>
      </c>
      <c r="FV386" s="95">
        <v>185</v>
      </c>
      <c r="FW386" s="134" t="s">
        <v>5</v>
      </c>
      <c r="FX386" s="115">
        <v>255</v>
      </c>
      <c r="FY386" s="95">
        <v>265</v>
      </c>
      <c r="FZ386" s="95">
        <v>260</v>
      </c>
      <c r="GA386" s="106" t="s">
        <v>5</v>
      </c>
      <c r="GB386" s="115">
        <v>275</v>
      </c>
      <c r="GC386" s="95">
        <v>285</v>
      </c>
      <c r="GD386" s="95">
        <v>280</v>
      </c>
      <c r="GE386" s="106" t="s">
        <v>5</v>
      </c>
      <c r="GF386" s="115">
        <v>255</v>
      </c>
      <c r="GG386" s="95">
        <v>265</v>
      </c>
      <c r="GH386" s="95">
        <v>260</v>
      </c>
      <c r="GI386" s="106" t="s">
        <v>5</v>
      </c>
      <c r="GJ386" s="115">
        <v>325</v>
      </c>
      <c r="GK386" s="95">
        <v>335</v>
      </c>
      <c r="GL386" s="95">
        <v>330</v>
      </c>
      <c r="GM386" s="106" t="s">
        <v>5</v>
      </c>
      <c r="GN386" s="115">
        <v>420</v>
      </c>
      <c r="GO386" s="95">
        <v>430</v>
      </c>
      <c r="GP386" s="95">
        <v>425</v>
      </c>
      <c r="GQ386" s="106" t="s">
        <v>5</v>
      </c>
      <c r="GR386" s="93"/>
      <c r="GS386" s="93">
        <v>4</v>
      </c>
    </row>
    <row r="387" spans="1:201" ht="15.75" x14ac:dyDescent="0.25">
      <c r="A387">
        <v>4</v>
      </c>
      <c r="B387">
        <v>2017</v>
      </c>
      <c r="C387" s="87">
        <v>42839</v>
      </c>
      <c r="D387" s="96">
        <v>280</v>
      </c>
      <c r="E387" s="96">
        <v>290</v>
      </c>
      <c r="F387" s="96">
        <v>285</v>
      </c>
      <c r="G387" s="103"/>
      <c r="H387" s="113">
        <v>367.5</v>
      </c>
      <c r="I387" s="96">
        <v>377.5</v>
      </c>
      <c r="J387" s="96">
        <v>372.5</v>
      </c>
      <c r="K387" s="103"/>
      <c r="L387" s="113">
        <v>310</v>
      </c>
      <c r="M387" s="96">
        <v>320</v>
      </c>
      <c r="N387" s="96">
        <v>315</v>
      </c>
      <c r="O387" s="103"/>
      <c r="P387" s="113">
        <v>275</v>
      </c>
      <c r="Q387" s="96">
        <v>285</v>
      </c>
      <c r="R387" s="96">
        <v>280</v>
      </c>
      <c r="S387" s="103"/>
      <c r="T387" s="113">
        <v>240</v>
      </c>
      <c r="U387" s="96">
        <v>250</v>
      </c>
      <c r="V387" s="96">
        <v>245</v>
      </c>
      <c r="W387" s="103"/>
      <c r="X387" s="113">
        <v>217.5</v>
      </c>
      <c r="Y387" s="96">
        <v>227.5</v>
      </c>
      <c r="Z387" s="96">
        <v>222.5</v>
      </c>
      <c r="AA387" s="103"/>
      <c r="AB387" s="113">
        <v>250</v>
      </c>
      <c r="AC387" s="96">
        <v>260</v>
      </c>
      <c r="AD387" s="96">
        <v>255</v>
      </c>
      <c r="AE387" s="103"/>
      <c r="AF387" s="113">
        <v>252.5</v>
      </c>
      <c r="AG387" s="96">
        <v>262.5</v>
      </c>
      <c r="AH387" s="96">
        <v>257.5</v>
      </c>
      <c r="AI387" s="103"/>
      <c r="AJ387" s="113">
        <v>252.5</v>
      </c>
      <c r="AK387" s="96">
        <v>262.5</v>
      </c>
      <c r="AL387" s="96">
        <v>257.5</v>
      </c>
      <c r="AM387" s="103"/>
      <c r="AN387" s="113">
        <v>235</v>
      </c>
      <c r="AO387" s="96">
        <v>245</v>
      </c>
      <c r="AP387" s="96">
        <v>240</v>
      </c>
      <c r="AQ387" s="103"/>
      <c r="AR387" s="113">
        <v>265</v>
      </c>
      <c r="AS387" s="96">
        <v>275</v>
      </c>
      <c r="AT387" s="96">
        <v>270</v>
      </c>
      <c r="AU387" s="103"/>
      <c r="AV387" s="113">
        <v>257.5</v>
      </c>
      <c r="AW387" s="96">
        <v>267.5</v>
      </c>
      <c r="AX387" s="96">
        <v>262.5</v>
      </c>
      <c r="AY387" s="103"/>
      <c r="AZ387" s="113">
        <v>205</v>
      </c>
      <c r="BA387" s="96">
        <v>215</v>
      </c>
      <c r="BB387" s="96">
        <v>210</v>
      </c>
      <c r="BC387" s="103"/>
      <c r="BD387" s="113">
        <v>180</v>
      </c>
      <c r="BE387" s="96">
        <v>190</v>
      </c>
      <c r="BF387" s="96">
        <v>185</v>
      </c>
      <c r="BG387" s="103"/>
      <c r="BH387" s="113">
        <v>235</v>
      </c>
      <c r="BI387" s="96">
        <v>245</v>
      </c>
      <c r="BJ387" s="96">
        <v>240</v>
      </c>
      <c r="BK387" s="103"/>
      <c r="BL387" s="113">
        <v>195</v>
      </c>
      <c r="BM387" s="96">
        <v>205</v>
      </c>
      <c r="BN387" s="96">
        <v>200</v>
      </c>
      <c r="BO387" s="103"/>
      <c r="BP387" s="113">
        <v>247.5</v>
      </c>
      <c r="BQ387" s="96">
        <v>257.5</v>
      </c>
      <c r="BR387" s="96">
        <v>252.5</v>
      </c>
      <c r="BS387" s="103"/>
      <c r="BT387" s="113">
        <v>225</v>
      </c>
      <c r="BU387" s="96">
        <v>235</v>
      </c>
      <c r="BV387" s="96">
        <v>230</v>
      </c>
      <c r="BW387" s="103"/>
      <c r="BX387" s="113">
        <v>305</v>
      </c>
      <c r="BY387" s="96">
        <v>315</v>
      </c>
      <c r="BZ387" s="96">
        <v>310</v>
      </c>
      <c r="CA387" s="103"/>
      <c r="CB387" s="113">
        <v>400</v>
      </c>
      <c r="CC387" s="96">
        <v>410</v>
      </c>
      <c r="CD387" s="96">
        <v>405</v>
      </c>
      <c r="CE387" s="103"/>
      <c r="CF387" s="113">
        <v>202.5</v>
      </c>
      <c r="CG387" s="96">
        <v>212.5</v>
      </c>
      <c r="CH387" s="96">
        <v>207.5</v>
      </c>
      <c r="CI387" s="103"/>
      <c r="CJ387" s="113">
        <v>180</v>
      </c>
      <c r="CK387" s="96">
        <v>190</v>
      </c>
      <c r="CL387" s="96">
        <v>185</v>
      </c>
      <c r="CM387" s="103"/>
      <c r="CN387" s="113">
        <v>267.5</v>
      </c>
      <c r="CO387" s="96">
        <v>277.5</v>
      </c>
      <c r="CP387" s="96">
        <v>272.5</v>
      </c>
      <c r="CQ387" s="103"/>
      <c r="CR387" s="113">
        <v>370</v>
      </c>
      <c r="CS387" s="96">
        <v>380</v>
      </c>
      <c r="CT387" s="96">
        <v>375</v>
      </c>
      <c r="CU387" s="103"/>
      <c r="CV387" s="113">
        <v>242.5</v>
      </c>
      <c r="CW387" s="96">
        <v>252.5</v>
      </c>
      <c r="CX387" s="96">
        <v>247.5</v>
      </c>
      <c r="CY387" s="103"/>
      <c r="CZ387" s="113">
        <v>220</v>
      </c>
      <c r="DA387" s="96">
        <v>230</v>
      </c>
      <c r="DB387" s="96">
        <v>225</v>
      </c>
      <c r="DC387" s="103"/>
      <c r="DD387" s="113">
        <v>300</v>
      </c>
      <c r="DE387" s="96">
        <v>310</v>
      </c>
      <c r="DF387" s="96">
        <v>305</v>
      </c>
      <c r="DG387" s="103"/>
      <c r="DH387" s="113">
        <v>380</v>
      </c>
      <c r="DI387" s="96">
        <v>390</v>
      </c>
      <c r="DJ387" s="96">
        <v>385</v>
      </c>
      <c r="DK387" s="103"/>
      <c r="DL387" s="113">
        <v>202.5</v>
      </c>
      <c r="DM387" s="96">
        <v>212.5</v>
      </c>
      <c r="DN387" s="96">
        <v>207.5</v>
      </c>
      <c r="DO387" s="103"/>
      <c r="DP387" s="113">
        <v>180</v>
      </c>
      <c r="DQ387" s="96">
        <v>190</v>
      </c>
      <c r="DR387" s="96">
        <v>185</v>
      </c>
      <c r="DS387" s="103"/>
      <c r="DT387" s="113">
        <v>310</v>
      </c>
      <c r="DU387" s="96">
        <v>320</v>
      </c>
      <c r="DV387" s="96">
        <v>315</v>
      </c>
      <c r="DW387" s="103"/>
      <c r="DX387" s="113">
        <v>390</v>
      </c>
      <c r="DY387" s="96">
        <v>400</v>
      </c>
      <c r="DZ387" s="96">
        <v>395</v>
      </c>
      <c r="EA387" s="103"/>
      <c r="EB387" s="113">
        <v>195</v>
      </c>
      <c r="EC387" s="96">
        <v>205</v>
      </c>
      <c r="ED387" s="96">
        <v>200</v>
      </c>
      <c r="EE387" s="103"/>
      <c r="EF387" s="113">
        <v>172.5</v>
      </c>
      <c r="EG387" s="96">
        <v>182.5</v>
      </c>
      <c r="EH387" s="96">
        <v>177.5</v>
      </c>
      <c r="EI387" s="103"/>
      <c r="EJ387" s="113">
        <v>330</v>
      </c>
      <c r="EK387" s="96">
        <v>340</v>
      </c>
      <c r="EL387" s="96">
        <v>335</v>
      </c>
      <c r="EM387" s="103"/>
      <c r="EN387" s="113">
        <v>415</v>
      </c>
      <c r="EO387" s="96">
        <v>425</v>
      </c>
      <c r="EP387" s="96">
        <v>420</v>
      </c>
      <c r="EQ387" s="103"/>
      <c r="ER387" s="113">
        <v>202.5</v>
      </c>
      <c r="ES387" s="96">
        <v>212.5</v>
      </c>
      <c r="ET387" s="96">
        <v>207.5</v>
      </c>
      <c r="EU387" s="103"/>
      <c r="EV387" s="113">
        <v>175</v>
      </c>
      <c r="EW387" s="96">
        <v>185</v>
      </c>
      <c r="EX387" s="96">
        <v>180</v>
      </c>
      <c r="EY387" s="103"/>
      <c r="EZ387" s="113">
        <v>295</v>
      </c>
      <c r="FA387" s="96">
        <v>305</v>
      </c>
      <c r="FB387" s="96">
        <v>300</v>
      </c>
      <c r="FC387" s="103"/>
      <c r="FD387" s="113">
        <v>425</v>
      </c>
      <c r="FE387" s="96">
        <v>435</v>
      </c>
      <c r="FF387" s="96">
        <v>430</v>
      </c>
      <c r="FG387" s="103"/>
      <c r="FH387" s="113">
        <v>250</v>
      </c>
      <c r="FI387" s="96">
        <v>260</v>
      </c>
      <c r="FJ387" s="96">
        <v>255</v>
      </c>
      <c r="FK387" s="103"/>
      <c r="FL387" s="113">
        <v>225</v>
      </c>
      <c r="FM387" s="96">
        <v>235</v>
      </c>
      <c r="FN387" s="96">
        <v>230</v>
      </c>
      <c r="FO387" s="103"/>
      <c r="FP387" s="114">
        <v>237.5</v>
      </c>
      <c r="FQ387" s="101">
        <v>247.5</v>
      </c>
      <c r="FR387" s="101">
        <v>242.5</v>
      </c>
      <c r="FS387" s="103"/>
      <c r="FT387" s="113">
        <v>175</v>
      </c>
      <c r="FU387" s="96">
        <v>185</v>
      </c>
      <c r="FV387" s="96">
        <v>180</v>
      </c>
      <c r="FW387" s="103"/>
      <c r="FX387" s="113">
        <v>257.5</v>
      </c>
      <c r="FY387" s="96">
        <v>267.5</v>
      </c>
      <c r="FZ387" s="96">
        <v>262.5</v>
      </c>
      <c r="GA387" s="103"/>
      <c r="GB387" s="113">
        <v>272.5</v>
      </c>
      <c r="GC387" s="96">
        <v>282.5</v>
      </c>
      <c r="GD387" s="96">
        <v>277.5</v>
      </c>
      <c r="GE387" s="103"/>
      <c r="GF387" s="113">
        <v>257.5</v>
      </c>
      <c r="GG387" s="96">
        <v>267.5</v>
      </c>
      <c r="GH387" s="96">
        <v>262.5</v>
      </c>
      <c r="GI387" s="103"/>
      <c r="GJ387" s="113">
        <v>325</v>
      </c>
      <c r="GK387" s="96">
        <v>335</v>
      </c>
      <c r="GL387" s="96">
        <v>330</v>
      </c>
      <c r="GM387" s="103"/>
      <c r="GN387" s="113">
        <v>420</v>
      </c>
      <c r="GO387" s="96">
        <v>430</v>
      </c>
      <c r="GP387" s="96">
        <v>425</v>
      </c>
      <c r="GQ387" s="103"/>
      <c r="GR387" s="93"/>
      <c r="GS387" s="93">
        <v>4</v>
      </c>
    </row>
    <row r="388" spans="1:201" ht="15.75" x14ac:dyDescent="0.25">
      <c r="A388">
        <v>4</v>
      </c>
      <c r="B388">
        <v>2017</v>
      </c>
      <c r="C388" s="88">
        <v>42846</v>
      </c>
      <c r="D388" s="95">
        <v>280</v>
      </c>
      <c r="E388" s="95">
        <v>290</v>
      </c>
      <c r="F388" s="95">
        <v>285</v>
      </c>
      <c r="G388" s="106" t="s">
        <v>5</v>
      </c>
      <c r="H388" s="115">
        <v>370</v>
      </c>
      <c r="I388" s="95">
        <v>380</v>
      </c>
      <c r="J388" s="95">
        <v>375</v>
      </c>
      <c r="K388" s="106" t="s">
        <v>5</v>
      </c>
      <c r="L388" s="115">
        <v>310</v>
      </c>
      <c r="M388" s="95">
        <v>320</v>
      </c>
      <c r="N388" s="95">
        <v>315</v>
      </c>
      <c r="O388" s="106" t="s">
        <v>5</v>
      </c>
      <c r="P388" s="115">
        <v>275</v>
      </c>
      <c r="Q388" s="95">
        <v>285</v>
      </c>
      <c r="R388" s="95">
        <v>280</v>
      </c>
      <c r="S388" s="106" t="s">
        <v>5</v>
      </c>
      <c r="T388" s="115">
        <v>240</v>
      </c>
      <c r="U388" s="95">
        <v>250</v>
      </c>
      <c r="V388" s="95">
        <v>245</v>
      </c>
      <c r="W388" s="106" t="s">
        <v>5</v>
      </c>
      <c r="X388" s="115">
        <v>220</v>
      </c>
      <c r="Y388" s="95">
        <v>230</v>
      </c>
      <c r="Z388" s="95">
        <v>225</v>
      </c>
      <c r="AA388" s="106" t="s">
        <v>5</v>
      </c>
      <c r="AB388" s="115">
        <v>250</v>
      </c>
      <c r="AC388" s="95">
        <v>260</v>
      </c>
      <c r="AD388" s="95">
        <v>255</v>
      </c>
      <c r="AE388" s="106" t="s">
        <v>5</v>
      </c>
      <c r="AF388" s="115">
        <v>255</v>
      </c>
      <c r="AG388" s="95">
        <v>265</v>
      </c>
      <c r="AH388" s="95">
        <v>260</v>
      </c>
      <c r="AI388" s="106">
        <v>5</v>
      </c>
      <c r="AJ388" s="115">
        <v>250</v>
      </c>
      <c r="AK388" s="95">
        <v>260</v>
      </c>
      <c r="AL388" s="95">
        <v>255</v>
      </c>
      <c r="AM388" s="106">
        <v>-5</v>
      </c>
      <c r="AN388" s="115">
        <v>235</v>
      </c>
      <c r="AO388" s="95">
        <v>245</v>
      </c>
      <c r="AP388" s="95">
        <v>240</v>
      </c>
      <c r="AQ388" s="106" t="s">
        <v>5</v>
      </c>
      <c r="AR388" s="115">
        <v>265</v>
      </c>
      <c r="AS388" s="95">
        <v>275</v>
      </c>
      <c r="AT388" s="95">
        <v>270</v>
      </c>
      <c r="AU388" s="106" t="s">
        <v>5</v>
      </c>
      <c r="AV388" s="115">
        <v>260</v>
      </c>
      <c r="AW388" s="95">
        <v>270</v>
      </c>
      <c r="AX388" s="95">
        <v>265</v>
      </c>
      <c r="AY388" s="106">
        <v>5</v>
      </c>
      <c r="AZ388" s="115">
        <v>205</v>
      </c>
      <c r="BA388" s="95">
        <v>215</v>
      </c>
      <c r="BB388" s="95">
        <v>210</v>
      </c>
      <c r="BC388" s="106" t="s">
        <v>5</v>
      </c>
      <c r="BD388" s="115">
        <v>180</v>
      </c>
      <c r="BE388" s="95">
        <v>190</v>
      </c>
      <c r="BF388" s="95">
        <v>185</v>
      </c>
      <c r="BG388" s="106" t="s">
        <v>5</v>
      </c>
      <c r="BH388" s="115">
        <v>235</v>
      </c>
      <c r="BI388" s="95">
        <v>245</v>
      </c>
      <c r="BJ388" s="95">
        <v>240</v>
      </c>
      <c r="BK388" s="106" t="s">
        <v>5</v>
      </c>
      <c r="BL388" s="115">
        <v>195</v>
      </c>
      <c r="BM388" s="95">
        <v>205</v>
      </c>
      <c r="BN388" s="95">
        <v>200</v>
      </c>
      <c r="BO388" s="106" t="s">
        <v>5</v>
      </c>
      <c r="BP388" s="115">
        <v>250</v>
      </c>
      <c r="BQ388" s="95">
        <v>260</v>
      </c>
      <c r="BR388" s="95">
        <v>255</v>
      </c>
      <c r="BS388" s="106">
        <v>5</v>
      </c>
      <c r="BT388" s="115">
        <v>225</v>
      </c>
      <c r="BU388" s="95">
        <v>235</v>
      </c>
      <c r="BV388" s="95">
        <v>230</v>
      </c>
      <c r="BW388" s="106" t="s">
        <v>5</v>
      </c>
      <c r="BX388" s="115">
        <v>305</v>
      </c>
      <c r="BY388" s="95">
        <v>315</v>
      </c>
      <c r="BZ388" s="95">
        <v>310</v>
      </c>
      <c r="CA388" s="106" t="s">
        <v>5</v>
      </c>
      <c r="CB388" s="115">
        <v>400</v>
      </c>
      <c r="CC388" s="95">
        <v>410</v>
      </c>
      <c r="CD388" s="95">
        <v>405</v>
      </c>
      <c r="CE388" s="106" t="s">
        <v>5</v>
      </c>
      <c r="CF388" s="115">
        <v>200</v>
      </c>
      <c r="CG388" s="95">
        <v>210</v>
      </c>
      <c r="CH388" s="95">
        <v>205</v>
      </c>
      <c r="CI388" s="106" t="s">
        <v>5</v>
      </c>
      <c r="CJ388" s="115">
        <v>180</v>
      </c>
      <c r="CK388" s="95">
        <v>190</v>
      </c>
      <c r="CL388" s="95">
        <v>185</v>
      </c>
      <c r="CM388" s="106" t="s">
        <v>5</v>
      </c>
      <c r="CN388" s="115">
        <v>265</v>
      </c>
      <c r="CO388" s="95">
        <v>275</v>
      </c>
      <c r="CP388" s="95">
        <v>270</v>
      </c>
      <c r="CQ388" s="106" t="s">
        <v>5</v>
      </c>
      <c r="CR388" s="115">
        <v>370</v>
      </c>
      <c r="CS388" s="95">
        <v>380</v>
      </c>
      <c r="CT388" s="95">
        <v>375</v>
      </c>
      <c r="CU388" s="106" t="s">
        <v>5</v>
      </c>
      <c r="CV388" s="115">
        <v>240</v>
      </c>
      <c r="CW388" s="95">
        <v>250</v>
      </c>
      <c r="CX388" s="95">
        <v>245</v>
      </c>
      <c r="CY388" s="106">
        <v>-5</v>
      </c>
      <c r="CZ388" s="115">
        <v>220</v>
      </c>
      <c r="DA388" s="95">
        <v>230</v>
      </c>
      <c r="DB388" s="95">
        <v>225</v>
      </c>
      <c r="DC388" s="106" t="s">
        <v>5</v>
      </c>
      <c r="DD388" s="115">
        <v>295</v>
      </c>
      <c r="DE388" s="95">
        <v>305</v>
      </c>
      <c r="DF388" s="95">
        <v>300</v>
      </c>
      <c r="DG388" s="106" t="s">
        <v>5</v>
      </c>
      <c r="DH388" s="115">
        <v>380</v>
      </c>
      <c r="DI388" s="95">
        <v>390</v>
      </c>
      <c r="DJ388" s="95">
        <v>385</v>
      </c>
      <c r="DK388" s="106" t="s">
        <v>5</v>
      </c>
      <c r="DL388" s="115">
        <v>200</v>
      </c>
      <c r="DM388" s="95">
        <v>210</v>
      </c>
      <c r="DN388" s="95">
        <v>205</v>
      </c>
      <c r="DO388" s="106">
        <v>-5</v>
      </c>
      <c r="DP388" s="115">
        <v>180</v>
      </c>
      <c r="DQ388" s="95">
        <v>190</v>
      </c>
      <c r="DR388" s="95">
        <v>185</v>
      </c>
      <c r="DS388" s="106" t="s">
        <v>5</v>
      </c>
      <c r="DT388" s="115">
        <v>305</v>
      </c>
      <c r="DU388" s="95">
        <v>315</v>
      </c>
      <c r="DV388" s="95">
        <v>310</v>
      </c>
      <c r="DW388" s="106" t="s">
        <v>5</v>
      </c>
      <c r="DX388" s="115">
        <v>390</v>
      </c>
      <c r="DY388" s="95">
        <v>400</v>
      </c>
      <c r="DZ388" s="95">
        <v>395</v>
      </c>
      <c r="EA388" s="106" t="s">
        <v>5</v>
      </c>
      <c r="EB388" s="115">
        <v>195</v>
      </c>
      <c r="EC388" s="95">
        <v>205</v>
      </c>
      <c r="ED388" s="95">
        <v>200</v>
      </c>
      <c r="EE388" s="106" t="s">
        <v>5</v>
      </c>
      <c r="EF388" s="115">
        <v>175</v>
      </c>
      <c r="EG388" s="95">
        <v>185</v>
      </c>
      <c r="EH388" s="95">
        <v>180</v>
      </c>
      <c r="EI388" s="106" t="s">
        <v>5</v>
      </c>
      <c r="EJ388" s="115">
        <v>325</v>
      </c>
      <c r="EK388" s="95">
        <v>335</v>
      </c>
      <c r="EL388" s="95">
        <v>330</v>
      </c>
      <c r="EM388" s="106" t="s">
        <v>5</v>
      </c>
      <c r="EN388" s="115">
        <v>415</v>
      </c>
      <c r="EO388" s="95">
        <v>425</v>
      </c>
      <c r="EP388" s="95">
        <v>420</v>
      </c>
      <c r="EQ388" s="106" t="s">
        <v>5</v>
      </c>
      <c r="ER388" s="115">
        <v>205</v>
      </c>
      <c r="ES388" s="95">
        <v>215</v>
      </c>
      <c r="ET388" s="95">
        <v>210</v>
      </c>
      <c r="EU388" s="106">
        <v>5</v>
      </c>
      <c r="EV388" s="115">
        <v>175</v>
      </c>
      <c r="EW388" s="95">
        <v>185</v>
      </c>
      <c r="EX388" s="95">
        <v>180</v>
      </c>
      <c r="EY388" s="106" t="s">
        <v>5</v>
      </c>
      <c r="EZ388" s="115">
        <v>295</v>
      </c>
      <c r="FA388" s="95">
        <v>305</v>
      </c>
      <c r="FB388" s="95">
        <v>300</v>
      </c>
      <c r="FC388" s="106" t="s">
        <v>5</v>
      </c>
      <c r="FD388" s="115">
        <v>425</v>
      </c>
      <c r="FE388" s="95">
        <v>435</v>
      </c>
      <c r="FF388" s="95">
        <v>430</v>
      </c>
      <c r="FG388" s="106" t="s">
        <v>5</v>
      </c>
      <c r="FH388" s="115">
        <v>250</v>
      </c>
      <c r="FI388" s="95">
        <v>260</v>
      </c>
      <c r="FJ388" s="95">
        <v>255</v>
      </c>
      <c r="FK388" s="106" t="s">
        <v>5</v>
      </c>
      <c r="FL388" s="115">
        <v>225</v>
      </c>
      <c r="FM388" s="95">
        <v>235</v>
      </c>
      <c r="FN388" s="95">
        <v>230</v>
      </c>
      <c r="FO388" s="106" t="s">
        <v>5</v>
      </c>
      <c r="FP388" s="115">
        <v>240</v>
      </c>
      <c r="FQ388" s="95">
        <v>250</v>
      </c>
      <c r="FR388" s="95">
        <v>245</v>
      </c>
      <c r="FS388" s="106">
        <v>5</v>
      </c>
      <c r="FT388" s="135">
        <v>170</v>
      </c>
      <c r="FU388" s="136">
        <v>180</v>
      </c>
      <c r="FV388" s="95">
        <v>175</v>
      </c>
      <c r="FW388" s="134">
        <v>-5</v>
      </c>
      <c r="FX388" s="115">
        <v>260</v>
      </c>
      <c r="FY388" s="95">
        <v>270</v>
      </c>
      <c r="FZ388" s="95">
        <v>265</v>
      </c>
      <c r="GA388" s="106">
        <v>5</v>
      </c>
      <c r="GB388" s="115">
        <v>270</v>
      </c>
      <c r="GC388" s="95">
        <v>280</v>
      </c>
      <c r="GD388" s="95">
        <v>275</v>
      </c>
      <c r="GE388" s="106">
        <v>-5</v>
      </c>
      <c r="GF388" s="115">
        <v>260</v>
      </c>
      <c r="GG388" s="95">
        <v>270</v>
      </c>
      <c r="GH388" s="95">
        <v>265</v>
      </c>
      <c r="GI388" s="106" t="s">
        <v>5</v>
      </c>
      <c r="GJ388" s="115">
        <v>325</v>
      </c>
      <c r="GK388" s="95">
        <v>335</v>
      </c>
      <c r="GL388" s="95">
        <v>330</v>
      </c>
      <c r="GM388" s="106" t="s">
        <v>5</v>
      </c>
      <c r="GN388" s="115">
        <v>420</v>
      </c>
      <c r="GO388" s="95">
        <v>430</v>
      </c>
      <c r="GP388" s="95">
        <v>425</v>
      </c>
      <c r="GQ388" s="106" t="s">
        <v>5</v>
      </c>
      <c r="GR388" s="93"/>
      <c r="GS388" s="93">
        <v>4</v>
      </c>
    </row>
    <row r="389" spans="1:201" ht="15.75" x14ac:dyDescent="0.25">
      <c r="A389">
        <v>4</v>
      </c>
      <c r="B389">
        <v>2017</v>
      </c>
      <c r="C389" s="88">
        <v>42853</v>
      </c>
      <c r="D389" s="95">
        <v>280</v>
      </c>
      <c r="E389" s="95">
        <v>290</v>
      </c>
      <c r="F389" s="95">
        <v>285</v>
      </c>
      <c r="G389" s="106" t="s">
        <v>5</v>
      </c>
      <c r="H389" s="115">
        <v>375</v>
      </c>
      <c r="I389" s="95">
        <v>385</v>
      </c>
      <c r="J389" s="95">
        <v>380</v>
      </c>
      <c r="K389" s="106">
        <v>5</v>
      </c>
      <c r="L389" s="115">
        <v>310</v>
      </c>
      <c r="M389" s="95">
        <v>320</v>
      </c>
      <c r="N389" s="95">
        <v>315</v>
      </c>
      <c r="O389" s="106" t="s">
        <v>5</v>
      </c>
      <c r="P389" s="115">
        <v>275</v>
      </c>
      <c r="Q389" s="95">
        <v>285</v>
      </c>
      <c r="R389" s="95">
        <v>280</v>
      </c>
      <c r="S389" s="106" t="s">
        <v>5</v>
      </c>
      <c r="T389" s="115">
        <v>240</v>
      </c>
      <c r="U389" s="95">
        <v>250</v>
      </c>
      <c r="V389" s="95">
        <v>245</v>
      </c>
      <c r="W389" s="106" t="s">
        <v>5</v>
      </c>
      <c r="X389" s="115">
        <v>225</v>
      </c>
      <c r="Y389" s="95">
        <v>235</v>
      </c>
      <c r="Z389" s="95">
        <v>230</v>
      </c>
      <c r="AA389" s="106">
        <v>5</v>
      </c>
      <c r="AB389" s="115">
        <v>250</v>
      </c>
      <c r="AC389" s="95">
        <v>260</v>
      </c>
      <c r="AD389" s="95">
        <v>255</v>
      </c>
      <c r="AE389" s="106" t="s">
        <v>5</v>
      </c>
      <c r="AF389" s="115">
        <v>255</v>
      </c>
      <c r="AG389" s="95">
        <v>265</v>
      </c>
      <c r="AH389" s="95">
        <v>260</v>
      </c>
      <c r="AI389" s="106" t="s">
        <v>5</v>
      </c>
      <c r="AJ389" s="115">
        <v>250</v>
      </c>
      <c r="AK389" s="95">
        <v>260</v>
      </c>
      <c r="AL389" s="95">
        <v>255</v>
      </c>
      <c r="AM389" s="106" t="s">
        <v>5</v>
      </c>
      <c r="AN389" s="115">
        <v>235</v>
      </c>
      <c r="AO389" s="95">
        <v>245</v>
      </c>
      <c r="AP389" s="95">
        <v>240</v>
      </c>
      <c r="AQ389" s="106" t="s">
        <v>5</v>
      </c>
      <c r="AR389" s="115">
        <v>265</v>
      </c>
      <c r="AS389" s="95">
        <v>275</v>
      </c>
      <c r="AT389" s="95">
        <v>270</v>
      </c>
      <c r="AU389" s="106" t="s">
        <v>5</v>
      </c>
      <c r="AV389" s="115">
        <v>260</v>
      </c>
      <c r="AW389" s="95">
        <v>270</v>
      </c>
      <c r="AX389" s="95">
        <v>265</v>
      </c>
      <c r="AY389" s="106" t="s">
        <v>5</v>
      </c>
      <c r="AZ389" s="115">
        <v>205</v>
      </c>
      <c r="BA389" s="95">
        <v>215</v>
      </c>
      <c r="BB389" s="95">
        <v>210</v>
      </c>
      <c r="BC389" s="106" t="s">
        <v>5</v>
      </c>
      <c r="BD389" s="115">
        <v>185</v>
      </c>
      <c r="BE389" s="95">
        <v>195</v>
      </c>
      <c r="BF389" s="95">
        <v>190</v>
      </c>
      <c r="BG389" s="106">
        <v>5</v>
      </c>
      <c r="BH389" s="115">
        <v>235</v>
      </c>
      <c r="BI389" s="95">
        <v>245</v>
      </c>
      <c r="BJ389" s="95">
        <v>240</v>
      </c>
      <c r="BK389" s="106" t="s">
        <v>5</v>
      </c>
      <c r="BL389" s="115">
        <v>200</v>
      </c>
      <c r="BM389" s="95">
        <v>210</v>
      </c>
      <c r="BN389" s="95">
        <v>205</v>
      </c>
      <c r="BO389" s="106">
        <v>5</v>
      </c>
      <c r="BP389" s="115">
        <v>250</v>
      </c>
      <c r="BQ389" s="95">
        <v>260</v>
      </c>
      <c r="BR389" s="95">
        <v>255</v>
      </c>
      <c r="BS389" s="106" t="s">
        <v>5</v>
      </c>
      <c r="BT389" s="115">
        <v>230</v>
      </c>
      <c r="BU389" s="95">
        <v>240</v>
      </c>
      <c r="BV389" s="95">
        <v>235</v>
      </c>
      <c r="BW389" s="106">
        <v>5</v>
      </c>
      <c r="BX389" s="115">
        <v>305</v>
      </c>
      <c r="BY389" s="95">
        <v>315</v>
      </c>
      <c r="BZ389" s="95">
        <v>310</v>
      </c>
      <c r="CA389" s="106" t="s">
        <v>5</v>
      </c>
      <c r="CB389" s="115">
        <v>400</v>
      </c>
      <c r="CC389" s="95">
        <v>410</v>
      </c>
      <c r="CD389" s="95">
        <v>405</v>
      </c>
      <c r="CE389" s="106" t="s">
        <v>5</v>
      </c>
      <c r="CF389" s="115">
        <v>200</v>
      </c>
      <c r="CG389" s="95">
        <v>210</v>
      </c>
      <c r="CH389" s="95">
        <v>205</v>
      </c>
      <c r="CI389" s="106" t="s">
        <v>5</v>
      </c>
      <c r="CJ389" s="115">
        <v>180</v>
      </c>
      <c r="CK389" s="95">
        <v>190</v>
      </c>
      <c r="CL389" s="95">
        <v>185</v>
      </c>
      <c r="CM389" s="106" t="s">
        <v>5</v>
      </c>
      <c r="CN389" s="115">
        <v>265</v>
      </c>
      <c r="CO389" s="95">
        <v>275</v>
      </c>
      <c r="CP389" s="95">
        <v>270</v>
      </c>
      <c r="CQ389" s="106" t="s">
        <v>5</v>
      </c>
      <c r="CR389" s="115">
        <v>370</v>
      </c>
      <c r="CS389" s="95">
        <v>380</v>
      </c>
      <c r="CT389" s="95">
        <v>375</v>
      </c>
      <c r="CU389" s="106" t="s">
        <v>5</v>
      </c>
      <c r="CV389" s="115">
        <v>245</v>
      </c>
      <c r="CW389" s="95">
        <v>255</v>
      </c>
      <c r="CX389" s="95">
        <v>250</v>
      </c>
      <c r="CY389" s="106">
        <v>5</v>
      </c>
      <c r="CZ389" s="115">
        <v>225</v>
      </c>
      <c r="DA389" s="95">
        <v>235</v>
      </c>
      <c r="DB389" s="95">
        <v>230</v>
      </c>
      <c r="DC389" s="106">
        <v>5</v>
      </c>
      <c r="DD389" s="115">
        <v>295</v>
      </c>
      <c r="DE389" s="95">
        <v>305</v>
      </c>
      <c r="DF389" s="95">
        <v>300</v>
      </c>
      <c r="DG389" s="106" t="s">
        <v>5</v>
      </c>
      <c r="DH389" s="115">
        <v>380</v>
      </c>
      <c r="DI389" s="95">
        <v>390</v>
      </c>
      <c r="DJ389" s="95">
        <v>385</v>
      </c>
      <c r="DK389" s="106" t="s">
        <v>5</v>
      </c>
      <c r="DL389" s="115">
        <v>205</v>
      </c>
      <c r="DM389" s="95">
        <v>215</v>
      </c>
      <c r="DN389" s="95">
        <v>210</v>
      </c>
      <c r="DO389" s="106">
        <v>5</v>
      </c>
      <c r="DP389" s="115">
        <v>185</v>
      </c>
      <c r="DQ389" s="95">
        <v>195</v>
      </c>
      <c r="DR389" s="95">
        <v>190</v>
      </c>
      <c r="DS389" s="106">
        <v>5</v>
      </c>
      <c r="DT389" s="115">
        <v>305</v>
      </c>
      <c r="DU389" s="95">
        <v>315</v>
      </c>
      <c r="DV389" s="95">
        <v>310</v>
      </c>
      <c r="DW389" s="106" t="s">
        <v>5</v>
      </c>
      <c r="DX389" s="115">
        <v>390</v>
      </c>
      <c r="DY389" s="95">
        <v>400</v>
      </c>
      <c r="DZ389" s="95">
        <v>395</v>
      </c>
      <c r="EA389" s="106" t="s">
        <v>5</v>
      </c>
      <c r="EB389" s="115">
        <v>195</v>
      </c>
      <c r="EC389" s="95">
        <v>205</v>
      </c>
      <c r="ED389" s="95">
        <v>200</v>
      </c>
      <c r="EE389" s="106" t="s">
        <v>5</v>
      </c>
      <c r="EF389" s="115">
        <v>175</v>
      </c>
      <c r="EG389" s="95">
        <v>185</v>
      </c>
      <c r="EH389" s="95">
        <v>180</v>
      </c>
      <c r="EI389" s="106" t="s">
        <v>5</v>
      </c>
      <c r="EJ389" s="115">
        <v>325</v>
      </c>
      <c r="EK389" s="95">
        <v>335</v>
      </c>
      <c r="EL389" s="95">
        <v>330</v>
      </c>
      <c r="EM389" s="106" t="s">
        <v>5</v>
      </c>
      <c r="EN389" s="115">
        <v>415</v>
      </c>
      <c r="EO389" s="95">
        <v>425</v>
      </c>
      <c r="EP389" s="95">
        <v>420</v>
      </c>
      <c r="EQ389" s="106" t="s">
        <v>5</v>
      </c>
      <c r="ER389" s="115">
        <v>200</v>
      </c>
      <c r="ES389" s="95">
        <v>210</v>
      </c>
      <c r="ET389" s="95">
        <v>205</v>
      </c>
      <c r="EU389" s="106">
        <v>-5</v>
      </c>
      <c r="EV389" s="115">
        <v>175</v>
      </c>
      <c r="EW389" s="95">
        <v>185</v>
      </c>
      <c r="EX389" s="95">
        <v>180</v>
      </c>
      <c r="EY389" s="106" t="s">
        <v>5</v>
      </c>
      <c r="EZ389" s="115">
        <v>295</v>
      </c>
      <c r="FA389" s="95">
        <v>305</v>
      </c>
      <c r="FB389" s="95">
        <v>300</v>
      </c>
      <c r="FC389" s="106" t="s">
        <v>5</v>
      </c>
      <c r="FD389" s="115">
        <v>425</v>
      </c>
      <c r="FE389" s="95">
        <v>435</v>
      </c>
      <c r="FF389" s="95">
        <v>430</v>
      </c>
      <c r="FG389" s="106" t="s">
        <v>5</v>
      </c>
      <c r="FH389" s="115">
        <v>250</v>
      </c>
      <c r="FI389" s="95">
        <v>260</v>
      </c>
      <c r="FJ389" s="95">
        <v>255</v>
      </c>
      <c r="FK389" s="106" t="s">
        <v>5</v>
      </c>
      <c r="FL389" s="115">
        <v>230</v>
      </c>
      <c r="FM389" s="95">
        <v>240</v>
      </c>
      <c r="FN389" s="95">
        <v>235</v>
      </c>
      <c r="FO389" s="106">
        <v>5</v>
      </c>
      <c r="FP389" s="115">
        <v>240</v>
      </c>
      <c r="FQ389" s="95">
        <v>250</v>
      </c>
      <c r="FR389" s="95">
        <v>245</v>
      </c>
      <c r="FS389" s="106" t="s">
        <v>5</v>
      </c>
      <c r="FT389" s="135">
        <v>170</v>
      </c>
      <c r="FU389" s="136">
        <v>180</v>
      </c>
      <c r="FV389" s="95">
        <v>175</v>
      </c>
      <c r="FW389" s="134" t="s">
        <v>5</v>
      </c>
      <c r="FX389" s="115">
        <v>265</v>
      </c>
      <c r="FY389" s="95">
        <v>275</v>
      </c>
      <c r="FZ389" s="95">
        <v>270</v>
      </c>
      <c r="GA389" s="106">
        <v>5</v>
      </c>
      <c r="GB389" s="115">
        <v>275</v>
      </c>
      <c r="GC389" s="95">
        <v>285</v>
      </c>
      <c r="GD389" s="95">
        <v>280</v>
      </c>
      <c r="GE389" s="106">
        <v>5</v>
      </c>
      <c r="GF389" s="115">
        <v>260</v>
      </c>
      <c r="GG389" s="95">
        <v>270</v>
      </c>
      <c r="GH389" s="95">
        <v>265</v>
      </c>
      <c r="GI389" s="106" t="s">
        <v>5</v>
      </c>
      <c r="GJ389" s="115">
        <v>325</v>
      </c>
      <c r="GK389" s="95">
        <v>335</v>
      </c>
      <c r="GL389" s="95">
        <v>330</v>
      </c>
      <c r="GM389" s="106" t="s">
        <v>5</v>
      </c>
      <c r="GN389" s="115">
        <v>420</v>
      </c>
      <c r="GO389" s="95">
        <v>430</v>
      </c>
      <c r="GP389" s="95">
        <v>425</v>
      </c>
      <c r="GQ389" s="106" t="s">
        <v>5</v>
      </c>
      <c r="GR389" s="93"/>
      <c r="GS389" s="93">
        <v>4</v>
      </c>
    </row>
    <row r="390" spans="1:201" ht="15.75" x14ac:dyDescent="0.25">
      <c r="A390">
        <v>5</v>
      </c>
      <c r="B390">
        <v>2017</v>
      </c>
      <c r="C390" s="88">
        <v>42860</v>
      </c>
      <c r="D390" s="95">
        <v>280</v>
      </c>
      <c r="E390" s="95">
        <v>290</v>
      </c>
      <c r="F390" s="95">
        <v>285</v>
      </c>
      <c r="G390" s="106" t="s">
        <v>5</v>
      </c>
      <c r="H390" s="115">
        <v>375</v>
      </c>
      <c r="I390" s="95">
        <v>385</v>
      </c>
      <c r="J390" s="95">
        <v>380</v>
      </c>
      <c r="K390" s="106" t="s">
        <v>5</v>
      </c>
      <c r="L390" s="115">
        <v>310</v>
      </c>
      <c r="M390" s="95">
        <v>320</v>
      </c>
      <c r="N390" s="95">
        <v>315</v>
      </c>
      <c r="O390" s="106" t="s">
        <v>5</v>
      </c>
      <c r="P390" s="115">
        <v>275</v>
      </c>
      <c r="Q390" s="95">
        <v>285</v>
      </c>
      <c r="R390" s="95">
        <v>280</v>
      </c>
      <c r="S390" s="106" t="s">
        <v>5</v>
      </c>
      <c r="T390" s="115">
        <v>245</v>
      </c>
      <c r="U390" s="95">
        <v>255</v>
      </c>
      <c r="V390" s="95">
        <v>250</v>
      </c>
      <c r="W390" s="106">
        <v>5</v>
      </c>
      <c r="X390" s="115">
        <v>225</v>
      </c>
      <c r="Y390" s="95">
        <v>235</v>
      </c>
      <c r="Z390" s="95">
        <v>230</v>
      </c>
      <c r="AA390" s="106" t="s">
        <v>5</v>
      </c>
      <c r="AB390" s="115">
        <v>250</v>
      </c>
      <c r="AC390" s="95">
        <v>260</v>
      </c>
      <c r="AD390" s="95">
        <v>255</v>
      </c>
      <c r="AE390" s="106" t="s">
        <v>5</v>
      </c>
      <c r="AF390" s="115">
        <v>255</v>
      </c>
      <c r="AG390" s="95">
        <v>265</v>
      </c>
      <c r="AH390" s="95">
        <v>260</v>
      </c>
      <c r="AI390" s="106" t="s">
        <v>5</v>
      </c>
      <c r="AJ390" s="115">
        <v>260</v>
      </c>
      <c r="AK390" s="95">
        <v>270</v>
      </c>
      <c r="AL390" s="95">
        <v>265</v>
      </c>
      <c r="AM390" s="106">
        <v>10</v>
      </c>
      <c r="AN390" s="115">
        <v>245</v>
      </c>
      <c r="AO390" s="95">
        <v>255</v>
      </c>
      <c r="AP390" s="95">
        <v>250</v>
      </c>
      <c r="AQ390" s="106">
        <v>10</v>
      </c>
      <c r="AR390" s="115">
        <v>265</v>
      </c>
      <c r="AS390" s="95">
        <v>275</v>
      </c>
      <c r="AT390" s="95">
        <v>270</v>
      </c>
      <c r="AU390" s="106" t="s">
        <v>5</v>
      </c>
      <c r="AV390" s="115">
        <v>260</v>
      </c>
      <c r="AW390" s="95">
        <v>270</v>
      </c>
      <c r="AX390" s="95">
        <v>265</v>
      </c>
      <c r="AY390" s="106" t="s">
        <v>5</v>
      </c>
      <c r="AZ390" s="115">
        <v>210</v>
      </c>
      <c r="BA390" s="95">
        <v>220</v>
      </c>
      <c r="BB390" s="95">
        <v>215</v>
      </c>
      <c r="BC390" s="106">
        <v>5</v>
      </c>
      <c r="BD390" s="115">
        <v>185</v>
      </c>
      <c r="BE390" s="95">
        <v>195</v>
      </c>
      <c r="BF390" s="95">
        <v>190</v>
      </c>
      <c r="BG390" s="106" t="s">
        <v>5</v>
      </c>
      <c r="BH390" s="115">
        <v>240</v>
      </c>
      <c r="BI390" s="95">
        <v>250</v>
      </c>
      <c r="BJ390" s="95">
        <v>245</v>
      </c>
      <c r="BK390" s="106">
        <v>5</v>
      </c>
      <c r="BL390" s="115">
        <v>200</v>
      </c>
      <c r="BM390" s="95">
        <v>210</v>
      </c>
      <c r="BN390" s="95">
        <v>205</v>
      </c>
      <c r="BO390" s="106" t="s">
        <v>5</v>
      </c>
      <c r="BP390" s="115">
        <v>250</v>
      </c>
      <c r="BQ390" s="95">
        <v>260</v>
      </c>
      <c r="BR390" s="95">
        <v>255</v>
      </c>
      <c r="BS390" s="106" t="s">
        <v>5</v>
      </c>
      <c r="BT390" s="115">
        <v>230</v>
      </c>
      <c r="BU390" s="95">
        <v>240</v>
      </c>
      <c r="BV390" s="95">
        <v>235</v>
      </c>
      <c r="BW390" s="106" t="s">
        <v>5</v>
      </c>
      <c r="BX390" s="115">
        <v>305</v>
      </c>
      <c r="BY390" s="95">
        <v>315</v>
      </c>
      <c r="BZ390" s="95">
        <v>310</v>
      </c>
      <c r="CA390" s="106" t="s">
        <v>5</v>
      </c>
      <c r="CB390" s="115">
        <v>400</v>
      </c>
      <c r="CC390" s="95">
        <v>410</v>
      </c>
      <c r="CD390" s="95">
        <v>405</v>
      </c>
      <c r="CE390" s="106" t="s">
        <v>5</v>
      </c>
      <c r="CF390" s="115">
        <v>205</v>
      </c>
      <c r="CG390" s="95">
        <v>215</v>
      </c>
      <c r="CH390" s="95">
        <v>210</v>
      </c>
      <c r="CI390" s="106">
        <v>5</v>
      </c>
      <c r="CJ390" s="115">
        <v>180</v>
      </c>
      <c r="CK390" s="95">
        <v>190</v>
      </c>
      <c r="CL390" s="95">
        <v>185</v>
      </c>
      <c r="CM390" s="106" t="s">
        <v>5</v>
      </c>
      <c r="CN390" s="115">
        <v>265</v>
      </c>
      <c r="CO390" s="95">
        <v>275</v>
      </c>
      <c r="CP390" s="95">
        <v>270</v>
      </c>
      <c r="CQ390" s="106" t="s">
        <v>5</v>
      </c>
      <c r="CR390" s="115">
        <v>370</v>
      </c>
      <c r="CS390" s="95">
        <v>380</v>
      </c>
      <c r="CT390" s="95">
        <v>375</v>
      </c>
      <c r="CU390" s="106" t="s">
        <v>5</v>
      </c>
      <c r="CV390" s="115">
        <v>250</v>
      </c>
      <c r="CW390" s="95">
        <v>260</v>
      </c>
      <c r="CX390" s="95">
        <v>255</v>
      </c>
      <c r="CY390" s="106">
        <v>5</v>
      </c>
      <c r="CZ390" s="115">
        <v>225</v>
      </c>
      <c r="DA390" s="95">
        <v>235</v>
      </c>
      <c r="DB390" s="95">
        <v>230</v>
      </c>
      <c r="DC390" s="106" t="s">
        <v>5</v>
      </c>
      <c r="DD390" s="115">
        <v>295</v>
      </c>
      <c r="DE390" s="95">
        <v>305</v>
      </c>
      <c r="DF390" s="95">
        <v>300</v>
      </c>
      <c r="DG390" s="106" t="s">
        <v>5</v>
      </c>
      <c r="DH390" s="115">
        <v>380</v>
      </c>
      <c r="DI390" s="95">
        <v>390</v>
      </c>
      <c r="DJ390" s="95">
        <v>385</v>
      </c>
      <c r="DK390" s="106" t="s">
        <v>5</v>
      </c>
      <c r="DL390" s="115">
        <v>215</v>
      </c>
      <c r="DM390" s="95">
        <v>225</v>
      </c>
      <c r="DN390" s="95">
        <v>220</v>
      </c>
      <c r="DO390" s="106">
        <v>10</v>
      </c>
      <c r="DP390" s="115">
        <v>190</v>
      </c>
      <c r="DQ390" s="95">
        <v>200</v>
      </c>
      <c r="DR390" s="95">
        <v>195</v>
      </c>
      <c r="DS390" s="106">
        <v>5</v>
      </c>
      <c r="DT390" s="115">
        <v>305</v>
      </c>
      <c r="DU390" s="95">
        <v>315</v>
      </c>
      <c r="DV390" s="95">
        <v>310</v>
      </c>
      <c r="DW390" s="106" t="s">
        <v>5</v>
      </c>
      <c r="DX390" s="115">
        <v>390</v>
      </c>
      <c r="DY390" s="95">
        <v>400</v>
      </c>
      <c r="DZ390" s="95">
        <v>395</v>
      </c>
      <c r="EA390" s="106" t="s">
        <v>5</v>
      </c>
      <c r="EB390" s="115">
        <v>200</v>
      </c>
      <c r="EC390" s="95">
        <v>210</v>
      </c>
      <c r="ED390" s="95">
        <v>205</v>
      </c>
      <c r="EE390" s="106">
        <v>5</v>
      </c>
      <c r="EF390" s="115">
        <v>175</v>
      </c>
      <c r="EG390" s="95">
        <v>185</v>
      </c>
      <c r="EH390" s="95">
        <v>180</v>
      </c>
      <c r="EI390" s="106" t="s">
        <v>5</v>
      </c>
      <c r="EJ390" s="115">
        <v>325</v>
      </c>
      <c r="EK390" s="95">
        <v>335</v>
      </c>
      <c r="EL390" s="95">
        <v>330</v>
      </c>
      <c r="EM390" s="106" t="s">
        <v>5</v>
      </c>
      <c r="EN390" s="115">
        <v>415</v>
      </c>
      <c r="EO390" s="95">
        <v>425</v>
      </c>
      <c r="EP390" s="95">
        <v>420</v>
      </c>
      <c r="EQ390" s="106" t="s">
        <v>5</v>
      </c>
      <c r="ER390" s="115">
        <v>210</v>
      </c>
      <c r="ES390" s="95">
        <v>220</v>
      </c>
      <c r="ET390" s="95">
        <v>215</v>
      </c>
      <c r="EU390" s="106">
        <v>10</v>
      </c>
      <c r="EV390" s="115">
        <v>175</v>
      </c>
      <c r="EW390" s="95">
        <v>185</v>
      </c>
      <c r="EX390" s="95">
        <v>180</v>
      </c>
      <c r="EY390" s="106" t="s">
        <v>5</v>
      </c>
      <c r="EZ390" s="115">
        <v>295</v>
      </c>
      <c r="FA390" s="95">
        <v>305</v>
      </c>
      <c r="FB390" s="95">
        <v>300</v>
      </c>
      <c r="FC390" s="106" t="s">
        <v>5</v>
      </c>
      <c r="FD390" s="115">
        <v>425</v>
      </c>
      <c r="FE390" s="95">
        <v>435</v>
      </c>
      <c r="FF390" s="95">
        <v>430</v>
      </c>
      <c r="FG390" s="106" t="s">
        <v>5</v>
      </c>
      <c r="FH390" s="115">
        <v>260</v>
      </c>
      <c r="FI390" s="95">
        <v>270</v>
      </c>
      <c r="FJ390" s="95">
        <v>265</v>
      </c>
      <c r="FK390" s="106">
        <v>10</v>
      </c>
      <c r="FL390" s="115">
        <v>235</v>
      </c>
      <c r="FM390" s="95">
        <v>245</v>
      </c>
      <c r="FN390" s="95">
        <v>240</v>
      </c>
      <c r="FO390" s="106">
        <v>5</v>
      </c>
      <c r="FP390" s="115">
        <v>245</v>
      </c>
      <c r="FQ390" s="95">
        <v>255</v>
      </c>
      <c r="FR390" s="95">
        <v>250</v>
      </c>
      <c r="FS390" s="106">
        <v>5</v>
      </c>
      <c r="FT390" s="135">
        <v>200</v>
      </c>
      <c r="FU390" s="136">
        <v>210</v>
      </c>
      <c r="FV390" s="95">
        <v>205</v>
      </c>
      <c r="FW390" s="134">
        <v>30</v>
      </c>
      <c r="FX390" s="115">
        <v>270</v>
      </c>
      <c r="FY390" s="95">
        <v>280</v>
      </c>
      <c r="FZ390" s="95">
        <v>275</v>
      </c>
      <c r="GA390" s="106">
        <v>5</v>
      </c>
      <c r="GB390" s="115">
        <v>280</v>
      </c>
      <c r="GC390" s="95">
        <v>290</v>
      </c>
      <c r="GD390" s="95">
        <v>285</v>
      </c>
      <c r="GE390" s="106">
        <v>5</v>
      </c>
      <c r="GF390" s="115">
        <v>260</v>
      </c>
      <c r="GG390" s="95">
        <v>270</v>
      </c>
      <c r="GH390" s="95">
        <v>265</v>
      </c>
      <c r="GI390" s="106" t="s">
        <v>5</v>
      </c>
      <c r="GJ390" s="115">
        <v>325</v>
      </c>
      <c r="GK390" s="95">
        <v>335</v>
      </c>
      <c r="GL390" s="95">
        <v>330</v>
      </c>
      <c r="GM390" s="106" t="s">
        <v>5</v>
      </c>
      <c r="GN390" s="115">
        <v>420</v>
      </c>
      <c r="GO390" s="95">
        <v>430</v>
      </c>
      <c r="GP390" s="95">
        <v>425</v>
      </c>
      <c r="GQ390" s="106" t="s">
        <v>5</v>
      </c>
      <c r="GR390" s="93"/>
      <c r="GS390" s="93">
        <v>5</v>
      </c>
    </row>
    <row r="391" spans="1:201" ht="15.75" x14ac:dyDescent="0.25">
      <c r="A391">
        <v>5</v>
      </c>
      <c r="B391">
        <v>2017</v>
      </c>
      <c r="C391" s="88">
        <v>42867</v>
      </c>
      <c r="D391" s="95">
        <v>280</v>
      </c>
      <c r="E391" s="95">
        <v>290</v>
      </c>
      <c r="F391" s="95">
        <v>285</v>
      </c>
      <c r="G391" s="106" t="s">
        <v>5</v>
      </c>
      <c r="H391" s="115">
        <v>385</v>
      </c>
      <c r="I391" s="95">
        <v>395</v>
      </c>
      <c r="J391" s="95">
        <v>390</v>
      </c>
      <c r="K391" s="106">
        <v>10</v>
      </c>
      <c r="L391" s="115">
        <v>310</v>
      </c>
      <c r="M391" s="95">
        <v>320</v>
      </c>
      <c r="N391" s="95">
        <v>315</v>
      </c>
      <c r="O391" s="106" t="s">
        <v>5</v>
      </c>
      <c r="P391" s="115">
        <v>290</v>
      </c>
      <c r="Q391" s="95">
        <v>300</v>
      </c>
      <c r="R391" s="95">
        <v>295</v>
      </c>
      <c r="S391" s="106">
        <v>15</v>
      </c>
      <c r="T391" s="115">
        <v>260</v>
      </c>
      <c r="U391" s="95">
        <v>270</v>
      </c>
      <c r="V391" s="95">
        <v>265</v>
      </c>
      <c r="W391" s="106">
        <v>20</v>
      </c>
      <c r="X391" s="115">
        <v>235</v>
      </c>
      <c r="Y391" s="95">
        <v>245</v>
      </c>
      <c r="Z391" s="95">
        <v>240</v>
      </c>
      <c r="AA391" s="106">
        <v>10</v>
      </c>
      <c r="AB391" s="115">
        <v>250</v>
      </c>
      <c r="AC391" s="95">
        <v>260</v>
      </c>
      <c r="AD391" s="95">
        <v>255</v>
      </c>
      <c r="AE391" s="106" t="s">
        <v>5</v>
      </c>
      <c r="AF391" s="115">
        <v>255</v>
      </c>
      <c r="AG391" s="95">
        <v>265</v>
      </c>
      <c r="AH391" s="95">
        <v>260</v>
      </c>
      <c r="AI391" s="106" t="s">
        <v>5</v>
      </c>
      <c r="AJ391" s="115">
        <v>260</v>
      </c>
      <c r="AK391" s="95">
        <v>270</v>
      </c>
      <c r="AL391" s="95">
        <v>265</v>
      </c>
      <c r="AM391" s="106">
        <v>10</v>
      </c>
      <c r="AN391" s="115">
        <v>245</v>
      </c>
      <c r="AO391" s="95">
        <v>255</v>
      </c>
      <c r="AP391" s="95">
        <v>250</v>
      </c>
      <c r="AQ391" s="106">
        <v>10</v>
      </c>
      <c r="AR391" s="115">
        <v>265</v>
      </c>
      <c r="AS391" s="95">
        <v>275</v>
      </c>
      <c r="AT391" s="95">
        <v>270</v>
      </c>
      <c r="AU391" s="106" t="s">
        <v>5</v>
      </c>
      <c r="AV391" s="115">
        <v>270</v>
      </c>
      <c r="AW391" s="95">
        <v>280</v>
      </c>
      <c r="AX391" s="95">
        <v>275</v>
      </c>
      <c r="AY391" s="106">
        <v>10</v>
      </c>
      <c r="AZ391" s="115">
        <v>210</v>
      </c>
      <c r="BA391" s="95">
        <v>220</v>
      </c>
      <c r="BB391" s="95">
        <v>215</v>
      </c>
      <c r="BC391" s="106">
        <v>5</v>
      </c>
      <c r="BD391" s="115">
        <v>185</v>
      </c>
      <c r="BE391" s="95">
        <v>195</v>
      </c>
      <c r="BF391" s="95">
        <v>190</v>
      </c>
      <c r="BG391" s="106" t="s">
        <v>5</v>
      </c>
      <c r="BH391" s="115">
        <v>240</v>
      </c>
      <c r="BI391" s="95">
        <v>250</v>
      </c>
      <c r="BJ391" s="95">
        <v>245</v>
      </c>
      <c r="BK391" s="106">
        <v>5</v>
      </c>
      <c r="BL391" s="115">
        <v>200</v>
      </c>
      <c r="BM391" s="95">
        <v>210</v>
      </c>
      <c r="BN391" s="95">
        <v>205</v>
      </c>
      <c r="BO391" s="106" t="s">
        <v>5</v>
      </c>
      <c r="BP391" s="115">
        <v>255</v>
      </c>
      <c r="BQ391" s="95">
        <v>265</v>
      </c>
      <c r="BR391" s="95">
        <v>260</v>
      </c>
      <c r="BS391" s="106">
        <v>5</v>
      </c>
      <c r="BT391" s="115">
        <v>230</v>
      </c>
      <c r="BU391" s="95">
        <v>240</v>
      </c>
      <c r="BV391" s="95">
        <v>235</v>
      </c>
      <c r="BW391" s="106" t="s">
        <v>5</v>
      </c>
      <c r="BX391" s="115">
        <v>325</v>
      </c>
      <c r="BY391" s="95">
        <v>335</v>
      </c>
      <c r="BZ391" s="95">
        <v>330</v>
      </c>
      <c r="CA391" s="106">
        <v>20</v>
      </c>
      <c r="CB391" s="115">
        <v>400</v>
      </c>
      <c r="CC391" s="95">
        <v>410</v>
      </c>
      <c r="CD391" s="95">
        <v>405</v>
      </c>
      <c r="CE391" s="106" t="s">
        <v>5</v>
      </c>
      <c r="CF391" s="115">
        <v>205</v>
      </c>
      <c r="CG391" s="95">
        <v>215</v>
      </c>
      <c r="CH391" s="95">
        <v>210</v>
      </c>
      <c r="CI391" s="106">
        <v>5</v>
      </c>
      <c r="CJ391" s="115">
        <v>185</v>
      </c>
      <c r="CK391" s="95">
        <v>195</v>
      </c>
      <c r="CL391" s="95">
        <v>190</v>
      </c>
      <c r="CM391" s="106">
        <v>5</v>
      </c>
      <c r="CN391" s="115">
        <v>265</v>
      </c>
      <c r="CO391" s="95">
        <v>275</v>
      </c>
      <c r="CP391" s="95">
        <v>270</v>
      </c>
      <c r="CQ391" s="106" t="s">
        <v>5</v>
      </c>
      <c r="CR391" s="115">
        <v>370</v>
      </c>
      <c r="CS391" s="95">
        <v>380</v>
      </c>
      <c r="CT391" s="95">
        <v>375</v>
      </c>
      <c r="CU391" s="106" t="s">
        <v>5</v>
      </c>
      <c r="CV391" s="115">
        <v>250</v>
      </c>
      <c r="CW391" s="95">
        <v>260</v>
      </c>
      <c r="CX391" s="95">
        <v>255</v>
      </c>
      <c r="CY391" s="106">
        <v>5</v>
      </c>
      <c r="CZ391" s="115">
        <v>225</v>
      </c>
      <c r="DA391" s="95">
        <v>235</v>
      </c>
      <c r="DB391" s="95">
        <v>230</v>
      </c>
      <c r="DC391" s="106" t="s">
        <v>5</v>
      </c>
      <c r="DD391" s="115">
        <v>315</v>
      </c>
      <c r="DE391" s="95">
        <v>325</v>
      </c>
      <c r="DF391" s="95">
        <v>320</v>
      </c>
      <c r="DG391" s="106">
        <v>20</v>
      </c>
      <c r="DH391" s="115">
        <v>380</v>
      </c>
      <c r="DI391" s="95">
        <v>390</v>
      </c>
      <c r="DJ391" s="95">
        <v>385</v>
      </c>
      <c r="DK391" s="106" t="s">
        <v>5</v>
      </c>
      <c r="DL391" s="115">
        <v>215</v>
      </c>
      <c r="DM391" s="95">
        <v>225</v>
      </c>
      <c r="DN391" s="95">
        <v>220</v>
      </c>
      <c r="DO391" s="106">
        <v>10</v>
      </c>
      <c r="DP391" s="115">
        <v>190</v>
      </c>
      <c r="DQ391" s="95">
        <v>200</v>
      </c>
      <c r="DR391" s="95">
        <v>195</v>
      </c>
      <c r="DS391" s="106">
        <v>5</v>
      </c>
      <c r="DT391" s="115">
        <v>325</v>
      </c>
      <c r="DU391" s="95">
        <v>335</v>
      </c>
      <c r="DV391" s="95">
        <v>330</v>
      </c>
      <c r="DW391" s="106">
        <v>20</v>
      </c>
      <c r="DX391" s="115">
        <v>390</v>
      </c>
      <c r="DY391" s="95">
        <v>400</v>
      </c>
      <c r="DZ391" s="95">
        <v>395</v>
      </c>
      <c r="EA391" s="106" t="s">
        <v>5</v>
      </c>
      <c r="EB391" s="115">
        <v>200</v>
      </c>
      <c r="EC391" s="95">
        <v>210</v>
      </c>
      <c r="ED391" s="95">
        <v>205</v>
      </c>
      <c r="EE391" s="106">
        <v>5</v>
      </c>
      <c r="EF391" s="115">
        <v>180</v>
      </c>
      <c r="EG391" s="95">
        <v>190</v>
      </c>
      <c r="EH391" s="95">
        <v>185</v>
      </c>
      <c r="EI391" s="106">
        <v>5</v>
      </c>
      <c r="EJ391" s="115">
        <v>345</v>
      </c>
      <c r="EK391" s="95">
        <v>355</v>
      </c>
      <c r="EL391" s="95">
        <v>350</v>
      </c>
      <c r="EM391" s="106">
        <v>20</v>
      </c>
      <c r="EN391" s="115">
        <v>415</v>
      </c>
      <c r="EO391" s="95">
        <v>425</v>
      </c>
      <c r="EP391" s="95">
        <v>420</v>
      </c>
      <c r="EQ391" s="106" t="s">
        <v>5</v>
      </c>
      <c r="ER391" s="115">
        <v>205</v>
      </c>
      <c r="ES391" s="95">
        <v>215</v>
      </c>
      <c r="ET391" s="95">
        <v>210</v>
      </c>
      <c r="EU391" s="106">
        <v>5</v>
      </c>
      <c r="EV391" s="115">
        <v>175</v>
      </c>
      <c r="EW391" s="95">
        <v>185</v>
      </c>
      <c r="EX391" s="95">
        <v>180</v>
      </c>
      <c r="EY391" s="106" t="s">
        <v>5</v>
      </c>
      <c r="EZ391" s="115">
        <v>315</v>
      </c>
      <c r="FA391" s="95">
        <v>325</v>
      </c>
      <c r="FB391" s="95">
        <v>320</v>
      </c>
      <c r="FC391" s="106">
        <v>20</v>
      </c>
      <c r="FD391" s="115">
        <v>425</v>
      </c>
      <c r="FE391" s="95">
        <v>435</v>
      </c>
      <c r="FF391" s="95">
        <v>430</v>
      </c>
      <c r="FG391" s="106" t="s">
        <v>5</v>
      </c>
      <c r="FH391" s="115">
        <v>265</v>
      </c>
      <c r="FI391" s="95">
        <v>275</v>
      </c>
      <c r="FJ391" s="95">
        <v>270</v>
      </c>
      <c r="FK391" s="106">
        <v>15</v>
      </c>
      <c r="FL391" s="115">
        <v>240</v>
      </c>
      <c r="FM391" s="95">
        <v>250</v>
      </c>
      <c r="FN391" s="95">
        <v>245</v>
      </c>
      <c r="FO391" s="106">
        <v>10</v>
      </c>
      <c r="FP391" s="115">
        <v>255</v>
      </c>
      <c r="FQ391" s="95">
        <v>265</v>
      </c>
      <c r="FR391" s="95">
        <v>260</v>
      </c>
      <c r="FS391" s="106">
        <v>15</v>
      </c>
      <c r="FT391" s="135">
        <v>195</v>
      </c>
      <c r="FU391" s="136">
        <v>205</v>
      </c>
      <c r="FV391" s="95">
        <v>200</v>
      </c>
      <c r="FW391" s="134">
        <v>-5</v>
      </c>
      <c r="FX391" s="115">
        <v>275</v>
      </c>
      <c r="FY391" s="95">
        <v>285</v>
      </c>
      <c r="FZ391" s="95">
        <v>280</v>
      </c>
      <c r="GA391" s="106">
        <v>10</v>
      </c>
      <c r="GB391" s="115">
        <v>280</v>
      </c>
      <c r="GC391" s="95">
        <v>290</v>
      </c>
      <c r="GD391" s="95">
        <v>285</v>
      </c>
      <c r="GE391" s="106">
        <v>5</v>
      </c>
      <c r="GF391" s="115">
        <v>265</v>
      </c>
      <c r="GG391" s="95">
        <v>275</v>
      </c>
      <c r="GH391" s="95">
        <v>270</v>
      </c>
      <c r="GI391" s="106">
        <v>5</v>
      </c>
      <c r="GJ391" s="115">
        <v>345</v>
      </c>
      <c r="GK391" s="95">
        <v>355</v>
      </c>
      <c r="GL391" s="95">
        <v>350</v>
      </c>
      <c r="GM391" s="106">
        <v>20</v>
      </c>
      <c r="GN391" s="115">
        <v>420</v>
      </c>
      <c r="GO391" s="95">
        <v>430</v>
      </c>
      <c r="GP391" s="95">
        <v>425</v>
      </c>
      <c r="GQ391" s="106" t="s">
        <v>5</v>
      </c>
      <c r="GR391" s="93"/>
      <c r="GS391" s="93">
        <v>5</v>
      </c>
    </row>
    <row r="392" spans="1:201" ht="15.75" x14ac:dyDescent="0.25">
      <c r="A392">
        <v>5</v>
      </c>
      <c r="B392">
        <v>2017</v>
      </c>
      <c r="C392" s="88">
        <v>42874</v>
      </c>
      <c r="D392" s="95">
        <v>280</v>
      </c>
      <c r="E392" s="95">
        <v>290</v>
      </c>
      <c r="F392" s="95">
        <v>285</v>
      </c>
      <c r="G392" s="106" t="s">
        <v>5</v>
      </c>
      <c r="H392" s="115">
        <v>385</v>
      </c>
      <c r="I392" s="95">
        <v>395</v>
      </c>
      <c r="J392" s="95">
        <v>390</v>
      </c>
      <c r="K392" s="106" t="s">
        <v>5</v>
      </c>
      <c r="L392" s="115">
        <v>310</v>
      </c>
      <c r="M392" s="95">
        <v>320</v>
      </c>
      <c r="N392" s="95">
        <v>315</v>
      </c>
      <c r="O392" s="106" t="s">
        <v>5</v>
      </c>
      <c r="P392" s="115">
        <v>295</v>
      </c>
      <c r="Q392" s="95">
        <v>305</v>
      </c>
      <c r="R392" s="95">
        <v>300</v>
      </c>
      <c r="S392" s="106">
        <v>5</v>
      </c>
      <c r="T392" s="115">
        <v>265</v>
      </c>
      <c r="U392" s="95">
        <v>275</v>
      </c>
      <c r="V392" s="95">
        <v>270</v>
      </c>
      <c r="W392" s="106">
        <v>5</v>
      </c>
      <c r="X392" s="115">
        <v>235</v>
      </c>
      <c r="Y392" s="95">
        <v>245</v>
      </c>
      <c r="Z392" s="95">
        <v>240</v>
      </c>
      <c r="AA392" s="106" t="s">
        <v>5</v>
      </c>
      <c r="AB392" s="115">
        <v>250</v>
      </c>
      <c r="AC392" s="95">
        <v>260</v>
      </c>
      <c r="AD392" s="95">
        <v>255</v>
      </c>
      <c r="AE392" s="106" t="s">
        <v>5</v>
      </c>
      <c r="AF392" s="115">
        <v>255</v>
      </c>
      <c r="AG392" s="95">
        <v>265</v>
      </c>
      <c r="AH392" s="95">
        <v>260</v>
      </c>
      <c r="AI392" s="106" t="s">
        <v>5</v>
      </c>
      <c r="AJ392" s="115">
        <v>260</v>
      </c>
      <c r="AK392" s="95">
        <v>270</v>
      </c>
      <c r="AL392" s="95">
        <v>265</v>
      </c>
      <c r="AM392" s="106" t="s">
        <v>5</v>
      </c>
      <c r="AN392" s="115">
        <v>250</v>
      </c>
      <c r="AO392" s="95">
        <v>260</v>
      </c>
      <c r="AP392" s="95">
        <v>255</v>
      </c>
      <c r="AQ392" s="106">
        <v>5</v>
      </c>
      <c r="AR392" s="115">
        <v>265</v>
      </c>
      <c r="AS392" s="95">
        <v>275</v>
      </c>
      <c r="AT392" s="95">
        <v>270</v>
      </c>
      <c r="AU392" s="106" t="s">
        <v>5</v>
      </c>
      <c r="AV392" s="115">
        <v>275</v>
      </c>
      <c r="AW392" s="95">
        <v>285</v>
      </c>
      <c r="AX392" s="95">
        <v>280</v>
      </c>
      <c r="AY392" s="106">
        <v>5</v>
      </c>
      <c r="AZ392" s="115">
        <v>210</v>
      </c>
      <c r="BA392" s="95">
        <v>220</v>
      </c>
      <c r="BB392" s="95">
        <v>215</v>
      </c>
      <c r="BC392" s="106" t="s">
        <v>5</v>
      </c>
      <c r="BD392" s="115">
        <v>185</v>
      </c>
      <c r="BE392" s="95">
        <v>195</v>
      </c>
      <c r="BF392" s="95">
        <v>190</v>
      </c>
      <c r="BG392" s="106" t="s">
        <v>5</v>
      </c>
      <c r="BH392" s="115">
        <v>240</v>
      </c>
      <c r="BI392" s="95">
        <v>250</v>
      </c>
      <c r="BJ392" s="95">
        <v>245</v>
      </c>
      <c r="BK392" s="106" t="s">
        <v>5</v>
      </c>
      <c r="BL392" s="115">
        <v>200</v>
      </c>
      <c r="BM392" s="95">
        <v>210</v>
      </c>
      <c r="BN392" s="95">
        <v>205</v>
      </c>
      <c r="BO392" s="106" t="s">
        <v>5</v>
      </c>
      <c r="BP392" s="115">
        <v>255</v>
      </c>
      <c r="BQ392" s="95">
        <v>265</v>
      </c>
      <c r="BR392" s="95">
        <v>260</v>
      </c>
      <c r="BS392" s="106" t="s">
        <v>5</v>
      </c>
      <c r="BT392" s="115">
        <v>230</v>
      </c>
      <c r="BU392" s="95">
        <v>240</v>
      </c>
      <c r="BV392" s="95">
        <v>235</v>
      </c>
      <c r="BW392" s="106" t="s">
        <v>5</v>
      </c>
      <c r="BX392" s="115">
        <v>320</v>
      </c>
      <c r="BY392" s="95">
        <v>330</v>
      </c>
      <c r="BZ392" s="95">
        <v>325</v>
      </c>
      <c r="CA392" s="106">
        <v>-5</v>
      </c>
      <c r="CB392" s="115">
        <v>400</v>
      </c>
      <c r="CC392" s="95">
        <v>410</v>
      </c>
      <c r="CD392" s="95">
        <v>405</v>
      </c>
      <c r="CE392" s="106" t="s">
        <v>5</v>
      </c>
      <c r="CF392" s="115">
        <v>210</v>
      </c>
      <c r="CG392" s="95">
        <v>220</v>
      </c>
      <c r="CH392" s="95">
        <v>215</v>
      </c>
      <c r="CI392" s="106">
        <v>5</v>
      </c>
      <c r="CJ392" s="115">
        <v>185</v>
      </c>
      <c r="CK392" s="95">
        <v>195</v>
      </c>
      <c r="CL392" s="95">
        <v>190</v>
      </c>
      <c r="CM392" s="106" t="s">
        <v>5</v>
      </c>
      <c r="CN392" s="115">
        <v>260</v>
      </c>
      <c r="CO392" s="95">
        <v>270</v>
      </c>
      <c r="CP392" s="95">
        <v>265</v>
      </c>
      <c r="CQ392" s="106">
        <v>-5</v>
      </c>
      <c r="CR392" s="115">
        <v>370</v>
      </c>
      <c r="CS392" s="95">
        <v>380</v>
      </c>
      <c r="CT392" s="95">
        <v>375</v>
      </c>
      <c r="CU392" s="106" t="s">
        <v>5</v>
      </c>
      <c r="CV392" s="115">
        <v>250</v>
      </c>
      <c r="CW392" s="95">
        <v>260</v>
      </c>
      <c r="CX392" s="95">
        <v>255</v>
      </c>
      <c r="CY392" s="106" t="s">
        <v>5</v>
      </c>
      <c r="CZ392" s="115">
        <v>230</v>
      </c>
      <c r="DA392" s="95">
        <v>240</v>
      </c>
      <c r="DB392" s="95">
        <v>235</v>
      </c>
      <c r="DC392" s="106">
        <v>5</v>
      </c>
      <c r="DD392" s="115">
        <v>310</v>
      </c>
      <c r="DE392" s="95">
        <v>320</v>
      </c>
      <c r="DF392" s="95">
        <v>315</v>
      </c>
      <c r="DG392" s="106">
        <v>-5</v>
      </c>
      <c r="DH392" s="115">
        <v>380</v>
      </c>
      <c r="DI392" s="95">
        <v>390</v>
      </c>
      <c r="DJ392" s="95">
        <v>385</v>
      </c>
      <c r="DK392" s="106" t="s">
        <v>5</v>
      </c>
      <c r="DL392" s="115">
        <v>215</v>
      </c>
      <c r="DM392" s="95">
        <v>225</v>
      </c>
      <c r="DN392" s="95">
        <v>220</v>
      </c>
      <c r="DO392" s="106" t="s">
        <v>5</v>
      </c>
      <c r="DP392" s="115">
        <v>195</v>
      </c>
      <c r="DQ392" s="95">
        <v>205</v>
      </c>
      <c r="DR392" s="95">
        <v>200</v>
      </c>
      <c r="DS392" s="106">
        <v>5</v>
      </c>
      <c r="DT392" s="115">
        <v>320</v>
      </c>
      <c r="DU392" s="95">
        <v>330</v>
      </c>
      <c r="DV392" s="95">
        <v>325</v>
      </c>
      <c r="DW392" s="106">
        <v>-5</v>
      </c>
      <c r="DX392" s="115">
        <v>390</v>
      </c>
      <c r="DY392" s="95">
        <v>400</v>
      </c>
      <c r="DZ392" s="95">
        <v>395</v>
      </c>
      <c r="EA392" s="106" t="s">
        <v>5</v>
      </c>
      <c r="EB392" s="115">
        <v>200</v>
      </c>
      <c r="EC392" s="95">
        <v>210</v>
      </c>
      <c r="ED392" s="95">
        <v>205</v>
      </c>
      <c r="EE392" s="106" t="s">
        <v>5</v>
      </c>
      <c r="EF392" s="115">
        <v>180</v>
      </c>
      <c r="EG392" s="95">
        <v>190</v>
      </c>
      <c r="EH392" s="95">
        <v>185</v>
      </c>
      <c r="EI392" s="106" t="s">
        <v>5</v>
      </c>
      <c r="EJ392" s="115">
        <v>340</v>
      </c>
      <c r="EK392" s="95">
        <v>350</v>
      </c>
      <c r="EL392" s="95">
        <v>345</v>
      </c>
      <c r="EM392" s="106">
        <v>-5</v>
      </c>
      <c r="EN392" s="115">
        <v>415</v>
      </c>
      <c r="EO392" s="95">
        <v>425</v>
      </c>
      <c r="EP392" s="95">
        <v>420</v>
      </c>
      <c r="EQ392" s="106" t="s">
        <v>5</v>
      </c>
      <c r="ER392" s="115">
        <v>210</v>
      </c>
      <c r="ES392" s="95">
        <v>220</v>
      </c>
      <c r="ET392" s="95">
        <v>215</v>
      </c>
      <c r="EU392" s="106">
        <v>5</v>
      </c>
      <c r="EV392" s="115">
        <v>180</v>
      </c>
      <c r="EW392" s="95">
        <v>190</v>
      </c>
      <c r="EX392" s="95">
        <v>185</v>
      </c>
      <c r="EY392" s="106">
        <v>5</v>
      </c>
      <c r="EZ392" s="115">
        <v>310</v>
      </c>
      <c r="FA392" s="95">
        <v>320</v>
      </c>
      <c r="FB392" s="95">
        <v>315</v>
      </c>
      <c r="FC392" s="106">
        <v>-5</v>
      </c>
      <c r="FD392" s="115">
        <v>425</v>
      </c>
      <c r="FE392" s="95">
        <v>435</v>
      </c>
      <c r="FF392" s="95">
        <v>430</v>
      </c>
      <c r="FG392" s="106" t="s">
        <v>5</v>
      </c>
      <c r="FH392" s="115">
        <v>275</v>
      </c>
      <c r="FI392" s="95">
        <v>285</v>
      </c>
      <c r="FJ392" s="95">
        <v>280</v>
      </c>
      <c r="FK392" s="106">
        <v>10</v>
      </c>
      <c r="FL392" s="115">
        <v>245</v>
      </c>
      <c r="FM392" s="95">
        <v>255</v>
      </c>
      <c r="FN392" s="95">
        <v>250</v>
      </c>
      <c r="FO392" s="106">
        <v>5</v>
      </c>
      <c r="FP392" s="115">
        <v>260</v>
      </c>
      <c r="FQ392" s="95">
        <v>270</v>
      </c>
      <c r="FR392" s="95">
        <v>265</v>
      </c>
      <c r="FS392" s="106">
        <v>5</v>
      </c>
      <c r="FT392" s="135">
        <v>205</v>
      </c>
      <c r="FU392" s="136">
        <v>215</v>
      </c>
      <c r="FV392" s="95">
        <v>210</v>
      </c>
      <c r="FW392" s="134">
        <v>10</v>
      </c>
      <c r="FX392" s="115">
        <v>280</v>
      </c>
      <c r="FY392" s="95">
        <v>290</v>
      </c>
      <c r="FZ392" s="95">
        <v>285</v>
      </c>
      <c r="GA392" s="106">
        <v>5</v>
      </c>
      <c r="GB392" s="115">
        <v>280</v>
      </c>
      <c r="GC392" s="95">
        <v>290</v>
      </c>
      <c r="GD392" s="95">
        <v>285</v>
      </c>
      <c r="GE392" s="106" t="s">
        <v>5</v>
      </c>
      <c r="GF392" s="115">
        <v>265</v>
      </c>
      <c r="GG392" s="95">
        <v>275</v>
      </c>
      <c r="GH392" s="95">
        <v>270</v>
      </c>
      <c r="GI392" s="106" t="s">
        <v>5</v>
      </c>
      <c r="GJ392" s="115">
        <v>340</v>
      </c>
      <c r="GK392" s="95">
        <v>350</v>
      </c>
      <c r="GL392" s="95">
        <v>345</v>
      </c>
      <c r="GM392" s="106">
        <v>-5</v>
      </c>
      <c r="GN392" s="115">
        <v>420</v>
      </c>
      <c r="GO392" s="95">
        <v>430</v>
      </c>
      <c r="GP392" s="95">
        <v>425</v>
      </c>
      <c r="GQ392" s="106" t="s">
        <v>5</v>
      </c>
      <c r="GR392" s="93"/>
      <c r="GS392" s="93">
        <v>5</v>
      </c>
    </row>
    <row r="393" spans="1:201" ht="15.75" x14ac:dyDescent="0.25">
      <c r="A393">
        <v>5</v>
      </c>
      <c r="B393">
        <v>2017</v>
      </c>
      <c r="C393" s="88">
        <v>42881</v>
      </c>
      <c r="D393" s="95">
        <v>280</v>
      </c>
      <c r="E393" s="95">
        <v>290</v>
      </c>
      <c r="F393" s="95">
        <v>285</v>
      </c>
      <c r="G393" s="106" t="s">
        <v>5</v>
      </c>
      <c r="H393" s="115">
        <v>390</v>
      </c>
      <c r="I393" s="95">
        <v>400</v>
      </c>
      <c r="J393" s="95">
        <v>395</v>
      </c>
      <c r="K393" s="106">
        <v>5</v>
      </c>
      <c r="L393" s="115">
        <v>310</v>
      </c>
      <c r="M393" s="95">
        <v>320</v>
      </c>
      <c r="N393" s="95">
        <v>315</v>
      </c>
      <c r="O393" s="106" t="s">
        <v>5</v>
      </c>
      <c r="P393" s="115">
        <v>295</v>
      </c>
      <c r="Q393" s="95">
        <v>305</v>
      </c>
      <c r="R393" s="95">
        <v>300</v>
      </c>
      <c r="S393" s="106" t="s">
        <v>5</v>
      </c>
      <c r="T393" s="115">
        <v>260</v>
      </c>
      <c r="U393" s="95">
        <v>270</v>
      </c>
      <c r="V393" s="95">
        <v>265</v>
      </c>
      <c r="W393" s="106">
        <v>-5</v>
      </c>
      <c r="X393" s="115">
        <v>240</v>
      </c>
      <c r="Y393" s="95">
        <v>250</v>
      </c>
      <c r="Z393" s="95">
        <v>245</v>
      </c>
      <c r="AA393" s="106">
        <v>5</v>
      </c>
      <c r="AB393" s="115">
        <v>240</v>
      </c>
      <c r="AC393" s="95">
        <v>250</v>
      </c>
      <c r="AD393" s="95">
        <v>245</v>
      </c>
      <c r="AE393" s="106">
        <v>-10</v>
      </c>
      <c r="AF393" s="115">
        <v>250</v>
      </c>
      <c r="AG393" s="95">
        <v>260</v>
      </c>
      <c r="AH393" s="95">
        <v>255</v>
      </c>
      <c r="AI393" s="106">
        <v>-5</v>
      </c>
      <c r="AJ393" s="115">
        <v>250</v>
      </c>
      <c r="AK393" s="95">
        <v>260</v>
      </c>
      <c r="AL393" s="95">
        <v>255</v>
      </c>
      <c r="AM393" s="106">
        <v>-10</v>
      </c>
      <c r="AN393" s="115">
        <v>245</v>
      </c>
      <c r="AO393" s="95">
        <v>255</v>
      </c>
      <c r="AP393" s="95">
        <v>250</v>
      </c>
      <c r="AQ393" s="106">
        <v>-5</v>
      </c>
      <c r="AR393" s="115">
        <v>255</v>
      </c>
      <c r="AS393" s="95">
        <v>265</v>
      </c>
      <c r="AT393" s="95">
        <v>260</v>
      </c>
      <c r="AU393" s="106">
        <v>-10</v>
      </c>
      <c r="AV393" s="115">
        <v>265</v>
      </c>
      <c r="AW393" s="95">
        <v>275</v>
      </c>
      <c r="AX393" s="95">
        <v>270</v>
      </c>
      <c r="AY393" s="106">
        <v>-10</v>
      </c>
      <c r="AZ393" s="115">
        <v>210</v>
      </c>
      <c r="BA393" s="95">
        <v>220</v>
      </c>
      <c r="BB393" s="95">
        <v>215</v>
      </c>
      <c r="BC393" s="106" t="s">
        <v>5</v>
      </c>
      <c r="BD393" s="115">
        <v>185</v>
      </c>
      <c r="BE393" s="95">
        <v>195</v>
      </c>
      <c r="BF393" s="95">
        <v>190</v>
      </c>
      <c r="BG393" s="106" t="s">
        <v>5</v>
      </c>
      <c r="BH393" s="115">
        <v>240</v>
      </c>
      <c r="BI393" s="95">
        <v>250</v>
      </c>
      <c r="BJ393" s="95">
        <v>245</v>
      </c>
      <c r="BK393" s="106" t="s">
        <v>5</v>
      </c>
      <c r="BL393" s="115">
        <v>200</v>
      </c>
      <c r="BM393" s="95">
        <v>210</v>
      </c>
      <c r="BN393" s="95">
        <v>205</v>
      </c>
      <c r="BO393" s="106" t="s">
        <v>5</v>
      </c>
      <c r="BP393" s="115">
        <v>260</v>
      </c>
      <c r="BQ393" s="95">
        <v>270</v>
      </c>
      <c r="BR393" s="95">
        <v>265</v>
      </c>
      <c r="BS393" s="106">
        <v>5</v>
      </c>
      <c r="BT393" s="115">
        <v>230</v>
      </c>
      <c r="BU393" s="95">
        <v>240</v>
      </c>
      <c r="BV393" s="95">
        <v>235</v>
      </c>
      <c r="BW393" s="106" t="s">
        <v>5</v>
      </c>
      <c r="BX393" s="115">
        <v>320</v>
      </c>
      <c r="BY393" s="95">
        <v>330</v>
      </c>
      <c r="BZ393" s="95">
        <v>325</v>
      </c>
      <c r="CA393" s="106" t="s">
        <v>5</v>
      </c>
      <c r="CB393" s="115">
        <v>400</v>
      </c>
      <c r="CC393" s="95">
        <v>410</v>
      </c>
      <c r="CD393" s="95">
        <v>405</v>
      </c>
      <c r="CE393" s="106" t="s">
        <v>5</v>
      </c>
      <c r="CF393" s="115">
        <v>210</v>
      </c>
      <c r="CG393" s="95">
        <v>220</v>
      </c>
      <c r="CH393" s="95">
        <v>215</v>
      </c>
      <c r="CI393" s="106" t="s">
        <v>5</v>
      </c>
      <c r="CJ393" s="115">
        <v>190</v>
      </c>
      <c r="CK393" s="95">
        <v>200</v>
      </c>
      <c r="CL393" s="95">
        <v>195</v>
      </c>
      <c r="CM393" s="106">
        <v>5</v>
      </c>
      <c r="CN393" s="115">
        <v>260</v>
      </c>
      <c r="CO393" s="95">
        <v>270</v>
      </c>
      <c r="CP393" s="95">
        <v>265</v>
      </c>
      <c r="CQ393" s="106" t="s">
        <v>5</v>
      </c>
      <c r="CR393" s="115">
        <v>370</v>
      </c>
      <c r="CS393" s="95">
        <v>380</v>
      </c>
      <c r="CT393" s="95">
        <v>375</v>
      </c>
      <c r="CU393" s="106" t="s">
        <v>5</v>
      </c>
      <c r="CV393" s="115">
        <v>250</v>
      </c>
      <c r="CW393" s="95">
        <v>260</v>
      </c>
      <c r="CX393" s="95">
        <v>255</v>
      </c>
      <c r="CY393" s="106" t="s">
        <v>5</v>
      </c>
      <c r="CZ393" s="115">
        <v>230</v>
      </c>
      <c r="DA393" s="95">
        <v>240</v>
      </c>
      <c r="DB393" s="95">
        <v>235</v>
      </c>
      <c r="DC393" s="106" t="s">
        <v>5</v>
      </c>
      <c r="DD393" s="115">
        <v>310</v>
      </c>
      <c r="DE393" s="95">
        <v>320</v>
      </c>
      <c r="DF393" s="95">
        <v>315</v>
      </c>
      <c r="DG393" s="106" t="s">
        <v>5</v>
      </c>
      <c r="DH393" s="115">
        <v>380</v>
      </c>
      <c r="DI393" s="95">
        <v>390</v>
      </c>
      <c r="DJ393" s="95">
        <v>385</v>
      </c>
      <c r="DK393" s="106" t="s">
        <v>5</v>
      </c>
      <c r="DL393" s="115">
        <v>215</v>
      </c>
      <c r="DM393" s="95">
        <v>225</v>
      </c>
      <c r="DN393" s="95">
        <v>220</v>
      </c>
      <c r="DO393" s="106" t="s">
        <v>5</v>
      </c>
      <c r="DP393" s="115">
        <v>195</v>
      </c>
      <c r="DQ393" s="95">
        <v>205</v>
      </c>
      <c r="DR393" s="95">
        <v>200</v>
      </c>
      <c r="DS393" s="106" t="s">
        <v>5</v>
      </c>
      <c r="DT393" s="115">
        <v>320</v>
      </c>
      <c r="DU393" s="95">
        <v>330</v>
      </c>
      <c r="DV393" s="95">
        <v>325</v>
      </c>
      <c r="DW393" s="106" t="s">
        <v>5</v>
      </c>
      <c r="DX393" s="115">
        <v>390</v>
      </c>
      <c r="DY393" s="95">
        <v>400</v>
      </c>
      <c r="DZ393" s="95">
        <v>395</v>
      </c>
      <c r="EA393" s="106" t="s">
        <v>5</v>
      </c>
      <c r="EB393" s="115">
        <v>205</v>
      </c>
      <c r="EC393" s="95">
        <v>215</v>
      </c>
      <c r="ED393" s="95">
        <v>210</v>
      </c>
      <c r="EE393" s="106">
        <v>5</v>
      </c>
      <c r="EF393" s="115">
        <v>185</v>
      </c>
      <c r="EG393" s="95">
        <v>195</v>
      </c>
      <c r="EH393" s="95">
        <v>190</v>
      </c>
      <c r="EI393" s="106">
        <v>5</v>
      </c>
      <c r="EJ393" s="115">
        <v>340</v>
      </c>
      <c r="EK393" s="95">
        <v>350</v>
      </c>
      <c r="EL393" s="95">
        <v>345</v>
      </c>
      <c r="EM393" s="106" t="s">
        <v>5</v>
      </c>
      <c r="EN393" s="115">
        <v>415</v>
      </c>
      <c r="EO393" s="95">
        <v>425</v>
      </c>
      <c r="EP393" s="95">
        <v>420</v>
      </c>
      <c r="EQ393" s="106" t="s">
        <v>5</v>
      </c>
      <c r="ER393" s="115">
        <v>215</v>
      </c>
      <c r="ES393" s="95">
        <v>225</v>
      </c>
      <c r="ET393" s="95">
        <v>220</v>
      </c>
      <c r="EU393" s="106">
        <v>5</v>
      </c>
      <c r="EV393" s="115">
        <v>190</v>
      </c>
      <c r="EW393" s="95">
        <v>200</v>
      </c>
      <c r="EX393" s="95">
        <v>195</v>
      </c>
      <c r="EY393" s="106">
        <v>10</v>
      </c>
      <c r="EZ393" s="115">
        <v>310</v>
      </c>
      <c r="FA393" s="95">
        <v>320</v>
      </c>
      <c r="FB393" s="95">
        <v>315</v>
      </c>
      <c r="FC393" s="106" t="s">
        <v>5</v>
      </c>
      <c r="FD393" s="115">
        <v>425</v>
      </c>
      <c r="FE393" s="95">
        <v>435</v>
      </c>
      <c r="FF393" s="95">
        <v>430</v>
      </c>
      <c r="FG393" s="106" t="s">
        <v>5</v>
      </c>
      <c r="FH393" s="115">
        <v>275</v>
      </c>
      <c r="FI393" s="95">
        <v>285</v>
      </c>
      <c r="FJ393" s="95">
        <v>280</v>
      </c>
      <c r="FK393" s="106" t="s">
        <v>5</v>
      </c>
      <c r="FL393" s="115">
        <v>245</v>
      </c>
      <c r="FM393" s="95">
        <v>255</v>
      </c>
      <c r="FN393" s="95">
        <v>250</v>
      </c>
      <c r="FO393" s="106" t="s">
        <v>5</v>
      </c>
      <c r="FP393" s="115">
        <v>260</v>
      </c>
      <c r="FQ393" s="95">
        <v>270</v>
      </c>
      <c r="FR393" s="95">
        <v>265</v>
      </c>
      <c r="FS393" s="106" t="s">
        <v>5</v>
      </c>
      <c r="FT393" s="135">
        <v>185</v>
      </c>
      <c r="FU393" s="136">
        <v>195</v>
      </c>
      <c r="FV393" s="95">
        <v>190</v>
      </c>
      <c r="FW393" s="134">
        <v>-20</v>
      </c>
      <c r="FX393" s="115">
        <v>280</v>
      </c>
      <c r="FY393" s="95">
        <v>290</v>
      </c>
      <c r="FZ393" s="95">
        <v>285</v>
      </c>
      <c r="GA393" s="106" t="s">
        <v>5</v>
      </c>
      <c r="GB393" s="115">
        <v>280</v>
      </c>
      <c r="GC393" s="95">
        <v>290</v>
      </c>
      <c r="GD393" s="95">
        <v>285</v>
      </c>
      <c r="GE393" s="106" t="s">
        <v>5</v>
      </c>
      <c r="GF393" s="115">
        <v>270</v>
      </c>
      <c r="GG393" s="95">
        <v>280</v>
      </c>
      <c r="GH393" s="95">
        <v>275</v>
      </c>
      <c r="GI393" s="106">
        <v>5</v>
      </c>
      <c r="GJ393" s="115">
        <v>340</v>
      </c>
      <c r="GK393" s="95">
        <v>350</v>
      </c>
      <c r="GL393" s="95">
        <v>345</v>
      </c>
      <c r="GM393" s="106" t="s">
        <v>5</v>
      </c>
      <c r="GN393" s="115">
        <v>420</v>
      </c>
      <c r="GO393" s="95">
        <v>430</v>
      </c>
      <c r="GP393" s="95">
        <v>425</v>
      </c>
      <c r="GQ393" s="106" t="s">
        <v>5</v>
      </c>
      <c r="GR393" s="93"/>
      <c r="GS393" s="93">
        <v>5</v>
      </c>
    </row>
    <row r="394" spans="1:201" ht="15.75" x14ac:dyDescent="0.25">
      <c r="A394">
        <v>6</v>
      </c>
      <c r="B394">
        <v>2017</v>
      </c>
      <c r="C394" s="87">
        <v>42888</v>
      </c>
      <c r="D394" s="95">
        <v>280</v>
      </c>
      <c r="E394" s="95">
        <v>290</v>
      </c>
      <c r="F394" s="95">
        <v>285</v>
      </c>
      <c r="G394" s="106" t="s">
        <v>5</v>
      </c>
      <c r="H394" s="115">
        <v>395</v>
      </c>
      <c r="I394" s="95">
        <v>405</v>
      </c>
      <c r="J394" s="95">
        <v>400</v>
      </c>
      <c r="K394" s="106">
        <v>5</v>
      </c>
      <c r="L394" s="115">
        <v>310</v>
      </c>
      <c r="M394" s="95">
        <v>320</v>
      </c>
      <c r="N394" s="95">
        <v>315</v>
      </c>
      <c r="O394" s="106" t="s">
        <v>5</v>
      </c>
      <c r="P394" s="115">
        <v>295</v>
      </c>
      <c r="Q394" s="95">
        <v>305</v>
      </c>
      <c r="R394" s="95">
        <v>300</v>
      </c>
      <c r="S394" s="106" t="s">
        <v>5</v>
      </c>
      <c r="T394" s="115">
        <v>260</v>
      </c>
      <c r="U394" s="95">
        <v>270</v>
      </c>
      <c r="V394" s="95">
        <v>265</v>
      </c>
      <c r="W394" s="106" t="s">
        <v>5</v>
      </c>
      <c r="X394" s="115">
        <v>245</v>
      </c>
      <c r="Y394" s="95">
        <v>255</v>
      </c>
      <c r="Z394" s="95">
        <v>250</v>
      </c>
      <c r="AA394" s="106">
        <v>5</v>
      </c>
      <c r="AB394" s="115">
        <v>240</v>
      </c>
      <c r="AC394" s="95">
        <v>250</v>
      </c>
      <c r="AD394" s="95">
        <v>245</v>
      </c>
      <c r="AE394" s="106" t="s">
        <v>5</v>
      </c>
      <c r="AF394" s="115">
        <v>250</v>
      </c>
      <c r="AG394" s="95">
        <v>260</v>
      </c>
      <c r="AH394" s="95">
        <v>255</v>
      </c>
      <c r="AI394" s="106" t="s">
        <v>5</v>
      </c>
      <c r="AJ394" s="115">
        <v>250</v>
      </c>
      <c r="AK394" s="95">
        <v>260</v>
      </c>
      <c r="AL394" s="95">
        <v>255</v>
      </c>
      <c r="AM394" s="106" t="s">
        <v>5</v>
      </c>
      <c r="AN394" s="115">
        <v>250</v>
      </c>
      <c r="AO394" s="95">
        <v>260</v>
      </c>
      <c r="AP394" s="95">
        <v>255</v>
      </c>
      <c r="AQ394" s="106">
        <v>5</v>
      </c>
      <c r="AR394" s="115">
        <v>255</v>
      </c>
      <c r="AS394" s="95">
        <v>265</v>
      </c>
      <c r="AT394" s="95">
        <v>260</v>
      </c>
      <c r="AU394" s="106" t="s">
        <v>5</v>
      </c>
      <c r="AV394" s="115">
        <v>265</v>
      </c>
      <c r="AW394" s="95">
        <v>275</v>
      </c>
      <c r="AX394" s="95">
        <v>270</v>
      </c>
      <c r="AY394" s="106" t="s">
        <v>5</v>
      </c>
      <c r="AZ394" s="115">
        <v>215</v>
      </c>
      <c r="BA394" s="95">
        <v>225</v>
      </c>
      <c r="BB394" s="95">
        <v>220</v>
      </c>
      <c r="BC394" s="106">
        <v>5</v>
      </c>
      <c r="BD394" s="115">
        <v>185</v>
      </c>
      <c r="BE394" s="95">
        <v>195</v>
      </c>
      <c r="BF394" s="95">
        <v>190</v>
      </c>
      <c r="BG394" s="106" t="s">
        <v>5</v>
      </c>
      <c r="BH394" s="115">
        <v>245</v>
      </c>
      <c r="BI394" s="95">
        <v>255</v>
      </c>
      <c r="BJ394" s="95">
        <v>250</v>
      </c>
      <c r="BK394" s="106">
        <v>5</v>
      </c>
      <c r="BL394" s="115">
        <v>200</v>
      </c>
      <c r="BM394" s="95">
        <v>210</v>
      </c>
      <c r="BN394" s="95">
        <v>205</v>
      </c>
      <c r="BO394" s="106" t="s">
        <v>5</v>
      </c>
      <c r="BP394" s="115">
        <v>260</v>
      </c>
      <c r="BQ394" s="95">
        <v>270</v>
      </c>
      <c r="BR394" s="95">
        <v>265</v>
      </c>
      <c r="BS394" s="106" t="s">
        <v>5</v>
      </c>
      <c r="BT394" s="115">
        <v>235</v>
      </c>
      <c r="BU394" s="95">
        <v>245</v>
      </c>
      <c r="BV394" s="95">
        <v>240</v>
      </c>
      <c r="BW394" s="106">
        <v>5</v>
      </c>
      <c r="BX394" s="115">
        <v>320</v>
      </c>
      <c r="BY394" s="95">
        <v>330</v>
      </c>
      <c r="BZ394" s="95">
        <v>325</v>
      </c>
      <c r="CA394" s="106" t="s">
        <v>5</v>
      </c>
      <c r="CB394" s="115">
        <v>400</v>
      </c>
      <c r="CC394" s="95">
        <v>410</v>
      </c>
      <c r="CD394" s="95">
        <v>405</v>
      </c>
      <c r="CE394" s="106" t="s">
        <v>5</v>
      </c>
      <c r="CF394" s="115">
        <v>210</v>
      </c>
      <c r="CG394" s="95">
        <v>220</v>
      </c>
      <c r="CH394" s="95">
        <v>215</v>
      </c>
      <c r="CI394" s="106" t="s">
        <v>5</v>
      </c>
      <c r="CJ394" s="115">
        <v>195</v>
      </c>
      <c r="CK394" s="95">
        <v>205</v>
      </c>
      <c r="CL394" s="95">
        <v>200</v>
      </c>
      <c r="CM394" s="106">
        <v>5</v>
      </c>
      <c r="CN394" s="115">
        <v>260</v>
      </c>
      <c r="CO394" s="95">
        <v>270</v>
      </c>
      <c r="CP394" s="95">
        <v>265</v>
      </c>
      <c r="CQ394" s="106" t="s">
        <v>5</v>
      </c>
      <c r="CR394" s="115">
        <v>370</v>
      </c>
      <c r="CS394" s="95">
        <v>380</v>
      </c>
      <c r="CT394" s="95">
        <v>375</v>
      </c>
      <c r="CU394" s="106" t="s">
        <v>5</v>
      </c>
      <c r="CV394" s="115">
        <v>255</v>
      </c>
      <c r="CW394" s="95">
        <v>265</v>
      </c>
      <c r="CX394" s="95">
        <v>260</v>
      </c>
      <c r="CY394" s="106">
        <v>5</v>
      </c>
      <c r="CZ394" s="115">
        <v>235</v>
      </c>
      <c r="DA394" s="95">
        <v>245</v>
      </c>
      <c r="DB394" s="95">
        <v>240</v>
      </c>
      <c r="DC394" s="106">
        <v>5</v>
      </c>
      <c r="DD394" s="115">
        <v>310</v>
      </c>
      <c r="DE394" s="95">
        <v>320</v>
      </c>
      <c r="DF394" s="95">
        <v>315</v>
      </c>
      <c r="DG394" s="106" t="s">
        <v>5</v>
      </c>
      <c r="DH394" s="115">
        <v>380</v>
      </c>
      <c r="DI394" s="95">
        <v>390</v>
      </c>
      <c r="DJ394" s="95">
        <v>385</v>
      </c>
      <c r="DK394" s="106" t="s">
        <v>5</v>
      </c>
      <c r="DL394" s="115">
        <v>225</v>
      </c>
      <c r="DM394" s="95">
        <v>235</v>
      </c>
      <c r="DN394" s="95">
        <v>230</v>
      </c>
      <c r="DO394" s="106">
        <v>10</v>
      </c>
      <c r="DP394" s="115">
        <v>205</v>
      </c>
      <c r="DQ394" s="95">
        <v>215</v>
      </c>
      <c r="DR394" s="95">
        <v>210</v>
      </c>
      <c r="DS394" s="106">
        <v>10</v>
      </c>
      <c r="DT394" s="115">
        <v>320</v>
      </c>
      <c r="DU394" s="95">
        <v>330</v>
      </c>
      <c r="DV394" s="95">
        <v>325</v>
      </c>
      <c r="DW394" s="106" t="s">
        <v>5</v>
      </c>
      <c r="DX394" s="115">
        <v>390</v>
      </c>
      <c r="DY394" s="95">
        <v>400</v>
      </c>
      <c r="DZ394" s="95">
        <v>395</v>
      </c>
      <c r="EA394" s="106" t="s">
        <v>5</v>
      </c>
      <c r="EB394" s="115">
        <v>205</v>
      </c>
      <c r="EC394" s="95">
        <v>215</v>
      </c>
      <c r="ED394" s="95">
        <v>210</v>
      </c>
      <c r="EE394" s="106" t="s">
        <v>5</v>
      </c>
      <c r="EF394" s="115">
        <v>190</v>
      </c>
      <c r="EG394" s="95">
        <v>200</v>
      </c>
      <c r="EH394" s="95">
        <v>195</v>
      </c>
      <c r="EI394" s="106">
        <v>5</v>
      </c>
      <c r="EJ394" s="115">
        <v>340</v>
      </c>
      <c r="EK394" s="95">
        <v>350</v>
      </c>
      <c r="EL394" s="95">
        <v>345</v>
      </c>
      <c r="EM394" s="106" t="s">
        <v>5</v>
      </c>
      <c r="EN394" s="115">
        <v>415</v>
      </c>
      <c r="EO394" s="95">
        <v>425</v>
      </c>
      <c r="EP394" s="95">
        <v>420</v>
      </c>
      <c r="EQ394" s="106" t="s">
        <v>5</v>
      </c>
      <c r="ER394" s="115">
        <v>215</v>
      </c>
      <c r="ES394" s="95">
        <v>225</v>
      </c>
      <c r="ET394" s="95">
        <v>220</v>
      </c>
      <c r="EU394" s="106" t="s">
        <v>5</v>
      </c>
      <c r="EV394" s="115">
        <v>195</v>
      </c>
      <c r="EW394" s="95">
        <v>205</v>
      </c>
      <c r="EX394" s="95">
        <v>200</v>
      </c>
      <c r="EY394" s="106">
        <v>5</v>
      </c>
      <c r="EZ394" s="115">
        <v>310</v>
      </c>
      <c r="FA394" s="95">
        <v>320</v>
      </c>
      <c r="FB394" s="95">
        <v>315</v>
      </c>
      <c r="FC394" s="106" t="s">
        <v>5</v>
      </c>
      <c r="FD394" s="115">
        <v>425</v>
      </c>
      <c r="FE394" s="95">
        <v>435</v>
      </c>
      <c r="FF394" s="95">
        <v>430</v>
      </c>
      <c r="FG394" s="106" t="s">
        <v>5</v>
      </c>
      <c r="FH394" s="115">
        <v>270</v>
      </c>
      <c r="FI394" s="95">
        <v>280</v>
      </c>
      <c r="FJ394" s="95">
        <v>275</v>
      </c>
      <c r="FK394" s="106">
        <v>-5</v>
      </c>
      <c r="FL394" s="115">
        <v>245</v>
      </c>
      <c r="FM394" s="95">
        <v>255</v>
      </c>
      <c r="FN394" s="95">
        <v>250</v>
      </c>
      <c r="FO394" s="106" t="s">
        <v>5</v>
      </c>
      <c r="FP394" s="115">
        <v>260</v>
      </c>
      <c r="FQ394" s="95">
        <v>270</v>
      </c>
      <c r="FR394" s="95">
        <v>265</v>
      </c>
      <c r="FS394" s="106" t="s">
        <v>5</v>
      </c>
      <c r="FT394" s="135">
        <v>220</v>
      </c>
      <c r="FU394" s="136">
        <v>230</v>
      </c>
      <c r="FV394" s="95">
        <v>225</v>
      </c>
      <c r="FW394" s="134">
        <v>35</v>
      </c>
      <c r="FX394" s="115">
        <v>285</v>
      </c>
      <c r="FY394" s="95">
        <v>295</v>
      </c>
      <c r="FZ394" s="95">
        <v>290</v>
      </c>
      <c r="GA394" s="106">
        <v>5</v>
      </c>
      <c r="GB394" s="115">
        <v>285</v>
      </c>
      <c r="GC394" s="95">
        <v>295</v>
      </c>
      <c r="GD394" s="95">
        <v>290</v>
      </c>
      <c r="GE394" s="106">
        <v>5</v>
      </c>
      <c r="GF394" s="115">
        <v>275</v>
      </c>
      <c r="GG394" s="95">
        <v>285</v>
      </c>
      <c r="GH394" s="95">
        <v>280</v>
      </c>
      <c r="GI394" s="106">
        <v>5</v>
      </c>
      <c r="GJ394" s="115">
        <v>340</v>
      </c>
      <c r="GK394" s="95">
        <v>350</v>
      </c>
      <c r="GL394" s="95">
        <v>345</v>
      </c>
      <c r="GM394" s="106" t="s">
        <v>5</v>
      </c>
      <c r="GN394" s="115">
        <v>420</v>
      </c>
      <c r="GO394" s="95">
        <v>430</v>
      </c>
      <c r="GP394" s="95">
        <v>425</v>
      </c>
      <c r="GQ394" s="106" t="s">
        <v>5</v>
      </c>
      <c r="GR394" s="93"/>
      <c r="GS394" s="93">
        <v>6</v>
      </c>
    </row>
    <row r="395" spans="1:201" ht="15.75" x14ac:dyDescent="0.25">
      <c r="A395">
        <v>6</v>
      </c>
      <c r="B395">
        <v>2017</v>
      </c>
      <c r="C395" s="87">
        <v>42895</v>
      </c>
      <c r="D395" s="96">
        <v>290</v>
      </c>
      <c r="E395" s="96">
        <v>300</v>
      </c>
      <c r="F395" s="96">
        <v>295</v>
      </c>
      <c r="G395" s="103"/>
      <c r="H395" s="113">
        <v>405</v>
      </c>
      <c r="I395" s="96">
        <v>415</v>
      </c>
      <c r="J395" s="96">
        <v>410</v>
      </c>
      <c r="K395" s="103"/>
      <c r="L395" s="113">
        <v>310</v>
      </c>
      <c r="M395" s="96">
        <v>320</v>
      </c>
      <c r="N395" s="96">
        <v>315</v>
      </c>
      <c r="O395" s="103"/>
      <c r="P395" s="113">
        <v>300</v>
      </c>
      <c r="Q395" s="96">
        <v>310</v>
      </c>
      <c r="R395" s="96">
        <v>305</v>
      </c>
      <c r="S395" s="103"/>
      <c r="T395" s="113">
        <v>267.5</v>
      </c>
      <c r="U395" s="96">
        <v>277.5</v>
      </c>
      <c r="V395" s="96">
        <v>272.5</v>
      </c>
      <c r="W395" s="103"/>
      <c r="X395" s="113">
        <v>255</v>
      </c>
      <c r="Y395" s="96">
        <v>265</v>
      </c>
      <c r="Z395" s="96">
        <v>260</v>
      </c>
      <c r="AA395" s="103"/>
      <c r="AB395" s="113">
        <v>240</v>
      </c>
      <c r="AC395" s="96">
        <v>250</v>
      </c>
      <c r="AD395" s="96">
        <v>245</v>
      </c>
      <c r="AE395" s="103"/>
      <c r="AF395" s="113">
        <v>260</v>
      </c>
      <c r="AG395" s="96">
        <v>270</v>
      </c>
      <c r="AH395" s="96">
        <v>265</v>
      </c>
      <c r="AI395" s="103"/>
      <c r="AJ395" s="113">
        <v>262.5</v>
      </c>
      <c r="AK395" s="96">
        <v>272.5</v>
      </c>
      <c r="AL395" s="96">
        <v>267.5</v>
      </c>
      <c r="AM395" s="103"/>
      <c r="AN395" s="113">
        <v>262.5</v>
      </c>
      <c r="AO395" s="96">
        <v>272.5</v>
      </c>
      <c r="AP395" s="96">
        <v>267.5</v>
      </c>
      <c r="AQ395" s="103"/>
      <c r="AR395" s="113">
        <v>255</v>
      </c>
      <c r="AS395" s="96">
        <v>265</v>
      </c>
      <c r="AT395" s="96">
        <v>260</v>
      </c>
      <c r="AU395" s="103"/>
      <c r="AV395" s="113">
        <v>275</v>
      </c>
      <c r="AW395" s="96">
        <v>285</v>
      </c>
      <c r="AX395" s="96">
        <v>280</v>
      </c>
      <c r="AY395" s="103"/>
      <c r="AZ395" s="113">
        <v>217.5</v>
      </c>
      <c r="BA395" s="96">
        <v>227.5</v>
      </c>
      <c r="BB395" s="96">
        <v>222.5</v>
      </c>
      <c r="BC395" s="103"/>
      <c r="BD395" s="113">
        <v>190</v>
      </c>
      <c r="BE395" s="96">
        <v>200</v>
      </c>
      <c r="BF395" s="96">
        <v>195</v>
      </c>
      <c r="BG395" s="103"/>
      <c r="BH395" s="113">
        <v>247.5</v>
      </c>
      <c r="BI395" s="96">
        <v>257.5</v>
      </c>
      <c r="BJ395" s="96">
        <v>252.5</v>
      </c>
      <c r="BK395" s="103"/>
      <c r="BL395" s="113">
        <v>205</v>
      </c>
      <c r="BM395" s="96">
        <v>215</v>
      </c>
      <c r="BN395" s="96">
        <v>210</v>
      </c>
      <c r="BO395" s="103"/>
      <c r="BP395" s="113">
        <v>265</v>
      </c>
      <c r="BQ395" s="96">
        <v>275</v>
      </c>
      <c r="BR395" s="96">
        <v>270</v>
      </c>
      <c r="BS395" s="103"/>
      <c r="BT395" s="113">
        <v>240</v>
      </c>
      <c r="BU395" s="96">
        <v>250</v>
      </c>
      <c r="BV395" s="96">
        <v>245</v>
      </c>
      <c r="BW395" s="103"/>
      <c r="BX395" s="113">
        <v>322.5</v>
      </c>
      <c r="BY395" s="96">
        <v>332.5</v>
      </c>
      <c r="BZ395" s="96">
        <v>327.5</v>
      </c>
      <c r="CA395" s="103"/>
      <c r="CB395" s="113">
        <v>405</v>
      </c>
      <c r="CC395" s="96">
        <v>415</v>
      </c>
      <c r="CD395" s="96">
        <v>410</v>
      </c>
      <c r="CE395" s="103"/>
      <c r="CF395" s="113">
        <v>217.5</v>
      </c>
      <c r="CG395" s="96">
        <v>227.5</v>
      </c>
      <c r="CH395" s="96">
        <v>222.5</v>
      </c>
      <c r="CI395" s="103"/>
      <c r="CJ395" s="113">
        <v>200</v>
      </c>
      <c r="CK395" s="96">
        <v>210</v>
      </c>
      <c r="CL395" s="96">
        <v>205</v>
      </c>
      <c r="CM395" s="103"/>
      <c r="CN395" s="113">
        <v>262.5</v>
      </c>
      <c r="CO395" s="96">
        <v>272.5</v>
      </c>
      <c r="CP395" s="96">
        <v>267.5</v>
      </c>
      <c r="CQ395" s="103"/>
      <c r="CR395" s="113">
        <v>375</v>
      </c>
      <c r="CS395" s="96">
        <v>385</v>
      </c>
      <c r="CT395" s="96">
        <v>380</v>
      </c>
      <c r="CU395" s="103"/>
      <c r="CV395" s="113">
        <v>262.5</v>
      </c>
      <c r="CW395" s="96">
        <v>272.5</v>
      </c>
      <c r="CX395" s="96">
        <v>267.5</v>
      </c>
      <c r="CY395" s="103"/>
      <c r="CZ395" s="113">
        <v>240</v>
      </c>
      <c r="DA395" s="96">
        <v>250</v>
      </c>
      <c r="DB395" s="96">
        <v>245</v>
      </c>
      <c r="DC395" s="103"/>
      <c r="DD395" s="113">
        <v>312.5</v>
      </c>
      <c r="DE395" s="96">
        <v>322.5</v>
      </c>
      <c r="DF395" s="96">
        <v>317.5</v>
      </c>
      <c r="DG395" s="103"/>
      <c r="DH395" s="113">
        <v>385</v>
      </c>
      <c r="DI395" s="96">
        <v>395</v>
      </c>
      <c r="DJ395" s="96">
        <v>390</v>
      </c>
      <c r="DK395" s="103"/>
      <c r="DL395" s="113">
        <v>230</v>
      </c>
      <c r="DM395" s="96">
        <v>240</v>
      </c>
      <c r="DN395" s="96">
        <v>235</v>
      </c>
      <c r="DO395" s="103"/>
      <c r="DP395" s="113">
        <v>207.5</v>
      </c>
      <c r="DQ395" s="96">
        <v>217.5</v>
      </c>
      <c r="DR395" s="96">
        <v>212.5</v>
      </c>
      <c r="DS395" s="103"/>
      <c r="DT395" s="113">
        <v>322.5</v>
      </c>
      <c r="DU395" s="96">
        <v>332.5</v>
      </c>
      <c r="DV395" s="96">
        <v>327.5</v>
      </c>
      <c r="DW395" s="103"/>
      <c r="DX395" s="113">
        <v>395</v>
      </c>
      <c r="DY395" s="96">
        <v>405</v>
      </c>
      <c r="DZ395" s="96">
        <v>400</v>
      </c>
      <c r="EA395" s="103"/>
      <c r="EB395" s="113">
        <v>212.5</v>
      </c>
      <c r="EC395" s="96">
        <v>222.5</v>
      </c>
      <c r="ED395" s="96">
        <v>217.5</v>
      </c>
      <c r="EE395" s="103"/>
      <c r="EF395" s="113">
        <v>195</v>
      </c>
      <c r="EG395" s="96">
        <v>205</v>
      </c>
      <c r="EH395" s="96">
        <v>200</v>
      </c>
      <c r="EI395" s="103"/>
      <c r="EJ395" s="113">
        <v>342.5</v>
      </c>
      <c r="EK395" s="96">
        <v>352.5</v>
      </c>
      <c r="EL395" s="96">
        <v>347.5</v>
      </c>
      <c r="EM395" s="103"/>
      <c r="EN395" s="113">
        <v>420</v>
      </c>
      <c r="EO395" s="96">
        <v>430</v>
      </c>
      <c r="EP395" s="96">
        <v>425</v>
      </c>
      <c r="EQ395" s="103"/>
      <c r="ER395" s="113">
        <v>225</v>
      </c>
      <c r="ES395" s="96">
        <v>235</v>
      </c>
      <c r="ET395" s="96">
        <v>230</v>
      </c>
      <c r="EU395" s="103"/>
      <c r="EV395" s="113">
        <v>202.5</v>
      </c>
      <c r="EW395" s="96">
        <v>212.5</v>
      </c>
      <c r="EX395" s="96">
        <v>207.5</v>
      </c>
      <c r="EY395" s="103"/>
      <c r="EZ395" s="113">
        <v>312.5</v>
      </c>
      <c r="FA395" s="96">
        <v>322.5</v>
      </c>
      <c r="FB395" s="96">
        <v>317.5</v>
      </c>
      <c r="FC395" s="103"/>
      <c r="FD395" s="113">
        <v>430</v>
      </c>
      <c r="FE395" s="96">
        <v>440</v>
      </c>
      <c r="FF395" s="96">
        <v>435</v>
      </c>
      <c r="FG395" s="103"/>
      <c r="FH395" s="113">
        <v>272.5</v>
      </c>
      <c r="FI395" s="96">
        <v>282.5</v>
      </c>
      <c r="FJ395" s="96">
        <v>277.5</v>
      </c>
      <c r="FK395" s="103"/>
      <c r="FL395" s="113">
        <v>247.5</v>
      </c>
      <c r="FM395" s="96">
        <v>257.5</v>
      </c>
      <c r="FN395" s="96">
        <v>252.5</v>
      </c>
      <c r="FO395" s="103"/>
      <c r="FP395" s="114">
        <v>262.5</v>
      </c>
      <c r="FQ395" s="101">
        <v>272.5</v>
      </c>
      <c r="FR395" s="101">
        <v>267.5</v>
      </c>
      <c r="FS395" s="103"/>
      <c r="FT395" s="113">
        <v>232.5</v>
      </c>
      <c r="FU395" s="96">
        <v>242.5</v>
      </c>
      <c r="FV395" s="96">
        <v>237.5</v>
      </c>
      <c r="FW395" s="103"/>
      <c r="FX395" s="113">
        <v>287.5</v>
      </c>
      <c r="FY395" s="96">
        <v>297.5</v>
      </c>
      <c r="FZ395" s="96">
        <v>292.5</v>
      </c>
      <c r="GA395" s="103"/>
      <c r="GB395" s="113">
        <v>292.5</v>
      </c>
      <c r="GC395" s="96">
        <v>302.5</v>
      </c>
      <c r="GD395" s="96">
        <v>297.5</v>
      </c>
      <c r="GE395" s="103"/>
      <c r="GF395" s="113">
        <v>280</v>
      </c>
      <c r="GG395" s="96">
        <v>290</v>
      </c>
      <c r="GH395" s="96">
        <v>285</v>
      </c>
      <c r="GI395" s="103"/>
      <c r="GJ395" s="113">
        <v>342.5</v>
      </c>
      <c r="GK395" s="96">
        <v>352.5</v>
      </c>
      <c r="GL395" s="96">
        <v>347.5</v>
      </c>
      <c r="GM395" s="103"/>
      <c r="GN395" s="113">
        <v>425</v>
      </c>
      <c r="GO395" s="96">
        <v>435</v>
      </c>
      <c r="GP395" s="96">
        <v>430</v>
      </c>
      <c r="GQ395" s="103"/>
      <c r="GR395" s="93"/>
      <c r="GS395" s="93">
        <v>6</v>
      </c>
    </row>
    <row r="396" spans="1:201" ht="15.75" x14ac:dyDescent="0.25">
      <c r="A396">
        <v>6</v>
      </c>
      <c r="B396">
        <v>2017</v>
      </c>
      <c r="C396" s="87">
        <v>42902</v>
      </c>
      <c r="D396" s="95">
        <v>300</v>
      </c>
      <c r="E396" s="95">
        <v>310</v>
      </c>
      <c r="F396" s="95">
        <v>305</v>
      </c>
      <c r="G396" s="106">
        <v>10</v>
      </c>
      <c r="H396" s="115">
        <v>415</v>
      </c>
      <c r="I396" s="95">
        <v>425</v>
      </c>
      <c r="J396" s="95">
        <v>420</v>
      </c>
      <c r="K396" s="106">
        <v>10</v>
      </c>
      <c r="L396" s="115">
        <v>310</v>
      </c>
      <c r="M396" s="95">
        <v>320</v>
      </c>
      <c r="N396" s="95">
        <v>315</v>
      </c>
      <c r="O396" s="106" t="s">
        <v>5</v>
      </c>
      <c r="P396" s="115">
        <v>305</v>
      </c>
      <c r="Q396" s="95">
        <v>315</v>
      </c>
      <c r="R396" s="95">
        <v>310</v>
      </c>
      <c r="S396" s="106">
        <v>10</v>
      </c>
      <c r="T396" s="115">
        <v>275</v>
      </c>
      <c r="U396" s="95">
        <v>285</v>
      </c>
      <c r="V396" s="95">
        <v>280</v>
      </c>
      <c r="W396" s="106">
        <v>10</v>
      </c>
      <c r="X396" s="115">
        <v>265</v>
      </c>
      <c r="Y396" s="95">
        <v>275</v>
      </c>
      <c r="Z396" s="95">
        <v>270</v>
      </c>
      <c r="AA396" s="106">
        <v>10</v>
      </c>
      <c r="AB396" s="115">
        <v>240</v>
      </c>
      <c r="AC396" s="95">
        <v>250</v>
      </c>
      <c r="AD396" s="95">
        <v>245</v>
      </c>
      <c r="AE396" s="106" t="s">
        <v>5</v>
      </c>
      <c r="AF396" s="115">
        <v>270</v>
      </c>
      <c r="AG396" s="95">
        <v>280</v>
      </c>
      <c r="AH396" s="95">
        <v>275</v>
      </c>
      <c r="AI396" s="106">
        <v>25</v>
      </c>
      <c r="AJ396" s="115">
        <v>275</v>
      </c>
      <c r="AK396" s="95">
        <v>285</v>
      </c>
      <c r="AL396" s="95">
        <v>280</v>
      </c>
      <c r="AM396" s="106">
        <v>10</v>
      </c>
      <c r="AN396" s="115">
        <v>275</v>
      </c>
      <c r="AO396" s="95">
        <v>285</v>
      </c>
      <c r="AP396" s="95">
        <v>280</v>
      </c>
      <c r="AQ396" s="106">
        <v>10</v>
      </c>
      <c r="AR396" s="115">
        <v>255</v>
      </c>
      <c r="AS396" s="95">
        <v>265</v>
      </c>
      <c r="AT396" s="95">
        <v>260</v>
      </c>
      <c r="AU396" s="106" t="s">
        <v>5</v>
      </c>
      <c r="AV396" s="115">
        <v>285</v>
      </c>
      <c r="AW396" s="95">
        <v>295</v>
      </c>
      <c r="AX396" s="95">
        <v>290</v>
      </c>
      <c r="AY396" s="106">
        <v>10</v>
      </c>
      <c r="AZ396" s="115">
        <v>220</v>
      </c>
      <c r="BA396" s="95">
        <v>230</v>
      </c>
      <c r="BB396" s="95">
        <v>225</v>
      </c>
      <c r="BC396" s="106">
        <v>5</v>
      </c>
      <c r="BD396" s="115">
        <v>195</v>
      </c>
      <c r="BE396" s="95">
        <v>205</v>
      </c>
      <c r="BF396" s="95">
        <v>200</v>
      </c>
      <c r="BG396" s="106">
        <v>5</v>
      </c>
      <c r="BH396" s="115">
        <v>250</v>
      </c>
      <c r="BI396" s="95">
        <v>260</v>
      </c>
      <c r="BJ396" s="95">
        <v>255</v>
      </c>
      <c r="BK396" s="106">
        <v>5</v>
      </c>
      <c r="BL396" s="115">
        <v>210</v>
      </c>
      <c r="BM396" s="95">
        <v>220</v>
      </c>
      <c r="BN396" s="95">
        <v>215</v>
      </c>
      <c r="BO396" s="106">
        <v>5</v>
      </c>
      <c r="BP396" s="115">
        <v>270</v>
      </c>
      <c r="BQ396" s="95">
        <v>280</v>
      </c>
      <c r="BR396" s="95">
        <v>275</v>
      </c>
      <c r="BS396" s="106">
        <v>5</v>
      </c>
      <c r="BT396" s="115">
        <v>245</v>
      </c>
      <c r="BU396" s="95">
        <v>255</v>
      </c>
      <c r="BV396" s="95">
        <v>250</v>
      </c>
      <c r="BW396" s="106">
        <v>5</v>
      </c>
      <c r="BX396" s="115">
        <v>325</v>
      </c>
      <c r="BY396" s="95">
        <v>335</v>
      </c>
      <c r="BZ396" s="95">
        <v>330</v>
      </c>
      <c r="CA396" s="106">
        <v>5</v>
      </c>
      <c r="CB396" s="115">
        <v>410</v>
      </c>
      <c r="CC396" s="95">
        <v>420</v>
      </c>
      <c r="CD396" s="95">
        <v>415</v>
      </c>
      <c r="CE396" s="106" t="s">
        <v>5</v>
      </c>
      <c r="CF396" s="115">
        <v>225</v>
      </c>
      <c r="CG396" s="95">
        <v>235</v>
      </c>
      <c r="CH396" s="95">
        <v>230</v>
      </c>
      <c r="CI396" s="106">
        <v>5</v>
      </c>
      <c r="CJ396" s="115">
        <v>205</v>
      </c>
      <c r="CK396" s="95">
        <v>215</v>
      </c>
      <c r="CL396" s="95">
        <v>210</v>
      </c>
      <c r="CM396" s="106">
        <v>5</v>
      </c>
      <c r="CN396" s="115">
        <v>265</v>
      </c>
      <c r="CO396" s="95">
        <v>275</v>
      </c>
      <c r="CP396" s="95">
        <v>270</v>
      </c>
      <c r="CQ396" s="106">
        <v>5</v>
      </c>
      <c r="CR396" s="115">
        <v>380</v>
      </c>
      <c r="CS396" s="95">
        <v>390</v>
      </c>
      <c r="CT396" s="95">
        <v>385</v>
      </c>
      <c r="CU396" s="106" t="s">
        <v>5</v>
      </c>
      <c r="CV396" s="115">
        <v>270</v>
      </c>
      <c r="CW396" s="95">
        <v>280</v>
      </c>
      <c r="CX396" s="95">
        <v>275</v>
      </c>
      <c r="CY396" s="106">
        <v>5</v>
      </c>
      <c r="CZ396" s="115">
        <v>245</v>
      </c>
      <c r="DA396" s="95">
        <v>255</v>
      </c>
      <c r="DB396" s="95">
        <v>250</v>
      </c>
      <c r="DC396" s="106">
        <v>5</v>
      </c>
      <c r="DD396" s="115">
        <v>315</v>
      </c>
      <c r="DE396" s="95">
        <v>325</v>
      </c>
      <c r="DF396" s="95">
        <v>320</v>
      </c>
      <c r="DG396" s="106">
        <v>5</v>
      </c>
      <c r="DH396" s="115">
        <v>390</v>
      </c>
      <c r="DI396" s="95">
        <v>400</v>
      </c>
      <c r="DJ396" s="95">
        <v>395</v>
      </c>
      <c r="DK396" s="106" t="s">
        <v>5</v>
      </c>
      <c r="DL396" s="115">
        <v>235</v>
      </c>
      <c r="DM396" s="95">
        <v>245</v>
      </c>
      <c r="DN396" s="95">
        <v>240</v>
      </c>
      <c r="DO396" s="106">
        <v>5</v>
      </c>
      <c r="DP396" s="115">
        <v>210</v>
      </c>
      <c r="DQ396" s="95">
        <v>220</v>
      </c>
      <c r="DR396" s="95">
        <v>215</v>
      </c>
      <c r="DS396" s="106">
        <v>5</v>
      </c>
      <c r="DT396" s="115">
        <v>325</v>
      </c>
      <c r="DU396" s="95">
        <v>335</v>
      </c>
      <c r="DV396" s="95">
        <v>330</v>
      </c>
      <c r="DW396" s="106">
        <v>5</v>
      </c>
      <c r="DX396" s="115">
        <v>400</v>
      </c>
      <c r="DY396" s="95">
        <v>410</v>
      </c>
      <c r="DZ396" s="95">
        <v>405</v>
      </c>
      <c r="EA396" s="106" t="s">
        <v>5</v>
      </c>
      <c r="EB396" s="115">
        <v>220</v>
      </c>
      <c r="EC396" s="95">
        <v>230</v>
      </c>
      <c r="ED396" s="95">
        <v>225</v>
      </c>
      <c r="EE396" s="106">
        <v>5</v>
      </c>
      <c r="EF396" s="115">
        <v>200</v>
      </c>
      <c r="EG396" s="95">
        <v>210</v>
      </c>
      <c r="EH396" s="95">
        <v>205</v>
      </c>
      <c r="EI396" s="106">
        <v>5</v>
      </c>
      <c r="EJ396" s="115">
        <v>345</v>
      </c>
      <c r="EK396" s="95">
        <v>355</v>
      </c>
      <c r="EL396" s="95">
        <v>350</v>
      </c>
      <c r="EM396" s="106">
        <v>5</v>
      </c>
      <c r="EN396" s="115">
        <v>425</v>
      </c>
      <c r="EO396" s="95">
        <v>435</v>
      </c>
      <c r="EP396" s="95">
        <v>430</v>
      </c>
      <c r="EQ396" s="106" t="s">
        <v>5</v>
      </c>
      <c r="ER396" s="115">
        <v>235</v>
      </c>
      <c r="ES396" s="95">
        <v>245</v>
      </c>
      <c r="ET396" s="95">
        <v>240</v>
      </c>
      <c r="EU396" s="106">
        <v>10</v>
      </c>
      <c r="EV396" s="115">
        <v>210</v>
      </c>
      <c r="EW396" s="95">
        <v>220</v>
      </c>
      <c r="EX396" s="95">
        <v>215</v>
      </c>
      <c r="EY396" s="106">
        <v>5</v>
      </c>
      <c r="EZ396" s="115">
        <v>315</v>
      </c>
      <c r="FA396" s="95">
        <v>325</v>
      </c>
      <c r="FB396" s="95">
        <v>320</v>
      </c>
      <c r="FC396" s="106">
        <v>5</v>
      </c>
      <c r="FD396" s="115">
        <v>435</v>
      </c>
      <c r="FE396" s="95">
        <v>445</v>
      </c>
      <c r="FF396" s="95">
        <v>440</v>
      </c>
      <c r="FG396" s="106" t="s">
        <v>5</v>
      </c>
      <c r="FH396" s="115">
        <v>275</v>
      </c>
      <c r="FI396" s="95">
        <v>285</v>
      </c>
      <c r="FJ396" s="95">
        <v>280</v>
      </c>
      <c r="FK396" s="106" t="s">
        <v>5</v>
      </c>
      <c r="FL396" s="115">
        <v>250</v>
      </c>
      <c r="FM396" s="95">
        <v>260</v>
      </c>
      <c r="FN396" s="95">
        <v>255</v>
      </c>
      <c r="FO396" s="106" t="s">
        <v>5</v>
      </c>
      <c r="FP396" s="115">
        <v>265</v>
      </c>
      <c r="FQ396" s="95">
        <v>275</v>
      </c>
      <c r="FR396" s="95">
        <v>270</v>
      </c>
      <c r="FS396" s="106" t="s">
        <v>5</v>
      </c>
      <c r="FT396" s="135">
        <v>245</v>
      </c>
      <c r="FU396" s="136">
        <v>255</v>
      </c>
      <c r="FV396" s="95">
        <v>250</v>
      </c>
      <c r="FW396" s="134">
        <v>25</v>
      </c>
      <c r="FX396" s="115">
        <v>290</v>
      </c>
      <c r="FY396" s="95">
        <v>300</v>
      </c>
      <c r="FZ396" s="95">
        <v>295</v>
      </c>
      <c r="GA396" s="106" t="s">
        <v>5</v>
      </c>
      <c r="GB396" s="115">
        <v>300</v>
      </c>
      <c r="GC396" s="95">
        <v>310</v>
      </c>
      <c r="GD396" s="95">
        <v>305</v>
      </c>
      <c r="GE396" s="106">
        <v>5</v>
      </c>
      <c r="GF396" s="115">
        <v>285</v>
      </c>
      <c r="GG396" s="95">
        <v>295</v>
      </c>
      <c r="GH396" s="95">
        <v>290</v>
      </c>
      <c r="GI396" s="106">
        <v>5</v>
      </c>
      <c r="GJ396" s="115">
        <v>345</v>
      </c>
      <c r="GK396" s="95">
        <v>355</v>
      </c>
      <c r="GL396" s="95">
        <v>350</v>
      </c>
      <c r="GM396" s="106">
        <v>5</v>
      </c>
      <c r="GN396" s="115">
        <v>430</v>
      </c>
      <c r="GO396" s="95">
        <v>440</v>
      </c>
      <c r="GP396" s="95">
        <v>435</v>
      </c>
      <c r="GQ396" s="106" t="s">
        <v>5</v>
      </c>
      <c r="GR396" s="93"/>
      <c r="GS396" s="93">
        <v>6</v>
      </c>
    </row>
    <row r="397" spans="1:201" ht="15.75" x14ac:dyDescent="0.25">
      <c r="A397">
        <v>6</v>
      </c>
      <c r="B397">
        <v>2017</v>
      </c>
      <c r="C397" s="87">
        <v>42909</v>
      </c>
      <c r="D397" s="95">
        <v>320</v>
      </c>
      <c r="E397" s="95">
        <v>330</v>
      </c>
      <c r="F397" s="95">
        <v>325</v>
      </c>
      <c r="G397" s="106">
        <v>20</v>
      </c>
      <c r="H397" s="115">
        <v>430</v>
      </c>
      <c r="I397" s="95">
        <v>440</v>
      </c>
      <c r="J397" s="95">
        <v>435</v>
      </c>
      <c r="K397" s="106">
        <v>15</v>
      </c>
      <c r="L397" s="115">
        <v>365</v>
      </c>
      <c r="M397" s="95">
        <v>375</v>
      </c>
      <c r="N397" s="95">
        <v>370</v>
      </c>
      <c r="O397" s="106">
        <v>55</v>
      </c>
      <c r="P397" s="115">
        <v>305</v>
      </c>
      <c r="Q397" s="95">
        <v>315</v>
      </c>
      <c r="R397" s="95">
        <v>310</v>
      </c>
      <c r="S397" s="106" t="s">
        <v>5</v>
      </c>
      <c r="T397" s="115">
        <v>290</v>
      </c>
      <c r="U397" s="95">
        <v>300</v>
      </c>
      <c r="V397" s="95">
        <v>295</v>
      </c>
      <c r="W397" s="106">
        <v>15</v>
      </c>
      <c r="X397" s="115">
        <v>280</v>
      </c>
      <c r="Y397" s="95">
        <v>290</v>
      </c>
      <c r="Z397" s="95">
        <v>285</v>
      </c>
      <c r="AA397" s="106">
        <v>15</v>
      </c>
      <c r="AB397" s="115">
        <v>295</v>
      </c>
      <c r="AC397" s="95">
        <v>305</v>
      </c>
      <c r="AD397" s="95">
        <v>300</v>
      </c>
      <c r="AE397" s="106">
        <v>55</v>
      </c>
      <c r="AF397" s="115">
        <v>280</v>
      </c>
      <c r="AG397" s="95">
        <v>290</v>
      </c>
      <c r="AH397" s="95">
        <v>285</v>
      </c>
      <c r="AI397" s="106">
        <v>10</v>
      </c>
      <c r="AJ397" s="115">
        <v>295</v>
      </c>
      <c r="AK397" s="95">
        <v>305</v>
      </c>
      <c r="AL397" s="95">
        <v>300</v>
      </c>
      <c r="AM397" s="106">
        <v>20</v>
      </c>
      <c r="AN397" s="115">
        <v>290</v>
      </c>
      <c r="AO397" s="95">
        <v>300</v>
      </c>
      <c r="AP397" s="95">
        <v>295</v>
      </c>
      <c r="AQ397" s="106">
        <v>15</v>
      </c>
      <c r="AR397" s="115">
        <v>310</v>
      </c>
      <c r="AS397" s="95">
        <v>320</v>
      </c>
      <c r="AT397" s="95">
        <v>315</v>
      </c>
      <c r="AU397" s="106">
        <v>55</v>
      </c>
      <c r="AV397" s="115">
        <v>295</v>
      </c>
      <c r="AW397" s="95">
        <v>305</v>
      </c>
      <c r="AX397" s="95">
        <v>300</v>
      </c>
      <c r="AY397" s="106">
        <v>10</v>
      </c>
      <c r="AZ397" s="115">
        <v>240</v>
      </c>
      <c r="BA397" s="95">
        <v>250</v>
      </c>
      <c r="BB397" s="95">
        <v>245</v>
      </c>
      <c r="BC397" s="106">
        <v>20</v>
      </c>
      <c r="BD397" s="115">
        <v>205</v>
      </c>
      <c r="BE397" s="95">
        <v>215</v>
      </c>
      <c r="BF397" s="95">
        <v>210</v>
      </c>
      <c r="BG397" s="106">
        <v>10</v>
      </c>
      <c r="BH397" s="115">
        <v>270</v>
      </c>
      <c r="BI397" s="95">
        <v>280</v>
      </c>
      <c r="BJ397" s="95">
        <v>275</v>
      </c>
      <c r="BK397" s="106">
        <v>20</v>
      </c>
      <c r="BL397" s="115">
        <v>220</v>
      </c>
      <c r="BM397" s="95">
        <v>230</v>
      </c>
      <c r="BN397" s="95">
        <v>225</v>
      </c>
      <c r="BO397" s="106">
        <v>10</v>
      </c>
      <c r="BP397" s="115">
        <v>285</v>
      </c>
      <c r="BQ397" s="95">
        <v>295</v>
      </c>
      <c r="BR397" s="95">
        <v>290</v>
      </c>
      <c r="BS397" s="106">
        <v>15</v>
      </c>
      <c r="BT397" s="115">
        <v>255</v>
      </c>
      <c r="BU397" s="95">
        <v>265</v>
      </c>
      <c r="BV397" s="95">
        <v>260</v>
      </c>
      <c r="BW397" s="106">
        <v>10</v>
      </c>
      <c r="BX397" s="115">
        <v>320</v>
      </c>
      <c r="BY397" s="95">
        <v>330</v>
      </c>
      <c r="BZ397" s="95">
        <v>325</v>
      </c>
      <c r="CA397" s="106">
        <v>-5</v>
      </c>
      <c r="CB397" s="115">
        <v>410</v>
      </c>
      <c r="CC397" s="95">
        <v>420</v>
      </c>
      <c r="CD397" s="95">
        <v>415</v>
      </c>
      <c r="CE397" s="106" t="s">
        <v>5</v>
      </c>
      <c r="CF397" s="115">
        <v>245</v>
      </c>
      <c r="CG397" s="95">
        <v>255</v>
      </c>
      <c r="CH397" s="95">
        <v>250</v>
      </c>
      <c r="CI397" s="106">
        <v>20</v>
      </c>
      <c r="CJ397" s="115">
        <v>220</v>
      </c>
      <c r="CK397" s="95">
        <v>230</v>
      </c>
      <c r="CL397" s="95">
        <v>225</v>
      </c>
      <c r="CM397" s="106">
        <v>15</v>
      </c>
      <c r="CN397" s="115">
        <v>260</v>
      </c>
      <c r="CO397" s="95">
        <v>270</v>
      </c>
      <c r="CP397" s="95">
        <v>265</v>
      </c>
      <c r="CQ397" s="106">
        <v>-5</v>
      </c>
      <c r="CR397" s="115">
        <v>380</v>
      </c>
      <c r="CS397" s="95">
        <v>390</v>
      </c>
      <c r="CT397" s="95">
        <v>385</v>
      </c>
      <c r="CU397" s="106" t="s">
        <v>5</v>
      </c>
      <c r="CV397" s="115">
        <v>290</v>
      </c>
      <c r="CW397" s="95">
        <v>300</v>
      </c>
      <c r="CX397" s="95">
        <v>295</v>
      </c>
      <c r="CY397" s="106">
        <v>20</v>
      </c>
      <c r="CZ397" s="115">
        <v>265</v>
      </c>
      <c r="DA397" s="95">
        <v>275</v>
      </c>
      <c r="DB397" s="95">
        <v>270</v>
      </c>
      <c r="DC397" s="106">
        <v>20</v>
      </c>
      <c r="DD397" s="115">
        <v>310</v>
      </c>
      <c r="DE397" s="95">
        <v>320</v>
      </c>
      <c r="DF397" s="95">
        <v>315</v>
      </c>
      <c r="DG397" s="106">
        <v>-5</v>
      </c>
      <c r="DH397" s="115">
        <v>390</v>
      </c>
      <c r="DI397" s="95">
        <v>400</v>
      </c>
      <c r="DJ397" s="95">
        <v>395</v>
      </c>
      <c r="DK397" s="106" t="s">
        <v>5</v>
      </c>
      <c r="DL397" s="115">
        <v>255</v>
      </c>
      <c r="DM397" s="95">
        <v>265</v>
      </c>
      <c r="DN397" s="95">
        <v>260</v>
      </c>
      <c r="DO397" s="106">
        <v>20</v>
      </c>
      <c r="DP397" s="115">
        <v>230</v>
      </c>
      <c r="DQ397" s="95">
        <v>240</v>
      </c>
      <c r="DR397" s="95">
        <v>235</v>
      </c>
      <c r="DS397" s="106">
        <v>20</v>
      </c>
      <c r="DT397" s="115">
        <v>320</v>
      </c>
      <c r="DU397" s="95">
        <v>330</v>
      </c>
      <c r="DV397" s="95">
        <v>325</v>
      </c>
      <c r="DW397" s="106">
        <v>-5</v>
      </c>
      <c r="DX397" s="115">
        <v>400</v>
      </c>
      <c r="DY397" s="95">
        <v>410</v>
      </c>
      <c r="DZ397" s="95">
        <v>405</v>
      </c>
      <c r="EA397" s="106" t="s">
        <v>5</v>
      </c>
      <c r="EB397" s="115">
        <v>240</v>
      </c>
      <c r="EC397" s="95">
        <v>250</v>
      </c>
      <c r="ED397" s="95">
        <v>245</v>
      </c>
      <c r="EE397" s="106">
        <v>20</v>
      </c>
      <c r="EF397" s="115">
        <v>215</v>
      </c>
      <c r="EG397" s="95">
        <v>225</v>
      </c>
      <c r="EH397" s="95">
        <v>220</v>
      </c>
      <c r="EI397" s="106">
        <v>15</v>
      </c>
      <c r="EJ397" s="115">
        <v>340</v>
      </c>
      <c r="EK397" s="95">
        <v>350</v>
      </c>
      <c r="EL397" s="95">
        <v>345</v>
      </c>
      <c r="EM397" s="106">
        <v>-5</v>
      </c>
      <c r="EN397" s="115">
        <v>425</v>
      </c>
      <c r="EO397" s="95">
        <v>435</v>
      </c>
      <c r="EP397" s="95">
        <v>430</v>
      </c>
      <c r="EQ397" s="106" t="s">
        <v>5</v>
      </c>
      <c r="ER397" s="115">
        <v>250</v>
      </c>
      <c r="ES397" s="95">
        <v>260</v>
      </c>
      <c r="ET397" s="95">
        <v>255</v>
      </c>
      <c r="EU397" s="106">
        <v>15</v>
      </c>
      <c r="EV397" s="115">
        <v>220</v>
      </c>
      <c r="EW397" s="95">
        <v>230</v>
      </c>
      <c r="EX397" s="95">
        <v>225</v>
      </c>
      <c r="EY397" s="106">
        <v>10</v>
      </c>
      <c r="EZ397" s="115">
        <v>310</v>
      </c>
      <c r="FA397" s="95">
        <v>320</v>
      </c>
      <c r="FB397" s="95">
        <v>315</v>
      </c>
      <c r="FC397" s="106">
        <v>-5</v>
      </c>
      <c r="FD397" s="115">
        <v>435</v>
      </c>
      <c r="FE397" s="95">
        <v>445</v>
      </c>
      <c r="FF397" s="95">
        <v>440</v>
      </c>
      <c r="FG397" s="106" t="s">
        <v>5</v>
      </c>
      <c r="FH397" s="115">
        <v>295</v>
      </c>
      <c r="FI397" s="95">
        <v>305</v>
      </c>
      <c r="FJ397" s="95">
        <v>300</v>
      </c>
      <c r="FK397" s="106">
        <v>20</v>
      </c>
      <c r="FL397" s="115">
        <v>255</v>
      </c>
      <c r="FM397" s="95">
        <v>265</v>
      </c>
      <c r="FN397" s="95">
        <v>260</v>
      </c>
      <c r="FO397" s="106">
        <v>5</v>
      </c>
      <c r="FP397" s="115">
        <v>340</v>
      </c>
      <c r="FQ397" s="95">
        <v>350</v>
      </c>
      <c r="FR397" s="95">
        <v>345</v>
      </c>
      <c r="FS397" s="106">
        <v>75</v>
      </c>
      <c r="FT397" s="135">
        <v>255</v>
      </c>
      <c r="FU397" s="136">
        <v>265</v>
      </c>
      <c r="FV397" s="95">
        <v>260</v>
      </c>
      <c r="FW397" s="134">
        <v>10</v>
      </c>
      <c r="FX397" s="115">
        <v>200</v>
      </c>
      <c r="FY397" s="95">
        <v>210</v>
      </c>
      <c r="FZ397" s="95">
        <v>205</v>
      </c>
      <c r="GA397" s="106">
        <v>-90</v>
      </c>
      <c r="GB397" s="115">
        <v>320</v>
      </c>
      <c r="GC397" s="95">
        <v>330</v>
      </c>
      <c r="GD397" s="95">
        <v>325</v>
      </c>
      <c r="GE397" s="106">
        <v>20</v>
      </c>
      <c r="GF397" s="115">
        <v>300</v>
      </c>
      <c r="GG397" s="95">
        <v>310</v>
      </c>
      <c r="GH397" s="95">
        <v>305</v>
      </c>
      <c r="GI397" s="106">
        <v>15</v>
      </c>
      <c r="GJ397" s="115">
        <v>340</v>
      </c>
      <c r="GK397" s="95">
        <v>350</v>
      </c>
      <c r="GL397" s="95">
        <v>345</v>
      </c>
      <c r="GM397" s="106">
        <v>-5</v>
      </c>
      <c r="GN397" s="115">
        <v>430</v>
      </c>
      <c r="GO397" s="95">
        <v>440</v>
      </c>
      <c r="GP397" s="95">
        <v>435</v>
      </c>
      <c r="GQ397" s="106" t="s">
        <v>5</v>
      </c>
      <c r="GR397" s="93"/>
      <c r="GS397" s="93">
        <v>6</v>
      </c>
    </row>
    <row r="398" spans="1:201" ht="15.75" x14ac:dyDescent="0.25">
      <c r="A398">
        <v>6</v>
      </c>
      <c r="B398">
        <v>2017</v>
      </c>
      <c r="C398" s="87">
        <v>42916</v>
      </c>
      <c r="D398" s="95">
        <v>330</v>
      </c>
      <c r="E398" s="95">
        <v>340</v>
      </c>
      <c r="F398" s="95">
        <v>335</v>
      </c>
      <c r="G398" s="106">
        <v>10</v>
      </c>
      <c r="H398" s="115">
        <v>430</v>
      </c>
      <c r="I398" s="95">
        <v>440</v>
      </c>
      <c r="J398" s="95">
        <v>435</v>
      </c>
      <c r="K398" s="106" t="s">
        <v>5</v>
      </c>
      <c r="L398" s="115">
        <v>370</v>
      </c>
      <c r="M398" s="95">
        <v>380</v>
      </c>
      <c r="N398" s="95">
        <v>375</v>
      </c>
      <c r="O398" s="106">
        <v>5</v>
      </c>
      <c r="P398" s="115">
        <v>305</v>
      </c>
      <c r="Q398" s="95">
        <v>315</v>
      </c>
      <c r="R398" s="95">
        <v>310</v>
      </c>
      <c r="S398" s="106" t="s">
        <v>5</v>
      </c>
      <c r="T398" s="115">
        <v>290</v>
      </c>
      <c r="U398" s="95">
        <v>300</v>
      </c>
      <c r="V398" s="95">
        <v>295</v>
      </c>
      <c r="W398" s="106" t="s">
        <v>5</v>
      </c>
      <c r="X398" s="115">
        <v>280</v>
      </c>
      <c r="Y398" s="95">
        <v>290</v>
      </c>
      <c r="Z398" s="95">
        <v>285</v>
      </c>
      <c r="AA398" s="106" t="s">
        <v>5</v>
      </c>
      <c r="AB398" s="115">
        <v>300</v>
      </c>
      <c r="AC398" s="95">
        <v>310</v>
      </c>
      <c r="AD398" s="95">
        <v>305</v>
      </c>
      <c r="AE398" s="106">
        <v>5</v>
      </c>
      <c r="AF398" s="115">
        <v>275</v>
      </c>
      <c r="AG398" s="95">
        <v>285</v>
      </c>
      <c r="AH398" s="95">
        <v>280</v>
      </c>
      <c r="AI398" s="106">
        <v>-5</v>
      </c>
      <c r="AJ398" s="115">
        <v>295</v>
      </c>
      <c r="AK398" s="95">
        <v>305</v>
      </c>
      <c r="AL398" s="95">
        <v>300</v>
      </c>
      <c r="AM398" s="106" t="s">
        <v>5</v>
      </c>
      <c r="AN398" s="115">
        <v>290</v>
      </c>
      <c r="AO398" s="95">
        <v>300</v>
      </c>
      <c r="AP398" s="95">
        <v>295</v>
      </c>
      <c r="AQ398" s="106" t="s">
        <v>5</v>
      </c>
      <c r="AR398" s="115">
        <v>315</v>
      </c>
      <c r="AS398" s="95">
        <v>325</v>
      </c>
      <c r="AT398" s="95">
        <v>320</v>
      </c>
      <c r="AU398" s="106">
        <v>5</v>
      </c>
      <c r="AV398" s="115">
        <v>290</v>
      </c>
      <c r="AW398" s="95">
        <v>300</v>
      </c>
      <c r="AX398" s="95">
        <v>295</v>
      </c>
      <c r="AY398" s="106">
        <v>-5</v>
      </c>
      <c r="AZ398" s="115">
        <v>245</v>
      </c>
      <c r="BA398" s="95">
        <v>255</v>
      </c>
      <c r="BB398" s="95">
        <v>250</v>
      </c>
      <c r="BC398" s="106">
        <v>5</v>
      </c>
      <c r="BD398" s="115">
        <v>210</v>
      </c>
      <c r="BE398" s="95">
        <v>220</v>
      </c>
      <c r="BF398" s="95">
        <v>215</v>
      </c>
      <c r="BG398" s="106">
        <v>5</v>
      </c>
      <c r="BH398" s="115">
        <v>275</v>
      </c>
      <c r="BI398" s="95">
        <v>285</v>
      </c>
      <c r="BJ398" s="95">
        <v>280</v>
      </c>
      <c r="BK398" s="106">
        <v>5</v>
      </c>
      <c r="BL398" s="115">
        <v>225</v>
      </c>
      <c r="BM398" s="95">
        <v>235</v>
      </c>
      <c r="BN398" s="95">
        <v>230</v>
      </c>
      <c r="BO398" s="106">
        <v>5</v>
      </c>
      <c r="BP398" s="115">
        <v>290</v>
      </c>
      <c r="BQ398" s="95">
        <v>300</v>
      </c>
      <c r="BR398" s="95">
        <v>295</v>
      </c>
      <c r="BS398" s="106">
        <v>5</v>
      </c>
      <c r="BT398" s="115">
        <v>260</v>
      </c>
      <c r="BU398" s="95">
        <v>270</v>
      </c>
      <c r="BV398" s="95">
        <v>265</v>
      </c>
      <c r="BW398" s="106">
        <v>5</v>
      </c>
      <c r="BX398" s="115">
        <v>325</v>
      </c>
      <c r="BY398" s="95">
        <v>335</v>
      </c>
      <c r="BZ398" s="95">
        <v>330</v>
      </c>
      <c r="CA398" s="106">
        <v>5</v>
      </c>
      <c r="CB398" s="115">
        <v>410</v>
      </c>
      <c r="CC398" s="95">
        <v>420</v>
      </c>
      <c r="CD398" s="95">
        <v>415</v>
      </c>
      <c r="CE398" s="106" t="s">
        <v>5</v>
      </c>
      <c r="CF398" s="115">
        <v>250</v>
      </c>
      <c r="CG398" s="95">
        <v>260</v>
      </c>
      <c r="CH398" s="95">
        <v>255</v>
      </c>
      <c r="CI398" s="106">
        <v>5</v>
      </c>
      <c r="CJ398" s="115">
        <v>225</v>
      </c>
      <c r="CK398" s="95">
        <v>235</v>
      </c>
      <c r="CL398" s="95">
        <v>230</v>
      </c>
      <c r="CM398" s="106">
        <v>5</v>
      </c>
      <c r="CN398" s="115">
        <v>265</v>
      </c>
      <c r="CO398" s="95">
        <v>275</v>
      </c>
      <c r="CP398" s="95">
        <v>270</v>
      </c>
      <c r="CQ398" s="106">
        <v>5</v>
      </c>
      <c r="CR398" s="115">
        <v>380</v>
      </c>
      <c r="CS398" s="95">
        <v>390</v>
      </c>
      <c r="CT398" s="95">
        <v>385</v>
      </c>
      <c r="CU398" s="106" t="s">
        <v>5</v>
      </c>
      <c r="CV398" s="115">
        <v>290</v>
      </c>
      <c r="CW398" s="95">
        <v>300</v>
      </c>
      <c r="CX398" s="95">
        <v>295</v>
      </c>
      <c r="CY398" s="106" t="s">
        <v>5</v>
      </c>
      <c r="CZ398" s="115">
        <v>265</v>
      </c>
      <c r="DA398" s="95">
        <v>275</v>
      </c>
      <c r="DB398" s="95">
        <v>270</v>
      </c>
      <c r="DC398" s="106" t="s">
        <v>5</v>
      </c>
      <c r="DD398" s="115">
        <v>315</v>
      </c>
      <c r="DE398" s="95">
        <v>325</v>
      </c>
      <c r="DF398" s="95">
        <v>320</v>
      </c>
      <c r="DG398" s="106">
        <v>5</v>
      </c>
      <c r="DH398" s="115">
        <v>390</v>
      </c>
      <c r="DI398" s="95">
        <v>400</v>
      </c>
      <c r="DJ398" s="95">
        <v>395</v>
      </c>
      <c r="DK398" s="106" t="s">
        <v>5</v>
      </c>
      <c r="DL398" s="115">
        <v>255</v>
      </c>
      <c r="DM398" s="95">
        <v>265</v>
      </c>
      <c r="DN398" s="95">
        <v>260</v>
      </c>
      <c r="DO398" s="106" t="s">
        <v>5</v>
      </c>
      <c r="DP398" s="115">
        <v>230</v>
      </c>
      <c r="DQ398" s="95">
        <v>240</v>
      </c>
      <c r="DR398" s="95">
        <v>235</v>
      </c>
      <c r="DS398" s="106" t="s">
        <v>5</v>
      </c>
      <c r="DT398" s="115">
        <v>325</v>
      </c>
      <c r="DU398" s="95">
        <v>335</v>
      </c>
      <c r="DV398" s="95">
        <v>330</v>
      </c>
      <c r="DW398" s="106">
        <v>5</v>
      </c>
      <c r="DX398" s="115">
        <v>400</v>
      </c>
      <c r="DY398" s="95">
        <v>410</v>
      </c>
      <c r="DZ398" s="95">
        <v>405</v>
      </c>
      <c r="EA398" s="106" t="s">
        <v>5</v>
      </c>
      <c r="EB398" s="115">
        <v>240</v>
      </c>
      <c r="EC398" s="95">
        <v>250</v>
      </c>
      <c r="ED398" s="95">
        <v>245</v>
      </c>
      <c r="EE398" s="106" t="s">
        <v>5</v>
      </c>
      <c r="EF398" s="115">
        <v>220</v>
      </c>
      <c r="EG398" s="95">
        <v>230</v>
      </c>
      <c r="EH398" s="95">
        <v>225</v>
      </c>
      <c r="EI398" s="106">
        <v>5</v>
      </c>
      <c r="EJ398" s="115">
        <v>345</v>
      </c>
      <c r="EK398" s="95">
        <v>355</v>
      </c>
      <c r="EL398" s="95">
        <v>350</v>
      </c>
      <c r="EM398" s="106">
        <v>5</v>
      </c>
      <c r="EN398" s="115">
        <v>425</v>
      </c>
      <c r="EO398" s="95">
        <v>435</v>
      </c>
      <c r="EP398" s="95">
        <v>430</v>
      </c>
      <c r="EQ398" s="106" t="s">
        <v>5</v>
      </c>
      <c r="ER398" s="115">
        <v>255</v>
      </c>
      <c r="ES398" s="95">
        <v>265</v>
      </c>
      <c r="ET398" s="95">
        <v>260</v>
      </c>
      <c r="EU398" s="106">
        <v>5</v>
      </c>
      <c r="EV398" s="115">
        <v>230</v>
      </c>
      <c r="EW398" s="95">
        <v>240</v>
      </c>
      <c r="EX398" s="95">
        <v>235</v>
      </c>
      <c r="EY398" s="106">
        <v>10</v>
      </c>
      <c r="EZ398" s="115">
        <v>315</v>
      </c>
      <c r="FA398" s="95">
        <v>325</v>
      </c>
      <c r="FB398" s="95">
        <v>320</v>
      </c>
      <c r="FC398" s="106">
        <v>5</v>
      </c>
      <c r="FD398" s="115">
        <v>435</v>
      </c>
      <c r="FE398" s="95">
        <v>445</v>
      </c>
      <c r="FF398" s="95">
        <v>440</v>
      </c>
      <c r="FG398" s="106" t="s">
        <v>5</v>
      </c>
      <c r="FH398" s="115">
        <v>305</v>
      </c>
      <c r="FI398" s="95">
        <v>315</v>
      </c>
      <c r="FJ398" s="95">
        <v>310</v>
      </c>
      <c r="FK398" s="106">
        <v>10</v>
      </c>
      <c r="FL398" s="115">
        <v>260</v>
      </c>
      <c r="FM398" s="95">
        <v>270</v>
      </c>
      <c r="FN398" s="95">
        <v>265</v>
      </c>
      <c r="FO398" s="106">
        <v>5</v>
      </c>
      <c r="FP398" s="115">
        <v>350</v>
      </c>
      <c r="FQ398" s="95">
        <v>360</v>
      </c>
      <c r="FR398" s="95">
        <v>355</v>
      </c>
      <c r="FS398" s="106">
        <v>10</v>
      </c>
      <c r="FT398" s="135">
        <v>250</v>
      </c>
      <c r="FU398" s="136">
        <v>260</v>
      </c>
      <c r="FV398" s="95">
        <v>255</v>
      </c>
      <c r="FW398" s="134">
        <v>-5</v>
      </c>
      <c r="FX398" s="115">
        <v>200</v>
      </c>
      <c r="FY398" s="95">
        <v>210</v>
      </c>
      <c r="FZ398" s="95">
        <v>205</v>
      </c>
      <c r="GA398" s="106" t="s">
        <v>5</v>
      </c>
      <c r="GB398" s="115">
        <v>320</v>
      </c>
      <c r="GC398" s="95">
        <v>330</v>
      </c>
      <c r="GD398" s="95">
        <v>325</v>
      </c>
      <c r="GE398" s="106" t="s">
        <v>5</v>
      </c>
      <c r="GF398" s="115">
        <v>305</v>
      </c>
      <c r="GG398" s="95">
        <v>315</v>
      </c>
      <c r="GH398" s="95">
        <v>310</v>
      </c>
      <c r="GI398" s="106">
        <v>5</v>
      </c>
      <c r="GJ398" s="115">
        <v>345</v>
      </c>
      <c r="GK398" s="95">
        <v>355</v>
      </c>
      <c r="GL398" s="95">
        <v>350</v>
      </c>
      <c r="GM398" s="106">
        <v>5</v>
      </c>
      <c r="GN398" s="115">
        <v>430</v>
      </c>
      <c r="GO398" s="95">
        <v>440</v>
      </c>
      <c r="GP398" s="95">
        <v>435</v>
      </c>
      <c r="GQ398" s="106" t="s">
        <v>5</v>
      </c>
      <c r="GR398" s="93"/>
      <c r="GS398" s="93">
        <v>6</v>
      </c>
    </row>
    <row r="399" spans="1:201" ht="15.75" x14ac:dyDescent="0.25">
      <c r="A399">
        <v>7</v>
      </c>
      <c r="B399">
        <v>2017</v>
      </c>
      <c r="C399" s="87">
        <v>42923</v>
      </c>
      <c r="D399" s="95">
        <v>360</v>
      </c>
      <c r="E399" s="95">
        <v>370</v>
      </c>
      <c r="F399" s="95">
        <v>365</v>
      </c>
      <c r="G399" s="106">
        <v>30</v>
      </c>
      <c r="H399" s="115">
        <v>450</v>
      </c>
      <c r="I399" s="95">
        <v>460</v>
      </c>
      <c r="J399" s="95">
        <v>455</v>
      </c>
      <c r="K399" s="106">
        <v>20</v>
      </c>
      <c r="L399" s="115">
        <v>385</v>
      </c>
      <c r="M399" s="95">
        <v>395</v>
      </c>
      <c r="N399" s="95">
        <v>390</v>
      </c>
      <c r="O399" s="106">
        <v>15</v>
      </c>
      <c r="P399" s="115">
        <v>310</v>
      </c>
      <c r="Q399" s="95">
        <v>320</v>
      </c>
      <c r="R399" s="95">
        <v>315</v>
      </c>
      <c r="S399" s="106">
        <v>5</v>
      </c>
      <c r="T399" s="115">
        <v>320</v>
      </c>
      <c r="U399" s="95">
        <v>330</v>
      </c>
      <c r="V399" s="95">
        <v>325</v>
      </c>
      <c r="W399" s="106">
        <v>30</v>
      </c>
      <c r="X399" s="115">
        <v>300</v>
      </c>
      <c r="Y399" s="95">
        <v>310</v>
      </c>
      <c r="Z399" s="95">
        <v>305</v>
      </c>
      <c r="AA399" s="106">
        <v>20</v>
      </c>
      <c r="AB399" s="115">
        <v>315</v>
      </c>
      <c r="AC399" s="95">
        <v>325</v>
      </c>
      <c r="AD399" s="95">
        <v>320</v>
      </c>
      <c r="AE399" s="106">
        <v>15</v>
      </c>
      <c r="AF399" s="115">
        <v>285</v>
      </c>
      <c r="AG399" s="95">
        <v>295</v>
      </c>
      <c r="AH399" s="95">
        <v>290</v>
      </c>
      <c r="AI399" s="106">
        <v>10</v>
      </c>
      <c r="AJ399" s="115">
        <v>315</v>
      </c>
      <c r="AK399" s="95">
        <v>325</v>
      </c>
      <c r="AL399" s="95">
        <v>320</v>
      </c>
      <c r="AM399" s="106">
        <v>20</v>
      </c>
      <c r="AN399" s="115">
        <v>305</v>
      </c>
      <c r="AO399" s="95">
        <v>315</v>
      </c>
      <c r="AP399" s="95">
        <v>310</v>
      </c>
      <c r="AQ399" s="106">
        <v>15</v>
      </c>
      <c r="AR399" s="115">
        <v>330</v>
      </c>
      <c r="AS399" s="95">
        <v>340</v>
      </c>
      <c r="AT399" s="95">
        <v>335</v>
      </c>
      <c r="AU399" s="106">
        <v>15</v>
      </c>
      <c r="AV399" s="115">
        <v>295</v>
      </c>
      <c r="AW399" s="95">
        <v>305</v>
      </c>
      <c r="AX399" s="95">
        <v>300</v>
      </c>
      <c r="AY399" s="106">
        <v>5</v>
      </c>
      <c r="AZ399" s="115">
        <v>285</v>
      </c>
      <c r="BA399" s="95">
        <v>295</v>
      </c>
      <c r="BB399" s="95">
        <v>290</v>
      </c>
      <c r="BC399" s="106">
        <v>40</v>
      </c>
      <c r="BD399" s="115">
        <v>230</v>
      </c>
      <c r="BE399" s="95">
        <v>240</v>
      </c>
      <c r="BF399" s="95">
        <v>235</v>
      </c>
      <c r="BG399" s="106">
        <v>20</v>
      </c>
      <c r="BH399" s="115">
        <v>295</v>
      </c>
      <c r="BI399" s="95">
        <v>305</v>
      </c>
      <c r="BJ399" s="95">
        <v>300</v>
      </c>
      <c r="BK399" s="106">
        <v>20</v>
      </c>
      <c r="BL399" s="115">
        <v>245</v>
      </c>
      <c r="BM399" s="95">
        <v>255</v>
      </c>
      <c r="BN399" s="95">
        <v>250</v>
      </c>
      <c r="BO399" s="106">
        <v>20</v>
      </c>
      <c r="BP399" s="115">
        <v>330</v>
      </c>
      <c r="BQ399" s="95">
        <v>340</v>
      </c>
      <c r="BR399" s="95">
        <v>335</v>
      </c>
      <c r="BS399" s="106">
        <v>40</v>
      </c>
      <c r="BT399" s="115">
        <v>280</v>
      </c>
      <c r="BU399" s="95">
        <v>290</v>
      </c>
      <c r="BV399" s="95">
        <v>285</v>
      </c>
      <c r="BW399" s="106">
        <v>20</v>
      </c>
      <c r="BX399" s="115">
        <v>335</v>
      </c>
      <c r="BY399" s="95">
        <v>345</v>
      </c>
      <c r="BZ399" s="95">
        <v>340</v>
      </c>
      <c r="CA399" s="106">
        <v>10</v>
      </c>
      <c r="CB399" s="115">
        <v>425</v>
      </c>
      <c r="CC399" s="95">
        <v>435</v>
      </c>
      <c r="CD399" s="95">
        <v>430</v>
      </c>
      <c r="CE399" s="106">
        <v>15</v>
      </c>
      <c r="CF399" s="115">
        <v>285</v>
      </c>
      <c r="CG399" s="95">
        <v>295</v>
      </c>
      <c r="CH399" s="95">
        <v>290</v>
      </c>
      <c r="CI399" s="106">
        <v>35</v>
      </c>
      <c r="CJ399" s="115">
        <v>245</v>
      </c>
      <c r="CK399" s="95">
        <v>255</v>
      </c>
      <c r="CL399" s="95">
        <v>250</v>
      </c>
      <c r="CM399" s="106">
        <v>20</v>
      </c>
      <c r="CN399" s="115">
        <v>275</v>
      </c>
      <c r="CO399" s="95">
        <v>285</v>
      </c>
      <c r="CP399" s="95">
        <v>280</v>
      </c>
      <c r="CQ399" s="106">
        <v>10</v>
      </c>
      <c r="CR399" s="115">
        <v>395</v>
      </c>
      <c r="CS399" s="95">
        <v>405</v>
      </c>
      <c r="CT399" s="95">
        <v>400</v>
      </c>
      <c r="CU399" s="106">
        <v>15</v>
      </c>
      <c r="CV399" s="115">
        <v>325</v>
      </c>
      <c r="CW399" s="95">
        <v>335</v>
      </c>
      <c r="CX399" s="95">
        <v>330</v>
      </c>
      <c r="CY399" s="106">
        <v>35</v>
      </c>
      <c r="CZ399" s="115">
        <v>285</v>
      </c>
      <c r="DA399" s="95">
        <v>295</v>
      </c>
      <c r="DB399" s="95">
        <v>290</v>
      </c>
      <c r="DC399" s="106">
        <v>20</v>
      </c>
      <c r="DD399" s="115">
        <v>325</v>
      </c>
      <c r="DE399" s="95">
        <v>335</v>
      </c>
      <c r="DF399" s="95">
        <v>330</v>
      </c>
      <c r="DG399" s="106">
        <v>10</v>
      </c>
      <c r="DH399" s="115">
        <v>405</v>
      </c>
      <c r="DI399" s="95">
        <v>415</v>
      </c>
      <c r="DJ399" s="95">
        <v>410</v>
      </c>
      <c r="DK399" s="106">
        <v>15</v>
      </c>
      <c r="DL399" s="115">
        <v>290</v>
      </c>
      <c r="DM399" s="95">
        <v>300</v>
      </c>
      <c r="DN399" s="95">
        <v>295</v>
      </c>
      <c r="DO399" s="106">
        <v>35</v>
      </c>
      <c r="DP399" s="115">
        <v>250</v>
      </c>
      <c r="DQ399" s="95">
        <v>260</v>
      </c>
      <c r="DR399" s="95">
        <v>255</v>
      </c>
      <c r="DS399" s="106">
        <v>20</v>
      </c>
      <c r="DT399" s="115">
        <v>335</v>
      </c>
      <c r="DU399" s="95">
        <v>345</v>
      </c>
      <c r="DV399" s="95">
        <v>340</v>
      </c>
      <c r="DW399" s="106">
        <v>10</v>
      </c>
      <c r="DX399" s="115">
        <v>415</v>
      </c>
      <c r="DY399" s="95">
        <v>425</v>
      </c>
      <c r="DZ399" s="95">
        <v>420</v>
      </c>
      <c r="EA399" s="106">
        <v>15</v>
      </c>
      <c r="EB399" s="115">
        <v>280</v>
      </c>
      <c r="EC399" s="95">
        <v>290</v>
      </c>
      <c r="ED399" s="95">
        <v>285</v>
      </c>
      <c r="EE399" s="106">
        <v>40</v>
      </c>
      <c r="EF399" s="115">
        <v>240</v>
      </c>
      <c r="EG399" s="95">
        <v>250</v>
      </c>
      <c r="EH399" s="95">
        <v>245</v>
      </c>
      <c r="EI399" s="106">
        <v>20</v>
      </c>
      <c r="EJ399" s="115">
        <v>355</v>
      </c>
      <c r="EK399" s="95">
        <v>365</v>
      </c>
      <c r="EL399" s="95">
        <v>360</v>
      </c>
      <c r="EM399" s="106">
        <v>10</v>
      </c>
      <c r="EN399" s="115">
        <v>440</v>
      </c>
      <c r="EO399" s="95">
        <v>450</v>
      </c>
      <c r="EP399" s="95">
        <v>445</v>
      </c>
      <c r="EQ399" s="106">
        <v>15</v>
      </c>
      <c r="ER399" s="115">
        <v>285</v>
      </c>
      <c r="ES399" s="95">
        <v>295</v>
      </c>
      <c r="ET399" s="95">
        <v>290</v>
      </c>
      <c r="EU399" s="106">
        <v>30</v>
      </c>
      <c r="EV399" s="115">
        <v>240</v>
      </c>
      <c r="EW399" s="95">
        <v>250</v>
      </c>
      <c r="EX399" s="95">
        <v>245</v>
      </c>
      <c r="EY399" s="106">
        <v>10</v>
      </c>
      <c r="EZ399" s="115">
        <v>325</v>
      </c>
      <c r="FA399" s="95">
        <v>335</v>
      </c>
      <c r="FB399" s="95">
        <v>330</v>
      </c>
      <c r="FC399" s="106">
        <v>10</v>
      </c>
      <c r="FD399" s="115">
        <v>450</v>
      </c>
      <c r="FE399" s="95">
        <v>460</v>
      </c>
      <c r="FF399" s="95">
        <v>455</v>
      </c>
      <c r="FG399" s="106">
        <v>15</v>
      </c>
      <c r="FH399" s="115">
        <v>330</v>
      </c>
      <c r="FI399" s="95">
        <v>340</v>
      </c>
      <c r="FJ399" s="95">
        <v>335</v>
      </c>
      <c r="FK399" s="106">
        <v>25</v>
      </c>
      <c r="FL399" s="115">
        <v>270</v>
      </c>
      <c r="FM399" s="95">
        <v>280</v>
      </c>
      <c r="FN399" s="95">
        <v>275</v>
      </c>
      <c r="FO399" s="106">
        <v>10</v>
      </c>
      <c r="FP399" s="115">
        <v>365</v>
      </c>
      <c r="FQ399" s="95">
        <v>375</v>
      </c>
      <c r="FR399" s="95">
        <v>370</v>
      </c>
      <c r="FS399" s="106">
        <v>15</v>
      </c>
      <c r="FT399" s="135">
        <v>250</v>
      </c>
      <c r="FU399" s="136">
        <v>260</v>
      </c>
      <c r="FV399" s="95">
        <v>255</v>
      </c>
      <c r="FW399" s="134" t="s">
        <v>5</v>
      </c>
      <c r="FX399" s="115">
        <v>200</v>
      </c>
      <c r="FY399" s="95">
        <v>210</v>
      </c>
      <c r="FZ399" s="95">
        <v>205</v>
      </c>
      <c r="GA399" s="106" t="s">
        <v>5</v>
      </c>
      <c r="GB399" s="115">
        <v>355</v>
      </c>
      <c r="GC399" s="95">
        <v>365</v>
      </c>
      <c r="GD399" s="95">
        <v>360</v>
      </c>
      <c r="GE399" s="106">
        <v>35</v>
      </c>
      <c r="GF399" s="115">
        <v>325</v>
      </c>
      <c r="GG399" s="95">
        <v>335</v>
      </c>
      <c r="GH399" s="95">
        <v>330</v>
      </c>
      <c r="GI399" s="106">
        <v>20</v>
      </c>
      <c r="GJ399" s="115">
        <v>355</v>
      </c>
      <c r="GK399" s="95">
        <v>365</v>
      </c>
      <c r="GL399" s="95">
        <v>360</v>
      </c>
      <c r="GM399" s="106">
        <v>10</v>
      </c>
      <c r="GN399" s="115">
        <v>445</v>
      </c>
      <c r="GO399" s="95">
        <v>455</v>
      </c>
      <c r="GP399" s="95">
        <v>450</v>
      </c>
      <c r="GQ399" s="106">
        <v>15</v>
      </c>
      <c r="GR399" s="93"/>
      <c r="GS399" s="93">
        <v>7</v>
      </c>
    </row>
    <row r="400" spans="1:201" ht="15.75" x14ac:dyDescent="0.25">
      <c r="A400">
        <v>7</v>
      </c>
      <c r="B400">
        <v>2017</v>
      </c>
      <c r="C400" s="87">
        <v>42930</v>
      </c>
      <c r="D400" s="95">
        <v>355</v>
      </c>
      <c r="E400" s="95">
        <v>365</v>
      </c>
      <c r="F400" s="95">
        <v>360</v>
      </c>
      <c r="G400" s="106">
        <v>-5</v>
      </c>
      <c r="H400" s="115">
        <v>455</v>
      </c>
      <c r="I400" s="95">
        <v>465</v>
      </c>
      <c r="J400" s="95">
        <v>460</v>
      </c>
      <c r="K400" s="106">
        <v>5</v>
      </c>
      <c r="L400" s="115">
        <v>395</v>
      </c>
      <c r="M400" s="95">
        <v>405</v>
      </c>
      <c r="N400" s="95">
        <v>400</v>
      </c>
      <c r="O400" s="106">
        <v>10</v>
      </c>
      <c r="P400" s="115">
        <v>310</v>
      </c>
      <c r="Q400" s="95">
        <v>320</v>
      </c>
      <c r="R400" s="95">
        <v>315</v>
      </c>
      <c r="S400" s="106" t="s">
        <v>5</v>
      </c>
      <c r="T400" s="115">
        <v>320</v>
      </c>
      <c r="U400" s="95">
        <v>330</v>
      </c>
      <c r="V400" s="95">
        <v>325</v>
      </c>
      <c r="W400" s="106" t="s">
        <v>5</v>
      </c>
      <c r="X400" s="115">
        <v>305</v>
      </c>
      <c r="Y400" s="95">
        <v>315</v>
      </c>
      <c r="Z400" s="95">
        <v>310</v>
      </c>
      <c r="AA400" s="106">
        <v>5</v>
      </c>
      <c r="AB400" s="115">
        <v>325</v>
      </c>
      <c r="AC400" s="95">
        <v>335</v>
      </c>
      <c r="AD400" s="95">
        <v>330</v>
      </c>
      <c r="AE400" s="106">
        <v>10</v>
      </c>
      <c r="AF400" s="115">
        <v>290</v>
      </c>
      <c r="AG400" s="95">
        <v>300</v>
      </c>
      <c r="AH400" s="95">
        <v>295</v>
      </c>
      <c r="AI400" s="106">
        <v>5</v>
      </c>
      <c r="AJ400" s="115">
        <v>325</v>
      </c>
      <c r="AK400" s="95">
        <v>335</v>
      </c>
      <c r="AL400" s="95">
        <v>330</v>
      </c>
      <c r="AM400" s="106">
        <v>10</v>
      </c>
      <c r="AN400" s="115">
        <v>320</v>
      </c>
      <c r="AO400" s="95">
        <v>330</v>
      </c>
      <c r="AP400" s="95">
        <v>325</v>
      </c>
      <c r="AQ400" s="106">
        <v>15</v>
      </c>
      <c r="AR400" s="115">
        <v>340</v>
      </c>
      <c r="AS400" s="95">
        <v>350</v>
      </c>
      <c r="AT400" s="95">
        <v>345</v>
      </c>
      <c r="AU400" s="106">
        <v>10</v>
      </c>
      <c r="AV400" s="115">
        <v>295</v>
      </c>
      <c r="AW400" s="95">
        <v>305</v>
      </c>
      <c r="AX400" s="95">
        <v>300</v>
      </c>
      <c r="AY400" s="106" t="s">
        <v>5</v>
      </c>
      <c r="AZ400" s="115">
        <v>285</v>
      </c>
      <c r="BA400" s="95">
        <v>295</v>
      </c>
      <c r="BB400" s="95">
        <v>290</v>
      </c>
      <c r="BC400" s="106" t="s">
        <v>5</v>
      </c>
      <c r="BD400" s="115">
        <v>235</v>
      </c>
      <c r="BE400" s="95">
        <v>245</v>
      </c>
      <c r="BF400" s="95">
        <v>240</v>
      </c>
      <c r="BG400" s="106">
        <v>5</v>
      </c>
      <c r="BH400" s="115">
        <v>295</v>
      </c>
      <c r="BI400" s="95">
        <v>305</v>
      </c>
      <c r="BJ400" s="95">
        <v>300</v>
      </c>
      <c r="BK400" s="106" t="s">
        <v>5</v>
      </c>
      <c r="BL400" s="115">
        <v>250</v>
      </c>
      <c r="BM400" s="95">
        <v>260</v>
      </c>
      <c r="BN400" s="95">
        <v>255</v>
      </c>
      <c r="BO400" s="106">
        <v>5</v>
      </c>
      <c r="BP400" s="115">
        <v>335</v>
      </c>
      <c r="BQ400" s="95">
        <v>345</v>
      </c>
      <c r="BR400" s="95">
        <v>340</v>
      </c>
      <c r="BS400" s="106">
        <v>5</v>
      </c>
      <c r="BT400" s="115">
        <v>285</v>
      </c>
      <c r="BU400" s="95">
        <v>295</v>
      </c>
      <c r="BV400" s="95">
        <v>290</v>
      </c>
      <c r="BW400" s="106">
        <v>5</v>
      </c>
      <c r="BX400" s="115">
        <v>335</v>
      </c>
      <c r="BY400" s="95">
        <v>345</v>
      </c>
      <c r="BZ400" s="95">
        <v>340</v>
      </c>
      <c r="CA400" s="106" t="s">
        <v>5</v>
      </c>
      <c r="CB400" s="115">
        <v>425</v>
      </c>
      <c r="CC400" s="95">
        <v>435</v>
      </c>
      <c r="CD400" s="95">
        <v>430</v>
      </c>
      <c r="CE400" s="106" t="s">
        <v>5</v>
      </c>
      <c r="CF400" s="115">
        <v>290</v>
      </c>
      <c r="CG400" s="95">
        <v>300</v>
      </c>
      <c r="CH400" s="95">
        <v>295</v>
      </c>
      <c r="CI400" s="106">
        <v>5</v>
      </c>
      <c r="CJ400" s="115">
        <v>250</v>
      </c>
      <c r="CK400" s="95">
        <v>260</v>
      </c>
      <c r="CL400" s="95">
        <v>255</v>
      </c>
      <c r="CM400" s="106">
        <v>5</v>
      </c>
      <c r="CN400" s="115">
        <v>275</v>
      </c>
      <c r="CO400" s="95">
        <v>285</v>
      </c>
      <c r="CP400" s="95">
        <v>280</v>
      </c>
      <c r="CQ400" s="106" t="s">
        <v>5</v>
      </c>
      <c r="CR400" s="115">
        <v>395</v>
      </c>
      <c r="CS400" s="95">
        <v>405</v>
      </c>
      <c r="CT400" s="95">
        <v>400</v>
      </c>
      <c r="CU400" s="106" t="s">
        <v>5</v>
      </c>
      <c r="CV400" s="115">
        <v>330</v>
      </c>
      <c r="CW400" s="95">
        <v>340</v>
      </c>
      <c r="CX400" s="95">
        <v>335</v>
      </c>
      <c r="CY400" s="106">
        <v>5</v>
      </c>
      <c r="CZ400" s="115">
        <v>290</v>
      </c>
      <c r="DA400" s="95">
        <v>300</v>
      </c>
      <c r="DB400" s="95">
        <v>295</v>
      </c>
      <c r="DC400" s="106">
        <v>5</v>
      </c>
      <c r="DD400" s="115">
        <v>325</v>
      </c>
      <c r="DE400" s="95">
        <v>335</v>
      </c>
      <c r="DF400" s="95">
        <v>330</v>
      </c>
      <c r="DG400" s="106" t="s">
        <v>5</v>
      </c>
      <c r="DH400" s="115">
        <v>405</v>
      </c>
      <c r="DI400" s="95">
        <v>415</v>
      </c>
      <c r="DJ400" s="95">
        <v>410</v>
      </c>
      <c r="DK400" s="106" t="s">
        <v>5</v>
      </c>
      <c r="DL400" s="115">
        <v>295</v>
      </c>
      <c r="DM400" s="95">
        <v>305</v>
      </c>
      <c r="DN400" s="95">
        <v>300</v>
      </c>
      <c r="DO400" s="106">
        <v>5</v>
      </c>
      <c r="DP400" s="115">
        <v>255</v>
      </c>
      <c r="DQ400" s="95">
        <v>265</v>
      </c>
      <c r="DR400" s="95">
        <v>260</v>
      </c>
      <c r="DS400" s="106">
        <v>5</v>
      </c>
      <c r="DT400" s="115">
        <v>335</v>
      </c>
      <c r="DU400" s="95">
        <v>345</v>
      </c>
      <c r="DV400" s="95">
        <v>340</v>
      </c>
      <c r="DW400" s="106" t="s">
        <v>5</v>
      </c>
      <c r="DX400" s="115">
        <v>415</v>
      </c>
      <c r="DY400" s="95">
        <v>425</v>
      </c>
      <c r="DZ400" s="95">
        <v>420</v>
      </c>
      <c r="EA400" s="106" t="s">
        <v>5</v>
      </c>
      <c r="EB400" s="115">
        <v>285</v>
      </c>
      <c r="EC400" s="95">
        <v>295</v>
      </c>
      <c r="ED400" s="95">
        <v>290</v>
      </c>
      <c r="EE400" s="106">
        <v>5</v>
      </c>
      <c r="EF400" s="115">
        <v>245</v>
      </c>
      <c r="EG400" s="95">
        <v>255</v>
      </c>
      <c r="EH400" s="95">
        <v>250</v>
      </c>
      <c r="EI400" s="106">
        <v>5</v>
      </c>
      <c r="EJ400" s="115">
        <v>355</v>
      </c>
      <c r="EK400" s="95">
        <v>365</v>
      </c>
      <c r="EL400" s="95">
        <v>360</v>
      </c>
      <c r="EM400" s="106" t="s">
        <v>5</v>
      </c>
      <c r="EN400" s="115">
        <v>440</v>
      </c>
      <c r="EO400" s="95">
        <v>450</v>
      </c>
      <c r="EP400" s="95">
        <v>445</v>
      </c>
      <c r="EQ400" s="106" t="s">
        <v>5</v>
      </c>
      <c r="ER400" s="115">
        <v>290</v>
      </c>
      <c r="ES400" s="95">
        <v>300</v>
      </c>
      <c r="ET400" s="95">
        <v>295</v>
      </c>
      <c r="EU400" s="106">
        <v>5</v>
      </c>
      <c r="EV400" s="115">
        <v>240</v>
      </c>
      <c r="EW400" s="95">
        <v>250</v>
      </c>
      <c r="EX400" s="95">
        <v>245</v>
      </c>
      <c r="EY400" s="106" t="s">
        <v>5</v>
      </c>
      <c r="EZ400" s="115">
        <v>330</v>
      </c>
      <c r="FA400" s="95">
        <v>340</v>
      </c>
      <c r="FB400" s="95">
        <v>335</v>
      </c>
      <c r="FC400" s="106">
        <v>5</v>
      </c>
      <c r="FD400" s="115">
        <v>450</v>
      </c>
      <c r="FE400" s="95">
        <v>460</v>
      </c>
      <c r="FF400" s="95">
        <v>455</v>
      </c>
      <c r="FG400" s="106" t="s">
        <v>5</v>
      </c>
      <c r="FH400" s="115">
        <v>335</v>
      </c>
      <c r="FI400" s="95">
        <v>345</v>
      </c>
      <c r="FJ400" s="95">
        <v>340</v>
      </c>
      <c r="FK400" s="106">
        <v>5</v>
      </c>
      <c r="FL400" s="115">
        <v>275</v>
      </c>
      <c r="FM400" s="95">
        <v>285</v>
      </c>
      <c r="FN400" s="95">
        <v>280</v>
      </c>
      <c r="FO400" s="106">
        <v>5</v>
      </c>
      <c r="FP400" s="115">
        <v>365</v>
      </c>
      <c r="FQ400" s="95">
        <v>375</v>
      </c>
      <c r="FR400" s="95">
        <v>370</v>
      </c>
      <c r="FS400" s="106" t="s">
        <v>5</v>
      </c>
      <c r="FT400" s="135">
        <v>250</v>
      </c>
      <c r="FU400" s="136">
        <v>260</v>
      </c>
      <c r="FV400" s="95">
        <v>255</v>
      </c>
      <c r="FW400" s="134" t="s">
        <v>5</v>
      </c>
      <c r="FX400" s="115">
        <v>200</v>
      </c>
      <c r="FY400" s="95">
        <v>210</v>
      </c>
      <c r="FZ400" s="95">
        <v>205</v>
      </c>
      <c r="GA400" s="106" t="s">
        <v>5</v>
      </c>
      <c r="GB400" s="115">
        <v>360</v>
      </c>
      <c r="GC400" s="95">
        <v>370</v>
      </c>
      <c r="GD400" s="95">
        <v>365</v>
      </c>
      <c r="GE400" s="106">
        <v>5</v>
      </c>
      <c r="GF400" s="115">
        <v>330</v>
      </c>
      <c r="GG400" s="95">
        <v>340</v>
      </c>
      <c r="GH400" s="95">
        <v>335</v>
      </c>
      <c r="GI400" s="106">
        <v>5</v>
      </c>
      <c r="GJ400" s="115">
        <v>355</v>
      </c>
      <c r="GK400" s="95">
        <v>365</v>
      </c>
      <c r="GL400" s="95">
        <v>360</v>
      </c>
      <c r="GM400" s="106" t="s">
        <v>5</v>
      </c>
      <c r="GN400" s="115">
        <v>445</v>
      </c>
      <c r="GO400" s="95">
        <v>455</v>
      </c>
      <c r="GP400" s="95">
        <v>450</v>
      </c>
      <c r="GQ400" s="106" t="s">
        <v>5</v>
      </c>
      <c r="GR400" s="93"/>
      <c r="GS400" s="93">
        <v>7</v>
      </c>
    </row>
    <row r="401" spans="1:201" ht="15.75" x14ac:dyDescent="0.25">
      <c r="A401">
        <v>7</v>
      </c>
      <c r="B401">
        <v>2017</v>
      </c>
      <c r="C401" s="87">
        <v>42937</v>
      </c>
      <c r="D401" s="96">
        <v>357.5</v>
      </c>
      <c r="E401" s="96">
        <v>367.5</v>
      </c>
      <c r="F401" s="96">
        <v>362.5</v>
      </c>
      <c r="G401" s="103"/>
      <c r="H401" s="113">
        <v>460</v>
      </c>
      <c r="I401" s="96">
        <v>470</v>
      </c>
      <c r="J401" s="96">
        <v>465</v>
      </c>
      <c r="K401" s="103"/>
      <c r="L401" s="113">
        <v>395</v>
      </c>
      <c r="M401" s="96">
        <v>405</v>
      </c>
      <c r="N401" s="96">
        <v>400</v>
      </c>
      <c r="O401" s="103"/>
      <c r="P401" s="113">
        <v>310</v>
      </c>
      <c r="Q401" s="96">
        <v>320</v>
      </c>
      <c r="R401" s="96">
        <v>315</v>
      </c>
      <c r="S401" s="103"/>
      <c r="T401" s="113">
        <v>320</v>
      </c>
      <c r="U401" s="96">
        <v>330</v>
      </c>
      <c r="V401" s="96">
        <v>325</v>
      </c>
      <c r="W401" s="103"/>
      <c r="X401" s="113">
        <v>310</v>
      </c>
      <c r="Y401" s="96">
        <v>320</v>
      </c>
      <c r="Z401" s="96">
        <v>315</v>
      </c>
      <c r="AA401" s="103"/>
      <c r="AB401" s="113">
        <v>325</v>
      </c>
      <c r="AC401" s="96">
        <v>335</v>
      </c>
      <c r="AD401" s="96">
        <v>330</v>
      </c>
      <c r="AE401" s="103"/>
      <c r="AF401" s="113">
        <v>292.5</v>
      </c>
      <c r="AG401" s="96">
        <v>302.5</v>
      </c>
      <c r="AH401" s="96">
        <v>297.5</v>
      </c>
      <c r="AI401" s="103"/>
      <c r="AJ401" s="113">
        <v>317.5</v>
      </c>
      <c r="AK401" s="96">
        <v>327.5</v>
      </c>
      <c r="AL401" s="96">
        <v>322.5</v>
      </c>
      <c r="AM401" s="103"/>
      <c r="AN401" s="113">
        <v>312.5</v>
      </c>
      <c r="AO401" s="96">
        <v>322.5</v>
      </c>
      <c r="AP401" s="96">
        <v>317.5</v>
      </c>
      <c r="AQ401" s="103"/>
      <c r="AR401" s="113">
        <v>345</v>
      </c>
      <c r="AS401" s="96">
        <v>355</v>
      </c>
      <c r="AT401" s="96">
        <v>350</v>
      </c>
      <c r="AU401" s="103"/>
      <c r="AV401" s="113">
        <v>297.5</v>
      </c>
      <c r="AW401" s="96">
        <v>307.5</v>
      </c>
      <c r="AX401" s="96">
        <v>302.5</v>
      </c>
      <c r="AY401" s="103"/>
      <c r="AZ401" s="113">
        <v>280</v>
      </c>
      <c r="BA401" s="96">
        <v>290</v>
      </c>
      <c r="BB401" s="96">
        <v>285</v>
      </c>
      <c r="BC401" s="103"/>
      <c r="BD401" s="113">
        <v>237.5</v>
      </c>
      <c r="BE401" s="96">
        <v>247.5</v>
      </c>
      <c r="BF401" s="96">
        <v>242.5</v>
      </c>
      <c r="BG401" s="103"/>
      <c r="BH401" s="113">
        <v>290</v>
      </c>
      <c r="BI401" s="96">
        <v>300</v>
      </c>
      <c r="BJ401" s="96">
        <v>295</v>
      </c>
      <c r="BK401" s="103"/>
      <c r="BL401" s="113">
        <v>252.5</v>
      </c>
      <c r="BM401" s="96">
        <v>262.5</v>
      </c>
      <c r="BN401" s="96">
        <v>257.5</v>
      </c>
      <c r="BO401" s="103"/>
      <c r="BP401" s="113">
        <v>330</v>
      </c>
      <c r="BQ401" s="96">
        <v>340</v>
      </c>
      <c r="BR401" s="96">
        <v>335</v>
      </c>
      <c r="BS401" s="103"/>
      <c r="BT401" s="113">
        <v>287.5</v>
      </c>
      <c r="BU401" s="96">
        <v>297.5</v>
      </c>
      <c r="BV401" s="96">
        <v>292.5</v>
      </c>
      <c r="BW401" s="103"/>
      <c r="BX401" s="113">
        <v>332.5</v>
      </c>
      <c r="BY401" s="96">
        <v>342.5</v>
      </c>
      <c r="BZ401" s="96">
        <v>337.5</v>
      </c>
      <c r="CA401" s="103"/>
      <c r="CB401" s="113">
        <v>425</v>
      </c>
      <c r="CC401" s="96">
        <v>435</v>
      </c>
      <c r="CD401" s="96">
        <v>430</v>
      </c>
      <c r="CE401" s="103"/>
      <c r="CF401" s="113">
        <v>277.5</v>
      </c>
      <c r="CG401" s="96">
        <v>287.5</v>
      </c>
      <c r="CH401" s="96">
        <v>282.5</v>
      </c>
      <c r="CI401" s="103"/>
      <c r="CJ401" s="113">
        <v>242.5</v>
      </c>
      <c r="CK401" s="96">
        <v>252.5</v>
      </c>
      <c r="CL401" s="96">
        <v>247.5</v>
      </c>
      <c r="CM401" s="103"/>
      <c r="CN401" s="113">
        <v>272.5</v>
      </c>
      <c r="CO401" s="96">
        <v>282.5</v>
      </c>
      <c r="CP401" s="96">
        <v>277.5</v>
      </c>
      <c r="CQ401" s="103"/>
      <c r="CR401" s="113">
        <v>395</v>
      </c>
      <c r="CS401" s="96">
        <v>405</v>
      </c>
      <c r="CT401" s="96">
        <v>400</v>
      </c>
      <c r="CU401" s="103"/>
      <c r="CV401" s="113">
        <v>317.5</v>
      </c>
      <c r="CW401" s="96">
        <v>327.5</v>
      </c>
      <c r="CX401" s="96">
        <v>322.5</v>
      </c>
      <c r="CY401" s="103"/>
      <c r="CZ401" s="113">
        <v>282.5</v>
      </c>
      <c r="DA401" s="96">
        <v>292.5</v>
      </c>
      <c r="DB401" s="96">
        <v>287.5</v>
      </c>
      <c r="DC401" s="103"/>
      <c r="DD401" s="113">
        <v>322.5</v>
      </c>
      <c r="DE401" s="96">
        <v>332.5</v>
      </c>
      <c r="DF401" s="96">
        <v>327.5</v>
      </c>
      <c r="DG401" s="103"/>
      <c r="DH401" s="113">
        <v>405</v>
      </c>
      <c r="DI401" s="96">
        <v>415</v>
      </c>
      <c r="DJ401" s="96">
        <v>410</v>
      </c>
      <c r="DK401" s="103"/>
      <c r="DL401" s="113">
        <v>282.5</v>
      </c>
      <c r="DM401" s="96">
        <v>292.5</v>
      </c>
      <c r="DN401" s="96">
        <v>287.5</v>
      </c>
      <c r="DO401" s="103"/>
      <c r="DP401" s="113">
        <v>247.5</v>
      </c>
      <c r="DQ401" s="96">
        <v>257.5</v>
      </c>
      <c r="DR401" s="96">
        <v>252.5</v>
      </c>
      <c r="DS401" s="103"/>
      <c r="DT401" s="113">
        <v>332.5</v>
      </c>
      <c r="DU401" s="96">
        <v>342.5</v>
      </c>
      <c r="DV401" s="96">
        <v>337.5</v>
      </c>
      <c r="DW401" s="103"/>
      <c r="DX401" s="113">
        <v>415</v>
      </c>
      <c r="DY401" s="96">
        <v>425</v>
      </c>
      <c r="DZ401" s="96">
        <v>420</v>
      </c>
      <c r="EA401" s="103"/>
      <c r="EB401" s="113">
        <v>272.5</v>
      </c>
      <c r="EC401" s="96">
        <v>282.5</v>
      </c>
      <c r="ED401" s="96">
        <v>277.5</v>
      </c>
      <c r="EE401" s="103"/>
      <c r="EF401" s="113">
        <v>237.5</v>
      </c>
      <c r="EG401" s="96">
        <v>247.5</v>
      </c>
      <c r="EH401" s="96">
        <v>242.5</v>
      </c>
      <c r="EI401" s="103"/>
      <c r="EJ401" s="113">
        <v>352.5</v>
      </c>
      <c r="EK401" s="96">
        <v>362.5</v>
      </c>
      <c r="EL401" s="96">
        <v>357.5</v>
      </c>
      <c r="EM401" s="103"/>
      <c r="EN401" s="113">
        <v>440</v>
      </c>
      <c r="EO401" s="96">
        <v>450</v>
      </c>
      <c r="EP401" s="96">
        <v>445</v>
      </c>
      <c r="EQ401" s="103"/>
      <c r="ER401" s="113">
        <v>275</v>
      </c>
      <c r="ES401" s="96">
        <v>285</v>
      </c>
      <c r="ET401" s="96">
        <v>280</v>
      </c>
      <c r="EU401" s="103"/>
      <c r="EV401" s="113">
        <v>232.5</v>
      </c>
      <c r="EW401" s="96">
        <v>242.5</v>
      </c>
      <c r="EX401" s="96">
        <v>237.5</v>
      </c>
      <c r="EY401" s="103"/>
      <c r="EZ401" s="113">
        <v>332.5</v>
      </c>
      <c r="FA401" s="96">
        <v>342.5</v>
      </c>
      <c r="FB401" s="96">
        <v>337.5</v>
      </c>
      <c r="FC401" s="103"/>
      <c r="FD401" s="113">
        <v>450</v>
      </c>
      <c r="FE401" s="96">
        <v>460</v>
      </c>
      <c r="FF401" s="96">
        <v>455</v>
      </c>
      <c r="FG401" s="103"/>
      <c r="FH401" s="113">
        <v>325</v>
      </c>
      <c r="FI401" s="96">
        <v>335</v>
      </c>
      <c r="FJ401" s="96">
        <v>330</v>
      </c>
      <c r="FK401" s="103"/>
      <c r="FL401" s="113">
        <v>272.5</v>
      </c>
      <c r="FM401" s="96">
        <v>282.5</v>
      </c>
      <c r="FN401" s="96">
        <v>277.5</v>
      </c>
      <c r="FO401" s="103"/>
      <c r="FP401" s="114">
        <v>360</v>
      </c>
      <c r="FQ401" s="101">
        <v>370</v>
      </c>
      <c r="FR401" s="101">
        <v>365</v>
      </c>
      <c r="FS401" s="103"/>
      <c r="FT401" s="113">
        <v>247.5</v>
      </c>
      <c r="FU401" s="96">
        <v>257.5</v>
      </c>
      <c r="FV401" s="96">
        <v>252.5</v>
      </c>
      <c r="FW401" s="103"/>
      <c r="FX401" s="113">
        <v>200</v>
      </c>
      <c r="FY401" s="96">
        <v>210</v>
      </c>
      <c r="FZ401" s="96">
        <v>205</v>
      </c>
      <c r="GA401" s="103"/>
      <c r="GB401" s="113">
        <v>347.5</v>
      </c>
      <c r="GC401" s="96">
        <v>357.5</v>
      </c>
      <c r="GD401" s="96">
        <v>352.5</v>
      </c>
      <c r="GE401" s="103"/>
      <c r="GF401" s="113">
        <v>322.5</v>
      </c>
      <c r="GG401" s="96">
        <v>332.5</v>
      </c>
      <c r="GH401" s="96">
        <v>327.5</v>
      </c>
      <c r="GI401" s="103"/>
      <c r="GJ401" s="113">
        <v>352.5</v>
      </c>
      <c r="GK401" s="96">
        <v>362.5</v>
      </c>
      <c r="GL401" s="96">
        <v>357.5</v>
      </c>
      <c r="GM401" s="103"/>
      <c r="GN401" s="113">
        <v>445</v>
      </c>
      <c r="GO401" s="96">
        <v>455</v>
      </c>
      <c r="GP401" s="96">
        <v>450</v>
      </c>
      <c r="GQ401" s="103"/>
      <c r="GR401" s="93"/>
      <c r="GS401" s="93">
        <v>7</v>
      </c>
    </row>
    <row r="402" spans="1:201" ht="15.75" x14ac:dyDescent="0.25">
      <c r="A402">
        <v>7</v>
      </c>
      <c r="B402">
        <v>2017</v>
      </c>
      <c r="C402" s="87">
        <v>42944</v>
      </c>
      <c r="D402" s="95">
        <v>360</v>
      </c>
      <c r="E402" s="95">
        <v>370</v>
      </c>
      <c r="F402" s="95">
        <v>365</v>
      </c>
      <c r="G402" s="106">
        <v>5</v>
      </c>
      <c r="H402" s="115">
        <v>465</v>
      </c>
      <c r="I402" s="95">
        <v>475</v>
      </c>
      <c r="J402" s="95">
        <v>470</v>
      </c>
      <c r="K402" s="106">
        <v>10</v>
      </c>
      <c r="L402" s="115">
        <v>395</v>
      </c>
      <c r="M402" s="95">
        <v>405</v>
      </c>
      <c r="N402" s="95">
        <v>400</v>
      </c>
      <c r="O402" s="106" t="s">
        <v>5</v>
      </c>
      <c r="P402" s="115">
        <v>310</v>
      </c>
      <c r="Q402" s="95">
        <v>320</v>
      </c>
      <c r="R402" s="95">
        <v>315</v>
      </c>
      <c r="S402" s="106" t="s">
        <v>5</v>
      </c>
      <c r="T402" s="115">
        <v>320</v>
      </c>
      <c r="U402" s="95">
        <v>330</v>
      </c>
      <c r="V402" s="95">
        <v>325</v>
      </c>
      <c r="W402" s="106" t="s">
        <v>5</v>
      </c>
      <c r="X402" s="115">
        <v>315</v>
      </c>
      <c r="Y402" s="95">
        <v>325</v>
      </c>
      <c r="Z402" s="95">
        <v>320</v>
      </c>
      <c r="AA402" s="106">
        <v>10</v>
      </c>
      <c r="AB402" s="115">
        <v>325</v>
      </c>
      <c r="AC402" s="95">
        <v>335</v>
      </c>
      <c r="AD402" s="95">
        <v>330</v>
      </c>
      <c r="AE402" s="106" t="s">
        <v>5</v>
      </c>
      <c r="AF402" s="115">
        <v>295</v>
      </c>
      <c r="AG402" s="95">
        <v>305</v>
      </c>
      <c r="AH402" s="95">
        <v>300</v>
      </c>
      <c r="AI402" s="106">
        <v>5</v>
      </c>
      <c r="AJ402" s="115">
        <v>310</v>
      </c>
      <c r="AK402" s="95">
        <v>320</v>
      </c>
      <c r="AL402" s="95">
        <v>315</v>
      </c>
      <c r="AM402" s="106">
        <v>-15</v>
      </c>
      <c r="AN402" s="115">
        <v>305</v>
      </c>
      <c r="AO402" s="95">
        <v>315</v>
      </c>
      <c r="AP402" s="95">
        <v>310</v>
      </c>
      <c r="AQ402" s="106">
        <v>-15</v>
      </c>
      <c r="AR402" s="115">
        <v>350</v>
      </c>
      <c r="AS402" s="95">
        <v>360</v>
      </c>
      <c r="AT402" s="95">
        <v>355</v>
      </c>
      <c r="AU402" s="106">
        <v>10</v>
      </c>
      <c r="AV402" s="115">
        <v>300</v>
      </c>
      <c r="AW402" s="95">
        <v>310</v>
      </c>
      <c r="AX402" s="95">
        <v>305</v>
      </c>
      <c r="AY402" s="106">
        <v>5</v>
      </c>
      <c r="AZ402" s="115">
        <v>275</v>
      </c>
      <c r="BA402" s="95">
        <v>285</v>
      </c>
      <c r="BB402" s="95">
        <v>280</v>
      </c>
      <c r="BC402" s="106">
        <v>-10</v>
      </c>
      <c r="BD402" s="115">
        <v>240</v>
      </c>
      <c r="BE402" s="95">
        <v>250</v>
      </c>
      <c r="BF402" s="95">
        <v>245</v>
      </c>
      <c r="BG402" s="106">
        <v>5</v>
      </c>
      <c r="BH402" s="115">
        <v>285</v>
      </c>
      <c r="BI402" s="95">
        <v>295</v>
      </c>
      <c r="BJ402" s="95">
        <v>290</v>
      </c>
      <c r="BK402" s="106">
        <v>-10</v>
      </c>
      <c r="BL402" s="115">
        <v>255</v>
      </c>
      <c r="BM402" s="95">
        <v>265</v>
      </c>
      <c r="BN402" s="95">
        <v>260</v>
      </c>
      <c r="BO402" s="106">
        <v>5</v>
      </c>
      <c r="BP402" s="115">
        <v>325</v>
      </c>
      <c r="BQ402" s="95">
        <v>335</v>
      </c>
      <c r="BR402" s="95">
        <v>330</v>
      </c>
      <c r="BS402" s="106">
        <v>-10</v>
      </c>
      <c r="BT402" s="115">
        <v>290</v>
      </c>
      <c r="BU402" s="95">
        <v>300</v>
      </c>
      <c r="BV402" s="95">
        <v>295</v>
      </c>
      <c r="BW402" s="106">
        <v>5</v>
      </c>
      <c r="BX402" s="115">
        <v>330</v>
      </c>
      <c r="BY402" s="95">
        <v>340</v>
      </c>
      <c r="BZ402" s="95">
        <v>335</v>
      </c>
      <c r="CA402" s="106">
        <v>-5</v>
      </c>
      <c r="CB402" s="115">
        <v>425</v>
      </c>
      <c r="CC402" s="95">
        <v>435</v>
      </c>
      <c r="CD402" s="95">
        <v>430</v>
      </c>
      <c r="CE402" s="106" t="s">
        <v>5</v>
      </c>
      <c r="CF402" s="115">
        <v>265</v>
      </c>
      <c r="CG402" s="95">
        <v>275</v>
      </c>
      <c r="CH402" s="95">
        <v>270</v>
      </c>
      <c r="CI402" s="106">
        <v>-25</v>
      </c>
      <c r="CJ402" s="115">
        <v>235</v>
      </c>
      <c r="CK402" s="95">
        <v>245</v>
      </c>
      <c r="CL402" s="95">
        <v>240</v>
      </c>
      <c r="CM402" s="106">
        <v>-15</v>
      </c>
      <c r="CN402" s="115">
        <v>270</v>
      </c>
      <c r="CO402" s="95">
        <v>280</v>
      </c>
      <c r="CP402" s="95">
        <v>275</v>
      </c>
      <c r="CQ402" s="106">
        <v>-5</v>
      </c>
      <c r="CR402" s="115">
        <v>395</v>
      </c>
      <c r="CS402" s="95">
        <v>405</v>
      </c>
      <c r="CT402" s="95">
        <v>400</v>
      </c>
      <c r="CU402" s="106" t="s">
        <v>5</v>
      </c>
      <c r="CV402" s="115">
        <v>305</v>
      </c>
      <c r="CW402" s="95">
        <v>315</v>
      </c>
      <c r="CX402" s="95">
        <v>310</v>
      </c>
      <c r="CY402" s="106">
        <v>-25</v>
      </c>
      <c r="CZ402" s="115">
        <v>275</v>
      </c>
      <c r="DA402" s="95">
        <v>285</v>
      </c>
      <c r="DB402" s="95">
        <v>280</v>
      </c>
      <c r="DC402" s="106">
        <v>-15</v>
      </c>
      <c r="DD402" s="115">
        <v>320</v>
      </c>
      <c r="DE402" s="95">
        <v>330</v>
      </c>
      <c r="DF402" s="95">
        <v>325</v>
      </c>
      <c r="DG402" s="106">
        <v>-5</v>
      </c>
      <c r="DH402" s="115">
        <v>405</v>
      </c>
      <c r="DI402" s="95">
        <v>415</v>
      </c>
      <c r="DJ402" s="95">
        <v>410</v>
      </c>
      <c r="DK402" s="106" t="s">
        <v>5</v>
      </c>
      <c r="DL402" s="115">
        <v>270</v>
      </c>
      <c r="DM402" s="95">
        <v>280</v>
      </c>
      <c r="DN402" s="95">
        <v>275</v>
      </c>
      <c r="DO402" s="106">
        <v>-25</v>
      </c>
      <c r="DP402" s="115">
        <v>240</v>
      </c>
      <c r="DQ402" s="95">
        <v>250</v>
      </c>
      <c r="DR402" s="95">
        <v>245</v>
      </c>
      <c r="DS402" s="106">
        <v>-15</v>
      </c>
      <c r="DT402" s="115">
        <v>330</v>
      </c>
      <c r="DU402" s="95">
        <v>340</v>
      </c>
      <c r="DV402" s="95">
        <v>335</v>
      </c>
      <c r="DW402" s="106">
        <v>-5</v>
      </c>
      <c r="DX402" s="115">
        <v>415</v>
      </c>
      <c r="DY402" s="95">
        <v>425</v>
      </c>
      <c r="DZ402" s="95">
        <v>420</v>
      </c>
      <c r="EA402" s="106" t="s">
        <v>5</v>
      </c>
      <c r="EB402" s="115">
        <v>260</v>
      </c>
      <c r="EC402" s="95">
        <v>270</v>
      </c>
      <c r="ED402" s="95">
        <v>265</v>
      </c>
      <c r="EE402" s="106">
        <v>-25</v>
      </c>
      <c r="EF402" s="115">
        <v>230</v>
      </c>
      <c r="EG402" s="95">
        <v>240</v>
      </c>
      <c r="EH402" s="95">
        <v>235</v>
      </c>
      <c r="EI402" s="106">
        <v>-15</v>
      </c>
      <c r="EJ402" s="115">
        <v>350</v>
      </c>
      <c r="EK402" s="95">
        <v>360</v>
      </c>
      <c r="EL402" s="95">
        <v>355</v>
      </c>
      <c r="EM402" s="106">
        <v>-5</v>
      </c>
      <c r="EN402" s="115">
        <v>440</v>
      </c>
      <c r="EO402" s="95">
        <v>450</v>
      </c>
      <c r="EP402" s="95">
        <v>445</v>
      </c>
      <c r="EQ402" s="106" t="s">
        <v>5</v>
      </c>
      <c r="ER402" s="115">
        <v>260</v>
      </c>
      <c r="ES402" s="95">
        <v>270</v>
      </c>
      <c r="ET402" s="95">
        <v>265</v>
      </c>
      <c r="EU402" s="106">
        <v>-30</v>
      </c>
      <c r="EV402" s="115">
        <v>225</v>
      </c>
      <c r="EW402" s="95">
        <v>235</v>
      </c>
      <c r="EX402" s="95">
        <v>230</v>
      </c>
      <c r="EY402" s="106">
        <v>-15</v>
      </c>
      <c r="EZ402" s="115">
        <v>335</v>
      </c>
      <c r="FA402" s="95">
        <v>345</v>
      </c>
      <c r="FB402" s="95">
        <v>340</v>
      </c>
      <c r="FC402" s="106">
        <v>5</v>
      </c>
      <c r="FD402" s="115">
        <v>450</v>
      </c>
      <c r="FE402" s="95">
        <v>460</v>
      </c>
      <c r="FF402" s="95">
        <v>455</v>
      </c>
      <c r="FG402" s="106" t="s">
        <v>5</v>
      </c>
      <c r="FH402" s="115">
        <v>315</v>
      </c>
      <c r="FI402" s="95">
        <v>325</v>
      </c>
      <c r="FJ402" s="95">
        <v>320</v>
      </c>
      <c r="FK402" s="106">
        <v>-20</v>
      </c>
      <c r="FL402" s="115">
        <v>270</v>
      </c>
      <c r="FM402" s="95">
        <v>280</v>
      </c>
      <c r="FN402" s="95">
        <v>275</v>
      </c>
      <c r="FO402" s="106">
        <v>-5</v>
      </c>
      <c r="FP402" s="115">
        <v>355</v>
      </c>
      <c r="FQ402" s="95">
        <v>365</v>
      </c>
      <c r="FR402" s="95">
        <v>360</v>
      </c>
      <c r="FS402" s="106">
        <v>-10</v>
      </c>
      <c r="FT402" s="135">
        <v>245</v>
      </c>
      <c r="FU402" s="136">
        <v>255</v>
      </c>
      <c r="FV402" s="95">
        <v>250</v>
      </c>
      <c r="FW402" s="134">
        <v>-5</v>
      </c>
      <c r="FX402" s="115">
        <v>200</v>
      </c>
      <c r="FY402" s="95">
        <v>210</v>
      </c>
      <c r="FZ402" s="95">
        <v>205</v>
      </c>
      <c r="GA402" s="106" t="s">
        <v>5</v>
      </c>
      <c r="GB402" s="115">
        <v>335</v>
      </c>
      <c r="GC402" s="95">
        <v>345</v>
      </c>
      <c r="GD402" s="95">
        <v>340</v>
      </c>
      <c r="GE402" s="106">
        <v>-25</v>
      </c>
      <c r="GF402" s="115">
        <v>315</v>
      </c>
      <c r="GG402" s="95">
        <v>325</v>
      </c>
      <c r="GH402" s="95">
        <v>320</v>
      </c>
      <c r="GI402" s="106">
        <v>-15</v>
      </c>
      <c r="GJ402" s="115">
        <v>350</v>
      </c>
      <c r="GK402" s="95">
        <v>360</v>
      </c>
      <c r="GL402" s="95">
        <v>355</v>
      </c>
      <c r="GM402" s="106">
        <v>-5</v>
      </c>
      <c r="GN402" s="115">
        <v>445</v>
      </c>
      <c r="GO402" s="95">
        <v>455</v>
      </c>
      <c r="GP402" s="95">
        <v>450</v>
      </c>
      <c r="GQ402" s="106" t="s">
        <v>5</v>
      </c>
      <c r="GR402" s="93"/>
      <c r="GS402" s="93">
        <v>7</v>
      </c>
    </row>
    <row r="403" spans="1:201" ht="15.75" x14ac:dyDescent="0.25">
      <c r="A403">
        <v>8</v>
      </c>
      <c r="B403">
        <v>2017</v>
      </c>
      <c r="C403" s="87">
        <v>42951</v>
      </c>
      <c r="D403" s="95">
        <v>360</v>
      </c>
      <c r="E403" s="95">
        <v>370</v>
      </c>
      <c r="F403" s="95">
        <v>365</v>
      </c>
      <c r="G403" s="106" t="s">
        <v>5</v>
      </c>
      <c r="H403" s="115">
        <v>470</v>
      </c>
      <c r="I403" s="95">
        <v>480</v>
      </c>
      <c r="J403" s="95">
        <v>475</v>
      </c>
      <c r="K403" s="106">
        <v>5</v>
      </c>
      <c r="L403" s="115">
        <v>395</v>
      </c>
      <c r="M403" s="95">
        <v>405</v>
      </c>
      <c r="N403" s="95">
        <v>400</v>
      </c>
      <c r="O403" s="106" t="s">
        <v>5</v>
      </c>
      <c r="P403" s="115">
        <v>310</v>
      </c>
      <c r="Q403" s="95">
        <v>320</v>
      </c>
      <c r="R403" s="95">
        <v>315</v>
      </c>
      <c r="S403" s="106" t="s">
        <v>5</v>
      </c>
      <c r="T403" s="115">
        <v>315</v>
      </c>
      <c r="U403" s="95">
        <v>325</v>
      </c>
      <c r="V403" s="95">
        <v>320</v>
      </c>
      <c r="W403" s="106">
        <v>-5</v>
      </c>
      <c r="X403" s="115">
        <v>320</v>
      </c>
      <c r="Y403" s="95">
        <v>330</v>
      </c>
      <c r="Z403" s="95">
        <v>325</v>
      </c>
      <c r="AA403" s="106">
        <v>5</v>
      </c>
      <c r="AB403" s="115">
        <v>325</v>
      </c>
      <c r="AC403" s="95">
        <v>335</v>
      </c>
      <c r="AD403" s="95">
        <v>330</v>
      </c>
      <c r="AE403" s="106" t="s">
        <v>5</v>
      </c>
      <c r="AF403" s="115">
        <v>295</v>
      </c>
      <c r="AG403" s="95">
        <v>305</v>
      </c>
      <c r="AH403" s="95">
        <v>300</v>
      </c>
      <c r="AI403" s="106" t="s">
        <v>5</v>
      </c>
      <c r="AJ403" s="115">
        <v>310</v>
      </c>
      <c r="AK403" s="95">
        <v>320</v>
      </c>
      <c r="AL403" s="95">
        <v>315</v>
      </c>
      <c r="AM403" s="106" t="s">
        <v>5</v>
      </c>
      <c r="AN403" s="115">
        <v>310</v>
      </c>
      <c r="AO403" s="95">
        <v>320</v>
      </c>
      <c r="AP403" s="95">
        <v>315</v>
      </c>
      <c r="AQ403" s="106">
        <v>5</v>
      </c>
      <c r="AR403" s="115">
        <v>340</v>
      </c>
      <c r="AS403" s="95">
        <v>350</v>
      </c>
      <c r="AT403" s="95">
        <v>345</v>
      </c>
      <c r="AU403" s="106">
        <v>-10</v>
      </c>
      <c r="AV403" s="115">
        <v>300</v>
      </c>
      <c r="AW403" s="95">
        <v>310</v>
      </c>
      <c r="AX403" s="95">
        <v>305</v>
      </c>
      <c r="AY403" s="106" t="s">
        <v>5</v>
      </c>
      <c r="AZ403" s="115">
        <v>270</v>
      </c>
      <c r="BA403" s="95">
        <v>280</v>
      </c>
      <c r="BB403" s="95">
        <v>275</v>
      </c>
      <c r="BC403" s="106">
        <v>-5</v>
      </c>
      <c r="BD403" s="115">
        <v>240</v>
      </c>
      <c r="BE403" s="95">
        <v>250</v>
      </c>
      <c r="BF403" s="95">
        <v>245</v>
      </c>
      <c r="BG403" s="106" t="s">
        <v>5</v>
      </c>
      <c r="BH403" s="115">
        <v>280</v>
      </c>
      <c r="BI403" s="95">
        <v>290</v>
      </c>
      <c r="BJ403" s="95">
        <v>285</v>
      </c>
      <c r="BK403" s="106">
        <v>-5</v>
      </c>
      <c r="BL403" s="115">
        <v>255</v>
      </c>
      <c r="BM403" s="95">
        <v>265</v>
      </c>
      <c r="BN403" s="95">
        <v>260</v>
      </c>
      <c r="BO403" s="106" t="s">
        <v>5</v>
      </c>
      <c r="BP403" s="115">
        <v>320</v>
      </c>
      <c r="BQ403" s="95">
        <v>330</v>
      </c>
      <c r="BR403" s="95">
        <v>325</v>
      </c>
      <c r="BS403" s="106">
        <v>-5</v>
      </c>
      <c r="BT403" s="115">
        <v>290</v>
      </c>
      <c r="BU403" s="95">
        <v>300</v>
      </c>
      <c r="BV403" s="95">
        <v>295</v>
      </c>
      <c r="BW403" s="106" t="s">
        <v>5</v>
      </c>
      <c r="BX403" s="115">
        <v>330</v>
      </c>
      <c r="BY403" s="95">
        <v>340</v>
      </c>
      <c r="BZ403" s="95">
        <v>335</v>
      </c>
      <c r="CA403" s="106" t="s">
        <v>5</v>
      </c>
      <c r="CB403" s="115">
        <v>425</v>
      </c>
      <c r="CC403" s="95">
        <v>435</v>
      </c>
      <c r="CD403" s="95">
        <v>430</v>
      </c>
      <c r="CE403" s="106" t="s">
        <v>5</v>
      </c>
      <c r="CF403" s="115">
        <v>255</v>
      </c>
      <c r="CG403" s="95">
        <v>265</v>
      </c>
      <c r="CH403" s="95">
        <v>260</v>
      </c>
      <c r="CI403" s="106">
        <v>-10</v>
      </c>
      <c r="CJ403" s="115">
        <v>235</v>
      </c>
      <c r="CK403" s="95">
        <v>245</v>
      </c>
      <c r="CL403" s="95">
        <v>240</v>
      </c>
      <c r="CM403" s="106" t="s">
        <v>5</v>
      </c>
      <c r="CN403" s="115">
        <v>270</v>
      </c>
      <c r="CO403" s="95">
        <v>280</v>
      </c>
      <c r="CP403" s="95">
        <v>275</v>
      </c>
      <c r="CQ403" s="106" t="s">
        <v>5</v>
      </c>
      <c r="CR403" s="115">
        <v>395</v>
      </c>
      <c r="CS403" s="95">
        <v>405</v>
      </c>
      <c r="CT403" s="95">
        <v>400</v>
      </c>
      <c r="CU403" s="106" t="s">
        <v>5</v>
      </c>
      <c r="CV403" s="115">
        <v>295</v>
      </c>
      <c r="CW403" s="95">
        <v>305</v>
      </c>
      <c r="CX403" s="95">
        <v>300</v>
      </c>
      <c r="CY403" s="106">
        <v>-10</v>
      </c>
      <c r="CZ403" s="115">
        <v>280</v>
      </c>
      <c r="DA403" s="95">
        <v>290</v>
      </c>
      <c r="DB403" s="95">
        <v>285</v>
      </c>
      <c r="DC403" s="106">
        <v>5</v>
      </c>
      <c r="DD403" s="115">
        <v>320</v>
      </c>
      <c r="DE403" s="95">
        <v>330</v>
      </c>
      <c r="DF403" s="95">
        <v>325</v>
      </c>
      <c r="DG403" s="106" t="s">
        <v>5</v>
      </c>
      <c r="DH403" s="115">
        <v>405</v>
      </c>
      <c r="DI403" s="95">
        <v>415</v>
      </c>
      <c r="DJ403" s="95">
        <v>410</v>
      </c>
      <c r="DK403" s="106" t="s">
        <v>5</v>
      </c>
      <c r="DL403" s="115">
        <v>260</v>
      </c>
      <c r="DM403" s="95">
        <v>270</v>
      </c>
      <c r="DN403" s="95">
        <v>265</v>
      </c>
      <c r="DO403" s="106">
        <v>-10</v>
      </c>
      <c r="DP403" s="115">
        <v>245</v>
      </c>
      <c r="DQ403" s="95">
        <v>255</v>
      </c>
      <c r="DR403" s="95">
        <v>250</v>
      </c>
      <c r="DS403" s="106">
        <v>5</v>
      </c>
      <c r="DT403" s="115">
        <v>330</v>
      </c>
      <c r="DU403" s="95">
        <v>340</v>
      </c>
      <c r="DV403" s="95">
        <v>335</v>
      </c>
      <c r="DW403" s="106" t="s">
        <v>5</v>
      </c>
      <c r="DX403" s="115">
        <v>415</v>
      </c>
      <c r="DY403" s="95">
        <v>425</v>
      </c>
      <c r="DZ403" s="95">
        <v>420</v>
      </c>
      <c r="EA403" s="106" t="s">
        <v>5</v>
      </c>
      <c r="EB403" s="115">
        <v>250</v>
      </c>
      <c r="EC403" s="95">
        <v>260</v>
      </c>
      <c r="ED403" s="95">
        <v>255</v>
      </c>
      <c r="EE403" s="106">
        <v>-10</v>
      </c>
      <c r="EF403" s="115">
        <v>230</v>
      </c>
      <c r="EG403" s="95">
        <v>240</v>
      </c>
      <c r="EH403" s="95">
        <v>235</v>
      </c>
      <c r="EI403" s="106" t="s">
        <v>5</v>
      </c>
      <c r="EJ403" s="115">
        <v>350</v>
      </c>
      <c r="EK403" s="95">
        <v>360</v>
      </c>
      <c r="EL403" s="95">
        <v>355</v>
      </c>
      <c r="EM403" s="106" t="s">
        <v>5</v>
      </c>
      <c r="EN403" s="115">
        <v>440</v>
      </c>
      <c r="EO403" s="95">
        <v>450</v>
      </c>
      <c r="EP403" s="95">
        <v>445</v>
      </c>
      <c r="EQ403" s="106" t="s">
        <v>5</v>
      </c>
      <c r="ER403" s="115">
        <v>255</v>
      </c>
      <c r="ES403" s="95">
        <v>265</v>
      </c>
      <c r="ET403" s="95">
        <v>260</v>
      </c>
      <c r="EU403" s="106">
        <v>-5</v>
      </c>
      <c r="EV403" s="115">
        <v>225</v>
      </c>
      <c r="EW403" s="95">
        <v>235</v>
      </c>
      <c r="EX403" s="95">
        <v>230</v>
      </c>
      <c r="EY403" s="106" t="s">
        <v>5</v>
      </c>
      <c r="EZ403" s="115">
        <v>335</v>
      </c>
      <c r="FA403" s="95">
        <v>345</v>
      </c>
      <c r="FB403" s="95">
        <v>340</v>
      </c>
      <c r="FC403" s="106" t="s">
        <v>5</v>
      </c>
      <c r="FD403" s="115">
        <v>450</v>
      </c>
      <c r="FE403" s="95">
        <v>460</v>
      </c>
      <c r="FF403" s="95">
        <v>455</v>
      </c>
      <c r="FG403" s="106" t="s">
        <v>5</v>
      </c>
      <c r="FH403" s="115">
        <v>310</v>
      </c>
      <c r="FI403" s="95">
        <v>320</v>
      </c>
      <c r="FJ403" s="95">
        <v>315</v>
      </c>
      <c r="FK403" s="106">
        <v>-5</v>
      </c>
      <c r="FL403" s="115">
        <v>270</v>
      </c>
      <c r="FM403" s="95">
        <v>280</v>
      </c>
      <c r="FN403" s="95">
        <v>275</v>
      </c>
      <c r="FO403" s="106" t="s">
        <v>5</v>
      </c>
      <c r="FP403" s="115">
        <v>355</v>
      </c>
      <c r="FQ403" s="95">
        <v>365</v>
      </c>
      <c r="FR403" s="95">
        <v>360</v>
      </c>
      <c r="FS403" s="106" t="s">
        <v>5</v>
      </c>
      <c r="FT403" s="135">
        <v>255</v>
      </c>
      <c r="FU403" s="136">
        <v>265</v>
      </c>
      <c r="FV403" s="95">
        <v>260</v>
      </c>
      <c r="FW403" s="134">
        <v>10</v>
      </c>
      <c r="FX403" s="115">
        <v>190</v>
      </c>
      <c r="FY403" s="95">
        <v>200</v>
      </c>
      <c r="FZ403" s="95">
        <v>195</v>
      </c>
      <c r="GA403" s="106">
        <v>-10</v>
      </c>
      <c r="GB403" s="115">
        <v>325</v>
      </c>
      <c r="GC403" s="95">
        <v>335</v>
      </c>
      <c r="GD403" s="95">
        <v>330</v>
      </c>
      <c r="GE403" s="106">
        <v>-10</v>
      </c>
      <c r="GF403" s="115">
        <v>315</v>
      </c>
      <c r="GG403" s="95">
        <v>325</v>
      </c>
      <c r="GH403" s="95">
        <v>320</v>
      </c>
      <c r="GI403" s="106" t="s">
        <v>5</v>
      </c>
      <c r="GJ403" s="115">
        <v>350</v>
      </c>
      <c r="GK403" s="95">
        <v>360</v>
      </c>
      <c r="GL403" s="95">
        <v>355</v>
      </c>
      <c r="GM403" s="106" t="s">
        <v>5</v>
      </c>
      <c r="GN403" s="115">
        <v>445</v>
      </c>
      <c r="GO403" s="95">
        <v>455</v>
      </c>
      <c r="GP403" s="95">
        <v>450</v>
      </c>
      <c r="GQ403" s="106" t="s">
        <v>5</v>
      </c>
      <c r="GR403" s="93"/>
      <c r="GS403" s="93">
        <v>8</v>
      </c>
    </row>
    <row r="404" spans="1:201" ht="15.75" x14ac:dyDescent="0.25">
      <c r="A404">
        <v>8</v>
      </c>
      <c r="B404">
        <v>2017</v>
      </c>
      <c r="C404" s="87">
        <v>42958</v>
      </c>
      <c r="D404" s="96">
        <v>352.5</v>
      </c>
      <c r="E404" s="96">
        <v>362.5</v>
      </c>
      <c r="F404" s="96">
        <v>357.5</v>
      </c>
      <c r="G404" s="103"/>
      <c r="H404" s="113">
        <v>462.5</v>
      </c>
      <c r="I404" s="96">
        <v>472.5</v>
      </c>
      <c r="J404" s="96">
        <v>467.5</v>
      </c>
      <c r="K404" s="103"/>
      <c r="L404" s="113">
        <v>395</v>
      </c>
      <c r="M404" s="96">
        <v>405</v>
      </c>
      <c r="N404" s="96">
        <v>400</v>
      </c>
      <c r="O404" s="103"/>
      <c r="P404" s="113">
        <v>307.5</v>
      </c>
      <c r="Q404" s="96">
        <v>317.5</v>
      </c>
      <c r="R404" s="96">
        <v>312.5</v>
      </c>
      <c r="S404" s="103"/>
      <c r="T404" s="113">
        <v>310</v>
      </c>
      <c r="U404" s="96">
        <v>320</v>
      </c>
      <c r="V404" s="96">
        <v>315</v>
      </c>
      <c r="W404" s="103"/>
      <c r="X404" s="113">
        <v>312.5</v>
      </c>
      <c r="Y404" s="96">
        <v>322.5</v>
      </c>
      <c r="Z404" s="96">
        <v>317.5</v>
      </c>
      <c r="AA404" s="103"/>
      <c r="AB404" s="113">
        <v>325</v>
      </c>
      <c r="AC404" s="96">
        <v>335</v>
      </c>
      <c r="AD404" s="96">
        <v>330</v>
      </c>
      <c r="AE404" s="103"/>
      <c r="AF404" s="113">
        <v>295</v>
      </c>
      <c r="AG404" s="96">
        <v>305</v>
      </c>
      <c r="AH404" s="96">
        <v>300</v>
      </c>
      <c r="AI404" s="103"/>
      <c r="AJ404" s="113">
        <v>310</v>
      </c>
      <c r="AK404" s="96">
        <v>320</v>
      </c>
      <c r="AL404" s="96">
        <v>315</v>
      </c>
      <c r="AM404" s="103"/>
      <c r="AN404" s="113">
        <v>312.5</v>
      </c>
      <c r="AO404" s="96">
        <v>322.5</v>
      </c>
      <c r="AP404" s="96">
        <v>317.5</v>
      </c>
      <c r="AQ404" s="103"/>
      <c r="AR404" s="113">
        <v>340</v>
      </c>
      <c r="AS404" s="96">
        <v>350</v>
      </c>
      <c r="AT404" s="96">
        <v>345</v>
      </c>
      <c r="AU404" s="103"/>
      <c r="AV404" s="113">
        <v>300</v>
      </c>
      <c r="AW404" s="96">
        <v>310</v>
      </c>
      <c r="AX404" s="96">
        <v>305</v>
      </c>
      <c r="AY404" s="103"/>
      <c r="AZ404" s="113">
        <v>262.5</v>
      </c>
      <c r="BA404" s="96">
        <v>272.5</v>
      </c>
      <c r="BB404" s="96">
        <v>267.5</v>
      </c>
      <c r="BC404" s="103"/>
      <c r="BD404" s="113">
        <v>232.5</v>
      </c>
      <c r="BE404" s="96">
        <v>242.5</v>
      </c>
      <c r="BF404" s="96">
        <v>237.5</v>
      </c>
      <c r="BG404" s="103"/>
      <c r="BH404" s="113">
        <v>272.5</v>
      </c>
      <c r="BI404" s="96">
        <v>282.5</v>
      </c>
      <c r="BJ404" s="96">
        <v>277.5</v>
      </c>
      <c r="BK404" s="103"/>
      <c r="BL404" s="113">
        <v>247.5</v>
      </c>
      <c r="BM404" s="96">
        <v>257.5</v>
      </c>
      <c r="BN404" s="96">
        <v>252.5</v>
      </c>
      <c r="BO404" s="103"/>
      <c r="BP404" s="113">
        <v>312.5</v>
      </c>
      <c r="BQ404" s="96">
        <v>322.5</v>
      </c>
      <c r="BR404" s="96">
        <v>317.5</v>
      </c>
      <c r="BS404" s="103"/>
      <c r="BT404" s="113">
        <v>282.5</v>
      </c>
      <c r="BU404" s="96">
        <v>292.5</v>
      </c>
      <c r="BV404" s="96">
        <v>287.5</v>
      </c>
      <c r="BW404" s="103"/>
      <c r="BX404" s="113">
        <v>327.5</v>
      </c>
      <c r="BY404" s="96">
        <v>337.5</v>
      </c>
      <c r="BZ404" s="96">
        <v>332.5</v>
      </c>
      <c r="CA404" s="103"/>
      <c r="CB404" s="113">
        <v>422.5</v>
      </c>
      <c r="CC404" s="96">
        <v>432.5</v>
      </c>
      <c r="CD404" s="96">
        <v>427.5</v>
      </c>
      <c r="CE404" s="103"/>
      <c r="CF404" s="113">
        <v>245</v>
      </c>
      <c r="CG404" s="96">
        <v>255</v>
      </c>
      <c r="CH404" s="96">
        <v>250</v>
      </c>
      <c r="CI404" s="103"/>
      <c r="CJ404" s="113">
        <v>230</v>
      </c>
      <c r="CK404" s="96">
        <v>240</v>
      </c>
      <c r="CL404" s="96">
        <v>235</v>
      </c>
      <c r="CM404" s="103"/>
      <c r="CN404" s="113">
        <v>267.5</v>
      </c>
      <c r="CO404" s="96">
        <v>277.5</v>
      </c>
      <c r="CP404" s="96">
        <v>272.5</v>
      </c>
      <c r="CQ404" s="103"/>
      <c r="CR404" s="113">
        <v>392.5</v>
      </c>
      <c r="CS404" s="96">
        <v>402.5</v>
      </c>
      <c r="CT404" s="96">
        <v>397.5</v>
      </c>
      <c r="CU404" s="103"/>
      <c r="CV404" s="113">
        <v>287.5</v>
      </c>
      <c r="CW404" s="96">
        <v>297.5</v>
      </c>
      <c r="CX404" s="96">
        <v>292.5</v>
      </c>
      <c r="CY404" s="103"/>
      <c r="CZ404" s="113">
        <v>272.5</v>
      </c>
      <c r="DA404" s="96">
        <v>282.5</v>
      </c>
      <c r="DB404" s="96">
        <v>277.5</v>
      </c>
      <c r="DC404" s="103"/>
      <c r="DD404" s="113">
        <v>317.5</v>
      </c>
      <c r="DE404" s="96">
        <v>327.5</v>
      </c>
      <c r="DF404" s="96">
        <v>322.5</v>
      </c>
      <c r="DG404" s="103"/>
      <c r="DH404" s="113">
        <v>405</v>
      </c>
      <c r="DI404" s="96">
        <v>415</v>
      </c>
      <c r="DJ404" s="96">
        <v>410</v>
      </c>
      <c r="DK404" s="103"/>
      <c r="DL404" s="113">
        <v>252.5</v>
      </c>
      <c r="DM404" s="96">
        <v>262.5</v>
      </c>
      <c r="DN404" s="96">
        <v>257.5</v>
      </c>
      <c r="DO404" s="103"/>
      <c r="DP404" s="113">
        <v>237.5</v>
      </c>
      <c r="DQ404" s="96">
        <v>247.5</v>
      </c>
      <c r="DR404" s="96">
        <v>242.5</v>
      </c>
      <c r="DS404" s="103"/>
      <c r="DT404" s="113">
        <v>327.5</v>
      </c>
      <c r="DU404" s="96">
        <v>337.5</v>
      </c>
      <c r="DV404" s="96">
        <v>332.5</v>
      </c>
      <c r="DW404" s="103"/>
      <c r="DX404" s="113">
        <v>415</v>
      </c>
      <c r="DY404" s="96">
        <v>425</v>
      </c>
      <c r="DZ404" s="96">
        <v>420</v>
      </c>
      <c r="EA404" s="103"/>
      <c r="EB404" s="113">
        <v>240</v>
      </c>
      <c r="EC404" s="96">
        <v>250</v>
      </c>
      <c r="ED404" s="96">
        <v>245</v>
      </c>
      <c r="EE404" s="103"/>
      <c r="EF404" s="113">
        <v>222.5</v>
      </c>
      <c r="EG404" s="96">
        <v>232.5</v>
      </c>
      <c r="EH404" s="96">
        <v>227.5</v>
      </c>
      <c r="EI404" s="103"/>
      <c r="EJ404" s="113">
        <v>347.5</v>
      </c>
      <c r="EK404" s="96">
        <v>357.5</v>
      </c>
      <c r="EL404" s="96">
        <v>352.5</v>
      </c>
      <c r="EM404" s="103"/>
      <c r="EN404" s="113">
        <v>440</v>
      </c>
      <c r="EO404" s="96">
        <v>450</v>
      </c>
      <c r="EP404" s="96">
        <v>445</v>
      </c>
      <c r="EQ404" s="103"/>
      <c r="ER404" s="113">
        <v>245</v>
      </c>
      <c r="ES404" s="96">
        <v>255</v>
      </c>
      <c r="ET404" s="96">
        <v>250</v>
      </c>
      <c r="EU404" s="103"/>
      <c r="EV404" s="113">
        <v>222.5</v>
      </c>
      <c r="EW404" s="96">
        <v>232.5</v>
      </c>
      <c r="EX404" s="96">
        <v>227.5</v>
      </c>
      <c r="EY404" s="103"/>
      <c r="EZ404" s="113">
        <v>332.5</v>
      </c>
      <c r="FA404" s="96">
        <v>342.5</v>
      </c>
      <c r="FB404" s="96">
        <v>337.5</v>
      </c>
      <c r="FC404" s="103"/>
      <c r="FD404" s="113">
        <v>450</v>
      </c>
      <c r="FE404" s="96">
        <v>460</v>
      </c>
      <c r="FF404" s="96">
        <v>455</v>
      </c>
      <c r="FG404" s="103"/>
      <c r="FH404" s="113">
        <v>297.5</v>
      </c>
      <c r="FI404" s="96">
        <v>307.5</v>
      </c>
      <c r="FJ404" s="96">
        <v>302.5</v>
      </c>
      <c r="FK404" s="103"/>
      <c r="FL404" s="113">
        <v>265</v>
      </c>
      <c r="FM404" s="96">
        <v>275</v>
      </c>
      <c r="FN404" s="96">
        <v>270</v>
      </c>
      <c r="FO404" s="103"/>
      <c r="FP404" s="114">
        <v>340</v>
      </c>
      <c r="FQ404" s="101">
        <v>350</v>
      </c>
      <c r="FR404" s="101">
        <v>345</v>
      </c>
      <c r="FS404" s="103"/>
      <c r="FT404" s="113">
        <v>247.5</v>
      </c>
      <c r="FU404" s="96">
        <v>257.5</v>
      </c>
      <c r="FV404" s="96">
        <v>252.5</v>
      </c>
      <c r="FW404" s="103"/>
      <c r="FX404" s="113">
        <v>180</v>
      </c>
      <c r="FY404" s="96">
        <v>190</v>
      </c>
      <c r="FZ404" s="96">
        <v>185</v>
      </c>
      <c r="GA404" s="103"/>
      <c r="GB404" s="113">
        <v>317.5</v>
      </c>
      <c r="GC404" s="96">
        <v>327.5</v>
      </c>
      <c r="GD404" s="96">
        <v>322.5</v>
      </c>
      <c r="GE404" s="103"/>
      <c r="GF404" s="113">
        <v>307.5</v>
      </c>
      <c r="GG404" s="96">
        <v>317.5</v>
      </c>
      <c r="GH404" s="96">
        <v>312.5</v>
      </c>
      <c r="GI404" s="103"/>
      <c r="GJ404" s="113">
        <v>347.5</v>
      </c>
      <c r="GK404" s="96">
        <v>357.5</v>
      </c>
      <c r="GL404" s="96">
        <v>352.5</v>
      </c>
      <c r="GM404" s="103"/>
      <c r="GN404" s="113">
        <v>445</v>
      </c>
      <c r="GO404" s="96">
        <v>455</v>
      </c>
      <c r="GP404" s="96">
        <v>450</v>
      </c>
      <c r="GQ404" s="103"/>
      <c r="GR404" s="93"/>
      <c r="GS404" s="93">
        <v>8</v>
      </c>
    </row>
    <row r="405" spans="1:201" ht="15.75" x14ac:dyDescent="0.25">
      <c r="A405">
        <v>8</v>
      </c>
      <c r="B405">
        <v>2017</v>
      </c>
      <c r="C405" s="87">
        <v>42965</v>
      </c>
      <c r="D405" s="95">
        <v>345</v>
      </c>
      <c r="E405" s="95">
        <v>355</v>
      </c>
      <c r="F405" s="95">
        <v>350</v>
      </c>
      <c r="G405" s="106">
        <v>-10</v>
      </c>
      <c r="H405" s="115">
        <v>455</v>
      </c>
      <c r="I405" s="95">
        <v>465</v>
      </c>
      <c r="J405" s="95">
        <v>460</v>
      </c>
      <c r="K405" s="106">
        <v>-10</v>
      </c>
      <c r="L405" s="115">
        <v>395</v>
      </c>
      <c r="M405" s="95">
        <v>405</v>
      </c>
      <c r="N405" s="95">
        <v>400</v>
      </c>
      <c r="O405" s="106" t="s">
        <v>5</v>
      </c>
      <c r="P405" s="115">
        <v>305</v>
      </c>
      <c r="Q405" s="95">
        <v>315</v>
      </c>
      <c r="R405" s="95">
        <v>310</v>
      </c>
      <c r="S405" s="106">
        <v>-5</v>
      </c>
      <c r="T405" s="115">
        <v>305</v>
      </c>
      <c r="U405" s="95">
        <v>315</v>
      </c>
      <c r="V405" s="95">
        <v>310</v>
      </c>
      <c r="W405" s="106">
        <v>-10</v>
      </c>
      <c r="X405" s="115">
        <v>305</v>
      </c>
      <c r="Y405" s="95">
        <v>315</v>
      </c>
      <c r="Z405" s="95">
        <v>310</v>
      </c>
      <c r="AA405" s="106">
        <v>-10</v>
      </c>
      <c r="AB405" s="115">
        <v>325</v>
      </c>
      <c r="AC405" s="95">
        <v>335</v>
      </c>
      <c r="AD405" s="95">
        <v>330</v>
      </c>
      <c r="AE405" s="106" t="s">
        <v>5</v>
      </c>
      <c r="AF405" s="115">
        <v>295</v>
      </c>
      <c r="AG405" s="95">
        <v>305</v>
      </c>
      <c r="AH405" s="95">
        <v>300</v>
      </c>
      <c r="AI405" s="106" t="s">
        <v>5</v>
      </c>
      <c r="AJ405" s="115">
        <v>310</v>
      </c>
      <c r="AK405" s="95">
        <v>320</v>
      </c>
      <c r="AL405" s="95">
        <v>315</v>
      </c>
      <c r="AM405" s="106">
        <v>-10</v>
      </c>
      <c r="AN405" s="115">
        <v>315</v>
      </c>
      <c r="AO405" s="95">
        <v>325</v>
      </c>
      <c r="AP405" s="95">
        <v>320</v>
      </c>
      <c r="AQ405" s="106">
        <v>-5</v>
      </c>
      <c r="AR405" s="115">
        <v>340</v>
      </c>
      <c r="AS405" s="95">
        <v>350</v>
      </c>
      <c r="AT405" s="95">
        <v>345</v>
      </c>
      <c r="AU405" s="106">
        <v>-5</v>
      </c>
      <c r="AV405" s="115">
        <v>300</v>
      </c>
      <c r="AW405" s="95">
        <v>310</v>
      </c>
      <c r="AX405" s="95">
        <v>305</v>
      </c>
      <c r="AY405" s="106" t="s">
        <v>5</v>
      </c>
      <c r="AZ405" s="115">
        <v>255</v>
      </c>
      <c r="BA405" s="95">
        <v>265</v>
      </c>
      <c r="BB405" s="95">
        <v>260</v>
      </c>
      <c r="BC405" s="106">
        <v>-10</v>
      </c>
      <c r="BD405" s="115">
        <v>225</v>
      </c>
      <c r="BE405" s="95">
        <v>235</v>
      </c>
      <c r="BF405" s="95">
        <v>230</v>
      </c>
      <c r="BG405" s="106">
        <v>-10</v>
      </c>
      <c r="BH405" s="115">
        <v>265</v>
      </c>
      <c r="BI405" s="95">
        <v>275</v>
      </c>
      <c r="BJ405" s="95">
        <v>270</v>
      </c>
      <c r="BK405" s="106">
        <v>-10</v>
      </c>
      <c r="BL405" s="115">
        <v>240</v>
      </c>
      <c r="BM405" s="95">
        <v>250</v>
      </c>
      <c r="BN405" s="95">
        <v>245</v>
      </c>
      <c r="BO405" s="106">
        <v>-10</v>
      </c>
      <c r="BP405" s="115">
        <v>305</v>
      </c>
      <c r="BQ405" s="95">
        <v>315</v>
      </c>
      <c r="BR405" s="95">
        <v>310</v>
      </c>
      <c r="BS405" s="106">
        <v>-10</v>
      </c>
      <c r="BT405" s="115">
        <v>275</v>
      </c>
      <c r="BU405" s="95">
        <v>285</v>
      </c>
      <c r="BV405" s="95">
        <v>280</v>
      </c>
      <c r="BW405" s="106">
        <v>-10</v>
      </c>
      <c r="BX405" s="115">
        <v>325</v>
      </c>
      <c r="BY405" s="95">
        <v>335</v>
      </c>
      <c r="BZ405" s="95">
        <v>330</v>
      </c>
      <c r="CA405" s="106">
        <v>-5</v>
      </c>
      <c r="CB405" s="115">
        <v>420</v>
      </c>
      <c r="CC405" s="95">
        <v>430</v>
      </c>
      <c r="CD405" s="95">
        <v>425</v>
      </c>
      <c r="CE405" s="106" t="s">
        <v>5</v>
      </c>
      <c r="CF405" s="115">
        <v>235</v>
      </c>
      <c r="CG405" s="95">
        <v>245</v>
      </c>
      <c r="CH405" s="95">
        <v>240</v>
      </c>
      <c r="CI405" s="106">
        <v>-15</v>
      </c>
      <c r="CJ405" s="115">
        <v>225</v>
      </c>
      <c r="CK405" s="95">
        <v>235</v>
      </c>
      <c r="CL405" s="95">
        <v>230</v>
      </c>
      <c r="CM405" s="106">
        <v>-5</v>
      </c>
      <c r="CN405" s="115">
        <v>265</v>
      </c>
      <c r="CO405" s="95">
        <v>275</v>
      </c>
      <c r="CP405" s="95">
        <v>270</v>
      </c>
      <c r="CQ405" s="106">
        <v>-5</v>
      </c>
      <c r="CR405" s="115">
        <v>390</v>
      </c>
      <c r="CS405" s="95">
        <v>400</v>
      </c>
      <c r="CT405" s="95">
        <v>395</v>
      </c>
      <c r="CU405" s="106" t="s">
        <v>5</v>
      </c>
      <c r="CV405" s="115">
        <v>280</v>
      </c>
      <c r="CW405" s="95">
        <v>290</v>
      </c>
      <c r="CX405" s="95">
        <v>285</v>
      </c>
      <c r="CY405" s="106">
        <v>-10</v>
      </c>
      <c r="CZ405" s="115">
        <v>265</v>
      </c>
      <c r="DA405" s="95">
        <v>275</v>
      </c>
      <c r="DB405" s="95">
        <v>270</v>
      </c>
      <c r="DC405" s="106">
        <v>-10</v>
      </c>
      <c r="DD405" s="115">
        <v>315</v>
      </c>
      <c r="DE405" s="95">
        <v>325</v>
      </c>
      <c r="DF405" s="95">
        <v>320</v>
      </c>
      <c r="DG405" s="106">
        <v>-5</v>
      </c>
      <c r="DH405" s="115">
        <v>405</v>
      </c>
      <c r="DI405" s="95">
        <v>415</v>
      </c>
      <c r="DJ405" s="95">
        <v>410</v>
      </c>
      <c r="DK405" s="106" t="s">
        <v>5</v>
      </c>
      <c r="DL405" s="115">
        <v>245</v>
      </c>
      <c r="DM405" s="95">
        <v>255</v>
      </c>
      <c r="DN405" s="95">
        <v>250</v>
      </c>
      <c r="DO405" s="106">
        <v>-10</v>
      </c>
      <c r="DP405" s="115">
        <v>230</v>
      </c>
      <c r="DQ405" s="95">
        <v>240</v>
      </c>
      <c r="DR405" s="95">
        <v>235</v>
      </c>
      <c r="DS405" s="106">
        <v>-10</v>
      </c>
      <c r="DT405" s="115">
        <v>325</v>
      </c>
      <c r="DU405" s="95">
        <v>335</v>
      </c>
      <c r="DV405" s="95">
        <v>330</v>
      </c>
      <c r="DW405" s="106">
        <v>-5</v>
      </c>
      <c r="DX405" s="115">
        <v>415</v>
      </c>
      <c r="DY405" s="95">
        <v>425</v>
      </c>
      <c r="DZ405" s="95">
        <v>420</v>
      </c>
      <c r="EA405" s="106" t="s">
        <v>5</v>
      </c>
      <c r="EB405" s="115">
        <v>230</v>
      </c>
      <c r="EC405" s="95">
        <v>240</v>
      </c>
      <c r="ED405" s="95">
        <v>235</v>
      </c>
      <c r="EE405" s="106">
        <v>-15</v>
      </c>
      <c r="EF405" s="115">
        <v>215</v>
      </c>
      <c r="EG405" s="95">
        <v>225</v>
      </c>
      <c r="EH405" s="95">
        <v>220</v>
      </c>
      <c r="EI405" s="106">
        <v>-10</v>
      </c>
      <c r="EJ405" s="115">
        <v>345</v>
      </c>
      <c r="EK405" s="95">
        <v>355</v>
      </c>
      <c r="EL405" s="95">
        <v>350</v>
      </c>
      <c r="EM405" s="106">
        <v>-5</v>
      </c>
      <c r="EN405" s="115">
        <v>440</v>
      </c>
      <c r="EO405" s="95">
        <v>450</v>
      </c>
      <c r="EP405" s="95">
        <v>445</v>
      </c>
      <c r="EQ405" s="106" t="s">
        <v>5</v>
      </c>
      <c r="ER405" s="115">
        <v>235</v>
      </c>
      <c r="ES405" s="95">
        <v>245</v>
      </c>
      <c r="ET405" s="95">
        <v>240</v>
      </c>
      <c r="EU405" s="106">
        <v>-5</v>
      </c>
      <c r="EV405" s="115">
        <v>220</v>
      </c>
      <c r="EW405" s="95">
        <v>230</v>
      </c>
      <c r="EX405" s="95">
        <v>225</v>
      </c>
      <c r="EY405" s="106">
        <v>5</v>
      </c>
      <c r="EZ405" s="115">
        <v>330</v>
      </c>
      <c r="FA405" s="95">
        <v>340</v>
      </c>
      <c r="FB405" s="95">
        <v>335</v>
      </c>
      <c r="FC405" s="106">
        <v>-5</v>
      </c>
      <c r="FD405" s="115">
        <v>450</v>
      </c>
      <c r="FE405" s="95">
        <v>460</v>
      </c>
      <c r="FF405" s="95">
        <v>455</v>
      </c>
      <c r="FG405" s="106" t="s">
        <v>5</v>
      </c>
      <c r="FH405" s="115">
        <v>285</v>
      </c>
      <c r="FI405" s="95">
        <v>295</v>
      </c>
      <c r="FJ405" s="95">
        <v>290</v>
      </c>
      <c r="FK405" s="106">
        <v>-10</v>
      </c>
      <c r="FL405" s="115">
        <v>260</v>
      </c>
      <c r="FM405" s="95">
        <v>270</v>
      </c>
      <c r="FN405" s="95">
        <v>265</v>
      </c>
      <c r="FO405" s="106">
        <v>-5</v>
      </c>
      <c r="FP405" s="115">
        <v>325</v>
      </c>
      <c r="FQ405" s="95">
        <v>335</v>
      </c>
      <c r="FR405" s="95">
        <v>330</v>
      </c>
      <c r="FS405" s="106">
        <v>-30</v>
      </c>
      <c r="FT405" s="135">
        <v>240</v>
      </c>
      <c r="FU405" s="136">
        <v>250</v>
      </c>
      <c r="FV405" s="95">
        <v>245</v>
      </c>
      <c r="FW405" s="134">
        <v>-10</v>
      </c>
      <c r="FX405" s="115">
        <v>170</v>
      </c>
      <c r="FY405" s="95">
        <v>180</v>
      </c>
      <c r="FZ405" s="95">
        <v>175</v>
      </c>
      <c r="GA405" s="106">
        <v>-10</v>
      </c>
      <c r="GB405" s="115">
        <v>310</v>
      </c>
      <c r="GC405" s="95">
        <v>320</v>
      </c>
      <c r="GD405" s="95">
        <v>315</v>
      </c>
      <c r="GE405" s="106">
        <v>-10</v>
      </c>
      <c r="GF405" s="115">
        <v>300</v>
      </c>
      <c r="GG405" s="95">
        <v>310</v>
      </c>
      <c r="GH405" s="95">
        <v>305</v>
      </c>
      <c r="GI405" s="106">
        <v>-10</v>
      </c>
      <c r="GJ405" s="115">
        <v>345</v>
      </c>
      <c r="GK405" s="95">
        <v>355</v>
      </c>
      <c r="GL405" s="95">
        <v>350</v>
      </c>
      <c r="GM405" s="106">
        <v>-5</v>
      </c>
      <c r="GN405" s="115">
        <v>445</v>
      </c>
      <c r="GO405" s="95">
        <v>455</v>
      </c>
      <c r="GP405" s="95">
        <v>450</v>
      </c>
      <c r="GQ405" s="106" t="s">
        <v>5</v>
      </c>
      <c r="GR405" s="93"/>
      <c r="GS405" s="93">
        <v>8</v>
      </c>
    </row>
    <row r="406" spans="1:201" ht="15.75" x14ac:dyDescent="0.25">
      <c r="A406">
        <v>8</v>
      </c>
      <c r="B406">
        <v>2017</v>
      </c>
      <c r="C406" s="87">
        <v>42972</v>
      </c>
      <c r="D406" s="95">
        <v>340</v>
      </c>
      <c r="E406" s="95">
        <v>350</v>
      </c>
      <c r="F406" s="95">
        <v>345</v>
      </c>
      <c r="G406" s="106">
        <v>-5</v>
      </c>
      <c r="H406" s="115">
        <v>450</v>
      </c>
      <c r="I406" s="95">
        <v>460</v>
      </c>
      <c r="J406" s="95">
        <v>455</v>
      </c>
      <c r="K406" s="106">
        <v>-5</v>
      </c>
      <c r="L406" s="115">
        <v>395</v>
      </c>
      <c r="M406" s="95">
        <v>405</v>
      </c>
      <c r="N406" s="95">
        <v>400</v>
      </c>
      <c r="O406" s="106" t="s">
        <v>5</v>
      </c>
      <c r="P406" s="115">
        <v>305</v>
      </c>
      <c r="Q406" s="95">
        <v>315</v>
      </c>
      <c r="R406" s="95">
        <v>310</v>
      </c>
      <c r="S406" s="106" t="s">
        <v>5</v>
      </c>
      <c r="T406" s="115">
        <v>300</v>
      </c>
      <c r="U406" s="95">
        <v>310</v>
      </c>
      <c r="V406" s="95">
        <v>305</v>
      </c>
      <c r="W406" s="106">
        <v>-5</v>
      </c>
      <c r="X406" s="115">
        <v>300</v>
      </c>
      <c r="Y406" s="95">
        <v>310</v>
      </c>
      <c r="Z406" s="95">
        <v>305</v>
      </c>
      <c r="AA406" s="106">
        <v>-5</v>
      </c>
      <c r="AB406" s="115">
        <v>325</v>
      </c>
      <c r="AC406" s="95">
        <v>335</v>
      </c>
      <c r="AD406" s="95">
        <v>330</v>
      </c>
      <c r="AE406" s="106" t="s">
        <v>5</v>
      </c>
      <c r="AF406" s="115">
        <v>290</v>
      </c>
      <c r="AG406" s="95">
        <v>300</v>
      </c>
      <c r="AH406" s="95">
        <v>295</v>
      </c>
      <c r="AI406" s="106">
        <v>-5</v>
      </c>
      <c r="AJ406" s="115">
        <v>305</v>
      </c>
      <c r="AK406" s="95">
        <v>315</v>
      </c>
      <c r="AL406" s="95">
        <v>310</v>
      </c>
      <c r="AM406" s="106">
        <v>-5</v>
      </c>
      <c r="AN406" s="115">
        <v>305</v>
      </c>
      <c r="AO406" s="95">
        <v>315</v>
      </c>
      <c r="AP406" s="95">
        <v>310</v>
      </c>
      <c r="AQ406" s="106">
        <v>-10</v>
      </c>
      <c r="AR406" s="115">
        <v>340</v>
      </c>
      <c r="AS406" s="95">
        <v>350</v>
      </c>
      <c r="AT406" s="95">
        <v>345</v>
      </c>
      <c r="AU406" s="106" t="s">
        <v>5</v>
      </c>
      <c r="AV406" s="115">
        <v>295</v>
      </c>
      <c r="AW406" s="95">
        <v>305</v>
      </c>
      <c r="AX406" s="95">
        <v>300</v>
      </c>
      <c r="AY406" s="106">
        <v>-5</v>
      </c>
      <c r="AZ406" s="115">
        <v>240</v>
      </c>
      <c r="BA406" s="95">
        <v>250</v>
      </c>
      <c r="BB406" s="95">
        <v>245</v>
      </c>
      <c r="BC406" s="106">
        <v>-15</v>
      </c>
      <c r="BD406" s="115">
        <v>220</v>
      </c>
      <c r="BE406" s="95">
        <v>230</v>
      </c>
      <c r="BF406" s="95">
        <v>225</v>
      </c>
      <c r="BG406" s="106">
        <v>-5</v>
      </c>
      <c r="BH406" s="115">
        <v>250</v>
      </c>
      <c r="BI406" s="95">
        <v>260</v>
      </c>
      <c r="BJ406" s="95">
        <v>255</v>
      </c>
      <c r="BK406" s="106">
        <v>-15</v>
      </c>
      <c r="BL406" s="115">
        <v>235</v>
      </c>
      <c r="BM406" s="95">
        <v>245</v>
      </c>
      <c r="BN406" s="95">
        <v>240</v>
      </c>
      <c r="BO406" s="106">
        <v>-5</v>
      </c>
      <c r="BP406" s="115">
        <v>285</v>
      </c>
      <c r="BQ406" s="95">
        <v>295</v>
      </c>
      <c r="BR406" s="95">
        <v>290</v>
      </c>
      <c r="BS406" s="106">
        <v>-20</v>
      </c>
      <c r="BT406" s="115">
        <v>270</v>
      </c>
      <c r="BU406" s="95">
        <v>280</v>
      </c>
      <c r="BV406" s="95">
        <v>275</v>
      </c>
      <c r="BW406" s="106">
        <v>-5</v>
      </c>
      <c r="BX406" s="115">
        <v>325</v>
      </c>
      <c r="BY406" s="95">
        <v>335</v>
      </c>
      <c r="BZ406" s="95">
        <v>330</v>
      </c>
      <c r="CA406" s="106" t="s">
        <v>5</v>
      </c>
      <c r="CB406" s="115">
        <v>420</v>
      </c>
      <c r="CC406" s="95">
        <v>430</v>
      </c>
      <c r="CD406" s="95">
        <v>425</v>
      </c>
      <c r="CE406" s="106" t="s">
        <v>5</v>
      </c>
      <c r="CF406" s="115">
        <v>235</v>
      </c>
      <c r="CG406" s="95">
        <v>245</v>
      </c>
      <c r="CH406" s="95">
        <v>240</v>
      </c>
      <c r="CI406" s="106" t="s">
        <v>5</v>
      </c>
      <c r="CJ406" s="115">
        <v>215</v>
      </c>
      <c r="CK406" s="95">
        <v>225</v>
      </c>
      <c r="CL406" s="95">
        <v>220</v>
      </c>
      <c r="CM406" s="106">
        <v>-10</v>
      </c>
      <c r="CN406" s="115">
        <v>265</v>
      </c>
      <c r="CO406" s="95">
        <v>275</v>
      </c>
      <c r="CP406" s="95">
        <v>270</v>
      </c>
      <c r="CQ406" s="106" t="s">
        <v>5</v>
      </c>
      <c r="CR406" s="115">
        <v>390</v>
      </c>
      <c r="CS406" s="95">
        <v>400</v>
      </c>
      <c r="CT406" s="95">
        <v>395</v>
      </c>
      <c r="CU406" s="106" t="s">
        <v>5</v>
      </c>
      <c r="CV406" s="115">
        <v>275</v>
      </c>
      <c r="CW406" s="95">
        <v>285</v>
      </c>
      <c r="CX406" s="95">
        <v>280</v>
      </c>
      <c r="CY406" s="106">
        <v>-5</v>
      </c>
      <c r="CZ406" s="115">
        <v>260</v>
      </c>
      <c r="DA406" s="95">
        <v>270</v>
      </c>
      <c r="DB406" s="95">
        <v>265</v>
      </c>
      <c r="DC406" s="106">
        <v>-5</v>
      </c>
      <c r="DD406" s="115">
        <v>315</v>
      </c>
      <c r="DE406" s="95">
        <v>325</v>
      </c>
      <c r="DF406" s="95">
        <v>320</v>
      </c>
      <c r="DG406" s="106" t="s">
        <v>5</v>
      </c>
      <c r="DH406" s="115">
        <v>405</v>
      </c>
      <c r="DI406" s="95">
        <v>415</v>
      </c>
      <c r="DJ406" s="95">
        <v>410</v>
      </c>
      <c r="DK406" s="106" t="s">
        <v>5</v>
      </c>
      <c r="DL406" s="115">
        <v>240</v>
      </c>
      <c r="DM406" s="95">
        <v>250</v>
      </c>
      <c r="DN406" s="95">
        <v>245</v>
      </c>
      <c r="DO406" s="106">
        <v>-5</v>
      </c>
      <c r="DP406" s="115">
        <v>225</v>
      </c>
      <c r="DQ406" s="95">
        <v>235</v>
      </c>
      <c r="DR406" s="95">
        <v>230</v>
      </c>
      <c r="DS406" s="106">
        <v>-5</v>
      </c>
      <c r="DT406" s="115">
        <v>325</v>
      </c>
      <c r="DU406" s="95">
        <v>335</v>
      </c>
      <c r="DV406" s="95">
        <v>330</v>
      </c>
      <c r="DW406" s="106" t="s">
        <v>5</v>
      </c>
      <c r="DX406" s="115">
        <v>415</v>
      </c>
      <c r="DY406" s="95">
        <v>425</v>
      </c>
      <c r="DZ406" s="95">
        <v>420</v>
      </c>
      <c r="EA406" s="106" t="s">
        <v>5</v>
      </c>
      <c r="EB406" s="115">
        <v>225</v>
      </c>
      <c r="EC406" s="95">
        <v>235</v>
      </c>
      <c r="ED406" s="95">
        <v>230</v>
      </c>
      <c r="EE406" s="106">
        <v>-5</v>
      </c>
      <c r="EF406" s="115">
        <v>210</v>
      </c>
      <c r="EG406" s="95">
        <v>220</v>
      </c>
      <c r="EH406" s="95">
        <v>215</v>
      </c>
      <c r="EI406" s="106">
        <v>-5</v>
      </c>
      <c r="EJ406" s="115">
        <v>345</v>
      </c>
      <c r="EK406" s="95">
        <v>355</v>
      </c>
      <c r="EL406" s="95">
        <v>350</v>
      </c>
      <c r="EM406" s="106" t="s">
        <v>5</v>
      </c>
      <c r="EN406" s="115">
        <v>440</v>
      </c>
      <c r="EO406" s="95">
        <v>450</v>
      </c>
      <c r="EP406" s="95">
        <v>445</v>
      </c>
      <c r="EQ406" s="106" t="s">
        <v>5</v>
      </c>
      <c r="ER406" s="115">
        <v>230</v>
      </c>
      <c r="ES406" s="95">
        <v>240</v>
      </c>
      <c r="ET406" s="95">
        <v>235</v>
      </c>
      <c r="EU406" s="106">
        <v>-5</v>
      </c>
      <c r="EV406" s="115">
        <v>220</v>
      </c>
      <c r="EW406" s="95">
        <v>230</v>
      </c>
      <c r="EX406" s="95">
        <v>225</v>
      </c>
      <c r="EY406" s="106" t="s">
        <v>5</v>
      </c>
      <c r="EZ406" s="115">
        <v>330</v>
      </c>
      <c r="FA406" s="95">
        <v>340</v>
      </c>
      <c r="FB406" s="95">
        <v>335</v>
      </c>
      <c r="FC406" s="106" t="s">
        <v>5</v>
      </c>
      <c r="FD406" s="115">
        <v>450</v>
      </c>
      <c r="FE406" s="95">
        <v>460</v>
      </c>
      <c r="FF406" s="95">
        <v>455</v>
      </c>
      <c r="FG406" s="106" t="s">
        <v>5</v>
      </c>
      <c r="FH406" s="115">
        <v>285</v>
      </c>
      <c r="FI406" s="95">
        <v>295</v>
      </c>
      <c r="FJ406" s="95">
        <v>290</v>
      </c>
      <c r="FK406" s="106" t="s">
        <v>5</v>
      </c>
      <c r="FL406" s="115">
        <v>255</v>
      </c>
      <c r="FM406" s="95">
        <v>265</v>
      </c>
      <c r="FN406" s="95">
        <v>260</v>
      </c>
      <c r="FO406" s="106">
        <v>-5</v>
      </c>
      <c r="FP406" s="115">
        <v>305</v>
      </c>
      <c r="FQ406" s="95">
        <v>315</v>
      </c>
      <c r="FR406" s="95">
        <v>310</v>
      </c>
      <c r="FS406" s="106">
        <v>-20</v>
      </c>
      <c r="FT406" s="135">
        <v>235</v>
      </c>
      <c r="FU406" s="136">
        <v>245</v>
      </c>
      <c r="FV406" s="95">
        <v>240</v>
      </c>
      <c r="FW406" s="134">
        <v>-5</v>
      </c>
      <c r="FX406" s="115">
        <v>170</v>
      </c>
      <c r="FY406" s="95">
        <v>180</v>
      </c>
      <c r="FZ406" s="95">
        <v>175</v>
      </c>
      <c r="GA406" s="106" t="s">
        <v>5</v>
      </c>
      <c r="GB406" s="115">
        <v>305</v>
      </c>
      <c r="GC406" s="95">
        <v>315</v>
      </c>
      <c r="GD406" s="95">
        <v>310</v>
      </c>
      <c r="GE406" s="106">
        <v>-5</v>
      </c>
      <c r="GF406" s="115">
        <v>295</v>
      </c>
      <c r="GG406" s="95">
        <v>305</v>
      </c>
      <c r="GH406" s="95">
        <v>300</v>
      </c>
      <c r="GI406" s="106">
        <v>-5</v>
      </c>
      <c r="GJ406" s="115">
        <v>345</v>
      </c>
      <c r="GK406" s="95">
        <v>355</v>
      </c>
      <c r="GL406" s="95">
        <v>350</v>
      </c>
      <c r="GM406" s="106" t="s">
        <v>5</v>
      </c>
      <c r="GN406" s="115">
        <v>445</v>
      </c>
      <c r="GO406" s="95">
        <v>455</v>
      </c>
      <c r="GP406" s="95">
        <v>450</v>
      </c>
      <c r="GQ406" s="106" t="s">
        <v>5</v>
      </c>
      <c r="GR406" s="93"/>
      <c r="GS406" s="93">
        <v>8</v>
      </c>
    </row>
    <row r="407" spans="1:201" ht="15.75" x14ac:dyDescent="0.25">
      <c r="A407">
        <v>9</v>
      </c>
      <c r="B407">
        <v>2017</v>
      </c>
      <c r="C407" s="87">
        <v>42979</v>
      </c>
      <c r="D407" s="95">
        <v>340</v>
      </c>
      <c r="E407" s="95">
        <v>350</v>
      </c>
      <c r="F407" s="95">
        <v>345</v>
      </c>
      <c r="G407" s="106" t="s">
        <v>5</v>
      </c>
      <c r="H407" s="115">
        <v>445</v>
      </c>
      <c r="I407" s="95">
        <v>455</v>
      </c>
      <c r="J407" s="95">
        <v>450</v>
      </c>
      <c r="K407" s="106">
        <v>-5</v>
      </c>
      <c r="L407" s="115">
        <v>395</v>
      </c>
      <c r="M407" s="95">
        <v>405</v>
      </c>
      <c r="N407" s="95">
        <v>400</v>
      </c>
      <c r="O407" s="106" t="s">
        <v>5</v>
      </c>
      <c r="P407" s="115">
        <v>305</v>
      </c>
      <c r="Q407" s="95">
        <v>315</v>
      </c>
      <c r="R407" s="95">
        <v>310</v>
      </c>
      <c r="S407" s="106" t="s">
        <v>5</v>
      </c>
      <c r="T407" s="115">
        <v>300</v>
      </c>
      <c r="U407" s="95">
        <v>310</v>
      </c>
      <c r="V407" s="95">
        <v>305</v>
      </c>
      <c r="W407" s="106" t="s">
        <v>5</v>
      </c>
      <c r="X407" s="115">
        <v>295</v>
      </c>
      <c r="Y407" s="95">
        <v>305</v>
      </c>
      <c r="Z407" s="95">
        <v>300</v>
      </c>
      <c r="AA407" s="106">
        <v>-5</v>
      </c>
      <c r="AB407" s="115">
        <v>325</v>
      </c>
      <c r="AC407" s="95">
        <v>335</v>
      </c>
      <c r="AD407" s="95">
        <v>330</v>
      </c>
      <c r="AE407" s="106" t="s">
        <v>5</v>
      </c>
      <c r="AF407" s="115">
        <v>295</v>
      </c>
      <c r="AG407" s="95">
        <v>305</v>
      </c>
      <c r="AH407" s="95">
        <v>300</v>
      </c>
      <c r="AI407" s="106">
        <v>5</v>
      </c>
      <c r="AJ407" s="115">
        <v>305</v>
      </c>
      <c r="AK407" s="95">
        <v>315</v>
      </c>
      <c r="AL407" s="95">
        <v>310</v>
      </c>
      <c r="AM407" s="106" t="s">
        <v>5</v>
      </c>
      <c r="AN407" s="115">
        <v>305</v>
      </c>
      <c r="AO407" s="95">
        <v>315</v>
      </c>
      <c r="AP407" s="95">
        <v>310</v>
      </c>
      <c r="AQ407" s="106" t="s">
        <v>5</v>
      </c>
      <c r="AR407" s="115">
        <v>340</v>
      </c>
      <c r="AS407" s="95">
        <v>350</v>
      </c>
      <c r="AT407" s="95">
        <v>345</v>
      </c>
      <c r="AU407" s="106" t="s">
        <v>5</v>
      </c>
      <c r="AV407" s="115">
        <v>295</v>
      </c>
      <c r="AW407" s="95">
        <v>305</v>
      </c>
      <c r="AX407" s="95">
        <v>300</v>
      </c>
      <c r="AY407" s="106" t="s">
        <v>5</v>
      </c>
      <c r="AZ407" s="115">
        <v>245</v>
      </c>
      <c r="BA407" s="95">
        <v>255</v>
      </c>
      <c r="BB407" s="95">
        <v>250</v>
      </c>
      <c r="BC407" s="106">
        <v>5</v>
      </c>
      <c r="BD407" s="115">
        <v>220</v>
      </c>
      <c r="BE407" s="95">
        <v>230</v>
      </c>
      <c r="BF407" s="95">
        <v>225</v>
      </c>
      <c r="BG407" s="106" t="s">
        <v>5</v>
      </c>
      <c r="BH407" s="115">
        <v>255</v>
      </c>
      <c r="BI407" s="95">
        <v>265</v>
      </c>
      <c r="BJ407" s="95">
        <v>260</v>
      </c>
      <c r="BK407" s="106">
        <v>5</v>
      </c>
      <c r="BL407" s="115">
        <v>235</v>
      </c>
      <c r="BM407" s="95">
        <v>245</v>
      </c>
      <c r="BN407" s="95">
        <v>240</v>
      </c>
      <c r="BO407" s="106" t="s">
        <v>5</v>
      </c>
      <c r="BP407" s="115">
        <v>295</v>
      </c>
      <c r="BQ407" s="95">
        <v>305</v>
      </c>
      <c r="BR407" s="95">
        <v>300</v>
      </c>
      <c r="BS407" s="106">
        <v>10</v>
      </c>
      <c r="BT407" s="115">
        <v>270</v>
      </c>
      <c r="BU407" s="95">
        <v>280</v>
      </c>
      <c r="BV407" s="95">
        <v>275</v>
      </c>
      <c r="BW407" s="106" t="s">
        <v>5</v>
      </c>
      <c r="BX407" s="115">
        <v>325</v>
      </c>
      <c r="BY407" s="95">
        <v>335</v>
      </c>
      <c r="BZ407" s="95">
        <v>330</v>
      </c>
      <c r="CA407" s="106" t="s">
        <v>5</v>
      </c>
      <c r="CB407" s="115">
        <v>420</v>
      </c>
      <c r="CC407" s="95">
        <v>430</v>
      </c>
      <c r="CD407" s="95">
        <v>425</v>
      </c>
      <c r="CE407" s="106" t="s">
        <v>5</v>
      </c>
      <c r="CF407" s="115">
        <v>230</v>
      </c>
      <c r="CG407" s="95">
        <v>240</v>
      </c>
      <c r="CH407" s="95">
        <v>235</v>
      </c>
      <c r="CI407" s="106">
        <v>5</v>
      </c>
      <c r="CJ407" s="115">
        <v>215</v>
      </c>
      <c r="CK407" s="95">
        <v>225</v>
      </c>
      <c r="CL407" s="95">
        <v>220</v>
      </c>
      <c r="CM407" s="106" t="s">
        <v>5</v>
      </c>
      <c r="CN407" s="115">
        <v>265</v>
      </c>
      <c r="CO407" s="95">
        <v>275</v>
      </c>
      <c r="CP407" s="95">
        <v>270</v>
      </c>
      <c r="CQ407" s="106" t="s">
        <v>5</v>
      </c>
      <c r="CR407" s="115">
        <v>390</v>
      </c>
      <c r="CS407" s="95">
        <v>400</v>
      </c>
      <c r="CT407" s="95">
        <v>395</v>
      </c>
      <c r="CU407" s="106" t="s">
        <v>5</v>
      </c>
      <c r="CV407" s="115">
        <v>270</v>
      </c>
      <c r="CW407" s="95">
        <v>280</v>
      </c>
      <c r="CX407" s="95">
        <v>275</v>
      </c>
      <c r="CY407" s="106">
        <v>5</v>
      </c>
      <c r="CZ407" s="115">
        <v>260</v>
      </c>
      <c r="DA407" s="95">
        <v>270</v>
      </c>
      <c r="DB407" s="95">
        <v>265</v>
      </c>
      <c r="DC407" s="106" t="s">
        <v>5</v>
      </c>
      <c r="DD407" s="115">
        <v>315</v>
      </c>
      <c r="DE407" s="95">
        <v>325</v>
      </c>
      <c r="DF407" s="95">
        <v>320</v>
      </c>
      <c r="DG407" s="106" t="s">
        <v>5</v>
      </c>
      <c r="DH407" s="115">
        <v>405</v>
      </c>
      <c r="DI407" s="95">
        <v>415</v>
      </c>
      <c r="DJ407" s="95">
        <v>410</v>
      </c>
      <c r="DK407" s="106" t="s">
        <v>5</v>
      </c>
      <c r="DL407" s="115">
        <v>235</v>
      </c>
      <c r="DM407" s="95">
        <v>245</v>
      </c>
      <c r="DN407" s="95">
        <v>240</v>
      </c>
      <c r="DO407" s="106">
        <v>5</v>
      </c>
      <c r="DP407" s="115">
        <v>225</v>
      </c>
      <c r="DQ407" s="95">
        <v>235</v>
      </c>
      <c r="DR407" s="95">
        <v>230</v>
      </c>
      <c r="DS407" s="106" t="s">
        <v>5</v>
      </c>
      <c r="DT407" s="115">
        <v>325</v>
      </c>
      <c r="DU407" s="95">
        <v>335</v>
      </c>
      <c r="DV407" s="95">
        <v>330</v>
      </c>
      <c r="DW407" s="106" t="s">
        <v>5</v>
      </c>
      <c r="DX407" s="115">
        <v>415</v>
      </c>
      <c r="DY407" s="95">
        <v>425</v>
      </c>
      <c r="DZ407" s="95">
        <v>420</v>
      </c>
      <c r="EA407" s="106" t="s">
        <v>5</v>
      </c>
      <c r="EB407" s="115">
        <v>220</v>
      </c>
      <c r="EC407" s="95">
        <v>230</v>
      </c>
      <c r="ED407" s="95">
        <v>225</v>
      </c>
      <c r="EE407" s="106" t="s">
        <v>5</v>
      </c>
      <c r="EF407" s="115">
        <v>210</v>
      </c>
      <c r="EG407" s="95">
        <v>220</v>
      </c>
      <c r="EH407" s="95">
        <v>215</v>
      </c>
      <c r="EI407" s="106" t="s">
        <v>5</v>
      </c>
      <c r="EJ407" s="115">
        <v>345</v>
      </c>
      <c r="EK407" s="95">
        <v>355</v>
      </c>
      <c r="EL407" s="95">
        <v>350</v>
      </c>
      <c r="EM407" s="106" t="s">
        <v>5</v>
      </c>
      <c r="EN407" s="115">
        <v>440</v>
      </c>
      <c r="EO407" s="95">
        <v>450</v>
      </c>
      <c r="EP407" s="95">
        <v>445</v>
      </c>
      <c r="EQ407" s="106" t="s">
        <v>5</v>
      </c>
      <c r="ER407" s="115">
        <v>225</v>
      </c>
      <c r="ES407" s="95">
        <v>235</v>
      </c>
      <c r="ET407" s="95">
        <v>230</v>
      </c>
      <c r="EU407" s="106">
        <v>-5</v>
      </c>
      <c r="EV407" s="115">
        <v>220</v>
      </c>
      <c r="EW407" s="95">
        <v>230</v>
      </c>
      <c r="EX407" s="95">
        <v>225</v>
      </c>
      <c r="EY407" s="106" t="s">
        <v>5</v>
      </c>
      <c r="EZ407" s="115">
        <v>330</v>
      </c>
      <c r="FA407" s="95">
        <v>340</v>
      </c>
      <c r="FB407" s="95">
        <v>335</v>
      </c>
      <c r="FC407" s="106" t="s">
        <v>5</v>
      </c>
      <c r="FD407" s="115">
        <v>450</v>
      </c>
      <c r="FE407" s="95">
        <v>460</v>
      </c>
      <c r="FF407" s="95">
        <v>455</v>
      </c>
      <c r="FG407" s="106" t="s">
        <v>5</v>
      </c>
      <c r="FH407" s="115">
        <v>280</v>
      </c>
      <c r="FI407" s="95">
        <v>290</v>
      </c>
      <c r="FJ407" s="95">
        <v>285</v>
      </c>
      <c r="FK407" s="106">
        <v>-5</v>
      </c>
      <c r="FL407" s="115">
        <v>255</v>
      </c>
      <c r="FM407" s="95">
        <v>265</v>
      </c>
      <c r="FN407" s="95">
        <v>260</v>
      </c>
      <c r="FO407" s="106" t="s">
        <v>5</v>
      </c>
      <c r="FP407" s="115">
        <v>300</v>
      </c>
      <c r="FQ407" s="95">
        <v>310</v>
      </c>
      <c r="FR407" s="95">
        <v>305</v>
      </c>
      <c r="FS407" s="106">
        <v>-5</v>
      </c>
      <c r="FT407" s="135">
        <v>240</v>
      </c>
      <c r="FU407" s="136">
        <v>250</v>
      </c>
      <c r="FV407" s="95">
        <v>245</v>
      </c>
      <c r="FW407" s="134">
        <v>5</v>
      </c>
      <c r="FX407" s="115">
        <v>170</v>
      </c>
      <c r="FY407" s="95">
        <v>180</v>
      </c>
      <c r="FZ407" s="95">
        <v>175</v>
      </c>
      <c r="GA407" s="106" t="s">
        <v>5</v>
      </c>
      <c r="GB407" s="115">
        <v>300</v>
      </c>
      <c r="GC407" s="95">
        <v>310</v>
      </c>
      <c r="GD407" s="95">
        <v>305</v>
      </c>
      <c r="GE407" s="106">
        <v>5</v>
      </c>
      <c r="GF407" s="115">
        <v>295</v>
      </c>
      <c r="GG407" s="95">
        <v>305</v>
      </c>
      <c r="GH407" s="95">
        <v>300</v>
      </c>
      <c r="GI407" s="106" t="s">
        <v>5</v>
      </c>
      <c r="GJ407" s="115">
        <v>345</v>
      </c>
      <c r="GK407" s="95">
        <v>355</v>
      </c>
      <c r="GL407" s="95">
        <v>350</v>
      </c>
      <c r="GM407" s="106" t="s">
        <v>5</v>
      </c>
      <c r="GN407" s="115">
        <v>445</v>
      </c>
      <c r="GO407" s="95">
        <v>455</v>
      </c>
      <c r="GP407" s="95">
        <v>450</v>
      </c>
      <c r="GQ407" s="106" t="s">
        <v>5</v>
      </c>
      <c r="GR407" s="93"/>
      <c r="GS407" s="93">
        <v>9</v>
      </c>
    </row>
    <row r="408" spans="1:201" ht="15.75" x14ac:dyDescent="0.25">
      <c r="A408">
        <v>9</v>
      </c>
      <c r="B408">
        <v>2017</v>
      </c>
      <c r="C408" s="87">
        <v>42986</v>
      </c>
      <c r="D408" s="95">
        <v>355</v>
      </c>
      <c r="E408" s="95">
        <v>365</v>
      </c>
      <c r="F408" s="95">
        <v>360</v>
      </c>
      <c r="G408" s="106">
        <v>15</v>
      </c>
      <c r="H408" s="115">
        <v>455</v>
      </c>
      <c r="I408" s="95">
        <v>465</v>
      </c>
      <c r="J408" s="95">
        <v>460</v>
      </c>
      <c r="K408" s="106">
        <v>10</v>
      </c>
      <c r="L408" s="115">
        <v>395</v>
      </c>
      <c r="M408" s="95">
        <v>405</v>
      </c>
      <c r="N408" s="95">
        <v>400</v>
      </c>
      <c r="O408" s="106" t="s">
        <v>5</v>
      </c>
      <c r="P408" s="115">
        <v>310</v>
      </c>
      <c r="Q408" s="95">
        <v>320</v>
      </c>
      <c r="R408" s="95">
        <v>315</v>
      </c>
      <c r="S408" s="106">
        <v>5</v>
      </c>
      <c r="T408" s="115">
        <v>320</v>
      </c>
      <c r="U408" s="95">
        <v>330</v>
      </c>
      <c r="V408" s="95">
        <v>325</v>
      </c>
      <c r="W408" s="106">
        <v>20</v>
      </c>
      <c r="X408" s="115">
        <v>305</v>
      </c>
      <c r="Y408" s="95">
        <v>315</v>
      </c>
      <c r="Z408" s="95">
        <v>310</v>
      </c>
      <c r="AA408" s="106">
        <v>10</v>
      </c>
      <c r="AB408" s="115">
        <v>325</v>
      </c>
      <c r="AC408" s="95">
        <v>335</v>
      </c>
      <c r="AD408" s="95">
        <v>330</v>
      </c>
      <c r="AE408" s="106" t="s">
        <v>5</v>
      </c>
      <c r="AF408" s="115">
        <v>295</v>
      </c>
      <c r="AG408" s="95">
        <v>305</v>
      </c>
      <c r="AH408" s="95">
        <v>300</v>
      </c>
      <c r="AI408" s="106" t="s">
        <v>5</v>
      </c>
      <c r="AJ408" s="115">
        <v>320</v>
      </c>
      <c r="AK408" s="95">
        <v>330</v>
      </c>
      <c r="AL408" s="95">
        <v>325</v>
      </c>
      <c r="AM408" s="106">
        <v>15</v>
      </c>
      <c r="AN408" s="115">
        <v>310</v>
      </c>
      <c r="AO408" s="95">
        <v>320</v>
      </c>
      <c r="AP408" s="95">
        <v>315</v>
      </c>
      <c r="AQ408" s="106">
        <v>5</v>
      </c>
      <c r="AR408" s="115">
        <v>340</v>
      </c>
      <c r="AS408" s="95">
        <v>350</v>
      </c>
      <c r="AT408" s="95">
        <v>345</v>
      </c>
      <c r="AU408" s="106" t="s">
        <v>5</v>
      </c>
      <c r="AV408" s="115">
        <v>290</v>
      </c>
      <c r="AW408" s="95">
        <v>300</v>
      </c>
      <c r="AX408" s="95">
        <v>295</v>
      </c>
      <c r="AY408" s="106">
        <v>-5</v>
      </c>
      <c r="AZ408" s="115">
        <v>260</v>
      </c>
      <c r="BA408" s="95">
        <v>270</v>
      </c>
      <c r="BB408" s="95">
        <v>265</v>
      </c>
      <c r="BC408" s="106">
        <v>15</v>
      </c>
      <c r="BD408" s="115">
        <v>240</v>
      </c>
      <c r="BE408" s="95">
        <v>250</v>
      </c>
      <c r="BF408" s="95">
        <v>245</v>
      </c>
      <c r="BG408" s="106">
        <v>20</v>
      </c>
      <c r="BH408" s="115">
        <v>270</v>
      </c>
      <c r="BI408" s="95">
        <v>280</v>
      </c>
      <c r="BJ408" s="95">
        <v>275</v>
      </c>
      <c r="BK408" s="106">
        <v>15</v>
      </c>
      <c r="BL408" s="115">
        <v>255</v>
      </c>
      <c r="BM408" s="95">
        <v>265</v>
      </c>
      <c r="BN408" s="95">
        <v>260</v>
      </c>
      <c r="BO408" s="106">
        <v>20</v>
      </c>
      <c r="BP408" s="115">
        <v>310</v>
      </c>
      <c r="BQ408" s="95">
        <v>320</v>
      </c>
      <c r="BR408" s="95">
        <v>315</v>
      </c>
      <c r="BS408" s="106">
        <v>15</v>
      </c>
      <c r="BT408" s="115">
        <v>290</v>
      </c>
      <c r="BU408" s="95">
        <v>300</v>
      </c>
      <c r="BV408" s="95">
        <v>295</v>
      </c>
      <c r="BW408" s="106">
        <v>20</v>
      </c>
      <c r="BX408" s="115">
        <v>325</v>
      </c>
      <c r="BY408" s="95">
        <v>335</v>
      </c>
      <c r="BZ408" s="95">
        <v>330</v>
      </c>
      <c r="CA408" s="106" t="s">
        <v>5</v>
      </c>
      <c r="CB408" s="115">
        <v>420</v>
      </c>
      <c r="CC408" s="95">
        <v>430</v>
      </c>
      <c r="CD408" s="95">
        <v>425</v>
      </c>
      <c r="CE408" s="106" t="s">
        <v>5</v>
      </c>
      <c r="CF408" s="115">
        <v>240</v>
      </c>
      <c r="CG408" s="95">
        <v>250</v>
      </c>
      <c r="CH408" s="95">
        <v>245</v>
      </c>
      <c r="CI408" s="106">
        <v>10</v>
      </c>
      <c r="CJ408" s="115">
        <v>235</v>
      </c>
      <c r="CK408" s="95">
        <v>245</v>
      </c>
      <c r="CL408" s="95">
        <v>240</v>
      </c>
      <c r="CM408" s="106">
        <v>20</v>
      </c>
      <c r="CN408" s="115">
        <v>265</v>
      </c>
      <c r="CO408" s="95">
        <v>275</v>
      </c>
      <c r="CP408" s="95">
        <v>270</v>
      </c>
      <c r="CQ408" s="106" t="s">
        <v>5</v>
      </c>
      <c r="CR408" s="115">
        <v>390</v>
      </c>
      <c r="CS408" s="95">
        <v>400</v>
      </c>
      <c r="CT408" s="95">
        <v>395</v>
      </c>
      <c r="CU408" s="106" t="s">
        <v>5</v>
      </c>
      <c r="CV408" s="115">
        <v>280</v>
      </c>
      <c r="CW408" s="95">
        <v>290</v>
      </c>
      <c r="CX408" s="95">
        <v>285</v>
      </c>
      <c r="CY408" s="106">
        <v>10</v>
      </c>
      <c r="CZ408" s="115">
        <v>275</v>
      </c>
      <c r="DA408" s="95">
        <v>285</v>
      </c>
      <c r="DB408" s="95">
        <v>280</v>
      </c>
      <c r="DC408" s="106">
        <v>15</v>
      </c>
      <c r="DD408" s="115">
        <v>315</v>
      </c>
      <c r="DE408" s="95">
        <v>325</v>
      </c>
      <c r="DF408" s="95">
        <v>320</v>
      </c>
      <c r="DG408" s="106" t="s">
        <v>5</v>
      </c>
      <c r="DH408" s="115">
        <v>410</v>
      </c>
      <c r="DI408" s="95">
        <v>420</v>
      </c>
      <c r="DJ408" s="95">
        <v>415</v>
      </c>
      <c r="DK408" s="106">
        <v>5</v>
      </c>
      <c r="DL408" s="115">
        <v>245</v>
      </c>
      <c r="DM408" s="95">
        <v>255</v>
      </c>
      <c r="DN408" s="95">
        <v>250</v>
      </c>
      <c r="DO408" s="106">
        <v>10</v>
      </c>
      <c r="DP408" s="115">
        <v>240</v>
      </c>
      <c r="DQ408" s="95">
        <v>250</v>
      </c>
      <c r="DR408" s="95">
        <v>245</v>
      </c>
      <c r="DS408" s="106">
        <v>15</v>
      </c>
      <c r="DT408" s="115">
        <v>325</v>
      </c>
      <c r="DU408" s="95">
        <v>335</v>
      </c>
      <c r="DV408" s="95">
        <v>330</v>
      </c>
      <c r="DW408" s="106" t="s">
        <v>5</v>
      </c>
      <c r="DX408" s="115">
        <v>420</v>
      </c>
      <c r="DY408" s="95">
        <v>430</v>
      </c>
      <c r="DZ408" s="95">
        <v>425</v>
      </c>
      <c r="EA408" s="106">
        <v>5</v>
      </c>
      <c r="EB408" s="115">
        <v>235</v>
      </c>
      <c r="EC408" s="95">
        <v>245</v>
      </c>
      <c r="ED408" s="95">
        <v>240</v>
      </c>
      <c r="EE408" s="106">
        <v>15</v>
      </c>
      <c r="EF408" s="115">
        <v>225</v>
      </c>
      <c r="EG408" s="95">
        <v>235</v>
      </c>
      <c r="EH408" s="95">
        <v>230</v>
      </c>
      <c r="EI408" s="106">
        <v>15</v>
      </c>
      <c r="EJ408" s="115">
        <v>345</v>
      </c>
      <c r="EK408" s="95">
        <v>355</v>
      </c>
      <c r="EL408" s="95">
        <v>350</v>
      </c>
      <c r="EM408" s="106" t="s">
        <v>5</v>
      </c>
      <c r="EN408" s="115">
        <v>445</v>
      </c>
      <c r="EO408" s="95">
        <v>455</v>
      </c>
      <c r="EP408" s="95">
        <v>450</v>
      </c>
      <c r="EQ408" s="106">
        <v>5</v>
      </c>
      <c r="ER408" s="115">
        <v>235</v>
      </c>
      <c r="ES408" s="95">
        <v>245</v>
      </c>
      <c r="ET408" s="95">
        <v>240</v>
      </c>
      <c r="EU408" s="106">
        <v>10</v>
      </c>
      <c r="EV408" s="115">
        <v>225</v>
      </c>
      <c r="EW408" s="95">
        <v>235</v>
      </c>
      <c r="EX408" s="95">
        <v>230</v>
      </c>
      <c r="EY408" s="106">
        <v>5</v>
      </c>
      <c r="EZ408" s="115">
        <v>330</v>
      </c>
      <c r="FA408" s="95">
        <v>340</v>
      </c>
      <c r="FB408" s="95">
        <v>335</v>
      </c>
      <c r="FC408" s="106" t="s">
        <v>5</v>
      </c>
      <c r="FD408" s="115">
        <v>450</v>
      </c>
      <c r="FE408" s="95">
        <v>460</v>
      </c>
      <c r="FF408" s="95">
        <v>455</v>
      </c>
      <c r="FG408" s="106" t="s">
        <v>5</v>
      </c>
      <c r="FH408" s="115">
        <v>285</v>
      </c>
      <c r="FI408" s="95">
        <v>295</v>
      </c>
      <c r="FJ408" s="95">
        <v>290</v>
      </c>
      <c r="FK408" s="106">
        <v>5</v>
      </c>
      <c r="FL408" s="115">
        <v>260</v>
      </c>
      <c r="FM408" s="95">
        <v>270</v>
      </c>
      <c r="FN408" s="95">
        <v>265</v>
      </c>
      <c r="FO408" s="106">
        <v>5</v>
      </c>
      <c r="FP408" s="115">
        <v>300</v>
      </c>
      <c r="FQ408" s="95">
        <v>310</v>
      </c>
      <c r="FR408" s="95">
        <v>305</v>
      </c>
      <c r="FS408" s="106" t="s">
        <v>5</v>
      </c>
      <c r="FT408" s="135">
        <v>235</v>
      </c>
      <c r="FU408" s="136">
        <v>245</v>
      </c>
      <c r="FV408" s="95">
        <v>240</v>
      </c>
      <c r="FW408" s="134">
        <v>-5</v>
      </c>
      <c r="FX408" s="115">
        <v>170</v>
      </c>
      <c r="FY408" s="95">
        <v>180</v>
      </c>
      <c r="FZ408" s="95">
        <v>175</v>
      </c>
      <c r="GA408" s="106" t="s">
        <v>5</v>
      </c>
      <c r="GB408" s="115">
        <v>310</v>
      </c>
      <c r="GC408" s="95">
        <v>320</v>
      </c>
      <c r="GD408" s="95">
        <v>315</v>
      </c>
      <c r="GE408" s="106">
        <v>10</v>
      </c>
      <c r="GF408" s="115">
        <v>310</v>
      </c>
      <c r="GG408" s="95">
        <v>320</v>
      </c>
      <c r="GH408" s="95">
        <v>315</v>
      </c>
      <c r="GI408" s="106">
        <v>15</v>
      </c>
      <c r="GJ408" s="115">
        <v>345</v>
      </c>
      <c r="GK408" s="95">
        <v>355</v>
      </c>
      <c r="GL408" s="95">
        <v>350</v>
      </c>
      <c r="GM408" s="106" t="s">
        <v>5</v>
      </c>
      <c r="GN408" s="115">
        <v>450</v>
      </c>
      <c r="GO408" s="95">
        <v>460</v>
      </c>
      <c r="GP408" s="95">
        <v>455</v>
      </c>
      <c r="GQ408" s="106">
        <v>5</v>
      </c>
      <c r="GR408" s="93"/>
      <c r="GS408" s="93">
        <v>9</v>
      </c>
    </row>
    <row r="409" spans="1:201" ht="15.75" x14ac:dyDescent="0.25">
      <c r="A409">
        <v>9</v>
      </c>
      <c r="B409">
        <v>2017</v>
      </c>
      <c r="C409" s="87">
        <v>42993</v>
      </c>
      <c r="D409" s="95">
        <v>360</v>
      </c>
      <c r="E409" s="95">
        <v>370</v>
      </c>
      <c r="F409" s="95">
        <v>365</v>
      </c>
      <c r="G409" s="106">
        <v>5</v>
      </c>
      <c r="H409" s="115">
        <v>475</v>
      </c>
      <c r="I409" s="95">
        <v>485</v>
      </c>
      <c r="J409" s="95">
        <v>480</v>
      </c>
      <c r="K409" s="106">
        <v>20</v>
      </c>
      <c r="L409" s="115">
        <v>395</v>
      </c>
      <c r="M409" s="95">
        <v>405</v>
      </c>
      <c r="N409" s="95">
        <v>400</v>
      </c>
      <c r="O409" s="106" t="s">
        <v>5</v>
      </c>
      <c r="P409" s="115">
        <v>315</v>
      </c>
      <c r="Q409" s="95">
        <v>325</v>
      </c>
      <c r="R409" s="95">
        <v>320</v>
      </c>
      <c r="S409" s="106">
        <v>5</v>
      </c>
      <c r="T409" s="115">
        <v>330</v>
      </c>
      <c r="U409" s="95">
        <v>340</v>
      </c>
      <c r="V409" s="95">
        <v>335</v>
      </c>
      <c r="W409" s="106">
        <v>10</v>
      </c>
      <c r="X409" s="115">
        <v>325</v>
      </c>
      <c r="Y409" s="95">
        <v>335</v>
      </c>
      <c r="Z409" s="95">
        <v>330</v>
      </c>
      <c r="AA409" s="106">
        <v>20</v>
      </c>
      <c r="AB409" s="115">
        <v>335</v>
      </c>
      <c r="AC409" s="95">
        <v>345</v>
      </c>
      <c r="AD409" s="95">
        <v>340</v>
      </c>
      <c r="AE409" s="106">
        <v>10</v>
      </c>
      <c r="AF409" s="115">
        <v>315</v>
      </c>
      <c r="AG409" s="95">
        <v>325</v>
      </c>
      <c r="AH409" s="95">
        <v>320</v>
      </c>
      <c r="AI409" s="106">
        <v>20</v>
      </c>
      <c r="AJ409" s="115">
        <v>325</v>
      </c>
      <c r="AK409" s="95">
        <v>335</v>
      </c>
      <c r="AL409" s="95">
        <v>330</v>
      </c>
      <c r="AM409" s="106">
        <v>5</v>
      </c>
      <c r="AN409" s="115">
        <v>310</v>
      </c>
      <c r="AO409" s="95">
        <v>320</v>
      </c>
      <c r="AP409" s="95">
        <v>315</v>
      </c>
      <c r="AQ409" s="106" t="s">
        <v>5</v>
      </c>
      <c r="AR409" s="115">
        <v>340</v>
      </c>
      <c r="AS409" s="95">
        <v>350</v>
      </c>
      <c r="AT409" s="95">
        <v>345</v>
      </c>
      <c r="AU409" s="106" t="s">
        <v>5</v>
      </c>
      <c r="AV409" s="115">
        <v>290</v>
      </c>
      <c r="AW409" s="95">
        <v>300</v>
      </c>
      <c r="AX409" s="95">
        <v>295</v>
      </c>
      <c r="AY409" s="106" t="s">
        <v>5</v>
      </c>
      <c r="AZ409" s="115">
        <v>270</v>
      </c>
      <c r="BA409" s="95">
        <v>280</v>
      </c>
      <c r="BB409" s="95">
        <v>275</v>
      </c>
      <c r="BC409" s="106">
        <v>10</v>
      </c>
      <c r="BD409" s="115">
        <v>245</v>
      </c>
      <c r="BE409" s="95">
        <v>255</v>
      </c>
      <c r="BF409" s="95">
        <v>250</v>
      </c>
      <c r="BG409" s="106">
        <v>5</v>
      </c>
      <c r="BH409" s="115">
        <v>280</v>
      </c>
      <c r="BI409" s="95">
        <v>290</v>
      </c>
      <c r="BJ409" s="95">
        <v>285</v>
      </c>
      <c r="BK409" s="106">
        <v>10</v>
      </c>
      <c r="BL409" s="115">
        <v>260</v>
      </c>
      <c r="BM409" s="95">
        <v>270</v>
      </c>
      <c r="BN409" s="95">
        <v>265</v>
      </c>
      <c r="BO409" s="106">
        <v>5</v>
      </c>
      <c r="BP409" s="115">
        <v>320</v>
      </c>
      <c r="BQ409" s="95">
        <v>330</v>
      </c>
      <c r="BR409" s="95">
        <v>325</v>
      </c>
      <c r="BS409" s="106">
        <v>10</v>
      </c>
      <c r="BT409" s="115">
        <v>295</v>
      </c>
      <c r="BU409" s="95">
        <v>305</v>
      </c>
      <c r="BV409" s="95">
        <v>300</v>
      </c>
      <c r="BW409" s="106">
        <v>5</v>
      </c>
      <c r="BX409" s="115">
        <v>325</v>
      </c>
      <c r="BY409" s="95">
        <v>335</v>
      </c>
      <c r="BZ409" s="95">
        <v>330</v>
      </c>
      <c r="CA409" s="106" t="s">
        <v>5</v>
      </c>
      <c r="CB409" s="115">
        <v>420</v>
      </c>
      <c r="CC409" s="95">
        <v>430</v>
      </c>
      <c r="CD409" s="95">
        <v>425</v>
      </c>
      <c r="CE409" s="106" t="s">
        <v>5</v>
      </c>
      <c r="CF409" s="115">
        <v>245</v>
      </c>
      <c r="CG409" s="95">
        <v>255</v>
      </c>
      <c r="CH409" s="95">
        <v>250</v>
      </c>
      <c r="CI409" s="106">
        <v>5</v>
      </c>
      <c r="CJ409" s="115">
        <v>235</v>
      </c>
      <c r="CK409" s="95">
        <v>245</v>
      </c>
      <c r="CL409" s="95">
        <v>240</v>
      </c>
      <c r="CM409" s="106" t="s">
        <v>5</v>
      </c>
      <c r="CN409" s="115">
        <v>265</v>
      </c>
      <c r="CO409" s="95">
        <v>275</v>
      </c>
      <c r="CP409" s="95">
        <v>270</v>
      </c>
      <c r="CQ409" s="106" t="s">
        <v>5</v>
      </c>
      <c r="CR409" s="115">
        <v>390</v>
      </c>
      <c r="CS409" s="95">
        <v>400</v>
      </c>
      <c r="CT409" s="95">
        <v>395</v>
      </c>
      <c r="CU409" s="106" t="s">
        <v>5</v>
      </c>
      <c r="CV409" s="115">
        <v>285</v>
      </c>
      <c r="CW409" s="95">
        <v>295</v>
      </c>
      <c r="CX409" s="95">
        <v>290</v>
      </c>
      <c r="CY409" s="106">
        <v>5</v>
      </c>
      <c r="CZ409" s="115">
        <v>275</v>
      </c>
      <c r="DA409" s="95">
        <v>285</v>
      </c>
      <c r="DB409" s="95">
        <v>280</v>
      </c>
      <c r="DC409" s="106" t="s">
        <v>5</v>
      </c>
      <c r="DD409" s="115">
        <v>315</v>
      </c>
      <c r="DE409" s="95">
        <v>325</v>
      </c>
      <c r="DF409" s="95">
        <v>320</v>
      </c>
      <c r="DG409" s="106" t="s">
        <v>5</v>
      </c>
      <c r="DH409" s="115">
        <v>410</v>
      </c>
      <c r="DI409" s="95">
        <v>420</v>
      </c>
      <c r="DJ409" s="95">
        <v>415</v>
      </c>
      <c r="DK409" s="106" t="s">
        <v>5</v>
      </c>
      <c r="DL409" s="115">
        <v>250</v>
      </c>
      <c r="DM409" s="95">
        <v>260</v>
      </c>
      <c r="DN409" s="95">
        <v>255</v>
      </c>
      <c r="DO409" s="106">
        <v>5</v>
      </c>
      <c r="DP409" s="115">
        <v>240</v>
      </c>
      <c r="DQ409" s="95">
        <v>250</v>
      </c>
      <c r="DR409" s="95">
        <v>245</v>
      </c>
      <c r="DS409" s="106" t="s">
        <v>5</v>
      </c>
      <c r="DT409" s="115">
        <v>325</v>
      </c>
      <c r="DU409" s="95">
        <v>335</v>
      </c>
      <c r="DV409" s="95">
        <v>330</v>
      </c>
      <c r="DW409" s="106" t="s">
        <v>5</v>
      </c>
      <c r="DX409" s="115">
        <v>420</v>
      </c>
      <c r="DY409" s="95">
        <v>430</v>
      </c>
      <c r="DZ409" s="95">
        <v>425</v>
      </c>
      <c r="EA409" s="106" t="s">
        <v>5</v>
      </c>
      <c r="EB409" s="115">
        <v>240</v>
      </c>
      <c r="EC409" s="95">
        <v>250</v>
      </c>
      <c r="ED409" s="95">
        <v>245</v>
      </c>
      <c r="EE409" s="106">
        <v>5</v>
      </c>
      <c r="EF409" s="115">
        <v>225</v>
      </c>
      <c r="EG409" s="95">
        <v>235</v>
      </c>
      <c r="EH409" s="95">
        <v>230</v>
      </c>
      <c r="EI409" s="106" t="s">
        <v>5</v>
      </c>
      <c r="EJ409" s="115">
        <v>345</v>
      </c>
      <c r="EK409" s="95">
        <v>355</v>
      </c>
      <c r="EL409" s="95">
        <v>350</v>
      </c>
      <c r="EM409" s="106" t="s">
        <v>5</v>
      </c>
      <c r="EN409" s="115">
        <v>445</v>
      </c>
      <c r="EO409" s="95">
        <v>455</v>
      </c>
      <c r="EP409" s="95">
        <v>450</v>
      </c>
      <c r="EQ409" s="106" t="s">
        <v>5</v>
      </c>
      <c r="ER409" s="115">
        <v>235</v>
      </c>
      <c r="ES409" s="95">
        <v>245</v>
      </c>
      <c r="ET409" s="95">
        <v>240</v>
      </c>
      <c r="EU409" s="106" t="s">
        <v>5</v>
      </c>
      <c r="EV409" s="115">
        <v>220</v>
      </c>
      <c r="EW409" s="95">
        <v>230</v>
      </c>
      <c r="EX409" s="95">
        <v>225</v>
      </c>
      <c r="EY409" s="106">
        <v>-5</v>
      </c>
      <c r="EZ409" s="115">
        <v>330</v>
      </c>
      <c r="FA409" s="95">
        <v>340</v>
      </c>
      <c r="FB409" s="95">
        <v>335</v>
      </c>
      <c r="FC409" s="106" t="s">
        <v>5</v>
      </c>
      <c r="FD409" s="115">
        <v>450</v>
      </c>
      <c r="FE409" s="95">
        <v>460</v>
      </c>
      <c r="FF409" s="95">
        <v>455</v>
      </c>
      <c r="FG409" s="106" t="s">
        <v>5</v>
      </c>
      <c r="FH409" s="115">
        <v>280</v>
      </c>
      <c r="FI409" s="95">
        <v>290</v>
      </c>
      <c r="FJ409" s="95">
        <v>285</v>
      </c>
      <c r="FK409" s="106">
        <v>-5</v>
      </c>
      <c r="FL409" s="115">
        <v>260</v>
      </c>
      <c r="FM409" s="95">
        <v>270</v>
      </c>
      <c r="FN409" s="95">
        <v>265</v>
      </c>
      <c r="FO409" s="106" t="s">
        <v>5</v>
      </c>
      <c r="FP409" s="115">
        <v>300</v>
      </c>
      <c r="FQ409" s="95">
        <v>310</v>
      </c>
      <c r="FR409" s="95">
        <v>305</v>
      </c>
      <c r="FS409" s="106" t="s">
        <v>5</v>
      </c>
      <c r="FT409" s="135">
        <v>260</v>
      </c>
      <c r="FU409" s="136">
        <v>270</v>
      </c>
      <c r="FV409" s="95">
        <v>265</v>
      </c>
      <c r="FW409" s="134">
        <v>25</v>
      </c>
      <c r="FX409" s="115">
        <v>170</v>
      </c>
      <c r="FY409" s="95">
        <v>180</v>
      </c>
      <c r="FZ409" s="95">
        <v>175</v>
      </c>
      <c r="GA409" s="106" t="s">
        <v>5</v>
      </c>
      <c r="GB409" s="115">
        <v>310</v>
      </c>
      <c r="GC409" s="95">
        <v>320</v>
      </c>
      <c r="GD409" s="95">
        <v>315</v>
      </c>
      <c r="GE409" s="106" t="s">
        <v>5</v>
      </c>
      <c r="GF409" s="115">
        <v>305</v>
      </c>
      <c r="GG409" s="95">
        <v>315</v>
      </c>
      <c r="GH409" s="95">
        <v>310</v>
      </c>
      <c r="GI409" s="106">
        <v>-5</v>
      </c>
      <c r="GJ409" s="115">
        <v>345</v>
      </c>
      <c r="GK409" s="95">
        <v>355</v>
      </c>
      <c r="GL409" s="95">
        <v>350</v>
      </c>
      <c r="GM409" s="106" t="s">
        <v>5</v>
      </c>
      <c r="GN409" s="115">
        <v>450</v>
      </c>
      <c r="GO409" s="95">
        <v>460</v>
      </c>
      <c r="GP409" s="95">
        <v>455</v>
      </c>
      <c r="GQ409" s="106" t="s">
        <v>5</v>
      </c>
      <c r="GR409" s="93"/>
      <c r="GS409" s="93">
        <v>9</v>
      </c>
    </row>
    <row r="410" spans="1:201" ht="15.75" x14ac:dyDescent="0.25">
      <c r="A410">
        <v>9</v>
      </c>
      <c r="B410">
        <v>2017</v>
      </c>
      <c r="C410" s="87">
        <v>43000</v>
      </c>
      <c r="D410" s="95">
        <v>360</v>
      </c>
      <c r="E410" s="95">
        <v>370</v>
      </c>
      <c r="F410" s="95">
        <v>365</v>
      </c>
      <c r="G410" s="106" t="s">
        <v>5</v>
      </c>
      <c r="H410" s="115">
        <v>480</v>
      </c>
      <c r="I410" s="95">
        <v>490</v>
      </c>
      <c r="J410" s="95">
        <v>485</v>
      </c>
      <c r="K410" s="106">
        <v>5</v>
      </c>
      <c r="L410" s="115">
        <v>405</v>
      </c>
      <c r="M410" s="95">
        <v>415</v>
      </c>
      <c r="N410" s="95">
        <v>410</v>
      </c>
      <c r="O410" s="106">
        <v>10</v>
      </c>
      <c r="P410" s="115">
        <v>315</v>
      </c>
      <c r="Q410" s="95">
        <v>325</v>
      </c>
      <c r="R410" s="95">
        <v>320</v>
      </c>
      <c r="S410" s="106" t="s">
        <v>5</v>
      </c>
      <c r="T410" s="115">
        <v>345</v>
      </c>
      <c r="U410" s="95">
        <v>355</v>
      </c>
      <c r="V410" s="95">
        <v>350</v>
      </c>
      <c r="W410" s="106">
        <v>15</v>
      </c>
      <c r="X410" s="115">
        <v>330</v>
      </c>
      <c r="Y410" s="95">
        <v>340</v>
      </c>
      <c r="Z410" s="95">
        <v>335</v>
      </c>
      <c r="AA410" s="106">
        <v>5</v>
      </c>
      <c r="AB410" s="115">
        <v>345</v>
      </c>
      <c r="AC410" s="95">
        <v>355</v>
      </c>
      <c r="AD410" s="95">
        <v>350</v>
      </c>
      <c r="AE410" s="106">
        <v>10</v>
      </c>
      <c r="AF410" s="115">
        <v>315</v>
      </c>
      <c r="AG410" s="95">
        <v>325</v>
      </c>
      <c r="AH410" s="95">
        <v>320</v>
      </c>
      <c r="AI410" s="106" t="s">
        <v>5</v>
      </c>
      <c r="AJ410" s="115">
        <v>335</v>
      </c>
      <c r="AK410" s="95">
        <v>345</v>
      </c>
      <c r="AL410" s="95">
        <v>340</v>
      </c>
      <c r="AM410" s="106">
        <v>10</v>
      </c>
      <c r="AN410" s="115">
        <v>325</v>
      </c>
      <c r="AO410" s="95">
        <v>335</v>
      </c>
      <c r="AP410" s="95">
        <v>330</v>
      </c>
      <c r="AQ410" s="106">
        <v>15</v>
      </c>
      <c r="AR410" s="115">
        <v>350</v>
      </c>
      <c r="AS410" s="95">
        <v>360</v>
      </c>
      <c r="AT410" s="95">
        <v>355</v>
      </c>
      <c r="AU410" s="106">
        <v>10</v>
      </c>
      <c r="AV410" s="115">
        <v>300</v>
      </c>
      <c r="AW410" s="95">
        <v>310</v>
      </c>
      <c r="AX410" s="95">
        <v>305</v>
      </c>
      <c r="AY410" s="106">
        <v>10</v>
      </c>
      <c r="AZ410" s="115">
        <v>280</v>
      </c>
      <c r="BA410" s="95">
        <v>290</v>
      </c>
      <c r="BB410" s="95">
        <v>285</v>
      </c>
      <c r="BC410" s="106">
        <v>10</v>
      </c>
      <c r="BD410" s="115">
        <v>245</v>
      </c>
      <c r="BE410" s="95">
        <v>255</v>
      </c>
      <c r="BF410" s="95">
        <v>250</v>
      </c>
      <c r="BG410" s="106" t="s">
        <v>5</v>
      </c>
      <c r="BH410" s="115">
        <v>290</v>
      </c>
      <c r="BI410" s="95">
        <v>300</v>
      </c>
      <c r="BJ410" s="95">
        <v>295</v>
      </c>
      <c r="BK410" s="106">
        <v>10</v>
      </c>
      <c r="BL410" s="115">
        <v>260</v>
      </c>
      <c r="BM410" s="95">
        <v>270</v>
      </c>
      <c r="BN410" s="95">
        <v>265</v>
      </c>
      <c r="BO410" s="106" t="s">
        <v>5</v>
      </c>
      <c r="BP410" s="115">
        <v>330</v>
      </c>
      <c r="BQ410" s="95">
        <v>340</v>
      </c>
      <c r="BR410" s="95">
        <v>335</v>
      </c>
      <c r="BS410" s="106">
        <v>10</v>
      </c>
      <c r="BT410" s="115">
        <v>295</v>
      </c>
      <c r="BU410" s="95">
        <v>305</v>
      </c>
      <c r="BV410" s="95">
        <v>300</v>
      </c>
      <c r="BW410" s="106" t="s">
        <v>5</v>
      </c>
      <c r="BX410" s="115">
        <v>335</v>
      </c>
      <c r="BY410" s="95">
        <v>345</v>
      </c>
      <c r="BZ410" s="95">
        <v>340</v>
      </c>
      <c r="CA410" s="106">
        <v>10</v>
      </c>
      <c r="CB410" s="115">
        <v>420</v>
      </c>
      <c r="CC410" s="95">
        <v>430</v>
      </c>
      <c r="CD410" s="95">
        <v>425</v>
      </c>
      <c r="CE410" s="106" t="s">
        <v>5</v>
      </c>
      <c r="CF410" s="115">
        <v>260</v>
      </c>
      <c r="CG410" s="95">
        <v>270</v>
      </c>
      <c r="CH410" s="95">
        <v>265</v>
      </c>
      <c r="CI410" s="106">
        <v>15</v>
      </c>
      <c r="CJ410" s="115">
        <v>240</v>
      </c>
      <c r="CK410" s="95">
        <v>250</v>
      </c>
      <c r="CL410" s="95">
        <v>245</v>
      </c>
      <c r="CM410" s="106">
        <v>5</v>
      </c>
      <c r="CN410" s="115">
        <v>275</v>
      </c>
      <c r="CO410" s="95">
        <v>285</v>
      </c>
      <c r="CP410" s="95">
        <v>280</v>
      </c>
      <c r="CQ410" s="106">
        <v>10</v>
      </c>
      <c r="CR410" s="115">
        <v>390</v>
      </c>
      <c r="CS410" s="95">
        <v>400</v>
      </c>
      <c r="CT410" s="95">
        <v>395</v>
      </c>
      <c r="CU410" s="106" t="s">
        <v>5</v>
      </c>
      <c r="CV410" s="115">
        <v>300</v>
      </c>
      <c r="CW410" s="95">
        <v>310</v>
      </c>
      <c r="CX410" s="95">
        <v>305</v>
      </c>
      <c r="CY410" s="106">
        <v>15</v>
      </c>
      <c r="CZ410" s="115">
        <v>280</v>
      </c>
      <c r="DA410" s="95">
        <v>290</v>
      </c>
      <c r="DB410" s="95">
        <v>285</v>
      </c>
      <c r="DC410" s="106">
        <v>5</v>
      </c>
      <c r="DD410" s="115">
        <v>325</v>
      </c>
      <c r="DE410" s="95">
        <v>335</v>
      </c>
      <c r="DF410" s="95">
        <v>330</v>
      </c>
      <c r="DG410" s="106">
        <v>10</v>
      </c>
      <c r="DH410" s="115">
        <v>410</v>
      </c>
      <c r="DI410" s="95">
        <v>420</v>
      </c>
      <c r="DJ410" s="95">
        <v>415</v>
      </c>
      <c r="DK410" s="106" t="s">
        <v>5</v>
      </c>
      <c r="DL410" s="115">
        <v>265</v>
      </c>
      <c r="DM410" s="95">
        <v>275</v>
      </c>
      <c r="DN410" s="95">
        <v>270</v>
      </c>
      <c r="DO410" s="106">
        <v>15</v>
      </c>
      <c r="DP410" s="115">
        <v>245</v>
      </c>
      <c r="DQ410" s="95">
        <v>255</v>
      </c>
      <c r="DR410" s="95">
        <v>250</v>
      </c>
      <c r="DS410" s="106">
        <v>5</v>
      </c>
      <c r="DT410" s="115">
        <v>335</v>
      </c>
      <c r="DU410" s="95">
        <v>345</v>
      </c>
      <c r="DV410" s="95">
        <v>340</v>
      </c>
      <c r="DW410" s="106">
        <v>10</v>
      </c>
      <c r="DX410" s="115">
        <v>420</v>
      </c>
      <c r="DY410" s="95">
        <v>430</v>
      </c>
      <c r="DZ410" s="95">
        <v>425</v>
      </c>
      <c r="EA410" s="106" t="s">
        <v>5</v>
      </c>
      <c r="EB410" s="115">
        <v>255</v>
      </c>
      <c r="EC410" s="95">
        <v>265</v>
      </c>
      <c r="ED410" s="95">
        <v>260</v>
      </c>
      <c r="EE410" s="106">
        <v>15</v>
      </c>
      <c r="EF410" s="115">
        <v>230</v>
      </c>
      <c r="EG410" s="95">
        <v>240</v>
      </c>
      <c r="EH410" s="95">
        <v>235</v>
      </c>
      <c r="EI410" s="106">
        <v>5</v>
      </c>
      <c r="EJ410" s="115">
        <v>355</v>
      </c>
      <c r="EK410" s="95">
        <v>365</v>
      </c>
      <c r="EL410" s="95">
        <v>360</v>
      </c>
      <c r="EM410" s="106">
        <v>10</v>
      </c>
      <c r="EN410" s="115">
        <v>445</v>
      </c>
      <c r="EO410" s="95">
        <v>455</v>
      </c>
      <c r="EP410" s="95">
        <v>450</v>
      </c>
      <c r="EQ410" s="106" t="s">
        <v>5</v>
      </c>
      <c r="ER410" s="115">
        <v>240</v>
      </c>
      <c r="ES410" s="95">
        <v>250</v>
      </c>
      <c r="ET410" s="95">
        <v>245</v>
      </c>
      <c r="EU410" s="106">
        <v>5</v>
      </c>
      <c r="EV410" s="115">
        <v>225</v>
      </c>
      <c r="EW410" s="95">
        <v>235</v>
      </c>
      <c r="EX410" s="95">
        <v>230</v>
      </c>
      <c r="EY410" s="106">
        <v>5</v>
      </c>
      <c r="EZ410" s="115">
        <v>340</v>
      </c>
      <c r="FA410" s="95">
        <v>350</v>
      </c>
      <c r="FB410" s="95">
        <v>345</v>
      </c>
      <c r="FC410" s="106">
        <v>10</v>
      </c>
      <c r="FD410" s="115">
        <v>450</v>
      </c>
      <c r="FE410" s="95">
        <v>460</v>
      </c>
      <c r="FF410" s="95">
        <v>455</v>
      </c>
      <c r="FG410" s="106" t="s">
        <v>5</v>
      </c>
      <c r="FH410" s="115">
        <v>280</v>
      </c>
      <c r="FI410" s="95">
        <v>290</v>
      </c>
      <c r="FJ410" s="95">
        <v>285</v>
      </c>
      <c r="FK410" s="106" t="s">
        <v>5</v>
      </c>
      <c r="FL410" s="115">
        <v>260</v>
      </c>
      <c r="FM410" s="95">
        <v>270</v>
      </c>
      <c r="FN410" s="95">
        <v>265</v>
      </c>
      <c r="FO410" s="106" t="s">
        <v>5</v>
      </c>
      <c r="FP410" s="115">
        <v>295</v>
      </c>
      <c r="FQ410" s="95">
        <v>305</v>
      </c>
      <c r="FR410" s="95">
        <v>300</v>
      </c>
      <c r="FS410" s="106">
        <v>-5</v>
      </c>
      <c r="FT410" s="135">
        <v>265</v>
      </c>
      <c r="FU410" s="136">
        <v>275</v>
      </c>
      <c r="FV410" s="95">
        <v>270</v>
      </c>
      <c r="FW410" s="134">
        <v>5</v>
      </c>
      <c r="FX410" s="115">
        <v>170</v>
      </c>
      <c r="FY410" s="95">
        <v>180</v>
      </c>
      <c r="FZ410" s="95">
        <v>175</v>
      </c>
      <c r="GA410" s="106" t="s">
        <v>5</v>
      </c>
      <c r="GB410" s="115">
        <v>325</v>
      </c>
      <c r="GC410" s="95">
        <v>335</v>
      </c>
      <c r="GD410" s="95">
        <v>330</v>
      </c>
      <c r="GE410" s="106">
        <v>15</v>
      </c>
      <c r="GF410" s="115">
        <v>310</v>
      </c>
      <c r="GG410" s="95">
        <v>320</v>
      </c>
      <c r="GH410" s="95">
        <v>315</v>
      </c>
      <c r="GI410" s="106">
        <v>5</v>
      </c>
      <c r="GJ410" s="115">
        <v>355</v>
      </c>
      <c r="GK410" s="95">
        <v>365</v>
      </c>
      <c r="GL410" s="95">
        <v>360</v>
      </c>
      <c r="GM410" s="106">
        <v>10</v>
      </c>
      <c r="GN410" s="115">
        <v>450</v>
      </c>
      <c r="GO410" s="95">
        <v>460</v>
      </c>
      <c r="GP410" s="95">
        <v>455</v>
      </c>
      <c r="GQ410" s="106" t="s">
        <v>5</v>
      </c>
      <c r="GR410" s="93"/>
      <c r="GS410" s="93">
        <v>9</v>
      </c>
    </row>
    <row r="411" spans="1:201" ht="15.75" x14ac:dyDescent="0.25">
      <c r="A411">
        <v>9</v>
      </c>
      <c r="B411">
        <v>2017</v>
      </c>
      <c r="C411" s="87">
        <v>43007</v>
      </c>
      <c r="D411" s="96">
        <v>360</v>
      </c>
      <c r="E411" s="96">
        <v>370</v>
      </c>
      <c r="F411" s="96">
        <v>365</v>
      </c>
      <c r="G411" s="103"/>
      <c r="H411" s="113">
        <v>480</v>
      </c>
      <c r="I411" s="96">
        <v>490</v>
      </c>
      <c r="J411" s="96">
        <v>485</v>
      </c>
      <c r="K411" s="103"/>
      <c r="L411" s="113">
        <v>410</v>
      </c>
      <c r="M411" s="96">
        <v>420</v>
      </c>
      <c r="N411" s="96">
        <v>415</v>
      </c>
      <c r="O411" s="103"/>
      <c r="P411" s="113">
        <v>310</v>
      </c>
      <c r="Q411" s="96">
        <v>320</v>
      </c>
      <c r="R411" s="96">
        <v>315</v>
      </c>
      <c r="S411" s="103"/>
      <c r="T411" s="113">
        <v>340</v>
      </c>
      <c r="U411" s="96">
        <v>350</v>
      </c>
      <c r="V411" s="96">
        <v>345</v>
      </c>
      <c r="W411" s="103"/>
      <c r="X411" s="113">
        <v>330</v>
      </c>
      <c r="Y411" s="96">
        <v>340</v>
      </c>
      <c r="Z411" s="96">
        <v>335</v>
      </c>
      <c r="AA411" s="103"/>
      <c r="AB411" s="113">
        <v>350</v>
      </c>
      <c r="AC411" s="96">
        <v>360</v>
      </c>
      <c r="AD411" s="96">
        <v>355</v>
      </c>
      <c r="AE411" s="103"/>
      <c r="AF411" s="113">
        <v>312.5</v>
      </c>
      <c r="AG411" s="96">
        <v>322.5</v>
      </c>
      <c r="AH411" s="96">
        <v>317.5</v>
      </c>
      <c r="AI411" s="103"/>
      <c r="AJ411" s="113">
        <v>340</v>
      </c>
      <c r="AK411" s="96">
        <v>350</v>
      </c>
      <c r="AL411" s="96">
        <v>345</v>
      </c>
      <c r="AM411" s="103"/>
      <c r="AN411" s="113">
        <v>327.5</v>
      </c>
      <c r="AO411" s="96">
        <v>337.5</v>
      </c>
      <c r="AP411" s="96">
        <v>332.5</v>
      </c>
      <c r="AQ411" s="103"/>
      <c r="AR411" s="113">
        <v>355</v>
      </c>
      <c r="AS411" s="96">
        <v>365</v>
      </c>
      <c r="AT411" s="96">
        <v>360</v>
      </c>
      <c r="AU411" s="103"/>
      <c r="AV411" s="113">
        <v>295</v>
      </c>
      <c r="AW411" s="96">
        <v>305</v>
      </c>
      <c r="AX411" s="96">
        <v>300</v>
      </c>
      <c r="AY411" s="103"/>
      <c r="AZ411" s="113">
        <v>285</v>
      </c>
      <c r="BA411" s="96">
        <v>295</v>
      </c>
      <c r="BB411" s="96">
        <v>290</v>
      </c>
      <c r="BC411" s="103"/>
      <c r="BD411" s="113">
        <v>245</v>
      </c>
      <c r="BE411" s="96">
        <v>255</v>
      </c>
      <c r="BF411" s="96">
        <v>250</v>
      </c>
      <c r="BG411" s="103"/>
      <c r="BH411" s="113">
        <v>295</v>
      </c>
      <c r="BI411" s="96">
        <v>305</v>
      </c>
      <c r="BJ411" s="96">
        <v>300</v>
      </c>
      <c r="BK411" s="103"/>
      <c r="BL411" s="113">
        <v>260</v>
      </c>
      <c r="BM411" s="96">
        <v>270</v>
      </c>
      <c r="BN411" s="96">
        <v>265</v>
      </c>
      <c r="BO411" s="103"/>
      <c r="BP411" s="113">
        <v>335</v>
      </c>
      <c r="BQ411" s="96">
        <v>345</v>
      </c>
      <c r="BR411" s="96">
        <v>340</v>
      </c>
      <c r="BS411" s="103"/>
      <c r="BT411" s="113">
        <v>292.5</v>
      </c>
      <c r="BU411" s="96">
        <v>302.5</v>
      </c>
      <c r="BV411" s="96">
        <v>297.5</v>
      </c>
      <c r="BW411" s="103"/>
      <c r="BX411" s="113">
        <v>340</v>
      </c>
      <c r="BY411" s="96">
        <v>350</v>
      </c>
      <c r="BZ411" s="96">
        <v>345</v>
      </c>
      <c r="CA411" s="103"/>
      <c r="CB411" s="113">
        <v>420</v>
      </c>
      <c r="CC411" s="96">
        <v>430</v>
      </c>
      <c r="CD411" s="96">
        <v>425</v>
      </c>
      <c r="CE411" s="103"/>
      <c r="CF411" s="113">
        <v>260</v>
      </c>
      <c r="CG411" s="96">
        <v>270</v>
      </c>
      <c r="CH411" s="96">
        <v>265</v>
      </c>
      <c r="CI411" s="103"/>
      <c r="CJ411" s="113">
        <v>242.5</v>
      </c>
      <c r="CK411" s="96">
        <v>252.5</v>
      </c>
      <c r="CL411" s="96">
        <v>247.5</v>
      </c>
      <c r="CM411" s="103"/>
      <c r="CN411" s="113">
        <v>280</v>
      </c>
      <c r="CO411" s="96">
        <v>290</v>
      </c>
      <c r="CP411" s="96">
        <v>285</v>
      </c>
      <c r="CQ411" s="103"/>
      <c r="CR411" s="113">
        <v>390</v>
      </c>
      <c r="CS411" s="96">
        <v>400</v>
      </c>
      <c r="CT411" s="96">
        <v>395</v>
      </c>
      <c r="CU411" s="103"/>
      <c r="CV411" s="113">
        <v>300</v>
      </c>
      <c r="CW411" s="96">
        <v>310</v>
      </c>
      <c r="CX411" s="96">
        <v>305</v>
      </c>
      <c r="CY411" s="103"/>
      <c r="CZ411" s="113">
        <v>282.5</v>
      </c>
      <c r="DA411" s="96">
        <v>292.5</v>
      </c>
      <c r="DB411" s="96">
        <v>287.5</v>
      </c>
      <c r="DC411" s="103"/>
      <c r="DD411" s="113">
        <v>330</v>
      </c>
      <c r="DE411" s="96">
        <v>340</v>
      </c>
      <c r="DF411" s="96">
        <v>335</v>
      </c>
      <c r="DG411" s="103"/>
      <c r="DH411" s="113">
        <v>410</v>
      </c>
      <c r="DI411" s="96">
        <v>420</v>
      </c>
      <c r="DJ411" s="96">
        <v>415</v>
      </c>
      <c r="DK411" s="103"/>
      <c r="DL411" s="113">
        <v>265</v>
      </c>
      <c r="DM411" s="96">
        <v>275</v>
      </c>
      <c r="DN411" s="96">
        <v>270</v>
      </c>
      <c r="DO411" s="103"/>
      <c r="DP411" s="113">
        <v>247.5</v>
      </c>
      <c r="DQ411" s="96">
        <v>257.5</v>
      </c>
      <c r="DR411" s="96">
        <v>252.5</v>
      </c>
      <c r="DS411" s="103"/>
      <c r="DT411" s="113">
        <v>340</v>
      </c>
      <c r="DU411" s="96">
        <v>350</v>
      </c>
      <c r="DV411" s="96">
        <v>345</v>
      </c>
      <c r="DW411" s="103"/>
      <c r="DX411" s="113">
        <v>420</v>
      </c>
      <c r="DY411" s="96">
        <v>430</v>
      </c>
      <c r="DZ411" s="96">
        <v>425</v>
      </c>
      <c r="EA411" s="103"/>
      <c r="EB411" s="113">
        <v>252.5</v>
      </c>
      <c r="EC411" s="96">
        <v>262.5</v>
      </c>
      <c r="ED411" s="96">
        <v>257.5</v>
      </c>
      <c r="EE411" s="103"/>
      <c r="EF411" s="113">
        <v>235</v>
      </c>
      <c r="EG411" s="96">
        <v>245</v>
      </c>
      <c r="EH411" s="96">
        <v>240</v>
      </c>
      <c r="EI411" s="103"/>
      <c r="EJ411" s="113">
        <v>360</v>
      </c>
      <c r="EK411" s="96">
        <v>370</v>
      </c>
      <c r="EL411" s="96">
        <v>365</v>
      </c>
      <c r="EM411" s="103"/>
      <c r="EN411" s="113">
        <v>445</v>
      </c>
      <c r="EO411" s="96">
        <v>455</v>
      </c>
      <c r="EP411" s="96">
        <v>450</v>
      </c>
      <c r="EQ411" s="103"/>
      <c r="ER411" s="113">
        <v>242.5</v>
      </c>
      <c r="ES411" s="96">
        <v>252.5</v>
      </c>
      <c r="ET411" s="96">
        <v>247.5</v>
      </c>
      <c r="EU411" s="103"/>
      <c r="EV411" s="113">
        <v>225</v>
      </c>
      <c r="EW411" s="96">
        <v>235</v>
      </c>
      <c r="EX411" s="96">
        <v>230</v>
      </c>
      <c r="EY411" s="103"/>
      <c r="EZ411" s="113">
        <v>345</v>
      </c>
      <c r="FA411" s="96">
        <v>355</v>
      </c>
      <c r="FB411" s="96">
        <v>350</v>
      </c>
      <c r="FC411" s="103"/>
      <c r="FD411" s="113">
        <v>450</v>
      </c>
      <c r="FE411" s="96">
        <v>460</v>
      </c>
      <c r="FF411" s="96">
        <v>455</v>
      </c>
      <c r="FG411" s="103"/>
      <c r="FH411" s="113">
        <v>282.5</v>
      </c>
      <c r="FI411" s="96">
        <v>292.5</v>
      </c>
      <c r="FJ411" s="96">
        <v>287.5</v>
      </c>
      <c r="FK411" s="103"/>
      <c r="FL411" s="113">
        <v>262.5</v>
      </c>
      <c r="FM411" s="96">
        <v>272.5</v>
      </c>
      <c r="FN411" s="96">
        <v>267.5</v>
      </c>
      <c r="FO411" s="103"/>
      <c r="FP411" s="114">
        <v>295</v>
      </c>
      <c r="FQ411" s="101">
        <v>305</v>
      </c>
      <c r="FR411" s="101">
        <v>300</v>
      </c>
      <c r="FS411" s="103"/>
      <c r="FT411" s="113">
        <v>262.5</v>
      </c>
      <c r="FU411" s="96">
        <v>272.5</v>
      </c>
      <c r="FV411" s="96">
        <v>267.5</v>
      </c>
      <c r="FW411" s="103"/>
      <c r="FX411" s="113">
        <v>170</v>
      </c>
      <c r="FY411" s="96">
        <v>180</v>
      </c>
      <c r="FZ411" s="96">
        <v>175</v>
      </c>
      <c r="GA411" s="103"/>
      <c r="GB411" s="113">
        <v>325</v>
      </c>
      <c r="GC411" s="96">
        <v>335</v>
      </c>
      <c r="GD411" s="96">
        <v>330</v>
      </c>
      <c r="GE411" s="103"/>
      <c r="GF411" s="113">
        <v>312.5</v>
      </c>
      <c r="GG411" s="96">
        <v>322.5</v>
      </c>
      <c r="GH411" s="96">
        <v>317.5</v>
      </c>
      <c r="GI411" s="103"/>
      <c r="GJ411" s="113">
        <v>360</v>
      </c>
      <c r="GK411" s="96">
        <v>370</v>
      </c>
      <c r="GL411" s="96">
        <v>365</v>
      </c>
      <c r="GM411" s="103"/>
      <c r="GN411" s="113">
        <v>450</v>
      </c>
      <c r="GO411" s="96">
        <v>460</v>
      </c>
      <c r="GP411" s="96">
        <v>455</v>
      </c>
      <c r="GQ411" s="103"/>
      <c r="GR411" s="93"/>
      <c r="GS411" s="93">
        <v>9</v>
      </c>
    </row>
    <row r="412" spans="1:201" ht="15.75" x14ac:dyDescent="0.25">
      <c r="A412">
        <v>10</v>
      </c>
      <c r="B412">
        <v>2017</v>
      </c>
      <c r="C412" s="87">
        <v>43014</v>
      </c>
      <c r="D412" s="95">
        <v>360</v>
      </c>
      <c r="E412" s="95">
        <v>370</v>
      </c>
      <c r="F412" s="95">
        <v>365</v>
      </c>
      <c r="G412" s="106" t="s">
        <v>5</v>
      </c>
      <c r="H412" s="115">
        <v>480</v>
      </c>
      <c r="I412" s="95">
        <v>490</v>
      </c>
      <c r="J412" s="95">
        <v>485</v>
      </c>
      <c r="K412" s="106" t="s">
        <v>5</v>
      </c>
      <c r="L412" s="115">
        <v>415</v>
      </c>
      <c r="M412" s="95">
        <v>425</v>
      </c>
      <c r="N412" s="95">
        <v>420</v>
      </c>
      <c r="O412" s="106">
        <v>10</v>
      </c>
      <c r="P412" s="115">
        <v>305</v>
      </c>
      <c r="Q412" s="95">
        <v>315</v>
      </c>
      <c r="R412" s="95">
        <v>310</v>
      </c>
      <c r="S412" s="106">
        <v>-10</v>
      </c>
      <c r="T412" s="115">
        <v>335</v>
      </c>
      <c r="U412" s="95">
        <v>345</v>
      </c>
      <c r="V412" s="95">
        <v>340</v>
      </c>
      <c r="W412" s="106">
        <v>-10</v>
      </c>
      <c r="X412" s="115">
        <v>330</v>
      </c>
      <c r="Y412" s="95">
        <v>340</v>
      </c>
      <c r="Z412" s="95">
        <v>335</v>
      </c>
      <c r="AA412" s="106" t="s">
        <v>5</v>
      </c>
      <c r="AB412" s="115">
        <v>355</v>
      </c>
      <c r="AC412" s="95">
        <v>365</v>
      </c>
      <c r="AD412" s="95">
        <v>360</v>
      </c>
      <c r="AE412" s="106">
        <v>10</v>
      </c>
      <c r="AF412" s="115">
        <v>310</v>
      </c>
      <c r="AG412" s="95">
        <v>320</v>
      </c>
      <c r="AH412" s="95">
        <v>315</v>
      </c>
      <c r="AI412" s="106">
        <v>-5</v>
      </c>
      <c r="AJ412" s="115">
        <v>345</v>
      </c>
      <c r="AK412" s="95">
        <v>355</v>
      </c>
      <c r="AL412" s="95">
        <v>350</v>
      </c>
      <c r="AM412" s="106">
        <v>10</v>
      </c>
      <c r="AN412" s="115">
        <v>330</v>
      </c>
      <c r="AO412" s="95">
        <v>340</v>
      </c>
      <c r="AP412" s="95">
        <v>335</v>
      </c>
      <c r="AQ412" s="106">
        <v>5</v>
      </c>
      <c r="AR412" s="115">
        <v>360</v>
      </c>
      <c r="AS412" s="95">
        <v>370</v>
      </c>
      <c r="AT412" s="95">
        <v>365</v>
      </c>
      <c r="AU412" s="106">
        <v>10</v>
      </c>
      <c r="AV412" s="115">
        <v>290</v>
      </c>
      <c r="AW412" s="95">
        <v>300</v>
      </c>
      <c r="AX412" s="95">
        <v>295</v>
      </c>
      <c r="AY412" s="106">
        <v>-10</v>
      </c>
      <c r="AZ412" s="115">
        <v>290</v>
      </c>
      <c r="BA412" s="95">
        <v>300</v>
      </c>
      <c r="BB412" s="95">
        <v>295</v>
      </c>
      <c r="BC412" s="106">
        <v>10</v>
      </c>
      <c r="BD412" s="115">
        <v>245</v>
      </c>
      <c r="BE412" s="95">
        <v>255</v>
      </c>
      <c r="BF412" s="95">
        <v>250</v>
      </c>
      <c r="BG412" s="106" t="s">
        <v>5</v>
      </c>
      <c r="BH412" s="115">
        <v>300</v>
      </c>
      <c r="BI412" s="95">
        <v>310</v>
      </c>
      <c r="BJ412" s="95">
        <v>305</v>
      </c>
      <c r="BK412" s="106">
        <v>10</v>
      </c>
      <c r="BL412" s="115">
        <v>260</v>
      </c>
      <c r="BM412" s="95">
        <v>270</v>
      </c>
      <c r="BN412" s="95">
        <v>265</v>
      </c>
      <c r="BO412" s="106" t="s">
        <v>5</v>
      </c>
      <c r="BP412" s="115">
        <v>340</v>
      </c>
      <c r="BQ412" s="95">
        <v>350</v>
      </c>
      <c r="BR412" s="95">
        <v>345</v>
      </c>
      <c r="BS412" s="106">
        <v>10</v>
      </c>
      <c r="BT412" s="115">
        <v>290</v>
      </c>
      <c r="BU412" s="95">
        <v>300</v>
      </c>
      <c r="BV412" s="95">
        <v>295</v>
      </c>
      <c r="BW412" s="106">
        <v>-5</v>
      </c>
      <c r="BX412" s="115">
        <v>345</v>
      </c>
      <c r="BY412" s="95">
        <v>355</v>
      </c>
      <c r="BZ412" s="95">
        <v>350</v>
      </c>
      <c r="CA412" s="106">
        <v>10</v>
      </c>
      <c r="CB412" s="115">
        <v>420</v>
      </c>
      <c r="CC412" s="95">
        <v>430</v>
      </c>
      <c r="CD412" s="95">
        <v>425</v>
      </c>
      <c r="CE412" s="106" t="s">
        <v>5</v>
      </c>
      <c r="CF412" s="115">
        <v>260</v>
      </c>
      <c r="CG412" s="95">
        <v>270</v>
      </c>
      <c r="CH412" s="95">
        <v>265</v>
      </c>
      <c r="CI412" s="106" t="s">
        <v>5</v>
      </c>
      <c r="CJ412" s="115">
        <v>245</v>
      </c>
      <c r="CK412" s="95">
        <v>255</v>
      </c>
      <c r="CL412" s="95">
        <v>250</v>
      </c>
      <c r="CM412" s="106">
        <v>5</v>
      </c>
      <c r="CN412" s="115">
        <v>285</v>
      </c>
      <c r="CO412" s="95">
        <v>295</v>
      </c>
      <c r="CP412" s="95">
        <v>290</v>
      </c>
      <c r="CQ412" s="106">
        <v>10</v>
      </c>
      <c r="CR412" s="115">
        <v>390</v>
      </c>
      <c r="CS412" s="95">
        <v>400</v>
      </c>
      <c r="CT412" s="95">
        <v>395</v>
      </c>
      <c r="CU412" s="106" t="s">
        <v>5</v>
      </c>
      <c r="CV412" s="115">
        <v>300</v>
      </c>
      <c r="CW412" s="95">
        <v>310</v>
      </c>
      <c r="CX412" s="95">
        <v>305</v>
      </c>
      <c r="CY412" s="106" t="s">
        <v>5</v>
      </c>
      <c r="CZ412" s="115">
        <v>285</v>
      </c>
      <c r="DA412" s="95">
        <v>295</v>
      </c>
      <c r="DB412" s="95">
        <v>290</v>
      </c>
      <c r="DC412" s="106">
        <v>5</v>
      </c>
      <c r="DD412" s="115">
        <v>335</v>
      </c>
      <c r="DE412" s="95">
        <v>345</v>
      </c>
      <c r="DF412" s="95">
        <v>340</v>
      </c>
      <c r="DG412" s="106">
        <v>10</v>
      </c>
      <c r="DH412" s="115">
        <v>410</v>
      </c>
      <c r="DI412" s="95">
        <v>420</v>
      </c>
      <c r="DJ412" s="95">
        <v>415</v>
      </c>
      <c r="DK412" s="106" t="s">
        <v>5</v>
      </c>
      <c r="DL412" s="115">
        <v>265</v>
      </c>
      <c r="DM412" s="95">
        <v>275</v>
      </c>
      <c r="DN412" s="95">
        <v>270</v>
      </c>
      <c r="DO412" s="106" t="s">
        <v>5</v>
      </c>
      <c r="DP412" s="115">
        <v>250</v>
      </c>
      <c r="DQ412" s="95">
        <v>260</v>
      </c>
      <c r="DR412" s="95">
        <v>255</v>
      </c>
      <c r="DS412" s="106">
        <v>5</v>
      </c>
      <c r="DT412" s="115">
        <v>345</v>
      </c>
      <c r="DU412" s="95">
        <v>355</v>
      </c>
      <c r="DV412" s="95">
        <v>350</v>
      </c>
      <c r="DW412" s="106">
        <v>10</v>
      </c>
      <c r="DX412" s="115">
        <v>420</v>
      </c>
      <c r="DY412" s="95">
        <v>430</v>
      </c>
      <c r="DZ412" s="95">
        <v>425</v>
      </c>
      <c r="EA412" s="106" t="s">
        <v>5</v>
      </c>
      <c r="EB412" s="115">
        <v>250</v>
      </c>
      <c r="EC412" s="95">
        <v>260</v>
      </c>
      <c r="ED412" s="95">
        <v>255</v>
      </c>
      <c r="EE412" s="106">
        <v>-5</v>
      </c>
      <c r="EF412" s="115">
        <v>240</v>
      </c>
      <c r="EG412" s="95">
        <v>250</v>
      </c>
      <c r="EH412" s="95">
        <v>245</v>
      </c>
      <c r="EI412" s="106">
        <v>10</v>
      </c>
      <c r="EJ412" s="115">
        <v>365</v>
      </c>
      <c r="EK412" s="95">
        <v>375</v>
      </c>
      <c r="EL412" s="95">
        <v>370</v>
      </c>
      <c r="EM412" s="106">
        <v>10</v>
      </c>
      <c r="EN412" s="115">
        <v>445</v>
      </c>
      <c r="EO412" s="95">
        <v>455</v>
      </c>
      <c r="EP412" s="95">
        <v>450</v>
      </c>
      <c r="EQ412" s="106" t="s">
        <v>5</v>
      </c>
      <c r="ER412" s="115">
        <v>245</v>
      </c>
      <c r="ES412" s="95">
        <v>255</v>
      </c>
      <c r="ET412" s="95">
        <v>250</v>
      </c>
      <c r="EU412" s="106">
        <v>5</v>
      </c>
      <c r="EV412" s="115">
        <v>225</v>
      </c>
      <c r="EW412" s="95">
        <v>235</v>
      </c>
      <c r="EX412" s="95">
        <v>230</v>
      </c>
      <c r="EY412" s="106" t="s">
        <v>5</v>
      </c>
      <c r="EZ412" s="115">
        <v>350</v>
      </c>
      <c r="FA412" s="95">
        <v>360</v>
      </c>
      <c r="FB412" s="95">
        <v>355</v>
      </c>
      <c r="FC412" s="106">
        <v>10</v>
      </c>
      <c r="FD412" s="115">
        <v>450</v>
      </c>
      <c r="FE412" s="95">
        <v>460</v>
      </c>
      <c r="FF412" s="95">
        <v>455</v>
      </c>
      <c r="FG412" s="106" t="s">
        <v>5</v>
      </c>
      <c r="FH412" s="115">
        <v>285</v>
      </c>
      <c r="FI412" s="95">
        <v>295</v>
      </c>
      <c r="FJ412" s="95">
        <v>290</v>
      </c>
      <c r="FK412" s="106">
        <v>5</v>
      </c>
      <c r="FL412" s="115">
        <v>265</v>
      </c>
      <c r="FM412" s="95">
        <v>275</v>
      </c>
      <c r="FN412" s="95">
        <v>270</v>
      </c>
      <c r="FO412" s="106">
        <v>5</v>
      </c>
      <c r="FP412" s="115">
        <v>295</v>
      </c>
      <c r="FQ412" s="95">
        <v>305</v>
      </c>
      <c r="FR412" s="95">
        <v>300</v>
      </c>
      <c r="FS412" s="106" t="s">
        <v>5</v>
      </c>
      <c r="FT412" s="135">
        <v>260</v>
      </c>
      <c r="FU412" s="136">
        <v>270</v>
      </c>
      <c r="FV412" s="95">
        <v>265</v>
      </c>
      <c r="FW412" s="134" t="s">
        <v>5</v>
      </c>
      <c r="FX412" s="115">
        <v>170</v>
      </c>
      <c r="FY412" s="95">
        <v>180</v>
      </c>
      <c r="FZ412" s="95">
        <v>175</v>
      </c>
      <c r="GA412" s="106" t="s">
        <v>5</v>
      </c>
      <c r="GB412" s="115">
        <v>325</v>
      </c>
      <c r="GC412" s="95">
        <v>335</v>
      </c>
      <c r="GD412" s="95">
        <v>330</v>
      </c>
      <c r="GE412" s="106" t="s">
        <v>5</v>
      </c>
      <c r="GF412" s="115">
        <v>315</v>
      </c>
      <c r="GG412" s="95">
        <v>325</v>
      </c>
      <c r="GH412" s="95">
        <v>320</v>
      </c>
      <c r="GI412" s="106">
        <v>5</v>
      </c>
      <c r="GJ412" s="115">
        <v>365</v>
      </c>
      <c r="GK412" s="95">
        <v>375</v>
      </c>
      <c r="GL412" s="95">
        <v>370</v>
      </c>
      <c r="GM412" s="106">
        <v>10</v>
      </c>
      <c r="GN412" s="115">
        <v>450</v>
      </c>
      <c r="GO412" s="95">
        <v>460</v>
      </c>
      <c r="GP412" s="95">
        <v>455</v>
      </c>
      <c r="GQ412" s="106" t="s">
        <v>5</v>
      </c>
      <c r="GR412" s="93"/>
      <c r="GS412" s="93">
        <v>10</v>
      </c>
    </row>
    <row r="413" spans="1:201" ht="15.75" x14ac:dyDescent="0.25">
      <c r="A413">
        <v>10</v>
      </c>
      <c r="B413">
        <v>2017</v>
      </c>
      <c r="C413" s="87">
        <v>43021</v>
      </c>
      <c r="D413" s="95">
        <v>350</v>
      </c>
      <c r="E413" s="95">
        <v>360</v>
      </c>
      <c r="F413" s="95">
        <v>355</v>
      </c>
      <c r="G413" s="106">
        <v>-10</v>
      </c>
      <c r="H413" s="115">
        <v>475</v>
      </c>
      <c r="I413" s="95">
        <v>485</v>
      </c>
      <c r="J413" s="95">
        <v>480</v>
      </c>
      <c r="K413" s="106">
        <v>-5</v>
      </c>
      <c r="L413" s="115">
        <v>405</v>
      </c>
      <c r="M413" s="95">
        <v>415</v>
      </c>
      <c r="N413" s="95">
        <v>410</v>
      </c>
      <c r="O413" s="106">
        <v>-10</v>
      </c>
      <c r="P413" s="115">
        <v>305</v>
      </c>
      <c r="Q413" s="95">
        <v>315</v>
      </c>
      <c r="R413" s="95">
        <v>310</v>
      </c>
      <c r="S413" s="106" t="s">
        <v>5</v>
      </c>
      <c r="T413" s="115">
        <v>330</v>
      </c>
      <c r="U413" s="95">
        <v>340</v>
      </c>
      <c r="V413" s="95">
        <v>335</v>
      </c>
      <c r="W413" s="106">
        <v>-5</v>
      </c>
      <c r="X413" s="115">
        <v>325</v>
      </c>
      <c r="Y413" s="95">
        <v>335</v>
      </c>
      <c r="Z413" s="95">
        <v>330</v>
      </c>
      <c r="AA413" s="106">
        <v>-5</v>
      </c>
      <c r="AB413" s="115">
        <v>345</v>
      </c>
      <c r="AC413" s="95">
        <v>355</v>
      </c>
      <c r="AD413" s="95">
        <v>350</v>
      </c>
      <c r="AE413" s="106">
        <v>-10</v>
      </c>
      <c r="AF413" s="115">
        <v>310</v>
      </c>
      <c r="AG413" s="95">
        <v>320</v>
      </c>
      <c r="AH413" s="95">
        <v>315</v>
      </c>
      <c r="AI413" s="106" t="s">
        <v>5</v>
      </c>
      <c r="AJ413" s="115">
        <v>325</v>
      </c>
      <c r="AK413" s="95">
        <v>335</v>
      </c>
      <c r="AL413" s="95">
        <v>330</v>
      </c>
      <c r="AM413" s="106">
        <v>-20</v>
      </c>
      <c r="AN413" s="115">
        <v>310</v>
      </c>
      <c r="AO413" s="95">
        <v>320</v>
      </c>
      <c r="AP413" s="95">
        <v>315</v>
      </c>
      <c r="AQ413" s="106">
        <v>-20</v>
      </c>
      <c r="AR413" s="115">
        <v>350</v>
      </c>
      <c r="AS413" s="95">
        <v>360</v>
      </c>
      <c r="AT413" s="95">
        <v>355</v>
      </c>
      <c r="AU413" s="106">
        <v>-10</v>
      </c>
      <c r="AV413" s="115">
        <v>290</v>
      </c>
      <c r="AW413" s="95">
        <v>300</v>
      </c>
      <c r="AX413" s="95">
        <v>295</v>
      </c>
      <c r="AY413" s="106" t="s">
        <v>5</v>
      </c>
      <c r="AZ413" s="115">
        <v>275</v>
      </c>
      <c r="BA413" s="95">
        <v>285</v>
      </c>
      <c r="BB413" s="95">
        <v>280</v>
      </c>
      <c r="BC413" s="106">
        <v>-15</v>
      </c>
      <c r="BD413" s="115">
        <v>235</v>
      </c>
      <c r="BE413" s="95">
        <v>245</v>
      </c>
      <c r="BF413" s="95">
        <v>240</v>
      </c>
      <c r="BG413" s="106">
        <v>-10</v>
      </c>
      <c r="BH413" s="115">
        <v>285</v>
      </c>
      <c r="BI413" s="95">
        <v>295</v>
      </c>
      <c r="BJ413" s="95">
        <v>290</v>
      </c>
      <c r="BK413" s="106">
        <v>-15</v>
      </c>
      <c r="BL413" s="115">
        <v>250</v>
      </c>
      <c r="BM413" s="95">
        <v>260</v>
      </c>
      <c r="BN413" s="95">
        <v>255</v>
      </c>
      <c r="BO413" s="106">
        <v>-10</v>
      </c>
      <c r="BP413" s="115">
        <v>325</v>
      </c>
      <c r="BQ413" s="95">
        <v>335</v>
      </c>
      <c r="BR413" s="95">
        <v>330</v>
      </c>
      <c r="BS413" s="106">
        <v>-15</v>
      </c>
      <c r="BT413" s="115">
        <v>285</v>
      </c>
      <c r="BU413" s="95">
        <v>295</v>
      </c>
      <c r="BV413" s="95">
        <v>290</v>
      </c>
      <c r="BW413" s="106">
        <v>-5</v>
      </c>
      <c r="BX413" s="115">
        <v>355</v>
      </c>
      <c r="BY413" s="95">
        <v>365</v>
      </c>
      <c r="BZ413" s="95">
        <v>360</v>
      </c>
      <c r="CA413" s="106">
        <v>10</v>
      </c>
      <c r="CB413" s="115">
        <v>420</v>
      </c>
      <c r="CC413" s="95">
        <v>430</v>
      </c>
      <c r="CD413" s="95">
        <v>425</v>
      </c>
      <c r="CE413" s="106" t="s">
        <v>5</v>
      </c>
      <c r="CF413" s="115">
        <v>250</v>
      </c>
      <c r="CG413" s="95">
        <v>260</v>
      </c>
      <c r="CH413" s="95">
        <v>255</v>
      </c>
      <c r="CI413" s="106">
        <v>-10</v>
      </c>
      <c r="CJ413" s="115">
        <v>235</v>
      </c>
      <c r="CK413" s="95">
        <v>245</v>
      </c>
      <c r="CL413" s="95">
        <v>240</v>
      </c>
      <c r="CM413" s="106">
        <v>-10</v>
      </c>
      <c r="CN413" s="115">
        <v>295</v>
      </c>
      <c r="CO413" s="95">
        <v>305</v>
      </c>
      <c r="CP413" s="95">
        <v>300</v>
      </c>
      <c r="CQ413" s="106">
        <v>10</v>
      </c>
      <c r="CR413" s="115">
        <v>390</v>
      </c>
      <c r="CS413" s="95">
        <v>400</v>
      </c>
      <c r="CT413" s="95">
        <v>395</v>
      </c>
      <c r="CU413" s="106" t="s">
        <v>5</v>
      </c>
      <c r="CV413" s="115">
        <v>290</v>
      </c>
      <c r="CW413" s="95">
        <v>300</v>
      </c>
      <c r="CX413" s="95">
        <v>295</v>
      </c>
      <c r="CY413" s="106">
        <v>-10</v>
      </c>
      <c r="CZ413" s="115">
        <v>275</v>
      </c>
      <c r="DA413" s="95">
        <v>285</v>
      </c>
      <c r="DB413" s="95">
        <v>280</v>
      </c>
      <c r="DC413" s="106">
        <v>-10</v>
      </c>
      <c r="DD413" s="115">
        <v>345</v>
      </c>
      <c r="DE413" s="95">
        <v>355</v>
      </c>
      <c r="DF413" s="95">
        <v>350</v>
      </c>
      <c r="DG413" s="106">
        <v>10</v>
      </c>
      <c r="DH413" s="115">
        <v>405</v>
      </c>
      <c r="DI413" s="95">
        <v>415</v>
      </c>
      <c r="DJ413" s="95">
        <v>410</v>
      </c>
      <c r="DK413" s="106">
        <v>-5</v>
      </c>
      <c r="DL413" s="115">
        <v>255</v>
      </c>
      <c r="DM413" s="95">
        <v>265</v>
      </c>
      <c r="DN413" s="95">
        <v>260</v>
      </c>
      <c r="DO413" s="106">
        <v>-10</v>
      </c>
      <c r="DP413" s="115">
        <v>240</v>
      </c>
      <c r="DQ413" s="95">
        <v>250</v>
      </c>
      <c r="DR413" s="95">
        <v>245</v>
      </c>
      <c r="DS413" s="106">
        <v>-10</v>
      </c>
      <c r="DT413" s="115">
        <v>355</v>
      </c>
      <c r="DU413" s="95">
        <v>365</v>
      </c>
      <c r="DV413" s="95">
        <v>360</v>
      </c>
      <c r="DW413" s="106">
        <v>10</v>
      </c>
      <c r="DX413" s="115">
        <v>415</v>
      </c>
      <c r="DY413" s="95">
        <v>425</v>
      </c>
      <c r="DZ413" s="95">
        <v>420</v>
      </c>
      <c r="EA413" s="106">
        <v>-5</v>
      </c>
      <c r="EB413" s="115">
        <v>245</v>
      </c>
      <c r="EC413" s="95">
        <v>255</v>
      </c>
      <c r="ED413" s="95">
        <v>250</v>
      </c>
      <c r="EE413" s="106">
        <v>-5</v>
      </c>
      <c r="EF413" s="115">
        <v>230</v>
      </c>
      <c r="EG413" s="95">
        <v>240</v>
      </c>
      <c r="EH413" s="95">
        <v>235</v>
      </c>
      <c r="EI413" s="106">
        <v>-10</v>
      </c>
      <c r="EJ413" s="115">
        <v>375</v>
      </c>
      <c r="EK413" s="95">
        <v>385</v>
      </c>
      <c r="EL413" s="95">
        <v>380</v>
      </c>
      <c r="EM413" s="106">
        <v>10</v>
      </c>
      <c r="EN413" s="115">
        <v>440</v>
      </c>
      <c r="EO413" s="95">
        <v>450</v>
      </c>
      <c r="EP413" s="95">
        <v>445</v>
      </c>
      <c r="EQ413" s="106">
        <v>-5</v>
      </c>
      <c r="ER413" s="115">
        <v>240</v>
      </c>
      <c r="ES413" s="95">
        <v>250</v>
      </c>
      <c r="ET413" s="95">
        <v>245</v>
      </c>
      <c r="EU413" s="106">
        <v>-5</v>
      </c>
      <c r="EV413" s="115">
        <v>220</v>
      </c>
      <c r="EW413" s="95">
        <v>230</v>
      </c>
      <c r="EX413" s="95">
        <v>225</v>
      </c>
      <c r="EY413" s="106">
        <v>-5</v>
      </c>
      <c r="EZ413" s="115">
        <v>360</v>
      </c>
      <c r="FA413" s="95">
        <v>370</v>
      </c>
      <c r="FB413" s="95">
        <v>365</v>
      </c>
      <c r="FC413" s="106">
        <v>10</v>
      </c>
      <c r="FD413" s="115">
        <v>445</v>
      </c>
      <c r="FE413" s="95">
        <v>455</v>
      </c>
      <c r="FF413" s="95">
        <v>450</v>
      </c>
      <c r="FG413" s="106">
        <v>-5</v>
      </c>
      <c r="FH413" s="115">
        <v>280</v>
      </c>
      <c r="FI413" s="95">
        <v>290</v>
      </c>
      <c r="FJ413" s="95">
        <v>285</v>
      </c>
      <c r="FK413" s="106">
        <v>-5</v>
      </c>
      <c r="FL413" s="115">
        <v>265</v>
      </c>
      <c r="FM413" s="95">
        <v>275</v>
      </c>
      <c r="FN413" s="95">
        <v>270</v>
      </c>
      <c r="FO413" s="106" t="s">
        <v>5</v>
      </c>
      <c r="FP413" s="115">
        <v>295</v>
      </c>
      <c r="FQ413" s="95">
        <v>305</v>
      </c>
      <c r="FR413" s="95">
        <v>300</v>
      </c>
      <c r="FS413" s="106" t="s">
        <v>5</v>
      </c>
      <c r="FT413" s="135">
        <v>260</v>
      </c>
      <c r="FU413" s="136">
        <v>270</v>
      </c>
      <c r="FV413" s="95">
        <v>265</v>
      </c>
      <c r="FW413" s="134" t="s">
        <v>5</v>
      </c>
      <c r="FX413" s="115">
        <v>165</v>
      </c>
      <c r="FY413" s="95">
        <v>175</v>
      </c>
      <c r="FZ413" s="95">
        <v>170</v>
      </c>
      <c r="GA413" s="106">
        <v>-5</v>
      </c>
      <c r="GB413" s="115">
        <v>315</v>
      </c>
      <c r="GC413" s="95">
        <v>325</v>
      </c>
      <c r="GD413" s="95">
        <v>320</v>
      </c>
      <c r="GE413" s="106">
        <v>-10</v>
      </c>
      <c r="GF413" s="115">
        <v>305</v>
      </c>
      <c r="GG413" s="95">
        <v>315</v>
      </c>
      <c r="GH413" s="95">
        <v>310</v>
      </c>
      <c r="GI413" s="106">
        <v>-10</v>
      </c>
      <c r="GJ413" s="115">
        <v>375</v>
      </c>
      <c r="GK413" s="95">
        <v>385</v>
      </c>
      <c r="GL413" s="95">
        <v>380</v>
      </c>
      <c r="GM413" s="106">
        <v>10</v>
      </c>
      <c r="GN413" s="115">
        <v>445</v>
      </c>
      <c r="GO413" s="95">
        <v>455</v>
      </c>
      <c r="GP413" s="95">
        <v>450</v>
      </c>
      <c r="GQ413" s="106">
        <v>-5</v>
      </c>
      <c r="GR413" s="93"/>
      <c r="GS413" s="93">
        <v>10</v>
      </c>
    </row>
    <row r="414" spans="1:201" ht="15.75" x14ac:dyDescent="0.25">
      <c r="A414">
        <v>10</v>
      </c>
      <c r="B414">
        <v>2017</v>
      </c>
      <c r="C414" s="87">
        <v>43028</v>
      </c>
      <c r="D414" s="96">
        <v>347.5</v>
      </c>
      <c r="E414" s="96">
        <v>357.5</v>
      </c>
      <c r="F414" s="96">
        <v>352.5</v>
      </c>
      <c r="G414" s="103"/>
      <c r="H414" s="113">
        <v>472.5</v>
      </c>
      <c r="I414" s="96">
        <v>482.5</v>
      </c>
      <c r="J414" s="96">
        <v>477.5</v>
      </c>
      <c r="K414" s="103"/>
      <c r="L414" s="113">
        <v>407.5</v>
      </c>
      <c r="M414" s="96">
        <v>417.5</v>
      </c>
      <c r="N414" s="96">
        <v>412.5</v>
      </c>
      <c r="O414" s="103"/>
      <c r="P414" s="113">
        <v>305</v>
      </c>
      <c r="Q414" s="96">
        <v>315</v>
      </c>
      <c r="R414" s="96">
        <v>310</v>
      </c>
      <c r="S414" s="103"/>
      <c r="T414" s="113">
        <v>327.5</v>
      </c>
      <c r="U414" s="96">
        <v>337.5</v>
      </c>
      <c r="V414" s="96">
        <v>332.5</v>
      </c>
      <c r="W414" s="103"/>
      <c r="X414" s="113">
        <v>322.5</v>
      </c>
      <c r="Y414" s="96">
        <v>332.5</v>
      </c>
      <c r="Z414" s="96">
        <v>327.5</v>
      </c>
      <c r="AA414" s="103"/>
      <c r="AB414" s="113">
        <v>347.5</v>
      </c>
      <c r="AC414" s="96">
        <v>357.5</v>
      </c>
      <c r="AD414" s="96">
        <v>352.5</v>
      </c>
      <c r="AE414" s="103"/>
      <c r="AF414" s="113">
        <v>307.5</v>
      </c>
      <c r="AG414" s="96">
        <v>317.5</v>
      </c>
      <c r="AH414" s="96">
        <v>312.5</v>
      </c>
      <c r="AI414" s="103"/>
      <c r="AJ414" s="113">
        <v>325</v>
      </c>
      <c r="AK414" s="96">
        <v>335</v>
      </c>
      <c r="AL414" s="96">
        <v>330</v>
      </c>
      <c r="AM414" s="103"/>
      <c r="AN414" s="113">
        <v>312.5</v>
      </c>
      <c r="AO414" s="96">
        <v>322.5</v>
      </c>
      <c r="AP414" s="96">
        <v>317.5</v>
      </c>
      <c r="AQ414" s="103"/>
      <c r="AR414" s="113">
        <v>352.5</v>
      </c>
      <c r="AS414" s="96">
        <v>362.5</v>
      </c>
      <c r="AT414" s="96">
        <v>357.5</v>
      </c>
      <c r="AU414" s="103"/>
      <c r="AV414" s="113">
        <v>285</v>
      </c>
      <c r="AW414" s="96">
        <v>295</v>
      </c>
      <c r="AX414" s="96">
        <v>290</v>
      </c>
      <c r="AY414" s="103"/>
      <c r="AZ414" s="113">
        <v>272.5</v>
      </c>
      <c r="BA414" s="96">
        <v>282.5</v>
      </c>
      <c r="BB414" s="96">
        <v>277.5</v>
      </c>
      <c r="BC414" s="103"/>
      <c r="BD414" s="113">
        <v>235</v>
      </c>
      <c r="BE414" s="96">
        <v>245</v>
      </c>
      <c r="BF414" s="96">
        <v>240</v>
      </c>
      <c r="BG414" s="103"/>
      <c r="BH414" s="113">
        <v>300</v>
      </c>
      <c r="BI414" s="96">
        <v>310</v>
      </c>
      <c r="BJ414" s="96">
        <v>305</v>
      </c>
      <c r="BK414" s="103"/>
      <c r="BL414" s="113">
        <v>250</v>
      </c>
      <c r="BM414" s="96">
        <v>260</v>
      </c>
      <c r="BN414" s="96">
        <v>255</v>
      </c>
      <c r="BO414" s="103"/>
      <c r="BP414" s="113">
        <v>320</v>
      </c>
      <c r="BQ414" s="96">
        <v>330</v>
      </c>
      <c r="BR414" s="96">
        <v>325</v>
      </c>
      <c r="BS414" s="103"/>
      <c r="BT414" s="113">
        <v>285</v>
      </c>
      <c r="BU414" s="96">
        <v>295</v>
      </c>
      <c r="BV414" s="96">
        <v>290</v>
      </c>
      <c r="BW414" s="103"/>
      <c r="BX414" s="113">
        <v>360</v>
      </c>
      <c r="BY414" s="96">
        <v>370</v>
      </c>
      <c r="BZ414" s="96">
        <v>365</v>
      </c>
      <c r="CA414" s="103"/>
      <c r="CB414" s="113">
        <v>420</v>
      </c>
      <c r="CC414" s="96">
        <v>430</v>
      </c>
      <c r="CD414" s="96">
        <v>425</v>
      </c>
      <c r="CE414" s="103"/>
      <c r="CF414" s="113">
        <v>250</v>
      </c>
      <c r="CG414" s="96">
        <v>260</v>
      </c>
      <c r="CH414" s="96">
        <v>255</v>
      </c>
      <c r="CI414" s="103"/>
      <c r="CJ414" s="113">
        <v>235</v>
      </c>
      <c r="CK414" s="96">
        <v>245</v>
      </c>
      <c r="CL414" s="96">
        <v>240</v>
      </c>
      <c r="CM414" s="103"/>
      <c r="CN414" s="113">
        <v>300</v>
      </c>
      <c r="CO414" s="96">
        <v>310</v>
      </c>
      <c r="CP414" s="96">
        <v>305</v>
      </c>
      <c r="CQ414" s="103"/>
      <c r="CR414" s="113">
        <v>390</v>
      </c>
      <c r="CS414" s="96">
        <v>400</v>
      </c>
      <c r="CT414" s="96">
        <v>395</v>
      </c>
      <c r="CU414" s="103"/>
      <c r="CV414" s="113">
        <v>290</v>
      </c>
      <c r="CW414" s="96">
        <v>300</v>
      </c>
      <c r="CX414" s="96">
        <v>295</v>
      </c>
      <c r="CY414" s="103"/>
      <c r="CZ414" s="113">
        <v>275</v>
      </c>
      <c r="DA414" s="96">
        <v>285</v>
      </c>
      <c r="DB414" s="96">
        <v>280</v>
      </c>
      <c r="DC414" s="103"/>
      <c r="DD414" s="113">
        <v>350</v>
      </c>
      <c r="DE414" s="96">
        <v>360</v>
      </c>
      <c r="DF414" s="96">
        <v>355</v>
      </c>
      <c r="DG414" s="103"/>
      <c r="DH414" s="113">
        <v>405</v>
      </c>
      <c r="DI414" s="96">
        <v>415</v>
      </c>
      <c r="DJ414" s="96">
        <v>410</v>
      </c>
      <c r="DK414" s="103"/>
      <c r="DL414" s="113">
        <v>255</v>
      </c>
      <c r="DM414" s="96">
        <v>265</v>
      </c>
      <c r="DN414" s="96">
        <v>260</v>
      </c>
      <c r="DO414" s="103"/>
      <c r="DP414" s="113">
        <v>240</v>
      </c>
      <c r="DQ414" s="96">
        <v>250</v>
      </c>
      <c r="DR414" s="96">
        <v>245</v>
      </c>
      <c r="DS414" s="103"/>
      <c r="DT414" s="113">
        <v>360</v>
      </c>
      <c r="DU414" s="96">
        <v>370</v>
      </c>
      <c r="DV414" s="96">
        <v>365</v>
      </c>
      <c r="DW414" s="103"/>
      <c r="DX414" s="113">
        <v>415</v>
      </c>
      <c r="DY414" s="96">
        <v>425</v>
      </c>
      <c r="DZ414" s="96">
        <v>420</v>
      </c>
      <c r="EA414" s="103"/>
      <c r="EB414" s="113">
        <v>245</v>
      </c>
      <c r="EC414" s="96">
        <v>255</v>
      </c>
      <c r="ED414" s="96">
        <v>250</v>
      </c>
      <c r="EE414" s="103"/>
      <c r="EF414" s="113">
        <v>227.5</v>
      </c>
      <c r="EG414" s="96">
        <v>237.5</v>
      </c>
      <c r="EH414" s="96">
        <v>232.5</v>
      </c>
      <c r="EI414" s="103"/>
      <c r="EJ414" s="113">
        <v>380</v>
      </c>
      <c r="EK414" s="96">
        <v>390</v>
      </c>
      <c r="EL414" s="96">
        <v>385</v>
      </c>
      <c r="EM414" s="103"/>
      <c r="EN414" s="113">
        <v>440</v>
      </c>
      <c r="EO414" s="96">
        <v>450</v>
      </c>
      <c r="EP414" s="96">
        <v>445</v>
      </c>
      <c r="EQ414" s="103"/>
      <c r="ER414" s="113">
        <v>240</v>
      </c>
      <c r="ES414" s="96">
        <v>250</v>
      </c>
      <c r="ET414" s="96">
        <v>245</v>
      </c>
      <c r="EU414" s="103"/>
      <c r="EV414" s="113">
        <v>220</v>
      </c>
      <c r="EW414" s="96">
        <v>230</v>
      </c>
      <c r="EX414" s="96">
        <v>225</v>
      </c>
      <c r="EY414" s="103"/>
      <c r="EZ414" s="113">
        <v>365</v>
      </c>
      <c r="FA414" s="96">
        <v>375</v>
      </c>
      <c r="FB414" s="96">
        <v>370</v>
      </c>
      <c r="FC414" s="103"/>
      <c r="FD414" s="113">
        <v>445</v>
      </c>
      <c r="FE414" s="96">
        <v>455</v>
      </c>
      <c r="FF414" s="96">
        <v>450</v>
      </c>
      <c r="FG414" s="103"/>
      <c r="FH414" s="113">
        <v>277.5</v>
      </c>
      <c r="FI414" s="96">
        <v>287.5</v>
      </c>
      <c r="FJ414" s="96">
        <v>282.5</v>
      </c>
      <c r="FK414" s="103"/>
      <c r="FL414" s="113">
        <v>262.5</v>
      </c>
      <c r="FM414" s="96">
        <v>272.5</v>
      </c>
      <c r="FN414" s="96">
        <v>267.5</v>
      </c>
      <c r="FO414" s="103"/>
      <c r="FP414" s="114">
        <v>295</v>
      </c>
      <c r="FQ414" s="101">
        <v>305</v>
      </c>
      <c r="FR414" s="101">
        <v>300</v>
      </c>
      <c r="FS414" s="103"/>
      <c r="FT414" s="113">
        <v>262.5</v>
      </c>
      <c r="FU414" s="96">
        <v>272.5</v>
      </c>
      <c r="FV414" s="96">
        <v>267.5</v>
      </c>
      <c r="FW414" s="103"/>
      <c r="FX414" s="113">
        <v>160</v>
      </c>
      <c r="FY414" s="96">
        <v>170</v>
      </c>
      <c r="FZ414" s="96">
        <v>165</v>
      </c>
      <c r="GA414" s="103"/>
      <c r="GB414" s="113">
        <v>315</v>
      </c>
      <c r="GC414" s="96">
        <v>325</v>
      </c>
      <c r="GD414" s="96">
        <v>320</v>
      </c>
      <c r="GE414" s="103"/>
      <c r="GF414" s="113">
        <v>305</v>
      </c>
      <c r="GG414" s="96">
        <v>315</v>
      </c>
      <c r="GH414" s="96">
        <v>310</v>
      </c>
      <c r="GI414" s="103"/>
      <c r="GJ414" s="113">
        <v>380</v>
      </c>
      <c r="GK414" s="96">
        <v>390</v>
      </c>
      <c r="GL414" s="96">
        <v>385</v>
      </c>
      <c r="GM414" s="103"/>
      <c r="GN414" s="113">
        <v>445</v>
      </c>
      <c r="GO414" s="96">
        <v>455</v>
      </c>
      <c r="GP414" s="96">
        <v>450</v>
      </c>
      <c r="GQ414" s="103"/>
      <c r="GR414" s="93"/>
      <c r="GS414" s="93">
        <v>10</v>
      </c>
    </row>
    <row r="415" spans="1:201" ht="15.75" x14ac:dyDescent="0.25">
      <c r="A415">
        <v>10</v>
      </c>
      <c r="B415">
        <v>2017</v>
      </c>
      <c r="C415" s="87">
        <v>43035</v>
      </c>
      <c r="D415" s="95">
        <v>345</v>
      </c>
      <c r="E415" s="95">
        <v>355</v>
      </c>
      <c r="F415" s="95">
        <v>350</v>
      </c>
      <c r="G415" s="106">
        <v>-5</v>
      </c>
      <c r="H415" s="115">
        <v>470</v>
      </c>
      <c r="I415" s="95">
        <v>480</v>
      </c>
      <c r="J415" s="95">
        <v>475</v>
      </c>
      <c r="K415" s="106">
        <v>-5</v>
      </c>
      <c r="L415" s="115">
        <v>410</v>
      </c>
      <c r="M415" s="95">
        <v>420</v>
      </c>
      <c r="N415" s="95">
        <v>415</v>
      </c>
      <c r="O415" s="106">
        <v>5</v>
      </c>
      <c r="P415" s="115">
        <v>305</v>
      </c>
      <c r="Q415" s="95">
        <v>315</v>
      </c>
      <c r="R415" s="95">
        <v>310</v>
      </c>
      <c r="S415" s="106" t="s">
        <v>5</v>
      </c>
      <c r="T415" s="115">
        <v>325</v>
      </c>
      <c r="U415" s="95">
        <v>335</v>
      </c>
      <c r="V415" s="95">
        <v>330</v>
      </c>
      <c r="W415" s="106">
        <v>-5</v>
      </c>
      <c r="X415" s="115">
        <v>320</v>
      </c>
      <c r="Y415" s="95">
        <v>330</v>
      </c>
      <c r="Z415" s="95">
        <v>325</v>
      </c>
      <c r="AA415" s="106">
        <v>-5</v>
      </c>
      <c r="AB415" s="115">
        <v>350</v>
      </c>
      <c r="AC415" s="95">
        <v>360</v>
      </c>
      <c r="AD415" s="95">
        <v>355</v>
      </c>
      <c r="AE415" s="106">
        <v>5</v>
      </c>
      <c r="AF415" s="115">
        <v>305</v>
      </c>
      <c r="AG415" s="95">
        <v>315</v>
      </c>
      <c r="AH415" s="95">
        <v>310</v>
      </c>
      <c r="AI415" s="106">
        <v>-5</v>
      </c>
      <c r="AJ415" s="115">
        <v>325</v>
      </c>
      <c r="AK415" s="95">
        <v>335</v>
      </c>
      <c r="AL415" s="95">
        <v>330</v>
      </c>
      <c r="AM415" s="106" t="s">
        <v>5</v>
      </c>
      <c r="AN415" s="115">
        <v>315</v>
      </c>
      <c r="AO415" s="95">
        <v>325</v>
      </c>
      <c r="AP415" s="95">
        <v>320</v>
      </c>
      <c r="AQ415" s="106">
        <v>5</v>
      </c>
      <c r="AR415" s="115">
        <v>355</v>
      </c>
      <c r="AS415" s="95">
        <v>365</v>
      </c>
      <c r="AT415" s="95">
        <v>360</v>
      </c>
      <c r="AU415" s="106">
        <v>5</v>
      </c>
      <c r="AV415" s="115">
        <v>280</v>
      </c>
      <c r="AW415" s="95">
        <v>290</v>
      </c>
      <c r="AX415" s="95">
        <v>285</v>
      </c>
      <c r="AY415" s="106">
        <v>-10</v>
      </c>
      <c r="AZ415" s="115">
        <v>270</v>
      </c>
      <c r="BA415" s="95">
        <v>280</v>
      </c>
      <c r="BB415" s="95">
        <v>275</v>
      </c>
      <c r="BC415" s="106">
        <v>-5</v>
      </c>
      <c r="BD415" s="115">
        <v>235</v>
      </c>
      <c r="BE415" s="95">
        <v>245</v>
      </c>
      <c r="BF415" s="95">
        <v>240</v>
      </c>
      <c r="BG415" s="106" t="s">
        <v>5</v>
      </c>
      <c r="BH415" s="115">
        <v>315</v>
      </c>
      <c r="BI415" s="95">
        <v>325</v>
      </c>
      <c r="BJ415" s="95">
        <v>320</v>
      </c>
      <c r="BK415" s="106">
        <v>30</v>
      </c>
      <c r="BL415" s="115">
        <v>250</v>
      </c>
      <c r="BM415" s="95">
        <v>260</v>
      </c>
      <c r="BN415" s="95">
        <v>255</v>
      </c>
      <c r="BO415" s="106" t="s">
        <v>5</v>
      </c>
      <c r="BP415" s="115">
        <v>315</v>
      </c>
      <c r="BQ415" s="95">
        <v>325</v>
      </c>
      <c r="BR415" s="95">
        <v>320</v>
      </c>
      <c r="BS415" s="106">
        <v>-10</v>
      </c>
      <c r="BT415" s="115">
        <v>285</v>
      </c>
      <c r="BU415" s="95">
        <v>295</v>
      </c>
      <c r="BV415" s="95">
        <v>290</v>
      </c>
      <c r="BW415" s="106" t="s">
        <v>5</v>
      </c>
      <c r="BX415" s="115">
        <v>365</v>
      </c>
      <c r="BY415" s="95">
        <v>375</v>
      </c>
      <c r="BZ415" s="95">
        <v>370</v>
      </c>
      <c r="CA415" s="106">
        <v>10</v>
      </c>
      <c r="CB415" s="115">
        <v>420</v>
      </c>
      <c r="CC415" s="95">
        <v>430</v>
      </c>
      <c r="CD415" s="95">
        <v>425</v>
      </c>
      <c r="CE415" s="106" t="s">
        <v>5</v>
      </c>
      <c r="CF415" s="115">
        <v>250</v>
      </c>
      <c r="CG415" s="95">
        <v>260</v>
      </c>
      <c r="CH415" s="95">
        <v>255</v>
      </c>
      <c r="CI415" s="106" t="s">
        <v>5</v>
      </c>
      <c r="CJ415" s="115">
        <v>235</v>
      </c>
      <c r="CK415" s="95">
        <v>245</v>
      </c>
      <c r="CL415" s="95">
        <v>240</v>
      </c>
      <c r="CM415" s="106" t="s">
        <v>5</v>
      </c>
      <c r="CN415" s="115">
        <v>305</v>
      </c>
      <c r="CO415" s="95">
        <v>315</v>
      </c>
      <c r="CP415" s="95">
        <v>310</v>
      </c>
      <c r="CQ415" s="106">
        <v>10</v>
      </c>
      <c r="CR415" s="115">
        <v>390</v>
      </c>
      <c r="CS415" s="95">
        <v>400</v>
      </c>
      <c r="CT415" s="95">
        <v>395</v>
      </c>
      <c r="CU415" s="106" t="s">
        <v>5</v>
      </c>
      <c r="CV415" s="115">
        <v>290</v>
      </c>
      <c r="CW415" s="95">
        <v>300</v>
      </c>
      <c r="CX415" s="95">
        <v>295</v>
      </c>
      <c r="CY415" s="106" t="s">
        <v>5</v>
      </c>
      <c r="CZ415" s="115">
        <v>275</v>
      </c>
      <c r="DA415" s="95">
        <v>285</v>
      </c>
      <c r="DB415" s="95">
        <v>280</v>
      </c>
      <c r="DC415" s="106" t="s">
        <v>5</v>
      </c>
      <c r="DD415" s="115">
        <v>355</v>
      </c>
      <c r="DE415" s="95">
        <v>365</v>
      </c>
      <c r="DF415" s="95">
        <v>360</v>
      </c>
      <c r="DG415" s="106">
        <v>10</v>
      </c>
      <c r="DH415" s="115">
        <v>405</v>
      </c>
      <c r="DI415" s="95">
        <v>415</v>
      </c>
      <c r="DJ415" s="95">
        <v>410</v>
      </c>
      <c r="DK415" s="106" t="s">
        <v>5</v>
      </c>
      <c r="DL415" s="115">
        <v>255</v>
      </c>
      <c r="DM415" s="95">
        <v>265</v>
      </c>
      <c r="DN415" s="95">
        <v>260</v>
      </c>
      <c r="DO415" s="106" t="s">
        <v>5</v>
      </c>
      <c r="DP415" s="115">
        <v>240</v>
      </c>
      <c r="DQ415" s="95">
        <v>250</v>
      </c>
      <c r="DR415" s="95">
        <v>245</v>
      </c>
      <c r="DS415" s="106" t="s">
        <v>5</v>
      </c>
      <c r="DT415" s="115">
        <v>365</v>
      </c>
      <c r="DU415" s="95">
        <v>375</v>
      </c>
      <c r="DV415" s="95">
        <v>370</v>
      </c>
      <c r="DW415" s="106">
        <v>10</v>
      </c>
      <c r="DX415" s="115">
        <v>415</v>
      </c>
      <c r="DY415" s="95">
        <v>425</v>
      </c>
      <c r="DZ415" s="95">
        <v>420</v>
      </c>
      <c r="EA415" s="106" t="s">
        <v>5</v>
      </c>
      <c r="EB415" s="115">
        <v>245</v>
      </c>
      <c r="EC415" s="95">
        <v>255</v>
      </c>
      <c r="ED415" s="95">
        <v>250</v>
      </c>
      <c r="EE415" s="106" t="s">
        <v>5</v>
      </c>
      <c r="EF415" s="115">
        <v>225</v>
      </c>
      <c r="EG415" s="95">
        <v>235</v>
      </c>
      <c r="EH415" s="95">
        <v>230</v>
      </c>
      <c r="EI415" s="106">
        <v>-5</v>
      </c>
      <c r="EJ415" s="115">
        <v>385</v>
      </c>
      <c r="EK415" s="95">
        <v>395</v>
      </c>
      <c r="EL415" s="95">
        <v>390</v>
      </c>
      <c r="EM415" s="106">
        <v>10</v>
      </c>
      <c r="EN415" s="115">
        <v>440</v>
      </c>
      <c r="EO415" s="95">
        <v>450</v>
      </c>
      <c r="EP415" s="95">
        <v>445</v>
      </c>
      <c r="EQ415" s="106" t="s">
        <v>5</v>
      </c>
      <c r="ER415" s="115">
        <v>240</v>
      </c>
      <c r="ES415" s="95">
        <v>250</v>
      </c>
      <c r="ET415" s="95">
        <v>245</v>
      </c>
      <c r="EU415" s="106" t="s">
        <v>5</v>
      </c>
      <c r="EV415" s="115">
        <v>220</v>
      </c>
      <c r="EW415" s="95">
        <v>230</v>
      </c>
      <c r="EX415" s="95">
        <v>225</v>
      </c>
      <c r="EY415" s="106" t="s">
        <v>5</v>
      </c>
      <c r="EZ415" s="115">
        <v>370</v>
      </c>
      <c r="FA415" s="95">
        <v>380</v>
      </c>
      <c r="FB415" s="95">
        <v>375</v>
      </c>
      <c r="FC415" s="106">
        <v>10</v>
      </c>
      <c r="FD415" s="115">
        <v>445</v>
      </c>
      <c r="FE415" s="95">
        <v>455</v>
      </c>
      <c r="FF415" s="95">
        <v>450</v>
      </c>
      <c r="FG415" s="106" t="s">
        <v>5</v>
      </c>
      <c r="FH415" s="115">
        <v>275</v>
      </c>
      <c r="FI415" s="95">
        <v>285</v>
      </c>
      <c r="FJ415" s="95">
        <v>280</v>
      </c>
      <c r="FK415" s="106">
        <v>-5</v>
      </c>
      <c r="FL415" s="115">
        <v>260</v>
      </c>
      <c r="FM415" s="95">
        <v>270</v>
      </c>
      <c r="FN415" s="95">
        <v>265</v>
      </c>
      <c r="FO415" s="106">
        <v>-5</v>
      </c>
      <c r="FP415" s="115">
        <v>295</v>
      </c>
      <c r="FQ415" s="95">
        <v>305</v>
      </c>
      <c r="FR415" s="95">
        <v>300</v>
      </c>
      <c r="FS415" s="106" t="s">
        <v>5</v>
      </c>
      <c r="FT415" s="135">
        <v>265</v>
      </c>
      <c r="FU415" s="136">
        <v>275</v>
      </c>
      <c r="FV415" s="95">
        <v>270</v>
      </c>
      <c r="FW415" s="134">
        <v>5</v>
      </c>
      <c r="FX415" s="115">
        <v>155</v>
      </c>
      <c r="FY415" s="95">
        <v>165</v>
      </c>
      <c r="FZ415" s="95">
        <v>160</v>
      </c>
      <c r="GA415" s="106">
        <v>-10</v>
      </c>
      <c r="GB415" s="115">
        <v>315</v>
      </c>
      <c r="GC415" s="95">
        <v>325</v>
      </c>
      <c r="GD415" s="95">
        <v>320</v>
      </c>
      <c r="GE415" s="106" t="s">
        <v>5</v>
      </c>
      <c r="GF415" s="115">
        <v>305</v>
      </c>
      <c r="GG415" s="95">
        <v>315</v>
      </c>
      <c r="GH415" s="95">
        <v>310</v>
      </c>
      <c r="GI415" s="106" t="s">
        <v>5</v>
      </c>
      <c r="GJ415" s="115">
        <v>385</v>
      </c>
      <c r="GK415" s="95">
        <v>395</v>
      </c>
      <c r="GL415" s="95">
        <v>390</v>
      </c>
      <c r="GM415" s="106">
        <v>10</v>
      </c>
      <c r="GN415" s="115">
        <v>445</v>
      </c>
      <c r="GO415" s="95">
        <v>455</v>
      </c>
      <c r="GP415" s="95">
        <v>450</v>
      </c>
      <c r="GQ415" s="106" t="s">
        <v>5</v>
      </c>
      <c r="GR415" s="93"/>
      <c r="GS415" s="93">
        <v>10</v>
      </c>
    </row>
    <row r="416" spans="1:201" ht="15.75" x14ac:dyDescent="0.25">
      <c r="A416">
        <v>11</v>
      </c>
      <c r="B416">
        <v>2017</v>
      </c>
      <c r="C416" s="87">
        <v>43042</v>
      </c>
      <c r="D416" s="95">
        <v>340</v>
      </c>
      <c r="E416" s="95">
        <v>350</v>
      </c>
      <c r="F416" s="95">
        <v>345</v>
      </c>
      <c r="G416" s="106">
        <v>-5</v>
      </c>
      <c r="H416" s="115">
        <v>470</v>
      </c>
      <c r="I416" s="95">
        <v>480</v>
      </c>
      <c r="J416" s="95">
        <v>475</v>
      </c>
      <c r="K416" s="106" t="s">
        <v>5</v>
      </c>
      <c r="L416" s="115">
        <v>415</v>
      </c>
      <c r="M416" s="95">
        <v>425</v>
      </c>
      <c r="N416" s="95">
        <v>420</v>
      </c>
      <c r="O416" s="106">
        <v>5</v>
      </c>
      <c r="P416" s="115">
        <v>305</v>
      </c>
      <c r="Q416" s="95">
        <v>315</v>
      </c>
      <c r="R416" s="95">
        <v>310</v>
      </c>
      <c r="S416" s="106" t="s">
        <v>5</v>
      </c>
      <c r="T416" s="115">
        <v>325</v>
      </c>
      <c r="U416" s="95">
        <v>335</v>
      </c>
      <c r="V416" s="95">
        <v>330</v>
      </c>
      <c r="W416" s="106" t="s">
        <v>5</v>
      </c>
      <c r="X416" s="115">
        <v>320</v>
      </c>
      <c r="Y416" s="95">
        <v>330</v>
      </c>
      <c r="Z416" s="95">
        <v>325</v>
      </c>
      <c r="AA416" s="106" t="s">
        <v>5</v>
      </c>
      <c r="AB416" s="115">
        <v>355</v>
      </c>
      <c r="AC416" s="95">
        <v>365</v>
      </c>
      <c r="AD416" s="95">
        <v>360</v>
      </c>
      <c r="AE416" s="106">
        <v>5</v>
      </c>
      <c r="AF416" s="115">
        <v>305</v>
      </c>
      <c r="AG416" s="95">
        <v>315</v>
      </c>
      <c r="AH416" s="95">
        <v>310</v>
      </c>
      <c r="AI416" s="106" t="s">
        <v>5</v>
      </c>
      <c r="AJ416" s="115">
        <v>320</v>
      </c>
      <c r="AK416" s="95">
        <v>330</v>
      </c>
      <c r="AL416" s="95">
        <v>325</v>
      </c>
      <c r="AM416" s="106">
        <v>-5</v>
      </c>
      <c r="AN416" s="115">
        <v>315</v>
      </c>
      <c r="AO416" s="95">
        <v>325</v>
      </c>
      <c r="AP416" s="95">
        <v>320</v>
      </c>
      <c r="AQ416" s="106" t="s">
        <v>5</v>
      </c>
      <c r="AR416" s="115">
        <v>360</v>
      </c>
      <c r="AS416" s="95">
        <v>370</v>
      </c>
      <c r="AT416" s="95">
        <v>365</v>
      </c>
      <c r="AU416" s="106">
        <v>5</v>
      </c>
      <c r="AV416" s="115">
        <v>275</v>
      </c>
      <c r="AW416" s="95">
        <v>285</v>
      </c>
      <c r="AX416" s="95">
        <v>280</v>
      </c>
      <c r="AY416" s="106">
        <v>-5</v>
      </c>
      <c r="AZ416" s="115">
        <v>270</v>
      </c>
      <c r="BA416" s="95">
        <v>280</v>
      </c>
      <c r="BB416" s="95">
        <v>275</v>
      </c>
      <c r="BC416" s="106" t="s">
        <v>5</v>
      </c>
      <c r="BD416" s="115">
        <v>235</v>
      </c>
      <c r="BE416" s="95">
        <v>245</v>
      </c>
      <c r="BF416" s="95">
        <v>240</v>
      </c>
      <c r="BG416" s="106" t="s">
        <v>5</v>
      </c>
      <c r="BH416" s="115">
        <v>320</v>
      </c>
      <c r="BI416" s="95">
        <v>330</v>
      </c>
      <c r="BJ416" s="95">
        <v>325</v>
      </c>
      <c r="BK416" s="106">
        <v>5</v>
      </c>
      <c r="BL416" s="115">
        <v>250</v>
      </c>
      <c r="BM416" s="95">
        <v>260</v>
      </c>
      <c r="BN416" s="95">
        <v>255</v>
      </c>
      <c r="BO416" s="106" t="s">
        <v>5</v>
      </c>
      <c r="BP416" s="115">
        <v>315</v>
      </c>
      <c r="BQ416" s="95">
        <v>325</v>
      </c>
      <c r="BR416" s="95">
        <v>320</v>
      </c>
      <c r="BS416" s="106" t="s">
        <v>5</v>
      </c>
      <c r="BT416" s="115">
        <v>285</v>
      </c>
      <c r="BU416" s="95">
        <v>295</v>
      </c>
      <c r="BV416" s="95">
        <v>290</v>
      </c>
      <c r="BW416" s="106" t="s">
        <v>5</v>
      </c>
      <c r="BX416" s="115">
        <v>370</v>
      </c>
      <c r="BY416" s="95">
        <v>380</v>
      </c>
      <c r="BZ416" s="95">
        <v>375</v>
      </c>
      <c r="CA416" s="106">
        <v>5</v>
      </c>
      <c r="CB416" s="115">
        <v>410</v>
      </c>
      <c r="CC416" s="95">
        <v>420</v>
      </c>
      <c r="CD416" s="95">
        <v>415</v>
      </c>
      <c r="CE416" s="106">
        <v>-10</v>
      </c>
      <c r="CF416" s="115">
        <v>255</v>
      </c>
      <c r="CG416" s="95">
        <v>265</v>
      </c>
      <c r="CH416" s="95">
        <v>260</v>
      </c>
      <c r="CI416" s="106">
        <v>5</v>
      </c>
      <c r="CJ416" s="115">
        <v>235</v>
      </c>
      <c r="CK416" s="95">
        <v>245</v>
      </c>
      <c r="CL416" s="95">
        <v>240</v>
      </c>
      <c r="CM416" s="106" t="s">
        <v>5</v>
      </c>
      <c r="CN416" s="115">
        <v>310</v>
      </c>
      <c r="CO416" s="95">
        <v>320</v>
      </c>
      <c r="CP416" s="95">
        <v>315</v>
      </c>
      <c r="CQ416" s="106">
        <v>5</v>
      </c>
      <c r="CR416" s="115">
        <v>380</v>
      </c>
      <c r="CS416" s="95">
        <v>390</v>
      </c>
      <c r="CT416" s="95">
        <v>385</v>
      </c>
      <c r="CU416" s="106">
        <v>-10</v>
      </c>
      <c r="CV416" s="115">
        <v>295</v>
      </c>
      <c r="CW416" s="95">
        <v>305</v>
      </c>
      <c r="CX416" s="95">
        <v>300</v>
      </c>
      <c r="CY416" s="106">
        <v>5</v>
      </c>
      <c r="CZ416" s="115">
        <v>275</v>
      </c>
      <c r="DA416" s="95">
        <v>285</v>
      </c>
      <c r="DB416" s="95">
        <v>280</v>
      </c>
      <c r="DC416" s="106" t="s">
        <v>5</v>
      </c>
      <c r="DD416" s="115">
        <v>360</v>
      </c>
      <c r="DE416" s="95">
        <v>370</v>
      </c>
      <c r="DF416" s="95">
        <v>365</v>
      </c>
      <c r="DG416" s="106">
        <v>5</v>
      </c>
      <c r="DH416" s="115">
        <v>400</v>
      </c>
      <c r="DI416" s="95">
        <v>410</v>
      </c>
      <c r="DJ416" s="95">
        <v>405</v>
      </c>
      <c r="DK416" s="106">
        <v>-5</v>
      </c>
      <c r="DL416" s="115">
        <v>260</v>
      </c>
      <c r="DM416" s="95">
        <v>270</v>
      </c>
      <c r="DN416" s="95">
        <v>265</v>
      </c>
      <c r="DO416" s="106">
        <v>5</v>
      </c>
      <c r="DP416" s="115">
        <v>240</v>
      </c>
      <c r="DQ416" s="95">
        <v>250</v>
      </c>
      <c r="DR416" s="95">
        <v>245</v>
      </c>
      <c r="DS416" s="106" t="s">
        <v>5</v>
      </c>
      <c r="DT416" s="115">
        <v>370</v>
      </c>
      <c r="DU416" s="95">
        <v>380</v>
      </c>
      <c r="DV416" s="95">
        <v>375</v>
      </c>
      <c r="DW416" s="106">
        <v>5</v>
      </c>
      <c r="DX416" s="115">
        <v>410</v>
      </c>
      <c r="DY416" s="95">
        <v>420</v>
      </c>
      <c r="DZ416" s="95">
        <v>415</v>
      </c>
      <c r="EA416" s="106">
        <v>-5</v>
      </c>
      <c r="EB416" s="115">
        <v>245</v>
      </c>
      <c r="EC416" s="95">
        <v>255</v>
      </c>
      <c r="ED416" s="95">
        <v>250</v>
      </c>
      <c r="EE416" s="106" t="s">
        <v>5</v>
      </c>
      <c r="EF416" s="115">
        <v>230</v>
      </c>
      <c r="EG416" s="95">
        <v>240</v>
      </c>
      <c r="EH416" s="95">
        <v>235</v>
      </c>
      <c r="EI416" s="106">
        <v>5</v>
      </c>
      <c r="EJ416" s="115">
        <v>390</v>
      </c>
      <c r="EK416" s="95">
        <v>400</v>
      </c>
      <c r="EL416" s="95">
        <v>395</v>
      </c>
      <c r="EM416" s="106">
        <v>5</v>
      </c>
      <c r="EN416" s="115">
        <v>435</v>
      </c>
      <c r="EO416" s="95">
        <v>445</v>
      </c>
      <c r="EP416" s="95">
        <v>440</v>
      </c>
      <c r="EQ416" s="106">
        <v>-5</v>
      </c>
      <c r="ER416" s="115">
        <v>240</v>
      </c>
      <c r="ES416" s="95">
        <v>250</v>
      </c>
      <c r="ET416" s="95">
        <v>245</v>
      </c>
      <c r="EU416" s="106" t="s">
        <v>5</v>
      </c>
      <c r="EV416" s="115">
        <v>220</v>
      </c>
      <c r="EW416" s="95">
        <v>230</v>
      </c>
      <c r="EX416" s="95">
        <v>225</v>
      </c>
      <c r="EY416" s="106" t="s">
        <v>5</v>
      </c>
      <c r="EZ416" s="115">
        <v>375</v>
      </c>
      <c r="FA416" s="95">
        <v>385</v>
      </c>
      <c r="FB416" s="95">
        <v>380</v>
      </c>
      <c r="FC416" s="106">
        <v>5</v>
      </c>
      <c r="FD416" s="115">
        <v>440</v>
      </c>
      <c r="FE416" s="95">
        <v>450</v>
      </c>
      <c r="FF416" s="95">
        <v>445</v>
      </c>
      <c r="FG416" s="106">
        <v>-5</v>
      </c>
      <c r="FH416" s="115">
        <v>270</v>
      </c>
      <c r="FI416" s="95">
        <v>280</v>
      </c>
      <c r="FJ416" s="95">
        <v>275</v>
      </c>
      <c r="FK416" s="106">
        <v>-5</v>
      </c>
      <c r="FL416" s="115">
        <v>260</v>
      </c>
      <c r="FM416" s="95">
        <v>270</v>
      </c>
      <c r="FN416" s="95">
        <v>265</v>
      </c>
      <c r="FO416" s="106" t="s">
        <v>5</v>
      </c>
      <c r="FP416" s="115">
        <v>295</v>
      </c>
      <c r="FQ416" s="95">
        <v>305</v>
      </c>
      <c r="FR416" s="95">
        <v>300</v>
      </c>
      <c r="FS416" s="106" t="s">
        <v>5</v>
      </c>
      <c r="FT416" s="135">
        <v>265</v>
      </c>
      <c r="FU416" s="136">
        <v>275</v>
      </c>
      <c r="FV416" s="95">
        <v>270</v>
      </c>
      <c r="FW416" s="134" t="s">
        <v>5</v>
      </c>
      <c r="FX416" s="115">
        <v>155</v>
      </c>
      <c r="FY416" s="95">
        <v>165</v>
      </c>
      <c r="FZ416" s="95">
        <v>160</v>
      </c>
      <c r="GA416" s="106" t="s">
        <v>5</v>
      </c>
      <c r="GB416" s="115">
        <v>315</v>
      </c>
      <c r="GC416" s="95">
        <v>325</v>
      </c>
      <c r="GD416" s="95">
        <v>320</v>
      </c>
      <c r="GE416" s="106" t="s">
        <v>5</v>
      </c>
      <c r="GF416" s="115">
        <v>305</v>
      </c>
      <c r="GG416" s="95">
        <v>315</v>
      </c>
      <c r="GH416" s="95">
        <v>310</v>
      </c>
      <c r="GI416" s="106" t="s">
        <v>5</v>
      </c>
      <c r="GJ416" s="115">
        <v>390</v>
      </c>
      <c r="GK416" s="95">
        <v>400</v>
      </c>
      <c r="GL416" s="95">
        <v>395</v>
      </c>
      <c r="GM416" s="106">
        <v>5</v>
      </c>
      <c r="GN416" s="115">
        <v>440</v>
      </c>
      <c r="GO416" s="95">
        <v>450</v>
      </c>
      <c r="GP416" s="95">
        <v>445</v>
      </c>
      <c r="GQ416" s="106">
        <v>-5</v>
      </c>
      <c r="GR416" s="93"/>
      <c r="GS416" s="93">
        <v>11</v>
      </c>
    </row>
    <row r="417" spans="1:201" ht="15.75" x14ac:dyDescent="0.25">
      <c r="A417">
        <v>11</v>
      </c>
      <c r="B417">
        <v>2017</v>
      </c>
      <c r="C417" s="87">
        <v>43049</v>
      </c>
      <c r="D417" s="96">
        <v>342.5</v>
      </c>
      <c r="E417" s="96">
        <v>352.5</v>
      </c>
      <c r="F417" s="96">
        <v>347.5</v>
      </c>
      <c r="G417" s="103"/>
      <c r="H417" s="113">
        <v>472.5</v>
      </c>
      <c r="I417" s="96">
        <v>482.5</v>
      </c>
      <c r="J417" s="96">
        <v>477.5</v>
      </c>
      <c r="K417" s="103"/>
      <c r="L417" s="113">
        <v>420</v>
      </c>
      <c r="M417" s="96">
        <v>430</v>
      </c>
      <c r="N417" s="96">
        <v>425</v>
      </c>
      <c r="O417" s="103"/>
      <c r="P417" s="113">
        <v>305</v>
      </c>
      <c r="Q417" s="96">
        <v>315</v>
      </c>
      <c r="R417" s="96">
        <v>310</v>
      </c>
      <c r="S417" s="103"/>
      <c r="T417" s="113">
        <v>327.5</v>
      </c>
      <c r="U417" s="96">
        <v>337.5</v>
      </c>
      <c r="V417" s="96">
        <v>332.5</v>
      </c>
      <c r="W417" s="103"/>
      <c r="X417" s="113">
        <v>322.5</v>
      </c>
      <c r="Y417" s="96">
        <v>332.5</v>
      </c>
      <c r="Z417" s="96">
        <v>327.5</v>
      </c>
      <c r="AA417" s="103"/>
      <c r="AB417" s="113">
        <v>360</v>
      </c>
      <c r="AC417" s="96">
        <v>370</v>
      </c>
      <c r="AD417" s="96">
        <v>365</v>
      </c>
      <c r="AE417" s="103"/>
      <c r="AF417" s="113">
        <v>307.5</v>
      </c>
      <c r="AG417" s="96">
        <v>317.5</v>
      </c>
      <c r="AH417" s="96">
        <v>312.5</v>
      </c>
      <c r="AI417" s="103"/>
      <c r="AJ417" s="113">
        <v>317.5</v>
      </c>
      <c r="AK417" s="96">
        <v>327.5</v>
      </c>
      <c r="AL417" s="96">
        <v>322.5</v>
      </c>
      <c r="AM417" s="103"/>
      <c r="AN417" s="113">
        <v>312.5</v>
      </c>
      <c r="AO417" s="96">
        <v>322.5</v>
      </c>
      <c r="AP417" s="96">
        <v>317.5</v>
      </c>
      <c r="AQ417" s="103"/>
      <c r="AR417" s="113">
        <v>365</v>
      </c>
      <c r="AS417" s="96">
        <v>375</v>
      </c>
      <c r="AT417" s="96">
        <v>370</v>
      </c>
      <c r="AU417" s="103"/>
      <c r="AV417" s="113">
        <v>272.5</v>
      </c>
      <c r="AW417" s="96">
        <v>282.5</v>
      </c>
      <c r="AX417" s="96">
        <v>277.5</v>
      </c>
      <c r="AY417" s="103"/>
      <c r="AZ417" s="113">
        <v>267.5</v>
      </c>
      <c r="BA417" s="96">
        <v>277.5</v>
      </c>
      <c r="BB417" s="96">
        <v>272.5</v>
      </c>
      <c r="BC417" s="103"/>
      <c r="BD417" s="113">
        <v>237.5</v>
      </c>
      <c r="BE417" s="96">
        <v>247.5</v>
      </c>
      <c r="BF417" s="96">
        <v>242.5</v>
      </c>
      <c r="BG417" s="103"/>
      <c r="BH417" s="113">
        <v>325</v>
      </c>
      <c r="BI417" s="96">
        <v>335</v>
      </c>
      <c r="BJ417" s="96">
        <v>330</v>
      </c>
      <c r="BK417" s="103"/>
      <c r="BL417" s="113">
        <v>252.5</v>
      </c>
      <c r="BM417" s="96">
        <v>262.5</v>
      </c>
      <c r="BN417" s="96">
        <v>257.5</v>
      </c>
      <c r="BO417" s="103"/>
      <c r="BP417" s="113">
        <v>312.5</v>
      </c>
      <c r="BQ417" s="96">
        <v>322.5</v>
      </c>
      <c r="BR417" s="96">
        <v>317.5</v>
      </c>
      <c r="BS417" s="103"/>
      <c r="BT417" s="113">
        <v>287.5</v>
      </c>
      <c r="BU417" s="96">
        <v>297.5</v>
      </c>
      <c r="BV417" s="96">
        <v>292.5</v>
      </c>
      <c r="BW417" s="103"/>
      <c r="BX417" s="113">
        <v>375</v>
      </c>
      <c r="BY417" s="96">
        <v>385</v>
      </c>
      <c r="BZ417" s="96">
        <v>380</v>
      </c>
      <c r="CA417" s="103"/>
      <c r="CB417" s="113">
        <v>410</v>
      </c>
      <c r="CC417" s="96">
        <v>420</v>
      </c>
      <c r="CD417" s="96">
        <v>415</v>
      </c>
      <c r="CE417" s="103"/>
      <c r="CF417" s="113">
        <v>255</v>
      </c>
      <c r="CG417" s="96">
        <v>265</v>
      </c>
      <c r="CH417" s="96">
        <v>260</v>
      </c>
      <c r="CI417" s="103"/>
      <c r="CJ417" s="113">
        <v>235</v>
      </c>
      <c r="CK417" s="96">
        <v>245</v>
      </c>
      <c r="CL417" s="96">
        <v>240</v>
      </c>
      <c r="CM417" s="103"/>
      <c r="CN417" s="113">
        <v>315</v>
      </c>
      <c r="CO417" s="96">
        <v>325</v>
      </c>
      <c r="CP417" s="96">
        <v>320</v>
      </c>
      <c r="CQ417" s="103"/>
      <c r="CR417" s="113">
        <v>380</v>
      </c>
      <c r="CS417" s="96">
        <v>390</v>
      </c>
      <c r="CT417" s="96">
        <v>385</v>
      </c>
      <c r="CU417" s="103"/>
      <c r="CV417" s="113">
        <v>295</v>
      </c>
      <c r="CW417" s="96">
        <v>305</v>
      </c>
      <c r="CX417" s="96">
        <v>300</v>
      </c>
      <c r="CY417" s="103"/>
      <c r="CZ417" s="113">
        <v>275</v>
      </c>
      <c r="DA417" s="96">
        <v>285</v>
      </c>
      <c r="DB417" s="96">
        <v>280</v>
      </c>
      <c r="DC417" s="103"/>
      <c r="DD417" s="113">
        <v>365</v>
      </c>
      <c r="DE417" s="96">
        <v>375</v>
      </c>
      <c r="DF417" s="96">
        <v>370</v>
      </c>
      <c r="DG417" s="103"/>
      <c r="DH417" s="113">
        <v>400</v>
      </c>
      <c r="DI417" s="96">
        <v>410</v>
      </c>
      <c r="DJ417" s="96">
        <v>405</v>
      </c>
      <c r="DK417" s="103"/>
      <c r="DL417" s="113">
        <v>260</v>
      </c>
      <c r="DM417" s="96">
        <v>270</v>
      </c>
      <c r="DN417" s="96">
        <v>265</v>
      </c>
      <c r="DO417" s="103"/>
      <c r="DP417" s="113">
        <v>240</v>
      </c>
      <c r="DQ417" s="96">
        <v>250</v>
      </c>
      <c r="DR417" s="96">
        <v>245</v>
      </c>
      <c r="DS417" s="103"/>
      <c r="DT417" s="113">
        <v>375</v>
      </c>
      <c r="DU417" s="96">
        <v>385</v>
      </c>
      <c r="DV417" s="96">
        <v>380</v>
      </c>
      <c r="DW417" s="103"/>
      <c r="DX417" s="113">
        <v>410</v>
      </c>
      <c r="DY417" s="96">
        <v>420</v>
      </c>
      <c r="DZ417" s="96">
        <v>415</v>
      </c>
      <c r="EA417" s="103"/>
      <c r="EB417" s="113">
        <v>245</v>
      </c>
      <c r="EC417" s="96">
        <v>255</v>
      </c>
      <c r="ED417" s="96">
        <v>250</v>
      </c>
      <c r="EE417" s="103"/>
      <c r="EF417" s="113">
        <v>227.5</v>
      </c>
      <c r="EG417" s="96">
        <v>237.5</v>
      </c>
      <c r="EH417" s="96">
        <v>232.5</v>
      </c>
      <c r="EI417" s="103"/>
      <c r="EJ417" s="113">
        <v>395</v>
      </c>
      <c r="EK417" s="96">
        <v>405</v>
      </c>
      <c r="EL417" s="96">
        <v>400</v>
      </c>
      <c r="EM417" s="103"/>
      <c r="EN417" s="113">
        <v>435</v>
      </c>
      <c r="EO417" s="96">
        <v>445</v>
      </c>
      <c r="EP417" s="96">
        <v>440</v>
      </c>
      <c r="EQ417" s="103"/>
      <c r="ER417" s="113">
        <v>240</v>
      </c>
      <c r="ES417" s="96">
        <v>250</v>
      </c>
      <c r="ET417" s="96">
        <v>245</v>
      </c>
      <c r="EU417" s="103"/>
      <c r="EV417" s="113">
        <v>220</v>
      </c>
      <c r="EW417" s="96">
        <v>230</v>
      </c>
      <c r="EX417" s="96">
        <v>225</v>
      </c>
      <c r="EY417" s="103"/>
      <c r="EZ417" s="113">
        <v>380</v>
      </c>
      <c r="FA417" s="96">
        <v>390</v>
      </c>
      <c r="FB417" s="96">
        <v>385</v>
      </c>
      <c r="FC417" s="103"/>
      <c r="FD417" s="113">
        <v>440</v>
      </c>
      <c r="FE417" s="96">
        <v>450</v>
      </c>
      <c r="FF417" s="96">
        <v>445</v>
      </c>
      <c r="FG417" s="103"/>
      <c r="FH417" s="113">
        <v>270</v>
      </c>
      <c r="FI417" s="96">
        <v>280</v>
      </c>
      <c r="FJ417" s="96">
        <v>275</v>
      </c>
      <c r="FK417" s="103"/>
      <c r="FL417" s="113">
        <v>260</v>
      </c>
      <c r="FM417" s="96">
        <v>270</v>
      </c>
      <c r="FN417" s="96">
        <v>265</v>
      </c>
      <c r="FO417" s="103"/>
      <c r="FP417" s="114">
        <v>300</v>
      </c>
      <c r="FQ417" s="101">
        <v>310</v>
      </c>
      <c r="FR417" s="101">
        <v>305</v>
      </c>
      <c r="FS417" s="103"/>
      <c r="FT417" s="113">
        <v>265</v>
      </c>
      <c r="FU417" s="96">
        <v>275</v>
      </c>
      <c r="FV417" s="96">
        <v>270</v>
      </c>
      <c r="FW417" s="103"/>
      <c r="FX417" s="113">
        <v>152.5</v>
      </c>
      <c r="FY417" s="96">
        <v>162.5</v>
      </c>
      <c r="FZ417" s="96">
        <v>157.5</v>
      </c>
      <c r="GA417" s="103"/>
      <c r="GB417" s="113">
        <v>315</v>
      </c>
      <c r="GC417" s="96">
        <v>325</v>
      </c>
      <c r="GD417" s="96">
        <v>320</v>
      </c>
      <c r="GE417" s="103"/>
      <c r="GF417" s="113">
        <v>305</v>
      </c>
      <c r="GG417" s="96">
        <v>315</v>
      </c>
      <c r="GH417" s="96">
        <v>310</v>
      </c>
      <c r="GI417" s="103"/>
      <c r="GJ417" s="113">
        <v>395</v>
      </c>
      <c r="GK417" s="96">
        <v>405</v>
      </c>
      <c r="GL417" s="96">
        <v>400</v>
      </c>
      <c r="GM417" s="103"/>
      <c r="GN417" s="113">
        <v>440</v>
      </c>
      <c r="GO417" s="96">
        <v>450</v>
      </c>
      <c r="GP417" s="96">
        <v>445</v>
      </c>
      <c r="GQ417" s="103"/>
      <c r="GR417" s="93"/>
      <c r="GS417" s="93">
        <v>11</v>
      </c>
    </row>
    <row r="418" spans="1:201" ht="15.75" x14ac:dyDescent="0.25">
      <c r="A418">
        <v>11</v>
      </c>
      <c r="B418">
        <v>2017</v>
      </c>
      <c r="C418" s="87">
        <v>43056</v>
      </c>
      <c r="D418" s="95">
        <v>345</v>
      </c>
      <c r="E418" s="95">
        <v>355</v>
      </c>
      <c r="F418" s="95">
        <v>350</v>
      </c>
      <c r="G418" s="106">
        <v>5</v>
      </c>
      <c r="H418" s="115">
        <v>475</v>
      </c>
      <c r="I418" s="95">
        <v>485</v>
      </c>
      <c r="J418" s="95">
        <v>480</v>
      </c>
      <c r="K418" s="106">
        <v>5</v>
      </c>
      <c r="L418" s="115">
        <v>425</v>
      </c>
      <c r="M418" s="95">
        <v>435</v>
      </c>
      <c r="N418" s="95">
        <v>430</v>
      </c>
      <c r="O418" s="106">
        <v>10</v>
      </c>
      <c r="P418" s="115">
        <v>305</v>
      </c>
      <c r="Q418" s="95">
        <v>315</v>
      </c>
      <c r="R418" s="95">
        <v>310</v>
      </c>
      <c r="S418" s="106" t="s">
        <v>5</v>
      </c>
      <c r="T418" s="115">
        <v>330</v>
      </c>
      <c r="U418" s="95">
        <v>340</v>
      </c>
      <c r="V418" s="95">
        <v>335</v>
      </c>
      <c r="W418" s="106">
        <v>5</v>
      </c>
      <c r="X418" s="115">
        <v>325</v>
      </c>
      <c r="Y418" s="95">
        <v>335</v>
      </c>
      <c r="Z418" s="95">
        <v>330</v>
      </c>
      <c r="AA418" s="106">
        <v>5</v>
      </c>
      <c r="AB418" s="115">
        <v>365</v>
      </c>
      <c r="AC418" s="95">
        <v>375</v>
      </c>
      <c r="AD418" s="95">
        <v>370</v>
      </c>
      <c r="AE418" s="106">
        <v>10</v>
      </c>
      <c r="AF418" s="115">
        <v>310</v>
      </c>
      <c r="AG418" s="95">
        <v>320</v>
      </c>
      <c r="AH418" s="95">
        <v>315</v>
      </c>
      <c r="AI418" s="106">
        <v>5</v>
      </c>
      <c r="AJ418" s="115">
        <v>315</v>
      </c>
      <c r="AK418" s="95">
        <v>325</v>
      </c>
      <c r="AL418" s="95">
        <v>320</v>
      </c>
      <c r="AM418" s="106">
        <v>-5</v>
      </c>
      <c r="AN418" s="115">
        <v>310</v>
      </c>
      <c r="AO418" s="95">
        <v>320</v>
      </c>
      <c r="AP418" s="95">
        <v>315</v>
      </c>
      <c r="AQ418" s="106">
        <v>-5</v>
      </c>
      <c r="AR418" s="115">
        <v>370</v>
      </c>
      <c r="AS418" s="95">
        <v>380</v>
      </c>
      <c r="AT418" s="95">
        <v>375</v>
      </c>
      <c r="AU418" s="106">
        <v>10</v>
      </c>
      <c r="AV418" s="115">
        <v>270</v>
      </c>
      <c r="AW418" s="95">
        <v>280</v>
      </c>
      <c r="AX418" s="95">
        <v>275</v>
      </c>
      <c r="AY418" s="106">
        <v>-5</v>
      </c>
      <c r="AZ418" s="115">
        <v>265</v>
      </c>
      <c r="BA418" s="95">
        <v>275</v>
      </c>
      <c r="BB418" s="95">
        <v>270</v>
      </c>
      <c r="BC418" s="106">
        <v>-5</v>
      </c>
      <c r="BD418" s="115">
        <v>240</v>
      </c>
      <c r="BE418" s="95">
        <v>250</v>
      </c>
      <c r="BF418" s="95">
        <v>245</v>
      </c>
      <c r="BG418" s="106">
        <v>5</v>
      </c>
      <c r="BH418" s="115">
        <v>330</v>
      </c>
      <c r="BI418" s="95">
        <v>340</v>
      </c>
      <c r="BJ418" s="95">
        <v>335</v>
      </c>
      <c r="BK418" s="106">
        <v>10</v>
      </c>
      <c r="BL418" s="115">
        <v>255</v>
      </c>
      <c r="BM418" s="95">
        <v>265</v>
      </c>
      <c r="BN418" s="95">
        <v>260</v>
      </c>
      <c r="BO418" s="106">
        <v>5</v>
      </c>
      <c r="BP418" s="115">
        <v>310</v>
      </c>
      <c r="BQ418" s="95">
        <v>320</v>
      </c>
      <c r="BR418" s="95">
        <v>315</v>
      </c>
      <c r="BS418" s="106">
        <v>-5</v>
      </c>
      <c r="BT418" s="115">
        <v>290</v>
      </c>
      <c r="BU418" s="95">
        <v>300</v>
      </c>
      <c r="BV418" s="95">
        <v>295</v>
      </c>
      <c r="BW418" s="106">
        <v>5</v>
      </c>
      <c r="BX418" s="115">
        <v>380</v>
      </c>
      <c r="BY418" s="95">
        <v>390</v>
      </c>
      <c r="BZ418" s="95">
        <v>385</v>
      </c>
      <c r="CA418" s="106">
        <v>10</v>
      </c>
      <c r="CB418" s="115">
        <v>410</v>
      </c>
      <c r="CC418" s="95">
        <v>420</v>
      </c>
      <c r="CD418" s="95">
        <v>415</v>
      </c>
      <c r="CE418" s="106" t="s">
        <v>5</v>
      </c>
      <c r="CF418" s="115">
        <v>255</v>
      </c>
      <c r="CG418" s="95">
        <v>265</v>
      </c>
      <c r="CH418" s="95">
        <v>260</v>
      </c>
      <c r="CI418" s="106" t="s">
        <v>5</v>
      </c>
      <c r="CJ418" s="115">
        <v>235</v>
      </c>
      <c r="CK418" s="95">
        <v>245</v>
      </c>
      <c r="CL418" s="95">
        <v>240</v>
      </c>
      <c r="CM418" s="106" t="s">
        <v>5</v>
      </c>
      <c r="CN418" s="115">
        <v>320</v>
      </c>
      <c r="CO418" s="95">
        <v>330</v>
      </c>
      <c r="CP418" s="95">
        <v>325</v>
      </c>
      <c r="CQ418" s="106">
        <v>10</v>
      </c>
      <c r="CR418" s="115">
        <v>380</v>
      </c>
      <c r="CS418" s="95">
        <v>390</v>
      </c>
      <c r="CT418" s="95">
        <v>385</v>
      </c>
      <c r="CU418" s="106" t="s">
        <v>5</v>
      </c>
      <c r="CV418" s="115">
        <v>295</v>
      </c>
      <c r="CW418" s="95">
        <v>305</v>
      </c>
      <c r="CX418" s="95">
        <v>300</v>
      </c>
      <c r="CY418" s="106" t="s">
        <v>5</v>
      </c>
      <c r="CZ418" s="115">
        <v>275</v>
      </c>
      <c r="DA418" s="95">
        <v>285</v>
      </c>
      <c r="DB418" s="95">
        <v>280</v>
      </c>
      <c r="DC418" s="106" t="s">
        <v>5</v>
      </c>
      <c r="DD418" s="115">
        <v>370</v>
      </c>
      <c r="DE418" s="95">
        <v>380</v>
      </c>
      <c r="DF418" s="95">
        <v>375</v>
      </c>
      <c r="DG418" s="106">
        <v>10</v>
      </c>
      <c r="DH418" s="115">
        <v>400</v>
      </c>
      <c r="DI418" s="95">
        <v>410</v>
      </c>
      <c r="DJ418" s="95">
        <v>405</v>
      </c>
      <c r="DK418" s="106" t="s">
        <v>5</v>
      </c>
      <c r="DL418" s="115">
        <v>260</v>
      </c>
      <c r="DM418" s="95">
        <v>270</v>
      </c>
      <c r="DN418" s="95">
        <v>265</v>
      </c>
      <c r="DO418" s="106" t="s">
        <v>5</v>
      </c>
      <c r="DP418" s="115">
        <v>240</v>
      </c>
      <c r="DQ418" s="95">
        <v>250</v>
      </c>
      <c r="DR418" s="95">
        <v>245</v>
      </c>
      <c r="DS418" s="106" t="s">
        <v>5</v>
      </c>
      <c r="DT418" s="115">
        <v>380</v>
      </c>
      <c r="DU418" s="95">
        <v>390</v>
      </c>
      <c r="DV418" s="95">
        <v>385</v>
      </c>
      <c r="DW418" s="106">
        <v>10</v>
      </c>
      <c r="DX418" s="115">
        <v>410</v>
      </c>
      <c r="DY418" s="95">
        <v>420</v>
      </c>
      <c r="DZ418" s="95">
        <v>415</v>
      </c>
      <c r="EA418" s="106" t="s">
        <v>5</v>
      </c>
      <c r="EB418" s="115">
        <v>245</v>
      </c>
      <c r="EC418" s="95">
        <v>255</v>
      </c>
      <c r="ED418" s="95">
        <v>250</v>
      </c>
      <c r="EE418" s="106" t="s">
        <v>5</v>
      </c>
      <c r="EF418" s="115">
        <v>225</v>
      </c>
      <c r="EG418" s="95">
        <v>235</v>
      </c>
      <c r="EH418" s="95">
        <v>230</v>
      </c>
      <c r="EI418" s="106">
        <v>-5</v>
      </c>
      <c r="EJ418" s="115">
        <v>400</v>
      </c>
      <c r="EK418" s="95">
        <v>410</v>
      </c>
      <c r="EL418" s="95">
        <v>405</v>
      </c>
      <c r="EM418" s="106">
        <v>10</v>
      </c>
      <c r="EN418" s="115">
        <v>435</v>
      </c>
      <c r="EO418" s="95">
        <v>445</v>
      </c>
      <c r="EP418" s="95">
        <v>440</v>
      </c>
      <c r="EQ418" s="106" t="s">
        <v>5</v>
      </c>
      <c r="ER418" s="115">
        <v>240</v>
      </c>
      <c r="ES418" s="95">
        <v>250</v>
      </c>
      <c r="ET418" s="95">
        <v>245</v>
      </c>
      <c r="EU418" s="106" t="s">
        <v>5</v>
      </c>
      <c r="EV418" s="115">
        <v>220</v>
      </c>
      <c r="EW418" s="95">
        <v>230</v>
      </c>
      <c r="EX418" s="95">
        <v>225</v>
      </c>
      <c r="EY418" s="106" t="s">
        <v>5</v>
      </c>
      <c r="EZ418" s="115">
        <v>385</v>
      </c>
      <c r="FA418" s="95">
        <v>395</v>
      </c>
      <c r="FB418" s="95">
        <v>390</v>
      </c>
      <c r="FC418" s="106">
        <v>10</v>
      </c>
      <c r="FD418" s="115">
        <v>440</v>
      </c>
      <c r="FE418" s="95">
        <v>450</v>
      </c>
      <c r="FF418" s="95">
        <v>445</v>
      </c>
      <c r="FG418" s="106" t="s">
        <v>5</v>
      </c>
      <c r="FH418" s="115">
        <v>270</v>
      </c>
      <c r="FI418" s="95">
        <v>280</v>
      </c>
      <c r="FJ418" s="95">
        <v>275</v>
      </c>
      <c r="FK418" s="106" t="s">
        <v>5</v>
      </c>
      <c r="FL418" s="115">
        <v>260</v>
      </c>
      <c r="FM418" s="95">
        <v>270</v>
      </c>
      <c r="FN418" s="95">
        <v>265</v>
      </c>
      <c r="FO418" s="106" t="s">
        <v>5</v>
      </c>
      <c r="FP418" s="115">
        <v>305</v>
      </c>
      <c r="FQ418" s="95">
        <v>315</v>
      </c>
      <c r="FR418" s="95">
        <v>310</v>
      </c>
      <c r="FS418" s="106">
        <v>10</v>
      </c>
      <c r="FT418" s="135">
        <v>265</v>
      </c>
      <c r="FU418" s="136">
        <v>275</v>
      </c>
      <c r="FV418" s="95">
        <v>270</v>
      </c>
      <c r="FW418" s="134" t="s">
        <v>5</v>
      </c>
      <c r="FX418" s="115">
        <v>150</v>
      </c>
      <c r="FY418" s="95">
        <v>160</v>
      </c>
      <c r="FZ418" s="95">
        <v>155</v>
      </c>
      <c r="GA418" s="106">
        <v>-5</v>
      </c>
      <c r="GB418" s="115">
        <v>315</v>
      </c>
      <c r="GC418" s="95">
        <v>325</v>
      </c>
      <c r="GD418" s="95">
        <v>320</v>
      </c>
      <c r="GE418" s="106" t="s">
        <v>5</v>
      </c>
      <c r="GF418" s="115">
        <v>305</v>
      </c>
      <c r="GG418" s="95">
        <v>315</v>
      </c>
      <c r="GH418" s="95">
        <v>310</v>
      </c>
      <c r="GI418" s="106" t="s">
        <v>5</v>
      </c>
      <c r="GJ418" s="115">
        <v>400</v>
      </c>
      <c r="GK418" s="95">
        <v>410</v>
      </c>
      <c r="GL418" s="95">
        <v>405</v>
      </c>
      <c r="GM418" s="106">
        <v>10</v>
      </c>
      <c r="GN418" s="115">
        <v>440</v>
      </c>
      <c r="GO418" s="95">
        <v>450</v>
      </c>
      <c r="GP418" s="95">
        <v>445</v>
      </c>
      <c r="GQ418" s="106" t="s">
        <v>5</v>
      </c>
      <c r="GR418" s="93"/>
      <c r="GS418" s="93">
        <v>11</v>
      </c>
    </row>
    <row r="419" spans="1:201" ht="15.75" x14ac:dyDescent="0.25">
      <c r="A419">
        <v>11</v>
      </c>
      <c r="B419">
        <v>2017</v>
      </c>
      <c r="C419" s="87">
        <v>43063</v>
      </c>
      <c r="D419" s="95">
        <v>345</v>
      </c>
      <c r="E419" s="95">
        <v>355</v>
      </c>
      <c r="F419" s="95">
        <v>350</v>
      </c>
      <c r="G419" s="106" t="s">
        <v>5</v>
      </c>
      <c r="H419" s="115">
        <v>480</v>
      </c>
      <c r="I419" s="95">
        <v>490</v>
      </c>
      <c r="J419" s="95">
        <v>485</v>
      </c>
      <c r="K419" s="106">
        <v>5</v>
      </c>
      <c r="L419" s="115">
        <v>425</v>
      </c>
      <c r="M419" s="95">
        <v>435</v>
      </c>
      <c r="N419" s="95">
        <v>430</v>
      </c>
      <c r="O419" s="106" t="s">
        <v>5</v>
      </c>
      <c r="P419" s="115">
        <v>305</v>
      </c>
      <c r="Q419" s="95">
        <v>315</v>
      </c>
      <c r="R419" s="95">
        <v>310</v>
      </c>
      <c r="S419" s="106" t="s">
        <v>5</v>
      </c>
      <c r="T419" s="115">
        <v>335</v>
      </c>
      <c r="U419" s="95">
        <v>345</v>
      </c>
      <c r="V419" s="95">
        <v>340</v>
      </c>
      <c r="W419" s="106">
        <v>5</v>
      </c>
      <c r="X419" s="115">
        <v>330</v>
      </c>
      <c r="Y419" s="95">
        <v>340</v>
      </c>
      <c r="Z419" s="95">
        <v>335</v>
      </c>
      <c r="AA419" s="106">
        <v>5</v>
      </c>
      <c r="AB419" s="115">
        <v>365</v>
      </c>
      <c r="AC419" s="95">
        <v>375</v>
      </c>
      <c r="AD419" s="95">
        <v>370</v>
      </c>
      <c r="AE419" s="106" t="s">
        <v>5</v>
      </c>
      <c r="AF419" s="115">
        <v>315</v>
      </c>
      <c r="AG419" s="95">
        <v>325</v>
      </c>
      <c r="AH419" s="95">
        <v>320</v>
      </c>
      <c r="AI419" s="106">
        <v>5</v>
      </c>
      <c r="AJ419" s="115">
        <v>330</v>
      </c>
      <c r="AK419" s="95">
        <v>340</v>
      </c>
      <c r="AL419" s="95">
        <v>335</v>
      </c>
      <c r="AM419" s="106">
        <v>15</v>
      </c>
      <c r="AN419" s="115">
        <v>320</v>
      </c>
      <c r="AO419" s="95">
        <v>330</v>
      </c>
      <c r="AP419" s="95">
        <v>325</v>
      </c>
      <c r="AQ419" s="106">
        <v>10</v>
      </c>
      <c r="AR419" s="115">
        <v>370</v>
      </c>
      <c r="AS419" s="95">
        <v>380</v>
      </c>
      <c r="AT419" s="95">
        <v>375</v>
      </c>
      <c r="AU419" s="106" t="s">
        <v>5</v>
      </c>
      <c r="AV419" s="115">
        <v>270</v>
      </c>
      <c r="AW419" s="95">
        <v>280</v>
      </c>
      <c r="AX419" s="95">
        <v>275</v>
      </c>
      <c r="AY419" s="106" t="s">
        <v>5</v>
      </c>
      <c r="AZ419" s="115">
        <v>270</v>
      </c>
      <c r="BA419" s="95">
        <v>280</v>
      </c>
      <c r="BB419" s="95">
        <v>275</v>
      </c>
      <c r="BC419" s="106">
        <v>5</v>
      </c>
      <c r="BD419" s="115">
        <v>250</v>
      </c>
      <c r="BE419" s="95">
        <v>260</v>
      </c>
      <c r="BF419" s="95">
        <v>255</v>
      </c>
      <c r="BG419" s="106">
        <v>10</v>
      </c>
      <c r="BH419" s="115">
        <v>330</v>
      </c>
      <c r="BI419" s="95">
        <v>340</v>
      </c>
      <c r="BJ419" s="95">
        <v>335</v>
      </c>
      <c r="BK419" s="106" t="s">
        <v>5</v>
      </c>
      <c r="BL419" s="115">
        <v>265</v>
      </c>
      <c r="BM419" s="95">
        <v>275</v>
      </c>
      <c r="BN419" s="95">
        <v>270</v>
      </c>
      <c r="BO419" s="106">
        <v>10</v>
      </c>
      <c r="BP419" s="115">
        <v>320</v>
      </c>
      <c r="BQ419" s="95">
        <v>330</v>
      </c>
      <c r="BR419" s="95">
        <v>325</v>
      </c>
      <c r="BS419" s="106">
        <v>10</v>
      </c>
      <c r="BT419" s="115">
        <v>300</v>
      </c>
      <c r="BU419" s="95">
        <v>310</v>
      </c>
      <c r="BV419" s="95">
        <v>305</v>
      </c>
      <c r="BW419" s="106">
        <v>10</v>
      </c>
      <c r="BX419" s="115">
        <v>380</v>
      </c>
      <c r="BY419" s="95">
        <v>390</v>
      </c>
      <c r="BZ419" s="95">
        <v>385</v>
      </c>
      <c r="CA419" s="106" t="s">
        <v>5</v>
      </c>
      <c r="CB419" s="115">
        <v>415</v>
      </c>
      <c r="CC419" s="95">
        <v>425</v>
      </c>
      <c r="CD419" s="95">
        <v>420</v>
      </c>
      <c r="CE419" s="106">
        <v>5</v>
      </c>
      <c r="CF419" s="115">
        <v>255</v>
      </c>
      <c r="CG419" s="95">
        <v>265</v>
      </c>
      <c r="CH419" s="95">
        <v>260</v>
      </c>
      <c r="CI419" s="106" t="s">
        <v>5</v>
      </c>
      <c r="CJ419" s="115">
        <v>240</v>
      </c>
      <c r="CK419" s="95">
        <v>250</v>
      </c>
      <c r="CL419" s="95">
        <v>245</v>
      </c>
      <c r="CM419" s="106">
        <v>5</v>
      </c>
      <c r="CN419" s="115">
        <v>320</v>
      </c>
      <c r="CO419" s="95">
        <v>330</v>
      </c>
      <c r="CP419" s="95">
        <v>325</v>
      </c>
      <c r="CQ419" s="106" t="s">
        <v>5</v>
      </c>
      <c r="CR419" s="115">
        <v>385</v>
      </c>
      <c r="CS419" s="95">
        <v>395</v>
      </c>
      <c r="CT419" s="95">
        <v>390</v>
      </c>
      <c r="CU419" s="106">
        <v>5</v>
      </c>
      <c r="CV419" s="115">
        <v>290</v>
      </c>
      <c r="CW419" s="95">
        <v>300</v>
      </c>
      <c r="CX419" s="95">
        <v>295</v>
      </c>
      <c r="CY419" s="106">
        <v>-5</v>
      </c>
      <c r="CZ419" s="115">
        <v>270</v>
      </c>
      <c r="DA419" s="95">
        <v>280</v>
      </c>
      <c r="DB419" s="95">
        <v>275</v>
      </c>
      <c r="DC419" s="106">
        <v>-5</v>
      </c>
      <c r="DD419" s="115">
        <v>370</v>
      </c>
      <c r="DE419" s="95">
        <v>380</v>
      </c>
      <c r="DF419" s="95">
        <v>375</v>
      </c>
      <c r="DG419" s="106" t="s">
        <v>5</v>
      </c>
      <c r="DH419" s="115">
        <v>405</v>
      </c>
      <c r="DI419" s="95">
        <v>415</v>
      </c>
      <c r="DJ419" s="95">
        <v>410</v>
      </c>
      <c r="DK419" s="106">
        <v>5</v>
      </c>
      <c r="DL419" s="115">
        <v>260</v>
      </c>
      <c r="DM419" s="95">
        <v>270</v>
      </c>
      <c r="DN419" s="95">
        <v>265</v>
      </c>
      <c r="DO419" s="106" t="s">
        <v>5</v>
      </c>
      <c r="DP419" s="115">
        <v>240</v>
      </c>
      <c r="DQ419" s="95">
        <v>250</v>
      </c>
      <c r="DR419" s="95">
        <v>245</v>
      </c>
      <c r="DS419" s="106" t="s">
        <v>5</v>
      </c>
      <c r="DT419" s="115">
        <v>380</v>
      </c>
      <c r="DU419" s="95">
        <v>390</v>
      </c>
      <c r="DV419" s="95">
        <v>385</v>
      </c>
      <c r="DW419" s="106" t="s">
        <v>5</v>
      </c>
      <c r="DX419" s="115">
        <v>415</v>
      </c>
      <c r="DY419" s="95">
        <v>425</v>
      </c>
      <c r="DZ419" s="95">
        <v>420</v>
      </c>
      <c r="EA419" s="106">
        <v>5</v>
      </c>
      <c r="EB419" s="115">
        <v>245</v>
      </c>
      <c r="EC419" s="95">
        <v>255</v>
      </c>
      <c r="ED419" s="95">
        <v>250</v>
      </c>
      <c r="EE419" s="106" t="s">
        <v>5</v>
      </c>
      <c r="EF419" s="115">
        <v>230</v>
      </c>
      <c r="EG419" s="95">
        <v>240</v>
      </c>
      <c r="EH419" s="95">
        <v>235</v>
      </c>
      <c r="EI419" s="106">
        <v>5</v>
      </c>
      <c r="EJ419" s="115">
        <v>400</v>
      </c>
      <c r="EK419" s="95">
        <v>410</v>
      </c>
      <c r="EL419" s="95">
        <v>405</v>
      </c>
      <c r="EM419" s="106" t="s">
        <v>5</v>
      </c>
      <c r="EN419" s="115">
        <v>440</v>
      </c>
      <c r="EO419" s="95">
        <v>450</v>
      </c>
      <c r="EP419" s="95">
        <v>445</v>
      </c>
      <c r="EQ419" s="106">
        <v>5</v>
      </c>
      <c r="ER419" s="115">
        <v>240</v>
      </c>
      <c r="ES419" s="95">
        <v>250</v>
      </c>
      <c r="ET419" s="95">
        <v>245</v>
      </c>
      <c r="EU419" s="106" t="s">
        <v>5</v>
      </c>
      <c r="EV419" s="115">
        <v>235</v>
      </c>
      <c r="EW419" s="95">
        <v>245</v>
      </c>
      <c r="EX419" s="95">
        <v>240</v>
      </c>
      <c r="EY419" s="106">
        <v>15</v>
      </c>
      <c r="EZ419" s="115">
        <v>385</v>
      </c>
      <c r="FA419" s="95">
        <v>395</v>
      </c>
      <c r="FB419" s="95">
        <v>390</v>
      </c>
      <c r="FC419" s="106" t="s">
        <v>5</v>
      </c>
      <c r="FD419" s="115">
        <v>445</v>
      </c>
      <c r="FE419" s="95">
        <v>455</v>
      </c>
      <c r="FF419" s="95">
        <v>450</v>
      </c>
      <c r="FG419" s="106">
        <v>5</v>
      </c>
      <c r="FH419" s="115">
        <v>275</v>
      </c>
      <c r="FI419" s="95">
        <v>285</v>
      </c>
      <c r="FJ419" s="95">
        <v>280</v>
      </c>
      <c r="FK419" s="106">
        <v>5</v>
      </c>
      <c r="FL419" s="115">
        <v>265</v>
      </c>
      <c r="FM419" s="95">
        <v>275</v>
      </c>
      <c r="FN419" s="95">
        <v>270</v>
      </c>
      <c r="FO419" s="106">
        <v>5</v>
      </c>
      <c r="FP419" s="115">
        <v>305</v>
      </c>
      <c r="FQ419" s="95">
        <v>315</v>
      </c>
      <c r="FR419" s="95">
        <v>310</v>
      </c>
      <c r="FS419" s="106" t="s">
        <v>5</v>
      </c>
      <c r="FT419" s="135">
        <v>265</v>
      </c>
      <c r="FU419" s="136">
        <v>275</v>
      </c>
      <c r="FV419" s="95">
        <v>270</v>
      </c>
      <c r="FW419" s="134" t="s">
        <v>5</v>
      </c>
      <c r="FX419" s="115">
        <v>200</v>
      </c>
      <c r="FY419" s="95">
        <v>210</v>
      </c>
      <c r="FZ419" s="95">
        <v>205</v>
      </c>
      <c r="GA419" s="106">
        <v>50</v>
      </c>
      <c r="GB419" s="115">
        <v>320</v>
      </c>
      <c r="GC419" s="95">
        <v>330</v>
      </c>
      <c r="GD419" s="95">
        <v>325</v>
      </c>
      <c r="GE419" s="106">
        <v>5</v>
      </c>
      <c r="GF419" s="115">
        <v>310</v>
      </c>
      <c r="GG419" s="95">
        <v>320</v>
      </c>
      <c r="GH419" s="95">
        <v>315</v>
      </c>
      <c r="GI419" s="106">
        <v>5</v>
      </c>
      <c r="GJ419" s="115">
        <v>400</v>
      </c>
      <c r="GK419" s="95">
        <v>410</v>
      </c>
      <c r="GL419" s="95">
        <v>405</v>
      </c>
      <c r="GM419" s="106" t="s">
        <v>5</v>
      </c>
      <c r="GN419" s="115">
        <v>445</v>
      </c>
      <c r="GO419" s="95">
        <v>455</v>
      </c>
      <c r="GP419" s="95">
        <v>450</v>
      </c>
      <c r="GQ419" s="106">
        <v>5</v>
      </c>
      <c r="GR419" s="93"/>
      <c r="GS419" s="93">
        <v>11</v>
      </c>
    </row>
    <row r="420" spans="1:201" ht="15.75" x14ac:dyDescent="0.25">
      <c r="A420">
        <v>12</v>
      </c>
      <c r="B420">
        <v>2017</v>
      </c>
      <c r="C420" s="87">
        <v>43070</v>
      </c>
      <c r="D420" s="95">
        <v>345</v>
      </c>
      <c r="E420" s="95">
        <v>355</v>
      </c>
      <c r="F420" s="95">
        <v>350</v>
      </c>
      <c r="G420" s="106" t="s">
        <v>5</v>
      </c>
      <c r="H420" s="115">
        <v>475</v>
      </c>
      <c r="I420" s="95">
        <v>485</v>
      </c>
      <c r="J420" s="95">
        <v>480</v>
      </c>
      <c r="K420" s="106">
        <v>-5</v>
      </c>
      <c r="L420" s="115">
        <v>425</v>
      </c>
      <c r="M420" s="95">
        <v>435</v>
      </c>
      <c r="N420" s="95">
        <v>430</v>
      </c>
      <c r="O420" s="106" t="s">
        <v>5</v>
      </c>
      <c r="P420" s="115">
        <v>310</v>
      </c>
      <c r="Q420" s="95">
        <v>320</v>
      </c>
      <c r="R420" s="95">
        <v>315</v>
      </c>
      <c r="S420" s="106">
        <v>5</v>
      </c>
      <c r="T420" s="115">
        <v>335</v>
      </c>
      <c r="U420" s="95">
        <v>345</v>
      </c>
      <c r="V420" s="95">
        <v>340</v>
      </c>
      <c r="W420" s="106" t="s">
        <v>5</v>
      </c>
      <c r="X420" s="115">
        <v>325</v>
      </c>
      <c r="Y420" s="95">
        <v>335</v>
      </c>
      <c r="Z420" s="95">
        <v>330</v>
      </c>
      <c r="AA420" s="106">
        <v>-5</v>
      </c>
      <c r="AB420" s="115">
        <v>365</v>
      </c>
      <c r="AC420" s="95">
        <v>375</v>
      </c>
      <c r="AD420" s="95">
        <v>370</v>
      </c>
      <c r="AE420" s="106" t="s">
        <v>5</v>
      </c>
      <c r="AF420" s="115">
        <v>315</v>
      </c>
      <c r="AG420" s="95">
        <v>325</v>
      </c>
      <c r="AH420" s="95">
        <v>320</v>
      </c>
      <c r="AI420" s="106" t="s">
        <v>5</v>
      </c>
      <c r="AJ420" s="115">
        <v>330</v>
      </c>
      <c r="AK420" s="95">
        <v>340</v>
      </c>
      <c r="AL420" s="95">
        <v>335</v>
      </c>
      <c r="AM420" s="106" t="s">
        <v>5</v>
      </c>
      <c r="AN420" s="115">
        <v>320</v>
      </c>
      <c r="AO420" s="95">
        <v>330</v>
      </c>
      <c r="AP420" s="95">
        <v>325</v>
      </c>
      <c r="AQ420" s="106" t="s">
        <v>5</v>
      </c>
      <c r="AR420" s="115">
        <v>370</v>
      </c>
      <c r="AS420" s="95">
        <v>380</v>
      </c>
      <c r="AT420" s="95">
        <v>375</v>
      </c>
      <c r="AU420" s="106" t="s">
        <v>5</v>
      </c>
      <c r="AV420" s="115">
        <v>275</v>
      </c>
      <c r="AW420" s="95">
        <v>285</v>
      </c>
      <c r="AX420" s="95">
        <v>280</v>
      </c>
      <c r="AY420" s="106">
        <v>5</v>
      </c>
      <c r="AZ420" s="115">
        <v>275</v>
      </c>
      <c r="BA420" s="95">
        <v>285</v>
      </c>
      <c r="BB420" s="95">
        <v>280</v>
      </c>
      <c r="BC420" s="106">
        <v>5</v>
      </c>
      <c r="BD420" s="115">
        <v>255</v>
      </c>
      <c r="BE420" s="95">
        <v>265</v>
      </c>
      <c r="BF420" s="95">
        <v>260</v>
      </c>
      <c r="BG420" s="106">
        <v>5</v>
      </c>
      <c r="BH420" s="115">
        <v>335</v>
      </c>
      <c r="BI420" s="95">
        <v>345</v>
      </c>
      <c r="BJ420" s="95">
        <v>340</v>
      </c>
      <c r="BK420" s="106">
        <v>5</v>
      </c>
      <c r="BL420" s="115">
        <v>270</v>
      </c>
      <c r="BM420" s="95">
        <v>280</v>
      </c>
      <c r="BN420" s="95">
        <v>275</v>
      </c>
      <c r="BO420" s="106">
        <v>5</v>
      </c>
      <c r="BP420" s="115">
        <v>325</v>
      </c>
      <c r="BQ420" s="95">
        <v>335</v>
      </c>
      <c r="BR420" s="95">
        <v>330</v>
      </c>
      <c r="BS420" s="106">
        <v>5</v>
      </c>
      <c r="BT420" s="115">
        <v>305</v>
      </c>
      <c r="BU420" s="95">
        <v>315</v>
      </c>
      <c r="BV420" s="95">
        <v>310</v>
      </c>
      <c r="BW420" s="106">
        <v>5</v>
      </c>
      <c r="BX420" s="115">
        <v>385</v>
      </c>
      <c r="BY420" s="95">
        <v>395</v>
      </c>
      <c r="BZ420" s="95">
        <v>390</v>
      </c>
      <c r="CA420" s="106">
        <v>5</v>
      </c>
      <c r="CB420" s="115">
        <v>420</v>
      </c>
      <c r="CC420" s="95">
        <v>430</v>
      </c>
      <c r="CD420" s="95">
        <v>425</v>
      </c>
      <c r="CE420" s="106">
        <v>5</v>
      </c>
      <c r="CF420" s="115">
        <v>265</v>
      </c>
      <c r="CG420" s="95">
        <v>275</v>
      </c>
      <c r="CH420" s="95">
        <v>270</v>
      </c>
      <c r="CI420" s="106">
        <v>10</v>
      </c>
      <c r="CJ420" s="115">
        <v>245</v>
      </c>
      <c r="CK420" s="95">
        <v>255</v>
      </c>
      <c r="CL420" s="95">
        <v>250</v>
      </c>
      <c r="CM420" s="106">
        <v>5</v>
      </c>
      <c r="CN420" s="115">
        <v>325</v>
      </c>
      <c r="CO420" s="95">
        <v>335</v>
      </c>
      <c r="CP420" s="95">
        <v>330</v>
      </c>
      <c r="CQ420" s="106">
        <v>5</v>
      </c>
      <c r="CR420" s="115">
        <v>390</v>
      </c>
      <c r="CS420" s="95">
        <v>400</v>
      </c>
      <c r="CT420" s="95">
        <v>395</v>
      </c>
      <c r="CU420" s="106">
        <v>5</v>
      </c>
      <c r="CV420" s="115">
        <v>295</v>
      </c>
      <c r="CW420" s="95">
        <v>305</v>
      </c>
      <c r="CX420" s="95">
        <v>300</v>
      </c>
      <c r="CY420" s="106">
        <v>5</v>
      </c>
      <c r="CZ420" s="115">
        <v>280</v>
      </c>
      <c r="DA420" s="95">
        <v>290</v>
      </c>
      <c r="DB420" s="95">
        <v>285</v>
      </c>
      <c r="DC420" s="106">
        <v>10</v>
      </c>
      <c r="DD420" s="115">
        <v>375</v>
      </c>
      <c r="DE420" s="95">
        <v>385</v>
      </c>
      <c r="DF420" s="95">
        <v>380</v>
      </c>
      <c r="DG420" s="106">
        <v>5</v>
      </c>
      <c r="DH420" s="115">
        <v>410</v>
      </c>
      <c r="DI420" s="95">
        <v>420</v>
      </c>
      <c r="DJ420" s="95">
        <v>415</v>
      </c>
      <c r="DK420" s="106">
        <v>5</v>
      </c>
      <c r="DL420" s="115">
        <v>265</v>
      </c>
      <c r="DM420" s="95">
        <v>275</v>
      </c>
      <c r="DN420" s="95">
        <v>270</v>
      </c>
      <c r="DO420" s="106">
        <v>5</v>
      </c>
      <c r="DP420" s="115">
        <v>250</v>
      </c>
      <c r="DQ420" s="95">
        <v>260</v>
      </c>
      <c r="DR420" s="95">
        <v>255</v>
      </c>
      <c r="DS420" s="106">
        <v>10</v>
      </c>
      <c r="DT420" s="115">
        <v>385</v>
      </c>
      <c r="DU420" s="95">
        <v>395</v>
      </c>
      <c r="DV420" s="95">
        <v>390</v>
      </c>
      <c r="DW420" s="106">
        <v>5</v>
      </c>
      <c r="DX420" s="115">
        <v>420</v>
      </c>
      <c r="DY420" s="95">
        <v>430</v>
      </c>
      <c r="DZ420" s="95">
        <v>425</v>
      </c>
      <c r="EA420" s="106">
        <v>5</v>
      </c>
      <c r="EB420" s="115">
        <v>255</v>
      </c>
      <c r="EC420" s="95">
        <v>265</v>
      </c>
      <c r="ED420" s="95">
        <v>260</v>
      </c>
      <c r="EE420" s="106">
        <v>10</v>
      </c>
      <c r="EF420" s="115">
        <v>235</v>
      </c>
      <c r="EG420" s="95">
        <v>245</v>
      </c>
      <c r="EH420" s="95">
        <v>240</v>
      </c>
      <c r="EI420" s="106">
        <v>5</v>
      </c>
      <c r="EJ420" s="115">
        <v>405</v>
      </c>
      <c r="EK420" s="95">
        <v>415</v>
      </c>
      <c r="EL420" s="95">
        <v>410</v>
      </c>
      <c r="EM420" s="106">
        <v>5</v>
      </c>
      <c r="EN420" s="115">
        <v>445</v>
      </c>
      <c r="EO420" s="95">
        <v>455</v>
      </c>
      <c r="EP420" s="95">
        <v>450</v>
      </c>
      <c r="EQ420" s="106">
        <v>5</v>
      </c>
      <c r="ER420" s="115">
        <v>250</v>
      </c>
      <c r="ES420" s="95">
        <v>260</v>
      </c>
      <c r="ET420" s="95">
        <v>255</v>
      </c>
      <c r="EU420" s="106">
        <v>10</v>
      </c>
      <c r="EV420" s="115">
        <v>235</v>
      </c>
      <c r="EW420" s="95">
        <v>245</v>
      </c>
      <c r="EX420" s="95">
        <v>240</v>
      </c>
      <c r="EY420" s="106" t="s">
        <v>5</v>
      </c>
      <c r="EZ420" s="115">
        <v>390</v>
      </c>
      <c r="FA420" s="95">
        <v>400</v>
      </c>
      <c r="FB420" s="95">
        <v>395</v>
      </c>
      <c r="FC420" s="106">
        <v>5</v>
      </c>
      <c r="FD420" s="115">
        <v>450</v>
      </c>
      <c r="FE420" s="95">
        <v>460</v>
      </c>
      <c r="FF420" s="95">
        <v>455</v>
      </c>
      <c r="FG420" s="106">
        <v>5</v>
      </c>
      <c r="FH420" s="115">
        <v>270</v>
      </c>
      <c r="FI420" s="95">
        <v>280</v>
      </c>
      <c r="FJ420" s="95">
        <v>275</v>
      </c>
      <c r="FK420" s="106">
        <v>-5</v>
      </c>
      <c r="FL420" s="115">
        <v>260</v>
      </c>
      <c r="FM420" s="95">
        <v>270</v>
      </c>
      <c r="FN420" s="95">
        <v>265</v>
      </c>
      <c r="FO420" s="106">
        <v>-5</v>
      </c>
      <c r="FP420" s="115">
        <v>305</v>
      </c>
      <c r="FQ420" s="95">
        <v>315</v>
      </c>
      <c r="FR420" s="95">
        <v>310</v>
      </c>
      <c r="FS420" s="106" t="s">
        <v>5</v>
      </c>
      <c r="FT420" s="135">
        <v>265</v>
      </c>
      <c r="FU420" s="136">
        <v>275</v>
      </c>
      <c r="FV420" s="95">
        <v>270</v>
      </c>
      <c r="FW420" s="134" t="s">
        <v>5</v>
      </c>
      <c r="FX420" s="115">
        <v>205</v>
      </c>
      <c r="FY420" s="95">
        <v>215</v>
      </c>
      <c r="FZ420" s="95">
        <v>210</v>
      </c>
      <c r="GA420" s="106">
        <v>5</v>
      </c>
      <c r="GB420" s="115">
        <v>325</v>
      </c>
      <c r="GC420" s="95">
        <v>335</v>
      </c>
      <c r="GD420" s="95">
        <v>330</v>
      </c>
      <c r="GE420" s="106">
        <v>5</v>
      </c>
      <c r="GF420" s="115">
        <v>315</v>
      </c>
      <c r="GG420" s="95">
        <v>325</v>
      </c>
      <c r="GH420" s="95">
        <v>320</v>
      </c>
      <c r="GI420" s="106">
        <v>5</v>
      </c>
      <c r="GJ420" s="115">
        <v>405</v>
      </c>
      <c r="GK420" s="95">
        <v>415</v>
      </c>
      <c r="GL420" s="95">
        <v>410</v>
      </c>
      <c r="GM420" s="106">
        <v>5</v>
      </c>
      <c r="GN420" s="115">
        <v>450</v>
      </c>
      <c r="GO420" s="95">
        <v>460</v>
      </c>
      <c r="GP420" s="95">
        <v>455</v>
      </c>
      <c r="GQ420" s="106">
        <v>5</v>
      </c>
      <c r="GR420" s="93"/>
      <c r="GS420" s="93">
        <v>12</v>
      </c>
    </row>
    <row r="421" spans="1:201" ht="15.75" x14ac:dyDescent="0.25">
      <c r="A421">
        <v>12</v>
      </c>
      <c r="B421">
        <v>2017</v>
      </c>
      <c r="C421" s="87">
        <v>43077</v>
      </c>
      <c r="D421" s="95">
        <v>345</v>
      </c>
      <c r="E421" s="95">
        <v>355</v>
      </c>
      <c r="F421" s="95">
        <v>350</v>
      </c>
      <c r="G421" s="106" t="s">
        <v>5</v>
      </c>
      <c r="H421" s="115">
        <v>475</v>
      </c>
      <c r="I421" s="95">
        <v>485</v>
      </c>
      <c r="J421" s="95">
        <v>480</v>
      </c>
      <c r="K421" s="106" t="s">
        <v>5</v>
      </c>
      <c r="L421" s="115">
        <v>425</v>
      </c>
      <c r="M421" s="95">
        <v>435</v>
      </c>
      <c r="N421" s="95">
        <v>430</v>
      </c>
      <c r="O421" s="106" t="s">
        <v>5</v>
      </c>
      <c r="P421" s="115">
        <v>310</v>
      </c>
      <c r="Q421" s="95">
        <v>320</v>
      </c>
      <c r="R421" s="95">
        <v>315</v>
      </c>
      <c r="S421" s="106" t="s">
        <v>5</v>
      </c>
      <c r="T421" s="115">
        <v>330</v>
      </c>
      <c r="U421" s="95">
        <v>340</v>
      </c>
      <c r="V421" s="95">
        <v>335</v>
      </c>
      <c r="W421" s="106">
        <v>-5</v>
      </c>
      <c r="X421" s="115">
        <v>325</v>
      </c>
      <c r="Y421" s="95">
        <v>335</v>
      </c>
      <c r="Z421" s="95">
        <v>330</v>
      </c>
      <c r="AA421" s="106" t="s">
        <v>5</v>
      </c>
      <c r="AB421" s="115">
        <v>365</v>
      </c>
      <c r="AC421" s="95">
        <v>375</v>
      </c>
      <c r="AD421" s="95">
        <v>370</v>
      </c>
      <c r="AE421" s="106" t="s">
        <v>5</v>
      </c>
      <c r="AF421" s="115">
        <v>315</v>
      </c>
      <c r="AG421" s="95">
        <v>325</v>
      </c>
      <c r="AH421" s="95">
        <v>320</v>
      </c>
      <c r="AI421" s="106" t="s">
        <v>5</v>
      </c>
      <c r="AJ421" s="115">
        <v>330</v>
      </c>
      <c r="AK421" s="95">
        <v>340</v>
      </c>
      <c r="AL421" s="95">
        <v>335</v>
      </c>
      <c r="AM421" s="106" t="s">
        <v>5</v>
      </c>
      <c r="AN421" s="115">
        <v>320</v>
      </c>
      <c r="AO421" s="95">
        <v>330</v>
      </c>
      <c r="AP421" s="95">
        <v>325</v>
      </c>
      <c r="AQ421" s="106" t="s">
        <v>5</v>
      </c>
      <c r="AR421" s="115">
        <v>370</v>
      </c>
      <c r="AS421" s="95">
        <v>380</v>
      </c>
      <c r="AT421" s="95">
        <v>375</v>
      </c>
      <c r="AU421" s="106" t="s">
        <v>5</v>
      </c>
      <c r="AV421" s="115">
        <v>270</v>
      </c>
      <c r="AW421" s="95">
        <v>280</v>
      </c>
      <c r="AX421" s="95">
        <v>275</v>
      </c>
      <c r="AY421" s="106">
        <v>-5</v>
      </c>
      <c r="AZ421" s="115">
        <v>270</v>
      </c>
      <c r="BA421" s="95">
        <v>280</v>
      </c>
      <c r="BB421" s="95">
        <v>275</v>
      </c>
      <c r="BC421" s="106">
        <v>-5</v>
      </c>
      <c r="BD421" s="115">
        <v>240</v>
      </c>
      <c r="BE421" s="95">
        <v>250</v>
      </c>
      <c r="BF421" s="95">
        <v>245</v>
      </c>
      <c r="BG421" s="106">
        <v>-15</v>
      </c>
      <c r="BH421" s="115">
        <v>345</v>
      </c>
      <c r="BI421" s="95">
        <v>355</v>
      </c>
      <c r="BJ421" s="95">
        <v>350</v>
      </c>
      <c r="BK421" s="106">
        <v>10</v>
      </c>
      <c r="BL421" s="115">
        <v>255</v>
      </c>
      <c r="BM421" s="95">
        <v>265</v>
      </c>
      <c r="BN421" s="95">
        <v>260</v>
      </c>
      <c r="BO421" s="106">
        <v>-15</v>
      </c>
      <c r="BP421" s="115">
        <v>315</v>
      </c>
      <c r="BQ421" s="95">
        <v>325</v>
      </c>
      <c r="BR421" s="95">
        <v>320</v>
      </c>
      <c r="BS421" s="106">
        <v>-10</v>
      </c>
      <c r="BT421" s="115">
        <v>290</v>
      </c>
      <c r="BU421" s="95">
        <v>300</v>
      </c>
      <c r="BV421" s="95">
        <v>295</v>
      </c>
      <c r="BW421" s="106">
        <v>-15</v>
      </c>
      <c r="BX421" s="115">
        <v>395</v>
      </c>
      <c r="BY421" s="95">
        <v>405</v>
      </c>
      <c r="BZ421" s="95">
        <v>400</v>
      </c>
      <c r="CA421" s="106">
        <v>10</v>
      </c>
      <c r="CB421" s="115">
        <v>425</v>
      </c>
      <c r="CC421" s="95">
        <v>435</v>
      </c>
      <c r="CD421" s="95">
        <v>430</v>
      </c>
      <c r="CE421" s="106">
        <v>5</v>
      </c>
      <c r="CF421" s="115">
        <v>265</v>
      </c>
      <c r="CG421" s="95">
        <v>275</v>
      </c>
      <c r="CH421" s="95">
        <v>270</v>
      </c>
      <c r="CI421" s="106" t="s">
        <v>5</v>
      </c>
      <c r="CJ421" s="115">
        <v>245</v>
      </c>
      <c r="CK421" s="95">
        <v>255</v>
      </c>
      <c r="CL421" s="95">
        <v>250</v>
      </c>
      <c r="CM421" s="106" t="s">
        <v>5</v>
      </c>
      <c r="CN421" s="115">
        <v>335</v>
      </c>
      <c r="CO421" s="95">
        <v>345</v>
      </c>
      <c r="CP421" s="95">
        <v>340</v>
      </c>
      <c r="CQ421" s="106">
        <v>10</v>
      </c>
      <c r="CR421" s="115">
        <v>395</v>
      </c>
      <c r="CS421" s="95">
        <v>405</v>
      </c>
      <c r="CT421" s="95">
        <v>400</v>
      </c>
      <c r="CU421" s="106">
        <v>5</v>
      </c>
      <c r="CV421" s="115">
        <v>300</v>
      </c>
      <c r="CW421" s="95">
        <v>310</v>
      </c>
      <c r="CX421" s="95">
        <v>305</v>
      </c>
      <c r="CY421" s="106">
        <v>5</v>
      </c>
      <c r="CZ421" s="115">
        <v>280</v>
      </c>
      <c r="DA421" s="95">
        <v>290</v>
      </c>
      <c r="DB421" s="95">
        <v>285</v>
      </c>
      <c r="DC421" s="106" t="s">
        <v>5</v>
      </c>
      <c r="DD421" s="115">
        <v>385</v>
      </c>
      <c r="DE421" s="95">
        <v>395</v>
      </c>
      <c r="DF421" s="95">
        <v>390</v>
      </c>
      <c r="DG421" s="106">
        <v>10</v>
      </c>
      <c r="DH421" s="115">
        <v>415</v>
      </c>
      <c r="DI421" s="95">
        <v>425</v>
      </c>
      <c r="DJ421" s="95">
        <v>420</v>
      </c>
      <c r="DK421" s="106">
        <v>5</v>
      </c>
      <c r="DL421" s="115">
        <v>270</v>
      </c>
      <c r="DM421" s="95">
        <v>280</v>
      </c>
      <c r="DN421" s="95">
        <v>275</v>
      </c>
      <c r="DO421" s="106">
        <v>5</v>
      </c>
      <c r="DP421" s="115">
        <v>250</v>
      </c>
      <c r="DQ421" s="95">
        <v>260</v>
      </c>
      <c r="DR421" s="95">
        <v>255</v>
      </c>
      <c r="DS421" s="106" t="s">
        <v>5</v>
      </c>
      <c r="DT421" s="115">
        <v>395</v>
      </c>
      <c r="DU421" s="95">
        <v>405</v>
      </c>
      <c r="DV421" s="95">
        <v>400</v>
      </c>
      <c r="DW421" s="106">
        <v>10</v>
      </c>
      <c r="DX421" s="115">
        <v>425</v>
      </c>
      <c r="DY421" s="95">
        <v>435</v>
      </c>
      <c r="DZ421" s="95">
        <v>430</v>
      </c>
      <c r="EA421" s="106">
        <v>5</v>
      </c>
      <c r="EB421" s="115">
        <v>260</v>
      </c>
      <c r="EC421" s="95">
        <v>270</v>
      </c>
      <c r="ED421" s="95">
        <v>265</v>
      </c>
      <c r="EE421" s="106">
        <v>5</v>
      </c>
      <c r="EF421" s="115">
        <v>235</v>
      </c>
      <c r="EG421" s="95">
        <v>245</v>
      </c>
      <c r="EH421" s="95">
        <v>240</v>
      </c>
      <c r="EI421" s="106" t="s">
        <v>5</v>
      </c>
      <c r="EJ421" s="115">
        <v>415</v>
      </c>
      <c r="EK421" s="95">
        <v>425</v>
      </c>
      <c r="EL421" s="95">
        <v>420</v>
      </c>
      <c r="EM421" s="106">
        <v>10</v>
      </c>
      <c r="EN421" s="115">
        <v>450</v>
      </c>
      <c r="EO421" s="95">
        <v>460</v>
      </c>
      <c r="EP421" s="95">
        <v>455</v>
      </c>
      <c r="EQ421" s="106">
        <v>5</v>
      </c>
      <c r="ER421" s="115">
        <v>245</v>
      </c>
      <c r="ES421" s="95">
        <v>255</v>
      </c>
      <c r="ET421" s="95">
        <v>250</v>
      </c>
      <c r="EU421" s="106">
        <v>-5</v>
      </c>
      <c r="EV421" s="115">
        <v>235</v>
      </c>
      <c r="EW421" s="95">
        <v>245</v>
      </c>
      <c r="EX421" s="95">
        <v>240</v>
      </c>
      <c r="EY421" s="106" t="s">
        <v>5</v>
      </c>
      <c r="EZ421" s="115">
        <v>400</v>
      </c>
      <c r="FA421" s="95">
        <v>410</v>
      </c>
      <c r="FB421" s="95">
        <v>405</v>
      </c>
      <c r="FC421" s="106">
        <v>10</v>
      </c>
      <c r="FD421" s="115">
        <v>455</v>
      </c>
      <c r="FE421" s="95">
        <v>465</v>
      </c>
      <c r="FF421" s="95">
        <v>460</v>
      </c>
      <c r="FG421" s="106">
        <v>5</v>
      </c>
      <c r="FH421" s="115">
        <v>265</v>
      </c>
      <c r="FI421" s="95">
        <v>275</v>
      </c>
      <c r="FJ421" s="95">
        <v>270</v>
      </c>
      <c r="FK421" s="106">
        <v>-5</v>
      </c>
      <c r="FL421" s="115">
        <v>260</v>
      </c>
      <c r="FM421" s="95">
        <v>270</v>
      </c>
      <c r="FN421" s="95">
        <v>265</v>
      </c>
      <c r="FO421" s="106" t="s">
        <v>5</v>
      </c>
      <c r="FP421" s="115">
        <v>305</v>
      </c>
      <c r="FQ421" s="95">
        <v>315</v>
      </c>
      <c r="FR421" s="95">
        <v>310</v>
      </c>
      <c r="FS421" s="106" t="s">
        <v>5</v>
      </c>
      <c r="FT421" s="135">
        <v>245</v>
      </c>
      <c r="FU421" s="136">
        <v>255</v>
      </c>
      <c r="FV421" s="95">
        <v>250</v>
      </c>
      <c r="FW421" s="134">
        <v>-20</v>
      </c>
      <c r="FX421" s="115">
        <v>185</v>
      </c>
      <c r="FY421" s="95">
        <v>195</v>
      </c>
      <c r="FZ421" s="95">
        <v>190</v>
      </c>
      <c r="GA421" s="106">
        <v>-20</v>
      </c>
      <c r="GB421" s="115">
        <v>330</v>
      </c>
      <c r="GC421" s="95">
        <v>340</v>
      </c>
      <c r="GD421" s="95">
        <v>335</v>
      </c>
      <c r="GE421" s="106">
        <v>5</v>
      </c>
      <c r="GF421" s="115">
        <v>315</v>
      </c>
      <c r="GG421" s="95">
        <v>325</v>
      </c>
      <c r="GH421" s="95">
        <v>320</v>
      </c>
      <c r="GI421" s="106" t="s">
        <v>5</v>
      </c>
      <c r="GJ421" s="115">
        <v>415</v>
      </c>
      <c r="GK421" s="95">
        <v>425</v>
      </c>
      <c r="GL421" s="95">
        <v>420</v>
      </c>
      <c r="GM421" s="106">
        <v>10</v>
      </c>
      <c r="GN421" s="115">
        <v>455</v>
      </c>
      <c r="GO421" s="95">
        <v>465</v>
      </c>
      <c r="GP421" s="95">
        <v>460</v>
      </c>
      <c r="GQ421" s="106">
        <v>5</v>
      </c>
      <c r="GR421" s="93"/>
      <c r="GS421" s="93">
        <v>12</v>
      </c>
    </row>
    <row r="422" spans="1:201" ht="15.75" x14ac:dyDescent="0.25">
      <c r="A422">
        <v>12</v>
      </c>
      <c r="B422">
        <v>2017</v>
      </c>
      <c r="C422" s="87">
        <v>43084</v>
      </c>
      <c r="D422" s="95">
        <v>340</v>
      </c>
      <c r="E422" s="95">
        <v>350</v>
      </c>
      <c r="F422" s="95">
        <v>345</v>
      </c>
      <c r="G422" s="106">
        <v>-5</v>
      </c>
      <c r="H422" s="115">
        <v>470</v>
      </c>
      <c r="I422" s="95">
        <v>480</v>
      </c>
      <c r="J422" s="95">
        <v>475</v>
      </c>
      <c r="K422" s="106">
        <v>-5</v>
      </c>
      <c r="L422" s="115">
        <v>425</v>
      </c>
      <c r="M422" s="95">
        <v>435</v>
      </c>
      <c r="N422" s="95">
        <v>430</v>
      </c>
      <c r="O422" s="106" t="s">
        <v>5</v>
      </c>
      <c r="P422" s="115">
        <v>315</v>
      </c>
      <c r="Q422" s="95">
        <v>325</v>
      </c>
      <c r="R422" s="95">
        <v>320</v>
      </c>
      <c r="S422" s="106">
        <v>5</v>
      </c>
      <c r="T422" s="115">
        <v>325</v>
      </c>
      <c r="U422" s="95">
        <v>335</v>
      </c>
      <c r="V422" s="95">
        <v>330</v>
      </c>
      <c r="W422" s="106">
        <v>-5</v>
      </c>
      <c r="X422" s="115">
        <v>320</v>
      </c>
      <c r="Y422" s="95">
        <v>330</v>
      </c>
      <c r="Z422" s="95">
        <v>325</v>
      </c>
      <c r="AA422" s="106">
        <v>-5</v>
      </c>
      <c r="AB422" s="115">
        <v>365</v>
      </c>
      <c r="AC422" s="95">
        <v>375</v>
      </c>
      <c r="AD422" s="95">
        <v>370</v>
      </c>
      <c r="AE422" s="106" t="s">
        <v>5</v>
      </c>
      <c r="AF422" s="115">
        <v>305</v>
      </c>
      <c r="AG422" s="95">
        <v>315</v>
      </c>
      <c r="AH422" s="95">
        <v>310</v>
      </c>
      <c r="AI422" s="106">
        <v>-10</v>
      </c>
      <c r="AJ422" s="115">
        <v>320</v>
      </c>
      <c r="AK422" s="95">
        <v>330</v>
      </c>
      <c r="AL422" s="95">
        <v>325</v>
      </c>
      <c r="AM422" s="106">
        <v>-10</v>
      </c>
      <c r="AN422" s="115">
        <v>315</v>
      </c>
      <c r="AO422" s="95">
        <v>325</v>
      </c>
      <c r="AP422" s="95">
        <v>320</v>
      </c>
      <c r="AQ422" s="106">
        <v>-5</v>
      </c>
      <c r="AR422" s="115">
        <v>370</v>
      </c>
      <c r="AS422" s="95">
        <v>380</v>
      </c>
      <c r="AT422" s="95">
        <v>375</v>
      </c>
      <c r="AU422" s="106" t="s">
        <v>5</v>
      </c>
      <c r="AV422" s="115">
        <v>275</v>
      </c>
      <c r="AW422" s="95">
        <v>285</v>
      </c>
      <c r="AX422" s="95">
        <v>280</v>
      </c>
      <c r="AY422" s="106">
        <v>5</v>
      </c>
      <c r="AZ422" s="115">
        <v>265</v>
      </c>
      <c r="BA422" s="95">
        <v>275</v>
      </c>
      <c r="BB422" s="95">
        <v>270</v>
      </c>
      <c r="BC422" s="106">
        <v>-5</v>
      </c>
      <c r="BD422" s="115">
        <v>240</v>
      </c>
      <c r="BE422" s="95">
        <v>250</v>
      </c>
      <c r="BF422" s="95">
        <v>245</v>
      </c>
      <c r="BG422" s="106" t="s">
        <v>5</v>
      </c>
      <c r="BH422" s="115">
        <v>340</v>
      </c>
      <c r="BI422" s="95">
        <v>350</v>
      </c>
      <c r="BJ422" s="95">
        <v>345</v>
      </c>
      <c r="BK422" s="106" t="s">
        <v>5</v>
      </c>
      <c r="BL422" s="115">
        <v>255</v>
      </c>
      <c r="BM422" s="95">
        <v>265</v>
      </c>
      <c r="BN422" s="95">
        <v>260</v>
      </c>
      <c r="BO422" s="106" t="s">
        <v>5</v>
      </c>
      <c r="BP422" s="115">
        <v>315</v>
      </c>
      <c r="BQ422" s="95">
        <v>325</v>
      </c>
      <c r="BR422" s="95">
        <v>320</v>
      </c>
      <c r="BS422" s="106" t="s">
        <v>5</v>
      </c>
      <c r="BT422" s="115">
        <v>290</v>
      </c>
      <c r="BU422" s="95">
        <v>300</v>
      </c>
      <c r="BV422" s="95">
        <v>295</v>
      </c>
      <c r="BW422" s="106" t="s">
        <v>5</v>
      </c>
      <c r="BX422" s="115">
        <v>390</v>
      </c>
      <c r="BY422" s="95">
        <v>400</v>
      </c>
      <c r="BZ422" s="95">
        <v>395</v>
      </c>
      <c r="CA422" s="106" t="s">
        <v>5</v>
      </c>
      <c r="CB422" s="115">
        <v>425</v>
      </c>
      <c r="CC422" s="95">
        <v>435</v>
      </c>
      <c r="CD422" s="95">
        <v>430</v>
      </c>
      <c r="CE422" s="106" t="s">
        <v>5</v>
      </c>
      <c r="CF422" s="115">
        <v>260</v>
      </c>
      <c r="CG422" s="95">
        <v>270</v>
      </c>
      <c r="CH422" s="95">
        <v>265</v>
      </c>
      <c r="CI422" s="106">
        <v>-5</v>
      </c>
      <c r="CJ422" s="115">
        <v>245</v>
      </c>
      <c r="CK422" s="95">
        <v>255</v>
      </c>
      <c r="CL422" s="95">
        <v>250</v>
      </c>
      <c r="CM422" s="106" t="s">
        <v>5</v>
      </c>
      <c r="CN422" s="115">
        <v>330</v>
      </c>
      <c r="CO422" s="95">
        <v>340</v>
      </c>
      <c r="CP422" s="95">
        <v>335</v>
      </c>
      <c r="CQ422" s="106" t="s">
        <v>5</v>
      </c>
      <c r="CR422" s="115">
        <v>395</v>
      </c>
      <c r="CS422" s="95">
        <v>405</v>
      </c>
      <c r="CT422" s="95">
        <v>400</v>
      </c>
      <c r="CU422" s="106" t="s">
        <v>5</v>
      </c>
      <c r="CV422" s="115">
        <v>290</v>
      </c>
      <c r="CW422" s="95">
        <v>300</v>
      </c>
      <c r="CX422" s="95">
        <v>295</v>
      </c>
      <c r="CY422" s="106">
        <v>-10</v>
      </c>
      <c r="CZ422" s="115">
        <v>280</v>
      </c>
      <c r="DA422" s="95">
        <v>290</v>
      </c>
      <c r="DB422" s="95">
        <v>285</v>
      </c>
      <c r="DC422" s="106" t="s">
        <v>5</v>
      </c>
      <c r="DD422" s="115">
        <v>380</v>
      </c>
      <c r="DE422" s="95">
        <v>390</v>
      </c>
      <c r="DF422" s="95">
        <v>385</v>
      </c>
      <c r="DG422" s="106" t="s">
        <v>5</v>
      </c>
      <c r="DH422" s="115">
        <v>415</v>
      </c>
      <c r="DI422" s="95">
        <v>425</v>
      </c>
      <c r="DJ422" s="95">
        <v>420</v>
      </c>
      <c r="DK422" s="106" t="s">
        <v>5</v>
      </c>
      <c r="DL422" s="115">
        <v>260</v>
      </c>
      <c r="DM422" s="95">
        <v>270</v>
      </c>
      <c r="DN422" s="95">
        <v>265</v>
      </c>
      <c r="DO422" s="106">
        <v>-10</v>
      </c>
      <c r="DP422" s="115">
        <v>250</v>
      </c>
      <c r="DQ422" s="95">
        <v>260</v>
      </c>
      <c r="DR422" s="95">
        <v>255</v>
      </c>
      <c r="DS422" s="106" t="s">
        <v>5</v>
      </c>
      <c r="DT422" s="115">
        <v>390</v>
      </c>
      <c r="DU422" s="95">
        <v>400</v>
      </c>
      <c r="DV422" s="95">
        <v>395</v>
      </c>
      <c r="DW422" s="106" t="s">
        <v>5</v>
      </c>
      <c r="DX422" s="115">
        <v>425</v>
      </c>
      <c r="DY422" s="95">
        <v>435</v>
      </c>
      <c r="DZ422" s="95">
        <v>430</v>
      </c>
      <c r="EA422" s="106" t="s">
        <v>5</v>
      </c>
      <c r="EB422" s="115">
        <v>250</v>
      </c>
      <c r="EC422" s="95">
        <v>260</v>
      </c>
      <c r="ED422" s="95">
        <v>255</v>
      </c>
      <c r="EE422" s="106">
        <v>-10</v>
      </c>
      <c r="EF422" s="115">
        <v>235</v>
      </c>
      <c r="EG422" s="95">
        <v>245</v>
      </c>
      <c r="EH422" s="95">
        <v>240</v>
      </c>
      <c r="EI422" s="106" t="s">
        <v>5</v>
      </c>
      <c r="EJ422" s="115">
        <v>410</v>
      </c>
      <c r="EK422" s="95">
        <v>420</v>
      </c>
      <c r="EL422" s="95">
        <v>415</v>
      </c>
      <c r="EM422" s="106" t="s">
        <v>5</v>
      </c>
      <c r="EN422" s="115">
        <v>450</v>
      </c>
      <c r="EO422" s="95">
        <v>460</v>
      </c>
      <c r="EP422" s="95">
        <v>455</v>
      </c>
      <c r="EQ422" s="106" t="s">
        <v>5</v>
      </c>
      <c r="ER422" s="115">
        <v>245</v>
      </c>
      <c r="ES422" s="95">
        <v>255</v>
      </c>
      <c r="ET422" s="95">
        <v>250</v>
      </c>
      <c r="EU422" s="106" t="s">
        <v>5</v>
      </c>
      <c r="EV422" s="115">
        <v>240</v>
      </c>
      <c r="EW422" s="95">
        <v>250</v>
      </c>
      <c r="EX422" s="95">
        <v>245</v>
      </c>
      <c r="EY422" s="106">
        <v>5</v>
      </c>
      <c r="EZ422" s="115">
        <v>395</v>
      </c>
      <c r="FA422" s="95">
        <v>405</v>
      </c>
      <c r="FB422" s="95">
        <v>400</v>
      </c>
      <c r="FC422" s="106" t="s">
        <v>5</v>
      </c>
      <c r="FD422" s="115">
        <v>455</v>
      </c>
      <c r="FE422" s="95">
        <v>465</v>
      </c>
      <c r="FF422" s="95">
        <v>460</v>
      </c>
      <c r="FG422" s="106" t="s">
        <v>5</v>
      </c>
      <c r="FH422" s="115">
        <v>270</v>
      </c>
      <c r="FI422" s="95">
        <v>280</v>
      </c>
      <c r="FJ422" s="95">
        <v>275</v>
      </c>
      <c r="FK422" s="106">
        <v>5</v>
      </c>
      <c r="FL422" s="115">
        <v>265</v>
      </c>
      <c r="FM422" s="95">
        <v>275</v>
      </c>
      <c r="FN422" s="95">
        <v>270</v>
      </c>
      <c r="FO422" s="106">
        <v>5</v>
      </c>
      <c r="FP422" s="115">
        <v>295</v>
      </c>
      <c r="FQ422" s="95">
        <v>305</v>
      </c>
      <c r="FR422" s="95">
        <v>300</v>
      </c>
      <c r="FS422" s="106">
        <v>-10</v>
      </c>
      <c r="FT422" s="135">
        <v>245</v>
      </c>
      <c r="FU422" s="136">
        <v>255</v>
      </c>
      <c r="FV422" s="95">
        <v>250</v>
      </c>
      <c r="FW422" s="134" t="s">
        <v>5</v>
      </c>
      <c r="FX422" s="115">
        <v>180</v>
      </c>
      <c r="FY422" s="95">
        <v>190</v>
      </c>
      <c r="FZ422" s="95">
        <v>185</v>
      </c>
      <c r="GA422" s="106">
        <v>-5</v>
      </c>
      <c r="GB422" s="115">
        <v>320</v>
      </c>
      <c r="GC422" s="95">
        <v>330</v>
      </c>
      <c r="GD422" s="95">
        <v>325</v>
      </c>
      <c r="GE422" s="106">
        <v>-10</v>
      </c>
      <c r="GF422" s="115">
        <v>315</v>
      </c>
      <c r="GG422" s="95">
        <v>325</v>
      </c>
      <c r="GH422" s="95">
        <v>320</v>
      </c>
      <c r="GI422" s="106" t="s">
        <v>5</v>
      </c>
      <c r="GJ422" s="115">
        <v>410</v>
      </c>
      <c r="GK422" s="95">
        <v>420</v>
      </c>
      <c r="GL422" s="95">
        <v>415</v>
      </c>
      <c r="GM422" s="106" t="s">
        <v>5</v>
      </c>
      <c r="GN422" s="115">
        <v>455</v>
      </c>
      <c r="GO422" s="95">
        <v>465</v>
      </c>
      <c r="GP422" s="95">
        <v>460</v>
      </c>
      <c r="GQ422" s="106" t="s">
        <v>5</v>
      </c>
      <c r="GR422" s="93"/>
      <c r="GS422" s="93">
        <v>12</v>
      </c>
    </row>
    <row r="423" spans="1:201" ht="15.75" x14ac:dyDescent="0.25">
      <c r="A423">
        <v>12</v>
      </c>
      <c r="B423">
        <v>2017</v>
      </c>
      <c r="C423" s="87">
        <v>43091</v>
      </c>
      <c r="D423" s="95">
        <v>340</v>
      </c>
      <c r="E423" s="95">
        <v>350</v>
      </c>
      <c r="F423" s="95">
        <v>345</v>
      </c>
      <c r="G423" s="106" t="s">
        <v>5</v>
      </c>
      <c r="H423" s="115">
        <v>470</v>
      </c>
      <c r="I423" s="95">
        <v>480</v>
      </c>
      <c r="J423" s="95">
        <v>475</v>
      </c>
      <c r="K423" s="106" t="s">
        <v>5</v>
      </c>
      <c r="L423" s="115">
        <v>425</v>
      </c>
      <c r="M423" s="95">
        <v>435</v>
      </c>
      <c r="N423" s="95">
        <v>430</v>
      </c>
      <c r="O423" s="106" t="s">
        <v>5</v>
      </c>
      <c r="P423" s="115">
        <v>315</v>
      </c>
      <c r="Q423" s="95">
        <v>325</v>
      </c>
      <c r="R423" s="95">
        <v>320</v>
      </c>
      <c r="S423" s="106" t="s">
        <v>5</v>
      </c>
      <c r="T423" s="115">
        <v>325</v>
      </c>
      <c r="U423" s="95">
        <v>335</v>
      </c>
      <c r="V423" s="95">
        <v>330</v>
      </c>
      <c r="W423" s="106" t="s">
        <v>5</v>
      </c>
      <c r="X423" s="115">
        <v>320</v>
      </c>
      <c r="Y423" s="95">
        <v>330</v>
      </c>
      <c r="Z423" s="95">
        <v>325</v>
      </c>
      <c r="AA423" s="106" t="s">
        <v>5</v>
      </c>
      <c r="AB423" s="115">
        <v>365</v>
      </c>
      <c r="AC423" s="95">
        <v>375</v>
      </c>
      <c r="AD423" s="95">
        <v>370</v>
      </c>
      <c r="AE423" s="106" t="s">
        <v>5</v>
      </c>
      <c r="AF423" s="115">
        <v>315</v>
      </c>
      <c r="AG423" s="95">
        <v>325</v>
      </c>
      <c r="AH423" s="95">
        <v>320</v>
      </c>
      <c r="AI423" s="106">
        <v>10</v>
      </c>
      <c r="AJ423" s="115">
        <v>320</v>
      </c>
      <c r="AK423" s="95">
        <v>330</v>
      </c>
      <c r="AL423" s="95">
        <v>325</v>
      </c>
      <c r="AM423" s="106" t="s">
        <v>5</v>
      </c>
      <c r="AN423" s="115">
        <v>320</v>
      </c>
      <c r="AO423" s="95">
        <v>330</v>
      </c>
      <c r="AP423" s="95">
        <v>325</v>
      </c>
      <c r="AQ423" s="106">
        <v>5</v>
      </c>
      <c r="AR423" s="115">
        <v>370</v>
      </c>
      <c r="AS423" s="95">
        <v>380</v>
      </c>
      <c r="AT423" s="95">
        <v>375</v>
      </c>
      <c r="AU423" s="106" t="s">
        <v>5</v>
      </c>
      <c r="AV423" s="115">
        <v>275</v>
      </c>
      <c r="AW423" s="95">
        <v>285</v>
      </c>
      <c r="AX423" s="95">
        <v>280</v>
      </c>
      <c r="AY423" s="106" t="s">
        <v>5</v>
      </c>
      <c r="AZ423" s="115">
        <v>265</v>
      </c>
      <c r="BA423" s="95">
        <v>275</v>
      </c>
      <c r="BB423" s="95">
        <v>270</v>
      </c>
      <c r="BC423" s="106" t="s">
        <v>5</v>
      </c>
      <c r="BD423" s="115">
        <v>260</v>
      </c>
      <c r="BE423" s="95">
        <v>270</v>
      </c>
      <c r="BF423" s="95">
        <v>265</v>
      </c>
      <c r="BG423" s="106">
        <v>20</v>
      </c>
      <c r="BH423" s="115">
        <v>340</v>
      </c>
      <c r="BI423" s="95">
        <v>350</v>
      </c>
      <c r="BJ423" s="95">
        <v>345</v>
      </c>
      <c r="BK423" s="106" t="s">
        <v>5</v>
      </c>
      <c r="BL423" s="115">
        <v>275</v>
      </c>
      <c r="BM423" s="95">
        <v>285</v>
      </c>
      <c r="BN423" s="95">
        <v>280</v>
      </c>
      <c r="BO423" s="106">
        <v>20</v>
      </c>
      <c r="BP423" s="115">
        <v>315</v>
      </c>
      <c r="BQ423" s="95">
        <v>325</v>
      </c>
      <c r="BR423" s="95">
        <v>320</v>
      </c>
      <c r="BS423" s="106" t="s">
        <v>5</v>
      </c>
      <c r="BT423" s="115">
        <v>310</v>
      </c>
      <c r="BU423" s="95">
        <v>320</v>
      </c>
      <c r="BV423" s="95">
        <v>315</v>
      </c>
      <c r="BW423" s="106">
        <v>20</v>
      </c>
      <c r="BX423" s="115">
        <v>390</v>
      </c>
      <c r="BY423" s="95">
        <v>400</v>
      </c>
      <c r="BZ423" s="95">
        <v>395</v>
      </c>
      <c r="CA423" s="106" t="s">
        <v>5</v>
      </c>
      <c r="CB423" s="115">
        <v>425</v>
      </c>
      <c r="CC423" s="95">
        <v>435</v>
      </c>
      <c r="CD423" s="95">
        <v>430</v>
      </c>
      <c r="CE423" s="106" t="s">
        <v>5</v>
      </c>
      <c r="CF423" s="115">
        <v>255</v>
      </c>
      <c r="CG423" s="95">
        <v>265</v>
      </c>
      <c r="CH423" s="95">
        <v>260</v>
      </c>
      <c r="CI423" s="106">
        <v>-5</v>
      </c>
      <c r="CJ423" s="115">
        <v>245</v>
      </c>
      <c r="CK423" s="95">
        <v>255</v>
      </c>
      <c r="CL423" s="95">
        <v>250</v>
      </c>
      <c r="CM423" s="106" t="s">
        <v>5</v>
      </c>
      <c r="CN423" s="115">
        <v>330</v>
      </c>
      <c r="CO423" s="95">
        <v>340</v>
      </c>
      <c r="CP423" s="95">
        <v>335</v>
      </c>
      <c r="CQ423" s="106" t="s">
        <v>5</v>
      </c>
      <c r="CR423" s="115">
        <v>395</v>
      </c>
      <c r="CS423" s="95">
        <v>405</v>
      </c>
      <c r="CT423" s="95">
        <v>400</v>
      </c>
      <c r="CU423" s="106" t="s">
        <v>5</v>
      </c>
      <c r="CV423" s="115">
        <v>285</v>
      </c>
      <c r="CW423" s="95">
        <v>295</v>
      </c>
      <c r="CX423" s="95">
        <v>290</v>
      </c>
      <c r="CY423" s="106">
        <v>-5</v>
      </c>
      <c r="CZ423" s="115">
        <v>280</v>
      </c>
      <c r="DA423" s="95">
        <v>290</v>
      </c>
      <c r="DB423" s="95">
        <v>285</v>
      </c>
      <c r="DC423" s="106" t="s">
        <v>5</v>
      </c>
      <c r="DD423" s="115">
        <v>380</v>
      </c>
      <c r="DE423" s="95">
        <v>390</v>
      </c>
      <c r="DF423" s="95">
        <v>385</v>
      </c>
      <c r="DG423" s="106" t="s">
        <v>5</v>
      </c>
      <c r="DH423" s="115">
        <v>415</v>
      </c>
      <c r="DI423" s="95">
        <v>425</v>
      </c>
      <c r="DJ423" s="95">
        <v>420</v>
      </c>
      <c r="DK423" s="106" t="s">
        <v>5</v>
      </c>
      <c r="DL423" s="115">
        <v>255</v>
      </c>
      <c r="DM423" s="95">
        <v>265</v>
      </c>
      <c r="DN423" s="95">
        <v>260</v>
      </c>
      <c r="DO423" s="106">
        <v>-5</v>
      </c>
      <c r="DP423" s="115">
        <v>250</v>
      </c>
      <c r="DQ423" s="95">
        <v>260</v>
      </c>
      <c r="DR423" s="95">
        <v>255</v>
      </c>
      <c r="DS423" s="106" t="s">
        <v>5</v>
      </c>
      <c r="DT423" s="115">
        <v>390</v>
      </c>
      <c r="DU423" s="95">
        <v>400</v>
      </c>
      <c r="DV423" s="95">
        <v>395</v>
      </c>
      <c r="DW423" s="106" t="s">
        <v>5</v>
      </c>
      <c r="DX423" s="115">
        <v>425</v>
      </c>
      <c r="DY423" s="95">
        <v>435</v>
      </c>
      <c r="DZ423" s="95">
        <v>430</v>
      </c>
      <c r="EA423" s="106" t="s">
        <v>5</v>
      </c>
      <c r="EB423" s="115">
        <v>245</v>
      </c>
      <c r="EC423" s="95">
        <v>255</v>
      </c>
      <c r="ED423" s="95">
        <v>250</v>
      </c>
      <c r="EE423" s="106">
        <v>-5</v>
      </c>
      <c r="EF423" s="115">
        <v>235</v>
      </c>
      <c r="EG423" s="95">
        <v>245</v>
      </c>
      <c r="EH423" s="95">
        <v>240</v>
      </c>
      <c r="EI423" s="106" t="s">
        <v>5</v>
      </c>
      <c r="EJ423" s="115">
        <v>410</v>
      </c>
      <c r="EK423" s="95">
        <v>420</v>
      </c>
      <c r="EL423" s="95">
        <v>415</v>
      </c>
      <c r="EM423" s="106" t="s">
        <v>5</v>
      </c>
      <c r="EN423" s="115">
        <v>450</v>
      </c>
      <c r="EO423" s="95">
        <v>460</v>
      </c>
      <c r="EP423" s="95">
        <v>455</v>
      </c>
      <c r="EQ423" s="106" t="s">
        <v>5</v>
      </c>
      <c r="ER423" s="115">
        <v>240</v>
      </c>
      <c r="ES423" s="95">
        <v>250</v>
      </c>
      <c r="ET423" s="95">
        <v>245</v>
      </c>
      <c r="EU423" s="106">
        <v>-5</v>
      </c>
      <c r="EV423" s="115">
        <v>235</v>
      </c>
      <c r="EW423" s="95">
        <v>245</v>
      </c>
      <c r="EX423" s="95">
        <v>240</v>
      </c>
      <c r="EY423" s="106">
        <v>-5</v>
      </c>
      <c r="EZ423" s="115">
        <v>395</v>
      </c>
      <c r="FA423" s="95">
        <v>405</v>
      </c>
      <c r="FB423" s="95">
        <v>400</v>
      </c>
      <c r="FC423" s="106" t="s">
        <v>5</v>
      </c>
      <c r="FD423" s="115">
        <v>455</v>
      </c>
      <c r="FE423" s="95">
        <v>465</v>
      </c>
      <c r="FF423" s="95">
        <v>460</v>
      </c>
      <c r="FG423" s="106" t="s">
        <v>5</v>
      </c>
      <c r="FH423" s="115">
        <v>265</v>
      </c>
      <c r="FI423" s="95">
        <v>275</v>
      </c>
      <c r="FJ423" s="95">
        <v>270</v>
      </c>
      <c r="FK423" s="106">
        <v>-5</v>
      </c>
      <c r="FL423" s="115">
        <v>265</v>
      </c>
      <c r="FM423" s="95">
        <v>275</v>
      </c>
      <c r="FN423" s="95">
        <v>270</v>
      </c>
      <c r="FO423" s="106" t="s">
        <v>5</v>
      </c>
      <c r="FP423" s="115">
        <v>295</v>
      </c>
      <c r="FQ423" s="95">
        <v>305</v>
      </c>
      <c r="FR423" s="95">
        <v>300</v>
      </c>
      <c r="FS423" s="106" t="s">
        <v>5</v>
      </c>
      <c r="FT423" s="135">
        <v>235</v>
      </c>
      <c r="FU423" s="136">
        <v>245</v>
      </c>
      <c r="FV423" s="95">
        <v>240</v>
      </c>
      <c r="FW423" s="134">
        <v>-10</v>
      </c>
      <c r="FX423" s="115">
        <v>175</v>
      </c>
      <c r="FY423" s="95">
        <v>185</v>
      </c>
      <c r="FZ423" s="95">
        <v>180</v>
      </c>
      <c r="GA423" s="106">
        <v>-5</v>
      </c>
      <c r="GB423" s="115">
        <v>315</v>
      </c>
      <c r="GC423" s="95">
        <v>325</v>
      </c>
      <c r="GD423" s="95">
        <v>320</v>
      </c>
      <c r="GE423" s="106">
        <v>-5</v>
      </c>
      <c r="GF423" s="115">
        <v>315</v>
      </c>
      <c r="GG423" s="95">
        <v>325</v>
      </c>
      <c r="GH423" s="95">
        <v>320</v>
      </c>
      <c r="GI423" s="106" t="s">
        <v>5</v>
      </c>
      <c r="GJ423" s="115">
        <v>410</v>
      </c>
      <c r="GK423" s="95">
        <v>420</v>
      </c>
      <c r="GL423" s="95">
        <v>415</v>
      </c>
      <c r="GM423" s="106" t="s">
        <v>5</v>
      </c>
      <c r="GN423" s="115">
        <v>455</v>
      </c>
      <c r="GO423" s="95">
        <v>465</v>
      </c>
      <c r="GP423" s="95">
        <v>460</v>
      </c>
      <c r="GQ423" s="106" t="s">
        <v>5</v>
      </c>
      <c r="GR423" s="93"/>
      <c r="GS423" s="93">
        <v>12</v>
      </c>
    </row>
    <row r="424" spans="1:201" ht="15.75" x14ac:dyDescent="0.25">
      <c r="A424">
        <v>12</v>
      </c>
      <c r="B424">
        <v>2017</v>
      </c>
      <c r="C424" s="87">
        <v>43098</v>
      </c>
      <c r="D424" s="96">
        <v>340</v>
      </c>
      <c r="E424" s="96">
        <v>350</v>
      </c>
      <c r="F424" s="96">
        <v>345</v>
      </c>
      <c r="G424" s="103"/>
      <c r="H424" s="113">
        <v>470</v>
      </c>
      <c r="I424" s="96">
        <v>480</v>
      </c>
      <c r="J424" s="96">
        <v>475</v>
      </c>
      <c r="K424" s="103"/>
      <c r="L424" s="113">
        <v>425</v>
      </c>
      <c r="M424" s="96">
        <v>435</v>
      </c>
      <c r="N424" s="96">
        <v>430</v>
      </c>
      <c r="O424" s="103"/>
      <c r="P424" s="113">
        <v>315</v>
      </c>
      <c r="Q424" s="96">
        <v>325</v>
      </c>
      <c r="R424" s="96">
        <v>320</v>
      </c>
      <c r="S424" s="103"/>
      <c r="T424" s="113">
        <v>325</v>
      </c>
      <c r="U424" s="96">
        <v>335</v>
      </c>
      <c r="V424" s="96">
        <v>330</v>
      </c>
      <c r="W424" s="103"/>
      <c r="X424" s="113">
        <v>320</v>
      </c>
      <c r="Y424" s="96">
        <v>330</v>
      </c>
      <c r="Z424" s="96">
        <v>325</v>
      </c>
      <c r="AA424" s="103"/>
      <c r="AB424" s="113">
        <v>365</v>
      </c>
      <c r="AC424" s="96">
        <v>375</v>
      </c>
      <c r="AD424" s="96">
        <v>370</v>
      </c>
      <c r="AE424" s="103"/>
      <c r="AF424" s="113">
        <v>320</v>
      </c>
      <c r="AG424" s="96">
        <v>330</v>
      </c>
      <c r="AH424" s="96">
        <v>325</v>
      </c>
      <c r="AI424" s="103"/>
      <c r="AJ424" s="113">
        <v>320</v>
      </c>
      <c r="AK424" s="96">
        <v>330</v>
      </c>
      <c r="AL424" s="96">
        <v>325</v>
      </c>
      <c r="AM424" s="103"/>
      <c r="AN424" s="113">
        <v>320</v>
      </c>
      <c r="AO424" s="96">
        <v>330</v>
      </c>
      <c r="AP424" s="96">
        <v>325</v>
      </c>
      <c r="AQ424" s="103"/>
      <c r="AR424" s="113">
        <v>370</v>
      </c>
      <c r="AS424" s="96">
        <v>380</v>
      </c>
      <c r="AT424" s="96">
        <v>375</v>
      </c>
      <c r="AU424" s="103"/>
      <c r="AV424" s="113">
        <v>275</v>
      </c>
      <c r="AW424" s="96">
        <v>285</v>
      </c>
      <c r="AX424" s="96">
        <v>280</v>
      </c>
      <c r="AY424" s="103"/>
      <c r="AZ424" s="113">
        <v>262.5</v>
      </c>
      <c r="BA424" s="96">
        <v>272.5</v>
      </c>
      <c r="BB424" s="96">
        <v>267.5</v>
      </c>
      <c r="BC424" s="103"/>
      <c r="BD424" s="113">
        <v>260</v>
      </c>
      <c r="BE424" s="96">
        <v>270</v>
      </c>
      <c r="BF424" s="96">
        <v>265</v>
      </c>
      <c r="BG424" s="103"/>
      <c r="BH424" s="113">
        <v>340</v>
      </c>
      <c r="BI424" s="96">
        <v>350</v>
      </c>
      <c r="BJ424" s="96">
        <v>345</v>
      </c>
      <c r="BK424" s="103"/>
      <c r="BL424" s="113">
        <v>275</v>
      </c>
      <c r="BM424" s="96">
        <v>285</v>
      </c>
      <c r="BN424" s="96">
        <v>280</v>
      </c>
      <c r="BO424" s="103"/>
      <c r="BP424" s="113">
        <v>312.5</v>
      </c>
      <c r="BQ424" s="96">
        <v>322.5</v>
      </c>
      <c r="BR424" s="96">
        <v>317.5</v>
      </c>
      <c r="BS424" s="103"/>
      <c r="BT424" s="113">
        <v>310</v>
      </c>
      <c r="BU424" s="96">
        <v>320</v>
      </c>
      <c r="BV424" s="96">
        <v>315</v>
      </c>
      <c r="BW424" s="103"/>
      <c r="BX424" s="113">
        <v>390</v>
      </c>
      <c r="BY424" s="96">
        <v>400</v>
      </c>
      <c r="BZ424" s="96">
        <v>395</v>
      </c>
      <c r="CA424" s="103"/>
      <c r="CB424" s="113">
        <v>425</v>
      </c>
      <c r="CC424" s="96">
        <v>435</v>
      </c>
      <c r="CD424" s="96">
        <v>430</v>
      </c>
      <c r="CE424" s="103"/>
      <c r="CF424" s="113">
        <v>255</v>
      </c>
      <c r="CG424" s="96">
        <v>265</v>
      </c>
      <c r="CH424" s="96">
        <v>260</v>
      </c>
      <c r="CI424" s="103"/>
      <c r="CJ424" s="113">
        <v>245</v>
      </c>
      <c r="CK424" s="96">
        <v>255</v>
      </c>
      <c r="CL424" s="96">
        <v>250</v>
      </c>
      <c r="CM424" s="103"/>
      <c r="CN424" s="113">
        <v>330</v>
      </c>
      <c r="CO424" s="96">
        <v>340</v>
      </c>
      <c r="CP424" s="96">
        <v>335</v>
      </c>
      <c r="CQ424" s="103"/>
      <c r="CR424" s="113">
        <v>395</v>
      </c>
      <c r="CS424" s="96">
        <v>405</v>
      </c>
      <c r="CT424" s="96">
        <v>400</v>
      </c>
      <c r="CU424" s="103"/>
      <c r="CV424" s="113">
        <v>285</v>
      </c>
      <c r="CW424" s="96">
        <v>295</v>
      </c>
      <c r="CX424" s="96">
        <v>290</v>
      </c>
      <c r="CY424" s="103"/>
      <c r="CZ424" s="113">
        <v>280</v>
      </c>
      <c r="DA424" s="96">
        <v>290</v>
      </c>
      <c r="DB424" s="96">
        <v>285</v>
      </c>
      <c r="DC424" s="103"/>
      <c r="DD424" s="113">
        <v>380</v>
      </c>
      <c r="DE424" s="96">
        <v>390</v>
      </c>
      <c r="DF424" s="96">
        <v>385</v>
      </c>
      <c r="DG424" s="103"/>
      <c r="DH424" s="113">
        <v>415</v>
      </c>
      <c r="DI424" s="96">
        <v>425</v>
      </c>
      <c r="DJ424" s="96">
        <v>420</v>
      </c>
      <c r="DK424" s="103"/>
      <c r="DL424" s="113">
        <v>255</v>
      </c>
      <c r="DM424" s="96">
        <v>265</v>
      </c>
      <c r="DN424" s="96">
        <v>260</v>
      </c>
      <c r="DO424" s="103"/>
      <c r="DP424" s="113">
        <v>250</v>
      </c>
      <c r="DQ424" s="96">
        <v>260</v>
      </c>
      <c r="DR424" s="96">
        <v>255</v>
      </c>
      <c r="DS424" s="103"/>
      <c r="DT424" s="113">
        <v>390</v>
      </c>
      <c r="DU424" s="96">
        <v>400</v>
      </c>
      <c r="DV424" s="96">
        <v>395</v>
      </c>
      <c r="DW424" s="103"/>
      <c r="DX424" s="113">
        <v>425</v>
      </c>
      <c r="DY424" s="96">
        <v>435</v>
      </c>
      <c r="DZ424" s="96">
        <v>430</v>
      </c>
      <c r="EA424" s="103"/>
      <c r="EB424" s="113">
        <v>245</v>
      </c>
      <c r="EC424" s="96">
        <v>255</v>
      </c>
      <c r="ED424" s="96">
        <v>250</v>
      </c>
      <c r="EE424" s="103"/>
      <c r="EF424" s="113">
        <v>235</v>
      </c>
      <c r="EG424" s="96">
        <v>245</v>
      </c>
      <c r="EH424" s="96">
        <v>240</v>
      </c>
      <c r="EI424" s="103"/>
      <c r="EJ424" s="113">
        <v>410</v>
      </c>
      <c r="EK424" s="96">
        <v>420</v>
      </c>
      <c r="EL424" s="96">
        <v>415</v>
      </c>
      <c r="EM424" s="103"/>
      <c r="EN424" s="113">
        <v>450</v>
      </c>
      <c r="EO424" s="96">
        <v>460</v>
      </c>
      <c r="EP424" s="96">
        <v>455</v>
      </c>
      <c r="EQ424" s="103"/>
      <c r="ER424" s="113">
        <v>240</v>
      </c>
      <c r="ES424" s="96">
        <v>250</v>
      </c>
      <c r="ET424" s="96">
        <v>245</v>
      </c>
      <c r="EU424" s="103"/>
      <c r="EV424" s="113">
        <v>237.5</v>
      </c>
      <c r="EW424" s="96">
        <v>247.5</v>
      </c>
      <c r="EX424" s="96">
        <v>242.5</v>
      </c>
      <c r="EY424" s="103"/>
      <c r="EZ424" s="113">
        <v>395</v>
      </c>
      <c r="FA424" s="96">
        <v>405</v>
      </c>
      <c r="FB424" s="96">
        <v>400</v>
      </c>
      <c r="FC424" s="103"/>
      <c r="FD424" s="113">
        <v>455</v>
      </c>
      <c r="FE424" s="96">
        <v>465</v>
      </c>
      <c r="FF424" s="96">
        <v>460</v>
      </c>
      <c r="FG424" s="103"/>
      <c r="FH424" s="113">
        <v>265</v>
      </c>
      <c r="FI424" s="96">
        <v>275</v>
      </c>
      <c r="FJ424" s="96">
        <v>270</v>
      </c>
      <c r="FK424" s="103"/>
      <c r="FL424" s="113">
        <v>265</v>
      </c>
      <c r="FM424" s="96">
        <v>275</v>
      </c>
      <c r="FN424" s="96">
        <v>270</v>
      </c>
      <c r="FO424" s="103"/>
      <c r="FP424" s="114">
        <v>295</v>
      </c>
      <c r="FQ424" s="101">
        <v>305</v>
      </c>
      <c r="FR424" s="101">
        <v>300</v>
      </c>
      <c r="FS424" s="103"/>
      <c r="FT424" s="113">
        <v>232.5</v>
      </c>
      <c r="FU424" s="96">
        <v>242.5</v>
      </c>
      <c r="FV424" s="96">
        <v>237.5</v>
      </c>
      <c r="FW424" s="103"/>
      <c r="FX424" s="113">
        <v>175</v>
      </c>
      <c r="FY424" s="96">
        <v>185</v>
      </c>
      <c r="FZ424" s="96">
        <v>180</v>
      </c>
      <c r="GA424" s="103"/>
      <c r="GB424" s="113">
        <v>315</v>
      </c>
      <c r="GC424" s="96">
        <v>325</v>
      </c>
      <c r="GD424" s="96">
        <v>320</v>
      </c>
      <c r="GE424" s="103"/>
      <c r="GF424" s="113">
        <v>315</v>
      </c>
      <c r="GG424" s="96">
        <v>325</v>
      </c>
      <c r="GH424" s="96">
        <v>320</v>
      </c>
      <c r="GI424" s="103"/>
      <c r="GJ424" s="113">
        <v>410</v>
      </c>
      <c r="GK424" s="96">
        <v>420</v>
      </c>
      <c r="GL424" s="96">
        <v>415</v>
      </c>
      <c r="GM424" s="103"/>
      <c r="GN424" s="113">
        <v>455</v>
      </c>
      <c r="GO424" s="96">
        <v>465</v>
      </c>
      <c r="GP424" s="96">
        <v>460</v>
      </c>
      <c r="GQ424" s="103"/>
      <c r="GR424" s="93"/>
      <c r="GS424" s="93">
        <v>12</v>
      </c>
    </row>
    <row r="425" spans="1:201" ht="15.75" x14ac:dyDescent="0.25">
      <c r="A425">
        <v>1</v>
      </c>
      <c r="B425">
        <v>2018</v>
      </c>
      <c r="C425" s="87">
        <v>43105</v>
      </c>
      <c r="D425" s="95">
        <v>340</v>
      </c>
      <c r="E425" s="95">
        <v>350</v>
      </c>
      <c r="F425" s="95">
        <v>345</v>
      </c>
      <c r="G425" s="106" t="s">
        <v>5</v>
      </c>
      <c r="H425" s="115">
        <v>470</v>
      </c>
      <c r="I425" s="95">
        <v>480</v>
      </c>
      <c r="J425" s="95">
        <v>475</v>
      </c>
      <c r="K425" s="106" t="s">
        <v>5</v>
      </c>
      <c r="L425" s="115">
        <v>425</v>
      </c>
      <c r="M425" s="95">
        <v>435</v>
      </c>
      <c r="N425" s="95">
        <v>430</v>
      </c>
      <c r="O425" s="106" t="s">
        <v>5</v>
      </c>
      <c r="P425" s="115">
        <v>315</v>
      </c>
      <c r="Q425" s="95">
        <v>325</v>
      </c>
      <c r="R425" s="95">
        <v>320</v>
      </c>
      <c r="S425" s="106" t="s">
        <v>5</v>
      </c>
      <c r="T425" s="115">
        <v>325</v>
      </c>
      <c r="U425" s="95">
        <v>335</v>
      </c>
      <c r="V425" s="95">
        <v>330</v>
      </c>
      <c r="W425" s="106" t="s">
        <v>5</v>
      </c>
      <c r="X425" s="115">
        <v>320</v>
      </c>
      <c r="Y425" s="95">
        <v>330</v>
      </c>
      <c r="Z425" s="95">
        <v>325</v>
      </c>
      <c r="AA425" s="106" t="s">
        <v>5</v>
      </c>
      <c r="AB425" s="115">
        <v>365</v>
      </c>
      <c r="AC425" s="95">
        <v>375</v>
      </c>
      <c r="AD425" s="95">
        <v>370</v>
      </c>
      <c r="AE425" s="106" t="s">
        <v>5</v>
      </c>
      <c r="AF425" s="115">
        <v>325</v>
      </c>
      <c r="AG425" s="95">
        <v>335</v>
      </c>
      <c r="AH425" s="95">
        <v>330</v>
      </c>
      <c r="AI425" s="106">
        <v>20</v>
      </c>
      <c r="AJ425" s="115">
        <v>320</v>
      </c>
      <c r="AK425" s="95">
        <v>330</v>
      </c>
      <c r="AL425" s="95">
        <v>325</v>
      </c>
      <c r="AM425" s="106" t="s">
        <v>5</v>
      </c>
      <c r="AN425" s="115">
        <v>320</v>
      </c>
      <c r="AO425" s="95">
        <v>330</v>
      </c>
      <c r="AP425" s="95">
        <v>325</v>
      </c>
      <c r="AQ425" s="106">
        <v>5</v>
      </c>
      <c r="AR425" s="115">
        <v>370</v>
      </c>
      <c r="AS425" s="95">
        <v>380</v>
      </c>
      <c r="AT425" s="95">
        <v>375</v>
      </c>
      <c r="AU425" s="106" t="s">
        <v>5</v>
      </c>
      <c r="AV425" s="115">
        <v>275</v>
      </c>
      <c r="AW425" s="95">
        <v>285</v>
      </c>
      <c r="AX425" s="95">
        <v>280</v>
      </c>
      <c r="AY425" s="106" t="s">
        <v>5</v>
      </c>
      <c r="AZ425" s="115">
        <v>260</v>
      </c>
      <c r="BA425" s="95">
        <v>270</v>
      </c>
      <c r="BB425" s="95">
        <v>265</v>
      </c>
      <c r="BC425" s="106">
        <v>-5</v>
      </c>
      <c r="BD425" s="115">
        <v>260</v>
      </c>
      <c r="BE425" s="95">
        <v>270</v>
      </c>
      <c r="BF425" s="95">
        <v>265</v>
      </c>
      <c r="BG425" s="106">
        <v>20</v>
      </c>
      <c r="BH425" s="115">
        <v>340</v>
      </c>
      <c r="BI425" s="95">
        <v>350</v>
      </c>
      <c r="BJ425" s="95">
        <v>345</v>
      </c>
      <c r="BK425" s="106" t="s">
        <v>5</v>
      </c>
      <c r="BL425" s="115">
        <v>275</v>
      </c>
      <c r="BM425" s="95">
        <v>285</v>
      </c>
      <c r="BN425" s="95">
        <v>280</v>
      </c>
      <c r="BO425" s="106">
        <v>20</v>
      </c>
      <c r="BP425" s="115">
        <v>310</v>
      </c>
      <c r="BQ425" s="95">
        <v>320</v>
      </c>
      <c r="BR425" s="95">
        <v>315</v>
      </c>
      <c r="BS425" s="106">
        <v>-5</v>
      </c>
      <c r="BT425" s="115">
        <v>310</v>
      </c>
      <c r="BU425" s="95">
        <v>320</v>
      </c>
      <c r="BV425" s="95">
        <v>315</v>
      </c>
      <c r="BW425" s="106">
        <v>20</v>
      </c>
      <c r="BX425" s="115">
        <v>390</v>
      </c>
      <c r="BY425" s="95">
        <v>400</v>
      </c>
      <c r="BZ425" s="95">
        <v>395</v>
      </c>
      <c r="CA425" s="106" t="s">
        <v>5</v>
      </c>
      <c r="CB425" s="115">
        <v>425</v>
      </c>
      <c r="CC425" s="95">
        <v>435</v>
      </c>
      <c r="CD425" s="95">
        <v>430</v>
      </c>
      <c r="CE425" s="106" t="s">
        <v>5</v>
      </c>
      <c r="CF425" s="115">
        <v>255</v>
      </c>
      <c r="CG425" s="95">
        <v>265</v>
      </c>
      <c r="CH425" s="95">
        <v>260</v>
      </c>
      <c r="CI425" s="106">
        <v>-5</v>
      </c>
      <c r="CJ425" s="115">
        <v>245</v>
      </c>
      <c r="CK425" s="95">
        <v>255</v>
      </c>
      <c r="CL425" s="95">
        <v>250</v>
      </c>
      <c r="CM425" s="106" t="s">
        <v>5</v>
      </c>
      <c r="CN425" s="115">
        <v>330</v>
      </c>
      <c r="CO425" s="95">
        <v>340</v>
      </c>
      <c r="CP425" s="95">
        <v>335</v>
      </c>
      <c r="CQ425" s="106" t="s">
        <v>5</v>
      </c>
      <c r="CR425" s="115">
        <v>395</v>
      </c>
      <c r="CS425" s="95">
        <v>405</v>
      </c>
      <c r="CT425" s="95">
        <v>400</v>
      </c>
      <c r="CU425" s="106" t="s">
        <v>5</v>
      </c>
      <c r="CV425" s="115">
        <v>285</v>
      </c>
      <c r="CW425" s="95">
        <v>295</v>
      </c>
      <c r="CX425" s="95">
        <v>290</v>
      </c>
      <c r="CY425" s="106">
        <v>-5</v>
      </c>
      <c r="CZ425" s="115">
        <v>280</v>
      </c>
      <c r="DA425" s="95">
        <v>290</v>
      </c>
      <c r="DB425" s="95">
        <v>285</v>
      </c>
      <c r="DC425" s="106" t="s">
        <v>5</v>
      </c>
      <c r="DD425" s="115">
        <v>380</v>
      </c>
      <c r="DE425" s="95">
        <v>390</v>
      </c>
      <c r="DF425" s="95">
        <v>385</v>
      </c>
      <c r="DG425" s="106" t="s">
        <v>5</v>
      </c>
      <c r="DH425" s="115">
        <v>415</v>
      </c>
      <c r="DI425" s="95">
        <v>425</v>
      </c>
      <c r="DJ425" s="95">
        <v>420</v>
      </c>
      <c r="DK425" s="106" t="s">
        <v>5</v>
      </c>
      <c r="DL425" s="115">
        <v>255</v>
      </c>
      <c r="DM425" s="95">
        <v>265</v>
      </c>
      <c r="DN425" s="95">
        <v>260</v>
      </c>
      <c r="DO425" s="106">
        <v>-5</v>
      </c>
      <c r="DP425" s="115">
        <v>250</v>
      </c>
      <c r="DQ425" s="95">
        <v>260</v>
      </c>
      <c r="DR425" s="95">
        <v>255</v>
      </c>
      <c r="DS425" s="106" t="s">
        <v>5</v>
      </c>
      <c r="DT425" s="115">
        <v>390</v>
      </c>
      <c r="DU425" s="95">
        <v>400</v>
      </c>
      <c r="DV425" s="95">
        <v>395</v>
      </c>
      <c r="DW425" s="106" t="s">
        <v>5</v>
      </c>
      <c r="DX425" s="115">
        <v>425</v>
      </c>
      <c r="DY425" s="95">
        <v>435</v>
      </c>
      <c r="DZ425" s="95">
        <v>430</v>
      </c>
      <c r="EA425" s="106" t="s">
        <v>5</v>
      </c>
      <c r="EB425" s="115">
        <v>245</v>
      </c>
      <c r="EC425" s="95">
        <v>255</v>
      </c>
      <c r="ED425" s="95">
        <v>250</v>
      </c>
      <c r="EE425" s="106">
        <v>-5</v>
      </c>
      <c r="EF425" s="115">
        <v>235</v>
      </c>
      <c r="EG425" s="95">
        <v>245</v>
      </c>
      <c r="EH425" s="95">
        <v>240</v>
      </c>
      <c r="EI425" s="106" t="s">
        <v>5</v>
      </c>
      <c r="EJ425" s="115">
        <v>410</v>
      </c>
      <c r="EK425" s="95">
        <v>420</v>
      </c>
      <c r="EL425" s="95">
        <v>415</v>
      </c>
      <c r="EM425" s="106" t="s">
        <v>5</v>
      </c>
      <c r="EN425" s="115">
        <v>450</v>
      </c>
      <c r="EO425" s="95">
        <v>460</v>
      </c>
      <c r="EP425" s="95">
        <v>455</v>
      </c>
      <c r="EQ425" s="106" t="s">
        <v>5</v>
      </c>
      <c r="ER425" s="115">
        <v>240</v>
      </c>
      <c r="ES425" s="95">
        <v>250</v>
      </c>
      <c r="ET425" s="95">
        <v>245</v>
      </c>
      <c r="EU425" s="106">
        <v>-5</v>
      </c>
      <c r="EV425" s="115">
        <v>240</v>
      </c>
      <c r="EW425" s="95">
        <v>250</v>
      </c>
      <c r="EX425" s="95">
        <v>245</v>
      </c>
      <c r="EY425" s="106" t="s">
        <v>5</v>
      </c>
      <c r="EZ425" s="115">
        <v>395</v>
      </c>
      <c r="FA425" s="95">
        <v>405</v>
      </c>
      <c r="FB425" s="95">
        <v>400</v>
      </c>
      <c r="FC425" s="106" t="s">
        <v>5</v>
      </c>
      <c r="FD425" s="115">
        <v>455</v>
      </c>
      <c r="FE425" s="95">
        <v>465</v>
      </c>
      <c r="FF425" s="95">
        <v>460</v>
      </c>
      <c r="FG425" s="106" t="s">
        <v>5</v>
      </c>
      <c r="FH425" s="115">
        <v>265</v>
      </c>
      <c r="FI425" s="95">
        <v>275</v>
      </c>
      <c r="FJ425" s="95">
        <v>270</v>
      </c>
      <c r="FK425" s="106">
        <v>-5</v>
      </c>
      <c r="FL425" s="115">
        <v>265</v>
      </c>
      <c r="FM425" s="95">
        <v>275</v>
      </c>
      <c r="FN425" s="95">
        <v>270</v>
      </c>
      <c r="FO425" s="106" t="s">
        <v>5</v>
      </c>
      <c r="FP425" s="115">
        <v>295</v>
      </c>
      <c r="FQ425" s="95">
        <v>305</v>
      </c>
      <c r="FR425" s="95">
        <v>300</v>
      </c>
      <c r="FS425" s="106" t="s">
        <v>5</v>
      </c>
      <c r="FT425" s="135">
        <v>230</v>
      </c>
      <c r="FU425" s="136">
        <v>240</v>
      </c>
      <c r="FV425" s="95">
        <v>235</v>
      </c>
      <c r="FW425" s="134">
        <v>-5</v>
      </c>
      <c r="FX425" s="115">
        <v>175</v>
      </c>
      <c r="FY425" s="95">
        <v>185</v>
      </c>
      <c r="FZ425" s="95">
        <v>180</v>
      </c>
      <c r="GA425" s="106">
        <v>-5</v>
      </c>
      <c r="GB425" s="115">
        <v>315</v>
      </c>
      <c r="GC425" s="95">
        <v>325</v>
      </c>
      <c r="GD425" s="95">
        <v>320</v>
      </c>
      <c r="GE425" s="106">
        <v>-5</v>
      </c>
      <c r="GF425" s="115">
        <v>315</v>
      </c>
      <c r="GG425" s="95">
        <v>325</v>
      </c>
      <c r="GH425" s="95">
        <v>320</v>
      </c>
      <c r="GI425" s="106" t="s">
        <v>5</v>
      </c>
      <c r="GJ425" s="115">
        <v>410</v>
      </c>
      <c r="GK425" s="95">
        <v>420</v>
      </c>
      <c r="GL425" s="95">
        <v>415</v>
      </c>
      <c r="GM425" s="106" t="s">
        <v>5</v>
      </c>
      <c r="GN425" s="115">
        <v>455</v>
      </c>
      <c r="GO425" s="95">
        <v>465</v>
      </c>
      <c r="GP425" s="95">
        <v>460</v>
      </c>
      <c r="GQ425" s="106" t="s">
        <v>5</v>
      </c>
      <c r="GR425" s="93"/>
      <c r="GS425" s="93">
        <v>1</v>
      </c>
    </row>
    <row r="426" spans="1:201" ht="15.75" x14ac:dyDescent="0.25">
      <c r="A426">
        <v>1</v>
      </c>
      <c r="B426">
        <v>2018</v>
      </c>
      <c r="C426" s="87">
        <v>43112</v>
      </c>
      <c r="D426" s="95">
        <v>340</v>
      </c>
      <c r="E426" s="95">
        <v>350</v>
      </c>
      <c r="F426" s="95">
        <v>345</v>
      </c>
      <c r="G426" s="106" t="s">
        <v>5</v>
      </c>
      <c r="H426" s="115">
        <v>470</v>
      </c>
      <c r="I426" s="95">
        <v>480</v>
      </c>
      <c r="J426" s="95">
        <v>475</v>
      </c>
      <c r="K426" s="106" t="s">
        <v>5</v>
      </c>
      <c r="L426" s="115">
        <v>425</v>
      </c>
      <c r="M426" s="95">
        <v>435</v>
      </c>
      <c r="N426" s="95">
        <v>430</v>
      </c>
      <c r="O426" s="106" t="s">
        <v>5</v>
      </c>
      <c r="P426" s="115">
        <v>315</v>
      </c>
      <c r="Q426" s="95">
        <v>325</v>
      </c>
      <c r="R426" s="95">
        <v>320</v>
      </c>
      <c r="S426" s="106" t="s">
        <v>5</v>
      </c>
      <c r="T426" s="115">
        <v>325</v>
      </c>
      <c r="U426" s="95">
        <v>335</v>
      </c>
      <c r="V426" s="95">
        <v>330</v>
      </c>
      <c r="W426" s="106" t="s">
        <v>5</v>
      </c>
      <c r="X426" s="115">
        <v>320</v>
      </c>
      <c r="Y426" s="95">
        <v>330</v>
      </c>
      <c r="Z426" s="95">
        <v>325</v>
      </c>
      <c r="AA426" s="106" t="s">
        <v>5</v>
      </c>
      <c r="AB426" s="115">
        <v>365</v>
      </c>
      <c r="AC426" s="95">
        <v>375</v>
      </c>
      <c r="AD426" s="95">
        <v>370</v>
      </c>
      <c r="AE426" s="106" t="s">
        <v>5</v>
      </c>
      <c r="AF426" s="115">
        <v>325</v>
      </c>
      <c r="AG426" s="95">
        <v>335</v>
      </c>
      <c r="AH426" s="95">
        <v>330</v>
      </c>
      <c r="AI426" s="106" t="s">
        <v>5</v>
      </c>
      <c r="AJ426" s="115">
        <v>320</v>
      </c>
      <c r="AK426" s="95">
        <v>330</v>
      </c>
      <c r="AL426" s="95">
        <v>325</v>
      </c>
      <c r="AM426" s="106" t="s">
        <v>5</v>
      </c>
      <c r="AN426" s="115">
        <v>320</v>
      </c>
      <c r="AO426" s="95">
        <v>330</v>
      </c>
      <c r="AP426" s="95">
        <v>325</v>
      </c>
      <c r="AQ426" s="106" t="s">
        <v>5</v>
      </c>
      <c r="AR426" s="115">
        <v>370</v>
      </c>
      <c r="AS426" s="95">
        <v>380</v>
      </c>
      <c r="AT426" s="95">
        <v>375</v>
      </c>
      <c r="AU426" s="106" t="s">
        <v>5</v>
      </c>
      <c r="AV426" s="115">
        <v>285</v>
      </c>
      <c r="AW426" s="95">
        <v>295</v>
      </c>
      <c r="AX426" s="95">
        <v>290</v>
      </c>
      <c r="AY426" s="106">
        <v>10</v>
      </c>
      <c r="AZ426" s="115">
        <v>265</v>
      </c>
      <c r="BA426" s="95">
        <v>275</v>
      </c>
      <c r="BB426" s="95">
        <v>270</v>
      </c>
      <c r="BC426" s="106">
        <v>5</v>
      </c>
      <c r="BD426" s="115">
        <v>260</v>
      </c>
      <c r="BE426" s="95">
        <v>270</v>
      </c>
      <c r="BF426" s="95">
        <v>265</v>
      </c>
      <c r="BG426" s="106" t="s">
        <v>5</v>
      </c>
      <c r="BH426" s="115">
        <v>340</v>
      </c>
      <c r="BI426" s="95">
        <v>350</v>
      </c>
      <c r="BJ426" s="95">
        <v>345</v>
      </c>
      <c r="BK426" s="106" t="s">
        <v>5</v>
      </c>
      <c r="BL426" s="115">
        <v>275</v>
      </c>
      <c r="BM426" s="95">
        <v>285</v>
      </c>
      <c r="BN426" s="95">
        <v>280</v>
      </c>
      <c r="BO426" s="106" t="s">
        <v>5</v>
      </c>
      <c r="BP426" s="115">
        <v>315</v>
      </c>
      <c r="BQ426" s="95">
        <v>325</v>
      </c>
      <c r="BR426" s="95">
        <v>320</v>
      </c>
      <c r="BS426" s="106">
        <v>5</v>
      </c>
      <c r="BT426" s="115">
        <v>310</v>
      </c>
      <c r="BU426" s="95">
        <v>320</v>
      </c>
      <c r="BV426" s="95">
        <v>315</v>
      </c>
      <c r="BW426" s="106" t="s">
        <v>5</v>
      </c>
      <c r="BX426" s="115">
        <v>390</v>
      </c>
      <c r="BY426" s="95">
        <v>400</v>
      </c>
      <c r="BZ426" s="95">
        <v>395</v>
      </c>
      <c r="CA426" s="106" t="s">
        <v>5</v>
      </c>
      <c r="CB426" s="115">
        <v>425</v>
      </c>
      <c r="CC426" s="95">
        <v>435</v>
      </c>
      <c r="CD426" s="95">
        <v>430</v>
      </c>
      <c r="CE426" s="106" t="s">
        <v>5</v>
      </c>
      <c r="CF426" s="115">
        <v>255</v>
      </c>
      <c r="CG426" s="95">
        <v>265</v>
      </c>
      <c r="CH426" s="95">
        <v>260</v>
      </c>
      <c r="CI426" s="106" t="s">
        <v>5</v>
      </c>
      <c r="CJ426" s="115">
        <v>245</v>
      </c>
      <c r="CK426" s="95">
        <v>255</v>
      </c>
      <c r="CL426" s="95">
        <v>250</v>
      </c>
      <c r="CM426" s="106" t="s">
        <v>5</v>
      </c>
      <c r="CN426" s="115">
        <v>330</v>
      </c>
      <c r="CO426" s="95">
        <v>340</v>
      </c>
      <c r="CP426" s="95">
        <v>335</v>
      </c>
      <c r="CQ426" s="106" t="s">
        <v>5</v>
      </c>
      <c r="CR426" s="115">
        <v>395</v>
      </c>
      <c r="CS426" s="95">
        <v>405</v>
      </c>
      <c r="CT426" s="95">
        <v>400</v>
      </c>
      <c r="CU426" s="106" t="s">
        <v>5</v>
      </c>
      <c r="CV426" s="115">
        <v>290</v>
      </c>
      <c r="CW426" s="95">
        <v>300</v>
      </c>
      <c r="CX426" s="95">
        <v>295</v>
      </c>
      <c r="CY426" s="106">
        <v>5</v>
      </c>
      <c r="CZ426" s="115">
        <v>280</v>
      </c>
      <c r="DA426" s="95">
        <v>290</v>
      </c>
      <c r="DB426" s="95">
        <v>285</v>
      </c>
      <c r="DC426" s="106" t="s">
        <v>5</v>
      </c>
      <c r="DD426" s="115">
        <v>380</v>
      </c>
      <c r="DE426" s="95">
        <v>390</v>
      </c>
      <c r="DF426" s="95">
        <v>385</v>
      </c>
      <c r="DG426" s="106" t="s">
        <v>5</v>
      </c>
      <c r="DH426" s="115">
        <v>415</v>
      </c>
      <c r="DI426" s="95">
        <v>425</v>
      </c>
      <c r="DJ426" s="95">
        <v>420</v>
      </c>
      <c r="DK426" s="106" t="s">
        <v>5</v>
      </c>
      <c r="DL426" s="115">
        <v>260</v>
      </c>
      <c r="DM426" s="95">
        <v>270</v>
      </c>
      <c r="DN426" s="95">
        <v>265</v>
      </c>
      <c r="DO426" s="106">
        <v>5</v>
      </c>
      <c r="DP426" s="115">
        <v>250</v>
      </c>
      <c r="DQ426" s="95">
        <v>260</v>
      </c>
      <c r="DR426" s="95">
        <v>255</v>
      </c>
      <c r="DS426" s="106" t="s">
        <v>5</v>
      </c>
      <c r="DT426" s="115">
        <v>390</v>
      </c>
      <c r="DU426" s="95">
        <v>400</v>
      </c>
      <c r="DV426" s="95">
        <v>395</v>
      </c>
      <c r="DW426" s="106" t="s">
        <v>5</v>
      </c>
      <c r="DX426" s="115">
        <v>425</v>
      </c>
      <c r="DY426" s="95">
        <v>435</v>
      </c>
      <c r="DZ426" s="95">
        <v>430</v>
      </c>
      <c r="EA426" s="106" t="s">
        <v>5</v>
      </c>
      <c r="EB426" s="115">
        <v>245</v>
      </c>
      <c r="EC426" s="95">
        <v>255</v>
      </c>
      <c r="ED426" s="95">
        <v>250</v>
      </c>
      <c r="EE426" s="106" t="s">
        <v>5</v>
      </c>
      <c r="EF426" s="115">
        <v>240</v>
      </c>
      <c r="EG426" s="95">
        <v>250</v>
      </c>
      <c r="EH426" s="95">
        <v>245</v>
      </c>
      <c r="EI426" s="106">
        <v>5</v>
      </c>
      <c r="EJ426" s="115">
        <v>410</v>
      </c>
      <c r="EK426" s="95">
        <v>420</v>
      </c>
      <c r="EL426" s="95">
        <v>415</v>
      </c>
      <c r="EM426" s="106" t="s">
        <v>5</v>
      </c>
      <c r="EN426" s="115">
        <v>450</v>
      </c>
      <c r="EO426" s="95">
        <v>460</v>
      </c>
      <c r="EP426" s="95">
        <v>455</v>
      </c>
      <c r="EQ426" s="106" t="s">
        <v>5</v>
      </c>
      <c r="ER426" s="115">
        <v>250</v>
      </c>
      <c r="ES426" s="95">
        <v>260</v>
      </c>
      <c r="ET426" s="95">
        <v>255</v>
      </c>
      <c r="EU426" s="106">
        <v>10</v>
      </c>
      <c r="EV426" s="115">
        <v>245</v>
      </c>
      <c r="EW426" s="95">
        <v>255</v>
      </c>
      <c r="EX426" s="95">
        <v>250</v>
      </c>
      <c r="EY426" s="106">
        <v>5</v>
      </c>
      <c r="EZ426" s="115">
        <v>395</v>
      </c>
      <c r="FA426" s="95">
        <v>405</v>
      </c>
      <c r="FB426" s="95">
        <v>400</v>
      </c>
      <c r="FC426" s="106" t="s">
        <v>5</v>
      </c>
      <c r="FD426" s="115">
        <v>455</v>
      </c>
      <c r="FE426" s="95">
        <v>465</v>
      </c>
      <c r="FF426" s="95">
        <v>460</v>
      </c>
      <c r="FG426" s="106" t="s">
        <v>5</v>
      </c>
      <c r="FH426" s="115">
        <v>265</v>
      </c>
      <c r="FI426" s="95">
        <v>275</v>
      </c>
      <c r="FJ426" s="95">
        <v>270</v>
      </c>
      <c r="FK426" s="106" t="s">
        <v>5</v>
      </c>
      <c r="FL426" s="115">
        <v>265</v>
      </c>
      <c r="FM426" s="95">
        <v>275</v>
      </c>
      <c r="FN426" s="95">
        <v>270</v>
      </c>
      <c r="FO426" s="106" t="s">
        <v>5</v>
      </c>
      <c r="FP426" s="115">
        <v>295</v>
      </c>
      <c r="FQ426" s="95">
        <v>305</v>
      </c>
      <c r="FR426" s="95">
        <v>300</v>
      </c>
      <c r="FS426" s="106" t="s">
        <v>5</v>
      </c>
      <c r="FT426" s="135">
        <v>235</v>
      </c>
      <c r="FU426" s="136">
        <v>245</v>
      </c>
      <c r="FV426" s="95">
        <v>240</v>
      </c>
      <c r="FW426" s="134">
        <v>5</v>
      </c>
      <c r="FX426" s="115">
        <v>175</v>
      </c>
      <c r="FY426" s="95">
        <v>185</v>
      </c>
      <c r="FZ426" s="95">
        <v>180</v>
      </c>
      <c r="GA426" s="106" t="s">
        <v>5</v>
      </c>
      <c r="GB426" s="115">
        <v>320</v>
      </c>
      <c r="GC426" s="95">
        <v>330</v>
      </c>
      <c r="GD426" s="95">
        <v>325</v>
      </c>
      <c r="GE426" s="106">
        <v>5</v>
      </c>
      <c r="GF426" s="115">
        <v>315</v>
      </c>
      <c r="GG426" s="95">
        <v>325</v>
      </c>
      <c r="GH426" s="95">
        <v>320</v>
      </c>
      <c r="GI426" s="106" t="s">
        <v>5</v>
      </c>
      <c r="GJ426" s="115">
        <v>410</v>
      </c>
      <c r="GK426" s="95">
        <v>420</v>
      </c>
      <c r="GL426" s="95">
        <v>415</v>
      </c>
      <c r="GM426" s="106" t="s">
        <v>5</v>
      </c>
      <c r="GN426" s="115">
        <v>455</v>
      </c>
      <c r="GO426" s="95">
        <v>465</v>
      </c>
      <c r="GP426" s="95">
        <v>460</v>
      </c>
      <c r="GQ426" s="106" t="s">
        <v>5</v>
      </c>
      <c r="GR426" s="93"/>
      <c r="GS426" s="93">
        <v>1</v>
      </c>
    </row>
    <row r="427" spans="1:201" ht="15.75" x14ac:dyDescent="0.25">
      <c r="A427">
        <v>1</v>
      </c>
      <c r="B427">
        <v>2018</v>
      </c>
      <c r="C427" s="87">
        <v>43119</v>
      </c>
      <c r="D427" s="95">
        <v>340</v>
      </c>
      <c r="E427" s="95">
        <v>350</v>
      </c>
      <c r="F427" s="95">
        <v>345</v>
      </c>
      <c r="G427" s="106" t="s">
        <v>5</v>
      </c>
      <c r="H427" s="115">
        <v>470</v>
      </c>
      <c r="I427" s="95">
        <v>480</v>
      </c>
      <c r="J427" s="95">
        <v>475</v>
      </c>
      <c r="K427" s="106" t="s">
        <v>5</v>
      </c>
      <c r="L427" s="115">
        <v>430</v>
      </c>
      <c r="M427" s="95">
        <v>440</v>
      </c>
      <c r="N427" s="95">
        <v>435</v>
      </c>
      <c r="O427" s="106">
        <v>5</v>
      </c>
      <c r="P427" s="115">
        <v>325</v>
      </c>
      <c r="Q427" s="95">
        <v>335</v>
      </c>
      <c r="R427" s="95">
        <v>330</v>
      </c>
      <c r="S427" s="106">
        <v>10</v>
      </c>
      <c r="T427" s="115">
        <v>325</v>
      </c>
      <c r="U427" s="95">
        <v>335</v>
      </c>
      <c r="V427" s="95">
        <v>330</v>
      </c>
      <c r="W427" s="106" t="s">
        <v>5</v>
      </c>
      <c r="X427" s="115">
        <v>320</v>
      </c>
      <c r="Y427" s="95">
        <v>330</v>
      </c>
      <c r="Z427" s="95">
        <v>325</v>
      </c>
      <c r="AA427" s="106" t="s">
        <v>5</v>
      </c>
      <c r="AB427" s="115">
        <v>370</v>
      </c>
      <c r="AC427" s="95">
        <v>380</v>
      </c>
      <c r="AD427" s="95">
        <v>375</v>
      </c>
      <c r="AE427" s="106">
        <v>5</v>
      </c>
      <c r="AF427" s="115">
        <v>295</v>
      </c>
      <c r="AG427" s="95">
        <v>305</v>
      </c>
      <c r="AH427" s="95">
        <v>300</v>
      </c>
      <c r="AI427" s="106">
        <v>-30</v>
      </c>
      <c r="AJ427" s="115">
        <v>320</v>
      </c>
      <c r="AK427" s="95">
        <v>330</v>
      </c>
      <c r="AL427" s="95">
        <v>325</v>
      </c>
      <c r="AM427" s="106" t="s">
        <v>5</v>
      </c>
      <c r="AN427" s="115">
        <v>315</v>
      </c>
      <c r="AO427" s="95">
        <v>325</v>
      </c>
      <c r="AP427" s="95">
        <v>320</v>
      </c>
      <c r="AQ427" s="106">
        <v>-5</v>
      </c>
      <c r="AR427" s="115">
        <v>375</v>
      </c>
      <c r="AS427" s="95">
        <v>385</v>
      </c>
      <c r="AT427" s="95">
        <v>380</v>
      </c>
      <c r="AU427" s="106">
        <v>5</v>
      </c>
      <c r="AV427" s="115">
        <v>295</v>
      </c>
      <c r="AW427" s="95">
        <v>305</v>
      </c>
      <c r="AX427" s="95">
        <v>300</v>
      </c>
      <c r="AY427" s="106">
        <v>10</v>
      </c>
      <c r="AZ427" s="115">
        <v>265</v>
      </c>
      <c r="BA427" s="95">
        <v>275</v>
      </c>
      <c r="BB427" s="95">
        <v>270</v>
      </c>
      <c r="BC427" s="106" t="s">
        <v>5</v>
      </c>
      <c r="BD427" s="115">
        <v>265</v>
      </c>
      <c r="BE427" s="95">
        <v>275</v>
      </c>
      <c r="BF427" s="95">
        <v>270</v>
      </c>
      <c r="BG427" s="106">
        <v>5</v>
      </c>
      <c r="BH427" s="115">
        <v>365</v>
      </c>
      <c r="BI427" s="95">
        <v>375</v>
      </c>
      <c r="BJ427" s="95">
        <v>370</v>
      </c>
      <c r="BK427" s="106">
        <v>25</v>
      </c>
      <c r="BL427" s="115">
        <v>280</v>
      </c>
      <c r="BM427" s="95">
        <v>290</v>
      </c>
      <c r="BN427" s="95">
        <v>285</v>
      </c>
      <c r="BO427" s="106">
        <v>5</v>
      </c>
      <c r="BP427" s="115">
        <v>315</v>
      </c>
      <c r="BQ427" s="95">
        <v>325</v>
      </c>
      <c r="BR427" s="95">
        <v>320</v>
      </c>
      <c r="BS427" s="106" t="s">
        <v>5</v>
      </c>
      <c r="BT427" s="115">
        <v>315</v>
      </c>
      <c r="BU427" s="95">
        <v>325</v>
      </c>
      <c r="BV427" s="95">
        <v>320</v>
      </c>
      <c r="BW427" s="106">
        <v>5</v>
      </c>
      <c r="BX427" s="115">
        <v>415</v>
      </c>
      <c r="BY427" s="95">
        <v>425</v>
      </c>
      <c r="BZ427" s="95">
        <v>420</v>
      </c>
      <c r="CA427" s="106">
        <v>25</v>
      </c>
      <c r="CB427" s="115">
        <v>425</v>
      </c>
      <c r="CC427" s="95">
        <v>435</v>
      </c>
      <c r="CD427" s="95">
        <v>430</v>
      </c>
      <c r="CE427" s="106" t="s">
        <v>5</v>
      </c>
      <c r="CF427" s="115">
        <v>255</v>
      </c>
      <c r="CG427" s="95">
        <v>265</v>
      </c>
      <c r="CH427" s="95">
        <v>260</v>
      </c>
      <c r="CI427" s="106" t="s">
        <v>5</v>
      </c>
      <c r="CJ427" s="115">
        <v>250</v>
      </c>
      <c r="CK427" s="95">
        <v>260</v>
      </c>
      <c r="CL427" s="95">
        <v>255</v>
      </c>
      <c r="CM427" s="106">
        <v>5</v>
      </c>
      <c r="CN427" s="115">
        <v>355</v>
      </c>
      <c r="CO427" s="95">
        <v>365</v>
      </c>
      <c r="CP427" s="95">
        <v>360</v>
      </c>
      <c r="CQ427" s="106">
        <v>25</v>
      </c>
      <c r="CR427" s="115">
        <v>395</v>
      </c>
      <c r="CS427" s="95">
        <v>405</v>
      </c>
      <c r="CT427" s="95">
        <v>400</v>
      </c>
      <c r="CU427" s="106" t="s">
        <v>5</v>
      </c>
      <c r="CV427" s="115">
        <v>290</v>
      </c>
      <c r="CW427" s="95">
        <v>300</v>
      </c>
      <c r="CX427" s="95">
        <v>295</v>
      </c>
      <c r="CY427" s="106" t="s">
        <v>5</v>
      </c>
      <c r="CZ427" s="115">
        <v>285</v>
      </c>
      <c r="DA427" s="95">
        <v>295</v>
      </c>
      <c r="DB427" s="95">
        <v>290</v>
      </c>
      <c r="DC427" s="106">
        <v>5</v>
      </c>
      <c r="DD427" s="115">
        <v>405</v>
      </c>
      <c r="DE427" s="95">
        <v>415</v>
      </c>
      <c r="DF427" s="95">
        <v>410</v>
      </c>
      <c r="DG427" s="106">
        <v>25</v>
      </c>
      <c r="DH427" s="115">
        <v>415</v>
      </c>
      <c r="DI427" s="95">
        <v>425</v>
      </c>
      <c r="DJ427" s="95">
        <v>420</v>
      </c>
      <c r="DK427" s="106" t="s">
        <v>5</v>
      </c>
      <c r="DL427" s="115">
        <v>260</v>
      </c>
      <c r="DM427" s="95">
        <v>270</v>
      </c>
      <c r="DN427" s="95">
        <v>265</v>
      </c>
      <c r="DO427" s="106" t="s">
        <v>5</v>
      </c>
      <c r="DP427" s="115">
        <v>255</v>
      </c>
      <c r="DQ427" s="95">
        <v>265</v>
      </c>
      <c r="DR427" s="95">
        <v>260</v>
      </c>
      <c r="DS427" s="106">
        <v>5</v>
      </c>
      <c r="DT427" s="115">
        <v>415</v>
      </c>
      <c r="DU427" s="95">
        <v>425</v>
      </c>
      <c r="DV427" s="95">
        <v>420</v>
      </c>
      <c r="DW427" s="106">
        <v>25</v>
      </c>
      <c r="DX427" s="115">
        <v>425</v>
      </c>
      <c r="DY427" s="95">
        <v>435</v>
      </c>
      <c r="DZ427" s="95">
        <v>430</v>
      </c>
      <c r="EA427" s="106" t="s">
        <v>5</v>
      </c>
      <c r="EB427" s="115">
        <v>250</v>
      </c>
      <c r="EC427" s="95">
        <v>260</v>
      </c>
      <c r="ED427" s="95">
        <v>255</v>
      </c>
      <c r="EE427" s="106">
        <v>5</v>
      </c>
      <c r="EF427" s="115">
        <v>245</v>
      </c>
      <c r="EG427" s="95">
        <v>255</v>
      </c>
      <c r="EH427" s="95">
        <v>250</v>
      </c>
      <c r="EI427" s="106">
        <v>5</v>
      </c>
      <c r="EJ427" s="115">
        <v>435</v>
      </c>
      <c r="EK427" s="95">
        <v>445</v>
      </c>
      <c r="EL427" s="95">
        <v>440</v>
      </c>
      <c r="EM427" s="106">
        <v>25</v>
      </c>
      <c r="EN427" s="115">
        <v>450</v>
      </c>
      <c r="EO427" s="95">
        <v>460</v>
      </c>
      <c r="EP427" s="95">
        <v>455</v>
      </c>
      <c r="EQ427" s="106" t="s">
        <v>5</v>
      </c>
      <c r="ER427" s="115">
        <v>250</v>
      </c>
      <c r="ES427" s="95">
        <v>260</v>
      </c>
      <c r="ET427" s="95">
        <v>255</v>
      </c>
      <c r="EU427" s="106" t="s">
        <v>5</v>
      </c>
      <c r="EV427" s="115">
        <v>250</v>
      </c>
      <c r="EW427" s="95">
        <v>260</v>
      </c>
      <c r="EX427" s="95">
        <v>255</v>
      </c>
      <c r="EY427" s="106">
        <v>5</v>
      </c>
      <c r="EZ427" s="115">
        <v>420</v>
      </c>
      <c r="FA427" s="95">
        <v>430</v>
      </c>
      <c r="FB427" s="95">
        <v>425</v>
      </c>
      <c r="FC427" s="106">
        <v>25</v>
      </c>
      <c r="FD427" s="115">
        <v>455</v>
      </c>
      <c r="FE427" s="95">
        <v>465</v>
      </c>
      <c r="FF427" s="95">
        <v>460</v>
      </c>
      <c r="FG427" s="106" t="s">
        <v>5</v>
      </c>
      <c r="FH427" s="115">
        <v>270</v>
      </c>
      <c r="FI427" s="95">
        <v>280</v>
      </c>
      <c r="FJ427" s="95">
        <v>275</v>
      </c>
      <c r="FK427" s="106">
        <v>5</v>
      </c>
      <c r="FL427" s="115">
        <v>265</v>
      </c>
      <c r="FM427" s="95">
        <v>275</v>
      </c>
      <c r="FN427" s="95">
        <v>270</v>
      </c>
      <c r="FO427" s="106" t="s">
        <v>5</v>
      </c>
      <c r="FP427" s="115">
        <v>295</v>
      </c>
      <c r="FQ427" s="95">
        <v>305</v>
      </c>
      <c r="FR427" s="95">
        <v>300</v>
      </c>
      <c r="FS427" s="106" t="s">
        <v>5</v>
      </c>
      <c r="FT427" s="135">
        <v>245</v>
      </c>
      <c r="FU427" s="136">
        <v>255</v>
      </c>
      <c r="FV427" s="95">
        <v>250</v>
      </c>
      <c r="FW427" s="134">
        <v>10</v>
      </c>
      <c r="FX427" s="115">
        <v>170</v>
      </c>
      <c r="FY427" s="95">
        <v>180</v>
      </c>
      <c r="FZ427" s="95">
        <v>175</v>
      </c>
      <c r="GA427" s="106">
        <v>-5</v>
      </c>
      <c r="GB427" s="115">
        <v>320</v>
      </c>
      <c r="GC427" s="95">
        <v>330</v>
      </c>
      <c r="GD427" s="95">
        <v>325</v>
      </c>
      <c r="GE427" s="106" t="s">
        <v>5</v>
      </c>
      <c r="GF427" s="115">
        <v>320</v>
      </c>
      <c r="GG427" s="95">
        <v>330</v>
      </c>
      <c r="GH427" s="95">
        <v>325</v>
      </c>
      <c r="GI427" s="106">
        <v>5</v>
      </c>
      <c r="GJ427" s="115">
        <v>435</v>
      </c>
      <c r="GK427" s="95">
        <v>445</v>
      </c>
      <c r="GL427" s="95">
        <v>440</v>
      </c>
      <c r="GM427" s="106">
        <v>25</v>
      </c>
      <c r="GN427" s="115">
        <v>455</v>
      </c>
      <c r="GO427" s="95">
        <v>465</v>
      </c>
      <c r="GP427" s="95">
        <v>460</v>
      </c>
      <c r="GQ427" s="106" t="s">
        <v>5</v>
      </c>
      <c r="GR427" s="93"/>
      <c r="GS427" s="93">
        <v>1</v>
      </c>
    </row>
    <row r="428" spans="1:201" ht="15.75" x14ac:dyDescent="0.25">
      <c r="A428">
        <v>1</v>
      </c>
      <c r="B428">
        <v>2018</v>
      </c>
      <c r="C428" s="87">
        <v>43126</v>
      </c>
      <c r="D428" s="96">
        <v>342.5</v>
      </c>
      <c r="E428" s="96">
        <v>352.5</v>
      </c>
      <c r="F428" s="96">
        <v>347.5</v>
      </c>
      <c r="G428" s="103"/>
      <c r="H428" s="113">
        <v>475</v>
      </c>
      <c r="I428" s="96">
        <v>485</v>
      </c>
      <c r="J428" s="96">
        <v>480</v>
      </c>
      <c r="K428" s="103"/>
      <c r="L428" s="113">
        <v>430</v>
      </c>
      <c r="M428" s="96">
        <v>440</v>
      </c>
      <c r="N428" s="96">
        <v>435</v>
      </c>
      <c r="O428" s="103"/>
      <c r="P428" s="113">
        <v>330</v>
      </c>
      <c r="Q428" s="96">
        <v>340</v>
      </c>
      <c r="R428" s="96">
        <v>335</v>
      </c>
      <c r="S428" s="103"/>
      <c r="T428" s="113">
        <v>327.5</v>
      </c>
      <c r="U428" s="96">
        <v>337.5</v>
      </c>
      <c r="V428" s="96">
        <v>332.5</v>
      </c>
      <c r="W428" s="103"/>
      <c r="X428" s="113">
        <v>325</v>
      </c>
      <c r="Y428" s="96">
        <v>335</v>
      </c>
      <c r="Z428" s="96">
        <v>330</v>
      </c>
      <c r="AA428" s="103"/>
      <c r="AB428" s="113">
        <v>370</v>
      </c>
      <c r="AC428" s="96">
        <v>380</v>
      </c>
      <c r="AD428" s="96">
        <v>375</v>
      </c>
      <c r="AE428" s="103"/>
      <c r="AF428" s="113">
        <v>300</v>
      </c>
      <c r="AG428" s="96">
        <v>310</v>
      </c>
      <c r="AH428" s="96">
        <v>305</v>
      </c>
      <c r="AI428" s="103"/>
      <c r="AJ428" s="113">
        <v>322.5</v>
      </c>
      <c r="AK428" s="96">
        <v>332.5</v>
      </c>
      <c r="AL428" s="96">
        <v>327.5</v>
      </c>
      <c r="AM428" s="103"/>
      <c r="AN428" s="113">
        <v>320</v>
      </c>
      <c r="AO428" s="96">
        <v>330</v>
      </c>
      <c r="AP428" s="96">
        <v>325</v>
      </c>
      <c r="AQ428" s="103"/>
      <c r="AR428" s="113">
        <v>375</v>
      </c>
      <c r="AS428" s="96">
        <v>385</v>
      </c>
      <c r="AT428" s="96">
        <v>380</v>
      </c>
      <c r="AU428" s="103"/>
      <c r="AV428" s="113">
        <v>300</v>
      </c>
      <c r="AW428" s="96">
        <v>310</v>
      </c>
      <c r="AX428" s="96">
        <v>305</v>
      </c>
      <c r="AY428" s="103"/>
      <c r="AZ428" s="113">
        <v>267.5</v>
      </c>
      <c r="BA428" s="96">
        <v>277.5</v>
      </c>
      <c r="BB428" s="96">
        <v>272.5</v>
      </c>
      <c r="BC428" s="103"/>
      <c r="BD428" s="113">
        <v>265</v>
      </c>
      <c r="BE428" s="96">
        <v>275</v>
      </c>
      <c r="BF428" s="96">
        <v>270</v>
      </c>
      <c r="BG428" s="103"/>
      <c r="BH428" s="113">
        <v>370</v>
      </c>
      <c r="BI428" s="96">
        <v>380</v>
      </c>
      <c r="BJ428" s="96">
        <v>375</v>
      </c>
      <c r="BK428" s="103"/>
      <c r="BL428" s="113">
        <v>280</v>
      </c>
      <c r="BM428" s="96">
        <v>290</v>
      </c>
      <c r="BN428" s="96">
        <v>285</v>
      </c>
      <c r="BO428" s="103"/>
      <c r="BP428" s="113">
        <v>317.5</v>
      </c>
      <c r="BQ428" s="96">
        <v>327.5</v>
      </c>
      <c r="BR428" s="96">
        <v>322.5</v>
      </c>
      <c r="BS428" s="103"/>
      <c r="BT428" s="113">
        <v>315</v>
      </c>
      <c r="BU428" s="96">
        <v>325</v>
      </c>
      <c r="BV428" s="96">
        <v>320</v>
      </c>
      <c r="BW428" s="103"/>
      <c r="BX428" s="113">
        <v>420</v>
      </c>
      <c r="BY428" s="96">
        <v>430</v>
      </c>
      <c r="BZ428" s="96">
        <v>425</v>
      </c>
      <c r="CA428" s="103"/>
      <c r="CB428" s="113">
        <v>425</v>
      </c>
      <c r="CC428" s="96">
        <v>435</v>
      </c>
      <c r="CD428" s="96">
        <v>430</v>
      </c>
      <c r="CE428" s="103"/>
      <c r="CF428" s="113">
        <v>257.5</v>
      </c>
      <c r="CG428" s="96">
        <v>267.5</v>
      </c>
      <c r="CH428" s="96">
        <v>262.5</v>
      </c>
      <c r="CI428" s="103"/>
      <c r="CJ428" s="113">
        <v>255</v>
      </c>
      <c r="CK428" s="96">
        <v>265</v>
      </c>
      <c r="CL428" s="96">
        <v>260</v>
      </c>
      <c r="CM428" s="103"/>
      <c r="CN428" s="113">
        <v>360</v>
      </c>
      <c r="CO428" s="96">
        <v>370</v>
      </c>
      <c r="CP428" s="96">
        <v>365</v>
      </c>
      <c r="CQ428" s="103"/>
      <c r="CR428" s="113">
        <v>395</v>
      </c>
      <c r="CS428" s="96">
        <v>405</v>
      </c>
      <c r="CT428" s="96">
        <v>400</v>
      </c>
      <c r="CU428" s="103"/>
      <c r="CV428" s="113">
        <v>292.5</v>
      </c>
      <c r="CW428" s="96">
        <v>302.5</v>
      </c>
      <c r="CX428" s="96">
        <v>297.5</v>
      </c>
      <c r="CY428" s="103"/>
      <c r="CZ428" s="113">
        <v>287.5</v>
      </c>
      <c r="DA428" s="96">
        <v>297.5</v>
      </c>
      <c r="DB428" s="96">
        <v>292.5</v>
      </c>
      <c r="DC428" s="103"/>
      <c r="DD428" s="113">
        <v>410</v>
      </c>
      <c r="DE428" s="96">
        <v>420</v>
      </c>
      <c r="DF428" s="96">
        <v>415</v>
      </c>
      <c r="DG428" s="103"/>
      <c r="DH428" s="113">
        <v>415</v>
      </c>
      <c r="DI428" s="96">
        <v>425</v>
      </c>
      <c r="DJ428" s="96">
        <v>420</v>
      </c>
      <c r="DK428" s="103"/>
      <c r="DL428" s="113">
        <v>262.5</v>
      </c>
      <c r="DM428" s="96">
        <v>272.5</v>
      </c>
      <c r="DN428" s="96">
        <v>267.5</v>
      </c>
      <c r="DO428" s="103"/>
      <c r="DP428" s="113">
        <v>257.5</v>
      </c>
      <c r="DQ428" s="96">
        <v>267.5</v>
      </c>
      <c r="DR428" s="96">
        <v>262.5</v>
      </c>
      <c r="DS428" s="103"/>
      <c r="DT428" s="113">
        <v>420</v>
      </c>
      <c r="DU428" s="96">
        <v>430</v>
      </c>
      <c r="DV428" s="96">
        <v>425</v>
      </c>
      <c r="DW428" s="103"/>
      <c r="DX428" s="113">
        <v>425</v>
      </c>
      <c r="DY428" s="96">
        <v>435</v>
      </c>
      <c r="DZ428" s="96">
        <v>430</v>
      </c>
      <c r="EA428" s="103"/>
      <c r="EB428" s="113">
        <v>252.5</v>
      </c>
      <c r="EC428" s="96">
        <v>262.5</v>
      </c>
      <c r="ED428" s="96">
        <v>257.5</v>
      </c>
      <c r="EE428" s="103"/>
      <c r="EF428" s="113">
        <v>247.5</v>
      </c>
      <c r="EG428" s="96">
        <v>257.5</v>
      </c>
      <c r="EH428" s="96">
        <v>252.5</v>
      </c>
      <c r="EI428" s="103"/>
      <c r="EJ428" s="113">
        <v>440</v>
      </c>
      <c r="EK428" s="96">
        <v>450</v>
      </c>
      <c r="EL428" s="96">
        <v>445</v>
      </c>
      <c r="EM428" s="103"/>
      <c r="EN428" s="113">
        <v>450</v>
      </c>
      <c r="EO428" s="96">
        <v>460</v>
      </c>
      <c r="EP428" s="96">
        <v>455</v>
      </c>
      <c r="EQ428" s="103"/>
      <c r="ER428" s="113">
        <v>247.5</v>
      </c>
      <c r="ES428" s="96">
        <v>257.5</v>
      </c>
      <c r="ET428" s="96">
        <v>252.5</v>
      </c>
      <c r="EU428" s="103"/>
      <c r="EV428" s="113">
        <v>247.5</v>
      </c>
      <c r="EW428" s="96">
        <v>257.5</v>
      </c>
      <c r="EX428" s="96">
        <v>252.5</v>
      </c>
      <c r="EY428" s="103"/>
      <c r="EZ428" s="113">
        <v>425</v>
      </c>
      <c r="FA428" s="96">
        <v>435</v>
      </c>
      <c r="FB428" s="96">
        <v>430</v>
      </c>
      <c r="FC428" s="103"/>
      <c r="FD428" s="113">
        <v>455</v>
      </c>
      <c r="FE428" s="96">
        <v>465</v>
      </c>
      <c r="FF428" s="96">
        <v>460</v>
      </c>
      <c r="FG428" s="103"/>
      <c r="FH428" s="113">
        <v>270</v>
      </c>
      <c r="FI428" s="96">
        <v>280</v>
      </c>
      <c r="FJ428" s="96">
        <v>275</v>
      </c>
      <c r="FK428" s="103"/>
      <c r="FL428" s="113">
        <v>267.5</v>
      </c>
      <c r="FM428" s="96">
        <v>277.5</v>
      </c>
      <c r="FN428" s="96">
        <v>272.5</v>
      </c>
      <c r="FO428" s="103"/>
      <c r="FP428" s="114">
        <v>295</v>
      </c>
      <c r="FQ428" s="101">
        <v>305</v>
      </c>
      <c r="FR428" s="101">
        <v>300</v>
      </c>
      <c r="FS428" s="103"/>
      <c r="FT428" s="113">
        <v>247.5</v>
      </c>
      <c r="FU428" s="96">
        <v>257.5</v>
      </c>
      <c r="FV428" s="96">
        <v>252.5</v>
      </c>
      <c r="FW428" s="103"/>
      <c r="FX428" s="113">
        <v>170</v>
      </c>
      <c r="FY428" s="96">
        <v>180</v>
      </c>
      <c r="FZ428" s="96">
        <v>175</v>
      </c>
      <c r="GA428" s="103"/>
      <c r="GB428" s="113">
        <v>322.5</v>
      </c>
      <c r="GC428" s="96">
        <v>332.5</v>
      </c>
      <c r="GD428" s="96">
        <v>327.5</v>
      </c>
      <c r="GE428" s="103"/>
      <c r="GF428" s="113">
        <v>325</v>
      </c>
      <c r="GG428" s="96">
        <v>335</v>
      </c>
      <c r="GH428" s="96">
        <v>330</v>
      </c>
      <c r="GI428" s="103"/>
      <c r="GJ428" s="113">
        <v>440</v>
      </c>
      <c r="GK428" s="96">
        <v>450</v>
      </c>
      <c r="GL428" s="96">
        <v>445</v>
      </c>
      <c r="GM428" s="103"/>
      <c r="GN428" s="113">
        <v>455</v>
      </c>
      <c r="GO428" s="96">
        <v>465</v>
      </c>
      <c r="GP428" s="96">
        <v>460</v>
      </c>
      <c r="GQ428" s="103"/>
      <c r="GR428" s="93"/>
      <c r="GS428" s="93">
        <v>1</v>
      </c>
    </row>
    <row r="429" spans="1:201" ht="15.75" x14ac:dyDescent="0.25">
      <c r="A429">
        <v>2</v>
      </c>
      <c r="B429">
        <v>2018</v>
      </c>
      <c r="C429" s="87">
        <v>43133</v>
      </c>
      <c r="D429" s="95">
        <v>345</v>
      </c>
      <c r="E429" s="95">
        <v>355</v>
      </c>
      <c r="F429" s="95">
        <v>350</v>
      </c>
      <c r="G429" s="106">
        <v>5</v>
      </c>
      <c r="H429" s="115">
        <v>480</v>
      </c>
      <c r="I429" s="95">
        <v>490</v>
      </c>
      <c r="J429" s="95">
        <v>485</v>
      </c>
      <c r="K429" s="106">
        <v>10</v>
      </c>
      <c r="L429" s="115">
        <v>430</v>
      </c>
      <c r="M429" s="95">
        <v>440</v>
      </c>
      <c r="N429" s="95">
        <v>435</v>
      </c>
      <c r="O429" s="106" t="s">
        <v>5</v>
      </c>
      <c r="P429" s="115">
        <v>335</v>
      </c>
      <c r="Q429" s="95">
        <v>345</v>
      </c>
      <c r="R429" s="95">
        <v>340</v>
      </c>
      <c r="S429" s="106">
        <v>10</v>
      </c>
      <c r="T429" s="115">
        <v>330</v>
      </c>
      <c r="U429" s="95">
        <v>340</v>
      </c>
      <c r="V429" s="95">
        <v>335</v>
      </c>
      <c r="W429" s="106">
        <v>5</v>
      </c>
      <c r="X429" s="115">
        <v>330</v>
      </c>
      <c r="Y429" s="95">
        <v>340</v>
      </c>
      <c r="Z429" s="95">
        <v>335</v>
      </c>
      <c r="AA429" s="106">
        <v>10</v>
      </c>
      <c r="AB429" s="115">
        <v>370</v>
      </c>
      <c r="AC429" s="95">
        <v>380</v>
      </c>
      <c r="AD429" s="95">
        <v>375</v>
      </c>
      <c r="AE429" s="106" t="s">
        <v>5</v>
      </c>
      <c r="AF429" s="115">
        <v>305</v>
      </c>
      <c r="AG429" s="95">
        <v>315</v>
      </c>
      <c r="AH429" s="95">
        <v>310</v>
      </c>
      <c r="AI429" s="106">
        <v>10</v>
      </c>
      <c r="AJ429" s="115">
        <v>325</v>
      </c>
      <c r="AK429" s="95">
        <v>335</v>
      </c>
      <c r="AL429" s="95">
        <v>330</v>
      </c>
      <c r="AM429" s="106">
        <v>5</v>
      </c>
      <c r="AN429" s="115">
        <v>325</v>
      </c>
      <c r="AO429" s="95">
        <v>335</v>
      </c>
      <c r="AP429" s="95">
        <v>330</v>
      </c>
      <c r="AQ429" s="106">
        <v>10</v>
      </c>
      <c r="AR429" s="115">
        <v>375</v>
      </c>
      <c r="AS429" s="95">
        <v>385</v>
      </c>
      <c r="AT429" s="95">
        <v>380</v>
      </c>
      <c r="AU429" s="106" t="s">
        <v>5</v>
      </c>
      <c r="AV429" s="115">
        <v>305</v>
      </c>
      <c r="AW429" s="95">
        <v>315</v>
      </c>
      <c r="AX429" s="95">
        <v>310</v>
      </c>
      <c r="AY429" s="106">
        <v>10</v>
      </c>
      <c r="AZ429" s="115">
        <v>270</v>
      </c>
      <c r="BA429" s="95">
        <v>280</v>
      </c>
      <c r="BB429" s="95">
        <v>275</v>
      </c>
      <c r="BC429" s="106">
        <v>5</v>
      </c>
      <c r="BD429" s="115">
        <v>265</v>
      </c>
      <c r="BE429" s="95">
        <v>275</v>
      </c>
      <c r="BF429" s="95">
        <v>270</v>
      </c>
      <c r="BG429" s="106" t="s">
        <v>5</v>
      </c>
      <c r="BH429" s="115">
        <v>375</v>
      </c>
      <c r="BI429" s="95">
        <v>385</v>
      </c>
      <c r="BJ429" s="95">
        <v>380</v>
      </c>
      <c r="BK429" s="106">
        <v>10</v>
      </c>
      <c r="BL429" s="115">
        <v>280</v>
      </c>
      <c r="BM429" s="95">
        <v>290</v>
      </c>
      <c r="BN429" s="95">
        <v>285</v>
      </c>
      <c r="BO429" s="106" t="s">
        <v>5</v>
      </c>
      <c r="BP429" s="115">
        <v>320</v>
      </c>
      <c r="BQ429" s="95">
        <v>330</v>
      </c>
      <c r="BR429" s="95">
        <v>325</v>
      </c>
      <c r="BS429" s="106">
        <v>5</v>
      </c>
      <c r="BT429" s="115">
        <v>315</v>
      </c>
      <c r="BU429" s="95">
        <v>325</v>
      </c>
      <c r="BV429" s="95">
        <v>320</v>
      </c>
      <c r="BW429" s="106" t="s">
        <v>5</v>
      </c>
      <c r="BX429" s="115">
        <v>425</v>
      </c>
      <c r="BY429" s="95">
        <v>435</v>
      </c>
      <c r="BZ429" s="95">
        <v>430</v>
      </c>
      <c r="CA429" s="106">
        <v>10</v>
      </c>
      <c r="CB429" s="115">
        <v>425</v>
      </c>
      <c r="CC429" s="95">
        <v>435</v>
      </c>
      <c r="CD429" s="95">
        <v>430</v>
      </c>
      <c r="CE429" s="106" t="s">
        <v>5</v>
      </c>
      <c r="CF429" s="115">
        <v>260</v>
      </c>
      <c r="CG429" s="95">
        <v>270</v>
      </c>
      <c r="CH429" s="95">
        <v>265</v>
      </c>
      <c r="CI429" s="106">
        <v>5</v>
      </c>
      <c r="CJ429" s="115">
        <v>260</v>
      </c>
      <c r="CK429" s="95">
        <v>270</v>
      </c>
      <c r="CL429" s="95">
        <v>265</v>
      </c>
      <c r="CM429" s="106">
        <v>10</v>
      </c>
      <c r="CN429" s="115">
        <v>365</v>
      </c>
      <c r="CO429" s="95">
        <v>375</v>
      </c>
      <c r="CP429" s="95">
        <v>370</v>
      </c>
      <c r="CQ429" s="106">
        <v>10</v>
      </c>
      <c r="CR429" s="115">
        <v>395</v>
      </c>
      <c r="CS429" s="95">
        <v>405</v>
      </c>
      <c r="CT429" s="95">
        <v>400</v>
      </c>
      <c r="CU429" s="106" t="s">
        <v>5</v>
      </c>
      <c r="CV429" s="115">
        <v>295</v>
      </c>
      <c r="CW429" s="95">
        <v>305</v>
      </c>
      <c r="CX429" s="95">
        <v>300</v>
      </c>
      <c r="CY429" s="106">
        <v>5</v>
      </c>
      <c r="CZ429" s="115">
        <v>290</v>
      </c>
      <c r="DA429" s="95">
        <v>300</v>
      </c>
      <c r="DB429" s="95">
        <v>295</v>
      </c>
      <c r="DC429" s="106">
        <v>5</v>
      </c>
      <c r="DD429" s="115">
        <v>415</v>
      </c>
      <c r="DE429" s="95">
        <v>425</v>
      </c>
      <c r="DF429" s="95">
        <v>420</v>
      </c>
      <c r="DG429" s="106">
        <v>10</v>
      </c>
      <c r="DH429" s="115">
        <v>415</v>
      </c>
      <c r="DI429" s="95">
        <v>425</v>
      </c>
      <c r="DJ429" s="95">
        <v>420</v>
      </c>
      <c r="DK429" s="106" t="s">
        <v>5</v>
      </c>
      <c r="DL429" s="115">
        <v>265</v>
      </c>
      <c r="DM429" s="95">
        <v>275</v>
      </c>
      <c r="DN429" s="95">
        <v>270</v>
      </c>
      <c r="DO429" s="106">
        <v>5</v>
      </c>
      <c r="DP429" s="115">
        <v>260</v>
      </c>
      <c r="DQ429" s="95">
        <v>270</v>
      </c>
      <c r="DR429" s="95">
        <v>265</v>
      </c>
      <c r="DS429" s="106">
        <v>5</v>
      </c>
      <c r="DT429" s="115">
        <v>425</v>
      </c>
      <c r="DU429" s="95">
        <v>435</v>
      </c>
      <c r="DV429" s="95">
        <v>430</v>
      </c>
      <c r="DW429" s="106">
        <v>10</v>
      </c>
      <c r="DX429" s="115">
        <v>425</v>
      </c>
      <c r="DY429" s="95">
        <v>435</v>
      </c>
      <c r="DZ429" s="95">
        <v>430</v>
      </c>
      <c r="EA429" s="106" t="s">
        <v>5</v>
      </c>
      <c r="EB429" s="115">
        <v>255</v>
      </c>
      <c r="EC429" s="95">
        <v>265</v>
      </c>
      <c r="ED429" s="95">
        <v>260</v>
      </c>
      <c r="EE429" s="106">
        <v>5</v>
      </c>
      <c r="EF429" s="115">
        <v>250</v>
      </c>
      <c r="EG429" s="95">
        <v>260</v>
      </c>
      <c r="EH429" s="95">
        <v>255</v>
      </c>
      <c r="EI429" s="106">
        <v>5</v>
      </c>
      <c r="EJ429" s="115">
        <v>445</v>
      </c>
      <c r="EK429" s="95">
        <v>455</v>
      </c>
      <c r="EL429" s="95">
        <v>450</v>
      </c>
      <c r="EM429" s="106">
        <v>10</v>
      </c>
      <c r="EN429" s="115">
        <v>450</v>
      </c>
      <c r="EO429" s="95">
        <v>460</v>
      </c>
      <c r="EP429" s="95">
        <v>455</v>
      </c>
      <c r="EQ429" s="106" t="s">
        <v>5</v>
      </c>
      <c r="ER429" s="115">
        <v>245</v>
      </c>
      <c r="ES429" s="95">
        <v>255</v>
      </c>
      <c r="ET429" s="95">
        <v>250</v>
      </c>
      <c r="EU429" s="106">
        <v>-5</v>
      </c>
      <c r="EV429" s="115">
        <v>245</v>
      </c>
      <c r="EW429" s="95">
        <v>255</v>
      </c>
      <c r="EX429" s="95">
        <v>250</v>
      </c>
      <c r="EY429" s="106">
        <v>-5</v>
      </c>
      <c r="EZ429" s="115">
        <v>430</v>
      </c>
      <c r="FA429" s="95">
        <v>440</v>
      </c>
      <c r="FB429" s="95">
        <v>435</v>
      </c>
      <c r="FC429" s="106">
        <v>10</v>
      </c>
      <c r="FD429" s="115">
        <v>455</v>
      </c>
      <c r="FE429" s="95">
        <v>465</v>
      </c>
      <c r="FF429" s="95">
        <v>460</v>
      </c>
      <c r="FG429" s="106" t="s">
        <v>5</v>
      </c>
      <c r="FH429" s="115">
        <v>270</v>
      </c>
      <c r="FI429" s="95">
        <v>280</v>
      </c>
      <c r="FJ429" s="95">
        <v>275</v>
      </c>
      <c r="FK429" s="106" t="s">
        <v>5</v>
      </c>
      <c r="FL429" s="115">
        <v>270</v>
      </c>
      <c r="FM429" s="95">
        <v>280</v>
      </c>
      <c r="FN429" s="95">
        <v>275</v>
      </c>
      <c r="FO429" s="106">
        <v>5</v>
      </c>
      <c r="FP429" s="115">
        <v>295</v>
      </c>
      <c r="FQ429" s="95">
        <v>305</v>
      </c>
      <c r="FR429" s="95">
        <v>300</v>
      </c>
      <c r="FS429" s="106" t="s">
        <v>5</v>
      </c>
      <c r="FT429" s="135">
        <v>250</v>
      </c>
      <c r="FU429" s="136">
        <v>260</v>
      </c>
      <c r="FV429" s="95">
        <v>255</v>
      </c>
      <c r="FW429" s="134">
        <v>5</v>
      </c>
      <c r="FX429" s="115">
        <v>170</v>
      </c>
      <c r="FY429" s="95">
        <v>180</v>
      </c>
      <c r="FZ429" s="95">
        <v>175</v>
      </c>
      <c r="GA429" s="106" t="s">
        <v>5</v>
      </c>
      <c r="GB429" s="115">
        <v>325</v>
      </c>
      <c r="GC429" s="95">
        <v>335</v>
      </c>
      <c r="GD429" s="95">
        <v>330</v>
      </c>
      <c r="GE429" s="106">
        <v>5</v>
      </c>
      <c r="GF429" s="115">
        <v>330</v>
      </c>
      <c r="GG429" s="95">
        <v>340</v>
      </c>
      <c r="GH429" s="95">
        <v>335</v>
      </c>
      <c r="GI429" s="106">
        <v>10</v>
      </c>
      <c r="GJ429" s="115">
        <v>445</v>
      </c>
      <c r="GK429" s="95">
        <v>455</v>
      </c>
      <c r="GL429" s="95">
        <v>450</v>
      </c>
      <c r="GM429" s="106">
        <v>10</v>
      </c>
      <c r="GN429" s="115">
        <v>455</v>
      </c>
      <c r="GO429" s="95">
        <v>465</v>
      </c>
      <c r="GP429" s="95">
        <v>460</v>
      </c>
      <c r="GQ429" s="106" t="s">
        <v>5</v>
      </c>
      <c r="GR429" s="93"/>
      <c r="GS429" s="93">
        <v>2</v>
      </c>
    </row>
    <row r="430" spans="1:201" ht="15.75" x14ac:dyDescent="0.25">
      <c r="A430">
        <v>2</v>
      </c>
      <c r="B430">
        <v>2018</v>
      </c>
      <c r="C430" s="87">
        <v>43140</v>
      </c>
      <c r="D430" s="95">
        <v>340</v>
      </c>
      <c r="E430" s="95">
        <v>350</v>
      </c>
      <c r="F430" s="95">
        <v>345</v>
      </c>
      <c r="G430" s="106">
        <v>-5</v>
      </c>
      <c r="H430" s="115">
        <v>480</v>
      </c>
      <c r="I430" s="95">
        <v>490</v>
      </c>
      <c r="J430" s="95">
        <v>485</v>
      </c>
      <c r="K430" s="106" t="s">
        <v>5</v>
      </c>
      <c r="L430" s="115">
        <v>430</v>
      </c>
      <c r="M430" s="95">
        <v>440</v>
      </c>
      <c r="N430" s="95">
        <v>435</v>
      </c>
      <c r="O430" s="106" t="s">
        <v>5</v>
      </c>
      <c r="P430" s="115">
        <v>340</v>
      </c>
      <c r="Q430" s="95">
        <v>350</v>
      </c>
      <c r="R430" s="95">
        <v>345</v>
      </c>
      <c r="S430" s="106">
        <v>5</v>
      </c>
      <c r="T430" s="115">
        <v>330</v>
      </c>
      <c r="U430" s="95">
        <v>340</v>
      </c>
      <c r="V430" s="95">
        <v>335</v>
      </c>
      <c r="W430" s="106" t="s">
        <v>5</v>
      </c>
      <c r="X430" s="115">
        <v>330</v>
      </c>
      <c r="Y430" s="95">
        <v>340</v>
      </c>
      <c r="Z430" s="95">
        <v>335</v>
      </c>
      <c r="AA430" s="106" t="s">
        <v>5</v>
      </c>
      <c r="AB430" s="115">
        <v>370</v>
      </c>
      <c r="AC430" s="95">
        <v>380</v>
      </c>
      <c r="AD430" s="95">
        <v>375</v>
      </c>
      <c r="AE430" s="106" t="s">
        <v>5</v>
      </c>
      <c r="AF430" s="115">
        <v>305</v>
      </c>
      <c r="AG430" s="95">
        <v>315</v>
      </c>
      <c r="AH430" s="95">
        <v>310</v>
      </c>
      <c r="AI430" s="106" t="s">
        <v>5</v>
      </c>
      <c r="AJ430" s="115">
        <v>330</v>
      </c>
      <c r="AK430" s="95">
        <v>340</v>
      </c>
      <c r="AL430" s="95">
        <v>335</v>
      </c>
      <c r="AM430" s="106">
        <v>5</v>
      </c>
      <c r="AN430" s="115">
        <v>325</v>
      </c>
      <c r="AO430" s="95">
        <v>335</v>
      </c>
      <c r="AP430" s="95">
        <v>330</v>
      </c>
      <c r="AQ430" s="106" t="s">
        <v>5</v>
      </c>
      <c r="AR430" s="115">
        <v>375</v>
      </c>
      <c r="AS430" s="95">
        <v>385</v>
      </c>
      <c r="AT430" s="95">
        <v>380</v>
      </c>
      <c r="AU430" s="106" t="s">
        <v>5</v>
      </c>
      <c r="AV430" s="115">
        <v>310</v>
      </c>
      <c r="AW430" s="95">
        <v>320</v>
      </c>
      <c r="AX430" s="95">
        <v>315</v>
      </c>
      <c r="AY430" s="106">
        <v>5</v>
      </c>
      <c r="AZ430" s="115">
        <v>270</v>
      </c>
      <c r="BA430" s="95">
        <v>280</v>
      </c>
      <c r="BB430" s="95">
        <v>275</v>
      </c>
      <c r="BC430" s="106" t="s">
        <v>5</v>
      </c>
      <c r="BD430" s="115">
        <v>265</v>
      </c>
      <c r="BE430" s="95">
        <v>275</v>
      </c>
      <c r="BF430" s="95">
        <v>270</v>
      </c>
      <c r="BG430" s="106" t="s">
        <v>5</v>
      </c>
      <c r="BH430" s="115">
        <v>375</v>
      </c>
      <c r="BI430" s="95">
        <v>385</v>
      </c>
      <c r="BJ430" s="95">
        <v>380</v>
      </c>
      <c r="BK430" s="106" t="s">
        <v>5</v>
      </c>
      <c r="BL430" s="115">
        <v>280</v>
      </c>
      <c r="BM430" s="95">
        <v>290</v>
      </c>
      <c r="BN430" s="95">
        <v>285</v>
      </c>
      <c r="BO430" s="106" t="s">
        <v>5</v>
      </c>
      <c r="BP430" s="115">
        <v>320</v>
      </c>
      <c r="BQ430" s="95">
        <v>330</v>
      </c>
      <c r="BR430" s="95">
        <v>325</v>
      </c>
      <c r="BS430" s="106" t="s">
        <v>5</v>
      </c>
      <c r="BT430" s="115">
        <v>315</v>
      </c>
      <c r="BU430" s="95">
        <v>325</v>
      </c>
      <c r="BV430" s="95">
        <v>320</v>
      </c>
      <c r="BW430" s="106" t="s">
        <v>5</v>
      </c>
      <c r="BX430" s="115">
        <v>425</v>
      </c>
      <c r="BY430" s="95">
        <v>435</v>
      </c>
      <c r="BZ430" s="95">
        <v>430</v>
      </c>
      <c r="CA430" s="106" t="s">
        <v>5</v>
      </c>
      <c r="CB430" s="115">
        <v>425</v>
      </c>
      <c r="CC430" s="95">
        <v>435</v>
      </c>
      <c r="CD430" s="95">
        <v>430</v>
      </c>
      <c r="CE430" s="106" t="s">
        <v>5</v>
      </c>
      <c r="CF430" s="115">
        <v>265</v>
      </c>
      <c r="CG430" s="95">
        <v>275</v>
      </c>
      <c r="CH430" s="95">
        <v>270</v>
      </c>
      <c r="CI430" s="106">
        <v>5</v>
      </c>
      <c r="CJ430" s="115">
        <v>265</v>
      </c>
      <c r="CK430" s="95">
        <v>275</v>
      </c>
      <c r="CL430" s="95">
        <v>270</v>
      </c>
      <c r="CM430" s="106">
        <v>5</v>
      </c>
      <c r="CN430" s="115">
        <v>365</v>
      </c>
      <c r="CO430" s="95">
        <v>375</v>
      </c>
      <c r="CP430" s="95">
        <v>370</v>
      </c>
      <c r="CQ430" s="106" t="s">
        <v>5</v>
      </c>
      <c r="CR430" s="115">
        <v>395</v>
      </c>
      <c r="CS430" s="95">
        <v>405</v>
      </c>
      <c r="CT430" s="95">
        <v>400</v>
      </c>
      <c r="CU430" s="106" t="s">
        <v>5</v>
      </c>
      <c r="CV430" s="115">
        <v>300</v>
      </c>
      <c r="CW430" s="95">
        <v>310</v>
      </c>
      <c r="CX430" s="95">
        <v>305</v>
      </c>
      <c r="CY430" s="106">
        <v>5</v>
      </c>
      <c r="CZ430" s="115">
        <v>295</v>
      </c>
      <c r="DA430" s="95">
        <v>305</v>
      </c>
      <c r="DB430" s="95">
        <v>300</v>
      </c>
      <c r="DC430" s="106">
        <v>5</v>
      </c>
      <c r="DD430" s="115">
        <v>415</v>
      </c>
      <c r="DE430" s="95">
        <v>425</v>
      </c>
      <c r="DF430" s="95">
        <v>420</v>
      </c>
      <c r="DG430" s="106" t="s">
        <v>5</v>
      </c>
      <c r="DH430" s="115">
        <v>415</v>
      </c>
      <c r="DI430" s="95">
        <v>425</v>
      </c>
      <c r="DJ430" s="95">
        <v>420</v>
      </c>
      <c r="DK430" s="106" t="s">
        <v>5</v>
      </c>
      <c r="DL430" s="115">
        <v>270</v>
      </c>
      <c r="DM430" s="95">
        <v>280</v>
      </c>
      <c r="DN430" s="95">
        <v>275</v>
      </c>
      <c r="DO430" s="106">
        <v>5</v>
      </c>
      <c r="DP430" s="115">
        <v>265</v>
      </c>
      <c r="DQ430" s="95">
        <v>275</v>
      </c>
      <c r="DR430" s="95">
        <v>270</v>
      </c>
      <c r="DS430" s="106">
        <v>5</v>
      </c>
      <c r="DT430" s="115">
        <v>425</v>
      </c>
      <c r="DU430" s="95">
        <v>435</v>
      </c>
      <c r="DV430" s="95">
        <v>430</v>
      </c>
      <c r="DW430" s="106" t="s">
        <v>5</v>
      </c>
      <c r="DX430" s="115">
        <v>425</v>
      </c>
      <c r="DY430" s="95">
        <v>435</v>
      </c>
      <c r="DZ430" s="95">
        <v>430</v>
      </c>
      <c r="EA430" s="106" t="s">
        <v>5</v>
      </c>
      <c r="EB430" s="115">
        <v>255</v>
      </c>
      <c r="EC430" s="95">
        <v>265</v>
      </c>
      <c r="ED430" s="95">
        <v>260</v>
      </c>
      <c r="EE430" s="106" t="s">
        <v>5</v>
      </c>
      <c r="EF430" s="115">
        <v>255</v>
      </c>
      <c r="EG430" s="95">
        <v>265</v>
      </c>
      <c r="EH430" s="95">
        <v>260</v>
      </c>
      <c r="EI430" s="106">
        <v>5</v>
      </c>
      <c r="EJ430" s="115">
        <v>445</v>
      </c>
      <c r="EK430" s="95">
        <v>455</v>
      </c>
      <c r="EL430" s="95">
        <v>450</v>
      </c>
      <c r="EM430" s="106" t="s">
        <v>5</v>
      </c>
      <c r="EN430" s="115">
        <v>450</v>
      </c>
      <c r="EO430" s="95">
        <v>460</v>
      </c>
      <c r="EP430" s="95">
        <v>455</v>
      </c>
      <c r="EQ430" s="106" t="s">
        <v>5</v>
      </c>
      <c r="ER430" s="115">
        <v>250</v>
      </c>
      <c r="ES430" s="95">
        <v>260</v>
      </c>
      <c r="ET430" s="95">
        <v>255</v>
      </c>
      <c r="EU430" s="106">
        <v>5</v>
      </c>
      <c r="EV430" s="115">
        <v>250</v>
      </c>
      <c r="EW430" s="95">
        <v>260</v>
      </c>
      <c r="EX430" s="95">
        <v>255</v>
      </c>
      <c r="EY430" s="106">
        <v>5</v>
      </c>
      <c r="EZ430" s="115">
        <v>430</v>
      </c>
      <c r="FA430" s="95">
        <v>440</v>
      </c>
      <c r="FB430" s="95">
        <v>435</v>
      </c>
      <c r="FC430" s="106" t="s">
        <v>5</v>
      </c>
      <c r="FD430" s="115">
        <v>455</v>
      </c>
      <c r="FE430" s="95">
        <v>465</v>
      </c>
      <c r="FF430" s="95">
        <v>460</v>
      </c>
      <c r="FG430" s="106" t="s">
        <v>5</v>
      </c>
      <c r="FH430" s="115">
        <v>270</v>
      </c>
      <c r="FI430" s="95">
        <v>280</v>
      </c>
      <c r="FJ430" s="95">
        <v>275</v>
      </c>
      <c r="FK430" s="106" t="s">
        <v>5</v>
      </c>
      <c r="FL430" s="115">
        <v>270</v>
      </c>
      <c r="FM430" s="95">
        <v>280</v>
      </c>
      <c r="FN430" s="95">
        <v>275</v>
      </c>
      <c r="FO430" s="106" t="s">
        <v>5</v>
      </c>
      <c r="FP430" s="115">
        <v>295</v>
      </c>
      <c r="FQ430" s="95">
        <v>305</v>
      </c>
      <c r="FR430" s="95">
        <v>300</v>
      </c>
      <c r="FS430" s="106" t="s">
        <v>5</v>
      </c>
      <c r="FT430" s="135">
        <v>255</v>
      </c>
      <c r="FU430" s="136">
        <v>265</v>
      </c>
      <c r="FV430" s="95">
        <v>260</v>
      </c>
      <c r="FW430" s="134">
        <v>5</v>
      </c>
      <c r="FX430" s="115">
        <v>170</v>
      </c>
      <c r="FY430" s="95">
        <v>180</v>
      </c>
      <c r="FZ430" s="95">
        <v>175</v>
      </c>
      <c r="GA430" s="106" t="s">
        <v>5</v>
      </c>
      <c r="GB430" s="115">
        <v>330</v>
      </c>
      <c r="GC430" s="95">
        <v>340</v>
      </c>
      <c r="GD430" s="95">
        <v>335</v>
      </c>
      <c r="GE430" s="106">
        <v>5</v>
      </c>
      <c r="GF430" s="115">
        <v>335</v>
      </c>
      <c r="GG430" s="95">
        <v>345</v>
      </c>
      <c r="GH430" s="95">
        <v>340</v>
      </c>
      <c r="GI430" s="106">
        <v>5</v>
      </c>
      <c r="GJ430" s="115">
        <v>445</v>
      </c>
      <c r="GK430" s="95">
        <v>455</v>
      </c>
      <c r="GL430" s="95">
        <v>450</v>
      </c>
      <c r="GM430" s="106" t="s">
        <v>5</v>
      </c>
      <c r="GN430" s="115">
        <v>455</v>
      </c>
      <c r="GO430" s="95">
        <v>465</v>
      </c>
      <c r="GP430" s="95">
        <v>460</v>
      </c>
      <c r="GQ430" s="106" t="s">
        <v>5</v>
      </c>
      <c r="GR430" s="93"/>
      <c r="GS430" s="93">
        <v>2</v>
      </c>
    </row>
    <row r="431" spans="1:201" ht="15.75" x14ac:dyDescent="0.25">
      <c r="A431">
        <v>2</v>
      </c>
      <c r="B431">
        <v>2018</v>
      </c>
      <c r="C431" s="87">
        <v>43147</v>
      </c>
      <c r="D431" s="96">
        <v>347.5</v>
      </c>
      <c r="E431" s="96">
        <v>357.5</v>
      </c>
      <c r="F431" s="96">
        <v>352.5</v>
      </c>
      <c r="G431" s="103"/>
      <c r="H431" s="113">
        <v>485</v>
      </c>
      <c r="I431" s="96">
        <v>495</v>
      </c>
      <c r="J431" s="96">
        <v>490</v>
      </c>
      <c r="K431" s="103"/>
      <c r="L431" s="113">
        <v>430</v>
      </c>
      <c r="M431" s="96">
        <v>440</v>
      </c>
      <c r="N431" s="96">
        <v>435</v>
      </c>
      <c r="O431" s="103"/>
      <c r="P431" s="113">
        <v>345</v>
      </c>
      <c r="Q431" s="96">
        <v>355</v>
      </c>
      <c r="R431" s="96">
        <v>350</v>
      </c>
      <c r="S431" s="103"/>
      <c r="T431" s="113">
        <v>335</v>
      </c>
      <c r="U431" s="96">
        <v>345</v>
      </c>
      <c r="V431" s="96">
        <v>340</v>
      </c>
      <c r="W431" s="103"/>
      <c r="X431" s="113">
        <v>335</v>
      </c>
      <c r="Y431" s="96">
        <v>345</v>
      </c>
      <c r="Z431" s="96">
        <v>340</v>
      </c>
      <c r="AA431" s="103"/>
      <c r="AB431" s="113">
        <v>370</v>
      </c>
      <c r="AC431" s="96">
        <v>380</v>
      </c>
      <c r="AD431" s="96">
        <v>375</v>
      </c>
      <c r="AE431" s="103"/>
      <c r="AF431" s="113">
        <v>307.5</v>
      </c>
      <c r="AG431" s="96">
        <v>317.5</v>
      </c>
      <c r="AH431" s="96">
        <v>312.5</v>
      </c>
      <c r="AI431" s="103"/>
      <c r="AJ431" s="113">
        <v>332.5</v>
      </c>
      <c r="AK431" s="96">
        <v>342.5</v>
      </c>
      <c r="AL431" s="96">
        <v>337.5</v>
      </c>
      <c r="AM431" s="103"/>
      <c r="AN431" s="113">
        <v>330</v>
      </c>
      <c r="AO431" s="96">
        <v>340</v>
      </c>
      <c r="AP431" s="96">
        <v>335</v>
      </c>
      <c r="AQ431" s="103"/>
      <c r="AR431" s="113">
        <v>375</v>
      </c>
      <c r="AS431" s="96">
        <v>385</v>
      </c>
      <c r="AT431" s="96">
        <v>380</v>
      </c>
      <c r="AU431" s="103"/>
      <c r="AV431" s="113">
        <v>315</v>
      </c>
      <c r="AW431" s="96">
        <v>325</v>
      </c>
      <c r="AX431" s="96">
        <v>320</v>
      </c>
      <c r="AY431" s="103"/>
      <c r="AZ431" s="113">
        <v>272.5</v>
      </c>
      <c r="BA431" s="96">
        <v>282.5</v>
      </c>
      <c r="BB431" s="96">
        <v>277.5</v>
      </c>
      <c r="BC431" s="103"/>
      <c r="BD431" s="113">
        <v>270</v>
      </c>
      <c r="BE431" s="96">
        <v>280</v>
      </c>
      <c r="BF431" s="96">
        <v>275</v>
      </c>
      <c r="BG431" s="103"/>
      <c r="BH431" s="113">
        <v>375</v>
      </c>
      <c r="BI431" s="96">
        <v>385</v>
      </c>
      <c r="BJ431" s="96">
        <v>380</v>
      </c>
      <c r="BK431" s="103"/>
      <c r="BL431" s="113">
        <v>285</v>
      </c>
      <c r="BM431" s="96">
        <v>295</v>
      </c>
      <c r="BN431" s="96">
        <v>290</v>
      </c>
      <c r="BO431" s="103"/>
      <c r="BP431" s="113">
        <v>322.5</v>
      </c>
      <c r="BQ431" s="96">
        <v>332.5</v>
      </c>
      <c r="BR431" s="96">
        <v>327.5</v>
      </c>
      <c r="BS431" s="103"/>
      <c r="BT431" s="113">
        <v>320</v>
      </c>
      <c r="BU431" s="96">
        <v>330</v>
      </c>
      <c r="BV431" s="96">
        <v>325</v>
      </c>
      <c r="BW431" s="103"/>
      <c r="BX431" s="113">
        <v>425</v>
      </c>
      <c r="BY431" s="96">
        <v>435</v>
      </c>
      <c r="BZ431" s="96">
        <v>430</v>
      </c>
      <c r="CA431" s="103"/>
      <c r="CB431" s="113">
        <v>425</v>
      </c>
      <c r="CC431" s="96">
        <v>435</v>
      </c>
      <c r="CD431" s="96">
        <v>430</v>
      </c>
      <c r="CE431" s="103"/>
      <c r="CF431" s="113">
        <v>267.5</v>
      </c>
      <c r="CG431" s="96">
        <v>277.5</v>
      </c>
      <c r="CH431" s="96">
        <v>272.5</v>
      </c>
      <c r="CI431" s="103"/>
      <c r="CJ431" s="113">
        <v>267.5</v>
      </c>
      <c r="CK431" s="96">
        <v>277.5</v>
      </c>
      <c r="CL431" s="96">
        <v>272.5</v>
      </c>
      <c r="CM431" s="103"/>
      <c r="CN431" s="113">
        <v>365</v>
      </c>
      <c r="CO431" s="96">
        <v>375</v>
      </c>
      <c r="CP431" s="96">
        <v>370</v>
      </c>
      <c r="CQ431" s="103"/>
      <c r="CR431" s="113">
        <v>395</v>
      </c>
      <c r="CS431" s="96">
        <v>405</v>
      </c>
      <c r="CT431" s="96">
        <v>400</v>
      </c>
      <c r="CU431" s="103"/>
      <c r="CV431" s="113">
        <v>302.5</v>
      </c>
      <c r="CW431" s="96">
        <v>312.5</v>
      </c>
      <c r="CX431" s="96">
        <v>307.5</v>
      </c>
      <c r="CY431" s="103"/>
      <c r="CZ431" s="113">
        <v>300</v>
      </c>
      <c r="DA431" s="96">
        <v>310</v>
      </c>
      <c r="DB431" s="96">
        <v>305</v>
      </c>
      <c r="DC431" s="103"/>
      <c r="DD431" s="113">
        <v>415</v>
      </c>
      <c r="DE431" s="96">
        <v>425</v>
      </c>
      <c r="DF431" s="96">
        <v>420</v>
      </c>
      <c r="DG431" s="103"/>
      <c r="DH431" s="113">
        <v>415</v>
      </c>
      <c r="DI431" s="96">
        <v>425</v>
      </c>
      <c r="DJ431" s="96">
        <v>420</v>
      </c>
      <c r="DK431" s="103"/>
      <c r="DL431" s="113">
        <v>272.5</v>
      </c>
      <c r="DM431" s="96">
        <v>282.5</v>
      </c>
      <c r="DN431" s="96">
        <v>277.5</v>
      </c>
      <c r="DO431" s="103"/>
      <c r="DP431" s="113">
        <v>270</v>
      </c>
      <c r="DQ431" s="96">
        <v>280</v>
      </c>
      <c r="DR431" s="96">
        <v>275</v>
      </c>
      <c r="DS431" s="103"/>
      <c r="DT431" s="113">
        <v>425</v>
      </c>
      <c r="DU431" s="96">
        <v>435</v>
      </c>
      <c r="DV431" s="96">
        <v>430</v>
      </c>
      <c r="DW431" s="103"/>
      <c r="DX431" s="113">
        <v>425</v>
      </c>
      <c r="DY431" s="96">
        <v>435</v>
      </c>
      <c r="DZ431" s="96">
        <v>430</v>
      </c>
      <c r="EA431" s="103"/>
      <c r="EB431" s="113">
        <v>260</v>
      </c>
      <c r="EC431" s="96">
        <v>270</v>
      </c>
      <c r="ED431" s="96">
        <v>265</v>
      </c>
      <c r="EE431" s="103"/>
      <c r="EF431" s="113">
        <v>257.5</v>
      </c>
      <c r="EG431" s="96">
        <v>267.5</v>
      </c>
      <c r="EH431" s="96">
        <v>262.5</v>
      </c>
      <c r="EI431" s="103"/>
      <c r="EJ431" s="113">
        <v>445</v>
      </c>
      <c r="EK431" s="96">
        <v>455</v>
      </c>
      <c r="EL431" s="96">
        <v>450</v>
      </c>
      <c r="EM431" s="103"/>
      <c r="EN431" s="113">
        <v>450</v>
      </c>
      <c r="EO431" s="96">
        <v>460</v>
      </c>
      <c r="EP431" s="96">
        <v>455</v>
      </c>
      <c r="EQ431" s="103"/>
      <c r="ER431" s="113">
        <v>257.5</v>
      </c>
      <c r="ES431" s="96">
        <v>267.5</v>
      </c>
      <c r="ET431" s="96">
        <v>262.5</v>
      </c>
      <c r="EU431" s="103"/>
      <c r="EV431" s="113">
        <v>257.5</v>
      </c>
      <c r="EW431" s="96">
        <v>267.5</v>
      </c>
      <c r="EX431" s="96">
        <v>262.5</v>
      </c>
      <c r="EY431" s="103"/>
      <c r="EZ431" s="113">
        <v>430</v>
      </c>
      <c r="FA431" s="96">
        <v>440</v>
      </c>
      <c r="FB431" s="96">
        <v>435</v>
      </c>
      <c r="FC431" s="103"/>
      <c r="FD431" s="113">
        <v>455</v>
      </c>
      <c r="FE431" s="96">
        <v>465</v>
      </c>
      <c r="FF431" s="96">
        <v>460</v>
      </c>
      <c r="FG431" s="103"/>
      <c r="FH431" s="113">
        <v>272.5</v>
      </c>
      <c r="FI431" s="96">
        <v>282.5</v>
      </c>
      <c r="FJ431" s="96">
        <v>277.5</v>
      </c>
      <c r="FK431" s="103"/>
      <c r="FL431" s="113">
        <v>280</v>
      </c>
      <c r="FM431" s="96">
        <v>290</v>
      </c>
      <c r="FN431" s="96">
        <v>285</v>
      </c>
      <c r="FO431" s="103"/>
      <c r="FP431" s="114">
        <v>295</v>
      </c>
      <c r="FQ431" s="101">
        <v>305</v>
      </c>
      <c r="FR431" s="101">
        <v>300</v>
      </c>
      <c r="FS431" s="103"/>
      <c r="FT431" s="113">
        <v>262.5</v>
      </c>
      <c r="FU431" s="96">
        <v>272.5</v>
      </c>
      <c r="FV431" s="96">
        <v>267.5</v>
      </c>
      <c r="FW431" s="103"/>
      <c r="FX431" s="113">
        <v>170</v>
      </c>
      <c r="FY431" s="96">
        <v>180</v>
      </c>
      <c r="FZ431" s="96">
        <v>175</v>
      </c>
      <c r="GA431" s="103"/>
      <c r="GB431" s="113">
        <v>332.5</v>
      </c>
      <c r="GC431" s="96">
        <v>342.5</v>
      </c>
      <c r="GD431" s="96">
        <v>337.5</v>
      </c>
      <c r="GE431" s="103"/>
      <c r="GF431" s="113">
        <v>337.5</v>
      </c>
      <c r="GG431" s="96">
        <v>347.5</v>
      </c>
      <c r="GH431" s="96">
        <v>342.5</v>
      </c>
      <c r="GI431" s="103"/>
      <c r="GJ431" s="113">
        <v>445</v>
      </c>
      <c r="GK431" s="96">
        <v>455</v>
      </c>
      <c r="GL431" s="96">
        <v>450</v>
      </c>
      <c r="GM431" s="103"/>
      <c r="GN431" s="113">
        <v>455</v>
      </c>
      <c r="GO431" s="96">
        <v>465</v>
      </c>
      <c r="GP431" s="96">
        <v>460</v>
      </c>
      <c r="GQ431" s="103"/>
      <c r="GR431" s="93"/>
      <c r="GS431" s="93">
        <v>2</v>
      </c>
    </row>
    <row r="432" spans="1:201" ht="15.75" x14ac:dyDescent="0.25">
      <c r="A432">
        <v>2</v>
      </c>
      <c r="B432">
        <v>2018</v>
      </c>
      <c r="C432" s="87">
        <v>43154</v>
      </c>
      <c r="D432" s="95">
        <v>355</v>
      </c>
      <c r="E432" s="95">
        <v>365</v>
      </c>
      <c r="F432" s="95">
        <v>360</v>
      </c>
      <c r="G432" s="106">
        <v>15</v>
      </c>
      <c r="H432" s="115">
        <v>490</v>
      </c>
      <c r="I432" s="95">
        <v>500</v>
      </c>
      <c r="J432" s="95">
        <v>495</v>
      </c>
      <c r="K432" s="106">
        <v>10</v>
      </c>
      <c r="L432" s="115">
        <v>430</v>
      </c>
      <c r="M432" s="95">
        <v>440</v>
      </c>
      <c r="N432" s="95">
        <v>435</v>
      </c>
      <c r="O432" s="106" t="s">
        <v>5</v>
      </c>
      <c r="P432" s="115">
        <v>350</v>
      </c>
      <c r="Q432" s="95">
        <v>360</v>
      </c>
      <c r="R432" s="95">
        <v>355</v>
      </c>
      <c r="S432" s="106">
        <v>10</v>
      </c>
      <c r="T432" s="115">
        <v>340</v>
      </c>
      <c r="U432" s="95">
        <v>350</v>
      </c>
      <c r="V432" s="95">
        <v>345</v>
      </c>
      <c r="W432" s="106">
        <v>10</v>
      </c>
      <c r="X432" s="115">
        <v>340</v>
      </c>
      <c r="Y432" s="95">
        <v>350</v>
      </c>
      <c r="Z432" s="95">
        <v>345</v>
      </c>
      <c r="AA432" s="106">
        <v>10</v>
      </c>
      <c r="AB432" s="115">
        <v>370</v>
      </c>
      <c r="AC432" s="95">
        <v>380</v>
      </c>
      <c r="AD432" s="95">
        <v>375</v>
      </c>
      <c r="AE432" s="106" t="s">
        <v>5</v>
      </c>
      <c r="AF432" s="115">
        <v>310</v>
      </c>
      <c r="AG432" s="95">
        <v>320</v>
      </c>
      <c r="AH432" s="95">
        <v>315</v>
      </c>
      <c r="AI432" s="106">
        <v>5</v>
      </c>
      <c r="AJ432" s="115">
        <v>335</v>
      </c>
      <c r="AK432" s="95">
        <v>345</v>
      </c>
      <c r="AL432" s="95">
        <v>340</v>
      </c>
      <c r="AM432" s="106">
        <v>5</v>
      </c>
      <c r="AN432" s="115">
        <v>335</v>
      </c>
      <c r="AO432" s="95">
        <v>345</v>
      </c>
      <c r="AP432" s="95">
        <v>340</v>
      </c>
      <c r="AQ432" s="106">
        <v>10</v>
      </c>
      <c r="AR432" s="115">
        <v>375</v>
      </c>
      <c r="AS432" s="95">
        <v>385</v>
      </c>
      <c r="AT432" s="95">
        <v>380</v>
      </c>
      <c r="AU432" s="106" t="s">
        <v>5</v>
      </c>
      <c r="AV432" s="115">
        <v>320</v>
      </c>
      <c r="AW432" s="95">
        <v>330</v>
      </c>
      <c r="AX432" s="95">
        <v>325</v>
      </c>
      <c r="AY432" s="106">
        <v>10</v>
      </c>
      <c r="AZ432" s="115">
        <v>275</v>
      </c>
      <c r="BA432" s="95">
        <v>285</v>
      </c>
      <c r="BB432" s="95">
        <v>280</v>
      </c>
      <c r="BC432" s="106">
        <v>5</v>
      </c>
      <c r="BD432" s="115">
        <v>275</v>
      </c>
      <c r="BE432" s="95">
        <v>285</v>
      </c>
      <c r="BF432" s="95">
        <v>280</v>
      </c>
      <c r="BG432" s="106">
        <v>10</v>
      </c>
      <c r="BH432" s="115">
        <v>375</v>
      </c>
      <c r="BI432" s="95">
        <v>385</v>
      </c>
      <c r="BJ432" s="95">
        <v>380</v>
      </c>
      <c r="BK432" s="106" t="s">
        <v>5</v>
      </c>
      <c r="BL432" s="115">
        <v>290</v>
      </c>
      <c r="BM432" s="95">
        <v>300</v>
      </c>
      <c r="BN432" s="95">
        <v>295</v>
      </c>
      <c r="BO432" s="106">
        <v>10</v>
      </c>
      <c r="BP432" s="115">
        <v>325</v>
      </c>
      <c r="BQ432" s="95">
        <v>335</v>
      </c>
      <c r="BR432" s="95">
        <v>330</v>
      </c>
      <c r="BS432" s="106">
        <v>5</v>
      </c>
      <c r="BT432" s="115">
        <v>325</v>
      </c>
      <c r="BU432" s="95">
        <v>335</v>
      </c>
      <c r="BV432" s="95">
        <v>330</v>
      </c>
      <c r="BW432" s="106">
        <v>10</v>
      </c>
      <c r="BX432" s="115">
        <v>425</v>
      </c>
      <c r="BY432" s="95">
        <v>435</v>
      </c>
      <c r="BZ432" s="95">
        <v>430</v>
      </c>
      <c r="CA432" s="106" t="s">
        <v>5</v>
      </c>
      <c r="CB432" s="115">
        <v>425</v>
      </c>
      <c r="CC432" s="95">
        <v>435</v>
      </c>
      <c r="CD432" s="95">
        <v>430</v>
      </c>
      <c r="CE432" s="106" t="s">
        <v>5</v>
      </c>
      <c r="CF432" s="115">
        <v>270</v>
      </c>
      <c r="CG432" s="95">
        <v>280</v>
      </c>
      <c r="CH432" s="95">
        <v>275</v>
      </c>
      <c r="CI432" s="106">
        <v>5</v>
      </c>
      <c r="CJ432" s="115">
        <v>270</v>
      </c>
      <c r="CK432" s="95">
        <v>280</v>
      </c>
      <c r="CL432" s="95">
        <v>275</v>
      </c>
      <c r="CM432" s="106">
        <v>5</v>
      </c>
      <c r="CN432" s="115">
        <v>365</v>
      </c>
      <c r="CO432" s="95">
        <v>375</v>
      </c>
      <c r="CP432" s="95">
        <v>370</v>
      </c>
      <c r="CQ432" s="106" t="s">
        <v>5</v>
      </c>
      <c r="CR432" s="115">
        <v>395</v>
      </c>
      <c r="CS432" s="95">
        <v>405</v>
      </c>
      <c r="CT432" s="95">
        <v>400</v>
      </c>
      <c r="CU432" s="106" t="s">
        <v>5</v>
      </c>
      <c r="CV432" s="115">
        <v>305</v>
      </c>
      <c r="CW432" s="95">
        <v>315</v>
      </c>
      <c r="CX432" s="95">
        <v>310</v>
      </c>
      <c r="CY432" s="106">
        <v>5</v>
      </c>
      <c r="CZ432" s="115">
        <v>305</v>
      </c>
      <c r="DA432" s="95">
        <v>315</v>
      </c>
      <c r="DB432" s="95">
        <v>310</v>
      </c>
      <c r="DC432" s="106">
        <v>10</v>
      </c>
      <c r="DD432" s="115">
        <v>415</v>
      </c>
      <c r="DE432" s="95">
        <v>425</v>
      </c>
      <c r="DF432" s="95">
        <v>420</v>
      </c>
      <c r="DG432" s="106" t="s">
        <v>5</v>
      </c>
      <c r="DH432" s="115">
        <v>415</v>
      </c>
      <c r="DI432" s="95">
        <v>425</v>
      </c>
      <c r="DJ432" s="95">
        <v>420</v>
      </c>
      <c r="DK432" s="106" t="s">
        <v>5</v>
      </c>
      <c r="DL432" s="115">
        <v>275</v>
      </c>
      <c r="DM432" s="95">
        <v>285</v>
      </c>
      <c r="DN432" s="95">
        <v>280</v>
      </c>
      <c r="DO432" s="106">
        <v>5</v>
      </c>
      <c r="DP432" s="115">
        <v>275</v>
      </c>
      <c r="DQ432" s="95">
        <v>285</v>
      </c>
      <c r="DR432" s="95">
        <v>280</v>
      </c>
      <c r="DS432" s="106">
        <v>10</v>
      </c>
      <c r="DT432" s="115">
        <v>425</v>
      </c>
      <c r="DU432" s="95">
        <v>435</v>
      </c>
      <c r="DV432" s="95">
        <v>430</v>
      </c>
      <c r="DW432" s="106" t="s">
        <v>5</v>
      </c>
      <c r="DX432" s="115">
        <v>425</v>
      </c>
      <c r="DY432" s="95">
        <v>435</v>
      </c>
      <c r="DZ432" s="95">
        <v>430</v>
      </c>
      <c r="EA432" s="106" t="s">
        <v>5</v>
      </c>
      <c r="EB432" s="115">
        <v>265</v>
      </c>
      <c r="EC432" s="95">
        <v>275</v>
      </c>
      <c r="ED432" s="95">
        <v>270</v>
      </c>
      <c r="EE432" s="106">
        <v>10</v>
      </c>
      <c r="EF432" s="115">
        <v>260</v>
      </c>
      <c r="EG432" s="95">
        <v>270</v>
      </c>
      <c r="EH432" s="95">
        <v>265</v>
      </c>
      <c r="EI432" s="106">
        <v>5</v>
      </c>
      <c r="EJ432" s="115">
        <v>445</v>
      </c>
      <c r="EK432" s="95">
        <v>455</v>
      </c>
      <c r="EL432" s="95">
        <v>450</v>
      </c>
      <c r="EM432" s="106" t="s">
        <v>5</v>
      </c>
      <c r="EN432" s="115">
        <v>450</v>
      </c>
      <c r="EO432" s="95">
        <v>460</v>
      </c>
      <c r="EP432" s="95">
        <v>455</v>
      </c>
      <c r="EQ432" s="106" t="s">
        <v>5</v>
      </c>
      <c r="ER432" s="115">
        <v>265</v>
      </c>
      <c r="ES432" s="95">
        <v>275</v>
      </c>
      <c r="ET432" s="95">
        <v>270</v>
      </c>
      <c r="EU432" s="106">
        <v>15</v>
      </c>
      <c r="EV432" s="115">
        <v>265</v>
      </c>
      <c r="EW432" s="95">
        <v>275</v>
      </c>
      <c r="EX432" s="95">
        <v>270</v>
      </c>
      <c r="EY432" s="106">
        <v>15</v>
      </c>
      <c r="EZ432" s="115">
        <v>430</v>
      </c>
      <c r="FA432" s="95">
        <v>440</v>
      </c>
      <c r="FB432" s="95">
        <v>435</v>
      </c>
      <c r="FC432" s="106" t="s">
        <v>5</v>
      </c>
      <c r="FD432" s="115">
        <v>455</v>
      </c>
      <c r="FE432" s="95">
        <v>465</v>
      </c>
      <c r="FF432" s="95">
        <v>460</v>
      </c>
      <c r="FG432" s="106" t="s">
        <v>5</v>
      </c>
      <c r="FH432" s="115">
        <v>275</v>
      </c>
      <c r="FI432" s="95">
        <v>285</v>
      </c>
      <c r="FJ432" s="95">
        <v>280</v>
      </c>
      <c r="FK432" s="106">
        <v>5</v>
      </c>
      <c r="FL432" s="115">
        <v>290</v>
      </c>
      <c r="FM432" s="95">
        <v>300</v>
      </c>
      <c r="FN432" s="95">
        <v>295</v>
      </c>
      <c r="FO432" s="106">
        <v>20</v>
      </c>
      <c r="FP432" s="115">
        <v>295</v>
      </c>
      <c r="FQ432" s="95">
        <v>305</v>
      </c>
      <c r="FR432" s="95">
        <v>300</v>
      </c>
      <c r="FS432" s="106" t="s">
        <v>5</v>
      </c>
      <c r="FT432" s="135">
        <v>270</v>
      </c>
      <c r="FU432" s="136">
        <v>280</v>
      </c>
      <c r="FV432" s="95">
        <v>275</v>
      </c>
      <c r="FW432" s="134">
        <v>15</v>
      </c>
      <c r="FX432" s="115">
        <v>170</v>
      </c>
      <c r="FY432" s="95">
        <v>180</v>
      </c>
      <c r="FZ432" s="95">
        <v>175</v>
      </c>
      <c r="GA432" s="106" t="s">
        <v>5</v>
      </c>
      <c r="GB432" s="115">
        <v>335</v>
      </c>
      <c r="GC432" s="95">
        <v>345</v>
      </c>
      <c r="GD432" s="95">
        <v>340</v>
      </c>
      <c r="GE432" s="106">
        <v>5</v>
      </c>
      <c r="GF432" s="115">
        <v>340</v>
      </c>
      <c r="GG432" s="95">
        <v>350</v>
      </c>
      <c r="GH432" s="95">
        <v>345</v>
      </c>
      <c r="GI432" s="106">
        <v>5</v>
      </c>
      <c r="GJ432" s="115">
        <v>445</v>
      </c>
      <c r="GK432" s="95">
        <v>455</v>
      </c>
      <c r="GL432" s="95">
        <v>450</v>
      </c>
      <c r="GM432" s="106" t="s">
        <v>5</v>
      </c>
      <c r="GN432" s="115">
        <v>455</v>
      </c>
      <c r="GO432" s="95">
        <v>465</v>
      </c>
      <c r="GP432" s="95">
        <v>460</v>
      </c>
      <c r="GQ432" s="106" t="s">
        <v>5</v>
      </c>
      <c r="GR432" s="93"/>
      <c r="GS432" s="93">
        <v>2</v>
      </c>
    </row>
    <row r="433" spans="1:201" ht="15.75" x14ac:dyDescent="0.25">
      <c r="A433">
        <v>3</v>
      </c>
      <c r="B433">
        <v>2018</v>
      </c>
      <c r="C433" s="87">
        <v>43161</v>
      </c>
      <c r="D433" s="95">
        <v>355</v>
      </c>
      <c r="E433" s="95">
        <v>365</v>
      </c>
      <c r="F433" s="95">
        <v>360</v>
      </c>
      <c r="G433" s="106" t="s">
        <v>5</v>
      </c>
      <c r="H433" s="115">
        <v>490</v>
      </c>
      <c r="I433" s="95">
        <v>500</v>
      </c>
      <c r="J433" s="95">
        <v>495</v>
      </c>
      <c r="K433" s="106" t="s">
        <v>5</v>
      </c>
      <c r="L433" s="115">
        <v>430</v>
      </c>
      <c r="M433" s="95">
        <v>440</v>
      </c>
      <c r="N433" s="95">
        <v>435</v>
      </c>
      <c r="O433" s="106" t="s">
        <v>5</v>
      </c>
      <c r="P433" s="115">
        <v>360</v>
      </c>
      <c r="Q433" s="95">
        <v>370</v>
      </c>
      <c r="R433" s="95">
        <v>365</v>
      </c>
      <c r="S433" s="106">
        <v>10</v>
      </c>
      <c r="T433" s="115">
        <v>340</v>
      </c>
      <c r="U433" s="95">
        <v>350</v>
      </c>
      <c r="V433" s="95">
        <v>345</v>
      </c>
      <c r="W433" s="106" t="s">
        <v>5</v>
      </c>
      <c r="X433" s="115">
        <v>340</v>
      </c>
      <c r="Y433" s="95">
        <v>350</v>
      </c>
      <c r="Z433" s="95">
        <v>345</v>
      </c>
      <c r="AA433" s="106" t="s">
        <v>5</v>
      </c>
      <c r="AB433" s="115">
        <v>370</v>
      </c>
      <c r="AC433" s="95">
        <v>380</v>
      </c>
      <c r="AD433" s="95">
        <v>375</v>
      </c>
      <c r="AE433" s="106" t="s">
        <v>5</v>
      </c>
      <c r="AF433" s="115">
        <v>325</v>
      </c>
      <c r="AG433" s="95">
        <v>335</v>
      </c>
      <c r="AH433" s="95">
        <v>330</v>
      </c>
      <c r="AI433" s="106">
        <v>15</v>
      </c>
      <c r="AJ433" s="115">
        <v>335</v>
      </c>
      <c r="AK433" s="95">
        <v>345</v>
      </c>
      <c r="AL433" s="95">
        <v>340</v>
      </c>
      <c r="AM433" s="106" t="s">
        <v>5</v>
      </c>
      <c r="AN433" s="115">
        <v>335</v>
      </c>
      <c r="AO433" s="95">
        <v>345</v>
      </c>
      <c r="AP433" s="95">
        <v>340</v>
      </c>
      <c r="AQ433" s="106" t="s">
        <v>5</v>
      </c>
      <c r="AR433" s="115">
        <v>375</v>
      </c>
      <c r="AS433" s="95">
        <v>385</v>
      </c>
      <c r="AT433" s="95">
        <v>380</v>
      </c>
      <c r="AU433" s="106" t="s">
        <v>5</v>
      </c>
      <c r="AV433" s="115">
        <v>330</v>
      </c>
      <c r="AW433" s="95">
        <v>340</v>
      </c>
      <c r="AX433" s="95">
        <v>335</v>
      </c>
      <c r="AY433" s="106">
        <v>10</v>
      </c>
      <c r="AZ433" s="115">
        <v>275</v>
      </c>
      <c r="BA433" s="95">
        <v>285</v>
      </c>
      <c r="BB433" s="95">
        <v>280</v>
      </c>
      <c r="BC433" s="106" t="s">
        <v>5</v>
      </c>
      <c r="BD433" s="115">
        <v>275</v>
      </c>
      <c r="BE433" s="95">
        <v>285</v>
      </c>
      <c r="BF433" s="95">
        <v>280</v>
      </c>
      <c r="BG433" s="106" t="s">
        <v>5</v>
      </c>
      <c r="BH433" s="115">
        <v>375</v>
      </c>
      <c r="BI433" s="95">
        <v>385</v>
      </c>
      <c r="BJ433" s="95">
        <v>380</v>
      </c>
      <c r="BK433" s="106" t="s">
        <v>5</v>
      </c>
      <c r="BL433" s="115">
        <v>290</v>
      </c>
      <c r="BM433" s="95">
        <v>300</v>
      </c>
      <c r="BN433" s="95">
        <v>295</v>
      </c>
      <c r="BO433" s="106" t="s">
        <v>5</v>
      </c>
      <c r="BP433" s="115">
        <v>325</v>
      </c>
      <c r="BQ433" s="95">
        <v>335</v>
      </c>
      <c r="BR433" s="95">
        <v>330</v>
      </c>
      <c r="BS433" s="106" t="s">
        <v>5</v>
      </c>
      <c r="BT433" s="115">
        <v>325</v>
      </c>
      <c r="BU433" s="95">
        <v>335</v>
      </c>
      <c r="BV433" s="95">
        <v>330</v>
      </c>
      <c r="BW433" s="106" t="s">
        <v>5</v>
      </c>
      <c r="BX433" s="115">
        <v>425</v>
      </c>
      <c r="BY433" s="95">
        <v>435</v>
      </c>
      <c r="BZ433" s="95">
        <v>430</v>
      </c>
      <c r="CA433" s="106" t="s">
        <v>5</v>
      </c>
      <c r="CB433" s="115">
        <v>425</v>
      </c>
      <c r="CC433" s="95">
        <v>435</v>
      </c>
      <c r="CD433" s="95">
        <v>430</v>
      </c>
      <c r="CE433" s="106" t="s">
        <v>5</v>
      </c>
      <c r="CF433" s="115">
        <v>270</v>
      </c>
      <c r="CG433" s="95">
        <v>280</v>
      </c>
      <c r="CH433" s="95">
        <v>275</v>
      </c>
      <c r="CI433" s="106" t="s">
        <v>5</v>
      </c>
      <c r="CJ433" s="115">
        <v>270</v>
      </c>
      <c r="CK433" s="95">
        <v>280</v>
      </c>
      <c r="CL433" s="95">
        <v>275</v>
      </c>
      <c r="CM433" s="106" t="s">
        <v>5</v>
      </c>
      <c r="CN433" s="115">
        <v>365</v>
      </c>
      <c r="CO433" s="95">
        <v>375</v>
      </c>
      <c r="CP433" s="95">
        <v>370</v>
      </c>
      <c r="CQ433" s="106" t="s">
        <v>5</v>
      </c>
      <c r="CR433" s="115">
        <v>395</v>
      </c>
      <c r="CS433" s="95">
        <v>405</v>
      </c>
      <c r="CT433" s="95">
        <v>400</v>
      </c>
      <c r="CU433" s="106" t="s">
        <v>5</v>
      </c>
      <c r="CV433" s="115">
        <v>305</v>
      </c>
      <c r="CW433" s="95">
        <v>315</v>
      </c>
      <c r="CX433" s="95">
        <v>310</v>
      </c>
      <c r="CY433" s="106" t="s">
        <v>5</v>
      </c>
      <c r="CZ433" s="115">
        <v>305</v>
      </c>
      <c r="DA433" s="95">
        <v>315</v>
      </c>
      <c r="DB433" s="95">
        <v>310</v>
      </c>
      <c r="DC433" s="106" t="s">
        <v>5</v>
      </c>
      <c r="DD433" s="115">
        <v>415</v>
      </c>
      <c r="DE433" s="95">
        <v>425</v>
      </c>
      <c r="DF433" s="95">
        <v>420</v>
      </c>
      <c r="DG433" s="106" t="s">
        <v>5</v>
      </c>
      <c r="DH433" s="115">
        <v>415</v>
      </c>
      <c r="DI433" s="95">
        <v>425</v>
      </c>
      <c r="DJ433" s="95">
        <v>420</v>
      </c>
      <c r="DK433" s="106" t="s">
        <v>5</v>
      </c>
      <c r="DL433" s="115">
        <v>275</v>
      </c>
      <c r="DM433" s="95">
        <v>285</v>
      </c>
      <c r="DN433" s="95">
        <v>280</v>
      </c>
      <c r="DO433" s="106" t="s">
        <v>5</v>
      </c>
      <c r="DP433" s="115">
        <v>275</v>
      </c>
      <c r="DQ433" s="95">
        <v>285</v>
      </c>
      <c r="DR433" s="95">
        <v>280</v>
      </c>
      <c r="DS433" s="106" t="s">
        <v>5</v>
      </c>
      <c r="DT433" s="115">
        <v>425</v>
      </c>
      <c r="DU433" s="95">
        <v>435</v>
      </c>
      <c r="DV433" s="95">
        <v>430</v>
      </c>
      <c r="DW433" s="106" t="s">
        <v>5</v>
      </c>
      <c r="DX433" s="115">
        <v>425</v>
      </c>
      <c r="DY433" s="95">
        <v>435</v>
      </c>
      <c r="DZ433" s="95">
        <v>430</v>
      </c>
      <c r="EA433" s="106" t="s">
        <v>5</v>
      </c>
      <c r="EB433" s="115">
        <v>265</v>
      </c>
      <c r="EC433" s="95">
        <v>275</v>
      </c>
      <c r="ED433" s="95">
        <v>270</v>
      </c>
      <c r="EE433" s="106" t="s">
        <v>5</v>
      </c>
      <c r="EF433" s="115">
        <v>265</v>
      </c>
      <c r="EG433" s="95">
        <v>275</v>
      </c>
      <c r="EH433" s="95">
        <v>270</v>
      </c>
      <c r="EI433" s="106">
        <v>5</v>
      </c>
      <c r="EJ433" s="115">
        <v>445</v>
      </c>
      <c r="EK433" s="95">
        <v>455</v>
      </c>
      <c r="EL433" s="95">
        <v>450</v>
      </c>
      <c r="EM433" s="106" t="s">
        <v>5</v>
      </c>
      <c r="EN433" s="115">
        <v>450</v>
      </c>
      <c r="EO433" s="95">
        <v>460</v>
      </c>
      <c r="EP433" s="95">
        <v>455</v>
      </c>
      <c r="EQ433" s="106" t="s">
        <v>5</v>
      </c>
      <c r="ER433" s="115">
        <v>260</v>
      </c>
      <c r="ES433" s="95">
        <v>270</v>
      </c>
      <c r="ET433" s="95">
        <v>265</v>
      </c>
      <c r="EU433" s="106">
        <v>-5</v>
      </c>
      <c r="EV433" s="115">
        <v>265</v>
      </c>
      <c r="EW433" s="95">
        <v>275</v>
      </c>
      <c r="EX433" s="95">
        <v>270</v>
      </c>
      <c r="EY433" s="106" t="s">
        <v>5</v>
      </c>
      <c r="EZ433" s="115">
        <v>430</v>
      </c>
      <c r="FA433" s="95">
        <v>440</v>
      </c>
      <c r="FB433" s="95">
        <v>435</v>
      </c>
      <c r="FC433" s="106" t="s">
        <v>5</v>
      </c>
      <c r="FD433" s="115">
        <v>455</v>
      </c>
      <c r="FE433" s="95">
        <v>465</v>
      </c>
      <c r="FF433" s="95">
        <v>460</v>
      </c>
      <c r="FG433" s="106" t="s">
        <v>5</v>
      </c>
      <c r="FH433" s="115">
        <v>280</v>
      </c>
      <c r="FI433" s="95">
        <v>290</v>
      </c>
      <c r="FJ433" s="95">
        <v>285</v>
      </c>
      <c r="FK433" s="106">
        <v>5</v>
      </c>
      <c r="FL433" s="115">
        <v>290</v>
      </c>
      <c r="FM433" s="95">
        <v>300</v>
      </c>
      <c r="FN433" s="95">
        <v>295</v>
      </c>
      <c r="FO433" s="106" t="s">
        <v>5</v>
      </c>
      <c r="FP433" s="115">
        <v>300</v>
      </c>
      <c r="FQ433" s="95">
        <v>310</v>
      </c>
      <c r="FR433" s="95">
        <v>305</v>
      </c>
      <c r="FS433" s="106">
        <v>5</v>
      </c>
      <c r="FT433" s="135">
        <v>270</v>
      </c>
      <c r="FU433" s="136">
        <v>280</v>
      </c>
      <c r="FV433" s="95">
        <v>275</v>
      </c>
      <c r="FW433" s="134" t="s">
        <v>5</v>
      </c>
      <c r="FX433" s="115">
        <v>170</v>
      </c>
      <c r="FY433" s="95">
        <v>180</v>
      </c>
      <c r="FZ433" s="95">
        <v>175</v>
      </c>
      <c r="GA433" s="106" t="s">
        <v>5</v>
      </c>
      <c r="GB433" s="115">
        <v>335</v>
      </c>
      <c r="GC433" s="95">
        <v>345</v>
      </c>
      <c r="GD433" s="95">
        <v>340</v>
      </c>
      <c r="GE433" s="106" t="s">
        <v>5</v>
      </c>
      <c r="GF433" s="115">
        <v>340</v>
      </c>
      <c r="GG433" s="95">
        <v>350</v>
      </c>
      <c r="GH433" s="95">
        <v>345</v>
      </c>
      <c r="GI433" s="106" t="s">
        <v>5</v>
      </c>
      <c r="GJ433" s="115">
        <v>445</v>
      </c>
      <c r="GK433" s="95">
        <v>455</v>
      </c>
      <c r="GL433" s="95">
        <v>450</v>
      </c>
      <c r="GM433" s="106" t="s">
        <v>5</v>
      </c>
      <c r="GN433" s="115">
        <v>455</v>
      </c>
      <c r="GO433" s="95">
        <v>465</v>
      </c>
      <c r="GP433" s="95">
        <v>460</v>
      </c>
      <c r="GQ433" s="106" t="s">
        <v>5</v>
      </c>
      <c r="GR433" s="93"/>
      <c r="GS433" s="93">
        <v>3</v>
      </c>
    </row>
    <row r="434" spans="1:201" ht="15.75" x14ac:dyDescent="0.25">
      <c r="A434">
        <v>3</v>
      </c>
      <c r="B434">
        <v>2018</v>
      </c>
      <c r="C434" s="87">
        <v>43168</v>
      </c>
      <c r="D434" s="95">
        <v>355</v>
      </c>
      <c r="E434" s="95">
        <v>365</v>
      </c>
      <c r="F434" s="95">
        <v>360</v>
      </c>
      <c r="G434" s="106" t="s">
        <v>5</v>
      </c>
      <c r="H434" s="115">
        <v>490</v>
      </c>
      <c r="I434" s="95">
        <v>500</v>
      </c>
      <c r="J434" s="95">
        <v>495</v>
      </c>
      <c r="K434" s="106" t="s">
        <v>5</v>
      </c>
      <c r="L434" s="115">
        <v>420</v>
      </c>
      <c r="M434" s="95">
        <v>430</v>
      </c>
      <c r="N434" s="95">
        <v>425</v>
      </c>
      <c r="O434" s="106">
        <v>-10</v>
      </c>
      <c r="P434" s="115">
        <v>360</v>
      </c>
      <c r="Q434" s="95">
        <v>370</v>
      </c>
      <c r="R434" s="95">
        <v>365</v>
      </c>
      <c r="S434" s="106" t="s">
        <v>5</v>
      </c>
      <c r="T434" s="115">
        <v>345</v>
      </c>
      <c r="U434" s="95">
        <v>355</v>
      </c>
      <c r="V434" s="95">
        <v>350</v>
      </c>
      <c r="W434" s="106">
        <v>5</v>
      </c>
      <c r="X434" s="115">
        <v>340</v>
      </c>
      <c r="Y434" s="95">
        <v>350</v>
      </c>
      <c r="Z434" s="95">
        <v>345</v>
      </c>
      <c r="AA434" s="106" t="s">
        <v>5</v>
      </c>
      <c r="AB434" s="115">
        <v>360</v>
      </c>
      <c r="AC434" s="95">
        <v>370</v>
      </c>
      <c r="AD434" s="95">
        <v>365</v>
      </c>
      <c r="AE434" s="106">
        <v>-10</v>
      </c>
      <c r="AF434" s="115">
        <v>335</v>
      </c>
      <c r="AG434" s="95">
        <v>345</v>
      </c>
      <c r="AH434" s="95">
        <v>340</v>
      </c>
      <c r="AI434" s="106">
        <v>10</v>
      </c>
      <c r="AJ434" s="115">
        <v>340</v>
      </c>
      <c r="AK434" s="95">
        <v>350</v>
      </c>
      <c r="AL434" s="95">
        <v>345</v>
      </c>
      <c r="AM434" s="106">
        <v>5</v>
      </c>
      <c r="AN434" s="115">
        <v>340</v>
      </c>
      <c r="AO434" s="95">
        <v>350</v>
      </c>
      <c r="AP434" s="95">
        <v>345</v>
      </c>
      <c r="AQ434" s="106">
        <v>5</v>
      </c>
      <c r="AR434" s="115">
        <v>365</v>
      </c>
      <c r="AS434" s="95">
        <v>375</v>
      </c>
      <c r="AT434" s="95">
        <v>370</v>
      </c>
      <c r="AU434" s="106">
        <v>-10</v>
      </c>
      <c r="AV434" s="115">
        <v>340</v>
      </c>
      <c r="AW434" s="95">
        <v>350</v>
      </c>
      <c r="AX434" s="95">
        <v>345</v>
      </c>
      <c r="AY434" s="106">
        <v>10</v>
      </c>
      <c r="AZ434" s="115">
        <v>280</v>
      </c>
      <c r="BA434" s="95">
        <v>290</v>
      </c>
      <c r="BB434" s="95">
        <v>285</v>
      </c>
      <c r="BC434" s="106">
        <v>5</v>
      </c>
      <c r="BD434" s="115">
        <v>280</v>
      </c>
      <c r="BE434" s="95">
        <v>290</v>
      </c>
      <c r="BF434" s="95">
        <v>285</v>
      </c>
      <c r="BG434" s="106">
        <v>5</v>
      </c>
      <c r="BH434" s="115">
        <v>350</v>
      </c>
      <c r="BI434" s="95">
        <v>360</v>
      </c>
      <c r="BJ434" s="95">
        <v>355</v>
      </c>
      <c r="BK434" s="106">
        <v>-25</v>
      </c>
      <c r="BL434" s="115">
        <v>295</v>
      </c>
      <c r="BM434" s="95">
        <v>305</v>
      </c>
      <c r="BN434" s="95">
        <v>300</v>
      </c>
      <c r="BO434" s="106">
        <v>5</v>
      </c>
      <c r="BP434" s="115">
        <v>325</v>
      </c>
      <c r="BQ434" s="95">
        <v>335</v>
      </c>
      <c r="BR434" s="95">
        <v>330</v>
      </c>
      <c r="BS434" s="106" t="s">
        <v>5</v>
      </c>
      <c r="BT434" s="115">
        <v>325</v>
      </c>
      <c r="BU434" s="95">
        <v>335</v>
      </c>
      <c r="BV434" s="95">
        <v>330</v>
      </c>
      <c r="BW434" s="106" t="s">
        <v>5</v>
      </c>
      <c r="BX434" s="115">
        <v>400</v>
      </c>
      <c r="BY434" s="95">
        <v>410</v>
      </c>
      <c r="BZ434" s="95">
        <v>405</v>
      </c>
      <c r="CA434" s="106">
        <v>-25</v>
      </c>
      <c r="CB434" s="115">
        <v>430</v>
      </c>
      <c r="CC434" s="95">
        <v>440</v>
      </c>
      <c r="CD434" s="95">
        <v>435</v>
      </c>
      <c r="CE434" s="106">
        <v>5</v>
      </c>
      <c r="CF434" s="115">
        <v>275</v>
      </c>
      <c r="CG434" s="95">
        <v>285</v>
      </c>
      <c r="CH434" s="95">
        <v>280</v>
      </c>
      <c r="CI434" s="106">
        <v>5</v>
      </c>
      <c r="CJ434" s="115">
        <v>270</v>
      </c>
      <c r="CK434" s="95">
        <v>280</v>
      </c>
      <c r="CL434" s="95">
        <v>275</v>
      </c>
      <c r="CM434" s="106" t="s">
        <v>5</v>
      </c>
      <c r="CN434" s="115">
        <v>340</v>
      </c>
      <c r="CO434" s="95">
        <v>350</v>
      </c>
      <c r="CP434" s="95">
        <v>345</v>
      </c>
      <c r="CQ434" s="106">
        <v>-25</v>
      </c>
      <c r="CR434" s="115">
        <v>400</v>
      </c>
      <c r="CS434" s="95">
        <v>410</v>
      </c>
      <c r="CT434" s="95">
        <v>405</v>
      </c>
      <c r="CU434" s="106">
        <v>5</v>
      </c>
      <c r="CV434" s="115">
        <v>310</v>
      </c>
      <c r="CW434" s="95">
        <v>320</v>
      </c>
      <c r="CX434" s="95">
        <v>315</v>
      </c>
      <c r="CY434" s="106">
        <v>5</v>
      </c>
      <c r="CZ434" s="115">
        <v>305</v>
      </c>
      <c r="DA434" s="95">
        <v>315</v>
      </c>
      <c r="DB434" s="95">
        <v>310</v>
      </c>
      <c r="DC434" s="106" t="s">
        <v>5</v>
      </c>
      <c r="DD434" s="115">
        <v>390</v>
      </c>
      <c r="DE434" s="95">
        <v>400</v>
      </c>
      <c r="DF434" s="95">
        <v>395</v>
      </c>
      <c r="DG434" s="106">
        <v>-25</v>
      </c>
      <c r="DH434" s="115">
        <v>420</v>
      </c>
      <c r="DI434" s="95">
        <v>430</v>
      </c>
      <c r="DJ434" s="95">
        <v>425</v>
      </c>
      <c r="DK434" s="106">
        <v>5</v>
      </c>
      <c r="DL434" s="115">
        <v>280</v>
      </c>
      <c r="DM434" s="95">
        <v>290</v>
      </c>
      <c r="DN434" s="95">
        <v>285</v>
      </c>
      <c r="DO434" s="106">
        <v>5</v>
      </c>
      <c r="DP434" s="115">
        <v>275</v>
      </c>
      <c r="DQ434" s="95">
        <v>285</v>
      </c>
      <c r="DR434" s="95">
        <v>280</v>
      </c>
      <c r="DS434" s="106" t="s">
        <v>5</v>
      </c>
      <c r="DT434" s="115">
        <v>400</v>
      </c>
      <c r="DU434" s="95">
        <v>410</v>
      </c>
      <c r="DV434" s="95">
        <v>405</v>
      </c>
      <c r="DW434" s="106">
        <v>-25</v>
      </c>
      <c r="DX434" s="115">
        <v>430</v>
      </c>
      <c r="DY434" s="95">
        <v>440</v>
      </c>
      <c r="DZ434" s="95">
        <v>435</v>
      </c>
      <c r="EA434" s="106">
        <v>5</v>
      </c>
      <c r="EB434" s="115">
        <v>270</v>
      </c>
      <c r="EC434" s="95">
        <v>280</v>
      </c>
      <c r="ED434" s="95">
        <v>275</v>
      </c>
      <c r="EE434" s="106">
        <v>5</v>
      </c>
      <c r="EF434" s="115">
        <v>260</v>
      </c>
      <c r="EG434" s="95">
        <v>270</v>
      </c>
      <c r="EH434" s="95">
        <v>265</v>
      </c>
      <c r="EI434" s="106">
        <v>-5</v>
      </c>
      <c r="EJ434" s="115">
        <v>420</v>
      </c>
      <c r="EK434" s="95">
        <v>430</v>
      </c>
      <c r="EL434" s="95">
        <v>425</v>
      </c>
      <c r="EM434" s="106">
        <v>-25</v>
      </c>
      <c r="EN434" s="115">
        <v>455</v>
      </c>
      <c r="EO434" s="95">
        <v>465</v>
      </c>
      <c r="EP434" s="95">
        <v>460</v>
      </c>
      <c r="EQ434" s="106">
        <v>5</v>
      </c>
      <c r="ER434" s="115">
        <v>265</v>
      </c>
      <c r="ES434" s="95">
        <v>275</v>
      </c>
      <c r="ET434" s="95">
        <v>270</v>
      </c>
      <c r="EU434" s="106">
        <v>5</v>
      </c>
      <c r="EV434" s="115">
        <v>265</v>
      </c>
      <c r="EW434" s="95">
        <v>275</v>
      </c>
      <c r="EX434" s="95">
        <v>270</v>
      </c>
      <c r="EY434" s="106" t="s">
        <v>5</v>
      </c>
      <c r="EZ434" s="115">
        <v>405</v>
      </c>
      <c r="FA434" s="95">
        <v>415</v>
      </c>
      <c r="FB434" s="95">
        <v>410</v>
      </c>
      <c r="FC434" s="106">
        <v>-25</v>
      </c>
      <c r="FD434" s="115">
        <v>460</v>
      </c>
      <c r="FE434" s="95">
        <v>470</v>
      </c>
      <c r="FF434" s="95">
        <v>465</v>
      </c>
      <c r="FG434" s="106">
        <v>5</v>
      </c>
      <c r="FH434" s="115">
        <v>280</v>
      </c>
      <c r="FI434" s="95">
        <v>290</v>
      </c>
      <c r="FJ434" s="95">
        <v>285</v>
      </c>
      <c r="FK434" s="106" t="s">
        <v>5</v>
      </c>
      <c r="FL434" s="115">
        <v>290</v>
      </c>
      <c r="FM434" s="95">
        <v>300</v>
      </c>
      <c r="FN434" s="95">
        <v>295</v>
      </c>
      <c r="FO434" s="106" t="s">
        <v>5</v>
      </c>
      <c r="FP434" s="115">
        <v>310</v>
      </c>
      <c r="FQ434" s="95">
        <v>320</v>
      </c>
      <c r="FR434" s="95">
        <v>315</v>
      </c>
      <c r="FS434" s="106">
        <v>10</v>
      </c>
      <c r="FT434" s="135">
        <v>275</v>
      </c>
      <c r="FU434" s="136">
        <v>285</v>
      </c>
      <c r="FV434" s="95">
        <v>280</v>
      </c>
      <c r="FW434" s="134">
        <v>5</v>
      </c>
      <c r="FX434" s="115">
        <v>170</v>
      </c>
      <c r="FY434" s="95">
        <v>180</v>
      </c>
      <c r="FZ434" s="95">
        <v>175</v>
      </c>
      <c r="GA434" s="106" t="s">
        <v>5</v>
      </c>
      <c r="GB434" s="115">
        <v>340</v>
      </c>
      <c r="GC434" s="95">
        <v>350</v>
      </c>
      <c r="GD434" s="95">
        <v>345</v>
      </c>
      <c r="GE434" s="106">
        <v>5</v>
      </c>
      <c r="GF434" s="115">
        <v>340</v>
      </c>
      <c r="GG434" s="95">
        <v>350</v>
      </c>
      <c r="GH434" s="95">
        <v>345</v>
      </c>
      <c r="GI434" s="106" t="s">
        <v>5</v>
      </c>
      <c r="GJ434" s="115">
        <v>420</v>
      </c>
      <c r="GK434" s="95">
        <v>430</v>
      </c>
      <c r="GL434" s="95">
        <v>425</v>
      </c>
      <c r="GM434" s="106">
        <v>-25</v>
      </c>
      <c r="GN434" s="115">
        <v>460</v>
      </c>
      <c r="GO434" s="95">
        <v>470</v>
      </c>
      <c r="GP434" s="95">
        <v>465</v>
      </c>
      <c r="GQ434" s="106">
        <v>5</v>
      </c>
      <c r="GR434" s="93"/>
      <c r="GS434" s="93">
        <v>3</v>
      </c>
    </row>
    <row r="435" spans="1:201" ht="15.75" x14ac:dyDescent="0.25">
      <c r="A435">
        <v>3</v>
      </c>
      <c r="B435">
        <v>2018</v>
      </c>
      <c r="C435" s="87">
        <v>43175</v>
      </c>
      <c r="D435" s="95">
        <v>355</v>
      </c>
      <c r="E435" s="95">
        <v>365</v>
      </c>
      <c r="F435" s="95">
        <v>360</v>
      </c>
      <c r="G435" s="106" t="s">
        <v>5</v>
      </c>
      <c r="H435" s="115">
        <v>485</v>
      </c>
      <c r="I435" s="95">
        <v>495</v>
      </c>
      <c r="J435" s="95">
        <v>490</v>
      </c>
      <c r="K435" s="106">
        <v>-5</v>
      </c>
      <c r="L435" s="115">
        <v>420</v>
      </c>
      <c r="M435" s="95">
        <v>430</v>
      </c>
      <c r="N435" s="95">
        <v>425</v>
      </c>
      <c r="O435" s="106" t="s">
        <v>5</v>
      </c>
      <c r="P435" s="115">
        <v>370</v>
      </c>
      <c r="Q435" s="95">
        <v>380</v>
      </c>
      <c r="R435" s="95">
        <v>375</v>
      </c>
      <c r="S435" s="106">
        <v>10</v>
      </c>
      <c r="T435" s="115">
        <v>340</v>
      </c>
      <c r="U435" s="95">
        <v>350</v>
      </c>
      <c r="V435" s="95">
        <v>345</v>
      </c>
      <c r="W435" s="106">
        <v>-5</v>
      </c>
      <c r="X435" s="115">
        <v>335</v>
      </c>
      <c r="Y435" s="95">
        <v>345</v>
      </c>
      <c r="Z435" s="95">
        <v>340</v>
      </c>
      <c r="AA435" s="106">
        <v>-5</v>
      </c>
      <c r="AB435" s="115">
        <v>360</v>
      </c>
      <c r="AC435" s="95">
        <v>370</v>
      </c>
      <c r="AD435" s="95">
        <v>365</v>
      </c>
      <c r="AE435" s="106" t="s">
        <v>5</v>
      </c>
      <c r="AF435" s="115">
        <v>335</v>
      </c>
      <c r="AG435" s="95">
        <v>345</v>
      </c>
      <c r="AH435" s="95">
        <v>340</v>
      </c>
      <c r="AI435" s="106" t="s">
        <v>5</v>
      </c>
      <c r="AJ435" s="115">
        <v>335</v>
      </c>
      <c r="AK435" s="95">
        <v>345</v>
      </c>
      <c r="AL435" s="95">
        <v>340</v>
      </c>
      <c r="AM435" s="106">
        <v>-5</v>
      </c>
      <c r="AN435" s="115">
        <v>335</v>
      </c>
      <c r="AO435" s="95">
        <v>345</v>
      </c>
      <c r="AP435" s="95">
        <v>340</v>
      </c>
      <c r="AQ435" s="106">
        <v>-5</v>
      </c>
      <c r="AR435" s="115">
        <v>365</v>
      </c>
      <c r="AS435" s="95">
        <v>375</v>
      </c>
      <c r="AT435" s="95">
        <v>370</v>
      </c>
      <c r="AU435" s="106" t="s">
        <v>5</v>
      </c>
      <c r="AV435" s="115">
        <v>345</v>
      </c>
      <c r="AW435" s="95">
        <v>355</v>
      </c>
      <c r="AX435" s="95">
        <v>350</v>
      </c>
      <c r="AY435" s="106">
        <v>5</v>
      </c>
      <c r="AZ435" s="115">
        <v>270</v>
      </c>
      <c r="BA435" s="95">
        <v>280</v>
      </c>
      <c r="BB435" s="95">
        <v>275</v>
      </c>
      <c r="BC435" s="106">
        <v>-10</v>
      </c>
      <c r="BD435" s="115">
        <v>270</v>
      </c>
      <c r="BE435" s="95">
        <v>280</v>
      </c>
      <c r="BF435" s="95">
        <v>275</v>
      </c>
      <c r="BG435" s="106">
        <v>-10</v>
      </c>
      <c r="BH435" s="115">
        <v>305</v>
      </c>
      <c r="BI435" s="95">
        <v>315</v>
      </c>
      <c r="BJ435" s="95">
        <v>310</v>
      </c>
      <c r="BK435" s="106">
        <v>-45</v>
      </c>
      <c r="BL435" s="115">
        <v>285</v>
      </c>
      <c r="BM435" s="95">
        <v>295</v>
      </c>
      <c r="BN435" s="95">
        <v>290</v>
      </c>
      <c r="BO435" s="106">
        <v>-10</v>
      </c>
      <c r="BP435" s="115">
        <v>320</v>
      </c>
      <c r="BQ435" s="95">
        <v>330</v>
      </c>
      <c r="BR435" s="95">
        <v>325</v>
      </c>
      <c r="BS435" s="106">
        <v>-5</v>
      </c>
      <c r="BT435" s="115">
        <v>320</v>
      </c>
      <c r="BU435" s="95">
        <v>330</v>
      </c>
      <c r="BV435" s="95">
        <v>325</v>
      </c>
      <c r="BW435" s="106">
        <v>-5</v>
      </c>
      <c r="BX435" s="115">
        <v>355</v>
      </c>
      <c r="BY435" s="95">
        <v>365</v>
      </c>
      <c r="BZ435" s="95">
        <v>360</v>
      </c>
      <c r="CA435" s="106">
        <v>-45</v>
      </c>
      <c r="CB435" s="115">
        <v>430</v>
      </c>
      <c r="CC435" s="95">
        <v>440</v>
      </c>
      <c r="CD435" s="95">
        <v>435</v>
      </c>
      <c r="CE435" s="106" t="s">
        <v>5</v>
      </c>
      <c r="CF435" s="115">
        <v>275</v>
      </c>
      <c r="CG435" s="95">
        <v>285</v>
      </c>
      <c r="CH435" s="95">
        <v>280</v>
      </c>
      <c r="CI435" s="106" t="s">
        <v>5</v>
      </c>
      <c r="CJ435" s="115">
        <v>260</v>
      </c>
      <c r="CK435" s="95">
        <v>270</v>
      </c>
      <c r="CL435" s="95">
        <v>265</v>
      </c>
      <c r="CM435" s="106">
        <v>-10</v>
      </c>
      <c r="CN435" s="115">
        <v>295</v>
      </c>
      <c r="CO435" s="95">
        <v>305</v>
      </c>
      <c r="CP435" s="95">
        <v>300</v>
      </c>
      <c r="CQ435" s="106">
        <v>-45</v>
      </c>
      <c r="CR435" s="115">
        <v>400</v>
      </c>
      <c r="CS435" s="95">
        <v>410</v>
      </c>
      <c r="CT435" s="95">
        <v>405</v>
      </c>
      <c r="CU435" s="106" t="s">
        <v>5</v>
      </c>
      <c r="CV435" s="115">
        <v>310</v>
      </c>
      <c r="CW435" s="95">
        <v>320</v>
      </c>
      <c r="CX435" s="95">
        <v>315</v>
      </c>
      <c r="CY435" s="106" t="s">
        <v>5</v>
      </c>
      <c r="CZ435" s="115">
        <v>295</v>
      </c>
      <c r="DA435" s="95">
        <v>305</v>
      </c>
      <c r="DB435" s="95">
        <v>300</v>
      </c>
      <c r="DC435" s="106">
        <v>-10</v>
      </c>
      <c r="DD435" s="115">
        <v>345</v>
      </c>
      <c r="DE435" s="95">
        <v>355</v>
      </c>
      <c r="DF435" s="95">
        <v>350</v>
      </c>
      <c r="DG435" s="106">
        <v>-45</v>
      </c>
      <c r="DH435" s="115">
        <v>420</v>
      </c>
      <c r="DI435" s="95">
        <v>430</v>
      </c>
      <c r="DJ435" s="95">
        <v>425</v>
      </c>
      <c r="DK435" s="106" t="s">
        <v>5</v>
      </c>
      <c r="DL435" s="115">
        <v>280</v>
      </c>
      <c r="DM435" s="95">
        <v>290</v>
      </c>
      <c r="DN435" s="95">
        <v>285</v>
      </c>
      <c r="DO435" s="106" t="s">
        <v>5</v>
      </c>
      <c r="DP435" s="115">
        <v>265</v>
      </c>
      <c r="DQ435" s="95">
        <v>275</v>
      </c>
      <c r="DR435" s="95">
        <v>270</v>
      </c>
      <c r="DS435" s="106">
        <v>-10</v>
      </c>
      <c r="DT435" s="115">
        <v>355</v>
      </c>
      <c r="DU435" s="95">
        <v>365</v>
      </c>
      <c r="DV435" s="95">
        <v>360</v>
      </c>
      <c r="DW435" s="106">
        <v>-45</v>
      </c>
      <c r="DX435" s="115">
        <v>430</v>
      </c>
      <c r="DY435" s="95">
        <v>440</v>
      </c>
      <c r="DZ435" s="95">
        <v>435</v>
      </c>
      <c r="EA435" s="106" t="s">
        <v>5</v>
      </c>
      <c r="EB435" s="115">
        <v>265</v>
      </c>
      <c r="EC435" s="95">
        <v>275</v>
      </c>
      <c r="ED435" s="95">
        <v>270</v>
      </c>
      <c r="EE435" s="106">
        <v>-5</v>
      </c>
      <c r="EF435" s="115">
        <v>250</v>
      </c>
      <c r="EG435" s="95">
        <v>260</v>
      </c>
      <c r="EH435" s="95">
        <v>255</v>
      </c>
      <c r="EI435" s="106">
        <v>-10</v>
      </c>
      <c r="EJ435" s="115">
        <v>375</v>
      </c>
      <c r="EK435" s="95">
        <v>385</v>
      </c>
      <c r="EL435" s="95">
        <v>380</v>
      </c>
      <c r="EM435" s="106">
        <v>-45</v>
      </c>
      <c r="EN435" s="115">
        <v>455</v>
      </c>
      <c r="EO435" s="95">
        <v>465</v>
      </c>
      <c r="EP435" s="95">
        <v>460</v>
      </c>
      <c r="EQ435" s="106" t="s">
        <v>5</v>
      </c>
      <c r="ER435" s="115">
        <v>265</v>
      </c>
      <c r="ES435" s="95">
        <v>275</v>
      </c>
      <c r="ET435" s="95">
        <v>270</v>
      </c>
      <c r="EU435" s="106" t="s">
        <v>5</v>
      </c>
      <c r="EV435" s="115">
        <v>265</v>
      </c>
      <c r="EW435" s="95">
        <v>275</v>
      </c>
      <c r="EX435" s="95">
        <v>270</v>
      </c>
      <c r="EY435" s="106" t="s">
        <v>5</v>
      </c>
      <c r="EZ435" s="115">
        <v>360</v>
      </c>
      <c r="FA435" s="95">
        <v>370</v>
      </c>
      <c r="FB435" s="95">
        <v>365</v>
      </c>
      <c r="FC435" s="106">
        <v>-45</v>
      </c>
      <c r="FD435" s="115">
        <v>460</v>
      </c>
      <c r="FE435" s="95">
        <v>470</v>
      </c>
      <c r="FF435" s="95">
        <v>465</v>
      </c>
      <c r="FG435" s="106" t="s">
        <v>5</v>
      </c>
      <c r="FH435" s="115">
        <v>280</v>
      </c>
      <c r="FI435" s="95">
        <v>290</v>
      </c>
      <c r="FJ435" s="95">
        <v>285</v>
      </c>
      <c r="FK435" s="106" t="s">
        <v>5</v>
      </c>
      <c r="FL435" s="115">
        <v>290</v>
      </c>
      <c r="FM435" s="95">
        <v>300</v>
      </c>
      <c r="FN435" s="95">
        <v>295</v>
      </c>
      <c r="FO435" s="106" t="s">
        <v>5</v>
      </c>
      <c r="FP435" s="115">
        <v>310</v>
      </c>
      <c r="FQ435" s="95">
        <v>320</v>
      </c>
      <c r="FR435" s="95">
        <v>315</v>
      </c>
      <c r="FS435" s="106" t="s">
        <v>5</v>
      </c>
      <c r="FT435" s="135">
        <v>280</v>
      </c>
      <c r="FU435" s="136">
        <v>290</v>
      </c>
      <c r="FV435" s="95">
        <v>285</v>
      </c>
      <c r="FW435" s="134">
        <v>5</v>
      </c>
      <c r="FX435" s="115">
        <v>170</v>
      </c>
      <c r="FY435" s="95">
        <v>180</v>
      </c>
      <c r="FZ435" s="95">
        <v>175</v>
      </c>
      <c r="GA435" s="106" t="s">
        <v>5</v>
      </c>
      <c r="GB435" s="115">
        <v>340</v>
      </c>
      <c r="GC435" s="95">
        <v>350</v>
      </c>
      <c r="GD435" s="95">
        <v>345</v>
      </c>
      <c r="GE435" s="106" t="s">
        <v>5</v>
      </c>
      <c r="GF435" s="115">
        <v>330</v>
      </c>
      <c r="GG435" s="95">
        <v>340</v>
      </c>
      <c r="GH435" s="95">
        <v>335</v>
      </c>
      <c r="GI435" s="106">
        <v>-10</v>
      </c>
      <c r="GJ435" s="115">
        <v>375</v>
      </c>
      <c r="GK435" s="95">
        <v>385</v>
      </c>
      <c r="GL435" s="95">
        <v>380</v>
      </c>
      <c r="GM435" s="106">
        <v>-45</v>
      </c>
      <c r="GN435" s="115">
        <v>460</v>
      </c>
      <c r="GO435" s="95">
        <v>470</v>
      </c>
      <c r="GP435" s="95">
        <v>465</v>
      </c>
      <c r="GQ435" s="106" t="s">
        <v>5</v>
      </c>
      <c r="GR435" s="93"/>
      <c r="GS435" s="93">
        <v>3</v>
      </c>
    </row>
    <row r="436" spans="1:201" ht="15.75" x14ac:dyDescent="0.25">
      <c r="A436">
        <v>3</v>
      </c>
      <c r="B436">
        <v>2018</v>
      </c>
      <c r="C436" s="87">
        <v>43182</v>
      </c>
      <c r="D436" s="95">
        <v>350</v>
      </c>
      <c r="E436" s="95">
        <v>360</v>
      </c>
      <c r="F436" s="95">
        <v>355</v>
      </c>
      <c r="G436" s="106">
        <v>-5</v>
      </c>
      <c r="H436" s="115">
        <v>485</v>
      </c>
      <c r="I436" s="95">
        <v>495</v>
      </c>
      <c r="J436" s="95">
        <v>490</v>
      </c>
      <c r="K436" s="106" t="s">
        <v>5</v>
      </c>
      <c r="L436" s="115">
        <v>415</v>
      </c>
      <c r="M436" s="95">
        <v>425</v>
      </c>
      <c r="N436" s="95">
        <v>420</v>
      </c>
      <c r="O436" s="106">
        <v>-5</v>
      </c>
      <c r="P436" s="115">
        <v>375</v>
      </c>
      <c r="Q436" s="95">
        <v>385</v>
      </c>
      <c r="R436" s="95">
        <v>380</v>
      </c>
      <c r="S436" s="106">
        <v>5</v>
      </c>
      <c r="T436" s="115">
        <v>340</v>
      </c>
      <c r="U436" s="95">
        <v>350</v>
      </c>
      <c r="V436" s="95">
        <v>345</v>
      </c>
      <c r="W436" s="106" t="s">
        <v>5</v>
      </c>
      <c r="X436" s="115">
        <v>335</v>
      </c>
      <c r="Y436" s="95">
        <v>345</v>
      </c>
      <c r="Z436" s="95">
        <v>340</v>
      </c>
      <c r="AA436" s="106" t="s">
        <v>5</v>
      </c>
      <c r="AB436" s="115">
        <v>355</v>
      </c>
      <c r="AC436" s="95">
        <v>365</v>
      </c>
      <c r="AD436" s="95">
        <v>360</v>
      </c>
      <c r="AE436" s="106">
        <v>-5</v>
      </c>
      <c r="AF436" s="115">
        <v>335</v>
      </c>
      <c r="AG436" s="95">
        <v>345</v>
      </c>
      <c r="AH436" s="95">
        <v>340</v>
      </c>
      <c r="AI436" s="106" t="s">
        <v>5</v>
      </c>
      <c r="AJ436" s="115">
        <v>335</v>
      </c>
      <c r="AK436" s="95">
        <v>345</v>
      </c>
      <c r="AL436" s="95">
        <v>340</v>
      </c>
      <c r="AM436" s="106" t="s">
        <v>5</v>
      </c>
      <c r="AN436" s="115">
        <v>335</v>
      </c>
      <c r="AO436" s="95">
        <v>345</v>
      </c>
      <c r="AP436" s="95">
        <v>340</v>
      </c>
      <c r="AQ436" s="106" t="s">
        <v>5</v>
      </c>
      <c r="AR436" s="115">
        <v>360</v>
      </c>
      <c r="AS436" s="95">
        <v>370</v>
      </c>
      <c r="AT436" s="95">
        <v>365</v>
      </c>
      <c r="AU436" s="106">
        <v>-5</v>
      </c>
      <c r="AV436" s="115">
        <v>345</v>
      </c>
      <c r="AW436" s="95">
        <v>355</v>
      </c>
      <c r="AX436" s="95">
        <v>350</v>
      </c>
      <c r="AY436" s="106" t="s">
        <v>5</v>
      </c>
      <c r="AZ436" s="115">
        <v>270</v>
      </c>
      <c r="BA436" s="95">
        <v>280</v>
      </c>
      <c r="BB436" s="95">
        <v>275</v>
      </c>
      <c r="BC436" s="106" t="s">
        <v>5</v>
      </c>
      <c r="BD436" s="115">
        <v>270</v>
      </c>
      <c r="BE436" s="95">
        <v>280</v>
      </c>
      <c r="BF436" s="95">
        <v>275</v>
      </c>
      <c r="BG436" s="106" t="s">
        <v>5</v>
      </c>
      <c r="BH436" s="115">
        <v>300</v>
      </c>
      <c r="BI436" s="95">
        <v>310</v>
      </c>
      <c r="BJ436" s="95">
        <v>305</v>
      </c>
      <c r="BK436" s="106">
        <v>-5</v>
      </c>
      <c r="BL436" s="115">
        <v>285</v>
      </c>
      <c r="BM436" s="95">
        <v>295</v>
      </c>
      <c r="BN436" s="95">
        <v>290</v>
      </c>
      <c r="BO436" s="106" t="s">
        <v>5</v>
      </c>
      <c r="BP436" s="115">
        <v>320</v>
      </c>
      <c r="BQ436" s="95">
        <v>330</v>
      </c>
      <c r="BR436" s="95">
        <v>325</v>
      </c>
      <c r="BS436" s="106" t="s">
        <v>5</v>
      </c>
      <c r="BT436" s="115">
        <v>320</v>
      </c>
      <c r="BU436" s="95">
        <v>330</v>
      </c>
      <c r="BV436" s="95">
        <v>325</v>
      </c>
      <c r="BW436" s="106" t="s">
        <v>5</v>
      </c>
      <c r="BX436" s="115">
        <v>350</v>
      </c>
      <c r="BY436" s="95">
        <v>360</v>
      </c>
      <c r="BZ436" s="95">
        <v>355</v>
      </c>
      <c r="CA436" s="106">
        <v>-5</v>
      </c>
      <c r="CB436" s="115">
        <v>420</v>
      </c>
      <c r="CC436" s="95">
        <v>430</v>
      </c>
      <c r="CD436" s="95">
        <v>425</v>
      </c>
      <c r="CE436" s="106">
        <v>-10</v>
      </c>
      <c r="CF436" s="115">
        <v>275</v>
      </c>
      <c r="CG436" s="95">
        <v>285</v>
      </c>
      <c r="CH436" s="95">
        <v>280</v>
      </c>
      <c r="CI436" s="106" t="s">
        <v>5</v>
      </c>
      <c r="CJ436" s="115">
        <v>265</v>
      </c>
      <c r="CK436" s="95">
        <v>275</v>
      </c>
      <c r="CL436" s="95">
        <v>270</v>
      </c>
      <c r="CM436" s="106">
        <v>5</v>
      </c>
      <c r="CN436" s="115">
        <v>290</v>
      </c>
      <c r="CO436" s="95">
        <v>300</v>
      </c>
      <c r="CP436" s="95">
        <v>295</v>
      </c>
      <c r="CQ436" s="106">
        <v>-5</v>
      </c>
      <c r="CR436" s="115">
        <v>390</v>
      </c>
      <c r="CS436" s="95">
        <v>400</v>
      </c>
      <c r="CT436" s="95">
        <v>395</v>
      </c>
      <c r="CU436" s="106">
        <v>-10</v>
      </c>
      <c r="CV436" s="115">
        <v>305</v>
      </c>
      <c r="CW436" s="95">
        <v>315</v>
      </c>
      <c r="CX436" s="95">
        <v>310</v>
      </c>
      <c r="CY436" s="106">
        <v>-5</v>
      </c>
      <c r="CZ436" s="115">
        <v>300</v>
      </c>
      <c r="DA436" s="95">
        <v>310</v>
      </c>
      <c r="DB436" s="95">
        <v>305</v>
      </c>
      <c r="DC436" s="106">
        <v>5</v>
      </c>
      <c r="DD436" s="115">
        <v>340</v>
      </c>
      <c r="DE436" s="95">
        <v>350</v>
      </c>
      <c r="DF436" s="95">
        <v>345</v>
      </c>
      <c r="DG436" s="106">
        <v>-5</v>
      </c>
      <c r="DH436" s="115">
        <v>415</v>
      </c>
      <c r="DI436" s="95">
        <v>425</v>
      </c>
      <c r="DJ436" s="95">
        <v>420</v>
      </c>
      <c r="DK436" s="106">
        <v>-5</v>
      </c>
      <c r="DL436" s="115">
        <v>275</v>
      </c>
      <c r="DM436" s="95">
        <v>285</v>
      </c>
      <c r="DN436" s="95">
        <v>280</v>
      </c>
      <c r="DO436" s="106">
        <v>-5</v>
      </c>
      <c r="DP436" s="115">
        <v>270</v>
      </c>
      <c r="DQ436" s="95">
        <v>280</v>
      </c>
      <c r="DR436" s="95">
        <v>275</v>
      </c>
      <c r="DS436" s="106">
        <v>5</v>
      </c>
      <c r="DT436" s="115">
        <v>350</v>
      </c>
      <c r="DU436" s="95">
        <v>360</v>
      </c>
      <c r="DV436" s="95">
        <v>355</v>
      </c>
      <c r="DW436" s="106">
        <v>-5</v>
      </c>
      <c r="DX436" s="115">
        <v>425</v>
      </c>
      <c r="DY436" s="95">
        <v>435</v>
      </c>
      <c r="DZ436" s="95">
        <v>430</v>
      </c>
      <c r="EA436" s="106">
        <v>-5</v>
      </c>
      <c r="EB436" s="115">
        <v>260</v>
      </c>
      <c r="EC436" s="95">
        <v>270</v>
      </c>
      <c r="ED436" s="95">
        <v>265</v>
      </c>
      <c r="EE436" s="106">
        <v>-5</v>
      </c>
      <c r="EF436" s="115">
        <v>255</v>
      </c>
      <c r="EG436" s="95">
        <v>265</v>
      </c>
      <c r="EH436" s="95">
        <v>260</v>
      </c>
      <c r="EI436" s="106">
        <v>5</v>
      </c>
      <c r="EJ436" s="115">
        <v>370</v>
      </c>
      <c r="EK436" s="95">
        <v>380</v>
      </c>
      <c r="EL436" s="95">
        <v>375</v>
      </c>
      <c r="EM436" s="106">
        <v>-5</v>
      </c>
      <c r="EN436" s="115">
        <v>445</v>
      </c>
      <c r="EO436" s="95">
        <v>455</v>
      </c>
      <c r="EP436" s="95">
        <v>450</v>
      </c>
      <c r="EQ436" s="106">
        <v>-10</v>
      </c>
      <c r="ER436" s="115">
        <v>260</v>
      </c>
      <c r="ES436" s="95">
        <v>270</v>
      </c>
      <c r="ET436" s="95">
        <v>265</v>
      </c>
      <c r="EU436" s="106">
        <v>-5</v>
      </c>
      <c r="EV436" s="115">
        <v>265</v>
      </c>
      <c r="EW436" s="95">
        <v>275</v>
      </c>
      <c r="EX436" s="95">
        <v>270</v>
      </c>
      <c r="EY436" s="106" t="s">
        <v>5</v>
      </c>
      <c r="EZ436" s="115">
        <v>355</v>
      </c>
      <c r="FA436" s="95">
        <v>365</v>
      </c>
      <c r="FB436" s="95">
        <v>360</v>
      </c>
      <c r="FC436" s="106">
        <v>-5</v>
      </c>
      <c r="FD436" s="115">
        <v>445</v>
      </c>
      <c r="FE436" s="95">
        <v>455</v>
      </c>
      <c r="FF436" s="95">
        <v>450</v>
      </c>
      <c r="FG436" s="106">
        <v>-15</v>
      </c>
      <c r="FH436" s="115">
        <v>275</v>
      </c>
      <c r="FI436" s="95">
        <v>285</v>
      </c>
      <c r="FJ436" s="95">
        <v>280</v>
      </c>
      <c r="FK436" s="106">
        <v>-5</v>
      </c>
      <c r="FL436" s="115">
        <v>290</v>
      </c>
      <c r="FM436" s="95">
        <v>300</v>
      </c>
      <c r="FN436" s="95">
        <v>295</v>
      </c>
      <c r="FO436" s="106" t="s">
        <v>5</v>
      </c>
      <c r="FP436" s="115">
        <v>315</v>
      </c>
      <c r="FQ436" s="95">
        <v>325</v>
      </c>
      <c r="FR436" s="95">
        <v>320</v>
      </c>
      <c r="FS436" s="106">
        <v>5</v>
      </c>
      <c r="FT436" s="135">
        <v>285</v>
      </c>
      <c r="FU436" s="136">
        <v>295</v>
      </c>
      <c r="FV436" s="95">
        <v>290</v>
      </c>
      <c r="FW436" s="134">
        <v>5</v>
      </c>
      <c r="FX436" s="115">
        <v>170</v>
      </c>
      <c r="FY436" s="95">
        <v>180</v>
      </c>
      <c r="FZ436" s="95">
        <v>175</v>
      </c>
      <c r="GA436" s="106" t="s">
        <v>5</v>
      </c>
      <c r="GB436" s="115">
        <v>335</v>
      </c>
      <c r="GC436" s="95">
        <v>345</v>
      </c>
      <c r="GD436" s="95">
        <v>340</v>
      </c>
      <c r="GE436" s="106">
        <v>-5</v>
      </c>
      <c r="GF436" s="115">
        <v>335</v>
      </c>
      <c r="GG436" s="95">
        <v>345</v>
      </c>
      <c r="GH436" s="95">
        <v>340</v>
      </c>
      <c r="GI436" s="106">
        <v>5</v>
      </c>
      <c r="GJ436" s="115">
        <v>370</v>
      </c>
      <c r="GK436" s="95">
        <v>380</v>
      </c>
      <c r="GL436" s="95">
        <v>375</v>
      </c>
      <c r="GM436" s="106">
        <v>-5</v>
      </c>
      <c r="GN436" s="115">
        <v>450</v>
      </c>
      <c r="GO436" s="95">
        <v>460</v>
      </c>
      <c r="GP436" s="95">
        <v>455</v>
      </c>
      <c r="GQ436" s="106">
        <v>-10</v>
      </c>
      <c r="GR436" s="93"/>
      <c r="GS436" s="93">
        <v>3</v>
      </c>
    </row>
    <row r="437" spans="1:201" ht="15.75" x14ac:dyDescent="0.25">
      <c r="A437">
        <v>3</v>
      </c>
      <c r="B437">
        <v>2018</v>
      </c>
      <c r="C437" s="87">
        <v>43189</v>
      </c>
      <c r="D437" s="96">
        <v>350</v>
      </c>
      <c r="E437" s="96">
        <v>360</v>
      </c>
      <c r="F437" s="96">
        <v>355</v>
      </c>
      <c r="G437" s="103"/>
      <c r="H437" s="113">
        <v>487.5</v>
      </c>
      <c r="I437" s="96">
        <v>497.5</v>
      </c>
      <c r="J437" s="96">
        <v>492.5</v>
      </c>
      <c r="K437" s="103"/>
      <c r="L437" s="113">
        <v>415</v>
      </c>
      <c r="M437" s="96">
        <v>425</v>
      </c>
      <c r="N437" s="96">
        <v>420</v>
      </c>
      <c r="O437" s="103"/>
      <c r="P437" s="113">
        <v>375</v>
      </c>
      <c r="Q437" s="96">
        <v>385</v>
      </c>
      <c r="R437" s="96">
        <v>380</v>
      </c>
      <c r="S437" s="103"/>
      <c r="T437" s="113">
        <v>340</v>
      </c>
      <c r="U437" s="96">
        <v>350</v>
      </c>
      <c r="V437" s="96">
        <v>345</v>
      </c>
      <c r="W437" s="103"/>
      <c r="X437" s="113">
        <v>337.5</v>
      </c>
      <c r="Y437" s="96">
        <v>347.5</v>
      </c>
      <c r="Z437" s="96">
        <v>342.5</v>
      </c>
      <c r="AA437" s="103"/>
      <c r="AB437" s="113">
        <v>355</v>
      </c>
      <c r="AC437" s="96">
        <v>365</v>
      </c>
      <c r="AD437" s="96">
        <v>360</v>
      </c>
      <c r="AE437" s="103"/>
      <c r="AF437" s="113">
        <v>335</v>
      </c>
      <c r="AG437" s="96">
        <v>345</v>
      </c>
      <c r="AH437" s="96">
        <v>340</v>
      </c>
      <c r="AI437" s="103"/>
      <c r="AJ437" s="113">
        <v>337.5</v>
      </c>
      <c r="AK437" s="96">
        <v>347.5</v>
      </c>
      <c r="AL437" s="96">
        <v>342.5</v>
      </c>
      <c r="AM437" s="103"/>
      <c r="AN437" s="113">
        <v>335</v>
      </c>
      <c r="AO437" s="96">
        <v>345</v>
      </c>
      <c r="AP437" s="96">
        <v>340</v>
      </c>
      <c r="AQ437" s="103"/>
      <c r="AR437" s="113">
        <v>360</v>
      </c>
      <c r="AS437" s="96">
        <v>370</v>
      </c>
      <c r="AT437" s="96">
        <v>365</v>
      </c>
      <c r="AU437" s="103"/>
      <c r="AV437" s="113">
        <v>345</v>
      </c>
      <c r="AW437" s="96">
        <v>355</v>
      </c>
      <c r="AX437" s="96">
        <v>350</v>
      </c>
      <c r="AY437" s="103"/>
      <c r="AZ437" s="113">
        <v>272.5</v>
      </c>
      <c r="BA437" s="96">
        <v>282.5</v>
      </c>
      <c r="BB437" s="96">
        <v>277.5</v>
      </c>
      <c r="BC437" s="103"/>
      <c r="BD437" s="113">
        <v>272.5</v>
      </c>
      <c r="BE437" s="96">
        <v>282.5</v>
      </c>
      <c r="BF437" s="96">
        <v>277.5</v>
      </c>
      <c r="BG437" s="103"/>
      <c r="BH437" s="113">
        <v>297.5</v>
      </c>
      <c r="BI437" s="96">
        <v>307.5</v>
      </c>
      <c r="BJ437" s="96">
        <v>302.5</v>
      </c>
      <c r="BK437" s="103"/>
      <c r="BL437" s="113">
        <v>287.5</v>
      </c>
      <c r="BM437" s="96">
        <v>297.5</v>
      </c>
      <c r="BN437" s="96">
        <v>292.5</v>
      </c>
      <c r="BO437" s="103"/>
      <c r="BP437" s="113">
        <v>320</v>
      </c>
      <c r="BQ437" s="96">
        <v>330</v>
      </c>
      <c r="BR437" s="96">
        <v>325</v>
      </c>
      <c r="BS437" s="103"/>
      <c r="BT437" s="113">
        <v>320</v>
      </c>
      <c r="BU437" s="96">
        <v>330</v>
      </c>
      <c r="BV437" s="96">
        <v>325</v>
      </c>
      <c r="BW437" s="103"/>
      <c r="BX437" s="113">
        <v>347.5</v>
      </c>
      <c r="BY437" s="96">
        <v>357.5</v>
      </c>
      <c r="BZ437" s="96">
        <v>352.5</v>
      </c>
      <c r="CA437" s="103"/>
      <c r="CB437" s="113">
        <v>420</v>
      </c>
      <c r="CC437" s="96">
        <v>430</v>
      </c>
      <c r="CD437" s="96">
        <v>425</v>
      </c>
      <c r="CE437" s="103"/>
      <c r="CF437" s="113">
        <v>277.5</v>
      </c>
      <c r="CG437" s="96">
        <v>287.5</v>
      </c>
      <c r="CH437" s="96">
        <v>282.5</v>
      </c>
      <c r="CI437" s="103"/>
      <c r="CJ437" s="113">
        <v>265</v>
      </c>
      <c r="CK437" s="96">
        <v>275</v>
      </c>
      <c r="CL437" s="96">
        <v>270</v>
      </c>
      <c r="CM437" s="103"/>
      <c r="CN437" s="113">
        <v>287.5</v>
      </c>
      <c r="CO437" s="96">
        <v>297.5</v>
      </c>
      <c r="CP437" s="96">
        <v>292.5</v>
      </c>
      <c r="CQ437" s="103"/>
      <c r="CR437" s="113">
        <v>390</v>
      </c>
      <c r="CS437" s="96">
        <v>400</v>
      </c>
      <c r="CT437" s="96">
        <v>395</v>
      </c>
      <c r="CU437" s="103"/>
      <c r="CV437" s="113">
        <v>310</v>
      </c>
      <c r="CW437" s="96">
        <v>320</v>
      </c>
      <c r="CX437" s="96">
        <v>315</v>
      </c>
      <c r="CY437" s="103"/>
      <c r="CZ437" s="113">
        <v>300</v>
      </c>
      <c r="DA437" s="96">
        <v>310</v>
      </c>
      <c r="DB437" s="96">
        <v>305</v>
      </c>
      <c r="DC437" s="103"/>
      <c r="DD437" s="113">
        <v>337.5</v>
      </c>
      <c r="DE437" s="96">
        <v>347.5</v>
      </c>
      <c r="DF437" s="96">
        <v>342.5</v>
      </c>
      <c r="DG437" s="103"/>
      <c r="DH437" s="113">
        <v>415</v>
      </c>
      <c r="DI437" s="96">
        <v>425</v>
      </c>
      <c r="DJ437" s="96">
        <v>420</v>
      </c>
      <c r="DK437" s="103"/>
      <c r="DL437" s="113">
        <v>280</v>
      </c>
      <c r="DM437" s="96">
        <v>290</v>
      </c>
      <c r="DN437" s="96">
        <v>285</v>
      </c>
      <c r="DO437" s="103"/>
      <c r="DP437" s="113">
        <v>270</v>
      </c>
      <c r="DQ437" s="96">
        <v>280</v>
      </c>
      <c r="DR437" s="96">
        <v>275</v>
      </c>
      <c r="DS437" s="103"/>
      <c r="DT437" s="113">
        <v>347.5</v>
      </c>
      <c r="DU437" s="96">
        <v>357.5</v>
      </c>
      <c r="DV437" s="96">
        <v>352.5</v>
      </c>
      <c r="DW437" s="103"/>
      <c r="DX437" s="113">
        <v>425</v>
      </c>
      <c r="DY437" s="96">
        <v>435</v>
      </c>
      <c r="DZ437" s="96">
        <v>430</v>
      </c>
      <c r="EA437" s="103"/>
      <c r="EB437" s="113">
        <v>265</v>
      </c>
      <c r="EC437" s="96">
        <v>275</v>
      </c>
      <c r="ED437" s="96">
        <v>270</v>
      </c>
      <c r="EE437" s="103"/>
      <c r="EF437" s="113">
        <v>255</v>
      </c>
      <c r="EG437" s="96">
        <v>265</v>
      </c>
      <c r="EH437" s="96">
        <v>260</v>
      </c>
      <c r="EI437" s="103"/>
      <c r="EJ437" s="113">
        <v>367.5</v>
      </c>
      <c r="EK437" s="96">
        <v>377.5</v>
      </c>
      <c r="EL437" s="96">
        <v>372.5</v>
      </c>
      <c r="EM437" s="103"/>
      <c r="EN437" s="113">
        <v>445</v>
      </c>
      <c r="EO437" s="96">
        <v>455</v>
      </c>
      <c r="EP437" s="96">
        <v>450</v>
      </c>
      <c r="EQ437" s="103"/>
      <c r="ER437" s="113">
        <v>260</v>
      </c>
      <c r="ES437" s="96">
        <v>270</v>
      </c>
      <c r="ET437" s="96">
        <v>265</v>
      </c>
      <c r="EU437" s="103"/>
      <c r="EV437" s="113">
        <v>267.5</v>
      </c>
      <c r="EW437" s="96">
        <v>277.5</v>
      </c>
      <c r="EX437" s="96">
        <v>272.5</v>
      </c>
      <c r="EY437" s="103"/>
      <c r="EZ437" s="113">
        <v>352.5</v>
      </c>
      <c r="FA437" s="96">
        <v>362.5</v>
      </c>
      <c r="FB437" s="96">
        <v>357.5</v>
      </c>
      <c r="FC437" s="103"/>
      <c r="FD437" s="113">
        <v>445</v>
      </c>
      <c r="FE437" s="96">
        <v>455</v>
      </c>
      <c r="FF437" s="96">
        <v>450</v>
      </c>
      <c r="FG437" s="103"/>
      <c r="FH437" s="113">
        <v>277.5</v>
      </c>
      <c r="FI437" s="96">
        <v>287.5</v>
      </c>
      <c r="FJ437" s="96">
        <v>282.5</v>
      </c>
      <c r="FK437" s="103"/>
      <c r="FL437" s="113">
        <v>292.5</v>
      </c>
      <c r="FM437" s="96">
        <v>302.5</v>
      </c>
      <c r="FN437" s="96">
        <v>297.5</v>
      </c>
      <c r="FO437" s="103"/>
      <c r="FP437" s="114">
        <v>315</v>
      </c>
      <c r="FQ437" s="101">
        <v>325</v>
      </c>
      <c r="FR437" s="101">
        <v>320</v>
      </c>
      <c r="FS437" s="103"/>
      <c r="FT437" s="113">
        <v>285</v>
      </c>
      <c r="FU437" s="96">
        <v>295</v>
      </c>
      <c r="FV437" s="96">
        <v>290</v>
      </c>
      <c r="FW437" s="103"/>
      <c r="FX437" s="113">
        <v>172.5</v>
      </c>
      <c r="FY437" s="96">
        <v>182.5</v>
      </c>
      <c r="FZ437" s="96">
        <v>177.5</v>
      </c>
      <c r="GA437" s="103"/>
      <c r="GB437" s="113">
        <v>337.5</v>
      </c>
      <c r="GC437" s="96">
        <v>347.5</v>
      </c>
      <c r="GD437" s="96">
        <v>342.5</v>
      </c>
      <c r="GE437" s="103"/>
      <c r="GF437" s="113">
        <v>335</v>
      </c>
      <c r="GG437" s="96">
        <v>345</v>
      </c>
      <c r="GH437" s="96">
        <v>340</v>
      </c>
      <c r="GI437" s="103"/>
      <c r="GJ437" s="113">
        <v>367.5</v>
      </c>
      <c r="GK437" s="96">
        <v>377.5</v>
      </c>
      <c r="GL437" s="96">
        <v>372.5</v>
      </c>
      <c r="GM437" s="103"/>
      <c r="GN437" s="113">
        <v>450</v>
      </c>
      <c r="GO437" s="96">
        <v>460</v>
      </c>
      <c r="GP437" s="96">
        <v>455</v>
      </c>
      <c r="GQ437" s="103"/>
      <c r="GR437" s="93"/>
      <c r="GS437" s="93">
        <v>3</v>
      </c>
    </row>
    <row r="438" spans="1:201" ht="15.75" x14ac:dyDescent="0.25">
      <c r="A438">
        <v>4</v>
      </c>
      <c r="B438">
        <v>2018</v>
      </c>
      <c r="C438" s="87">
        <v>43196</v>
      </c>
      <c r="D438" s="95">
        <v>350</v>
      </c>
      <c r="E438" s="95">
        <v>360</v>
      </c>
      <c r="F438" s="95">
        <v>355</v>
      </c>
      <c r="G438" s="106" t="s">
        <v>5</v>
      </c>
      <c r="H438" s="115">
        <v>490</v>
      </c>
      <c r="I438" s="95">
        <v>500</v>
      </c>
      <c r="J438" s="95">
        <v>495</v>
      </c>
      <c r="K438" s="106">
        <v>5</v>
      </c>
      <c r="L438" s="115">
        <v>415</v>
      </c>
      <c r="M438" s="95">
        <v>425</v>
      </c>
      <c r="N438" s="95">
        <v>420</v>
      </c>
      <c r="O438" s="106" t="s">
        <v>5</v>
      </c>
      <c r="P438" s="115">
        <v>375</v>
      </c>
      <c r="Q438" s="95">
        <v>385</v>
      </c>
      <c r="R438" s="95">
        <v>380</v>
      </c>
      <c r="S438" s="106" t="s">
        <v>5</v>
      </c>
      <c r="T438" s="115">
        <v>340</v>
      </c>
      <c r="U438" s="95">
        <v>350</v>
      </c>
      <c r="V438" s="95">
        <v>345</v>
      </c>
      <c r="W438" s="106" t="s">
        <v>5</v>
      </c>
      <c r="X438" s="115">
        <v>340</v>
      </c>
      <c r="Y438" s="95">
        <v>350</v>
      </c>
      <c r="Z438" s="95">
        <v>345</v>
      </c>
      <c r="AA438" s="106">
        <v>5</v>
      </c>
      <c r="AB438" s="115">
        <v>355</v>
      </c>
      <c r="AC438" s="95">
        <v>365</v>
      </c>
      <c r="AD438" s="95">
        <v>360</v>
      </c>
      <c r="AE438" s="106" t="s">
        <v>5</v>
      </c>
      <c r="AF438" s="115">
        <v>335</v>
      </c>
      <c r="AG438" s="95">
        <v>345</v>
      </c>
      <c r="AH438" s="95">
        <v>340</v>
      </c>
      <c r="AI438" s="106" t="s">
        <v>5</v>
      </c>
      <c r="AJ438" s="115">
        <v>340</v>
      </c>
      <c r="AK438" s="95">
        <v>350</v>
      </c>
      <c r="AL438" s="95">
        <v>345</v>
      </c>
      <c r="AM438" s="106">
        <v>5</v>
      </c>
      <c r="AN438" s="115">
        <v>335</v>
      </c>
      <c r="AO438" s="95">
        <v>345</v>
      </c>
      <c r="AP438" s="95">
        <v>340</v>
      </c>
      <c r="AQ438" s="106" t="s">
        <v>5</v>
      </c>
      <c r="AR438" s="115">
        <v>360</v>
      </c>
      <c r="AS438" s="95">
        <v>370</v>
      </c>
      <c r="AT438" s="95">
        <v>365</v>
      </c>
      <c r="AU438" s="106" t="s">
        <v>5</v>
      </c>
      <c r="AV438" s="115">
        <v>345</v>
      </c>
      <c r="AW438" s="95">
        <v>355</v>
      </c>
      <c r="AX438" s="95">
        <v>350</v>
      </c>
      <c r="AY438" s="106" t="s">
        <v>5</v>
      </c>
      <c r="AZ438" s="115">
        <v>275</v>
      </c>
      <c r="BA438" s="95">
        <v>285</v>
      </c>
      <c r="BB438" s="95">
        <v>280</v>
      </c>
      <c r="BC438" s="106">
        <v>5</v>
      </c>
      <c r="BD438" s="115">
        <v>275</v>
      </c>
      <c r="BE438" s="95">
        <v>285</v>
      </c>
      <c r="BF438" s="95">
        <v>280</v>
      </c>
      <c r="BG438" s="106">
        <v>5</v>
      </c>
      <c r="BH438" s="115">
        <v>295</v>
      </c>
      <c r="BI438" s="95">
        <v>305</v>
      </c>
      <c r="BJ438" s="95">
        <v>300</v>
      </c>
      <c r="BK438" s="106">
        <v>-5</v>
      </c>
      <c r="BL438" s="115">
        <v>290</v>
      </c>
      <c r="BM438" s="95">
        <v>300</v>
      </c>
      <c r="BN438" s="95">
        <v>295</v>
      </c>
      <c r="BO438" s="106">
        <v>5</v>
      </c>
      <c r="BP438" s="115">
        <v>320</v>
      </c>
      <c r="BQ438" s="95">
        <v>330</v>
      </c>
      <c r="BR438" s="95">
        <v>325</v>
      </c>
      <c r="BS438" s="106" t="s">
        <v>5</v>
      </c>
      <c r="BT438" s="115">
        <v>320</v>
      </c>
      <c r="BU438" s="95">
        <v>330</v>
      </c>
      <c r="BV438" s="95">
        <v>325</v>
      </c>
      <c r="BW438" s="106" t="s">
        <v>5</v>
      </c>
      <c r="BX438" s="115">
        <v>345</v>
      </c>
      <c r="BY438" s="95">
        <v>355</v>
      </c>
      <c r="BZ438" s="95">
        <v>350</v>
      </c>
      <c r="CA438" s="106">
        <v>-5</v>
      </c>
      <c r="CB438" s="115">
        <v>420</v>
      </c>
      <c r="CC438" s="95">
        <v>430</v>
      </c>
      <c r="CD438" s="95">
        <v>425</v>
      </c>
      <c r="CE438" s="106" t="s">
        <v>5</v>
      </c>
      <c r="CF438" s="115">
        <v>280</v>
      </c>
      <c r="CG438" s="95">
        <v>290</v>
      </c>
      <c r="CH438" s="95">
        <v>285</v>
      </c>
      <c r="CI438" s="106">
        <v>5</v>
      </c>
      <c r="CJ438" s="115">
        <v>265</v>
      </c>
      <c r="CK438" s="95">
        <v>275</v>
      </c>
      <c r="CL438" s="95">
        <v>270</v>
      </c>
      <c r="CM438" s="106" t="s">
        <v>5</v>
      </c>
      <c r="CN438" s="115">
        <v>285</v>
      </c>
      <c r="CO438" s="95">
        <v>295</v>
      </c>
      <c r="CP438" s="95">
        <v>290</v>
      </c>
      <c r="CQ438" s="106">
        <v>-5</v>
      </c>
      <c r="CR438" s="115">
        <v>390</v>
      </c>
      <c r="CS438" s="95">
        <v>400</v>
      </c>
      <c r="CT438" s="95">
        <v>395</v>
      </c>
      <c r="CU438" s="106" t="s">
        <v>5</v>
      </c>
      <c r="CV438" s="115">
        <v>315</v>
      </c>
      <c r="CW438" s="95">
        <v>325</v>
      </c>
      <c r="CX438" s="95">
        <v>320</v>
      </c>
      <c r="CY438" s="106">
        <v>10</v>
      </c>
      <c r="CZ438" s="115">
        <v>300</v>
      </c>
      <c r="DA438" s="95">
        <v>310</v>
      </c>
      <c r="DB438" s="95">
        <v>305</v>
      </c>
      <c r="DC438" s="106" t="s">
        <v>5</v>
      </c>
      <c r="DD438" s="115">
        <v>335</v>
      </c>
      <c r="DE438" s="95">
        <v>345</v>
      </c>
      <c r="DF438" s="95">
        <v>340</v>
      </c>
      <c r="DG438" s="106">
        <v>-5</v>
      </c>
      <c r="DH438" s="115">
        <v>415</v>
      </c>
      <c r="DI438" s="95">
        <v>425</v>
      </c>
      <c r="DJ438" s="95">
        <v>420</v>
      </c>
      <c r="DK438" s="106" t="s">
        <v>5</v>
      </c>
      <c r="DL438" s="115">
        <v>285</v>
      </c>
      <c r="DM438" s="95">
        <v>295</v>
      </c>
      <c r="DN438" s="95">
        <v>290</v>
      </c>
      <c r="DO438" s="106">
        <v>10</v>
      </c>
      <c r="DP438" s="115">
        <v>270</v>
      </c>
      <c r="DQ438" s="95">
        <v>280</v>
      </c>
      <c r="DR438" s="95">
        <v>275</v>
      </c>
      <c r="DS438" s="106" t="s">
        <v>5</v>
      </c>
      <c r="DT438" s="115">
        <v>345</v>
      </c>
      <c r="DU438" s="95">
        <v>355</v>
      </c>
      <c r="DV438" s="95">
        <v>350</v>
      </c>
      <c r="DW438" s="106">
        <v>-5</v>
      </c>
      <c r="DX438" s="115">
        <v>425</v>
      </c>
      <c r="DY438" s="95">
        <v>435</v>
      </c>
      <c r="DZ438" s="95">
        <v>430</v>
      </c>
      <c r="EA438" s="106" t="s">
        <v>5</v>
      </c>
      <c r="EB438" s="115">
        <v>270</v>
      </c>
      <c r="EC438" s="95">
        <v>280</v>
      </c>
      <c r="ED438" s="95">
        <v>275</v>
      </c>
      <c r="EE438" s="106">
        <v>10</v>
      </c>
      <c r="EF438" s="115">
        <v>255</v>
      </c>
      <c r="EG438" s="95">
        <v>265</v>
      </c>
      <c r="EH438" s="95">
        <v>260</v>
      </c>
      <c r="EI438" s="106" t="s">
        <v>5</v>
      </c>
      <c r="EJ438" s="115">
        <v>365</v>
      </c>
      <c r="EK438" s="95">
        <v>375</v>
      </c>
      <c r="EL438" s="95">
        <v>370</v>
      </c>
      <c r="EM438" s="106">
        <v>-5</v>
      </c>
      <c r="EN438" s="115">
        <v>445</v>
      </c>
      <c r="EO438" s="95">
        <v>455</v>
      </c>
      <c r="EP438" s="95">
        <v>450</v>
      </c>
      <c r="EQ438" s="106" t="s">
        <v>5</v>
      </c>
      <c r="ER438" s="115">
        <v>260</v>
      </c>
      <c r="ES438" s="95">
        <v>270</v>
      </c>
      <c r="ET438" s="95">
        <v>265</v>
      </c>
      <c r="EU438" s="106" t="s">
        <v>5</v>
      </c>
      <c r="EV438" s="115">
        <v>270</v>
      </c>
      <c r="EW438" s="95">
        <v>280</v>
      </c>
      <c r="EX438" s="95">
        <v>275</v>
      </c>
      <c r="EY438" s="106">
        <v>5</v>
      </c>
      <c r="EZ438" s="115">
        <v>350</v>
      </c>
      <c r="FA438" s="95">
        <v>360</v>
      </c>
      <c r="FB438" s="95">
        <v>355</v>
      </c>
      <c r="FC438" s="106">
        <v>-5</v>
      </c>
      <c r="FD438" s="115">
        <v>445</v>
      </c>
      <c r="FE438" s="95">
        <v>455</v>
      </c>
      <c r="FF438" s="95">
        <v>450</v>
      </c>
      <c r="FG438" s="106" t="s">
        <v>5</v>
      </c>
      <c r="FH438" s="115">
        <v>280</v>
      </c>
      <c r="FI438" s="95">
        <v>290</v>
      </c>
      <c r="FJ438" s="95">
        <v>285</v>
      </c>
      <c r="FK438" s="106">
        <v>5</v>
      </c>
      <c r="FL438" s="115">
        <v>295</v>
      </c>
      <c r="FM438" s="95">
        <v>305</v>
      </c>
      <c r="FN438" s="95">
        <v>300</v>
      </c>
      <c r="FO438" s="106">
        <v>5</v>
      </c>
      <c r="FP438" s="115">
        <v>315</v>
      </c>
      <c r="FQ438" s="95">
        <v>325</v>
      </c>
      <c r="FR438" s="95">
        <v>320</v>
      </c>
      <c r="FS438" s="106" t="s">
        <v>5</v>
      </c>
      <c r="FT438" s="135">
        <v>285</v>
      </c>
      <c r="FU438" s="136">
        <v>295</v>
      </c>
      <c r="FV438" s="95">
        <v>290</v>
      </c>
      <c r="FW438" s="134" t="s">
        <v>5</v>
      </c>
      <c r="FX438" s="115">
        <v>175</v>
      </c>
      <c r="FY438" s="95">
        <v>185</v>
      </c>
      <c r="FZ438" s="95">
        <v>180</v>
      </c>
      <c r="GA438" s="106">
        <v>5</v>
      </c>
      <c r="GB438" s="115">
        <v>340</v>
      </c>
      <c r="GC438" s="95">
        <v>350</v>
      </c>
      <c r="GD438" s="95">
        <v>345</v>
      </c>
      <c r="GE438" s="106">
        <v>5</v>
      </c>
      <c r="GF438" s="115">
        <v>335</v>
      </c>
      <c r="GG438" s="95">
        <v>345</v>
      </c>
      <c r="GH438" s="95">
        <v>340</v>
      </c>
      <c r="GI438" s="106" t="s">
        <v>5</v>
      </c>
      <c r="GJ438" s="115">
        <v>365</v>
      </c>
      <c r="GK438" s="95">
        <v>375</v>
      </c>
      <c r="GL438" s="95">
        <v>370</v>
      </c>
      <c r="GM438" s="106">
        <v>-5</v>
      </c>
      <c r="GN438" s="115">
        <v>450</v>
      </c>
      <c r="GO438" s="95">
        <v>460</v>
      </c>
      <c r="GP438" s="95">
        <v>455</v>
      </c>
      <c r="GQ438" s="106" t="s">
        <v>5</v>
      </c>
      <c r="GR438" s="93"/>
      <c r="GS438" s="93">
        <v>4</v>
      </c>
    </row>
    <row r="439" spans="1:201" ht="15.75" x14ac:dyDescent="0.25">
      <c r="A439">
        <v>4</v>
      </c>
      <c r="B439">
        <v>2018</v>
      </c>
      <c r="C439" s="87">
        <v>43203</v>
      </c>
      <c r="D439" s="95">
        <v>350</v>
      </c>
      <c r="E439" s="95">
        <v>360</v>
      </c>
      <c r="F439" s="95">
        <v>355</v>
      </c>
      <c r="G439" s="106" t="s">
        <v>5</v>
      </c>
      <c r="H439" s="115">
        <v>490</v>
      </c>
      <c r="I439" s="95">
        <v>500</v>
      </c>
      <c r="J439" s="95">
        <v>495</v>
      </c>
      <c r="K439" s="106" t="s">
        <v>5</v>
      </c>
      <c r="L439" s="115">
        <v>430</v>
      </c>
      <c r="M439" s="95">
        <v>440</v>
      </c>
      <c r="N439" s="95">
        <v>435</v>
      </c>
      <c r="O439" s="106">
        <v>15</v>
      </c>
      <c r="P439" s="115">
        <v>385</v>
      </c>
      <c r="Q439" s="95">
        <v>395</v>
      </c>
      <c r="R439" s="95">
        <v>390</v>
      </c>
      <c r="S439" s="106">
        <v>10</v>
      </c>
      <c r="T439" s="115">
        <v>350</v>
      </c>
      <c r="U439" s="95">
        <v>360</v>
      </c>
      <c r="V439" s="95">
        <v>355</v>
      </c>
      <c r="W439" s="106">
        <v>10</v>
      </c>
      <c r="X439" s="115">
        <v>340</v>
      </c>
      <c r="Y439" s="95">
        <v>350</v>
      </c>
      <c r="Z439" s="95">
        <v>345</v>
      </c>
      <c r="AA439" s="106" t="s">
        <v>5</v>
      </c>
      <c r="AB439" s="115">
        <v>370</v>
      </c>
      <c r="AC439" s="95">
        <v>380</v>
      </c>
      <c r="AD439" s="95">
        <v>375</v>
      </c>
      <c r="AE439" s="106">
        <v>15</v>
      </c>
      <c r="AF439" s="115">
        <v>340</v>
      </c>
      <c r="AG439" s="95">
        <v>350</v>
      </c>
      <c r="AH439" s="95">
        <v>345</v>
      </c>
      <c r="AI439" s="106">
        <v>5</v>
      </c>
      <c r="AJ439" s="115">
        <v>345</v>
      </c>
      <c r="AK439" s="95">
        <v>355</v>
      </c>
      <c r="AL439" s="95">
        <v>350</v>
      </c>
      <c r="AM439" s="106">
        <v>5</v>
      </c>
      <c r="AN439" s="115">
        <v>340</v>
      </c>
      <c r="AO439" s="95">
        <v>350</v>
      </c>
      <c r="AP439" s="95">
        <v>345</v>
      </c>
      <c r="AQ439" s="106">
        <v>5</v>
      </c>
      <c r="AR439" s="115">
        <v>375</v>
      </c>
      <c r="AS439" s="95">
        <v>385</v>
      </c>
      <c r="AT439" s="95">
        <v>380</v>
      </c>
      <c r="AU439" s="106">
        <v>15</v>
      </c>
      <c r="AV439" s="115">
        <v>350</v>
      </c>
      <c r="AW439" s="95">
        <v>360</v>
      </c>
      <c r="AX439" s="95">
        <v>355</v>
      </c>
      <c r="AY439" s="106">
        <v>5</v>
      </c>
      <c r="AZ439" s="115">
        <v>280</v>
      </c>
      <c r="BA439" s="95">
        <v>290</v>
      </c>
      <c r="BB439" s="95">
        <v>285</v>
      </c>
      <c r="BC439" s="106">
        <v>5</v>
      </c>
      <c r="BD439" s="115">
        <v>280</v>
      </c>
      <c r="BE439" s="95">
        <v>290</v>
      </c>
      <c r="BF439" s="95">
        <v>285</v>
      </c>
      <c r="BG439" s="106">
        <v>5</v>
      </c>
      <c r="BH439" s="115">
        <v>300</v>
      </c>
      <c r="BI439" s="95">
        <v>310</v>
      </c>
      <c r="BJ439" s="95">
        <v>305</v>
      </c>
      <c r="BK439" s="106">
        <v>5</v>
      </c>
      <c r="BL439" s="115">
        <v>295</v>
      </c>
      <c r="BM439" s="95">
        <v>305</v>
      </c>
      <c r="BN439" s="95">
        <v>300</v>
      </c>
      <c r="BO439" s="106">
        <v>5</v>
      </c>
      <c r="BP439" s="115">
        <v>325</v>
      </c>
      <c r="BQ439" s="95">
        <v>335</v>
      </c>
      <c r="BR439" s="95">
        <v>330</v>
      </c>
      <c r="BS439" s="106">
        <v>5</v>
      </c>
      <c r="BT439" s="115">
        <v>325</v>
      </c>
      <c r="BU439" s="95">
        <v>335</v>
      </c>
      <c r="BV439" s="95">
        <v>330</v>
      </c>
      <c r="BW439" s="106">
        <v>5</v>
      </c>
      <c r="BX439" s="115">
        <v>350</v>
      </c>
      <c r="BY439" s="95">
        <v>360</v>
      </c>
      <c r="BZ439" s="95">
        <v>355</v>
      </c>
      <c r="CA439" s="106">
        <v>5</v>
      </c>
      <c r="CB439" s="115">
        <v>430</v>
      </c>
      <c r="CC439" s="95">
        <v>440</v>
      </c>
      <c r="CD439" s="95">
        <v>435</v>
      </c>
      <c r="CE439" s="106">
        <v>10</v>
      </c>
      <c r="CF439" s="115">
        <v>285</v>
      </c>
      <c r="CG439" s="95">
        <v>295</v>
      </c>
      <c r="CH439" s="95">
        <v>290</v>
      </c>
      <c r="CI439" s="106">
        <v>5</v>
      </c>
      <c r="CJ439" s="115">
        <v>275</v>
      </c>
      <c r="CK439" s="95">
        <v>285</v>
      </c>
      <c r="CL439" s="95">
        <v>280</v>
      </c>
      <c r="CM439" s="106">
        <v>10</v>
      </c>
      <c r="CN439" s="115">
        <v>290</v>
      </c>
      <c r="CO439" s="95">
        <v>300</v>
      </c>
      <c r="CP439" s="95">
        <v>295</v>
      </c>
      <c r="CQ439" s="106">
        <v>5</v>
      </c>
      <c r="CR439" s="115">
        <v>400</v>
      </c>
      <c r="CS439" s="95">
        <v>410</v>
      </c>
      <c r="CT439" s="95">
        <v>405</v>
      </c>
      <c r="CU439" s="106">
        <v>10</v>
      </c>
      <c r="CV439" s="115">
        <v>320</v>
      </c>
      <c r="CW439" s="95">
        <v>330</v>
      </c>
      <c r="CX439" s="95">
        <v>325</v>
      </c>
      <c r="CY439" s="106">
        <v>5</v>
      </c>
      <c r="CZ439" s="115">
        <v>305</v>
      </c>
      <c r="DA439" s="95">
        <v>315</v>
      </c>
      <c r="DB439" s="95">
        <v>310</v>
      </c>
      <c r="DC439" s="106">
        <v>5</v>
      </c>
      <c r="DD439" s="115">
        <v>340</v>
      </c>
      <c r="DE439" s="95">
        <v>350</v>
      </c>
      <c r="DF439" s="95">
        <v>345</v>
      </c>
      <c r="DG439" s="106">
        <v>5</v>
      </c>
      <c r="DH439" s="115">
        <v>415</v>
      </c>
      <c r="DI439" s="95">
        <v>425</v>
      </c>
      <c r="DJ439" s="95">
        <v>420</v>
      </c>
      <c r="DK439" s="106" t="s">
        <v>5</v>
      </c>
      <c r="DL439" s="115">
        <v>290</v>
      </c>
      <c r="DM439" s="95">
        <v>300</v>
      </c>
      <c r="DN439" s="95">
        <v>295</v>
      </c>
      <c r="DO439" s="106">
        <v>5</v>
      </c>
      <c r="DP439" s="115">
        <v>275</v>
      </c>
      <c r="DQ439" s="95">
        <v>285</v>
      </c>
      <c r="DR439" s="95">
        <v>280</v>
      </c>
      <c r="DS439" s="106">
        <v>5</v>
      </c>
      <c r="DT439" s="115">
        <v>350</v>
      </c>
      <c r="DU439" s="95">
        <v>360</v>
      </c>
      <c r="DV439" s="95">
        <v>355</v>
      </c>
      <c r="DW439" s="106">
        <v>5</v>
      </c>
      <c r="DX439" s="115">
        <v>425</v>
      </c>
      <c r="DY439" s="95">
        <v>435</v>
      </c>
      <c r="DZ439" s="95">
        <v>430</v>
      </c>
      <c r="EA439" s="106" t="s">
        <v>5</v>
      </c>
      <c r="EB439" s="115">
        <v>275</v>
      </c>
      <c r="EC439" s="95">
        <v>285</v>
      </c>
      <c r="ED439" s="95">
        <v>280</v>
      </c>
      <c r="EE439" s="106">
        <v>5</v>
      </c>
      <c r="EF439" s="115">
        <v>260</v>
      </c>
      <c r="EG439" s="95">
        <v>270</v>
      </c>
      <c r="EH439" s="95">
        <v>265</v>
      </c>
      <c r="EI439" s="106">
        <v>5</v>
      </c>
      <c r="EJ439" s="115">
        <v>370</v>
      </c>
      <c r="EK439" s="95">
        <v>380</v>
      </c>
      <c r="EL439" s="95">
        <v>375</v>
      </c>
      <c r="EM439" s="106">
        <v>5</v>
      </c>
      <c r="EN439" s="115">
        <v>450</v>
      </c>
      <c r="EO439" s="95">
        <v>460</v>
      </c>
      <c r="EP439" s="95">
        <v>455</v>
      </c>
      <c r="EQ439" s="106">
        <v>5</v>
      </c>
      <c r="ER439" s="115">
        <v>265</v>
      </c>
      <c r="ES439" s="95">
        <v>275</v>
      </c>
      <c r="ET439" s="95">
        <v>270</v>
      </c>
      <c r="EU439" s="106">
        <v>5</v>
      </c>
      <c r="EV439" s="115">
        <v>275</v>
      </c>
      <c r="EW439" s="95">
        <v>285</v>
      </c>
      <c r="EX439" s="95">
        <v>280</v>
      </c>
      <c r="EY439" s="106">
        <v>5</v>
      </c>
      <c r="EZ439" s="115">
        <v>355</v>
      </c>
      <c r="FA439" s="95">
        <v>365</v>
      </c>
      <c r="FB439" s="95">
        <v>360</v>
      </c>
      <c r="FC439" s="106">
        <v>5</v>
      </c>
      <c r="FD439" s="115">
        <v>455</v>
      </c>
      <c r="FE439" s="95">
        <v>465</v>
      </c>
      <c r="FF439" s="95">
        <v>460</v>
      </c>
      <c r="FG439" s="106">
        <v>10</v>
      </c>
      <c r="FH439" s="115">
        <v>280</v>
      </c>
      <c r="FI439" s="95">
        <v>290</v>
      </c>
      <c r="FJ439" s="95">
        <v>285</v>
      </c>
      <c r="FK439" s="106" t="s">
        <v>5</v>
      </c>
      <c r="FL439" s="115">
        <v>295</v>
      </c>
      <c r="FM439" s="95">
        <v>305</v>
      </c>
      <c r="FN439" s="95">
        <v>300</v>
      </c>
      <c r="FO439" s="106" t="s">
        <v>5</v>
      </c>
      <c r="FP439" s="115">
        <v>315</v>
      </c>
      <c r="FQ439" s="95">
        <v>325</v>
      </c>
      <c r="FR439" s="95">
        <v>320</v>
      </c>
      <c r="FS439" s="106" t="s">
        <v>5</v>
      </c>
      <c r="FT439" s="135">
        <v>285</v>
      </c>
      <c r="FU439" s="136">
        <v>295</v>
      </c>
      <c r="FV439" s="95">
        <v>290</v>
      </c>
      <c r="FW439" s="134" t="s">
        <v>5</v>
      </c>
      <c r="FX439" s="115">
        <v>185</v>
      </c>
      <c r="FY439" s="95">
        <v>195</v>
      </c>
      <c r="FZ439" s="95">
        <v>190</v>
      </c>
      <c r="GA439" s="106">
        <v>10</v>
      </c>
      <c r="GB439" s="115">
        <v>350</v>
      </c>
      <c r="GC439" s="95">
        <v>360</v>
      </c>
      <c r="GD439" s="95">
        <v>355</v>
      </c>
      <c r="GE439" s="106">
        <v>10</v>
      </c>
      <c r="GF439" s="115">
        <v>345</v>
      </c>
      <c r="GG439" s="95">
        <v>355</v>
      </c>
      <c r="GH439" s="95">
        <v>350</v>
      </c>
      <c r="GI439" s="106">
        <v>10</v>
      </c>
      <c r="GJ439" s="115">
        <v>370</v>
      </c>
      <c r="GK439" s="95">
        <v>380</v>
      </c>
      <c r="GL439" s="95">
        <v>375</v>
      </c>
      <c r="GM439" s="106">
        <v>5</v>
      </c>
      <c r="GN439" s="115">
        <v>455</v>
      </c>
      <c r="GO439" s="95">
        <v>465</v>
      </c>
      <c r="GP439" s="95">
        <v>460</v>
      </c>
      <c r="GQ439" s="106">
        <v>5</v>
      </c>
      <c r="GR439" s="93"/>
      <c r="GS439" s="93">
        <v>4</v>
      </c>
    </row>
    <row r="440" spans="1:201" ht="15.75" x14ac:dyDescent="0.25">
      <c r="A440">
        <v>4</v>
      </c>
      <c r="B440">
        <v>2018</v>
      </c>
      <c r="C440" s="87">
        <v>43210</v>
      </c>
      <c r="D440" s="96">
        <v>357.5</v>
      </c>
      <c r="E440" s="96">
        <v>367.5</v>
      </c>
      <c r="F440" s="96">
        <v>362.5</v>
      </c>
      <c r="G440" s="103"/>
      <c r="H440" s="113">
        <v>495</v>
      </c>
      <c r="I440" s="96">
        <v>505</v>
      </c>
      <c r="J440" s="96">
        <v>500</v>
      </c>
      <c r="K440" s="103"/>
      <c r="L440" s="113">
        <v>430</v>
      </c>
      <c r="M440" s="96">
        <v>440</v>
      </c>
      <c r="N440" s="96">
        <v>435</v>
      </c>
      <c r="O440" s="103"/>
      <c r="P440" s="113">
        <v>390</v>
      </c>
      <c r="Q440" s="96">
        <v>400</v>
      </c>
      <c r="R440" s="96">
        <v>395</v>
      </c>
      <c r="S440" s="103"/>
      <c r="T440" s="113">
        <v>355</v>
      </c>
      <c r="U440" s="96">
        <v>365</v>
      </c>
      <c r="V440" s="96">
        <v>360</v>
      </c>
      <c r="W440" s="103"/>
      <c r="X440" s="113">
        <v>345</v>
      </c>
      <c r="Y440" s="96">
        <v>355</v>
      </c>
      <c r="Z440" s="96">
        <v>350</v>
      </c>
      <c r="AA440" s="103"/>
      <c r="AB440" s="113">
        <v>370</v>
      </c>
      <c r="AC440" s="96">
        <v>380</v>
      </c>
      <c r="AD440" s="96">
        <v>375</v>
      </c>
      <c r="AE440" s="103"/>
      <c r="AF440" s="113">
        <v>345</v>
      </c>
      <c r="AG440" s="96">
        <v>355</v>
      </c>
      <c r="AH440" s="96">
        <v>350</v>
      </c>
      <c r="AI440" s="103"/>
      <c r="AJ440" s="113">
        <v>350</v>
      </c>
      <c r="AK440" s="96">
        <v>360</v>
      </c>
      <c r="AL440" s="96">
        <v>355</v>
      </c>
      <c r="AM440" s="103"/>
      <c r="AN440" s="113">
        <v>345</v>
      </c>
      <c r="AO440" s="96">
        <v>355</v>
      </c>
      <c r="AP440" s="96">
        <v>350</v>
      </c>
      <c r="AQ440" s="103"/>
      <c r="AR440" s="113">
        <v>375</v>
      </c>
      <c r="AS440" s="96">
        <v>385</v>
      </c>
      <c r="AT440" s="96">
        <v>380</v>
      </c>
      <c r="AU440" s="103"/>
      <c r="AV440" s="113">
        <v>357.5</v>
      </c>
      <c r="AW440" s="96">
        <v>367.5</v>
      </c>
      <c r="AX440" s="96">
        <v>362.5</v>
      </c>
      <c r="AY440" s="103"/>
      <c r="AZ440" s="113">
        <v>285</v>
      </c>
      <c r="BA440" s="96">
        <v>295</v>
      </c>
      <c r="BB440" s="96">
        <v>290</v>
      </c>
      <c r="BC440" s="103"/>
      <c r="BD440" s="113">
        <v>285</v>
      </c>
      <c r="BE440" s="96">
        <v>295</v>
      </c>
      <c r="BF440" s="96">
        <v>290</v>
      </c>
      <c r="BG440" s="103"/>
      <c r="BH440" s="113">
        <v>302.5</v>
      </c>
      <c r="BI440" s="96">
        <v>312.5</v>
      </c>
      <c r="BJ440" s="96">
        <v>307.5</v>
      </c>
      <c r="BK440" s="103"/>
      <c r="BL440" s="113">
        <v>300</v>
      </c>
      <c r="BM440" s="96">
        <v>310</v>
      </c>
      <c r="BN440" s="96">
        <v>305</v>
      </c>
      <c r="BO440" s="103"/>
      <c r="BP440" s="113">
        <v>332.5</v>
      </c>
      <c r="BQ440" s="96">
        <v>342.5</v>
      </c>
      <c r="BR440" s="96">
        <v>337.5</v>
      </c>
      <c r="BS440" s="103"/>
      <c r="BT440" s="113">
        <v>330</v>
      </c>
      <c r="BU440" s="96">
        <v>340</v>
      </c>
      <c r="BV440" s="96">
        <v>335</v>
      </c>
      <c r="BW440" s="103"/>
      <c r="BX440" s="113">
        <v>352.5</v>
      </c>
      <c r="BY440" s="96">
        <v>362.5</v>
      </c>
      <c r="BZ440" s="96">
        <v>357.5</v>
      </c>
      <c r="CA440" s="103"/>
      <c r="CB440" s="113">
        <v>430</v>
      </c>
      <c r="CC440" s="96">
        <v>440</v>
      </c>
      <c r="CD440" s="96">
        <v>435</v>
      </c>
      <c r="CE440" s="103"/>
      <c r="CF440" s="113">
        <v>290</v>
      </c>
      <c r="CG440" s="96">
        <v>300</v>
      </c>
      <c r="CH440" s="96">
        <v>295</v>
      </c>
      <c r="CI440" s="103"/>
      <c r="CJ440" s="113">
        <v>282.5</v>
      </c>
      <c r="CK440" s="96">
        <v>292.5</v>
      </c>
      <c r="CL440" s="96">
        <v>287.5</v>
      </c>
      <c r="CM440" s="103"/>
      <c r="CN440" s="113">
        <v>292.5</v>
      </c>
      <c r="CO440" s="96">
        <v>302.5</v>
      </c>
      <c r="CP440" s="96">
        <v>297.5</v>
      </c>
      <c r="CQ440" s="103"/>
      <c r="CR440" s="113">
        <v>400</v>
      </c>
      <c r="CS440" s="96">
        <v>410</v>
      </c>
      <c r="CT440" s="96">
        <v>405</v>
      </c>
      <c r="CU440" s="103"/>
      <c r="CV440" s="113">
        <v>325</v>
      </c>
      <c r="CW440" s="96">
        <v>335</v>
      </c>
      <c r="CX440" s="96">
        <v>330</v>
      </c>
      <c r="CY440" s="103"/>
      <c r="CZ440" s="113">
        <v>315</v>
      </c>
      <c r="DA440" s="96">
        <v>325</v>
      </c>
      <c r="DB440" s="96">
        <v>320</v>
      </c>
      <c r="DC440" s="103"/>
      <c r="DD440" s="113">
        <v>342.5</v>
      </c>
      <c r="DE440" s="96">
        <v>352.5</v>
      </c>
      <c r="DF440" s="96">
        <v>347.5</v>
      </c>
      <c r="DG440" s="103"/>
      <c r="DH440" s="113">
        <v>415</v>
      </c>
      <c r="DI440" s="96">
        <v>425</v>
      </c>
      <c r="DJ440" s="96">
        <v>420</v>
      </c>
      <c r="DK440" s="103"/>
      <c r="DL440" s="113">
        <v>295</v>
      </c>
      <c r="DM440" s="96">
        <v>305</v>
      </c>
      <c r="DN440" s="96">
        <v>300</v>
      </c>
      <c r="DO440" s="103"/>
      <c r="DP440" s="113">
        <v>285</v>
      </c>
      <c r="DQ440" s="96">
        <v>295</v>
      </c>
      <c r="DR440" s="96">
        <v>290</v>
      </c>
      <c r="DS440" s="103"/>
      <c r="DT440" s="113">
        <v>352.5</v>
      </c>
      <c r="DU440" s="96">
        <v>362.5</v>
      </c>
      <c r="DV440" s="96">
        <v>357.5</v>
      </c>
      <c r="DW440" s="103"/>
      <c r="DX440" s="113">
        <v>425</v>
      </c>
      <c r="DY440" s="96">
        <v>435</v>
      </c>
      <c r="DZ440" s="96">
        <v>430</v>
      </c>
      <c r="EA440" s="103"/>
      <c r="EB440" s="113">
        <v>280</v>
      </c>
      <c r="EC440" s="96">
        <v>290</v>
      </c>
      <c r="ED440" s="96">
        <v>285</v>
      </c>
      <c r="EE440" s="103"/>
      <c r="EF440" s="113">
        <v>270</v>
      </c>
      <c r="EG440" s="96">
        <v>280</v>
      </c>
      <c r="EH440" s="96">
        <v>275</v>
      </c>
      <c r="EI440" s="103"/>
      <c r="EJ440" s="113">
        <v>372.5</v>
      </c>
      <c r="EK440" s="96">
        <v>382.5</v>
      </c>
      <c r="EL440" s="96">
        <v>377.5</v>
      </c>
      <c r="EM440" s="103"/>
      <c r="EN440" s="113">
        <v>450</v>
      </c>
      <c r="EO440" s="96">
        <v>460</v>
      </c>
      <c r="EP440" s="96">
        <v>455</v>
      </c>
      <c r="EQ440" s="103"/>
      <c r="ER440" s="113">
        <v>267.5</v>
      </c>
      <c r="ES440" s="96">
        <v>277.5</v>
      </c>
      <c r="ET440" s="96">
        <v>272.5</v>
      </c>
      <c r="EU440" s="103"/>
      <c r="EV440" s="113">
        <v>275</v>
      </c>
      <c r="EW440" s="96">
        <v>285</v>
      </c>
      <c r="EX440" s="96">
        <v>280</v>
      </c>
      <c r="EY440" s="103"/>
      <c r="EZ440" s="113">
        <v>357.5</v>
      </c>
      <c r="FA440" s="96">
        <v>367.5</v>
      </c>
      <c r="FB440" s="96">
        <v>362.5</v>
      </c>
      <c r="FC440" s="103"/>
      <c r="FD440" s="113">
        <v>455</v>
      </c>
      <c r="FE440" s="96">
        <v>465</v>
      </c>
      <c r="FF440" s="96">
        <v>460</v>
      </c>
      <c r="FG440" s="103"/>
      <c r="FH440" s="113">
        <v>287.5</v>
      </c>
      <c r="FI440" s="96">
        <v>297.5</v>
      </c>
      <c r="FJ440" s="96">
        <v>292.5</v>
      </c>
      <c r="FK440" s="103"/>
      <c r="FL440" s="113">
        <v>295</v>
      </c>
      <c r="FM440" s="96">
        <v>305</v>
      </c>
      <c r="FN440" s="96">
        <v>300</v>
      </c>
      <c r="FO440" s="103"/>
      <c r="FP440" s="114">
        <v>315</v>
      </c>
      <c r="FQ440" s="101">
        <v>325</v>
      </c>
      <c r="FR440" s="101">
        <v>320</v>
      </c>
      <c r="FS440" s="103"/>
      <c r="FT440" s="113">
        <v>285</v>
      </c>
      <c r="FU440" s="96">
        <v>295</v>
      </c>
      <c r="FV440" s="96">
        <v>290</v>
      </c>
      <c r="FW440" s="103"/>
      <c r="FX440" s="113">
        <v>190</v>
      </c>
      <c r="FY440" s="96">
        <v>200</v>
      </c>
      <c r="FZ440" s="96">
        <v>195</v>
      </c>
      <c r="GA440" s="103"/>
      <c r="GB440" s="113">
        <v>355</v>
      </c>
      <c r="GC440" s="96">
        <v>365</v>
      </c>
      <c r="GD440" s="96">
        <v>360</v>
      </c>
      <c r="GE440" s="103"/>
      <c r="GF440" s="113">
        <v>352.5</v>
      </c>
      <c r="GG440" s="96">
        <v>362.5</v>
      </c>
      <c r="GH440" s="96">
        <v>357.5</v>
      </c>
      <c r="GI440" s="103"/>
      <c r="GJ440" s="113">
        <v>372.5</v>
      </c>
      <c r="GK440" s="96">
        <v>382.5</v>
      </c>
      <c r="GL440" s="96">
        <v>377.5</v>
      </c>
      <c r="GM440" s="103"/>
      <c r="GN440" s="113">
        <v>455</v>
      </c>
      <c r="GO440" s="96">
        <v>465</v>
      </c>
      <c r="GP440" s="96">
        <v>460</v>
      </c>
      <c r="GQ440" s="103"/>
      <c r="GR440" s="93"/>
      <c r="GS440" s="93">
        <v>4</v>
      </c>
    </row>
    <row r="441" spans="1:201" ht="15.75" x14ac:dyDescent="0.25">
      <c r="A441">
        <v>4</v>
      </c>
      <c r="B441">
        <v>2018</v>
      </c>
      <c r="C441" s="87">
        <v>43217</v>
      </c>
      <c r="D441" s="95">
        <v>365</v>
      </c>
      <c r="E441" s="95">
        <v>375</v>
      </c>
      <c r="F441" s="95">
        <v>370</v>
      </c>
      <c r="G441" s="106">
        <v>15</v>
      </c>
      <c r="H441" s="115">
        <v>500</v>
      </c>
      <c r="I441" s="95">
        <v>510</v>
      </c>
      <c r="J441" s="95">
        <v>505</v>
      </c>
      <c r="K441" s="106">
        <v>10</v>
      </c>
      <c r="L441" s="115">
        <v>430</v>
      </c>
      <c r="M441" s="95">
        <v>440</v>
      </c>
      <c r="N441" s="95">
        <v>435</v>
      </c>
      <c r="O441" s="106" t="s">
        <v>5</v>
      </c>
      <c r="P441" s="115">
        <v>395</v>
      </c>
      <c r="Q441" s="95">
        <v>405</v>
      </c>
      <c r="R441" s="95">
        <v>400</v>
      </c>
      <c r="S441" s="106">
        <v>10</v>
      </c>
      <c r="T441" s="115">
        <v>360</v>
      </c>
      <c r="U441" s="95">
        <v>370</v>
      </c>
      <c r="V441" s="95">
        <v>365</v>
      </c>
      <c r="W441" s="106">
        <v>10</v>
      </c>
      <c r="X441" s="115">
        <v>350</v>
      </c>
      <c r="Y441" s="95">
        <v>360</v>
      </c>
      <c r="Z441" s="95">
        <v>355</v>
      </c>
      <c r="AA441" s="106">
        <v>10</v>
      </c>
      <c r="AB441" s="115">
        <v>370</v>
      </c>
      <c r="AC441" s="95">
        <v>380</v>
      </c>
      <c r="AD441" s="95">
        <v>375</v>
      </c>
      <c r="AE441" s="106" t="s">
        <v>5</v>
      </c>
      <c r="AF441" s="115">
        <v>350</v>
      </c>
      <c r="AG441" s="95">
        <v>360</v>
      </c>
      <c r="AH441" s="95">
        <v>355</v>
      </c>
      <c r="AI441" s="106">
        <v>10</v>
      </c>
      <c r="AJ441" s="115">
        <v>355</v>
      </c>
      <c r="AK441" s="95">
        <v>365</v>
      </c>
      <c r="AL441" s="95">
        <v>360</v>
      </c>
      <c r="AM441" s="106">
        <v>10</v>
      </c>
      <c r="AN441" s="115">
        <v>350</v>
      </c>
      <c r="AO441" s="95">
        <v>360</v>
      </c>
      <c r="AP441" s="95">
        <v>355</v>
      </c>
      <c r="AQ441" s="106">
        <v>10</v>
      </c>
      <c r="AR441" s="115">
        <v>375</v>
      </c>
      <c r="AS441" s="95">
        <v>385</v>
      </c>
      <c r="AT441" s="95">
        <v>380</v>
      </c>
      <c r="AU441" s="106" t="s">
        <v>5</v>
      </c>
      <c r="AV441" s="115">
        <v>365</v>
      </c>
      <c r="AW441" s="95">
        <v>375</v>
      </c>
      <c r="AX441" s="95">
        <v>370</v>
      </c>
      <c r="AY441" s="106">
        <v>15</v>
      </c>
      <c r="AZ441" s="115">
        <v>290</v>
      </c>
      <c r="BA441" s="95">
        <v>300</v>
      </c>
      <c r="BB441" s="95">
        <v>295</v>
      </c>
      <c r="BC441" s="106">
        <v>10</v>
      </c>
      <c r="BD441" s="115">
        <v>290</v>
      </c>
      <c r="BE441" s="95">
        <v>300</v>
      </c>
      <c r="BF441" s="95">
        <v>295</v>
      </c>
      <c r="BG441" s="106">
        <v>10</v>
      </c>
      <c r="BH441" s="115">
        <v>305</v>
      </c>
      <c r="BI441" s="95">
        <v>315</v>
      </c>
      <c r="BJ441" s="95">
        <v>310</v>
      </c>
      <c r="BK441" s="106">
        <v>5</v>
      </c>
      <c r="BL441" s="115">
        <v>305</v>
      </c>
      <c r="BM441" s="95">
        <v>315</v>
      </c>
      <c r="BN441" s="95">
        <v>310</v>
      </c>
      <c r="BO441" s="106">
        <v>10</v>
      </c>
      <c r="BP441" s="115">
        <v>340</v>
      </c>
      <c r="BQ441" s="95">
        <v>350</v>
      </c>
      <c r="BR441" s="95">
        <v>345</v>
      </c>
      <c r="BS441" s="106">
        <v>15</v>
      </c>
      <c r="BT441" s="115">
        <v>335</v>
      </c>
      <c r="BU441" s="95">
        <v>345</v>
      </c>
      <c r="BV441" s="95">
        <v>340</v>
      </c>
      <c r="BW441" s="106">
        <v>10</v>
      </c>
      <c r="BX441" s="115">
        <v>355</v>
      </c>
      <c r="BY441" s="95">
        <v>365</v>
      </c>
      <c r="BZ441" s="95">
        <v>360</v>
      </c>
      <c r="CA441" s="106">
        <v>5</v>
      </c>
      <c r="CB441" s="115">
        <v>430</v>
      </c>
      <c r="CC441" s="95">
        <v>440</v>
      </c>
      <c r="CD441" s="95">
        <v>435</v>
      </c>
      <c r="CE441" s="106" t="s">
        <v>5</v>
      </c>
      <c r="CF441" s="115">
        <v>295</v>
      </c>
      <c r="CG441" s="95">
        <v>305</v>
      </c>
      <c r="CH441" s="95">
        <v>300</v>
      </c>
      <c r="CI441" s="106">
        <v>10</v>
      </c>
      <c r="CJ441" s="115">
        <v>290</v>
      </c>
      <c r="CK441" s="95">
        <v>300</v>
      </c>
      <c r="CL441" s="95">
        <v>295</v>
      </c>
      <c r="CM441" s="106">
        <v>15</v>
      </c>
      <c r="CN441" s="115">
        <v>295</v>
      </c>
      <c r="CO441" s="95">
        <v>305</v>
      </c>
      <c r="CP441" s="95">
        <v>300</v>
      </c>
      <c r="CQ441" s="106">
        <v>5</v>
      </c>
      <c r="CR441" s="115">
        <v>400</v>
      </c>
      <c r="CS441" s="95">
        <v>410</v>
      </c>
      <c r="CT441" s="95">
        <v>405</v>
      </c>
      <c r="CU441" s="106" t="s">
        <v>5</v>
      </c>
      <c r="CV441" s="115">
        <v>330</v>
      </c>
      <c r="CW441" s="95">
        <v>340</v>
      </c>
      <c r="CX441" s="95">
        <v>335</v>
      </c>
      <c r="CY441" s="106">
        <v>10</v>
      </c>
      <c r="CZ441" s="115">
        <v>325</v>
      </c>
      <c r="DA441" s="95">
        <v>335</v>
      </c>
      <c r="DB441" s="95">
        <v>330</v>
      </c>
      <c r="DC441" s="106">
        <v>20</v>
      </c>
      <c r="DD441" s="115">
        <v>345</v>
      </c>
      <c r="DE441" s="95">
        <v>355</v>
      </c>
      <c r="DF441" s="95">
        <v>350</v>
      </c>
      <c r="DG441" s="106">
        <v>5</v>
      </c>
      <c r="DH441" s="115">
        <v>415</v>
      </c>
      <c r="DI441" s="95">
        <v>425</v>
      </c>
      <c r="DJ441" s="95">
        <v>420</v>
      </c>
      <c r="DK441" s="106" t="s">
        <v>5</v>
      </c>
      <c r="DL441" s="115">
        <v>300</v>
      </c>
      <c r="DM441" s="95">
        <v>310</v>
      </c>
      <c r="DN441" s="95">
        <v>305</v>
      </c>
      <c r="DO441" s="106">
        <v>10</v>
      </c>
      <c r="DP441" s="115">
        <v>295</v>
      </c>
      <c r="DQ441" s="95">
        <v>305</v>
      </c>
      <c r="DR441" s="95">
        <v>300</v>
      </c>
      <c r="DS441" s="106">
        <v>20</v>
      </c>
      <c r="DT441" s="115">
        <v>355</v>
      </c>
      <c r="DU441" s="95">
        <v>365</v>
      </c>
      <c r="DV441" s="95">
        <v>360</v>
      </c>
      <c r="DW441" s="106">
        <v>5</v>
      </c>
      <c r="DX441" s="115">
        <v>425</v>
      </c>
      <c r="DY441" s="95">
        <v>435</v>
      </c>
      <c r="DZ441" s="95">
        <v>430</v>
      </c>
      <c r="EA441" s="106" t="s">
        <v>5</v>
      </c>
      <c r="EB441" s="115">
        <v>285</v>
      </c>
      <c r="EC441" s="95">
        <v>295</v>
      </c>
      <c r="ED441" s="95">
        <v>290</v>
      </c>
      <c r="EE441" s="106">
        <v>10</v>
      </c>
      <c r="EF441" s="115">
        <v>280</v>
      </c>
      <c r="EG441" s="95">
        <v>290</v>
      </c>
      <c r="EH441" s="95">
        <v>285</v>
      </c>
      <c r="EI441" s="106">
        <v>20</v>
      </c>
      <c r="EJ441" s="115">
        <v>375</v>
      </c>
      <c r="EK441" s="95">
        <v>385</v>
      </c>
      <c r="EL441" s="95">
        <v>380</v>
      </c>
      <c r="EM441" s="106">
        <v>5</v>
      </c>
      <c r="EN441" s="115">
        <v>450</v>
      </c>
      <c r="EO441" s="95">
        <v>460</v>
      </c>
      <c r="EP441" s="95">
        <v>455</v>
      </c>
      <c r="EQ441" s="106" t="s">
        <v>5</v>
      </c>
      <c r="ER441" s="115">
        <v>270</v>
      </c>
      <c r="ES441" s="95">
        <v>280</v>
      </c>
      <c r="ET441" s="95">
        <v>275</v>
      </c>
      <c r="EU441" s="106">
        <v>5</v>
      </c>
      <c r="EV441" s="115">
        <v>275</v>
      </c>
      <c r="EW441" s="95">
        <v>285</v>
      </c>
      <c r="EX441" s="95">
        <v>280</v>
      </c>
      <c r="EY441" s="106" t="s">
        <v>5</v>
      </c>
      <c r="EZ441" s="115">
        <v>360</v>
      </c>
      <c r="FA441" s="95">
        <v>370</v>
      </c>
      <c r="FB441" s="95">
        <v>365</v>
      </c>
      <c r="FC441" s="106">
        <v>5</v>
      </c>
      <c r="FD441" s="115">
        <v>455</v>
      </c>
      <c r="FE441" s="95">
        <v>465</v>
      </c>
      <c r="FF441" s="95">
        <v>460</v>
      </c>
      <c r="FG441" s="106" t="s">
        <v>5</v>
      </c>
      <c r="FH441" s="115">
        <v>295</v>
      </c>
      <c r="FI441" s="95">
        <v>305</v>
      </c>
      <c r="FJ441" s="95">
        <v>300</v>
      </c>
      <c r="FK441" s="106">
        <v>15</v>
      </c>
      <c r="FL441" s="115">
        <v>295</v>
      </c>
      <c r="FM441" s="95">
        <v>305</v>
      </c>
      <c r="FN441" s="95">
        <v>300</v>
      </c>
      <c r="FO441" s="106" t="s">
        <v>5</v>
      </c>
      <c r="FP441" s="115">
        <v>315</v>
      </c>
      <c r="FQ441" s="95">
        <v>325</v>
      </c>
      <c r="FR441" s="95">
        <v>320</v>
      </c>
      <c r="FS441" s="106" t="s">
        <v>5</v>
      </c>
      <c r="FT441" s="135">
        <v>285</v>
      </c>
      <c r="FU441" s="136">
        <v>295</v>
      </c>
      <c r="FV441" s="95">
        <v>290</v>
      </c>
      <c r="FW441" s="134" t="s">
        <v>5</v>
      </c>
      <c r="FX441" s="115">
        <v>195</v>
      </c>
      <c r="FY441" s="95">
        <v>205</v>
      </c>
      <c r="FZ441" s="95">
        <v>200</v>
      </c>
      <c r="GA441" s="106">
        <v>10</v>
      </c>
      <c r="GB441" s="115">
        <v>360</v>
      </c>
      <c r="GC441" s="95">
        <v>370</v>
      </c>
      <c r="GD441" s="95">
        <v>365</v>
      </c>
      <c r="GE441" s="106">
        <v>10</v>
      </c>
      <c r="GF441" s="115">
        <v>360</v>
      </c>
      <c r="GG441" s="95">
        <v>370</v>
      </c>
      <c r="GH441" s="95">
        <v>365</v>
      </c>
      <c r="GI441" s="106">
        <v>15</v>
      </c>
      <c r="GJ441" s="115">
        <v>375</v>
      </c>
      <c r="GK441" s="95">
        <v>385</v>
      </c>
      <c r="GL441" s="95">
        <v>380</v>
      </c>
      <c r="GM441" s="106">
        <v>5</v>
      </c>
      <c r="GN441" s="115">
        <v>455</v>
      </c>
      <c r="GO441" s="95">
        <v>465</v>
      </c>
      <c r="GP441" s="95">
        <v>460</v>
      </c>
      <c r="GQ441" s="106" t="s">
        <v>5</v>
      </c>
      <c r="GR441" s="93"/>
      <c r="GS441" s="93">
        <v>4</v>
      </c>
    </row>
    <row r="442" spans="1:201" ht="15.75" x14ac:dyDescent="0.25">
      <c r="A442">
        <v>5</v>
      </c>
      <c r="B442">
        <v>2018</v>
      </c>
      <c r="C442" s="87">
        <v>43224</v>
      </c>
      <c r="D442" s="96">
        <v>375</v>
      </c>
      <c r="E442" s="96">
        <v>385</v>
      </c>
      <c r="F442" s="96">
        <v>380</v>
      </c>
      <c r="G442" s="103"/>
      <c r="H442" s="113">
        <v>512.5</v>
      </c>
      <c r="I442" s="96">
        <v>522.5</v>
      </c>
      <c r="J442" s="96">
        <v>517.5</v>
      </c>
      <c r="K442" s="103"/>
      <c r="L442" s="113">
        <v>435</v>
      </c>
      <c r="M442" s="96">
        <v>445</v>
      </c>
      <c r="N442" s="96">
        <v>440</v>
      </c>
      <c r="O442" s="103"/>
      <c r="P442" s="113">
        <v>405</v>
      </c>
      <c r="Q442" s="96">
        <v>415</v>
      </c>
      <c r="R442" s="96">
        <v>410</v>
      </c>
      <c r="S442" s="103"/>
      <c r="T442" s="113">
        <v>370</v>
      </c>
      <c r="U442" s="96">
        <v>380</v>
      </c>
      <c r="V442" s="96">
        <v>375</v>
      </c>
      <c r="W442" s="103"/>
      <c r="X442" s="113">
        <v>362.5</v>
      </c>
      <c r="Y442" s="96">
        <v>372.5</v>
      </c>
      <c r="Z442" s="96">
        <v>367.5</v>
      </c>
      <c r="AA442" s="103"/>
      <c r="AB442" s="113">
        <v>375</v>
      </c>
      <c r="AC442" s="96">
        <v>385</v>
      </c>
      <c r="AD442" s="96">
        <v>380</v>
      </c>
      <c r="AE442" s="103"/>
      <c r="AF442" s="113">
        <v>362.5</v>
      </c>
      <c r="AG442" s="96">
        <v>372.5</v>
      </c>
      <c r="AH442" s="96">
        <v>367.5</v>
      </c>
      <c r="AI442" s="103"/>
      <c r="AJ442" s="113">
        <v>362.5</v>
      </c>
      <c r="AK442" s="96">
        <v>372.5</v>
      </c>
      <c r="AL442" s="96">
        <v>367.5</v>
      </c>
      <c r="AM442" s="103"/>
      <c r="AN442" s="113">
        <v>355</v>
      </c>
      <c r="AO442" s="96">
        <v>365</v>
      </c>
      <c r="AP442" s="96">
        <v>360</v>
      </c>
      <c r="AQ442" s="103"/>
      <c r="AR442" s="113">
        <v>380</v>
      </c>
      <c r="AS442" s="96">
        <v>390</v>
      </c>
      <c r="AT442" s="96">
        <v>385</v>
      </c>
      <c r="AU442" s="103"/>
      <c r="AV442" s="113">
        <v>372.5</v>
      </c>
      <c r="AW442" s="96">
        <v>382.5</v>
      </c>
      <c r="AX442" s="96">
        <v>377.5</v>
      </c>
      <c r="AY442" s="103"/>
      <c r="AZ442" s="113">
        <v>300</v>
      </c>
      <c r="BA442" s="96">
        <v>310</v>
      </c>
      <c r="BB442" s="96">
        <v>305</v>
      </c>
      <c r="BC442" s="103"/>
      <c r="BD442" s="113">
        <v>300</v>
      </c>
      <c r="BE442" s="96">
        <v>310</v>
      </c>
      <c r="BF442" s="96">
        <v>305</v>
      </c>
      <c r="BG442" s="103"/>
      <c r="BH442" s="113">
        <v>315</v>
      </c>
      <c r="BI442" s="96">
        <v>325</v>
      </c>
      <c r="BJ442" s="96">
        <v>320</v>
      </c>
      <c r="BK442" s="103"/>
      <c r="BL442" s="113">
        <v>315</v>
      </c>
      <c r="BM442" s="96">
        <v>325</v>
      </c>
      <c r="BN442" s="96">
        <v>320</v>
      </c>
      <c r="BO442" s="103"/>
      <c r="BP442" s="113">
        <v>350</v>
      </c>
      <c r="BQ442" s="96">
        <v>360</v>
      </c>
      <c r="BR442" s="96">
        <v>355</v>
      </c>
      <c r="BS442" s="103"/>
      <c r="BT442" s="113">
        <v>345</v>
      </c>
      <c r="BU442" s="96">
        <v>355</v>
      </c>
      <c r="BV442" s="96">
        <v>350</v>
      </c>
      <c r="BW442" s="103"/>
      <c r="BX442" s="113">
        <v>365</v>
      </c>
      <c r="BY442" s="96">
        <v>375</v>
      </c>
      <c r="BZ442" s="96">
        <v>370</v>
      </c>
      <c r="CA442" s="103"/>
      <c r="CB442" s="113">
        <v>437.5</v>
      </c>
      <c r="CC442" s="96">
        <v>447.5</v>
      </c>
      <c r="CD442" s="96">
        <v>442.5</v>
      </c>
      <c r="CE442" s="103"/>
      <c r="CF442" s="113">
        <v>300</v>
      </c>
      <c r="CG442" s="96">
        <v>310</v>
      </c>
      <c r="CH442" s="96">
        <v>305</v>
      </c>
      <c r="CI442" s="103"/>
      <c r="CJ442" s="113">
        <v>295</v>
      </c>
      <c r="CK442" s="96">
        <v>305</v>
      </c>
      <c r="CL442" s="96">
        <v>300</v>
      </c>
      <c r="CM442" s="103"/>
      <c r="CN442" s="113">
        <v>310</v>
      </c>
      <c r="CO442" s="96">
        <v>320</v>
      </c>
      <c r="CP442" s="96">
        <v>315</v>
      </c>
      <c r="CQ442" s="103"/>
      <c r="CR442" s="113">
        <v>407.5</v>
      </c>
      <c r="CS442" s="96">
        <v>417.5</v>
      </c>
      <c r="CT442" s="96">
        <v>412.5</v>
      </c>
      <c r="CU442" s="103"/>
      <c r="CV442" s="113">
        <v>335</v>
      </c>
      <c r="CW442" s="96">
        <v>345</v>
      </c>
      <c r="CX442" s="96">
        <v>340</v>
      </c>
      <c r="CY442" s="103"/>
      <c r="CZ442" s="113">
        <v>330</v>
      </c>
      <c r="DA442" s="96">
        <v>340</v>
      </c>
      <c r="DB442" s="96">
        <v>335</v>
      </c>
      <c r="DC442" s="103"/>
      <c r="DD442" s="113">
        <v>355</v>
      </c>
      <c r="DE442" s="96">
        <v>365</v>
      </c>
      <c r="DF442" s="96">
        <v>360</v>
      </c>
      <c r="DG442" s="103"/>
      <c r="DH442" s="113">
        <v>422.5</v>
      </c>
      <c r="DI442" s="96">
        <v>432.5</v>
      </c>
      <c r="DJ442" s="96">
        <v>427.5</v>
      </c>
      <c r="DK442" s="103"/>
      <c r="DL442" s="113">
        <v>305</v>
      </c>
      <c r="DM442" s="96">
        <v>315</v>
      </c>
      <c r="DN442" s="96">
        <v>310</v>
      </c>
      <c r="DO442" s="103"/>
      <c r="DP442" s="113">
        <v>300</v>
      </c>
      <c r="DQ442" s="96">
        <v>310</v>
      </c>
      <c r="DR442" s="96">
        <v>305</v>
      </c>
      <c r="DS442" s="103"/>
      <c r="DT442" s="113">
        <v>365</v>
      </c>
      <c r="DU442" s="96">
        <v>375</v>
      </c>
      <c r="DV442" s="96">
        <v>370</v>
      </c>
      <c r="DW442" s="103"/>
      <c r="DX442" s="113">
        <v>432.5</v>
      </c>
      <c r="DY442" s="96">
        <v>442.5</v>
      </c>
      <c r="DZ442" s="96">
        <v>437.5</v>
      </c>
      <c r="EA442" s="103"/>
      <c r="EB442" s="113">
        <v>290</v>
      </c>
      <c r="EC442" s="96">
        <v>300</v>
      </c>
      <c r="ED442" s="96">
        <v>295</v>
      </c>
      <c r="EE442" s="103"/>
      <c r="EF442" s="113">
        <v>285</v>
      </c>
      <c r="EG442" s="96">
        <v>295</v>
      </c>
      <c r="EH442" s="96">
        <v>290</v>
      </c>
      <c r="EI442" s="103"/>
      <c r="EJ442" s="113">
        <v>385</v>
      </c>
      <c r="EK442" s="96">
        <v>395</v>
      </c>
      <c r="EL442" s="96">
        <v>390</v>
      </c>
      <c r="EM442" s="103"/>
      <c r="EN442" s="113">
        <v>457.5</v>
      </c>
      <c r="EO442" s="96">
        <v>467.5</v>
      </c>
      <c r="EP442" s="96">
        <v>462.5</v>
      </c>
      <c r="EQ442" s="103"/>
      <c r="ER442" s="113">
        <v>280</v>
      </c>
      <c r="ES442" s="96">
        <v>290</v>
      </c>
      <c r="ET442" s="96">
        <v>285</v>
      </c>
      <c r="EU442" s="103"/>
      <c r="EV442" s="113">
        <v>277.5</v>
      </c>
      <c r="EW442" s="96">
        <v>287.5</v>
      </c>
      <c r="EX442" s="96">
        <v>282.5</v>
      </c>
      <c r="EY442" s="103"/>
      <c r="EZ442" s="113">
        <v>370</v>
      </c>
      <c r="FA442" s="96">
        <v>380</v>
      </c>
      <c r="FB442" s="96">
        <v>375</v>
      </c>
      <c r="FC442" s="103"/>
      <c r="FD442" s="113">
        <v>462.5</v>
      </c>
      <c r="FE442" s="96">
        <v>472.5</v>
      </c>
      <c r="FF442" s="96">
        <v>467.5</v>
      </c>
      <c r="FG442" s="103"/>
      <c r="FH442" s="113">
        <v>295</v>
      </c>
      <c r="FI442" s="96">
        <v>305</v>
      </c>
      <c r="FJ442" s="96">
        <v>300</v>
      </c>
      <c r="FK442" s="103"/>
      <c r="FL442" s="113">
        <v>295</v>
      </c>
      <c r="FM442" s="96">
        <v>305</v>
      </c>
      <c r="FN442" s="96">
        <v>300</v>
      </c>
      <c r="FO442" s="103"/>
      <c r="FP442" s="114">
        <v>317.5</v>
      </c>
      <c r="FQ442" s="101">
        <v>327.5</v>
      </c>
      <c r="FR442" s="101">
        <v>322.5</v>
      </c>
      <c r="FS442" s="103"/>
      <c r="FT442" s="113">
        <v>290</v>
      </c>
      <c r="FU442" s="96">
        <v>300</v>
      </c>
      <c r="FV442" s="96">
        <v>295</v>
      </c>
      <c r="FW442" s="103"/>
      <c r="FX442" s="113">
        <v>195</v>
      </c>
      <c r="FY442" s="96">
        <v>205</v>
      </c>
      <c r="FZ442" s="96">
        <v>200</v>
      </c>
      <c r="GA442" s="103"/>
      <c r="GB442" s="113">
        <v>365</v>
      </c>
      <c r="GC442" s="96">
        <v>375</v>
      </c>
      <c r="GD442" s="96">
        <v>370</v>
      </c>
      <c r="GE442" s="103"/>
      <c r="GF442" s="113">
        <v>365</v>
      </c>
      <c r="GG442" s="96">
        <v>375</v>
      </c>
      <c r="GH442" s="96">
        <v>370</v>
      </c>
      <c r="GI442" s="103"/>
      <c r="GJ442" s="113">
        <v>385</v>
      </c>
      <c r="GK442" s="96">
        <v>395</v>
      </c>
      <c r="GL442" s="96">
        <v>390</v>
      </c>
      <c r="GM442" s="103"/>
      <c r="GN442" s="113">
        <v>462.5</v>
      </c>
      <c r="GO442" s="96">
        <v>472.5</v>
      </c>
      <c r="GP442" s="96">
        <v>467.5</v>
      </c>
      <c r="GQ442" s="103"/>
      <c r="GR442" s="93"/>
      <c r="GS442" s="93">
        <v>5</v>
      </c>
    </row>
    <row r="443" spans="1:201" ht="15.75" x14ac:dyDescent="0.25">
      <c r="A443">
        <v>5</v>
      </c>
      <c r="B443">
        <v>2018</v>
      </c>
      <c r="C443" s="87">
        <v>43231</v>
      </c>
      <c r="D443" s="95">
        <v>385</v>
      </c>
      <c r="E443" s="95">
        <v>395</v>
      </c>
      <c r="F443" s="95">
        <v>390</v>
      </c>
      <c r="G443" s="106">
        <v>20</v>
      </c>
      <c r="H443" s="115">
        <v>525</v>
      </c>
      <c r="I443" s="95">
        <v>535</v>
      </c>
      <c r="J443" s="95">
        <v>530</v>
      </c>
      <c r="K443" s="106">
        <v>25</v>
      </c>
      <c r="L443" s="115">
        <v>440</v>
      </c>
      <c r="M443" s="95">
        <v>450</v>
      </c>
      <c r="N443" s="95">
        <v>445</v>
      </c>
      <c r="O443" s="106">
        <v>10</v>
      </c>
      <c r="P443" s="115">
        <v>415</v>
      </c>
      <c r="Q443" s="95">
        <v>425</v>
      </c>
      <c r="R443" s="95">
        <v>420</v>
      </c>
      <c r="S443" s="106">
        <v>20</v>
      </c>
      <c r="T443" s="115">
        <v>380</v>
      </c>
      <c r="U443" s="95">
        <v>390</v>
      </c>
      <c r="V443" s="95">
        <v>385</v>
      </c>
      <c r="W443" s="106">
        <v>20</v>
      </c>
      <c r="X443" s="115">
        <v>375</v>
      </c>
      <c r="Y443" s="95">
        <v>385</v>
      </c>
      <c r="Z443" s="95">
        <v>380</v>
      </c>
      <c r="AA443" s="106">
        <v>25</v>
      </c>
      <c r="AB443" s="115">
        <v>380</v>
      </c>
      <c r="AC443" s="95">
        <v>390</v>
      </c>
      <c r="AD443" s="95">
        <v>385</v>
      </c>
      <c r="AE443" s="106">
        <v>10</v>
      </c>
      <c r="AF443" s="115">
        <v>375</v>
      </c>
      <c r="AG443" s="95">
        <v>385</v>
      </c>
      <c r="AH443" s="95">
        <v>380</v>
      </c>
      <c r="AI443" s="106">
        <v>25</v>
      </c>
      <c r="AJ443" s="115">
        <v>370</v>
      </c>
      <c r="AK443" s="95">
        <v>380</v>
      </c>
      <c r="AL443" s="95">
        <v>375</v>
      </c>
      <c r="AM443" s="106">
        <v>15</v>
      </c>
      <c r="AN443" s="115">
        <v>360</v>
      </c>
      <c r="AO443" s="95">
        <v>370</v>
      </c>
      <c r="AP443" s="95">
        <v>365</v>
      </c>
      <c r="AQ443" s="106">
        <v>10</v>
      </c>
      <c r="AR443" s="115">
        <v>385</v>
      </c>
      <c r="AS443" s="95">
        <v>395</v>
      </c>
      <c r="AT443" s="95">
        <v>390</v>
      </c>
      <c r="AU443" s="106">
        <v>10</v>
      </c>
      <c r="AV443" s="115">
        <v>380</v>
      </c>
      <c r="AW443" s="95">
        <v>390</v>
      </c>
      <c r="AX443" s="95">
        <v>385</v>
      </c>
      <c r="AY443" s="106">
        <v>15</v>
      </c>
      <c r="AZ443" s="115">
        <v>310</v>
      </c>
      <c r="BA443" s="95">
        <v>320</v>
      </c>
      <c r="BB443" s="95">
        <v>315</v>
      </c>
      <c r="BC443" s="106">
        <v>20</v>
      </c>
      <c r="BD443" s="115">
        <v>310</v>
      </c>
      <c r="BE443" s="95">
        <v>320</v>
      </c>
      <c r="BF443" s="95">
        <v>315</v>
      </c>
      <c r="BG443" s="106">
        <v>20</v>
      </c>
      <c r="BH443" s="115">
        <v>325</v>
      </c>
      <c r="BI443" s="95">
        <v>335</v>
      </c>
      <c r="BJ443" s="95">
        <v>330</v>
      </c>
      <c r="BK443" s="106">
        <v>20</v>
      </c>
      <c r="BL443" s="115">
        <v>325</v>
      </c>
      <c r="BM443" s="95">
        <v>335</v>
      </c>
      <c r="BN443" s="95">
        <v>330</v>
      </c>
      <c r="BO443" s="106">
        <v>20</v>
      </c>
      <c r="BP443" s="115">
        <v>360</v>
      </c>
      <c r="BQ443" s="95">
        <v>370</v>
      </c>
      <c r="BR443" s="95">
        <v>365</v>
      </c>
      <c r="BS443" s="106">
        <v>20</v>
      </c>
      <c r="BT443" s="115">
        <v>355</v>
      </c>
      <c r="BU443" s="95">
        <v>365</v>
      </c>
      <c r="BV443" s="95">
        <v>360</v>
      </c>
      <c r="BW443" s="106">
        <v>20</v>
      </c>
      <c r="BX443" s="115">
        <v>375</v>
      </c>
      <c r="BY443" s="95">
        <v>385</v>
      </c>
      <c r="BZ443" s="95">
        <v>380</v>
      </c>
      <c r="CA443" s="106">
        <v>20</v>
      </c>
      <c r="CB443" s="115">
        <v>445</v>
      </c>
      <c r="CC443" s="95">
        <v>455</v>
      </c>
      <c r="CD443" s="95">
        <v>450</v>
      </c>
      <c r="CE443" s="106">
        <v>15</v>
      </c>
      <c r="CF443" s="115">
        <v>305</v>
      </c>
      <c r="CG443" s="95">
        <v>315</v>
      </c>
      <c r="CH443" s="95">
        <v>310</v>
      </c>
      <c r="CI443" s="106">
        <v>10</v>
      </c>
      <c r="CJ443" s="115">
        <v>300</v>
      </c>
      <c r="CK443" s="95">
        <v>310</v>
      </c>
      <c r="CL443" s="95">
        <v>305</v>
      </c>
      <c r="CM443" s="106">
        <v>10</v>
      </c>
      <c r="CN443" s="115">
        <v>325</v>
      </c>
      <c r="CO443" s="95">
        <v>335</v>
      </c>
      <c r="CP443" s="95">
        <v>330</v>
      </c>
      <c r="CQ443" s="106">
        <v>30</v>
      </c>
      <c r="CR443" s="115">
        <v>415</v>
      </c>
      <c r="CS443" s="95">
        <v>425</v>
      </c>
      <c r="CT443" s="95">
        <v>420</v>
      </c>
      <c r="CU443" s="106">
        <v>15</v>
      </c>
      <c r="CV443" s="115">
        <v>340</v>
      </c>
      <c r="CW443" s="95">
        <v>350</v>
      </c>
      <c r="CX443" s="95">
        <v>345</v>
      </c>
      <c r="CY443" s="106">
        <v>10</v>
      </c>
      <c r="CZ443" s="115">
        <v>335</v>
      </c>
      <c r="DA443" s="95">
        <v>345</v>
      </c>
      <c r="DB443" s="95">
        <v>340</v>
      </c>
      <c r="DC443" s="106">
        <v>10</v>
      </c>
      <c r="DD443" s="115">
        <v>365</v>
      </c>
      <c r="DE443" s="95">
        <v>375</v>
      </c>
      <c r="DF443" s="95">
        <v>370</v>
      </c>
      <c r="DG443" s="106">
        <v>20</v>
      </c>
      <c r="DH443" s="115">
        <v>430</v>
      </c>
      <c r="DI443" s="95">
        <v>440</v>
      </c>
      <c r="DJ443" s="95">
        <v>435</v>
      </c>
      <c r="DK443" s="106">
        <v>15</v>
      </c>
      <c r="DL443" s="115">
        <v>310</v>
      </c>
      <c r="DM443" s="95">
        <v>320</v>
      </c>
      <c r="DN443" s="95">
        <v>315</v>
      </c>
      <c r="DO443" s="106">
        <v>10</v>
      </c>
      <c r="DP443" s="115">
        <v>305</v>
      </c>
      <c r="DQ443" s="95">
        <v>315</v>
      </c>
      <c r="DR443" s="95">
        <v>310</v>
      </c>
      <c r="DS443" s="106">
        <v>10</v>
      </c>
      <c r="DT443" s="115">
        <v>375</v>
      </c>
      <c r="DU443" s="95">
        <v>385</v>
      </c>
      <c r="DV443" s="95">
        <v>380</v>
      </c>
      <c r="DW443" s="106">
        <v>20</v>
      </c>
      <c r="DX443" s="115">
        <v>440</v>
      </c>
      <c r="DY443" s="95">
        <v>450</v>
      </c>
      <c r="DZ443" s="95">
        <v>445</v>
      </c>
      <c r="EA443" s="106">
        <v>15</v>
      </c>
      <c r="EB443" s="115">
        <v>295</v>
      </c>
      <c r="EC443" s="95">
        <v>305</v>
      </c>
      <c r="ED443" s="95">
        <v>300</v>
      </c>
      <c r="EE443" s="106">
        <v>10</v>
      </c>
      <c r="EF443" s="115">
        <v>290</v>
      </c>
      <c r="EG443" s="95">
        <v>300</v>
      </c>
      <c r="EH443" s="95">
        <v>295</v>
      </c>
      <c r="EI443" s="106">
        <v>10</v>
      </c>
      <c r="EJ443" s="115">
        <v>395</v>
      </c>
      <c r="EK443" s="95">
        <v>405</v>
      </c>
      <c r="EL443" s="95">
        <v>400</v>
      </c>
      <c r="EM443" s="106">
        <v>20</v>
      </c>
      <c r="EN443" s="115">
        <v>465</v>
      </c>
      <c r="EO443" s="95">
        <v>475</v>
      </c>
      <c r="EP443" s="95">
        <v>470</v>
      </c>
      <c r="EQ443" s="106">
        <v>15</v>
      </c>
      <c r="ER443" s="115">
        <v>290</v>
      </c>
      <c r="ES443" s="95">
        <v>300</v>
      </c>
      <c r="ET443" s="95">
        <v>295</v>
      </c>
      <c r="EU443" s="106">
        <v>20</v>
      </c>
      <c r="EV443" s="115">
        <v>280</v>
      </c>
      <c r="EW443" s="95">
        <v>290</v>
      </c>
      <c r="EX443" s="95">
        <v>285</v>
      </c>
      <c r="EY443" s="106">
        <v>5</v>
      </c>
      <c r="EZ443" s="115">
        <v>380</v>
      </c>
      <c r="FA443" s="95">
        <v>390</v>
      </c>
      <c r="FB443" s="95">
        <v>385</v>
      </c>
      <c r="FC443" s="106">
        <v>20</v>
      </c>
      <c r="FD443" s="115">
        <v>470</v>
      </c>
      <c r="FE443" s="95">
        <v>480</v>
      </c>
      <c r="FF443" s="95">
        <v>475</v>
      </c>
      <c r="FG443" s="106">
        <v>15</v>
      </c>
      <c r="FH443" s="115">
        <v>295</v>
      </c>
      <c r="FI443" s="95">
        <v>305</v>
      </c>
      <c r="FJ443" s="95">
        <v>300</v>
      </c>
      <c r="FK443" s="106" t="s">
        <v>5</v>
      </c>
      <c r="FL443" s="115">
        <v>295</v>
      </c>
      <c r="FM443" s="95">
        <v>305</v>
      </c>
      <c r="FN443" s="95">
        <v>300</v>
      </c>
      <c r="FO443" s="106" t="s">
        <v>5</v>
      </c>
      <c r="FP443" s="115">
        <v>320</v>
      </c>
      <c r="FQ443" s="95">
        <v>330</v>
      </c>
      <c r="FR443" s="95">
        <v>325</v>
      </c>
      <c r="FS443" s="106">
        <v>5</v>
      </c>
      <c r="FT443" s="135">
        <v>295</v>
      </c>
      <c r="FU443" s="136">
        <v>305</v>
      </c>
      <c r="FV443" s="95">
        <v>300</v>
      </c>
      <c r="FW443" s="134">
        <v>10</v>
      </c>
      <c r="FX443" s="115">
        <v>195</v>
      </c>
      <c r="FY443" s="95">
        <v>205</v>
      </c>
      <c r="FZ443" s="95">
        <v>200</v>
      </c>
      <c r="GA443" s="106" t="s">
        <v>5</v>
      </c>
      <c r="GB443" s="115">
        <v>370</v>
      </c>
      <c r="GC443" s="95">
        <v>380</v>
      </c>
      <c r="GD443" s="95">
        <v>375</v>
      </c>
      <c r="GE443" s="106">
        <v>10</v>
      </c>
      <c r="GF443" s="115">
        <v>370</v>
      </c>
      <c r="GG443" s="95">
        <v>380</v>
      </c>
      <c r="GH443" s="95">
        <v>375</v>
      </c>
      <c r="GI443" s="106">
        <v>10</v>
      </c>
      <c r="GJ443" s="115">
        <v>395</v>
      </c>
      <c r="GK443" s="95">
        <v>405</v>
      </c>
      <c r="GL443" s="95">
        <v>400</v>
      </c>
      <c r="GM443" s="106">
        <v>20</v>
      </c>
      <c r="GN443" s="115">
        <v>470</v>
      </c>
      <c r="GO443" s="95">
        <v>480</v>
      </c>
      <c r="GP443" s="95">
        <v>475</v>
      </c>
      <c r="GQ443" s="106">
        <v>15</v>
      </c>
      <c r="GR443" s="93"/>
      <c r="GS443" s="93">
        <v>5</v>
      </c>
    </row>
    <row r="444" spans="1:201" ht="15.75" x14ac:dyDescent="0.25">
      <c r="A444">
        <v>5</v>
      </c>
      <c r="B444">
        <v>2018</v>
      </c>
      <c r="C444" s="87">
        <v>43238</v>
      </c>
      <c r="D444" s="95">
        <v>405</v>
      </c>
      <c r="E444" s="95">
        <v>415</v>
      </c>
      <c r="F444" s="95">
        <v>410</v>
      </c>
      <c r="G444" s="106">
        <v>20</v>
      </c>
      <c r="H444" s="115">
        <v>550</v>
      </c>
      <c r="I444" s="95">
        <v>560</v>
      </c>
      <c r="J444" s="95">
        <v>555</v>
      </c>
      <c r="K444" s="106">
        <v>25</v>
      </c>
      <c r="L444" s="115">
        <v>475</v>
      </c>
      <c r="M444" s="95">
        <v>485</v>
      </c>
      <c r="N444" s="95">
        <v>480</v>
      </c>
      <c r="O444" s="106">
        <v>35</v>
      </c>
      <c r="P444" s="115">
        <v>420</v>
      </c>
      <c r="Q444" s="95">
        <v>430</v>
      </c>
      <c r="R444" s="95">
        <v>425</v>
      </c>
      <c r="S444" s="106">
        <v>5</v>
      </c>
      <c r="T444" s="115">
        <v>400</v>
      </c>
      <c r="U444" s="95">
        <v>410</v>
      </c>
      <c r="V444" s="95">
        <v>405</v>
      </c>
      <c r="W444" s="106">
        <v>20</v>
      </c>
      <c r="X444" s="115">
        <v>400</v>
      </c>
      <c r="Y444" s="95">
        <v>410</v>
      </c>
      <c r="Z444" s="95">
        <v>405</v>
      </c>
      <c r="AA444" s="106">
        <v>25</v>
      </c>
      <c r="AB444" s="115">
        <v>415</v>
      </c>
      <c r="AC444" s="95">
        <v>425</v>
      </c>
      <c r="AD444" s="95">
        <v>420</v>
      </c>
      <c r="AE444" s="106">
        <v>35</v>
      </c>
      <c r="AF444" s="115">
        <v>385</v>
      </c>
      <c r="AG444" s="95">
        <v>395</v>
      </c>
      <c r="AH444" s="95">
        <v>390</v>
      </c>
      <c r="AI444" s="106">
        <v>10</v>
      </c>
      <c r="AJ444" s="115">
        <v>385</v>
      </c>
      <c r="AK444" s="95">
        <v>395</v>
      </c>
      <c r="AL444" s="95">
        <v>390</v>
      </c>
      <c r="AM444" s="106">
        <v>15</v>
      </c>
      <c r="AN444" s="115">
        <v>385</v>
      </c>
      <c r="AO444" s="95">
        <v>395</v>
      </c>
      <c r="AP444" s="95">
        <v>390</v>
      </c>
      <c r="AQ444" s="106">
        <v>25</v>
      </c>
      <c r="AR444" s="115">
        <v>420</v>
      </c>
      <c r="AS444" s="95">
        <v>430</v>
      </c>
      <c r="AT444" s="95">
        <v>425</v>
      </c>
      <c r="AU444" s="106">
        <v>35</v>
      </c>
      <c r="AV444" s="115">
        <v>385</v>
      </c>
      <c r="AW444" s="95">
        <v>395</v>
      </c>
      <c r="AX444" s="95">
        <v>390</v>
      </c>
      <c r="AY444" s="106">
        <v>5</v>
      </c>
      <c r="AZ444" s="115">
        <v>325</v>
      </c>
      <c r="BA444" s="95">
        <v>335</v>
      </c>
      <c r="BB444" s="95">
        <v>330</v>
      </c>
      <c r="BC444" s="106">
        <v>15</v>
      </c>
      <c r="BD444" s="115">
        <v>330</v>
      </c>
      <c r="BE444" s="95">
        <v>340</v>
      </c>
      <c r="BF444" s="95">
        <v>335</v>
      </c>
      <c r="BG444" s="106">
        <v>20</v>
      </c>
      <c r="BH444" s="115">
        <v>345</v>
      </c>
      <c r="BI444" s="95">
        <v>355</v>
      </c>
      <c r="BJ444" s="95">
        <v>350</v>
      </c>
      <c r="BK444" s="106">
        <v>20</v>
      </c>
      <c r="BL444" s="115">
        <v>345</v>
      </c>
      <c r="BM444" s="95">
        <v>355</v>
      </c>
      <c r="BN444" s="95">
        <v>350</v>
      </c>
      <c r="BO444" s="106">
        <v>20</v>
      </c>
      <c r="BP444" s="115">
        <v>375</v>
      </c>
      <c r="BQ444" s="95">
        <v>385</v>
      </c>
      <c r="BR444" s="95">
        <v>380</v>
      </c>
      <c r="BS444" s="106">
        <v>15</v>
      </c>
      <c r="BT444" s="115">
        <v>380</v>
      </c>
      <c r="BU444" s="95">
        <v>390</v>
      </c>
      <c r="BV444" s="95">
        <v>385</v>
      </c>
      <c r="BW444" s="106">
        <v>25</v>
      </c>
      <c r="BX444" s="115">
        <v>395</v>
      </c>
      <c r="BY444" s="95">
        <v>405</v>
      </c>
      <c r="BZ444" s="95">
        <v>400</v>
      </c>
      <c r="CA444" s="106">
        <v>20</v>
      </c>
      <c r="CB444" s="115">
        <v>445</v>
      </c>
      <c r="CC444" s="95">
        <v>455</v>
      </c>
      <c r="CD444" s="95">
        <v>450</v>
      </c>
      <c r="CE444" s="106" t="s">
        <v>5</v>
      </c>
      <c r="CF444" s="115">
        <v>320</v>
      </c>
      <c r="CG444" s="95">
        <v>330</v>
      </c>
      <c r="CH444" s="95">
        <v>325</v>
      </c>
      <c r="CI444" s="106">
        <v>15</v>
      </c>
      <c r="CJ444" s="115">
        <v>320</v>
      </c>
      <c r="CK444" s="95">
        <v>330</v>
      </c>
      <c r="CL444" s="95">
        <v>325</v>
      </c>
      <c r="CM444" s="106">
        <v>20</v>
      </c>
      <c r="CN444" s="115">
        <v>345</v>
      </c>
      <c r="CO444" s="95">
        <v>355</v>
      </c>
      <c r="CP444" s="95">
        <v>350</v>
      </c>
      <c r="CQ444" s="106">
        <v>20</v>
      </c>
      <c r="CR444" s="115">
        <v>415</v>
      </c>
      <c r="CS444" s="95">
        <v>425</v>
      </c>
      <c r="CT444" s="95">
        <v>420</v>
      </c>
      <c r="CU444" s="106" t="s">
        <v>5</v>
      </c>
      <c r="CV444" s="115">
        <v>355</v>
      </c>
      <c r="CW444" s="95">
        <v>365</v>
      </c>
      <c r="CX444" s="95">
        <v>360</v>
      </c>
      <c r="CY444" s="106">
        <v>15</v>
      </c>
      <c r="CZ444" s="115">
        <v>355</v>
      </c>
      <c r="DA444" s="95">
        <v>365</v>
      </c>
      <c r="DB444" s="95">
        <v>360</v>
      </c>
      <c r="DC444" s="106">
        <v>20</v>
      </c>
      <c r="DD444" s="115">
        <v>385</v>
      </c>
      <c r="DE444" s="95">
        <v>395</v>
      </c>
      <c r="DF444" s="95">
        <v>390</v>
      </c>
      <c r="DG444" s="106">
        <v>20</v>
      </c>
      <c r="DH444" s="115">
        <v>430</v>
      </c>
      <c r="DI444" s="95">
        <v>440</v>
      </c>
      <c r="DJ444" s="95">
        <v>435</v>
      </c>
      <c r="DK444" s="106" t="s">
        <v>5</v>
      </c>
      <c r="DL444" s="115">
        <v>325</v>
      </c>
      <c r="DM444" s="95">
        <v>335</v>
      </c>
      <c r="DN444" s="95">
        <v>330</v>
      </c>
      <c r="DO444" s="106">
        <v>15</v>
      </c>
      <c r="DP444" s="115">
        <v>325</v>
      </c>
      <c r="DQ444" s="95">
        <v>335</v>
      </c>
      <c r="DR444" s="95">
        <v>330</v>
      </c>
      <c r="DS444" s="106">
        <v>20</v>
      </c>
      <c r="DT444" s="115">
        <v>395</v>
      </c>
      <c r="DU444" s="95">
        <v>405</v>
      </c>
      <c r="DV444" s="95">
        <v>400</v>
      </c>
      <c r="DW444" s="106">
        <v>20</v>
      </c>
      <c r="DX444" s="115">
        <v>440</v>
      </c>
      <c r="DY444" s="95">
        <v>450</v>
      </c>
      <c r="DZ444" s="95">
        <v>445</v>
      </c>
      <c r="EA444" s="106" t="s">
        <v>5</v>
      </c>
      <c r="EB444" s="115">
        <v>310</v>
      </c>
      <c r="EC444" s="95">
        <v>320</v>
      </c>
      <c r="ED444" s="95">
        <v>315</v>
      </c>
      <c r="EE444" s="106">
        <v>15</v>
      </c>
      <c r="EF444" s="115">
        <v>310</v>
      </c>
      <c r="EG444" s="95">
        <v>320</v>
      </c>
      <c r="EH444" s="95">
        <v>315</v>
      </c>
      <c r="EI444" s="106">
        <v>20</v>
      </c>
      <c r="EJ444" s="115">
        <v>415</v>
      </c>
      <c r="EK444" s="95">
        <v>425</v>
      </c>
      <c r="EL444" s="95">
        <v>420</v>
      </c>
      <c r="EM444" s="106">
        <v>20</v>
      </c>
      <c r="EN444" s="115">
        <v>465</v>
      </c>
      <c r="EO444" s="95">
        <v>475</v>
      </c>
      <c r="EP444" s="95">
        <v>470</v>
      </c>
      <c r="EQ444" s="106" t="s">
        <v>5</v>
      </c>
      <c r="ER444" s="115">
        <v>300</v>
      </c>
      <c r="ES444" s="95">
        <v>310</v>
      </c>
      <c r="ET444" s="95">
        <v>305</v>
      </c>
      <c r="EU444" s="106">
        <v>10</v>
      </c>
      <c r="EV444" s="115">
        <v>290</v>
      </c>
      <c r="EW444" s="95">
        <v>300</v>
      </c>
      <c r="EX444" s="95">
        <v>295</v>
      </c>
      <c r="EY444" s="106">
        <v>10</v>
      </c>
      <c r="EZ444" s="115">
        <v>400</v>
      </c>
      <c r="FA444" s="95">
        <v>410</v>
      </c>
      <c r="FB444" s="95">
        <v>405</v>
      </c>
      <c r="FC444" s="106">
        <v>20</v>
      </c>
      <c r="FD444" s="115">
        <v>470</v>
      </c>
      <c r="FE444" s="95">
        <v>480</v>
      </c>
      <c r="FF444" s="95">
        <v>475</v>
      </c>
      <c r="FG444" s="106" t="s">
        <v>5</v>
      </c>
      <c r="FH444" s="115">
        <v>295</v>
      </c>
      <c r="FI444" s="95">
        <v>305</v>
      </c>
      <c r="FJ444" s="95">
        <v>300</v>
      </c>
      <c r="FK444" s="106" t="s">
        <v>5</v>
      </c>
      <c r="FL444" s="115">
        <v>295</v>
      </c>
      <c r="FM444" s="95">
        <v>305</v>
      </c>
      <c r="FN444" s="95">
        <v>300</v>
      </c>
      <c r="FO444" s="106" t="s">
        <v>5</v>
      </c>
      <c r="FP444" s="115">
        <v>320</v>
      </c>
      <c r="FQ444" s="95">
        <v>330</v>
      </c>
      <c r="FR444" s="95">
        <v>325</v>
      </c>
      <c r="FS444" s="106" t="s">
        <v>5</v>
      </c>
      <c r="FT444" s="135">
        <v>330</v>
      </c>
      <c r="FU444" s="136">
        <v>340</v>
      </c>
      <c r="FV444" s="95">
        <v>335</v>
      </c>
      <c r="FW444" s="134">
        <v>35</v>
      </c>
      <c r="FX444" s="115">
        <v>195</v>
      </c>
      <c r="FY444" s="95">
        <v>205</v>
      </c>
      <c r="FZ444" s="95">
        <v>200</v>
      </c>
      <c r="GA444" s="106" t="s">
        <v>5</v>
      </c>
      <c r="GB444" s="115">
        <v>380</v>
      </c>
      <c r="GC444" s="95">
        <v>390</v>
      </c>
      <c r="GD444" s="95">
        <v>385</v>
      </c>
      <c r="GE444" s="106">
        <v>10</v>
      </c>
      <c r="GF444" s="115">
        <v>390</v>
      </c>
      <c r="GG444" s="95">
        <v>400</v>
      </c>
      <c r="GH444" s="95">
        <v>395</v>
      </c>
      <c r="GI444" s="106">
        <v>20</v>
      </c>
      <c r="GJ444" s="115">
        <v>415</v>
      </c>
      <c r="GK444" s="95">
        <v>425</v>
      </c>
      <c r="GL444" s="95">
        <v>420</v>
      </c>
      <c r="GM444" s="106">
        <v>20</v>
      </c>
      <c r="GN444" s="115">
        <v>470</v>
      </c>
      <c r="GO444" s="95">
        <v>480</v>
      </c>
      <c r="GP444" s="95">
        <v>475</v>
      </c>
      <c r="GQ444" s="106" t="s">
        <v>5</v>
      </c>
      <c r="GR444" s="93"/>
      <c r="GS444" s="93">
        <v>5</v>
      </c>
    </row>
    <row r="445" spans="1:201" ht="15.75" x14ac:dyDescent="0.25">
      <c r="A445">
        <v>5</v>
      </c>
      <c r="B445">
        <v>2018</v>
      </c>
      <c r="C445" s="87">
        <v>43245</v>
      </c>
      <c r="D445" s="95">
        <v>415</v>
      </c>
      <c r="E445" s="95">
        <v>425</v>
      </c>
      <c r="F445" s="95">
        <v>420</v>
      </c>
      <c r="G445" s="106">
        <v>10</v>
      </c>
      <c r="H445" s="115">
        <v>560</v>
      </c>
      <c r="I445" s="95">
        <v>570</v>
      </c>
      <c r="J445" s="95">
        <v>565</v>
      </c>
      <c r="K445" s="106">
        <v>10</v>
      </c>
      <c r="L445" s="115">
        <v>475</v>
      </c>
      <c r="M445" s="95">
        <v>485</v>
      </c>
      <c r="N445" s="95">
        <v>480</v>
      </c>
      <c r="O445" s="106" t="s">
        <v>5</v>
      </c>
      <c r="P445" s="115">
        <v>415</v>
      </c>
      <c r="Q445" s="95">
        <v>425</v>
      </c>
      <c r="R445" s="95">
        <v>420</v>
      </c>
      <c r="S445" s="106">
        <v>-5</v>
      </c>
      <c r="T445" s="115">
        <v>405</v>
      </c>
      <c r="U445" s="95">
        <v>415</v>
      </c>
      <c r="V445" s="95">
        <v>410</v>
      </c>
      <c r="W445" s="106">
        <v>5</v>
      </c>
      <c r="X445" s="115">
        <v>410</v>
      </c>
      <c r="Y445" s="95">
        <v>420</v>
      </c>
      <c r="Z445" s="95">
        <v>415</v>
      </c>
      <c r="AA445" s="106">
        <v>10</v>
      </c>
      <c r="AB445" s="115">
        <v>415</v>
      </c>
      <c r="AC445" s="95">
        <v>425</v>
      </c>
      <c r="AD445" s="95">
        <v>420</v>
      </c>
      <c r="AE445" s="106" t="s">
        <v>5</v>
      </c>
      <c r="AF445" s="115">
        <v>380</v>
      </c>
      <c r="AG445" s="95">
        <v>390</v>
      </c>
      <c r="AH445" s="95">
        <v>385</v>
      </c>
      <c r="AI445" s="106">
        <v>-5</v>
      </c>
      <c r="AJ445" s="115">
        <v>390</v>
      </c>
      <c r="AK445" s="95">
        <v>400</v>
      </c>
      <c r="AL445" s="95">
        <v>395</v>
      </c>
      <c r="AM445" s="106">
        <v>5</v>
      </c>
      <c r="AN445" s="115">
        <v>390</v>
      </c>
      <c r="AO445" s="95">
        <v>400</v>
      </c>
      <c r="AP445" s="95">
        <v>395</v>
      </c>
      <c r="AQ445" s="106">
        <v>5</v>
      </c>
      <c r="AR445" s="115">
        <v>420</v>
      </c>
      <c r="AS445" s="95">
        <v>430</v>
      </c>
      <c r="AT445" s="95">
        <v>425</v>
      </c>
      <c r="AU445" s="106" t="s">
        <v>5</v>
      </c>
      <c r="AV445" s="115">
        <v>380</v>
      </c>
      <c r="AW445" s="95">
        <v>390</v>
      </c>
      <c r="AX445" s="95">
        <v>385</v>
      </c>
      <c r="AY445" s="106">
        <v>-5</v>
      </c>
      <c r="AZ445" s="115">
        <v>330</v>
      </c>
      <c r="BA445" s="95">
        <v>340</v>
      </c>
      <c r="BB445" s="95">
        <v>335</v>
      </c>
      <c r="BC445" s="106">
        <v>5</v>
      </c>
      <c r="BD445" s="115">
        <v>330</v>
      </c>
      <c r="BE445" s="95">
        <v>340</v>
      </c>
      <c r="BF445" s="95">
        <v>335</v>
      </c>
      <c r="BG445" s="106" t="s">
        <v>5</v>
      </c>
      <c r="BH445" s="115">
        <v>350</v>
      </c>
      <c r="BI445" s="95">
        <v>360</v>
      </c>
      <c r="BJ445" s="95">
        <v>355</v>
      </c>
      <c r="BK445" s="106">
        <v>5</v>
      </c>
      <c r="BL445" s="115">
        <v>345</v>
      </c>
      <c r="BM445" s="95">
        <v>355</v>
      </c>
      <c r="BN445" s="95">
        <v>350</v>
      </c>
      <c r="BO445" s="106" t="s">
        <v>5</v>
      </c>
      <c r="BP445" s="115">
        <v>380</v>
      </c>
      <c r="BQ445" s="95">
        <v>390</v>
      </c>
      <c r="BR445" s="95">
        <v>385</v>
      </c>
      <c r="BS445" s="106">
        <v>5</v>
      </c>
      <c r="BT445" s="115">
        <v>380</v>
      </c>
      <c r="BU445" s="95">
        <v>390</v>
      </c>
      <c r="BV445" s="95">
        <v>385</v>
      </c>
      <c r="BW445" s="106" t="s">
        <v>5</v>
      </c>
      <c r="BX445" s="115">
        <v>400</v>
      </c>
      <c r="BY445" s="95">
        <v>410</v>
      </c>
      <c r="BZ445" s="95">
        <v>405</v>
      </c>
      <c r="CA445" s="106">
        <v>5</v>
      </c>
      <c r="CB445" s="115">
        <v>450</v>
      </c>
      <c r="CC445" s="95">
        <v>460</v>
      </c>
      <c r="CD445" s="95">
        <v>455</v>
      </c>
      <c r="CE445" s="106">
        <v>5</v>
      </c>
      <c r="CF445" s="115">
        <v>325</v>
      </c>
      <c r="CG445" s="95">
        <v>335</v>
      </c>
      <c r="CH445" s="95">
        <v>330</v>
      </c>
      <c r="CI445" s="106">
        <v>5</v>
      </c>
      <c r="CJ445" s="115">
        <v>320</v>
      </c>
      <c r="CK445" s="95">
        <v>330</v>
      </c>
      <c r="CL445" s="95">
        <v>325</v>
      </c>
      <c r="CM445" s="106" t="s">
        <v>5</v>
      </c>
      <c r="CN445" s="115">
        <v>350</v>
      </c>
      <c r="CO445" s="95">
        <v>360</v>
      </c>
      <c r="CP445" s="95">
        <v>355</v>
      </c>
      <c r="CQ445" s="106">
        <v>5</v>
      </c>
      <c r="CR445" s="115">
        <v>420</v>
      </c>
      <c r="CS445" s="95">
        <v>430</v>
      </c>
      <c r="CT445" s="95">
        <v>425</v>
      </c>
      <c r="CU445" s="106">
        <v>5</v>
      </c>
      <c r="CV445" s="115">
        <v>360</v>
      </c>
      <c r="CW445" s="95">
        <v>370</v>
      </c>
      <c r="CX445" s="95">
        <v>365</v>
      </c>
      <c r="CY445" s="106">
        <v>5</v>
      </c>
      <c r="CZ445" s="115">
        <v>355</v>
      </c>
      <c r="DA445" s="95">
        <v>365</v>
      </c>
      <c r="DB445" s="95">
        <v>360</v>
      </c>
      <c r="DC445" s="106" t="s">
        <v>5</v>
      </c>
      <c r="DD445" s="115">
        <v>390</v>
      </c>
      <c r="DE445" s="95">
        <v>400</v>
      </c>
      <c r="DF445" s="95">
        <v>395</v>
      </c>
      <c r="DG445" s="106">
        <v>5</v>
      </c>
      <c r="DH445" s="115">
        <v>435</v>
      </c>
      <c r="DI445" s="95">
        <v>445</v>
      </c>
      <c r="DJ445" s="95">
        <v>440</v>
      </c>
      <c r="DK445" s="106">
        <v>5</v>
      </c>
      <c r="DL445" s="115">
        <v>330</v>
      </c>
      <c r="DM445" s="95">
        <v>340</v>
      </c>
      <c r="DN445" s="95">
        <v>335</v>
      </c>
      <c r="DO445" s="106">
        <v>5</v>
      </c>
      <c r="DP445" s="115">
        <v>325</v>
      </c>
      <c r="DQ445" s="95">
        <v>335</v>
      </c>
      <c r="DR445" s="95">
        <v>330</v>
      </c>
      <c r="DS445" s="106" t="s">
        <v>5</v>
      </c>
      <c r="DT445" s="115">
        <v>400</v>
      </c>
      <c r="DU445" s="95">
        <v>410</v>
      </c>
      <c r="DV445" s="95">
        <v>405</v>
      </c>
      <c r="DW445" s="106">
        <v>5</v>
      </c>
      <c r="DX445" s="115">
        <v>445</v>
      </c>
      <c r="DY445" s="95">
        <v>455</v>
      </c>
      <c r="DZ445" s="95">
        <v>450</v>
      </c>
      <c r="EA445" s="106">
        <v>5</v>
      </c>
      <c r="EB445" s="115">
        <v>315</v>
      </c>
      <c r="EC445" s="95">
        <v>325</v>
      </c>
      <c r="ED445" s="95">
        <v>320</v>
      </c>
      <c r="EE445" s="106">
        <v>5</v>
      </c>
      <c r="EF445" s="115">
        <v>310</v>
      </c>
      <c r="EG445" s="95">
        <v>320</v>
      </c>
      <c r="EH445" s="95">
        <v>315</v>
      </c>
      <c r="EI445" s="106" t="s">
        <v>5</v>
      </c>
      <c r="EJ445" s="115">
        <v>420</v>
      </c>
      <c r="EK445" s="95">
        <v>430</v>
      </c>
      <c r="EL445" s="95">
        <v>425</v>
      </c>
      <c r="EM445" s="106">
        <v>5</v>
      </c>
      <c r="EN445" s="115">
        <v>470</v>
      </c>
      <c r="EO445" s="95">
        <v>480</v>
      </c>
      <c r="EP445" s="95">
        <v>475</v>
      </c>
      <c r="EQ445" s="106">
        <v>5</v>
      </c>
      <c r="ER445" s="115">
        <v>305</v>
      </c>
      <c r="ES445" s="95">
        <v>315</v>
      </c>
      <c r="ET445" s="95">
        <v>310</v>
      </c>
      <c r="EU445" s="106">
        <v>5</v>
      </c>
      <c r="EV445" s="115">
        <v>290</v>
      </c>
      <c r="EW445" s="95">
        <v>300</v>
      </c>
      <c r="EX445" s="95">
        <v>295</v>
      </c>
      <c r="EY445" s="106" t="s">
        <v>5</v>
      </c>
      <c r="EZ445" s="115">
        <v>405</v>
      </c>
      <c r="FA445" s="95">
        <v>415</v>
      </c>
      <c r="FB445" s="95">
        <v>410</v>
      </c>
      <c r="FC445" s="106">
        <v>5</v>
      </c>
      <c r="FD445" s="115">
        <v>475</v>
      </c>
      <c r="FE445" s="95">
        <v>485</v>
      </c>
      <c r="FF445" s="95">
        <v>480</v>
      </c>
      <c r="FG445" s="106">
        <v>5</v>
      </c>
      <c r="FH445" s="115">
        <v>300</v>
      </c>
      <c r="FI445" s="95">
        <v>310</v>
      </c>
      <c r="FJ445" s="95">
        <v>305</v>
      </c>
      <c r="FK445" s="106">
        <v>5</v>
      </c>
      <c r="FL445" s="115">
        <v>295</v>
      </c>
      <c r="FM445" s="95">
        <v>305</v>
      </c>
      <c r="FN445" s="95">
        <v>300</v>
      </c>
      <c r="FO445" s="106" t="s">
        <v>5</v>
      </c>
      <c r="FP445" s="115">
        <v>320</v>
      </c>
      <c r="FQ445" s="95">
        <v>330</v>
      </c>
      <c r="FR445" s="95">
        <v>325</v>
      </c>
      <c r="FS445" s="106" t="s">
        <v>5</v>
      </c>
      <c r="FT445" s="135">
        <v>370</v>
      </c>
      <c r="FU445" s="136">
        <v>380</v>
      </c>
      <c r="FV445" s="95">
        <v>375</v>
      </c>
      <c r="FW445" s="134">
        <v>40</v>
      </c>
      <c r="FX445" s="115">
        <v>220</v>
      </c>
      <c r="FY445" s="95">
        <v>230</v>
      </c>
      <c r="FZ445" s="95">
        <v>225</v>
      </c>
      <c r="GA445" s="106">
        <v>25</v>
      </c>
      <c r="GB445" s="115">
        <v>390</v>
      </c>
      <c r="GC445" s="95">
        <v>400</v>
      </c>
      <c r="GD445" s="95">
        <v>395</v>
      </c>
      <c r="GE445" s="106">
        <v>10</v>
      </c>
      <c r="GF445" s="115">
        <v>390</v>
      </c>
      <c r="GG445" s="95">
        <v>400</v>
      </c>
      <c r="GH445" s="95">
        <v>395</v>
      </c>
      <c r="GI445" s="106" t="s">
        <v>5</v>
      </c>
      <c r="GJ445" s="115">
        <v>420</v>
      </c>
      <c r="GK445" s="95">
        <v>430</v>
      </c>
      <c r="GL445" s="95">
        <v>425</v>
      </c>
      <c r="GM445" s="106">
        <v>5</v>
      </c>
      <c r="GN445" s="115">
        <v>475</v>
      </c>
      <c r="GO445" s="95">
        <v>485</v>
      </c>
      <c r="GP445" s="95">
        <v>480</v>
      </c>
      <c r="GQ445" s="106">
        <v>5</v>
      </c>
      <c r="GR445" s="93"/>
      <c r="GS445" s="93">
        <v>5</v>
      </c>
    </row>
    <row r="446" spans="1:201" ht="15.75" x14ac:dyDescent="0.25">
      <c r="A446">
        <v>6</v>
      </c>
      <c r="B446">
        <v>2018</v>
      </c>
      <c r="C446" s="87">
        <v>43252</v>
      </c>
      <c r="D446" s="95">
        <v>415</v>
      </c>
      <c r="E446" s="95">
        <v>425</v>
      </c>
      <c r="F446" s="95">
        <v>420</v>
      </c>
      <c r="G446" s="106" t="s">
        <v>5</v>
      </c>
      <c r="H446" s="115">
        <v>560</v>
      </c>
      <c r="I446" s="95">
        <v>570</v>
      </c>
      <c r="J446" s="95">
        <v>565</v>
      </c>
      <c r="K446" s="106" t="s">
        <v>5</v>
      </c>
      <c r="L446" s="115">
        <v>475</v>
      </c>
      <c r="M446" s="95">
        <v>485</v>
      </c>
      <c r="N446" s="95">
        <v>480</v>
      </c>
      <c r="O446" s="106" t="s">
        <v>5</v>
      </c>
      <c r="P446" s="115">
        <v>400</v>
      </c>
      <c r="Q446" s="95">
        <v>410</v>
      </c>
      <c r="R446" s="95">
        <v>405</v>
      </c>
      <c r="S446" s="106">
        <v>-15</v>
      </c>
      <c r="T446" s="115">
        <v>405</v>
      </c>
      <c r="U446" s="95">
        <v>415</v>
      </c>
      <c r="V446" s="95">
        <v>410</v>
      </c>
      <c r="W446" s="106" t="s">
        <v>5</v>
      </c>
      <c r="X446" s="115">
        <v>410</v>
      </c>
      <c r="Y446" s="95">
        <v>420</v>
      </c>
      <c r="Z446" s="95">
        <v>415</v>
      </c>
      <c r="AA446" s="106" t="s">
        <v>5</v>
      </c>
      <c r="AB446" s="115">
        <v>415</v>
      </c>
      <c r="AC446" s="95">
        <v>425</v>
      </c>
      <c r="AD446" s="95">
        <v>420</v>
      </c>
      <c r="AE446" s="106" t="s">
        <v>5</v>
      </c>
      <c r="AF446" s="115">
        <v>365</v>
      </c>
      <c r="AG446" s="95">
        <v>375</v>
      </c>
      <c r="AH446" s="95">
        <v>370</v>
      </c>
      <c r="AI446" s="106">
        <v>-15</v>
      </c>
      <c r="AJ446" s="115">
        <v>395</v>
      </c>
      <c r="AK446" s="95">
        <v>405</v>
      </c>
      <c r="AL446" s="95">
        <v>400</v>
      </c>
      <c r="AM446" s="106">
        <v>5</v>
      </c>
      <c r="AN446" s="115">
        <v>390</v>
      </c>
      <c r="AO446" s="95">
        <v>400</v>
      </c>
      <c r="AP446" s="95">
        <v>395</v>
      </c>
      <c r="AQ446" s="106" t="s">
        <v>5</v>
      </c>
      <c r="AR446" s="115">
        <v>420</v>
      </c>
      <c r="AS446" s="95">
        <v>430</v>
      </c>
      <c r="AT446" s="95">
        <v>425</v>
      </c>
      <c r="AU446" s="106" t="s">
        <v>5</v>
      </c>
      <c r="AV446" s="115">
        <v>370</v>
      </c>
      <c r="AW446" s="95">
        <v>380</v>
      </c>
      <c r="AX446" s="95">
        <v>375</v>
      </c>
      <c r="AY446" s="106">
        <v>-10</v>
      </c>
      <c r="AZ446" s="115">
        <v>330</v>
      </c>
      <c r="BA446" s="95">
        <v>340</v>
      </c>
      <c r="BB446" s="95">
        <v>335</v>
      </c>
      <c r="BC446" s="106" t="s">
        <v>5</v>
      </c>
      <c r="BD446" s="115">
        <v>330</v>
      </c>
      <c r="BE446" s="95">
        <v>340</v>
      </c>
      <c r="BF446" s="95">
        <v>335</v>
      </c>
      <c r="BG446" s="106" t="s">
        <v>5</v>
      </c>
      <c r="BH446" s="115">
        <v>350</v>
      </c>
      <c r="BI446" s="95">
        <v>360</v>
      </c>
      <c r="BJ446" s="95">
        <v>355</v>
      </c>
      <c r="BK446" s="106" t="s">
        <v>5</v>
      </c>
      <c r="BL446" s="115">
        <v>345</v>
      </c>
      <c r="BM446" s="95">
        <v>355</v>
      </c>
      <c r="BN446" s="95">
        <v>350</v>
      </c>
      <c r="BO446" s="106" t="s">
        <v>5</v>
      </c>
      <c r="BP446" s="115">
        <v>380</v>
      </c>
      <c r="BQ446" s="95">
        <v>390</v>
      </c>
      <c r="BR446" s="95">
        <v>385</v>
      </c>
      <c r="BS446" s="106" t="s">
        <v>5</v>
      </c>
      <c r="BT446" s="115">
        <v>380</v>
      </c>
      <c r="BU446" s="95">
        <v>390</v>
      </c>
      <c r="BV446" s="95">
        <v>385</v>
      </c>
      <c r="BW446" s="106" t="s">
        <v>5</v>
      </c>
      <c r="BX446" s="115">
        <v>400</v>
      </c>
      <c r="BY446" s="95">
        <v>410</v>
      </c>
      <c r="BZ446" s="95">
        <v>405</v>
      </c>
      <c r="CA446" s="106" t="s">
        <v>5</v>
      </c>
      <c r="CB446" s="115">
        <v>465</v>
      </c>
      <c r="CC446" s="95">
        <v>475</v>
      </c>
      <c r="CD446" s="95">
        <v>470</v>
      </c>
      <c r="CE446" s="106">
        <v>15</v>
      </c>
      <c r="CF446" s="115">
        <v>330</v>
      </c>
      <c r="CG446" s="95">
        <v>340</v>
      </c>
      <c r="CH446" s="95">
        <v>335</v>
      </c>
      <c r="CI446" s="106">
        <v>5</v>
      </c>
      <c r="CJ446" s="115">
        <v>320</v>
      </c>
      <c r="CK446" s="95">
        <v>330</v>
      </c>
      <c r="CL446" s="95">
        <v>325</v>
      </c>
      <c r="CM446" s="106" t="s">
        <v>5</v>
      </c>
      <c r="CN446" s="115">
        <v>350</v>
      </c>
      <c r="CO446" s="95">
        <v>360</v>
      </c>
      <c r="CP446" s="95">
        <v>355</v>
      </c>
      <c r="CQ446" s="106" t="s">
        <v>5</v>
      </c>
      <c r="CR446" s="115">
        <v>435</v>
      </c>
      <c r="CS446" s="95">
        <v>445</v>
      </c>
      <c r="CT446" s="95">
        <v>440</v>
      </c>
      <c r="CU446" s="106">
        <v>15</v>
      </c>
      <c r="CV446" s="115">
        <v>365</v>
      </c>
      <c r="CW446" s="95">
        <v>375</v>
      </c>
      <c r="CX446" s="95">
        <v>370</v>
      </c>
      <c r="CY446" s="106">
        <v>5</v>
      </c>
      <c r="CZ446" s="115">
        <v>355</v>
      </c>
      <c r="DA446" s="95">
        <v>365</v>
      </c>
      <c r="DB446" s="95">
        <v>360</v>
      </c>
      <c r="DC446" s="106" t="s">
        <v>5</v>
      </c>
      <c r="DD446" s="115">
        <v>390</v>
      </c>
      <c r="DE446" s="95">
        <v>400</v>
      </c>
      <c r="DF446" s="95">
        <v>395</v>
      </c>
      <c r="DG446" s="106" t="s">
        <v>5</v>
      </c>
      <c r="DH446" s="115">
        <v>460</v>
      </c>
      <c r="DI446" s="95">
        <v>470</v>
      </c>
      <c r="DJ446" s="95">
        <v>465</v>
      </c>
      <c r="DK446" s="106">
        <v>25</v>
      </c>
      <c r="DL446" s="115">
        <v>335</v>
      </c>
      <c r="DM446" s="95">
        <v>345</v>
      </c>
      <c r="DN446" s="95">
        <v>340</v>
      </c>
      <c r="DO446" s="106">
        <v>5</v>
      </c>
      <c r="DP446" s="115">
        <v>325</v>
      </c>
      <c r="DQ446" s="95">
        <v>335</v>
      </c>
      <c r="DR446" s="95">
        <v>330</v>
      </c>
      <c r="DS446" s="106" t="s">
        <v>5</v>
      </c>
      <c r="DT446" s="115">
        <v>400</v>
      </c>
      <c r="DU446" s="95">
        <v>410</v>
      </c>
      <c r="DV446" s="95">
        <v>405</v>
      </c>
      <c r="DW446" s="106" t="s">
        <v>5</v>
      </c>
      <c r="DX446" s="115">
        <v>470</v>
      </c>
      <c r="DY446" s="95">
        <v>480</v>
      </c>
      <c r="DZ446" s="95">
        <v>475</v>
      </c>
      <c r="EA446" s="106">
        <v>25</v>
      </c>
      <c r="EB446" s="115">
        <v>320</v>
      </c>
      <c r="EC446" s="95">
        <v>330</v>
      </c>
      <c r="ED446" s="95">
        <v>325</v>
      </c>
      <c r="EE446" s="106">
        <v>5</v>
      </c>
      <c r="EF446" s="115">
        <v>310</v>
      </c>
      <c r="EG446" s="95">
        <v>320</v>
      </c>
      <c r="EH446" s="95">
        <v>315</v>
      </c>
      <c r="EI446" s="106" t="s">
        <v>5</v>
      </c>
      <c r="EJ446" s="115">
        <v>420</v>
      </c>
      <c r="EK446" s="95">
        <v>430</v>
      </c>
      <c r="EL446" s="95">
        <v>425</v>
      </c>
      <c r="EM446" s="106" t="s">
        <v>5</v>
      </c>
      <c r="EN446" s="115">
        <v>490</v>
      </c>
      <c r="EO446" s="95">
        <v>500</v>
      </c>
      <c r="EP446" s="95">
        <v>495</v>
      </c>
      <c r="EQ446" s="106">
        <v>20</v>
      </c>
      <c r="ER446" s="115">
        <v>310</v>
      </c>
      <c r="ES446" s="95">
        <v>320</v>
      </c>
      <c r="ET446" s="95">
        <v>315</v>
      </c>
      <c r="EU446" s="106">
        <v>5</v>
      </c>
      <c r="EV446" s="115">
        <v>295</v>
      </c>
      <c r="EW446" s="95">
        <v>305</v>
      </c>
      <c r="EX446" s="95">
        <v>300</v>
      </c>
      <c r="EY446" s="106">
        <v>5</v>
      </c>
      <c r="EZ446" s="115">
        <v>405</v>
      </c>
      <c r="FA446" s="95">
        <v>415</v>
      </c>
      <c r="FB446" s="95">
        <v>410</v>
      </c>
      <c r="FC446" s="106" t="s">
        <v>5</v>
      </c>
      <c r="FD446" s="115">
        <v>490</v>
      </c>
      <c r="FE446" s="95">
        <v>500</v>
      </c>
      <c r="FF446" s="95">
        <v>495</v>
      </c>
      <c r="FG446" s="106">
        <v>15</v>
      </c>
      <c r="FH446" s="115">
        <v>305</v>
      </c>
      <c r="FI446" s="95">
        <v>315</v>
      </c>
      <c r="FJ446" s="95">
        <v>310</v>
      </c>
      <c r="FK446" s="106">
        <v>5</v>
      </c>
      <c r="FL446" s="115">
        <v>300</v>
      </c>
      <c r="FM446" s="95">
        <v>310</v>
      </c>
      <c r="FN446" s="95">
        <v>305</v>
      </c>
      <c r="FO446" s="106">
        <v>5</v>
      </c>
      <c r="FP446" s="115">
        <v>345</v>
      </c>
      <c r="FQ446" s="95">
        <v>355</v>
      </c>
      <c r="FR446" s="95">
        <v>350</v>
      </c>
      <c r="FS446" s="106">
        <v>25</v>
      </c>
      <c r="FT446" s="135">
        <v>305</v>
      </c>
      <c r="FU446" s="136">
        <v>315</v>
      </c>
      <c r="FV446" s="95">
        <v>310</v>
      </c>
      <c r="FW446" s="134">
        <v>-65</v>
      </c>
      <c r="FX446" s="115">
        <v>220</v>
      </c>
      <c r="FY446" s="95">
        <v>230</v>
      </c>
      <c r="FZ446" s="95">
        <v>225</v>
      </c>
      <c r="GA446" s="106" t="s">
        <v>5</v>
      </c>
      <c r="GB446" s="115">
        <v>395</v>
      </c>
      <c r="GC446" s="95">
        <v>405</v>
      </c>
      <c r="GD446" s="95">
        <v>400</v>
      </c>
      <c r="GE446" s="106">
        <v>5</v>
      </c>
      <c r="GF446" s="115">
        <v>390</v>
      </c>
      <c r="GG446" s="95">
        <v>400</v>
      </c>
      <c r="GH446" s="95">
        <v>395</v>
      </c>
      <c r="GI446" s="106" t="s">
        <v>5</v>
      </c>
      <c r="GJ446" s="115">
        <v>420</v>
      </c>
      <c r="GK446" s="95">
        <v>430</v>
      </c>
      <c r="GL446" s="95">
        <v>425</v>
      </c>
      <c r="GM446" s="106" t="s">
        <v>5</v>
      </c>
      <c r="GN446" s="115">
        <v>495</v>
      </c>
      <c r="GO446" s="95">
        <v>505</v>
      </c>
      <c r="GP446" s="95">
        <v>500</v>
      </c>
      <c r="GQ446" s="106">
        <v>20</v>
      </c>
      <c r="GR446" s="93"/>
      <c r="GS446" s="93">
        <v>6</v>
      </c>
    </row>
    <row r="447" spans="1:201" ht="15.75" x14ac:dyDescent="0.25">
      <c r="A447">
        <v>6</v>
      </c>
      <c r="B447">
        <v>2018</v>
      </c>
      <c r="C447" s="87">
        <v>43259</v>
      </c>
      <c r="D447" s="96">
        <v>415</v>
      </c>
      <c r="E447" s="96">
        <v>425</v>
      </c>
      <c r="F447" s="96">
        <v>420</v>
      </c>
      <c r="G447" s="103"/>
      <c r="H447" s="113">
        <v>560</v>
      </c>
      <c r="I447" s="96">
        <v>570</v>
      </c>
      <c r="J447" s="96">
        <v>565</v>
      </c>
      <c r="K447" s="103"/>
      <c r="L447" s="113">
        <v>477.5</v>
      </c>
      <c r="M447" s="96">
        <v>487.5</v>
      </c>
      <c r="N447" s="96">
        <v>482.5</v>
      </c>
      <c r="O447" s="103"/>
      <c r="P447" s="113">
        <v>397.5</v>
      </c>
      <c r="Q447" s="96">
        <v>407.5</v>
      </c>
      <c r="R447" s="96">
        <v>402.5</v>
      </c>
      <c r="S447" s="103"/>
      <c r="T447" s="113">
        <v>405</v>
      </c>
      <c r="U447" s="96">
        <v>415</v>
      </c>
      <c r="V447" s="96">
        <v>410</v>
      </c>
      <c r="W447" s="103"/>
      <c r="X447" s="113">
        <v>410</v>
      </c>
      <c r="Y447" s="96">
        <v>420</v>
      </c>
      <c r="Z447" s="96">
        <v>415</v>
      </c>
      <c r="AA447" s="103"/>
      <c r="AB447" s="113">
        <v>417.5</v>
      </c>
      <c r="AC447" s="96">
        <v>427.5</v>
      </c>
      <c r="AD447" s="96">
        <v>422.5</v>
      </c>
      <c r="AE447" s="103"/>
      <c r="AF447" s="113">
        <v>365</v>
      </c>
      <c r="AG447" s="96">
        <v>375</v>
      </c>
      <c r="AH447" s="96">
        <v>370</v>
      </c>
      <c r="AI447" s="103"/>
      <c r="AJ447" s="113">
        <v>397.5</v>
      </c>
      <c r="AK447" s="96">
        <v>407.5</v>
      </c>
      <c r="AL447" s="96">
        <v>402.5</v>
      </c>
      <c r="AM447" s="103"/>
      <c r="AN447" s="113">
        <v>395</v>
      </c>
      <c r="AO447" s="96">
        <v>405</v>
      </c>
      <c r="AP447" s="96">
        <v>400</v>
      </c>
      <c r="AQ447" s="103"/>
      <c r="AR447" s="113">
        <v>422.5</v>
      </c>
      <c r="AS447" s="96">
        <v>432.5</v>
      </c>
      <c r="AT447" s="96">
        <v>427.5</v>
      </c>
      <c r="AU447" s="103"/>
      <c r="AV447" s="113">
        <v>370</v>
      </c>
      <c r="AW447" s="96">
        <v>380</v>
      </c>
      <c r="AX447" s="96">
        <v>375</v>
      </c>
      <c r="AY447" s="103"/>
      <c r="AZ447" s="113">
        <v>335</v>
      </c>
      <c r="BA447" s="96">
        <v>345</v>
      </c>
      <c r="BB447" s="96">
        <v>340</v>
      </c>
      <c r="BC447" s="103"/>
      <c r="BD447" s="113">
        <v>335</v>
      </c>
      <c r="BE447" s="96">
        <v>345</v>
      </c>
      <c r="BF447" s="96">
        <v>340</v>
      </c>
      <c r="BG447" s="103"/>
      <c r="BH447" s="113">
        <v>357.5</v>
      </c>
      <c r="BI447" s="96">
        <v>367.5</v>
      </c>
      <c r="BJ447" s="96">
        <v>362.5</v>
      </c>
      <c r="BK447" s="103"/>
      <c r="BL447" s="113">
        <v>350</v>
      </c>
      <c r="BM447" s="96">
        <v>360</v>
      </c>
      <c r="BN447" s="96">
        <v>355</v>
      </c>
      <c r="BO447" s="103"/>
      <c r="BP447" s="113">
        <v>385</v>
      </c>
      <c r="BQ447" s="96">
        <v>395</v>
      </c>
      <c r="BR447" s="96">
        <v>390</v>
      </c>
      <c r="BS447" s="103"/>
      <c r="BT447" s="113">
        <v>385</v>
      </c>
      <c r="BU447" s="96">
        <v>395</v>
      </c>
      <c r="BV447" s="96">
        <v>390</v>
      </c>
      <c r="BW447" s="103"/>
      <c r="BX447" s="113">
        <v>407.5</v>
      </c>
      <c r="BY447" s="96">
        <v>417.5</v>
      </c>
      <c r="BZ447" s="96">
        <v>412.5</v>
      </c>
      <c r="CA447" s="103"/>
      <c r="CB447" s="113">
        <v>467.5</v>
      </c>
      <c r="CC447" s="96">
        <v>477.5</v>
      </c>
      <c r="CD447" s="96">
        <v>472.5</v>
      </c>
      <c r="CE447" s="103"/>
      <c r="CF447" s="113">
        <v>332.5</v>
      </c>
      <c r="CG447" s="96">
        <v>342.5</v>
      </c>
      <c r="CH447" s="96">
        <v>337.5</v>
      </c>
      <c r="CI447" s="103"/>
      <c r="CJ447" s="113">
        <v>325</v>
      </c>
      <c r="CK447" s="96">
        <v>335</v>
      </c>
      <c r="CL447" s="96">
        <v>330</v>
      </c>
      <c r="CM447" s="103"/>
      <c r="CN447" s="113">
        <v>357.5</v>
      </c>
      <c r="CO447" s="96">
        <v>367.5</v>
      </c>
      <c r="CP447" s="96">
        <v>362.5</v>
      </c>
      <c r="CQ447" s="103"/>
      <c r="CR447" s="113">
        <v>437.5</v>
      </c>
      <c r="CS447" s="96">
        <v>447.5</v>
      </c>
      <c r="CT447" s="96">
        <v>442.5</v>
      </c>
      <c r="CU447" s="103"/>
      <c r="CV447" s="113">
        <v>367.5</v>
      </c>
      <c r="CW447" s="96">
        <v>377.5</v>
      </c>
      <c r="CX447" s="96">
        <v>372.5</v>
      </c>
      <c r="CY447" s="103"/>
      <c r="CZ447" s="113">
        <v>357.5</v>
      </c>
      <c r="DA447" s="96">
        <v>367.5</v>
      </c>
      <c r="DB447" s="96">
        <v>362.5</v>
      </c>
      <c r="DC447" s="103"/>
      <c r="DD447" s="113">
        <v>397.5</v>
      </c>
      <c r="DE447" s="96">
        <v>407.5</v>
      </c>
      <c r="DF447" s="96">
        <v>402.5</v>
      </c>
      <c r="DG447" s="103"/>
      <c r="DH447" s="113">
        <v>462.5</v>
      </c>
      <c r="DI447" s="96">
        <v>472.5</v>
      </c>
      <c r="DJ447" s="96">
        <v>467.5</v>
      </c>
      <c r="DK447" s="103"/>
      <c r="DL447" s="113">
        <v>337.5</v>
      </c>
      <c r="DM447" s="96">
        <v>347.5</v>
      </c>
      <c r="DN447" s="96">
        <v>342.5</v>
      </c>
      <c r="DO447" s="103"/>
      <c r="DP447" s="113">
        <v>327.5</v>
      </c>
      <c r="DQ447" s="96">
        <v>337.5</v>
      </c>
      <c r="DR447" s="96">
        <v>332.5</v>
      </c>
      <c r="DS447" s="103"/>
      <c r="DT447" s="113">
        <v>407.5</v>
      </c>
      <c r="DU447" s="96">
        <v>417.5</v>
      </c>
      <c r="DV447" s="96">
        <v>412.5</v>
      </c>
      <c r="DW447" s="103"/>
      <c r="DX447" s="113">
        <v>472.5</v>
      </c>
      <c r="DY447" s="96">
        <v>482.5</v>
      </c>
      <c r="DZ447" s="96">
        <v>477.5</v>
      </c>
      <c r="EA447" s="103"/>
      <c r="EB447" s="113">
        <v>322.5</v>
      </c>
      <c r="EC447" s="96">
        <v>332.5</v>
      </c>
      <c r="ED447" s="96">
        <v>327.5</v>
      </c>
      <c r="EE447" s="103"/>
      <c r="EF447" s="113">
        <v>312.5</v>
      </c>
      <c r="EG447" s="96">
        <v>322.5</v>
      </c>
      <c r="EH447" s="96">
        <v>317.5</v>
      </c>
      <c r="EI447" s="103"/>
      <c r="EJ447" s="113">
        <v>427.5</v>
      </c>
      <c r="EK447" s="96">
        <v>437.5</v>
      </c>
      <c r="EL447" s="96">
        <v>432.5</v>
      </c>
      <c r="EM447" s="103"/>
      <c r="EN447" s="113">
        <v>492.5</v>
      </c>
      <c r="EO447" s="96">
        <v>502.5</v>
      </c>
      <c r="EP447" s="96">
        <v>497.5</v>
      </c>
      <c r="EQ447" s="103"/>
      <c r="ER447" s="113">
        <v>310</v>
      </c>
      <c r="ES447" s="96">
        <v>320</v>
      </c>
      <c r="ET447" s="96">
        <v>315</v>
      </c>
      <c r="EU447" s="103"/>
      <c r="EV447" s="113">
        <v>295</v>
      </c>
      <c r="EW447" s="96">
        <v>305</v>
      </c>
      <c r="EX447" s="96">
        <v>300</v>
      </c>
      <c r="EY447" s="103"/>
      <c r="EZ447" s="113">
        <v>412.5</v>
      </c>
      <c r="FA447" s="96">
        <v>422.5</v>
      </c>
      <c r="FB447" s="96">
        <v>417.5</v>
      </c>
      <c r="FC447" s="103"/>
      <c r="FD447" s="113">
        <v>492.5</v>
      </c>
      <c r="FE447" s="96">
        <v>502.5</v>
      </c>
      <c r="FF447" s="96">
        <v>497.5</v>
      </c>
      <c r="FG447" s="103"/>
      <c r="FH447" s="113">
        <v>310</v>
      </c>
      <c r="FI447" s="96">
        <v>320</v>
      </c>
      <c r="FJ447" s="96">
        <v>315</v>
      </c>
      <c r="FK447" s="103"/>
      <c r="FL447" s="113">
        <v>302.5</v>
      </c>
      <c r="FM447" s="96">
        <v>312.5</v>
      </c>
      <c r="FN447" s="96">
        <v>307.5</v>
      </c>
      <c r="FO447" s="103"/>
      <c r="FP447" s="114">
        <v>357.5</v>
      </c>
      <c r="FQ447" s="101">
        <v>367.5</v>
      </c>
      <c r="FR447" s="101">
        <v>362.5</v>
      </c>
      <c r="FS447" s="103"/>
      <c r="FT447" s="113">
        <v>307.5</v>
      </c>
      <c r="FU447" s="96">
        <v>317.5</v>
      </c>
      <c r="FV447" s="96">
        <v>312.5</v>
      </c>
      <c r="FW447" s="103"/>
      <c r="FX447" s="113">
        <v>225</v>
      </c>
      <c r="FY447" s="96">
        <v>235</v>
      </c>
      <c r="FZ447" s="96">
        <v>230</v>
      </c>
      <c r="GA447" s="103"/>
      <c r="GB447" s="113">
        <v>397.5</v>
      </c>
      <c r="GC447" s="96">
        <v>407.5</v>
      </c>
      <c r="GD447" s="96">
        <v>402.5</v>
      </c>
      <c r="GE447" s="103"/>
      <c r="GF447" s="113">
        <v>395</v>
      </c>
      <c r="GG447" s="96">
        <v>405</v>
      </c>
      <c r="GH447" s="96">
        <v>400</v>
      </c>
      <c r="GI447" s="103"/>
      <c r="GJ447" s="113">
        <v>427.5</v>
      </c>
      <c r="GK447" s="96">
        <v>437.5</v>
      </c>
      <c r="GL447" s="96">
        <v>432.5</v>
      </c>
      <c r="GM447" s="103"/>
      <c r="GN447" s="113">
        <v>497.5</v>
      </c>
      <c r="GO447" s="96">
        <v>507.5</v>
      </c>
      <c r="GP447" s="96">
        <v>502.5</v>
      </c>
      <c r="GQ447" s="103"/>
      <c r="GR447" s="93"/>
      <c r="GS447" s="93">
        <v>6</v>
      </c>
    </row>
    <row r="448" spans="1:201" ht="15.75" x14ac:dyDescent="0.25">
      <c r="A448">
        <v>6</v>
      </c>
      <c r="B448">
        <v>2018</v>
      </c>
      <c r="C448" s="87">
        <v>43266</v>
      </c>
      <c r="D448" s="95">
        <v>415</v>
      </c>
      <c r="E448" s="95">
        <v>425</v>
      </c>
      <c r="F448" s="95">
        <v>420</v>
      </c>
      <c r="G448" s="106" t="s">
        <v>5</v>
      </c>
      <c r="H448" s="115">
        <v>560</v>
      </c>
      <c r="I448" s="95">
        <v>570</v>
      </c>
      <c r="J448" s="95">
        <v>565</v>
      </c>
      <c r="K448" s="106" t="s">
        <v>5</v>
      </c>
      <c r="L448" s="115">
        <v>480</v>
      </c>
      <c r="M448" s="95">
        <v>490</v>
      </c>
      <c r="N448" s="95">
        <v>485</v>
      </c>
      <c r="O448" s="106">
        <v>5</v>
      </c>
      <c r="P448" s="115">
        <v>395</v>
      </c>
      <c r="Q448" s="95">
        <v>405</v>
      </c>
      <c r="R448" s="95">
        <v>400</v>
      </c>
      <c r="S448" s="106">
        <v>-5</v>
      </c>
      <c r="T448" s="115">
        <v>405</v>
      </c>
      <c r="U448" s="95">
        <v>415</v>
      </c>
      <c r="V448" s="95">
        <v>410</v>
      </c>
      <c r="W448" s="106" t="s">
        <v>5</v>
      </c>
      <c r="X448" s="115">
        <v>410</v>
      </c>
      <c r="Y448" s="95">
        <v>420</v>
      </c>
      <c r="Z448" s="95">
        <v>415</v>
      </c>
      <c r="AA448" s="106" t="s">
        <v>5</v>
      </c>
      <c r="AB448" s="115">
        <v>420</v>
      </c>
      <c r="AC448" s="95">
        <v>430</v>
      </c>
      <c r="AD448" s="95">
        <v>425</v>
      </c>
      <c r="AE448" s="106">
        <v>5</v>
      </c>
      <c r="AF448" s="115">
        <v>365</v>
      </c>
      <c r="AG448" s="95">
        <v>375</v>
      </c>
      <c r="AH448" s="95">
        <v>370</v>
      </c>
      <c r="AI448" s="106" t="s">
        <v>5</v>
      </c>
      <c r="AJ448" s="115">
        <v>400</v>
      </c>
      <c r="AK448" s="95">
        <v>410</v>
      </c>
      <c r="AL448" s="95">
        <v>405</v>
      </c>
      <c r="AM448" s="106">
        <v>5</v>
      </c>
      <c r="AN448" s="115">
        <v>400</v>
      </c>
      <c r="AO448" s="95">
        <v>410</v>
      </c>
      <c r="AP448" s="95">
        <v>405</v>
      </c>
      <c r="AQ448" s="106">
        <v>10</v>
      </c>
      <c r="AR448" s="115">
        <v>425</v>
      </c>
      <c r="AS448" s="95">
        <v>435</v>
      </c>
      <c r="AT448" s="95">
        <v>430</v>
      </c>
      <c r="AU448" s="106">
        <v>5</v>
      </c>
      <c r="AV448" s="115">
        <v>370</v>
      </c>
      <c r="AW448" s="95">
        <v>380</v>
      </c>
      <c r="AX448" s="95">
        <v>375</v>
      </c>
      <c r="AY448" s="106" t="s">
        <v>5</v>
      </c>
      <c r="AZ448" s="115">
        <v>340</v>
      </c>
      <c r="BA448" s="95">
        <v>350</v>
      </c>
      <c r="BB448" s="95">
        <v>345</v>
      </c>
      <c r="BC448" s="106">
        <v>10</v>
      </c>
      <c r="BD448" s="115">
        <v>340</v>
      </c>
      <c r="BE448" s="95">
        <v>350</v>
      </c>
      <c r="BF448" s="95">
        <v>345</v>
      </c>
      <c r="BG448" s="106">
        <v>10</v>
      </c>
      <c r="BH448" s="115">
        <v>365</v>
      </c>
      <c r="BI448" s="95">
        <v>375</v>
      </c>
      <c r="BJ448" s="95">
        <v>370</v>
      </c>
      <c r="BK448" s="106">
        <v>15</v>
      </c>
      <c r="BL448" s="115">
        <v>355</v>
      </c>
      <c r="BM448" s="95">
        <v>365</v>
      </c>
      <c r="BN448" s="95">
        <v>360</v>
      </c>
      <c r="BO448" s="106">
        <v>10</v>
      </c>
      <c r="BP448" s="115">
        <v>390</v>
      </c>
      <c r="BQ448" s="95">
        <v>400</v>
      </c>
      <c r="BR448" s="95">
        <v>395</v>
      </c>
      <c r="BS448" s="106">
        <v>10</v>
      </c>
      <c r="BT448" s="115">
        <v>390</v>
      </c>
      <c r="BU448" s="95">
        <v>400</v>
      </c>
      <c r="BV448" s="95">
        <v>395</v>
      </c>
      <c r="BW448" s="106">
        <v>10</v>
      </c>
      <c r="BX448" s="115">
        <v>415</v>
      </c>
      <c r="BY448" s="95">
        <v>425</v>
      </c>
      <c r="BZ448" s="95">
        <v>420</v>
      </c>
      <c r="CA448" s="106">
        <v>15</v>
      </c>
      <c r="CB448" s="115">
        <v>470</v>
      </c>
      <c r="CC448" s="95">
        <v>480</v>
      </c>
      <c r="CD448" s="95">
        <v>475</v>
      </c>
      <c r="CE448" s="106">
        <v>5</v>
      </c>
      <c r="CF448" s="115">
        <v>335</v>
      </c>
      <c r="CG448" s="95">
        <v>345</v>
      </c>
      <c r="CH448" s="95">
        <v>340</v>
      </c>
      <c r="CI448" s="106">
        <v>5</v>
      </c>
      <c r="CJ448" s="115">
        <v>330</v>
      </c>
      <c r="CK448" s="95">
        <v>340</v>
      </c>
      <c r="CL448" s="95">
        <v>335</v>
      </c>
      <c r="CM448" s="106">
        <v>10</v>
      </c>
      <c r="CN448" s="115">
        <v>365</v>
      </c>
      <c r="CO448" s="95">
        <v>375</v>
      </c>
      <c r="CP448" s="95">
        <v>370</v>
      </c>
      <c r="CQ448" s="106">
        <v>15</v>
      </c>
      <c r="CR448" s="115">
        <v>440</v>
      </c>
      <c r="CS448" s="95">
        <v>450</v>
      </c>
      <c r="CT448" s="95">
        <v>445</v>
      </c>
      <c r="CU448" s="106">
        <v>5</v>
      </c>
      <c r="CV448" s="115">
        <v>370</v>
      </c>
      <c r="CW448" s="95">
        <v>380</v>
      </c>
      <c r="CX448" s="95">
        <v>375</v>
      </c>
      <c r="CY448" s="106">
        <v>5</v>
      </c>
      <c r="CZ448" s="115">
        <v>360</v>
      </c>
      <c r="DA448" s="95">
        <v>370</v>
      </c>
      <c r="DB448" s="95">
        <v>365</v>
      </c>
      <c r="DC448" s="106">
        <v>5</v>
      </c>
      <c r="DD448" s="115">
        <v>405</v>
      </c>
      <c r="DE448" s="95">
        <v>415</v>
      </c>
      <c r="DF448" s="95">
        <v>410</v>
      </c>
      <c r="DG448" s="106">
        <v>15</v>
      </c>
      <c r="DH448" s="115">
        <v>465</v>
      </c>
      <c r="DI448" s="95">
        <v>475</v>
      </c>
      <c r="DJ448" s="95">
        <v>470</v>
      </c>
      <c r="DK448" s="106">
        <v>5</v>
      </c>
      <c r="DL448" s="115">
        <v>340</v>
      </c>
      <c r="DM448" s="95">
        <v>350</v>
      </c>
      <c r="DN448" s="95">
        <v>345</v>
      </c>
      <c r="DO448" s="106">
        <v>5</v>
      </c>
      <c r="DP448" s="115">
        <v>330</v>
      </c>
      <c r="DQ448" s="95">
        <v>340</v>
      </c>
      <c r="DR448" s="95">
        <v>335</v>
      </c>
      <c r="DS448" s="106">
        <v>5</v>
      </c>
      <c r="DT448" s="115">
        <v>415</v>
      </c>
      <c r="DU448" s="95">
        <v>425</v>
      </c>
      <c r="DV448" s="95">
        <v>420</v>
      </c>
      <c r="DW448" s="106">
        <v>15</v>
      </c>
      <c r="DX448" s="115">
        <v>475</v>
      </c>
      <c r="DY448" s="95">
        <v>485</v>
      </c>
      <c r="DZ448" s="95">
        <v>480</v>
      </c>
      <c r="EA448" s="106">
        <v>5</v>
      </c>
      <c r="EB448" s="115">
        <v>325</v>
      </c>
      <c r="EC448" s="95">
        <v>335</v>
      </c>
      <c r="ED448" s="95">
        <v>330</v>
      </c>
      <c r="EE448" s="106">
        <v>5</v>
      </c>
      <c r="EF448" s="115">
        <v>315</v>
      </c>
      <c r="EG448" s="95">
        <v>325</v>
      </c>
      <c r="EH448" s="95">
        <v>320</v>
      </c>
      <c r="EI448" s="106">
        <v>5</v>
      </c>
      <c r="EJ448" s="115">
        <v>435</v>
      </c>
      <c r="EK448" s="95">
        <v>445</v>
      </c>
      <c r="EL448" s="95">
        <v>440</v>
      </c>
      <c r="EM448" s="106">
        <v>15</v>
      </c>
      <c r="EN448" s="115">
        <v>495</v>
      </c>
      <c r="EO448" s="95">
        <v>505</v>
      </c>
      <c r="EP448" s="95">
        <v>500</v>
      </c>
      <c r="EQ448" s="106">
        <v>5</v>
      </c>
      <c r="ER448" s="115">
        <v>310</v>
      </c>
      <c r="ES448" s="95">
        <v>320</v>
      </c>
      <c r="ET448" s="95">
        <v>315</v>
      </c>
      <c r="EU448" s="106" t="s">
        <v>5</v>
      </c>
      <c r="EV448" s="115">
        <v>295</v>
      </c>
      <c r="EW448" s="95">
        <v>305</v>
      </c>
      <c r="EX448" s="95">
        <v>300</v>
      </c>
      <c r="EY448" s="106" t="s">
        <v>5</v>
      </c>
      <c r="EZ448" s="115">
        <v>420</v>
      </c>
      <c r="FA448" s="95">
        <v>430</v>
      </c>
      <c r="FB448" s="95">
        <v>425</v>
      </c>
      <c r="FC448" s="106">
        <v>15</v>
      </c>
      <c r="FD448" s="115">
        <v>495</v>
      </c>
      <c r="FE448" s="95">
        <v>505</v>
      </c>
      <c r="FF448" s="95">
        <v>500</v>
      </c>
      <c r="FG448" s="106">
        <v>5</v>
      </c>
      <c r="FH448" s="115">
        <v>315</v>
      </c>
      <c r="FI448" s="95">
        <v>325</v>
      </c>
      <c r="FJ448" s="95">
        <v>320</v>
      </c>
      <c r="FK448" s="106">
        <v>10</v>
      </c>
      <c r="FL448" s="115">
        <v>305</v>
      </c>
      <c r="FM448" s="95">
        <v>315</v>
      </c>
      <c r="FN448" s="95">
        <v>310</v>
      </c>
      <c r="FO448" s="106">
        <v>5</v>
      </c>
      <c r="FP448" s="115">
        <v>370</v>
      </c>
      <c r="FQ448" s="95">
        <v>380</v>
      </c>
      <c r="FR448" s="95">
        <v>375</v>
      </c>
      <c r="FS448" s="106">
        <v>25</v>
      </c>
      <c r="FT448" s="135">
        <v>310</v>
      </c>
      <c r="FU448" s="136">
        <v>320</v>
      </c>
      <c r="FV448" s="95">
        <v>315</v>
      </c>
      <c r="FW448" s="134">
        <v>5</v>
      </c>
      <c r="FX448" s="115">
        <v>230</v>
      </c>
      <c r="FY448" s="95">
        <v>240</v>
      </c>
      <c r="FZ448" s="95">
        <v>235</v>
      </c>
      <c r="GA448" s="106">
        <v>10</v>
      </c>
      <c r="GB448" s="115">
        <v>400</v>
      </c>
      <c r="GC448" s="95">
        <v>410</v>
      </c>
      <c r="GD448" s="95">
        <v>405</v>
      </c>
      <c r="GE448" s="106">
        <v>5</v>
      </c>
      <c r="GF448" s="115">
        <v>400</v>
      </c>
      <c r="GG448" s="95">
        <v>410</v>
      </c>
      <c r="GH448" s="95">
        <v>405</v>
      </c>
      <c r="GI448" s="106">
        <v>10</v>
      </c>
      <c r="GJ448" s="115">
        <v>435</v>
      </c>
      <c r="GK448" s="95">
        <v>445</v>
      </c>
      <c r="GL448" s="95">
        <v>440</v>
      </c>
      <c r="GM448" s="106">
        <v>15</v>
      </c>
      <c r="GN448" s="115">
        <v>500</v>
      </c>
      <c r="GO448" s="95">
        <v>510</v>
      </c>
      <c r="GP448" s="95">
        <v>505</v>
      </c>
      <c r="GQ448" s="106">
        <v>5</v>
      </c>
      <c r="GR448" s="93"/>
      <c r="GS448" s="93">
        <v>6</v>
      </c>
    </row>
    <row r="449" spans="1:219" ht="15.75" x14ac:dyDescent="0.25">
      <c r="A449">
        <v>6</v>
      </c>
      <c r="B449">
        <v>2018</v>
      </c>
      <c r="C449" s="87">
        <v>43273</v>
      </c>
      <c r="D449" s="95">
        <v>425</v>
      </c>
      <c r="E449" s="95">
        <v>435</v>
      </c>
      <c r="F449" s="95">
        <v>430</v>
      </c>
      <c r="G449" s="106">
        <v>10</v>
      </c>
      <c r="H449" s="115">
        <v>565</v>
      </c>
      <c r="I449" s="95">
        <v>575</v>
      </c>
      <c r="J449" s="95">
        <v>570</v>
      </c>
      <c r="K449" s="106">
        <v>5</v>
      </c>
      <c r="L449" s="115">
        <v>480</v>
      </c>
      <c r="M449" s="95">
        <v>490</v>
      </c>
      <c r="N449" s="95">
        <v>485</v>
      </c>
      <c r="O449" s="106" t="s">
        <v>5</v>
      </c>
      <c r="P449" s="115">
        <v>395</v>
      </c>
      <c r="Q449" s="95">
        <v>405</v>
      </c>
      <c r="R449" s="95">
        <v>400</v>
      </c>
      <c r="S449" s="106" t="s">
        <v>5</v>
      </c>
      <c r="T449" s="115">
        <v>415</v>
      </c>
      <c r="U449" s="95">
        <v>425</v>
      </c>
      <c r="V449" s="95">
        <v>420</v>
      </c>
      <c r="W449" s="106">
        <v>10</v>
      </c>
      <c r="X449" s="115">
        <v>415</v>
      </c>
      <c r="Y449" s="95">
        <v>425</v>
      </c>
      <c r="Z449" s="95">
        <v>420</v>
      </c>
      <c r="AA449" s="106">
        <v>5</v>
      </c>
      <c r="AB449" s="115">
        <v>420</v>
      </c>
      <c r="AC449" s="95">
        <v>430</v>
      </c>
      <c r="AD449" s="95">
        <v>425</v>
      </c>
      <c r="AE449" s="106" t="s">
        <v>5</v>
      </c>
      <c r="AF449" s="115">
        <v>375</v>
      </c>
      <c r="AG449" s="95">
        <v>385</v>
      </c>
      <c r="AH449" s="95">
        <v>380</v>
      </c>
      <c r="AI449" s="106">
        <v>10</v>
      </c>
      <c r="AJ449" s="115">
        <v>410</v>
      </c>
      <c r="AK449" s="95">
        <v>420</v>
      </c>
      <c r="AL449" s="95">
        <v>415</v>
      </c>
      <c r="AM449" s="106">
        <v>10</v>
      </c>
      <c r="AN449" s="115">
        <v>410</v>
      </c>
      <c r="AO449" s="95">
        <v>420</v>
      </c>
      <c r="AP449" s="95">
        <v>415</v>
      </c>
      <c r="AQ449" s="106">
        <v>10</v>
      </c>
      <c r="AR449" s="115">
        <v>425</v>
      </c>
      <c r="AS449" s="95">
        <v>435</v>
      </c>
      <c r="AT449" s="95">
        <v>430</v>
      </c>
      <c r="AU449" s="106" t="s">
        <v>5</v>
      </c>
      <c r="AV449" s="115">
        <v>375</v>
      </c>
      <c r="AW449" s="95">
        <v>385</v>
      </c>
      <c r="AX449" s="95">
        <v>380</v>
      </c>
      <c r="AY449" s="106">
        <v>5</v>
      </c>
      <c r="AZ449" s="115">
        <v>345</v>
      </c>
      <c r="BA449" s="95">
        <v>355</v>
      </c>
      <c r="BB449" s="95">
        <v>350</v>
      </c>
      <c r="BC449" s="106">
        <v>5</v>
      </c>
      <c r="BD449" s="115">
        <v>345</v>
      </c>
      <c r="BE449" s="95">
        <v>355</v>
      </c>
      <c r="BF449" s="95">
        <v>350</v>
      </c>
      <c r="BG449" s="106">
        <v>5</v>
      </c>
      <c r="BH449" s="115">
        <v>370</v>
      </c>
      <c r="BI449" s="95">
        <v>380</v>
      </c>
      <c r="BJ449" s="95">
        <v>375</v>
      </c>
      <c r="BK449" s="106">
        <v>5</v>
      </c>
      <c r="BL449" s="115">
        <v>360</v>
      </c>
      <c r="BM449" s="95">
        <v>370</v>
      </c>
      <c r="BN449" s="95">
        <v>365</v>
      </c>
      <c r="BO449" s="106">
        <v>5</v>
      </c>
      <c r="BP449" s="115">
        <v>395</v>
      </c>
      <c r="BQ449" s="95">
        <v>405</v>
      </c>
      <c r="BR449" s="95">
        <v>400</v>
      </c>
      <c r="BS449" s="106">
        <v>5</v>
      </c>
      <c r="BT449" s="115">
        <v>395</v>
      </c>
      <c r="BU449" s="95">
        <v>405</v>
      </c>
      <c r="BV449" s="95">
        <v>400</v>
      </c>
      <c r="BW449" s="106">
        <v>5</v>
      </c>
      <c r="BX449" s="115">
        <v>420</v>
      </c>
      <c r="BY449" s="95">
        <v>430</v>
      </c>
      <c r="BZ449" s="95">
        <v>425</v>
      </c>
      <c r="CA449" s="106">
        <v>5</v>
      </c>
      <c r="CB449" s="115">
        <v>470</v>
      </c>
      <c r="CC449" s="95">
        <v>480</v>
      </c>
      <c r="CD449" s="95">
        <v>475</v>
      </c>
      <c r="CE449" s="106" t="s">
        <v>5</v>
      </c>
      <c r="CF449" s="115">
        <v>340</v>
      </c>
      <c r="CG449" s="95">
        <v>350</v>
      </c>
      <c r="CH449" s="95">
        <v>345</v>
      </c>
      <c r="CI449" s="106">
        <v>5</v>
      </c>
      <c r="CJ449" s="115">
        <v>335</v>
      </c>
      <c r="CK449" s="95">
        <v>345</v>
      </c>
      <c r="CL449" s="95">
        <v>340</v>
      </c>
      <c r="CM449" s="106">
        <v>5</v>
      </c>
      <c r="CN449" s="115">
        <v>370</v>
      </c>
      <c r="CO449" s="95">
        <v>380</v>
      </c>
      <c r="CP449" s="95">
        <v>375</v>
      </c>
      <c r="CQ449" s="106">
        <v>5</v>
      </c>
      <c r="CR449" s="115">
        <v>440</v>
      </c>
      <c r="CS449" s="95">
        <v>450</v>
      </c>
      <c r="CT449" s="95">
        <v>445</v>
      </c>
      <c r="CU449" s="106" t="s">
        <v>5</v>
      </c>
      <c r="CV449" s="115">
        <v>370</v>
      </c>
      <c r="CW449" s="95">
        <v>380</v>
      </c>
      <c r="CX449" s="95">
        <v>375</v>
      </c>
      <c r="CY449" s="106" t="s">
        <v>5</v>
      </c>
      <c r="CZ449" s="115">
        <v>370</v>
      </c>
      <c r="DA449" s="95">
        <v>380</v>
      </c>
      <c r="DB449" s="95">
        <v>375</v>
      </c>
      <c r="DC449" s="106">
        <v>10</v>
      </c>
      <c r="DD449" s="115">
        <v>410</v>
      </c>
      <c r="DE449" s="95">
        <v>420</v>
      </c>
      <c r="DF449" s="95">
        <v>415</v>
      </c>
      <c r="DG449" s="106">
        <v>5</v>
      </c>
      <c r="DH449" s="115">
        <v>465</v>
      </c>
      <c r="DI449" s="95">
        <v>475</v>
      </c>
      <c r="DJ449" s="95">
        <v>470</v>
      </c>
      <c r="DK449" s="106" t="s">
        <v>5</v>
      </c>
      <c r="DL449" s="115">
        <v>345</v>
      </c>
      <c r="DM449" s="95">
        <v>355</v>
      </c>
      <c r="DN449" s="95">
        <v>350</v>
      </c>
      <c r="DO449" s="106">
        <v>5</v>
      </c>
      <c r="DP449" s="115">
        <v>340</v>
      </c>
      <c r="DQ449" s="95">
        <v>350</v>
      </c>
      <c r="DR449" s="95">
        <v>345</v>
      </c>
      <c r="DS449" s="106">
        <v>10</v>
      </c>
      <c r="DT449" s="115">
        <v>420</v>
      </c>
      <c r="DU449" s="95">
        <v>430</v>
      </c>
      <c r="DV449" s="95">
        <v>425</v>
      </c>
      <c r="DW449" s="106">
        <v>5</v>
      </c>
      <c r="DX449" s="115">
        <v>475</v>
      </c>
      <c r="DY449" s="95">
        <v>485</v>
      </c>
      <c r="DZ449" s="95">
        <v>480</v>
      </c>
      <c r="EA449" s="106" t="s">
        <v>5</v>
      </c>
      <c r="EB449" s="115">
        <v>330</v>
      </c>
      <c r="EC449" s="95">
        <v>340</v>
      </c>
      <c r="ED449" s="95">
        <v>335</v>
      </c>
      <c r="EE449" s="106">
        <v>5</v>
      </c>
      <c r="EF449" s="115">
        <v>325</v>
      </c>
      <c r="EG449" s="95">
        <v>335</v>
      </c>
      <c r="EH449" s="95">
        <v>330</v>
      </c>
      <c r="EI449" s="106">
        <v>10</v>
      </c>
      <c r="EJ449" s="115">
        <v>440</v>
      </c>
      <c r="EK449" s="95">
        <v>450</v>
      </c>
      <c r="EL449" s="95">
        <v>445</v>
      </c>
      <c r="EM449" s="106">
        <v>5</v>
      </c>
      <c r="EN449" s="115">
        <v>495</v>
      </c>
      <c r="EO449" s="95">
        <v>505</v>
      </c>
      <c r="EP449" s="95">
        <v>500</v>
      </c>
      <c r="EQ449" s="106" t="s">
        <v>5</v>
      </c>
      <c r="ER449" s="115">
        <v>310</v>
      </c>
      <c r="ES449" s="95">
        <v>320</v>
      </c>
      <c r="ET449" s="95">
        <v>315</v>
      </c>
      <c r="EU449" s="106" t="s">
        <v>5</v>
      </c>
      <c r="EV449" s="115">
        <v>295</v>
      </c>
      <c r="EW449" s="95">
        <v>305</v>
      </c>
      <c r="EX449" s="95">
        <v>300</v>
      </c>
      <c r="EY449" s="106" t="s">
        <v>5</v>
      </c>
      <c r="EZ449" s="115">
        <v>425</v>
      </c>
      <c r="FA449" s="95">
        <v>435</v>
      </c>
      <c r="FB449" s="95">
        <v>430</v>
      </c>
      <c r="FC449" s="106">
        <v>5</v>
      </c>
      <c r="FD449" s="115">
        <v>495</v>
      </c>
      <c r="FE449" s="95">
        <v>505</v>
      </c>
      <c r="FF449" s="95">
        <v>500</v>
      </c>
      <c r="FG449" s="106" t="s">
        <v>5</v>
      </c>
      <c r="FH449" s="115">
        <v>310</v>
      </c>
      <c r="FI449" s="95">
        <v>320</v>
      </c>
      <c r="FJ449" s="95">
        <v>315</v>
      </c>
      <c r="FK449" s="106">
        <v>-5</v>
      </c>
      <c r="FL449" s="115">
        <v>305</v>
      </c>
      <c r="FM449" s="95">
        <v>315</v>
      </c>
      <c r="FN449" s="95">
        <v>310</v>
      </c>
      <c r="FO449" s="106" t="s">
        <v>5</v>
      </c>
      <c r="FP449" s="115">
        <v>385</v>
      </c>
      <c r="FQ449" s="95">
        <v>395</v>
      </c>
      <c r="FR449" s="95">
        <v>390</v>
      </c>
      <c r="FS449" s="106">
        <v>15</v>
      </c>
      <c r="FT449" s="135">
        <v>310</v>
      </c>
      <c r="FU449" s="136">
        <v>320</v>
      </c>
      <c r="FV449" s="95">
        <v>315</v>
      </c>
      <c r="FW449" s="134" t="s">
        <v>5</v>
      </c>
      <c r="FX449" s="115">
        <v>225</v>
      </c>
      <c r="FY449" s="95">
        <v>235</v>
      </c>
      <c r="FZ449" s="95">
        <v>230</v>
      </c>
      <c r="GA449" s="106">
        <v>-5</v>
      </c>
      <c r="GB449" s="115">
        <v>400</v>
      </c>
      <c r="GC449" s="95">
        <v>410</v>
      </c>
      <c r="GD449" s="95">
        <v>405</v>
      </c>
      <c r="GE449" s="106" t="s">
        <v>5</v>
      </c>
      <c r="GF449" s="115">
        <v>405</v>
      </c>
      <c r="GG449" s="95">
        <v>415</v>
      </c>
      <c r="GH449" s="95">
        <v>410</v>
      </c>
      <c r="GI449" s="106">
        <v>5</v>
      </c>
      <c r="GJ449" s="115">
        <v>440</v>
      </c>
      <c r="GK449" s="95">
        <v>450</v>
      </c>
      <c r="GL449" s="95">
        <v>445</v>
      </c>
      <c r="GM449" s="106">
        <v>5</v>
      </c>
      <c r="GN449" s="115">
        <v>500</v>
      </c>
      <c r="GO449" s="95">
        <v>510</v>
      </c>
      <c r="GP449" s="95">
        <v>505</v>
      </c>
      <c r="GQ449" s="106" t="s">
        <v>5</v>
      </c>
      <c r="GR449" s="93"/>
      <c r="GS449" s="93">
        <v>6</v>
      </c>
    </row>
    <row r="450" spans="1:219" ht="15.75" x14ac:dyDescent="0.25">
      <c r="A450">
        <v>6</v>
      </c>
      <c r="B450">
        <v>2018</v>
      </c>
      <c r="C450" s="87">
        <v>43280</v>
      </c>
      <c r="D450" s="95">
        <v>425</v>
      </c>
      <c r="E450" s="95">
        <v>435</v>
      </c>
      <c r="F450" s="95">
        <v>430</v>
      </c>
      <c r="G450" s="106" t="s">
        <v>5</v>
      </c>
      <c r="H450" s="115">
        <v>560</v>
      </c>
      <c r="I450" s="95">
        <v>570</v>
      </c>
      <c r="J450" s="95">
        <v>565</v>
      </c>
      <c r="K450" s="106">
        <v>-5</v>
      </c>
      <c r="L450" s="115">
        <v>480</v>
      </c>
      <c r="M450" s="95">
        <v>490</v>
      </c>
      <c r="N450" s="95">
        <v>485</v>
      </c>
      <c r="O450" s="106" t="s">
        <v>5</v>
      </c>
      <c r="P450" s="115">
        <v>390</v>
      </c>
      <c r="Q450" s="95">
        <v>400</v>
      </c>
      <c r="R450" s="95">
        <v>395</v>
      </c>
      <c r="S450" s="106">
        <v>-5</v>
      </c>
      <c r="T450" s="115">
        <v>410</v>
      </c>
      <c r="U450" s="95">
        <v>420</v>
      </c>
      <c r="V450" s="95">
        <v>415</v>
      </c>
      <c r="W450" s="106">
        <v>-5</v>
      </c>
      <c r="X450" s="115">
        <v>410</v>
      </c>
      <c r="Y450" s="95">
        <v>420</v>
      </c>
      <c r="Z450" s="95">
        <v>415</v>
      </c>
      <c r="AA450" s="106">
        <v>-5</v>
      </c>
      <c r="AB450" s="115">
        <v>420</v>
      </c>
      <c r="AC450" s="95">
        <v>430</v>
      </c>
      <c r="AD450" s="95">
        <v>425</v>
      </c>
      <c r="AE450" s="106" t="s">
        <v>5</v>
      </c>
      <c r="AF450" s="115">
        <v>370</v>
      </c>
      <c r="AG450" s="95">
        <v>380</v>
      </c>
      <c r="AH450" s="95">
        <v>375</v>
      </c>
      <c r="AI450" s="106">
        <v>-5</v>
      </c>
      <c r="AJ450" s="115">
        <v>405</v>
      </c>
      <c r="AK450" s="95">
        <v>415</v>
      </c>
      <c r="AL450" s="95">
        <v>410</v>
      </c>
      <c r="AM450" s="106">
        <v>-5</v>
      </c>
      <c r="AN450" s="115">
        <v>405</v>
      </c>
      <c r="AO450" s="95">
        <v>415</v>
      </c>
      <c r="AP450" s="95">
        <v>410</v>
      </c>
      <c r="AQ450" s="106">
        <v>-5</v>
      </c>
      <c r="AR450" s="115">
        <v>425</v>
      </c>
      <c r="AS450" s="95">
        <v>435</v>
      </c>
      <c r="AT450" s="95">
        <v>430</v>
      </c>
      <c r="AU450" s="106" t="s">
        <v>5</v>
      </c>
      <c r="AV450" s="115">
        <v>370</v>
      </c>
      <c r="AW450" s="95">
        <v>380</v>
      </c>
      <c r="AX450" s="95">
        <v>375</v>
      </c>
      <c r="AY450" s="106">
        <v>-5</v>
      </c>
      <c r="AZ450" s="115">
        <v>340</v>
      </c>
      <c r="BA450" s="95">
        <v>350</v>
      </c>
      <c r="BB450" s="95">
        <v>345</v>
      </c>
      <c r="BC450" s="106">
        <v>-5</v>
      </c>
      <c r="BD450" s="115">
        <v>345</v>
      </c>
      <c r="BE450" s="95">
        <v>355</v>
      </c>
      <c r="BF450" s="95">
        <v>350</v>
      </c>
      <c r="BG450" s="106" t="s">
        <v>5</v>
      </c>
      <c r="BH450" s="115">
        <v>370</v>
      </c>
      <c r="BI450" s="95">
        <v>380</v>
      </c>
      <c r="BJ450" s="95">
        <v>375</v>
      </c>
      <c r="BK450" s="106" t="s">
        <v>5</v>
      </c>
      <c r="BL450" s="115">
        <v>360</v>
      </c>
      <c r="BM450" s="95">
        <v>370</v>
      </c>
      <c r="BN450" s="95">
        <v>365</v>
      </c>
      <c r="BO450" s="106" t="s">
        <v>5</v>
      </c>
      <c r="BP450" s="115">
        <v>390</v>
      </c>
      <c r="BQ450" s="95">
        <v>400</v>
      </c>
      <c r="BR450" s="95">
        <v>395</v>
      </c>
      <c r="BS450" s="106">
        <v>-5</v>
      </c>
      <c r="BT450" s="115">
        <v>395</v>
      </c>
      <c r="BU450" s="95">
        <v>405</v>
      </c>
      <c r="BV450" s="95">
        <v>400</v>
      </c>
      <c r="BW450" s="106" t="s">
        <v>5</v>
      </c>
      <c r="BX450" s="115">
        <v>420</v>
      </c>
      <c r="BY450" s="95">
        <v>430</v>
      </c>
      <c r="BZ450" s="95">
        <v>425</v>
      </c>
      <c r="CA450" s="106" t="s">
        <v>5</v>
      </c>
      <c r="CB450" s="115">
        <v>470</v>
      </c>
      <c r="CC450" s="95">
        <v>480</v>
      </c>
      <c r="CD450" s="95">
        <v>475</v>
      </c>
      <c r="CE450" s="106" t="s">
        <v>5</v>
      </c>
      <c r="CF450" s="115">
        <v>340</v>
      </c>
      <c r="CG450" s="95">
        <v>350</v>
      </c>
      <c r="CH450" s="95">
        <v>345</v>
      </c>
      <c r="CI450" s="106" t="s">
        <v>5</v>
      </c>
      <c r="CJ450" s="115">
        <v>335</v>
      </c>
      <c r="CK450" s="95">
        <v>345</v>
      </c>
      <c r="CL450" s="95">
        <v>340</v>
      </c>
      <c r="CM450" s="106" t="s">
        <v>5</v>
      </c>
      <c r="CN450" s="115">
        <v>370</v>
      </c>
      <c r="CO450" s="95">
        <v>380</v>
      </c>
      <c r="CP450" s="95">
        <v>375</v>
      </c>
      <c r="CQ450" s="106" t="s">
        <v>5</v>
      </c>
      <c r="CR450" s="115">
        <v>440</v>
      </c>
      <c r="CS450" s="95">
        <v>450</v>
      </c>
      <c r="CT450" s="95">
        <v>445</v>
      </c>
      <c r="CU450" s="106" t="s">
        <v>5</v>
      </c>
      <c r="CV450" s="115">
        <v>370</v>
      </c>
      <c r="CW450" s="95">
        <v>380</v>
      </c>
      <c r="CX450" s="95">
        <v>375</v>
      </c>
      <c r="CY450" s="106" t="s">
        <v>5</v>
      </c>
      <c r="CZ450" s="115">
        <v>370</v>
      </c>
      <c r="DA450" s="95">
        <v>380</v>
      </c>
      <c r="DB450" s="95">
        <v>375</v>
      </c>
      <c r="DC450" s="106" t="s">
        <v>5</v>
      </c>
      <c r="DD450" s="115">
        <v>410</v>
      </c>
      <c r="DE450" s="95">
        <v>420</v>
      </c>
      <c r="DF450" s="95">
        <v>415</v>
      </c>
      <c r="DG450" s="106" t="s">
        <v>5</v>
      </c>
      <c r="DH450" s="115">
        <v>465</v>
      </c>
      <c r="DI450" s="95">
        <v>475</v>
      </c>
      <c r="DJ450" s="95">
        <v>470</v>
      </c>
      <c r="DK450" s="106" t="s">
        <v>5</v>
      </c>
      <c r="DL450" s="115">
        <v>345</v>
      </c>
      <c r="DM450" s="95">
        <v>355</v>
      </c>
      <c r="DN450" s="95">
        <v>350</v>
      </c>
      <c r="DO450" s="106" t="s">
        <v>5</v>
      </c>
      <c r="DP450" s="115">
        <v>340</v>
      </c>
      <c r="DQ450" s="95">
        <v>350</v>
      </c>
      <c r="DR450" s="95">
        <v>345</v>
      </c>
      <c r="DS450" s="106" t="s">
        <v>5</v>
      </c>
      <c r="DT450" s="115">
        <v>420</v>
      </c>
      <c r="DU450" s="95">
        <v>430</v>
      </c>
      <c r="DV450" s="95">
        <v>425</v>
      </c>
      <c r="DW450" s="106" t="s">
        <v>5</v>
      </c>
      <c r="DX450" s="115">
        <v>475</v>
      </c>
      <c r="DY450" s="95">
        <v>485</v>
      </c>
      <c r="DZ450" s="95">
        <v>480</v>
      </c>
      <c r="EA450" s="106" t="s">
        <v>5</v>
      </c>
      <c r="EB450" s="115">
        <v>330</v>
      </c>
      <c r="EC450" s="95">
        <v>340</v>
      </c>
      <c r="ED450" s="95">
        <v>335</v>
      </c>
      <c r="EE450" s="106" t="s">
        <v>5</v>
      </c>
      <c r="EF450" s="115">
        <v>325</v>
      </c>
      <c r="EG450" s="95">
        <v>335</v>
      </c>
      <c r="EH450" s="95">
        <v>330</v>
      </c>
      <c r="EI450" s="106" t="s">
        <v>5</v>
      </c>
      <c r="EJ450" s="115">
        <v>440</v>
      </c>
      <c r="EK450" s="95">
        <v>450</v>
      </c>
      <c r="EL450" s="95">
        <v>445</v>
      </c>
      <c r="EM450" s="106" t="s">
        <v>5</v>
      </c>
      <c r="EN450" s="115">
        <v>495</v>
      </c>
      <c r="EO450" s="95">
        <v>505</v>
      </c>
      <c r="EP450" s="95">
        <v>500</v>
      </c>
      <c r="EQ450" s="106" t="s">
        <v>5</v>
      </c>
      <c r="ER450" s="115">
        <v>305</v>
      </c>
      <c r="ES450" s="95">
        <v>315</v>
      </c>
      <c r="ET450" s="95">
        <v>310</v>
      </c>
      <c r="EU450" s="106">
        <v>-5</v>
      </c>
      <c r="EV450" s="115">
        <v>290</v>
      </c>
      <c r="EW450" s="95">
        <v>300</v>
      </c>
      <c r="EX450" s="95">
        <v>295</v>
      </c>
      <c r="EY450" s="106">
        <v>-5</v>
      </c>
      <c r="EZ450" s="115">
        <v>425</v>
      </c>
      <c r="FA450" s="95">
        <v>435</v>
      </c>
      <c r="FB450" s="95">
        <v>430</v>
      </c>
      <c r="FC450" s="106" t="s">
        <v>5</v>
      </c>
      <c r="FD450" s="115">
        <v>495</v>
      </c>
      <c r="FE450" s="95">
        <v>505</v>
      </c>
      <c r="FF450" s="95">
        <v>500</v>
      </c>
      <c r="FG450" s="106" t="s">
        <v>5</v>
      </c>
      <c r="FH450" s="115">
        <v>305</v>
      </c>
      <c r="FI450" s="95">
        <v>315</v>
      </c>
      <c r="FJ450" s="95">
        <v>310</v>
      </c>
      <c r="FK450" s="106">
        <v>-5</v>
      </c>
      <c r="FL450" s="115">
        <v>305</v>
      </c>
      <c r="FM450" s="95">
        <v>315</v>
      </c>
      <c r="FN450" s="95">
        <v>310</v>
      </c>
      <c r="FO450" s="106" t="s">
        <v>5</v>
      </c>
      <c r="FP450" s="115">
        <v>385</v>
      </c>
      <c r="FQ450" s="95">
        <v>395</v>
      </c>
      <c r="FR450" s="95">
        <v>390</v>
      </c>
      <c r="FS450" s="106" t="s">
        <v>5</v>
      </c>
      <c r="FT450" s="135">
        <v>305</v>
      </c>
      <c r="FU450" s="136">
        <v>315</v>
      </c>
      <c r="FV450" s="95">
        <v>310</v>
      </c>
      <c r="FW450" s="134">
        <v>-5</v>
      </c>
      <c r="FX450" s="115">
        <v>225</v>
      </c>
      <c r="FY450" s="95">
        <v>235</v>
      </c>
      <c r="FZ450" s="95">
        <v>230</v>
      </c>
      <c r="GA450" s="106" t="s">
        <v>5</v>
      </c>
      <c r="GB450" s="115">
        <v>400</v>
      </c>
      <c r="GC450" s="95">
        <v>410</v>
      </c>
      <c r="GD450" s="95">
        <v>405</v>
      </c>
      <c r="GE450" s="106" t="s">
        <v>5</v>
      </c>
      <c r="GF450" s="115">
        <v>405</v>
      </c>
      <c r="GG450" s="95">
        <v>415</v>
      </c>
      <c r="GH450" s="95">
        <v>410</v>
      </c>
      <c r="GI450" s="106" t="s">
        <v>5</v>
      </c>
      <c r="GJ450" s="115">
        <v>440</v>
      </c>
      <c r="GK450" s="95">
        <v>450</v>
      </c>
      <c r="GL450" s="95">
        <v>445</v>
      </c>
      <c r="GM450" s="106" t="s">
        <v>5</v>
      </c>
      <c r="GN450" s="115">
        <v>500</v>
      </c>
      <c r="GO450" s="95">
        <v>510</v>
      </c>
      <c r="GP450" s="95">
        <v>505</v>
      </c>
      <c r="GQ450" s="106" t="s">
        <v>5</v>
      </c>
      <c r="GR450" s="93"/>
      <c r="GS450" s="93">
        <v>6</v>
      </c>
    </row>
    <row r="451" spans="1:219" ht="15.75" x14ac:dyDescent="0.25">
      <c r="A451">
        <v>7</v>
      </c>
      <c r="B451">
        <v>2018</v>
      </c>
      <c r="C451" s="87">
        <v>43287</v>
      </c>
      <c r="D451" s="95">
        <v>425</v>
      </c>
      <c r="E451" s="95">
        <v>435</v>
      </c>
      <c r="F451" s="95">
        <v>430</v>
      </c>
      <c r="G451" s="106" t="s">
        <v>5</v>
      </c>
      <c r="H451" s="115">
        <v>555</v>
      </c>
      <c r="I451" s="95">
        <v>565</v>
      </c>
      <c r="J451" s="95">
        <v>560</v>
      </c>
      <c r="K451" s="106">
        <v>-5</v>
      </c>
      <c r="L451" s="115">
        <v>480</v>
      </c>
      <c r="M451" s="95">
        <v>490</v>
      </c>
      <c r="N451" s="95">
        <v>485</v>
      </c>
      <c r="O451" s="106" t="s">
        <v>5</v>
      </c>
      <c r="P451" s="115">
        <v>385</v>
      </c>
      <c r="Q451" s="95">
        <v>395</v>
      </c>
      <c r="R451" s="95">
        <v>390</v>
      </c>
      <c r="S451" s="106">
        <v>-5</v>
      </c>
      <c r="T451" s="115">
        <v>410</v>
      </c>
      <c r="U451" s="95">
        <v>420</v>
      </c>
      <c r="V451" s="95">
        <v>415</v>
      </c>
      <c r="W451" s="106" t="s">
        <v>5</v>
      </c>
      <c r="X451" s="115">
        <v>405</v>
      </c>
      <c r="Y451" s="95">
        <v>415</v>
      </c>
      <c r="Z451" s="95">
        <v>410</v>
      </c>
      <c r="AA451" s="106">
        <v>-5</v>
      </c>
      <c r="AB451" s="115">
        <v>420</v>
      </c>
      <c r="AC451" s="95">
        <v>430</v>
      </c>
      <c r="AD451" s="95">
        <v>425</v>
      </c>
      <c r="AE451" s="106" t="s">
        <v>5</v>
      </c>
      <c r="AF451" s="115">
        <v>365</v>
      </c>
      <c r="AG451" s="95">
        <v>375</v>
      </c>
      <c r="AH451" s="95">
        <v>370</v>
      </c>
      <c r="AI451" s="106">
        <v>-5</v>
      </c>
      <c r="AJ451" s="115">
        <v>405</v>
      </c>
      <c r="AK451" s="95">
        <v>415</v>
      </c>
      <c r="AL451" s="95">
        <v>410</v>
      </c>
      <c r="AM451" s="106" t="s">
        <v>5</v>
      </c>
      <c r="AN451" s="115">
        <v>400</v>
      </c>
      <c r="AO451" s="95">
        <v>410</v>
      </c>
      <c r="AP451" s="95">
        <v>405</v>
      </c>
      <c r="AQ451" s="106">
        <v>-5</v>
      </c>
      <c r="AR451" s="115">
        <v>425</v>
      </c>
      <c r="AS451" s="95">
        <v>435</v>
      </c>
      <c r="AT451" s="95">
        <v>430</v>
      </c>
      <c r="AU451" s="106" t="s">
        <v>5</v>
      </c>
      <c r="AV451" s="115">
        <v>365</v>
      </c>
      <c r="AW451" s="95">
        <v>375</v>
      </c>
      <c r="AX451" s="95">
        <v>370</v>
      </c>
      <c r="AY451" s="106">
        <v>-5</v>
      </c>
      <c r="AZ451" s="115">
        <v>340</v>
      </c>
      <c r="BA451" s="95">
        <v>350</v>
      </c>
      <c r="BB451" s="95">
        <v>345</v>
      </c>
      <c r="BC451" s="106" t="s">
        <v>5</v>
      </c>
      <c r="BD451" s="115">
        <v>340</v>
      </c>
      <c r="BE451" s="95">
        <v>350</v>
      </c>
      <c r="BF451" s="95">
        <v>345</v>
      </c>
      <c r="BG451" s="106">
        <v>-5</v>
      </c>
      <c r="BH451" s="115">
        <v>370</v>
      </c>
      <c r="BI451" s="95">
        <v>380</v>
      </c>
      <c r="BJ451" s="95">
        <v>375</v>
      </c>
      <c r="BK451" s="106" t="s">
        <v>5</v>
      </c>
      <c r="BL451" s="115">
        <v>355</v>
      </c>
      <c r="BM451" s="95">
        <v>365</v>
      </c>
      <c r="BN451" s="95">
        <v>360</v>
      </c>
      <c r="BO451" s="106">
        <v>-5</v>
      </c>
      <c r="BP451" s="115">
        <v>390</v>
      </c>
      <c r="BQ451" s="95">
        <v>400</v>
      </c>
      <c r="BR451" s="95">
        <v>395</v>
      </c>
      <c r="BS451" s="106" t="s">
        <v>5</v>
      </c>
      <c r="BT451" s="115">
        <v>390</v>
      </c>
      <c r="BU451" s="95">
        <v>400</v>
      </c>
      <c r="BV451" s="95">
        <v>395</v>
      </c>
      <c r="BW451" s="106">
        <v>-5</v>
      </c>
      <c r="BX451" s="115">
        <v>420</v>
      </c>
      <c r="BY451" s="95">
        <v>430</v>
      </c>
      <c r="BZ451" s="95">
        <v>425</v>
      </c>
      <c r="CA451" s="106" t="s">
        <v>5</v>
      </c>
      <c r="CB451" s="115">
        <v>470</v>
      </c>
      <c r="CC451" s="95">
        <v>480</v>
      </c>
      <c r="CD451" s="95">
        <v>475</v>
      </c>
      <c r="CE451" s="106" t="s">
        <v>5</v>
      </c>
      <c r="CF451" s="115">
        <v>340</v>
      </c>
      <c r="CG451" s="95">
        <v>350</v>
      </c>
      <c r="CH451" s="95">
        <v>345</v>
      </c>
      <c r="CI451" s="106" t="s">
        <v>5</v>
      </c>
      <c r="CJ451" s="115">
        <v>330</v>
      </c>
      <c r="CK451" s="95">
        <v>340</v>
      </c>
      <c r="CL451" s="95">
        <v>335</v>
      </c>
      <c r="CM451" s="106">
        <v>-5</v>
      </c>
      <c r="CN451" s="115">
        <v>370</v>
      </c>
      <c r="CO451" s="95">
        <v>380</v>
      </c>
      <c r="CP451" s="95">
        <v>375</v>
      </c>
      <c r="CQ451" s="106" t="s">
        <v>5</v>
      </c>
      <c r="CR451" s="115">
        <v>440</v>
      </c>
      <c r="CS451" s="95">
        <v>450</v>
      </c>
      <c r="CT451" s="95">
        <v>445</v>
      </c>
      <c r="CU451" s="106" t="s">
        <v>5</v>
      </c>
      <c r="CV451" s="115">
        <v>370</v>
      </c>
      <c r="CW451" s="95">
        <v>380</v>
      </c>
      <c r="CX451" s="95">
        <v>375</v>
      </c>
      <c r="CY451" s="106" t="s">
        <v>5</v>
      </c>
      <c r="CZ451" s="115">
        <v>365</v>
      </c>
      <c r="DA451" s="95">
        <v>375</v>
      </c>
      <c r="DB451" s="95">
        <v>370</v>
      </c>
      <c r="DC451" s="106">
        <v>-5</v>
      </c>
      <c r="DD451" s="115">
        <v>410</v>
      </c>
      <c r="DE451" s="95">
        <v>420</v>
      </c>
      <c r="DF451" s="95">
        <v>415</v>
      </c>
      <c r="DG451" s="106" t="s">
        <v>5</v>
      </c>
      <c r="DH451" s="115">
        <v>465</v>
      </c>
      <c r="DI451" s="95">
        <v>475</v>
      </c>
      <c r="DJ451" s="95">
        <v>470</v>
      </c>
      <c r="DK451" s="106" t="s">
        <v>5</v>
      </c>
      <c r="DL451" s="115">
        <v>345</v>
      </c>
      <c r="DM451" s="95">
        <v>355</v>
      </c>
      <c r="DN451" s="95">
        <v>350</v>
      </c>
      <c r="DO451" s="106" t="s">
        <v>5</v>
      </c>
      <c r="DP451" s="115">
        <v>335</v>
      </c>
      <c r="DQ451" s="95">
        <v>345</v>
      </c>
      <c r="DR451" s="95">
        <v>340</v>
      </c>
      <c r="DS451" s="106">
        <v>-5</v>
      </c>
      <c r="DT451" s="115">
        <v>420</v>
      </c>
      <c r="DU451" s="95">
        <v>430</v>
      </c>
      <c r="DV451" s="95">
        <v>425</v>
      </c>
      <c r="DW451" s="106" t="s">
        <v>5</v>
      </c>
      <c r="DX451" s="115">
        <v>475</v>
      </c>
      <c r="DY451" s="95">
        <v>485</v>
      </c>
      <c r="DZ451" s="95">
        <v>480</v>
      </c>
      <c r="EA451" s="106" t="s">
        <v>5</v>
      </c>
      <c r="EB451" s="115">
        <v>330</v>
      </c>
      <c r="EC451" s="95">
        <v>340</v>
      </c>
      <c r="ED451" s="95">
        <v>335</v>
      </c>
      <c r="EE451" s="106" t="s">
        <v>5</v>
      </c>
      <c r="EF451" s="115">
        <v>320</v>
      </c>
      <c r="EG451" s="95">
        <v>330</v>
      </c>
      <c r="EH451" s="95">
        <v>325</v>
      </c>
      <c r="EI451" s="106">
        <v>-5</v>
      </c>
      <c r="EJ451" s="115">
        <v>440</v>
      </c>
      <c r="EK451" s="95">
        <v>450</v>
      </c>
      <c r="EL451" s="95">
        <v>445</v>
      </c>
      <c r="EM451" s="106" t="s">
        <v>5</v>
      </c>
      <c r="EN451" s="115">
        <v>495</v>
      </c>
      <c r="EO451" s="95">
        <v>505</v>
      </c>
      <c r="EP451" s="95">
        <v>500</v>
      </c>
      <c r="EQ451" s="106" t="s">
        <v>5</v>
      </c>
      <c r="ER451" s="115">
        <v>305</v>
      </c>
      <c r="ES451" s="95">
        <v>315</v>
      </c>
      <c r="ET451" s="95">
        <v>310</v>
      </c>
      <c r="EU451" s="106" t="s">
        <v>5</v>
      </c>
      <c r="EV451" s="115">
        <v>285</v>
      </c>
      <c r="EW451" s="95">
        <v>295</v>
      </c>
      <c r="EX451" s="95">
        <v>290</v>
      </c>
      <c r="EY451" s="106">
        <v>-5</v>
      </c>
      <c r="EZ451" s="115">
        <v>425</v>
      </c>
      <c r="FA451" s="95">
        <v>435</v>
      </c>
      <c r="FB451" s="95">
        <v>430</v>
      </c>
      <c r="FC451" s="106" t="s">
        <v>5</v>
      </c>
      <c r="FD451" s="115">
        <v>495</v>
      </c>
      <c r="FE451" s="95">
        <v>505</v>
      </c>
      <c r="FF451" s="95">
        <v>500</v>
      </c>
      <c r="FG451" s="106" t="s">
        <v>5</v>
      </c>
      <c r="FH451" s="115">
        <v>305</v>
      </c>
      <c r="FI451" s="95">
        <v>315</v>
      </c>
      <c r="FJ451" s="95">
        <v>310</v>
      </c>
      <c r="FK451" s="106" t="s">
        <v>5</v>
      </c>
      <c r="FL451" s="115">
        <v>305</v>
      </c>
      <c r="FM451" s="95">
        <v>315</v>
      </c>
      <c r="FN451" s="95">
        <v>310</v>
      </c>
      <c r="FO451" s="106" t="s">
        <v>5</v>
      </c>
      <c r="FP451" s="115">
        <v>385</v>
      </c>
      <c r="FQ451" s="95">
        <v>395</v>
      </c>
      <c r="FR451" s="95">
        <v>390</v>
      </c>
      <c r="FS451" s="106" t="s">
        <v>5</v>
      </c>
      <c r="FT451" s="135">
        <v>290</v>
      </c>
      <c r="FU451" s="136">
        <v>300</v>
      </c>
      <c r="FV451" s="95">
        <v>295</v>
      </c>
      <c r="FW451" s="134">
        <v>-15</v>
      </c>
      <c r="FX451" s="115">
        <v>225</v>
      </c>
      <c r="FY451" s="95">
        <v>235</v>
      </c>
      <c r="FZ451" s="95">
        <v>230</v>
      </c>
      <c r="GA451" s="106" t="s">
        <v>5</v>
      </c>
      <c r="GB451" s="115">
        <v>400</v>
      </c>
      <c r="GC451" s="95">
        <v>410</v>
      </c>
      <c r="GD451" s="95">
        <v>405</v>
      </c>
      <c r="GE451" s="106" t="s">
        <v>5</v>
      </c>
      <c r="GF451" s="115">
        <v>400</v>
      </c>
      <c r="GG451" s="95">
        <v>410</v>
      </c>
      <c r="GH451" s="95">
        <v>405</v>
      </c>
      <c r="GI451" s="106">
        <v>-5</v>
      </c>
      <c r="GJ451" s="115">
        <v>500</v>
      </c>
      <c r="GK451" s="95">
        <v>510</v>
      </c>
      <c r="GL451" s="95">
        <v>505</v>
      </c>
      <c r="GM451" s="106" t="s">
        <v>5</v>
      </c>
      <c r="GN451" s="115">
        <v>500</v>
      </c>
      <c r="GO451" s="95">
        <v>510</v>
      </c>
      <c r="GP451" s="95">
        <v>505</v>
      </c>
      <c r="GQ451" s="106" t="s">
        <v>5</v>
      </c>
      <c r="GR451" s="93"/>
      <c r="GS451" s="93">
        <v>7</v>
      </c>
    </row>
    <row r="452" spans="1:219" ht="15.75" x14ac:dyDescent="0.25">
      <c r="A452">
        <v>7</v>
      </c>
      <c r="B452">
        <v>2018</v>
      </c>
      <c r="C452" s="87">
        <v>43294</v>
      </c>
      <c r="D452" s="149">
        <v>425</v>
      </c>
      <c r="E452" s="136">
        <v>435</v>
      </c>
      <c r="F452" s="128">
        <v>430</v>
      </c>
      <c r="G452" s="134" t="s">
        <v>5</v>
      </c>
      <c r="H452" s="135">
        <v>555</v>
      </c>
      <c r="I452" s="136">
        <v>565</v>
      </c>
      <c r="J452" s="128">
        <v>560</v>
      </c>
      <c r="K452" s="134" t="s">
        <v>5</v>
      </c>
      <c r="L452" s="135">
        <v>480</v>
      </c>
      <c r="M452" s="136">
        <v>490</v>
      </c>
      <c r="N452" s="128">
        <v>485</v>
      </c>
      <c r="O452" s="134" t="s">
        <v>5</v>
      </c>
      <c r="P452" s="135">
        <v>385</v>
      </c>
      <c r="Q452" s="136">
        <v>395</v>
      </c>
      <c r="R452" s="128">
        <v>390</v>
      </c>
      <c r="S452" s="134" t="s">
        <v>5</v>
      </c>
      <c r="T452" s="135">
        <v>410</v>
      </c>
      <c r="U452" s="136">
        <v>420</v>
      </c>
      <c r="V452" s="128">
        <v>415</v>
      </c>
      <c r="W452" s="134" t="s">
        <v>5</v>
      </c>
      <c r="X452" s="135">
        <v>405</v>
      </c>
      <c r="Y452" s="136">
        <v>415</v>
      </c>
      <c r="Z452" s="128">
        <v>410</v>
      </c>
      <c r="AA452" s="134" t="s">
        <v>5</v>
      </c>
      <c r="AB452" s="135">
        <v>420</v>
      </c>
      <c r="AC452" s="136">
        <v>430</v>
      </c>
      <c r="AD452" s="128">
        <v>425</v>
      </c>
      <c r="AE452" s="134" t="s">
        <v>5</v>
      </c>
      <c r="AF452" s="135">
        <v>365</v>
      </c>
      <c r="AG452" s="136">
        <v>375</v>
      </c>
      <c r="AH452" s="128">
        <v>370</v>
      </c>
      <c r="AI452" s="134" t="s">
        <v>5</v>
      </c>
      <c r="AJ452" s="135">
        <v>405</v>
      </c>
      <c r="AK452" s="136">
        <v>415</v>
      </c>
      <c r="AL452" s="128">
        <v>410</v>
      </c>
      <c r="AM452" s="134" t="s">
        <v>5</v>
      </c>
      <c r="AN452" s="135">
        <v>400</v>
      </c>
      <c r="AO452" s="136">
        <v>410</v>
      </c>
      <c r="AP452" s="128">
        <v>405</v>
      </c>
      <c r="AQ452" s="134" t="s">
        <v>5</v>
      </c>
      <c r="AR452" s="135">
        <v>425</v>
      </c>
      <c r="AS452" s="136">
        <v>435</v>
      </c>
      <c r="AT452" s="128">
        <v>430</v>
      </c>
      <c r="AU452" s="134" t="s">
        <v>5</v>
      </c>
      <c r="AV452" s="135">
        <v>365</v>
      </c>
      <c r="AW452" s="136">
        <v>375</v>
      </c>
      <c r="AX452" s="128">
        <v>370</v>
      </c>
      <c r="AY452" s="134" t="s">
        <v>5</v>
      </c>
      <c r="AZ452" s="135">
        <v>340</v>
      </c>
      <c r="BA452" s="136">
        <v>350</v>
      </c>
      <c r="BB452" s="128">
        <v>345</v>
      </c>
      <c r="BC452" s="134" t="s">
        <v>5</v>
      </c>
      <c r="BD452" s="135">
        <v>340</v>
      </c>
      <c r="BE452" s="136">
        <v>350</v>
      </c>
      <c r="BF452" s="128">
        <v>345</v>
      </c>
      <c r="BG452" s="134" t="s">
        <v>5</v>
      </c>
      <c r="BH452" s="135">
        <v>370</v>
      </c>
      <c r="BI452" s="136">
        <v>380</v>
      </c>
      <c r="BJ452" s="128">
        <v>375</v>
      </c>
      <c r="BK452" s="134" t="s">
        <v>5</v>
      </c>
      <c r="BL452" s="135">
        <v>355</v>
      </c>
      <c r="BM452" s="136">
        <v>365</v>
      </c>
      <c r="BN452" s="128">
        <v>360</v>
      </c>
      <c r="BO452" s="134" t="s">
        <v>5</v>
      </c>
      <c r="BP452" s="135">
        <v>390</v>
      </c>
      <c r="BQ452" s="136">
        <v>400</v>
      </c>
      <c r="BR452" s="128">
        <v>395</v>
      </c>
      <c r="BS452" s="134" t="s">
        <v>5</v>
      </c>
      <c r="BT452" s="135">
        <v>390</v>
      </c>
      <c r="BU452" s="136">
        <v>400</v>
      </c>
      <c r="BV452" s="128">
        <v>395</v>
      </c>
      <c r="BW452" s="134" t="s">
        <v>5</v>
      </c>
      <c r="BX452" s="135">
        <v>420</v>
      </c>
      <c r="BY452" s="136">
        <v>430</v>
      </c>
      <c r="BZ452" s="128">
        <v>425</v>
      </c>
      <c r="CA452" s="134" t="s">
        <v>5</v>
      </c>
      <c r="CB452" s="135">
        <v>470</v>
      </c>
      <c r="CC452" s="136">
        <v>480</v>
      </c>
      <c r="CD452" s="128">
        <v>475</v>
      </c>
      <c r="CE452" s="134" t="s">
        <v>5</v>
      </c>
      <c r="CF452" s="135">
        <v>340</v>
      </c>
      <c r="CG452" s="136">
        <v>350</v>
      </c>
      <c r="CH452" s="128">
        <v>345</v>
      </c>
      <c r="CI452" s="134" t="s">
        <v>5</v>
      </c>
      <c r="CJ452" s="135">
        <v>330</v>
      </c>
      <c r="CK452" s="136">
        <v>340</v>
      </c>
      <c r="CL452" s="128">
        <v>335</v>
      </c>
      <c r="CM452" s="134" t="s">
        <v>5</v>
      </c>
      <c r="CN452" s="135">
        <v>370</v>
      </c>
      <c r="CO452" s="136">
        <v>380</v>
      </c>
      <c r="CP452" s="128">
        <v>375</v>
      </c>
      <c r="CQ452" s="134" t="s">
        <v>5</v>
      </c>
      <c r="CR452" s="135">
        <v>440</v>
      </c>
      <c r="CS452" s="136">
        <v>450</v>
      </c>
      <c r="CT452" s="128">
        <v>445</v>
      </c>
      <c r="CU452" s="134" t="s">
        <v>5</v>
      </c>
      <c r="CV452" s="135">
        <v>370</v>
      </c>
      <c r="CW452" s="136">
        <v>380</v>
      </c>
      <c r="CX452" s="128">
        <v>375</v>
      </c>
      <c r="CY452" s="134" t="s">
        <v>5</v>
      </c>
      <c r="CZ452" s="135">
        <v>365</v>
      </c>
      <c r="DA452" s="136">
        <v>375</v>
      </c>
      <c r="DB452" s="128">
        <v>370</v>
      </c>
      <c r="DC452" s="134" t="s">
        <v>5</v>
      </c>
      <c r="DD452" s="135">
        <v>410</v>
      </c>
      <c r="DE452" s="136">
        <v>420</v>
      </c>
      <c r="DF452" s="128">
        <v>415</v>
      </c>
      <c r="DG452" s="134" t="s">
        <v>5</v>
      </c>
      <c r="DH452" s="135">
        <v>465</v>
      </c>
      <c r="DI452" s="136">
        <v>475</v>
      </c>
      <c r="DJ452" s="128">
        <v>470</v>
      </c>
      <c r="DK452" s="134" t="s">
        <v>5</v>
      </c>
      <c r="DL452" s="135">
        <v>345</v>
      </c>
      <c r="DM452" s="136">
        <v>355</v>
      </c>
      <c r="DN452" s="128">
        <v>350</v>
      </c>
      <c r="DO452" s="134" t="s">
        <v>5</v>
      </c>
      <c r="DP452" s="135">
        <v>335</v>
      </c>
      <c r="DQ452" s="136">
        <v>345</v>
      </c>
      <c r="DR452" s="128">
        <v>340</v>
      </c>
      <c r="DS452" s="134" t="s">
        <v>5</v>
      </c>
      <c r="DT452" s="135">
        <v>420</v>
      </c>
      <c r="DU452" s="136">
        <v>430</v>
      </c>
      <c r="DV452" s="128">
        <v>425</v>
      </c>
      <c r="DW452" s="134" t="s">
        <v>5</v>
      </c>
      <c r="DX452" s="135">
        <v>475</v>
      </c>
      <c r="DY452" s="136">
        <v>485</v>
      </c>
      <c r="DZ452" s="128">
        <v>480</v>
      </c>
      <c r="EA452" s="134" t="s">
        <v>5</v>
      </c>
      <c r="EB452" s="135">
        <v>330</v>
      </c>
      <c r="EC452" s="136">
        <v>340</v>
      </c>
      <c r="ED452" s="128">
        <v>335</v>
      </c>
      <c r="EE452" s="134" t="s">
        <v>5</v>
      </c>
      <c r="EF452" s="135">
        <v>320</v>
      </c>
      <c r="EG452" s="136">
        <v>330</v>
      </c>
      <c r="EH452" s="128">
        <v>325</v>
      </c>
      <c r="EI452" s="134" t="s">
        <v>5</v>
      </c>
      <c r="EJ452" s="135">
        <v>440</v>
      </c>
      <c r="EK452" s="136">
        <v>450</v>
      </c>
      <c r="EL452" s="128">
        <v>445</v>
      </c>
      <c r="EM452" s="134" t="s">
        <v>5</v>
      </c>
      <c r="EN452" s="135">
        <v>495</v>
      </c>
      <c r="EO452" s="136">
        <v>505</v>
      </c>
      <c r="EP452" s="128">
        <v>500</v>
      </c>
      <c r="EQ452" s="134" t="s">
        <v>5</v>
      </c>
      <c r="ER452" s="135">
        <v>305</v>
      </c>
      <c r="ES452" s="136">
        <v>315</v>
      </c>
      <c r="ET452" s="128">
        <v>310</v>
      </c>
      <c r="EU452" s="134" t="s">
        <v>5</v>
      </c>
      <c r="EV452" s="135">
        <v>285</v>
      </c>
      <c r="EW452" s="136">
        <v>295</v>
      </c>
      <c r="EX452" s="128">
        <v>290</v>
      </c>
      <c r="EY452" s="134" t="s">
        <v>5</v>
      </c>
      <c r="EZ452" s="135">
        <v>425</v>
      </c>
      <c r="FA452" s="136">
        <v>435</v>
      </c>
      <c r="FB452" s="128">
        <v>430</v>
      </c>
      <c r="FC452" s="134" t="s">
        <v>5</v>
      </c>
      <c r="FD452" s="135">
        <v>495</v>
      </c>
      <c r="FE452" s="136">
        <v>505</v>
      </c>
      <c r="FF452" s="128">
        <v>500</v>
      </c>
      <c r="FG452" s="134" t="s">
        <v>5</v>
      </c>
      <c r="FH452" s="135">
        <v>305</v>
      </c>
      <c r="FI452" s="136">
        <v>315</v>
      </c>
      <c r="FJ452" s="128">
        <v>310</v>
      </c>
      <c r="FK452" s="134" t="s">
        <v>5</v>
      </c>
      <c r="FL452" s="135">
        <v>305</v>
      </c>
      <c r="FM452" s="136">
        <v>315</v>
      </c>
      <c r="FN452" s="128">
        <v>310</v>
      </c>
      <c r="FO452" s="134" t="s">
        <v>5</v>
      </c>
      <c r="FP452" s="135">
        <v>385</v>
      </c>
      <c r="FQ452" s="136">
        <v>395</v>
      </c>
      <c r="FR452" s="128">
        <v>390</v>
      </c>
      <c r="FS452" s="134" t="s">
        <v>5</v>
      </c>
      <c r="FT452" s="135">
        <v>290</v>
      </c>
      <c r="FU452" s="136">
        <v>300</v>
      </c>
      <c r="FV452" s="95">
        <v>295</v>
      </c>
      <c r="FW452" s="134" t="s">
        <v>5</v>
      </c>
      <c r="FX452" s="135">
        <v>225</v>
      </c>
      <c r="FY452" s="136">
        <v>235</v>
      </c>
      <c r="FZ452" s="128">
        <v>230</v>
      </c>
      <c r="GA452" s="134" t="s">
        <v>5</v>
      </c>
      <c r="GB452" s="135">
        <v>400</v>
      </c>
      <c r="GC452" s="136">
        <v>410</v>
      </c>
      <c r="GD452" s="128">
        <v>405</v>
      </c>
      <c r="GE452" s="134" t="s">
        <v>5</v>
      </c>
      <c r="GF452" s="135">
        <v>400</v>
      </c>
      <c r="GG452" s="136">
        <v>410</v>
      </c>
      <c r="GH452" s="128">
        <v>405</v>
      </c>
      <c r="GI452" s="134" t="s">
        <v>5</v>
      </c>
      <c r="GJ452" s="135">
        <v>500</v>
      </c>
      <c r="GK452" s="136">
        <v>510</v>
      </c>
      <c r="GL452" s="128">
        <v>505</v>
      </c>
      <c r="GM452" s="134" t="s">
        <v>5</v>
      </c>
      <c r="GN452" s="135">
        <v>500</v>
      </c>
      <c r="GO452" s="136">
        <v>510</v>
      </c>
      <c r="GP452" s="128">
        <v>505</v>
      </c>
      <c r="GQ452" s="134" t="s">
        <v>5</v>
      </c>
      <c r="GR452" s="93"/>
      <c r="GS452" s="93">
        <v>7</v>
      </c>
    </row>
    <row r="453" spans="1:219" ht="15.75" x14ac:dyDescent="0.25">
      <c r="A453">
        <v>7</v>
      </c>
      <c r="B453">
        <v>2018</v>
      </c>
      <c r="C453" s="87">
        <v>43301</v>
      </c>
      <c r="D453" s="149">
        <v>430</v>
      </c>
      <c r="E453" s="136">
        <v>440</v>
      </c>
      <c r="F453" s="128">
        <v>435</v>
      </c>
      <c r="G453" s="134">
        <v>5</v>
      </c>
      <c r="H453" s="135">
        <v>560</v>
      </c>
      <c r="I453" s="136">
        <v>570</v>
      </c>
      <c r="J453" s="128">
        <v>565</v>
      </c>
      <c r="K453" s="134">
        <v>5</v>
      </c>
      <c r="L453" s="135">
        <v>485</v>
      </c>
      <c r="M453" s="136">
        <v>495</v>
      </c>
      <c r="N453" s="128">
        <v>490</v>
      </c>
      <c r="O453" s="134">
        <v>5</v>
      </c>
      <c r="P453" s="135">
        <v>390</v>
      </c>
      <c r="Q453" s="136">
        <v>400</v>
      </c>
      <c r="R453" s="128">
        <v>395</v>
      </c>
      <c r="S453" s="134">
        <v>5</v>
      </c>
      <c r="T453" s="135">
        <v>415</v>
      </c>
      <c r="U453" s="136">
        <v>425</v>
      </c>
      <c r="V453" s="128">
        <v>420</v>
      </c>
      <c r="W453" s="134">
        <v>5</v>
      </c>
      <c r="X453" s="135">
        <v>410</v>
      </c>
      <c r="Y453" s="136">
        <v>420</v>
      </c>
      <c r="Z453" s="128">
        <v>415</v>
      </c>
      <c r="AA453" s="134">
        <v>5</v>
      </c>
      <c r="AB453" s="135">
        <v>425</v>
      </c>
      <c r="AC453" s="136">
        <v>435</v>
      </c>
      <c r="AD453" s="128">
        <v>430</v>
      </c>
      <c r="AE453" s="134">
        <v>5</v>
      </c>
      <c r="AF453" s="135">
        <v>375</v>
      </c>
      <c r="AG453" s="136">
        <v>385</v>
      </c>
      <c r="AH453" s="128">
        <v>380</v>
      </c>
      <c r="AI453" s="134">
        <v>5</v>
      </c>
      <c r="AJ453" s="135">
        <v>410</v>
      </c>
      <c r="AK453" s="136">
        <v>420</v>
      </c>
      <c r="AL453" s="128">
        <v>415</v>
      </c>
      <c r="AM453" s="134">
        <v>5</v>
      </c>
      <c r="AN453" s="135">
        <v>410</v>
      </c>
      <c r="AO453" s="136">
        <v>420</v>
      </c>
      <c r="AP453" s="128">
        <v>415</v>
      </c>
      <c r="AQ453" s="134">
        <v>5</v>
      </c>
      <c r="AR453" s="135">
        <v>430</v>
      </c>
      <c r="AS453" s="136">
        <v>440</v>
      </c>
      <c r="AT453" s="128">
        <v>435</v>
      </c>
      <c r="AU453" s="134">
        <v>5</v>
      </c>
      <c r="AV453" s="135">
        <v>375</v>
      </c>
      <c r="AW453" s="136">
        <v>385</v>
      </c>
      <c r="AX453" s="128">
        <v>380</v>
      </c>
      <c r="AY453" s="134">
        <v>5</v>
      </c>
      <c r="AZ453" s="135">
        <v>345</v>
      </c>
      <c r="BA453" s="136">
        <v>355</v>
      </c>
      <c r="BB453" s="128">
        <v>350</v>
      </c>
      <c r="BC453" s="134">
        <v>5</v>
      </c>
      <c r="BD453" s="135">
        <v>345</v>
      </c>
      <c r="BE453" s="136">
        <v>355</v>
      </c>
      <c r="BF453" s="128">
        <v>350</v>
      </c>
      <c r="BG453" s="134">
        <v>5</v>
      </c>
      <c r="BH453" s="135">
        <v>375</v>
      </c>
      <c r="BI453" s="136">
        <v>385</v>
      </c>
      <c r="BJ453" s="128">
        <v>380</v>
      </c>
      <c r="BK453" s="134">
        <v>5</v>
      </c>
      <c r="BL453" s="135">
        <v>360</v>
      </c>
      <c r="BM453" s="136">
        <v>370</v>
      </c>
      <c r="BN453" s="128">
        <v>365</v>
      </c>
      <c r="BO453" s="134">
        <v>5</v>
      </c>
      <c r="BP453" s="135">
        <v>395</v>
      </c>
      <c r="BQ453" s="136">
        <v>405</v>
      </c>
      <c r="BR453" s="128">
        <v>400</v>
      </c>
      <c r="BS453" s="134">
        <v>5</v>
      </c>
      <c r="BT453" s="135">
        <v>390</v>
      </c>
      <c r="BU453" s="136">
        <v>400</v>
      </c>
      <c r="BV453" s="128">
        <v>395</v>
      </c>
      <c r="BW453" s="134" t="s">
        <v>5</v>
      </c>
      <c r="BX453" s="135">
        <v>425</v>
      </c>
      <c r="BY453" s="136">
        <v>435</v>
      </c>
      <c r="BZ453" s="128">
        <v>430</v>
      </c>
      <c r="CA453" s="134">
        <v>5</v>
      </c>
      <c r="CB453" s="135">
        <v>470</v>
      </c>
      <c r="CC453" s="136">
        <v>480</v>
      </c>
      <c r="CD453" s="128">
        <v>475</v>
      </c>
      <c r="CE453" s="134" t="s">
        <v>5</v>
      </c>
      <c r="CF453" s="135">
        <v>345</v>
      </c>
      <c r="CG453" s="136">
        <v>355</v>
      </c>
      <c r="CH453" s="128">
        <v>350</v>
      </c>
      <c r="CI453" s="134">
        <v>5</v>
      </c>
      <c r="CJ453" s="135">
        <v>335</v>
      </c>
      <c r="CK453" s="136">
        <v>345</v>
      </c>
      <c r="CL453" s="128">
        <v>340</v>
      </c>
      <c r="CM453" s="134" t="s">
        <v>5</v>
      </c>
      <c r="CN453" s="135">
        <v>375</v>
      </c>
      <c r="CO453" s="136">
        <v>385</v>
      </c>
      <c r="CP453" s="128">
        <v>380</v>
      </c>
      <c r="CQ453" s="134">
        <v>5</v>
      </c>
      <c r="CR453" s="135">
        <v>440</v>
      </c>
      <c r="CS453" s="136">
        <v>450</v>
      </c>
      <c r="CT453" s="128">
        <v>445</v>
      </c>
      <c r="CU453" s="134" t="s">
        <v>5</v>
      </c>
      <c r="CV453" s="135">
        <v>375</v>
      </c>
      <c r="CW453" s="136">
        <v>385</v>
      </c>
      <c r="CX453" s="128">
        <v>380</v>
      </c>
      <c r="CY453" s="134">
        <v>5</v>
      </c>
      <c r="CZ453" s="135">
        <v>370</v>
      </c>
      <c r="DA453" s="136">
        <v>380</v>
      </c>
      <c r="DB453" s="128">
        <v>375</v>
      </c>
      <c r="DC453" s="134" t="s">
        <v>5</v>
      </c>
      <c r="DD453" s="135">
        <v>415</v>
      </c>
      <c r="DE453" s="136">
        <v>425</v>
      </c>
      <c r="DF453" s="128">
        <v>420</v>
      </c>
      <c r="DG453" s="134">
        <v>5</v>
      </c>
      <c r="DH453" s="135">
        <v>465</v>
      </c>
      <c r="DI453" s="136">
        <v>475</v>
      </c>
      <c r="DJ453" s="128">
        <v>470</v>
      </c>
      <c r="DK453" s="134" t="s">
        <v>5</v>
      </c>
      <c r="DL453" s="135">
        <v>350</v>
      </c>
      <c r="DM453" s="136">
        <v>360</v>
      </c>
      <c r="DN453" s="128">
        <v>355</v>
      </c>
      <c r="DO453" s="134">
        <v>5</v>
      </c>
      <c r="DP453" s="135">
        <v>340</v>
      </c>
      <c r="DQ453" s="136">
        <v>350</v>
      </c>
      <c r="DR453" s="128">
        <v>345</v>
      </c>
      <c r="DS453" s="134" t="s">
        <v>5</v>
      </c>
      <c r="DT453" s="135">
        <v>425</v>
      </c>
      <c r="DU453" s="136">
        <v>435</v>
      </c>
      <c r="DV453" s="128">
        <v>430</v>
      </c>
      <c r="DW453" s="134">
        <v>5</v>
      </c>
      <c r="DX453" s="135">
        <v>475</v>
      </c>
      <c r="DY453" s="136">
        <v>485</v>
      </c>
      <c r="DZ453" s="128">
        <v>480</v>
      </c>
      <c r="EA453" s="134" t="s">
        <v>5</v>
      </c>
      <c r="EB453" s="135">
        <v>335</v>
      </c>
      <c r="EC453" s="136">
        <v>345</v>
      </c>
      <c r="ED453" s="128">
        <v>340</v>
      </c>
      <c r="EE453" s="134">
        <v>5</v>
      </c>
      <c r="EF453" s="135">
        <v>325</v>
      </c>
      <c r="EG453" s="136">
        <v>335</v>
      </c>
      <c r="EH453" s="128">
        <v>330</v>
      </c>
      <c r="EI453" s="134" t="s">
        <v>5</v>
      </c>
      <c r="EJ453" s="135">
        <v>445</v>
      </c>
      <c r="EK453" s="136">
        <v>455</v>
      </c>
      <c r="EL453" s="128">
        <v>450</v>
      </c>
      <c r="EM453" s="134">
        <v>5</v>
      </c>
      <c r="EN453" s="135">
        <v>495</v>
      </c>
      <c r="EO453" s="136">
        <v>505</v>
      </c>
      <c r="EP453" s="128">
        <v>500</v>
      </c>
      <c r="EQ453" s="134" t="s">
        <v>5</v>
      </c>
      <c r="ER453" s="135">
        <v>310</v>
      </c>
      <c r="ES453" s="136">
        <v>320</v>
      </c>
      <c r="ET453" s="128">
        <v>315</v>
      </c>
      <c r="EU453" s="134">
        <v>5</v>
      </c>
      <c r="EV453" s="135">
        <v>290</v>
      </c>
      <c r="EW453" s="136">
        <v>300</v>
      </c>
      <c r="EX453" s="128">
        <v>295</v>
      </c>
      <c r="EY453" s="134" t="s">
        <v>5</v>
      </c>
      <c r="EZ453" s="135">
        <v>430</v>
      </c>
      <c r="FA453" s="136">
        <v>440</v>
      </c>
      <c r="FB453" s="128">
        <v>435</v>
      </c>
      <c r="FC453" s="134">
        <v>5</v>
      </c>
      <c r="FD453" s="135">
        <v>495</v>
      </c>
      <c r="FE453" s="136">
        <v>505</v>
      </c>
      <c r="FF453" s="128">
        <v>500</v>
      </c>
      <c r="FG453" s="134" t="s">
        <v>5</v>
      </c>
      <c r="FH453" s="135">
        <v>310</v>
      </c>
      <c r="FI453" s="136">
        <v>320</v>
      </c>
      <c r="FJ453" s="128">
        <v>315</v>
      </c>
      <c r="FK453" s="134">
        <v>5</v>
      </c>
      <c r="FL453" s="135">
        <v>305</v>
      </c>
      <c r="FM453" s="136">
        <v>315</v>
      </c>
      <c r="FN453" s="128">
        <v>310</v>
      </c>
      <c r="FO453" s="134" t="s">
        <v>5</v>
      </c>
      <c r="FP453" s="135">
        <v>385</v>
      </c>
      <c r="FQ453" s="136">
        <v>395</v>
      </c>
      <c r="FR453" s="128">
        <v>390</v>
      </c>
      <c r="FS453" s="134" t="s">
        <v>5</v>
      </c>
      <c r="FT453" s="135">
        <v>290</v>
      </c>
      <c r="FU453" s="136">
        <v>300</v>
      </c>
      <c r="FV453" s="95">
        <v>295</v>
      </c>
      <c r="FW453" s="134" t="s">
        <v>5</v>
      </c>
      <c r="FX453" s="135">
        <v>225</v>
      </c>
      <c r="FY453" s="136">
        <v>235</v>
      </c>
      <c r="FZ453" s="128">
        <v>230</v>
      </c>
      <c r="GA453" s="134" t="s">
        <v>5</v>
      </c>
      <c r="GB453" s="135">
        <v>405</v>
      </c>
      <c r="GC453" s="136">
        <v>415</v>
      </c>
      <c r="GD453" s="128">
        <v>410</v>
      </c>
      <c r="GE453" s="134">
        <v>5</v>
      </c>
      <c r="GF453" s="135">
        <v>400</v>
      </c>
      <c r="GG453" s="136">
        <v>410</v>
      </c>
      <c r="GH453" s="128">
        <v>405</v>
      </c>
      <c r="GI453" s="134" t="s">
        <v>5</v>
      </c>
      <c r="GJ453" s="135">
        <v>505</v>
      </c>
      <c r="GK453" s="136">
        <v>515</v>
      </c>
      <c r="GL453" s="128">
        <v>510</v>
      </c>
      <c r="GM453" s="134">
        <v>5</v>
      </c>
      <c r="GN453" s="135">
        <v>500</v>
      </c>
      <c r="GO453" s="136">
        <v>510</v>
      </c>
      <c r="GP453" s="128">
        <v>505</v>
      </c>
      <c r="GQ453" s="134" t="s">
        <v>5</v>
      </c>
      <c r="GR453" s="93"/>
      <c r="GS453" s="93">
        <v>7</v>
      </c>
    </row>
    <row r="454" spans="1:219" ht="15.75" x14ac:dyDescent="0.25">
      <c r="A454">
        <v>7</v>
      </c>
      <c r="B454">
        <v>2018</v>
      </c>
      <c r="C454" s="87">
        <v>43308</v>
      </c>
      <c r="D454" s="96">
        <v>442.5</v>
      </c>
      <c r="E454" s="96">
        <v>452.5</v>
      </c>
      <c r="F454" s="96">
        <v>447.5</v>
      </c>
      <c r="G454" s="103"/>
      <c r="H454" s="113">
        <v>567.5</v>
      </c>
      <c r="I454" s="96">
        <v>577.5</v>
      </c>
      <c r="J454" s="96">
        <v>572.5</v>
      </c>
      <c r="K454" s="103"/>
      <c r="L454" s="113">
        <v>487.5</v>
      </c>
      <c r="M454" s="96">
        <v>497.5</v>
      </c>
      <c r="N454" s="96">
        <v>492.5</v>
      </c>
      <c r="O454" s="103"/>
      <c r="P454" s="113">
        <v>397.5</v>
      </c>
      <c r="Q454" s="96">
        <v>407.5</v>
      </c>
      <c r="R454" s="96">
        <v>402.5</v>
      </c>
      <c r="S454" s="103"/>
      <c r="T454" s="113">
        <v>427.5</v>
      </c>
      <c r="U454" s="96">
        <v>437.5</v>
      </c>
      <c r="V454" s="96">
        <v>432.5</v>
      </c>
      <c r="W454" s="103"/>
      <c r="X454" s="113">
        <v>417.5</v>
      </c>
      <c r="Y454" s="96">
        <v>427.5</v>
      </c>
      <c r="Z454" s="96">
        <v>422.5</v>
      </c>
      <c r="AA454" s="103"/>
      <c r="AB454" s="113">
        <v>427.5</v>
      </c>
      <c r="AC454" s="96">
        <v>437.5</v>
      </c>
      <c r="AD454" s="96">
        <v>432.5</v>
      </c>
      <c r="AE454" s="103"/>
      <c r="AF454" s="113">
        <v>382.5</v>
      </c>
      <c r="AG454" s="96">
        <v>392.5</v>
      </c>
      <c r="AH454" s="96">
        <v>387.5</v>
      </c>
      <c r="AI454" s="103"/>
      <c r="AJ454" s="113">
        <v>422.5</v>
      </c>
      <c r="AK454" s="96">
        <v>432.5</v>
      </c>
      <c r="AL454" s="96">
        <v>427.5</v>
      </c>
      <c r="AM454" s="103"/>
      <c r="AN454" s="113">
        <v>417.5</v>
      </c>
      <c r="AO454" s="96">
        <v>427.5</v>
      </c>
      <c r="AP454" s="96">
        <v>422.5</v>
      </c>
      <c r="AQ454" s="103"/>
      <c r="AR454" s="113">
        <v>432.5</v>
      </c>
      <c r="AS454" s="96">
        <v>442.5</v>
      </c>
      <c r="AT454" s="96">
        <v>437.5</v>
      </c>
      <c r="AU454" s="103"/>
      <c r="AV454" s="113">
        <v>382.5</v>
      </c>
      <c r="AW454" s="96">
        <v>392.5</v>
      </c>
      <c r="AX454" s="96">
        <v>387.5</v>
      </c>
      <c r="AY454" s="103"/>
      <c r="AZ454" s="113">
        <v>357.5</v>
      </c>
      <c r="BA454" s="96">
        <v>367.5</v>
      </c>
      <c r="BB454" s="96">
        <v>362.5</v>
      </c>
      <c r="BC454" s="103"/>
      <c r="BD454" s="113">
        <v>352.5</v>
      </c>
      <c r="BE454" s="96">
        <v>362.5</v>
      </c>
      <c r="BF454" s="96">
        <v>357.5</v>
      </c>
      <c r="BG454" s="103"/>
      <c r="BH454" s="113">
        <v>377.5</v>
      </c>
      <c r="BI454" s="96">
        <v>387.5</v>
      </c>
      <c r="BJ454" s="96">
        <v>382.5</v>
      </c>
      <c r="BK454" s="103"/>
      <c r="BL454" s="113">
        <v>367.5</v>
      </c>
      <c r="BM454" s="96">
        <v>377.5</v>
      </c>
      <c r="BN454" s="96">
        <v>372.5</v>
      </c>
      <c r="BO454" s="103"/>
      <c r="BP454" s="113">
        <v>410</v>
      </c>
      <c r="BQ454" s="96">
        <v>420</v>
      </c>
      <c r="BR454" s="96">
        <v>415</v>
      </c>
      <c r="BS454" s="103"/>
      <c r="BT454" s="113">
        <v>405</v>
      </c>
      <c r="BU454" s="96">
        <v>415</v>
      </c>
      <c r="BV454" s="96">
        <v>410</v>
      </c>
      <c r="BW454" s="103"/>
      <c r="BX454" s="113">
        <v>425</v>
      </c>
      <c r="BY454" s="96">
        <v>435</v>
      </c>
      <c r="BZ454" s="96">
        <v>430</v>
      </c>
      <c r="CA454" s="103"/>
      <c r="CB454" s="113">
        <v>470</v>
      </c>
      <c r="CC454" s="96">
        <v>480</v>
      </c>
      <c r="CD454" s="96">
        <v>475</v>
      </c>
      <c r="CE454" s="103"/>
      <c r="CF454" s="113">
        <v>360</v>
      </c>
      <c r="CG454" s="96">
        <v>370</v>
      </c>
      <c r="CH454" s="96">
        <v>365</v>
      </c>
      <c r="CI454" s="103"/>
      <c r="CJ454" s="113">
        <v>350</v>
      </c>
      <c r="CK454" s="96">
        <v>360</v>
      </c>
      <c r="CL454" s="96">
        <v>355</v>
      </c>
      <c r="CM454" s="103"/>
      <c r="CN454" s="113">
        <v>375</v>
      </c>
      <c r="CO454" s="96">
        <v>385</v>
      </c>
      <c r="CP454" s="96">
        <v>380</v>
      </c>
      <c r="CQ454" s="103"/>
      <c r="CR454" s="113">
        <v>440</v>
      </c>
      <c r="CS454" s="96">
        <v>450</v>
      </c>
      <c r="CT454" s="96">
        <v>445</v>
      </c>
      <c r="CU454" s="103"/>
      <c r="CV454" s="113">
        <v>390</v>
      </c>
      <c r="CW454" s="96">
        <v>400</v>
      </c>
      <c r="CX454" s="96">
        <v>395</v>
      </c>
      <c r="CY454" s="103"/>
      <c r="CZ454" s="113">
        <v>385</v>
      </c>
      <c r="DA454" s="96">
        <v>395</v>
      </c>
      <c r="DB454" s="96">
        <v>390</v>
      </c>
      <c r="DC454" s="103"/>
      <c r="DD454" s="113">
        <v>415</v>
      </c>
      <c r="DE454" s="96">
        <v>425</v>
      </c>
      <c r="DF454" s="96">
        <v>420</v>
      </c>
      <c r="DG454" s="103"/>
      <c r="DH454" s="113">
        <v>465</v>
      </c>
      <c r="DI454" s="96">
        <v>475</v>
      </c>
      <c r="DJ454" s="96">
        <v>470</v>
      </c>
      <c r="DK454" s="103"/>
      <c r="DL454" s="113">
        <v>365</v>
      </c>
      <c r="DM454" s="96">
        <v>375</v>
      </c>
      <c r="DN454" s="96">
        <v>370</v>
      </c>
      <c r="DO454" s="103"/>
      <c r="DP454" s="113">
        <v>355</v>
      </c>
      <c r="DQ454" s="96">
        <v>365</v>
      </c>
      <c r="DR454" s="96">
        <v>360</v>
      </c>
      <c r="DS454" s="103"/>
      <c r="DT454" s="113">
        <v>425</v>
      </c>
      <c r="DU454" s="96">
        <v>435</v>
      </c>
      <c r="DV454" s="96">
        <v>430</v>
      </c>
      <c r="DW454" s="103"/>
      <c r="DX454" s="113">
        <v>475</v>
      </c>
      <c r="DY454" s="96">
        <v>485</v>
      </c>
      <c r="DZ454" s="96">
        <v>480</v>
      </c>
      <c r="EA454" s="103"/>
      <c r="EB454" s="113">
        <v>350</v>
      </c>
      <c r="EC454" s="96">
        <v>360</v>
      </c>
      <c r="ED454" s="96">
        <v>355</v>
      </c>
      <c r="EE454" s="103"/>
      <c r="EF454" s="113">
        <v>340</v>
      </c>
      <c r="EG454" s="96">
        <v>350</v>
      </c>
      <c r="EH454" s="96">
        <v>345</v>
      </c>
      <c r="EI454" s="103"/>
      <c r="EJ454" s="113">
        <v>445</v>
      </c>
      <c r="EK454" s="96">
        <v>455</v>
      </c>
      <c r="EL454" s="96">
        <v>450</v>
      </c>
      <c r="EM454" s="103"/>
      <c r="EN454" s="113">
        <v>495</v>
      </c>
      <c r="EO454" s="96">
        <v>505</v>
      </c>
      <c r="EP454" s="96">
        <v>500</v>
      </c>
      <c r="EQ454" s="103"/>
      <c r="ER454" s="113">
        <v>325</v>
      </c>
      <c r="ES454" s="96">
        <v>335</v>
      </c>
      <c r="ET454" s="96">
        <v>330</v>
      </c>
      <c r="EU454" s="103"/>
      <c r="EV454" s="113">
        <v>305</v>
      </c>
      <c r="EW454" s="96">
        <v>315</v>
      </c>
      <c r="EX454" s="96">
        <v>310</v>
      </c>
      <c r="EY454" s="103"/>
      <c r="EZ454" s="113">
        <v>430</v>
      </c>
      <c r="FA454" s="96">
        <v>440</v>
      </c>
      <c r="FB454" s="96">
        <v>435</v>
      </c>
      <c r="FC454" s="103"/>
      <c r="FD454" s="113">
        <v>495</v>
      </c>
      <c r="FE454" s="96">
        <v>505</v>
      </c>
      <c r="FF454" s="96">
        <v>500</v>
      </c>
      <c r="FG454" s="103"/>
      <c r="FH454" s="113">
        <v>322.5</v>
      </c>
      <c r="FI454" s="96">
        <v>332.5</v>
      </c>
      <c r="FJ454" s="96">
        <v>327.5</v>
      </c>
      <c r="FK454" s="103"/>
      <c r="FL454" s="113">
        <v>320</v>
      </c>
      <c r="FM454" s="96">
        <v>330</v>
      </c>
      <c r="FN454" s="96">
        <v>325</v>
      </c>
      <c r="FO454" s="103"/>
      <c r="FP454" s="114">
        <v>385</v>
      </c>
      <c r="FQ454" s="101">
        <v>395</v>
      </c>
      <c r="FR454" s="101">
        <v>390</v>
      </c>
      <c r="FS454" s="103"/>
      <c r="FT454" s="113">
        <v>300</v>
      </c>
      <c r="FU454" s="96">
        <v>310</v>
      </c>
      <c r="FV454" s="96">
        <v>305</v>
      </c>
      <c r="FW454" s="103"/>
      <c r="FX454" s="113">
        <v>225</v>
      </c>
      <c r="FY454" s="96">
        <v>235</v>
      </c>
      <c r="FZ454" s="96">
        <v>230</v>
      </c>
      <c r="GA454" s="103"/>
      <c r="GB454" s="113">
        <v>420</v>
      </c>
      <c r="GC454" s="96">
        <v>430</v>
      </c>
      <c r="GD454" s="96">
        <v>425</v>
      </c>
      <c r="GE454" s="103"/>
      <c r="GF454" s="113">
        <v>415</v>
      </c>
      <c r="GG454" s="96">
        <v>425</v>
      </c>
      <c r="GH454" s="96">
        <v>420</v>
      </c>
      <c r="GI454" s="103"/>
      <c r="GJ454" s="113">
        <v>505</v>
      </c>
      <c r="GK454" s="96">
        <v>515</v>
      </c>
      <c r="GL454" s="96">
        <v>510</v>
      </c>
      <c r="GM454" s="103"/>
      <c r="GN454" s="113">
        <v>500</v>
      </c>
      <c r="GO454" s="96">
        <v>510</v>
      </c>
      <c r="GP454" s="96">
        <v>505</v>
      </c>
      <c r="GQ454" s="103"/>
      <c r="GR454" s="93"/>
      <c r="GS454" s="93">
        <v>7</v>
      </c>
    </row>
    <row r="455" spans="1:219" ht="15.75" x14ac:dyDescent="0.25">
      <c r="A455">
        <v>8</v>
      </c>
      <c r="B455">
        <v>2018</v>
      </c>
      <c r="C455" s="87">
        <v>43315</v>
      </c>
      <c r="D455" s="149">
        <v>455</v>
      </c>
      <c r="E455" s="136">
        <v>465</v>
      </c>
      <c r="F455" s="128">
        <v>460</v>
      </c>
      <c r="G455" s="134">
        <v>20</v>
      </c>
      <c r="H455" s="135">
        <v>575</v>
      </c>
      <c r="I455" s="136">
        <v>585</v>
      </c>
      <c r="J455" s="128">
        <v>580</v>
      </c>
      <c r="K455" s="134">
        <v>10</v>
      </c>
      <c r="L455" s="135">
        <v>490</v>
      </c>
      <c r="M455" s="136">
        <v>500</v>
      </c>
      <c r="N455" s="128">
        <v>495</v>
      </c>
      <c r="O455" s="134" t="s">
        <v>5</v>
      </c>
      <c r="P455" s="135">
        <v>405</v>
      </c>
      <c r="Q455" s="136">
        <v>415</v>
      </c>
      <c r="R455" s="128">
        <v>410</v>
      </c>
      <c r="S455" s="134">
        <v>10</v>
      </c>
      <c r="T455" s="135">
        <v>440</v>
      </c>
      <c r="U455" s="136">
        <v>450</v>
      </c>
      <c r="V455" s="128">
        <v>445</v>
      </c>
      <c r="W455" s="134">
        <v>20</v>
      </c>
      <c r="X455" s="135">
        <v>425</v>
      </c>
      <c r="Y455" s="136">
        <v>435</v>
      </c>
      <c r="Z455" s="128">
        <v>430</v>
      </c>
      <c r="AA455" s="134">
        <v>10</v>
      </c>
      <c r="AB455" s="135">
        <v>430</v>
      </c>
      <c r="AC455" s="136">
        <v>440</v>
      </c>
      <c r="AD455" s="128">
        <v>435</v>
      </c>
      <c r="AE455" s="134" t="s">
        <v>5</v>
      </c>
      <c r="AF455" s="135">
        <v>390</v>
      </c>
      <c r="AG455" s="136">
        <v>400</v>
      </c>
      <c r="AH455" s="128">
        <v>395</v>
      </c>
      <c r="AI455" s="134">
        <v>10</v>
      </c>
      <c r="AJ455" s="135">
        <v>435</v>
      </c>
      <c r="AK455" s="136">
        <v>445</v>
      </c>
      <c r="AL455" s="128">
        <v>440</v>
      </c>
      <c r="AM455" s="134">
        <v>20</v>
      </c>
      <c r="AN455" s="135">
        <v>425</v>
      </c>
      <c r="AO455" s="136">
        <v>435</v>
      </c>
      <c r="AP455" s="128">
        <v>430</v>
      </c>
      <c r="AQ455" s="134">
        <v>10</v>
      </c>
      <c r="AR455" s="135">
        <v>435</v>
      </c>
      <c r="AS455" s="136">
        <v>445</v>
      </c>
      <c r="AT455" s="128">
        <v>440</v>
      </c>
      <c r="AU455" s="134" t="s">
        <v>5</v>
      </c>
      <c r="AV455" s="135">
        <v>390</v>
      </c>
      <c r="AW455" s="136">
        <v>400</v>
      </c>
      <c r="AX455" s="128">
        <v>395</v>
      </c>
      <c r="AY455" s="134">
        <v>10</v>
      </c>
      <c r="AZ455" s="135">
        <v>370</v>
      </c>
      <c r="BA455" s="136">
        <v>380</v>
      </c>
      <c r="BB455" s="128">
        <v>375</v>
      </c>
      <c r="BC455" s="134">
        <v>20</v>
      </c>
      <c r="BD455" s="135">
        <v>360</v>
      </c>
      <c r="BE455" s="136">
        <v>370</v>
      </c>
      <c r="BF455" s="128">
        <v>365</v>
      </c>
      <c r="BG455" s="134">
        <v>10</v>
      </c>
      <c r="BH455" s="135">
        <v>380</v>
      </c>
      <c r="BI455" s="136">
        <v>390</v>
      </c>
      <c r="BJ455" s="128">
        <v>385</v>
      </c>
      <c r="BK455" s="134" t="s">
        <v>5</v>
      </c>
      <c r="BL455" s="135">
        <v>375</v>
      </c>
      <c r="BM455" s="136">
        <v>385</v>
      </c>
      <c r="BN455" s="128">
        <v>380</v>
      </c>
      <c r="BO455" s="134">
        <v>10</v>
      </c>
      <c r="BP455" s="135">
        <v>425</v>
      </c>
      <c r="BQ455" s="136">
        <v>435</v>
      </c>
      <c r="BR455" s="128">
        <v>430</v>
      </c>
      <c r="BS455" s="134">
        <v>20</v>
      </c>
      <c r="BT455" s="135">
        <v>420</v>
      </c>
      <c r="BU455" s="136">
        <v>430</v>
      </c>
      <c r="BV455" s="128">
        <v>425</v>
      </c>
      <c r="BW455" s="134">
        <v>20</v>
      </c>
      <c r="BX455" s="135">
        <v>425</v>
      </c>
      <c r="BY455" s="136">
        <v>435</v>
      </c>
      <c r="BZ455" s="128">
        <v>430</v>
      </c>
      <c r="CA455" s="134" t="s">
        <v>5</v>
      </c>
      <c r="CB455" s="135">
        <v>470</v>
      </c>
      <c r="CC455" s="136">
        <v>480</v>
      </c>
      <c r="CD455" s="128">
        <v>475</v>
      </c>
      <c r="CE455" s="134" t="s">
        <v>5</v>
      </c>
      <c r="CF455" s="135">
        <v>375</v>
      </c>
      <c r="CG455" s="136">
        <v>385</v>
      </c>
      <c r="CH455" s="128">
        <v>380</v>
      </c>
      <c r="CI455" s="134">
        <v>20</v>
      </c>
      <c r="CJ455" s="135">
        <v>365</v>
      </c>
      <c r="CK455" s="136">
        <v>375</v>
      </c>
      <c r="CL455" s="128">
        <v>370</v>
      </c>
      <c r="CM455" s="134">
        <v>20</v>
      </c>
      <c r="CN455" s="135">
        <v>375</v>
      </c>
      <c r="CO455" s="136">
        <v>385</v>
      </c>
      <c r="CP455" s="128">
        <v>380</v>
      </c>
      <c r="CQ455" s="134" t="s">
        <v>5</v>
      </c>
      <c r="CR455" s="135">
        <v>440</v>
      </c>
      <c r="CS455" s="136">
        <v>450</v>
      </c>
      <c r="CT455" s="128">
        <v>445</v>
      </c>
      <c r="CU455" s="134" t="s">
        <v>5</v>
      </c>
      <c r="CV455" s="135">
        <v>405</v>
      </c>
      <c r="CW455" s="136">
        <v>415</v>
      </c>
      <c r="CX455" s="128">
        <v>410</v>
      </c>
      <c r="CY455" s="134">
        <v>20</v>
      </c>
      <c r="CZ455" s="135">
        <v>400</v>
      </c>
      <c r="DA455" s="136">
        <v>410</v>
      </c>
      <c r="DB455" s="128">
        <v>405</v>
      </c>
      <c r="DC455" s="134">
        <v>20</v>
      </c>
      <c r="DD455" s="135">
        <v>415</v>
      </c>
      <c r="DE455" s="136">
        <v>425</v>
      </c>
      <c r="DF455" s="128">
        <v>420</v>
      </c>
      <c r="DG455" s="134" t="s">
        <v>5</v>
      </c>
      <c r="DH455" s="135">
        <v>465</v>
      </c>
      <c r="DI455" s="136">
        <v>475</v>
      </c>
      <c r="DJ455" s="128">
        <v>470</v>
      </c>
      <c r="DK455" s="134" t="s">
        <v>5</v>
      </c>
      <c r="DL455" s="135">
        <v>380</v>
      </c>
      <c r="DM455" s="136">
        <v>390</v>
      </c>
      <c r="DN455" s="128">
        <v>385</v>
      </c>
      <c r="DO455" s="134">
        <v>20</v>
      </c>
      <c r="DP455" s="135">
        <v>370</v>
      </c>
      <c r="DQ455" s="136">
        <v>380</v>
      </c>
      <c r="DR455" s="128">
        <v>375</v>
      </c>
      <c r="DS455" s="134">
        <v>20</v>
      </c>
      <c r="DT455" s="135">
        <v>425</v>
      </c>
      <c r="DU455" s="136">
        <v>435</v>
      </c>
      <c r="DV455" s="128">
        <v>430</v>
      </c>
      <c r="DW455" s="134" t="s">
        <v>5</v>
      </c>
      <c r="DX455" s="135">
        <v>475</v>
      </c>
      <c r="DY455" s="136">
        <v>485</v>
      </c>
      <c r="DZ455" s="128">
        <v>480</v>
      </c>
      <c r="EA455" s="134" t="s">
        <v>5</v>
      </c>
      <c r="EB455" s="135">
        <v>365</v>
      </c>
      <c r="EC455" s="136">
        <v>375</v>
      </c>
      <c r="ED455" s="128">
        <v>370</v>
      </c>
      <c r="EE455" s="134">
        <v>20</v>
      </c>
      <c r="EF455" s="135">
        <v>355</v>
      </c>
      <c r="EG455" s="136">
        <v>365</v>
      </c>
      <c r="EH455" s="128">
        <v>360</v>
      </c>
      <c r="EI455" s="134">
        <v>20</v>
      </c>
      <c r="EJ455" s="135">
        <v>445</v>
      </c>
      <c r="EK455" s="136">
        <v>455</v>
      </c>
      <c r="EL455" s="128">
        <v>450</v>
      </c>
      <c r="EM455" s="134" t="s">
        <v>5</v>
      </c>
      <c r="EN455" s="135">
        <v>495</v>
      </c>
      <c r="EO455" s="136">
        <v>505</v>
      </c>
      <c r="EP455" s="128">
        <v>500</v>
      </c>
      <c r="EQ455" s="134" t="s">
        <v>5</v>
      </c>
      <c r="ER455" s="135">
        <v>340</v>
      </c>
      <c r="ES455" s="136">
        <v>350</v>
      </c>
      <c r="ET455" s="128">
        <v>345</v>
      </c>
      <c r="EU455" s="134">
        <v>20</v>
      </c>
      <c r="EV455" s="135">
        <v>320</v>
      </c>
      <c r="EW455" s="136">
        <v>330</v>
      </c>
      <c r="EX455" s="128">
        <v>325</v>
      </c>
      <c r="EY455" s="134">
        <v>20</v>
      </c>
      <c r="EZ455" s="135">
        <v>430</v>
      </c>
      <c r="FA455" s="136">
        <v>440</v>
      </c>
      <c r="FB455" s="128">
        <v>435</v>
      </c>
      <c r="FC455" s="134" t="s">
        <v>5</v>
      </c>
      <c r="FD455" s="135">
        <v>495</v>
      </c>
      <c r="FE455" s="136">
        <v>505</v>
      </c>
      <c r="FF455" s="128">
        <v>500</v>
      </c>
      <c r="FG455" s="134" t="s">
        <v>5</v>
      </c>
      <c r="FH455" s="135">
        <v>335</v>
      </c>
      <c r="FI455" s="136">
        <v>345</v>
      </c>
      <c r="FJ455" s="128">
        <v>340</v>
      </c>
      <c r="FK455" s="134">
        <v>20</v>
      </c>
      <c r="FL455" s="135">
        <v>335</v>
      </c>
      <c r="FM455" s="136">
        <v>345</v>
      </c>
      <c r="FN455" s="128">
        <v>340</v>
      </c>
      <c r="FO455" s="134">
        <v>20</v>
      </c>
      <c r="FP455" s="135">
        <v>385</v>
      </c>
      <c r="FQ455" s="136">
        <v>395</v>
      </c>
      <c r="FR455" s="128">
        <v>390</v>
      </c>
      <c r="FS455" s="134" t="s">
        <v>5</v>
      </c>
      <c r="FT455" s="135">
        <v>310</v>
      </c>
      <c r="FU455" s="136">
        <v>320</v>
      </c>
      <c r="FV455" s="95">
        <v>315</v>
      </c>
      <c r="FW455" s="134">
        <v>10</v>
      </c>
      <c r="FX455" s="135">
        <v>225</v>
      </c>
      <c r="FY455" s="136">
        <v>235</v>
      </c>
      <c r="FZ455" s="128">
        <v>230</v>
      </c>
      <c r="GA455" s="134" t="s">
        <v>5</v>
      </c>
      <c r="GB455" s="135">
        <v>435</v>
      </c>
      <c r="GC455" s="136">
        <v>445</v>
      </c>
      <c r="GD455" s="128">
        <v>440</v>
      </c>
      <c r="GE455" s="134">
        <v>20</v>
      </c>
      <c r="GF455" s="135">
        <v>430</v>
      </c>
      <c r="GG455" s="136">
        <v>440</v>
      </c>
      <c r="GH455" s="128">
        <v>435</v>
      </c>
      <c r="GI455" s="134">
        <v>20</v>
      </c>
      <c r="GJ455" s="135">
        <v>505</v>
      </c>
      <c r="GK455" s="136">
        <v>515</v>
      </c>
      <c r="GL455" s="128">
        <v>510</v>
      </c>
      <c r="GM455" s="134" t="s">
        <v>5</v>
      </c>
      <c r="GN455" s="135">
        <v>500</v>
      </c>
      <c r="GO455" s="136">
        <v>510</v>
      </c>
      <c r="GP455" s="128">
        <v>505</v>
      </c>
      <c r="GQ455" s="134" t="s">
        <v>5</v>
      </c>
      <c r="GR455" s="93"/>
      <c r="GS455" s="93">
        <v>8</v>
      </c>
    </row>
    <row r="456" spans="1:219" ht="15.75" x14ac:dyDescent="0.25">
      <c r="A456">
        <v>8</v>
      </c>
      <c r="B456">
        <v>2018</v>
      </c>
      <c r="C456" s="87">
        <v>43322</v>
      </c>
      <c r="D456" s="149">
        <v>475</v>
      </c>
      <c r="E456" s="136">
        <v>485</v>
      </c>
      <c r="F456" s="128">
        <v>480</v>
      </c>
      <c r="G456" s="134">
        <v>20</v>
      </c>
      <c r="H456" s="135">
        <v>595</v>
      </c>
      <c r="I456" s="136">
        <v>605</v>
      </c>
      <c r="J456" s="128">
        <v>600</v>
      </c>
      <c r="K456" s="134">
        <v>20</v>
      </c>
      <c r="L456" s="135">
        <v>490</v>
      </c>
      <c r="M456" s="136">
        <v>500</v>
      </c>
      <c r="N456" s="128">
        <v>495</v>
      </c>
      <c r="O456" s="134" t="s">
        <v>5</v>
      </c>
      <c r="P456" s="135">
        <v>415</v>
      </c>
      <c r="Q456" s="136">
        <v>425</v>
      </c>
      <c r="R456" s="128">
        <v>420</v>
      </c>
      <c r="S456" s="134">
        <v>10</v>
      </c>
      <c r="T456" s="135">
        <v>460</v>
      </c>
      <c r="U456" s="136">
        <v>470</v>
      </c>
      <c r="V456" s="128">
        <v>465</v>
      </c>
      <c r="W456" s="134">
        <v>20</v>
      </c>
      <c r="X456" s="135">
        <v>445</v>
      </c>
      <c r="Y456" s="136">
        <v>455</v>
      </c>
      <c r="Z456" s="128">
        <v>450</v>
      </c>
      <c r="AA456" s="134">
        <v>20</v>
      </c>
      <c r="AB456" s="135">
        <v>430</v>
      </c>
      <c r="AC456" s="136">
        <v>440</v>
      </c>
      <c r="AD456" s="128">
        <v>435</v>
      </c>
      <c r="AE456" s="134" t="s">
        <v>5</v>
      </c>
      <c r="AF456" s="135">
        <v>400</v>
      </c>
      <c r="AG456" s="136">
        <v>410</v>
      </c>
      <c r="AH456" s="128">
        <v>405</v>
      </c>
      <c r="AI456" s="134">
        <v>10</v>
      </c>
      <c r="AJ456" s="135">
        <v>455</v>
      </c>
      <c r="AK456" s="136">
        <v>465</v>
      </c>
      <c r="AL456" s="128">
        <v>460</v>
      </c>
      <c r="AM456" s="134">
        <v>20</v>
      </c>
      <c r="AN456" s="135">
        <v>445</v>
      </c>
      <c r="AO456" s="136">
        <v>455</v>
      </c>
      <c r="AP456" s="128">
        <v>450</v>
      </c>
      <c r="AQ456" s="134">
        <v>20</v>
      </c>
      <c r="AR456" s="135">
        <v>435</v>
      </c>
      <c r="AS456" s="136">
        <v>445</v>
      </c>
      <c r="AT456" s="128">
        <v>440</v>
      </c>
      <c r="AU456" s="134" t="s">
        <v>5</v>
      </c>
      <c r="AV456" s="135">
        <v>400</v>
      </c>
      <c r="AW456" s="136">
        <v>410</v>
      </c>
      <c r="AX456" s="128">
        <v>405</v>
      </c>
      <c r="AY456" s="134">
        <v>10</v>
      </c>
      <c r="AZ456" s="135">
        <v>390</v>
      </c>
      <c r="BA456" s="136">
        <v>400</v>
      </c>
      <c r="BB456" s="128">
        <v>395</v>
      </c>
      <c r="BC456" s="134">
        <v>20</v>
      </c>
      <c r="BD456" s="135">
        <v>380</v>
      </c>
      <c r="BE456" s="136">
        <v>390</v>
      </c>
      <c r="BF456" s="128">
        <v>385</v>
      </c>
      <c r="BG456" s="134">
        <v>20</v>
      </c>
      <c r="BH456" s="135">
        <v>380</v>
      </c>
      <c r="BI456" s="136">
        <v>390</v>
      </c>
      <c r="BJ456" s="128">
        <v>385</v>
      </c>
      <c r="BK456" s="134" t="s">
        <v>5</v>
      </c>
      <c r="BL456" s="135">
        <v>385</v>
      </c>
      <c r="BM456" s="136">
        <v>395</v>
      </c>
      <c r="BN456" s="128">
        <v>390</v>
      </c>
      <c r="BO456" s="134">
        <v>10</v>
      </c>
      <c r="BP456" s="135">
        <v>445</v>
      </c>
      <c r="BQ456" s="136">
        <v>455</v>
      </c>
      <c r="BR456" s="128">
        <v>450</v>
      </c>
      <c r="BS456" s="134">
        <v>20</v>
      </c>
      <c r="BT456" s="135">
        <v>450</v>
      </c>
      <c r="BU456" s="136">
        <v>460</v>
      </c>
      <c r="BV456" s="128">
        <v>455</v>
      </c>
      <c r="BW456" s="134">
        <v>30</v>
      </c>
      <c r="BX456" s="135">
        <v>425</v>
      </c>
      <c r="BY456" s="136">
        <v>435</v>
      </c>
      <c r="BZ456" s="128">
        <v>430</v>
      </c>
      <c r="CA456" s="134" t="s">
        <v>5</v>
      </c>
      <c r="CB456" s="135">
        <v>470</v>
      </c>
      <c r="CC456" s="136">
        <v>480</v>
      </c>
      <c r="CD456" s="128">
        <v>475</v>
      </c>
      <c r="CE456" s="134" t="s">
        <v>5</v>
      </c>
      <c r="CF456" s="135">
        <v>395</v>
      </c>
      <c r="CG456" s="136">
        <v>405</v>
      </c>
      <c r="CH456" s="128">
        <v>400</v>
      </c>
      <c r="CI456" s="134">
        <v>20</v>
      </c>
      <c r="CJ456" s="135">
        <v>395</v>
      </c>
      <c r="CK456" s="136">
        <v>405</v>
      </c>
      <c r="CL456" s="128">
        <v>400</v>
      </c>
      <c r="CM456" s="134">
        <v>30</v>
      </c>
      <c r="CN456" s="135">
        <v>375</v>
      </c>
      <c r="CO456" s="136">
        <v>385</v>
      </c>
      <c r="CP456" s="128">
        <v>380</v>
      </c>
      <c r="CQ456" s="134" t="s">
        <v>5</v>
      </c>
      <c r="CR456" s="135">
        <v>440</v>
      </c>
      <c r="CS456" s="136">
        <v>450</v>
      </c>
      <c r="CT456" s="128">
        <v>445</v>
      </c>
      <c r="CU456" s="134" t="s">
        <v>5</v>
      </c>
      <c r="CV456" s="135">
        <v>425</v>
      </c>
      <c r="CW456" s="136">
        <v>435</v>
      </c>
      <c r="CX456" s="128">
        <v>430</v>
      </c>
      <c r="CY456" s="134">
        <v>20</v>
      </c>
      <c r="CZ456" s="135">
        <v>430</v>
      </c>
      <c r="DA456" s="136">
        <v>440</v>
      </c>
      <c r="DB456" s="128">
        <v>435</v>
      </c>
      <c r="DC456" s="134">
        <v>30</v>
      </c>
      <c r="DD456" s="135">
        <v>415</v>
      </c>
      <c r="DE456" s="136">
        <v>425</v>
      </c>
      <c r="DF456" s="128">
        <v>420</v>
      </c>
      <c r="DG456" s="134" t="s">
        <v>5</v>
      </c>
      <c r="DH456" s="135">
        <v>465</v>
      </c>
      <c r="DI456" s="136">
        <v>475</v>
      </c>
      <c r="DJ456" s="128">
        <v>470</v>
      </c>
      <c r="DK456" s="134" t="s">
        <v>5</v>
      </c>
      <c r="DL456" s="135">
        <v>400</v>
      </c>
      <c r="DM456" s="136">
        <v>410</v>
      </c>
      <c r="DN456" s="128">
        <v>405</v>
      </c>
      <c r="DO456" s="134">
        <v>20</v>
      </c>
      <c r="DP456" s="135">
        <v>380</v>
      </c>
      <c r="DQ456" s="136">
        <v>390</v>
      </c>
      <c r="DR456" s="128">
        <v>385</v>
      </c>
      <c r="DS456" s="134">
        <v>10</v>
      </c>
      <c r="DT456" s="135">
        <v>425</v>
      </c>
      <c r="DU456" s="136">
        <v>435</v>
      </c>
      <c r="DV456" s="128">
        <v>430</v>
      </c>
      <c r="DW456" s="134" t="s">
        <v>5</v>
      </c>
      <c r="DX456" s="135">
        <v>475</v>
      </c>
      <c r="DY456" s="136">
        <v>485</v>
      </c>
      <c r="DZ456" s="128">
        <v>480</v>
      </c>
      <c r="EA456" s="134" t="s">
        <v>5</v>
      </c>
      <c r="EB456" s="135">
        <v>385</v>
      </c>
      <c r="EC456" s="136">
        <v>395</v>
      </c>
      <c r="ED456" s="128">
        <v>390</v>
      </c>
      <c r="EE456" s="134">
        <v>20</v>
      </c>
      <c r="EF456" s="135">
        <v>365</v>
      </c>
      <c r="EG456" s="136">
        <v>375</v>
      </c>
      <c r="EH456" s="128">
        <v>370</v>
      </c>
      <c r="EI456" s="134">
        <v>10</v>
      </c>
      <c r="EJ456" s="135">
        <v>445</v>
      </c>
      <c r="EK456" s="136">
        <v>455</v>
      </c>
      <c r="EL456" s="128">
        <v>450</v>
      </c>
      <c r="EM456" s="134" t="s">
        <v>5</v>
      </c>
      <c r="EN456" s="135">
        <v>495</v>
      </c>
      <c r="EO456" s="136">
        <v>505</v>
      </c>
      <c r="EP456" s="128">
        <v>500</v>
      </c>
      <c r="EQ456" s="134" t="s">
        <v>5</v>
      </c>
      <c r="ER456" s="135">
        <v>360</v>
      </c>
      <c r="ES456" s="136">
        <v>370</v>
      </c>
      <c r="ET456" s="128">
        <v>365</v>
      </c>
      <c r="EU456" s="134">
        <v>20</v>
      </c>
      <c r="EV456" s="135">
        <v>330</v>
      </c>
      <c r="EW456" s="136">
        <v>340</v>
      </c>
      <c r="EX456" s="128">
        <v>335</v>
      </c>
      <c r="EY456" s="134">
        <v>10</v>
      </c>
      <c r="EZ456" s="135">
        <v>430</v>
      </c>
      <c r="FA456" s="136">
        <v>440</v>
      </c>
      <c r="FB456" s="128">
        <v>435</v>
      </c>
      <c r="FC456" s="134" t="s">
        <v>5</v>
      </c>
      <c r="FD456" s="135">
        <v>495</v>
      </c>
      <c r="FE456" s="136">
        <v>505</v>
      </c>
      <c r="FF456" s="128">
        <v>500</v>
      </c>
      <c r="FG456" s="134" t="s">
        <v>5</v>
      </c>
      <c r="FH456" s="135">
        <v>355</v>
      </c>
      <c r="FI456" s="136">
        <v>365</v>
      </c>
      <c r="FJ456" s="128">
        <v>360</v>
      </c>
      <c r="FK456" s="134">
        <v>20</v>
      </c>
      <c r="FL456" s="135">
        <v>365</v>
      </c>
      <c r="FM456" s="136">
        <v>375</v>
      </c>
      <c r="FN456" s="128">
        <v>370</v>
      </c>
      <c r="FO456" s="134">
        <v>30</v>
      </c>
      <c r="FP456" s="135">
        <v>405</v>
      </c>
      <c r="FQ456" s="136">
        <v>415</v>
      </c>
      <c r="FR456" s="128">
        <v>410</v>
      </c>
      <c r="FS456" s="134">
        <v>20</v>
      </c>
      <c r="FT456" s="135">
        <v>315</v>
      </c>
      <c r="FU456" s="136">
        <v>325</v>
      </c>
      <c r="FV456" s="95">
        <v>320</v>
      </c>
      <c r="FW456" s="134">
        <v>5</v>
      </c>
      <c r="FX456" s="135">
        <v>245</v>
      </c>
      <c r="FY456" s="136">
        <v>255</v>
      </c>
      <c r="FZ456" s="128">
        <v>250</v>
      </c>
      <c r="GA456" s="134">
        <v>20</v>
      </c>
      <c r="GB456" s="135">
        <v>455</v>
      </c>
      <c r="GC456" s="136">
        <v>465</v>
      </c>
      <c r="GD456" s="128">
        <v>460</v>
      </c>
      <c r="GE456" s="134">
        <v>20</v>
      </c>
      <c r="GF456" s="135">
        <v>460</v>
      </c>
      <c r="GG456" s="136">
        <v>470</v>
      </c>
      <c r="GH456" s="128">
        <v>465</v>
      </c>
      <c r="GI456" s="134">
        <v>30</v>
      </c>
      <c r="GJ456" s="135">
        <v>505</v>
      </c>
      <c r="GK456" s="136">
        <v>515</v>
      </c>
      <c r="GL456" s="128">
        <v>510</v>
      </c>
      <c r="GM456" s="134" t="s">
        <v>5</v>
      </c>
      <c r="GN456" s="135">
        <v>500</v>
      </c>
      <c r="GO456" s="136">
        <v>510</v>
      </c>
      <c r="GP456" s="128">
        <v>505</v>
      </c>
      <c r="GQ456" s="134" t="s">
        <v>5</v>
      </c>
      <c r="GR456" s="93"/>
      <c r="GS456" s="93">
        <v>8</v>
      </c>
    </row>
    <row r="457" spans="1:219" ht="15.75" x14ac:dyDescent="0.25">
      <c r="A457">
        <v>8</v>
      </c>
      <c r="B457">
        <v>2018</v>
      </c>
      <c r="C457" s="87">
        <v>43329</v>
      </c>
      <c r="D457" s="149">
        <v>485</v>
      </c>
      <c r="E457" s="136">
        <v>495</v>
      </c>
      <c r="F457" s="128">
        <v>490</v>
      </c>
      <c r="G457" s="134">
        <v>10</v>
      </c>
      <c r="H457" s="135">
        <v>605</v>
      </c>
      <c r="I457" s="136">
        <v>615</v>
      </c>
      <c r="J457" s="128">
        <v>610</v>
      </c>
      <c r="K457" s="134">
        <v>10</v>
      </c>
      <c r="L457" s="135">
        <v>490</v>
      </c>
      <c r="M457" s="136">
        <v>500</v>
      </c>
      <c r="N457" s="128">
        <v>495</v>
      </c>
      <c r="O457" s="134" t="s">
        <v>5</v>
      </c>
      <c r="P457" s="135">
        <v>425</v>
      </c>
      <c r="Q457" s="136">
        <v>435</v>
      </c>
      <c r="R457" s="128">
        <v>430</v>
      </c>
      <c r="S457" s="134">
        <v>10</v>
      </c>
      <c r="T457" s="135">
        <v>470</v>
      </c>
      <c r="U457" s="136">
        <v>480</v>
      </c>
      <c r="V457" s="128">
        <v>475</v>
      </c>
      <c r="W457" s="134">
        <v>10</v>
      </c>
      <c r="X457" s="135">
        <v>455</v>
      </c>
      <c r="Y457" s="136">
        <v>465</v>
      </c>
      <c r="Z457" s="128">
        <v>460</v>
      </c>
      <c r="AA457" s="134">
        <v>10</v>
      </c>
      <c r="AB457" s="135">
        <v>490</v>
      </c>
      <c r="AC457" s="136">
        <v>500</v>
      </c>
      <c r="AD457" s="128">
        <v>495</v>
      </c>
      <c r="AE457" s="134">
        <v>60</v>
      </c>
      <c r="AF457" s="135">
        <v>410</v>
      </c>
      <c r="AG457" s="136">
        <v>420</v>
      </c>
      <c r="AH457" s="128">
        <v>415</v>
      </c>
      <c r="AI457" s="134">
        <v>10</v>
      </c>
      <c r="AJ457" s="135">
        <v>465</v>
      </c>
      <c r="AK457" s="136">
        <v>475</v>
      </c>
      <c r="AL457" s="128">
        <v>470</v>
      </c>
      <c r="AM457" s="134">
        <v>10</v>
      </c>
      <c r="AN457" s="135">
        <v>455</v>
      </c>
      <c r="AO457" s="136">
        <v>465</v>
      </c>
      <c r="AP457" s="128">
        <v>460</v>
      </c>
      <c r="AQ457" s="134">
        <v>10</v>
      </c>
      <c r="AR457" s="135">
        <v>490</v>
      </c>
      <c r="AS457" s="136">
        <v>500</v>
      </c>
      <c r="AT457" s="128">
        <v>495</v>
      </c>
      <c r="AU457" s="134">
        <v>55</v>
      </c>
      <c r="AV457" s="135">
        <v>410</v>
      </c>
      <c r="AW457" s="136">
        <v>420</v>
      </c>
      <c r="AX457" s="128">
        <v>415</v>
      </c>
      <c r="AY457" s="134">
        <v>10</v>
      </c>
      <c r="AZ457" s="135">
        <v>400</v>
      </c>
      <c r="BA457" s="136">
        <v>410</v>
      </c>
      <c r="BB457" s="128">
        <v>405</v>
      </c>
      <c r="BC457" s="134">
        <v>10</v>
      </c>
      <c r="BD457" s="135">
        <v>390</v>
      </c>
      <c r="BE457" s="136">
        <v>400</v>
      </c>
      <c r="BF457" s="128">
        <v>395</v>
      </c>
      <c r="BG457" s="134">
        <v>10</v>
      </c>
      <c r="BH457" s="135">
        <v>490</v>
      </c>
      <c r="BI457" s="136">
        <v>500</v>
      </c>
      <c r="BJ457" s="128">
        <v>495</v>
      </c>
      <c r="BK457" s="134">
        <v>110</v>
      </c>
      <c r="BL457" s="135">
        <v>395</v>
      </c>
      <c r="BM457" s="136">
        <v>405</v>
      </c>
      <c r="BN457" s="128">
        <v>400</v>
      </c>
      <c r="BO457" s="134">
        <v>10</v>
      </c>
      <c r="BP457" s="135">
        <v>455</v>
      </c>
      <c r="BQ457" s="136">
        <v>465</v>
      </c>
      <c r="BR457" s="128">
        <v>460</v>
      </c>
      <c r="BS457" s="134">
        <v>10</v>
      </c>
      <c r="BT457" s="135">
        <v>470</v>
      </c>
      <c r="BU457" s="136">
        <v>480</v>
      </c>
      <c r="BV457" s="128">
        <v>475</v>
      </c>
      <c r="BW457" s="134">
        <v>20</v>
      </c>
      <c r="BX457" s="135">
        <v>425</v>
      </c>
      <c r="BY457" s="136">
        <v>435</v>
      </c>
      <c r="BZ457" s="128">
        <v>430</v>
      </c>
      <c r="CA457" s="134" t="s">
        <v>5</v>
      </c>
      <c r="CB457" s="135">
        <v>470</v>
      </c>
      <c r="CC457" s="136">
        <v>480</v>
      </c>
      <c r="CD457" s="128">
        <v>475</v>
      </c>
      <c r="CE457" s="134" t="s">
        <v>5</v>
      </c>
      <c r="CF457" s="135">
        <v>405</v>
      </c>
      <c r="CG457" s="136">
        <v>415</v>
      </c>
      <c r="CH457" s="128">
        <v>410</v>
      </c>
      <c r="CI457" s="134">
        <v>10</v>
      </c>
      <c r="CJ457" s="135">
        <v>415</v>
      </c>
      <c r="CK457" s="136">
        <v>425</v>
      </c>
      <c r="CL457" s="128">
        <v>420</v>
      </c>
      <c r="CM457" s="134">
        <v>20</v>
      </c>
      <c r="CN457" s="135">
        <v>375</v>
      </c>
      <c r="CO457" s="136">
        <v>385</v>
      </c>
      <c r="CP457" s="128">
        <v>380</v>
      </c>
      <c r="CQ457" s="134" t="s">
        <v>5</v>
      </c>
      <c r="CR457" s="135">
        <v>440</v>
      </c>
      <c r="CS457" s="136">
        <v>450</v>
      </c>
      <c r="CT457" s="128">
        <v>445</v>
      </c>
      <c r="CU457" s="134" t="s">
        <v>5</v>
      </c>
      <c r="CV457" s="135">
        <v>435</v>
      </c>
      <c r="CW457" s="136">
        <v>445</v>
      </c>
      <c r="CX457" s="128">
        <v>440</v>
      </c>
      <c r="CY457" s="134">
        <v>10</v>
      </c>
      <c r="CZ457" s="135">
        <v>450</v>
      </c>
      <c r="DA457" s="136">
        <v>460</v>
      </c>
      <c r="DB457" s="128">
        <v>455</v>
      </c>
      <c r="DC457" s="134">
        <v>20</v>
      </c>
      <c r="DD457" s="135">
        <v>415</v>
      </c>
      <c r="DE457" s="136">
        <v>425</v>
      </c>
      <c r="DF457" s="128">
        <v>420</v>
      </c>
      <c r="DG457" s="134" t="s">
        <v>5</v>
      </c>
      <c r="DH457" s="135">
        <v>465</v>
      </c>
      <c r="DI457" s="136">
        <v>475</v>
      </c>
      <c r="DJ457" s="128">
        <v>470</v>
      </c>
      <c r="DK457" s="134" t="s">
        <v>5</v>
      </c>
      <c r="DL457" s="135">
        <v>405</v>
      </c>
      <c r="DM457" s="136">
        <v>415</v>
      </c>
      <c r="DN457" s="128">
        <v>410</v>
      </c>
      <c r="DO457" s="134">
        <v>5</v>
      </c>
      <c r="DP457" s="135">
        <v>390</v>
      </c>
      <c r="DQ457" s="136">
        <v>400</v>
      </c>
      <c r="DR457" s="128">
        <v>395</v>
      </c>
      <c r="DS457" s="134">
        <v>10</v>
      </c>
      <c r="DT457" s="135">
        <v>425</v>
      </c>
      <c r="DU457" s="136">
        <v>435</v>
      </c>
      <c r="DV457" s="128">
        <v>430</v>
      </c>
      <c r="DW457" s="134" t="s">
        <v>5</v>
      </c>
      <c r="DX457" s="135">
        <v>475</v>
      </c>
      <c r="DY457" s="136">
        <v>485</v>
      </c>
      <c r="DZ457" s="128">
        <v>480</v>
      </c>
      <c r="EA457" s="134" t="s">
        <v>5</v>
      </c>
      <c r="EB457" s="135">
        <v>390</v>
      </c>
      <c r="EC457" s="136">
        <v>400</v>
      </c>
      <c r="ED457" s="128">
        <v>395</v>
      </c>
      <c r="EE457" s="134">
        <v>5</v>
      </c>
      <c r="EF457" s="135">
        <v>375</v>
      </c>
      <c r="EG457" s="136">
        <v>385</v>
      </c>
      <c r="EH457" s="128">
        <v>380</v>
      </c>
      <c r="EI457" s="134">
        <v>10</v>
      </c>
      <c r="EJ457" s="135">
        <v>445</v>
      </c>
      <c r="EK457" s="136">
        <v>455</v>
      </c>
      <c r="EL457" s="128">
        <v>450</v>
      </c>
      <c r="EM457" s="134" t="s">
        <v>5</v>
      </c>
      <c r="EN457" s="135">
        <v>495</v>
      </c>
      <c r="EO457" s="136">
        <v>505</v>
      </c>
      <c r="EP457" s="128">
        <v>500</v>
      </c>
      <c r="EQ457" s="134" t="s">
        <v>5</v>
      </c>
      <c r="ER457" s="135">
        <v>365</v>
      </c>
      <c r="ES457" s="136">
        <v>375</v>
      </c>
      <c r="ET457" s="128">
        <v>370</v>
      </c>
      <c r="EU457" s="134">
        <v>5</v>
      </c>
      <c r="EV457" s="135">
        <v>340</v>
      </c>
      <c r="EW457" s="136">
        <v>350</v>
      </c>
      <c r="EX457" s="128">
        <v>345</v>
      </c>
      <c r="EY457" s="134">
        <v>10</v>
      </c>
      <c r="EZ457" s="135">
        <v>430</v>
      </c>
      <c r="FA457" s="136">
        <v>440</v>
      </c>
      <c r="FB457" s="128">
        <v>435</v>
      </c>
      <c r="FC457" s="134" t="s">
        <v>5</v>
      </c>
      <c r="FD457" s="135">
        <v>495</v>
      </c>
      <c r="FE457" s="136">
        <v>505</v>
      </c>
      <c r="FF457" s="128">
        <v>500</v>
      </c>
      <c r="FG457" s="134" t="s">
        <v>5</v>
      </c>
      <c r="FH457" s="135">
        <v>355</v>
      </c>
      <c r="FI457" s="136">
        <v>365</v>
      </c>
      <c r="FJ457" s="128">
        <v>360</v>
      </c>
      <c r="FK457" s="134" t="s">
        <v>5</v>
      </c>
      <c r="FL457" s="135">
        <v>370</v>
      </c>
      <c r="FM457" s="136">
        <v>380</v>
      </c>
      <c r="FN457" s="128">
        <v>375</v>
      </c>
      <c r="FO457" s="134">
        <v>5</v>
      </c>
      <c r="FP457" s="135">
        <v>405</v>
      </c>
      <c r="FQ457" s="136">
        <v>415</v>
      </c>
      <c r="FR457" s="128">
        <v>410</v>
      </c>
      <c r="FS457" s="134" t="s">
        <v>5</v>
      </c>
      <c r="FT457" s="135">
        <v>330</v>
      </c>
      <c r="FU457" s="136">
        <v>340</v>
      </c>
      <c r="FV457" s="95">
        <v>335</v>
      </c>
      <c r="FW457" s="134">
        <v>15</v>
      </c>
      <c r="FX457" s="135">
        <v>245</v>
      </c>
      <c r="FY457" s="136">
        <v>255</v>
      </c>
      <c r="FZ457" s="128">
        <v>250</v>
      </c>
      <c r="GA457" s="134" t="s">
        <v>5</v>
      </c>
      <c r="GB457" s="135">
        <v>460</v>
      </c>
      <c r="GC457" s="136">
        <v>470</v>
      </c>
      <c r="GD457" s="128">
        <v>465</v>
      </c>
      <c r="GE457" s="134">
        <v>5</v>
      </c>
      <c r="GF457" s="135">
        <v>470</v>
      </c>
      <c r="GG457" s="136">
        <v>480</v>
      </c>
      <c r="GH457" s="128">
        <v>475</v>
      </c>
      <c r="GI457" s="134">
        <v>10</v>
      </c>
      <c r="GJ457" s="135">
        <v>505</v>
      </c>
      <c r="GK457" s="136">
        <v>515</v>
      </c>
      <c r="GL457" s="128">
        <v>510</v>
      </c>
      <c r="GM457" s="134" t="s">
        <v>5</v>
      </c>
      <c r="GN457" s="135">
        <v>500</v>
      </c>
      <c r="GO457" s="136">
        <v>510</v>
      </c>
      <c r="GP457" s="128">
        <v>505</v>
      </c>
      <c r="GQ457" s="134" t="s">
        <v>5</v>
      </c>
      <c r="GR457" s="93"/>
      <c r="GS457" s="93">
        <v>8</v>
      </c>
    </row>
    <row r="458" spans="1:219" ht="15.75" x14ac:dyDescent="0.25">
      <c r="A458">
        <v>8</v>
      </c>
      <c r="B458">
        <v>2018</v>
      </c>
      <c r="C458" s="87">
        <v>43336</v>
      </c>
      <c r="D458" s="149">
        <v>490</v>
      </c>
      <c r="E458" s="136">
        <v>500</v>
      </c>
      <c r="F458" s="128">
        <v>495</v>
      </c>
      <c r="G458" s="134">
        <v>5</v>
      </c>
      <c r="H458" s="135">
        <v>605</v>
      </c>
      <c r="I458" s="136">
        <v>615</v>
      </c>
      <c r="J458" s="128">
        <v>610</v>
      </c>
      <c r="K458" s="134" t="s">
        <v>5</v>
      </c>
      <c r="L458" s="135">
        <v>530</v>
      </c>
      <c r="M458" s="136">
        <v>540</v>
      </c>
      <c r="N458" s="128">
        <v>535</v>
      </c>
      <c r="O458" s="134">
        <v>40</v>
      </c>
      <c r="P458" s="135">
        <v>435</v>
      </c>
      <c r="Q458" s="136">
        <v>445</v>
      </c>
      <c r="R458" s="128">
        <v>440</v>
      </c>
      <c r="S458" s="134">
        <v>10</v>
      </c>
      <c r="T458" s="135">
        <v>475</v>
      </c>
      <c r="U458" s="136">
        <v>485</v>
      </c>
      <c r="V458" s="128">
        <v>480</v>
      </c>
      <c r="W458" s="134">
        <v>5</v>
      </c>
      <c r="X458" s="135">
        <v>455</v>
      </c>
      <c r="Y458" s="136">
        <v>465</v>
      </c>
      <c r="Z458" s="128">
        <v>460</v>
      </c>
      <c r="AA458" s="134" t="s">
        <v>5</v>
      </c>
      <c r="AB458" s="135">
        <v>530</v>
      </c>
      <c r="AC458" s="136">
        <v>540</v>
      </c>
      <c r="AD458" s="128">
        <v>535</v>
      </c>
      <c r="AE458" s="134">
        <v>40</v>
      </c>
      <c r="AF458" s="135">
        <v>420</v>
      </c>
      <c r="AG458" s="136">
        <v>430</v>
      </c>
      <c r="AH458" s="128">
        <v>425</v>
      </c>
      <c r="AI458" s="134">
        <v>10</v>
      </c>
      <c r="AJ458" s="135">
        <v>470</v>
      </c>
      <c r="AK458" s="136">
        <v>480</v>
      </c>
      <c r="AL458" s="128">
        <v>475</v>
      </c>
      <c r="AM458" s="134">
        <v>5</v>
      </c>
      <c r="AN458" s="135">
        <v>455</v>
      </c>
      <c r="AO458" s="136">
        <v>465</v>
      </c>
      <c r="AP458" s="128">
        <v>460</v>
      </c>
      <c r="AQ458" s="134" t="s">
        <v>5</v>
      </c>
      <c r="AR458" s="135">
        <v>530</v>
      </c>
      <c r="AS458" s="136">
        <v>540</v>
      </c>
      <c r="AT458" s="128">
        <v>535</v>
      </c>
      <c r="AU458" s="134">
        <v>40</v>
      </c>
      <c r="AV458" s="135">
        <v>420</v>
      </c>
      <c r="AW458" s="136">
        <v>430</v>
      </c>
      <c r="AX458" s="128">
        <v>425</v>
      </c>
      <c r="AY458" s="134">
        <v>10</v>
      </c>
      <c r="AZ458" s="135">
        <v>405</v>
      </c>
      <c r="BA458" s="136">
        <v>415</v>
      </c>
      <c r="BB458" s="128">
        <v>410</v>
      </c>
      <c r="BC458" s="134">
        <v>5</v>
      </c>
      <c r="BD458" s="135">
        <v>390</v>
      </c>
      <c r="BE458" s="136">
        <v>400</v>
      </c>
      <c r="BF458" s="128">
        <v>395</v>
      </c>
      <c r="BG458" s="134" t="s">
        <v>5</v>
      </c>
      <c r="BH458" s="135">
        <v>420</v>
      </c>
      <c r="BI458" s="136">
        <v>430</v>
      </c>
      <c r="BJ458" s="128">
        <v>425</v>
      </c>
      <c r="BK458" s="134">
        <v>40</v>
      </c>
      <c r="BL458" s="135">
        <v>405</v>
      </c>
      <c r="BM458" s="136">
        <v>415</v>
      </c>
      <c r="BN458" s="128">
        <v>410</v>
      </c>
      <c r="BO458" s="134">
        <v>10</v>
      </c>
      <c r="BP458" s="135">
        <v>465</v>
      </c>
      <c r="BQ458" s="136">
        <v>475</v>
      </c>
      <c r="BR458" s="128">
        <v>470</v>
      </c>
      <c r="BS458" s="134">
        <v>10</v>
      </c>
      <c r="BT458" s="135">
        <v>480</v>
      </c>
      <c r="BU458" s="136">
        <v>490</v>
      </c>
      <c r="BV458" s="128">
        <v>485</v>
      </c>
      <c r="BW458" s="134">
        <v>10</v>
      </c>
      <c r="BX458" s="135">
        <v>465</v>
      </c>
      <c r="BY458" s="136">
        <v>475</v>
      </c>
      <c r="BZ458" s="128">
        <v>470</v>
      </c>
      <c r="CA458" s="134">
        <v>40</v>
      </c>
      <c r="CB458" s="135">
        <v>470</v>
      </c>
      <c r="CC458" s="136">
        <v>480</v>
      </c>
      <c r="CD458" s="128">
        <v>475</v>
      </c>
      <c r="CE458" s="134" t="s">
        <v>5</v>
      </c>
      <c r="CF458" s="135">
        <v>415</v>
      </c>
      <c r="CG458" s="136">
        <v>425</v>
      </c>
      <c r="CH458" s="128">
        <v>420</v>
      </c>
      <c r="CI458" s="134">
        <v>10</v>
      </c>
      <c r="CJ458" s="135">
        <v>425</v>
      </c>
      <c r="CK458" s="136">
        <v>435</v>
      </c>
      <c r="CL458" s="128">
        <v>430</v>
      </c>
      <c r="CM458" s="134">
        <v>10</v>
      </c>
      <c r="CN458" s="135">
        <v>415</v>
      </c>
      <c r="CO458" s="136">
        <v>425</v>
      </c>
      <c r="CP458" s="128">
        <v>420</v>
      </c>
      <c r="CQ458" s="134">
        <v>40</v>
      </c>
      <c r="CR458" s="135">
        <v>440</v>
      </c>
      <c r="CS458" s="136">
        <v>450</v>
      </c>
      <c r="CT458" s="128">
        <v>445</v>
      </c>
      <c r="CU458" s="134" t="s">
        <v>5</v>
      </c>
      <c r="CV458" s="135">
        <v>445</v>
      </c>
      <c r="CW458" s="136">
        <v>455</v>
      </c>
      <c r="CX458" s="128">
        <v>450</v>
      </c>
      <c r="CY458" s="134">
        <v>10</v>
      </c>
      <c r="CZ458" s="135">
        <v>460</v>
      </c>
      <c r="DA458" s="136">
        <v>470</v>
      </c>
      <c r="DB458" s="128">
        <v>465</v>
      </c>
      <c r="DC458" s="134">
        <v>10</v>
      </c>
      <c r="DD458" s="135">
        <v>455</v>
      </c>
      <c r="DE458" s="136">
        <v>465</v>
      </c>
      <c r="DF458" s="128">
        <v>460</v>
      </c>
      <c r="DG458" s="134">
        <v>40</v>
      </c>
      <c r="DH458" s="135">
        <v>465</v>
      </c>
      <c r="DI458" s="136">
        <v>475</v>
      </c>
      <c r="DJ458" s="128">
        <v>470</v>
      </c>
      <c r="DK458" s="134" t="s">
        <v>5</v>
      </c>
      <c r="DL458" s="135">
        <v>405</v>
      </c>
      <c r="DM458" s="136">
        <v>415</v>
      </c>
      <c r="DN458" s="128">
        <v>410</v>
      </c>
      <c r="DO458" s="134" t="s">
        <v>5</v>
      </c>
      <c r="DP458" s="135">
        <v>390</v>
      </c>
      <c r="DQ458" s="136">
        <v>400</v>
      </c>
      <c r="DR458" s="128">
        <v>395</v>
      </c>
      <c r="DS458" s="134" t="s">
        <v>5</v>
      </c>
      <c r="DT458" s="135">
        <v>465</v>
      </c>
      <c r="DU458" s="136">
        <v>475</v>
      </c>
      <c r="DV458" s="128">
        <v>470</v>
      </c>
      <c r="DW458" s="134">
        <v>40</v>
      </c>
      <c r="DX458" s="135">
        <v>475</v>
      </c>
      <c r="DY458" s="136">
        <v>485</v>
      </c>
      <c r="DZ458" s="128">
        <v>480</v>
      </c>
      <c r="EA458" s="134" t="s">
        <v>5</v>
      </c>
      <c r="EB458" s="135">
        <v>390</v>
      </c>
      <c r="EC458" s="136">
        <v>400</v>
      </c>
      <c r="ED458" s="128">
        <v>395</v>
      </c>
      <c r="EE458" s="134" t="s">
        <v>5</v>
      </c>
      <c r="EF458" s="135">
        <v>375</v>
      </c>
      <c r="EG458" s="136">
        <v>385</v>
      </c>
      <c r="EH458" s="128">
        <v>380</v>
      </c>
      <c r="EI458" s="134" t="s">
        <v>5</v>
      </c>
      <c r="EJ458" s="135">
        <v>485</v>
      </c>
      <c r="EK458" s="136">
        <v>495</v>
      </c>
      <c r="EL458" s="128">
        <v>490</v>
      </c>
      <c r="EM458" s="134">
        <v>40</v>
      </c>
      <c r="EN458" s="135">
        <v>495</v>
      </c>
      <c r="EO458" s="136">
        <v>505</v>
      </c>
      <c r="EP458" s="128">
        <v>500</v>
      </c>
      <c r="EQ458" s="134" t="s">
        <v>5</v>
      </c>
      <c r="ER458" s="135">
        <v>365</v>
      </c>
      <c r="ES458" s="136">
        <v>375</v>
      </c>
      <c r="ET458" s="128">
        <v>370</v>
      </c>
      <c r="EU458" s="134" t="s">
        <v>5</v>
      </c>
      <c r="EV458" s="135">
        <v>340</v>
      </c>
      <c r="EW458" s="136">
        <v>350</v>
      </c>
      <c r="EX458" s="128">
        <v>345</v>
      </c>
      <c r="EY458" s="134" t="s">
        <v>5</v>
      </c>
      <c r="EZ458" s="135">
        <v>470</v>
      </c>
      <c r="FA458" s="136">
        <v>480</v>
      </c>
      <c r="FB458" s="128">
        <v>475</v>
      </c>
      <c r="FC458" s="134">
        <v>40</v>
      </c>
      <c r="FD458" s="135">
        <v>495</v>
      </c>
      <c r="FE458" s="136">
        <v>505</v>
      </c>
      <c r="FF458" s="128">
        <v>500</v>
      </c>
      <c r="FG458" s="134" t="s">
        <v>5</v>
      </c>
      <c r="FH458" s="135">
        <v>350</v>
      </c>
      <c r="FI458" s="136">
        <v>360</v>
      </c>
      <c r="FJ458" s="128">
        <v>355</v>
      </c>
      <c r="FK458" s="134">
        <v>-5</v>
      </c>
      <c r="FL458" s="135">
        <v>365</v>
      </c>
      <c r="FM458" s="136">
        <v>375</v>
      </c>
      <c r="FN458" s="128">
        <v>370</v>
      </c>
      <c r="FO458" s="134">
        <v>-5</v>
      </c>
      <c r="FP458" s="135">
        <v>405</v>
      </c>
      <c r="FQ458" s="136">
        <v>415</v>
      </c>
      <c r="FR458" s="128">
        <v>410</v>
      </c>
      <c r="FS458" s="134" t="s">
        <v>5</v>
      </c>
      <c r="FT458" s="135">
        <v>335</v>
      </c>
      <c r="FU458" s="136">
        <v>345</v>
      </c>
      <c r="FV458" s="95">
        <v>340</v>
      </c>
      <c r="FW458" s="134">
        <v>5</v>
      </c>
      <c r="FX458" s="135">
        <v>245</v>
      </c>
      <c r="FY458" s="136">
        <v>255</v>
      </c>
      <c r="FZ458" s="128">
        <v>250</v>
      </c>
      <c r="GA458" s="134" t="s">
        <v>5</v>
      </c>
      <c r="GB458" s="135">
        <v>470</v>
      </c>
      <c r="GC458" s="136">
        <v>480</v>
      </c>
      <c r="GD458" s="128">
        <v>475</v>
      </c>
      <c r="GE458" s="134">
        <v>10</v>
      </c>
      <c r="GF458" s="135">
        <v>480</v>
      </c>
      <c r="GG458" s="136">
        <v>490</v>
      </c>
      <c r="GH458" s="128">
        <v>485</v>
      </c>
      <c r="GI458" s="134">
        <v>10</v>
      </c>
      <c r="GJ458" s="135">
        <v>545</v>
      </c>
      <c r="GK458" s="136">
        <v>555</v>
      </c>
      <c r="GL458" s="128">
        <v>550</v>
      </c>
      <c r="GM458" s="134">
        <v>40</v>
      </c>
      <c r="GN458" s="135">
        <v>500</v>
      </c>
      <c r="GO458" s="136">
        <v>510</v>
      </c>
      <c r="GP458" s="128">
        <v>505</v>
      </c>
      <c r="GQ458" s="134" t="s">
        <v>5</v>
      </c>
      <c r="GR458" s="93"/>
      <c r="GS458" s="93">
        <v>8</v>
      </c>
    </row>
    <row r="459" spans="1:219" ht="15.75" x14ac:dyDescent="0.25">
      <c r="A459">
        <v>8</v>
      </c>
      <c r="B459">
        <v>2018</v>
      </c>
      <c r="C459" s="87">
        <v>43343</v>
      </c>
      <c r="D459" s="149">
        <v>475</v>
      </c>
      <c r="E459" s="136">
        <v>485</v>
      </c>
      <c r="F459" s="128">
        <v>480</v>
      </c>
      <c r="G459" s="134">
        <v>-15</v>
      </c>
      <c r="H459" s="135">
        <v>600</v>
      </c>
      <c r="I459" s="136">
        <v>610</v>
      </c>
      <c r="J459" s="128">
        <v>605</v>
      </c>
      <c r="K459" s="134">
        <v>-5</v>
      </c>
      <c r="L459" s="135">
        <v>530</v>
      </c>
      <c r="M459" s="136">
        <v>540</v>
      </c>
      <c r="N459" s="128">
        <v>535</v>
      </c>
      <c r="O459" s="134" t="s">
        <v>5</v>
      </c>
      <c r="P459" s="135">
        <v>430</v>
      </c>
      <c r="Q459" s="136">
        <v>440</v>
      </c>
      <c r="R459" s="128">
        <v>435</v>
      </c>
      <c r="S459" s="134">
        <v>-5</v>
      </c>
      <c r="T459" s="135">
        <v>460</v>
      </c>
      <c r="U459" s="136">
        <v>470</v>
      </c>
      <c r="V459" s="128">
        <v>465</v>
      </c>
      <c r="W459" s="134">
        <v>-15</v>
      </c>
      <c r="X459" s="135">
        <v>450</v>
      </c>
      <c r="Y459" s="136">
        <v>460</v>
      </c>
      <c r="Z459" s="128">
        <v>455</v>
      </c>
      <c r="AA459" s="134">
        <v>-5</v>
      </c>
      <c r="AB459" s="135">
        <v>530</v>
      </c>
      <c r="AC459" s="136">
        <v>540</v>
      </c>
      <c r="AD459" s="128">
        <v>535</v>
      </c>
      <c r="AE459" s="134" t="s">
        <v>5</v>
      </c>
      <c r="AF459" s="135">
        <v>415</v>
      </c>
      <c r="AG459" s="136">
        <v>425</v>
      </c>
      <c r="AH459" s="128">
        <v>420</v>
      </c>
      <c r="AI459" s="134">
        <v>-5</v>
      </c>
      <c r="AJ459" s="135">
        <v>455</v>
      </c>
      <c r="AK459" s="136">
        <v>465</v>
      </c>
      <c r="AL459" s="128">
        <v>460</v>
      </c>
      <c r="AM459" s="134">
        <v>-15</v>
      </c>
      <c r="AN459" s="135">
        <v>450</v>
      </c>
      <c r="AO459" s="136">
        <v>460</v>
      </c>
      <c r="AP459" s="128">
        <v>455</v>
      </c>
      <c r="AQ459" s="134">
        <v>-5</v>
      </c>
      <c r="AR459" s="135">
        <v>530</v>
      </c>
      <c r="AS459" s="136">
        <v>540</v>
      </c>
      <c r="AT459" s="128">
        <v>535</v>
      </c>
      <c r="AU459" s="134" t="s">
        <v>5</v>
      </c>
      <c r="AV459" s="135">
        <v>415</v>
      </c>
      <c r="AW459" s="136">
        <v>425</v>
      </c>
      <c r="AX459" s="128">
        <v>420</v>
      </c>
      <c r="AY459" s="134">
        <v>-5</v>
      </c>
      <c r="AZ459" s="135">
        <v>390</v>
      </c>
      <c r="BA459" s="136">
        <v>400</v>
      </c>
      <c r="BB459" s="128">
        <v>395</v>
      </c>
      <c r="BC459" s="134">
        <v>-15</v>
      </c>
      <c r="BD459" s="135">
        <v>385</v>
      </c>
      <c r="BE459" s="136">
        <v>395</v>
      </c>
      <c r="BF459" s="128">
        <v>390</v>
      </c>
      <c r="BG459" s="134">
        <v>-5</v>
      </c>
      <c r="BH459" s="135">
        <v>420</v>
      </c>
      <c r="BI459" s="136">
        <v>430</v>
      </c>
      <c r="BJ459" s="128">
        <v>425</v>
      </c>
      <c r="BK459" s="134" t="s">
        <v>5</v>
      </c>
      <c r="BL459" s="135">
        <v>400</v>
      </c>
      <c r="BM459" s="136">
        <v>410</v>
      </c>
      <c r="BN459" s="128">
        <v>405</v>
      </c>
      <c r="BO459" s="134">
        <v>-5</v>
      </c>
      <c r="BP459" s="135">
        <v>460</v>
      </c>
      <c r="BQ459" s="136">
        <v>470</v>
      </c>
      <c r="BR459" s="128">
        <v>465</v>
      </c>
      <c r="BS459" s="134">
        <v>-5</v>
      </c>
      <c r="BT459" s="135">
        <v>475</v>
      </c>
      <c r="BU459" s="136">
        <v>485</v>
      </c>
      <c r="BV459" s="128">
        <v>480</v>
      </c>
      <c r="BW459" s="134">
        <v>-5</v>
      </c>
      <c r="BX459" s="135">
        <v>465</v>
      </c>
      <c r="BY459" s="136">
        <v>475</v>
      </c>
      <c r="BZ459" s="128">
        <v>470</v>
      </c>
      <c r="CA459" s="134" t="s">
        <v>5</v>
      </c>
      <c r="CB459" s="135">
        <v>470</v>
      </c>
      <c r="CC459" s="136">
        <v>480</v>
      </c>
      <c r="CD459" s="128">
        <v>475</v>
      </c>
      <c r="CE459" s="134" t="s">
        <v>5</v>
      </c>
      <c r="CF459" s="135">
        <v>410</v>
      </c>
      <c r="CG459" s="136">
        <v>420</v>
      </c>
      <c r="CH459" s="128">
        <v>415</v>
      </c>
      <c r="CI459" s="134">
        <v>-5</v>
      </c>
      <c r="CJ459" s="135">
        <v>420</v>
      </c>
      <c r="CK459" s="136">
        <v>430</v>
      </c>
      <c r="CL459" s="128">
        <v>425</v>
      </c>
      <c r="CM459" s="134">
        <v>-5</v>
      </c>
      <c r="CN459" s="135">
        <v>415</v>
      </c>
      <c r="CO459" s="136">
        <v>425</v>
      </c>
      <c r="CP459" s="128">
        <v>420</v>
      </c>
      <c r="CQ459" s="134" t="s">
        <v>5</v>
      </c>
      <c r="CR459" s="135">
        <v>440</v>
      </c>
      <c r="CS459" s="136">
        <v>450</v>
      </c>
      <c r="CT459" s="128">
        <v>445</v>
      </c>
      <c r="CU459" s="134" t="s">
        <v>5</v>
      </c>
      <c r="CV459" s="135">
        <v>440</v>
      </c>
      <c r="CW459" s="136">
        <v>450</v>
      </c>
      <c r="CX459" s="128">
        <v>445</v>
      </c>
      <c r="CY459" s="134">
        <v>-5</v>
      </c>
      <c r="CZ459" s="135">
        <v>455</v>
      </c>
      <c r="DA459" s="136">
        <v>465</v>
      </c>
      <c r="DB459" s="128">
        <v>460</v>
      </c>
      <c r="DC459" s="134">
        <v>-5</v>
      </c>
      <c r="DD459" s="135">
        <v>455</v>
      </c>
      <c r="DE459" s="136">
        <v>465</v>
      </c>
      <c r="DF459" s="128">
        <v>460</v>
      </c>
      <c r="DG459" s="134" t="s">
        <v>5</v>
      </c>
      <c r="DH459" s="135">
        <v>465</v>
      </c>
      <c r="DI459" s="136">
        <v>475</v>
      </c>
      <c r="DJ459" s="128">
        <v>470</v>
      </c>
      <c r="DK459" s="134" t="s">
        <v>5</v>
      </c>
      <c r="DL459" s="135">
        <v>400</v>
      </c>
      <c r="DM459" s="136">
        <v>410</v>
      </c>
      <c r="DN459" s="128">
        <v>405</v>
      </c>
      <c r="DO459" s="134">
        <v>-5</v>
      </c>
      <c r="DP459" s="135">
        <v>385</v>
      </c>
      <c r="DQ459" s="136">
        <v>395</v>
      </c>
      <c r="DR459" s="128">
        <v>390</v>
      </c>
      <c r="DS459" s="134">
        <v>-5</v>
      </c>
      <c r="DT459" s="135">
        <v>465</v>
      </c>
      <c r="DU459" s="136">
        <v>475</v>
      </c>
      <c r="DV459" s="128">
        <v>470</v>
      </c>
      <c r="DW459" s="134" t="s">
        <v>5</v>
      </c>
      <c r="DX459" s="135">
        <v>475</v>
      </c>
      <c r="DY459" s="136">
        <v>485</v>
      </c>
      <c r="DZ459" s="128">
        <v>480</v>
      </c>
      <c r="EA459" s="134" t="s">
        <v>5</v>
      </c>
      <c r="EB459" s="135">
        <v>385</v>
      </c>
      <c r="EC459" s="136">
        <v>395</v>
      </c>
      <c r="ED459" s="128">
        <v>390</v>
      </c>
      <c r="EE459" s="134">
        <v>-5</v>
      </c>
      <c r="EF459" s="135">
        <v>370</v>
      </c>
      <c r="EG459" s="136">
        <v>380</v>
      </c>
      <c r="EH459" s="128">
        <v>375</v>
      </c>
      <c r="EI459" s="134">
        <v>-5</v>
      </c>
      <c r="EJ459" s="135">
        <v>485</v>
      </c>
      <c r="EK459" s="136">
        <v>495</v>
      </c>
      <c r="EL459" s="128">
        <v>490</v>
      </c>
      <c r="EM459" s="134" t="s">
        <v>5</v>
      </c>
      <c r="EN459" s="135">
        <v>495</v>
      </c>
      <c r="EO459" s="136">
        <v>505</v>
      </c>
      <c r="EP459" s="128">
        <v>500</v>
      </c>
      <c r="EQ459" s="134" t="s">
        <v>5</v>
      </c>
      <c r="ER459" s="135">
        <v>360</v>
      </c>
      <c r="ES459" s="136">
        <v>370</v>
      </c>
      <c r="ET459" s="128">
        <v>365</v>
      </c>
      <c r="EU459" s="134">
        <v>-5</v>
      </c>
      <c r="EV459" s="135">
        <v>335</v>
      </c>
      <c r="EW459" s="136">
        <v>345</v>
      </c>
      <c r="EX459" s="128">
        <v>340</v>
      </c>
      <c r="EY459" s="134">
        <v>-5</v>
      </c>
      <c r="EZ459" s="135">
        <v>470</v>
      </c>
      <c r="FA459" s="136">
        <v>480</v>
      </c>
      <c r="FB459" s="128">
        <v>475</v>
      </c>
      <c r="FC459" s="134" t="s">
        <v>5</v>
      </c>
      <c r="FD459" s="135">
        <v>495</v>
      </c>
      <c r="FE459" s="136">
        <v>505</v>
      </c>
      <c r="FF459" s="128">
        <v>500</v>
      </c>
      <c r="FG459" s="134" t="s">
        <v>5</v>
      </c>
      <c r="FH459" s="135">
        <v>330</v>
      </c>
      <c r="FI459" s="136">
        <v>340</v>
      </c>
      <c r="FJ459" s="128">
        <v>335</v>
      </c>
      <c r="FK459" s="134">
        <v>-20</v>
      </c>
      <c r="FL459" s="135">
        <v>345</v>
      </c>
      <c r="FM459" s="136">
        <v>355</v>
      </c>
      <c r="FN459" s="128">
        <v>350</v>
      </c>
      <c r="FO459" s="134">
        <v>-20</v>
      </c>
      <c r="FP459" s="135">
        <v>405</v>
      </c>
      <c r="FQ459" s="136">
        <v>415</v>
      </c>
      <c r="FR459" s="128">
        <v>410</v>
      </c>
      <c r="FS459" s="134" t="s">
        <v>5</v>
      </c>
      <c r="FT459" s="135">
        <v>320</v>
      </c>
      <c r="FU459" s="136">
        <v>330</v>
      </c>
      <c r="FV459" s="95">
        <v>325</v>
      </c>
      <c r="FW459" s="134">
        <v>-15</v>
      </c>
      <c r="FX459" s="135">
        <v>245</v>
      </c>
      <c r="FY459" s="136">
        <v>255</v>
      </c>
      <c r="FZ459" s="128">
        <v>250</v>
      </c>
      <c r="GA459" s="134" t="s">
        <v>5</v>
      </c>
      <c r="GB459" s="135">
        <v>465</v>
      </c>
      <c r="GC459" s="136">
        <v>475</v>
      </c>
      <c r="GD459" s="128">
        <v>470</v>
      </c>
      <c r="GE459" s="134">
        <v>-5</v>
      </c>
      <c r="GF459" s="135">
        <v>475</v>
      </c>
      <c r="GG459" s="136">
        <v>485</v>
      </c>
      <c r="GH459" s="128">
        <v>480</v>
      </c>
      <c r="GI459" s="134">
        <v>-5</v>
      </c>
      <c r="GJ459" s="135">
        <v>545</v>
      </c>
      <c r="GK459" s="136">
        <v>555</v>
      </c>
      <c r="GL459" s="128">
        <v>550</v>
      </c>
      <c r="GM459" s="134" t="s">
        <v>5</v>
      </c>
      <c r="GN459" s="135">
        <v>500</v>
      </c>
      <c r="GO459" s="136">
        <v>510</v>
      </c>
      <c r="GP459" s="128">
        <v>505</v>
      </c>
      <c r="GQ459" s="134" t="s">
        <v>5</v>
      </c>
      <c r="GR459" s="93"/>
      <c r="GS459" s="93">
        <v>8</v>
      </c>
    </row>
    <row r="460" spans="1:219" ht="15.75" x14ac:dyDescent="0.25">
      <c r="A460">
        <v>9</v>
      </c>
      <c r="B460">
        <v>2018</v>
      </c>
      <c r="C460" s="87">
        <v>43350</v>
      </c>
      <c r="D460" s="149">
        <v>475</v>
      </c>
      <c r="E460" s="136">
        <v>485</v>
      </c>
      <c r="F460" s="128">
        <v>480</v>
      </c>
      <c r="G460" s="134" t="s">
        <v>5</v>
      </c>
      <c r="H460" s="135">
        <v>595</v>
      </c>
      <c r="I460" s="136">
        <v>605</v>
      </c>
      <c r="J460" s="128">
        <v>600</v>
      </c>
      <c r="K460" s="134">
        <v>-5</v>
      </c>
      <c r="L460" s="135">
        <v>560</v>
      </c>
      <c r="M460" s="136">
        <v>570</v>
      </c>
      <c r="N460" s="128">
        <v>565</v>
      </c>
      <c r="O460" s="134">
        <v>30</v>
      </c>
      <c r="P460" s="135">
        <v>425</v>
      </c>
      <c r="Q460" s="136">
        <v>435</v>
      </c>
      <c r="R460" s="128">
        <v>430</v>
      </c>
      <c r="S460" s="134">
        <v>-5</v>
      </c>
      <c r="T460" s="135">
        <v>460</v>
      </c>
      <c r="U460" s="136">
        <v>470</v>
      </c>
      <c r="V460" s="128">
        <v>465</v>
      </c>
      <c r="W460" s="134" t="s">
        <v>5</v>
      </c>
      <c r="X460" s="135">
        <v>445</v>
      </c>
      <c r="Y460" s="136">
        <v>455</v>
      </c>
      <c r="Z460" s="128">
        <v>450</v>
      </c>
      <c r="AA460" s="134">
        <v>-5</v>
      </c>
      <c r="AB460" s="135">
        <v>560</v>
      </c>
      <c r="AC460" s="136">
        <v>570</v>
      </c>
      <c r="AD460" s="128">
        <v>565</v>
      </c>
      <c r="AE460" s="134">
        <v>30</v>
      </c>
      <c r="AF460" s="135">
        <v>410</v>
      </c>
      <c r="AG460" s="136">
        <v>420</v>
      </c>
      <c r="AH460" s="128">
        <v>415</v>
      </c>
      <c r="AI460" s="134">
        <v>-5</v>
      </c>
      <c r="AJ460" s="135">
        <v>455</v>
      </c>
      <c r="AK460" s="136">
        <v>465</v>
      </c>
      <c r="AL460" s="128">
        <v>460</v>
      </c>
      <c r="AM460" s="134" t="s">
        <v>5</v>
      </c>
      <c r="AN460" s="135">
        <v>445</v>
      </c>
      <c r="AO460" s="136">
        <v>455</v>
      </c>
      <c r="AP460" s="128">
        <v>450</v>
      </c>
      <c r="AQ460" s="134">
        <v>-5</v>
      </c>
      <c r="AR460" s="135">
        <v>560</v>
      </c>
      <c r="AS460" s="136">
        <v>570</v>
      </c>
      <c r="AT460" s="128">
        <v>565</v>
      </c>
      <c r="AU460" s="134">
        <v>30</v>
      </c>
      <c r="AV460" s="135">
        <v>410</v>
      </c>
      <c r="AW460" s="136">
        <v>420</v>
      </c>
      <c r="AX460" s="128">
        <v>415</v>
      </c>
      <c r="AY460" s="134">
        <v>-5</v>
      </c>
      <c r="AZ460" s="135">
        <v>390</v>
      </c>
      <c r="BA460" s="136">
        <v>400</v>
      </c>
      <c r="BB460" s="128">
        <v>395</v>
      </c>
      <c r="BC460" s="134" t="s">
        <v>5</v>
      </c>
      <c r="BD460" s="135">
        <v>380</v>
      </c>
      <c r="BE460" s="136">
        <v>390</v>
      </c>
      <c r="BF460" s="128">
        <v>385</v>
      </c>
      <c r="BG460" s="134">
        <v>-5</v>
      </c>
      <c r="BH460" s="135">
        <v>450</v>
      </c>
      <c r="BI460" s="136">
        <v>460</v>
      </c>
      <c r="BJ460" s="128">
        <v>455</v>
      </c>
      <c r="BK460" s="134">
        <v>30</v>
      </c>
      <c r="BL460" s="135">
        <v>395</v>
      </c>
      <c r="BM460" s="136">
        <v>405</v>
      </c>
      <c r="BN460" s="128">
        <v>400</v>
      </c>
      <c r="BO460" s="134">
        <v>-5</v>
      </c>
      <c r="BP460" s="135">
        <v>465</v>
      </c>
      <c r="BQ460" s="136">
        <v>475</v>
      </c>
      <c r="BR460" s="128">
        <v>470</v>
      </c>
      <c r="BS460" s="134">
        <v>5</v>
      </c>
      <c r="BT460" s="135">
        <v>480</v>
      </c>
      <c r="BU460" s="136">
        <v>490</v>
      </c>
      <c r="BV460" s="128">
        <v>485</v>
      </c>
      <c r="BW460" s="134">
        <v>5</v>
      </c>
      <c r="BX460" s="135">
        <v>495</v>
      </c>
      <c r="BY460" s="136">
        <v>505</v>
      </c>
      <c r="BZ460" s="128">
        <v>500</v>
      </c>
      <c r="CA460" s="134">
        <v>30</v>
      </c>
      <c r="CB460" s="135">
        <v>470</v>
      </c>
      <c r="CC460" s="136">
        <v>480</v>
      </c>
      <c r="CD460" s="128">
        <v>475</v>
      </c>
      <c r="CE460" s="134" t="s">
        <v>5</v>
      </c>
      <c r="CF460" s="135">
        <v>415</v>
      </c>
      <c r="CG460" s="136">
        <v>425</v>
      </c>
      <c r="CH460" s="128">
        <v>420</v>
      </c>
      <c r="CI460" s="134">
        <v>5</v>
      </c>
      <c r="CJ460" s="135">
        <v>425</v>
      </c>
      <c r="CK460" s="136">
        <v>435</v>
      </c>
      <c r="CL460" s="128">
        <v>430</v>
      </c>
      <c r="CM460" s="134">
        <v>5</v>
      </c>
      <c r="CN460" s="135">
        <v>445</v>
      </c>
      <c r="CO460" s="136">
        <v>455</v>
      </c>
      <c r="CP460" s="128">
        <v>450</v>
      </c>
      <c r="CQ460" s="134">
        <v>30</v>
      </c>
      <c r="CR460" s="135">
        <v>440</v>
      </c>
      <c r="CS460" s="136">
        <v>450</v>
      </c>
      <c r="CT460" s="128">
        <v>445</v>
      </c>
      <c r="CU460" s="134" t="s">
        <v>5</v>
      </c>
      <c r="CV460" s="135">
        <v>445</v>
      </c>
      <c r="CW460" s="136">
        <v>455</v>
      </c>
      <c r="CX460" s="128">
        <v>450</v>
      </c>
      <c r="CY460" s="134">
        <v>5</v>
      </c>
      <c r="CZ460" s="135">
        <v>460</v>
      </c>
      <c r="DA460" s="136">
        <v>470</v>
      </c>
      <c r="DB460" s="128">
        <v>465</v>
      </c>
      <c r="DC460" s="134">
        <v>5</v>
      </c>
      <c r="DD460" s="135">
        <v>485</v>
      </c>
      <c r="DE460" s="136">
        <v>495</v>
      </c>
      <c r="DF460" s="128">
        <v>490</v>
      </c>
      <c r="DG460" s="134">
        <v>30</v>
      </c>
      <c r="DH460" s="135">
        <v>465</v>
      </c>
      <c r="DI460" s="136">
        <v>475</v>
      </c>
      <c r="DJ460" s="128">
        <v>470</v>
      </c>
      <c r="DK460" s="134" t="s">
        <v>5</v>
      </c>
      <c r="DL460" s="135">
        <v>405</v>
      </c>
      <c r="DM460" s="136">
        <v>415</v>
      </c>
      <c r="DN460" s="128">
        <v>410</v>
      </c>
      <c r="DO460" s="134">
        <v>5</v>
      </c>
      <c r="DP460" s="135">
        <v>390</v>
      </c>
      <c r="DQ460" s="136">
        <v>400</v>
      </c>
      <c r="DR460" s="128">
        <v>395</v>
      </c>
      <c r="DS460" s="134">
        <v>5</v>
      </c>
      <c r="DT460" s="135">
        <v>495</v>
      </c>
      <c r="DU460" s="136">
        <v>505</v>
      </c>
      <c r="DV460" s="128">
        <v>500</v>
      </c>
      <c r="DW460" s="134">
        <v>30</v>
      </c>
      <c r="DX460" s="135">
        <v>475</v>
      </c>
      <c r="DY460" s="136">
        <v>485</v>
      </c>
      <c r="DZ460" s="128">
        <v>480</v>
      </c>
      <c r="EA460" s="134" t="s">
        <v>5</v>
      </c>
      <c r="EB460" s="135">
        <v>395</v>
      </c>
      <c r="EC460" s="136">
        <v>405</v>
      </c>
      <c r="ED460" s="128">
        <v>400</v>
      </c>
      <c r="EE460" s="134">
        <v>10</v>
      </c>
      <c r="EF460" s="135">
        <v>375</v>
      </c>
      <c r="EG460" s="136">
        <v>385</v>
      </c>
      <c r="EH460" s="128">
        <v>380</v>
      </c>
      <c r="EI460" s="134">
        <v>5</v>
      </c>
      <c r="EJ460" s="135">
        <v>515</v>
      </c>
      <c r="EK460" s="136">
        <v>525</v>
      </c>
      <c r="EL460" s="128">
        <v>520</v>
      </c>
      <c r="EM460" s="134">
        <v>30</v>
      </c>
      <c r="EN460" s="135">
        <v>495</v>
      </c>
      <c r="EO460" s="136">
        <v>505</v>
      </c>
      <c r="EP460" s="128">
        <v>500</v>
      </c>
      <c r="EQ460" s="134" t="s">
        <v>5</v>
      </c>
      <c r="ER460" s="135">
        <v>370</v>
      </c>
      <c r="ES460" s="136">
        <v>380</v>
      </c>
      <c r="ET460" s="128">
        <v>375</v>
      </c>
      <c r="EU460" s="134">
        <v>10</v>
      </c>
      <c r="EV460" s="135">
        <v>340</v>
      </c>
      <c r="EW460" s="136">
        <v>350</v>
      </c>
      <c r="EX460" s="128">
        <v>345</v>
      </c>
      <c r="EY460" s="134">
        <v>5</v>
      </c>
      <c r="EZ460" s="135">
        <v>500</v>
      </c>
      <c r="FA460" s="136">
        <v>510</v>
      </c>
      <c r="FB460" s="128">
        <v>505</v>
      </c>
      <c r="FC460" s="134">
        <v>30</v>
      </c>
      <c r="FD460" s="135">
        <v>495</v>
      </c>
      <c r="FE460" s="136">
        <v>505</v>
      </c>
      <c r="FF460" s="128">
        <v>500</v>
      </c>
      <c r="FG460" s="134" t="s">
        <v>5</v>
      </c>
      <c r="FH460" s="135">
        <v>340</v>
      </c>
      <c r="FI460" s="136">
        <v>350</v>
      </c>
      <c r="FJ460" s="128">
        <v>345</v>
      </c>
      <c r="FK460" s="134">
        <v>10</v>
      </c>
      <c r="FL460" s="135">
        <v>345</v>
      </c>
      <c r="FM460" s="136">
        <v>355</v>
      </c>
      <c r="FN460" s="128">
        <v>350</v>
      </c>
      <c r="FO460" s="134" t="s">
        <v>5</v>
      </c>
      <c r="FP460" s="135">
        <v>405</v>
      </c>
      <c r="FQ460" s="136">
        <v>415</v>
      </c>
      <c r="FR460" s="128">
        <v>410</v>
      </c>
      <c r="FS460" s="134" t="s">
        <v>5</v>
      </c>
      <c r="FT460" s="135">
        <v>310</v>
      </c>
      <c r="FU460" s="136">
        <v>320</v>
      </c>
      <c r="FV460" s="95">
        <v>315</v>
      </c>
      <c r="FW460" s="134">
        <v>-10</v>
      </c>
      <c r="FX460" s="135">
        <v>245</v>
      </c>
      <c r="FY460" s="136">
        <v>255</v>
      </c>
      <c r="FZ460" s="128">
        <v>250</v>
      </c>
      <c r="GA460" s="134" t="s">
        <v>5</v>
      </c>
      <c r="GB460" s="135">
        <v>470</v>
      </c>
      <c r="GC460" s="136">
        <v>480</v>
      </c>
      <c r="GD460" s="128">
        <v>475</v>
      </c>
      <c r="GE460" s="134">
        <v>5</v>
      </c>
      <c r="GF460" s="135">
        <v>480</v>
      </c>
      <c r="GG460" s="136">
        <v>490</v>
      </c>
      <c r="GH460" s="128">
        <v>485</v>
      </c>
      <c r="GI460" s="134">
        <v>5</v>
      </c>
      <c r="GJ460" s="135">
        <v>575</v>
      </c>
      <c r="GK460" s="136">
        <v>585</v>
      </c>
      <c r="GL460" s="128">
        <v>580</v>
      </c>
      <c r="GM460" s="134">
        <v>30</v>
      </c>
      <c r="GN460" s="135">
        <v>500</v>
      </c>
      <c r="GO460" s="136">
        <v>510</v>
      </c>
      <c r="GP460" s="128">
        <v>505</v>
      </c>
      <c r="GQ460" s="134" t="s">
        <v>5</v>
      </c>
      <c r="GR460" s="93"/>
      <c r="GS460" s="93">
        <v>9</v>
      </c>
      <c r="HK460" s="79"/>
    </row>
    <row r="461" spans="1:219" ht="15.75" x14ac:dyDescent="0.25">
      <c r="A461">
        <v>9</v>
      </c>
      <c r="B461">
        <v>2018</v>
      </c>
      <c r="C461" s="87">
        <v>43357</v>
      </c>
      <c r="D461" s="149">
        <v>475</v>
      </c>
      <c r="E461" s="136">
        <v>485</v>
      </c>
      <c r="F461" s="128">
        <v>480</v>
      </c>
      <c r="G461" s="134" t="s">
        <v>5</v>
      </c>
      <c r="H461" s="135">
        <v>595</v>
      </c>
      <c r="I461" s="136">
        <v>605</v>
      </c>
      <c r="J461" s="128">
        <v>600</v>
      </c>
      <c r="K461" s="134" t="s">
        <v>5</v>
      </c>
      <c r="L461" s="135">
        <v>580</v>
      </c>
      <c r="M461" s="136">
        <v>590</v>
      </c>
      <c r="N461" s="128">
        <v>585</v>
      </c>
      <c r="O461" s="134">
        <v>20</v>
      </c>
      <c r="P461" s="135">
        <v>425</v>
      </c>
      <c r="Q461" s="136">
        <v>435</v>
      </c>
      <c r="R461" s="128">
        <v>430</v>
      </c>
      <c r="S461" s="134" t="s">
        <v>5</v>
      </c>
      <c r="T461" s="135">
        <v>460</v>
      </c>
      <c r="U461" s="136">
        <v>470</v>
      </c>
      <c r="V461" s="128">
        <v>465</v>
      </c>
      <c r="W461" s="134" t="s">
        <v>5</v>
      </c>
      <c r="X461" s="135">
        <v>445</v>
      </c>
      <c r="Y461" s="136">
        <v>455</v>
      </c>
      <c r="Z461" s="128">
        <v>450</v>
      </c>
      <c r="AA461" s="134" t="s">
        <v>5</v>
      </c>
      <c r="AB461" s="135">
        <v>580</v>
      </c>
      <c r="AC461" s="136">
        <v>590</v>
      </c>
      <c r="AD461" s="128">
        <v>585</v>
      </c>
      <c r="AE461" s="134">
        <v>20</v>
      </c>
      <c r="AF461" s="135">
        <v>410</v>
      </c>
      <c r="AG461" s="136">
        <v>420</v>
      </c>
      <c r="AH461" s="128">
        <v>415</v>
      </c>
      <c r="AI461" s="134" t="s">
        <v>5</v>
      </c>
      <c r="AJ461" s="135">
        <v>455</v>
      </c>
      <c r="AK461" s="136">
        <v>465</v>
      </c>
      <c r="AL461" s="128">
        <v>460</v>
      </c>
      <c r="AM461" s="134" t="s">
        <v>5</v>
      </c>
      <c r="AN461" s="135">
        <v>445</v>
      </c>
      <c r="AO461" s="136">
        <v>455</v>
      </c>
      <c r="AP461" s="128">
        <v>450</v>
      </c>
      <c r="AQ461" s="134" t="s">
        <v>5</v>
      </c>
      <c r="AR461" s="135">
        <v>580</v>
      </c>
      <c r="AS461" s="136">
        <v>590</v>
      </c>
      <c r="AT461" s="128">
        <v>585</v>
      </c>
      <c r="AU461" s="134">
        <v>20</v>
      </c>
      <c r="AV461" s="135">
        <v>410</v>
      </c>
      <c r="AW461" s="136">
        <v>420</v>
      </c>
      <c r="AX461" s="128">
        <v>415</v>
      </c>
      <c r="AY461" s="134" t="s">
        <v>5</v>
      </c>
      <c r="AZ461" s="135">
        <v>390</v>
      </c>
      <c r="BA461" s="136">
        <v>400</v>
      </c>
      <c r="BB461" s="128">
        <v>395</v>
      </c>
      <c r="BC461" s="134" t="s">
        <v>5</v>
      </c>
      <c r="BD461" s="135">
        <v>380</v>
      </c>
      <c r="BE461" s="136">
        <v>390</v>
      </c>
      <c r="BF461" s="128">
        <v>385</v>
      </c>
      <c r="BG461" s="134" t="s">
        <v>5</v>
      </c>
      <c r="BH461" s="135">
        <v>470</v>
      </c>
      <c r="BI461" s="136">
        <v>590</v>
      </c>
      <c r="BJ461" s="128">
        <v>530</v>
      </c>
      <c r="BK461" s="134">
        <v>75</v>
      </c>
      <c r="BL461" s="135">
        <v>395</v>
      </c>
      <c r="BM461" s="136">
        <v>405</v>
      </c>
      <c r="BN461" s="128">
        <v>400</v>
      </c>
      <c r="BO461" s="134" t="s">
        <v>5</v>
      </c>
      <c r="BP461" s="135">
        <v>465</v>
      </c>
      <c r="BQ461" s="136">
        <v>475</v>
      </c>
      <c r="BR461" s="128">
        <v>470</v>
      </c>
      <c r="BS461" s="134" t="s">
        <v>5</v>
      </c>
      <c r="BT461" s="135">
        <v>480</v>
      </c>
      <c r="BU461" s="136">
        <v>490</v>
      </c>
      <c r="BV461" s="128">
        <v>485</v>
      </c>
      <c r="BW461" s="134" t="s">
        <v>5</v>
      </c>
      <c r="BX461" s="135">
        <v>515</v>
      </c>
      <c r="BY461" s="136">
        <v>525</v>
      </c>
      <c r="BZ461" s="128">
        <v>520</v>
      </c>
      <c r="CA461" s="134">
        <v>20</v>
      </c>
      <c r="CB461" s="135">
        <v>470</v>
      </c>
      <c r="CC461" s="136">
        <v>480</v>
      </c>
      <c r="CD461" s="128">
        <v>475</v>
      </c>
      <c r="CE461" s="134" t="s">
        <v>5</v>
      </c>
      <c r="CF461" s="135">
        <v>415</v>
      </c>
      <c r="CG461" s="136">
        <v>425</v>
      </c>
      <c r="CH461" s="128">
        <v>420</v>
      </c>
      <c r="CI461" s="134" t="s">
        <v>5</v>
      </c>
      <c r="CJ461" s="135">
        <v>425</v>
      </c>
      <c r="CK461" s="136">
        <v>435</v>
      </c>
      <c r="CL461" s="128">
        <v>430</v>
      </c>
      <c r="CM461" s="134" t="s">
        <v>5</v>
      </c>
      <c r="CN461" s="135">
        <v>465</v>
      </c>
      <c r="CO461" s="136">
        <v>475</v>
      </c>
      <c r="CP461" s="128">
        <v>470</v>
      </c>
      <c r="CQ461" s="134">
        <v>20</v>
      </c>
      <c r="CR461" s="135">
        <v>440</v>
      </c>
      <c r="CS461" s="136">
        <v>450</v>
      </c>
      <c r="CT461" s="128">
        <v>445</v>
      </c>
      <c r="CU461" s="134" t="s">
        <v>5</v>
      </c>
      <c r="CV461" s="135">
        <v>445</v>
      </c>
      <c r="CW461" s="136">
        <v>455</v>
      </c>
      <c r="CX461" s="128">
        <v>450</v>
      </c>
      <c r="CY461" s="134" t="s">
        <v>5</v>
      </c>
      <c r="CZ461" s="135">
        <v>460</v>
      </c>
      <c r="DA461" s="136">
        <v>470</v>
      </c>
      <c r="DB461" s="128">
        <v>465</v>
      </c>
      <c r="DC461" s="134" t="s">
        <v>5</v>
      </c>
      <c r="DD461" s="135">
        <v>505</v>
      </c>
      <c r="DE461" s="136">
        <v>515</v>
      </c>
      <c r="DF461" s="128">
        <v>510</v>
      </c>
      <c r="DG461" s="134">
        <v>20</v>
      </c>
      <c r="DH461" s="135">
        <v>465</v>
      </c>
      <c r="DI461" s="136">
        <v>475</v>
      </c>
      <c r="DJ461" s="128">
        <v>470</v>
      </c>
      <c r="DK461" s="134" t="s">
        <v>5</v>
      </c>
      <c r="DL461" s="135">
        <v>405</v>
      </c>
      <c r="DM461" s="136">
        <v>415</v>
      </c>
      <c r="DN461" s="128">
        <v>410</v>
      </c>
      <c r="DO461" s="134" t="s">
        <v>5</v>
      </c>
      <c r="DP461" s="135">
        <v>390</v>
      </c>
      <c r="DQ461" s="136">
        <v>400</v>
      </c>
      <c r="DR461" s="128">
        <v>395</v>
      </c>
      <c r="DS461" s="134" t="s">
        <v>5</v>
      </c>
      <c r="DT461" s="135">
        <v>515</v>
      </c>
      <c r="DU461" s="136">
        <v>525</v>
      </c>
      <c r="DV461" s="128">
        <v>520</v>
      </c>
      <c r="DW461" s="134">
        <v>20</v>
      </c>
      <c r="DX461" s="135">
        <v>475</v>
      </c>
      <c r="DY461" s="136">
        <v>485</v>
      </c>
      <c r="DZ461" s="128">
        <v>480</v>
      </c>
      <c r="EA461" s="134" t="s">
        <v>5</v>
      </c>
      <c r="EB461" s="135">
        <v>395</v>
      </c>
      <c r="EC461" s="136">
        <v>405</v>
      </c>
      <c r="ED461" s="128">
        <v>400</v>
      </c>
      <c r="EE461" s="134" t="s">
        <v>5</v>
      </c>
      <c r="EF461" s="135">
        <v>375</v>
      </c>
      <c r="EG461" s="136">
        <v>385</v>
      </c>
      <c r="EH461" s="128">
        <v>380</v>
      </c>
      <c r="EI461" s="134" t="s">
        <v>5</v>
      </c>
      <c r="EJ461" s="135">
        <v>535</v>
      </c>
      <c r="EK461" s="136">
        <v>545</v>
      </c>
      <c r="EL461" s="128">
        <v>540</v>
      </c>
      <c r="EM461" s="134">
        <v>20</v>
      </c>
      <c r="EN461" s="135">
        <v>495</v>
      </c>
      <c r="EO461" s="136">
        <v>505</v>
      </c>
      <c r="EP461" s="128">
        <v>500</v>
      </c>
      <c r="EQ461" s="134" t="s">
        <v>5</v>
      </c>
      <c r="ER461" s="135">
        <v>370</v>
      </c>
      <c r="ES461" s="136">
        <v>380</v>
      </c>
      <c r="ET461" s="128">
        <v>375</v>
      </c>
      <c r="EU461" s="134" t="s">
        <v>5</v>
      </c>
      <c r="EV461" s="135">
        <v>340</v>
      </c>
      <c r="EW461" s="136">
        <v>350</v>
      </c>
      <c r="EX461" s="128">
        <v>345</v>
      </c>
      <c r="EY461" s="134" t="s">
        <v>5</v>
      </c>
      <c r="EZ461" s="135">
        <v>520</v>
      </c>
      <c r="FA461" s="136">
        <v>530</v>
      </c>
      <c r="FB461" s="128">
        <v>525</v>
      </c>
      <c r="FC461" s="134">
        <v>20</v>
      </c>
      <c r="FD461" s="135">
        <v>495</v>
      </c>
      <c r="FE461" s="136">
        <v>505</v>
      </c>
      <c r="FF461" s="128">
        <v>500</v>
      </c>
      <c r="FG461" s="134" t="s">
        <v>5</v>
      </c>
      <c r="FH461" s="135">
        <v>335</v>
      </c>
      <c r="FI461" s="136">
        <v>345</v>
      </c>
      <c r="FJ461" s="128">
        <v>340</v>
      </c>
      <c r="FK461" s="134">
        <v>-5</v>
      </c>
      <c r="FL461" s="135">
        <v>345</v>
      </c>
      <c r="FM461" s="136">
        <v>355</v>
      </c>
      <c r="FN461" s="128">
        <v>350</v>
      </c>
      <c r="FO461" s="134" t="s">
        <v>5</v>
      </c>
      <c r="FP461" s="135">
        <v>405</v>
      </c>
      <c r="FQ461" s="136">
        <v>415</v>
      </c>
      <c r="FR461" s="128">
        <v>410</v>
      </c>
      <c r="FS461" s="134" t="s">
        <v>5</v>
      </c>
      <c r="FT461" s="135">
        <v>355</v>
      </c>
      <c r="FU461" s="136">
        <v>365</v>
      </c>
      <c r="FV461" s="95">
        <v>360</v>
      </c>
      <c r="FW461" s="134">
        <v>45</v>
      </c>
      <c r="FX461" s="135">
        <v>315</v>
      </c>
      <c r="FY461" s="136">
        <v>325</v>
      </c>
      <c r="FZ461" s="128">
        <v>320</v>
      </c>
      <c r="GA461" s="134" t="s">
        <v>5</v>
      </c>
      <c r="GB461" s="135">
        <v>470</v>
      </c>
      <c r="GC461" s="136">
        <v>480</v>
      </c>
      <c r="GD461" s="128">
        <v>475</v>
      </c>
      <c r="GE461" s="134" t="s">
        <v>5</v>
      </c>
      <c r="GF461" s="135">
        <v>480</v>
      </c>
      <c r="GG461" s="136">
        <v>490</v>
      </c>
      <c r="GH461" s="128">
        <v>485</v>
      </c>
      <c r="GI461" s="134" t="s">
        <v>5</v>
      </c>
      <c r="GJ461" s="135">
        <v>595</v>
      </c>
      <c r="GK461" s="136">
        <v>605</v>
      </c>
      <c r="GL461" s="128">
        <v>600</v>
      </c>
      <c r="GM461" s="134">
        <v>20</v>
      </c>
      <c r="GN461" s="135">
        <v>500</v>
      </c>
      <c r="GO461" s="136">
        <v>510</v>
      </c>
      <c r="GP461" s="128">
        <v>505</v>
      </c>
      <c r="GQ461" s="134" t="s">
        <v>5</v>
      </c>
      <c r="GR461" s="93"/>
      <c r="GS461" s="93">
        <v>9</v>
      </c>
    </row>
    <row r="462" spans="1:219" ht="15.75" x14ac:dyDescent="0.25">
      <c r="A462">
        <v>9</v>
      </c>
      <c r="B462">
        <v>2018</v>
      </c>
      <c r="C462" s="87">
        <v>43364</v>
      </c>
      <c r="D462" s="149">
        <v>480</v>
      </c>
      <c r="E462" s="136">
        <v>490</v>
      </c>
      <c r="F462" s="128">
        <v>485</v>
      </c>
      <c r="G462" s="134">
        <v>5</v>
      </c>
      <c r="H462" s="135">
        <v>605</v>
      </c>
      <c r="I462" s="136">
        <v>615</v>
      </c>
      <c r="J462" s="128">
        <v>610</v>
      </c>
      <c r="K462" s="134">
        <v>10</v>
      </c>
      <c r="L462" s="135">
        <v>580</v>
      </c>
      <c r="M462" s="136">
        <v>590</v>
      </c>
      <c r="N462" s="128">
        <v>585</v>
      </c>
      <c r="O462" s="134" t="s">
        <v>5</v>
      </c>
      <c r="P462" s="135">
        <v>435</v>
      </c>
      <c r="Q462" s="136">
        <v>445</v>
      </c>
      <c r="R462" s="128">
        <v>440</v>
      </c>
      <c r="S462" s="134">
        <v>10</v>
      </c>
      <c r="T462" s="135">
        <v>465</v>
      </c>
      <c r="U462" s="136">
        <v>475</v>
      </c>
      <c r="V462" s="128">
        <v>470</v>
      </c>
      <c r="W462" s="134">
        <v>5</v>
      </c>
      <c r="X462" s="135">
        <v>455</v>
      </c>
      <c r="Y462" s="136">
        <v>465</v>
      </c>
      <c r="Z462" s="128">
        <v>460</v>
      </c>
      <c r="AA462" s="134">
        <v>10</v>
      </c>
      <c r="AB462" s="135">
        <v>580</v>
      </c>
      <c r="AC462" s="136">
        <v>590</v>
      </c>
      <c r="AD462" s="128">
        <v>585</v>
      </c>
      <c r="AE462" s="134" t="s">
        <v>5</v>
      </c>
      <c r="AF462" s="135">
        <v>420</v>
      </c>
      <c r="AG462" s="136">
        <v>430</v>
      </c>
      <c r="AH462" s="128">
        <v>425</v>
      </c>
      <c r="AI462" s="134">
        <v>10</v>
      </c>
      <c r="AJ462" s="135">
        <v>460</v>
      </c>
      <c r="AK462" s="136">
        <v>470</v>
      </c>
      <c r="AL462" s="128">
        <v>465</v>
      </c>
      <c r="AM462" s="134">
        <v>5</v>
      </c>
      <c r="AN462" s="135">
        <v>455</v>
      </c>
      <c r="AO462" s="136">
        <v>465</v>
      </c>
      <c r="AP462" s="128">
        <v>460</v>
      </c>
      <c r="AQ462" s="134">
        <v>10</v>
      </c>
      <c r="AR462" s="135">
        <v>580</v>
      </c>
      <c r="AS462" s="136">
        <v>590</v>
      </c>
      <c r="AT462" s="128">
        <v>585</v>
      </c>
      <c r="AU462" s="134" t="s">
        <v>5</v>
      </c>
      <c r="AV462" s="135">
        <v>420</v>
      </c>
      <c r="AW462" s="136">
        <v>430</v>
      </c>
      <c r="AX462" s="128">
        <v>425</v>
      </c>
      <c r="AY462" s="134">
        <v>10</v>
      </c>
      <c r="AZ462" s="135">
        <v>395</v>
      </c>
      <c r="BA462" s="136">
        <v>405</v>
      </c>
      <c r="BB462" s="128">
        <v>400</v>
      </c>
      <c r="BC462" s="134">
        <v>5</v>
      </c>
      <c r="BD462" s="135">
        <v>390</v>
      </c>
      <c r="BE462" s="136">
        <v>400</v>
      </c>
      <c r="BF462" s="128">
        <v>395</v>
      </c>
      <c r="BG462" s="134">
        <v>10</v>
      </c>
      <c r="BH462" s="135">
        <v>470</v>
      </c>
      <c r="BI462" s="136">
        <v>590</v>
      </c>
      <c r="BJ462" s="128">
        <v>530</v>
      </c>
      <c r="BK462" s="134" t="s">
        <v>5</v>
      </c>
      <c r="BL462" s="135">
        <v>405</v>
      </c>
      <c r="BM462" s="136">
        <v>415</v>
      </c>
      <c r="BN462" s="128">
        <v>410</v>
      </c>
      <c r="BO462" s="134">
        <v>10</v>
      </c>
      <c r="BP462" s="135">
        <v>470</v>
      </c>
      <c r="BQ462" s="136">
        <v>480</v>
      </c>
      <c r="BR462" s="128">
        <v>475</v>
      </c>
      <c r="BS462" s="134">
        <v>5</v>
      </c>
      <c r="BT462" s="135">
        <v>485</v>
      </c>
      <c r="BU462" s="136">
        <v>495</v>
      </c>
      <c r="BV462" s="128">
        <v>490</v>
      </c>
      <c r="BW462" s="134">
        <v>5</v>
      </c>
      <c r="BX462" s="135">
        <v>515</v>
      </c>
      <c r="BY462" s="136">
        <v>525</v>
      </c>
      <c r="BZ462" s="128">
        <v>520</v>
      </c>
      <c r="CA462" s="134" t="s">
        <v>5</v>
      </c>
      <c r="CB462" s="135">
        <v>525</v>
      </c>
      <c r="CC462" s="136">
        <v>535</v>
      </c>
      <c r="CD462" s="128">
        <v>530</v>
      </c>
      <c r="CE462" s="134">
        <v>55</v>
      </c>
      <c r="CF462" s="135">
        <v>420</v>
      </c>
      <c r="CG462" s="136">
        <v>430</v>
      </c>
      <c r="CH462" s="128">
        <v>425</v>
      </c>
      <c r="CI462" s="134">
        <v>5</v>
      </c>
      <c r="CJ462" s="135">
        <v>430</v>
      </c>
      <c r="CK462" s="136">
        <v>440</v>
      </c>
      <c r="CL462" s="128">
        <v>435</v>
      </c>
      <c r="CM462" s="134">
        <v>5</v>
      </c>
      <c r="CN462" s="135">
        <v>465</v>
      </c>
      <c r="CO462" s="136">
        <v>475</v>
      </c>
      <c r="CP462" s="128">
        <v>470</v>
      </c>
      <c r="CQ462" s="134" t="s">
        <v>5</v>
      </c>
      <c r="CR462" s="135">
        <v>495</v>
      </c>
      <c r="CS462" s="136">
        <v>505</v>
      </c>
      <c r="CT462" s="128">
        <v>500</v>
      </c>
      <c r="CU462" s="134">
        <v>55</v>
      </c>
      <c r="CV462" s="135">
        <v>450</v>
      </c>
      <c r="CW462" s="136">
        <v>460</v>
      </c>
      <c r="CX462" s="128">
        <v>455</v>
      </c>
      <c r="CY462" s="134">
        <v>5</v>
      </c>
      <c r="CZ462" s="135">
        <v>465</v>
      </c>
      <c r="DA462" s="136">
        <v>475</v>
      </c>
      <c r="DB462" s="128">
        <v>470</v>
      </c>
      <c r="DC462" s="134">
        <v>5</v>
      </c>
      <c r="DD462" s="135">
        <v>505</v>
      </c>
      <c r="DE462" s="136">
        <v>515</v>
      </c>
      <c r="DF462" s="128">
        <v>510</v>
      </c>
      <c r="DG462" s="134" t="s">
        <v>5</v>
      </c>
      <c r="DH462" s="135">
        <v>520</v>
      </c>
      <c r="DI462" s="136">
        <v>530</v>
      </c>
      <c r="DJ462" s="128">
        <v>525</v>
      </c>
      <c r="DK462" s="134">
        <v>55</v>
      </c>
      <c r="DL462" s="135">
        <v>410</v>
      </c>
      <c r="DM462" s="136">
        <v>420</v>
      </c>
      <c r="DN462" s="128">
        <v>415</v>
      </c>
      <c r="DO462" s="134">
        <v>5</v>
      </c>
      <c r="DP462" s="135">
        <v>395</v>
      </c>
      <c r="DQ462" s="136">
        <v>405</v>
      </c>
      <c r="DR462" s="128">
        <v>400</v>
      </c>
      <c r="DS462" s="134">
        <v>5</v>
      </c>
      <c r="DT462" s="135">
        <v>515</v>
      </c>
      <c r="DU462" s="136">
        <v>525</v>
      </c>
      <c r="DV462" s="128">
        <v>520</v>
      </c>
      <c r="DW462" s="134" t="s">
        <v>5</v>
      </c>
      <c r="DX462" s="135">
        <v>530</v>
      </c>
      <c r="DY462" s="136">
        <v>540</v>
      </c>
      <c r="DZ462" s="128">
        <v>535</v>
      </c>
      <c r="EA462" s="134">
        <v>55</v>
      </c>
      <c r="EB462" s="135">
        <v>405</v>
      </c>
      <c r="EC462" s="136">
        <v>415</v>
      </c>
      <c r="ED462" s="128">
        <v>410</v>
      </c>
      <c r="EE462" s="134">
        <v>10</v>
      </c>
      <c r="EF462" s="135">
        <v>385</v>
      </c>
      <c r="EG462" s="136">
        <v>395</v>
      </c>
      <c r="EH462" s="128">
        <v>390</v>
      </c>
      <c r="EI462" s="134">
        <v>10</v>
      </c>
      <c r="EJ462" s="135">
        <v>535</v>
      </c>
      <c r="EK462" s="136">
        <v>545</v>
      </c>
      <c r="EL462" s="128">
        <v>540</v>
      </c>
      <c r="EM462" s="134" t="s">
        <v>5</v>
      </c>
      <c r="EN462" s="135">
        <v>495</v>
      </c>
      <c r="EO462" s="136">
        <v>505</v>
      </c>
      <c r="EP462" s="128">
        <v>500</v>
      </c>
      <c r="EQ462" s="134" t="s">
        <v>5</v>
      </c>
      <c r="ER462" s="135">
        <v>380</v>
      </c>
      <c r="ES462" s="136">
        <v>390</v>
      </c>
      <c r="ET462" s="128">
        <v>385</v>
      </c>
      <c r="EU462" s="134">
        <v>10</v>
      </c>
      <c r="EV462" s="135">
        <v>350</v>
      </c>
      <c r="EW462" s="136">
        <v>360</v>
      </c>
      <c r="EX462" s="128">
        <v>355</v>
      </c>
      <c r="EY462" s="134">
        <v>10</v>
      </c>
      <c r="EZ462" s="135">
        <v>520</v>
      </c>
      <c r="FA462" s="136">
        <v>530</v>
      </c>
      <c r="FB462" s="128">
        <v>525</v>
      </c>
      <c r="FC462" s="134" t="s">
        <v>5</v>
      </c>
      <c r="FD462" s="135">
        <v>495</v>
      </c>
      <c r="FE462" s="136">
        <v>505</v>
      </c>
      <c r="FF462" s="128">
        <v>500</v>
      </c>
      <c r="FG462" s="134" t="s">
        <v>5</v>
      </c>
      <c r="FH462" s="135">
        <v>345</v>
      </c>
      <c r="FI462" s="136">
        <v>355</v>
      </c>
      <c r="FJ462" s="128">
        <v>350</v>
      </c>
      <c r="FK462" s="134">
        <v>10</v>
      </c>
      <c r="FL462" s="135">
        <v>355</v>
      </c>
      <c r="FM462" s="136">
        <v>365</v>
      </c>
      <c r="FN462" s="128">
        <v>360</v>
      </c>
      <c r="FO462" s="134">
        <v>10</v>
      </c>
      <c r="FP462" s="135">
        <v>405</v>
      </c>
      <c r="FQ462" s="136">
        <v>415</v>
      </c>
      <c r="FR462" s="128">
        <v>410</v>
      </c>
      <c r="FS462" s="134" t="s">
        <v>5</v>
      </c>
      <c r="FT462" s="135">
        <v>355</v>
      </c>
      <c r="FU462" s="136">
        <v>365</v>
      </c>
      <c r="FV462" s="95">
        <v>360</v>
      </c>
      <c r="FW462" s="134" t="s">
        <v>5</v>
      </c>
      <c r="FX462" s="135">
        <v>315</v>
      </c>
      <c r="FY462" s="136">
        <v>325</v>
      </c>
      <c r="FZ462" s="128">
        <v>320</v>
      </c>
      <c r="GA462" s="134" t="s">
        <v>5</v>
      </c>
      <c r="GB462" s="135">
        <v>475</v>
      </c>
      <c r="GC462" s="136">
        <v>485</v>
      </c>
      <c r="GD462" s="128">
        <v>480</v>
      </c>
      <c r="GE462" s="134">
        <v>5</v>
      </c>
      <c r="GF462" s="135">
        <v>485</v>
      </c>
      <c r="GG462" s="136">
        <v>495</v>
      </c>
      <c r="GH462" s="128">
        <v>490</v>
      </c>
      <c r="GI462" s="134">
        <v>5</v>
      </c>
      <c r="GJ462" s="135">
        <v>595</v>
      </c>
      <c r="GK462" s="136">
        <v>605</v>
      </c>
      <c r="GL462" s="128">
        <v>600</v>
      </c>
      <c r="GM462" s="134" t="s">
        <v>5</v>
      </c>
      <c r="GN462" s="135">
        <v>555</v>
      </c>
      <c r="GO462" s="136">
        <v>565</v>
      </c>
      <c r="GP462" s="128">
        <v>560</v>
      </c>
      <c r="GQ462" s="134">
        <v>55</v>
      </c>
      <c r="GR462" s="93"/>
      <c r="GS462" s="93">
        <v>9</v>
      </c>
    </row>
    <row r="463" spans="1:219" ht="15.75" x14ac:dyDescent="0.25">
      <c r="A463">
        <v>9</v>
      </c>
      <c r="B463">
        <v>2018</v>
      </c>
      <c r="C463" s="87">
        <v>43371</v>
      </c>
      <c r="D463" s="149">
        <v>485</v>
      </c>
      <c r="E463" s="136">
        <v>495</v>
      </c>
      <c r="F463" s="128">
        <v>490</v>
      </c>
      <c r="G463" s="134">
        <v>5</v>
      </c>
      <c r="H463" s="135">
        <v>605</v>
      </c>
      <c r="I463" s="136">
        <v>615</v>
      </c>
      <c r="J463" s="128">
        <v>610</v>
      </c>
      <c r="K463" s="134" t="s">
        <v>5</v>
      </c>
      <c r="L463" s="135">
        <v>580</v>
      </c>
      <c r="M463" s="136">
        <v>590</v>
      </c>
      <c r="N463" s="128">
        <v>585</v>
      </c>
      <c r="O463" s="134" t="s">
        <v>5</v>
      </c>
      <c r="P463" s="135">
        <v>445</v>
      </c>
      <c r="Q463" s="136">
        <v>455</v>
      </c>
      <c r="R463" s="128">
        <v>450</v>
      </c>
      <c r="S463" s="134">
        <v>10</v>
      </c>
      <c r="T463" s="135">
        <v>470</v>
      </c>
      <c r="U463" s="136">
        <v>480</v>
      </c>
      <c r="V463" s="128">
        <v>475</v>
      </c>
      <c r="W463" s="134">
        <v>5</v>
      </c>
      <c r="X463" s="135">
        <v>455</v>
      </c>
      <c r="Y463" s="136">
        <v>465</v>
      </c>
      <c r="Z463" s="128">
        <v>460</v>
      </c>
      <c r="AA463" s="134" t="s">
        <v>5</v>
      </c>
      <c r="AB463" s="135">
        <v>580</v>
      </c>
      <c r="AC463" s="136">
        <v>590</v>
      </c>
      <c r="AD463" s="128">
        <v>585</v>
      </c>
      <c r="AE463" s="134" t="s">
        <v>5</v>
      </c>
      <c r="AF463" s="135">
        <v>430</v>
      </c>
      <c r="AG463" s="136">
        <v>440</v>
      </c>
      <c r="AH463" s="128">
        <v>435</v>
      </c>
      <c r="AI463" s="134">
        <v>10</v>
      </c>
      <c r="AJ463" s="135">
        <v>465</v>
      </c>
      <c r="AK463" s="136">
        <v>475</v>
      </c>
      <c r="AL463" s="128">
        <v>470</v>
      </c>
      <c r="AM463" s="134">
        <v>5</v>
      </c>
      <c r="AN463" s="135">
        <v>455</v>
      </c>
      <c r="AO463" s="136">
        <v>465</v>
      </c>
      <c r="AP463" s="128">
        <v>460</v>
      </c>
      <c r="AQ463" s="134" t="s">
        <v>5</v>
      </c>
      <c r="AR463" s="135">
        <v>580</v>
      </c>
      <c r="AS463" s="136">
        <v>590</v>
      </c>
      <c r="AT463" s="128">
        <v>585</v>
      </c>
      <c r="AU463" s="134" t="s">
        <v>5</v>
      </c>
      <c r="AV463" s="135">
        <v>430</v>
      </c>
      <c r="AW463" s="136">
        <v>440</v>
      </c>
      <c r="AX463" s="128">
        <v>435</v>
      </c>
      <c r="AY463" s="134">
        <v>10</v>
      </c>
      <c r="AZ463" s="135">
        <v>400</v>
      </c>
      <c r="BA463" s="136">
        <v>410</v>
      </c>
      <c r="BB463" s="128">
        <v>405</v>
      </c>
      <c r="BC463" s="134">
        <v>5</v>
      </c>
      <c r="BD463" s="135">
        <v>390</v>
      </c>
      <c r="BE463" s="136">
        <v>400</v>
      </c>
      <c r="BF463" s="128">
        <v>395</v>
      </c>
      <c r="BG463" s="134" t="s">
        <v>5</v>
      </c>
      <c r="BH463" s="135">
        <v>470</v>
      </c>
      <c r="BI463" s="136">
        <v>590</v>
      </c>
      <c r="BJ463" s="128">
        <v>530</v>
      </c>
      <c r="BK463" s="134" t="s">
        <v>5</v>
      </c>
      <c r="BL463" s="135">
        <v>415</v>
      </c>
      <c r="BM463" s="136">
        <v>425</v>
      </c>
      <c r="BN463" s="128">
        <v>420</v>
      </c>
      <c r="BO463" s="134">
        <v>10</v>
      </c>
      <c r="BP463" s="135">
        <v>480</v>
      </c>
      <c r="BQ463" s="136">
        <v>490</v>
      </c>
      <c r="BR463" s="128">
        <v>485</v>
      </c>
      <c r="BS463" s="134">
        <v>10</v>
      </c>
      <c r="BT463" s="135">
        <v>495</v>
      </c>
      <c r="BU463" s="136">
        <v>505</v>
      </c>
      <c r="BV463" s="128">
        <v>500</v>
      </c>
      <c r="BW463" s="134">
        <v>10</v>
      </c>
      <c r="BX463" s="135">
        <v>515</v>
      </c>
      <c r="BY463" s="136">
        <v>525</v>
      </c>
      <c r="BZ463" s="128">
        <v>520</v>
      </c>
      <c r="CA463" s="134" t="s">
        <v>5</v>
      </c>
      <c r="CB463" s="135">
        <v>580</v>
      </c>
      <c r="CC463" s="136">
        <v>590</v>
      </c>
      <c r="CD463" s="128">
        <v>585</v>
      </c>
      <c r="CE463" s="134">
        <v>55</v>
      </c>
      <c r="CF463" s="135">
        <v>430</v>
      </c>
      <c r="CG463" s="136">
        <v>440</v>
      </c>
      <c r="CH463" s="128">
        <v>435</v>
      </c>
      <c r="CI463" s="134">
        <v>10</v>
      </c>
      <c r="CJ463" s="135">
        <v>440</v>
      </c>
      <c r="CK463" s="136">
        <v>450</v>
      </c>
      <c r="CL463" s="128">
        <v>445</v>
      </c>
      <c r="CM463" s="134">
        <v>10</v>
      </c>
      <c r="CN463" s="135">
        <v>465</v>
      </c>
      <c r="CO463" s="136">
        <v>475</v>
      </c>
      <c r="CP463" s="128">
        <v>470</v>
      </c>
      <c r="CQ463" s="134" t="s">
        <v>5</v>
      </c>
      <c r="CR463" s="135">
        <v>550</v>
      </c>
      <c r="CS463" s="136">
        <v>560</v>
      </c>
      <c r="CT463" s="128">
        <v>555</v>
      </c>
      <c r="CU463" s="134">
        <v>55</v>
      </c>
      <c r="CV463" s="135">
        <v>460</v>
      </c>
      <c r="CW463" s="136">
        <v>470</v>
      </c>
      <c r="CX463" s="128">
        <v>465</v>
      </c>
      <c r="CY463" s="134">
        <v>10</v>
      </c>
      <c r="CZ463" s="135">
        <v>475</v>
      </c>
      <c r="DA463" s="136">
        <v>485</v>
      </c>
      <c r="DB463" s="128">
        <v>480</v>
      </c>
      <c r="DC463" s="134">
        <v>10</v>
      </c>
      <c r="DD463" s="135">
        <v>505</v>
      </c>
      <c r="DE463" s="136">
        <v>515</v>
      </c>
      <c r="DF463" s="128">
        <v>510</v>
      </c>
      <c r="DG463" s="134" t="s">
        <v>5</v>
      </c>
      <c r="DH463" s="135">
        <v>575</v>
      </c>
      <c r="DI463" s="136">
        <v>585</v>
      </c>
      <c r="DJ463" s="128">
        <v>580</v>
      </c>
      <c r="DK463" s="134">
        <v>55</v>
      </c>
      <c r="DL463" s="135">
        <v>420</v>
      </c>
      <c r="DM463" s="136">
        <v>430</v>
      </c>
      <c r="DN463" s="128">
        <v>425</v>
      </c>
      <c r="DO463" s="134">
        <v>10</v>
      </c>
      <c r="DP463" s="135">
        <v>405</v>
      </c>
      <c r="DQ463" s="136">
        <v>415</v>
      </c>
      <c r="DR463" s="128">
        <v>410</v>
      </c>
      <c r="DS463" s="134">
        <v>10</v>
      </c>
      <c r="DT463" s="135">
        <v>515</v>
      </c>
      <c r="DU463" s="136">
        <v>525</v>
      </c>
      <c r="DV463" s="128">
        <v>520</v>
      </c>
      <c r="DW463" s="134" t="s">
        <v>5</v>
      </c>
      <c r="DX463" s="135">
        <v>585</v>
      </c>
      <c r="DY463" s="136">
        <v>595</v>
      </c>
      <c r="DZ463" s="128">
        <v>590</v>
      </c>
      <c r="EA463" s="134">
        <v>55</v>
      </c>
      <c r="EB463" s="135">
        <v>415</v>
      </c>
      <c r="EC463" s="136">
        <v>425</v>
      </c>
      <c r="ED463" s="128">
        <v>420</v>
      </c>
      <c r="EE463" s="134">
        <v>10</v>
      </c>
      <c r="EF463" s="135">
        <v>395</v>
      </c>
      <c r="EG463" s="136">
        <v>405</v>
      </c>
      <c r="EH463" s="128">
        <v>400</v>
      </c>
      <c r="EI463" s="134">
        <v>10</v>
      </c>
      <c r="EJ463" s="135">
        <v>535</v>
      </c>
      <c r="EK463" s="136">
        <v>545</v>
      </c>
      <c r="EL463" s="128">
        <v>540</v>
      </c>
      <c r="EM463" s="134" t="s">
        <v>5</v>
      </c>
      <c r="EN463" s="135">
        <v>495</v>
      </c>
      <c r="EO463" s="136">
        <v>505</v>
      </c>
      <c r="EP463" s="128">
        <v>500</v>
      </c>
      <c r="EQ463" s="134" t="s">
        <v>5</v>
      </c>
      <c r="ER463" s="135">
        <v>390</v>
      </c>
      <c r="ES463" s="136">
        <v>400</v>
      </c>
      <c r="ET463" s="128">
        <v>395</v>
      </c>
      <c r="EU463" s="134">
        <v>10</v>
      </c>
      <c r="EV463" s="135">
        <v>360</v>
      </c>
      <c r="EW463" s="136">
        <v>370</v>
      </c>
      <c r="EX463" s="128">
        <v>365</v>
      </c>
      <c r="EY463" s="134">
        <v>10</v>
      </c>
      <c r="EZ463" s="135">
        <v>520</v>
      </c>
      <c r="FA463" s="136">
        <v>530</v>
      </c>
      <c r="FB463" s="128">
        <v>525</v>
      </c>
      <c r="FC463" s="134" t="s">
        <v>5</v>
      </c>
      <c r="FD463" s="135">
        <v>495</v>
      </c>
      <c r="FE463" s="136">
        <v>505</v>
      </c>
      <c r="FF463" s="128">
        <v>500</v>
      </c>
      <c r="FG463" s="134" t="s">
        <v>5</v>
      </c>
      <c r="FH463" s="135">
        <v>355</v>
      </c>
      <c r="FI463" s="136">
        <v>365</v>
      </c>
      <c r="FJ463" s="128">
        <v>360</v>
      </c>
      <c r="FK463" s="134">
        <v>10</v>
      </c>
      <c r="FL463" s="135">
        <v>365</v>
      </c>
      <c r="FM463" s="136">
        <v>375</v>
      </c>
      <c r="FN463" s="128">
        <v>370</v>
      </c>
      <c r="FO463" s="134">
        <v>10</v>
      </c>
      <c r="FP463" s="135">
        <v>405</v>
      </c>
      <c r="FQ463" s="136">
        <v>415</v>
      </c>
      <c r="FR463" s="128">
        <v>410</v>
      </c>
      <c r="FS463" s="134" t="s">
        <v>5</v>
      </c>
      <c r="FT463" s="135">
        <v>355</v>
      </c>
      <c r="FU463" s="136">
        <v>365</v>
      </c>
      <c r="FV463" s="95">
        <v>360</v>
      </c>
      <c r="FW463" s="134" t="s">
        <v>5</v>
      </c>
      <c r="FX463" s="135">
        <v>315</v>
      </c>
      <c r="FY463" s="136">
        <v>325</v>
      </c>
      <c r="FZ463" s="128">
        <v>320</v>
      </c>
      <c r="GA463" s="134" t="s">
        <v>5</v>
      </c>
      <c r="GB463" s="135">
        <v>485</v>
      </c>
      <c r="GC463" s="136">
        <v>495</v>
      </c>
      <c r="GD463" s="128">
        <v>490</v>
      </c>
      <c r="GE463" s="134">
        <v>10</v>
      </c>
      <c r="GF463" s="135">
        <v>495</v>
      </c>
      <c r="GG463" s="136">
        <v>505</v>
      </c>
      <c r="GH463" s="128">
        <v>500</v>
      </c>
      <c r="GI463" s="134">
        <v>10</v>
      </c>
      <c r="GJ463" s="135">
        <v>595</v>
      </c>
      <c r="GK463" s="136">
        <v>605</v>
      </c>
      <c r="GL463" s="128">
        <v>600</v>
      </c>
      <c r="GM463" s="134" t="s">
        <v>5</v>
      </c>
      <c r="GN463" s="135">
        <v>610</v>
      </c>
      <c r="GO463" s="136">
        <v>620</v>
      </c>
      <c r="GP463" s="128">
        <v>615</v>
      </c>
      <c r="GQ463" s="134">
        <v>55</v>
      </c>
      <c r="GR463" s="93"/>
      <c r="GS463" s="93">
        <v>9</v>
      </c>
    </row>
    <row r="464" spans="1:219" ht="15.75" x14ac:dyDescent="0.25">
      <c r="A464">
        <v>10</v>
      </c>
      <c r="B464">
        <v>2018</v>
      </c>
      <c r="C464" s="87">
        <v>43378</v>
      </c>
      <c r="D464" s="149">
        <v>485</v>
      </c>
      <c r="E464" s="136">
        <v>495</v>
      </c>
      <c r="F464" s="128">
        <v>490</v>
      </c>
      <c r="G464" s="134" t="s">
        <v>5</v>
      </c>
      <c r="H464" s="135">
        <v>605</v>
      </c>
      <c r="I464" s="136">
        <v>615</v>
      </c>
      <c r="J464" s="128">
        <v>610</v>
      </c>
      <c r="K464" s="134" t="s">
        <v>5</v>
      </c>
      <c r="L464" s="135">
        <v>580</v>
      </c>
      <c r="M464" s="136">
        <v>590</v>
      </c>
      <c r="N464" s="128">
        <v>585</v>
      </c>
      <c r="O464" s="134" t="s">
        <v>5</v>
      </c>
      <c r="P464" s="135">
        <v>445</v>
      </c>
      <c r="Q464" s="136">
        <v>455</v>
      </c>
      <c r="R464" s="128">
        <v>450</v>
      </c>
      <c r="S464" s="134" t="s">
        <v>5</v>
      </c>
      <c r="T464" s="135">
        <v>470</v>
      </c>
      <c r="U464" s="136">
        <v>480</v>
      </c>
      <c r="V464" s="128">
        <v>475</v>
      </c>
      <c r="W464" s="134" t="s">
        <v>5</v>
      </c>
      <c r="X464" s="135">
        <v>455</v>
      </c>
      <c r="Y464" s="136">
        <v>465</v>
      </c>
      <c r="Z464" s="128">
        <v>460</v>
      </c>
      <c r="AA464" s="134" t="s">
        <v>5</v>
      </c>
      <c r="AB464" s="135">
        <v>580</v>
      </c>
      <c r="AC464" s="136">
        <v>590</v>
      </c>
      <c r="AD464" s="128">
        <v>585</v>
      </c>
      <c r="AE464" s="134" t="s">
        <v>5</v>
      </c>
      <c r="AF464" s="135">
        <v>430</v>
      </c>
      <c r="AG464" s="136">
        <v>440</v>
      </c>
      <c r="AH464" s="128">
        <v>435</v>
      </c>
      <c r="AI464" s="134" t="s">
        <v>5</v>
      </c>
      <c r="AJ464" s="135">
        <v>465</v>
      </c>
      <c r="AK464" s="136">
        <v>475</v>
      </c>
      <c r="AL464" s="128">
        <v>470</v>
      </c>
      <c r="AM464" s="134" t="s">
        <v>5</v>
      </c>
      <c r="AN464" s="135">
        <v>455</v>
      </c>
      <c r="AO464" s="136">
        <v>465</v>
      </c>
      <c r="AP464" s="128">
        <v>460</v>
      </c>
      <c r="AQ464" s="134" t="s">
        <v>5</v>
      </c>
      <c r="AR464" s="135">
        <v>580</v>
      </c>
      <c r="AS464" s="136">
        <v>590</v>
      </c>
      <c r="AT464" s="128">
        <v>585</v>
      </c>
      <c r="AU464" s="134" t="s">
        <v>5</v>
      </c>
      <c r="AV464" s="135">
        <v>430</v>
      </c>
      <c r="AW464" s="136">
        <v>440</v>
      </c>
      <c r="AX464" s="128">
        <v>435</v>
      </c>
      <c r="AY464" s="134" t="s">
        <v>5</v>
      </c>
      <c r="AZ464" s="135">
        <v>400</v>
      </c>
      <c r="BA464" s="136">
        <v>410</v>
      </c>
      <c r="BB464" s="128">
        <v>405</v>
      </c>
      <c r="BC464" s="134" t="s">
        <v>5</v>
      </c>
      <c r="BD464" s="135">
        <v>390</v>
      </c>
      <c r="BE464" s="136">
        <v>400</v>
      </c>
      <c r="BF464" s="128">
        <v>395</v>
      </c>
      <c r="BG464" s="134" t="s">
        <v>5</v>
      </c>
      <c r="BH464" s="135">
        <v>470</v>
      </c>
      <c r="BI464" s="136">
        <v>590</v>
      </c>
      <c r="BJ464" s="128">
        <v>530</v>
      </c>
      <c r="BK464" s="134" t="s">
        <v>5</v>
      </c>
      <c r="BL464" s="135">
        <v>415</v>
      </c>
      <c r="BM464" s="136">
        <v>425</v>
      </c>
      <c r="BN464" s="128">
        <v>420</v>
      </c>
      <c r="BO464" s="134" t="s">
        <v>5</v>
      </c>
      <c r="BP464" s="135">
        <v>490</v>
      </c>
      <c r="BQ464" s="136">
        <v>500</v>
      </c>
      <c r="BR464" s="128">
        <v>495</v>
      </c>
      <c r="BS464" s="134">
        <v>10</v>
      </c>
      <c r="BT464" s="135">
        <v>505</v>
      </c>
      <c r="BU464" s="136">
        <v>515</v>
      </c>
      <c r="BV464" s="128">
        <v>510</v>
      </c>
      <c r="BW464" s="134">
        <v>10</v>
      </c>
      <c r="BX464" s="135">
        <v>525</v>
      </c>
      <c r="BY464" s="136">
        <v>535</v>
      </c>
      <c r="BZ464" s="128">
        <v>530</v>
      </c>
      <c r="CA464" s="134">
        <v>10</v>
      </c>
      <c r="CB464" s="135">
        <v>580</v>
      </c>
      <c r="CC464" s="136">
        <v>590</v>
      </c>
      <c r="CD464" s="128">
        <v>585</v>
      </c>
      <c r="CE464" s="134" t="s">
        <v>5</v>
      </c>
      <c r="CF464" s="135">
        <v>440</v>
      </c>
      <c r="CG464" s="136">
        <v>450</v>
      </c>
      <c r="CH464" s="128">
        <v>445</v>
      </c>
      <c r="CI464" s="134">
        <v>10</v>
      </c>
      <c r="CJ464" s="135">
        <v>450</v>
      </c>
      <c r="CK464" s="136">
        <v>460</v>
      </c>
      <c r="CL464" s="128">
        <v>455</v>
      </c>
      <c r="CM464" s="134">
        <v>10</v>
      </c>
      <c r="CN464" s="135">
        <v>475</v>
      </c>
      <c r="CO464" s="136">
        <v>485</v>
      </c>
      <c r="CP464" s="128">
        <v>480</v>
      </c>
      <c r="CQ464" s="134">
        <v>10</v>
      </c>
      <c r="CR464" s="135">
        <v>550</v>
      </c>
      <c r="CS464" s="136">
        <v>560</v>
      </c>
      <c r="CT464" s="128">
        <v>555</v>
      </c>
      <c r="CU464" s="134" t="s">
        <v>5</v>
      </c>
      <c r="CV464" s="135">
        <v>470</v>
      </c>
      <c r="CW464" s="136">
        <v>480</v>
      </c>
      <c r="CX464" s="128">
        <v>475</v>
      </c>
      <c r="CY464" s="134">
        <v>10</v>
      </c>
      <c r="CZ464" s="135">
        <v>485</v>
      </c>
      <c r="DA464" s="136">
        <v>495</v>
      </c>
      <c r="DB464" s="128">
        <v>490</v>
      </c>
      <c r="DC464" s="134">
        <v>10</v>
      </c>
      <c r="DD464" s="135">
        <v>515</v>
      </c>
      <c r="DE464" s="136">
        <v>525</v>
      </c>
      <c r="DF464" s="128">
        <v>520</v>
      </c>
      <c r="DG464" s="134">
        <v>10</v>
      </c>
      <c r="DH464" s="135">
        <v>575</v>
      </c>
      <c r="DI464" s="136">
        <v>585</v>
      </c>
      <c r="DJ464" s="128">
        <v>580</v>
      </c>
      <c r="DK464" s="134" t="s">
        <v>5</v>
      </c>
      <c r="DL464" s="135">
        <v>430</v>
      </c>
      <c r="DM464" s="136">
        <v>440</v>
      </c>
      <c r="DN464" s="128">
        <v>435</v>
      </c>
      <c r="DO464" s="134">
        <v>10</v>
      </c>
      <c r="DP464" s="135">
        <v>415</v>
      </c>
      <c r="DQ464" s="136">
        <v>425</v>
      </c>
      <c r="DR464" s="128">
        <v>420</v>
      </c>
      <c r="DS464" s="134">
        <v>10</v>
      </c>
      <c r="DT464" s="135">
        <v>525</v>
      </c>
      <c r="DU464" s="136">
        <v>535</v>
      </c>
      <c r="DV464" s="128">
        <v>530</v>
      </c>
      <c r="DW464" s="134">
        <v>10</v>
      </c>
      <c r="DX464" s="135">
        <v>585</v>
      </c>
      <c r="DY464" s="136">
        <v>595</v>
      </c>
      <c r="DZ464" s="128">
        <v>590</v>
      </c>
      <c r="EA464" s="134" t="s">
        <v>5</v>
      </c>
      <c r="EB464" s="135">
        <v>415</v>
      </c>
      <c r="EC464" s="136">
        <v>425</v>
      </c>
      <c r="ED464" s="128">
        <v>420</v>
      </c>
      <c r="EE464" s="134" t="s">
        <v>5</v>
      </c>
      <c r="EF464" s="135">
        <v>395</v>
      </c>
      <c r="EG464" s="136">
        <v>405</v>
      </c>
      <c r="EH464" s="128">
        <v>400</v>
      </c>
      <c r="EI464" s="134" t="s">
        <v>5</v>
      </c>
      <c r="EJ464" s="135">
        <v>535</v>
      </c>
      <c r="EK464" s="136">
        <v>545</v>
      </c>
      <c r="EL464" s="128">
        <v>540</v>
      </c>
      <c r="EM464" s="134" t="s">
        <v>5</v>
      </c>
      <c r="EN464" s="135">
        <v>495</v>
      </c>
      <c r="EO464" s="136">
        <v>505</v>
      </c>
      <c r="EP464" s="128">
        <v>500</v>
      </c>
      <c r="EQ464" s="134" t="s">
        <v>5</v>
      </c>
      <c r="ER464" s="135">
        <v>390</v>
      </c>
      <c r="ES464" s="136">
        <v>400</v>
      </c>
      <c r="ET464" s="128">
        <v>395</v>
      </c>
      <c r="EU464" s="134" t="s">
        <v>5</v>
      </c>
      <c r="EV464" s="135">
        <v>360</v>
      </c>
      <c r="EW464" s="136">
        <v>370</v>
      </c>
      <c r="EX464" s="128">
        <v>365</v>
      </c>
      <c r="EY464" s="134" t="s">
        <v>5</v>
      </c>
      <c r="EZ464" s="135">
        <v>520</v>
      </c>
      <c r="FA464" s="136">
        <v>530</v>
      </c>
      <c r="FB464" s="128">
        <v>525</v>
      </c>
      <c r="FC464" s="134" t="s">
        <v>5</v>
      </c>
      <c r="FD464" s="135">
        <v>495</v>
      </c>
      <c r="FE464" s="136">
        <v>505</v>
      </c>
      <c r="FF464" s="128">
        <v>500</v>
      </c>
      <c r="FG464" s="134" t="s">
        <v>5</v>
      </c>
      <c r="FH464" s="135">
        <v>355</v>
      </c>
      <c r="FI464" s="136">
        <v>365</v>
      </c>
      <c r="FJ464" s="128">
        <v>360</v>
      </c>
      <c r="FK464" s="134" t="s">
        <v>5</v>
      </c>
      <c r="FL464" s="135">
        <v>365</v>
      </c>
      <c r="FM464" s="136">
        <v>375</v>
      </c>
      <c r="FN464" s="128">
        <v>370</v>
      </c>
      <c r="FO464" s="134" t="s">
        <v>5</v>
      </c>
      <c r="FP464" s="135">
        <v>405</v>
      </c>
      <c r="FQ464" s="136">
        <v>415</v>
      </c>
      <c r="FR464" s="128">
        <v>410</v>
      </c>
      <c r="FS464" s="134" t="s">
        <v>5</v>
      </c>
      <c r="FT464" s="135">
        <v>360</v>
      </c>
      <c r="FU464" s="136">
        <v>370</v>
      </c>
      <c r="FV464" s="95">
        <v>365</v>
      </c>
      <c r="FW464" s="134">
        <v>5</v>
      </c>
      <c r="FX464" s="135">
        <v>315</v>
      </c>
      <c r="FY464" s="136">
        <v>325</v>
      </c>
      <c r="FZ464" s="128">
        <v>320</v>
      </c>
      <c r="GA464" s="134" t="s">
        <v>5</v>
      </c>
      <c r="GB464" s="135">
        <v>495</v>
      </c>
      <c r="GC464" s="136">
        <v>505</v>
      </c>
      <c r="GD464" s="128">
        <v>500</v>
      </c>
      <c r="GE464" s="134">
        <v>10</v>
      </c>
      <c r="GF464" s="135">
        <v>505</v>
      </c>
      <c r="GG464" s="136">
        <v>515</v>
      </c>
      <c r="GH464" s="128">
        <v>510</v>
      </c>
      <c r="GI464" s="134">
        <v>10</v>
      </c>
      <c r="GJ464" s="135">
        <v>605</v>
      </c>
      <c r="GK464" s="136">
        <v>615</v>
      </c>
      <c r="GL464" s="128">
        <v>610</v>
      </c>
      <c r="GM464" s="134">
        <v>10</v>
      </c>
      <c r="GN464" s="135">
        <v>610</v>
      </c>
      <c r="GO464" s="136">
        <v>620</v>
      </c>
      <c r="GP464" s="128">
        <v>615</v>
      </c>
      <c r="GQ464" s="134" t="s">
        <v>5</v>
      </c>
      <c r="GR464" s="93"/>
      <c r="GS464" s="93">
        <v>10</v>
      </c>
      <c r="GU464" s="79"/>
    </row>
    <row r="465" spans="1:202" ht="15.75" x14ac:dyDescent="0.25">
      <c r="A465">
        <v>10</v>
      </c>
      <c r="B465">
        <v>2018</v>
      </c>
      <c r="C465" s="87">
        <v>43385</v>
      </c>
      <c r="D465" s="149">
        <v>490</v>
      </c>
      <c r="E465" s="136">
        <v>500</v>
      </c>
      <c r="F465" s="128">
        <v>495</v>
      </c>
      <c r="G465" s="134">
        <v>5</v>
      </c>
      <c r="H465" s="135">
        <v>600</v>
      </c>
      <c r="I465" s="136">
        <v>610</v>
      </c>
      <c r="J465" s="128">
        <v>605</v>
      </c>
      <c r="K465" s="134">
        <v>-5</v>
      </c>
      <c r="L465" s="135">
        <v>590</v>
      </c>
      <c r="M465" s="136">
        <v>600</v>
      </c>
      <c r="N465" s="128">
        <v>595</v>
      </c>
      <c r="O465" s="134">
        <v>10</v>
      </c>
      <c r="P465" s="135">
        <v>435</v>
      </c>
      <c r="Q465" s="136">
        <v>445</v>
      </c>
      <c r="R465" s="128">
        <v>440</v>
      </c>
      <c r="S465" s="134">
        <v>-10</v>
      </c>
      <c r="T465" s="135">
        <v>475</v>
      </c>
      <c r="U465" s="136">
        <v>485</v>
      </c>
      <c r="V465" s="128">
        <v>480</v>
      </c>
      <c r="W465" s="134">
        <v>5</v>
      </c>
      <c r="X465" s="135">
        <v>450</v>
      </c>
      <c r="Y465" s="136">
        <v>460</v>
      </c>
      <c r="Z465" s="128">
        <v>455</v>
      </c>
      <c r="AA465" s="134">
        <v>-5</v>
      </c>
      <c r="AB465" s="135">
        <v>590</v>
      </c>
      <c r="AC465" s="136">
        <v>600</v>
      </c>
      <c r="AD465" s="128">
        <v>595</v>
      </c>
      <c r="AE465" s="134">
        <v>10</v>
      </c>
      <c r="AF465" s="135">
        <v>420</v>
      </c>
      <c r="AG465" s="136">
        <v>430</v>
      </c>
      <c r="AH465" s="128">
        <v>425</v>
      </c>
      <c r="AI465" s="134">
        <v>-10</v>
      </c>
      <c r="AJ465" s="135">
        <v>470</v>
      </c>
      <c r="AK465" s="136">
        <v>480</v>
      </c>
      <c r="AL465" s="128">
        <v>475</v>
      </c>
      <c r="AM465" s="134">
        <v>5</v>
      </c>
      <c r="AN465" s="135">
        <v>450</v>
      </c>
      <c r="AO465" s="136">
        <v>460</v>
      </c>
      <c r="AP465" s="128">
        <v>455</v>
      </c>
      <c r="AQ465" s="134">
        <v>-5</v>
      </c>
      <c r="AR465" s="135">
        <v>590</v>
      </c>
      <c r="AS465" s="136">
        <v>600</v>
      </c>
      <c r="AT465" s="128">
        <v>595</v>
      </c>
      <c r="AU465" s="134">
        <v>10</v>
      </c>
      <c r="AV465" s="135">
        <v>420</v>
      </c>
      <c r="AW465" s="136">
        <v>430</v>
      </c>
      <c r="AX465" s="128">
        <v>425</v>
      </c>
      <c r="AY465" s="134">
        <v>-10</v>
      </c>
      <c r="AZ465" s="135">
        <v>405</v>
      </c>
      <c r="BA465" s="136">
        <v>415</v>
      </c>
      <c r="BB465" s="128">
        <v>410</v>
      </c>
      <c r="BC465" s="134">
        <v>5</v>
      </c>
      <c r="BD465" s="135">
        <v>385</v>
      </c>
      <c r="BE465" s="136">
        <v>395</v>
      </c>
      <c r="BF465" s="128">
        <v>390</v>
      </c>
      <c r="BG465" s="134">
        <v>-5</v>
      </c>
      <c r="BH465" s="135">
        <v>480</v>
      </c>
      <c r="BI465" s="136">
        <v>490</v>
      </c>
      <c r="BJ465" s="128">
        <v>485</v>
      </c>
      <c r="BK465" s="134">
        <v>10</v>
      </c>
      <c r="BL465" s="135">
        <v>405</v>
      </c>
      <c r="BM465" s="136">
        <v>415</v>
      </c>
      <c r="BN465" s="128">
        <v>410</v>
      </c>
      <c r="BO465" s="134">
        <v>-10</v>
      </c>
      <c r="BP465" s="135">
        <v>490</v>
      </c>
      <c r="BQ465" s="136">
        <v>500</v>
      </c>
      <c r="BR465" s="128">
        <v>495</v>
      </c>
      <c r="BS465" s="134" t="s">
        <v>5</v>
      </c>
      <c r="BT465" s="135">
        <v>505</v>
      </c>
      <c r="BU465" s="136">
        <v>515</v>
      </c>
      <c r="BV465" s="128">
        <v>510</v>
      </c>
      <c r="BW465" s="134" t="s">
        <v>5</v>
      </c>
      <c r="BX465" s="135">
        <v>535</v>
      </c>
      <c r="BY465" s="136">
        <v>545</v>
      </c>
      <c r="BZ465" s="128">
        <v>540</v>
      </c>
      <c r="CA465" s="134">
        <v>10</v>
      </c>
      <c r="CB465" s="135">
        <v>580</v>
      </c>
      <c r="CC465" s="136">
        <v>590</v>
      </c>
      <c r="CD465" s="128">
        <v>585</v>
      </c>
      <c r="CE465" s="134" t="s">
        <v>5</v>
      </c>
      <c r="CF465" s="135">
        <v>440</v>
      </c>
      <c r="CG465" s="136">
        <v>450</v>
      </c>
      <c r="CH465" s="128">
        <v>445</v>
      </c>
      <c r="CI465" s="134" t="s">
        <v>5</v>
      </c>
      <c r="CJ465" s="135">
        <v>450</v>
      </c>
      <c r="CK465" s="136">
        <v>460</v>
      </c>
      <c r="CL465" s="128">
        <v>455</v>
      </c>
      <c r="CM465" s="134" t="s">
        <v>5</v>
      </c>
      <c r="CN465" s="135">
        <v>485</v>
      </c>
      <c r="CO465" s="136">
        <v>495</v>
      </c>
      <c r="CP465" s="128">
        <v>490</v>
      </c>
      <c r="CQ465" s="134">
        <v>10</v>
      </c>
      <c r="CR465" s="135">
        <v>550</v>
      </c>
      <c r="CS465" s="136">
        <v>560</v>
      </c>
      <c r="CT465" s="128">
        <v>555</v>
      </c>
      <c r="CU465" s="134" t="s">
        <v>5</v>
      </c>
      <c r="CV465" s="135">
        <v>470</v>
      </c>
      <c r="CW465" s="136">
        <v>480</v>
      </c>
      <c r="CX465" s="128">
        <v>475</v>
      </c>
      <c r="CY465" s="134" t="s">
        <v>5</v>
      </c>
      <c r="CZ465" s="135">
        <v>485</v>
      </c>
      <c r="DA465" s="136">
        <v>495</v>
      </c>
      <c r="DB465" s="128">
        <v>490</v>
      </c>
      <c r="DC465" s="134" t="s">
        <v>5</v>
      </c>
      <c r="DD465" s="135">
        <v>525</v>
      </c>
      <c r="DE465" s="136">
        <v>535</v>
      </c>
      <c r="DF465" s="128">
        <v>530</v>
      </c>
      <c r="DG465" s="134">
        <v>10</v>
      </c>
      <c r="DH465" s="135">
        <v>575</v>
      </c>
      <c r="DI465" s="136">
        <v>585</v>
      </c>
      <c r="DJ465" s="128">
        <v>580</v>
      </c>
      <c r="DK465" s="134" t="s">
        <v>5</v>
      </c>
      <c r="DL465" s="135">
        <v>430</v>
      </c>
      <c r="DM465" s="136">
        <v>440</v>
      </c>
      <c r="DN465" s="128">
        <v>435</v>
      </c>
      <c r="DO465" s="134" t="s">
        <v>5</v>
      </c>
      <c r="DP465" s="135">
        <v>415</v>
      </c>
      <c r="DQ465" s="136">
        <v>425</v>
      </c>
      <c r="DR465" s="128">
        <v>420</v>
      </c>
      <c r="DS465" s="134" t="s">
        <v>5</v>
      </c>
      <c r="DT465" s="135">
        <v>535</v>
      </c>
      <c r="DU465" s="136">
        <v>545</v>
      </c>
      <c r="DV465" s="128">
        <v>540</v>
      </c>
      <c r="DW465" s="134">
        <v>10</v>
      </c>
      <c r="DX465" s="135">
        <v>585</v>
      </c>
      <c r="DY465" s="136">
        <v>595</v>
      </c>
      <c r="DZ465" s="128">
        <v>590</v>
      </c>
      <c r="EA465" s="134" t="s">
        <v>5</v>
      </c>
      <c r="EB465" s="135">
        <v>410</v>
      </c>
      <c r="EC465" s="136">
        <v>420</v>
      </c>
      <c r="ED465" s="128">
        <v>415</v>
      </c>
      <c r="EE465" s="134">
        <v>-5</v>
      </c>
      <c r="EF465" s="135">
        <v>395</v>
      </c>
      <c r="EG465" s="136">
        <v>405</v>
      </c>
      <c r="EH465" s="128">
        <v>400</v>
      </c>
      <c r="EI465" s="134" t="s">
        <v>5</v>
      </c>
      <c r="EJ465" s="135">
        <v>545</v>
      </c>
      <c r="EK465" s="136">
        <v>555</v>
      </c>
      <c r="EL465" s="128">
        <v>550</v>
      </c>
      <c r="EM465" s="134">
        <v>10</v>
      </c>
      <c r="EN465" s="135">
        <v>495</v>
      </c>
      <c r="EO465" s="136">
        <v>505</v>
      </c>
      <c r="EP465" s="128">
        <v>500</v>
      </c>
      <c r="EQ465" s="134" t="s">
        <v>5</v>
      </c>
      <c r="ER465" s="135">
        <v>385</v>
      </c>
      <c r="ES465" s="136">
        <v>395</v>
      </c>
      <c r="ET465" s="128">
        <v>390</v>
      </c>
      <c r="EU465" s="134">
        <v>-5</v>
      </c>
      <c r="EV465" s="135">
        <v>360</v>
      </c>
      <c r="EW465" s="136">
        <v>370</v>
      </c>
      <c r="EX465" s="128">
        <v>365</v>
      </c>
      <c r="EY465" s="134" t="s">
        <v>5</v>
      </c>
      <c r="EZ465" s="135">
        <v>530</v>
      </c>
      <c r="FA465" s="136">
        <v>540</v>
      </c>
      <c r="FB465" s="128">
        <v>535</v>
      </c>
      <c r="FC465" s="134">
        <v>10</v>
      </c>
      <c r="FD465" s="135">
        <v>495</v>
      </c>
      <c r="FE465" s="136">
        <v>505</v>
      </c>
      <c r="FF465" s="128">
        <v>500</v>
      </c>
      <c r="FG465" s="134" t="s">
        <v>5</v>
      </c>
      <c r="FH465" s="135">
        <v>350</v>
      </c>
      <c r="FI465" s="136">
        <v>360</v>
      </c>
      <c r="FJ465" s="128">
        <v>355</v>
      </c>
      <c r="FK465" s="134">
        <v>-5</v>
      </c>
      <c r="FL465" s="135">
        <v>365</v>
      </c>
      <c r="FM465" s="136">
        <v>375</v>
      </c>
      <c r="FN465" s="128">
        <v>370</v>
      </c>
      <c r="FO465" s="134" t="s">
        <v>5</v>
      </c>
      <c r="FP465" s="135">
        <v>405</v>
      </c>
      <c r="FQ465" s="136">
        <v>415</v>
      </c>
      <c r="FR465" s="128">
        <v>410</v>
      </c>
      <c r="FS465" s="134" t="s">
        <v>5</v>
      </c>
      <c r="FT465" s="135">
        <v>375</v>
      </c>
      <c r="FU465" s="136">
        <v>385</v>
      </c>
      <c r="FV465" s="95">
        <v>380</v>
      </c>
      <c r="FW465" s="134">
        <v>15</v>
      </c>
      <c r="FX465" s="135">
        <v>315</v>
      </c>
      <c r="FY465" s="136">
        <v>325</v>
      </c>
      <c r="FZ465" s="128">
        <v>320</v>
      </c>
      <c r="GA465" s="134" t="s">
        <v>5</v>
      </c>
      <c r="GB465" s="135">
        <v>495</v>
      </c>
      <c r="GC465" s="136">
        <v>505</v>
      </c>
      <c r="GD465" s="128">
        <v>500</v>
      </c>
      <c r="GE465" s="134" t="s">
        <v>5</v>
      </c>
      <c r="GF465" s="135">
        <v>505</v>
      </c>
      <c r="GG465" s="136">
        <v>515</v>
      </c>
      <c r="GH465" s="128">
        <v>510</v>
      </c>
      <c r="GI465" s="134" t="s">
        <v>5</v>
      </c>
      <c r="GJ465" s="135">
        <v>615</v>
      </c>
      <c r="GK465" s="136">
        <v>625</v>
      </c>
      <c r="GL465" s="128">
        <v>620</v>
      </c>
      <c r="GM465" s="134">
        <v>10</v>
      </c>
      <c r="GN465" s="135">
        <v>610</v>
      </c>
      <c r="GO465" s="136">
        <v>620</v>
      </c>
      <c r="GP465" s="128">
        <v>615</v>
      </c>
      <c r="GQ465" s="134" t="s">
        <v>5</v>
      </c>
      <c r="GR465" s="93"/>
      <c r="GS465" s="93">
        <v>10</v>
      </c>
      <c r="GT465" s="79"/>
    </row>
    <row r="466" spans="1:202" ht="15.75" x14ac:dyDescent="0.25">
      <c r="A466">
        <v>10</v>
      </c>
      <c r="B466">
        <v>2018</v>
      </c>
      <c r="C466" s="87">
        <v>43392</v>
      </c>
      <c r="D466" s="149">
        <v>490</v>
      </c>
      <c r="E466" s="136">
        <v>500</v>
      </c>
      <c r="F466" s="128">
        <v>495</v>
      </c>
      <c r="G466" s="134" t="s">
        <v>5</v>
      </c>
      <c r="H466" s="135">
        <v>600</v>
      </c>
      <c r="I466" s="136">
        <v>610</v>
      </c>
      <c r="J466" s="128">
        <v>605</v>
      </c>
      <c r="K466" s="134" t="s">
        <v>5</v>
      </c>
      <c r="L466" s="135">
        <v>590</v>
      </c>
      <c r="M466" s="136">
        <v>600</v>
      </c>
      <c r="N466" s="128">
        <v>595</v>
      </c>
      <c r="O466" s="134" t="s">
        <v>5</v>
      </c>
      <c r="P466" s="135">
        <v>435</v>
      </c>
      <c r="Q466" s="136">
        <v>445</v>
      </c>
      <c r="R466" s="128">
        <v>440</v>
      </c>
      <c r="S466" s="134" t="s">
        <v>5</v>
      </c>
      <c r="T466" s="135">
        <v>475</v>
      </c>
      <c r="U466" s="136">
        <v>485</v>
      </c>
      <c r="V466" s="128">
        <v>480</v>
      </c>
      <c r="W466" s="134" t="s">
        <v>5</v>
      </c>
      <c r="X466" s="135">
        <v>450</v>
      </c>
      <c r="Y466" s="136">
        <v>460</v>
      </c>
      <c r="Z466" s="128">
        <v>455</v>
      </c>
      <c r="AA466" s="134" t="s">
        <v>5</v>
      </c>
      <c r="AB466" s="135">
        <v>590</v>
      </c>
      <c r="AC466" s="136">
        <v>600</v>
      </c>
      <c r="AD466" s="128">
        <v>595</v>
      </c>
      <c r="AE466" s="134" t="s">
        <v>5</v>
      </c>
      <c r="AF466" s="135">
        <v>420</v>
      </c>
      <c r="AG466" s="136">
        <v>430</v>
      </c>
      <c r="AH466" s="128">
        <v>425</v>
      </c>
      <c r="AI466" s="134" t="s">
        <v>5</v>
      </c>
      <c r="AJ466" s="135">
        <v>470</v>
      </c>
      <c r="AK466" s="136">
        <v>480</v>
      </c>
      <c r="AL466" s="128">
        <v>475</v>
      </c>
      <c r="AM466" s="134" t="s">
        <v>5</v>
      </c>
      <c r="AN466" s="135">
        <v>450</v>
      </c>
      <c r="AO466" s="136">
        <v>460</v>
      </c>
      <c r="AP466" s="128">
        <v>455</v>
      </c>
      <c r="AQ466" s="134" t="s">
        <v>5</v>
      </c>
      <c r="AR466" s="135">
        <v>590</v>
      </c>
      <c r="AS466" s="136">
        <v>600</v>
      </c>
      <c r="AT466" s="128">
        <v>595</v>
      </c>
      <c r="AU466" s="134" t="s">
        <v>5</v>
      </c>
      <c r="AV466" s="135">
        <v>420</v>
      </c>
      <c r="AW466" s="136">
        <v>430</v>
      </c>
      <c r="AX466" s="128">
        <v>425</v>
      </c>
      <c r="AY466" s="134" t="s">
        <v>5</v>
      </c>
      <c r="AZ466" s="135">
        <v>405</v>
      </c>
      <c r="BA466" s="136">
        <v>415</v>
      </c>
      <c r="BB466" s="128">
        <v>410</v>
      </c>
      <c r="BC466" s="134" t="s">
        <v>5</v>
      </c>
      <c r="BD466" s="135">
        <v>385</v>
      </c>
      <c r="BE466" s="136">
        <v>395</v>
      </c>
      <c r="BF466" s="128">
        <v>390</v>
      </c>
      <c r="BG466" s="134" t="s">
        <v>5</v>
      </c>
      <c r="BH466" s="135">
        <v>480</v>
      </c>
      <c r="BI466" s="136">
        <v>490</v>
      </c>
      <c r="BJ466" s="128">
        <v>485</v>
      </c>
      <c r="BK466" s="134" t="s">
        <v>5</v>
      </c>
      <c r="BL466" s="135">
        <v>405</v>
      </c>
      <c r="BM466" s="136">
        <v>415</v>
      </c>
      <c r="BN466" s="128">
        <v>410</v>
      </c>
      <c r="BO466" s="134" t="s">
        <v>5</v>
      </c>
      <c r="BP466" s="135">
        <v>490</v>
      </c>
      <c r="BQ466" s="136">
        <v>500</v>
      </c>
      <c r="BR466" s="128">
        <v>495</v>
      </c>
      <c r="BS466" s="134" t="s">
        <v>5</v>
      </c>
      <c r="BT466" s="135">
        <v>505</v>
      </c>
      <c r="BU466" s="136">
        <v>515</v>
      </c>
      <c r="BV466" s="128">
        <v>510</v>
      </c>
      <c r="BW466" s="134" t="s">
        <v>5</v>
      </c>
      <c r="BX466" s="135">
        <v>535</v>
      </c>
      <c r="BY466" s="136">
        <v>545</v>
      </c>
      <c r="BZ466" s="128">
        <v>540</v>
      </c>
      <c r="CA466" s="134" t="s">
        <v>5</v>
      </c>
      <c r="CB466" s="135">
        <v>580</v>
      </c>
      <c r="CC466" s="136">
        <v>590</v>
      </c>
      <c r="CD466" s="128">
        <v>585</v>
      </c>
      <c r="CE466" s="134" t="s">
        <v>5</v>
      </c>
      <c r="CF466" s="135">
        <v>440</v>
      </c>
      <c r="CG466" s="136">
        <v>450</v>
      </c>
      <c r="CH466" s="128">
        <v>445</v>
      </c>
      <c r="CI466" s="134" t="s">
        <v>5</v>
      </c>
      <c r="CJ466" s="135">
        <v>450</v>
      </c>
      <c r="CK466" s="136">
        <v>460</v>
      </c>
      <c r="CL466" s="128">
        <v>455</v>
      </c>
      <c r="CM466" s="134" t="s">
        <v>5</v>
      </c>
      <c r="CN466" s="135">
        <v>485</v>
      </c>
      <c r="CO466" s="136">
        <v>495</v>
      </c>
      <c r="CP466" s="128">
        <v>490</v>
      </c>
      <c r="CQ466" s="134" t="s">
        <v>5</v>
      </c>
      <c r="CR466" s="135">
        <v>550</v>
      </c>
      <c r="CS466" s="136">
        <v>560</v>
      </c>
      <c r="CT466" s="128">
        <v>555</v>
      </c>
      <c r="CU466" s="134" t="s">
        <v>5</v>
      </c>
      <c r="CV466" s="135">
        <v>470</v>
      </c>
      <c r="CW466" s="136">
        <v>480</v>
      </c>
      <c r="CX466" s="128">
        <v>475</v>
      </c>
      <c r="CY466" s="134" t="s">
        <v>5</v>
      </c>
      <c r="CZ466" s="135">
        <v>485</v>
      </c>
      <c r="DA466" s="136">
        <v>495</v>
      </c>
      <c r="DB466" s="128">
        <v>490</v>
      </c>
      <c r="DC466" s="134" t="s">
        <v>5</v>
      </c>
      <c r="DD466" s="135">
        <v>525</v>
      </c>
      <c r="DE466" s="136">
        <v>535</v>
      </c>
      <c r="DF466" s="128">
        <v>530</v>
      </c>
      <c r="DG466" s="134" t="s">
        <v>5</v>
      </c>
      <c r="DH466" s="135">
        <v>575</v>
      </c>
      <c r="DI466" s="136">
        <v>585</v>
      </c>
      <c r="DJ466" s="128">
        <v>580</v>
      </c>
      <c r="DK466" s="134" t="s">
        <v>5</v>
      </c>
      <c r="DL466" s="135">
        <v>430</v>
      </c>
      <c r="DM466" s="136">
        <v>440</v>
      </c>
      <c r="DN466" s="128">
        <v>435</v>
      </c>
      <c r="DO466" s="134" t="s">
        <v>5</v>
      </c>
      <c r="DP466" s="135">
        <v>415</v>
      </c>
      <c r="DQ466" s="136">
        <v>425</v>
      </c>
      <c r="DR466" s="128">
        <v>420</v>
      </c>
      <c r="DS466" s="134" t="s">
        <v>5</v>
      </c>
      <c r="DT466" s="135">
        <v>535</v>
      </c>
      <c r="DU466" s="136">
        <v>545</v>
      </c>
      <c r="DV466" s="128">
        <v>540</v>
      </c>
      <c r="DW466" s="134" t="s">
        <v>5</v>
      </c>
      <c r="DX466" s="135">
        <v>585</v>
      </c>
      <c r="DY466" s="136">
        <v>595</v>
      </c>
      <c r="DZ466" s="128">
        <v>590</v>
      </c>
      <c r="EA466" s="134" t="s">
        <v>5</v>
      </c>
      <c r="EB466" s="135">
        <v>410</v>
      </c>
      <c r="EC466" s="136">
        <v>420</v>
      </c>
      <c r="ED466" s="128">
        <v>415</v>
      </c>
      <c r="EE466" s="134" t="s">
        <v>5</v>
      </c>
      <c r="EF466" s="135">
        <v>400</v>
      </c>
      <c r="EG466" s="136">
        <v>410</v>
      </c>
      <c r="EH466" s="128">
        <v>405</v>
      </c>
      <c r="EI466" s="134">
        <v>5</v>
      </c>
      <c r="EJ466" s="135">
        <v>545</v>
      </c>
      <c r="EK466" s="136">
        <v>555</v>
      </c>
      <c r="EL466" s="128">
        <v>550</v>
      </c>
      <c r="EM466" s="134" t="s">
        <v>5</v>
      </c>
      <c r="EN466" s="135">
        <v>495</v>
      </c>
      <c r="EO466" s="136">
        <v>505</v>
      </c>
      <c r="EP466" s="128">
        <v>500</v>
      </c>
      <c r="EQ466" s="134" t="s">
        <v>5</v>
      </c>
      <c r="ER466" s="135">
        <v>385</v>
      </c>
      <c r="ES466" s="136">
        <v>395</v>
      </c>
      <c r="ET466" s="128">
        <v>390</v>
      </c>
      <c r="EU466" s="134" t="s">
        <v>5</v>
      </c>
      <c r="EV466" s="135">
        <v>365</v>
      </c>
      <c r="EW466" s="136">
        <v>375</v>
      </c>
      <c r="EX466" s="128">
        <v>370</v>
      </c>
      <c r="EY466" s="134">
        <v>5</v>
      </c>
      <c r="EZ466" s="135">
        <v>530</v>
      </c>
      <c r="FA466" s="136">
        <v>540</v>
      </c>
      <c r="FB466" s="128">
        <v>535</v>
      </c>
      <c r="FC466" s="134" t="s">
        <v>5</v>
      </c>
      <c r="FD466" s="135">
        <v>495</v>
      </c>
      <c r="FE466" s="136">
        <v>505</v>
      </c>
      <c r="FF466" s="128">
        <v>500</v>
      </c>
      <c r="FG466" s="134" t="s">
        <v>5</v>
      </c>
      <c r="FH466" s="135">
        <v>355</v>
      </c>
      <c r="FI466" s="136">
        <v>365</v>
      </c>
      <c r="FJ466" s="128">
        <v>360</v>
      </c>
      <c r="FK466" s="134">
        <v>5</v>
      </c>
      <c r="FL466" s="135">
        <v>370</v>
      </c>
      <c r="FM466" s="136">
        <v>380</v>
      </c>
      <c r="FN466" s="128">
        <v>375</v>
      </c>
      <c r="FO466" s="134">
        <v>5</v>
      </c>
      <c r="FP466" s="135">
        <v>405</v>
      </c>
      <c r="FQ466" s="136">
        <v>415</v>
      </c>
      <c r="FR466" s="128">
        <v>410</v>
      </c>
      <c r="FS466" s="134" t="s">
        <v>5</v>
      </c>
      <c r="FT466" s="135">
        <v>375</v>
      </c>
      <c r="FU466" s="136">
        <v>385</v>
      </c>
      <c r="FV466" s="95">
        <v>380</v>
      </c>
      <c r="FW466" s="134" t="s">
        <v>5</v>
      </c>
      <c r="FX466" s="135">
        <v>315</v>
      </c>
      <c r="FY466" s="136">
        <v>325</v>
      </c>
      <c r="FZ466" s="128">
        <v>320</v>
      </c>
      <c r="GA466" s="134" t="s">
        <v>5</v>
      </c>
      <c r="GB466" s="135">
        <v>495</v>
      </c>
      <c r="GC466" s="136">
        <v>505</v>
      </c>
      <c r="GD466" s="128">
        <v>500</v>
      </c>
      <c r="GE466" s="134" t="s">
        <v>5</v>
      </c>
      <c r="GF466" s="135">
        <v>505</v>
      </c>
      <c r="GG466" s="136">
        <v>515</v>
      </c>
      <c r="GH466" s="128">
        <v>510</v>
      </c>
      <c r="GI466" s="134" t="s">
        <v>5</v>
      </c>
      <c r="GJ466" s="135">
        <v>615</v>
      </c>
      <c r="GK466" s="136">
        <v>625</v>
      </c>
      <c r="GL466" s="128">
        <v>620</v>
      </c>
      <c r="GM466" s="134" t="s">
        <v>5</v>
      </c>
      <c r="GN466" s="135">
        <v>610</v>
      </c>
      <c r="GO466" s="136">
        <v>620</v>
      </c>
      <c r="GP466" s="128">
        <v>615</v>
      </c>
      <c r="GQ466" s="134" t="s">
        <v>5</v>
      </c>
      <c r="GR466" s="93"/>
      <c r="GS466" s="93">
        <v>10</v>
      </c>
    </row>
    <row r="467" spans="1:202" ht="15.75" x14ac:dyDescent="0.25">
      <c r="A467">
        <v>10</v>
      </c>
      <c r="B467">
        <v>2018</v>
      </c>
      <c r="C467" s="87">
        <v>43399</v>
      </c>
      <c r="D467" s="149">
        <v>485</v>
      </c>
      <c r="E467" s="136">
        <v>495</v>
      </c>
      <c r="F467" s="128">
        <v>490</v>
      </c>
      <c r="G467" s="134">
        <v>-5</v>
      </c>
      <c r="H467" s="135">
        <v>600</v>
      </c>
      <c r="I467" s="136">
        <v>610</v>
      </c>
      <c r="J467" s="128">
        <v>605</v>
      </c>
      <c r="K467" s="134" t="s">
        <v>5</v>
      </c>
      <c r="L467" s="135">
        <v>590</v>
      </c>
      <c r="M467" s="136">
        <v>600</v>
      </c>
      <c r="N467" s="128">
        <v>595</v>
      </c>
      <c r="O467" s="134" t="s">
        <v>5</v>
      </c>
      <c r="P467" s="135">
        <v>430</v>
      </c>
      <c r="Q467" s="136">
        <v>440</v>
      </c>
      <c r="R467" s="128">
        <v>435</v>
      </c>
      <c r="S467" s="134">
        <v>-5</v>
      </c>
      <c r="T467" s="135">
        <v>470</v>
      </c>
      <c r="U467" s="136">
        <v>480</v>
      </c>
      <c r="V467" s="128">
        <v>475</v>
      </c>
      <c r="W467" s="134">
        <v>-5</v>
      </c>
      <c r="X467" s="135">
        <v>450</v>
      </c>
      <c r="Y467" s="136">
        <v>460</v>
      </c>
      <c r="Z467" s="128">
        <v>455</v>
      </c>
      <c r="AA467" s="134" t="s">
        <v>5</v>
      </c>
      <c r="AB467" s="135">
        <v>590</v>
      </c>
      <c r="AC467" s="136">
        <v>600</v>
      </c>
      <c r="AD467" s="128">
        <v>595</v>
      </c>
      <c r="AE467" s="134" t="s">
        <v>5</v>
      </c>
      <c r="AF467" s="135">
        <v>415</v>
      </c>
      <c r="AG467" s="136">
        <v>425</v>
      </c>
      <c r="AH467" s="128">
        <v>420</v>
      </c>
      <c r="AI467" s="134">
        <v>-5</v>
      </c>
      <c r="AJ467" s="135">
        <v>465</v>
      </c>
      <c r="AK467" s="136">
        <v>475</v>
      </c>
      <c r="AL467" s="128">
        <v>470</v>
      </c>
      <c r="AM467" s="134">
        <v>-5</v>
      </c>
      <c r="AN467" s="135">
        <v>450</v>
      </c>
      <c r="AO467" s="136">
        <v>460</v>
      </c>
      <c r="AP467" s="128">
        <v>455</v>
      </c>
      <c r="AQ467" s="134" t="s">
        <v>5</v>
      </c>
      <c r="AR467" s="135">
        <v>590</v>
      </c>
      <c r="AS467" s="136">
        <v>600</v>
      </c>
      <c r="AT467" s="128">
        <v>595</v>
      </c>
      <c r="AU467" s="134" t="s">
        <v>5</v>
      </c>
      <c r="AV467" s="135">
        <v>415</v>
      </c>
      <c r="AW467" s="136">
        <v>425</v>
      </c>
      <c r="AX467" s="128">
        <v>420</v>
      </c>
      <c r="AY467" s="134">
        <v>-5</v>
      </c>
      <c r="AZ467" s="135">
        <v>400</v>
      </c>
      <c r="BA467" s="136">
        <v>410</v>
      </c>
      <c r="BB467" s="128">
        <v>405</v>
      </c>
      <c r="BC467" s="134">
        <v>-5</v>
      </c>
      <c r="BD467" s="135">
        <v>385</v>
      </c>
      <c r="BE467" s="136">
        <v>395</v>
      </c>
      <c r="BF467" s="128">
        <v>390</v>
      </c>
      <c r="BG467" s="134" t="s">
        <v>5</v>
      </c>
      <c r="BH467" s="135">
        <v>480</v>
      </c>
      <c r="BI467" s="136">
        <v>490</v>
      </c>
      <c r="BJ467" s="128">
        <v>485</v>
      </c>
      <c r="BK467" s="134" t="s">
        <v>5</v>
      </c>
      <c r="BL467" s="135">
        <v>400</v>
      </c>
      <c r="BM467" s="136">
        <v>410</v>
      </c>
      <c r="BN467" s="128">
        <v>405</v>
      </c>
      <c r="BO467" s="134">
        <v>-5</v>
      </c>
      <c r="BP467" s="135">
        <v>480</v>
      </c>
      <c r="BQ467" s="136">
        <v>490</v>
      </c>
      <c r="BR467" s="128">
        <v>485</v>
      </c>
      <c r="BS467" s="134">
        <v>-10</v>
      </c>
      <c r="BT467" s="135">
        <v>500</v>
      </c>
      <c r="BU467" s="136">
        <v>510</v>
      </c>
      <c r="BV467" s="128">
        <v>505</v>
      </c>
      <c r="BW467" s="134">
        <v>-5</v>
      </c>
      <c r="BX467" s="135">
        <v>535</v>
      </c>
      <c r="BY467" s="136">
        <v>545</v>
      </c>
      <c r="BZ467" s="128">
        <v>540</v>
      </c>
      <c r="CA467" s="134" t="s">
        <v>5</v>
      </c>
      <c r="CB467" s="135">
        <v>580</v>
      </c>
      <c r="CC467" s="136">
        <v>590</v>
      </c>
      <c r="CD467" s="128">
        <v>585</v>
      </c>
      <c r="CE467" s="134" t="s">
        <v>5</v>
      </c>
      <c r="CF467" s="135">
        <v>430</v>
      </c>
      <c r="CG467" s="136">
        <v>440</v>
      </c>
      <c r="CH467" s="128">
        <v>435</v>
      </c>
      <c r="CI467" s="134">
        <v>-10</v>
      </c>
      <c r="CJ467" s="135">
        <v>445</v>
      </c>
      <c r="CK467" s="136">
        <v>455</v>
      </c>
      <c r="CL467" s="128">
        <v>450</v>
      </c>
      <c r="CM467" s="134">
        <v>-5</v>
      </c>
      <c r="CN467" s="135">
        <v>485</v>
      </c>
      <c r="CO467" s="136">
        <v>495</v>
      </c>
      <c r="CP467" s="128">
        <v>490</v>
      </c>
      <c r="CQ467" s="134" t="s">
        <v>5</v>
      </c>
      <c r="CR467" s="135">
        <v>550</v>
      </c>
      <c r="CS467" s="136">
        <v>560</v>
      </c>
      <c r="CT467" s="128">
        <v>555</v>
      </c>
      <c r="CU467" s="134" t="s">
        <v>5</v>
      </c>
      <c r="CV467" s="135">
        <v>460</v>
      </c>
      <c r="CW467" s="136">
        <v>470</v>
      </c>
      <c r="CX467" s="128">
        <v>465</v>
      </c>
      <c r="CY467" s="134">
        <v>-10</v>
      </c>
      <c r="CZ467" s="135">
        <v>480</v>
      </c>
      <c r="DA467" s="136">
        <v>490</v>
      </c>
      <c r="DB467" s="128">
        <v>485</v>
      </c>
      <c r="DC467" s="134">
        <v>-5</v>
      </c>
      <c r="DD467" s="135">
        <v>525</v>
      </c>
      <c r="DE467" s="136">
        <v>535</v>
      </c>
      <c r="DF467" s="128">
        <v>530</v>
      </c>
      <c r="DG467" s="134" t="s">
        <v>5</v>
      </c>
      <c r="DH467" s="135">
        <v>575</v>
      </c>
      <c r="DI467" s="136">
        <v>585</v>
      </c>
      <c r="DJ467" s="128">
        <v>580</v>
      </c>
      <c r="DK467" s="134" t="s">
        <v>5</v>
      </c>
      <c r="DL467" s="135">
        <v>420</v>
      </c>
      <c r="DM467" s="136">
        <v>430</v>
      </c>
      <c r="DN467" s="128">
        <v>425</v>
      </c>
      <c r="DO467" s="134">
        <v>-10</v>
      </c>
      <c r="DP467" s="135">
        <v>410</v>
      </c>
      <c r="DQ467" s="136">
        <v>420</v>
      </c>
      <c r="DR467" s="128">
        <v>415</v>
      </c>
      <c r="DS467" s="134">
        <v>-5</v>
      </c>
      <c r="DT467" s="135">
        <v>535</v>
      </c>
      <c r="DU467" s="136">
        <v>545</v>
      </c>
      <c r="DV467" s="128">
        <v>540</v>
      </c>
      <c r="DW467" s="134" t="s">
        <v>5</v>
      </c>
      <c r="DX467" s="135">
        <v>585</v>
      </c>
      <c r="DY467" s="136">
        <v>595</v>
      </c>
      <c r="DZ467" s="128">
        <v>590</v>
      </c>
      <c r="EA467" s="134" t="s">
        <v>5</v>
      </c>
      <c r="EB467" s="135">
        <v>400</v>
      </c>
      <c r="EC467" s="136">
        <v>410</v>
      </c>
      <c r="ED467" s="128">
        <v>405</v>
      </c>
      <c r="EE467" s="134">
        <v>-10</v>
      </c>
      <c r="EF467" s="135">
        <v>390</v>
      </c>
      <c r="EG467" s="136">
        <v>400</v>
      </c>
      <c r="EH467" s="128">
        <v>395</v>
      </c>
      <c r="EI467" s="134">
        <v>-10</v>
      </c>
      <c r="EJ467" s="135">
        <v>545</v>
      </c>
      <c r="EK467" s="136">
        <v>555</v>
      </c>
      <c r="EL467" s="128">
        <v>550</v>
      </c>
      <c r="EM467" s="134" t="s">
        <v>5</v>
      </c>
      <c r="EN467" s="135">
        <v>495</v>
      </c>
      <c r="EO467" s="136">
        <v>505</v>
      </c>
      <c r="EP467" s="128">
        <v>500</v>
      </c>
      <c r="EQ467" s="134" t="s">
        <v>5</v>
      </c>
      <c r="ER467" s="135">
        <v>375</v>
      </c>
      <c r="ES467" s="136">
        <v>385</v>
      </c>
      <c r="ET467" s="128">
        <v>380</v>
      </c>
      <c r="EU467" s="134">
        <v>-10</v>
      </c>
      <c r="EV467" s="135">
        <v>355</v>
      </c>
      <c r="EW467" s="136">
        <v>365</v>
      </c>
      <c r="EX467" s="128">
        <v>360</v>
      </c>
      <c r="EY467" s="134">
        <v>-10</v>
      </c>
      <c r="EZ467" s="135">
        <v>530</v>
      </c>
      <c r="FA467" s="136">
        <v>540</v>
      </c>
      <c r="FB467" s="128">
        <v>535</v>
      </c>
      <c r="FC467" s="134" t="s">
        <v>5</v>
      </c>
      <c r="FD467" s="135">
        <v>495</v>
      </c>
      <c r="FE467" s="136">
        <v>505</v>
      </c>
      <c r="FF467" s="128">
        <v>500</v>
      </c>
      <c r="FG467" s="134" t="s">
        <v>5</v>
      </c>
      <c r="FH467" s="135">
        <v>345</v>
      </c>
      <c r="FI467" s="136">
        <v>355</v>
      </c>
      <c r="FJ467" s="128">
        <v>350</v>
      </c>
      <c r="FK467" s="134">
        <v>-10</v>
      </c>
      <c r="FL467" s="135">
        <v>365</v>
      </c>
      <c r="FM467" s="136">
        <v>375</v>
      </c>
      <c r="FN467" s="128">
        <v>370</v>
      </c>
      <c r="FO467" s="134">
        <v>-5</v>
      </c>
      <c r="FP467" s="135">
        <v>405</v>
      </c>
      <c r="FQ467" s="136">
        <v>415</v>
      </c>
      <c r="FR467" s="128">
        <v>410</v>
      </c>
      <c r="FS467" s="134" t="s">
        <v>5</v>
      </c>
      <c r="FT467" s="135">
        <v>380</v>
      </c>
      <c r="FU467" s="136">
        <v>390</v>
      </c>
      <c r="FV467" s="95">
        <v>385</v>
      </c>
      <c r="FW467" s="134">
        <v>5</v>
      </c>
      <c r="FX467" s="135">
        <v>315</v>
      </c>
      <c r="FY467" s="136">
        <v>325</v>
      </c>
      <c r="FZ467" s="128">
        <v>320</v>
      </c>
      <c r="GA467" s="134" t="s">
        <v>5</v>
      </c>
      <c r="GB467" s="135">
        <v>485</v>
      </c>
      <c r="GC467" s="136">
        <v>495</v>
      </c>
      <c r="GD467" s="128">
        <v>490</v>
      </c>
      <c r="GE467" s="134">
        <v>-10</v>
      </c>
      <c r="GF467" s="135">
        <v>500</v>
      </c>
      <c r="GG467" s="136">
        <v>510</v>
      </c>
      <c r="GH467" s="128">
        <v>505</v>
      </c>
      <c r="GI467" s="134">
        <v>-5</v>
      </c>
      <c r="GJ467" s="135">
        <v>615</v>
      </c>
      <c r="GK467" s="136">
        <v>625</v>
      </c>
      <c r="GL467" s="128">
        <v>620</v>
      </c>
      <c r="GM467" s="134" t="s">
        <v>5</v>
      </c>
      <c r="GN467" s="135">
        <v>610</v>
      </c>
      <c r="GO467" s="136">
        <v>620</v>
      </c>
      <c r="GP467" s="128">
        <v>615</v>
      </c>
      <c r="GQ467" s="134" t="s">
        <v>5</v>
      </c>
      <c r="GR467" s="93"/>
      <c r="GS467" s="93">
        <v>10</v>
      </c>
      <c r="GT467" s="79"/>
    </row>
    <row r="468" spans="1:202" ht="15.75" x14ac:dyDescent="0.25">
      <c r="A468">
        <v>11</v>
      </c>
      <c r="B468">
        <v>2018</v>
      </c>
      <c r="C468" s="87">
        <v>43406</v>
      </c>
      <c r="D468" s="149">
        <v>480</v>
      </c>
      <c r="E468" s="136">
        <v>490</v>
      </c>
      <c r="F468" s="128">
        <v>485</v>
      </c>
      <c r="G468" s="134">
        <v>-5</v>
      </c>
      <c r="H468" s="135">
        <v>595</v>
      </c>
      <c r="I468" s="136">
        <v>605</v>
      </c>
      <c r="J468" s="128">
        <v>600</v>
      </c>
      <c r="K468" s="134">
        <v>-5</v>
      </c>
      <c r="L468" s="135">
        <v>590</v>
      </c>
      <c r="M468" s="136">
        <v>600</v>
      </c>
      <c r="N468" s="128">
        <v>595</v>
      </c>
      <c r="O468" s="134" t="s">
        <v>5</v>
      </c>
      <c r="P468" s="135">
        <v>420</v>
      </c>
      <c r="Q468" s="136">
        <v>430</v>
      </c>
      <c r="R468" s="128">
        <v>425</v>
      </c>
      <c r="S468" s="134">
        <v>-10</v>
      </c>
      <c r="T468" s="135">
        <v>465</v>
      </c>
      <c r="U468" s="136">
        <v>475</v>
      </c>
      <c r="V468" s="128">
        <v>470</v>
      </c>
      <c r="W468" s="134">
        <v>-5</v>
      </c>
      <c r="X468" s="135">
        <v>445</v>
      </c>
      <c r="Y468" s="136">
        <v>455</v>
      </c>
      <c r="Z468" s="128">
        <v>450</v>
      </c>
      <c r="AA468" s="134">
        <v>-5</v>
      </c>
      <c r="AB468" s="135">
        <v>590</v>
      </c>
      <c r="AC468" s="136">
        <v>600</v>
      </c>
      <c r="AD468" s="128">
        <v>595</v>
      </c>
      <c r="AE468" s="134" t="s">
        <v>5</v>
      </c>
      <c r="AF468" s="135">
        <v>405</v>
      </c>
      <c r="AG468" s="136">
        <v>415</v>
      </c>
      <c r="AH468" s="128">
        <v>410</v>
      </c>
      <c r="AI468" s="134">
        <v>-10</v>
      </c>
      <c r="AJ468" s="135">
        <v>460</v>
      </c>
      <c r="AK468" s="136">
        <v>470</v>
      </c>
      <c r="AL468" s="128">
        <v>465</v>
      </c>
      <c r="AM468" s="134">
        <v>-5</v>
      </c>
      <c r="AN468" s="135">
        <v>445</v>
      </c>
      <c r="AO468" s="136">
        <v>455</v>
      </c>
      <c r="AP468" s="128">
        <v>450</v>
      </c>
      <c r="AQ468" s="134">
        <v>-5</v>
      </c>
      <c r="AR468" s="135">
        <v>590</v>
      </c>
      <c r="AS468" s="136">
        <v>600</v>
      </c>
      <c r="AT468" s="128">
        <v>595</v>
      </c>
      <c r="AU468" s="134" t="s">
        <v>5</v>
      </c>
      <c r="AV468" s="135">
        <v>405</v>
      </c>
      <c r="AW468" s="136">
        <v>415</v>
      </c>
      <c r="AX468" s="128">
        <v>410</v>
      </c>
      <c r="AY468" s="134">
        <v>-10</v>
      </c>
      <c r="AZ468" s="135">
        <v>395</v>
      </c>
      <c r="BA468" s="136">
        <v>405</v>
      </c>
      <c r="BB468" s="128">
        <v>400</v>
      </c>
      <c r="BC468" s="134">
        <v>-5</v>
      </c>
      <c r="BD468" s="135">
        <v>380</v>
      </c>
      <c r="BE468" s="136">
        <v>390</v>
      </c>
      <c r="BF468" s="128">
        <v>385</v>
      </c>
      <c r="BG468" s="134">
        <v>-5</v>
      </c>
      <c r="BH468" s="135">
        <v>480</v>
      </c>
      <c r="BI468" s="136">
        <v>490</v>
      </c>
      <c r="BJ468" s="128">
        <v>485</v>
      </c>
      <c r="BK468" s="134" t="s">
        <v>5</v>
      </c>
      <c r="BL468" s="135">
        <v>390</v>
      </c>
      <c r="BM468" s="136">
        <v>400</v>
      </c>
      <c r="BN468" s="128">
        <v>395</v>
      </c>
      <c r="BO468" s="134">
        <v>-10</v>
      </c>
      <c r="BP468" s="135">
        <v>475</v>
      </c>
      <c r="BQ468" s="136">
        <v>485</v>
      </c>
      <c r="BR468" s="128">
        <v>480</v>
      </c>
      <c r="BS468" s="134">
        <v>-5</v>
      </c>
      <c r="BT468" s="135">
        <v>490</v>
      </c>
      <c r="BU468" s="136">
        <v>500</v>
      </c>
      <c r="BV468" s="128">
        <v>495</v>
      </c>
      <c r="BW468" s="134">
        <v>-10</v>
      </c>
      <c r="BX468" s="135">
        <v>535</v>
      </c>
      <c r="BY468" s="136">
        <v>545</v>
      </c>
      <c r="BZ468" s="128">
        <v>540</v>
      </c>
      <c r="CA468" s="134" t="s">
        <v>5</v>
      </c>
      <c r="CB468" s="135">
        <v>550</v>
      </c>
      <c r="CC468" s="136">
        <v>560</v>
      </c>
      <c r="CD468" s="128">
        <v>555</v>
      </c>
      <c r="CE468" s="134">
        <v>-30</v>
      </c>
      <c r="CF468" s="135">
        <v>425</v>
      </c>
      <c r="CG468" s="136">
        <v>435</v>
      </c>
      <c r="CH468" s="128">
        <v>430</v>
      </c>
      <c r="CI468" s="134">
        <v>-5</v>
      </c>
      <c r="CJ468" s="135">
        <v>435</v>
      </c>
      <c r="CK468" s="136">
        <v>445</v>
      </c>
      <c r="CL468" s="128">
        <v>440</v>
      </c>
      <c r="CM468" s="134">
        <v>-10</v>
      </c>
      <c r="CN468" s="135">
        <v>485</v>
      </c>
      <c r="CO468" s="136">
        <v>495</v>
      </c>
      <c r="CP468" s="128">
        <v>490</v>
      </c>
      <c r="CQ468" s="134" t="s">
        <v>5</v>
      </c>
      <c r="CR468" s="135">
        <v>520</v>
      </c>
      <c r="CS468" s="136">
        <v>530</v>
      </c>
      <c r="CT468" s="128">
        <v>525</v>
      </c>
      <c r="CU468" s="134">
        <v>-30</v>
      </c>
      <c r="CV468" s="135">
        <v>455</v>
      </c>
      <c r="CW468" s="136">
        <v>465</v>
      </c>
      <c r="CX468" s="128">
        <v>460</v>
      </c>
      <c r="CY468" s="134">
        <v>-5</v>
      </c>
      <c r="CZ468" s="135">
        <v>470</v>
      </c>
      <c r="DA468" s="136">
        <v>480</v>
      </c>
      <c r="DB468" s="128">
        <v>475</v>
      </c>
      <c r="DC468" s="134">
        <v>-10</v>
      </c>
      <c r="DD468" s="135">
        <v>525</v>
      </c>
      <c r="DE468" s="136">
        <v>535</v>
      </c>
      <c r="DF468" s="128">
        <v>530</v>
      </c>
      <c r="DG468" s="134" t="s">
        <v>5</v>
      </c>
      <c r="DH468" s="135">
        <v>545</v>
      </c>
      <c r="DI468" s="136">
        <v>555</v>
      </c>
      <c r="DJ468" s="128">
        <v>550</v>
      </c>
      <c r="DK468" s="134">
        <v>-30</v>
      </c>
      <c r="DL468" s="135">
        <v>415</v>
      </c>
      <c r="DM468" s="136">
        <v>425</v>
      </c>
      <c r="DN468" s="128">
        <v>420</v>
      </c>
      <c r="DO468" s="134">
        <v>-5</v>
      </c>
      <c r="DP468" s="135">
        <v>400</v>
      </c>
      <c r="DQ468" s="136">
        <v>410</v>
      </c>
      <c r="DR468" s="128">
        <v>405</v>
      </c>
      <c r="DS468" s="134">
        <v>-10</v>
      </c>
      <c r="DT468" s="135">
        <v>535</v>
      </c>
      <c r="DU468" s="136">
        <v>545</v>
      </c>
      <c r="DV468" s="128">
        <v>540</v>
      </c>
      <c r="DW468" s="134" t="s">
        <v>5</v>
      </c>
      <c r="DX468" s="135">
        <v>555</v>
      </c>
      <c r="DY468" s="136">
        <v>565</v>
      </c>
      <c r="DZ468" s="128">
        <v>560</v>
      </c>
      <c r="EA468" s="134">
        <v>-30</v>
      </c>
      <c r="EB468" s="135">
        <v>385</v>
      </c>
      <c r="EC468" s="136">
        <v>395</v>
      </c>
      <c r="ED468" s="128">
        <v>390</v>
      </c>
      <c r="EE468" s="134">
        <v>-15</v>
      </c>
      <c r="EF468" s="135">
        <v>380</v>
      </c>
      <c r="EG468" s="136">
        <v>390</v>
      </c>
      <c r="EH468" s="128">
        <v>385</v>
      </c>
      <c r="EI468" s="134">
        <v>-10</v>
      </c>
      <c r="EJ468" s="135">
        <v>545</v>
      </c>
      <c r="EK468" s="136">
        <v>555</v>
      </c>
      <c r="EL468" s="128">
        <v>550</v>
      </c>
      <c r="EM468" s="134" t="s">
        <v>5</v>
      </c>
      <c r="EN468" s="135">
        <v>465</v>
      </c>
      <c r="EO468" s="136">
        <v>475</v>
      </c>
      <c r="EP468" s="128">
        <v>470</v>
      </c>
      <c r="EQ468" s="134">
        <v>-30</v>
      </c>
      <c r="ER468" s="135">
        <v>360</v>
      </c>
      <c r="ES468" s="136">
        <v>370</v>
      </c>
      <c r="ET468" s="128">
        <v>365</v>
      </c>
      <c r="EU468" s="134">
        <v>-15</v>
      </c>
      <c r="EV468" s="135">
        <v>345</v>
      </c>
      <c r="EW468" s="136">
        <v>355</v>
      </c>
      <c r="EX468" s="128">
        <v>350</v>
      </c>
      <c r="EY468" s="134">
        <v>-10</v>
      </c>
      <c r="EZ468" s="135">
        <v>530</v>
      </c>
      <c r="FA468" s="136">
        <v>540</v>
      </c>
      <c r="FB468" s="128">
        <v>535</v>
      </c>
      <c r="FC468" s="134" t="s">
        <v>5</v>
      </c>
      <c r="FD468" s="135">
        <v>495</v>
      </c>
      <c r="FE468" s="136">
        <v>505</v>
      </c>
      <c r="FF468" s="128">
        <v>500</v>
      </c>
      <c r="FG468" s="134" t="s">
        <v>5</v>
      </c>
      <c r="FH468" s="135">
        <v>340</v>
      </c>
      <c r="FI468" s="136">
        <v>350</v>
      </c>
      <c r="FJ468" s="128">
        <v>345</v>
      </c>
      <c r="FK468" s="134">
        <v>-5</v>
      </c>
      <c r="FL468" s="135">
        <v>355</v>
      </c>
      <c r="FM468" s="136">
        <v>365</v>
      </c>
      <c r="FN468" s="128">
        <v>360</v>
      </c>
      <c r="FO468" s="134">
        <v>-10</v>
      </c>
      <c r="FP468" s="135">
        <v>405</v>
      </c>
      <c r="FQ468" s="136">
        <v>415</v>
      </c>
      <c r="FR468" s="128">
        <v>410</v>
      </c>
      <c r="FS468" s="134" t="s">
        <v>5</v>
      </c>
      <c r="FT468" s="135">
        <v>385</v>
      </c>
      <c r="FU468" s="136">
        <v>395</v>
      </c>
      <c r="FV468" s="95">
        <v>390</v>
      </c>
      <c r="FW468" s="134">
        <v>5</v>
      </c>
      <c r="FX468" s="135">
        <v>385</v>
      </c>
      <c r="FY468" s="136">
        <v>395</v>
      </c>
      <c r="FZ468" s="128">
        <v>390</v>
      </c>
      <c r="GA468" s="134">
        <v>70</v>
      </c>
      <c r="GB468" s="135">
        <v>480</v>
      </c>
      <c r="GC468" s="136">
        <v>490</v>
      </c>
      <c r="GD468" s="128">
        <v>485</v>
      </c>
      <c r="GE468" s="134">
        <v>-5</v>
      </c>
      <c r="GF468" s="135">
        <v>490</v>
      </c>
      <c r="GG468" s="136">
        <v>500</v>
      </c>
      <c r="GH468" s="128">
        <v>495</v>
      </c>
      <c r="GI468" s="134">
        <v>-10</v>
      </c>
      <c r="GJ468" s="135">
        <v>615</v>
      </c>
      <c r="GK468" s="136">
        <v>625</v>
      </c>
      <c r="GL468" s="128">
        <v>620</v>
      </c>
      <c r="GM468" s="134" t="s">
        <v>5</v>
      </c>
      <c r="GN468" s="135">
        <v>580</v>
      </c>
      <c r="GO468" s="136">
        <v>590</v>
      </c>
      <c r="GP468" s="128">
        <v>585</v>
      </c>
      <c r="GQ468" s="134">
        <v>-30</v>
      </c>
      <c r="GR468" s="93"/>
      <c r="GS468" s="93">
        <v>11</v>
      </c>
      <c r="GT468" s="79"/>
    </row>
    <row r="469" spans="1:202" ht="15.75" x14ac:dyDescent="0.25">
      <c r="A469">
        <v>11</v>
      </c>
      <c r="B469">
        <v>2018</v>
      </c>
      <c r="C469" s="87">
        <v>43413</v>
      </c>
      <c r="D469" s="149">
        <v>480</v>
      </c>
      <c r="E469" s="136">
        <v>490</v>
      </c>
      <c r="F469" s="128">
        <v>485</v>
      </c>
      <c r="G469" s="134" t="s">
        <v>5</v>
      </c>
      <c r="H469" s="135">
        <v>595</v>
      </c>
      <c r="I469" s="136">
        <v>605</v>
      </c>
      <c r="J469" s="128">
        <v>600</v>
      </c>
      <c r="K469" s="134" t="s">
        <v>5</v>
      </c>
      <c r="L469" s="135">
        <v>590</v>
      </c>
      <c r="M469" s="136">
        <v>600</v>
      </c>
      <c r="N469" s="128">
        <v>595</v>
      </c>
      <c r="O469" s="134" t="s">
        <v>5</v>
      </c>
      <c r="P469" s="135">
        <v>420</v>
      </c>
      <c r="Q469" s="136">
        <v>430</v>
      </c>
      <c r="R469" s="128">
        <v>425</v>
      </c>
      <c r="S469" s="134" t="s">
        <v>5</v>
      </c>
      <c r="T469" s="135">
        <v>465</v>
      </c>
      <c r="U469" s="136">
        <v>475</v>
      </c>
      <c r="V469" s="128">
        <v>470</v>
      </c>
      <c r="W469" s="134" t="s">
        <v>5</v>
      </c>
      <c r="X469" s="135">
        <v>445</v>
      </c>
      <c r="Y469" s="136">
        <v>455</v>
      </c>
      <c r="Z469" s="128">
        <v>450</v>
      </c>
      <c r="AA469" s="134" t="s">
        <v>5</v>
      </c>
      <c r="AB469" s="135">
        <v>590</v>
      </c>
      <c r="AC469" s="136">
        <v>600</v>
      </c>
      <c r="AD469" s="128">
        <v>595</v>
      </c>
      <c r="AE469" s="134" t="s">
        <v>5</v>
      </c>
      <c r="AF469" s="135">
        <v>405</v>
      </c>
      <c r="AG469" s="136">
        <v>415</v>
      </c>
      <c r="AH469" s="128">
        <v>410</v>
      </c>
      <c r="AI469" s="134" t="s">
        <v>5</v>
      </c>
      <c r="AJ469" s="135">
        <v>460</v>
      </c>
      <c r="AK469" s="136">
        <v>470</v>
      </c>
      <c r="AL469" s="128">
        <v>465</v>
      </c>
      <c r="AM469" s="134" t="s">
        <v>5</v>
      </c>
      <c r="AN469" s="135">
        <v>445</v>
      </c>
      <c r="AO469" s="136">
        <v>455</v>
      </c>
      <c r="AP469" s="128">
        <v>450</v>
      </c>
      <c r="AQ469" s="134" t="s">
        <v>5</v>
      </c>
      <c r="AR469" s="135">
        <v>590</v>
      </c>
      <c r="AS469" s="136">
        <v>600</v>
      </c>
      <c r="AT469" s="128">
        <v>595</v>
      </c>
      <c r="AU469" s="134" t="s">
        <v>5</v>
      </c>
      <c r="AV469" s="135">
        <v>405</v>
      </c>
      <c r="AW469" s="136">
        <v>415</v>
      </c>
      <c r="AX469" s="128">
        <v>410</v>
      </c>
      <c r="AY469" s="134" t="s">
        <v>5</v>
      </c>
      <c r="AZ469" s="135">
        <v>395</v>
      </c>
      <c r="BA469" s="136">
        <v>405</v>
      </c>
      <c r="BB469" s="128">
        <v>400</v>
      </c>
      <c r="BC469" s="134" t="s">
        <v>5</v>
      </c>
      <c r="BD469" s="135">
        <v>380</v>
      </c>
      <c r="BE469" s="136">
        <v>390</v>
      </c>
      <c r="BF469" s="128">
        <v>385</v>
      </c>
      <c r="BG469" s="134" t="s">
        <v>5</v>
      </c>
      <c r="BH469" s="135">
        <v>480</v>
      </c>
      <c r="BI469" s="136">
        <v>490</v>
      </c>
      <c r="BJ469" s="128">
        <v>485</v>
      </c>
      <c r="BK469" s="134" t="s">
        <v>5</v>
      </c>
      <c r="BL469" s="135">
        <v>390</v>
      </c>
      <c r="BM469" s="136">
        <v>400</v>
      </c>
      <c r="BN469" s="128">
        <v>395</v>
      </c>
      <c r="BO469" s="134" t="s">
        <v>5</v>
      </c>
      <c r="BP469" s="135">
        <v>475</v>
      </c>
      <c r="BQ469" s="136">
        <v>485</v>
      </c>
      <c r="BR469" s="128">
        <v>480</v>
      </c>
      <c r="BS469" s="134" t="s">
        <v>5</v>
      </c>
      <c r="BT469" s="135">
        <v>490</v>
      </c>
      <c r="BU469" s="136">
        <v>500</v>
      </c>
      <c r="BV469" s="128">
        <v>495</v>
      </c>
      <c r="BW469" s="134" t="s">
        <v>5</v>
      </c>
      <c r="BX469" s="135">
        <v>535</v>
      </c>
      <c r="BY469" s="136">
        <v>545</v>
      </c>
      <c r="BZ469" s="128">
        <v>540</v>
      </c>
      <c r="CA469" s="134" t="s">
        <v>5</v>
      </c>
      <c r="CB469" s="135">
        <v>560</v>
      </c>
      <c r="CC469" s="136">
        <v>570</v>
      </c>
      <c r="CD469" s="128">
        <v>565</v>
      </c>
      <c r="CE469" s="134">
        <v>10</v>
      </c>
      <c r="CF469" s="135">
        <v>425</v>
      </c>
      <c r="CG469" s="136">
        <v>435</v>
      </c>
      <c r="CH469" s="128">
        <v>430</v>
      </c>
      <c r="CI469" s="134" t="s">
        <v>5</v>
      </c>
      <c r="CJ469" s="135">
        <v>435</v>
      </c>
      <c r="CK469" s="136">
        <v>445</v>
      </c>
      <c r="CL469" s="128">
        <v>440</v>
      </c>
      <c r="CM469" s="134" t="s">
        <v>5</v>
      </c>
      <c r="CN469" s="135">
        <v>485</v>
      </c>
      <c r="CO469" s="136">
        <v>495</v>
      </c>
      <c r="CP469" s="128">
        <v>490</v>
      </c>
      <c r="CQ469" s="134" t="s">
        <v>5</v>
      </c>
      <c r="CR469" s="135">
        <v>530</v>
      </c>
      <c r="CS469" s="136">
        <v>540</v>
      </c>
      <c r="CT469" s="128">
        <v>535</v>
      </c>
      <c r="CU469" s="134">
        <v>10</v>
      </c>
      <c r="CV469" s="135">
        <v>455</v>
      </c>
      <c r="CW469" s="136">
        <v>465</v>
      </c>
      <c r="CX469" s="128">
        <v>460</v>
      </c>
      <c r="CY469" s="134" t="s">
        <v>5</v>
      </c>
      <c r="CZ469" s="135">
        <v>470</v>
      </c>
      <c r="DA469" s="136">
        <v>480</v>
      </c>
      <c r="DB469" s="128">
        <v>475</v>
      </c>
      <c r="DC469" s="134" t="s">
        <v>5</v>
      </c>
      <c r="DD469" s="135">
        <v>525</v>
      </c>
      <c r="DE469" s="136">
        <v>535</v>
      </c>
      <c r="DF469" s="128">
        <v>530</v>
      </c>
      <c r="DG469" s="134" t="s">
        <v>5</v>
      </c>
      <c r="DH469" s="135">
        <v>555</v>
      </c>
      <c r="DI469" s="136">
        <v>565</v>
      </c>
      <c r="DJ469" s="128">
        <v>560</v>
      </c>
      <c r="DK469" s="134">
        <v>10</v>
      </c>
      <c r="DL469" s="135">
        <v>415</v>
      </c>
      <c r="DM469" s="136">
        <v>425</v>
      </c>
      <c r="DN469" s="128">
        <v>420</v>
      </c>
      <c r="DO469" s="134" t="s">
        <v>5</v>
      </c>
      <c r="DP469" s="135">
        <v>400</v>
      </c>
      <c r="DQ469" s="136">
        <v>410</v>
      </c>
      <c r="DR469" s="128">
        <v>405</v>
      </c>
      <c r="DS469" s="134" t="s">
        <v>5</v>
      </c>
      <c r="DT469" s="135">
        <v>535</v>
      </c>
      <c r="DU469" s="136">
        <v>545</v>
      </c>
      <c r="DV469" s="128">
        <v>540</v>
      </c>
      <c r="DW469" s="134" t="s">
        <v>5</v>
      </c>
      <c r="DX469" s="135">
        <v>565</v>
      </c>
      <c r="DY469" s="136">
        <v>575</v>
      </c>
      <c r="DZ469" s="128">
        <v>570</v>
      </c>
      <c r="EA469" s="134">
        <v>10</v>
      </c>
      <c r="EB469" s="135">
        <v>385</v>
      </c>
      <c r="EC469" s="136">
        <v>395</v>
      </c>
      <c r="ED469" s="128">
        <v>390</v>
      </c>
      <c r="EE469" s="134" t="s">
        <v>5</v>
      </c>
      <c r="EF469" s="135">
        <v>375</v>
      </c>
      <c r="EG469" s="136">
        <v>385</v>
      </c>
      <c r="EH469" s="128">
        <v>380</v>
      </c>
      <c r="EI469" s="134">
        <v>-5</v>
      </c>
      <c r="EJ469" s="135">
        <v>545</v>
      </c>
      <c r="EK469" s="136">
        <v>555</v>
      </c>
      <c r="EL469" s="128">
        <v>550</v>
      </c>
      <c r="EM469" s="134" t="s">
        <v>5</v>
      </c>
      <c r="EN469" s="135">
        <v>475</v>
      </c>
      <c r="EO469" s="136">
        <v>485</v>
      </c>
      <c r="EP469" s="128">
        <v>480</v>
      </c>
      <c r="EQ469" s="134">
        <v>10</v>
      </c>
      <c r="ER469" s="135">
        <v>360</v>
      </c>
      <c r="ES469" s="136">
        <v>370</v>
      </c>
      <c r="ET469" s="128">
        <v>365</v>
      </c>
      <c r="EU469" s="134" t="s">
        <v>5</v>
      </c>
      <c r="EV469" s="135">
        <v>340</v>
      </c>
      <c r="EW469" s="136">
        <v>350</v>
      </c>
      <c r="EX469" s="128">
        <v>345</v>
      </c>
      <c r="EY469" s="134">
        <v>-5</v>
      </c>
      <c r="EZ469" s="135">
        <v>530</v>
      </c>
      <c r="FA469" s="136">
        <v>540</v>
      </c>
      <c r="FB469" s="128">
        <v>535</v>
      </c>
      <c r="FC469" s="134" t="s">
        <v>5</v>
      </c>
      <c r="FD469" s="135">
        <v>495</v>
      </c>
      <c r="FE469" s="136">
        <v>505</v>
      </c>
      <c r="FF469" s="128">
        <v>500</v>
      </c>
      <c r="FG469" s="134" t="s">
        <v>5</v>
      </c>
      <c r="FH469" s="135">
        <v>340</v>
      </c>
      <c r="FI469" s="136">
        <v>350</v>
      </c>
      <c r="FJ469" s="128">
        <v>345</v>
      </c>
      <c r="FK469" s="134" t="s">
        <v>5</v>
      </c>
      <c r="FL469" s="135">
        <v>350</v>
      </c>
      <c r="FM469" s="136">
        <v>360</v>
      </c>
      <c r="FN469" s="128">
        <v>355</v>
      </c>
      <c r="FO469" s="134">
        <v>-5</v>
      </c>
      <c r="FP469" s="135">
        <v>405</v>
      </c>
      <c r="FQ469" s="136">
        <v>415</v>
      </c>
      <c r="FR469" s="128">
        <v>410</v>
      </c>
      <c r="FS469" s="134" t="s">
        <v>5</v>
      </c>
      <c r="FT469" s="135">
        <v>385</v>
      </c>
      <c r="FU469" s="136">
        <v>395</v>
      </c>
      <c r="FV469" s="95">
        <v>390</v>
      </c>
      <c r="FW469" s="134" t="s">
        <v>5</v>
      </c>
      <c r="FX469" s="135">
        <v>385</v>
      </c>
      <c r="FY469" s="136">
        <v>395</v>
      </c>
      <c r="FZ469" s="128">
        <v>390</v>
      </c>
      <c r="GA469" s="134" t="s">
        <v>5</v>
      </c>
      <c r="GB469" s="135">
        <v>480</v>
      </c>
      <c r="GC469" s="136">
        <v>490</v>
      </c>
      <c r="GD469" s="128">
        <v>485</v>
      </c>
      <c r="GE469" s="134" t="s">
        <v>5</v>
      </c>
      <c r="GF469" s="135">
        <v>490</v>
      </c>
      <c r="GG469" s="136">
        <v>500</v>
      </c>
      <c r="GH469" s="128">
        <v>495</v>
      </c>
      <c r="GI469" s="134" t="s">
        <v>5</v>
      </c>
      <c r="GJ469" s="135">
        <v>615</v>
      </c>
      <c r="GK469" s="136">
        <v>625</v>
      </c>
      <c r="GL469" s="128">
        <v>620</v>
      </c>
      <c r="GM469" s="134" t="s">
        <v>5</v>
      </c>
      <c r="GN469" s="135">
        <v>590</v>
      </c>
      <c r="GO469" s="136">
        <v>600</v>
      </c>
      <c r="GP469" s="128">
        <v>595</v>
      </c>
      <c r="GQ469" s="134">
        <v>10</v>
      </c>
      <c r="GR469" s="93"/>
      <c r="GS469" s="93">
        <v>11</v>
      </c>
      <c r="GT469" s="79"/>
    </row>
    <row r="470" spans="1:202" ht="15.75" x14ac:dyDescent="0.25">
      <c r="A470">
        <v>11</v>
      </c>
      <c r="B470">
        <v>2018</v>
      </c>
      <c r="C470" s="87">
        <v>43420</v>
      </c>
      <c r="D470" s="149">
        <v>475</v>
      </c>
      <c r="E470" s="136">
        <v>485</v>
      </c>
      <c r="F470" s="128">
        <v>480</v>
      </c>
      <c r="G470" s="134">
        <v>-5</v>
      </c>
      <c r="H470" s="135">
        <v>585</v>
      </c>
      <c r="I470" s="136">
        <v>595</v>
      </c>
      <c r="J470" s="128">
        <v>590</v>
      </c>
      <c r="K470" s="134">
        <v>-10</v>
      </c>
      <c r="L470" s="135">
        <v>590</v>
      </c>
      <c r="M470" s="136">
        <v>600</v>
      </c>
      <c r="N470" s="128">
        <v>595</v>
      </c>
      <c r="O470" s="134" t="s">
        <v>5</v>
      </c>
      <c r="P470" s="135">
        <v>410</v>
      </c>
      <c r="Q470" s="136">
        <v>420</v>
      </c>
      <c r="R470" s="128">
        <v>415</v>
      </c>
      <c r="S470" s="134">
        <v>-10</v>
      </c>
      <c r="T470" s="135">
        <v>460</v>
      </c>
      <c r="U470" s="136">
        <v>470</v>
      </c>
      <c r="V470" s="128">
        <v>465</v>
      </c>
      <c r="W470" s="134">
        <v>-5</v>
      </c>
      <c r="X470" s="135">
        <v>435</v>
      </c>
      <c r="Y470" s="136">
        <v>445</v>
      </c>
      <c r="Z470" s="128">
        <v>440</v>
      </c>
      <c r="AA470" s="134">
        <v>-10</v>
      </c>
      <c r="AB470" s="135">
        <v>590</v>
      </c>
      <c r="AC470" s="136">
        <v>600</v>
      </c>
      <c r="AD470" s="128">
        <v>595</v>
      </c>
      <c r="AE470" s="134" t="s">
        <v>5</v>
      </c>
      <c r="AF470" s="135">
        <v>395</v>
      </c>
      <c r="AG470" s="136">
        <v>405</v>
      </c>
      <c r="AH470" s="128">
        <v>400</v>
      </c>
      <c r="AI470" s="134">
        <v>-10</v>
      </c>
      <c r="AJ470" s="135">
        <v>455</v>
      </c>
      <c r="AK470" s="136">
        <v>465</v>
      </c>
      <c r="AL470" s="128">
        <v>460</v>
      </c>
      <c r="AM470" s="134">
        <v>-5</v>
      </c>
      <c r="AN470" s="135">
        <v>435</v>
      </c>
      <c r="AO470" s="136">
        <v>445</v>
      </c>
      <c r="AP470" s="128">
        <v>440</v>
      </c>
      <c r="AQ470" s="134">
        <v>-10</v>
      </c>
      <c r="AR470" s="135">
        <v>590</v>
      </c>
      <c r="AS470" s="136">
        <v>600</v>
      </c>
      <c r="AT470" s="128">
        <v>595</v>
      </c>
      <c r="AU470" s="134" t="s">
        <v>5</v>
      </c>
      <c r="AV470" s="135">
        <v>395</v>
      </c>
      <c r="AW470" s="136">
        <v>405</v>
      </c>
      <c r="AX470" s="128">
        <v>400</v>
      </c>
      <c r="AY470" s="134">
        <v>-10</v>
      </c>
      <c r="AZ470" s="135">
        <v>390</v>
      </c>
      <c r="BA470" s="136">
        <v>400</v>
      </c>
      <c r="BB470" s="128">
        <v>395</v>
      </c>
      <c r="BC470" s="134">
        <v>-5</v>
      </c>
      <c r="BD470" s="135">
        <v>370</v>
      </c>
      <c r="BE470" s="136">
        <v>380</v>
      </c>
      <c r="BF470" s="128">
        <v>375</v>
      </c>
      <c r="BG470" s="134">
        <v>-10</v>
      </c>
      <c r="BH470" s="135">
        <v>480</v>
      </c>
      <c r="BI470" s="136">
        <v>490</v>
      </c>
      <c r="BJ470" s="128">
        <v>485</v>
      </c>
      <c r="BK470" s="134" t="s">
        <v>5</v>
      </c>
      <c r="BL470" s="135">
        <v>380</v>
      </c>
      <c r="BM470" s="136">
        <v>390</v>
      </c>
      <c r="BN470" s="128">
        <v>385</v>
      </c>
      <c r="BO470" s="134">
        <v>-10</v>
      </c>
      <c r="BP470" s="135">
        <v>470</v>
      </c>
      <c r="BQ470" s="136">
        <v>480</v>
      </c>
      <c r="BR470" s="128">
        <v>475</v>
      </c>
      <c r="BS470" s="134">
        <v>-5</v>
      </c>
      <c r="BT470" s="135">
        <v>475</v>
      </c>
      <c r="BU470" s="136">
        <v>485</v>
      </c>
      <c r="BV470" s="128">
        <v>480</v>
      </c>
      <c r="BW470" s="134">
        <v>-15</v>
      </c>
      <c r="BX470" s="135">
        <v>535</v>
      </c>
      <c r="BY470" s="136">
        <v>545</v>
      </c>
      <c r="BZ470" s="128">
        <v>540</v>
      </c>
      <c r="CA470" s="134" t="s">
        <v>5</v>
      </c>
      <c r="CB470" s="135">
        <v>550</v>
      </c>
      <c r="CC470" s="136">
        <v>560</v>
      </c>
      <c r="CD470" s="128">
        <v>555</v>
      </c>
      <c r="CE470" s="134">
        <v>-10</v>
      </c>
      <c r="CF470" s="135">
        <v>420</v>
      </c>
      <c r="CG470" s="136">
        <v>430</v>
      </c>
      <c r="CH470" s="128">
        <v>425</v>
      </c>
      <c r="CI470" s="134">
        <v>-5</v>
      </c>
      <c r="CJ470" s="135">
        <v>420</v>
      </c>
      <c r="CK470" s="136">
        <v>430</v>
      </c>
      <c r="CL470" s="128">
        <v>425</v>
      </c>
      <c r="CM470" s="134">
        <v>-15</v>
      </c>
      <c r="CN470" s="135">
        <v>485</v>
      </c>
      <c r="CO470" s="136">
        <v>495</v>
      </c>
      <c r="CP470" s="128">
        <v>490</v>
      </c>
      <c r="CQ470" s="134" t="s">
        <v>5</v>
      </c>
      <c r="CR470" s="135">
        <v>520</v>
      </c>
      <c r="CS470" s="136">
        <v>530</v>
      </c>
      <c r="CT470" s="128">
        <v>525</v>
      </c>
      <c r="CU470" s="134">
        <v>-10</v>
      </c>
      <c r="CV470" s="135">
        <v>450</v>
      </c>
      <c r="CW470" s="136">
        <v>460</v>
      </c>
      <c r="CX470" s="128">
        <v>455</v>
      </c>
      <c r="CY470" s="134">
        <v>-5</v>
      </c>
      <c r="CZ470" s="135">
        <v>455</v>
      </c>
      <c r="DA470" s="136">
        <v>465</v>
      </c>
      <c r="DB470" s="128">
        <v>460</v>
      </c>
      <c r="DC470" s="134">
        <v>-15</v>
      </c>
      <c r="DD470" s="135">
        <v>525</v>
      </c>
      <c r="DE470" s="136">
        <v>535</v>
      </c>
      <c r="DF470" s="128">
        <v>530</v>
      </c>
      <c r="DG470" s="134" t="s">
        <v>5</v>
      </c>
      <c r="DH470" s="135">
        <v>545</v>
      </c>
      <c r="DI470" s="136">
        <v>555</v>
      </c>
      <c r="DJ470" s="128">
        <v>550</v>
      </c>
      <c r="DK470" s="134">
        <v>-10</v>
      </c>
      <c r="DL470" s="135">
        <v>410</v>
      </c>
      <c r="DM470" s="136">
        <v>420</v>
      </c>
      <c r="DN470" s="128">
        <v>415</v>
      </c>
      <c r="DO470" s="134">
        <v>-5</v>
      </c>
      <c r="DP470" s="135">
        <v>385</v>
      </c>
      <c r="DQ470" s="136">
        <v>395</v>
      </c>
      <c r="DR470" s="128">
        <v>390</v>
      </c>
      <c r="DS470" s="134">
        <v>-15</v>
      </c>
      <c r="DT470" s="135">
        <v>535</v>
      </c>
      <c r="DU470" s="136">
        <v>545</v>
      </c>
      <c r="DV470" s="128">
        <v>540</v>
      </c>
      <c r="DW470" s="134" t="s">
        <v>5</v>
      </c>
      <c r="DX470" s="135">
        <v>555</v>
      </c>
      <c r="DY470" s="136">
        <v>565</v>
      </c>
      <c r="DZ470" s="128">
        <v>560</v>
      </c>
      <c r="EA470" s="134">
        <v>-10</v>
      </c>
      <c r="EB470" s="135">
        <v>375</v>
      </c>
      <c r="EC470" s="136">
        <v>385</v>
      </c>
      <c r="ED470" s="128">
        <v>380</v>
      </c>
      <c r="EE470" s="134">
        <v>-10</v>
      </c>
      <c r="EF470" s="135">
        <v>360</v>
      </c>
      <c r="EG470" s="136">
        <v>370</v>
      </c>
      <c r="EH470" s="128">
        <v>365</v>
      </c>
      <c r="EI470" s="134">
        <v>-15</v>
      </c>
      <c r="EJ470" s="135">
        <v>545</v>
      </c>
      <c r="EK470" s="136">
        <v>555</v>
      </c>
      <c r="EL470" s="128">
        <v>550</v>
      </c>
      <c r="EM470" s="134" t="s">
        <v>5</v>
      </c>
      <c r="EN470" s="135">
        <v>465</v>
      </c>
      <c r="EO470" s="136">
        <v>475</v>
      </c>
      <c r="EP470" s="128">
        <v>470</v>
      </c>
      <c r="EQ470" s="134">
        <v>-10</v>
      </c>
      <c r="ER470" s="135">
        <v>350</v>
      </c>
      <c r="ES470" s="136">
        <v>360</v>
      </c>
      <c r="ET470" s="128">
        <v>355</v>
      </c>
      <c r="EU470" s="134">
        <v>-10</v>
      </c>
      <c r="EV470" s="135">
        <v>325</v>
      </c>
      <c r="EW470" s="136">
        <v>335</v>
      </c>
      <c r="EX470" s="128">
        <v>330</v>
      </c>
      <c r="EY470" s="134">
        <v>-15</v>
      </c>
      <c r="EZ470" s="135">
        <v>530</v>
      </c>
      <c r="FA470" s="136">
        <v>540</v>
      </c>
      <c r="FB470" s="128">
        <v>535</v>
      </c>
      <c r="FC470" s="134" t="s">
        <v>5</v>
      </c>
      <c r="FD470" s="135">
        <v>485</v>
      </c>
      <c r="FE470" s="136">
        <v>495</v>
      </c>
      <c r="FF470" s="128">
        <v>490</v>
      </c>
      <c r="FG470" s="134">
        <v>-10</v>
      </c>
      <c r="FH470" s="135">
        <v>335</v>
      </c>
      <c r="FI470" s="136">
        <v>345</v>
      </c>
      <c r="FJ470" s="128">
        <v>340</v>
      </c>
      <c r="FK470" s="134">
        <v>-5</v>
      </c>
      <c r="FL470" s="135">
        <v>335</v>
      </c>
      <c r="FM470" s="136">
        <v>345</v>
      </c>
      <c r="FN470" s="128">
        <v>340</v>
      </c>
      <c r="FO470" s="134">
        <v>-15</v>
      </c>
      <c r="FP470" s="135">
        <v>395</v>
      </c>
      <c r="FQ470" s="136">
        <v>405</v>
      </c>
      <c r="FR470" s="128">
        <v>400</v>
      </c>
      <c r="FS470" s="134">
        <v>-10</v>
      </c>
      <c r="FT470" s="135">
        <v>390</v>
      </c>
      <c r="FU470" s="136">
        <v>400</v>
      </c>
      <c r="FV470" s="95">
        <v>395</v>
      </c>
      <c r="FW470" s="134">
        <v>5</v>
      </c>
      <c r="FX470" s="135">
        <v>375</v>
      </c>
      <c r="FY470" s="136">
        <v>385</v>
      </c>
      <c r="FZ470" s="128">
        <v>380</v>
      </c>
      <c r="GA470" s="134">
        <v>-10</v>
      </c>
      <c r="GB470" s="135">
        <v>475</v>
      </c>
      <c r="GC470" s="136">
        <v>485</v>
      </c>
      <c r="GD470" s="128">
        <v>480</v>
      </c>
      <c r="GE470" s="134">
        <v>-5</v>
      </c>
      <c r="GF470" s="135">
        <v>475</v>
      </c>
      <c r="GG470" s="136">
        <v>485</v>
      </c>
      <c r="GH470" s="128">
        <v>480</v>
      </c>
      <c r="GI470" s="134">
        <v>-15</v>
      </c>
      <c r="GJ470" s="135">
        <v>615</v>
      </c>
      <c r="GK470" s="136">
        <v>625</v>
      </c>
      <c r="GL470" s="128">
        <v>620</v>
      </c>
      <c r="GM470" s="134" t="s">
        <v>5</v>
      </c>
      <c r="GN470" s="135">
        <v>580</v>
      </c>
      <c r="GO470" s="136">
        <v>590</v>
      </c>
      <c r="GP470" s="128">
        <v>585</v>
      </c>
      <c r="GQ470" s="134">
        <v>-10</v>
      </c>
      <c r="GR470" s="93"/>
      <c r="GS470" s="93">
        <v>11</v>
      </c>
      <c r="GT470" s="79"/>
    </row>
    <row r="471" spans="1:202" ht="15.75" x14ac:dyDescent="0.25">
      <c r="A471">
        <v>11</v>
      </c>
      <c r="B471">
        <v>2018</v>
      </c>
      <c r="C471" s="87">
        <v>43427</v>
      </c>
      <c r="D471" s="149">
        <v>465</v>
      </c>
      <c r="E471" s="136">
        <v>475</v>
      </c>
      <c r="F471" s="128">
        <v>470</v>
      </c>
      <c r="G471" s="134">
        <v>-10</v>
      </c>
      <c r="H471" s="135">
        <v>565</v>
      </c>
      <c r="I471" s="136">
        <v>575</v>
      </c>
      <c r="J471" s="128">
        <v>570</v>
      </c>
      <c r="K471" s="134">
        <v>-20</v>
      </c>
      <c r="L471" s="135">
        <v>585</v>
      </c>
      <c r="M471" s="136">
        <v>595</v>
      </c>
      <c r="N471" s="128">
        <v>590</v>
      </c>
      <c r="O471" s="134">
        <v>-5</v>
      </c>
      <c r="P471" s="135">
        <v>395</v>
      </c>
      <c r="Q471" s="136">
        <v>405</v>
      </c>
      <c r="R471" s="128">
        <v>400</v>
      </c>
      <c r="S471" s="134">
        <v>-15</v>
      </c>
      <c r="T471" s="135">
        <v>450</v>
      </c>
      <c r="U471" s="136">
        <v>460</v>
      </c>
      <c r="V471" s="128">
        <v>455</v>
      </c>
      <c r="W471" s="134">
        <v>-10</v>
      </c>
      <c r="X471" s="135">
        <v>415</v>
      </c>
      <c r="Y471" s="136">
        <v>425</v>
      </c>
      <c r="Z471" s="128">
        <v>420</v>
      </c>
      <c r="AA471" s="134">
        <v>-20</v>
      </c>
      <c r="AB471" s="135">
        <v>585</v>
      </c>
      <c r="AC471" s="136">
        <v>595</v>
      </c>
      <c r="AD471" s="128">
        <v>590</v>
      </c>
      <c r="AE471" s="134">
        <v>-5</v>
      </c>
      <c r="AF471" s="135">
        <v>380</v>
      </c>
      <c r="AG471" s="136">
        <v>390</v>
      </c>
      <c r="AH471" s="128">
        <v>385</v>
      </c>
      <c r="AI471" s="134">
        <v>-15</v>
      </c>
      <c r="AJ471" s="135">
        <v>445</v>
      </c>
      <c r="AK471" s="136">
        <v>455</v>
      </c>
      <c r="AL471" s="128">
        <v>450</v>
      </c>
      <c r="AM471" s="134">
        <v>-10</v>
      </c>
      <c r="AN471" s="135">
        <v>415</v>
      </c>
      <c r="AO471" s="136">
        <v>425</v>
      </c>
      <c r="AP471" s="128">
        <v>420</v>
      </c>
      <c r="AQ471" s="134">
        <v>-20</v>
      </c>
      <c r="AR471" s="135">
        <v>585</v>
      </c>
      <c r="AS471" s="136">
        <v>595</v>
      </c>
      <c r="AT471" s="128">
        <v>590</v>
      </c>
      <c r="AU471" s="134">
        <v>-5</v>
      </c>
      <c r="AV471" s="135">
        <v>380</v>
      </c>
      <c r="AW471" s="136">
        <v>390</v>
      </c>
      <c r="AX471" s="128">
        <v>385</v>
      </c>
      <c r="AY471" s="134">
        <v>-15</v>
      </c>
      <c r="AZ471" s="135">
        <v>380</v>
      </c>
      <c r="BA471" s="136">
        <v>390</v>
      </c>
      <c r="BB471" s="128">
        <v>385</v>
      </c>
      <c r="BC471" s="134">
        <v>-10</v>
      </c>
      <c r="BD471" s="135">
        <v>350</v>
      </c>
      <c r="BE471" s="136">
        <v>360</v>
      </c>
      <c r="BF471" s="128">
        <v>355</v>
      </c>
      <c r="BG471" s="134">
        <v>-20</v>
      </c>
      <c r="BH471" s="135">
        <v>475</v>
      </c>
      <c r="BI471" s="136">
        <v>485</v>
      </c>
      <c r="BJ471" s="128">
        <v>480</v>
      </c>
      <c r="BK471" s="134">
        <v>-5</v>
      </c>
      <c r="BL471" s="135">
        <v>365</v>
      </c>
      <c r="BM471" s="136">
        <v>375</v>
      </c>
      <c r="BN471" s="128">
        <v>370</v>
      </c>
      <c r="BO471" s="134">
        <v>-15</v>
      </c>
      <c r="BP471" s="135">
        <v>460</v>
      </c>
      <c r="BQ471" s="136">
        <v>470</v>
      </c>
      <c r="BR471" s="128">
        <v>465</v>
      </c>
      <c r="BS471" s="134">
        <v>-10</v>
      </c>
      <c r="BT471" s="135">
        <v>445</v>
      </c>
      <c r="BU471" s="136">
        <v>455</v>
      </c>
      <c r="BV471" s="128">
        <v>450</v>
      </c>
      <c r="BW471" s="134">
        <v>-30</v>
      </c>
      <c r="BX471" s="135">
        <v>530</v>
      </c>
      <c r="BY471" s="136">
        <v>540</v>
      </c>
      <c r="BZ471" s="128">
        <v>535</v>
      </c>
      <c r="CA471" s="134">
        <v>-5</v>
      </c>
      <c r="CB471" s="135">
        <v>540</v>
      </c>
      <c r="CC471" s="136">
        <v>550</v>
      </c>
      <c r="CD471" s="128">
        <v>545</v>
      </c>
      <c r="CE471" s="134">
        <v>-10</v>
      </c>
      <c r="CF471" s="135">
        <v>410</v>
      </c>
      <c r="CG471" s="136">
        <v>420</v>
      </c>
      <c r="CH471" s="128">
        <v>415</v>
      </c>
      <c r="CI471" s="134">
        <v>-10</v>
      </c>
      <c r="CJ471" s="135">
        <v>390</v>
      </c>
      <c r="CK471" s="136">
        <v>400</v>
      </c>
      <c r="CL471" s="128">
        <v>395</v>
      </c>
      <c r="CM471" s="134">
        <v>-30</v>
      </c>
      <c r="CN471" s="135">
        <v>480</v>
      </c>
      <c r="CO471" s="136">
        <v>490</v>
      </c>
      <c r="CP471" s="128">
        <v>485</v>
      </c>
      <c r="CQ471" s="134">
        <v>-5</v>
      </c>
      <c r="CR471" s="135">
        <v>510</v>
      </c>
      <c r="CS471" s="136">
        <v>520</v>
      </c>
      <c r="CT471" s="128">
        <v>515</v>
      </c>
      <c r="CU471" s="134">
        <v>-10</v>
      </c>
      <c r="CV471" s="135">
        <v>440</v>
      </c>
      <c r="CW471" s="136">
        <v>450</v>
      </c>
      <c r="CX471" s="128">
        <v>445</v>
      </c>
      <c r="CY471" s="134">
        <v>-10</v>
      </c>
      <c r="CZ471" s="135">
        <v>425</v>
      </c>
      <c r="DA471" s="136">
        <v>435</v>
      </c>
      <c r="DB471" s="128">
        <v>430</v>
      </c>
      <c r="DC471" s="134">
        <v>-30</v>
      </c>
      <c r="DD471" s="135">
        <v>520</v>
      </c>
      <c r="DE471" s="136">
        <v>530</v>
      </c>
      <c r="DF471" s="128">
        <v>525</v>
      </c>
      <c r="DG471" s="134">
        <v>-5</v>
      </c>
      <c r="DH471" s="135">
        <v>535</v>
      </c>
      <c r="DI471" s="136">
        <v>545</v>
      </c>
      <c r="DJ471" s="128">
        <v>540</v>
      </c>
      <c r="DK471" s="134">
        <v>-10</v>
      </c>
      <c r="DL471" s="135">
        <v>400</v>
      </c>
      <c r="DM471" s="136">
        <v>410</v>
      </c>
      <c r="DN471" s="128">
        <v>405</v>
      </c>
      <c r="DO471" s="134">
        <v>-10</v>
      </c>
      <c r="DP471" s="135">
        <v>355</v>
      </c>
      <c r="DQ471" s="136">
        <v>365</v>
      </c>
      <c r="DR471" s="128">
        <v>360</v>
      </c>
      <c r="DS471" s="134">
        <v>-30</v>
      </c>
      <c r="DT471" s="135">
        <v>530</v>
      </c>
      <c r="DU471" s="136">
        <v>540</v>
      </c>
      <c r="DV471" s="128">
        <v>535</v>
      </c>
      <c r="DW471" s="134">
        <v>-5</v>
      </c>
      <c r="DX471" s="135">
        <v>545</v>
      </c>
      <c r="DY471" s="136">
        <v>555</v>
      </c>
      <c r="DZ471" s="128">
        <v>550</v>
      </c>
      <c r="EA471" s="134">
        <v>-10</v>
      </c>
      <c r="EB471" s="135">
        <v>365</v>
      </c>
      <c r="EC471" s="136">
        <v>375</v>
      </c>
      <c r="ED471" s="128">
        <v>370</v>
      </c>
      <c r="EE471" s="134">
        <v>-10</v>
      </c>
      <c r="EF471" s="135">
        <v>330</v>
      </c>
      <c r="EG471" s="136">
        <v>340</v>
      </c>
      <c r="EH471" s="128">
        <v>335</v>
      </c>
      <c r="EI471" s="134">
        <v>-30</v>
      </c>
      <c r="EJ471" s="135">
        <v>540</v>
      </c>
      <c r="EK471" s="136">
        <v>550</v>
      </c>
      <c r="EL471" s="128">
        <v>545</v>
      </c>
      <c r="EM471" s="134">
        <v>-5</v>
      </c>
      <c r="EN471" s="135">
        <v>455</v>
      </c>
      <c r="EO471" s="136">
        <v>465</v>
      </c>
      <c r="EP471" s="128">
        <v>460</v>
      </c>
      <c r="EQ471" s="134">
        <v>-10</v>
      </c>
      <c r="ER471" s="135">
        <v>340</v>
      </c>
      <c r="ES471" s="136">
        <v>350</v>
      </c>
      <c r="ET471" s="128">
        <v>345</v>
      </c>
      <c r="EU471" s="134">
        <v>-10</v>
      </c>
      <c r="EV471" s="135">
        <v>295</v>
      </c>
      <c r="EW471" s="136">
        <v>305</v>
      </c>
      <c r="EX471" s="128">
        <v>300</v>
      </c>
      <c r="EY471" s="134">
        <v>-30</v>
      </c>
      <c r="EZ471" s="135">
        <v>525</v>
      </c>
      <c r="FA471" s="136">
        <v>535</v>
      </c>
      <c r="FB471" s="128">
        <v>530</v>
      </c>
      <c r="FC471" s="134">
        <v>-5</v>
      </c>
      <c r="FD471" s="135">
        <v>480</v>
      </c>
      <c r="FE471" s="136">
        <v>490</v>
      </c>
      <c r="FF471" s="128">
        <v>485</v>
      </c>
      <c r="FG471" s="134">
        <v>-5</v>
      </c>
      <c r="FH471" s="135">
        <v>320</v>
      </c>
      <c r="FI471" s="136">
        <v>330</v>
      </c>
      <c r="FJ471" s="128">
        <v>325</v>
      </c>
      <c r="FK471" s="134">
        <v>-15</v>
      </c>
      <c r="FL471" s="135">
        <v>315</v>
      </c>
      <c r="FM471" s="136">
        <v>325</v>
      </c>
      <c r="FN471" s="128">
        <v>320</v>
      </c>
      <c r="FO471" s="134">
        <v>-20</v>
      </c>
      <c r="FP471" s="135">
        <v>385</v>
      </c>
      <c r="FQ471" s="136">
        <v>395</v>
      </c>
      <c r="FR471" s="128">
        <v>390</v>
      </c>
      <c r="FS471" s="134">
        <v>-10</v>
      </c>
      <c r="FT471" s="135">
        <v>390</v>
      </c>
      <c r="FU471" s="136">
        <v>400</v>
      </c>
      <c r="FV471" s="95">
        <v>395</v>
      </c>
      <c r="FW471" s="134" t="s">
        <v>5</v>
      </c>
      <c r="FX471" s="135">
        <v>375</v>
      </c>
      <c r="FY471" s="136">
        <v>385</v>
      </c>
      <c r="FZ471" s="128">
        <v>380</v>
      </c>
      <c r="GA471" s="134" t="s">
        <v>5</v>
      </c>
      <c r="GB471" s="135">
        <v>465</v>
      </c>
      <c r="GC471" s="136">
        <v>475</v>
      </c>
      <c r="GD471" s="128">
        <v>470</v>
      </c>
      <c r="GE471" s="134">
        <v>-10</v>
      </c>
      <c r="GF471" s="135">
        <v>445</v>
      </c>
      <c r="GG471" s="136">
        <v>455</v>
      </c>
      <c r="GH471" s="128">
        <v>450</v>
      </c>
      <c r="GI471" s="134">
        <v>-30</v>
      </c>
      <c r="GJ471" s="135">
        <v>610</v>
      </c>
      <c r="GK471" s="136">
        <v>620</v>
      </c>
      <c r="GL471" s="128">
        <v>615</v>
      </c>
      <c r="GM471" s="134">
        <v>-5</v>
      </c>
      <c r="GN471" s="135">
        <v>570</v>
      </c>
      <c r="GO471" s="136">
        <v>580</v>
      </c>
      <c r="GP471" s="128">
        <v>575</v>
      </c>
      <c r="GQ471" s="134">
        <v>-10</v>
      </c>
      <c r="GR471" s="93"/>
      <c r="GS471" s="93">
        <v>11</v>
      </c>
      <c r="GT471" s="79"/>
    </row>
    <row r="472" spans="1:202" ht="15.75" x14ac:dyDescent="0.25">
      <c r="A472">
        <v>11</v>
      </c>
      <c r="B472">
        <v>2018</v>
      </c>
      <c r="C472" s="87">
        <v>43434</v>
      </c>
      <c r="D472" s="149">
        <v>470</v>
      </c>
      <c r="E472" s="136">
        <v>480</v>
      </c>
      <c r="F472" s="128">
        <v>475</v>
      </c>
      <c r="G472" s="134">
        <v>5</v>
      </c>
      <c r="H472" s="135">
        <v>570</v>
      </c>
      <c r="I472" s="136">
        <v>580</v>
      </c>
      <c r="J472" s="128">
        <v>575</v>
      </c>
      <c r="K472" s="134">
        <v>5</v>
      </c>
      <c r="L472" s="135">
        <v>585</v>
      </c>
      <c r="M472" s="136">
        <v>595</v>
      </c>
      <c r="N472" s="128">
        <v>590</v>
      </c>
      <c r="O472" s="134" t="s">
        <v>5</v>
      </c>
      <c r="P472" s="135">
        <v>410</v>
      </c>
      <c r="Q472" s="136">
        <v>420</v>
      </c>
      <c r="R472" s="128">
        <v>415</v>
      </c>
      <c r="S472" s="134">
        <v>15</v>
      </c>
      <c r="T472" s="135">
        <v>455</v>
      </c>
      <c r="U472" s="136">
        <v>465</v>
      </c>
      <c r="V472" s="128">
        <v>460</v>
      </c>
      <c r="W472" s="134">
        <v>5</v>
      </c>
      <c r="X472" s="135">
        <v>420</v>
      </c>
      <c r="Y472" s="136">
        <v>430</v>
      </c>
      <c r="Z472" s="128">
        <v>425</v>
      </c>
      <c r="AA472" s="134">
        <v>5</v>
      </c>
      <c r="AB472" s="135">
        <v>585</v>
      </c>
      <c r="AC472" s="136">
        <v>595</v>
      </c>
      <c r="AD472" s="128">
        <v>590</v>
      </c>
      <c r="AE472" s="134" t="s">
        <v>5</v>
      </c>
      <c r="AF472" s="135">
        <v>395</v>
      </c>
      <c r="AG472" s="136">
        <v>405</v>
      </c>
      <c r="AH472" s="128">
        <v>400</v>
      </c>
      <c r="AI472" s="134">
        <v>15</v>
      </c>
      <c r="AJ472" s="135">
        <v>450</v>
      </c>
      <c r="AK472" s="136">
        <v>460</v>
      </c>
      <c r="AL472" s="128">
        <v>455</v>
      </c>
      <c r="AM472" s="134">
        <v>5</v>
      </c>
      <c r="AN472" s="135">
        <v>420</v>
      </c>
      <c r="AO472" s="136">
        <v>430</v>
      </c>
      <c r="AP472" s="128">
        <v>425</v>
      </c>
      <c r="AQ472" s="134">
        <v>5</v>
      </c>
      <c r="AR472" s="135">
        <v>585</v>
      </c>
      <c r="AS472" s="136">
        <v>595</v>
      </c>
      <c r="AT472" s="128">
        <v>590</v>
      </c>
      <c r="AU472" s="134" t="s">
        <v>5</v>
      </c>
      <c r="AV472" s="135">
        <v>395</v>
      </c>
      <c r="AW472" s="136">
        <v>405</v>
      </c>
      <c r="AX472" s="128">
        <v>400</v>
      </c>
      <c r="AY472" s="134">
        <v>15</v>
      </c>
      <c r="AZ472" s="135">
        <v>385</v>
      </c>
      <c r="BA472" s="136">
        <v>395</v>
      </c>
      <c r="BB472" s="128">
        <v>390</v>
      </c>
      <c r="BC472" s="134">
        <v>5</v>
      </c>
      <c r="BD472" s="135">
        <v>355</v>
      </c>
      <c r="BE472" s="136">
        <v>365</v>
      </c>
      <c r="BF472" s="128">
        <v>360</v>
      </c>
      <c r="BG472" s="134">
        <v>5</v>
      </c>
      <c r="BH472" s="135">
        <v>475</v>
      </c>
      <c r="BI472" s="136">
        <v>485</v>
      </c>
      <c r="BJ472" s="128">
        <v>480</v>
      </c>
      <c r="BK472" s="134" t="s">
        <v>5</v>
      </c>
      <c r="BL472" s="135">
        <v>380</v>
      </c>
      <c r="BM472" s="136">
        <v>390</v>
      </c>
      <c r="BN472" s="128">
        <v>385</v>
      </c>
      <c r="BO472" s="134">
        <v>15</v>
      </c>
      <c r="BP472" s="135">
        <v>465</v>
      </c>
      <c r="BQ472" s="136">
        <v>475</v>
      </c>
      <c r="BR472" s="128">
        <v>470</v>
      </c>
      <c r="BS472" s="134">
        <v>5</v>
      </c>
      <c r="BT472" s="135">
        <v>465</v>
      </c>
      <c r="BU472" s="136">
        <v>475</v>
      </c>
      <c r="BV472" s="128">
        <v>470</v>
      </c>
      <c r="BW472" s="134">
        <v>20</v>
      </c>
      <c r="BX472" s="135">
        <v>530</v>
      </c>
      <c r="BY472" s="136">
        <v>540</v>
      </c>
      <c r="BZ472" s="128">
        <v>535</v>
      </c>
      <c r="CA472" s="134" t="s">
        <v>5</v>
      </c>
      <c r="CB472" s="135">
        <v>520</v>
      </c>
      <c r="CC472" s="136">
        <v>530</v>
      </c>
      <c r="CD472" s="128">
        <v>525</v>
      </c>
      <c r="CE472" s="134">
        <v>-20</v>
      </c>
      <c r="CF472" s="135">
        <v>415</v>
      </c>
      <c r="CG472" s="136">
        <v>425</v>
      </c>
      <c r="CH472" s="128">
        <v>420</v>
      </c>
      <c r="CI472" s="134">
        <v>5</v>
      </c>
      <c r="CJ472" s="135">
        <v>410</v>
      </c>
      <c r="CK472" s="136">
        <v>420</v>
      </c>
      <c r="CL472" s="128">
        <v>415</v>
      </c>
      <c r="CM472" s="134">
        <v>20</v>
      </c>
      <c r="CN472" s="135">
        <v>480</v>
      </c>
      <c r="CO472" s="136">
        <v>490</v>
      </c>
      <c r="CP472" s="128">
        <v>485</v>
      </c>
      <c r="CQ472" s="134" t="s">
        <v>5</v>
      </c>
      <c r="CR472" s="135">
        <v>490</v>
      </c>
      <c r="CS472" s="136">
        <v>500</v>
      </c>
      <c r="CT472" s="128">
        <v>495</v>
      </c>
      <c r="CU472" s="134">
        <v>-20</v>
      </c>
      <c r="CV472" s="135">
        <v>445</v>
      </c>
      <c r="CW472" s="136">
        <v>455</v>
      </c>
      <c r="CX472" s="128">
        <v>450</v>
      </c>
      <c r="CY472" s="134">
        <v>5</v>
      </c>
      <c r="CZ472" s="135">
        <v>445</v>
      </c>
      <c r="DA472" s="136">
        <v>455</v>
      </c>
      <c r="DB472" s="128">
        <v>450</v>
      </c>
      <c r="DC472" s="134">
        <v>20</v>
      </c>
      <c r="DD472" s="135">
        <v>520</v>
      </c>
      <c r="DE472" s="136">
        <v>530</v>
      </c>
      <c r="DF472" s="128">
        <v>525</v>
      </c>
      <c r="DG472" s="134" t="s">
        <v>5</v>
      </c>
      <c r="DH472" s="135">
        <v>515</v>
      </c>
      <c r="DI472" s="136">
        <v>525</v>
      </c>
      <c r="DJ472" s="128">
        <v>520</v>
      </c>
      <c r="DK472" s="134">
        <v>-20</v>
      </c>
      <c r="DL472" s="135">
        <v>405</v>
      </c>
      <c r="DM472" s="136">
        <v>415</v>
      </c>
      <c r="DN472" s="128">
        <v>410</v>
      </c>
      <c r="DO472" s="134">
        <v>5</v>
      </c>
      <c r="DP472" s="135">
        <v>375</v>
      </c>
      <c r="DQ472" s="136">
        <v>385</v>
      </c>
      <c r="DR472" s="128">
        <v>380</v>
      </c>
      <c r="DS472" s="134">
        <v>20</v>
      </c>
      <c r="DT472" s="135">
        <v>530</v>
      </c>
      <c r="DU472" s="136">
        <v>540</v>
      </c>
      <c r="DV472" s="128">
        <v>535</v>
      </c>
      <c r="DW472" s="134" t="s">
        <v>5</v>
      </c>
      <c r="DX472" s="135">
        <v>525</v>
      </c>
      <c r="DY472" s="136">
        <v>535</v>
      </c>
      <c r="DZ472" s="128">
        <v>530</v>
      </c>
      <c r="EA472" s="134">
        <v>-20</v>
      </c>
      <c r="EB472" s="135">
        <v>370</v>
      </c>
      <c r="EC472" s="136">
        <v>380</v>
      </c>
      <c r="ED472" s="128">
        <v>375</v>
      </c>
      <c r="EE472" s="134">
        <v>5</v>
      </c>
      <c r="EF472" s="135">
        <v>350</v>
      </c>
      <c r="EG472" s="136">
        <v>360</v>
      </c>
      <c r="EH472" s="128">
        <v>355</v>
      </c>
      <c r="EI472" s="134">
        <v>20</v>
      </c>
      <c r="EJ472" s="135">
        <v>540</v>
      </c>
      <c r="EK472" s="136">
        <v>550</v>
      </c>
      <c r="EL472" s="128">
        <v>545</v>
      </c>
      <c r="EM472" s="134" t="s">
        <v>5</v>
      </c>
      <c r="EN472" s="135">
        <v>435</v>
      </c>
      <c r="EO472" s="136">
        <v>445</v>
      </c>
      <c r="EP472" s="128">
        <v>440</v>
      </c>
      <c r="EQ472" s="134">
        <v>-20</v>
      </c>
      <c r="ER472" s="135">
        <v>345</v>
      </c>
      <c r="ES472" s="136">
        <v>355</v>
      </c>
      <c r="ET472" s="128">
        <v>350</v>
      </c>
      <c r="EU472" s="134">
        <v>5</v>
      </c>
      <c r="EV472" s="135">
        <v>315</v>
      </c>
      <c r="EW472" s="136">
        <v>325</v>
      </c>
      <c r="EX472" s="128">
        <v>320</v>
      </c>
      <c r="EY472" s="134">
        <v>20</v>
      </c>
      <c r="EZ472" s="135">
        <v>525</v>
      </c>
      <c r="FA472" s="136">
        <v>535</v>
      </c>
      <c r="FB472" s="128">
        <v>530</v>
      </c>
      <c r="FC472" s="134" t="s">
        <v>5</v>
      </c>
      <c r="FD472" s="135">
        <v>480</v>
      </c>
      <c r="FE472" s="136">
        <v>490</v>
      </c>
      <c r="FF472" s="128">
        <v>485</v>
      </c>
      <c r="FG472" s="134" t="s">
        <v>5</v>
      </c>
      <c r="FH472" s="135">
        <v>320</v>
      </c>
      <c r="FI472" s="136">
        <v>330</v>
      </c>
      <c r="FJ472" s="128">
        <v>325</v>
      </c>
      <c r="FK472" s="134" t="s">
        <v>5</v>
      </c>
      <c r="FL472" s="135">
        <v>325</v>
      </c>
      <c r="FM472" s="136">
        <v>335</v>
      </c>
      <c r="FN472" s="128">
        <v>330</v>
      </c>
      <c r="FO472" s="134">
        <v>10</v>
      </c>
      <c r="FP472" s="135">
        <v>385</v>
      </c>
      <c r="FQ472" s="136">
        <v>395</v>
      </c>
      <c r="FR472" s="128">
        <v>390</v>
      </c>
      <c r="FS472" s="134" t="s">
        <v>5</v>
      </c>
      <c r="FT472" s="135">
        <v>370</v>
      </c>
      <c r="FU472" s="136">
        <v>380</v>
      </c>
      <c r="FV472" s="95">
        <v>375</v>
      </c>
      <c r="FW472" s="134">
        <v>-20</v>
      </c>
      <c r="FX472" s="135">
        <v>370</v>
      </c>
      <c r="FY472" s="136">
        <v>380</v>
      </c>
      <c r="FZ472" s="128">
        <v>375</v>
      </c>
      <c r="GA472" s="134">
        <v>-5</v>
      </c>
      <c r="GB472" s="135">
        <v>470</v>
      </c>
      <c r="GC472" s="136">
        <v>480</v>
      </c>
      <c r="GD472" s="128">
        <v>475</v>
      </c>
      <c r="GE472" s="134">
        <v>5</v>
      </c>
      <c r="GF472" s="135">
        <v>465</v>
      </c>
      <c r="GG472" s="136">
        <v>475</v>
      </c>
      <c r="GH472" s="128">
        <v>470</v>
      </c>
      <c r="GI472" s="134">
        <v>20</v>
      </c>
      <c r="GJ472" s="135">
        <v>610</v>
      </c>
      <c r="GK472" s="136">
        <v>620</v>
      </c>
      <c r="GL472" s="128">
        <v>615</v>
      </c>
      <c r="GM472" s="134" t="s">
        <v>5</v>
      </c>
      <c r="GN472" s="135">
        <v>550</v>
      </c>
      <c r="GO472" s="136">
        <v>560</v>
      </c>
      <c r="GP472" s="128">
        <v>555</v>
      </c>
      <c r="GQ472" s="134">
        <v>-20</v>
      </c>
      <c r="GR472" s="93"/>
      <c r="GS472" s="93">
        <v>11</v>
      </c>
      <c r="GT472" s="79"/>
    </row>
    <row r="473" spans="1:202" ht="15.75" x14ac:dyDescent="0.25">
      <c r="A473">
        <v>12</v>
      </c>
      <c r="B473">
        <v>2018</v>
      </c>
      <c r="C473" s="87">
        <v>43441</v>
      </c>
      <c r="D473" s="149">
        <v>465</v>
      </c>
      <c r="E473" s="136">
        <v>475</v>
      </c>
      <c r="F473" s="128">
        <v>470</v>
      </c>
      <c r="G473" s="134">
        <v>-5</v>
      </c>
      <c r="H473" s="135">
        <v>565</v>
      </c>
      <c r="I473" s="136">
        <v>575</v>
      </c>
      <c r="J473" s="128">
        <v>570</v>
      </c>
      <c r="K473" s="134">
        <v>-5</v>
      </c>
      <c r="L473" s="135">
        <v>585</v>
      </c>
      <c r="M473" s="136">
        <v>595</v>
      </c>
      <c r="N473" s="128">
        <v>590</v>
      </c>
      <c r="O473" s="134" t="s">
        <v>5</v>
      </c>
      <c r="P473" s="135">
        <v>415</v>
      </c>
      <c r="Q473" s="136">
        <v>425</v>
      </c>
      <c r="R473" s="128">
        <v>420</v>
      </c>
      <c r="S473" s="134">
        <v>5</v>
      </c>
      <c r="T473" s="135">
        <v>450</v>
      </c>
      <c r="U473" s="136">
        <v>460</v>
      </c>
      <c r="V473" s="128">
        <v>455</v>
      </c>
      <c r="W473" s="134">
        <v>-5</v>
      </c>
      <c r="X473" s="135">
        <v>415</v>
      </c>
      <c r="Y473" s="136">
        <v>425</v>
      </c>
      <c r="Z473" s="128">
        <v>420</v>
      </c>
      <c r="AA473" s="134">
        <v>-5</v>
      </c>
      <c r="AB473" s="135">
        <v>585</v>
      </c>
      <c r="AC473" s="136">
        <v>595</v>
      </c>
      <c r="AD473" s="128">
        <v>590</v>
      </c>
      <c r="AE473" s="134" t="s">
        <v>5</v>
      </c>
      <c r="AF473" s="135">
        <v>400</v>
      </c>
      <c r="AG473" s="136">
        <v>410</v>
      </c>
      <c r="AH473" s="128">
        <v>405</v>
      </c>
      <c r="AI473" s="134">
        <v>5</v>
      </c>
      <c r="AJ473" s="135">
        <v>445</v>
      </c>
      <c r="AK473" s="136">
        <v>455</v>
      </c>
      <c r="AL473" s="128">
        <v>450</v>
      </c>
      <c r="AM473" s="134">
        <v>-5</v>
      </c>
      <c r="AN473" s="135">
        <v>415</v>
      </c>
      <c r="AO473" s="136">
        <v>425</v>
      </c>
      <c r="AP473" s="128">
        <v>420</v>
      </c>
      <c r="AQ473" s="134">
        <v>-5</v>
      </c>
      <c r="AR473" s="135">
        <v>585</v>
      </c>
      <c r="AS473" s="136">
        <v>595</v>
      </c>
      <c r="AT473" s="128">
        <v>590</v>
      </c>
      <c r="AU473" s="134" t="s">
        <v>5</v>
      </c>
      <c r="AV473" s="135">
        <v>400</v>
      </c>
      <c r="AW473" s="136">
        <v>410</v>
      </c>
      <c r="AX473" s="128">
        <v>405</v>
      </c>
      <c r="AY473" s="134">
        <v>5</v>
      </c>
      <c r="AZ473" s="135">
        <v>380</v>
      </c>
      <c r="BA473" s="136">
        <v>390</v>
      </c>
      <c r="BB473" s="128">
        <v>385</v>
      </c>
      <c r="BC473" s="134">
        <v>-5</v>
      </c>
      <c r="BD473" s="135">
        <v>350</v>
      </c>
      <c r="BE473" s="136">
        <v>360</v>
      </c>
      <c r="BF473" s="128">
        <v>355</v>
      </c>
      <c r="BG473" s="134">
        <v>-5</v>
      </c>
      <c r="BH473" s="135">
        <v>475</v>
      </c>
      <c r="BI473" s="136">
        <v>485</v>
      </c>
      <c r="BJ473" s="128">
        <v>480</v>
      </c>
      <c r="BK473" s="134" t="s">
        <v>5</v>
      </c>
      <c r="BL473" s="135">
        <v>385</v>
      </c>
      <c r="BM473" s="136">
        <v>395</v>
      </c>
      <c r="BN473" s="128">
        <v>390</v>
      </c>
      <c r="BO473" s="134">
        <v>5</v>
      </c>
      <c r="BP473" s="135">
        <v>470</v>
      </c>
      <c r="BQ473" s="136">
        <v>480</v>
      </c>
      <c r="BR473" s="128">
        <v>475</v>
      </c>
      <c r="BS473" s="134">
        <v>5</v>
      </c>
      <c r="BT473" s="135">
        <v>470</v>
      </c>
      <c r="BU473" s="136">
        <v>480</v>
      </c>
      <c r="BV473" s="128">
        <v>475</v>
      </c>
      <c r="BW473" s="134">
        <v>5</v>
      </c>
      <c r="BX473" s="135">
        <v>530</v>
      </c>
      <c r="BY473" s="136">
        <v>540</v>
      </c>
      <c r="BZ473" s="128">
        <v>535</v>
      </c>
      <c r="CA473" s="134" t="s">
        <v>5</v>
      </c>
      <c r="CB473" s="135">
        <v>510</v>
      </c>
      <c r="CC473" s="136">
        <v>520</v>
      </c>
      <c r="CD473" s="128">
        <v>515</v>
      </c>
      <c r="CE473" s="134">
        <v>-10</v>
      </c>
      <c r="CF473" s="135">
        <v>420</v>
      </c>
      <c r="CG473" s="136">
        <v>430</v>
      </c>
      <c r="CH473" s="128">
        <v>425</v>
      </c>
      <c r="CI473" s="134">
        <v>5</v>
      </c>
      <c r="CJ473" s="135">
        <v>415</v>
      </c>
      <c r="CK473" s="136">
        <v>425</v>
      </c>
      <c r="CL473" s="128">
        <v>420</v>
      </c>
      <c r="CM473" s="134">
        <v>5</v>
      </c>
      <c r="CN473" s="135">
        <v>480</v>
      </c>
      <c r="CO473" s="136">
        <v>490</v>
      </c>
      <c r="CP473" s="128">
        <v>485</v>
      </c>
      <c r="CQ473" s="134" t="s">
        <v>5</v>
      </c>
      <c r="CR473" s="135">
        <v>480</v>
      </c>
      <c r="CS473" s="136">
        <v>490</v>
      </c>
      <c r="CT473" s="128">
        <v>485</v>
      </c>
      <c r="CU473" s="134">
        <v>-10</v>
      </c>
      <c r="CV473" s="135">
        <v>450</v>
      </c>
      <c r="CW473" s="136">
        <v>460</v>
      </c>
      <c r="CX473" s="128">
        <v>455</v>
      </c>
      <c r="CY473" s="134">
        <v>5</v>
      </c>
      <c r="CZ473" s="135">
        <v>450</v>
      </c>
      <c r="DA473" s="136">
        <v>460</v>
      </c>
      <c r="DB473" s="128">
        <v>455</v>
      </c>
      <c r="DC473" s="134">
        <v>5</v>
      </c>
      <c r="DD473" s="135">
        <v>520</v>
      </c>
      <c r="DE473" s="136">
        <v>530</v>
      </c>
      <c r="DF473" s="128">
        <v>525</v>
      </c>
      <c r="DG473" s="134" t="s">
        <v>5</v>
      </c>
      <c r="DH473" s="135">
        <v>505</v>
      </c>
      <c r="DI473" s="136">
        <v>515</v>
      </c>
      <c r="DJ473" s="128">
        <v>510</v>
      </c>
      <c r="DK473" s="134">
        <v>-10</v>
      </c>
      <c r="DL473" s="135">
        <v>410</v>
      </c>
      <c r="DM473" s="136">
        <v>420</v>
      </c>
      <c r="DN473" s="128">
        <v>415</v>
      </c>
      <c r="DO473" s="134">
        <v>5</v>
      </c>
      <c r="DP473" s="135">
        <v>380</v>
      </c>
      <c r="DQ473" s="136">
        <v>390</v>
      </c>
      <c r="DR473" s="128">
        <v>385</v>
      </c>
      <c r="DS473" s="134">
        <v>5</v>
      </c>
      <c r="DT473" s="135">
        <v>530</v>
      </c>
      <c r="DU473" s="136">
        <v>540</v>
      </c>
      <c r="DV473" s="128">
        <v>535</v>
      </c>
      <c r="DW473" s="134" t="s">
        <v>5</v>
      </c>
      <c r="DX473" s="135">
        <v>515</v>
      </c>
      <c r="DY473" s="136">
        <v>525</v>
      </c>
      <c r="DZ473" s="128">
        <v>520</v>
      </c>
      <c r="EA473" s="134">
        <v>-10</v>
      </c>
      <c r="EB473" s="135">
        <v>375</v>
      </c>
      <c r="EC473" s="136">
        <v>385</v>
      </c>
      <c r="ED473" s="128">
        <v>380</v>
      </c>
      <c r="EE473" s="134">
        <v>5</v>
      </c>
      <c r="EF473" s="135">
        <v>340</v>
      </c>
      <c r="EG473" s="136">
        <v>350</v>
      </c>
      <c r="EH473" s="128">
        <v>345</v>
      </c>
      <c r="EI473" s="134">
        <v>-10</v>
      </c>
      <c r="EJ473" s="135">
        <v>540</v>
      </c>
      <c r="EK473" s="136">
        <v>550</v>
      </c>
      <c r="EL473" s="128">
        <v>545</v>
      </c>
      <c r="EM473" s="134" t="s">
        <v>5</v>
      </c>
      <c r="EN473" s="135">
        <v>425</v>
      </c>
      <c r="EO473" s="136">
        <v>435</v>
      </c>
      <c r="EP473" s="128">
        <v>430</v>
      </c>
      <c r="EQ473" s="134">
        <v>-10</v>
      </c>
      <c r="ER473" s="135">
        <v>350</v>
      </c>
      <c r="ES473" s="136">
        <v>360</v>
      </c>
      <c r="ET473" s="128">
        <v>355</v>
      </c>
      <c r="EU473" s="134">
        <v>5</v>
      </c>
      <c r="EV473" s="135">
        <v>305</v>
      </c>
      <c r="EW473" s="136">
        <v>315</v>
      </c>
      <c r="EX473" s="128">
        <v>310</v>
      </c>
      <c r="EY473" s="134">
        <v>-10</v>
      </c>
      <c r="EZ473" s="135">
        <v>525</v>
      </c>
      <c r="FA473" s="136">
        <v>535</v>
      </c>
      <c r="FB473" s="128">
        <v>530</v>
      </c>
      <c r="FC473" s="134" t="s">
        <v>5</v>
      </c>
      <c r="FD473" s="135">
        <v>480</v>
      </c>
      <c r="FE473" s="136">
        <v>490</v>
      </c>
      <c r="FF473" s="128">
        <v>485</v>
      </c>
      <c r="FG473" s="134" t="s">
        <v>5</v>
      </c>
      <c r="FH473" s="135">
        <v>325</v>
      </c>
      <c r="FI473" s="136">
        <v>335</v>
      </c>
      <c r="FJ473" s="128">
        <v>330</v>
      </c>
      <c r="FK473" s="134">
        <v>5</v>
      </c>
      <c r="FL473" s="135">
        <v>310</v>
      </c>
      <c r="FM473" s="136">
        <v>320</v>
      </c>
      <c r="FN473" s="128">
        <v>315</v>
      </c>
      <c r="FO473" s="134">
        <v>-15</v>
      </c>
      <c r="FP473" s="135">
        <v>385</v>
      </c>
      <c r="FQ473" s="136">
        <v>395</v>
      </c>
      <c r="FR473" s="128">
        <v>390</v>
      </c>
      <c r="FS473" s="134" t="s">
        <v>5</v>
      </c>
      <c r="FT473" s="135">
        <v>365</v>
      </c>
      <c r="FU473" s="136">
        <v>375</v>
      </c>
      <c r="FV473" s="95">
        <v>370</v>
      </c>
      <c r="FW473" s="134">
        <v>-5</v>
      </c>
      <c r="FX473" s="135">
        <v>370</v>
      </c>
      <c r="FY473" s="136">
        <v>380</v>
      </c>
      <c r="FZ473" s="128">
        <v>375</v>
      </c>
      <c r="GA473" s="134" t="s">
        <v>5</v>
      </c>
      <c r="GB473" s="135">
        <v>475</v>
      </c>
      <c r="GC473" s="136">
        <v>485</v>
      </c>
      <c r="GD473" s="128">
        <v>480</v>
      </c>
      <c r="GE473" s="134">
        <v>5</v>
      </c>
      <c r="GF473" s="135">
        <v>470</v>
      </c>
      <c r="GG473" s="136">
        <v>480</v>
      </c>
      <c r="GH473" s="128">
        <v>475</v>
      </c>
      <c r="GI473" s="134">
        <v>5</v>
      </c>
      <c r="GJ473" s="135">
        <v>610</v>
      </c>
      <c r="GK473" s="136">
        <v>620</v>
      </c>
      <c r="GL473" s="128">
        <v>615</v>
      </c>
      <c r="GM473" s="134" t="s">
        <v>5</v>
      </c>
      <c r="GN473" s="135">
        <v>540</v>
      </c>
      <c r="GO473" s="136">
        <v>550</v>
      </c>
      <c r="GP473" s="128">
        <v>545</v>
      </c>
      <c r="GQ473" s="134">
        <v>-10</v>
      </c>
      <c r="GR473" s="93"/>
      <c r="GS473" s="93">
        <v>12</v>
      </c>
      <c r="GT473" s="79"/>
    </row>
    <row r="474" spans="1:202" ht="15.75" x14ac:dyDescent="0.25">
      <c r="A474">
        <v>12</v>
      </c>
      <c r="B474">
        <v>2018</v>
      </c>
      <c r="C474" s="87">
        <v>43448</v>
      </c>
      <c r="D474" s="149">
        <v>470</v>
      </c>
      <c r="E474" s="136">
        <v>480</v>
      </c>
      <c r="F474" s="128">
        <v>475</v>
      </c>
      <c r="G474" s="134">
        <v>5</v>
      </c>
      <c r="H474" s="135">
        <v>560</v>
      </c>
      <c r="I474" s="136">
        <v>570</v>
      </c>
      <c r="J474" s="128">
        <v>565</v>
      </c>
      <c r="K474" s="134">
        <v>-5</v>
      </c>
      <c r="L474" s="135">
        <v>585</v>
      </c>
      <c r="M474" s="136">
        <v>595</v>
      </c>
      <c r="N474" s="128">
        <v>590</v>
      </c>
      <c r="O474" s="134" t="s">
        <v>5</v>
      </c>
      <c r="P474" s="135">
        <v>405</v>
      </c>
      <c r="Q474" s="136">
        <v>415</v>
      </c>
      <c r="R474" s="128">
        <v>410</v>
      </c>
      <c r="S474" s="134">
        <v>-10</v>
      </c>
      <c r="T474" s="135">
        <v>455</v>
      </c>
      <c r="U474" s="136">
        <v>465</v>
      </c>
      <c r="V474" s="128">
        <v>460</v>
      </c>
      <c r="W474" s="134">
        <v>5</v>
      </c>
      <c r="X474" s="135">
        <v>410</v>
      </c>
      <c r="Y474" s="136">
        <v>420</v>
      </c>
      <c r="Z474" s="128">
        <v>415</v>
      </c>
      <c r="AA474" s="134">
        <v>-5</v>
      </c>
      <c r="AB474" s="135">
        <v>585</v>
      </c>
      <c r="AC474" s="136">
        <v>595</v>
      </c>
      <c r="AD474" s="128">
        <v>590</v>
      </c>
      <c r="AE474" s="134" t="s">
        <v>5</v>
      </c>
      <c r="AF474" s="135">
        <v>390</v>
      </c>
      <c r="AG474" s="136">
        <v>400</v>
      </c>
      <c r="AH474" s="128">
        <v>395</v>
      </c>
      <c r="AI474" s="134">
        <v>-10</v>
      </c>
      <c r="AJ474" s="135">
        <v>435</v>
      </c>
      <c r="AK474" s="136">
        <v>445</v>
      </c>
      <c r="AL474" s="128">
        <v>440</v>
      </c>
      <c r="AM474" s="134">
        <v>-10</v>
      </c>
      <c r="AN474" s="135">
        <v>405</v>
      </c>
      <c r="AO474" s="136">
        <v>415</v>
      </c>
      <c r="AP474" s="128">
        <v>410</v>
      </c>
      <c r="AQ474" s="134">
        <v>-10</v>
      </c>
      <c r="AR474" s="135">
        <v>585</v>
      </c>
      <c r="AS474" s="136">
        <v>595</v>
      </c>
      <c r="AT474" s="128">
        <v>590</v>
      </c>
      <c r="AU474" s="134" t="s">
        <v>5</v>
      </c>
      <c r="AV474" s="135">
        <v>390</v>
      </c>
      <c r="AW474" s="136">
        <v>400</v>
      </c>
      <c r="AX474" s="128">
        <v>395</v>
      </c>
      <c r="AY474" s="134">
        <v>-10</v>
      </c>
      <c r="AZ474" s="135">
        <v>370</v>
      </c>
      <c r="BA474" s="136">
        <v>380</v>
      </c>
      <c r="BB474" s="128">
        <v>375</v>
      </c>
      <c r="BC474" s="134">
        <v>-10</v>
      </c>
      <c r="BD474" s="135">
        <v>340</v>
      </c>
      <c r="BE474" s="136">
        <v>350</v>
      </c>
      <c r="BF474" s="128">
        <v>345</v>
      </c>
      <c r="BG474" s="134">
        <v>-10</v>
      </c>
      <c r="BH474" s="135">
        <v>475</v>
      </c>
      <c r="BI474" s="136">
        <v>485</v>
      </c>
      <c r="BJ474" s="128">
        <v>480</v>
      </c>
      <c r="BK474" s="134" t="s">
        <v>5</v>
      </c>
      <c r="BL474" s="135">
        <v>375</v>
      </c>
      <c r="BM474" s="136">
        <v>385</v>
      </c>
      <c r="BN474" s="128">
        <v>380</v>
      </c>
      <c r="BO474" s="134">
        <v>-10</v>
      </c>
      <c r="BP474" s="135">
        <v>470</v>
      </c>
      <c r="BQ474" s="136">
        <v>480</v>
      </c>
      <c r="BR474" s="128">
        <v>475</v>
      </c>
      <c r="BS474" s="134" t="s">
        <v>5</v>
      </c>
      <c r="BT474" s="135">
        <v>470</v>
      </c>
      <c r="BU474" s="136">
        <v>480</v>
      </c>
      <c r="BV474" s="128">
        <v>475</v>
      </c>
      <c r="BW474" s="134" t="s">
        <v>5</v>
      </c>
      <c r="BX474" s="135">
        <v>530</v>
      </c>
      <c r="BY474" s="136">
        <v>540</v>
      </c>
      <c r="BZ474" s="128">
        <v>535</v>
      </c>
      <c r="CA474" s="134" t="s">
        <v>5</v>
      </c>
      <c r="CB474" s="135">
        <v>510</v>
      </c>
      <c r="CC474" s="136">
        <v>520</v>
      </c>
      <c r="CD474" s="128">
        <v>515</v>
      </c>
      <c r="CE474" s="134" t="s">
        <v>5</v>
      </c>
      <c r="CF474" s="135">
        <v>420</v>
      </c>
      <c r="CG474" s="136">
        <v>430</v>
      </c>
      <c r="CH474" s="128">
        <v>425</v>
      </c>
      <c r="CI474" s="134" t="s">
        <v>5</v>
      </c>
      <c r="CJ474" s="135">
        <v>420</v>
      </c>
      <c r="CK474" s="136">
        <v>430</v>
      </c>
      <c r="CL474" s="128">
        <v>425</v>
      </c>
      <c r="CM474" s="134">
        <v>5</v>
      </c>
      <c r="CN474" s="135">
        <v>480</v>
      </c>
      <c r="CO474" s="136">
        <v>490</v>
      </c>
      <c r="CP474" s="128">
        <v>485</v>
      </c>
      <c r="CQ474" s="134" t="s">
        <v>5</v>
      </c>
      <c r="CR474" s="135">
        <v>480</v>
      </c>
      <c r="CS474" s="136">
        <v>490</v>
      </c>
      <c r="CT474" s="128">
        <v>485</v>
      </c>
      <c r="CU474" s="134" t="s">
        <v>5</v>
      </c>
      <c r="CV474" s="135">
        <v>455</v>
      </c>
      <c r="CW474" s="136">
        <v>465</v>
      </c>
      <c r="CX474" s="128">
        <v>460</v>
      </c>
      <c r="CY474" s="134">
        <v>5</v>
      </c>
      <c r="CZ474" s="135">
        <v>450</v>
      </c>
      <c r="DA474" s="136">
        <v>460</v>
      </c>
      <c r="DB474" s="128">
        <v>455</v>
      </c>
      <c r="DC474" s="134" t="s">
        <v>5</v>
      </c>
      <c r="DD474" s="135">
        <v>520</v>
      </c>
      <c r="DE474" s="136">
        <v>530</v>
      </c>
      <c r="DF474" s="128">
        <v>525</v>
      </c>
      <c r="DG474" s="134" t="s">
        <v>5</v>
      </c>
      <c r="DH474" s="135">
        <v>505</v>
      </c>
      <c r="DI474" s="136">
        <v>515</v>
      </c>
      <c r="DJ474" s="128">
        <v>510</v>
      </c>
      <c r="DK474" s="134" t="s">
        <v>5</v>
      </c>
      <c r="DL474" s="135">
        <v>415</v>
      </c>
      <c r="DM474" s="136">
        <v>425</v>
      </c>
      <c r="DN474" s="128">
        <v>420</v>
      </c>
      <c r="DO474" s="134">
        <v>5</v>
      </c>
      <c r="DP474" s="135">
        <v>385</v>
      </c>
      <c r="DQ474" s="136">
        <v>395</v>
      </c>
      <c r="DR474" s="128">
        <v>390</v>
      </c>
      <c r="DS474" s="134">
        <v>5</v>
      </c>
      <c r="DT474" s="135">
        <v>530</v>
      </c>
      <c r="DU474" s="136">
        <v>540</v>
      </c>
      <c r="DV474" s="128">
        <v>535</v>
      </c>
      <c r="DW474" s="134" t="s">
        <v>5</v>
      </c>
      <c r="DX474" s="135">
        <v>515</v>
      </c>
      <c r="DY474" s="136">
        <v>525</v>
      </c>
      <c r="DZ474" s="128">
        <v>520</v>
      </c>
      <c r="EA474" s="134" t="s">
        <v>5</v>
      </c>
      <c r="EB474" s="135">
        <v>380</v>
      </c>
      <c r="EC474" s="136">
        <v>390</v>
      </c>
      <c r="ED474" s="128">
        <v>385</v>
      </c>
      <c r="EE474" s="134">
        <v>5</v>
      </c>
      <c r="EF474" s="135">
        <v>345</v>
      </c>
      <c r="EG474" s="136">
        <v>355</v>
      </c>
      <c r="EH474" s="128">
        <v>350</v>
      </c>
      <c r="EI474" s="134">
        <v>5</v>
      </c>
      <c r="EJ474" s="135">
        <v>540</v>
      </c>
      <c r="EK474" s="136">
        <v>550</v>
      </c>
      <c r="EL474" s="128">
        <v>545</v>
      </c>
      <c r="EM474" s="134" t="s">
        <v>5</v>
      </c>
      <c r="EN474" s="135">
        <v>425</v>
      </c>
      <c r="EO474" s="136">
        <v>435</v>
      </c>
      <c r="EP474" s="128">
        <v>430</v>
      </c>
      <c r="EQ474" s="134" t="s">
        <v>5</v>
      </c>
      <c r="ER474" s="135">
        <v>355</v>
      </c>
      <c r="ES474" s="136">
        <v>365</v>
      </c>
      <c r="ET474" s="128">
        <v>360</v>
      </c>
      <c r="EU474" s="134">
        <v>5</v>
      </c>
      <c r="EV474" s="135">
        <v>310</v>
      </c>
      <c r="EW474" s="136">
        <v>320</v>
      </c>
      <c r="EX474" s="128">
        <v>315</v>
      </c>
      <c r="EY474" s="134">
        <v>5</v>
      </c>
      <c r="EZ474" s="135">
        <v>525</v>
      </c>
      <c r="FA474" s="136">
        <v>535</v>
      </c>
      <c r="FB474" s="128">
        <v>530</v>
      </c>
      <c r="FC474" s="134" t="s">
        <v>5</v>
      </c>
      <c r="FD474" s="135">
        <v>480</v>
      </c>
      <c r="FE474" s="136">
        <v>490</v>
      </c>
      <c r="FF474" s="128">
        <v>485</v>
      </c>
      <c r="FG474" s="134" t="s">
        <v>5</v>
      </c>
      <c r="FH474" s="135">
        <v>335</v>
      </c>
      <c r="FI474" s="136">
        <v>345</v>
      </c>
      <c r="FJ474" s="128">
        <v>340</v>
      </c>
      <c r="FK474" s="134">
        <v>10</v>
      </c>
      <c r="FL474" s="135">
        <v>320</v>
      </c>
      <c r="FM474" s="136">
        <v>330</v>
      </c>
      <c r="FN474" s="128">
        <v>325</v>
      </c>
      <c r="FO474" s="134">
        <v>10</v>
      </c>
      <c r="FP474" s="135">
        <v>395</v>
      </c>
      <c r="FQ474" s="136">
        <v>405</v>
      </c>
      <c r="FR474" s="128">
        <v>400</v>
      </c>
      <c r="FS474" s="134">
        <v>10</v>
      </c>
      <c r="FT474" s="135">
        <v>365</v>
      </c>
      <c r="FU474" s="136">
        <v>375</v>
      </c>
      <c r="FV474" s="95">
        <v>370</v>
      </c>
      <c r="FW474" s="134" t="s">
        <v>5</v>
      </c>
      <c r="FX474" s="135">
        <v>380</v>
      </c>
      <c r="FY474" s="136">
        <v>390</v>
      </c>
      <c r="FZ474" s="128">
        <v>385</v>
      </c>
      <c r="GA474" s="134">
        <v>10</v>
      </c>
      <c r="GB474" s="135">
        <v>480</v>
      </c>
      <c r="GC474" s="136">
        <v>490</v>
      </c>
      <c r="GD474" s="128">
        <v>485</v>
      </c>
      <c r="GE474" s="134">
        <v>5</v>
      </c>
      <c r="GF474" s="135">
        <v>470</v>
      </c>
      <c r="GG474" s="136">
        <v>480</v>
      </c>
      <c r="GH474" s="128">
        <v>475</v>
      </c>
      <c r="GI474" s="134" t="s">
        <v>5</v>
      </c>
      <c r="GJ474" s="135">
        <v>610</v>
      </c>
      <c r="GK474" s="136">
        <v>620</v>
      </c>
      <c r="GL474" s="128">
        <v>615</v>
      </c>
      <c r="GM474" s="134" t="s">
        <v>5</v>
      </c>
      <c r="GN474" s="135">
        <v>540</v>
      </c>
      <c r="GO474" s="136">
        <v>550</v>
      </c>
      <c r="GP474" s="128">
        <v>545</v>
      </c>
      <c r="GQ474" s="134" t="s">
        <v>5</v>
      </c>
      <c r="GR474" s="93"/>
      <c r="GS474" s="93">
        <v>12</v>
      </c>
      <c r="GT474" s="79"/>
    </row>
    <row r="475" spans="1:202" ht="15.75" x14ac:dyDescent="0.25">
      <c r="A475">
        <v>12</v>
      </c>
      <c r="B475">
        <v>2018</v>
      </c>
      <c r="C475" s="87">
        <v>43455</v>
      </c>
      <c r="D475" s="149">
        <v>475</v>
      </c>
      <c r="E475" s="136">
        <v>485</v>
      </c>
      <c r="F475" s="128">
        <v>480</v>
      </c>
      <c r="G475" s="134">
        <v>5</v>
      </c>
      <c r="H475" s="135">
        <v>570</v>
      </c>
      <c r="I475" s="136">
        <v>580</v>
      </c>
      <c r="J475" s="128">
        <v>575</v>
      </c>
      <c r="K475" s="134">
        <v>10</v>
      </c>
      <c r="L475" s="135">
        <v>585</v>
      </c>
      <c r="M475" s="136">
        <v>595</v>
      </c>
      <c r="N475" s="128">
        <v>590</v>
      </c>
      <c r="O475" s="134" t="s">
        <v>5</v>
      </c>
      <c r="P475" s="135">
        <v>400</v>
      </c>
      <c r="Q475" s="136">
        <v>410</v>
      </c>
      <c r="R475" s="128">
        <v>405</v>
      </c>
      <c r="S475" s="134">
        <v>-5</v>
      </c>
      <c r="T475" s="135">
        <v>460</v>
      </c>
      <c r="U475" s="136">
        <v>470</v>
      </c>
      <c r="V475" s="128">
        <v>465</v>
      </c>
      <c r="W475" s="134">
        <v>5</v>
      </c>
      <c r="X475" s="135">
        <v>420</v>
      </c>
      <c r="Y475" s="136">
        <v>430</v>
      </c>
      <c r="Z475" s="128">
        <v>425</v>
      </c>
      <c r="AA475" s="134">
        <v>10</v>
      </c>
      <c r="AB475" s="135">
        <v>585</v>
      </c>
      <c r="AC475" s="136">
        <v>595</v>
      </c>
      <c r="AD475" s="128">
        <v>590</v>
      </c>
      <c r="AE475" s="134" t="s">
        <v>5</v>
      </c>
      <c r="AF475" s="135">
        <v>385</v>
      </c>
      <c r="AG475" s="136">
        <v>395</v>
      </c>
      <c r="AH475" s="128">
        <v>390</v>
      </c>
      <c r="AI475" s="134">
        <v>-5</v>
      </c>
      <c r="AJ475" s="135">
        <v>445</v>
      </c>
      <c r="AK475" s="136">
        <v>455</v>
      </c>
      <c r="AL475" s="128">
        <v>450</v>
      </c>
      <c r="AM475" s="134">
        <v>10</v>
      </c>
      <c r="AN475" s="135">
        <v>415</v>
      </c>
      <c r="AO475" s="136">
        <v>425</v>
      </c>
      <c r="AP475" s="128">
        <v>420</v>
      </c>
      <c r="AQ475" s="134">
        <v>10</v>
      </c>
      <c r="AR475" s="135">
        <v>585</v>
      </c>
      <c r="AS475" s="136">
        <v>595</v>
      </c>
      <c r="AT475" s="128">
        <v>590</v>
      </c>
      <c r="AU475" s="134" t="s">
        <v>5</v>
      </c>
      <c r="AV475" s="135">
        <v>395</v>
      </c>
      <c r="AW475" s="136">
        <v>405</v>
      </c>
      <c r="AX475" s="128">
        <v>400</v>
      </c>
      <c r="AY475" s="134">
        <v>5</v>
      </c>
      <c r="AZ475" s="135">
        <v>380</v>
      </c>
      <c r="BA475" s="136">
        <v>390</v>
      </c>
      <c r="BB475" s="128">
        <v>385</v>
      </c>
      <c r="BC475" s="134">
        <v>10</v>
      </c>
      <c r="BD475" s="135">
        <v>350</v>
      </c>
      <c r="BE475" s="136">
        <v>360</v>
      </c>
      <c r="BF475" s="128">
        <v>355</v>
      </c>
      <c r="BG475" s="134">
        <v>10</v>
      </c>
      <c r="BH475" s="135">
        <v>475</v>
      </c>
      <c r="BI475" s="136">
        <v>485</v>
      </c>
      <c r="BJ475" s="128">
        <v>480</v>
      </c>
      <c r="BK475" s="134" t="s">
        <v>5</v>
      </c>
      <c r="BL475" s="135">
        <v>380</v>
      </c>
      <c r="BM475" s="136">
        <v>390</v>
      </c>
      <c r="BN475" s="128">
        <v>385</v>
      </c>
      <c r="BO475" s="134">
        <v>5</v>
      </c>
      <c r="BP475" s="135">
        <v>475</v>
      </c>
      <c r="BQ475" s="136">
        <v>485</v>
      </c>
      <c r="BR475" s="128">
        <v>480</v>
      </c>
      <c r="BS475" s="134">
        <v>5</v>
      </c>
      <c r="BT475" s="135">
        <v>480</v>
      </c>
      <c r="BU475" s="136">
        <v>490</v>
      </c>
      <c r="BV475" s="128">
        <v>485</v>
      </c>
      <c r="BW475" s="134">
        <v>10</v>
      </c>
      <c r="BX475" s="135">
        <v>530</v>
      </c>
      <c r="BY475" s="136">
        <v>540</v>
      </c>
      <c r="BZ475" s="128">
        <v>535</v>
      </c>
      <c r="CA475" s="134" t="s">
        <v>5</v>
      </c>
      <c r="CB475" s="135">
        <v>510</v>
      </c>
      <c r="CC475" s="136">
        <v>520</v>
      </c>
      <c r="CD475" s="128">
        <v>515</v>
      </c>
      <c r="CE475" s="134" t="s">
        <v>5</v>
      </c>
      <c r="CF475" s="135">
        <v>425</v>
      </c>
      <c r="CG475" s="136">
        <v>435</v>
      </c>
      <c r="CH475" s="128">
        <v>430</v>
      </c>
      <c r="CI475" s="134">
        <v>5</v>
      </c>
      <c r="CJ475" s="135">
        <v>430</v>
      </c>
      <c r="CK475" s="136">
        <v>440</v>
      </c>
      <c r="CL475" s="128">
        <v>435</v>
      </c>
      <c r="CM475" s="134">
        <v>10</v>
      </c>
      <c r="CN475" s="135">
        <v>480</v>
      </c>
      <c r="CO475" s="136">
        <v>490</v>
      </c>
      <c r="CP475" s="128">
        <v>485</v>
      </c>
      <c r="CQ475" s="134" t="s">
        <v>5</v>
      </c>
      <c r="CR475" s="135">
        <v>480</v>
      </c>
      <c r="CS475" s="136">
        <v>490</v>
      </c>
      <c r="CT475" s="128">
        <v>485</v>
      </c>
      <c r="CU475" s="134" t="s">
        <v>5</v>
      </c>
      <c r="CV475" s="135">
        <v>465</v>
      </c>
      <c r="CW475" s="136">
        <v>475</v>
      </c>
      <c r="CX475" s="128">
        <v>470</v>
      </c>
      <c r="CY475" s="134">
        <v>10</v>
      </c>
      <c r="CZ475" s="135">
        <v>450</v>
      </c>
      <c r="DA475" s="136">
        <v>460</v>
      </c>
      <c r="DB475" s="128">
        <v>455</v>
      </c>
      <c r="DC475" s="134" t="s">
        <v>5</v>
      </c>
      <c r="DD475" s="135">
        <v>520</v>
      </c>
      <c r="DE475" s="136">
        <v>530</v>
      </c>
      <c r="DF475" s="128">
        <v>525</v>
      </c>
      <c r="DG475" s="134" t="s">
        <v>5</v>
      </c>
      <c r="DH475" s="135">
        <v>505</v>
      </c>
      <c r="DI475" s="136">
        <v>515</v>
      </c>
      <c r="DJ475" s="128">
        <v>510</v>
      </c>
      <c r="DK475" s="134" t="s">
        <v>5</v>
      </c>
      <c r="DL475" s="135">
        <v>425</v>
      </c>
      <c r="DM475" s="136">
        <v>435</v>
      </c>
      <c r="DN475" s="128">
        <v>430</v>
      </c>
      <c r="DO475" s="134">
        <v>10</v>
      </c>
      <c r="DP475" s="135">
        <v>385</v>
      </c>
      <c r="DQ475" s="136">
        <v>395</v>
      </c>
      <c r="DR475" s="128">
        <v>390</v>
      </c>
      <c r="DS475" s="134" t="s">
        <v>5</v>
      </c>
      <c r="DT475" s="135">
        <v>530</v>
      </c>
      <c r="DU475" s="136">
        <v>540</v>
      </c>
      <c r="DV475" s="128">
        <v>535</v>
      </c>
      <c r="DW475" s="134" t="s">
        <v>5</v>
      </c>
      <c r="DX475" s="135">
        <v>515</v>
      </c>
      <c r="DY475" s="136">
        <v>525</v>
      </c>
      <c r="DZ475" s="128">
        <v>520</v>
      </c>
      <c r="EA475" s="134" t="s">
        <v>5</v>
      </c>
      <c r="EB475" s="135">
        <v>390</v>
      </c>
      <c r="EC475" s="136">
        <v>400</v>
      </c>
      <c r="ED475" s="128">
        <v>395</v>
      </c>
      <c r="EE475" s="134">
        <v>10</v>
      </c>
      <c r="EF475" s="135">
        <v>350</v>
      </c>
      <c r="EG475" s="136">
        <v>360</v>
      </c>
      <c r="EH475" s="128">
        <v>355</v>
      </c>
      <c r="EI475" s="134">
        <v>5</v>
      </c>
      <c r="EJ475" s="135">
        <v>540</v>
      </c>
      <c r="EK475" s="136">
        <v>550</v>
      </c>
      <c r="EL475" s="128">
        <v>545</v>
      </c>
      <c r="EM475" s="134" t="s">
        <v>5</v>
      </c>
      <c r="EN475" s="135">
        <v>425</v>
      </c>
      <c r="EO475" s="136">
        <v>435</v>
      </c>
      <c r="EP475" s="128">
        <v>430</v>
      </c>
      <c r="EQ475" s="134" t="s">
        <v>5</v>
      </c>
      <c r="ER475" s="135">
        <v>365</v>
      </c>
      <c r="ES475" s="136">
        <v>375</v>
      </c>
      <c r="ET475" s="128">
        <v>370</v>
      </c>
      <c r="EU475" s="134">
        <v>10</v>
      </c>
      <c r="EV475" s="135">
        <v>315</v>
      </c>
      <c r="EW475" s="136">
        <v>325</v>
      </c>
      <c r="EX475" s="128">
        <v>320</v>
      </c>
      <c r="EY475" s="134">
        <v>5</v>
      </c>
      <c r="EZ475" s="135">
        <v>525</v>
      </c>
      <c r="FA475" s="136">
        <v>535</v>
      </c>
      <c r="FB475" s="128">
        <v>530</v>
      </c>
      <c r="FC475" s="134" t="s">
        <v>5</v>
      </c>
      <c r="FD475" s="135">
        <v>500</v>
      </c>
      <c r="FE475" s="136">
        <v>510</v>
      </c>
      <c r="FF475" s="128">
        <v>505</v>
      </c>
      <c r="FG475" s="134">
        <v>20</v>
      </c>
      <c r="FH475" s="135">
        <v>345</v>
      </c>
      <c r="FI475" s="136">
        <v>355</v>
      </c>
      <c r="FJ475" s="128">
        <v>350</v>
      </c>
      <c r="FK475" s="134">
        <v>10</v>
      </c>
      <c r="FL475" s="135">
        <v>325</v>
      </c>
      <c r="FM475" s="136">
        <v>335</v>
      </c>
      <c r="FN475" s="128">
        <v>330</v>
      </c>
      <c r="FO475" s="134">
        <v>5</v>
      </c>
      <c r="FP475" s="135">
        <v>405</v>
      </c>
      <c r="FQ475" s="136">
        <v>415</v>
      </c>
      <c r="FR475" s="128">
        <v>410</v>
      </c>
      <c r="FS475" s="134">
        <v>10</v>
      </c>
      <c r="FT475" s="135">
        <v>360</v>
      </c>
      <c r="FU475" s="136">
        <v>370</v>
      </c>
      <c r="FV475" s="95">
        <v>365</v>
      </c>
      <c r="FW475" s="134">
        <v>-5</v>
      </c>
      <c r="FX475" s="135">
        <v>400</v>
      </c>
      <c r="FY475" s="136">
        <v>410</v>
      </c>
      <c r="FZ475" s="128">
        <v>405</v>
      </c>
      <c r="GA475" s="134">
        <v>20</v>
      </c>
      <c r="GB475" s="135">
        <v>485</v>
      </c>
      <c r="GC475" s="136">
        <v>495</v>
      </c>
      <c r="GD475" s="128">
        <v>490</v>
      </c>
      <c r="GE475" s="134">
        <v>5</v>
      </c>
      <c r="GF475" s="135">
        <v>480</v>
      </c>
      <c r="GG475" s="136">
        <v>490</v>
      </c>
      <c r="GH475" s="128">
        <v>485</v>
      </c>
      <c r="GI475" s="134">
        <v>10</v>
      </c>
      <c r="GJ475" s="135">
        <v>610</v>
      </c>
      <c r="GK475" s="136">
        <v>620</v>
      </c>
      <c r="GL475" s="128">
        <v>615</v>
      </c>
      <c r="GM475" s="134" t="s">
        <v>5</v>
      </c>
      <c r="GN475" s="135">
        <v>540</v>
      </c>
      <c r="GO475" s="136">
        <v>550</v>
      </c>
      <c r="GP475" s="128">
        <v>545</v>
      </c>
      <c r="GQ475" s="134" t="s">
        <v>5</v>
      </c>
      <c r="GR475" s="93"/>
      <c r="GS475" s="93">
        <v>12</v>
      </c>
      <c r="GT475" s="79"/>
    </row>
    <row r="476" spans="1:202" ht="15.75" x14ac:dyDescent="0.25">
      <c r="A476">
        <v>12</v>
      </c>
      <c r="B476">
        <v>2018</v>
      </c>
      <c r="C476" s="87">
        <v>43462</v>
      </c>
      <c r="D476" s="96">
        <v>472.5</v>
      </c>
      <c r="E476" s="96">
        <v>482.5</v>
      </c>
      <c r="F476" s="96">
        <v>477.5</v>
      </c>
      <c r="G476" s="103"/>
      <c r="H476" s="113">
        <v>575</v>
      </c>
      <c r="I476" s="96">
        <v>585</v>
      </c>
      <c r="J476" s="96">
        <v>580</v>
      </c>
      <c r="K476" s="103"/>
      <c r="L476" s="113">
        <v>585</v>
      </c>
      <c r="M476" s="96">
        <v>595</v>
      </c>
      <c r="N476" s="96">
        <v>590</v>
      </c>
      <c r="O476" s="103"/>
      <c r="P476" s="113">
        <v>407.5</v>
      </c>
      <c r="Q476" s="96">
        <v>417.5</v>
      </c>
      <c r="R476" s="96">
        <v>412.5</v>
      </c>
      <c r="S476" s="103"/>
      <c r="T476" s="113">
        <v>457.5</v>
      </c>
      <c r="U476" s="96">
        <v>467.5</v>
      </c>
      <c r="V476" s="96">
        <v>462.5</v>
      </c>
      <c r="W476" s="103"/>
      <c r="X476" s="113">
        <v>425</v>
      </c>
      <c r="Y476" s="96">
        <v>435</v>
      </c>
      <c r="Z476" s="96">
        <v>430</v>
      </c>
      <c r="AA476" s="103"/>
      <c r="AB476" s="113">
        <v>585</v>
      </c>
      <c r="AC476" s="96">
        <v>595</v>
      </c>
      <c r="AD476" s="96">
        <v>590</v>
      </c>
      <c r="AE476" s="103"/>
      <c r="AF476" s="113">
        <v>392.5</v>
      </c>
      <c r="AG476" s="96">
        <v>402.5</v>
      </c>
      <c r="AH476" s="96">
        <v>397.5</v>
      </c>
      <c r="AI476" s="103"/>
      <c r="AJ476" s="113">
        <v>442.5</v>
      </c>
      <c r="AK476" s="96">
        <v>452.5</v>
      </c>
      <c r="AL476" s="96">
        <v>447.5</v>
      </c>
      <c r="AM476" s="103"/>
      <c r="AN476" s="113">
        <v>420</v>
      </c>
      <c r="AO476" s="96">
        <v>430</v>
      </c>
      <c r="AP476" s="96">
        <v>425</v>
      </c>
      <c r="AQ476" s="103"/>
      <c r="AR476" s="113">
        <v>585</v>
      </c>
      <c r="AS476" s="96">
        <v>595</v>
      </c>
      <c r="AT476" s="96">
        <v>590</v>
      </c>
      <c r="AU476" s="103"/>
      <c r="AV476" s="113">
        <v>402.5</v>
      </c>
      <c r="AW476" s="96">
        <v>412.5</v>
      </c>
      <c r="AX476" s="96">
        <v>407.5</v>
      </c>
      <c r="AY476" s="103"/>
      <c r="AZ476" s="113">
        <v>377.5</v>
      </c>
      <c r="BA476" s="96">
        <v>387.5</v>
      </c>
      <c r="BB476" s="96">
        <v>382.5</v>
      </c>
      <c r="BC476" s="103"/>
      <c r="BD476" s="113">
        <v>355</v>
      </c>
      <c r="BE476" s="96">
        <v>365</v>
      </c>
      <c r="BF476" s="96">
        <v>360</v>
      </c>
      <c r="BG476" s="103"/>
      <c r="BH476" s="113">
        <v>475</v>
      </c>
      <c r="BI476" s="96">
        <v>485</v>
      </c>
      <c r="BJ476" s="96">
        <v>480</v>
      </c>
      <c r="BK476" s="103"/>
      <c r="BL476" s="113">
        <v>387.5</v>
      </c>
      <c r="BM476" s="96">
        <v>397.5</v>
      </c>
      <c r="BN476" s="96">
        <v>392.5</v>
      </c>
      <c r="BO476" s="103"/>
      <c r="BP476" s="113">
        <v>470</v>
      </c>
      <c r="BQ476" s="96">
        <v>480</v>
      </c>
      <c r="BR476" s="96">
        <v>475</v>
      </c>
      <c r="BS476" s="103"/>
      <c r="BT476" s="113">
        <v>480</v>
      </c>
      <c r="BU476" s="96">
        <v>490</v>
      </c>
      <c r="BV476" s="96">
        <v>485</v>
      </c>
      <c r="BW476" s="103"/>
      <c r="BX476" s="113">
        <v>530</v>
      </c>
      <c r="BY476" s="96">
        <v>540</v>
      </c>
      <c r="BZ476" s="96">
        <v>535</v>
      </c>
      <c r="CA476" s="103"/>
      <c r="CB476" s="113">
        <v>510</v>
      </c>
      <c r="CC476" s="96">
        <v>520</v>
      </c>
      <c r="CD476" s="96">
        <v>515</v>
      </c>
      <c r="CE476" s="103"/>
      <c r="CF476" s="113">
        <v>420</v>
      </c>
      <c r="CG476" s="96">
        <v>430</v>
      </c>
      <c r="CH476" s="96">
        <v>425</v>
      </c>
      <c r="CI476" s="103"/>
      <c r="CJ476" s="113">
        <v>430</v>
      </c>
      <c r="CK476" s="96">
        <v>440</v>
      </c>
      <c r="CL476" s="96">
        <v>435</v>
      </c>
      <c r="CM476" s="103"/>
      <c r="CN476" s="113">
        <v>480</v>
      </c>
      <c r="CO476" s="96">
        <v>490</v>
      </c>
      <c r="CP476" s="96">
        <v>485</v>
      </c>
      <c r="CQ476" s="103"/>
      <c r="CR476" s="113">
        <v>480</v>
      </c>
      <c r="CS476" s="96">
        <v>490</v>
      </c>
      <c r="CT476" s="96">
        <v>485</v>
      </c>
      <c r="CU476" s="103"/>
      <c r="CV476" s="113">
        <v>465</v>
      </c>
      <c r="CW476" s="96">
        <v>475</v>
      </c>
      <c r="CX476" s="96">
        <v>470</v>
      </c>
      <c r="CY476" s="103"/>
      <c r="CZ476" s="113">
        <v>447.5</v>
      </c>
      <c r="DA476" s="96">
        <v>457.5</v>
      </c>
      <c r="DB476" s="96">
        <v>452.5</v>
      </c>
      <c r="DC476" s="103"/>
      <c r="DD476" s="113">
        <v>520</v>
      </c>
      <c r="DE476" s="96">
        <v>530</v>
      </c>
      <c r="DF476" s="96">
        <v>525</v>
      </c>
      <c r="DG476" s="103"/>
      <c r="DH476" s="113">
        <v>505</v>
      </c>
      <c r="DI476" s="96">
        <v>515</v>
      </c>
      <c r="DJ476" s="96">
        <v>510</v>
      </c>
      <c r="DK476" s="103"/>
      <c r="DL476" s="113">
        <v>420</v>
      </c>
      <c r="DM476" s="96">
        <v>430</v>
      </c>
      <c r="DN476" s="96">
        <v>425</v>
      </c>
      <c r="DO476" s="103"/>
      <c r="DP476" s="113">
        <v>382.5</v>
      </c>
      <c r="DQ476" s="96">
        <v>392.5</v>
      </c>
      <c r="DR476" s="96">
        <v>387.5</v>
      </c>
      <c r="DS476" s="103"/>
      <c r="DT476" s="113">
        <v>530</v>
      </c>
      <c r="DU476" s="96">
        <v>540</v>
      </c>
      <c r="DV476" s="96">
        <v>535</v>
      </c>
      <c r="DW476" s="103"/>
      <c r="DX476" s="113">
        <v>515</v>
      </c>
      <c r="DY476" s="96">
        <v>525</v>
      </c>
      <c r="DZ476" s="96">
        <v>520</v>
      </c>
      <c r="EA476" s="103"/>
      <c r="EB476" s="113">
        <v>387.5</v>
      </c>
      <c r="EC476" s="96">
        <v>397.5</v>
      </c>
      <c r="ED476" s="96">
        <v>392.5</v>
      </c>
      <c r="EE476" s="103"/>
      <c r="EF476" s="113">
        <v>350</v>
      </c>
      <c r="EG476" s="96">
        <v>360</v>
      </c>
      <c r="EH476" s="96">
        <v>355</v>
      </c>
      <c r="EI476" s="103"/>
      <c r="EJ476" s="113">
        <v>540</v>
      </c>
      <c r="EK476" s="96">
        <v>550</v>
      </c>
      <c r="EL476" s="96">
        <v>545</v>
      </c>
      <c r="EM476" s="103"/>
      <c r="EN476" s="113">
        <v>425</v>
      </c>
      <c r="EO476" s="96">
        <v>435</v>
      </c>
      <c r="EP476" s="96">
        <v>430</v>
      </c>
      <c r="EQ476" s="103"/>
      <c r="ER476" s="113">
        <v>362.5</v>
      </c>
      <c r="ES476" s="96">
        <v>372.5</v>
      </c>
      <c r="ET476" s="96">
        <v>367.5</v>
      </c>
      <c r="EU476" s="103"/>
      <c r="EV476" s="113">
        <v>315</v>
      </c>
      <c r="EW476" s="96">
        <v>325</v>
      </c>
      <c r="EX476" s="96">
        <v>320</v>
      </c>
      <c r="EY476" s="103"/>
      <c r="EZ476" s="113">
        <v>525</v>
      </c>
      <c r="FA476" s="96">
        <v>535</v>
      </c>
      <c r="FB476" s="96">
        <v>530</v>
      </c>
      <c r="FC476" s="103"/>
      <c r="FD476" s="113">
        <v>497.5</v>
      </c>
      <c r="FE476" s="96">
        <v>507.5</v>
      </c>
      <c r="FF476" s="96">
        <v>502.5</v>
      </c>
      <c r="FG476" s="103"/>
      <c r="FH476" s="113">
        <v>342.5</v>
      </c>
      <c r="FI476" s="96">
        <v>352.5</v>
      </c>
      <c r="FJ476" s="96">
        <v>347.5</v>
      </c>
      <c r="FK476" s="103"/>
      <c r="FL476" s="113">
        <v>325</v>
      </c>
      <c r="FM476" s="96">
        <v>335</v>
      </c>
      <c r="FN476" s="96">
        <v>330</v>
      </c>
      <c r="FO476" s="103"/>
      <c r="FP476" s="114">
        <v>402.5</v>
      </c>
      <c r="FQ476" s="101">
        <v>412.5</v>
      </c>
      <c r="FR476" s="101">
        <v>407.5</v>
      </c>
      <c r="FS476" s="103"/>
      <c r="FT476" s="113">
        <v>360</v>
      </c>
      <c r="FU476" s="96">
        <v>370</v>
      </c>
      <c r="FV476" s="96">
        <v>365</v>
      </c>
      <c r="FW476" s="103"/>
      <c r="FX476" s="113">
        <v>397.5</v>
      </c>
      <c r="FY476" s="96">
        <v>407.5</v>
      </c>
      <c r="FZ476" s="96">
        <v>402.5</v>
      </c>
      <c r="GA476" s="103"/>
      <c r="GB476" s="113">
        <v>485</v>
      </c>
      <c r="GC476" s="96">
        <v>495</v>
      </c>
      <c r="GD476" s="96">
        <v>490</v>
      </c>
      <c r="GE476" s="103"/>
      <c r="GF476" s="113">
        <v>477.5</v>
      </c>
      <c r="GG476" s="96">
        <v>487.5</v>
      </c>
      <c r="GH476" s="96">
        <v>482.5</v>
      </c>
      <c r="GI476" s="103"/>
      <c r="GJ476" s="113">
        <v>610</v>
      </c>
      <c r="GK476" s="96">
        <v>620</v>
      </c>
      <c r="GL476" s="96">
        <v>615</v>
      </c>
      <c r="GM476" s="103"/>
      <c r="GN476" s="113">
        <v>540</v>
      </c>
      <c r="GO476" s="96">
        <v>550</v>
      </c>
      <c r="GP476" s="96">
        <v>545</v>
      </c>
      <c r="GQ476" s="103"/>
      <c r="GR476" s="93"/>
      <c r="GS476" s="93">
        <v>12</v>
      </c>
    </row>
    <row r="477" spans="1:202" ht="15.75" x14ac:dyDescent="0.25">
      <c r="A477">
        <v>1</v>
      </c>
      <c r="B477">
        <v>2019</v>
      </c>
      <c r="C477" s="87">
        <v>43469</v>
      </c>
      <c r="D477" s="149">
        <v>470</v>
      </c>
      <c r="E477" s="136">
        <v>480</v>
      </c>
      <c r="F477" s="128">
        <v>475</v>
      </c>
      <c r="G477" s="134">
        <v>-5</v>
      </c>
      <c r="H477" s="135">
        <v>580</v>
      </c>
      <c r="I477" s="136">
        <v>590</v>
      </c>
      <c r="J477" s="128">
        <v>585</v>
      </c>
      <c r="K477" s="134">
        <v>10</v>
      </c>
      <c r="L477" s="135">
        <v>585</v>
      </c>
      <c r="M477" s="136">
        <v>595</v>
      </c>
      <c r="N477" s="128">
        <v>590</v>
      </c>
      <c r="O477" s="134" t="s">
        <v>5</v>
      </c>
      <c r="P477" s="135">
        <v>415</v>
      </c>
      <c r="Q477" s="136">
        <v>425</v>
      </c>
      <c r="R477" s="128">
        <v>420</v>
      </c>
      <c r="S477" s="134">
        <v>15</v>
      </c>
      <c r="T477" s="135">
        <v>455</v>
      </c>
      <c r="U477" s="136">
        <v>465</v>
      </c>
      <c r="V477" s="128">
        <v>460</v>
      </c>
      <c r="W477" s="134">
        <v>-5</v>
      </c>
      <c r="X477" s="135">
        <v>430</v>
      </c>
      <c r="Y477" s="136">
        <v>440</v>
      </c>
      <c r="Z477" s="128">
        <v>435</v>
      </c>
      <c r="AA477" s="134">
        <v>10</v>
      </c>
      <c r="AB477" s="135">
        <v>585</v>
      </c>
      <c r="AC477" s="136">
        <v>595</v>
      </c>
      <c r="AD477" s="128">
        <v>590</v>
      </c>
      <c r="AE477" s="134" t="s">
        <v>5</v>
      </c>
      <c r="AF477" s="135">
        <v>400</v>
      </c>
      <c r="AG477" s="136">
        <v>410</v>
      </c>
      <c r="AH477" s="128">
        <v>405</v>
      </c>
      <c r="AI477" s="134">
        <v>15</v>
      </c>
      <c r="AJ477" s="135">
        <v>440</v>
      </c>
      <c r="AK477" s="136">
        <v>450</v>
      </c>
      <c r="AL477" s="128">
        <v>445</v>
      </c>
      <c r="AM477" s="134">
        <v>-5</v>
      </c>
      <c r="AN477" s="135">
        <v>425</v>
      </c>
      <c r="AO477" s="136">
        <v>435</v>
      </c>
      <c r="AP477" s="128">
        <v>430</v>
      </c>
      <c r="AQ477" s="134">
        <v>10</v>
      </c>
      <c r="AR477" s="135">
        <v>585</v>
      </c>
      <c r="AS477" s="136">
        <v>595</v>
      </c>
      <c r="AT477" s="128">
        <v>590</v>
      </c>
      <c r="AU477" s="134" t="s">
        <v>5</v>
      </c>
      <c r="AV477" s="135">
        <v>410</v>
      </c>
      <c r="AW477" s="136">
        <v>420</v>
      </c>
      <c r="AX477" s="128">
        <v>415</v>
      </c>
      <c r="AY477" s="134">
        <v>15</v>
      </c>
      <c r="AZ477" s="135">
        <v>375</v>
      </c>
      <c r="BA477" s="136">
        <v>385</v>
      </c>
      <c r="BB477" s="128">
        <v>380</v>
      </c>
      <c r="BC477" s="134">
        <v>-5</v>
      </c>
      <c r="BD477" s="135">
        <v>360</v>
      </c>
      <c r="BE477" s="136">
        <v>370</v>
      </c>
      <c r="BF477" s="128">
        <v>365</v>
      </c>
      <c r="BG477" s="134">
        <v>10</v>
      </c>
      <c r="BH477" s="135">
        <v>475</v>
      </c>
      <c r="BI477" s="136">
        <v>485</v>
      </c>
      <c r="BJ477" s="128">
        <v>480</v>
      </c>
      <c r="BK477" s="134" t="s">
        <v>5</v>
      </c>
      <c r="BL477" s="135">
        <v>395</v>
      </c>
      <c r="BM477" s="136">
        <v>405</v>
      </c>
      <c r="BN477" s="128">
        <v>400</v>
      </c>
      <c r="BO477" s="134">
        <v>15</v>
      </c>
      <c r="BP477" s="135">
        <v>465</v>
      </c>
      <c r="BQ477" s="136">
        <v>475</v>
      </c>
      <c r="BR477" s="128">
        <v>470</v>
      </c>
      <c r="BS477" s="134">
        <v>-10</v>
      </c>
      <c r="BT477" s="135">
        <v>480</v>
      </c>
      <c r="BU477" s="136">
        <v>490</v>
      </c>
      <c r="BV477" s="128">
        <v>485</v>
      </c>
      <c r="BW477" s="134" t="s">
        <v>5</v>
      </c>
      <c r="BX477" s="135">
        <v>530</v>
      </c>
      <c r="BY477" s="136">
        <v>540</v>
      </c>
      <c r="BZ477" s="128">
        <v>535</v>
      </c>
      <c r="CA477" s="134" t="s">
        <v>5</v>
      </c>
      <c r="CB477" s="135">
        <v>510</v>
      </c>
      <c r="CC477" s="136">
        <v>520</v>
      </c>
      <c r="CD477" s="128">
        <v>515</v>
      </c>
      <c r="CE477" s="134" t="s">
        <v>5</v>
      </c>
      <c r="CF477" s="135">
        <v>415</v>
      </c>
      <c r="CG477" s="136">
        <v>425</v>
      </c>
      <c r="CH477" s="128">
        <v>420</v>
      </c>
      <c r="CI477" s="134">
        <v>-10</v>
      </c>
      <c r="CJ477" s="135">
        <v>430</v>
      </c>
      <c r="CK477" s="136">
        <v>440</v>
      </c>
      <c r="CL477" s="128">
        <v>435</v>
      </c>
      <c r="CM477" s="134" t="s">
        <v>5</v>
      </c>
      <c r="CN477" s="135">
        <v>480</v>
      </c>
      <c r="CO477" s="136">
        <v>490</v>
      </c>
      <c r="CP477" s="128">
        <v>485</v>
      </c>
      <c r="CQ477" s="134" t="s">
        <v>5</v>
      </c>
      <c r="CR477" s="135">
        <v>480</v>
      </c>
      <c r="CS477" s="136">
        <v>490</v>
      </c>
      <c r="CT477" s="128">
        <v>485</v>
      </c>
      <c r="CU477" s="134" t="s">
        <v>5</v>
      </c>
      <c r="CV477" s="135">
        <v>465</v>
      </c>
      <c r="CW477" s="136">
        <v>475</v>
      </c>
      <c r="CX477" s="128">
        <v>470</v>
      </c>
      <c r="CY477" s="134" t="s">
        <v>5</v>
      </c>
      <c r="CZ477" s="135">
        <v>445</v>
      </c>
      <c r="DA477" s="136">
        <v>455</v>
      </c>
      <c r="DB477" s="128">
        <v>450</v>
      </c>
      <c r="DC477" s="134">
        <v>-5</v>
      </c>
      <c r="DD477" s="135">
        <v>520</v>
      </c>
      <c r="DE477" s="136">
        <v>530</v>
      </c>
      <c r="DF477" s="128">
        <v>525</v>
      </c>
      <c r="DG477" s="134" t="s">
        <v>5</v>
      </c>
      <c r="DH477" s="135">
        <v>505</v>
      </c>
      <c r="DI477" s="136">
        <v>515</v>
      </c>
      <c r="DJ477" s="128">
        <v>510</v>
      </c>
      <c r="DK477" s="134" t="s">
        <v>5</v>
      </c>
      <c r="DL477" s="135">
        <v>415</v>
      </c>
      <c r="DM477" s="136">
        <v>425</v>
      </c>
      <c r="DN477" s="128">
        <v>420</v>
      </c>
      <c r="DO477" s="134">
        <v>-10</v>
      </c>
      <c r="DP477" s="135">
        <v>380</v>
      </c>
      <c r="DQ477" s="136">
        <v>390</v>
      </c>
      <c r="DR477" s="128">
        <v>385</v>
      </c>
      <c r="DS477" s="134">
        <v>-5</v>
      </c>
      <c r="DT477" s="135">
        <v>530</v>
      </c>
      <c r="DU477" s="136">
        <v>540</v>
      </c>
      <c r="DV477" s="128">
        <v>535</v>
      </c>
      <c r="DW477" s="134" t="s">
        <v>5</v>
      </c>
      <c r="DX477" s="135">
        <v>515</v>
      </c>
      <c r="DY477" s="136">
        <v>525</v>
      </c>
      <c r="DZ477" s="128">
        <v>520</v>
      </c>
      <c r="EA477" s="134" t="s">
        <v>5</v>
      </c>
      <c r="EB477" s="135">
        <v>385</v>
      </c>
      <c r="EC477" s="136">
        <v>395</v>
      </c>
      <c r="ED477" s="128">
        <v>390</v>
      </c>
      <c r="EE477" s="134">
        <v>-5</v>
      </c>
      <c r="EF477" s="135">
        <v>350</v>
      </c>
      <c r="EG477" s="136">
        <v>360</v>
      </c>
      <c r="EH477" s="128">
        <v>355</v>
      </c>
      <c r="EI477" s="134" t="s">
        <v>5</v>
      </c>
      <c r="EJ477" s="135">
        <v>540</v>
      </c>
      <c r="EK477" s="136">
        <v>550</v>
      </c>
      <c r="EL477" s="128">
        <v>545</v>
      </c>
      <c r="EM477" s="134" t="s">
        <v>5</v>
      </c>
      <c r="EN477" s="135">
        <v>425</v>
      </c>
      <c r="EO477" s="136">
        <v>435</v>
      </c>
      <c r="EP477" s="128">
        <v>430</v>
      </c>
      <c r="EQ477" s="134" t="s">
        <v>5</v>
      </c>
      <c r="ER477" s="135">
        <v>360</v>
      </c>
      <c r="ES477" s="136">
        <v>370</v>
      </c>
      <c r="ET477" s="128">
        <v>365</v>
      </c>
      <c r="EU477" s="134">
        <v>-5</v>
      </c>
      <c r="EV477" s="135">
        <v>315</v>
      </c>
      <c r="EW477" s="136">
        <v>325</v>
      </c>
      <c r="EX477" s="128">
        <v>320</v>
      </c>
      <c r="EY477" s="134" t="s">
        <v>5</v>
      </c>
      <c r="EZ477" s="135">
        <v>525</v>
      </c>
      <c r="FA477" s="136">
        <v>535</v>
      </c>
      <c r="FB477" s="128">
        <v>530</v>
      </c>
      <c r="FC477" s="134" t="s">
        <v>5</v>
      </c>
      <c r="FD477" s="135">
        <v>495</v>
      </c>
      <c r="FE477" s="136">
        <v>505</v>
      </c>
      <c r="FF477" s="128">
        <v>500</v>
      </c>
      <c r="FG477" s="134">
        <v>-5</v>
      </c>
      <c r="FH477" s="135">
        <v>340</v>
      </c>
      <c r="FI477" s="136">
        <v>350</v>
      </c>
      <c r="FJ477" s="128">
        <v>345</v>
      </c>
      <c r="FK477" s="134">
        <v>-5</v>
      </c>
      <c r="FL477" s="135">
        <v>325</v>
      </c>
      <c r="FM477" s="136">
        <v>335</v>
      </c>
      <c r="FN477" s="128">
        <v>330</v>
      </c>
      <c r="FO477" s="134" t="s">
        <v>5</v>
      </c>
      <c r="FP477" s="135">
        <v>400</v>
      </c>
      <c r="FQ477" s="136">
        <v>410</v>
      </c>
      <c r="FR477" s="128">
        <v>405</v>
      </c>
      <c r="FS477" s="134">
        <v>-5</v>
      </c>
      <c r="FT477" s="135">
        <v>360</v>
      </c>
      <c r="FU477" s="136">
        <v>370</v>
      </c>
      <c r="FV477" s="95">
        <v>365</v>
      </c>
      <c r="FW477" s="134" t="s">
        <v>5</v>
      </c>
      <c r="FX477" s="135">
        <v>395</v>
      </c>
      <c r="FY477" s="136">
        <v>405</v>
      </c>
      <c r="FZ477" s="128">
        <v>400</v>
      </c>
      <c r="GA477" s="134">
        <v>-5</v>
      </c>
      <c r="GB477" s="135">
        <v>485</v>
      </c>
      <c r="GC477" s="136">
        <v>495</v>
      </c>
      <c r="GD477" s="128">
        <v>490</v>
      </c>
      <c r="GE477" s="134" t="s">
        <v>5</v>
      </c>
      <c r="GF477" s="135">
        <v>475</v>
      </c>
      <c r="GG477" s="136">
        <v>485</v>
      </c>
      <c r="GH477" s="128">
        <v>480</v>
      </c>
      <c r="GI477" s="134">
        <v>-5</v>
      </c>
      <c r="GJ477" s="135">
        <v>610</v>
      </c>
      <c r="GK477" s="136">
        <v>620</v>
      </c>
      <c r="GL477" s="128">
        <v>615</v>
      </c>
      <c r="GM477" s="134" t="s">
        <v>5</v>
      </c>
      <c r="GN477" s="135">
        <v>540</v>
      </c>
      <c r="GO477" s="136">
        <v>550</v>
      </c>
      <c r="GP477" s="128">
        <v>545</v>
      </c>
      <c r="GQ477" s="134" t="s">
        <v>5</v>
      </c>
      <c r="GR477" s="93"/>
      <c r="GS477" s="93">
        <v>1</v>
      </c>
      <c r="GT477" s="79"/>
    </row>
    <row r="478" spans="1:202" ht="15.75" x14ac:dyDescent="0.25">
      <c r="A478">
        <v>1</v>
      </c>
      <c r="B478">
        <v>2019</v>
      </c>
      <c r="C478" s="87">
        <v>43476</v>
      </c>
      <c r="D478" s="149">
        <v>470</v>
      </c>
      <c r="E478" s="136">
        <v>480</v>
      </c>
      <c r="F478" s="128">
        <v>475</v>
      </c>
      <c r="G478" s="134" t="s">
        <v>5</v>
      </c>
      <c r="H478" s="135">
        <v>575</v>
      </c>
      <c r="I478" s="136">
        <v>585</v>
      </c>
      <c r="J478" s="128">
        <v>580</v>
      </c>
      <c r="K478" s="134">
        <v>-5</v>
      </c>
      <c r="L478" s="135">
        <v>585</v>
      </c>
      <c r="M478" s="136">
        <v>595</v>
      </c>
      <c r="N478" s="128">
        <v>590</v>
      </c>
      <c r="O478" s="134" t="s">
        <v>5</v>
      </c>
      <c r="P478" s="135">
        <v>405</v>
      </c>
      <c r="Q478" s="136">
        <v>415</v>
      </c>
      <c r="R478" s="128">
        <v>410</v>
      </c>
      <c r="S478" s="134">
        <v>-10</v>
      </c>
      <c r="T478" s="135">
        <v>455</v>
      </c>
      <c r="U478" s="136">
        <v>465</v>
      </c>
      <c r="V478" s="128">
        <v>460</v>
      </c>
      <c r="W478" s="134" t="s">
        <v>5</v>
      </c>
      <c r="X478" s="135">
        <v>425</v>
      </c>
      <c r="Y478" s="136">
        <v>435</v>
      </c>
      <c r="Z478" s="128">
        <v>430</v>
      </c>
      <c r="AA478" s="134">
        <v>-5</v>
      </c>
      <c r="AB478" s="135">
        <v>585</v>
      </c>
      <c r="AC478" s="136">
        <v>595</v>
      </c>
      <c r="AD478" s="128">
        <v>590</v>
      </c>
      <c r="AE478" s="134" t="s">
        <v>5</v>
      </c>
      <c r="AF478" s="135">
        <v>390</v>
      </c>
      <c r="AG478" s="136">
        <v>400</v>
      </c>
      <c r="AH478" s="128">
        <v>395</v>
      </c>
      <c r="AI478" s="134">
        <v>-10</v>
      </c>
      <c r="AJ478" s="135">
        <v>440</v>
      </c>
      <c r="AK478" s="136">
        <v>450</v>
      </c>
      <c r="AL478" s="128">
        <v>445</v>
      </c>
      <c r="AM478" s="134" t="s">
        <v>5</v>
      </c>
      <c r="AN478" s="135">
        <v>420</v>
      </c>
      <c r="AO478" s="136">
        <v>430</v>
      </c>
      <c r="AP478" s="128">
        <v>425</v>
      </c>
      <c r="AQ478" s="134">
        <v>-5</v>
      </c>
      <c r="AR478" s="135">
        <v>585</v>
      </c>
      <c r="AS478" s="136">
        <v>595</v>
      </c>
      <c r="AT478" s="128">
        <v>590</v>
      </c>
      <c r="AU478" s="134" t="s">
        <v>5</v>
      </c>
      <c r="AV478" s="135">
        <v>400</v>
      </c>
      <c r="AW478" s="136">
        <v>410</v>
      </c>
      <c r="AX478" s="128">
        <v>405</v>
      </c>
      <c r="AY478" s="134">
        <v>-10</v>
      </c>
      <c r="AZ478" s="135">
        <v>375</v>
      </c>
      <c r="BA478" s="136">
        <v>385</v>
      </c>
      <c r="BB478" s="128">
        <v>380</v>
      </c>
      <c r="BC478" s="134" t="s">
        <v>5</v>
      </c>
      <c r="BD478" s="135">
        <v>355</v>
      </c>
      <c r="BE478" s="136">
        <v>365</v>
      </c>
      <c r="BF478" s="128">
        <v>360</v>
      </c>
      <c r="BG478" s="134">
        <v>-5</v>
      </c>
      <c r="BH478" s="135">
        <v>475</v>
      </c>
      <c r="BI478" s="136">
        <v>485</v>
      </c>
      <c r="BJ478" s="128">
        <v>480</v>
      </c>
      <c r="BK478" s="134" t="s">
        <v>5</v>
      </c>
      <c r="BL478" s="135">
        <v>385</v>
      </c>
      <c r="BM478" s="136">
        <v>395</v>
      </c>
      <c r="BN478" s="128">
        <v>390</v>
      </c>
      <c r="BO478" s="134">
        <v>-10</v>
      </c>
      <c r="BP478" s="135">
        <v>465</v>
      </c>
      <c r="BQ478" s="136">
        <v>475</v>
      </c>
      <c r="BR478" s="128">
        <v>470</v>
      </c>
      <c r="BS478" s="134" t="s">
        <v>5</v>
      </c>
      <c r="BT478" s="135">
        <v>480</v>
      </c>
      <c r="BU478" s="136">
        <v>490</v>
      </c>
      <c r="BV478" s="128">
        <v>485</v>
      </c>
      <c r="BW478" s="134" t="s">
        <v>5</v>
      </c>
      <c r="BX478" s="135">
        <v>530</v>
      </c>
      <c r="BY478" s="136">
        <v>540</v>
      </c>
      <c r="BZ478" s="128">
        <v>535</v>
      </c>
      <c r="CA478" s="134" t="s">
        <v>5</v>
      </c>
      <c r="CB478" s="135">
        <v>510</v>
      </c>
      <c r="CC478" s="136">
        <v>520</v>
      </c>
      <c r="CD478" s="128">
        <v>515</v>
      </c>
      <c r="CE478" s="134" t="s">
        <v>5</v>
      </c>
      <c r="CF478" s="135">
        <v>415</v>
      </c>
      <c r="CG478" s="136">
        <v>425</v>
      </c>
      <c r="CH478" s="128">
        <v>420</v>
      </c>
      <c r="CI478" s="134" t="s">
        <v>5</v>
      </c>
      <c r="CJ478" s="135">
        <v>430</v>
      </c>
      <c r="CK478" s="136">
        <v>440</v>
      </c>
      <c r="CL478" s="128">
        <v>435</v>
      </c>
      <c r="CM478" s="134" t="s">
        <v>5</v>
      </c>
      <c r="CN478" s="135">
        <v>480</v>
      </c>
      <c r="CO478" s="136">
        <v>490</v>
      </c>
      <c r="CP478" s="128">
        <v>485</v>
      </c>
      <c r="CQ478" s="134" t="s">
        <v>5</v>
      </c>
      <c r="CR478" s="135">
        <v>480</v>
      </c>
      <c r="CS478" s="136">
        <v>490</v>
      </c>
      <c r="CT478" s="128">
        <v>485</v>
      </c>
      <c r="CU478" s="134" t="s">
        <v>5</v>
      </c>
      <c r="CV478" s="135">
        <v>460</v>
      </c>
      <c r="CW478" s="136">
        <v>470</v>
      </c>
      <c r="CX478" s="128">
        <v>465</v>
      </c>
      <c r="CY478" s="134">
        <v>-5</v>
      </c>
      <c r="CZ478" s="135">
        <v>445</v>
      </c>
      <c r="DA478" s="136">
        <v>455</v>
      </c>
      <c r="DB478" s="128">
        <v>450</v>
      </c>
      <c r="DC478" s="134" t="s">
        <v>5</v>
      </c>
      <c r="DD478" s="135">
        <v>520</v>
      </c>
      <c r="DE478" s="136">
        <v>530</v>
      </c>
      <c r="DF478" s="128">
        <v>525</v>
      </c>
      <c r="DG478" s="134" t="s">
        <v>5</v>
      </c>
      <c r="DH478" s="135">
        <v>505</v>
      </c>
      <c r="DI478" s="136">
        <v>515</v>
      </c>
      <c r="DJ478" s="128">
        <v>510</v>
      </c>
      <c r="DK478" s="134" t="s">
        <v>5</v>
      </c>
      <c r="DL478" s="135">
        <v>405</v>
      </c>
      <c r="DM478" s="136">
        <v>415</v>
      </c>
      <c r="DN478" s="128">
        <v>410</v>
      </c>
      <c r="DO478" s="134">
        <v>-10</v>
      </c>
      <c r="DP478" s="135">
        <v>375</v>
      </c>
      <c r="DQ478" s="136">
        <v>385</v>
      </c>
      <c r="DR478" s="128">
        <v>380</v>
      </c>
      <c r="DS478" s="134">
        <v>-5</v>
      </c>
      <c r="DT478" s="135">
        <v>530</v>
      </c>
      <c r="DU478" s="136">
        <v>540</v>
      </c>
      <c r="DV478" s="128">
        <v>535</v>
      </c>
      <c r="DW478" s="134" t="s">
        <v>5</v>
      </c>
      <c r="DX478" s="135">
        <v>515</v>
      </c>
      <c r="DY478" s="136">
        <v>525</v>
      </c>
      <c r="DZ478" s="128">
        <v>520</v>
      </c>
      <c r="EA478" s="134" t="s">
        <v>5</v>
      </c>
      <c r="EB478" s="135">
        <v>390</v>
      </c>
      <c r="EC478" s="136">
        <v>400</v>
      </c>
      <c r="ED478" s="128">
        <v>395</v>
      </c>
      <c r="EE478" s="134">
        <v>5</v>
      </c>
      <c r="EF478" s="135">
        <v>345</v>
      </c>
      <c r="EG478" s="136">
        <v>355</v>
      </c>
      <c r="EH478" s="128">
        <v>350</v>
      </c>
      <c r="EI478" s="134">
        <v>-5</v>
      </c>
      <c r="EJ478" s="135">
        <v>540</v>
      </c>
      <c r="EK478" s="136">
        <v>550</v>
      </c>
      <c r="EL478" s="128">
        <v>545</v>
      </c>
      <c r="EM478" s="134" t="s">
        <v>5</v>
      </c>
      <c r="EN478" s="135">
        <v>425</v>
      </c>
      <c r="EO478" s="136">
        <v>435</v>
      </c>
      <c r="EP478" s="128">
        <v>430</v>
      </c>
      <c r="EQ478" s="134" t="s">
        <v>5</v>
      </c>
      <c r="ER478" s="135">
        <v>365</v>
      </c>
      <c r="ES478" s="136">
        <v>375</v>
      </c>
      <c r="ET478" s="128">
        <v>370</v>
      </c>
      <c r="EU478" s="134">
        <v>5</v>
      </c>
      <c r="EV478" s="135">
        <v>310</v>
      </c>
      <c r="EW478" s="136">
        <v>320</v>
      </c>
      <c r="EX478" s="128">
        <v>315</v>
      </c>
      <c r="EY478" s="134">
        <v>-5</v>
      </c>
      <c r="EZ478" s="135">
        <v>525</v>
      </c>
      <c r="FA478" s="136">
        <v>535</v>
      </c>
      <c r="FB478" s="128">
        <v>530</v>
      </c>
      <c r="FC478" s="134" t="s">
        <v>5</v>
      </c>
      <c r="FD478" s="135">
        <v>465</v>
      </c>
      <c r="FE478" s="136">
        <v>475</v>
      </c>
      <c r="FF478" s="128">
        <v>470</v>
      </c>
      <c r="FG478" s="134">
        <v>-30</v>
      </c>
      <c r="FH478" s="135">
        <v>340</v>
      </c>
      <c r="FI478" s="136">
        <v>350</v>
      </c>
      <c r="FJ478" s="128">
        <v>345</v>
      </c>
      <c r="FK478" s="134" t="s">
        <v>5</v>
      </c>
      <c r="FL478" s="135">
        <v>325</v>
      </c>
      <c r="FM478" s="136">
        <v>335</v>
      </c>
      <c r="FN478" s="128">
        <v>330</v>
      </c>
      <c r="FO478" s="134" t="s">
        <v>5</v>
      </c>
      <c r="FP478" s="135">
        <v>400</v>
      </c>
      <c r="FQ478" s="136">
        <v>410</v>
      </c>
      <c r="FR478" s="128">
        <v>405</v>
      </c>
      <c r="FS478" s="134" t="s">
        <v>5</v>
      </c>
      <c r="FT478" s="135">
        <v>360</v>
      </c>
      <c r="FU478" s="136">
        <v>370</v>
      </c>
      <c r="FV478" s="95">
        <v>365</v>
      </c>
      <c r="FW478" s="134" t="s">
        <v>5</v>
      </c>
      <c r="FX478" s="135">
        <v>365</v>
      </c>
      <c r="FY478" s="136">
        <v>375</v>
      </c>
      <c r="FZ478" s="128">
        <v>370</v>
      </c>
      <c r="GA478" s="134">
        <v>-30</v>
      </c>
      <c r="GB478" s="135">
        <v>485</v>
      </c>
      <c r="GC478" s="136">
        <v>495</v>
      </c>
      <c r="GD478" s="128">
        <v>490</v>
      </c>
      <c r="GE478" s="134" t="s">
        <v>5</v>
      </c>
      <c r="GF478" s="135">
        <v>475</v>
      </c>
      <c r="GG478" s="136">
        <v>485</v>
      </c>
      <c r="GH478" s="128">
        <v>480</v>
      </c>
      <c r="GI478" s="134" t="s">
        <v>5</v>
      </c>
      <c r="GJ478" s="135">
        <v>610</v>
      </c>
      <c r="GK478" s="136">
        <v>620</v>
      </c>
      <c r="GL478" s="128">
        <v>615</v>
      </c>
      <c r="GM478" s="134" t="s">
        <v>5</v>
      </c>
      <c r="GN478" s="135">
        <v>540</v>
      </c>
      <c r="GO478" s="136">
        <v>550</v>
      </c>
      <c r="GP478" s="128">
        <v>545</v>
      </c>
      <c r="GQ478" s="134" t="s">
        <v>5</v>
      </c>
      <c r="GR478" s="93"/>
      <c r="GS478" s="93">
        <v>1</v>
      </c>
    </row>
    <row r="479" spans="1:202" ht="15.75" x14ac:dyDescent="0.25">
      <c r="A479">
        <v>1</v>
      </c>
      <c r="B479">
        <v>2019</v>
      </c>
      <c r="C479" s="87">
        <v>43483</v>
      </c>
      <c r="D479" s="149">
        <v>465</v>
      </c>
      <c r="E479" s="136">
        <v>475</v>
      </c>
      <c r="F479" s="128">
        <v>470</v>
      </c>
      <c r="G479" s="134">
        <v>-5</v>
      </c>
      <c r="H479" s="135">
        <v>570</v>
      </c>
      <c r="I479" s="136">
        <v>580</v>
      </c>
      <c r="J479" s="128">
        <v>575</v>
      </c>
      <c r="K479" s="134">
        <v>-5</v>
      </c>
      <c r="L479" s="135">
        <v>585</v>
      </c>
      <c r="M479" s="136">
        <v>595</v>
      </c>
      <c r="N479" s="128">
        <v>590</v>
      </c>
      <c r="O479" s="134" t="s">
        <v>5</v>
      </c>
      <c r="P479" s="135">
        <v>405</v>
      </c>
      <c r="Q479" s="136">
        <v>415</v>
      </c>
      <c r="R479" s="128">
        <v>410</v>
      </c>
      <c r="S479" s="134" t="s">
        <v>5</v>
      </c>
      <c r="T479" s="135">
        <v>450</v>
      </c>
      <c r="U479" s="136">
        <v>460</v>
      </c>
      <c r="V479" s="128">
        <v>455</v>
      </c>
      <c r="W479" s="134">
        <v>-5</v>
      </c>
      <c r="X479" s="135">
        <v>420</v>
      </c>
      <c r="Y479" s="136">
        <v>430</v>
      </c>
      <c r="Z479" s="128">
        <v>425</v>
      </c>
      <c r="AA479" s="134">
        <v>-5</v>
      </c>
      <c r="AB479" s="135">
        <v>585</v>
      </c>
      <c r="AC479" s="136">
        <v>595</v>
      </c>
      <c r="AD479" s="128">
        <v>590</v>
      </c>
      <c r="AE479" s="134" t="s">
        <v>5</v>
      </c>
      <c r="AF479" s="135">
        <v>390</v>
      </c>
      <c r="AG479" s="136">
        <v>400</v>
      </c>
      <c r="AH479" s="128">
        <v>395</v>
      </c>
      <c r="AI479" s="134" t="s">
        <v>5</v>
      </c>
      <c r="AJ479" s="135">
        <v>440</v>
      </c>
      <c r="AK479" s="136">
        <v>450</v>
      </c>
      <c r="AL479" s="128">
        <v>445</v>
      </c>
      <c r="AM479" s="134" t="s">
        <v>5</v>
      </c>
      <c r="AN479" s="135">
        <v>420</v>
      </c>
      <c r="AO479" s="136">
        <v>430</v>
      </c>
      <c r="AP479" s="128">
        <v>425</v>
      </c>
      <c r="AQ479" s="134" t="s">
        <v>5</v>
      </c>
      <c r="AR479" s="135">
        <v>585</v>
      </c>
      <c r="AS479" s="136">
        <v>595</v>
      </c>
      <c r="AT479" s="128">
        <v>590</v>
      </c>
      <c r="AU479" s="134" t="s">
        <v>5</v>
      </c>
      <c r="AV479" s="135">
        <v>400</v>
      </c>
      <c r="AW479" s="136">
        <v>410</v>
      </c>
      <c r="AX479" s="128">
        <v>405</v>
      </c>
      <c r="AY479" s="134" t="s">
        <v>5</v>
      </c>
      <c r="AZ479" s="135">
        <v>375</v>
      </c>
      <c r="BA479" s="136">
        <v>385</v>
      </c>
      <c r="BB479" s="128">
        <v>380</v>
      </c>
      <c r="BC479" s="134" t="s">
        <v>5</v>
      </c>
      <c r="BD479" s="135">
        <v>355</v>
      </c>
      <c r="BE479" s="136">
        <v>365</v>
      </c>
      <c r="BF479" s="128">
        <v>360</v>
      </c>
      <c r="BG479" s="134" t="s">
        <v>5</v>
      </c>
      <c r="BH479" s="135">
        <v>475</v>
      </c>
      <c r="BI479" s="136">
        <v>485</v>
      </c>
      <c r="BJ479" s="128">
        <v>480</v>
      </c>
      <c r="BK479" s="134" t="s">
        <v>5</v>
      </c>
      <c r="BL479" s="135">
        <v>385</v>
      </c>
      <c r="BM479" s="136">
        <v>395</v>
      </c>
      <c r="BN479" s="128">
        <v>390</v>
      </c>
      <c r="BO479" s="134" t="s">
        <v>5</v>
      </c>
      <c r="BP479" s="135">
        <v>465</v>
      </c>
      <c r="BQ479" s="136">
        <v>475</v>
      </c>
      <c r="BR479" s="128">
        <v>470</v>
      </c>
      <c r="BS479" s="134" t="s">
        <v>5</v>
      </c>
      <c r="BT479" s="135">
        <v>480</v>
      </c>
      <c r="BU479" s="136">
        <v>490</v>
      </c>
      <c r="BV479" s="128">
        <v>485</v>
      </c>
      <c r="BW479" s="134" t="s">
        <v>5</v>
      </c>
      <c r="BX479" s="135">
        <v>530</v>
      </c>
      <c r="BY479" s="136">
        <v>540</v>
      </c>
      <c r="BZ479" s="128">
        <v>535</v>
      </c>
      <c r="CA479" s="134" t="s">
        <v>5</v>
      </c>
      <c r="CB479" s="135">
        <v>510</v>
      </c>
      <c r="CC479" s="136">
        <v>520</v>
      </c>
      <c r="CD479" s="128">
        <v>515</v>
      </c>
      <c r="CE479" s="134" t="s">
        <v>5</v>
      </c>
      <c r="CF479" s="135">
        <v>415</v>
      </c>
      <c r="CG479" s="136">
        <v>425</v>
      </c>
      <c r="CH479" s="128">
        <v>420</v>
      </c>
      <c r="CI479" s="134" t="s">
        <v>5</v>
      </c>
      <c r="CJ479" s="135">
        <v>430</v>
      </c>
      <c r="CK479" s="136">
        <v>440</v>
      </c>
      <c r="CL479" s="128">
        <v>435</v>
      </c>
      <c r="CM479" s="134" t="s">
        <v>5</v>
      </c>
      <c r="CN479" s="135">
        <v>480</v>
      </c>
      <c r="CO479" s="136">
        <v>490</v>
      </c>
      <c r="CP479" s="128">
        <v>485</v>
      </c>
      <c r="CQ479" s="134" t="s">
        <v>5</v>
      </c>
      <c r="CR479" s="135">
        <v>480</v>
      </c>
      <c r="CS479" s="136">
        <v>490</v>
      </c>
      <c r="CT479" s="128">
        <v>485</v>
      </c>
      <c r="CU479" s="134" t="s">
        <v>5</v>
      </c>
      <c r="CV479" s="135">
        <v>455</v>
      </c>
      <c r="CW479" s="136">
        <v>465</v>
      </c>
      <c r="CX479" s="128">
        <v>460</v>
      </c>
      <c r="CY479" s="134">
        <v>-5</v>
      </c>
      <c r="CZ479" s="135">
        <v>445</v>
      </c>
      <c r="DA479" s="136">
        <v>455</v>
      </c>
      <c r="DB479" s="128">
        <v>450</v>
      </c>
      <c r="DC479" s="134" t="s">
        <v>5</v>
      </c>
      <c r="DD479" s="135">
        <v>520</v>
      </c>
      <c r="DE479" s="136">
        <v>530</v>
      </c>
      <c r="DF479" s="128">
        <v>450</v>
      </c>
      <c r="DG479" s="134" t="s">
        <v>5</v>
      </c>
      <c r="DH479" s="135">
        <v>505</v>
      </c>
      <c r="DI479" s="136">
        <v>515</v>
      </c>
      <c r="DJ479" s="128">
        <v>510</v>
      </c>
      <c r="DK479" s="134" t="s">
        <v>5</v>
      </c>
      <c r="DL479" s="135">
        <v>400</v>
      </c>
      <c r="DM479" s="136">
        <v>410</v>
      </c>
      <c r="DN479" s="128">
        <v>405</v>
      </c>
      <c r="DO479" s="134">
        <v>-5</v>
      </c>
      <c r="DP479" s="135">
        <v>375</v>
      </c>
      <c r="DQ479" s="136">
        <v>385</v>
      </c>
      <c r="DR479" s="128">
        <v>450</v>
      </c>
      <c r="DS479" s="134" t="s">
        <v>5</v>
      </c>
      <c r="DT479" s="135">
        <v>530</v>
      </c>
      <c r="DU479" s="136">
        <v>540</v>
      </c>
      <c r="DV479" s="128">
        <v>380</v>
      </c>
      <c r="DW479" s="134" t="s">
        <v>5</v>
      </c>
      <c r="DX479" s="135">
        <v>515</v>
      </c>
      <c r="DY479" s="136">
        <v>525</v>
      </c>
      <c r="DZ479" s="128">
        <v>520</v>
      </c>
      <c r="EA479" s="134" t="s">
        <v>5</v>
      </c>
      <c r="EB479" s="135">
        <v>385</v>
      </c>
      <c r="EC479" s="136">
        <v>395</v>
      </c>
      <c r="ED479" s="128">
        <v>390</v>
      </c>
      <c r="EE479" s="134">
        <v>-5</v>
      </c>
      <c r="EF479" s="135">
        <v>340</v>
      </c>
      <c r="EG479" s="136">
        <v>350</v>
      </c>
      <c r="EH479" s="128">
        <v>345</v>
      </c>
      <c r="EI479" s="134">
        <v>-5</v>
      </c>
      <c r="EJ479" s="135">
        <v>540</v>
      </c>
      <c r="EK479" s="136">
        <v>550</v>
      </c>
      <c r="EL479" s="128">
        <v>545</v>
      </c>
      <c r="EM479" s="134" t="s">
        <v>5</v>
      </c>
      <c r="EN479" s="135">
        <v>425</v>
      </c>
      <c r="EO479" s="136">
        <v>435</v>
      </c>
      <c r="EP479" s="128">
        <v>430</v>
      </c>
      <c r="EQ479" s="134" t="s">
        <v>5</v>
      </c>
      <c r="ER479" s="135">
        <v>360</v>
      </c>
      <c r="ES479" s="136">
        <v>370</v>
      </c>
      <c r="ET479" s="128">
        <v>365</v>
      </c>
      <c r="EU479" s="134">
        <v>-5</v>
      </c>
      <c r="EV479" s="135">
        <v>305</v>
      </c>
      <c r="EW479" s="136">
        <v>315</v>
      </c>
      <c r="EX479" s="128">
        <v>310</v>
      </c>
      <c r="EY479" s="134">
        <v>-5</v>
      </c>
      <c r="EZ479" s="135">
        <v>525</v>
      </c>
      <c r="FA479" s="136">
        <v>535</v>
      </c>
      <c r="FB479" s="128">
        <v>530</v>
      </c>
      <c r="FC479" s="134" t="s">
        <v>5</v>
      </c>
      <c r="FD479" s="135">
        <v>465</v>
      </c>
      <c r="FE479" s="136">
        <v>475</v>
      </c>
      <c r="FF479" s="128">
        <v>470</v>
      </c>
      <c r="FG479" s="134" t="s">
        <v>5</v>
      </c>
      <c r="FH479" s="135">
        <v>340</v>
      </c>
      <c r="FI479" s="136">
        <v>350</v>
      </c>
      <c r="FJ479" s="128">
        <v>345</v>
      </c>
      <c r="FK479" s="134" t="s">
        <v>5</v>
      </c>
      <c r="FL479" s="135">
        <v>325</v>
      </c>
      <c r="FM479" s="136">
        <v>335</v>
      </c>
      <c r="FN479" s="128">
        <v>330</v>
      </c>
      <c r="FO479" s="134" t="s">
        <v>5</v>
      </c>
      <c r="FP479" s="135">
        <v>400</v>
      </c>
      <c r="FQ479" s="136">
        <v>410</v>
      </c>
      <c r="FR479" s="128">
        <v>405</v>
      </c>
      <c r="FS479" s="134" t="s">
        <v>5</v>
      </c>
      <c r="FT479" s="135">
        <v>360</v>
      </c>
      <c r="FU479" s="136">
        <v>370</v>
      </c>
      <c r="FV479" s="95">
        <v>365</v>
      </c>
      <c r="FW479" s="134" t="s">
        <v>5</v>
      </c>
      <c r="FX479" s="135">
        <v>365</v>
      </c>
      <c r="FY479" s="136">
        <v>375</v>
      </c>
      <c r="FZ479" s="128">
        <v>370</v>
      </c>
      <c r="GA479" s="134" t="s">
        <v>5</v>
      </c>
      <c r="GB479" s="135">
        <v>480</v>
      </c>
      <c r="GC479" s="136">
        <v>490</v>
      </c>
      <c r="GD479" s="128">
        <v>485</v>
      </c>
      <c r="GE479" s="134">
        <v>-5</v>
      </c>
      <c r="GF479" s="135">
        <v>475</v>
      </c>
      <c r="GG479" s="136">
        <v>485</v>
      </c>
      <c r="GH479" s="128">
        <v>450</v>
      </c>
      <c r="GI479" s="134" t="s">
        <v>5</v>
      </c>
      <c r="GJ479" s="135">
        <v>610</v>
      </c>
      <c r="GK479" s="136">
        <v>620</v>
      </c>
      <c r="GL479" s="128">
        <v>480</v>
      </c>
      <c r="GM479" s="134" t="s">
        <v>5</v>
      </c>
      <c r="GN479" s="135">
        <v>540</v>
      </c>
      <c r="GO479" s="136">
        <v>550</v>
      </c>
      <c r="GP479" s="128">
        <v>545</v>
      </c>
      <c r="GQ479" s="134" t="s">
        <v>5</v>
      </c>
      <c r="GR479" s="93"/>
      <c r="GS479" s="93">
        <v>1</v>
      </c>
      <c r="GT479" s="79"/>
    </row>
    <row r="480" spans="1:202" ht="15.75" x14ac:dyDescent="0.25">
      <c r="A480">
        <v>1</v>
      </c>
      <c r="B480">
        <v>2019</v>
      </c>
      <c r="C480" s="87">
        <v>43490</v>
      </c>
      <c r="D480" s="149">
        <v>460</v>
      </c>
      <c r="E480" s="136">
        <v>470</v>
      </c>
      <c r="F480" s="128">
        <v>465</v>
      </c>
      <c r="G480" s="134">
        <v>-5</v>
      </c>
      <c r="H480" s="135">
        <v>565</v>
      </c>
      <c r="I480" s="136">
        <v>575</v>
      </c>
      <c r="J480" s="128">
        <v>570</v>
      </c>
      <c r="K480" s="134">
        <v>-5</v>
      </c>
      <c r="L480" s="135">
        <v>585</v>
      </c>
      <c r="M480" s="136">
        <v>595</v>
      </c>
      <c r="N480" s="128">
        <v>590</v>
      </c>
      <c r="O480" s="134" t="s">
        <v>5</v>
      </c>
      <c r="P480" s="135">
        <v>405</v>
      </c>
      <c r="Q480" s="136">
        <v>415</v>
      </c>
      <c r="R480" s="128">
        <v>410</v>
      </c>
      <c r="S480" s="134" t="s">
        <v>5</v>
      </c>
      <c r="T480" s="135">
        <v>445</v>
      </c>
      <c r="U480" s="136">
        <v>455</v>
      </c>
      <c r="V480" s="128">
        <v>450</v>
      </c>
      <c r="W480" s="134">
        <v>-5</v>
      </c>
      <c r="X480" s="135">
        <v>415</v>
      </c>
      <c r="Y480" s="136">
        <v>425</v>
      </c>
      <c r="Z480" s="128">
        <v>420</v>
      </c>
      <c r="AA480" s="134">
        <v>-5</v>
      </c>
      <c r="AB480" s="135">
        <v>585</v>
      </c>
      <c r="AC480" s="136">
        <v>595</v>
      </c>
      <c r="AD480" s="128">
        <v>590</v>
      </c>
      <c r="AE480" s="134" t="s">
        <v>5</v>
      </c>
      <c r="AF480" s="135">
        <v>390</v>
      </c>
      <c r="AG480" s="136">
        <v>400</v>
      </c>
      <c r="AH480" s="128">
        <v>395</v>
      </c>
      <c r="AI480" s="134" t="s">
        <v>5</v>
      </c>
      <c r="AJ480" s="135">
        <v>435</v>
      </c>
      <c r="AK480" s="136">
        <v>445</v>
      </c>
      <c r="AL480" s="128">
        <v>440</v>
      </c>
      <c r="AM480" s="134">
        <v>-5</v>
      </c>
      <c r="AN480" s="135">
        <v>415</v>
      </c>
      <c r="AO480" s="136">
        <v>425</v>
      </c>
      <c r="AP480" s="128">
        <v>420</v>
      </c>
      <c r="AQ480" s="134">
        <v>-5</v>
      </c>
      <c r="AR480" s="135">
        <v>585</v>
      </c>
      <c r="AS480" s="136">
        <v>595</v>
      </c>
      <c r="AT480" s="128">
        <v>590</v>
      </c>
      <c r="AU480" s="134" t="s">
        <v>5</v>
      </c>
      <c r="AV480" s="135">
        <v>400</v>
      </c>
      <c r="AW480" s="136">
        <v>410</v>
      </c>
      <c r="AX480" s="128">
        <v>405</v>
      </c>
      <c r="AY480" s="134" t="s">
        <v>5</v>
      </c>
      <c r="AZ480" s="135">
        <v>370</v>
      </c>
      <c r="BA480" s="136">
        <v>380</v>
      </c>
      <c r="BB480" s="128">
        <v>375</v>
      </c>
      <c r="BC480" s="134">
        <v>-5</v>
      </c>
      <c r="BD480" s="135">
        <v>350</v>
      </c>
      <c r="BE480" s="136">
        <v>360</v>
      </c>
      <c r="BF480" s="128">
        <v>355</v>
      </c>
      <c r="BG480" s="134">
        <v>-5</v>
      </c>
      <c r="BH480" s="135">
        <v>475</v>
      </c>
      <c r="BI480" s="136">
        <v>485</v>
      </c>
      <c r="BJ480" s="128">
        <v>480</v>
      </c>
      <c r="BK480" s="134" t="s">
        <v>5</v>
      </c>
      <c r="BL480" s="135">
        <v>385</v>
      </c>
      <c r="BM480" s="136">
        <v>395</v>
      </c>
      <c r="BN480" s="128">
        <v>390</v>
      </c>
      <c r="BO480" s="134" t="s">
        <v>5</v>
      </c>
      <c r="BP480" s="135">
        <v>460</v>
      </c>
      <c r="BQ480" s="136">
        <v>470</v>
      </c>
      <c r="BR480" s="128">
        <v>465</v>
      </c>
      <c r="BS480" s="134">
        <v>-5</v>
      </c>
      <c r="BT480" s="135">
        <v>470</v>
      </c>
      <c r="BU480" s="136">
        <v>480</v>
      </c>
      <c r="BV480" s="128">
        <v>475</v>
      </c>
      <c r="BW480" s="134">
        <v>-10</v>
      </c>
      <c r="BX480" s="135">
        <v>530</v>
      </c>
      <c r="BY480" s="136">
        <v>540</v>
      </c>
      <c r="BZ480" s="128">
        <v>535</v>
      </c>
      <c r="CA480" s="134" t="s">
        <v>5</v>
      </c>
      <c r="CB480" s="135">
        <v>500</v>
      </c>
      <c r="CC480" s="136">
        <v>510</v>
      </c>
      <c r="CD480" s="128">
        <v>505</v>
      </c>
      <c r="CE480" s="134">
        <v>-10</v>
      </c>
      <c r="CF480" s="135">
        <v>410</v>
      </c>
      <c r="CG480" s="136">
        <v>420</v>
      </c>
      <c r="CH480" s="128">
        <v>415</v>
      </c>
      <c r="CI480" s="134">
        <v>-5</v>
      </c>
      <c r="CJ480" s="135">
        <v>420</v>
      </c>
      <c r="CK480" s="136">
        <v>430</v>
      </c>
      <c r="CL480" s="128">
        <v>425</v>
      </c>
      <c r="CM480" s="134">
        <v>-10</v>
      </c>
      <c r="CN480" s="135">
        <v>480</v>
      </c>
      <c r="CO480" s="136">
        <v>490</v>
      </c>
      <c r="CP480" s="128">
        <v>485</v>
      </c>
      <c r="CQ480" s="134" t="s">
        <v>5</v>
      </c>
      <c r="CR480" s="135">
        <v>470</v>
      </c>
      <c r="CS480" s="136">
        <v>480</v>
      </c>
      <c r="CT480" s="128">
        <v>475</v>
      </c>
      <c r="CU480" s="134">
        <v>-10</v>
      </c>
      <c r="CV480" s="135">
        <v>455</v>
      </c>
      <c r="CW480" s="136">
        <v>465</v>
      </c>
      <c r="CX480" s="128">
        <v>460</v>
      </c>
      <c r="CY480" s="134" t="s">
        <v>5</v>
      </c>
      <c r="CZ480" s="135">
        <v>440</v>
      </c>
      <c r="DA480" s="136">
        <v>450</v>
      </c>
      <c r="DB480" s="128">
        <v>445</v>
      </c>
      <c r="DC480" s="134">
        <v>-5</v>
      </c>
      <c r="DD480" s="135">
        <v>520</v>
      </c>
      <c r="DE480" s="136">
        <v>530</v>
      </c>
      <c r="DF480" s="128">
        <v>525</v>
      </c>
      <c r="DG480" s="134" t="s">
        <v>5</v>
      </c>
      <c r="DH480" s="135">
        <v>495</v>
      </c>
      <c r="DI480" s="136">
        <v>505</v>
      </c>
      <c r="DJ480" s="128">
        <v>500</v>
      </c>
      <c r="DK480" s="134">
        <v>-10</v>
      </c>
      <c r="DL480" s="135">
        <v>400</v>
      </c>
      <c r="DM480" s="136">
        <v>410</v>
      </c>
      <c r="DN480" s="128">
        <v>405</v>
      </c>
      <c r="DO480" s="134" t="s">
        <v>5</v>
      </c>
      <c r="DP480" s="135">
        <v>365</v>
      </c>
      <c r="DQ480" s="136">
        <v>375</v>
      </c>
      <c r="DR480" s="128">
        <v>370</v>
      </c>
      <c r="DS480" s="134">
        <v>-10</v>
      </c>
      <c r="DT480" s="135">
        <v>530</v>
      </c>
      <c r="DU480" s="136">
        <v>540</v>
      </c>
      <c r="DV480" s="128">
        <v>535</v>
      </c>
      <c r="DW480" s="134" t="s">
        <v>5</v>
      </c>
      <c r="DX480" s="135">
        <v>505</v>
      </c>
      <c r="DY480" s="136">
        <v>515</v>
      </c>
      <c r="DZ480" s="128">
        <v>510</v>
      </c>
      <c r="EA480" s="134">
        <v>-10</v>
      </c>
      <c r="EB480" s="135">
        <v>385</v>
      </c>
      <c r="EC480" s="136">
        <v>395</v>
      </c>
      <c r="ED480" s="128">
        <v>390</v>
      </c>
      <c r="EE480" s="134" t="s">
        <v>5</v>
      </c>
      <c r="EF480" s="135">
        <v>330</v>
      </c>
      <c r="EG480" s="136">
        <v>340</v>
      </c>
      <c r="EH480" s="128">
        <v>335</v>
      </c>
      <c r="EI480" s="134">
        <v>-10</v>
      </c>
      <c r="EJ480" s="135">
        <v>540</v>
      </c>
      <c r="EK480" s="136">
        <v>550</v>
      </c>
      <c r="EL480" s="128">
        <v>545</v>
      </c>
      <c r="EM480" s="134" t="s">
        <v>5</v>
      </c>
      <c r="EN480" s="135">
        <v>415</v>
      </c>
      <c r="EO480" s="136">
        <v>425</v>
      </c>
      <c r="EP480" s="128">
        <v>420</v>
      </c>
      <c r="EQ480" s="134">
        <v>-10</v>
      </c>
      <c r="ER480" s="135">
        <v>360</v>
      </c>
      <c r="ES480" s="136">
        <v>370</v>
      </c>
      <c r="ET480" s="128">
        <v>365</v>
      </c>
      <c r="EU480" s="134" t="s">
        <v>5</v>
      </c>
      <c r="EV480" s="135">
        <v>295</v>
      </c>
      <c r="EW480" s="136">
        <v>305</v>
      </c>
      <c r="EX480" s="128">
        <v>300</v>
      </c>
      <c r="EY480" s="134">
        <v>-10</v>
      </c>
      <c r="EZ480" s="135">
        <v>525</v>
      </c>
      <c r="FA480" s="136">
        <v>535</v>
      </c>
      <c r="FB480" s="128">
        <v>530</v>
      </c>
      <c r="FC480" s="134" t="s">
        <v>5</v>
      </c>
      <c r="FD480" s="135">
        <v>455</v>
      </c>
      <c r="FE480" s="136">
        <v>465</v>
      </c>
      <c r="FF480" s="128">
        <v>460</v>
      </c>
      <c r="FG480" s="134">
        <v>-10</v>
      </c>
      <c r="FH480" s="135">
        <v>335</v>
      </c>
      <c r="FI480" s="136">
        <v>345</v>
      </c>
      <c r="FJ480" s="128">
        <v>340</v>
      </c>
      <c r="FK480" s="134">
        <v>-5</v>
      </c>
      <c r="FL480" s="135">
        <v>315</v>
      </c>
      <c r="FM480" s="136">
        <v>325</v>
      </c>
      <c r="FN480" s="128">
        <v>320</v>
      </c>
      <c r="FO480" s="134">
        <v>-10</v>
      </c>
      <c r="FP480" s="135">
        <v>395</v>
      </c>
      <c r="FQ480" s="136">
        <v>405</v>
      </c>
      <c r="FR480" s="128">
        <v>400</v>
      </c>
      <c r="FS480" s="134">
        <v>-5</v>
      </c>
      <c r="FT480" s="135">
        <v>360</v>
      </c>
      <c r="FU480" s="136">
        <v>370</v>
      </c>
      <c r="FV480" s="95">
        <v>365</v>
      </c>
      <c r="FW480" s="134" t="s">
        <v>5</v>
      </c>
      <c r="FX480" s="135">
        <v>355</v>
      </c>
      <c r="FY480" s="136">
        <v>365</v>
      </c>
      <c r="FZ480" s="128">
        <v>360</v>
      </c>
      <c r="GA480" s="134">
        <v>-10</v>
      </c>
      <c r="GB480" s="135">
        <v>475</v>
      </c>
      <c r="GC480" s="136">
        <v>485</v>
      </c>
      <c r="GD480" s="128">
        <v>480</v>
      </c>
      <c r="GE480" s="134">
        <v>-5</v>
      </c>
      <c r="GF480" s="135">
        <v>465</v>
      </c>
      <c r="GG480" s="136">
        <v>475</v>
      </c>
      <c r="GH480" s="128">
        <v>470</v>
      </c>
      <c r="GI480" s="134">
        <v>-10</v>
      </c>
      <c r="GJ480" s="135">
        <v>610</v>
      </c>
      <c r="GK480" s="136">
        <v>620</v>
      </c>
      <c r="GL480" s="128">
        <v>615</v>
      </c>
      <c r="GM480" s="134" t="s">
        <v>5</v>
      </c>
      <c r="GN480" s="135">
        <v>530</v>
      </c>
      <c r="GO480" s="136">
        <v>540</v>
      </c>
      <c r="GP480" s="128">
        <v>535</v>
      </c>
      <c r="GQ480" s="134">
        <v>-10</v>
      </c>
      <c r="GR480" s="93"/>
      <c r="GS480" s="93">
        <v>1</v>
      </c>
      <c r="GT480" s="79"/>
    </row>
    <row r="481" spans="1:203" ht="15.75" x14ac:dyDescent="0.25">
      <c r="A481">
        <v>2</v>
      </c>
      <c r="B481">
        <v>2019</v>
      </c>
      <c r="C481" s="87">
        <v>43497</v>
      </c>
      <c r="D481" s="149">
        <v>460</v>
      </c>
      <c r="E481" s="136">
        <v>470</v>
      </c>
      <c r="F481" s="128">
        <v>465</v>
      </c>
      <c r="G481" s="134" t="s">
        <v>5</v>
      </c>
      <c r="H481" s="135">
        <v>560</v>
      </c>
      <c r="I481" s="136">
        <v>570</v>
      </c>
      <c r="J481" s="128">
        <v>565</v>
      </c>
      <c r="K481" s="134">
        <v>-5</v>
      </c>
      <c r="L481" s="135">
        <v>585</v>
      </c>
      <c r="M481" s="136">
        <v>595</v>
      </c>
      <c r="N481" s="128">
        <v>590</v>
      </c>
      <c r="O481" s="134" t="s">
        <v>5</v>
      </c>
      <c r="P481" s="135">
        <v>405</v>
      </c>
      <c r="Q481" s="136">
        <v>415</v>
      </c>
      <c r="R481" s="128">
        <v>410</v>
      </c>
      <c r="S481" s="134" t="s">
        <v>5</v>
      </c>
      <c r="T481" s="135">
        <v>445</v>
      </c>
      <c r="U481" s="136">
        <v>455</v>
      </c>
      <c r="V481" s="128">
        <v>450</v>
      </c>
      <c r="W481" s="134" t="s">
        <v>5</v>
      </c>
      <c r="X481" s="135">
        <v>410</v>
      </c>
      <c r="Y481" s="136">
        <v>420</v>
      </c>
      <c r="Z481" s="128">
        <v>415</v>
      </c>
      <c r="AA481" s="134">
        <v>-5</v>
      </c>
      <c r="AB481" s="135">
        <v>585</v>
      </c>
      <c r="AC481" s="136">
        <v>595</v>
      </c>
      <c r="AD481" s="128">
        <v>590</v>
      </c>
      <c r="AE481" s="134" t="s">
        <v>5</v>
      </c>
      <c r="AF481" s="135">
        <v>390</v>
      </c>
      <c r="AG481" s="136">
        <v>400</v>
      </c>
      <c r="AH481" s="128">
        <v>395</v>
      </c>
      <c r="AI481" s="134" t="s">
        <v>5</v>
      </c>
      <c r="AJ481" s="135">
        <v>435</v>
      </c>
      <c r="AK481" s="136">
        <v>445</v>
      </c>
      <c r="AL481" s="128">
        <v>440</v>
      </c>
      <c r="AM481" s="134" t="s">
        <v>5</v>
      </c>
      <c r="AN481" s="135">
        <v>415</v>
      </c>
      <c r="AO481" s="136">
        <v>425</v>
      </c>
      <c r="AP481" s="128">
        <v>420</v>
      </c>
      <c r="AQ481" s="134" t="s">
        <v>5</v>
      </c>
      <c r="AR481" s="135">
        <v>585</v>
      </c>
      <c r="AS481" s="136">
        <v>595</v>
      </c>
      <c r="AT481" s="128">
        <v>590</v>
      </c>
      <c r="AU481" s="134" t="s">
        <v>5</v>
      </c>
      <c r="AV481" s="135">
        <v>400</v>
      </c>
      <c r="AW481" s="136">
        <v>410</v>
      </c>
      <c r="AX481" s="128">
        <v>405</v>
      </c>
      <c r="AY481" s="134" t="s">
        <v>5</v>
      </c>
      <c r="AZ481" s="135">
        <v>370</v>
      </c>
      <c r="BA481" s="136">
        <v>380</v>
      </c>
      <c r="BB481" s="128">
        <v>375</v>
      </c>
      <c r="BC481" s="134" t="s">
        <v>5</v>
      </c>
      <c r="BD481" s="135">
        <v>350</v>
      </c>
      <c r="BE481" s="136">
        <v>360</v>
      </c>
      <c r="BF481" s="128">
        <v>355</v>
      </c>
      <c r="BG481" s="134" t="s">
        <v>5</v>
      </c>
      <c r="BH481" s="135">
        <v>475</v>
      </c>
      <c r="BI481" s="136">
        <v>485</v>
      </c>
      <c r="BJ481" s="128">
        <v>480</v>
      </c>
      <c r="BK481" s="134" t="s">
        <v>5</v>
      </c>
      <c r="BL481" s="135">
        <v>385</v>
      </c>
      <c r="BM481" s="136">
        <v>395</v>
      </c>
      <c r="BN481" s="128">
        <v>390</v>
      </c>
      <c r="BO481" s="134" t="s">
        <v>5</v>
      </c>
      <c r="BP481" s="135">
        <v>460</v>
      </c>
      <c r="BQ481" s="136">
        <v>470</v>
      </c>
      <c r="BR481" s="128">
        <v>465</v>
      </c>
      <c r="BS481" s="134" t="s">
        <v>5</v>
      </c>
      <c r="BT481" s="135">
        <v>470</v>
      </c>
      <c r="BU481" s="136">
        <v>480</v>
      </c>
      <c r="BV481" s="128">
        <v>475</v>
      </c>
      <c r="BW481" s="134" t="s">
        <v>5</v>
      </c>
      <c r="BX481" s="135">
        <v>530</v>
      </c>
      <c r="BY481" s="136">
        <v>540</v>
      </c>
      <c r="BZ481" s="128">
        <v>535</v>
      </c>
      <c r="CA481" s="134" t="s">
        <v>5</v>
      </c>
      <c r="CB481" s="135">
        <v>500</v>
      </c>
      <c r="CC481" s="136">
        <v>510</v>
      </c>
      <c r="CD481" s="128">
        <v>505</v>
      </c>
      <c r="CE481" s="134" t="s">
        <v>5</v>
      </c>
      <c r="CF481" s="135">
        <v>410</v>
      </c>
      <c r="CG481" s="136">
        <v>420</v>
      </c>
      <c r="CH481" s="128">
        <v>415</v>
      </c>
      <c r="CI481" s="134" t="s">
        <v>5</v>
      </c>
      <c r="CJ481" s="135">
        <v>420</v>
      </c>
      <c r="CK481" s="136">
        <v>430</v>
      </c>
      <c r="CL481" s="128">
        <v>425</v>
      </c>
      <c r="CM481" s="134" t="s">
        <v>5</v>
      </c>
      <c r="CN481" s="135">
        <v>480</v>
      </c>
      <c r="CO481" s="136">
        <v>490</v>
      </c>
      <c r="CP481" s="128">
        <v>485</v>
      </c>
      <c r="CQ481" s="134" t="s">
        <v>5</v>
      </c>
      <c r="CR481" s="135">
        <v>470</v>
      </c>
      <c r="CS481" s="136">
        <v>480</v>
      </c>
      <c r="CT481" s="128">
        <v>475</v>
      </c>
      <c r="CU481" s="134" t="s">
        <v>5</v>
      </c>
      <c r="CV481" s="135">
        <v>455</v>
      </c>
      <c r="CW481" s="136">
        <v>465</v>
      </c>
      <c r="CX481" s="128">
        <v>460</v>
      </c>
      <c r="CY481" s="134" t="s">
        <v>5</v>
      </c>
      <c r="CZ481" s="135">
        <v>435</v>
      </c>
      <c r="DA481" s="136">
        <v>445</v>
      </c>
      <c r="DB481" s="128">
        <v>440</v>
      </c>
      <c r="DC481" s="134">
        <v>-5</v>
      </c>
      <c r="DD481" s="135">
        <v>520</v>
      </c>
      <c r="DE481" s="136">
        <v>530</v>
      </c>
      <c r="DF481" s="128">
        <v>525</v>
      </c>
      <c r="DG481" s="134" t="s">
        <v>5</v>
      </c>
      <c r="DH481" s="135">
        <v>495</v>
      </c>
      <c r="DI481" s="136">
        <v>505</v>
      </c>
      <c r="DJ481" s="128">
        <v>500</v>
      </c>
      <c r="DK481" s="134" t="s">
        <v>5</v>
      </c>
      <c r="DL481" s="135">
        <v>400</v>
      </c>
      <c r="DM481" s="136">
        <v>410</v>
      </c>
      <c r="DN481" s="128">
        <v>405</v>
      </c>
      <c r="DO481" s="134" t="s">
        <v>5</v>
      </c>
      <c r="DP481" s="135">
        <v>370</v>
      </c>
      <c r="DQ481" s="136">
        <v>380</v>
      </c>
      <c r="DR481" s="128">
        <v>375</v>
      </c>
      <c r="DS481" s="134">
        <v>5</v>
      </c>
      <c r="DT481" s="135">
        <v>530</v>
      </c>
      <c r="DU481" s="136">
        <v>540</v>
      </c>
      <c r="DV481" s="128">
        <v>535</v>
      </c>
      <c r="DW481" s="134" t="s">
        <v>5</v>
      </c>
      <c r="DX481" s="135">
        <v>505</v>
      </c>
      <c r="DY481" s="136">
        <v>515</v>
      </c>
      <c r="DZ481" s="128">
        <v>510</v>
      </c>
      <c r="EA481" s="134" t="s">
        <v>5</v>
      </c>
      <c r="EB481" s="135">
        <v>380</v>
      </c>
      <c r="EC481" s="136">
        <v>390</v>
      </c>
      <c r="ED481" s="128">
        <v>385</v>
      </c>
      <c r="EE481" s="134">
        <v>-5</v>
      </c>
      <c r="EF481" s="135">
        <v>325</v>
      </c>
      <c r="EG481" s="136">
        <v>335</v>
      </c>
      <c r="EH481" s="128">
        <v>330</v>
      </c>
      <c r="EI481" s="134">
        <v>-5</v>
      </c>
      <c r="EJ481" s="135">
        <v>540</v>
      </c>
      <c r="EK481" s="136">
        <v>550</v>
      </c>
      <c r="EL481" s="128">
        <v>545</v>
      </c>
      <c r="EM481" s="134" t="s">
        <v>5</v>
      </c>
      <c r="EN481" s="135">
        <v>415</v>
      </c>
      <c r="EO481" s="136">
        <v>425</v>
      </c>
      <c r="EP481" s="128">
        <v>420</v>
      </c>
      <c r="EQ481" s="134" t="s">
        <v>5</v>
      </c>
      <c r="ER481" s="135">
        <v>355</v>
      </c>
      <c r="ES481" s="136">
        <v>365</v>
      </c>
      <c r="ET481" s="128">
        <v>360</v>
      </c>
      <c r="EU481" s="134">
        <v>-5</v>
      </c>
      <c r="EV481" s="135">
        <v>290</v>
      </c>
      <c r="EW481" s="136">
        <v>300</v>
      </c>
      <c r="EX481" s="128">
        <v>295</v>
      </c>
      <c r="EY481" s="134">
        <v>-5</v>
      </c>
      <c r="EZ481" s="135">
        <v>525</v>
      </c>
      <c r="FA481" s="136">
        <v>535</v>
      </c>
      <c r="FB481" s="128">
        <v>530</v>
      </c>
      <c r="FC481" s="134" t="s">
        <v>5</v>
      </c>
      <c r="FD481" s="135">
        <v>450</v>
      </c>
      <c r="FE481" s="136">
        <v>460</v>
      </c>
      <c r="FF481" s="128">
        <v>455</v>
      </c>
      <c r="FG481" s="134">
        <v>-5</v>
      </c>
      <c r="FH481" s="135">
        <v>325</v>
      </c>
      <c r="FI481" s="136">
        <v>335</v>
      </c>
      <c r="FJ481" s="128">
        <v>330</v>
      </c>
      <c r="FK481" s="134">
        <v>-10</v>
      </c>
      <c r="FL481" s="135">
        <v>315</v>
      </c>
      <c r="FM481" s="136">
        <v>325</v>
      </c>
      <c r="FN481" s="128">
        <v>320</v>
      </c>
      <c r="FO481" s="134" t="s">
        <v>5</v>
      </c>
      <c r="FP481" s="135">
        <v>385</v>
      </c>
      <c r="FQ481" s="136">
        <v>395</v>
      </c>
      <c r="FR481" s="128">
        <v>390</v>
      </c>
      <c r="FS481" s="134">
        <v>-10</v>
      </c>
      <c r="FT481" s="135">
        <v>370</v>
      </c>
      <c r="FU481" s="136">
        <v>380</v>
      </c>
      <c r="FV481" s="95">
        <v>375</v>
      </c>
      <c r="FW481" s="134">
        <v>10</v>
      </c>
      <c r="FX481" s="135">
        <v>350</v>
      </c>
      <c r="FY481" s="136">
        <v>355</v>
      </c>
      <c r="FZ481" s="128">
        <v>352.5</v>
      </c>
      <c r="GA481" s="134">
        <v>-7.5</v>
      </c>
      <c r="GB481" s="135">
        <v>475</v>
      </c>
      <c r="GC481" s="136">
        <v>485</v>
      </c>
      <c r="GD481" s="128">
        <v>480</v>
      </c>
      <c r="GE481" s="134" t="s">
        <v>5</v>
      </c>
      <c r="GF481" s="135">
        <v>465</v>
      </c>
      <c r="GG481" s="136">
        <v>475</v>
      </c>
      <c r="GH481" s="128">
        <v>470</v>
      </c>
      <c r="GI481" s="134" t="s">
        <v>5</v>
      </c>
      <c r="GJ481" s="135">
        <v>610</v>
      </c>
      <c r="GK481" s="136">
        <v>620</v>
      </c>
      <c r="GL481" s="128">
        <v>615</v>
      </c>
      <c r="GM481" s="134" t="s">
        <v>5</v>
      </c>
      <c r="GN481" s="135">
        <v>530</v>
      </c>
      <c r="GO481" s="136">
        <v>540</v>
      </c>
      <c r="GP481" s="128">
        <v>535</v>
      </c>
      <c r="GQ481" s="134" t="s">
        <v>5</v>
      </c>
      <c r="GR481" s="93"/>
      <c r="GS481" s="93">
        <v>2</v>
      </c>
      <c r="GU481" s="79"/>
    </row>
    <row r="482" spans="1:203" ht="15.75" x14ac:dyDescent="0.25">
      <c r="A482">
        <v>2</v>
      </c>
      <c r="B482">
        <v>2019</v>
      </c>
      <c r="C482" s="87">
        <v>43504</v>
      </c>
      <c r="D482" s="149">
        <v>455</v>
      </c>
      <c r="E482" s="136">
        <v>465</v>
      </c>
      <c r="F482" s="128">
        <v>460</v>
      </c>
      <c r="G482" s="134">
        <v>-5</v>
      </c>
      <c r="H482" s="135">
        <v>555</v>
      </c>
      <c r="I482" s="136">
        <v>565</v>
      </c>
      <c r="J482" s="128">
        <v>560</v>
      </c>
      <c r="K482" s="134">
        <v>-5</v>
      </c>
      <c r="L482" s="135">
        <v>585</v>
      </c>
      <c r="M482" s="136">
        <v>595</v>
      </c>
      <c r="N482" s="128">
        <v>590</v>
      </c>
      <c r="O482" s="134" t="s">
        <v>5</v>
      </c>
      <c r="P482" s="135">
        <v>400</v>
      </c>
      <c r="Q482" s="136">
        <v>410</v>
      </c>
      <c r="R482" s="128">
        <v>405</v>
      </c>
      <c r="S482" s="134">
        <v>-5</v>
      </c>
      <c r="T482" s="135">
        <v>440</v>
      </c>
      <c r="U482" s="136">
        <v>450</v>
      </c>
      <c r="V482" s="128">
        <v>445</v>
      </c>
      <c r="W482" s="134">
        <v>-5</v>
      </c>
      <c r="X482" s="135">
        <v>405</v>
      </c>
      <c r="Y482" s="136">
        <v>415</v>
      </c>
      <c r="Z482" s="128">
        <v>410</v>
      </c>
      <c r="AA482" s="134">
        <v>-5</v>
      </c>
      <c r="AB482" s="135">
        <v>585</v>
      </c>
      <c r="AC482" s="136">
        <v>595</v>
      </c>
      <c r="AD482" s="128">
        <v>590</v>
      </c>
      <c r="AE482" s="134" t="s">
        <v>5</v>
      </c>
      <c r="AF482" s="135">
        <v>385</v>
      </c>
      <c r="AG482" s="136">
        <v>395</v>
      </c>
      <c r="AH482" s="128">
        <v>390</v>
      </c>
      <c r="AI482" s="134">
        <v>-5</v>
      </c>
      <c r="AJ482" s="135">
        <v>430</v>
      </c>
      <c r="AK482" s="136">
        <v>440</v>
      </c>
      <c r="AL482" s="128">
        <v>435</v>
      </c>
      <c r="AM482" s="134">
        <v>-5</v>
      </c>
      <c r="AN482" s="135">
        <v>400</v>
      </c>
      <c r="AO482" s="136">
        <v>410</v>
      </c>
      <c r="AP482" s="128">
        <v>405</v>
      </c>
      <c r="AQ482" s="134">
        <v>-15</v>
      </c>
      <c r="AR482" s="135">
        <v>585</v>
      </c>
      <c r="AS482" s="136">
        <v>595</v>
      </c>
      <c r="AT482" s="128">
        <v>590</v>
      </c>
      <c r="AU482" s="134" t="s">
        <v>5</v>
      </c>
      <c r="AV482" s="135">
        <v>395</v>
      </c>
      <c r="AW482" s="136">
        <v>405</v>
      </c>
      <c r="AX482" s="128">
        <v>400</v>
      </c>
      <c r="AY482" s="134">
        <v>-5</v>
      </c>
      <c r="AZ482" s="135">
        <v>365</v>
      </c>
      <c r="BA482" s="136">
        <v>375</v>
      </c>
      <c r="BB482" s="128">
        <v>370</v>
      </c>
      <c r="BC482" s="134">
        <v>-5</v>
      </c>
      <c r="BD482" s="135">
        <v>335</v>
      </c>
      <c r="BE482" s="136">
        <v>345</v>
      </c>
      <c r="BF482" s="128">
        <v>340</v>
      </c>
      <c r="BG482" s="134">
        <v>-15</v>
      </c>
      <c r="BH482" s="135">
        <v>475</v>
      </c>
      <c r="BI482" s="136">
        <v>485</v>
      </c>
      <c r="BJ482" s="128">
        <v>480</v>
      </c>
      <c r="BK482" s="134" t="s">
        <v>5</v>
      </c>
      <c r="BL482" s="135">
        <v>380</v>
      </c>
      <c r="BM482" s="136">
        <v>390</v>
      </c>
      <c r="BN482" s="128">
        <v>385</v>
      </c>
      <c r="BO482" s="134">
        <v>-5</v>
      </c>
      <c r="BP482" s="135">
        <v>450</v>
      </c>
      <c r="BQ482" s="136">
        <v>460</v>
      </c>
      <c r="BR482" s="128">
        <v>455</v>
      </c>
      <c r="BS482" s="134">
        <v>-10</v>
      </c>
      <c r="BT482" s="135">
        <v>450</v>
      </c>
      <c r="BU482" s="136">
        <v>460</v>
      </c>
      <c r="BV482" s="128">
        <v>455</v>
      </c>
      <c r="BW482" s="134">
        <v>-20</v>
      </c>
      <c r="BX482" s="135">
        <v>530</v>
      </c>
      <c r="BY482" s="136">
        <v>540</v>
      </c>
      <c r="BZ482" s="128">
        <v>535</v>
      </c>
      <c r="CA482" s="134" t="s">
        <v>5</v>
      </c>
      <c r="CB482" s="135">
        <v>500</v>
      </c>
      <c r="CC482" s="136">
        <v>510</v>
      </c>
      <c r="CD482" s="128">
        <v>505</v>
      </c>
      <c r="CE482" s="134" t="s">
        <v>5</v>
      </c>
      <c r="CF482" s="135">
        <v>400</v>
      </c>
      <c r="CG482" s="136">
        <v>410</v>
      </c>
      <c r="CH482" s="128">
        <v>405</v>
      </c>
      <c r="CI482" s="134">
        <v>-10</v>
      </c>
      <c r="CJ482" s="135">
        <v>400</v>
      </c>
      <c r="CK482" s="136">
        <v>410</v>
      </c>
      <c r="CL482" s="128">
        <v>405</v>
      </c>
      <c r="CM482" s="134">
        <v>-20</v>
      </c>
      <c r="CN482" s="135">
        <v>480</v>
      </c>
      <c r="CO482" s="136">
        <v>490</v>
      </c>
      <c r="CP482" s="128">
        <v>485</v>
      </c>
      <c r="CQ482" s="134" t="s">
        <v>5</v>
      </c>
      <c r="CR482" s="135">
        <v>470</v>
      </c>
      <c r="CS482" s="136">
        <v>480</v>
      </c>
      <c r="CT482" s="128">
        <v>475</v>
      </c>
      <c r="CU482" s="134" t="s">
        <v>5</v>
      </c>
      <c r="CV482" s="135">
        <v>450</v>
      </c>
      <c r="CW482" s="136">
        <v>460</v>
      </c>
      <c r="CX482" s="128">
        <v>455</v>
      </c>
      <c r="CY482" s="134">
        <v>-5</v>
      </c>
      <c r="CZ482" s="135">
        <v>415</v>
      </c>
      <c r="DA482" s="136">
        <v>425</v>
      </c>
      <c r="DB482" s="128">
        <v>420</v>
      </c>
      <c r="DC482" s="134">
        <v>-20</v>
      </c>
      <c r="DD482" s="135">
        <v>520</v>
      </c>
      <c r="DE482" s="136">
        <v>530</v>
      </c>
      <c r="DF482" s="128">
        <v>525</v>
      </c>
      <c r="DG482" s="134" t="s">
        <v>5</v>
      </c>
      <c r="DH482" s="135">
        <v>495</v>
      </c>
      <c r="DI482" s="136">
        <v>505</v>
      </c>
      <c r="DJ482" s="128">
        <v>500</v>
      </c>
      <c r="DK482" s="134" t="s">
        <v>5</v>
      </c>
      <c r="DL482" s="135">
        <v>395</v>
      </c>
      <c r="DM482" s="136">
        <v>405</v>
      </c>
      <c r="DN482" s="128">
        <v>400</v>
      </c>
      <c r="DO482" s="134">
        <v>-5</v>
      </c>
      <c r="DP482" s="135">
        <v>350</v>
      </c>
      <c r="DQ482" s="136">
        <v>360</v>
      </c>
      <c r="DR482" s="128">
        <v>355</v>
      </c>
      <c r="DS482" s="134">
        <v>-20</v>
      </c>
      <c r="DT482" s="135">
        <v>530</v>
      </c>
      <c r="DU482" s="136">
        <v>540</v>
      </c>
      <c r="DV482" s="128">
        <v>535</v>
      </c>
      <c r="DW482" s="134" t="s">
        <v>5</v>
      </c>
      <c r="DX482" s="135">
        <v>505</v>
      </c>
      <c r="DY482" s="136">
        <v>515</v>
      </c>
      <c r="DZ482" s="128">
        <v>510</v>
      </c>
      <c r="EA482" s="134" t="s">
        <v>5</v>
      </c>
      <c r="EB482" s="135">
        <v>375</v>
      </c>
      <c r="EC482" s="136">
        <v>385</v>
      </c>
      <c r="ED482" s="128">
        <v>380</v>
      </c>
      <c r="EE482" s="134">
        <v>-5</v>
      </c>
      <c r="EF482" s="135">
        <v>320</v>
      </c>
      <c r="EG482" s="136">
        <v>330</v>
      </c>
      <c r="EH482" s="128">
        <v>325</v>
      </c>
      <c r="EI482" s="134">
        <v>-5</v>
      </c>
      <c r="EJ482" s="135">
        <v>540</v>
      </c>
      <c r="EK482" s="136">
        <v>550</v>
      </c>
      <c r="EL482" s="128">
        <v>545</v>
      </c>
      <c r="EM482" s="134" t="s">
        <v>5</v>
      </c>
      <c r="EN482" s="135">
        <v>415</v>
      </c>
      <c r="EO482" s="136">
        <v>425</v>
      </c>
      <c r="EP482" s="128">
        <v>420</v>
      </c>
      <c r="EQ482" s="134" t="s">
        <v>5</v>
      </c>
      <c r="ER482" s="135">
        <v>350</v>
      </c>
      <c r="ES482" s="136">
        <v>360</v>
      </c>
      <c r="ET482" s="128">
        <v>355</v>
      </c>
      <c r="EU482" s="134">
        <v>-5</v>
      </c>
      <c r="EV482" s="135">
        <v>285</v>
      </c>
      <c r="EW482" s="136">
        <v>295</v>
      </c>
      <c r="EX482" s="128">
        <v>290</v>
      </c>
      <c r="EY482" s="134">
        <v>-5</v>
      </c>
      <c r="EZ482" s="135">
        <v>525</v>
      </c>
      <c r="FA482" s="136">
        <v>535</v>
      </c>
      <c r="FB482" s="128">
        <v>530</v>
      </c>
      <c r="FC482" s="134" t="s">
        <v>5</v>
      </c>
      <c r="FD482" s="135">
        <v>450</v>
      </c>
      <c r="FE482" s="136">
        <v>460</v>
      </c>
      <c r="FF482" s="128">
        <v>455</v>
      </c>
      <c r="FG482" s="134" t="s">
        <v>5</v>
      </c>
      <c r="FH482" s="135">
        <v>320</v>
      </c>
      <c r="FI482" s="136">
        <v>330</v>
      </c>
      <c r="FJ482" s="128">
        <v>325</v>
      </c>
      <c r="FK482" s="134">
        <v>-5</v>
      </c>
      <c r="FL482" s="135">
        <v>305</v>
      </c>
      <c r="FM482" s="136">
        <v>315</v>
      </c>
      <c r="FN482" s="128">
        <v>310</v>
      </c>
      <c r="FO482" s="134">
        <v>-10</v>
      </c>
      <c r="FP482" s="135">
        <v>385</v>
      </c>
      <c r="FQ482" s="136">
        <v>395</v>
      </c>
      <c r="FR482" s="128">
        <v>390</v>
      </c>
      <c r="FS482" s="134" t="s">
        <v>5</v>
      </c>
      <c r="FT482" s="135">
        <v>335</v>
      </c>
      <c r="FU482" s="136">
        <v>345</v>
      </c>
      <c r="FV482" s="95">
        <v>340</v>
      </c>
      <c r="FW482" s="134">
        <v>-35</v>
      </c>
      <c r="FX482" s="135">
        <v>350</v>
      </c>
      <c r="FY482" s="136">
        <v>360</v>
      </c>
      <c r="FZ482" s="128">
        <v>355</v>
      </c>
      <c r="GA482" s="134" t="s">
        <v>5</v>
      </c>
      <c r="GB482" s="135">
        <v>470</v>
      </c>
      <c r="GC482" s="136">
        <v>480</v>
      </c>
      <c r="GD482" s="128">
        <v>475</v>
      </c>
      <c r="GE482" s="134">
        <v>-5</v>
      </c>
      <c r="GF482" s="135">
        <v>445</v>
      </c>
      <c r="GG482" s="136">
        <v>455</v>
      </c>
      <c r="GH482" s="128">
        <v>450</v>
      </c>
      <c r="GI482" s="134">
        <v>-20</v>
      </c>
      <c r="GJ482" s="135">
        <v>610</v>
      </c>
      <c r="GK482" s="136">
        <v>620</v>
      </c>
      <c r="GL482" s="128">
        <v>615</v>
      </c>
      <c r="GM482" s="134" t="s">
        <v>5</v>
      </c>
      <c r="GN482" s="135">
        <v>530</v>
      </c>
      <c r="GO482" s="136">
        <v>540</v>
      </c>
      <c r="GP482" s="128">
        <v>535</v>
      </c>
      <c r="GQ482" s="134" t="s">
        <v>5</v>
      </c>
      <c r="GR482" s="93"/>
      <c r="GS482" s="93">
        <v>2</v>
      </c>
      <c r="GU482" s="79"/>
    </row>
    <row r="483" spans="1:203" ht="15.75" x14ac:dyDescent="0.25">
      <c r="A483">
        <v>2</v>
      </c>
      <c r="B483">
        <v>2019</v>
      </c>
      <c r="C483" s="87">
        <v>43511</v>
      </c>
      <c r="D483" s="149">
        <v>445</v>
      </c>
      <c r="E483" s="136">
        <v>455</v>
      </c>
      <c r="F483" s="128">
        <v>450</v>
      </c>
      <c r="G483" s="134">
        <v>-10</v>
      </c>
      <c r="H483" s="135">
        <v>545</v>
      </c>
      <c r="I483" s="136">
        <v>555</v>
      </c>
      <c r="J483" s="128">
        <v>550</v>
      </c>
      <c r="K483" s="134">
        <v>-10</v>
      </c>
      <c r="L483" s="135">
        <v>595</v>
      </c>
      <c r="M483" s="136">
        <v>605</v>
      </c>
      <c r="N483" s="128">
        <v>600</v>
      </c>
      <c r="O483" s="134">
        <v>10</v>
      </c>
      <c r="P483" s="135">
        <v>390</v>
      </c>
      <c r="Q483" s="136">
        <v>400</v>
      </c>
      <c r="R483" s="128">
        <v>395</v>
      </c>
      <c r="S483" s="134">
        <v>-10</v>
      </c>
      <c r="T483" s="135">
        <v>430</v>
      </c>
      <c r="U483" s="136">
        <v>440</v>
      </c>
      <c r="V483" s="128">
        <v>435</v>
      </c>
      <c r="W483" s="134">
        <v>-10</v>
      </c>
      <c r="X483" s="135">
        <v>395</v>
      </c>
      <c r="Y483" s="136">
        <v>405</v>
      </c>
      <c r="Z483" s="128">
        <v>400</v>
      </c>
      <c r="AA483" s="134">
        <v>-10</v>
      </c>
      <c r="AB483" s="135">
        <v>595</v>
      </c>
      <c r="AC483" s="136">
        <v>605</v>
      </c>
      <c r="AD483" s="128">
        <v>600</v>
      </c>
      <c r="AE483" s="134">
        <v>10</v>
      </c>
      <c r="AF483" s="135">
        <v>375</v>
      </c>
      <c r="AG483" s="136">
        <v>385</v>
      </c>
      <c r="AH483" s="128">
        <v>380</v>
      </c>
      <c r="AI483" s="134">
        <v>-10</v>
      </c>
      <c r="AJ483" s="135">
        <v>415</v>
      </c>
      <c r="AK483" s="136">
        <v>425</v>
      </c>
      <c r="AL483" s="128">
        <v>420</v>
      </c>
      <c r="AM483" s="134">
        <v>-15</v>
      </c>
      <c r="AN483" s="135">
        <v>395</v>
      </c>
      <c r="AO483" s="136">
        <v>405</v>
      </c>
      <c r="AP483" s="128">
        <v>400</v>
      </c>
      <c r="AQ483" s="134">
        <v>-5</v>
      </c>
      <c r="AR483" s="135">
        <v>595</v>
      </c>
      <c r="AS483" s="136">
        <v>605</v>
      </c>
      <c r="AT483" s="128">
        <v>600</v>
      </c>
      <c r="AU483" s="134">
        <v>10</v>
      </c>
      <c r="AV483" s="135">
        <v>395</v>
      </c>
      <c r="AW483" s="136">
        <v>405</v>
      </c>
      <c r="AX483" s="128">
        <v>400</v>
      </c>
      <c r="AY483" s="134" t="s">
        <v>5</v>
      </c>
      <c r="AZ483" s="135">
        <v>350</v>
      </c>
      <c r="BA483" s="136">
        <v>360</v>
      </c>
      <c r="BB483" s="128">
        <v>355</v>
      </c>
      <c r="BC483" s="134">
        <v>-15</v>
      </c>
      <c r="BD483" s="135">
        <v>330</v>
      </c>
      <c r="BE483" s="136">
        <v>340</v>
      </c>
      <c r="BF483" s="128">
        <v>335</v>
      </c>
      <c r="BG483" s="134">
        <v>-5</v>
      </c>
      <c r="BH483" s="135">
        <v>485</v>
      </c>
      <c r="BI483" s="136">
        <v>495</v>
      </c>
      <c r="BJ483" s="128">
        <v>490</v>
      </c>
      <c r="BK483" s="134">
        <v>10</v>
      </c>
      <c r="BL483" s="135">
        <v>380</v>
      </c>
      <c r="BM483" s="136">
        <v>390</v>
      </c>
      <c r="BN483" s="128">
        <v>385</v>
      </c>
      <c r="BO483" s="134" t="s">
        <v>5</v>
      </c>
      <c r="BP483" s="135">
        <v>445</v>
      </c>
      <c r="BQ483" s="136">
        <v>455</v>
      </c>
      <c r="BR483" s="128">
        <v>450</v>
      </c>
      <c r="BS483" s="134">
        <v>-5</v>
      </c>
      <c r="BT483" s="135">
        <v>450</v>
      </c>
      <c r="BU483" s="136">
        <v>460</v>
      </c>
      <c r="BV483" s="128">
        <v>455</v>
      </c>
      <c r="BW483" s="134" t="s">
        <v>5</v>
      </c>
      <c r="BX483" s="135">
        <v>540</v>
      </c>
      <c r="BY483" s="136">
        <v>550</v>
      </c>
      <c r="BZ483" s="128">
        <v>545</v>
      </c>
      <c r="CA483" s="134">
        <v>10</v>
      </c>
      <c r="CB483" s="135">
        <v>500</v>
      </c>
      <c r="CC483" s="136">
        <v>510</v>
      </c>
      <c r="CD483" s="128">
        <v>505</v>
      </c>
      <c r="CE483" s="134" t="s">
        <v>5</v>
      </c>
      <c r="CF483" s="135">
        <v>395</v>
      </c>
      <c r="CG483" s="136">
        <v>405</v>
      </c>
      <c r="CH483" s="128">
        <v>400</v>
      </c>
      <c r="CI483" s="134">
        <v>-5</v>
      </c>
      <c r="CJ483" s="135">
        <v>400</v>
      </c>
      <c r="CK483" s="136">
        <v>410</v>
      </c>
      <c r="CL483" s="128">
        <v>405</v>
      </c>
      <c r="CM483" s="134" t="s">
        <v>5</v>
      </c>
      <c r="CN483" s="135">
        <v>490</v>
      </c>
      <c r="CO483" s="136">
        <v>500</v>
      </c>
      <c r="CP483" s="128">
        <v>495</v>
      </c>
      <c r="CQ483" s="134">
        <v>10</v>
      </c>
      <c r="CR483" s="135">
        <v>470</v>
      </c>
      <c r="CS483" s="136">
        <v>480</v>
      </c>
      <c r="CT483" s="128">
        <v>475</v>
      </c>
      <c r="CU483" s="134" t="s">
        <v>5</v>
      </c>
      <c r="CV483" s="135">
        <v>445</v>
      </c>
      <c r="CW483" s="136">
        <v>455</v>
      </c>
      <c r="CX483" s="128">
        <v>450</v>
      </c>
      <c r="CY483" s="134">
        <v>-5</v>
      </c>
      <c r="CZ483" s="135">
        <v>415</v>
      </c>
      <c r="DA483" s="136">
        <v>425</v>
      </c>
      <c r="DB483" s="128">
        <v>420</v>
      </c>
      <c r="DC483" s="134" t="s">
        <v>5</v>
      </c>
      <c r="DD483" s="135">
        <v>530</v>
      </c>
      <c r="DE483" s="136">
        <v>540</v>
      </c>
      <c r="DF483" s="128">
        <v>535</v>
      </c>
      <c r="DG483" s="134">
        <v>10</v>
      </c>
      <c r="DH483" s="135">
        <v>495</v>
      </c>
      <c r="DI483" s="136">
        <v>505</v>
      </c>
      <c r="DJ483" s="128">
        <v>500</v>
      </c>
      <c r="DK483" s="134" t="s">
        <v>5</v>
      </c>
      <c r="DL483" s="135">
        <v>390</v>
      </c>
      <c r="DM483" s="136">
        <v>400</v>
      </c>
      <c r="DN483" s="128">
        <v>395</v>
      </c>
      <c r="DO483" s="134">
        <v>-5</v>
      </c>
      <c r="DP483" s="135">
        <v>350</v>
      </c>
      <c r="DQ483" s="136">
        <v>360</v>
      </c>
      <c r="DR483" s="128">
        <v>355</v>
      </c>
      <c r="DS483" s="134" t="s">
        <v>5</v>
      </c>
      <c r="DT483" s="135">
        <v>540</v>
      </c>
      <c r="DU483" s="136">
        <v>550</v>
      </c>
      <c r="DV483" s="128">
        <v>545</v>
      </c>
      <c r="DW483" s="134">
        <v>10</v>
      </c>
      <c r="DX483" s="135">
        <v>505</v>
      </c>
      <c r="DY483" s="136">
        <v>515</v>
      </c>
      <c r="DZ483" s="128">
        <v>510</v>
      </c>
      <c r="EA483" s="134" t="s">
        <v>5</v>
      </c>
      <c r="EB483" s="135">
        <v>375</v>
      </c>
      <c r="EC483" s="136">
        <v>385</v>
      </c>
      <c r="ED483" s="128">
        <v>380</v>
      </c>
      <c r="EE483" s="134" t="s">
        <v>5</v>
      </c>
      <c r="EF483" s="135">
        <v>320</v>
      </c>
      <c r="EG483" s="136">
        <v>330</v>
      </c>
      <c r="EH483" s="128">
        <v>325</v>
      </c>
      <c r="EI483" s="134" t="s">
        <v>5</v>
      </c>
      <c r="EJ483" s="135">
        <v>550</v>
      </c>
      <c r="EK483" s="136">
        <v>560</v>
      </c>
      <c r="EL483" s="128">
        <v>555</v>
      </c>
      <c r="EM483" s="134">
        <v>10</v>
      </c>
      <c r="EN483" s="135">
        <v>415</v>
      </c>
      <c r="EO483" s="136">
        <v>425</v>
      </c>
      <c r="EP483" s="128">
        <v>420</v>
      </c>
      <c r="EQ483" s="134" t="s">
        <v>5</v>
      </c>
      <c r="ER483" s="135">
        <v>350</v>
      </c>
      <c r="ES483" s="136">
        <v>360</v>
      </c>
      <c r="ET483" s="128">
        <v>355</v>
      </c>
      <c r="EU483" s="134" t="s">
        <v>5</v>
      </c>
      <c r="EV483" s="135">
        <v>285</v>
      </c>
      <c r="EW483" s="136">
        <v>295</v>
      </c>
      <c r="EX483" s="128">
        <v>290</v>
      </c>
      <c r="EY483" s="134" t="s">
        <v>5</v>
      </c>
      <c r="EZ483" s="135">
        <v>535</v>
      </c>
      <c r="FA483" s="136">
        <v>545</v>
      </c>
      <c r="FB483" s="128">
        <v>540</v>
      </c>
      <c r="FC483" s="134">
        <v>10</v>
      </c>
      <c r="FD483" s="135">
        <v>450</v>
      </c>
      <c r="FE483" s="136">
        <v>460</v>
      </c>
      <c r="FF483" s="128">
        <v>455</v>
      </c>
      <c r="FG483" s="134" t="s">
        <v>5</v>
      </c>
      <c r="FH483" s="135">
        <v>320</v>
      </c>
      <c r="FI483" s="136">
        <v>330</v>
      </c>
      <c r="FJ483" s="128">
        <v>325</v>
      </c>
      <c r="FK483" s="134" t="s">
        <v>5</v>
      </c>
      <c r="FL483" s="135">
        <v>310</v>
      </c>
      <c r="FM483" s="136">
        <v>320</v>
      </c>
      <c r="FN483" s="128">
        <v>315</v>
      </c>
      <c r="FO483" s="134">
        <v>5</v>
      </c>
      <c r="FP483" s="135">
        <v>385</v>
      </c>
      <c r="FQ483" s="136">
        <v>395</v>
      </c>
      <c r="FR483" s="128">
        <v>390</v>
      </c>
      <c r="FS483" s="134" t="s">
        <v>5</v>
      </c>
      <c r="FT483" s="135">
        <v>330</v>
      </c>
      <c r="FU483" s="136">
        <v>340</v>
      </c>
      <c r="FV483" s="95">
        <v>335</v>
      </c>
      <c r="FW483" s="134">
        <v>-5</v>
      </c>
      <c r="FX483" s="135">
        <v>350</v>
      </c>
      <c r="FY483" s="136">
        <v>360</v>
      </c>
      <c r="FZ483" s="128">
        <v>355</v>
      </c>
      <c r="GA483" s="134" t="s">
        <v>5</v>
      </c>
      <c r="GB483" s="135">
        <v>465</v>
      </c>
      <c r="GC483" s="136">
        <v>475</v>
      </c>
      <c r="GD483" s="128">
        <v>470</v>
      </c>
      <c r="GE483" s="134">
        <v>-5</v>
      </c>
      <c r="GF483" s="135">
        <v>445</v>
      </c>
      <c r="GG483" s="136">
        <v>455</v>
      </c>
      <c r="GH483" s="128">
        <v>450</v>
      </c>
      <c r="GI483" s="134" t="s">
        <v>5</v>
      </c>
      <c r="GJ483" s="135">
        <v>620</v>
      </c>
      <c r="GK483" s="136">
        <v>630</v>
      </c>
      <c r="GL483" s="128">
        <v>625</v>
      </c>
      <c r="GM483" s="134">
        <v>10</v>
      </c>
      <c r="GN483" s="135">
        <v>530</v>
      </c>
      <c r="GO483" s="136">
        <v>540</v>
      </c>
      <c r="GP483" s="128">
        <v>535</v>
      </c>
      <c r="GQ483" s="134" t="s">
        <v>5</v>
      </c>
      <c r="GR483" s="93"/>
      <c r="GS483" s="93">
        <v>2</v>
      </c>
      <c r="GT483" s="79"/>
    </row>
    <row r="484" spans="1:203" ht="15.75" x14ac:dyDescent="0.25">
      <c r="A484">
        <v>2</v>
      </c>
      <c r="B484">
        <v>2019</v>
      </c>
      <c r="C484" s="87">
        <v>43518</v>
      </c>
      <c r="D484" s="149">
        <v>435</v>
      </c>
      <c r="E484" s="136">
        <v>445</v>
      </c>
      <c r="F484" s="128">
        <v>440</v>
      </c>
      <c r="G484" s="134">
        <v>-10</v>
      </c>
      <c r="H484" s="135">
        <v>545</v>
      </c>
      <c r="I484" s="136">
        <v>555</v>
      </c>
      <c r="J484" s="128">
        <v>550</v>
      </c>
      <c r="K484" s="134" t="s">
        <v>5</v>
      </c>
      <c r="L484" s="135">
        <v>595</v>
      </c>
      <c r="M484" s="136">
        <v>605</v>
      </c>
      <c r="N484" s="128">
        <v>600</v>
      </c>
      <c r="O484" s="134" t="s">
        <v>5</v>
      </c>
      <c r="P484" s="135">
        <v>395</v>
      </c>
      <c r="Q484" s="136">
        <v>405</v>
      </c>
      <c r="R484" s="128">
        <v>400</v>
      </c>
      <c r="S484" s="134">
        <v>5</v>
      </c>
      <c r="T484" s="135">
        <v>420</v>
      </c>
      <c r="U484" s="136">
        <v>430</v>
      </c>
      <c r="V484" s="128">
        <v>425</v>
      </c>
      <c r="W484" s="134">
        <v>-10</v>
      </c>
      <c r="X484" s="135">
        <v>395</v>
      </c>
      <c r="Y484" s="136">
        <v>405</v>
      </c>
      <c r="Z484" s="128">
        <v>400</v>
      </c>
      <c r="AA484" s="134" t="s">
        <v>5</v>
      </c>
      <c r="AB484" s="135">
        <v>595</v>
      </c>
      <c r="AC484" s="136">
        <v>605</v>
      </c>
      <c r="AD484" s="128">
        <v>600</v>
      </c>
      <c r="AE484" s="134" t="s">
        <v>5</v>
      </c>
      <c r="AF484" s="135">
        <v>380</v>
      </c>
      <c r="AG484" s="136">
        <v>390</v>
      </c>
      <c r="AH484" s="128">
        <v>385</v>
      </c>
      <c r="AI484" s="134">
        <v>5</v>
      </c>
      <c r="AJ484" s="135">
        <v>405</v>
      </c>
      <c r="AK484" s="136">
        <v>415</v>
      </c>
      <c r="AL484" s="128">
        <v>410</v>
      </c>
      <c r="AM484" s="134">
        <v>-10</v>
      </c>
      <c r="AN484" s="135">
        <v>395</v>
      </c>
      <c r="AO484" s="136">
        <v>405</v>
      </c>
      <c r="AP484" s="128">
        <v>400</v>
      </c>
      <c r="AQ484" s="134" t="s">
        <v>5</v>
      </c>
      <c r="AR484" s="135">
        <v>595</v>
      </c>
      <c r="AS484" s="136">
        <v>605</v>
      </c>
      <c r="AT484" s="128">
        <v>600</v>
      </c>
      <c r="AU484" s="134" t="s">
        <v>5</v>
      </c>
      <c r="AV484" s="135">
        <v>405</v>
      </c>
      <c r="AW484" s="136">
        <v>415</v>
      </c>
      <c r="AX484" s="128">
        <v>410</v>
      </c>
      <c r="AY484" s="134">
        <v>10</v>
      </c>
      <c r="AZ484" s="135">
        <v>340</v>
      </c>
      <c r="BA484" s="136">
        <v>350</v>
      </c>
      <c r="BB484" s="128">
        <v>345</v>
      </c>
      <c r="BC484" s="134">
        <v>-10</v>
      </c>
      <c r="BD484" s="135">
        <v>330</v>
      </c>
      <c r="BE484" s="136">
        <v>340</v>
      </c>
      <c r="BF484" s="128">
        <v>335</v>
      </c>
      <c r="BG484" s="134" t="s">
        <v>5</v>
      </c>
      <c r="BH484" s="135">
        <v>485</v>
      </c>
      <c r="BI484" s="136">
        <v>495</v>
      </c>
      <c r="BJ484" s="128">
        <v>490</v>
      </c>
      <c r="BK484" s="134" t="s">
        <v>5</v>
      </c>
      <c r="BL484" s="135">
        <v>390</v>
      </c>
      <c r="BM484" s="136">
        <v>400</v>
      </c>
      <c r="BN484" s="128">
        <v>395</v>
      </c>
      <c r="BO484" s="134">
        <v>10</v>
      </c>
      <c r="BP484" s="135">
        <v>430</v>
      </c>
      <c r="BQ484" s="136">
        <v>440</v>
      </c>
      <c r="BR484" s="128">
        <v>435</v>
      </c>
      <c r="BS484" s="134">
        <v>-15</v>
      </c>
      <c r="BT484" s="135">
        <v>430</v>
      </c>
      <c r="BU484" s="136">
        <v>440</v>
      </c>
      <c r="BV484" s="128">
        <v>435</v>
      </c>
      <c r="BW484" s="134">
        <v>-20</v>
      </c>
      <c r="BX484" s="135">
        <v>540</v>
      </c>
      <c r="BY484" s="136">
        <v>550</v>
      </c>
      <c r="BZ484" s="128">
        <v>545</v>
      </c>
      <c r="CA484" s="134" t="s">
        <v>5</v>
      </c>
      <c r="CB484" s="135">
        <v>500</v>
      </c>
      <c r="CC484" s="136">
        <v>510</v>
      </c>
      <c r="CD484" s="128">
        <v>505</v>
      </c>
      <c r="CE484" s="134" t="s">
        <v>5</v>
      </c>
      <c r="CF484" s="135">
        <v>380</v>
      </c>
      <c r="CG484" s="136">
        <v>390</v>
      </c>
      <c r="CH484" s="128">
        <v>385</v>
      </c>
      <c r="CI484" s="134">
        <v>-15</v>
      </c>
      <c r="CJ484" s="135">
        <v>380</v>
      </c>
      <c r="CK484" s="136">
        <v>390</v>
      </c>
      <c r="CL484" s="128">
        <v>385</v>
      </c>
      <c r="CM484" s="134">
        <v>-20</v>
      </c>
      <c r="CN484" s="135">
        <v>490</v>
      </c>
      <c r="CO484" s="136">
        <v>500</v>
      </c>
      <c r="CP484" s="128">
        <v>495</v>
      </c>
      <c r="CQ484" s="134" t="s">
        <v>5</v>
      </c>
      <c r="CR484" s="135">
        <v>470</v>
      </c>
      <c r="CS484" s="136">
        <v>480</v>
      </c>
      <c r="CT484" s="128">
        <v>475</v>
      </c>
      <c r="CU484" s="134" t="s">
        <v>5</v>
      </c>
      <c r="CV484" s="135">
        <v>435</v>
      </c>
      <c r="CW484" s="136">
        <v>445</v>
      </c>
      <c r="CX484" s="128">
        <v>440</v>
      </c>
      <c r="CY484" s="134">
        <v>-10</v>
      </c>
      <c r="CZ484" s="135">
        <v>410</v>
      </c>
      <c r="DA484" s="136">
        <v>420</v>
      </c>
      <c r="DB484" s="128">
        <v>415</v>
      </c>
      <c r="DC484" s="134">
        <v>-5</v>
      </c>
      <c r="DD484" s="135">
        <v>530</v>
      </c>
      <c r="DE484" s="136">
        <v>540</v>
      </c>
      <c r="DF484" s="128">
        <v>535</v>
      </c>
      <c r="DG484" s="134" t="s">
        <v>5</v>
      </c>
      <c r="DH484" s="135">
        <v>495</v>
      </c>
      <c r="DI484" s="136">
        <v>505</v>
      </c>
      <c r="DJ484" s="128">
        <v>500</v>
      </c>
      <c r="DK484" s="134" t="s">
        <v>5</v>
      </c>
      <c r="DL484" s="135">
        <v>380</v>
      </c>
      <c r="DM484" s="136">
        <v>390</v>
      </c>
      <c r="DN484" s="128">
        <v>385</v>
      </c>
      <c r="DO484" s="134">
        <v>-10</v>
      </c>
      <c r="DP484" s="135">
        <v>345</v>
      </c>
      <c r="DQ484" s="136">
        <v>355</v>
      </c>
      <c r="DR484" s="128">
        <v>350</v>
      </c>
      <c r="DS484" s="134">
        <v>-5</v>
      </c>
      <c r="DT484" s="135">
        <v>540</v>
      </c>
      <c r="DU484" s="136">
        <v>550</v>
      </c>
      <c r="DV484" s="128">
        <v>545</v>
      </c>
      <c r="DW484" s="134" t="s">
        <v>5</v>
      </c>
      <c r="DX484" s="135">
        <v>505</v>
      </c>
      <c r="DY484" s="136">
        <v>515</v>
      </c>
      <c r="DZ484" s="128">
        <v>510</v>
      </c>
      <c r="EA484" s="134" t="s">
        <v>5</v>
      </c>
      <c r="EB484" s="135">
        <v>355</v>
      </c>
      <c r="EC484" s="136">
        <v>365</v>
      </c>
      <c r="ED484" s="128">
        <v>360</v>
      </c>
      <c r="EE484" s="134">
        <v>-20</v>
      </c>
      <c r="EF484" s="135">
        <v>315</v>
      </c>
      <c r="EG484" s="136">
        <v>325</v>
      </c>
      <c r="EH484" s="128">
        <v>320</v>
      </c>
      <c r="EI484" s="134">
        <v>-5</v>
      </c>
      <c r="EJ484" s="135">
        <v>550</v>
      </c>
      <c r="EK484" s="136">
        <v>560</v>
      </c>
      <c r="EL484" s="128">
        <v>555</v>
      </c>
      <c r="EM484" s="134" t="s">
        <v>5</v>
      </c>
      <c r="EN484" s="135">
        <v>415</v>
      </c>
      <c r="EO484" s="136">
        <v>425</v>
      </c>
      <c r="EP484" s="128">
        <v>420</v>
      </c>
      <c r="EQ484" s="134" t="s">
        <v>5</v>
      </c>
      <c r="ER484" s="135">
        <v>330</v>
      </c>
      <c r="ES484" s="136">
        <v>340</v>
      </c>
      <c r="ET484" s="128">
        <v>335</v>
      </c>
      <c r="EU484" s="134">
        <v>-20</v>
      </c>
      <c r="EV484" s="135">
        <v>280</v>
      </c>
      <c r="EW484" s="136">
        <v>290</v>
      </c>
      <c r="EX484" s="128">
        <v>285</v>
      </c>
      <c r="EY484" s="134">
        <v>-5</v>
      </c>
      <c r="EZ484" s="135">
        <v>535</v>
      </c>
      <c r="FA484" s="136">
        <v>545</v>
      </c>
      <c r="FB484" s="128">
        <v>540</v>
      </c>
      <c r="FC484" s="134" t="s">
        <v>5</v>
      </c>
      <c r="FD484" s="135">
        <v>450</v>
      </c>
      <c r="FE484" s="136">
        <v>460</v>
      </c>
      <c r="FF484" s="128">
        <v>455</v>
      </c>
      <c r="FG484" s="134" t="s">
        <v>5</v>
      </c>
      <c r="FH484" s="135">
        <v>315</v>
      </c>
      <c r="FI484" s="136">
        <v>325</v>
      </c>
      <c r="FJ484" s="128">
        <v>320</v>
      </c>
      <c r="FK484" s="134">
        <v>-5</v>
      </c>
      <c r="FL484" s="135">
        <v>310</v>
      </c>
      <c r="FM484" s="136">
        <v>320</v>
      </c>
      <c r="FN484" s="128">
        <v>315</v>
      </c>
      <c r="FO484" s="134" t="s">
        <v>5</v>
      </c>
      <c r="FP484" s="135">
        <v>385</v>
      </c>
      <c r="FQ484" s="136">
        <v>395</v>
      </c>
      <c r="FR484" s="128">
        <v>390</v>
      </c>
      <c r="FS484" s="134" t="s">
        <v>5</v>
      </c>
      <c r="FT484" s="135">
        <v>330</v>
      </c>
      <c r="FU484" s="136">
        <v>340</v>
      </c>
      <c r="FV484" s="95">
        <v>335</v>
      </c>
      <c r="FW484" s="134" t="s">
        <v>5</v>
      </c>
      <c r="FX484" s="135">
        <v>350</v>
      </c>
      <c r="FY484" s="136">
        <v>360</v>
      </c>
      <c r="FZ484" s="128">
        <v>355</v>
      </c>
      <c r="GA484" s="134" t="s">
        <v>5</v>
      </c>
      <c r="GB484" s="135">
        <v>455</v>
      </c>
      <c r="GC484" s="136">
        <v>465</v>
      </c>
      <c r="GD484" s="128">
        <v>460</v>
      </c>
      <c r="GE484" s="134">
        <v>-10</v>
      </c>
      <c r="GF484" s="135">
        <v>440</v>
      </c>
      <c r="GG484" s="136">
        <v>450</v>
      </c>
      <c r="GH484" s="128">
        <v>445</v>
      </c>
      <c r="GI484" s="134">
        <v>-5</v>
      </c>
      <c r="GJ484" s="135">
        <v>620</v>
      </c>
      <c r="GK484" s="136">
        <v>630</v>
      </c>
      <c r="GL484" s="128">
        <v>625</v>
      </c>
      <c r="GM484" s="134" t="s">
        <v>5</v>
      </c>
      <c r="GN484" s="135">
        <v>530</v>
      </c>
      <c r="GO484" s="136">
        <v>540</v>
      </c>
      <c r="GP484" s="128">
        <v>535</v>
      </c>
      <c r="GQ484" s="134" t="s">
        <v>5</v>
      </c>
      <c r="GR484" s="93"/>
      <c r="GS484" s="93">
        <v>2</v>
      </c>
      <c r="GU484" s="79"/>
    </row>
    <row r="485" spans="1:203" ht="15.75" x14ac:dyDescent="0.25">
      <c r="A485">
        <v>3</v>
      </c>
      <c r="B485">
        <v>2019</v>
      </c>
      <c r="C485" s="87">
        <v>43525</v>
      </c>
      <c r="D485" s="149">
        <v>425</v>
      </c>
      <c r="E485" s="136">
        <v>435</v>
      </c>
      <c r="F485" s="128">
        <v>430</v>
      </c>
      <c r="G485" s="134">
        <v>-10</v>
      </c>
      <c r="H485" s="135">
        <v>525</v>
      </c>
      <c r="I485" s="136">
        <v>535</v>
      </c>
      <c r="J485" s="128">
        <v>530</v>
      </c>
      <c r="K485" s="134">
        <v>-20</v>
      </c>
      <c r="L485" s="135">
        <v>595</v>
      </c>
      <c r="M485" s="136">
        <v>605</v>
      </c>
      <c r="N485" s="128">
        <v>600</v>
      </c>
      <c r="O485" s="134" t="s">
        <v>5</v>
      </c>
      <c r="P485" s="135">
        <v>385</v>
      </c>
      <c r="Q485" s="136">
        <v>395</v>
      </c>
      <c r="R485" s="128">
        <v>390</v>
      </c>
      <c r="S485" s="134">
        <v>-10</v>
      </c>
      <c r="T485" s="135">
        <v>410</v>
      </c>
      <c r="U485" s="136">
        <v>420</v>
      </c>
      <c r="V485" s="128">
        <v>415</v>
      </c>
      <c r="W485" s="134">
        <v>-10</v>
      </c>
      <c r="X485" s="135">
        <v>375</v>
      </c>
      <c r="Y485" s="136">
        <v>385</v>
      </c>
      <c r="Z485" s="128">
        <v>380</v>
      </c>
      <c r="AA485" s="134">
        <v>-20</v>
      </c>
      <c r="AB485" s="135">
        <v>595</v>
      </c>
      <c r="AC485" s="136">
        <v>605</v>
      </c>
      <c r="AD485" s="128">
        <v>600</v>
      </c>
      <c r="AE485" s="134" t="s">
        <v>5</v>
      </c>
      <c r="AF485" s="135">
        <v>370</v>
      </c>
      <c r="AG485" s="136">
        <v>380</v>
      </c>
      <c r="AH485" s="128">
        <v>375</v>
      </c>
      <c r="AI485" s="134">
        <v>-10</v>
      </c>
      <c r="AJ485" s="135">
        <v>390</v>
      </c>
      <c r="AK485" s="136">
        <v>400</v>
      </c>
      <c r="AL485" s="128">
        <v>395</v>
      </c>
      <c r="AM485" s="134">
        <v>-15</v>
      </c>
      <c r="AN485" s="135">
        <v>375</v>
      </c>
      <c r="AO485" s="136">
        <v>385</v>
      </c>
      <c r="AP485" s="128">
        <v>380</v>
      </c>
      <c r="AQ485" s="134">
        <v>-20</v>
      </c>
      <c r="AR485" s="135">
        <v>595</v>
      </c>
      <c r="AS485" s="136">
        <v>605</v>
      </c>
      <c r="AT485" s="128">
        <v>600</v>
      </c>
      <c r="AU485" s="134" t="s">
        <v>5</v>
      </c>
      <c r="AV485" s="135">
        <v>395</v>
      </c>
      <c r="AW485" s="136">
        <v>405</v>
      </c>
      <c r="AX485" s="128">
        <v>400</v>
      </c>
      <c r="AY485" s="134">
        <v>-10</v>
      </c>
      <c r="AZ485" s="135">
        <v>325</v>
      </c>
      <c r="BA485" s="136">
        <v>335</v>
      </c>
      <c r="BB485" s="128">
        <v>330</v>
      </c>
      <c r="BC485" s="134">
        <v>-15</v>
      </c>
      <c r="BD485" s="135">
        <v>310</v>
      </c>
      <c r="BE485" s="136">
        <v>320</v>
      </c>
      <c r="BF485" s="128">
        <v>315</v>
      </c>
      <c r="BG485" s="134">
        <v>-20</v>
      </c>
      <c r="BH485" s="135">
        <v>485</v>
      </c>
      <c r="BI485" s="136">
        <v>495</v>
      </c>
      <c r="BJ485" s="128">
        <v>490</v>
      </c>
      <c r="BK485" s="134" t="s">
        <v>5</v>
      </c>
      <c r="BL485" s="135">
        <v>380</v>
      </c>
      <c r="BM485" s="136">
        <v>390</v>
      </c>
      <c r="BN485" s="128">
        <v>385</v>
      </c>
      <c r="BO485" s="134">
        <v>-10</v>
      </c>
      <c r="BP485" s="135">
        <v>415</v>
      </c>
      <c r="BQ485" s="136">
        <v>425</v>
      </c>
      <c r="BR485" s="128">
        <v>420</v>
      </c>
      <c r="BS485" s="134">
        <v>-15</v>
      </c>
      <c r="BT485" s="135">
        <v>400</v>
      </c>
      <c r="BU485" s="136">
        <v>410</v>
      </c>
      <c r="BV485" s="128">
        <v>405</v>
      </c>
      <c r="BW485" s="134">
        <v>-20</v>
      </c>
      <c r="BX485" s="135">
        <v>540</v>
      </c>
      <c r="BY485" s="136">
        <v>550</v>
      </c>
      <c r="BZ485" s="128">
        <v>545</v>
      </c>
      <c r="CA485" s="134" t="s">
        <v>5</v>
      </c>
      <c r="CB485" s="135">
        <v>500</v>
      </c>
      <c r="CC485" s="136">
        <v>510</v>
      </c>
      <c r="CD485" s="128">
        <v>505</v>
      </c>
      <c r="CE485" s="134" t="s">
        <v>5</v>
      </c>
      <c r="CF485" s="135">
        <v>365</v>
      </c>
      <c r="CG485" s="136">
        <v>375</v>
      </c>
      <c r="CH485" s="128">
        <v>370</v>
      </c>
      <c r="CI485" s="134">
        <v>-15</v>
      </c>
      <c r="CJ485" s="135">
        <v>360</v>
      </c>
      <c r="CK485" s="136">
        <v>370</v>
      </c>
      <c r="CL485" s="128">
        <v>365</v>
      </c>
      <c r="CM485" s="134">
        <v>-20</v>
      </c>
      <c r="CN485" s="135">
        <v>490</v>
      </c>
      <c r="CO485" s="136">
        <v>500</v>
      </c>
      <c r="CP485" s="128">
        <v>495</v>
      </c>
      <c r="CQ485" s="134" t="s">
        <v>5</v>
      </c>
      <c r="CR485" s="135">
        <v>470</v>
      </c>
      <c r="CS485" s="136">
        <v>480</v>
      </c>
      <c r="CT485" s="128">
        <v>475</v>
      </c>
      <c r="CU485" s="134" t="s">
        <v>5</v>
      </c>
      <c r="CV485" s="135">
        <v>420</v>
      </c>
      <c r="CW485" s="136">
        <v>430</v>
      </c>
      <c r="CX485" s="128">
        <v>425</v>
      </c>
      <c r="CY485" s="134">
        <v>-15</v>
      </c>
      <c r="CZ485" s="135">
        <v>390</v>
      </c>
      <c r="DA485" s="136">
        <v>400</v>
      </c>
      <c r="DB485" s="128">
        <v>395</v>
      </c>
      <c r="DC485" s="134">
        <v>-20</v>
      </c>
      <c r="DD485" s="135">
        <v>530</v>
      </c>
      <c r="DE485" s="136">
        <v>540</v>
      </c>
      <c r="DF485" s="128">
        <v>535</v>
      </c>
      <c r="DG485" s="134" t="s">
        <v>5</v>
      </c>
      <c r="DH485" s="135">
        <v>495</v>
      </c>
      <c r="DI485" s="136">
        <v>505</v>
      </c>
      <c r="DJ485" s="128">
        <v>500</v>
      </c>
      <c r="DK485" s="134" t="s">
        <v>5</v>
      </c>
      <c r="DL485" s="135">
        <v>365</v>
      </c>
      <c r="DM485" s="136">
        <v>375</v>
      </c>
      <c r="DN485" s="128">
        <v>370</v>
      </c>
      <c r="DO485" s="134">
        <v>-15</v>
      </c>
      <c r="DP485" s="135">
        <v>325</v>
      </c>
      <c r="DQ485" s="136">
        <v>335</v>
      </c>
      <c r="DR485" s="128">
        <v>330</v>
      </c>
      <c r="DS485" s="134">
        <v>-20</v>
      </c>
      <c r="DT485" s="135">
        <v>540</v>
      </c>
      <c r="DU485" s="136">
        <v>550</v>
      </c>
      <c r="DV485" s="128">
        <v>545</v>
      </c>
      <c r="DW485" s="134" t="s">
        <v>5</v>
      </c>
      <c r="DX485" s="135">
        <v>505</v>
      </c>
      <c r="DY485" s="136">
        <v>515</v>
      </c>
      <c r="DZ485" s="128">
        <v>510</v>
      </c>
      <c r="EA485" s="134" t="s">
        <v>5</v>
      </c>
      <c r="EB485" s="135">
        <v>340</v>
      </c>
      <c r="EC485" s="136">
        <v>350</v>
      </c>
      <c r="ED485" s="128">
        <v>345</v>
      </c>
      <c r="EE485" s="134">
        <v>-15</v>
      </c>
      <c r="EF485" s="135">
        <v>305</v>
      </c>
      <c r="EG485" s="136">
        <v>315</v>
      </c>
      <c r="EH485" s="128">
        <v>310</v>
      </c>
      <c r="EI485" s="134">
        <v>-10</v>
      </c>
      <c r="EJ485" s="135">
        <v>550</v>
      </c>
      <c r="EK485" s="136">
        <v>560</v>
      </c>
      <c r="EL485" s="128">
        <v>555</v>
      </c>
      <c r="EM485" s="134" t="s">
        <v>5</v>
      </c>
      <c r="EN485" s="135">
        <v>415</v>
      </c>
      <c r="EO485" s="136">
        <v>425</v>
      </c>
      <c r="EP485" s="128">
        <v>420</v>
      </c>
      <c r="EQ485" s="134" t="s">
        <v>5</v>
      </c>
      <c r="ER485" s="135">
        <v>315</v>
      </c>
      <c r="ES485" s="136">
        <v>325</v>
      </c>
      <c r="ET485" s="128">
        <v>320</v>
      </c>
      <c r="EU485" s="134">
        <v>-15</v>
      </c>
      <c r="EV485" s="135">
        <v>270</v>
      </c>
      <c r="EW485" s="136">
        <v>280</v>
      </c>
      <c r="EX485" s="128">
        <v>275</v>
      </c>
      <c r="EY485" s="134">
        <v>-10</v>
      </c>
      <c r="EZ485" s="135">
        <v>535</v>
      </c>
      <c r="FA485" s="136">
        <v>545</v>
      </c>
      <c r="FB485" s="128">
        <v>540</v>
      </c>
      <c r="FC485" s="134" t="s">
        <v>5</v>
      </c>
      <c r="FD485" s="135">
        <v>445</v>
      </c>
      <c r="FE485" s="136">
        <v>455</v>
      </c>
      <c r="FF485" s="128">
        <v>450</v>
      </c>
      <c r="FG485" s="134">
        <v>-5</v>
      </c>
      <c r="FH485" s="135">
        <v>305</v>
      </c>
      <c r="FI485" s="136">
        <v>315</v>
      </c>
      <c r="FJ485" s="128">
        <v>310</v>
      </c>
      <c r="FK485" s="134">
        <v>-10</v>
      </c>
      <c r="FL485" s="135">
        <v>300</v>
      </c>
      <c r="FM485" s="136">
        <v>310</v>
      </c>
      <c r="FN485" s="128">
        <v>305</v>
      </c>
      <c r="FO485" s="134">
        <v>-10</v>
      </c>
      <c r="FP485" s="135">
        <v>375</v>
      </c>
      <c r="FQ485" s="136">
        <v>385</v>
      </c>
      <c r="FR485" s="128">
        <v>380</v>
      </c>
      <c r="FS485" s="134">
        <v>-10</v>
      </c>
      <c r="FT485" s="135">
        <v>315</v>
      </c>
      <c r="FU485" s="136">
        <v>325</v>
      </c>
      <c r="FV485" s="95">
        <v>320</v>
      </c>
      <c r="FW485" s="134">
        <v>-15</v>
      </c>
      <c r="FX485" s="135">
        <v>345</v>
      </c>
      <c r="FY485" s="136">
        <v>355</v>
      </c>
      <c r="FZ485" s="128">
        <v>350</v>
      </c>
      <c r="GA485" s="134">
        <v>-5</v>
      </c>
      <c r="GB485" s="135">
        <v>440</v>
      </c>
      <c r="GC485" s="136">
        <v>450</v>
      </c>
      <c r="GD485" s="128">
        <v>445</v>
      </c>
      <c r="GE485" s="134">
        <v>-15</v>
      </c>
      <c r="GF485" s="135">
        <v>420</v>
      </c>
      <c r="GG485" s="136">
        <v>430</v>
      </c>
      <c r="GH485" s="128">
        <v>425</v>
      </c>
      <c r="GI485" s="134">
        <v>-20</v>
      </c>
      <c r="GJ485" s="135">
        <v>620</v>
      </c>
      <c r="GK485" s="136">
        <v>630</v>
      </c>
      <c r="GL485" s="128">
        <v>625</v>
      </c>
      <c r="GM485" s="134" t="s">
        <v>5</v>
      </c>
      <c r="GN485" s="135">
        <v>530</v>
      </c>
      <c r="GO485" s="136">
        <v>540</v>
      </c>
      <c r="GP485" s="128">
        <v>535</v>
      </c>
      <c r="GQ485" s="134" t="s">
        <v>5</v>
      </c>
      <c r="GR485" s="79"/>
      <c r="GS485" s="93">
        <v>3</v>
      </c>
      <c r="GU485" s="79"/>
    </row>
    <row r="486" spans="1:203" ht="15.75" x14ac:dyDescent="0.25">
      <c r="A486">
        <v>3</v>
      </c>
      <c r="B486">
        <v>2019</v>
      </c>
      <c r="C486" s="87">
        <v>43532</v>
      </c>
      <c r="D486" s="149">
        <v>420</v>
      </c>
      <c r="E486" s="136">
        <v>430</v>
      </c>
      <c r="F486" s="128">
        <v>425</v>
      </c>
      <c r="G486" s="134">
        <v>-5</v>
      </c>
      <c r="H486" s="135">
        <v>520</v>
      </c>
      <c r="I486" s="136">
        <v>530</v>
      </c>
      <c r="J486" s="128">
        <v>525</v>
      </c>
      <c r="K486" s="134">
        <v>-5</v>
      </c>
      <c r="L486" s="135">
        <v>575</v>
      </c>
      <c r="M486" s="136">
        <v>585</v>
      </c>
      <c r="N486" s="128">
        <v>580</v>
      </c>
      <c r="O486" s="134">
        <v>-20</v>
      </c>
      <c r="P486" s="135">
        <v>380</v>
      </c>
      <c r="Q486" s="136">
        <v>390</v>
      </c>
      <c r="R486" s="128">
        <v>385</v>
      </c>
      <c r="S486" s="134">
        <v>-5</v>
      </c>
      <c r="T486" s="135">
        <v>405</v>
      </c>
      <c r="U486" s="136">
        <v>415</v>
      </c>
      <c r="V486" s="128">
        <v>410</v>
      </c>
      <c r="W486" s="134">
        <v>-5</v>
      </c>
      <c r="X486" s="135">
        <v>370</v>
      </c>
      <c r="Y486" s="136">
        <v>380</v>
      </c>
      <c r="Z486" s="128">
        <v>375</v>
      </c>
      <c r="AA486" s="134">
        <v>-5</v>
      </c>
      <c r="AB486" s="135">
        <v>575</v>
      </c>
      <c r="AC486" s="136">
        <v>585</v>
      </c>
      <c r="AD486" s="128">
        <v>580</v>
      </c>
      <c r="AE486" s="134">
        <v>-20</v>
      </c>
      <c r="AF486" s="135">
        <v>365</v>
      </c>
      <c r="AG486" s="136">
        <v>375</v>
      </c>
      <c r="AH486" s="128">
        <v>370</v>
      </c>
      <c r="AI486" s="134">
        <v>-5</v>
      </c>
      <c r="AJ486" s="135">
        <v>380</v>
      </c>
      <c r="AK486" s="136">
        <v>390</v>
      </c>
      <c r="AL486" s="128">
        <v>385</v>
      </c>
      <c r="AM486" s="134">
        <v>-10</v>
      </c>
      <c r="AN486" s="135">
        <v>365</v>
      </c>
      <c r="AO486" s="136">
        <v>375</v>
      </c>
      <c r="AP486" s="128">
        <v>370</v>
      </c>
      <c r="AQ486" s="134">
        <v>-10</v>
      </c>
      <c r="AR486" s="135">
        <v>575</v>
      </c>
      <c r="AS486" s="136">
        <v>585</v>
      </c>
      <c r="AT486" s="128">
        <v>580</v>
      </c>
      <c r="AU486" s="134">
        <v>-20</v>
      </c>
      <c r="AV486" s="135">
        <v>385</v>
      </c>
      <c r="AW486" s="136">
        <v>395</v>
      </c>
      <c r="AX486" s="128">
        <v>390</v>
      </c>
      <c r="AY486" s="134">
        <v>-10</v>
      </c>
      <c r="AZ486" s="135">
        <v>315</v>
      </c>
      <c r="BA486" s="136">
        <v>325</v>
      </c>
      <c r="BB486" s="128">
        <v>320</v>
      </c>
      <c r="BC486" s="134">
        <v>-10</v>
      </c>
      <c r="BD486" s="135">
        <v>300</v>
      </c>
      <c r="BE486" s="136">
        <v>310</v>
      </c>
      <c r="BF486" s="128">
        <v>305</v>
      </c>
      <c r="BG486" s="134">
        <v>-10</v>
      </c>
      <c r="BH486" s="135">
        <v>465</v>
      </c>
      <c r="BI486" s="136">
        <v>475</v>
      </c>
      <c r="BJ486" s="128">
        <v>470</v>
      </c>
      <c r="BK486" s="134">
        <v>-20</v>
      </c>
      <c r="BL486" s="135">
        <v>370</v>
      </c>
      <c r="BM486" s="136">
        <v>380</v>
      </c>
      <c r="BN486" s="128">
        <v>375</v>
      </c>
      <c r="BO486" s="134">
        <v>-10</v>
      </c>
      <c r="BP486" s="135">
        <v>410</v>
      </c>
      <c r="BQ486" s="136">
        <v>420</v>
      </c>
      <c r="BR486" s="128">
        <v>415</v>
      </c>
      <c r="BS486" s="134">
        <v>-5</v>
      </c>
      <c r="BT486" s="135">
        <v>395</v>
      </c>
      <c r="BU486" s="136">
        <v>405</v>
      </c>
      <c r="BV486" s="128">
        <v>400</v>
      </c>
      <c r="BW486" s="134">
        <v>-5</v>
      </c>
      <c r="BX486" s="135">
        <v>520</v>
      </c>
      <c r="BY486" s="136">
        <v>530</v>
      </c>
      <c r="BZ486" s="128">
        <v>525</v>
      </c>
      <c r="CA486" s="134">
        <v>-20</v>
      </c>
      <c r="CB486" s="135">
        <v>500</v>
      </c>
      <c r="CC486" s="136">
        <v>510</v>
      </c>
      <c r="CD486" s="128">
        <v>505</v>
      </c>
      <c r="CE486" s="134" t="s">
        <v>5</v>
      </c>
      <c r="CF486" s="135">
        <v>360</v>
      </c>
      <c r="CG486" s="136">
        <v>370</v>
      </c>
      <c r="CH486" s="128">
        <v>365</v>
      </c>
      <c r="CI486" s="134">
        <v>-5</v>
      </c>
      <c r="CJ486" s="135">
        <v>355</v>
      </c>
      <c r="CK486" s="136">
        <v>365</v>
      </c>
      <c r="CL486" s="128">
        <v>360</v>
      </c>
      <c r="CM486" s="134">
        <v>-5</v>
      </c>
      <c r="CN486" s="135">
        <v>470</v>
      </c>
      <c r="CO486" s="136">
        <v>480</v>
      </c>
      <c r="CP486" s="128">
        <v>475</v>
      </c>
      <c r="CQ486" s="134">
        <v>-20</v>
      </c>
      <c r="CR486" s="135">
        <v>470</v>
      </c>
      <c r="CS486" s="136">
        <v>480</v>
      </c>
      <c r="CT486" s="128">
        <v>475</v>
      </c>
      <c r="CU486" s="134" t="s">
        <v>5</v>
      </c>
      <c r="CV486" s="135">
        <v>420</v>
      </c>
      <c r="CW486" s="136">
        <v>430</v>
      </c>
      <c r="CX486" s="128">
        <v>425</v>
      </c>
      <c r="CY486" s="134" t="s">
        <v>5</v>
      </c>
      <c r="CZ486" s="135">
        <v>390</v>
      </c>
      <c r="DA486" s="136">
        <v>400</v>
      </c>
      <c r="DB486" s="128">
        <v>395</v>
      </c>
      <c r="DC486" s="134" t="s">
        <v>5</v>
      </c>
      <c r="DD486" s="135">
        <v>510</v>
      </c>
      <c r="DE486" s="136">
        <v>520</v>
      </c>
      <c r="DF486" s="128">
        <v>515</v>
      </c>
      <c r="DG486" s="134">
        <v>-20</v>
      </c>
      <c r="DH486" s="135">
        <v>495</v>
      </c>
      <c r="DI486" s="136">
        <v>505</v>
      </c>
      <c r="DJ486" s="128">
        <v>500</v>
      </c>
      <c r="DK486" s="134" t="s">
        <v>5</v>
      </c>
      <c r="DL486" s="135">
        <v>365</v>
      </c>
      <c r="DM486" s="136">
        <v>375</v>
      </c>
      <c r="DN486" s="128">
        <v>370</v>
      </c>
      <c r="DO486" s="134" t="s">
        <v>5</v>
      </c>
      <c r="DP486" s="135">
        <v>325</v>
      </c>
      <c r="DQ486" s="136">
        <v>335</v>
      </c>
      <c r="DR486" s="128">
        <v>330</v>
      </c>
      <c r="DS486" s="134" t="s">
        <v>5</v>
      </c>
      <c r="DT486" s="135">
        <v>520</v>
      </c>
      <c r="DU486" s="136">
        <v>530</v>
      </c>
      <c r="DV486" s="128">
        <v>525</v>
      </c>
      <c r="DW486" s="134">
        <v>-20</v>
      </c>
      <c r="DX486" s="135">
        <v>505</v>
      </c>
      <c r="DY486" s="136">
        <v>515</v>
      </c>
      <c r="DZ486" s="128">
        <v>510</v>
      </c>
      <c r="EA486" s="134" t="s">
        <v>5</v>
      </c>
      <c r="EB486" s="135">
        <v>335</v>
      </c>
      <c r="EC486" s="136">
        <v>345</v>
      </c>
      <c r="ED486" s="128">
        <v>340</v>
      </c>
      <c r="EE486" s="134">
        <v>-5</v>
      </c>
      <c r="EF486" s="135">
        <v>305</v>
      </c>
      <c r="EG486" s="136">
        <v>315</v>
      </c>
      <c r="EH486" s="128">
        <v>310</v>
      </c>
      <c r="EI486" s="134" t="s">
        <v>5</v>
      </c>
      <c r="EJ486" s="135">
        <v>530</v>
      </c>
      <c r="EK486" s="136">
        <v>540</v>
      </c>
      <c r="EL486" s="128">
        <v>535</v>
      </c>
      <c r="EM486" s="134">
        <v>-20</v>
      </c>
      <c r="EN486" s="135">
        <v>415</v>
      </c>
      <c r="EO486" s="136">
        <v>425</v>
      </c>
      <c r="EP486" s="128">
        <v>420</v>
      </c>
      <c r="EQ486" s="134" t="s">
        <v>5</v>
      </c>
      <c r="ER486" s="135">
        <v>310</v>
      </c>
      <c r="ES486" s="136">
        <v>320</v>
      </c>
      <c r="ET486" s="128">
        <v>315</v>
      </c>
      <c r="EU486" s="134">
        <v>-5</v>
      </c>
      <c r="EV486" s="135">
        <v>270</v>
      </c>
      <c r="EW486" s="136">
        <v>280</v>
      </c>
      <c r="EX486" s="128">
        <v>275</v>
      </c>
      <c r="EY486" s="134" t="s">
        <v>5</v>
      </c>
      <c r="EZ486" s="135">
        <v>515</v>
      </c>
      <c r="FA486" s="136">
        <v>525</v>
      </c>
      <c r="FB486" s="128">
        <v>520</v>
      </c>
      <c r="FC486" s="134">
        <v>-20</v>
      </c>
      <c r="FD486" s="135">
        <v>445</v>
      </c>
      <c r="FE486" s="136">
        <v>455</v>
      </c>
      <c r="FF486" s="128">
        <v>450</v>
      </c>
      <c r="FG486" s="134" t="s">
        <v>5</v>
      </c>
      <c r="FH486" s="135">
        <v>300</v>
      </c>
      <c r="FI486" s="136">
        <v>310</v>
      </c>
      <c r="FJ486" s="128">
        <v>305</v>
      </c>
      <c r="FK486" s="134">
        <v>-5</v>
      </c>
      <c r="FL486" s="135">
        <v>310</v>
      </c>
      <c r="FM486" s="136">
        <v>320</v>
      </c>
      <c r="FN486" s="128">
        <v>315</v>
      </c>
      <c r="FO486" s="134">
        <v>10</v>
      </c>
      <c r="FP486" s="135">
        <v>375</v>
      </c>
      <c r="FQ486" s="136">
        <v>385</v>
      </c>
      <c r="FR486" s="128">
        <v>380</v>
      </c>
      <c r="FS486" s="134" t="s">
        <v>5</v>
      </c>
      <c r="FT486" s="135">
        <v>320</v>
      </c>
      <c r="FU486" s="136">
        <v>330</v>
      </c>
      <c r="FV486" s="95">
        <v>325</v>
      </c>
      <c r="FW486" s="134">
        <v>5</v>
      </c>
      <c r="FX486" s="135">
        <v>345</v>
      </c>
      <c r="FY486" s="136">
        <v>355</v>
      </c>
      <c r="FZ486" s="128">
        <v>350</v>
      </c>
      <c r="GA486" s="134" t="s">
        <v>5</v>
      </c>
      <c r="GB486" s="135">
        <v>440</v>
      </c>
      <c r="GC486" s="136">
        <v>450</v>
      </c>
      <c r="GD486" s="128">
        <v>445</v>
      </c>
      <c r="GE486" s="134" t="s">
        <v>5</v>
      </c>
      <c r="GF486" s="135">
        <v>420</v>
      </c>
      <c r="GG486" s="136">
        <v>430</v>
      </c>
      <c r="GH486" s="128">
        <v>425</v>
      </c>
      <c r="GI486" s="134" t="s">
        <v>5</v>
      </c>
      <c r="GJ486" s="135">
        <v>600</v>
      </c>
      <c r="GK486" s="136">
        <v>610</v>
      </c>
      <c r="GL486" s="128">
        <v>605</v>
      </c>
      <c r="GM486" s="134">
        <v>-20</v>
      </c>
      <c r="GN486" s="135">
        <v>530</v>
      </c>
      <c r="GO486" s="136">
        <v>540</v>
      </c>
      <c r="GP486" s="128">
        <v>535</v>
      </c>
      <c r="GQ486" s="134" t="s">
        <v>5</v>
      </c>
      <c r="GR486" s="79"/>
      <c r="GS486" s="93">
        <v>3</v>
      </c>
      <c r="GU486" s="79"/>
    </row>
    <row r="487" spans="1:203" ht="15.75" x14ac:dyDescent="0.25">
      <c r="A487">
        <v>3</v>
      </c>
      <c r="B487">
        <v>2019</v>
      </c>
      <c r="C487" s="87">
        <v>43539</v>
      </c>
      <c r="D487" s="149">
        <v>420</v>
      </c>
      <c r="E487" s="136">
        <v>430</v>
      </c>
      <c r="F487" s="128">
        <v>425</v>
      </c>
      <c r="G487" s="134" t="s">
        <v>5</v>
      </c>
      <c r="H487" s="135">
        <v>525</v>
      </c>
      <c r="I487" s="136">
        <v>535</v>
      </c>
      <c r="J487" s="128">
        <v>530</v>
      </c>
      <c r="K487" s="134">
        <v>5</v>
      </c>
      <c r="L487" s="135">
        <v>545</v>
      </c>
      <c r="M487" s="136">
        <v>555</v>
      </c>
      <c r="N487" s="128">
        <v>550</v>
      </c>
      <c r="O487" s="134">
        <v>-30</v>
      </c>
      <c r="P487" s="135">
        <v>390</v>
      </c>
      <c r="Q487" s="136">
        <v>400</v>
      </c>
      <c r="R487" s="128">
        <v>395</v>
      </c>
      <c r="S487" s="134">
        <v>10</v>
      </c>
      <c r="T487" s="135">
        <v>405</v>
      </c>
      <c r="U487" s="136">
        <v>415</v>
      </c>
      <c r="V487" s="128">
        <v>410</v>
      </c>
      <c r="W487" s="134" t="s">
        <v>5</v>
      </c>
      <c r="X487" s="135">
        <v>375</v>
      </c>
      <c r="Y487" s="136">
        <v>385</v>
      </c>
      <c r="Z487" s="128">
        <v>380</v>
      </c>
      <c r="AA487" s="134">
        <v>5</v>
      </c>
      <c r="AB487" s="135">
        <v>545</v>
      </c>
      <c r="AC487" s="136">
        <v>555</v>
      </c>
      <c r="AD487" s="128">
        <v>550</v>
      </c>
      <c r="AE487" s="134">
        <v>-30</v>
      </c>
      <c r="AF487" s="135">
        <v>375</v>
      </c>
      <c r="AG487" s="136">
        <v>385</v>
      </c>
      <c r="AH487" s="128">
        <v>380</v>
      </c>
      <c r="AI487" s="134">
        <v>10</v>
      </c>
      <c r="AJ487" s="135">
        <v>380</v>
      </c>
      <c r="AK487" s="136">
        <v>390</v>
      </c>
      <c r="AL487" s="128">
        <v>385</v>
      </c>
      <c r="AM487" s="134" t="s">
        <v>5</v>
      </c>
      <c r="AN487" s="135">
        <v>375</v>
      </c>
      <c r="AO487" s="136">
        <v>385</v>
      </c>
      <c r="AP487" s="128">
        <v>380</v>
      </c>
      <c r="AQ487" s="134">
        <v>10</v>
      </c>
      <c r="AR487" s="135">
        <v>545</v>
      </c>
      <c r="AS487" s="136">
        <v>555</v>
      </c>
      <c r="AT487" s="128">
        <v>550</v>
      </c>
      <c r="AU487" s="134">
        <v>-30</v>
      </c>
      <c r="AV487" s="135">
        <v>385</v>
      </c>
      <c r="AW487" s="136">
        <v>395</v>
      </c>
      <c r="AX487" s="128">
        <v>390</v>
      </c>
      <c r="AY487" s="134" t="s">
        <v>5</v>
      </c>
      <c r="AZ487" s="135">
        <v>315</v>
      </c>
      <c r="BA487" s="136">
        <v>325</v>
      </c>
      <c r="BB487" s="128">
        <v>320</v>
      </c>
      <c r="BC487" s="134" t="s">
        <v>5</v>
      </c>
      <c r="BD487" s="135">
        <v>310</v>
      </c>
      <c r="BE487" s="136">
        <v>320</v>
      </c>
      <c r="BF487" s="128">
        <v>315</v>
      </c>
      <c r="BG487" s="134">
        <v>10</v>
      </c>
      <c r="BH487" s="135">
        <v>435</v>
      </c>
      <c r="BI487" s="136">
        <v>445</v>
      </c>
      <c r="BJ487" s="128">
        <v>440</v>
      </c>
      <c r="BK487" s="134">
        <v>-30</v>
      </c>
      <c r="BL487" s="135">
        <v>370</v>
      </c>
      <c r="BM487" s="136">
        <v>380</v>
      </c>
      <c r="BN487" s="128">
        <v>375</v>
      </c>
      <c r="BO487" s="134" t="s">
        <v>5</v>
      </c>
      <c r="BP487" s="135">
        <v>410</v>
      </c>
      <c r="BQ487" s="136">
        <v>420</v>
      </c>
      <c r="BR487" s="128">
        <v>415</v>
      </c>
      <c r="BS487" s="134" t="s">
        <v>5</v>
      </c>
      <c r="BT487" s="135">
        <v>395</v>
      </c>
      <c r="BU487" s="136">
        <v>405</v>
      </c>
      <c r="BV487" s="128">
        <v>400</v>
      </c>
      <c r="BW487" s="134" t="s">
        <v>5</v>
      </c>
      <c r="BX487" s="135">
        <v>490</v>
      </c>
      <c r="BY487" s="136">
        <v>500</v>
      </c>
      <c r="BZ487" s="128">
        <v>495</v>
      </c>
      <c r="CA487" s="134">
        <v>-30</v>
      </c>
      <c r="CB487" s="135">
        <v>500</v>
      </c>
      <c r="CC487" s="136">
        <v>510</v>
      </c>
      <c r="CD487" s="128">
        <v>505</v>
      </c>
      <c r="CE487" s="134" t="s">
        <v>5</v>
      </c>
      <c r="CF487" s="135">
        <v>360</v>
      </c>
      <c r="CG487" s="136">
        <v>370</v>
      </c>
      <c r="CH487" s="128">
        <v>365</v>
      </c>
      <c r="CI487" s="134" t="s">
        <v>5</v>
      </c>
      <c r="CJ487" s="135">
        <v>355</v>
      </c>
      <c r="CK487" s="136">
        <v>365</v>
      </c>
      <c r="CL487" s="128">
        <v>360</v>
      </c>
      <c r="CM487" s="134" t="s">
        <v>5</v>
      </c>
      <c r="CN487" s="135">
        <v>440</v>
      </c>
      <c r="CO487" s="136">
        <v>450</v>
      </c>
      <c r="CP487" s="128">
        <v>445</v>
      </c>
      <c r="CQ487" s="134">
        <v>-30</v>
      </c>
      <c r="CR487" s="135">
        <v>470</v>
      </c>
      <c r="CS487" s="136">
        <v>480</v>
      </c>
      <c r="CT487" s="128">
        <v>475</v>
      </c>
      <c r="CU487" s="134" t="s">
        <v>5</v>
      </c>
      <c r="CV487" s="135">
        <v>425</v>
      </c>
      <c r="CW487" s="136">
        <v>435</v>
      </c>
      <c r="CX487" s="128">
        <v>430</v>
      </c>
      <c r="CY487" s="134">
        <v>5</v>
      </c>
      <c r="CZ487" s="135">
        <v>395</v>
      </c>
      <c r="DA487" s="136">
        <v>405</v>
      </c>
      <c r="DB487" s="128">
        <v>400</v>
      </c>
      <c r="DC487" s="134">
        <v>5</v>
      </c>
      <c r="DD487" s="135">
        <v>480</v>
      </c>
      <c r="DE487" s="136">
        <v>490</v>
      </c>
      <c r="DF487" s="128">
        <v>485</v>
      </c>
      <c r="DG487" s="134">
        <v>-30</v>
      </c>
      <c r="DH487" s="135">
        <v>495</v>
      </c>
      <c r="DI487" s="136">
        <v>505</v>
      </c>
      <c r="DJ487" s="128">
        <v>500</v>
      </c>
      <c r="DK487" s="134" t="s">
        <v>5</v>
      </c>
      <c r="DL487" s="135">
        <v>370</v>
      </c>
      <c r="DM487" s="136">
        <v>380</v>
      </c>
      <c r="DN487" s="128">
        <v>375</v>
      </c>
      <c r="DO487" s="134">
        <v>5</v>
      </c>
      <c r="DP487" s="135">
        <v>330</v>
      </c>
      <c r="DQ487" s="136">
        <v>340</v>
      </c>
      <c r="DR487" s="128">
        <v>335</v>
      </c>
      <c r="DS487" s="134">
        <v>5</v>
      </c>
      <c r="DT487" s="135">
        <v>490</v>
      </c>
      <c r="DU487" s="136">
        <v>500</v>
      </c>
      <c r="DV487" s="128">
        <v>495</v>
      </c>
      <c r="DW487" s="134">
        <v>-30</v>
      </c>
      <c r="DX487" s="135">
        <v>505</v>
      </c>
      <c r="DY487" s="136">
        <v>515</v>
      </c>
      <c r="DZ487" s="128">
        <v>510</v>
      </c>
      <c r="EA487" s="134" t="s">
        <v>5</v>
      </c>
      <c r="EB487" s="135">
        <v>340</v>
      </c>
      <c r="EC487" s="136">
        <v>350</v>
      </c>
      <c r="ED487" s="128">
        <v>345</v>
      </c>
      <c r="EE487" s="134">
        <v>5</v>
      </c>
      <c r="EF487" s="135">
        <v>320</v>
      </c>
      <c r="EG487" s="136">
        <v>330</v>
      </c>
      <c r="EH487" s="128">
        <v>325</v>
      </c>
      <c r="EI487" s="134">
        <v>15</v>
      </c>
      <c r="EJ487" s="135">
        <v>500</v>
      </c>
      <c r="EK487" s="136">
        <v>510</v>
      </c>
      <c r="EL487" s="128">
        <v>505</v>
      </c>
      <c r="EM487" s="134">
        <v>-30</v>
      </c>
      <c r="EN487" s="135">
        <v>415</v>
      </c>
      <c r="EO487" s="136">
        <v>425</v>
      </c>
      <c r="EP487" s="128">
        <v>420</v>
      </c>
      <c r="EQ487" s="134" t="s">
        <v>5</v>
      </c>
      <c r="ER487" s="135">
        <v>315</v>
      </c>
      <c r="ES487" s="136">
        <v>325</v>
      </c>
      <c r="ET487" s="128">
        <v>320</v>
      </c>
      <c r="EU487" s="134">
        <v>5</v>
      </c>
      <c r="EV487" s="135">
        <v>285</v>
      </c>
      <c r="EW487" s="136">
        <v>295</v>
      </c>
      <c r="EX487" s="128">
        <v>290</v>
      </c>
      <c r="EY487" s="134">
        <v>15</v>
      </c>
      <c r="EZ487" s="135">
        <v>485</v>
      </c>
      <c r="FA487" s="136">
        <v>495</v>
      </c>
      <c r="FB487" s="128">
        <v>490</v>
      </c>
      <c r="FC487" s="134">
        <v>-30</v>
      </c>
      <c r="FD487" s="135">
        <v>445</v>
      </c>
      <c r="FE487" s="136">
        <v>455</v>
      </c>
      <c r="FF487" s="128">
        <v>450</v>
      </c>
      <c r="FG487" s="134" t="s">
        <v>5</v>
      </c>
      <c r="FH487" s="135">
        <v>295</v>
      </c>
      <c r="FI487" s="136">
        <v>305</v>
      </c>
      <c r="FJ487" s="128">
        <v>300</v>
      </c>
      <c r="FK487" s="134">
        <v>-5</v>
      </c>
      <c r="FL487" s="135">
        <v>320</v>
      </c>
      <c r="FM487" s="136">
        <v>330</v>
      </c>
      <c r="FN487" s="128">
        <v>325</v>
      </c>
      <c r="FO487" s="134">
        <v>10</v>
      </c>
      <c r="FP487" s="135">
        <v>375</v>
      </c>
      <c r="FQ487" s="136">
        <v>385</v>
      </c>
      <c r="FR487" s="128">
        <v>380</v>
      </c>
      <c r="FS487" s="134" t="s">
        <v>5</v>
      </c>
      <c r="FT487" s="135">
        <v>320</v>
      </c>
      <c r="FU487" s="136">
        <v>330</v>
      </c>
      <c r="FV487" s="95">
        <v>325</v>
      </c>
      <c r="FW487" s="134" t="s">
        <v>5</v>
      </c>
      <c r="FX487" s="135">
        <v>340</v>
      </c>
      <c r="FY487" s="136">
        <v>350</v>
      </c>
      <c r="FZ487" s="128">
        <v>345</v>
      </c>
      <c r="GA487" s="134">
        <v>-5</v>
      </c>
      <c r="GB487" s="135">
        <v>445</v>
      </c>
      <c r="GC487" s="136">
        <v>455</v>
      </c>
      <c r="GD487" s="128">
        <v>450</v>
      </c>
      <c r="GE487" s="134">
        <v>5</v>
      </c>
      <c r="GF487" s="135">
        <v>425</v>
      </c>
      <c r="GG487" s="136">
        <v>435</v>
      </c>
      <c r="GH487" s="128">
        <v>430</v>
      </c>
      <c r="GI487" s="134">
        <v>5</v>
      </c>
      <c r="GJ487" s="135">
        <v>570</v>
      </c>
      <c r="GK487" s="136">
        <v>580</v>
      </c>
      <c r="GL487" s="128">
        <v>575</v>
      </c>
      <c r="GM487" s="134">
        <v>-30</v>
      </c>
      <c r="GN487" s="135">
        <v>530</v>
      </c>
      <c r="GO487" s="136">
        <v>540</v>
      </c>
      <c r="GP487" s="128">
        <v>535</v>
      </c>
      <c r="GQ487" s="134" t="s">
        <v>5</v>
      </c>
      <c r="GR487" s="79"/>
      <c r="GS487" s="93">
        <v>3</v>
      </c>
      <c r="GU487" s="79"/>
    </row>
    <row r="488" spans="1:203" ht="15.75" x14ac:dyDescent="0.25">
      <c r="A488">
        <v>3</v>
      </c>
      <c r="B488">
        <v>2019</v>
      </c>
      <c r="C488" s="87">
        <v>43546</v>
      </c>
      <c r="D488" s="149">
        <v>425</v>
      </c>
      <c r="E488" s="136">
        <v>435</v>
      </c>
      <c r="F488" s="128">
        <v>430</v>
      </c>
      <c r="G488" s="134">
        <v>5</v>
      </c>
      <c r="H488" s="135">
        <v>530</v>
      </c>
      <c r="I488" s="136">
        <v>540</v>
      </c>
      <c r="J488" s="128">
        <v>535</v>
      </c>
      <c r="K488" s="134">
        <v>5</v>
      </c>
      <c r="L488" s="135">
        <v>550</v>
      </c>
      <c r="M488" s="136">
        <v>560</v>
      </c>
      <c r="N488" s="128">
        <v>555</v>
      </c>
      <c r="O488" s="134">
        <v>5</v>
      </c>
      <c r="P488" s="135">
        <v>395</v>
      </c>
      <c r="Q488" s="136">
        <v>405</v>
      </c>
      <c r="R488" s="128">
        <v>400</v>
      </c>
      <c r="S488" s="134">
        <v>5</v>
      </c>
      <c r="T488" s="135">
        <v>410</v>
      </c>
      <c r="U488" s="136">
        <v>420</v>
      </c>
      <c r="V488" s="128">
        <v>415</v>
      </c>
      <c r="W488" s="134">
        <v>5</v>
      </c>
      <c r="X488" s="135">
        <v>380</v>
      </c>
      <c r="Y488" s="136">
        <v>390</v>
      </c>
      <c r="Z488" s="128">
        <v>385</v>
      </c>
      <c r="AA488" s="134">
        <v>5</v>
      </c>
      <c r="AB488" s="135">
        <v>550</v>
      </c>
      <c r="AC488" s="136">
        <v>560</v>
      </c>
      <c r="AD488" s="128">
        <v>555</v>
      </c>
      <c r="AE488" s="134">
        <v>5</v>
      </c>
      <c r="AF488" s="135">
        <v>380</v>
      </c>
      <c r="AG488" s="136">
        <v>390</v>
      </c>
      <c r="AH488" s="128">
        <v>385</v>
      </c>
      <c r="AI488" s="134">
        <v>5</v>
      </c>
      <c r="AJ488" s="135">
        <v>385</v>
      </c>
      <c r="AK488" s="136">
        <v>395</v>
      </c>
      <c r="AL488" s="128">
        <v>390</v>
      </c>
      <c r="AM488" s="134">
        <v>5</v>
      </c>
      <c r="AN488" s="135">
        <v>375</v>
      </c>
      <c r="AO488" s="136">
        <v>385</v>
      </c>
      <c r="AP488" s="128">
        <v>380</v>
      </c>
      <c r="AQ488" s="134" t="s">
        <v>5</v>
      </c>
      <c r="AR488" s="135">
        <v>550</v>
      </c>
      <c r="AS488" s="136">
        <v>560</v>
      </c>
      <c r="AT488" s="128">
        <v>555</v>
      </c>
      <c r="AU488" s="134">
        <v>5</v>
      </c>
      <c r="AV488" s="135">
        <v>390</v>
      </c>
      <c r="AW488" s="136">
        <v>400</v>
      </c>
      <c r="AX488" s="128">
        <v>395</v>
      </c>
      <c r="AY488" s="134">
        <v>5</v>
      </c>
      <c r="AZ488" s="135">
        <v>320</v>
      </c>
      <c r="BA488" s="136">
        <v>330</v>
      </c>
      <c r="BB488" s="128">
        <v>325</v>
      </c>
      <c r="BC488" s="134">
        <v>5</v>
      </c>
      <c r="BD488" s="135">
        <v>310</v>
      </c>
      <c r="BE488" s="136">
        <v>320</v>
      </c>
      <c r="BF488" s="128">
        <v>315</v>
      </c>
      <c r="BG488" s="134" t="s">
        <v>5</v>
      </c>
      <c r="BH488" s="135">
        <v>440</v>
      </c>
      <c r="BI488" s="136">
        <v>450</v>
      </c>
      <c r="BJ488" s="128">
        <v>445</v>
      </c>
      <c r="BK488" s="134">
        <v>5</v>
      </c>
      <c r="BL488" s="135">
        <v>375</v>
      </c>
      <c r="BM488" s="136">
        <v>385</v>
      </c>
      <c r="BN488" s="128">
        <v>380</v>
      </c>
      <c r="BO488" s="134">
        <v>5</v>
      </c>
      <c r="BP488" s="135">
        <v>420</v>
      </c>
      <c r="BQ488" s="136">
        <v>430</v>
      </c>
      <c r="BR488" s="128">
        <v>425</v>
      </c>
      <c r="BS488" s="134">
        <v>10</v>
      </c>
      <c r="BT488" s="135">
        <v>400</v>
      </c>
      <c r="BU488" s="136">
        <v>410</v>
      </c>
      <c r="BV488" s="128">
        <v>405</v>
      </c>
      <c r="BW488" s="134">
        <v>5</v>
      </c>
      <c r="BX488" s="135">
        <v>495</v>
      </c>
      <c r="BY488" s="136">
        <v>505</v>
      </c>
      <c r="BZ488" s="128">
        <v>500</v>
      </c>
      <c r="CA488" s="134">
        <v>5</v>
      </c>
      <c r="CB488" s="135">
        <v>500</v>
      </c>
      <c r="CC488" s="136">
        <v>510</v>
      </c>
      <c r="CD488" s="128">
        <v>505</v>
      </c>
      <c r="CE488" s="134" t="s">
        <v>5</v>
      </c>
      <c r="CF488" s="135">
        <v>370</v>
      </c>
      <c r="CG488" s="136">
        <v>380</v>
      </c>
      <c r="CH488" s="128">
        <v>375</v>
      </c>
      <c r="CI488" s="134">
        <v>10</v>
      </c>
      <c r="CJ488" s="135">
        <v>360</v>
      </c>
      <c r="CK488" s="136">
        <v>370</v>
      </c>
      <c r="CL488" s="128">
        <v>365</v>
      </c>
      <c r="CM488" s="134">
        <v>5</v>
      </c>
      <c r="CN488" s="135">
        <v>445</v>
      </c>
      <c r="CO488" s="136">
        <v>455</v>
      </c>
      <c r="CP488" s="128">
        <v>450</v>
      </c>
      <c r="CQ488" s="134">
        <v>5</v>
      </c>
      <c r="CR488" s="135">
        <v>470</v>
      </c>
      <c r="CS488" s="136">
        <v>480</v>
      </c>
      <c r="CT488" s="128">
        <v>475</v>
      </c>
      <c r="CU488" s="134" t="s">
        <v>5</v>
      </c>
      <c r="CV488" s="135">
        <v>430</v>
      </c>
      <c r="CW488" s="136">
        <v>440</v>
      </c>
      <c r="CX488" s="128">
        <v>435</v>
      </c>
      <c r="CY488" s="134">
        <v>5</v>
      </c>
      <c r="CZ488" s="135">
        <v>400</v>
      </c>
      <c r="DA488" s="136">
        <v>410</v>
      </c>
      <c r="DB488" s="128">
        <v>405</v>
      </c>
      <c r="DC488" s="134">
        <v>5</v>
      </c>
      <c r="DD488" s="135">
        <v>485</v>
      </c>
      <c r="DE488" s="136">
        <v>495</v>
      </c>
      <c r="DF488" s="128">
        <v>490</v>
      </c>
      <c r="DG488" s="134">
        <v>5</v>
      </c>
      <c r="DH488" s="135">
        <v>495</v>
      </c>
      <c r="DI488" s="136">
        <v>505</v>
      </c>
      <c r="DJ488" s="128">
        <v>500</v>
      </c>
      <c r="DK488" s="134" t="s">
        <v>5</v>
      </c>
      <c r="DL488" s="135">
        <v>375</v>
      </c>
      <c r="DM488" s="136">
        <v>385</v>
      </c>
      <c r="DN488" s="128">
        <v>380</v>
      </c>
      <c r="DO488" s="134">
        <v>5</v>
      </c>
      <c r="DP488" s="135">
        <v>335</v>
      </c>
      <c r="DQ488" s="136">
        <v>345</v>
      </c>
      <c r="DR488" s="128">
        <v>340</v>
      </c>
      <c r="DS488" s="134">
        <v>5</v>
      </c>
      <c r="DT488" s="135">
        <v>495</v>
      </c>
      <c r="DU488" s="136">
        <v>505</v>
      </c>
      <c r="DV488" s="128">
        <v>500</v>
      </c>
      <c r="DW488" s="134">
        <v>5</v>
      </c>
      <c r="DX488" s="135">
        <v>505</v>
      </c>
      <c r="DY488" s="136">
        <v>515</v>
      </c>
      <c r="DZ488" s="128">
        <v>510</v>
      </c>
      <c r="EA488" s="134" t="s">
        <v>5</v>
      </c>
      <c r="EB488" s="135">
        <v>350</v>
      </c>
      <c r="EC488" s="136">
        <v>360</v>
      </c>
      <c r="ED488" s="128">
        <v>355</v>
      </c>
      <c r="EE488" s="134">
        <v>10</v>
      </c>
      <c r="EF488" s="135">
        <v>325</v>
      </c>
      <c r="EG488" s="136">
        <v>335</v>
      </c>
      <c r="EH488" s="128">
        <v>330</v>
      </c>
      <c r="EI488" s="134">
        <v>5</v>
      </c>
      <c r="EJ488" s="135">
        <v>505</v>
      </c>
      <c r="EK488" s="136">
        <v>515</v>
      </c>
      <c r="EL488" s="128">
        <v>510</v>
      </c>
      <c r="EM488" s="134">
        <v>5</v>
      </c>
      <c r="EN488" s="135">
        <v>415</v>
      </c>
      <c r="EO488" s="136">
        <v>425</v>
      </c>
      <c r="EP488" s="128">
        <v>420</v>
      </c>
      <c r="EQ488" s="134" t="s">
        <v>5</v>
      </c>
      <c r="ER488" s="135">
        <v>325</v>
      </c>
      <c r="ES488" s="136">
        <v>335</v>
      </c>
      <c r="ET488" s="128">
        <v>330</v>
      </c>
      <c r="EU488" s="134">
        <v>10</v>
      </c>
      <c r="EV488" s="135">
        <v>290</v>
      </c>
      <c r="EW488" s="136">
        <v>300</v>
      </c>
      <c r="EX488" s="128">
        <v>295</v>
      </c>
      <c r="EY488" s="134">
        <v>5</v>
      </c>
      <c r="EZ488" s="135">
        <v>490</v>
      </c>
      <c r="FA488" s="136">
        <v>500</v>
      </c>
      <c r="FB488" s="128">
        <v>495</v>
      </c>
      <c r="FC488" s="134">
        <v>5</v>
      </c>
      <c r="FD488" s="135">
        <v>445</v>
      </c>
      <c r="FE488" s="136">
        <v>455</v>
      </c>
      <c r="FF488" s="128">
        <v>450</v>
      </c>
      <c r="FG488" s="134" t="s">
        <v>5</v>
      </c>
      <c r="FH488" s="135">
        <v>300</v>
      </c>
      <c r="FI488" s="136">
        <v>310</v>
      </c>
      <c r="FJ488" s="128">
        <v>305</v>
      </c>
      <c r="FK488" s="134">
        <v>5</v>
      </c>
      <c r="FL488" s="135">
        <v>310</v>
      </c>
      <c r="FM488" s="136">
        <v>320</v>
      </c>
      <c r="FN488" s="128">
        <v>315</v>
      </c>
      <c r="FO488" s="134">
        <v>-10</v>
      </c>
      <c r="FP488" s="135">
        <v>375</v>
      </c>
      <c r="FQ488" s="136">
        <v>385</v>
      </c>
      <c r="FR488" s="128">
        <v>380</v>
      </c>
      <c r="FS488" s="134" t="s">
        <v>5</v>
      </c>
      <c r="FT488" s="135">
        <v>310</v>
      </c>
      <c r="FU488" s="136">
        <v>320</v>
      </c>
      <c r="FV488" s="95">
        <v>315</v>
      </c>
      <c r="FW488" s="134">
        <v>-10</v>
      </c>
      <c r="FX488" s="135">
        <v>340</v>
      </c>
      <c r="FY488" s="136">
        <v>350</v>
      </c>
      <c r="FZ488" s="128">
        <v>345</v>
      </c>
      <c r="GA488" s="134" t="s">
        <v>5</v>
      </c>
      <c r="GB488" s="135">
        <v>450</v>
      </c>
      <c r="GC488" s="136">
        <v>460</v>
      </c>
      <c r="GD488" s="128">
        <v>455</v>
      </c>
      <c r="GE488" s="134">
        <v>5</v>
      </c>
      <c r="GF488" s="135">
        <v>430</v>
      </c>
      <c r="GG488" s="136">
        <v>440</v>
      </c>
      <c r="GH488" s="128">
        <v>435</v>
      </c>
      <c r="GI488" s="134">
        <v>5</v>
      </c>
      <c r="GJ488" s="135">
        <v>575</v>
      </c>
      <c r="GK488" s="136">
        <v>585</v>
      </c>
      <c r="GL488" s="128">
        <v>580</v>
      </c>
      <c r="GM488" s="134">
        <v>5</v>
      </c>
      <c r="GN488" s="135">
        <v>530</v>
      </c>
      <c r="GO488" s="136">
        <v>540</v>
      </c>
      <c r="GP488" s="128">
        <v>535</v>
      </c>
      <c r="GQ488" s="134" t="s">
        <v>5</v>
      </c>
      <c r="GR488" s="79"/>
      <c r="GS488" s="93">
        <v>3</v>
      </c>
      <c r="GU488" s="79"/>
    </row>
    <row r="489" spans="1:203" ht="15.75" x14ac:dyDescent="0.25">
      <c r="A489">
        <v>3</v>
      </c>
      <c r="B489">
        <v>2019</v>
      </c>
      <c r="C489" s="87">
        <v>43553</v>
      </c>
      <c r="D489" s="149">
        <v>425</v>
      </c>
      <c r="E489" s="136">
        <v>435</v>
      </c>
      <c r="F489" s="128">
        <v>430</v>
      </c>
      <c r="G489" s="134" t="s">
        <v>5</v>
      </c>
      <c r="H489" s="135">
        <v>530</v>
      </c>
      <c r="I489" s="136">
        <v>540</v>
      </c>
      <c r="J489" s="128">
        <v>535</v>
      </c>
      <c r="K489" s="134" t="s">
        <v>5</v>
      </c>
      <c r="L489" s="135">
        <v>550</v>
      </c>
      <c r="M489" s="136">
        <v>560</v>
      </c>
      <c r="N489" s="128">
        <v>555</v>
      </c>
      <c r="O489" s="134" t="s">
        <v>5</v>
      </c>
      <c r="P489" s="135">
        <v>390</v>
      </c>
      <c r="Q489" s="136">
        <v>400</v>
      </c>
      <c r="R489" s="128">
        <v>395</v>
      </c>
      <c r="S489" s="134">
        <v>-5</v>
      </c>
      <c r="T489" s="135">
        <v>410</v>
      </c>
      <c r="U489" s="136">
        <v>420</v>
      </c>
      <c r="V489" s="128">
        <v>415</v>
      </c>
      <c r="W489" s="134" t="s">
        <v>5</v>
      </c>
      <c r="X489" s="135">
        <v>375</v>
      </c>
      <c r="Y489" s="136">
        <v>385</v>
      </c>
      <c r="Z489" s="128">
        <v>380</v>
      </c>
      <c r="AA489" s="134">
        <v>-5</v>
      </c>
      <c r="AB489" s="135">
        <v>550</v>
      </c>
      <c r="AC489" s="136">
        <v>560</v>
      </c>
      <c r="AD489" s="128">
        <v>555</v>
      </c>
      <c r="AE489" s="134" t="s">
        <v>5</v>
      </c>
      <c r="AF489" s="135">
        <v>380</v>
      </c>
      <c r="AG489" s="136">
        <v>390</v>
      </c>
      <c r="AH489" s="128">
        <v>385</v>
      </c>
      <c r="AI489" s="134" t="s">
        <v>5</v>
      </c>
      <c r="AJ489" s="135">
        <v>385</v>
      </c>
      <c r="AK489" s="136">
        <v>395</v>
      </c>
      <c r="AL489" s="128">
        <v>390</v>
      </c>
      <c r="AM489" s="134" t="s">
        <v>5</v>
      </c>
      <c r="AN489" s="135">
        <v>370</v>
      </c>
      <c r="AO489" s="136">
        <v>380</v>
      </c>
      <c r="AP489" s="128">
        <v>375</v>
      </c>
      <c r="AQ489" s="134">
        <v>-5</v>
      </c>
      <c r="AR489" s="135">
        <v>550</v>
      </c>
      <c r="AS489" s="136">
        <v>560</v>
      </c>
      <c r="AT489" s="128">
        <v>555</v>
      </c>
      <c r="AU489" s="134" t="s">
        <v>5</v>
      </c>
      <c r="AV489" s="135">
        <v>390</v>
      </c>
      <c r="AW489" s="136">
        <v>400</v>
      </c>
      <c r="AX489" s="128">
        <v>395</v>
      </c>
      <c r="AY489" s="134" t="s">
        <v>5</v>
      </c>
      <c r="AZ489" s="135">
        <v>320</v>
      </c>
      <c r="BA489" s="136">
        <v>330</v>
      </c>
      <c r="BB489" s="128">
        <v>325</v>
      </c>
      <c r="BC489" s="134" t="s">
        <v>5</v>
      </c>
      <c r="BD489" s="135">
        <v>305</v>
      </c>
      <c r="BE489" s="136">
        <v>315</v>
      </c>
      <c r="BF489" s="128">
        <v>310</v>
      </c>
      <c r="BG489" s="134">
        <v>-5</v>
      </c>
      <c r="BH489" s="135">
        <v>440</v>
      </c>
      <c r="BI489" s="136">
        <v>450</v>
      </c>
      <c r="BJ489" s="128">
        <v>445</v>
      </c>
      <c r="BK489" s="134" t="s">
        <v>5</v>
      </c>
      <c r="BL489" s="135">
        <v>375</v>
      </c>
      <c r="BM489" s="136">
        <v>385</v>
      </c>
      <c r="BN489" s="128">
        <v>380</v>
      </c>
      <c r="BO489" s="134" t="s">
        <v>5</v>
      </c>
      <c r="BP489" s="135">
        <v>415</v>
      </c>
      <c r="BQ489" s="136">
        <v>425</v>
      </c>
      <c r="BR489" s="128">
        <v>420</v>
      </c>
      <c r="BS489" s="134">
        <v>-5</v>
      </c>
      <c r="BT489" s="135">
        <v>385</v>
      </c>
      <c r="BU489" s="136">
        <v>395</v>
      </c>
      <c r="BV489" s="128">
        <v>390</v>
      </c>
      <c r="BW489" s="134">
        <v>-15</v>
      </c>
      <c r="BX489" s="135">
        <v>495</v>
      </c>
      <c r="BY489" s="136">
        <v>505</v>
      </c>
      <c r="BZ489" s="128">
        <v>500</v>
      </c>
      <c r="CA489" s="134" t="s">
        <v>5</v>
      </c>
      <c r="CB489" s="135">
        <v>500</v>
      </c>
      <c r="CC489" s="136">
        <v>510</v>
      </c>
      <c r="CD489" s="128">
        <v>505</v>
      </c>
      <c r="CE489" s="134" t="s">
        <v>5</v>
      </c>
      <c r="CF489" s="135">
        <v>365</v>
      </c>
      <c r="CG489" s="136">
        <v>375</v>
      </c>
      <c r="CH489" s="128">
        <v>370</v>
      </c>
      <c r="CI489" s="134">
        <v>-5</v>
      </c>
      <c r="CJ489" s="135">
        <v>345</v>
      </c>
      <c r="CK489" s="136">
        <v>355</v>
      </c>
      <c r="CL489" s="128">
        <v>350</v>
      </c>
      <c r="CM489" s="134">
        <v>-15</v>
      </c>
      <c r="CN489" s="135">
        <v>445</v>
      </c>
      <c r="CO489" s="136">
        <v>455</v>
      </c>
      <c r="CP489" s="128">
        <v>450</v>
      </c>
      <c r="CQ489" s="134" t="s">
        <v>5</v>
      </c>
      <c r="CR489" s="135">
        <v>470</v>
      </c>
      <c r="CS489" s="136">
        <v>480</v>
      </c>
      <c r="CT489" s="128">
        <v>475</v>
      </c>
      <c r="CU489" s="134" t="s">
        <v>5</v>
      </c>
      <c r="CV489" s="135">
        <v>420</v>
      </c>
      <c r="CW489" s="136">
        <v>430</v>
      </c>
      <c r="CX489" s="128">
        <v>425</v>
      </c>
      <c r="CY489" s="134">
        <v>-10</v>
      </c>
      <c r="CZ489" s="135">
        <v>390</v>
      </c>
      <c r="DA489" s="136">
        <v>400</v>
      </c>
      <c r="DB489" s="128">
        <v>395</v>
      </c>
      <c r="DC489" s="134">
        <v>-10</v>
      </c>
      <c r="DD489" s="135">
        <v>485</v>
      </c>
      <c r="DE489" s="136">
        <v>495</v>
      </c>
      <c r="DF489" s="128">
        <v>490</v>
      </c>
      <c r="DG489" s="134" t="s">
        <v>5</v>
      </c>
      <c r="DH489" s="135">
        <v>495</v>
      </c>
      <c r="DI489" s="136">
        <v>505</v>
      </c>
      <c r="DJ489" s="128">
        <v>500</v>
      </c>
      <c r="DK489" s="134" t="s">
        <v>5</v>
      </c>
      <c r="DL489" s="135">
        <v>365</v>
      </c>
      <c r="DM489" s="136">
        <v>375</v>
      </c>
      <c r="DN489" s="128">
        <v>370</v>
      </c>
      <c r="DO489" s="134">
        <v>-10</v>
      </c>
      <c r="DP489" s="135">
        <v>325</v>
      </c>
      <c r="DQ489" s="136">
        <v>335</v>
      </c>
      <c r="DR489" s="128">
        <v>330</v>
      </c>
      <c r="DS489" s="134">
        <v>-10</v>
      </c>
      <c r="DT489" s="135">
        <v>495</v>
      </c>
      <c r="DU489" s="136">
        <v>505</v>
      </c>
      <c r="DV489" s="128">
        <v>500</v>
      </c>
      <c r="DW489" s="134" t="s">
        <v>5</v>
      </c>
      <c r="DX489" s="135">
        <v>505</v>
      </c>
      <c r="DY489" s="136">
        <v>515</v>
      </c>
      <c r="DZ489" s="128">
        <v>510</v>
      </c>
      <c r="EA489" s="134" t="s">
        <v>5</v>
      </c>
      <c r="EB489" s="135">
        <v>350</v>
      </c>
      <c r="EC489" s="136">
        <v>360</v>
      </c>
      <c r="ED489" s="128">
        <v>355</v>
      </c>
      <c r="EE489" s="134" t="s">
        <v>5</v>
      </c>
      <c r="EF489" s="135">
        <v>330</v>
      </c>
      <c r="EG489" s="136">
        <v>340</v>
      </c>
      <c r="EH489" s="128">
        <v>335</v>
      </c>
      <c r="EI489" s="134">
        <v>5</v>
      </c>
      <c r="EJ489" s="135">
        <v>505</v>
      </c>
      <c r="EK489" s="136">
        <v>515</v>
      </c>
      <c r="EL489" s="128">
        <v>510</v>
      </c>
      <c r="EM489" s="134" t="s">
        <v>5</v>
      </c>
      <c r="EN489" s="135">
        <v>405</v>
      </c>
      <c r="EO489" s="136">
        <v>415</v>
      </c>
      <c r="EP489" s="128">
        <v>410</v>
      </c>
      <c r="EQ489" s="134">
        <v>-10</v>
      </c>
      <c r="ER489" s="135">
        <v>325</v>
      </c>
      <c r="ES489" s="136">
        <v>335</v>
      </c>
      <c r="ET489" s="128">
        <v>330</v>
      </c>
      <c r="EU489" s="134" t="s">
        <v>5</v>
      </c>
      <c r="EV489" s="135">
        <v>295</v>
      </c>
      <c r="EW489" s="136">
        <v>305</v>
      </c>
      <c r="EX489" s="128">
        <v>300</v>
      </c>
      <c r="EY489" s="134">
        <v>5</v>
      </c>
      <c r="EZ489" s="135">
        <v>490</v>
      </c>
      <c r="FA489" s="136">
        <v>500</v>
      </c>
      <c r="FB489" s="128">
        <v>495</v>
      </c>
      <c r="FC489" s="134" t="s">
        <v>5</v>
      </c>
      <c r="FD489" s="135">
        <v>440</v>
      </c>
      <c r="FE489" s="136">
        <v>450</v>
      </c>
      <c r="FF489" s="128">
        <v>445</v>
      </c>
      <c r="FG489" s="134">
        <v>-5</v>
      </c>
      <c r="FH489" s="135">
        <v>295</v>
      </c>
      <c r="FI489" s="136">
        <v>305</v>
      </c>
      <c r="FJ489" s="128">
        <v>300</v>
      </c>
      <c r="FK489" s="134">
        <v>-5</v>
      </c>
      <c r="FL489" s="135">
        <v>310</v>
      </c>
      <c r="FM489" s="136">
        <v>320</v>
      </c>
      <c r="FN489" s="128">
        <v>315</v>
      </c>
      <c r="FO489" s="134" t="s">
        <v>5</v>
      </c>
      <c r="FP489" s="135">
        <v>370</v>
      </c>
      <c r="FQ489" s="136">
        <v>380</v>
      </c>
      <c r="FR489" s="128">
        <v>375</v>
      </c>
      <c r="FS489" s="134">
        <v>-5</v>
      </c>
      <c r="FT489" s="135">
        <v>310</v>
      </c>
      <c r="FU489" s="136">
        <v>320</v>
      </c>
      <c r="FV489" s="95">
        <v>315</v>
      </c>
      <c r="FW489" s="134" t="s">
        <v>5</v>
      </c>
      <c r="FX489" s="135">
        <v>335</v>
      </c>
      <c r="FY489" s="136">
        <v>345</v>
      </c>
      <c r="FZ489" s="128">
        <v>340</v>
      </c>
      <c r="GA489" s="134">
        <v>-5</v>
      </c>
      <c r="GB489" s="135">
        <v>440</v>
      </c>
      <c r="GC489" s="136">
        <v>450</v>
      </c>
      <c r="GD489" s="128">
        <v>445</v>
      </c>
      <c r="GE489" s="134">
        <v>-10</v>
      </c>
      <c r="GF489" s="135">
        <v>420</v>
      </c>
      <c r="GG489" s="136">
        <v>430</v>
      </c>
      <c r="GH489" s="128">
        <v>425</v>
      </c>
      <c r="GI489" s="134">
        <v>-10</v>
      </c>
      <c r="GJ489" s="135">
        <v>575</v>
      </c>
      <c r="GK489" s="136">
        <v>585</v>
      </c>
      <c r="GL489" s="128">
        <v>580</v>
      </c>
      <c r="GM489" s="134" t="s">
        <v>5</v>
      </c>
      <c r="GN489" s="135">
        <v>530</v>
      </c>
      <c r="GO489" s="136">
        <v>540</v>
      </c>
      <c r="GP489" s="128">
        <v>535</v>
      </c>
      <c r="GQ489" s="134" t="s">
        <v>5</v>
      </c>
      <c r="GR489" s="79"/>
      <c r="GS489" s="93">
        <v>3</v>
      </c>
      <c r="GU489" s="79"/>
    </row>
    <row r="490" spans="1:203" ht="15.75" x14ac:dyDescent="0.25">
      <c r="A490">
        <v>4</v>
      </c>
      <c r="B490">
        <v>2019</v>
      </c>
      <c r="C490" s="87">
        <v>43560</v>
      </c>
      <c r="D490" s="149">
        <v>425</v>
      </c>
      <c r="E490" s="136">
        <v>435</v>
      </c>
      <c r="F490" s="128">
        <v>430</v>
      </c>
      <c r="G490" s="134" t="s">
        <v>5</v>
      </c>
      <c r="H490" s="135">
        <v>525</v>
      </c>
      <c r="I490" s="136">
        <v>535</v>
      </c>
      <c r="J490" s="128">
        <v>530</v>
      </c>
      <c r="K490" s="134">
        <v>-5</v>
      </c>
      <c r="L490" s="135">
        <v>545</v>
      </c>
      <c r="M490" s="136">
        <v>555</v>
      </c>
      <c r="N490" s="128">
        <v>550</v>
      </c>
      <c r="O490" s="134">
        <v>-5</v>
      </c>
      <c r="P490" s="135">
        <v>390</v>
      </c>
      <c r="Q490" s="136">
        <v>400</v>
      </c>
      <c r="R490" s="128">
        <v>395</v>
      </c>
      <c r="S490" s="134" t="s">
        <v>5</v>
      </c>
      <c r="T490" s="135">
        <v>410</v>
      </c>
      <c r="U490" s="136">
        <v>420</v>
      </c>
      <c r="V490" s="128">
        <v>415</v>
      </c>
      <c r="W490" s="134" t="s">
        <v>5</v>
      </c>
      <c r="X490" s="135">
        <v>370</v>
      </c>
      <c r="Y490" s="136">
        <v>380</v>
      </c>
      <c r="Z490" s="128">
        <v>375</v>
      </c>
      <c r="AA490" s="134">
        <v>-5</v>
      </c>
      <c r="AB490" s="135">
        <v>550</v>
      </c>
      <c r="AC490" s="136">
        <v>560</v>
      </c>
      <c r="AD490" s="128">
        <v>555</v>
      </c>
      <c r="AE490" s="134" t="s">
        <v>5</v>
      </c>
      <c r="AF490" s="135">
        <v>375</v>
      </c>
      <c r="AG490" s="136">
        <v>385</v>
      </c>
      <c r="AH490" s="128">
        <v>380</v>
      </c>
      <c r="AI490" s="134">
        <v>-5</v>
      </c>
      <c r="AJ490" s="135">
        <v>380</v>
      </c>
      <c r="AK490" s="136">
        <v>390</v>
      </c>
      <c r="AL490" s="128">
        <v>385</v>
      </c>
      <c r="AM490" s="134">
        <v>-5</v>
      </c>
      <c r="AN490" s="135">
        <v>365</v>
      </c>
      <c r="AO490" s="136">
        <v>375</v>
      </c>
      <c r="AP490" s="128">
        <v>370</v>
      </c>
      <c r="AQ490" s="134">
        <v>-5</v>
      </c>
      <c r="AR490" s="135">
        <v>550</v>
      </c>
      <c r="AS490" s="136">
        <v>560</v>
      </c>
      <c r="AT490" s="128">
        <v>555</v>
      </c>
      <c r="AU490" s="134" t="s">
        <v>5</v>
      </c>
      <c r="AV490" s="135">
        <v>385</v>
      </c>
      <c r="AW490" s="136">
        <v>395</v>
      </c>
      <c r="AX490" s="128">
        <v>390</v>
      </c>
      <c r="AY490" s="134">
        <v>-5</v>
      </c>
      <c r="AZ490" s="135">
        <v>315</v>
      </c>
      <c r="BA490" s="136">
        <v>325</v>
      </c>
      <c r="BB490" s="128">
        <v>320</v>
      </c>
      <c r="BC490" s="134">
        <v>-5</v>
      </c>
      <c r="BD490" s="135">
        <v>300</v>
      </c>
      <c r="BE490" s="136">
        <v>310</v>
      </c>
      <c r="BF490" s="128">
        <v>305</v>
      </c>
      <c r="BG490" s="134">
        <v>-5</v>
      </c>
      <c r="BH490" s="135">
        <v>440</v>
      </c>
      <c r="BI490" s="136">
        <v>450</v>
      </c>
      <c r="BJ490" s="128">
        <v>445</v>
      </c>
      <c r="BK490" s="134" t="s">
        <v>5</v>
      </c>
      <c r="BL490" s="135">
        <v>370</v>
      </c>
      <c r="BM490" s="136">
        <v>380</v>
      </c>
      <c r="BN490" s="128">
        <v>375</v>
      </c>
      <c r="BO490" s="134">
        <v>-5</v>
      </c>
      <c r="BP490" s="135">
        <v>415</v>
      </c>
      <c r="BQ490" s="136">
        <v>425</v>
      </c>
      <c r="BR490" s="128">
        <v>420</v>
      </c>
      <c r="BS490" s="134" t="s">
        <v>5</v>
      </c>
      <c r="BT490" s="135">
        <v>390</v>
      </c>
      <c r="BU490" s="136">
        <v>400</v>
      </c>
      <c r="BV490" s="128">
        <v>395</v>
      </c>
      <c r="BW490" s="134">
        <v>5</v>
      </c>
      <c r="BX490" s="135">
        <v>495</v>
      </c>
      <c r="BY490" s="136">
        <v>505</v>
      </c>
      <c r="BZ490" s="128">
        <v>500</v>
      </c>
      <c r="CA490" s="134" t="s">
        <v>5</v>
      </c>
      <c r="CB490" s="135">
        <v>500</v>
      </c>
      <c r="CC490" s="136">
        <v>510</v>
      </c>
      <c r="CD490" s="128">
        <v>505</v>
      </c>
      <c r="CE490" s="134" t="s">
        <v>5</v>
      </c>
      <c r="CF490" s="135">
        <v>365</v>
      </c>
      <c r="CG490" s="136">
        <v>375</v>
      </c>
      <c r="CH490" s="128">
        <v>370</v>
      </c>
      <c r="CI490" s="134" t="s">
        <v>5</v>
      </c>
      <c r="CJ490" s="135">
        <v>350</v>
      </c>
      <c r="CK490" s="136">
        <v>360</v>
      </c>
      <c r="CL490" s="128">
        <v>355</v>
      </c>
      <c r="CM490" s="134">
        <v>5</v>
      </c>
      <c r="CN490" s="135">
        <v>445</v>
      </c>
      <c r="CO490" s="136">
        <v>455</v>
      </c>
      <c r="CP490" s="128">
        <v>450</v>
      </c>
      <c r="CQ490" s="134" t="s">
        <v>5</v>
      </c>
      <c r="CR490" s="135">
        <v>470</v>
      </c>
      <c r="CS490" s="136">
        <v>480</v>
      </c>
      <c r="CT490" s="128">
        <v>475</v>
      </c>
      <c r="CU490" s="134" t="s">
        <v>5</v>
      </c>
      <c r="CV490" s="135">
        <v>420</v>
      </c>
      <c r="CW490" s="136">
        <v>430</v>
      </c>
      <c r="CX490" s="128">
        <v>425</v>
      </c>
      <c r="CY490" s="134" t="s">
        <v>5</v>
      </c>
      <c r="CZ490" s="135">
        <v>395</v>
      </c>
      <c r="DA490" s="136">
        <v>405</v>
      </c>
      <c r="DB490" s="128">
        <v>400</v>
      </c>
      <c r="DC490" s="134">
        <v>5</v>
      </c>
      <c r="DD490" s="135">
        <v>485</v>
      </c>
      <c r="DE490" s="136">
        <v>495</v>
      </c>
      <c r="DF490" s="128">
        <v>490</v>
      </c>
      <c r="DG490" s="134" t="s">
        <v>5</v>
      </c>
      <c r="DH490" s="135">
        <v>495</v>
      </c>
      <c r="DI490" s="136">
        <v>505</v>
      </c>
      <c r="DJ490" s="128">
        <v>500</v>
      </c>
      <c r="DK490" s="134" t="s">
        <v>5</v>
      </c>
      <c r="DL490" s="135">
        <v>365</v>
      </c>
      <c r="DM490" s="136">
        <v>375</v>
      </c>
      <c r="DN490" s="128">
        <v>370</v>
      </c>
      <c r="DO490" s="134" t="s">
        <v>5</v>
      </c>
      <c r="DP490" s="135">
        <v>330</v>
      </c>
      <c r="DQ490" s="136">
        <v>340</v>
      </c>
      <c r="DR490" s="128">
        <v>335</v>
      </c>
      <c r="DS490" s="134">
        <v>5</v>
      </c>
      <c r="DT490" s="135">
        <v>495</v>
      </c>
      <c r="DU490" s="136">
        <v>505</v>
      </c>
      <c r="DV490" s="128">
        <v>500</v>
      </c>
      <c r="DW490" s="134" t="s">
        <v>5</v>
      </c>
      <c r="DX490" s="135">
        <v>505</v>
      </c>
      <c r="DY490" s="136">
        <v>515</v>
      </c>
      <c r="DZ490" s="128">
        <v>510</v>
      </c>
      <c r="EA490" s="134" t="s">
        <v>5</v>
      </c>
      <c r="EB490" s="135">
        <v>345</v>
      </c>
      <c r="EC490" s="136">
        <v>355</v>
      </c>
      <c r="ED490" s="128">
        <v>350</v>
      </c>
      <c r="EE490" s="134">
        <v>-5</v>
      </c>
      <c r="EF490" s="135">
        <v>325</v>
      </c>
      <c r="EG490" s="136">
        <v>335</v>
      </c>
      <c r="EH490" s="128">
        <v>330</v>
      </c>
      <c r="EI490" s="134">
        <v>-5</v>
      </c>
      <c r="EJ490" s="135">
        <v>505</v>
      </c>
      <c r="EK490" s="136">
        <v>515</v>
      </c>
      <c r="EL490" s="128">
        <v>510</v>
      </c>
      <c r="EM490" s="134" t="s">
        <v>5</v>
      </c>
      <c r="EN490" s="135">
        <v>405</v>
      </c>
      <c r="EO490" s="136">
        <v>415</v>
      </c>
      <c r="EP490" s="128">
        <v>410</v>
      </c>
      <c r="EQ490" s="134" t="s">
        <v>5</v>
      </c>
      <c r="ER490" s="135">
        <v>320</v>
      </c>
      <c r="ES490" s="136">
        <v>330</v>
      </c>
      <c r="ET490" s="128">
        <v>325</v>
      </c>
      <c r="EU490" s="134">
        <v>-5</v>
      </c>
      <c r="EV490" s="135">
        <v>290</v>
      </c>
      <c r="EW490" s="136">
        <v>300</v>
      </c>
      <c r="EX490" s="128">
        <v>295</v>
      </c>
      <c r="EY490" s="134">
        <v>-5</v>
      </c>
      <c r="EZ490" s="135">
        <v>490</v>
      </c>
      <c r="FA490" s="136">
        <v>500</v>
      </c>
      <c r="FB490" s="128">
        <v>495</v>
      </c>
      <c r="FC490" s="134" t="s">
        <v>5</v>
      </c>
      <c r="FD490" s="135">
        <v>440</v>
      </c>
      <c r="FE490" s="136">
        <v>450</v>
      </c>
      <c r="FF490" s="128">
        <v>445</v>
      </c>
      <c r="FG490" s="134" t="s">
        <v>5</v>
      </c>
      <c r="FH490" s="135">
        <v>290</v>
      </c>
      <c r="FI490" s="136">
        <v>300</v>
      </c>
      <c r="FJ490" s="128">
        <v>295</v>
      </c>
      <c r="FK490" s="134">
        <v>-5</v>
      </c>
      <c r="FL490" s="135">
        <v>305</v>
      </c>
      <c r="FM490" s="136">
        <v>315</v>
      </c>
      <c r="FN490" s="128">
        <v>310</v>
      </c>
      <c r="FO490" s="134">
        <v>-5</v>
      </c>
      <c r="FP490" s="135">
        <v>370</v>
      </c>
      <c r="FQ490" s="136">
        <v>380</v>
      </c>
      <c r="FR490" s="128">
        <v>375</v>
      </c>
      <c r="FS490" s="134" t="s">
        <v>5</v>
      </c>
      <c r="FT490" s="135">
        <v>300</v>
      </c>
      <c r="FU490" s="136">
        <v>310</v>
      </c>
      <c r="FV490" s="95">
        <v>305</v>
      </c>
      <c r="FW490" s="134">
        <v>-10</v>
      </c>
      <c r="FX490" s="135">
        <v>335</v>
      </c>
      <c r="FY490" s="136">
        <v>345</v>
      </c>
      <c r="FZ490" s="128">
        <v>340</v>
      </c>
      <c r="GA490" s="134" t="s">
        <v>5</v>
      </c>
      <c r="GB490" s="135">
        <v>435</v>
      </c>
      <c r="GC490" s="136">
        <v>445</v>
      </c>
      <c r="GD490" s="128">
        <v>440</v>
      </c>
      <c r="GE490" s="134">
        <v>-5</v>
      </c>
      <c r="GF490" s="135">
        <v>415</v>
      </c>
      <c r="GG490" s="136">
        <v>425</v>
      </c>
      <c r="GH490" s="128">
        <v>420</v>
      </c>
      <c r="GI490" s="134">
        <v>-5</v>
      </c>
      <c r="GJ490" s="135">
        <v>575</v>
      </c>
      <c r="GK490" s="136">
        <v>585</v>
      </c>
      <c r="GL490" s="128">
        <v>580</v>
      </c>
      <c r="GM490" s="134" t="s">
        <v>5</v>
      </c>
      <c r="GN490" s="135">
        <v>530</v>
      </c>
      <c r="GO490" s="136">
        <v>540</v>
      </c>
      <c r="GP490" s="128">
        <v>535</v>
      </c>
      <c r="GQ490" s="134" t="s">
        <v>5</v>
      </c>
      <c r="GR490" s="93"/>
      <c r="GS490" s="93">
        <v>4</v>
      </c>
    </row>
    <row r="491" spans="1:203" ht="15.75" x14ac:dyDescent="0.25">
      <c r="A491">
        <v>4</v>
      </c>
      <c r="B491">
        <v>2019</v>
      </c>
      <c r="C491" s="87">
        <v>43567</v>
      </c>
      <c r="D491" s="149">
        <v>425</v>
      </c>
      <c r="E491" s="136">
        <v>435</v>
      </c>
      <c r="F491" s="128">
        <v>430</v>
      </c>
      <c r="G491" s="134" t="s">
        <v>5</v>
      </c>
      <c r="H491" s="135">
        <v>525</v>
      </c>
      <c r="I491" s="136">
        <v>535</v>
      </c>
      <c r="J491" s="128">
        <v>530</v>
      </c>
      <c r="K491" s="134" t="s">
        <v>5</v>
      </c>
      <c r="L491" s="135">
        <v>545</v>
      </c>
      <c r="M491" s="136">
        <v>555</v>
      </c>
      <c r="N491" s="128">
        <v>550</v>
      </c>
      <c r="O491" s="134" t="s">
        <v>5</v>
      </c>
      <c r="P491" s="135">
        <v>390</v>
      </c>
      <c r="Q491" s="136">
        <v>400</v>
      </c>
      <c r="R491" s="128">
        <v>395</v>
      </c>
      <c r="S491" s="134" t="s">
        <v>5</v>
      </c>
      <c r="T491" s="135">
        <v>405</v>
      </c>
      <c r="U491" s="136">
        <v>415</v>
      </c>
      <c r="V491" s="128">
        <v>410</v>
      </c>
      <c r="W491" s="134">
        <v>-5</v>
      </c>
      <c r="X491" s="135">
        <v>370</v>
      </c>
      <c r="Y491" s="136">
        <v>380</v>
      </c>
      <c r="Z491" s="128">
        <v>375</v>
      </c>
      <c r="AA491" s="134" t="s">
        <v>5</v>
      </c>
      <c r="AB491" s="135">
        <v>550</v>
      </c>
      <c r="AC491" s="136">
        <v>560</v>
      </c>
      <c r="AD491" s="128">
        <v>555</v>
      </c>
      <c r="AE491" s="134" t="s">
        <v>5</v>
      </c>
      <c r="AF491" s="135">
        <v>375</v>
      </c>
      <c r="AG491" s="136">
        <v>385</v>
      </c>
      <c r="AH491" s="128">
        <v>380</v>
      </c>
      <c r="AI491" s="134" t="s">
        <v>5</v>
      </c>
      <c r="AJ491" s="135">
        <v>375</v>
      </c>
      <c r="AK491" s="136">
        <v>385</v>
      </c>
      <c r="AL491" s="128">
        <v>380</v>
      </c>
      <c r="AM491" s="134">
        <v>-5</v>
      </c>
      <c r="AN491" s="135">
        <v>365</v>
      </c>
      <c r="AO491" s="136">
        <v>375</v>
      </c>
      <c r="AP491" s="128">
        <v>370</v>
      </c>
      <c r="AQ491" s="134" t="s">
        <v>5</v>
      </c>
      <c r="AR491" s="135">
        <v>550</v>
      </c>
      <c r="AS491" s="136">
        <v>560</v>
      </c>
      <c r="AT491" s="128">
        <v>555</v>
      </c>
      <c r="AU491" s="134" t="s">
        <v>5</v>
      </c>
      <c r="AV491" s="135">
        <v>385</v>
      </c>
      <c r="AW491" s="136">
        <v>395</v>
      </c>
      <c r="AX491" s="128">
        <v>390</v>
      </c>
      <c r="AY491" s="134" t="s">
        <v>5</v>
      </c>
      <c r="AZ491" s="135">
        <v>310</v>
      </c>
      <c r="BA491" s="136">
        <v>320</v>
      </c>
      <c r="BB491" s="128">
        <v>315</v>
      </c>
      <c r="BC491" s="134">
        <v>-5</v>
      </c>
      <c r="BD491" s="135">
        <v>300</v>
      </c>
      <c r="BE491" s="136">
        <v>310</v>
      </c>
      <c r="BF491" s="128">
        <v>305</v>
      </c>
      <c r="BG491" s="134" t="s">
        <v>5</v>
      </c>
      <c r="BH491" s="135">
        <v>440</v>
      </c>
      <c r="BI491" s="136">
        <v>450</v>
      </c>
      <c r="BJ491" s="128">
        <v>445</v>
      </c>
      <c r="BK491" s="134" t="s">
        <v>5</v>
      </c>
      <c r="BL491" s="135">
        <v>370</v>
      </c>
      <c r="BM491" s="136">
        <v>380</v>
      </c>
      <c r="BN491" s="128">
        <v>375</v>
      </c>
      <c r="BO491" s="134" t="s">
        <v>5</v>
      </c>
      <c r="BP491" s="135">
        <v>410</v>
      </c>
      <c r="BQ491" s="136">
        <v>420</v>
      </c>
      <c r="BR491" s="128">
        <v>415</v>
      </c>
      <c r="BS491" s="134">
        <v>-5</v>
      </c>
      <c r="BT491" s="135">
        <v>390</v>
      </c>
      <c r="BU491" s="136">
        <v>400</v>
      </c>
      <c r="BV491" s="128">
        <v>395</v>
      </c>
      <c r="BW491" s="134" t="s">
        <v>5</v>
      </c>
      <c r="BX491" s="135">
        <v>490</v>
      </c>
      <c r="BY491" s="136">
        <v>500</v>
      </c>
      <c r="BZ491" s="128">
        <v>495</v>
      </c>
      <c r="CA491" s="134">
        <v>-5</v>
      </c>
      <c r="CB491" s="135">
        <v>500</v>
      </c>
      <c r="CC491" s="136">
        <v>510</v>
      </c>
      <c r="CD491" s="128">
        <v>505</v>
      </c>
      <c r="CE491" s="134" t="s">
        <v>5</v>
      </c>
      <c r="CF491" s="135">
        <v>360</v>
      </c>
      <c r="CG491" s="136">
        <v>370</v>
      </c>
      <c r="CH491" s="128">
        <v>365</v>
      </c>
      <c r="CI491" s="134">
        <v>-5</v>
      </c>
      <c r="CJ491" s="135">
        <v>350</v>
      </c>
      <c r="CK491" s="136">
        <v>360</v>
      </c>
      <c r="CL491" s="128">
        <v>355</v>
      </c>
      <c r="CM491" s="134" t="s">
        <v>5</v>
      </c>
      <c r="CN491" s="135">
        <v>440</v>
      </c>
      <c r="CO491" s="136">
        <v>450</v>
      </c>
      <c r="CP491" s="128">
        <v>445</v>
      </c>
      <c r="CQ491" s="134">
        <v>-5</v>
      </c>
      <c r="CR491" s="135">
        <v>470</v>
      </c>
      <c r="CS491" s="136">
        <v>480</v>
      </c>
      <c r="CT491" s="128">
        <v>475</v>
      </c>
      <c r="CU491" s="134" t="s">
        <v>5</v>
      </c>
      <c r="CV491" s="135">
        <v>410</v>
      </c>
      <c r="CW491" s="136">
        <v>420</v>
      </c>
      <c r="CX491" s="128">
        <v>415</v>
      </c>
      <c r="CY491" s="134">
        <v>-10</v>
      </c>
      <c r="CZ491" s="135">
        <v>395</v>
      </c>
      <c r="DA491" s="136">
        <v>405</v>
      </c>
      <c r="DB491" s="128">
        <v>400</v>
      </c>
      <c r="DC491" s="134" t="s">
        <v>5</v>
      </c>
      <c r="DD491" s="135">
        <v>485</v>
      </c>
      <c r="DE491" s="136">
        <v>495</v>
      </c>
      <c r="DF491" s="128">
        <v>490</v>
      </c>
      <c r="DG491" s="134" t="s">
        <v>5</v>
      </c>
      <c r="DH491" s="135">
        <v>495</v>
      </c>
      <c r="DI491" s="136">
        <v>505</v>
      </c>
      <c r="DJ491" s="128">
        <v>500</v>
      </c>
      <c r="DK491" s="134" t="s">
        <v>5</v>
      </c>
      <c r="DL491" s="135">
        <v>360</v>
      </c>
      <c r="DM491" s="136">
        <v>370</v>
      </c>
      <c r="DN491" s="128">
        <v>365</v>
      </c>
      <c r="DO491" s="134">
        <v>-5</v>
      </c>
      <c r="DP491" s="135">
        <v>330</v>
      </c>
      <c r="DQ491" s="136">
        <v>340</v>
      </c>
      <c r="DR491" s="128">
        <v>335</v>
      </c>
      <c r="DS491" s="134" t="s">
        <v>5</v>
      </c>
      <c r="DT491" s="135">
        <v>495</v>
      </c>
      <c r="DU491" s="136">
        <v>505</v>
      </c>
      <c r="DV491" s="128">
        <v>500</v>
      </c>
      <c r="DW491" s="134" t="s">
        <v>5</v>
      </c>
      <c r="DX491" s="135">
        <v>505</v>
      </c>
      <c r="DY491" s="136">
        <v>515</v>
      </c>
      <c r="DZ491" s="128">
        <v>510</v>
      </c>
      <c r="EA491" s="134" t="s">
        <v>5</v>
      </c>
      <c r="EB491" s="135">
        <v>345</v>
      </c>
      <c r="EC491" s="136">
        <v>355</v>
      </c>
      <c r="ED491" s="128">
        <v>350</v>
      </c>
      <c r="EE491" s="134" t="s">
        <v>5</v>
      </c>
      <c r="EF491" s="135">
        <v>330</v>
      </c>
      <c r="EG491" s="136">
        <v>340</v>
      </c>
      <c r="EH491" s="128">
        <v>335</v>
      </c>
      <c r="EI491" s="134">
        <v>5</v>
      </c>
      <c r="EJ491" s="135">
        <v>505</v>
      </c>
      <c r="EK491" s="136">
        <v>515</v>
      </c>
      <c r="EL491" s="128">
        <v>510</v>
      </c>
      <c r="EM491" s="134" t="s">
        <v>5</v>
      </c>
      <c r="EN491" s="135">
        <v>405</v>
      </c>
      <c r="EO491" s="136">
        <v>415</v>
      </c>
      <c r="EP491" s="128">
        <v>410</v>
      </c>
      <c r="EQ491" s="134" t="s">
        <v>5</v>
      </c>
      <c r="ER491" s="135">
        <v>320</v>
      </c>
      <c r="ES491" s="136">
        <v>330</v>
      </c>
      <c r="ET491" s="128">
        <v>325</v>
      </c>
      <c r="EU491" s="134" t="s">
        <v>5</v>
      </c>
      <c r="EV491" s="135">
        <v>295</v>
      </c>
      <c r="EW491" s="136">
        <v>305</v>
      </c>
      <c r="EX491" s="128">
        <v>300</v>
      </c>
      <c r="EY491" s="134">
        <v>5</v>
      </c>
      <c r="EZ491" s="135">
        <v>490</v>
      </c>
      <c r="FA491" s="136">
        <v>500</v>
      </c>
      <c r="FB491" s="128">
        <v>495</v>
      </c>
      <c r="FC491" s="134" t="s">
        <v>5</v>
      </c>
      <c r="FD491" s="135">
        <v>435</v>
      </c>
      <c r="FE491" s="136">
        <v>445</v>
      </c>
      <c r="FF491" s="128">
        <v>440</v>
      </c>
      <c r="FG491" s="134">
        <v>-5</v>
      </c>
      <c r="FH491" s="135">
        <v>275</v>
      </c>
      <c r="FI491" s="136">
        <v>285</v>
      </c>
      <c r="FJ491" s="128">
        <v>280</v>
      </c>
      <c r="FK491" s="134">
        <v>-15</v>
      </c>
      <c r="FL491" s="135">
        <v>310</v>
      </c>
      <c r="FM491" s="136">
        <v>320</v>
      </c>
      <c r="FN491" s="128">
        <v>315</v>
      </c>
      <c r="FO491" s="134">
        <v>5</v>
      </c>
      <c r="FP491" s="135">
        <v>355</v>
      </c>
      <c r="FQ491" s="136">
        <v>365</v>
      </c>
      <c r="FR491" s="128">
        <v>360</v>
      </c>
      <c r="FS491" s="134">
        <v>-15</v>
      </c>
      <c r="FT491" s="135">
        <v>290</v>
      </c>
      <c r="FU491" s="136">
        <v>300</v>
      </c>
      <c r="FV491" s="95">
        <v>295</v>
      </c>
      <c r="FW491" s="134">
        <v>-10</v>
      </c>
      <c r="FX491" s="135">
        <v>330</v>
      </c>
      <c r="FY491" s="136">
        <v>340</v>
      </c>
      <c r="FZ491" s="128">
        <v>335</v>
      </c>
      <c r="GA491" s="134">
        <v>-5</v>
      </c>
      <c r="GB491" s="135">
        <v>430</v>
      </c>
      <c r="GC491" s="136">
        <v>440</v>
      </c>
      <c r="GD491" s="128">
        <v>435</v>
      </c>
      <c r="GE491" s="134">
        <v>-5</v>
      </c>
      <c r="GF491" s="135">
        <v>415</v>
      </c>
      <c r="GG491" s="136">
        <v>425</v>
      </c>
      <c r="GH491" s="128">
        <v>420</v>
      </c>
      <c r="GI491" s="134" t="s">
        <v>5</v>
      </c>
      <c r="GJ491" s="135">
        <v>575</v>
      </c>
      <c r="GK491" s="136">
        <v>585</v>
      </c>
      <c r="GL491" s="128">
        <v>580</v>
      </c>
      <c r="GM491" s="134" t="s">
        <v>5</v>
      </c>
      <c r="GN491" s="135">
        <v>530</v>
      </c>
      <c r="GO491" s="136">
        <v>540</v>
      </c>
      <c r="GP491" s="128">
        <v>535</v>
      </c>
      <c r="GQ491" s="134" t="s">
        <v>5</v>
      </c>
      <c r="GR491" s="79"/>
      <c r="GS491" s="93">
        <v>4</v>
      </c>
      <c r="GU491" s="79"/>
    </row>
    <row r="492" spans="1:203" ht="15.75" x14ac:dyDescent="0.25">
      <c r="A492">
        <v>4</v>
      </c>
      <c r="B492">
        <v>2019</v>
      </c>
      <c r="C492" s="87">
        <v>43573</v>
      </c>
      <c r="D492" s="149">
        <v>420</v>
      </c>
      <c r="E492" s="136">
        <v>430</v>
      </c>
      <c r="F492" s="128">
        <v>425</v>
      </c>
      <c r="G492" s="134">
        <v>-5</v>
      </c>
      <c r="H492" s="135">
        <v>530</v>
      </c>
      <c r="I492" s="136">
        <v>540</v>
      </c>
      <c r="J492" s="128">
        <v>535</v>
      </c>
      <c r="K492" s="134">
        <v>5</v>
      </c>
      <c r="L492" s="135">
        <v>545</v>
      </c>
      <c r="M492" s="136">
        <v>555</v>
      </c>
      <c r="N492" s="128">
        <v>550</v>
      </c>
      <c r="O492" s="134" t="s">
        <v>5</v>
      </c>
      <c r="P492" s="135">
        <v>390</v>
      </c>
      <c r="Q492" s="136">
        <v>400</v>
      </c>
      <c r="R492" s="128">
        <v>395</v>
      </c>
      <c r="S492" s="134" t="s">
        <v>5</v>
      </c>
      <c r="T492" s="135">
        <v>400</v>
      </c>
      <c r="U492" s="136">
        <v>410</v>
      </c>
      <c r="V492" s="128">
        <v>405</v>
      </c>
      <c r="W492" s="134">
        <v>-5</v>
      </c>
      <c r="X492" s="135">
        <v>375</v>
      </c>
      <c r="Y492" s="136">
        <v>385</v>
      </c>
      <c r="Z492" s="128">
        <v>380</v>
      </c>
      <c r="AA492" s="134">
        <v>5</v>
      </c>
      <c r="AB492" s="135">
        <v>550</v>
      </c>
      <c r="AC492" s="136">
        <v>560</v>
      </c>
      <c r="AD492" s="128">
        <v>555</v>
      </c>
      <c r="AE492" s="134" t="s">
        <v>5</v>
      </c>
      <c r="AF492" s="135">
        <v>375</v>
      </c>
      <c r="AG492" s="136">
        <v>385</v>
      </c>
      <c r="AH492" s="128">
        <v>380</v>
      </c>
      <c r="AI492" s="134" t="s">
        <v>5</v>
      </c>
      <c r="AJ492" s="135">
        <v>370</v>
      </c>
      <c r="AK492" s="136">
        <v>380</v>
      </c>
      <c r="AL492" s="128">
        <v>375</v>
      </c>
      <c r="AM492" s="134">
        <v>-5</v>
      </c>
      <c r="AN492" s="135">
        <v>370</v>
      </c>
      <c r="AO492" s="136">
        <v>380</v>
      </c>
      <c r="AP492" s="128">
        <v>375</v>
      </c>
      <c r="AQ492" s="134">
        <v>5</v>
      </c>
      <c r="AR492" s="135">
        <v>550</v>
      </c>
      <c r="AS492" s="136">
        <v>560</v>
      </c>
      <c r="AT492" s="128">
        <v>555</v>
      </c>
      <c r="AU492" s="134" t="s">
        <v>5</v>
      </c>
      <c r="AV492" s="135">
        <v>385</v>
      </c>
      <c r="AW492" s="136">
        <v>395</v>
      </c>
      <c r="AX492" s="128">
        <v>390</v>
      </c>
      <c r="AY492" s="134" t="s">
        <v>5</v>
      </c>
      <c r="AZ492" s="135">
        <v>305</v>
      </c>
      <c r="BA492" s="136">
        <v>315</v>
      </c>
      <c r="BB492" s="128">
        <v>310</v>
      </c>
      <c r="BC492" s="134">
        <v>-5</v>
      </c>
      <c r="BD492" s="135">
        <v>305</v>
      </c>
      <c r="BE492" s="136">
        <v>315</v>
      </c>
      <c r="BF492" s="128">
        <v>310</v>
      </c>
      <c r="BG492" s="134">
        <v>5</v>
      </c>
      <c r="BH492" s="135">
        <v>440</v>
      </c>
      <c r="BI492" s="136">
        <v>450</v>
      </c>
      <c r="BJ492" s="128">
        <v>445</v>
      </c>
      <c r="BK492" s="134" t="s">
        <v>5</v>
      </c>
      <c r="BL492" s="135">
        <v>370</v>
      </c>
      <c r="BM492" s="136">
        <v>380</v>
      </c>
      <c r="BN492" s="128">
        <v>375</v>
      </c>
      <c r="BO492" s="134" t="s">
        <v>5</v>
      </c>
      <c r="BP492" s="135">
        <v>415</v>
      </c>
      <c r="BQ492" s="136">
        <v>425</v>
      </c>
      <c r="BR492" s="128">
        <v>420</v>
      </c>
      <c r="BS492" s="134">
        <v>5</v>
      </c>
      <c r="BT492" s="135">
        <v>395</v>
      </c>
      <c r="BU492" s="136">
        <v>405</v>
      </c>
      <c r="BV492" s="128">
        <v>400</v>
      </c>
      <c r="BW492" s="134">
        <v>5</v>
      </c>
      <c r="BX492" s="135">
        <v>490</v>
      </c>
      <c r="BY492" s="136">
        <v>500</v>
      </c>
      <c r="BZ492" s="128">
        <v>495</v>
      </c>
      <c r="CA492" s="134" t="s">
        <v>5</v>
      </c>
      <c r="CB492" s="135">
        <v>500</v>
      </c>
      <c r="CC492" s="136">
        <v>510</v>
      </c>
      <c r="CD492" s="128">
        <v>505</v>
      </c>
      <c r="CE492" s="134" t="s">
        <v>5</v>
      </c>
      <c r="CF492" s="135">
        <v>365</v>
      </c>
      <c r="CG492" s="136">
        <v>375</v>
      </c>
      <c r="CH492" s="128">
        <v>370</v>
      </c>
      <c r="CI492" s="134">
        <v>5</v>
      </c>
      <c r="CJ492" s="135">
        <v>355</v>
      </c>
      <c r="CK492" s="136">
        <v>365</v>
      </c>
      <c r="CL492" s="128">
        <v>360</v>
      </c>
      <c r="CM492" s="134">
        <v>5</v>
      </c>
      <c r="CN492" s="135">
        <v>440</v>
      </c>
      <c r="CO492" s="136">
        <v>450</v>
      </c>
      <c r="CP492" s="128">
        <v>445</v>
      </c>
      <c r="CQ492" s="134" t="s">
        <v>5</v>
      </c>
      <c r="CR492" s="135">
        <v>470</v>
      </c>
      <c r="CS492" s="136">
        <v>480</v>
      </c>
      <c r="CT492" s="128">
        <v>475</v>
      </c>
      <c r="CU492" s="134" t="s">
        <v>5</v>
      </c>
      <c r="CV492" s="135">
        <v>420</v>
      </c>
      <c r="CW492" s="136">
        <v>430</v>
      </c>
      <c r="CX492" s="128">
        <v>425</v>
      </c>
      <c r="CY492" s="134">
        <v>10</v>
      </c>
      <c r="CZ492" s="135">
        <v>400</v>
      </c>
      <c r="DA492" s="136">
        <v>410</v>
      </c>
      <c r="DB492" s="128">
        <v>405</v>
      </c>
      <c r="DC492" s="134">
        <v>5</v>
      </c>
      <c r="DD492" s="135">
        <v>485</v>
      </c>
      <c r="DE492" s="136">
        <v>495</v>
      </c>
      <c r="DF492" s="128">
        <v>490</v>
      </c>
      <c r="DG492" s="134" t="s">
        <v>5</v>
      </c>
      <c r="DH492" s="135">
        <v>495</v>
      </c>
      <c r="DI492" s="136">
        <v>505</v>
      </c>
      <c r="DJ492" s="128">
        <v>500</v>
      </c>
      <c r="DK492" s="134" t="s">
        <v>5</v>
      </c>
      <c r="DL492" s="135">
        <v>370</v>
      </c>
      <c r="DM492" s="136">
        <v>380</v>
      </c>
      <c r="DN492" s="128">
        <v>375</v>
      </c>
      <c r="DO492" s="134">
        <v>10</v>
      </c>
      <c r="DP492" s="135">
        <v>335</v>
      </c>
      <c r="DQ492" s="136">
        <v>345</v>
      </c>
      <c r="DR492" s="128">
        <v>340</v>
      </c>
      <c r="DS492" s="134">
        <v>5</v>
      </c>
      <c r="DT492" s="135">
        <v>495</v>
      </c>
      <c r="DU492" s="136">
        <v>505</v>
      </c>
      <c r="DV492" s="128">
        <v>500</v>
      </c>
      <c r="DW492" s="134" t="s">
        <v>5</v>
      </c>
      <c r="DX492" s="135">
        <v>505</v>
      </c>
      <c r="DY492" s="136">
        <v>515</v>
      </c>
      <c r="DZ492" s="128">
        <v>510</v>
      </c>
      <c r="EA492" s="134" t="s">
        <v>5</v>
      </c>
      <c r="EB492" s="135">
        <v>335</v>
      </c>
      <c r="EC492" s="136">
        <v>345</v>
      </c>
      <c r="ED492" s="128">
        <v>340</v>
      </c>
      <c r="EE492" s="134">
        <v>-10</v>
      </c>
      <c r="EF492" s="135">
        <v>320</v>
      </c>
      <c r="EG492" s="136">
        <v>330</v>
      </c>
      <c r="EH492" s="128">
        <v>325</v>
      </c>
      <c r="EI492" s="134">
        <v>-10</v>
      </c>
      <c r="EJ492" s="135">
        <v>505</v>
      </c>
      <c r="EK492" s="136">
        <v>515</v>
      </c>
      <c r="EL492" s="128">
        <v>510</v>
      </c>
      <c r="EM492" s="134" t="s">
        <v>5</v>
      </c>
      <c r="EN492" s="135">
        <v>405</v>
      </c>
      <c r="EO492" s="136">
        <v>415</v>
      </c>
      <c r="EP492" s="128">
        <v>410</v>
      </c>
      <c r="EQ492" s="134" t="s">
        <v>5</v>
      </c>
      <c r="ER492" s="135">
        <v>310</v>
      </c>
      <c r="ES492" s="136">
        <v>320</v>
      </c>
      <c r="ET492" s="128">
        <v>315</v>
      </c>
      <c r="EU492" s="134">
        <v>-10</v>
      </c>
      <c r="EV492" s="135">
        <v>285</v>
      </c>
      <c r="EW492" s="136">
        <v>295</v>
      </c>
      <c r="EX492" s="128">
        <v>290</v>
      </c>
      <c r="EY492" s="134">
        <v>-10</v>
      </c>
      <c r="EZ492" s="135">
        <v>490</v>
      </c>
      <c r="FA492" s="136">
        <v>500</v>
      </c>
      <c r="FB492" s="128">
        <v>495</v>
      </c>
      <c r="FC492" s="134" t="s">
        <v>5</v>
      </c>
      <c r="FD492" s="135">
        <v>435</v>
      </c>
      <c r="FE492" s="136">
        <v>445</v>
      </c>
      <c r="FF492" s="128">
        <v>440</v>
      </c>
      <c r="FG492" s="134" t="s">
        <v>5</v>
      </c>
      <c r="FH492" s="135">
        <v>265</v>
      </c>
      <c r="FI492" s="136">
        <v>275</v>
      </c>
      <c r="FJ492" s="128">
        <v>270</v>
      </c>
      <c r="FK492" s="134">
        <v>-10</v>
      </c>
      <c r="FL492" s="135">
        <v>300</v>
      </c>
      <c r="FM492" s="136">
        <v>310</v>
      </c>
      <c r="FN492" s="128">
        <v>305</v>
      </c>
      <c r="FO492" s="134">
        <v>-10</v>
      </c>
      <c r="FP492" s="135">
        <v>355</v>
      </c>
      <c r="FQ492" s="136">
        <v>365</v>
      </c>
      <c r="FR492" s="128">
        <v>360</v>
      </c>
      <c r="FS492" s="134" t="s">
        <v>5</v>
      </c>
      <c r="FT492" s="135">
        <v>285</v>
      </c>
      <c r="FU492" s="136">
        <v>295</v>
      </c>
      <c r="FV492" s="95">
        <v>290</v>
      </c>
      <c r="FW492" s="134">
        <v>-5</v>
      </c>
      <c r="FX492" s="135">
        <v>330</v>
      </c>
      <c r="FY492" s="136">
        <v>340</v>
      </c>
      <c r="FZ492" s="128">
        <v>335</v>
      </c>
      <c r="GA492" s="134" t="s">
        <v>5</v>
      </c>
      <c r="GB492" s="135">
        <v>440</v>
      </c>
      <c r="GC492" s="136">
        <v>450</v>
      </c>
      <c r="GD492" s="128">
        <v>445</v>
      </c>
      <c r="GE492" s="134">
        <v>10</v>
      </c>
      <c r="GF492" s="135">
        <v>420</v>
      </c>
      <c r="GG492" s="136">
        <v>430</v>
      </c>
      <c r="GH492" s="128">
        <v>425</v>
      </c>
      <c r="GI492" s="134">
        <v>5</v>
      </c>
      <c r="GJ492" s="135">
        <v>575</v>
      </c>
      <c r="GK492" s="136">
        <v>585</v>
      </c>
      <c r="GL492" s="128">
        <v>580</v>
      </c>
      <c r="GM492" s="134" t="s">
        <v>5</v>
      </c>
      <c r="GN492" s="135">
        <v>530</v>
      </c>
      <c r="GO492" s="136">
        <v>540</v>
      </c>
      <c r="GP492" s="128">
        <v>535</v>
      </c>
      <c r="GQ492" s="134" t="s">
        <v>5</v>
      </c>
      <c r="GR492" s="79"/>
      <c r="GS492" s="93">
        <v>4</v>
      </c>
      <c r="GU492" s="79"/>
    </row>
    <row r="493" spans="1:203" ht="15.75" x14ac:dyDescent="0.25">
      <c r="A493">
        <v>4</v>
      </c>
      <c r="B493">
        <v>2019</v>
      </c>
      <c r="C493" s="87">
        <v>43581</v>
      </c>
      <c r="D493" s="149">
        <v>420</v>
      </c>
      <c r="E493" s="136">
        <v>430</v>
      </c>
      <c r="F493" s="128">
        <v>425</v>
      </c>
      <c r="G493" s="134" t="s">
        <v>5</v>
      </c>
      <c r="H493" s="135">
        <v>530</v>
      </c>
      <c r="I493" s="136">
        <v>540</v>
      </c>
      <c r="J493" s="128">
        <v>535</v>
      </c>
      <c r="K493" s="134" t="s">
        <v>5</v>
      </c>
      <c r="L493" s="135">
        <v>545</v>
      </c>
      <c r="M493" s="136">
        <v>555</v>
      </c>
      <c r="N493" s="128">
        <v>550</v>
      </c>
      <c r="O493" s="134" t="s">
        <v>5</v>
      </c>
      <c r="P493" s="135">
        <v>390</v>
      </c>
      <c r="Q493" s="136">
        <v>400</v>
      </c>
      <c r="R493" s="128">
        <v>395</v>
      </c>
      <c r="S493" s="134" t="s">
        <v>5</v>
      </c>
      <c r="T493" s="135">
        <v>400</v>
      </c>
      <c r="U493" s="136">
        <v>410</v>
      </c>
      <c r="V493" s="128">
        <v>405</v>
      </c>
      <c r="W493" s="134" t="s">
        <v>5</v>
      </c>
      <c r="X493" s="135">
        <v>375</v>
      </c>
      <c r="Y493" s="136">
        <v>385</v>
      </c>
      <c r="Z493" s="128">
        <v>380</v>
      </c>
      <c r="AA493" s="134" t="s">
        <v>5</v>
      </c>
      <c r="AB493" s="135">
        <v>550</v>
      </c>
      <c r="AC493" s="136">
        <v>560</v>
      </c>
      <c r="AD493" s="128">
        <v>555</v>
      </c>
      <c r="AE493" s="134" t="s">
        <v>5</v>
      </c>
      <c r="AF493" s="135">
        <v>375</v>
      </c>
      <c r="AG493" s="136">
        <v>385</v>
      </c>
      <c r="AH493" s="128">
        <v>380</v>
      </c>
      <c r="AI493" s="134" t="s">
        <v>5</v>
      </c>
      <c r="AJ493" s="135">
        <v>370</v>
      </c>
      <c r="AK493" s="136">
        <v>380</v>
      </c>
      <c r="AL493" s="128">
        <v>375</v>
      </c>
      <c r="AM493" s="134" t="s">
        <v>5</v>
      </c>
      <c r="AN493" s="135">
        <v>370</v>
      </c>
      <c r="AO493" s="136">
        <v>380</v>
      </c>
      <c r="AP493" s="128">
        <v>375</v>
      </c>
      <c r="AQ493" s="134" t="s">
        <v>5</v>
      </c>
      <c r="AR493" s="135">
        <v>550</v>
      </c>
      <c r="AS493" s="136">
        <v>560</v>
      </c>
      <c r="AT493" s="128">
        <v>555</v>
      </c>
      <c r="AU493" s="134" t="s">
        <v>5</v>
      </c>
      <c r="AV493" s="135">
        <v>385</v>
      </c>
      <c r="AW493" s="136">
        <v>395</v>
      </c>
      <c r="AX493" s="128">
        <v>390</v>
      </c>
      <c r="AY493" s="134" t="s">
        <v>5</v>
      </c>
      <c r="AZ493" s="135">
        <v>305</v>
      </c>
      <c r="BA493" s="136">
        <v>315</v>
      </c>
      <c r="BB493" s="128">
        <v>310</v>
      </c>
      <c r="BC493" s="134" t="s">
        <v>5</v>
      </c>
      <c r="BD493" s="135">
        <v>305</v>
      </c>
      <c r="BE493" s="136">
        <v>315</v>
      </c>
      <c r="BF493" s="128">
        <v>310</v>
      </c>
      <c r="BG493" s="134" t="s">
        <v>5</v>
      </c>
      <c r="BH493" s="135">
        <v>440</v>
      </c>
      <c r="BI493" s="136">
        <v>450</v>
      </c>
      <c r="BJ493" s="128">
        <v>445</v>
      </c>
      <c r="BK493" s="134" t="s">
        <v>5</v>
      </c>
      <c r="BL493" s="135">
        <v>370</v>
      </c>
      <c r="BM493" s="136">
        <v>380</v>
      </c>
      <c r="BN493" s="128">
        <v>375</v>
      </c>
      <c r="BO493" s="134" t="s">
        <v>5</v>
      </c>
      <c r="BP493" s="135">
        <v>415</v>
      </c>
      <c r="BQ493" s="136">
        <v>425</v>
      </c>
      <c r="BR493" s="128">
        <v>420</v>
      </c>
      <c r="BS493" s="134" t="s">
        <v>5</v>
      </c>
      <c r="BT493" s="135">
        <v>395</v>
      </c>
      <c r="BU493" s="136">
        <v>405</v>
      </c>
      <c r="BV493" s="128">
        <v>400</v>
      </c>
      <c r="BW493" s="134" t="s">
        <v>5</v>
      </c>
      <c r="BX493" s="135">
        <v>490</v>
      </c>
      <c r="BY493" s="136">
        <v>500</v>
      </c>
      <c r="BZ493" s="128">
        <v>495</v>
      </c>
      <c r="CA493" s="134" t="s">
        <v>5</v>
      </c>
      <c r="CB493" s="135">
        <v>500</v>
      </c>
      <c r="CC493" s="136">
        <v>510</v>
      </c>
      <c r="CD493" s="128">
        <v>505</v>
      </c>
      <c r="CE493" s="134" t="s">
        <v>5</v>
      </c>
      <c r="CF493" s="135">
        <v>365</v>
      </c>
      <c r="CG493" s="136">
        <v>375</v>
      </c>
      <c r="CH493" s="128">
        <v>370</v>
      </c>
      <c r="CI493" s="134" t="s">
        <v>5</v>
      </c>
      <c r="CJ493" s="135">
        <v>355</v>
      </c>
      <c r="CK493" s="136">
        <v>365</v>
      </c>
      <c r="CL493" s="128">
        <v>360</v>
      </c>
      <c r="CM493" s="134" t="s">
        <v>5</v>
      </c>
      <c r="CN493" s="135">
        <v>440</v>
      </c>
      <c r="CO493" s="136">
        <v>450</v>
      </c>
      <c r="CP493" s="128">
        <v>445</v>
      </c>
      <c r="CQ493" s="134" t="s">
        <v>5</v>
      </c>
      <c r="CR493" s="135">
        <v>470</v>
      </c>
      <c r="CS493" s="136">
        <v>480</v>
      </c>
      <c r="CT493" s="128">
        <v>475</v>
      </c>
      <c r="CU493" s="134" t="s">
        <v>5</v>
      </c>
      <c r="CV493" s="135">
        <v>425</v>
      </c>
      <c r="CW493" s="136">
        <v>435</v>
      </c>
      <c r="CX493" s="128">
        <v>430</v>
      </c>
      <c r="CY493" s="134">
        <v>5</v>
      </c>
      <c r="CZ493" s="135">
        <v>400</v>
      </c>
      <c r="DA493" s="136">
        <v>410</v>
      </c>
      <c r="DB493" s="128">
        <v>405</v>
      </c>
      <c r="DC493" s="134" t="s">
        <v>5</v>
      </c>
      <c r="DD493" s="135">
        <v>485</v>
      </c>
      <c r="DE493" s="136">
        <v>495</v>
      </c>
      <c r="DF493" s="128">
        <v>490</v>
      </c>
      <c r="DG493" s="134" t="s">
        <v>5</v>
      </c>
      <c r="DH493" s="135">
        <v>495</v>
      </c>
      <c r="DI493" s="136">
        <v>505</v>
      </c>
      <c r="DJ493" s="128">
        <v>500</v>
      </c>
      <c r="DK493" s="134" t="s">
        <v>5</v>
      </c>
      <c r="DL493" s="135">
        <v>375</v>
      </c>
      <c r="DM493" s="136">
        <v>385</v>
      </c>
      <c r="DN493" s="128">
        <v>380</v>
      </c>
      <c r="DO493" s="134">
        <v>5</v>
      </c>
      <c r="DP493" s="135">
        <v>335</v>
      </c>
      <c r="DQ493" s="136">
        <v>345</v>
      </c>
      <c r="DR493" s="128">
        <v>340</v>
      </c>
      <c r="DS493" s="134" t="s">
        <v>5</v>
      </c>
      <c r="DT493" s="135">
        <v>495</v>
      </c>
      <c r="DU493" s="136">
        <v>505</v>
      </c>
      <c r="DV493" s="128">
        <v>500</v>
      </c>
      <c r="DW493" s="134" t="s">
        <v>5</v>
      </c>
      <c r="DX493" s="135">
        <v>505</v>
      </c>
      <c r="DY493" s="136">
        <v>515</v>
      </c>
      <c r="DZ493" s="128">
        <v>510</v>
      </c>
      <c r="EA493" s="134" t="s">
        <v>5</v>
      </c>
      <c r="EB493" s="135">
        <v>335</v>
      </c>
      <c r="EC493" s="136">
        <v>345</v>
      </c>
      <c r="ED493" s="128">
        <v>340</v>
      </c>
      <c r="EE493" s="134" t="s">
        <v>5</v>
      </c>
      <c r="EF493" s="135">
        <v>320</v>
      </c>
      <c r="EG493" s="136">
        <v>330</v>
      </c>
      <c r="EH493" s="128">
        <v>325</v>
      </c>
      <c r="EI493" s="134" t="s">
        <v>5</v>
      </c>
      <c r="EJ493" s="135">
        <v>505</v>
      </c>
      <c r="EK493" s="136">
        <v>515</v>
      </c>
      <c r="EL493" s="128">
        <v>510</v>
      </c>
      <c r="EM493" s="134" t="s">
        <v>5</v>
      </c>
      <c r="EN493" s="135">
        <v>405</v>
      </c>
      <c r="EO493" s="136">
        <v>415</v>
      </c>
      <c r="EP493" s="128">
        <v>410</v>
      </c>
      <c r="EQ493" s="134" t="s">
        <v>5</v>
      </c>
      <c r="ER493" s="135">
        <v>310</v>
      </c>
      <c r="ES493" s="136">
        <v>320</v>
      </c>
      <c r="ET493" s="128">
        <v>315</v>
      </c>
      <c r="EU493" s="134" t="s">
        <v>5</v>
      </c>
      <c r="EV493" s="135">
        <v>285</v>
      </c>
      <c r="EW493" s="136">
        <v>295</v>
      </c>
      <c r="EX493" s="128">
        <v>290</v>
      </c>
      <c r="EY493" s="134" t="s">
        <v>5</v>
      </c>
      <c r="EZ493" s="135">
        <v>490</v>
      </c>
      <c r="FA493" s="136">
        <v>500</v>
      </c>
      <c r="FB493" s="128">
        <v>495</v>
      </c>
      <c r="FC493" s="134" t="s">
        <v>5</v>
      </c>
      <c r="FD493" s="135">
        <v>435</v>
      </c>
      <c r="FE493" s="136">
        <v>445</v>
      </c>
      <c r="FF493" s="128">
        <v>440</v>
      </c>
      <c r="FG493" s="134" t="s">
        <v>5</v>
      </c>
      <c r="FH493" s="135">
        <v>260</v>
      </c>
      <c r="FI493" s="136">
        <v>270</v>
      </c>
      <c r="FJ493" s="128">
        <v>265</v>
      </c>
      <c r="FK493" s="134">
        <v>-5</v>
      </c>
      <c r="FL493" s="135">
        <v>300</v>
      </c>
      <c r="FM493" s="136">
        <v>310</v>
      </c>
      <c r="FN493" s="128">
        <v>305</v>
      </c>
      <c r="FO493" s="134" t="s">
        <v>5</v>
      </c>
      <c r="FP493" s="135">
        <v>355</v>
      </c>
      <c r="FQ493" s="136">
        <v>365</v>
      </c>
      <c r="FR493" s="128">
        <v>360</v>
      </c>
      <c r="FS493" s="134" t="s">
        <v>5</v>
      </c>
      <c r="FT493" s="135">
        <v>285</v>
      </c>
      <c r="FU493" s="136">
        <v>295</v>
      </c>
      <c r="FV493" s="95">
        <v>290</v>
      </c>
      <c r="FW493" s="134" t="s">
        <v>5</v>
      </c>
      <c r="FX493" s="135">
        <v>330</v>
      </c>
      <c r="FY493" s="136">
        <v>340</v>
      </c>
      <c r="FZ493" s="128">
        <v>335</v>
      </c>
      <c r="GA493" s="134" t="s">
        <v>5</v>
      </c>
      <c r="GB493" s="135">
        <v>445</v>
      </c>
      <c r="GC493" s="136">
        <v>455</v>
      </c>
      <c r="GD493" s="128">
        <v>450</v>
      </c>
      <c r="GE493" s="134">
        <v>5</v>
      </c>
      <c r="GF493" s="135">
        <v>420</v>
      </c>
      <c r="GG493" s="136">
        <v>430</v>
      </c>
      <c r="GH493" s="128">
        <v>425</v>
      </c>
      <c r="GI493" s="134" t="s">
        <v>5</v>
      </c>
      <c r="GJ493" s="135">
        <v>575</v>
      </c>
      <c r="GK493" s="136">
        <v>585</v>
      </c>
      <c r="GL493" s="128">
        <v>580</v>
      </c>
      <c r="GM493" s="134" t="s">
        <v>5</v>
      </c>
      <c r="GN493" s="135">
        <v>530</v>
      </c>
      <c r="GO493" s="136">
        <v>540</v>
      </c>
      <c r="GP493" s="128">
        <v>535</v>
      </c>
      <c r="GQ493" s="134" t="s">
        <v>5</v>
      </c>
      <c r="GR493" s="79"/>
      <c r="GS493" s="93">
        <v>4</v>
      </c>
      <c r="GU493" s="79"/>
    </row>
    <row r="494" spans="1:203" ht="15.75" x14ac:dyDescent="0.25">
      <c r="A494">
        <v>5</v>
      </c>
      <c r="B494">
        <v>2019</v>
      </c>
      <c r="C494" s="87">
        <v>43588</v>
      </c>
      <c r="D494" s="149">
        <v>410</v>
      </c>
      <c r="E494" s="136">
        <v>420</v>
      </c>
      <c r="F494" s="128">
        <v>415</v>
      </c>
      <c r="G494" s="134">
        <v>-10</v>
      </c>
      <c r="H494" s="135">
        <v>530</v>
      </c>
      <c r="I494" s="136">
        <v>540</v>
      </c>
      <c r="J494" s="128">
        <v>535</v>
      </c>
      <c r="K494" s="134" t="s">
        <v>5</v>
      </c>
      <c r="L494" s="135">
        <v>545</v>
      </c>
      <c r="M494" s="136">
        <v>555</v>
      </c>
      <c r="N494" s="128">
        <v>550</v>
      </c>
      <c r="O494" s="134" t="s">
        <v>5</v>
      </c>
      <c r="P494" s="135">
        <v>380</v>
      </c>
      <c r="Q494" s="136">
        <v>390</v>
      </c>
      <c r="R494" s="128">
        <v>385</v>
      </c>
      <c r="S494" s="134">
        <v>-10</v>
      </c>
      <c r="T494" s="135">
        <v>390</v>
      </c>
      <c r="U494" s="136">
        <v>400</v>
      </c>
      <c r="V494" s="128">
        <v>395</v>
      </c>
      <c r="W494" s="134">
        <v>-10</v>
      </c>
      <c r="X494" s="135">
        <v>375</v>
      </c>
      <c r="Y494" s="136">
        <v>385</v>
      </c>
      <c r="Z494" s="128">
        <v>380</v>
      </c>
      <c r="AA494" s="134" t="s">
        <v>5</v>
      </c>
      <c r="AB494" s="135">
        <v>550</v>
      </c>
      <c r="AC494" s="136">
        <v>560</v>
      </c>
      <c r="AD494" s="128">
        <v>555</v>
      </c>
      <c r="AE494" s="134" t="s">
        <v>5</v>
      </c>
      <c r="AF494" s="135">
        <v>365</v>
      </c>
      <c r="AG494" s="136">
        <v>375</v>
      </c>
      <c r="AH494" s="128">
        <v>370</v>
      </c>
      <c r="AI494" s="134">
        <v>-10</v>
      </c>
      <c r="AJ494" s="135">
        <v>360</v>
      </c>
      <c r="AK494" s="136">
        <v>370</v>
      </c>
      <c r="AL494" s="128">
        <v>365</v>
      </c>
      <c r="AM494" s="134">
        <v>-10</v>
      </c>
      <c r="AN494" s="135">
        <v>370</v>
      </c>
      <c r="AO494" s="136">
        <v>380</v>
      </c>
      <c r="AP494" s="128">
        <v>375</v>
      </c>
      <c r="AQ494" s="134" t="s">
        <v>5</v>
      </c>
      <c r="AR494" s="135">
        <v>550</v>
      </c>
      <c r="AS494" s="136">
        <v>560</v>
      </c>
      <c r="AT494" s="128">
        <v>555</v>
      </c>
      <c r="AU494" s="134" t="s">
        <v>5</v>
      </c>
      <c r="AV494" s="135">
        <v>375</v>
      </c>
      <c r="AW494" s="136">
        <v>385</v>
      </c>
      <c r="AX494" s="128">
        <v>380</v>
      </c>
      <c r="AY494" s="134">
        <v>-10</v>
      </c>
      <c r="AZ494" s="135">
        <v>295</v>
      </c>
      <c r="BA494" s="136">
        <v>305</v>
      </c>
      <c r="BB494" s="128">
        <v>300</v>
      </c>
      <c r="BC494" s="134">
        <v>-10</v>
      </c>
      <c r="BD494" s="135">
        <v>305</v>
      </c>
      <c r="BE494" s="136">
        <v>315</v>
      </c>
      <c r="BF494" s="128">
        <v>310</v>
      </c>
      <c r="BG494" s="134" t="s">
        <v>5</v>
      </c>
      <c r="BH494" s="135">
        <v>440</v>
      </c>
      <c r="BI494" s="136">
        <v>450</v>
      </c>
      <c r="BJ494" s="128">
        <v>445</v>
      </c>
      <c r="BK494" s="134" t="s">
        <v>5</v>
      </c>
      <c r="BL494" s="135">
        <v>360</v>
      </c>
      <c r="BM494" s="136">
        <v>370</v>
      </c>
      <c r="BN494" s="128">
        <v>365</v>
      </c>
      <c r="BO494" s="134">
        <v>-10</v>
      </c>
      <c r="BP494" s="135">
        <v>410</v>
      </c>
      <c r="BQ494" s="136">
        <v>420</v>
      </c>
      <c r="BR494" s="128">
        <v>415</v>
      </c>
      <c r="BS494" s="134">
        <v>-5</v>
      </c>
      <c r="BT494" s="135">
        <v>395</v>
      </c>
      <c r="BU494" s="136">
        <v>405</v>
      </c>
      <c r="BV494" s="128">
        <v>400</v>
      </c>
      <c r="BW494" s="134" t="s">
        <v>5</v>
      </c>
      <c r="BX494" s="135">
        <v>490</v>
      </c>
      <c r="BY494" s="136">
        <v>500</v>
      </c>
      <c r="BZ494" s="128">
        <v>495</v>
      </c>
      <c r="CA494" s="134" t="s">
        <v>5</v>
      </c>
      <c r="CB494" s="135">
        <v>500</v>
      </c>
      <c r="CC494" s="136">
        <v>510</v>
      </c>
      <c r="CD494" s="128">
        <v>505</v>
      </c>
      <c r="CE494" s="134" t="s">
        <v>5</v>
      </c>
      <c r="CF494" s="135">
        <v>360</v>
      </c>
      <c r="CG494" s="136">
        <v>370</v>
      </c>
      <c r="CH494" s="128">
        <v>365</v>
      </c>
      <c r="CI494" s="134">
        <v>-5</v>
      </c>
      <c r="CJ494" s="135">
        <v>355</v>
      </c>
      <c r="CK494" s="136">
        <v>365</v>
      </c>
      <c r="CL494" s="128">
        <v>360</v>
      </c>
      <c r="CM494" s="134" t="s">
        <v>5</v>
      </c>
      <c r="CN494" s="135">
        <v>440</v>
      </c>
      <c r="CO494" s="136">
        <v>450</v>
      </c>
      <c r="CP494" s="128">
        <v>445</v>
      </c>
      <c r="CQ494" s="134" t="s">
        <v>5</v>
      </c>
      <c r="CR494" s="135">
        <v>470</v>
      </c>
      <c r="CS494" s="136">
        <v>480</v>
      </c>
      <c r="CT494" s="128">
        <v>475</v>
      </c>
      <c r="CU494" s="134" t="s">
        <v>5</v>
      </c>
      <c r="CV494" s="135">
        <v>420</v>
      </c>
      <c r="CW494" s="136">
        <v>430</v>
      </c>
      <c r="CX494" s="128">
        <v>425</v>
      </c>
      <c r="CY494" s="134">
        <v>-5</v>
      </c>
      <c r="CZ494" s="135">
        <v>400</v>
      </c>
      <c r="DA494" s="136">
        <v>410</v>
      </c>
      <c r="DB494" s="128">
        <v>405</v>
      </c>
      <c r="DC494" s="134" t="s">
        <v>5</v>
      </c>
      <c r="DD494" s="135">
        <v>485</v>
      </c>
      <c r="DE494" s="136">
        <v>495</v>
      </c>
      <c r="DF494" s="128">
        <v>490</v>
      </c>
      <c r="DG494" s="134" t="s">
        <v>5</v>
      </c>
      <c r="DH494" s="135">
        <v>495</v>
      </c>
      <c r="DI494" s="136">
        <v>505</v>
      </c>
      <c r="DJ494" s="128">
        <v>500</v>
      </c>
      <c r="DK494" s="134" t="s">
        <v>5</v>
      </c>
      <c r="DL494" s="135">
        <v>370</v>
      </c>
      <c r="DM494" s="136">
        <v>380</v>
      </c>
      <c r="DN494" s="128">
        <v>375</v>
      </c>
      <c r="DO494" s="134">
        <v>-5</v>
      </c>
      <c r="DP494" s="135">
        <v>335</v>
      </c>
      <c r="DQ494" s="136">
        <v>345</v>
      </c>
      <c r="DR494" s="128">
        <v>340</v>
      </c>
      <c r="DS494" s="134" t="s">
        <v>5</v>
      </c>
      <c r="DT494" s="135">
        <v>495</v>
      </c>
      <c r="DU494" s="136">
        <v>505</v>
      </c>
      <c r="DV494" s="128">
        <v>500</v>
      </c>
      <c r="DW494" s="134" t="s">
        <v>5</v>
      </c>
      <c r="DX494" s="135">
        <v>505</v>
      </c>
      <c r="DY494" s="136">
        <v>515</v>
      </c>
      <c r="DZ494" s="128">
        <v>510</v>
      </c>
      <c r="EA494" s="134" t="s">
        <v>5</v>
      </c>
      <c r="EB494" s="135">
        <v>325</v>
      </c>
      <c r="EC494" s="136">
        <v>335</v>
      </c>
      <c r="ED494" s="128">
        <v>330</v>
      </c>
      <c r="EE494" s="134">
        <v>-10</v>
      </c>
      <c r="EF494" s="135">
        <v>320</v>
      </c>
      <c r="EG494" s="136">
        <v>330</v>
      </c>
      <c r="EH494" s="128">
        <v>325</v>
      </c>
      <c r="EI494" s="134" t="s">
        <v>5</v>
      </c>
      <c r="EJ494" s="135">
        <v>505</v>
      </c>
      <c r="EK494" s="136">
        <v>515</v>
      </c>
      <c r="EL494" s="128">
        <v>510</v>
      </c>
      <c r="EM494" s="134" t="s">
        <v>5</v>
      </c>
      <c r="EN494" s="135">
        <v>405</v>
      </c>
      <c r="EO494" s="136">
        <v>415</v>
      </c>
      <c r="EP494" s="128">
        <v>410</v>
      </c>
      <c r="EQ494" s="134" t="s">
        <v>5</v>
      </c>
      <c r="ER494" s="135">
        <v>300</v>
      </c>
      <c r="ES494" s="136">
        <v>310</v>
      </c>
      <c r="ET494" s="128">
        <v>305</v>
      </c>
      <c r="EU494" s="134">
        <v>-10</v>
      </c>
      <c r="EV494" s="135">
        <v>285</v>
      </c>
      <c r="EW494" s="136">
        <v>295</v>
      </c>
      <c r="EX494" s="128">
        <v>290</v>
      </c>
      <c r="EY494" s="134" t="s">
        <v>5</v>
      </c>
      <c r="EZ494" s="135">
        <v>490</v>
      </c>
      <c r="FA494" s="136">
        <v>500</v>
      </c>
      <c r="FB494" s="128">
        <v>495</v>
      </c>
      <c r="FC494" s="134" t="s">
        <v>5</v>
      </c>
      <c r="FD494" s="135">
        <v>435</v>
      </c>
      <c r="FE494" s="136">
        <v>445</v>
      </c>
      <c r="FF494" s="128">
        <v>440</v>
      </c>
      <c r="FG494" s="134" t="s">
        <v>5</v>
      </c>
      <c r="FH494" s="135">
        <v>250</v>
      </c>
      <c r="FI494" s="136">
        <v>260</v>
      </c>
      <c r="FJ494" s="128">
        <v>255</v>
      </c>
      <c r="FK494" s="134">
        <v>-10</v>
      </c>
      <c r="FL494" s="135">
        <v>300</v>
      </c>
      <c r="FM494" s="136">
        <v>310</v>
      </c>
      <c r="FN494" s="128">
        <v>305</v>
      </c>
      <c r="FO494" s="134" t="s">
        <v>5</v>
      </c>
      <c r="FP494" s="135">
        <v>355</v>
      </c>
      <c r="FQ494" s="136">
        <v>365</v>
      </c>
      <c r="FR494" s="128">
        <v>360</v>
      </c>
      <c r="FS494" s="134" t="s">
        <v>5</v>
      </c>
      <c r="FT494" s="135">
        <v>290</v>
      </c>
      <c r="FU494" s="136">
        <v>300</v>
      </c>
      <c r="FV494" s="95">
        <v>295</v>
      </c>
      <c r="FW494" s="134">
        <v>5</v>
      </c>
      <c r="FX494" s="135">
        <v>330</v>
      </c>
      <c r="FY494" s="136">
        <v>340</v>
      </c>
      <c r="FZ494" s="128">
        <v>335</v>
      </c>
      <c r="GA494" s="134" t="s">
        <v>5</v>
      </c>
      <c r="GB494" s="135">
        <v>440</v>
      </c>
      <c r="GC494" s="136">
        <v>450</v>
      </c>
      <c r="GD494" s="128">
        <v>445</v>
      </c>
      <c r="GE494" s="134">
        <v>-5</v>
      </c>
      <c r="GF494" s="135">
        <v>420</v>
      </c>
      <c r="GG494" s="136">
        <v>430</v>
      </c>
      <c r="GH494" s="128">
        <v>425</v>
      </c>
      <c r="GI494" s="134" t="s">
        <v>5</v>
      </c>
      <c r="GJ494" s="135">
        <v>575</v>
      </c>
      <c r="GK494" s="136">
        <v>585</v>
      </c>
      <c r="GL494" s="128">
        <v>580</v>
      </c>
      <c r="GM494" s="134" t="s">
        <v>5</v>
      </c>
      <c r="GN494" s="135">
        <v>530</v>
      </c>
      <c r="GO494" s="136">
        <v>540</v>
      </c>
      <c r="GP494" s="128">
        <v>535</v>
      </c>
      <c r="GQ494" s="134" t="s">
        <v>5</v>
      </c>
      <c r="GR494" s="79"/>
      <c r="GS494" s="93">
        <v>5</v>
      </c>
      <c r="GU494" s="79"/>
    </row>
    <row r="495" spans="1:203" ht="15.75" x14ac:dyDescent="0.25">
      <c r="A495">
        <v>5</v>
      </c>
      <c r="B495">
        <v>2019</v>
      </c>
      <c r="C495" s="87">
        <v>43595</v>
      </c>
      <c r="D495" s="149">
        <v>390</v>
      </c>
      <c r="E495" s="136">
        <v>400</v>
      </c>
      <c r="F495" s="128">
        <v>395</v>
      </c>
      <c r="G495" s="134">
        <v>-20</v>
      </c>
      <c r="H495" s="135">
        <v>520</v>
      </c>
      <c r="I495" s="136">
        <v>530</v>
      </c>
      <c r="J495" s="128">
        <v>525</v>
      </c>
      <c r="K495" s="134">
        <v>-10</v>
      </c>
      <c r="L495" s="135">
        <v>545</v>
      </c>
      <c r="M495" s="136">
        <v>555</v>
      </c>
      <c r="N495" s="128">
        <v>550</v>
      </c>
      <c r="O495" s="134" t="s">
        <v>5</v>
      </c>
      <c r="P495" s="135">
        <v>370</v>
      </c>
      <c r="Q495" s="136">
        <v>380</v>
      </c>
      <c r="R495" s="128">
        <v>375</v>
      </c>
      <c r="S495" s="134">
        <v>-10</v>
      </c>
      <c r="T495" s="135">
        <v>370</v>
      </c>
      <c r="U495" s="136">
        <v>380</v>
      </c>
      <c r="V495" s="128">
        <v>375</v>
      </c>
      <c r="W495" s="134">
        <v>-20</v>
      </c>
      <c r="X495" s="135">
        <v>365</v>
      </c>
      <c r="Y495" s="136">
        <v>375</v>
      </c>
      <c r="Z495" s="128">
        <v>370</v>
      </c>
      <c r="AA495" s="134">
        <v>-10</v>
      </c>
      <c r="AB495" s="135">
        <v>540</v>
      </c>
      <c r="AC495" s="136">
        <v>550</v>
      </c>
      <c r="AD495" s="128">
        <v>545</v>
      </c>
      <c r="AE495" s="134">
        <v>-10</v>
      </c>
      <c r="AF495" s="135">
        <v>355</v>
      </c>
      <c r="AG495" s="136">
        <v>365</v>
      </c>
      <c r="AH495" s="128">
        <v>360</v>
      </c>
      <c r="AI495" s="134">
        <v>-10</v>
      </c>
      <c r="AJ495" s="135">
        <v>340</v>
      </c>
      <c r="AK495" s="136">
        <v>350</v>
      </c>
      <c r="AL495" s="128">
        <v>345</v>
      </c>
      <c r="AM495" s="134">
        <v>-20</v>
      </c>
      <c r="AN495" s="135">
        <v>370</v>
      </c>
      <c r="AO495" s="136">
        <v>380</v>
      </c>
      <c r="AP495" s="128">
        <v>375</v>
      </c>
      <c r="AQ495" s="134" t="s">
        <v>5</v>
      </c>
      <c r="AR495" s="135">
        <v>540</v>
      </c>
      <c r="AS495" s="136">
        <v>550</v>
      </c>
      <c r="AT495" s="128">
        <v>545</v>
      </c>
      <c r="AU495" s="134">
        <v>-10</v>
      </c>
      <c r="AV495" s="135">
        <v>360</v>
      </c>
      <c r="AW495" s="136">
        <v>370</v>
      </c>
      <c r="AX495" s="128">
        <v>365</v>
      </c>
      <c r="AY495" s="134">
        <v>-15</v>
      </c>
      <c r="AZ495" s="135">
        <v>275</v>
      </c>
      <c r="BA495" s="136">
        <v>285</v>
      </c>
      <c r="BB495" s="128">
        <v>280</v>
      </c>
      <c r="BC495" s="134">
        <v>-20</v>
      </c>
      <c r="BD495" s="135">
        <v>305</v>
      </c>
      <c r="BE495" s="136">
        <v>315</v>
      </c>
      <c r="BF495" s="128">
        <v>310</v>
      </c>
      <c r="BG495" s="134" t="s">
        <v>5</v>
      </c>
      <c r="BH495" s="135">
        <v>430</v>
      </c>
      <c r="BI495" s="136">
        <v>440</v>
      </c>
      <c r="BJ495" s="128">
        <v>435</v>
      </c>
      <c r="BK495" s="134">
        <v>-10</v>
      </c>
      <c r="BL495" s="135">
        <v>345</v>
      </c>
      <c r="BM495" s="136">
        <v>355</v>
      </c>
      <c r="BN495" s="128">
        <v>350</v>
      </c>
      <c r="BO495" s="134">
        <v>-15</v>
      </c>
      <c r="BP495" s="135">
        <v>395</v>
      </c>
      <c r="BQ495" s="136">
        <v>405</v>
      </c>
      <c r="BR495" s="128">
        <v>400</v>
      </c>
      <c r="BS495" s="134">
        <v>-15</v>
      </c>
      <c r="BT495" s="135">
        <v>385</v>
      </c>
      <c r="BU495" s="136">
        <v>395</v>
      </c>
      <c r="BV495" s="128">
        <v>390</v>
      </c>
      <c r="BW495" s="134">
        <v>-10</v>
      </c>
      <c r="BX495" s="135">
        <v>480</v>
      </c>
      <c r="BY495" s="136">
        <v>490</v>
      </c>
      <c r="BZ495" s="128">
        <v>485</v>
      </c>
      <c r="CA495" s="134">
        <v>-10</v>
      </c>
      <c r="CB495" s="135">
        <v>500</v>
      </c>
      <c r="CC495" s="136">
        <v>510</v>
      </c>
      <c r="CD495" s="128">
        <v>505</v>
      </c>
      <c r="CE495" s="134" t="s">
        <v>5</v>
      </c>
      <c r="CF495" s="135">
        <v>350</v>
      </c>
      <c r="CG495" s="136">
        <v>360</v>
      </c>
      <c r="CH495" s="128">
        <v>355</v>
      </c>
      <c r="CI495" s="134">
        <v>-10</v>
      </c>
      <c r="CJ495" s="135">
        <v>345</v>
      </c>
      <c r="CK495" s="136">
        <v>355</v>
      </c>
      <c r="CL495" s="128">
        <v>350</v>
      </c>
      <c r="CM495" s="134">
        <v>-10</v>
      </c>
      <c r="CN495" s="135">
        <v>430</v>
      </c>
      <c r="CO495" s="136">
        <v>440</v>
      </c>
      <c r="CP495" s="128">
        <v>435</v>
      </c>
      <c r="CQ495" s="134">
        <v>-10</v>
      </c>
      <c r="CR495" s="135">
        <v>460</v>
      </c>
      <c r="CS495" s="136">
        <v>470</v>
      </c>
      <c r="CT495" s="128">
        <v>465</v>
      </c>
      <c r="CU495" s="134">
        <v>-10</v>
      </c>
      <c r="CV495" s="135">
        <v>410</v>
      </c>
      <c r="CW495" s="136">
        <v>420</v>
      </c>
      <c r="CX495" s="128">
        <v>415</v>
      </c>
      <c r="CY495" s="134">
        <v>-10</v>
      </c>
      <c r="CZ495" s="135">
        <v>390</v>
      </c>
      <c r="DA495" s="136">
        <v>400</v>
      </c>
      <c r="DB495" s="128">
        <v>395</v>
      </c>
      <c r="DC495" s="134">
        <v>-10</v>
      </c>
      <c r="DD495" s="135">
        <v>475</v>
      </c>
      <c r="DE495" s="136">
        <v>485</v>
      </c>
      <c r="DF495" s="128">
        <v>480</v>
      </c>
      <c r="DG495" s="134">
        <v>-10</v>
      </c>
      <c r="DH495" s="135">
        <v>495</v>
      </c>
      <c r="DI495" s="136">
        <v>505</v>
      </c>
      <c r="DJ495" s="128">
        <v>500</v>
      </c>
      <c r="DK495" s="134" t="s">
        <v>5</v>
      </c>
      <c r="DL495" s="135">
        <v>360</v>
      </c>
      <c r="DM495" s="136">
        <v>370</v>
      </c>
      <c r="DN495" s="128">
        <v>365</v>
      </c>
      <c r="DO495" s="134">
        <v>-10</v>
      </c>
      <c r="DP495" s="135">
        <v>335</v>
      </c>
      <c r="DQ495" s="136">
        <v>345</v>
      </c>
      <c r="DR495" s="128">
        <v>340</v>
      </c>
      <c r="DS495" s="134" t="s">
        <v>5</v>
      </c>
      <c r="DT495" s="135">
        <v>485</v>
      </c>
      <c r="DU495" s="136">
        <v>495</v>
      </c>
      <c r="DV495" s="128">
        <v>490</v>
      </c>
      <c r="DW495" s="134">
        <v>-10</v>
      </c>
      <c r="DX495" s="135">
        <v>505</v>
      </c>
      <c r="DY495" s="136">
        <v>515</v>
      </c>
      <c r="DZ495" s="128">
        <v>510</v>
      </c>
      <c r="EA495" s="134" t="s">
        <v>5</v>
      </c>
      <c r="EB495" s="135">
        <v>305</v>
      </c>
      <c r="EC495" s="136">
        <v>315</v>
      </c>
      <c r="ED495" s="128">
        <v>310</v>
      </c>
      <c r="EE495" s="134">
        <v>-20</v>
      </c>
      <c r="EF495" s="135">
        <v>305</v>
      </c>
      <c r="EG495" s="136">
        <v>315</v>
      </c>
      <c r="EH495" s="128">
        <v>310</v>
      </c>
      <c r="EI495" s="134">
        <v>-15</v>
      </c>
      <c r="EJ495" s="135">
        <v>495</v>
      </c>
      <c r="EK495" s="136">
        <v>505</v>
      </c>
      <c r="EL495" s="128">
        <v>500</v>
      </c>
      <c r="EM495" s="134">
        <v>-10</v>
      </c>
      <c r="EN495" s="135">
        <v>400</v>
      </c>
      <c r="EO495" s="136">
        <v>410</v>
      </c>
      <c r="EP495" s="128">
        <v>405</v>
      </c>
      <c r="EQ495" s="134">
        <v>-5</v>
      </c>
      <c r="ER495" s="135">
        <v>280</v>
      </c>
      <c r="ES495" s="136">
        <v>290</v>
      </c>
      <c r="ET495" s="128">
        <v>285</v>
      </c>
      <c r="EU495" s="134">
        <v>-20</v>
      </c>
      <c r="EV495" s="135">
        <v>270</v>
      </c>
      <c r="EW495" s="136">
        <v>280</v>
      </c>
      <c r="EX495" s="128">
        <v>275</v>
      </c>
      <c r="EY495" s="134">
        <v>-15</v>
      </c>
      <c r="EZ495" s="135">
        <v>480</v>
      </c>
      <c r="FA495" s="136">
        <v>490</v>
      </c>
      <c r="FB495" s="128">
        <v>485</v>
      </c>
      <c r="FC495" s="134">
        <v>-10</v>
      </c>
      <c r="FD495" s="135">
        <v>435</v>
      </c>
      <c r="FE495" s="136">
        <v>445</v>
      </c>
      <c r="FF495" s="128">
        <v>440</v>
      </c>
      <c r="FG495" s="134" t="s">
        <v>5</v>
      </c>
      <c r="FH495" s="135">
        <v>235</v>
      </c>
      <c r="FI495" s="136">
        <v>245</v>
      </c>
      <c r="FJ495" s="128">
        <v>240</v>
      </c>
      <c r="FK495" s="134">
        <v>-15</v>
      </c>
      <c r="FL495" s="135">
        <v>290</v>
      </c>
      <c r="FM495" s="136">
        <v>300</v>
      </c>
      <c r="FN495" s="128">
        <v>295</v>
      </c>
      <c r="FO495" s="134">
        <v>-10</v>
      </c>
      <c r="FP495" s="135">
        <v>340</v>
      </c>
      <c r="FQ495" s="136">
        <v>350</v>
      </c>
      <c r="FR495" s="128">
        <v>345</v>
      </c>
      <c r="FS495" s="134">
        <v>-15</v>
      </c>
      <c r="FT495" s="135">
        <v>300</v>
      </c>
      <c r="FU495" s="136">
        <v>310</v>
      </c>
      <c r="FV495" s="95">
        <v>305</v>
      </c>
      <c r="FW495" s="134">
        <v>10</v>
      </c>
      <c r="FX495" s="135">
        <v>330</v>
      </c>
      <c r="FY495" s="136">
        <v>340</v>
      </c>
      <c r="FZ495" s="128">
        <v>335</v>
      </c>
      <c r="GA495" s="134" t="s">
        <v>5</v>
      </c>
      <c r="GB495" s="135">
        <v>430</v>
      </c>
      <c r="GC495" s="136">
        <v>440</v>
      </c>
      <c r="GD495" s="128">
        <v>435</v>
      </c>
      <c r="GE495" s="134">
        <v>-10</v>
      </c>
      <c r="GF495" s="135">
        <v>410</v>
      </c>
      <c r="GG495" s="136">
        <v>420</v>
      </c>
      <c r="GH495" s="128">
        <v>415</v>
      </c>
      <c r="GI495" s="134">
        <v>-10</v>
      </c>
      <c r="GJ495" s="135">
        <v>565</v>
      </c>
      <c r="GK495" s="136">
        <v>575</v>
      </c>
      <c r="GL495" s="128">
        <v>570</v>
      </c>
      <c r="GM495" s="134">
        <v>-10</v>
      </c>
      <c r="GN495" s="135">
        <v>530</v>
      </c>
      <c r="GO495" s="136">
        <v>540</v>
      </c>
      <c r="GP495" s="128">
        <v>535</v>
      </c>
      <c r="GQ495" s="134" t="s">
        <v>5</v>
      </c>
      <c r="GR495" s="79"/>
      <c r="GS495" s="93">
        <v>5</v>
      </c>
      <c r="GU495" s="79"/>
    </row>
    <row r="496" spans="1:203" ht="15.75" x14ac:dyDescent="0.25">
      <c r="A496">
        <v>5</v>
      </c>
      <c r="B496">
        <v>2019</v>
      </c>
      <c r="C496" s="87">
        <v>43602</v>
      </c>
      <c r="D496" s="149">
        <v>385</v>
      </c>
      <c r="E496" s="136">
        <v>395</v>
      </c>
      <c r="F496" s="128">
        <v>390</v>
      </c>
      <c r="G496" s="134">
        <v>-5</v>
      </c>
      <c r="H496" s="135">
        <v>510</v>
      </c>
      <c r="I496" s="136">
        <v>520</v>
      </c>
      <c r="J496" s="128">
        <v>515</v>
      </c>
      <c r="K496" s="134">
        <v>-10</v>
      </c>
      <c r="L496" s="135">
        <v>545</v>
      </c>
      <c r="M496" s="136">
        <v>555</v>
      </c>
      <c r="N496" s="128">
        <v>550</v>
      </c>
      <c r="O496" s="134" t="s">
        <v>5</v>
      </c>
      <c r="P496" s="135">
        <v>370</v>
      </c>
      <c r="Q496" s="136">
        <v>380</v>
      </c>
      <c r="R496" s="128">
        <v>375</v>
      </c>
      <c r="S496" s="134" t="s">
        <v>5</v>
      </c>
      <c r="T496" s="135">
        <v>365</v>
      </c>
      <c r="U496" s="136">
        <v>375</v>
      </c>
      <c r="V496" s="128">
        <v>370</v>
      </c>
      <c r="W496" s="134">
        <v>-5</v>
      </c>
      <c r="X496" s="135">
        <v>355</v>
      </c>
      <c r="Y496" s="136">
        <v>365</v>
      </c>
      <c r="Z496" s="128">
        <v>360</v>
      </c>
      <c r="AA496" s="134">
        <v>-10</v>
      </c>
      <c r="AB496" s="135">
        <v>540</v>
      </c>
      <c r="AC496" s="136">
        <v>550</v>
      </c>
      <c r="AD496" s="128">
        <v>545</v>
      </c>
      <c r="AE496" s="134" t="s">
        <v>5</v>
      </c>
      <c r="AF496" s="135">
        <v>355</v>
      </c>
      <c r="AG496" s="136">
        <v>365</v>
      </c>
      <c r="AH496" s="128">
        <v>360</v>
      </c>
      <c r="AI496" s="134" t="s">
        <v>5</v>
      </c>
      <c r="AJ496" s="135">
        <v>335</v>
      </c>
      <c r="AK496" s="136">
        <v>345</v>
      </c>
      <c r="AL496" s="128">
        <v>340</v>
      </c>
      <c r="AM496" s="134">
        <v>-5</v>
      </c>
      <c r="AN496" s="135">
        <v>365</v>
      </c>
      <c r="AO496" s="136">
        <v>375</v>
      </c>
      <c r="AP496" s="128">
        <v>370</v>
      </c>
      <c r="AQ496" s="134">
        <v>-5</v>
      </c>
      <c r="AR496" s="135">
        <v>540</v>
      </c>
      <c r="AS496" s="136">
        <v>550</v>
      </c>
      <c r="AT496" s="128">
        <v>545</v>
      </c>
      <c r="AU496" s="134" t="s">
        <v>5</v>
      </c>
      <c r="AV496" s="135">
        <v>355</v>
      </c>
      <c r="AW496" s="136">
        <v>365</v>
      </c>
      <c r="AX496" s="128">
        <v>360</v>
      </c>
      <c r="AY496" s="134">
        <v>-5</v>
      </c>
      <c r="AZ496" s="135">
        <v>270</v>
      </c>
      <c r="BA496" s="136">
        <v>280</v>
      </c>
      <c r="BB496" s="128">
        <v>275</v>
      </c>
      <c r="BC496" s="134">
        <v>-5</v>
      </c>
      <c r="BD496" s="135">
        <v>300</v>
      </c>
      <c r="BE496" s="136">
        <v>310</v>
      </c>
      <c r="BF496" s="128">
        <v>305</v>
      </c>
      <c r="BG496" s="134">
        <v>-5</v>
      </c>
      <c r="BH496" s="135">
        <v>430</v>
      </c>
      <c r="BI496" s="136">
        <v>440</v>
      </c>
      <c r="BJ496" s="128">
        <v>435</v>
      </c>
      <c r="BK496" s="134" t="s">
        <v>5</v>
      </c>
      <c r="BL496" s="135">
        <v>340</v>
      </c>
      <c r="BM496" s="136">
        <v>350</v>
      </c>
      <c r="BN496" s="128">
        <v>345</v>
      </c>
      <c r="BO496" s="134">
        <v>-5</v>
      </c>
      <c r="BP496" s="135">
        <v>385</v>
      </c>
      <c r="BQ496" s="136">
        <v>395</v>
      </c>
      <c r="BR496" s="128">
        <v>390</v>
      </c>
      <c r="BS496" s="134">
        <v>-10</v>
      </c>
      <c r="BT496" s="135">
        <v>385</v>
      </c>
      <c r="BU496" s="136">
        <v>395</v>
      </c>
      <c r="BV496" s="128">
        <v>390</v>
      </c>
      <c r="BW496" s="134" t="s">
        <v>5</v>
      </c>
      <c r="BX496" s="135">
        <v>480</v>
      </c>
      <c r="BY496" s="136">
        <v>490</v>
      </c>
      <c r="BZ496" s="128">
        <v>485</v>
      </c>
      <c r="CA496" s="134" t="s">
        <v>5</v>
      </c>
      <c r="CB496" s="135">
        <v>500</v>
      </c>
      <c r="CC496" s="136">
        <v>510</v>
      </c>
      <c r="CD496" s="128">
        <v>505</v>
      </c>
      <c r="CE496" s="134" t="s">
        <v>5</v>
      </c>
      <c r="CF496" s="135">
        <v>340</v>
      </c>
      <c r="CG496" s="136">
        <v>350</v>
      </c>
      <c r="CH496" s="128">
        <v>345</v>
      </c>
      <c r="CI496" s="134">
        <v>-10</v>
      </c>
      <c r="CJ496" s="135">
        <v>345</v>
      </c>
      <c r="CK496" s="136">
        <v>355</v>
      </c>
      <c r="CL496" s="128">
        <v>350</v>
      </c>
      <c r="CM496" s="134" t="s">
        <v>5</v>
      </c>
      <c r="CN496" s="135">
        <v>430</v>
      </c>
      <c r="CO496" s="136">
        <v>440</v>
      </c>
      <c r="CP496" s="128">
        <v>435</v>
      </c>
      <c r="CQ496" s="134" t="s">
        <v>5</v>
      </c>
      <c r="CR496" s="135">
        <v>460</v>
      </c>
      <c r="CS496" s="136">
        <v>470</v>
      </c>
      <c r="CT496" s="128">
        <v>465</v>
      </c>
      <c r="CU496" s="134" t="s">
        <v>5</v>
      </c>
      <c r="CV496" s="135">
        <v>405</v>
      </c>
      <c r="CW496" s="136">
        <v>415</v>
      </c>
      <c r="CX496" s="128">
        <v>410</v>
      </c>
      <c r="CY496" s="134">
        <v>-5</v>
      </c>
      <c r="CZ496" s="135">
        <v>385</v>
      </c>
      <c r="DA496" s="136">
        <v>395</v>
      </c>
      <c r="DB496" s="128">
        <v>390</v>
      </c>
      <c r="DC496" s="134">
        <v>-5</v>
      </c>
      <c r="DD496" s="135">
        <v>475</v>
      </c>
      <c r="DE496" s="136">
        <v>485</v>
      </c>
      <c r="DF496" s="128">
        <v>480</v>
      </c>
      <c r="DG496" s="134" t="s">
        <v>5</v>
      </c>
      <c r="DH496" s="135">
        <v>495</v>
      </c>
      <c r="DI496" s="136">
        <v>505</v>
      </c>
      <c r="DJ496" s="128">
        <v>500</v>
      </c>
      <c r="DK496" s="134" t="s">
        <v>5</v>
      </c>
      <c r="DL496" s="135">
        <v>355</v>
      </c>
      <c r="DM496" s="136">
        <v>365</v>
      </c>
      <c r="DN496" s="128">
        <v>360</v>
      </c>
      <c r="DO496" s="134">
        <v>-5</v>
      </c>
      <c r="DP496" s="135">
        <v>330</v>
      </c>
      <c r="DQ496" s="136">
        <v>340</v>
      </c>
      <c r="DR496" s="128">
        <v>335</v>
      </c>
      <c r="DS496" s="134">
        <v>-5</v>
      </c>
      <c r="DT496" s="135">
        <v>485</v>
      </c>
      <c r="DU496" s="136">
        <v>495</v>
      </c>
      <c r="DV496" s="128">
        <v>490</v>
      </c>
      <c r="DW496" s="134" t="s">
        <v>5</v>
      </c>
      <c r="DX496" s="135">
        <v>505</v>
      </c>
      <c r="DY496" s="136">
        <v>515</v>
      </c>
      <c r="DZ496" s="128">
        <v>510</v>
      </c>
      <c r="EA496" s="134" t="s">
        <v>5</v>
      </c>
      <c r="EB496" s="135">
        <v>285</v>
      </c>
      <c r="EC496" s="136">
        <v>295</v>
      </c>
      <c r="ED496" s="128">
        <v>290</v>
      </c>
      <c r="EE496" s="134">
        <v>-20</v>
      </c>
      <c r="EF496" s="135">
        <v>295</v>
      </c>
      <c r="EG496" s="136">
        <v>305</v>
      </c>
      <c r="EH496" s="128">
        <v>300</v>
      </c>
      <c r="EI496" s="134">
        <v>-10</v>
      </c>
      <c r="EJ496" s="135">
        <v>495</v>
      </c>
      <c r="EK496" s="136">
        <v>505</v>
      </c>
      <c r="EL496" s="128">
        <v>500</v>
      </c>
      <c r="EM496" s="134" t="s">
        <v>5</v>
      </c>
      <c r="EN496" s="135">
        <v>400</v>
      </c>
      <c r="EO496" s="136">
        <v>410</v>
      </c>
      <c r="EP496" s="128">
        <v>405</v>
      </c>
      <c r="EQ496" s="134" t="s">
        <v>5</v>
      </c>
      <c r="ER496" s="135">
        <v>260</v>
      </c>
      <c r="ES496" s="136">
        <v>270</v>
      </c>
      <c r="ET496" s="128">
        <v>265</v>
      </c>
      <c r="EU496" s="134">
        <v>-20</v>
      </c>
      <c r="EV496" s="135">
        <v>260</v>
      </c>
      <c r="EW496" s="136">
        <v>270</v>
      </c>
      <c r="EX496" s="128">
        <v>265</v>
      </c>
      <c r="EY496" s="134">
        <v>-10</v>
      </c>
      <c r="EZ496" s="135">
        <v>480</v>
      </c>
      <c r="FA496" s="136">
        <v>490</v>
      </c>
      <c r="FB496" s="128">
        <v>485</v>
      </c>
      <c r="FC496" s="134" t="s">
        <v>5</v>
      </c>
      <c r="FD496" s="135">
        <v>435</v>
      </c>
      <c r="FE496" s="136">
        <v>445</v>
      </c>
      <c r="FF496" s="128">
        <v>440</v>
      </c>
      <c r="FG496" s="134" t="s">
        <v>5</v>
      </c>
      <c r="FH496" s="135">
        <v>235</v>
      </c>
      <c r="FI496" s="136">
        <v>245</v>
      </c>
      <c r="FJ496" s="128">
        <v>240</v>
      </c>
      <c r="FK496" s="134" t="s">
        <v>5</v>
      </c>
      <c r="FL496" s="135">
        <v>285</v>
      </c>
      <c r="FM496" s="136">
        <v>295</v>
      </c>
      <c r="FN496" s="128">
        <v>290</v>
      </c>
      <c r="FO496" s="134">
        <v>-5</v>
      </c>
      <c r="FP496" s="135">
        <v>340</v>
      </c>
      <c r="FQ496" s="136">
        <v>350</v>
      </c>
      <c r="FR496" s="128">
        <v>345</v>
      </c>
      <c r="FS496" s="134" t="s">
        <v>5</v>
      </c>
      <c r="FT496" s="135">
        <v>305</v>
      </c>
      <c r="FU496" s="136">
        <v>315</v>
      </c>
      <c r="FV496" s="95">
        <v>310</v>
      </c>
      <c r="FW496" s="134">
        <v>5</v>
      </c>
      <c r="FX496" s="135">
        <v>350</v>
      </c>
      <c r="FY496" s="136">
        <v>360</v>
      </c>
      <c r="FZ496" s="128">
        <v>355</v>
      </c>
      <c r="GA496" s="134">
        <v>20</v>
      </c>
      <c r="GB496" s="135">
        <v>425</v>
      </c>
      <c r="GC496" s="136">
        <v>435</v>
      </c>
      <c r="GD496" s="128">
        <v>430</v>
      </c>
      <c r="GE496" s="134">
        <v>-5</v>
      </c>
      <c r="GF496" s="135">
        <v>405</v>
      </c>
      <c r="GG496" s="136">
        <v>415</v>
      </c>
      <c r="GH496" s="128">
        <v>410</v>
      </c>
      <c r="GI496" s="134">
        <v>-5</v>
      </c>
      <c r="GJ496" s="135">
        <v>565</v>
      </c>
      <c r="GK496" s="136">
        <v>575</v>
      </c>
      <c r="GL496" s="128">
        <v>570</v>
      </c>
      <c r="GM496" s="134" t="s">
        <v>5</v>
      </c>
      <c r="GN496" s="135">
        <v>530</v>
      </c>
      <c r="GO496" s="136">
        <v>540</v>
      </c>
      <c r="GP496" s="128">
        <v>535</v>
      </c>
      <c r="GQ496" s="134" t="s">
        <v>5</v>
      </c>
      <c r="GR496" s="79"/>
      <c r="GS496" s="93">
        <v>5</v>
      </c>
      <c r="GU496" s="79"/>
    </row>
    <row r="497" spans="1:203" ht="15.75" x14ac:dyDescent="0.25">
      <c r="A497">
        <v>5</v>
      </c>
      <c r="B497">
        <v>2019</v>
      </c>
      <c r="C497" s="87">
        <v>43609</v>
      </c>
      <c r="D497" s="149">
        <v>390</v>
      </c>
      <c r="E497" s="136">
        <v>400</v>
      </c>
      <c r="F497" s="128">
        <v>395</v>
      </c>
      <c r="G497" s="134">
        <v>5</v>
      </c>
      <c r="H497" s="135">
        <v>520</v>
      </c>
      <c r="I497" s="136">
        <v>530</v>
      </c>
      <c r="J497" s="128">
        <v>525</v>
      </c>
      <c r="K497" s="134">
        <v>10</v>
      </c>
      <c r="L497" s="135">
        <v>545</v>
      </c>
      <c r="M497" s="136">
        <v>555</v>
      </c>
      <c r="N497" s="128">
        <v>550</v>
      </c>
      <c r="O497" s="134" t="s">
        <v>5</v>
      </c>
      <c r="P497" s="135">
        <v>385</v>
      </c>
      <c r="Q497" s="136">
        <v>395</v>
      </c>
      <c r="R497" s="128">
        <v>390</v>
      </c>
      <c r="S497" s="134">
        <v>15</v>
      </c>
      <c r="T497" s="135">
        <v>370</v>
      </c>
      <c r="U497" s="136">
        <v>380</v>
      </c>
      <c r="V497" s="128">
        <v>375</v>
      </c>
      <c r="W497" s="134">
        <v>5</v>
      </c>
      <c r="X497" s="135">
        <v>365</v>
      </c>
      <c r="Y497" s="136">
        <v>375</v>
      </c>
      <c r="Z497" s="128">
        <v>370</v>
      </c>
      <c r="AA497" s="134">
        <v>10</v>
      </c>
      <c r="AB497" s="135">
        <v>540</v>
      </c>
      <c r="AC497" s="136">
        <v>550</v>
      </c>
      <c r="AD497" s="128">
        <v>545</v>
      </c>
      <c r="AE497" s="134" t="s">
        <v>5</v>
      </c>
      <c r="AF497" s="135">
        <v>370</v>
      </c>
      <c r="AG497" s="136">
        <v>380</v>
      </c>
      <c r="AH497" s="128">
        <v>375</v>
      </c>
      <c r="AI497" s="134">
        <v>15</v>
      </c>
      <c r="AJ497" s="135">
        <v>350</v>
      </c>
      <c r="AK497" s="136">
        <v>360</v>
      </c>
      <c r="AL497" s="128">
        <v>355</v>
      </c>
      <c r="AM497" s="134">
        <v>15</v>
      </c>
      <c r="AN497" s="135">
        <v>365</v>
      </c>
      <c r="AO497" s="136">
        <v>375</v>
      </c>
      <c r="AP497" s="128">
        <v>370</v>
      </c>
      <c r="AQ497" s="134" t="s">
        <v>5</v>
      </c>
      <c r="AR497" s="135">
        <v>540</v>
      </c>
      <c r="AS497" s="136">
        <v>550</v>
      </c>
      <c r="AT497" s="128">
        <v>545</v>
      </c>
      <c r="AU497" s="134" t="s">
        <v>5</v>
      </c>
      <c r="AV497" s="135">
        <v>360</v>
      </c>
      <c r="AW497" s="136">
        <v>370</v>
      </c>
      <c r="AX497" s="128">
        <v>365</v>
      </c>
      <c r="AY497" s="134">
        <v>5</v>
      </c>
      <c r="AZ497" s="135">
        <v>285</v>
      </c>
      <c r="BA497" s="136">
        <v>295</v>
      </c>
      <c r="BB497" s="128">
        <v>290</v>
      </c>
      <c r="BC497" s="134">
        <v>15</v>
      </c>
      <c r="BD497" s="135">
        <v>300</v>
      </c>
      <c r="BE497" s="136">
        <v>310</v>
      </c>
      <c r="BF497" s="128">
        <v>305</v>
      </c>
      <c r="BG497" s="134" t="s">
        <v>5</v>
      </c>
      <c r="BH497" s="135">
        <v>430</v>
      </c>
      <c r="BI497" s="136">
        <v>440</v>
      </c>
      <c r="BJ497" s="128">
        <v>435</v>
      </c>
      <c r="BK497" s="134" t="s">
        <v>5</v>
      </c>
      <c r="BL497" s="135">
        <v>345</v>
      </c>
      <c r="BM497" s="136">
        <v>355</v>
      </c>
      <c r="BN497" s="128">
        <v>350</v>
      </c>
      <c r="BO497" s="134">
        <v>5</v>
      </c>
      <c r="BP497" s="135">
        <v>395</v>
      </c>
      <c r="BQ497" s="136">
        <v>405</v>
      </c>
      <c r="BR497" s="128">
        <v>400</v>
      </c>
      <c r="BS497" s="134">
        <v>10</v>
      </c>
      <c r="BT497" s="135">
        <v>395</v>
      </c>
      <c r="BU497" s="136">
        <v>405</v>
      </c>
      <c r="BV497" s="128">
        <v>400</v>
      </c>
      <c r="BW497" s="134">
        <v>10</v>
      </c>
      <c r="BX497" s="135">
        <v>480</v>
      </c>
      <c r="BY497" s="136">
        <v>490</v>
      </c>
      <c r="BZ497" s="128">
        <v>485</v>
      </c>
      <c r="CA497" s="134" t="s">
        <v>5</v>
      </c>
      <c r="CB497" s="135">
        <v>500</v>
      </c>
      <c r="CC497" s="136">
        <v>510</v>
      </c>
      <c r="CD497" s="128">
        <v>505</v>
      </c>
      <c r="CE497" s="134" t="s">
        <v>5</v>
      </c>
      <c r="CF497" s="135">
        <v>350</v>
      </c>
      <c r="CG497" s="136">
        <v>360</v>
      </c>
      <c r="CH497" s="128">
        <v>355</v>
      </c>
      <c r="CI497" s="134">
        <v>10</v>
      </c>
      <c r="CJ497" s="135">
        <v>355</v>
      </c>
      <c r="CK497" s="136">
        <v>365</v>
      </c>
      <c r="CL497" s="128">
        <v>360</v>
      </c>
      <c r="CM497" s="134">
        <v>10</v>
      </c>
      <c r="CN497" s="135">
        <v>430</v>
      </c>
      <c r="CO497" s="136">
        <v>440</v>
      </c>
      <c r="CP497" s="128">
        <v>435</v>
      </c>
      <c r="CQ497" s="134" t="s">
        <v>5</v>
      </c>
      <c r="CR497" s="135">
        <v>460</v>
      </c>
      <c r="CS497" s="136">
        <v>470</v>
      </c>
      <c r="CT497" s="128">
        <v>465</v>
      </c>
      <c r="CU497" s="134" t="s">
        <v>5</v>
      </c>
      <c r="CV497" s="135">
        <v>420</v>
      </c>
      <c r="CW497" s="136">
        <v>430</v>
      </c>
      <c r="CX497" s="128">
        <v>425</v>
      </c>
      <c r="CY497" s="134">
        <v>15</v>
      </c>
      <c r="CZ497" s="135">
        <v>390</v>
      </c>
      <c r="DA497" s="136">
        <v>400</v>
      </c>
      <c r="DB497" s="128">
        <v>395</v>
      </c>
      <c r="DC497" s="134">
        <v>5</v>
      </c>
      <c r="DD497" s="135">
        <v>475</v>
      </c>
      <c r="DE497" s="136">
        <v>485</v>
      </c>
      <c r="DF497" s="128">
        <v>480</v>
      </c>
      <c r="DG497" s="134" t="s">
        <v>5</v>
      </c>
      <c r="DH497" s="135">
        <v>495</v>
      </c>
      <c r="DI497" s="136">
        <v>505</v>
      </c>
      <c r="DJ497" s="128">
        <v>500</v>
      </c>
      <c r="DK497" s="134" t="s">
        <v>5</v>
      </c>
      <c r="DL497" s="135">
        <v>370</v>
      </c>
      <c r="DM497" s="136">
        <v>380</v>
      </c>
      <c r="DN497" s="128">
        <v>375</v>
      </c>
      <c r="DO497" s="134">
        <v>15</v>
      </c>
      <c r="DP497" s="135">
        <v>340</v>
      </c>
      <c r="DQ497" s="136">
        <v>350</v>
      </c>
      <c r="DR497" s="128">
        <v>345</v>
      </c>
      <c r="DS497" s="134">
        <v>10</v>
      </c>
      <c r="DT497" s="135">
        <v>485</v>
      </c>
      <c r="DU497" s="136">
        <v>495</v>
      </c>
      <c r="DV497" s="128">
        <v>490</v>
      </c>
      <c r="DW497" s="134" t="s">
        <v>5</v>
      </c>
      <c r="DX497" s="135">
        <v>505</v>
      </c>
      <c r="DY497" s="136">
        <v>515</v>
      </c>
      <c r="DZ497" s="128">
        <v>510</v>
      </c>
      <c r="EA497" s="134" t="s">
        <v>5</v>
      </c>
      <c r="EB497" s="135">
        <v>290</v>
      </c>
      <c r="EC497" s="136">
        <v>300</v>
      </c>
      <c r="ED497" s="128">
        <v>295</v>
      </c>
      <c r="EE497" s="134">
        <v>5</v>
      </c>
      <c r="EF497" s="135">
        <v>300</v>
      </c>
      <c r="EG497" s="136">
        <v>310</v>
      </c>
      <c r="EH497" s="128">
        <v>305</v>
      </c>
      <c r="EI497" s="134">
        <v>5</v>
      </c>
      <c r="EJ497" s="135">
        <v>495</v>
      </c>
      <c r="EK497" s="136">
        <v>505</v>
      </c>
      <c r="EL497" s="128">
        <v>500</v>
      </c>
      <c r="EM497" s="134" t="s">
        <v>5</v>
      </c>
      <c r="EN497" s="135">
        <v>400</v>
      </c>
      <c r="EO497" s="136">
        <v>410</v>
      </c>
      <c r="EP497" s="128">
        <v>405</v>
      </c>
      <c r="EQ497" s="134" t="s">
        <v>5</v>
      </c>
      <c r="ER497" s="135">
        <v>265</v>
      </c>
      <c r="ES497" s="136">
        <v>275</v>
      </c>
      <c r="ET497" s="128">
        <v>270</v>
      </c>
      <c r="EU497" s="134">
        <v>5</v>
      </c>
      <c r="EV497" s="135">
        <v>265</v>
      </c>
      <c r="EW497" s="136">
        <v>275</v>
      </c>
      <c r="EX497" s="128">
        <v>270</v>
      </c>
      <c r="EY497" s="134">
        <v>5</v>
      </c>
      <c r="EZ497" s="135">
        <v>480</v>
      </c>
      <c r="FA497" s="136">
        <v>490</v>
      </c>
      <c r="FB497" s="128">
        <v>485</v>
      </c>
      <c r="FC497" s="134" t="s">
        <v>5</v>
      </c>
      <c r="FD497" s="135">
        <v>435</v>
      </c>
      <c r="FE497" s="136">
        <v>445</v>
      </c>
      <c r="FF497" s="128">
        <v>440</v>
      </c>
      <c r="FG497" s="134" t="s">
        <v>5</v>
      </c>
      <c r="FH497" s="135">
        <v>265</v>
      </c>
      <c r="FI497" s="136">
        <v>275</v>
      </c>
      <c r="FJ497" s="128">
        <v>270</v>
      </c>
      <c r="FK497" s="134">
        <v>30</v>
      </c>
      <c r="FL497" s="135">
        <v>290</v>
      </c>
      <c r="FM497" s="136">
        <v>300</v>
      </c>
      <c r="FN497" s="128">
        <v>295</v>
      </c>
      <c r="FO497" s="134">
        <v>5</v>
      </c>
      <c r="FP497" s="135">
        <v>370</v>
      </c>
      <c r="FQ497" s="136">
        <v>380</v>
      </c>
      <c r="FR497" s="128">
        <v>375</v>
      </c>
      <c r="FS497" s="134">
        <v>30</v>
      </c>
      <c r="FT497" s="135">
        <v>325</v>
      </c>
      <c r="FU497" s="136">
        <v>335</v>
      </c>
      <c r="FV497" s="95">
        <v>330</v>
      </c>
      <c r="FW497" s="134">
        <v>20</v>
      </c>
      <c r="FX497" s="135">
        <v>380</v>
      </c>
      <c r="FY497" s="136">
        <v>390</v>
      </c>
      <c r="FZ497" s="128">
        <v>385</v>
      </c>
      <c r="GA497" s="134">
        <v>30</v>
      </c>
      <c r="GB497" s="135">
        <v>435</v>
      </c>
      <c r="GC497" s="136">
        <v>445</v>
      </c>
      <c r="GD497" s="128">
        <v>440</v>
      </c>
      <c r="GE497" s="134">
        <v>10</v>
      </c>
      <c r="GF497" s="135">
        <v>415</v>
      </c>
      <c r="GG497" s="136">
        <v>425</v>
      </c>
      <c r="GH497" s="128">
        <v>420</v>
      </c>
      <c r="GI497" s="134">
        <v>10</v>
      </c>
      <c r="GJ497" s="135">
        <v>565</v>
      </c>
      <c r="GK497" s="136">
        <v>575</v>
      </c>
      <c r="GL497" s="128">
        <v>570</v>
      </c>
      <c r="GM497" s="134" t="s">
        <v>5</v>
      </c>
      <c r="GN497" s="135">
        <v>530</v>
      </c>
      <c r="GO497" s="136">
        <v>540</v>
      </c>
      <c r="GP497" s="128">
        <v>535</v>
      </c>
      <c r="GQ497" s="134" t="s">
        <v>5</v>
      </c>
      <c r="GR497" s="79"/>
      <c r="GS497" s="93">
        <v>5</v>
      </c>
      <c r="GU497" s="79"/>
    </row>
    <row r="498" spans="1:203" ht="15.75" x14ac:dyDescent="0.25">
      <c r="A498">
        <v>5</v>
      </c>
      <c r="B498">
        <v>2019</v>
      </c>
      <c r="C498" s="87">
        <v>43616</v>
      </c>
      <c r="D498" s="149">
        <v>400</v>
      </c>
      <c r="E498" s="136">
        <v>410</v>
      </c>
      <c r="F498" s="128">
        <v>405</v>
      </c>
      <c r="G498" s="134">
        <v>10</v>
      </c>
      <c r="H498" s="135">
        <v>540</v>
      </c>
      <c r="I498" s="136">
        <v>550</v>
      </c>
      <c r="J498" s="128">
        <v>545</v>
      </c>
      <c r="K498" s="134">
        <v>20</v>
      </c>
      <c r="L498" s="135">
        <v>555</v>
      </c>
      <c r="M498" s="136">
        <v>565</v>
      </c>
      <c r="N498" s="128">
        <v>560</v>
      </c>
      <c r="O498" s="134">
        <v>10</v>
      </c>
      <c r="P498" s="135">
        <v>390</v>
      </c>
      <c r="Q498" s="136">
        <v>400</v>
      </c>
      <c r="R498" s="128">
        <v>395</v>
      </c>
      <c r="S498" s="134">
        <v>5</v>
      </c>
      <c r="T498" s="135">
        <v>380</v>
      </c>
      <c r="U498" s="136">
        <v>390</v>
      </c>
      <c r="V498" s="128">
        <v>385</v>
      </c>
      <c r="W498" s="134">
        <v>10</v>
      </c>
      <c r="X498" s="135">
        <v>385</v>
      </c>
      <c r="Y498" s="136">
        <v>395</v>
      </c>
      <c r="Z498" s="128">
        <v>390</v>
      </c>
      <c r="AA498" s="134">
        <v>20</v>
      </c>
      <c r="AB498" s="135">
        <v>550</v>
      </c>
      <c r="AC498" s="136">
        <v>560</v>
      </c>
      <c r="AD498" s="128">
        <v>555</v>
      </c>
      <c r="AE498" s="134">
        <v>10</v>
      </c>
      <c r="AF498" s="135">
        <v>375</v>
      </c>
      <c r="AG498" s="136">
        <v>385</v>
      </c>
      <c r="AH498" s="128">
        <v>380</v>
      </c>
      <c r="AI498" s="134">
        <v>5</v>
      </c>
      <c r="AJ498" s="135">
        <v>370</v>
      </c>
      <c r="AK498" s="136">
        <v>380</v>
      </c>
      <c r="AL498" s="128">
        <v>375</v>
      </c>
      <c r="AM498" s="134">
        <v>20</v>
      </c>
      <c r="AN498" s="135">
        <v>385</v>
      </c>
      <c r="AO498" s="136">
        <v>395</v>
      </c>
      <c r="AP498" s="128">
        <v>390</v>
      </c>
      <c r="AQ498" s="134">
        <v>20</v>
      </c>
      <c r="AR498" s="135">
        <v>550</v>
      </c>
      <c r="AS498" s="136">
        <v>560</v>
      </c>
      <c r="AT498" s="128">
        <v>555</v>
      </c>
      <c r="AU498" s="134">
        <v>10</v>
      </c>
      <c r="AV498" s="135">
        <v>365</v>
      </c>
      <c r="AW498" s="136">
        <v>375</v>
      </c>
      <c r="AX498" s="128">
        <v>370</v>
      </c>
      <c r="AY498" s="134">
        <v>5</v>
      </c>
      <c r="AZ498" s="135">
        <v>305</v>
      </c>
      <c r="BA498" s="136">
        <v>315</v>
      </c>
      <c r="BB498" s="128">
        <v>310</v>
      </c>
      <c r="BC498" s="134">
        <v>20</v>
      </c>
      <c r="BD498" s="135">
        <v>320</v>
      </c>
      <c r="BE498" s="136">
        <v>330</v>
      </c>
      <c r="BF498" s="128">
        <v>325</v>
      </c>
      <c r="BG498" s="134">
        <v>20</v>
      </c>
      <c r="BH498" s="135">
        <v>440</v>
      </c>
      <c r="BI498" s="136">
        <v>450</v>
      </c>
      <c r="BJ498" s="128">
        <v>445</v>
      </c>
      <c r="BK498" s="134">
        <v>10</v>
      </c>
      <c r="BL498" s="135">
        <v>350</v>
      </c>
      <c r="BM498" s="136">
        <v>360</v>
      </c>
      <c r="BN498" s="128">
        <v>355</v>
      </c>
      <c r="BO498" s="134">
        <v>5</v>
      </c>
      <c r="BP498" s="135">
        <v>425</v>
      </c>
      <c r="BQ498" s="136">
        <v>435</v>
      </c>
      <c r="BR498" s="128">
        <v>430</v>
      </c>
      <c r="BS498" s="134">
        <v>30</v>
      </c>
      <c r="BT498" s="135">
        <v>410</v>
      </c>
      <c r="BU498" s="136">
        <v>420</v>
      </c>
      <c r="BV498" s="128">
        <v>415</v>
      </c>
      <c r="BW498" s="134">
        <v>15</v>
      </c>
      <c r="BX498" s="135">
        <v>490</v>
      </c>
      <c r="BY498" s="136">
        <v>500</v>
      </c>
      <c r="BZ498" s="128">
        <v>495</v>
      </c>
      <c r="CA498" s="134">
        <v>10</v>
      </c>
      <c r="CB498" s="135">
        <v>510</v>
      </c>
      <c r="CC498" s="136">
        <v>520</v>
      </c>
      <c r="CD498" s="128">
        <v>515</v>
      </c>
      <c r="CE498" s="134">
        <v>10</v>
      </c>
      <c r="CF498" s="135">
        <v>380</v>
      </c>
      <c r="CG498" s="136">
        <v>390</v>
      </c>
      <c r="CH498" s="128">
        <v>385</v>
      </c>
      <c r="CI498" s="134">
        <v>30</v>
      </c>
      <c r="CJ498" s="135">
        <v>370</v>
      </c>
      <c r="CK498" s="136">
        <v>380</v>
      </c>
      <c r="CL498" s="128">
        <v>375</v>
      </c>
      <c r="CM498" s="134">
        <v>15</v>
      </c>
      <c r="CN498" s="135">
        <v>440</v>
      </c>
      <c r="CO498" s="136">
        <v>450</v>
      </c>
      <c r="CP498" s="128">
        <v>445</v>
      </c>
      <c r="CQ498" s="134">
        <v>10</v>
      </c>
      <c r="CR498" s="135">
        <v>470</v>
      </c>
      <c r="CS498" s="136">
        <v>480</v>
      </c>
      <c r="CT498" s="128">
        <v>475</v>
      </c>
      <c r="CU498" s="134">
        <v>10</v>
      </c>
      <c r="CV498" s="135">
        <v>450</v>
      </c>
      <c r="CW498" s="136">
        <v>460</v>
      </c>
      <c r="CX498" s="128">
        <v>455</v>
      </c>
      <c r="CY498" s="134">
        <v>30</v>
      </c>
      <c r="CZ498" s="135">
        <v>415</v>
      </c>
      <c r="DA498" s="136">
        <v>425</v>
      </c>
      <c r="DB498" s="128">
        <v>420</v>
      </c>
      <c r="DC498" s="134">
        <v>25</v>
      </c>
      <c r="DD498" s="135">
        <v>485</v>
      </c>
      <c r="DE498" s="136">
        <v>495</v>
      </c>
      <c r="DF498" s="128">
        <v>490</v>
      </c>
      <c r="DG498" s="134">
        <v>10</v>
      </c>
      <c r="DH498" s="135">
        <v>505</v>
      </c>
      <c r="DI498" s="136">
        <v>515</v>
      </c>
      <c r="DJ498" s="128">
        <v>510</v>
      </c>
      <c r="DK498" s="134">
        <v>10</v>
      </c>
      <c r="DL498" s="135">
        <v>400</v>
      </c>
      <c r="DM498" s="136">
        <v>410</v>
      </c>
      <c r="DN498" s="128">
        <v>405</v>
      </c>
      <c r="DO498" s="134">
        <v>30</v>
      </c>
      <c r="DP498" s="135">
        <v>365</v>
      </c>
      <c r="DQ498" s="136">
        <v>375</v>
      </c>
      <c r="DR498" s="128">
        <v>370</v>
      </c>
      <c r="DS498" s="134">
        <v>25</v>
      </c>
      <c r="DT498" s="135">
        <v>495</v>
      </c>
      <c r="DU498" s="136">
        <v>505</v>
      </c>
      <c r="DV498" s="128">
        <v>500</v>
      </c>
      <c r="DW498" s="134">
        <v>10</v>
      </c>
      <c r="DX498" s="135">
        <v>515</v>
      </c>
      <c r="DY498" s="136">
        <v>525</v>
      </c>
      <c r="DZ498" s="128">
        <v>520</v>
      </c>
      <c r="EA498" s="134">
        <v>10</v>
      </c>
      <c r="EB498" s="135">
        <v>325</v>
      </c>
      <c r="EC498" s="136">
        <v>335</v>
      </c>
      <c r="ED498" s="128">
        <v>330</v>
      </c>
      <c r="EE498" s="134">
        <v>35</v>
      </c>
      <c r="EF498" s="135">
        <v>325</v>
      </c>
      <c r="EG498" s="136">
        <v>335</v>
      </c>
      <c r="EH498" s="128">
        <v>330</v>
      </c>
      <c r="EI498" s="134">
        <v>25</v>
      </c>
      <c r="EJ498" s="135">
        <v>505</v>
      </c>
      <c r="EK498" s="136">
        <v>515</v>
      </c>
      <c r="EL498" s="128">
        <v>510</v>
      </c>
      <c r="EM498" s="134">
        <v>10</v>
      </c>
      <c r="EN498" s="135">
        <v>410</v>
      </c>
      <c r="EO498" s="136">
        <v>420</v>
      </c>
      <c r="EP498" s="128">
        <v>415</v>
      </c>
      <c r="EQ498" s="134">
        <v>10</v>
      </c>
      <c r="ER498" s="135">
        <v>300</v>
      </c>
      <c r="ES498" s="136">
        <v>310</v>
      </c>
      <c r="ET498" s="128">
        <v>305</v>
      </c>
      <c r="EU498" s="134">
        <v>35</v>
      </c>
      <c r="EV498" s="135">
        <v>290</v>
      </c>
      <c r="EW498" s="136">
        <v>300</v>
      </c>
      <c r="EX498" s="128">
        <v>295</v>
      </c>
      <c r="EY498" s="134">
        <v>25</v>
      </c>
      <c r="EZ498" s="135">
        <v>490</v>
      </c>
      <c r="FA498" s="136">
        <v>500</v>
      </c>
      <c r="FB498" s="128">
        <v>495</v>
      </c>
      <c r="FC498" s="134">
        <v>10</v>
      </c>
      <c r="FD498" s="135">
        <v>445</v>
      </c>
      <c r="FE498" s="136">
        <v>455</v>
      </c>
      <c r="FF498" s="128">
        <v>450</v>
      </c>
      <c r="FG498" s="134">
        <v>10</v>
      </c>
      <c r="FH498" s="135">
        <v>290</v>
      </c>
      <c r="FI498" s="136">
        <v>300</v>
      </c>
      <c r="FJ498" s="128">
        <v>295</v>
      </c>
      <c r="FK498" s="134">
        <v>25</v>
      </c>
      <c r="FL498" s="135">
        <v>305</v>
      </c>
      <c r="FM498" s="136">
        <v>315</v>
      </c>
      <c r="FN498" s="128">
        <v>310</v>
      </c>
      <c r="FO498" s="134">
        <v>15</v>
      </c>
      <c r="FP498" s="135">
        <v>380</v>
      </c>
      <c r="FQ498" s="136">
        <v>390</v>
      </c>
      <c r="FR498" s="128">
        <v>385</v>
      </c>
      <c r="FS498" s="134">
        <v>10</v>
      </c>
      <c r="FT498" s="135">
        <v>335</v>
      </c>
      <c r="FU498" s="136">
        <v>345</v>
      </c>
      <c r="FV498" s="95">
        <v>340</v>
      </c>
      <c r="FW498" s="134">
        <v>10</v>
      </c>
      <c r="FX498" s="135">
        <v>390</v>
      </c>
      <c r="FY498" s="136">
        <v>400</v>
      </c>
      <c r="FZ498" s="128">
        <v>395</v>
      </c>
      <c r="GA498" s="134">
        <v>10</v>
      </c>
      <c r="GB498" s="135">
        <v>465</v>
      </c>
      <c r="GC498" s="136">
        <v>475</v>
      </c>
      <c r="GD498" s="128">
        <v>470</v>
      </c>
      <c r="GE498" s="134">
        <v>30</v>
      </c>
      <c r="GF498" s="135">
        <v>440</v>
      </c>
      <c r="GG498" s="136">
        <v>450</v>
      </c>
      <c r="GH498" s="128">
        <v>445</v>
      </c>
      <c r="GI498" s="134">
        <v>25</v>
      </c>
      <c r="GJ498" s="135">
        <v>575</v>
      </c>
      <c r="GK498" s="136">
        <v>585</v>
      </c>
      <c r="GL498" s="128">
        <v>580</v>
      </c>
      <c r="GM498" s="134">
        <v>10</v>
      </c>
      <c r="GN498" s="135">
        <v>540</v>
      </c>
      <c r="GO498" s="136">
        <v>550</v>
      </c>
      <c r="GP498" s="128">
        <v>545</v>
      </c>
      <c r="GQ498" s="134">
        <v>10</v>
      </c>
      <c r="GR498" s="79"/>
      <c r="GS498" s="93">
        <v>5</v>
      </c>
      <c r="GU498" s="79"/>
    </row>
    <row r="499" spans="1:203" ht="15.75" x14ac:dyDescent="0.25">
      <c r="A499">
        <v>6</v>
      </c>
      <c r="B499">
        <v>2019</v>
      </c>
      <c r="C499" s="87">
        <v>43623</v>
      </c>
      <c r="D499" s="96">
        <v>397.5</v>
      </c>
      <c r="E499" s="96">
        <v>407.5</v>
      </c>
      <c r="F499" s="96">
        <v>402.5</v>
      </c>
      <c r="G499" s="103"/>
      <c r="H499" s="113">
        <v>535</v>
      </c>
      <c r="I499" s="96">
        <v>545</v>
      </c>
      <c r="J499" s="96">
        <v>540</v>
      </c>
      <c r="K499" s="103"/>
      <c r="L499" s="113">
        <v>550</v>
      </c>
      <c r="M499" s="96">
        <v>560</v>
      </c>
      <c r="N499" s="96">
        <v>555</v>
      </c>
      <c r="O499" s="103"/>
      <c r="P499" s="113">
        <v>385</v>
      </c>
      <c r="Q499" s="96">
        <v>395</v>
      </c>
      <c r="R499" s="96">
        <v>390</v>
      </c>
      <c r="S499" s="103"/>
      <c r="T499" s="113">
        <v>377.5</v>
      </c>
      <c r="U499" s="96">
        <v>387.5</v>
      </c>
      <c r="V499" s="96">
        <v>382.5</v>
      </c>
      <c r="W499" s="103"/>
      <c r="X499" s="113">
        <v>380</v>
      </c>
      <c r="Y499" s="96">
        <v>390</v>
      </c>
      <c r="Z499" s="96">
        <v>385</v>
      </c>
      <c r="AA499" s="103"/>
      <c r="AB499" s="113">
        <v>545</v>
      </c>
      <c r="AC499" s="96">
        <v>555</v>
      </c>
      <c r="AD499" s="96">
        <v>550</v>
      </c>
      <c r="AE499" s="103"/>
      <c r="AF499" s="113">
        <v>370</v>
      </c>
      <c r="AG499" s="96">
        <v>380</v>
      </c>
      <c r="AH499" s="96">
        <v>375</v>
      </c>
      <c r="AI499" s="103"/>
      <c r="AJ499" s="113">
        <v>380</v>
      </c>
      <c r="AK499" s="96">
        <v>390</v>
      </c>
      <c r="AL499" s="96">
        <v>385</v>
      </c>
      <c r="AM499" s="103"/>
      <c r="AN499" s="113">
        <v>390</v>
      </c>
      <c r="AO499" s="96">
        <v>400</v>
      </c>
      <c r="AP499" s="96">
        <v>395</v>
      </c>
      <c r="AQ499" s="103"/>
      <c r="AR499" s="113">
        <v>550</v>
      </c>
      <c r="AS499" s="96">
        <v>560</v>
      </c>
      <c r="AT499" s="96">
        <v>555</v>
      </c>
      <c r="AU499" s="103"/>
      <c r="AV499" s="113">
        <v>365</v>
      </c>
      <c r="AW499" s="96">
        <v>375</v>
      </c>
      <c r="AX499" s="96">
        <v>370</v>
      </c>
      <c r="AY499" s="103"/>
      <c r="AZ499" s="113">
        <v>315</v>
      </c>
      <c r="BA499" s="96">
        <v>325</v>
      </c>
      <c r="BB499" s="96">
        <v>320</v>
      </c>
      <c r="BC499" s="103"/>
      <c r="BD499" s="113">
        <v>325</v>
      </c>
      <c r="BE499" s="96">
        <v>335</v>
      </c>
      <c r="BF499" s="96">
        <v>330</v>
      </c>
      <c r="BG499" s="103"/>
      <c r="BH499" s="113">
        <v>440</v>
      </c>
      <c r="BI499" s="96">
        <v>450</v>
      </c>
      <c r="BJ499" s="96">
        <v>445</v>
      </c>
      <c r="BK499" s="103"/>
      <c r="BL499" s="113">
        <v>350</v>
      </c>
      <c r="BM499" s="96">
        <v>360</v>
      </c>
      <c r="BN499" s="96">
        <v>355</v>
      </c>
      <c r="BO499" s="103"/>
      <c r="BP499" s="113">
        <v>420</v>
      </c>
      <c r="BQ499" s="96">
        <v>430</v>
      </c>
      <c r="BR499" s="96">
        <v>425</v>
      </c>
      <c r="BS499" s="103"/>
      <c r="BT499" s="113">
        <v>405</v>
      </c>
      <c r="BU499" s="96">
        <v>415</v>
      </c>
      <c r="BV499" s="96">
        <v>410</v>
      </c>
      <c r="BW499" s="103"/>
      <c r="BX499" s="113">
        <v>490</v>
      </c>
      <c r="BY499" s="96">
        <v>500</v>
      </c>
      <c r="BZ499" s="96">
        <v>495</v>
      </c>
      <c r="CA499" s="103"/>
      <c r="CB499" s="113">
        <v>522.5</v>
      </c>
      <c r="CC499" s="96">
        <v>532.5</v>
      </c>
      <c r="CD499" s="96">
        <v>527.5</v>
      </c>
      <c r="CE499" s="103"/>
      <c r="CF499" s="113">
        <v>375</v>
      </c>
      <c r="CG499" s="96">
        <v>385</v>
      </c>
      <c r="CH499" s="96">
        <v>380</v>
      </c>
      <c r="CI499" s="103"/>
      <c r="CJ499" s="113">
        <v>365</v>
      </c>
      <c r="CK499" s="96">
        <v>380</v>
      </c>
      <c r="CL499" s="96">
        <v>372.5</v>
      </c>
      <c r="CM499" s="103"/>
      <c r="CN499" s="113">
        <v>440</v>
      </c>
      <c r="CO499" s="96">
        <v>450</v>
      </c>
      <c r="CP499" s="96">
        <v>445</v>
      </c>
      <c r="CQ499" s="103"/>
      <c r="CR499" s="113">
        <v>482.5</v>
      </c>
      <c r="CS499" s="96">
        <v>492.5</v>
      </c>
      <c r="CT499" s="96">
        <v>487.5</v>
      </c>
      <c r="CU499" s="103"/>
      <c r="CV499" s="113">
        <v>447.5</v>
      </c>
      <c r="CW499" s="96">
        <v>457.5</v>
      </c>
      <c r="CX499" s="96">
        <v>452.5</v>
      </c>
      <c r="CY499" s="103"/>
      <c r="CZ499" s="113">
        <v>410</v>
      </c>
      <c r="DA499" s="96">
        <v>420</v>
      </c>
      <c r="DB499" s="96">
        <v>415</v>
      </c>
      <c r="DC499" s="103"/>
      <c r="DD499" s="113">
        <v>485</v>
      </c>
      <c r="DE499" s="96">
        <v>495</v>
      </c>
      <c r="DF499" s="96">
        <v>490</v>
      </c>
      <c r="DG499" s="103"/>
      <c r="DH499" s="113">
        <v>510</v>
      </c>
      <c r="DI499" s="96">
        <v>520</v>
      </c>
      <c r="DJ499" s="96">
        <v>515</v>
      </c>
      <c r="DK499" s="103"/>
      <c r="DL499" s="113">
        <v>395</v>
      </c>
      <c r="DM499" s="96">
        <v>405</v>
      </c>
      <c r="DN499" s="96">
        <v>400</v>
      </c>
      <c r="DO499" s="103"/>
      <c r="DP499" s="113">
        <v>357.5</v>
      </c>
      <c r="DQ499" s="96">
        <v>367.5</v>
      </c>
      <c r="DR499" s="96">
        <v>362.5</v>
      </c>
      <c r="DS499" s="103"/>
      <c r="DT499" s="113">
        <v>495</v>
      </c>
      <c r="DU499" s="96">
        <v>505</v>
      </c>
      <c r="DV499" s="96">
        <v>500</v>
      </c>
      <c r="DW499" s="103"/>
      <c r="DX499" s="113">
        <v>512.5</v>
      </c>
      <c r="DY499" s="96">
        <v>522.5</v>
      </c>
      <c r="DZ499" s="96">
        <v>517.5</v>
      </c>
      <c r="EA499" s="103"/>
      <c r="EB499" s="113">
        <v>325</v>
      </c>
      <c r="EC499" s="96">
        <v>335</v>
      </c>
      <c r="ED499" s="96">
        <v>330</v>
      </c>
      <c r="EE499" s="103"/>
      <c r="EF499" s="113">
        <v>320</v>
      </c>
      <c r="EG499" s="96">
        <v>330</v>
      </c>
      <c r="EH499" s="96">
        <v>325</v>
      </c>
      <c r="EI499" s="103"/>
      <c r="EJ499" s="113">
        <v>505</v>
      </c>
      <c r="EK499" s="96">
        <v>515</v>
      </c>
      <c r="EL499" s="96">
        <v>510</v>
      </c>
      <c r="EM499" s="103"/>
      <c r="EN499" s="113">
        <v>400</v>
      </c>
      <c r="EO499" s="96">
        <v>410</v>
      </c>
      <c r="EP499" s="96">
        <v>405</v>
      </c>
      <c r="EQ499" s="103"/>
      <c r="ER499" s="113">
        <v>300</v>
      </c>
      <c r="ES499" s="96">
        <v>310</v>
      </c>
      <c r="ET499" s="96">
        <v>305</v>
      </c>
      <c r="EU499" s="103"/>
      <c r="EV499" s="113">
        <v>285</v>
      </c>
      <c r="EW499" s="96">
        <v>295</v>
      </c>
      <c r="EX499" s="96">
        <v>290</v>
      </c>
      <c r="EY499" s="103"/>
      <c r="EZ499" s="113">
        <v>490</v>
      </c>
      <c r="FA499" s="96">
        <v>500</v>
      </c>
      <c r="FB499" s="96">
        <v>495</v>
      </c>
      <c r="FC499" s="103"/>
      <c r="FD499" s="113">
        <v>450</v>
      </c>
      <c r="FE499" s="96">
        <v>460</v>
      </c>
      <c r="FF499" s="96">
        <v>455</v>
      </c>
      <c r="FG499" s="103"/>
      <c r="FH499" s="113">
        <v>285</v>
      </c>
      <c r="FI499" s="96">
        <v>295</v>
      </c>
      <c r="FJ499" s="96">
        <v>290</v>
      </c>
      <c r="FK499" s="103"/>
      <c r="FL499" s="113">
        <v>300</v>
      </c>
      <c r="FM499" s="96">
        <v>310</v>
      </c>
      <c r="FN499" s="96">
        <v>305</v>
      </c>
      <c r="FO499" s="103"/>
      <c r="FP499" s="114">
        <v>375</v>
      </c>
      <c r="FQ499" s="101">
        <v>385</v>
      </c>
      <c r="FR499" s="101">
        <v>380</v>
      </c>
      <c r="FS499" s="103"/>
      <c r="FT499" s="113">
        <v>317.5</v>
      </c>
      <c r="FU499" s="96">
        <v>327.5</v>
      </c>
      <c r="FV499" s="96">
        <v>322.5</v>
      </c>
      <c r="FW499" s="103"/>
      <c r="FX499" s="113">
        <v>395</v>
      </c>
      <c r="FY499" s="96">
        <v>405</v>
      </c>
      <c r="FZ499" s="96">
        <v>400</v>
      </c>
      <c r="GA499" s="103"/>
      <c r="GB499" s="113">
        <v>462.5</v>
      </c>
      <c r="GC499" s="96">
        <v>472.5</v>
      </c>
      <c r="GD499" s="96">
        <v>467.5</v>
      </c>
      <c r="GE499" s="103"/>
      <c r="GF499" s="113">
        <v>435</v>
      </c>
      <c r="GG499" s="96">
        <v>445</v>
      </c>
      <c r="GH499" s="96">
        <v>440</v>
      </c>
      <c r="GI499" s="103"/>
      <c r="GJ499" s="113">
        <v>575</v>
      </c>
      <c r="GK499" s="96">
        <v>585</v>
      </c>
      <c r="GL499" s="96">
        <v>580</v>
      </c>
      <c r="GM499" s="103"/>
      <c r="GN499" s="113">
        <v>545</v>
      </c>
      <c r="GO499" s="96">
        <v>555</v>
      </c>
      <c r="GP499" s="96">
        <v>550</v>
      </c>
      <c r="GQ499" s="103"/>
      <c r="GR499" s="93"/>
      <c r="GS499" s="93">
        <v>6</v>
      </c>
    </row>
    <row r="500" spans="1:203" ht="15.75" x14ac:dyDescent="0.25">
      <c r="A500">
        <v>6</v>
      </c>
      <c r="B500">
        <v>2019</v>
      </c>
      <c r="C500" s="87">
        <v>43630</v>
      </c>
      <c r="D500" s="149">
        <v>395</v>
      </c>
      <c r="E500" s="136">
        <v>405</v>
      </c>
      <c r="F500" s="128">
        <v>400</v>
      </c>
      <c r="G500" s="134">
        <v>-5</v>
      </c>
      <c r="H500" s="135">
        <v>530</v>
      </c>
      <c r="I500" s="136">
        <v>540</v>
      </c>
      <c r="J500" s="128">
        <v>535</v>
      </c>
      <c r="K500" s="134">
        <v>-10</v>
      </c>
      <c r="L500" s="135">
        <v>545</v>
      </c>
      <c r="M500" s="136">
        <v>555</v>
      </c>
      <c r="N500" s="128">
        <v>550</v>
      </c>
      <c r="O500" s="134">
        <v>-10</v>
      </c>
      <c r="P500" s="135">
        <v>380</v>
      </c>
      <c r="Q500" s="136">
        <v>390</v>
      </c>
      <c r="R500" s="128">
        <v>385</v>
      </c>
      <c r="S500" s="134">
        <v>-10</v>
      </c>
      <c r="T500" s="135">
        <v>375</v>
      </c>
      <c r="U500" s="136">
        <v>385</v>
      </c>
      <c r="V500" s="128">
        <v>380</v>
      </c>
      <c r="W500" s="134">
        <v>-5</v>
      </c>
      <c r="X500" s="135">
        <v>375</v>
      </c>
      <c r="Y500" s="136">
        <v>385</v>
      </c>
      <c r="Z500" s="128">
        <v>380</v>
      </c>
      <c r="AA500" s="134">
        <v>-10</v>
      </c>
      <c r="AB500" s="135">
        <v>540</v>
      </c>
      <c r="AC500" s="136">
        <v>550</v>
      </c>
      <c r="AD500" s="128">
        <v>545</v>
      </c>
      <c r="AE500" s="134">
        <v>-10</v>
      </c>
      <c r="AF500" s="135">
        <v>365</v>
      </c>
      <c r="AG500" s="136">
        <v>375</v>
      </c>
      <c r="AH500" s="128">
        <v>370</v>
      </c>
      <c r="AI500" s="134">
        <v>-10</v>
      </c>
      <c r="AJ500" s="135">
        <v>390</v>
      </c>
      <c r="AK500" s="136">
        <v>400</v>
      </c>
      <c r="AL500" s="128">
        <v>395</v>
      </c>
      <c r="AM500" s="134">
        <v>20</v>
      </c>
      <c r="AN500" s="135">
        <v>395</v>
      </c>
      <c r="AO500" s="136">
        <v>405</v>
      </c>
      <c r="AP500" s="128">
        <v>400</v>
      </c>
      <c r="AQ500" s="134">
        <v>10</v>
      </c>
      <c r="AR500" s="135">
        <v>550</v>
      </c>
      <c r="AS500" s="136">
        <v>560</v>
      </c>
      <c r="AT500" s="128">
        <v>555</v>
      </c>
      <c r="AU500" s="134" t="s">
        <v>5</v>
      </c>
      <c r="AV500" s="135">
        <v>365</v>
      </c>
      <c r="AW500" s="136">
        <v>375</v>
      </c>
      <c r="AX500" s="128">
        <v>370</v>
      </c>
      <c r="AY500" s="134" t="s">
        <v>5</v>
      </c>
      <c r="AZ500" s="135">
        <v>325</v>
      </c>
      <c r="BA500" s="136">
        <v>335</v>
      </c>
      <c r="BB500" s="128">
        <v>330</v>
      </c>
      <c r="BC500" s="134">
        <v>20</v>
      </c>
      <c r="BD500" s="135">
        <v>330</v>
      </c>
      <c r="BE500" s="136">
        <v>340</v>
      </c>
      <c r="BF500" s="128">
        <v>335</v>
      </c>
      <c r="BG500" s="134">
        <v>10</v>
      </c>
      <c r="BH500" s="135">
        <v>440</v>
      </c>
      <c r="BI500" s="136">
        <v>450</v>
      </c>
      <c r="BJ500" s="128">
        <v>445</v>
      </c>
      <c r="BK500" s="134" t="s">
        <v>5</v>
      </c>
      <c r="BL500" s="135">
        <v>350</v>
      </c>
      <c r="BM500" s="136">
        <v>360</v>
      </c>
      <c r="BN500" s="128">
        <v>355</v>
      </c>
      <c r="BO500" s="134" t="s">
        <v>5</v>
      </c>
      <c r="BP500" s="135">
        <v>415</v>
      </c>
      <c r="BQ500" s="136">
        <v>425</v>
      </c>
      <c r="BR500" s="128">
        <v>420</v>
      </c>
      <c r="BS500" s="134">
        <v>-10</v>
      </c>
      <c r="BT500" s="135">
        <v>400</v>
      </c>
      <c r="BU500" s="136">
        <v>410</v>
      </c>
      <c r="BV500" s="128">
        <v>405</v>
      </c>
      <c r="BW500" s="134">
        <v>-10</v>
      </c>
      <c r="BX500" s="135">
        <v>490</v>
      </c>
      <c r="BY500" s="136">
        <v>500</v>
      </c>
      <c r="BZ500" s="128">
        <v>495</v>
      </c>
      <c r="CA500" s="134" t="s">
        <v>5</v>
      </c>
      <c r="CB500" s="135">
        <v>535</v>
      </c>
      <c r="CC500" s="136">
        <v>545</v>
      </c>
      <c r="CD500" s="128">
        <v>540</v>
      </c>
      <c r="CE500" s="134">
        <v>25</v>
      </c>
      <c r="CF500" s="135">
        <v>370</v>
      </c>
      <c r="CG500" s="136">
        <v>380</v>
      </c>
      <c r="CH500" s="128">
        <v>375</v>
      </c>
      <c r="CI500" s="134">
        <v>-10</v>
      </c>
      <c r="CJ500" s="135">
        <v>360</v>
      </c>
      <c r="CK500" s="136">
        <v>380</v>
      </c>
      <c r="CL500" s="128">
        <v>370</v>
      </c>
      <c r="CM500" s="134">
        <v>-5</v>
      </c>
      <c r="CN500" s="135">
        <v>440</v>
      </c>
      <c r="CO500" s="136">
        <v>450</v>
      </c>
      <c r="CP500" s="128">
        <v>445</v>
      </c>
      <c r="CQ500" s="134" t="s">
        <v>5</v>
      </c>
      <c r="CR500" s="135">
        <v>495</v>
      </c>
      <c r="CS500" s="136">
        <v>505</v>
      </c>
      <c r="CT500" s="128">
        <v>500</v>
      </c>
      <c r="CU500" s="134">
        <v>25</v>
      </c>
      <c r="CV500" s="135">
        <v>445</v>
      </c>
      <c r="CW500" s="136">
        <v>455</v>
      </c>
      <c r="CX500" s="128">
        <v>450</v>
      </c>
      <c r="CY500" s="134">
        <v>-5</v>
      </c>
      <c r="CZ500" s="135">
        <v>405</v>
      </c>
      <c r="DA500" s="136">
        <v>415</v>
      </c>
      <c r="DB500" s="128">
        <v>410</v>
      </c>
      <c r="DC500" s="134">
        <v>-10</v>
      </c>
      <c r="DD500" s="135">
        <v>485</v>
      </c>
      <c r="DE500" s="136">
        <v>495</v>
      </c>
      <c r="DF500" s="128">
        <v>490</v>
      </c>
      <c r="DG500" s="134" t="s">
        <v>5</v>
      </c>
      <c r="DH500" s="135">
        <v>515</v>
      </c>
      <c r="DI500" s="136">
        <v>525</v>
      </c>
      <c r="DJ500" s="128">
        <v>520</v>
      </c>
      <c r="DK500" s="134">
        <v>10</v>
      </c>
      <c r="DL500" s="135">
        <v>390</v>
      </c>
      <c r="DM500" s="136">
        <v>400</v>
      </c>
      <c r="DN500" s="128">
        <v>395</v>
      </c>
      <c r="DO500" s="134">
        <v>-10</v>
      </c>
      <c r="DP500" s="135">
        <v>350</v>
      </c>
      <c r="DQ500" s="136">
        <v>360</v>
      </c>
      <c r="DR500" s="128">
        <v>355</v>
      </c>
      <c r="DS500" s="134">
        <v>-15</v>
      </c>
      <c r="DT500" s="135">
        <v>495</v>
      </c>
      <c r="DU500" s="136">
        <v>505</v>
      </c>
      <c r="DV500" s="128">
        <v>500</v>
      </c>
      <c r="DW500" s="134" t="s">
        <v>5</v>
      </c>
      <c r="DX500" s="135">
        <v>510</v>
      </c>
      <c r="DY500" s="136">
        <v>520</v>
      </c>
      <c r="DZ500" s="128">
        <v>515</v>
      </c>
      <c r="EA500" s="134">
        <v>-5</v>
      </c>
      <c r="EB500" s="135">
        <v>325</v>
      </c>
      <c r="EC500" s="136">
        <v>335</v>
      </c>
      <c r="ED500" s="128">
        <v>330</v>
      </c>
      <c r="EE500" s="134" t="s">
        <v>5</v>
      </c>
      <c r="EF500" s="135">
        <v>315</v>
      </c>
      <c r="EG500" s="136">
        <v>325</v>
      </c>
      <c r="EH500" s="128">
        <v>320</v>
      </c>
      <c r="EI500" s="134">
        <v>-10</v>
      </c>
      <c r="EJ500" s="135">
        <v>505</v>
      </c>
      <c r="EK500" s="136">
        <v>515</v>
      </c>
      <c r="EL500" s="128">
        <v>510</v>
      </c>
      <c r="EM500" s="134" t="s">
        <v>5</v>
      </c>
      <c r="EN500" s="135">
        <v>390</v>
      </c>
      <c r="EO500" s="136">
        <v>400</v>
      </c>
      <c r="EP500" s="128">
        <v>395</v>
      </c>
      <c r="EQ500" s="134">
        <v>-20</v>
      </c>
      <c r="ER500" s="135">
        <v>300</v>
      </c>
      <c r="ES500" s="136">
        <v>310</v>
      </c>
      <c r="ET500" s="128">
        <v>305</v>
      </c>
      <c r="EU500" s="134" t="s">
        <v>5</v>
      </c>
      <c r="EV500" s="135">
        <v>280</v>
      </c>
      <c r="EW500" s="136">
        <v>290</v>
      </c>
      <c r="EX500" s="128">
        <v>285</v>
      </c>
      <c r="EY500" s="134">
        <v>-10</v>
      </c>
      <c r="EZ500" s="135">
        <v>490</v>
      </c>
      <c r="FA500" s="136">
        <v>500</v>
      </c>
      <c r="FB500" s="128">
        <v>495</v>
      </c>
      <c r="FC500" s="134" t="s">
        <v>5</v>
      </c>
      <c r="FD500" s="135">
        <v>455</v>
      </c>
      <c r="FE500" s="136">
        <v>465</v>
      </c>
      <c r="FF500" s="128">
        <v>460</v>
      </c>
      <c r="FG500" s="134">
        <v>10</v>
      </c>
      <c r="FH500" s="135">
        <v>280</v>
      </c>
      <c r="FI500" s="136">
        <v>290</v>
      </c>
      <c r="FJ500" s="128">
        <v>285</v>
      </c>
      <c r="FK500" s="134">
        <v>-10</v>
      </c>
      <c r="FL500" s="135">
        <v>295</v>
      </c>
      <c r="FM500" s="136">
        <v>305</v>
      </c>
      <c r="FN500" s="128">
        <v>300</v>
      </c>
      <c r="FO500" s="134">
        <v>-10</v>
      </c>
      <c r="FP500" s="135">
        <v>370</v>
      </c>
      <c r="FQ500" s="136">
        <v>380</v>
      </c>
      <c r="FR500" s="128">
        <v>375</v>
      </c>
      <c r="FS500" s="134">
        <v>-10</v>
      </c>
      <c r="FT500" s="135">
        <v>300</v>
      </c>
      <c r="FU500" s="136">
        <v>310</v>
      </c>
      <c r="FV500" s="95">
        <v>305</v>
      </c>
      <c r="FW500" s="134">
        <v>-35</v>
      </c>
      <c r="FX500" s="135">
        <v>400</v>
      </c>
      <c r="FY500" s="136">
        <v>410</v>
      </c>
      <c r="FZ500" s="128">
        <v>405</v>
      </c>
      <c r="GA500" s="134">
        <v>10</v>
      </c>
      <c r="GB500" s="135">
        <v>460</v>
      </c>
      <c r="GC500" s="136">
        <v>470</v>
      </c>
      <c r="GD500" s="128">
        <v>465</v>
      </c>
      <c r="GE500" s="134">
        <v>-5</v>
      </c>
      <c r="GF500" s="135">
        <v>430</v>
      </c>
      <c r="GG500" s="136">
        <v>440</v>
      </c>
      <c r="GH500" s="128">
        <v>435</v>
      </c>
      <c r="GI500" s="134">
        <v>-10</v>
      </c>
      <c r="GJ500" s="135">
        <v>575</v>
      </c>
      <c r="GK500" s="136">
        <v>585</v>
      </c>
      <c r="GL500" s="128">
        <v>580</v>
      </c>
      <c r="GM500" s="134" t="s">
        <v>5</v>
      </c>
      <c r="GN500" s="135">
        <v>550</v>
      </c>
      <c r="GO500" s="136">
        <v>560</v>
      </c>
      <c r="GP500" s="128">
        <v>555</v>
      </c>
      <c r="GQ500" s="134">
        <v>10</v>
      </c>
      <c r="GR500" s="79"/>
      <c r="GS500" s="93">
        <v>6</v>
      </c>
      <c r="GU500" s="79"/>
    </row>
    <row r="501" spans="1:203" ht="15.75" x14ac:dyDescent="0.25">
      <c r="A501">
        <v>6</v>
      </c>
      <c r="B501">
        <v>2019</v>
      </c>
      <c r="C501" s="87">
        <v>43637</v>
      </c>
      <c r="D501" s="149">
        <v>405</v>
      </c>
      <c r="E501" s="136">
        <v>415</v>
      </c>
      <c r="F501" s="128">
        <v>410</v>
      </c>
      <c r="G501" s="134">
        <v>10</v>
      </c>
      <c r="H501" s="135">
        <v>530</v>
      </c>
      <c r="I501" s="136">
        <v>540</v>
      </c>
      <c r="J501" s="128">
        <v>535</v>
      </c>
      <c r="K501" s="134" t="s">
        <v>5</v>
      </c>
      <c r="L501" s="135">
        <v>545</v>
      </c>
      <c r="M501" s="136">
        <v>555</v>
      </c>
      <c r="N501" s="128">
        <v>550</v>
      </c>
      <c r="O501" s="134" t="s">
        <v>5</v>
      </c>
      <c r="P501" s="135">
        <v>380</v>
      </c>
      <c r="Q501" s="136">
        <v>390</v>
      </c>
      <c r="R501" s="128">
        <v>385</v>
      </c>
      <c r="S501" s="134" t="s">
        <v>5</v>
      </c>
      <c r="T501" s="135">
        <v>385</v>
      </c>
      <c r="U501" s="136">
        <v>395</v>
      </c>
      <c r="V501" s="128">
        <v>390</v>
      </c>
      <c r="W501" s="134">
        <v>10</v>
      </c>
      <c r="X501" s="135">
        <v>375</v>
      </c>
      <c r="Y501" s="136">
        <v>385</v>
      </c>
      <c r="Z501" s="128">
        <v>380</v>
      </c>
      <c r="AA501" s="134" t="s">
        <v>5</v>
      </c>
      <c r="AB501" s="135">
        <v>540</v>
      </c>
      <c r="AC501" s="136">
        <v>550</v>
      </c>
      <c r="AD501" s="128">
        <v>545</v>
      </c>
      <c r="AE501" s="134" t="s">
        <v>5</v>
      </c>
      <c r="AF501" s="135">
        <v>365</v>
      </c>
      <c r="AG501" s="136">
        <v>375</v>
      </c>
      <c r="AH501" s="128">
        <v>370</v>
      </c>
      <c r="AI501" s="134" t="s">
        <v>5</v>
      </c>
      <c r="AJ501" s="135">
        <v>395</v>
      </c>
      <c r="AK501" s="136">
        <v>405</v>
      </c>
      <c r="AL501" s="128">
        <v>400</v>
      </c>
      <c r="AM501" s="134">
        <v>5</v>
      </c>
      <c r="AN501" s="135">
        <v>395</v>
      </c>
      <c r="AO501" s="136">
        <v>405</v>
      </c>
      <c r="AP501" s="128">
        <v>400</v>
      </c>
      <c r="AQ501" s="134" t="s">
        <v>5</v>
      </c>
      <c r="AR501" s="135">
        <v>550</v>
      </c>
      <c r="AS501" s="136">
        <v>560</v>
      </c>
      <c r="AT501" s="128">
        <v>555</v>
      </c>
      <c r="AU501" s="134" t="s">
        <v>5</v>
      </c>
      <c r="AV501" s="135">
        <v>365</v>
      </c>
      <c r="AW501" s="136">
        <v>375</v>
      </c>
      <c r="AX501" s="128">
        <v>370</v>
      </c>
      <c r="AY501" s="134" t="s">
        <v>5</v>
      </c>
      <c r="AZ501" s="135">
        <v>330</v>
      </c>
      <c r="BA501" s="136">
        <v>340</v>
      </c>
      <c r="BB501" s="128">
        <v>335</v>
      </c>
      <c r="BC501" s="134">
        <v>5</v>
      </c>
      <c r="BD501" s="135">
        <v>330</v>
      </c>
      <c r="BE501" s="136">
        <v>340</v>
      </c>
      <c r="BF501" s="128">
        <v>335</v>
      </c>
      <c r="BG501" s="134" t="s">
        <v>5</v>
      </c>
      <c r="BH501" s="135">
        <v>440</v>
      </c>
      <c r="BI501" s="136">
        <v>450</v>
      </c>
      <c r="BJ501" s="128">
        <v>445</v>
      </c>
      <c r="BK501" s="134" t="s">
        <v>5</v>
      </c>
      <c r="BL501" s="135">
        <v>350</v>
      </c>
      <c r="BM501" s="136">
        <v>360</v>
      </c>
      <c r="BN501" s="128">
        <v>355</v>
      </c>
      <c r="BO501" s="134" t="s">
        <v>5</v>
      </c>
      <c r="BP501" s="135">
        <v>415</v>
      </c>
      <c r="BQ501" s="136">
        <v>425</v>
      </c>
      <c r="BR501" s="128">
        <v>420</v>
      </c>
      <c r="BS501" s="134" t="s">
        <v>5</v>
      </c>
      <c r="BT501" s="135">
        <v>400</v>
      </c>
      <c r="BU501" s="136">
        <v>410</v>
      </c>
      <c r="BV501" s="128">
        <v>405</v>
      </c>
      <c r="BW501" s="134" t="s">
        <v>5</v>
      </c>
      <c r="BX501" s="135">
        <v>490</v>
      </c>
      <c r="BY501" s="136">
        <v>500</v>
      </c>
      <c r="BZ501" s="128">
        <v>495</v>
      </c>
      <c r="CA501" s="134" t="s">
        <v>5</v>
      </c>
      <c r="CB501" s="135">
        <v>535</v>
      </c>
      <c r="CC501" s="136">
        <v>545</v>
      </c>
      <c r="CD501" s="128">
        <v>540</v>
      </c>
      <c r="CE501" s="134" t="s">
        <v>5</v>
      </c>
      <c r="CF501" s="135">
        <v>370</v>
      </c>
      <c r="CG501" s="136">
        <v>380</v>
      </c>
      <c r="CH501" s="128">
        <v>375</v>
      </c>
      <c r="CI501" s="134" t="s">
        <v>5</v>
      </c>
      <c r="CJ501" s="135">
        <v>360</v>
      </c>
      <c r="CK501" s="136">
        <v>380</v>
      </c>
      <c r="CL501" s="128">
        <v>370</v>
      </c>
      <c r="CM501" s="134" t="s">
        <v>5</v>
      </c>
      <c r="CN501" s="135">
        <v>440</v>
      </c>
      <c r="CO501" s="136">
        <v>450</v>
      </c>
      <c r="CP501" s="128">
        <v>445</v>
      </c>
      <c r="CQ501" s="134" t="s">
        <v>5</v>
      </c>
      <c r="CR501" s="135">
        <v>495</v>
      </c>
      <c r="CS501" s="136">
        <v>505</v>
      </c>
      <c r="CT501" s="128">
        <v>500</v>
      </c>
      <c r="CU501" s="134" t="s">
        <v>5</v>
      </c>
      <c r="CV501" s="135">
        <v>445</v>
      </c>
      <c r="CW501" s="136">
        <v>455</v>
      </c>
      <c r="CX501" s="128">
        <v>450</v>
      </c>
      <c r="CY501" s="134" t="s">
        <v>5</v>
      </c>
      <c r="CZ501" s="135">
        <v>405</v>
      </c>
      <c r="DA501" s="136">
        <v>415</v>
      </c>
      <c r="DB501" s="128">
        <v>410</v>
      </c>
      <c r="DC501" s="134" t="s">
        <v>5</v>
      </c>
      <c r="DD501" s="135">
        <v>485</v>
      </c>
      <c r="DE501" s="136">
        <v>495</v>
      </c>
      <c r="DF501" s="128">
        <v>490</v>
      </c>
      <c r="DG501" s="134" t="s">
        <v>5</v>
      </c>
      <c r="DH501" s="135">
        <v>515</v>
      </c>
      <c r="DI501" s="136">
        <v>525</v>
      </c>
      <c r="DJ501" s="128">
        <v>520</v>
      </c>
      <c r="DK501" s="134" t="s">
        <v>5</v>
      </c>
      <c r="DL501" s="135">
        <v>390</v>
      </c>
      <c r="DM501" s="136">
        <v>400</v>
      </c>
      <c r="DN501" s="128">
        <v>395</v>
      </c>
      <c r="DO501" s="134" t="s">
        <v>5</v>
      </c>
      <c r="DP501" s="135">
        <v>350</v>
      </c>
      <c r="DQ501" s="136">
        <v>360</v>
      </c>
      <c r="DR501" s="128">
        <v>355</v>
      </c>
      <c r="DS501" s="134" t="s">
        <v>5</v>
      </c>
      <c r="DT501" s="135">
        <v>495</v>
      </c>
      <c r="DU501" s="136">
        <v>505</v>
      </c>
      <c r="DV501" s="128">
        <v>500</v>
      </c>
      <c r="DW501" s="134" t="s">
        <v>5</v>
      </c>
      <c r="DX501" s="135">
        <v>510</v>
      </c>
      <c r="DY501" s="136">
        <v>520</v>
      </c>
      <c r="DZ501" s="128">
        <v>515</v>
      </c>
      <c r="EA501" s="134" t="s">
        <v>5</v>
      </c>
      <c r="EB501" s="135">
        <v>325</v>
      </c>
      <c r="EC501" s="136">
        <v>335</v>
      </c>
      <c r="ED501" s="128">
        <v>330</v>
      </c>
      <c r="EE501" s="134" t="s">
        <v>5</v>
      </c>
      <c r="EF501" s="135">
        <v>315</v>
      </c>
      <c r="EG501" s="136">
        <v>325</v>
      </c>
      <c r="EH501" s="128">
        <v>320</v>
      </c>
      <c r="EI501" s="134" t="s">
        <v>5</v>
      </c>
      <c r="EJ501" s="135">
        <v>505</v>
      </c>
      <c r="EK501" s="136">
        <v>515</v>
      </c>
      <c r="EL501" s="128">
        <v>510</v>
      </c>
      <c r="EM501" s="134" t="s">
        <v>5</v>
      </c>
      <c r="EN501" s="135">
        <v>390</v>
      </c>
      <c r="EO501" s="136">
        <v>400</v>
      </c>
      <c r="EP501" s="128">
        <v>395</v>
      </c>
      <c r="EQ501" s="134" t="s">
        <v>5</v>
      </c>
      <c r="ER501" s="135">
        <v>300</v>
      </c>
      <c r="ES501" s="136">
        <v>310</v>
      </c>
      <c r="ET501" s="128">
        <v>305</v>
      </c>
      <c r="EU501" s="134" t="s">
        <v>5</v>
      </c>
      <c r="EV501" s="135">
        <v>280</v>
      </c>
      <c r="EW501" s="136">
        <v>290</v>
      </c>
      <c r="EX501" s="128">
        <v>285</v>
      </c>
      <c r="EY501" s="134" t="s">
        <v>5</v>
      </c>
      <c r="EZ501" s="135">
        <v>490</v>
      </c>
      <c r="FA501" s="136">
        <v>500</v>
      </c>
      <c r="FB501" s="128">
        <v>495</v>
      </c>
      <c r="FC501" s="134" t="s">
        <v>5</v>
      </c>
      <c r="FD501" s="135">
        <v>455</v>
      </c>
      <c r="FE501" s="136">
        <v>465</v>
      </c>
      <c r="FF501" s="128">
        <v>460</v>
      </c>
      <c r="FG501" s="134" t="s">
        <v>5</v>
      </c>
      <c r="FH501" s="135">
        <v>290</v>
      </c>
      <c r="FI501" s="136">
        <v>300</v>
      </c>
      <c r="FJ501" s="128">
        <v>295</v>
      </c>
      <c r="FK501" s="134">
        <v>10</v>
      </c>
      <c r="FL501" s="135">
        <v>300</v>
      </c>
      <c r="FM501" s="136">
        <v>310</v>
      </c>
      <c r="FN501" s="128">
        <v>305</v>
      </c>
      <c r="FO501" s="134">
        <v>5</v>
      </c>
      <c r="FP501" s="135">
        <v>370</v>
      </c>
      <c r="FQ501" s="136">
        <v>380</v>
      </c>
      <c r="FR501" s="128">
        <v>375</v>
      </c>
      <c r="FS501" s="134" t="s">
        <v>5</v>
      </c>
      <c r="FT501" s="135">
        <v>300</v>
      </c>
      <c r="FU501" s="136">
        <v>310</v>
      </c>
      <c r="FV501" s="95">
        <v>305</v>
      </c>
      <c r="FW501" s="134" t="s">
        <v>5</v>
      </c>
      <c r="FX501" s="135">
        <v>400</v>
      </c>
      <c r="FY501" s="136">
        <v>410</v>
      </c>
      <c r="FZ501" s="128">
        <v>405</v>
      </c>
      <c r="GA501" s="134" t="s">
        <v>5</v>
      </c>
      <c r="GB501" s="135">
        <v>460</v>
      </c>
      <c r="GC501" s="136">
        <v>470</v>
      </c>
      <c r="GD501" s="128">
        <v>465</v>
      </c>
      <c r="GE501" s="134" t="s">
        <v>5</v>
      </c>
      <c r="GF501" s="135">
        <v>430</v>
      </c>
      <c r="GG501" s="136">
        <v>440</v>
      </c>
      <c r="GH501" s="128">
        <v>435</v>
      </c>
      <c r="GI501" s="134" t="s">
        <v>5</v>
      </c>
      <c r="GJ501" s="135">
        <v>575</v>
      </c>
      <c r="GK501" s="136">
        <v>585</v>
      </c>
      <c r="GL501" s="128">
        <v>580</v>
      </c>
      <c r="GM501" s="134" t="s">
        <v>5</v>
      </c>
      <c r="GN501" s="135">
        <v>550</v>
      </c>
      <c r="GO501" s="136">
        <v>560</v>
      </c>
      <c r="GP501" s="128">
        <v>555</v>
      </c>
      <c r="GQ501" s="134" t="s">
        <v>5</v>
      </c>
      <c r="GR501" s="79"/>
      <c r="GS501" s="93">
        <v>6</v>
      </c>
      <c r="GU501" s="79"/>
    </row>
    <row r="502" spans="1:203" ht="15.75" x14ac:dyDescent="0.25">
      <c r="A502">
        <v>6</v>
      </c>
      <c r="B502">
        <v>2019</v>
      </c>
      <c r="C502" s="87">
        <v>43644</v>
      </c>
      <c r="D502" s="149">
        <v>405</v>
      </c>
      <c r="E502" s="136">
        <v>415</v>
      </c>
      <c r="F502" s="128">
        <v>410</v>
      </c>
      <c r="G502" s="134" t="s">
        <v>5</v>
      </c>
      <c r="H502" s="135">
        <v>540</v>
      </c>
      <c r="I502" s="136">
        <v>550</v>
      </c>
      <c r="J502" s="128">
        <v>545</v>
      </c>
      <c r="K502" s="134">
        <v>10</v>
      </c>
      <c r="L502" s="135">
        <v>545</v>
      </c>
      <c r="M502" s="136">
        <v>555</v>
      </c>
      <c r="N502" s="128">
        <v>550</v>
      </c>
      <c r="O502" s="134" t="s">
        <v>5</v>
      </c>
      <c r="P502" s="135">
        <v>370</v>
      </c>
      <c r="Q502" s="136">
        <v>380</v>
      </c>
      <c r="R502" s="128">
        <v>375</v>
      </c>
      <c r="S502" s="134">
        <v>-10</v>
      </c>
      <c r="T502" s="135">
        <v>385</v>
      </c>
      <c r="U502" s="136">
        <v>395</v>
      </c>
      <c r="V502" s="128">
        <v>390</v>
      </c>
      <c r="W502" s="134" t="s">
        <v>5</v>
      </c>
      <c r="X502" s="135">
        <v>385</v>
      </c>
      <c r="Y502" s="136">
        <v>395</v>
      </c>
      <c r="Z502" s="128">
        <v>390</v>
      </c>
      <c r="AA502" s="134">
        <v>10</v>
      </c>
      <c r="AB502" s="135">
        <v>540</v>
      </c>
      <c r="AC502" s="136">
        <v>550</v>
      </c>
      <c r="AD502" s="128">
        <v>545</v>
      </c>
      <c r="AE502" s="134" t="s">
        <v>5</v>
      </c>
      <c r="AF502" s="135">
        <v>355</v>
      </c>
      <c r="AG502" s="136">
        <v>365</v>
      </c>
      <c r="AH502" s="128">
        <v>360</v>
      </c>
      <c r="AI502" s="134">
        <v>-10</v>
      </c>
      <c r="AJ502" s="135">
        <v>405</v>
      </c>
      <c r="AK502" s="136">
        <v>415</v>
      </c>
      <c r="AL502" s="128">
        <v>410</v>
      </c>
      <c r="AM502" s="134">
        <v>10</v>
      </c>
      <c r="AN502" s="135">
        <v>405</v>
      </c>
      <c r="AO502" s="136">
        <v>415</v>
      </c>
      <c r="AP502" s="128">
        <v>410</v>
      </c>
      <c r="AQ502" s="134">
        <v>10</v>
      </c>
      <c r="AR502" s="135">
        <v>550</v>
      </c>
      <c r="AS502" s="136">
        <v>560</v>
      </c>
      <c r="AT502" s="128">
        <v>555</v>
      </c>
      <c r="AU502" s="134" t="s">
        <v>5</v>
      </c>
      <c r="AV502" s="135">
        <v>365</v>
      </c>
      <c r="AW502" s="136">
        <v>375</v>
      </c>
      <c r="AX502" s="128">
        <v>370</v>
      </c>
      <c r="AY502" s="134" t="s">
        <v>5</v>
      </c>
      <c r="AZ502" s="135">
        <v>340</v>
      </c>
      <c r="BA502" s="136">
        <v>350</v>
      </c>
      <c r="BB502" s="128">
        <v>345</v>
      </c>
      <c r="BC502" s="134">
        <v>10</v>
      </c>
      <c r="BD502" s="135">
        <v>340</v>
      </c>
      <c r="BE502" s="136">
        <v>350</v>
      </c>
      <c r="BF502" s="128">
        <v>345</v>
      </c>
      <c r="BG502" s="134">
        <v>10</v>
      </c>
      <c r="BH502" s="135">
        <v>440</v>
      </c>
      <c r="BI502" s="136">
        <v>450</v>
      </c>
      <c r="BJ502" s="128">
        <v>445</v>
      </c>
      <c r="BK502" s="134" t="s">
        <v>5</v>
      </c>
      <c r="BL502" s="135">
        <v>350</v>
      </c>
      <c r="BM502" s="136">
        <v>360</v>
      </c>
      <c r="BN502" s="128">
        <v>355</v>
      </c>
      <c r="BO502" s="134" t="s">
        <v>5</v>
      </c>
      <c r="BP502" s="135">
        <v>415</v>
      </c>
      <c r="BQ502" s="136">
        <v>425</v>
      </c>
      <c r="BR502" s="128">
        <v>420</v>
      </c>
      <c r="BS502" s="134" t="s">
        <v>5</v>
      </c>
      <c r="BT502" s="135">
        <v>400</v>
      </c>
      <c r="BU502" s="136">
        <v>410</v>
      </c>
      <c r="BV502" s="128">
        <v>405</v>
      </c>
      <c r="BW502" s="134" t="s">
        <v>5</v>
      </c>
      <c r="BX502" s="135">
        <v>490</v>
      </c>
      <c r="BY502" s="136">
        <v>500</v>
      </c>
      <c r="BZ502" s="128">
        <v>495</v>
      </c>
      <c r="CA502" s="134" t="s">
        <v>5</v>
      </c>
      <c r="CB502" s="135">
        <v>535</v>
      </c>
      <c r="CC502" s="136">
        <v>545</v>
      </c>
      <c r="CD502" s="128">
        <v>540</v>
      </c>
      <c r="CE502" s="134" t="s">
        <v>5</v>
      </c>
      <c r="CF502" s="135">
        <v>370</v>
      </c>
      <c r="CG502" s="136">
        <v>380</v>
      </c>
      <c r="CH502" s="128">
        <v>375</v>
      </c>
      <c r="CI502" s="134" t="s">
        <v>5</v>
      </c>
      <c r="CJ502" s="135">
        <v>360</v>
      </c>
      <c r="CK502" s="136">
        <v>380</v>
      </c>
      <c r="CL502" s="128">
        <v>370</v>
      </c>
      <c r="CM502" s="134" t="s">
        <v>5</v>
      </c>
      <c r="CN502" s="135">
        <v>440</v>
      </c>
      <c r="CO502" s="136">
        <v>450</v>
      </c>
      <c r="CP502" s="128">
        <v>445</v>
      </c>
      <c r="CQ502" s="134" t="s">
        <v>5</v>
      </c>
      <c r="CR502" s="135">
        <v>495</v>
      </c>
      <c r="CS502" s="136">
        <v>505</v>
      </c>
      <c r="CT502" s="128">
        <v>500</v>
      </c>
      <c r="CU502" s="134" t="s">
        <v>5</v>
      </c>
      <c r="CV502" s="135">
        <v>450</v>
      </c>
      <c r="CW502" s="136">
        <v>460</v>
      </c>
      <c r="CX502" s="128">
        <v>455</v>
      </c>
      <c r="CY502" s="134">
        <v>5</v>
      </c>
      <c r="CZ502" s="135">
        <v>410</v>
      </c>
      <c r="DA502" s="136">
        <v>420</v>
      </c>
      <c r="DB502" s="128">
        <v>415</v>
      </c>
      <c r="DC502" s="134">
        <v>5</v>
      </c>
      <c r="DD502" s="135">
        <v>485</v>
      </c>
      <c r="DE502" s="136">
        <v>495</v>
      </c>
      <c r="DF502" s="128">
        <v>490</v>
      </c>
      <c r="DG502" s="134" t="s">
        <v>5</v>
      </c>
      <c r="DH502" s="135">
        <v>515</v>
      </c>
      <c r="DI502" s="136">
        <v>525</v>
      </c>
      <c r="DJ502" s="128">
        <v>520</v>
      </c>
      <c r="DK502" s="134" t="s">
        <v>5</v>
      </c>
      <c r="DL502" s="135">
        <v>395</v>
      </c>
      <c r="DM502" s="136">
        <v>405</v>
      </c>
      <c r="DN502" s="128">
        <v>400</v>
      </c>
      <c r="DO502" s="134">
        <v>5</v>
      </c>
      <c r="DP502" s="135">
        <v>355</v>
      </c>
      <c r="DQ502" s="136">
        <v>365</v>
      </c>
      <c r="DR502" s="128">
        <v>360</v>
      </c>
      <c r="DS502" s="134">
        <v>5</v>
      </c>
      <c r="DT502" s="135">
        <v>495</v>
      </c>
      <c r="DU502" s="136">
        <v>505</v>
      </c>
      <c r="DV502" s="128">
        <v>500</v>
      </c>
      <c r="DW502" s="134" t="s">
        <v>5</v>
      </c>
      <c r="DX502" s="135">
        <v>510</v>
      </c>
      <c r="DY502" s="136">
        <v>520</v>
      </c>
      <c r="DZ502" s="128">
        <v>515</v>
      </c>
      <c r="EA502" s="134" t="s">
        <v>5</v>
      </c>
      <c r="EB502" s="135">
        <v>325</v>
      </c>
      <c r="EC502" s="136">
        <v>335</v>
      </c>
      <c r="ED502" s="128">
        <v>330</v>
      </c>
      <c r="EE502" s="134" t="s">
        <v>5</v>
      </c>
      <c r="EF502" s="135">
        <v>315</v>
      </c>
      <c r="EG502" s="136">
        <v>325</v>
      </c>
      <c r="EH502" s="128">
        <v>320</v>
      </c>
      <c r="EI502" s="134" t="s">
        <v>5</v>
      </c>
      <c r="EJ502" s="135">
        <v>505</v>
      </c>
      <c r="EK502" s="136">
        <v>515</v>
      </c>
      <c r="EL502" s="128">
        <v>510</v>
      </c>
      <c r="EM502" s="134" t="s">
        <v>5</v>
      </c>
      <c r="EN502" s="135">
        <v>390</v>
      </c>
      <c r="EO502" s="136">
        <v>400</v>
      </c>
      <c r="EP502" s="128">
        <v>395</v>
      </c>
      <c r="EQ502" s="134" t="s">
        <v>5</v>
      </c>
      <c r="ER502" s="135">
        <v>300</v>
      </c>
      <c r="ES502" s="136">
        <v>310</v>
      </c>
      <c r="ET502" s="128">
        <v>305</v>
      </c>
      <c r="EU502" s="134" t="s">
        <v>5</v>
      </c>
      <c r="EV502" s="135">
        <v>280</v>
      </c>
      <c r="EW502" s="136">
        <v>290</v>
      </c>
      <c r="EX502" s="128">
        <v>285</v>
      </c>
      <c r="EY502" s="134" t="s">
        <v>5</v>
      </c>
      <c r="EZ502" s="135">
        <v>490</v>
      </c>
      <c r="FA502" s="136">
        <v>500</v>
      </c>
      <c r="FB502" s="128">
        <v>495</v>
      </c>
      <c r="FC502" s="134" t="s">
        <v>5</v>
      </c>
      <c r="FD502" s="135">
        <v>455</v>
      </c>
      <c r="FE502" s="136">
        <v>465</v>
      </c>
      <c r="FF502" s="128">
        <v>460</v>
      </c>
      <c r="FG502" s="134" t="s">
        <v>5</v>
      </c>
      <c r="FH502" s="135">
        <v>285</v>
      </c>
      <c r="FI502" s="136">
        <v>295</v>
      </c>
      <c r="FJ502" s="128">
        <v>290</v>
      </c>
      <c r="FK502" s="134">
        <v>-5</v>
      </c>
      <c r="FL502" s="135">
        <v>300</v>
      </c>
      <c r="FM502" s="136">
        <v>310</v>
      </c>
      <c r="FN502" s="128">
        <v>305</v>
      </c>
      <c r="FO502" s="134" t="s">
        <v>5</v>
      </c>
      <c r="FP502" s="135">
        <v>370</v>
      </c>
      <c r="FQ502" s="136">
        <v>380</v>
      </c>
      <c r="FR502" s="128">
        <v>375</v>
      </c>
      <c r="FS502" s="134" t="s">
        <v>5</v>
      </c>
      <c r="FT502" s="135">
        <v>300</v>
      </c>
      <c r="FU502" s="136">
        <v>310</v>
      </c>
      <c r="FV502" s="95">
        <v>305</v>
      </c>
      <c r="FW502" s="134" t="s">
        <v>5</v>
      </c>
      <c r="FX502" s="135">
        <v>400</v>
      </c>
      <c r="FY502" s="136">
        <v>410</v>
      </c>
      <c r="FZ502" s="128">
        <v>405</v>
      </c>
      <c r="GA502" s="134" t="s">
        <v>5</v>
      </c>
      <c r="GB502" s="135">
        <v>465</v>
      </c>
      <c r="GC502" s="136">
        <v>475</v>
      </c>
      <c r="GD502" s="128">
        <v>470</v>
      </c>
      <c r="GE502" s="134">
        <v>5</v>
      </c>
      <c r="GF502" s="135">
        <v>435</v>
      </c>
      <c r="GG502" s="136">
        <v>445</v>
      </c>
      <c r="GH502" s="128">
        <v>440</v>
      </c>
      <c r="GI502" s="134">
        <v>5</v>
      </c>
      <c r="GJ502" s="135">
        <v>575</v>
      </c>
      <c r="GK502" s="136">
        <v>585</v>
      </c>
      <c r="GL502" s="128">
        <v>580</v>
      </c>
      <c r="GM502" s="134" t="s">
        <v>5</v>
      </c>
      <c r="GN502" s="135">
        <v>550</v>
      </c>
      <c r="GO502" s="136">
        <v>560</v>
      </c>
      <c r="GP502" s="128">
        <v>555</v>
      </c>
      <c r="GQ502" s="134" t="s">
        <v>5</v>
      </c>
      <c r="GR502" s="93"/>
      <c r="GS502" s="93">
        <v>6</v>
      </c>
    </row>
    <row r="503" spans="1:203" ht="15.75" x14ac:dyDescent="0.25">
      <c r="A503">
        <v>7</v>
      </c>
      <c r="B503">
        <v>2019</v>
      </c>
      <c r="C503" s="87">
        <v>43651</v>
      </c>
      <c r="D503" s="149">
        <v>400</v>
      </c>
      <c r="E503" s="136">
        <v>410</v>
      </c>
      <c r="F503" s="128">
        <v>405</v>
      </c>
      <c r="G503" s="134">
        <v>-5</v>
      </c>
      <c r="H503" s="135">
        <v>535</v>
      </c>
      <c r="I503" s="136">
        <v>545</v>
      </c>
      <c r="J503" s="128">
        <v>540</v>
      </c>
      <c r="K503" s="134">
        <v>-5</v>
      </c>
      <c r="L503" s="135">
        <v>545</v>
      </c>
      <c r="M503" s="136">
        <v>555</v>
      </c>
      <c r="N503" s="128">
        <v>550</v>
      </c>
      <c r="O503" s="134" t="s">
        <v>5</v>
      </c>
      <c r="P503" s="135">
        <v>365</v>
      </c>
      <c r="Q503" s="136">
        <v>375</v>
      </c>
      <c r="R503" s="128">
        <v>370</v>
      </c>
      <c r="S503" s="134">
        <v>-5</v>
      </c>
      <c r="T503" s="135">
        <v>380</v>
      </c>
      <c r="U503" s="136">
        <v>390</v>
      </c>
      <c r="V503" s="128">
        <v>385</v>
      </c>
      <c r="W503" s="134">
        <v>-5</v>
      </c>
      <c r="X503" s="135">
        <v>380</v>
      </c>
      <c r="Y503" s="136">
        <v>390</v>
      </c>
      <c r="Z503" s="128">
        <v>385</v>
      </c>
      <c r="AA503" s="134">
        <v>-5</v>
      </c>
      <c r="AB503" s="135">
        <v>540</v>
      </c>
      <c r="AC503" s="136">
        <v>550</v>
      </c>
      <c r="AD503" s="128">
        <v>545</v>
      </c>
      <c r="AE503" s="134" t="s">
        <v>5</v>
      </c>
      <c r="AF503" s="135">
        <v>350</v>
      </c>
      <c r="AG503" s="136">
        <v>360</v>
      </c>
      <c r="AH503" s="128">
        <v>355</v>
      </c>
      <c r="AI503" s="134">
        <v>-5</v>
      </c>
      <c r="AJ503" s="135">
        <v>400</v>
      </c>
      <c r="AK503" s="136">
        <v>410</v>
      </c>
      <c r="AL503" s="128">
        <v>405</v>
      </c>
      <c r="AM503" s="134">
        <v>-5</v>
      </c>
      <c r="AN503" s="135">
        <v>400</v>
      </c>
      <c r="AO503" s="136">
        <v>410</v>
      </c>
      <c r="AP503" s="128">
        <v>405</v>
      </c>
      <c r="AQ503" s="134">
        <v>-5</v>
      </c>
      <c r="AR503" s="135">
        <v>550</v>
      </c>
      <c r="AS503" s="136">
        <v>560</v>
      </c>
      <c r="AT503" s="128">
        <v>555</v>
      </c>
      <c r="AU503" s="134" t="s">
        <v>5</v>
      </c>
      <c r="AV503" s="135">
        <v>360</v>
      </c>
      <c r="AW503" s="136">
        <v>370</v>
      </c>
      <c r="AX503" s="128">
        <v>365</v>
      </c>
      <c r="AY503" s="134">
        <v>-5</v>
      </c>
      <c r="AZ503" s="135">
        <v>335</v>
      </c>
      <c r="BA503" s="136">
        <v>345</v>
      </c>
      <c r="BB503" s="128">
        <v>340</v>
      </c>
      <c r="BC503" s="134">
        <v>-5</v>
      </c>
      <c r="BD503" s="135">
        <v>335</v>
      </c>
      <c r="BE503" s="136">
        <v>345</v>
      </c>
      <c r="BF503" s="128">
        <v>340</v>
      </c>
      <c r="BG503" s="134">
        <v>-5</v>
      </c>
      <c r="BH503" s="135">
        <v>440</v>
      </c>
      <c r="BI503" s="136">
        <v>450</v>
      </c>
      <c r="BJ503" s="128">
        <v>445</v>
      </c>
      <c r="BK503" s="134" t="s">
        <v>5</v>
      </c>
      <c r="BL503" s="135">
        <v>345</v>
      </c>
      <c r="BM503" s="136">
        <v>355</v>
      </c>
      <c r="BN503" s="128">
        <v>350</v>
      </c>
      <c r="BO503" s="134">
        <v>-5</v>
      </c>
      <c r="BP503" s="135">
        <v>410</v>
      </c>
      <c r="BQ503" s="136">
        <v>420</v>
      </c>
      <c r="BR503" s="128">
        <v>415</v>
      </c>
      <c r="BS503" s="134">
        <v>-5</v>
      </c>
      <c r="BT503" s="135">
        <v>395</v>
      </c>
      <c r="BU503" s="136">
        <v>405</v>
      </c>
      <c r="BV503" s="128">
        <v>400</v>
      </c>
      <c r="BW503" s="134">
        <v>-5</v>
      </c>
      <c r="BX503" s="135">
        <v>490</v>
      </c>
      <c r="BY503" s="136">
        <v>500</v>
      </c>
      <c r="BZ503" s="128">
        <v>495</v>
      </c>
      <c r="CA503" s="134" t="s">
        <v>5</v>
      </c>
      <c r="CB503" s="135">
        <v>535</v>
      </c>
      <c r="CC503" s="136">
        <v>545</v>
      </c>
      <c r="CD503" s="128">
        <v>540</v>
      </c>
      <c r="CE503" s="134" t="s">
        <v>5</v>
      </c>
      <c r="CF503" s="135">
        <v>365</v>
      </c>
      <c r="CG503" s="136">
        <v>375</v>
      </c>
      <c r="CH503" s="128">
        <v>370</v>
      </c>
      <c r="CI503" s="134">
        <v>-5</v>
      </c>
      <c r="CJ503" s="135">
        <v>355</v>
      </c>
      <c r="CK503" s="136">
        <v>375</v>
      </c>
      <c r="CL503" s="128">
        <v>365</v>
      </c>
      <c r="CM503" s="134">
        <v>-5</v>
      </c>
      <c r="CN503" s="135">
        <v>440</v>
      </c>
      <c r="CO503" s="136">
        <v>450</v>
      </c>
      <c r="CP503" s="128">
        <v>445</v>
      </c>
      <c r="CQ503" s="134" t="s">
        <v>5</v>
      </c>
      <c r="CR503" s="135">
        <v>495</v>
      </c>
      <c r="CS503" s="136">
        <v>505</v>
      </c>
      <c r="CT503" s="128">
        <v>500</v>
      </c>
      <c r="CU503" s="134" t="s">
        <v>5</v>
      </c>
      <c r="CV503" s="135">
        <v>445</v>
      </c>
      <c r="CW503" s="136">
        <v>455</v>
      </c>
      <c r="CX503" s="128">
        <v>450</v>
      </c>
      <c r="CY503" s="134">
        <v>-5</v>
      </c>
      <c r="CZ503" s="135">
        <v>405</v>
      </c>
      <c r="DA503" s="136">
        <v>415</v>
      </c>
      <c r="DB503" s="128">
        <v>410</v>
      </c>
      <c r="DC503" s="134">
        <v>-5</v>
      </c>
      <c r="DD503" s="135">
        <v>485</v>
      </c>
      <c r="DE503" s="136">
        <v>495</v>
      </c>
      <c r="DF503" s="128">
        <v>490</v>
      </c>
      <c r="DG503" s="134" t="s">
        <v>5</v>
      </c>
      <c r="DH503" s="135">
        <v>515</v>
      </c>
      <c r="DI503" s="136">
        <v>525</v>
      </c>
      <c r="DJ503" s="128">
        <v>520</v>
      </c>
      <c r="DK503" s="134" t="s">
        <v>5</v>
      </c>
      <c r="DL503" s="135">
        <v>390</v>
      </c>
      <c r="DM503" s="136">
        <v>400</v>
      </c>
      <c r="DN503" s="128">
        <v>395</v>
      </c>
      <c r="DO503" s="134">
        <v>-5</v>
      </c>
      <c r="DP503" s="135">
        <v>350</v>
      </c>
      <c r="DQ503" s="136">
        <v>360</v>
      </c>
      <c r="DR503" s="128">
        <v>355</v>
      </c>
      <c r="DS503" s="134">
        <v>-5</v>
      </c>
      <c r="DT503" s="135">
        <v>495</v>
      </c>
      <c r="DU503" s="136">
        <v>505</v>
      </c>
      <c r="DV503" s="128">
        <v>500</v>
      </c>
      <c r="DW503" s="134" t="s">
        <v>5</v>
      </c>
      <c r="DX503" s="135">
        <v>510</v>
      </c>
      <c r="DY503" s="136">
        <v>520</v>
      </c>
      <c r="DZ503" s="128">
        <v>515</v>
      </c>
      <c r="EA503" s="134" t="s">
        <v>5</v>
      </c>
      <c r="EB503" s="135">
        <v>320</v>
      </c>
      <c r="EC503" s="136">
        <v>330</v>
      </c>
      <c r="ED503" s="128">
        <v>325</v>
      </c>
      <c r="EE503" s="134">
        <v>-5</v>
      </c>
      <c r="EF503" s="135">
        <v>315</v>
      </c>
      <c r="EG503" s="136">
        <v>325</v>
      </c>
      <c r="EH503" s="128">
        <v>320</v>
      </c>
      <c r="EI503" s="134" t="s">
        <v>5</v>
      </c>
      <c r="EJ503" s="135">
        <v>505</v>
      </c>
      <c r="EK503" s="136">
        <v>515</v>
      </c>
      <c r="EL503" s="128">
        <v>510</v>
      </c>
      <c r="EM503" s="134" t="s">
        <v>5</v>
      </c>
      <c r="EN503" s="135">
        <v>390</v>
      </c>
      <c r="EO503" s="136">
        <v>400</v>
      </c>
      <c r="EP503" s="128">
        <v>395</v>
      </c>
      <c r="EQ503" s="134" t="s">
        <v>5</v>
      </c>
      <c r="ER503" s="135">
        <v>295</v>
      </c>
      <c r="ES503" s="136">
        <v>305</v>
      </c>
      <c r="ET503" s="128">
        <v>300</v>
      </c>
      <c r="EU503" s="134">
        <v>-5</v>
      </c>
      <c r="EV503" s="135">
        <v>280</v>
      </c>
      <c r="EW503" s="136">
        <v>290</v>
      </c>
      <c r="EX503" s="128">
        <v>285</v>
      </c>
      <c r="EY503" s="134" t="s">
        <v>5</v>
      </c>
      <c r="EZ503" s="135">
        <v>490</v>
      </c>
      <c r="FA503" s="136">
        <v>500</v>
      </c>
      <c r="FB503" s="128">
        <v>495</v>
      </c>
      <c r="FC503" s="134" t="s">
        <v>5</v>
      </c>
      <c r="FD503" s="135">
        <v>455</v>
      </c>
      <c r="FE503" s="136">
        <v>465</v>
      </c>
      <c r="FF503" s="128">
        <v>460</v>
      </c>
      <c r="FG503" s="134" t="s">
        <v>5</v>
      </c>
      <c r="FH503" s="135">
        <v>275</v>
      </c>
      <c r="FI503" s="136">
        <v>285</v>
      </c>
      <c r="FJ503" s="128">
        <v>280</v>
      </c>
      <c r="FK503" s="134">
        <v>-10</v>
      </c>
      <c r="FL503" s="135">
        <v>295</v>
      </c>
      <c r="FM503" s="136">
        <v>305</v>
      </c>
      <c r="FN503" s="128">
        <v>300</v>
      </c>
      <c r="FO503" s="134">
        <v>-5</v>
      </c>
      <c r="FP503" s="135">
        <v>365</v>
      </c>
      <c r="FQ503" s="136">
        <v>375</v>
      </c>
      <c r="FR503" s="128">
        <v>370</v>
      </c>
      <c r="FS503" s="134">
        <v>-5</v>
      </c>
      <c r="FT503" s="135">
        <v>300</v>
      </c>
      <c r="FU503" s="136">
        <v>310</v>
      </c>
      <c r="FV503" s="95">
        <v>305</v>
      </c>
      <c r="FW503" s="134" t="s">
        <v>5</v>
      </c>
      <c r="FX503" s="135">
        <v>395</v>
      </c>
      <c r="FY503" s="136">
        <v>405</v>
      </c>
      <c r="FZ503" s="128">
        <v>400</v>
      </c>
      <c r="GA503" s="134">
        <v>-5</v>
      </c>
      <c r="GB503" s="135">
        <v>460</v>
      </c>
      <c r="GC503" s="136">
        <v>470</v>
      </c>
      <c r="GD503" s="128">
        <v>465</v>
      </c>
      <c r="GE503" s="134">
        <v>-5</v>
      </c>
      <c r="GF503" s="135">
        <v>430</v>
      </c>
      <c r="GG503" s="136">
        <v>440</v>
      </c>
      <c r="GH503" s="128">
        <v>435</v>
      </c>
      <c r="GI503" s="134">
        <v>-5</v>
      </c>
      <c r="GJ503" s="135">
        <v>575</v>
      </c>
      <c r="GK503" s="136">
        <v>585</v>
      </c>
      <c r="GL503" s="128">
        <v>580</v>
      </c>
      <c r="GM503" s="134" t="s">
        <v>5</v>
      </c>
      <c r="GN503" s="135">
        <v>550</v>
      </c>
      <c r="GO503" s="136">
        <v>560</v>
      </c>
      <c r="GP503" s="128">
        <v>555</v>
      </c>
      <c r="GQ503" s="134" t="s">
        <v>5</v>
      </c>
      <c r="GR503" s="93"/>
      <c r="GS503" s="93">
        <v>7</v>
      </c>
    </row>
    <row r="504" spans="1:203" ht="15.75" x14ac:dyDescent="0.25">
      <c r="A504">
        <v>7</v>
      </c>
      <c r="B504">
        <v>2019</v>
      </c>
      <c r="C504" s="87">
        <v>43658</v>
      </c>
      <c r="D504" s="149">
        <v>390</v>
      </c>
      <c r="E504" s="136">
        <v>400</v>
      </c>
      <c r="F504" s="128">
        <v>395</v>
      </c>
      <c r="G504" s="134">
        <v>-10</v>
      </c>
      <c r="H504" s="135">
        <v>525</v>
      </c>
      <c r="I504" s="136">
        <v>535</v>
      </c>
      <c r="J504" s="128">
        <v>530</v>
      </c>
      <c r="K504" s="134">
        <v>-10</v>
      </c>
      <c r="L504" s="135">
        <v>545</v>
      </c>
      <c r="M504" s="136">
        <v>555</v>
      </c>
      <c r="N504" s="128">
        <v>550</v>
      </c>
      <c r="O504" s="134" t="s">
        <v>5</v>
      </c>
      <c r="P504" s="135">
        <v>350</v>
      </c>
      <c r="Q504" s="136">
        <v>360</v>
      </c>
      <c r="R504" s="128">
        <v>355</v>
      </c>
      <c r="S504" s="134">
        <v>-15</v>
      </c>
      <c r="T504" s="135">
        <v>370</v>
      </c>
      <c r="U504" s="136">
        <v>380</v>
      </c>
      <c r="V504" s="128">
        <v>375</v>
      </c>
      <c r="W504" s="134">
        <v>-10</v>
      </c>
      <c r="X504" s="135">
        <v>370</v>
      </c>
      <c r="Y504" s="136">
        <v>380</v>
      </c>
      <c r="Z504" s="128">
        <v>375</v>
      </c>
      <c r="AA504" s="134">
        <v>-10</v>
      </c>
      <c r="AB504" s="135">
        <v>540</v>
      </c>
      <c r="AC504" s="136">
        <v>550</v>
      </c>
      <c r="AD504" s="128">
        <v>545</v>
      </c>
      <c r="AE504" s="134" t="s">
        <v>5</v>
      </c>
      <c r="AF504" s="135">
        <v>335</v>
      </c>
      <c r="AG504" s="136">
        <v>345</v>
      </c>
      <c r="AH504" s="128">
        <v>340</v>
      </c>
      <c r="AI504" s="134">
        <v>-15</v>
      </c>
      <c r="AJ504" s="135">
        <v>390</v>
      </c>
      <c r="AK504" s="136">
        <v>400</v>
      </c>
      <c r="AL504" s="128">
        <v>395</v>
      </c>
      <c r="AM504" s="134">
        <v>-10</v>
      </c>
      <c r="AN504" s="135">
        <v>390</v>
      </c>
      <c r="AO504" s="136">
        <v>400</v>
      </c>
      <c r="AP504" s="128">
        <v>395</v>
      </c>
      <c r="AQ504" s="134">
        <v>-10</v>
      </c>
      <c r="AR504" s="135">
        <v>550</v>
      </c>
      <c r="AS504" s="136">
        <v>560</v>
      </c>
      <c r="AT504" s="128">
        <v>555</v>
      </c>
      <c r="AU504" s="134" t="s">
        <v>5</v>
      </c>
      <c r="AV504" s="135">
        <v>345</v>
      </c>
      <c r="AW504" s="136">
        <v>355</v>
      </c>
      <c r="AX504" s="128">
        <v>350</v>
      </c>
      <c r="AY504" s="134">
        <v>-15</v>
      </c>
      <c r="AZ504" s="135">
        <v>325</v>
      </c>
      <c r="BA504" s="136">
        <v>335</v>
      </c>
      <c r="BB504" s="128">
        <v>330</v>
      </c>
      <c r="BC504" s="134">
        <v>-10</v>
      </c>
      <c r="BD504" s="135">
        <v>325</v>
      </c>
      <c r="BE504" s="136">
        <v>335</v>
      </c>
      <c r="BF504" s="128">
        <v>330</v>
      </c>
      <c r="BG504" s="134">
        <v>-10</v>
      </c>
      <c r="BH504" s="135">
        <v>440</v>
      </c>
      <c r="BI504" s="136">
        <v>450</v>
      </c>
      <c r="BJ504" s="128">
        <v>445</v>
      </c>
      <c r="BK504" s="134" t="s">
        <v>5</v>
      </c>
      <c r="BL504" s="135">
        <v>330</v>
      </c>
      <c r="BM504" s="136">
        <v>340</v>
      </c>
      <c r="BN504" s="128">
        <v>335</v>
      </c>
      <c r="BO504" s="134">
        <v>-15</v>
      </c>
      <c r="BP504" s="135">
        <v>405</v>
      </c>
      <c r="BQ504" s="136">
        <v>415</v>
      </c>
      <c r="BR504" s="128">
        <v>410</v>
      </c>
      <c r="BS504" s="134">
        <v>-5</v>
      </c>
      <c r="BT504" s="135">
        <v>395</v>
      </c>
      <c r="BU504" s="136">
        <v>405</v>
      </c>
      <c r="BV504" s="128">
        <v>400</v>
      </c>
      <c r="BW504" s="134" t="s">
        <v>5</v>
      </c>
      <c r="BX504" s="135">
        <v>465</v>
      </c>
      <c r="BY504" s="136">
        <v>475</v>
      </c>
      <c r="BZ504" s="128">
        <v>470</v>
      </c>
      <c r="CA504" s="134">
        <v>-25</v>
      </c>
      <c r="CB504" s="135">
        <v>535</v>
      </c>
      <c r="CC504" s="136">
        <v>545</v>
      </c>
      <c r="CD504" s="128">
        <v>540</v>
      </c>
      <c r="CE504" s="134" t="s">
        <v>5</v>
      </c>
      <c r="CF504" s="135">
        <v>360</v>
      </c>
      <c r="CG504" s="136">
        <v>370</v>
      </c>
      <c r="CH504" s="128">
        <v>365</v>
      </c>
      <c r="CI504" s="134">
        <v>-5</v>
      </c>
      <c r="CJ504" s="135">
        <v>355</v>
      </c>
      <c r="CK504" s="136">
        <v>375</v>
      </c>
      <c r="CL504" s="128">
        <v>365</v>
      </c>
      <c r="CM504" s="134" t="s">
        <v>5</v>
      </c>
      <c r="CN504" s="135">
        <v>415</v>
      </c>
      <c r="CO504" s="136">
        <v>425</v>
      </c>
      <c r="CP504" s="128">
        <v>420</v>
      </c>
      <c r="CQ504" s="134">
        <v>-25</v>
      </c>
      <c r="CR504" s="135">
        <v>495</v>
      </c>
      <c r="CS504" s="136">
        <v>505</v>
      </c>
      <c r="CT504" s="128">
        <v>500</v>
      </c>
      <c r="CU504" s="134" t="s">
        <v>5</v>
      </c>
      <c r="CV504" s="135">
        <v>440</v>
      </c>
      <c r="CW504" s="136">
        <v>450</v>
      </c>
      <c r="CX504" s="128">
        <v>445</v>
      </c>
      <c r="CY504" s="134">
        <v>-5</v>
      </c>
      <c r="CZ504" s="135">
        <v>400</v>
      </c>
      <c r="DA504" s="136">
        <v>410</v>
      </c>
      <c r="DB504" s="128">
        <v>405</v>
      </c>
      <c r="DC504" s="134">
        <v>-5</v>
      </c>
      <c r="DD504" s="135">
        <v>460</v>
      </c>
      <c r="DE504" s="136">
        <v>470</v>
      </c>
      <c r="DF504" s="128">
        <v>465</v>
      </c>
      <c r="DG504" s="134">
        <v>-25</v>
      </c>
      <c r="DH504" s="135">
        <v>515</v>
      </c>
      <c r="DI504" s="136">
        <v>525</v>
      </c>
      <c r="DJ504" s="128">
        <v>520</v>
      </c>
      <c r="DK504" s="134" t="s">
        <v>5</v>
      </c>
      <c r="DL504" s="135">
        <v>385</v>
      </c>
      <c r="DM504" s="136">
        <v>395</v>
      </c>
      <c r="DN504" s="128">
        <v>390</v>
      </c>
      <c r="DO504" s="134">
        <v>-5</v>
      </c>
      <c r="DP504" s="135">
        <v>345</v>
      </c>
      <c r="DQ504" s="136">
        <v>355</v>
      </c>
      <c r="DR504" s="128">
        <v>350</v>
      </c>
      <c r="DS504" s="134">
        <v>-5</v>
      </c>
      <c r="DT504" s="135">
        <v>470</v>
      </c>
      <c r="DU504" s="136">
        <v>480</v>
      </c>
      <c r="DV504" s="128">
        <v>475</v>
      </c>
      <c r="DW504" s="134">
        <v>-25</v>
      </c>
      <c r="DX504" s="135">
        <v>510</v>
      </c>
      <c r="DY504" s="136">
        <v>520</v>
      </c>
      <c r="DZ504" s="128">
        <v>515</v>
      </c>
      <c r="EA504" s="134" t="s">
        <v>5</v>
      </c>
      <c r="EB504" s="135">
        <v>315</v>
      </c>
      <c r="EC504" s="136">
        <v>325</v>
      </c>
      <c r="ED504" s="128">
        <v>320</v>
      </c>
      <c r="EE504" s="134">
        <v>-5</v>
      </c>
      <c r="EF504" s="135">
        <v>315</v>
      </c>
      <c r="EG504" s="136">
        <v>325</v>
      </c>
      <c r="EH504" s="128">
        <v>320</v>
      </c>
      <c r="EI504" s="134" t="s">
        <v>5</v>
      </c>
      <c r="EJ504" s="135">
        <v>480</v>
      </c>
      <c r="EK504" s="136">
        <v>490</v>
      </c>
      <c r="EL504" s="128">
        <v>485</v>
      </c>
      <c r="EM504" s="134">
        <v>-25</v>
      </c>
      <c r="EN504" s="135">
        <v>390</v>
      </c>
      <c r="EO504" s="136">
        <v>400</v>
      </c>
      <c r="EP504" s="128">
        <v>395</v>
      </c>
      <c r="EQ504" s="134" t="s">
        <v>5</v>
      </c>
      <c r="ER504" s="135">
        <v>290</v>
      </c>
      <c r="ES504" s="136">
        <v>300</v>
      </c>
      <c r="ET504" s="128">
        <v>295</v>
      </c>
      <c r="EU504" s="134">
        <v>-5</v>
      </c>
      <c r="EV504" s="135">
        <v>280</v>
      </c>
      <c r="EW504" s="136">
        <v>290</v>
      </c>
      <c r="EX504" s="128">
        <v>285</v>
      </c>
      <c r="EY504" s="134" t="s">
        <v>5</v>
      </c>
      <c r="EZ504" s="135">
        <v>465</v>
      </c>
      <c r="FA504" s="136">
        <v>475</v>
      </c>
      <c r="FB504" s="128">
        <v>470</v>
      </c>
      <c r="FC504" s="134">
        <v>-25</v>
      </c>
      <c r="FD504" s="135">
        <v>455</v>
      </c>
      <c r="FE504" s="136">
        <v>465</v>
      </c>
      <c r="FF504" s="128">
        <v>460</v>
      </c>
      <c r="FG504" s="134" t="s">
        <v>5</v>
      </c>
      <c r="FH504" s="135">
        <v>270</v>
      </c>
      <c r="FI504" s="136">
        <v>280</v>
      </c>
      <c r="FJ504" s="128">
        <v>275</v>
      </c>
      <c r="FK504" s="134">
        <v>-5</v>
      </c>
      <c r="FL504" s="135">
        <v>285</v>
      </c>
      <c r="FM504" s="136">
        <v>295</v>
      </c>
      <c r="FN504" s="128">
        <v>290</v>
      </c>
      <c r="FO504" s="134">
        <v>-10</v>
      </c>
      <c r="FP504" s="135">
        <v>360</v>
      </c>
      <c r="FQ504" s="136">
        <v>370</v>
      </c>
      <c r="FR504" s="128">
        <v>365</v>
      </c>
      <c r="FS504" s="134">
        <v>-5</v>
      </c>
      <c r="FT504" s="135">
        <v>300</v>
      </c>
      <c r="FU504" s="136">
        <v>310</v>
      </c>
      <c r="FV504" s="95">
        <v>305</v>
      </c>
      <c r="FW504" s="134" t="s">
        <v>5</v>
      </c>
      <c r="FX504" s="135">
        <v>395</v>
      </c>
      <c r="FY504" s="136">
        <v>405</v>
      </c>
      <c r="FZ504" s="128">
        <v>400</v>
      </c>
      <c r="GA504" s="134" t="s">
        <v>5</v>
      </c>
      <c r="GB504" s="135">
        <v>455</v>
      </c>
      <c r="GC504" s="136">
        <v>465</v>
      </c>
      <c r="GD504" s="128">
        <v>460</v>
      </c>
      <c r="GE504" s="134">
        <v>-5</v>
      </c>
      <c r="GF504" s="135">
        <v>425</v>
      </c>
      <c r="GG504" s="136">
        <v>435</v>
      </c>
      <c r="GH504" s="128">
        <v>430</v>
      </c>
      <c r="GI504" s="134">
        <v>-5</v>
      </c>
      <c r="GJ504" s="135">
        <v>550</v>
      </c>
      <c r="GK504" s="136">
        <v>560</v>
      </c>
      <c r="GL504" s="128">
        <v>555</v>
      </c>
      <c r="GM504" s="134">
        <v>-25</v>
      </c>
      <c r="GN504" s="135">
        <v>550</v>
      </c>
      <c r="GO504" s="136">
        <v>560</v>
      </c>
      <c r="GP504" s="128">
        <v>555</v>
      </c>
      <c r="GQ504" s="134" t="s">
        <v>5</v>
      </c>
      <c r="GR504" s="93"/>
      <c r="GS504" s="93">
        <v>7</v>
      </c>
    </row>
    <row r="505" spans="1:203" ht="15.75" x14ac:dyDescent="0.25">
      <c r="A505">
        <v>7</v>
      </c>
      <c r="B505">
        <v>2019</v>
      </c>
      <c r="C505" s="87">
        <v>43665</v>
      </c>
      <c r="D505" s="149">
        <v>380</v>
      </c>
      <c r="E505" s="136">
        <v>390</v>
      </c>
      <c r="F505" s="128">
        <v>385</v>
      </c>
      <c r="G505" s="134">
        <v>-10</v>
      </c>
      <c r="H505" s="135">
        <v>515</v>
      </c>
      <c r="I505" s="136">
        <v>525</v>
      </c>
      <c r="J505" s="128">
        <v>520</v>
      </c>
      <c r="K505" s="134">
        <v>-10</v>
      </c>
      <c r="L505" s="135">
        <v>545</v>
      </c>
      <c r="M505" s="136">
        <v>555</v>
      </c>
      <c r="N505" s="128">
        <v>550</v>
      </c>
      <c r="O505" s="134" t="s">
        <v>5</v>
      </c>
      <c r="P505" s="135">
        <v>350</v>
      </c>
      <c r="Q505" s="136">
        <v>360</v>
      </c>
      <c r="R505" s="128">
        <v>355</v>
      </c>
      <c r="S505" s="134" t="s">
        <v>5</v>
      </c>
      <c r="T505" s="135">
        <v>360</v>
      </c>
      <c r="U505" s="136">
        <v>370</v>
      </c>
      <c r="V505" s="128">
        <v>365</v>
      </c>
      <c r="W505" s="134">
        <v>-10</v>
      </c>
      <c r="X505" s="135">
        <v>360</v>
      </c>
      <c r="Y505" s="136">
        <v>370</v>
      </c>
      <c r="Z505" s="128">
        <v>365</v>
      </c>
      <c r="AA505" s="134">
        <v>-10</v>
      </c>
      <c r="AB505" s="135">
        <v>540</v>
      </c>
      <c r="AC505" s="136">
        <v>550</v>
      </c>
      <c r="AD505" s="128">
        <v>545</v>
      </c>
      <c r="AE505" s="134" t="s">
        <v>5</v>
      </c>
      <c r="AF505" s="135">
        <v>335</v>
      </c>
      <c r="AG505" s="136">
        <v>345</v>
      </c>
      <c r="AH505" s="128">
        <v>340</v>
      </c>
      <c r="AI505" s="134" t="s">
        <v>5</v>
      </c>
      <c r="AJ505" s="135">
        <v>380</v>
      </c>
      <c r="AK505" s="136">
        <v>390</v>
      </c>
      <c r="AL505" s="128">
        <v>385</v>
      </c>
      <c r="AM505" s="134">
        <v>-10</v>
      </c>
      <c r="AN505" s="135">
        <v>390</v>
      </c>
      <c r="AO505" s="136">
        <v>400</v>
      </c>
      <c r="AP505" s="128">
        <v>395</v>
      </c>
      <c r="AQ505" s="134" t="s">
        <v>5</v>
      </c>
      <c r="AR505" s="135">
        <v>550</v>
      </c>
      <c r="AS505" s="136">
        <v>560</v>
      </c>
      <c r="AT505" s="128">
        <v>555</v>
      </c>
      <c r="AU505" s="134" t="s">
        <v>5</v>
      </c>
      <c r="AV505" s="135">
        <v>345</v>
      </c>
      <c r="AW505" s="136">
        <v>355</v>
      </c>
      <c r="AX505" s="128">
        <v>350</v>
      </c>
      <c r="AY505" s="134" t="s">
        <v>5</v>
      </c>
      <c r="AZ505" s="135">
        <v>315</v>
      </c>
      <c r="BA505" s="136">
        <v>325</v>
      </c>
      <c r="BB505" s="128">
        <v>320</v>
      </c>
      <c r="BC505" s="134">
        <v>-10</v>
      </c>
      <c r="BD505" s="135">
        <v>325</v>
      </c>
      <c r="BE505" s="136">
        <v>335</v>
      </c>
      <c r="BF505" s="128">
        <v>330</v>
      </c>
      <c r="BG505" s="134" t="s">
        <v>5</v>
      </c>
      <c r="BH505" s="135">
        <v>440</v>
      </c>
      <c r="BI505" s="136">
        <v>450</v>
      </c>
      <c r="BJ505" s="128">
        <v>445</v>
      </c>
      <c r="BK505" s="134" t="s">
        <v>5</v>
      </c>
      <c r="BL505" s="135">
        <v>330</v>
      </c>
      <c r="BM505" s="136">
        <v>340</v>
      </c>
      <c r="BN505" s="128">
        <v>335</v>
      </c>
      <c r="BO505" s="134" t="s">
        <v>5</v>
      </c>
      <c r="BP505" s="135">
        <v>395</v>
      </c>
      <c r="BQ505" s="136">
        <v>405</v>
      </c>
      <c r="BR505" s="128">
        <v>400</v>
      </c>
      <c r="BS505" s="134">
        <v>-10</v>
      </c>
      <c r="BT505" s="135">
        <v>385</v>
      </c>
      <c r="BU505" s="136">
        <v>395</v>
      </c>
      <c r="BV505" s="128">
        <v>390</v>
      </c>
      <c r="BW505" s="134">
        <v>-10</v>
      </c>
      <c r="BX505" s="135">
        <v>465</v>
      </c>
      <c r="BY505" s="136">
        <v>475</v>
      </c>
      <c r="BZ505" s="128">
        <v>470</v>
      </c>
      <c r="CA505" s="134" t="s">
        <v>5</v>
      </c>
      <c r="CB505" s="135">
        <v>535</v>
      </c>
      <c r="CC505" s="136">
        <v>545</v>
      </c>
      <c r="CD505" s="128">
        <v>540</v>
      </c>
      <c r="CE505" s="134" t="s">
        <v>5</v>
      </c>
      <c r="CF505" s="135">
        <v>350</v>
      </c>
      <c r="CG505" s="136">
        <v>360</v>
      </c>
      <c r="CH505" s="128">
        <v>355</v>
      </c>
      <c r="CI505" s="134">
        <v>-10</v>
      </c>
      <c r="CJ505" s="135">
        <v>345</v>
      </c>
      <c r="CK505" s="136">
        <v>365</v>
      </c>
      <c r="CL505" s="128">
        <v>355</v>
      </c>
      <c r="CM505" s="134">
        <v>-10</v>
      </c>
      <c r="CN505" s="135">
        <v>415</v>
      </c>
      <c r="CO505" s="136">
        <v>425</v>
      </c>
      <c r="CP505" s="128">
        <v>420</v>
      </c>
      <c r="CQ505" s="134" t="s">
        <v>5</v>
      </c>
      <c r="CR505" s="135">
        <v>495</v>
      </c>
      <c r="CS505" s="136">
        <v>505</v>
      </c>
      <c r="CT505" s="128">
        <v>500</v>
      </c>
      <c r="CU505" s="134" t="s">
        <v>5</v>
      </c>
      <c r="CV505" s="135">
        <v>430</v>
      </c>
      <c r="CW505" s="136">
        <v>440</v>
      </c>
      <c r="CX505" s="128">
        <v>435</v>
      </c>
      <c r="CY505" s="134">
        <v>-10</v>
      </c>
      <c r="CZ505" s="135">
        <v>390</v>
      </c>
      <c r="DA505" s="136">
        <v>400</v>
      </c>
      <c r="DB505" s="128">
        <v>395</v>
      </c>
      <c r="DC505" s="134">
        <v>-10</v>
      </c>
      <c r="DD505" s="135">
        <v>460</v>
      </c>
      <c r="DE505" s="136">
        <v>470</v>
      </c>
      <c r="DF505" s="128">
        <v>465</v>
      </c>
      <c r="DG505" s="134" t="s">
        <v>5</v>
      </c>
      <c r="DH505" s="135">
        <v>515</v>
      </c>
      <c r="DI505" s="136">
        <v>525</v>
      </c>
      <c r="DJ505" s="128">
        <v>520</v>
      </c>
      <c r="DK505" s="134" t="s">
        <v>5</v>
      </c>
      <c r="DL505" s="135">
        <v>375</v>
      </c>
      <c r="DM505" s="136">
        <v>385</v>
      </c>
      <c r="DN505" s="128">
        <v>380</v>
      </c>
      <c r="DO505" s="134">
        <v>-10</v>
      </c>
      <c r="DP505" s="135">
        <v>335</v>
      </c>
      <c r="DQ505" s="136">
        <v>345</v>
      </c>
      <c r="DR505" s="128">
        <v>340</v>
      </c>
      <c r="DS505" s="134">
        <v>-10</v>
      </c>
      <c r="DT505" s="135">
        <v>470</v>
      </c>
      <c r="DU505" s="136">
        <v>480</v>
      </c>
      <c r="DV505" s="128">
        <v>475</v>
      </c>
      <c r="DW505" s="134" t="s">
        <v>5</v>
      </c>
      <c r="DX505" s="135">
        <v>510</v>
      </c>
      <c r="DY505" s="136">
        <v>520</v>
      </c>
      <c r="DZ505" s="128">
        <v>515</v>
      </c>
      <c r="EA505" s="134" t="s">
        <v>5</v>
      </c>
      <c r="EB505" s="135">
        <v>305</v>
      </c>
      <c r="EC505" s="136">
        <v>315</v>
      </c>
      <c r="ED505" s="128">
        <v>310</v>
      </c>
      <c r="EE505" s="134">
        <v>-10</v>
      </c>
      <c r="EF505" s="135">
        <v>310</v>
      </c>
      <c r="EG505" s="136">
        <v>320</v>
      </c>
      <c r="EH505" s="128">
        <v>315</v>
      </c>
      <c r="EI505" s="134">
        <v>-5</v>
      </c>
      <c r="EJ505" s="135">
        <v>480</v>
      </c>
      <c r="EK505" s="136">
        <v>490</v>
      </c>
      <c r="EL505" s="128">
        <v>485</v>
      </c>
      <c r="EM505" s="134" t="s">
        <v>5</v>
      </c>
      <c r="EN505" s="135">
        <v>390</v>
      </c>
      <c r="EO505" s="136">
        <v>400</v>
      </c>
      <c r="EP505" s="128">
        <v>395</v>
      </c>
      <c r="EQ505" s="134" t="s">
        <v>5</v>
      </c>
      <c r="ER505" s="135">
        <v>280</v>
      </c>
      <c r="ES505" s="136">
        <v>290</v>
      </c>
      <c r="ET505" s="128">
        <v>285</v>
      </c>
      <c r="EU505" s="134">
        <v>-10</v>
      </c>
      <c r="EV505" s="135">
        <v>275</v>
      </c>
      <c r="EW505" s="136">
        <v>285</v>
      </c>
      <c r="EX505" s="128">
        <v>280</v>
      </c>
      <c r="EY505" s="134">
        <v>-5</v>
      </c>
      <c r="EZ505" s="135">
        <v>465</v>
      </c>
      <c r="FA505" s="136">
        <v>475</v>
      </c>
      <c r="FB505" s="128">
        <v>470</v>
      </c>
      <c r="FC505" s="134" t="s">
        <v>5</v>
      </c>
      <c r="FD505" s="135">
        <v>455</v>
      </c>
      <c r="FE505" s="136">
        <v>465</v>
      </c>
      <c r="FF505" s="128">
        <v>460</v>
      </c>
      <c r="FG505" s="134" t="s">
        <v>5</v>
      </c>
      <c r="FH505" s="135">
        <v>265</v>
      </c>
      <c r="FI505" s="136">
        <v>275</v>
      </c>
      <c r="FJ505" s="128">
        <v>270</v>
      </c>
      <c r="FK505" s="134">
        <v>-5</v>
      </c>
      <c r="FL505" s="135">
        <v>280</v>
      </c>
      <c r="FM505" s="136">
        <v>290</v>
      </c>
      <c r="FN505" s="128">
        <v>285</v>
      </c>
      <c r="FO505" s="134">
        <v>-5</v>
      </c>
      <c r="FP505" s="135">
        <v>360</v>
      </c>
      <c r="FQ505" s="136">
        <v>370</v>
      </c>
      <c r="FR505" s="128">
        <v>365</v>
      </c>
      <c r="FS505" s="134" t="s">
        <v>5</v>
      </c>
      <c r="FT505" s="135">
        <v>300</v>
      </c>
      <c r="FU505" s="136">
        <v>310</v>
      </c>
      <c r="FV505" s="95">
        <v>305</v>
      </c>
      <c r="FW505" s="134" t="s">
        <v>5</v>
      </c>
      <c r="FX505" s="135">
        <v>395</v>
      </c>
      <c r="FY505" s="136">
        <v>405</v>
      </c>
      <c r="FZ505" s="128">
        <v>400</v>
      </c>
      <c r="GA505" s="134" t="s">
        <v>5</v>
      </c>
      <c r="GB505" s="135">
        <v>445</v>
      </c>
      <c r="GC505" s="136">
        <v>455</v>
      </c>
      <c r="GD505" s="128">
        <v>450</v>
      </c>
      <c r="GE505" s="134">
        <v>-10</v>
      </c>
      <c r="GF505" s="135">
        <v>415</v>
      </c>
      <c r="GG505" s="136">
        <v>425</v>
      </c>
      <c r="GH505" s="128">
        <v>420</v>
      </c>
      <c r="GI505" s="134">
        <v>-10</v>
      </c>
      <c r="GJ505" s="135">
        <v>550</v>
      </c>
      <c r="GK505" s="136">
        <v>560</v>
      </c>
      <c r="GL505" s="128">
        <v>555</v>
      </c>
      <c r="GM505" s="134" t="s">
        <v>5</v>
      </c>
      <c r="GN505" s="135">
        <v>550</v>
      </c>
      <c r="GO505" s="136">
        <v>560</v>
      </c>
      <c r="GP505" s="128">
        <v>555</v>
      </c>
      <c r="GQ505" s="134" t="s">
        <v>5</v>
      </c>
      <c r="GR505" s="93"/>
      <c r="GS505" s="93">
        <v>7</v>
      </c>
    </row>
    <row r="506" spans="1:203" ht="15.75" x14ac:dyDescent="0.25">
      <c r="A506">
        <v>7</v>
      </c>
      <c r="B506">
        <v>2019</v>
      </c>
      <c r="C506" s="87">
        <v>43672</v>
      </c>
      <c r="D506" s="149">
        <v>380</v>
      </c>
      <c r="E506" s="136">
        <v>390</v>
      </c>
      <c r="F506" s="128">
        <v>385</v>
      </c>
      <c r="G506" s="134" t="s">
        <v>5</v>
      </c>
      <c r="H506" s="135">
        <v>515</v>
      </c>
      <c r="I506" s="136">
        <v>525</v>
      </c>
      <c r="J506" s="128">
        <v>520</v>
      </c>
      <c r="K506" s="134" t="s">
        <v>5</v>
      </c>
      <c r="L506" s="135">
        <v>545</v>
      </c>
      <c r="M506" s="136">
        <v>555</v>
      </c>
      <c r="N506" s="128">
        <v>550</v>
      </c>
      <c r="O506" s="134" t="s">
        <v>5</v>
      </c>
      <c r="P506" s="135">
        <v>350</v>
      </c>
      <c r="Q506" s="136">
        <v>360</v>
      </c>
      <c r="R506" s="128">
        <v>355</v>
      </c>
      <c r="S506" s="134" t="s">
        <v>5</v>
      </c>
      <c r="T506" s="135">
        <v>360</v>
      </c>
      <c r="U506" s="136">
        <v>370</v>
      </c>
      <c r="V506" s="128">
        <v>365</v>
      </c>
      <c r="W506" s="134" t="s">
        <v>5</v>
      </c>
      <c r="X506" s="135">
        <v>360</v>
      </c>
      <c r="Y506" s="136">
        <v>370</v>
      </c>
      <c r="Z506" s="128">
        <v>365</v>
      </c>
      <c r="AA506" s="134" t="s">
        <v>5</v>
      </c>
      <c r="AB506" s="135">
        <v>540</v>
      </c>
      <c r="AC506" s="136">
        <v>550</v>
      </c>
      <c r="AD506" s="128">
        <v>545</v>
      </c>
      <c r="AE506" s="134" t="s">
        <v>5</v>
      </c>
      <c r="AF506" s="135">
        <v>335</v>
      </c>
      <c r="AG506" s="136">
        <v>345</v>
      </c>
      <c r="AH506" s="128">
        <v>340</v>
      </c>
      <c r="AI506" s="134" t="s">
        <v>5</v>
      </c>
      <c r="AJ506" s="135">
        <v>380</v>
      </c>
      <c r="AK506" s="136">
        <v>390</v>
      </c>
      <c r="AL506" s="128">
        <v>385</v>
      </c>
      <c r="AM506" s="134" t="s">
        <v>5</v>
      </c>
      <c r="AN506" s="135">
        <v>385</v>
      </c>
      <c r="AO506" s="136">
        <v>395</v>
      </c>
      <c r="AP506" s="128">
        <v>390</v>
      </c>
      <c r="AQ506" s="134">
        <v>-5</v>
      </c>
      <c r="AR506" s="135">
        <v>550</v>
      </c>
      <c r="AS506" s="136">
        <v>560</v>
      </c>
      <c r="AT506" s="128">
        <v>555</v>
      </c>
      <c r="AU506" s="134" t="s">
        <v>5</v>
      </c>
      <c r="AV506" s="135">
        <v>345</v>
      </c>
      <c r="AW506" s="136">
        <v>355</v>
      </c>
      <c r="AX506" s="128">
        <v>350</v>
      </c>
      <c r="AY506" s="134" t="s">
        <v>5</v>
      </c>
      <c r="AZ506" s="135">
        <v>315</v>
      </c>
      <c r="BA506" s="136">
        <v>325</v>
      </c>
      <c r="BB506" s="128">
        <v>320</v>
      </c>
      <c r="BC506" s="134" t="s">
        <v>5</v>
      </c>
      <c r="BD506" s="135">
        <v>320</v>
      </c>
      <c r="BE506" s="136">
        <v>330</v>
      </c>
      <c r="BF506" s="128">
        <v>325</v>
      </c>
      <c r="BG506" s="134">
        <v>-5</v>
      </c>
      <c r="BH506" s="135">
        <v>440</v>
      </c>
      <c r="BI506" s="136">
        <v>450</v>
      </c>
      <c r="BJ506" s="128">
        <v>445</v>
      </c>
      <c r="BK506" s="134" t="s">
        <v>5</v>
      </c>
      <c r="BL506" s="135">
        <v>330</v>
      </c>
      <c r="BM506" s="136">
        <v>340</v>
      </c>
      <c r="BN506" s="128">
        <v>335</v>
      </c>
      <c r="BO506" s="134" t="s">
        <v>5</v>
      </c>
      <c r="BP506" s="135">
        <v>385</v>
      </c>
      <c r="BQ506" s="136">
        <v>395</v>
      </c>
      <c r="BR506" s="128">
        <v>390</v>
      </c>
      <c r="BS506" s="134">
        <v>-10</v>
      </c>
      <c r="BT506" s="135">
        <v>375</v>
      </c>
      <c r="BU506" s="136">
        <v>385</v>
      </c>
      <c r="BV506" s="128">
        <v>380</v>
      </c>
      <c r="BW506" s="134">
        <v>-10</v>
      </c>
      <c r="BX506" s="135">
        <v>465</v>
      </c>
      <c r="BY506" s="136">
        <v>475</v>
      </c>
      <c r="BZ506" s="128">
        <v>470</v>
      </c>
      <c r="CA506" s="134" t="s">
        <v>5</v>
      </c>
      <c r="CB506" s="135">
        <v>490</v>
      </c>
      <c r="CC506" s="136">
        <v>500</v>
      </c>
      <c r="CD506" s="128">
        <v>495</v>
      </c>
      <c r="CE506" s="134">
        <v>-45</v>
      </c>
      <c r="CF506" s="135">
        <v>340</v>
      </c>
      <c r="CG506" s="136">
        <v>350</v>
      </c>
      <c r="CH506" s="128">
        <v>345</v>
      </c>
      <c r="CI506" s="134">
        <v>-10</v>
      </c>
      <c r="CJ506" s="135">
        <v>335</v>
      </c>
      <c r="CK506" s="136">
        <v>355</v>
      </c>
      <c r="CL506" s="128">
        <v>345</v>
      </c>
      <c r="CM506" s="134">
        <v>-10</v>
      </c>
      <c r="CN506" s="135">
        <v>415</v>
      </c>
      <c r="CO506" s="136">
        <v>425</v>
      </c>
      <c r="CP506" s="128">
        <v>420</v>
      </c>
      <c r="CQ506" s="134" t="s">
        <v>5</v>
      </c>
      <c r="CR506" s="135">
        <v>450</v>
      </c>
      <c r="CS506" s="136">
        <v>460</v>
      </c>
      <c r="CT506" s="128">
        <v>455</v>
      </c>
      <c r="CU506" s="134">
        <v>-45</v>
      </c>
      <c r="CV506" s="135">
        <v>420</v>
      </c>
      <c r="CW506" s="136">
        <v>430</v>
      </c>
      <c r="CX506" s="128">
        <v>425</v>
      </c>
      <c r="CY506" s="134">
        <v>-10</v>
      </c>
      <c r="CZ506" s="135">
        <v>380</v>
      </c>
      <c r="DA506" s="136">
        <v>390</v>
      </c>
      <c r="DB506" s="128">
        <v>385</v>
      </c>
      <c r="DC506" s="134">
        <v>-10</v>
      </c>
      <c r="DD506" s="135">
        <v>460</v>
      </c>
      <c r="DE506" s="136">
        <v>470</v>
      </c>
      <c r="DF506" s="128">
        <v>465</v>
      </c>
      <c r="DG506" s="134" t="s">
        <v>5</v>
      </c>
      <c r="DH506" s="135">
        <v>470</v>
      </c>
      <c r="DI506" s="136">
        <v>480</v>
      </c>
      <c r="DJ506" s="128">
        <v>475</v>
      </c>
      <c r="DK506" s="134">
        <v>-45</v>
      </c>
      <c r="DL506" s="135">
        <v>365</v>
      </c>
      <c r="DM506" s="136">
        <v>375</v>
      </c>
      <c r="DN506" s="128">
        <v>370</v>
      </c>
      <c r="DO506" s="134">
        <v>-10</v>
      </c>
      <c r="DP506" s="135">
        <v>325</v>
      </c>
      <c r="DQ506" s="136">
        <v>335</v>
      </c>
      <c r="DR506" s="128">
        <v>330</v>
      </c>
      <c r="DS506" s="134">
        <v>-10</v>
      </c>
      <c r="DT506" s="135">
        <v>470</v>
      </c>
      <c r="DU506" s="136">
        <v>480</v>
      </c>
      <c r="DV506" s="128">
        <v>475</v>
      </c>
      <c r="DW506" s="134" t="s">
        <v>5</v>
      </c>
      <c r="DX506" s="135">
        <v>465</v>
      </c>
      <c r="DY506" s="136">
        <v>475</v>
      </c>
      <c r="DZ506" s="128">
        <v>470</v>
      </c>
      <c r="EA506" s="134">
        <v>-45</v>
      </c>
      <c r="EB506" s="135">
        <v>300</v>
      </c>
      <c r="EC506" s="136">
        <v>310</v>
      </c>
      <c r="ED506" s="128">
        <v>305</v>
      </c>
      <c r="EE506" s="134">
        <v>-5</v>
      </c>
      <c r="EF506" s="135">
        <v>310</v>
      </c>
      <c r="EG506" s="136">
        <v>320</v>
      </c>
      <c r="EH506" s="128">
        <v>315</v>
      </c>
      <c r="EI506" s="134" t="s">
        <v>5</v>
      </c>
      <c r="EJ506" s="135">
        <v>480</v>
      </c>
      <c r="EK506" s="136">
        <v>490</v>
      </c>
      <c r="EL506" s="128">
        <v>485</v>
      </c>
      <c r="EM506" s="134" t="s">
        <v>5</v>
      </c>
      <c r="EN506" s="135">
        <v>345</v>
      </c>
      <c r="EO506" s="136">
        <v>355</v>
      </c>
      <c r="EP506" s="128">
        <v>350</v>
      </c>
      <c r="EQ506" s="134">
        <v>-45</v>
      </c>
      <c r="ER506" s="135">
        <v>275</v>
      </c>
      <c r="ES506" s="136">
        <v>285</v>
      </c>
      <c r="ET506" s="128">
        <v>280</v>
      </c>
      <c r="EU506" s="134">
        <v>-5</v>
      </c>
      <c r="EV506" s="135">
        <v>275</v>
      </c>
      <c r="EW506" s="136">
        <v>285</v>
      </c>
      <c r="EX506" s="128">
        <v>280</v>
      </c>
      <c r="EY506" s="134" t="s">
        <v>5</v>
      </c>
      <c r="EZ506" s="135">
        <v>465</v>
      </c>
      <c r="FA506" s="136">
        <v>475</v>
      </c>
      <c r="FB506" s="128">
        <v>470</v>
      </c>
      <c r="FC506" s="134" t="s">
        <v>5</v>
      </c>
      <c r="FD506" s="135">
        <v>410</v>
      </c>
      <c r="FE506" s="136">
        <v>420</v>
      </c>
      <c r="FF506" s="128">
        <v>415</v>
      </c>
      <c r="FG506" s="134">
        <v>-45</v>
      </c>
      <c r="FH506" s="135">
        <v>255</v>
      </c>
      <c r="FI506" s="136">
        <v>265</v>
      </c>
      <c r="FJ506" s="128">
        <v>260</v>
      </c>
      <c r="FK506" s="134">
        <v>-10</v>
      </c>
      <c r="FL506" s="135">
        <v>275</v>
      </c>
      <c r="FM506" s="136">
        <v>285</v>
      </c>
      <c r="FN506" s="128">
        <v>280</v>
      </c>
      <c r="FO506" s="134">
        <v>-5</v>
      </c>
      <c r="FP506" s="135">
        <v>355</v>
      </c>
      <c r="FQ506" s="136">
        <v>365</v>
      </c>
      <c r="FR506" s="128">
        <v>360</v>
      </c>
      <c r="FS506" s="134">
        <v>-5</v>
      </c>
      <c r="FT506" s="135">
        <v>300</v>
      </c>
      <c r="FU506" s="136">
        <v>310</v>
      </c>
      <c r="FV506" s="95">
        <v>305</v>
      </c>
      <c r="FW506" s="134" t="s">
        <v>5</v>
      </c>
      <c r="FX506" s="135">
        <v>395</v>
      </c>
      <c r="FY506" s="136">
        <v>405</v>
      </c>
      <c r="FZ506" s="128">
        <v>400</v>
      </c>
      <c r="GA506" s="134" t="s">
        <v>5</v>
      </c>
      <c r="GB506" s="135">
        <v>435</v>
      </c>
      <c r="GC506" s="136">
        <v>445</v>
      </c>
      <c r="GD506" s="128">
        <v>440</v>
      </c>
      <c r="GE506" s="134">
        <v>-10</v>
      </c>
      <c r="GF506" s="135">
        <v>405</v>
      </c>
      <c r="GG506" s="136">
        <v>415</v>
      </c>
      <c r="GH506" s="128">
        <v>410</v>
      </c>
      <c r="GI506" s="134">
        <v>-10</v>
      </c>
      <c r="GJ506" s="135">
        <v>550</v>
      </c>
      <c r="GK506" s="136">
        <v>560</v>
      </c>
      <c r="GL506" s="128">
        <v>555</v>
      </c>
      <c r="GM506" s="134" t="s">
        <v>5</v>
      </c>
      <c r="GN506" s="135">
        <v>505</v>
      </c>
      <c r="GO506" s="136">
        <v>515</v>
      </c>
      <c r="GP506" s="128">
        <v>510</v>
      </c>
      <c r="GQ506" s="134">
        <v>-45</v>
      </c>
      <c r="GR506" s="93"/>
      <c r="GS506" s="93">
        <v>7</v>
      </c>
    </row>
    <row r="507" spans="1:203" ht="15.75" x14ac:dyDescent="0.25">
      <c r="A507">
        <v>8</v>
      </c>
      <c r="B507">
        <v>2019</v>
      </c>
      <c r="C507" s="87">
        <v>43679</v>
      </c>
      <c r="D507" s="149">
        <v>380</v>
      </c>
      <c r="E507" s="136">
        <v>390</v>
      </c>
      <c r="F507" s="128">
        <v>385</v>
      </c>
      <c r="G507" s="134" t="s">
        <v>5</v>
      </c>
      <c r="H507" s="135">
        <v>515</v>
      </c>
      <c r="I507" s="136">
        <v>525</v>
      </c>
      <c r="J507" s="128">
        <v>520</v>
      </c>
      <c r="K507" s="134" t="s">
        <v>5</v>
      </c>
      <c r="L507" s="135">
        <v>545</v>
      </c>
      <c r="M507" s="136">
        <v>555</v>
      </c>
      <c r="N507" s="128">
        <v>550</v>
      </c>
      <c r="O507" s="134" t="s">
        <v>5</v>
      </c>
      <c r="P507" s="135">
        <v>350</v>
      </c>
      <c r="Q507" s="136">
        <v>360</v>
      </c>
      <c r="R507" s="128">
        <v>355</v>
      </c>
      <c r="S507" s="134" t="s">
        <v>5</v>
      </c>
      <c r="T507" s="135">
        <v>360</v>
      </c>
      <c r="U507" s="136">
        <v>370</v>
      </c>
      <c r="V507" s="128">
        <v>365</v>
      </c>
      <c r="W507" s="134" t="s">
        <v>5</v>
      </c>
      <c r="X507" s="135">
        <v>360</v>
      </c>
      <c r="Y507" s="136">
        <v>370</v>
      </c>
      <c r="Z507" s="128">
        <v>365</v>
      </c>
      <c r="AA507" s="134" t="s">
        <v>5</v>
      </c>
      <c r="AB507" s="135">
        <v>540</v>
      </c>
      <c r="AC507" s="136">
        <v>550</v>
      </c>
      <c r="AD507" s="128">
        <v>545</v>
      </c>
      <c r="AE507" s="134" t="s">
        <v>5</v>
      </c>
      <c r="AF507" s="135">
        <v>335</v>
      </c>
      <c r="AG507" s="136">
        <v>345</v>
      </c>
      <c r="AH507" s="128">
        <v>340</v>
      </c>
      <c r="AI507" s="134" t="s">
        <v>5</v>
      </c>
      <c r="AJ507" s="135">
        <v>380</v>
      </c>
      <c r="AK507" s="136">
        <v>390</v>
      </c>
      <c r="AL507" s="128">
        <v>385</v>
      </c>
      <c r="AM507" s="134" t="s">
        <v>5</v>
      </c>
      <c r="AN507" s="135">
        <v>385</v>
      </c>
      <c r="AO507" s="136">
        <v>395</v>
      </c>
      <c r="AP507" s="128">
        <v>390</v>
      </c>
      <c r="AQ507" s="134" t="s">
        <v>5</v>
      </c>
      <c r="AR507" s="135">
        <v>550</v>
      </c>
      <c r="AS507" s="136">
        <v>560</v>
      </c>
      <c r="AT507" s="128">
        <v>555</v>
      </c>
      <c r="AU507" s="134" t="s">
        <v>5</v>
      </c>
      <c r="AV507" s="135">
        <v>345</v>
      </c>
      <c r="AW507" s="136">
        <v>355</v>
      </c>
      <c r="AX507" s="128">
        <v>350</v>
      </c>
      <c r="AY507" s="134" t="s">
        <v>5</v>
      </c>
      <c r="AZ507" s="135">
        <v>315</v>
      </c>
      <c r="BA507" s="136">
        <v>325</v>
      </c>
      <c r="BB507" s="128">
        <v>320</v>
      </c>
      <c r="BC507" s="134" t="s">
        <v>5</v>
      </c>
      <c r="BD507" s="135">
        <v>320</v>
      </c>
      <c r="BE507" s="136">
        <v>330</v>
      </c>
      <c r="BF507" s="128">
        <v>325</v>
      </c>
      <c r="BG507" s="134" t="s">
        <v>5</v>
      </c>
      <c r="BH507" s="135">
        <v>440</v>
      </c>
      <c r="BI507" s="136">
        <v>450</v>
      </c>
      <c r="BJ507" s="128">
        <v>445</v>
      </c>
      <c r="BK507" s="134" t="s">
        <v>5</v>
      </c>
      <c r="BL507" s="135">
        <v>330</v>
      </c>
      <c r="BM507" s="136">
        <v>340</v>
      </c>
      <c r="BN507" s="128">
        <v>335</v>
      </c>
      <c r="BO507" s="134" t="s">
        <v>5</v>
      </c>
      <c r="BP507" s="135">
        <v>385</v>
      </c>
      <c r="BQ507" s="136">
        <v>395</v>
      </c>
      <c r="BR507" s="128">
        <v>390</v>
      </c>
      <c r="BS507" s="134" t="s">
        <v>5</v>
      </c>
      <c r="BT507" s="135">
        <v>375</v>
      </c>
      <c r="BU507" s="136">
        <v>385</v>
      </c>
      <c r="BV507" s="128">
        <v>380</v>
      </c>
      <c r="BW507" s="134" t="s">
        <v>5</v>
      </c>
      <c r="BX507" s="135">
        <v>465</v>
      </c>
      <c r="BY507" s="136">
        <v>475</v>
      </c>
      <c r="BZ507" s="128">
        <v>470</v>
      </c>
      <c r="CA507" s="134" t="s">
        <v>5</v>
      </c>
      <c r="CB507" s="135">
        <v>450</v>
      </c>
      <c r="CC507" s="136">
        <v>460</v>
      </c>
      <c r="CD507" s="128">
        <v>455</v>
      </c>
      <c r="CE507" s="134">
        <v>-40</v>
      </c>
      <c r="CF507" s="135">
        <v>340</v>
      </c>
      <c r="CG507" s="136">
        <v>350</v>
      </c>
      <c r="CH507" s="128">
        <v>345</v>
      </c>
      <c r="CI507" s="134" t="s">
        <v>5</v>
      </c>
      <c r="CJ507" s="135">
        <v>335</v>
      </c>
      <c r="CK507" s="136">
        <v>355</v>
      </c>
      <c r="CL507" s="128">
        <v>345</v>
      </c>
      <c r="CM507" s="134" t="s">
        <v>5</v>
      </c>
      <c r="CN507" s="135">
        <v>415</v>
      </c>
      <c r="CO507" s="136">
        <v>425</v>
      </c>
      <c r="CP507" s="128">
        <v>420</v>
      </c>
      <c r="CQ507" s="134" t="s">
        <v>5</v>
      </c>
      <c r="CR507" s="135">
        <v>410</v>
      </c>
      <c r="CS507" s="136">
        <v>420</v>
      </c>
      <c r="CT507" s="128">
        <v>415</v>
      </c>
      <c r="CU507" s="134">
        <v>-40</v>
      </c>
      <c r="CV507" s="135">
        <v>420</v>
      </c>
      <c r="CW507" s="136">
        <v>430</v>
      </c>
      <c r="CX507" s="128">
        <v>425</v>
      </c>
      <c r="CY507" s="134" t="s">
        <v>5</v>
      </c>
      <c r="CZ507" s="135">
        <v>380</v>
      </c>
      <c r="DA507" s="136">
        <v>390</v>
      </c>
      <c r="DB507" s="128">
        <v>385</v>
      </c>
      <c r="DC507" s="134" t="s">
        <v>5</v>
      </c>
      <c r="DD507" s="135">
        <v>460</v>
      </c>
      <c r="DE507" s="136">
        <v>470</v>
      </c>
      <c r="DF507" s="128">
        <v>465</v>
      </c>
      <c r="DG507" s="134" t="s">
        <v>5</v>
      </c>
      <c r="DH507" s="135">
        <v>430</v>
      </c>
      <c r="DI507" s="136">
        <v>440</v>
      </c>
      <c r="DJ507" s="128">
        <v>435</v>
      </c>
      <c r="DK507" s="134">
        <v>-40</v>
      </c>
      <c r="DL507" s="135">
        <v>375</v>
      </c>
      <c r="DM507" s="136">
        <v>385</v>
      </c>
      <c r="DN507" s="128">
        <v>380</v>
      </c>
      <c r="DO507" s="134">
        <v>10</v>
      </c>
      <c r="DP507" s="135">
        <v>325</v>
      </c>
      <c r="DQ507" s="136">
        <v>335</v>
      </c>
      <c r="DR507" s="128">
        <v>330</v>
      </c>
      <c r="DS507" s="134" t="s">
        <v>5</v>
      </c>
      <c r="DT507" s="135">
        <v>470</v>
      </c>
      <c r="DU507" s="136">
        <v>480</v>
      </c>
      <c r="DV507" s="128">
        <v>475</v>
      </c>
      <c r="DW507" s="134" t="s">
        <v>5</v>
      </c>
      <c r="DX507" s="135">
        <v>425</v>
      </c>
      <c r="DY507" s="136">
        <v>435</v>
      </c>
      <c r="DZ507" s="128">
        <v>430</v>
      </c>
      <c r="EA507" s="134">
        <v>-40</v>
      </c>
      <c r="EB507" s="135">
        <v>300</v>
      </c>
      <c r="EC507" s="136">
        <v>310</v>
      </c>
      <c r="ED507" s="128">
        <v>305</v>
      </c>
      <c r="EE507" s="134" t="s">
        <v>5</v>
      </c>
      <c r="EF507" s="135">
        <v>300</v>
      </c>
      <c r="EG507" s="136">
        <v>310</v>
      </c>
      <c r="EH507" s="128">
        <v>305</v>
      </c>
      <c r="EI507" s="134">
        <v>-10</v>
      </c>
      <c r="EJ507" s="135">
        <v>480</v>
      </c>
      <c r="EK507" s="136">
        <v>490</v>
      </c>
      <c r="EL507" s="128">
        <v>485</v>
      </c>
      <c r="EM507" s="134" t="s">
        <v>5</v>
      </c>
      <c r="EN507" s="135">
        <v>305</v>
      </c>
      <c r="EO507" s="136">
        <v>315</v>
      </c>
      <c r="EP507" s="128">
        <v>310</v>
      </c>
      <c r="EQ507" s="134">
        <v>-40</v>
      </c>
      <c r="ER507" s="135">
        <v>275</v>
      </c>
      <c r="ES507" s="136">
        <v>285</v>
      </c>
      <c r="ET507" s="128">
        <v>280</v>
      </c>
      <c r="EU507" s="134" t="s">
        <v>5</v>
      </c>
      <c r="EV507" s="135">
        <v>265</v>
      </c>
      <c r="EW507" s="136">
        <v>275</v>
      </c>
      <c r="EX507" s="128">
        <v>270</v>
      </c>
      <c r="EY507" s="134">
        <v>-10</v>
      </c>
      <c r="EZ507" s="135">
        <v>465</v>
      </c>
      <c r="FA507" s="136">
        <v>475</v>
      </c>
      <c r="FB507" s="128">
        <v>470</v>
      </c>
      <c r="FC507" s="134" t="s">
        <v>5</v>
      </c>
      <c r="FD507" s="135">
        <v>390</v>
      </c>
      <c r="FE507" s="136">
        <v>400</v>
      </c>
      <c r="FF507" s="128">
        <v>395</v>
      </c>
      <c r="FG507" s="134">
        <v>-20</v>
      </c>
      <c r="FH507" s="135">
        <v>245</v>
      </c>
      <c r="FI507" s="136">
        <v>255</v>
      </c>
      <c r="FJ507" s="128">
        <v>250</v>
      </c>
      <c r="FK507" s="134">
        <v>-10</v>
      </c>
      <c r="FL507" s="135">
        <v>280</v>
      </c>
      <c r="FM507" s="136">
        <v>290</v>
      </c>
      <c r="FN507" s="128">
        <v>285</v>
      </c>
      <c r="FO507" s="134">
        <v>5</v>
      </c>
      <c r="FP507" s="135">
        <v>345</v>
      </c>
      <c r="FQ507" s="136">
        <v>355</v>
      </c>
      <c r="FR507" s="128">
        <v>350</v>
      </c>
      <c r="FS507" s="134">
        <v>-10</v>
      </c>
      <c r="FT507" s="135">
        <v>300</v>
      </c>
      <c r="FU507" s="136">
        <v>310</v>
      </c>
      <c r="FV507" s="95">
        <v>305</v>
      </c>
      <c r="FW507" s="134" t="s">
        <v>5</v>
      </c>
      <c r="FX507" s="135">
        <v>375</v>
      </c>
      <c r="FY507" s="136">
        <v>385</v>
      </c>
      <c r="FZ507" s="128">
        <v>380</v>
      </c>
      <c r="GA507" s="134">
        <v>-20</v>
      </c>
      <c r="GB507" s="135">
        <v>435</v>
      </c>
      <c r="GC507" s="136">
        <v>445</v>
      </c>
      <c r="GD507" s="128">
        <v>440</v>
      </c>
      <c r="GE507" s="134" t="s">
        <v>5</v>
      </c>
      <c r="GF507" s="135">
        <v>405</v>
      </c>
      <c r="GG507" s="136">
        <v>415</v>
      </c>
      <c r="GH507" s="128">
        <v>410</v>
      </c>
      <c r="GI507" s="134" t="s">
        <v>5</v>
      </c>
      <c r="GJ507" s="135">
        <v>550</v>
      </c>
      <c r="GK507" s="136">
        <v>560</v>
      </c>
      <c r="GL507" s="128">
        <v>555</v>
      </c>
      <c r="GM507" s="134" t="s">
        <v>5</v>
      </c>
      <c r="GN507" s="135">
        <v>465</v>
      </c>
      <c r="GO507" s="136">
        <v>475</v>
      </c>
      <c r="GP507" s="128">
        <v>470</v>
      </c>
      <c r="GQ507" s="134">
        <v>-40</v>
      </c>
      <c r="GR507" s="93"/>
      <c r="GS507" s="93">
        <v>8</v>
      </c>
    </row>
    <row r="508" spans="1:203" ht="15.75" x14ac:dyDescent="0.25">
      <c r="A508">
        <v>8</v>
      </c>
      <c r="B508">
        <v>2019</v>
      </c>
      <c r="C508" s="87">
        <v>43686</v>
      </c>
      <c r="D508" s="149">
        <v>390</v>
      </c>
      <c r="E508" s="136">
        <v>400</v>
      </c>
      <c r="F508" s="128">
        <v>395</v>
      </c>
      <c r="G508" s="134">
        <v>10</v>
      </c>
      <c r="H508" s="135">
        <v>525</v>
      </c>
      <c r="I508" s="136">
        <v>535</v>
      </c>
      <c r="J508" s="128">
        <v>530</v>
      </c>
      <c r="K508" s="134">
        <v>10</v>
      </c>
      <c r="L508" s="135">
        <v>545</v>
      </c>
      <c r="M508" s="136">
        <v>555</v>
      </c>
      <c r="N508" s="128">
        <v>550</v>
      </c>
      <c r="O508" s="134" t="s">
        <v>5</v>
      </c>
      <c r="P508" s="135">
        <v>360</v>
      </c>
      <c r="Q508" s="136">
        <v>370</v>
      </c>
      <c r="R508" s="128">
        <v>365</v>
      </c>
      <c r="S508" s="134">
        <v>10</v>
      </c>
      <c r="T508" s="135">
        <v>370</v>
      </c>
      <c r="U508" s="136">
        <v>380</v>
      </c>
      <c r="V508" s="128">
        <v>375</v>
      </c>
      <c r="W508" s="134">
        <v>10</v>
      </c>
      <c r="X508" s="135">
        <v>370</v>
      </c>
      <c r="Y508" s="136">
        <v>380</v>
      </c>
      <c r="Z508" s="128">
        <v>375</v>
      </c>
      <c r="AA508" s="134">
        <v>10</v>
      </c>
      <c r="AB508" s="135">
        <v>540</v>
      </c>
      <c r="AC508" s="136">
        <v>550</v>
      </c>
      <c r="AD508" s="128">
        <v>545</v>
      </c>
      <c r="AE508" s="134" t="s">
        <v>5</v>
      </c>
      <c r="AF508" s="135">
        <v>345</v>
      </c>
      <c r="AG508" s="136">
        <v>355</v>
      </c>
      <c r="AH508" s="128">
        <v>350</v>
      </c>
      <c r="AI508" s="134">
        <v>10</v>
      </c>
      <c r="AJ508" s="135">
        <v>390</v>
      </c>
      <c r="AK508" s="136">
        <v>400</v>
      </c>
      <c r="AL508" s="128">
        <v>395</v>
      </c>
      <c r="AM508" s="134">
        <v>10</v>
      </c>
      <c r="AN508" s="135">
        <v>395</v>
      </c>
      <c r="AO508" s="136">
        <v>405</v>
      </c>
      <c r="AP508" s="128">
        <v>400</v>
      </c>
      <c r="AQ508" s="134">
        <v>10</v>
      </c>
      <c r="AR508" s="135">
        <v>550</v>
      </c>
      <c r="AS508" s="136">
        <v>560</v>
      </c>
      <c r="AT508" s="128">
        <v>555</v>
      </c>
      <c r="AU508" s="134" t="s">
        <v>5</v>
      </c>
      <c r="AV508" s="135">
        <v>355</v>
      </c>
      <c r="AW508" s="136">
        <v>365</v>
      </c>
      <c r="AX508" s="128">
        <v>360</v>
      </c>
      <c r="AY508" s="134">
        <v>10</v>
      </c>
      <c r="AZ508" s="135">
        <v>325</v>
      </c>
      <c r="BA508" s="136">
        <v>335</v>
      </c>
      <c r="BB508" s="128">
        <v>330</v>
      </c>
      <c r="BC508" s="134">
        <v>10</v>
      </c>
      <c r="BD508" s="135">
        <v>330</v>
      </c>
      <c r="BE508" s="136">
        <v>340</v>
      </c>
      <c r="BF508" s="128">
        <v>335</v>
      </c>
      <c r="BG508" s="134">
        <v>10</v>
      </c>
      <c r="BH508" s="135">
        <v>440</v>
      </c>
      <c r="BI508" s="136">
        <v>450</v>
      </c>
      <c r="BJ508" s="128">
        <v>445</v>
      </c>
      <c r="BK508" s="134" t="s">
        <v>5</v>
      </c>
      <c r="BL508" s="135">
        <v>340</v>
      </c>
      <c r="BM508" s="136">
        <v>350</v>
      </c>
      <c r="BN508" s="128">
        <v>345</v>
      </c>
      <c r="BO508" s="134">
        <v>10</v>
      </c>
      <c r="BP508" s="135">
        <v>385</v>
      </c>
      <c r="BQ508" s="136">
        <v>395</v>
      </c>
      <c r="BR508" s="128">
        <v>390</v>
      </c>
      <c r="BS508" s="134" t="s">
        <v>5</v>
      </c>
      <c r="BT508" s="135">
        <v>380</v>
      </c>
      <c r="BU508" s="136">
        <v>390</v>
      </c>
      <c r="BV508" s="128">
        <v>385</v>
      </c>
      <c r="BW508" s="134">
        <v>5</v>
      </c>
      <c r="BX508" s="135">
        <v>465</v>
      </c>
      <c r="BY508" s="136">
        <v>475</v>
      </c>
      <c r="BZ508" s="128">
        <v>470</v>
      </c>
      <c r="CA508" s="134" t="s">
        <v>5</v>
      </c>
      <c r="CB508" s="135">
        <v>450</v>
      </c>
      <c r="CC508" s="136">
        <v>460</v>
      </c>
      <c r="CD508" s="128">
        <v>455</v>
      </c>
      <c r="CE508" s="134" t="s">
        <v>5</v>
      </c>
      <c r="CF508" s="135">
        <v>340</v>
      </c>
      <c r="CG508" s="136">
        <v>350</v>
      </c>
      <c r="CH508" s="128">
        <v>345</v>
      </c>
      <c r="CI508" s="134" t="s">
        <v>5</v>
      </c>
      <c r="CJ508" s="135">
        <v>340</v>
      </c>
      <c r="CK508" s="136">
        <v>360</v>
      </c>
      <c r="CL508" s="128">
        <v>350</v>
      </c>
      <c r="CM508" s="134">
        <v>5</v>
      </c>
      <c r="CN508" s="135">
        <v>415</v>
      </c>
      <c r="CO508" s="136">
        <v>425</v>
      </c>
      <c r="CP508" s="128">
        <v>420</v>
      </c>
      <c r="CQ508" s="134" t="s">
        <v>5</v>
      </c>
      <c r="CR508" s="135">
        <v>410</v>
      </c>
      <c r="CS508" s="136">
        <v>420</v>
      </c>
      <c r="CT508" s="128">
        <v>415</v>
      </c>
      <c r="CU508" s="134" t="s">
        <v>5</v>
      </c>
      <c r="CV508" s="135">
        <v>415</v>
      </c>
      <c r="CW508" s="136">
        <v>425</v>
      </c>
      <c r="CX508" s="128">
        <v>420</v>
      </c>
      <c r="CY508" s="134">
        <v>-5</v>
      </c>
      <c r="CZ508" s="135">
        <v>385</v>
      </c>
      <c r="DA508" s="136">
        <v>395</v>
      </c>
      <c r="DB508" s="128">
        <v>390</v>
      </c>
      <c r="DC508" s="134">
        <v>5</v>
      </c>
      <c r="DD508" s="135">
        <v>460</v>
      </c>
      <c r="DE508" s="136">
        <v>470</v>
      </c>
      <c r="DF508" s="128">
        <v>465</v>
      </c>
      <c r="DG508" s="134" t="s">
        <v>5</v>
      </c>
      <c r="DH508" s="135">
        <v>430</v>
      </c>
      <c r="DI508" s="136">
        <v>440</v>
      </c>
      <c r="DJ508" s="128">
        <v>435</v>
      </c>
      <c r="DK508" s="134" t="s">
        <v>5</v>
      </c>
      <c r="DL508" s="135">
        <v>370</v>
      </c>
      <c r="DM508" s="136">
        <v>380</v>
      </c>
      <c r="DN508" s="128">
        <v>375</v>
      </c>
      <c r="DO508" s="134">
        <v>-5</v>
      </c>
      <c r="DP508" s="135">
        <v>330</v>
      </c>
      <c r="DQ508" s="136">
        <v>340</v>
      </c>
      <c r="DR508" s="128">
        <v>335</v>
      </c>
      <c r="DS508" s="134">
        <v>5</v>
      </c>
      <c r="DT508" s="135">
        <v>470</v>
      </c>
      <c r="DU508" s="136">
        <v>480</v>
      </c>
      <c r="DV508" s="128">
        <v>475</v>
      </c>
      <c r="DW508" s="134" t="s">
        <v>5</v>
      </c>
      <c r="DX508" s="135">
        <v>425</v>
      </c>
      <c r="DY508" s="136">
        <v>435</v>
      </c>
      <c r="DZ508" s="128">
        <v>430</v>
      </c>
      <c r="EA508" s="134" t="s">
        <v>5</v>
      </c>
      <c r="EB508" s="135">
        <v>295</v>
      </c>
      <c r="EC508" s="136">
        <v>305</v>
      </c>
      <c r="ED508" s="128">
        <v>300</v>
      </c>
      <c r="EE508" s="134">
        <v>-5</v>
      </c>
      <c r="EF508" s="135">
        <v>295</v>
      </c>
      <c r="EG508" s="136">
        <v>305</v>
      </c>
      <c r="EH508" s="128">
        <v>300</v>
      </c>
      <c r="EI508" s="134">
        <v>-5</v>
      </c>
      <c r="EJ508" s="135">
        <v>480</v>
      </c>
      <c r="EK508" s="136">
        <v>490</v>
      </c>
      <c r="EL508" s="128">
        <v>485</v>
      </c>
      <c r="EM508" s="134" t="s">
        <v>5</v>
      </c>
      <c r="EN508" s="135">
        <v>305</v>
      </c>
      <c r="EO508" s="136">
        <v>315</v>
      </c>
      <c r="EP508" s="128">
        <v>310</v>
      </c>
      <c r="EQ508" s="134" t="s">
        <v>5</v>
      </c>
      <c r="ER508" s="135">
        <v>270</v>
      </c>
      <c r="ES508" s="136">
        <v>280</v>
      </c>
      <c r="ET508" s="128">
        <v>275</v>
      </c>
      <c r="EU508" s="134">
        <v>-5</v>
      </c>
      <c r="EV508" s="135">
        <v>260</v>
      </c>
      <c r="EW508" s="136">
        <v>270</v>
      </c>
      <c r="EX508" s="128">
        <v>265</v>
      </c>
      <c r="EY508" s="134">
        <v>-5</v>
      </c>
      <c r="EZ508" s="135">
        <v>465</v>
      </c>
      <c r="FA508" s="136">
        <v>475</v>
      </c>
      <c r="FB508" s="128">
        <v>470</v>
      </c>
      <c r="FC508" s="134" t="s">
        <v>5</v>
      </c>
      <c r="FD508" s="135">
        <v>390</v>
      </c>
      <c r="FE508" s="136">
        <v>400</v>
      </c>
      <c r="FF508" s="128">
        <v>395</v>
      </c>
      <c r="FG508" s="134" t="s">
        <v>5</v>
      </c>
      <c r="FH508" s="135">
        <v>255</v>
      </c>
      <c r="FI508" s="136">
        <v>265</v>
      </c>
      <c r="FJ508" s="128">
        <v>260</v>
      </c>
      <c r="FK508" s="134">
        <v>10</v>
      </c>
      <c r="FL508" s="135">
        <v>290</v>
      </c>
      <c r="FM508" s="136">
        <v>300</v>
      </c>
      <c r="FN508" s="128">
        <v>295</v>
      </c>
      <c r="FO508" s="134">
        <v>10</v>
      </c>
      <c r="FP508" s="135">
        <v>355</v>
      </c>
      <c r="FQ508" s="136">
        <v>365</v>
      </c>
      <c r="FR508" s="128">
        <v>360</v>
      </c>
      <c r="FS508" s="134">
        <v>10</v>
      </c>
      <c r="FT508" s="135">
        <v>300</v>
      </c>
      <c r="FU508" s="136">
        <v>310</v>
      </c>
      <c r="FV508" s="95">
        <v>305</v>
      </c>
      <c r="FW508" s="134" t="s">
        <v>5</v>
      </c>
      <c r="FX508" s="135">
        <v>375</v>
      </c>
      <c r="FY508" s="136">
        <v>385</v>
      </c>
      <c r="FZ508" s="128">
        <v>380</v>
      </c>
      <c r="GA508" s="134" t="s">
        <v>5</v>
      </c>
      <c r="GB508" s="135">
        <v>430</v>
      </c>
      <c r="GC508" s="136">
        <v>440</v>
      </c>
      <c r="GD508" s="128">
        <v>435</v>
      </c>
      <c r="GE508" s="134">
        <v>-5</v>
      </c>
      <c r="GF508" s="135">
        <v>410</v>
      </c>
      <c r="GG508" s="136">
        <v>420</v>
      </c>
      <c r="GH508" s="128">
        <v>415</v>
      </c>
      <c r="GI508" s="134">
        <v>5</v>
      </c>
      <c r="GJ508" s="135">
        <v>550</v>
      </c>
      <c r="GK508" s="136">
        <v>560</v>
      </c>
      <c r="GL508" s="128">
        <v>555</v>
      </c>
      <c r="GM508" s="134" t="s">
        <v>5</v>
      </c>
      <c r="GN508" s="135">
        <v>465</v>
      </c>
      <c r="GO508" s="136">
        <v>475</v>
      </c>
      <c r="GP508" s="128">
        <v>470</v>
      </c>
      <c r="GQ508" s="134" t="s">
        <v>5</v>
      </c>
      <c r="GR508" s="93"/>
      <c r="GS508" s="93">
        <v>8</v>
      </c>
    </row>
    <row r="509" spans="1:203" ht="15.75" x14ac:dyDescent="0.25">
      <c r="A509">
        <v>8</v>
      </c>
      <c r="B509">
        <v>2019</v>
      </c>
      <c r="C509" s="87">
        <v>43693</v>
      </c>
      <c r="D509" s="149">
        <v>390</v>
      </c>
      <c r="E509" s="136">
        <v>400</v>
      </c>
      <c r="F509" s="128">
        <v>395</v>
      </c>
      <c r="G509" s="134" t="s">
        <v>5</v>
      </c>
      <c r="H509" s="135">
        <v>530</v>
      </c>
      <c r="I509" s="136">
        <v>540</v>
      </c>
      <c r="J509" s="128">
        <v>535</v>
      </c>
      <c r="K509" s="134">
        <v>5</v>
      </c>
      <c r="L509" s="135">
        <v>545</v>
      </c>
      <c r="M509" s="136">
        <v>555</v>
      </c>
      <c r="N509" s="128">
        <v>550</v>
      </c>
      <c r="O509" s="134" t="s">
        <v>5</v>
      </c>
      <c r="P509" s="135">
        <v>370</v>
      </c>
      <c r="Q509" s="136">
        <v>380</v>
      </c>
      <c r="R509" s="128">
        <v>375</v>
      </c>
      <c r="S509" s="134">
        <v>10</v>
      </c>
      <c r="T509" s="135">
        <v>370</v>
      </c>
      <c r="U509" s="136">
        <v>380</v>
      </c>
      <c r="V509" s="128">
        <v>375</v>
      </c>
      <c r="W509" s="134" t="s">
        <v>5</v>
      </c>
      <c r="X509" s="135">
        <v>375</v>
      </c>
      <c r="Y509" s="136">
        <v>385</v>
      </c>
      <c r="Z509" s="128">
        <v>380</v>
      </c>
      <c r="AA509" s="134">
        <v>5</v>
      </c>
      <c r="AB509" s="135">
        <v>540</v>
      </c>
      <c r="AC509" s="136">
        <v>550</v>
      </c>
      <c r="AD509" s="128">
        <v>545</v>
      </c>
      <c r="AE509" s="134" t="s">
        <v>5</v>
      </c>
      <c r="AF509" s="135">
        <v>355</v>
      </c>
      <c r="AG509" s="136">
        <v>365</v>
      </c>
      <c r="AH509" s="128">
        <v>360</v>
      </c>
      <c r="AI509" s="134">
        <v>10</v>
      </c>
      <c r="AJ509" s="135">
        <v>395</v>
      </c>
      <c r="AK509" s="136">
        <v>405</v>
      </c>
      <c r="AL509" s="128">
        <v>400</v>
      </c>
      <c r="AM509" s="134">
        <v>5</v>
      </c>
      <c r="AN509" s="135">
        <v>395</v>
      </c>
      <c r="AO509" s="136">
        <v>405</v>
      </c>
      <c r="AP509" s="128">
        <v>400</v>
      </c>
      <c r="AQ509" s="134" t="s">
        <v>5</v>
      </c>
      <c r="AR509" s="135">
        <v>550</v>
      </c>
      <c r="AS509" s="136">
        <v>560</v>
      </c>
      <c r="AT509" s="128">
        <v>555</v>
      </c>
      <c r="AU509" s="134" t="s">
        <v>5</v>
      </c>
      <c r="AV509" s="135">
        <v>365</v>
      </c>
      <c r="AW509" s="136">
        <v>375</v>
      </c>
      <c r="AX509" s="128">
        <v>370</v>
      </c>
      <c r="AY509" s="134">
        <v>10</v>
      </c>
      <c r="AZ509" s="135">
        <v>330</v>
      </c>
      <c r="BA509" s="136">
        <v>340</v>
      </c>
      <c r="BB509" s="128">
        <v>335</v>
      </c>
      <c r="BC509" s="134">
        <v>5</v>
      </c>
      <c r="BD509" s="135">
        <v>330</v>
      </c>
      <c r="BE509" s="136">
        <v>340</v>
      </c>
      <c r="BF509" s="128">
        <v>335</v>
      </c>
      <c r="BG509" s="134" t="s">
        <v>5</v>
      </c>
      <c r="BH509" s="135">
        <v>440</v>
      </c>
      <c r="BI509" s="136">
        <v>450</v>
      </c>
      <c r="BJ509" s="128">
        <v>445</v>
      </c>
      <c r="BK509" s="134" t="s">
        <v>5</v>
      </c>
      <c r="BL509" s="135">
        <v>350</v>
      </c>
      <c r="BM509" s="136">
        <v>360</v>
      </c>
      <c r="BN509" s="128">
        <v>355</v>
      </c>
      <c r="BO509" s="134">
        <v>10</v>
      </c>
      <c r="BP509" s="135">
        <v>385</v>
      </c>
      <c r="BQ509" s="136">
        <v>395</v>
      </c>
      <c r="BR509" s="128">
        <v>390</v>
      </c>
      <c r="BS509" s="134" t="s">
        <v>5</v>
      </c>
      <c r="BT509" s="135">
        <v>370</v>
      </c>
      <c r="BU509" s="136">
        <v>380</v>
      </c>
      <c r="BV509" s="128">
        <v>375</v>
      </c>
      <c r="BW509" s="134">
        <v>-10</v>
      </c>
      <c r="BX509" s="135">
        <v>465</v>
      </c>
      <c r="BY509" s="136">
        <v>475</v>
      </c>
      <c r="BZ509" s="128">
        <v>470</v>
      </c>
      <c r="CA509" s="134" t="s">
        <v>5</v>
      </c>
      <c r="CB509" s="135">
        <v>450</v>
      </c>
      <c r="CC509" s="136">
        <v>460</v>
      </c>
      <c r="CD509" s="128">
        <v>455</v>
      </c>
      <c r="CE509" s="134" t="s">
        <v>5</v>
      </c>
      <c r="CF509" s="135">
        <v>340</v>
      </c>
      <c r="CG509" s="136">
        <v>350</v>
      </c>
      <c r="CH509" s="128">
        <v>345</v>
      </c>
      <c r="CI509" s="134" t="s">
        <v>5</v>
      </c>
      <c r="CJ509" s="135">
        <v>330</v>
      </c>
      <c r="CK509" s="136">
        <v>340</v>
      </c>
      <c r="CL509" s="128">
        <v>335</v>
      </c>
      <c r="CM509" s="134">
        <v>-10</v>
      </c>
      <c r="CN509" s="135">
        <v>415</v>
      </c>
      <c r="CO509" s="136">
        <v>425</v>
      </c>
      <c r="CP509" s="128">
        <v>420</v>
      </c>
      <c r="CQ509" s="134" t="s">
        <v>5</v>
      </c>
      <c r="CR509" s="135">
        <v>410</v>
      </c>
      <c r="CS509" s="136">
        <v>420</v>
      </c>
      <c r="CT509" s="128">
        <v>415</v>
      </c>
      <c r="CU509" s="134" t="s">
        <v>5</v>
      </c>
      <c r="CV509" s="135">
        <v>405</v>
      </c>
      <c r="CW509" s="136">
        <v>415</v>
      </c>
      <c r="CX509" s="128">
        <v>410</v>
      </c>
      <c r="CY509" s="134">
        <v>-10</v>
      </c>
      <c r="CZ509" s="135">
        <v>375</v>
      </c>
      <c r="DA509" s="136">
        <v>385</v>
      </c>
      <c r="DB509" s="128">
        <v>380</v>
      </c>
      <c r="DC509" s="134">
        <v>-10</v>
      </c>
      <c r="DD509" s="135">
        <v>460</v>
      </c>
      <c r="DE509" s="136">
        <v>470</v>
      </c>
      <c r="DF509" s="128">
        <v>465</v>
      </c>
      <c r="DG509" s="134" t="s">
        <v>5</v>
      </c>
      <c r="DH509" s="135">
        <v>430</v>
      </c>
      <c r="DI509" s="136">
        <v>440</v>
      </c>
      <c r="DJ509" s="128">
        <v>435</v>
      </c>
      <c r="DK509" s="134" t="s">
        <v>5</v>
      </c>
      <c r="DL509" s="135">
        <v>360</v>
      </c>
      <c r="DM509" s="136">
        <v>370</v>
      </c>
      <c r="DN509" s="128">
        <v>365</v>
      </c>
      <c r="DO509" s="134">
        <v>-10</v>
      </c>
      <c r="DP509" s="135">
        <v>320</v>
      </c>
      <c r="DQ509" s="136">
        <v>330</v>
      </c>
      <c r="DR509" s="128">
        <v>325</v>
      </c>
      <c r="DS509" s="134">
        <v>-10</v>
      </c>
      <c r="DT509" s="135">
        <v>470</v>
      </c>
      <c r="DU509" s="136">
        <v>480</v>
      </c>
      <c r="DV509" s="128">
        <v>475</v>
      </c>
      <c r="DW509" s="134" t="s">
        <v>5</v>
      </c>
      <c r="DX509" s="135">
        <v>425</v>
      </c>
      <c r="DY509" s="136">
        <v>435</v>
      </c>
      <c r="DZ509" s="128">
        <v>430</v>
      </c>
      <c r="EA509" s="134" t="s">
        <v>5</v>
      </c>
      <c r="EB509" s="135">
        <v>295</v>
      </c>
      <c r="EC509" s="136">
        <v>305</v>
      </c>
      <c r="ED509" s="128">
        <v>300</v>
      </c>
      <c r="EE509" s="134" t="s">
        <v>5</v>
      </c>
      <c r="EF509" s="135">
        <v>285</v>
      </c>
      <c r="EG509" s="136">
        <v>295</v>
      </c>
      <c r="EH509" s="128">
        <v>290</v>
      </c>
      <c r="EI509" s="134">
        <v>-10</v>
      </c>
      <c r="EJ509" s="135">
        <v>480</v>
      </c>
      <c r="EK509" s="136">
        <v>490</v>
      </c>
      <c r="EL509" s="128">
        <v>485</v>
      </c>
      <c r="EM509" s="134" t="s">
        <v>5</v>
      </c>
      <c r="EN509" s="135">
        <v>305</v>
      </c>
      <c r="EO509" s="136">
        <v>315</v>
      </c>
      <c r="EP509" s="128">
        <v>310</v>
      </c>
      <c r="EQ509" s="134" t="s">
        <v>5</v>
      </c>
      <c r="ER509" s="135">
        <v>270</v>
      </c>
      <c r="ES509" s="136">
        <v>280</v>
      </c>
      <c r="ET509" s="128">
        <v>275</v>
      </c>
      <c r="EU509" s="134" t="s">
        <v>5</v>
      </c>
      <c r="EV509" s="135">
        <v>250</v>
      </c>
      <c r="EW509" s="136">
        <v>260</v>
      </c>
      <c r="EX509" s="128">
        <v>255</v>
      </c>
      <c r="EY509" s="134">
        <v>-10</v>
      </c>
      <c r="EZ509" s="135">
        <v>465</v>
      </c>
      <c r="FA509" s="136">
        <v>475</v>
      </c>
      <c r="FB509" s="128">
        <v>470</v>
      </c>
      <c r="FC509" s="134" t="s">
        <v>5</v>
      </c>
      <c r="FD509" s="135">
        <v>390</v>
      </c>
      <c r="FE509" s="136">
        <v>400</v>
      </c>
      <c r="FF509" s="128">
        <v>395</v>
      </c>
      <c r="FG509" s="134" t="s">
        <v>5</v>
      </c>
      <c r="FH509" s="135">
        <v>255</v>
      </c>
      <c r="FI509" s="136">
        <v>265</v>
      </c>
      <c r="FJ509" s="128">
        <v>260</v>
      </c>
      <c r="FK509" s="134" t="s">
        <v>5</v>
      </c>
      <c r="FL509" s="135">
        <v>280</v>
      </c>
      <c r="FM509" s="136">
        <v>290</v>
      </c>
      <c r="FN509" s="128">
        <v>285</v>
      </c>
      <c r="FO509" s="134">
        <v>-10</v>
      </c>
      <c r="FP509" s="135">
        <v>355</v>
      </c>
      <c r="FQ509" s="136">
        <v>365</v>
      </c>
      <c r="FR509" s="128">
        <v>360</v>
      </c>
      <c r="FS509" s="134" t="s">
        <v>5</v>
      </c>
      <c r="FT509" s="135">
        <v>300</v>
      </c>
      <c r="FU509" s="136">
        <v>310</v>
      </c>
      <c r="FV509" s="95">
        <v>305</v>
      </c>
      <c r="FW509" s="134" t="s">
        <v>5</v>
      </c>
      <c r="FX509" s="135">
        <v>375</v>
      </c>
      <c r="FY509" s="136">
        <v>385</v>
      </c>
      <c r="FZ509" s="128">
        <v>380</v>
      </c>
      <c r="GA509" s="134" t="s">
        <v>5</v>
      </c>
      <c r="GB509" s="135">
        <v>420</v>
      </c>
      <c r="GC509" s="136">
        <v>430</v>
      </c>
      <c r="GD509" s="128">
        <v>425</v>
      </c>
      <c r="GE509" s="134">
        <v>-10</v>
      </c>
      <c r="GF509" s="135">
        <v>400</v>
      </c>
      <c r="GG509" s="136">
        <v>410</v>
      </c>
      <c r="GH509" s="128">
        <v>405</v>
      </c>
      <c r="GI509" s="134">
        <v>-10</v>
      </c>
      <c r="GJ509" s="135">
        <v>550</v>
      </c>
      <c r="GK509" s="136">
        <v>560</v>
      </c>
      <c r="GL509" s="128">
        <v>555</v>
      </c>
      <c r="GM509" s="134" t="s">
        <v>5</v>
      </c>
      <c r="GN509" s="135">
        <v>465</v>
      </c>
      <c r="GO509" s="136">
        <v>475</v>
      </c>
      <c r="GP509" s="128">
        <v>470</v>
      </c>
      <c r="GQ509" s="134" t="s">
        <v>5</v>
      </c>
      <c r="GR509" s="93"/>
      <c r="GS509" s="93">
        <v>8</v>
      </c>
    </row>
    <row r="510" spans="1:203" ht="15.75" x14ac:dyDescent="0.25">
      <c r="A510">
        <v>8</v>
      </c>
      <c r="B510">
        <v>2019</v>
      </c>
      <c r="C510" s="87">
        <v>43700</v>
      </c>
      <c r="D510" s="149">
        <v>400</v>
      </c>
      <c r="E510" s="136">
        <v>410</v>
      </c>
      <c r="F510" s="128">
        <v>405</v>
      </c>
      <c r="G510" s="134">
        <v>10</v>
      </c>
      <c r="H510" s="135">
        <v>535</v>
      </c>
      <c r="I510" s="136">
        <v>545</v>
      </c>
      <c r="J510" s="128">
        <v>540</v>
      </c>
      <c r="K510" s="134">
        <v>5</v>
      </c>
      <c r="L510" s="135">
        <v>545</v>
      </c>
      <c r="M510" s="136">
        <v>555</v>
      </c>
      <c r="N510" s="128">
        <v>550</v>
      </c>
      <c r="O510" s="134" t="s">
        <v>5</v>
      </c>
      <c r="P510" s="135">
        <v>385</v>
      </c>
      <c r="Q510" s="136">
        <v>395</v>
      </c>
      <c r="R510" s="128">
        <v>390</v>
      </c>
      <c r="S510" s="134">
        <v>15</v>
      </c>
      <c r="T510" s="135">
        <v>380</v>
      </c>
      <c r="U510" s="136">
        <v>390</v>
      </c>
      <c r="V510" s="128">
        <v>385</v>
      </c>
      <c r="W510" s="134">
        <v>10</v>
      </c>
      <c r="X510" s="135">
        <v>380</v>
      </c>
      <c r="Y510" s="136">
        <v>390</v>
      </c>
      <c r="Z510" s="128">
        <v>385</v>
      </c>
      <c r="AA510" s="134">
        <v>5</v>
      </c>
      <c r="AB510" s="135">
        <v>540</v>
      </c>
      <c r="AC510" s="136">
        <v>550</v>
      </c>
      <c r="AD510" s="128">
        <v>545</v>
      </c>
      <c r="AE510" s="134" t="s">
        <v>5</v>
      </c>
      <c r="AF510" s="135">
        <v>370</v>
      </c>
      <c r="AG510" s="136">
        <v>380</v>
      </c>
      <c r="AH510" s="128">
        <v>375</v>
      </c>
      <c r="AI510" s="134">
        <v>15</v>
      </c>
      <c r="AJ510" s="135">
        <v>405</v>
      </c>
      <c r="AK510" s="136">
        <v>415</v>
      </c>
      <c r="AL510" s="128">
        <v>410</v>
      </c>
      <c r="AM510" s="134">
        <v>10</v>
      </c>
      <c r="AN510" s="135">
        <v>400</v>
      </c>
      <c r="AO510" s="136">
        <v>410</v>
      </c>
      <c r="AP510" s="128">
        <v>405</v>
      </c>
      <c r="AQ510" s="134">
        <v>5</v>
      </c>
      <c r="AR510" s="135">
        <v>550</v>
      </c>
      <c r="AS510" s="136">
        <v>560</v>
      </c>
      <c r="AT510" s="128">
        <v>555</v>
      </c>
      <c r="AU510" s="134" t="s">
        <v>5</v>
      </c>
      <c r="AV510" s="135">
        <v>380</v>
      </c>
      <c r="AW510" s="136">
        <v>390</v>
      </c>
      <c r="AX510" s="128">
        <v>385</v>
      </c>
      <c r="AY510" s="134">
        <v>15</v>
      </c>
      <c r="AZ510" s="135">
        <v>340</v>
      </c>
      <c r="BA510" s="136">
        <v>350</v>
      </c>
      <c r="BB510" s="128">
        <v>345</v>
      </c>
      <c r="BC510" s="134">
        <v>10</v>
      </c>
      <c r="BD510" s="135">
        <v>335</v>
      </c>
      <c r="BE510" s="136">
        <v>345</v>
      </c>
      <c r="BF510" s="128">
        <v>340</v>
      </c>
      <c r="BG510" s="134">
        <v>5</v>
      </c>
      <c r="BH510" s="135">
        <v>440</v>
      </c>
      <c r="BI510" s="136">
        <v>450</v>
      </c>
      <c r="BJ510" s="128">
        <v>445</v>
      </c>
      <c r="BK510" s="134" t="s">
        <v>5</v>
      </c>
      <c r="BL510" s="135">
        <v>365</v>
      </c>
      <c r="BM510" s="136">
        <v>375</v>
      </c>
      <c r="BN510" s="128">
        <v>370</v>
      </c>
      <c r="BO510" s="134">
        <v>15</v>
      </c>
      <c r="BP510" s="135">
        <v>385</v>
      </c>
      <c r="BQ510" s="136">
        <v>395</v>
      </c>
      <c r="BR510" s="128">
        <v>390</v>
      </c>
      <c r="BS510" s="134" t="s">
        <v>5</v>
      </c>
      <c r="BT510" s="135">
        <v>375</v>
      </c>
      <c r="BU510" s="136">
        <v>385</v>
      </c>
      <c r="BV510" s="128">
        <v>380</v>
      </c>
      <c r="BW510" s="134">
        <v>5</v>
      </c>
      <c r="BX510" s="135">
        <v>465</v>
      </c>
      <c r="BY510" s="136">
        <v>475</v>
      </c>
      <c r="BZ510" s="128">
        <v>470</v>
      </c>
      <c r="CA510" s="134" t="s">
        <v>5</v>
      </c>
      <c r="CB510" s="135">
        <v>450</v>
      </c>
      <c r="CC510" s="136">
        <v>460</v>
      </c>
      <c r="CD510" s="128">
        <v>455</v>
      </c>
      <c r="CE510" s="134" t="s">
        <v>5</v>
      </c>
      <c r="CF510" s="135">
        <v>340</v>
      </c>
      <c r="CG510" s="136">
        <v>350</v>
      </c>
      <c r="CH510" s="128">
        <v>345</v>
      </c>
      <c r="CI510" s="134" t="s">
        <v>5</v>
      </c>
      <c r="CJ510" s="135">
        <v>335</v>
      </c>
      <c r="CK510" s="136">
        <v>345</v>
      </c>
      <c r="CL510" s="128">
        <v>340</v>
      </c>
      <c r="CM510" s="134">
        <v>5</v>
      </c>
      <c r="CN510" s="135">
        <v>415</v>
      </c>
      <c r="CO510" s="136">
        <v>425</v>
      </c>
      <c r="CP510" s="128">
        <v>420</v>
      </c>
      <c r="CQ510" s="134" t="s">
        <v>5</v>
      </c>
      <c r="CR510" s="135">
        <v>410</v>
      </c>
      <c r="CS510" s="136">
        <v>420</v>
      </c>
      <c r="CT510" s="128">
        <v>415</v>
      </c>
      <c r="CU510" s="134" t="s">
        <v>5</v>
      </c>
      <c r="CV510" s="135">
        <v>405</v>
      </c>
      <c r="CW510" s="136">
        <v>415</v>
      </c>
      <c r="CX510" s="128">
        <v>410</v>
      </c>
      <c r="CY510" s="134" t="s">
        <v>5</v>
      </c>
      <c r="CZ510" s="135">
        <v>380</v>
      </c>
      <c r="DA510" s="136">
        <v>390</v>
      </c>
      <c r="DB510" s="128">
        <v>385</v>
      </c>
      <c r="DC510" s="134">
        <v>5</v>
      </c>
      <c r="DD510" s="135">
        <v>460</v>
      </c>
      <c r="DE510" s="136">
        <v>470</v>
      </c>
      <c r="DF510" s="128">
        <v>465</v>
      </c>
      <c r="DG510" s="134" t="s">
        <v>5</v>
      </c>
      <c r="DH510" s="135">
        <v>430</v>
      </c>
      <c r="DI510" s="136">
        <v>440</v>
      </c>
      <c r="DJ510" s="128">
        <v>435</v>
      </c>
      <c r="DK510" s="134" t="s">
        <v>5</v>
      </c>
      <c r="DL510" s="135">
        <v>360</v>
      </c>
      <c r="DM510" s="136">
        <v>370</v>
      </c>
      <c r="DN510" s="128">
        <v>365</v>
      </c>
      <c r="DO510" s="134" t="s">
        <v>5</v>
      </c>
      <c r="DP510" s="135">
        <v>325</v>
      </c>
      <c r="DQ510" s="136">
        <v>335</v>
      </c>
      <c r="DR510" s="128">
        <v>330</v>
      </c>
      <c r="DS510" s="134">
        <v>5</v>
      </c>
      <c r="DT510" s="135">
        <v>470</v>
      </c>
      <c r="DU510" s="136">
        <v>480</v>
      </c>
      <c r="DV510" s="128">
        <v>475</v>
      </c>
      <c r="DW510" s="134" t="s">
        <v>5</v>
      </c>
      <c r="DX510" s="135">
        <v>425</v>
      </c>
      <c r="DY510" s="136">
        <v>435</v>
      </c>
      <c r="DZ510" s="128">
        <v>430</v>
      </c>
      <c r="EA510" s="134" t="s">
        <v>5</v>
      </c>
      <c r="EB510" s="135">
        <v>295</v>
      </c>
      <c r="EC510" s="136">
        <v>305</v>
      </c>
      <c r="ED510" s="128">
        <v>300</v>
      </c>
      <c r="EE510" s="134" t="s">
        <v>5</v>
      </c>
      <c r="EF510" s="135">
        <v>280</v>
      </c>
      <c r="EG510" s="136">
        <v>290</v>
      </c>
      <c r="EH510" s="128">
        <v>285</v>
      </c>
      <c r="EI510" s="134">
        <v>-5</v>
      </c>
      <c r="EJ510" s="135">
        <v>480</v>
      </c>
      <c r="EK510" s="136">
        <v>490</v>
      </c>
      <c r="EL510" s="128">
        <v>485</v>
      </c>
      <c r="EM510" s="134" t="s">
        <v>5</v>
      </c>
      <c r="EN510" s="135">
        <v>305</v>
      </c>
      <c r="EO510" s="136">
        <v>315</v>
      </c>
      <c r="EP510" s="128">
        <v>310</v>
      </c>
      <c r="EQ510" s="134" t="s">
        <v>5</v>
      </c>
      <c r="ER510" s="135">
        <v>270</v>
      </c>
      <c r="ES510" s="136">
        <v>280</v>
      </c>
      <c r="ET510" s="128">
        <v>275</v>
      </c>
      <c r="EU510" s="134" t="s">
        <v>5</v>
      </c>
      <c r="EV510" s="135">
        <v>245</v>
      </c>
      <c r="EW510" s="136">
        <v>255</v>
      </c>
      <c r="EX510" s="128">
        <v>250</v>
      </c>
      <c r="EY510" s="134">
        <v>-5</v>
      </c>
      <c r="EZ510" s="135">
        <v>465</v>
      </c>
      <c r="FA510" s="136">
        <v>475</v>
      </c>
      <c r="FB510" s="128">
        <v>470</v>
      </c>
      <c r="FC510" s="134" t="s">
        <v>5</v>
      </c>
      <c r="FD510" s="135">
        <v>390</v>
      </c>
      <c r="FE510" s="136">
        <v>400</v>
      </c>
      <c r="FF510" s="128">
        <v>395</v>
      </c>
      <c r="FG510" s="134" t="s">
        <v>5</v>
      </c>
      <c r="FH510" s="135">
        <v>255</v>
      </c>
      <c r="FI510" s="136">
        <v>265</v>
      </c>
      <c r="FJ510" s="128">
        <v>260</v>
      </c>
      <c r="FK510" s="134" t="s">
        <v>5</v>
      </c>
      <c r="FL510" s="135">
        <v>275</v>
      </c>
      <c r="FM510" s="136">
        <v>285</v>
      </c>
      <c r="FN510" s="128">
        <v>280</v>
      </c>
      <c r="FO510" s="134">
        <v>-5</v>
      </c>
      <c r="FP510" s="135">
        <v>355</v>
      </c>
      <c r="FQ510" s="136">
        <v>365</v>
      </c>
      <c r="FR510" s="128">
        <v>360</v>
      </c>
      <c r="FS510" s="134" t="s">
        <v>5</v>
      </c>
      <c r="FT510" s="135">
        <v>300</v>
      </c>
      <c r="FU510" s="136">
        <v>310</v>
      </c>
      <c r="FV510" s="95">
        <v>305</v>
      </c>
      <c r="FW510" s="134" t="s">
        <v>5</v>
      </c>
      <c r="FX510" s="135">
        <v>375</v>
      </c>
      <c r="FY510" s="136">
        <v>385</v>
      </c>
      <c r="FZ510" s="128">
        <v>380</v>
      </c>
      <c r="GA510" s="134" t="s">
        <v>5</v>
      </c>
      <c r="GB510" s="135">
        <v>420</v>
      </c>
      <c r="GC510" s="136">
        <v>430</v>
      </c>
      <c r="GD510" s="128">
        <v>425</v>
      </c>
      <c r="GE510" s="134" t="s">
        <v>5</v>
      </c>
      <c r="GF510" s="135">
        <v>405</v>
      </c>
      <c r="GG510" s="136">
        <v>415</v>
      </c>
      <c r="GH510" s="128">
        <v>410</v>
      </c>
      <c r="GI510" s="134">
        <v>5</v>
      </c>
      <c r="GJ510" s="135">
        <v>550</v>
      </c>
      <c r="GK510" s="136">
        <v>560</v>
      </c>
      <c r="GL510" s="128">
        <v>555</v>
      </c>
      <c r="GM510" s="134" t="s">
        <v>5</v>
      </c>
      <c r="GN510" s="135">
        <v>465</v>
      </c>
      <c r="GO510" s="136">
        <v>475</v>
      </c>
      <c r="GP510" s="128">
        <v>470</v>
      </c>
      <c r="GQ510" s="134" t="s">
        <v>5</v>
      </c>
      <c r="GR510" s="93"/>
      <c r="GS510" s="93">
        <v>8</v>
      </c>
    </row>
    <row r="511" spans="1:203" ht="15.75" x14ac:dyDescent="0.25">
      <c r="A511">
        <v>8</v>
      </c>
      <c r="B511">
        <v>2019</v>
      </c>
      <c r="C511" s="87">
        <v>43707</v>
      </c>
      <c r="D511" s="149">
        <v>405</v>
      </c>
      <c r="E511" s="136">
        <v>415</v>
      </c>
      <c r="F511" s="128">
        <v>410</v>
      </c>
      <c r="G511" s="134">
        <v>5</v>
      </c>
      <c r="H511" s="135">
        <v>535</v>
      </c>
      <c r="I511" s="136">
        <v>545</v>
      </c>
      <c r="J511" s="128">
        <v>540</v>
      </c>
      <c r="K511" s="134" t="s">
        <v>5</v>
      </c>
      <c r="L511" s="135">
        <v>545</v>
      </c>
      <c r="M511" s="136">
        <v>555</v>
      </c>
      <c r="N511" s="128">
        <v>550</v>
      </c>
      <c r="O511" s="134" t="s">
        <v>5</v>
      </c>
      <c r="P511" s="135">
        <v>395</v>
      </c>
      <c r="Q511" s="136">
        <v>405</v>
      </c>
      <c r="R511" s="128">
        <v>400</v>
      </c>
      <c r="S511" s="134">
        <v>10</v>
      </c>
      <c r="T511" s="135">
        <v>385</v>
      </c>
      <c r="U511" s="136">
        <v>395</v>
      </c>
      <c r="V511" s="128">
        <v>390</v>
      </c>
      <c r="W511" s="134">
        <v>5</v>
      </c>
      <c r="X511" s="135">
        <v>380</v>
      </c>
      <c r="Y511" s="136">
        <v>390</v>
      </c>
      <c r="Z511" s="128">
        <v>385</v>
      </c>
      <c r="AA511" s="134" t="s">
        <v>5</v>
      </c>
      <c r="AB511" s="135">
        <v>540</v>
      </c>
      <c r="AC511" s="136">
        <v>550</v>
      </c>
      <c r="AD511" s="128">
        <v>545</v>
      </c>
      <c r="AE511" s="134" t="s">
        <v>5</v>
      </c>
      <c r="AF511" s="135">
        <v>380</v>
      </c>
      <c r="AG511" s="136">
        <v>390</v>
      </c>
      <c r="AH511" s="128">
        <v>385</v>
      </c>
      <c r="AI511" s="134">
        <v>10</v>
      </c>
      <c r="AJ511" s="135">
        <v>410</v>
      </c>
      <c r="AK511" s="136">
        <v>420</v>
      </c>
      <c r="AL511" s="128">
        <v>415</v>
      </c>
      <c r="AM511" s="134">
        <v>5</v>
      </c>
      <c r="AN511" s="135">
        <v>400</v>
      </c>
      <c r="AO511" s="136">
        <v>410</v>
      </c>
      <c r="AP511" s="128">
        <v>405</v>
      </c>
      <c r="AQ511" s="134" t="s">
        <v>5</v>
      </c>
      <c r="AR511" s="135">
        <v>550</v>
      </c>
      <c r="AS511" s="136">
        <v>560</v>
      </c>
      <c r="AT511" s="128">
        <v>555</v>
      </c>
      <c r="AU511" s="134" t="s">
        <v>5</v>
      </c>
      <c r="AV511" s="135">
        <v>390</v>
      </c>
      <c r="AW511" s="136">
        <v>400</v>
      </c>
      <c r="AX511" s="128">
        <v>395</v>
      </c>
      <c r="AY511" s="134">
        <v>10</v>
      </c>
      <c r="AZ511" s="135">
        <v>345</v>
      </c>
      <c r="BA511" s="136">
        <v>355</v>
      </c>
      <c r="BB511" s="128">
        <v>350</v>
      </c>
      <c r="BC511" s="134">
        <v>5</v>
      </c>
      <c r="BD511" s="135">
        <v>335</v>
      </c>
      <c r="BE511" s="136">
        <v>345</v>
      </c>
      <c r="BF511" s="128">
        <v>340</v>
      </c>
      <c r="BG511" s="134" t="s">
        <v>5</v>
      </c>
      <c r="BH511" s="135">
        <v>440</v>
      </c>
      <c r="BI511" s="136">
        <v>450</v>
      </c>
      <c r="BJ511" s="128">
        <v>445</v>
      </c>
      <c r="BK511" s="134" t="s">
        <v>5</v>
      </c>
      <c r="BL511" s="135">
        <v>375</v>
      </c>
      <c r="BM511" s="136">
        <v>385</v>
      </c>
      <c r="BN511" s="128">
        <v>380</v>
      </c>
      <c r="BO511" s="134">
        <v>10</v>
      </c>
      <c r="BP511" s="135">
        <v>385</v>
      </c>
      <c r="BQ511" s="136">
        <v>395</v>
      </c>
      <c r="BR511" s="128">
        <v>390</v>
      </c>
      <c r="BS511" s="134" t="s">
        <v>5</v>
      </c>
      <c r="BT511" s="135">
        <v>365</v>
      </c>
      <c r="BU511" s="136">
        <v>375</v>
      </c>
      <c r="BV511" s="128">
        <v>370</v>
      </c>
      <c r="BW511" s="134">
        <v>-10</v>
      </c>
      <c r="BX511" s="135">
        <v>465</v>
      </c>
      <c r="BY511" s="136">
        <v>475</v>
      </c>
      <c r="BZ511" s="128">
        <v>470</v>
      </c>
      <c r="CA511" s="134" t="s">
        <v>5</v>
      </c>
      <c r="CB511" s="135">
        <v>445</v>
      </c>
      <c r="CC511" s="136">
        <v>455</v>
      </c>
      <c r="CD511" s="128">
        <v>450</v>
      </c>
      <c r="CE511" s="134">
        <v>-5</v>
      </c>
      <c r="CF511" s="135">
        <v>340</v>
      </c>
      <c r="CG511" s="136">
        <v>350</v>
      </c>
      <c r="CH511" s="128">
        <v>345</v>
      </c>
      <c r="CI511" s="134" t="s">
        <v>5</v>
      </c>
      <c r="CJ511" s="135">
        <v>325</v>
      </c>
      <c r="CK511" s="136">
        <v>335</v>
      </c>
      <c r="CL511" s="128">
        <v>330</v>
      </c>
      <c r="CM511" s="134">
        <v>-10</v>
      </c>
      <c r="CN511" s="135">
        <v>465</v>
      </c>
      <c r="CO511" s="136">
        <v>475</v>
      </c>
      <c r="CP511" s="128">
        <v>470</v>
      </c>
      <c r="CQ511" s="134">
        <v>50</v>
      </c>
      <c r="CR511" s="135">
        <v>405</v>
      </c>
      <c r="CS511" s="136">
        <v>415</v>
      </c>
      <c r="CT511" s="128">
        <v>410</v>
      </c>
      <c r="CU511" s="134">
        <v>-5</v>
      </c>
      <c r="CV511" s="135">
        <v>405</v>
      </c>
      <c r="CW511" s="136">
        <v>415</v>
      </c>
      <c r="CX511" s="128">
        <v>410</v>
      </c>
      <c r="CY511" s="134" t="s">
        <v>5</v>
      </c>
      <c r="CZ511" s="135">
        <v>370</v>
      </c>
      <c r="DA511" s="136">
        <v>380</v>
      </c>
      <c r="DB511" s="128">
        <v>375</v>
      </c>
      <c r="DC511" s="134">
        <v>-10</v>
      </c>
      <c r="DD511" s="135">
        <v>465</v>
      </c>
      <c r="DE511" s="136">
        <v>475</v>
      </c>
      <c r="DF511" s="128">
        <v>470</v>
      </c>
      <c r="DG511" s="134">
        <v>5</v>
      </c>
      <c r="DH511" s="135">
        <v>425</v>
      </c>
      <c r="DI511" s="136">
        <v>435</v>
      </c>
      <c r="DJ511" s="128">
        <v>430</v>
      </c>
      <c r="DK511" s="134">
        <v>-5</v>
      </c>
      <c r="DL511" s="135">
        <v>360</v>
      </c>
      <c r="DM511" s="136">
        <v>370</v>
      </c>
      <c r="DN511" s="128">
        <v>365</v>
      </c>
      <c r="DO511" s="134" t="s">
        <v>5</v>
      </c>
      <c r="DP511" s="135">
        <v>315</v>
      </c>
      <c r="DQ511" s="136">
        <v>325</v>
      </c>
      <c r="DR511" s="128">
        <v>320</v>
      </c>
      <c r="DS511" s="134">
        <v>-10</v>
      </c>
      <c r="DT511" s="135">
        <v>465</v>
      </c>
      <c r="DU511" s="136">
        <v>475</v>
      </c>
      <c r="DV511" s="128">
        <v>470</v>
      </c>
      <c r="DW511" s="134">
        <v>-5</v>
      </c>
      <c r="DX511" s="135">
        <v>420</v>
      </c>
      <c r="DY511" s="136">
        <v>430</v>
      </c>
      <c r="DZ511" s="128">
        <v>425</v>
      </c>
      <c r="EA511" s="134">
        <v>-5</v>
      </c>
      <c r="EB511" s="135">
        <v>295</v>
      </c>
      <c r="EC511" s="136">
        <v>305</v>
      </c>
      <c r="ED511" s="128">
        <v>300</v>
      </c>
      <c r="EE511" s="134" t="s">
        <v>5</v>
      </c>
      <c r="EF511" s="135">
        <v>280</v>
      </c>
      <c r="EG511" s="136">
        <v>290</v>
      </c>
      <c r="EH511" s="128">
        <v>285</v>
      </c>
      <c r="EI511" s="134" t="s">
        <v>5</v>
      </c>
      <c r="EJ511" s="135">
        <v>480</v>
      </c>
      <c r="EK511" s="136">
        <v>490</v>
      </c>
      <c r="EL511" s="128">
        <v>485</v>
      </c>
      <c r="EM511" s="134" t="s">
        <v>5</v>
      </c>
      <c r="EN511" s="135">
        <v>300</v>
      </c>
      <c r="EO511" s="136">
        <v>310</v>
      </c>
      <c r="EP511" s="128">
        <v>305</v>
      </c>
      <c r="EQ511" s="134">
        <v>-5</v>
      </c>
      <c r="ER511" s="135">
        <v>270</v>
      </c>
      <c r="ES511" s="136">
        <v>280</v>
      </c>
      <c r="ET511" s="128">
        <v>275</v>
      </c>
      <c r="EU511" s="134" t="s">
        <v>5</v>
      </c>
      <c r="EV511" s="135">
        <v>245</v>
      </c>
      <c r="EW511" s="136">
        <v>255</v>
      </c>
      <c r="EX511" s="128">
        <v>250</v>
      </c>
      <c r="EY511" s="134" t="s">
        <v>5</v>
      </c>
      <c r="EZ511" s="135">
        <v>465</v>
      </c>
      <c r="FA511" s="136">
        <v>475</v>
      </c>
      <c r="FB511" s="128">
        <v>470</v>
      </c>
      <c r="FC511" s="134" t="s">
        <v>5</v>
      </c>
      <c r="FD511" s="135">
        <v>385</v>
      </c>
      <c r="FE511" s="136">
        <v>395</v>
      </c>
      <c r="FF511" s="128">
        <v>390</v>
      </c>
      <c r="FG511" s="134">
        <v>-5</v>
      </c>
      <c r="FH511" s="135">
        <v>255</v>
      </c>
      <c r="FI511" s="136">
        <v>265</v>
      </c>
      <c r="FJ511" s="128">
        <v>260</v>
      </c>
      <c r="FK511" s="134" t="s">
        <v>5</v>
      </c>
      <c r="FL511" s="135">
        <v>270</v>
      </c>
      <c r="FM511" s="136">
        <v>280</v>
      </c>
      <c r="FN511" s="128">
        <v>275</v>
      </c>
      <c r="FO511" s="134">
        <v>-5</v>
      </c>
      <c r="FP511" s="135">
        <v>355</v>
      </c>
      <c r="FQ511" s="136">
        <v>365</v>
      </c>
      <c r="FR511" s="128">
        <v>360</v>
      </c>
      <c r="FS511" s="134" t="s">
        <v>5</v>
      </c>
      <c r="FT511" s="135">
        <v>295</v>
      </c>
      <c r="FU511" s="136">
        <v>305</v>
      </c>
      <c r="FV511" s="95">
        <v>300</v>
      </c>
      <c r="FW511" s="134">
        <v>-5</v>
      </c>
      <c r="FX511" s="135">
        <v>370</v>
      </c>
      <c r="FY511" s="136">
        <v>380</v>
      </c>
      <c r="FZ511" s="128">
        <v>375</v>
      </c>
      <c r="GA511" s="134">
        <v>-5</v>
      </c>
      <c r="GB511" s="135">
        <v>420</v>
      </c>
      <c r="GC511" s="136">
        <v>430</v>
      </c>
      <c r="GD511" s="128">
        <v>425</v>
      </c>
      <c r="GE511" s="134" t="s">
        <v>5</v>
      </c>
      <c r="GF511" s="135">
        <v>395</v>
      </c>
      <c r="GG511" s="136">
        <v>405</v>
      </c>
      <c r="GH511" s="128">
        <v>400</v>
      </c>
      <c r="GI511" s="134">
        <v>-10</v>
      </c>
      <c r="GJ511" s="135">
        <v>465</v>
      </c>
      <c r="GK511" s="136">
        <v>475</v>
      </c>
      <c r="GL511" s="128">
        <v>470</v>
      </c>
      <c r="GM511" s="134">
        <v>-85</v>
      </c>
      <c r="GN511" s="135">
        <v>460</v>
      </c>
      <c r="GO511" s="136">
        <v>470</v>
      </c>
      <c r="GP511" s="128">
        <v>465</v>
      </c>
      <c r="GQ511" s="134">
        <v>-5</v>
      </c>
      <c r="GR511" s="93"/>
      <c r="GS511" s="93">
        <v>8</v>
      </c>
    </row>
    <row r="512" spans="1:203" ht="15.75" x14ac:dyDescent="0.25">
      <c r="A512">
        <v>9</v>
      </c>
      <c r="B512">
        <v>2019</v>
      </c>
      <c r="C512" s="87">
        <v>43714</v>
      </c>
      <c r="D512" s="149">
        <v>405</v>
      </c>
      <c r="E512" s="136">
        <v>415</v>
      </c>
      <c r="F512" s="128">
        <v>410</v>
      </c>
      <c r="G512" s="134" t="s">
        <v>5</v>
      </c>
      <c r="H512" s="135">
        <v>530</v>
      </c>
      <c r="I512" s="136">
        <v>540</v>
      </c>
      <c r="J512" s="128">
        <v>535</v>
      </c>
      <c r="K512" s="134">
        <v>-5</v>
      </c>
      <c r="L512" s="135">
        <v>545</v>
      </c>
      <c r="M512" s="136">
        <v>555</v>
      </c>
      <c r="N512" s="128">
        <v>550</v>
      </c>
      <c r="O512" s="134" t="s">
        <v>5</v>
      </c>
      <c r="P512" s="135">
        <v>385</v>
      </c>
      <c r="Q512" s="136">
        <v>395</v>
      </c>
      <c r="R512" s="128">
        <v>390</v>
      </c>
      <c r="S512" s="134">
        <v>-10</v>
      </c>
      <c r="T512" s="135">
        <v>385</v>
      </c>
      <c r="U512" s="136">
        <v>395</v>
      </c>
      <c r="V512" s="128">
        <v>390</v>
      </c>
      <c r="W512" s="134" t="s">
        <v>5</v>
      </c>
      <c r="X512" s="135">
        <v>375</v>
      </c>
      <c r="Y512" s="136">
        <v>385</v>
      </c>
      <c r="Z512" s="128">
        <v>380</v>
      </c>
      <c r="AA512" s="134">
        <v>-5</v>
      </c>
      <c r="AB512" s="135">
        <v>540</v>
      </c>
      <c r="AC512" s="136">
        <v>550</v>
      </c>
      <c r="AD512" s="128">
        <v>545</v>
      </c>
      <c r="AE512" s="134" t="s">
        <v>5</v>
      </c>
      <c r="AF512" s="135">
        <v>370</v>
      </c>
      <c r="AG512" s="136">
        <v>380</v>
      </c>
      <c r="AH512" s="128">
        <v>375</v>
      </c>
      <c r="AI512" s="134">
        <v>-10</v>
      </c>
      <c r="AJ512" s="135">
        <v>410</v>
      </c>
      <c r="AK512" s="136">
        <v>420</v>
      </c>
      <c r="AL512" s="128">
        <v>415</v>
      </c>
      <c r="AM512" s="134" t="s">
        <v>5</v>
      </c>
      <c r="AN512" s="135">
        <v>400</v>
      </c>
      <c r="AO512" s="136">
        <v>410</v>
      </c>
      <c r="AP512" s="128">
        <v>405</v>
      </c>
      <c r="AQ512" s="134" t="s">
        <v>5</v>
      </c>
      <c r="AR512" s="135">
        <v>550</v>
      </c>
      <c r="AS512" s="136">
        <v>560</v>
      </c>
      <c r="AT512" s="128">
        <v>555</v>
      </c>
      <c r="AU512" s="134" t="s">
        <v>5</v>
      </c>
      <c r="AV512" s="135">
        <v>380</v>
      </c>
      <c r="AW512" s="136">
        <v>390</v>
      </c>
      <c r="AX512" s="128">
        <v>385</v>
      </c>
      <c r="AY512" s="134">
        <v>-10</v>
      </c>
      <c r="AZ512" s="135">
        <v>345</v>
      </c>
      <c r="BA512" s="136">
        <v>355</v>
      </c>
      <c r="BB512" s="128">
        <v>350</v>
      </c>
      <c r="BC512" s="134" t="s">
        <v>5</v>
      </c>
      <c r="BD512" s="135">
        <v>335</v>
      </c>
      <c r="BE512" s="136">
        <v>345</v>
      </c>
      <c r="BF512" s="128">
        <v>340</v>
      </c>
      <c r="BG512" s="134" t="s">
        <v>5</v>
      </c>
      <c r="BH512" s="135">
        <v>440</v>
      </c>
      <c r="BI512" s="136">
        <v>450</v>
      </c>
      <c r="BJ512" s="128">
        <v>445</v>
      </c>
      <c r="BK512" s="134" t="s">
        <v>5</v>
      </c>
      <c r="BL512" s="135">
        <v>365</v>
      </c>
      <c r="BM512" s="136">
        <v>375</v>
      </c>
      <c r="BN512" s="128">
        <v>370</v>
      </c>
      <c r="BO512" s="134">
        <v>-10</v>
      </c>
      <c r="BP512" s="135">
        <v>385</v>
      </c>
      <c r="BQ512" s="136">
        <v>395</v>
      </c>
      <c r="BR512" s="128">
        <v>390</v>
      </c>
      <c r="BS512" s="134" t="s">
        <v>5</v>
      </c>
      <c r="BT512" s="135">
        <v>370</v>
      </c>
      <c r="BU512" s="136">
        <v>380</v>
      </c>
      <c r="BV512" s="128">
        <v>375</v>
      </c>
      <c r="BW512" s="134">
        <v>5</v>
      </c>
      <c r="BX512" s="135">
        <v>465</v>
      </c>
      <c r="BY512" s="136">
        <v>475</v>
      </c>
      <c r="BZ512" s="128">
        <v>470</v>
      </c>
      <c r="CA512" s="134" t="s">
        <v>5</v>
      </c>
      <c r="CB512" s="135">
        <v>445</v>
      </c>
      <c r="CC512" s="136">
        <v>455</v>
      </c>
      <c r="CD512" s="128">
        <v>450</v>
      </c>
      <c r="CE512" s="134" t="s">
        <v>5</v>
      </c>
      <c r="CF512" s="135">
        <v>340</v>
      </c>
      <c r="CG512" s="136">
        <v>350</v>
      </c>
      <c r="CH512" s="128">
        <v>345</v>
      </c>
      <c r="CI512" s="134" t="s">
        <v>5</v>
      </c>
      <c r="CJ512" s="135">
        <v>330</v>
      </c>
      <c r="CK512" s="136">
        <v>340</v>
      </c>
      <c r="CL512" s="128">
        <v>335</v>
      </c>
      <c r="CM512" s="134">
        <v>5</v>
      </c>
      <c r="CN512" s="135">
        <v>465</v>
      </c>
      <c r="CO512" s="136">
        <v>475</v>
      </c>
      <c r="CP512" s="128">
        <v>470</v>
      </c>
      <c r="CQ512" s="134" t="s">
        <v>5</v>
      </c>
      <c r="CR512" s="135">
        <v>405</v>
      </c>
      <c r="CS512" s="136">
        <v>415</v>
      </c>
      <c r="CT512" s="128">
        <v>410</v>
      </c>
      <c r="CU512" s="134" t="s">
        <v>5</v>
      </c>
      <c r="CV512" s="135">
        <v>415</v>
      </c>
      <c r="CW512" s="136">
        <v>425</v>
      </c>
      <c r="CX512" s="128">
        <v>420</v>
      </c>
      <c r="CY512" s="134">
        <v>10</v>
      </c>
      <c r="CZ512" s="135">
        <v>375</v>
      </c>
      <c r="DA512" s="136">
        <v>385</v>
      </c>
      <c r="DB512" s="128">
        <v>380</v>
      </c>
      <c r="DC512" s="134">
        <v>5</v>
      </c>
      <c r="DD512" s="135">
        <v>465</v>
      </c>
      <c r="DE512" s="136">
        <v>475</v>
      </c>
      <c r="DF512" s="128">
        <v>470</v>
      </c>
      <c r="DG512" s="134" t="s">
        <v>5</v>
      </c>
      <c r="DH512" s="135">
        <v>425</v>
      </c>
      <c r="DI512" s="136">
        <v>435</v>
      </c>
      <c r="DJ512" s="128">
        <v>430</v>
      </c>
      <c r="DK512" s="134" t="s">
        <v>5</v>
      </c>
      <c r="DL512" s="135">
        <v>370</v>
      </c>
      <c r="DM512" s="136">
        <v>380</v>
      </c>
      <c r="DN512" s="128">
        <v>375</v>
      </c>
      <c r="DO512" s="134">
        <v>10</v>
      </c>
      <c r="DP512" s="135">
        <v>320</v>
      </c>
      <c r="DQ512" s="136">
        <v>330</v>
      </c>
      <c r="DR512" s="128">
        <v>325</v>
      </c>
      <c r="DS512" s="134">
        <v>5</v>
      </c>
      <c r="DT512" s="135">
        <v>465</v>
      </c>
      <c r="DU512" s="136">
        <v>475</v>
      </c>
      <c r="DV512" s="128">
        <v>470</v>
      </c>
      <c r="DW512" s="134" t="s">
        <v>5</v>
      </c>
      <c r="DX512" s="135">
        <v>420</v>
      </c>
      <c r="DY512" s="136">
        <v>430</v>
      </c>
      <c r="DZ512" s="128">
        <v>425</v>
      </c>
      <c r="EA512" s="134" t="s">
        <v>5</v>
      </c>
      <c r="EB512" s="135">
        <v>305</v>
      </c>
      <c r="EC512" s="136">
        <v>315</v>
      </c>
      <c r="ED512" s="128">
        <v>310</v>
      </c>
      <c r="EE512" s="134">
        <v>10</v>
      </c>
      <c r="EF512" s="135">
        <v>290</v>
      </c>
      <c r="EG512" s="136">
        <v>300</v>
      </c>
      <c r="EH512" s="128">
        <v>295</v>
      </c>
      <c r="EI512" s="134">
        <v>10</v>
      </c>
      <c r="EJ512" s="135">
        <v>480</v>
      </c>
      <c r="EK512" s="136">
        <v>490</v>
      </c>
      <c r="EL512" s="128">
        <v>485</v>
      </c>
      <c r="EM512" s="134" t="s">
        <v>5</v>
      </c>
      <c r="EN512" s="135">
        <v>300</v>
      </c>
      <c r="EO512" s="136">
        <v>310</v>
      </c>
      <c r="EP512" s="128">
        <v>305</v>
      </c>
      <c r="EQ512" s="134" t="s">
        <v>5</v>
      </c>
      <c r="ER512" s="135">
        <v>280</v>
      </c>
      <c r="ES512" s="136">
        <v>290</v>
      </c>
      <c r="ET512" s="128">
        <v>285</v>
      </c>
      <c r="EU512" s="134">
        <v>10</v>
      </c>
      <c r="EV512" s="135">
        <v>255</v>
      </c>
      <c r="EW512" s="136">
        <v>265</v>
      </c>
      <c r="EX512" s="128">
        <v>260</v>
      </c>
      <c r="EY512" s="134">
        <v>10</v>
      </c>
      <c r="EZ512" s="135">
        <v>465</v>
      </c>
      <c r="FA512" s="136">
        <v>475</v>
      </c>
      <c r="FB512" s="128">
        <v>470</v>
      </c>
      <c r="FC512" s="134" t="s">
        <v>5</v>
      </c>
      <c r="FD512" s="135">
        <v>385</v>
      </c>
      <c r="FE512" s="136">
        <v>395</v>
      </c>
      <c r="FF512" s="128">
        <v>390</v>
      </c>
      <c r="FG512" s="134" t="s">
        <v>5</v>
      </c>
      <c r="FH512" s="135">
        <v>255</v>
      </c>
      <c r="FI512" s="136">
        <v>265</v>
      </c>
      <c r="FJ512" s="128">
        <v>260</v>
      </c>
      <c r="FK512" s="134" t="s">
        <v>5</v>
      </c>
      <c r="FL512" s="135">
        <v>265</v>
      </c>
      <c r="FM512" s="136">
        <v>275</v>
      </c>
      <c r="FN512" s="128">
        <v>270</v>
      </c>
      <c r="FO512" s="134">
        <v>-5</v>
      </c>
      <c r="FP512" s="135">
        <v>355</v>
      </c>
      <c r="FQ512" s="136">
        <v>365</v>
      </c>
      <c r="FR512" s="128">
        <v>360</v>
      </c>
      <c r="FS512" s="134" t="s">
        <v>5</v>
      </c>
      <c r="FT512" s="135">
        <v>300</v>
      </c>
      <c r="FU512" s="136">
        <v>310</v>
      </c>
      <c r="FV512" s="95">
        <v>305</v>
      </c>
      <c r="FW512" s="134">
        <v>5</v>
      </c>
      <c r="FX512" s="135">
        <v>370</v>
      </c>
      <c r="FY512" s="136">
        <v>380</v>
      </c>
      <c r="FZ512" s="128">
        <v>375</v>
      </c>
      <c r="GA512" s="134" t="s">
        <v>5</v>
      </c>
      <c r="GB512" s="135">
        <v>430</v>
      </c>
      <c r="GC512" s="136">
        <v>440</v>
      </c>
      <c r="GD512" s="128">
        <v>435</v>
      </c>
      <c r="GE512" s="134">
        <v>10</v>
      </c>
      <c r="GF512" s="135">
        <v>400</v>
      </c>
      <c r="GG512" s="136">
        <v>410</v>
      </c>
      <c r="GH512" s="128">
        <v>405</v>
      </c>
      <c r="GI512" s="134">
        <v>5</v>
      </c>
      <c r="GJ512" s="135">
        <v>465</v>
      </c>
      <c r="GK512" s="136">
        <v>475</v>
      </c>
      <c r="GL512" s="128">
        <v>470</v>
      </c>
      <c r="GM512" s="134" t="s">
        <v>5</v>
      </c>
      <c r="GN512" s="135">
        <v>460</v>
      </c>
      <c r="GO512" s="136">
        <v>470</v>
      </c>
      <c r="GP512" s="128">
        <v>465</v>
      </c>
      <c r="GQ512" s="134" t="s">
        <v>5</v>
      </c>
      <c r="GR512" s="93"/>
      <c r="GS512" s="93">
        <v>9</v>
      </c>
    </row>
    <row r="513" spans="1:201" ht="15.75" x14ac:dyDescent="0.25">
      <c r="A513">
        <v>9</v>
      </c>
      <c r="B513">
        <v>2019</v>
      </c>
      <c r="C513" s="87">
        <v>43721</v>
      </c>
      <c r="D513" s="149">
        <v>425</v>
      </c>
      <c r="E513" s="136">
        <v>435</v>
      </c>
      <c r="F513" s="128">
        <v>430</v>
      </c>
      <c r="G513" s="134">
        <v>20</v>
      </c>
      <c r="H513" s="135">
        <v>540</v>
      </c>
      <c r="I513" s="136">
        <v>550</v>
      </c>
      <c r="J513" s="128">
        <v>545</v>
      </c>
      <c r="K513" s="134">
        <v>10</v>
      </c>
      <c r="L513" s="135">
        <v>555</v>
      </c>
      <c r="M513" s="136">
        <v>565</v>
      </c>
      <c r="N513" s="128">
        <v>560</v>
      </c>
      <c r="O513" s="134">
        <v>10</v>
      </c>
      <c r="P513" s="135">
        <v>400</v>
      </c>
      <c r="Q513" s="136">
        <v>410</v>
      </c>
      <c r="R513" s="128">
        <v>405</v>
      </c>
      <c r="S513" s="134">
        <v>15</v>
      </c>
      <c r="T513" s="135">
        <v>405</v>
      </c>
      <c r="U513" s="136">
        <v>415</v>
      </c>
      <c r="V513" s="128">
        <v>410</v>
      </c>
      <c r="W513" s="134">
        <v>20</v>
      </c>
      <c r="X513" s="135">
        <v>395</v>
      </c>
      <c r="Y513" s="136">
        <v>405</v>
      </c>
      <c r="Z513" s="128">
        <v>400</v>
      </c>
      <c r="AA513" s="134">
        <v>20</v>
      </c>
      <c r="AB513" s="135">
        <v>550</v>
      </c>
      <c r="AC513" s="136">
        <v>560</v>
      </c>
      <c r="AD513" s="128">
        <v>555</v>
      </c>
      <c r="AE513" s="134">
        <v>10</v>
      </c>
      <c r="AF513" s="135">
        <v>385</v>
      </c>
      <c r="AG513" s="136">
        <v>395</v>
      </c>
      <c r="AH513" s="128">
        <v>390</v>
      </c>
      <c r="AI513" s="134">
        <v>15</v>
      </c>
      <c r="AJ513" s="135">
        <v>420</v>
      </c>
      <c r="AK513" s="136">
        <v>430</v>
      </c>
      <c r="AL513" s="128">
        <v>425</v>
      </c>
      <c r="AM513" s="134">
        <v>10</v>
      </c>
      <c r="AN513" s="135">
        <v>410</v>
      </c>
      <c r="AO513" s="136">
        <v>420</v>
      </c>
      <c r="AP513" s="128">
        <v>415</v>
      </c>
      <c r="AQ513" s="134">
        <v>10</v>
      </c>
      <c r="AR513" s="135">
        <v>560</v>
      </c>
      <c r="AS513" s="136">
        <v>570</v>
      </c>
      <c r="AT513" s="128">
        <v>565</v>
      </c>
      <c r="AU513" s="134">
        <v>10</v>
      </c>
      <c r="AV513" s="135">
        <v>390</v>
      </c>
      <c r="AW513" s="136">
        <v>400</v>
      </c>
      <c r="AX513" s="128">
        <v>395</v>
      </c>
      <c r="AY513" s="134">
        <v>10</v>
      </c>
      <c r="AZ513" s="135">
        <v>355</v>
      </c>
      <c r="BA513" s="136">
        <v>365</v>
      </c>
      <c r="BB513" s="128">
        <v>360</v>
      </c>
      <c r="BC513" s="134">
        <v>10</v>
      </c>
      <c r="BD513" s="135">
        <v>345</v>
      </c>
      <c r="BE513" s="136">
        <v>355</v>
      </c>
      <c r="BF513" s="128">
        <v>350</v>
      </c>
      <c r="BG513" s="134">
        <v>10</v>
      </c>
      <c r="BH513" s="135">
        <v>450</v>
      </c>
      <c r="BI513" s="136">
        <v>460</v>
      </c>
      <c r="BJ513" s="128">
        <v>455</v>
      </c>
      <c r="BK513" s="134">
        <v>10</v>
      </c>
      <c r="BL513" s="135">
        <v>375</v>
      </c>
      <c r="BM513" s="136">
        <v>385</v>
      </c>
      <c r="BN513" s="128">
        <v>380</v>
      </c>
      <c r="BO513" s="134">
        <v>10</v>
      </c>
      <c r="BP513" s="135">
        <v>390</v>
      </c>
      <c r="BQ513" s="136">
        <v>400</v>
      </c>
      <c r="BR513" s="128">
        <v>395</v>
      </c>
      <c r="BS513" s="134">
        <v>5</v>
      </c>
      <c r="BT513" s="135">
        <v>375</v>
      </c>
      <c r="BU513" s="136">
        <v>385</v>
      </c>
      <c r="BV513" s="128">
        <v>380</v>
      </c>
      <c r="BW513" s="134">
        <v>5</v>
      </c>
      <c r="BX513" s="135">
        <v>475</v>
      </c>
      <c r="BY513" s="136">
        <v>485</v>
      </c>
      <c r="BZ513" s="128">
        <v>480</v>
      </c>
      <c r="CA513" s="134">
        <v>10</v>
      </c>
      <c r="CB513" s="135">
        <v>445</v>
      </c>
      <c r="CC513" s="136">
        <v>455</v>
      </c>
      <c r="CD513" s="128">
        <v>450</v>
      </c>
      <c r="CE513" s="134" t="s">
        <v>5</v>
      </c>
      <c r="CF513" s="135">
        <v>345</v>
      </c>
      <c r="CG513" s="136">
        <v>355</v>
      </c>
      <c r="CH513" s="128">
        <v>350</v>
      </c>
      <c r="CI513" s="134">
        <v>5</v>
      </c>
      <c r="CJ513" s="135">
        <v>335</v>
      </c>
      <c r="CK513" s="136">
        <v>345</v>
      </c>
      <c r="CL513" s="128">
        <v>340</v>
      </c>
      <c r="CM513" s="134">
        <v>5</v>
      </c>
      <c r="CN513" s="135">
        <v>475</v>
      </c>
      <c r="CO513" s="136">
        <v>485</v>
      </c>
      <c r="CP513" s="128">
        <v>480</v>
      </c>
      <c r="CQ513" s="134">
        <v>10</v>
      </c>
      <c r="CR513" s="135">
        <v>405</v>
      </c>
      <c r="CS513" s="136">
        <v>415</v>
      </c>
      <c r="CT513" s="128">
        <v>410</v>
      </c>
      <c r="CU513" s="134" t="s">
        <v>5</v>
      </c>
      <c r="CV513" s="135">
        <v>420</v>
      </c>
      <c r="CW513" s="136">
        <v>430</v>
      </c>
      <c r="CX513" s="128">
        <v>425</v>
      </c>
      <c r="CY513" s="134">
        <v>5</v>
      </c>
      <c r="CZ513" s="135">
        <v>380</v>
      </c>
      <c r="DA513" s="136">
        <v>390</v>
      </c>
      <c r="DB513" s="128">
        <v>385</v>
      </c>
      <c r="DC513" s="134">
        <v>5</v>
      </c>
      <c r="DD513" s="135">
        <v>475</v>
      </c>
      <c r="DE513" s="136">
        <v>485</v>
      </c>
      <c r="DF513" s="128">
        <v>480</v>
      </c>
      <c r="DG513" s="134">
        <v>10</v>
      </c>
      <c r="DH513" s="135">
        <v>425</v>
      </c>
      <c r="DI513" s="136">
        <v>435</v>
      </c>
      <c r="DJ513" s="128">
        <v>430</v>
      </c>
      <c r="DK513" s="134" t="s">
        <v>5</v>
      </c>
      <c r="DL513" s="135">
        <v>375</v>
      </c>
      <c r="DM513" s="136">
        <v>385</v>
      </c>
      <c r="DN513" s="128">
        <v>380</v>
      </c>
      <c r="DO513" s="134">
        <v>5</v>
      </c>
      <c r="DP513" s="135">
        <v>325</v>
      </c>
      <c r="DQ513" s="136">
        <v>335</v>
      </c>
      <c r="DR513" s="128">
        <v>330</v>
      </c>
      <c r="DS513" s="134">
        <v>5</v>
      </c>
      <c r="DT513" s="135">
        <v>475</v>
      </c>
      <c r="DU513" s="136">
        <v>485</v>
      </c>
      <c r="DV513" s="128">
        <v>480</v>
      </c>
      <c r="DW513" s="134">
        <v>10</v>
      </c>
      <c r="DX513" s="135">
        <v>420</v>
      </c>
      <c r="DY513" s="136">
        <v>430</v>
      </c>
      <c r="DZ513" s="128">
        <v>425</v>
      </c>
      <c r="EA513" s="134" t="s">
        <v>5</v>
      </c>
      <c r="EB513" s="135">
        <v>310</v>
      </c>
      <c r="EC513" s="136">
        <v>320</v>
      </c>
      <c r="ED513" s="128">
        <v>315</v>
      </c>
      <c r="EE513" s="134">
        <v>5</v>
      </c>
      <c r="EF513" s="135">
        <v>295</v>
      </c>
      <c r="EG513" s="136">
        <v>305</v>
      </c>
      <c r="EH513" s="128">
        <v>300</v>
      </c>
      <c r="EI513" s="134">
        <v>5</v>
      </c>
      <c r="EJ513" s="135">
        <v>490</v>
      </c>
      <c r="EK513" s="136">
        <v>500</v>
      </c>
      <c r="EL513" s="128">
        <v>495</v>
      </c>
      <c r="EM513" s="134">
        <v>10</v>
      </c>
      <c r="EN513" s="135">
        <v>300</v>
      </c>
      <c r="EO513" s="136">
        <v>310</v>
      </c>
      <c r="EP513" s="128">
        <v>305</v>
      </c>
      <c r="EQ513" s="134" t="s">
        <v>5</v>
      </c>
      <c r="ER513" s="135">
        <v>285</v>
      </c>
      <c r="ES513" s="136">
        <v>295</v>
      </c>
      <c r="ET513" s="128">
        <v>290</v>
      </c>
      <c r="EU513" s="134">
        <v>5</v>
      </c>
      <c r="EV513" s="135">
        <v>260</v>
      </c>
      <c r="EW513" s="136">
        <v>270</v>
      </c>
      <c r="EX513" s="128">
        <v>265</v>
      </c>
      <c r="EY513" s="134">
        <v>5</v>
      </c>
      <c r="EZ513" s="135">
        <v>475</v>
      </c>
      <c r="FA513" s="136">
        <v>485</v>
      </c>
      <c r="FB513" s="128">
        <v>480</v>
      </c>
      <c r="FC513" s="134">
        <v>10</v>
      </c>
      <c r="FD513" s="135">
        <v>385</v>
      </c>
      <c r="FE513" s="136">
        <v>395</v>
      </c>
      <c r="FF513" s="128">
        <v>390</v>
      </c>
      <c r="FG513" s="134" t="s">
        <v>5</v>
      </c>
      <c r="FH513" s="135">
        <v>265</v>
      </c>
      <c r="FI513" s="136">
        <v>275</v>
      </c>
      <c r="FJ513" s="128">
        <v>270</v>
      </c>
      <c r="FK513" s="134">
        <v>10</v>
      </c>
      <c r="FL513" s="135">
        <v>265</v>
      </c>
      <c r="FM513" s="136">
        <v>275</v>
      </c>
      <c r="FN513" s="128">
        <v>270</v>
      </c>
      <c r="FO513" s="134" t="s">
        <v>5</v>
      </c>
      <c r="FP513" s="135">
        <v>355</v>
      </c>
      <c r="FQ513" s="136">
        <v>365</v>
      </c>
      <c r="FR513" s="128">
        <v>360</v>
      </c>
      <c r="FS513" s="134" t="s">
        <v>5</v>
      </c>
      <c r="FT513" s="135">
        <v>300</v>
      </c>
      <c r="FU513" s="136">
        <v>310</v>
      </c>
      <c r="FV513" s="95">
        <v>305</v>
      </c>
      <c r="FW513" s="134" t="s">
        <v>5</v>
      </c>
      <c r="FX513" s="135">
        <v>370</v>
      </c>
      <c r="FY513" s="136">
        <v>380</v>
      </c>
      <c r="FZ513" s="128">
        <v>375</v>
      </c>
      <c r="GA513" s="134" t="s">
        <v>5</v>
      </c>
      <c r="GB513" s="135">
        <v>435</v>
      </c>
      <c r="GC513" s="136">
        <v>445</v>
      </c>
      <c r="GD513" s="128">
        <v>440</v>
      </c>
      <c r="GE513" s="134">
        <v>5</v>
      </c>
      <c r="GF513" s="135">
        <v>405</v>
      </c>
      <c r="GG513" s="136">
        <v>415</v>
      </c>
      <c r="GH513" s="128">
        <v>410</v>
      </c>
      <c r="GI513" s="134">
        <v>5</v>
      </c>
      <c r="GJ513" s="135">
        <v>475</v>
      </c>
      <c r="GK513" s="136">
        <v>485</v>
      </c>
      <c r="GL513" s="128">
        <v>480</v>
      </c>
      <c r="GM513" s="134">
        <v>10</v>
      </c>
      <c r="GN513" s="135">
        <v>460</v>
      </c>
      <c r="GO513" s="136">
        <v>470</v>
      </c>
      <c r="GP513" s="128">
        <v>465</v>
      </c>
      <c r="GQ513" s="134" t="s">
        <v>5</v>
      </c>
      <c r="GR513" s="93"/>
      <c r="GS513" s="93">
        <v>9</v>
      </c>
    </row>
    <row r="514" spans="1:201" ht="15.75" x14ac:dyDescent="0.25">
      <c r="A514">
        <v>9</v>
      </c>
      <c r="B514">
        <v>2019</v>
      </c>
      <c r="C514" s="87">
        <v>43728</v>
      </c>
      <c r="D514" s="149">
        <v>430</v>
      </c>
      <c r="E514" s="136">
        <v>440</v>
      </c>
      <c r="F514" s="128">
        <v>435</v>
      </c>
      <c r="G514" s="134">
        <v>5</v>
      </c>
      <c r="H514" s="135">
        <v>540</v>
      </c>
      <c r="I514" s="136">
        <v>550</v>
      </c>
      <c r="J514" s="128">
        <v>545</v>
      </c>
      <c r="K514" s="134" t="s">
        <v>5</v>
      </c>
      <c r="L514" s="135">
        <v>555</v>
      </c>
      <c r="M514" s="136">
        <v>565</v>
      </c>
      <c r="N514" s="128">
        <v>560</v>
      </c>
      <c r="O514" s="134" t="s">
        <v>5</v>
      </c>
      <c r="P514" s="135">
        <v>410</v>
      </c>
      <c r="Q514" s="136">
        <v>420</v>
      </c>
      <c r="R514" s="128">
        <v>415</v>
      </c>
      <c r="S514" s="134">
        <v>10</v>
      </c>
      <c r="T514" s="135">
        <v>410</v>
      </c>
      <c r="U514" s="136">
        <v>420</v>
      </c>
      <c r="V514" s="128">
        <v>415</v>
      </c>
      <c r="W514" s="134">
        <v>5</v>
      </c>
      <c r="X514" s="135">
        <v>395</v>
      </c>
      <c r="Y514" s="136">
        <v>405</v>
      </c>
      <c r="Z514" s="128">
        <v>400</v>
      </c>
      <c r="AA514" s="134" t="s">
        <v>5</v>
      </c>
      <c r="AB514" s="135">
        <v>550</v>
      </c>
      <c r="AC514" s="136">
        <v>560</v>
      </c>
      <c r="AD514" s="128">
        <v>555</v>
      </c>
      <c r="AE514" s="134" t="s">
        <v>5</v>
      </c>
      <c r="AF514" s="135">
        <v>395</v>
      </c>
      <c r="AG514" s="136">
        <v>405</v>
      </c>
      <c r="AH514" s="128">
        <v>400</v>
      </c>
      <c r="AI514" s="134">
        <v>10</v>
      </c>
      <c r="AJ514" s="135">
        <v>425</v>
      </c>
      <c r="AK514" s="136">
        <v>435</v>
      </c>
      <c r="AL514" s="128">
        <v>430</v>
      </c>
      <c r="AM514" s="134">
        <v>5</v>
      </c>
      <c r="AN514" s="135">
        <v>410</v>
      </c>
      <c r="AO514" s="136">
        <v>420</v>
      </c>
      <c r="AP514" s="128">
        <v>415</v>
      </c>
      <c r="AQ514" s="134" t="s">
        <v>5</v>
      </c>
      <c r="AR514" s="135">
        <v>560</v>
      </c>
      <c r="AS514" s="136">
        <v>570</v>
      </c>
      <c r="AT514" s="128">
        <v>565</v>
      </c>
      <c r="AU514" s="134" t="s">
        <v>5</v>
      </c>
      <c r="AV514" s="135">
        <v>400</v>
      </c>
      <c r="AW514" s="136">
        <v>410</v>
      </c>
      <c r="AX514" s="128">
        <v>405</v>
      </c>
      <c r="AY514" s="134">
        <v>10</v>
      </c>
      <c r="AZ514" s="135">
        <v>360</v>
      </c>
      <c r="BA514" s="136">
        <v>370</v>
      </c>
      <c r="BB514" s="128">
        <v>365</v>
      </c>
      <c r="BC514" s="134">
        <v>5</v>
      </c>
      <c r="BD514" s="135">
        <v>345</v>
      </c>
      <c r="BE514" s="136">
        <v>355</v>
      </c>
      <c r="BF514" s="128">
        <v>350</v>
      </c>
      <c r="BG514" s="134" t="s">
        <v>5</v>
      </c>
      <c r="BH514" s="135">
        <v>450</v>
      </c>
      <c r="BI514" s="136">
        <v>460</v>
      </c>
      <c r="BJ514" s="128">
        <v>455</v>
      </c>
      <c r="BK514" s="134" t="s">
        <v>5</v>
      </c>
      <c r="BL514" s="135">
        <v>385</v>
      </c>
      <c r="BM514" s="136">
        <v>395</v>
      </c>
      <c r="BN514" s="128">
        <v>390</v>
      </c>
      <c r="BO514" s="134">
        <v>10</v>
      </c>
      <c r="BP514" s="135">
        <v>400</v>
      </c>
      <c r="BQ514" s="136">
        <v>410</v>
      </c>
      <c r="BR514" s="128">
        <v>405</v>
      </c>
      <c r="BS514" s="134">
        <v>10</v>
      </c>
      <c r="BT514" s="135">
        <v>385</v>
      </c>
      <c r="BU514" s="136">
        <v>395</v>
      </c>
      <c r="BV514" s="128">
        <v>390</v>
      </c>
      <c r="BW514" s="134">
        <v>10</v>
      </c>
      <c r="BX514" s="135">
        <v>475</v>
      </c>
      <c r="BY514" s="136">
        <v>485</v>
      </c>
      <c r="BZ514" s="128">
        <v>480</v>
      </c>
      <c r="CA514" s="134" t="s">
        <v>5</v>
      </c>
      <c r="CB514" s="135">
        <v>450</v>
      </c>
      <c r="CC514" s="136">
        <v>460</v>
      </c>
      <c r="CD514" s="128">
        <v>455</v>
      </c>
      <c r="CE514" s="134">
        <v>5</v>
      </c>
      <c r="CF514" s="135">
        <v>355</v>
      </c>
      <c r="CG514" s="136">
        <v>365</v>
      </c>
      <c r="CH514" s="128">
        <v>360</v>
      </c>
      <c r="CI514" s="134">
        <v>10</v>
      </c>
      <c r="CJ514" s="135">
        <v>345</v>
      </c>
      <c r="CK514" s="136">
        <v>355</v>
      </c>
      <c r="CL514" s="128">
        <v>350</v>
      </c>
      <c r="CM514" s="134">
        <v>10</v>
      </c>
      <c r="CN514" s="135">
        <v>475</v>
      </c>
      <c r="CO514" s="136">
        <v>485</v>
      </c>
      <c r="CP514" s="128">
        <v>480</v>
      </c>
      <c r="CQ514" s="134" t="s">
        <v>5</v>
      </c>
      <c r="CR514" s="135">
        <v>410</v>
      </c>
      <c r="CS514" s="136">
        <v>420</v>
      </c>
      <c r="CT514" s="128">
        <v>415</v>
      </c>
      <c r="CU514" s="134">
        <v>5</v>
      </c>
      <c r="CV514" s="135">
        <v>430</v>
      </c>
      <c r="CW514" s="136">
        <v>440</v>
      </c>
      <c r="CX514" s="128">
        <v>435</v>
      </c>
      <c r="CY514" s="134">
        <v>10</v>
      </c>
      <c r="CZ514" s="135">
        <v>390</v>
      </c>
      <c r="DA514" s="136">
        <v>400</v>
      </c>
      <c r="DB514" s="128">
        <v>395</v>
      </c>
      <c r="DC514" s="134">
        <v>10</v>
      </c>
      <c r="DD514" s="135">
        <v>475</v>
      </c>
      <c r="DE514" s="136">
        <v>485</v>
      </c>
      <c r="DF514" s="128">
        <v>480</v>
      </c>
      <c r="DG514" s="134" t="s">
        <v>5</v>
      </c>
      <c r="DH514" s="135">
        <v>430</v>
      </c>
      <c r="DI514" s="136">
        <v>440</v>
      </c>
      <c r="DJ514" s="128">
        <v>435</v>
      </c>
      <c r="DK514" s="134">
        <v>5</v>
      </c>
      <c r="DL514" s="135">
        <v>385</v>
      </c>
      <c r="DM514" s="136">
        <v>395</v>
      </c>
      <c r="DN514" s="128">
        <v>390</v>
      </c>
      <c r="DO514" s="134">
        <v>10</v>
      </c>
      <c r="DP514" s="135">
        <v>335</v>
      </c>
      <c r="DQ514" s="136">
        <v>345</v>
      </c>
      <c r="DR514" s="128">
        <v>340</v>
      </c>
      <c r="DS514" s="134">
        <v>10</v>
      </c>
      <c r="DT514" s="135">
        <v>475</v>
      </c>
      <c r="DU514" s="136">
        <v>485</v>
      </c>
      <c r="DV514" s="128">
        <v>480</v>
      </c>
      <c r="DW514" s="134" t="s">
        <v>5</v>
      </c>
      <c r="DX514" s="135">
        <v>425</v>
      </c>
      <c r="DY514" s="136">
        <v>435</v>
      </c>
      <c r="DZ514" s="128">
        <v>430</v>
      </c>
      <c r="EA514" s="134">
        <v>5</v>
      </c>
      <c r="EB514" s="135">
        <v>315</v>
      </c>
      <c r="EC514" s="136">
        <v>325</v>
      </c>
      <c r="ED514" s="128">
        <v>320</v>
      </c>
      <c r="EE514" s="134">
        <v>5</v>
      </c>
      <c r="EF514" s="135">
        <v>300</v>
      </c>
      <c r="EG514" s="136">
        <v>310</v>
      </c>
      <c r="EH514" s="128">
        <v>305</v>
      </c>
      <c r="EI514" s="134">
        <v>5</v>
      </c>
      <c r="EJ514" s="135">
        <v>490</v>
      </c>
      <c r="EK514" s="136">
        <v>500</v>
      </c>
      <c r="EL514" s="128">
        <v>495</v>
      </c>
      <c r="EM514" s="134" t="s">
        <v>5</v>
      </c>
      <c r="EN514" s="135">
        <v>305</v>
      </c>
      <c r="EO514" s="136">
        <v>315</v>
      </c>
      <c r="EP514" s="128">
        <v>310</v>
      </c>
      <c r="EQ514" s="134">
        <v>5</v>
      </c>
      <c r="ER514" s="135">
        <v>290</v>
      </c>
      <c r="ES514" s="136">
        <v>300</v>
      </c>
      <c r="ET514" s="128">
        <v>295</v>
      </c>
      <c r="EU514" s="134">
        <v>5</v>
      </c>
      <c r="EV514" s="135">
        <v>265</v>
      </c>
      <c r="EW514" s="136">
        <v>275</v>
      </c>
      <c r="EX514" s="128">
        <v>270</v>
      </c>
      <c r="EY514" s="134">
        <v>5</v>
      </c>
      <c r="EZ514" s="135">
        <v>475</v>
      </c>
      <c r="FA514" s="136">
        <v>485</v>
      </c>
      <c r="FB514" s="128">
        <v>480</v>
      </c>
      <c r="FC514" s="134" t="s">
        <v>5</v>
      </c>
      <c r="FD514" s="135">
        <v>385</v>
      </c>
      <c r="FE514" s="136">
        <v>395</v>
      </c>
      <c r="FF514" s="128">
        <v>390</v>
      </c>
      <c r="FG514" s="134" t="s">
        <v>5</v>
      </c>
      <c r="FH514" s="135">
        <v>270</v>
      </c>
      <c r="FI514" s="136">
        <v>280</v>
      </c>
      <c r="FJ514" s="128">
        <v>275</v>
      </c>
      <c r="FK514" s="134">
        <v>5</v>
      </c>
      <c r="FL514" s="135">
        <v>270</v>
      </c>
      <c r="FM514" s="136">
        <v>280</v>
      </c>
      <c r="FN514" s="128">
        <v>275</v>
      </c>
      <c r="FO514" s="134">
        <v>5</v>
      </c>
      <c r="FP514" s="135">
        <v>355</v>
      </c>
      <c r="FQ514" s="136">
        <v>365</v>
      </c>
      <c r="FR514" s="128">
        <v>360</v>
      </c>
      <c r="FS514" s="134" t="s">
        <v>5</v>
      </c>
      <c r="FT514" s="135">
        <v>295</v>
      </c>
      <c r="FU514" s="136">
        <v>305</v>
      </c>
      <c r="FV514" s="95">
        <v>300</v>
      </c>
      <c r="FW514" s="134">
        <v>-5</v>
      </c>
      <c r="FX514" s="135">
        <v>370</v>
      </c>
      <c r="FY514" s="136">
        <v>380</v>
      </c>
      <c r="FZ514" s="128">
        <v>375</v>
      </c>
      <c r="GA514" s="134" t="s">
        <v>5</v>
      </c>
      <c r="GB514" s="135">
        <v>445</v>
      </c>
      <c r="GC514" s="136">
        <v>455</v>
      </c>
      <c r="GD514" s="128">
        <v>450</v>
      </c>
      <c r="GE514" s="134">
        <v>10</v>
      </c>
      <c r="GF514" s="135">
        <v>415</v>
      </c>
      <c r="GG514" s="136">
        <v>425</v>
      </c>
      <c r="GH514" s="128">
        <v>420</v>
      </c>
      <c r="GI514" s="134">
        <v>10</v>
      </c>
      <c r="GJ514" s="135">
        <v>475</v>
      </c>
      <c r="GK514" s="136">
        <v>485</v>
      </c>
      <c r="GL514" s="128">
        <v>480</v>
      </c>
      <c r="GM514" s="134" t="s">
        <v>5</v>
      </c>
      <c r="GN514" s="135">
        <v>465</v>
      </c>
      <c r="GO514" s="136">
        <v>475</v>
      </c>
      <c r="GP514" s="128">
        <v>470</v>
      </c>
      <c r="GQ514" s="134">
        <v>5</v>
      </c>
      <c r="GR514" s="93"/>
      <c r="GS514" s="93">
        <v>9</v>
      </c>
    </row>
    <row r="515" spans="1:201" ht="15.75" x14ac:dyDescent="0.25">
      <c r="A515">
        <v>9</v>
      </c>
      <c r="B515">
        <v>2019</v>
      </c>
      <c r="C515" s="87">
        <v>43735</v>
      </c>
      <c r="D515" s="149">
        <v>435</v>
      </c>
      <c r="E515" s="136">
        <v>445</v>
      </c>
      <c r="F515" s="128">
        <v>440</v>
      </c>
      <c r="G515" s="134">
        <v>5</v>
      </c>
      <c r="H515" s="135">
        <v>565</v>
      </c>
      <c r="I515" s="136">
        <v>575</v>
      </c>
      <c r="J515" s="128">
        <v>570</v>
      </c>
      <c r="K515" s="134">
        <v>25</v>
      </c>
      <c r="L515" s="135">
        <v>545</v>
      </c>
      <c r="M515" s="136">
        <v>555</v>
      </c>
      <c r="N515" s="128">
        <v>550</v>
      </c>
      <c r="O515" s="134">
        <v>-10</v>
      </c>
      <c r="P515" s="135">
        <v>410</v>
      </c>
      <c r="Q515" s="136">
        <v>420</v>
      </c>
      <c r="R515" s="128">
        <v>415</v>
      </c>
      <c r="S515" s="134" t="s">
        <v>5</v>
      </c>
      <c r="T515" s="135">
        <v>415</v>
      </c>
      <c r="U515" s="136">
        <v>425</v>
      </c>
      <c r="V515" s="128">
        <v>420</v>
      </c>
      <c r="W515" s="134">
        <v>5</v>
      </c>
      <c r="X515" s="135">
        <v>420</v>
      </c>
      <c r="Y515" s="136">
        <v>430</v>
      </c>
      <c r="Z515" s="128">
        <v>425</v>
      </c>
      <c r="AA515" s="134">
        <v>25</v>
      </c>
      <c r="AB515" s="135">
        <v>540</v>
      </c>
      <c r="AC515" s="136">
        <v>550</v>
      </c>
      <c r="AD515" s="128">
        <v>545</v>
      </c>
      <c r="AE515" s="134">
        <v>-10</v>
      </c>
      <c r="AF515" s="135">
        <v>395</v>
      </c>
      <c r="AG515" s="136">
        <v>405</v>
      </c>
      <c r="AH515" s="128">
        <v>400</v>
      </c>
      <c r="AI515" s="134" t="s">
        <v>5</v>
      </c>
      <c r="AJ515" s="135">
        <v>430</v>
      </c>
      <c r="AK515" s="136">
        <v>440</v>
      </c>
      <c r="AL515" s="128">
        <v>435</v>
      </c>
      <c r="AM515" s="134">
        <v>5</v>
      </c>
      <c r="AN515" s="135">
        <v>435</v>
      </c>
      <c r="AO515" s="136">
        <v>445</v>
      </c>
      <c r="AP515" s="128">
        <v>440</v>
      </c>
      <c r="AQ515" s="134">
        <v>25</v>
      </c>
      <c r="AR515" s="135">
        <v>550</v>
      </c>
      <c r="AS515" s="136">
        <v>560</v>
      </c>
      <c r="AT515" s="128">
        <v>555</v>
      </c>
      <c r="AU515" s="134">
        <v>-10</v>
      </c>
      <c r="AV515" s="135">
        <v>400</v>
      </c>
      <c r="AW515" s="136">
        <v>410</v>
      </c>
      <c r="AX515" s="128">
        <v>405</v>
      </c>
      <c r="AY515" s="134" t="s">
        <v>5</v>
      </c>
      <c r="AZ515" s="135">
        <v>365</v>
      </c>
      <c r="BA515" s="136">
        <v>375</v>
      </c>
      <c r="BB515" s="128">
        <v>370</v>
      </c>
      <c r="BC515" s="134">
        <v>5</v>
      </c>
      <c r="BD515" s="135">
        <v>370</v>
      </c>
      <c r="BE515" s="136">
        <v>380</v>
      </c>
      <c r="BF515" s="128">
        <v>375</v>
      </c>
      <c r="BG515" s="134">
        <v>25</v>
      </c>
      <c r="BH515" s="135">
        <v>440</v>
      </c>
      <c r="BI515" s="136">
        <v>450</v>
      </c>
      <c r="BJ515" s="128">
        <v>445</v>
      </c>
      <c r="BK515" s="134">
        <v>-10</v>
      </c>
      <c r="BL515" s="135">
        <v>385</v>
      </c>
      <c r="BM515" s="136">
        <v>395</v>
      </c>
      <c r="BN515" s="128">
        <v>390</v>
      </c>
      <c r="BO515" s="134" t="s">
        <v>5</v>
      </c>
      <c r="BP515" s="135">
        <v>405</v>
      </c>
      <c r="BQ515" s="136">
        <v>415</v>
      </c>
      <c r="BR515" s="128">
        <v>410</v>
      </c>
      <c r="BS515" s="134">
        <v>5</v>
      </c>
      <c r="BT515" s="135">
        <v>395</v>
      </c>
      <c r="BU515" s="136">
        <v>405</v>
      </c>
      <c r="BV515" s="128">
        <v>400</v>
      </c>
      <c r="BW515" s="134">
        <v>10</v>
      </c>
      <c r="BX515" s="135">
        <v>465</v>
      </c>
      <c r="BY515" s="136">
        <v>475</v>
      </c>
      <c r="BZ515" s="128">
        <v>470</v>
      </c>
      <c r="CA515" s="134">
        <v>-10</v>
      </c>
      <c r="CB515" s="135">
        <v>450</v>
      </c>
      <c r="CC515" s="136">
        <v>460</v>
      </c>
      <c r="CD515" s="128">
        <v>455</v>
      </c>
      <c r="CE515" s="134" t="s">
        <v>5</v>
      </c>
      <c r="CF515" s="135">
        <v>360</v>
      </c>
      <c r="CG515" s="136">
        <v>370</v>
      </c>
      <c r="CH515" s="128">
        <v>365</v>
      </c>
      <c r="CI515" s="134">
        <v>5</v>
      </c>
      <c r="CJ515" s="135">
        <v>355</v>
      </c>
      <c r="CK515" s="136">
        <v>365</v>
      </c>
      <c r="CL515" s="128">
        <v>360</v>
      </c>
      <c r="CM515" s="134">
        <v>10</v>
      </c>
      <c r="CN515" s="135">
        <v>465</v>
      </c>
      <c r="CO515" s="136">
        <v>475</v>
      </c>
      <c r="CP515" s="128">
        <v>470</v>
      </c>
      <c r="CQ515" s="134">
        <v>-10</v>
      </c>
      <c r="CR515" s="135">
        <v>410</v>
      </c>
      <c r="CS515" s="136">
        <v>420</v>
      </c>
      <c r="CT515" s="128">
        <v>415</v>
      </c>
      <c r="CU515" s="134" t="s">
        <v>5</v>
      </c>
      <c r="CV515" s="135">
        <v>360</v>
      </c>
      <c r="CW515" s="136">
        <v>370</v>
      </c>
      <c r="CX515" s="128">
        <v>365</v>
      </c>
      <c r="CY515" s="134">
        <v>5</v>
      </c>
      <c r="CZ515" s="135">
        <v>365</v>
      </c>
      <c r="DA515" s="136">
        <v>375</v>
      </c>
      <c r="DB515" s="128">
        <v>370</v>
      </c>
      <c r="DC515" s="134">
        <v>20</v>
      </c>
      <c r="DD515" s="135">
        <v>465</v>
      </c>
      <c r="DE515" s="136">
        <v>475</v>
      </c>
      <c r="DF515" s="128">
        <v>470</v>
      </c>
      <c r="DG515" s="134">
        <v>-10</v>
      </c>
      <c r="DH515" s="135">
        <v>430</v>
      </c>
      <c r="DI515" s="136">
        <v>440</v>
      </c>
      <c r="DJ515" s="128">
        <v>435</v>
      </c>
      <c r="DK515" s="134" t="s">
        <v>5</v>
      </c>
      <c r="DL515" s="135">
        <v>435</v>
      </c>
      <c r="DM515" s="136">
        <v>445</v>
      </c>
      <c r="DN515" s="128">
        <v>440</v>
      </c>
      <c r="DO515" s="134">
        <v>5</v>
      </c>
      <c r="DP515" s="135">
        <v>410</v>
      </c>
      <c r="DQ515" s="136">
        <v>420</v>
      </c>
      <c r="DR515" s="128">
        <v>415</v>
      </c>
      <c r="DS515" s="134">
        <v>20</v>
      </c>
      <c r="DT515" s="135">
        <v>465</v>
      </c>
      <c r="DU515" s="136">
        <v>475</v>
      </c>
      <c r="DV515" s="128">
        <v>470</v>
      </c>
      <c r="DW515" s="134">
        <v>-10</v>
      </c>
      <c r="DX515" s="135">
        <v>425</v>
      </c>
      <c r="DY515" s="136">
        <v>435</v>
      </c>
      <c r="DZ515" s="128">
        <v>430</v>
      </c>
      <c r="EA515" s="134" t="s">
        <v>5</v>
      </c>
      <c r="EB515" s="135">
        <v>315</v>
      </c>
      <c r="EC515" s="136">
        <v>325</v>
      </c>
      <c r="ED515" s="128">
        <v>320</v>
      </c>
      <c r="EE515" s="134" t="s">
        <v>5</v>
      </c>
      <c r="EF515" s="135">
        <v>305</v>
      </c>
      <c r="EG515" s="136">
        <v>315</v>
      </c>
      <c r="EH515" s="128">
        <v>310</v>
      </c>
      <c r="EI515" s="134">
        <v>5</v>
      </c>
      <c r="EJ515" s="135">
        <v>480</v>
      </c>
      <c r="EK515" s="136">
        <v>490</v>
      </c>
      <c r="EL515" s="128">
        <v>485</v>
      </c>
      <c r="EM515" s="134">
        <v>-10</v>
      </c>
      <c r="EN515" s="135">
        <v>305</v>
      </c>
      <c r="EO515" s="136">
        <v>315</v>
      </c>
      <c r="EP515" s="128">
        <v>310</v>
      </c>
      <c r="EQ515" s="134" t="s">
        <v>5</v>
      </c>
      <c r="ER515" s="135">
        <v>290</v>
      </c>
      <c r="ES515" s="136">
        <v>300</v>
      </c>
      <c r="ET515" s="128">
        <v>295</v>
      </c>
      <c r="EU515" s="134" t="s">
        <v>5</v>
      </c>
      <c r="EV515" s="135">
        <v>270</v>
      </c>
      <c r="EW515" s="136">
        <v>280</v>
      </c>
      <c r="EX515" s="128">
        <v>275</v>
      </c>
      <c r="EY515" s="134">
        <v>5</v>
      </c>
      <c r="EZ515" s="135">
        <v>465</v>
      </c>
      <c r="FA515" s="136">
        <v>475</v>
      </c>
      <c r="FB515" s="128">
        <v>470</v>
      </c>
      <c r="FC515" s="134">
        <v>-10</v>
      </c>
      <c r="FD515" s="135">
        <v>385</v>
      </c>
      <c r="FE515" s="136">
        <v>395</v>
      </c>
      <c r="FF515" s="128">
        <v>390</v>
      </c>
      <c r="FG515" s="134" t="s">
        <v>5</v>
      </c>
      <c r="FH515" s="135">
        <v>270</v>
      </c>
      <c r="FI515" s="136">
        <v>280</v>
      </c>
      <c r="FJ515" s="128">
        <v>275</v>
      </c>
      <c r="FK515" s="134" t="s">
        <v>5</v>
      </c>
      <c r="FL515" s="135">
        <v>275</v>
      </c>
      <c r="FM515" s="136">
        <v>285</v>
      </c>
      <c r="FN515" s="128">
        <v>280</v>
      </c>
      <c r="FO515" s="134">
        <v>5</v>
      </c>
      <c r="FP515" s="135">
        <v>355</v>
      </c>
      <c r="FQ515" s="136">
        <v>365</v>
      </c>
      <c r="FR515" s="128">
        <v>360</v>
      </c>
      <c r="FS515" s="134" t="s">
        <v>5</v>
      </c>
      <c r="FT515" s="135">
        <v>300</v>
      </c>
      <c r="FU515" s="136">
        <v>310</v>
      </c>
      <c r="FV515" s="95">
        <v>305</v>
      </c>
      <c r="FW515" s="134">
        <v>5</v>
      </c>
      <c r="FX515" s="135">
        <v>370</v>
      </c>
      <c r="FY515" s="136">
        <v>380</v>
      </c>
      <c r="FZ515" s="128">
        <v>375</v>
      </c>
      <c r="GA515" s="134" t="s">
        <v>5</v>
      </c>
      <c r="GB515" s="135">
        <v>450</v>
      </c>
      <c r="GC515" s="136">
        <v>460</v>
      </c>
      <c r="GD515" s="128">
        <v>455</v>
      </c>
      <c r="GE515" s="134">
        <v>5</v>
      </c>
      <c r="GF515" s="135">
        <v>435</v>
      </c>
      <c r="GG515" s="136">
        <v>445</v>
      </c>
      <c r="GH515" s="128">
        <v>295</v>
      </c>
      <c r="GI515" s="134">
        <v>20</v>
      </c>
      <c r="GJ515" s="135">
        <v>465</v>
      </c>
      <c r="GK515" s="136">
        <v>475</v>
      </c>
      <c r="GL515" s="128">
        <v>470</v>
      </c>
      <c r="GM515" s="134">
        <v>-10</v>
      </c>
      <c r="GN515" s="135">
        <v>465</v>
      </c>
      <c r="GO515" s="136">
        <v>475</v>
      </c>
      <c r="GP515" s="128">
        <v>470</v>
      </c>
      <c r="GQ515" s="134" t="s">
        <v>5</v>
      </c>
      <c r="GR515" s="93"/>
      <c r="GS515" s="93">
        <v>9</v>
      </c>
    </row>
    <row r="516" spans="1:201" ht="15.75" x14ac:dyDescent="0.25">
      <c r="A516">
        <v>10</v>
      </c>
      <c r="B516">
        <v>2019</v>
      </c>
      <c r="C516" s="87">
        <v>43742</v>
      </c>
      <c r="D516" s="149">
        <v>435</v>
      </c>
      <c r="E516" s="136">
        <v>445</v>
      </c>
      <c r="F516" s="128">
        <v>440</v>
      </c>
      <c r="G516" s="134" t="s">
        <v>5</v>
      </c>
      <c r="H516" s="135">
        <v>555</v>
      </c>
      <c r="I516" s="136">
        <v>565</v>
      </c>
      <c r="J516" s="128">
        <v>560</v>
      </c>
      <c r="K516" s="134">
        <v>-10</v>
      </c>
      <c r="L516" s="135">
        <v>535</v>
      </c>
      <c r="M516" s="136">
        <v>545</v>
      </c>
      <c r="N516" s="128">
        <v>540</v>
      </c>
      <c r="O516" s="134">
        <v>-10</v>
      </c>
      <c r="P516" s="135">
        <v>415</v>
      </c>
      <c r="Q516" s="136">
        <v>425</v>
      </c>
      <c r="R516" s="128">
        <v>420</v>
      </c>
      <c r="S516" s="134">
        <v>5</v>
      </c>
      <c r="T516" s="135">
        <v>415</v>
      </c>
      <c r="U516" s="136">
        <v>425</v>
      </c>
      <c r="V516" s="128">
        <v>420</v>
      </c>
      <c r="W516" s="134" t="s">
        <v>5</v>
      </c>
      <c r="X516" s="135">
        <v>410</v>
      </c>
      <c r="Y516" s="136">
        <v>420</v>
      </c>
      <c r="Z516" s="128">
        <v>415</v>
      </c>
      <c r="AA516" s="134">
        <v>-10</v>
      </c>
      <c r="AB516" s="135">
        <v>530</v>
      </c>
      <c r="AC516" s="136">
        <v>540</v>
      </c>
      <c r="AD516" s="128">
        <v>535</v>
      </c>
      <c r="AE516" s="134">
        <v>-10</v>
      </c>
      <c r="AF516" s="135">
        <v>400</v>
      </c>
      <c r="AG516" s="136">
        <v>410</v>
      </c>
      <c r="AH516" s="128">
        <v>405</v>
      </c>
      <c r="AI516" s="134">
        <v>5</v>
      </c>
      <c r="AJ516" s="135">
        <v>430</v>
      </c>
      <c r="AK516" s="136">
        <v>440</v>
      </c>
      <c r="AL516" s="128">
        <v>435</v>
      </c>
      <c r="AM516" s="134" t="s">
        <v>5</v>
      </c>
      <c r="AN516" s="135">
        <v>425</v>
      </c>
      <c r="AO516" s="136">
        <v>435</v>
      </c>
      <c r="AP516" s="128">
        <v>430</v>
      </c>
      <c r="AQ516" s="134">
        <v>-10</v>
      </c>
      <c r="AR516" s="135">
        <v>540</v>
      </c>
      <c r="AS516" s="136">
        <v>550</v>
      </c>
      <c r="AT516" s="128">
        <v>545</v>
      </c>
      <c r="AU516" s="134">
        <v>-10</v>
      </c>
      <c r="AV516" s="135">
        <v>405</v>
      </c>
      <c r="AW516" s="136">
        <v>415</v>
      </c>
      <c r="AX516" s="128">
        <v>410</v>
      </c>
      <c r="AY516" s="134">
        <v>5</v>
      </c>
      <c r="AZ516" s="135">
        <v>365</v>
      </c>
      <c r="BA516" s="136">
        <v>375</v>
      </c>
      <c r="BB516" s="128">
        <v>370</v>
      </c>
      <c r="BC516" s="134" t="s">
        <v>5</v>
      </c>
      <c r="BD516" s="135">
        <v>360</v>
      </c>
      <c r="BE516" s="136">
        <v>370</v>
      </c>
      <c r="BF516" s="128">
        <v>365</v>
      </c>
      <c r="BG516" s="134">
        <v>-10</v>
      </c>
      <c r="BH516" s="135">
        <v>430</v>
      </c>
      <c r="BI516" s="136">
        <v>440</v>
      </c>
      <c r="BJ516" s="128">
        <v>435</v>
      </c>
      <c r="BK516" s="134">
        <v>-10</v>
      </c>
      <c r="BL516" s="135">
        <v>390</v>
      </c>
      <c r="BM516" s="136">
        <v>400</v>
      </c>
      <c r="BN516" s="128">
        <v>395</v>
      </c>
      <c r="BO516" s="134">
        <v>5</v>
      </c>
      <c r="BP516" s="135">
        <v>410</v>
      </c>
      <c r="BQ516" s="136">
        <v>420</v>
      </c>
      <c r="BR516" s="128">
        <v>415</v>
      </c>
      <c r="BS516" s="134">
        <v>5</v>
      </c>
      <c r="BT516" s="135">
        <v>400</v>
      </c>
      <c r="BU516" s="136">
        <v>410</v>
      </c>
      <c r="BV516" s="128">
        <v>405</v>
      </c>
      <c r="BW516" s="134">
        <v>5</v>
      </c>
      <c r="BX516" s="135">
        <v>465</v>
      </c>
      <c r="BY516" s="136">
        <v>475</v>
      </c>
      <c r="BZ516" s="128">
        <v>470</v>
      </c>
      <c r="CA516" s="134" t="s">
        <v>5</v>
      </c>
      <c r="CB516" s="135">
        <v>450</v>
      </c>
      <c r="CC516" s="136">
        <v>460</v>
      </c>
      <c r="CD516" s="128">
        <v>455</v>
      </c>
      <c r="CE516" s="134" t="s">
        <v>5</v>
      </c>
      <c r="CF516" s="135">
        <v>365</v>
      </c>
      <c r="CG516" s="136">
        <v>375</v>
      </c>
      <c r="CH516" s="128">
        <v>370</v>
      </c>
      <c r="CI516" s="134">
        <v>5</v>
      </c>
      <c r="CJ516" s="135">
        <v>360</v>
      </c>
      <c r="CK516" s="136">
        <v>370</v>
      </c>
      <c r="CL516" s="128">
        <v>365</v>
      </c>
      <c r="CM516" s="134">
        <v>5</v>
      </c>
      <c r="CN516" s="135">
        <v>465</v>
      </c>
      <c r="CO516" s="136">
        <v>475</v>
      </c>
      <c r="CP516" s="128">
        <v>470</v>
      </c>
      <c r="CQ516" s="134" t="s">
        <v>5</v>
      </c>
      <c r="CR516" s="135">
        <v>410</v>
      </c>
      <c r="CS516" s="136">
        <v>420</v>
      </c>
      <c r="CT516" s="128">
        <v>415</v>
      </c>
      <c r="CU516" s="134" t="s">
        <v>5</v>
      </c>
      <c r="CV516" s="135">
        <v>365</v>
      </c>
      <c r="CW516" s="136">
        <v>375</v>
      </c>
      <c r="CX516" s="128">
        <v>370</v>
      </c>
      <c r="CY516" s="134">
        <v>5</v>
      </c>
      <c r="CZ516" s="135">
        <v>370</v>
      </c>
      <c r="DA516" s="136">
        <v>380</v>
      </c>
      <c r="DB516" s="128">
        <v>375</v>
      </c>
      <c r="DC516" s="134">
        <v>5</v>
      </c>
      <c r="DD516" s="135">
        <v>465</v>
      </c>
      <c r="DE516" s="136">
        <v>475</v>
      </c>
      <c r="DF516" s="128">
        <v>470</v>
      </c>
      <c r="DG516" s="134" t="s">
        <v>5</v>
      </c>
      <c r="DH516" s="135">
        <v>430</v>
      </c>
      <c r="DI516" s="136">
        <v>440</v>
      </c>
      <c r="DJ516" s="128">
        <v>435</v>
      </c>
      <c r="DK516" s="134" t="s">
        <v>5</v>
      </c>
      <c r="DL516" s="135">
        <v>440</v>
      </c>
      <c r="DM516" s="136">
        <v>450</v>
      </c>
      <c r="DN516" s="128">
        <v>445</v>
      </c>
      <c r="DO516" s="134">
        <v>5</v>
      </c>
      <c r="DP516" s="135">
        <v>415</v>
      </c>
      <c r="DQ516" s="136">
        <v>425</v>
      </c>
      <c r="DR516" s="128">
        <v>420</v>
      </c>
      <c r="DS516" s="134">
        <v>5</v>
      </c>
      <c r="DT516" s="135">
        <v>465</v>
      </c>
      <c r="DU516" s="136">
        <v>475</v>
      </c>
      <c r="DV516" s="128">
        <v>470</v>
      </c>
      <c r="DW516" s="134" t="s">
        <v>5</v>
      </c>
      <c r="DX516" s="135">
        <v>425</v>
      </c>
      <c r="DY516" s="136">
        <v>435</v>
      </c>
      <c r="DZ516" s="128">
        <v>430</v>
      </c>
      <c r="EA516" s="134" t="s">
        <v>5</v>
      </c>
      <c r="EB516" s="135">
        <v>315</v>
      </c>
      <c r="EC516" s="136">
        <v>325</v>
      </c>
      <c r="ED516" s="128">
        <v>320</v>
      </c>
      <c r="EE516" s="134" t="s">
        <v>5</v>
      </c>
      <c r="EF516" s="135">
        <v>300</v>
      </c>
      <c r="EG516" s="136">
        <v>310</v>
      </c>
      <c r="EH516" s="128">
        <v>305</v>
      </c>
      <c r="EI516" s="134">
        <v>-5</v>
      </c>
      <c r="EJ516" s="135">
        <v>480</v>
      </c>
      <c r="EK516" s="136">
        <v>490</v>
      </c>
      <c r="EL516" s="128">
        <v>485</v>
      </c>
      <c r="EM516" s="134" t="s">
        <v>5</v>
      </c>
      <c r="EN516" s="135">
        <v>305</v>
      </c>
      <c r="EO516" s="136">
        <v>315</v>
      </c>
      <c r="EP516" s="128">
        <v>310</v>
      </c>
      <c r="EQ516" s="134" t="s">
        <v>5</v>
      </c>
      <c r="ER516" s="135">
        <v>290</v>
      </c>
      <c r="ES516" s="136">
        <v>300</v>
      </c>
      <c r="ET516" s="128">
        <v>295</v>
      </c>
      <c r="EU516" s="134" t="s">
        <v>5</v>
      </c>
      <c r="EV516" s="135">
        <v>265</v>
      </c>
      <c r="EW516" s="136">
        <v>275</v>
      </c>
      <c r="EX516" s="128">
        <v>270</v>
      </c>
      <c r="EY516" s="134">
        <v>-5</v>
      </c>
      <c r="EZ516" s="135">
        <v>465</v>
      </c>
      <c r="FA516" s="136">
        <v>475</v>
      </c>
      <c r="FB516" s="128">
        <v>470</v>
      </c>
      <c r="FC516" s="134" t="s">
        <v>5</v>
      </c>
      <c r="FD516" s="135">
        <v>385</v>
      </c>
      <c r="FE516" s="136">
        <v>395</v>
      </c>
      <c r="FF516" s="128">
        <v>390</v>
      </c>
      <c r="FG516" s="134" t="s">
        <v>5</v>
      </c>
      <c r="FH516" s="135">
        <v>270</v>
      </c>
      <c r="FI516" s="136">
        <v>280</v>
      </c>
      <c r="FJ516" s="128">
        <v>275</v>
      </c>
      <c r="FK516" s="134" t="s">
        <v>5</v>
      </c>
      <c r="FL516" s="135">
        <v>270</v>
      </c>
      <c r="FM516" s="136">
        <v>280</v>
      </c>
      <c r="FN516" s="128">
        <v>275</v>
      </c>
      <c r="FO516" s="134">
        <v>-5</v>
      </c>
      <c r="FP516" s="135">
        <v>355</v>
      </c>
      <c r="FQ516" s="136">
        <v>365</v>
      </c>
      <c r="FR516" s="128">
        <v>360</v>
      </c>
      <c r="FS516" s="134" t="s">
        <v>5</v>
      </c>
      <c r="FT516" s="135">
        <v>300</v>
      </c>
      <c r="FU516" s="136">
        <v>310</v>
      </c>
      <c r="FV516" s="95">
        <v>305</v>
      </c>
      <c r="FW516" s="134" t="s">
        <v>5</v>
      </c>
      <c r="FX516" s="135">
        <v>370</v>
      </c>
      <c r="FY516" s="136">
        <v>380</v>
      </c>
      <c r="FZ516" s="128">
        <v>375</v>
      </c>
      <c r="GA516" s="134" t="s">
        <v>5</v>
      </c>
      <c r="GB516" s="135">
        <v>455</v>
      </c>
      <c r="GC516" s="136">
        <v>465</v>
      </c>
      <c r="GD516" s="128">
        <v>460</v>
      </c>
      <c r="GE516" s="134">
        <v>5</v>
      </c>
      <c r="GF516" s="135">
        <v>440</v>
      </c>
      <c r="GG516" s="136">
        <v>450</v>
      </c>
      <c r="GH516" s="128">
        <v>300</v>
      </c>
      <c r="GI516" s="134">
        <v>5</v>
      </c>
      <c r="GJ516" s="135">
        <v>465</v>
      </c>
      <c r="GK516" s="136">
        <v>475</v>
      </c>
      <c r="GL516" s="128">
        <v>470</v>
      </c>
      <c r="GM516" s="134" t="s">
        <v>5</v>
      </c>
      <c r="GN516" s="135">
        <v>465</v>
      </c>
      <c r="GO516" s="136">
        <v>475</v>
      </c>
      <c r="GP516" s="128">
        <v>470</v>
      </c>
      <c r="GQ516" s="134" t="s">
        <v>5</v>
      </c>
      <c r="GR516" s="93"/>
      <c r="GS516" s="93">
        <v>10</v>
      </c>
    </row>
    <row r="517" spans="1:201" ht="15.75" x14ac:dyDescent="0.25">
      <c r="A517">
        <v>10</v>
      </c>
      <c r="B517">
        <v>2019</v>
      </c>
      <c r="C517" s="87">
        <v>43749</v>
      </c>
      <c r="D517" s="149">
        <v>435</v>
      </c>
      <c r="E517" s="136">
        <v>445</v>
      </c>
      <c r="F517" s="128">
        <v>440</v>
      </c>
      <c r="G517" s="134" t="s">
        <v>5</v>
      </c>
      <c r="H517" s="135">
        <v>550</v>
      </c>
      <c r="I517" s="136">
        <v>560</v>
      </c>
      <c r="J517" s="128">
        <v>555</v>
      </c>
      <c r="K517" s="134">
        <v>-5</v>
      </c>
      <c r="L517" s="135">
        <v>535</v>
      </c>
      <c r="M517" s="136">
        <v>545</v>
      </c>
      <c r="N517" s="128">
        <v>540</v>
      </c>
      <c r="O517" s="134" t="s">
        <v>5</v>
      </c>
      <c r="P517" s="135">
        <v>415</v>
      </c>
      <c r="Q517" s="136">
        <v>425</v>
      </c>
      <c r="R517" s="128">
        <v>420</v>
      </c>
      <c r="S517" s="134" t="s">
        <v>5</v>
      </c>
      <c r="T517" s="135">
        <v>415</v>
      </c>
      <c r="U517" s="136">
        <v>425</v>
      </c>
      <c r="V517" s="128">
        <v>420</v>
      </c>
      <c r="W517" s="134" t="s">
        <v>5</v>
      </c>
      <c r="X517" s="135">
        <v>405</v>
      </c>
      <c r="Y517" s="136">
        <v>415</v>
      </c>
      <c r="Z517" s="128">
        <v>410</v>
      </c>
      <c r="AA517" s="134">
        <v>-5</v>
      </c>
      <c r="AB517" s="135">
        <v>530</v>
      </c>
      <c r="AC517" s="136">
        <v>540</v>
      </c>
      <c r="AD517" s="128">
        <v>535</v>
      </c>
      <c r="AE517" s="134" t="s">
        <v>5</v>
      </c>
      <c r="AF517" s="135">
        <v>400</v>
      </c>
      <c r="AG517" s="136">
        <v>410</v>
      </c>
      <c r="AH517" s="128">
        <v>405</v>
      </c>
      <c r="AI517" s="134" t="s">
        <v>5</v>
      </c>
      <c r="AJ517" s="135">
        <v>430</v>
      </c>
      <c r="AK517" s="136">
        <v>440</v>
      </c>
      <c r="AL517" s="128">
        <v>435</v>
      </c>
      <c r="AM517" s="134" t="s">
        <v>5</v>
      </c>
      <c r="AN517" s="135">
        <v>420</v>
      </c>
      <c r="AO517" s="136">
        <v>430</v>
      </c>
      <c r="AP517" s="128">
        <v>425</v>
      </c>
      <c r="AQ517" s="134">
        <v>-5</v>
      </c>
      <c r="AR517" s="135">
        <v>540</v>
      </c>
      <c r="AS517" s="136">
        <v>550</v>
      </c>
      <c r="AT517" s="128">
        <v>545</v>
      </c>
      <c r="AU517" s="134" t="s">
        <v>5</v>
      </c>
      <c r="AV517" s="135">
        <v>405</v>
      </c>
      <c r="AW517" s="136">
        <v>415</v>
      </c>
      <c r="AX517" s="128">
        <v>410</v>
      </c>
      <c r="AY517" s="134" t="s">
        <v>5</v>
      </c>
      <c r="AZ517" s="135">
        <v>365</v>
      </c>
      <c r="BA517" s="136">
        <v>375</v>
      </c>
      <c r="BB517" s="128">
        <v>370</v>
      </c>
      <c r="BC517" s="134" t="s">
        <v>5</v>
      </c>
      <c r="BD517" s="135">
        <v>355</v>
      </c>
      <c r="BE517" s="136">
        <v>365</v>
      </c>
      <c r="BF517" s="128">
        <v>360</v>
      </c>
      <c r="BG517" s="134">
        <v>-5</v>
      </c>
      <c r="BH517" s="135">
        <v>430</v>
      </c>
      <c r="BI517" s="136">
        <v>440</v>
      </c>
      <c r="BJ517" s="128">
        <v>435</v>
      </c>
      <c r="BK517" s="134" t="s">
        <v>5</v>
      </c>
      <c r="BL517" s="135">
        <v>390</v>
      </c>
      <c r="BM517" s="136">
        <v>400</v>
      </c>
      <c r="BN517" s="128">
        <v>395</v>
      </c>
      <c r="BO517" s="134" t="s">
        <v>5</v>
      </c>
      <c r="BP517" s="135">
        <v>410</v>
      </c>
      <c r="BQ517" s="136">
        <v>420</v>
      </c>
      <c r="BR517" s="128">
        <v>415</v>
      </c>
      <c r="BS517" s="134" t="s">
        <v>5</v>
      </c>
      <c r="BT517" s="135">
        <v>400</v>
      </c>
      <c r="BU517" s="136">
        <v>410</v>
      </c>
      <c r="BV517" s="128">
        <v>405</v>
      </c>
      <c r="BW517" s="134" t="s">
        <v>5</v>
      </c>
      <c r="BX517" s="135">
        <v>465</v>
      </c>
      <c r="BY517" s="136">
        <v>475</v>
      </c>
      <c r="BZ517" s="128">
        <v>470</v>
      </c>
      <c r="CA517" s="134" t="s">
        <v>5</v>
      </c>
      <c r="CB517" s="135">
        <v>450</v>
      </c>
      <c r="CC517" s="136">
        <v>460</v>
      </c>
      <c r="CD517" s="128">
        <v>455</v>
      </c>
      <c r="CE517" s="134" t="s">
        <v>5</v>
      </c>
      <c r="CF517" s="135">
        <v>365</v>
      </c>
      <c r="CG517" s="136">
        <v>375</v>
      </c>
      <c r="CH517" s="128">
        <v>370</v>
      </c>
      <c r="CI517" s="134" t="s">
        <v>5</v>
      </c>
      <c r="CJ517" s="135">
        <v>360</v>
      </c>
      <c r="CK517" s="136">
        <v>370</v>
      </c>
      <c r="CL517" s="128">
        <v>365</v>
      </c>
      <c r="CM517" s="134" t="s">
        <v>5</v>
      </c>
      <c r="CN517" s="135">
        <v>465</v>
      </c>
      <c r="CO517" s="136">
        <v>475</v>
      </c>
      <c r="CP517" s="128">
        <v>470</v>
      </c>
      <c r="CQ517" s="134" t="s">
        <v>5</v>
      </c>
      <c r="CR517" s="135">
        <v>410</v>
      </c>
      <c r="CS517" s="136">
        <v>420</v>
      </c>
      <c r="CT517" s="128">
        <v>415</v>
      </c>
      <c r="CU517" s="134" t="s">
        <v>5</v>
      </c>
      <c r="CV517" s="135">
        <v>365</v>
      </c>
      <c r="CW517" s="136">
        <v>375</v>
      </c>
      <c r="CX517" s="128">
        <v>370</v>
      </c>
      <c r="CY517" s="134" t="s">
        <v>5</v>
      </c>
      <c r="CZ517" s="135">
        <v>370</v>
      </c>
      <c r="DA517" s="136">
        <v>380</v>
      </c>
      <c r="DB517" s="128">
        <v>375</v>
      </c>
      <c r="DC517" s="134" t="s">
        <v>5</v>
      </c>
      <c r="DD517" s="135">
        <v>465</v>
      </c>
      <c r="DE517" s="136">
        <v>475</v>
      </c>
      <c r="DF517" s="128">
        <v>470</v>
      </c>
      <c r="DG517" s="134" t="s">
        <v>5</v>
      </c>
      <c r="DH517" s="135">
        <v>430</v>
      </c>
      <c r="DI517" s="136">
        <v>440</v>
      </c>
      <c r="DJ517" s="128">
        <v>435</v>
      </c>
      <c r="DK517" s="134" t="s">
        <v>5</v>
      </c>
      <c r="DL517" s="135">
        <v>440</v>
      </c>
      <c r="DM517" s="136">
        <v>450</v>
      </c>
      <c r="DN517" s="128">
        <v>445</v>
      </c>
      <c r="DO517" s="134" t="s">
        <v>5</v>
      </c>
      <c r="DP517" s="135">
        <v>415</v>
      </c>
      <c r="DQ517" s="136">
        <v>425</v>
      </c>
      <c r="DR517" s="128">
        <v>420</v>
      </c>
      <c r="DS517" s="134" t="s">
        <v>5</v>
      </c>
      <c r="DT517" s="135">
        <v>465</v>
      </c>
      <c r="DU517" s="136">
        <v>475</v>
      </c>
      <c r="DV517" s="128">
        <v>470</v>
      </c>
      <c r="DW517" s="134" t="s">
        <v>5</v>
      </c>
      <c r="DX517" s="135">
        <v>425</v>
      </c>
      <c r="DY517" s="136">
        <v>435</v>
      </c>
      <c r="DZ517" s="128">
        <v>430</v>
      </c>
      <c r="EA517" s="134" t="s">
        <v>5</v>
      </c>
      <c r="EB517" s="135">
        <v>310</v>
      </c>
      <c r="EC517" s="136">
        <v>320</v>
      </c>
      <c r="ED517" s="128">
        <v>315</v>
      </c>
      <c r="EE517" s="134">
        <v>-5</v>
      </c>
      <c r="EF517" s="135">
        <v>295</v>
      </c>
      <c r="EG517" s="136">
        <v>305</v>
      </c>
      <c r="EH517" s="128">
        <v>300</v>
      </c>
      <c r="EI517" s="134">
        <v>-5</v>
      </c>
      <c r="EJ517" s="135">
        <v>480</v>
      </c>
      <c r="EK517" s="136">
        <v>490</v>
      </c>
      <c r="EL517" s="128">
        <v>485</v>
      </c>
      <c r="EM517" s="134" t="s">
        <v>5</v>
      </c>
      <c r="EN517" s="135">
        <v>305</v>
      </c>
      <c r="EO517" s="136">
        <v>315</v>
      </c>
      <c r="EP517" s="128">
        <v>310</v>
      </c>
      <c r="EQ517" s="134" t="s">
        <v>5</v>
      </c>
      <c r="ER517" s="135">
        <v>285</v>
      </c>
      <c r="ES517" s="136">
        <v>295</v>
      </c>
      <c r="ET517" s="128">
        <v>290</v>
      </c>
      <c r="EU517" s="134">
        <v>-5</v>
      </c>
      <c r="EV517" s="135">
        <v>260</v>
      </c>
      <c r="EW517" s="136">
        <v>270</v>
      </c>
      <c r="EX517" s="128">
        <v>265</v>
      </c>
      <c r="EY517" s="134">
        <v>-5</v>
      </c>
      <c r="EZ517" s="135">
        <v>465</v>
      </c>
      <c r="FA517" s="136">
        <v>475</v>
      </c>
      <c r="FB517" s="128">
        <v>470</v>
      </c>
      <c r="FC517" s="134" t="s">
        <v>5</v>
      </c>
      <c r="FD517" s="135">
        <v>385</v>
      </c>
      <c r="FE517" s="136">
        <v>395</v>
      </c>
      <c r="FF517" s="128">
        <v>390</v>
      </c>
      <c r="FG517" s="134" t="s">
        <v>5</v>
      </c>
      <c r="FH517" s="135">
        <v>270</v>
      </c>
      <c r="FI517" s="136">
        <v>280</v>
      </c>
      <c r="FJ517" s="128">
        <v>275</v>
      </c>
      <c r="FK517" s="134" t="s">
        <v>5</v>
      </c>
      <c r="FL517" s="135">
        <v>270</v>
      </c>
      <c r="FM517" s="136">
        <v>280</v>
      </c>
      <c r="FN517" s="128">
        <v>275</v>
      </c>
      <c r="FO517" s="134" t="s">
        <v>5</v>
      </c>
      <c r="FP517" s="135">
        <v>355</v>
      </c>
      <c r="FQ517" s="136">
        <v>365</v>
      </c>
      <c r="FR517" s="128">
        <v>360</v>
      </c>
      <c r="FS517" s="134" t="s">
        <v>5</v>
      </c>
      <c r="FT517" s="135">
        <v>340</v>
      </c>
      <c r="FU517" s="136">
        <v>350</v>
      </c>
      <c r="FV517" s="95">
        <v>345</v>
      </c>
      <c r="FW517" s="134">
        <v>40</v>
      </c>
      <c r="FX517" s="135">
        <v>370</v>
      </c>
      <c r="FY517" s="136">
        <v>380</v>
      </c>
      <c r="FZ517" s="128">
        <v>375</v>
      </c>
      <c r="GA517" s="134" t="s">
        <v>5</v>
      </c>
      <c r="GB517" s="135">
        <v>455</v>
      </c>
      <c r="GC517" s="136">
        <v>465</v>
      </c>
      <c r="GD517" s="128">
        <v>460</v>
      </c>
      <c r="GE517" s="134" t="s">
        <v>5</v>
      </c>
      <c r="GF517" s="135">
        <v>440</v>
      </c>
      <c r="GG517" s="136">
        <v>450</v>
      </c>
      <c r="GH517" s="128">
        <v>445</v>
      </c>
      <c r="GI517" s="134">
        <v>145</v>
      </c>
      <c r="GJ517" s="135">
        <v>465</v>
      </c>
      <c r="GK517" s="136">
        <v>475</v>
      </c>
      <c r="GL517" s="128">
        <v>470</v>
      </c>
      <c r="GM517" s="134" t="s">
        <v>5</v>
      </c>
      <c r="GN517" s="135">
        <v>465</v>
      </c>
      <c r="GO517" s="136">
        <v>475</v>
      </c>
      <c r="GP517" s="128">
        <v>470</v>
      </c>
      <c r="GQ517" s="134" t="s">
        <v>5</v>
      </c>
      <c r="GR517" s="93"/>
      <c r="GS517" s="93">
        <v>10</v>
      </c>
    </row>
    <row r="518" spans="1:201" ht="15.75" x14ac:dyDescent="0.25">
      <c r="A518">
        <v>10</v>
      </c>
      <c r="B518">
        <v>2019</v>
      </c>
      <c r="C518" s="87">
        <v>43756</v>
      </c>
      <c r="D518" s="149">
        <v>435</v>
      </c>
      <c r="E518" s="136">
        <v>445</v>
      </c>
      <c r="F518" s="128">
        <v>440</v>
      </c>
      <c r="G518" s="134" t="s">
        <v>5</v>
      </c>
      <c r="H518" s="135">
        <v>530</v>
      </c>
      <c r="I518" s="136">
        <v>540</v>
      </c>
      <c r="J518" s="128">
        <v>535</v>
      </c>
      <c r="K518" s="134">
        <v>-20</v>
      </c>
      <c r="L518" s="135">
        <v>535</v>
      </c>
      <c r="M518" s="136">
        <v>545</v>
      </c>
      <c r="N518" s="128">
        <v>540</v>
      </c>
      <c r="O518" s="134" t="s">
        <v>5</v>
      </c>
      <c r="P518" s="135">
        <v>410</v>
      </c>
      <c r="Q518" s="136">
        <v>420</v>
      </c>
      <c r="R518" s="128">
        <v>415</v>
      </c>
      <c r="S518" s="134">
        <v>-5</v>
      </c>
      <c r="T518" s="135">
        <v>415</v>
      </c>
      <c r="U518" s="136">
        <v>425</v>
      </c>
      <c r="V518" s="128">
        <v>420</v>
      </c>
      <c r="W518" s="134" t="s">
        <v>5</v>
      </c>
      <c r="X518" s="135">
        <v>385</v>
      </c>
      <c r="Y518" s="136">
        <v>395</v>
      </c>
      <c r="Z518" s="128">
        <v>390</v>
      </c>
      <c r="AA518" s="134">
        <v>-20</v>
      </c>
      <c r="AB518" s="135">
        <v>530</v>
      </c>
      <c r="AC518" s="136">
        <v>540</v>
      </c>
      <c r="AD518" s="128">
        <v>535</v>
      </c>
      <c r="AE518" s="134" t="s">
        <v>5</v>
      </c>
      <c r="AF518" s="135">
        <v>395</v>
      </c>
      <c r="AG518" s="136">
        <v>405</v>
      </c>
      <c r="AH518" s="128">
        <v>400</v>
      </c>
      <c r="AI518" s="134">
        <v>-5</v>
      </c>
      <c r="AJ518" s="135">
        <v>430</v>
      </c>
      <c r="AK518" s="136">
        <v>440</v>
      </c>
      <c r="AL518" s="128">
        <v>435</v>
      </c>
      <c r="AM518" s="134" t="s">
        <v>5</v>
      </c>
      <c r="AN518" s="135">
        <v>410</v>
      </c>
      <c r="AO518" s="136">
        <v>420</v>
      </c>
      <c r="AP518" s="128">
        <v>415</v>
      </c>
      <c r="AQ518" s="134">
        <v>-10</v>
      </c>
      <c r="AR518" s="135">
        <v>540</v>
      </c>
      <c r="AS518" s="136">
        <v>550</v>
      </c>
      <c r="AT518" s="128">
        <v>545</v>
      </c>
      <c r="AU518" s="134" t="s">
        <v>5</v>
      </c>
      <c r="AV518" s="135">
        <v>400</v>
      </c>
      <c r="AW518" s="136">
        <v>410</v>
      </c>
      <c r="AX518" s="128">
        <v>405</v>
      </c>
      <c r="AY518" s="134">
        <v>-5</v>
      </c>
      <c r="AZ518" s="135">
        <v>365</v>
      </c>
      <c r="BA518" s="136">
        <v>375</v>
      </c>
      <c r="BB518" s="128">
        <v>370</v>
      </c>
      <c r="BC518" s="134" t="s">
        <v>5</v>
      </c>
      <c r="BD518" s="135">
        <v>335</v>
      </c>
      <c r="BE518" s="136">
        <v>345</v>
      </c>
      <c r="BF518" s="128">
        <v>340</v>
      </c>
      <c r="BG518" s="134">
        <v>-20</v>
      </c>
      <c r="BH518" s="135">
        <v>430</v>
      </c>
      <c r="BI518" s="136">
        <v>440</v>
      </c>
      <c r="BJ518" s="128">
        <v>435</v>
      </c>
      <c r="BK518" s="134" t="s">
        <v>5</v>
      </c>
      <c r="BL518" s="135">
        <v>385</v>
      </c>
      <c r="BM518" s="136">
        <v>395</v>
      </c>
      <c r="BN518" s="128">
        <v>390</v>
      </c>
      <c r="BO518" s="134">
        <v>-5</v>
      </c>
      <c r="BP518" s="135">
        <v>410</v>
      </c>
      <c r="BQ518" s="136">
        <v>420</v>
      </c>
      <c r="BR518" s="128">
        <v>415</v>
      </c>
      <c r="BS518" s="134" t="s">
        <v>5</v>
      </c>
      <c r="BT518" s="135">
        <v>400</v>
      </c>
      <c r="BU518" s="136">
        <v>410</v>
      </c>
      <c r="BV518" s="128">
        <v>405</v>
      </c>
      <c r="BW518" s="134" t="s">
        <v>5</v>
      </c>
      <c r="BX518" s="135">
        <v>465</v>
      </c>
      <c r="BY518" s="136">
        <v>475</v>
      </c>
      <c r="BZ518" s="128">
        <v>470</v>
      </c>
      <c r="CA518" s="134" t="s">
        <v>5</v>
      </c>
      <c r="CB518" s="135">
        <v>450</v>
      </c>
      <c r="CC518" s="136">
        <v>460</v>
      </c>
      <c r="CD518" s="128">
        <v>455</v>
      </c>
      <c r="CE518" s="134" t="s">
        <v>5</v>
      </c>
      <c r="CF518" s="135">
        <v>365</v>
      </c>
      <c r="CG518" s="136">
        <v>375</v>
      </c>
      <c r="CH518" s="128">
        <v>370</v>
      </c>
      <c r="CI518" s="134" t="s">
        <v>5</v>
      </c>
      <c r="CJ518" s="135">
        <v>360</v>
      </c>
      <c r="CK518" s="136">
        <v>370</v>
      </c>
      <c r="CL518" s="128">
        <v>365</v>
      </c>
      <c r="CM518" s="134" t="s">
        <v>5</v>
      </c>
      <c r="CN518" s="135">
        <v>465</v>
      </c>
      <c r="CO518" s="136">
        <v>475</v>
      </c>
      <c r="CP518" s="128">
        <v>470</v>
      </c>
      <c r="CQ518" s="134" t="s">
        <v>5</v>
      </c>
      <c r="CR518" s="135">
        <v>410</v>
      </c>
      <c r="CS518" s="136">
        <v>420</v>
      </c>
      <c r="CT518" s="128">
        <v>415</v>
      </c>
      <c r="CU518" s="134" t="s">
        <v>5</v>
      </c>
      <c r="CV518" s="135">
        <v>365</v>
      </c>
      <c r="CW518" s="136">
        <v>375</v>
      </c>
      <c r="CX518" s="128">
        <v>370</v>
      </c>
      <c r="CY518" s="134" t="s">
        <v>5</v>
      </c>
      <c r="CZ518" s="135">
        <v>375</v>
      </c>
      <c r="DA518" s="136">
        <v>385</v>
      </c>
      <c r="DB518" s="128">
        <v>380</v>
      </c>
      <c r="DC518" s="134">
        <v>5</v>
      </c>
      <c r="DD518" s="135">
        <v>465</v>
      </c>
      <c r="DE518" s="136">
        <v>475</v>
      </c>
      <c r="DF518" s="128">
        <v>470</v>
      </c>
      <c r="DG518" s="134" t="s">
        <v>5</v>
      </c>
      <c r="DH518" s="135">
        <v>430</v>
      </c>
      <c r="DI518" s="136">
        <v>440</v>
      </c>
      <c r="DJ518" s="128">
        <v>435</v>
      </c>
      <c r="DK518" s="134" t="s">
        <v>5</v>
      </c>
      <c r="DL518" s="135">
        <v>440</v>
      </c>
      <c r="DM518" s="136">
        <v>450</v>
      </c>
      <c r="DN518" s="128">
        <v>445</v>
      </c>
      <c r="DO518" s="134" t="s">
        <v>5</v>
      </c>
      <c r="DP518" s="135">
        <v>420</v>
      </c>
      <c r="DQ518" s="136">
        <v>430</v>
      </c>
      <c r="DR518" s="128">
        <v>425</v>
      </c>
      <c r="DS518" s="134">
        <v>5</v>
      </c>
      <c r="DT518" s="135">
        <v>465</v>
      </c>
      <c r="DU518" s="136">
        <v>475</v>
      </c>
      <c r="DV518" s="128">
        <v>470</v>
      </c>
      <c r="DW518" s="134" t="s">
        <v>5</v>
      </c>
      <c r="DX518" s="135">
        <v>425</v>
      </c>
      <c r="DY518" s="136">
        <v>435</v>
      </c>
      <c r="DZ518" s="128">
        <v>430</v>
      </c>
      <c r="EA518" s="134" t="s">
        <v>5</v>
      </c>
      <c r="EB518" s="135">
        <v>310</v>
      </c>
      <c r="EC518" s="136">
        <v>320</v>
      </c>
      <c r="ED518" s="128">
        <v>315</v>
      </c>
      <c r="EE518" s="134" t="s">
        <v>5</v>
      </c>
      <c r="EF518" s="135">
        <v>295</v>
      </c>
      <c r="EG518" s="136">
        <v>305</v>
      </c>
      <c r="EH518" s="128">
        <v>300</v>
      </c>
      <c r="EI518" s="134" t="s">
        <v>5</v>
      </c>
      <c r="EJ518" s="135">
        <v>480</v>
      </c>
      <c r="EK518" s="136">
        <v>490</v>
      </c>
      <c r="EL518" s="128">
        <v>485</v>
      </c>
      <c r="EM518" s="134" t="s">
        <v>5</v>
      </c>
      <c r="EN518" s="135">
        <v>305</v>
      </c>
      <c r="EO518" s="136">
        <v>315</v>
      </c>
      <c r="EP518" s="128">
        <v>310</v>
      </c>
      <c r="EQ518" s="134" t="s">
        <v>5</v>
      </c>
      <c r="ER518" s="135">
        <v>285</v>
      </c>
      <c r="ES518" s="136">
        <v>295</v>
      </c>
      <c r="ET518" s="128">
        <v>290</v>
      </c>
      <c r="EU518" s="134" t="s">
        <v>5</v>
      </c>
      <c r="EV518" s="135">
        <v>260</v>
      </c>
      <c r="EW518" s="136">
        <v>270</v>
      </c>
      <c r="EX518" s="128">
        <v>265</v>
      </c>
      <c r="EY518" s="134" t="s">
        <v>5</v>
      </c>
      <c r="EZ518" s="135">
        <v>465</v>
      </c>
      <c r="FA518" s="136">
        <v>475</v>
      </c>
      <c r="FB518" s="128">
        <v>470</v>
      </c>
      <c r="FC518" s="134" t="s">
        <v>5</v>
      </c>
      <c r="FD518" s="135">
        <v>385</v>
      </c>
      <c r="FE518" s="136">
        <v>395</v>
      </c>
      <c r="FF518" s="128">
        <v>390</v>
      </c>
      <c r="FG518" s="134" t="s">
        <v>5</v>
      </c>
      <c r="FH518" s="135">
        <v>270</v>
      </c>
      <c r="FI518" s="136">
        <v>280</v>
      </c>
      <c r="FJ518" s="128">
        <v>275</v>
      </c>
      <c r="FK518" s="134" t="s">
        <v>5</v>
      </c>
      <c r="FL518" s="135">
        <v>260</v>
      </c>
      <c r="FM518" s="136">
        <v>270</v>
      </c>
      <c r="FN518" s="128">
        <v>265</v>
      </c>
      <c r="FO518" s="134">
        <v>-10</v>
      </c>
      <c r="FP518" s="135">
        <v>355</v>
      </c>
      <c r="FQ518" s="136">
        <v>365</v>
      </c>
      <c r="FR518" s="128">
        <v>360</v>
      </c>
      <c r="FS518" s="134" t="s">
        <v>5</v>
      </c>
      <c r="FT518" s="135">
        <v>355</v>
      </c>
      <c r="FU518" s="136">
        <v>365</v>
      </c>
      <c r="FV518" s="95">
        <v>360</v>
      </c>
      <c r="FW518" s="134">
        <v>15</v>
      </c>
      <c r="FX518" s="135">
        <v>370</v>
      </c>
      <c r="FY518" s="136">
        <v>380</v>
      </c>
      <c r="FZ518" s="128">
        <v>375</v>
      </c>
      <c r="GA518" s="134" t="s">
        <v>5</v>
      </c>
      <c r="GB518" s="135">
        <v>455</v>
      </c>
      <c r="GC518" s="136">
        <v>465</v>
      </c>
      <c r="GD518" s="128">
        <v>460</v>
      </c>
      <c r="GE518" s="134" t="s">
        <v>5</v>
      </c>
      <c r="GF518" s="135">
        <v>445</v>
      </c>
      <c r="GG518" s="136">
        <v>455</v>
      </c>
      <c r="GH518" s="128">
        <v>450</v>
      </c>
      <c r="GI518" s="134">
        <v>5</v>
      </c>
      <c r="GJ518" s="135">
        <v>465</v>
      </c>
      <c r="GK518" s="136">
        <v>475</v>
      </c>
      <c r="GL518" s="128">
        <v>470</v>
      </c>
      <c r="GM518" s="134" t="s">
        <v>5</v>
      </c>
      <c r="GN518" s="135">
        <v>465</v>
      </c>
      <c r="GO518" s="136">
        <v>475</v>
      </c>
      <c r="GP518" s="128">
        <v>470</v>
      </c>
      <c r="GQ518" s="134" t="s">
        <v>5</v>
      </c>
      <c r="GR518" s="93"/>
      <c r="GS518" s="93">
        <v>10</v>
      </c>
    </row>
    <row r="519" spans="1:201" ht="15.75" x14ac:dyDescent="0.25">
      <c r="A519">
        <v>10</v>
      </c>
      <c r="B519">
        <v>2019</v>
      </c>
      <c r="C519" s="87">
        <v>43763</v>
      </c>
      <c r="D519" s="149">
        <v>425</v>
      </c>
      <c r="E519" s="136">
        <v>435</v>
      </c>
      <c r="F519" s="128">
        <v>430</v>
      </c>
      <c r="G519" s="134">
        <v>-10</v>
      </c>
      <c r="H519" s="135">
        <v>530</v>
      </c>
      <c r="I519" s="136">
        <v>540</v>
      </c>
      <c r="J519" s="128">
        <v>535</v>
      </c>
      <c r="K519" s="134" t="s">
        <v>5</v>
      </c>
      <c r="L519" s="135">
        <v>535</v>
      </c>
      <c r="M519" s="136">
        <v>545</v>
      </c>
      <c r="N519" s="128">
        <v>540</v>
      </c>
      <c r="O519" s="134" t="s">
        <v>5</v>
      </c>
      <c r="P519" s="135">
        <v>405</v>
      </c>
      <c r="Q519" s="136">
        <v>415</v>
      </c>
      <c r="R519" s="128">
        <v>410</v>
      </c>
      <c r="S519" s="134">
        <v>-5</v>
      </c>
      <c r="T519" s="135">
        <v>405</v>
      </c>
      <c r="U519" s="136">
        <v>415</v>
      </c>
      <c r="V519" s="128">
        <v>410</v>
      </c>
      <c r="W519" s="134">
        <v>-10</v>
      </c>
      <c r="X519" s="135">
        <v>385</v>
      </c>
      <c r="Y519" s="136">
        <v>395</v>
      </c>
      <c r="Z519" s="128">
        <v>390</v>
      </c>
      <c r="AA519" s="134" t="s">
        <v>5</v>
      </c>
      <c r="AB519" s="135">
        <v>530</v>
      </c>
      <c r="AC519" s="136">
        <v>540</v>
      </c>
      <c r="AD519" s="128">
        <v>535</v>
      </c>
      <c r="AE519" s="134" t="s">
        <v>5</v>
      </c>
      <c r="AF519" s="135">
        <v>390</v>
      </c>
      <c r="AG519" s="136">
        <v>400</v>
      </c>
      <c r="AH519" s="128">
        <v>395</v>
      </c>
      <c r="AI519" s="134">
        <v>-5</v>
      </c>
      <c r="AJ519" s="135">
        <v>420</v>
      </c>
      <c r="AK519" s="136">
        <v>430</v>
      </c>
      <c r="AL519" s="128">
        <v>425</v>
      </c>
      <c r="AM519" s="134">
        <v>-10</v>
      </c>
      <c r="AN519" s="135">
        <v>410</v>
      </c>
      <c r="AO519" s="136">
        <v>420</v>
      </c>
      <c r="AP519" s="128">
        <v>415</v>
      </c>
      <c r="AQ519" s="134" t="s">
        <v>5</v>
      </c>
      <c r="AR519" s="135">
        <v>540</v>
      </c>
      <c r="AS519" s="136">
        <v>550</v>
      </c>
      <c r="AT519" s="128">
        <v>545</v>
      </c>
      <c r="AU519" s="134" t="s">
        <v>5</v>
      </c>
      <c r="AV519" s="135">
        <v>395</v>
      </c>
      <c r="AW519" s="136">
        <v>405</v>
      </c>
      <c r="AX519" s="128">
        <v>400</v>
      </c>
      <c r="AY519" s="134">
        <v>-5</v>
      </c>
      <c r="AZ519" s="135">
        <v>355</v>
      </c>
      <c r="BA519" s="136">
        <v>365</v>
      </c>
      <c r="BB519" s="128">
        <v>360</v>
      </c>
      <c r="BC519" s="134">
        <v>-10</v>
      </c>
      <c r="BD519" s="135">
        <v>335</v>
      </c>
      <c r="BE519" s="136">
        <v>345</v>
      </c>
      <c r="BF519" s="128">
        <v>340</v>
      </c>
      <c r="BG519" s="134" t="s">
        <v>5</v>
      </c>
      <c r="BH519" s="135">
        <v>430</v>
      </c>
      <c r="BI519" s="136">
        <v>440</v>
      </c>
      <c r="BJ519" s="128">
        <v>435</v>
      </c>
      <c r="BK519" s="134" t="s">
        <v>5</v>
      </c>
      <c r="BL519" s="135">
        <v>380</v>
      </c>
      <c r="BM519" s="136">
        <v>390</v>
      </c>
      <c r="BN519" s="128">
        <v>385</v>
      </c>
      <c r="BO519" s="134">
        <v>-5</v>
      </c>
      <c r="BP519" s="135">
        <v>410</v>
      </c>
      <c r="BQ519" s="136">
        <v>420</v>
      </c>
      <c r="BR519" s="128">
        <v>415</v>
      </c>
      <c r="BS519" s="134" t="s">
        <v>5</v>
      </c>
      <c r="BT519" s="135">
        <v>380</v>
      </c>
      <c r="BU519" s="136">
        <v>390</v>
      </c>
      <c r="BV519" s="128">
        <v>385</v>
      </c>
      <c r="BW519" s="134">
        <v>-20</v>
      </c>
      <c r="BX519" s="135">
        <v>465</v>
      </c>
      <c r="BY519" s="136">
        <v>475</v>
      </c>
      <c r="BZ519" s="128">
        <v>470</v>
      </c>
      <c r="CA519" s="134" t="s">
        <v>5</v>
      </c>
      <c r="CB519" s="135">
        <v>450</v>
      </c>
      <c r="CC519" s="136">
        <v>460</v>
      </c>
      <c r="CD519" s="128">
        <v>455</v>
      </c>
      <c r="CE519" s="134" t="s">
        <v>5</v>
      </c>
      <c r="CF519" s="135">
        <v>365</v>
      </c>
      <c r="CG519" s="136">
        <v>375</v>
      </c>
      <c r="CH519" s="128">
        <v>370</v>
      </c>
      <c r="CI519" s="134" t="s">
        <v>5</v>
      </c>
      <c r="CJ519" s="135">
        <v>340</v>
      </c>
      <c r="CK519" s="136">
        <v>350</v>
      </c>
      <c r="CL519" s="128">
        <v>345</v>
      </c>
      <c r="CM519" s="134">
        <v>-20</v>
      </c>
      <c r="CN519" s="135">
        <v>465</v>
      </c>
      <c r="CO519" s="136">
        <v>475</v>
      </c>
      <c r="CP519" s="128">
        <v>470</v>
      </c>
      <c r="CQ519" s="134" t="s">
        <v>5</v>
      </c>
      <c r="CR519" s="135">
        <v>410</v>
      </c>
      <c r="CS519" s="136">
        <v>420</v>
      </c>
      <c r="CT519" s="128">
        <v>415</v>
      </c>
      <c r="CU519" s="134" t="s">
        <v>5</v>
      </c>
      <c r="CV519" s="135">
        <v>365</v>
      </c>
      <c r="CW519" s="136">
        <v>375</v>
      </c>
      <c r="CX519" s="128">
        <v>370</v>
      </c>
      <c r="CY519" s="134" t="s">
        <v>5</v>
      </c>
      <c r="CZ519" s="135">
        <v>355</v>
      </c>
      <c r="DA519" s="136">
        <v>365</v>
      </c>
      <c r="DB519" s="128">
        <v>360</v>
      </c>
      <c r="DC519" s="134">
        <v>-20</v>
      </c>
      <c r="DD519" s="135">
        <v>465</v>
      </c>
      <c r="DE519" s="136">
        <v>475</v>
      </c>
      <c r="DF519" s="128">
        <v>470</v>
      </c>
      <c r="DG519" s="134" t="s">
        <v>5</v>
      </c>
      <c r="DH519" s="135">
        <v>430</v>
      </c>
      <c r="DI519" s="136">
        <v>440</v>
      </c>
      <c r="DJ519" s="128">
        <v>435</v>
      </c>
      <c r="DK519" s="134" t="s">
        <v>5</v>
      </c>
      <c r="DL519" s="135">
        <v>440</v>
      </c>
      <c r="DM519" s="136">
        <v>450</v>
      </c>
      <c r="DN519" s="128">
        <v>445</v>
      </c>
      <c r="DO519" s="134" t="s">
        <v>5</v>
      </c>
      <c r="DP519" s="135">
        <v>400</v>
      </c>
      <c r="DQ519" s="136">
        <v>410</v>
      </c>
      <c r="DR519" s="128">
        <v>405</v>
      </c>
      <c r="DS519" s="134">
        <v>-20</v>
      </c>
      <c r="DT519" s="135">
        <v>465</v>
      </c>
      <c r="DU519" s="136">
        <v>475</v>
      </c>
      <c r="DV519" s="128">
        <v>470</v>
      </c>
      <c r="DW519" s="134" t="s">
        <v>5</v>
      </c>
      <c r="DX519" s="135">
        <v>425</v>
      </c>
      <c r="DY519" s="136">
        <v>435</v>
      </c>
      <c r="DZ519" s="128">
        <v>430</v>
      </c>
      <c r="EA519" s="134" t="s">
        <v>5</v>
      </c>
      <c r="EB519" s="135">
        <v>305</v>
      </c>
      <c r="EC519" s="136">
        <v>315</v>
      </c>
      <c r="ED519" s="128">
        <v>310</v>
      </c>
      <c r="EE519" s="134">
        <v>-5</v>
      </c>
      <c r="EF519" s="135">
        <v>290</v>
      </c>
      <c r="EG519" s="136">
        <v>300</v>
      </c>
      <c r="EH519" s="128">
        <v>295</v>
      </c>
      <c r="EI519" s="134">
        <v>-5</v>
      </c>
      <c r="EJ519" s="135">
        <v>480</v>
      </c>
      <c r="EK519" s="136">
        <v>490</v>
      </c>
      <c r="EL519" s="128">
        <v>485</v>
      </c>
      <c r="EM519" s="134" t="s">
        <v>5</v>
      </c>
      <c r="EN519" s="135">
        <v>305</v>
      </c>
      <c r="EO519" s="136">
        <v>315</v>
      </c>
      <c r="EP519" s="128">
        <v>310</v>
      </c>
      <c r="EQ519" s="134" t="s">
        <v>5</v>
      </c>
      <c r="ER519" s="135">
        <v>280</v>
      </c>
      <c r="ES519" s="136">
        <v>290</v>
      </c>
      <c r="ET519" s="128">
        <v>285</v>
      </c>
      <c r="EU519" s="134">
        <v>-5</v>
      </c>
      <c r="EV519" s="135">
        <v>255</v>
      </c>
      <c r="EW519" s="136">
        <v>265</v>
      </c>
      <c r="EX519" s="128">
        <v>260</v>
      </c>
      <c r="EY519" s="134">
        <v>-5</v>
      </c>
      <c r="EZ519" s="135">
        <v>465</v>
      </c>
      <c r="FA519" s="136">
        <v>475</v>
      </c>
      <c r="FB519" s="128">
        <v>470</v>
      </c>
      <c r="FC519" s="134" t="s">
        <v>5</v>
      </c>
      <c r="FD519" s="135">
        <v>385</v>
      </c>
      <c r="FE519" s="136">
        <v>395</v>
      </c>
      <c r="FF519" s="128">
        <v>390</v>
      </c>
      <c r="FG519" s="134" t="s">
        <v>5</v>
      </c>
      <c r="FH519" s="135">
        <v>265</v>
      </c>
      <c r="FI519" s="136">
        <v>275</v>
      </c>
      <c r="FJ519" s="128">
        <v>270</v>
      </c>
      <c r="FK519" s="134">
        <v>-5</v>
      </c>
      <c r="FL519" s="135">
        <v>260</v>
      </c>
      <c r="FM519" s="136">
        <v>270</v>
      </c>
      <c r="FN519" s="128">
        <v>265</v>
      </c>
      <c r="FO519" s="134" t="s">
        <v>5</v>
      </c>
      <c r="FP519" s="135">
        <v>355</v>
      </c>
      <c r="FQ519" s="136">
        <v>365</v>
      </c>
      <c r="FR519" s="128">
        <v>360</v>
      </c>
      <c r="FS519" s="134" t="s">
        <v>5</v>
      </c>
      <c r="FT519" s="135">
        <v>355</v>
      </c>
      <c r="FU519" s="136">
        <v>365</v>
      </c>
      <c r="FV519" s="95">
        <v>360</v>
      </c>
      <c r="FW519" s="134" t="s">
        <v>5</v>
      </c>
      <c r="FX519" s="135">
        <v>370</v>
      </c>
      <c r="FY519" s="136">
        <v>380</v>
      </c>
      <c r="FZ519" s="128">
        <v>375</v>
      </c>
      <c r="GA519" s="134" t="s">
        <v>5</v>
      </c>
      <c r="GB519" s="135">
        <v>455</v>
      </c>
      <c r="GC519" s="136">
        <v>465</v>
      </c>
      <c r="GD519" s="128">
        <v>460</v>
      </c>
      <c r="GE519" s="134" t="s">
        <v>5</v>
      </c>
      <c r="GF519" s="135">
        <v>425</v>
      </c>
      <c r="GG519" s="136">
        <v>435</v>
      </c>
      <c r="GH519" s="128">
        <v>430</v>
      </c>
      <c r="GI519" s="134">
        <v>-20</v>
      </c>
      <c r="GJ519" s="135">
        <v>465</v>
      </c>
      <c r="GK519" s="136">
        <v>475</v>
      </c>
      <c r="GL519" s="128">
        <v>470</v>
      </c>
      <c r="GM519" s="134" t="s">
        <v>5</v>
      </c>
      <c r="GN519" s="135">
        <v>465</v>
      </c>
      <c r="GO519" s="136">
        <v>475</v>
      </c>
      <c r="GP519" s="128">
        <v>470</v>
      </c>
      <c r="GQ519" s="134" t="s">
        <v>5</v>
      </c>
      <c r="GR519" s="93"/>
      <c r="GS519" s="93">
        <v>10</v>
      </c>
    </row>
    <row r="520" spans="1:201" ht="15.75" x14ac:dyDescent="0.25">
      <c r="A520">
        <v>11</v>
      </c>
      <c r="B520">
        <v>2019</v>
      </c>
      <c r="C520" s="87">
        <v>43770</v>
      </c>
      <c r="D520" s="149">
        <v>415</v>
      </c>
      <c r="E520" s="136">
        <v>425</v>
      </c>
      <c r="F520" s="128">
        <v>420</v>
      </c>
      <c r="G520" s="134">
        <v>-10</v>
      </c>
      <c r="H520" s="135">
        <v>530</v>
      </c>
      <c r="I520" s="136">
        <v>540</v>
      </c>
      <c r="J520" s="128">
        <v>535</v>
      </c>
      <c r="K520" s="134" t="s">
        <v>5</v>
      </c>
      <c r="L520" s="135">
        <v>535</v>
      </c>
      <c r="M520" s="136">
        <v>545</v>
      </c>
      <c r="N520" s="128">
        <v>540</v>
      </c>
      <c r="O520" s="134" t="s">
        <v>5</v>
      </c>
      <c r="P520" s="135">
        <v>400</v>
      </c>
      <c r="Q520" s="136">
        <v>410</v>
      </c>
      <c r="R520" s="128">
        <v>405</v>
      </c>
      <c r="S520" s="134">
        <v>-5</v>
      </c>
      <c r="T520" s="135">
        <v>395</v>
      </c>
      <c r="U520" s="136">
        <v>405</v>
      </c>
      <c r="V520" s="128">
        <v>400</v>
      </c>
      <c r="W520" s="134">
        <v>-10</v>
      </c>
      <c r="X520" s="135">
        <v>385</v>
      </c>
      <c r="Y520" s="136">
        <v>395</v>
      </c>
      <c r="Z520" s="128">
        <v>390</v>
      </c>
      <c r="AA520" s="134" t="s">
        <v>5</v>
      </c>
      <c r="AB520" s="135">
        <v>530</v>
      </c>
      <c r="AC520" s="136">
        <v>540</v>
      </c>
      <c r="AD520" s="128">
        <v>535</v>
      </c>
      <c r="AE520" s="134" t="s">
        <v>5</v>
      </c>
      <c r="AF520" s="135">
        <v>385</v>
      </c>
      <c r="AG520" s="136">
        <v>395</v>
      </c>
      <c r="AH520" s="128">
        <v>390</v>
      </c>
      <c r="AI520" s="134">
        <v>-5</v>
      </c>
      <c r="AJ520" s="135">
        <v>410</v>
      </c>
      <c r="AK520" s="136">
        <v>420</v>
      </c>
      <c r="AL520" s="128">
        <v>415</v>
      </c>
      <c r="AM520" s="134">
        <v>-10</v>
      </c>
      <c r="AN520" s="135">
        <v>410</v>
      </c>
      <c r="AO520" s="136">
        <v>420</v>
      </c>
      <c r="AP520" s="128">
        <v>415</v>
      </c>
      <c r="AQ520" s="134" t="s">
        <v>5</v>
      </c>
      <c r="AR520" s="135">
        <v>540</v>
      </c>
      <c r="AS520" s="136">
        <v>550</v>
      </c>
      <c r="AT520" s="128">
        <v>545</v>
      </c>
      <c r="AU520" s="134" t="s">
        <v>5</v>
      </c>
      <c r="AV520" s="135">
        <v>390</v>
      </c>
      <c r="AW520" s="136">
        <v>400</v>
      </c>
      <c r="AX520" s="128">
        <v>395</v>
      </c>
      <c r="AY520" s="134">
        <v>-5</v>
      </c>
      <c r="AZ520" s="135">
        <v>345</v>
      </c>
      <c r="BA520" s="136">
        <v>355</v>
      </c>
      <c r="BB520" s="128">
        <v>350</v>
      </c>
      <c r="BC520" s="134">
        <v>-10</v>
      </c>
      <c r="BD520" s="135">
        <v>335</v>
      </c>
      <c r="BE520" s="136">
        <v>345</v>
      </c>
      <c r="BF520" s="128">
        <v>340</v>
      </c>
      <c r="BG520" s="134" t="s">
        <v>5</v>
      </c>
      <c r="BH520" s="135">
        <v>430</v>
      </c>
      <c r="BI520" s="136">
        <v>440</v>
      </c>
      <c r="BJ520" s="128">
        <v>435</v>
      </c>
      <c r="BK520" s="134" t="s">
        <v>5</v>
      </c>
      <c r="BL520" s="135">
        <v>375</v>
      </c>
      <c r="BM520" s="136">
        <v>385</v>
      </c>
      <c r="BN520" s="128">
        <v>380</v>
      </c>
      <c r="BO520" s="134">
        <v>-5</v>
      </c>
      <c r="BP520" s="135">
        <v>410</v>
      </c>
      <c r="BQ520" s="136">
        <v>420</v>
      </c>
      <c r="BR520" s="128">
        <v>415</v>
      </c>
      <c r="BS520" s="134" t="s">
        <v>5</v>
      </c>
      <c r="BT520" s="135">
        <v>370</v>
      </c>
      <c r="BU520" s="136">
        <v>380</v>
      </c>
      <c r="BV520" s="128">
        <v>375</v>
      </c>
      <c r="BW520" s="134">
        <v>-10</v>
      </c>
      <c r="BX520" s="135">
        <v>465</v>
      </c>
      <c r="BY520" s="136">
        <v>475</v>
      </c>
      <c r="BZ520" s="128">
        <v>470</v>
      </c>
      <c r="CA520" s="134" t="s">
        <v>5</v>
      </c>
      <c r="CB520" s="135">
        <v>460</v>
      </c>
      <c r="CC520" s="136">
        <v>470</v>
      </c>
      <c r="CD520" s="128">
        <v>465</v>
      </c>
      <c r="CE520" s="134">
        <v>10</v>
      </c>
      <c r="CF520" s="135">
        <v>365</v>
      </c>
      <c r="CG520" s="136">
        <v>375</v>
      </c>
      <c r="CH520" s="128">
        <v>370</v>
      </c>
      <c r="CI520" s="134" t="s">
        <v>5</v>
      </c>
      <c r="CJ520" s="135">
        <v>330</v>
      </c>
      <c r="CK520" s="136">
        <v>340</v>
      </c>
      <c r="CL520" s="128">
        <v>335</v>
      </c>
      <c r="CM520" s="134">
        <v>-10</v>
      </c>
      <c r="CN520" s="135">
        <v>465</v>
      </c>
      <c r="CO520" s="136">
        <v>475</v>
      </c>
      <c r="CP520" s="128">
        <v>470</v>
      </c>
      <c r="CQ520" s="134" t="s">
        <v>5</v>
      </c>
      <c r="CR520" s="135">
        <v>420</v>
      </c>
      <c r="CS520" s="136">
        <v>430</v>
      </c>
      <c r="CT520" s="128">
        <v>425</v>
      </c>
      <c r="CU520" s="134">
        <v>10</v>
      </c>
      <c r="CV520" s="135">
        <v>365</v>
      </c>
      <c r="CW520" s="136">
        <v>375</v>
      </c>
      <c r="CX520" s="128">
        <v>370</v>
      </c>
      <c r="CY520" s="134" t="s">
        <v>5</v>
      </c>
      <c r="CZ520" s="135">
        <v>345</v>
      </c>
      <c r="DA520" s="136">
        <v>355</v>
      </c>
      <c r="DB520" s="128">
        <v>350</v>
      </c>
      <c r="DC520" s="134">
        <v>-10</v>
      </c>
      <c r="DD520" s="135">
        <v>465</v>
      </c>
      <c r="DE520" s="136">
        <v>475</v>
      </c>
      <c r="DF520" s="128">
        <v>470</v>
      </c>
      <c r="DG520" s="134" t="s">
        <v>5</v>
      </c>
      <c r="DH520" s="135">
        <v>440</v>
      </c>
      <c r="DI520" s="136">
        <v>450</v>
      </c>
      <c r="DJ520" s="128">
        <v>445</v>
      </c>
      <c r="DK520" s="134">
        <v>10</v>
      </c>
      <c r="DL520" s="135">
        <v>440</v>
      </c>
      <c r="DM520" s="136">
        <v>450</v>
      </c>
      <c r="DN520" s="128">
        <v>445</v>
      </c>
      <c r="DO520" s="134" t="s">
        <v>5</v>
      </c>
      <c r="DP520" s="135">
        <v>390</v>
      </c>
      <c r="DQ520" s="136">
        <v>400</v>
      </c>
      <c r="DR520" s="128">
        <v>395</v>
      </c>
      <c r="DS520" s="134">
        <v>-10</v>
      </c>
      <c r="DT520" s="135">
        <v>465</v>
      </c>
      <c r="DU520" s="136">
        <v>475</v>
      </c>
      <c r="DV520" s="128">
        <v>470</v>
      </c>
      <c r="DW520" s="134" t="s">
        <v>5</v>
      </c>
      <c r="DX520" s="135">
        <v>435</v>
      </c>
      <c r="DY520" s="136">
        <v>445</v>
      </c>
      <c r="DZ520" s="128">
        <v>440</v>
      </c>
      <c r="EA520" s="134">
        <v>10</v>
      </c>
      <c r="EB520" s="135">
        <v>300</v>
      </c>
      <c r="EC520" s="136">
        <v>310</v>
      </c>
      <c r="ED520" s="128">
        <v>305</v>
      </c>
      <c r="EE520" s="134">
        <v>-5</v>
      </c>
      <c r="EF520" s="135">
        <v>280</v>
      </c>
      <c r="EG520" s="136">
        <v>290</v>
      </c>
      <c r="EH520" s="128">
        <v>285</v>
      </c>
      <c r="EI520" s="134">
        <v>-10</v>
      </c>
      <c r="EJ520" s="135">
        <v>480</v>
      </c>
      <c r="EK520" s="136">
        <v>490</v>
      </c>
      <c r="EL520" s="128">
        <v>485</v>
      </c>
      <c r="EM520" s="134" t="s">
        <v>5</v>
      </c>
      <c r="EN520" s="135">
        <v>315</v>
      </c>
      <c r="EO520" s="136">
        <v>325</v>
      </c>
      <c r="EP520" s="128">
        <v>320</v>
      </c>
      <c r="EQ520" s="134">
        <v>10</v>
      </c>
      <c r="ER520" s="135">
        <v>275</v>
      </c>
      <c r="ES520" s="136">
        <v>285</v>
      </c>
      <c r="ET520" s="128">
        <v>280</v>
      </c>
      <c r="EU520" s="134">
        <v>-5</v>
      </c>
      <c r="EV520" s="135">
        <v>245</v>
      </c>
      <c r="EW520" s="136">
        <v>255</v>
      </c>
      <c r="EX520" s="128">
        <v>250</v>
      </c>
      <c r="EY520" s="134">
        <v>-10</v>
      </c>
      <c r="EZ520" s="135">
        <v>465</v>
      </c>
      <c r="FA520" s="136">
        <v>475</v>
      </c>
      <c r="FB520" s="128">
        <v>470</v>
      </c>
      <c r="FC520" s="134" t="s">
        <v>5</v>
      </c>
      <c r="FD520" s="135">
        <v>395</v>
      </c>
      <c r="FE520" s="136">
        <v>405</v>
      </c>
      <c r="FF520" s="128">
        <v>400</v>
      </c>
      <c r="FG520" s="134">
        <v>10</v>
      </c>
      <c r="FH520" s="135">
        <v>260</v>
      </c>
      <c r="FI520" s="136">
        <v>270</v>
      </c>
      <c r="FJ520" s="128">
        <v>265</v>
      </c>
      <c r="FK520" s="134">
        <v>-5</v>
      </c>
      <c r="FL520" s="135">
        <v>250</v>
      </c>
      <c r="FM520" s="136">
        <v>260</v>
      </c>
      <c r="FN520" s="128">
        <v>255</v>
      </c>
      <c r="FO520" s="134">
        <v>-10</v>
      </c>
      <c r="FP520" s="135">
        <v>355</v>
      </c>
      <c r="FQ520" s="136">
        <v>365</v>
      </c>
      <c r="FR520" s="128">
        <v>360</v>
      </c>
      <c r="FS520" s="134" t="s">
        <v>5</v>
      </c>
      <c r="FT520" s="135">
        <v>360</v>
      </c>
      <c r="FU520" s="136">
        <v>370</v>
      </c>
      <c r="FV520" s="95">
        <v>365</v>
      </c>
      <c r="FW520" s="134">
        <v>5</v>
      </c>
      <c r="FX520" s="135">
        <v>380</v>
      </c>
      <c r="FY520" s="136">
        <v>390</v>
      </c>
      <c r="FZ520" s="128">
        <v>385</v>
      </c>
      <c r="GA520" s="134">
        <v>10</v>
      </c>
      <c r="GB520" s="135">
        <v>455</v>
      </c>
      <c r="GC520" s="136">
        <v>465</v>
      </c>
      <c r="GD520" s="128">
        <v>460</v>
      </c>
      <c r="GE520" s="134" t="s">
        <v>5</v>
      </c>
      <c r="GF520" s="135">
        <v>415</v>
      </c>
      <c r="GG520" s="136">
        <v>425</v>
      </c>
      <c r="GH520" s="128">
        <v>420</v>
      </c>
      <c r="GI520" s="134">
        <v>-10</v>
      </c>
      <c r="GJ520" s="135">
        <v>465</v>
      </c>
      <c r="GK520" s="136">
        <v>475</v>
      </c>
      <c r="GL520" s="128">
        <v>470</v>
      </c>
      <c r="GM520" s="134" t="s">
        <v>5</v>
      </c>
      <c r="GN520" s="135">
        <v>475</v>
      </c>
      <c r="GO520" s="136">
        <v>485</v>
      </c>
      <c r="GP520" s="128">
        <v>480</v>
      </c>
      <c r="GQ520" s="134">
        <v>10</v>
      </c>
      <c r="GR520" s="93"/>
      <c r="GS520" s="93">
        <v>11</v>
      </c>
    </row>
    <row r="521" spans="1:201" ht="15.75" x14ac:dyDescent="0.25">
      <c r="A521">
        <v>11</v>
      </c>
      <c r="B521">
        <v>2019</v>
      </c>
      <c r="C521" s="87">
        <v>43777</v>
      </c>
      <c r="D521" s="149">
        <v>415</v>
      </c>
      <c r="E521" s="136">
        <v>425</v>
      </c>
      <c r="F521" s="128">
        <v>420</v>
      </c>
      <c r="G521" s="134" t="s">
        <v>5</v>
      </c>
      <c r="H521" s="135">
        <v>530</v>
      </c>
      <c r="I521" s="136">
        <v>540</v>
      </c>
      <c r="J521" s="128">
        <v>535</v>
      </c>
      <c r="K521" s="134" t="s">
        <v>5</v>
      </c>
      <c r="L521" s="135">
        <v>535</v>
      </c>
      <c r="M521" s="136">
        <v>545</v>
      </c>
      <c r="N521" s="128">
        <v>540</v>
      </c>
      <c r="O521" s="134" t="s">
        <v>5</v>
      </c>
      <c r="P521" s="135">
        <v>400</v>
      </c>
      <c r="Q521" s="136">
        <v>410</v>
      </c>
      <c r="R521" s="128">
        <v>405</v>
      </c>
      <c r="S521" s="134" t="s">
        <v>5</v>
      </c>
      <c r="T521" s="135">
        <v>395</v>
      </c>
      <c r="U521" s="136">
        <v>405</v>
      </c>
      <c r="V521" s="128">
        <v>400</v>
      </c>
      <c r="W521" s="134" t="s">
        <v>5</v>
      </c>
      <c r="X521" s="135">
        <v>385</v>
      </c>
      <c r="Y521" s="136">
        <v>395</v>
      </c>
      <c r="Z521" s="128">
        <v>390</v>
      </c>
      <c r="AA521" s="134" t="s">
        <v>5</v>
      </c>
      <c r="AB521" s="135">
        <v>530</v>
      </c>
      <c r="AC521" s="136">
        <v>540</v>
      </c>
      <c r="AD521" s="128">
        <v>535</v>
      </c>
      <c r="AE521" s="134" t="s">
        <v>5</v>
      </c>
      <c r="AF521" s="135">
        <v>385</v>
      </c>
      <c r="AG521" s="136">
        <v>395</v>
      </c>
      <c r="AH521" s="128">
        <v>390</v>
      </c>
      <c r="AI521" s="134" t="s">
        <v>5</v>
      </c>
      <c r="AJ521" s="135">
        <v>410</v>
      </c>
      <c r="AK521" s="136">
        <v>420</v>
      </c>
      <c r="AL521" s="128">
        <v>415</v>
      </c>
      <c r="AM521" s="134" t="s">
        <v>5</v>
      </c>
      <c r="AN521" s="135">
        <v>410</v>
      </c>
      <c r="AO521" s="136">
        <v>420</v>
      </c>
      <c r="AP521" s="128">
        <v>415</v>
      </c>
      <c r="AQ521" s="134" t="s">
        <v>5</v>
      </c>
      <c r="AR521" s="135">
        <v>540</v>
      </c>
      <c r="AS521" s="136">
        <v>550</v>
      </c>
      <c r="AT521" s="128">
        <v>545</v>
      </c>
      <c r="AU521" s="134" t="s">
        <v>5</v>
      </c>
      <c r="AV521" s="135">
        <v>390</v>
      </c>
      <c r="AW521" s="136">
        <v>400</v>
      </c>
      <c r="AX521" s="128">
        <v>395</v>
      </c>
      <c r="AY521" s="134" t="s">
        <v>5</v>
      </c>
      <c r="AZ521" s="135">
        <v>345</v>
      </c>
      <c r="BA521" s="136">
        <v>355</v>
      </c>
      <c r="BB521" s="128">
        <v>350</v>
      </c>
      <c r="BC521" s="134" t="s">
        <v>5</v>
      </c>
      <c r="BD521" s="135">
        <v>335</v>
      </c>
      <c r="BE521" s="136">
        <v>345</v>
      </c>
      <c r="BF521" s="128">
        <v>340</v>
      </c>
      <c r="BG521" s="134" t="s">
        <v>5</v>
      </c>
      <c r="BH521" s="135">
        <v>430</v>
      </c>
      <c r="BI521" s="136">
        <v>440</v>
      </c>
      <c r="BJ521" s="128">
        <v>435</v>
      </c>
      <c r="BK521" s="134" t="s">
        <v>5</v>
      </c>
      <c r="BL521" s="135">
        <v>375</v>
      </c>
      <c r="BM521" s="136">
        <v>385</v>
      </c>
      <c r="BN521" s="128">
        <v>380</v>
      </c>
      <c r="BO521" s="134" t="s">
        <v>5</v>
      </c>
      <c r="BP521" s="135">
        <v>410</v>
      </c>
      <c r="BQ521" s="136">
        <v>420</v>
      </c>
      <c r="BR521" s="128">
        <v>415</v>
      </c>
      <c r="BS521" s="134" t="s">
        <v>5</v>
      </c>
      <c r="BT521" s="135">
        <v>350</v>
      </c>
      <c r="BU521" s="136">
        <v>360</v>
      </c>
      <c r="BV521" s="128">
        <v>355</v>
      </c>
      <c r="BW521" s="134">
        <v>-20</v>
      </c>
      <c r="BX521" s="135">
        <v>465</v>
      </c>
      <c r="BY521" s="136">
        <v>475</v>
      </c>
      <c r="BZ521" s="128">
        <v>470</v>
      </c>
      <c r="CA521" s="134" t="s">
        <v>5</v>
      </c>
      <c r="CB521" s="135">
        <v>460</v>
      </c>
      <c r="CC521" s="136">
        <v>470</v>
      </c>
      <c r="CD521" s="128">
        <v>465</v>
      </c>
      <c r="CE521" s="134" t="s">
        <v>5</v>
      </c>
      <c r="CF521" s="135">
        <v>365</v>
      </c>
      <c r="CG521" s="136">
        <v>375</v>
      </c>
      <c r="CH521" s="128">
        <v>370</v>
      </c>
      <c r="CI521" s="134" t="s">
        <v>5</v>
      </c>
      <c r="CJ521" s="135">
        <v>310</v>
      </c>
      <c r="CK521" s="136">
        <v>320</v>
      </c>
      <c r="CL521" s="128">
        <v>315</v>
      </c>
      <c r="CM521" s="134">
        <v>-20</v>
      </c>
      <c r="CN521" s="135">
        <v>465</v>
      </c>
      <c r="CO521" s="136">
        <v>475</v>
      </c>
      <c r="CP521" s="128">
        <v>470</v>
      </c>
      <c r="CQ521" s="134" t="s">
        <v>5</v>
      </c>
      <c r="CR521" s="135">
        <v>420</v>
      </c>
      <c r="CS521" s="136">
        <v>430</v>
      </c>
      <c r="CT521" s="128">
        <v>425</v>
      </c>
      <c r="CU521" s="134" t="s">
        <v>5</v>
      </c>
      <c r="CV521" s="135">
        <v>365</v>
      </c>
      <c r="CW521" s="136">
        <v>375</v>
      </c>
      <c r="CX521" s="128">
        <v>370</v>
      </c>
      <c r="CY521" s="134" t="s">
        <v>5</v>
      </c>
      <c r="CZ521" s="135">
        <v>325</v>
      </c>
      <c r="DA521" s="136">
        <v>335</v>
      </c>
      <c r="DB521" s="128">
        <v>330</v>
      </c>
      <c r="DC521" s="134">
        <v>-20</v>
      </c>
      <c r="DD521" s="135">
        <v>465</v>
      </c>
      <c r="DE521" s="136">
        <v>475</v>
      </c>
      <c r="DF521" s="128">
        <v>470</v>
      </c>
      <c r="DG521" s="134" t="s">
        <v>5</v>
      </c>
      <c r="DH521" s="135">
        <v>440</v>
      </c>
      <c r="DI521" s="136">
        <v>450</v>
      </c>
      <c r="DJ521" s="128">
        <v>445</v>
      </c>
      <c r="DK521" s="134" t="s">
        <v>5</v>
      </c>
      <c r="DL521" s="135">
        <v>440</v>
      </c>
      <c r="DM521" s="136">
        <v>450</v>
      </c>
      <c r="DN521" s="128">
        <v>445</v>
      </c>
      <c r="DO521" s="134" t="s">
        <v>5</v>
      </c>
      <c r="DP521" s="135">
        <v>370</v>
      </c>
      <c r="DQ521" s="136">
        <v>380</v>
      </c>
      <c r="DR521" s="128">
        <v>375</v>
      </c>
      <c r="DS521" s="134">
        <v>-20</v>
      </c>
      <c r="DT521" s="135">
        <v>465</v>
      </c>
      <c r="DU521" s="136">
        <v>475</v>
      </c>
      <c r="DV521" s="128">
        <v>470</v>
      </c>
      <c r="DW521" s="134" t="s">
        <v>5</v>
      </c>
      <c r="DX521" s="135">
        <v>435</v>
      </c>
      <c r="DY521" s="136">
        <v>445</v>
      </c>
      <c r="DZ521" s="128">
        <v>440</v>
      </c>
      <c r="EA521" s="134" t="s">
        <v>5</v>
      </c>
      <c r="EB521" s="135">
        <v>295</v>
      </c>
      <c r="EC521" s="136">
        <v>305</v>
      </c>
      <c r="ED521" s="128">
        <v>300</v>
      </c>
      <c r="EE521" s="134">
        <v>-5</v>
      </c>
      <c r="EF521" s="135">
        <v>280</v>
      </c>
      <c r="EG521" s="136">
        <v>290</v>
      </c>
      <c r="EH521" s="128">
        <v>285</v>
      </c>
      <c r="EI521" s="134" t="s">
        <v>5</v>
      </c>
      <c r="EJ521" s="135">
        <v>480</v>
      </c>
      <c r="EK521" s="136">
        <v>490</v>
      </c>
      <c r="EL521" s="128">
        <v>485</v>
      </c>
      <c r="EM521" s="134" t="s">
        <v>5</v>
      </c>
      <c r="EN521" s="135">
        <v>315</v>
      </c>
      <c r="EO521" s="136">
        <v>325</v>
      </c>
      <c r="EP521" s="128">
        <v>320</v>
      </c>
      <c r="EQ521" s="134" t="s">
        <v>5</v>
      </c>
      <c r="ER521" s="135">
        <v>270</v>
      </c>
      <c r="ES521" s="136">
        <v>280</v>
      </c>
      <c r="ET521" s="128">
        <v>275</v>
      </c>
      <c r="EU521" s="134">
        <v>-5</v>
      </c>
      <c r="EV521" s="135">
        <v>245</v>
      </c>
      <c r="EW521" s="136">
        <v>255</v>
      </c>
      <c r="EX521" s="128">
        <v>250</v>
      </c>
      <c r="EY521" s="134" t="s">
        <v>5</v>
      </c>
      <c r="EZ521" s="135">
        <v>465</v>
      </c>
      <c r="FA521" s="136">
        <v>475</v>
      </c>
      <c r="FB521" s="128">
        <v>470</v>
      </c>
      <c r="FC521" s="134" t="s">
        <v>5</v>
      </c>
      <c r="FD521" s="135">
        <v>395</v>
      </c>
      <c r="FE521" s="136">
        <v>405</v>
      </c>
      <c r="FF521" s="128">
        <v>400</v>
      </c>
      <c r="FG521" s="134" t="s">
        <v>5</v>
      </c>
      <c r="FH521" s="135">
        <v>255</v>
      </c>
      <c r="FI521" s="136">
        <v>265</v>
      </c>
      <c r="FJ521" s="128">
        <v>260</v>
      </c>
      <c r="FK521" s="134">
        <v>-5</v>
      </c>
      <c r="FL521" s="135">
        <v>245</v>
      </c>
      <c r="FM521" s="136">
        <v>255</v>
      </c>
      <c r="FN521" s="128">
        <v>250</v>
      </c>
      <c r="FO521" s="134">
        <v>-5</v>
      </c>
      <c r="FP521" s="135">
        <v>355</v>
      </c>
      <c r="FQ521" s="136">
        <v>365</v>
      </c>
      <c r="FR521" s="128">
        <v>360</v>
      </c>
      <c r="FS521" s="134" t="s">
        <v>5</v>
      </c>
      <c r="FT521" s="135">
        <v>360</v>
      </c>
      <c r="FU521" s="136">
        <v>370</v>
      </c>
      <c r="FV521" s="95">
        <v>365</v>
      </c>
      <c r="FW521" s="134" t="s">
        <v>5</v>
      </c>
      <c r="FX521" s="135">
        <v>380</v>
      </c>
      <c r="FY521" s="136">
        <v>390</v>
      </c>
      <c r="FZ521" s="128">
        <v>385</v>
      </c>
      <c r="GA521" s="134" t="s">
        <v>5</v>
      </c>
      <c r="GB521" s="135">
        <v>455</v>
      </c>
      <c r="GC521" s="136">
        <v>465</v>
      </c>
      <c r="GD521" s="128">
        <v>460</v>
      </c>
      <c r="GE521" s="134" t="s">
        <v>5</v>
      </c>
      <c r="GF521" s="135">
        <v>395</v>
      </c>
      <c r="GG521" s="136">
        <v>405</v>
      </c>
      <c r="GH521" s="128">
        <v>400</v>
      </c>
      <c r="GI521" s="134">
        <v>-20</v>
      </c>
      <c r="GJ521" s="135">
        <v>465</v>
      </c>
      <c r="GK521" s="136">
        <v>475</v>
      </c>
      <c r="GL521" s="128">
        <v>470</v>
      </c>
      <c r="GM521" s="134" t="s">
        <v>5</v>
      </c>
      <c r="GN521" s="135">
        <v>475</v>
      </c>
      <c r="GO521" s="136">
        <v>485</v>
      </c>
      <c r="GP521" s="128">
        <v>480</v>
      </c>
      <c r="GQ521" s="134" t="s">
        <v>5</v>
      </c>
      <c r="GR521" s="93"/>
      <c r="GS521" s="93">
        <v>11</v>
      </c>
    </row>
    <row r="522" spans="1:201" ht="15.75" x14ac:dyDescent="0.25">
      <c r="A522">
        <v>11</v>
      </c>
      <c r="B522">
        <v>2019</v>
      </c>
      <c r="C522" s="87">
        <v>43784</v>
      </c>
      <c r="D522" s="149">
        <v>420</v>
      </c>
      <c r="E522" s="136">
        <v>430</v>
      </c>
      <c r="F522" s="128">
        <v>425</v>
      </c>
      <c r="G522" s="134">
        <v>5</v>
      </c>
      <c r="H522" s="135">
        <v>535</v>
      </c>
      <c r="I522" s="136">
        <v>545</v>
      </c>
      <c r="J522" s="128">
        <v>540</v>
      </c>
      <c r="K522" s="134">
        <v>5</v>
      </c>
      <c r="L522" s="135">
        <v>540</v>
      </c>
      <c r="M522" s="136">
        <v>550</v>
      </c>
      <c r="N522" s="128">
        <v>545</v>
      </c>
      <c r="O522" s="134">
        <v>5</v>
      </c>
      <c r="P522" s="135">
        <v>420</v>
      </c>
      <c r="Q522" s="136">
        <v>430</v>
      </c>
      <c r="R522" s="128">
        <v>425</v>
      </c>
      <c r="S522" s="134">
        <v>20</v>
      </c>
      <c r="T522" s="135">
        <v>400</v>
      </c>
      <c r="U522" s="136">
        <v>410</v>
      </c>
      <c r="V522" s="128">
        <v>405</v>
      </c>
      <c r="W522" s="134">
        <v>5</v>
      </c>
      <c r="X522" s="135">
        <v>390</v>
      </c>
      <c r="Y522" s="136">
        <v>400</v>
      </c>
      <c r="Z522" s="128">
        <v>395</v>
      </c>
      <c r="AA522" s="134">
        <v>5</v>
      </c>
      <c r="AB522" s="135">
        <v>535</v>
      </c>
      <c r="AC522" s="136">
        <v>545</v>
      </c>
      <c r="AD522" s="128">
        <v>540</v>
      </c>
      <c r="AE522" s="134">
        <v>5</v>
      </c>
      <c r="AF522" s="135">
        <v>405</v>
      </c>
      <c r="AG522" s="136">
        <v>415</v>
      </c>
      <c r="AH522" s="128">
        <v>410</v>
      </c>
      <c r="AI522" s="134">
        <v>20</v>
      </c>
      <c r="AJ522" s="135">
        <v>415</v>
      </c>
      <c r="AK522" s="136">
        <v>425</v>
      </c>
      <c r="AL522" s="128">
        <v>420</v>
      </c>
      <c r="AM522" s="134">
        <v>5</v>
      </c>
      <c r="AN522" s="135">
        <v>415</v>
      </c>
      <c r="AO522" s="136">
        <v>425</v>
      </c>
      <c r="AP522" s="128">
        <v>420</v>
      </c>
      <c r="AQ522" s="134">
        <v>5</v>
      </c>
      <c r="AR522" s="135">
        <v>545</v>
      </c>
      <c r="AS522" s="136">
        <v>555</v>
      </c>
      <c r="AT522" s="128">
        <v>550</v>
      </c>
      <c r="AU522" s="134">
        <v>5</v>
      </c>
      <c r="AV522" s="135">
        <v>410</v>
      </c>
      <c r="AW522" s="136">
        <v>420</v>
      </c>
      <c r="AX522" s="128">
        <v>415</v>
      </c>
      <c r="AY522" s="134">
        <v>20</v>
      </c>
      <c r="AZ522" s="135">
        <v>350</v>
      </c>
      <c r="BA522" s="136">
        <v>360</v>
      </c>
      <c r="BB522" s="128">
        <v>355</v>
      </c>
      <c r="BC522" s="134">
        <v>5</v>
      </c>
      <c r="BD522" s="135">
        <v>340</v>
      </c>
      <c r="BE522" s="136">
        <v>350</v>
      </c>
      <c r="BF522" s="128">
        <v>345</v>
      </c>
      <c r="BG522" s="134">
        <v>5</v>
      </c>
      <c r="BH522" s="135">
        <v>435</v>
      </c>
      <c r="BI522" s="136">
        <v>445</v>
      </c>
      <c r="BJ522" s="128">
        <v>440</v>
      </c>
      <c r="BK522" s="134">
        <v>5</v>
      </c>
      <c r="BL522" s="135">
        <v>395</v>
      </c>
      <c r="BM522" s="136">
        <v>405</v>
      </c>
      <c r="BN522" s="128">
        <v>400</v>
      </c>
      <c r="BO522" s="134">
        <v>20</v>
      </c>
      <c r="BP522" s="135">
        <v>410</v>
      </c>
      <c r="BQ522" s="136">
        <v>420</v>
      </c>
      <c r="BR522" s="128">
        <v>415</v>
      </c>
      <c r="BS522" s="134" t="s">
        <v>5</v>
      </c>
      <c r="BT522" s="135">
        <v>350</v>
      </c>
      <c r="BU522" s="136">
        <v>360</v>
      </c>
      <c r="BV522" s="128">
        <v>355</v>
      </c>
      <c r="BW522" s="134" t="s">
        <v>5</v>
      </c>
      <c r="BX522" s="135">
        <v>465</v>
      </c>
      <c r="BY522" s="136">
        <v>475</v>
      </c>
      <c r="BZ522" s="128">
        <v>470</v>
      </c>
      <c r="CA522" s="134" t="s">
        <v>5</v>
      </c>
      <c r="CB522" s="135">
        <v>460</v>
      </c>
      <c r="CC522" s="136">
        <v>470</v>
      </c>
      <c r="CD522" s="128">
        <v>465</v>
      </c>
      <c r="CE522" s="134" t="s">
        <v>5</v>
      </c>
      <c r="CF522" s="135">
        <v>365</v>
      </c>
      <c r="CG522" s="136">
        <v>375</v>
      </c>
      <c r="CH522" s="128">
        <v>370</v>
      </c>
      <c r="CI522" s="134" t="s">
        <v>5</v>
      </c>
      <c r="CJ522" s="135">
        <v>310</v>
      </c>
      <c r="CK522" s="136">
        <v>320</v>
      </c>
      <c r="CL522" s="128">
        <v>315</v>
      </c>
      <c r="CM522" s="134" t="s">
        <v>5</v>
      </c>
      <c r="CN522" s="135">
        <v>465</v>
      </c>
      <c r="CO522" s="136">
        <v>475</v>
      </c>
      <c r="CP522" s="128">
        <v>470</v>
      </c>
      <c r="CQ522" s="134" t="s">
        <v>5</v>
      </c>
      <c r="CR522" s="135">
        <v>420</v>
      </c>
      <c r="CS522" s="136">
        <v>430</v>
      </c>
      <c r="CT522" s="128">
        <v>425</v>
      </c>
      <c r="CU522" s="134" t="s">
        <v>5</v>
      </c>
      <c r="CV522" s="135">
        <v>365</v>
      </c>
      <c r="CW522" s="136">
        <v>375</v>
      </c>
      <c r="CX522" s="128">
        <v>370</v>
      </c>
      <c r="CY522" s="134" t="s">
        <v>5</v>
      </c>
      <c r="CZ522" s="135">
        <v>325</v>
      </c>
      <c r="DA522" s="136">
        <v>335</v>
      </c>
      <c r="DB522" s="128">
        <v>330</v>
      </c>
      <c r="DC522" s="134" t="s">
        <v>5</v>
      </c>
      <c r="DD522" s="135">
        <v>465</v>
      </c>
      <c r="DE522" s="136">
        <v>475</v>
      </c>
      <c r="DF522" s="128">
        <v>470</v>
      </c>
      <c r="DG522" s="134" t="s">
        <v>5</v>
      </c>
      <c r="DH522" s="135">
        <v>440</v>
      </c>
      <c r="DI522" s="136">
        <v>450</v>
      </c>
      <c r="DJ522" s="128">
        <v>445</v>
      </c>
      <c r="DK522" s="134" t="s">
        <v>5</v>
      </c>
      <c r="DL522" s="135">
        <v>440</v>
      </c>
      <c r="DM522" s="136">
        <v>450</v>
      </c>
      <c r="DN522" s="128">
        <v>445</v>
      </c>
      <c r="DO522" s="134" t="s">
        <v>5</v>
      </c>
      <c r="DP522" s="135">
        <v>370</v>
      </c>
      <c r="DQ522" s="136">
        <v>380</v>
      </c>
      <c r="DR522" s="128">
        <v>375</v>
      </c>
      <c r="DS522" s="134" t="s">
        <v>5</v>
      </c>
      <c r="DT522" s="135">
        <v>465</v>
      </c>
      <c r="DU522" s="136">
        <v>475</v>
      </c>
      <c r="DV522" s="128">
        <v>470</v>
      </c>
      <c r="DW522" s="134" t="s">
        <v>5</v>
      </c>
      <c r="DX522" s="135">
        <v>435</v>
      </c>
      <c r="DY522" s="136">
        <v>445</v>
      </c>
      <c r="DZ522" s="128">
        <v>440</v>
      </c>
      <c r="EA522" s="134" t="s">
        <v>5</v>
      </c>
      <c r="EB522" s="135">
        <v>295</v>
      </c>
      <c r="EC522" s="136">
        <v>305</v>
      </c>
      <c r="ED522" s="128">
        <v>300</v>
      </c>
      <c r="EE522" s="134" t="s">
        <v>5</v>
      </c>
      <c r="EF522" s="135">
        <v>285</v>
      </c>
      <c r="EG522" s="136">
        <v>295</v>
      </c>
      <c r="EH522" s="128">
        <v>290</v>
      </c>
      <c r="EI522" s="134">
        <v>5</v>
      </c>
      <c r="EJ522" s="135">
        <v>480</v>
      </c>
      <c r="EK522" s="136">
        <v>490</v>
      </c>
      <c r="EL522" s="128">
        <v>485</v>
      </c>
      <c r="EM522" s="134" t="s">
        <v>5</v>
      </c>
      <c r="EN522" s="135">
        <v>315</v>
      </c>
      <c r="EO522" s="136">
        <v>325</v>
      </c>
      <c r="EP522" s="128">
        <v>320</v>
      </c>
      <c r="EQ522" s="134" t="s">
        <v>5</v>
      </c>
      <c r="ER522" s="135">
        <v>270</v>
      </c>
      <c r="ES522" s="136">
        <v>280</v>
      </c>
      <c r="ET522" s="128">
        <v>275</v>
      </c>
      <c r="EU522" s="134" t="s">
        <v>5</v>
      </c>
      <c r="EV522" s="135">
        <v>250</v>
      </c>
      <c r="EW522" s="136">
        <v>260</v>
      </c>
      <c r="EX522" s="128">
        <v>255</v>
      </c>
      <c r="EY522" s="134">
        <v>5</v>
      </c>
      <c r="EZ522" s="135">
        <v>465</v>
      </c>
      <c r="FA522" s="136">
        <v>475</v>
      </c>
      <c r="FB522" s="128">
        <v>470</v>
      </c>
      <c r="FC522" s="134" t="s">
        <v>5</v>
      </c>
      <c r="FD522" s="135">
        <v>395</v>
      </c>
      <c r="FE522" s="136">
        <v>405</v>
      </c>
      <c r="FF522" s="128">
        <v>400</v>
      </c>
      <c r="FG522" s="134" t="s">
        <v>5</v>
      </c>
      <c r="FH522" s="135">
        <v>255</v>
      </c>
      <c r="FI522" s="136">
        <v>265</v>
      </c>
      <c r="FJ522" s="128">
        <v>260</v>
      </c>
      <c r="FK522" s="134" t="s">
        <v>5</v>
      </c>
      <c r="FL522" s="135">
        <v>250</v>
      </c>
      <c r="FM522" s="136">
        <v>260</v>
      </c>
      <c r="FN522" s="128">
        <v>255</v>
      </c>
      <c r="FO522" s="134">
        <v>5</v>
      </c>
      <c r="FP522" s="135">
        <v>355</v>
      </c>
      <c r="FQ522" s="136">
        <v>365</v>
      </c>
      <c r="FR522" s="128">
        <v>360</v>
      </c>
      <c r="FS522" s="134" t="s">
        <v>5</v>
      </c>
      <c r="FT522" s="135">
        <v>380</v>
      </c>
      <c r="FU522" s="136">
        <v>390</v>
      </c>
      <c r="FV522" s="95">
        <v>385</v>
      </c>
      <c r="FW522" s="134">
        <v>20</v>
      </c>
      <c r="FX522" s="135">
        <v>380</v>
      </c>
      <c r="FY522" s="136">
        <v>390</v>
      </c>
      <c r="FZ522" s="128">
        <v>385</v>
      </c>
      <c r="GA522" s="134" t="s">
        <v>5</v>
      </c>
      <c r="GB522" s="135">
        <v>455</v>
      </c>
      <c r="GC522" s="136">
        <v>465</v>
      </c>
      <c r="GD522" s="128">
        <v>460</v>
      </c>
      <c r="GE522" s="134" t="s">
        <v>5</v>
      </c>
      <c r="GF522" s="135">
        <v>395</v>
      </c>
      <c r="GG522" s="136">
        <v>405</v>
      </c>
      <c r="GH522" s="128">
        <v>400</v>
      </c>
      <c r="GI522" s="134" t="s">
        <v>5</v>
      </c>
      <c r="GJ522" s="135">
        <v>465</v>
      </c>
      <c r="GK522" s="136">
        <v>475</v>
      </c>
      <c r="GL522" s="128">
        <v>470</v>
      </c>
      <c r="GM522" s="134" t="s">
        <v>5</v>
      </c>
      <c r="GN522" s="135">
        <v>475</v>
      </c>
      <c r="GO522" s="136">
        <v>485</v>
      </c>
      <c r="GP522" s="128">
        <v>480</v>
      </c>
      <c r="GQ522" s="134" t="s">
        <v>5</v>
      </c>
      <c r="GR522" s="93"/>
      <c r="GS522" s="93">
        <v>11</v>
      </c>
    </row>
    <row r="523" spans="1:201" ht="15.75" x14ac:dyDescent="0.25">
      <c r="A523">
        <v>11</v>
      </c>
      <c r="B523">
        <v>2019</v>
      </c>
      <c r="C523" s="87">
        <v>43791</v>
      </c>
      <c r="D523" s="149">
        <v>425</v>
      </c>
      <c r="E523" s="136">
        <v>435</v>
      </c>
      <c r="F523" s="128">
        <v>430</v>
      </c>
      <c r="G523" s="134">
        <v>5</v>
      </c>
      <c r="H523" s="135">
        <v>530</v>
      </c>
      <c r="I523" s="136">
        <v>540</v>
      </c>
      <c r="J523" s="128">
        <v>535</v>
      </c>
      <c r="K523" s="134">
        <v>-5</v>
      </c>
      <c r="L523" s="135">
        <v>550</v>
      </c>
      <c r="M523" s="136">
        <v>560</v>
      </c>
      <c r="N523" s="128">
        <v>555</v>
      </c>
      <c r="O523" s="134">
        <v>10</v>
      </c>
      <c r="P523" s="135">
        <v>430</v>
      </c>
      <c r="Q523" s="136">
        <v>440</v>
      </c>
      <c r="R523" s="128">
        <v>435</v>
      </c>
      <c r="S523" s="134">
        <v>10</v>
      </c>
      <c r="T523" s="135">
        <v>405</v>
      </c>
      <c r="U523" s="136">
        <v>415</v>
      </c>
      <c r="V523" s="128">
        <v>410</v>
      </c>
      <c r="W523" s="134">
        <v>5</v>
      </c>
      <c r="X523" s="135">
        <v>385</v>
      </c>
      <c r="Y523" s="136">
        <v>395</v>
      </c>
      <c r="Z523" s="128">
        <v>390</v>
      </c>
      <c r="AA523" s="134">
        <v>-5</v>
      </c>
      <c r="AB523" s="135">
        <v>545</v>
      </c>
      <c r="AC523" s="136">
        <v>555</v>
      </c>
      <c r="AD523" s="128">
        <v>550</v>
      </c>
      <c r="AE523" s="134">
        <v>10</v>
      </c>
      <c r="AF523" s="135">
        <v>415</v>
      </c>
      <c r="AG523" s="136">
        <v>425</v>
      </c>
      <c r="AH523" s="128">
        <v>420</v>
      </c>
      <c r="AI523" s="134">
        <v>10</v>
      </c>
      <c r="AJ523" s="135">
        <v>415</v>
      </c>
      <c r="AK523" s="136">
        <v>425</v>
      </c>
      <c r="AL523" s="128">
        <v>420</v>
      </c>
      <c r="AM523" s="134" t="s">
        <v>5</v>
      </c>
      <c r="AN523" s="135">
        <v>415</v>
      </c>
      <c r="AO523" s="136">
        <v>425</v>
      </c>
      <c r="AP523" s="128">
        <v>420</v>
      </c>
      <c r="AQ523" s="134" t="s">
        <v>5</v>
      </c>
      <c r="AR523" s="135">
        <v>555</v>
      </c>
      <c r="AS523" s="136">
        <v>565</v>
      </c>
      <c r="AT523" s="128">
        <v>560</v>
      </c>
      <c r="AU523" s="134">
        <v>10</v>
      </c>
      <c r="AV523" s="135">
        <v>420</v>
      </c>
      <c r="AW523" s="136">
        <v>430</v>
      </c>
      <c r="AX523" s="128">
        <v>425</v>
      </c>
      <c r="AY523" s="134">
        <v>10</v>
      </c>
      <c r="AZ523" s="135">
        <v>350</v>
      </c>
      <c r="BA523" s="136">
        <v>360</v>
      </c>
      <c r="BB523" s="128">
        <v>355</v>
      </c>
      <c r="BC523" s="134" t="s">
        <v>5</v>
      </c>
      <c r="BD523" s="135">
        <v>340</v>
      </c>
      <c r="BE523" s="136">
        <v>350</v>
      </c>
      <c r="BF523" s="128">
        <v>345</v>
      </c>
      <c r="BG523" s="134" t="s">
        <v>5</v>
      </c>
      <c r="BH523" s="135">
        <v>445</v>
      </c>
      <c r="BI523" s="136">
        <v>455</v>
      </c>
      <c r="BJ523" s="128">
        <v>450</v>
      </c>
      <c r="BK523" s="134">
        <v>10</v>
      </c>
      <c r="BL523" s="135">
        <v>405</v>
      </c>
      <c r="BM523" s="136">
        <v>415</v>
      </c>
      <c r="BN523" s="128">
        <v>410</v>
      </c>
      <c r="BO523" s="134">
        <v>10</v>
      </c>
      <c r="BP523" s="135">
        <v>410</v>
      </c>
      <c r="BQ523" s="136">
        <v>420</v>
      </c>
      <c r="BR523" s="128">
        <v>415</v>
      </c>
      <c r="BS523" s="134" t="s">
        <v>5</v>
      </c>
      <c r="BT523" s="135">
        <v>350</v>
      </c>
      <c r="BU523" s="136">
        <v>360</v>
      </c>
      <c r="BV523" s="128">
        <v>355</v>
      </c>
      <c r="BW523" s="134" t="s">
        <v>5</v>
      </c>
      <c r="BX523" s="135">
        <v>475</v>
      </c>
      <c r="BY523" s="136">
        <v>485</v>
      </c>
      <c r="BZ523" s="128">
        <v>480</v>
      </c>
      <c r="CA523" s="134">
        <v>10</v>
      </c>
      <c r="CB523" s="135">
        <v>460</v>
      </c>
      <c r="CC523" s="136">
        <v>470</v>
      </c>
      <c r="CD523" s="128">
        <v>465</v>
      </c>
      <c r="CE523" s="134" t="s">
        <v>5</v>
      </c>
      <c r="CF523" s="135">
        <v>365</v>
      </c>
      <c r="CG523" s="136">
        <v>375</v>
      </c>
      <c r="CH523" s="128">
        <v>370</v>
      </c>
      <c r="CI523" s="134" t="s">
        <v>5</v>
      </c>
      <c r="CJ523" s="135">
        <v>310</v>
      </c>
      <c r="CK523" s="136">
        <v>320</v>
      </c>
      <c r="CL523" s="128">
        <v>315</v>
      </c>
      <c r="CM523" s="134" t="s">
        <v>5</v>
      </c>
      <c r="CN523" s="135">
        <v>475</v>
      </c>
      <c r="CO523" s="136">
        <v>485</v>
      </c>
      <c r="CP523" s="128">
        <v>480</v>
      </c>
      <c r="CQ523" s="134">
        <v>10</v>
      </c>
      <c r="CR523" s="135">
        <v>420</v>
      </c>
      <c r="CS523" s="136">
        <v>430</v>
      </c>
      <c r="CT523" s="128">
        <v>425</v>
      </c>
      <c r="CU523" s="134" t="s">
        <v>5</v>
      </c>
      <c r="CV523" s="135">
        <v>365</v>
      </c>
      <c r="CW523" s="136">
        <v>375</v>
      </c>
      <c r="CX523" s="128">
        <v>370</v>
      </c>
      <c r="CY523" s="134" t="s">
        <v>5</v>
      </c>
      <c r="CZ523" s="135">
        <v>325</v>
      </c>
      <c r="DA523" s="136">
        <v>335</v>
      </c>
      <c r="DB523" s="128">
        <v>330</v>
      </c>
      <c r="DC523" s="134" t="s">
        <v>5</v>
      </c>
      <c r="DD523" s="135">
        <v>475</v>
      </c>
      <c r="DE523" s="136">
        <v>485</v>
      </c>
      <c r="DF523" s="128">
        <v>480</v>
      </c>
      <c r="DG523" s="134">
        <v>10</v>
      </c>
      <c r="DH523" s="135">
        <v>440</v>
      </c>
      <c r="DI523" s="136">
        <v>450</v>
      </c>
      <c r="DJ523" s="128">
        <v>445</v>
      </c>
      <c r="DK523" s="134" t="s">
        <v>5</v>
      </c>
      <c r="DL523" s="135">
        <v>340</v>
      </c>
      <c r="DM523" s="136">
        <v>350</v>
      </c>
      <c r="DN523" s="128">
        <v>345</v>
      </c>
      <c r="DO523" s="134" t="s">
        <v>5</v>
      </c>
      <c r="DP523" s="135">
        <v>300</v>
      </c>
      <c r="DQ523" s="136">
        <v>310</v>
      </c>
      <c r="DR523" s="128">
        <v>305</v>
      </c>
      <c r="DS523" s="134" t="s">
        <v>5</v>
      </c>
      <c r="DT523" s="135">
        <v>475</v>
      </c>
      <c r="DU523" s="136">
        <v>485</v>
      </c>
      <c r="DV523" s="128">
        <v>480</v>
      </c>
      <c r="DW523" s="134">
        <v>10</v>
      </c>
      <c r="DX523" s="135">
        <v>435</v>
      </c>
      <c r="DY523" s="136">
        <v>445</v>
      </c>
      <c r="DZ523" s="128">
        <v>440</v>
      </c>
      <c r="EA523" s="134" t="s">
        <v>5</v>
      </c>
      <c r="EB523" s="135">
        <v>300</v>
      </c>
      <c r="EC523" s="136">
        <v>310</v>
      </c>
      <c r="ED523" s="128">
        <v>305</v>
      </c>
      <c r="EE523" s="134">
        <v>5</v>
      </c>
      <c r="EF523" s="135">
        <v>280</v>
      </c>
      <c r="EG523" s="136">
        <v>290</v>
      </c>
      <c r="EH523" s="128">
        <v>285</v>
      </c>
      <c r="EI523" s="134">
        <v>-5</v>
      </c>
      <c r="EJ523" s="135">
        <v>490</v>
      </c>
      <c r="EK523" s="136">
        <v>500</v>
      </c>
      <c r="EL523" s="128">
        <v>495</v>
      </c>
      <c r="EM523" s="134">
        <v>10</v>
      </c>
      <c r="EN523" s="135">
        <v>315</v>
      </c>
      <c r="EO523" s="136">
        <v>325</v>
      </c>
      <c r="EP523" s="128">
        <v>320</v>
      </c>
      <c r="EQ523" s="134" t="s">
        <v>5</v>
      </c>
      <c r="ER523" s="135">
        <v>275</v>
      </c>
      <c r="ES523" s="136">
        <v>285</v>
      </c>
      <c r="ET523" s="128">
        <v>280</v>
      </c>
      <c r="EU523" s="134">
        <v>5</v>
      </c>
      <c r="EV523" s="135">
        <v>245</v>
      </c>
      <c r="EW523" s="136">
        <v>255</v>
      </c>
      <c r="EX523" s="128">
        <v>250</v>
      </c>
      <c r="EY523" s="134">
        <v>-5</v>
      </c>
      <c r="EZ523" s="135">
        <v>475</v>
      </c>
      <c r="FA523" s="136">
        <v>485</v>
      </c>
      <c r="FB523" s="128">
        <v>480</v>
      </c>
      <c r="FC523" s="134">
        <v>10</v>
      </c>
      <c r="FD523" s="135">
        <v>395</v>
      </c>
      <c r="FE523" s="136">
        <v>405</v>
      </c>
      <c r="FF523" s="128">
        <v>400</v>
      </c>
      <c r="FG523" s="134" t="s">
        <v>5</v>
      </c>
      <c r="FH523" s="135">
        <v>260</v>
      </c>
      <c r="FI523" s="136">
        <v>270</v>
      </c>
      <c r="FJ523" s="128">
        <v>265</v>
      </c>
      <c r="FK523" s="134">
        <v>5</v>
      </c>
      <c r="FL523" s="135">
        <v>250</v>
      </c>
      <c r="FM523" s="136">
        <v>260</v>
      </c>
      <c r="FN523" s="128">
        <v>255</v>
      </c>
      <c r="FO523" s="134" t="s">
        <v>5</v>
      </c>
      <c r="FP523" s="135">
        <v>365</v>
      </c>
      <c r="FQ523" s="136">
        <v>375</v>
      </c>
      <c r="FR523" s="128">
        <v>370</v>
      </c>
      <c r="FS523" s="134">
        <v>10</v>
      </c>
      <c r="FT523" s="135">
        <v>395</v>
      </c>
      <c r="FU523" s="136">
        <v>405</v>
      </c>
      <c r="FV523" s="95">
        <v>400</v>
      </c>
      <c r="FW523" s="134">
        <v>15</v>
      </c>
      <c r="FX523" s="135">
        <v>380</v>
      </c>
      <c r="FY523" s="136">
        <v>390</v>
      </c>
      <c r="FZ523" s="128">
        <v>385</v>
      </c>
      <c r="GA523" s="134" t="s">
        <v>5</v>
      </c>
      <c r="GB523" s="135">
        <v>455</v>
      </c>
      <c r="GC523" s="136">
        <v>465</v>
      </c>
      <c r="GD523" s="128">
        <v>460</v>
      </c>
      <c r="GE523" s="134" t="s">
        <v>5</v>
      </c>
      <c r="GF523" s="135">
        <v>395</v>
      </c>
      <c r="GG523" s="136">
        <v>405</v>
      </c>
      <c r="GH523" s="128">
        <v>400</v>
      </c>
      <c r="GI523" s="134" t="s">
        <v>5</v>
      </c>
      <c r="GJ523" s="135">
        <v>475</v>
      </c>
      <c r="GK523" s="136">
        <v>485</v>
      </c>
      <c r="GL523" s="128">
        <v>480</v>
      </c>
      <c r="GM523" s="134">
        <v>10</v>
      </c>
      <c r="GN523" s="135">
        <v>475</v>
      </c>
      <c r="GO523" s="136">
        <v>485</v>
      </c>
      <c r="GP523" s="128">
        <v>480</v>
      </c>
      <c r="GQ523" s="134" t="s">
        <v>5</v>
      </c>
      <c r="GR523" s="93"/>
      <c r="GS523" s="93">
        <v>11</v>
      </c>
    </row>
    <row r="524" spans="1:201" ht="15.75" x14ac:dyDescent="0.25">
      <c r="A524">
        <v>11</v>
      </c>
      <c r="B524">
        <v>2019</v>
      </c>
      <c r="C524" s="87">
        <v>43798</v>
      </c>
      <c r="D524" s="149">
        <v>430</v>
      </c>
      <c r="E524" s="136">
        <v>440</v>
      </c>
      <c r="F524" s="128">
        <v>435</v>
      </c>
      <c r="G524" s="134">
        <v>5</v>
      </c>
      <c r="H524" s="135">
        <v>520</v>
      </c>
      <c r="I524" s="136">
        <v>530</v>
      </c>
      <c r="J524" s="128">
        <v>525</v>
      </c>
      <c r="K524" s="134">
        <v>-10</v>
      </c>
      <c r="L524" s="135">
        <v>550</v>
      </c>
      <c r="M524" s="136">
        <v>560</v>
      </c>
      <c r="N524" s="128">
        <v>555</v>
      </c>
      <c r="O524" s="134" t="s">
        <v>5</v>
      </c>
      <c r="P524" s="135">
        <v>430</v>
      </c>
      <c r="Q524" s="136">
        <v>440</v>
      </c>
      <c r="R524" s="128">
        <v>435</v>
      </c>
      <c r="S524" s="134" t="s">
        <v>5</v>
      </c>
      <c r="T524" s="135">
        <v>410</v>
      </c>
      <c r="U524" s="136">
        <v>420</v>
      </c>
      <c r="V524" s="128">
        <v>415</v>
      </c>
      <c r="W524" s="134">
        <v>5</v>
      </c>
      <c r="X524" s="135">
        <v>375</v>
      </c>
      <c r="Y524" s="136">
        <v>385</v>
      </c>
      <c r="Z524" s="128">
        <v>380</v>
      </c>
      <c r="AA524" s="134">
        <v>-10</v>
      </c>
      <c r="AB524" s="135">
        <v>545</v>
      </c>
      <c r="AC524" s="136">
        <v>555</v>
      </c>
      <c r="AD524" s="128">
        <v>550</v>
      </c>
      <c r="AE524" s="134" t="s">
        <v>5</v>
      </c>
      <c r="AF524" s="135">
        <v>415</v>
      </c>
      <c r="AG524" s="136">
        <v>425</v>
      </c>
      <c r="AH524" s="128">
        <v>420</v>
      </c>
      <c r="AI524" s="134" t="s">
        <v>5</v>
      </c>
      <c r="AJ524" s="135">
        <v>420</v>
      </c>
      <c r="AK524" s="136">
        <v>430</v>
      </c>
      <c r="AL524" s="128">
        <v>425</v>
      </c>
      <c r="AM524" s="134">
        <v>5</v>
      </c>
      <c r="AN524" s="135">
        <v>410</v>
      </c>
      <c r="AO524" s="136">
        <v>420</v>
      </c>
      <c r="AP524" s="128">
        <v>415</v>
      </c>
      <c r="AQ524" s="134">
        <v>-5</v>
      </c>
      <c r="AR524" s="135">
        <v>555</v>
      </c>
      <c r="AS524" s="136">
        <v>565</v>
      </c>
      <c r="AT524" s="128">
        <v>560</v>
      </c>
      <c r="AU524" s="134" t="s">
        <v>5</v>
      </c>
      <c r="AV524" s="135">
        <v>420</v>
      </c>
      <c r="AW524" s="136">
        <v>430</v>
      </c>
      <c r="AX524" s="128">
        <v>425</v>
      </c>
      <c r="AY524" s="134" t="s">
        <v>5</v>
      </c>
      <c r="AZ524" s="135">
        <v>355</v>
      </c>
      <c r="BA524" s="136">
        <v>365</v>
      </c>
      <c r="BB524" s="128">
        <v>360</v>
      </c>
      <c r="BC524" s="134">
        <v>5</v>
      </c>
      <c r="BD524" s="135">
        <v>335</v>
      </c>
      <c r="BE524" s="136">
        <v>345</v>
      </c>
      <c r="BF524" s="128">
        <v>340</v>
      </c>
      <c r="BG524" s="134">
        <v>-5</v>
      </c>
      <c r="BH524" s="135">
        <v>445</v>
      </c>
      <c r="BI524" s="136">
        <v>455</v>
      </c>
      <c r="BJ524" s="128">
        <v>450</v>
      </c>
      <c r="BK524" s="134" t="s">
        <v>5</v>
      </c>
      <c r="BL524" s="135">
        <v>405</v>
      </c>
      <c r="BM524" s="136">
        <v>415</v>
      </c>
      <c r="BN524" s="128">
        <v>410</v>
      </c>
      <c r="BO524" s="134" t="s">
        <v>5</v>
      </c>
      <c r="BP524" s="135">
        <v>410</v>
      </c>
      <c r="BQ524" s="136">
        <v>420</v>
      </c>
      <c r="BR524" s="128">
        <v>415</v>
      </c>
      <c r="BS524" s="134" t="s">
        <v>5</v>
      </c>
      <c r="BT524" s="135">
        <v>350</v>
      </c>
      <c r="BU524" s="136">
        <v>360</v>
      </c>
      <c r="BV524" s="128">
        <v>355</v>
      </c>
      <c r="BW524" s="134" t="s">
        <v>5</v>
      </c>
      <c r="BX524" s="135">
        <v>475</v>
      </c>
      <c r="BY524" s="136">
        <v>485</v>
      </c>
      <c r="BZ524" s="128">
        <v>480</v>
      </c>
      <c r="CA524" s="134" t="s">
        <v>5</v>
      </c>
      <c r="CB524" s="135">
        <v>440</v>
      </c>
      <c r="CC524" s="136">
        <v>450</v>
      </c>
      <c r="CD524" s="128">
        <v>445</v>
      </c>
      <c r="CE524" s="134">
        <v>-20</v>
      </c>
      <c r="CF524" s="135">
        <v>365</v>
      </c>
      <c r="CG524" s="136">
        <v>375</v>
      </c>
      <c r="CH524" s="128">
        <v>370</v>
      </c>
      <c r="CI524" s="134" t="s">
        <v>5</v>
      </c>
      <c r="CJ524" s="135">
        <v>310</v>
      </c>
      <c r="CK524" s="136">
        <v>320</v>
      </c>
      <c r="CL524" s="128">
        <v>315</v>
      </c>
      <c r="CM524" s="134" t="s">
        <v>5</v>
      </c>
      <c r="CN524" s="135">
        <v>475</v>
      </c>
      <c r="CO524" s="136">
        <v>485</v>
      </c>
      <c r="CP524" s="128">
        <v>480</v>
      </c>
      <c r="CQ524" s="134" t="s">
        <v>5</v>
      </c>
      <c r="CR524" s="135">
        <v>400</v>
      </c>
      <c r="CS524" s="136">
        <v>410</v>
      </c>
      <c r="CT524" s="128">
        <v>405</v>
      </c>
      <c r="CU524" s="134">
        <v>-20</v>
      </c>
      <c r="CV524" s="135">
        <v>360</v>
      </c>
      <c r="CW524" s="136">
        <v>370</v>
      </c>
      <c r="CX524" s="128">
        <v>365</v>
      </c>
      <c r="CY524" s="134">
        <v>-5</v>
      </c>
      <c r="CZ524" s="135">
        <v>325</v>
      </c>
      <c r="DA524" s="136">
        <v>335</v>
      </c>
      <c r="DB524" s="128">
        <v>330</v>
      </c>
      <c r="DC524" s="134" t="s">
        <v>5</v>
      </c>
      <c r="DD524" s="135">
        <v>475</v>
      </c>
      <c r="DE524" s="136">
        <v>485</v>
      </c>
      <c r="DF524" s="128">
        <v>480</v>
      </c>
      <c r="DG524" s="134" t="s">
        <v>5</v>
      </c>
      <c r="DH524" s="135">
        <v>420</v>
      </c>
      <c r="DI524" s="136">
        <v>430</v>
      </c>
      <c r="DJ524" s="128">
        <v>425</v>
      </c>
      <c r="DK524" s="134">
        <v>-20</v>
      </c>
      <c r="DL524" s="135">
        <v>340</v>
      </c>
      <c r="DM524" s="136">
        <v>350</v>
      </c>
      <c r="DN524" s="128">
        <v>345</v>
      </c>
      <c r="DO524" s="134" t="s">
        <v>5</v>
      </c>
      <c r="DP524" s="135">
        <v>300</v>
      </c>
      <c r="DQ524" s="136">
        <v>310</v>
      </c>
      <c r="DR524" s="128">
        <v>305</v>
      </c>
      <c r="DS524" s="134" t="s">
        <v>5</v>
      </c>
      <c r="DT524" s="135">
        <v>475</v>
      </c>
      <c r="DU524" s="136">
        <v>485</v>
      </c>
      <c r="DV524" s="128">
        <v>480</v>
      </c>
      <c r="DW524" s="134" t="s">
        <v>5</v>
      </c>
      <c r="DX524" s="135">
        <v>415</v>
      </c>
      <c r="DY524" s="136">
        <v>425</v>
      </c>
      <c r="DZ524" s="128">
        <v>420</v>
      </c>
      <c r="EA524" s="134">
        <v>-20</v>
      </c>
      <c r="EB524" s="135">
        <v>305</v>
      </c>
      <c r="EC524" s="136">
        <v>315</v>
      </c>
      <c r="ED524" s="128">
        <v>310</v>
      </c>
      <c r="EE524" s="134">
        <v>5</v>
      </c>
      <c r="EF524" s="135">
        <v>280</v>
      </c>
      <c r="EG524" s="136">
        <v>290</v>
      </c>
      <c r="EH524" s="128">
        <v>285</v>
      </c>
      <c r="EI524" s="134" t="s">
        <v>5</v>
      </c>
      <c r="EJ524" s="135">
        <v>490</v>
      </c>
      <c r="EK524" s="136">
        <v>500</v>
      </c>
      <c r="EL524" s="128">
        <v>495</v>
      </c>
      <c r="EM524" s="134" t="s">
        <v>5</v>
      </c>
      <c r="EN524" s="135">
        <v>295</v>
      </c>
      <c r="EO524" s="136">
        <v>305</v>
      </c>
      <c r="EP524" s="128">
        <v>300</v>
      </c>
      <c r="EQ524" s="134">
        <v>-20</v>
      </c>
      <c r="ER524" s="135">
        <v>280</v>
      </c>
      <c r="ES524" s="136">
        <v>290</v>
      </c>
      <c r="ET524" s="128">
        <v>285</v>
      </c>
      <c r="EU524" s="134">
        <v>5</v>
      </c>
      <c r="EV524" s="135">
        <v>245</v>
      </c>
      <c r="EW524" s="136">
        <v>255</v>
      </c>
      <c r="EX524" s="128">
        <v>250</v>
      </c>
      <c r="EY524" s="134" t="s">
        <v>5</v>
      </c>
      <c r="EZ524" s="135">
        <v>475</v>
      </c>
      <c r="FA524" s="136">
        <v>485</v>
      </c>
      <c r="FB524" s="128">
        <v>480</v>
      </c>
      <c r="FC524" s="134" t="s">
        <v>5</v>
      </c>
      <c r="FD524" s="135">
        <v>395</v>
      </c>
      <c r="FE524" s="136">
        <v>405</v>
      </c>
      <c r="FF524" s="128">
        <v>400</v>
      </c>
      <c r="FG524" s="134" t="s">
        <v>5</v>
      </c>
      <c r="FH524" s="135">
        <v>265</v>
      </c>
      <c r="FI524" s="136">
        <v>275</v>
      </c>
      <c r="FJ524" s="128">
        <v>270</v>
      </c>
      <c r="FK524" s="134">
        <v>5</v>
      </c>
      <c r="FL524" s="135">
        <v>245</v>
      </c>
      <c r="FM524" s="136">
        <v>255</v>
      </c>
      <c r="FN524" s="128">
        <v>250</v>
      </c>
      <c r="FO524" s="134">
        <v>-5</v>
      </c>
      <c r="FP524" s="135">
        <v>365</v>
      </c>
      <c r="FQ524" s="136">
        <v>375</v>
      </c>
      <c r="FR524" s="128">
        <v>370</v>
      </c>
      <c r="FS524" s="134" t="s">
        <v>5</v>
      </c>
      <c r="FT524" s="135">
        <v>395</v>
      </c>
      <c r="FU524" s="136">
        <v>405</v>
      </c>
      <c r="FV524" s="95">
        <v>400</v>
      </c>
      <c r="FW524" s="134" t="s">
        <v>5</v>
      </c>
      <c r="FX524" s="135">
        <v>380</v>
      </c>
      <c r="FY524" s="136">
        <v>390</v>
      </c>
      <c r="FZ524" s="128">
        <v>385</v>
      </c>
      <c r="GA524" s="134" t="s">
        <v>5</v>
      </c>
      <c r="GB524" s="135">
        <v>455</v>
      </c>
      <c r="GC524" s="136">
        <v>465</v>
      </c>
      <c r="GD524" s="128">
        <v>460</v>
      </c>
      <c r="GE524" s="134" t="s">
        <v>5</v>
      </c>
      <c r="GF524" s="135">
        <v>395</v>
      </c>
      <c r="GG524" s="136">
        <v>405</v>
      </c>
      <c r="GH524" s="128">
        <v>400</v>
      </c>
      <c r="GI524" s="134" t="s">
        <v>5</v>
      </c>
      <c r="GJ524" s="135">
        <v>475</v>
      </c>
      <c r="GK524" s="136">
        <v>485</v>
      </c>
      <c r="GL524" s="128">
        <v>480</v>
      </c>
      <c r="GM524" s="134" t="s">
        <v>5</v>
      </c>
      <c r="GN524" s="135">
        <v>455</v>
      </c>
      <c r="GO524" s="136">
        <v>465</v>
      </c>
      <c r="GP524" s="128">
        <v>460</v>
      </c>
      <c r="GQ524" s="134">
        <v>-20</v>
      </c>
      <c r="GR524" s="93"/>
      <c r="GS524" s="93">
        <v>11</v>
      </c>
    </row>
    <row r="525" spans="1:201" ht="15.75" x14ac:dyDescent="0.25">
      <c r="A525">
        <v>12</v>
      </c>
      <c r="B525">
        <v>2019</v>
      </c>
      <c r="C525" s="87">
        <v>43805</v>
      </c>
      <c r="D525" s="149">
        <v>430</v>
      </c>
      <c r="E525" s="136">
        <v>440</v>
      </c>
      <c r="F525" s="128">
        <v>435</v>
      </c>
      <c r="G525" s="134" t="s">
        <v>5</v>
      </c>
      <c r="H525" s="135">
        <v>525</v>
      </c>
      <c r="I525" s="136">
        <v>535</v>
      </c>
      <c r="J525" s="128">
        <v>530</v>
      </c>
      <c r="K525" s="134">
        <v>5</v>
      </c>
      <c r="L525" s="135">
        <v>550</v>
      </c>
      <c r="M525" s="136">
        <v>560</v>
      </c>
      <c r="N525" s="128">
        <v>555</v>
      </c>
      <c r="O525" s="134" t="s">
        <v>5</v>
      </c>
      <c r="P525" s="135">
        <v>435</v>
      </c>
      <c r="Q525" s="136">
        <v>445</v>
      </c>
      <c r="R525" s="128">
        <v>440</v>
      </c>
      <c r="S525" s="134">
        <v>5</v>
      </c>
      <c r="T525" s="135">
        <v>420</v>
      </c>
      <c r="U525" s="136">
        <v>430</v>
      </c>
      <c r="V525" s="128">
        <v>425</v>
      </c>
      <c r="W525" s="134" t="s">
        <v>5</v>
      </c>
      <c r="X525" s="135">
        <v>370</v>
      </c>
      <c r="Y525" s="136">
        <v>380</v>
      </c>
      <c r="Z525" s="128">
        <v>375</v>
      </c>
      <c r="AA525" s="134">
        <v>5</v>
      </c>
      <c r="AB525" s="135">
        <v>545</v>
      </c>
      <c r="AC525" s="136">
        <v>555</v>
      </c>
      <c r="AD525" s="128">
        <v>550</v>
      </c>
      <c r="AE525" s="134" t="s">
        <v>5</v>
      </c>
      <c r="AF525" s="135">
        <v>420</v>
      </c>
      <c r="AG525" s="136">
        <v>430</v>
      </c>
      <c r="AH525" s="128">
        <v>425</v>
      </c>
      <c r="AI525" s="134">
        <v>5</v>
      </c>
      <c r="AJ525" s="135">
        <v>430</v>
      </c>
      <c r="AK525" s="136">
        <v>440</v>
      </c>
      <c r="AL525" s="128">
        <v>435</v>
      </c>
      <c r="AM525" s="134" t="s">
        <v>5</v>
      </c>
      <c r="AN525" s="135">
        <v>400</v>
      </c>
      <c r="AO525" s="136">
        <v>400</v>
      </c>
      <c r="AP525" s="128">
        <v>400</v>
      </c>
      <c r="AQ525" s="134">
        <v>5</v>
      </c>
      <c r="AR525" s="135">
        <v>555</v>
      </c>
      <c r="AS525" s="136">
        <v>565</v>
      </c>
      <c r="AT525" s="128">
        <v>560</v>
      </c>
      <c r="AU525" s="134" t="s">
        <v>5</v>
      </c>
      <c r="AV525" s="135">
        <v>425</v>
      </c>
      <c r="AW525" s="136">
        <v>435</v>
      </c>
      <c r="AX525" s="128">
        <v>430</v>
      </c>
      <c r="AY525" s="134">
        <v>5</v>
      </c>
      <c r="AZ525" s="135">
        <v>365</v>
      </c>
      <c r="BA525" s="136">
        <v>375</v>
      </c>
      <c r="BB525" s="128">
        <v>370</v>
      </c>
      <c r="BC525" s="134" t="s">
        <v>5</v>
      </c>
      <c r="BD525" s="135">
        <v>325</v>
      </c>
      <c r="BE525" s="136">
        <v>335</v>
      </c>
      <c r="BF525" s="128">
        <v>330</v>
      </c>
      <c r="BG525" s="134">
        <v>5</v>
      </c>
      <c r="BH525" s="135">
        <v>445</v>
      </c>
      <c r="BI525" s="136">
        <v>455</v>
      </c>
      <c r="BJ525" s="128">
        <v>450</v>
      </c>
      <c r="BK525" s="134" t="s">
        <v>5</v>
      </c>
      <c r="BL525" s="135">
        <v>410</v>
      </c>
      <c r="BM525" s="136">
        <v>420</v>
      </c>
      <c r="BN525" s="128">
        <v>415</v>
      </c>
      <c r="BO525" s="134">
        <v>5</v>
      </c>
      <c r="BP525" s="135">
        <v>410</v>
      </c>
      <c r="BQ525" s="136">
        <v>420</v>
      </c>
      <c r="BR525" s="128">
        <v>415</v>
      </c>
      <c r="BS525" s="134" t="s">
        <v>5</v>
      </c>
      <c r="BT525" s="135">
        <v>350</v>
      </c>
      <c r="BU525" s="136">
        <v>360</v>
      </c>
      <c r="BV525" s="128">
        <v>355</v>
      </c>
      <c r="BW525" s="134" t="s">
        <v>5</v>
      </c>
      <c r="BX525" s="135">
        <v>475</v>
      </c>
      <c r="BY525" s="136">
        <v>485</v>
      </c>
      <c r="BZ525" s="128">
        <v>480</v>
      </c>
      <c r="CA525" s="134" t="s">
        <v>5</v>
      </c>
      <c r="CB525" s="135">
        <v>440</v>
      </c>
      <c r="CC525" s="136">
        <v>450</v>
      </c>
      <c r="CD525" s="128">
        <v>445</v>
      </c>
      <c r="CE525" s="134" t="s">
        <v>5</v>
      </c>
      <c r="CF525" s="135">
        <v>340</v>
      </c>
      <c r="CG525" s="136">
        <v>350</v>
      </c>
      <c r="CH525" s="128">
        <v>345</v>
      </c>
      <c r="CI525" s="134" t="s">
        <v>5</v>
      </c>
      <c r="CJ525" s="135">
        <v>280</v>
      </c>
      <c r="CK525" s="136">
        <v>290</v>
      </c>
      <c r="CL525" s="128">
        <v>285</v>
      </c>
      <c r="CM525" s="134" t="s">
        <v>5</v>
      </c>
      <c r="CN525" s="135">
        <v>475</v>
      </c>
      <c r="CO525" s="136">
        <v>485</v>
      </c>
      <c r="CP525" s="128">
        <v>480</v>
      </c>
      <c r="CQ525" s="134" t="s">
        <v>5</v>
      </c>
      <c r="CR525" s="135">
        <v>400</v>
      </c>
      <c r="CS525" s="136">
        <v>410</v>
      </c>
      <c r="CT525" s="128">
        <v>405</v>
      </c>
      <c r="CU525" s="134" t="s">
        <v>5</v>
      </c>
      <c r="CV525" s="135">
        <v>340</v>
      </c>
      <c r="CW525" s="136">
        <v>350</v>
      </c>
      <c r="CX525" s="128">
        <v>345</v>
      </c>
      <c r="CY525" s="134" t="s">
        <v>5</v>
      </c>
      <c r="CZ525" s="135">
        <v>295</v>
      </c>
      <c r="DA525" s="136">
        <v>305</v>
      </c>
      <c r="DB525" s="128">
        <v>300</v>
      </c>
      <c r="DC525" s="134" t="s">
        <v>5</v>
      </c>
      <c r="DD525" s="135">
        <v>475</v>
      </c>
      <c r="DE525" s="136">
        <v>485</v>
      </c>
      <c r="DF525" s="128">
        <v>480</v>
      </c>
      <c r="DG525" s="134" t="s">
        <v>5</v>
      </c>
      <c r="DH525" s="135">
        <v>420</v>
      </c>
      <c r="DI525" s="136">
        <v>430</v>
      </c>
      <c r="DJ525" s="128">
        <v>425</v>
      </c>
      <c r="DK525" s="134" t="s">
        <v>5</v>
      </c>
      <c r="DL525" s="135">
        <v>315</v>
      </c>
      <c r="DM525" s="136">
        <v>325</v>
      </c>
      <c r="DN525" s="128">
        <v>320</v>
      </c>
      <c r="DO525" s="134" t="s">
        <v>5</v>
      </c>
      <c r="DP525" s="135">
        <v>270</v>
      </c>
      <c r="DQ525" s="136">
        <v>280</v>
      </c>
      <c r="DR525" s="128">
        <v>275</v>
      </c>
      <c r="DS525" s="134" t="s">
        <v>5</v>
      </c>
      <c r="DT525" s="135">
        <v>475</v>
      </c>
      <c r="DU525" s="136">
        <v>485</v>
      </c>
      <c r="DV525" s="128">
        <v>480</v>
      </c>
      <c r="DW525" s="134" t="s">
        <v>5</v>
      </c>
      <c r="DX525" s="135">
        <v>415</v>
      </c>
      <c r="DY525" s="136">
        <v>425</v>
      </c>
      <c r="DZ525" s="128">
        <v>420</v>
      </c>
      <c r="EA525" s="134" t="s">
        <v>5</v>
      </c>
      <c r="EB525" s="135">
        <v>305</v>
      </c>
      <c r="EC525" s="136">
        <v>315</v>
      </c>
      <c r="ED525" s="128">
        <v>310</v>
      </c>
      <c r="EE525" s="134">
        <v>5</v>
      </c>
      <c r="EF525" s="135">
        <v>260</v>
      </c>
      <c r="EG525" s="136">
        <v>270</v>
      </c>
      <c r="EH525" s="128">
        <v>265</v>
      </c>
      <c r="EI525" s="134">
        <v>5</v>
      </c>
      <c r="EJ525" s="135">
        <v>490</v>
      </c>
      <c r="EK525" s="136">
        <v>500</v>
      </c>
      <c r="EL525" s="128">
        <v>495</v>
      </c>
      <c r="EM525" s="134" t="s">
        <v>5</v>
      </c>
      <c r="EN525" s="135">
        <v>295</v>
      </c>
      <c r="EO525" s="136">
        <v>305</v>
      </c>
      <c r="EP525" s="128">
        <v>300</v>
      </c>
      <c r="EQ525" s="134" t="s">
        <v>5</v>
      </c>
      <c r="ER525" s="135">
        <v>285</v>
      </c>
      <c r="ES525" s="136">
        <v>295</v>
      </c>
      <c r="ET525" s="128">
        <v>290</v>
      </c>
      <c r="EU525" s="134">
        <v>5</v>
      </c>
      <c r="EV525" s="135">
        <v>250</v>
      </c>
      <c r="EW525" s="136">
        <v>260</v>
      </c>
      <c r="EX525" s="128">
        <v>255</v>
      </c>
      <c r="EY525" s="134">
        <v>5</v>
      </c>
      <c r="EZ525" s="135">
        <v>475</v>
      </c>
      <c r="FA525" s="136">
        <v>485</v>
      </c>
      <c r="FB525" s="128">
        <v>480</v>
      </c>
      <c r="FC525" s="134" t="s">
        <v>5</v>
      </c>
      <c r="FD525" s="135">
        <v>395</v>
      </c>
      <c r="FE525" s="136">
        <v>405</v>
      </c>
      <c r="FF525" s="128">
        <v>400</v>
      </c>
      <c r="FG525" s="134" t="s">
        <v>5</v>
      </c>
      <c r="FH525" s="135">
        <v>300</v>
      </c>
      <c r="FI525" s="136">
        <v>310</v>
      </c>
      <c r="FJ525" s="128">
        <v>305</v>
      </c>
      <c r="FK525" s="134">
        <v>5</v>
      </c>
      <c r="FL525" s="135">
        <v>255</v>
      </c>
      <c r="FM525" s="136">
        <v>265</v>
      </c>
      <c r="FN525" s="128">
        <v>260</v>
      </c>
      <c r="FO525" s="134">
        <v>10</v>
      </c>
      <c r="FP525" s="135">
        <v>365</v>
      </c>
      <c r="FQ525" s="136">
        <v>375</v>
      </c>
      <c r="FR525" s="128">
        <v>370</v>
      </c>
      <c r="FS525" s="134" t="s">
        <v>5</v>
      </c>
      <c r="FT525" s="135">
        <v>395</v>
      </c>
      <c r="FU525" s="136">
        <v>405</v>
      </c>
      <c r="FV525" s="95">
        <v>400</v>
      </c>
      <c r="FW525" s="134" t="s">
        <v>5</v>
      </c>
      <c r="FX525" s="135">
        <v>380</v>
      </c>
      <c r="FY525" s="136">
        <v>390</v>
      </c>
      <c r="FZ525" s="128">
        <v>385</v>
      </c>
      <c r="GA525" s="134" t="s">
        <v>5</v>
      </c>
      <c r="GB525" s="135">
        <v>430</v>
      </c>
      <c r="GC525" s="136">
        <v>440</v>
      </c>
      <c r="GD525" s="128">
        <v>435</v>
      </c>
      <c r="GE525" s="134" t="s">
        <v>5</v>
      </c>
      <c r="GF525" s="135">
        <v>365</v>
      </c>
      <c r="GG525" s="136">
        <v>375</v>
      </c>
      <c r="GH525" s="128">
        <v>370</v>
      </c>
      <c r="GI525" s="134" t="s">
        <v>5</v>
      </c>
      <c r="GJ525" s="135">
        <v>475</v>
      </c>
      <c r="GK525" s="136">
        <v>485</v>
      </c>
      <c r="GL525" s="128">
        <v>480</v>
      </c>
      <c r="GM525" s="134" t="s">
        <v>5</v>
      </c>
      <c r="GN525" s="135">
        <v>455</v>
      </c>
      <c r="GO525" s="136">
        <v>465</v>
      </c>
      <c r="GP525" s="128">
        <v>460</v>
      </c>
      <c r="GQ525" s="134" t="s">
        <v>5</v>
      </c>
      <c r="GR525" s="93"/>
      <c r="GS525" s="93">
        <v>12</v>
      </c>
    </row>
    <row r="526" spans="1:201" ht="15.75" x14ac:dyDescent="0.25">
      <c r="A526">
        <v>12</v>
      </c>
      <c r="B526">
        <v>2019</v>
      </c>
      <c r="C526" s="87">
        <v>43812</v>
      </c>
      <c r="D526" s="149">
        <v>430</v>
      </c>
      <c r="E526" s="136">
        <v>440</v>
      </c>
      <c r="F526" s="128">
        <v>435</v>
      </c>
      <c r="G526" s="134" t="s">
        <v>5</v>
      </c>
      <c r="H526" s="135">
        <v>530</v>
      </c>
      <c r="I526" s="136">
        <v>540</v>
      </c>
      <c r="J526" s="128">
        <v>535</v>
      </c>
      <c r="K526" s="134">
        <v>5</v>
      </c>
      <c r="L526" s="135">
        <v>550</v>
      </c>
      <c r="M526" s="136">
        <v>560</v>
      </c>
      <c r="N526" s="128">
        <v>555</v>
      </c>
      <c r="O526" s="134" t="s">
        <v>5</v>
      </c>
      <c r="P526" s="135">
        <v>450</v>
      </c>
      <c r="Q526" s="136">
        <v>460</v>
      </c>
      <c r="R526" s="128">
        <v>455</v>
      </c>
      <c r="S526" s="134">
        <v>15</v>
      </c>
      <c r="T526" s="135">
        <v>420</v>
      </c>
      <c r="U526" s="136">
        <v>430</v>
      </c>
      <c r="V526" s="128">
        <v>425</v>
      </c>
      <c r="W526" s="134" t="s">
        <v>5</v>
      </c>
      <c r="X526" s="135">
        <v>375</v>
      </c>
      <c r="Y526" s="136">
        <v>385</v>
      </c>
      <c r="Z526" s="128">
        <v>380</v>
      </c>
      <c r="AA526" s="134">
        <v>5</v>
      </c>
      <c r="AB526" s="135">
        <v>545</v>
      </c>
      <c r="AC526" s="136">
        <v>555</v>
      </c>
      <c r="AD526" s="128">
        <v>550</v>
      </c>
      <c r="AE526" s="134" t="s">
        <v>5</v>
      </c>
      <c r="AF526" s="135">
        <v>435</v>
      </c>
      <c r="AG526" s="136">
        <v>445</v>
      </c>
      <c r="AH526" s="128">
        <v>440</v>
      </c>
      <c r="AI526" s="134">
        <v>15</v>
      </c>
      <c r="AJ526" s="135">
        <v>430</v>
      </c>
      <c r="AK526" s="136">
        <v>440</v>
      </c>
      <c r="AL526" s="128">
        <v>435</v>
      </c>
      <c r="AM526" s="134" t="s">
        <v>5</v>
      </c>
      <c r="AN526" s="135">
        <v>405</v>
      </c>
      <c r="AO526" s="136">
        <v>405</v>
      </c>
      <c r="AP526" s="128">
        <v>405</v>
      </c>
      <c r="AQ526" s="134">
        <v>5</v>
      </c>
      <c r="AR526" s="135">
        <v>555</v>
      </c>
      <c r="AS526" s="136">
        <v>565</v>
      </c>
      <c r="AT526" s="128">
        <v>560</v>
      </c>
      <c r="AU526" s="134" t="s">
        <v>5</v>
      </c>
      <c r="AV526" s="135">
        <v>440</v>
      </c>
      <c r="AW526" s="136">
        <v>450</v>
      </c>
      <c r="AX526" s="128">
        <v>445</v>
      </c>
      <c r="AY526" s="134">
        <v>15</v>
      </c>
      <c r="AZ526" s="135">
        <v>365</v>
      </c>
      <c r="BA526" s="136">
        <v>375</v>
      </c>
      <c r="BB526" s="128">
        <v>370</v>
      </c>
      <c r="BC526" s="134" t="s">
        <v>5</v>
      </c>
      <c r="BD526" s="135">
        <v>330</v>
      </c>
      <c r="BE526" s="136">
        <v>340</v>
      </c>
      <c r="BF526" s="128">
        <v>335</v>
      </c>
      <c r="BG526" s="134">
        <v>5</v>
      </c>
      <c r="BH526" s="135">
        <v>445</v>
      </c>
      <c r="BI526" s="136">
        <v>455</v>
      </c>
      <c r="BJ526" s="128">
        <v>450</v>
      </c>
      <c r="BK526" s="134" t="s">
        <v>5</v>
      </c>
      <c r="BL526" s="135">
        <v>425</v>
      </c>
      <c r="BM526" s="136">
        <v>435</v>
      </c>
      <c r="BN526" s="128">
        <v>430</v>
      </c>
      <c r="BO526" s="134">
        <v>15</v>
      </c>
      <c r="BP526" s="135">
        <v>415</v>
      </c>
      <c r="BQ526" s="136">
        <v>425</v>
      </c>
      <c r="BR526" s="128">
        <v>420</v>
      </c>
      <c r="BS526" s="134">
        <v>5</v>
      </c>
      <c r="BT526" s="135">
        <v>360</v>
      </c>
      <c r="BU526" s="136">
        <v>370</v>
      </c>
      <c r="BV526" s="128">
        <v>365</v>
      </c>
      <c r="BW526" s="134">
        <v>10</v>
      </c>
      <c r="BX526" s="135">
        <v>475</v>
      </c>
      <c r="BY526" s="136">
        <v>485</v>
      </c>
      <c r="BZ526" s="128">
        <v>480</v>
      </c>
      <c r="CA526" s="134" t="s">
        <v>5</v>
      </c>
      <c r="CB526" s="135">
        <v>440</v>
      </c>
      <c r="CC526" s="136">
        <v>450</v>
      </c>
      <c r="CD526" s="128">
        <v>445</v>
      </c>
      <c r="CE526" s="134" t="s">
        <v>5</v>
      </c>
      <c r="CF526" s="135">
        <v>345</v>
      </c>
      <c r="CG526" s="136">
        <v>355</v>
      </c>
      <c r="CH526" s="128">
        <v>350</v>
      </c>
      <c r="CI526" s="134">
        <v>5</v>
      </c>
      <c r="CJ526" s="135">
        <v>290</v>
      </c>
      <c r="CK526" s="136">
        <v>300</v>
      </c>
      <c r="CL526" s="128">
        <v>295</v>
      </c>
      <c r="CM526" s="134">
        <v>10</v>
      </c>
      <c r="CN526" s="135">
        <v>475</v>
      </c>
      <c r="CO526" s="136">
        <v>485</v>
      </c>
      <c r="CP526" s="128">
        <v>480</v>
      </c>
      <c r="CQ526" s="134" t="s">
        <v>5</v>
      </c>
      <c r="CR526" s="135">
        <v>400</v>
      </c>
      <c r="CS526" s="136">
        <v>410</v>
      </c>
      <c r="CT526" s="128">
        <v>405</v>
      </c>
      <c r="CU526" s="134" t="s">
        <v>5</v>
      </c>
      <c r="CV526" s="135">
        <v>345</v>
      </c>
      <c r="CW526" s="136">
        <v>355</v>
      </c>
      <c r="CX526" s="128">
        <v>350</v>
      </c>
      <c r="CY526" s="134">
        <v>5</v>
      </c>
      <c r="CZ526" s="135">
        <v>305</v>
      </c>
      <c r="DA526" s="136">
        <v>315</v>
      </c>
      <c r="DB526" s="128">
        <v>310</v>
      </c>
      <c r="DC526" s="134">
        <v>10</v>
      </c>
      <c r="DD526" s="135">
        <v>475</v>
      </c>
      <c r="DE526" s="136">
        <v>485</v>
      </c>
      <c r="DF526" s="128">
        <v>480</v>
      </c>
      <c r="DG526" s="134" t="s">
        <v>5</v>
      </c>
      <c r="DH526" s="135">
        <v>420</v>
      </c>
      <c r="DI526" s="136">
        <v>430</v>
      </c>
      <c r="DJ526" s="128">
        <v>425</v>
      </c>
      <c r="DK526" s="134" t="s">
        <v>5</v>
      </c>
      <c r="DL526" s="135">
        <v>320</v>
      </c>
      <c r="DM526" s="136">
        <v>330</v>
      </c>
      <c r="DN526" s="128">
        <v>325</v>
      </c>
      <c r="DO526" s="134">
        <v>5</v>
      </c>
      <c r="DP526" s="135">
        <v>280</v>
      </c>
      <c r="DQ526" s="136">
        <v>290</v>
      </c>
      <c r="DR526" s="128">
        <v>285</v>
      </c>
      <c r="DS526" s="134">
        <v>10</v>
      </c>
      <c r="DT526" s="135">
        <v>475</v>
      </c>
      <c r="DU526" s="136">
        <v>485</v>
      </c>
      <c r="DV526" s="128">
        <v>480</v>
      </c>
      <c r="DW526" s="134" t="s">
        <v>5</v>
      </c>
      <c r="DX526" s="135">
        <v>415</v>
      </c>
      <c r="DY526" s="136">
        <v>425</v>
      </c>
      <c r="DZ526" s="128">
        <v>420</v>
      </c>
      <c r="EA526" s="134" t="s">
        <v>5</v>
      </c>
      <c r="EB526" s="135">
        <v>305</v>
      </c>
      <c r="EC526" s="136">
        <v>315</v>
      </c>
      <c r="ED526" s="128">
        <v>310</v>
      </c>
      <c r="EE526" s="134" t="s">
        <v>5</v>
      </c>
      <c r="EF526" s="135">
        <v>265</v>
      </c>
      <c r="EG526" s="136">
        <v>275</v>
      </c>
      <c r="EH526" s="128">
        <v>270</v>
      </c>
      <c r="EI526" s="134">
        <v>5</v>
      </c>
      <c r="EJ526" s="135">
        <v>490</v>
      </c>
      <c r="EK526" s="136">
        <v>500</v>
      </c>
      <c r="EL526" s="128">
        <v>495</v>
      </c>
      <c r="EM526" s="134" t="s">
        <v>5</v>
      </c>
      <c r="EN526" s="135">
        <v>295</v>
      </c>
      <c r="EO526" s="136">
        <v>305</v>
      </c>
      <c r="EP526" s="128">
        <v>300</v>
      </c>
      <c r="EQ526" s="134" t="s">
        <v>5</v>
      </c>
      <c r="ER526" s="135">
        <v>285</v>
      </c>
      <c r="ES526" s="136">
        <v>295</v>
      </c>
      <c r="ET526" s="128">
        <v>290</v>
      </c>
      <c r="EU526" s="134" t="s">
        <v>5</v>
      </c>
      <c r="EV526" s="135">
        <v>255</v>
      </c>
      <c r="EW526" s="136">
        <v>265</v>
      </c>
      <c r="EX526" s="128">
        <v>260</v>
      </c>
      <c r="EY526" s="134">
        <v>5</v>
      </c>
      <c r="EZ526" s="135">
        <v>475</v>
      </c>
      <c r="FA526" s="136">
        <v>485</v>
      </c>
      <c r="FB526" s="128">
        <v>480</v>
      </c>
      <c r="FC526" s="134" t="s">
        <v>5</v>
      </c>
      <c r="FD526" s="135">
        <v>395</v>
      </c>
      <c r="FE526" s="136">
        <v>405</v>
      </c>
      <c r="FF526" s="128">
        <v>400</v>
      </c>
      <c r="FG526" s="134" t="s">
        <v>5</v>
      </c>
      <c r="FH526" s="135">
        <v>305</v>
      </c>
      <c r="FI526" s="136">
        <v>315</v>
      </c>
      <c r="FJ526" s="128">
        <v>310</v>
      </c>
      <c r="FK526" s="134">
        <v>5</v>
      </c>
      <c r="FL526" s="135">
        <v>265</v>
      </c>
      <c r="FM526" s="136">
        <v>275</v>
      </c>
      <c r="FN526" s="128">
        <v>270</v>
      </c>
      <c r="FO526" s="134">
        <v>10</v>
      </c>
      <c r="FP526" s="135">
        <v>365</v>
      </c>
      <c r="FQ526" s="136">
        <v>375</v>
      </c>
      <c r="FR526" s="128">
        <v>370</v>
      </c>
      <c r="FS526" s="134" t="s">
        <v>5</v>
      </c>
      <c r="FT526" s="135">
        <v>405</v>
      </c>
      <c r="FU526" s="136">
        <v>415</v>
      </c>
      <c r="FV526" s="95">
        <v>410</v>
      </c>
      <c r="FW526" s="134">
        <v>10</v>
      </c>
      <c r="FX526" s="135">
        <v>375</v>
      </c>
      <c r="FY526" s="136">
        <v>385</v>
      </c>
      <c r="FZ526" s="128">
        <v>380</v>
      </c>
      <c r="GA526" s="134">
        <v>5</v>
      </c>
      <c r="GB526" s="135">
        <v>435</v>
      </c>
      <c r="GC526" s="136">
        <v>445</v>
      </c>
      <c r="GD526" s="128">
        <v>440</v>
      </c>
      <c r="GE526" s="134">
        <v>5</v>
      </c>
      <c r="GF526" s="135">
        <v>375</v>
      </c>
      <c r="GG526" s="136">
        <v>385</v>
      </c>
      <c r="GH526" s="128">
        <v>380</v>
      </c>
      <c r="GI526" s="134">
        <v>10</v>
      </c>
      <c r="GJ526" s="135">
        <v>475</v>
      </c>
      <c r="GK526" s="136">
        <v>485</v>
      </c>
      <c r="GL526" s="128">
        <v>480</v>
      </c>
      <c r="GM526" s="134" t="s">
        <v>5</v>
      </c>
      <c r="GN526" s="135">
        <v>455</v>
      </c>
      <c r="GO526" s="136">
        <v>465</v>
      </c>
      <c r="GP526" s="128">
        <v>460</v>
      </c>
      <c r="GQ526" s="134" t="s">
        <v>5</v>
      </c>
      <c r="GR526" s="93"/>
      <c r="GS526" s="93">
        <v>12</v>
      </c>
    </row>
    <row r="527" spans="1:201" ht="15.75" x14ac:dyDescent="0.25">
      <c r="A527">
        <v>12</v>
      </c>
      <c r="B527">
        <v>2019</v>
      </c>
      <c r="C527" s="87">
        <v>43819</v>
      </c>
      <c r="D527" s="149">
        <v>440</v>
      </c>
      <c r="E527" s="136">
        <v>450</v>
      </c>
      <c r="F527" s="128">
        <v>445</v>
      </c>
      <c r="G527" s="134">
        <v>10</v>
      </c>
      <c r="H527" s="135">
        <v>535</v>
      </c>
      <c r="I527" s="136">
        <v>545</v>
      </c>
      <c r="J527" s="128">
        <v>540</v>
      </c>
      <c r="K527" s="134">
        <v>5</v>
      </c>
      <c r="L527" s="135">
        <v>560</v>
      </c>
      <c r="M527" s="136">
        <v>570</v>
      </c>
      <c r="N527" s="128">
        <v>565</v>
      </c>
      <c r="O527" s="134">
        <v>10</v>
      </c>
      <c r="P527" s="135">
        <v>470</v>
      </c>
      <c r="Q527" s="136">
        <v>480</v>
      </c>
      <c r="R527" s="128">
        <v>475</v>
      </c>
      <c r="S527" s="134">
        <v>20</v>
      </c>
      <c r="T527" s="135">
        <v>430</v>
      </c>
      <c r="U527" s="136">
        <v>440</v>
      </c>
      <c r="V527" s="128">
        <v>435</v>
      </c>
      <c r="W527" s="134">
        <v>10</v>
      </c>
      <c r="X527" s="135">
        <v>380</v>
      </c>
      <c r="Y527" s="136">
        <v>390</v>
      </c>
      <c r="Z527" s="128">
        <v>385</v>
      </c>
      <c r="AA527" s="134">
        <v>5</v>
      </c>
      <c r="AB527" s="135">
        <v>555</v>
      </c>
      <c r="AC527" s="136">
        <v>565</v>
      </c>
      <c r="AD527" s="128">
        <v>560</v>
      </c>
      <c r="AE527" s="134">
        <v>10</v>
      </c>
      <c r="AF527" s="135">
        <v>455</v>
      </c>
      <c r="AG527" s="136">
        <v>465</v>
      </c>
      <c r="AH527" s="128">
        <v>460</v>
      </c>
      <c r="AI527" s="134">
        <v>20</v>
      </c>
      <c r="AJ527" s="135">
        <v>440</v>
      </c>
      <c r="AK527" s="136">
        <v>450</v>
      </c>
      <c r="AL527" s="128">
        <v>445</v>
      </c>
      <c r="AM527" s="134">
        <v>10</v>
      </c>
      <c r="AN527" s="135">
        <v>410</v>
      </c>
      <c r="AO527" s="136">
        <v>410</v>
      </c>
      <c r="AP527" s="128">
        <v>410</v>
      </c>
      <c r="AQ527" s="134">
        <v>5</v>
      </c>
      <c r="AR527" s="135">
        <v>565</v>
      </c>
      <c r="AS527" s="136">
        <v>575</v>
      </c>
      <c r="AT527" s="128">
        <v>570</v>
      </c>
      <c r="AU527" s="134">
        <v>10</v>
      </c>
      <c r="AV527" s="135">
        <v>460</v>
      </c>
      <c r="AW527" s="136">
        <v>470</v>
      </c>
      <c r="AX527" s="128">
        <v>465</v>
      </c>
      <c r="AY527" s="134">
        <v>20</v>
      </c>
      <c r="AZ527" s="135">
        <v>375</v>
      </c>
      <c r="BA527" s="136">
        <v>385</v>
      </c>
      <c r="BB527" s="128">
        <v>380</v>
      </c>
      <c r="BC527" s="134">
        <v>10</v>
      </c>
      <c r="BD527" s="135">
        <v>335</v>
      </c>
      <c r="BE527" s="136">
        <v>345</v>
      </c>
      <c r="BF527" s="128">
        <v>340</v>
      </c>
      <c r="BG527" s="134">
        <v>5</v>
      </c>
      <c r="BH527" s="135">
        <v>455</v>
      </c>
      <c r="BI527" s="136">
        <v>465</v>
      </c>
      <c r="BJ527" s="128">
        <v>460</v>
      </c>
      <c r="BK527" s="134">
        <v>10</v>
      </c>
      <c r="BL527" s="135">
        <v>445</v>
      </c>
      <c r="BM527" s="136">
        <v>455</v>
      </c>
      <c r="BN527" s="128">
        <v>450</v>
      </c>
      <c r="BO527" s="134">
        <v>20</v>
      </c>
      <c r="BP527" s="135">
        <v>425</v>
      </c>
      <c r="BQ527" s="136">
        <v>435</v>
      </c>
      <c r="BR527" s="128">
        <v>430</v>
      </c>
      <c r="BS527" s="134">
        <v>10</v>
      </c>
      <c r="BT527" s="135">
        <v>370</v>
      </c>
      <c r="BU527" s="136">
        <v>380</v>
      </c>
      <c r="BV527" s="128">
        <v>375</v>
      </c>
      <c r="BW527" s="134">
        <v>10</v>
      </c>
      <c r="BX527" s="135">
        <v>485</v>
      </c>
      <c r="BY527" s="136">
        <v>495</v>
      </c>
      <c r="BZ527" s="128">
        <v>490</v>
      </c>
      <c r="CA527" s="134">
        <v>10</v>
      </c>
      <c r="CB527" s="135">
        <v>440</v>
      </c>
      <c r="CC527" s="136">
        <v>450</v>
      </c>
      <c r="CD527" s="128">
        <v>445</v>
      </c>
      <c r="CE527" s="134" t="s">
        <v>5</v>
      </c>
      <c r="CF527" s="135">
        <v>355</v>
      </c>
      <c r="CG527" s="136">
        <v>365</v>
      </c>
      <c r="CH527" s="128">
        <v>360</v>
      </c>
      <c r="CI527" s="134">
        <v>10</v>
      </c>
      <c r="CJ527" s="135">
        <v>300</v>
      </c>
      <c r="CK527" s="136">
        <v>310</v>
      </c>
      <c r="CL527" s="128">
        <v>305</v>
      </c>
      <c r="CM527" s="134">
        <v>10</v>
      </c>
      <c r="CN527" s="135">
        <v>485</v>
      </c>
      <c r="CO527" s="136">
        <v>495</v>
      </c>
      <c r="CP527" s="128">
        <v>490</v>
      </c>
      <c r="CQ527" s="134">
        <v>10</v>
      </c>
      <c r="CR527" s="135">
        <v>400</v>
      </c>
      <c r="CS527" s="136">
        <v>410</v>
      </c>
      <c r="CT527" s="128">
        <v>405</v>
      </c>
      <c r="CU527" s="134" t="s">
        <v>5</v>
      </c>
      <c r="CV527" s="135">
        <v>350</v>
      </c>
      <c r="CW527" s="136">
        <v>360</v>
      </c>
      <c r="CX527" s="128">
        <v>355</v>
      </c>
      <c r="CY527" s="134">
        <v>5</v>
      </c>
      <c r="CZ527" s="135">
        <v>315</v>
      </c>
      <c r="DA527" s="136">
        <v>325</v>
      </c>
      <c r="DB527" s="128">
        <v>320</v>
      </c>
      <c r="DC527" s="134">
        <v>10</v>
      </c>
      <c r="DD527" s="135">
        <v>485</v>
      </c>
      <c r="DE527" s="136">
        <v>495</v>
      </c>
      <c r="DF527" s="128">
        <v>490</v>
      </c>
      <c r="DG527" s="134">
        <v>10</v>
      </c>
      <c r="DH527" s="135">
        <v>420</v>
      </c>
      <c r="DI527" s="136">
        <v>430</v>
      </c>
      <c r="DJ527" s="128">
        <v>425</v>
      </c>
      <c r="DK527" s="134" t="s">
        <v>5</v>
      </c>
      <c r="DL527" s="135">
        <v>325</v>
      </c>
      <c r="DM527" s="136">
        <v>335</v>
      </c>
      <c r="DN527" s="128">
        <v>330</v>
      </c>
      <c r="DO527" s="134">
        <v>5</v>
      </c>
      <c r="DP527" s="135">
        <v>290</v>
      </c>
      <c r="DQ527" s="136">
        <v>300</v>
      </c>
      <c r="DR527" s="128">
        <v>295</v>
      </c>
      <c r="DS527" s="134">
        <v>10</v>
      </c>
      <c r="DT527" s="135">
        <v>485</v>
      </c>
      <c r="DU527" s="136">
        <v>495</v>
      </c>
      <c r="DV527" s="128">
        <v>490</v>
      </c>
      <c r="DW527" s="134">
        <v>10</v>
      </c>
      <c r="DX527" s="135">
        <v>415</v>
      </c>
      <c r="DY527" s="136">
        <v>425</v>
      </c>
      <c r="DZ527" s="128">
        <v>420</v>
      </c>
      <c r="EA527" s="134" t="s">
        <v>5</v>
      </c>
      <c r="EB527" s="135">
        <v>315</v>
      </c>
      <c r="EC527" s="136">
        <v>325</v>
      </c>
      <c r="ED527" s="128">
        <v>320</v>
      </c>
      <c r="EE527" s="134">
        <v>10</v>
      </c>
      <c r="EF527" s="135">
        <v>270</v>
      </c>
      <c r="EG527" s="136">
        <v>280</v>
      </c>
      <c r="EH527" s="128">
        <v>275</v>
      </c>
      <c r="EI527" s="134">
        <v>5</v>
      </c>
      <c r="EJ527" s="135">
        <v>500</v>
      </c>
      <c r="EK527" s="136">
        <v>510</v>
      </c>
      <c r="EL527" s="128">
        <v>505</v>
      </c>
      <c r="EM527" s="134">
        <v>10</v>
      </c>
      <c r="EN527" s="135">
        <v>295</v>
      </c>
      <c r="EO527" s="136">
        <v>305</v>
      </c>
      <c r="EP527" s="128">
        <v>300</v>
      </c>
      <c r="EQ527" s="134" t="s">
        <v>5</v>
      </c>
      <c r="ER527" s="135">
        <v>295</v>
      </c>
      <c r="ES527" s="136">
        <v>305</v>
      </c>
      <c r="ET527" s="128">
        <v>300</v>
      </c>
      <c r="EU527" s="134">
        <v>10</v>
      </c>
      <c r="EV527" s="135">
        <v>260</v>
      </c>
      <c r="EW527" s="136">
        <v>270</v>
      </c>
      <c r="EX527" s="128">
        <v>265</v>
      </c>
      <c r="EY527" s="134">
        <v>5</v>
      </c>
      <c r="EZ527" s="135">
        <v>485</v>
      </c>
      <c r="FA527" s="136">
        <v>495</v>
      </c>
      <c r="FB527" s="128">
        <v>490</v>
      </c>
      <c r="FC527" s="134">
        <v>10</v>
      </c>
      <c r="FD527" s="135">
        <v>395</v>
      </c>
      <c r="FE527" s="136">
        <v>405</v>
      </c>
      <c r="FF527" s="128">
        <v>400</v>
      </c>
      <c r="FG527" s="134" t="s">
        <v>5</v>
      </c>
      <c r="FH527" s="135">
        <v>315</v>
      </c>
      <c r="FI527" s="136">
        <v>325</v>
      </c>
      <c r="FJ527" s="128">
        <v>320</v>
      </c>
      <c r="FK527" s="134">
        <v>10</v>
      </c>
      <c r="FL527" s="135">
        <v>270</v>
      </c>
      <c r="FM527" s="136">
        <v>280</v>
      </c>
      <c r="FN527" s="128">
        <v>275</v>
      </c>
      <c r="FO527" s="134">
        <v>5</v>
      </c>
      <c r="FP527" s="135">
        <v>375</v>
      </c>
      <c r="FQ527" s="136">
        <v>385</v>
      </c>
      <c r="FR527" s="128">
        <v>380</v>
      </c>
      <c r="FS527" s="134">
        <v>10</v>
      </c>
      <c r="FT527" s="135">
        <v>405</v>
      </c>
      <c r="FU527" s="136">
        <v>415</v>
      </c>
      <c r="FV527" s="95">
        <v>410</v>
      </c>
      <c r="FW527" s="134" t="s">
        <v>5</v>
      </c>
      <c r="FX527" s="135">
        <v>375</v>
      </c>
      <c r="FY527" s="136">
        <v>385</v>
      </c>
      <c r="FZ527" s="128">
        <v>380</v>
      </c>
      <c r="GA527" s="134" t="s">
        <v>5</v>
      </c>
      <c r="GB527" s="135">
        <v>440</v>
      </c>
      <c r="GC527" s="136">
        <v>450</v>
      </c>
      <c r="GD527" s="128">
        <v>445</v>
      </c>
      <c r="GE527" s="134">
        <v>5</v>
      </c>
      <c r="GF527" s="135">
        <v>385</v>
      </c>
      <c r="GG527" s="136">
        <v>395</v>
      </c>
      <c r="GH527" s="128">
        <v>390</v>
      </c>
      <c r="GI527" s="134">
        <v>10</v>
      </c>
      <c r="GJ527" s="135">
        <v>485</v>
      </c>
      <c r="GK527" s="136">
        <v>495</v>
      </c>
      <c r="GL527" s="128">
        <v>490</v>
      </c>
      <c r="GM527" s="134">
        <v>10</v>
      </c>
      <c r="GN527" s="135">
        <v>455</v>
      </c>
      <c r="GO527" s="136">
        <v>465</v>
      </c>
      <c r="GP527" s="128">
        <v>460</v>
      </c>
      <c r="GQ527" s="134" t="s">
        <v>5</v>
      </c>
      <c r="GR527" s="93"/>
      <c r="GS527" s="93">
        <v>12</v>
      </c>
    </row>
    <row r="528" spans="1:201" ht="15.75" x14ac:dyDescent="0.25">
      <c r="A528">
        <v>12</v>
      </c>
      <c r="B528">
        <v>2019</v>
      </c>
      <c r="C528" s="87">
        <v>43826</v>
      </c>
      <c r="D528" s="101">
        <v>442.5</v>
      </c>
      <c r="E528" s="101">
        <v>452.5</v>
      </c>
      <c r="F528" s="101">
        <v>447.5</v>
      </c>
      <c r="G528" s="104"/>
      <c r="H528" s="114">
        <v>545</v>
      </c>
      <c r="I528" s="101">
        <v>555</v>
      </c>
      <c r="J528" s="101">
        <v>550</v>
      </c>
      <c r="K528" s="104"/>
      <c r="L528" s="114">
        <v>560</v>
      </c>
      <c r="M528" s="101">
        <v>570</v>
      </c>
      <c r="N528" s="101">
        <v>565</v>
      </c>
      <c r="O528" s="104"/>
      <c r="P528" s="114">
        <v>470</v>
      </c>
      <c r="Q528" s="101">
        <v>480</v>
      </c>
      <c r="R528" s="101">
        <v>475</v>
      </c>
      <c r="S528" s="104"/>
      <c r="T528" s="114">
        <v>432.5</v>
      </c>
      <c r="U528" s="101">
        <v>442.5</v>
      </c>
      <c r="V528" s="101">
        <v>437.5</v>
      </c>
      <c r="W528" s="104"/>
      <c r="X528" s="114">
        <v>390</v>
      </c>
      <c r="Y528" s="101">
        <v>400</v>
      </c>
      <c r="Z528" s="101">
        <v>395</v>
      </c>
      <c r="AA528" s="104"/>
      <c r="AB528" s="114">
        <v>555</v>
      </c>
      <c r="AC528" s="101">
        <v>565</v>
      </c>
      <c r="AD528" s="101">
        <v>560</v>
      </c>
      <c r="AE528" s="104"/>
      <c r="AF528" s="114">
        <v>455</v>
      </c>
      <c r="AG528" s="101">
        <v>465</v>
      </c>
      <c r="AH528" s="101">
        <v>460</v>
      </c>
      <c r="AI528" s="104"/>
      <c r="AJ528" s="114">
        <v>442.5</v>
      </c>
      <c r="AK528" s="101">
        <v>452.5</v>
      </c>
      <c r="AL528" s="101">
        <v>447.5</v>
      </c>
      <c r="AM528" s="104"/>
      <c r="AN528" s="114">
        <v>420</v>
      </c>
      <c r="AO528" s="101">
        <v>420</v>
      </c>
      <c r="AP528" s="101">
        <v>420</v>
      </c>
      <c r="AQ528" s="104"/>
      <c r="AR528" s="114">
        <v>565</v>
      </c>
      <c r="AS528" s="101">
        <v>575</v>
      </c>
      <c r="AT528" s="101">
        <v>570</v>
      </c>
      <c r="AU528" s="104"/>
      <c r="AV528" s="114">
        <v>460</v>
      </c>
      <c r="AW528" s="101">
        <v>470</v>
      </c>
      <c r="AX528" s="101">
        <v>465</v>
      </c>
      <c r="AY528" s="104"/>
      <c r="AZ528" s="114">
        <v>380</v>
      </c>
      <c r="BA528" s="101">
        <v>390</v>
      </c>
      <c r="BB528" s="101">
        <v>385</v>
      </c>
      <c r="BC528" s="104"/>
      <c r="BD528" s="114">
        <v>337.5</v>
      </c>
      <c r="BE528" s="101">
        <v>347.5</v>
      </c>
      <c r="BF528" s="101">
        <v>342.5</v>
      </c>
      <c r="BG528" s="104"/>
      <c r="BH528" s="114">
        <v>455</v>
      </c>
      <c r="BI528" s="101">
        <v>465</v>
      </c>
      <c r="BJ528" s="101">
        <v>460</v>
      </c>
      <c r="BK528" s="104"/>
      <c r="BL528" s="114">
        <v>445</v>
      </c>
      <c r="BM528" s="101">
        <v>455</v>
      </c>
      <c r="BN528" s="101">
        <v>450</v>
      </c>
      <c r="BO528" s="104"/>
      <c r="BP528" s="114">
        <v>425</v>
      </c>
      <c r="BQ528" s="101">
        <v>435</v>
      </c>
      <c r="BR528" s="101">
        <v>430</v>
      </c>
      <c r="BS528" s="104"/>
      <c r="BT528" s="114">
        <v>377.5</v>
      </c>
      <c r="BU528" s="101">
        <v>387.5</v>
      </c>
      <c r="BV528" s="101">
        <v>382.5</v>
      </c>
      <c r="BW528" s="104"/>
      <c r="BX528" s="114">
        <v>485</v>
      </c>
      <c r="BY528" s="101">
        <v>495</v>
      </c>
      <c r="BZ528" s="101">
        <v>490</v>
      </c>
      <c r="CA528" s="104"/>
      <c r="CB528" s="114">
        <v>440</v>
      </c>
      <c r="CC528" s="101">
        <v>450</v>
      </c>
      <c r="CD528" s="101">
        <v>445</v>
      </c>
      <c r="CE528" s="104"/>
      <c r="CF528" s="114">
        <v>355</v>
      </c>
      <c r="CG528" s="101">
        <v>365</v>
      </c>
      <c r="CH528" s="101">
        <v>360</v>
      </c>
      <c r="CI528" s="104"/>
      <c r="CJ528" s="114">
        <v>307.5</v>
      </c>
      <c r="CK528" s="101">
        <v>317.5</v>
      </c>
      <c r="CL528" s="101">
        <v>312.5</v>
      </c>
      <c r="CM528" s="104"/>
      <c r="CN528" s="114">
        <v>485</v>
      </c>
      <c r="CO528" s="101">
        <v>495</v>
      </c>
      <c r="CP528" s="101">
        <v>490</v>
      </c>
      <c r="CQ528" s="104"/>
      <c r="CR528" s="114">
        <v>400</v>
      </c>
      <c r="CS528" s="101">
        <v>410</v>
      </c>
      <c r="CT528" s="101">
        <v>405</v>
      </c>
      <c r="CU528" s="104"/>
      <c r="CV528" s="114">
        <v>355</v>
      </c>
      <c r="CW528" s="101">
        <v>365</v>
      </c>
      <c r="CX528" s="101">
        <v>360</v>
      </c>
      <c r="CY528" s="104"/>
      <c r="CZ528" s="114">
        <v>325</v>
      </c>
      <c r="DA528" s="101">
        <v>335</v>
      </c>
      <c r="DB528" s="101">
        <v>330</v>
      </c>
      <c r="DC528" s="104"/>
      <c r="DD528" s="114">
        <v>485</v>
      </c>
      <c r="DE528" s="101">
        <v>495</v>
      </c>
      <c r="DF528" s="101">
        <v>490</v>
      </c>
      <c r="DG528" s="104"/>
      <c r="DH528" s="114">
        <v>420</v>
      </c>
      <c r="DI528" s="101">
        <v>430</v>
      </c>
      <c r="DJ528" s="101">
        <v>425</v>
      </c>
      <c r="DK528" s="104"/>
      <c r="DL528" s="114">
        <v>327.5</v>
      </c>
      <c r="DM528" s="101">
        <v>337.5</v>
      </c>
      <c r="DN528" s="101">
        <v>332.5</v>
      </c>
      <c r="DO528" s="104"/>
      <c r="DP528" s="114">
        <v>300</v>
      </c>
      <c r="DQ528" s="101">
        <v>310</v>
      </c>
      <c r="DR528" s="101">
        <v>305</v>
      </c>
      <c r="DS528" s="104"/>
      <c r="DT528" s="114">
        <v>485</v>
      </c>
      <c r="DU528" s="101">
        <v>495</v>
      </c>
      <c r="DV528" s="101">
        <v>490</v>
      </c>
      <c r="DW528" s="104"/>
      <c r="DX528" s="114">
        <v>415</v>
      </c>
      <c r="DY528" s="101">
        <v>425</v>
      </c>
      <c r="DZ528" s="101">
        <v>420</v>
      </c>
      <c r="EA528" s="104"/>
      <c r="EB528" s="114">
        <v>317.5</v>
      </c>
      <c r="EC528" s="101">
        <v>327.5</v>
      </c>
      <c r="ED528" s="101">
        <v>322.5</v>
      </c>
      <c r="EE528" s="104"/>
      <c r="EF528" s="114">
        <v>280</v>
      </c>
      <c r="EG528" s="101">
        <v>290</v>
      </c>
      <c r="EH528" s="101">
        <v>285</v>
      </c>
      <c r="EI528" s="104"/>
      <c r="EJ528" s="114">
        <v>500</v>
      </c>
      <c r="EK528" s="101">
        <v>510</v>
      </c>
      <c r="EL528" s="101">
        <v>505</v>
      </c>
      <c r="EM528" s="104"/>
      <c r="EN528" s="114">
        <v>295</v>
      </c>
      <c r="EO528" s="101">
        <v>305</v>
      </c>
      <c r="EP528" s="101">
        <v>300</v>
      </c>
      <c r="EQ528" s="104"/>
      <c r="ER528" s="114">
        <v>297.5</v>
      </c>
      <c r="ES528" s="101">
        <v>307.5</v>
      </c>
      <c r="ET528" s="101">
        <v>302.5</v>
      </c>
      <c r="EU528" s="104"/>
      <c r="EV528" s="114">
        <v>270</v>
      </c>
      <c r="EW528" s="101">
        <v>280</v>
      </c>
      <c r="EX528" s="101">
        <v>275</v>
      </c>
      <c r="EY528" s="104"/>
      <c r="EZ528" s="114">
        <v>485</v>
      </c>
      <c r="FA528" s="101">
        <v>495</v>
      </c>
      <c r="FB528" s="101">
        <v>490</v>
      </c>
      <c r="FC528" s="104"/>
      <c r="FD528" s="114">
        <v>402.5</v>
      </c>
      <c r="FE528" s="101">
        <v>412.5</v>
      </c>
      <c r="FF528" s="101">
        <v>407.5</v>
      </c>
      <c r="FG528" s="104"/>
      <c r="FH528" s="114">
        <v>320</v>
      </c>
      <c r="FI528" s="101">
        <v>330</v>
      </c>
      <c r="FJ528" s="101">
        <v>325</v>
      </c>
      <c r="FK528" s="104"/>
      <c r="FL528" s="114">
        <v>275</v>
      </c>
      <c r="FM528" s="101">
        <v>285</v>
      </c>
      <c r="FN528" s="101">
        <v>280</v>
      </c>
      <c r="FO528" s="104"/>
      <c r="FP528" s="114">
        <v>380</v>
      </c>
      <c r="FQ528" s="101">
        <v>390</v>
      </c>
      <c r="FR528" s="101">
        <v>385</v>
      </c>
      <c r="FS528" s="104"/>
      <c r="FT528" s="114">
        <v>420</v>
      </c>
      <c r="FU528" s="101">
        <v>430</v>
      </c>
      <c r="FV528" s="101">
        <v>425</v>
      </c>
      <c r="FW528" s="104"/>
      <c r="FX528" s="114">
        <v>382.5</v>
      </c>
      <c r="FY528" s="101">
        <v>392.5</v>
      </c>
      <c r="FZ528" s="101">
        <v>387.5</v>
      </c>
      <c r="GA528" s="104"/>
      <c r="GB528" s="114">
        <v>445</v>
      </c>
      <c r="GC528" s="101">
        <v>455</v>
      </c>
      <c r="GD528" s="101">
        <v>450</v>
      </c>
      <c r="GE528" s="104"/>
      <c r="GF528" s="114">
        <v>395</v>
      </c>
      <c r="GG528" s="101">
        <v>405</v>
      </c>
      <c r="GH528" s="101">
        <v>400</v>
      </c>
      <c r="GI528" s="104"/>
      <c r="GJ528" s="114">
        <v>490</v>
      </c>
      <c r="GK528" s="101">
        <v>500</v>
      </c>
      <c r="GL528" s="101">
        <v>495</v>
      </c>
      <c r="GM528" s="104"/>
      <c r="GN528" s="114">
        <v>455</v>
      </c>
      <c r="GO528" s="101">
        <v>465</v>
      </c>
      <c r="GP528" s="101">
        <v>460</v>
      </c>
      <c r="GQ528" s="104"/>
      <c r="GR528" s="93"/>
      <c r="GS528" s="93">
        <v>12</v>
      </c>
    </row>
    <row r="529" spans="1:201" ht="15.75" x14ac:dyDescent="0.25">
      <c r="A529">
        <v>1</v>
      </c>
      <c r="B529">
        <v>2020</v>
      </c>
      <c r="C529" s="87">
        <v>43833</v>
      </c>
      <c r="D529" s="101">
        <v>443.75</v>
      </c>
      <c r="E529" s="101">
        <v>453.75</v>
      </c>
      <c r="F529" s="101">
        <v>448.75</v>
      </c>
      <c r="G529" s="104"/>
      <c r="H529" s="114">
        <v>550</v>
      </c>
      <c r="I529" s="101">
        <v>560</v>
      </c>
      <c r="J529" s="101">
        <v>555</v>
      </c>
      <c r="K529" s="104"/>
      <c r="L529" s="114">
        <v>560</v>
      </c>
      <c r="M529" s="101">
        <v>570</v>
      </c>
      <c r="N529" s="101">
        <v>565</v>
      </c>
      <c r="O529" s="104"/>
      <c r="P529" s="114">
        <v>470</v>
      </c>
      <c r="Q529" s="101">
        <v>480</v>
      </c>
      <c r="R529" s="101">
        <v>475</v>
      </c>
      <c r="S529" s="104"/>
      <c r="T529" s="114">
        <v>433.75</v>
      </c>
      <c r="U529" s="101">
        <v>443.75</v>
      </c>
      <c r="V529" s="101">
        <v>438.75</v>
      </c>
      <c r="W529" s="104"/>
      <c r="X529" s="114">
        <v>395</v>
      </c>
      <c r="Y529" s="101">
        <v>405</v>
      </c>
      <c r="Z529" s="101">
        <v>400</v>
      </c>
      <c r="AA529" s="104"/>
      <c r="AB529" s="114">
        <v>555</v>
      </c>
      <c r="AC529" s="101">
        <v>565</v>
      </c>
      <c r="AD529" s="101">
        <v>560</v>
      </c>
      <c r="AE529" s="104"/>
      <c r="AF529" s="114">
        <v>455</v>
      </c>
      <c r="AG529" s="101">
        <v>465</v>
      </c>
      <c r="AH529" s="101">
        <v>460</v>
      </c>
      <c r="AI529" s="104"/>
      <c r="AJ529" s="114">
        <v>443.75</v>
      </c>
      <c r="AK529" s="101">
        <v>453.75</v>
      </c>
      <c r="AL529" s="101">
        <v>448.75</v>
      </c>
      <c r="AM529" s="104"/>
      <c r="AN529" s="114">
        <v>425</v>
      </c>
      <c r="AO529" s="101">
        <v>425</v>
      </c>
      <c r="AP529" s="101">
        <v>425</v>
      </c>
      <c r="AQ529" s="104"/>
      <c r="AR529" s="114">
        <v>565</v>
      </c>
      <c r="AS529" s="101">
        <v>575</v>
      </c>
      <c r="AT529" s="101">
        <v>570</v>
      </c>
      <c r="AU529" s="104"/>
      <c r="AV529" s="114">
        <v>460</v>
      </c>
      <c r="AW529" s="101">
        <v>470</v>
      </c>
      <c r="AX529" s="101">
        <v>465</v>
      </c>
      <c r="AY529" s="104"/>
      <c r="AZ529" s="114">
        <v>382.5</v>
      </c>
      <c r="BA529" s="101">
        <v>392.5</v>
      </c>
      <c r="BB529" s="101">
        <v>387.5</v>
      </c>
      <c r="BC529" s="104"/>
      <c r="BD529" s="114">
        <v>338.75</v>
      </c>
      <c r="BE529" s="101">
        <v>348.75</v>
      </c>
      <c r="BF529" s="101">
        <v>343.75</v>
      </c>
      <c r="BG529" s="104"/>
      <c r="BH529" s="114">
        <v>455</v>
      </c>
      <c r="BI529" s="101">
        <v>465</v>
      </c>
      <c r="BJ529" s="101">
        <v>460</v>
      </c>
      <c r="BK529" s="104"/>
      <c r="BL529" s="114">
        <v>445</v>
      </c>
      <c r="BM529" s="101">
        <v>455</v>
      </c>
      <c r="BN529" s="101">
        <v>450</v>
      </c>
      <c r="BO529" s="104"/>
      <c r="BP529" s="114">
        <v>425</v>
      </c>
      <c r="BQ529" s="101">
        <v>435</v>
      </c>
      <c r="BR529" s="101">
        <v>430</v>
      </c>
      <c r="BS529" s="104"/>
      <c r="BT529" s="114">
        <v>381.25</v>
      </c>
      <c r="BU529" s="101">
        <v>391.25</v>
      </c>
      <c r="BV529" s="101">
        <v>386.25</v>
      </c>
      <c r="BW529" s="104"/>
      <c r="BX529" s="114">
        <v>485</v>
      </c>
      <c r="BY529" s="101">
        <v>495</v>
      </c>
      <c r="BZ529" s="101">
        <v>490</v>
      </c>
      <c r="CA529" s="104"/>
      <c r="CB529" s="114">
        <v>440</v>
      </c>
      <c r="CC529" s="101">
        <v>450</v>
      </c>
      <c r="CD529" s="101">
        <v>445</v>
      </c>
      <c r="CE529" s="104"/>
      <c r="CF529" s="114">
        <v>355</v>
      </c>
      <c r="CG529" s="101">
        <v>365</v>
      </c>
      <c r="CH529" s="101">
        <v>360</v>
      </c>
      <c r="CI529" s="104"/>
      <c r="CJ529" s="114">
        <v>311.25</v>
      </c>
      <c r="CK529" s="101">
        <v>321.25</v>
      </c>
      <c r="CL529" s="101">
        <v>316.25</v>
      </c>
      <c r="CM529" s="104"/>
      <c r="CN529" s="114">
        <v>485</v>
      </c>
      <c r="CO529" s="101">
        <v>495</v>
      </c>
      <c r="CP529" s="101">
        <v>490</v>
      </c>
      <c r="CQ529" s="104"/>
      <c r="CR529" s="114">
        <v>400</v>
      </c>
      <c r="CS529" s="101">
        <v>410</v>
      </c>
      <c r="CT529" s="101">
        <v>405</v>
      </c>
      <c r="CU529" s="104"/>
      <c r="CV529" s="114">
        <v>357.5</v>
      </c>
      <c r="CW529" s="101">
        <v>367.5</v>
      </c>
      <c r="CX529" s="101">
        <v>362.5</v>
      </c>
      <c r="CY529" s="104"/>
      <c r="CZ529" s="114">
        <v>330</v>
      </c>
      <c r="DA529" s="101">
        <v>340</v>
      </c>
      <c r="DB529" s="101">
        <v>335</v>
      </c>
      <c r="DC529" s="104"/>
      <c r="DD529" s="114">
        <v>485</v>
      </c>
      <c r="DE529" s="101">
        <v>495</v>
      </c>
      <c r="DF529" s="101">
        <v>490</v>
      </c>
      <c r="DG529" s="104"/>
      <c r="DH529" s="114">
        <v>420</v>
      </c>
      <c r="DI529" s="101">
        <v>430</v>
      </c>
      <c r="DJ529" s="101">
        <v>425</v>
      </c>
      <c r="DK529" s="104"/>
      <c r="DL529" s="114">
        <v>328.75</v>
      </c>
      <c r="DM529" s="101">
        <v>338.75</v>
      </c>
      <c r="DN529" s="101">
        <v>333.75</v>
      </c>
      <c r="DO529" s="104"/>
      <c r="DP529" s="114">
        <v>305</v>
      </c>
      <c r="DQ529" s="101">
        <v>315</v>
      </c>
      <c r="DR529" s="101">
        <v>310</v>
      </c>
      <c r="DS529" s="104"/>
      <c r="DT529" s="114">
        <v>485</v>
      </c>
      <c r="DU529" s="101">
        <v>495</v>
      </c>
      <c r="DV529" s="101">
        <v>490</v>
      </c>
      <c r="DW529" s="104"/>
      <c r="DX529" s="114">
        <v>415</v>
      </c>
      <c r="DY529" s="101">
        <v>425</v>
      </c>
      <c r="DZ529" s="101">
        <v>420</v>
      </c>
      <c r="EA529" s="104"/>
      <c r="EB529" s="114">
        <v>318.75</v>
      </c>
      <c r="EC529" s="101">
        <v>328.75</v>
      </c>
      <c r="ED529" s="101">
        <v>323.75</v>
      </c>
      <c r="EE529" s="104"/>
      <c r="EF529" s="114">
        <v>285</v>
      </c>
      <c r="EG529" s="101">
        <v>295</v>
      </c>
      <c r="EH529" s="101">
        <v>290</v>
      </c>
      <c r="EI529" s="104"/>
      <c r="EJ529" s="114">
        <v>500</v>
      </c>
      <c r="EK529" s="101">
        <v>510</v>
      </c>
      <c r="EL529" s="101">
        <v>505</v>
      </c>
      <c r="EM529" s="104"/>
      <c r="EN529" s="114">
        <v>295</v>
      </c>
      <c r="EO529" s="101">
        <v>305</v>
      </c>
      <c r="EP529" s="101">
        <v>300</v>
      </c>
      <c r="EQ529" s="104"/>
      <c r="ER529" s="114">
        <v>298.75</v>
      </c>
      <c r="ES529" s="101">
        <v>308.75</v>
      </c>
      <c r="ET529" s="101">
        <v>303.75</v>
      </c>
      <c r="EU529" s="104"/>
      <c r="EV529" s="114">
        <v>275</v>
      </c>
      <c r="EW529" s="101">
        <v>285</v>
      </c>
      <c r="EX529" s="101">
        <v>280</v>
      </c>
      <c r="EY529" s="104"/>
      <c r="EZ529" s="114">
        <v>485</v>
      </c>
      <c r="FA529" s="101">
        <v>495</v>
      </c>
      <c r="FB529" s="101">
        <v>490</v>
      </c>
      <c r="FC529" s="104"/>
      <c r="FD529" s="114">
        <v>406.25</v>
      </c>
      <c r="FE529" s="101">
        <v>416.25</v>
      </c>
      <c r="FF529" s="101">
        <v>411.25</v>
      </c>
      <c r="FG529" s="104"/>
      <c r="FH529" s="114">
        <v>322.5</v>
      </c>
      <c r="FI529" s="101">
        <v>332.5</v>
      </c>
      <c r="FJ529" s="101">
        <v>327.5</v>
      </c>
      <c r="FK529" s="104"/>
      <c r="FL529" s="114">
        <v>277.5</v>
      </c>
      <c r="FM529" s="101">
        <v>287.5</v>
      </c>
      <c r="FN529" s="101">
        <v>282.5</v>
      </c>
      <c r="FO529" s="104"/>
      <c r="FP529" s="114">
        <v>382.5</v>
      </c>
      <c r="FQ529" s="101">
        <v>392.5</v>
      </c>
      <c r="FR529" s="101">
        <v>387.5</v>
      </c>
      <c r="FS529" s="104"/>
      <c r="FT529" s="114">
        <v>427.5</v>
      </c>
      <c r="FU529" s="101">
        <v>437.5</v>
      </c>
      <c r="FV529" s="101">
        <v>432.5</v>
      </c>
      <c r="FW529" s="104"/>
      <c r="FX529" s="114">
        <v>386.25</v>
      </c>
      <c r="FY529" s="101">
        <v>396.25</v>
      </c>
      <c r="FZ529" s="101">
        <v>391.25</v>
      </c>
      <c r="GA529" s="104"/>
      <c r="GB529" s="114">
        <v>447.5</v>
      </c>
      <c r="GC529" s="101">
        <v>457.5</v>
      </c>
      <c r="GD529" s="101">
        <v>452.5</v>
      </c>
      <c r="GE529" s="104"/>
      <c r="GF529" s="114">
        <v>400</v>
      </c>
      <c r="GG529" s="101">
        <v>410</v>
      </c>
      <c r="GH529" s="101">
        <v>405</v>
      </c>
      <c r="GI529" s="104"/>
      <c r="GJ529" s="114">
        <v>492.5</v>
      </c>
      <c r="GK529" s="101">
        <v>502.5</v>
      </c>
      <c r="GL529" s="101">
        <v>497.5</v>
      </c>
      <c r="GM529" s="104"/>
      <c r="GN529" s="114">
        <v>455</v>
      </c>
      <c r="GO529" s="101">
        <v>465</v>
      </c>
      <c r="GP529" s="101">
        <v>460</v>
      </c>
      <c r="GQ529" s="104"/>
      <c r="GR529" s="93"/>
      <c r="GS529" s="93">
        <v>1</v>
      </c>
    </row>
    <row r="530" spans="1:201" ht="15.75" x14ac:dyDescent="0.25">
      <c r="A530">
        <v>1</v>
      </c>
      <c r="B530">
        <v>2020</v>
      </c>
      <c r="C530" s="87">
        <v>43840</v>
      </c>
      <c r="D530" s="149">
        <v>445</v>
      </c>
      <c r="E530" s="136">
        <v>455</v>
      </c>
      <c r="F530" s="128">
        <v>450</v>
      </c>
      <c r="G530" s="134">
        <v>5</v>
      </c>
      <c r="H530" s="135">
        <v>555</v>
      </c>
      <c r="I530" s="136">
        <v>565</v>
      </c>
      <c r="J530" s="128">
        <v>560</v>
      </c>
      <c r="K530" s="134">
        <v>20</v>
      </c>
      <c r="L530" s="135">
        <v>560</v>
      </c>
      <c r="M530" s="136">
        <v>570</v>
      </c>
      <c r="N530" s="128">
        <v>565</v>
      </c>
      <c r="O530" s="134" t="s">
        <v>5</v>
      </c>
      <c r="P530" s="135">
        <v>470</v>
      </c>
      <c r="Q530" s="136">
        <v>480</v>
      </c>
      <c r="R530" s="128">
        <v>475</v>
      </c>
      <c r="S530" s="134" t="s">
        <v>5</v>
      </c>
      <c r="T530" s="135">
        <v>435</v>
      </c>
      <c r="U530" s="136">
        <v>445</v>
      </c>
      <c r="V530" s="128">
        <v>440</v>
      </c>
      <c r="W530" s="134">
        <v>5</v>
      </c>
      <c r="X530" s="135">
        <v>400</v>
      </c>
      <c r="Y530" s="136">
        <v>410</v>
      </c>
      <c r="Z530" s="128">
        <v>405</v>
      </c>
      <c r="AA530" s="134">
        <v>20</v>
      </c>
      <c r="AB530" s="135">
        <v>555</v>
      </c>
      <c r="AC530" s="136">
        <v>565</v>
      </c>
      <c r="AD530" s="128">
        <v>560</v>
      </c>
      <c r="AE530" s="134" t="s">
        <v>5</v>
      </c>
      <c r="AF530" s="135">
        <v>455</v>
      </c>
      <c r="AG530" s="136">
        <v>465</v>
      </c>
      <c r="AH530" s="128">
        <v>460</v>
      </c>
      <c r="AI530" s="134" t="s">
        <v>5</v>
      </c>
      <c r="AJ530" s="135">
        <v>445</v>
      </c>
      <c r="AK530" s="136">
        <v>455</v>
      </c>
      <c r="AL530" s="128">
        <v>450</v>
      </c>
      <c r="AM530" s="134">
        <v>5</v>
      </c>
      <c r="AN530" s="135">
        <v>430</v>
      </c>
      <c r="AO530" s="136">
        <v>430</v>
      </c>
      <c r="AP530" s="128">
        <v>430</v>
      </c>
      <c r="AQ530" s="134">
        <v>20</v>
      </c>
      <c r="AR530" s="135">
        <v>565</v>
      </c>
      <c r="AS530" s="136">
        <v>575</v>
      </c>
      <c r="AT530" s="128">
        <v>570</v>
      </c>
      <c r="AU530" s="134" t="s">
        <v>5</v>
      </c>
      <c r="AV530" s="135">
        <v>460</v>
      </c>
      <c r="AW530" s="136">
        <v>470</v>
      </c>
      <c r="AX530" s="128">
        <v>465</v>
      </c>
      <c r="AY530" s="134" t="s">
        <v>5</v>
      </c>
      <c r="AZ530" s="135">
        <v>385</v>
      </c>
      <c r="BA530" s="136">
        <v>395</v>
      </c>
      <c r="BB530" s="128">
        <v>390</v>
      </c>
      <c r="BC530" s="134">
        <v>10</v>
      </c>
      <c r="BD530" s="135">
        <v>340</v>
      </c>
      <c r="BE530" s="136">
        <v>350</v>
      </c>
      <c r="BF530" s="128">
        <v>345</v>
      </c>
      <c r="BG530" s="134">
        <v>5</v>
      </c>
      <c r="BH530" s="135">
        <v>455</v>
      </c>
      <c r="BI530" s="136">
        <v>465</v>
      </c>
      <c r="BJ530" s="128">
        <v>460</v>
      </c>
      <c r="BK530" s="134" t="s">
        <v>5</v>
      </c>
      <c r="BL530" s="135">
        <v>445</v>
      </c>
      <c r="BM530" s="136">
        <v>455</v>
      </c>
      <c r="BN530" s="128">
        <v>450</v>
      </c>
      <c r="BO530" s="134" t="s">
        <v>5</v>
      </c>
      <c r="BP530" s="135">
        <v>425</v>
      </c>
      <c r="BQ530" s="136">
        <v>435</v>
      </c>
      <c r="BR530" s="128">
        <v>430</v>
      </c>
      <c r="BS530" s="134" t="s">
        <v>5</v>
      </c>
      <c r="BT530" s="135">
        <v>385</v>
      </c>
      <c r="BU530" s="136">
        <v>395</v>
      </c>
      <c r="BV530" s="128">
        <v>390</v>
      </c>
      <c r="BW530" s="134">
        <v>15</v>
      </c>
      <c r="BX530" s="135">
        <v>485</v>
      </c>
      <c r="BY530" s="136">
        <v>495</v>
      </c>
      <c r="BZ530" s="128">
        <v>490</v>
      </c>
      <c r="CA530" s="134" t="s">
        <v>5</v>
      </c>
      <c r="CB530" s="135">
        <v>440</v>
      </c>
      <c r="CC530" s="136">
        <v>450</v>
      </c>
      <c r="CD530" s="128">
        <v>445</v>
      </c>
      <c r="CE530" s="134" t="s">
        <v>5</v>
      </c>
      <c r="CF530" s="135">
        <v>355</v>
      </c>
      <c r="CG530" s="136">
        <v>365</v>
      </c>
      <c r="CH530" s="128">
        <v>360</v>
      </c>
      <c r="CI530" s="134" t="s">
        <v>5</v>
      </c>
      <c r="CJ530" s="135">
        <v>315</v>
      </c>
      <c r="CK530" s="136">
        <v>325</v>
      </c>
      <c r="CL530" s="128">
        <v>320</v>
      </c>
      <c r="CM530" s="134">
        <v>15</v>
      </c>
      <c r="CN530" s="135">
        <v>485</v>
      </c>
      <c r="CO530" s="136">
        <v>495</v>
      </c>
      <c r="CP530" s="128">
        <v>490</v>
      </c>
      <c r="CQ530" s="134" t="s">
        <v>5</v>
      </c>
      <c r="CR530" s="135">
        <v>400</v>
      </c>
      <c r="CS530" s="136">
        <v>410</v>
      </c>
      <c r="CT530" s="128">
        <v>405</v>
      </c>
      <c r="CU530" s="134" t="s">
        <v>5</v>
      </c>
      <c r="CV530" s="135">
        <v>360</v>
      </c>
      <c r="CW530" s="136">
        <v>370</v>
      </c>
      <c r="CX530" s="128">
        <v>365</v>
      </c>
      <c r="CY530" s="134">
        <v>10</v>
      </c>
      <c r="CZ530" s="135">
        <v>335</v>
      </c>
      <c r="DA530" s="136">
        <v>345</v>
      </c>
      <c r="DB530" s="128">
        <v>340</v>
      </c>
      <c r="DC530" s="134">
        <v>20</v>
      </c>
      <c r="DD530" s="135">
        <v>485</v>
      </c>
      <c r="DE530" s="136">
        <v>495</v>
      </c>
      <c r="DF530" s="128">
        <v>490</v>
      </c>
      <c r="DG530" s="134" t="s">
        <v>5</v>
      </c>
      <c r="DH530" s="135">
        <v>420</v>
      </c>
      <c r="DI530" s="136">
        <v>430</v>
      </c>
      <c r="DJ530" s="128">
        <v>425</v>
      </c>
      <c r="DK530" s="134" t="s">
        <v>5</v>
      </c>
      <c r="DL530" s="135">
        <v>330</v>
      </c>
      <c r="DM530" s="136">
        <v>340</v>
      </c>
      <c r="DN530" s="128">
        <v>335</v>
      </c>
      <c r="DO530" s="134">
        <v>5</v>
      </c>
      <c r="DP530" s="135">
        <v>310</v>
      </c>
      <c r="DQ530" s="136">
        <v>320</v>
      </c>
      <c r="DR530" s="128">
        <v>315</v>
      </c>
      <c r="DS530" s="134">
        <v>20</v>
      </c>
      <c r="DT530" s="135">
        <v>485</v>
      </c>
      <c r="DU530" s="136">
        <v>495</v>
      </c>
      <c r="DV530" s="128">
        <v>490</v>
      </c>
      <c r="DW530" s="134" t="s">
        <v>5</v>
      </c>
      <c r="DX530" s="135">
        <v>415</v>
      </c>
      <c r="DY530" s="136">
        <v>425</v>
      </c>
      <c r="DZ530" s="128">
        <v>420</v>
      </c>
      <c r="EA530" s="134" t="s">
        <v>5</v>
      </c>
      <c r="EB530" s="135">
        <v>320</v>
      </c>
      <c r="EC530" s="136">
        <v>330</v>
      </c>
      <c r="ED530" s="128">
        <v>325</v>
      </c>
      <c r="EE530" s="134">
        <v>5</v>
      </c>
      <c r="EF530" s="135">
        <v>290</v>
      </c>
      <c r="EG530" s="136">
        <v>300</v>
      </c>
      <c r="EH530" s="128">
        <v>295</v>
      </c>
      <c r="EI530" s="134">
        <v>20</v>
      </c>
      <c r="EJ530" s="135">
        <v>500</v>
      </c>
      <c r="EK530" s="136">
        <v>510</v>
      </c>
      <c r="EL530" s="128">
        <v>505</v>
      </c>
      <c r="EM530" s="134" t="s">
        <v>5</v>
      </c>
      <c r="EN530" s="135">
        <v>295</v>
      </c>
      <c r="EO530" s="136">
        <v>305</v>
      </c>
      <c r="EP530" s="128">
        <v>300</v>
      </c>
      <c r="EQ530" s="134" t="s">
        <v>5</v>
      </c>
      <c r="ER530" s="135">
        <v>300</v>
      </c>
      <c r="ES530" s="136">
        <v>310</v>
      </c>
      <c r="ET530" s="128">
        <v>305</v>
      </c>
      <c r="EU530" s="134">
        <v>5</v>
      </c>
      <c r="EV530" s="135">
        <v>280</v>
      </c>
      <c r="EW530" s="136">
        <v>290</v>
      </c>
      <c r="EX530" s="128">
        <v>285</v>
      </c>
      <c r="EY530" s="134">
        <v>20</v>
      </c>
      <c r="EZ530" s="135">
        <v>485</v>
      </c>
      <c r="FA530" s="136">
        <v>495</v>
      </c>
      <c r="FB530" s="128">
        <v>490</v>
      </c>
      <c r="FC530" s="134" t="s">
        <v>5</v>
      </c>
      <c r="FD530" s="135">
        <v>410</v>
      </c>
      <c r="FE530" s="136">
        <v>420</v>
      </c>
      <c r="FF530" s="128">
        <v>415</v>
      </c>
      <c r="FG530" s="134">
        <v>15</v>
      </c>
      <c r="FH530" s="135">
        <v>325</v>
      </c>
      <c r="FI530" s="136">
        <v>335</v>
      </c>
      <c r="FJ530" s="128">
        <v>330</v>
      </c>
      <c r="FK530" s="134">
        <v>10</v>
      </c>
      <c r="FL530" s="135">
        <v>280</v>
      </c>
      <c r="FM530" s="136">
        <v>290</v>
      </c>
      <c r="FN530" s="128">
        <v>285</v>
      </c>
      <c r="FO530" s="134">
        <v>10</v>
      </c>
      <c r="FP530" s="135">
        <v>385</v>
      </c>
      <c r="FQ530" s="136">
        <v>395</v>
      </c>
      <c r="FR530" s="128">
        <v>390</v>
      </c>
      <c r="FS530" s="134">
        <v>10</v>
      </c>
      <c r="FT530" s="135">
        <v>435</v>
      </c>
      <c r="FU530" s="136">
        <v>445</v>
      </c>
      <c r="FV530" s="95">
        <v>440</v>
      </c>
      <c r="FW530" s="134">
        <v>30</v>
      </c>
      <c r="FX530" s="135">
        <v>390</v>
      </c>
      <c r="FY530" s="136">
        <v>400</v>
      </c>
      <c r="FZ530" s="128">
        <v>395</v>
      </c>
      <c r="GA530" s="134">
        <v>15</v>
      </c>
      <c r="GB530" s="135">
        <v>450</v>
      </c>
      <c r="GC530" s="136">
        <v>460</v>
      </c>
      <c r="GD530" s="128">
        <v>455</v>
      </c>
      <c r="GE530" s="134">
        <v>10</v>
      </c>
      <c r="GF530" s="135">
        <v>405</v>
      </c>
      <c r="GG530" s="136">
        <v>415</v>
      </c>
      <c r="GH530" s="128">
        <v>410</v>
      </c>
      <c r="GI530" s="134">
        <v>20</v>
      </c>
      <c r="GJ530" s="135">
        <v>495</v>
      </c>
      <c r="GK530" s="136">
        <v>505</v>
      </c>
      <c r="GL530" s="128">
        <v>500</v>
      </c>
      <c r="GM530" s="134">
        <v>10</v>
      </c>
      <c r="GN530" s="135">
        <v>455</v>
      </c>
      <c r="GO530" s="136">
        <v>465</v>
      </c>
      <c r="GP530" s="128">
        <v>460</v>
      </c>
      <c r="GQ530" s="134" t="s">
        <v>5</v>
      </c>
      <c r="GR530" s="93"/>
      <c r="GS530" s="93">
        <v>1</v>
      </c>
    </row>
    <row r="531" spans="1:201" ht="15.75" x14ac:dyDescent="0.25">
      <c r="A531">
        <v>1</v>
      </c>
      <c r="B531">
        <v>2020</v>
      </c>
      <c r="C531" s="87">
        <v>43847</v>
      </c>
      <c r="D531" s="149">
        <v>455</v>
      </c>
      <c r="E531" s="136">
        <v>465</v>
      </c>
      <c r="F531" s="128">
        <v>460</v>
      </c>
      <c r="G531" s="134">
        <v>10</v>
      </c>
      <c r="H531" s="135">
        <v>565</v>
      </c>
      <c r="I531" s="136">
        <v>575</v>
      </c>
      <c r="J531" s="128">
        <v>570</v>
      </c>
      <c r="K531" s="134">
        <v>10</v>
      </c>
      <c r="L531" s="135">
        <v>560</v>
      </c>
      <c r="M531" s="136">
        <v>570</v>
      </c>
      <c r="N531" s="128">
        <v>565</v>
      </c>
      <c r="O531" s="134" t="s">
        <v>5</v>
      </c>
      <c r="P531" s="135">
        <v>470</v>
      </c>
      <c r="Q531" s="136">
        <v>480</v>
      </c>
      <c r="R531" s="128">
        <v>475</v>
      </c>
      <c r="S531" s="134" t="s">
        <v>5</v>
      </c>
      <c r="T531" s="135">
        <v>445</v>
      </c>
      <c r="U531" s="136">
        <v>455</v>
      </c>
      <c r="V531" s="128">
        <v>450</v>
      </c>
      <c r="W531" s="134">
        <v>10</v>
      </c>
      <c r="X531" s="135">
        <v>410</v>
      </c>
      <c r="Y531" s="136">
        <v>420</v>
      </c>
      <c r="Z531" s="128">
        <v>415</v>
      </c>
      <c r="AA531" s="134">
        <v>10</v>
      </c>
      <c r="AB531" s="135">
        <v>555</v>
      </c>
      <c r="AC531" s="136">
        <v>565</v>
      </c>
      <c r="AD531" s="128">
        <v>560</v>
      </c>
      <c r="AE531" s="134" t="s">
        <v>5</v>
      </c>
      <c r="AF531" s="135">
        <v>455</v>
      </c>
      <c r="AG531" s="136">
        <v>465</v>
      </c>
      <c r="AH531" s="128">
        <v>460</v>
      </c>
      <c r="AI531" s="134" t="s">
        <v>5</v>
      </c>
      <c r="AJ531" s="135">
        <v>455</v>
      </c>
      <c r="AK531" s="136">
        <v>465</v>
      </c>
      <c r="AL531" s="128">
        <v>460</v>
      </c>
      <c r="AM531" s="134">
        <v>10</v>
      </c>
      <c r="AN531" s="135">
        <v>440</v>
      </c>
      <c r="AO531" s="136">
        <v>440</v>
      </c>
      <c r="AP531" s="128">
        <v>440</v>
      </c>
      <c r="AQ531" s="134">
        <v>10</v>
      </c>
      <c r="AR531" s="135">
        <v>565</v>
      </c>
      <c r="AS531" s="136">
        <v>575</v>
      </c>
      <c r="AT531" s="128">
        <v>570</v>
      </c>
      <c r="AU531" s="134" t="s">
        <v>5</v>
      </c>
      <c r="AV531" s="135">
        <v>460</v>
      </c>
      <c r="AW531" s="136">
        <v>470</v>
      </c>
      <c r="AX531" s="128">
        <v>465</v>
      </c>
      <c r="AY531" s="134" t="s">
        <v>5</v>
      </c>
      <c r="AZ531" s="135">
        <v>395</v>
      </c>
      <c r="BA531" s="136">
        <v>405</v>
      </c>
      <c r="BB531" s="128">
        <v>400</v>
      </c>
      <c r="BC531" s="134">
        <v>10</v>
      </c>
      <c r="BD531" s="135">
        <v>350</v>
      </c>
      <c r="BE531" s="136">
        <v>360</v>
      </c>
      <c r="BF531" s="128">
        <v>355</v>
      </c>
      <c r="BG531" s="134">
        <v>10</v>
      </c>
      <c r="BH531" s="135">
        <v>455</v>
      </c>
      <c r="BI531" s="136">
        <v>465</v>
      </c>
      <c r="BJ531" s="128">
        <v>460</v>
      </c>
      <c r="BK531" s="134" t="s">
        <v>5</v>
      </c>
      <c r="BL531" s="135">
        <v>445</v>
      </c>
      <c r="BM531" s="136">
        <v>455</v>
      </c>
      <c r="BN531" s="128">
        <v>450</v>
      </c>
      <c r="BO531" s="134" t="s">
        <v>5</v>
      </c>
      <c r="BP531" s="135">
        <v>430</v>
      </c>
      <c r="BQ531" s="136">
        <v>440</v>
      </c>
      <c r="BR531" s="128">
        <v>435</v>
      </c>
      <c r="BS531" s="134">
        <v>5</v>
      </c>
      <c r="BT531" s="135">
        <v>395</v>
      </c>
      <c r="BU531" s="136">
        <v>405</v>
      </c>
      <c r="BV531" s="128">
        <v>400</v>
      </c>
      <c r="BW531" s="134">
        <v>10</v>
      </c>
      <c r="BX531" s="135">
        <v>485</v>
      </c>
      <c r="BY531" s="136">
        <v>495</v>
      </c>
      <c r="BZ531" s="128">
        <v>490</v>
      </c>
      <c r="CA531" s="134" t="s">
        <v>5</v>
      </c>
      <c r="CB531" s="135">
        <v>440</v>
      </c>
      <c r="CC531" s="136">
        <v>450</v>
      </c>
      <c r="CD531" s="128">
        <v>445</v>
      </c>
      <c r="CE531" s="134" t="s">
        <v>5</v>
      </c>
      <c r="CF531" s="135">
        <v>360</v>
      </c>
      <c r="CG531" s="136">
        <v>370</v>
      </c>
      <c r="CH531" s="128">
        <v>365</v>
      </c>
      <c r="CI531" s="134">
        <v>5</v>
      </c>
      <c r="CJ531" s="135">
        <v>325</v>
      </c>
      <c r="CK531" s="136">
        <v>335</v>
      </c>
      <c r="CL531" s="128">
        <v>330</v>
      </c>
      <c r="CM531" s="134">
        <v>10</v>
      </c>
      <c r="CN531" s="135">
        <v>485</v>
      </c>
      <c r="CO531" s="136">
        <v>495</v>
      </c>
      <c r="CP531" s="128">
        <v>490</v>
      </c>
      <c r="CQ531" s="134" t="s">
        <v>5</v>
      </c>
      <c r="CR531" s="135">
        <v>400</v>
      </c>
      <c r="CS531" s="136">
        <v>410</v>
      </c>
      <c r="CT531" s="128">
        <v>405</v>
      </c>
      <c r="CU531" s="134" t="s">
        <v>5</v>
      </c>
      <c r="CV531" s="135">
        <v>365</v>
      </c>
      <c r="CW531" s="136">
        <v>375</v>
      </c>
      <c r="CX531" s="128">
        <v>370</v>
      </c>
      <c r="CY531" s="134">
        <v>5</v>
      </c>
      <c r="CZ531" s="135">
        <v>345</v>
      </c>
      <c r="DA531" s="136">
        <v>355</v>
      </c>
      <c r="DB531" s="128">
        <v>350</v>
      </c>
      <c r="DC531" s="134">
        <v>10</v>
      </c>
      <c r="DD531" s="135">
        <v>485</v>
      </c>
      <c r="DE531" s="136">
        <v>495</v>
      </c>
      <c r="DF531" s="128">
        <v>490</v>
      </c>
      <c r="DG531" s="134" t="s">
        <v>5</v>
      </c>
      <c r="DH531" s="135">
        <v>420</v>
      </c>
      <c r="DI531" s="136">
        <v>430</v>
      </c>
      <c r="DJ531" s="128">
        <v>425</v>
      </c>
      <c r="DK531" s="134" t="s">
        <v>5</v>
      </c>
      <c r="DL531" s="135">
        <v>335</v>
      </c>
      <c r="DM531" s="136">
        <v>345</v>
      </c>
      <c r="DN531" s="128">
        <v>340</v>
      </c>
      <c r="DO531" s="134">
        <v>5</v>
      </c>
      <c r="DP531" s="135">
        <v>320</v>
      </c>
      <c r="DQ531" s="136">
        <v>330</v>
      </c>
      <c r="DR531" s="128">
        <v>325</v>
      </c>
      <c r="DS531" s="134">
        <v>10</v>
      </c>
      <c r="DT531" s="135">
        <v>485</v>
      </c>
      <c r="DU531" s="136">
        <v>495</v>
      </c>
      <c r="DV531" s="128">
        <v>490</v>
      </c>
      <c r="DW531" s="134" t="s">
        <v>5</v>
      </c>
      <c r="DX531" s="135">
        <v>415</v>
      </c>
      <c r="DY531" s="136">
        <v>425</v>
      </c>
      <c r="DZ531" s="128">
        <v>420</v>
      </c>
      <c r="EA531" s="134" t="s">
        <v>5</v>
      </c>
      <c r="EB531" s="135">
        <v>330</v>
      </c>
      <c r="EC531" s="149">
        <v>340</v>
      </c>
      <c r="ED531" s="128">
        <v>335</v>
      </c>
      <c r="EE531" s="134">
        <v>10</v>
      </c>
      <c r="EF531" s="135">
        <v>300</v>
      </c>
      <c r="EG531" s="136">
        <v>310</v>
      </c>
      <c r="EH531" s="128">
        <v>305</v>
      </c>
      <c r="EI531" s="134">
        <v>10</v>
      </c>
      <c r="EJ531" s="135">
        <v>500</v>
      </c>
      <c r="EK531" s="136">
        <v>510</v>
      </c>
      <c r="EL531" s="128">
        <v>505</v>
      </c>
      <c r="EM531" s="134" t="s">
        <v>5</v>
      </c>
      <c r="EN531" s="135">
        <v>295</v>
      </c>
      <c r="EO531" s="136">
        <v>305</v>
      </c>
      <c r="EP531" s="128">
        <v>300</v>
      </c>
      <c r="EQ531" s="134" t="s">
        <v>5</v>
      </c>
      <c r="ER531" s="135">
        <v>310</v>
      </c>
      <c r="ES531" s="149">
        <v>320</v>
      </c>
      <c r="ET531" s="128">
        <v>315</v>
      </c>
      <c r="EU531" s="134">
        <v>10</v>
      </c>
      <c r="EV531" s="135">
        <v>290</v>
      </c>
      <c r="EW531" s="136">
        <v>300</v>
      </c>
      <c r="EX531" s="128">
        <v>295</v>
      </c>
      <c r="EY531" s="134">
        <v>10</v>
      </c>
      <c r="EZ531" s="135">
        <v>485</v>
      </c>
      <c r="FA531" s="136">
        <v>495</v>
      </c>
      <c r="FB531" s="128">
        <v>490</v>
      </c>
      <c r="FC531" s="134" t="s">
        <v>5</v>
      </c>
      <c r="FD531" s="135">
        <v>410</v>
      </c>
      <c r="FE531" s="136">
        <v>420</v>
      </c>
      <c r="FF531" s="128">
        <v>415</v>
      </c>
      <c r="FG531" s="134" t="s">
        <v>5</v>
      </c>
      <c r="FH531" s="135">
        <v>335</v>
      </c>
      <c r="FI531" s="136">
        <v>345</v>
      </c>
      <c r="FJ531" s="128">
        <v>340</v>
      </c>
      <c r="FK531" s="134">
        <v>10</v>
      </c>
      <c r="FL531" s="135">
        <v>290</v>
      </c>
      <c r="FM531" s="136">
        <v>300</v>
      </c>
      <c r="FN531" s="128">
        <v>295</v>
      </c>
      <c r="FO531" s="134">
        <v>10</v>
      </c>
      <c r="FP531" s="135">
        <v>385</v>
      </c>
      <c r="FQ531" s="136">
        <v>395</v>
      </c>
      <c r="FR531" s="128">
        <v>390</v>
      </c>
      <c r="FS531" s="134" t="s">
        <v>5</v>
      </c>
      <c r="FT531" s="135">
        <v>465</v>
      </c>
      <c r="FU531" s="136">
        <v>475</v>
      </c>
      <c r="FV531" s="95">
        <v>470</v>
      </c>
      <c r="FW531" s="134">
        <v>30</v>
      </c>
      <c r="FX531" s="135">
        <v>390</v>
      </c>
      <c r="FY531" s="136">
        <v>400</v>
      </c>
      <c r="FZ531" s="128">
        <v>395</v>
      </c>
      <c r="GA531" s="134" t="s">
        <v>5</v>
      </c>
      <c r="GB531" s="135">
        <v>455</v>
      </c>
      <c r="GC531" s="136">
        <v>465</v>
      </c>
      <c r="GD531" s="128">
        <v>460</v>
      </c>
      <c r="GE531" s="134">
        <v>5</v>
      </c>
      <c r="GF531" s="135">
        <v>415</v>
      </c>
      <c r="GG531" s="136">
        <v>425</v>
      </c>
      <c r="GH531" s="128">
        <v>420</v>
      </c>
      <c r="GI531" s="134">
        <v>10</v>
      </c>
      <c r="GJ531" s="135">
        <v>495</v>
      </c>
      <c r="GK531" s="136">
        <v>505</v>
      </c>
      <c r="GL531" s="128">
        <v>500</v>
      </c>
      <c r="GM531" s="134" t="s">
        <v>5</v>
      </c>
      <c r="GN531" s="135">
        <v>455</v>
      </c>
      <c r="GO531" s="136">
        <v>465</v>
      </c>
      <c r="GP531" s="128">
        <v>460</v>
      </c>
      <c r="GQ531" s="134" t="s">
        <v>5</v>
      </c>
      <c r="GR531" s="93"/>
      <c r="GS531" s="93">
        <v>1</v>
      </c>
    </row>
    <row r="532" spans="1:201" ht="15.75" x14ac:dyDescent="0.25">
      <c r="A532">
        <v>1</v>
      </c>
      <c r="B532">
        <v>2020</v>
      </c>
      <c r="C532" s="87">
        <v>43854</v>
      </c>
      <c r="D532" s="149">
        <v>465</v>
      </c>
      <c r="E532" s="136">
        <v>475</v>
      </c>
      <c r="F532" s="128">
        <v>470</v>
      </c>
      <c r="G532" s="134">
        <v>10</v>
      </c>
      <c r="H532" s="135">
        <v>565</v>
      </c>
      <c r="I532" s="136">
        <v>575</v>
      </c>
      <c r="J532" s="128">
        <v>570</v>
      </c>
      <c r="K532" s="134" t="s">
        <v>5</v>
      </c>
      <c r="L532" s="135">
        <v>560</v>
      </c>
      <c r="M532" s="136">
        <v>570</v>
      </c>
      <c r="N532" s="128">
        <v>565</v>
      </c>
      <c r="O532" s="134" t="s">
        <v>5</v>
      </c>
      <c r="P532" s="135">
        <v>465</v>
      </c>
      <c r="Q532" s="136">
        <v>475</v>
      </c>
      <c r="R532" s="128">
        <v>470</v>
      </c>
      <c r="S532" s="134">
        <v>-5</v>
      </c>
      <c r="T532" s="135">
        <v>455</v>
      </c>
      <c r="U532" s="136">
        <v>465</v>
      </c>
      <c r="V532" s="128">
        <v>460</v>
      </c>
      <c r="W532" s="134">
        <v>10</v>
      </c>
      <c r="X532" s="135">
        <v>410</v>
      </c>
      <c r="Y532" s="136">
        <v>420</v>
      </c>
      <c r="Z532" s="128">
        <v>415</v>
      </c>
      <c r="AA532" s="134" t="s">
        <v>5</v>
      </c>
      <c r="AB532" s="135">
        <v>555</v>
      </c>
      <c r="AC532" s="136">
        <v>565</v>
      </c>
      <c r="AD532" s="128">
        <v>560</v>
      </c>
      <c r="AE532" s="134" t="s">
        <v>5</v>
      </c>
      <c r="AF532" s="135">
        <v>450</v>
      </c>
      <c r="AG532" s="136">
        <v>460</v>
      </c>
      <c r="AH532" s="128">
        <v>455</v>
      </c>
      <c r="AI532" s="134">
        <v>-5</v>
      </c>
      <c r="AJ532" s="135">
        <v>455</v>
      </c>
      <c r="AK532" s="136">
        <v>465</v>
      </c>
      <c r="AL532" s="128">
        <v>460</v>
      </c>
      <c r="AM532" s="134" t="s">
        <v>5</v>
      </c>
      <c r="AN532" s="135">
        <v>440</v>
      </c>
      <c r="AO532" s="136">
        <v>440</v>
      </c>
      <c r="AP532" s="128">
        <v>440</v>
      </c>
      <c r="AQ532" s="134" t="s">
        <v>5</v>
      </c>
      <c r="AR532" s="135">
        <v>565</v>
      </c>
      <c r="AS532" s="136">
        <v>575</v>
      </c>
      <c r="AT532" s="128">
        <v>570</v>
      </c>
      <c r="AU532" s="134" t="s">
        <v>5</v>
      </c>
      <c r="AV532" s="135">
        <v>455</v>
      </c>
      <c r="AW532" s="136">
        <v>465</v>
      </c>
      <c r="AX532" s="128">
        <v>460</v>
      </c>
      <c r="AY532" s="134">
        <v>-5</v>
      </c>
      <c r="AZ532" s="135">
        <v>395</v>
      </c>
      <c r="BA532" s="136">
        <v>405</v>
      </c>
      <c r="BB532" s="128">
        <v>400</v>
      </c>
      <c r="BC532" s="134" t="s">
        <v>5</v>
      </c>
      <c r="BD532" s="135">
        <v>350</v>
      </c>
      <c r="BE532" s="136">
        <v>360</v>
      </c>
      <c r="BF532" s="128">
        <v>355</v>
      </c>
      <c r="BG532" s="134" t="s">
        <v>5</v>
      </c>
      <c r="BH532" s="135">
        <v>455</v>
      </c>
      <c r="BI532" s="136">
        <v>465</v>
      </c>
      <c r="BJ532" s="128">
        <v>460</v>
      </c>
      <c r="BK532" s="134" t="s">
        <v>5</v>
      </c>
      <c r="BL532" s="135">
        <v>440</v>
      </c>
      <c r="BM532" s="136">
        <v>450</v>
      </c>
      <c r="BN532" s="128">
        <v>445</v>
      </c>
      <c r="BO532" s="134">
        <v>-5</v>
      </c>
      <c r="BP532" s="135">
        <v>425</v>
      </c>
      <c r="BQ532" s="136">
        <v>435</v>
      </c>
      <c r="BR532" s="128">
        <v>430</v>
      </c>
      <c r="BS532" s="134">
        <v>-5</v>
      </c>
      <c r="BT532" s="135">
        <v>400</v>
      </c>
      <c r="BU532" s="136">
        <v>410</v>
      </c>
      <c r="BV532" s="128">
        <v>405</v>
      </c>
      <c r="BW532" s="134">
        <v>5</v>
      </c>
      <c r="BX532" s="135">
        <v>485</v>
      </c>
      <c r="BY532" s="136">
        <v>495</v>
      </c>
      <c r="BZ532" s="128">
        <v>490</v>
      </c>
      <c r="CA532" s="134" t="s">
        <v>5</v>
      </c>
      <c r="CB532" s="135">
        <v>440</v>
      </c>
      <c r="CC532" s="136">
        <v>450</v>
      </c>
      <c r="CD532" s="128">
        <v>445</v>
      </c>
      <c r="CE532" s="134" t="s">
        <v>5</v>
      </c>
      <c r="CF532" s="135">
        <v>355</v>
      </c>
      <c r="CG532" s="136">
        <v>365</v>
      </c>
      <c r="CH532" s="128">
        <v>360</v>
      </c>
      <c r="CI532" s="134">
        <v>-5</v>
      </c>
      <c r="CJ532" s="135">
        <v>330</v>
      </c>
      <c r="CK532" s="136">
        <v>340</v>
      </c>
      <c r="CL532" s="128">
        <v>335</v>
      </c>
      <c r="CM532" s="134">
        <v>5</v>
      </c>
      <c r="CN532" s="135">
        <v>485</v>
      </c>
      <c r="CO532" s="136">
        <v>495</v>
      </c>
      <c r="CP532" s="128">
        <v>490</v>
      </c>
      <c r="CQ532" s="134" t="s">
        <v>5</v>
      </c>
      <c r="CR532" s="135">
        <v>400</v>
      </c>
      <c r="CS532" s="136">
        <v>410</v>
      </c>
      <c r="CT532" s="128">
        <v>405</v>
      </c>
      <c r="CU532" s="134" t="s">
        <v>5</v>
      </c>
      <c r="CV532" s="135">
        <v>365</v>
      </c>
      <c r="CW532" s="136">
        <v>375</v>
      </c>
      <c r="CX532" s="128">
        <v>370</v>
      </c>
      <c r="CY532" s="134" t="s">
        <v>5</v>
      </c>
      <c r="CZ532" s="135">
        <v>345</v>
      </c>
      <c r="DA532" s="136">
        <v>355</v>
      </c>
      <c r="DB532" s="128">
        <v>350</v>
      </c>
      <c r="DC532" s="134" t="s">
        <v>5</v>
      </c>
      <c r="DD532" s="135">
        <v>485</v>
      </c>
      <c r="DE532" s="136">
        <v>495</v>
      </c>
      <c r="DF532" s="128">
        <v>490</v>
      </c>
      <c r="DG532" s="134" t="s">
        <v>5</v>
      </c>
      <c r="DH532" s="135">
        <v>420</v>
      </c>
      <c r="DI532" s="136">
        <v>430</v>
      </c>
      <c r="DJ532" s="128">
        <v>425</v>
      </c>
      <c r="DK532" s="134" t="s">
        <v>5</v>
      </c>
      <c r="DL532" s="135">
        <v>345</v>
      </c>
      <c r="DM532" s="136">
        <v>355</v>
      </c>
      <c r="DN532" s="128">
        <v>350</v>
      </c>
      <c r="DO532" s="134">
        <v>10</v>
      </c>
      <c r="DP532" s="135">
        <v>320</v>
      </c>
      <c r="DQ532" s="136">
        <v>330</v>
      </c>
      <c r="DR532" s="128">
        <v>325</v>
      </c>
      <c r="DS532" s="134" t="s">
        <v>5</v>
      </c>
      <c r="DT532" s="135">
        <v>485</v>
      </c>
      <c r="DU532" s="136">
        <v>495</v>
      </c>
      <c r="DV532" s="128">
        <v>490</v>
      </c>
      <c r="DW532" s="134" t="s">
        <v>5</v>
      </c>
      <c r="DX532" s="135">
        <v>415</v>
      </c>
      <c r="DY532" s="136">
        <v>425</v>
      </c>
      <c r="DZ532" s="128">
        <v>420</v>
      </c>
      <c r="EA532" s="134" t="s">
        <v>5</v>
      </c>
      <c r="EB532" s="135">
        <v>330</v>
      </c>
      <c r="EC532" s="136">
        <v>340</v>
      </c>
      <c r="ED532" s="128">
        <v>335</v>
      </c>
      <c r="EE532" s="134" t="s">
        <v>5</v>
      </c>
      <c r="EF532" s="135">
        <v>295</v>
      </c>
      <c r="EG532" s="136">
        <v>305</v>
      </c>
      <c r="EH532" s="128">
        <v>300</v>
      </c>
      <c r="EI532" s="134">
        <v>-5</v>
      </c>
      <c r="EJ532" s="135">
        <v>500</v>
      </c>
      <c r="EK532" s="136">
        <v>510</v>
      </c>
      <c r="EL532" s="128">
        <v>505</v>
      </c>
      <c r="EM532" s="134" t="s">
        <v>5</v>
      </c>
      <c r="EN532" s="135">
        <v>295</v>
      </c>
      <c r="EO532" s="136">
        <v>305</v>
      </c>
      <c r="EP532" s="128">
        <v>300</v>
      </c>
      <c r="EQ532" s="134" t="s">
        <v>5</v>
      </c>
      <c r="ER532" s="135">
        <v>310</v>
      </c>
      <c r="ES532" s="136">
        <v>320</v>
      </c>
      <c r="ET532" s="128">
        <v>315</v>
      </c>
      <c r="EU532" s="134" t="s">
        <v>5</v>
      </c>
      <c r="EV532" s="135">
        <v>285</v>
      </c>
      <c r="EW532" s="136">
        <v>295</v>
      </c>
      <c r="EX532" s="128">
        <v>290</v>
      </c>
      <c r="EY532" s="134">
        <v>-5</v>
      </c>
      <c r="EZ532" s="135">
        <v>485</v>
      </c>
      <c r="FA532" s="136">
        <v>495</v>
      </c>
      <c r="FB532" s="128">
        <v>490</v>
      </c>
      <c r="FC532" s="134" t="s">
        <v>5</v>
      </c>
      <c r="FD532" s="135">
        <v>410</v>
      </c>
      <c r="FE532" s="136">
        <v>420</v>
      </c>
      <c r="FF532" s="128">
        <v>415</v>
      </c>
      <c r="FG532" s="134" t="s">
        <v>5</v>
      </c>
      <c r="FH532" s="135">
        <v>340</v>
      </c>
      <c r="FI532" s="136">
        <v>350</v>
      </c>
      <c r="FJ532" s="128">
        <v>345</v>
      </c>
      <c r="FK532" s="134">
        <v>5</v>
      </c>
      <c r="FL532" s="135">
        <v>295</v>
      </c>
      <c r="FM532" s="136">
        <v>305</v>
      </c>
      <c r="FN532" s="128">
        <v>300</v>
      </c>
      <c r="FO532" s="134">
        <v>5</v>
      </c>
      <c r="FP532" s="135">
        <v>390</v>
      </c>
      <c r="FQ532" s="136">
        <v>400</v>
      </c>
      <c r="FR532" s="128">
        <v>395</v>
      </c>
      <c r="FS532" s="134">
        <v>5</v>
      </c>
      <c r="FT532" s="135">
        <v>465</v>
      </c>
      <c r="FU532" s="136">
        <v>475</v>
      </c>
      <c r="FV532" s="95">
        <v>470</v>
      </c>
      <c r="FW532" s="134" t="s">
        <v>5</v>
      </c>
      <c r="FX532" s="135">
        <v>390</v>
      </c>
      <c r="FY532" s="136">
        <v>400</v>
      </c>
      <c r="FZ532" s="128">
        <v>395</v>
      </c>
      <c r="GA532" s="134" t="s">
        <v>5</v>
      </c>
      <c r="GB532" s="135">
        <v>455</v>
      </c>
      <c r="GC532" s="136">
        <v>465</v>
      </c>
      <c r="GD532" s="128">
        <v>460</v>
      </c>
      <c r="GE532" s="134" t="s">
        <v>5</v>
      </c>
      <c r="GF532" s="135">
        <v>410</v>
      </c>
      <c r="GG532" s="136">
        <v>420</v>
      </c>
      <c r="GH532" s="128">
        <v>415</v>
      </c>
      <c r="GI532" s="134">
        <v>-5</v>
      </c>
      <c r="GJ532" s="135">
        <v>495</v>
      </c>
      <c r="GK532" s="136">
        <v>505</v>
      </c>
      <c r="GL532" s="128">
        <v>500</v>
      </c>
      <c r="GM532" s="134" t="s">
        <v>5</v>
      </c>
      <c r="GN532" s="135">
        <v>455</v>
      </c>
      <c r="GO532" s="136">
        <v>465</v>
      </c>
      <c r="GP532" s="128">
        <v>460</v>
      </c>
      <c r="GQ532" s="134" t="s">
        <v>5</v>
      </c>
      <c r="GR532" s="93"/>
      <c r="GS532" s="93">
        <v>1</v>
      </c>
    </row>
    <row r="533" spans="1:201" ht="15.75" x14ac:dyDescent="0.25">
      <c r="A533">
        <v>1</v>
      </c>
      <c r="B533">
        <v>2020</v>
      </c>
      <c r="C533" s="87">
        <v>43861</v>
      </c>
      <c r="D533" s="149">
        <v>465</v>
      </c>
      <c r="E533" s="136">
        <v>475</v>
      </c>
      <c r="F533" s="128">
        <v>470</v>
      </c>
      <c r="G533" s="134" t="s">
        <v>5</v>
      </c>
      <c r="H533" s="135">
        <v>565</v>
      </c>
      <c r="I533" s="136">
        <v>575</v>
      </c>
      <c r="J533" s="128">
        <v>570</v>
      </c>
      <c r="K533" s="134" t="s">
        <v>5</v>
      </c>
      <c r="L533" s="135">
        <v>560</v>
      </c>
      <c r="M533" s="136">
        <v>570</v>
      </c>
      <c r="N533" s="128">
        <v>565</v>
      </c>
      <c r="O533" s="134" t="s">
        <v>5</v>
      </c>
      <c r="P533" s="135">
        <v>465</v>
      </c>
      <c r="Q533" s="136">
        <v>475</v>
      </c>
      <c r="R533" s="128">
        <v>470</v>
      </c>
      <c r="S533" s="134" t="s">
        <v>5</v>
      </c>
      <c r="T533" s="135">
        <v>455</v>
      </c>
      <c r="U533" s="136">
        <v>465</v>
      </c>
      <c r="V533" s="128">
        <v>460</v>
      </c>
      <c r="W533" s="134" t="s">
        <v>5</v>
      </c>
      <c r="X533" s="135">
        <v>410</v>
      </c>
      <c r="Y533" s="136">
        <v>420</v>
      </c>
      <c r="Z533" s="128">
        <v>415</v>
      </c>
      <c r="AA533" s="134" t="s">
        <v>5</v>
      </c>
      <c r="AB533" s="135">
        <v>555</v>
      </c>
      <c r="AC533" s="136">
        <v>565</v>
      </c>
      <c r="AD533" s="128">
        <v>560</v>
      </c>
      <c r="AE533" s="134" t="s">
        <v>5</v>
      </c>
      <c r="AF533" s="135">
        <v>450</v>
      </c>
      <c r="AG533" s="136">
        <v>460</v>
      </c>
      <c r="AH533" s="128">
        <v>455</v>
      </c>
      <c r="AI533" s="134" t="s">
        <v>5</v>
      </c>
      <c r="AJ533" s="135">
        <v>455</v>
      </c>
      <c r="AK533" s="136">
        <v>465</v>
      </c>
      <c r="AL533" s="128">
        <v>460</v>
      </c>
      <c r="AM533" s="134" t="s">
        <v>5</v>
      </c>
      <c r="AN533" s="135">
        <v>440</v>
      </c>
      <c r="AO533" s="136">
        <v>440</v>
      </c>
      <c r="AP533" s="128">
        <v>440</v>
      </c>
      <c r="AQ533" s="134" t="s">
        <v>5</v>
      </c>
      <c r="AR533" s="135">
        <v>565</v>
      </c>
      <c r="AS533" s="136">
        <v>575</v>
      </c>
      <c r="AT533" s="128">
        <v>570</v>
      </c>
      <c r="AU533" s="134" t="s">
        <v>5</v>
      </c>
      <c r="AV533" s="135">
        <v>450</v>
      </c>
      <c r="AW533" s="136">
        <v>460</v>
      </c>
      <c r="AX533" s="128">
        <v>455</v>
      </c>
      <c r="AY533" s="134">
        <v>-5</v>
      </c>
      <c r="AZ533" s="135">
        <v>395</v>
      </c>
      <c r="BA533" s="136">
        <v>405</v>
      </c>
      <c r="BB533" s="128">
        <v>400</v>
      </c>
      <c r="BC533" s="134" t="s">
        <v>5</v>
      </c>
      <c r="BD533" s="135">
        <v>350</v>
      </c>
      <c r="BE533" s="136">
        <v>360</v>
      </c>
      <c r="BF533" s="128">
        <v>355</v>
      </c>
      <c r="BG533" s="134" t="s">
        <v>5</v>
      </c>
      <c r="BH533" s="135">
        <v>455</v>
      </c>
      <c r="BI533" s="136">
        <v>465</v>
      </c>
      <c r="BJ533" s="128">
        <v>460</v>
      </c>
      <c r="BK533" s="134" t="s">
        <v>5</v>
      </c>
      <c r="BL533" s="135">
        <v>440</v>
      </c>
      <c r="BM533" s="136">
        <v>450</v>
      </c>
      <c r="BN533" s="128">
        <v>445</v>
      </c>
      <c r="BO533" s="134" t="s">
        <v>5</v>
      </c>
      <c r="BP533" s="135">
        <v>430</v>
      </c>
      <c r="BQ533" s="136">
        <v>440</v>
      </c>
      <c r="BR533" s="128">
        <v>435</v>
      </c>
      <c r="BS533" s="134">
        <v>5</v>
      </c>
      <c r="BT533" s="135">
        <v>405</v>
      </c>
      <c r="BU533" s="136">
        <v>415</v>
      </c>
      <c r="BV533" s="128">
        <v>410</v>
      </c>
      <c r="BW533" s="134">
        <v>5</v>
      </c>
      <c r="BX533" s="135">
        <v>485</v>
      </c>
      <c r="BY533" s="136">
        <v>495</v>
      </c>
      <c r="BZ533" s="128">
        <v>490</v>
      </c>
      <c r="CA533" s="134" t="s">
        <v>5</v>
      </c>
      <c r="CB533" s="135">
        <v>440</v>
      </c>
      <c r="CC533" s="136">
        <v>450</v>
      </c>
      <c r="CD533" s="128">
        <v>445</v>
      </c>
      <c r="CE533" s="134" t="s">
        <v>5</v>
      </c>
      <c r="CF533" s="135">
        <v>360</v>
      </c>
      <c r="CG533" s="136">
        <v>370</v>
      </c>
      <c r="CH533" s="128">
        <v>365</v>
      </c>
      <c r="CI533" s="134">
        <v>5</v>
      </c>
      <c r="CJ533" s="135">
        <v>335</v>
      </c>
      <c r="CK533" s="136">
        <v>345</v>
      </c>
      <c r="CL533" s="128">
        <v>340</v>
      </c>
      <c r="CM533" s="134">
        <v>5</v>
      </c>
      <c r="CN533" s="135">
        <v>485</v>
      </c>
      <c r="CO533" s="136">
        <v>495</v>
      </c>
      <c r="CP533" s="128">
        <v>490</v>
      </c>
      <c r="CQ533" s="134" t="s">
        <v>5</v>
      </c>
      <c r="CR533" s="135">
        <v>400</v>
      </c>
      <c r="CS533" s="136">
        <v>410</v>
      </c>
      <c r="CT533" s="128">
        <v>405</v>
      </c>
      <c r="CU533" s="134" t="s">
        <v>5</v>
      </c>
      <c r="CV533" s="135">
        <v>355</v>
      </c>
      <c r="CW533" s="136">
        <v>365</v>
      </c>
      <c r="CX533" s="128">
        <v>360</v>
      </c>
      <c r="CY533" s="134">
        <v>-10</v>
      </c>
      <c r="CZ533" s="135">
        <v>340</v>
      </c>
      <c r="DA533" s="136">
        <v>350</v>
      </c>
      <c r="DB533" s="128">
        <v>345</v>
      </c>
      <c r="DC533" s="134">
        <v>-5</v>
      </c>
      <c r="DD533" s="135">
        <v>485</v>
      </c>
      <c r="DE533" s="136">
        <v>495</v>
      </c>
      <c r="DF533" s="128">
        <v>490</v>
      </c>
      <c r="DG533" s="134" t="s">
        <v>5</v>
      </c>
      <c r="DH533" s="135">
        <v>420</v>
      </c>
      <c r="DI533" s="136">
        <v>430</v>
      </c>
      <c r="DJ533" s="128">
        <v>425</v>
      </c>
      <c r="DK533" s="134" t="s">
        <v>5</v>
      </c>
      <c r="DL533" s="135">
        <v>345</v>
      </c>
      <c r="DM533" s="136">
        <v>355</v>
      </c>
      <c r="DN533" s="128">
        <v>350</v>
      </c>
      <c r="DO533" s="134" t="s">
        <v>5</v>
      </c>
      <c r="DP533" s="135">
        <v>325</v>
      </c>
      <c r="DQ533" s="136">
        <v>335</v>
      </c>
      <c r="DR533" s="128">
        <v>330</v>
      </c>
      <c r="DS533" s="134">
        <v>5</v>
      </c>
      <c r="DT533" s="135">
        <v>485</v>
      </c>
      <c r="DU533" s="136">
        <v>495</v>
      </c>
      <c r="DV533" s="128">
        <v>490</v>
      </c>
      <c r="DW533" s="134" t="s">
        <v>5</v>
      </c>
      <c r="DX533" s="135">
        <v>415</v>
      </c>
      <c r="DY533" s="136">
        <v>425</v>
      </c>
      <c r="DZ533" s="128">
        <v>420</v>
      </c>
      <c r="EA533" s="134" t="s">
        <v>5</v>
      </c>
      <c r="EB533" s="135">
        <v>335</v>
      </c>
      <c r="EC533" s="136">
        <v>345</v>
      </c>
      <c r="ED533" s="128">
        <v>340</v>
      </c>
      <c r="EE533" s="134">
        <v>5</v>
      </c>
      <c r="EF533" s="135">
        <v>295</v>
      </c>
      <c r="EG533" s="136">
        <v>305</v>
      </c>
      <c r="EH533" s="128">
        <v>300</v>
      </c>
      <c r="EI533" s="134" t="s">
        <v>5</v>
      </c>
      <c r="EJ533" s="135">
        <v>500</v>
      </c>
      <c r="EK533" s="136">
        <v>510</v>
      </c>
      <c r="EL533" s="128">
        <v>505</v>
      </c>
      <c r="EM533" s="134" t="s">
        <v>5</v>
      </c>
      <c r="EN533" s="135">
        <v>295</v>
      </c>
      <c r="EO533" s="136">
        <v>305</v>
      </c>
      <c r="EP533" s="128">
        <v>300</v>
      </c>
      <c r="EQ533" s="134" t="s">
        <v>5</v>
      </c>
      <c r="ER533" s="135">
        <v>315</v>
      </c>
      <c r="ES533" s="136">
        <v>325</v>
      </c>
      <c r="ET533" s="128">
        <v>320</v>
      </c>
      <c r="EU533" s="134">
        <v>5</v>
      </c>
      <c r="EV533" s="135">
        <v>285</v>
      </c>
      <c r="EW533" s="136">
        <v>295</v>
      </c>
      <c r="EX533" s="128">
        <v>290</v>
      </c>
      <c r="EY533" s="134" t="s">
        <v>5</v>
      </c>
      <c r="EZ533" s="135">
        <v>485</v>
      </c>
      <c r="FA533" s="136">
        <v>495</v>
      </c>
      <c r="FB533" s="128">
        <v>490</v>
      </c>
      <c r="FC533" s="134" t="s">
        <v>5</v>
      </c>
      <c r="FD533" s="135">
        <v>410</v>
      </c>
      <c r="FE533" s="136">
        <v>420</v>
      </c>
      <c r="FF533" s="128">
        <v>415</v>
      </c>
      <c r="FG533" s="134" t="s">
        <v>5</v>
      </c>
      <c r="FH533" s="135">
        <v>335</v>
      </c>
      <c r="FI533" s="136">
        <v>345</v>
      </c>
      <c r="FJ533" s="128">
        <v>340</v>
      </c>
      <c r="FK533" s="134">
        <v>-5</v>
      </c>
      <c r="FL533" s="135">
        <v>290</v>
      </c>
      <c r="FM533" s="136">
        <v>300</v>
      </c>
      <c r="FN533" s="128">
        <v>295</v>
      </c>
      <c r="FO533" s="134">
        <v>-5</v>
      </c>
      <c r="FP533" s="135">
        <v>385</v>
      </c>
      <c r="FQ533" s="136">
        <v>395</v>
      </c>
      <c r="FR533" s="128">
        <v>390</v>
      </c>
      <c r="FS533" s="134">
        <v>-5</v>
      </c>
      <c r="FT533" s="135">
        <v>500</v>
      </c>
      <c r="FU533" s="136">
        <v>510</v>
      </c>
      <c r="FV533" s="95">
        <v>505</v>
      </c>
      <c r="FW533" s="134">
        <v>35</v>
      </c>
      <c r="FX533" s="135">
        <v>390</v>
      </c>
      <c r="FY533" s="136">
        <v>400</v>
      </c>
      <c r="FZ533" s="128">
        <v>395</v>
      </c>
      <c r="GA533" s="134" t="s">
        <v>5</v>
      </c>
      <c r="GB533" s="135">
        <v>460</v>
      </c>
      <c r="GC533" s="136">
        <v>470</v>
      </c>
      <c r="GD533" s="128">
        <v>465</v>
      </c>
      <c r="GE533" s="134">
        <v>5</v>
      </c>
      <c r="GF533" s="135">
        <v>415</v>
      </c>
      <c r="GG533" s="136">
        <v>425</v>
      </c>
      <c r="GH533" s="128">
        <v>420</v>
      </c>
      <c r="GI533" s="134">
        <v>5</v>
      </c>
      <c r="GJ533" s="135">
        <v>495</v>
      </c>
      <c r="GK533" s="136">
        <v>505</v>
      </c>
      <c r="GL533" s="128">
        <v>500</v>
      </c>
      <c r="GM533" s="134" t="s">
        <v>5</v>
      </c>
      <c r="GN533" s="135">
        <v>455</v>
      </c>
      <c r="GO533" s="136">
        <v>465</v>
      </c>
      <c r="GP533" s="128">
        <v>460</v>
      </c>
      <c r="GQ533" s="134" t="s">
        <v>5</v>
      </c>
      <c r="GR533" s="93"/>
      <c r="GS533" s="93">
        <v>1</v>
      </c>
    </row>
    <row r="534" spans="1:201" ht="15.75" x14ac:dyDescent="0.25">
      <c r="A534">
        <v>2</v>
      </c>
      <c r="B534">
        <v>2020</v>
      </c>
      <c r="C534" s="87">
        <v>43868</v>
      </c>
      <c r="D534" s="149">
        <v>460</v>
      </c>
      <c r="E534" s="136">
        <v>470</v>
      </c>
      <c r="F534" s="128">
        <v>465</v>
      </c>
      <c r="G534" s="134">
        <v>-5</v>
      </c>
      <c r="H534" s="135">
        <v>550</v>
      </c>
      <c r="I534" s="136">
        <v>560</v>
      </c>
      <c r="J534" s="128">
        <v>555</v>
      </c>
      <c r="K534" s="134">
        <v>-15</v>
      </c>
      <c r="L534" s="135">
        <v>560</v>
      </c>
      <c r="M534" s="136">
        <v>570</v>
      </c>
      <c r="N534" s="128">
        <v>565</v>
      </c>
      <c r="O534" s="134" t="s">
        <v>5</v>
      </c>
      <c r="P534" s="135">
        <v>465</v>
      </c>
      <c r="Q534" s="136">
        <v>475</v>
      </c>
      <c r="R534" s="128">
        <v>470</v>
      </c>
      <c r="S534" s="134" t="s">
        <v>5</v>
      </c>
      <c r="T534" s="135">
        <v>450</v>
      </c>
      <c r="U534" s="136">
        <v>460</v>
      </c>
      <c r="V534" s="128">
        <v>455</v>
      </c>
      <c r="W534" s="134">
        <v>-5</v>
      </c>
      <c r="X534" s="135">
        <v>395</v>
      </c>
      <c r="Y534" s="136">
        <v>405</v>
      </c>
      <c r="Z534" s="128">
        <v>400</v>
      </c>
      <c r="AA534" s="134">
        <v>-15</v>
      </c>
      <c r="AB534" s="135">
        <v>555</v>
      </c>
      <c r="AC534" s="136">
        <v>565</v>
      </c>
      <c r="AD534" s="128">
        <v>560</v>
      </c>
      <c r="AE534" s="134" t="s">
        <v>5</v>
      </c>
      <c r="AF534" s="135">
        <v>450</v>
      </c>
      <c r="AG534" s="136">
        <v>460</v>
      </c>
      <c r="AH534" s="128">
        <v>455</v>
      </c>
      <c r="AI534" s="134" t="s">
        <v>5</v>
      </c>
      <c r="AJ534" s="135">
        <v>450</v>
      </c>
      <c r="AK534" s="136">
        <v>460</v>
      </c>
      <c r="AL534" s="128">
        <v>455</v>
      </c>
      <c r="AM534" s="134">
        <v>-5</v>
      </c>
      <c r="AN534" s="135">
        <v>430</v>
      </c>
      <c r="AO534" s="136">
        <v>430</v>
      </c>
      <c r="AP534" s="128">
        <v>430</v>
      </c>
      <c r="AQ534" s="134">
        <v>-10</v>
      </c>
      <c r="AR534" s="135">
        <v>565</v>
      </c>
      <c r="AS534" s="136">
        <v>575</v>
      </c>
      <c r="AT534" s="128">
        <v>570</v>
      </c>
      <c r="AU534" s="134" t="s">
        <v>5</v>
      </c>
      <c r="AV534" s="135">
        <v>450</v>
      </c>
      <c r="AW534" s="136">
        <v>460</v>
      </c>
      <c r="AX534" s="128">
        <v>455</v>
      </c>
      <c r="AY534" s="134" t="s">
        <v>5</v>
      </c>
      <c r="AZ534" s="135">
        <v>390</v>
      </c>
      <c r="BA534" s="136">
        <v>400</v>
      </c>
      <c r="BB534" s="128">
        <v>395</v>
      </c>
      <c r="BC534" s="134">
        <v>-5</v>
      </c>
      <c r="BD534" s="135">
        <v>340</v>
      </c>
      <c r="BE534" s="136">
        <v>350</v>
      </c>
      <c r="BF534" s="128">
        <v>345</v>
      </c>
      <c r="BG534" s="134">
        <v>-10</v>
      </c>
      <c r="BH534" s="135">
        <v>455</v>
      </c>
      <c r="BI534" s="136">
        <v>465</v>
      </c>
      <c r="BJ534" s="128">
        <v>460</v>
      </c>
      <c r="BK534" s="134" t="s">
        <v>5</v>
      </c>
      <c r="BL534" s="135">
        <v>440</v>
      </c>
      <c r="BM534" s="136">
        <v>450</v>
      </c>
      <c r="BN534" s="128">
        <v>445</v>
      </c>
      <c r="BO534" s="134" t="s">
        <v>5</v>
      </c>
      <c r="BP534" s="135">
        <v>420</v>
      </c>
      <c r="BQ534" s="136">
        <v>430</v>
      </c>
      <c r="BR534" s="128">
        <v>425</v>
      </c>
      <c r="BS534" s="134">
        <v>-10</v>
      </c>
      <c r="BT534" s="135">
        <v>395</v>
      </c>
      <c r="BU534" s="136">
        <v>405</v>
      </c>
      <c r="BV534" s="128">
        <v>400</v>
      </c>
      <c r="BW534" s="134">
        <v>-10</v>
      </c>
      <c r="BX534" s="135">
        <v>485</v>
      </c>
      <c r="BY534" s="136">
        <v>495</v>
      </c>
      <c r="BZ534" s="128">
        <v>490</v>
      </c>
      <c r="CA534" s="134" t="s">
        <v>5</v>
      </c>
      <c r="CB534" s="135">
        <v>440</v>
      </c>
      <c r="CC534" s="136">
        <v>450</v>
      </c>
      <c r="CD534" s="128">
        <v>445</v>
      </c>
      <c r="CE534" s="134" t="s">
        <v>5</v>
      </c>
      <c r="CF534" s="135">
        <v>350</v>
      </c>
      <c r="CG534" s="136">
        <v>360</v>
      </c>
      <c r="CH534" s="128">
        <v>355</v>
      </c>
      <c r="CI534" s="134">
        <v>-10</v>
      </c>
      <c r="CJ534" s="135">
        <v>325</v>
      </c>
      <c r="CK534" s="136">
        <v>335</v>
      </c>
      <c r="CL534" s="128">
        <v>330</v>
      </c>
      <c r="CM534" s="134">
        <v>-10</v>
      </c>
      <c r="CN534" s="135">
        <v>485</v>
      </c>
      <c r="CO534" s="136">
        <v>495</v>
      </c>
      <c r="CP534" s="128">
        <v>490</v>
      </c>
      <c r="CQ534" s="134" t="s">
        <v>5</v>
      </c>
      <c r="CR534" s="135">
        <v>400</v>
      </c>
      <c r="CS534" s="136">
        <v>410</v>
      </c>
      <c r="CT534" s="128">
        <v>405</v>
      </c>
      <c r="CU534" s="134" t="s">
        <v>5</v>
      </c>
      <c r="CV534" s="135">
        <v>345</v>
      </c>
      <c r="CW534" s="136">
        <v>355</v>
      </c>
      <c r="CX534" s="128">
        <v>350</v>
      </c>
      <c r="CY534" s="134">
        <v>-10</v>
      </c>
      <c r="CZ534" s="135">
        <v>330</v>
      </c>
      <c r="DA534" s="136">
        <v>340</v>
      </c>
      <c r="DB534" s="128">
        <v>335</v>
      </c>
      <c r="DC534" s="134">
        <v>-10</v>
      </c>
      <c r="DD534" s="135">
        <v>485</v>
      </c>
      <c r="DE534" s="136">
        <v>495</v>
      </c>
      <c r="DF534" s="128">
        <v>490</v>
      </c>
      <c r="DG534" s="134" t="s">
        <v>5</v>
      </c>
      <c r="DH534" s="135">
        <v>420</v>
      </c>
      <c r="DI534" s="136">
        <v>430</v>
      </c>
      <c r="DJ534" s="128">
        <v>425</v>
      </c>
      <c r="DK534" s="134" t="s">
        <v>5</v>
      </c>
      <c r="DL534" s="135">
        <v>335</v>
      </c>
      <c r="DM534" s="136">
        <v>345</v>
      </c>
      <c r="DN534" s="128">
        <v>340</v>
      </c>
      <c r="DO534" s="134">
        <v>-10</v>
      </c>
      <c r="DP534" s="135">
        <v>315</v>
      </c>
      <c r="DQ534" s="136">
        <v>325</v>
      </c>
      <c r="DR534" s="128">
        <v>320</v>
      </c>
      <c r="DS534" s="134">
        <v>-10</v>
      </c>
      <c r="DT534" s="135">
        <v>485</v>
      </c>
      <c r="DU534" s="136">
        <v>495</v>
      </c>
      <c r="DV534" s="128">
        <v>490</v>
      </c>
      <c r="DW534" s="134" t="s">
        <v>5</v>
      </c>
      <c r="DX534" s="135">
        <v>415</v>
      </c>
      <c r="DY534" s="136">
        <v>425</v>
      </c>
      <c r="DZ534" s="128">
        <v>420</v>
      </c>
      <c r="EA534" s="134" t="s">
        <v>5</v>
      </c>
      <c r="EB534" s="135">
        <v>325</v>
      </c>
      <c r="EC534" s="136">
        <v>335</v>
      </c>
      <c r="ED534" s="128">
        <v>330</v>
      </c>
      <c r="EE534" s="134">
        <v>-10</v>
      </c>
      <c r="EF534" s="135">
        <v>285</v>
      </c>
      <c r="EG534" s="136">
        <v>295</v>
      </c>
      <c r="EH534" s="128">
        <v>290</v>
      </c>
      <c r="EI534" s="134">
        <v>-10</v>
      </c>
      <c r="EJ534" s="135">
        <v>500</v>
      </c>
      <c r="EK534" s="136">
        <v>510</v>
      </c>
      <c r="EL534" s="128">
        <v>505</v>
      </c>
      <c r="EM534" s="134" t="s">
        <v>5</v>
      </c>
      <c r="EN534" s="135">
        <v>295</v>
      </c>
      <c r="EO534" s="136">
        <v>305</v>
      </c>
      <c r="EP534" s="128">
        <v>300</v>
      </c>
      <c r="EQ534" s="134" t="s">
        <v>5</v>
      </c>
      <c r="ER534" s="135">
        <v>305</v>
      </c>
      <c r="ES534" s="136">
        <v>315</v>
      </c>
      <c r="ET534" s="128">
        <v>310</v>
      </c>
      <c r="EU534" s="134">
        <v>-10</v>
      </c>
      <c r="EV534" s="135">
        <v>275</v>
      </c>
      <c r="EW534" s="136">
        <v>285</v>
      </c>
      <c r="EX534" s="128">
        <v>280</v>
      </c>
      <c r="EY534" s="134">
        <v>-10</v>
      </c>
      <c r="EZ534" s="135">
        <v>485</v>
      </c>
      <c r="FA534" s="136">
        <v>495</v>
      </c>
      <c r="FB534" s="128">
        <v>490</v>
      </c>
      <c r="FC534" s="134" t="s">
        <v>5</v>
      </c>
      <c r="FD534" s="135">
        <v>410</v>
      </c>
      <c r="FE534" s="136">
        <v>420</v>
      </c>
      <c r="FF534" s="128">
        <v>415</v>
      </c>
      <c r="FG534" s="134" t="s">
        <v>5</v>
      </c>
      <c r="FH534" s="135">
        <v>325</v>
      </c>
      <c r="FI534" s="136">
        <v>335</v>
      </c>
      <c r="FJ534" s="128">
        <v>330</v>
      </c>
      <c r="FK534" s="134">
        <v>-10</v>
      </c>
      <c r="FL534" s="135">
        <v>280</v>
      </c>
      <c r="FM534" s="136">
        <v>290</v>
      </c>
      <c r="FN534" s="128">
        <v>285</v>
      </c>
      <c r="FO534" s="134">
        <v>-10</v>
      </c>
      <c r="FP534" s="135">
        <v>385</v>
      </c>
      <c r="FQ534" s="136">
        <v>395</v>
      </c>
      <c r="FR534" s="128">
        <v>390</v>
      </c>
      <c r="FS534" s="134" t="s">
        <v>5</v>
      </c>
      <c r="FT534" s="135">
        <v>505</v>
      </c>
      <c r="FU534" s="136">
        <v>515</v>
      </c>
      <c r="FV534" s="95">
        <v>510</v>
      </c>
      <c r="FW534" s="134">
        <v>5</v>
      </c>
      <c r="FX534" s="135">
        <v>390</v>
      </c>
      <c r="FY534" s="136">
        <v>400</v>
      </c>
      <c r="FZ534" s="128">
        <v>395</v>
      </c>
      <c r="GA534" s="134" t="s">
        <v>5</v>
      </c>
      <c r="GB534" s="135">
        <v>450</v>
      </c>
      <c r="GC534" s="136">
        <v>460</v>
      </c>
      <c r="GD534" s="128">
        <v>455</v>
      </c>
      <c r="GE534" s="134">
        <v>-10</v>
      </c>
      <c r="GF534" s="135">
        <v>405</v>
      </c>
      <c r="GG534" s="136">
        <v>415</v>
      </c>
      <c r="GH534" s="128">
        <v>410</v>
      </c>
      <c r="GI534" s="134">
        <v>-10</v>
      </c>
      <c r="GJ534" s="135">
        <v>495</v>
      </c>
      <c r="GK534" s="136">
        <v>505</v>
      </c>
      <c r="GL534" s="128">
        <v>500</v>
      </c>
      <c r="GM534" s="134" t="s">
        <v>5</v>
      </c>
      <c r="GN534" s="135">
        <v>455</v>
      </c>
      <c r="GO534" s="136">
        <v>465</v>
      </c>
      <c r="GP534" s="128">
        <v>460</v>
      </c>
      <c r="GQ534" s="134" t="s">
        <v>5</v>
      </c>
      <c r="GR534" s="93"/>
      <c r="GS534" s="93">
        <v>2</v>
      </c>
    </row>
    <row r="535" spans="1:201" ht="15.75" x14ac:dyDescent="0.25">
      <c r="A535">
        <v>2</v>
      </c>
      <c r="B535">
        <v>2020</v>
      </c>
      <c r="C535" s="87">
        <v>43875</v>
      </c>
      <c r="D535" s="149">
        <v>450</v>
      </c>
      <c r="E535" s="136">
        <v>460</v>
      </c>
      <c r="F535" s="128">
        <v>455</v>
      </c>
      <c r="G535" s="134">
        <v>-10</v>
      </c>
      <c r="H535" s="135">
        <v>545</v>
      </c>
      <c r="I535" s="136">
        <v>555</v>
      </c>
      <c r="J535" s="128">
        <v>550</v>
      </c>
      <c r="K535" s="134">
        <v>-5</v>
      </c>
      <c r="L535" s="135">
        <v>570</v>
      </c>
      <c r="M535" s="136">
        <v>580</v>
      </c>
      <c r="N535" s="128">
        <v>575</v>
      </c>
      <c r="O535" s="134">
        <v>10</v>
      </c>
      <c r="P535" s="135">
        <v>460</v>
      </c>
      <c r="Q535" s="136">
        <v>470</v>
      </c>
      <c r="R535" s="128">
        <v>465</v>
      </c>
      <c r="S535" s="134">
        <v>-5</v>
      </c>
      <c r="T535" s="135">
        <v>445</v>
      </c>
      <c r="U535" s="136">
        <v>455</v>
      </c>
      <c r="V535" s="128">
        <v>450</v>
      </c>
      <c r="W535" s="134">
        <v>-5</v>
      </c>
      <c r="X535" s="135">
        <v>385</v>
      </c>
      <c r="Y535" s="136">
        <v>395</v>
      </c>
      <c r="Z535" s="128">
        <v>390</v>
      </c>
      <c r="AA535" s="134">
        <v>-10</v>
      </c>
      <c r="AB535" s="135">
        <v>565</v>
      </c>
      <c r="AC535" s="136">
        <v>575</v>
      </c>
      <c r="AD535" s="128">
        <v>570</v>
      </c>
      <c r="AE535" s="134">
        <v>10</v>
      </c>
      <c r="AF535" s="135">
        <v>445</v>
      </c>
      <c r="AG535" s="136">
        <v>455</v>
      </c>
      <c r="AH535" s="128">
        <v>450</v>
      </c>
      <c r="AI535" s="134">
        <v>-5</v>
      </c>
      <c r="AJ535" s="135">
        <v>440</v>
      </c>
      <c r="AK535" s="136">
        <v>450</v>
      </c>
      <c r="AL535" s="128">
        <v>445</v>
      </c>
      <c r="AM535" s="134">
        <v>-10</v>
      </c>
      <c r="AN535" s="135">
        <v>420</v>
      </c>
      <c r="AO535" s="136">
        <v>420</v>
      </c>
      <c r="AP535" s="128">
        <v>420</v>
      </c>
      <c r="AQ535" s="134">
        <v>-10</v>
      </c>
      <c r="AR535" s="135">
        <v>575</v>
      </c>
      <c r="AS535" s="136">
        <v>585</v>
      </c>
      <c r="AT535" s="128">
        <v>580</v>
      </c>
      <c r="AU535" s="134">
        <v>10</v>
      </c>
      <c r="AV535" s="135">
        <v>445</v>
      </c>
      <c r="AW535" s="136">
        <v>455</v>
      </c>
      <c r="AX535" s="128">
        <v>450</v>
      </c>
      <c r="AY535" s="134">
        <v>-5</v>
      </c>
      <c r="AZ535" s="135">
        <v>380</v>
      </c>
      <c r="BA535" s="136">
        <v>390</v>
      </c>
      <c r="BB535" s="128">
        <v>385</v>
      </c>
      <c r="BC535" s="134">
        <v>-10</v>
      </c>
      <c r="BD535" s="135">
        <v>330</v>
      </c>
      <c r="BE535" s="136">
        <v>340</v>
      </c>
      <c r="BF535" s="128">
        <v>335</v>
      </c>
      <c r="BG535" s="134">
        <v>-10</v>
      </c>
      <c r="BH535" s="135">
        <v>465</v>
      </c>
      <c r="BI535" s="136">
        <v>475</v>
      </c>
      <c r="BJ535" s="128">
        <v>470</v>
      </c>
      <c r="BK535" s="134">
        <v>10</v>
      </c>
      <c r="BL535" s="135">
        <v>435</v>
      </c>
      <c r="BM535" s="136">
        <v>445</v>
      </c>
      <c r="BN535" s="128">
        <v>440</v>
      </c>
      <c r="BO535" s="134">
        <v>-5</v>
      </c>
      <c r="BP535" s="135">
        <v>415</v>
      </c>
      <c r="BQ535" s="136">
        <v>425</v>
      </c>
      <c r="BR535" s="128">
        <v>420</v>
      </c>
      <c r="BS535" s="134">
        <v>-5</v>
      </c>
      <c r="BT535" s="135">
        <v>385</v>
      </c>
      <c r="BU535" s="136">
        <v>395</v>
      </c>
      <c r="BV535" s="128">
        <v>390</v>
      </c>
      <c r="BW535" s="134">
        <v>-10</v>
      </c>
      <c r="BX535" s="135">
        <v>495</v>
      </c>
      <c r="BY535" s="136">
        <v>505</v>
      </c>
      <c r="BZ535" s="128">
        <v>500</v>
      </c>
      <c r="CA535" s="134">
        <v>10</v>
      </c>
      <c r="CB535" s="135">
        <v>440</v>
      </c>
      <c r="CC535" s="136">
        <v>450</v>
      </c>
      <c r="CD535" s="128">
        <v>445</v>
      </c>
      <c r="CE535" s="134" t="s">
        <v>5</v>
      </c>
      <c r="CF535" s="135">
        <v>345</v>
      </c>
      <c r="CG535" s="136">
        <v>355</v>
      </c>
      <c r="CH535" s="128">
        <v>350</v>
      </c>
      <c r="CI535" s="134">
        <v>-5</v>
      </c>
      <c r="CJ535" s="135">
        <v>315</v>
      </c>
      <c r="CK535" s="136">
        <v>325</v>
      </c>
      <c r="CL535" s="128">
        <v>320</v>
      </c>
      <c r="CM535" s="134">
        <v>-10</v>
      </c>
      <c r="CN535" s="135">
        <v>495</v>
      </c>
      <c r="CO535" s="136">
        <v>505</v>
      </c>
      <c r="CP535" s="128">
        <v>500</v>
      </c>
      <c r="CQ535" s="134">
        <v>10</v>
      </c>
      <c r="CR535" s="135">
        <v>400</v>
      </c>
      <c r="CS535" s="136">
        <v>410</v>
      </c>
      <c r="CT535" s="128">
        <v>405</v>
      </c>
      <c r="CU535" s="134" t="s">
        <v>5</v>
      </c>
      <c r="CV535" s="135">
        <v>340</v>
      </c>
      <c r="CW535" s="136">
        <v>350</v>
      </c>
      <c r="CX535" s="128">
        <v>345</v>
      </c>
      <c r="CY535" s="134">
        <v>-5</v>
      </c>
      <c r="CZ535" s="135">
        <v>320</v>
      </c>
      <c r="DA535" s="136">
        <v>330</v>
      </c>
      <c r="DB535" s="128">
        <v>325</v>
      </c>
      <c r="DC535" s="134">
        <v>-10</v>
      </c>
      <c r="DD535" s="135">
        <v>495</v>
      </c>
      <c r="DE535" s="136">
        <v>505</v>
      </c>
      <c r="DF535" s="128">
        <v>500</v>
      </c>
      <c r="DG535" s="134">
        <v>10</v>
      </c>
      <c r="DH535" s="135">
        <v>420</v>
      </c>
      <c r="DI535" s="136">
        <v>430</v>
      </c>
      <c r="DJ535" s="128">
        <v>425</v>
      </c>
      <c r="DK535" s="134" t="s">
        <v>5</v>
      </c>
      <c r="DL535" s="135">
        <v>330</v>
      </c>
      <c r="DM535" s="136">
        <v>340</v>
      </c>
      <c r="DN535" s="128">
        <v>335</v>
      </c>
      <c r="DO535" s="134">
        <v>-5</v>
      </c>
      <c r="DP535" s="135">
        <v>305</v>
      </c>
      <c r="DQ535" s="136">
        <v>315</v>
      </c>
      <c r="DR535" s="128">
        <v>310</v>
      </c>
      <c r="DS535" s="134">
        <v>-10</v>
      </c>
      <c r="DT535" s="135">
        <v>495</v>
      </c>
      <c r="DU535" s="136">
        <v>505</v>
      </c>
      <c r="DV535" s="128">
        <v>500</v>
      </c>
      <c r="DW535" s="134">
        <v>10</v>
      </c>
      <c r="DX535" s="135">
        <v>415</v>
      </c>
      <c r="DY535" s="136">
        <v>425</v>
      </c>
      <c r="DZ535" s="128">
        <v>420</v>
      </c>
      <c r="EA535" s="134" t="s">
        <v>5</v>
      </c>
      <c r="EB535" s="135">
        <v>320</v>
      </c>
      <c r="EC535" s="136">
        <v>330</v>
      </c>
      <c r="ED535" s="128">
        <v>325</v>
      </c>
      <c r="EE535" s="134">
        <v>-5</v>
      </c>
      <c r="EF535" s="135">
        <v>275</v>
      </c>
      <c r="EG535" s="136">
        <v>285</v>
      </c>
      <c r="EH535" s="128">
        <v>280</v>
      </c>
      <c r="EI535" s="134">
        <v>-10</v>
      </c>
      <c r="EJ535" s="135">
        <v>510</v>
      </c>
      <c r="EK535" s="136">
        <v>520</v>
      </c>
      <c r="EL535" s="128">
        <v>515</v>
      </c>
      <c r="EM535" s="134">
        <v>10</v>
      </c>
      <c r="EN535" s="135">
        <v>295</v>
      </c>
      <c r="EO535" s="136">
        <v>305</v>
      </c>
      <c r="EP535" s="128">
        <v>300</v>
      </c>
      <c r="EQ535" s="134" t="s">
        <v>5</v>
      </c>
      <c r="ER535" s="135">
        <v>300</v>
      </c>
      <c r="ES535" s="136">
        <v>310</v>
      </c>
      <c r="ET535" s="128">
        <v>305</v>
      </c>
      <c r="EU535" s="134">
        <v>-5</v>
      </c>
      <c r="EV535" s="135">
        <v>265</v>
      </c>
      <c r="EW535" s="136">
        <v>275</v>
      </c>
      <c r="EX535" s="128">
        <v>270</v>
      </c>
      <c r="EY535" s="134">
        <v>-10</v>
      </c>
      <c r="EZ535" s="135">
        <v>495</v>
      </c>
      <c r="FA535" s="136">
        <v>505</v>
      </c>
      <c r="FB535" s="128">
        <v>500</v>
      </c>
      <c r="FC535" s="134">
        <v>10</v>
      </c>
      <c r="FD535" s="135">
        <v>410</v>
      </c>
      <c r="FE535" s="136">
        <v>420</v>
      </c>
      <c r="FF535" s="128">
        <v>415</v>
      </c>
      <c r="FG535" s="134" t="s">
        <v>5</v>
      </c>
      <c r="FH535" s="135">
        <v>320</v>
      </c>
      <c r="FI535" s="136">
        <v>330</v>
      </c>
      <c r="FJ535" s="128">
        <v>325</v>
      </c>
      <c r="FK535" s="134">
        <v>-5</v>
      </c>
      <c r="FL535" s="135">
        <v>275</v>
      </c>
      <c r="FM535" s="136">
        <v>285</v>
      </c>
      <c r="FN535" s="128">
        <v>280</v>
      </c>
      <c r="FO535" s="134">
        <v>-5</v>
      </c>
      <c r="FP535" s="135">
        <v>395</v>
      </c>
      <c r="FQ535" s="136">
        <v>405</v>
      </c>
      <c r="FR535" s="128">
        <v>400</v>
      </c>
      <c r="FS535" s="134">
        <v>10</v>
      </c>
      <c r="FT535" s="135">
        <v>505</v>
      </c>
      <c r="FU535" s="136">
        <v>515</v>
      </c>
      <c r="FV535" s="95">
        <v>510</v>
      </c>
      <c r="FW535" s="134" t="s">
        <v>5</v>
      </c>
      <c r="FX535" s="135">
        <v>390</v>
      </c>
      <c r="FY535" s="136">
        <v>400</v>
      </c>
      <c r="FZ535" s="128">
        <v>395</v>
      </c>
      <c r="GA535" s="134" t="s">
        <v>5</v>
      </c>
      <c r="GB535" s="135">
        <v>445</v>
      </c>
      <c r="GC535" s="136">
        <v>455</v>
      </c>
      <c r="GD535" s="128">
        <v>450</v>
      </c>
      <c r="GE535" s="134">
        <v>-5</v>
      </c>
      <c r="GF535" s="135">
        <v>395</v>
      </c>
      <c r="GG535" s="136">
        <v>405</v>
      </c>
      <c r="GH535" s="128">
        <v>400</v>
      </c>
      <c r="GI535" s="134">
        <v>-10</v>
      </c>
      <c r="GJ535" s="135">
        <v>505</v>
      </c>
      <c r="GK535" s="136">
        <v>515</v>
      </c>
      <c r="GL535" s="128">
        <v>510</v>
      </c>
      <c r="GM535" s="134">
        <v>10</v>
      </c>
      <c r="GN535" s="135">
        <v>450</v>
      </c>
      <c r="GO535" s="136">
        <v>460</v>
      </c>
      <c r="GP535" s="128">
        <v>455</v>
      </c>
      <c r="GQ535" s="134">
        <v>-5</v>
      </c>
      <c r="GR535" s="93"/>
      <c r="GS535" s="93">
        <v>2</v>
      </c>
    </row>
    <row r="536" spans="1:201" ht="15.75" x14ac:dyDescent="0.25">
      <c r="A536">
        <v>2</v>
      </c>
      <c r="B536">
        <v>2020</v>
      </c>
      <c r="C536" s="87">
        <v>43882</v>
      </c>
      <c r="D536" s="149">
        <v>445</v>
      </c>
      <c r="E536" s="136">
        <v>455</v>
      </c>
      <c r="F536" s="128">
        <v>450</v>
      </c>
      <c r="G536" s="134">
        <v>-5</v>
      </c>
      <c r="H536" s="135">
        <v>540</v>
      </c>
      <c r="I536" s="136">
        <v>550</v>
      </c>
      <c r="J536" s="128">
        <v>545</v>
      </c>
      <c r="K536" s="134">
        <v>-5</v>
      </c>
      <c r="L536" s="135">
        <v>570</v>
      </c>
      <c r="M536" s="136">
        <v>580</v>
      </c>
      <c r="N536" s="128">
        <v>575</v>
      </c>
      <c r="O536" s="134" t="s">
        <v>5</v>
      </c>
      <c r="P536" s="135">
        <v>460</v>
      </c>
      <c r="Q536" s="136">
        <v>470</v>
      </c>
      <c r="R536" s="128">
        <v>465</v>
      </c>
      <c r="S536" s="134" t="s">
        <v>5</v>
      </c>
      <c r="T536" s="135">
        <v>440</v>
      </c>
      <c r="U536" s="136">
        <v>450</v>
      </c>
      <c r="V536" s="128">
        <v>445</v>
      </c>
      <c r="W536" s="134">
        <v>-5</v>
      </c>
      <c r="X536" s="135">
        <v>380</v>
      </c>
      <c r="Y536" s="136">
        <v>390</v>
      </c>
      <c r="Z536" s="128">
        <v>385</v>
      </c>
      <c r="AA536" s="134">
        <v>-5</v>
      </c>
      <c r="AB536" s="135">
        <v>565</v>
      </c>
      <c r="AC536" s="136">
        <v>575</v>
      </c>
      <c r="AD536" s="128">
        <v>570</v>
      </c>
      <c r="AE536" s="134" t="s">
        <v>5</v>
      </c>
      <c r="AF536" s="135">
        <v>445</v>
      </c>
      <c r="AG536" s="136">
        <v>455</v>
      </c>
      <c r="AH536" s="128">
        <v>450</v>
      </c>
      <c r="AI536" s="134" t="s">
        <v>5</v>
      </c>
      <c r="AJ536" s="135">
        <v>435</v>
      </c>
      <c r="AK536" s="136">
        <v>445</v>
      </c>
      <c r="AL536" s="128">
        <v>440</v>
      </c>
      <c r="AM536" s="134">
        <v>-5</v>
      </c>
      <c r="AN536" s="135">
        <v>415</v>
      </c>
      <c r="AO536" s="136">
        <v>415</v>
      </c>
      <c r="AP536" s="128">
        <v>415</v>
      </c>
      <c r="AQ536" s="134">
        <v>-5</v>
      </c>
      <c r="AR536" s="135">
        <v>575</v>
      </c>
      <c r="AS536" s="136">
        <v>585</v>
      </c>
      <c r="AT536" s="128">
        <v>580</v>
      </c>
      <c r="AU536" s="134" t="s">
        <v>5</v>
      </c>
      <c r="AV536" s="135">
        <v>445</v>
      </c>
      <c r="AW536" s="136">
        <v>455</v>
      </c>
      <c r="AX536" s="128">
        <v>450</v>
      </c>
      <c r="AY536" s="134" t="s">
        <v>5</v>
      </c>
      <c r="AZ536" s="135">
        <v>375</v>
      </c>
      <c r="BA536" s="136">
        <v>385</v>
      </c>
      <c r="BB536" s="128">
        <v>380</v>
      </c>
      <c r="BC536" s="134">
        <v>-5</v>
      </c>
      <c r="BD536" s="135">
        <v>325</v>
      </c>
      <c r="BE536" s="136">
        <v>335</v>
      </c>
      <c r="BF536" s="128">
        <v>330</v>
      </c>
      <c r="BG536" s="134">
        <v>-5</v>
      </c>
      <c r="BH536" s="135">
        <v>465</v>
      </c>
      <c r="BI536" s="136">
        <v>475</v>
      </c>
      <c r="BJ536" s="128">
        <v>470</v>
      </c>
      <c r="BK536" s="134" t="s">
        <v>5</v>
      </c>
      <c r="BL536" s="135">
        <v>435</v>
      </c>
      <c r="BM536" s="136">
        <v>445</v>
      </c>
      <c r="BN536" s="128">
        <v>440</v>
      </c>
      <c r="BO536" s="134" t="s">
        <v>5</v>
      </c>
      <c r="BP536" s="135">
        <v>415</v>
      </c>
      <c r="BQ536" s="136">
        <v>425</v>
      </c>
      <c r="BR536" s="128">
        <v>420</v>
      </c>
      <c r="BS536" s="134" t="s">
        <v>5</v>
      </c>
      <c r="BT536" s="135">
        <v>380</v>
      </c>
      <c r="BU536" s="136">
        <v>390</v>
      </c>
      <c r="BV536" s="128">
        <v>385</v>
      </c>
      <c r="BW536" s="134">
        <v>-5</v>
      </c>
      <c r="BX536" s="135">
        <v>495</v>
      </c>
      <c r="BY536" s="136">
        <v>505</v>
      </c>
      <c r="BZ536" s="128">
        <v>500</v>
      </c>
      <c r="CA536" s="134" t="s">
        <v>5</v>
      </c>
      <c r="CB536" s="135">
        <v>440</v>
      </c>
      <c r="CC536" s="136">
        <v>450</v>
      </c>
      <c r="CD536" s="128">
        <v>445</v>
      </c>
      <c r="CE536" s="134" t="s">
        <v>5</v>
      </c>
      <c r="CF536" s="135">
        <v>345</v>
      </c>
      <c r="CG536" s="136">
        <v>355</v>
      </c>
      <c r="CH536" s="128">
        <v>350</v>
      </c>
      <c r="CI536" s="134" t="s">
        <v>5</v>
      </c>
      <c r="CJ536" s="135">
        <v>310</v>
      </c>
      <c r="CK536" s="136">
        <v>320</v>
      </c>
      <c r="CL536" s="128">
        <v>315</v>
      </c>
      <c r="CM536" s="134">
        <v>-5</v>
      </c>
      <c r="CN536" s="135">
        <v>495</v>
      </c>
      <c r="CO536" s="136">
        <v>505</v>
      </c>
      <c r="CP536" s="128">
        <v>500</v>
      </c>
      <c r="CQ536" s="134" t="s">
        <v>5</v>
      </c>
      <c r="CR536" s="135">
        <v>400</v>
      </c>
      <c r="CS536" s="136">
        <v>410</v>
      </c>
      <c r="CT536" s="128">
        <v>405</v>
      </c>
      <c r="CU536" s="134" t="s">
        <v>5</v>
      </c>
      <c r="CV536" s="135">
        <v>340</v>
      </c>
      <c r="CW536" s="136">
        <v>350</v>
      </c>
      <c r="CX536" s="128">
        <v>345</v>
      </c>
      <c r="CY536" s="134" t="s">
        <v>5</v>
      </c>
      <c r="CZ536" s="135">
        <v>315</v>
      </c>
      <c r="DA536" s="136">
        <v>325</v>
      </c>
      <c r="DB536" s="128">
        <v>320</v>
      </c>
      <c r="DC536" s="134">
        <v>-5</v>
      </c>
      <c r="DD536" s="135">
        <v>495</v>
      </c>
      <c r="DE536" s="136">
        <v>505</v>
      </c>
      <c r="DF536" s="128">
        <v>500</v>
      </c>
      <c r="DG536" s="134" t="s">
        <v>5</v>
      </c>
      <c r="DH536" s="135">
        <v>420</v>
      </c>
      <c r="DI536" s="136">
        <v>430</v>
      </c>
      <c r="DJ536" s="128">
        <v>425</v>
      </c>
      <c r="DK536" s="134" t="s">
        <v>5</v>
      </c>
      <c r="DL536" s="135">
        <v>330</v>
      </c>
      <c r="DM536" s="136">
        <v>340</v>
      </c>
      <c r="DN536" s="128">
        <v>335</v>
      </c>
      <c r="DO536" s="134" t="s">
        <v>5</v>
      </c>
      <c r="DP536" s="135">
        <v>300</v>
      </c>
      <c r="DQ536" s="136">
        <v>310</v>
      </c>
      <c r="DR536" s="128">
        <v>305</v>
      </c>
      <c r="DS536" s="134">
        <v>-5</v>
      </c>
      <c r="DT536" s="135">
        <v>495</v>
      </c>
      <c r="DU536" s="136">
        <v>505</v>
      </c>
      <c r="DV536" s="128">
        <v>500</v>
      </c>
      <c r="DW536" s="134" t="s">
        <v>5</v>
      </c>
      <c r="DX536" s="135">
        <v>415</v>
      </c>
      <c r="DY536" s="136">
        <v>425</v>
      </c>
      <c r="DZ536" s="128">
        <v>420</v>
      </c>
      <c r="EA536" s="134" t="s">
        <v>5</v>
      </c>
      <c r="EB536" s="135">
        <v>315</v>
      </c>
      <c r="EC536" s="136">
        <v>325</v>
      </c>
      <c r="ED536" s="128">
        <v>320</v>
      </c>
      <c r="EE536" s="134">
        <v>-5</v>
      </c>
      <c r="EF536" s="135">
        <v>275</v>
      </c>
      <c r="EG536" s="136">
        <v>285</v>
      </c>
      <c r="EH536" s="128">
        <v>280</v>
      </c>
      <c r="EI536" s="134" t="s">
        <v>5</v>
      </c>
      <c r="EJ536" s="135">
        <v>510</v>
      </c>
      <c r="EK536" s="136">
        <v>520</v>
      </c>
      <c r="EL536" s="128">
        <v>515</v>
      </c>
      <c r="EM536" s="134" t="s">
        <v>5</v>
      </c>
      <c r="EN536" s="135">
        <v>295</v>
      </c>
      <c r="EO536" s="136">
        <v>305</v>
      </c>
      <c r="EP536" s="128">
        <v>300</v>
      </c>
      <c r="EQ536" s="134" t="s">
        <v>5</v>
      </c>
      <c r="ER536" s="135">
        <v>295</v>
      </c>
      <c r="ES536" s="136">
        <v>305</v>
      </c>
      <c r="ET536" s="128">
        <v>300</v>
      </c>
      <c r="EU536" s="134">
        <v>-5</v>
      </c>
      <c r="EV536" s="135">
        <v>265</v>
      </c>
      <c r="EW536" s="136">
        <v>275</v>
      </c>
      <c r="EX536" s="128">
        <v>270</v>
      </c>
      <c r="EY536" s="134" t="s">
        <v>5</v>
      </c>
      <c r="EZ536" s="135">
        <v>495</v>
      </c>
      <c r="FA536" s="136">
        <v>505</v>
      </c>
      <c r="FB536" s="128">
        <v>500</v>
      </c>
      <c r="FC536" s="134" t="s">
        <v>5</v>
      </c>
      <c r="FD536" s="135">
        <v>410</v>
      </c>
      <c r="FE536" s="136">
        <v>420</v>
      </c>
      <c r="FF536" s="128">
        <v>415</v>
      </c>
      <c r="FG536" s="134" t="s">
        <v>5</v>
      </c>
      <c r="FH536" s="135">
        <v>315</v>
      </c>
      <c r="FI536" s="136">
        <v>325</v>
      </c>
      <c r="FJ536" s="128">
        <v>320</v>
      </c>
      <c r="FK536" s="134">
        <v>-5</v>
      </c>
      <c r="FL536" s="135">
        <v>270</v>
      </c>
      <c r="FM536" s="136">
        <v>280</v>
      </c>
      <c r="FN536" s="128">
        <v>275</v>
      </c>
      <c r="FO536" s="134">
        <v>-5</v>
      </c>
      <c r="FP536" s="135">
        <v>395</v>
      </c>
      <c r="FQ536" s="136">
        <v>405</v>
      </c>
      <c r="FR536" s="128">
        <v>400</v>
      </c>
      <c r="FS536" s="134" t="s">
        <v>5</v>
      </c>
      <c r="FT536" s="135">
        <v>505</v>
      </c>
      <c r="FU536" s="136">
        <v>515</v>
      </c>
      <c r="FV536" s="95">
        <v>510</v>
      </c>
      <c r="FW536" s="134" t="s">
        <v>5</v>
      </c>
      <c r="FX536" s="135">
        <v>390</v>
      </c>
      <c r="FY536" s="136">
        <v>400</v>
      </c>
      <c r="FZ536" s="128">
        <v>395</v>
      </c>
      <c r="GA536" s="134" t="s">
        <v>5</v>
      </c>
      <c r="GB536" s="135">
        <v>445</v>
      </c>
      <c r="GC536" s="136">
        <v>455</v>
      </c>
      <c r="GD536" s="128">
        <v>450</v>
      </c>
      <c r="GE536" s="134" t="s">
        <v>5</v>
      </c>
      <c r="GF536" s="135">
        <v>390</v>
      </c>
      <c r="GG536" s="136">
        <v>400</v>
      </c>
      <c r="GH536" s="128">
        <v>395</v>
      </c>
      <c r="GI536" s="134">
        <v>-5</v>
      </c>
      <c r="GJ536" s="135">
        <v>505</v>
      </c>
      <c r="GK536" s="136">
        <v>515</v>
      </c>
      <c r="GL536" s="128">
        <v>510</v>
      </c>
      <c r="GM536" s="134" t="s">
        <v>5</v>
      </c>
      <c r="GN536" s="135">
        <v>450</v>
      </c>
      <c r="GO536" s="136">
        <v>460</v>
      </c>
      <c r="GP536" s="128">
        <v>455</v>
      </c>
      <c r="GQ536" s="134" t="s">
        <v>5</v>
      </c>
      <c r="GR536" s="93"/>
      <c r="GS536" s="93">
        <v>2</v>
      </c>
    </row>
    <row r="537" spans="1:201" ht="15.75" x14ac:dyDescent="0.25">
      <c r="A537">
        <v>2</v>
      </c>
      <c r="B537">
        <v>2020</v>
      </c>
      <c r="C537" s="87">
        <v>43889</v>
      </c>
      <c r="D537" s="149">
        <v>445</v>
      </c>
      <c r="E537" s="136">
        <v>455</v>
      </c>
      <c r="F537" s="128">
        <v>450</v>
      </c>
      <c r="G537" s="134" t="s">
        <v>5</v>
      </c>
      <c r="H537" s="135">
        <v>540</v>
      </c>
      <c r="I537" s="136">
        <v>550</v>
      </c>
      <c r="J537" s="128">
        <v>545</v>
      </c>
      <c r="K537" s="134" t="s">
        <v>5</v>
      </c>
      <c r="L537" s="135">
        <v>570</v>
      </c>
      <c r="M537" s="136">
        <v>580</v>
      </c>
      <c r="N537" s="128">
        <v>575</v>
      </c>
      <c r="O537" s="134" t="s">
        <v>5</v>
      </c>
      <c r="P537" s="135">
        <v>445</v>
      </c>
      <c r="Q537" s="136">
        <v>455</v>
      </c>
      <c r="R537" s="128">
        <v>450</v>
      </c>
      <c r="S537" s="134">
        <v>-15</v>
      </c>
      <c r="T537" s="135">
        <v>440</v>
      </c>
      <c r="U537" s="136">
        <v>450</v>
      </c>
      <c r="V537" s="128">
        <v>445</v>
      </c>
      <c r="W537" s="134" t="s">
        <v>5</v>
      </c>
      <c r="X537" s="135">
        <v>380</v>
      </c>
      <c r="Y537" s="136">
        <v>390</v>
      </c>
      <c r="Z537" s="128">
        <v>385</v>
      </c>
      <c r="AA537" s="134" t="s">
        <v>5</v>
      </c>
      <c r="AB537" s="135">
        <v>565</v>
      </c>
      <c r="AC537" s="136">
        <v>575</v>
      </c>
      <c r="AD537" s="128">
        <v>570</v>
      </c>
      <c r="AE537" s="134" t="s">
        <v>5</v>
      </c>
      <c r="AF537" s="135">
        <v>430</v>
      </c>
      <c r="AG537" s="136">
        <v>440</v>
      </c>
      <c r="AH537" s="128">
        <v>435</v>
      </c>
      <c r="AI537" s="134">
        <v>-15</v>
      </c>
      <c r="AJ537" s="135">
        <v>435</v>
      </c>
      <c r="AK537" s="136">
        <v>445</v>
      </c>
      <c r="AL537" s="128">
        <v>440</v>
      </c>
      <c r="AM537" s="134" t="s">
        <v>5</v>
      </c>
      <c r="AN537" s="135">
        <v>405</v>
      </c>
      <c r="AO537" s="136">
        <v>405</v>
      </c>
      <c r="AP537" s="128">
        <v>405</v>
      </c>
      <c r="AQ537" s="134">
        <v>-10</v>
      </c>
      <c r="AR537" s="135">
        <v>575</v>
      </c>
      <c r="AS537" s="136">
        <v>585</v>
      </c>
      <c r="AT537" s="128">
        <v>580</v>
      </c>
      <c r="AU537" s="134" t="s">
        <v>5</v>
      </c>
      <c r="AV537" s="135">
        <v>435</v>
      </c>
      <c r="AW537" s="136">
        <v>445</v>
      </c>
      <c r="AX537" s="128">
        <v>440</v>
      </c>
      <c r="AY537" s="134">
        <v>-10</v>
      </c>
      <c r="AZ537" s="135">
        <v>375</v>
      </c>
      <c r="BA537" s="136">
        <v>385</v>
      </c>
      <c r="BB537" s="128">
        <v>380</v>
      </c>
      <c r="BC537" s="134" t="s">
        <v>5</v>
      </c>
      <c r="BD537" s="135">
        <v>315</v>
      </c>
      <c r="BE537" s="136">
        <v>325</v>
      </c>
      <c r="BF537" s="128">
        <v>320</v>
      </c>
      <c r="BG537" s="134">
        <v>-10</v>
      </c>
      <c r="BH537" s="135">
        <v>465</v>
      </c>
      <c r="BI537" s="136">
        <v>475</v>
      </c>
      <c r="BJ537" s="128">
        <v>470</v>
      </c>
      <c r="BK537" s="134" t="s">
        <v>5</v>
      </c>
      <c r="BL537" s="135">
        <v>425</v>
      </c>
      <c r="BM537" s="136">
        <v>435</v>
      </c>
      <c r="BN537" s="128">
        <v>430</v>
      </c>
      <c r="BO537" s="134">
        <v>-10</v>
      </c>
      <c r="BP537" s="135">
        <v>415</v>
      </c>
      <c r="BQ537" s="136">
        <v>425</v>
      </c>
      <c r="BR537" s="128">
        <v>420</v>
      </c>
      <c r="BS537" s="134" t="s">
        <v>5</v>
      </c>
      <c r="BT537" s="135">
        <v>380</v>
      </c>
      <c r="BU537" s="136">
        <v>390</v>
      </c>
      <c r="BV537" s="128">
        <v>385</v>
      </c>
      <c r="BW537" s="134" t="s">
        <v>5</v>
      </c>
      <c r="BX537" s="135">
        <v>495</v>
      </c>
      <c r="BY537" s="136">
        <v>505</v>
      </c>
      <c r="BZ537" s="128">
        <v>500</v>
      </c>
      <c r="CA537" s="134" t="s">
        <v>5</v>
      </c>
      <c r="CB537" s="135">
        <v>440</v>
      </c>
      <c r="CC537" s="136">
        <v>450</v>
      </c>
      <c r="CD537" s="128">
        <v>445</v>
      </c>
      <c r="CE537" s="134" t="s">
        <v>5</v>
      </c>
      <c r="CF537" s="135">
        <v>345</v>
      </c>
      <c r="CG537" s="136">
        <v>355</v>
      </c>
      <c r="CH537" s="128">
        <v>350</v>
      </c>
      <c r="CI537" s="134" t="s">
        <v>5</v>
      </c>
      <c r="CJ537" s="135">
        <v>310</v>
      </c>
      <c r="CK537" s="136">
        <v>320</v>
      </c>
      <c r="CL537" s="128">
        <v>315</v>
      </c>
      <c r="CM537" s="134" t="s">
        <v>5</v>
      </c>
      <c r="CN537" s="135">
        <v>495</v>
      </c>
      <c r="CO537" s="136">
        <v>505</v>
      </c>
      <c r="CP537" s="128">
        <v>500</v>
      </c>
      <c r="CQ537" s="134" t="s">
        <v>5</v>
      </c>
      <c r="CR537" s="135">
        <v>400</v>
      </c>
      <c r="CS537" s="136">
        <v>410</v>
      </c>
      <c r="CT537" s="128">
        <v>405</v>
      </c>
      <c r="CU537" s="134" t="s">
        <v>5</v>
      </c>
      <c r="CV537" s="135">
        <v>340</v>
      </c>
      <c r="CW537" s="136">
        <v>350</v>
      </c>
      <c r="CX537" s="128">
        <v>345</v>
      </c>
      <c r="CY537" s="134" t="s">
        <v>5</v>
      </c>
      <c r="CZ537" s="135">
        <v>315</v>
      </c>
      <c r="DA537" s="136">
        <v>325</v>
      </c>
      <c r="DB537" s="128">
        <v>320</v>
      </c>
      <c r="DC537" s="134" t="s">
        <v>5</v>
      </c>
      <c r="DD537" s="135">
        <v>495</v>
      </c>
      <c r="DE537" s="136">
        <v>505</v>
      </c>
      <c r="DF537" s="128">
        <v>500</v>
      </c>
      <c r="DG537" s="134" t="s">
        <v>5</v>
      </c>
      <c r="DH537" s="135">
        <v>420</v>
      </c>
      <c r="DI537" s="136">
        <v>430</v>
      </c>
      <c r="DJ537" s="128">
        <v>425</v>
      </c>
      <c r="DK537" s="134" t="s">
        <v>5</v>
      </c>
      <c r="DL537" s="135">
        <v>330</v>
      </c>
      <c r="DM537" s="136">
        <v>340</v>
      </c>
      <c r="DN537" s="128">
        <v>335</v>
      </c>
      <c r="DO537" s="134" t="s">
        <v>5</v>
      </c>
      <c r="DP537" s="135">
        <v>295</v>
      </c>
      <c r="DQ537" s="136">
        <v>305</v>
      </c>
      <c r="DR537" s="128">
        <v>300</v>
      </c>
      <c r="DS537" s="134">
        <v>-5</v>
      </c>
      <c r="DT537" s="135">
        <v>495</v>
      </c>
      <c r="DU537" s="136">
        <v>505</v>
      </c>
      <c r="DV537" s="128">
        <v>500</v>
      </c>
      <c r="DW537" s="134" t="s">
        <v>5</v>
      </c>
      <c r="DX537" s="135">
        <v>415</v>
      </c>
      <c r="DY537" s="136">
        <v>425</v>
      </c>
      <c r="DZ537" s="128">
        <v>420</v>
      </c>
      <c r="EA537" s="134" t="s">
        <v>5</v>
      </c>
      <c r="EB537" s="135">
        <v>315</v>
      </c>
      <c r="EC537" s="136">
        <v>325</v>
      </c>
      <c r="ED537" s="128">
        <v>320</v>
      </c>
      <c r="EE537" s="134" t="s">
        <v>5</v>
      </c>
      <c r="EF537" s="135">
        <v>270</v>
      </c>
      <c r="EG537" s="136">
        <v>280</v>
      </c>
      <c r="EH537" s="128">
        <v>275</v>
      </c>
      <c r="EI537" s="134">
        <v>-5</v>
      </c>
      <c r="EJ537" s="135">
        <v>510</v>
      </c>
      <c r="EK537" s="136">
        <v>520</v>
      </c>
      <c r="EL537" s="128">
        <v>515</v>
      </c>
      <c r="EM537" s="134" t="s">
        <v>5</v>
      </c>
      <c r="EN537" s="135">
        <v>295</v>
      </c>
      <c r="EO537" s="136">
        <v>305</v>
      </c>
      <c r="EP537" s="128">
        <v>300</v>
      </c>
      <c r="EQ537" s="134" t="s">
        <v>5</v>
      </c>
      <c r="ER537" s="135">
        <v>295</v>
      </c>
      <c r="ES537" s="136">
        <v>305</v>
      </c>
      <c r="ET537" s="128">
        <v>300</v>
      </c>
      <c r="EU537" s="134" t="s">
        <v>5</v>
      </c>
      <c r="EV537" s="135">
        <v>260</v>
      </c>
      <c r="EW537" s="136">
        <v>270</v>
      </c>
      <c r="EX537" s="128">
        <v>265</v>
      </c>
      <c r="EY537" s="134">
        <v>-5</v>
      </c>
      <c r="EZ537" s="135">
        <v>495</v>
      </c>
      <c r="FA537" s="136">
        <v>505</v>
      </c>
      <c r="FB537" s="128">
        <v>500</v>
      </c>
      <c r="FC537" s="134" t="s">
        <v>5</v>
      </c>
      <c r="FD537" s="135">
        <v>410</v>
      </c>
      <c r="FE537" s="136">
        <v>420</v>
      </c>
      <c r="FF537" s="128">
        <v>415</v>
      </c>
      <c r="FG537" s="134" t="s">
        <v>5</v>
      </c>
      <c r="FH537" s="135">
        <v>315</v>
      </c>
      <c r="FI537" s="136">
        <v>325</v>
      </c>
      <c r="FJ537" s="128">
        <v>320</v>
      </c>
      <c r="FK537" s="134" t="s">
        <v>5</v>
      </c>
      <c r="FL537" s="135">
        <v>275</v>
      </c>
      <c r="FM537" s="136">
        <v>285</v>
      </c>
      <c r="FN537" s="128">
        <v>280</v>
      </c>
      <c r="FO537" s="134">
        <v>5</v>
      </c>
      <c r="FP537" s="135">
        <v>395</v>
      </c>
      <c r="FQ537" s="136">
        <v>405</v>
      </c>
      <c r="FR537" s="128">
        <v>400</v>
      </c>
      <c r="FS537" s="134" t="s">
        <v>5</v>
      </c>
      <c r="FT537" s="135">
        <v>495</v>
      </c>
      <c r="FU537" s="136">
        <v>505</v>
      </c>
      <c r="FV537" s="95">
        <v>500</v>
      </c>
      <c r="FW537" s="134">
        <v>-10</v>
      </c>
      <c r="FX537" s="135">
        <v>390</v>
      </c>
      <c r="FY537" s="136">
        <v>400</v>
      </c>
      <c r="FZ537" s="128">
        <v>395</v>
      </c>
      <c r="GA537" s="134" t="s">
        <v>5</v>
      </c>
      <c r="GB537" s="135">
        <v>445</v>
      </c>
      <c r="GC537" s="136">
        <v>455</v>
      </c>
      <c r="GD537" s="128">
        <v>450</v>
      </c>
      <c r="GE537" s="134" t="s">
        <v>5</v>
      </c>
      <c r="GF537" s="135">
        <v>385</v>
      </c>
      <c r="GG537" s="136">
        <v>395</v>
      </c>
      <c r="GH537" s="128">
        <v>390</v>
      </c>
      <c r="GI537" s="134">
        <v>-5</v>
      </c>
      <c r="GJ537" s="135">
        <v>505</v>
      </c>
      <c r="GK537" s="136">
        <v>515</v>
      </c>
      <c r="GL537" s="128">
        <v>510</v>
      </c>
      <c r="GM537" s="134" t="s">
        <v>5</v>
      </c>
      <c r="GN537" s="135">
        <v>450</v>
      </c>
      <c r="GO537" s="136">
        <v>460</v>
      </c>
      <c r="GP537" s="128">
        <v>455</v>
      </c>
      <c r="GQ537" s="134" t="s">
        <v>5</v>
      </c>
      <c r="GR537" s="93"/>
      <c r="GS537" s="93">
        <v>2</v>
      </c>
    </row>
    <row r="538" spans="1:201" ht="15.75" x14ac:dyDescent="0.25">
      <c r="A538">
        <v>3</v>
      </c>
      <c r="B538">
        <v>2020</v>
      </c>
      <c r="C538" s="87">
        <v>43896</v>
      </c>
      <c r="D538" s="149">
        <v>440</v>
      </c>
      <c r="E538" s="136">
        <v>450</v>
      </c>
      <c r="F538" s="128">
        <v>445</v>
      </c>
      <c r="G538" s="134">
        <v>-5</v>
      </c>
      <c r="H538" s="135">
        <v>530</v>
      </c>
      <c r="I538" s="136">
        <v>540</v>
      </c>
      <c r="J538" s="128">
        <v>535</v>
      </c>
      <c r="K538" s="134">
        <v>-10</v>
      </c>
      <c r="L538" s="135">
        <v>570</v>
      </c>
      <c r="M538" s="136">
        <v>580</v>
      </c>
      <c r="N538" s="128">
        <v>575</v>
      </c>
      <c r="O538" s="134" t="s">
        <v>5</v>
      </c>
      <c r="P538" s="135">
        <v>445</v>
      </c>
      <c r="Q538" s="136">
        <v>455</v>
      </c>
      <c r="R538" s="128">
        <v>450</v>
      </c>
      <c r="S538" s="134" t="s">
        <v>5</v>
      </c>
      <c r="T538" s="135">
        <v>435</v>
      </c>
      <c r="U538" s="136">
        <v>445</v>
      </c>
      <c r="V538" s="128">
        <v>440</v>
      </c>
      <c r="W538" s="134">
        <v>-5</v>
      </c>
      <c r="X538" s="135">
        <v>370</v>
      </c>
      <c r="Y538" s="136">
        <v>380</v>
      </c>
      <c r="Z538" s="128">
        <v>375</v>
      </c>
      <c r="AA538" s="134">
        <v>-10</v>
      </c>
      <c r="AB538" s="135">
        <v>565</v>
      </c>
      <c r="AC538" s="136">
        <v>575</v>
      </c>
      <c r="AD538" s="128">
        <v>570</v>
      </c>
      <c r="AE538" s="134" t="s">
        <v>5</v>
      </c>
      <c r="AF538" s="135">
        <v>430</v>
      </c>
      <c r="AG538" s="136">
        <v>440</v>
      </c>
      <c r="AH538" s="128">
        <v>435</v>
      </c>
      <c r="AI538" s="134" t="s">
        <v>5</v>
      </c>
      <c r="AJ538" s="135">
        <v>430</v>
      </c>
      <c r="AK538" s="136">
        <v>440</v>
      </c>
      <c r="AL538" s="128">
        <v>435</v>
      </c>
      <c r="AM538" s="134">
        <v>-5</v>
      </c>
      <c r="AN538" s="135">
        <v>395</v>
      </c>
      <c r="AO538" s="136">
        <v>395</v>
      </c>
      <c r="AP538" s="128">
        <v>395</v>
      </c>
      <c r="AQ538" s="134">
        <v>-10</v>
      </c>
      <c r="AR538" s="135">
        <v>575</v>
      </c>
      <c r="AS538" s="136">
        <v>585</v>
      </c>
      <c r="AT538" s="128">
        <v>580</v>
      </c>
      <c r="AU538" s="134" t="s">
        <v>5</v>
      </c>
      <c r="AV538" s="135">
        <v>435</v>
      </c>
      <c r="AW538" s="136">
        <v>445</v>
      </c>
      <c r="AX538" s="128">
        <v>440</v>
      </c>
      <c r="AY538" s="134" t="s">
        <v>5</v>
      </c>
      <c r="AZ538" s="135">
        <v>370</v>
      </c>
      <c r="BA538" s="136">
        <v>380</v>
      </c>
      <c r="BB538" s="128">
        <v>375</v>
      </c>
      <c r="BC538" s="134">
        <v>-5</v>
      </c>
      <c r="BD538" s="135">
        <v>305</v>
      </c>
      <c r="BE538" s="136">
        <v>315</v>
      </c>
      <c r="BF538" s="128">
        <v>310</v>
      </c>
      <c r="BG538" s="134">
        <v>-10</v>
      </c>
      <c r="BH538" s="135">
        <v>465</v>
      </c>
      <c r="BI538" s="136">
        <v>475</v>
      </c>
      <c r="BJ538" s="128">
        <v>470</v>
      </c>
      <c r="BK538" s="134" t="s">
        <v>5</v>
      </c>
      <c r="BL538" s="135">
        <v>425</v>
      </c>
      <c r="BM538" s="136">
        <v>435</v>
      </c>
      <c r="BN538" s="128">
        <v>430</v>
      </c>
      <c r="BO538" s="134" t="s">
        <v>5</v>
      </c>
      <c r="BP538" s="135">
        <v>410</v>
      </c>
      <c r="BQ538" s="136">
        <v>420</v>
      </c>
      <c r="BR538" s="128">
        <v>415</v>
      </c>
      <c r="BS538" s="134">
        <v>-5</v>
      </c>
      <c r="BT538" s="135">
        <v>370</v>
      </c>
      <c r="BU538" s="136">
        <v>380</v>
      </c>
      <c r="BV538" s="128">
        <v>375</v>
      </c>
      <c r="BW538" s="134">
        <v>-10</v>
      </c>
      <c r="BX538" s="135">
        <v>495</v>
      </c>
      <c r="BY538" s="136">
        <v>505</v>
      </c>
      <c r="BZ538" s="128">
        <v>500</v>
      </c>
      <c r="CA538" s="134" t="s">
        <v>5</v>
      </c>
      <c r="CB538" s="135">
        <v>440</v>
      </c>
      <c r="CC538" s="136">
        <v>450</v>
      </c>
      <c r="CD538" s="128">
        <v>445</v>
      </c>
      <c r="CE538" s="134" t="s">
        <v>5</v>
      </c>
      <c r="CF538" s="135">
        <v>340</v>
      </c>
      <c r="CG538" s="136">
        <v>350</v>
      </c>
      <c r="CH538" s="128">
        <v>345</v>
      </c>
      <c r="CI538" s="134">
        <v>-5</v>
      </c>
      <c r="CJ538" s="135">
        <v>300</v>
      </c>
      <c r="CK538" s="136">
        <v>310</v>
      </c>
      <c r="CL538" s="128">
        <v>305</v>
      </c>
      <c r="CM538" s="134">
        <v>-10</v>
      </c>
      <c r="CN538" s="135">
        <v>495</v>
      </c>
      <c r="CO538" s="136">
        <v>505</v>
      </c>
      <c r="CP538" s="128">
        <v>500</v>
      </c>
      <c r="CQ538" s="134" t="s">
        <v>5</v>
      </c>
      <c r="CR538" s="135">
        <v>400</v>
      </c>
      <c r="CS538" s="136">
        <v>410</v>
      </c>
      <c r="CT538" s="128">
        <v>405</v>
      </c>
      <c r="CU538" s="134" t="s">
        <v>5</v>
      </c>
      <c r="CV538" s="135">
        <v>335</v>
      </c>
      <c r="CW538" s="136">
        <v>345</v>
      </c>
      <c r="CX538" s="128">
        <v>340</v>
      </c>
      <c r="CY538" s="134">
        <v>-5</v>
      </c>
      <c r="CZ538" s="135">
        <v>305</v>
      </c>
      <c r="DA538" s="136">
        <v>315</v>
      </c>
      <c r="DB538" s="128">
        <v>310</v>
      </c>
      <c r="DC538" s="134">
        <v>-10</v>
      </c>
      <c r="DD538" s="135">
        <v>495</v>
      </c>
      <c r="DE538" s="136">
        <v>505</v>
      </c>
      <c r="DF538" s="128">
        <v>500</v>
      </c>
      <c r="DG538" s="134" t="s">
        <v>5</v>
      </c>
      <c r="DH538" s="135">
        <v>420</v>
      </c>
      <c r="DI538" s="136">
        <v>430</v>
      </c>
      <c r="DJ538" s="128">
        <v>425</v>
      </c>
      <c r="DK538" s="134" t="s">
        <v>5</v>
      </c>
      <c r="DL538" s="135">
        <v>325</v>
      </c>
      <c r="DM538" s="136">
        <v>335</v>
      </c>
      <c r="DN538" s="128">
        <v>330</v>
      </c>
      <c r="DO538" s="134">
        <v>-5</v>
      </c>
      <c r="DP538" s="135">
        <v>285</v>
      </c>
      <c r="DQ538" s="136">
        <v>295</v>
      </c>
      <c r="DR538" s="128">
        <v>290</v>
      </c>
      <c r="DS538" s="134">
        <v>-10</v>
      </c>
      <c r="DT538" s="135">
        <v>495</v>
      </c>
      <c r="DU538" s="136">
        <v>505</v>
      </c>
      <c r="DV538" s="128">
        <v>500</v>
      </c>
      <c r="DW538" s="134" t="s">
        <v>5</v>
      </c>
      <c r="DX538" s="135">
        <v>415</v>
      </c>
      <c r="DY538" s="136">
        <v>425</v>
      </c>
      <c r="DZ538" s="128">
        <v>420</v>
      </c>
      <c r="EA538" s="134" t="s">
        <v>5</v>
      </c>
      <c r="EB538" s="135">
        <v>310</v>
      </c>
      <c r="EC538" s="136">
        <v>320</v>
      </c>
      <c r="ED538" s="128">
        <v>315</v>
      </c>
      <c r="EE538" s="134">
        <v>-5</v>
      </c>
      <c r="EF538" s="135">
        <v>260</v>
      </c>
      <c r="EG538" s="136">
        <v>270</v>
      </c>
      <c r="EH538" s="128">
        <v>265</v>
      </c>
      <c r="EI538" s="134">
        <v>-10</v>
      </c>
      <c r="EJ538" s="135">
        <v>510</v>
      </c>
      <c r="EK538" s="136">
        <v>520</v>
      </c>
      <c r="EL538" s="128">
        <v>515</v>
      </c>
      <c r="EM538" s="134" t="s">
        <v>5</v>
      </c>
      <c r="EN538" s="135">
        <v>295</v>
      </c>
      <c r="EO538" s="136">
        <v>305</v>
      </c>
      <c r="EP538" s="128">
        <v>300</v>
      </c>
      <c r="EQ538" s="134" t="s">
        <v>5</v>
      </c>
      <c r="ER538" s="135">
        <v>290</v>
      </c>
      <c r="ES538" s="136">
        <v>300</v>
      </c>
      <c r="ET538" s="128">
        <v>295</v>
      </c>
      <c r="EU538" s="134">
        <v>-5</v>
      </c>
      <c r="EV538" s="135">
        <v>250</v>
      </c>
      <c r="EW538" s="136">
        <v>260</v>
      </c>
      <c r="EX538" s="128">
        <v>255</v>
      </c>
      <c r="EY538" s="134">
        <v>-10</v>
      </c>
      <c r="EZ538" s="135">
        <v>495</v>
      </c>
      <c r="FA538" s="136">
        <v>505</v>
      </c>
      <c r="FB538" s="128">
        <v>500</v>
      </c>
      <c r="FC538" s="134" t="s">
        <v>5</v>
      </c>
      <c r="FD538" s="135">
        <v>410</v>
      </c>
      <c r="FE538" s="136">
        <v>420</v>
      </c>
      <c r="FF538" s="128">
        <v>415</v>
      </c>
      <c r="FG538" s="134" t="s">
        <v>5</v>
      </c>
      <c r="FH538" s="135">
        <v>310</v>
      </c>
      <c r="FI538" s="136">
        <v>320</v>
      </c>
      <c r="FJ538" s="128">
        <v>315</v>
      </c>
      <c r="FK538" s="134">
        <v>-5</v>
      </c>
      <c r="FL538" s="135">
        <v>265</v>
      </c>
      <c r="FM538" s="136">
        <v>275</v>
      </c>
      <c r="FN538" s="128">
        <v>270</v>
      </c>
      <c r="FO538" s="134">
        <v>-10</v>
      </c>
      <c r="FP538" s="135">
        <v>395</v>
      </c>
      <c r="FQ538" s="136">
        <v>405</v>
      </c>
      <c r="FR538" s="128">
        <v>400</v>
      </c>
      <c r="FS538" s="134" t="s">
        <v>5</v>
      </c>
      <c r="FT538" s="135">
        <v>495</v>
      </c>
      <c r="FU538" s="136">
        <v>505</v>
      </c>
      <c r="FV538" s="95">
        <v>500</v>
      </c>
      <c r="FW538" s="134" t="s">
        <v>5</v>
      </c>
      <c r="FX538" s="135">
        <v>390</v>
      </c>
      <c r="FY538" s="136">
        <v>400</v>
      </c>
      <c r="FZ538" s="128">
        <v>395</v>
      </c>
      <c r="GA538" s="134" t="s">
        <v>5</v>
      </c>
      <c r="GB538" s="135">
        <v>440</v>
      </c>
      <c r="GC538" s="136">
        <v>450</v>
      </c>
      <c r="GD538" s="128">
        <v>445</v>
      </c>
      <c r="GE538" s="134">
        <v>-5</v>
      </c>
      <c r="GF538" s="135">
        <v>375</v>
      </c>
      <c r="GG538" s="136">
        <v>385</v>
      </c>
      <c r="GH538" s="128">
        <v>380</v>
      </c>
      <c r="GI538" s="134">
        <v>-10</v>
      </c>
      <c r="GJ538" s="135">
        <v>505</v>
      </c>
      <c r="GK538" s="136">
        <v>515</v>
      </c>
      <c r="GL538" s="128">
        <v>510</v>
      </c>
      <c r="GM538" s="134" t="s">
        <v>5</v>
      </c>
      <c r="GN538" s="135">
        <v>450</v>
      </c>
      <c r="GO538" s="136">
        <v>460</v>
      </c>
      <c r="GP538" s="128">
        <v>455</v>
      </c>
      <c r="GQ538" s="134" t="s">
        <v>5</v>
      </c>
      <c r="GR538" s="93"/>
      <c r="GS538" s="93">
        <v>3</v>
      </c>
    </row>
    <row r="539" spans="1:201" ht="15.75" x14ac:dyDescent="0.25">
      <c r="A539">
        <v>3</v>
      </c>
      <c r="B539">
        <v>2020</v>
      </c>
      <c r="C539" s="87">
        <v>43903</v>
      </c>
      <c r="D539" s="149">
        <v>430</v>
      </c>
      <c r="E539" s="136">
        <v>440</v>
      </c>
      <c r="F539" s="128">
        <v>435</v>
      </c>
      <c r="G539" s="134">
        <v>-10</v>
      </c>
      <c r="H539" s="135">
        <v>520</v>
      </c>
      <c r="I539" s="136">
        <v>530</v>
      </c>
      <c r="J539" s="128">
        <v>525</v>
      </c>
      <c r="K539" s="134">
        <v>-10</v>
      </c>
      <c r="L539" s="135">
        <v>570</v>
      </c>
      <c r="M539" s="136">
        <v>580</v>
      </c>
      <c r="N539" s="128">
        <v>575</v>
      </c>
      <c r="O539" s="134" t="s">
        <v>5</v>
      </c>
      <c r="P539" s="135">
        <v>440</v>
      </c>
      <c r="Q539" s="136">
        <v>450</v>
      </c>
      <c r="R539" s="128">
        <v>445</v>
      </c>
      <c r="S539" s="134">
        <v>-5</v>
      </c>
      <c r="T539" s="135">
        <v>425</v>
      </c>
      <c r="U539" s="136">
        <v>435</v>
      </c>
      <c r="V539" s="128">
        <v>430</v>
      </c>
      <c r="W539" s="134">
        <v>-10</v>
      </c>
      <c r="X539" s="135">
        <v>360</v>
      </c>
      <c r="Y539" s="136">
        <v>370</v>
      </c>
      <c r="Z539" s="128">
        <v>365</v>
      </c>
      <c r="AA539" s="134">
        <v>-10</v>
      </c>
      <c r="AB539" s="135">
        <v>565</v>
      </c>
      <c r="AC539" s="136">
        <v>575</v>
      </c>
      <c r="AD539" s="128">
        <v>570</v>
      </c>
      <c r="AE539" s="134" t="s">
        <v>5</v>
      </c>
      <c r="AF539" s="135">
        <v>425</v>
      </c>
      <c r="AG539" s="136">
        <v>435</v>
      </c>
      <c r="AH539" s="128">
        <v>430</v>
      </c>
      <c r="AI539" s="134">
        <v>-5</v>
      </c>
      <c r="AJ539" s="135">
        <v>420</v>
      </c>
      <c r="AK539" s="136">
        <v>430</v>
      </c>
      <c r="AL539" s="128">
        <v>425</v>
      </c>
      <c r="AM539" s="134">
        <v>-10</v>
      </c>
      <c r="AN539" s="135">
        <v>385</v>
      </c>
      <c r="AO539" s="136">
        <v>385</v>
      </c>
      <c r="AP539" s="128">
        <v>385</v>
      </c>
      <c r="AQ539" s="134">
        <v>-10</v>
      </c>
      <c r="AR539" s="135">
        <v>575</v>
      </c>
      <c r="AS539" s="136">
        <v>585</v>
      </c>
      <c r="AT539" s="128">
        <v>580</v>
      </c>
      <c r="AU539" s="134" t="s">
        <v>5</v>
      </c>
      <c r="AV539" s="135">
        <v>435</v>
      </c>
      <c r="AW539" s="136">
        <v>445</v>
      </c>
      <c r="AX539" s="128">
        <v>440</v>
      </c>
      <c r="AY539" s="134" t="s">
        <v>5</v>
      </c>
      <c r="AZ539" s="135">
        <v>360</v>
      </c>
      <c r="BA539" s="136">
        <v>370</v>
      </c>
      <c r="BB539" s="128">
        <v>365</v>
      </c>
      <c r="BC539" s="134">
        <v>-10</v>
      </c>
      <c r="BD539" s="135">
        <v>295</v>
      </c>
      <c r="BE539" s="136">
        <v>305</v>
      </c>
      <c r="BF539" s="128">
        <v>300</v>
      </c>
      <c r="BG539" s="134">
        <v>-10</v>
      </c>
      <c r="BH539" s="135">
        <v>465</v>
      </c>
      <c r="BI539" s="136">
        <v>475</v>
      </c>
      <c r="BJ539" s="128">
        <v>470</v>
      </c>
      <c r="BK539" s="134" t="s">
        <v>5</v>
      </c>
      <c r="BL539" s="135">
        <v>425</v>
      </c>
      <c r="BM539" s="136">
        <v>435</v>
      </c>
      <c r="BN539" s="128">
        <v>430</v>
      </c>
      <c r="BO539" s="134" t="s">
        <v>5</v>
      </c>
      <c r="BP539" s="135">
        <v>405</v>
      </c>
      <c r="BQ539" s="136">
        <v>415</v>
      </c>
      <c r="BR539" s="128">
        <v>410</v>
      </c>
      <c r="BS539" s="134">
        <v>-5</v>
      </c>
      <c r="BT539" s="135">
        <v>360</v>
      </c>
      <c r="BU539" s="136">
        <v>370</v>
      </c>
      <c r="BV539" s="128">
        <v>365</v>
      </c>
      <c r="BW539" s="134">
        <v>-10</v>
      </c>
      <c r="BX539" s="135">
        <v>495</v>
      </c>
      <c r="BY539" s="136">
        <v>505</v>
      </c>
      <c r="BZ539" s="128">
        <v>500</v>
      </c>
      <c r="CA539" s="134" t="s">
        <v>5</v>
      </c>
      <c r="CB539" s="135">
        <v>440</v>
      </c>
      <c r="CC539" s="136">
        <v>450</v>
      </c>
      <c r="CD539" s="128">
        <v>445</v>
      </c>
      <c r="CE539" s="134" t="s">
        <v>5</v>
      </c>
      <c r="CF539" s="135">
        <v>335</v>
      </c>
      <c r="CG539" s="136">
        <v>345</v>
      </c>
      <c r="CH539" s="128">
        <v>340</v>
      </c>
      <c r="CI539" s="134">
        <v>-5</v>
      </c>
      <c r="CJ539" s="135">
        <v>290</v>
      </c>
      <c r="CK539" s="136">
        <v>300</v>
      </c>
      <c r="CL539" s="128">
        <v>295</v>
      </c>
      <c r="CM539" s="134">
        <v>-10</v>
      </c>
      <c r="CN539" s="135">
        <v>495</v>
      </c>
      <c r="CO539" s="136">
        <v>505</v>
      </c>
      <c r="CP539" s="128">
        <v>500</v>
      </c>
      <c r="CQ539" s="134" t="s">
        <v>5</v>
      </c>
      <c r="CR539" s="135">
        <v>400</v>
      </c>
      <c r="CS539" s="136">
        <v>410</v>
      </c>
      <c r="CT539" s="128">
        <v>405</v>
      </c>
      <c r="CU539" s="134" t="s">
        <v>5</v>
      </c>
      <c r="CV539" s="135">
        <v>330</v>
      </c>
      <c r="CW539" s="136">
        <v>340</v>
      </c>
      <c r="CX539" s="128">
        <v>335</v>
      </c>
      <c r="CY539" s="134">
        <v>-5</v>
      </c>
      <c r="CZ539" s="135">
        <v>300</v>
      </c>
      <c r="DA539" s="136">
        <v>310</v>
      </c>
      <c r="DB539" s="128">
        <v>305</v>
      </c>
      <c r="DC539" s="134">
        <v>-5</v>
      </c>
      <c r="DD539" s="135">
        <v>495</v>
      </c>
      <c r="DE539" s="136">
        <v>505</v>
      </c>
      <c r="DF539" s="128">
        <v>500</v>
      </c>
      <c r="DG539" s="134" t="s">
        <v>5</v>
      </c>
      <c r="DH539" s="135">
        <v>420</v>
      </c>
      <c r="DI539" s="136">
        <v>430</v>
      </c>
      <c r="DJ539" s="128">
        <v>425</v>
      </c>
      <c r="DK539" s="134" t="s">
        <v>5</v>
      </c>
      <c r="DL539" s="135">
        <v>320</v>
      </c>
      <c r="DM539" s="136">
        <v>330</v>
      </c>
      <c r="DN539" s="128">
        <v>325</v>
      </c>
      <c r="DO539" s="134">
        <v>-5</v>
      </c>
      <c r="DP539" s="135">
        <v>280</v>
      </c>
      <c r="DQ539" s="136">
        <v>290</v>
      </c>
      <c r="DR539" s="128">
        <v>285</v>
      </c>
      <c r="DS539" s="134">
        <v>-5</v>
      </c>
      <c r="DT539" s="135">
        <v>495</v>
      </c>
      <c r="DU539" s="136">
        <v>505</v>
      </c>
      <c r="DV539" s="128">
        <v>500</v>
      </c>
      <c r="DW539" s="134" t="s">
        <v>5</v>
      </c>
      <c r="DX539" s="135">
        <v>415</v>
      </c>
      <c r="DY539" s="136">
        <v>425</v>
      </c>
      <c r="DZ539" s="128">
        <v>420</v>
      </c>
      <c r="EA539" s="134" t="s">
        <v>5</v>
      </c>
      <c r="EB539" s="135">
        <v>310</v>
      </c>
      <c r="EC539" s="136">
        <v>320</v>
      </c>
      <c r="ED539" s="128">
        <v>315</v>
      </c>
      <c r="EE539" s="134" t="s">
        <v>5</v>
      </c>
      <c r="EF539" s="135">
        <v>255</v>
      </c>
      <c r="EG539" s="136">
        <v>265</v>
      </c>
      <c r="EH539" s="128">
        <v>260</v>
      </c>
      <c r="EI539" s="134">
        <v>-5</v>
      </c>
      <c r="EJ539" s="135">
        <v>510</v>
      </c>
      <c r="EK539" s="136">
        <v>520</v>
      </c>
      <c r="EL539" s="128">
        <v>515</v>
      </c>
      <c r="EM539" s="134" t="s">
        <v>5</v>
      </c>
      <c r="EN539" s="135">
        <v>295</v>
      </c>
      <c r="EO539" s="136">
        <v>305</v>
      </c>
      <c r="EP539" s="128">
        <v>300</v>
      </c>
      <c r="EQ539" s="134" t="s">
        <v>5</v>
      </c>
      <c r="ER539" s="135">
        <v>290</v>
      </c>
      <c r="ES539" s="136">
        <v>300</v>
      </c>
      <c r="ET539" s="128">
        <v>295</v>
      </c>
      <c r="EU539" s="134" t="s">
        <v>5</v>
      </c>
      <c r="EV539" s="135">
        <v>245</v>
      </c>
      <c r="EW539" s="136">
        <v>255</v>
      </c>
      <c r="EX539" s="128">
        <v>250</v>
      </c>
      <c r="EY539" s="134">
        <v>-5</v>
      </c>
      <c r="EZ539" s="135">
        <v>495</v>
      </c>
      <c r="FA539" s="136">
        <v>505</v>
      </c>
      <c r="FB539" s="128">
        <v>500</v>
      </c>
      <c r="FC539" s="134" t="s">
        <v>5</v>
      </c>
      <c r="FD539" s="135">
        <v>410</v>
      </c>
      <c r="FE539" s="136">
        <v>420</v>
      </c>
      <c r="FF539" s="128">
        <v>415</v>
      </c>
      <c r="FG539" s="134" t="s">
        <v>5</v>
      </c>
      <c r="FH539" s="135">
        <v>310</v>
      </c>
      <c r="FI539" s="136">
        <v>320</v>
      </c>
      <c r="FJ539" s="128">
        <v>315</v>
      </c>
      <c r="FK539" s="134" t="s">
        <v>5</v>
      </c>
      <c r="FL539" s="135">
        <v>260</v>
      </c>
      <c r="FM539" s="136">
        <v>270</v>
      </c>
      <c r="FN539" s="128">
        <v>265</v>
      </c>
      <c r="FO539" s="134">
        <v>-5</v>
      </c>
      <c r="FP539" s="135">
        <v>395</v>
      </c>
      <c r="FQ539" s="136">
        <v>405</v>
      </c>
      <c r="FR539" s="128">
        <v>400</v>
      </c>
      <c r="FS539" s="134" t="s">
        <v>5</v>
      </c>
      <c r="FT539" s="135">
        <v>485</v>
      </c>
      <c r="FU539" s="136">
        <v>495</v>
      </c>
      <c r="FV539" s="95">
        <v>490</v>
      </c>
      <c r="FW539" s="134">
        <v>-10</v>
      </c>
      <c r="FX539" s="135">
        <v>390</v>
      </c>
      <c r="FY539" s="136">
        <v>400</v>
      </c>
      <c r="FZ539" s="128">
        <v>395</v>
      </c>
      <c r="GA539" s="134" t="s">
        <v>5</v>
      </c>
      <c r="GB539" s="135">
        <v>435</v>
      </c>
      <c r="GC539" s="136">
        <v>445</v>
      </c>
      <c r="GD539" s="128">
        <v>440</v>
      </c>
      <c r="GE539" s="134">
        <v>-5</v>
      </c>
      <c r="GF539" s="135">
        <v>370</v>
      </c>
      <c r="GG539" s="136">
        <v>380</v>
      </c>
      <c r="GH539" s="128">
        <v>375</v>
      </c>
      <c r="GI539" s="134">
        <v>-5</v>
      </c>
      <c r="GJ539" s="135">
        <v>505</v>
      </c>
      <c r="GK539" s="136">
        <v>515</v>
      </c>
      <c r="GL539" s="128">
        <v>510</v>
      </c>
      <c r="GM539" s="134" t="s">
        <v>5</v>
      </c>
      <c r="GN539" s="135">
        <v>450</v>
      </c>
      <c r="GO539" s="136">
        <v>460</v>
      </c>
      <c r="GP539" s="128">
        <v>455</v>
      </c>
      <c r="GQ539" s="134" t="s">
        <v>5</v>
      </c>
      <c r="GR539" s="93"/>
      <c r="GS539" s="93">
        <v>3</v>
      </c>
    </row>
    <row r="540" spans="1:201" ht="15.75" x14ac:dyDescent="0.25">
      <c r="A540">
        <v>3</v>
      </c>
      <c r="B540">
        <v>2020</v>
      </c>
      <c r="C540" s="87">
        <v>43910</v>
      </c>
      <c r="D540" s="149">
        <v>440</v>
      </c>
      <c r="E540" s="136">
        <v>450</v>
      </c>
      <c r="F540" s="128">
        <v>445</v>
      </c>
      <c r="G540" s="134">
        <v>10</v>
      </c>
      <c r="H540" s="135">
        <v>545</v>
      </c>
      <c r="I540" s="136">
        <v>555</v>
      </c>
      <c r="J540" s="128">
        <v>550</v>
      </c>
      <c r="K540" s="134">
        <v>25</v>
      </c>
      <c r="L540" s="135">
        <v>570</v>
      </c>
      <c r="M540" s="136">
        <v>580</v>
      </c>
      <c r="N540" s="128">
        <v>575</v>
      </c>
      <c r="O540" s="134" t="s">
        <v>5</v>
      </c>
      <c r="P540" s="135">
        <v>450</v>
      </c>
      <c r="Q540" s="136">
        <v>460</v>
      </c>
      <c r="R540" s="128">
        <v>455</v>
      </c>
      <c r="S540" s="134">
        <v>10</v>
      </c>
      <c r="T540" s="135">
        <v>435</v>
      </c>
      <c r="U540" s="136">
        <v>445</v>
      </c>
      <c r="V540" s="128">
        <v>440</v>
      </c>
      <c r="W540" s="134">
        <v>10</v>
      </c>
      <c r="X540" s="135">
        <v>385</v>
      </c>
      <c r="Y540" s="136">
        <v>395</v>
      </c>
      <c r="Z540" s="128">
        <v>390</v>
      </c>
      <c r="AA540" s="134">
        <v>25</v>
      </c>
      <c r="AB540" s="135">
        <v>565</v>
      </c>
      <c r="AC540" s="136">
        <v>575</v>
      </c>
      <c r="AD540" s="128">
        <v>570</v>
      </c>
      <c r="AE540" s="134" t="s">
        <v>5</v>
      </c>
      <c r="AF540" s="135">
        <v>435</v>
      </c>
      <c r="AG540" s="136">
        <v>445</v>
      </c>
      <c r="AH540" s="128">
        <v>440</v>
      </c>
      <c r="AI540" s="134">
        <v>10</v>
      </c>
      <c r="AJ540" s="135">
        <v>430</v>
      </c>
      <c r="AK540" s="136">
        <v>440</v>
      </c>
      <c r="AL540" s="128">
        <v>435</v>
      </c>
      <c r="AM540" s="134">
        <v>10</v>
      </c>
      <c r="AN540" s="135">
        <v>410</v>
      </c>
      <c r="AO540" s="136">
        <v>410</v>
      </c>
      <c r="AP540" s="128">
        <v>410</v>
      </c>
      <c r="AQ540" s="134">
        <v>25</v>
      </c>
      <c r="AR540" s="135">
        <v>575</v>
      </c>
      <c r="AS540" s="136">
        <v>585</v>
      </c>
      <c r="AT540" s="128">
        <v>580</v>
      </c>
      <c r="AU540" s="134" t="s">
        <v>5</v>
      </c>
      <c r="AV540" s="135">
        <v>445</v>
      </c>
      <c r="AW540" s="136">
        <v>455</v>
      </c>
      <c r="AX540" s="128">
        <v>450</v>
      </c>
      <c r="AY540" s="134">
        <v>10</v>
      </c>
      <c r="AZ540" s="135">
        <v>370</v>
      </c>
      <c r="BA540" s="136">
        <v>380</v>
      </c>
      <c r="BB540" s="128">
        <v>375</v>
      </c>
      <c r="BC540" s="134">
        <v>10</v>
      </c>
      <c r="BD540" s="135">
        <v>320</v>
      </c>
      <c r="BE540" s="136">
        <v>330</v>
      </c>
      <c r="BF540" s="128">
        <v>325</v>
      </c>
      <c r="BG540" s="134">
        <v>25</v>
      </c>
      <c r="BH540" s="135">
        <v>465</v>
      </c>
      <c r="BI540" s="136">
        <v>475</v>
      </c>
      <c r="BJ540" s="128">
        <v>470</v>
      </c>
      <c r="BK540" s="134" t="s">
        <v>5</v>
      </c>
      <c r="BL540" s="135">
        <v>435</v>
      </c>
      <c r="BM540" s="136">
        <v>445</v>
      </c>
      <c r="BN540" s="128">
        <v>440</v>
      </c>
      <c r="BO540" s="134">
        <v>10</v>
      </c>
      <c r="BP540" s="135">
        <v>410</v>
      </c>
      <c r="BQ540" s="136">
        <v>420</v>
      </c>
      <c r="BR540" s="128">
        <v>415</v>
      </c>
      <c r="BS540" s="134">
        <v>5</v>
      </c>
      <c r="BT540" s="135">
        <v>375</v>
      </c>
      <c r="BU540" s="136">
        <v>385</v>
      </c>
      <c r="BV540" s="128">
        <v>380</v>
      </c>
      <c r="BW540" s="134">
        <v>15</v>
      </c>
      <c r="BX540" s="135">
        <v>495</v>
      </c>
      <c r="BY540" s="136">
        <v>505</v>
      </c>
      <c r="BZ540" s="128">
        <v>500</v>
      </c>
      <c r="CA540" s="134" t="s">
        <v>5</v>
      </c>
      <c r="CB540" s="135">
        <v>440</v>
      </c>
      <c r="CC540" s="136">
        <v>450</v>
      </c>
      <c r="CD540" s="128">
        <v>445</v>
      </c>
      <c r="CE540" s="134" t="s">
        <v>5</v>
      </c>
      <c r="CF540" s="135">
        <v>340</v>
      </c>
      <c r="CG540" s="136">
        <v>350</v>
      </c>
      <c r="CH540" s="128">
        <v>345</v>
      </c>
      <c r="CI540" s="134">
        <v>5</v>
      </c>
      <c r="CJ540" s="135">
        <v>305</v>
      </c>
      <c r="CK540" s="136">
        <v>315</v>
      </c>
      <c r="CL540" s="128">
        <v>310</v>
      </c>
      <c r="CM540" s="134">
        <v>15</v>
      </c>
      <c r="CN540" s="135">
        <v>495</v>
      </c>
      <c r="CO540" s="136">
        <v>505</v>
      </c>
      <c r="CP540" s="128">
        <v>500</v>
      </c>
      <c r="CQ540" s="134" t="s">
        <v>5</v>
      </c>
      <c r="CR540" s="135">
        <v>400</v>
      </c>
      <c r="CS540" s="136">
        <v>410</v>
      </c>
      <c r="CT540" s="128">
        <v>405</v>
      </c>
      <c r="CU540" s="134" t="s">
        <v>5</v>
      </c>
      <c r="CV540" s="135">
        <v>335</v>
      </c>
      <c r="CW540" s="136">
        <v>345</v>
      </c>
      <c r="CX540" s="128">
        <v>340</v>
      </c>
      <c r="CY540" s="134">
        <v>5</v>
      </c>
      <c r="CZ540" s="135">
        <v>315</v>
      </c>
      <c r="DA540" s="136">
        <v>325</v>
      </c>
      <c r="DB540" s="128">
        <v>320</v>
      </c>
      <c r="DC540" s="134">
        <v>15</v>
      </c>
      <c r="DD540" s="135">
        <v>495</v>
      </c>
      <c r="DE540" s="136">
        <v>505</v>
      </c>
      <c r="DF540" s="128">
        <v>500</v>
      </c>
      <c r="DG540" s="134" t="s">
        <v>5</v>
      </c>
      <c r="DH540" s="135">
        <v>420</v>
      </c>
      <c r="DI540" s="136">
        <v>430</v>
      </c>
      <c r="DJ540" s="128">
        <v>425</v>
      </c>
      <c r="DK540" s="134" t="s">
        <v>5</v>
      </c>
      <c r="DL540" s="135">
        <v>325</v>
      </c>
      <c r="DM540" s="136">
        <v>335</v>
      </c>
      <c r="DN540" s="128">
        <v>330</v>
      </c>
      <c r="DO540" s="134">
        <v>5</v>
      </c>
      <c r="DP540" s="135">
        <v>295</v>
      </c>
      <c r="DQ540" s="136">
        <v>305</v>
      </c>
      <c r="DR540" s="128">
        <v>300</v>
      </c>
      <c r="DS540" s="134">
        <v>15</v>
      </c>
      <c r="DT540" s="135">
        <v>495</v>
      </c>
      <c r="DU540" s="136">
        <v>505</v>
      </c>
      <c r="DV540" s="128">
        <v>500</v>
      </c>
      <c r="DW540" s="134" t="s">
        <v>5</v>
      </c>
      <c r="DX540" s="135">
        <v>415</v>
      </c>
      <c r="DY540" s="136">
        <v>425</v>
      </c>
      <c r="DZ540" s="128">
        <v>420</v>
      </c>
      <c r="EA540" s="134" t="s">
        <v>5</v>
      </c>
      <c r="EB540" s="135">
        <v>320</v>
      </c>
      <c r="EC540" s="136">
        <v>330</v>
      </c>
      <c r="ED540" s="128">
        <v>325</v>
      </c>
      <c r="EE540" s="134">
        <v>10</v>
      </c>
      <c r="EF540" s="135">
        <v>275</v>
      </c>
      <c r="EG540" s="136">
        <v>285</v>
      </c>
      <c r="EH540" s="128">
        <v>280</v>
      </c>
      <c r="EI540" s="134">
        <v>20</v>
      </c>
      <c r="EJ540" s="135">
        <v>510</v>
      </c>
      <c r="EK540" s="136">
        <v>520</v>
      </c>
      <c r="EL540" s="128">
        <v>515</v>
      </c>
      <c r="EM540" s="134" t="s">
        <v>5</v>
      </c>
      <c r="EN540" s="135">
        <v>295</v>
      </c>
      <c r="EO540" s="136">
        <v>305</v>
      </c>
      <c r="EP540" s="128">
        <v>300</v>
      </c>
      <c r="EQ540" s="134" t="s">
        <v>5</v>
      </c>
      <c r="ER540" s="135">
        <v>300</v>
      </c>
      <c r="ES540" s="136">
        <v>310</v>
      </c>
      <c r="ET540" s="128">
        <v>305</v>
      </c>
      <c r="EU540" s="134">
        <v>10</v>
      </c>
      <c r="EV540" s="135">
        <v>265</v>
      </c>
      <c r="EW540" s="136">
        <v>275</v>
      </c>
      <c r="EX540" s="128">
        <v>270</v>
      </c>
      <c r="EY540" s="134">
        <v>20</v>
      </c>
      <c r="EZ540" s="135">
        <v>495</v>
      </c>
      <c r="FA540" s="136">
        <v>505</v>
      </c>
      <c r="FB540" s="128">
        <v>500</v>
      </c>
      <c r="FC540" s="134" t="s">
        <v>5</v>
      </c>
      <c r="FD540" s="135">
        <v>410</v>
      </c>
      <c r="FE540" s="136">
        <v>420</v>
      </c>
      <c r="FF540" s="128">
        <v>415</v>
      </c>
      <c r="FG540" s="134" t="s">
        <v>5</v>
      </c>
      <c r="FH540" s="135">
        <v>330</v>
      </c>
      <c r="FI540" s="136">
        <v>340</v>
      </c>
      <c r="FJ540" s="128">
        <v>335</v>
      </c>
      <c r="FK540" s="134">
        <v>20</v>
      </c>
      <c r="FL540" s="135">
        <v>270</v>
      </c>
      <c r="FM540" s="136">
        <v>280</v>
      </c>
      <c r="FN540" s="128">
        <v>275</v>
      </c>
      <c r="FO540" s="134">
        <v>10</v>
      </c>
      <c r="FP540" s="135">
        <v>395</v>
      </c>
      <c r="FQ540" s="136">
        <v>405</v>
      </c>
      <c r="FR540" s="128">
        <v>400</v>
      </c>
      <c r="FS540" s="134" t="s">
        <v>5</v>
      </c>
      <c r="FT540" s="135">
        <v>485</v>
      </c>
      <c r="FU540" s="136">
        <v>495</v>
      </c>
      <c r="FV540" s="95">
        <v>490</v>
      </c>
      <c r="FW540" s="134" t="s">
        <v>5</v>
      </c>
      <c r="FX540" s="135">
        <v>390</v>
      </c>
      <c r="FY540" s="136">
        <v>400</v>
      </c>
      <c r="FZ540" s="128">
        <v>395</v>
      </c>
      <c r="GA540" s="134" t="s">
        <v>5</v>
      </c>
      <c r="GB540" s="135">
        <v>440</v>
      </c>
      <c r="GC540" s="136">
        <v>450</v>
      </c>
      <c r="GD540" s="128">
        <v>445</v>
      </c>
      <c r="GE540" s="134">
        <v>5</v>
      </c>
      <c r="GF540" s="135">
        <v>385</v>
      </c>
      <c r="GG540" s="136">
        <v>395</v>
      </c>
      <c r="GH540" s="128">
        <v>390</v>
      </c>
      <c r="GI540" s="134">
        <v>15</v>
      </c>
      <c r="GJ540" s="135">
        <v>505</v>
      </c>
      <c r="GK540" s="136">
        <v>515</v>
      </c>
      <c r="GL540" s="128">
        <v>510</v>
      </c>
      <c r="GM540" s="134" t="s">
        <v>5</v>
      </c>
      <c r="GN540" s="135">
        <v>450</v>
      </c>
      <c r="GO540" s="136">
        <v>460</v>
      </c>
      <c r="GP540" s="128">
        <v>455</v>
      </c>
      <c r="GQ540" s="134" t="s">
        <v>5</v>
      </c>
      <c r="GR540" s="93"/>
      <c r="GS540" s="93">
        <v>3</v>
      </c>
    </row>
    <row r="541" spans="1:201" ht="15.75" x14ac:dyDescent="0.25">
      <c r="A541">
        <v>3</v>
      </c>
      <c r="B541">
        <v>2020</v>
      </c>
      <c r="C541" s="87">
        <v>43917</v>
      </c>
      <c r="D541" s="149">
        <v>460</v>
      </c>
      <c r="E541" s="136">
        <v>470</v>
      </c>
      <c r="F541" s="128">
        <v>465</v>
      </c>
      <c r="G541" s="134">
        <v>20</v>
      </c>
      <c r="H541" s="135">
        <v>560</v>
      </c>
      <c r="I541" s="136">
        <v>570</v>
      </c>
      <c r="J541" s="128">
        <v>565</v>
      </c>
      <c r="K541" s="134">
        <v>15</v>
      </c>
      <c r="L541" s="135">
        <v>580</v>
      </c>
      <c r="M541" s="136">
        <v>590</v>
      </c>
      <c r="N541" s="128">
        <v>585</v>
      </c>
      <c r="O541" s="134">
        <v>10</v>
      </c>
      <c r="P541" s="135">
        <v>455</v>
      </c>
      <c r="Q541" s="136">
        <v>465</v>
      </c>
      <c r="R541" s="128">
        <v>460</v>
      </c>
      <c r="S541" s="134">
        <v>5</v>
      </c>
      <c r="T541" s="135">
        <v>455</v>
      </c>
      <c r="U541" s="136">
        <v>465</v>
      </c>
      <c r="V541" s="128">
        <v>460</v>
      </c>
      <c r="W541" s="134">
        <v>20</v>
      </c>
      <c r="X541" s="135">
        <v>400</v>
      </c>
      <c r="Y541" s="136">
        <v>410</v>
      </c>
      <c r="Z541" s="128">
        <v>405</v>
      </c>
      <c r="AA541" s="134">
        <v>15</v>
      </c>
      <c r="AB541" s="135">
        <v>575</v>
      </c>
      <c r="AC541" s="136">
        <v>585</v>
      </c>
      <c r="AD541" s="128">
        <v>580</v>
      </c>
      <c r="AE541" s="134">
        <v>10</v>
      </c>
      <c r="AF541" s="135">
        <v>440</v>
      </c>
      <c r="AG541" s="136">
        <v>450</v>
      </c>
      <c r="AH541" s="128">
        <v>445</v>
      </c>
      <c r="AI541" s="134">
        <v>5</v>
      </c>
      <c r="AJ541" s="135">
        <v>450</v>
      </c>
      <c r="AK541" s="136">
        <v>460</v>
      </c>
      <c r="AL541" s="128">
        <v>455</v>
      </c>
      <c r="AM541" s="134">
        <v>20</v>
      </c>
      <c r="AN541" s="135">
        <v>430</v>
      </c>
      <c r="AO541" s="136">
        <v>430</v>
      </c>
      <c r="AP541" s="128">
        <v>430</v>
      </c>
      <c r="AQ541" s="134">
        <v>20</v>
      </c>
      <c r="AR541" s="135">
        <v>585</v>
      </c>
      <c r="AS541" s="136">
        <v>595</v>
      </c>
      <c r="AT541" s="128">
        <v>590</v>
      </c>
      <c r="AU541" s="134">
        <v>10</v>
      </c>
      <c r="AV541" s="135">
        <v>450</v>
      </c>
      <c r="AW541" s="136">
        <v>460</v>
      </c>
      <c r="AX541" s="128">
        <v>455</v>
      </c>
      <c r="AY541" s="134">
        <v>5</v>
      </c>
      <c r="AZ541" s="135">
        <v>390</v>
      </c>
      <c r="BA541" s="136">
        <v>400</v>
      </c>
      <c r="BB541" s="128">
        <v>395</v>
      </c>
      <c r="BC541" s="134">
        <v>20</v>
      </c>
      <c r="BD541" s="135">
        <v>340</v>
      </c>
      <c r="BE541" s="136">
        <v>350</v>
      </c>
      <c r="BF541" s="128">
        <v>345</v>
      </c>
      <c r="BG541" s="134">
        <v>20</v>
      </c>
      <c r="BH541" s="135">
        <v>475</v>
      </c>
      <c r="BI541" s="136">
        <v>485</v>
      </c>
      <c r="BJ541" s="128">
        <v>480</v>
      </c>
      <c r="BK541" s="134">
        <v>10</v>
      </c>
      <c r="BL541" s="135">
        <v>440</v>
      </c>
      <c r="BM541" s="136">
        <v>450</v>
      </c>
      <c r="BN541" s="128">
        <v>445</v>
      </c>
      <c r="BO541" s="134">
        <v>5</v>
      </c>
      <c r="BP541" s="135">
        <v>430</v>
      </c>
      <c r="BQ541" s="136">
        <v>440</v>
      </c>
      <c r="BR541" s="128">
        <v>435</v>
      </c>
      <c r="BS541" s="134">
        <v>20</v>
      </c>
      <c r="BT541" s="135">
        <v>385</v>
      </c>
      <c r="BU541" s="136">
        <v>395</v>
      </c>
      <c r="BV541" s="128">
        <v>390</v>
      </c>
      <c r="BW541" s="134">
        <v>10</v>
      </c>
      <c r="BX541" s="135">
        <v>505</v>
      </c>
      <c r="BY541" s="136">
        <v>515</v>
      </c>
      <c r="BZ541" s="128">
        <v>510</v>
      </c>
      <c r="CA541" s="134">
        <v>10</v>
      </c>
      <c r="CB541" s="135">
        <v>440</v>
      </c>
      <c r="CC541" s="136">
        <v>450</v>
      </c>
      <c r="CD541" s="128">
        <v>445</v>
      </c>
      <c r="CE541" s="134" t="s">
        <v>5</v>
      </c>
      <c r="CF541" s="135">
        <v>360</v>
      </c>
      <c r="CG541" s="136">
        <v>370</v>
      </c>
      <c r="CH541" s="128">
        <v>365</v>
      </c>
      <c r="CI541" s="134">
        <v>20</v>
      </c>
      <c r="CJ541" s="135">
        <v>315</v>
      </c>
      <c r="CK541" s="136">
        <v>325</v>
      </c>
      <c r="CL541" s="128">
        <v>320</v>
      </c>
      <c r="CM541" s="134">
        <v>10</v>
      </c>
      <c r="CN541" s="135">
        <v>505</v>
      </c>
      <c r="CO541" s="136">
        <v>515</v>
      </c>
      <c r="CP541" s="128">
        <v>510</v>
      </c>
      <c r="CQ541" s="134">
        <v>10</v>
      </c>
      <c r="CR541" s="135">
        <v>400</v>
      </c>
      <c r="CS541" s="136">
        <v>410</v>
      </c>
      <c r="CT541" s="128">
        <v>405</v>
      </c>
      <c r="CU541" s="134" t="s">
        <v>5</v>
      </c>
      <c r="CV541" s="135">
        <v>365</v>
      </c>
      <c r="CW541" s="136">
        <v>375</v>
      </c>
      <c r="CX541" s="128">
        <v>370</v>
      </c>
      <c r="CY541" s="134">
        <v>30</v>
      </c>
      <c r="CZ541" s="135">
        <v>325</v>
      </c>
      <c r="DA541" s="136">
        <v>335</v>
      </c>
      <c r="DB541" s="128">
        <v>330</v>
      </c>
      <c r="DC541" s="134">
        <v>10</v>
      </c>
      <c r="DD541" s="135">
        <v>505</v>
      </c>
      <c r="DE541" s="136">
        <v>515</v>
      </c>
      <c r="DF541" s="128">
        <v>510</v>
      </c>
      <c r="DG541" s="134">
        <v>10</v>
      </c>
      <c r="DH541" s="135">
        <v>420</v>
      </c>
      <c r="DI541" s="136">
        <v>430</v>
      </c>
      <c r="DJ541" s="128">
        <v>425</v>
      </c>
      <c r="DK541" s="134" t="s">
        <v>5</v>
      </c>
      <c r="DL541" s="135">
        <v>355</v>
      </c>
      <c r="DM541" s="136">
        <v>365</v>
      </c>
      <c r="DN541" s="128">
        <v>360</v>
      </c>
      <c r="DO541" s="134">
        <v>30</v>
      </c>
      <c r="DP541" s="135">
        <v>305</v>
      </c>
      <c r="DQ541" s="136">
        <v>315</v>
      </c>
      <c r="DR541" s="128">
        <v>310</v>
      </c>
      <c r="DS541" s="134">
        <v>10</v>
      </c>
      <c r="DT541" s="135">
        <v>505</v>
      </c>
      <c r="DU541" s="136">
        <v>515</v>
      </c>
      <c r="DV541" s="128">
        <v>510</v>
      </c>
      <c r="DW541" s="134">
        <v>10</v>
      </c>
      <c r="DX541" s="135">
        <v>415</v>
      </c>
      <c r="DY541" s="136">
        <v>425</v>
      </c>
      <c r="DZ541" s="128">
        <v>420</v>
      </c>
      <c r="EA541" s="134" t="s">
        <v>5</v>
      </c>
      <c r="EB541" s="135">
        <v>350</v>
      </c>
      <c r="EC541" s="136">
        <v>360</v>
      </c>
      <c r="ED541" s="128">
        <v>355</v>
      </c>
      <c r="EE541" s="134">
        <v>30</v>
      </c>
      <c r="EF541" s="135">
        <v>285</v>
      </c>
      <c r="EG541" s="136">
        <v>295</v>
      </c>
      <c r="EH541" s="128">
        <v>290</v>
      </c>
      <c r="EI541" s="134">
        <v>10</v>
      </c>
      <c r="EJ541" s="135">
        <v>520</v>
      </c>
      <c r="EK541" s="136">
        <v>530</v>
      </c>
      <c r="EL541" s="128">
        <v>525</v>
      </c>
      <c r="EM541" s="134">
        <v>10</v>
      </c>
      <c r="EN541" s="135">
        <v>295</v>
      </c>
      <c r="EO541" s="136">
        <v>305</v>
      </c>
      <c r="EP541" s="128">
        <v>300</v>
      </c>
      <c r="EQ541" s="134" t="s">
        <v>5</v>
      </c>
      <c r="ER541" s="135">
        <v>330</v>
      </c>
      <c r="ES541" s="136">
        <v>340</v>
      </c>
      <c r="ET541" s="128">
        <v>335</v>
      </c>
      <c r="EU541" s="134">
        <v>30</v>
      </c>
      <c r="EV541" s="135">
        <v>275</v>
      </c>
      <c r="EW541" s="136">
        <v>285</v>
      </c>
      <c r="EX541" s="128">
        <v>280</v>
      </c>
      <c r="EY541" s="134">
        <v>10</v>
      </c>
      <c r="EZ541" s="135">
        <v>505</v>
      </c>
      <c r="FA541" s="136">
        <v>515</v>
      </c>
      <c r="FB541" s="128">
        <v>510</v>
      </c>
      <c r="FC541" s="134">
        <v>10</v>
      </c>
      <c r="FD541" s="135">
        <v>410</v>
      </c>
      <c r="FE541" s="136">
        <v>420</v>
      </c>
      <c r="FF541" s="128">
        <v>415</v>
      </c>
      <c r="FG541" s="134" t="s">
        <v>5</v>
      </c>
      <c r="FH541" s="135">
        <v>360</v>
      </c>
      <c r="FI541" s="136">
        <v>370</v>
      </c>
      <c r="FJ541" s="128">
        <v>365</v>
      </c>
      <c r="FK541" s="134">
        <v>30</v>
      </c>
      <c r="FL541" s="135">
        <v>280</v>
      </c>
      <c r="FM541" s="136">
        <v>290</v>
      </c>
      <c r="FN541" s="128">
        <v>285</v>
      </c>
      <c r="FO541" s="134">
        <v>10</v>
      </c>
      <c r="FP541" s="135">
        <v>405</v>
      </c>
      <c r="FQ541" s="136">
        <v>415</v>
      </c>
      <c r="FR541" s="128">
        <v>410</v>
      </c>
      <c r="FS541" s="134">
        <v>10</v>
      </c>
      <c r="FT541" s="135">
        <v>475</v>
      </c>
      <c r="FU541" s="136">
        <v>485</v>
      </c>
      <c r="FV541" s="95">
        <v>480</v>
      </c>
      <c r="FW541" s="134">
        <v>-10</v>
      </c>
      <c r="FX541" s="135">
        <v>400</v>
      </c>
      <c r="FY541" s="136">
        <v>410</v>
      </c>
      <c r="FZ541" s="128">
        <v>405</v>
      </c>
      <c r="GA541" s="134">
        <v>10</v>
      </c>
      <c r="GB541" s="135">
        <v>470</v>
      </c>
      <c r="GC541" s="136">
        <v>480</v>
      </c>
      <c r="GD541" s="128">
        <v>475</v>
      </c>
      <c r="GE541" s="134">
        <v>30</v>
      </c>
      <c r="GF541" s="135">
        <v>395</v>
      </c>
      <c r="GG541" s="136">
        <v>405</v>
      </c>
      <c r="GH541" s="128">
        <v>400</v>
      </c>
      <c r="GI541" s="134">
        <v>10</v>
      </c>
      <c r="GJ541" s="135">
        <v>515</v>
      </c>
      <c r="GK541" s="136">
        <v>525</v>
      </c>
      <c r="GL541" s="128">
        <v>520</v>
      </c>
      <c r="GM541" s="134">
        <v>10</v>
      </c>
      <c r="GN541" s="135">
        <v>450</v>
      </c>
      <c r="GO541" s="136">
        <v>460</v>
      </c>
      <c r="GP541" s="128">
        <v>455</v>
      </c>
      <c r="GQ541" s="134" t="s">
        <v>5</v>
      </c>
      <c r="GR541" s="93"/>
      <c r="GS541" s="93">
        <v>3</v>
      </c>
    </row>
    <row r="542" spans="1:201" ht="15.75" x14ac:dyDescent="0.25">
      <c r="A542">
        <v>4</v>
      </c>
      <c r="B542">
        <v>2020</v>
      </c>
      <c r="C542" s="87">
        <v>43924</v>
      </c>
      <c r="D542" s="149">
        <v>480</v>
      </c>
      <c r="E542" s="136">
        <v>490</v>
      </c>
      <c r="F542" s="128">
        <v>485</v>
      </c>
      <c r="G542" s="134">
        <v>20</v>
      </c>
      <c r="H542" s="135">
        <v>575</v>
      </c>
      <c r="I542" s="136">
        <v>585</v>
      </c>
      <c r="J542" s="128">
        <v>580</v>
      </c>
      <c r="K542" s="134">
        <v>15</v>
      </c>
      <c r="L542" s="135">
        <v>580</v>
      </c>
      <c r="M542" s="136">
        <v>590</v>
      </c>
      <c r="N542" s="128">
        <v>585</v>
      </c>
      <c r="O542" s="134" t="s">
        <v>5</v>
      </c>
      <c r="P542" s="135">
        <v>450</v>
      </c>
      <c r="Q542" s="136">
        <v>460</v>
      </c>
      <c r="R542" s="128">
        <v>455</v>
      </c>
      <c r="S542" s="134">
        <v>-5</v>
      </c>
      <c r="T542" s="135">
        <v>475</v>
      </c>
      <c r="U542" s="136">
        <v>485</v>
      </c>
      <c r="V542" s="128">
        <v>480</v>
      </c>
      <c r="W542" s="134">
        <v>20</v>
      </c>
      <c r="X542" s="135">
        <v>415</v>
      </c>
      <c r="Y542" s="136">
        <v>425</v>
      </c>
      <c r="Z542" s="128">
        <v>420</v>
      </c>
      <c r="AA542" s="134">
        <v>15</v>
      </c>
      <c r="AB542" s="135">
        <v>575</v>
      </c>
      <c r="AC542" s="136">
        <v>585</v>
      </c>
      <c r="AD542" s="128">
        <v>580</v>
      </c>
      <c r="AE542" s="134" t="s">
        <v>5</v>
      </c>
      <c r="AF542" s="135">
        <v>435</v>
      </c>
      <c r="AG542" s="136">
        <v>445</v>
      </c>
      <c r="AH542" s="128">
        <v>440</v>
      </c>
      <c r="AI542" s="134">
        <v>-5</v>
      </c>
      <c r="AJ542" s="135">
        <v>470</v>
      </c>
      <c r="AK542" s="136">
        <v>480</v>
      </c>
      <c r="AL542" s="128">
        <v>475</v>
      </c>
      <c r="AM542" s="134">
        <v>20</v>
      </c>
      <c r="AN542" s="135">
        <v>445</v>
      </c>
      <c r="AO542" s="136">
        <v>445</v>
      </c>
      <c r="AP542" s="128">
        <v>445</v>
      </c>
      <c r="AQ542" s="134">
        <v>15</v>
      </c>
      <c r="AR542" s="135">
        <v>585</v>
      </c>
      <c r="AS542" s="136">
        <v>595</v>
      </c>
      <c r="AT542" s="128">
        <v>590</v>
      </c>
      <c r="AU542" s="134" t="s">
        <v>5</v>
      </c>
      <c r="AV542" s="135">
        <v>445</v>
      </c>
      <c r="AW542" s="136">
        <v>455</v>
      </c>
      <c r="AX542" s="128">
        <v>450</v>
      </c>
      <c r="AY542" s="134">
        <v>-5</v>
      </c>
      <c r="AZ542" s="135">
        <v>410</v>
      </c>
      <c r="BA542" s="136">
        <v>420</v>
      </c>
      <c r="BB542" s="128">
        <v>415</v>
      </c>
      <c r="BC542" s="134">
        <v>20</v>
      </c>
      <c r="BD542" s="135">
        <v>355</v>
      </c>
      <c r="BE542" s="136">
        <v>365</v>
      </c>
      <c r="BF542" s="128">
        <v>360</v>
      </c>
      <c r="BG542" s="134">
        <v>15</v>
      </c>
      <c r="BH542" s="135">
        <v>475</v>
      </c>
      <c r="BI542" s="136">
        <v>485</v>
      </c>
      <c r="BJ542" s="128">
        <v>480</v>
      </c>
      <c r="BK542" s="134" t="s">
        <v>5</v>
      </c>
      <c r="BL542" s="135">
        <v>435</v>
      </c>
      <c r="BM542" s="136">
        <v>445</v>
      </c>
      <c r="BN542" s="128">
        <v>440</v>
      </c>
      <c r="BO542" s="134">
        <v>-5</v>
      </c>
      <c r="BP542" s="135">
        <v>440</v>
      </c>
      <c r="BQ542" s="136">
        <v>450</v>
      </c>
      <c r="BR542" s="128">
        <v>445</v>
      </c>
      <c r="BS542" s="134">
        <v>10</v>
      </c>
      <c r="BT542" s="135">
        <v>395</v>
      </c>
      <c r="BU542" s="136">
        <v>405</v>
      </c>
      <c r="BV542" s="128">
        <v>400</v>
      </c>
      <c r="BW542" s="134">
        <v>10</v>
      </c>
      <c r="BX542" s="135">
        <v>505</v>
      </c>
      <c r="BY542" s="136">
        <v>515</v>
      </c>
      <c r="BZ542" s="128">
        <v>510</v>
      </c>
      <c r="CA542" s="134" t="s">
        <v>5</v>
      </c>
      <c r="CB542" s="135">
        <v>440</v>
      </c>
      <c r="CC542" s="136">
        <v>450</v>
      </c>
      <c r="CD542" s="128">
        <v>445</v>
      </c>
      <c r="CE542" s="134" t="s">
        <v>5</v>
      </c>
      <c r="CF542" s="135">
        <v>370</v>
      </c>
      <c r="CG542" s="136">
        <v>380</v>
      </c>
      <c r="CH542" s="128">
        <v>375</v>
      </c>
      <c r="CI542" s="134">
        <v>10</v>
      </c>
      <c r="CJ542" s="135">
        <v>325</v>
      </c>
      <c r="CK542" s="136">
        <v>335</v>
      </c>
      <c r="CL542" s="128">
        <v>330</v>
      </c>
      <c r="CM542" s="134">
        <v>10</v>
      </c>
      <c r="CN542" s="135">
        <v>505</v>
      </c>
      <c r="CO542" s="136">
        <v>515</v>
      </c>
      <c r="CP542" s="128">
        <v>510</v>
      </c>
      <c r="CQ542" s="134" t="s">
        <v>5</v>
      </c>
      <c r="CR542" s="135">
        <v>400</v>
      </c>
      <c r="CS542" s="136">
        <v>410</v>
      </c>
      <c r="CT542" s="128">
        <v>405</v>
      </c>
      <c r="CU542" s="134" t="s">
        <v>5</v>
      </c>
      <c r="CV542" s="135">
        <v>370</v>
      </c>
      <c r="CW542" s="136">
        <v>380</v>
      </c>
      <c r="CX542" s="128">
        <v>375</v>
      </c>
      <c r="CY542" s="134">
        <v>5</v>
      </c>
      <c r="CZ542" s="135">
        <v>330</v>
      </c>
      <c r="DA542" s="136">
        <v>340</v>
      </c>
      <c r="DB542" s="128">
        <v>335</v>
      </c>
      <c r="DC542" s="134">
        <v>5</v>
      </c>
      <c r="DD542" s="135">
        <v>505</v>
      </c>
      <c r="DE542" s="136">
        <v>515</v>
      </c>
      <c r="DF542" s="128">
        <v>510</v>
      </c>
      <c r="DG542" s="134" t="s">
        <v>5</v>
      </c>
      <c r="DH542" s="135">
        <v>420</v>
      </c>
      <c r="DI542" s="136">
        <v>430</v>
      </c>
      <c r="DJ542" s="128">
        <v>425</v>
      </c>
      <c r="DK542" s="134" t="s">
        <v>5</v>
      </c>
      <c r="DL542" s="135">
        <v>360</v>
      </c>
      <c r="DM542" s="136">
        <v>370</v>
      </c>
      <c r="DN542" s="128">
        <v>365</v>
      </c>
      <c r="DO542" s="134">
        <v>5</v>
      </c>
      <c r="DP542" s="135">
        <v>310</v>
      </c>
      <c r="DQ542" s="136">
        <v>320</v>
      </c>
      <c r="DR542" s="128">
        <v>315</v>
      </c>
      <c r="DS542" s="134">
        <v>5</v>
      </c>
      <c r="DT542" s="135">
        <v>505</v>
      </c>
      <c r="DU542" s="136">
        <v>515</v>
      </c>
      <c r="DV542" s="128">
        <v>510</v>
      </c>
      <c r="DW542" s="134" t="s">
        <v>5</v>
      </c>
      <c r="DX542" s="135">
        <v>415</v>
      </c>
      <c r="DY542" s="136">
        <v>425</v>
      </c>
      <c r="DZ542" s="128">
        <v>420</v>
      </c>
      <c r="EA542" s="134" t="s">
        <v>5</v>
      </c>
      <c r="EB542" s="135">
        <v>360</v>
      </c>
      <c r="EC542" s="136">
        <v>370</v>
      </c>
      <c r="ED542" s="128">
        <v>365</v>
      </c>
      <c r="EE542" s="134">
        <v>10</v>
      </c>
      <c r="EF542" s="135">
        <v>295</v>
      </c>
      <c r="EG542" s="136">
        <v>305</v>
      </c>
      <c r="EH542" s="128">
        <v>300</v>
      </c>
      <c r="EI542" s="134">
        <v>10</v>
      </c>
      <c r="EJ542" s="135">
        <v>520</v>
      </c>
      <c r="EK542" s="136">
        <v>530</v>
      </c>
      <c r="EL542" s="128">
        <v>525</v>
      </c>
      <c r="EM542" s="134" t="s">
        <v>5</v>
      </c>
      <c r="EN542" s="135">
        <v>295</v>
      </c>
      <c r="EO542" s="136">
        <v>305</v>
      </c>
      <c r="EP542" s="128">
        <v>300</v>
      </c>
      <c r="EQ542" s="134" t="s">
        <v>5</v>
      </c>
      <c r="ER542" s="135">
        <v>340</v>
      </c>
      <c r="ES542" s="136">
        <v>350</v>
      </c>
      <c r="ET542" s="128">
        <v>345</v>
      </c>
      <c r="EU542" s="134">
        <v>10</v>
      </c>
      <c r="EV542" s="135">
        <v>285</v>
      </c>
      <c r="EW542" s="136">
        <v>295</v>
      </c>
      <c r="EX542" s="128">
        <v>290</v>
      </c>
      <c r="EY542" s="134">
        <v>10</v>
      </c>
      <c r="EZ542" s="135">
        <v>505</v>
      </c>
      <c r="FA542" s="136">
        <v>515</v>
      </c>
      <c r="FB542" s="128">
        <v>510</v>
      </c>
      <c r="FC542" s="134" t="s">
        <v>5</v>
      </c>
      <c r="FD542" s="135">
        <v>410</v>
      </c>
      <c r="FE542" s="136">
        <v>420</v>
      </c>
      <c r="FF542" s="128">
        <v>415</v>
      </c>
      <c r="FG542" s="134" t="s">
        <v>5</v>
      </c>
      <c r="FH542" s="135">
        <v>370</v>
      </c>
      <c r="FI542" s="136">
        <v>380</v>
      </c>
      <c r="FJ542" s="128">
        <v>375</v>
      </c>
      <c r="FK542" s="134">
        <v>10</v>
      </c>
      <c r="FL542" s="135">
        <v>275</v>
      </c>
      <c r="FM542" s="136">
        <v>285</v>
      </c>
      <c r="FN542" s="128">
        <v>280</v>
      </c>
      <c r="FO542" s="134">
        <v>-5</v>
      </c>
      <c r="FP542" s="135">
        <v>400</v>
      </c>
      <c r="FQ542" s="136">
        <v>410</v>
      </c>
      <c r="FR542" s="128">
        <v>405</v>
      </c>
      <c r="FS542" s="134">
        <v>-5</v>
      </c>
      <c r="FT542" s="135">
        <v>365</v>
      </c>
      <c r="FU542" s="136">
        <v>375</v>
      </c>
      <c r="FV542" s="95">
        <v>370</v>
      </c>
      <c r="FW542" s="134">
        <v>-110</v>
      </c>
      <c r="FX542" s="135">
        <v>395</v>
      </c>
      <c r="FY542" s="136">
        <v>405</v>
      </c>
      <c r="FZ542" s="128">
        <v>400</v>
      </c>
      <c r="GA542" s="134">
        <v>-5</v>
      </c>
      <c r="GB542" s="135">
        <v>475</v>
      </c>
      <c r="GC542" s="136">
        <v>485</v>
      </c>
      <c r="GD542" s="128">
        <v>480</v>
      </c>
      <c r="GE542" s="134">
        <v>5</v>
      </c>
      <c r="GF542" s="135">
        <v>400</v>
      </c>
      <c r="GG542" s="136">
        <v>410</v>
      </c>
      <c r="GH542" s="128">
        <v>405</v>
      </c>
      <c r="GI542" s="134">
        <v>5</v>
      </c>
      <c r="GJ542" s="135">
        <v>515</v>
      </c>
      <c r="GK542" s="136">
        <v>525</v>
      </c>
      <c r="GL542" s="128">
        <v>520</v>
      </c>
      <c r="GM542" s="134" t="s">
        <v>5</v>
      </c>
      <c r="GN542" s="135">
        <v>450</v>
      </c>
      <c r="GO542" s="136">
        <v>460</v>
      </c>
      <c r="GP542" s="128">
        <v>455</v>
      </c>
      <c r="GQ542" s="134" t="s">
        <v>5</v>
      </c>
      <c r="GR542" s="93"/>
      <c r="GS542" s="93">
        <v>4</v>
      </c>
    </row>
    <row r="543" spans="1:201" ht="15.75" x14ac:dyDescent="0.25">
      <c r="A543">
        <v>4</v>
      </c>
      <c r="B543">
        <v>2020</v>
      </c>
      <c r="C543" s="87">
        <v>43931</v>
      </c>
      <c r="D543" s="149">
        <v>495</v>
      </c>
      <c r="E543" s="136">
        <v>505</v>
      </c>
      <c r="F543" s="128">
        <v>500</v>
      </c>
      <c r="G543" s="134">
        <v>15</v>
      </c>
      <c r="H543" s="135">
        <v>580</v>
      </c>
      <c r="I543" s="136">
        <v>590</v>
      </c>
      <c r="J543" s="128">
        <v>585</v>
      </c>
      <c r="K543" s="134">
        <v>5</v>
      </c>
      <c r="L543" s="135">
        <v>580</v>
      </c>
      <c r="M543" s="136">
        <v>590</v>
      </c>
      <c r="N543" s="128">
        <v>585</v>
      </c>
      <c r="O543" s="134" t="s">
        <v>5</v>
      </c>
      <c r="P543" s="135">
        <v>460</v>
      </c>
      <c r="Q543" s="136">
        <v>470</v>
      </c>
      <c r="R543" s="128">
        <v>465</v>
      </c>
      <c r="S543" s="134">
        <v>10</v>
      </c>
      <c r="T543" s="135">
        <v>490</v>
      </c>
      <c r="U543" s="136">
        <v>500</v>
      </c>
      <c r="V543" s="128">
        <v>495</v>
      </c>
      <c r="W543" s="134">
        <v>15</v>
      </c>
      <c r="X543" s="135">
        <v>420</v>
      </c>
      <c r="Y543" s="136">
        <v>430</v>
      </c>
      <c r="Z543" s="128">
        <v>425</v>
      </c>
      <c r="AA543" s="134">
        <v>5</v>
      </c>
      <c r="AB543" s="135">
        <v>575</v>
      </c>
      <c r="AC543" s="136">
        <v>585</v>
      </c>
      <c r="AD543" s="128">
        <v>580</v>
      </c>
      <c r="AE543" s="134" t="s">
        <v>5</v>
      </c>
      <c r="AF543" s="135">
        <v>445</v>
      </c>
      <c r="AG543" s="136">
        <v>455</v>
      </c>
      <c r="AH543" s="128">
        <v>450</v>
      </c>
      <c r="AI543" s="134">
        <v>10</v>
      </c>
      <c r="AJ543" s="135">
        <v>485</v>
      </c>
      <c r="AK543" s="136">
        <v>495</v>
      </c>
      <c r="AL543" s="128">
        <v>490</v>
      </c>
      <c r="AM543" s="134">
        <v>15</v>
      </c>
      <c r="AN543" s="135">
        <v>450</v>
      </c>
      <c r="AO543" s="136">
        <v>450</v>
      </c>
      <c r="AP543" s="128">
        <v>450</v>
      </c>
      <c r="AQ543" s="134">
        <v>5</v>
      </c>
      <c r="AR543" s="135">
        <v>585</v>
      </c>
      <c r="AS543" s="136">
        <v>595</v>
      </c>
      <c r="AT543" s="128">
        <v>590</v>
      </c>
      <c r="AU543" s="134" t="s">
        <v>5</v>
      </c>
      <c r="AV543" s="135">
        <v>455</v>
      </c>
      <c r="AW543" s="136">
        <v>465</v>
      </c>
      <c r="AX543" s="128">
        <v>460</v>
      </c>
      <c r="AY543" s="134">
        <v>10</v>
      </c>
      <c r="AZ543" s="135">
        <v>425</v>
      </c>
      <c r="BA543" s="136">
        <v>435</v>
      </c>
      <c r="BB543" s="128">
        <v>430</v>
      </c>
      <c r="BC543" s="134">
        <v>15</v>
      </c>
      <c r="BD543" s="135">
        <v>360</v>
      </c>
      <c r="BE543" s="136">
        <v>370</v>
      </c>
      <c r="BF543" s="128">
        <v>365</v>
      </c>
      <c r="BG543" s="134">
        <v>5</v>
      </c>
      <c r="BH543" s="135">
        <v>475</v>
      </c>
      <c r="BI543" s="136">
        <v>485</v>
      </c>
      <c r="BJ543" s="128">
        <v>480</v>
      </c>
      <c r="BK543" s="134" t="s">
        <v>5</v>
      </c>
      <c r="BL543" s="135">
        <v>445</v>
      </c>
      <c r="BM543" s="136">
        <v>455</v>
      </c>
      <c r="BN543" s="128">
        <v>450</v>
      </c>
      <c r="BO543" s="134">
        <v>10</v>
      </c>
      <c r="BP543" s="135">
        <v>450</v>
      </c>
      <c r="BQ543" s="136">
        <v>460</v>
      </c>
      <c r="BR543" s="128">
        <v>455</v>
      </c>
      <c r="BS543" s="134">
        <v>10</v>
      </c>
      <c r="BT543" s="135">
        <v>395</v>
      </c>
      <c r="BU543" s="136">
        <v>405</v>
      </c>
      <c r="BV543" s="128">
        <v>400</v>
      </c>
      <c r="BW543" s="134" t="s">
        <v>5</v>
      </c>
      <c r="BX543" s="135">
        <v>505</v>
      </c>
      <c r="BY543" s="136">
        <v>515</v>
      </c>
      <c r="BZ543" s="128">
        <v>510</v>
      </c>
      <c r="CA543" s="134" t="s">
        <v>5</v>
      </c>
      <c r="CB543" s="135">
        <v>440</v>
      </c>
      <c r="CC543" s="136">
        <v>450</v>
      </c>
      <c r="CD543" s="128">
        <v>445</v>
      </c>
      <c r="CE543" s="134" t="s">
        <v>5</v>
      </c>
      <c r="CF543" s="135">
        <v>380</v>
      </c>
      <c r="CG543" s="136">
        <v>390</v>
      </c>
      <c r="CH543" s="128">
        <v>385</v>
      </c>
      <c r="CI543" s="134">
        <v>10</v>
      </c>
      <c r="CJ543" s="135">
        <v>325</v>
      </c>
      <c r="CK543" s="136">
        <v>335</v>
      </c>
      <c r="CL543" s="128">
        <v>330</v>
      </c>
      <c r="CM543" s="134" t="s">
        <v>5</v>
      </c>
      <c r="CN543" s="135">
        <v>505</v>
      </c>
      <c r="CO543" s="136">
        <v>515</v>
      </c>
      <c r="CP543" s="128">
        <v>510</v>
      </c>
      <c r="CQ543" s="134" t="s">
        <v>5</v>
      </c>
      <c r="CR543" s="135">
        <v>400</v>
      </c>
      <c r="CS543" s="136">
        <v>410</v>
      </c>
      <c r="CT543" s="128">
        <v>405</v>
      </c>
      <c r="CU543" s="134" t="s">
        <v>5</v>
      </c>
      <c r="CV543" s="135">
        <v>380</v>
      </c>
      <c r="CW543" s="136">
        <v>390</v>
      </c>
      <c r="CX543" s="128">
        <v>385</v>
      </c>
      <c r="CY543" s="134">
        <v>10</v>
      </c>
      <c r="CZ543" s="135">
        <v>330</v>
      </c>
      <c r="DA543" s="136">
        <v>340</v>
      </c>
      <c r="DB543" s="128">
        <v>335</v>
      </c>
      <c r="DC543" s="134" t="s">
        <v>5</v>
      </c>
      <c r="DD543" s="135">
        <v>505</v>
      </c>
      <c r="DE543" s="136">
        <v>515</v>
      </c>
      <c r="DF543" s="128">
        <v>510</v>
      </c>
      <c r="DG543" s="134" t="s">
        <v>5</v>
      </c>
      <c r="DH543" s="135">
        <v>420</v>
      </c>
      <c r="DI543" s="136">
        <v>430</v>
      </c>
      <c r="DJ543" s="128">
        <v>425</v>
      </c>
      <c r="DK543" s="134" t="s">
        <v>5</v>
      </c>
      <c r="DL543" s="135">
        <v>370</v>
      </c>
      <c r="DM543" s="136">
        <v>380</v>
      </c>
      <c r="DN543" s="128">
        <v>375</v>
      </c>
      <c r="DO543" s="134">
        <v>10</v>
      </c>
      <c r="DP543" s="135">
        <v>310</v>
      </c>
      <c r="DQ543" s="136">
        <v>320</v>
      </c>
      <c r="DR543" s="128">
        <v>315</v>
      </c>
      <c r="DS543" s="134" t="s">
        <v>5</v>
      </c>
      <c r="DT543" s="135">
        <v>505</v>
      </c>
      <c r="DU543" s="136">
        <v>515</v>
      </c>
      <c r="DV543" s="128">
        <v>510</v>
      </c>
      <c r="DW543" s="134" t="s">
        <v>5</v>
      </c>
      <c r="DX543" s="135">
        <v>415</v>
      </c>
      <c r="DY543" s="136">
        <v>425</v>
      </c>
      <c r="DZ543" s="128">
        <v>420</v>
      </c>
      <c r="EA543" s="134" t="s">
        <v>5</v>
      </c>
      <c r="EB543" s="135">
        <v>370</v>
      </c>
      <c r="EC543" s="136">
        <v>380</v>
      </c>
      <c r="ED543" s="128">
        <v>375</v>
      </c>
      <c r="EE543" s="134">
        <v>10</v>
      </c>
      <c r="EF543" s="135">
        <v>295</v>
      </c>
      <c r="EG543" s="136">
        <v>305</v>
      </c>
      <c r="EH543" s="128">
        <v>300</v>
      </c>
      <c r="EI543" s="134" t="s">
        <v>5</v>
      </c>
      <c r="EJ543" s="135">
        <v>520</v>
      </c>
      <c r="EK543" s="136">
        <v>530</v>
      </c>
      <c r="EL543" s="128">
        <v>525</v>
      </c>
      <c r="EM543" s="134" t="s">
        <v>5</v>
      </c>
      <c r="EN543" s="135">
        <v>295</v>
      </c>
      <c r="EO543" s="136">
        <v>305</v>
      </c>
      <c r="EP543" s="128">
        <v>300</v>
      </c>
      <c r="EQ543" s="134" t="s">
        <v>5</v>
      </c>
      <c r="ER543" s="135">
        <v>350</v>
      </c>
      <c r="ES543" s="136">
        <v>360</v>
      </c>
      <c r="ET543" s="128">
        <v>355</v>
      </c>
      <c r="EU543" s="134">
        <v>10</v>
      </c>
      <c r="EV543" s="135">
        <v>285</v>
      </c>
      <c r="EW543" s="136">
        <v>295</v>
      </c>
      <c r="EX543" s="128">
        <v>290</v>
      </c>
      <c r="EY543" s="134" t="s">
        <v>5</v>
      </c>
      <c r="EZ543" s="135">
        <v>505</v>
      </c>
      <c r="FA543" s="136">
        <v>515</v>
      </c>
      <c r="FB543" s="128">
        <v>510</v>
      </c>
      <c r="FC543" s="134" t="s">
        <v>5</v>
      </c>
      <c r="FD543" s="135">
        <v>410</v>
      </c>
      <c r="FE543" s="136">
        <v>420</v>
      </c>
      <c r="FF543" s="128">
        <v>415</v>
      </c>
      <c r="FG543" s="134" t="s">
        <v>5</v>
      </c>
      <c r="FH543" s="135">
        <v>370</v>
      </c>
      <c r="FI543" s="136">
        <v>380</v>
      </c>
      <c r="FJ543" s="128">
        <v>375</v>
      </c>
      <c r="FK543" s="134" t="s">
        <v>5</v>
      </c>
      <c r="FL543" s="135">
        <v>280</v>
      </c>
      <c r="FM543" s="136">
        <v>290</v>
      </c>
      <c r="FN543" s="128">
        <v>285</v>
      </c>
      <c r="FO543" s="134">
        <v>5</v>
      </c>
      <c r="FP543" s="135">
        <v>400</v>
      </c>
      <c r="FQ543" s="136">
        <v>410</v>
      </c>
      <c r="FR543" s="128">
        <v>405</v>
      </c>
      <c r="FS543" s="134" t="s">
        <v>5</v>
      </c>
      <c r="FT543" s="135">
        <v>365</v>
      </c>
      <c r="FU543" s="136">
        <v>375</v>
      </c>
      <c r="FV543" s="95">
        <v>370</v>
      </c>
      <c r="FW543" s="134" t="s">
        <v>5</v>
      </c>
      <c r="FX543" s="135">
        <v>395</v>
      </c>
      <c r="FY543" s="136">
        <v>405</v>
      </c>
      <c r="FZ543" s="128">
        <v>400</v>
      </c>
      <c r="GA543" s="134" t="s">
        <v>5</v>
      </c>
      <c r="GB543" s="135">
        <v>485</v>
      </c>
      <c r="GC543" s="136">
        <v>495</v>
      </c>
      <c r="GD543" s="128">
        <v>490</v>
      </c>
      <c r="GE543" s="134">
        <v>10</v>
      </c>
      <c r="GF543" s="135">
        <v>400</v>
      </c>
      <c r="GG543" s="136">
        <v>410</v>
      </c>
      <c r="GH543" s="128">
        <v>405</v>
      </c>
      <c r="GI543" s="134" t="s">
        <v>5</v>
      </c>
      <c r="GJ543" s="135">
        <v>515</v>
      </c>
      <c r="GK543" s="136">
        <v>525</v>
      </c>
      <c r="GL543" s="128">
        <v>520</v>
      </c>
      <c r="GM543" s="134" t="s">
        <v>5</v>
      </c>
      <c r="GN543" s="135">
        <v>450</v>
      </c>
      <c r="GO543" s="136">
        <v>460</v>
      </c>
      <c r="GP543" s="128">
        <v>455</v>
      </c>
      <c r="GQ543" s="134" t="s">
        <v>5</v>
      </c>
      <c r="GR543" s="93"/>
      <c r="GS543" s="93">
        <v>4</v>
      </c>
    </row>
    <row r="544" spans="1:201" ht="15.75" x14ac:dyDescent="0.25">
      <c r="A544">
        <v>4</v>
      </c>
      <c r="B544">
        <v>2020</v>
      </c>
      <c r="C544" s="87">
        <v>43938</v>
      </c>
      <c r="D544" s="149">
        <v>485</v>
      </c>
      <c r="E544" s="136">
        <v>495</v>
      </c>
      <c r="F544" s="128">
        <v>490</v>
      </c>
      <c r="G544" s="134">
        <v>-10</v>
      </c>
      <c r="H544" s="135">
        <v>580</v>
      </c>
      <c r="I544" s="136">
        <v>590</v>
      </c>
      <c r="J544" s="128">
        <v>585</v>
      </c>
      <c r="K544" s="134" t="s">
        <v>5</v>
      </c>
      <c r="L544" s="135">
        <v>580</v>
      </c>
      <c r="M544" s="136">
        <v>590</v>
      </c>
      <c r="N544" s="128">
        <v>585</v>
      </c>
      <c r="O544" s="134" t="s">
        <v>5</v>
      </c>
      <c r="P544" s="135">
        <v>460</v>
      </c>
      <c r="Q544" s="136">
        <v>470</v>
      </c>
      <c r="R544" s="128">
        <v>465</v>
      </c>
      <c r="S544" s="134" t="s">
        <v>5</v>
      </c>
      <c r="T544" s="135">
        <v>480</v>
      </c>
      <c r="U544" s="136">
        <v>490</v>
      </c>
      <c r="V544" s="128">
        <v>485</v>
      </c>
      <c r="W544" s="134">
        <v>-10</v>
      </c>
      <c r="X544" s="135">
        <v>420</v>
      </c>
      <c r="Y544" s="136">
        <v>430</v>
      </c>
      <c r="Z544" s="128">
        <v>425</v>
      </c>
      <c r="AA544" s="134" t="s">
        <v>5</v>
      </c>
      <c r="AB544" s="135">
        <v>575</v>
      </c>
      <c r="AC544" s="136">
        <v>585</v>
      </c>
      <c r="AD544" s="128">
        <v>580</v>
      </c>
      <c r="AE544" s="134" t="s">
        <v>5</v>
      </c>
      <c r="AF544" s="135">
        <v>445</v>
      </c>
      <c r="AG544" s="136">
        <v>455</v>
      </c>
      <c r="AH544" s="128">
        <v>450</v>
      </c>
      <c r="AI544" s="134" t="s">
        <v>5</v>
      </c>
      <c r="AJ544" s="135">
        <v>475</v>
      </c>
      <c r="AK544" s="136">
        <v>485</v>
      </c>
      <c r="AL544" s="128">
        <v>480</v>
      </c>
      <c r="AM544" s="134">
        <v>-10</v>
      </c>
      <c r="AN544" s="135">
        <v>450</v>
      </c>
      <c r="AO544" s="136">
        <v>450</v>
      </c>
      <c r="AP544" s="128">
        <v>450</v>
      </c>
      <c r="AQ544" s="134" t="s">
        <v>5</v>
      </c>
      <c r="AR544" s="135">
        <v>585</v>
      </c>
      <c r="AS544" s="136">
        <v>595</v>
      </c>
      <c r="AT544" s="128">
        <v>590</v>
      </c>
      <c r="AU544" s="134" t="s">
        <v>5</v>
      </c>
      <c r="AV544" s="135">
        <v>455</v>
      </c>
      <c r="AW544" s="136">
        <v>465</v>
      </c>
      <c r="AX544" s="128">
        <v>460</v>
      </c>
      <c r="AY544" s="134" t="s">
        <v>5</v>
      </c>
      <c r="AZ544" s="135">
        <v>415</v>
      </c>
      <c r="BA544" s="136">
        <v>425</v>
      </c>
      <c r="BB544" s="128">
        <v>420</v>
      </c>
      <c r="BC544" s="134">
        <v>-10</v>
      </c>
      <c r="BD544" s="135">
        <v>360</v>
      </c>
      <c r="BE544" s="136">
        <v>370</v>
      </c>
      <c r="BF544" s="128">
        <v>365</v>
      </c>
      <c r="BG544" s="134" t="s">
        <v>5</v>
      </c>
      <c r="BH544" s="135">
        <v>475</v>
      </c>
      <c r="BI544" s="136">
        <v>485</v>
      </c>
      <c r="BJ544" s="128">
        <v>480</v>
      </c>
      <c r="BK544" s="134" t="s">
        <v>5</v>
      </c>
      <c r="BL544" s="135">
        <v>445</v>
      </c>
      <c r="BM544" s="136">
        <v>455</v>
      </c>
      <c r="BN544" s="128">
        <v>450</v>
      </c>
      <c r="BO544" s="134" t="s">
        <v>5</v>
      </c>
      <c r="BP544" s="135">
        <v>455</v>
      </c>
      <c r="BQ544" s="136">
        <v>465</v>
      </c>
      <c r="BR544" s="128">
        <v>460</v>
      </c>
      <c r="BS544" s="134">
        <v>5</v>
      </c>
      <c r="BT544" s="135">
        <v>395</v>
      </c>
      <c r="BU544" s="136">
        <v>405</v>
      </c>
      <c r="BV544" s="128">
        <v>400</v>
      </c>
      <c r="BW544" s="134" t="s">
        <v>5</v>
      </c>
      <c r="BX544" s="135">
        <v>505</v>
      </c>
      <c r="BY544" s="136">
        <v>515</v>
      </c>
      <c r="BZ544" s="128">
        <v>510</v>
      </c>
      <c r="CA544" s="134" t="s">
        <v>5</v>
      </c>
      <c r="CB544" s="135">
        <v>440</v>
      </c>
      <c r="CC544" s="136">
        <v>450</v>
      </c>
      <c r="CD544" s="128">
        <v>445</v>
      </c>
      <c r="CE544" s="134" t="s">
        <v>5</v>
      </c>
      <c r="CF544" s="135">
        <v>385</v>
      </c>
      <c r="CG544" s="136">
        <v>395</v>
      </c>
      <c r="CH544" s="128">
        <v>390</v>
      </c>
      <c r="CI544" s="134">
        <v>5</v>
      </c>
      <c r="CJ544" s="135">
        <v>325</v>
      </c>
      <c r="CK544" s="136">
        <v>335</v>
      </c>
      <c r="CL544" s="128">
        <v>330</v>
      </c>
      <c r="CM544" s="134" t="s">
        <v>5</v>
      </c>
      <c r="CN544" s="135">
        <v>505</v>
      </c>
      <c r="CO544" s="136">
        <v>515</v>
      </c>
      <c r="CP544" s="128">
        <v>510</v>
      </c>
      <c r="CQ544" s="134" t="s">
        <v>5</v>
      </c>
      <c r="CR544" s="135">
        <v>400</v>
      </c>
      <c r="CS544" s="136">
        <v>410</v>
      </c>
      <c r="CT544" s="128">
        <v>405</v>
      </c>
      <c r="CU544" s="134" t="s">
        <v>5</v>
      </c>
      <c r="CV544" s="135">
        <v>380</v>
      </c>
      <c r="CW544" s="136">
        <v>390</v>
      </c>
      <c r="CX544" s="128">
        <v>385</v>
      </c>
      <c r="CY544" s="134" t="s">
        <v>5</v>
      </c>
      <c r="CZ544" s="135">
        <v>330</v>
      </c>
      <c r="DA544" s="136">
        <v>340</v>
      </c>
      <c r="DB544" s="128">
        <v>335</v>
      </c>
      <c r="DC544" s="134" t="s">
        <v>5</v>
      </c>
      <c r="DD544" s="135">
        <v>505</v>
      </c>
      <c r="DE544" s="136">
        <v>515</v>
      </c>
      <c r="DF544" s="128">
        <v>510</v>
      </c>
      <c r="DG544" s="134" t="s">
        <v>5</v>
      </c>
      <c r="DH544" s="135">
        <v>420</v>
      </c>
      <c r="DI544" s="136">
        <v>430</v>
      </c>
      <c r="DJ544" s="128">
        <v>425</v>
      </c>
      <c r="DK544" s="134" t="s">
        <v>5</v>
      </c>
      <c r="DL544" s="135">
        <v>370</v>
      </c>
      <c r="DM544" s="136">
        <v>380</v>
      </c>
      <c r="DN544" s="128">
        <v>375</v>
      </c>
      <c r="DO544" s="134" t="s">
        <v>5</v>
      </c>
      <c r="DP544" s="135">
        <v>310</v>
      </c>
      <c r="DQ544" s="136">
        <v>320</v>
      </c>
      <c r="DR544" s="128">
        <v>315</v>
      </c>
      <c r="DS544" s="134" t="s">
        <v>5</v>
      </c>
      <c r="DT544" s="135">
        <v>505</v>
      </c>
      <c r="DU544" s="136">
        <v>515</v>
      </c>
      <c r="DV544" s="128">
        <v>510</v>
      </c>
      <c r="DW544" s="134" t="s">
        <v>5</v>
      </c>
      <c r="DX544" s="135">
        <v>415</v>
      </c>
      <c r="DY544" s="136">
        <v>425</v>
      </c>
      <c r="DZ544" s="128">
        <v>420</v>
      </c>
      <c r="EA544" s="134" t="s">
        <v>5</v>
      </c>
      <c r="EB544" s="135">
        <v>370</v>
      </c>
      <c r="EC544" s="136">
        <v>380</v>
      </c>
      <c r="ED544" s="128">
        <v>375</v>
      </c>
      <c r="EE544" s="134" t="s">
        <v>5</v>
      </c>
      <c r="EF544" s="135">
        <v>295</v>
      </c>
      <c r="EG544" s="136">
        <v>305</v>
      </c>
      <c r="EH544" s="128">
        <v>300</v>
      </c>
      <c r="EI544" s="134" t="s">
        <v>5</v>
      </c>
      <c r="EJ544" s="135">
        <v>520</v>
      </c>
      <c r="EK544" s="136">
        <v>530</v>
      </c>
      <c r="EL544" s="128">
        <v>525</v>
      </c>
      <c r="EM544" s="134" t="s">
        <v>5</v>
      </c>
      <c r="EN544" s="135">
        <v>295</v>
      </c>
      <c r="EO544" s="136">
        <v>305</v>
      </c>
      <c r="EP544" s="128">
        <v>300</v>
      </c>
      <c r="EQ544" s="134" t="s">
        <v>5</v>
      </c>
      <c r="ER544" s="135">
        <v>350</v>
      </c>
      <c r="ES544" s="136">
        <v>360</v>
      </c>
      <c r="ET544" s="128">
        <v>355</v>
      </c>
      <c r="EU544" s="134" t="s">
        <v>5</v>
      </c>
      <c r="EV544" s="135">
        <v>285</v>
      </c>
      <c r="EW544" s="136">
        <v>295</v>
      </c>
      <c r="EX544" s="128">
        <v>290</v>
      </c>
      <c r="EY544" s="134" t="s">
        <v>5</v>
      </c>
      <c r="EZ544" s="135">
        <v>505</v>
      </c>
      <c r="FA544" s="136">
        <v>515</v>
      </c>
      <c r="FB544" s="128">
        <v>510</v>
      </c>
      <c r="FC544" s="134" t="s">
        <v>5</v>
      </c>
      <c r="FD544" s="135">
        <v>410</v>
      </c>
      <c r="FE544" s="136">
        <v>420</v>
      </c>
      <c r="FF544" s="128">
        <v>415</v>
      </c>
      <c r="FG544" s="134" t="s">
        <v>5</v>
      </c>
      <c r="FH544" s="135">
        <v>355</v>
      </c>
      <c r="FI544" s="136">
        <v>365</v>
      </c>
      <c r="FJ544" s="128">
        <v>360</v>
      </c>
      <c r="FK544" s="134">
        <v>-15</v>
      </c>
      <c r="FL544" s="135">
        <v>275</v>
      </c>
      <c r="FM544" s="136">
        <v>285</v>
      </c>
      <c r="FN544" s="128">
        <v>280</v>
      </c>
      <c r="FO544" s="134">
        <v>-5</v>
      </c>
      <c r="FP544" s="135">
        <v>395</v>
      </c>
      <c r="FQ544" s="136">
        <v>405</v>
      </c>
      <c r="FR544" s="128">
        <v>400</v>
      </c>
      <c r="FS544" s="134">
        <v>-5</v>
      </c>
      <c r="FT544" s="135">
        <v>365</v>
      </c>
      <c r="FU544" s="136">
        <v>375</v>
      </c>
      <c r="FV544" s="95">
        <v>370</v>
      </c>
      <c r="FW544" s="134" t="s">
        <v>5</v>
      </c>
      <c r="FX544" s="135">
        <v>395</v>
      </c>
      <c r="FY544" s="136">
        <v>405</v>
      </c>
      <c r="FZ544" s="128">
        <v>400</v>
      </c>
      <c r="GA544" s="134" t="s">
        <v>5</v>
      </c>
      <c r="GB544" s="135">
        <v>485</v>
      </c>
      <c r="GC544" s="136">
        <v>495</v>
      </c>
      <c r="GD544" s="128">
        <v>490</v>
      </c>
      <c r="GE544" s="134" t="s">
        <v>5</v>
      </c>
      <c r="GF544" s="135">
        <v>400</v>
      </c>
      <c r="GG544" s="136">
        <v>410</v>
      </c>
      <c r="GH544" s="128">
        <v>405</v>
      </c>
      <c r="GI544" s="134" t="s">
        <v>5</v>
      </c>
      <c r="GJ544" s="135">
        <v>515</v>
      </c>
      <c r="GK544" s="136">
        <v>525</v>
      </c>
      <c r="GL544" s="128">
        <v>520</v>
      </c>
      <c r="GM544" s="134" t="s">
        <v>5</v>
      </c>
      <c r="GN544" s="135">
        <v>450</v>
      </c>
      <c r="GO544" s="136">
        <v>460</v>
      </c>
      <c r="GP544" s="128">
        <v>455</v>
      </c>
      <c r="GQ544" s="134" t="s">
        <v>5</v>
      </c>
      <c r="GR544" s="93"/>
      <c r="GS544" s="93">
        <v>4</v>
      </c>
    </row>
    <row r="545" spans="1:201" ht="15.75" x14ac:dyDescent="0.25">
      <c r="A545">
        <v>4</v>
      </c>
      <c r="B545">
        <v>2020</v>
      </c>
      <c r="C545" s="87">
        <v>43945</v>
      </c>
      <c r="D545" s="149">
        <v>490</v>
      </c>
      <c r="E545" s="136">
        <v>500</v>
      </c>
      <c r="F545" s="128">
        <v>495</v>
      </c>
      <c r="G545" s="134">
        <v>5</v>
      </c>
      <c r="H545" s="135">
        <v>590</v>
      </c>
      <c r="I545" s="136">
        <v>600</v>
      </c>
      <c r="J545" s="128">
        <v>595</v>
      </c>
      <c r="K545" s="134">
        <v>10</v>
      </c>
      <c r="L545" s="135">
        <v>580</v>
      </c>
      <c r="M545" s="136">
        <v>590</v>
      </c>
      <c r="N545" s="128">
        <v>585</v>
      </c>
      <c r="O545" s="134" t="s">
        <v>5</v>
      </c>
      <c r="P545" s="135">
        <v>460</v>
      </c>
      <c r="Q545" s="136">
        <v>470</v>
      </c>
      <c r="R545" s="128">
        <v>465</v>
      </c>
      <c r="S545" s="134" t="s">
        <v>5</v>
      </c>
      <c r="T545" s="135">
        <v>485</v>
      </c>
      <c r="U545" s="136">
        <v>495</v>
      </c>
      <c r="V545" s="128">
        <v>490</v>
      </c>
      <c r="W545" s="134">
        <v>5</v>
      </c>
      <c r="X545" s="135">
        <v>430</v>
      </c>
      <c r="Y545" s="136">
        <v>440</v>
      </c>
      <c r="Z545" s="128">
        <v>435</v>
      </c>
      <c r="AA545" s="134">
        <v>10</v>
      </c>
      <c r="AB545" s="135">
        <v>575</v>
      </c>
      <c r="AC545" s="136">
        <v>585</v>
      </c>
      <c r="AD545" s="128">
        <v>580</v>
      </c>
      <c r="AE545" s="134" t="s">
        <v>5</v>
      </c>
      <c r="AF545" s="135">
        <v>445</v>
      </c>
      <c r="AG545" s="136">
        <v>455</v>
      </c>
      <c r="AH545" s="128">
        <v>450</v>
      </c>
      <c r="AI545" s="134" t="s">
        <v>5</v>
      </c>
      <c r="AJ545" s="135">
        <v>465</v>
      </c>
      <c r="AK545" s="136">
        <v>475</v>
      </c>
      <c r="AL545" s="128">
        <v>470</v>
      </c>
      <c r="AM545" s="134">
        <v>-10</v>
      </c>
      <c r="AN545" s="135">
        <v>450</v>
      </c>
      <c r="AO545" s="136">
        <v>450</v>
      </c>
      <c r="AP545" s="128">
        <v>450</v>
      </c>
      <c r="AQ545" s="134" t="s">
        <v>5</v>
      </c>
      <c r="AR545" s="135">
        <v>585</v>
      </c>
      <c r="AS545" s="136">
        <v>595</v>
      </c>
      <c r="AT545" s="128">
        <v>590</v>
      </c>
      <c r="AU545" s="134" t="s">
        <v>5</v>
      </c>
      <c r="AV545" s="135">
        <v>455</v>
      </c>
      <c r="AW545" s="136">
        <v>465</v>
      </c>
      <c r="AX545" s="128">
        <v>460</v>
      </c>
      <c r="AY545" s="134" t="s">
        <v>5</v>
      </c>
      <c r="AZ545" s="135">
        <v>405</v>
      </c>
      <c r="BA545" s="136">
        <v>415</v>
      </c>
      <c r="BB545" s="128">
        <v>410</v>
      </c>
      <c r="BC545" s="134">
        <v>-10</v>
      </c>
      <c r="BD545" s="135">
        <v>360</v>
      </c>
      <c r="BE545" s="136">
        <v>370</v>
      </c>
      <c r="BF545" s="128">
        <v>365</v>
      </c>
      <c r="BG545" s="134" t="s">
        <v>5</v>
      </c>
      <c r="BH545" s="135">
        <v>475</v>
      </c>
      <c r="BI545" s="136">
        <v>485</v>
      </c>
      <c r="BJ545" s="128">
        <v>480</v>
      </c>
      <c r="BK545" s="134" t="s">
        <v>5</v>
      </c>
      <c r="BL545" s="135">
        <v>445</v>
      </c>
      <c r="BM545" s="136">
        <v>455</v>
      </c>
      <c r="BN545" s="128">
        <v>450</v>
      </c>
      <c r="BO545" s="134" t="s">
        <v>5</v>
      </c>
      <c r="BP545" s="135">
        <v>455</v>
      </c>
      <c r="BQ545" s="136">
        <v>465</v>
      </c>
      <c r="BR545" s="128">
        <v>460</v>
      </c>
      <c r="BS545" s="134" t="s">
        <v>5</v>
      </c>
      <c r="BT545" s="135">
        <v>390</v>
      </c>
      <c r="BU545" s="136">
        <v>400</v>
      </c>
      <c r="BV545" s="128">
        <v>395</v>
      </c>
      <c r="BW545" s="134">
        <v>-5</v>
      </c>
      <c r="BX545" s="135">
        <v>505</v>
      </c>
      <c r="BY545" s="136">
        <v>515</v>
      </c>
      <c r="BZ545" s="128">
        <v>510</v>
      </c>
      <c r="CA545" s="134" t="s">
        <v>5</v>
      </c>
      <c r="CB545" s="135">
        <v>440</v>
      </c>
      <c r="CC545" s="136">
        <v>450</v>
      </c>
      <c r="CD545" s="128">
        <v>445</v>
      </c>
      <c r="CE545" s="134" t="s">
        <v>5</v>
      </c>
      <c r="CF545" s="135">
        <v>385</v>
      </c>
      <c r="CG545" s="136">
        <v>395</v>
      </c>
      <c r="CH545" s="128">
        <v>390</v>
      </c>
      <c r="CI545" s="134" t="s">
        <v>5</v>
      </c>
      <c r="CJ545" s="135">
        <v>320</v>
      </c>
      <c r="CK545" s="136">
        <v>330</v>
      </c>
      <c r="CL545" s="128">
        <v>325</v>
      </c>
      <c r="CM545" s="134">
        <v>-5</v>
      </c>
      <c r="CN545" s="135">
        <v>505</v>
      </c>
      <c r="CO545" s="136">
        <v>515</v>
      </c>
      <c r="CP545" s="128">
        <v>510</v>
      </c>
      <c r="CQ545" s="134" t="s">
        <v>5</v>
      </c>
      <c r="CR545" s="135">
        <v>400</v>
      </c>
      <c r="CS545" s="136">
        <v>410</v>
      </c>
      <c r="CT545" s="128">
        <v>405</v>
      </c>
      <c r="CU545" s="134" t="s">
        <v>5</v>
      </c>
      <c r="CV545" s="135">
        <v>380</v>
      </c>
      <c r="CW545" s="136">
        <v>390</v>
      </c>
      <c r="CX545" s="128">
        <v>385</v>
      </c>
      <c r="CY545" s="134" t="s">
        <v>5</v>
      </c>
      <c r="CZ545" s="135">
        <v>325</v>
      </c>
      <c r="DA545" s="136">
        <v>335</v>
      </c>
      <c r="DB545" s="128">
        <v>330</v>
      </c>
      <c r="DC545" s="134">
        <v>-5</v>
      </c>
      <c r="DD545" s="135">
        <v>505</v>
      </c>
      <c r="DE545" s="136">
        <v>515</v>
      </c>
      <c r="DF545" s="128">
        <v>510</v>
      </c>
      <c r="DG545" s="134" t="s">
        <v>5</v>
      </c>
      <c r="DH545" s="135">
        <v>420</v>
      </c>
      <c r="DI545" s="136">
        <v>430</v>
      </c>
      <c r="DJ545" s="128">
        <v>425</v>
      </c>
      <c r="DK545" s="134" t="s">
        <v>5</v>
      </c>
      <c r="DL545" s="135">
        <v>370</v>
      </c>
      <c r="DM545" s="136">
        <v>380</v>
      </c>
      <c r="DN545" s="128">
        <v>375</v>
      </c>
      <c r="DO545" s="134" t="s">
        <v>5</v>
      </c>
      <c r="DP545" s="135">
        <v>305</v>
      </c>
      <c r="DQ545" s="136">
        <v>315</v>
      </c>
      <c r="DR545" s="128">
        <v>310</v>
      </c>
      <c r="DS545" s="134">
        <v>-5</v>
      </c>
      <c r="DT545" s="135">
        <v>505</v>
      </c>
      <c r="DU545" s="136">
        <v>515</v>
      </c>
      <c r="DV545" s="128">
        <v>510</v>
      </c>
      <c r="DW545" s="134" t="s">
        <v>5</v>
      </c>
      <c r="DX545" s="135">
        <v>415</v>
      </c>
      <c r="DY545" s="136">
        <v>425</v>
      </c>
      <c r="DZ545" s="128">
        <v>420</v>
      </c>
      <c r="EA545" s="134" t="s">
        <v>5</v>
      </c>
      <c r="EB545" s="135">
        <v>370</v>
      </c>
      <c r="EC545" s="136">
        <v>380</v>
      </c>
      <c r="ED545" s="128">
        <v>375</v>
      </c>
      <c r="EE545" s="134" t="s">
        <v>5</v>
      </c>
      <c r="EF545" s="135">
        <v>290</v>
      </c>
      <c r="EG545" s="136">
        <v>300</v>
      </c>
      <c r="EH545" s="128">
        <v>295</v>
      </c>
      <c r="EI545" s="134">
        <v>-5</v>
      </c>
      <c r="EJ545" s="135">
        <v>520</v>
      </c>
      <c r="EK545" s="136">
        <v>530</v>
      </c>
      <c r="EL545" s="128">
        <v>525</v>
      </c>
      <c r="EM545" s="134" t="s">
        <v>5</v>
      </c>
      <c r="EN545" s="135">
        <v>295</v>
      </c>
      <c r="EO545" s="136">
        <v>305</v>
      </c>
      <c r="EP545" s="128">
        <v>300</v>
      </c>
      <c r="EQ545" s="134" t="s">
        <v>5</v>
      </c>
      <c r="ER545" s="135">
        <v>350</v>
      </c>
      <c r="ES545" s="136">
        <v>360</v>
      </c>
      <c r="ET545" s="128">
        <v>355</v>
      </c>
      <c r="EU545" s="134" t="s">
        <v>5</v>
      </c>
      <c r="EV545" s="135">
        <v>280</v>
      </c>
      <c r="EW545" s="136">
        <v>290</v>
      </c>
      <c r="EX545" s="128">
        <v>285</v>
      </c>
      <c r="EY545" s="134">
        <v>-5</v>
      </c>
      <c r="EZ545" s="135">
        <v>505</v>
      </c>
      <c r="FA545" s="136">
        <v>515</v>
      </c>
      <c r="FB545" s="128">
        <v>510</v>
      </c>
      <c r="FC545" s="134" t="s">
        <v>5</v>
      </c>
      <c r="FD545" s="135">
        <v>410</v>
      </c>
      <c r="FE545" s="136">
        <v>420</v>
      </c>
      <c r="FF545" s="128">
        <v>415</v>
      </c>
      <c r="FG545" s="134" t="s">
        <v>5</v>
      </c>
      <c r="FH545" s="135">
        <v>370</v>
      </c>
      <c r="FI545" s="136">
        <v>380</v>
      </c>
      <c r="FJ545" s="128">
        <v>375</v>
      </c>
      <c r="FK545" s="134">
        <v>15</v>
      </c>
      <c r="FL545" s="135">
        <v>280</v>
      </c>
      <c r="FM545" s="136">
        <v>290</v>
      </c>
      <c r="FN545" s="128">
        <v>285</v>
      </c>
      <c r="FO545" s="134">
        <v>5</v>
      </c>
      <c r="FP545" s="135">
        <v>395</v>
      </c>
      <c r="FQ545" s="136">
        <v>405</v>
      </c>
      <c r="FR545" s="128">
        <v>400</v>
      </c>
      <c r="FS545" s="134" t="s">
        <v>5</v>
      </c>
      <c r="FT545" s="135">
        <v>365</v>
      </c>
      <c r="FU545" s="136">
        <v>375</v>
      </c>
      <c r="FV545" s="95">
        <v>370</v>
      </c>
      <c r="FW545" s="134" t="s">
        <v>5</v>
      </c>
      <c r="FX545" s="135">
        <v>395</v>
      </c>
      <c r="FY545" s="136">
        <v>405</v>
      </c>
      <c r="FZ545" s="128">
        <v>400</v>
      </c>
      <c r="GA545" s="134" t="s">
        <v>5</v>
      </c>
      <c r="GB545" s="135">
        <v>485</v>
      </c>
      <c r="GC545" s="136">
        <v>495</v>
      </c>
      <c r="GD545" s="128">
        <v>490</v>
      </c>
      <c r="GE545" s="134" t="s">
        <v>5</v>
      </c>
      <c r="GF545" s="135">
        <v>395</v>
      </c>
      <c r="GG545" s="136">
        <v>405</v>
      </c>
      <c r="GH545" s="128">
        <v>400</v>
      </c>
      <c r="GI545" s="134">
        <v>-5</v>
      </c>
      <c r="GJ545" s="135">
        <v>515</v>
      </c>
      <c r="GK545" s="136">
        <v>525</v>
      </c>
      <c r="GL545" s="128">
        <v>520</v>
      </c>
      <c r="GM545" s="134" t="s">
        <v>5</v>
      </c>
      <c r="GN545" s="135">
        <v>450</v>
      </c>
      <c r="GO545" s="136">
        <v>460</v>
      </c>
      <c r="GP545" s="128">
        <v>455</v>
      </c>
      <c r="GQ545" s="134" t="s">
        <v>5</v>
      </c>
      <c r="GR545" s="93"/>
      <c r="GS545" s="93">
        <v>4</v>
      </c>
    </row>
    <row r="546" spans="1:201" ht="15.75" x14ac:dyDescent="0.25">
      <c r="A546">
        <v>5</v>
      </c>
      <c r="B546">
        <v>2020</v>
      </c>
      <c r="C546" s="87">
        <v>43952</v>
      </c>
      <c r="D546" s="149">
        <v>470</v>
      </c>
      <c r="E546" s="136">
        <v>480</v>
      </c>
      <c r="F546" s="128">
        <v>475</v>
      </c>
      <c r="G546" s="134">
        <v>-20</v>
      </c>
      <c r="H546" s="135">
        <v>570</v>
      </c>
      <c r="I546" s="136">
        <v>580</v>
      </c>
      <c r="J546" s="128">
        <v>575</v>
      </c>
      <c r="K546" s="134">
        <v>-20</v>
      </c>
      <c r="L546" s="135">
        <v>580</v>
      </c>
      <c r="M546" s="136">
        <v>590</v>
      </c>
      <c r="N546" s="128">
        <v>585</v>
      </c>
      <c r="O546" s="134" t="s">
        <v>5</v>
      </c>
      <c r="P546" s="135">
        <v>440</v>
      </c>
      <c r="Q546" s="136">
        <v>450</v>
      </c>
      <c r="R546" s="128">
        <v>445</v>
      </c>
      <c r="S546" s="134">
        <v>-20</v>
      </c>
      <c r="T546" s="135">
        <v>465</v>
      </c>
      <c r="U546" s="136">
        <v>475</v>
      </c>
      <c r="V546" s="128">
        <v>470</v>
      </c>
      <c r="W546" s="134">
        <v>-20</v>
      </c>
      <c r="X546" s="135">
        <v>410</v>
      </c>
      <c r="Y546" s="136">
        <v>420</v>
      </c>
      <c r="Z546" s="128">
        <v>415</v>
      </c>
      <c r="AA546" s="134">
        <v>-20</v>
      </c>
      <c r="AB546" s="135">
        <v>575</v>
      </c>
      <c r="AC546" s="136">
        <v>585</v>
      </c>
      <c r="AD546" s="128">
        <v>580</v>
      </c>
      <c r="AE546" s="134" t="s">
        <v>5</v>
      </c>
      <c r="AF546" s="135">
        <v>425</v>
      </c>
      <c r="AG546" s="136">
        <v>435</v>
      </c>
      <c r="AH546" s="128">
        <v>430</v>
      </c>
      <c r="AI546" s="134">
        <v>-20</v>
      </c>
      <c r="AJ546" s="135">
        <v>445</v>
      </c>
      <c r="AK546" s="136">
        <v>455</v>
      </c>
      <c r="AL546" s="128">
        <v>450</v>
      </c>
      <c r="AM546" s="134">
        <v>-20</v>
      </c>
      <c r="AN546" s="135">
        <v>430</v>
      </c>
      <c r="AO546" s="136">
        <v>430</v>
      </c>
      <c r="AP546" s="128">
        <v>430</v>
      </c>
      <c r="AQ546" s="134">
        <v>-20</v>
      </c>
      <c r="AR546" s="135">
        <v>585</v>
      </c>
      <c r="AS546" s="136">
        <v>595</v>
      </c>
      <c r="AT546" s="128">
        <v>590</v>
      </c>
      <c r="AU546" s="134" t="s">
        <v>5</v>
      </c>
      <c r="AV546" s="135">
        <v>435</v>
      </c>
      <c r="AW546" s="136">
        <v>445</v>
      </c>
      <c r="AX546" s="128">
        <v>440</v>
      </c>
      <c r="AY546" s="134">
        <v>-20</v>
      </c>
      <c r="AZ546" s="135">
        <v>385</v>
      </c>
      <c r="BA546" s="136">
        <v>395</v>
      </c>
      <c r="BB546" s="128">
        <v>390</v>
      </c>
      <c r="BC546" s="134">
        <v>-20</v>
      </c>
      <c r="BD546" s="135">
        <v>340</v>
      </c>
      <c r="BE546" s="136">
        <v>350</v>
      </c>
      <c r="BF546" s="128">
        <v>345</v>
      </c>
      <c r="BG546" s="134">
        <v>-20</v>
      </c>
      <c r="BH546" s="135">
        <v>475</v>
      </c>
      <c r="BI546" s="136">
        <v>485</v>
      </c>
      <c r="BJ546" s="128">
        <v>480</v>
      </c>
      <c r="BK546" s="134" t="s">
        <v>5</v>
      </c>
      <c r="BL546" s="135">
        <v>425</v>
      </c>
      <c r="BM546" s="136">
        <v>435</v>
      </c>
      <c r="BN546" s="128">
        <v>430</v>
      </c>
      <c r="BO546" s="134">
        <v>-20</v>
      </c>
      <c r="BP546" s="135">
        <v>440</v>
      </c>
      <c r="BQ546" s="136">
        <v>450</v>
      </c>
      <c r="BR546" s="128">
        <v>445</v>
      </c>
      <c r="BS546" s="134">
        <v>-15</v>
      </c>
      <c r="BT546" s="135">
        <v>375</v>
      </c>
      <c r="BU546" s="136">
        <v>385</v>
      </c>
      <c r="BV546" s="128">
        <v>380</v>
      </c>
      <c r="BW546" s="134">
        <v>-15</v>
      </c>
      <c r="BX546" s="135">
        <v>505</v>
      </c>
      <c r="BY546" s="136">
        <v>515</v>
      </c>
      <c r="BZ546" s="128">
        <v>510</v>
      </c>
      <c r="CA546" s="134" t="s">
        <v>5</v>
      </c>
      <c r="CB546" s="135">
        <v>440</v>
      </c>
      <c r="CC546" s="136">
        <v>450</v>
      </c>
      <c r="CD546" s="128">
        <v>445</v>
      </c>
      <c r="CE546" s="134" t="s">
        <v>5</v>
      </c>
      <c r="CF546" s="135">
        <v>370</v>
      </c>
      <c r="CG546" s="136">
        <v>380</v>
      </c>
      <c r="CH546" s="128">
        <v>375</v>
      </c>
      <c r="CI546" s="134">
        <v>-15</v>
      </c>
      <c r="CJ546" s="135">
        <v>305</v>
      </c>
      <c r="CK546" s="136">
        <v>315</v>
      </c>
      <c r="CL546" s="128">
        <v>310</v>
      </c>
      <c r="CM546" s="134">
        <v>-15</v>
      </c>
      <c r="CN546" s="135">
        <v>505</v>
      </c>
      <c r="CO546" s="136">
        <v>515</v>
      </c>
      <c r="CP546" s="128">
        <v>510</v>
      </c>
      <c r="CQ546" s="134" t="s">
        <v>5</v>
      </c>
      <c r="CR546" s="135">
        <v>400</v>
      </c>
      <c r="CS546" s="136">
        <v>410</v>
      </c>
      <c r="CT546" s="128">
        <v>405</v>
      </c>
      <c r="CU546" s="134" t="s">
        <v>5</v>
      </c>
      <c r="CV546" s="135">
        <v>365</v>
      </c>
      <c r="CW546" s="136">
        <v>375</v>
      </c>
      <c r="CX546" s="128">
        <v>370</v>
      </c>
      <c r="CY546" s="134">
        <v>-15</v>
      </c>
      <c r="CZ546" s="135">
        <v>310</v>
      </c>
      <c r="DA546" s="136">
        <v>320</v>
      </c>
      <c r="DB546" s="128">
        <v>315</v>
      </c>
      <c r="DC546" s="134">
        <v>-15</v>
      </c>
      <c r="DD546" s="135">
        <v>505</v>
      </c>
      <c r="DE546" s="136">
        <v>515</v>
      </c>
      <c r="DF546" s="128">
        <v>510</v>
      </c>
      <c r="DG546" s="134" t="s">
        <v>5</v>
      </c>
      <c r="DH546" s="135">
        <v>420</v>
      </c>
      <c r="DI546" s="136">
        <v>430</v>
      </c>
      <c r="DJ546" s="128">
        <v>425</v>
      </c>
      <c r="DK546" s="134" t="s">
        <v>5</v>
      </c>
      <c r="DL546" s="135">
        <v>355</v>
      </c>
      <c r="DM546" s="136">
        <v>365</v>
      </c>
      <c r="DN546" s="128">
        <v>360</v>
      </c>
      <c r="DO546" s="134">
        <v>-15</v>
      </c>
      <c r="DP546" s="135">
        <v>290</v>
      </c>
      <c r="DQ546" s="136">
        <v>300</v>
      </c>
      <c r="DR546" s="128">
        <v>295</v>
      </c>
      <c r="DS546" s="134">
        <v>-15</v>
      </c>
      <c r="DT546" s="135">
        <v>505</v>
      </c>
      <c r="DU546" s="136">
        <v>515</v>
      </c>
      <c r="DV546" s="128">
        <v>510</v>
      </c>
      <c r="DW546" s="134" t="s">
        <v>5</v>
      </c>
      <c r="DX546" s="135">
        <v>415</v>
      </c>
      <c r="DY546" s="136">
        <v>425</v>
      </c>
      <c r="DZ546" s="128">
        <v>420</v>
      </c>
      <c r="EA546" s="134" t="s">
        <v>5</v>
      </c>
      <c r="EB546" s="135">
        <v>355</v>
      </c>
      <c r="EC546" s="136">
        <v>365</v>
      </c>
      <c r="ED546" s="128">
        <v>360</v>
      </c>
      <c r="EE546" s="134">
        <v>-15</v>
      </c>
      <c r="EF546" s="135">
        <v>275</v>
      </c>
      <c r="EG546" s="136">
        <v>285</v>
      </c>
      <c r="EH546" s="128">
        <v>280</v>
      </c>
      <c r="EI546" s="134">
        <v>-15</v>
      </c>
      <c r="EJ546" s="135">
        <v>520</v>
      </c>
      <c r="EK546" s="136">
        <v>530</v>
      </c>
      <c r="EL546" s="128">
        <v>525</v>
      </c>
      <c r="EM546" s="134" t="s">
        <v>5</v>
      </c>
      <c r="EN546" s="135">
        <v>295</v>
      </c>
      <c r="EO546" s="136">
        <v>305</v>
      </c>
      <c r="EP546" s="128">
        <v>300</v>
      </c>
      <c r="EQ546" s="134" t="s">
        <v>5</v>
      </c>
      <c r="ER546" s="135">
        <v>335</v>
      </c>
      <c r="ES546" s="136">
        <v>345</v>
      </c>
      <c r="ET546" s="128">
        <v>340</v>
      </c>
      <c r="EU546" s="134">
        <v>-15</v>
      </c>
      <c r="EV546" s="135">
        <v>265</v>
      </c>
      <c r="EW546" s="136">
        <v>275</v>
      </c>
      <c r="EX546" s="128">
        <v>270</v>
      </c>
      <c r="EY546" s="134">
        <v>-15</v>
      </c>
      <c r="EZ546" s="135">
        <v>505</v>
      </c>
      <c r="FA546" s="136">
        <v>515</v>
      </c>
      <c r="FB546" s="128">
        <v>510</v>
      </c>
      <c r="FC546" s="134" t="s">
        <v>5</v>
      </c>
      <c r="FD546" s="135">
        <v>410</v>
      </c>
      <c r="FE546" s="136">
        <v>420</v>
      </c>
      <c r="FF546" s="128">
        <v>415</v>
      </c>
      <c r="FG546" s="134" t="s">
        <v>5</v>
      </c>
      <c r="FH546" s="135">
        <v>350</v>
      </c>
      <c r="FI546" s="136">
        <v>360</v>
      </c>
      <c r="FJ546" s="128">
        <v>355</v>
      </c>
      <c r="FK546" s="134">
        <v>-20</v>
      </c>
      <c r="FL546" s="135">
        <v>275</v>
      </c>
      <c r="FM546" s="136">
        <v>285</v>
      </c>
      <c r="FN546" s="128">
        <v>280</v>
      </c>
      <c r="FO546" s="134">
        <v>-5</v>
      </c>
      <c r="FP546" s="135">
        <v>395</v>
      </c>
      <c r="FQ546" s="136">
        <v>405</v>
      </c>
      <c r="FR546" s="128">
        <v>400</v>
      </c>
      <c r="FS546" s="134" t="s">
        <v>5</v>
      </c>
      <c r="FT546" s="135">
        <v>365</v>
      </c>
      <c r="FU546" s="136">
        <v>375</v>
      </c>
      <c r="FV546" s="95">
        <v>370</v>
      </c>
      <c r="FW546" s="134" t="s">
        <v>5</v>
      </c>
      <c r="FX546" s="135">
        <v>395</v>
      </c>
      <c r="FY546" s="136">
        <v>405</v>
      </c>
      <c r="FZ546" s="128">
        <v>400</v>
      </c>
      <c r="GA546" s="134" t="s">
        <v>5</v>
      </c>
      <c r="GB546" s="135">
        <v>470</v>
      </c>
      <c r="GC546" s="136">
        <v>480</v>
      </c>
      <c r="GD546" s="128">
        <v>475</v>
      </c>
      <c r="GE546" s="134">
        <v>-15</v>
      </c>
      <c r="GF546" s="135">
        <v>380</v>
      </c>
      <c r="GG546" s="136">
        <v>390</v>
      </c>
      <c r="GH546" s="128">
        <v>385</v>
      </c>
      <c r="GI546" s="134">
        <v>-15</v>
      </c>
      <c r="GJ546" s="135">
        <v>515</v>
      </c>
      <c r="GK546" s="136">
        <v>525</v>
      </c>
      <c r="GL546" s="128">
        <v>520</v>
      </c>
      <c r="GM546" s="134" t="s">
        <v>5</v>
      </c>
      <c r="GN546" s="135">
        <v>450</v>
      </c>
      <c r="GO546" s="136">
        <v>460</v>
      </c>
      <c r="GP546" s="128">
        <v>455</v>
      </c>
      <c r="GQ546" s="134" t="s">
        <v>5</v>
      </c>
      <c r="GR546" s="93"/>
      <c r="GS546" s="93">
        <v>5</v>
      </c>
    </row>
    <row r="547" spans="1:201" ht="15.75" x14ac:dyDescent="0.25">
      <c r="A547">
        <v>5</v>
      </c>
      <c r="B547">
        <v>2020</v>
      </c>
      <c r="C547" s="87">
        <v>43959</v>
      </c>
      <c r="D547" s="149">
        <v>450</v>
      </c>
      <c r="E547" s="136">
        <v>460</v>
      </c>
      <c r="F547" s="128">
        <v>455</v>
      </c>
      <c r="G547" s="134">
        <v>-20</v>
      </c>
      <c r="H547" s="135">
        <v>550</v>
      </c>
      <c r="I547" s="136">
        <v>560</v>
      </c>
      <c r="J547" s="128">
        <v>555</v>
      </c>
      <c r="K547" s="134">
        <v>-20</v>
      </c>
      <c r="L547" s="135">
        <v>580</v>
      </c>
      <c r="M547" s="136">
        <v>590</v>
      </c>
      <c r="N547" s="128">
        <v>585</v>
      </c>
      <c r="O547" s="134" t="s">
        <v>5</v>
      </c>
      <c r="P547" s="135">
        <v>420</v>
      </c>
      <c r="Q547" s="136">
        <v>430</v>
      </c>
      <c r="R547" s="128">
        <v>425</v>
      </c>
      <c r="S547" s="134">
        <v>-20</v>
      </c>
      <c r="T547" s="135">
        <v>445</v>
      </c>
      <c r="U547" s="136">
        <v>455</v>
      </c>
      <c r="V547" s="128">
        <v>450</v>
      </c>
      <c r="W547" s="134">
        <v>-20</v>
      </c>
      <c r="X547" s="135">
        <v>390</v>
      </c>
      <c r="Y547" s="136">
        <v>400</v>
      </c>
      <c r="Z547" s="128">
        <v>395</v>
      </c>
      <c r="AA547" s="134">
        <v>-20</v>
      </c>
      <c r="AB547" s="135">
        <v>575</v>
      </c>
      <c r="AC547" s="136">
        <v>585</v>
      </c>
      <c r="AD547" s="128">
        <v>580</v>
      </c>
      <c r="AE547" s="134" t="s">
        <v>5</v>
      </c>
      <c r="AF547" s="135">
        <v>405</v>
      </c>
      <c r="AG547" s="136">
        <v>415</v>
      </c>
      <c r="AH547" s="128">
        <v>410</v>
      </c>
      <c r="AI547" s="134">
        <v>-20</v>
      </c>
      <c r="AJ547" s="135">
        <v>425</v>
      </c>
      <c r="AK547" s="136">
        <v>435</v>
      </c>
      <c r="AL547" s="128">
        <v>430</v>
      </c>
      <c r="AM547" s="134">
        <v>-20</v>
      </c>
      <c r="AN547" s="135">
        <v>410</v>
      </c>
      <c r="AO547" s="136">
        <v>410</v>
      </c>
      <c r="AP547" s="128">
        <v>410</v>
      </c>
      <c r="AQ547" s="134">
        <v>-20</v>
      </c>
      <c r="AR547" s="135">
        <v>585</v>
      </c>
      <c r="AS547" s="136">
        <v>595</v>
      </c>
      <c r="AT547" s="128">
        <v>590</v>
      </c>
      <c r="AU547" s="134" t="s">
        <v>5</v>
      </c>
      <c r="AV547" s="135">
        <v>415</v>
      </c>
      <c r="AW547" s="136">
        <v>425</v>
      </c>
      <c r="AX547" s="128">
        <v>420</v>
      </c>
      <c r="AY547" s="134">
        <v>-20</v>
      </c>
      <c r="AZ547" s="135">
        <v>365</v>
      </c>
      <c r="BA547" s="136">
        <v>375</v>
      </c>
      <c r="BB547" s="128">
        <v>370</v>
      </c>
      <c r="BC547" s="134">
        <v>-20</v>
      </c>
      <c r="BD547" s="135">
        <v>320</v>
      </c>
      <c r="BE547" s="136">
        <v>330</v>
      </c>
      <c r="BF547" s="128">
        <v>325</v>
      </c>
      <c r="BG547" s="134">
        <v>-20</v>
      </c>
      <c r="BH547" s="135">
        <v>475</v>
      </c>
      <c r="BI547" s="136">
        <v>485</v>
      </c>
      <c r="BJ547" s="128">
        <v>480</v>
      </c>
      <c r="BK547" s="134" t="s">
        <v>5</v>
      </c>
      <c r="BL547" s="135">
        <v>405</v>
      </c>
      <c r="BM547" s="136">
        <v>415</v>
      </c>
      <c r="BN547" s="128">
        <v>410</v>
      </c>
      <c r="BO547" s="134">
        <v>-20</v>
      </c>
      <c r="BP547" s="135">
        <v>435</v>
      </c>
      <c r="BQ547" s="136">
        <v>445</v>
      </c>
      <c r="BR547" s="128">
        <v>440</v>
      </c>
      <c r="BS547" s="134">
        <v>-5</v>
      </c>
      <c r="BT547" s="135">
        <v>360</v>
      </c>
      <c r="BU547" s="136">
        <v>370</v>
      </c>
      <c r="BV547" s="128">
        <v>365</v>
      </c>
      <c r="BW547" s="134">
        <v>-15</v>
      </c>
      <c r="BX547" s="135">
        <v>505</v>
      </c>
      <c r="BY547" s="136">
        <v>515</v>
      </c>
      <c r="BZ547" s="128">
        <v>510</v>
      </c>
      <c r="CA547" s="134" t="s">
        <v>5</v>
      </c>
      <c r="CB547" s="135">
        <v>440</v>
      </c>
      <c r="CC547" s="136">
        <v>450</v>
      </c>
      <c r="CD547" s="128">
        <v>445</v>
      </c>
      <c r="CE547" s="134" t="s">
        <v>5</v>
      </c>
      <c r="CF547" s="135">
        <v>365</v>
      </c>
      <c r="CG547" s="136">
        <v>375</v>
      </c>
      <c r="CH547" s="128">
        <v>370</v>
      </c>
      <c r="CI547" s="134">
        <v>-5</v>
      </c>
      <c r="CJ547" s="135">
        <v>290</v>
      </c>
      <c r="CK547" s="136">
        <v>300</v>
      </c>
      <c r="CL547" s="128">
        <v>295</v>
      </c>
      <c r="CM547" s="134">
        <v>-15</v>
      </c>
      <c r="CN547" s="135">
        <v>505</v>
      </c>
      <c r="CO547" s="136">
        <v>515</v>
      </c>
      <c r="CP547" s="128">
        <v>510</v>
      </c>
      <c r="CQ547" s="134" t="s">
        <v>5</v>
      </c>
      <c r="CR547" s="135">
        <v>400</v>
      </c>
      <c r="CS547" s="136">
        <v>410</v>
      </c>
      <c r="CT547" s="128">
        <v>405</v>
      </c>
      <c r="CU547" s="134" t="s">
        <v>5</v>
      </c>
      <c r="CV547" s="135">
        <v>360</v>
      </c>
      <c r="CW547" s="136">
        <v>370</v>
      </c>
      <c r="CX547" s="128">
        <v>365</v>
      </c>
      <c r="CY547" s="134">
        <v>-5</v>
      </c>
      <c r="CZ547" s="135">
        <v>295</v>
      </c>
      <c r="DA547" s="136">
        <v>305</v>
      </c>
      <c r="DB547" s="128">
        <v>300</v>
      </c>
      <c r="DC547" s="134">
        <v>-15</v>
      </c>
      <c r="DD547" s="135">
        <v>505</v>
      </c>
      <c r="DE547" s="136">
        <v>515</v>
      </c>
      <c r="DF547" s="128">
        <v>510</v>
      </c>
      <c r="DG547" s="134" t="s">
        <v>5</v>
      </c>
      <c r="DH547" s="135">
        <v>420</v>
      </c>
      <c r="DI547" s="136">
        <v>430</v>
      </c>
      <c r="DJ547" s="128">
        <v>425</v>
      </c>
      <c r="DK547" s="134" t="s">
        <v>5</v>
      </c>
      <c r="DL547" s="135">
        <v>350</v>
      </c>
      <c r="DM547" s="136">
        <v>360</v>
      </c>
      <c r="DN547" s="128">
        <v>355</v>
      </c>
      <c r="DO547" s="134">
        <v>-5</v>
      </c>
      <c r="DP547" s="135">
        <v>275</v>
      </c>
      <c r="DQ547" s="136">
        <v>285</v>
      </c>
      <c r="DR547" s="128">
        <v>280</v>
      </c>
      <c r="DS547" s="134">
        <v>-15</v>
      </c>
      <c r="DT547" s="135">
        <v>505</v>
      </c>
      <c r="DU547" s="136">
        <v>515</v>
      </c>
      <c r="DV547" s="128">
        <v>510</v>
      </c>
      <c r="DW547" s="134" t="s">
        <v>5</v>
      </c>
      <c r="DX547" s="135">
        <v>415</v>
      </c>
      <c r="DY547" s="136">
        <v>425</v>
      </c>
      <c r="DZ547" s="128">
        <v>420</v>
      </c>
      <c r="EA547" s="134" t="s">
        <v>5</v>
      </c>
      <c r="EB547" s="135">
        <v>350</v>
      </c>
      <c r="EC547" s="136">
        <v>360</v>
      </c>
      <c r="ED547" s="128">
        <v>355</v>
      </c>
      <c r="EE547" s="134">
        <v>-5</v>
      </c>
      <c r="EF547" s="135">
        <v>270</v>
      </c>
      <c r="EG547" s="136">
        <v>280</v>
      </c>
      <c r="EH547" s="128">
        <v>275</v>
      </c>
      <c r="EI547" s="134">
        <v>-5</v>
      </c>
      <c r="EJ547" s="135">
        <v>520</v>
      </c>
      <c r="EK547" s="136">
        <v>530</v>
      </c>
      <c r="EL547" s="128">
        <v>525</v>
      </c>
      <c r="EM547" s="134" t="s">
        <v>5</v>
      </c>
      <c r="EN547" s="135">
        <v>295</v>
      </c>
      <c r="EO547" s="136">
        <v>305</v>
      </c>
      <c r="EP547" s="128">
        <v>300</v>
      </c>
      <c r="EQ547" s="134" t="s">
        <v>5</v>
      </c>
      <c r="ER547" s="135">
        <v>330</v>
      </c>
      <c r="ES547" s="136">
        <v>340</v>
      </c>
      <c r="ET547" s="128">
        <v>335</v>
      </c>
      <c r="EU547" s="134">
        <v>-5</v>
      </c>
      <c r="EV547" s="135">
        <v>260</v>
      </c>
      <c r="EW547" s="136">
        <v>270</v>
      </c>
      <c r="EX547" s="128">
        <v>265</v>
      </c>
      <c r="EY547" s="134">
        <v>-5</v>
      </c>
      <c r="EZ547" s="135">
        <v>505</v>
      </c>
      <c r="FA547" s="136">
        <v>515</v>
      </c>
      <c r="FB547" s="128">
        <v>510</v>
      </c>
      <c r="FC547" s="134" t="s">
        <v>5</v>
      </c>
      <c r="FD547" s="135">
        <v>410</v>
      </c>
      <c r="FE547" s="136">
        <v>420</v>
      </c>
      <c r="FF547" s="128">
        <v>415</v>
      </c>
      <c r="FG547" s="134" t="s">
        <v>5</v>
      </c>
      <c r="FH547" s="135">
        <v>345</v>
      </c>
      <c r="FI547" s="136">
        <v>355</v>
      </c>
      <c r="FJ547" s="128">
        <v>350</v>
      </c>
      <c r="FK547" s="134">
        <v>-5</v>
      </c>
      <c r="FL547" s="135">
        <v>270</v>
      </c>
      <c r="FM547" s="136">
        <v>280</v>
      </c>
      <c r="FN547" s="128">
        <v>275</v>
      </c>
      <c r="FO547" s="134">
        <v>-5</v>
      </c>
      <c r="FP547" s="135">
        <v>395</v>
      </c>
      <c r="FQ547" s="136">
        <v>405</v>
      </c>
      <c r="FR547" s="128">
        <v>400</v>
      </c>
      <c r="FS547" s="134" t="s">
        <v>5</v>
      </c>
      <c r="FT547" s="135">
        <v>365</v>
      </c>
      <c r="FU547" s="136">
        <v>375</v>
      </c>
      <c r="FV547" s="95">
        <v>370</v>
      </c>
      <c r="FW547" s="134" t="s">
        <v>5</v>
      </c>
      <c r="FX547" s="135">
        <v>395</v>
      </c>
      <c r="FY547" s="136">
        <v>405</v>
      </c>
      <c r="FZ547" s="128">
        <v>400</v>
      </c>
      <c r="GA547" s="134" t="s">
        <v>5</v>
      </c>
      <c r="GB547" s="135">
        <v>465</v>
      </c>
      <c r="GC547" s="136">
        <v>475</v>
      </c>
      <c r="GD547" s="128">
        <v>470</v>
      </c>
      <c r="GE547" s="134">
        <v>-5</v>
      </c>
      <c r="GF547" s="135">
        <v>365</v>
      </c>
      <c r="GG547" s="136">
        <v>375</v>
      </c>
      <c r="GH547" s="128">
        <v>370</v>
      </c>
      <c r="GI547" s="134">
        <v>-15</v>
      </c>
      <c r="GJ547" s="135">
        <v>515</v>
      </c>
      <c r="GK547" s="136">
        <v>525</v>
      </c>
      <c r="GL547" s="128">
        <v>520</v>
      </c>
      <c r="GM547" s="134" t="s">
        <v>5</v>
      </c>
      <c r="GN547" s="135">
        <v>450</v>
      </c>
      <c r="GO547" s="136">
        <v>460</v>
      </c>
      <c r="GP547" s="128">
        <v>455</v>
      </c>
      <c r="GQ547" s="134" t="s">
        <v>5</v>
      </c>
      <c r="GR547" s="93"/>
      <c r="GS547" s="93">
        <v>5</v>
      </c>
    </row>
    <row r="548" spans="1:201" ht="15.75" x14ac:dyDescent="0.25">
      <c r="A548">
        <v>5</v>
      </c>
      <c r="B548">
        <v>2020</v>
      </c>
      <c r="C548" s="87">
        <v>43966</v>
      </c>
      <c r="D548" s="149">
        <v>440</v>
      </c>
      <c r="E548" s="136">
        <v>450</v>
      </c>
      <c r="F548" s="128">
        <v>445</v>
      </c>
      <c r="G548" s="134">
        <v>-10</v>
      </c>
      <c r="H548" s="135" t="s">
        <v>0</v>
      </c>
      <c r="I548" s="136" t="s">
        <v>0</v>
      </c>
      <c r="J548" s="128" t="s">
        <v>0</v>
      </c>
      <c r="K548" s="134" t="s">
        <v>22</v>
      </c>
      <c r="L548" s="135">
        <v>580</v>
      </c>
      <c r="M548" s="136">
        <v>590</v>
      </c>
      <c r="N548" s="128">
        <v>585</v>
      </c>
      <c r="O548" s="134" t="s">
        <v>5</v>
      </c>
      <c r="P548" s="135">
        <v>410</v>
      </c>
      <c r="Q548" s="136">
        <v>420</v>
      </c>
      <c r="R548" s="128">
        <v>415</v>
      </c>
      <c r="S548" s="134">
        <v>-10</v>
      </c>
      <c r="T548" s="135">
        <v>435</v>
      </c>
      <c r="U548" s="136">
        <v>445</v>
      </c>
      <c r="V548" s="128">
        <v>440</v>
      </c>
      <c r="W548" s="134">
        <v>-10</v>
      </c>
      <c r="X548" s="135" t="s">
        <v>0</v>
      </c>
      <c r="Y548" s="136" t="s">
        <v>0</v>
      </c>
      <c r="Z548" s="128" t="s">
        <v>0</v>
      </c>
      <c r="AA548" s="134" t="s">
        <v>22</v>
      </c>
      <c r="AB548" s="135">
        <v>575</v>
      </c>
      <c r="AC548" s="136">
        <v>585</v>
      </c>
      <c r="AD548" s="128">
        <v>580</v>
      </c>
      <c r="AE548" s="134" t="s">
        <v>5</v>
      </c>
      <c r="AF548" s="135">
        <v>395</v>
      </c>
      <c r="AG548" s="136">
        <v>405</v>
      </c>
      <c r="AH548" s="128">
        <v>400</v>
      </c>
      <c r="AI548" s="134">
        <v>-10</v>
      </c>
      <c r="AJ548" s="135">
        <v>415</v>
      </c>
      <c r="AK548" s="136">
        <v>425</v>
      </c>
      <c r="AL548" s="128">
        <v>420</v>
      </c>
      <c r="AM548" s="134">
        <v>-10</v>
      </c>
      <c r="AN548" s="135" t="s">
        <v>0</v>
      </c>
      <c r="AO548" s="136" t="s">
        <v>0</v>
      </c>
      <c r="AP548" s="128" t="s">
        <v>0</v>
      </c>
      <c r="AQ548" s="134" t="s">
        <v>22</v>
      </c>
      <c r="AR548" s="135">
        <v>585</v>
      </c>
      <c r="AS548" s="136">
        <v>595</v>
      </c>
      <c r="AT548" s="128">
        <v>590</v>
      </c>
      <c r="AU548" s="134" t="s">
        <v>5</v>
      </c>
      <c r="AV548" s="135">
        <v>405</v>
      </c>
      <c r="AW548" s="136">
        <v>415</v>
      </c>
      <c r="AX548" s="128">
        <v>410</v>
      </c>
      <c r="AY548" s="134">
        <v>-10</v>
      </c>
      <c r="AZ548" s="135">
        <v>355</v>
      </c>
      <c r="BA548" s="136">
        <v>365</v>
      </c>
      <c r="BB548" s="128">
        <v>360</v>
      </c>
      <c r="BC548" s="134">
        <v>-10</v>
      </c>
      <c r="BD548" s="135" t="s">
        <v>0</v>
      </c>
      <c r="BE548" s="136" t="s">
        <v>0</v>
      </c>
      <c r="BF548" s="128" t="s">
        <v>0</v>
      </c>
      <c r="BG548" s="134" t="s">
        <v>22</v>
      </c>
      <c r="BH548" s="135">
        <v>475</v>
      </c>
      <c r="BI548" s="136">
        <v>485</v>
      </c>
      <c r="BJ548" s="128">
        <v>480</v>
      </c>
      <c r="BK548" s="134" t="s">
        <v>5</v>
      </c>
      <c r="BL548" s="135">
        <v>395</v>
      </c>
      <c r="BM548" s="136">
        <v>405</v>
      </c>
      <c r="BN548" s="128">
        <v>400</v>
      </c>
      <c r="BO548" s="134">
        <v>-10</v>
      </c>
      <c r="BP548" s="135">
        <v>430</v>
      </c>
      <c r="BQ548" s="136">
        <v>440</v>
      </c>
      <c r="BR548" s="128">
        <v>435</v>
      </c>
      <c r="BS548" s="134">
        <v>-5</v>
      </c>
      <c r="BT548" s="135">
        <v>290</v>
      </c>
      <c r="BU548" s="136">
        <v>300</v>
      </c>
      <c r="BV548" s="128">
        <v>295</v>
      </c>
      <c r="BW548" s="134">
        <v>-70</v>
      </c>
      <c r="BX548" s="135">
        <v>505</v>
      </c>
      <c r="BY548" s="136">
        <v>515</v>
      </c>
      <c r="BZ548" s="128">
        <v>510</v>
      </c>
      <c r="CA548" s="134" t="s">
        <v>5</v>
      </c>
      <c r="CB548" s="135">
        <v>440</v>
      </c>
      <c r="CC548" s="136">
        <v>450</v>
      </c>
      <c r="CD548" s="128">
        <v>445</v>
      </c>
      <c r="CE548" s="134" t="s">
        <v>5</v>
      </c>
      <c r="CF548" s="135">
        <v>360</v>
      </c>
      <c r="CG548" s="136">
        <v>370</v>
      </c>
      <c r="CH548" s="128">
        <v>365</v>
      </c>
      <c r="CI548" s="134">
        <v>-5</v>
      </c>
      <c r="CJ548" s="135">
        <v>220</v>
      </c>
      <c r="CK548" s="136">
        <v>230</v>
      </c>
      <c r="CL548" s="128">
        <v>225</v>
      </c>
      <c r="CM548" s="134">
        <v>-70</v>
      </c>
      <c r="CN548" s="135">
        <v>505</v>
      </c>
      <c r="CO548" s="136">
        <v>515</v>
      </c>
      <c r="CP548" s="128">
        <v>510</v>
      </c>
      <c r="CQ548" s="134" t="s">
        <v>5</v>
      </c>
      <c r="CR548" s="135">
        <v>400</v>
      </c>
      <c r="CS548" s="136">
        <v>410</v>
      </c>
      <c r="CT548" s="128">
        <v>405</v>
      </c>
      <c r="CU548" s="134" t="s">
        <v>5</v>
      </c>
      <c r="CV548" s="135">
        <v>355</v>
      </c>
      <c r="CW548" s="136">
        <v>365</v>
      </c>
      <c r="CX548" s="128">
        <v>360</v>
      </c>
      <c r="CY548" s="134">
        <v>-5</v>
      </c>
      <c r="CZ548" s="135">
        <v>245</v>
      </c>
      <c r="DA548" s="136">
        <v>255</v>
      </c>
      <c r="DB548" s="128">
        <v>250</v>
      </c>
      <c r="DC548" s="134">
        <v>-50</v>
      </c>
      <c r="DD548" s="135">
        <v>505</v>
      </c>
      <c r="DE548" s="136">
        <v>515</v>
      </c>
      <c r="DF548" s="128">
        <v>510</v>
      </c>
      <c r="DG548" s="134" t="s">
        <v>5</v>
      </c>
      <c r="DH548" s="135">
        <v>420</v>
      </c>
      <c r="DI548" s="136">
        <v>430</v>
      </c>
      <c r="DJ548" s="128">
        <v>425</v>
      </c>
      <c r="DK548" s="134" t="s">
        <v>5</v>
      </c>
      <c r="DL548" s="135">
        <v>345</v>
      </c>
      <c r="DM548" s="136">
        <v>355</v>
      </c>
      <c r="DN548" s="128">
        <v>350</v>
      </c>
      <c r="DO548" s="134">
        <v>-5</v>
      </c>
      <c r="DP548" s="135">
        <v>225</v>
      </c>
      <c r="DQ548" s="136">
        <v>235</v>
      </c>
      <c r="DR548" s="128">
        <v>230</v>
      </c>
      <c r="DS548" s="134">
        <v>-50</v>
      </c>
      <c r="DT548" s="135">
        <v>505</v>
      </c>
      <c r="DU548" s="136">
        <v>515</v>
      </c>
      <c r="DV548" s="128">
        <v>510</v>
      </c>
      <c r="DW548" s="134" t="s">
        <v>5</v>
      </c>
      <c r="DX548" s="135">
        <v>415</v>
      </c>
      <c r="DY548" s="136">
        <v>425</v>
      </c>
      <c r="DZ548" s="128">
        <v>420</v>
      </c>
      <c r="EA548" s="134" t="s">
        <v>5</v>
      </c>
      <c r="EB548" s="135">
        <v>345</v>
      </c>
      <c r="EC548" s="136">
        <v>355</v>
      </c>
      <c r="ED548" s="128">
        <v>350</v>
      </c>
      <c r="EE548" s="134">
        <v>-5</v>
      </c>
      <c r="EF548" s="135">
        <v>220</v>
      </c>
      <c r="EG548" s="136">
        <v>230</v>
      </c>
      <c r="EH548" s="128">
        <v>225</v>
      </c>
      <c r="EI548" s="134">
        <v>-50</v>
      </c>
      <c r="EJ548" s="135">
        <v>520</v>
      </c>
      <c r="EK548" s="136">
        <v>530</v>
      </c>
      <c r="EL548" s="128">
        <v>525</v>
      </c>
      <c r="EM548" s="134" t="s">
        <v>5</v>
      </c>
      <c r="EN548" s="135">
        <v>295</v>
      </c>
      <c r="EO548" s="136">
        <v>305</v>
      </c>
      <c r="EP548" s="128">
        <v>300</v>
      </c>
      <c r="EQ548" s="134" t="s">
        <v>5</v>
      </c>
      <c r="ER548" s="135">
        <v>325</v>
      </c>
      <c r="ES548" s="136">
        <v>335</v>
      </c>
      <c r="ET548" s="128">
        <v>330</v>
      </c>
      <c r="EU548" s="134">
        <v>-5</v>
      </c>
      <c r="EV548" s="135">
        <v>210</v>
      </c>
      <c r="EW548" s="136">
        <v>220</v>
      </c>
      <c r="EX548" s="128">
        <v>215</v>
      </c>
      <c r="EY548" s="134">
        <v>-50</v>
      </c>
      <c r="EZ548" s="135">
        <v>505</v>
      </c>
      <c r="FA548" s="136">
        <v>515</v>
      </c>
      <c r="FB548" s="128">
        <v>510</v>
      </c>
      <c r="FC548" s="134" t="s">
        <v>5</v>
      </c>
      <c r="FD548" s="135">
        <v>380</v>
      </c>
      <c r="FE548" s="136">
        <v>390</v>
      </c>
      <c r="FF548" s="128">
        <v>385</v>
      </c>
      <c r="FG548" s="134">
        <v>-30</v>
      </c>
      <c r="FH548" s="135">
        <v>340</v>
      </c>
      <c r="FI548" s="136">
        <v>350</v>
      </c>
      <c r="FJ548" s="128">
        <v>345</v>
      </c>
      <c r="FK548" s="134">
        <v>-5</v>
      </c>
      <c r="FL548" s="135">
        <v>195</v>
      </c>
      <c r="FM548" s="136">
        <v>205</v>
      </c>
      <c r="FN548" s="128">
        <v>200</v>
      </c>
      <c r="FO548" s="134">
        <v>-75</v>
      </c>
      <c r="FP548" s="135">
        <v>395</v>
      </c>
      <c r="FQ548" s="136">
        <v>405</v>
      </c>
      <c r="FR548" s="128">
        <v>400</v>
      </c>
      <c r="FS548" s="134" t="s">
        <v>5</v>
      </c>
      <c r="FT548" s="135">
        <v>365</v>
      </c>
      <c r="FU548" s="136">
        <v>375</v>
      </c>
      <c r="FV548" s="95">
        <v>370</v>
      </c>
      <c r="FW548" s="134" t="s">
        <v>5</v>
      </c>
      <c r="FX548" s="135">
        <v>365</v>
      </c>
      <c r="FY548" s="136">
        <v>375</v>
      </c>
      <c r="FZ548" s="128">
        <v>370</v>
      </c>
      <c r="GA548" s="134">
        <v>-30</v>
      </c>
      <c r="GB548" s="135">
        <v>460</v>
      </c>
      <c r="GC548" s="136">
        <v>470</v>
      </c>
      <c r="GD548" s="128">
        <v>465</v>
      </c>
      <c r="GE548" s="134">
        <v>-5</v>
      </c>
      <c r="GF548" s="135">
        <v>315</v>
      </c>
      <c r="GG548" s="136">
        <v>325</v>
      </c>
      <c r="GH548" s="128">
        <v>320</v>
      </c>
      <c r="GI548" s="134">
        <v>-50</v>
      </c>
      <c r="GJ548" s="135">
        <v>515</v>
      </c>
      <c r="GK548" s="136">
        <v>525</v>
      </c>
      <c r="GL548" s="128">
        <v>520</v>
      </c>
      <c r="GM548" s="134" t="s">
        <v>5</v>
      </c>
      <c r="GN548" s="135">
        <v>450</v>
      </c>
      <c r="GO548" s="136">
        <v>460</v>
      </c>
      <c r="GP548" s="128">
        <v>455</v>
      </c>
      <c r="GQ548" s="134" t="s">
        <v>5</v>
      </c>
      <c r="GR548" s="93"/>
      <c r="GS548" s="93">
        <v>5</v>
      </c>
    </row>
    <row r="549" spans="1:201" ht="15.75" x14ac:dyDescent="0.25">
      <c r="A549">
        <v>5</v>
      </c>
      <c r="B549">
        <v>2020</v>
      </c>
      <c r="C549" s="87">
        <v>43973</v>
      </c>
      <c r="D549" s="149">
        <v>425</v>
      </c>
      <c r="E549" s="136">
        <v>435</v>
      </c>
      <c r="F549" s="128">
        <v>430</v>
      </c>
      <c r="G549" s="134">
        <v>-15</v>
      </c>
      <c r="H549" s="135" t="s">
        <v>0</v>
      </c>
      <c r="I549" s="136" t="s">
        <v>0</v>
      </c>
      <c r="J549" s="128">
        <v>330</v>
      </c>
      <c r="K549" s="134" t="s">
        <v>22</v>
      </c>
      <c r="L549" s="135">
        <v>580</v>
      </c>
      <c r="M549" s="136">
        <v>590</v>
      </c>
      <c r="N549" s="128">
        <v>585</v>
      </c>
      <c r="O549" s="134" t="s">
        <v>5</v>
      </c>
      <c r="P549" s="135">
        <v>400</v>
      </c>
      <c r="Q549" s="136">
        <v>410</v>
      </c>
      <c r="R549" s="128">
        <v>405</v>
      </c>
      <c r="S549" s="134">
        <v>-10</v>
      </c>
      <c r="T549" s="135">
        <v>420</v>
      </c>
      <c r="U549" s="136">
        <v>430</v>
      </c>
      <c r="V549" s="128">
        <v>425</v>
      </c>
      <c r="W549" s="134">
        <v>-15</v>
      </c>
      <c r="X549" s="135" t="s">
        <v>0</v>
      </c>
      <c r="Y549" s="136" t="s">
        <v>0</v>
      </c>
      <c r="Z549" s="128">
        <v>325</v>
      </c>
      <c r="AA549" s="134" t="s">
        <v>22</v>
      </c>
      <c r="AB549" s="135">
        <v>575</v>
      </c>
      <c r="AC549" s="136">
        <v>585</v>
      </c>
      <c r="AD549" s="128">
        <v>580</v>
      </c>
      <c r="AE549" s="134" t="s">
        <v>5</v>
      </c>
      <c r="AF549" s="135">
        <v>385</v>
      </c>
      <c r="AG549" s="136">
        <v>395</v>
      </c>
      <c r="AH549" s="128">
        <v>390</v>
      </c>
      <c r="AI549" s="134">
        <v>-10</v>
      </c>
      <c r="AJ549" s="135">
        <v>400</v>
      </c>
      <c r="AK549" s="136">
        <v>410</v>
      </c>
      <c r="AL549" s="128">
        <v>405</v>
      </c>
      <c r="AM549" s="134">
        <v>-15</v>
      </c>
      <c r="AN549" s="135" t="s">
        <v>0</v>
      </c>
      <c r="AO549" s="136" t="s">
        <v>0</v>
      </c>
      <c r="AP549" s="128">
        <v>305</v>
      </c>
      <c r="AQ549" s="134" t="s">
        <v>22</v>
      </c>
      <c r="AR549" s="135">
        <v>585</v>
      </c>
      <c r="AS549" s="136">
        <v>595</v>
      </c>
      <c r="AT549" s="128">
        <v>590</v>
      </c>
      <c r="AU549" s="134" t="s">
        <v>5</v>
      </c>
      <c r="AV549" s="135">
        <v>395</v>
      </c>
      <c r="AW549" s="136">
        <v>405</v>
      </c>
      <c r="AX549" s="128">
        <v>400</v>
      </c>
      <c r="AY549" s="134">
        <v>-10</v>
      </c>
      <c r="AZ549" s="135">
        <v>340</v>
      </c>
      <c r="BA549" s="136">
        <v>350</v>
      </c>
      <c r="BB549" s="128">
        <v>345</v>
      </c>
      <c r="BC549" s="134">
        <v>-15</v>
      </c>
      <c r="BD549" s="135" t="s">
        <v>0</v>
      </c>
      <c r="BE549" s="136" t="s">
        <v>0</v>
      </c>
      <c r="BF549" s="128">
        <v>245</v>
      </c>
      <c r="BG549" s="134" t="s">
        <v>22</v>
      </c>
      <c r="BH549" s="135">
        <v>475</v>
      </c>
      <c r="BI549" s="136">
        <v>485</v>
      </c>
      <c r="BJ549" s="128">
        <v>480</v>
      </c>
      <c r="BK549" s="134" t="s">
        <v>5</v>
      </c>
      <c r="BL549" s="135">
        <v>385</v>
      </c>
      <c r="BM549" s="136">
        <v>395</v>
      </c>
      <c r="BN549" s="128">
        <v>390</v>
      </c>
      <c r="BO549" s="134">
        <v>-10</v>
      </c>
      <c r="BP549" s="135">
        <v>425</v>
      </c>
      <c r="BQ549" s="136">
        <v>435</v>
      </c>
      <c r="BR549" s="128">
        <v>430</v>
      </c>
      <c r="BS549" s="134">
        <v>-5</v>
      </c>
      <c r="BT549" s="135">
        <v>305</v>
      </c>
      <c r="BU549" s="136">
        <v>315</v>
      </c>
      <c r="BV549" s="128">
        <v>310</v>
      </c>
      <c r="BW549" s="134">
        <v>15</v>
      </c>
      <c r="BX549" s="135">
        <v>505</v>
      </c>
      <c r="BY549" s="136">
        <v>515</v>
      </c>
      <c r="BZ549" s="128">
        <v>510</v>
      </c>
      <c r="CA549" s="134" t="s">
        <v>5</v>
      </c>
      <c r="CB549" s="135">
        <v>440</v>
      </c>
      <c r="CC549" s="136">
        <v>450</v>
      </c>
      <c r="CD549" s="128">
        <v>445</v>
      </c>
      <c r="CE549" s="134" t="s">
        <v>5</v>
      </c>
      <c r="CF549" s="135">
        <v>355</v>
      </c>
      <c r="CG549" s="136">
        <v>365</v>
      </c>
      <c r="CH549" s="128">
        <v>360</v>
      </c>
      <c r="CI549" s="134">
        <v>-5</v>
      </c>
      <c r="CJ549" s="135">
        <v>235</v>
      </c>
      <c r="CK549" s="136">
        <v>245</v>
      </c>
      <c r="CL549" s="128">
        <v>240</v>
      </c>
      <c r="CM549" s="134">
        <v>15</v>
      </c>
      <c r="CN549" s="135">
        <v>505</v>
      </c>
      <c r="CO549" s="136">
        <v>515</v>
      </c>
      <c r="CP549" s="128">
        <v>510</v>
      </c>
      <c r="CQ549" s="134" t="s">
        <v>5</v>
      </c>
      <c r="CR549" s="135">
        <v>400</v>
      </c>
      <c r="CS549" s="136">
        <v>410</v>
      </c>
      <c r="CT549" s="128">
        <v>405</v>
      </c>
      <c r="CU549" s="134" t="s">
        <v>5</v>
      </c>
      <c r="CV549" s="135">
        <v>350</v>
      </c>
      <c r="CW549" s="136">
        <v>360</v>
      </c>
      <c r="CX549" s="128">
        <v>355</v>
      </c>
      <c r="CY549" s="134">
        <v>-5</v>
      </c>
      <c r="CZ549" s="135">
        <v>260</v>
      </c>
      <c r="DA549" s="136">
        <v>270</v>
      </c>
      <c r="DB549" s="128">
        <v>265</v>
      </c>
      <c r="DC549" s="134">
        <v>15</v>
      </c>
      <c r="DD549" s="135">
        <v>505</v>
      </c>
      <c r="DE549" s="136">
        <v>515</v>
      </c>
      <c r="DF549" s="128">
        <v>510</v>
      </c>
      <c r="DG549" s="134" t="s">
        <v>5</v>
      </c>
      <c r="DH549" s="135">
        <v>420</v>
      </c>
      <c r="DI549" s="136">
        <v>430</v>
      </c>
      <c r="DJ549" s="128">
        <v>425</v>
      </c>
      <c r="DK549" s="134" t="s">
        <v>5</v>
      </c>
      <c r="DL549" s="135">
        <v>340</v>
      </c>
      <c r="DM549" s="136">
        <v>350</v>
      </c>
      <c r="DN549" s="128">
        <v>345</v>
      </c>
      <c r="DO549" s="134">
        <v>-5</v>
      </c>
      <c r="DP549" s="135">
        <v>240</v>
      </c>
      <c r="DQ549" s="136">
        <v>250</v>
      </c>
      <c r="DR549" s="128">
        <v>245</v>
      </c>
      <c r="DS549" s="134">
        <v>15</v>
      </c>
      <c r="DT549" s="135">
        <v>505</v>
      </c>
      <c r="DU549" s="136">
        <v>515</v>
      </c>
      <c r="DV549" s="128">
        <v>510</v>
      </c>
      <c r="DW549" s="134" t="s">
        <v>5</v>
      </c>
      <c r="DX549" s="135">
        <v>415</v>
      </c>
      <c r="DY549" s="136">
        <v>425</v>
      </c>
      <c r="DZ549" s="128">
        <v>420</v>
      </c>
      <c r="EA549" s="134" t="s">
        <v>5</v>
      </c>
      <c r="EB549" s="135">
        <v>330</v>
      </c>
      <c r="EC549" s="136">
        <v>340</v>
      </c>
      <c r="ED549" s="128">
        <v>335</v>
      </c>
      <c r="EE549" s="134">
        <v>-15</v>
      </c>
      <c r="EF549" s="135">
        <v>235</v>
      </c>
      <c r="EG549" s="136">
        <v>245</v>
      </c>
      <c r="EH549" s="128">
        <v>240</v>
      </c>
      <c r="EI549" s="134">
        <v>15</v>
      </c>
      <c r="EJ549" s="135">
        <v>520</v>
      </c>
      <c r="EK549" s="136">
        <v>530</v>
      </c>
      <c r="EL549" s="128">
        <v>525</v>
      </c>
      <c r="EM549" s="134" t="s">
        <v>5</v>
      </c>
      <c r="EN549" s="135">
        <v>295</v>
      </c>
      <c r="EO549" s="136">
        <v>305</v>
      </c>
      <c r="EP549" s="128">
        <v>300</v>
      </c>
      <c r="EQ549" s="134" t="s">
        <v>5</v>
      </c>
      <c r="ER549" s="135">
        <v>310</v>
      </c>
      <c r="ES549" s="136">
        <v>320</v>
      </c>
      <c r="ET549" s="128">
        <v>315</v>
      </c>
      <c r="EU549" s="134">
        <v>-15</v>
      </c>
      <c r="EV549" s="135">
        <v>225</v>
      </c>
      <c r="EW549" s="136">
        <v>235</v>
      </c>
      <c r="EX549" s="128">
        <v>230</v>
      </c>
      <c r="EY549" s="134">
        <v>15</v>
      </c>
      <c r="EZ549" s="135">
        <v>505</v>
      </c>
      <c r="FA549" s="136">
        <v>515</v>
      </c>
      <c r="FB549" s="128">
        <v>510</v>
      </c>
      <c r="FC549" s="134" t="s">
        <v>5</v>
      </c>
      <c r="FD549" s="135">
        <v>380</v>
      </c>
      <c r="FE549" s="136">
        <v>390</v>
      </c>
      <c r="FF549" s="128">
        <v>385</v>
      </c>
      <c r="FG549" s="134" t="s">
        <v>5</v>
      </c>
      <c r="FH549" s="135">
        <v>335</v>
      </c>
      <c r="FI549" s="136">
        <v>345</v>
      </c>
      <c r="FJ549" s="128">
        <v>340</v>
      </c>
      <c r="FK549" s="134">
        <v>-5</v>
      </c>
      <c r="FL549" s="135">
        <v>210</v>
      </c>
      <c r="FM549" s="136">
        <v>220</v>
      </c>
      <c r="FN549" s="128">
        <v>215</v>
      </c>
      <c r="FO549" s="134">
        <v>15</v>
      </c>
      <c r="FP549" s="135">
        <v>395</v>
      </c>
      <c r="FQ549" s="136">
        <v>405</v>
      </c>
      <c r="FR549" s="128">
        <v>400</v>
      </c>
      <c r="FS549" s="134" t="s">
        <v>5</v>
      </c>
      <c r="FT549" s="135">
        <v>360</v>
      </c>
      <c r="FU549" s="136">
        <v>370</v>
      </c>
      <c r="FV549" s="95">
        <v>365</v>
      </c>
      <c r="FW549" s="134">
        <v>-5</v>
      </c>
      <c r="FX549" s="135">
        <v>385</v>
      </c>
      <c r="FY549" s="136">
        <v>395</v>
      </c>
      <c r="FZ549" s="128">
        <v>390</v>
      </c>
      <c r="GA549" s="134">
        <v>20</v>
      </c>
      <c r="GB549" s="135">
        <v>455</v>
      </c>
      <c r="GC549" s="136">
        <v>465</v>
      </c>
      <c r="GD549" s="128">
        <v>460</v>
      </c>
      <c r="GE549" s="134">
        <v>-5</v>
      </c>
      <c r="GF549" s="135">
        <v>330</v>
      </c>
      <c r="GG549" s="136">
        <v>340</v>
      </c>
      <c r="GH549" s="128">
        <v>335</v>
      </c>
      <c r="GI549" s="134">
        <v>15</v>
      </c>
      <c r="GJ549" s="135">
        <v>515</v>
      </c>
      <c r="GK549" s="136">
        <v>525</v>
      </c>
      <c r="GL549" s="128">
        <v>520</v>
      </c>
      <c r="GM549" s="134" t="s">
        <v>5</v>
      </c>
      <c r="GN549" s="135">
        <v>450</v>
      </c>
      <c r="GO549" s="136">
        <v>460</v>
      </c>
      <c r="GP549" s="128">
        <v>455</v>
      </c>
      <c r="GQ549" s="134" t="s">
        <v>5</v>
      </c>
      <c r="GR549" s="93"/>
      <c r="GS549" s="93">
        <v>5</v>
      </c>
    </row>
    <row r="550" spans="1:201" ht="15.75" x14ac:dyDescent="0.25">
      <c r="A550">
        <v>5</v>
      </c>
      <c r="B550">
        <v>2020</v>
      </c>
      <c r="C550" s="87">
        <v>43980</v>
      </c>
      <c r="D550" s="149">
        <v>415</v>
      </c>
      <c r="E550" s="136">
        <v>425</v>
      </c>
      <c r="F550" s="128">
        <v>420</v>
      </c>
      <c r="G550" s="134">
        <v>-10</v>
      </c>
      <c r="H550" s="135">
        <v>340</v>
      </c>
      <c r="I550" s="136">
        <v>350</v>
      </c>
      <c r="J550" s="128">
        <v>345</v>
      </c>
      <c r="K550" s="134">
        <v>15</v>
      </c>
      <c r="L550" s="135">
        <v>580</v>
      </c>
      <c r="M550" s="136">
        <v>590</v>
      </c>
      <c r="N550" s="128">
        <v>585</v>
      </c>
      <c r="O550" s="134" t="s">
        <v>5</v>
      </c>
      <c r="P550" s="135">
        <v>390</v>
      </c>
      <c r="Q550" s="136">
        <v>400</v>
      </c>
      <c r="R550" s="128">
        <v>395</v>
      </c>
      <c r="S550" s="134">
        <v>-10</v>
      </c>
      <c r="T550" s="135">
        <v>410</v>
      </c>
      <c r="U550" s="136">
        <v>420</v>
      </c>
      <c r="V550" s="128">
        <v>415</v>
      </c>
      <c r="W550" s="134">
        <v>-10</v>
      </c>
      <c r="X550" s="135">
        <v>335</v>
      </c>
      <c r="Y550" s="136">
        <v>345</v>
      </c>
      <c r="Z550" s="128">
        <v>340</v>
      </c>
      <c r="AA550" s="134">
        <v>15</v>
      </c>
      <c r="AB550" s="135">
        <v>575</v>
      </c>
      <c r="AC550" s="136">
        <v>585</v>
      </c>
      <c r="AD550" s="128">
        <v>580</v>
      </c>
      <c r="AE550" s="134" t="s">
        <v>5</v>
      </c>
      <c r="AF550" s="135">
        <v>375</v>
      </c>
      <c r="AG550" s="136">
        <v>385</v>
      </c>
      <c r="AH550" s="128">
        <v>380</v>
      </c>
      <c r="AI550" s="134">
        <v>-10</v>
      </c>
      <c r="AJ550" s="135">
        <v>390</v>
      </c>
      <c r="AK550" s="136">
        <v>400</v>
      </c>
      <c r="AL550" s="128">
        <v>395</v>
      </c>
      <c r="AM550" s="134">
        <v>-10</v>
      </c>
      <c r="AN550" s="135">
        <v>315</v>
      </c>
      <c r="AO550" s="136">
        <v>325</v>
      </c>
      <c r="AP550" s="128">
        <v>320</v>
      </c>
      <c r="AQ550" s="134">
        <v>15</v>
      </c>
      <c r="AR550" s="135">
        <v>585</v>
      </c>
      <c r="AS550" s="136">
        <v>595</v>
      </c>
      <c r="AT550" s="128">
        <v>590</v>
      </c>
      <c r="AU550" s="134" t="s">
        <v>5</v>
      </c>
      <c r="AV550" s="135">
        <v>385</v>
      </c>
      <c r="AW550" s="136">
        <v>395</v>
      </c>
      <c r="AX550" s="128">
        <v>390</v>
      </c>
      <c r="AY550" s="134">
        <v>-10</v>
      </c>
      <c r="AZ550" s="135">
        <v>330</v>
      </c>
      <c r="BA550" s="136">
        <v>340</v>
      </c>
      <c r="BB550" s="128">
        <v>335</v>
      </c>
      <c r="BC550" s="134">
        <v>-10</v>
      </c>
      <c r="BD550" s="135">
        <v>255</v>
      </c>
      <c r="BE550" s="136">
        <v>265</v>
      </c>
      <c r="BF550" s="128">
        <v>260</v>
      </c>
      <c r="BG550" s="134">
        <v>15</v>
      </c>
      <c r="BH550" s="135">
        <v>475</v>
      </c>
      <c r="BI550" s="136">
        <v>485</v>
      </c>
      <c r="BJ550" s="128">
        <v>480</v>
      </c>
      <c r="BK550" s="134" t="s">
        <v>5</v>
      </c>
      <c r="BL550" s="135">
        <v>375</v>
      </c>
      <c r="BM550" s="136">
        <v>385</v>
      </c>
      <c r="BN550" s="128">
        <v>380</v>
      </c>
      <c r="BO550" s="134">
        <v>-10</v>
      </c>
      <c r="BP550" s="135">
        <v>420</v>
      </c>
      <c r="BQ550" s="136">
        <v>430</v>
      </c>
      <c r="BR550" s="128">
        <v>425</v>
      </c>
      <c r="BS550" s="134">
        <v>-5</v>
      </c>
      <c r="BT550" s="135">
        <v>320</v>
      </c>
      <c r="BU550" s="136">
        <v>330</v>
      </c>
      <c r="BV550" s="128">
        <v>325</v>
      </c>
      <c r="BW550" s="134">
        <v>15</v>
      </c>
      <c r="BX550" s="135">
        <v>505</v>
      </c>
      <c r="BY550" s="136">
        <v>515</v>
      </c>
      <c r="BZ550" s="128">
        <v>510</v>
      </c>
      <c r="CA550" s="134" t="s">
        <v>5</v>
      </c>
      <c r="CB550" s="135">
        <v>440</v>
      </c>
      <c r="CC550" s="136">
        <v>450</v>
      </c>
      <c r="CD550" s="128">
        <v>445</v>
      </c>
      <c r="CE550" s="134" t="s">
        <v>5</v>
      </c>
      <c r="CF550" s="135">
        <v>350</v>
      </c>
      <c r="CG550" s="136">
        <v>360</v>
      </c>
      <c r="CH550" s="128">
        <v>355</v>
      </c>
      <c r="CI550" s="134">
        <v>-5</v>
      </c>
      <c r="CJ550" s="135">
        <v>250</v>
      </c>
      <c r="CK550" s="136">
        <v>260</v>
      </c>
      <c r="CL550" s="128">
        <v>255</v>
      </c>
      <c r="CM550" s="134">
        <v>15</v>
      </c>
      <c r="CN550" s="135">
        <v>505</v>
      </c>
      <c r="CO550" s="136">
        <v>515</v>
      </c>
      <c r="CP550" s="128">
        <v>510</v>
      </c>
      <c r="CQ550" s="134" t="s">
        <v>5</v>
      </c>
      <c r="CR550" s="135">
        <v>400</v>
      </c>
      <c r="CS550" s="136">
        <v>410</v>
      </c>
      <c r="CT550" s="128">
        <v>405</v>
      </c>
      <c r="CU550" s="134" t="s">
        <v>5</v>
      </c>
      <c r="CV550" s="135">
        <v>345</v>
      </c>
      <c r="CW550" s="136">
        <v>355</v>
      </c>
      <c r="CX550" s="128">
        <v>350</v>
      </c>
      <c r="CY550" s="134">
        <v>-5</v>
      </c>
      <c r="CZ550" s="135">
        <v>260</v>
      </c>
      <c r="DA550" s="136">
        <v>270</v>
      </c>
      <c r="DB550" s="128">
        <v>265</v>
      </c>
      <c r="DC550" s="134" t="s">
        <v>5</v>
      </c>
      <c r="DD550" s="135">
        <v>505</v>
      </c>
      <c r="DE550" s="136">
        <v>515</v>
      </c>
      <c r="DF550" s="128">
        <v>510</v>
      </c>
      <c r="DG550" s="134" t="s">
        <v>5</v>
      </c>
      <c r="DH550" s="135">
        <v>420</v>
      </c>
      <c r="DI550" s="136">
        <v>430</v>
      </c>
      <c r="DJ550" s="128">
        <v>425</v>
      </c>
      <c r="DK550" s="134" t="s">
        <v>5</v>
      </c>
      <c r="DL550" s="135">
        <v>335</v>
      </c>
      <c r="DM550" s="136">
        <v>345</v>
      </c>
      <c r="DN550" s="128">
        <v>340</v>
      </c>
      <c r="DO550" s="134">
        <v>-5</v>
      </c>
      <c r="DP550" s="135">
        <v>240</v>
      </c>
      <c r="DQ550" s="136">
        <v>250</v>
      </c>
      <c r="DR550" s="128">
        <v>245</v>
      </c>
      <c r="DS550" s="134" t="s">
        <v>5</v>
      </c>
      <c r="DT550" s="135">
        <v>505</v>
      </c>
      <c r="DU550" s="136">
        <v>515</v>
      </c>
      <c r="DV550" s="128">
        <v>510</v>
      </c>
      <c r="DW550" s="134" t="s">
        <v>5</v>
      </c>
      <c r="DX550" s="135">
        <v>415</v>
      </c>
      <c r="DY550" s="136">
        <v>425</v>
      </c>
      <c r="DZ550" s="128">
        <v>420</v>
      </c>
      <c r="EA550" s="134" t="s">
        <v>5</v>
      </c>
      <c r="EB550" s="135">
        <v>330</v>
      </c>
      <c r="EC550" s="136">
        <v>340</v>
      </c>
      <c r="ED550" s="128">
        <v>335</v>
      </c>
      <c r="EE550" s="134" t="s">
        <v>5</v>
      </c>
      <c r="EF550" s="135">
        <v>240</v>
      </c>
      <c r="EG550" s="136">
        <v>250</v>
      </c>
      <c r="EH550" s="128">
        <v>245</v>
      </c>
      <c r="EI550" s="134">
        <v>5</v>
      </c>
      <c r="EJ550" s="135">
        <v>520</v>
      </c>
      <c r="EK550" s="136">
        <v>530</v>
      </c>
      <c r="EL550" s="128">
        <v>525</v>
      </c>
      <c r="EM550" s="134" t="s">
        <v>5</v>
      </c>
      <c r="EN550" s="135">
        <v>295</v>
      </c>
      <c r="EO550" s="136">
        <v>305</v>
      </c>
      <c r="EP550" s="128">
        <v>300</v>
      </c>
      <c r="EQ550" s="134" t="s">
        <v>5</v>
      </c>
      <c r="ER550" s="135">
        <v>310</v>
      </c>
      <c r="ES550" s="136">
        <v>320</v>
      </c>
      <c r="ET550" s="128">
        <v>315</v>
      </c>
      <c r="EU550" s="134" t="s">
        <v>5</v>
      </c>
      <c r="EV550" s="135">
        <v>230</v>
      </c>
      <c r="EW550" s="136">
        <v>240</v>
      </c>
      <c r="EX550" s="128">
        <v>235</v>
      </c>
      <c r="EY550" s="134">
        <v>5</v>
      </c>
      <c r="EZ550" s="135">
        <v>505</v>
      </c>
      <c r="FA550" s="136">
        <v>515</v>
      </c>
      <c r="FB550" s="128">
        <v>510</v>
      </c>
      <c r="FC550" s="134" t="s">
        <v>5</v>
      </c>
      <c r="FD550" s="135">
        <v>380</v>
      </c>
      <c r="FE550" s="136">
        <v>390</v>
      </c>
      <c r="FF550" s="128">
        <v>385</v>
      </c>
      <c r="FG550" s="134" t="s">
        <v>5</v>
      </c>
      <c r="FH550" s="135">
        <v>335</v>
      </c>
      <c r="FI550" s="136">
        <v>345</v>
      </c>
      <c r="FJ550" s="128">
        <v>340</v>
      </c>
      <c r="FK550" s="134" t="s">
        <v>5</v>
      </c>
      <c r="FL550" s="135">
        <v>210</v>
      </c>
      <c r="FM550" s="136">
        <v>220</v>
      </c>
      <c r="FN550" s="128">
        <v>215</v>
      </c>
      <c r="FO550" s="134" t="s">
        <v>5</v>
      </c>
      <c r="FP550" s="135">
        <v>395</v>
      </c>
      <c r="FQ550" s="136">
        <v>405</v>
      </c>
      <c r="FR550" s="128">
        <v>400</v>
      </c>
      <c r="FS550" s="134" t="s">
        <v>5</v>
      </c>
      <c r="FT550" s="135">
        <v>360</v>
      </c>
      <c r="FU550" s="136">
        <v>370</v>
      </c>
      <c r="FV550" s="95">
        <v>365</v>
      </c>
      <c r="FW550" s="134" t="s">
        <v>5</v>
      </c>
      <c r="FX550" s="135">
        <v>385</v>
      </c>
      <c r="FY550" s="136">
        <v>395</v>
      </c>
      <c r="FZ550" s="128">
        <v>390</v>
      </c>
      <c r="GA550" s="134" t="s">
        <v>5</v>
      </c>
      <c r="GB550" s="135">
        <v>450</v>
      </c>
      <c r="GC550" s="136">
        <v>460</v>
      </c>
      <c r="GD550" s="128">
        <v>455</v>
      </c>
      <c r="GE550" s="134">
        <v>-5</v>
      </c>
      <c r="GF550" s="135">
        <v>330</v>
      </c>
      <c r="GG550" s="136">
        <v>340</v>
      </c>
      <c r="GH550" s="128">
        <v>335</v>
      </c>
      <c r="GI550" s="134" t="s">
        <v>5</v>
      </c>
      <c r="GJ550" s="135">
        <v>515</v>
      </c>
      <c r="GK550" s="136">
        <v>525</v>
      </c>
      <c r="GL550" s="128">
        <v>520</v>
      </c>
      <c r="GM550" s="134" t="s">
        <v>5</v>
      </c>
      <c r="GN550" s="135">
        <v>450</v>
      </c>
      <c r="GO550" s="136">
        <v>460</v>
      </c>
      <c r="GP550" s="128">
        <v>455</v>
      </c>
      <c r="GQ550" s="134" t="s">
        <v>5</v>
      </c>
      <c r="GR550" s="93"/>
      <c r="GS550" s="93">
        <v>5</v>
      </c>
    </row>
    <row r="551" spans="1:201" ht="15.75" x14ac:dyDescent="0.25">
      <c r="A551">
        <v>6</v>
      </c>
      <c r="B551">
        <v>2020</v>
      </c>
      <c r="C551" s="87">
        <v>43987</v>
      </c>
      <c r="D551" s="149">
        <v>405</v>
      </c>
      <c r="E551" s="136">
        <v>415</v>
      </c>
      <c r="F551" s="128">
        <v>410</v>
      </c>
      <c r="G551" s="134">
        <v>-10</v>
      </c>
      <c r="H551" s="135">
        <v>340</v>
      </c>
      <c r="I551" s="136">
        <v>350</v>
      </c>
      <c r="J551" s="128">
        <v>345</v>
      </c>
      <c r="K551" s="134" t="s">
        <v>5</v>
      </c>
      <c r="L551" s="135">
        <v>580</v>
      </c>
      <c r="M551" s="136">
        <v>590</v>
      </c>
      <c r="N551" s="128">
        <v>585</v>
      </c>
      <c r="O551" s="134" t="s">
        <v>5</v>
      </c>
      <c r="P551" s="135">
        <v>375</v>
      </c>
      <c r="Q551" s="136">
        <v>385</v>
      </c>
      <c r="R551" s="128">
        <v>380</v>
      </c>
      <c r="S551" s="134">
        <v>-15</v>
      </c>
      <c r="T551" s="135">
        <v>400</v>
      </c>
      <c r="U551" s="136">
        <v>410</v>
      </c>
      <c r="V551" s="128">
        <v>405</v>
      </c>
      <c r="W551" s="134">
        <v>-10</v>
      </c>
      <c r="X551" s="135">
        <v>335</v>
      </c>
      <c r="Y551" s="136">
        <v>345</v>
      </c>
      <c r="Z551" s="128">
        <v>340</v>
      </c>
      <c r="AA551" s="134" t="s">
        <v>5</v>
      </c>
      <c r="AB551" s="135">
        <v>575</v>
      </c>
      <c r="AC551" s="136">
        <v>585</v>
      </c>
      <c r="AD551" s="128">
        <v>580</v>
      </c>
      <c r="AE551" s="134" t="s">
        <v>5</v>
      </c>
      <c r="AF551" s="135">
        <v>360</v>
      </c>
      <c r="AG551" s="136">
        <v>370</v>
      </c>
      <c r="AH551" s="128">
        <v>365</v>
      </c>
      <c r="AI551" s="134">
        <v>-15</v>
      </c>
      <c r="AJ551" s="135">
        <v>380</v>
      </c>
      <c r="AK551" s="136">
        <v>390</v>
      </c>
      <c r="AL551" s="128">
        <v>385</v>
      </c>
      <c r="AM551" s="134">
        <v>-10</v>
      </c>
      <c r="AN551" s="135">
        <v>315</v>
      </c>
      <c r="AO551" s="136">
        <v>325</v>
      </c>
      <c r="AP551" s="128">
        <v>320</v>
      </c>
      <c r="AQ551" s="134" t="s">
        <v>5</v>
      </c>
      <c r="AR551" s="135">
        <v>585</v>
      </c>
      <c r="AS551" s="136">
        <v>595</v>
      </c>
      <c r="AT551" s="128">
        <v>590</v>
      </c>
      <c r="AU551" s="134" t="s">
        <v>5</v>
      </c>
      <c r="AV551" s="135">
        <v>370</v>
      </c>
      <c r="AW551" s="136">
        <v>380</v>
      </c>
      <c r="AX551" s="128">
        <v>375</v>
      </c>
      <c r="AY551" s="134">
        <v>-15</v>
      </c>
      <c r="AZ551" s="135">
        <v>320</v>
      </c>
      <c r="BA551" s="136">
        <v>330</v>
      </c>
      <c r="BB551" s="128">
        <v>325</v>
      </c>
      <c r="BC551" s="134">
        <v>-10</v>
      </c>
      <c r="BD551" s="135">
        <v>255</v>
      </c>
      <c r="BE551" s="136">
        <v>265</v>
      </c>
      <c r="BF551" s="128">
        <v>260</v>
      </c>
      <c r="BG551" s="134" t="s">
        <v>5</v>
      </c>
      <c r="BH551" s="135">
        <v>475</v>
      </c>
      <c r="BI551" s="136">
        <v>485</v>
      </c>
      <c r="BJ551" s="128">
        <v>480</v>
      </c>
      <c r="BK551" s="134" t="s">
        <v>5</v>
      </c>
      <c r="BL551" s="135">
        <v>360</v>
      </c>
      <c r="BM551" s="136">
        <v>370</v>
      </c>
      <c r="BN551" s="128">
        <v>365</v>
      </c>
      <c r="BO551" s="134">
        <v>-15</v>
      </c>
      <c r="BP551" s="135">
        <v>420</v>
      </c>
      <c r="BQ551" s="136">
        <v>430</v>
      </c>
      <c r="BR551" s="128">
        <v>425</v>
      </c>
      <c r="BS551" s="134" t="s">
        <v>5</v>
      </c>
      <c r="BT551" s="135">
        <v>320</v>
      </c>
      <c r="BU551" s="136">
        <v>330</v>
      </c>
      <c r="BV551" s="128">
        <v>325</v>
      </c>
      <c r="BW551" s="134" t="s">
        <v>5</v>
      </c>
      <c r="BX551" s="135">
        <v>505</v>
      </c>
      <c r="BY551" s="136">
        <v>515</v>
      </c>
      <c r="BZ551" s="128">
        <v>510</v>
      </c>
      <c r="CA551" s="134" t="s">
        <v>5</v>
      </c>
      <c r="CB551" s="135">
        <v>440</v>
      </c>
      <c r="CC551" s="136">
        <v>450</v>
      </c>
      <c r="CD551" s="128">
        <v>445</v>
      </c>
      <c r="CE551" s="134" t="s">
        <v>5</v>
      </c>
      <c r="CF551" s="135">
        <v>350</v>
      </c>
      <c r="CG551" s="136">
        <v>360</v>
      </c>
      <c r="CH551" s="128">
        <v>355</v>
      </c>
      <c r="CI551" s="134" t="s">
        <v>5</v>
      </c>
      <c r="CJ551" s="135">
        <v>250</v>
      </c>
      <c r="CK551" s="136">
        <v>260</v>
      </c>
      <c r="CL551" s="128">
        <v>255</v>
      </c>
      <c r="CM551" s="134" t="s">
        <v>5</v>
      </c>
      <c r="CN551" s="135">
        <v>505</v>
      </c>
      <c r="CO551" s="136">
        <v>515</v>
      </c>
      <c r="CP551" s="128">
        <v>510</v>
      </c>
      <c r="CQ551" s="134" t="s">
        <v>5</v>
      </c>
      <c r="CR551" s="135">
        <v>400</v>
      </c>
      <c r="CS551" s="136">
        <v>410</v>
      </c>
      <c r="CT551" s="128">
        <v>405</v>
      </c>
      <c r="CU551" s="134" t="s">
        <v>5</v>
      </c>
      <c r="CV551" s="135">
        <v>345</v>
      </c>
      <c r="CW551" s="136">
        <v>355</v>
      </c>
      <c r="CX551" s="128">
        <v>350</v>
      </c>
      <c r="CY551" s="134" t="s">
        <v>5</v>
      </c>
      <c r="CZ551" s="135">
        <v>260</v>
      </c>
      <c r="DA551" s="136">
        <v>270</v>
      </c>
      <c r="DB551" s="128">
        <v>265</v>
      </c>
      <c r="DC551" s="134" t="s">
        <v>5</v>
      </c>
      <c r="DD551" s="135">
        <v>505</v>
      </c>
      <c r="DE551" s="136">
        <v>515</v>
      </c>
      <c r="DF551" s="128">
        <v>510</v>
      </c>
      <c r="DG551" s="134" t="s">
        <v>5</v>
      </c>
      <c r="DH551" s="135">
        <v>420</v>
      </c>
      <c r="DI551" s="136">
        <v>430</v>
      </c>
      <c r="DJ551" s="128">
        <v>425</v>
      </c>
      <c r="DK551" s="134" t="s">
        <v>5</v>
      </c>
      <c r="DL551" s="135">
        <v>335</v>
      </c>
      <c r="DM551" s="136">
        <v>345</v>
      </c>
      <c r="DN551" s="128">
        <v>340</v>
      </c>
      <c r="DO551" s="134" t="s">
        <v>5</v>
      </c>
      <c r="DP551" s="135">
        <v>240</v>
      </c>
      <c r="DQ551" s="136">
        <v>250</v>
      </c>
      <c r="DR551" s="128">
        <v>245</v>
      </c>
      <c r="DS551" s="134" t="s">
        <v>5</v>
      </c>
      <c r="DT551" s="135">
        <v>505</v>
      </c>
      <c r="DU551" s="136">
        <v>515</v>
      </c>
      <c r="DV551" s="128">
        <v>510</v>
      </c>
      <c r="DW551" s="134" t="s">
        <v>5</v>
      </c>
      <c r="DX551" s="135">
        <v>415</v>
      </c>
      <c r="DY551" s="136">
        <v>425</v>
      </c>
      <c r="DZ551" s="128">
        <v>420</v>
      </c>
      <c r="EA551" s="134" t="s">
        <v>5</v>
      </c>
      <c r="EB551" s="135">
        <v>325</v>
      </c>
      <c r="EC551" s="136">
        <v>335</v>
      </c>
      <c r="ED551" s="128">
        <v>330</v>
      </c>
      <c r="EE551" s="134">
        <v>-5</v>
      </c>
      <c r="EF551" s="135">
        <v>240</v>
      </c>
      <c r="EG551" s="136">
        <v>250</v>
      </c>
      <c r="EH551" s="128">
        <v>245</v>
      </c>
      <c r="EI551" s="134" t="s">
        <v>5</v>
      </c>
      <c r="EJ551" s="135">
        <v>520</v>
      </c>
      <c r="EK551" s="136">
        <v>530</v>
      </c>
      <c r="EL551" s="128">
        <v>525</v>
      </c>
      <c r="EM551" s="134" t="s">
        <v>5</v>
      </c>
      <c r="EN551" s="135">
        <v>295</v>
      </c>
      <c r="EO551" s="136">
        <v>305</v>
      </c>
      <c r="EP551" s="128">
        <v>300</v>
      </c>
      <c r="EQ551" s="134" t="s">
        <v>5</v>
      </c>
      <c r="ER551" s="135">
        <v>305</v>
      </c>
      <c r="ES551" s="136">
        <v>315</v>
      </c>
      <c r="ET551" s="128">
        <v>310</v>
      </c>
      <c r="EU551" s="134">
        <v>-5</v>
      </c>
      <c r="EV551" s="135">
        <v>230</v>
      </c>
      <c r="EW551" s="136">
        <v>240</v>
      </c>
      <c r="EX551" s="128">
        <v>235</v>
      </c>
      <c r="EY551" s="134" t="s">
        <v>5</v>
      </c>
      <c r="EZ551" s="135">
        <v>505</v>
      </c>
      <c r="FA551" s="136">
        <v>515</v>
      </c>
      <c r="FB551" s="128">
        <v>510</v>
      </c>
      <c r="FC551" s="134" t="s">
        <v>5</v>
      </c>
      <c r="FD551" s="135">
        <v>380</v>
      </c>
      <c r="FE551" s="136">
        <v>390</v>
      </c>
      <c r="FF551" s="128">
        <v>385</v>
      </c>
      <c r="FG551" s="134" t="s">
        <v>5</v>
      </c>
      <c r="FH551" s="135">
        <v>325</v>
      </c>
      <c r="FI551" s="136">
        <v>335</v>
      </c>
      <c r="FJ551" s="128">
        <v>330</v>
      </c>
      <c r="FK551" s="134">
        <v>-10</v>
      </c>
      <c r="FL551" s="135">
        <v>205</v>
      </c>
      <c r="FM551" s="136">
        <v>215</v>
      </c>
      <c r="FN551" s="128">
        <v>210</v>
      </c>
      <c r="FO551" s="134">
        <v>-5</v>
      </c>
      <c r="FP551" s="135">
        <v>395</v>
      </c>
      <c r="FQ551" s="136">
        <v>405</v>
      </c>
      <c r="FR551" s="128">
        <v>400</v>
      </c>
      <c r="FS551" s="134" t="s">
        <v>5</v>
      </c>
      <c r="FT551" s="135">
        <v>355</v>
      </c>
      <c r="FU551" s="136">
        <v>365</v>
      </c>
      <c r="FV551" s="95">
        <v>360</v>
      </c>
      <c r="FW551" s="134">
        <v>-5</v>
      </c>
      <c r="FX551" s="135">
        <v>385</v>
      </c>
      <c r="FY551" s="136">
        <v>395</v>
      </c>
      <c r="FZ551" s="128">
        <v>390</v>
      </c>
      <c r="GA551" s="134" t="s">
        <v>5</v>
      </c>
      <c r="GB551" s="135">
        <v>450</v>
      </c>
      <c r="GC551" s="136">
        <v>460</v>
      </c>
      <c r="GD551" s="128">
        <v>455</v>
      </c>
      <c r="GE551" s="134" t="s">
        <v>5</v>
      </c>
      <c r="GF551" s="135">
        <v>330</v>
      </c>
      <c r="GG551" s="136">
        <v>340</v>
      </c>
      <c r="GH551" s="128">
        <v>335</v>
      </c>
      <c r="GI551" s="134" t="s">
        <v>5</v>
      </c>
      <c r="GJ551" s="135">
        <v>515</v>
      </c>
      <c r="GK551" s="136">
        <v>525</v>
      </c>
      <c r="GL551" s="128">
        <v>520</v>
      </c>
      <c r="GM551" s="134" t="s">
        <v>5</v>
      </c>
      <c r="GN551" s="135">
        <v>450</v>
      </c>
      <c r="GO551" s="136">
        <v>460</v>
      </c>
      <c r="GP551" s="128">
        <v>455</v>
      </c>
      <c r="GQ551" s="134" t="s">
        <v>5</v>
      </c>
      <c r="GR551" s="93"/>
      <c r="GS551" s="93">
        <v>6</v>
      </c>
    </row>
    <row r="552" spans="1:201" ht="15.75" x14ac:dyDescent="0.25">
      <c r="A552">
        <v>6</v>
      </c>
      <c r="B552">
        <v>2020</v>
      </c>
      <c r="C552" s="87">
        <v>43994</v>
      </c>
      <c r="D552" s="149">
        <v>395</v>
      </c>
      <c r="E552" s="136">
        <v>405</v>
      </c>
      <c r="F552" s="128">
        <v>400</v>
      </c>
      <c r="G552" s="134">
        <v>-10</v>
      </c>
      <c r="H552" s="135">
        <v>330</v>
      </c>
      <c r="I552" s="136">
        <v>340</v>
      </c>
      <c r="J552" s="128">
        <v>335</v>
      </c>
      <c r="K552" s="134">
        <v>-10</v>
      </c>
      <c r="L552" s="135">
        <v>570</v>
      </c>
      <c r="M552" s="136">
        <v>580</v>
      </c>
      <c r="N552" s="128">
        <v>575</v>
      </c>
      <c r="O552" s="134">
        <v>-10</v>
      </c>
      <c r="P552" s="135">
        <v>355</v>
      </c>
      <c r="Q552" s="136">
        <v>365</v>
      </c>
      <c r="R552" s="128">
        <v>360</v>
      </c>
      <c r="S552" s="134">
        <v>-20</v>
      </c>
      <c r="T552" s="135">
        <v>390</v>
      </c>
      <c r="U552" s="136">
        <v>400</v>
      </c>
      <c r="V552" s="128">
        <v>395</v>
      </c>
      <c r="W552" s="134">
        <v>-10</v>
      </c>
      <c r="X552" s="135">
        <v>325</v>
      </c>
      <c r="Y552" s="136">
        <v>335</v>
      </c>
      <c r="Z552" s="128">
        <v>330</v>
      </c>
      <c r="AA552" s="134">
        <v>-10</v>
      </c>
      <c r="AB552" s="135">
        <v>565</v>
      </c>
      <c r="AC552" s="136">
        <v>575</v>
      </c>
      <c r="AD552" s="128">
        <v>570</v>
      </c>
      <c r="AE552" s="134">
        <v>-10</v>
      </c>
      <c r="AF552" s="135">
        <v>340</v>
      </c>
      <c r="AG552" s="136">
        <v>350</v>
      </c>
      <c r="AH552" s="128">
        <v>345</v>
      </c>
      <c r="AI552" s="134">
        <v>-20</v>
      </c>
      <c r="AJ552" s="135">
        <v>370</v>
      </c>
      <c r="AK552" s="136">
        <v>380</v>
      </c>
      <c r="AL552" s="128">
        <v>375</v>
      </c>
      <c r="AM552" s="134">
        <v>-10</v>
      </c>
      <c r="AN552" s="135">
        <v>305</v>
      </c>
      <c r="AO552" s="136">
        <v>315</v>
      </c>
      <c r="AP552" s="128">
        <v>310</v>
      </c>
      <c r="AQ552" s="134">
        <v>-10</v>
      </c>
      <c r="AR552" s="135">
        <v>575</v>
      </c>
      <c r="AS552" s="136">
        <v>585</v>
      </c>
      <c r="AT552" s="128">
        <v>580</v>
      </c>
      <c r="AU552" s="134">
        <v>-10</v>
      </c>
      <c r="AV552" s="135">
        <v>350</v>
      </c>
      <c r="AW552" s="136">
        <v>360</v>
      </c>
      <c r="AX552" s="128">
        <v>355</v>
      </c>
      <c r="AY552" s="134">
        <v>-20</v>
      </c>
      <c r="AZ552" s="135">
        <v>310</v>
      </c>
      <c r="BA552" s="136">
        <v>320</v>
      </c>
      <c r="BB552" s="128">
        <v>315</v>
      </c>
      <c r="BC552" s="134">
        <v>-10</v>
      </c>
      <c r="BD552" s="135">
        <v>245</v>
      </c>
      <c r="BE552" s="136">
        <v>255</v>
      </c>
      <c r="BF552" s="128">
        <v>250</v>
      </c>
      <c r="BG552" s="134">
        <v>-10</v>
      </c>
      <c r="BH552" s="135">
        <v>465</v>
      </c>
      <c r="BI552" s="136">
        <v>475</v>
      </c>
      <c r="BJ552" s="128">
        <v>470</v>
      </c>
      <c r="BK552" s="134">
        <v>-10</v>
      </c>
      <c r="BL552" s="135">
        <v>340</v>
      </c>
      <c r="BM552" s="136">
        <v>350</v>
      </c>
      <c r="BN552" s="128">
        <v>345</v>
      </c>
      <c r="BO552" s="134">
        <v>-20</v>
      </c>
      <c r="BP552" s="135">
        <v>415</v>
      </c>
      <c r="BQ552" s="136">
        <v>425</v>
      </c>
      <c r="BR552" s="128">
        <v>420</v>
      </c>
      <c r="BS552" s="134">
        <v>-5</v>
      </c>
      <c r="BT552" s="135">
        <v>315</v>
      </c>
      <c r="BU552" s="136">
        <v>325</v>
      </c>
      <c r="BV552" s="128">
        <v>320</v>
      </c>
      <c r="BW552" s="134">
        <v>-5</v>
      </c>
      <c r="BX552" s="135">
        <v>495</v>
      </c>
      <c r="BY552" s="136">
        <v>505</v>
      </c>
      <c r="BZ552" s="128">
        <v>500</v>
      </c>
      <c r="CA552" s="134">
        <v>-10</v>
      </c>
      <c r="CB552" s="135">
        <v>440</v>
      </c>
      <c r="CC552" s="136">
        <v>450</v>
      </c>
      <c r="CD552" s="128">
        <v>445</v>
      </c>
      <c r="CE552" s="134" t="s">
        <v>5</v>
      </c>
      <c r="CF552" s="135">
        <v>345</v>
      </c>
      <c r="CG552" s="136">
        <v>355</v>
      </c>
      <c r="CH552" s="128">
        <v>350</v>
      </c>
      <c r="CI552" s="134">
        <v>-5</v>
      </c>
      <c r="CJ552" s="135">
        <v>245</v>
      </c>
      <c r="CK552" s="136">
        <v>255</v>
      </c>
      <c r="CL552" s="128">
        <v>250</v>
      </c>
      <c r="CM552" s="134">
        <v>-5</v>
      </c>
      <c r="CN552" s="135">
        <v>495</v>
      </c>
      <c r="CO552" s="136">
        <v>505</v>
      </c>
      <c r="CP552" s="128">
        <v>500</v>
      </c>
      <c r="CQ552" s="134">
        <v>-10</v>
      </c>
      <c r="CR552" s="135">
        <v>400</v>
      </c>
      <c r="CS552" s="136">
        <v>410</v>
      </c>
      <c r="CT552" s="128">
        <v>405</v>
      </c>
      <c r="CU552" s="134" t="s">
        <v>5</v>
      </c>
      <c r="CV552" s="135">
        <v>335</v>
      </c>
      <c r="CW552" s="136">
        <v>345</v>
      </c>
      <c r="CX552" s="128">
        <v>340</v>
      </c>
      <c r="CY552" s="134">
        <v>-10</v>
      </c>
      <c r="CZ552" s="135">
        <v>260</v>
      </c>
      <c r="DA552" s="136">
        <v>270</v>
      </c>
      <c r="DB552" s="128">
        <v>265</v>
      </c>
      <c r="DC552" s="134" t="s">
        <v>5</v>
      </c>
      <c r="DD552" s="135">
        <v>495</v>
      </c>
      <c r="DE552" s="136">
        <v>505</v>
      </c>
      <c r="DF552" s="128">
        <v>500</v>
      </c>
      <c r="DG552" s="134">
        <v>-10</v>
      </c>
      <c r="DH552" s="135">
        <v>420</v>
      </c>
      <c r="DI552" s="136">
        <v>430</v>
      </c>
      <c r="DJ552" s="128">
        <v>425</v>
      </c>
      <c r="DK552" s="134" t="s">
        <v>5</v>
      </c>
      <c r="DL552" s="135">
        <v>325</v>
      </c>
      <c r="DM552" s="136">
        <v>335</v>
      </c>
      <c r="DN552" s="128">
        <v>330</v>
      </c>
      <c r="DO552" s="134">
        <v>-10</v>
      </c>
      <c r="DP552" s="135">
        <v>240</v>
      </c>
      <c r="DQ552" s="136">
        <v>250</v>
      </c>
      <c r="DR552" s="128">
        <v>245</v>
      </c>
      <c r="DS552" s="134" t="s">
        <v>5</v>
      </c>
      <c r="DT552" s="135">
        <v>495</v>
      </c>
      <c r="DU552" s="136">
        <v>505</v>
      </c>
      <c r="DV552" s="128">
        <v>500</v>
      </c>
      <c r="DW552" s="134">
        <v>-10</v>
      </c>
      <c r="DX552" s="135">
        <v>415</v>
      </c>
      <c r="DY552" s="136">
        <v>425</v>
      </c>
      <c r="DZ552" s="128">
        <v>420</v>
      </c>
      <c r="EA552" s="134" t="s">
        <v>5</v>
      </c>
      <c r="EB552" s="135">
        <v>315</v>
      </c>
      <c r="EC552" s="136">
        <v>325</v>
      </c>
      <c r="ED552" s="128">
        <v>320</v>
      </c>
      <c r="EE552" s="134">
        <v>-10</v>
      </c>
      <c r="EF552" s="135">
        <v>230</v>
      </c>
      <c r="EG552" s="136">
        <v>240</v>
      </c>
      <c r="EH552" s="128">
        <v>235</v>
      </c>
      <c r="EI552" s="134">
        <v>-10</v>
      </c>
      <c r="EJ552" s="135">
        <v>510</v>
      </c>
      <c r="EK552" s="136">
        <v>520</v>
      </c>
      <c r="EL552" s="128">
        <v>515</v>
      </c>
      <c r="EM552" s="134">
        <v>-10</v>
      </c>
      <c r="EN552" s="135">
        <v>295</v>
      </c>
      <c r="EO552" s="136">
        <v>305</v>
      </c>
      <c r="EP552" s="128">
        <v>300</v>
      </c>
      <c r="EQ552" s="134" t="s">
        <v>5</v>
      </c>
      <c r="ER552" s="135">
        <v>295</v>
      </c>
      <c r="ES552" s="136">
        <v>305</v>
      </c>
      <c r="ET552" s="128">
        <v>300</v>
      </c>
      <c r="EU552" s="134">
        <v>-10</v>
      </c>
      <c r="EV552" s="135">
        <v>220</v>
      </c>
      <c r="EW552" s="136">
        <v>230</v>
      </c>
      <c r="EX552" s="128">
        <v>225</v>
      </c>
      <c r="EY552" s="134">
        <v>-10</v>
      </c>
      <c r="EZ552" s="135">
        <v>495</v>
      </c>
      <c r="FA552" s="136">
        <v>505</v>
      </c>
      <c r="FB552" s="128">
        <v>500</v>
      </c>
      <c r="FC552" s="134">
        <v>-10</v>
      </c>
      <c r="FD552" s="135">
        <v>380</v>
      </c>
      <c r="FE552" s="136">
        <v>390</v>
      </c>
      <c r="FF552" s="128">
        <v>385</v>
      </c>
      <c r="FG552" s="134" t="s">
        <v>5</v>
      </c>
      <c r="FH552" s="135">
        <v>315</v>
      </c>
      <c r="FI552" s="136">
        <v>325</v>
      </c>
      <c r="FJ552" s="128">
        <v>320</v>
      </c>
      <c r="FK552" s="134">
        <v>-10</v>
      </c>
      <c r="FL552" s="135">
        <v>215</v>
      </c>
      <c r="FM552" s="136">
        <v>225</v>
      </c>
      <c r="FN552" s="128">
        <v>220</v>
      </c>
      <c r="FO552" s="134">
        <v>10</v>
      </c>
      <c r="FP552" s="135">
        <v>385</v>
      </c>
      <c r="FQ552" s="136">
        <v>395</v>
      </c>
      <c r="FR552" s="128">
        <v>390</v>
      </c>
      <c r="FS552" s="134">
        <v>-10</v>
      </c>
      <c r="FT552" s="135">
        <v>355</v>
      </c>
      <c r="FU552" s="136">
        <v>365</v>
      </c>
      <c r="FV552" s="95">
        <v>360</v>
      </c>
      <c r="FW552" s="134" t="s">
        <v>5</v>
      </c>
      <c r="FX552" s="135">
        <v>385</v>
      </c>
      <c r="FY552" s="136">
        <v>395</v>
      </c>
      <c r="FZ552" s="128">
        <v>390</v>
      </c>
      <c r="GA552" s="134" t="s">
        <v>5</v>
      </c>
      <c r="GB552" s="135">
        <v>440</v>
      </c>
      <c r="GC552" s="136">
        <v>450</v>
      </c>
      <c r="GD552" s="128">
        <v>445</v>
      </c>
      <c r="GE552" s="134">
        <v>-10</v>
      </c>
      <c r="GF552" s="135">
        <v>330</v>
      </c>
      <c r="GG552" s="136">
        <v>340</v>
      </c>
      <c r="GH552" s="128">
        <v>335</v>
      </c>
      <c r="GI552" s="134" t="s">
        <v>5</v>
      </c>
      <c r="GJ552" s="135">
        <v>505</v>
      </c>
      <c r="GK552" s="136">
        <v>515</v>
      </c>
      <c r="GL552" s="128">
        <v>510</v>
      </c>
      <c r="GM552" s="134">
        <v>-10</v>
      </c>
      <c r="GN552" s="135">
        <v>450</v>
      </c>
      <c r="GO552" s="136">
        <v>460</v>
      </c>
      <c r="GP552" s="128">
        <v>455</v>
      </c>
      <c r="GQ552" s="134" t="s">
        <v>5</v>
      </c>
      <c r="GR552" s="93"/>
      <c r="GS552" s="93">
        <v>6</v>
      </c>
    </row>
    <row r="553" spans="1:201" ht="15.75" x14ac:dyDescent="0.25">
      <c r="A553">
        <v>6</v>
      </c>
      <c r="B553">
        <v>2020</v>
      </c>
      <c r="C553" s="87">
        <v>44001</v>
      </c>
      <c r="D553" s="149">
        <v>390</v>
      </c>
      <c r="E553" s="136">
        <v>400</v>
      </c>
      <c r="F553" s="128">
        <v>395</v>
      </c>
      <c r="G553" s="134">
        <v>-5</v>
      </c>
      <c r="H553" s="135">
        <v>335</v>
      </c>
      <c r="I553" s="136">
        <v>345</v>
      </c>
      <c r="J553" s="128">
        <v>340</v>
      </c>
      <c r="K553" s="134">
        <v>5</v>
      </c>
      <c r="L553" s="135">
        <v>555</v>
      </c>
      <c r="M553" s="136">
        <v>565</v>
      </c>
      <c r="N553" s="128">
        <v>560</v>
      </c>
      <c r="O553" s="134">
        <v>-15</v>
      </c>
      <c r="P553" s="135">
        <v>355</v>
      </c>
      <c r="Q553" s="136">
        <v>365</v>
      </c>
      <c r="R553" s="128">
        <v>360</v>
      </c>
      <c r="S553" s="134" t="s">
        <v>5</v>
      </c>
      <c r="T553" s="135">
        <v>385</v>
      </c>
      <c r="U553" s="136">
        <v>395</v>
      </c>
      <c r="V553" s="128">
        <v>390</v>
      </c>
      <c r="W553" s="134">
        <v>-5</v>
      </c>
      <c r="X553" s="135">
        <v>330</v>
      </c>
      <c r="Y553" s="136">
        <v>340</v>
      </c>
      <c r="Z553" s="128">
        <v>335</v>
      </c>
      <c r="AA553" s="134">
        <v>5</v>
      </c>
      <c r="AB553" s="135">
        <v>550</v>
      </c>
      <c r="AC553" s="136">
        <v>560</v>
      </c>
      <c r="AD553" s="128">
        <v>555</v>
      </c>
      <c r="AE553" s="134">
        <v>-15</v>
      </c>
      <c r="AF553" s="135">
        <v>340</v>
      </c>
      <c r="AG553" s="136">
        <v>350</v>
      </c>
      <c r="AH553" s="128">
        <v>345</v>
      </c>
      <c r="AI553" s="134" t="s">
        <v>5</v>
      </c>
      <c r="AJ553" s="135">
        <v>360</v>
      </c>
      <c r="AK553" s="136">
        <v>370</v>
      </c>
      <c r="AL553" s="128">
        <v>365</v>
      </c>
      <c r="AM553" s="134">
        <v>-10</v>
      </c>
      <c r="AN553" s="135">
        <v>310</v>
      </c>
      <c r="AO553" s="136">
        <v>320</v>
      </c>
      <c r="AP553" s="128">
        <v>315</v>
      </c>
      <c r="AQ553" s="134">
        <v>5</v>
      </c>
      <c r="AR553" s="135">
        <v>560</v>
      </c>
      <c r="AS553" s="136">
        <v>570</v>
      </c>
      <c r="AT553" s="128">
        <v>565</v>
      </c>
      <c r="AU553" s="134">
        <v>-15</v>
      </c>
      <c r="AV553" s="135">
        <v>350</v>
      </c>
      <c r="AW553" s="136">
        <v>360</v>
      </c>
      <c r="AX553" s="128">
        <v>355</v>
      </c>
      <c r="AY553" s="134" t="s">
        <v>5</v>
      </c>
      <c r="AZ553" s="135">
        <v>300</v>
      </c>
      <c r="BA553" s="136">
        <v>310</v>
      </c>
      <c r="BB553" s="128">
        <v>305</v>
      </c>
      <c r="BC553" s="134">
        <v>-10</v>
      </c>
      <c r="BD553" s="135">
        <v>250</v>
      </c>
      <c r="BE553" s="136">
        <v>260</v>
      </c>
      <c r="BF553" s="128">
        <v>255</v>
      </c>
      <c r="BG553" s="134">
        <v>5</v>
      </c>
      <c r="BH553" s="135">
        <v>450</v>
      </c>
      <c r="BI553" s="136">
        <v>460</v>
      </c>
      <c r="BJ553" s="128">
        <v>455</v>
      </c>
      <c r="BK553" s="134">
        <v>-15</v>
      </c>
      <c r="BL553" s="135">
        <v>340</v>
      </c>
      <c r="BM553" s="136">
        <v>350</v>
      </c>
      <c r="BN553" s="128">
        <v>345</v>
      </c>
      <c r="BO553" s="134" t="s">
        <v>5</v>
      </c>
      <c r="BP553" s="135">
        <v>410</v>
      </c>
      <c r="BQ553" s="136">
        <v>420</v>
      </c>
      <c r="BR553" s="128">
        <v>415</v>
      </c>
      <c r="BS553" s="134">
        <v>-5</v>
      </c>
      <c r="BT553" s="135">
        <v>310</v>
      </c>
      <c r="BU553" s="136">
        <v>320</v>
      </c>
      <c r="BV553" s="128">
        <v>315</v>
      </c>
      <c r="BW553" s="134">
        <v>-5</v>
      </c>
      <c r="BX553" s="135">
        <v>480</v>
      </c>
      <c r="BY553" s="136">
        <v>490</v>
      </c>
      <c r="BZ553" s="128">
        <v>485</v>
      </c>
      <c r="CA553" s="134">
        <v>-15</v>
      </c>
      <c r="CB553" s="135">
        <v>440</v>
      </c>
      <c r="CC553" s="136">
        <v>450</v>
      </c>
      <c r="CD553" s="128">
        <v>445</v>
      </c>
      <c r="CE553" s="134" t="s">
        <v>5</v>
      </c>
      <c r="CF553" s="135">
        <v>340</v>
      </c>
      <c r="CG553" s="136">
        <v>350</v>
      </c>
      <c r="CH553" s="128">
        <v>345</v>
      </c>
      <c r="CI553" s="134">
        <v>-5</v>
      </c>
      <c r="CJ553" s="135">
        <v>240</v>
      </c>
      <c r="CK553" s="136">
        <v>250</v>
      </c>
      <c r="CL553" s="128">
        <v>245</v>
      </c>
      <c r="CM553" s="134">
        <v>-5</v>
      </c>
      <c r="CN553" s="135">
        <v>480</v>
      </c>
      <c r="CO553" s="136">
        <v>490</v>
      </c>
      <c r="CP553" s="128">
        <v>485</v>
      </c>
      <c r="CQ553" s="134">
        <v>-15</v>
      </c>
      <c r="CR553" s="135">
        <v>400</v>
      </c>
      <c r="CS553" s="136">
        <v>410</v>
      </c>
      <c r="CT553" s="128">
        <v>405</v>
      </c>
      <c r="CU553" s="134" t="s">
        <v>5</v>
      </c>
      <c r="CV553" s="135">
        <v>325</v>
      </c>
      <c r="CW553" s="136">
        <v>335</v>
      </c>
      <c r="CX553" s="128">
        <v>330</v>
      </c>
      <c r="CY553" s="134">
        <v>-10</v>
      </c>
      <c r="CZ553" s="135">
        <v>255</v>
      </c>
      <c r="DA553" s="136">
        <v>265</v>
      </c>
      <c r="DB553" s="128">
        <v>260</v>
      </c>
      <c r="DC553" s="134">
        <v>-5</v>
      </c>
      <c r="DD553" s="135">
        <v>480</v>
      </c>
      <c r="DE553" s="136">
        <v>490</v>
      </c>
      <c r="DF553" s="128">
        <v>485</v>
      </c>
      <c r="DG553" s="134">
        <v>-15</v>
      </c>
      <c r="DH553" s="135">
        <v>420</v>
      </c>
      <c r="DI553" s="136">
        <v>430</v>
      </c>
      <c r="DJ553" s="128">
        <v>425</v>
      </c>
      <c r="DK553" s="134" t="s">
        <v>5</v>
      </c>
      <c r="DL553" s="135">
        <v>315</v>
      </c>
      <c r="DM553" s="136">
        <v>325</v>
      </c>
      <c r="DN553" s="128">
        <v>320</v>
      </c>
      <c r="DO553" s="134">
        <v>-10</v>
      </c>
      <c r="DP553" s="135">
        <v>235</v>
      </c>
      <c r="DQ553" s="136">
        <v>245</v>
      </c>
      <c r="DR553" s="128">
        <v>240</v>
      </c>
      <c r="DS553" s="134">
        <v>-5</v>
      </c>
      <c r="DT553" s="135">
        <v>480</v>
      </c>
      <c r="DU553" s="136">
        <v>490</v>
      </c>
      <c r="DV553" s="128">
        <v>485</v>
      </c>
      <c r="DW553" s="134">
        <v>-15</v>
      </c>
      <c r="DX553" s="135">
        <v>415</v>
      </c>
      <c r="DY553" s="136">
        <v>425</v>
      </c>
      <c r="DZ553" s="128">
        <v>420</v>
      </c>
      <c r="EA553" s="134" t="s">
        <v>5</v>
      </c>
      <c r="EB553" s="135">
        <v>310</v>
      </c>
      <c r="EC553" s="136">
        <v>320</v>
      </c>
      <c r="ED553" s="128">
        <v>315</v>
      </c>
      <c r="EE553" s="134">
        <v>-5</v>
      </c>
      <c r="EF553" s="135">
        <v>230</v>
      </c>
      <c r="EG553" s="136">
        <v>230</v>
      </c>
      <c r="EH553" s="128">
        <v>230</v>
      </c>
      <c r="EI553" s="134">
        <v>-5</v>
      </c>
      <c r="EJ553" s="135">
        <v>525</v>
      </c>
      <c r="EK553" s="136">
        <v>535</v>
      </c>
      <c r="EL553" s="128">
        <v>530</v>
      </c>
      <c r="EM553" s="134">
        <v>15</v>
      </c>
      <c r="EN553" s="135">
        <v>295</v>
      </c>
      <c r="EO553" s="136">
        <v>305</v>
      </c>
      <c r="EP553" s="128">
        <v>300</v>
      </c>
      <c r="EQ553" s="134" t="s">
        <v>5</v>
      </c>
      <c r="ER553" s="135">
        <v>290</v>
      </c>
      <c r="ES553" s="136">
        <v>300</v>
      </c>
      <c r="ET553" s="128">
        <v>295</v>
      </c>
      <c r="EU553" s="134">
        <v>-5</v>
      </c>
      <c r="EV553" s="135">
        <v>230</v>
      </c>
      <c r="EW553" s="136">
        <v>230</v>
      </c>
      <c r="EX553" s="128">
        <v>230</v>
      </c>
      <c r="EY553" s="134">
        <v>5</v>
      </c>
      <c r="EZ553" s="135">
        <v>510</v>
      </c>
      <c r="FA553" s="136">
        <v>520</v>
      </c>
      <c r="FB553" s="128">
        <v>515</v>
      </c>
      <c r="FC553" s="134">
        <v>15</v>
      </c>
      <c r="FD553" s="135">
        <v>380</v>
      </c>
      <c r="FE553" s="136">
        <v>390</v>
      </c>
      <c r="FF553" s="128">
        <v>385</v>
      </c>
      <c r="FG553" s="134" t="s">
        <v>5</v>
      </c>
      <c r="FH553" s="135">
        <v>315</v>
      </c>
      <c r="FI553" s="136">
        <v>325</v>
      </c>
      <c r="FJ553" s="128">
        <v>320</v>
      </c>
      <c r="FK553" s="134" t="s">
        <v>5</v>
      </c>
      <c r="FL553" s="135">
        <v>215</v>
      </c>
      <c r="FM553" s="136">
        <v>225</v>
      </c>
      <c r="FN553" s="128">
        <v>220</v>
      </c>
      <c r="FO553" s="134" t="s">
        <v>5</v>
      </c>
      <c r="FP553" s="135">
        <v>385</v>
      </c>
      <c r="FQ553" s="136">
        <v>395</v>
      </c>
      <c r="FR553" s="128">
        <v>390</v>
      </c>
      <c r="FS553" s="134" t="s">
        <v>5</v>
      </c>
      <c r="FT553" s="135">
        <v>355</v>
      </c>
      <c r="FU553" s="136">
        <v>365</v>
      </c>
      <c r="FV553" s="95">
        <v>360</v>
      </c>
      <c r="FW553" s="134" t="s">
        <v>5</v>
      </c>
      <c r="FX553" s="135">
        <v>385</v>
      </c>
      <c r="FY553" s="136">
        <v>395</v>
      </c>
      <c r="FZ553" s="128">
        <v>390</v>
      </c>
      <c r="GA553" s="134" t="s">
        <v>5</v>
      </c>
      <c r="GB553" s="135">
        <v>430</v>
      </c>
      <c r="GC553" s="136">
        <v>440</v>
      </c>
      <c r="GD553" s="128">
        <v>435</v>
      </c>
      <c r="GE553" s="134">
        <v>-10</v>
      </c>
      <c r="GF553" s="135">
        <v>325</v>
      </c>
      <c r="GG553" s="136">
        <v>335</v>
      </c>
      <c r="GH553" s="128">
        <v>330</v>
      </c>
      <c r="GI553" s="134">
        <v>-5</v>
      </c>
      <c r="GJ553" s="135">
        <v>490</v>
      </c>
      <c r="GK553" s="136">
        <v>500</v>
      </c>
      <c r="GL553" s="128">
        <v>495</v>
      </c>
      <c r="GM553" s="134">
        <v>-15</v>
      </c>
      <c r="GN553" s="135">
        <v>450</v>
      </c>
      <c r="GO553" s="136">
        <v>460</v>
      </c>
      <c r="GP553" s="128">
        <v>455</v>
      </c>
      <c r="GQ553" s="134" t="s">
        <v>5</v>
      </c>
      <c r="GR553" s="93"/>
      <c r="GS553" s="93">
        <v>6</v>
      </c>
    </row>
    <row r="554" spans="1:201" ht="15.75" x14ac:dyDescent="0.25">
      <c r="A554">
        <v>6</v>
      </c>
      <c r="B554">
        <v>2020</v>
      </c>
      <c r="C554" s="87">
        <v>44008</v>
      </c>
      <c r="D554" s="149">
        <v>385</v>
      </c>
      <c r="E554" s="136">
        <v>395</v>
      </c>
      <c r="F554" s="128">
        <v>390</v>
      </c>
      <c r="G554" s="134">
        <v>-5</v>
      </c>
      <c r="H554" s="135">
        <v>330</v>
      </c>
      <c r="I554" s="136">
        <v>340</v>
      </c>
      <c r="J554" s="128">
        <v>335</v>
      </c>
      <c r="K554" s="134">
        <v>-5</v>
      </c>
      <c r="L554" s="135">
        <v>550</v>
      </c>
      <c r="M554" s="136">
        <v>560</v>
      </c>
      <c r="N554" s="128">
        <v>555</v>
      </c>
      <c r="O554" s="134">
        <v>-5</v>
      </c>
      <c r="P554" s="135">
        <v>345</v>
      </c>
      <c r="Q554" s="136">
        <v>355</v>
      </c>
      <c r="R554" s="128">
        <v>350</v>
      </c>
      <c r="S554" s="134">
        <v>-10</v>
      </c>
      <c r="T554" s="135">
        <v>380</v>
      </c>
      <c r="U554" s="136">
        <v>390</v>
      </c>
      <c r="V554" s="128">
        <v>385</v>
      </c>
      <c r="W554" s="134">
        <v>-5</v>
      </c>
      <c r="X554" s="135">
        <v>325</v>
      </c>
      <c r="Y554" s="136">
        <v>335</v>
      </c>
      <c r="Z554" s="128">
        <v>330</v>
      </c>
      <c r="AA554" s="134">
        <v>-5</v>
      </c>
      <c r="AB554" s="135">
        <v>545</v>
      </c>
      <c r="AC554" s="136">
        <v>555</v>
      </c>
      <c r="AD554" s="128">
        <v>550</v>
      </c>
      <c r="AE554" s="134">
        <v>-5</v>
      </c>
      <c r="AF554" s="135">
        <v>330</v>
      </c>
      <c r="AG554" s="136">
        <v>340</v>
      </c>
      <c r="AH554" s="128">
        <v>335</v>
      </c>
      <c r="AI554" s="134">
        <v>-10</v>
      </c>
      <c r="AJ554" s="135">
        <v>360</v>
      </c>
      <c r="AK554" s="136">
        <v>370</v>
      </c>
      <c r="AL554" s="128">
        <v>365</v>
      </c>
      <c r="AM554" s="134" t="s">
        <v>5</v>
      </c>
      <c r="AN554" s="135">
        <v>310</v>
      </c>
      <c r="AO554" s="136">
        <v>320</v>
      </c>
      <c r="AP554" s="128">
        <v>315</v>
      </c>
      <c r="AQ554" s="134" t="s">
        <v>5</v>
      </c>
      <c r="AR554" s="135">
        <v>555</v>
      </c>
      <c r="AS554" s="136">
        <v>565</v>
      </c>
      <c r="AT554" s="128">
        <v>560</v>
      </c>
      <c r="AU554" s="134">
        <v>-5</v>
      </c>
      <c r="AV554" s="135">
        <v>340</v>
      </c>
      <c r="AW554" s="136">
        <v>350</v>
      </c>
      <c r="AX554" s="128">
        <v>345</v>
      </c>
      <c r="AY554" s="134">
        <v>-10</v>
      </c>
      <c r="AZ554" s="135">
        <v>300</v>
      </c>
      <c r="BA554" s="136">
        <v>310</v>
      </c>
      <c r="BB554" s="128">
        <v>305</v>
      </c>
      <c r="BC554" s="134" t="s">
        <v>5</v>
      </c>
      <c r="BD554" s="135">
        <v>250</v>
      </c>
      <c r="BE554" s="136">
        <v>260</v>
      </c>
      <c r="BF554" s="128">
        <v>255</v>
      </c>
      <c r="BG554" s="134" t="s">
        <v>5</v>
      </c>
      <c r="BH554" s="135">
        <v>445</v>
      </c>
      <c r="BI554" s="136">
        <v>455</v>
      </c>
      <c r="BJ554" s="128">
        <v>450</v>
      </c>
      <c r="BK554" s="134">
        <v>-5</v>
      </c>
      <c r="BL554" s="135">
        <v>330</v>
      </c>
      <c r="BM554" s="136">
        <v>340</v>
      </c>
      <c r="BN554" s="128">
        <v>335</v>
      </c>
      <c r="BO554" s="134">
        <v>-10</v>
      </c>
      <c r="BP554" s="135">
        <v>400</v>
      </c>
      <c r="BQ554" s="136">
        <v>410</v>
      </c>
      <c r="BR554" s="128">
        <v>405</v>
      </c>
      <c r="BS554" s="134">
        <v>-10</v>
      </c>
      <c r="BT554" s="135">
        <v>310</v>
      </c>
      <c r="BU554" s="136">
        <v>320</v>
      </c>
      <c r="BV554" s="128">
        <v>315</v>
      </c>
      <c r="BW554" s="134" t="s">
        <v>5</v>
      </c>
      <c r="BX554" s="135">
        <v>475</v>
      </c>
      <c r="BY554" s="136">
        <v>485</v>
      </c>
      <c r="BZ554" s="128">
        <v>480</v>
      </c>
      <c r="CA554" s="134">
        <v>-5</v>
      </c>
      <c r="CB554" s="135">
        <v>440</v>
      </c>
      <c r="CC554" s="136">
        <v>450</v>
      </c>
      <c r="CD554" s="128">
        <v>445</v>
      </c>
      <c r="CE554" s="134" t="s">
        <v>5</v>
      </c>
      <c r="CF554" s="135">
        <v>330</v>
      </c>
      <c r="CG554" s="136">
        <v>340</v>
      </c>
      <c r="CH554" s="128">
        <v>335</v>
      </c>
      <c r="CI554" s="134">
        <v>-10</v>
      </c>
      <c r="CJ554" s="135">
        <v>240</v>
      </c>
      <c r="CK554" s="136">
        <v>250</v>
      </c>
      <c r="CL554" s="128">
        <v>245</v>
      </c>
      <c r="CM554" s="134" t="s">
        <v>5</v>
      </c>
      <c r="CN554" s="135">
        <v>475</v>
      </c>
      <c r="CO554" s="136">
        <v>485</v>
      </c>
      <c r="CP554" s="128">
        <v>480</v>
      </c>
      <c r="CQ554" s="134">
        <v>-5</v>
      </c>
      <c r="CR554" s="135">
        <v>400</v>
      </c>
      <c r="CS554" s="136">
        <v>410</v>
      </c>
      <c r="CT554" s="128">
        <v>405</v>
      </c>
      <c r="CU554" s="134" t="s">
        <v>5</v>
      </c>
      <c r="CV554" s="135">
        <v>315</v>
      </c>
      <c r="CW554" s="136">
        <v>325</v>
      </c>
      <c r="CX554" s="128">
        <v>320</v>
      </c>
      <c r="CY554" s="134">
        <v>-10</v>
      </c>
      <c r="CZ554" s="135">
        <v>255</v>
      </c>
      <c r="DA554" s="136">
        <v>265</v>
      </c>
      <c r="DB554" s="128">
        <v>260</v>
      </c>
      <c r="DC554" s="134" t="s">
        <v>5</v>
      </c>
      <c r="DD554" s="135">
        <v>475</v>
      </c>
      <c r="DE554" s="136">
        <v>485</v>
      </c>
      <c r="DF554" s="128">
        <v>480</v>
      </c>
      <c r="DG554" s="134">
        <v>-5</v>
      </c>
      <c r="DH554" s="135">
        <v>420</v>
      </c>
      <c r="DI554" s="136">
        <v>430</v>
      </c>
      <c r="DJ554" s="128">
        <v>425</v>
      </c>
      <c r="DK554" s="134" t="s">
        <v>5</v>
      </c>
      <c r="DL554" s="135">
        <v>305</v>
      </c>
      <c r="DM554" s="136">
        <v>315</v>
      </c>
      <c r="DN554" s="128">
        <v>310</v>
      </c>
      <c r="DO554" s="134">
        <v>-10</v>
      </c>
      <c r="DP554" s="135">
        <v>235</v>
      </c>
      <c r="DQ554" s="136">
        <v>245</v>
      </c>
      <c r="DR554" s="128">
        <v>240</v>
      </c>
      <c r="DS554" s="134" t="s">
        <v>5</v>
      </c>
      <c r="DT554" s="135">
        <v>475</v>
      </c>
      <c r="DU554" s="136">
        <v>485</v>
      </c>
      <c r="DV554" s="128">
        <v>480</v>
      </c>
      <c r="DW554" s="134">
        <v>-5</v>
      </c>
      <c r="DX554" s="135">
        <v>415</v>
      </c>
      <c r="DY554" s="136">
        <v>425</v>
      </c>
      <c r="DZ554" s="128">
        <v>420</v>
      </c>
      <c r="EA554" s="134" t="s">
        <v>5</v>
      </c>
      <c r="EB554" s="135">
        <v>300</v>
      </c>
      <c r="EC554" s="136">
        <v>310</v>
      </c>
      <c r="ED554" s="128">
        <v>305</v>
      </c>
      <c r="EE554" s="134">
        <v>-10</v>
      </c>
      <c r="EF554" s="135">
        <v>230</v>
      </c>
      <c r="EG554" s="136">
        <v>230</v>
      </c>
      <c r="EH554" s="128">
        <v>230</v>
      </c>
      <c r="EI554" s="134" t="s">
        <v>5</v>
      </c>
      <c r="EJ554" s="135">
        <v>520</v>
      </c>
      <c r="EK554" s="136">
        <v>530</v>
      </c>
      <c r="EL554" s="128">
        <v>525</v>
      </c>
      <c r="EM554" s="134">
        <v>-5</v>
      </c>
      <c r="EN554" s="135">
        <v>295</v>
      </c>
      <c r="EO554" s="136">
        <v>305</v>
      </c>
      <c r="EP554" s="128">
        <v>300</v>
      </c>
      <c r="EQ554" s="134" t="s">
        <v>5</v>
      </c>
      <c r="ER554" s="135">
        <v>280</v>
      </c>
      <c r="ES554" s="136">
        <v>290</v>
      </c>
      <c r="ET554" s="128">
        <v>285</v>
      </c>
      <c r="EU554" s="134">
        <v>-10</v>
      </c>
      <c r="EV554" s="135">
        <v>230</v>
      </c>
      <c r="EW554" s="136">
        <v>230</v>
      </c>
      <c r="EX554" s="128">
        <v>230</v>
      </c>
      <c r="EY554" s="134" t="s">
        <v>5</v>
      </c>
      <c r="EZ554" s="135">
        <v>505</v>
      </c>
      <c r="FA554" s="136">
        <v>515</v>
      </c>
      <c r="FB554" s="128">
        <v>510</v>
      </c>
      <c r="FC554" s="134">
        <v>-5</v>
      </c>
      <c r="FD554" s="135">
        <v>380</v>
      </c>
      <c r="FE554" s="136">
        <v>390</v>
      </c>
      <c r="FF554" s="128">
        <v>385</v>
      </c>
      <c r="FG554" s="134" t="s">
        <v>5</v>
      </c>
      <c r="FH554" s="135">
        <v>305</v>
      </c>
      <c r="FI554" s="136">
        <v>315</v>
      </c>
      <c r="FJ554" s="128">
        <v>310</v>
      </c>
      <c r="FK554" s="134">
        <v>-10</v>
      </c>
      <c r="FL554" s="135">
        <v>215</v>
      </c>
      <c r="FM554" s="136">
        <v>225</v>
      </c>
      <c r="FN554" s="128">
        <v>220</v>
      </c>
      <c r="FO554" s="134" t="s">
        <v>5</v>
      </c>
      <c r="FP554" s="135">
        <v>380</v>
      </c>
      <c r="FQ554" s="136">
        <v>390</v>
      </c>
      <c r="FR554" s="128">
        <v>385</v>
      </c>
      <c r="FS554" s="134">
        <v>-5</v>
      </c>
      <c r="FT554" s="135">
        <v>365</v>
      </c>
      <c r="FU554" s="136">
        <v>375</v>
      </c>
      <c r="FV554" s="95">
        <v>370</v>
      </c>
      <c r="FW554" s="134">
        <v>10</v>
      </c>
      <c r="FX554" s="135">
        <v>385</v>
      </c>
      <c r="FY554" s="136">
        <v>395</v>
      </c>
      <c r="FZ554" s="128">
        <v>390</v>
      </c>
      <c r="GA554" s="134" t="s">
        <v>5</v>
      </c>
      <c r="GB554" s="135">
        <v>420</v>
      </c>
      <c r="GC554" s="136">
        <v>430</v>
      </c>
      <c r="GD554" s="128">
        <v>425</v>
      </c>
      <c r="GE554" s="134">
        <v>-10</v>
      </c>
      <c r="GF554" s="135">
        <v>325</v>
      </c>
      <c r="GG554" s="136">
        <v>335</v>
      </c>
      <c r="GH554" s="128">
        <v>330</v>
      </c>
      <c r="GI554" s="134" t="s">
        <v>5</v>
      </c>
      <c r="GJ554" s="135">
        <v>485</v>
      </c>
      <c r="GK554" s="136">
        <v>495</v>
      </c>
      <c r="GL554" s="128">
        <v>490</v>
      </c>
      <c r="GM554" s="134">
        <v>-5</v>
      </c>
      <c r="GN554" s="135">
        <v>450</v>
      </c>
      <c r="GO554" s="136">
        <v>460</v>
      </c>
      <c r="GP554" s="128">
        <v>455</v>
      </c>
      <c r="GQ554" s="134" t="s">
        <v>5</v>
      </c>
      <c r="GR554" s="93"/>
      <c r="GS554" s="93">
        <v>6</v>
      </c>
    </row>
    <row r="555" spans="1:201" ht="15.75" x14ac:dyDescent="0.25">
      <c r="A555">
        <v>7</v>
      </c>
      <c r="B555">
        <v>2020</v>
      </c>
      <c r="C555" s="87">
        <v>44015</v>
      </c>
      <c r="D555" s="149">
        <v>385</v>
      </c>
      <c r="E555" s="136">
        <v>395</v>
      </c>
      <c r="F555" s="128">
        <v>390</v>
      </c>
      <c r="G555" s="134" t="s">
        <v>5</v>
      </c>
      <c r="H555" s="135">
        <v>330</v>
      </c>
      <c r="I555" s="136">
        <v>340</v>
      </c>
      <c r="J555" s="128">
        <v>335</v>
      </c>
      <c r="K555" s="134" t="s">
        <v>5</v>
      </c>
      <c r="L555" s="135">
        <v>400</v>
      </c>
      <c r="M555" s="136">
        <v>410</v>
      </c>
      <c r="N555" s="128">
        <v>405</v>
      </c>
      <c r="O555" s="134" t="s">
        <v>5</v>
      </c>
      <c r="P555" s="135">
        <v>345</v>
      </c>
      <c r="Q555" s="136">
        <v>355</v>
      </c>
      <c r="R555" s="128">
        <v>350</v>
      </c>
      <c r="S555" s="134" t="s">
        <v>5</v>
      </c>
      <c r="T555" s="135">
        <v>380</v>
      </c>
      <c r="U555" s="136">
        <v>390</v>
      </c>
      <c r="V555" s="128">
        <v>385</v>
      </c>
      <c r="W555" s="134" t="s">
        <v>5</v>
      </c>
      <c r="X555" s="135">
        <v>325</v>
      </c>
      <c r="Y555" s="136">
        <v>335</v>
      </c>
      <c r="Z555" s="128">
        <v>330</v>
      </c>
      <c r="AA555" s="134" t="s">
        <v>5</v>
      </c>
      <c r="AB555" s="135">
        <v>400</v>
      </c>
      <c r="AC555" s="136">
        <v>410</v>
      </c>
      <c r="AD555" s="128">
        <v>405</v>
      </c>
      <c r="AE555" s="134" t="s">
        <v>5</v>
      </c>
      <c r="AF555" s="135">
        <v>330</v>
      </c>
      <c r="AG555" s="136">
        <v>340</v>
      </c>
      <c r="AH555" s="128">
        <v>335</v>
      </c>
      <c r="AI555" s="134" t="s">
        <v>5</v>
      </c>
      <c r="AJ555" s="135">
        <v>360</v>
      </c>
      <c r="AK555" s="136">
        <v>370</v>
      </c>
      <c r="AL555" s="128">
        <v>365</v>
      </c>
      <c r="AM555" s="134" t="s">
        <v>5</v>
      </c>
      <c r="AN555" s="135">
        <v>310</v>
      </c>
      <c r="AO555" s="136">
        <v>320</v>
      </c>
      <c r="AP555" s="128">
        <v>315</v>
      </c>
      <c r="AQ555" s="134" t="s">
        <v>5</v>
      </c>
      <c r="AR555" s="135">
        <v>400</v>
      </c>
      <c r="AS555" s="136">
        <v>410</v>
      </c>
      <c r="AT555" s="128">
        <v>405</v>
      </c>
      <c r="AU555" s="134" t="s">
        <v>5</v>
      </c>
      <c r="AV555" s="135">
        <v>340</v>
      </c>
      <c r="AW555" s="136">
        <v>350</v>
      </c>
      <c r="AX555" s="128">
        <v>345</v>
      </c>
      <c r="AY555" s="134" t="s">
        <v>5</v>
      </c>
      <c r="AZ555" s="135">
        <v>300</v>
      </c>
      <c r="BA555" s="136">
        <v>310</v>
      </c>
      <c r="BB555" s="128">
        <v>305</v>
      </c>
      <c r="BC555" s="134" t="s">
        <v>5</v>
      </c>
      <c r="BD555" s="135">
        <v>250</v>
      </c>
      <c r="BE555" s="136">
        <v>260</v>
      </c>
      <c r="BF555" s="128">
        <v>255</v>
      </c>
      <c r="BG555" s="134" t="s">
        <v>5</v>
      </c>
      <c r="BH555" s="135">
        <v>400</v>
      </c>
      <c r="BI555" s="136">
        <v>410</v>
      </c>
      <c r="BJ555" s="128">
        <v>405</v>
      </c>
      <c r="BK555" s="134" t="s">
        <v>5</v>
      </c>
      <c r="BL555" s="135">
        <v>330</v>
      </c>
      <c r="BM555" s="136">
        <v>340</v>
      </c>
      <c r="BN555" s="128">
        <v>335</v>
      </c>
      <c r="BO555" s="134" t="s">
        <v>5</v>
      </c>
      <c r="BP555" s="135">
        <v>390</v>
      </c>
      <c r="BQ555" s="136">
        <v>400</v>
      </c>
      <c r="BR555" s="128">
        <v>395</v>
      </c>
      <c r="BS555" s="134">
        <v>-10</v>
      </c>
      <c r="BT555" s="135">
        <v>310</v>
      </c>
      <c r="BU555" s="136">
        <v>320</v>
      </c>
      <c r="BV555" s="128">
        <v>315</v>
      </c>
      <c r="BW555" s="134" t="s">
        <v>5</v>
      </c>
      <c r="BX555" s="135">
        <v>475</v>
      </c>
      <c r="BY555" s="136">
        <v>485</v>
      </c>
      <c r="BZ555" s="128">
        <v>480</v>
      </c>
      <c r="CA555" s="134" t="s">
        <v>5</v>
      </c>
      <c r="CB555" s="135">
        <v>440</v>
      </c>
      <c r="CC555" s="136">
        <v>450</v>
      </c>
      <c r="CD555" s="128">
        <v>445</v>
      </c>
      <c r="CE555" s="134" t="s">
        <v>5</v>
      </c>
      <c r="CF555" s="135">
        <v>320</v>
      </c>
      <c r="CG555" s="136">
        <v>330</v>
      </c>
      <c r="CH555" s="128">
        <v>325</v>
      </c>
      <c r="CI555" s="134">
        <v>-10</v>
      </c>
      <c r="CJ555" s="135">
        <v>240</v>
      </c>
      <c r="CK555" s="136">
        <v>250</v>
      </c>
      <c r="CL555" s="128">
        <v>245</v>
      </c>
      <c r="CM555" s="134" t="s">
        <v>5</v>
      </c>
      <c r="CN555" s="135">
        <v>475</v>
      </c>
      <c r="CO555" s="136">
        <v>485</v>
      </c>
      <c r="CP555" s="128">
        <v>480</v>
      </c>
      <c r="CQ555" s="134" t="s">
        <v>5</v>
      </c>
      <c r="CR555" s="135">
        <v>400</v>
      </c>
      <c r="CS555" s="136">
        <v>410</v>
      </c>
      <c r="CT555" s="128">
        <v>405</v>
      </c>
      <c r="CU555" s="134" t="s">
        <v>5</v>
      </c>
      <c r="CV555" s="135">
        <v>305</v>
      </c>
      <c r="CW555" s="136">
        <v>315</v>
      </c>
      <c r="CX555" s="128">
        <v>310</v>
      </c>
      <c r="CY555" s="134">
        <v>-10</v>
      </c>
      <c r="CZ555" s="135">
        <v>255</v>
      </c>
      <c r="DA555" s="136">
        <v>265</v>
      </c>
      <c r="DB555" s="128">
        <v>260</v>
      </c>
      <c r="DC555" s="134" t="s">
        <v>5</v>
      </c>
      <c r="DD555" s="135">
        <v>475</v>
      </c>
      <c r="DE555" s="136">
        <v>485</v>
      </c>
      <c r="DF555" s="128">
        <v>480</v>
      </c>
      <c r="DG555" s="134" t="s">
        <v>5</v>
      </c>
      <c r="DH555" s="135">
        <v>420</v>
      </c>
      <c r="DI555" s="136">
        <v>430</v>
      </c>
      <c r="DJ555" s="128">
        <v>425</v>
      </c>
      <c r="DK555" s="134" t="s">
        <v>5</v>
      </c>
      <c r="DL555" s="135">
        <v>295</v>
      </c>
      <c r="DM555" s="136">
        <v>305</v>
      </c>
      <c r="DN555" s="128">
        <v>300</v>
      </c>
      <c r="DO555" s="134">
        <v>-10</v>
      </c>
      <c r="DP555" s="135">
        <v>235</v>
      </c>
      <c r="DQ555" s="136">
        <v>245</v>
      </c>
      <c r="DR555" s="128">
        <v>240</v>
      </c>
      <c r="DS555" s="134" t="s">
        <v>5</v>
      </c>
      <c r="DT555" s="135">
        <v>475</v>
      </c>
      <c r="DU555" s="136">
        <v>485</v>
      </c>
      <c r="DV555" s="128">
        <v>480</v>
      </c>
      <c r="DW555" s="134" t="s">
        <v>5</v>
      </c>
      <c r="DX555" s="135">
        <v>415</v>
      </c>
      <c r="DY555" s="136">
        <v>425</v>
      </c>
      <c r="DZ555" s="128">
        <v>420</v>
      </c>
      <c r="EA555" s="134" t="s">
        <v>5</v>
      </c>
      <c r="EB555" s="135">
        <v>300</v>
      </c>
      <c r="EC555" s="136">
        <v>310</v>
      </c>
      <c r="ED555" s="128">
        <v>305</v>
      </c>
      <c r="EE555" s="134" t="s">
        <v>5</v>
      </c>
      <c r="EF555" s="135">
        <v>230</v>
      </c>
      <c r="EG555" s="136">
        <v>230</v>
      </c>
      <c r="EH555" s="128">
        <v>230</v>
      </c>
      <c r="EI555" s="134" t="s">
        <v>5</v>
      </c>
      <c r="EJ555" s="135">
        <v>520</v>
      </c>
      <c r="EK555" s="136">
        <v>530</v>
      </c>
      <c r="EL555" s="128">
        <v>525</v>
      </c>
      <c r="EM555" s="134" t="s">
        <v>5</v>
      </c>
      <c r="EN555" s="135">
        <v>295</v>
      </c>
      <c r="EO555" s="136">
        <v>305</v>
      </c>
      <c r="EP555" s="128">
        <v>300</v>
      </c>
      <c r="EQ555" s="134" t="s">
        <v>5</v>
      </c>
      <c r="ER555" s="135">
        <v>280</v>
      </c>
      <c r="ES555" s="136">
        <v>290</v>
      </c>
      <c r="ET555" s="128">
        <v>285</v>
      </c>
      <c r="EU555" s="134" t="s">
        <v>5</v>
      </c>
      <c r="EV555" s="135">
        <v>230</v>
      </c>
      <c r="EW555" s="136">
        <v>230</v>
      </c>
      <c r="EX555" s="128">
        <v>230</v>
      </c>
      <c r="EY555" s="134" t="s">
        <v>5</v>
      </c>
      <c r="EZ555" s="135">
        <v>505</v>
      </c>
      <c r="FA555" s="136">
        <v>515</v>
      </c>
      <c r="FB555" s="128">
        <v>510</v>
      </c>
      <c r="FC555" s="134" t="s">
        <v>5</v>
      </c>
      <c r="FD555" s="135">
        <v>380</v>
      </c>
      <c r="FE555" s="136">
        <v>390</v>
      </c>
      <c r="FF555" s="128">
        <v>385</v>
      </c>
      <c r="FG555" s="134" t="s">
        <v>5</v>
      </c>
      <c r="FH555" s="135">
        <v>305</v>
      </c>
      <c r="FI555" s="136">
        <v>315</v>
      </c>
      <c r="FJ555" s="128">
        <v>310</v>
      </c>
      <c r="FK555" s="134" t="s">
        <v>5</v>
      </c>
      <c r="FL555" s="135">
        <v>215</v>
      </c>
      <c r="FM555" s="136">
        <v>225</v>
      </c>
      <c r="FN555" s="128">
        <v>220</v>
      </c>
      <c r="FO555" s="134" t="s">
        <v>5</v>
      </c>
      <c r="FP555" s="135">
        <v>380</v>
      </c>
      <c r="FQ555" s="136">
        <v>390</v>
      </c>
      <c r="FR555" s="128">
        <v>385</v>
      </c>
      <c r="FS555" s="134" t="s">
        <v>5</v>
      </c>
      <c r="FT555" s="135">
        <v>365</v>
      </c>
      <c r="FU555" s="136">
        <v>375</v>
      </c>
      <c r="FV555" s="95">
        <v>370</v>
      </c>
      <c r="FW555" s="134" t="s">
        <v>5</v>
      </c>
      <c r="FX555" s="135">
        <v>380</v>
      </c>
      <c r="FY555" s="136">
        <v>390</v>
      </c>
      <c r="FZ555" s="128">
        <v>385</v>
      </c>
      <c r="GA555" s="134">
        <v>-5</v>
      </c>
      <c r="GB555" s="135">
        <v>410</v>
      </c>
      <c r="GC555" s="136">
        <v>420</v>
      </c>
      <c r="GD555" s="128">
        <v>415</v>
      </c>
      <c r="GE555" s="134">
        <v>-10</v>
      </c>
      <c r="GF555" s="135">
        <v>325</v>
      </c>
      <c r="GG555" s="136">
        <v>335</v>
      </c>
      <c r="GH555" s="128">
        <v>330</v>
      </c>
      <c r="GI555" s="134" t="s">
        <v>5</v>
      </c>
      <c r="GJ555" s="135">
        <v>485</v>
      </c>
      <c r="GK555" s="136">
        <v>495</v>
      </c>
      <c r="GL555" s="128">
        <v>490</v>
      </c>
      <c r="GM555" s="134" t="s">
        <v>5</v>
      </c>
      <c r="GN555" s="135">
        <v>450</v>
      </c>
      <c r="GO555" s="136">
        <v>460</v>
      </c>
      <c r="GP555" s="128">
        <v>455</v>
      </c>
      <c r="GQ555" s="134" t="s">
        <v>5</v>
      </c>
      <c r="GR555" s="93"/>
      <c r="GS555" s="93">
        <v>7</v>
      </c>
    </row>
    <row r="556" spans="1:201" ht="15.75" x14ac:dyDescent="0.25">
      <c r="A556">
        <v>7</v>
      </c>
      <c r="B556">
        <v>2020</v>
      </c>
      <c r="C556" s="87">
        <v>44022</v>
      </c>
      <c r="D556" s="149">
        <v>390</v>
      </c>
      <c r="E556" s="136">
        <v>400</v>
      </c>
      <c r="F556" s="128">
        <v>395</v>
      </c>
      <c r="G556" s="134">
        <v>5</v>
      </c>
      <c r="H556" s="135">
        <v>330</v>
      </c>
      <c r="I556" s="136">
        <v>340</v>
      </c>
      <c r="J556" s="128">
        <v>335</v>
      </c>
      <c r="K556" s="134" t="s">
        <v>5</v>
      </c>
      <c r="L556" s="135">
        <v>400</v>
      </c>
      <c r="M556" s="136">
        <v>410</v>
      </c>
      <c r="N556" s="128">
        <v>405</v>
      </c>
      <c r="O556" s="134" t="s">
        <v>5</v>
      </c>
      <c r="P556" s="135">
        <v>350</v>
      </c>
      <c r="Q556" s="136">
        <v>360</v>
      </c>
      <c r="R556" s="128">
        <v>355</v>
      </c>
      <c r="S556" s="134">
        <v>5</v>
      </c>
      <c r="T556" s="135">
        <v>385</v>
      </c>
      <c r="U556" s="136">
        <v>395</v>
      </c>
      <c r="V556" s="128">
        <v>390</v>
      </c>
      <c r="W556" s="134">
        <v>5</v>
      </c>
      <c r="X556" s="135">
        <v>325</v>
      </c>
      <c r="Y556" s="136">
        <v>335</v>
      </c>
      <c r="Z556" s="128">
        <v>330</v>
      </c>
      <c r="AA556" s="134" t="s">
        <v>5</v>
      </c>
      <c r="AB556" s="135">
        <v>400</v>
      </c>
      <c r="AC556" s="136">
        <v>410</v>
      </c>
      <c r="AD556" s="128">
        <v>405</v>
      </c>
      <c r="AE556" s="134" t="s">
        <v>5</v>
      </c>
      <c r="AF556" s="135">
        <v>335</v>
      </c>
      <c r="AG556" s="136">
        <v>345</v>
      </c>
      <c r="AH556" s="128">
        <v>340</v>
      </c>
      <c r="AI556" s="134">
        <v>5</v>
      </c>
      <c r="AJ556" s="135">
        <v>365</v>
      </c>
      <c r="AK556" s="136">
        <v>375</v>
      </c>
      <c r="AL556" s="128">
        <v>370</v>
      </c>
      <c r="AM556" s="134">
        <v>5</v>
      </c>
      <c r="AN556" s="135">
        <v>310</v>
      </c>
      <c r="AO556" s="136">
        <v>320</v>
      </c>
      <c r="AP556" s="128">
        <v>315</v>
      </c>
      <c r="AQ556" s="134" t="s">
        <v>5</v>
      </c>
      <c r="AR556" s="135">
        <v>400</v>
      </c>
      <c r="AS556" s="136">
        <v>410</v>
      </c>
      <c r="AT556" s="128">
        <v>405</v>
      </c>
      <c r="AU556" s="134" t="s">
        <v>5</v>
      </c>
      <c r="AV556" s="135">
        <v>345</v>
      </c>
      <c r="AW556" s="136">
        <v>355</v>
      </c>
      <c r="AX556" s="128">
        <v>350</v>
      </c>
      <c r="AY556" s="134">
        <v>5</v>
      </c>
      <c r="AZ556" s="135">
        <v>305</v>
      </c>
      <c r="BA556" s="136">
        <v>315</v>
      </c>
      <c r="BB556" s="128">
        <v>310</v>
      </c>
      <c r="BC556" s="134">
        <v>5</v>
      </c>
      <c r="BD556" s="135">
        <v>250</v>
      </c>
      <c r="BE556" s="136">
        <v>260</v>
      </c>
      <c r="BF556" s="128">
        <v>255</v>
      </c>
      <c r="BG556" s="134" t="s">
        <v>5</v>
      </c>
      <c r="BH556" s="135">
        <v>400</v>
      </c>
      <c r="BI556" s="136">
        <v>410</v>
      </c>
      <c r="BJ556" s="128">
        <v>405</v>
      </c>
      <c r="BK556" s="134" t="s">
        <v>5</v>
      </c>
      <c r="BL556" s="135">
        <v>335</v>
      </c>
      <c r="BM556" s="136">
        <v>345</v>
      </c>
      <c r="BN556" s="128">
        <v>340</v>
      </c>
      <c r="BO556" s="134">
        <v>5</v>
      </c>
      <c r="BP556" s="135">
        <v>390</v>
      </c>
      <c r="BQ556" s="136">
        <v>400</v>
      </c>
      <c r="BR556" s="128">
        <v>395</v>
      </c>
      <c r="BS556" s="134" t="s">
        <v>5</v>
      </c>
      <c r="BT556" s="135">
        <v>310</v>
      </c>
      <c r="BU556" s="136">
        <v>320</v>
      </c>
      <c r="BV556" s="128">
        <v>315</v>
      </c>
      <c r="BW556" s="134" t="s">
        <v>5</v>
      </c>
      <c r="BX556" s="135">
        <v>475</v>
      </c>
      <c r="BY556" s="136">
        <v>485</v>
      </c>
      <c r="BZ556" s="128">
        <v>480</v>
      </c>
      <c r="CA556" s="134" t="s">
        <v>5</v>
      </c>
      <c r="CB556" s="135">
        <v>440</v>
      </c>
      <c r="CC556" s="136">
        <v>450</v>
      </c>
      <c r="CD556" s="128">
        <v>445</v>
      </c>
      <c r="CE556" s="134" t="s">
        <v>5</v>
      </c>
      <c r="CF556" s="135">
        <v>320</v>
      </c>
      <c r="CG556" s="136">
        <v>330</v>
      </c>
      <c r="CH556" s="128">
        <v>325</v>
      </c>
      <c r="CI556" s="134" t="s">
        <v>5</v>
      </c>
      <c r="CJ556" s="135">
        <v>240</v>
      </c>
      <c r="CK556" s="136">
        <v>250</v>
      </c>
      <c r="CL556" s="128">
        <v>245</v>
      </c>
      <c r="CM556" s="134" t="s">
        <v>5</v>
      </c>
      <c r="CN556" s="135">
        <v>475</v>
      </c>
      <c r="CO556" s="136">
        <v>485</v>
      </c>
      <c r="CP556" s="128">
        <v>480</v>
      </c>
      <c r="CQ556" s="134" t="s">
        <v>5</v>
      </c>
      <c r="CR556" s="135">
        <v>400</v>
      </c>
      <c r="CS556" s="136">
        <v>410</v>
      </c>
      <c r="CT556" s="128">
        <v>405</v>
      </c>
      <c r="CU556" s="134" t="s">
        <v>5</v>
      </c>
      <c r="CV556" s="135">
        <v>315</v>
      </c>
      <c r="CW556" s="136">
        <v>325</v>
      </c>
      <c r="CX556" s="128">
        <v>320</v>
      </c>
      <c r="CY556" s="134">
        <v>10</v>
      </c>
      <c r="CZ556" s="135">
        <v>260</v>
      </c>
      <c r="DA556" s="136">
        <v>270</v>
      </c>
      <c r="DB556" s="128">
        <v>265</v>
      </c>
      <c r="DC556" s="134">
        <v>5</v>
      </c>
      <c r="DD556" s="135">
        <v>475</v>
      </c>
      <c r="DE556" s="136">
        <v>485</v>
      </c>
      <c r="DF556" s="128">
        <v>480</v>
      </c>
      <c r="DG556" s="134" t="s">
        <v>5</v>
      </c>
      <c r="DH556" s="135">
        <v>420</v>
      </c>
      <c r="DI556" s="136">
        <v>430</v>
      </c>
      <c r="DJ556" s="128">
        <v>425</v>
      </c>
      <c r="DK556" s="134" t="s">
        <v>5</v>
      </c>
      <c r="DL556" s="135">
        <v>305</v>
      </c>
      <c r="DM556" s="136">
        <v>315</v>
      </c>
      <c r="DN556" s="128">
        <v>310</v>
      </c>
      <c r="DO556" s="134">
        <v>10</v>
      </c>
      <c r="DP556" s="135">
        <v>240</v>
      </c>
      <c r="DQ556" s="136">
        <v>250</v>
      </c>
      <c r="DR556" s="128">
        <v>245</v>
      </c>
      <c r="DS556" s="134">
        <v>5</v>
      </c>
      <c r="DT556" s="135">
        <v>475</v>
      </c>
      <c r="DU556" s="136">
        <v>485</v>
      </c>
      <c r="DV556" s="128">
        <v>480</v>
      </c>
      <c r="DW556" s="134" t="s">
        <v>5</v>
      </c>
      <c r="DX556" s="135">
        <v>415</v>
      </c>
      <c r="DY556" s="136">
        <v>425</v>
      </c>
      <c r="DZ556" s="128">
        <v>420</v>
      </c>
      <c r="EA556" s="134" t="s">
        <v>5</v>
      </c>
      <c r="EB556" s="135">
        <v>305</v>
      </c>
      <c r="EC556" s="136">
        <v>315</v>
      </c>
      <c r="ED556" s="128">
        <v>310</v>
      </c>
      <c r="EE556" s="134">
        <v>5</v>
      </c>
      <c r="EF556" s="135">
        <v>230</v>
      </c>
      <c r="EG556" s="136">
        <v>230</v>
      </c>
      <c r="EH556" s="128">
        <v>230</v>
      </c>
      <c r="EI556" s="134" t="s">
        <v>5</v>
      </c>
      <c r="EJ556" s="135">
        <v>520</v>
      </c>
      <c r="EK556" s="136">
        <v>530</v>
      </c>
      <c r="EL556" s="128">
        <v>525</v>
      </c>
      <c r="EM556" s="134" t="s">
        <v>5</v>
      </c>
      <c r="EN556" s="135">
        <v>295</v>
      </c>
      <c r="EO556" s="136">
        <v>305</v>
      </c>
      <c r="EP556" s="128">
        <v>300</v>
      </c>
      <c r="EQ556" s="134" t="s">
        <v>5</v>
      </c>
      <c r="ER556" s="135">
        <v>285</v>
      </c>
      <c r="ES556" s="136">
        <v>295</v>
      </c>
      <c r="ET556" s="128">
        <v>290</v>
      </c>
      <c r="EU556" s="134">
        <v>5</v>
      </c>
      <c r="EV556" s="135">
        <v>230</v>
      </c>
      <c r="EW556" s="136">
        <v>230</v>
      </c>
      <c r="EX556" s="128">
        <v>230</v>
      </c>
      <c r="EY556" s="134" t="s">
        <v>5</v>
      </c>
      <c r="EZ556" s="135">
        <v>505</v>
      </c>
      <c r="FA556" s="136">
        <v>515</v>
      </c>
      <c r="FB556" s="128">
        <v>510</v>
      </c>
      <c r="FC556" s="134" t="s">
        <v>5</v>
      </c>
      <c r="FD556" s="135">
        <v>380</v>
      </c>
      <c r="FE556" s="136">
        <v>390</v>
      </c>
      <c r="FF556" s="128">
        <v>385</v>
      </c>
      <c r="FG556" s="134" t="s">
        <v>5</v>
      </c>
      <c r="FH556" s="135">
        <v>310</v>
      </c>
      <c r="FI556" s="136">
        <v>320</v>
      </c>
      <c r="FJ556" s="128">
        <v>315</v>
      </c>
      <c r="FK556" s="134">
        <v>5</v>
      </c>
      <c r="FL556" s="135">
        <v>215</v>
      </c>
      <c r="FM556" s="136">
        <v>225</v>
      </c>
      <c r="FN556" s="128">
        <v>220</v>
      </c>
      <c r="FO556" s="134" t="s">
        <v>5</v>
      </c>
      <c r="FP556" s="135">
        <v>380</v>
      </c>
      <c r="FQ556" s="136">
        <v>390</v>
      </c>
      <c r="FR556" s="128">
        <v>385</v>
      </c>
      <c r="FS556" s="134" t="s">
        <v>5</v>
      </c>
      <c r="FT556" s="135">
        <v>365</v>
      </c>
      <c r="FU556" s="136">
        <v>375</v>
      </c>
      <c r="FV556" s="95">
        <v>370</v>
      </c>
      <c r="FW556" s="134" t="s">
        <v>5</v>
      </c>
      <c r="FX556" s="135">
        <v>380</v>
      </c>
      <c r="FY556" s="136">
        <v>390</v>
      </c>
      <c r="FZ556" s="128">
        <v>385</v>
      </c>
      <c r="GA556" s="134" t="s">
        <v>5</v>
      </c>
      <c r="GB556" s="135">
        <v>420</v>
      </c>
      <c r="GC556" s="136">
        <v>430</v>
      </c>
      <c r="GD556" s="128">
        <v>425</v>
      </c>
      <c r="GE556" s="134">
        <v>10</v>
      </c>
      <c r="GF556" s="135">
        <v>330</v>
      </c>
      <c r="GG556" s="136">
        <v>340</v>
      </c>
      <c r="GH556" s="128">
        <v>335</v>
      </c>
      <c r="GI556" s="134">
        <v>5</v>
      </c>
      <c r="GJ556" s="135">
        <v>485</v>
      </c>
      <c r="GK556" s="136">
        <v>495</v>
      </c>
      <c r="GL556" s="128">
        <v>490</v>
      </c>
      <c r="GM556" s="134" t="s">
        <v>5</v>
      </c>
      <c r="GN556" s="135">
        <v>450</v>
      </c>
      <c r="GO556" s="136">
        <v>460</v>
      </c>
      <c r="GP556" s="128">
        <v>455</v>
      </c>
      <c r="GQ556" s="134" t="s">
        <v>5</v>
      </c>
      <c r="GR556" s="93"/>
      <c r="GS556" s="93">
        <v>7</v>
      </c>
    </row>
    <row r="557" spans="1:201" ht="15.75" x14ac:dyDescent="0.25">
      <c r="A557">
        <v>7</v>
      </c>
      <c r="B557">
        <v>2020</v>
      </c>
      <c r="C557" s="87">
        <v>44029</v>
      </c>
      <c r="D557" s="149">
        <v>400</v>
      </c>
      <c r="E557" s="136">
        <v>410</v>
      </c>
      <c r="F557" s="128">
        <v>405</v>
      </c>
      <c r="G557" s="134">
        <v>10</v>
      </c>
      <c r="H557" s="135">
        <v>330</v>
      </c>
      <c r="I557" s="136">
        <v>340</v>
      </c>
      <c r="J557" s="128">
        <v>335</v>
      </c>
      <c r="K557" s="134" t="s">
        <v>5</v>
      </c>
      <c r="L557" s="135">
        <v>400</v>
      </c>
      <c r="M557" s="136">
        <v>410</v>
      </c>
      <c r="N557" s="128">
        <v>405</v>
      </c>
      <c r="O557" s="134" t="s">
        <v>5</v>
      </c>
      <c r="P557" s="135">
        <v>350</v>
      </c>
      <c r="Q557" s="136">
        <v>360</v>
      </c>
      <c r="R557" s="128">
        <v>355</v>
      </c>
      <c r="S557" s="134" t="s">
        <v>5</v>
      </c>
      <c r="T557" s="135">
        <v>395</v>
      </c>
      <c r="U557" s="136">
        <v>405</v>
      </c>
      <c r="V557" s="128">
        <v>400</v>
      </c>
      <c r="W557" s="134">
        <v>10</v>
      </c>
      <c r="X557" s="135">
        <v>325</v>
      </c>
      <c r="Y557" s="136">
        <v>335</v>
      </c>
      <c r="Z557" s="128">
        <v>330</v>
      </c>
      <c r="AA557" s="134" t="s">
        <v>5</v>
      </c>
      <c r="AB557" s="135">
        <v>400</v>
      </c>
      <c r="AC557" s="136">
        <v>410</v>
      </c>
      <c r="AD557" s="128">
        <v>405</v>
      </c>
      <c r="AE557" s="134" t="s">
        <v>5</v>
      </c>
      <c r="AF557" s="135">
        <v>335</v>
      </c>
      <c r="AG557" s="136">
        <v>345</v>
      </c>
      <c r="AH557" s="128">
        <v>340</v>
      </c>
      <c r="AI557" s="134" t="s">
        <v>5</v>
      </c>
      <c r="AJ557" s="135">
        <v>375</v>
      </c>
      <c r="AK557" s="136">
        <v>385</v>
      </c>
      <c r="AL557" s="128">
        <v>380</v>
      </c>
      <c r="AM557" s="134">
        <v>10</v>
      </c>
      <c r="AN557" s="135">
        <v>310</v>
      </c>
      <c r="AO557" s="136">
        <v>320</v>
      </c>
      <c r="AP557" s="128">
        <v>315</v>
      </c>
      <c r="AQ557" s="134" t="s">
        <v>5</v>
      </c>
      <c r="AR557" s="135">
        <v>400</v>
      </c>
      <c r="AS557" s="136">
        <v>410</v>
      </c>
      <c r="AT557" s="128">
        <v>405</v>
      </c>
      <c r="AU557" s="134" t="s">
        <v>5</v>
      </c>
      <c r="AV557" s="135">
        <v>345</v>
      </c>
      <c r="AW557" s="136">
        <v>355</v>
      </c>
      <c r="AX557" s="128">
        <v>350</v>
      </c>
      <c r="AY557" s="134" t="s">
        <v>5</v>
      </c>
      <c r="AZ557" s="135">
        <v>315</v>
      </c>
      <c r="BA557" s="136">
        <v>325</v>
      </c>
      <c r="BB557" s="128">
        <v>320</v>
      </c>
      <c r="BC557" s="134">
        <v>10</v>
      </c>
      <c r="BD557" s="135">
        <v>250</v>
      </c>
      <c r="BE557" s="136">
        <v>260</v>
      </c>
      <c r="BF557" s="128">
        <v>255</v>
      </c>
      <c r="BG557" s="134" t="s">
        <v>5</v>
      </c>
      <c r="BH557" s="135">
        <v>400</v>
      </c>
      <c r="BI557" s="136">
        <v>410</v>
      </c>
      <c r="BJ557" s="128">
        <v>405</v>
      </c>
      <c r="BK557" s="134" t="s">
        <v>5</v>
      </c>
      <c r="BL557" s="135">
        <v>335</v>
      </c>
      <c r="BM557" s="136">
        <v>345</v>
      </c>
      <c r="BN557" s="128">
        <v>340</v>
      </c>
      <c r="BO557" s="134" t="s">
        <v>5</v>
      </c>
      <c r="BP557" s="135">
        <v>400</v>
      </c>
      <c r="BQ557" s="136">
        <v>410</v>
      </c>
      <c r="BR557" s="128">
        <v>405</v>
      </c>
      <c r="BS557" s="134">
        <v>10</v>
      </c>
      <c r="BT557" s="135">
        <v>310</v>
      </c>
      <c r="BU557" s="136">
        <v>320</v>
      </c>
      <c r="BV557" s="128">
        <v>315</v>
      </c>
      <c r="BW557" s="134" t="s">
        <v>5</v>
      </c>
      <c r="BX557" s="135">
        <v>470</v>
      </c>
      <c r="BY557" s="136">
        <v>480</v>
      </c>
      <c r="BZ557" s="128">
        <v>475</v>
      </c>
      <c r="CA557" s="134">
        <v>-5</v>
      </c>
      <c r="CB557" s="135">
        <v>440</v>
      </c>
      <c r="CC557" s="136">
        <v>450</v>
      </c>
      <c r="CD557" s="128">
        <v>445</v>
      </c>
      <c r="CE557" s="134" t="s">
        <v>5</v>
      </c>
      <c r="CF557" s="135">
        <v>330</v>
      </c>
      <c r="CG557" s="136">
        <v>340</v>
      </c>
      <c r="CH557" s="128">
        <v>335</v>
      </c>
      <c r="CI557" s="134">
        <v>10</v>
      </c>
      <c r="CJ557" s="135">
        <v>240</v>
      </c>
      <c r="CK557" s="136">
        <v>250</v>
      </c>
      <c r="CL557" s="128">
        <v>245</v>
      </c>
      <c r="CM557" s="134" t="s">
        <v>5</v>
      </c>
      <c r="CN557" s="135">
        <v>470</v>
      </c>
      <c r="CO557" s="136">
        <v>480</v>
      </c>
      <c r="CP557" s="128">
        <v>475</v>
      </c>
      <c r="CQ557" s="134">
        <v>-5</v>
      </c>
      <c r="CR557" s="135">
        <v>400</v>
      </c>
      <c r="CS557" s="136">
        <v>410</v>
      </c>
      <c r="CT557" s="128">
        <v>405</v>
      </c>
      <c r="CU557" s="134" t="s">
        <v>5</v>
      </c>
      <c r="CV557" s="135">
        <v>325</v>
      </c>
      <c r="CW557" s="136">
        <v>335</v>
      </c>
      <c r="CX557" s="128">
        <v>330</v>
      </c>
      <c r="CY557" s="134">
        <v>10</v>
      </c>
      <c r="CZ557" s="135">
        <v>260</v>
      </c>
      <c r="DA557" s="136">
        <v>270</v>
      </c>
      <c r="DB557" s="128">
        <v>265</v>
      </c>
      <c r="DC557" s="134" t="s">
        <v>5</v>
      </c>
      <c r="DD557" s="135">
        <v>470</v>
      </c>
      <c r="DE557" s="136">
        <v>480</v>
      </c>
      <c r="DF557" s="128">
        <v>475</v>
      </c>
      <c r="DG557" s="134">
        <v>-5</v>
      </c>
      <c r="DH557" s="135">
        <v>420</v>
      </c>
      <c r="DI557" s="136">
        <v>430</v>
      </c>
      <c r="DJ557" s="128">
        <v>425</v>
      </c>
      <c r="DK557" s="134" t="s">
        <v>5</v>
      </c>
      <c r="DL557" s="135">
        <v>315</v>
      </c>
      <c r="DM557" s="136">
        <v>325</v>
      </c>
      <c r="DN557" s="128">
        <v>320</v>
      </c>
      <c r="DO557" s="134">
        <v>10</v>
      </c>
      <c r="DP557" s="135">
        <v>240</v>
      </c>
      <c r="DQ557" s="136">
        <v>250</v>
      </c>
      <c r="DR557" s="128">
        <v>245</v>
      </c>
      <c r="DS557" s="134" t="s">
        <v>5</v>
      </c>
      <c r="DT557" s="135">
        <v>470</v>
      </c>
      <c r="DU557" s="136">
        <v>480</v>
      </c>
      <c r="DV557" s="128">
        <v>475</v>
      </c>
      <c r="DW557" s="134">
        <v>-5</v>
      </c>
      <c r="DX557" s="135">
        <v>415</v>
      </c>
      <c r="DY557" s="136">
        <v>425</v>
      </c>
      <c r="DZ557" s="128">
        <v>420</v>
      </c>
      <c r="EA557" s="134" t="s">
        <v>5</v>
      </c>
      <c r="EB557" s="135">
        <v>315</v>
      </c>
      <c r="EC557" s="136">
        <v>325</v>
      </c>
      <c r="ED557" s="128">
        <v>320</v>
      </c>
      <c r="EE557" s="134">
        <v>10</v>
      </c>
      <c r="EF557" s="135">
        <v>230</v>
      </c>
      <c r="EG557" s="136">
        <v>230</v>
      </c>
      <c r="EH557" s="128">
        <v>230</v>
      </c>
      <c r="EI557" s="134" t="s">
        <v>5</v>
      </c>
      <c r="EJ557" s="135">
        <v>515</v>
      </c>
      <c r="EK557" s="136">
        <v>525</v>
      </c>
      <c r="EL557" s="128">
        <v>520</v>
      </c>
      <c r="EM557" s="134">
        <v>-5</v>
      </c>
      <c r="EN557" s="135">
        <v>295</v>
      </c>
      <c r="EO557" s="136">
        <v>305</v>
      </c>
      <c r="EP557" s="128">
        <v>300</v>
      </c>
      <c r="EQ557" s="134" t="s">
        <v>5</v>
      </c>
      <c r="ER557" s="135">
        <v>295</v>
      </c>
      <c r="ES557" s="136">
        <v>305</v>
      </c>
      <c r="ET557" s="128">
        <v>300</v>
      </c>
      <c r="EU557" s="134">
        <v>10</v>
      </c>
      <c r="EV557" s="135">
        <v>230</v>
      </c>
      <c r="EW557" s="136">
        <v>230</v>
      </c>
      <c r="EX557" s="128">
        <v>230</v>
      </c>
      <c r="EY557" s="134" t="s">
        <v>5</v>
      </c>
      <c r="EZ557" s="135">
        <v>500</v>
      </c>
      <c r="FA557" s="136">
        <v>510</v>
      </c>
      <c r="FB557" s="128">
        <v>505</v>
      </c>
      <c r="FC557" s="134">
        <v>-5</v>
      </c>
      <c r="FD557" s="135">
        <v>380</v>
      </c>
      <c r="FE557" s="136">
        <v>390</v>
      </c>
      <c r="FF557" s="128">
        <v>385</v>
      </c>
      <c r="FG557" s="134" t="s">
        <v>5</v>
      </c>
      <c r="FH557" s="135">
        <v>320</v>
      </c>
      <c r="FI557" s="136">
        <v>330</v>
      </c>
      <c r="FJ557" s="128">
        <v>325</v>
      </c>
      <c r="FK557" s="134">
        <v>10</v>
      </c>
      <c r="FL557" s="135">
        <v>215</v>
      </c>
      <c r="FM557" s="136">
        <v>225</v>
      </c>
      <c r="FN557" s="128">
        <v>220</v>
      </c>
      <c r="FO557" s="134" t="s">
        <v>5</v>
      </c>
      <c r="FP557" s="135">
        <v>375</v>
      </c>
      <c r="FQ557" s="136">
        <v>385</v>
      </c>
      <c r="FR557" s="128">
        <v>380</v>
      </c>
      <c r="FS557" s="134">
        <v>-5</v>
      </c>
      <c r="FT557" s="135">
        <v>365</v>
      </c>
      <c r="FU557" s="136">
        <v>375</v>
      </c>
      <c r="FV557" s="95">
        <v>370</v>
      </c>
      <c r="FW557" s="134" t="s">
        <v>5</v>
      </c>
      <c r="FX557" s="135">
        <v>380</v>
      </c>
      <c r="FY557" s="136">
        <v>390</v>
      </c>
      <c r="FZ557" s="128">
        <v>385</v>
      </c>
      <c r="GA557" s="134" t="s">
        <v>5</v>
      </c>
      <c r="GB557" s="135">
        <v>430</v>
      </c>
      <c r="GC557" s="136">
        <v>440</v>
      </c>
      <c r="GD557" s="128">
        <v>435</v>
      </c>
      <c r="GE557" s="134">
        <v>10</v>
      </c>
      <c r="GF557" s="135">
        <v>330</v>
      </c>
      <c r="GG557" s="136">
        <v>340</v>
      </c>
      <c r="GH557" s="128">
        <v>335</v>
      </c>
      <c r="GI557" s="134" t="s">
        <v>5</v>
      </c>
      <c r="GJ557" s="135">
        <v>480</v>
      </c>
      <c r="GK557" s="136">
        <v>490</v>
      </c>
      <c r="GL557" s="128">
        <v>485</v>
      </c>
      <c r="GM557" s="134">
        <v>-5</v>
      </c>
      <c r="GN557" s="135">
        <v>450</v>
      </c>
      <c r="GO557" s="136">
        <v>460</v>
      </c>
      <c r="GP557" s="128">
        <v>455</v>
      </c>
      <c r="GQ557" s="134" t="s">
        <v>5</v>
      </c>
      <c r="GR557" s="93"/>
      <c r="GS557" s="93">
        <v>7</v>
      </c>
    </row>
    <row r="558" spans="1:201" ht="15.75" x14ac:dyDescent="0.25">
      <c r="A558">
        <v>7</v>
      </c>
      <c r="B558">
        <v>2020</v>
      </c>
      <c r="C558" s="87">
        <v>44036</v>
      </c>
      <c r="D558" s="149">
        <v>400</v>
      </c>
      <c r="E558" s="136">
        <v>410</v>
      </c>
      <c r="F558" s="128">
        <v>405</v>
      </c>
      <c r="G558" s="134" t="s">
        <v>5</v>
      </c>
      <c r="H558" s="135">
        <v>325</v>
      </c>
      <c r="I558" s="136">
        <v>335</v>
      </c>
      <c r="J558" s="128">
        <v>330</v>
      </c>
      <c r="K558" s="134">
        <v>-5</v>
      </c>
      <c r="L558" s="135">
        <v>400</v>
      </c>
      <c r="M558" s="136">
        <v>410</v>
      </c>
      <c r="N558" s="128">
        <v>405</v>
      </c>
      <c r="O558" s="134" t="s">
        <v>5</v>
      </c>
      <c r="P558" s="135">
        <v>340</v>
      </c>
      <c r="Q558" s="136">
        <v>350</v>
      </c>
      <c r="R558" s="128">
        <v>345</v>
      </c>
      <c r="S558" s="134">
        <v>-10</v>
      </c>
      <c r="T558" s="135">
        <v>395</v>
      </c>
      <c r="U558" s="136">
        <v>405</v>
      </c>
      <c r="V558" s="128">
        <v>400</v>
      </c>
      <c r="W558" s="134" t="s">
        <v>5</v>
      </c>
      <c r="X558" s="135">
        <v>320</v>
      </c>
      <c r="Y558" s="136">
        <v>330</v>
      </c>
      <c r="Z558" s="128">
        <v>325</v>
      </c>
      <c r="AA558" s="134">
        <v>-5</v>
      </c>
      <c r="AB558" s="135">
        <v>400</v>
      </c>
      <c r="AC558" s="136">
        <v>410</v>
      </c>
      <c r="AD558" s="128">
        <v>405</v>
      </c>
      <c r="AE558" s="134" t="s">
        <v>5</v>
      </c>
      <c r="AF558" s="135">
        <v>325</v>
      </c>
      <c r="AG558" s="136">
        <v>335</v>
      </c>
      <c r="AH558" s="128">
        <v>330</v>
      </c>
      <c r="AI558" s="134">
        <v>-10</v>
      </c>
      <c r="AJ558" s="135">
        <v>375</v>
      </c>
      <c r="AK558" s="136">
        <v>385</v>
      </c>
      <c r="AL558" s="128">
        <v>380</v>
      </c>
      <c r="AM558" s="134" t="s">
        <v>5</v>
      </c>
      <c r="AN558" s="135">
        <v>305</v>
      </c>
      <c r="AO558" s="136">
        <v>315</v>
      </c>
      <c r="AP558" s="128">
        <v>310</v>
      </c>
      <c r="AQ558" s="134">
        <v>-5</v>
      </c>
      <c r="AR558" s="135">
        <v>400</v>
      </c>
      <c r="AS558" s="136">
        <v>410</v>
      </c>
      <c r="AT558" s="128">
        <v>405</v>
      </c>
      <c r="AU558" s="134" t="s">
        <v>5</v>
      </c>
      <c r="AV558" s="135">
        <v>335</v>
      </c>
      <c r="AW558" s="136">
        <v>345</v>
      </c>
      <c r="AX558" s="128">
        <v>340</v>
      </c>
      <c r="AY558" s="134">
        <v>-10</v>
      </c>
      <c r="AZ558" s="135">
        <v>315</v>
      </c>
      <c r="BA558" s="136">
        <v>325</v>
      </c>
      <c r="BB558" s="128">
        <v>320</v>
      </c>
      <c r="BC558" s="134" t="s">
        <v>5</v>
      </c>
      <c r="BD558" s="135">
        <v>245</v>
      </c>
      <c r="BE558" s="136">
        <v>255</v>
      </c>
      <c r="BF558" s="128">
        <v>250</v>
      </c>
      <c r="BG558" s="134">
        <v>-5</v>
      </c>
      <c r="BH558" s="135">
        <v>400</v>
      </c>
      <c r="BI558" s="136">
        <v>410</v>
      </c>
      <c r="BJ558" s="128">
        <v>405</v>
      </c>
      <c r="BK558" s="134" t="s">
        <v>5</v>
      </c>
      <c r="BL558" s="135">
        <v>325</v>
      </c>
      <c r="BM558" s="136">
        <v>335</v>
      </c>
      <c r="BN558" s="128">
        <v>330</v>
      </c>
      <c r="BO558" s="134">
        <v>-10</v>
      </c>
      <c r="BP558" s="135">
        <v>405</v>
      </c>
      <c r="BQ558" s="136">
        <v>415</v>
      </c>
      <c r="BR558" s="128">
        <v>410</v>
      </c>
      <c r="BS558" s="134">
        <v>5</v>
      </c>
      <c r="BT558" s="135">
        <v>310</v>
      </c>
      <c r="BU558" s="136">
        <v>320</v>
      </c>
      <c r="BV558" s="128">
        <v>315</v>
      </c>
      <c r="BW558" s="134" t="s">
        <v>5</v>
      </c>
      <c r="BX558" s="135">
        <v>470</v>
      </c>
      <c r="BY558" s="136">
        <v>480</v>
      </c>
      <c r="BZ558" s="128">
        <v>475</v>
      </c>
      <c r="CA558" s="134" t="s">
        <v>5</v>
      </c>
      <c r="CB558" s="135">
        <v>440</v>
      </c>
      <c r="CC558" s="136">
        <v>450</v>
      </c>
      <c r="CD558" s="128">
        <v>445</v>
      </c>
      <c r="CE558" s="134" t="s">
        <v>5</v>
      </c>
      <c r="CF558" s="135">
        <v>335</v>
      </c>
      <c r="CG558" s="136">
        <v>345</v>
      </c>
      <c r="CH558" s="128">
        <v>340</v>
      </c>
      <c r="CI558" s="134">
        <v>5</v>
      </c>
      <c r="CJ558" s="135">
        <v>240</v>
      </c>
      <c r="CK558" s="136">
        <v>250</v>
      </c>
      <c r="CL558" s="128">
        <v>245</v>
      </c>
      <c r="CM558" s="134" t="s">
        <v>5</v>
      </c>
      <c r="CN558" s="135">
        <v>470</v>
      </c>
      <c r="CO558" s="136">
        <v>480</v>
      </c>
      <c r="CP558" s="128">
        <v>475</v>
      </c>
      <c r="CQ558" s="134" t="s">
        <v>5</v>
      </c>
      <c r="CR558" s="135">
        <v>400</v>
      </c>
      <c r="CS558" s="136">
        <v>410</v>
      </c>
      <c r="CT558" s="128">
        <v>405</v>
      </c>
      <c r="CU558" s="134" t="s">
        <v>5</v>
      </c>
      <c r="CV558" s="135">
        <v>330</v>
      </c>
      <c r="CW558" s="136">
        <v>340</v>
      </c>
      <c r="CX558" s="128">
        <v>335</v>
      </c>
      <c r="CY558" s="134">
        <v>5</v>
      </c>
      <c r="CZ558" s="135">
        <v>260</v>
      </c>
      <c r="DA558" s="136">
        <v>270</v>
      </c>
      <c r="DB558" s="128">
        <v>265</v>
      </c>
      <c r="DC558" s="134" t="s">
        <v>5</v>
      </c>
      <c r="DD558" s="135">
        <v>470</v>
      </c>
      <c r="DE558" s="136">
        <v>480</v>
      </c>
      <c r="DF558" s="128">
        <v>475</v>
      </c>
      <c r="DG558" s="134" t="s">
        <v>5</v>
      </c>
      <c r="DH558" s="135">
        <v>420</v>
      </c>
      <c r="DI558" s="136">
        <v>430</v>
      </c>
      <c r="DJ558" s="128">
        <v>425</v>
      </c>
      <c r="DK558" s="134" t="s">
        <v>5</v>
      </c>
      <c r="DL558" s="135">
        <v>320</v>
      </c>
      <c r="DM558" s="136">
        <v>330</v>
      </c>
      <c r="DN558" s="128">
        <v>325</v>
      </c>
      <c r="DO558" s="134">
        <v>5</v>
      </c>
      <c r="DP558" s="135">
        <v>240</v>
      </c>
      <c r="DQ558" s="136">
        <v>250</v>
      </c>
      <c r="DR558" s="128">
        <v>245</v>
      </c>
      <c r="DS558" s="134" t="s">
        <v>5</v>
      </c>
      <c r="DT558" s="135">
        <v>470</v>
      </c>
      <c r="DU558" s="136">
        <v>480</v>
      </c>
      <c r="DV558" s="128">
        <v>475</v>
      </c>
      <c r="DW558" s="134" t="s">
        <v>5</v>
      </c>
      <c r="DX558" s="135">
        <v>415</v>
      </c>
      <c r="DY558" s="136">
        <v>425</v>
      </c>
      <c r="DZ558" s="128">
        <v>420</v>
      </c>
      <c r="EA558" s="134" t="s">
        <v>5</v>
      </c>
      <c r="EB558" s="135">
        <v>320</v>
      </c>
      <c r="EC558" s="136">
        <v>330</v>
      </c>
      <c r="ED558" s="128">
        <v>325</v>
      </c>
      <c r="EE558" s="134">
        <v>5</v>
      </c>
      <c r="EF558" s="135">
        <v>230</v>
      </c>
      <c r="EG558" s="136">
        <v>230</v>
      </c>
      <c r="EH558" s="128">
        <v>230</v>
      </c>
      <c r="EI558" s="134" t="s">
        <v>5</v>
      </c>
      <c r="EJ558" s="135">
        <v>515</v>
      </c>
      <c r="EK558" s="136">
        <v>525</v>
      </c>
      <c r="EL558" s="128">
        <v>520</v>
      </c>
      <c r="EM558" s="134" t="s">
        <v>5</v>
      </c>
      <c r="EN558" s="135">
        <v>295</v>
      </c>
      <c r="EO558" s="136">
        <v>305</v>
      </c>
      <c r="EP558" s="128">
        <v>300</v>
      </c>
      <c r="EQ558" s="134" t="s">
        <v>5</v>
      </c>
      <c r="ER558" s="135">
        <v>300</v>
      </c>
      <c r="ES558" s="136">
        <v>310</v>
      </c>
      <c r="ET558" s="128">
        <v>305</v>
      </c>
      <c r="EU558" s="134">
        <v>5</v>
      </c>
      <c r="EV558" s="135">
        <v>230</v>
      </c>
      <c r="EW558" s="136">
        <v>230</v>
      </c>
      <c r="EX558" s="128">
        <v>230</v>
      </c>
      <c r="EY558" s="134" t="s">
        <v>5</v>
      </c>
      <c r="EZ558" s="135">
        <v>500</v>
      </c>
      <c r="FA558" s="136">
        <v>510</v>
      </c>
      <c r="FB558" s="128">
        <v>505</v>
      </c>
      <c r="FC558" s="134" t="s">
        <v>5</v>
      </c>
      <c r="FD558" s="135">
        <v>380</v>
      </c>
      <c r="FE558" s="136">
        <v>390</v>
      </c>
      <c r="FF558" s="128">
        <v>385</v>
      </c>
      <c r="FG558" s="134" t="s">
        <v>5</v>
      </c>
      <c r="FH558" s="135">
        <v>315</v>
      </c>
      <c r="FI558" s="136">
        <v>325</v>
      </c>
      <c r="FJ558" s="128">
        <v>320</v>
      </c>
      <c r="FK558" s="134">
        <v>-5</v>
      </c>
      <c r="FL558" s="135">
        <v>215</v>
      </c>
      <c r="FM558" s="136">
        <v>225</v>
      </c>
      <c r="FN558" s="128">
        <v>220</v>
      </c>
      <c r="FO558" s="134" t="s">
        <v>5</v>
      </c>
      <c r="FP558" s="135">
        <v>375</v>
      </c>
      <c r="FQ558" s="136">
        <v>385</v>
      </c>
      <c r="FR558" s="128">
        <v>380</v>
      </c>
      <c r="FS558" s="134" t="s">
        <v>5</v>
      </c>
      <c r="FT558" s="135">
        <v>360</v>
      </c>
      <c r="FU558" s="136">
        <v>370</v>
      </c>
      <c r="FV558" s="95">
        <v>365</v>
      </c>
      <c r="FW558" s="134">
        <v>-5</v>
      </c>
      <c r="FX558" s="135">
        <v>380</v>
      </c>
      <c r="FY558" s="136">
        <v>390</v>
      </c>
      <c r="FZ558" s="128">
        <v>385</v>
      </c>
      <c r="GA558" s="134" t="s">
        <v>5</v>
      </c>
      <c r="GB558" s="135">
        <v>435</v>
      </c>
      <c r="GC558" s="136">
        <v>445</v>
      </c>
      <c r="GD558" s="128">
        <v>440</v>
      </c>
      <c r="GE558" s="134">
        <v>5</v>
      </c>
      <c r="GF558" s="135">
        <v>330</v>
      </c>
      <c r="GG558" s="136">
        <v>340</v>
      </c>
      <c r="GH558" s="128">
        <v>335</v>
      </c>
      <c r="GI558" s="134" t="s">
        <v>5</v>
      </c>
      <c r="GJ558" s="135">
        <v>480</v>
      </c>
      <c r="GK558" s="136">
        <v>490</v>
      </c>
      <c r="GL558" s="128">
        <v>485</v>
      </c>
      <c r="GM558" s="134" t="s">
        <v>5</v>
      </c>
      <c r="GN558" s="135">
        <v>450</v>
      </c>
      <c r="GO558" s="136">
        <v>460</v>
      </c>
      <c r="GP558" s="128">
        <v>455</v>
      </c>
      <c r="GQ558" s="134" t="s">
        <v>5</v>
      </c>
      <c r="GR558" s="93"/>
      <c r="GS558" s="93">
        <v>7</v>
      </c>
    </row>
    <row r="559" spans="1:201" ht="15.75" x14ac:dyDescent="0.25">
      <c r="A559">
        <v>7</v>
      </c>
      <c r="B559">
        <v>2020</v>
      </c>
      <c r="C559" s="87">
        <v>44043</v>
      </c>
      <c r="D559" s="149">
        <v>405</v>
      </c>
      <c r="E559" s="136">
        <v>415</v>
      </c>
      <c r="F559" s="128">
        <v>410</v>
      </c>
      <c r="G559" s="134">
        <v>5</v>
      </c>
      <c r="H559" s="135">
        <v>325</v>
      </c>
      <c r="I559" s="136">
        <v>335</v>
      </c>
      <c r="J559" s="128">
        <v>330</v>
      </c>
      <c r="K559" s="134" t="s">
        <v>5</v>
      </c>
      <c r="L559" s="135">
        <v>400</v>
      </c>
      <c r="M559" s="136">
        <v>410</v>
      </c>
      <c r="N559" s="128">
        <v>405</v>
      </c>
      <c r="O559" s="134" t="s">
        <v>5</v>
      </c>
      <c r="P559" s="135">
        <v>345</v>
      </c>
      <c r="Q559" s="136">
        <v>355</v>
      </c>
      <c r="R559" s="128">
        <v>350</v>
      </c>
      <c r="S559" s="134">
        <v>5</v>
      </c>
      <c r="T559" s="135">
        <v>400</v>
      </c>
      <c r="U559" s="136">
        <v>410</v>
      </c>
      <c r="V559" s="128">
        <v>405</v>
      </c>
      <c r="W559" s="134">
        <v>5</v>
      </c>
      <c r="X559" s="135">
        <v>320</v>
      </c>
      <c r="Y559" s="136">
        <v>330</v>
      </c>
      <c r="Z559" s="128">
        <v>325</v>
      </c>
      <c r="AA559" s="134" t="s">
        <v>5</v>
      </c>
      <c r="AB559" s="135">
        <v>400</v>
      </c>
      <c r="AC559" s="136">
        <v>410</v>
      </c>
      <c r="AD559" s="128">
        <v>405</v>
      </c>
      <c r="AE559" s="134" t="s">
        <v>5</v>
      </c>
      <c r="AF559" s="135">
        <v>330</v>
      </c>
      <c r="AG559" s="136">
        <v>340</v>
      </c>
      <c r="AH559" s="128">
        <v>335</v>
      </c>
      <c r="AI559" s="134">
        <v>5</v>
      </c>
      <c r="AJ559" s="135">
        <v>380</v>
      </c>
      <c r="AK559" s="136">
        <v>390</v>
      </c>
      <c r="AL559" s="128">
        <v>385</v>
      </c>
      <c r="AM559" s="134">
        <v>5</v>
      </c>
      <c r="AN559" s="135">
        <v>305</v>
      </c>
      <c r="AO559" s="136">
        <v>315</v>
      </c>
      <c r="AP559" s="128">
        <v>310</v>
      </c>
      <c r="AQ559" s="134" t="s">
        <v>5</v>
      </c>
      <c r="AR559" s="135">
        <v>400</v>
      </c>
      <c r="AS559" s="136">
        <v>410</v>
      </c>
      <c r="AT559" s="128">
        <v>405</v>
      </c>
      <c r="AU559" s="134" t="s">
        <v>5</v>
      </c>
      <c r="AV559" s="135">
        <v>340</v>
      </c>
      <c r="AW559" s="136">
        <v>350</v>
      </c>
      <c r="AX559" s="128">
        <v>345</v>
      </c>
      <c r="AY559" s="134">
        <v>5</v>
      </c>
      <c r="AZ559" s="135">
        <v>320</v>
      </c>
      <c r="BA559" s="136">
        <v>330</v>
      </c>
      <c r="BB559" s="128">
        <v>325</v>
      </c>
      <c r="BC559" s="134">
        <v>5</v>
      </c>
      <c r="BD559" s="135">
        <v>245</v>
      </c>
      <c r="BE559" s="136">
        <v>255</v>
      </c>
      <c r="BF559" s="128">
        <v>250</v>
      </c>
      <c r="BG559" s="134" t="s">
        <v>5</v>
      </c>
      <c r="BH559" s="135">
        <v>400</v>
      </c>
      <c r="BI559" s="136">
        <v>410</v>
      </c>
      <c r="BJ559" s="128">
        <v>405</v>
      </c>
      <c r="BK559" s="134" t="s">
        <v>5</v>
      </c>
      <c r="BL559" s="135">
        <v>330</v>
      </c>
      <c r="BM559" s="136">
        <v>340</v>
      </c>
      <c r="BN559" s="128">
        <v>335</v>
      </c>
      <c r="BO559" s="134">
        <v>5</v>
      </c>
      <c r="BP559" s="135">
        <v>405</v>
      </c>
      <c r="BQ559" s="136">
        <v>415</v>
      </c>
      <c r="BR559" s="128">
        <v>410</v>
      </c>
      <c r="BS559" s="134" t="s">
        <v>5</v>
      </c>
      <c r="BT559" s="135">
        <v>310</v>
      </c>
      <c r="BU559" s="136">
        <v>320</v>
      </c>
      <c r="BV559" s="128">
        <v>315</v>
      </c>
      <c r="BW559" s="134" t="s">
        <v>5</v>
      </c>
      <c r="BX559" s="135">
        <v>470</v>
      </c>
      <c r="BY559" s="136">
        <v>480</v>
      </c>
      <c r="BZ559" s="128">
        <v>475</v>
      </c>
      <c r="CA559" s="134" t="s">
        <v>5</v>
      </c>
      <c r="CB559" s="135">
        <v>440</v>
      </c>
      <c r="CC559" s="136">
        <v>450</v>
      </c>
      <c r="CD559" s="128">
        <v>445</v>
      </c>
      <c r="CE559" s="134" t="s">
        <v>5</v>
      </c>
      <c r="CF559" s="135">
        <v>335</v>
      </c>
      <c r="CG559" s="136">
        <v>345</v>
      </c>
      <c r="CH559" s="128">
        <v>340</v>
      </c>
      <c r="CI559" s="134" t="s">
        <v>5</v>
      </c>
      <c r="CJ559" s="135">
        <v>240</v>
      </c>
      <c r="CK559" s="136">
        <v>250</v>
      </c>
      <c r="CL559" s="128">
        <v>245</v>
      </c>
      <c r="CM559" s="134" t="s">
        <v>5</v>
      </c>
      <c r="CN559" s="135">
        <v>470</v>
      </c>
      <c r="CO559" s="136">
        <v>480</v>
      </c>
      <c r="CP559" s="128">
        <v>475</v>
      </c>
      <c r="CQ559" s="134" t="s">
        <v>5</v>
      </c>
      <c r="CR559" s="135">
        <v>400</v>
      </c>
      <c r="CS559" s="136">
        <v>410</v>
      </c>
      <c r="CT559" s="128">
        <v>405</v>
      </c>
      <c r="CU559" s="134" t="s">
        <v>5</v>
      </c>
      <c r="CV559" s="135">
        <v>330</v>
      </c>
      <c r="CW559" s="136">
        <v>340</v>
      </c>
      <c r="CX559" s="128">
        <v>335</v>
      </c>
      <c r="CY559" s="134" t="s">
        <v>5</v>
      </c>
      <c r="CZ559" s="135">
        <v>260</v>
      </c>
      <c r="DA559" s="136">
        <v>270</v>
      </c>
      <c r="DB559" s="128">
        <v>265</v>
      </c>
      <c r="DC559" s="134" t="s">
        <v>5</v>
      </c>
      <c r="DD559" s="135">
        <v>470</v>
      </c>
      <c r="DE559" s="136">
        <v>480</v>
      </c>
      <c r="DF559" s="128">
        <v>475</v>
      </c>
      <c r="DG559" s="134" t="s">
        <v>5</v>
      </c>
      <c r="DH559" s="135">
        <v>420</v>
      </c>
      <c r="DI559" s="136">
        <v>430</v>
      </c>
      <c r="DJ559" s="128">
        <v>425</v>
      </c>
      <c r="DK559" s="134" t="s">
        <v>5</v>
      </c>
      <c r="DL559" s="135">
        <v>320</v>
      </c>
      <c r="DM559" s="136">
        <v>330</v>
      </c>
      <c r="DN559" s="128">
        <v>325</v>
      </c>
      <c r="DO559" s="134" t="s">
        <v>5</v>
      </c>
      <c r="DP559" s="135">
        <v>240</v>
      </c>
      <c r="DQ559" s="136">
        <v>250</v>
      </c>
      <c r="DR559" s="128">
        <v>245</v>
      </c>
      <c r="DS559" s="134" t="s">
        <v>5</v>
      </c>
      <c r="DT559" s="135">
        <v>470</v>
      </c>
      <c r="DU559" s="136">
        <v>480</v>
      </c>
      <c r="DV559" s="128">
        <v>475</v>
      </c>
      <c r="DW559" s="134" t="s">
        <v>5</v>
      </c>
      <c r="DX559" s="135">
        <v>415</v>
      </c>
      <c r="DY559" s="136">
        <v>425</v>
      </c>
      <c r="DZ559" s="128">
        <v>420</v>
      </c>
      <c r="EA559" s="134" t="s">
        <v>5</v>
      </c>
      <c r="EB559" s="135">
        <v>325</v>
      </c>
      <c r="EC559" s="136">
        <v>335</v>
      </c>
      <c r="ED559" s="128">
        <v>330</v>
      </c>
      <c r="EE559" s="134">
        <v>5</v>
      </c>
      <c r="EF559" s="135">
        <v>235</v>
      </c>
      <c r="EG559" s="136">
        <v>235</v>
      </c>
      <c r="EH559" s="128">
        <v>235</v>
      </c>
      <c r="EI559" s="134">
        <v>5</v>
      </c>
      <c r="EJ559" s="135">
        <v>515</v>
      </c>
      <c r="EK559" s="136">
        <v>525</v>
      </c>
      <c r="EL559" s="128">
        <v>520</v>
      </c>
      <c r="EM559" s="134" t="s">
        <v>5</v>
      </c>
      <c r="EN559" s="135">
        <v>295</v>
      </c>
      <c r="EO559" s="136">
        <v>305</v>
      </c>
      <c r="EP559" s="128">
        <v>300</v>
      </c>
      <c r="EQ559" s="134" t="s">
        <v>5</v>
      </c>
      <c r="ER559" s="135">
        <v>305</v>
      </c>
      <c r="ES559" s="136">
        <v>315</v>
      </c>
      <c r="ET559" s="128">
        <v>310</v>
      </c>
      <c r="EU559" s="134">
        <v>5</v>
      </c>
      <c r="EV559" s="135">
        <v>235</v>
      </c>
      <c r="EW559" s="136">
        <v>235</v>
      </c>
      <c r="EX559" s="128">
        <v>235</v>
      </c>
      <c r="EY559" s="134">
        <v>5</v>
      </c>
      <c r="EZ559" s="135">
        <v>500</v>
      </c>
      <c r="FA559" s="136">
        <v>510</v>
      </c>
      <c r="FB559" s="128">
        <v>505</v>
      </c>
      <c r="FC559" s="134" t="s">
        <v>5</v>
      </c>
      <c r="FD559" s="135">
        <v>380</v>
      </c>
      <c r="FE559" s="136">
        <v>390</v>
      </c>
      <c r="FF559" s="128">
        <v>385</v>
      </c>
      <c r="FG559" s="134" t="s">
        <v>5</v>
      </c>
      <c r="FH559" s="135">
        <v>320</v>
      </c>
      <c r="FI559" s="136">
        <v>330</v>
      </c>
      <c r="FJ559" s="128">
        <v>325</v>
      </c>
      <c r="FK559" s="134">
        <v>5</v>
      </c>
      <c r="FL559" s="135">
        <v>220</v>
      </c>
      <c r="FM559" s="136">
        <v>230</v>
      </c>
      <c r="FN559" s="128">
        <v>225</v>
      </c>
      <c r="FO559" s="134">
        <v>5</v>
      </c>
      <c r="FP559" s="135">
        <v>375</v>
      </c>
      <c r="FQ559" s="136">
        <v>385</v>
      </c>
      <c r="FR559" s="128">
        <v>380</v>
      </c>
      <c r="FS559" s="134" t="s">
        <v>5</v>
      </c>
      <c r="FT559" s="135">
        <v>360</v>
      </c>
      <c r="FU559" s="136">
        <v>370</v>
      </c>
      <c r="FV559" s="95">
        <v>365</v>
      </c>
      <c r="FW559" s="134" t="s">
        <v>5</v>
      </c>
      <c r="FX559" s="135">
        <v>380</v>
      </c>
      <c r="FY559" s="136">
        <v>390</v>
      </c>
      <c r="FZ559" s="128">
        <v>385</v>
      </c>
      <c r="GA559" s="134" t="s">
        <v>5</v>
      </c>
      <c r="GB559" s="135">
        <v>435</v>
      </c>
      <c r="GC559" s="136">
        <v>445</v>
      </c>
      <c r="GD559" s="128">
        <v>440</v>
      </c>
      <c r="GE559" s="134" t="s">
        <v>5</v>
      </c>
      <c r="GF559" s="135">
        <v>330</v>
      </c>
      <c r="GG559" s="136">
        <v>340</v>
      </c>
      <c r="GH559" s="128">
        <v>335</v>
      </c>
      <c r="GI559" s="134" t="s">
        <v>5</v>
      </c>
      <c r="GJ559" s="135">
        <v>480</v>
      </c>
      <c r="GK559" s="136">
        <v>490</v>
      </c>
      <c r="GL559" s="128">
        <v>485</v>
      </c>
      <c r="GM559" s="134" t="s">
        <v>5</v>
      </c>
      <c r="GN559" s="135">
        <v>450</v>
      </c>
      <c r="GO559" s="136">
        <v>460</v>
      </c>
      <c r="GP559" s="128">
        <v>455</v>
      </c>
      <c r="GQ559" s="134" t="s">
        <v>5</v>
      </c>
      <c r="GR559" s="93"/>
      <c r="GS559" s="93">
        <v>7</v>
      </c>
    </row>
    <row r="560" spans="1:201" ht="15.75" x14ac:dyDescent="0.25">
      <c r="A560">
        <v>8</v>
      </c>
      <c r="B560">
        <v>2020</v>
      </c>
      <c r="C560" s="87">
        <v>44050</v>
      </c>
      <c r="D560" s="149">
        <v>405</v>
      </c>
      <c r="E560" s="136">
        <v>415</v>
      </c>
      <c r="F560" s="128">
        <v>410</v>
      </c>
      <c r="G560" s="134" t="s">
        <v>5</v>
      </c>
      <c r="H560" s="135">
        <v>325</v>
      </c>
      <c r="I560" s="136">
        <v>335</v>
      </c>
      <c r="J560" s="128">
        <v>330</v>
      </c>
      <c r="K560" s="134" t="s">
        <v>5</v>
      </c>
      <c r="L560" s="135">
        <v>400</v>
      </c>
      <c r="M560" s="136">
        <v>410</v>
      </c>
      <c r="N560" s="128">
        <v>405</v>
      </c>
      <c r="O560" s="134" t="s">
        <v>5</v>
      </c>
      <c r="P560" s="135">
        <v>340</v>
      </c>
      <c r="Q560" s="136">
        <v>350</v>
      </c>
      <c r="R560" s="128">
        <v>345</v>
      </c>
      <c r="S560" s="134">
        <v>-5</v>
      </c>
      <c r="T560" s="135">
        <v>400</v>
      </c>
      <c r="U560" s="136">
        <v>410</v>
      </c>
      <c r="V560" s="128">
        <v>405</v>
      </c>
      <c r="W560" s="134" t="s">
        <v>5</v>
      </c>
      <c r="X560" s="135">
        <v>320</v>
      </c>
      <c r="Y560" s="136">
        <v>330</v>
      </c>
      <c r="Z560" s="128">
        <v>325</v>
      </c>
      <c r="AA560" s="134" t="s">
        <v>5</v>
      </c>
      <c r="AB560" s="135">
        <v>400</v>
      </c>
      <c r="AC560" s="136">
        <v>410</v>
      </c>
      <c r="AD560" s="128">
        <v>405</v>
      </c>
      <c r="AE560" s="134" t="s">
        <v>5</v>
      </c>
      <c r="AF560" s="135">
        <v>325</v>
      </c>
      <c r="AG560" s="136">
        <v>335</v>
      </c>
      <c r="AH560" s="128">
        <v>330</v>
      </c>
      <c r="AI560" s="134">
        <v>-5</v>
      </c>
      <c r="AJ560" s="135">
        <v>380</v>
      </c>
      <c r="AK560" s="136">
        <v>390</v>
      </c>
      <c r="AL560" s="128">
        <v>385</v>
      </c>
      <c r="AM560" s="134" t="s">
        <v>5</v>
      </c>
      <c r="AN560" s="135">
        <v>305</v>
      </c>
      <c r="AO560" s="136">
        <v>315</v>
      </c>
      <c r="AP560" s="128">
        <v>310</v>
      </c>
      <c r="AQ560" s="134" t="s">
        <v>5</v>
      </c>
      <c r="AR560" s="135">
        <v>400</v>
      </c>
      <c r="AS560" s="136">
        <v>410</v>
      </c>
      <c r="AT560" s="128">
        <v>405</v>
      </c>
      <c r="AU560" s="134" t="s">
        <v>5</v>
      </c>
      <c r="AV560" s="135">
        <v>335</v>
      </c>
      <c r="AW560" s="136">
        <v>345</v>
      </c>
      <c r="AX560" s="128">
        <v>340</v>
      </c>
      <c r="AY560" s="134">
        <v>-5</v>
      </c>
      <c r="AZ560" s="135">
        <v>320</v>
      </c>
      <c r="BA560" s="136">
        <v>330</v>
      </c>
      <c r="BB560" s="128">
        <v>325</v>
      </c>
      <c r="BC560" s="134" t="s">
        <v>5</v>
      </c>
      <c r="BD560" s="135">
        <v>245</v>
      </c>
      <c r="BE560" s="136">
        <v>255</v>
      </c>
      <c r="BF560" s="128">
        <v>250</v>
      </c>
      <c r="BG560" s="134" t="s">
        <v>5</v>
      </c>
      <c r="BH560" s="135">
        <v>400</v>
      </c>
      <c r="BI560" s="136">
        <v>410</v>
      </c>
      <c r="BJ560" s="128">
        <v>405</v>
      </c>
      <c r="BK560" s="134" t="s">
        <v>5</v>
      </c>
      <c r="BL560" s="135">
        <v>325</v>
      </c>
      <c r="BM560" s="136">
        <v>335</v>
      </c>
      <c r="BN560" s="128">
        <v>330</v>
      </c>
      <c r="BO560" s="134">
        <v>-5</v>
      </c>
      <c r="BP560" s="135">
        <v>395</v>
      </c>
      <c r="BQ560" s="136">
        <v>405</v>
      </c>
      <c r="BR560" s="128">
        <v>400</v>
      </c>
      <c r="BS560" s="134">
        <v>-10</v>
      </c>
      <c r="BT560" s="135">
        <v>300</v>
      </c>
      <c r="BU560" s="136">
        <v>310</v>
      </c>
      <c r="BV560" s="128">
        <v>305</v>
      </c>
      <c r="BW560" s="134">
        <v>-10</v>
      </c>
      <c r="BX560" s="135">
        <v>470</v>
      </c>
      <c r="BY560" s="136">
        <v>480</v>
      </c>
      <c r="BZ560" s="128">
        <v>475</v>
      </c>
      <c r="CA560" s="134" t="s">
        <v>5</v>
      </c>
      <c r="CB560" s="135">
        <v>440</v>
      </c>
      <c r="CC560" s="136">
        <v>450</v>
      </c>
      <c r="CD560" s="128">
        <v>445</v>
      </c>
      <c r="CE560" s="134" t="s">
        <v>5</v>
      </c>
      <c r="CF560" s="135">
        <v>325</v>
      </c>
      <c r="CG560" s="136">
        <v>335</v>
      </c>
      <c r="CH560" s="128">
        <v>330</v>
      </c>
      <c r="CI560" s="134">
        <v>-10</v>
      </c>
      <c r="CJ560" s="135">
        <v>230</v>
      </c>
      <c r="CK560" s="136">
        <v>240</v>
      </c>
      <c r="CL560" s="128">
        <v>235</v>
      </c>
      <c r="CM560" s="134">
        <v>-10</v>
      </c>
      <c r="CN560" s="135">
        <v>470</v>
      </c>
      <c r="CO560" s="136">
        <v>480</v>
      </c>
      <c r="CP560" s="128">
        <v>475</v>
      </c>
      <c r="CQ560" s="134" t="s">
        <v>5</v>
      </c>
      <c r="CR560" s="135">
        <v>400</v>
      </c>
      <c r="CS560" s="136">
        <v>410</v>
      </c>
      <c r="CT560" s="128">
        <v>405</v>
      </c>
      <c r="CU560" s="134" t="s">
        <v>5</v>
      </c>
      <c r="CV560" s="135">
        <v>320</v>
      </c>
      <c r="CW560" s="136">
        <v>330</v>
      </c>
      <c r="CX560" s="128">
        <v>325</v>
      </c>
      <c r="CY560" s="134">
        <v>-10</v>
      </c>
      <c r="CZ560" s="135">
        <v>250</v>
      </c>
      <c r="DA560" s="136">
        <v>260</v>
      </c>
      <c r="DB560" s="128">
        <v>255</v>
      </c>
      <c r="DC560" s="134">
        <v>-10</v>
      </c>
      <c r="DD560" s="135">
        <v>470</v>
      </c>
      <c r="DE560" s="136">
        <v>480</v>
      </c>
      <c r="DF560" s="128">
        <v>475</v>
      </c>
      <c r="DG560" s="134" t="s">
        <v>5</v>
      </c>
      <c r="DH560" s="135">
        <v>420</v>
      </c>
      <c r="DI560" s="136">
        <v>430</v>
      </c>
      <c r="DJ560" s="128">
        <v>425</v>
      </c>
      <c r="DK560" s="134" t="s">
        <v>5</v>
      </c>
      <c r="DL560" s="135">
        <v>310</v>
      </c>
      <c r="DM560" s="136">
        <v>320</v>
      </c>
      <c r="DN560" s="128">
        <v>315</v>
      </c>
      <c r="DO560" s="134">
        <v>-10</v>
      </c>
      <c r="DP560" s="135">
        <v>230</v>
      </c>
      <c r="DQ560" s="136">
        <v>240</v>
      </c>
      <c r="DR560" s="128">
        <v>235</v>
      </c>
      <c r="DS560" s="134">
        <v>-10</v>
      </c>
      <c r="DT560" s="135">
        <v>470</v>
      </c>
      <c r="DU560" s="136">
        <v>480</v>
      </c>
      <c r="DV560" s="128">
        <v>475</v>
      </c>
      <c r="DW560" s="134" t="s">
        <v>5</v>
      </c>
      <c r="DX560" s="135">
        <v>415</v>
      </c>
      <c r="DY560" s="136">
        <v>425</v>
      </c>
      <c r="DZ560" s="128">
        <v>420</v>
      </c>
      <c r="EA560" s="134" t="s">
        <v>5</v>
      </c>
      <c r="EB560" s="135">
        <v>315</v>
      </c>
      <c r="EC560" s="136">
        <v>325</v>
      </c>
      <c r="ED560" s="128">
        <v>320</v>
      </c>
      <c r="EE560" s="134">
        <v>-10</v>
      </c>
      <c r="EF560" s="135">
        <v>225</v>
      </c>
      <c r="EG560" s="136">
        <v>225</v>
      </c>
      <c r="EH560" s="128">
        <v>225</v>
      </c>
      <c r="EI560" s="134">
        <v>-10</v>
      </c>
      <c r="EJ560" s="135">
        <v>515</v>
      </c>
      <c r="EK560" s="136">
        <v>525</v>
      </c>
      <c r="EL560" s="128">
        <v>520</v>
      </c>
      <c r="EM560" s="134" t="s">
        <v>5</v>
      </c>
      <c r="EN560" s="135">
        <v>295</v>
      </c>
      <c r="EO560" s="136">
        <v>305</v>
      </c>
      <c r="EP560" s="128">
        <v>300</v>
      </c>
      <c r="EQ560" s="134" t="s">
        <v>5</v>
      </c>
      <c r="ER560" s="135">
        <v>295</v>
      </c>
      <c r="ES560" s="136">
        <v>305</v>
      </c>
      <c r="ET560" s="128">
        <v>300</v>
      </c>
      <c r="EU560" s="134">
        <v>-10</v>
      </c>
      <c r="EV560" s="135">
        <v>225</v>
      </c>
      <c r="EW560" s="136">
        <v>225</v>
      </c>
      <c r="EX560" s="128">
        <v>225</v>
      </c>
      <c r="EY560" s="134">
        <v>-10</v>
      </c>
      <c r="EZ560" s="135">
        <v>500</v>
      </c>
      <c r="FA560" s="136">
        <v>510</v>
      </c>
      <c r="FB560" s="128">
        <v>505</v>
      </c>
      <c r="FC560" s="134" t="s">
        <v>5</v>
      </c>
      <c r="FD560" s="135">
        <v>380</v>
      </c>
      <c r="FE560" s="136">
        <v>390</v>
      </c>
      <c r="FF560" s="128">
        <v>385</v>
      </c>
      <c r="FG560" s="134" t="s">
        <v>5</v>
      </c>
      <c r="FH560" s="135">
        <v>310</v>
      </c>
      <c r="FI560" s="136">
        <v>320</v>
      </c>
      <c r="FJ560" s="128">
        <v>315</v>
      </c>
      <c r="FK560" s="134">
        <v>-10</v>
      </c>
      <c r="FL560" s="135">
        <v>220</v>
      </c>
      <c r="FM560" s="136">
        <v>230</v>
      </c>
      <c r="FN560" s="128">
        <v>225</v>
      </c>
      <c r="FO560" s="134" t="s">
        <v>5</v>
      </c>
      <c r="FP560" s="135">
        <v>375</v>
      </c>
      <c r="FQ560" s="136">
        <v>385</v>
      </c>
      <c r="FR560" s="128">
        <v>380</v>
      </c>
      <c r="FS560" s="134" t="s">
        <v>5</v>
      </c>
      <c r="FT560" s="135">
        <v>360</v>
      </c>
      <c r="FU560" s="136">
        <v>370</v>
      </c>
      <c r="FV560" s="95">
        <v>365</v>
      </c>
      <c r="FW560" s="134" t="s">
        <v>5</v>
      </c>
      <c r="FX560" s="135">
        <v>380</v>
      </c>
      <c r="FY560" s="136">
        <v>390</v>
      </c>
      <c r="FZ560" s="128">
        <v>385</v>
      </c>
      <c r="GA560" s="134" t="s">
        <v>5</v>
      </c>
      <c r="GB560" s="135">
        <v>425</v>
      </c>
      <c r="GC560" s="136">
        <v>435</v>
      </c>
      <c r="GD560" s="128">
        <v>430</v>
      </c>
      <c r="GE560" s="134">
        <v>-10</v>
      </c>
      <c r="GF560" s="135">
        <v>320</v>
      </c>
      <c r="GG560" s="136">
        <v>330</v>
      </c>
      <c r="GH560" s="128">
        <v>325</v>
      </c>
      <c r="GI560" s="134">
        <v>-10</v>
      </c>
      <c r="GJ560" s="135">
        <v>480</v>
      </c>
      <c r="GK560" s="136">
        <v>490</v>
      </c>
      <c r="GL560" s="128">
        <v>485</v>
      </c>
      <c r="GM560" s="134" t="s">
        <v>5</v>
      </c>
      <c r="GN560" s="135">
        <v>450</v>
      </c>
      <c r="GO560" s="136">
        <v>460</v>
      </c>
      <c r="GP560" s="128">
        <v>455</v>
      </c>
      <c r="GQ560" s="134" t="s">
        <v>5</v>
      </c>
      <c r="GR560" s="93"/>
      <c r="GS560" s="93">
        <v>8</v>
      </c>
    </row>
    <row r="561" spans="1:201" ht="15.75" x14ac:dyDescent="0.25">
      <c r="A561">
        <v>8</v>
      </c>
      <c r="B561">
        <v>2020</v>
      </c>
      <c r="C561" s="87">
        <v>44057</v>
      </c>
      <c r="D561" s="149">
        <v>395</v>
      </c>
      <c r="E561" s="136">
        <v>405</v>
      </c>
      <c r="F561" s="128">
        <v>400</v>
      </c>
      <c r="G561" s="134">
        <v>-10</v>
      </c>
      <c r="H561" s="135">
        <v>325</v>
      </c>
      <c r="I561" s="136">
        <v>335</v>
      </c>
      <c r="J561" s="128">
        <v>330</v>
      </c>
      <c r="K561" s="134" t="s">
        <v>5</v>
      </c>
      <c r="L561" s="135">
        <v>395</v>
      </c>
      <c r="M561" s="136">
        <v>405</v>
      </c>
      <c r="N561" s="128">
        <v>400</v>
      </c>
      <c r="O561" s="134">
        <v>-5</v>
      </c>
      <c r="P561" s="135">
        <v>335</v>
      </c>
      <c r="Q561" s="136">
        <v>345</v>
      </c>
      <c r="R561" s="128">
        <v>340</v>
      </c>
      <c r="S561" s="134">
        <v>-5</v>
      </c>
      <c r="T561" s="135">
        <v>390</v>
      </c>
      <c r="U561" s="136">
        <v>400</v>
      </c>
      <c r="V561" s="128">
        <v>395</v>
      </c>
      <c r="W561" s="134">
        <v>-10</v>
      </c>
      <c r="X561" s="135">
        <v>320</v>
      </c>
      <c r="Y561" s="136">
        <v>330</v>
      </c>
      <c r="Z561" s="128">
        <v>325</v>
      </c>
      <c r="AA561" s="134">
        <v>-20</v>
      </c>
      <c r="AB561" s="135">
        <v>395</v>
      </c>
      <c r="AC561" s="136">
        <v>405</v>
      </c>
      <c r="AD561" s="128">
        <v>400</v>
      </c>
      <c r="AE561" s="134">
        <v>-5</v>
      </c>
      <c r="AF561" s="135">
        <v>320</v>
      </c>
      <c r="AG561" s="136">
        <v>330</v>
      </c>
      <c r="AH561" s="128">
        <v>325</v>
      </c>
      <c r="AI561" s="134">
        <v>-5</v>
      </c>
      <c r="AJ561" s="135">
        <v>370</v>
      </c>
      <c r="AK561" s="136">
        <v>380</v>
      </c>
      <c r="AL561" s="128">
        <v>375</v>
      </c>
      <c r="AM561" s="134">
        <v>-10</v>
      </c>
      <c r="AN561" s="135">
        <v>285</v>
      </c>
      <c r="AO561" s="136">
        <v>295</v>
      </c>
      <c r="AP561" s="128">
        <v>290</v>
      </c>
      <c r="AQ561" s="134">
        <v>-20</v>
      </c>
      <c r="AR561" s="135">
        <v>395</v>
      </c>
      <c r="AS561" s="136">
        <v>405</v>
      </c>
      <c r="AT561" s="128">
        <v>400</v>
      </c>
      <c r="AU561" s="134">
        <v>-5</v>
      </c>
      <c r="AV561" s="135">
        <v>330</v>
      </c>
      <c r="AW561" s="136">
        <v>340</v>
      </c>
      <c r="AX561" s="128">
        <v>335</v>
      </c>
      <c r="AY561" s="134">
        <v>-5</v>
      </c>
      <c r="AZ561" s="135">
        <v>310</v>
      </c>
      <c r="BA561" s="136">
        <v>320</v>
      </c>
      <c r="BB561" s="128">
        <v>315</v>
      </c>
      <c r="BC561" s="134">
        <v>-10</v>
      </c>
      <c r="BD561" s="135">
        <v>225</v>
      </c>
      <c r="BE561" s="136">
        <v>235</v>
      </c>
      <c r="BF561" s="128">
        <v>230</v>
      </c>
      <c r="BG561" s="134">
        <v>-20</v>
      </c>
      <c r="BH561" s="135">
        <v>395</v>
      </c>
      <c r="BI561" s="136">
        <v>405</v>
      </c>
      <c r="BJ561" s="128">
        <v>400</v>
      </c>
      <c r="BK561" s="134">
        <v>-5</v>
      </c>
      <c r="BL561" s="135">
        <v>320</v>
      </c>
      <c r="BM561" s="136">
        <v>330</v>
      </c>
      <c r="BN561" s="128">
        <v>325</v>
      </c>
      <c r="BO561" s="134">
        <v>-5</v>
      </c>
      <c r="BP561" s="135">
        <v>390</v>
      </c>
      <c r="BQ561" s="136">
        <v>400</v>
      </c>
      <c r="BR561" s="128">
        <v>395</v>
      </c>
      <c r="BS561" s="134">
        <v>-5</v>
      </c>
      <c r="BT561" s="135">
        <v>300</v>
      </c>
      <c r="BU561" s="136">
        <v>310</v>
      </c>
      <c r="BV561" s="128">
        <v>305</v>
      </c>
      <c r="BW561" s="134" t="s">
        <v>5</v>
      </c>
      <c r="BX561" s="135">
        <v>460</v>
      </c>
      <c r="BY561" s="136">
        <v>470</v>
      </c>
      <c r="BZ561" s="128">
        <v>465</v>
      </c>
      <c r="CA561" s="134">
        <v>-10</v>
      </c>
      <c r="CB561" s="135">
        <v>435</v>
      </c>
      <c r="CC561" s="136">
        <v>445</v>
      </c>
      <c r="CD561" s="128">
        <v>440</v>
      </c>
      <c r="CE561" s="134">
        <v>-5</v>
      </c>
      <c r="CF561" s="135">
        <v>320</v>
      </c>
      <c r="CG561" s="136">
        <v>330</v>
      </c>
      <c r="CH561" s="128">
        <v>325</v>
      </c>
      <c r="CI561" s="134">
        <v>-5</v>
      </c>
      <c r="CJ561" s="135">
        <v>230</v>
      </c>
      <c r="CK561" s="136">
        <v>240</v>
      </c>
      <c r="CL561" s="128">
        <v>235</v>
      </c>
      <c r="CM561" s="134" t="s">
        <v>5</v>
      </c>
      <c r="CN561" s="135">
        <v>460</v>
      </c>
      <c r="CO561" s="136">
        <v>470</v>
      </c>
      <c r="CP561" s="128">
        <v>465</v>
      </c>
      <c r="CQ561" s="134">
        <v>-10</v>
      </c>
      <c r="CR561" s="135">
        <v>395</v>
      </c>
      <c r="CS561" s="136">
        <v>405</v>
      </c>
      <c r="CT561" s="128">
        <v>400</v>
      </c>
      <c r="CU561" s="134">
        <v>-5</v>
      </c>
      <c r="CV561" s="135">
        <v>310</v>
      </c>
      <c r="CW561" s="136">
        <v>320</v>
      </c>
      <c r="CX561" s="128">
        <v>315</v>
      </c>
      <c r="CY561" s="134">
        <v>-10</v>
      </c>
      <c r="CZ561" s="135">
        <v>240</v>
      </c>
      <c r="DA561" s="136">
        <v>250</v>
      </c>
      <c r="DB561" s="128">
        <v>245</v>
      </c>
      <c r="DC561" s="134">
        <v>-10</v>
      </c>
      <c r="DD561" s="135">
        <v>460</v>
      </c>
      <c r="DE561" s="136">
        <v>470</v>
      </c>
      <c r="DF561" s="128">
        <v>465</v>
      </c>
      <c r="DG561" s="134">
        <v>-10</v>
      </c>
      <c r="DH561" s="135">
        <v>415</v>
      </c>
      <c r="DI561" s="136">
        <v>425</v>
      </c>
      <c r="DJ561" s="128">
        <v>420</v>
      </c>
      <c r="DK561" s="134">
        <v>-5</v>
      </c>
      <c r="DL561" s="135">
        <v>300</v>
      </c>
      <c r="DM561" s="136">
        <v>310</v>
      </c>
      <c r="DN561" s="128">
        <v>305</v>
      </c>
      <c r="DO561" s="134">
        <v>-10</v>
      </c>
      <c r="DP561" s="135">
        <v>220</v>
      </c>
      <c r="DQ561" s="136">
        <v>230</v>
      </c>
      <c r="DR561" s="128">
        <v>225</v>
      </c>
      <c r="DS561" s="134">
        <v>-10</v>
      </c>
      <c r="DT561" s="135">
        <v>460</v>
      </c>
      <c r="DU561" s="136">
        <v>470</v>
      </c>
      <c r="DV561" s="128">
        <v>465</v>
      </c>
      <c r="DW561" s="134">
        <v>-10</v>
      </c>
      <c r="DX561" s="135">
        <v>410</v>
      </c>
      <c r="DY561" s="136">
        <v>420</v>
      </c>
      <c r="DZ561" s="128">
        <v>415</v>
      </c>
      <c r="EA561" s="134">
        <v>-5</v>
      </c>
      <c r="EB561" s="135">
        <v>305</v>
      </c>
      <c r="EC561" s="136">
        <v>315</v>
      </c>
      <c r="ED561" s="128">
        <v>310</v>
      </c>
      <c r="EE561" s="134">
        <v>-10</v>
      </c>
      <c r="EF561" s="135">
        <v>215</v>
      </c>
      <c r="EG561" s="136">
        <v>215</v>
      </c>
      <c r="EH561" s="128">
        <v>215</v>
      </c>
      <c r="EI561" s="134">
        <v>-10</v>
      </c>
      <c r="EJ561" s="135">
        <v>505</v>
      </c>
      <c r="EK561" s="136">
        <v>515</v>
      </c>
      <c r="EL561" s="128">
        <v>510</v>
      </c>
      <c r="EM561" s="134">
        <v>-10</v>
      </c>
      <c r="EN561" s="135">
        <v>290</v>
      </c>
      <c r="EO561" s="136">
        <v>300</v>
      </c>
      <c r="EP561" s="128">
        <v>295</v>
      </c>
      <c r="EQ561" s="134">
        <v>-5</v>
      </c>
      <c r="ER561" s="135">
        <v>285</v>
      </c>
      <c r="ES561" s="136">
        <v>295</v>
      </c>
      <c r="ET561" s="128">
        <v>290</v>
      </c>
      <c r="EU561" s="134">
        <v>-10</v>
      </c>
      <c r="EV561" s="135">
        <v>215</v>
      </c>
      <c r="EW561" s="136">
        <v>215</v>
      </c>
      <c r="EX561" s="128">
        <v>215</v>
      </c>
      <c r="EY561" s="134">
        <v>-10</v>
      </c>
      <c r="EZ561" s="135">
        <v>490</v>
      </c>
      <c r="FA561" s="136">
        <v>500</v>
      </c>
      <c r="FB561" s="128">
        <v>495</v>
      </c>
      <c r="FC561" s="134">
        <v>-10</v>
      </c>
      <c r="FD561" s="135">
        <v>375</v>
      </c>
      <c r="FE561" s="136">
        <v>385</v>
      </c>
      <c r="FF561" s="128">
        <v>380</v>
      </c>
      <c r="FG561" s="134">
        <v>-5</v>
      </c>
      <c r="FH561" s="135">
        <v>300</v>
      </c>
      <c r="FI561" s="136">
        <v>310</v>
      </c>
      <c r="FJ561" s="128">
        <v>305</v>
      </c>
      <c r="FK561" s="134">
        <v>-10</v>
      </c>
      <c r="FL561" s="135">
        <v>210</v>
      </c>
      <c r="FM561" s="136">
        <v>220</v>
      </c>
      <c r="FN561" s="128">
        <v>215</v>
      </c>
      <c r="FO561" s="134">
        <v>-10</v>
      </c>
      <c r="FP561" s="135">
        <v>375</v>
      </c>
      <c r="FQ561" s="136">
        <v>385</v>
      </c>
      <c r="FR561" s="128">
        <v>380</v>
      </c>
      <c r="FS561" s="134" t="s">
        <v>5</v>
      </c>
      <c r="FT561" s="135">
        <v>360</v>
      </c>
      <c r="FU561" s="136">
        <v>370</v>
      </c>
      <c r="FV561" s="95">
        <v>365</v>
      </c>
      <c r="FW561" s="134" t="s">
        <v>5</v>
      </c>
      <c r="FX561" s="135">
        <v>380</v>
      </c>
      <c r="FY561" s="136">
        <v>390</v>
      </c>
      <c r="FZ561" s="128">
        <v>385</v>
      </c>
      <c r="GA561" s="134" t="s">
        <v>5</v>
      </c>
      <c r="GB561" s="135">
        <v>415</v>
      </c>
      <c r="GC561" s="136">
        <v>425</v>
      </c>
      <c r="GD561" s="128">
        <v>420</v>
      </c>
      <c r="GE561" s="134">
        <v>-10</v>
      </c>
      <c r="GF561" s="135">
        <v>310</v>
      </c>
      <c r="GG561" s="136">
        <v>320</v>
      </c>
      <c r="GH561" s="128">
        <v>315</v>
      </c>
      <c r="GI561" s="134">
        <v>-10</v>
      </c>
      <c r="GJ561" s="135">
        <v>470</v>
      </c>
      <c r="GK561" s="136">
        <v>480</v>
      </c>
      <c r="GL561" s="128">
        <v>475</v>
      </c>
      <c r="GM561" s="134">
        <v>-10</v>
      </c>
      <c r="GN561" s="135">
        <v>445</v>
      </c>
      <c r="GO561" s="136">
        <v>455</v>
      </c>
      <c r="GP561" s="128">
        <v>450</v>
      </c>
      <c r="GQ561" s="134">
        <v>-5</v>
      </c>
      <c r="GR561" s="93"/>
      <c r="GS561" s="93">
        <v>8</v>
      </c>
    </row>
    <row r="562" spans="1:201" ht="15.75" x14ac:dyDescent="0.25">
      <c r="A562">
        <v>8</v>
      </c>
      <c r="B562">
        <v>2020</v>
      </c>
      <c r="C562" s="87">
        <v>44064</v>
      </c>
      <c r="D562" s="149">
        <v>390</v>
      </c>
      <c r="E562" s="136">
        <v>400</v>
      </c>
      <c r="F562" s="128">
        <v>395</v>
      </c>
      <c r="G562" s="134">
        <v>-5</v>
      </c>
      <c r="H562" s="135">
        <v>300</v>
      </c>
      <c r="I562" s="136">
        <v>310</v>
      </c>
      <c r="J562" s="128">
        <v>305</v>
      </c>
      <c r="K562" s="134">
        <v>-25</v>
      </c>
      <c r="L562" s="135">
        <v>395</v>
      </c>
      <c r="M562" s="136">
        <v>405</v>
      </c>
      <c r="N562" s="128">
        <v>400</v>
      </c>
      <c r="O562" s="134" t="s">
        <v>5</v>
      </c>
      <c r="P562" s="135">
        <v>340</v>
      </c>
      <c r="Q562" s="136">
        <v>350</v>
      </c>
      <c r="R562" s="128">
        <v>345</v>
      </c>
      <c r="S562" s="134">
        <v>5</v>
      </c>
      <c r="T562" s="135">
        <v>385</v>
      </c>
      <c r="U562" s="136">
        <v>395</v>
      </c>
      <c r="V562" s="128">
        <v>390</v>
      </c>
      <c r="W562" s="134">
        <v>-5</v>
      </c>
      <c r="X562" s="135">
        <v>295</v>
      </c>
      <c r="Y562" s="136">
        <v>305</v>
      </c>
      <c r="Z562" s="128">
        <v>300</v>
      </c>
      <c r="AA562" s="134">
        <v>-25</v>
      </c>
      <c r="AB562" s="135">
        <v>395</v>
      </c>
      <c r="AC562" s="136">
        <v>405</v>
      </c>
      <c r="AD562" s="128">
        <v>400</v>
      </c>
      <c r="AE562" s="134" t="s">
        <v>5</v>
      </c>
      <c r="AF562" s="135">
        <v>325</v>
      </c>
      <c r="AG562" s="136">
        <v>335</v>
      </c>
      <c r="AH562" s="128">
        <v>330</v>
      </c>
      <c r="AI562" s="134">
        <v>5</v>
      </c>
      <c r="AJ562" s="135">
        <v>365</v>
      </c>
      <c r="AK562" s="136">
        <v>375</v>
      </c>
      <c r="AL562" s="128">
        <v>370</v>
      </c>
      <c r="AM562" s="134">
        <v>-5</v>
      </c>
      <c r="AN562" s="135">
        <v>260</v>
      </c>
      <c r="AO562" s="136">
        <v>270</v>
      </c>
      <c r="AP562" s="128">
        <v>265</v>
      </c>
      <c r="AQ562" s="134">
        <v>-25</v>
      </c>
      <c r="AR562" s="135">
        <v>395</v>
      </c>
      <c r="AS562" s="136">
        <v>405</v>
      </c>
      <c r="AT562" s="128">
        <v>400</v>
      </c>
      <c r="AU562" s="134" t="s">
        <v>5</v>
      </c>
      <c r="AV562" s="135">
        <v>335</v>
      </c>
      <c r="AW562" s="136">
        <v>345</v>
      </c>
      <c r="AX562" s="128">
        <v>340</v>
      </c>
      <c r="AY562" s="134">
        <v>5</v>
      </c>
      <c r="AZ562" s="135">
        <v>305</v>
      </c>
      <c r="BA562" s="136">
        <v>315</v>
      </c>
      <c r="BB562" s="128">
        <v>310</v>
      </c>
      <c r="BC562" s="134">
        <v>-5</v>
      </c>
      <c r="BD562" s="135">
        <v>200</v>
      </c>
      <c r="BE562" s="136">
        <v>210</v>
      </c>
      <c r="BF562" s="128">
        <v>205</v>
      </c>
      <c r="BG562" s="134">
        <v>-25</v>
      </c>
      <c r="BH562" s="135">
        <v>395</v>
      </c>
      <c r="BI562" s="136">
        <v>405</v>
      </c>
      <c r="BJ562" s="128">
        <v>400</v>
      </c>
      <c r="BK562" s="134" t="s">
        <v>5</v>
      </c>
      <c r="BL562" s="135">
        <v>325</v>
      </c>
      <c r="BM562" s="136">
        <v>335</v>
      </c>
      <c r="BN562" s="128">
        <v>330</v>
      </c>
      <c r="BO562" s="134">
        <v>5</v>
      </c>
      <c r="BP562" s="135">
        <v>375</v>
      </c>
      <c r="BQ562" s="136">
        <v>385</v>
      </c>
      <c r="BR562" s="128">
        <v>380</v>
      </c>
      <c r="BS562" s="134">
        <v>-15</v>
      </c>
      <c r="BT562" s="135">
        <v>285</v>
      </c>
      <c r="BU562" s="136">
        <v>295</v>
      </c>
      <c r="BV562" s="128">
        <v>290</v>
      </c>
      <c r="BW562" s="134">
        <v>-15</v>
      </c>
      <c r="BX562" s="135">
        <v>430</v>
      </c>
      <c r="BY562" s="136">
        <v>440</v>
      </c>
      <c r="BZ562" s="128">
        <v>435</v>
      </c>
      <c r="CA562" s="134">
        <v>-30</v>
      </c>
      <c r="CB562" s="135">
        <v>435</v>
      </c>
      <c r="CC562" s="136">
        <v>445</v>
      </c>
      <c r="CD562" s="128">
        <v>440</v>
      </c>
      <c r="CE562" s="134" t="s">
        <v>5</v>
      </c>
      <c r="CF562" s="135">
        <v>305</v>
      </c>
      <c r="CG562" s="136">
        <v>315</v>
      </c>
      <c r="CH562" s="128">
        <v>310</v>
      </c>
      <c r="CI562" s="134">
        <v>-15</v>
      </c>
      <c r="CJ562" s="135">
        <v>215</v>
      </c>
      <c r="CK562" s="136">
        <v>225</v>
      </c>
      <c r="CL562" s="128">
        <v>220</v>
      </c>
      <c r="CM562" s="134">
        <v>-15</v>
      </c>
      <c r="CN562" s="135">
        <v>430</v>
      </c>
      <c r="CO562" s="136">
        <v>440</v>
      </c>
      <c r="CP562" s="128">
        <v>435</v>
      </c>
      <c r="CQ562" s="134">
        <v>-30</v>
      </c>
      <c r="CR562" s="135">
        <v>395</v>
      </c>
      <c r="CS562" s="136">
        <v>405</v>
      </c>
      <c r="CT562" s="128">
        <v>400</v>
      </c>
      <c r="CU562" s="134" t="s">
        <v>5</v>
      </c>
      <c r="CV562" s="135">
        <v>295</v>
      </c>
      <c r="CW562" s="136">
        <v>305</v>
      </c>
      <c r="CX562" s="128">
        <v>300</v>
      </c>
      <c r="CY562" s="134">
        <v>-15</v>
      </c>
      <c r="CZ562" s="135">
        <v>230</v>
      </c>
      <c r="DA562" s="136">
        <v>240</v>
      </c>
      <c r="DB562" s="128">
        <v>235</v>
      </c>
      <c r="DC562" s="134">
        <v>-10</v>
      </c>
      <c r="DD562" s="135">
        <v>430</v>
      </c>
      <c r="DE562" s="136">
        <v>440</v>
      </c>
      <c r="DF562" s="128">
        <v>435</v>
      </c>
      <c r="DG562" s="134">
        <v>-30</v>
      </c>
      <c r="DH562" s="135">
        <v>415</v>
      </c>
      <c r="DI562" s="136">
        <v>425</v>
      </c>
      <c r="DJ562" s="128">
        <v>420</v>
      </c>
      <c r="DK562" s="134" t="s">
        <v>5</v>
      </c>
      <c r="DL562" s="135">
        <v>285</v>
      </c>
      <c r="DM562" s="136">
        <v>295</v>
      </c>
      <c r="DN562" s="128">
        <v>290</v>
      </c>
      <c r="DO562" s="134">
        <v>-15</v>
      </c>
      <c r="DP562" s="135">
        <v>210</v>
      </c>
      <c r="DQ562" s="136">
        <v>220</v>
      </c>
      <c r="DR562" s="128">
        <v>215</v>
      </c>
      <c r="DS562" s="134">
        <v>-10</v>
      </c>
      <c r="DT562" s="135">
        <v>430</v>
      </c>
      <c r="DU562" s="136">
        <v>440</v>
      </c>
      <c r="DV562" s="128">
        <v>435</v>
      </c>
      <c r="DW562" s="134">
        <v>-30</v>
      </c>
      <c r="DX562" s="135">
        <v>410</v>
      </c>
      <c r="DY562" s="136">
        <v>420</v>
      </c>
      <c r="DZ562" s="128">
        <v>415</v>
      </c>
      <c r="EA562" s="134" t="s">
        <v>5</v>
      </c>
      <c r="EB562" s="135">
        <v>305</v>
      </c>
      <c r="EC562" s="136">
        <v>315</v>
      </c>
      <c r="ED562" s="128">
        <v>310</v>
      </c>
      <c r="EE562" s="134" t="s">
        <v>5</v>
      </c>
      <c r="EF562" s="135">
        <v>215</v>
      </c>
      <c r="EG562" s="136">
        <v>215</v>
      </c>
      <c r="EH562" s="128">
        <v>215</v>
      </c>
      <c r="EI562" s="134" t="s">
        <v>5</v>
      </c>
      <c r="EJ562" s="135">
        <v>505</v>
      </c>
      <c r="EK562" s="136">
        <v>515</v>
      </c>
      <c r="EL562" s="128">
        <v>510</v>
      </c>
      <c r="EM562" s="134" t="s">
        <v>5</v>
      </c>
      <c r="EN562" s="135">
        <v>290</v>
      </c>
      <c r="EO562" s="136">
        <v>300</v>
      </c>
      <c r="EP562" s="128">
        <v>295</v>
      </c>
      <c r="EQ562" s="134" t="s">
        <v>5</v>
      </c>
      <c r="ER562" s="135">
        <v>285</v>
      </c>
      <c r="ES562" s="136">
        <v>295</v>
      </c>
      <c r="ET562" s="128">
        <v>290</v>
      </c>
      <c r="EU562" s="134" t="s">
        <v>5</v>
      </c>
      <c r="EV562" s="135">
        <v>215</v>
      </c>
      <c r="EW562" s="136">
        <v>215</v>
      </c>
      <c r="EX562" s="128">
        <v>215</v>
      </c>
      <c r="EY562" s="134" t="s">
        <v>5</v>
      </c>
      <c r="EZ562" s="135">
        <v>490</v>
      </c>
      <c r="FA562" s="136">
        <v>500</v>
      </c>
      <c r="FB562" s="128">
        <v>495</v>
      </c>
      <c r="FC562" s="134" t="s">
        <v>5</v>
      </c>
      <c r="FD562" s="135">
        <v>375</v>
      </c>
      <c r="FE562" s="136">
        <v>385</v>
      </c>
      <c r="FF562" s="128">
        <v>380</v>
      </c>
      <c r="FG562" s="134" t="s">
        <v>5</v>
      </c>
      <c r="FH562" s="135">
        <v>300</v>
      </c>
      <c r="FI562" s="136">
        <v>310</v>
      </c>
      <c r="FJ562" s="128">
        <v>305</v>
      </c>
      <c r="FK562" s="134" t="s">
        <v>5</v>
      </c>
      <c r="FL562" s="135">
        <v>210</v>
      </c>
      <c r="FM562" s="136">
        <v>220</v>
      </c>
      <c r="FN562" s="128">
        <v>215</v>
      </c>
      <c r="FO562" s="134" t="s">
        <v>5</v>
      </c>
      <c r="FP562" s="135">
        <v>375</v>
      </c>
      <c r="FQ562" s="136">
        <v>385</v>
      </c>
      <c r="FR562" s="128">
        <v>380</v>
      </c>
      <c r="FS562" s="134" t="s">
        <v>5</v>
      </c>
      <c r="FT562" s="135">
        <v>360</v>
      </c>
      <c r="FU562" s="136">
        <v>370</v>
      </c>
      <c r="FV562" s="95">
        <v>365</v>
      </c>
      <c r="FW562" s="134" t="s">
        <v>5</v>
      </c>
      <c r="FX562" s="135">
        <v>380</v>
      </c>
      <c r="FY562" s="136">
        <v>390</v>
      </c>
      <c r="FZ562" s="128">
        <v>385</v>
      </c>
      <c r="GA562" s="134" t="s">
        <v>5</v>
      </c>
      <c r="GB562" s="135">
        <v>400</v>
      </c>
      <c r="GC562" s="136">
        <v>410</v>
      </c>
      <c r="GD562" s="128">
        <v>405</v>
      </c>
      <c r="GE562" s="134">
        <v>-15</v>
      </c>
      <c r="GF562" s="135">
        <v>300</v>
      </c>
      <c r="GG562" s="136">
        <v>310</v>
      </c>
      <c r="GH562" s="128">
        <v>305</v>
      </c>
      <c r="GI562" s="134">
        <v>-10</v>
      </c>
      <c r="GJ562" s="135">
        <v>440</v>
      </c>
      <c r="GK562" s="136">
        <v>450</v>
      </c>
      <c r="GL562" s="128">
        <v>445</v>
      </c>
      <c r="GM562" s="134">
        <v>-30</v>
      </c>
      <c r="GN562" s="135">
        <v>445</v>
      </c>
      <c r="GO562" s="136">
        <v>455</v>
      </c>
      <c r="GP562" s="128">
        <v>450</v>
      </c>
      <c r="GQ562" s="134" t="s">
        <v>5</v>
      </c>
      <c r="GR562" s="93"/>
      <c r="GS562" s="93">
        <v>8</v>
      </c>
    </row>
    <row r="563" spans="1:201" ht="15.75" x14ac:dyDescent="0.25">
      <c r="A563">
        <v>8</v>
      </c>
      <c r="B563">
        <v>2020</v>
      </c>
      <c r="C563" s="87">
        <v>44071</v>
      </c>
      <c r="D563" s="149">
        <v>385</v>
      </c>
      <c r="E563" s="136">
        <v>395</v>
      </c>
      <c r="F563" s="128">
        <v>390</v>
      </c>
      <c r="G563" s="134">
        <v>-5</v>
      </c>
      <c r="H563" s="135">
        <v>295</v>
      </c>
      <c r="I563" s="136">
        <v>305</v>
      </c>
      <c r="J563" s="128">
        <v>300</v>
      </c>
      <c r="K563" s="134">
        <v>-5</v>
      </c>
      <c r="L563" s="135">
        <v>390</v>
      </c>
      <c r="M563" s="136">
        <v>400</v>
      </c>
      <c r="N563" s="128">
        <v>395</v>
      </c>
      <c r="O563" s="134">
        <v>-5</v>
      </c>
      <c r="P563" s="135">
        <v>345</v>
      </c>
      <c r="Q563" s="136">
        <v>355</v>
      </c>
      <c r="R563" s="128">
        <v>350</v>
      </c>
      <c r="S563" s="134">
        <v>5</v>
      </c>
      <c r="T563" s="135">
        <v>380</v>
      </c>
      <c r="U563" s="136">
        <v>390</v>
      </c>
      <c r="V563" s="128">
        <v>385</v>
      </c>
      <c r="W563" s="134">
        <v>-5</v>
      </c>
      <c r="X563" s="135">
        <v>290</v>
      </c>
      <c r="Y563" s="136">
        <v>300</v>
      </c>
      <c r="Z563" s="128">
        <v>295</v>
      </c>
      <c r="AA563" s="134">
        <v>-5</v>
      </c>
      <c r="AB563" s="135">
        <v>390</v>
      </c>
      <c r="AC563" s="136">
        <v>400</v>
      </c>
      <c r="AD563" s="128">
        <v>395</v>
      </c>
      <c r="AE563" s="134">
        <v>-5</v>
      </c>
      <c r="AF563" s="135">
        <v>330</v>
      </c>
      <c r="AG563" s="136">
        <v>340</v>
      </c>
      <c r="AH563" s="128">
        <v>335</v>
      </c>
      <c r="AI563" s="134">
        <v>5</v>
      </c>
      <c r="AJ563" s="135">
        <v>360</v>
      </c>
      <c r="AK563" s="136">
        <v>370</v>
      </c>
      <c r="AL563" s="128">
        <v>365</v>
      </c>
      <c r="AM563" s="134">
        <v>-5</v>
      </c>
      <c r="AN563" s="135">
        <v>255</v>
      </c>
      <c r="AO563" s="136">
        <v>265</v>
      </c>
      <c r="AP563" s="128">
        <v>260</v>
      </c>
      <c r="AQ563" s="134">
        <v>-5</v>
      </c>
      <c r="AR563" s="135">
        <v>390</v>
      </c>
      <c r="AS563" s="136">
        <v>400</v>
      </c>
      <c r="AT563" s="128">
        <v>395</v>
      </c>
      <c r="AU563" s="134">
        <v>-5</v>
      </c>
      <c r="AV563" s="135">
        <v>340</v>
      </c>
      <c r="AW563" s="136">
        <v>350</v>
      </c>
      <c r="AX563" s="128">
        <v>345</v>
      </c>
      <c r="AY563" s="134">
        <v>5</v>
      </c>
      <c r="AZ563" s="135">
        <v>300</v>
      </c>
      <c r="BA563" s="136">
        <v>310</v>
      </c>
      <c r="BB563" s="128">
        <v>305</v>
      </c>
      <c r="BC563" s="134">
        <v>-5</v>
      </c>
      <c r="BD563" s="135">
        <v>195</v>
      </c>
      <c r="BE563" s="136">
        <v>205</v>
      </c>
      <c r="BF563" s="128">
        <v>200</v>
      </c>
      <c r="BG563" s="134">
        <v>-5</v>
      </c>
      <c r="BH563" s="135">
        <v>390</v>
      </c>
      <c r="BI563" s="136">
        <v>400</v>
      </c>
      <c r="BJ563" s="128">
        <v>395</v>
      </c>
      <c r="BK563" s="134">
        <v>-5</v>
      </c>
      <c r="BL563" s="135">
        <v>330</v>
      </c>
      <c r="BM563" s="136">
        <v>340</v>
      </c>
      <c r="BN563" s="128">
        <v>335</v>
      </c>
      <c r="BO563" s="134">
        <v>5</v>
      </c>
      <c r="BP563" s="135">
        <v>370</v>
      </c>
      <c r="BQ563" s="136">
        <v>380</v>
      </c>
      <c r="BR563" s="128">
        <v>375</v>
      </c>
      <c r="BS563" s="134">
        <v>-5</v>
      </c>
      <c r="BT563" s="135">
        <v>285</v>
      </c>
      <c r="BU563" s="136">
        <v>295</v>
      </c>
      <c r="BV563" s="128">
        <v>290</v>
      </c>
      <c r="BW563" s="134" t="s">
        <v>5</v>
      </c>
      <c r="BX563" s="135">
        <v>430</v>
      </c>
      <c r="BY563" s="136">
        <v>440</v>
      </c>
      <c r="BZ563" s="128">
        <v>435</v>
      </c>
      <c r="CA563" s="134" t="s">
        <v>5</v>
      </c>
      <c r="CB563" s="135">
        <v>435</v>
      </c>
      <c r="CC563" s="136">
        <v>445</v>
      </c>
      <c r="CD563" s="128">
        <v>440</v>
      </c>
      <c r="CE563" s="134" t="s">
        <v>5</v>
      </c>
      <c r="CF563" s="135">
        <v>300</v>
      </c>
      <c r="CG563" s="136">
        <v>310</v>
      </c>
      <c r="CH563" s="128">
        <v>305</v>
      </c>
      <c r="CI563" s="134">
        <v>-5</v>
      </c>
      <c r="CJ563" s="135">
        <v>215</v>
      </c>
      <c r="CK563" s="136">
        <v>225</v>
      </c>
      <c r="CL563" s="128">
        <v>220</v>
      </c>
      <c r="CM563" s="134" t="s">
        <v>5</v>
      </c>
      <c r="CN563" s="135">
        <v>430</v>
      </c>
      <c r="CO563" s="136">
        <v>440</v>
      </c>
      <c r="CP563" s="128">
        <v>435</v>
      </c>
      <c r="CQ563" s="134" t="s">
        <v>5</v>
      </c>
      <c r="CR563" s="135">
        <v>395</v>
      </c>
      <c r="CS563" s="136">
        <v>405</v>
      </c>
      <c r="CT563" s="128">
        <v>400</v>
      </c>
      <c r="CU563" s="134" t="s">
        <v>5</v>
      </c>
      <c r="CV563" s="135">
        <v>290</v>
      </c>
      <c r="CW563" s="136">
        <v>300</v>
      </c>
      <c r="CX563" s="128">
        <v>295</v>
      </c>
      <c r="CY563" s="134">
        <v>-5</v>
      </c>
      <c r="CZ563" s="135">
        <v>230</v>
      </c>
      <c r="DA563" s="136">
        <v>240</v>
      </c>
      <c r="DB563" s="128">
        <v>235</v>
      </c>
      <c r="DC563" s="134" t="s">
        <v>5</v>
      </c>
      <c r="DD563" s="135">
        <v>430</v>
      </c>
      <c r="DE563" s="136">
        <v>440</v>
      </c>
      <c r="DF563" s="128">
        <v>435</v>
      </c>
      <c r="DG563" s="134" t="s">
        <v>5</v>
      </c>
      <c r="DH563" s="135">
        <v>415</v>
      </c>
      <c r="DI563" s="136">
        <v>425</v>
      </c>
      <c r="DJ563" s="128">
        <v>420</v>
      </c>
      <c r="DK563" s="134" t="s">
        <v>5</v>
      </c>
      <c r="DL563" s="135">
        <v>280</v>
      </c>
      <c r="DM563" s="136">
        <v>290</v>
      </c>
      <c r="DN563" s="128">
        <v>285</v>
      </c>
      <c r="DO563" s="134">
        <v>-5</v>
      </c>
      <c r="DP563" s="135">
        <v>210</v>
      </c>
      <c r="DQ563" s="136">
        <v>220</v>
      </c>
      <c r="DR563" s="128">
        <v>215</v>
      </c>
      <c r="DS563" s="134" t="s">
        <v>5</v>
      </c>
      <c r="DT563" s="135">
        <v>430</v>
      </c>
      <c r="DU563" s="136">
        <v>440</v>
      </c>
      <c r="DV563" s="128">
        <v>435</v>
      </c>
      <c r="DW563" s="134" t="s">
        <v>5</v>
      </c>
      <c r="DX563" s="135">
        <v>410</v>
      </c>
      <c r="DY563" s="136">
        <v>420</v>
      </c>
      <c r="DZ563" s="128">
        <v>415</v>
      </c>
      <c r="EA563" s="134" t="s">
        <v>5</v>
      </c>
      <c r="EB563" s="135">
        <v>295</v>
      </c>
      <c r="EC563" s="136">
        <v>305</v>
      </c>
      <c r="ED563" s="128">
        <v>300</v>
      </c>
      <c r="EE563" s="134">
        <v>-10</v>
      </c>
      <c r="EF563" s="135">
        <v>205</v>
      </c>
      <c r="EG563" s="136">
        <v>205</v>
      </c>
      <c r="EH563" s="128">
        <v>205</v>
      </c>
      <c r="EI563" s="134">
        <v>-10</v>
      </c>
      <c r="EJ563" s="135">
        <v>505</v>
      </c>
      <c r="EK563" s="136">
        <v>515</v>
      </c>
      <c r="EL563" s="128">
        <v>510</v>
      </c>
      <c r="EM563" s="134" t="s">
        <v>5</v>
      </c>
      <c r="EN563" s="135">
        <v>290</v>
      </c>
      <c r="EO563" s="136">
        <v>300</v>
      </c>
      <c r="EP563" s="128">
        <v>295</v>
      </c>
      <c r="EQ563" s="134" t="s">
        <v>5</v>
      </c>
      <c r="ER563" s="135">
        <v>275</v>
      </c>
      <c r="ES563" s="136">
        <v>285</v>
      </c>
      <c r="ET563" s="128">
        <v>280</v>
      </c>
      <c r="EU563" s="134">
        <v>-10</v>
      </c>
      <c r="EV563" s="135">
        <v>205</v>
      </c>
      <c r="EW563" s="136">
        <v>205</v>
      </c>
      <c r="EX563" s="128">
        <v>205</v>
      </c>
      <c r="EY563" s="134">
        <v>-10</v>
      </c>
      <c r="EZ563" s="135">
        <v>490</v>
      </c>
      <c r="FA563" s="136">
        <v>500</v>
      </c>
      <c r="FB563" s="128">
        <v>495</v>
      </c>
      <c r="FC563" s="134" t="s">
        <v>5</v>
      </c>
      <c r="FD563" s="135">
        <v>375</v>
      </c>
      <c r="FE563" s="136">
        <v>385</v>
      </c>
      <c r="FF563" s="128">
        <v>380</v>
      </c>
      <c r="FG563" s="134" t="s">
        <v>5</v>
      </c>
      <c r="FH563" s="135">
        <v>300</v>
      </c>
      <c r="FI563" s="136">
        <v>310</v>
      </c>
      <c r="FJ563" s="128">
        <v>305</v>
      </c>
      <c r="FK563" s="134" t="s">
        <v>5</v>
      </c>
      <c r="FL563" s="135">
        <v>210</v>
      </c>
      <c r="FM563" s="136">
        <v>220</v>
      </c>
      <c r="FN563" s="128">
        <v>215</v>
      </c>
      <c r="FO563" s="134" t="s">
        <v>5</v>
      </c>
      <c r="FP563" s="135">
        <v>375</v>
      </c>
      <c r="FQ563" s="136">
        <v>385</v>
      </c>
      <c r="FR563" s="128">
        <v>380</v>
      </c>
      <c r="FS563" s="134" t="s">
        <v>5</v>
      </c>
      <c r="FT563" s="135">
        <v>360</v>
      </c>
      <c r="FU563" s="136">
        <v>370</v>
      </c>
      <c r="FV563" s="95">
        <v>365</v>
      </c>
      <c r="FW563" s="134" t="s">
        <v>5</v>
      </c>
      <c r="FX563" s="135">
        <v>380</v>
      </c>
      <c r="FY563" s="136">
        <v>390</v>
      </c>
      <c r="FZ563" s="128">
        <v>385</v>
      </c>
      <c r="GA563" s="134" t="s">
        <v>5</v>
      </c>
      <c r="GB563" s="135">
        <v>395</v>
      </c>
      <c r="GC563" s="136">
        <v>405</v>
      </c>
      <c r="GD563" s="128">
        <v>400</v>
      </c>
      <c r="GE563" s="134">
        <v>-5</v>
      </c>
      <c r="GF563" s="135">
        <v>300</v>
      </c>
      <c r="GG563" s="136">
        <v>310</v>
      </c>
      <c r="GH563" s="128">
        <v>305</v>
      </c>
      <c r="GI563" s="134" t="s">
        <v>5</v>
      </c>
      <c r="GJ563" s="135">
        <v>440</v>
      </c>
      <c r="GK563" s="136">
        <v>450</v>
      </c>
      <c r="GL563" s="128">
        <v>445</v>
      </c>
      <c r="GM563" s="134" t="s">
        <v>5</v>
      </c>
      <c r="GN563" s="135">
        <v>445</v>
      </c>
      <c r="GO563" s="136">
        <v>455</v>
      </c>
      <c r="GP563" s="128">
        <v>450</v>
      </c>
      <c r="GQ563" s="134" t="s">
        <v>5</v>
      </c>
      <c r="GR563" s="93"/>
      <c r="GS563" s="93">
        <v>8</v>
      </c>
    </row>
    <row r="564" spans="1:201" ht="15.75" x14ac:dyDescent="0.25">
      <c r="A564">
        <v>9</v>
      </c>
      <c r="B564">
        <v>2020</v>
      </c>
      <c r="C564" s="87">
        <v>44078</v>
      </c>
      <c r="D564" s="149">
        <v>345</v>
      </c>
      <c r="E564" s="136">
        <v>355</v>
      </c>
      <c r="F564" s="128">
        <v>350</v>
      </c>
      <c r="G564" s="134">
        <v>-40</v>
      </c>
      <c r="H564" s="135">
        <v>275</v>
      </c>
      <c r="I564" s="136">
        <v>285</v>
      </c>
      <c r="J564" s="128">
        <v>280</v>
      </c>
      <c r="K564" s="134">
        <v>-20</v>
      </c>
      <c r="L564" s="135">
        <v>390</v>
      </c>
      <c r="M564" s="136">
        <v>400</v>
      </c>
      <c r="N564" s="128">
        <v>395</v>
      </c>
      <c r="O564" s="134" t="s">
        <v>5</v>
      </c>
      <c r="P564" s="135">
        <v>355</v>
      </c>
      <c r="Q564" s="136">
        <v>365</v>
      </c>
      <c r="R564" s="128">
        <v>360</v>
      </c>
      <c r="S564" s="134">
        <v>10</v>
      </c>
      <c r="T564" s="135">
        <v>340</v>
      </c>
      <c r="U564" s="136">
        <v>350</v>
      </c>
      <c r="V564" s="128">
        <v>345</v>
      </c>
      <c r="W564" s="134">
        <v>-40</v>
      </c>
      <c r="X564" s="135">
        <v>270</v>
      </c>
      <c r="Y564" s="136">
        <v>280</v>
      </c>
      <c r="Z564" s="128">
        <v>275</v>
      </c>
      <c r="AA564" s="134">
        <v>-20</v>
      </c>
      <c r="AB564" s="135">
        <v>390</v>
      </c>
      <c r="AC564" s="136">
        <v>400</v>
      </c>
      <c r="AD564" s="128">
        <v>395</v>
      </c>
      <c r="AE564" s="134" t="s">
        <v>5</v>
      </c>
      <c r="AF564" s="135">
        <v>340</v>
      </c>
      <c r="AG564" s="136">
        <v>350</v>
      </c>
      <c r="AH564" s="128">
        <v>345</v>
      </c>
      <c r="AI564" s="134">
        <v>10</v>
      </c>
      <c r="AJ564" s="135">
        <v>365</v>
      </c>
      <c r="AK564" s="136">
        <v>375</v>
      </c>
      <c r="AL564" s="128">
        <v>370</v>
      </c>
      <c r="AM564" s="134">
        <v>5</v>
      </c>
      <c r="AN564" s="135">
        <v>255</v>
      </c>
      <c r="AO564" s="136">
        <v>265</v>
      </c>
      <c r="AP564" s="128">
        <v>260</v>
      </c>
      <c r="AQ564" s="134" t="s">
        <v>5</v>
      </c>
      <c r="AR564" s="135">
        <v>390</v>
      </c>
      <c r="AS564" s="136">
        <v>400</v>
      </c>
      <c r="AT564" s="128">
        <v>395</v>
      </c>
      <c r="AU564" s="134" t="s">
        <v>5</v>
      </c>
      <c r="AV564" s="135">
        <v>340</v>
      </c>
      <c r="AW564" s="136">
        <v>350</v>
      </c>
      <c r="AX564" s="128">
        <v>345</v>
      </c>
      <c r="AY564" s="134" t="s">
        <v>5</v>
      </c>
      <c r="AZ564" s="135">
        <v>305</v>
      </c>
      <c r="BA564" s="136">
        <v>315</v>
      </c>
      <c r="BB564" s="128">
        <v>310</v>
      </c>
      <c r="BC564" s="134">
        <v>5</v>
      </c>
      <c r="BD564" s="135">
        <v>195</v>
      </c>
      <c r="BE564" s="136">
        <v>205</v>
      </c>
      <c r="BF564" s="128">
        <v>200</v>
      </c>
      <c r="BG564" s="134" t="s">
        <v>5</v>
      </c>
      <c r="BH564" s="135">
        <v>390</v>
      </c>
      <c r="BI564" s="136">
        <v>400</v>
      </c>
      <c r="BJ564" s="128">
        <v>395</v>
      </c>
      <c r="BK564" s="134" t="s">
        <v>5</v>
      </c>
      <c r="BL564" s="135">
        <v>330</v>
      </c>
      <c r="BM564" s="136">
        <v>340</v>
      </c>
      <c r="BN564" s="128">
        <v>335</v>
      </c>
      <c r="BO564" s="134" t="s">
        <v>5</v>
      </c>
      <c r="BP564" s="135">
        <v>370</v>
      </c>
      <c r="BQ564" s="136">
        <v>380</v>
      </c>
      <c r="BR564" s="128">
        <v>375</v>
      </c>
      <c r="BS564" s="134" t="s">
        <v>5</v>
      </c>
      <c r="BT564" s="135">
        <v>285</v>
      </c>
      <c r="BU564" s="136">
        <v>295</v>
      </c>
      <c r="BV564" s="128">
        <v>290</v>
      </c>
      <c r="BW564" s="134" t="s">
        <v>5</v>
      </c>
      <c r="BX564" s="135">
        <v>430</v>
      </c>
      <c r="BY564" s="136">
        <v>440</v>
      </c>
      <c r="BZ564" s="128">
        <v>435</v>
      </c>
      <c r="CA564" s="134" t="s">
        <v>5</v>
      </c>
      <c r="CB564" s="135">
        <v>435</v>
      </c>
      <c r="CC564" s="136">
        <v>445</v>
      </c>
      <c r="CD564" s="128">
        <v>440</v>
      </c>
      <c r="CE564" s="134" t="s">
        <v>5</v>
      </c>
      <c r="CF564" s="135">
        <v>300</v>
      </c>
      <c r="CG564" s="136">
        <v>310</v>
      </c>
      <c r="CH564" s="128">
        <v>305</v>
      </c>
      <c r="CI564" s="134" t="s">
        <v>5</v>
      </c>
      <c r="CJ564" s="135">
        <v>215</v>
      </c>
      <c r="CK564" s="136">
        <v>225</v>
      </c>
      <c r="CL564" s="128">
        <v>220</v>
      </c>
      <c r="CM564" s="134" t="s">
        <v>5</v>
      </c>
      <c r="CN564" s="135">
        <v>430</v>
      </c>
      <c r="CO564" s="136">
        <v>440</v>
      </c>
      <c r="CP564" s="128">
        <v>435</v>
      </c>
      <c r="CQ564" s="134" t="s">
        <v>5</v>
      </c>
      <c r="CR564" s="135">
        <v>395</v>
      </c>
      <c r="CS564" s="136">
        <v>405</v>
      </c>
      <c r="CT564" s="128">
        <v>400</v>
      </c>
      <c r="CU564" s="134" t="s">
        <v>5</v>
      </c>
      <c r="CV564" s="135">
        <v>290</v>
      </c>
      <c r="CW564" s="136">
        <v>300</v>
      </c>
      <c r="CX564" s="128">
        <v>295</v>
      </c>
      <c r="CY564" s="134" t="s">
        <v>5</v>
      </c>
      <c r="CZ564" s="135">
        <v>225</v>
      </c>
      <c r="DA564" s="136">
        <v>235</v>
      </c>
      <c r="DB564" s="128">
        <v>230</v>
      </c>
      <c r="DC564" s="134">
        <v>-5</v>
      </c>
      <c r="DD564" s="135">
        <v>430</v>
      </c>
      <c r="DE564" s="136">
        <v>440</v>
      </c>
      <c r="DF564" s="128">
        <v>435</v>
      </c>
      <c r="DG564" s="134" t="s">
        <v>5</v>
      </c>
      <c r="DH564" s="135">
        <v>415</v>
      </c>
      <c r="DI564" s="136">
        <v>425</v>
      </c>
      <c r="DJ564" s="128">
        <v>420</v>
      </c>
      <c r="DK564" s="134" t="s">
        <v>5</v>
      </c>
      <c r="DL564" s="135">
        <v>280</v>
      </c>
      <c r="DM564" s="136">
        <v>290</v>
      </c>
      <c r="DN564" s="128">
        <v>285</v>
      </c>
      <c r="DO564" s="134" t="s">
        <v>5</v>
      </c>
      <c r="DP564" s="135">
        <v>205</v>
      </c>
      <c r="DQ564" s="136">
        <v>215</v>
      </c>
      <c r="DR564" s="128">
        <v>210</v>
      </c>
      <c r="DS564" s="134">
        <v>-5</v>
      </c>
      <c r="DT564" s="135">
        <v>430</v>
      </c>
      <c r="DU564" s="136">
        <v>440</v>
      </c>
      <c r="DV564" s="128">
        <v>435</v>
      </c>
      <c r="DW564" s="134" t="s">
        <v>5</v>
      </c>
      <c r="DX564" s="135">
        <v>410</v>
      </c>
      <c r="DY564" s="136">
        <v>420</v>
      </c>
      <c r="DZ564" s="128">
        <v>415</v>
      </c>
      <c r="EA564" s="134" t="s">
        <v>5</v>
      </c>
      <c r="EB564" s="135">
        <v>280</v>
      </c>
      <c r="EC564" s="136">
        <v>290</v>
      </c>
      <c r="ED564" s="128">
        <v>285</v>
      </c>
      <c r="EE564" s="134">
        <v>-15</v>
      </c>
      <c r="EF564" s="135">
        <v>205</v>
      </c>
      <c r="EG564" s="136">
        <v>205</v>
      </c>
      <c r="EH564" s="128">
        <v>205</v>
      </c>
      <c r="EI564" s="134" t="s">
        <v>5</v>
      </c>
      <c r="EJ564" s="135">
        <v>505</v>
      </c>
      <c r="EK564" s="136">
        <v>515</v>
      </c>
      <c r="EL564" s="128">
        <v>510</v>
      </c>
      <c r="EM564" s="134" t="s">
        <v>5</v>
      </c>
      <c r="EN564" s="135">
        <v>290</v>
      </c>
      <c r="EO564" s="136">
        <v>300</v>
      </c>
      <c r="EP564" s="128">
        <v>295</v>
      </c>
      <c r="EQ564" s="134" t="s">
        <v>5</v>
      </c>
      <c r="ER564" s="135">
        <v>260</v>
      </c>
      <c r="ES564" s="136">
        <v>270</v>
      </c>
      <c r="ET564" s="128">
        <v>265</v>
      </c>
      <c r="EU564" s="134">
        <v>-15</v>
      </c>
      <c r="EV564" s="135">
        <v>205</v>
      </c>
      <c r="EW564" s="136">
        <v>205</v>
      </c>
      <c r="EX564" s="128">
        <v>205</v>
      </c>
      <c r="EY564" s="134" t="s">
        <v>5</v>
      </c>
      <c r="EZ564" s="135">
        <v>490</v>
      </c>
      <c r="FA564" s="136">
        <v>500</v>
      </c>
      <c r="FB564" s="128">
        <v>495</v>
      </c>
      <c r="FC564" s="134" t="s">
        <v>5</v>
      </c>
      <c r="FD564" s="135">
        <v>375</v>
      </c>
      <c r="FE564" s="136">
        <v>385</v>
      </c>
      <c r="FF564" s="128">
        <v>380</v>
      </c>
      <c r="FG564" s="134" t="s">
        <v>5</v>
      </c>
      <c r="FH564" s="135">
        <v>295</v>
      </c>
      <c r="FI564" s="136">
        <v>305</v>
      </c>
      <c r="FJ564" s="128">
        <v>300</v>
      </c>
      <c r="FK564" s="134">
        <v>-5</v>
      </c>
      <c r="FL564" s="135">
        <v>195</v>
      </c>
      <c r="FM564" s="136">
        <v>205</v>
      </c>
      <c r="FN564" s="128">
        <v>200</v>
      </c>
      <c r="FO564" s="134">
        <v>-15</v>
      </c>
      <c r="FP564" s="135">
        <v>375</v>
      </c>
      <c r="FQ564" s="136">
        <v>385</v>
      </c>
      <c r="FR564" s="128">
        <v>380</v>
      </c>
      <c r="FS564" s="134" t="s">
        <v>5</v>
      </c>
      <c r="FT564" s="135">
        <v>360</v>
      </c>
      <c r="FU564" s="136">
        <v>370</v>
      </c>
      <c r="FV564" s="95">
        <v>365</v>
      </c>
      <c r="FW564" s="134" t="s">
        <v>5</v>
      </c>
      <c r="FX564" s="135">
        <v>380</v>
      </c>
      <c r="FY564" s="136">
        <v>390</v>
      </c>
      <c r="FZ564" s="128">
        <v>385</v>
      </c>
      <c r="GA564" s="134" t="s">
        <v>5</v>
      </c>
      <c r="GB564" s="135">
        <v>395</v>
      </c>
      <c r="GC564" s="136">
        <v>405</v>
      </c>
      <c r="GD564" s="128">
        <v>400</v>
      </c>
      <c r="GE564" s="134" t="s">
        <v>5</v>
      </c>
      <c r="GF564" s="135">
        <v>295</v>
      </c>
      <c r="GG564" s="136">
        <v>305</v>
      </c>
      <c r="GH564" s="128">
        <v>300</v>
      </c>
      <c r="GI564" s="134">
        <v>-5</v>
      </c>
      <c r="GJ564" s="135">
        <v>440</v>
      </c>
      <c r="GK564" s="136">
        <v>450</v>
      </c>
      <c r="GL564" s="128">
        <v>445</v>
      </c>
      <c r="GM564" s="134" t="s">
        <v>5</v>
      </c>
      <c r="GN564" s="135">
        <v>445</v>
      </c>
      <c r="GO564" s="136">
        <v>455</v>
      </c>
      <c r="GP564" s="128">
        <v>450</v>
      </c>
      <c r="GQ564" s="134" t="s">
        <v>5</v>
      </c>
      <c r="GR564" s="93"/>
      <c r="GS564" s="93">
        <v>9</v>
      </c>
    </row>
    <row r="565" spans="1:201" ht="15.75" x14ac:dyDescent="0.25">
      <c r="A565">
        <v>9</v>
      </c>
      <c r="B565">
        <v>2020</v>
      </c>
      <c r="C565" s="87">
        <v>44085</v>
      </c>
      <c r="D565" s="149">
        <v>355</v>
      </c>
      <c r="E565" s="136">
        <v>365</v>
      </c>
      <c r="F565" s="128">
        <v>360</v>
      </c>
      <c r="G565" s="134">
        <v>10</v>
      </c>
      <c r="H565" s="135">
        <v>285</v>
      </c>
      <c r="I565" s="136">
        <v>295</v>
      </c>
      <c r="J565" s="128">
        <v>290</v>
      </c>
      <c r="K565" s="134">
        <v>10</v>
      </c>
      <c r="L565" s="135">
        <v>385</v>
      </c>
      <c r="M565" s="136">
        <v>395</v>
      </c>
      <c r="N565" s="128">
        <v>390</v>
      </c>
      <c r="O565" s="134">
        <v>-5</v>
      </c>
      <c r="P565" s="135">
        <v>325</v>
      </c>
      <c r="Q565" s="136">
        <v>335</v>
      </c>
      <c r="R565" s="128">
        <v>330</v>
      </c>
      <c r="S565" s="134">
        <v>-30</v>
      </c>
      <c r="T565" s="135">
        <v>330</v>
      </c>
      <c r="U565" s="136">
        <v>340</v>
      </c>
      <c r="V565" s="128">
        <v>335</v>
      </c>
      <c r="W565" s="134">
        <v>-10</v>
      </c>
      <c r="X565" s="135">
        <v>265</v>
      </c>
      <c r="Y565" s="136">
        <v>275</v>
      </c>
      <c r="Z565" s="128">
        <v>270</v>
      </c>
      <c r="AA565" s="134">
        <v>-5</v>
      </c>
      <c r="AB565" s="135">
        <v>385</v>
      </c>
      <c r="AC565" s="136">
        <v>395</v>
      </c>
      <c r="AD565" s="128">
        <v>390</v>
      </c>
      <c r="AE565" s="134">
        <v>-5</v>
      </c>
      <c r="AF565" s="135">
        <v>315</v>
      </c>
      <c r="AG565" s="136">
        <v>325</v>
      </c>
      <c r="AH565" s="128">
        <v>320</v>
      </c>
      <c r="AI565" s="134">
        <v>-25</v>
      </c>
      <c r="AJ565" s="135">
        <v>245</v>
      </c>
      <c r="AK565" s="136">
        <v>255</v>
      </c>
      <c r="AL565" s="128">
        <v>250</v>
      </c>
      <c r="AM565" s="134">
        <v>-120</v>
      </c>
      <c r="AN565" s="135">
        <v>200</v>
      </c>
      <c r="AO565" s="136">
        <v>210</v>
      </c>
      <c r="AP565" s="128">
        <v>205</v>
      </c>
      <c r="AQ565" s="134">
        <v>-55</v>
      </c>
      <c r="AR565" s="135">
        <v>385</v>
      </c>
      <c r="AS565" s="136">
        <v>395</v>
      </c>
      <c r="AT565" s="128">
        <v>390</v>
      </c>
      <c r="AU565" s="134">
        <v>-5</v>
      </c>
      <c r="AV565" s="135">
        <v>255</v>
      </c>
      <c r="AW565" s="136">
        <v>265</v>
      </c>
      <c r="AX565" s="128">
        <v>260</v>
      </c>
      <c r="AY565" s="134">
        <v>-85</v>
      </c>
      <c r="AZ565" s="135">
        <v>245</v>
      </c>
      <c r="BA565" s="136">
        <v>255</v>
      </c>
      <c r="BB565" s="128">
        <v>250</v>
      </c>
      <c r="BC565" s="134">
        <v>-60</v>
      </c>
      <c r="BD565" s="135">
        <v>180</v>
      </c>
      <c r="BE565" s="136">
        <v>190</v>
      </c>
      <c r="BF565" s="128">
        <v>185</v>
      </c>
      <c r="BG565" s="134">
        <v>-15</v>
      </c>
      <c r="BH565" s="135">
        <v>385</v>
      </c>
      <c r="BI565" s="136">
        <v>395</v>
      </c>
      <c r="BJ565" s="128">
        <v>390</v>
      </c>
      <c r="BK565" s="134">
        <v>-5</v>
      </c>
      <c r="BL565" s="135">
        <v>230</v>
      </c>
      <c r="BM565" s="136">
        <v>240</v>
      </c>
      <c r="BN565" s="128">
        <v>235</v>
      </c>
      <c r="BO565" s="134">
        <v>-100</v>
      </c>
      <c r="BP565" s="135">
        <v>295</v>
      </c>
      <c r="BQ565" s="136">
        <v>305</v>
      </c>
      <c r="BR565" s="128">
        <v>300</v>
      </c>
      <c r="BS565" s="134">
        <v>-75</v>
      </c>
      <c r="BT565" s="135">
        <v>210</v>
      </c>
      <c r="BU565" s="136">
        <v>220</v>
      </c>
      <c r="BV565" s="128">
        <v>215</v>
      </c>
      <c r="BW565" s="134">
        <v>-75</v>
      </c>
      <c r="BX565" s="135">
        <v>385</v>
      </c>
      <c r="BY565" s="136">
        <v>395</v>
      </c>
      <c r="BZ565" s="128">
        <v>390</v>
      </c>
      <c r="CA565" s="134">
        <v>-45</v>
      </c>
      <c r="CB565" s="135">
        <v>385</v>
      </c>
      <c r="CC565" s="136">
        <v>395</v>
      </c>
      <c r="CD565" s="128">
        <v>390</v>
      </c>
      <c r="CE565" s="134">
        <v>-50</v>
      </c>
      <c r="CF565" s="135">
        <v>295</v>
      </c>
      <c r="CG565" s="136">
        <v>305</v>
      </c>
      <c r="CH565" s="128">
        <v>300</v>
      </c>
      <c r="CI565" s="134">
        <v>-5</v>
      </c>
      <c r="CJ565" s="135">
        <v>225</v>
      </c>
      <c r="CK565" s="136">
        <v>235</v>
      </c>
      <c r="CL565" s="128">
        <v>230</v>
      </c>
      <c r="CM565" s="134">
        <v>10</v>
      </c>
      <c r="CN565" s="135">
        <v>385</v>
      </c>
      <c r="CO565" s="136">
        <v>395</v>
      </c>
      <c r="CP565" s="128">
        <v>390</v>
      </c>
      <c r="CQ565" s="134">
        <v>-45</v>
      </c>
      <c r="CR565" s="135">
        <v>385</v>
      </c>
      <c r="CS565" s="136">
        <v>395</v>
      </c>
      <c r="CT565" s="128">
        <v>390</v>
      </c>
      <c r="CU565" s="134">
        <v>-10</v>
      </c>
      <c r="CV565" s="135">
        <v>285</v>
      </c>
      <c r="CW565" s="136">
        <v>295</v>
      </c>
      <c r="CX565" s="128">
        <v>290</v>
      </c>
      <c r="CY565" s="134">
        <v>-5</v>
      </c>
      <c r="CZ565" s="135">
        <v>220</v>
      </c>
      <c r="DA565" s="136">
        <v>230</v>
      </c>
      <c r="DB565" s="128">
        <v>225</v>
      </c>
      <c r="DC565" s="134">
        <v>-5</v>
      </c>
      <c r="DD565" s="135">
        <v>435</v>
      </c>
      <c r="DE565" s="136">
        <v>445</v>
      </c>
      <c r="DF565" s="128">
        <v>440</v>
      </c>
      <c r="DG565" s="134">
        <v>5</v>
      </c>
      <c r="DH565" s="135">
        <v>355</v>
      </c>
      <c r="DI565" s="136">
        <v>365</v>
      </c>
      <c r="DJ565" s="128">
        <v>360</v>
      </c>
      <c r="DK565" s="134">
        <v>-60</v>
      </c>
      <c r="DL565" s="135">
        <v>255</v>
      </c>
      <c r="DM565" s="136">
        <v>265</v>
      </c>
      <c r="DN565" s="128">
        <v>260</v>
      </c>
      <c r="DO565" s="134">
        <v>-25</v>
      </c>
      <c r="DP565" s="135">
        <v>185</v>
      </c>
      <c r="DQ565" s="136">
        <v>195</v>
      </c>
      <c r="DR565" s="128">
        <v>190</v>
      </c>
      <c r="DS565" s="134">
        <v>-20</v>
      </c>
      <c r="DT565" s="135">
        <v>435</v>
      </c>
      <c r="DU565" s="136">
        <v>445</v>
      </c>
      <c r="DV565" s="128">
        <v>440</v>
      </c>
      <c r="DW565" s="134">
        <v>5</v>
      </c>
      <c r="DX565" s="135">
        <v>355</v>
      </c>
      <c r="DY565" s="136">
        <v>365</v>
      </c>
      <c r="DZ565" s="128">
        <v>360</v>
      </c>
      <c r="EA565" s="134">
        <v>-55</v>
      </c>
      <c r="EB565" s="135">
        <v>265</v>
      </c>
      <c r="EC565" s="136">
        <v>275</v>
      </c>
      <c r="ED565" s="128">
        <v>270</v>
      </c>
      <c r="EE565" s="134">
        <v>-15</v>
      </c>
      <c r="EF565" s="135">
        <v>210</v>
      </c>
      <c r="EG565" s="136">
        <v>220</v>
      </c>
      <c r="EH565" s="128">
        <v>215</v>
      </c>
      <c r="EI565" s="134">
        <v>10</v>
      </c>
      <c r="EJ565" s="135">
        <v>505</v>
      </c>
      <c r="EK565" s="136">
        <v>515</v>
      </c>
      <c r="EL565" s="128">
        <v>510</v>
      </c>
      <c r="EM565" s="134" t="s">
        <v>5</v>
      </c>
      <c r="EN565" s="135">
        <v>290</v>
      </c>
      <c r="EO565" s="136">
        <v>300</v>
      </c>
      <c r="EP565" s="128">
        <v>295</v>
      </c>
      <c r="EQ565" s="134" t="s">
        <v>5</v>
      </c>
      <c r="ER565" s="135">
        <v>265</v>
      </c>
      <c r="ES565" s="136">
        <v>275</v>
      </c>
      <c r="ET565" s="128">
        <v>270</v>
      </c>
      <c r="EU565" s="134">
        <v>5</v>
      </c>
      <c r="EV565" s="135">
        <v>190</v>
      </c>
      <c r="EW565" s="136">
        <v>200</v>
      </c>
      <c r="EX565" s="128">
        <v>195</v>
      </c>
      <c r="EY565" s="134">
        <v>-10</v>
      </c>
      <c r="EZ565" s="135">
        <v>490</v>
      </c>
      <c r="FA565" s="136">
        <v>500</v>
      </c>
      <c r="FB565" s="128">
        <v>495</v>
      </c>
      <c r="FC565" s="134" t="s">
        <v>5</v>
      </c>
      <c r="FD565" s="135">
        <v>375</v>
      </c>
      <c r="FE565" s="136">
        <v>385</v>
      </c>
      <c r="FF565" s="128">
        <v>380</v>
      </c>
      <c r="FG565" s="134" t="s">
        <v>5</v>
      </c>
      <c r="FH565" s="135">
        <v>295</v>
      </c>
      <c r="FI565" s="136">
        <v>305</v>
      </c>
      <c r="FJ565" s="128">
        <v>300</v>
      </c>
      <c r="FK565" s="134" t="s">
        <v>5</v>
      </c>
      <c r="FL565" s="135">
        <v>230</v>
      </c>
      <c r="FM565" s="136">
        <v>240</v>
      </c>
      <c r="FN565" s="128">
        <v>235</v>
      </c>
      <c r="FO565" s="134">
        <v>35</v>
      </c>
      <c r="FP565" s="135">
        <v>375</v>
      </c>
      <c r="FQ565" s="136">
        <v>385</v>
      </c>
      <c r="FR565" s="128">
        <v>380</v>
      </c>
      <c r="FS565" s="134" t="s">
        <v>5</v>
      </c>
      <c r="FT565" s="135">
        <v>360</v>
      </c>
      <c r="FU565" s="136">
        <v>370</v>
      </c>
      <c r="FV565" s="95">
        <v>365</v>
      </c>
      <c r="FW565" s="134" t="s">
        <v>5</v>
      </c>
      <c r="FX565" s="135">
        <v>280</v>
      </c>
      <c r="FY565" s="136">
        <v>290</v>
      </c>
      <c r="FZ565" s="128">
        <v>285</v>
      </c>
      <c r="GA565" s="134">
        <v>-100</v>
      </c>
      <c r="GB565" s="135">
        <v>390</v>
      </c>
      <c r="GC565" s="136">
        <v>400</v>
      </c>
      <c r="GD565" s="128">
        <v>395</v>
      </c>
      <c r="GE565" s="134">
        <v>-5</v>
      </c>
      <c r="GF565" s="135">
        <v>290</v>
      </c>
      <c r="GG565" s="136">
        <v>300</v>
      </c>
      <c r="GH565" s="128">
        <v>295</v>
      </c>
      <c r="GI565" s="134">
        <v>-5</v>
      </c>
      <c r="GJ565" s="135">
        <v>445</v>
      </c>
      <c r="GK565" s="136">
        <v>455</v>
      </c>
      <c r="GL565" s="128">
        <v>450</v>
      </c>
      <c r="GM565" s="134">
        <v>5</v>
      </c>
      <c r="GN565" s="135">
        <v>445</v>
      </c>
      <c r="GO565" s="136">
        <v>455</v>
      </c>
      <c r="GP565" s="128">
        <v>450</v>
      </c>
      <c r="GQ565" s="134" t="s">
        <v>5</v>
      </c>
      <c r="GR565" s="93"/>
      <c r="GS565" s="93">
        <v>9</v>
      </c>
    </row>
    <row r="566" spans="1:201" ht="15.75" x14ac:dyDescent="0.25">
      <c r="A566">
        <v>9</v>
      </c>
      <c r="B566">
        <v>2020</v>
      </c>
      <c r="C566" s="87">
        <v>44092</v>
      </c>
      <c r="D566" s="149">
        <v>350</v>
      </c>
      <c r="E566" s="136">
        <v>360</v>
      </c>
      <c r="F566" s="128">
        <v>355</v>
      </c>
      <c r="G566" s="134">
        <v>-5</v>
      </c>
      <c r="H566" s="135">
        <v>295</v>
      </c>
      <c r="I566" s="136">
        <v>305</v>
      </c>
      <c r="J566" s="128">
        <v>300</v>
      </c>
      <c r="K566" s="134">
        <v>10</v>
      </c>
      <c r="L566" s="135">
        <v>385</v>
      </c>
      <c r="M566" s="136">
        <v>395</v>
      </c>
      <c r="N566" s="128">
        <v>390</v>
      </c>
      <c r="O566" s="134" t="s">
        <v>5</v>
      </c>
      <c r="P566" s="135">
        <v>315</v>
      </c>
      <c r="Q566" s="136">
        <v>325</v>
      </c>
      <c r="R566" s="128">
        <v>320</v>
      </c>
      <c r="S566" s="134">
        <v>-10</v>
      </c>
      <c r="T566" s="135">
        <v>325</v>
      </c>
      <c r="U566" s="136">
        <v>335</v>
      </c>
      <c r="V566" s="128">
        <v>330</v>
      </c>
      <c r="W566" s="134">
        <v>-5</v>
      </c>
      <c r="X566" s="135">
        <v>275</v>
      </c>
      <c r="Y566" s="136">
        <v>285</v>
      </c>
      <c r="Z566" s="128">
        <v>280</v>
      </c>
      <c r="AA566" s="134">
        <v>10</v>
      </c>
      <c r="AB566" s="135">
        <v>385</v>
      </c>
      <c r="AC566" s="136">
        <v>395</v>
      </c>
      <c r="AD566" s="128">
        <v>390</v>
      </c>
      <c r="AE566" s="134" t="s">
        <v>5</v>
      </c>
      <c r="AF566" s="135">
        <v>305</v>
      </c>
      <c r="AG566" s="136">
        <v>315</v>
      </c>
      <c r="AH566" s="128">
        <v>310</v>
      </c>
      <c r="AI566" s="134">
        <v>-10</v>
      </c>
      <c r="AJ566" s="135">
        <v>240</v>
      </c>
      <c r="AK566" s="136">
        <v>250</v>
      </c>
      <c r="AL566" s="128">
        <v>245</v>
      </c>
      <c r="AM566" s="134">
        <v>-5</v>
      </c>
      <c r="AN566" s="135">
        <v>210</v>
      </c>
      <c r="AO566" s="136">
        <v>220</v>
      </c>
      <c r="AP566" s="128">
        <v>215</v>
      </c>
      <c r="AQ566" s="134">
        <v>10</v>
      </c>
      <c r="AR566" s="135">
        <v>385</v>
      </c>
      <c r="AS566" s="136">
        <v>395</v>
      </c>
      <c r="AT566" s="128">
        <v>390</v>
      </c>
      <c r="AU566" s="134" t="s">
        <v>5</v>
      </c>
      <c r="AV566" s="135">
        <v>245</v>
      </c>
      <c r="AW566" s="136">
        <v>255</v>
      </c>
      <c r="AX566" s="128">
        <v>250</v>
      </c>
      <c r="AY566" s="134">
        <v>-10</v>
      </c>
      <c r="AZ566" s="135">
        <v>240</v>
      </c>
      <c r="BA566" s="136">
        <v>250</v>
      </c>
      <c r="BB566" s="128">
        <v>245</v>
      </c>
      <c r="BC566" s="134">
        <v>-5</v>
      </c>
      <c r="BD566" s="135">
        <v>190</v>
      </c>
      <c r="BE566" s="136">
        <v>200</v>
      </c>
      <c r="BF566" s="128">
        <v>195</v>
      </c>
      <c r="BG566" s="134">
        <v>10</v>
      </c>
      <c r="BH566" s="135">
        <v>385</v>
      </c>
      <c r="BI566" s="136">
        <v>395</v>
      </c>
      <c r="BJ566" s="128">
        <v>390</v>
      </c>
      <c r="BK566" s="134" t="s">
        <v>5</v>
      </c>
      <c r="BL566" s="135">
        <v>220</v>
      </c>
      <c r="BM566" s="136">
        <v>230</v>
      </c>
      <c r="BN566" s="128">
        <v>225</v>
      </c>
      <c r="BO566" s="134">
        <v>-10</v>
      </c>
      <c r="BP566" s="135">
        <v>300</v>
      </c>
      <c r="BQ566" s="136">
        <v>310</v>
      </c>
      <c r="BR566" s="128">
        <v>305</v>
      </c>
      <c r="BS566" s="134">
        <v>5</v>
      </c>
      <c r="BT566" s="135">
        <v>210</v>
      </c>
      <c r="BU566" s="136">
        <v>220</v>
      </c>
      <c r="BV566" s="128">
        <v>215</v>
      </c>
      <c r="BW566" s="134" t="s">
        <v>5</v>
      </c>
      <c r="BX566" s="135">
        <v>385</v>
      </c>
      <c r="BY566" s="136">
        <v>395</v>
      </c>
      <c r="BZ566" s="128">
        <v>390</v>
      </c>
      <c r="CA566" s="134" t="s">
        <v>5</v>
      </c>
      <c r="CB566" s="135">
        <v>385</v>
      </c>
      <c r="CC566" s="136">
        <v>395</v>
      </c>
      <c r="CD566" s="128">
        <v>390</v>
      </c>
      <c r="CE566" s="134" t="s">
        <v>5</v>
      </c>
      <c r="CF566" s="135">
        <v>300</v>
      </c>
      <c r="CG566" s="136">
        <v>310</v>
      </c>
      <c r="CH566" s="128">
        <v>305</v>
      </c>
      <c r="CI566" s="134">
        <v>5</v>
      </c>
      <c r="CJ566" s="135">
        <v>225</v>
      </c>
      <c r="CK566" s="136">
        <v>235</v>
      </c>
      <c r="CL566" s="128">
        <v>230</v>
      </c>
      <c r="CM566" s="134" t="s">
        <v>5</v>
      </c>
      <c r="CN566" s="135">
        <v>385</v>
      </c>
      <c r="CO566" s="136">
        <v>395</v>
      </c>
      <c r="CP566" s="128">
        <v>390</v>
      </c>
      <c r="CQ566" s="134" t="s">
        <v>5</v>
      </c>
      <c r="CR566" s="135">
        <v>385</v>
      </c>
      <c r="CS566" s="136">
        <v>395</v>
      </c>
      <c r="CT566" s="128">
        <v>390</v>
      </c>
      <c r="CU566" s="134" t="s">
        <v>5</v>
      </c>
      <c r="CV566" s="135">
        <v>290</v>
      </c>
      <c r="CW566" s="136">
        <v>300</v>
      </c>
      <c r="CX566" s="128">
        <v>295</v>
      </c>
      <c r="CY566" s="134">
        <v>5</v>
      </c>
      <c r="CZ566" s="135">
        <v>220</v>
      </c>
      <c r="DA566" s="136">
        <v>230</v>
      </c>
      <c r="DB566" s="128">
        <v>225</v>
      </c>
      <c r="DC566" s="134" t="s">
        <v>5</v>
      </c>
      <c r="DD566" s="135">
        <v>435</v>
      </c>
      <c r="DE566" s="136">
        <v>445</v>
      </c>
      <c r="DF566" s="128">
        <v>440</v>
      </c>
      <c r="DG566" s="134" t="s">
        <v>5</v>
      </c>
      <c r="DH566" s="135">
        <v>355</v>
      </c>
      <c r="DI566" s="136">
        <v>365</v>
      </c>
      <c r="DJ566" s="128">
        <v>360</v>
      </c>
      <c r="DK566" s="134" t="s">
        <v>5</v>
      </c>
      <c r="DL566" s="135">
        <v>260</v>
      </c>
      <c r="DM566" s="136">
        <v>270</v>
      </c>
      <c r="DN566" s="128">
        <v>265</v>
      </c>
      <c r="DO566" s="134">
        <v>5</v>
      </c>
      <c r="DP566" s="135">
        <v>185</v>
      </c>
      <c r="DQ566" s="136">
        <v>195</v>
      </c>
      <c r="DR566" s="128">
        <v>190</v>
      </c>
      <c r="DS566" s="134" t="s">
        <v>5</v>
      </c>
      <c r="DT566" s="135">
        <v>435</v>
      </c>
      <c r="DU566" s="136">
        <v>445</v>
      </c>
      <c r="DV566" s="128">
        <v>440</v>
      </c>
      <c r="DW566" s="134" t="s">
        <v>5</v>
      </c>
      <c r="DX566" s="135">
        <v>355</v>
      </c>
      <c r="DY566" s="136">
        <v>365</v>
      </c>
      <c r="DZ566" s="128">
        <v>360</v>
      </c>
      <c r="EA566" s="134" t="s">
        <v>5</v>
      </c>
      <c r="EB566" s="135">
        <v>270</v>
      </c>
      <c r="EC566" s="136">
        <v>280</v>
      </c>
      <c r="ED566" s="128">
        <v>275</v>
      </c>
      <c r="EE566" s="134">
        <v>5</v>
      </c>
      <c r="EF566" s="135">
        <v>215</v>
      </c>
      <c r="EG566" s="136">
        <v>225</v>
      </c>
      <c r="EH566" s="128">
        <v>220</v>
      </c>
      <c r="EI566" s="134">
        <v>5</v>
      </c>
      <c r="EJ566" s="135">
        <v>505</v>
      </c>
      <c r="EK566" s="136">
        <v>515</v>
      </c>
      <c r="EL566" s="128">
        <v>510</v>
      </c>
      <c r="EM566" s="134" t="s">
        <v>5</v>
      </c>
      <c r="EN566" s="135">
        <v>290</v>
      </c>
      <c r="EO566" s="136">
        <v>300</v>
      </c>
      <c r="EP566" s="128">
        <v>295</v>
      </c>
      <c r="EQ566" s="134" t="s">
        <v>5</v>
      </c>
      <c r="ER566" s="135">
        <v>270</v>
      </c>
      <c r="ES566" s="136">
        <v>280</v>
      </c>
      <c r="ET566" s="128">
        <v>275</v>
      </c>
      <c r="EU566" s="134">
        <v>5</v>
      </c>
      <c r="EV566" s="135">
        <v>195</v>
      </c>
      <c r="EW566" s="136">
        <v>205</v>
      </c>
      <c r="EX566" s="128">
        <v>200</v>
      </c>
      <c r="EY566" s="134">
        <v>5</v>
      </c>
      <c r="EZ566" s="135">
        <v>490</v>
      </c>
      <c r="FA566" s="136">
        <v>500</v>
      </c>
      <c r="FB566" s="128">
        <v>495</v>
      </c>
      <c r="FC566" s="134" t="s">
        <v>5</v>
      </c>
      <c r="FD566" s="135">
        <v>375</v>
      </c>
      <c r="FE566" s="136">
        <v>385</v>
      </c>
      <c r="FF566" s="128">
        <v>380</v>
      </c>
      <c r="FG566" s="134" t="s">
        <v>5</v>
      </c>
      <c r="FH566" s="135">
        <v>300</v>
      </c>
      <c r="FI566" s="136">
        <v>310</v>
      </c>
      <c r="FJ566" s="128">
        <v>305</v>
      </c>
      <c r="FK566" s="134">
        <v>5</v>
      </c>
      <c r="FL566" s="135">
        <v>230</v>
      </c>
      <c r="FM566" s="136">
        <v>240</v>
      </c>
      <c r="FN566" s="128">
        <v>235</v>
      </c>
      <c r="FO566" s="134" t="s">
        <v>5</v>
      </c>
      <c r="FP566" s="135">
        <v>375</v>
      </c>
      <c r="FQ566" s="136">
        <v>385</v>
      </c>
      <c r="FR566" s="128">
        <v>380</v>
      </c>
      <c r="FS566" s="134" t="s">
        <v>5</v>
      </c>
      <c r="FT566" s="135">
        <v>360</v>
      </c>
      <c r="FU566" s="136">
        <v>370</v>
      </c>
      <c r="FV566" s="95">
        <v>365</v>
      </c>
      <c r="FW566" s="134" t="s">
        <v>5</v>
      </c>
      <c r="FX566" s="135">
        <v>280</v>
      </c>
      <c r="FY566" s="136">
        <v>290</v>
      </c>
      <c r="FZ566" s="128">
        <v>285</v>
      </c>
      <c r="GA566" s="134" t="s">
        <v>5</v>
      </c>
      <c r="GB566" s="135">
        <v>395</v>
      </c>
      <c r="GC566" s="136">
        <v>405</v>
      </c>
      <c r="GD566" s="128">
        <v>400</v>
      </c>
      <c r="GE566" s="134">
        <v>5</v>
      </c>
      <c r="GF566" s="135">
        <v>290</v>
      </c>
      <c r="GG566" s="136">
        <v>300</v>
      </c>
      <c r="GH566" s="128">
        <v>295</v>
      </c>
      <c r="GI566" s="134" t="s">
        <v>5</v>
      </c>
      <c r="GJ566" s="135">
        <v>445</v>
      </c>
      <c r="GK566" s="136">
        <v>455</v>
      </c>
      <c r="GL566" s="128">
        <v>450</v>
      </c>
      <c r="GM566" s="134" t="s">
        <v>5</v>
      </c>
      <c r="GN566" s="135">
        <v>445</v>
      </c>
      <c r="GO566" s="136">
        <v>455</v>
      </c>
      <c r="GP566" s="128">
        <v>450</v>
      </c>
      <c r="GQ566" s="134" t="s">
        <v>5</v>
      </c>
      <c r="GR566" s="93"/>
      <c r="GS566" s="93">
        <v>9</v>
      </c>
    </row>
    <row r="567" spans="1:201" ht="15.75" x14ac:dyDescent="0.25">
      <c r="A567">
        <v>9</v>
      </c>
      <c r="B567">
        <v>2020</v>
      </c>
      <c r="C567" s="87">
        <v>44099</v>
      </c>
      <c r="D567" s="96">
        <v>345</v>
      </c>
      <c r="E567" s="96">
        <v>355</v>
      </c>
      <c r="F567" s="96">
        <v>350</v>
      </c>
      <c r="G567" s="103"/>
      <c r="H567" s="113">
        <v>282.5</v>
      </c>
      <c r="I567" s="96">
        <v>292.5</v>
      </c>
      <c r="J567" s="96">
        <v>287.5</v>
      </c>
      <c r="K567" s="103"/>
      <c r="L567" s="113">
        <v>385</v>
      </c>
      <c r="M567" s="96">
        <v>395</v>
      </c>
      <c r="N567" s="96">
        <v>390</v>
      </c>
      <c r="O567" s="103"/>
      <c r="P567" s="113">
        <v>317.5</v>
      </c>
      <c r="Q567" s="96">
        <v>327.5</v>
      </c>
      <c r="R567" s="96">
        <v>322.5</v>
      </c>
      <c r="S567" s="103"/>
      <c r="T567" s="113">
        <v>317.5</v>
      </c>
      <c r="U567" s="96">
        <v>327.5</v>
      </c>
      <c r="V567" s="96">
        <v>322.5</v>
      </c>
      <c r="W567" s="103"/>
      <c r="X567" s="113">
        <v>265</v>
      </c>
      <c r="Y567" s="96">
        <v>275</v>
      </c>
      <c r="Z567" s="96">
        <v>270</v>
      </c>
      <c r="AA567" s="103"/>
      <c r="AB567" s="113">
        <v>385</v>
      </c>
      <c r="AC567" s="96">
        <v>395</v>
      </c>
      <c r="AD567" s="96">
        <v>390</v>
      </c>
      <c r="AE567" s="103"/>
      <c r="AF567" s="113">
        <v>307.5</v>
      </c>
      <c r="AG567" s="96">
        <v>317.5</v>
      </c>
      <c r="AH567" s="96">
        <v>312.5</v>
      </c>
      <c r="AI567" s="103"/>
      <c r="AJ567" s="113">
        <v>245</v>
      </c>
      <c r="AK567" s="96">
        <v>255</v>
      </c>
      <c r="AL567" s="96">
        <v>250</v>
      </c>
      <c r="AM567" s="103"/>
      <c r="AN567" s="113">
        <v>202.5</v>
      </c>
      <c r="AO567" s="96">
        <v>212.5</v>
      </c>
      <c r="AP567" s="96">
        <v>207.5</v>
      </c>
      <c r="AQ567" s="103"/>
      <c r="AR567" s="113">
        <v>380</v>
      </c>
      <c r="AS567" s="96">
        <v>390</v>
      </c>
      <c r="AT567" s="96">
        <v>385</v>
      </c>
      <c r="AU567" s="103"/>
      <c r="AV567" s="113">
        <v>245</v>
      </c>
      <c r="AW567" s="96">
        <v>255</v>
      </c>
      <c r="AX567" s="96">
        <v>250</v>
      </c>
      <c r="AY567" s="103"/>
      <c r="AZ567" s="113">
        <v>240</v>
      </c>
      <c r="BA567" s="96">
        <v>250</v>
      </c>
      <c r="BB567" s="96">
        <v>245</v>
      </c>
      <c r="BC567" s="103"/>
      <c r="BD567" s="113">
        <v>192.5</v>
      </c>
      <c r="BE567" s="96">
        <v>202.5</v>
      </c>
      <c r="BF567" s="96">
        <v>197.5</v>
      </c>
      <c r="BG567" s="103"/>
      <c r="BH567" s="113">
        <v>375</v>
      </c>
      <c r="BI567" s="96">
        <v>385</v>
      </c>
      <c r="BJ567" s="96">
        <v>380</v>
      </c>
      <c r="BK567" s="103"/>
      <c r="BL567" s="113">
        <v>237.5</v>
      </c>
      <c r="BM567" s="96">
        <v>247.5</v>
      </c>
      <c r="BN567" s="96">
        <v>242.5</v>
      </c>
      <c r="BO567" s="103"/>
      <c r="BP567" s="113">
        <v>295</v>
      </c>
      <c r="BQ567" s="96">
        <v>305</v>
      </c>
      <c r="BR567" s="96">
        <v>300</v>
      </c>
      <c r="BS567" s="103"/>
      <c r="BT567" s="113">
        <v>215</v>
      </c>
      <c r="BU567" s="96">
        <v>225</v>
      </c>
      <c r="BV567" s="96">
        <v>220</v>
      </c>
      <c r="BW567" s="103"/>
      <c r="BX567" s="113">
        <v>385</v>
      </c>
      <c r="BY567" s="96">
        <v>395</v>
      </c>
      <c r="BZ567" s="96">
        <v>390</v>
      </c>
      <c r="CA567" s="103"/>
      <c r="CB567" s="113">
        <v>375</v>
      </c>
      <c r="CC567" s="96">
        <v>385</v>
      </c>
      <c r="CD567" s="96">
        <v>380</v>
      </c>
      <c r="CE567" s="103"/>
      <c r="CF567" s="113">
        <v>287.5</v>
      </c>
      <c r="CG567" s="96">
        <v>297.5</v>
      </c>
      <c r="CH567" s="96">
        <v>292.5</v>
      </c>
      <c r="CI567" s="103"/>
      <c r="CJ567" s="113">
        <v>222.5</v>
      </c>
      <c r="CK567" s="96">
        <v>232.5</v>
      </c>
      <c r="CL567" s="96">
        <v>227.5</v>
      </c>
      <c r="CM567" s="103"/>
      <c r="CN567" s="113">
        <v>385</v>
      </c>
      <c r="CO567" s="96">
        <v>395</v>
      </c>
      <c r="CP567" s="96">
        <v>390</v>
      </c>
      <c r="CQ567" s="103"/>
      <c r="CR567" s="113">
        <v>380</v>
      </c>
      <c r="CS567" s="96">
        <v>390</v>
      </c>
      <c r="CT567" s="96">
        <v>385</v>
      </c>
      <c r="CU567" s="103"/>
      <c r="CV567" s="113">
        <v>295</v>
      </c>
      <c r="CW567" s="96">
        <v>305</v>
      </c>
      <c r="CX567" s="96">
        <v>300</v>
      </c>
      <c r="CY567" s="103"/>
      <c r="CZ567" s="113">
        <v>227.5</v>
      </c>
      <c r="DA567" s="96">
        <v>237.5</v>
      </c>
      <c r="DB567" s="96">
        <v>232.5</v>
      </c>
      <c r="DC567" s="103"/>
      <c r="DD567" s="113">
        <v>420</v>
      </c>
      <c r="DE567" s="96">
        <v>430</v>
      </c>
      <c r="DF567" s="96">
        <v>425</v>
      </c>
      <c r="DG567" s="103"/>
      <c r="DH567" s="113">
        <v>355</v>
      </c>
      <c r="DI567" s="96">
        <v>365</v>
      </c>
      <c r="DJ567" s="96">
        <v>360</v>
      </c>
      <c r="DK567" s="103"/>
      <c r="DL567" s="113">
        <v>265</v>
      </c>
      <c r="DM567" s="96">
        <v>275</v>
      </c>
      <c r="DN567" s="96">
        <v>270</v>
      </c>
      <c r="DO567" s="103"/>
      <c r="DP567" s="113">
        <v>200</v>
      </c>
      <c r="DQ567" s="96">
        <v>210</v>
      </c>
      <c r="DR567" s="96">
        <v>205</v>
      </c>
      <c r="DS567" s="103"/>
      <c r="DT567" s="113">
        <v>425</v>
      </c>
      <c r="DU567" s="96">
        <v>435</v>
      </c>
      <c r="DV567" s="96">
        <v>430</v>
      </c>
      <c r="DW567" s="103"/>
      <c r="DX567" s="113">
        <v>355</v>
      </c>
      <c r="DY567" s="96">
        <v>365</v>
      </c>
      <c r="DZ567" s="96">
        <v>360</v>
      </c>
      <c r="EA567" s="103"/>
      <c r="EB567" s="113">
        <v>277.5</v>
      </c>
      <c r="EC567" s="96">
        <v>287.5</v>
      </c>
      <c r="ED567" s="96">
        <v>282.5</v>
      </c>
      <c r="EE567" s="103"/>
      <c r="EF567" s="113">
        <v>215</v>
      </c>
      <c r="EG567" s="96">
        <v>225</v>
      </c>
      <c r="EH567" s="96">
        <v>220</v>
      </c>
      <c r="EI567" s="103"/>
      <c r="EJ567" s="113">
        <v>397.5</v>
      </c>
      <c r="EK567" s="96">
        <v>407.5</v>
      </c>
      <c r="EL567" s="96">
        <v>402.5</v>
      </c>
      <c r="EM567" s="103"/>
      <c r="EN567" s="113">
        <v>377.5</v>
      </c>
      <c r="EO567" s="96">
        <v>387.5</v>
      </c>
      <c r="EP567" s="96">
        <v>382.5</v>
      </c>
      <c r="EQ567" s="103"/>
      <c r="ER567" s="113">
        <v>277.5</v>
      </c>
      <c r="ES567" s="96">
        <v>287.5</v>
      </c>
      <c r="ET567" s="96">
        <v>282.5</v>
      </c>
      <c r="EU567" s="103"/>
      <c r="EV567" s="113">
        <v>195</v>
      </c>
      <c r="EW567" s="96">
        <v>205</v>
      </c>
      <c r="EX567" s="96">
        <v>200</v>
      </c>
      <c r="EY567" s="103"/>
      <c r="EZ567" s="113">
        <v>432.5</v>
      </c>
      <c r="FA567" s="96">
        <v>442.5</v>
      </c>
      <c r="FB567" s="96">
        <v>437.5</v>
      </c>
      <c r="FC567" s="103"/>
      <c r="FD567" s="113">
        <v>432.5</v>
      </c>
      <c r="FE567" s="96">
        <v>442.5</v>
      </c>
      <c r="FF567" s="96">
        <v>437.5</v>
      </c>
      <c r="FG567" s="103"/>
      <c r="FH567" s="113">
        <v>302.5</v>
      </c>
      <c r="FI567" s="96">
        <v>312.5</v>
      </c>
      <c r="FJ567" s="96">
        <v>307.5</v>
      </c>
      <c r="FK567" s="103"/>
      <c r="FL567" s="113">
        <v>237.5</v>
      </c>
      <c r="FM567" s="96">
        <v>247.5</v>
      </c>
      <c r="FN567" s="96">
        <v>242.5</v>
      </c>
      <c r="FO567" s="103"/>
      <c r="FP567" s="114">
        <v>375</v>
      </c>
      <c r="FQ567" s="101">
        <v>385</v>
      </c>
      <c r="FR567" s="101">
        <v>380</v>
      </c>
      <c r="FS567" s="103"/>
      <c r="FT567" s="113">
        <v>352.5</v>
      </c>
      <c r="FU567" s="96">
        <v>362.5</v>
      </c>
      <c r="FV567" s="96">
        <v>357.5</v>
      </c>
      <c r="FW567" s="103"/>
      <c r="FX567" s="113">
        <v>280</v>
      </c>
      <c r="FY567" s="96">
        <v>290</v>
      </c>
      <c r="FZ567" s="96">
        <v>285</v>
      </c>
      <c r="GA567" s="103"/>
      <c r="GB567" s="113">
        <v>397.5</v>
      </c>
      <c r="GC567" s="96">
        <v>407.5</v>
      </c>
      <c r="GD567" s="96">
        <v>402.5</v>
      </c>
      <c r="GE567" s="103"/>
      <c r="GF567" s="113">
        <v>302.5</v>
      </c>
      <c r="GG567" s="96">
        <v>312.5</v>
      </c>
      <c r="GH567" s="96">
        <v>307.5</v>
      </c>
      <c r="GI567" s="103"/>
      <c r="GJ567" s="113">
        <v>430</v>
      </c>
      <c r="GK567" s="96">
        <v>440</v>
      </c>
      <c r="GL567" s="96">
        <v>435</v>
      </c>
      <c r="GM567" s="103"/>
      <c r="GN567" s="113">
        <v>445</v>
      </c>
      <c r="GO567" s="96">
        <v>455</v>
      </c>
      <c r="GP567" s="96">
        <v>450</v>
      </c>
      <c r="GQ567" s="103"/>
      <c r="GR567" s="93"/>
      <c r="GS567" s="93">
        <v>9</v>
      </c>
    </row>
    <row r="568" spans="1:201" s="17" customFormat="1" ht="15.75" x14ac:dyDescent="0.25">
      <c r="A568">
        <v>10</v>
      </c>
      <c r="B568">
        <v>2020</v>
      </c>
      <c r="C568" s="87">
        <v>44106</v>
      </c>
      <c r="D568" s="89">
        <v>340</v>
      </c>
      <c r="E568" s="89">
        <v>350</v>
      </c>
      <c r="F568" s="90">
        <v>345</v>
      </c>
      <c r="G568" s="107">
        <v>-5</v>
      </c>
      <c r="H568" s="116">
        <v>270</v>
      </c>
      <c r="I568" s="89">
        <v>280</v>
      </c>
      <c r="J568" s="90">
        <v>275</v>
      </c>
      <c r="K568" s="107">
        <v>-10</v>
      </c>
      <c r="L568" s="116">
        <v>385</v>
      </c>
      <c r="M568" s="89">
        <v>395</v>
      </c>
      <c r="N568" s="90">
        <v>390</v>
      </c>
      <c r="O568" s="107" t="s">
        <v>5</v>
      </c>
      <c r="P568" s="116">
        <v>320</v>
      </c>
      <c r="Q568" s="89">
        <v>330</v>
      </c>
      <c r="R568" s="90">
        <v>325</v>
      </c>
      <c r="S568" s="107" t="s">
        <v>5</v>
      </c>
      <c r="T568" s="116">
        <v>310</v>
      </c>
      <c r="U568" s="89">
        <v>320</v>
      </c>
      <c r="V568" s="90">
        <v>315</v>
      </c>
      <c r="W568" s="107">
        <v>-15</v>
      </c>
      <c r="X568" s="116">
        <v>255</v>
      </c>
      <c r="Y568" s="89">
        <v>265</v>
      </c>
      <c r="Z568" s="90">
        <v>260</v>
      </c>
      <c r="AA568" s="107">
        <v>-5</v>
      </c>
      <c r="AB568" s="116">
        <v>385</v>
      </c>
      <c r="AC568" s="89">
        <v>395</v>
      </c>
      <c r="AD568" s="90">
        <v>390</v>
      </c>
      <c r="AE568" s="107" t="s">
        <v>5</v>
      </c>
      <c r="AF568" s="116">
        <v>310</v>
      </c>
      <c r="AG568" s="89">
        <v>320</v>
      </c>
      <c r="AH568" s="90">
        <v>315</v>
      </c>
      <c r="AI568" s="107" t="s">
        <v>5</v>
      </c>
      <c r="AJ568" s="116">
        <v>250</v>
      </c>
      <c r="AK568" s="89">
        <v>260</v>
      </c>
      <c r="AL568" s="90">
        <v>255</v>
      </c>
      <c r="AM568" s="107">
        <v>-15</v>
      </c>
      <c r="AN568" s="116">
        <v>195</v>
      </c>
      <c r="AO568" s="89">
        <v>205</v>
      </c>
      <c r="AP568" s="90">
        <v>200</v>
      </c>
      <c r="AQ568" s="107" t="s">
        <v>5</v>
      </c>
      <c r="AR568" s="116">
        <v>375</v>
      </c>
      <c r="AS568" s="89">
        <v>385</v>
      </c>
      <c r="AT568" s="90">
        <v>380</v>
      </c>
      <c r="AU568" s="107" t="s">
        <v>5</v>
      </c>
      <c r="AV568" s="116">
        <v>245</v>
      </c>
      <c r="AW568" s="89">
        <v>255</v>
      </c>
      <c r="AX568" s="90">
        <v>250</v>
      </c>
      <c r="AY568" s="107" t="s">
        <v>5</v>
      </c>
      <c r="AZ568" s="116">
        <v>240</v>
      </c>
      <c r="BA568" s="89">
        <v>250</v>
      </c>
      <c r="BB568" s="90">
        <v>245</v>
      </c>
      <c r="BC568" s="107">
        <v>-25</v>
      </c>
      <c r="BD568" s="116">
        <v>195</v>
      </c>
      <c r="BE568" s="89">
        <v>205</v>
      </c>
      <c r="BF568" s="90">
        <v>200</v>
      </c>
      <c r="BG568" s="107">
        <v>-30</v>
      </c>
      <c r="BH568" s="116">
        <v>365</v>
      </c>
      <c r="BI568" s="89">
        <v>375</v>
      </c>
      <c r="BJ568" s="90">
        <v>370</v>
      </c>
      <c r="BK568" s="107">
        <v>-10</v>
      </c>
      <c r="BL568" s="116">
        <v>255</v>
      </c>
      <c r="BM568" s="89">
        <v>265</v>
      </c>
      <c r="BN568" s="90">
        <v>260</v>
      </c>
      <c r="BO568" s="107" t="s">
        <v>5</v>
      </c>
      <c r="BP568" s="116">
        <v>290</v>
      </c>
      <c r="BQ568" s="89">
        <v>300</v>
      </c>
      <c r="BR568" s="90">
        <v>295</v>
      </c>
      <c r="BS568" s="107" t="s">
        <v>5</v>
      </c>
      <c r="BT568" s="116">
        <v>220</v>
      </c>
      <c r="BU568" s="89">
        <v>230</v>
      </c>
      <c r="BV568" s="90">
        <v>225</v>
      </c>
      <c r="BW568" s="107" t="s">
        <v>5</v>
      </c>
      <c r="BX568" s="116">
        <v>385</v>
      </c>
      <c r="BY568" s="89">
        <v>395</v>
      </c>
      <c r="BZ568" s="90">
        <v>390</v>
      </c>
      <c r="CA568" s="107" t="s">
        <v>5</v>
      </c>
      <c r="CB568" s="116">
        <v>365</v>
      </c>
      <c r="CC568" s="89">
        <v>375</v>
      </c>
      <c r="CD568" s="90">
        <v>370</v>
      </c>
      <c r="CE568" s="107">
        <v>-10</v>
      </c>
      <c r="CF568" s="116">
        <v>275</v>
      </c>
      <c r="CG568" s="89">
        <v>285</v>
      </c>
      <c r="CH568" s="90">
        <v>280</v>
      </c>
      <c r="CI568" s="107">
        <v>-30</v>
      </c>
      <c r="CJ568" s="116">
        <v>220</v>
      </c>
      <c r="CK568" s="89">
        <v>230</v>
      </c>
      <c r="CL568" s="90">
        <v>225</v>
      </c>
      <c r="CM568" s="107">
        <v>-10</v>
      </c>
      <c r="CN568" s="116">
        <v>385</v>
      </c>
      <c r="CO568" s="89">
        <v>395</v>
      </c>
      <c r="CP568" s="90">
        <v>390</v>
      </c>
      <c r="CQ568" s="107" t="s">
        <v>5</v>
      </c>
      <c r="CR568" s="116">
        <v>375</v>
      </c>
      <c r="CS568" s="89">
        <v>385</v>
      </c>
      <c r="CT568" s="90">
        <v>380</v>
      </c>
      <c r="CU568" s="107" t="s">
        <v>5</v>
      </c>
      <c r="CV568" s="116">
        <v>300</v>
      </c>
      <c r="CW568" s="89">
        <v>310</v>
      </c>
      <c r="CX568" s="90">
        <v>305</v>
      </c>
      <c r="CY568" s="107">
        <v>-10</v>
      </c>
      <c r="CZ568" s="116">
        <v>235</v>
      </c>
      <c r="DA568" s="89">
        <v>245</v>
      </c>
      <c r="DB568" s="90">
        <v>240</v>
      </c>
      <c r="DC568" s="107">
        <v>-5</v>
      </c>
      <c r="DD568" s="116">
        <v>405</v>
      </c>
      <c r="DE568" s="89">
        <v>415</v>
      </c>
      <c r="DF568" s="90">
        <v>410</v>
      </c>
      <c r="DG568" s="107">
        <v>-20</v>
      </c>
      <c r="DH568" s="116">
        <v>355</v>
      </c>
      <c r="DI568" s="89">
        <v>365</v>
      </c>
      <c r="DJ568" s="90">
        <v>360</v>
      </c>
      <c r="DK568" s="107" t="s">
        <v>5</v>
      </c>
      <c r="DL568" s="116">
        <v>270</v>
      </c>
      <c r="DM568" s="89">
        <v>280</v>
      </c>
      <c r="DN568" s="90">
        <v>275</v>
      </c>
      <c r="DO568" s="107">
        <v>5</v>
      </c>
      <c r="DP568" s="116">
        <v>215</v>
      </c>
      <c r="DQ568" s="89">
        <v>225</v>
      </c>
      <c r="DR568" s="90">
        <v>220</v>
      </c>
      <c r="DS568" s="107" t="s">
        <v>5</v>
      </c>
      <c r="DT568" s="116">
        <v>415</v>
      </c>
      <c r="DU568" s="89">
        <v>425</v>
      </c>
      <c r="DV568" s="90">
        <v>420</v>
      </c>
      <c r="DW568" s="107">
        <v>-10</v>
      </c>
      <c r="DX568" s="116">
        <v>355</v>
      </c>
      <c r="DY568" s="89">
        <v>365</v>
      </c>
      <c r="DZ568" s="90">
        <v>360</v>
      </c>
      <c r="EA568" s="107" t="s">
        <v>5</v>
      </c>
      <c r="EB568" s="116">
        <v>285</v>
      </c>
      <c r="EC568" s="89">
        <v>295</v>
      </c>
      <c r="ED568" s="90">
        <v>290</v>
      </c>
      <c r="EE568" s="107" t="s">
        <v>5</v>
      </c>
      <c r="EF568" s="116">
        <v>215</v>
      </c>
      <c r="EG568" s="89">
        <v>225</v>
      </c>
      <c r="EH568" s="90">
        <v>220</v>
      </c>
      <c r="EI568" s="107" t="s">
        <v>5</v>
      </c>
      <c r="EJ568" s="116">
        <v>290</v>
      </c>
      <c r="EK568" s="89">
        <v>300</v>
      </c>
      <c r="EL568" s="90">
        <v>295</v>
      </c>
      <c r="EM568" s="107" t="s">
        <v>5</v>
      </c>
      <c r="EN568" s="116">
        <v>465</v>
      </c>
      <c r="EO568" s="89">
        <v>475</v>
      </c>
      <c r="EP568" s="90">
        <v>470</v>
      </c>
      <c r="EQ568" s="107">
        <v>-40</v>
      </c>
      <c r="ER568" s="116">
        <v>285</v>
      </c>
      <c r="ES568" s="89">
        <v>295</v>
      </c>
      <c r="ET568" s="90">
        <v>290</v>
      </c>
      <c r="EU568" s="107" t="s">
        <v>5</v>
      </c>
      <c r="EV568" s="116">
        <v>195</v>
      </c>
      <c r="EW568" s="89">
        <v>205</v>
      </c>
      <c r="EX568" s="90">
        <v>200</v>
      </c>
      <c r="EY568" s="107">
        <v>10</v>
      </c>
      <c r="EZ568" s="116">
        <v>375</v>
      </c>
      <c r="FA568" s="89">
        <v>385</v>
      </c>
      <c r="FB568" s="90">
        <v>380</v>
      </c>
      <c r="FC568" s="107" t="s">
        <v>5</v>
      </c>
      <c r="FD568" s="116">
        <v>490</v>
      </c>
      <c r="FE568" s="89">
        <v>500</v>
      </c>
      <c r="FF568" s="90">
        <v>495</v>
      </c>
      <c r="FG568" s="107" t="s">
        <v>5</v>
      </c>
      <c r="FH568" s="116">
        <v>305</v>
      </c>
      <c r="FI568" s="89">
        <v>315</v>
      </c>
      <c r="FJ568" s="90">
        <v>310</v>
      </c>
      <c r="FK568" s="107">
        <v>-5</v>
      </c>
      <c r="FL568" s="116">
        <v>245</v>
      </c>
      <c r="FM568" s="89">
        <v>255</v>
      </c>
      <c r="FN568" s="90">
        <v>250</v>
      </c>
      <c r="FO568" s="107">
        <v>-30</v>
      </c>
      <c r="FP568" s="116">
        <v>375</v>
      </c>
      <c r="FQ568" s="89">
        <v>385</v>
      </c>
      <c r="FR568" s="90">
        <v>380</v>
      </c>
      <c r="FS568" s="107" t="s">
        <v>5</v>
      </c>
      <c r="FT568" s="135">
        <v>345</v>
      </c>
      <c r="FU568" s="136">
        <v>355</v>
      </c>
      <c r="FV568" s="95">
        <v>350</v>
      </c>
      <c r="FW568" s="134">
        <v>-15</v>
      </c>
      <c r="FX568" s="116">
        <v>280</v>
      </c>
      <c r="FY568" s="89">
        <v>290</v>
      </c>
      <c r="FZ568" s="90">
        <v>285</v>
      </c>
      <c r="GA568" s="107" t="s">
        <v>5</v>
      </c>
      <c r="GB568" s="116">
        <v>400</v>
      </c>
      <c r="GC568" s="89">
        <v>410</v>
      </c>
      <c r="GD568" s="90">
        <v>405</v>
      </c>
      <c r="GE568" s="107">
        <v>-10</v>
      </c>
      <c r="GF568" s="116">
        <v>315</v>
      </c>
      <c r="GG568" s="89">
        <v>325</v>
      </c>
      <c r="GH568" s="90">
        <v>320</v>
      </c>
      <c r="GI568" s="107">
        <v>5</v>
      </c>
      <c r="GJ568" s="116">
        <v>415</v>
      </c>
      <c r="GK568" s="89">
        <v>425</v>
      </c>
      <c r="GL568" s="90">
        <v>420</v>
      </c>
      <c r="GM568" s="107">
        <v>-20</v>
      </c>
      <c r="GN568" s="116">
        <v>445</v>
      </c>
      <c r="GO568" s="89">
        <v>455</v>
      </c>
      <c r="GP568" s="90">
        <v>450</v>
      </c>
      <c r="GQ568" s="107" t="s">
        <v>5</v>
      </c>
      <c r="GR568" s="98"/>
      <c r="GS568" s="98">
        <v>10</v>
      </c>
    </row>
    <row r="569" spans="1:201" ht="15.75" x14ac:dyDescent="0.25">
      <c r="A569">
        <v>10</v>
      </c>
      <c r="B569">
        <v>2020</v>
      </c>
      <c r="C569" s="87">
        <v>44113</v>
      </c>
      <c r="D569" s="95">
        <v>345</v>
      </c>
      <c r="E569" s="95">
        <v>355</v>
      </c>
      <c r="F569" s="95">
        <v>350</v>
      </c>
      <c r="G569" s="106" t="s">
        <v>5</v>
      </c>
      <c r="H569" s="115">
        <v>275</v>
      </c>
      <c r="I569" s="95">
        <v>285</v>
      </c>
      <c r="J569" s="95">
        <v>280</v>
      </c>
      <c r="K569" s="106">
        <v>-5</v>
      </c>
      <c r="L569" s="115">
        <v>385</v>
      </c>
      <c r="M569" s="95">
        <v>395</v>
      </c>
      <c r="N569" s="95">
        <v>390</v>
      </c>
      <c r="O569" s="106" t="s">
        <v>5</v>
      </c>
      <c r="P569" s="115">
        <v>320</v>
      </c>
      <c r="Q569" s="95">
        <v>330</v>
      </c>
      <c r="R569" s="95">
        <v>325</v>
      </c>
      <c r="S569" s="106" t="s">
        <v>5</v>
      </c>
      <c r="T569" s="115">
        <v>300</v>
      </c>
      <c r="U569" s="95">
        <v>310</v>
      </c>
      <c r="V569" s="95">
        <v>305</v>
      </c>
      <c r="W569" s="106">
        <v>-25</v>
      </c>
      <c r="X569" s="115">
        <v>250</v>
      </c>
      <c r="Y569" s="95">
        <v>260</v>
      </c>
      <c r="Z569" s="95">
        <v>255</v>
      </c>
      <c r="AA569" s="106">
        <v>-10</v>
      </c>
      <c r="AB569" s="115">
        <v>385</v>
      </c>
      <c r="AC569" s="95">
        <v>395</v>
      </c>
      <c r="AD569" s="95">
        <v>390</v>
      </c>
      <c r="AE569" s="106" t="s">
        <v>5</v>
      </c>
      <c r="AF569" s="115">
        <v>315</v>
      </c>
      <c r="AG569" s="95">
        <v>325</v>
      </c>
      <c r="AH569" s="95">
        <v>320</v>
      </c>
      <c r="AI569" s="106">
        <v>5</v>
      </c>
      <c r="AJ569" s="115">
        <v>245</v>
      </c>
      <c r="AK569" s="95">
        <v>255</v>
      </c>
      <c r="AL569" s="95">
        <v>250</v>
      </c>
      <c r="AM569" s="106">
        <v>-20</v>
      </c>
      <c r="AN569" s="115">
        <v>195</v>
      </c>
      <c r="AO569" s="95">
        <v>205</v>
      </c>
      <c r="AP569" s="95">
        <v>200</v>
      </c>
      <c r="AQ569" s="106" t="s">
        <v>5</v>
      </c>
      <c r="AR569" s="115">
        <v>375</v>
      </c>
      <c r="AS569" s="95">
        <v>385</v>
      </c>
      <c r="AT569" s="95">
        <v>380</v>
      </c>
      <c r="AU569" s="106" t="s">
        <v>5</v>
      </c>
      <c r="AV569" s="115">
        <v>245</v>
      </c>
      <c r="AW569" s="95">
        <v>255</v>
      </c>
      <c r="AX569" s="95">
        <v>250</v>
      </c>
      <c r="AY569" s="106" t="s">
        <v>5</v>
      </c>
      <c r="AZ569" s="115">
        <v>235</v>
      </c>
      <c r="BA569" s="95">
        <v>245</v>
      </c>
      <c r="BB569" s="95">
        <v>240</v>
      </c>
      <c r="BC569" s="106">
        <v>-30</v>
      </c>
      <c r="BD569" s="115">
        <v>195</v>
      </c>
      <c r="BE569" s="95">
        <v>205</v>
      </c>
      <c r="BF569" s="95">
        <v>200</v>
      </c>
      <c r="BG569" s="106">
        <v>-30</v>
      </c>
      <c r="BH569" s="115">
        <v>355</v>
      </c>
      <c r="BI569" s="95">
        <v>365</v>
      </c>
      <c r="BJ569" s="95">
        <v>360</v>
      </c>
      <c r="BK569" s="106">
        <v>-20</v>
      </c>
      <c r="BL569" s="115">
        <v>250</v>
      </c>
      <c r="BM569" s="95">
        <v>260</v>
      </c>
      <c r="BN569" s="95">
        <v>255</v>
      </c>
      <c r="BO569" s="106">
        <v>-5</v>
      </c>
      <c r="BP569" s="115">
        <v>300</v>
      </c>
      <c r="BQ569" s="95">
        <v>310</v>
      </c>
      <c r="BR569" s="95">
        <v>305</v>
      </c>
      <c r="BS569" s="106">
        <v>10</v>
      </c>
      <c r="BT569" s="115">
        <v>240</v>
      </c>
      <c r="BU569" s="95">
        <v>250</v>
      </c>
      <c r="BV569" s="95">
        <v>245</v>
      </c>
      <c r="BW569" s="106">
        <v>20</v>
      </c>
      <c r="BX569" s="115">
        <v>385</v>
      </c>
      <c r="BY569" s="95">
        <v>395</v>
      </c>
      <c r="BZ569" s="95">
        <v>390</v>
      </c>
      <c r="CA569" s="106" t="s">
        <v>5</v>
      </c>
      <c r="CB569" s="115">
        <v>370</v>
      </c>
      <c r="CC569" s="95">
        <v>380</v>
      </c>
      <c r="CD569" s="95">
        <v>375</v>
      </c>
      <c r="CE569" s="106">
        <v>-5</v>
      </c>
      <c r="CF569" s="115">
        <v>275</v>
      </c>
      <c r="CG569" s="95">
        <v>285</v>
      </c>
      <c r="CH569" s="95">
        <v>280</v>
      </c>
      <c r="CI569" s="106">
        <v>-30</v>
      </c>
      <c r="CJ569" s="115">
        <v>220</v>
      </c>
      <c r="CK569" s="95">
        <v>230</v>
      </c>
      <c r="CL569" s="95">
        <v>225</v>
      </c>
      <c r="CM569" s="106">
        <v>-10</v>
      </c>
      <c r="CN569" s="115">
        <v>385</v>
      </c>
      <c r="CO569" s="95">
        <v>395</v>
      </c>
      <c r="CP569" s="95">
        <v>390</v>
      </c>
      <c r="CQ569" s="106" t="s">
        <v>5</v>
      </c>
      <c r="CR569" s="115">
        <v>365</v>
      </c>
      <c r="CS569" s="95">
        <v>375</v>
      </c>
      <c r="CT569" s="95">
        <v>370</v>
      </c>
      <c r="CU569" s="106">
        <v>-10</v>
      </c>
      <c r="CV569" s="115">
        <v>300</v>
      </c>
      <c r="CW569" s="95">
        <v>310</v>
      </c>
      <c r="CX569" s="95">
        <v>305</v>
      </c>
      <c r="CY569" s="106">
        <v>-10</v>
      </c>
      <c r="CZ569" s="115">
        <v>235</v>
      </c>
      <c r="DA569" s="95">
        <v>245</v>
      </c>
      <c r="DB569" s="95">
        <v>240</v>
      </c>
      <c r="DC569" s="106">
        <v>-5</v>
      </c>
      <c r="DD569" s="115">
        <v>395</v>
      </c>
      <c r="DE569" s="95">
        <v>405</v>
      </c>
      <c r="DF569" s="95">
        <v>400</v>
      </c>
      <c r="DG569" s="106">
        <v>-30</v>
      </c>
      <c r="DH569" s="115">
        <v>360</v>
      </c>
      <c r="DI569" s="95">
        <v>370</v>
      </c>
      <c r="DJ569" s="95">
        <v>365</v>
      </c>
      <c r="DK569" s="106">
        <v>5</v>
      </c>
      <c r="DL569" s="115">
        <v>270</v>
      </c>
      <c r="DM569" s="95">
        <v>280</v>
      </c>
      <c r="DN569" s="95">
        <v>275</v>
      </c>
      <c r="DO569" s="106">
        <v>5</v>
      </c>
      <c r="DP569" s="115">
        <v>205</v>
      </c>
      <c r="DQ569" s="95">
        <v>215</v>
      </c>
      <c r="DR569" s="95">
        <v>210</v>
      </c>
      <c r="DS569" s="106">
        <v>-10</v>
      </c>
      <c r="DT569" s="115">
        <v>405</v>
      </c>
      <c r="DU569" s="95">
        <v>415</v>
      </c>
      <c r="DV569" s="95">
        <v>410</v>
      </c>
      <c r="DW569" s="106">
        <v>-20</v>
      </c>
      <c r="DX569" s="115">
        <v>355</v>
      </c>
      <c r="DY569" s="95">
        <v>365</v>
      </c>
      <c r="DZ569" s="95">
        <v>360</v>
      </c>
      <c r="EA569" s="106" t="s">
        <v>5</v>
      </c>
      <c r="EB569" s="115">
        <v>295</v>
      </c>
      <c r="EC569" s="95">
        <v>305</v>
      </c>
      <c r="ED569" s="95">
        <v>300</v>
      </c>
      <c r="EE569" s="106">
        <v>10</v>
      </c>
      <c r="EF569" s="115">
        <v>235</v>
      </c>
      <c r="EG569" s="95">
        <v>245</v>
      </c>
      <c r="EH569" s="95">
        <v>240</v>
      </c>
      <c r="EI569" s="106">
        <v>20</v>
      </c>
      <c r="EJ569" s="115">
        <v>295</v>
      </c>
      <c r="EK569" s="95">
        <v>305</v>
      </c>
      <c r="EL569" s="95">
        <v>300</v>
      </c>
      <c r="EM569" s="106">
        <v>5</v>
      </c>
      <c r="EN569" s="115">
        <v>455</v>
      </c>
      <c r="EO569" s="95">
        <v>465</v>
      </c>
      <c r="EP569" s="95">
        <v>460</v>
      </c>
      <c r="EQ569" s="106">
        <v>-50</v>
      </c>
      <c r="ER569" s="115">
        <v>290</v>
      </c>
      <c r="ES569" s="95">
        <v>300</v>
      </c>
      <c r="ET569" s="95">
        <v>295</v>
      </c>
      <c r="EU569" s="106">
        <v>5</v>
      </c>
      <c r="EV569" s="115">
        <v>215</v>
      </c>
      <c r="EW569" s="95">
        <v>225</v>
      </c>
      <c r="EX569" s="95">
        <v>220</v>
      </c>
      <c r="EY569" s="106">
        <v>30</v>
      </c>
      <c r="EZ569" s="115">
        <v>375</v>
      </c>
      <c r="FA569" s="95">
        <v>385</v>
      </c>
      <c r="FB569" s="95">
        <v>380</v>
      </c>
      <c r="FC569" s="106" t="s">
        <v>5</v>
      </c>
      <c r="FD569" s="115">
        <v>475</v>
      </c>
      <c r="FE569" s="95">
        <v>485</v>
      </c>
      <c r="FF569" s="95">
        <v>480</v>
      </c>
      <c r="FG569" s="106">
        <v>-15</v>
      </c>
      <c r="FH569" s="115">
        <v>305</v>
      </c>
      <c r="FI569" s="95">
        <v>315</v>
      </c>
      <c r="FJ569" s="95">
        <v>310</v>
      </c>
      <c r="FK569" s="106">
        <v>-5</v>
      </c>
      <c r="FL569" s="115">
        <v>250</v>
      </c>
      <c r="FM569" s="95">
        <v>260</v>
      </c>
      <c r="FN569" s="95">
        <v>255</v>
      </c>
      <c r="FO569" s="106">
        <v>-25</v>
      </c>
      <c r="FP569" s="115">
        <v>285</v>
      </c>
      <c r="FQ569" s="95">
        <v>295</v>
      </c>
      <c r="FR569" s="95">
        <v>290</v>
      </c>
      <c r="FS569" s="106">
        <v>-90</v>
      </c>
      <c r="FT569" s="135">
        <v>350</v>
      </c>
      <c r="FU569" s="136">
        <v>360</v>
      </c>
      <c r="FV569" s="95">
        <v>355</v>
      </c>
      <c r="FW569" s="134">
        <v>5</v>
      </c>
      <c r="FX569" s="115">
        <v>290</v>
      </c>
      <c r="FY569" s="95">
        <v>300</v>
      </c>
      <c r="FZ569" s="95">
        <v>295</v>
      </c>
      <c r="GA569" s="106">
        <v>10</v>
      </c>
      <c r="GB569" s="115">
        <v>400</v>
      </c>
      <c r="GC569" s="95">
        <v>410</v>
      </c>
      <c r="GD569" s="95">
        <v>405</v>
      </c>
      <c r="GE569" s="106">
        <v>-10</v>
      </c>
      <c r="GF569" s="115">
        <v>295</v>
      </c>
      <c r="GG569" s="95">
        <v>305</v>
      </c>
      <c r="GH569" s="95">
        <v>300</v>
      </c>
      <c r="GI569" s="106">
        <v>-15</v>
      </c>
      <c r="GJ569" s="115">
        <v>415</v>
      </c>
      <c r="GK569" s="95">
        <v>425</v>
      </c>
      <c r="GL569" s="95">
        <v>420</v>
      </c>
      <c r="GM569" s="106">
        <v>-20</v>
      </c>
      <c r="GN569" s="115">
        <v>440</v>
      </c>
      <c r="GO569" s="95">
        <v>450</v>
      </c>
      <c r="GP569" s="95">
        <v>445</v>
      </c>
      <c r="GQ569" s="106">
        <v>-5</v>
      </c>
      <c r="GR569" s="93"/>
      <c r="GS569" s="93"/>
    </row>
    <row r="570" spans="1:201" ht="15.75" x14ac:dyDescent="0.25">
      <c r="A570">
        <v>10</v>
      </c>
      <c r="B570">
        <v>2020</v>
      </c>
      <c r="C570" s="87">
        <v>44120</v>
      </c>
      <c r="D570" s="95">
        <v>350</v>
      </c>
      <c r="E570" s="95">
        <v>360</v>
      </c>
      <c r="F570" s="95">
        <v>355</v>
      </c>
      <c r="G570" s="106">
        <v>5</v>
      </c>
      <c r="H570" s="115">
        <v>275</v>
      </c>
      <c r="I570" s="95">
        <v>285</v>
      </c>
      <c r="J570" s="95">
        <v>280</v>
      </c>
      <c r="K570" s="106" t="s">
        <v>5</v>
      </c>
      <c r="L570" s="115">
        <v>385</v>
      </c>
      <c r="M570" s="95">
        <v>395</v>
      </c>
      <c r="N570" s="95">
        <v>390</v>
      </c>
      <c r="O570" s="106" t="s">
        <v>5</v>
      </c>
      <c r="P570" s="115">
        <v>320</v>
      </c>
      <c r="Q570" s="95">
        <v>330</v>
      </c>
      <c r="R570" s="95">
        <v>325</v>
      </c>
      <c r="S570" s="106" t="s">
        <v>5</v>
      </c>
      <c r="T570" s="115">
        <v>305</v>
      </c>
      <c r="U570" s="95">
        <v>315</v>
      </c>
      <c r="V570" s="95">
        <v>310</v>
      </c>
      <c r="W570" s="106">
        <v>5</v>
      </c>
      <c r="X570" s="115">
        <v>250</v>
      </c>
      <c r="Y570" s="95">
        <v>260</v>
      </c>
      <c r="Z570" s="95">
        <v>255</v>
      </c>
      <c r="AA570" s="106" t="s">
        <v>5</v>
      </c>
      <c r="AB570" s="115">
        <v>385</v>
      </c>
      <c r="AC570" s="95">
        <v>395</v>
      </c>
      <c r="AD570" s="95">
        <v>390</v>
      </c>
      <c r="AE570" s="106" t="s">
        <v>5</v>
      </c>
      <c r="AF570" s="115">
        <v>315</v>
      </c>
      <c r="AG570" s="95">
        <v>325</v>
      </c>
      <c r="AH570" s="95">
        <v>320</v>
      </c>
      <c r="AI570" s="106" t="s">
        <v>5</v>
      </c>
      <c r="AJ570" s="115">
        <v>260</v>
      </c>
      <c r="AK570" s="95">
        <v>270</v>
      </c>
      <c r="AL570" s="95">
        <v>265</v>
      </c>
      <c r="AM570" s="106">
        <v>15</v>
      </c>
      <c r="AN570" s="115">
        <v>205</v>
      </c>
      <c r="AO570" s="95">
        <v>215</v>
      </c>
      <c r="AP570" s="95">
        <v>210</v>
      </c>
      <c r="AQ570" s="106">
        <v>10</v>
      </c>
      <c r="AR570" s="115">
        <v>375</v>
      </c>
      <c r="AS570" s="95">
        <v>385</v>
      </c>
      <c r="AT570" s="95">
        <v>380</v>
      </c>
      <c r="AU570" s="106" t="s">
        <v>5</v>
      </c>
      <c r="AV570" s="115">
        <v>245</v>
      </c>
      <c r="AW570" s="95">
        <v>255</v>
      </c>
      <c r="AX570" s="95">
        <v>250</v>
      </c>
      <c r="AY570" s="106" t="s">
        <v>5</v>
      </c>
      <c r="AZ570" s="115">
        <v>240</v>
      </c>
      <c r="BA570" s="95">
        <v>250</v>
      </c>
      <c r="BB570" s="95">
        <v>245</v>
      </c>
      <c r="BC570" s="106">
        <v>5</v>
      </c>
      <c r="BD570" s="115">
        <v>195</v>
      </c>
      <c r="BE570" s="95">
        <v>205</v>
      </c>
      <c r="BF570" s="95">
        <v>200</v>
      </c>
      <c r="BG570" s="106" t="s">
        <v>5</v>
      </c>
      <c r="BH570" s="115">
        <v>350</v>
      </c>
      <c r="BI570" s="95">
        <v>360</v>
      </c>
      <c r="BJ570" s="95">
        <v>355</v>
      </c>
      <c r="BK570" s="106">
        <v>-5</v>
      </c>
      <c r="BL570" s="115">
        <v>250</v>
      </c>
      <c r="BM570" s="95">
        <v>260</v>
      </c>
      <c r="BN570" s="95">
        <v>255</v>
      </c>
      <c r="BO570" s="106" t="s">
        <v>5</v>
      </c>
      <c r="BP570" s="115">
        <v>305</v>
      </c>
      <c r="BQ570" s="95">
        <v>315</v>
      </c>
      <c r="BR570" s="95">
        <v>310</v>
      </c>
      <c r="BS570" s="106">
        <v>5</v>
      </c>
      <c r="BT570" s="115">
        <v>245</v>
      </c>
      <c r="BU570" s="95">
        <v>255</v>
      </c>
      <c r="BV570" s="95">
        <v>250</v>
      </c>
      <c r="BW570" s="106">
        <v>5</v>
      </c>
      <c r="BX570" s="115">
        <v>385</v>
      </c>
      <c r="BY570" s="95">
        <v>395</v>
      </c>
      <c r="BZ570" s="95">
        <v>390</v>
      </c>
      <c r="CA570" s="106" t="s">
        <v>5</v>
      </c>
      <c r="CB570" s="115">
        <v>365</v>
      </c>
      <c r="CC570" s="95">
        <v>375</v>
      </c>
      <c r="CD570" s="95">
        <v>370</v>
      </c>
      <c r="CE570" s="106">
        <v>-5</v>
      </c>
      <c r="CF570" s="115">
        <v>285</v>
      </c>
      <c r="CG570" s="95">
        <v>295</v>
      </c>
      <c r="CH570" s="95">
        <v>290</v>
      </c>
      <c r="CI570" s="106">
        <v>10</v>
      </c>
      <c r="CJ570" s="115">
        <v>220</v>
      </c>
      <c r="CK570" s="95">
        <v>230</v>
      </c>
      <c r="CL570" s="95">
        <v>225</v>
      </c>
      <c r="CM570" s="106" t="s">
        <v>5</v>
      </c>
      <c r="CN570" s="115">
        <v>385</v>
      </c>
      <c r="CO570" s="95">
        <v>395</v>
      </c>
      <c r="CP570" s="95">
        <v>390</v>
      </c>
      <c r="CQ570" s="106" t="s">
        <v>5</v>
      </c>
      <c r="CR570" s="115">
        <v>360</v>
      </c>
      <c r="CS570" s="95">
        <v>370</v>
      </c>
      <c r="CT570" s="95">
        <v>365</v>
      </c>
      <c r="CU570" s="106">
        <v>-5</v>
      </c>
      <c r="CV570" s="115">
        <v>320</v>
      </c>
      <c r="CW570" s="95">
        <v>330</v>
      </c>
      <c r="CX570" s="95">
        <v>325</v>
      </c>
      <c r="CY570" s="106">
        <v>20</v>
      </c>
      <c r="CZ570" s="115">
        <v>245</v>
      </c>
      <c r="DA570" s="95">
        <v>255</v>
      </c>
      <c r="DB570" s="95">
        <v>250</v>
      </c>
      <c r="DC570" s="106">
        <v>10</v>
      </c>
      <c r="DD570" s="115">
        <v>395</v>
      </c>
      <c r="DE570" s="95">
        <v>405</v>
      </c>
      <c r="DF570" s="95">
        <v>400</v>
      </c>
      <c r="DG570" s="106" t="s">
        <v>5</v>
      </c>
      <c r="DH570" s="115">
        <v>370</v>
      </c>
      <c r="DI570" s="95">
        <v>380</v>
      </c>
      <c r="DJ570" s="95">
        <v>375</v>
      </c>
      <c r="DK570" s="106">
        <v>10</v>
      </c>
      <c r="DL570" s="115">
        <v>280</v>
      </c>
      <c r="DM570" s="95">
        <v>290</v>
      </c>
      <c r="DN570" s="95">
        <v>285</v>
      </c>
      <c r="DO570" s="106">
        <v>10</v>
      </c>
      <c r="DP570" s="115">
        <v>215</v>
      </c>
      <c r="DQ570" s="95">
        <v>225</v>
      </c>
      <c r="DR570" s="95">
        <v>220</v>
      </c>
      <c r="DS570" s="106">
        <v>10</v>
      </c>
      <c r="DT570" s="115">
        <v>395</v>
      </c>
      <c r="DU570" s="95">
        <v>405</v>
      </c>
      <c r="DV570" s="95">
        <v>400</v>
      </c>
      <c r="DW570" s="106">
        <v>-10</v>
      </c>
      <c r="DX570" s="115">
        <v>370</v>
      </c>
      <c r="DY570" s="95">
        <v>380</v>
      </c>
      <c r="DZ570" s="95">
        <v>375</v>
      </c>
      <c r="EA570" s="106">
        <v>15</v>
      </c>
      <c r="EB570" s="115">
        <v>300</v>
      </c>
      <c r="EC570" s="95">
        <v>310</v>
      </c>
      <c r="ED570" s="95">
        <v>305</v>
      </c>
      <c r="EE570" s="106">
        <v>5</v>
      </c>
      <c r="EF570" s="115">
        <v>230</v>
      </c>
      <c r="EG570" s="95">
        <v>240</v>
      </c>
      <c r="EH570" s="95">
        <v>235</v>
      </c>
      <c r="EI570" s="106">
        <v>-5</v>
      </c>
      <c r="EJ570" s="115">
        <v>295</v>
      </c>
      <c r="EK570" s="95">
        <v>305</v>
      </c>
      <c r="EL570" s="95">
        <v>300</v>
      </c>
      <c r="EM570" s="106" t="s">
        <v>5</v>
      </c>
      <c r="EN570" s="115">
        <v>455</v>
      </c>
      <c r="EO570" s="95">
        <v>465</v>
      </c>
      <c r="EP570" s="95">
        <v>460</v>
      </c>
      <c r="EQ570" s="106" t="s">
        <v>5</v>
      </c>
      <c r="ER570" s="115">
        <v>295</v>
      </c>
      <c r="ES570" s="95">
        <v>305</v>
      </c>
      <c r="ET570" s="95">
        <v>300</v>
      </c>
      <c r="EU570" s="106">
        <v>5</v>
      </c>
      <c r="EV570" s="115">
        <v>225</v>
      </c>
      <c r="EW570" s="95">
        <v>235</v>
      </c>
      <c r="EX570" s="95">
        <v>230</v>
      </c>
      <c r="EY570" s="106">
        <v>10</v>
      </c>
      <c r="EZ570" s="115">
        <v>375</v>
      </c>
      <c r="FA570" s="95">
        <v>385</v>
      </c>
      <c r="FB570" s="95">
        <v>380</v>
      </c>
      <c r="FC570" s="106" t="s">
        <v>5</v>
      </c>
      <c r="FD570" s="115">
        <v>475</v>
      </c>
      <c r="FE570" s="95">
        <v>485</v>
      </c>
      <c r="FF570" s="95">
        <v>480</v>
      </c>
      <c r="FG570" s="106" t="s">
        <v>5</v>
      </c>
      <c r="FH570" s="115">
        <v>325</v>
      </c>
      <c r="FI570" s="95">
        <v>335</v>
      </c>
      <c r="FJ570" s="95">
        <v>330</v>
      </c>
      <c r="FK570" s="106">
        <v>20</v>
      </c>
      <c r="FL570" s="115">
        <v>255</v>
      </c>
      <c r="FM570" s="95">
        <v>265</v>
      </c>
      <c r="FN570" s="95">
        <v>260</v>
      </c>
      <c r="FO570" s="106">
        <v>5</v>
      </c>
      <c r="FP570" s="115">
        <v>285</v>
      </c>
      <c r="FQ570" s="95">
        <v>295</v>
      </c>
      <c r="FR570" s="95">
        <v>290</v>
      </c>
      <c r="FS570" s="106" t="s">
        <v>5</v>
      </c>
      <c r="FT570" s="135">
        <v>350</v>
      </c>
      <c r="FU570" s="136">
        <v>360</v>
      </c>
      <c r="FV570" s="95">
        <v>355</v>
      </c>
      <c r="FW570" s="134" t="s">
        <v>5</v>
      </c>
      <c r="FX570" s="115">
        <v>275</v>
      </c>
      <c r="FY570" s="95">
        <v>285</v>
      </c>
      <c r="FZ570" s="95">
        <v>280</v>
      </c>
      <c r="GA570" s="106">
        <v>-15</v>
      </c>
      <c r="GB570" s="115">
        <v>410</v>
      </c>
      <c r="GC570" s="95">
        <v>420</v>
      </c>
      <c r="GD570" s="95">
        <v>415</v>
      </c>
      <c r="GE570" s="106">
        <v>10</v>
      </c>
      <c r="GF570" s="115">
        <v>335</v>
      </c>
      <c r="GG570" s="95">
        <v>345</v>
      </c>
      <c r="GH570" s="95">
        <v>340</v>
      </c>
      <c r="GI570" s="106">
        <v>10</v>
      </c>
      <c r="GJ570" s="115">
        <v>405</v>
      </c>
      <c r="GK570" s="95">
        <v>415</v>
      </c>
      <c r="GL570" s="95">
        <v>410</v>
      </c>
      <c r="GM570" s="106">
        <v>-10</v>
      </c>
      <c r="GN570" s="115">
        <v>460</v>
      </c>
      <c r="GO570" s="95">
        <v>470</v>
      </c>
      <c r="GP570" s="95">
        <v>465</v>
      </c>
      <c r="GQ570" s="106">
        <v>15</v>
      </c>
      <c r="GR570" s="93"/>
      <c r="GS570" s="93"/>
    </row>
    <row r="571" spans="1:201" ht="15.75" x14ac:dyDescent="0.25">
      <c r="A571">
        <v>10</v>
      </c>
      <c r="B571">
        <v>2020</v>
      </c>
      <c r="C571" s="87">
        <v>44127</v>
      </c>
      <c r="D571" s="95">
        <v>355</v>
      </c>
      <c r="E571" s="95">
        <v>365</v>
      </c>
      <c r="F571" s="95">
        <v>360</v>
      </c>
      <c r="G571" s="106">
        <v>5</v>
      </c>
      <c r="H571" s="115">
        <v>285</v>
      </c>
      <c r="I571" s="95">
        <v>295</v>
      </c>
      <c r="J571" s="95">
        <v>290</v>
      </c>
      <c r="K571" s="106">
        <v>10</v>
      </c>
      <c r="L571" s="115">
        <v>385</v>
      </c>
      <c r="M571" s="95">
        <v>395</v>
      </c>
      <c r="N571" s="95">
        <v>390</v>
      </c>
      <c r="O571" s="106" t="s">
        <v>5</v>
      </c>
      <c r="P571" s="115">
        <v>330</v>
      </c>
      <c r="Q571" s="95">
        <v>340</v>
      </c>
      <c r="R571" s="95">
        <v>335</v>
      </c>
      <c r="S571" s="106">
        <v>10</v>
      </c>
      <c r="T571" s="115">
        <v>305</v>
      </c>
      <c r="U571" s="95">
        <v>315</v>
      </c>
      <c r="V571" s="95">
        <v>310</v>
      </c>
      <c r="W571" s="106" t="s">
        <v>5</v>
      </c>
      <c r="X571" s="115">
        <v>260</v>
      </c>
      <c r="Y571" s="95">
        <v>270</v>
      </c>
      <c r="Z571" s="95">
        <v>265</v>
      </c>
      <c r="AA571" s="106">
        <v>10</v>
      </c>
      <c r="AB571" s="115">
        <v>385</v>
      </c>
      <c r="AC571" s="95">
        <v>395</v>
      </c>
      <c r="AD571" s="95">
        <v>390</v>
      </c>
      <c r="AE571" s="106" t="s">
        <v>5</v>
      </c>
      <c r="AF571" s="115">
        <v>325</v>
      </c>
      <c r="AG571" s="95">
        <v>335</v>
      </c>
      <c r="AH571" s="95">
        <v>330</v>
      </c>
      <c r="AI571" s="106">
        <v>10</v>
      </c>
      <c r="AJ571" s="115">
        <v>255</v>
      </c>
      <c r="AK571" s="95">
        <v>265</v>
      </c>
      <c r="AL571" s="95">
        <v>260</v>
      </c>
      <c r="AM571" s="106">
        <v>-5</v>
      </c>
      <c r="AN571" s="115">
        <v>205</v>
      </c>
      <c r="AO571" s="95">
        <v>215</v>
      </c>
      <c r="AP571" s="95">
        <v>210</v>
      </c>
      <c r="AQ571" s="106" t="s">
        <v>5</v>
      </c>
      <c r="AR571" s="115">
        <v>365</v>
      </c>
      <c r="AS571" s="95">
        <v>375</v>
      </c>
      <c r="AT571" s="95">
        <v>370</v>
      </c>
      <c r="AU571" s="106">
        <v>-10</v>
      </c>
      <c r="AV571" s="115">
        <v>265</v>
      </c>
      <c r="AW571" s="95">
        <v>275</v>
      </c>
      <c r="AX571" s="95">
        <v>270</v>
      </c>
      <c r="AY571" s="106">
        <v>20</v>
      </c>
      <c r="AZ571" s="115">
        <v>250</v>
      </c>
      <c r="BA571" s="95">
        <v>260</v>
      </c>
      <c r="BB571" s="95">
        <v>255</v>
      </c>
      <c r="BC571" s="106">
        <v>10</v>
      </c>
      <c r="BD571" s="115">
        <v>190</v>
      </c>
      <c r="BE571" s="95">
        <v>200</v>
      </c>
      <c r="BF571" s="95">
        <v>195</v>
      </c>
      <c r="BG571" s="106">
        <v>-5</v>
      </c>
      <c r="BH571" s="115">
        <v>355</v>
      </c>
      <c r="BI571" s="95">
        <v>365</v>
      </c>
      <c r="BJ571" s="95">
        <v>360</v>
      </c>
      <c r="BK571" s="106">
        <v>5</v>
      </c>
      <c r="BL571" s="115">
        <v>255</v>
      </c>
      <c r="BM571" s="95">
        <v>265</v>
      </c>
      <c r="BN571" s="95">
        <v>260</v>
      </c>
      <c r="BO571" s="106">
        <v>5</v>
      </c>
      <c r="BP571" s="115">
        <v>300</v>
      </c>
      <c r="BQ571" s="95">
        <v>310</v>
      </c>
      <c r="BR571" s="95">
        <v>305</v>
      </c>
      <c r="BS571" s="106">
        <v>-5</v>
      </c>
      <c r="BT571" s="115">
        <v>250</v>
      </c>
      <c r="BU571" s="95">
        <v>260</v>
      </c>
      <c r="BV571" s="95">
        <v>255</v>
      </c>
      <c r="BW571" s="106">
        <v>5</v>
      </c>
      <c r="BX571" s="115">
        <v>365</v>
      </c>
      <c r="BY571" s="95">
        <v>375</v>
      </c>
      <c r="BZ571" s="95">
        <v>370</v>
      </c>
      <c r="CA571" s="106">
        <v>-20</v>
      </c>
      <c r="CB571" s="115">
        <v>365</v>
      </c>
      <c r="CC571" s="95">
        <v>375</v>
      </c>
      <c r="CD571" s="95">
        <v>370</v>
      </c>
      <c r="CE571" s="106" t="s">
        <v>5</v>
      </c>
      <c r="CF571" s="115">
        <v>290</v>
      </c>
      <c r="CG571" s="95">
        <v>300</v>
      </c>
      <c r="CH571" s="95">
        <v>295</v>
      </c>
      <c r="CI571" s="106">
        <v>5</v>
      </c>
      <c r="CJ571" s="115">
        <v>225</v>
      </c>
      <c r="CK571" s="95">
        <v>235</v>
      </c>
      <c r="CL571" s="95">
        <v>230</v>
      </c>
      <c r="CM571" s="106">
        <v>5</v>
      </c>
      <c r="CN571" s="115">
        <v>365</v>
      </c>
      <c r="CO571" s="95">
        <v>375</v>
      </c>
      <c r="CP571" s="95">
        <v>370</v>
      </c>
      <c r="CQ571" s="106">
        <v>-20</v>
      </c>
      <c r="CR571" s="115">
        <v>365</v>
      </c>
      <c r="CS571" s="95">
        <v>375</v>
      </c>
      <c r="CT571" s="95">
        <v>370</v>
      </c>
      <c r="CU571" s="106">
        <v>5</v>
      </c>
      <c r="CV571" s="115">
        <v>320</v>
      </c>
      <c r="CW571" s="95">
        <v>330</v>
      </c>
      <c r="CX571" s="95">
        <v>325</v>
      </c>
      <c r="CY571" s="106" t="s">
        <v>5</v>
      </c>
      <c r="CZ571" s="115">
        <v>250</v>
      </c>
      <c r="DA571" s="95">
        <v>260</v>
      </c>
      <c r="DB571" s="95">
        <v>255</v>
      </c>
      <c r="DC571" s="106">
        <v>5</v>
      </c>
      <c r="DD571" s="115">
        <v>395</v>
      </c>
      <c r="DE571" s="95">
        <v>405</v>
      </c>
      <c r="DF571" s="95">
        <v>400</v>
      </c>
      <c r="DG571" s="106" t="s">
        <v>5</v>
      </c>
      <c r="DH571" s="115">
        <v>365</v>
      </c>
      <c r="DI571" s="95">
        <v>375</v>
      </c>
      <c r="DJ571" s="95">
        <v>370</v>
      </c>
      <c r="DK571" s="106">
        <v>-5</v>
      </c>
      <c r="DL571" s="115">
        <v>290</v>
      </c>
      <c r="DM571" s="95">
        <v>300</v>
      </c>
      <c r="DN571" s="95">
        <v>295</v>
      </c>
      <c r="DO571" s="106">
        <v>10</v>
      </c>
      <c r="DP571" s="115">
        <v>225</v>
      </c>
      <c r="DQ571" s="95">
        <v>235</v>
      </c>
      <c r="DR571" s="95">
        <v>230</v>
      </c>
      <c r="DS571" s="106">
        <v>10</v>
      </c>
      <c r="DT571" s="115">
        <v>395</v>
      </c>
      <c r="DU571" s="95">
        <v>405</v>
      </c>
      <c r="DV571" s="95">
        <v>400</v>
      </c>
      <c r="DW571" s="106" t="s">
        <v>5</v>
      </c>
      <c r="DX571" s="115">
        <v>375</v>
      </c>
      <c r="DY571" s="95">
        <v>385</v>
      </c>
      <c r="DZ571" s="95">
        <v>380</v>
      </c>
      <c r="EA571" s="106">
        <v>5</v>
      </c>
      <c r="EB571" s="115">
        <v>305</v>
      </c>
      <c r="EC571" s="95">
        <v>315</v>
      </c>
      <c r="ED571" s="95">
        <v>310</v>
      </c>
      <c r="EE571" s="106">
        <v>5</v>
      </c>
      <c r="EF571" s="115">
        <v>230</v>
      </c>
      <c r="EG571" s="95">
        <v>240</v>
      </c>
      <c r="EH571" s="95">
        <v>235</v>
      </c>
      <c r="EI571" s="106" t="s">
        <v>5</v>
      </c>
      <c r="EJ571" s="115">
        <v>315</v>
      </c>
      <c r="EK571" s="95">
        <v>325</v>
      </c>
      <c r="EL571" s="95">
        <v>320</v>
      </c>
      <c r="EM571" s="106">
        <v>20</v>
      </c>
      <c r="EN571" s="115">
        <v>435</v>
      </c>
      <c r="EO571" s="95">
        <v>445</v>
      </c>
      <c r="EP571" s="95">
        <v>440</v>
      </c>
      <c r="EQ571" s="106">
        <v>-20</v>
      </c>
      <c r="ER571" s="115">
        <v>305</v>
      </c>
      <c r="ES571" s="95">
        <v>315</v>
      </c>
      <c r="ET571" s="95">
        <v>310</v>
      </c>
      <c r="EU571" s="106">
        <v>10</v>
      </c>
      <c r="EV571" s="115">
        <v>225</v>
      </c>
      <c r="EW571" s="95">
        <v>235</v>
      </c>
      <c r="EX571" s="95">
        <v>230</v>
      </c>
      <c r="EY571" s="106" t="s">
        <v>5</v>
      </c>
      <c r="EZ571" s="115">
        <v>375</v>
      </c>
      <c r="FA571" s="95">
        <v>385</v>
      </c>
      <c r="FB571" s="95">
        <v>380</v>
      </c>
      <c r="FC571" s="106" t="s">
        <v>5</v>
      </c>
      <c r="FD571" s="115">
        <v>375</v>
      </c>
      <c r="FE571" s="95">
        <v>385</v>
      </c>
      <c r="FF571" s="95">
        <v>380</v>
      </c>
      <c r="FG571" s="106">
        <v>-100</v>
      </c>
      <c r="FH571" s="115">
        <v>335</v>
      </c>
      <c r="FI571" s="95">
        <v>345</v>
      </c>
      <c r="FJ571" s="95">
        <v>340</v>
      </c>
      <c r="FK571" s="106">
        <v>10</v>
      </c>
      <c r="FL571" s="115">
        <v>260</v>
      </c>
      <c r="FM571" s="95">
        <v>270</v>
      </c>
      <c r="FN571" s="95">
        <v>265</v>
      </c>
      <c r="FO571" s="106">
        <v>5</v>
      </c>
      <c r="FP571" s="115">
        <v>280</v>
      </c>
      <c r="FQ571" s="95">
        <v>290</v>
      </c>
      <c r="FR571" s="95">
        <v>285</v>
      </c>
      <c r="FS571" s="106">
        <v>-5</v>
      </c>
      <c r="FT571" s="135">
        <v>355</v>
      </c>
      <c r="FU571" s="136">
        <v>365</v>
      </c>
      <c r="FV571" s="95">
        <v>360</v>
      </c>
      <c r="FW571" s="134">
        <v>5</v>
      </c>
      <c r="FX571" s="115">
        <v>280</v>
      </c>
      <c r="FY571" s="95">
        <v>290</v>
      </c>
      <c r="FZ571" s="95">
        <v>285</v>
      </c>
      <c r="GA571" s="106">
        <v>5</v>
      </c>
      <c r="GB571" s="115">
        <v>410</v>
      </c>
      <c r="GC571" s="95">
        <v>420</v>
      </c>
      <c r="GD571" s="95">
        <v>415</v>
      </c>
      <c r="GE571" s="106" t="s">
        <v>5</v>
      </c>
      <c r="GF571" s="115">
        <v>340</v>
      </c>
      <c r="GG571" s="95">
        <v>350</v>
      </c>
      <c r="GH571" s="95">
        <v>345</v>
      </c>
      <c r="GI571" s="106">
        <v>5</v>
      </c>
      <c r="GJ571" s="115">
        <v>405</v>
      </c>
      <c r="GK571" s="95">
        <v>415</v>
      </c>
      <c r="GL571" s="95">
        <v>410</v>
      </c>
      <c r="GM571" s="106" t="s">
        <v>5</v>
      </c>
      <c r="GN571" s="115">
        <v>455</v>
      </c>
      <c r="GO571" s="95">
        <v>465</v>
      </c>
      <c r="GP571" s="95">
        <v>460</v>
      </c>
      <c r="GQ571" s="106">
        <v>-5</v>
      </c>
      <c r="GR571" s="93"/>
      <c r="GS571" s="93"/>
    </row>
    <row r="572" spans="1:201" ht="15.75" x14ac:dyDescent="0.25">
      <c r="A572">
        <v>10</v>
      </c>
      <c r="B572">
        <v>2020</v>
      </c>
      <c r="C572" s="87">
        <v>44134</v>
      </c>
      <c r="D572" s="95">
        <v>375</v>
      </c>
      <c r="E572" s="95">
        <v>385</v>
      </c>
      <c r="F572" s="95">
        <v>380</v>
      </c>
      <c r="G572" s="106">
        <v>20</v>
      </c>
      <c r="H572" s="115">
        <v>295</v>
      </c>
      <c r="I572" s="95">
        <v>305</v>
      </c>
      <c r="J572" s="95">
        <v>300</v>
      </c>
      <c r="K572" s="106">
        <v>10</v>
      </c>
      <c r="L572" s="115">
        <v>385</v>
      </c>
      <c r="M572" s="95">
        <v>395</v>
      </c>
      <c r="N572" s="95">
        <v>390</v>
      </c>
      <c r="O572" s="106" t="s">
        <v>5</v>
      </c>
      <c r="P572" s="115">
        <v>330</v>
      </c>
      <c r="Q572" s="95">
        <v>340</v>
      </c>
      <c r="R572" s="95">
        <v>335</v>
      </c>
      <c r="S572" s="106" t="s">
        <v>5</v>
      </c>
      <c r="T572" s="115">
        <v>310</v>
      </c>
      <c r="U572" s="95">
        <v>320</v>
      </c>
      <c r="V572" s="95">
        <v>315</v>
      </c>
      <c r="W572" s="106">
        <v>5</v>
      </c>
      <c r="X572" s="115">
        <v>260</v>
      </c>
      <c r="Y572" s="95">
        <v>270</v>
      </c>
      <c r="Z572" s="95">
        <v>265</v>
      </c>
      <c r="AA572" s="106" t="s">
        <v>5</v>
      </c>
      <c r="AB572" s="115">
        <v>380</v>
      </c>
      <c r="AC572" s="95">
        <v>390</v>
      </c>
      <c r="AD572" s="95">
        <v>385</v>
      </c>
      <c r="AE572" s="106">
        <v>-5</v>
      </c>
      <c r="AF572" s="115">
        <v>335</v>
      </c>
      <c r="AG572" s="95">
        <v>345</v>
      </c>
      <c r="AH572" s="95">
        <v>340</v>
      </c>
      <c r="AI572" s="106">
        <v>10</v>
      </c>
      <c r="AJ572" s="115">
        <v>255</v>
      </c>
      <c r="AK572" s="95">
        <v>265</v>
      </c>
      <c r="AL572" s="95">
        <v>260</v>
      </c>
      <c r="AM572" s="106" t="s">
        <v>5</v>
      </c>
      <c r="AN572" s="115">
        <v>210</v>
      </c>
      <c r="AO572" s="95">
        <v>220</v>
      </c>
      <c r="AP572" s="95">
        <v>215</v>
      </c>
      <c r="AQ572" s="106">
        <v>5</v>
      </c>
      <c r="AR572" s="115">
        <v>360</v>
      </c>
      <c r="AS572" s="95">
        <v>370</v>
      </c>
      <c r="AT572" s="95">
        <v>365</v>
      </c>
      <c r="AU572" s="106">
        <v>-5</v>
      </c>
      <c r="AV572" s="115">
        <v>275</v>
      </c>
      <c r="AW572" s="95">
        <v>285</v>
      </c>
      <c r="AX572" s="95">
        <v>280</v>
      </c>
      <c r="AY572" s="106">
        <v>10</v>
      </c>
      <c r="AZ572" s="115">
        <v>250</v>
      </c>
      <c r="BA572" s="95">
        <v>260</v>
      </c>
      <c r="BB572" s="95">
        <v>255</v>
      </c>
      <c r="BC572" s="106" t="s">
        <v>5</v>
      </c>
      <c r="BD572" s="115">
        <v>195</v>
      </c>
      <c r="BE572" s="95">
        <v>205</v>
      </c>
      <c r="BF572" s="95">
        <v>200</v>
      </c>
      <c r="BG572" s="106">
        <v>5</v>
      </c>
      <c r="BH572" s="115">
        <v>360</v>
      </c>
      <c r="BI572" s="95">
        <v>370</v>
      </c>
      <c r="BJ572" s="95">
        <v>365</v>
      </c>
      <c r="BK572" s="106">
        <v>5</v>
      </c>
      <c r="BL572" s="115">
        <v>265</v>
      </c>
      <c r="BM572" s="95">
        <v>275</v>
      </c>
      <c r="BN572" s="95">
        <v>270</v>
      </c>
      <c r="BO572" s="106">
        <v>10</v>
      </c>
      <c r="BP572" s="115">
        <v>315</v>
      </c>
      <c r="BQ572" s="95">
        <v>325</v>
      </c>
      <c r="BR572" s="95">
        <v>320</v>
      </c>
      <c r="BS572" s="106">
        <v>15</v>
      </c>
      <c r="BT572" s="115">
        <v>255</v>
      </c>
      <c r="BU572" s="95">
        <v>265</v>
      </c>
      <c r="BV572" s="95">
        <v>260</v>
      </c>
      <c r="BW572" s="106">
        <v>5</v>
      </c>
      <c r="BX572" s="115">
        <v>355</v>
      </c>
      <c r="BY572" s="95">
        <v>365</v>
      </c>
      <c r="BZ572" s="95">
        <v>360</v>
      </c>
      <c r="CA572" s="106">
        <v>-10</v>
      </c>
      <c r="CB572" s="115">
        <v>365</v>
      </c>
      <c r="CC572" s="95">
        <v>375</v>
      </c>
      <c r="CD572" s="95">
        <v>370</v>
      </c>
      <c r="CE572" s="106" t="s">
        <v>5</v>
      </c>
      <c r="CF572" s="115">
        <v>300</v>
      </c>
      <c r="CG572" s="95">
        <v>310</v>
      </c>
      <c r="CH572" s="95">
        <v>305</v>
      </c>
      <c r="CI572" s="106">
        <v>10</v>
      </c>
      <c r="CJ572" s="115">
        <v>225</v>
      </c>
      <c r="CK572" s="95">
        <v>235</v>
      </c>
      <c r="CL572" s="95">
        <v>230</v>
      </c>
      <c r="CM572" s="106" t="s">
        <v>5</v>
      </c>
      <c r="CN572" s="115">
        <v>345</v>
      </c>
      <c r="CO572" s="95">
        <v>355</v>
      </c>
      <c r="CP572" s="95">
        <v>350</v>
      </c>
      <c r="CQ572" s="106">
        <v>-20</v>
      </c>
      <c r="CR572" s="115">
        <v>365</v>
      </c>
      <c r="CS572" s="95">
        <v>375</v>
      </c>
      <c r="CT572" s="95">
        <v>370</v>
      </c>
      <c r="CU572" s="106" t="s">
        <v>5</v>
      </c>
      <c r="CV572" s="115">
        <v>320</v>
      </c>
      <c r="CW572" s="95">
        <v>330</v>
      </c>
      <c r="CX572" s="95">
        <v>325</v>
      </c>
      <c r="CY572" s="106" t="s">
        <v>5</v>
      </c>
      <c r="CZ572" s="115">
        <v>245</v>
      </c>
      <c r="DA572" s="95">
        <v>255</v>
      </c>
      <c r="DB572" s="95">
        <v>250</v>
      </c>
      <c r="DC572" s="106">
        <v>-5</v>
      </c>
      <c r="DD572" s="115">
        <v>395</v>
      </c>
      <c r="DE572" s="95">
        <v>405</v>
      </c>
      <c r="DF572" s="95">
        <v>400</v>
      </c>
      <c r="DG572" s="106" t="s">
        <v>5</v>
      </c>
      <c r="DH572" s="115">
        <v>365</v>
      </c>
      <c r="DI572" s="95">
        <v>375</v>
      </c>
      <c r="DJ572" s="95">
        <v>370</v>
      </c>
      <c r="DK572" s="106" t="s">
        <v>5</v>
      </c>
      <c r="DL572" s="115">
        <v>300</v>
      </c>
      <c r="DM572" s="95">
        <v>310</v>
      </c>
      <c r="DN572" s="95">
        <v>305</v>
      </c>
      <c r="DO572" s="106">
        <v>10</v>
      </c>
      <c r="DP572" s="115">
        <v>225</v>
      </c>
      <c r="DQ572" s="95">
        <v>235</v>
      </c>
      <c r="DR572" s="95">
        <v>230</v>
      </c>
      <c r="DS572" s="106" t="s">
        <v>5</v>
      </c>
      <c r="DT572" s="115">
        <v>395</v>
      </c>
      <c r="DU572" s="95">
        <v>405</v>
      </c>
      <c r="DV572" s="95">
        <v>400</v>
      </c>
      <c r="DW572" s="106" t="s">
        <v>5</v>
      </c>
      <c r="DX572" s="115">
        <v>370</v>
      </c>
      <c r="DY572" s="95">
        <v>380</v>
      </c>
      <c r="DZ572" s="95">
        <v>375</v>
      </c>
      <c r="EA572" s="106">
        <v>-5</v>
      </c>
      <c r="EB572" s="115">
        <v>315</v>
      </c>
      <c r="EC572" s="95">
        <v>325</v>
      </c>
      <c r="ED572" s="95">
        <v>320</v>
      </c>
      <c r="EE572" s="106">
        <v>10</v>
      </c>
      <c r="EF572" s="115">
        <v>205</v>
      </c>
      <c r="EG572" s="95">
        <v>215</v>
      </c>
      <c r="EH572" s="95">
        <v>210</v>
      </c>
      <c r="EI572" s="106">
        <v>-25</v>
      </c>
      <c r="EJ572" s="115">
        <v>315</v>
      </c>
      <c r="EK572" s="95">
        <v>325</v>
      </c>
      <c r="EL572" s="95">
        <v>320</v>
      </c>
      <c r="EM572" s="106" t="s">
        <v>5</v>
      </c>
      <c r="EN572" s="115">
        <v>410</v>
      </c>
      <c r="EO572" s="95">
        <v>420</v>
      </c>
      <c r="EP572" s="95">
        <v>415</v>
      </c>
      <c r="EQ572" s="106">
        <v>-25</v>
      </c>
      <c r="ER572" s="115">
        <v>305</v>
      </c>
      <c r="ES572" s="95">
        <v>315</v>
      </c>
      <c r="ET572" s="95">
        <v>310</v>
      </c>
      <c r="EU572" s="106" t="s">
        <v>5</v>
      </c>
      <c r="EV572" s="115">
        <v>225</v>
      </c>
      <c r="EW572" s="95">
        <v>235</v>
      </c>
      <c r="EX572" s="95">
        <v>230</v>
      </c>
      <c r="EY572" s="106" t="s">
        <v>5</v>
      </c>
      <c r="EZ572" s="115">
        <v>375</v>
      </c>
      <c r="FA572" s="95">
        <v>385</v>
      </c>
      <c r="FB572" s="95">
        <v>380</v>
      </c>
      <c r="FC572" s="106" t="s">
        <v>5</v>
      </c>
      <c r="FD572" s="115">
        <v>355</v>
      </c>
      <c r="FE572" s="95">
        <v>365</v>
      </c>
      <c r="FF572" s="95">
        <v>360</v>
      </c>
      <c r="FG572" s="106">
        <v>-20</v>
      </c>
      <c r="FH572" s="115">
        <v>335</v>
      </c>
      <c r="FI572" s="95">
        <v>345</v>
      </c>
      <c r="FJ572" s="95">
        <v>340</v>
      </c>
      <c r="FK572" s="106" t="s">
        <v>5</v>
      </c>
      <c r="FL572" s="115">
        <v>260</v>
      </c>
      <c r="FM572" s="95">
        <v>270</v>
      </c>
      <c r="FN572" s="95">
        <v>265</v>
      </c>
      <c r="FO572" s="106" t="s">
        <v>5</v>
      </c>
      <c r="FP572" s="115">
        <v>275</v>
      </c>
      <c r="FQ572" s="95">
        <v>285</v>
      </c>
      <c r="FR572" s="95">
        <v>280</v>
      </c>
      <c r="FS572" s="106">
        <v>-5</v>
      </c>
      <c r="FT572" s="135">
        <v>355</v>
      </c>
      <c r="FU572" s="136">
        <v>365</v>
      </c>
      <c r="FV572" s="95">
        <v>360</v>
      </c>
      <c r="FW572" s="134" t="s">
        <v>5</v>
      </c>
      <c r="FX572" s="115">
        <v>285</v>
      </c>
      <c r="FY572" s="95">
        <v>295</v>
      </c>
      <c r="FZ572" s="95">
        <v>290</v>
      </c>
      <c r="GA572" s="106">
        <v>5</v>
      </c>
      <c r="GB572" s="115">
        <v>410</v>
      </c>
      <c r="GC572" s="95">
        <v>420</v>
      </c>
      <c r="GD572" s="95">
        <v>415</v>
      </c>
      <c r="GE572" s="106" t="s">
        <v>5</v>
      </c>
      <c r="GF572" s="115">
        <v>335</v>
      </c>
      <c r="GG572" s="95">
        <v>345</v>
      </c>
      <c r="GH572" s="95">
        <v>340</v>
      </c>
      <c r="GI572" s="106">
        <v>-5</v>
      </c>
      <c r="GJ572" s="115">
        <v>405</v>
      </c>
      <c r="GK572" s="95">
        <v>415</v>
      </c>
      <c r="GL572" s="95">
        <v>410</v>
      </c>
      <c r="GM572" s="106" t="s">
        <v>5</v>
      </c>
      <c r="GN572" s="115">
        <v>455</v>
      </c>
      <c r="GO572" s="95">
        <v>465</v>
      </c>
      <c r="GP572" s="95">
        <v>460</v>
      </c>
      <c r="GQ572" s="106" t="s">
        <v>5</v>
      </c>
      <c r="GR572" s="93"/>
      <c r="GS572" s="93"/>
    </row>
    <row r="573" spans="1:201" ht="15.75" x14ac:dyDescent="0.25">
      <c r="A573">
        <v>11</v>
      </c>
      <c r="B573">
        <v>2020</v>
      </c>
      <c r="C573" s="87">
        <v>44141</v>
      </c>
      <c r="D573" s="95">
        <v>355</v>
      </c>
      <c r="E573" s="95">
        <v>365</v>
      </c>
      <c r="F573" s="95">
        <v>360</v>
      </c>
      <c r="G573" s="106">
        <v>-20</v>
      </c>
      <c r="H573" s="115">
        <v>275</v>
      </c>
      <c r="I573" s="95">
        <v>285</v>
      </c>
      <c r="J573" s="95">
        <v>280</v>
      </c>
      <c r="K573" s="106">
        <v>-20</v>
      </c>
      <c r="L573" s="115">
        <v>375</v>
      </c>
      <c r="M573" s="95">
        <v>385</v>
      </c>
      <c r="N573" s="95">
        <v>380</v>
      </c>
      <c r="O573" s="106">
        <v>-10</v>
      </c>
      <c r="P573" s="115">
        <v>335</v>
      </c>
      <c r="Q573" s="95">
        <v>345</v>
      </c>
      <c r="R573" s="95">
        <v>340</v>
      </c>
      <c r="S573" s="106">
        <v>5</v>
      </c>
      <c r="T573" s="115">
        <v>305</v>
      </c>
      <c r="U573" s="95">
        <v>315</v>
      </c>
      <c r="V573" s="95">
        <v>310</v>
      </c>
      <c r="W573" s="106">
        <v>-5</v>
      </c>
      <c r="X573" s="115">
        <v>260</v>
      </c>
      <c r="Y573" s="95">
        <v>270</v>
      </c>
      <c r="Z573" s="95">
        <v>265</v>
      </c>
      <c r="AA573" s="106" t="s">
        <v>5</v>
      </c>
      <c r="AB573" s="115">
        <v>375</v>
      </c>
      <c r="AC573" s="95">
        <v>385</v>
      </c>
      <c r="AD573" s="95">
        <v>380</v>
      </c>
      <c r="AE573" s="106">
        <v>-5</v>
      </c>
      <c r="AF573" s="115">
        <v>340</v>
      </c>
      <c r="AG573" s="95">
        <v>350</v>
      </c>
      <c r="AH573" s="95">
        <v>345</v>
      </c>
      <c r="AI573" s="106">
        <v>5</v>
      </c>
      <c r="AJ573" s="115">
        <v>255</v>
      </c>
      <c r="AK573" s="95">
        <v>265</v>
      </c>
      <c r="AL573" s="95">
        <v>260</v>
      </c>
      <c r="AM573" s="106" t="s">
        <v>5</v>
      </c>
      <c r="AN573" s="115">
        <v>205</v>
      </c>
      <c r="AO573" s="95">
        <v>215</v>
      </c>
      <c r="AP573" s="95">
        <v>210</v>
      </c>
      <c r="AQ573" s="106">
        <v>-5</v>
      </c>
      <c r="AR573" s="115">
        <v>260</v>
      </c>
      <c r="AS573" s="95">
        <v>270</v>
      </c>
      <c r="AT573" s="95">
        <v>265</v>
      </c>
      <c r="AU573" s="106">
        <v>-100</v>
      </c>
      <c r="AV573" s="115">
        <v>285</v>
      </c>
      <c r="AW573" s="95">
        <v>295</v>
      </c>
      <c r="AX573" s="95">
        <v>290</v>
      </c>
      <c r="AY573" s="106">
        <v>10</v>
      </c>
      <c r="AZ573" s="115">
        <v>240</v>
      </c>
      <c r="BA573" s="95">
        <v>250</v>
      </c>
      <c r="BB573" s="95">
        <v>245</v>
      </c>
      <c r="BC573" s="106">
        <v>-10</v>
      </c>
      <c r="BD573" s="115">
        <v>185</v>
      </c>
      <c r="BE573" s="95">
        <v>195</v>
      </c>
      <c r="BF573" s="95">
        <v>190</v>
      </c>
      <c r="BG573" s="106">
        <v>-10</v>
      </c>
      <c r="BH573" s="115">
        <v>365</v>
      </c>
      <c r="BI573" s="95">
        <v>375</v>
      </c>
      <c r="BJ573" s="95">
        <v>370</v>
      </c>
      <c r="BK573" s="106">
        <v>5</v>
      </c>
      <c r="BL573" s="115">
        <v>275</v>
      </c>
      <c r="BM573" s="95">
        <v>285</v>
      </c>
      <c r="BN573" s="95">
        <v>280</v>
      </c>
      <c r="BO573" s="106">
        <v>10</v>
      </c>
      <c r="BP573" s="115">
        <v>305</v>
      </c>
      <c r="BQ573" s="95">
        <v>315</v>
      </c>
      <c r="BR573" s="95">
        <v>310</v>
      </c>
      <c r="BS573" s="106">
        <v>-10</v>
      </c>
      <c r="BT573" s="115">
        <v>225</v>
      </c>
      <c r="BU573" s="95">
        <v>235</v>
      </c>
      <c r="BV573" s="95">
        <v>230</v>
      </c>
      <c r="BW573" s="106">
        <v>-30</v>
      </c>
      <c r="BX573" s="115">
        <v>365</v>
      </c>
      <c r="BY573" s="95">
        <v>375</v>
      </c>
      <c r="BZ573" s="95">
        <v>370</v>
      </c>
      <c r="CA573" s="106">
        <v>10</v>
      </c>
      <c r="CB573" s="115">
        <v>365</v>
      </c>
      <c r="CC573" s="95">
        <v>375</v>
      </c>
      <c r="CD573" s="95">
        <v>370</v>
      </c>
      <c r="CE573" s="106" t="s">
        <v>5</v>
      </c>
      <c r="CF573" s="115">
        <v>295</v>
      </c>
      <c r="CG573" s="95">
        <v>305</v>
      </c>
      <c r="CH573" s="95">
        <v>300</v>
      </c>
      <c r="CI573" s="106">
        <v>-5</v>
      </c>
      <c r="CJ573" s="115">
        <v>240</v>
      </c>
      <c r="CK573" s="95">
        <v>250</v>
      </c>
      <c r="CL573" s="95">
        <v>245</v>
      </c>
      <c r="CM573" s="106">
        <v>15</v>
      </c>
      <c r="CN573" s="115">
        <v>345</v>
      </c>
      <c r="CO573" s="95">
        <v>355</v>
      </c>
      <c r="CP573" s="95">
        <v>350</v>
      </c>
      <c r="CQ573" s="106" t="s">
        <v>5</v>
      </c>
      <c r="CR573" s="115">
        <v>365</v>
      </c>
      <c r="CS573" s="95">
        <v>375</v>
      </c>
      <c r="CT573" s="95">
        <v>370</v>
      </c>
      <c r="CU573" s="106" t="s">
        <v>5</v>
      </c>
      <c r="CV573" s="115">
        <v>320</v>
      </c>
      <c r="CW573" s="95">
        <v>330</v>
      </c>
      <c r="CX573" s="95">
        <v>325</v>
      </c>
      <c r="CY573" s="106" t="s">
        <v>5</v>
      </c>
      <c r="CZ573" s="115">
        <v>235</v>
      </c>
      <c r="DA573" s="95">
        <v>245</v>
      </c>
      <c r="DB573" s="95">
        <v>240</v>
      </c>
      <c r="DC573" s="106">
        <v>-10</v>
      </c>
      <c r="DD573" s="115">
        <v>375</v>
      </c>
      <c r="DE573" s="95">
        <v>385</v>
      </c>
      <c r="DF573" s="95">
        <v>380</v>
      </c>
      <c r="DG573" s="106">
        <v>-20</v>
      </c>
      <c r="DH573" s="115">
        <v>365</v>
      </c>
      <c r="DI573" s="95">
        <v>375</v>
      </c>
      <c r="DJ573" s="95">
        <v>370</v>
      </c>
      <c r="DK573" s="106" t="s">
        <v>5</v>
      </c>
      <c r="DL573" s="115">
        <v>295</v>
      </c>
      <c r="DM573" s="95">
        <v>305</v>
      </c>
      <c r="DN573" s="95">
        <v>300</v>
      </c>
      <c r="DO573" s="106">
        <v>-5</v>
      </c>
      <c r="DP573" s="115">
        <v>215</v>
      </c>
      <c r="DQ573" s="95">
        <v>225</v>
      </c>
      <c r="DR573" s="95">
        <v>220</v>
      </c>
      <c r="DS573" s="106">
        <v>-10</v>
      </c>
      <c r="DT573" s="115">
        <v>405</v>
      </c>
      <c r="DU573" s="95">
        <v>415</v>
      </c>
      <c r="DV573" s="95">
        <v>410</v>
      </c>
      <c r="DW573" s="106">
        <v>10</v>
      </c>
      <c r="DX573" s="115">
        <v>365</v>
      </c>
      <c r="DY573" s="95">
        <v>375</v>
      </c>
      <c r="DZ573" s="95">
        <v>370</v>
      </c>
      <c r="EA573" s="106">
        <v>-5</v>
      </c>
      <c r="EB573" s="115">
        <v>320</v>
      </c>
      <c r="EC573" s="95">
        <v>330</v>
      </c>
      <c r="ED573" s="95">
        <v>325</v>
      </c>
      <c r="EE573" s="106">
        <v>5</v>
      </c>
      <c r="EF573" s="115">
        <v>250</v>
      </c>
      <c r="EG573" s="95">
        <v>260</v>
      </c>
      <c r="EH573" s="95">
        <v>255</v>
      </c>
      <c r="EI573" s="106">
        <v>45</v>
      </c>
      <c r="EJ573" s="115">
        <v>345</v>
      </c>
      <c r="EK573" s="95">
        <v>355</v>
      </c>
      <c r="EL573" s="95">
        <v>350</v>
      </c>
      <c r="EM573" s="106">
        <v>30</v>
      </c>
      <c r="EN573" s="115">
        <v>375</v>
      </c>
      <c r="EO573" s="95">
        <v>385</v>
      </c>
      <c r="EP573" s="95">
        <v>380</v>
      </c>
      <c r="EQ573" s="106">
        <v>-35</v>
      </c>
      <c r="ER573" s="115">
        <v>310</v>
      </c>
      <c r="ES573" s="95">
        <v>320</v>
      </c>
      <c r="ET573" s="95">
        <v>315</v>
      </c>
      <c r="EU573" s="106">
        <v>5</v>
      </c>
      <c r="EV573" s="115">
        <v>225</v>
      </c>
      <c r="EW573" s="95">
        <v>235</v>
      </c>
      <c r="EX573" s="95">
        <v>230</v>
      </c>
      <c r="EY573" s="106" t="s">
        <v>5</v>
      </c>
      <c r="EZ573" s="115">
        <v>375</v>
      </c>
      <c r="FA573" s="95">
        <v>385</v>
      </c>
      <c r="FB573" s="95">
        <v>380</v>
      </c>
      <c r="FC573" s="106" t="s">
        <v>5</v>
      </c>
      <c r="FD573" s="115">
        <v>365</v>
      </c>
      <c r="FE573" s="95">
        <v>375</v>
      </c>
      <c r="FF573" s="95">
        <v>370</v>
      </c>
      <c r="FG573" s="106">
        <v>10</v>
      </c>
      <c r="FH573" s="115">
        <v>335</v>
      </c>
      <c r="FI573" s="95">
        <v>345</v>
      </c>
      <c r="FJ573" s="95">
        <v>340</v>
      </c>
      <c r="FK573" s="106" t="s">
        <v>5</v>
      </c>
      <c r="FL573" s="115">
        <v>260</v>
      </c>
      <c r="FM573" s="95">
        <v>270</v>
      </c>
      <c r="FN573" s="95">
        <v>265</v>
      </c>
      <c r="FO573" s="106" t="s">
        <v>5</v>
      </c>
      <c r="FP573" s="115">
        <v>280</v>
      </c>
      <c r="FQ573" s="95">
        <v>290</v>
      </c>
      <c r="FR573" s="95">
        <v>285</v>
      </c>
      <c r="FS573" s="106">
        <v>5</v>
      </c>
      <c r="FT573" s="135">
        <v>360</v>
      </c>
      <c r="FU573" s="136">
        <v>370</v>
      </c>
      <c r="FV573" s="95">
        <v>365</v>
      </c>
      <c r="FW573" s="134">
        <v>5</v>
      </c>
      <c r="FX573" s="115">
        <v>285</v>
      </c>
      <c r="FY573" s="95">
        <v>295</v>
      </c>
      <c r="FZ573" s="95">
        <v>290</v>
      </c>
      <c r="GA573" s="106" t="s">
        <v>5</v>
      </c>
      <c r="GB573" s="115">
        <v>410</v>
      </c>
      <c r="GC573" s="95">
        <v>420</v>
      </c>
      <c r="GD573" s="95">
        <v>415</v>
      </c>
      <c r="GE573" s="106" t="s">
        <v>5</v>
      </c>
      <c r="GF573" s="115">
        <v>335</v>
      </c>
      <c r="GG573" s="95">
        <v>345</v>
      </c>
      <c r="GH573" s="95">
        <v>340</v>
      </c>
      <c r="GI573" s="106" t="s">
        <v>5</v>
      </c>
      <c r="GJ573" s="115">
        <v>385</v>
      </c>
      <c r="GK573" s="95">
        <v>395</v>
      </c>
      <c r="GL573" s="95">
        <v>390</v>
      </c>
      <c r="GM573" s="106">
        <v>-20</v>
      </c>
      <c r="GN573" s="115">
        <v>455</v>
      </c>
      <c r="GO573" s="95">
        <v>465</v>
      </c>
      <c r="GP573" s="95">
        <v>460</v>
      </c>
      <c r="GQ573" s="106" t="s">
        <v>5</v>
      </c>
      <c r="GR573" s="93"/>
      <c r="GS573" s="93"/>
    </row>
    <row r="574" spans="1:201" ht="15.75" x14ac:dyDescent="0.25">
      <c r="A574">
        <v>11</v>
      </c>
      <c r="B574">
        <v>2020</v>
      </c>
      <c r="C574" s="87">
        <v>44148</v>
      </c>
      <c r="D574" s="95">
        <v>360</v>
      </c>
      <c r="E574" s="95">
        <v>370</v>
      </c>
      <c r="F574" s="95">
        <v>365</v>
      </c>
      <c r="G574" s="106">
        <v>5</v>
      </c>
      <c r="H574" s="115">
        <v>285</v>
      </c>
      <c r="I574" s="95">
        <v>295</v>
      </c>
      <c r="J574" s="95">
        <v>290</v>
      </c>
      <c r="K574" s="106">
        <v>10</v>
      </c>
      <c r="L574" s="115">
        <v>375</v>
      </c>
      <c r="M574" s="95">
        <v>385</v>
      </c>
      <c r="N574" s="95">
        <v>380</v>
      </c>
      <c r="O574" s="106" t="s">
        <v>5</v>
      </c>
      <c r="P574" s="115">
        <v>325</v>
      </c>
      <c r="Q574" s="95">
        <v>335</v>
      </c>
      <c r="R574" s="95">
        <v>330</v>
      </c>
      <c r="S574" s="106">
        <v>-10</v>
      </c>
      <c r="T574" s="115">
        <v>295</v>
      </c>
      <c r="U574" s="95">
        <v>305</v>
      </c>
      <c r="V574" s="95">
        <v>300</v>
      </c>
      <c r="W574" s="106">
        <v>-10</v>
      </c>
      <c r="X574" s="115">
        <v>250</v>
      </c>
      <c r="Y574" s="95">
        <v>260</v>
      </c>
      <c r="Z574" s="95">
        <v>255</v>
      </c>
      <c r="AA574" s="106">
        <v>-10</v>
      </c>
      <c r="AB574" s="115">
        <v>375</v>
      </c>
      <c r="AC574" s="95">
        <v>385</v>
      </c>
      <c r="AD574" s="95">
        <v>380</v>
      </c>
      <c r="AE574" s="106" t="s">
        <v>5</v>
      </c>
      <c r="AF574" s="115">
        <v>340</v>
      </c>
      <c r="AG574" s="95">
        <v>350</v>
      </c>
      <c r="AH574" s="95">
        <v>345</v>
      </c>
      <c r="AI574" s="106" t="s">
        <v>5</v>
      </c>
      <c r="AJ574" s="115">
        <v>240</v>
      </c>
      <c r="AK574" s="95">
        <v>250</v>
      </c>
      <c r="AL574" s="95">
        <v>245</v>
      </c>
      <c r="AM574" s="106">
        <v>-15</v>
      </c>
      <c r="AN574" s="115">
        <v>200</v>
      </c>
      <c r="AO574" s="95">
        <v>210</v>
      </c>
      <c r="AP574" s="95">
        <v>205</v>
      </c>
      <c r="AQ574" s="106">
        <v>-5</v>
      </c>
      <c r="AR574" s="115">
        <v>270</v>
      </c>
      <c r="AS574" s="95">
        <v>280</v>
      </c>
      <c r="AT574" s="95">
        <v>275</v>
      </c>
      <c r="AU574" s="106">
        <v>10</v>
      </c>
      <c r="AV574" s="115">
        <v>295</v>
      </c>
      <c r="AW574" s="95">
        <v>305</v>
      </c>
      <c r="AX574" s="95">
        <v>300</v>
      </c>
      <c r="AY574" s="106">
        <v>10</v>
      </c>
      <c r="AZ574" s="115">
        <v>240</v>
      </c>
      <c r="BA574" s="95">
        <v>250</v>
      </c>
      <c r="BB574" s="95">
        <v>245</v>
      </c>
      <c r="BC574" s="106" t="s">
        <v>5</v>
      </c>
      <c r="BD574" s="115">
        <v>180</v>
      </c>
      <c r="BE574" s="95">
        <v>190</v>
      </c>
      <c r="BF574" s="95">
        <v>185</v>
      </c>
      <c r="BG574" s="106">
        <v>-5</v>
      </c>
      <c r="BH574" s="115">
        <v>365</v>
      </c>
      <c r="BI574" s="95">
        <v>375</v>
      </c>
      <c r="BJ574" s="95">
        <v>370</v>
      </c>
      <c r="BK574" s="106" t="s">
        <v>5</v>
      </c>
      <c r="BL574" s="115">
        <v>265</v>
      </c>
      <c r="BM574" s="95">
        <v>275</v>
      </c>
      <c r="BN574" s="95">
        <v>270</v>
      </c>
      <c r="BO574" s="106">
        <v>-10</v>
      </c>
      <c r="BP574" s="115">
        <v>275</v>
      </c>
      <c r="BQ574" s="95">
        <v>285</v>
      </c>
      <c r="BR574" s="95">
        <v>280</v>
      </c>
      <c r="BS574" s="106">
        <v>-30</v>
      </c>
      <c r="BT574" s="115">
        <v>225</v>
      </c>
      <c r="BU574" s="95">
        <v>235</v>
      </c>
      <c r="BV574" s="95">
        <v>230</v>
      </c>
      <c r="BW574" s="106" t="s">
        <v>5</v>
      </c>
      <c r="BX574" s="115">
        <v>365</v>
      </c>
      <c r="BY574" s="95">
        <v>375</v>
      </c>
      <c r="BZ574" s="95">
        <v>370</v>
      </c>
      <c r="CA574" s="106" t="s">
        <v>5</v>
      </c>
      <c r="CB574" s="115">
        <v>380</v>
      </c>
      <c r="CC574" s="95">
        <v>390</v>
      </c>
      <c r="CD574" s="95">
        <v>385</v>
      </c>
      <c r="CE574" s="106">
        <v>15</v>
      </c>
      <c r="CF574" s="115">
        <v>270</v>
      </c>
      <c r="CG574" s="95">
        <v>280</v>
      </c>
      <c r="CH574" s="95">
        <v>275</v>
      </c>
      <c r="CI574" s="106">
        <v>-25</v>
      </c>
      <c r="CJ574" s="115">
        <v>240</v>
      </c>
      <c r="CK574" s="95">
        <v>250</v>
      </c>
      <c r="CL574" s="95">
        <v>245</v>
      </c>
      <c r="CM574" s="106" t="s">
        <v>5</v>
      </c>
      <c r="CN574" s="115">
        <v>325</v>
      </c>
      <c r="CO574" s="95">
        <v>335</v>
      </c>
      <c r="CP574" s="95">
        <v>330</v>
      </c>
      <c r="CQ574" s="106">
        <v>-20</v>
      </c>
      <c r="CR574" s="115">
        <v>380</v>
      </c>
      <c r="CS574" s="95">
        <v>390</v>
      </c>
      <c r="CT574" s="95">
        <v>385</v>
      </c>
      <c r="CU574" s="106">
        <v>15</v>
      </c>
      <c r="CV574" s="115">
        <v>300</v>
      </c>
      <c r="CW574" s="95">
        <v>310</v>
      </c>
      <c r="CX574" s="95">
        <v>305</v>
      </c>
      <c r="CY574" s="106">
        <v>-20</v>
      </c>
      <c r="CZ574" s="115">
        <v>240</v>
      </c>
      <c r="DA574" s="95">
        <v>250</v>
      </c>
      <c r="DB574" s="95">
        <v>245</v>
      </c>
      <c r="DC574" s="106">
        <v>5</v>
      </c>
      <c r="DD574" s="115">
        <v>345</v>
      </c>
      <c r="DE574" s="95">
        <v>355</v>
      </c>
      <c r="DF574" s="95">
        <v>350</v>
      </c>
      <c r="DG574" s="106">
        <v>-30</v>
      </c>
      <c r="DH574" s="115">
        <v>395</v>
      </c>
      <c r="DI574" s="95">
        <v>405</v>
      </c>
      <c r="DJ574" s="95">
        <v>400</v>
      </c>
      <c r="DK574" s="106">
        <v>30</v>
      </c>
      <c r="DL574" s="115">
        <v>265</v>
      </c>
      <c r="DM574" s="95">
        <v>275</v>
      </c>
      <c r="DN574" s="95">
        <v>270</v>
      </c>
      <c r="DO574" s="106">
        <v>-30</v>
      </c>
      <c r="DP574" s="115">
        <v>215</v>
      </c>
      <c r="DQ574" s="95">
        <v>225</v>
      </c>
      <c r="DR574" s="95">
        <v>220</v>
      </c>
      <c r="DS574" s="106" t="s">
        <v>5</v>
      </c>
      <c r="DT574" s="115">
        <v>385</v>
      </c>
      <c r="DU574" s="95">
        <v>395</v>
      </c>
      <c r="DV574" s="95">
        <v>390</v>
      </c>
      <c r="DW574" s="106">
        <v>-20</v>
      </c>
      <c r="DX574" s="115">
        <v>380</v>
      </c>
      <c r="DY574" s="95">
        <v>390</v>
      </c>
      <c r="DZ574" s="95">
        <v>385</v>
      </c>
      <c r="EA574" s="106">
        <v>15</v>
      </c>
      <c r="EB574" s="115">
        <v>300</v>
      </c>
      <c r="EC574" s="95">
        <v>310</v>
      </c>
      <c r="ED574" s="95">
        <v>305</v>
      </c>
      <c r="EE574" s="106">
        <v>-20</v>
      </c>
      <c r="EF574" s="115">
        <v>225</v>
      </c>
      <c r="EG574" s="95">
        <v>235</v>
      </c>
      <c r="EH574" s="95">
        <v>230</v>
      </c>
      <c r="EI574" s="106">
        <v>-25</v>
      </c>
      <c r="EJ574" s="115">
        <v>345</v>
      </c>
      <c r="EK574" s="95">
        <v>355</v>
      </c>
      <c r="EL574" s="95">
        <v>350</v>
      </c>
      <c r="EM574" s="106" t="s">
        <v>5</v>
      </c>
      <c r="EN574" s="115">
        <v>405</v>
      </c>
      <c r="EO574" s="95">
        <v>415</v>
      </c>
      <c r="EP574" s="95">
        <v>410</v>
      </c>
      <c r="EQ574" s="106">
        <v>30</v>
      </c>
      <c r="ER574" s="115">
        <v>300</v>
      </c>
      <c r="ES574" s="95">
        <v>310</v>
      </c>
      <c r="ET574" s="95">
        <v>305</v>
      </c>
      <c r="EU574" s="106">
        <v>-10</v>
      </c>
      <c r="EV574" s="115">
        <v>230</v>
      </c>
      <c r="EW574" s="95">
        <v>240</v>
      </c>
      <c r="EX574" s="95">
        <v>235</v>
      </c>
      <c r="EY574" s="106">
        <v>5</v>
      </c>
      <c r="EZ574" s="115">
        <v>375</v>
      </c>
      <c r="FA574" s="95">
        <v>385</v>
      </c>
      <c r="FB574" s="95">
        <v>380</v>
      </c>
      <c r="FC574" s="106" t="s">
        <v>5</v>
      </c>
      <c r="FD574" s="115">
        <v>375</v>
      </c>
      <c r="FE574" s="95">
        <v>385</v>
      </c>
      <c r="FF574" s="95">
        <v>380</v>
      </c>
      <c r="FG574" s="106">
        <v>10</v>
      </c>
      <c r="FH574" s="115">
        <v>320</v>
      </c>
      <c r="FI574" s="95">
        <v>330</v>
      </c>
      <c r="FJ574" s="95">
        <v>325</v>
      </c>
      <c r="FK574" s="106">
        <v>-15</v>
      </c>
      <c r="FL574" s="115">
        <v>260</v>
      </c>
      <c r="FM574" s="95">
        <v>270</v>
      </c>
      <c r="FN574" s="95">
        <v>265</v>
      </c>
      <c r="FO574" s="106" t="s">
        <v>5</v>
      </c>
      <c r="FP574" s="115">
        <v>265</v>
      </c>
      <c r="FQ574" s="95">
        <v>275</v>
      </c>
      <c r="FR574" s="95">
        <v>270</v>
      </c>
      <c r="FS574" s="106">
        <v>-15</v>
      </c>
      <c r="FT574" s="135">
        <v>355</v>
      </c>
      <c r="FU574" s="136">
        <v>365</v>
      </c>
      <c r="FV574" s="95">
        <v>360</v>
      </c>
      <c r="FW574" s="134">
        <v>-5</v>
      </c>
      <c r="FX574" s="115">
        <v>280</v>
      </c>
      <c r="FY574" s="95">
        <v>290</v>
      </c>
      <c r="FZ574" s="95">
        <v>285</v>
      </c>
      <c r="GA574" s="106">
        <v>-5</v>
      </c>
      <c r="GB574" s="115">
        <v>390</v>
      </c>
      <c r="GC574" s="95">
        <v>400</v>
      </c>
      <c r="GD574" s="95">
        <v>395</v>
      </c>
      <c r="GE574" s="106">
        <v>-20</v>
      </c>
      <c r="GF574" s="115">
        <v>330</v>
      </c>
      <c r="GG574" s="95">
        <v>340</v>
      </c>
      <c r="GH574" s="95">
        <v>335</v>
      </c>
      <c r="GI574" s="106">
        <v>-5</v>
      </c>
      <c r="GJ574" s="115">
        <v>355</v>
      </c>
      <c r="GK574" s="95">
        <v>365</v>
      </c>
      <c r="GL574" s="95">
        <v>360</v>
      </c>
      <c r="GM574" s="106">
        <v>-30</v>
      </c>
      <c r="GN574" s="115">
        <v>485</v>
      </c>
      <c r="GO574" s="95">
        <v>495</v>
      </c>
      <c r="GP574" s="95">
        <v>490</v>
      </c>
      <c r="GQ574" s="106">
        <v>30</v>
      </c>
      <c r="GR574" s="93"/>
      <c r="GS574" s="93"/>
    </row>
    <row r="575" spans="1:201" ht="15.75" x14ac:dyDescent="0.25">
      <c r="A575">
        <v>11</v>
      </c>
      <c r="B575">
        <v>2020</v>
      </c>
      <c r="C575" s="87">
        <v>44155</v>
      </c>
      <c r="D575" s="95">
        <v>355</v>
      </c>
      <c r="E575" s="95">
        <v>365</v>
      </c>
      <c r="F575" s="95">
        <v>360</v>
      </c>
      <c r="G575" s="106">
        <v>-5</v>
      </c>
      <c r="H575" s="115">
        <v>285</v>
      </c>
      <c r="I575" s="95">
        <v>295</v>
      </c>
      <c r="J575" s="95">
        <v>290</v>
      </c>
      <c r="K575" s="106" t="s">
        <v>5</v>
      </c>
      <c r="L575" s="115">
        <v>375</v>
      </c>
      <c r="M575" s="95">
        <v>385</v>
      </c>
      <c r="N575" s="95">
        <v>380</v>
      </c>
      <c r="O575" s="106" t="s">
        <v>5</v>
      </c>
      <c r="P575" s="115">
        <v>345</v>
      </c>
      <c r="Q575" s="95">
        <v>355</v>
      </c>
      <c r="R575" s="95">
        <v>350</v>
      </c>
      <c r="S575" s="106">
        <v>20</v>
      </c>
      <c r="T575" s="115">
        <v>295</v>
      </c>
      <c r="U575" s="95">
        <v>305</v>
      </c>
      <c r="V575" s="95">
        <v>300</v>
      </c>
      <c r="W575" s="106" t="s">
        <v>5</v>
      </c>
      <c r="X575" s="115">
        <v>255</v>
      </c>
      <c r="Y575" s="95">
        <v>265</v>
      </c>
      <c r="Z575" s="95">
        <v>260</v>
      </c>
      <c r="AA575" s="106">
        <v>5</v>
      </c>
      <c r="AB575" s="115">
        <v>375</v>
      </c>
      <c r="AC575" s="95">
        <v>385</v>
      </c>
      <c r="AD575" s="95">
        <v>380</v>
      </c>
      <c r="AE575" s="106" t="s">
        <v>5</v>
      </c>
      <c r="AF575" s="115">
        <v>345</v>
      </c>
      <c r="AG575" s="95">
        <v>355</v>
      </c>
      <c r="AH575" s="95">
        <v>350</v>
      </c>
      <c r="AI575" s="106">
        <v>5</v>
      </c>
      <c r="AJ575" s="115">
        <v>250</v>
      </c>
      <c r="AK575" s="95">
        <v>260</v>
      </c>
      <c r="AL575" s="95">
        <v>255</v>
      </c>
      <c r="AM575" s="106">
        <v>10</v>
      </c>
      <c r="AN575" s="115">
        <v>205</v>
      </c>
      <c r="AO575" s="95">
        <v>215</v>
      </c>
      <c r="AP575" s="95">
        <v>210</v>
      </c>
      <c r="AQ575" s="106">
        <v>5</v>
      </c>
      <c r="AR575" s="115">
        <v>285</v>
      </c>
      <c r="AS575" s="95">
        <v>295</v>
      </c>
      <c r="AT575" s="95">
        <v>290</v>
      </c>
      <c r="AU575" s="106">
        <v>15</v>
      </c>
      <c r="AV575" s="115">
        <v>315</v>
      </c>
      <c r="AW575" s="95">
        <v>325</v>
      </c>
      <c r="AX575" s="95">
        <v>320</v>
      </c>
      <c r="AY575" s="106">
        <v>20</v>
      </c>
      <c r="AZ575" s="115">
        <v>245</v>
      </c>
      <c r="BA575" s="95">
        <v>255</v>
      </c>
      <c r="BB575" s="95">
        <v>250</v>
      </c>
      <c r="BC575" s="106">
        <v>5</v>
      </c>
      <c r="BD575" s="115">
        <v>185</v>
      </c>
      <c r="BE575" s="95">
        <v>195</v>
      </c>
      <c r="BF575" s="95">
        <v>190</v>
      </c>
      <c r="BG575" s="106">
        <v>5</v>
      </c>
      <c r="BH575" s="115">
        <v>365</v>
      </c>
      <c r="BI575" s="95">
        <v>375</v>
      </c>
      <c r="BJ575" s="95">
        <v>370</v>
      </c>
      <c r="BK575" s="106" t="s">
        <v>5</v>
      </c>
      <c r="BL575" s="115">
        <v>260</v>
      </c>
      <c r="BM575" s="95">
        <v>270</v>
      </c>
      <c r="BN575" s="95">
        <v>265</v>
      </c>
      <c r="BO575" s="106">
        <v>-5</v>
      </c>
      <c r="BP575" s="115">
        <v>270</v>
      </c>
      <c r="BQ575" s="95">
        <v>280</v>
      </c>
      <c r="BR575" s="95">
        <v>275</v>
      </c>
      <c r="BS575" s="106">
        <v>-5</v>
      </c>
      <c r="BT575" s="115">
        <v>225</v>
      </c>
      <c r="BU575" s="95">
        <v>235</v>
      </c>
      <c r="BV575" s="95">
        <v>230</v>
      </c>
      <c r="BW575" s="106" t="s">
        <v>5</v>
      </c>
      <c r="BX575" s="115">
        <v>355</v>
      </c>
      <c r="BY575" s="95">
        <v>365</v>
      </c>
      <c r="BZ575" s="95">
        <v>360</v>
      </c>
      <c r="CA575" s="106">
        <v>-10</v>
      </c>
      <c r="CB575" s="115">
        <v>395</v>
      </c>
      <c r="CC575" s="95">
        <v>405</v>
      </c>
      <c r="CD575" s="95">
        <v>400</v>
      </c>
      <c r="CE575" s="106">
        <v>15</v>
      </c>
      <c r="CF575" s="115">
        <v>270</v>
      </c>
      <c r="CG575" s="95">
        <v>280</v>
      </c>
      <c r="CH575" s="95">
        <v>275</v>
      </c>
      <c r="CI575" s="106" t="s">
        <v>5</v>
      </c>
      <c r="CJ575" s="115">
        <v>215</v>
      </c>
      <c r="CK575" s="95">
        <v>225</v>
      </c>
      <c r="CL575" s="95">
        <v>220</v>
      </c>
      <c r="CM575" s="106">
        <v>-25</v>
      </c>
      <c r="CN575" s="115">
        <v>325</v>
      </c>
      <c r="CO575" s="95">
        <v>335</v>
      </c>
      <c r="CP575" s="95">
        <v>330</v>
      </c>
      <c r="CQ575" s="106" t="s">
        <v>5</v>
      </c>
      <c r="CR575" s="115">
        <v>395</v>
      </c>
      <c r="CS575" s="95">
        <v>405</v>
      </c>
      <c r="CT575" s="95">
        <v>400</v>
      </c>
      <c r="CU575" s="106">
        <v>15</v>
      </c>
      <c r="CV575" s="115">
        <v>300</v>
      </c>
      <c r="CW575" s="95">
        <v>310</v>
      </c>
      <c r="CX575" s="95">
        <v>305</v>
      </c>
      <c r="CY575" s="106" t="s">
        <v>5</v>
      </c>
      <c r="CZ575" s="115">
        <v>240</v>
      </c>
      <c r="DA575" s="95">
        <v>250</v>
      </c>
      <c r="DB575" s="95">
        <v>245</v>
      </c>
      <c r="DC575" s="106" t="s">
        <v>5</v>
      </c>
      <c r="DD575" s="115">
        <v>365</v>
      </c>
      <c r="DE575" s="95">
        <v>375</v>
      </c>
      <c r="DF575" s="95">
        <v>370</v>
      </c>
      <c r="DG575" s="106">
        <v>20</v>
      </c>
      <c r="DH575" s="115">
        <v>400</v>
      </c>
      <c r="DI575" s="95">
        <v>410</v>
      </c>
      <c r="DJ575" s="95">
        <v>405</v>
      </c>
      <c r="DK575" s="106">
        <v>5</v>
      </c>
      <c r="DL575" s="115">
        <v>260</v>
      </c>
      <c r="DM575" s="95">
        <v>270</v>
      </c>
      <c r="DN575" s="95">
        <v>265</v>
      </c>
      <c r="DO575" s="106">
        <v>-5</v>
      </c>
      <c r="DP575" s="115">
        <v>210</v>
      </c>
      <c r="DQ575" s="95">
        <v>220</v>
      </c>
      <c r="DR575" s="95">
        <v>215</v>
      </c>
      <c r="DS575" s="106">
        <v>-5</v>
      </c>
      <c r="DT575" s="115">
        <v>375</v>
      </c>
      <c r="DU575" s="95">
        <v>385</v>
      </c>
      <c r="DV575" s="95">
        <v>380</v>
      </c>
      <c r="DW575" s="106">
        <v>-10</v>
      </c>
      <c r="DX575" s="115">
        <v>395</v>
      </c>
      <c r="DY575" s="95">
        <v>405</v>
      </c>
      <c r="DZ575" s="95">
        <v>400</v>
      </c>
      <c r="EA575" s="106">
        <v>15</v>
      </c>
      <c r="EB575" s="115">
        <v>300</v>
      </c>
      <c r="EC575" s="95">
        <v>310</v>
      </c>
      <c r="ED575" s="95">
        <v>305</v>
      </c>
      <c r="EE575" s="106" t="s">
        <v>5</v>
      </c>
      <c r="EF575" s="115">
        <v>230</v>
      </c>
      <c r="EG575" s="95">
        <v>240</v>
      </c>
      <c r="EH575" s="95">
        <v>235</v>
      </c>
      <c r="EI575" s="106">
        <v>5</v>
      </c>
      <c r="EJ575" s="115">
        <v>365</v>
      </c>
      <c r="EK575" s="95">
        <v>375</v>
      </c>
      <c r="EL575" s="95">
        <v>370</v>
      </c>
      <c r="EM575" s="106">
        <v>20</v>
      </c>
      <c r="EN575" s="115">
        <v>415</v>
      </c>
      <c r="EO575" s="95">
        <v>425</v>
      </c>
      <c r="EP575" s="95">
        <v>420</v>
      </c>
      <c r="EQ575" s="106">
        <v>10</v>
      </c>
      <c r="ER575" s="115">
        <v>295</v>
      </c>
      <c r="ES575" s="95">
        <v>305</v>
      </c>
      <c r="ET575" s="95">
        <v>300</v>
      </c>
      <c r="EU575" s="106">
        <v>-5</v>
      </c>
      <c r="EV575" s="115">
        <v>220</v>
      </c>
      <c r="EW575" s="95">
        <v>230</v>
      </c>
      <c r="EX575" s="95">
        <v>225</v>
      </c>
      <c r="EY575" s="106">
        <v>-10</v>
      </c>
      <c r="EZ575" s="115">
        <v>375</v>
      </c>
      <c r="FA575" s="95">
        <v>385</v>
      </c>
      <c r="FB575" s="95">
        <v>380</v>
      </c>
      <c r="FC575" s="106" t="s">
        <v>5</v>
      </c>
      <c r="FD575" s="115">
        <v>335</v>
      </c>
      <c r="FE575" s="95">
        <v>345</v>
      </c>
      <c r="FF575" s="95">
        <v>340</v>
      </c>
      <c r="FG575" s="106">
        <v>-40</v>
      </c>
      <c r="FH575" s="115">
        <v>320</v>
      </c>
      <c r="FI575" s="95">
        <v>330</v>
      </c>
      <c r="FJ575" s="95">
        <v>325</v>
      </c>
      <c r="FK575" s="106" t="s">
        <v>5</v>
      </c>
      <c r="FL575" s="115">
        <v>260</v>
      </c>
      <c r="FM575" s="95">
        <v>270</v>
      </c>
      <c r="FN575" s="95">
        <v>265</v>
      </c>
      <c r="FO575" s="106" t="s">
        <v>5</v>
      </c>
      <c r="FP575" s="115">
        <v>270</v>
      </c>
      <c r="FQ575" s="95">
        <v>280</v>
      </c>
      <c r="FR575" s="95">
        <v>275</v>
      </c>
      <c r="FS575" s="106">
        <v>5</v>
      </c>
      <c r="FT575" s="135">
        <v>350</v>
      </c>
      <c r="FU575" s="136">
        <v>360</v>
      </c>
      <c r="FV575" s="95">
        <v>355</v>
      </c>
      <c r="FW575" s="134">
        <v>-5</v>
      </c>
      <c r="FX575" s="115">
        <v>280</v>
      </c>
      <c r="FY575" s="95">
        <v>290</v>
      </c>
      <c r="FZ575" s="95">
        <v>285</v>
      </c>
      <c r="GA575" s="106" t="s">
        <v>5</v>
      </c>
      <c r="GB575" s="115">
        <v>390</v>
      </c>
      <c r="GC575" s="95">
        <v>400</v>
      </c>
      <c r="GD575" s="95">
        <v>395</v>
      </c>
      <c r="GE575" s="106" t="s">
        <v>5</v>
      </c>
      <c r="GF575" s="115">
        <v>330</v>
      </c>
      <c r="GG575" s="95">
        <v>340</v>
      </c>
      <c r="GH575" s="95">
        <v>335</v>
      </c>
      <c r="GI575" s="106" t="s">
        <v>5</v>
      </c>
      <c r="GJ575" s="115">
        <v>375</v>
      </c>
      <c r="GK575" s="95">
        <v>385</v>
      </c>
      <c r="GL575" s="95">
        <v>380</v>
      </c>
      <c r="GM575" s="106">
        <v>20</v>
      </c>
      <c r="GN575" s="115">
        <v>490</v>
      </c>
      <c r="GO575" s="95">
        <v>500</v>
      </c>
      <c r="GP575" s="95">
        <v>495</v>
      </c>
      <c r="GQ575" s="106">
        <v>5</v>
      </c>
      <c r="GR575" s="93"/>
      <c r="GS575" s="93"/>
    </row>
    <row r="576" spans="1:201" ht="15.75" x14ac:dyDescent="0.25">
      <c r="A576">
        <v>11</v>
      </c>
      <c r="B576">
        <v>2020</v>
      </c>
      <c r="C576" s="87">
        <v>44162</v>
      </c>
      <c r="D576" s="95">
        <v>335</v>
      </c>
      <c r="E576" s="95">
        <v>345</v>
      </c>
      <c r="F576" s="95">
        <v>340</v>
      </c>
      <c r="G576" s="106">
        <v>-20</v>
      </c>
      <c r="H576" s="115">
        <v>295</v>
      </c>
      <c r="I576" s="95">
        <v>305</v>
      </c>
      <c r="J576" s="95">
        <v>300</v>
      </c>
      <c r="K576" s="106">
        <v>10</v>
      </c>
      <c r="L576" s="115">
        <v>385</v>
      </c>
      <c r="M576" s="95">
        <v>395</v>
      </c>
      <c r="N576" s="95">
        <v>390</v>
      </c>
      <c r="O576" s="106">
        <v>10</v>
      </c>
      <c r="P576" s="115">
        <v>340</v>
      </c>
      <c r="Q576" s="95">
        <v>350</v>
      </c>
      <c r="R576" s="95">
        <v>345</v>
      </c>
      <c r="S576" s="106">
        <v>-5</v>
      </c>
      <c r="T576" s="115">
        <v>300</v>
      </c>
      <c r="U576" s="95">
        <v>310</v>
      </c>
      <c r="V576" s="95">
        <v>305</v>
      </c>
      <c r="W576" s="106">
        <v>5</v>
      </c>
      <c r="X576" s="115">
        <v>260</v>
      </c>
      <c r="Y576" s="95">
        <v>270</v>
      </c>
      <c r="Z576" s="95">
        <v>265</v>
      </c>
      <c r="AA576" s="106">
        <v>5</v>
      </c>
      <c r="AB576" s="115">
        <v>375</v>
      </c>
      <c r="AC576" s="95">
        <v>385</v>
      </c>
      <c r="AD576" s="95">
        <v>380</v>
      </c>
      <c r="AE576" s="106" t="s">
        <v>5</v>
      </c>
      <c r="AF576" s="115">
        <v>375</v>
      </c>
      <c r="AG576" s="95">
        <v>385</v>
      </c>
      <c r="AH576" s="95">
        <v>380</v>
      </c>
      <c r="AI576" s="106">
        <v>30</v>
      </c>
      <c r="AJ576" s="115">
        <v>255</v>
      </c>
      <c r="AK576" s="95">
        <v>265</v>
      </c>
      <c r="AL576" s="95">
        <v>260</v>
      </c>
      <c r="AM576" s="106">
        <v>5</v>
      </c>
      <c r="AN576" s="115">
        <v>205</v>
      </c>
      <c r="AO576" s="95">
        <v>215</v>
      </c>
      <c r="AP576" s="95">
        <v>210</v>
      </c>
      <c r="AQ576" s="106" t="s">
        <v>5</v>
      </c>
      <c r="AR576" s="115">
        <v>315</v>
      </c>
      <c r="AS576" s="95">
        <v>325</v>
      </c>
      <c r="AT576" s="95">
        <v>320</v>
      </c>
      <c r="AU576" s="106">
        <v>30</v>
      </c>
      <c r="AV576" s="115">
        <v>325</v>
      </c>
      <c r="AW576" s="95">
        <v>335</v>
      </c>
      <c r="AX576" s="95">
        <v>330</v>
      </c>
      <c r="AY576" s="106">
        <v>10</v>
      </c>
      <c r="AZ576" s="115">
        <v>250</v>
      </c>
      <c r="BA576" s="95">
        <v>260</v>
      </c>
      <c r="BB576" s="95">
        <v>255</v>
      </c>
      <c r="BC576" s="106">
        <v>5</v>
      </c>
      <c r="BD576" s="115">
        <v>200</v>
      </c>
      <c r="BE576" s="95">
        <v>210</v>
      </c>
      <c r="BF576" s="95">
        <v>205</v>
      </c>
      <c r="BG576" s="106">
        <v>15</v>
      </c>
      <c r="BH576" s="115">
        <v>365</v>
      </c>
      <c r="BI576" s="95">
        <v>375</v>
      </c>
      <c r="BJ576" s="95">
        <v>370</v>
      </c>
      <c r="BK576" s="106" t="s">
        <v>5</v>
      </c>
      <c r="BL576" s="115">
        <v>265</v>
      </c>
      <c r="BM576" s="95">
        <v>275</v>
      </c>
      <c r="BN576" s="95">
        <v>270</v>
      </c>
      <c r="BO576" s="106">
        <v>5</v>
      </c>
      <c r="BP576" s="115">
        <v>300</v>
      </c>
      <c r="BQ576" s="95">
        <v>310</v>
      </c>
      <c r="BR576" s="95">
        <v>305</v>
      </c>
      <c r="BS576" s="106">
        <v>30</v>
      </c>
      <c r="BT576" s="115">
        <v>215</v>
      </c>
      <c r="BU576" s="95">
        <v>225</v>
      </c>
      <c r="BV576" s="95">
        <v>220</v>
      </c>
      <c r="BW576" s="106">
        <v>-10</v>
      </c>
      <c r="BX576" s="115">
        <v>365</v>
      </c>
      <c r="BY576" s="95">
        <v>375</v>
      </c>
      <c r="BZ576" s="95">
        <v>370</v>
      </c>
      <c r="CA576" s="106">
        <v>10</v>
      </c>
      <c r="CB576" s="115">
        <v>415</v>
      </c>
      <c r="CC576" s="95">
        <v>425</v>
      </c>
      <c r="CD576" s="95">
        <v>420</v>
      </c>
      <c r="CE576" s="106">
        <v>20</v>
      </c>
      <c r="CF576" s="115">
        <v>270</v>
      </c>
      <c r="CG576" s="95">
        <v>280</v>
      </c>
      <c r="CH576" s="95">
        <v>275</v>
      </c>
      <c r="CI576" s="106" t="s">
        <v>5</v>
      </c>
      <c r="CJ576" s="115">
        <v>215</v>
      </c>
      <c r="CK576" s="95">
        <v>225</v>
      </c>
      <c r="CL576" s="95">
        <v>220</v>
      </c>
      <c r="CM576" s="106" t="s">
        <v>5</v>
      </c>
      <c r="CN576" s="115">
        <v>325</v>
      </c>
      <c r="CO576" s="95">
        <v>335</v>
      </c>
      <c r="CP576" s="95">
        <v>330</v>
      </c>
      <c r="CQ576" s="106" t="s">
        <v>5</v>
      </c>
      <c r="CR576" s="115">
        <v>415</v>
      </c>
      <c r="CS576" s="95">
        <v>425</v>
      </c>
      <c r="CT576" s="95">
        <v>420</v>
      </c>
      <c r="CU576" s="106">
        <v>20</v>
      </c>
      <c r="CV576" s="115">
        <v>300</v>
      </c>
      <c r="CW576" s="95">
        <v>310</v>
      </c>
      <c r="CX576" s="95">
        <v>305</v>
      </c>
      <c r="CY576" s="106" t="s">
        <v>5</v>
      </c>
      <c r="CZ576" s="115">
        <v>245</v>
      </c>
      <c r="DA576" s="95">
        <v>255</v>
      </c>
      <c r="DB576" s="95">
        <v>250</v>
      </c>
      <c r="DC576" s="106">
        <v>5</v>
      </c>
      <c r="DD576" s="115">
        <v>385</v>
      </c>
      <c r="DE576" s="95">
        <v>395</v>
      </c>
      <c r="DF576" s="95">
        <v>390</v>
      </c>
      <c r="DG576" s="106">
        <v>20</v>
      </c>
      <c r="DH576" s="115">
        <v>400</v>
      </c>
      <c r="DI576" s="95">
        <v>410</v>
      </c>
      <c r="DJ576" s="95">
        <v>405</v>
      </c>
      <c r="DK576" s="106" t="s">
        <v>5</v>
      </c>
      <c r="DL576" s="115">
        <v>255</v>
      </c>
      <c r="DM576" s="95">
        <v>265</v>
      </c>
      <c r="DN576" s="95">
        <v>260</v>
      </c>
      <c r="DO576" s="106">
        <v>-5</v>
      </c>
      <c r="DP576" s="115">
        <v>205</v>
      </c>
      <c r="DQ576" s="95">
        <v>215</v>
      </c>
      <c r="DR576" s="95">
        <v>210</v>
      </c>
      <c r="DS576" s="106">
        <v>-5</v>
      </c>
      <c r="DT576" s="115">
        <v>385</v>
      </c>
      <c r="DU576" s="95">
        <v>395</v>
      </c>
      <c r="DV576" s="95">
        <v>390</v>
      </c>
      <c r="DW576" s="106">
        <v>10</v>
      </c>
      <c r="DX576" s="115">
        <v>395</v>
      </c>
      <c r="DY576" s="95">
        <v>405</v>
      </c>
      <c r="DZ576" s="95">
        <v>400</v>
      </c>
      <c r="EA576" s="106" t="s">
        <v>5</v>
      </c>
      <c r="EB576" s="115">
        <v>300</v>
      </c>
      <c r="EC576" s="95">
        <v>310</v>
      </c>
      <c r="ED576" s="95">
        <v>305</v>
      </c>
      <c r="EE576" s="106" t="s">
        <v>5</v>
      </c>
      <c r="EF576" s="115">
        <v>215</v>
      </c>
      <c r="EG576" s="95">
        <v>225</v>
      </c>
      <c r="EH576" s="95">
        <v>220</v>
      </c>
      <c r="EI576" s="106">
        <v>-15</v>
      </c>
      <c r="EJ576" s="115">
        <v>385</v>
      </c>
      <c r="EK576" s="95">
        <v>395</v>
      </c>
      <c r="EL576" s="95">
        <v>390</v>
      </c>
      <c r="EM576" s="106">
        <v>20</v>
      </c>
      <c r="EN576" s="115">
        <v>415</v>
      </c>
      <c r="EO576" s="95">
        <v>425</v>
      </c>
      <c r="EP576" s="95">
        <v>420</v>
      </c>
      <c r="EQ576" s="106" t="s">
        <v>5</v>
      </c>
      <c r="ER576" s="115">
        <v>300</v>
      </c>
      <c r="ES576" s="95">
        <v>310</v>
      </c>
      <c r="ET576" s="95">
        <v>305</v>
      </c>
      <c r="EU576" s="106">
        <v>5</v>
      </c>
      <c r="EV576" s="115">
        <v>215</v>
      </c>
      <c r="EW576" s="95">
        <v>225</v>
      </c>
      <c r="EX576" s="95">
        <v>220</v>
      </c>
      <c r="EY576" s="106">
        <v>-5</v>
      </c>
      <c r="EZ576" s="115">
        <v>385</v>
      </c>
      <c r="FA576" s="95">
        <v>395</v>
      </c>
      <c r="FB576" s="95">
        <v>390</v>
      </c>
      <c r="FC576" s="106">
        <v>10</v>
      </c>
      <c r="FD576" s="115">
        <v>295</v>
      </c>
      <c r="FE576" s="95">
        <v>305</v>
      </c>
      <c r="FF576" s="95">
        <v>300</v>
      </c>
      <c r="FG576" s="106">
        <v>-40</v>
      </c>
      <c r="FH576" s="115">
        <v>320</v>
      </c>
      <c r="FI576" s="95">
        <v>330</v>
      </c>
      <c r="FJ576" s="95">
        <v>325</v>
      </c>
      <c r="FK576" s="106" t="s">
        <v>5</v>
      </c>
      <c r="FL576" s="115">
        <v>265</v>
      </c>
      <c r="FM576" s="95">
        <v>275</v>
      </c>
      <c r="FN576" s="95">
        <v>270</v>
      </c>
      <c r="FO576" s="106">
        <v>5</v>
      </c>
      <c r="FP576" s="115">
        <v>270</v>
      </c>
      <c r="FQ576" s="95">
        <v>280</v>
      </c>
      <c r="FR576" s="95">
        <v>275</v>
      </c>
      <c r="FS576" s="106" t="s">
        <v>5</v>
      </c>
      <c r="FT576" s="135">
        <v>340</v>
      </c>
      <c r="FU576" s="136">
        <v>350</v>
      </c>
      <c r="FV576" s="95">
        <v>345</v>
      </c>
      <c r="FW576" s="134">
        <v>-10</v>
      </c>
      <c r="FX576" s="115">
        <v>290</v>
      </c>
      <c r="FY576" s="95">
        <v>300</v>
      </c>
      <c r="FZ576" s="95">
        <v>295</v>
      </c>
      <c r="GA576" s="106">
        <v>10</v>
      </c>
      <c r="GB576" s="115">
        <v>390</v>
      </c>
      <c r="GC576" s="95">
        <v>400</v>
      </c>
      <c r="GD576" s="95">
        <v>395</v>
      </c>
      <c r="GE576" s="106" t="s">
        <v>5</v>
      </c>
      <c r="GF576" s="115">
        <v>335</v>
      </c>
      <c r="GG576" s="95">
        <v>345</v>
      </c>
      <c r="GH576" s="95">
        <v>340</v>
      </c>
      <c r="GI576" s="106">
        <v>5</v>
      </c>
      <c r="GJ576" s="115">
        <v>395</v>
      </c>
      <c r="GK576" s="95">
        <v>405</v>
      </c>
      <c r="GL576" s="95">
        <v>400</v>
      </c>
      <c r="GM576" s="106">
        <v>20</v>
      </c>
      <c r="GN576" s="115">
        <v>490</v>
      </c>
      <c r="GO576" s="95">
        <v>500</v>
      </c>
      <c r="GP576" s="95">
        <v>495</v>
      </c>
      <c r="GQ576" s="106" t="s">
        <v>5</v>
      </c>
      <c r="GR576" s="93"/>
      <c r="GS576" s="93"/>
    </row>
    <row r="577" spans="1:201" ht="15.75" x14ac:dyDescent="0.25">
      <c r="A577">
        <v>12</v>
      </c>
      <c r="B577">
        <v>2020</v>
      </c>
      <c r="C577" s="87">
        <v>44169</v>
      </c>
      <c r="D577" s="95">
        <v>355</v>
      </c>
      <c r="E577" s="95">
        <v>365</v>
      </c>
      <c r="F577" s="95">
        <v>360</v>
      </c>
      <c r="G577" s="106">
        <v>20</v>
      </c>
      <c r="H577" s="115">
        <v>315</v>
      </c>
      <c r="I577" s="95">
        <v>325</v>
      </c>
      <c r="J577" s="95">
        <v>320</v>
      </c>
      <c r="K577" s="106">
        <v>20</v>
      </c>
      <c r="L577" s="115">
        <v>395</v>
      </c>
      <c r="M577" s="95">
        <v>405</v>
      </c>
      <c r="N577" s="95">
        <v>400</v>
      </c>
      <c r="O577" s="106">
        <v>10</v>
      </c>
      <c r="P577" s="115">
        <v>350</v>
      </c>
      <c r="Q577" s="95">
        <v>360</v>
      </c>
      <c r="R577" s="95">
        <v>355</v>
      </c>
      <c r="S577" s="106">
        <v>10</v>
      </c>
      <c r="T577" s="115">
        <v>295</v>
      </c>
      <c r="U577" s="95">
        <v>305</v>
      </c>
      <c r="V577" s="95">
        <v>300</v>
      </c>
      <c r="W577" s="106">
        <v>-5</v>
      </c>
      <c r="X577" s="115">
        <v>265</v>
      </c>
      <c r="Y577" s="95">
        <v>275</v>
      </c>
      <c r="Z577" s="95">
        <v>270</v>
      </c>
      <c r="AA577" s="106">
        <v>5</v>
      </c>
      <c r="AB577" s="115">
        <v>385</v>
      </c>
      <c r="AC577" s="95">
        <v>395</v>
      </c>
      <c r="AD577" s="95">
        <v>390</v>
      </c>
      <c r="AE577" s="106">
        <v>10</v>
      </c>
      <c r="AF577" s="115">
        <v>375</v>
      </c>
      <c r="AG577" s="95">
        <v>385</v>
      </c>
      <c r="AH577" s="95">
        <v>380</v>
      </c>
      <c r="AI577" s="106" t="s">
        <v>5</v>
      </c>
      <c r="AJ577" s="115">
        <v>270</v>
      </c>
      <c r="AK577" s="95">
        <v>280</v>
      </c>
      <c r="AL577" s="95">
        <v>275</v>
      </c>
      <c r="AM577" s="106">
        <v>15</v>
      </c>
      <c r="AN577" s="115">
        <v>205</v>
      </c>
      <c r="AO577" s="95">
        <v>215</v>
      </c>
      <c r="AP577" s="95">
        <v>210</v>
      </c>
      <c r="AQ577" s="106" t="s">
        <v>5</v>
      </c>
      <c r="AR577" s="115">
        <v>365</v>
      </c>
      <c r="AS577" s="95">
        <v>375</v>
      </c>
      <c r="AT577" s="95">
        <v>370</v>
      </c>
      <c r="AU577" s="106">
        <v>50</v>
      </c>
      <c r="AV577" s="115">
        <v>335</v>
      </c>
      <c r="AW577" s="95">
        <v>345</v>
      </c>
      <c r="AX577" s="95">
        <v>340</v>
      </c>
      <c r="AY577" s="106">
        <v>10</v>
      </c>
      <c r="AZ577" s="115">
        <v>245</v>
      </c>
      <c r="BA577" s="95">
        <v>255</v>
      </c>
      <c r="BB577" s="95">
        <v>250</v>
      </c>
      <c r="BC577" s="106">
        <v>-5</v>
      </c>
      <c r="BD577" s="115">
        <v>200</v>
      </c>
      <c r="BE577" s="95">
        <v>210</v>
      </c>
      <c r="BF577" s="95">
        <v>205</v>
      </c>
      <c r="BG577" s="106" t="s">
        <v>5</v>
      </c>
      <c r="BH577" s="115">
        <v>365</v>
      </c>
      <c r="BI577" s="95">
        <v>375</v>
      </c>
      <c r="BJ577" s="95">
        <v>370</v>
      </c>
      <c r="BK577" s="106" t="s">
        <v>5</v>
      </c>
      <c r="BL577" s="115">
        <v>265</v>
      </c>
      <c r="BM577" s="95">
        <v>275</v>
      </c>
      <c r="BN577" s="95">
        <v>270</v>
      </c>
      <c r="BO577" s="106" t="s">
        <v>5</v>
      </c>
      <c r="BP577" s="115">
        <v>300</v>
      </c>
      <c r="BQ577" s="95">
        <v>310</v>
      </c>
      <c r="BR577" s="95">
        <v>305</v>
      </c>
      <c r="BS577" s="106" t="s">
        <v>5</v>
      </c>
      <c r="BT577" s="115">
        <v>215</v>
      </c>
      <c r="BU577" s="95">
        <v>225</v>
      </c>
      <c r="BV577" s="95">
        <v>220</v>
      </c>
      <c r="BW577" s="106" t="s">
        <v>5</v>
      </c>
      <c r="BX577" s="115">
        <v>365</v>
      </c>
      <c r="BY577" s="95">
        <v>375</v>
      </c>
      <c r="BZ577" s="95">
        <v>370</v>
      </c>
      <c r="CA577" s="106" t="s">
        <v>5</v>
      </c>
      <c r="CB577" s="115">
        <v>445</v>
      </c>
      <c r="CC577" s="95">
        <v>455</v>
      </c>
      <c r="CD577" s="95">
        <v>450</v>
      </c>
      <c r="CE577" s="106">
        <v>30</v>
      </c>
      <c r="CF577" s="115">
        <v>270</v>
      </c>
      <c r="CG577" s="95">
        <v>280</v>
      </c>
      <c r="CH577" s="95">
        <v>275</v>
      </c>
      <c r="CI577" s="106" t="s">
        <v>5</v>
      </c>
      <c r="CJ577" s="115">
        <v>215</v>
      </c>
      <c r="CK577" s="95">
        <v>225</v>
      </c>
      <c r="CL577" s="95">
        <v>220</v>
      </c>
      <c r="CM577" s="106" t="s">
        <v>5</v>
      </c>
      <c r="CN577" s="115">
        <v>325</v>
      </c>
      <c r="CO577" s="95">
        <v>335</v>
      </c>
      <c r="CP577" s="95">
        <v>330</v>
      </c>
      <c r="CQ577" s="106" t="s">
        <v>5</v>
      </c>
      <c r="CR577" s="115">
        <v>425</v>
      </c>
      <c r="CS577" s="95">
        <v>435</v>
      </c>
      <c r="CT577" s="95">
        <v>430</v>
      </c>
      <c r="CU577" s="106">
        <v>10</v>
      </c>
      <c r="CV577" s="115">
        <v>295</v>
      </c>
      <c r="CW577" s="95">
        <v>305</v>
      </c>
      <c r="CX577" s="95">
        <v>300</v>
      </c>
      <c r="CY577" s="106">
        <v>-5</v>
      </c>
      <c r="CZ577" s="115">
        <v>235</v>
      </c>
      <c r="DA577" s="95">
        <v>245</v>
      </c>
      <c r="DB577" s="95">
        <v>240</v>
      </c>
      <c r="DC577" s="106">
        <v>-10</v>
      </c>
      <c r="DD577" s="115">
        <v>410</v>
      </c>
      <c r="DE577" s="95">
        <v>420</v>
      </c>
      <c r="DF577" s="95">
        <v>415</v>
      </c>
      <c r="DG577" s="106">
        <v>25</v>
      </c>
      <c r="DH577" s="115">
        <v>425</v>
      </c>
      <c r="DI577" s="95">
        <v>435</v>
      </c>
      <c r="DJ577" s="95">
        <v>430</v>
      </c>
      <c r="DK577" s="106">
        <v>25</v>
      </c>
      <c r="DL577" s="115">
        <v>255</v>
      </c>
      <c r="DM577" s="95">
        <v>265</v>
      </c>
      <c r="DN577" s="95">
        <v>260</v>
      </c>
      <c r="DO577" s="106" t="s">
        <v>5</v>
      </c>
      <c r="DP577" s="115">
        <v>205</v>
      </c>
      <c r="DQ577" s="95">
        <v>215</v>
      </c>
      <c r="DR577" s="95">
        <v>210</v>
      </c>
      <c r="DS577" s="106" t="s">
        <v>5</v>
      </c>
      <c r="DT577" s="115">
        <v>410</v>
      </c>
      <c r="DU577" s="95">
        <v>420</v>
      </c>
      <c r="DV577" s="95">
        <v>415</v>
      </c>
      <c r="DW577" s="106">
        <v>25</v>
      </c>
      <c r="DX577" s="115">
        <v>425</v>
      </c>
      <c r="DY577" s="95">
        <v>435</v>
      </c>
      <c r="DZ577" s="95">
        <v>430</v>
      </c>
      <c r="EA577" s="106">
        <v>30</v>
      </c>
      <c r="EB577" s="115">
        <v>285</v>
      </c>
      <c r="EC577" s="95">
        <v>295</v>
      </c>
      <c r="ED577" s="95">
        <v>290</v>
      </c>
      <c r="EE577" s="106">
        <v>-15</v>
      </c>
      <c r="EF577" s="115">
        <v>200</v>
      </c>
      <c r="EG577" s="95">
        <v>210</v>
      </c>
      <c r="EH577" s="95">
        <v>205</v>
      </c>
      <c r="EI577" s="106">
        <v>-15</v>
      </c>
      <c r="EJ577" s="115">
        <v>410</v>
      </c>
      <c r="EK577" s="95">
        <v>420</v>
      </c>
      <c r="EL577" s="95">
        <v>415</v>
      </c>
      <c r="EM577" s="106">
        <v>25</v>
      </c>
      <c r="EN577" s="115">
        <v>425</v>
      </c>
      <c r="EO577" s="95">
        <v>435</v>
      </c>
      <c r="EP577" s="95">
        <v>430</v>
      </c>
      <c r="EQ577" s="106">
        <v>10</v>
      </c>
      <c r="ER577" s="115">
        <v>290</v>
      </c>
      <c r="ES577" s="95">
        <v>300</v>
      </c>
      <c r="ET577" s="95">
        <v>295</v>
      </c>
      <c r="EU577" s="106">
        <v>-10</v>
      </c>
      <c r="EV577" s="115">
        <v>205</v>
      </c>
      <c r="EW577" s="95">
        <v>215</v>
      </c>
      <c r="EX577" s="95">
        <v>210</v>
      </c>
      <c r="EY577" s="106">
        <v>-10</v>
      </c>
      <c r="EZ577" s="115">
        <v>410</v>
      </c>
      <c r="FA577" s="95">
        <v>420</v>
      </c>
      <c r="FB577" s="95">
        <v>415</v>
      </c>
      <c r="FC577" s="106">
        <v>25</v>
      </c>
      <c r="FD577" s="115">
        <v>275</v>
      </c>
      <c r="FE577" s="95">
        <v>285</v>
      </c>
      <c r="FF577" s="95">
        <v>280</v>
      </c>
      <c r="FG577" s="106">
        <v>-20</v>
      </c>
      <c r="FH577" s="115">
        <v>300</v>
      </c>
      <c r="FI577" s="95">
        <v>310</v>
      </c>
      <c r="FJ577" s="95">
        <v>305</v>
      </c>
      <c r="FK577" s="106">
        <v>-20</v>
      </c>
      <c r="FL577" s="115">
        <v>265</v>
      </c>
      <c r="FM577" s="95">
        <v>275</v>
      </c>
      <c r="FN577" s="95">
        <v>270</v>
      </c>
      <c r="FO577" s="106" t="s">
        <v>5</v>
      </c>
      <c r="FP577" s="115">
        <v>270</v>
      </c>
      <c r="FQ577" s="95">
        <v>280</v>
      </c>
      <c r="FR577" s="95">
        <v>275</v>
      </c>
      <c r="FS577" s="106" t="s">
        <v>5</v>
      </c>
      <c r="FT577" s="135">
        <v>340</v>
      </c>
      <c r="FU577" s="136">
        <v>350</v>
      </c>
      <c r="FV577" s="95">
        <v>345</v>
      </c>
      <c r="FW577" s="134" t="s">
        <v>5</v>
      </c>
      <c r="FX577" s="115">
        <v>275</v>
      </c>
      <c r="FY577" s="95">
        <v>285</v>
      </c>
      <c r="FZ577" s="95">
        <v>280</v>
      </c>
      <c r="GA577" s="106">
        <v>-15</v>
      </c>
      <c r="GB577" s="115">
        <v>385</v>
      </c>
      <c r="GC577" s="95">
        <v>395</v>
      </c>
      <c r="GD577" s="95">
        <v>390</v>
      </c>
      <c r="GE577" s="106">
        <v>-5</v>
      </c>
      <c r="GF577" s="115">
        <v>325</v>
      </c>
      <c r="GG577" s="95">
        <v>335</v>
      </c>
      <c r="GH577" s="95">
        <v>330</v>
      </c>
      <c r="GI577" s="106">
        <v>-10</v>
      </c>
      <c r="GJ577" s="115">
        <v>420</v>
      </c>
      <c r="GK577" s="95">
        <v>430</v>
      </c>
      <c r="GL577" s="95">
        <v>425</v>
      </c>
      <c r="GM577" s="106">
        <v>25</v>
      </c>
      <c r="GN577" s="115">
        <v>515</v>
      </c>
      <c r="GO577" s="95">
        <v>525</v>
      </c>
      <c r="GP577" s="95">
        <v>520</v>
      </c>
      <c r="GQ577" s="106">
        <v>25</v>
      </c>
      <c r="GR577" s="93"/>
      <c r="GS577" s="93"/>
    </row>
    <row r="578" spans="1:201" ht="15.75" x14ac:dyDescent="0.25">
      <c r="A578">
        <v>12</v>
      </c>
      <c r="B578">
        <v>2020</v>
      </c>
      <c r="C578" s="87">
        <v>44176</v>
      </c>
      <c r="D578" s="95">
        <v>330</v>
      </c>
      <c r="E578" s="95">
        <v>340</v>
      </c>
      <c r="F578" s="95">
        <v>335</v>
      </c>
      <c r="G578" s="106">
        <v>-25</v>
      </c>
      <c r="H578" s="115">
        <v>295</v>
      </c>
      <c r="I578" s="95">
        <v>305</v>
      </c>
      <c r="J578" s="95">
        <v>300</v>
      </c>
      <c r="K578" s="106">
        <v>-20</v>
      </c>
      <c r="L578" s="115">
        <v>395</v>
      </c>
      <c r="M578" s="95">
        <v>405</v>
      </c>
      <c r="N578" s="95">
        <v>400</v>
      </c>
      <c r="O578" s="106" t="s">
        <v>5</v>
      </c>
      <c r="P578" s="115">
        <v>340</v>
      </c>
      <c r="Q578" s="95">
        <v>350</v>
      </c>
      <c r="R578" s="95">
        <v>345</v>
      </c>
      <c r="S578" s="106">
        <v>-10</v>
      </c>
      <c r="T578" s="115">
        <v>295</v>
      </c>
      <c r="U578" s="95">
        <v>305</v>
      </c>
      <c r="V578" s="95">
        <v>300</v>
      </c>
      <c r="W578" s="106" t="s">
        <v>5</v>
      </c>
      <c r="X578" s="115">
        <v>260</v>
      </c>
      <c r="Y578" s="95">
        <v>270</v>
      </c>
      <c r="Z578" s="95">
        <v>265</v>
      </c>
      <c r="AA578" s="106">
        <v>-5</v>
      </c>
      <c r="AB578" s="115">
        <v>385</v>
      </c>
      <c r="AC578" s="95">
        <v>395</v>
      </c>
      <c r="AD578" s="95">
        <v>390</v>
      </c>
      <c r="AE578" s="106" t="s">
        <v>5</v>
      </c>
      <c r="AF578" s="115">
        <v>355</v>
      </c>
      <c r="AG578" s="95">
        <v>365</v>
      </c>
      <c r="AH578" s="95">
        <v>360</v>
      </c>
      <c r="AI578" s="106">
        <v>-20</v>
      </c>
      <c r="AJ578" s="115">
        <v>265</v>
      </c>
      <c r="AK578" s="95">
        <v>275</v>
      </c>
      <c r="AL578" s="95">
        <v>270</v>
      </c>
      <c r="AM578" s="106">
        <v>-5</v>
      </c>
      <c r="AN578" s="115">
        <v>195</v>
      </c>
      <c r="AO578" s="95">
        <v>205</v>
      </c>
      <c r="AP578" s="95">
        <v>200</v>
      </c>
      <c r="AQ578" s="106">
        <v>-10</v>
      </c>
      <c r="AR578" s="115">
        <v>345</v>
      </c>
      <c r="AS578" s="95">
        <v>355</v>
      </c>
      <c r="AT578" s="95">
        <v>350</v>
      </c>
      <c r="AU578" s="106">
        <v>-20</v>
      </c>
      <c r="AV578" s="115">
        <v>335</v>
      </c>
      <c r="AW578" s="95">
        <v>345</v>
      </c>
      <c r="AX578" s="95">
        <v>340</v>
      </c>
      <c r="AY578" s="106" t="s">
        <v>5</v>
      </c>
      <c r="AZ578" s="115">
        <v>240</v>
      </c>
      <c r="BA578" s="95">
        <v>250</v>
      </c>
      <c r="BB578" s="95">
        <v>245</v>
      </c>
      <c r="BC578" s="106">
        <v>-5</v>
      </c>
      <c r="BD578" s="115">
        <v>190</v>
      </c>
      <c r="BE578" s="95">
        <v>200</v>
      </c>
      <c r="BF578" s="95">
        <v>195</v>
      </c>
      <c r="BG578" s="106">
        <v>-10</v>
      </c>
      <c r="BH578" s="115">
        <v>345</v>
      </c>
      <c r="BI578" s="95">
        <v>355</v>
      </c>
      <c r="BJ578" s="95">
        <v>350</v>
      </c>
      <c r="BK578" s="106">
        <v>-20</v>
      </c>
      <c r="BL578" s="115">
        <v>270</v>
      </c>
      <c r="BM578" s="95">
        <v>280</v>
      </c>
      <c r="BN578" s="95">
        <v>275</v>
      </c>
      <c r="BO578" s="106">
        <v>5</v>
      </c>
      <c r="BP578" s="115">
        <v>290</v>
      </c>
      <c r="BQ578" s="95">
        <v>300</v>
      </c>
      <c r="BR578" s="95">
        <v>295</v>
      </c>
      <c r="BS578" s="106">
        <v>-10</v>
      </c>
      <c r="BT578" s="115">
        <v>215</v>
      </c>
      <c r="BU578" s="95">
        <v>225</v>
      </c>
      <c r="BV578" s="95">
        <v>220</v>
      </c>
      <c r="BW578" s="106" t="s">
        <v>5</v>
      </c>
      <c r="BX578" s="115">
        <v>345</v>
      </c>
      <c r="BY578" s="95">
        <v>355</v>
      </c>
      <c r="BZ578" s="95">
        <v>350</v>
      </c>
      <c r="CA578" s="106">
        <v>-20</v>
      </c>
      <c r="CB578" s="115">
        <v>445</v>
      </c>
      <c r="CC578" s="95">
        <v>455</v>
      </c>
      <c r="CD578" s="95">
        <v>450</v>
      </c>
      <c r="CE578" s="106" t="s">
        <v>5</v>
      </c>
      <c r="CF578" s="115">
        <v>265</v>
      </c>
      <c r="CG578" s="95">
        <v>275</v>
      </c>
      <c r="CH578" s="95">
        <v>270</v>
      </c>
      <c r="CI578" s="106">
        <v>-5</v>
      </c>
      <c r="CJ578" s="115">
        <v>210</v>
      </c>
      <c r="CK578" s="95">
        <v>220</v>
      </c>
      <c r="CL578" s="95">
        <v>215</v>
      </c>
      <c r="CM578" s="106">
        <v>-5</v>
      </c>
      <c r="CN578" s="115">
        <v>325</v>
      </c>
      <c r="CO578" s="95">
        <v>335</v>
      </c>
      <c r="CP578" s="95">
        <v>330</v>
      </c>
      <c r="CQ578" s="106" t="s">
        <v>5</v>
      </c>
      <c r="CR578" s="115">
        <v>425</v>
      </c>
      <c r="CS578" s="95">
        <v>435</v>
      </c>
      <c r="CT578" s="95">
        <v>430</v>
      </c>
      <c r="CU578" s="106" t="s">
        <v>5</v>
      </c>
      <c r="CV578" s="115">
        <v>285</v>
      </c>
      <c r="CW578" s="95">
        <v>295</v>
      </c>
      <c r="CX578" s="95">
        <v>290</v>
      </c>
      <c r="CY578" s="106">
        <v>-10</v>
      </c>
      <c r="CZ578" s="115">
        <v>230</v>
      </c>
      <c r="DA578" s="95">
        <v>240</v>
      </c>
      <c r="DB578" s="95">
        <v>235</v>
      </c>
      <c r="DC578" s="106">
        <v>-5</v>
      </c>
      <c r="DD578" s="115">
        <v>405</v>
      </c>
      <c r="DE578" s="95">
        <v>415</v>
      </c>
      <c r="DF578" s="95">
        <v>410</v>
      </c>
      <c r="DG578" s="106">
        <v>-5</v>
      </c>
      <c r="DH578" s="115">
        <v>440</v>
      </c>
      <c r="DI578" s="95">
        <v>450</v>
      </c>
      <c r="DJ578" s="95">
        <v>445</v>
      </c>
      <c r="DK578" s="106">
        <v>15</v>
      </c>
      <c r="DL578" s="115">
        <v>255</v>
      </c>
      <c r="DM578" s="95">
        <v>265</v>
      </c>
      <c r="DN578" s="95">
        <v>260</v>
      </c>
      <c r="DO578" s="106" t="s">
        <v>5</v>
      </c>
      <c r="DP578" s="115">
        <v>230</v>
      </c>
      <c r="DQ578" s="95">
        <v>240</v>
      </c>
      <c r="DR578" s="95">
        <v>235</v>
      </c>
      <c r="DS578" s="106">
        <v>25</v>
      </c>
      <c r="DT578" s="115">
        <v>405</v>
      </c>
      <c r="DU578" s="95">
        <v>415</v>
      </c>
      <c r="DV578" s="95">
        <v>410</v>
      </c>
      <c r="DW578" s="106">
        <v>-5</v>
      </c>
      <c r="DX578" s="115">
        <v>425</v>
      </c>
      <c r="DY578" s="95">
        <v>435</v>
      </c>
      <c r="DZ578" s="95">
        <v>430</v>
      </c>
      <c r="EA578" s="106" t="s">
        <v>5</v>
      </c>
      <c r="EB578" s="115">
        <v>275</v>
      </c>
      <c r="EC578" s="95">
        <v>285</v>
      </c>
      <c r="ED578" s="95">
        <v>280</v>
      </c>
      <c r="EE578" s="106">
        <v>-10</v>
      </c>
      <c r="EF578" s="115">
        <v>195</v>
      </c>
      <c r="EG578" s="95">
        <v>205</v>
      </c>
      <c r="EH578" s="95">
        <v>200</v>
      </c>
      <c r="EI578" s="106">
        <v>-5</v>
      </c>
      <c r="EJ578" s="115">
        <v>415</v>
      </c>
      <c r="EK578" s="95">
        <v>425</v>
      </c>
      <c r="EL578" s="95">
        <v>420</v>
      </c>
      <c r="EM578" s="106">
        <v>5</v>
      </c>
      <c r="EN578" s="115">
        <v>445</v>
      </c>
      <c r="EO578" s="95">
        <v>455</v>
      </c>
      <c r="EP578" s="95">
        <v>450</v>
      </c>
      <c r="EQ578" s="106">
        <v>20</v>
      </c>
      <c r="ER578" s="115">
        <v>270</v>
      </c>
      <c r="ES578" s="95">
        <v>280</v>
      </c>
      <c r="ET578" s="95">
        <v>275</v>
      </c>
      <c r="EU578" s="106">
        <v>-20</v>
      </c>
      <c r="EV578" s="115">
        <v>195</v>
      </c>
      <c r="EW578" s="95">
        <v>205</v>
      </c>
      <c r="EX578" s="95">
        <v>200</v>
      </c>
      <c r="EY578" s="106">
        <v>-10</v>
      </c>
      <c r="EZ578" s="115">
        <v>415</v>
      </c>
      <c r="FA578" s="95">
        <v>425</v>
      </c>
      <c r="FB578" s="95">
        <v>420</v>
      </c>
      <c r="FC578" s="106">
        <v>5</v>
      </c>
      <c r="FD578" s="115">
        <v>255</v>
      </c>
      <c r="FE578" s="95">
        <v>265</v>
      </c>
      <c r="FF578" s="95">
        <v>260</v>
      </c>
      <c r="FG578" s="106">
        <v>-20</v>
      </c>
      <c r="FH578" s="115">
        <v>290</v>
      </c>
      <c r="FI578" s="95">
        <v>300</v>
      </c>
      <c r="FJ578" s="95">
        <v>295</v>
      </c>
      <c r="FK578" s="106">
        <v>-10</v>
      </c>
      <c r="FL578" s="115">
        <v>250</v>
      </c>
      <c r="FM578" s="95">
        <v>260</v>
      </c>
      <c r="FN578" s="95">
        <v>255</v>
      </c>
      <c r="FO578" s="106">
        <v>-15</v>
      </c>
      <c r="FP578" s="115">
        <v>260</v>
      </c>
      <c r="FQ578" s="95">
        <v>270</v>
      </c>
      <c r="FR578" s="95">
        <v>265</v>
      </c>
      <c r="FS578" s="106">
        <v>-10</v>
      </c>
      <c r="FT578" s="135">
        <v>335</v>
      </c>
      <c r="FU578" s="136">
        <v>345</v>
      </c>
      <c r="FV578" s="95">
        <v>340</v>
      </c>
      <c r="FW578" s="134">
        <v>-5</v>
      </c>
      <c r="FX578" s="115">
        <v>275</v>
      </c>
      <c r="FY578" s="95">
        <v>285</v>
      </c>
      <c r="FZ578" s="95">
        <v>280</v>
      </c>
      <c r="GA578" s="106" t="s">
        <v>5</v>
      </c>
      <c r="GB578" s="115">
        <v>375</v>
      </c>
      <c r="GC578" s="95">
        <v>385</v>
      </c>
      <c r="GD578" s="95">
        <v>380</v>
      </c>
      <c r="GE578" s="106">
        <v>-10</v>
      </c>
      <c r="GF578" s="115">
        <v>320</v>
      </c>
      <c r="GG578" s="95">
        <v>330</v>
      </c>
      <c r="GH578" s="95">
        <v>325</v>
      </c>
      <c r="GI578" s="106">
        <v>-5</v>
      </c>
      <c r="GJ578" s="115">
        <v>415</v>
      </c>
      <c r="GK578" s="95">
        <v>425</v>
      </c>
      <c r="GL578" s="95">
        <v>420</v>
      </c>
      <c r="GM578" s="106">
        <v>-5</v>
      </c>
      <c r="GN578" s="115">
        <v>530</v>
      </c>
      <c r="GO578" s="95">
        <v>540</v>
      </c>
      <c r="GP578" s="95">
        <v>535</v>
      </c>
      <c r="GQ578" s="106">
        <v>15</v>
      </c>
      <c r="GR578" s="93"/>
      <c r="GS578" s="93"/>
    </row>
    <row r="579" spans="1:201" ht="15.75" x14ac:dyDescent="0.25">
      <c r="A579">
        <v>12</v>
      </c>
      <c r="B579">
        <v>2020</v>
      </c>
      <c r="C579" s="87">
        <v>44183</v>
      </c>
      <c r="D579" s="95">
        <v>340</v>
      </c>
      <c r="E579" s="95">
        <v>350</v>
      </c>
      <c r="F579" s="95">
        <v>345</v>
      </c>
      <c r="G579" s="106">
        <v>10</v>
      </c>
      <c r="H579" s="115">
        <v>295</v>
      </c>
      <c r="I579" s="95">
        <v>305</v>
      </c>
      <c r="J579" s="95">
        <v>300</v>
      </c>
      <c r="K579" s="106" t="s">
        <v>5</v>
      </c>
      <c r="L579" s="115">
        <v>400</v>
      </c>
      <c r="M579" s="95">
        <v>410</v>
      </c>
      <c r="N579" s="95">
        <v>405</v>
      </c>
      <c r="O579" s="106">
        <v>5</v>
      </c>
      <c r="P579" s="115">
        <v>345</v>
      </c>
      <c r="Q579" s="95">
        <v>355</v>
      </c>
      <c r="R579" s="95">
        <v>350</v>
      </c>
      <c r="S579" s="106">
        <v>5</v>
      </c>
      <c r="T579" s="115">
        <v>290</v>
      </c>
      <c r="U579" s="95">
        <v>300</v>
      </c>
      <c r="V579" s="95">
        <v>295</v>
      </c>
      <c r="W579" s="106">
        <v>-5</v>
      </c>
      <c r="X579" s="115">
        <v>255</v>
      </c>
      <c r="Y579" s="95">
        <v>265</v>
      </c>
      <c r="Z579" s="95">
        <v>260</v>
      </c>
      <c r="AA579" s="106">
        <v>-5</v>
      </c>
      <c r="AB579" s="115">
        <v>385</v>
      </c>
      <c r="AC579" s="95">
        <v>395</v>
      </c>
      <c r="AD579" s="95">
        <v>390</v>
      </c>
      <c r="AE579" s="106" t="s">
        <v>5</v>
      </c>
      <c r="AF579" s="115">
        <v>305</v>
      </c>
      <c r="AG579" s="95">
        <v>315</v>
      </c>
      <c r="AH579" s="95">
        <v>310</v>
      </c>
      <c r="AI579" s="106">
        <v>-50</v>
      </c>
      <c r="AJ579" s="115">
        <v>260</v>
      </c>
      <c r="AK579" s="95">
        <v>270</v>
      </c>
      <c r="AL579" s="95">
        <v>265</v>
      </c>
      <c r="AM579" s="106">
        <v>-5</v>
      </c>
      <c r="AN579" s="115">
        <v>200</v>
      </c>
      <c r="AO579" s="95">
        <v>210</v>
      </c>
      <c r="AP579" s="95">
        <v>205</v>
      </c>
      <c r="AQ579" s="106">
        <v>5</v>
      </c>
      <c r="AR579" s="115">
        <v>345</v>
      </c>
      <c r="AS579" s="95">
        <v>355</v>
      </c>
      <c r="AT579" s="95">
        <v>350</v>
      </c>
      <c r="AU579" s="106" t="s">
        <v>5</v>
      </c>
      <c r="AV579" s="115">
        <v>335</v>
      </c>
      <c r="AW579" s="95">
        <v>345</v>
      </c>
      <c r="AX579" s="95">
        <v>340</v>
      </c>
      <c r="AY579" s="106" t="s">
        <v>5</v>
      </c>
      <c r="AZ579" s="115">
        <v>235</v>
      </c>
      <c r="BA579" s="95">
        <v>245</v>
      </c>
      <c r="BB579" s="95">
        <v>240</v>
      </c>
      <c r="BC579" s="106">
        <v>-5</v>
      </c>
      <c r="BD579" s="115">
        <v>190</v>
      </c>
      <c r="BE579" s="95">
        <v>200</v>
      </c>
      <c r="BF579" s="95">
        <v>195</v>
      </c>
      <c r="BG579" s="106" t="s">
        <v>5</v>
      </c>
      <c r="BH579" s="115">
        <v>345</v>
      </c>
      <c r="BI579" s="95">
        <v>355</v>
      </c>
      <c r="BJ579" s="95">
        <v>350</v>
      </c>
      <c r="BK579" s="106" t="s">
        <v>5</v>
      </c>
      <c r="BL579" s="115">
        <v>270</v>
      </c>
      <c r="BM579" s="95">
        <v>280</v>
      </c>
      <c r="BN579" s="95">
        <v>275</v>
      </c>
      <c r="BO579" s="106" t="s">
        <v>5</v>
      </c>
      <c r="BP579" s="115">
        <v>275</v>
      </c>
      <c r="BQ579" s="95">
        <v>285</v>
      </c>
      <c r="BR579" s="95">
        <v>280</v>
      </c>
      <c r="BS579" s="106">
        <v>-15</v>
      </c>
      <c r="BT579" s="115">
        <v>215</v>
      </c>
      <c r="BU579" s="95">
        <v>225</v>
      </c>
      <c r="BV579" s="95">
        <v>220</v>
      </c>
      <c r="BW579" s="106" t="s">
        <v>5</v>
      </c>
      <c r="BX579" s="115">
        <v>345</v>
      </c>
      <c r="BY579" s="95">
        <v>355</v>
      </c>
      <c r="BZ579" s="95">
        <v>350</v>
      </c>
      <c r="CA579" s="106" t="s">
        <v>5</v>
      </c>
      <c r="CB579" s="115">
        <v>445</v>
      </c>
      <c r="CC579" s="95">
        <v>455</v>
      </c>
      <c r="CD579" s="95">
        <v>450</v>
      </c>
      <c r="CE579" s="106" t="s">
        <v>5</v>
      </c>
      <c r="CF579" s="115">
        <v>255</v>
      </c>
      <c r="CG579" s="95">
        <v>265</v>
      </c>
      <c r="CH579" s="95">
        <v>260</v>
      </c>
      <c r="CI579" s="106">
        <v>-10</v>
      </c>
      <c r="CJ579" s="115">
        <v>210</v>
      </c>
      <c r="CK579" s="95">
        <v>220</v>
      </c>
      <c r="CL579" s="95">
        <v>215</v>
      </c>
      <c r="CM579" s="106" t="s">
        <v>5</v>
      </c>
      <c r="CN579" s="115">
        <v>325</v>
      </c>
      <c r="CO579" s="95">
        <v>335</v>
      </c>
      <c r="CP579" s="95">
        <v>330</v>
      </c>
      <c r="CQ579" s="106" t="s">
        <v>5</v>
      </c>
      <c r="CR579" s="115">
        <v>425</v>
      </c>
      <c r="CS579" s="95">
        <v>435</v>
      </c>
      <c r="CT579" s="95">
        <v>430</v>
      </c>
      <c r="CU579" s="106" t="s">
        <v>5</v>
      </c>
      <c r="CV579" s="115">
        <v>290</v>
      </c>
      <c r="CW579" s="95">
        <v>300</v>
      </c>
      <c r="CX579" s="95">
        <v>295</v>
      </c>
      <c r="CY579" s="106">
        <v>5</v>
      </c>
      <c r="CZ579" s="115">
        <v>230</v>
      </c>
      <c r="DA579" s="95">
        <v>240</v>
      </c>
      <c r="DB579" s="95">
        <v>235</v>
      </c>
      <c r="DC579" s="106" t="s">
        <v>5</v>
      </c>
      <c r="DD579" s="115">
        <v>395</v>
      </c>
      <c r="DE579" s="95">
        <v>405</v>
      </c>
      <c r="DF579" s="95">
        <v>400</v>
      </c>
      <c r="DG579" s="106">
        <v>-10</v>
      </c>
      <c r="DH579" s="115">
        <v>440</v>
      </c>
      <c r="DI579" s="95">
        <v>450</v>
      </c>
      <c r="DJ579" s="95">
        <v>445</v>
      </c>
      <c r="DK579" s="106" t="s">
        <v>5</v>
      </c>
      <c r="DL579" s="115">
        <v>275</v>
      </c>
      <c r="DM579" s="95">
        <v>285</v>
      </c>
      <c r="DN579" s="95">
        <v>280</v>
      </c>
      <c r="DO579" s="106">
        <v>20</v>
      </c>
      <c r="DP579" s="115">
        <v>230</v>
      </c>
      <c r="DQ579" s="95">
        <v>240</v>
      </c>
      <c r="DR579" s="95">
        <v>235</v>
      </c>
      <c r="DS579" s="106" t="s">
        <v>5</v>
      </c>
      <c r="DT579" s="115">
        <v>395</v>
      </c>
      <c r="DU579" s="95">
        <v>405</v>
      </c>
      <c r="DV579" s="95">
        <v>400</v>
      </c>
      <c r="DW579" s="106">
        <v>-10</v>
      </c>
      <c r="DX579" s="115">
        <v>425</v>
      </c>
      <c r="DY579" s="95">
        <v>435</v>
      </c>
      <c r="DZ579" s="95">
        <v>430</v>
      </c>
      <c r="EA579" s="106" t="s">
        <v>5</v>
      </c>
      <c r="EB579" s="115">
        <v>270</v>
      </c>
      <c r="EC579" s="95">
        <v>280</v>
      </c>
      <c r="ED579" s="95">
        <v>275</v>
      </c>
      <c r="EE579" s="106">
        <v>-5</v>
      </c>
      <c r="EF579" s="115">
        <v>200</v>
      </c>
      <c r="EG579" s="95">
        <v>210</v>
      </c>
      <c r="EH579" s="95">
        <v>205</v>
      </c>
      <c r="EI579" s="106">
        <v>5</v>
      </c>
      <c r="EJ579" s="115">
        <v>415</v>
      </c>
      <c r="EK579" s="95">
        <v>425</v>
      </c>
      <c r="EL579" s="95">
        <v>420</v>
      </c>
      <c r="EM579" s="106" t="s">
        <v>5</v>
      </c>
      <c r="EN579" s="115">
        <v>470</v>
      </c>
      <c r="EO579" s="95">
        <v>480</v>
      </c>
      <c r="EP579" s="95">
        <v>475</v>
      </c>
      <c r="EQ579" s="106">
        <v>25</v>
      </c>
      <c r="ER579" s="115">
        <v>275</v>
      </c>
      <c r="ES579" s="95">
        <v>285</v>
      </c>
      <c r="ET579" s="95">
        <v>280</v>
      </c>
      <c r="EU579" s="106">
        <v>5</v>
      </c>
      <c r="EV579" s="115">
        <v>200</v>
      </c>
      <c r="EW579" s="95">
        <v>210</v>
      </c>
      <c r="EX579" s="95">
        <v>205</v>
      </c>
      <c r="EY579" s="106">
        <v>5</v>
      </c>
      <c r="EZ579" s="115">
        <v>420</v>
      </c>
      <c r="FA579" s="95">
        <v>430</v>
      </c>
      <c r="FB579" s="95">
        <v>425</v>
      </c>
      <c r="FC579" s="106">
        <v>5</v>
      </c>
      <c r="FD579" s="115">
        <v>245</v>
      </c>
      <c r="FE579" s="95">
        <v>255</v>
      </c>
      <c r="FF579" s="95">
        <v>250</v>
      </c>
      <c r="FG579" s="106">
        <v>-10</v>
      </c>
      <c r="FH579" s="115">
        <v>295</v>
      </c>
      <c r="FI579" s="95">
        <v>305</v>
      </c>
      <c r="FJ579" s="95">
        <v>300</v>
      </c>
      <c r="FK579" s="106">
        <v>5</v>
      </c>
      <c r="FL579" s="115">
        <v>255</v>
      </c>
      <c r="FM579" s="95">
        <v>265</v>
      </c>
      <c r="FN579" s="95">
        <v>260</v>
      </c>
      <c r="FO579" s="106">
        <v>5</v>
      </c>
      <c r="FP579" s="115">
        <v>265</v>
      </c>
      <c r="FQ579" s="95">
        <v>275</v>
      </c>
      <c r="FR579" s="95">
        <v>270</v>
      </c>
      <c r="FS579" s="106">
        <v>5</v>
      </c>
      <c r="FT579" s="135">
        <v>325</v>
      </c>
      <c r="FU579" s="136">
        <v>335</v>
      </c>
      <c r="FV579" s="95">
        <v>330</v>
      </c>
      <c r="FW579" s="134">
        <v>-10</v>
      </c>
      <c r="FX579" s="115">
        <v>265</v>
      </c>
      <c r="FY579" s="95">
        <v>275</v>
      </c>
      <c r="FZ579" s="95">
        <v>270</v>
      </c>
      <c r="GA579" s="106">
        <v>-10</v>
      </c>
      <c r="GB579" s="115">
        <v>380</v>
      </c>
      <c r="GC579" s="95">
        <v>390</v>
      </c>
      <c r="GD579" s="95">
        <v>385</v>
      </c>
      <c r="GE579" s="106">
        <v>5</v>
      </c>
      <c r="GF579" s="115">
        <v>320</v>
      </c>
      <c r="GG579" s="95">
        <v>330</v>
      </c>
      <c r="GH579" s="95">
        <v>325</v>
      </c>
      <c r="GI579" s="106" t="s">
        <v>5</v>
      </c>
      <c r="GJ579" s="115">
        <v>405</v>
      </c>
      <c r="GK579" s="95">
        <v>415</v>
      </c>
      <c r="GL579" s="95">
        <v>410</v>
      </c>
      <c r="GM579" s="106">
        <v>-10</v>
      </c>
      <c r="GN579" s="115">
        <v>530</v>
      </c>
      <c r="GO579" s="95">
        <v>540</v>
      </c>
      <c r="GP579" s="95">
        <v>535</v>
      </c>
      <c r="GQ579" s="106" t="s">
        <v>5</v>
      </c>
      <c r="GR579" s="93"/>
      <c r="GS579" s="93"/>
    </row>
    <row r="580" spans="1:201" ht="15.75" x14ac:dyDescent="0.25">
      <c r="A580">
        <v>12</v>
      </c>
      <c r="B580">
        <v>2020</v>
      </c>
      <c r="C580" s="87">
        <v>44190</v>
      </c>
      <c r="D580" s="101">
        <v>340</v>
      </c>
      <c r="E580" s="101">
        <v>350</v>
      </c>
      <c r="F580" s="101">
        <v>345</v>
      </c>
      <c r="G580" s="104"/>
      <c r="H580" s="114">
        <v>295</v>
      </c>
      <c r="I580" s="101">
        <v>305</v>
      </c>
      <c r="J580" s="101">
        <v>300</v>
      </c>
      <c r="K580" s="104"/>
      <c r="L580" s="114">
        <v>400</v>
      </c>
      <c r="M580" s="101">
        <v>410</v>
      </c>
      <c r="N580" s="101">
        <v>405</v>
      </c>
      <c r="O580" s="104"/>
      <c r="P580" s="114">
        <v>345</v>
      </c>
      <c r="Q580" s="101">
        <v>355</v>
      </c>
      <c r="R580" s="101">
        <v>350</v>
      </c>
      <c r="S580" s="104"/>
      <c r="T580" s="114">
        <v>292.5</v>
      </c>
      <c r="U580" s="101">
        <v>302.5</v>
      </c>
      <c r="V580" s="101">
        <v>297.5</v>
      </c>
      <c r="W580" s="104"/>
      <c r="X580" s="114">
        <v>257.5</v>
      </c>
      <c r="Y580" s="101">
        <v>267.5</v>
      </c>
      <c r="Z580" s="101">
        <v>262.5</v>
      </c>
      <c r="AA580" s="104"/>
      <c r="AB580" s="114">
        <v>385</v>
      </c>
      <c r="AC580" s="101">
        <v>395</v>
      </c>
      <c r="AD580" s="101">
        <v>390</v>
      </c>
      <c r="AE580" s="104"/>
      <c r="AF580" s="114">
        <v>300</v>
      </c>
      <c r="AG580" s="101">
        <v>310</v>
      </c>
      <c r="AH580" s="101">
        <v>305</v>
      </c>
      <c r="AI580" s="104"/>
      <c r="AJ580" s="114">
        <v>260</v>
      </c>
      <c r="AK580" s="101">
        <v>270</v>
      </c>
      <c r="AL580" s="101">
        <v>265</v>
      </c>
      <c r="AM580" s="104"/>
      <c r="AN580" s="114">
        <v>200</v>
      </c>
      <c r="AO580" s="101">
        <v>210</v>
      </c>
      <c r="AP580" s="101">
        <v>205</v>
      </c>
      <c r="AQ580" s="104"/>
      <c r="AR580" s="114">
        <v>350</v>
      </c>
      <c r="AS580" s="101">
        <v>360</v>
      </c>
      <c r="AT580" s="101">
        <v>355</v>
      </c>
      <c r="AU580" s="104"/>
      <c r="AV580" s="114">
        <v>335</v>
      </c>
      <c r="AW580" s="101">
        <v>345</v>
      </c>
      <c r="AX580" s="101">
        <v>340</v>
      </c>
      <c r="AY580" s="104"/>
      <c r="AZ580" s="114">
        <v>237.5</v>
      </c>
      <c r="BA580" s="101">
        <v>247.5</v>
      </c>
      <c r="BB580" s="101">
        <v>242.5</v>
      </c>
      <c r="BC580" s="104"/>
      <c r="BD580" s="114">
        <v>195</v>
      </c>
      <c r="BE580" s="101">
        <v>205</v>
      </c>
      <c r="BF580" s="101">
        <v>200</v>
      </c>
      <c r="BG580" s="104"/>
      <c r="BH580" s="114">
        <v>350</v>
      </c>
      <c r="BI580" s="101">
        <v>360</v>
      </c>
      <c r="BJ580" s="101">
        <v>355</v>
      </c>
      <c r="BK580" s="104"/>
      <c r="BL580" s="114">
        <v>268.5</v>
      </c>
      <c r="BM580" s="101">
        <v>278.5</v>
      </c>
      <c r="BN580" s="101">
        <v>273.5</v>
      </c>
      <c r="BO580" s="104"/>
      <c r="BP580" s="114">
        <v>275</v>
      </c>
      <c r="BQ580" s="101">
        <v>285</v>
      </c>
      <c r="BR580" s="101">
        <v>280</v>
      </c>
      <c r="BS580" s="104"/>
      <c r="BT580" s="114">
        <v>215</v>
      </c>
      <c r="BU580" s="101">
        <v>225</v>
      </c>
      <c r="BV580" s="101">
        <v>220</v>
      </c>
      <c r="BW580" s="104"/>
      <c r="BX580" s="114">
        <v>345</v>
      </c>
      <c r="BY580" s="101">
        <v>355</v>
      </c>
      <c r="BZ580" s="101">
        <v>350</v>
      </c>
      <c r="CA580" s="104"/>
      <c r="CB580" s="114">
        <v>440</v>
      </c>
      <c r="CC580" s="101">
        <v>450</v>
      </c>
      <c r="CD580" s="101">
        <v>445</v>
      </c>
      <c r="CE580" s="104"/>
      <c r="CF580" s="114">
        <v>265</v>
      </c>
      <c r="CG580" s="101">
        <v>275</v>
      </c>
      <c r="CH580" s="101">
        <v>270</v>
      </c>
      <c r="CI580" s="104"/>
      <c r="CJ580" s="114">
        <v>210</v>
      </c>
      <c r="CK580" s="101">
        <v>220</v>
      </c>
      <c r="CL580" s="101">
        <v>215</v>
      </c>
      <c r="CM580" s="104"/>
      <c r="CN580" s="114">
        <v>325</v>
      </c>
      <c r="CO580" s="101">
        <v>335</v>
      </c>
      <c r="CP580" s="101">
        <v>330</v>
      </c>
      <c r="CQ580" s="104"/>
      <c r="CR580" s="114">
        <v>435</v>
      </c>
      <c r="CS580" s="101">
        <v>445</v>
      </c>
      <c r="CT580" s="101">
        <v>440</v>
      </c>
      <c r="CU580" s="104"/>
      <c r="CV580" s="114">
        <v>290</v>
      </c>
      <c r="CW580" s="101">
        <v>300</v>
      </c>
      <c r="CX580" s="101">
        <v>295</v>
      </c>
      <c r="CY580" s="104"/>
      <c r="CZ580" s="114">
        <v>232.5</v>
      </c>
      <c r="DA580" s="101">
        <v>242.5</v>
      </c>
      <c r="DB580" s="101">
        <v>237.5</v>
      </c>
      <c r="DC580" s="104"/>
      <c r="DD580" s="114">
        <v>390</v>
      </c>
      <c r="DE580" s="101">
        <v>400</v>
      </c>
      <c r="DF580" s="101">
        <v>395</v>
      </c>
      <c r="DG580" s="104"/>
      <c r="DH580" s="114">
        <v>435</v>
      </c>
      <c r="DI580" s="101">
        <v>445</v>
      </c>
      <c r="DJ580" s="101">
        <v>440</v>
      </c>
      <c r="DK580" s="104"/>
      <c r="DL580" s="114">
        <v>282.5</v>
      </c>
      <c r="DM580" s="101">
        <v>292.5</v>
      </c>
      <c r="DN580" s="101">
        <v>287.5</v>
      </c>
      <c r="DO580" s="104"/>
      <c r="DP580" s="114">
        <v>232.5</v>
      </c>
      <c r="DQ580" s="101">
        <v>242.5</v>
      </c>
      <c r="DR580" s="101">
        <v>237.5</v>
      </c>
      <c r="DS580" s="104"/>
      <c r="DT580" s="114">
        <v>390</v>
      </c>
      <c r="DU580" s="101">
        <v>400</v>
      </c>
      <c r="DV580" s="101">
        <v>395</v>
      </c>
      <c r="DW580" s="104"/>
      <c r="DX580" s="114">
        <v>427.5</v>
      </c>
      <c r="DY580" s="101">
        <v>437.5</v>
      </c>
      <c r="DZ580" s="101">
        <v>432.5</v>
      </c>
      <c r="EA580" s="104"/>
      <c r="EB580" s="114">
        <v>277.5</v>
      </c>
      <c r="EC580" s="101">
        <v>287.5</v>
      </c>
      <c r="ED580" s="101">
        <v>282.5</v>
      </c>
      <c r="EE580" s="104"/>
      <c r="EF580" s="114">
        <v>202.5</v>
      </c>
      <c r="EG580" s="101">
        <v>212.5</v>
      </c>
      <c r="EH580" s="101">
        <v>207.5</v>
      </c>
      <c r="EI580" s="104"/>
      <c r="EJ580" s="114">
        <v>415</v>
      </c>
      <c r="EK580" s="101">
        <v>425</v>
      </c>
      <c r="EL580" s="101">
        <v>420</v>
      </c>
      <c r="EM580" s="104"/>
      <c r="EN580" s="114">
        <v>470</v>
      </c>
      <c r="EO580" s="101">
        <v>480</v>
      </c>
      <c r="EP580" s="101">
        <v>475</v>
      </c>
      <c r="EQ580" s="104"/>
      <c r="ER580" s="114">
        <v>282.5</v>
      </c>
      <c r="ES580" s="101">
        <v>292.5</v>
      </c>
      <c r="ET580" s="101">
        <v>287.5</v>
      </c>
      <c r="EU580" s="104"/>
      <c r="EV580" s="114">
        <v>200</v>
      </c>
      <c r="EW580" s="101">
        <v>210</v>
      </c>
      <c r="EX580" s="101">
        <v>205</v>
      </c>
      <c r="EY580" s="104"/>
      <c r="EZ580" s="114">
        <v>420</v>
      </c>
      <c r="FA580" s="101">
        <v>430</v>
      </c>
      <c r="FB580" s="101">
        <v>425</v>
      </c>
      <c r="FC580" s="104"/>
      <c r="FD580" s="114">
        <v>245</v>
      </c>
      <c r="FE580" s="101">
        <v>255</v>
      </c>
      <c r="FF580" s="101">
        <v>250</v>
      </c>
      <c r="FG580" s="104"/>
      <c r="FH580" s="114">
        <v>305</v>
      </c>
      <c r="FI580" s="101">
        <v>315</v>
      </c>
      <c r="FJ580" s="101">
        <v>310</v>
      </c>
      <c r="FK580" s="104"/>
      <c r="FL580" s="114">
        <v>257.5</v>
      </c>
      <c r="FM580" s="101">
        <v>267.5</v>
      </c>
      <c r="FN580" s="101">
        <v>262.5</v>
      </c>
      <c r="FO580" s="104"/>
      <c r="FP580" s="114">
        <v>265</v>
      </c>
      <c r="FQ580" s="101">
        <v>275</v>
      </c>
      <c r="FR580" s="101">
        <v>270</v>
      </c>
      <c r="FS580" s="104"/>
      <c r="FT580" s="114">
        <v>325</v>
      </c>
      <c r="FU580" s="101">
        <v>335</v>
      </c>
      <c r="FV580" s="101">
        <v>330</v>
      </c>
      <c r="FW580" s="104"/>
      <c r="FX580" s="114">
        <v>260</v>
      </c>
      <c r="FY580" s="101">
        <v>270</v>
      </c>
      <c r="FZ580" s="101">
        <v>265</v>
      </c>
      <c r="GA580" s="104"/>
      <c r="GB580" s="114">
        <v>380</v>
      </c>
      <c r="GC580" s="101">
        <v>390</v>
      </c>
      <c r="GD580" s="101">
        <v>385</v>
      </c>
      <c r="GE580" s="104"/>
      <c r="GF580" s="114">
        <v>322.5</v>
      </c>
      <c r="GG580" s="101">
        <v>332.5</v>
      </c>
      <c r="GH580" s="101">
        <v>327.5</v>
      </c>
      <c r="GI580" s="104"/>
      <c r="GJ580" s="114">
        <v>400</v>
      </c>
      <c r="GK580" s="101">
        <v>410</v>
      </c>
      <c r="GL580" s="101">
        <v>405</v>
      </c>
      <c r="GM580" s="104"/>
      <c r="GN580" s="114">
        <v>525</v>
      </c>
      <c r="GO580" s="101">
        <v>535</v>
      </c>
      <c r="GP580" s="101">
        <v>530</v>
      </c>
      <c r="GQ580" s="104"/>
      <c r="GR580" s="93"/>
      <c r="GS580" s="93"/>
    </row>
    <row r="581" spans="1:201" ht="15.75" x14ac:dyDescent="0.25">
      <c r="A581">
        <v>1</v>
      </c>
      <c r="B581">
        <v>2021</v>
      </c>
      <c r="C581" s="87">
        <v>44197</v>
      </c>
      <c r="D581" s="101">
        <v>340</v>
      </c>
      <c r="E581" s="101">
        <v>350</v>
      </c>
      <c r="F581" s="101">
        <v>345</v>
      </c>
      <c r="G581" s="104"/>
      <c r="H581" s="114">
        <v>295</v>
      </c>
      <c r="I581" s="101">
        <v>305</v>
      </c>
      <c r="J581" s="101">
        <v>300</v>
      </c>
      <c r="K581" s="104"/>
      <c r="L581" s="114">
        <v>400</v>
      </c>
      <c r="M581" s="101">
        <v>410</v>
      </c>
      <c r="N581" s="101">
        <v>405</v>
      </c>
      <c r="O581" s="104"/>
      <c r="P581" s="114">
        <v>345</v>
      </c>
      <c r="Q581" s="101">
        <v>355</v>
      </c>
      <c r="R581" s="101">
        <v>350</v>
      </c>
      <c r="S581" s="104"/>
      <c r="T581" s="114">
        <v>293.75</v>
      </c>
      <c r="U581" s="101">
        <v>303.75</v>
      </c>
      <c r="V581" s="101">
        <v>298.75</v>
      </c>
      <c r="W581" s="104"/>
      <c r="X581" s="114">
        <v>258.75</v>
      </c>
      <c r="Y581" s="101">
        <v>268.75</v>
      </c>
      <c r="Z581" s="101">
        <v>263.75</v>
      </c>
      <c r="AA581" s="104"/>
      <c r="AB581" s="114">
        <v>385</v>
      </c>
      <c r="AC581" s="101">
        <v>395</v>
      </c>
      <c r="AD581" s="101">
        <v>390</v>
      </c>
      <c r="AE581" s="104"/>
      <c r="AF581" s="114">
        <v>297.5</v>
      </c>
      <c r="AG581" s="101">
        <v>307.5</v>
      </c>
      <c r="AH581" s="101">
        <v>302.5</v>
      </c>
      <c r="AI581" s="104"/>
      <c r="AJ581" s="114">
        <v>260</v>
      </c>
      <c r="AK581" s="101">
        <v>270</v>
      </c>
      <c r="AL581" s="101">
        <v>265</v>
      </c>
      <c r="AM581" s="104"/>
      <c r="AN581" s="114">
        <v>200</v>
      </c>
      <c r="AO581" s="101">
        <v>210</v>
      </c>
      <c r="AP581" s="101">
        <v>205</v>
      </c>
      <c r="AQ581" s="104"/>
      <c r="AR581" s="114">
        <v>352.5</v>
      </c>
      <c r="AS581" s="101">
        <v>362.5</v>
      </c>
      <c r="AT581" s="101">
        <v>357.5</v>
      </c>
      <c r="AU581" s="104"/>
      <c r="AV581" s="114">
        <v>335</v>
      </c>
      <c r="AW581" s="101">
        <v>345</v>
      </c>
      <c r="AX581" s="101">
        <v>340</v>
      </c>
      <c r="AY581" s="104"/>
      <c r="AZ581" s="114">
        <v>238.75</v>
      </c>
      <c r="BA581" s="101">
        <v>248.75</v>
      </c>
      <c r="BB581" s="101">
        <v>243.75</v>
      </c>
      <c r="BC581" s="104"/>
      <c r="BD581" s="114">
        <v>197.5</v>
      </c>
      <c r="BE581" s="101">
        <v>207.5</v>
      </c>
      <c r="BF581" s="101">
        <v>202.5</v>
      </c>
      <c r="BG581" s="104"/>
      <c r="BH581" s="114">
        <v>352.5</v>
      </c>
      <c r="BI581" s="101">
        <v>362.5</v>
      </c>
      <c r="BJ581" s="101">
        <v>357.5</v>
      </c>
      <c r="BK581" s="104"/>
      <c r="BL581" s="114">
        <v>267.75</v>
      </c>
      <c r="BM581" s="101">
        <v>277.75</v>
      </c>
      <c r="BN581" s="101">
        <v>272.75</v>
      </c>
      <c r="BO581" s="104"/>
      <c r="BP581" s="114">
        <v>275</v>
      </c>
      <c r="BQ581" s="101">
        <v>285</v>
      </c>
      <c r="BR581" s="101">
        <v>280</v>
      </c>
      <c r="BS581" s="104"/>
      <c r="BT581" s="114">
        <v>215</v>
      </c>
      <c r="BU581" s="101">
        <v>225</v>
      </c>
      <c r="BV581" s="101">
        <v>220</v>
      </c>
      <c r="BW581" s="104"/>
      <c r="BX581" s="114">
        <v>345</v>
      </c>
      <c r="BY581" s="101">
        <v>355</v>
      </c>
      <c r="BZ581" s="101">
        <v>350</v>
      </c>
      <c r="CA581" s="104"/>
      <c r="CB581" s="114">
        <v>437.5</v>
      </c>
      <c r="CC581" s="101">
        <v>447.5</v>
      </c>
      <c r="CD581" s="101">
        <v>442.5</v>
      </c>
      <c r="CE581" s="104"/>
      <c r="CF581" s="114">
        <v>270</v>
      </c>
      <c r="CG581" s="101">
        <v>280</v>
      </c>
      <c r="CH581" s="101">
        <v>275</v>
      </c>
      <c r="CI581" s="104"/>
      <c r="CJ581" s="114">
        <v>210</v>
      </c>
      <c r="CK581" s="101">
        <v>220</v>
      </c>
      <c r="CL581" s="101">
        <v>215</v>
      </c>
      <c r="CM581" s="104"/>
      <c r="CN581" s="114">
        <v>325</v>
      </c>
      <c r="CO581" s="101">
        <v>335</v>
      </c>
      <c r="CP581" s="101">
        <v>330</v>
      </c>
      <c r="CQ581" s="104"/>
      <c r="CR581" s="114">
        <v>440</v>
      </c>
      <c r="CS581" s="101">
        <v>450</v>
      </c>
      <c r="CT581" s="101">
        <v>445</v>
      </c>
      <c r="CU581" s="104"/>
      <c r="CV581" s="114">
        <v>290</v>
      </c>
      <c r="CW581" s="101">
        <v>300</v>
      </c>
      <c r="CX581" s="101">
        <v>295</v>
      </c>
      <c r="CY581" s="104"/>
      <c r="CZ581" s="114">
        <v>233.75</v>
      </c>
      <c r="DA581" s="101">
        <v>243.75</v>
      </c>
      <c r="DB581" s="101">
        <v>238.75</v>
      </c>
      <c r="DC581" s="104"/>
      <c r="DD581" s="114">
        <v>387.5</v>
      </c>
      <c r="DE581" s="101">
        <v>397.5</v>
      </c>
      <c r="DF581" s="101">
        <v>392.5</v>
      </c>
      <c r="DG581" s="104"/>
      <c r="DH581" s="114">
        <v>432.5</v>
      </c>
      <c r="DI581" s="101">
        <v>442.5</v>
      </c>
      <c r="DJ581" s="101">
        <v>437.5</v>
      </c>
      <c r="DK581" s="104"/>
      <c r="DL581" s="114">
        <v>286.25</v>
      </c>
      <c r="DM581" s="101">
        <v>296.25</v>
      </c>
      <c r="DN581" s="101">
        <v>291.25</v>
      </c>
      <c r="DO581" s="104"/>
      <c r="DP581" s="114">
        <v>233.75</v>
      </c>
      <c r="DQ581" s="101">
        <v>243.75</v>
      </c>
      <c r="DR581" s="101">
        <v>238.75</v>
      </c>
      <c r="DS581" s="104"/>
      <c r="DT581" s="114">
        <v>387.5</v>
      </c>
      <c r="DU581" s="101">
        <v>397.5</v>
      </c>
      <c r="DV581" s="101">
        <v>392.5</v>
      </c>
      <c r="DW581" s="104"/>
      <c r="DX581" s="114">
        <v>428.75</v>
      </c>
      <c r="DY581" s="101">
        <v>438.75</v>
      </c>
      <c r="DZ581" s="101">
        <v>433.75</v>
      </c>
      <c r="EA581" s="104"/>
      <c r="EB581" s="114">
        <v>281.25</v>
      </c>
      <c r="EC581" s="101">
        <v>291.25</v>
      </c>
      <c r="ED581" s="101">
        <v>286.25</v>
      </c>
      <c r="EE581" s="104"/>
      <c r="EF581" s="114">
        <v>203.75</v>
      </c>
      <c r="EG581" s="101">
        <v>213.75</v>
      </c>
      <c r="EH581" s="101">
        <v>208.75</v>
      </c>
      <c r="EI581" s="104"/>
      <c r="EJ581" s="114">
        <v>415</v>
      </c>
      <c r="EK581" s="101">
        <v>425</v>
      </c>
      <c r="EL581" s="101">
        <v>420</v>
      </c>
      <c r="EM581" s="104"/>
      <c r="EN581" s="114">
        <v>470</v>
      </c>
      <c r="EO581" s="101">
        <v>480</v>
      </c>
      <c r="EP581" s="101">
        <v>475</v>
      </c>
      <c r="EQ581" s="104"/>
      <c r="ER581" s="114">
        <v>286.25</v>
      </c>
      <c r="ES581" s="101">
        <v>296.25</v>
      </c>
      <c r="ET581" s="101">
        <v>291.25</v>
      </c>
      <c r="EU581" s="104"/>
      <c r="EV581" s="114">
        <v>200</v>
      </c>
      <c r="EW581" s="101">
        <v>210</v>
      </c>
      <c r="EX581" s="101">
        <v>205</v>
      </c>
      <c r="EY581" s="104"/>
      <c r="EZ581" s="114">
        <v>420</v>
      </c>
      <c r="FA581" s="101">
        <v>430</v>
      </c>
      <c r="FB581" s="101">
        <v>425</v>
      </c>
      <c r="FC581" s="104"/>
      <c r="FD581" s="114">
        <v>245</v>
      </c>
      <c r="FE581" s="101">
        <v>255</v>
      </c>
      <c r="FF581" s="101">
        <v>250</v>
      </c>
      <c r="FG581" s="104"/>
      <c r="FH581" s="114">
        <v>310</v>
      </c>
      <c r="FI581" s="101">
        <v>320</v>
      </c>
      <c r="FJ581" s="101">
        <v>315</v>
      </c>
      <c r="FK581" s="104"/>
      <c r="FL581" s="114">
        <v>258.75</v>
      </c>
      <c r="FM581" s="101">
        <v>268.75</v>
      </c>
      <c r="FN581" s="101">
        <v>263.75</v>
      </c>
      <c r="FO581" s="104"/>
      <c r="FP581" s="114">
        <v>265</v>
      </c>
      <c r="FQ581" s="101">
        <v>275</v>
      </c>
      <c r="FR581" s="101">
        <v>270</v>
      </c>
      <c r="FS581" s="104"/>
      <c r="FT581" s="114">
        <v>325</v>
      </c>
      <c r="FU581" s="101">
        <v>335</v>
      </c>
      <c r="FV581" s="101">
        <v>330</v>
      </c>
      <c r="FW581" s="104"/>
      <c r="FX581" s="114">
        <v>257.5</v>
      </c>
      <c r="FY581" s="101">
        <v>267.5</v>
      </c>
      <c r="FZ581" s="101">
        <v>262.5</v>
      </c>
      <c r="GA581" s="104"/>
      <c r="GB581" s="114">
        <v>380</v>
      </c>
      <c r="GC581" s="101">
        <v>390</v>
      </c>
      <c r="GD581" s="101">
        <v>385</v>
      </c>
      <c r="GE581" s="104"/>
      <c r="GF581" s="114">
        <v>323.75</v>
      </c>
      <c r="GG581" s="101">
        <v>333.75</v>
      </c>
      <c r="GH581" s="101">
        <v>328.75</v>
      </c>
      <c r="GI581" s="104"/>
      <c r="GJ581" s="114">
        <v>397.5</v>
      </c>
      <c r="GK581" s="101">
        <v>407.5</v>
      </c>
      <c r="GL581" s="101">
        <v>402.5</v>
      </c>
      <c r="GM581" s="104"/>
      <c r="GN581" s="114">
        <v>522.5</v>
      </c>
      <c r="GO581" s="101">
        <v>532.5</v>
      </c>
      <c r="GP581" s="101">
        <v>527.5</v>
      </c>
      <c r="GQ581" s="104"/>
      <c r="GR581" s="93"/>
      <c r="GS581" s="93"/>
    </row>
    <row r="582" spans="1:201" ht="15.75" x14ac:dyDescent="0.25">
      <c r="A582">
        <v>1</v>
      </c>
      <c r="B582">
        <v>2021</v>
      </c>
      <c r="C582" s="87">
        <v>44204</v>
      </c>
      <c r="D582" s="95">
        <v>340</v>
      </c>
      <c r="E582" s="95">
        <v>350</v>
      </c>
      <c r="F582" s="95">
        <v>345</v>
      </c>
      <c r="G582" s="106" t="s">
        <v>5</v>
      </c>
      <c r="H582" s="115">
        <v>295</v>
      </c>
      <c r="I582" s="95">
        <v>305</v>
      </c>
      <c r="J582" s="95">
        <v>300</v>
      </c>
      <c r="K582" s="106" t="s">
        <v>5</v>
      </c>
      <c r="L582" s="115">
        <v>400</v>
      </c>
      <c r="M582" s="95">
        <v>410</v>
      </c>
      <c r="N582" s="95">
        <v>405</v>
      </c>
      <c r="O582" s="106" t="s">
        <v>5</v>
      </c>
      <c r="P582" s="115">
        <v>345</v>
      </c>
      <c r="Q582" s="95">
        <v>355</v>
      </c>
      <c r="R582" s="95">
        <v>350</v>
      </c>
      <c r="S582" s="106" t="s">
        <v>5</v>
      </c>
      <c r="T582" s="115">
        <v>295</v>
      </c>
      <c r="U582" s="95">
        <v>305</v>
      </c>
      <c r="V582" s="95">
        <v>300</v>
      </c>
      <c r="W582" s="106">
        <v>5</v>
      </c>
      <c r="X582" s="115">
        <v>260</v>
      </c>
      <c r="Y582" s="95">
        <v>270</v>
      </c>
      <c r="Z582" s="95">
        <v>265</v>
      </c>
      <c r="AA582" s="106">
        <v>5</v>
      </c>
      <c r="AB582" s="115">
        <v>385</v>
      </c>
      <c r="AC582" s="95">
        <v>395</v>
      </c>
      <c r="AD582" s="95">
        <v>390</v>
      </c>
      <c r="AE582" s="106" t="s">
        <v>5</v>
      </c>
      <c r="AF582" s="115">
        <v>295</v>
      </c>
      <c r="AG582" s="95">
        <v>305</v>
      </c>
      <c r="AH582" s="95">
        <v>300</v>
      </c>
      <c r="AI582" s="106">
        <v>-10</v>
      </c>
      <c r="AJ582" s="115">
        <v>260</v>
      </c>
      <c r="AK582" s="95">
        <v>270</v>
      </c>
      <c r="AL582" s="95">
        <v>265</v>
      </c>
      <c r="AM582" s="106" t="s">
        <v>5</v>
      </c>
      <c r="AN582" s="115">
        <v>200</v>
      </c>
      <c r="AO582" s="95">
        <v>210</v>
      </c>
      <c r="AP582" s="95">
        <v>205</v>
      </c>
      <c r="AQ582" s="106" t="s">
        <v>5</v>
      </c>
      <c r="AR582" s="115">
        <v>355</v>
      </c>
      <c r="AS582" s="95">
        <v>365</v>
      </c>
      <c r="AT582" s="95">
        <v>360</v>
      </c>
      <c r="AU582" s="106">
        <v>10</v>
      </c>
      <c r="AV582" s="115">
        <v>335</v>
      </c>
      <c r="AW582" s="95">
        <v>345</v>
      </c>
      <c r="AX582" s="95">
        <v>340</v>
      </c>
      <c r="AY582" s="106" t="s">
        <v>5</v>
      </c>
      <c r="AZ582" s="115">
        <v>240</v>
      </c>
      <c r="BA582" s="95">
        <v>250</v>
      </c>
      <c r="BB582" s="95">
        <v>245</v>
      </c>
      <c r="BC582" s="106">
        <v>5</v>
      </c>
      <c r="BD582" s="115">
        <v>200</v>
      </c>
      <c r="BE582" s="95">
        <v>210</v>
      </c>
      <c r="BF582" s="95">
        <v>205</v>
      </c>
      <c r="BG582" s="106">
        <v>10</v>
      </c>
      <c r="BH582" s="115">
        <v>355</v>
      </c>
      <c r="BI582" s="95">
        <v>365</v>
      </c>
      <c r="BJ582" s="95">
        <v>360</v>
      </c>
      <c r="BK582" s="106">
        <v>10</v>
      </c>
      <c r="BL582" s="115">
        <v>267</v>
      </c>
      <c r="BM582" s="95">
        <v>277</v>
      </c>
      <c r="BN582" s="95">
        <v>272</v>
      </c>
      <c r="BO582" s="106">
        <v>-3</v>
      </c>
      <c r="BP582" s="115">
        <v>275</v>
      </c>
      <c r="BQ582" s="95">
        <v>285</v>
      </c>
      <c r="BR582" s="95">
        <v>280</v>
      </c>
      <c r="BS582" s="106" t="s">
        <v>5</v>
      </c>
      <c r="BT582" s="115">
        <v>215</v>
      </c>
      <c r="BU582" s="95">
        <v>225</v>
      </c>
      <c r="BV582" s="95">
        <v>220</v>
      </c>
      <c r="BW582" s="106" t="s">
        <v>5</v>
      </c>
      <c r="BX582" s="115">
        <v>345</v>
      </c>
      <c r="BY582" s="95">
        <v>355</v>
      </c>
      <c r="BZ582" s="95">
        <v>350</v>
      </c>
      <c r="CA582" s="106" t="s">
        <v>5</v>
      </c>
      <c r="CB582" s="115">
        <v>435</v>
      </c>
      <c r="CC582" s="95">
        <v>445</v>
      </c>
      <c r="CD582" s="95">
        <v>440</v>
      </c>
      <c r="CE582" s="106">
        <v>-10</v>
      </c>
      <c r="CF582" s="115">
        <v>275</v>
      </c>
      <c r="CG582" s="95">
        <v>285</v>
      </c>
      <c r="CH582" s="95">
        <v>280</v>
      </c>
      <c r="CI582" s="106">
        <v>20</v>
      </c>
      <c r="CJ582" s="115">
        <v>210</v>
      </c>
      <c r="CK582" s="95">
        <v>220</v>
      </c>
      <c r="CL582" s="95">
        <v>215</v>
      </c>
      <c r="CM582" s="106" t="s">
        <v>5</v>
      </c>
      <c r="CN582" s="115">
        <v>325</v>
      </c>
      <c r="CO582" s="95">
        <v>335</v>
      </c>
      <c r="CP582" s="95">
        <v>330</v>
      </c>
      <c r="CQ582" s="106" t="s">
        <v>5</v>
      </c>
      <c r="CR582" s="115">
        <v>445</v>
      </c>
      <c r="CS582" s="95">
        <v>455</v>
      </c>
      <c r="CT582" s="95">
        <v>450</v>
      </c>
      <c r="CU582" s="106">
        <v>20</v>
      </c>
      <c r="CV582" s="115">
        <v>290</v>
      </c>
      <c r="CW582" s="95">
        <v>300</v>
      </c>
      <c r="CX582" s="95">
        <v>295</v>
      </c>
      <c r="CY582" s="106" t="s">
        <v>5</v>
      </c>
      <c r="CZ582" s="115">
        <v>235</v>
      </c>
      <c r="DA582" s="95">
        <v>245</v>
      </c>
      <c r="DB582" s="95">
        <v>240</v>
      </c>
      <c r="DC582" s="106">
        <v>5</v>
      </c>
      <c r="DD582" s="115">
        <v>385</v>
      </c>
      <c r="DE582" s="95">
        <v>395</v>
      </c>
      <c r="DF582" s="95">
        <v>390</v>
      </c>
      <c r="DG582" s="106">
        <v>-10</v>
      </c>
      <c r="DH582" s="115">
        <v>430</v>
      </c>
      <c r="DI582" s="95">
        <v>440</v>
      </c>
      <c r="DJ582" s="95">
        <v>435</v>
      </c>
      <c r="DK582" s="106">
        <v>-10</v>
      </c>
      <c r="DL582" s="115">
        <v>290</v>
      </c>
      <c r="DM582" s="95">
        <v>300</v>
      </c>
      <c r="DN582" s="95">
        <v>295</v>
      </c>
      <c r="DO582" s="106">
        <v>15</v>
      </c>
      <c r="DP582" s="115">
        <v>235</v>
      </c>
      <c r="DQ582" s="95">
        <v>245</v>
      </c>
      <c r="DR582" s="95">
        <v>240</v>
      </c>
      <c r="DS582" s="106">
        <v>5</v>
      </c>
      <c r="DT582" s="115">
        <v>385</v>
      </c>
      <c r="DU582" s="95">
        <v>395</v>
      </c>
      <c r="DV582" s="95">
        <v>390</v>
      </c>
      <c r="DW582" s="106">
        <v>-10</v>
      </c>
      <c r="DX582" s="115">
        <v>430</v>
      </c>
      <c r="DY582" s="95">
        <v>440</v>
      </c>
      <c r="DZ582" s="95">
        <v>435</v>
      </c>
      <c r="EA582" s="106">
        <v>5</v>
      </c>
      <c r="EB582" s="115">
        <v>285</v>
      </c>
      <c r="EC582" s="95">
        <v>295</v>
      </c>
      <c r="ED582" s="95">
        <v>290</v>
      </c>
      <c r="EE582" s="106">
        <v>15</v>
      </c>
      <c r="EF582" s="115">
        <v>205</v>
      </c>
      <c r="EG582" s="95">
        <v>215</v>
      </c>
      <c r="EH582" s="95">
        <v>210</v>
      </c>
      <c r="EI582" s="106">
        <v>5</v>
      </c>
      <c r="EJ582" s="115">
        <v>415</v>
      </c>
      <c r="EK582" s="95">
        <v>425</v>
      </c>
      <c r="EL582" s="95">
        <v>420</v>
      </c>
      <c r="EM582" s="106" t="s">
        <v>5</v>
      </c>
      <c r="EN582" s="115">
        <v>470</v>
      </c>
      <c r="EO582" s="95">
        <v>480</v>
      </c>
      <c r="EP582" s="95">
        <v>475</v>
      </c>
      <c r="EQ582" s="106" t="s">
        <v>5</v>
      </c>
      <c r="ER582" s="115">
        <v>290</v>
      </c>
      <c r="ES582" s="95">
        <v>300</v>
      </c>
      <c r="ET582" s="95">
        <v>295</v>
      </c>
      <c r="EU582" s="106">
        <v>15</v>
      </c>
      <c r="EV582" s="115">
        <v>200</v>
      </c>
      <c r="EW582" s="95">
        <v>210</v>
      </c>
      <c r="EX582" s="95">
        <v>205</v>
      </c>
      <c r="EY582" s="106" t="s">
        <v>5</v>
      </c>
      <c r="EZ582" s="115">
        <v>420</v>
      </c>
      <c r="FA582" s="95">
        <v>430</v>
      </c>
      <c r="FB582" s="95">
        <v>425</v>
      </c>
      <c r="FC582" s="106" t="s">
        <v>5</v>
      </c>
      <c r="FD582" s="115">
        <v>245</v>
      </c>
      <c r="FE582" s="95">
        <v>255</v>
      </c>
      <c r="FF582" s="95">
        <v>250</v>
      </c>
      <c r="FG582" s="106" t="s">
        <v>5</v>
      </c>
      <c r="FH582" s="115">
        <v>315</v>
      </c>
      <c r="FI582" s="95">
        <v>325</v>
      </c>
      <c r="FJ582" s="95">
        <v>320</v>
      </c>
      <c r="FK582" s="106">
        <v>20</v>
      </c>
      <c r="FL582" s="115">
        <v>260</v>
      </c>
      <c r="FM582" s="95">
        <v>270</v>
      </c>
      <c r="FN582" s="95">
        <v>265</v>
      </c>
      <c r="FO582" s="106">
        <v>5</v>
      </c>
      <c r="FP582" s="115">
        <v>265</v>
      </c>
      <c r="FQ582" s="95">
        <v>275</v>
      </c>
      <c r="FR582" s="95">
        <v>270</v>
      </c>
      <c r="FS582" s="106" t="s">
        <v>5</v>
      </c>
      <c r="FT582" s="135">
        <v>325</v>
      </c>
      <c r="FU582" s="136">
        <v>335</v>
      </c>
      <c r="FV582" s="95">
        <v>330</v>
      </c>
      <c r="FW582" s="134" t="s">
        <v>5</v>
      </c>
      <c r="FX582" s="115">
        <v>255</v>
      </c>
      <c r="FY582" s="95">
        <v>265</v>
      </c>
      <c r="FZ582" s="95">
        <v>260</v>
      </c>
      <c r="GA582" s="106">
        <v>-10</v>
      </c>
      <c r="GB582" s="115">
        <v>380</v>
      </c>
      <c r="GC582" s="95">
        <v>390</v>
      </c>
      <c r="GD582" s="95">
        <v>385</v>
      </c>
      <c r="GE582" s="106" t="s">
        <v>5</v>
      </c>
      <c r="GF582" s="115">
        <v>325</v>
      </c>
      <c r="GG582" s="95">
        <v>335</v>
      </c>
      <c r="GH582" s="95">
        <v>330</v>
      </c>
      <c r="GI582" s="106">
        <v>5</v>
      </c>
      <c r="GJ582" s="115">
        <v>395</v>
      </c>
      <c r="GK582" s="95">
        <v>405</v>
      </c>
      <c r="GL582" s="95">
        <v>400</v>
      </c>
      <c r="GM582" s="106">
        <v>-10</v>
      </c>
      <c r="GN582" s="115">
        <v>520</v>
      </c>
      <c r="GO582" s="95">
        <v>530</v>
      </c>
      <c r="GP582" s="95">
        <v>525</v>
      </c>
      <c r="GQ582" s="106">
        <v>-10</v>
      </c>
      <c r="GR582" s="93"/>
      <c r="GS582" s="93"/>
    </row>
    <row r="583" spans="1:201" ht="15.75" x14ac:dyDescent="0.25">
      <c r="A583">
        <v>1</v>
      </c>
      <c r="B583">
        <v>2021</v>
      </c>
      <c r="C583" s="87">
        <v>44211</v>
      </c>
      <c r="D583" s="95">
        <v>345</v>
      </c>
      <c r="E583" s="95">
        <v>355</v>
      </c>
      <c r="F583" s="95">
        <v>350</v>
      </c>
      <c r="G583" s="106">
        <v>5</v>
      </c>
      <c r="H583" s="115">
        <v>295</v>
      </c>
      <c r="I583" s="95">
        <v>305</v>
      </c>
      <c r="J583" s="95">
        <v>300</v>
      </c>
      <c r="K583" s="106" t="s">
        <v>5</v>
      </c>
      <c r="L583" s="115">
        <v>395</v>
      </c>
      <c r="M583" s="95">
        <v>405</v>
      </c>
      <c r="N583" s="95">
        <v>400</v>
      </c>
      <c r="O583" s="106">
        <v>-5</v>
      </c>
      <c r="P583" s="115">
        <v>335</v>
      </c>
      <c r="Q583" s="95">
        <v>345</v>
      </c>
      <c r="R583" s="95">
        <v>340</v>
      </c>
      <c r="S583" s="106">
        <v>-10</v>
      </c>
      <c r="T583" s="115">
        <v>305</v>
      </c>
      <c r="U583" s="95">
        <v>315</v>
      </c>
      <c r="V583" s="95">
        <v>310</v>
      </c>
      <c r="W583" s="106">
        <v>10</v>
      </c>
      <c r="X583" s="115">
        <v>265</v>
      </c>
      <c r="Y583" s="95">
        <v>275</v>
      </c>
      <c r="Z583" s="95">
        <v>270</v>
      </c>
      <c r="AA583" s="106">
        <v>5</v>
      </c>
      <c r="AB583" s="115">
        <v>380</v>
      </c>
      <c r="AC583" s="95">
        <v>390</v>
      </c>
      <c r="AD583" s="95">
        <v>385</v>
      </c>
      <c r="AE583" s="106">
        <v>-5</v>
      </c>
      <c r="AF583" s="115">
        <v>300</v>
      </c>
      <c r="AG583" s="95">
        <v>310</v>
      </c>
      <c r="AH583" s="95">
        <v>305</v>
      </c>
      <c r="AI583" s="106">
        <v>5</v>
      </c>
      <c r="AJ583" s="115">
        <v>270</v>
      </c>
      <c r="AK583" s="95">
        <v>280</v>
      </c>
      <c r="AL583" s="95">
        <v>275</v>
      </c>
      <c r="AM583" s="106">
        <v>10</v>
      </c>
      <c r="AN583" s="115">
        <v>205</v>
      </c>
      <c r="AO583" s="95">
        <v>215</v>
      </c>
      <c r="AP583" s="95">
        <v>210</v>
      </c>
      <c r="AQ583" s="106">
        <v>5</v>
      </c>
      <c r="AR583" s="115">
        <v>355</v>
      </c>
      <c r="AS583" s="95">
        <v>365</v>
      </c>
      <c r="AT583" s="95">
        <v>360</v>
      </c>
      <c r="AU583" s="106" t="s">
        <v>5</v>
      </c>
      <c r="AV583" s="115">
        <v>325</v>
      </c>
      <c r="AW583" s="95">
        <v>335</v>
      </c>
      <c r="AX583" s="95">
        <v>330</v>
      </c>
      <c r="AY583" s="106">
        <v>-10</v>
      </c>
      <c r="AZ583" s="115">
        <v>245</v>
      </c>
      <c r="BA583" s="95">
        <v>255</v>
      </c>
      <c r="BB583" s="95">
        <v>250</v>
      </c>
      <c r="BC583" s="106">
        <v>5</v>
      </c>
      <c r="BD583" s="115">
        <v>205</v>
      </c>
      <c r="BE583" s="95">
        <v>215</v>
      </c>
      <c r="BF583" s="95">
        <v>210</v>
      </c>
      <c r="BG583" s="106">
        <v>5</v>
      </c>
      <c r="BH583" s="115">
        <v>355</v>
      </c>
      <c r="BI583" s="95">
        <v>365</v>
      </c>
      <c r="BJ583" s="95">
        <v>360</v>
      </c>
      <c r="BK583" s="106" t="s">
        <v>5</v>
      </c>
      <c r="BL583" s="115">
        <v>265</v>
      </c>
      <c r="BM583" s="95">
        <v>275</v>
      </c>
      <c r="BN583" s="95">
        <v>270</v>
      </c>
      <c r="BO583" s="106">
        <v>-2</v>
      </c>
      <c r="BP583" s="115">
        <v>280</v>
      </c>
      <c r="BQ583" s="95">
        <v>290</v>
      </c>
      <c r="BR583" s="95">
        <v>285</v>
      </c>
      <c r="BS583" s="106">
        <v>5</v>
      </c>
      <c r="BT583" s="115">
        <v>220</v>
      </c>
      <c r="BU583" s="95">
        <v>230</v>
      </c>
      <c r="BV583" s="95">
        <v>225</v>
      </c>
      <c r="BW583" s="106">
        <v>5</v>
      </c>
      <c r="BX583" s="115">
        <v>355</v>
      </c>
      <c r="BY583" s="95">
        <v>365</v>
      </c>
      <c r="BZ583" s="95">
        <v>360</v>
      </c>
      <c r="CA583" s="106">
        <v>10</v>
      </c>
      <c r="CB583" s="115">
        <v>455</v>
      </c>
      <c r="CC583" s="95">
        <v>465</v>
      </c>
      <c r="CD583" s="95">
        <v>460</v>
      </c>
      <c r="CE583" s="106">
        <v>20</v>
      </c>
      <c r="CF583" s="115">
        <v>285</v>
      </c>
      <c r="CG583" s="95">
        <v>295</v>
      </c>
      <c r="CH583" s="95">
        <v>290</v>
      </c>
      <c r="CI583" s="106">
        <v>10</v>
      </c>
      <c r="CJ583" s="115">
        <v>225</v>
      </c>
      <c r="CK583" s="95">
        <v>235</v>
      </c>
      <c r="CL583" s="95">
        <v>230</v>
      </c>
      <c r="CM583" s="106">
        <v>15</v>
      </c>
      <c r="CN583" s="115">
        <v>345</v>
      </c>
      <c r="CO583" s="95">
        <v>355</v>
      </c>
      <c r="CP583" s="95">
        <v>350</v>
      </c>
      <c r="CQ583" s="106">
        <v>20</v>
      </c>
      <c r="CR583" s="115">
        <v>440</v>
      </c>
      <c r="CS583" s="95">
        <v>450</v>
      </c>
      <c r="CT583" s="95">
        <v>445</v>
      </c>
      <c r="CU583" s="106">
        <v>-5</v>
      </c>
      <c r="CV583" s="115">
        <v>300</v>
      </c>
      <c r="CW583" s="95">
        <v>310</v>
      </c>
      <c r="CX583" s="95">
        <v>305</v>
      </c>
      <c r="CY583" s="106">
        <v>10</v>
      </c>
      <c r="CZ583" s="115">
        <v>250</v>
      </c>
      <c r="DA583" s="95">
        <v>260</v>
      </c>
      <c r="DB583" s="95">
        <v>255</v>
      </c>
      <c r="DC583" s="106">
        <v>15</v>
      </c>
      <c r="DD583" s="115">
        <v>380</v>
      </c>
      <c r="DE583" s="95">
        <v>390</v>
      </c>
      <c r="DF583" s="95">
        <v>385</v>
      </c>
      <c r="DG583" s="106">
        <v>-5</v>
      </c>
      <c r="DH583" s="115">
        <v>455</v>
      </c>
      <c r="DI583" s="95">
        <v>465</v>
      </c>
      <c r="DJ583" s="95">
        <v>460</v>
      </c>
      <c r="DK583" s="106">
        <v>25</v>
      </c>
      <c r="DL583" s="115">
        <v>300</v>
      </c>
      <c r="DM583" s="95">
        <v>310</v>
      </c>
      <c r="DN583" s="95">
        <v>305</v>
      </c>
      <c r="DO583" s="106">
        <v>10</v>
      </c>
      <c r="DP583" s="115">
        <v>245</v>
      </c>
      <c r="DQ583" s="95">
        <v>255</v>
      </c>
      <c r="DR583" s="95">
        <v>250</v>
      </c>
      <c r="DS583" s="106">
        <v>10</v>
      </c>
      <c r="DT583" s="115">
        <v>380</v>
      </c>
      <c r="DU583" s="95">
        <v>390</v>
      </c>
      <c r="DV583" s="95">
        <v>385</v>
      </c>
      <c r="DW583" s="106">
        <v>-5</v>
      </c>
      <c r="DX583" s="115">
        <v>440</v>
      </c>
      <c r="DY583" s="95">
        <v>450</v>
      </c>
      <c r="DZ583" s="95">
        <v>445</v>
      </c>
      <c r="EA583" s="106">
        <v>10</v>
      </c>
      <c r="EB583" s="115">
        <v>290</v>
      </c>
      <c r="EC583" s="95">
        <v>300</v>
      </c>
      <c r="ED583" s="95">
        <v>295</v>
      </c>
      <c r="EE583" s="106">
        <v>5</v>
      </c>
      <c r="EF583" s="115">
        <v>205</v>
      </c>
      <c r="EG583" s="95">
        <v>215</v>
      </c>
      <c r="EH583" s="95">
        <v>210</v>
      </c>
      <c r="EI583" s="106" t="s">
        <v>5</v>
      </c>
      <c r="EJ583" s="115">
        <v>410</v>
      </c>
      <c r="EK583" s="95">
        <v>420</v>
      </c>
      <c r="EL583" s="95">
        <v>415</v>
      </c>
      <c r="EM583" s="106">
        <v>-5</v>
      </c>
      <c r="EN583" s="115">
        <v>485</v>
      </c>
      <c r="EO583" s="95">
        <v>495</v>
      </c>
      <c r="EP583" s="95">
        <v>490</v>
      </c>
      <c r="EQ583" s="106">
        <v>15</v>
      </c>
      <c r="ER583" s="115">
        <v>290</v>
      </c>
      <c r="ES583" s="95">
        <v>300</v>
      </c>
      <c r="ET583" s="95">
        <v>295</v>
      </c>
      <c r="EU583" s="106" t="s">
        <v>5</v>
      </c>
      <c r="EV583" s="115">
        <v>210</v>
      </c>
      <c r="EW583" s="95">
        <v>220</v>
      </c>
      <c r="EX583" s="95">
        <v>215</v>
      </c>
      <c r="EY583" s="106">
        <v>10</v>
      </c>
      <c r="EZ583" s="115">
        <v>415</v>
      </c>
      <c r="FA583" s="95">
        <v>425</v>
      </c>
      <c r="FB583" s="95">
        <v>420</v>
      </c>
      <c r="FC583" s="106">
        <v>-5</v>
      </c>
      <c r="FD583" s="115">
        <v>255</v>
      </c>
      <c r="FE583" s="95">
        <v>265</v>
      </c>
      <c r="FF583" s="95">
        <v>260</v>
      </c>
      <c r="FG583" s="106">
        <v>10</v>
      </c>
      <c r="FH583" s="115">
        <v>325</v>
      </c>
      <c r="FI583" s="95">
        <v>335</v>
      </c>
      <c r="FJ583" s="95">
        <v>330</v>
      </c>
      <c r="FK583" s="106">
        <v>10</v>
      </c>
      <c r="FL583" s="115">
        <v>275</v>
      </c>
      <c r="FM583" s="95">
        <v>285</v>
      </c>
      <c r="FN583" s="95">
        <v>280</v>
      </c>
      <c r="FO583" s="106">
        <v>15</v>
      </c>
      <c r="FP583" s="115">
        <v>270</v>
      </c>
      <c r="FQ583" s="95">
        <v>280</v>
      </c>
      <c r="FR583" s="95">
        <v>275</v>
      </c>
      <c r="FS583" s="106">
        <v>5</v>
      </c>
      <c r="FT583" s="135">
        <v>335</v>
      </c>
      <c r="FU583" s="136">
        <v>345</v>
      </c>
      <c r="FV583" s="95">
        <v>340</v>
      </c>
      <c r="FW583" s="134">
        <v>10</v>
      </c>
      <c r="FX583" s="115">
        <v>275</v>
      </c>
      <c r="FY583" s="95">
        <v>285</v>
      </c>
      <c r="FZ583" s="95">
        <v>280</v>
      </c>
      <c r="GA583" s="106">
        <v>20</v>
      </c>
      <c r="GB583" s="115">
        <v>390</v>
      </c>
      <c r="GC583" s="95">
        <v>400</v>
      </c>
      <c r="GD583" s="95">
        <v>395</v>
      </c>
      <c r="GE583" s="106">
        <v>10</v>
      </c>
      <c r="GF583" s="115">
        <v>340</v>
      </c>
      <c r="GG583" s="95">
        <v>350</v>
      </c>
      <c r="GH583" s="95">
        <v>345</v>
      </c>
      <c r="GI583" s="106">
        <v>15</v>
      </c>
      <c r="GJ583" s="115">
        <v>390</v>
      </c>
      <c r="GK583" s="95">
        <v>400</v>
      </c>
      <c r="GL583" s="95">
        <v>395</v>
      </c>
      <c r="GM583" s="106">
        <v>-5</v>
      </c>
      <c r="GN583" s="115">
        <v>545</v>
      </c>
      <c r="GO583" s="95">
        <v>555</v>
      </c>
      <c r="GP583" s="95">
        <v>550</v>
      </c>
      <c r="GQ583" s="106">
        <v>25</v>
      </c>
      <c r="GR583" s="93"/>
      <c r="GS583" s="93"/>
    </row>
    <row r="584" spans="1:201" ht="15.75" x14ac:dyDescent="0.25">
      <c r="A584">
        <v>1</v>
      </c>
      <c r="B584">
        <v>2021</v>
      </c>
      <c r="C584" s="87">
        <v>44218</v>
      </c>
      <c r="D584" s="95">
        <v>345</v>
      </c>
      <c r="E584" s="95">
        <v>355</v>
      </c>
      <c r="F584" s="95">
        <v>350</v>
      </c>
      <c r="G584" s="106" t="s">
        <v>5</v>
      </c>
      <c r="H584" s="115">
        <v>300</v>
      </c>
      <c r="I584" s="95">
        <v>310</v>
      </c>
      <c r="J584" s="95">
        <v>305</v>
      </c>
      <c r="K584" s="106">
        <v>5</v>
      </c>
      <c r="L584" s="115">
        <v>395</v>
      </c>
      <c r="M584" s="95">
        <v>405</v>
      </c>
      <c r="N584" s="95">
        <v>400</v>
      </c>
      <c r="O584" s="106" t="s">
        <v>5</v>
      </c>
      <c r="P584" s="115">
        <v>330</v>
      </c>
      <c r="Q584" s="95">
        <v>340</v>
      </c>
      <c r="R584" s="95">
        <v>335</v>
      </c>
      <c r="S584" s="106">
        <v>-5</v>
      </c>
      <c r="T584" s="115">
        <v>305</v>
      </c>
      <c r="U584" s="95">
        <v>315</v>
      </c>
      <c r="V584" s="95">
        <v>310</v>
      </c>
      <c r="W584" s="106" t="s">
        <v>5</v>
      </c>
      <c r="X584" s="115">
        <v>270</v>
      </c>
      <c r="Y584" s="95">
        <v>280</v>
      </c>
      <c r="Z584" s="95">
        <v>275</v>
      </c>
      <c r="AA584" s="106">
        <v>5</v>
      </c>
      <c r="AB584" s="115">
        <v>380</v>
      </c>
      <c r="AC584" s="95">
        <v>390</v>
      </c>
      <c r="AD584" s="95">
        <v>385</v>
      </c>
      <c r="AE584" s="106" t="s">
        <v>5</v>
      </c>
      <c r="AF584" s="115">
        <v>305</v>
      </c>
      <c r="AG584" s="95">
        <v>315</v>
      </c>
      <c r="AH584" s="95">
        <v>310</v>
      </c>
      <c r="AI584" s="106">
        <v>5</v>
      </c>
      <c r="AJ584" s="115">
        <v>275</v>
      </c>
      <c r="AK584" s="95">
        <v>285</v>
      </c>
      <c r="AL584" s="95">
        <v>280</v>
      </c>
      <c r="AM584" s="106">
        <v>5</v>
      </c>
      <c r="AN584" s="115">
        <v>210</v>
      </c>
      <c r="AO584" s="95">
        <v>220</v>
      </c>
      <c r="AP584" s="95">
        <v>215</v>
      </c>
      <c r="AQ584" s="106">
        <v>5</v>
      </c>
      <c r="AR584" s="115">
        <v>360</v>
      </c>
      <c r="AS584" s="95">
        <v>370</v>
      </c>
      <c r="AT584" s="95">
        <v>365</v>
      </c>
      <c r="AU584" s="106">
        <v>5</v>
      </c>
      <c r="AV584" s="115">
        <v>305</v>
      </c>
      <c r="AW584" s="95">
        <v>315</v>
      </c>
      <c r="AX584" s="95">
        <v>310</v>
      </c>
      <c r="AY584" s="106">
        <v>-20</v>
      </c>
      <c r="AZ584" s="115">
        <v>250</v>
      </c>
      <c r="BA584" s="95">
        <v>260</v>
      </c>
      <c r="BB584" s="95">
        <v>255</v>
      </c>
      <c r="BC584" s="106">
        <v>5</v>
      </c>
      <c r="BD584" s="115">
        <v>210</v>
      </c>
      <c r="BE584" s="95">
        <v>220</v>
      </c>
      <c r="BF584" s="95">
        <v>215</v>
      </c>
      <c r="BG584" s="106">
        <v>5</v>
      </c>
      <c r="BH584" s="115">
        <v>360</v>
      </c>
      <c r="BI584" s="95">
        <v>370</v>
      </c>
      <c r="BJ584" s="95">
        <v>365</v>
      </c>
      <c r="BK584" s="106">
        <v>5</v>
      </c>
      <c r="BL584" s="115">
        <v>265</v>
      </c>
      <c r="BM584" s="95">
        <v>275</v>
      </c>
      <c r="BN584" s="95">
        <v>270</v>
      </c>
      <c r="BO584" s="106" t="s">
        <v>5</v>
      </c>
      <c r="BP584" s="115">
        <v>285</v>
      </c>
      <c r="BQ584" s="95">
        <v>295</v>
      </c>
      <c r="BR584" s="95">
        <v>290</v>
      </c>
      <c r="BS584" s="106">
        <v>5</v>
      </c>
      <c r="BT584" s="115">
        <v>230</v>
      </c>
      <c r="BU584" s="95">
        <v>240</v>
      </c>
      <c r="BV584" s="95">
        <v>235</v>
      </c>
      <c r="BW584" s="106">
        <v>10</v>
      </c>
      <c r="BX584" s="115">
        <v>360</v>
      </c>
      <c r="BY584" s="95">
        <v>370</v>
      </c>
      <c r="BZ584" s="95">
        <v>365</v>
      </c>
      <c r="CA584" s="106">
        <v>5</v>
      </c>
      <c r="CB584" s="115">
        <v>470</v>
      </c>
      <c r="CC584" s="95">
        <v>480</v>
      </c>
      <c r="CD584" s="95">
        <v>475</v>
      </c>
      <c r="CE584" s="106">
        <v>15</v>
      </c>
      <c r="CF584" s="115">
        <v>295</v>
      </c>
      <c r="CG584" s="95">
        <v>305</v>
      </c>
      <c r="CH584" s="95">
        <v>300</v>
      </c>
      <c r="CI584" s="106">
        <v>10</v>
      </c>
      <c r="CJ584" s="115">
        <v>230</v>
      </c>
      <c r="CK584" s="95">
        <v>240</v>
      </c>
      <c r="CL584" s="95">
        <v>235</v>
      </c>
      <c r="CM584" s="106">
        <v>5</v>
      </c>
      <c r="CN584" s="115">
        <v>345</v>
      </c>
      <c r="CO584" s="95">
        <v>355</v>
      </c>
      <c r="CP584" s="95">
        <v>350</v>
      </c>
      <c r="CQ584" s="106" t="s">
        <v>5</v>
      </c>
      <c r="CR584" s="115">
        <v>440</v>
      </c>
      <c r="CS584" s="95">
        <v>450</v>
      </c>
      <c r="CT584" s="95">
        <v>445</v>
      </c>
      <c r="CU584" s="106" t="s">
        <v>5</v>
      </c>
      <c r="CV584" s="115">
        <v>305</v>
      </c>
      <c r="CW584" s="95">
        <v>315</v>
      </c>
      <c r="CX584" s="95">
        <v>310</v>
      </c>
      <c r="CY584" s="106">
        <v>5</v>
      </c>
      <c r="CZ584" s="115">
        <v>255</v>
      </c>
      <c r="DA584" s="95">
        <v>265</v>
      </c>
      <c r="DB584" s="95">
        <v>260</v>
      </c>
      <c r="DC584" s="106">
        <v>5</v>
      </c>
      <c r="DD584" s="115">
        <v>345</v>
      </c>
      <c r="DE584" s="95">
        <v>355</v>
      </c>
      <c r="DF584" s="95">
        <v>350</v>
      </c>
      <c r="DG584" s="106">
        <v>-35</v>
      </c>
      <c r="DH584" s="115">
        <v>455</v>
      </c>
      <c r="DI584" s="95">
        <v>465</v>
      </c>
      <c r="DJ584" s="95">
        <v>460</v>
      </c>
      <c r="DK584" s="106" t="s">
        <v>5</v>
      </c>
      <c r="DL584" s="115">
        <v>305</v>
      </c>
      <c r="DM584" s="95">
        <v>315</v>
      </c>
      <c r="DN584" s="95">
        <v>310</v>
      </c>
      <c r="DO584" s="106">
        <v>5</v>
      </c>
      <c r="DP584" s="115">
        <v>245</v>
      </c>
      <c r="DQ584" s="95">
        <v>255</v>
      </c>
      <c r="DR584" s="95">
        <v>250</v>
      </c>
      <c r="DS584" s="106" t="s">
        <v>5</v>
      </c>
      <c r="DT584" s="115">
        <v>345</v>
      </c>
      <c r="DU584" s="95">
        <v>355</v>
      </c>
      <c r="DV584" s="95">
        <v>350</v>
      </c>
      <c r="DW584" s="106">
        <v>-35</v>
      </c>
      <c r="DX584" s="115">
        <v>440</v>
      </c>
      <c r="DY584" s="95">
        <v>450</v>
      </c>
      <c r="DZ584" s="95">
        <v>445</v>
      </c>
      <c r="EA584" s="106" t="s">
        <v>5</v>
      </c>
      <c r="EB584" s="115">
        <v>300</v>
      </c>
      <c r="EC584" s="95">
        <v>310</v>
      </c>
      <c r="ED584" s="95">
        <v>305</v>
      </c>
      <c r="EE584" s="106">
        <v>10</v>
      </c>
      <c r="EF584" s="115">
        <v>215</v>
      </c>
      <c r="EG584" s="95">
        <v>225</v>
      </c>
      <c r="EH584" s="95">
        <v>220</v>
      </c>
      <c r="EI584" s="106">
        <v>10</v>
      </c>
      <c r="EJ584" s="115">
        <v>405</v>
      </c>
      <c r="EK584" s="95">
        <v>415</v>
      </c>
      <c r="EL584" s="95">
        <v>410</v>
      </c>
      <c r="EM584" s="106">
        <v>-5</v>
      </c>
      <c r="EN584" s="115">
        <v>485</v>
      </c>
      <c r="EO584" s="95">
        <v>495</v>
      </c>
      <c r="EP584" s="95">
        <v>490</v>
      </c>
      <c r="EQ584" s="106" t="s">
        <v>5</v>
      </c>
      <c r="ER584" s="115">
        <v>290</v>
      </c>
      <c r="ES584" s="95">
        <v>300</v>
      </c>
      <c r="ET584" s="95">
        <v>295</v>
      </c>
      <c r="EU584" s="106" t="s">
        <v>5</v>
      </c>
      <c r="EV584" s="115">
        <v>220</v>
      </c>
      <c r="EW584" s="95">
        <v>230</v>
      </c>
      <c r="EX584" s="95">
        <v>225</v>
      </c>
      <c r="EY584" s="106">
        <v>10</v>
      </c>
      <c r="EZ584" s="115">
        <v>415</v>
      </c>
      <c r="FA584" s="95">
        <v>425</v>
      </c>
      <c r="FB584" s="95">
        <v>420</v>
      </c>
      <c r="FC584" s="106" t="s">
        <v>5</v>
      </c>
      <c r="FD584" s="115">
        <v>255</v>
      </c>
      <c r="FE584" s="95">
        <v>265</v>
      </c>
      <c r="FF584" s="95">
        <v>260</v>
      </c>
      <c r="FG584" s="106" t="s">
        <v>5</v>
      </c>
      <c r="FH584" s="115">
        <v>335</v>
      </c>
      <c r="FI584" s="95">
        <v>345</v>
      </c>
      <c r="FJ584" s="95">
        <v>340</v>
      </c>
      <c r="FK584" s="106">
        <v>10</v>
      </c>
      <c r="FL584" s="115">
        <v>270</v>
      </c>
      <c r="FM584" s="95">
        <v>280</v>
      </c>
      <c r="FN584" s="95">
        <v>275</v>
      </c>
      <c r="FO584" s="106">
        <v>-5</v>
      </c>
      <c r="FP584" s="115">
        <v>275</v>
      </c>
      <c r="FQ584" s="95">
        <v>285</v>
      </c>
      <c r="FR584" s="95">
        <v>280</v>
      </c>
      <c r="FS584" s="106">
        <v>5</v>
      </c>
      <c r="FT584" s="135">
        <v>340</v>
      </c>
      <c r="FU584" s="136">
        <v>350</v>
      </c>
      <c r="FV584" s="95">
        <v>345</v>
      </c>
      <c r="FW584" s="134">
        <v>5</v>
      </c>
      <c r="FX584" s="115">
        <v>260</v>
      </c>
      <c r="FY584" s="95">
        <v>270</v>
      </c>
      <c r="FZ584" s="95">
        <v>265</v>
      </c>
      <c r="GA584" s="106">
        <v>-15</v>
      </c>
      <c r="GB584" s="115">
        <v>395</v>
      </c>
      <c r="GC584" s="95">
        <v>405</v>
      </c>
      <c r="GD584" s="95">
        <v>400</v>
      </c>
      <c r="GE584" s="106">
        <v>5</v>
      </c>
      <c r="GF584" s="115">
        <v>345</v>
      </c>
      <c r="GG584" s="95">
        <v>355</v>
      </c>
      <c r="GH584" s="95">
        <v>350</v>
      </c>
      <c r="GI584" s="106">
        <v>5</v>
      </c>
      <c r="GJ584" s="115">
        <v>355</v>
      </c>
      <c r="GK584" s="95">
        <v>365</v>
      </c>
      <c r="GL584" s="95">
        <v>360</v>
      </c>
      <c r="GM584" s="106">
        <v>-35</v>
      </c>
      <c r="GN584" s="115">
        <v>545</v>
      </c>
      <c r="GO584" s="95">
        <v>555</v>
      </c>
      <c r="GP584" s="95">
        <v>550</v>
      </c>
      <c r="GQ584" s="106" t="s">
        <v>5</v>
      </c>
      <c r="GR584" s="93"/>
      <c r="GS584" s="93"/>
    </row>
    <row r="585" spans="1:201" ht="15.75" x14ac:dyDescent="0.25">
      <c r="A585">
        <v>1</v>
      </c>
      <c r="B585">
        <v>2021</v>
      </c>
      <c r="C585" s="87">
        <v>44225</v>
      </c>
      <c r="D585" s="96">
        <v>345</v>
      </c>
      <c r="E585" s="96">
        <v>355</v>
      </c>
      <c r="F585" s="96">
        <v>350</v>
      </c>
      <c r="G585" s="103"/>
      <c r="H585" s="113">
        <v>300</v>
      </c>
      <c r="I585" s="96">
        <v>310</v>
      </c>
      <c r="J585" s="96">
        <v>305</v>
      </c>
      <c r="K585" s="103"/>
      <c r="L585" s="113">
        <v>395</v>
      </c>
      <c r="M585" s="96">
        <v>405</v>
      </c>
      <c r="N585" s="96">
        <v>400</v>
      </c>
      <c r="O585" s="103"/>
      <c r="P585" s="113">
        <v>332.5</v>
      </c>
      <c r="Q585" s="96">
        <v>342.5</v>
      </c>
      <c r="R585" s="96">
        <v>337.5</v>
      </c>
      <c r="S585" s="103"/>
      <c r="T585" s="113">
        <v>305</v>
      </c>
      <c r="U585" s="96">
        <v>315</v>
      </c>
      <c r="V585" s="96">
        <v>310</v>
      </c>
      <c r="W585" s="103"/>
      <c r="X585" s="113">
        <v>270</v>
      </c>
      <c r="Y585" s="96">
        <v>280</v>
      </c>
      <c r="Z585" s="96">
        <v>275</v>
      </c>
      <c r="AA585" s="103"/>
      <c r="AB585" s="113">
        <v>380</v>
      </c>
      <c r="AC585" s="96">
        <v>390</v>
      </c>
      <c r="AD585" s="96">
        <v>385</v>
      </c>
      <c r="AE585" s="103"/>
      <c r="AF585" s="113">
        <v>312.5</v>
      </c>
      <c r="AG585" s="96">
        <v>322.5</v>
      </c>
      <c r="AH585" s="96">
        <v>317.5</v>
      </c>
      <c r="AI585" s="103"/>
      <c r="AJ585" s="113">
        <v>280</v>
      </c>
      <c r="AK585" s="96">
        <v>290</v>
      </c>
      <c r="AL585" s="96">
        <v>285</v>
      </c>
      <c r="AM585" s="103"/>
      <c r="AN585" s="113">
        <v>217.5</v>
      </c>
      <c r="AO585" s="96">
        <v>227.5</v>
      </c>
      <c r="AP585" s="96">
        <v>222.5</v>
      </c>
      <c r="AQ585" s="103"/>
      <c r="AR585" s="113">
        <v>360</v>
      </c>
      <c r="AS585" s="96">
        <v>370</v>
      </c>
      <c r="AT585" s="96">
        <v>365</v>
      </c>
      <c r="AU585" s="103"/>
      <c r="AV585" s="113">
        <v>300</v>
      </c>
      <c r="AW585" s="96">
        <v>310</v>
      </c>
      <c r="AX585" s="96">
        <v>305</v>
      </c>
      <c r="AY585" s="103"/>
      <c r="AZ585" s="113">
        <v>250</v>
      </c>
      <c r="BA585" s="96">
        <v>260</v>
      </c>
      <c r="BB585" s="96">
        <v>255</v>
      </c>
      <c r="BC585" s="103"/>
      <c r="BD585" s="113">
        <v>210</v>
      </c>
      <c r="BE585" s="96">
        <v>220</v>
      </c>
      <c r="BF585" s="96">
        <v>215</v>
      </c>
      <c r="BG585" s="103"/>
      <c r="BH585" s="113">
        <v>357.5</v>
      </c>
      <c r="BI585" s="96">
        <v>367.5</v>
      </c>
      <c r="BJ585" s="96">
        <v>362.5</v>
      </c>
      <c r="BK585" s="103"/>
      <c r="BL585" s="113">
        <v>265</v>
      </c>
      <c r="BM585" s="96">
        <v>275</v>
      </c>
      <c r="BN585" s="96">
        <v>270</v>
      </c>
      <c r="BO585" s="103"/>
      <c r="BP585" s="113">
        <v>292.5</v>
      </c>
      <c r="BQ585" s="96">
        <v>302.5</v>
      </c>
      <c r="BR585" s="96">
        <v>297.5</v>
      </c>
      <c r="BS585" s="103"/>
      <c r="BT585" s="113">
        <v>240</v>
      </c>
      <c r="BU585" s="96">
        <v>250</v>
      </c>
      <c r="BV585" s="96">
        <v>245</v>
      </c>
      <c r="BW585" s="103"/>
      <c r="BX585" s="113">
        <v>357.5</v>
      </c>
      <c r="BY585" s="96">
        <v>367.5</v>
      </c>
      <c r="BZ585" s="96">
        <v>362.5</v>
      </c>
      <c r="CA585" s="103"/>
      <c r="CB585" s="113">
        <v>467.5</v>
      </c>
      <c r="CC585" s="96">
        <v>477.5</v>
      </c>
      <c r="CD585" s="96">
        <v>472.5</v>
      </c>
      <c r="CE585" s="103"/>
      <c r="CF585" s="113">
        <v>287.5</v>
      </c>
      <c r="CG585" s="96">
        <v>297.5</v>
      </c>
      <c r="CH585" s="96">
        <v>292.5</v>
      </c>
      <c r="CI585" s="103"/>
      <c r="CJ585" s="113">
        <v>235</v>
      </c>
      <c r="CK585" s="96">
        <v>245</v>
      </c>
      <c r="CL585" s="96">
        <v>240</v>
      </c>
      <c r="CM585" s="103"/>
      <c r="CN585" s="113">
        <v>340</v>
      </c>
      <c r="CO585" s="96">
        <v>350</v>
      </c>
      <c r="CP585" s="96">
        <v>345</v>
      </c>
      <c r="CQ585" s="103"/>
      <c r="CR585" s="113">
        <v>442.5</v>
      </c>
      <c r="CS585" s="96">
        <v>452.5</v>
      </c>
      <c r="CT585" s="96">
        <v>447.5</v>
      </c>
      <c r="CU585" s="103"/>
      <c r="CV585" s="113">
        <v>310</v>
      </c>
      <c r="CW585" s="96">
        <v>320</v>
      </c>
      <c r="CX585" s="96">
        <v>315</v>
      </c>
      <c r="CY585" s="103"/>
      <c r="CZ585" s="113">
        <v>257.5</v>
      </c>
      <c r="DA585" s="96">
        <v>267.5</v>
      </c>
      <c r="DB585" s="96">
        <v>262.5</v>
      </c>
      <c r="DC585" s="103"/>
      <c r="DD585" s="113">
        <v>345</v>
      </c>
      <c r="DE585" s="96">
        <v>355</v>
      </c>
      <c r="DF585" s="96">
        <v>350</v>
      </c>
      <c r="DG585" s="103"/>
      <c r="DH585" s="113">
        <v>457.5</v>
      </c>
      <c r="DI585" s="96">
        <v>467.5</v>
      </c>
      <c r="DJ585" s="96">
        <v>462.5</v>
      </c>
      <c r="DK585" s="103"/>
      <c r="DL585" s="113">
        <v>305</v>
      </c>
      <c r="DM585" s="96">
        <v>315</v>
      </c>
      <c r="DN585" s="96">
        <v>310</v>
      </c>
      <c r="DO585" s="103"/>
      <c r="DP585" s="113">
        <v>247.5</v>
      </c>
      <c r="DQ585" s="96">
        <v>257.5</v>
      </c>
      <c r="DR585" s="96">
        <v>252.5</v>
      </c>
      <c r="DS585" s="103"/>
      <c r="DT585" s="113">
        <v>345</v>
      </c>
      <c r="DU585" s="96">
        <v>355</v>
      </c>
      <c r="DV585" s="96">
        <v>350</v>
      </c>
      <c r="DW585" s="103"/>
      <c r="DX585" s="113">
        <v>442.5</v>
      </c>
      <c r="DY585" s="96">
        <v>452.5</v>
      </c>
      <c r="DZ585" s="96">
        <v>447.5</v>
      </c>
      <c r="EA585" s="103"/>
      <c r="EB585" s="113">
        <v>297.5</v>
      </c>
      <c r="EC585" s="96">
        <v>307.5</v>
      </c>
      <c r="ED585" s="96">
        <v>302.5</v>
      </c>
      <c r="EE585" s="103"/>
      <c r="EF585" s="113">
        <v>235</v>
      </c>
      <c r="EG585" s="96">
        <v>245</v>
      </c>
      <c r="EH585" s="96">
        <v>240</v>
      </c>
      <c r="EI585" s="103"/>
      <c r="EJ585" s="113">
        <v>405</v>
      </c>
      <c r="EK585" s="96">
        <v>415</v>
      </c>
      <c r="EL585" s="96">
        <v>410</v>
      </c>
      <c r="EM585" s="103"/>
      <c r="EN585" s="113">
        <v>487.5</v>
      </c>
      <c r="EO585" s="96">
        <v>497.5</v>
      </c>
      <c r="EP585" s="96">
        <v>492.5</v>
      </c>
      <c r="EQ585" s="103"/>
      <c r="ER585" s="113">
        <v>292.5</v>
      </c>
      <c r="ES585" s="96">
        <v>302.5</v>
      </c>
      <c r="ET585" s="96">
        <v>297.5</v>
      </c>
      <c r="EU585" s="103"/>
      <c r="EV585" s="113">
        <v>225</v>
      </c>
      <c r="EW585" s="96">
        <v>235</v>
      </c>
      <c r="EX585" s="96">
        <v>230</v>
      </c>
      <c r="EY585" s="103"/>
      <c r="EZ585" s="113">
        <v>415</v>
      </c>
      <c r="FA585" s="96">
        <v>425</v>
      </c>
      <c r="FB585" s="96">
        <v>420</v>
      </c>
      <c r="FC585" s="103"/>
      <c r="FD585" s="113">
        <v>255</v>
      </c>
      <c r="FE585" s="96">
        <v>265</v>
      </c>
      <c r="FF585" s="96">
        <v>260</v>
      </c>
      <c r="FG585" s="103"/>
      <c r="FH585" s="113">
        <v>332.5</v>
      </c>
      <c r="FI585" s="96">
        <v>342.5</v>
      </c>
      <c r="FJ585" s="96">
        <v>337.5</v>
      </c>
      <c r="FK585" s="103"/>
      <c r="FL585" s="113">
        <v>277.5</v>
      </c>
      <c r="FM585" s="96">
        <v>287.5</v>
      </c>
      <c r="FN585" s="96">
        <v>282.5</v>
      </c>
      <c r="FO585" s="103"/>
      <c r="FP585" s="114">
        <v>280</v>
      </c>
      <c r="FQ585" s="101">
        <v>290</v>
      </c>
      <c r="FR585" s="101">
        <v>285</v>
      </c>
      <c r="FS585" s="103"/>
      <c r="FT585" s="113">
        <v>345</v>
      </c>
      <c r="FU585" s="96">
        <v>355</v>
      </c>
      <c r="FV585" s="96">
        <v>350</v>
      </c>
      <c r="FW585" s="103"/>
      <c r="FX585" s="113">
        <v>260</v>
      </c>
      <c r="FY585" s="96">
        <v>270</v>
      </c>
      <c r="FZ585" s="96">
        <v>265</v>
      </c>
      <c r="GA585" s="103"/>
      <c r="GB585" s="113">
        <v>400</v>
      </c>
      <c r="GC585" s="96">
        <v>410</v>
      </c>
      <c r="GD585" s="96">
        <v>405</v>
      </c>
      <c r="GE585" s="103"/>
      <c r="GF585" s="113">
        <v>347.5</v>
      </c>
      <c r="GG585" s="96">
        <v>357.5</v>
      </c>
      <c r="GH585" s="96">
        <v>352.5</v>
      </c>
      <c r="GI585" s="103"/>
      <c r="GJ585" s="113">
        <v>355</v>
      </c>
      <c r="GK585" s="96">
        <v>365</v>
      </c>
      <c r="GL585" s="96">
        <v>360</v>
      </c>
      <c r="GM585" s="103"/>
      <c r="GN585" s="113">
        <v>547.5</v>
      </c>
      <c r="GO585" s="96">
        <v>557.5</v>
      </c>
      <c r="GP585" s="96">
        <v>552.5</v>
      </c>
      <c r="GQ585" s="103"/>
      <c r="GR585" s="93"/>
      <c r="GS585" s="93"/>
    </row>
    <row r="586" spans="1:201" ht="15.75" x14ac:dyDescent="0.25">
      <c r="A586">
        <v>2</v>
      </c>
      <c r="B586">
        <v>2021</v>
      </c>
      <c r="C586" s="87">
        <v>44232</v>
      </c>
      <c r="D586" s="95">
        <v>345</v>
      </c>
      <c r="E586" s="95">
        <v>355</v>
      </c>
      <c r="F586" s="95">
        <v>350</v>
      </c>
      <c r="G586" s="106" t="s">
        <v>5</v>
      </c>
      <c r="H586" s="115">
        <v>300</v>
      </c>
      <c r="I586" s="95">
        <v>310</v>
      </c>
      <c r="J586" s="95">
        <v>305</v>
      </c>
      <c r="K586" s="106" t="s">
        <v>5</v>
      </c>
      <c r="L586" s="115">
        <v>395</v>
      </c>
      <c r="M586" s="95">
        <v>405</v>
      </c>
      <c r="N586" s="95">
        <v>400</v>
      </c>
      <c r="O586" s="106" t="s">
        <v>5</v>
      </c>
      <c r="P586" s="115">
        <v>335</v>
      </c>
      <c r="Q586" s="95">
        <v>345</v>
      </c>
      <c r="R586" s="95">
        <v>340</v>
      </c>
      <c r="S586" s="106">
        <v>5</v>
      </c>
      <c r="T586" s="115">
        <v>305</v>
      </c>
      <c r="U586" s="95">
        <v>315</v>
      </c>
      <c r="V586" s="95">
        <v>310</v>
      </c>
      <c r="W586" s="106" t="s">
        <v>5</v>
      </c>
      <c r="X586" s="115">
        <v>270</v>
      </c>
      <c r="Y586" s="95">
        <v>280</v>
      </c>
      <c r="Z586" s="95">
        <v>275</v>
      </c>
      <c r="AA586" s="106" t="s">
        <v>5</v>
      </c>
      <c r="AB586" s="115">
        <v>380</v>
      </c>
      <c r="AC586" s="95">
        <v>390</v>
      </c>
      <c r="AD586" s="95">
        <v>385</v>
      </c>
      <c r="AE586" s="106" t="s">
        <v>5</v>
      </c>
      <c r="AF586" s="115">
        <v>320</v>
      </c>
      <c r="AG586" s="95">
        <v>330</v>
      </c>
      <c r="AH586" s="95">
        <v>325</v>
      </c>
      <c r="AI586" s="106">
        <v>15</v>
      </c>
      <c r="AJ586" s="115">
        <v>285</v>
      </c>
      <c r="AK586" s="95">
        <v>295</v>
      </c>
      <c r="AL586" s="95">
        <v>290</v>
      </c>
      <c r="AM586" s="106">
        <v>10</v>
      </c>
      <c r="AN586" s="115">
        <v>225</v>
      </c>
      <c r="AO586" s="95">
        <v>235</v>
      </c>
      <c r="AP586" s="95">
        <v>230</v>
      </c>
      <c r="AQ586" s="106">
        <v>15</v>
      </c>
      <c r="AR586" s="115">
        <v>360</v>
      </c>
      <c r="AS586" s="95">
        <v>370</v>
      </c>
      <c r="AT586" s="95">
        <v>365</v>
      </c>
      <c r="AU586" s="106" t="s">
        <v>5</v>
      </c>
      <c r="AV586" s="115">
        <v>295</v>
      </c>
      <c r="AW586" s="95">
        <v>305</v>
      </c>
      <c r="AX586" s="95">
        <v>300</v>
      </c>
      <c r="AY586" s="106">
        <v>-10</v>
      </c>
      <c r="AZ586" s="115">
        <v>250</v>
      </c>
      <c r="BA586" s="95">
        <v>260</v>
      </c>
      <c r="BB586" s="95">
        <v>255</v>
      </c>
      <c r="BC586" s="106" t="s">
        <v>5</v>
      </c>
      <c r="BD586" s="115">
        <v>210</v>
      </c>
      <c r="BE586" s="95">
        <v>220</v>
      </c>
      <c r="BF586" s="95">
        <v>215</v>
      </c>
      <c r="BG586" s="106" t="s">
        <v>5</v>
      </c>
      <c r="BH586" s="115">
        <v>355</v>
      </c>
      <c r="BI586" s="95">
        <v>365</v>
      </c>
      <c r="BJ586" s="95">
        <v>360</v>
      </c>
      <c r="BK586" s="106">
        <v>-5</v>
      </c>
      <c r="BL586" s="115">
        <v>265</v>
      </c>
      <c r="BM586" s="95">
        <v>275</v>
      </c>
      <c r="BN586" s="95">
        <v>270</v>
      </c>
      <c r="BO586" s="106" t="s">
        <v>5</v>
      </c>
      <c r="BP586" s="115">
        <v>300</v>
      </c>
      <c r="BQ586" s="95">
        <v>310</v>
      </c>
      <c r="BR586" s="95">
        <v>305</v>
      </c>
      <c r="BS586" s="106">
        <v>15</v>
      </c>
      <c r="BT586" s="115">
        <v>250</v>
      </c>
      <c r="BU586" s="95">
        <v>260</v>
      </c>
      <c r="BV586" s="95">
        <v>255</v>
      </c>
      <c r="BW586" s="106">
        <v>20</v>
      </c>
      <c r="BX586" s="115">
        <v>355</v>
      </c>
      <c r="BY586" s="95">
        <v>365</v>
      </c>
      <c r="BZ586" s="95">
        <v>360</v>
      </c>
      <c r="CA586" s="106">
        <v>-5</v>
      </c>
      <c r="CB586" s="115">
        <v>465</v>
      </c>
      <c r="CC586" s="95">
        <v>475</v>
      </c>
      <c r="CD586" s="95">
        <v>470</v>
      </c>
      <c r="CE586" s="106">
        <v>-5</v>
      </c>
      <c r="CF586" s="115">
        <v>280</v>
      </c>
      <c r="CG586" s="95">
        <v>290</v>
      </c>
      <c r="CH586" s="95">
        <v>285</v>
      </c>
      <c r="CI586" s="106">
        <v>-15</v>
      </c>
      <c r="CJ586" s="115">
        <v>240</v>
      </c>
      <c r="CK586" s="95">
        <v>250</v>
      </c>
      <c r="CL586" s="95">
        <v>245</v>
      </c>
      <c r="CM586" s="106">
        <v>10</v>
      </c>
      <c r="CN586" s="115">
        <v>335</v>
      </c>
      <c r="CO586" s="95">
        <v>345</v>
      </c>
      <c r="CP586" s="95">
        <v>340</v>
      </c>
      <c r="CQ586" s="106">
        <v>-10</v>
      </c>
      <c r="CR586" s="115">
        <v>445</v>
      </c>
      <c r="CS586" s="95">
        <v>455</v>
      </c>
      <c r="CT586" s="95">
        <v>450</v>
      </c>
      <c r="CU586" s="106">
        <v>5</v>
      </c>
      <c r="CV586" s="115">
        <v>315</v>
      </c>
      <c r="CW586" s="95">
        <v>325</v>
      </c>
      <c r="CX586" s="95">
        <v>320</v>
      </c>
      <c r="CY586" s="106">
        <v>10</v>
      </c>
      <c r="CZ586" s="115">
        <v>260</v>
      </c>
      <c r="DA586" s="95">
        <v>270</v>
      </c>
      <c r="DB586" s="95">
        <v>265</v>
      </c>
      <c r="DC586" s="106">
        <v>5</v>
      </c>
      <c r="DD586" s="115">
        <v>345</v>
      </c>
      <c r="DE586" s="95">
        <v>355</v>
      </c>
      <c r="DF586" s="95">
        <v>350</v>
      </c>
      <c r="DG586" s="106" t="s">
        <v>5</v>
      </c>
      <c r="DH586" s="115">
        <v>460</v>
      </c>
      <c r="DI586" s="95">
        <v>470</v>
      </c>
      <c r="DJ586" s="95">
        <v>465</v>
      </c>
      <c r="DK586" s="106">
        <v>5</v>
      </c>
      <c r="DL586" s="115">
        <v>305</v>
      </c>
      <c r="DM586" s="95">
        <v>315</v>
      </c>
      <c r="DN586" s="95">
        <v>310</v>
      </c>
      <c r="DO586" s="106" t="s">
        <v>5</v>
      </c>
      <c r="DP586" s="115">
        <v>250</v>
      </c>
      <c r="DQ586" s="95">
        <v>260</v>
      </c>
      <c r="DR586" s="95">
        <v>255</v>
      </c>
      <c r="DS586" s="106">
        <v>5</v>
      </c>
      <c r="DT586" s="115">
        <v>345</v>
      </c>
      <c r="DU586" s="95">
        <v>355</v>
      </c>
      <c r="DV586" s="95">
        <v>350</v>
      </c>
      <c r="DW586" s="106" t="s">
        <v>5</v>
      </c>
      <c r="DX586" s="115">
        <v>445</v>
      </c>
      <c r="DY586" s="95">
        <v>455</v>
      </c>
      <c r="DZ586" s="95">
        <v>450</v>
      </c>
      <c r="EA586" s="106">
        <v>5</v>
      </c>
      <c r="EB586" s="115">
        <v>295</v>
      </c>
      <c r="EC586" s="95">
        <v>305</v>
      </c>
      <c r="ED586" s="95">
        <v>300</v>
      </c>
      <c r="EE586" s="106">
        <v>-5</v>
      </c>
      <c r="EF586" s="115">
        <v>255</v>
      </c>
      <c r="EG586" s="95">
        <v>265</v>
      </c>
      <c r="EH586" s="95">
        <v>260</v>
      </c>
      <c r="EI586" s="106">
        <v>40</v>
      </c>
      <c r="EJ586" s="115">
        <v>405</v>
      </c>
      <c r="EK586" s="95">
        <v>415</v>
      </c>
      <c r="EL586" s="95">
        <v>410</v>
      </c>
      <c r="EM586" s="106" t="s">
        <v>5</v>
      </c>
      <c r="EN586" s="115">
        <v>490</v>
      </c>
      <c r="EO586" s="95">
        <v>500</v>
      </c>
      <c r="EP586" s="95">
        <v>495</v>
      </c>
      <c r="EQ586" s="106">
        <v>5</v>
      </c>
      <c r="ER586" s="115">
        <v>295</v>
      </c>
      <c r="ES586" s="95">
        <v>305</v>
      </c>
      <c r="ET586" s="95">
        <v>300</v>
      </c>
      <c r="EU586" s="106">
        <v>5</v>
      </c>
      <c r="EV586" s="115">
        <v>230</v>
      </c>
      <c r="EW586" s="95">
        <v>240</v>
      </c>
      <c r="EX586" s="95">
        <v>235</v>
      </c>
      <c r="EY586" s="106">
        <v>10</v>
      </c>
      <c r="EZ586" s="115">
        <v>415</v>
      </c>
      <c r="FA586" s="95">
        <v>425</v>
      </c>
      <c r="FB586" s="95">
        <v>420</v>
      </c>
      <c r="FC586" s="106" t="s">
        <v>5</v>
      </c>
      <c r="FD586" s="115">
        <v>255</v>
      </c>
      <c r="FE586" s="95">
        <v>265</v>
      </c>
      <c r="FF586" s="95">
        <v>260</v>
      </c>
      <c r="FG586" s="106" t="s">
        <v>5</v>
      </c>
      <c r="FH586" s="115">
        <v>330</v>
      </c>
      <c r="FI586" s="95">
        <v>340</v>
      </c>
      <c r="FJ586" s="95">
        <v>335</v>
      </c>
      <c r="FK586" s="106">
        <v>-5</v>
      </c>
      <c r="FL586" s="115">
        <v>285</v>
      </c>
      <c r="FM586" s="95">
        <v>295</v>
      </c>
      <c r="FN586" s="95">
        <v>290</v>
      </c>
      <c r="FO586" s="106">
        <v>15</v>
      </c>
      <c r="FP586" s="115">
        <v>285</v>
      </c>
      <c r="FQ586" s="95">
        <v>295</v>
      </c>
      <c r="FR586" s="95">
        <v>290</v>
      </c>
      <c r="FS586" s="106">
        <v>10</v>
      </c>
      <c r="FT586" s="135">
        <v>350</v>
      </c>
      <c r="FU586" s="136">
        <v>360</v>
      </c>
      <c r="FV586" s="95">
        <v>355</v>
      </c>
      <c r="FW586" s="134">
        <v>10</v>
      </c>
      <c r="FX586" s="115">
        <v>260</v>
      </c>
      <c r="FY586" s="95">
        <v>270</v>
      </c>
      <c r="FZ586" s="95">
        <v>265</v>
      </c>
      <c r="GA586" s="106" t="s">
        <v>5</v>
      </c>
      <c r="GB586" s="115">
        <v>405</v>
      </c>
      <c r="GC586" s="95">
        <v>415</v>
      </c>
      <c r="GD586" s="95">
        <v>410</v>
      </c>
      <c r="GE586" s="106">
        <v>10</v>
      </c>
      <c r="GF586" s="115">
        <v>350</v>
      </c>
      <c r="GG586" s="95">
        <v>360</v>
      </c>
      <c r="GH586" s="95">
        <v>355</v>
      </c>
      <c r="GI586" s="106">
        <v>5</v>
      </c>
      <c r="GJ586" s="115">
        <v>355</v>
      </c>
      <c r="GK586" s="95">
        <v>365</v>
      </c>
      <c r="GL586" s="95">
        <v>360</v>
      </c>
      <c r="GM586" s="106" t="s">
        <v>5</v>
      </c>
      <c r="GN586" s="115">
        <v>550</v>
      </c>
      <c r="GO586" s="95">
        <v>560</v>
      </c>
      <c r="GP586" s="95">
        <v>555</v>
      </c>
      <c r="GQ586" s="106">
        <v>5</v>
      </c>
      <c r="GR586" s="93"/>
      <c r="GS586" s="93"/>
    </row>
    <row r="587" spans="1:201" ht="15.75" x14ac:dyDescent="0.25">
      <c r="A587">
        <v>2</v>
      </c>
      <c r="B587">
        <v>2021</v>
      </c>
      <c r="C587" s="87">
        <v>44239</v>
      </c>
      <c r="D587" s="95">
        <v>345</v>
      </c>
      <c r="E587" s="95">
        <v>355</v>
      </c>
      <c r="F587" s="95">
        <v>350</v>
      </c>
      <c r="G587" s="106" t="s">
        <v>5</v>
      </c>
      <c r="H587" s="115">
        <v>300</v>
      </c>
      <c r="I587" s="95">
        <v>310</v>
      </c>
      <c r="J587" s="95">
        <v>305</v>
      </c>
      <c r="K587" s="106" t="s">
        <v>5</v>
      </c>
      <c r="L587" s="115">
        <v>395</v>
      </c>
      <c r="M587" s="95">
        <v>405</v>
      </c>
      <c r="N587" s="95">
        <v>400</v>
      </c>
      <c r="O587" s="106" t="s">
        <v>5</v>
      </c>
      <c r="P587" s="115">
        <v>340</v>
      </c>
      <c r="Q587" s="95">
        <v>350</v>
      </c>
      <c r="R587" s="95">
        <v>345</v>
      </c>
      <c r="S587" s="106">
        <v>5</v>
      </c>
      <c r="T587" s="115">
        <v>305</v>
      </c>
      <c r="U587" s="95">
        <v>315</v>
      </c>
      <c r="V587" s="95">
        <v>310</v>
      </c>
      <c r="W587" s="106" t="s">
        <v>5</v>
      </c>
      <c r="X587" s="115">
        <v>275</v>
      </c>
      <c r="Y587" s="95">
        <v>285</v>
      </c>
      <c r="Z587" s="95">
        <v>280</v>
      </c>
      <c r="AA587" s="106">
        <v>5</v>
      </c>
      <c r="AB587" s="115">
        <v>380</v>
      </c>
      <c r="AC587" s="95">
        <v>390</v>
      </c>
      <c r="AD587" s="95">
        <v>385</v>
      </c>
      <c r="AE587" s="106" t="s">
        <v>5</v>
      </c>
      <c r="AF587" s="115">
        <v>335</v>
      </c>
      <c r="AG587" s="95">
        <v>345</v>
      </c>
      <c r="AH587" s="95">
        <v>340</v>
      </c>
      <c r="AI587" s="106">
        <v>15</v>
      </c>
      <c r="AJ587" s="115">
        <v>280</v>
      </c>
      <c r="AK587" s="95">
        <v>290</v>
      </c>
      <c r="AL587" s="95">
        <v>285</v>
      </c>
      <c r="AM587" s="106">
        <v>-5</v>
      </c>
      <c r="AN587" s="115">
        <v>240</v>
      </c>
      <c r="AO587" s="95">
        <v>250</v>
      </c>
      <c r="AP587" s="95">
        <v>245</v>
      </c>
      <c r="AQ587" s="106">
        <v>15</v>
      </c>
      <c r="AR587" s="115">
        <v>360</v>
      </c>
      <c r="AS587" s="95">
        <v>370</v>
      </c>
      <c r="AT587" s="95">
        <v>365</v>
      </c>
      <c r="AU587" s="106" t="s">
        <v>5</v>
      </c>
      <c r="AV587" s="115">
        <v>295</v>
      </c>
      <c r="AW587" s="95">
        <v>305</v>
      </c>
      <c r="AX587" s="95">
        <v>300</v>
      </c>
      <c r="AY587" s="106" t="s">
        <v>5</v>
      </c>
      <c r="AZ587" s="115">
        <v>255</v>
      </c>
      <c r="BA587" s="95">
        <v>265</v>
      </c>
      <c r="BB587" s="95">
        <v>260</v>
      </c>
      <c r="BC587" s="106">
        <v>5</v>
      </c>
      <c r="BD587" s="115">
        <v>210</v>
      </c>
      <c r="BE587" s="95">
        <v>220</v>
      </c>
      <c r="BF587" s="95">
        <v>215</v>
      </c>
      <c r="BG587" s="106" t="s">
        <v>5</v>
      </c>
      <c r="BH587" s="115">
        <v>355</v>
      </c>
      <c r="BI587" s="95">
        <v>365</v>
      </c>
      <c r="BJ587" s="95">
        <v>360</v>
      </c>
      <c r="BK587" s="106" t="s">
        <v>5</v>
      </c>
      <c r="BL587" s="115">
        <v>270</v>
      </c>
      <c r="BM587" s="95">
        <v>280</v>
      </c>
      <c r="BN587" s="95">
        <v>275</v>
      </c>
      <c r="BO587" s="106">
        <v>5</v>
      </c>
      <c r="BP587" s="115">
        <v>295</v>
      </c>
      <c r="BQ587" s="95">
        <v>305</v>
      </c>
      <c r="BR587" s="95">
        <v>300</v>
      </c>
      <c r="BS587" s="106">
        <v>-5</v>
      </c>
      <c r="BT587" s="115">
        <v>245</v>
      </c>
      <c r="BU587" s="95">
        <v>255</v>
      </c>
      <c r="BV587" s="95">
        <v>250</v>
      </c>
      <c r="BW587" s="106">
        <v>-5</v>
      </c>
      <c r="BX587" s="115">
        <v>355</v>
      </c>
      <c r="BY587" s="95">
        <v>365</v>
      </c>
      <c r="BZ587" s="95">
        <v>360</v>
      </c>
      <c r="CA587" s="106" t="s">
        <v>5</v>
      </c>
      <c r="CB587" s="115">
        <v>465</v>
      </c>
      <c r="CC587" s="95">
        <v>475</v>
      </c>
      <c r="CD587" s="95">
        <v>470</v>
      </c>
      <c r="CE587" s="106" t="s">
        <v>5</v>
      </c>
      <c r="CF587" s="115">
        <v>285</v>
      </c>
      <c r="CG587" s="95">
        <v>295</v>
      </c>
      <c r="CH587" s="95">
        <v>290</v>
      </c>
      <c r="CI587" s="106">
        <v>5</v>
      </c>
      <c r="CJ587" s="115">
        <v>240</v>
      </c>
      <c r="CK587" s="95">
        <v>250</v>
      </c>
      <c r="CL587" s="95">
        <v>245</v>
      </c>
      <c r="CM587" s="106" t="s">
        <v>5</v>
      </c>
      <c r="CN587" s="115">
        <v>335</v>
      </c>
      <c r="CO587" s="95">
        <v>345</v>
      </c>
      <c r="CP587" s="95">
        <v>340</v>
      </c>
      <c r="CQ587" s="106" t="s">
        <v>5</v>
      </c>
      <c r="CR587" s="115">
        <v>445</v>
      </c>
      <c r="CS587" s="95">
        <v>455</v>
      </c>
      <c r="CT587" s="95">
        <v>450</v>
      </c>
      <c r="CU587" s="106" t="s">
        <v>5</v>
      </c>
      <c r="CV587" s="115">
        <v>310</v>
      </c>
      <c r="CW587" s="95">
        <v>320</v>
      </c>
      <c r="CX587" s="95">
        <v>315</v>
      </c>
      <c r="CY587" s="106">
        <v>-5</v>
      </c>
      <c r="CZ587" s="115">
        <v>255</v>
      </c>
      <c r="DA587" s="95">
        <v>265</v>
      </c>
      <c r="DB587" s="95">
        <v>260</v>
      </c>
      <c r="DC587" s="106">
        <v>-5</v>
      </c>
      <c r="DD587" s="115">
        <v>340</v>
      </c>
      <c r="DE587" s="95">
        <v>350</v>
      </c>
      <c r="DF587" s="95">
        <v>345</v>
      </c>
      <c r="DG587" s="106">
        <v>-5</v>
      </c>
      <c r="DH587" s="115">
        <v>460</v>
      </c>
      <c r="DI587" s="95">
        <v>470</v>
      </c>
      <c r="DJ587" s="95">
        <v>465</v>
      </c>
      <c r="DK587" s="106" t="s">
        <v>5</v>
      </c>
      <c r="DL587" s="115">
        <v>305</v>
      </c>
      <c r="DM587" s="95">
        <v>315</v>
      </c>
      <c r="DN587" s="95">
        <v>310</v>
      </c>
      <c r="DO587" s="106" t="s">
        <v>5</v>
      </c>
      <c r="DP587" s="115">
        <v>230</v>
      </c>
      <c r="DQ587" s="95">
        <v>240</v>
      </c>
      <c r="DR587" s="95">
        <v>235</v>
      </c>
      <c r="DS587" s="106">
        <v>-20</v>
      </c>
      <c r="DT587" s="115">
        <v>335</v>
      </c>
      <c r="DU587" s="95">
        <v>345</v>
      </c>
      <c r="DV587" s="95">
        <v>340</v>
      </c>
      <c r="DW587" s="106">
        <v>-10</v>
      </c>
      <c r="DX587" s="115">
        <v>445</v>
      </c>
      <c r="DY587" s="95">
        <v>455</v>
      </c>
      <c r="DZ587" s="95">
        <v>450</v>
      </c>
      <c r="EA587" s="106" t="s">
        <v>5</v>
      </c>
      <c r="EB587" s="115">
        <v>295</v>
      </c>
      <c r="EC587" s="95">
        <v>305</v>
      </c>
      <c r="ED587" s="95">
        <v>300</v>
      </c>
      <c r="EE587" s="106" t="s">
        <v>5</v>
      </c>
      <c r="EF587" s="115">
        <v>250</v>
      </c>
      <c r="EG587" s="95">
        <v>260</v>
      </c>
      <c r="EH587" s="95">
        <v>255</v>
      </c>
      <c r="EI587" s="106">
        <v>-5</v>
      </c>
      <c r="EJ587" s="115">
        <v>400</v>
      </c>
      <c r="EK587" s="95">
        <v>410</v>
      </c>
      <c r="EL587" s="95">
        <v>405</v>
      </c>
      <c r="EM587" s="106">
        <v>-5</v>
      </c>
      <c r="EN587" s="115">
        <v>490</v>
      </c>
      <c r="EO587" s="95">
        <v>500</v>
      </c>
      <c r="EP587" s="95">
        <v>495</v>
      </c>
      <c r="EQ587" s="106" t="s">
        <v>5</v>
      </c>
      <c r="ER587" s="115">
        <v>295</v>
      </c>
      <c r="ES587" s="95">
        <v>305</v>
      </c>
      <c r="ET587" s="95">
        <v>300</v>
      </c>
      <c r="EU587" s="106" t="s">
        <v>5</v>
      </c>
      <c r="EV587" s="115">
        <v>225</v>
      </c>
      <c r="EW587" s="95">
        <v>235</v>
      </c>
      <c r="EX587" s="95">
        <v>230</v>
      </c>
      <c r="EY587" s="106">
        <v>-5</v>
      </c>
      <c r="EZ587" s="115">
        <v>410</v>
      </c>
      <c r="FA587" s="95">
        <v>420</v>
      </c>
      <c r="FB587" s="95">
        <v>415</v>
      </c>
      <c r="FC587" s="106">
        <v>-5</v>
      </c>
      <c r="FD587" s="115">
        <v>255</v>
      </c>
      <c r="FE587" s="95">
        <v>265</v>
      </c>
      <c r="FF587" s="95">
        <v>260</v>
      </c>
      <c r="FG587" s="106" t="s">
        <v>5</v>
      </c>
      <c r="FH587" s="115">
        <v>330</v>
      </c>
      <c r="FI587" s="95">
        <v>340</v>
      </c>
      <c r="FJ587" s="95">
        <v>335</v>
      </c>
      <c r="FK587" s="106" t="s">
        <v>5</v>
      </c>
      <c r="FL587" s="115">
        <v>285</v>
      </c>
      <c r="FM587" s="95">
        <v>295</v>
      </c>
      <c r="FN587" s="95">
        <v>290</v>
      </c>
      <c r="FO587" s="106" t="s">
        <v>5</v>
      </c>
      <c r="FP587" s="115">
        <v>285</v>
      </c>
      <c r="FQ587" s="95">
        <v>295</v>
      </c>
      <c r="FR587" s="95">
        <v>290</v>
      </c>
      <c r="FS587" s="106" t="s">
        <v>5</v>
      </c>
      <c r="FT587" s="135">
        <v>360</v>
      </c>
      <c r="FU587" s="136">
        <v>370</v>
      </c>
      <c r="FV587" s="95">
        <v>365</v>
      </c>
      <c r="FW587" s="134">
        <v>10</v>
      </c>
      <c r="FX587" s="115">
        <v>260</v>
      </c>
      <c r="FY587" s="95">
        <v>270</v>
      </c>
      <c r="FZ587" s="95">
        <v>265</v>
      </c>
      <c r="GA587" s="106" t="s">
        <v>5</v>
      </c>
      <c r="GB587" s="115">
        <v>400</v>
      </c>
      <c r="GC587" s="95">
        <v>410</v>
      </c>
      <c r="GD587" s="95">
        <v>405</v>
      </c>
      <c r="GE587" s="106">
        <v>-5</v>
      </c>
      <c r="GF587" s="115">
        <v>345</v>
      </c>
      <c r="GG587" s="95">
        <v>355</v>
      </c>
      <c r="GH587" s="95">
        <v>350</v>
      </c>
      <c r="GI587" s="106">
        <v>-5</v>
      </c>
      <c r="GJ587" s="115">
        <v>350</v>
      </c>
      <c r="GK587" s="95">
        <v>360</v>
      </c>
      <c r="GL587" s="95">
        <v>355</v>
      </c>
      <c r="GM587" s="106">
        <v>-5</v>
      </c>
      <c r="GN587" s="115">
        <v>550</v>
      </c>
      <c r="GO587" s="95">
        <v>560</v>
      </c>
      <c r="GP587" s="95">
        <v>555</v>
      </c>
      <c r="GQ587" s="106" t="s">
        <v>5</v>
      </c>
      <c r="GR587" s="93"/>
      <c r="GS587" s="93"/>
    </row>
    <row r="588" spans="1:201" ht="15.75" x14ac:dyDescent="0.25">
      <c r="A588">
        <v>2</v>
      </c>
      <c r="B588">
        <v>2021</v>
      </c>
      <c r="C588" s="87">
        <v>44246</v>
      </c>
      <c r="D588" s="96">
        <v>342.5</v>
      </c>
      <c r="E588" s="96">
        <v>352.5</v>
      </c>
      <c r="F588" s="96">
        <v>347.5</v>
      </c>
      <c r="G588" s="103"/>
      <c r="H588" s="113">
        <v>300</v>
      </c>
      <c r="I588" s="96">
        <v>310</v>
      </c>
      <c r="J588" s="96">
        <v>305</v>
      </c>
      <c r="K588" s="103"/>
      <c r="L588" s="113">
        <v>392.5</v>
      </c>
      <c r="M588" s="96">
        <v>402.5</v>
      </c>
      <c r="N588" s="96">
        <v>397.5</v>
      </c>
      <c r="O588" s="103"/>
      <c r="P588" s="113">
        <v>340</v>
      </c>
      <c r="Q588" s="96">
        <v>350</v>
      </c>
      <c r="R588" s="96">
        <v>345</v>
      </c>
      <c r="S588" s="103"/>
      <c r="T588" s="113">
        <v>305</v>
      </c>
      <c r="U588" s="96">
        <v>315</v>
      </c>
      <c r="V588" s="96">
        <v>310</v>
      </c>
      <c r="W588" s="103"/>
      <c r="X588" s="113">
        <v>272.5</v>
      </c>
      <c r="Y588" s="96">
        <v>282.5</v>
      </c>
      <c r="Z588" s="96">
        <v>277.5</v>
      </c>
      <c r="AA588" s="103"/>
      <c r="AB588" s="113">
        <v>377.5</v>
      </c>
      <c r="AC588" s="96">
        <v>387.5</v>
      </c>
      <c r="AD588" s="96">
        <v>382.5</v>
      </c>
      <c r="AE588" s="103"/>
      <c r="AF588" s="113">
        <v>330</v>
      </c>
      <c r="AG588" s="96">
        <v>340</v>
      </c>
      <c r="AH588" s="96">
        <v>335</v>
      </c>
      <c r="AI588" s="103"/>
      <c r="AJ588" s="113">
        <v>277.5</v>
      </c>
      <c r="AK588" s="96">
        <v>287.5</v>
      </c>
      <c r="AL588" s="96">
        <v>282.5</v>
      </c>
      <c r="AM588" s="103"/>
      <c r="AN588" s="113">
        <v>237.5</v>
      </c>
      <c r="AO588" s="96">
        <v>247.5</v>
      </c>
      <c r="AP588" s="96">
        <v>242.5</v>
      </c>
      <c r="AQ588" s="103"/>
      <c r="AR588" s="113">
        <v>357.5</v>
      </c>
      <c r="AS588" s="96">
        <v>367.5</v>
      </c>
      <c r="AT588" s="96">
        <v>362.5</v>
      </c>
      <c r="AU588" s="103"/>
      <c r="AV588" s="113">
        <v>297.5</v>
      </c>
      <c r="AW588" s="96">
        <v>307.5</v>
      </c>
      <c r="AX588" s="96">
        <v>302.5</v>
      </c>
      <c r="AY588" s="103"/>
      <c r="AZ588" s="113">
        <v>250</v>
      </c>
      <c r="BA588" s="96">
        <v>260</v>
      </c>
      <c r="BB588" s="96">
        <v>255</v>
      </c>
      <c r="BC588" s="103"/>
      <c r="BD588" s="113">
        <v>210</v>
      </c>
      <c r="BE588" s="96">
        <v>220</v>
      </c>
      <c r="BF588" s="96">
        <v>215</v>
      </c>
      <c r="BG588" s="103"/>
      <c r="BH588" s="113">
        <v>352.5</v>
      </c>
      <c r="BI588" s="96">
        <v>362.5</v>
      </c>
      <c r="BJ588" s="96">
        <v>357.5</v>
      </c>
      <c r="BK588" s="103"/>
      <c r="BL588" s="113">
        <v>272.5</v>
      </c>
      <c r="BM588" s="96">
        <v>282.5</v>
      </c>
      <c r="BN588" s="96">
        <v>277.5</v>
      </c>
      <c r="BO588" s="103"/>
      <c r="BP588" s="113">
        <v>292.5</v>
      </c>
      <c r="BQ588" s="96">
        <v>302.5</v>
      </c>
      <c r="BR588" s="96">
        <v>297.5</v>
      </c>
      <c r="BS588" s="103"/>
      <c r="BT588" s="113">
        <v>242.5</v>
      </c>
      <c r="BU588" s="96">
        <v>252.5</v>
      </c>
      <c r="BV588" s="96">
        <v>247.5</v>
      </c>
      <c r="BW588" s="103"/>
      <c r="BX588" s="113">
        <v>352.5</v>
      </c>
      <c r="BY588" s="96">
        <v>362.5</v>
      </c>
      <c r="BZ588" s="96">
        <v>357.5</v>
      </c>
      <c r="CA588" s="103"/>
      <c r="CB588" s="113">
        <v>465</v>
      </c>
      <c r="CC588" s="96">
        <v>475</v>
      </c>
      <c r="CD588" s="96">
        <v>470</v>
      </c>
      <c r="CE588" s="103"/>
      <c r="CF588" s="113">
        <v>285</v>
      </c>
      <c r="CG588" s="96">
        <v>295</v>
      </c>
      <c r="CH588" s="96">
        <v>290</v>
      </c>
      <c r="CI588" s="103"/>
      <c r="CJ588" s="113">
        <v>240</v>
      </c>
      <c r="CK588" s="96">
        <v>250</v>
      </c>
      <c r="CL588" s="96">
        <v>245</v>
      </c>
      <c r="CM588" s="103"/>
      <c r="CN588" s="113">
        <v>335</v>
      </c>
      <c r="CO588" s="96">
        <v>345</v>
      </c>
      <c r="CP588" s="96">
        <v>340</v>
      </c>
      <c r="CQ588" s="103"/>
      <c r="CR588" s="113">
        <v>442.5</v>
      </c>
      <c r="CS588" s="96">
        <v>452.5</v>
      </c>
      <c r="CT588" s="96">
        <v>447.5</v>
      </c>
      <c r="CU588" s="103"/>
      <c r="CV588" s="113">
        <v>307.5</v>
      </c>
      <c r="CW588" s="96">
        <v>317.5</v>
      </c>
      <c r="CX588" s="96">
        <v>312.5</v>
      </c>
      <c r="CY588" s="103"/>
      <c r="CZ588" s="113">
        <v>257.5</v>
      </c>
      <c r="DA588" s="96">
        <v>267.5</v>
      </c>
      <c r="DB588" s="96">
        <v>262.5</v>
      </c>
      <c r="DC588" s="103"/>
      <c r="DD588" s="113">
        <v>337.5</v>
      </c>
      <c r="DE588" s="96">
        <v>347.5</v>
      </c>
      <c r="DF588" s="96">
        <v>342.5</v>
      </c>
      <c r="DG588" s="103"/>
      <c r="DH588" s="113">
        <v>457.5</v>
      </c>
      <c r="DI588" s="96">
        <v>467.5</v>
      </c>
      <c r="DJ588" s="96">
        <v>462.5</v>
      </c>
      <c r="DK588" s="103"/>
      <c r="DL588" s="113">
        <v>302.5</v>
      </c>
      <c r="DM588" s="96">
        <v>312.5</v>
      </c>
      <c r="DN588" s="96">
        <v>307.5</v>
      </c>
      <c r="DO588" s="103"/>
      <c r="DP588" s="113">
        <v>235</v>
      </c>
      <c r="DQ588" s="96">
        <v>245</v>
      </c>
      <c r="DR588" s="96">
        <v>240</v>
      </c>
      <c r="DS588" s="103"/>
      <c r="DT588" s="113">
        <v>335</v>
      </c>
      <c r="DU588" s="96">
        <v>345</v>
      </c>
      <c r="DV588" s="96">
        <v>340</v>
      </c>
      <c r="DW588" s="103"/>
      <c r="DX588" s="113">
        <v>442.5</v>
      </c>
      <c r="DY588" s="96">
        <v>452.5</v>
      </c>
      <c r="DZ588" s="96">
        <v>447.5</v>
      </c>
      <c r="EA588" s="103"/>
      <c r="EB588" s="113">
        <v>295</v>
      </c>
      <c r="EC588" s="96">
        <v>305</v>
      </c>
      <c r="ED588" s="96">
        <v>300</v>
      </c>
      <c r="EE588" s="103"/>
      <c r="EF588" s="113">
        <v>247.5</v>
      </c>
      <c r="EG588" s="96">
        <v>257.5</v>
      </c>
      <c r="EH588" s="96">
        <v>252.5</v>
      </c>
      <c r="EI588" s="103"/>
      <c r="EJ588" s="113">
        <v>397.5</v>
      </c>
      <c r="EK588" s="96">
        <v>407.5</v>
      </c>
      <c r="EL588" s="96">
        <v>402.5</v>
      </c>
      <c r="EM588" s="103"/>
      <c r="EN588" s="113">
        <v>487.5</v>
      </c>
      <c r="EO588" s="96">
        <v>497.5</v>
      </c>
      <c r="EP588" s="96">
        <v>492.5</v>
      </c>
      <c r="EQ588" s="103"/>
      <c r="ER588" s="113">
        <v>300</v>
      </c>
      <c r="ES588" s="96">
        <v>310</v>
      </c>
      <c r="ET588" s="96">
        <v>305</v>
      </c>
      <c r="EU588" s="103"/>
      <c r="EV588" s="113">
        <v>225</v>
      </c>
      <c r="EW588" s="96">
        <v>235</v>
      </c>
      <c r="EX588" s="96">
        <v>230</v>
      </c>
      <c r="EY588" s="103"/>
      <c r="EZ588" s="113">
        <v>407.5</v>
      </c>
      <c r="FA588" s="96">
        <v>417.5</v>
      </c>
      <c r="FB588" s="96">
        <v>412.5</v>
      </c>
      <c r="FC588" s="103"/>
      <c r="FD588" s="113">
        <v>255</v>
      </c>
      <c r="FE588" s="96">
        <v>265</v>
      </c>
      <c r="FF588" s="96">
        <v>260</v>
      </c>
      <c r="FG588" s="103"/>
      <c r="FH588" s="113">
        <v>330</v>
      </c>
      <c r="FI588" s="96">
        <v>340</v>
      </c>
      <c r="FJ588" s="96">
        <v>335</v>
      </c>
      <c r="FK588" s="103"/>
      <c r="FL588" s="113">
        <v>285</v>
      </c>
      <c r="FM588" s="96">
        <v>295</v>
      </c>
      <c r="FN588" s="96">
        <v>290</v>
      </c>
      <c r="FO588" s="103"/>
      <c r="FP588" s="114">
        <v>282.5</v>
      </c>
      <c r="FQ588" s="101">
        <v>292.5</v>
      </c>
      <c r="FR588" s="101">
        <v>287.5</v>
      </c>
      <c r="FS588" s="103"/>
      <c r="FT588" s="113">
        <v>350</v>
      </c>
      <c r="FU588" s="96">
        <v>360</v>
      </c>
      <c r="FV588" s="96">
        <v>355</v>
      </c>
      <c r="FW588" s="103"/>
      <c r="FX588" s="113">
        <v>260</v>
      </c>
      <c r="FY588" s="96">
        <v>270</v>
      </c>
      <c r="FZ588" s="96">
        <v>265</v>
      </c>
      <c r="GA588" s="103"/>
      <c r="GB588" s="113">
        <v>397.5</v>
      </c>
      <c r="GC588" s="96">
        <v>407.5</v>
      </c>
      <c r="GD588" s="96">
        <v>402.5</v>
      </c>
      <c r="GE588" s="103"/>
      <c r="GF588" s="113">
        <v>347.5</v>
      </c>
      <c r="GG588" s="96">
        <v>357.5</v>
      </c>
      <c r="GH588" s="96">
        <v>352.5</v>
      </c>
      <c r="GI588" s="103"/>
      <c r="GJ588" s="113">
        <v>347.5</v>
      </c>
      <c r="GK588" s="96">
        <v>357.5</v>
      </c>
      <c r="GL588" s="96">
        <v>352.5</v>
      </c>
      <c r="GM588" s="103"/>
      <c r="GN588" s="113">
        <v>547.5</v>
      </c>
      <c r="GO588" s="96">
        <v>557.5</v>
      </c>
      <c r="GP588" s="96">
        <v>552.5</v>
      </c>
      <c r="GQ588" s="103"/>
      <c r="GR588" s="93"/>
      <c r="GS588" s="93"/>
    </row>
    <row r="589" spans="1:201" ht="15.75" x14ac:dyDescent="0.25">
      <c r="A589">
        <v>2</v>
      </c>
      <c r="B589">
        <v>2021</v>
      </c>
      <c r="C589" s="87">
        <v>44253</v>
      </c>
      <c r="D589" s="95">
        <v>340</v>
      </c>
      <c r="E589" s="95">
        <v>350</v>
      </c>
      <c r="F589" s="95">
        <v>345</v>
      </c>
      <c r="G589" s="106">
        <v>-5</v>
      </c>
      <c r="H589" s="115">
        <v>300</v>
      </c>
      <c r="I589" s="95">
        <v>310</v>
      </c>
      <c r="J589" s="95">
        <v>305</v>
      </c>
      <c r="K589" s="106" t="s">
        <v>5</v>
      </c>
      <c r="L589" s="115">
        <v>390</v>
      </c>
      <c r="M589" s="95">
        <v>400</v>
      </c>
      <c r="N589" s="95">
        <v>395</v>
      </c>
      <c r="O589" s="106">
        <v>-5</v>
      </c>
      <c r="P589" s="115">
        <v>340</v>
      </c>
      <c r="Q589" s="95">
        <v>350</v>
      </c>
      <c r="R589" s="95">
        <v>345</v>
      </c>
      <c r="S589" s="106" t="s">
        <v>5</v>
      </c>
      <c r="T589" s="115">
        <v>305</v>
      </c>
      <c r="U589" s="95">
        <v>315</v>
      </c>
      <c r="V589" s="95">
        <v>310</v>
      </c>
      <c r="W589" s="106" t="s">
        <v>5</v>
      </c>
      <c r="X589" s="115">
        <v>270</v>
      </c>
      <c r="Y589" s="95">
        <v>280</v>
      </c>
      <c r="Z589" s="95">
        <v>275</v>
      </c>
      <c r="AA589" s="106">
        <v>-5</v>
      </c>
      <c r="AB589" s="115">
        <v>375</v>
      </c>
      <c r="AC589" s="95">
        <v>385</v>
      </c>
      <c r="AD589" s="95">
        <v>380</v>
      </c>
      <c r="AE589" s="106">
        <v>-5</v>
      </c>
      <c r="AF589" s="115">
        <v>325</v>
      </c>
      <c r="AG589" s="95">
        <v>335</v>
      </c>
      <c r="AH589" s="95">
        <v>330</v>
      </c>
      <c r="AI589" s="106">
        <v>-10</v>
      </c>
      <c r="AJ589" s="115">
        <v>275</v>
      </c>
      <c r="AK589" s="95">
        <v>285</v>
      </c>
      <c r="AL589" s="95">
        <v>280</v>
      </c>
      <c r="AM589" s="106">
        <v>-5</v>
      </c>
      <c r="AN589" s="115">
        <v>235</v>
      </c>
      <c r="AO589" s="95">
        <v>245</v>
      </c>
      <c r="AP589" s="95">
        <v>240</v>
      </c>
      <c r="AQ589" s="106">
        <v>-5</v>
      </c>
      <c r="AR589" s="115">
        <v>355</v>
      </c>
      <c r="AS589" s="95">
        <v>365</v>
      </c>
      <c r="AT589" s="95">
        <v>360</v>
      </c>
      <c r="AU589" s="106">
        <v>-5</v>
      </c>
      <c r="AV589" s="115">
        <v>300</v>
      </c>
      <c r="AW589" s="95">
        <v>310</v>
      </c>
      <c r="AX589" s="95">
        <v>305</v>
      </c>
      <c r="AY589" s="106">
        <v>5</v>
      </c>
      <c r="AZ589" s="115">
        <v>245</v>
      </c>
      <c r="BA589" s="95">
        <v>255</v>
      </c>
      <c r="BB589" s="95">
        <v>250</v>
      </c>
      <c r="BC589" s="106">
        <v>-10</v>
      </c>
      <c r="BD589" s="115">
        <v>210</v>
      </c>
      <c r="BE589" s="95">
        <v>220</v>
      </c>
      <c r="BF589" s="95">
        <v>215</v>
      </c>
      <c r="BG589" s="106" t="s">
        <v>5</v>
      </c>
      <c r="BH589" s="115">
        <v>350</v>
      </c>
      <c r="BI589" s="95">
        <v>360</v>
      </c>
      <c r="BJ589" s="95">
        <v>355</v>
      </c>
      <c r="BK589" s="106">
        <v>-5</v>
      </c>
      <c r="BL589" s="115">
        <v>275</v>
      </c>
      <c r="BM589" s="95">
        <v>285</v>
      </c>
      <c r="BN589" s="95">
        <v>280</v>
      </c>
      <c r="BO589" s="106">
        <v>5</v>
      </c>
      <c r="BP589" s="115">
        <v>290</v>
      </c>
      <c r="BQ589" s="95">
        <v>300</v>
      </c>
      <c r="BR589" s="95">
        <v>295</v>
      </c>
      <c r="BS589" s="106">
        <v>-5</v>
      </c>
      <c r="BT589" s="115">
        <v>240</v>
      </c>
      <c r="BU589" s="95">
        <v>250</v>
      </c>
      <c r="BV589" s="95">
        <v>245</v>
      </c>
      <c r="BW589" s="106">
        <v>-5</v>
      </c>
      <c r="BX589" s="115">
        <v>350</v>
      </c>
      <c r="BY589" s="95">
        <v>360</v>
      </c>
      <c r="BZ589" s="95">
        <v>355</v>
      </c>
      <c r="CA589" s="106">
        <v>-5</v>
      </c>
      <c r="CB589" s="115">
        <v>465</v>
      </c>
      <c r="CC589" s="95">
        <v>475</v>
      </c>
      <c r="CD589" s="95">
        <v>470</v>
      </c>
      <c r="CE589" s="106" t="s">
        <v>5</v>
      </c>
      <c r="CF589" s="115">
        <v>285</v>
      </c>
      <c r="CG589" s="95">
        <v>295</v>
      </c>
      <c r="CH589" s="95">
        <v>290</v>
      </c>
      <c r="CI589" s="106" t="s">
        <v>5</v>
      </c>
      <c r="CJ589" s="115">
        <v>240</v>
      </c>
      <c r="CK589" s="95">
        <v>250</v>
      </c>
      <c r="CL589" s="95">
        <v>245</v>
      </c>
      <c r="CM589" s="106" t="s">
        <v>5</v>
      </c>
      <c r="CN589" s="115">
        <v>335</v>
      </c>
      <c r="CO589" s="95">
        <v>345</v>
      </c>
      <c r="CP589" s="95">
        <v>340</v>
      </c>
      <c r="CQ589" s="106" t="s">
        <v>5</v>
      </c>
      <c r="CR589" s="115">
        <v>440</v>
      </c>
      <c r="CS589" s="95">
        <v>450</v>
      </c>
      <c r="CT589" s="95">
        <v>445</v>
      </c>
      <c r="CU589" s="106">
        <v>-5</v>
      </c>
      <c r="CV589" s="115">
        <v>305</v>
      </c>
      <c r="CW589" s="95">
        <v>315</v>
      </c>
      <c r="CX589" s="95">
        <v>310</v>
      </c>
      <c r="CY589" s="106">
        <v>-5</v>
      </c>
      <c r="CZ589" s="115">
        <v>260</v>
      </c>
      <c r="DA589" s="95">
        <v>270</v>
      </c>
      <c r="DB589" s="95">
        <v>265</v>
      </c>
      <c r="DC589" s="106">
        <v>5</v>
      </c>
      <c r="DD589" s="115">
        <v>335</v>
      </c>
      <c r="DE589" s="95">
        <v>345</v>
      </c>
      <c r="DF589" s="95">
        <v>340</v>
      </c>
      <c r="DG589" s="106">
        <v>-5</v>
      </c>
      <c r="DH589" s="115">
        <v>455</v>
      </c>
      <c r="DI589" s="95">
        <v>465</v>
      </c>
      <c r="DJ589" s="95">
        <v>460</v>
      </c>
      <c r="DK589" s="106">
        <v>-5</v>
      </c>
      <c r="DL589" s="115">
        <v>300</v>
      </c>
      <c r="DM589" s="95">
        <v>310</v>
      </c>
      <c r="DN589" s="95">
        <v>305</v>
      </c>
      <c r="DO589" s="106">
        <v>-5</v>
      </c>
      <c r="DP589" s="115">
        <v>240</v>
      </c>
      <c r="DQ589" s="95">
        <v>250</v>
      </c>
      <c r="DR589" s="95">
        <v>245</v>
      </c>
      <c r="DS589" s="106">
        <v>10</v>
      </c>
      <c r="DT589" s="115">
        <v>335</v>
      </c>
      <c r="DU589" s="95">
        <v>345</v>
      </c>
      <c r="DV589" s="95">
        <v>340</v>
      </c>
      <c r="DW589" s="106" t="s">
        <v>5</v>
      </c>
      <c r="DX589" s="115">
        <v>440</v>
      </c>
      <c r="DY589" s="95">
        <v>450</v>
      </c>
      <c r="DZ589" s="95">
        <v>445</v>
      </c>
      <c r="EA589" s="106">
        <v>-5</v>
      </c>
      <c r="EB589" s="115">
        <v>295</v>
      </c>
      <c r="EC589" s="95">
        <v>305</v>
      </c>
      <c r="ED589" s="95">
        <v>300</v>
      </c>
      <c r="EE589" s="106" t="s">
        <v>5</v>
      </c>
      <c r="EF589" s="115">
        <v>245</v>
      </c>
      <c r="EG589" s="95">
        <v>255</v>
      </c>
      <c r="EH589" s="95">
        <v>250</v>
      </c>
      <c r="EI589" s="106">
        <v>-5</v>
      </c>
      <c r="EJ589" s="115">
        <v>395</v>
      </c>
      <c r="EK589" s="95">
        <v>405</v>
      </c>
      <c r="EL589" s="95">
        <v>400</v>
      </c>
      <c r="EM589" s="106">
        <v>-5</v>
      </c>
      <c r="EN589" s="115">
        <v>485</v>
      </c>
      <c r="EO589" s="95">
        <v>495</v>
      </c>
      <c r="EP589" s="95">
        <v>490</v>
      </c>
      <c r="EQ589" s="106">
        <v>-5</v>
      </c>
      <c r="ER589" s="115">
        <v>305</v>
      </c>
      <c r="ES589" s="95">
        <v>315</v>
      </c>
      <c r="ET589" s="95">
        <v>310</v>
      </c>
      <c r="EU589" s="106">
        <v>10</v>
      </c>
      <c r="EV589" s="115">
        <v>225</v>
      </c>
      <c r="EW589" s="95">
        <v>235</v>
      </c>
      <c r="EX589" s="95">
        <v>230</v>
      </c>
      <c r="EY589" s="106" t="s">
        <v>5</v>
      </c>
      <c r="EZ589" s="115">
        <v>405</v>
      </c>
      <c r="FA589" s="95">
        <v>415</v>
      </c>
      <c r="FB589" s="95">
        <v>410</v>
      </c>
      <c r="FC589" s="106">
        <v>-5</v>
      </c>
      <c r="FD589" s="115">
        <v>255</v>
      </c>
      <c r="FE589" s="95">
        <v>265</v>
      </c>
      <c r="FF589" s="95">
        <v>260</v>
      </c>
      <c r="FG589" s="106" t="s">
        <v>5</v>
      </c>
      <c r="FH589" s="115">
        <v>330</v>
      </c>
      <c r="FI589" s="95">
        <v>340</v>
      </c>
      <c r="FJ589" s="95">
        <v>335</v>
      </c>
      <c r="FK589" s="106" t="s">
        <v>5</v>
      </c>
      <c r="FL589" s="115">
        <v>285</v>
      </c>
      <c r="FM589" s="95">
        <v>295</v>
      </c>
      <c r="FN589" s="95">
        <v>290</v>
      </c>
      <c r="FO589" s="106" t="s">
        <v>5</v>
      </c>
      <c r="FP589" s="115">
        <v>280</v>
      </c>
      <c r="FQ589" s="95">
        <v>290</v>
      </c>
      <c r="FR589" s="95">
        <v>285</v>
      </c>
      <c r="FS589" s="106">
        <v>-5</v>
      </c>
      <c r="FT589" s="135">
        <v>340</v>
      </c>
      <c r="FU589" s="136">
        <v>350</v>
      </c>
      <c r="FV589" s="95">
        <v>345</v>
      </c>
      <c r="FW589" s="134">
        <v>-20</v>
      </c>
      <c r="FX589" s="115">
        <v>260</v>
      </c>
      <c r="FY589" s="95">
        <v>270</v>
      </c>
      <c r="FZ589" s="95">
        <v>265</v>
      </c>
      <c r="GA589" s="106" t="s">
        <v>5</v>
      </c>
      <c r="GB589" s="115">
        <v>395</v>
      </c>
      <c r="GC589" s="95">
        <v>405</v>
      </c>
      <c r="GD589" s="95">
        <v>400</v>
      </c>
      <c r="GE589" s="106">
        <v>-5</v>
      </c>
      <c r="GF589" s="115">
        <v>350</v>
      </c>
      <c r="GG589" s="95">
        <v>360</v>
      </c>
      <c r="GH589" s="95">
        <v>355</v>
      </c>
      <c r="GI589" s="106">
        <v>5</v>
      </c>
      <c r="GJ589" s="115">
        <v>345</v>
      </c>
      <c r="GK589" s="95">
        <v>355</v>
      </c>
      <c r="GL589" s="95">
        <v>350</v>
      </c>
      <c r="GM589" s="106">
        <v>-5</v>
      </c>
      <c r="GN589" s="115">
        <v>545</v>
      </c>
      <c r="GO589" s="95">
        <v>555</v>
      </c>
      <c r="GP589" s="95">
        <v>550</v>
      </c>
      <c r="GQ589" s="106">
        <v>-5</v>
      </c>
      <c r="GR589" s="93"/>
      <c r="GS589" s="93"/>
    </row>
    <row r="590" spans="1:201" ht="15.75" x14ac:dyDescent="0.25">
      <c r="A590">
        <v>3</v>
      </c>
      <c r="B590">
        <v>2021</v>
      </c>
      <c r="C590" s="87">
        <v>44260</v>
      </c>
      <c r="D590" s="96">
        <v>340</v>
      </c>
      <c r="E590" s="96">
        <v>350</v>
      </c>
      <c r="F590" s="96">
        <v>345</v>
      </c>
      <c r="G590" s="103"/>
      <c r="H590" s="113">
        <v>300</v>
      </c>
      <c r="I590" s="96">
        <v>310</v>
      </c>
      <c r="J590" s="96">
        <v>305</v>
      </c>
      <c r="K590" s="103"/>
      <c r="L590" s="113">
        <v>390</v>
      </c>
      <c r="M590" s="96">
        <v>400</v>
      </c>
      <c r="N590" s="96">
        <v>395</v>
      </c>
      <c r="O590" s="103"/>
      <c r="P590" s="113">
        <v>342.5</v>
      </c>
      <c r="Q590" s="96">
        <v>352.5</v>
      </c>
      <c r="R590" s="96">
        <v>347.5</v>
      </c>
      <c r="S590" s="103"/>
      <c r="T590" s="113">
        <v>305</v>
      </c>
      <c r="U590" s="96">
        <v>315</v>
      </c>
      <c r="V590" s="96">
        <v>310</v>
      </c>
      <c r="W590" s="103"/>
      <c r="X590" s="113">
        <v>270</v>
      </c>
      <c r="Y590" s="96">
        <v>280</v>
      </c>
      <c r="Z590" s="96">
        <v>275</v>
      </c>
      <c r="AA590" s="103"/>
      <c r="AB590" s="113">
        <v>375</v>
      </c>
      <c r="AC590" s="96">
        <v>385</v>
      </c>
      <c r="AD590" s="96">
        <v>380</v>
      </c>
      <c r="AE590" s="103"/>
      <c r="AF590" s="113">
        <v>320</v>
      </c>
      <c r="AG590" s="96">
        <v>330</v>
      </c>
      <c r="AH590" s="96">
        <v>325</v>
      </c>
      <c r="AI590" s="103"/>
      <c r="AJ590" s="113">
        <v>272.5</v>
      </c>
      <c r="AK590" s="96">
        <v>282.5</v>
      </c>
      <c r="AL590" s="96">
        <v>277.5</v>
      </c>
      <c r="AM590" s="103"/>
      <c r="AN590" s="113">
        <v>235</v>
      </c>
      <c r="AO590" s="96">
        <v>245</v>
      </c>
      <c r="AP590" s="96">
        <v>240</v>
      </c>
      <c r="AQ590" s="103"/>
      <c r="AR590" s="113">
        <v>355</v>
      </c>
      <c r="AS590" s="96">
        <v>365</v>
      </c>
      <c r="AT590" s="96">
        <v>360</v>
      </c>
      <c r="AU590" s="103"/>
      <c r="AV590" s="113">
        <v>300</v>
      </c>
      <c r="AW590" s="96">
        <v>310</v>
      </c>
      <c r="AX590" s="96">
        <v>305</v>
      </c>
      <c r="AY590" s="103"/>
      <c r="AZ590" s="113">
        <v>242.5</v>
      </c>
      <c r="BA590" s="96">
        <v>252.5</v>
      </c>
      <c r="BB590" s="96">
        <v>247.5</v>
      </c>
      <c r="BC590" s="103"/>
      <c r="BD590" s="113">
        <v>207.5</v>
      </c>
      <c r="BE590" s="96">
        <v>217.5</v>
      </c>
      <c r="BF590" s="96">
        <v>212.5</v>
      </c>
      <c r="BG590" s="103"/>
      <c r="BH590" s="113">
        <v>350</v>
      </c>
      <c r="BI590" s="96">
        <v>360</v>
      </c>
      <c r="BJ590" s="96">
        <v>355</v>
      </c>
      <c r="BK590" s="103"/>
      <c r="BL590" s="113">
        <v>275</v>
      </c>
      <c r="BM590" s="96">
        <v>285</v>
      </c>
      <c r="BN590" s="96">
        <v>280</v>
      </c>
      <c r="BO590" s="103"/>
      <c r="BP590" s="113">
        <v>290</v>
      </c>
      <c r="BQ590" s="96">
        <v>300</v>
      </c>
      <c r="BR590" s="96">
        <v>295</v>
      </c>
      <c r="BS590" s="103"/>
      <c r="BT590" s="113">
        <v>240</v>
      </c>
      <c r="BU590" s="96">
        <v>250</v>
      </c>
      <c r="BV590" s="96">
        <v>245</v>
      </c>
      <c r="BW590" s="103"/>
      <c r="BX590" s="113">
        <v>350</v>
      </c>
      <c r="BY590" s="96">
        <v>360</v>
      </c>
      <c r="BZ590" s="96">
        <v>355</v>
      </c>
      <c r="CA590" s="103"/>
      <c r="CB590" s="113">
        <v>462.5</v>
      </c>
      <c r="CC590" s="96">
        <v>472.5</v>
      </c>
      <c r="CD590" s="96">
        <v>467.5</v>
      </c>
      <c r="CE590" s="103"/>
      <c r="CF590" s="113">
        <v>295</v>
      </c>
      <c r="CG590" s="96">
        <v>305</v>
      </c>
      <c r="CH590" s="96">
        <v>300</v>
      </c>
      <c r="CI590" s="103"/>
      <c r="CJ590" s="113">
        <v>240</v>
      </c>
      <c r="CK590" s="96">
        <v>250</v>
      </c>
      <c r="CL590" s="96">
        <v>245</v>
      </c>
      <c r="CM590" s="103"/>
      <c r="CN590" s="113">
        <v>335</v>
      </c>
      <c r="CO590" s="96">
        <v>345</v>
      </c>
      <c r="CP590" s="96">
        <v>340</v>
      </c>
      <c r="CQ590" s="103"/>
      <c r="CR590" s="113">
        <v>455</v>
      </c>
      <c r="CS590" s="96">
        <v>465</v>
      </c>
      <c r="CT590" s="96">
        <v>460</v>
      </c>
      <c r="CU590" s="103"/>
      <c r="CV590" s="113">
        <v>302.5</v>
      </c>
      <c r="CW590" s="96">
        <v>312.5</v>
      </c>
      <c r="CX590" s="96">
        <v>307.5</v>
      </c>
      <c r="CY590" s="103"/>
      <c r="CZ590" s="113">
        <v>257.5</v>
      </c>
      <c r="DA590" s="96">
        <v>267.5</v>
      </c>
      <c r="DB590" s="96">
        <v>262.5</v>
      </c>
      <c r="DC590" s="103"/>
      <c r="DD590" s="113">
        <v>335</v>
      </c>
      <c r="DE590" s="96">
        <v>345</v>
      </c>
      <c r="DF590" s="96">
        <v>340</v>
      </c>
      <c r="DG590" s="103"/>
      <c r="DH590" s="113">
        <v>470</v>
      </c>
      <c r="DI590" s="96">
        <v>480</v>
      </c>
      <c r="DJ590" s="96">
        <v>475</v>
      </c>
      <c r="DK590" s="103"/>
      <c r="DL590" s="113">
        <v>302.5</v>
      </c>
      <c r="DM590" s="96">
        <v>312.5</v>
      </c>
      <c r="DN590" s="96">
        <v>307.5</v>
      </c>
      <c r="DO590" s="103"/>
      <c r="DP590" s="113">
        <v>240</v>
      </c>
      <c r="DQ590" s="96">
        <v>250</v>
      </c>
      <c r="DR590" s="96">
        <v>245</v>
      </c>
      <c r="DS590" s="103"/>
      <c r="DT590" s="113">
        <v>335</v>
      </c>
      <c r="DU590" s="96">
        <v>345</v>
      </c>
      <c r="DV590" s="96">
        <v>340</v>
      </c>
      <c r="DW590" s="103"/>
      <c r="DX590" s="113">
        <v>455</v>
      </c>
      <c r="DY590" s="96">
        <v>465</v>
      </c>
      <c r="DZ590" s="96">
        <v>460</v>
      </c>
      <c r="EA590" s="103"/>
      <c r="EB590" s="113">
        <v>295</v>
      </c>
      <c r="EC590" s="96">
        <v>305</v>
      </c>
      <c r="ED590" s="96">
        <v>300</v>
      </c>
      <c r="EE590" s="103"/>
      <c r="EF590" s="113">
        <v>245</v>
      </c>
      <c r="EG590" s="96">
        <v>255</v>
      </c>
      <c r="EH590" s="96">
        <v>250</v>
      </c>
      <c r="EI590" s="103"/>
      <c r="EJ590" s="113">
        <v>395</v>
      </c>
      <c r="EK590" s="96">
        <v>405</v>
      </c>
      <c r="EL590" s="96">
        <v>400</v>
      </c>
      <c r="EM590" s="103"/>
      <c r="EN590" s="113">
        <v>500</v>
      </c>
      <c r="EO590" s="96">
        <v>510</v>
      </c>
      <c r="EP590" s="96">
        <v>505</v>
      </c>
      <c r="EQ590" s="103"/>
      <c r="ER590" s="113">
        <v>307.5</v>
      </c>
      <c r="ES590" s="96">
        <v>317.5</v>
      </c>
      <c r="ET590" s="96">
        <v>312.5</v>
      </c>
      <c r="EU590" s="103"/>
      <c r="EV590" s="113">
        <v>225</v>
      </c>
      <c r="EW590" s="96">
        <v>235</v>
      </c>
      <c r="EX590" s="96">
        <v>230</v>
      </c>
      <c r="EY590" s="103"/>
      <c r="EZ590" s="113">
        <v>405</v>
      </c>
      <c r="FA590" s="96">
        <v>415</v>
      </c>
      <c r="FB590" s="96">
        <v>410</v>
      </c>
      <c r="FC590" s="103"/>
      <c r="FD590" s="113">
        <v>255</v>
      </c>
      <c r="FE590" s="96">
        <v>265</v>
      </c>
      <c r="FF590" s="96">
        <v>260</v>
      </c>
      <c r="FG590" s="103"/>
      <c r="FH590" s="113">
        <v>330</v>
      </c>
      <c r="FI590" s="96">
        <v>340</v>
      </c>
      <c r="FJ590" s="96">
        <v>335</v>
      </c>
      <c r="FK590" s="103"/>
      <c r="FL590" s="113">
        <v>277.5</v>
      </c>
      <c r="FM590" s="96">
        <v>287.5</v>
      </c>
      <c r="FN590" s="96">
        <v>282.5</v>
      </c>
      <c r="FO590" s="103"/>
      <c r="FP590" s="114">
        <v>280</v>
      </c>
      <c r="FQ590" s="101">
        <v>290</v>
      </c>
      <c r="FR590" s="101">
        <v>285</v>
      </c>
      <c r="FS590" s="103"/>
      <c r="FT590" s="113">
        <v>340</v>
      </c>
      <c r="FU590" s="96">
        <v>350</v>
      </c>
      <c r="FV590" s="96">
        <v>345</v>
      </c>
      <c r="FW590" s="103"/>
      <c r="FX590" s="113">
        <v>265</v>
      </c>
      <c r="FY590" s="96">
        <v>275</v>
      </c>
      <c r="FZ590" s="96">
        <v>270</v>
      </c>
      <c r="GA590" s="103"/>
      <c r="GB590" s="113">
        <v>392.5</v>
      </c>
      <c r="GC590" s="96">
        <v>402.5</v>
      </c>
      <c r="GD590" s="96">
        <v>397.5</v>
      </c>
      <c r="GE590" s="103"/>
      <c r="GF590" s="113">
        <v>347.5</v>
      </c>
      <c r="GG590" s="96">
        <v>357.5</v>
      </c>
      <c r="GH590" s="96">
        <v>352.5</v>
      </c>
      <c r="GI590" s="103"/>
      <c r="GJ590" s="113">
        <v>345</v>
      </c>
      <c r="GK590" s="96">
        <v>355</v>
      </c>
      <c r="GL590" s="96">
        <v>350</v>
      </c>
      <c r="GM590" s="103"/>
      <c r="GN590" s="113">
        <v>560</v>
      </c>
      <c r="GO590" s="96">
        <v>570</v>
      </c>
      <c r="GP590" s="96">
        <v>565</v>
      </c>
      <c r="GQ590" s="103"/>
      <c r="GR590" s="93"/>
      <c r="GS590" s="93"/>
    </row>
    <row r="591" spans="1:201" ht="15.75" x14ac:dyDescent="0.25">
      <c r="A591">
        <v>3</v>
      </c>
      <c r="B591">
        <v>2021</v>
      </c>
      <c r="C591" s="87">
        <v>44267</v>
      </c>
      <c r="D591" s="95">
        <v>340</v>
      </c>
      <c r="E591" s="95">
        <v>350</v>
      </c>
      <c r="F591" s="95">
        <v>345</v>
      </c>
      <c r="G591" s="106" t="s">
        <v>5</v>
      </c>
      <c r="H591" s="115">
        <v>300</v>
      </c>
      <c r="I591" s="95">
        <v>310</v>
      </c>
      <c r="J591" s="95">
        <v>305</v>
      </c>
      <c r="K591" s="106" t="s">
        <v>5</v>
      </c>
      <c r="L591" s="115">
        <v>390</v>
      </c>
      <c r="M591" s="95">
        <v>400</v>
      </c>
      <c r="N591" s="95">
        <v>395</v>
      </c>
      <c r="O591" s="106" t="s">
        <v>5</v>
      </c>
      <c r="P591" s="115">
        <v>345</v>
      </c>
      <c r="Q591" s="95">
        <v>355</v>
      </c>
      <c r="R591" s="95">
        <v>350</v>
      </c>
      <c r="S591" s="106">
        <v>5</v>
      </c>
      <c r="T591" s="115">
        <v>305</v>
      </c>
      <c r="U591" s="95">
        <v>315</v>
      </c>
      <c r="V591" s="95">
        <v>310</v>
      </c>
      <c r="W591" s="106" t="s">
        <v>5</v>
      </c>
      <c r="X591" s="115">
        <v>270</v>
      </c>
      <c r="Y591" s="95">
        <v>280</v>
      </c>
      <c r="Z591" s="95">
        <v>275</v>
      </c>
      <c r="AA591" s="106" t="s">
        <v>5</v>
      </c>
      <c r="AB591" s="115">
        <v>375</v>
      </c>
      <c r="AC591" s="95">
        <v>385</v>
      </c>
      <c r="AD591" s="95">
        <v>380</v>
      </c>
      <c r="AE591" s="106" t="s">
        <v>5</v>
      </c>
      <c r="AF591" s="115">
        <v>315</v>
      </c>
      <c r="AG591" s="95">
        <v>325</v>
      </c>
      <c r="AH591" s="95">
        <v>320</v>
      </c>
      <c r="AI591" s="106">
        <v>-10</v>
      </c>
      <c r="AJ591" s="115">
        <v>270</v>
      </c>
      <c r="AK591" s="95">
        <v>280</v>
      </c>
      <c r="AL591" s="95">
        <v>275</v>
      </c>
      <c r="AM591" s="106">
        <v>-5</v>
      </c>
      <c r="AN591" s="115">
        <v>235</v>
      </c>
      <c r="AO591" s="95">
        <v>245</v>
      </c>
      <c r="AP591" s="95">
        <v>240</v>
      </c>
      <c r="AQ591" s="106" t="s">
        <v>5</v>
      </c>
      <c r="AR591" s="115">
        <v>355</v>
      </c>
      <c r="AS591" s="95">
        <v>365</v>
      </c>
      <c r="AT591" s="95">
        <v>360</v>
      </c>
      <c r="AU591" s="106" t="s">
        <v>5</v>
      </c>
      <c r="AV591" s="115">
        <v>300</v>
      </c>
      <c r="AW591" s="95">
        <v>310</v>
      </c>
      <c r="AX591" s="95">
        <v>305</v>
      </c>
      <c r="AY591" s="106" t="s">
        <v>5</v>
      </c>
      <c r="AZ591" s="115">
        <v>240</v>
      </c>
      <c r="BA591" s="95">
        <v>250</v>
      </c>
      <c r="BB591" s="95">
        <v>245</v>
      </c>
      <c r="BC591" s="106">
        <v>-5</v>
      </c>
      <c r="BD591" s="115">
        <v>205</v>
      </c>
      <c r="BE591" s="95">
        <v>215</v>
      </c>
      <c r="BF591" s="95">
        <v>210</v>
      </c>
      <c r="BG591" s="106">
        <v>-5</v>
      </c>
      <c r="BH591" s="115">
        <v>350</v>
      </c>
      <c r="BI591" s="95">
        <v>360</v>
      </c>
      <c r="BJ591" s="95">
        <v>355</v>
      </c>
      <c r="BK591" s="106" t="s">
        <v>5</v>
      </c>
      <c r="BL591" s="115">
        <v>275</v>
      </c>
      <c r="BM591" s="95">
        <v>285</v>
      </c>
      <c r="BN591" s="95">
        <v>280</v>
      </c>
      <c r="BO591" s="106" t="s">
        <v>5</v>
      </c>
      <c r="BP591" s="115">
        <v>290</v>
      </c>
      <c r="BQ591" s="95">
        <v>300</v>
      </c>
      <c r="BR591" s="95">
        <v>295</v>
      </c>
      <c r="BS591" s="106" t="s">
        <v>5</v>
      </c>
      <c r="BT591" s="115">
        <v>240</v>
      </c>
      <c r="BU591" s="95">
        <v>250</v>
      </c>
      <c r="BV591" s="95">
        <v>245</v>
      </c>
      <c r="BW591" s="106" t="s">
        <v>5</v>
      </c>
      <c r="BX591" s="115">
        <v>350</v>
      </c>
      <c r="BY591" s="95">
        <v>360</v>
      </c>
      <c r="BZ591" s="95">
        <v>355</v>
      </c>
      <c r="CA591" s="106" t="s">
        <v>5</v>
      </c>
      <c r="CB591" s="115">
        <v>460</v>
      </c>
      <c r="CC591" s="95">
        <v>470</v>
      </c>
      <c r="CD591" s="95">
        <v>465</v>
      </c>
      <c r="CE591" s="106">
        <v>-5</v>
      </c>
      <c r="CF591" s="115">
        <v>305</v>
      </c>
      <c r="CG591" s="95">
        <v>315</v>
      </c>
      <c r="CH591" s="95">
        <v>310</v>
      </c>
      <c r="CI591" s="106">
        <v>20</v>
      </c>
      <c r="CJ591" s="115">
        <v>240</v>
      </c>
      <c r="CK591" s="95">
        <v>250</v>
      </c>
      <c r="CL591" s="95">
        <v>245</v>
      </c>
      <c r="CM591" s="106" t="s">
        <v>5</v>
      </c>
      <c r="CN591" s="115">
        <v>335</v>
      </c>
      <c r="CO591" s="95">
        <v>345</v>
      </c>
      <c r="CP591" s="95">
        <v>340</v>
      </c>
      <c r="CQ591" s="106" t="s">
        <v>5</v>
      </c>
      <c r="CR591" s="115">
        <v>470</v>
      </c>
      <c r="CS591" s="95">
        <v>480</v>
      </c>
      <c r="CT591" s="95">
        <v>475</v>
      </c>
      <c r="CU591" s="106">
        <v>30</v>
      </c>
      <c r="CV591" s="115">
        <v>300</v>
      </c>
      <c r="CW591" s="95">
        <v>310</v>
      </c>
      <c r="CX591" s="95">
        <v>305</v>
      </c>
      <c r="CY591" s="106">
        <v>-5</v>
      </c>
      <c r="CZ591" s="115">
        <v>255</v>
      </c>
      <c r="DA591" s="95">
        <v>265</v>
      </c>
      <c r="DB591" s="95">
        <v>260</v>
      </c>
      <c r="DC591" s="106">
        <v>-5</v>
      </c>
      <c r="DD591" s="115">
        <v>335</v>
      </c>
      <c r="DE591" s="95">
        <v>345</v>
      </c>
      <c r="DF591" s="95">
        <v>340</v>
      </c>
      <c r="DG591" s="106" t="s">
        <v>5</v>
      </c>
      <c r="DH591" s="115">
        <v>485</v>
      </c>
      <c r="DI591" s="95">
        <v>495</v>
      </c>
      <c r="DJ591" s="95">
        <v>490</v>
      </c>
      <c r="DK591" s="106">
        <v>30</v>
      </c>
      <c r="DL591" s="115">
        <v>305</v>
      </c>
      <c r="DM591" s="95">
        <v>315</v>
      </c>
      <c r="DN591" s="95">
        <v>310</v>
      </c>
      <c r="DO591" s="106">
        <v>5</v>
      </c>
      <c r="DP591" s="115">
        <v>240</v>
      </c>
      <c r="DQ591" s="95">
        <v>250</v>
      </c>
      <c r="DR591" s="95">
        <v>245</v>
      </c>
      <c r="DS591" s="106" t="s">
        <v>5</v>
      </c>
      <c r="DT591" s="115">
        <v>335</v>
      </c>
      <c r="DU591" s="95">
        <v>345</v>
      </c>
      <c r="DV591" s="95">
        <v>340</v>
      </c>
      <c r="DW591" s="106" t="s">
        <v>5</v>
      </c>
      <c r="DX591" s="115">
        <v>470</v>
      </c>
      <c r="DY591" s="95">
        <v>480</v>
      </c>
      <c r="DZ591" s="95">
        <v>475</v>
      </c>
      <c r="EA591" s="106">
        <v>30</v>
      </c>
      <c r="EB591" s="115">
        <v>295</v>
      </c>
      <c r="EC591" s="95">
        <v>305</v>
      </c>
      <c r="ED591" s="95">
        <v>300</v>
      </c>
      <c r="EE591" s="106" t="s">
        <v>5</v>
      </c>
      <c r="EF591" s="115">
        <v>245</v>
      </c>
      <c r="EG591" s="95">
        <v>255</v>
      </c>
      <c r="EH591" s="95">
        <v>250</v>
      </c>
      <c r="EI591" s="106" t="s">
        <v>5</v>
      </c>
      <c r="EJ591" s="115">
        <v>395</v>
      </c>
      <c r="EK591" s="95">
        <v>405</v>
      </c>
      <c r="EL591" s="95">
        <v>400</v>
      </c>
      <c r="EM591" s="106" t="s">
        <v>5</v>
      </c>
      <c r="EN591" s="115">
        <v>515</v>
      </c>
      <c r="EO591" s="95">
        <v>525</v>
      </c>
      <c r="EP591" s="95">
        <v>520</v>
      </c>
      <c r="EQ591" s="106">
        <v>30</v>
      </c>
      <c r="ER591" s="115">
        <v>310</v>
      </c>
      <c r="ES591" s="95">
        <v>320</v>
      </c>
      <c r="ET591" s="95">
        <v>315</v>
      </c>
      <c r="EU591" s="106">
        <v>5</v>
      </c>
      <c r="EV591" s="115">
        <v>225</v>
      </c>
      <c r="EW591" s="95">
        <v>235</v>
      </c>
      <c r="EX591" s="95">
        <v>230</v>
      </c>
      <c r="EY591" s="106" t="s">
        <v>5</v>
      </c>
      <c r="EZ591" s="115">
        <v>405</v>
      </c>
      <c r="FA591" s="95">
        <v>415</v>
      </c>
      <c r="FB591" s="95">
        <v>410</v>
      </c>
      <c r="FC591" s="106" t="s">
        <v>5</v>
      </c>
      <c r="FD591" s="115">
        <v>255</v>
      </c>
      <c r="FE591" s="95">
        <v>265</v>
      </c>
      <c r="FF591" s="95">
        <v>260</v>
      </c>
      <c r="FG591" s="106" t="s">
        <v>5</v>
      </c>
      <c r="FH591" s="115">
        <v>330</v>
      </c>
      <c r="FI591" s="95">
        <v>340</v>
      </c>
      <c r="FJ591" s="95">
        <v>335</v>
      </c>
      <c r="FK591" s="106" t="s">
        <v>5</v>
      </c>
      <c r="FL591" s="115">
        <v>270</v>
      </c>
      <c r="FM591" s="95">
        <v>280</v>
      </c>
      <c r="FN591" s="95">
        <v>275</v>
      </c>
      <c r="FO591" s="106">
        <v>-15</v>
      </c>
      <c r="FP591" s="115">
        <v>280</v>
      </c>
      <c r="FQ591" s="95">
        <v>290</v>
      </c>
      <c r="FR591" s="95">
        <v>285</v>
      </c>
      <c r="FS591" s="106" t="s">
        <v>5</v>
      </c>
      <c r="FT591" s="135">
        <v>340</v>
      </c>
      <c r="FU591" s="136">
        <v>350</v>
      </c>
      <c r="FV591" s="95">
        <v>345</v>
      </c>
      <c r="FW591" s="134" t="s">
        <v>5</v>
      </c>
      <c r="FX591" s="115">
        <v>270</v>
      </c>
      <c r="FY591" s="95">
        <v>280</v>
      </c>
      <c r="FZ591" s="95">
        <v>275</v>
      </c>
      <c r="GA591" s="106">
        <v>10</v>
      </c>
      <c r="GB591" s="115">
        <v>390</v>
      </c>
      <c r="GC591" s="95">
        <v>400</v>
      </c>
      <c r="GD591" s="95">
        <v>395</v>
      </c>
      <c r="GE591" s="106">
        <v>-5</v>
      </c>
      <c r="GF591" s="115">
        <v>345</v>
      </c>
      <c r="GG591" s="95">
        <v>355</v>
      </c>
      <c r="GH591" s="95">
        <v>350</v>
      </c>
      <c r="GI591" s="106">
        <v>-5</v>
      </c>
      <c r="GJ591" s="115">
        <v>345</v>
      </c>
      <c r="GK591" s="95">
        <v>355</v>
      </c>
      <c r="GL591" s="95">
        <v>350</v>
      </c>
      <c r="GM591" s="106" t="s">
        <v>5</v>
      </c>
      <c r="GN591" s="115">
        <v>575</v>
      </c>
      <c r="GO591" s="95">
        <v>585</v>
      </c>
      <c r="GP591" s="95">
        <v>580</v>
      </c>
      <c r="GQ591" s="106">
        <v>30</v>
      </c>
      <c r="GR591" s="93"/>
      <c r="GS591" s="93"/>
    </row>
    <row r="592" spans="1:201" ht="15.75" x14ac:dyDescent="0.25">
      <c r="A592">
        <v>3</v>
      </c>
      <c r="B592">
        <v>2021</v>
      </c>
      <c r="C592" s="91">
        <v>44274</v>
      </c>
      <c r="D592" s="95">
        <v>335</v>
      </c>
      <c r="E592" s="95">
        <v>345</v>
      </c>
      <c r="F592" s="95">
        <v>340</v>
      </c>
      <c r="G592" s="106">
        <v>-5</v>
      </c>
      <c r="H592" s="115">
        <v>300</v>
      </c>
      <c r="I592" s="95">
        <v>310</v>
      </c>
      <c r="J592" s="95">
        <v>305</v>
      </c>
      <c r="K592" s="106" t="s">
        <v>5</v>
      </c>
      <c r="L592" s="115">
        <v>385</v>
      </c>
      <c r="M592" s="95">
        <v>395</v>
      </c>
      <c r="N592" s="95">
        <v>390</v>
      </c>
      <c r="O592" s="106">
        <v>-5</v>
      </c>
      <c r="P592" s="115">
        <v>340</v>
      </c>
      <c r="Q592" s="95">
        <v>350</v>
      </c>
      <c r="R592" s="95">
        <v>345</v>
      </c>
      <c r="S592" s="106">
        <v>-5</v>
      </c>
      <c r="T592" s="115">
        <v>300</v>
      </c>
      <c r="U592" s="95">
        <v>310</v>
      </c>
      <c r="V592" s="95">
        <v>305</v>
      </c>
      <c r="W592" s="106">
        <v>-5</v>
      </c>
      <c r="X592" s="115">
        <v>270</v>
      </c>
      <c r="Y592" s="95">
        <v>280</v>
      </c>
      <c r="Z592" s="95">
        <v>275</v>
      </c>
      <c r="AA592" s="106" t="s">
        <v>5</v>
      </c>
      <c r="AB592" s="115">
        <v>365</v>
      </c>
      <c r="AC592" s="95">
        <v>375</v>
      </c>
      <c r="AD592" s="95">
        <v>370</v>
      </c>
      <c r="AE592" s="106">
        <v>-10</v>
      </c>
      <c r="AF592" s="115">
        <v>305</v>
      </c>
      <c r="AG592" s="95">
        <v>315</v>
      </c>
      <c r="AH592" s="95">
        <v>310</v>
      </c>
      <c r="AI592" s="106">
        <v>-10</v>
      </c>
      <c r="AJ592" s="115">
        <v>275</v>
      </c>
      <c r="AK592" s="95">
        <v>285</v>
      </c>
      <c r="AL592" s="95">
        <v>280</v>
      </c>
      <c r="AM592" s="106">
        <v>5</v>
      </c>
      <c r="AN592" s="115">
        <v>240</v>
      </c>
      <c r="AO592" s="95">
        <v>250</v>
      </c>
      <c r="AP592" s="95">
        <v>245</v>
      </c>
      <c r="AQ592" s="106">
        <v>5</v>
      </c>
      <c r="AR592" s="115">
        <v>345</v>
      </c>
      <c r="AS592" s="95">
        <v>355</v>
      </c>
      <c r="AT592" s="95">
        <v>350</v>
      </c>
      <c r="AU592" s="106">
        <v>-10</v>
      </c>
      <c r="AV592" s="115">
        <v>295</v>
      </c>
      <c r="AW592" s="95">
        <v>305</v>
      </c>
      <c r="AX592" s="95">
        <v>300</v>
      </c>
      <c r="AY592" s="106">
        <v>-5</v>
      </c>
      <c r="AZ592" s="115">
        <v>240</v>
      </c>
      <c r="BA592" s="95">
        <v>250</v>
      </c>
      <c r="BB592" s="95">
        <v>245</v>
      </c>
      <c r="BC592" s="106" t="s">
        <v>5</v>
      </c>
      <c r="BD592" s="115">
        <v>205</v>
      </c>
      <c r="BE592" s="95">
        <v>215</v>
      </c>
      <c r="BF592" s="95">
        <v>210</v>
      </c>
      <c r="BG592" s="106" t="s">
        <v>5</v>
      </c>
      <c r="BH592" s="115">
        <v>340</v>
      </c>
      <c r="BI592" s="95">
        <v>350</v>
      </c>
      <c r="BJ592" s="95">
        <v>345</v>
      </c>
      <c r="BK592" s="106">
        <v>-10</v>
      </c>
      <c r="BL592" s="115">
        <v>280</v>
      </c>
      <c r="BM592" s="95">
        <v>290</v>
      </c>
      <c r="BN592" s="95">
        <v>285</v>
      </c>
      <c r="BO592" s="106">
        <v>5</v>
      </c>
      <c r="BP592" s="115">
        <v>285</v>
      </c>
      <c r="BQ592" s="95">
        <v>295</v>
      </c>
      <c r="BR592" s="95">
        <v>290</v>
      </c>
      <c r="BS592" s="106">
        <v>-5</v>
      </c>
      <c r="BT592" s="115">
        <v>240</v>
      </c>
      <c r="BU592" s="95">
        <v>250</v>
      </c>
      <c r="BV592" s="95">
        <v>245</v>
      </c>
      <c r="BW592" s="106" t="s">
        <v>5</v>
      </c>
      <c r="BX592" s="115">
        <v>340</v>
      </c>
      <c r="BY592" s="95">
        <v>350</v>
      </c>
      <c r="BZ592" s="95">
        <v>345</v>
      </c>
      <c r="CA592" s="106">
        <v>-10</v>
      </c>
      <c r="CB592" s="115">
        <v>450</v>
      </c>
      <c r="CC592" s="95">
        <v>460</v>
      </c>
      <c r="CD592" s="95">
        <v>455</v>
      </c>
      <c r="CE592" s="106">
        <v>-10</v>
      </c>
      <c r="CF592" s="115">
        <v>305</v>
      </c>
      <c r="CG592" s="95">
        <v>315</v>
      </c>
      <c r="CH592" s="95">
        <v>310</v>
      </c>
      <c r="CI592" s="106" t="s">
        <v>5</v>
      </c>
      <c r="CJ592" s="115">
        <v>235</v>
      </c>
      <c r="CK592" s="95">
        <v>245</v>
      </c>
      <c r="CL592" s="95">
        <v>240</v>
      </c>
      <c r="CM592" s="106">
        <v>-5</v>
      </c>
      <c r="CN592" s="115">
        <v>325</v>
      </c>
      <c r="CO592" s="95">
        <v>335</v>
      </c>
      <c r="CP592" s="95">
        <v>330</v>
      </c>
      <c r="CQ592" s="106">
        <v>-10</v>
      </c>
      <c r="CR592" s="115">
        <v>480</v>
      </c>
      <c r="CS592" s="95">
        <v>490</v>
      </c>
      <c r="CT592" s="95">
        <v>485</v>
      </c>
      <c r="CU592" s="106">
        <v>10</v>
      </c>
      <c r="CV592" s="115">
        <v>300</v>
      </c>
      <c r="CW592" s="95">
        <v>310</v>
      </c>
      <c r="CX592" s="95">
        <v>305</v>
      </c>
      <c r="CY592" s="106" t="s">
        <v>5</v>
      </c>
      <c r="CZ592" s="115">
        <v>255</v>
      </c>
      <c r="DA592" s="95">
        <v>265</v>
      </c>
      <c r="DB592" s="95">
        <v>260</v>
      </c>
      <c r="DC592" s="106" t="s">
        <v>5</v>
      </c>
      <c r="DD592" s="115">
        <v>325</v>
      </c>
      <c r="DE592" s="95">
        <v>335</v>
      </c>
      <c r="DF592" s="95">
        <v>330</v>
      </c>
      <c r="DG592" s="106">
        <v>-10</v>
      </c>
      <c r="DH592" s="115">
        <v>495</v>
      </c>
      <c r="DI592" s="95">
        <v>505</v>
      </c>
      <c r="DJ592" s="95">
        <v>500</v>
      </c>
      <c r="DK592" s="106">
        <v>10</v>
      </c>
      <c r="DL592" s="115">
        <v>305</v>
      </c>
      <c r="DM592" s="95">
        <v>315</v>
      </c>
      <c r="DN592" s="95">
        <v>310</v>
      </c>
      <c r="DO592" s="106" t="s">
        <v>5</v>
      </c>
      <c r="DP592" s="115">
        <v>240</v>
      </c>
      <c r="DQ592" s="95">
        <v>250</v>
      </c>
      <c r="DR592" s="95">
        <v>245</v>
      </c>
      <c r="DS592" s="106" t="s">
        <v>5</v>
      </c>
      <c r="DT592" s="115">
        <v>325</v>
      </c>
      <c r="DU592" s="95">
        <v>335</v>
      </c>
      <c r="DV592" s="95">
        <v>330</v>
      </c>
      <c r="DW592" s="106">
        <v>-10</v>
      </c>
      <c r="DX592" s="115">
        <v>480</v>
      </c>
      <c r="DY592" s="95">
        <v>490</v>
      </c>
      <c r="DZ592" s="95">
        <v>485</v>
      </c>
      <c r="EA592" s="106">
        <v>10</v>
      </c>
      <c r="EB592" s="115">
        <v>300</v>
      </c>
      <c r="EC592" s="95">
        <v>310</v>
      </c>
      <c r="ED592" s="95">
        <v>305</v>
      </c>
      <c r="EE592" s="106">
        <v>5</v>
      </c>
      <c r="EF592" s="115">
        <v>240</v>
      </c>
      <c r="EG592" s="95">
        <v>250</v>
      </c>
      <c r="EH592" s="95">
        <v>245</v>
      </c>
      <c r="EI592" s="106">
        <v>-5</v>
      </c>
      <c r="EJ592" s="115">
        <v>385</v>
      </c>
      <c r="EK592" s="95">
        <v>395</v>
      </c>
      <c r="EL592" s="95">
        <v>390</v>
      </c>
      <c r="EM592" s="106">
        <v>-10</v>
      </c>
      <c r="EN592" s="115">
        <v>525</v>
      </c>
      <c r="EO592" s="95">
        <v>535</v>
      </c>
      <c r="EP592" s="95">
        <v>530</v>
      </c>
      <c r="EQ592" s="106">
        <v>10</v>
      </c>
      <c r="ER592" s="115">
        <v>315</v>
      </c>
      <c r="ES592" s="95">
        <v>325</v>
      </c>
      <c r="ET592" s="95">
        <v>320</v>
      </c>
      <c r="EU592" s="106">
        <v>5</v>
      </c>
      <c r="EV592" s="115">
        <v>230</v>
      </c>
      <c r="EW592" s="95">
        <v>240</v>
      </c>
      <c r="EX592" s="95">
        <v>235</v>
      </c>
      <c r="EY592" s="106">
        <v>5</v>
      </c>
      <c r="EZ592" s="115">
        <v>395</v>
      </c>
      <c r="FA592" s="95">
        <v>405</v>
      </c>
      <c r="FB592" s="95">
        <v>400</v>
      </c>
      <c r="FC592" s="106">
        <v>-10</v>
      </c>
      <c r="FD592" s="115">
        <v>265</v>
      </c>
      <c r="FE592" s="95">
        <v>275</v>
      </c>
      <c r="FF592" s="95">
        <v>270</v>
      </c>
      <c r="FG592" s="106">
        <v>10</v>
      </c>
      <c r="FH592" s="115">
        <v>320</v>
      </c>
      <c r="FI592" s="95">
        <v>330</v>
      </c>
      <c r="FJ592" s="95">
        <v>325</v>
      </c>
      <c r="FK592" s="106">
        <v>-10</v>
      </c>
      <c r="FL592" s="115">
        <v>270</v>
      </c>
      <c r="FM592" s="95">
        <v>280</v>
      </c>
      <c r="FN592" s="95">
        <v>275</v>
      </c>
      <c r="FO592" s="106" t="s">
        <v>5</v>
      </c>
      <c r="FP592" s="115">
        <v>280</v>
      </c>
      <c r="FQ592" s="95">
        <v>290</v>
      </c>
      <c r="FR592" s="95">
        <v>285</v>
      </c>
      <c r="FS592" s="106" t="s">
        <v>5</v>
      </c>
      <c r="FT592" s="135">
        <v>335</v>
      </c>
      <c r="FU592" s="136">
        <v>345</v>
      </c>
      <c r="FV592" s="95">
        <v>340</v>
      </c>
      <c r="FW592" s="134">
        <v>-5</v>
      </c>
      <c r="FX592" s="115">
        <v>270</v>
      </c>
      <c r="FY592" s="95">
        <v>280</v>
      </c>
      <c r="FZ592" s="95">
        <v>275</v>
      </c>
      <c r="GA592" s="106" t="s">
        <v>5</v>
      </c>
      <c r="GB592" s="115">
        <v>390</v>
      </c>
      <c r="GC592" s="95">
        <v>400</v>
      </c>
      <c r="GD592" s="95">
        <v>395</v>
      </c>
      <c r="GE592" s="106" t="s">
        <v>5</v>
      </c>
      <c r="GF592" s="115">
        <v>345</v>
      </c>
      <c r="GG592" s="95">
        <v>355</v>
      </c>
      <c r="GH592" s="95">
        <v>350</v>
      </c>
      <c r="GI592" s="106" t="s">
        <v>5</v>
      </c>
      <c r="GJ592" s="115">
        <v>335</v>
      </c>
      <c r="GK592" s="95">
        <v>345</v>
      </c>
      <c r="GL592" s="95">
        <v>340</v>
      </c>
      <c r="GM592" s="106">
        <v>-10</v>
      </c>
      <c r="GN592" s="115">
        <v>585</v>
      </c>
      <c r="GO592" s="95">
        <v>595</v>
      </c>
      <c r="GP592" s="95">
        <v>590</v>
      </c>
      <c r="GQ592" s="106">
        <v>10</v>
      </c>
      <c r="GR592" s="93"/>
      <c r="GS592" s="93"/>
    </row>
    <row r="593" spans="1:201" ht="15.75" x14ac:dyDescent="0.25">
      <c r="A593">
        <v>3</v>
      </c>
      <c r="B593">
        <v>2021</v>
      </c>
      <c r="C593" s="91">
        <v>44281</v>
      </c>
      <c r="D593" s="95">
        <v>315</v>
      </c>
      <c r="E593" s="95">
        <v>325</v>
      </c>
      <c r="F593" s="95">
        <v>320</v>
      </c>
      <c r="G593" s="106">
        <v>-20</v>
      </c>
      <c r="H593" s="115">
        <v>295</v>
      </c>
      <c r="I593" s="95">
        <v>305</v>
      </c>
      <c r="J593" s="95">
        <v>300</v>
      </c>
      <c r="K593" s="106">
        <v>-5</v>
      </c>
      <c r="L593" s="115">
        <v>385</v>
      </c>
      <c r="M593" s="95">
        <v>395</v>
      </c>
      <c r="N593" s="95">
        <v>390</v>
      </c>
      <c r="O593" s="106" t="s">
        <v>5</v>
      </c>
      <c r="P593" s="115">
        <v>335</v>
      </c>
      <c r="Q593" s="95">
        <v>345</v>
      </c>
      <c r="R593" s="95">
        <v>340</v>
      </c>
      <c r="S593" s="106">
        <v>-5</v>
      </c>
      <c r="T593" s="115">
        <v>285</v>
      </c>
      <c r="U593" s="95">
        <v>295</v>
      </c>
      <c r="V593" s="95">
        <v>290</v>
      </c>
      <c r="W593" s="106">
        <v>-15</v>
      </c>
      <c r="X593" s="115">
        <v>265</v>
      </c>
      <c r="Y593" s="95">
        <v>275</v>
      </c>
      <c r="Z593" s="95">
        <v>270</v>
      </c>
      <c r="AA593" s="106">
        <v>-5</v>
      </c>
      <c r="AB593" s="115">
        <v>365</v>
      </c>
      <c r="AC593" s="95">
        <v>375</v>
      </c>
      <c r="AD593" s="95">
        <v>370</v>
      </c>
      <c r="AE593" s="106" t="s">
        <v>5</v>
      </c>
      <c r="AF593" s="115">
        <v>295</v>
      </c>
      <c r="AG593" s="95">
        <v>305</v>
      </c>
      <c r="AH593" s="95">
        <v>300</v>
      </c>
      <c r="AI593" s="106">
        <v>-10</v>
      </c>
      <c r="AJ593" s="115">
        <v>260</v>
      </c>
      <c r="AK593" s="95">
        <v>270</v>
      </c>
      <c r="AL593" s="95">
        <v>265</v>
      </c>
      <c r="AM593" s="106">
        <v>-15</v>
      </c>
      <c r="AN593" s="115">
        <v>235</v>
      </c>
      <c r="AO593" s="95">
        <v>245</v>
      </c>
      <c r="AP593" s="95">
        <v>240</v>
      </c>
      <c r="AQ593" s="106">
        <v>-5</v>
      </c>
      <c r="AR593" s="115">
        <v>295</v>
      </c>
      <c r="AS593" s="95">
        <v>305</v>
      </c>
      <c r="AT593" s="95">
        <v>300</v>
      </c>
      <c r="AU593" s="106">
        <v>-50</v>
      </c>
      <c r="AV593" s="115">
        <v>295</v>
      </c>
      <c r="AW593" s="95">
        <v>305</v>
      </c>
      <c r="AX593" s="95">
        <v>300</v>
      </c>
      <c r="AY593" s="106" t="s">
        <v>5</v>
      </c>
      <c r="AZ593" s="115">
        <v>230</v>
      </c>
      <c r="BA593" s="95">
        <v>240</v>
      </c>
      <c r="BB593" s="95">
        <v>235</v>
      </c>
      <c r="BC593" s="106">
        <v>-10</v>
      </c>
      <c r="BD593" s="115">
        <v>205</v>
      </c>
      <c r="BE593" s="95">
        <v>215</v>
      </c>
      <c r="BF593" s="95">
        <v>210</v>
      </c>
      <c r="BG593" s="106" t="s">
        <v>5</v>
      </c>
      <c r="BH593" s="115">
        <v>295</v>
      </c>
      <c r="BI593" s="95">
        <v>305</v>
      </c>
      <c r="BJ593" s="95">
        <v>300</v>
      </c>
      <c r="BK593" s="106">
        <v>-45</v>
      </c>
      <c r="BL593" s="115">
        <v>250</v>
      </c>
      <c r="BM593" s="95">
        <v>260</v>
      </c>
      <c r="BN593" s="95">
        <v>255</v>
      </c>
      <c r="BO593" s="106">
        <v>-30</v>
      </c>
      <c r="BP593" s="115">
        <v>280</v>
      </c>
      <c r="BQ593" s="95">
        <v>290</v>
      </c>
      <c r="BR593" s="95">
        <v>285</v>
      </c>
      <c r="BS593" s="106">
        <v>-5</v>
      </c>
      <c r="BT593" s="115">
        <v>240</v>
      </c>
      <c r="BU593" s="95">
        <v>250</v>
      </c>
      <c r="BV593" s="95">
        <v>245</v>
      </c>
      <c r="BW593" s="106" t="s">
        <v>5</v>
      </c>
      <c r="BX593" s="115">
        <v>295</v>
      </c>
      <c r="BY593" s="95">
        <v>305</v>
      </c>
      <c r="BZ593" s="95">
        <v>300</v>
      </c>
      <c r="CA593" s="106">
        <v>-45</v>
      </c>
      <c r="CB593" s="115">
        <v>450</v>
      </c>
      <c r="CC593" s="95">
        <v>460</v>
      </c>
      <c r="CD593" s="95">
        <v>455</v>
      </c>
      <c r="CE593" s="106" t="s">
        <v>5</v>
      </c>
      <c r="CF593" s="115">
        <v>290</v>
      </c>
      <c r="CG593" s="95">
        <v>300</v>
      </c>
      <c r="CH593" s="95">
        <v>295</v>
      </c>
      <c r="CI593" s="106">
        <v>-15</v>
      </c>
      <c r="CJ593" s="115">
        <v>235</v>
      </c>
      <c r="CK593" s="95">
        <v>245</v>
      </c>
      <c r="CL593" s="95">
        <v>240</v>
      </c>
      <c r="CM593" s="106" t="s">
        <v>5</v>
      </c>
      <c r="CN593" s="115">
        <v>290</v>
      </c>
      <c r="CO593" s="95">
        <v>300</v>
      </c>
      <c r="CP593" s="95">
        <v>295</v>
      </c>
      <c r="CQ593" s="106">
        <v>-35</v>
      </c>
      <c r="CR593" s="115">
        <v>495</v>
      </c>
      <c r="CS593" s="95">
        <v>505</v>
      </c>
      <c r="CT593" s="95">
        <v>500</v>
      </c>
      <c r="CU593" s="106">
        <v>15</v>
      </c>
      <c r="CV593" s="115">
        <v>290</v>
      </c>
      <c r="CW593" s="95">
        <v>300</v>
      </c>
      <c r="CX593" s="95">
        <v>295</v>
      </c>
      <c r="CY593" s="106">
        <v>-10</v>
      </c>
      <c r="CZ593" s="115">
        <v>255</v>
      </c>
      <c r="DA593" s="95">
        <v>265</v>
      </c>
      <c r="DB593" s="95">
        <v>260</v>
      </c>
      <c r="DC593" s="106" t="s">
        <v>5</v>
      </c>
      <c r="DD593" s="115">
        <v>325</v>
      </c>
      <c r="DE593" s="95">
        <v>335</v>
      </c>
      <c r="DF593" s="95">
        <v>330</v>
      </c>
      <c r="DG593" s="106" t="s">
        <v>5</v>
      </c>
      <c r="DH593" s="115">
        <v>510</v>
      </c>
      <c r="DI593" s="95">
        <v>520</v>
      </c>
      <c r="DJ593" s="95">
        <v>515</v>
      </c>
      <c r="DK593" s="106">
        <v>15</v>
      </c>
      <c r="DL593" s="115">
        <v>265</v>
      </c>
      <c r="DM593" s="95">
        <v>275</v>
      </c>
      <c r="DN593" s="95">
        <v>270</v>
      </c>
      <c r="DO593" s="106">
        <v>-40</v>
      </c>
      <c r="DP593" s="115">
        <v>245</v>
      </c>
      <c r="DQ593" s="95">
        <v>255</v>
      </c>
      <c r="DR593" s="95">
        <v>250</v>
      </c>
      <c r="DS593" s="106">
        <v>5</v>
      </c>
      <c r="DT593" s="115">
        <v>325</v>
      </c>
      <c r="DU593" s="95">
        <v>335</v>
      </c>
      <c r="DV593" s="95">
        <v>330</v>
      </c>
      <c r="DW593" s="106" t="s">
        <v>5</v>
      </c>
      <c r="DX593" s="115">
        <v>495</v>
      </c>
      <c r="DY593" s="95">
        <v>505</v>
      </c>
      <c r="DZ593" s="95">
        <v>500</v>
      </c>
      <c r="EA593" s="106">
        <v>15</v>
      </c>
      <c r="EB593" s="115">
        <v>300</v>
      </c>
      <c r="EC593" s="95">
        <v>310</v>
      </c>
      <c r="ED593" s="95">
        <v>305</v>
      </c>
      <c r="EE593" s="106" t="s">
        <v>5</v>
      </c>
      <c r="EF593" s="115">
        <v>240</v>
      </c>
      <c r="EG593" s="95">
        <v>250</v>
      </c>
      <c r="EH593" s="95">
        <v>245</v>
      </c>
      <c r="EI593" s="106" t="s">
        <v>5</v>
      </c>
      <c r="EJ593" s="115">
        <v>365</v>
      </c>
      <c r="EK593" s="95">
        <v>375</v>
      </c>
      <c r="EL593" s="95">
        <v>370</v>
      </c>
      <c r="EM593" s="106">
        <v>-20</v>
      </c>
      <c r="EN593" s="115">
        <v>540</v>
      </c>
      <c r="EO593" s="95">
        <v>550</v>
      </c>
      <c r="EP593" s="95">
        <v>545</v>
      </c>
      <c r="EQ593" s="106">
        <v>15</v>
      </c>
      <c r="ER593" s="115">
        <v>310</v>
      </c>
      <c r="ES593" s="95">
        <v>320</v>
      </c>
      <c r="ET593" s="95">
        <v>315</v>
      </c>
      <c r="EU593" s="106">
        <v>-5</v>
      </c>
      <c r="EV593" s="115">
        <v>230</v>
      </c>
      <c r="EW593" s="95">
        <v>240</v>
      </c>
      <c r="EX593" s="95">
        <v>235</v>
      </c>
      <c r="EY593" s="106" t="s">
        <v>5</v>
      </c>
      <c r="EZ593" s="115">
        <v>375</v>
      </c>
      <c r="FA593" s="95">
        <v>385</v>
      </c>
      <c r="FB593" s="95">
        <v>380</v>
      </c>
      <c r="FC593" s="106">
        <v>-20</v>
      </c>
      <c r="FD593" s="115">
        <v>255</v>
      </c>
      <c r="FE593" s="95">
        <v>265</v>
      </c>
      <c r="FF593" s="95">
        <v>260</v>
      </c>
      <c r="FG593" s="106">
        <v>-10</v>
      </c>
      <c r="FH593" s="115">
        <v>315</v>
      </c>
      <c r="FI593" s="95">
        <v>325</v>
      </c>
      <c r="FJ593" s="95">
        <v>320</v>
      </c>
      <c r="FK593" s="106">
        <v>-5</v>
      </c>
      <c r="FL593" s="115">
        <v>270</v>
      </c>
      <c r="FM593" s="95">
        <v>280</v>
      </c>
      <c r="FN593" s="95">
        <v>275</v>
      </c>
      <c r="FO593" s="106" t="s">
        <v>5</v>
      </c>
      <c r="FP593" s="115">
        <v>280</v>
      </c>
      <c r="FQ593" s="95">
        <v>290</v>
      </c>
      <c r="FR593" s="95">
        <v>285</v>
      </c>
      <c r="FS593" s="106" t="s">
        <v>5</v>
      </c>
      <c r="FT593" s="135">
        <v>330</v>
      </c>
      <c r="FU593" s="136">
        <v>340</v>
      </c>
      <c r="FV593" s="95">
        <v>335</v>
      </c>
      <c r="FW593" s="134">
        <v>-5</v>
      </c>
      <c r="FX593" s="115">
        <v>270</v>
      </c>
      <c r="FY593" s="95">
        <v>280</v>
      </c>
      <c r="FZ593" s="95">
        <v>275</v>
      </c>
      <c r="GA593" s="106" t="s">
        <v>5</v>
      </c>
      <c r="GB593" s="115">
        <v>380</v>
      </c>
      <c r="GC593" s="95">
        <v>390</v>
      </c>
      <c r="GD593" s="95">
        <v>385</v>
      </c>
      <c r="GE593" s="106">
        <v>-10</v>
      </c>
      <c r="GF593" s="115">
        <v>345</v>
      </c>
      <c r="GG593" s="95">
        <v>355</v>
      </c>
      <c r="GH593" s="95">
        <v>350</v>
      </c>
      <c r="GI593" s="106" t="s">
        <v>5</v>
      </c>
      <c r="GJ593" s="115">
        <v>335</v>
      </c>
      <c r="GK593" s="95">
        <v>345</v>
      </c>
      <c r="GL593" s="95">
        <v>340</v>
      </c>
      <c r="GM593" s="106" t="s">
        <v>5</v>
      </c>
      <c r="GN593" s="115">
        <v>600</v>
      </c>
      <c r="GO593" s="95">
        <v>610</v>
      </c>
      <c r="GP593" s="95">
        <v>605</v>
      </c>
      <c r="GQ593" s="106">
        <v>15</v>
      </c>
      <c r="GR593" s="93"/>
      <c r="GS593" s="93"/>
    </row>
    <row r="594" spans="1:201" ht="15.75" x14ac:dyDescent="0.25">
      <c r="A594">
        <v>4</v>
      </c>
      <c r="B594">
        <v>2021</v>
      </c>
      <c r="C594" s="91">
        <v>44288</v>
      </c>
      <c r="D594" s="96">
        <v>315</v>
      </c>
      <c r="E594" s="96">
        <v>325</v>
      </c>
      <c r="F594" s="96">
        <v>320</v>
      </c>
      <c r="G594" s="103"/>
      <c r="H594" s="113">
        <v>297.5</v>
      </c>
      <c r="I594" s="96">
        <v>307.5</v>
      </c>
      <c r="J594" s="96">
        <v>302.5</v>
      </c>
      <c r="K594" s="103"/>
      <c r="L594" s="113">
        <v>385</v>
      </c>
      <c r="M594" s="96">
        <v>395</v>
      </c>
      <c r="N594" s="96">
        <v>390</v>
      </c>
      <c r="O594" s="103"/>
      <c r="P594" s="113">
        <v>332.5</v>
      </c>
      <c r="Q594" s="96">
        <v>342.5</v>
      </c>
      <c r="R594" s="96">
        <v>337.5</v>
      </c>
      <c r="S594" s="103"/>
      <c r="T594" s="113">
        <v>285</v>
      </c>
      <c r="U594" s="96">
        <v>295</v>
      </c>
      <c r="V594" s="96">
        <v>290</v>
      </c>
      <c r="W594" s="103"/>
      <c r="X594" s="113">
        <v>260</v>
      </c>
      <c r="Y594" s="96">
        <v>270</v>
      </c>
      <c r="Z594" s="96">
        <v>265</v>
      </c>
      <c r="AA594" s="103"/>
      <c r="AB594" s="113">
        <v>365</v>
      </c>
      <c r="AC594" s="96">
        <v>375</v>
      </c>
      <c r="AD594" s="96">
        <v>370</v>
      </c>
      <c r="AE594" s="103"/>
      <c r="AF594" s="113">
        <v>295</v>
      </c>
      <c r="AG594" s="96">
        <v>305</v>
      </c>
      <c r="AH594" s="96">
        <v>300</v>
      </c>
      <c r="AI594" s="103"/>
      <c r="AJ594" s="113">
        <v>260</v>
      </c>
      <c r="AK594" s="96">
        <v>270</v>
      </c>
      <c r="AL594" s="96">
        <v>265</v>
      </c>
      <c r="AM594" s="103"/>
      <c r="AN594" s="113">
        <v>237.5</v>
      </c>
      <c r="AO594" s="96">
        <v>247.5</v>
      </c>
      <c r="AP594" s="96">
        <v>242.5</v>
      </c>
      <c r="AQ594" s="103"/>
      <c r="AR594" s="113">
        <v>320</v>
      </c>
      <c r="AS594" s="96">
        <v>330</v>
      </c>
      <c r="AT594" s="96">
        <v>325</v>
      </c>
      <c r="AU594" s="103"/>
      <c r="AV594" s="113">
        <v>297.5</v>
      </c>
      <c r="AW594" s="96">
        <v>307.5</v>
      </c>
      <c r="AX594" s="96">
        <v>302.5</v>
      </c>
      <c r="AY594" s="103"/>
      <c r="AZ594" s="113">
        <v>230</v>
      </c>
      <c r="BA594" s="96">
        <v>240</v>
      </c>
      <c r="BB594" s="96">
        <v>235</v>
      </c>
      <c r="BC594" s="103"/>
      <c r="BD594" s="113">
        <v>200</v>
      </c>
      <c r="BE594" s="96">
        <v>210</v>
      </c>
      <c r="BF594" s="96">
        <v>205</v>
      </c>
      <c r="BG594" s="103"/>
      <c r="BH594" s="113">
        <v>315</v>
      </c>
      <c r="BI594" s="96">
        <v>325</v>
      </c>
      <c r="BJ594" s="96">
        <v>320</v>
      </c>
      <c r="BK594" s="103"/>
      <c r="BL594" s="113">
        <v>265</v>
      </c>
      <c r="BM594" s="96">
        <v>275</v>
      </c>
      <c r="BN594" s="96">
        <v>270</v>
      </c>
      <c r="BO594" s="103"/>
      <c r="BP594" s="113">
        <v>280</v>
      </c>
      <c r="BQ594" s="96">
        <v>290</v>
      </c>
      <c r="BR594" s="96">
        <v>285</v>
      </c>
      <c r="BS594" s="103"/>
      <c r="BT594" s="113">
        <v>230</v>
      </c>
      <c r="BU594" s="96">
        <v>240</v>
      </c>
      <c r="BV594" s="96">
        <v>235</v>
      </c>
      <c r="BW594" s="103"/>
      <c r="BX594" s="113">
        <v>315</v>
      </c>
      <c r="BY594" s="96">
        <v>325</v>
      </c>
      <c r="BZ594" s="96">
        <v>320</v>
      </c>
      <c r="CA594" s="103"/>
      <c r="CB594" s="113">
        <v>442.5</v>
      </c>
      <c r="CC594" s="96">
        <v>452.5</v>
      </c>
      <c r="CD594" s="96">
        <v>447.5</v>
      </c>
      <c r="CE594" s="103"/>
      <c r="CF594" s="113">
        <v>275</v>
      </c>
      <c r="CG594" s="96">
        <v>285</v>
      </c>
      <c r="CH594" s="96">
        <v>280</v>
      </c>
      <c r="CI594" s="103"/>
      <c r="CJ594" s="113">
        <v>235</v>
      </c>
      <c r="CK594" s="96">
        <v>245</v>
      </c>
      <c r="CL594" s="96">
        <v>240</v>
      </c>
      <c r="CM594" s="103"/>
      <c r="CN594" s="113">
        <v>287.5</v>
      </c>
      <c r="CO594" s="96">
        <v>297.5</v>
      </c>
      <c r="CP594" s="96">
        <v>292.5</v>
      </c>
      <c r="CQ594" s="103"/>
      <c r="CR594" s="113">
        <v>487.5</v>
      </c>
      <c r="CS594" s="96">
        <v>497.5</v>
      </c>
      <c r="CT594" s="96">
        <v>492.5</v>
      </c>
      <c r="CU594" s="103"/>
      <c r="CV594" s="113">
        <v>290</v>
      </c>
      <c r="CW594" s="96">
        <v>300</v>
      </c>
      <c r="CX594" s="96">
        <v>295</v>
      </c>
      <c r="CY594" s="103"/>
      <c r="CZ594" s="113">
        <v>250</v>
      </c>
      <c r="DA594" s="96">
        <v>260</v>
      </c>
      <c r="DB594" s="96">
        <v>255</v>
      </c>
      <c r="DC594" s="103"/>
      <c r="DD594" s="113">
        <v>315</v>
      </c>
      <c r="DE594" s="96">
        <v>325</v>
      </c>
      <c r="DF594" s="96">
        <v>320</v>
      </c>
      <c r="DG594" s="103"/>
      <c r="DH594" s="113">
        <v>480</v>
      </c>
      <c r="DI594" s="96">
        <v>490</v>
      </c>
      <c r="DJ594" s="96">
        <v>485</v>
      </c>
      <c r="DK594" s="103"/>
      <c r="DL594" s="113">
        <v>282.5</v>
      </c>
      <c r="DM594" s="96">
        <v>292.5</v>
      </c>
      <c r="DN594" s="96">
        <v>287.5</v>
      </c>
      <c r="DO594" s="103"/>
      <c r="DP594" s="113">
        <v>242.5</v>
      </c>
      <c r="DQ594" s="96">
        <v>252.5</v>
      </c>
      <c r="DR594" s="96">
        <v>247.5</v>
      </c>
      <c r="DS594" s="103"/>
      <c r="DT594" s="113">
        <v>315</v>
      </c>
      <c r="DU594" s="96">
        <v>325</v>
      </c>
      <c r="DV594" s="96">
        <v>320</v>
      </c>
      <c r="DW594" s="103"/>
      <c r="DX594" s="113">
        <v>465</v>
      </c>
      <c r="DY594" s="96">
        <v>475</v>
      </c>
      <c r="DZ594" s="96">
        <v>470</v>
      </c>
      <c r="EA594" s="103"/>
      <c r="EB594" s="113">
        <v>292.5</v>
      </c>
      <c r="EC594" s="96">
        <v>302.5</v>
      </c>
      <c r="ED594" s="96">
        <v>297.5</v>
      </c>
      <c r="EE594" s="103"/>
      <c r="EF594" s="113">
        <v>230</v>
      </c>
      <c r="EG594" s="96">
        <v>240</v>
      </c>
      <c r="EH594" s="96">
        <v>235</v>
      </c>
      <c r="EI594" s="103"/>
      <c r="EJ594" s="113">
        <v>370</v>
      </c>
      <c r="EK594" s="96">
        <v>380</v>
      </c>
      <c r="EL594" s="96">
        <v>375</v>
      </c>
      <c r="EM594" s="103"/>
      <c r="EN594" s="113">
        <v>510</v>
      </c>
      <c r="EO594" s="96">
        <v>520</v>
      </c>
      <c r="EP594" s="96">
        <v>515</v>
      </c>
      <c r="EQ594" s="103"/>
      <c r="ER594" s="113">
        <v>310</v>
      </c>
      <c r="ES594" s="96">
        <v>320</v>
      </c>
      <c r="ET594" s="96">
        <v>315</v>
      </c>
      <c r="EU594" s="103"/>
      <c r="EV594" s="113">
        <v>227.5</v>
      </c>
      <c r="EW594" s="96">
        <v>237.5</v>
      </c>
      <c r="EX594" s="96">
        <v>232.5</v>
      </c>
      <c r="EY594" s="103"/>
      <c r="EZ594" s="113">
        <v>380</v>
      </c>
      <c r="FA594" s="96">
        <v>390</v>
      </c>
      <c r="FB594" s="96">
        <v>385</v>
      </c>
      <c r="FC594" s="103"/>
      <c r="FD594" s="113">
        <v>255</v>
      </c>
      <c r="FE594" s="96">
        <v>265</v>
      </c>
      <c r="FF594" s="96">
        <v>260</v>
      </c>
      <c r="FG594" s="103"/>
      <c r="FH594" s="113">
        <v>315</v>
      </c>
      <c r="FI594" s="96">
        <v>325</v>
      </c>
      <c r="FJ594" s="96">
        <v>320</v>
      </c>
      <c r="FK594" s="103"/>
      <c r="FL594" s="113">
        <v>267.5</v>
      </c>
      <c r="FM594" s="96">
        <v>277.5</v>
      </c>
      <c r="FN594" s="96">
        <v>272.5</v>
      </c>
      <c r="FO594" s="103"/>
      <c r="FP594" s="114">
        <v>280</v>
      </c>
      <c r="FQ594" s="101">
        <v>290</v>
      </c>
      <c r="FR594" s="101">
        <v>285</v>
      </c>
      <c r="FS594" s="103"/>
      <c r="FT594" s="113">
        <v>320</v>
      </c>
      <c r="FU594" s="96">
        <v>330</v>
      </c>
      <c r="FV594" s="96">
        <v>325</v>
      </c>
      <c r="FW594" s="103"/>
      <c r="FX594" s="113">
        <v>270</v>
      </c>
      <c r="FY594" s="96">
        <v>280</v>
      </c>
      <c r="FZ594" s="96">
        <v>275</v>
      </c>
      <c r="GA594" s="103"/>
      <c r="GB594" s="113">
        <v>380</v>
      </c>
      <c r="GC594" s="96">
        <v>390</v>
      </c>
      <c r="GD594" s="96">
        <v>385</v>
      </c>
      <c r="GE594" s="103"/>
      <c r="GF594" s="113">
        <v>340</v>
      </c>
      <c r="GG594" s="96">
        <v>350</v>
      </c>
      <c r="GH594" s="96">
        <v>345</v>
      </c>
      <c r="GI594" s="103"/>
      <c r="GJ594" s="113">
        <v>325</v>
      </c>
      <c r="GK594" s="96">
        <v>335</v>
      </c>
      <c r="GL594" s="96">
        <v>330</v>
      </c>
      <c r="GM594" s="103"/>
      <c r="GN594" s="113">
        <v>570</v>
      </c>
      <c r="GO594" s="96">
        <v>580</v>
      </c>
      <c r="GP594" s="96">
        <v>575</v>
      </c>
      <c r="GQ594" s="103"/>
      <c r="GR594" s="93"/>
      <c r="GS594" s="93"/>
    </row>
    <row r="595" spans="1:201" ht="15.75" x14ac:dyDescent="0.25">
      <c r="A595">
        <v>4</v>
      </c>
      <c r="B595">
        <v>2021</v>
      </c>
      <c r="C595" s="91">
        <v>44295</v>
      </c>
      <c r="D595" s="95">
        <v>315</v>
      </c>
      <c r="E595" s="95">
        <v>325</v>
      </c>
      <c r="F595" s="95">
        <v>320</v>
      </c>
      <c r="G595" s="106" t="s">
        <v>5</v>
      </c>
      <c r="H595" s="115">
        <v>300</v>
      </c>
      <c r="I595" s="95">
        <v>310</v>
      </c>
      <c r="J595" s="95">
        <v>305</v>
      </c>
      <c r="K595" s="106">
        <v>5</v>
      </c>
      <c r="L595" s="115">
        <v>385</v>
      </c>
      <c r="M595" s="95">
        <v>395</v>
      </c>
      <c r="N595" s="95">
        <v>390</v>
      </c>
      <c r="O595" s="106" t="s">
        <v>5</v>
      </c>
      <c r="P595" s="115">
        <v>330</v>
      </c>
      <c r="Q595" s="95">
        <v>340</v>
      </c>
      <c r="R595" s="95">
        <v>335</v>
      </c>
      <c r="S595" s="106">
        <v>-5</v>
      </c>
      <c r="T595" s="115">
        <v>285</v>
      </c>
      <c r="U595" s="95">
        <v>295</v>
      </c>
      <c r="V595" s="95">
        <v>290</v>
      </c>
      <c r="W595" s="106" t="s">
        <v>5</v>
      </c>
      <c r="X595" s="115">
        <v>255</v>
      </c>
      <c r="Y595" s="95">
        <v>265</v>
      </c>
      <c r="Z595" s="95">
        <v>260</v>
      </c>
      <c r="AA595" s="106">
        <v>-10</v>
      </c>
      <c r="AB595" s="115">
        <v>365</v>
      </c>
      <c r="AC595" s="95">
        <v>375</v>
      </c>
      <c r="AD595" s="95">
        <v>370</v>
      </c>
      <c r="AE595" s="106" t="s">
        <v>5</v>
      </c>
      <c r="AF595" s="115">
        <v>295</v>
      </c>
      <c r="AG595" s="95">
        <v>305</v>
      </c>
      <c r="AH595" s="95">
        <v>300</v>
      </c>
      <c r="AI595" s="106" t="s">
        <v>5</v>
      </c>
      <c r="AJ595" s="115">
        <v>260</v>
      </c>
      <c r="AK595" s="95">
        <v>270</v>
      </c>
      <c r="AL595" s="95">
        <v>265</v>
      </c>
      <c r="AM595" s="106" t="s">
        <v>5</v>
      </c>
      <c r="AN595" s="115">
        <v>240</v>
      </c>
      <c r="AO595" s="95">
        <v>250</v>
      </c>
      <c r="AP595" s="95">
        <v>245</v>
      </c>
      <c r="AQ595" s="106">
        <v>5</v>
      </c>
      <c r="AR595" s="115">
        <v>345</v>
      </c>
      <c r="AS595" s="95">
        <v>355</v>
      </c>
      <c r="AT595" s="95">
        <v>350</v>
      </c>
      <c r="AU595" s="106">
        <v>50</v>
      </c>
      <c r="AV595" s="115">
        <v>300</v>
      </c>
      <c r="AW595" s="95">
        <v>310</v>
      </c>
      <c r="AX595" s="95">
        <v>305</v>
      </c>
      <c r="AY595" s="106">
        <v>5</v>
      </c>
      <c r="AZ595" s="115">
        <v>230</v>
      </c>
      <c r="BA595" s="95">
        <v>240</v>
      </c>
      <c r="BB595" s="95">
        <v>235</v>
      </c>
      <c r="BC595" s="106" t="s">
        <v>5</v>
      </c>
      <c r="BD595" s="115">
        <v>195</v>
      </c>
      <c r="BE595" s="95">
        <v>205</v>
      </c>
      <c r="BF595" s="95">
        <v>200</v>
      </c>
      <c r="BG595" s="106">
        <v>-10</v>
      </c>
      <c r="BH595" s="115">
        <v>335</v>
      </c>
      <c r="BI595" s="95">
        <v>345</v>
      </c>
      <c r="BJ595" s="95">
        <v>340</v>
      </c>
      <c r="BK595" s="106">
        <v>40</v>
      </c>
      <c r="BL595" s="115">
        <v>280</v>
      </c>
      <c r="BM595" s="95">
        <v>290</v>
      </c>
      <c r="BN595" s="95">
        <v>285</v>
      </c>
      <c r="BO595" s="106">
        <v>30</v>
      </c>
      <c r="BP595" s="115">
        <v>280</v>
      </c>
      <c r="BQ595" s="95">
        <v>290</v>
      </c>
      <c r="BR595" s="95">
        <v>285</v>
      </c>
      <c r="BS595" s="106" t="s">
        <v>5</v>
      </c>
      <c r="BT595" s="115">
        <v>220</v>
      </c>
      <c r="BU595" s="95">
        <v>230</v>
      </c>
      <c r="BV595" s="95">
        <v>225</v>
      </c>
      <c r="BW595" s="106">
        <v>-20</v>
      </c>
      <c r="BX595" s="115">
        <v>335</v>
      </c>
      <c r="BY595" s="95">
        <v>345</v>
      </c>
      <c r="BZ595" s="95">
        <v>340</v>
      </c>
      <c r="CA595" s="106">
        <v>40</v>
      </c>
      <c r="CB595" s="115">
        <v>435</v>
      </c>
      <c r="CC595" s="95">
        <v>445</v>
      </c>
      <c r="CD595" s="95">
        <v>440</v>
      </c>
      <c r="CE595" s="106">
        <v>-15</v>
      </c>
      <c r="CF595" s="115">
        <v>260</v>
      </c>
      <c r="CG595" s="95">
        <v>270</v>
      </c>
      <c r="CH595" s="95">
        <v>265</v>
      </c>
      <c r="CI595" s="106">
        <v>-30</v>
      </c>
      <c r="CJ595" s="115">
        <v>235</v>
      </c>
      <c r="CK595" s="95">
        <v>245</v>
      </c>
      <c r="CL595" s="95">
        <v>240</v>
      </c>
      <c r="CM595" s="106" t="s">
        <v>5</v>
      </c>
      <c r="CN595" s="115">
        <v>285</v>
      </c>
      <c r="CO595" s="95">
        <v>295</v>
      </c>
      <c r="CP595" s="95">
        <v>290</v>
      </c>
      <c r="CQ595" s="106">
        <v>-5</v>
      </c>
      <c r="CR595" s="115">
        <v>480</v>
      </c>
      <c r="CS595" s="95">
        <v>490</v>
      </c>
      <c r="CT595" s="95">
        <v>485</v>
      </c>
      <c r="CU595" s="106">
        <v>-15</v>
      </c>
      <c r="CV595" s="115">
        <v>290</v>
      </c>
      <c r="CW595" s="95">
        <v>300</v>
      </c>
      <c r="CX595" s="95">
        <v>295</v>
      </c>
      <c r="CY595" s="106" t="s">
        <v>5</v>
      </c>
      <c r="CZ595" s="115">
        <v>245</v>
      </c>
      <c r="DA595" s="95">
        <v>255</v>
      </c>
      <c r="DB595" s="95">
        <v>250</v>
      </c>
      <c r="DC595" s="106">
        <v>-10</v>
      </c>
      <c r="DD595" s="115">
        <v>305</v>
      </c>
      <c r="DE595" s="95">
        <v>315</v>
      </c>
      <c r="DF595" s="95">
        <v>310</v>
      </c>
      <c r="DG595" s="106">
        <v>-20</v>
      </c>
      <c r="DH595" s="115">
        <v>450</v>
      </c>
      <c r="DI595" s="95">
        <v>460</v>
      </c>
      <c r="DJ595" s="95">
        <v>455</v>
      </c>
      <c r="DK595" s="106">
        <v>-60</v>
      </c>
      <c r="DL595" s="115">
        <v>300</v>
      </c>
      <c r="DM595" s="95">
        <v>310</v>
      </c>
      <c r="DN595" s="95">
        <v>305</v>
      </c>
      <c r="DO595" s="106">
        <v>5</v>
      </c>
      <c r="DP595" s="115">
        <v>240</v>
      </c>
      <c r="DQ595" s="95">
        <v>250</v>
      </c>
      <c r="DR595" s="95">
        <v>245</v>
      </c>
      <c r="DS595" s="106">
        <v>-5</v>
      </c>
      <c r="DT595" s="115">
        <v>305</v>
      </c>
      <c r="DU595" s="95">
        <v>315</v>
      </c>
      <c r="DV595" s="95">
        <v>310</v>
      </c>
      <c r="DW595" s="106">
        <v>-20</v>
      </c>
      <c r="DX595" s="115">
        <v>435</v>
      </c>
      <c r="DY595" s="95">
        <v>445</v>
      </c>
      <c r="DZ595" s="95">
        <v>440</v>
      </c>
      <c r="EA595" s="106">
        <v>-60</v>
      </c>
      <c r="EB595" s="115">
        <v>285</v>
      </c>
      <c r="EC595" s="95">
        <v>295</v>
      </c>
      <c r="ED595" s="95">
        <v>290</v>
      </c>
      <c r="EE595" s="106">
        <v>-15</v>
      </c>
      <c r="EF595" s="115">
        <v>220</v>
      </c>
      <c r="EG595" s="95">
        <v>230</v>
      </c>
      <c r="EH595" s="95">
        <v>225</v>
      </c>
      <c r="EI595" s="106">
        <v>-20</v>
      </c>
      <c r="EJ595" s="115">
        <v>375</v>
      </c>
      <c r="EK595" s="95">
        <v>385</v>
      </c>
      <c r="EL595" s="95">
        <v>380</v>
      </c>
      <c r="EM595" s="106">
        <v>10</v>
      </c>
      <c r="EN595" s="115">
        <v>480</v>
      </c>
      <c r="EO595" s="95">
        <v>490</v>
      </c>
      <c r="EP595" s="95">
        <v>485</v>
      </c>
      <c r="EQ595" s="106">
        <v>-60</v>
      </c>
      <c r="ER595" s="115">
        <v>310</v>
      </c>
      <c r="ES595" s="95">
        <v>320</v>
      </c>
      <c r="ET595" s="95">
        <v>315</v>
      </c>
      <c r="EU595" s="106" t="s">
        <v>5</v>
      </c>
      <c r="EV595" s="115">
        <v>225</v>
      </c>
      <c r="EW595" s="95">
        <v>235</v>
      </c>
      <c r="EX595" s="95">
        <v>230</v>
      </c>
      <c r="EY595" s="106">
        <v>-5</v>
      </c>
      <c r="EZ595" s="115">
        <v>385</v>
      </c>
      <c r="FA595" s="95">
        <v>395</v>
      </c>
      <c r="FB595" s="95">
        <v>390</v>
      </c>
      <c r="FC595" s="106">
        <v>10</v>
      </c>
      <c r="FD595" s="115">
        <v>255</v>
      </c>
      <c r="FE595" s="95">
        <v>265</v>
      </c>
      <c r="FF595" s="95">
        <v>260</v>
      </c>
      <c r="FG595" s="106" t="s">
        <v>5</v>
      </c>
      <c r="FH595" s="115">
        <v>315</v>
      </c>
      <c r="FI595" s="95">
        <v>325</v>
      </c>
      <c r="FJ595" s="95">
        <v>320</v>
      </c>
      <c r="FK595" s="106" t="s">
        <v>5</v>
      </c>
      <c r="FL595" s="115">
        <v>265</v>
      </c>
      <c r="FM595" s="95">
        <v>275</v>
      </c>
      <c r="FN595" s="95">
        <v>270</v>
      </c>
      <c r="FO595" s="106">
        <v>-5</v>
      </c>
      <c r="FP595" s="115">
        <v>280</v>
      </c>
      <c r="FQ595" s="95">
        <v>290</v>
      </c>
      <c r="FR595" s="95">
        <v>285</v>
      </c>
      <c r="FS595" s="106" t="s">
        <v>5</v>
      </c>
      <c r="FT595" s="135">
        <v>310</v>
      </c>
      <c r="FU595" s="136">
        <v>320</v>
      </c>
      <c r="FV595" s="95">
        <v>315</v>
      </c>
      <c r="FW595" s="134">
        <v>-20</v>
      </c>
      <c r="FX595" s="115">
        <v>270</v>
      </c>
      <c r="FY595" s="95">
        <v>280</v>
      </c>
      <c r="FZ595" s="95">
        <v>275</v>
      </c>
      <c r="GA595" s="106" t="s">
        <v>5</v>
      </c>
      <c r="GB595" s="115">
        <v>380</v>
      </c>
      <c r="GC595" s="95">
        <v>390</v>
      </c>
      <c r="GD595" s="95">
        <v>385</v>
      </c>
      <c r="GE595" s="106" t="s">
        <v>5</v>
      </c>
      <c r="GF595" s="115">
        <v>335</v>
      </c>
      <c r="GG595" s="95">
        <v>345</v>
      </c>
      <c r="GH595" s="95">
        <v>340</v>
      </c>
      <c r="GI595" s="106">
        <v>-10</v>
      </c>
      <c r="GJ595" s="115">
        <v>315</v>
      </c>
      <c r="GK595" s="95">
        <v>325</v>
      </c>
      <c r="GL595" s="95">
        <v>320</v>
      </c>
      <c r="GM595" s="106">
        <v>-20</v>
      </c>
      <c r="GN595" s="115">
        <v>540</v>
      </c>
      <c r="GO595" s="95">
        <v>550</v>
      </c>
      <c r="GP595" s="95">
        <v>545</v>
      </c>
      <c r="GQ595" s="106">
        <v>-60</v>
      </c>
      <c r="GR595" s="93"/>
      <c r="GS595" s="93"/>
    </row>
    <row r="596" spans="1:201" ht="15.75" x14ac:dyDescent="0.25">
      <c r="A596">
        <v>4</v>
      </c>
      <c r="B596">
        <v>2021</v>
      </c>
      <c r="C596" s="91">
        <v>44302</v>
      </c>
      <c r="D596" s="95">
        <v>325</v>
      </c>
      <c r="E596" s="95">
        <v>335</v>
      </c>
      <c r="F596" s="95">
        <v>330</v>
      </c>
      <c r="G596" s="106">
        <v>10</v>
      </c>
      <c r="H596" s="115">
        <v>295</v>
      </c>
      <c r="I596" s="95">
        <v>305</v>
      </c>
      <c r="J596" s="95">
        <v>300</v>
      </c>
      <c r="K596" s="106">
        <v>-5</v>
      </c>
      <c r="L596" s="115">
        <v>370</v>
      </c>
      <c r="M596" s="95">
        <v>380</v>
      </c>
      <c r="N596" s="95">
        <v>375</v>
      </c>
      <c r="O596" s="106">
        <v>-15</v>
      </c>
      <c r="P596" s="115">
        <v>335</v>
      </c>
      <c r="Q596" s="95">
        <v>345</v>
      </c>
      <c r="R596" s="95">
        <v>340</v>
      </c>
      <c r="S596" s="106">
        <v>5</v>
      </c>
      <c r="T596" s="115">
        <v>290</v>
      </c>
      <c r="U596" s="95">
        <v>300</v>
      </c>
      <c r="V596" s="95">
        <v>295</v>
      </c>
      <c r="W596" s="106">
        <v>5</v>
      </c>
      <c r="X596" s="115">
        <v>260</v>
      </c>
      <c r="Y596" s="95">
        <v>270</v>
      </c>
      <c r="Z596" s="95">
        <v>265</v>
      </c>
      <c r="AA596" s="106">
        <v>5</v>
      </c>
      <c r="AB596" s="115">
        <v>350</v>
      </c>
      <c r="AC596" s="95">
        <v>360</v>
      </c>
      <c r="AD596" s="95">
        <v>355</v>
      </c>
      <c r="AE596" s="106">
        <v>-15</v>
      </c>
      <c r="AF596" s="115">
        <v>295</v>
      </c>
      <c r="AG596" s="95">
        <v>305</v>
      </c>
      <c r="AH596" s="95">
        <v>300</v>
      </c>
      <c r="AI596" s="106" t="s">
        <v>5</v>
      </c>
      <c r="AJ596" s="115">
        <v>265</v>
      </c>
      <c r="AK596" s="95">
        <v>275</v>
      </c>
      <c r="AL596" s="95">
        <v>270</v>
      </c>
      <c r="AM596" s="106">
        <v>5</v>
      </c>
      <c r="AN596" s="115">
        <v>235</v>
      </c>
      <c r="AO596" s="95">
        <v>245</v>
      </c>
      <c r="AP596" s="95">
        <v>240</v>
      </c>
      <c r="AQ596" s="106">
        <v>-5</v>
      </c>
      <c r="AR596" s="115">
        <v>320</v>
      </c>
      <c r="AS596" s="95">
        <v>330</v>
      </c>
      <c r="AT596" s="95">
        <v>325</v>
      </c>
      <c r="AU596" s="106">
        <v>-25</v>
      </c>
      <c r="AV596" s="115">
        <v>295</v>
      </c>
      <c r="AW596" s="95">
        <v>305</v>
      </c>
      <c r="AX596" s="95">
        <v>300</v>
      </c>
      <c r="AY596" s="106">
        <v>-5</v>
      </c>
      <c r="AZ596" s="115">
        <v>235</v>
      </c>
      <c r="BA596" s="95">
        <v>245</v>
      </c>
      <c r="BB596" s="95">
        <v>240</v>
      </c>
      <c r="BC596" s="106">
        <v>5</v>
      </c>
      <c r="BD596" s="115">
        <v>195</v>
      </c>
      <c r="BE596" s="95">
        <v>205</v>
      </c>
      <c r="BF596" s="95">
        <v>200</v>
      </c>
      <c r="BG596" s="106" t="s">
        <v>5</v>
      </c>
      <c r="BH596" s="115">
        <v>320</v>
      </c>
      <c r="BI596" s="95">
        <v>330</v>
      </c>
      <c r="BJ596" s="95">
        <v>325</v>
      </c>
      <c r="BK596" s="106">
        <v>-15</v>
      </c>
      <c r="BL596" s="115">
        <v>270</v>
      </c>
      <c r="BM596" s="95">
        <v>280</v>
      </c>
      <c r="BN596" s="95">
        <v>275</v>
      </c>
      <c r="BO596" s="106">
        <v>-10</v>
      </c>
      <c r="BP596" s="115">
        <v>285</v>
      </c>
      <c r="BQ596" s="95">
        <v>295</v>
      </c>
      <c r="BR596" s="95">
        <v>290</v>
      </c>
      <c r="BS596" s="106">
        <v>5</v>
      </c>
      <c r="BT596" s="115">
        <v>230</v>
      </c>
      <c r="BU596" s="95">
        <v>240</v>
      </c>
      <c r="BV596" s="95">
        <v>235</v>
      </c>
      <c r="BW596" s="106">
        <v>10</v>
      </c>
      <c r="BX596" s="115">
        <v>315</v>
      </c>
      <c r="BY596" s="95">
        <v>325</v>
      </c>
      <c r="BZ596" s="95">
        <v>320</v>
      </c>
      <c r="CA596" s="106">
        <v>-20</v>
      </c>
      <c r="CB596" s="115">
        <v>455</v>
      </c>
      <c r="CC596" s="95">
        <v>465</v>
      </c>
      <c r="CD596" s="95">
        <v>460</v>
      </c>
      <c r="CE596" s="106">
        <v>20</v>
      </c>
      <c r="CF596" s="115">
        <v>265</v>
      </c>
      <c r="CG596" s="95">
        <v>275</v>
      </c>
      <c r="CH596" s="95">
        <v>270</v>
      </c>
      <c r="CI596" s="106">
        <v>5</v>
      </c>
      <c r="CJ596" s="115">
        <v>235</v>
      </c>
      <c r="CK596" s="95">
        <v>245</v>
      </c>
      <c r="CL596" s="95">
        <v>240</v>
      </c>
      <c r="CM596" s="106" t="s">
        <v>5</v>
      </c>
      <c r="CN596" s="115">
        <v>285</v>
      </c>
      <c r="CO596" s="95">
        <v>295</v>
      </c>
      <c r="CP596" s="95">
        <v>290</v>
      </c>
      <c r="CQ596" s="106" t="s">
        <v>5</v>
      </c>
      <c r="CR596" s="115">
        <v>480</v>
      </c>
      <c r="CS596" s="95">
        <v>490</v>
      </c>
      <c r="CT596" s="95">
        <v>485</v>
      </c>
      <c r="CU596" s="106" t="s">
        <v>5</v>
      </c>
      <c r="CV596" s="115">
        <v>300</v>
      </c>
      <c r="CW596" s="95">
        <v>310</v>
      </c>
      <c r="CX596" s="95">
        <v>305</v>
      </c>
      <c r="CY596" s="106">
        <v>10</v>
      </c>
      <c r="CZ596" s="115">
        <v>255</v>
      </c>
      <c r="DA596" s="95">
        <v>265</v>
      </c>
      <c r="DB596" s="95">
        <v>260</v>
      </c>
      <c r="DC596" s="106">
        <v>10</v>
      </c>
      <c r="DD596" s="115">
        <v>305</v>
      </c>
      <c r="DE596" s="95">
        <v>315</v>
      </c>
      <c r="DF596" s="95">
        <v>310</v>
      </c>
      <c r="DG596" s="106" t="s">
        <v>5</v>
      </c>
      <c r="DH596" s="115">
        <v>500</v>
      </c>
      <c r="DI596" s="95">
        <v>510</v>
      </c>
      <c r="DJ596" s="95">
        <v>505</v>
      </c>
      <c r="DK596" s="106">
        <v>50</v>
      </c>
      <c r="DL596" s="115">
        <v>305</v>
      </c>
      <c r="DM596" s="95">
        <v>315</v>
      </c>
      <c r="DN596" s="95">
        <v>310</v>
      </c>
      <c r="DO596" s="106">
        <v>5</v>
      </c>
      <c r="DP596" s="115">
        <v>240</v>
      </c>
      <c r="DQ596" s="95">
        <v>250</v>
      </c>
      <c r="DR596" s="95">
        <v>245</v>
      </c>
      <c r="DS596" s="106" t="s">
        <v>5</v>
      </c>
      <c r="DT596" s="115">
        <v>305</v>
      </c>
      <c r="DU596" s="95">
        <v>315</v>
      </c>
      <c r="DV596" s="95">
        <v>310</v>
      </c>
      <c r="DW596" s="106" t="s">
        <v>5</v>
      </c>
      <c r="DX596" s="115">
        <v>485</v>
      </c>
      <c r="DY596" s="95">
        <v>495</v>
      </c>
      <c r="DZ596" s="95">
        <v>490</v>
      </c>
      <c r="EA596" s="106">
        <v>50</v>
      </c>
      <c r="EB596" s="115">
        <v>290</v>
      </c>
      <c r="EC596" s="95">
        <v>300</v>
      </c>
      <c r="ED596" s="95">
        <v>295</v>
      </c>
      <c r="EE596" s="106">
        <v>5</v>
      </c>
      <c r="EF596" s="115">
        <v>220</v>
      </c>
      <c r="EG596" s="95">
        <v>230</v>
      </c>
      <c r="EH596" s="95">
        <v>225</v>
      </c>
      <c r="EI596" s="106" t="s">
        <v>5</v>
      </c>
      <c r="EJ596" s="115">
        <v>370</v>
      </c>
      <c r="EK596" s="95">
        <v>380</v>
      </c>
      <c r="EL596" s="95">
        <v>375</v>
      </c>
      <c r="EM596" s="106">
        <v>-5</v>
      </c>
      <c r="EN596" s="115">
        <v>530</v>
      </c>
      <c r="EO596" s="95">
        <v>540</v>
      </c>
      <c r="EP596" s="95">
        <v>535</v>
      </c>
      <c r="EQ596" s="106">
        <v>50</v>
      </c>
      <c r="ER596" s="115">
        <v>320</v>
      </c>
      <c r="ES596" s="95">
        <v>330</v>
      </c>
      <c r="ET596" s="95">
        <v>325</v>
      </c>
      <c r="EU596" s="106">
        <v>10</v>
      </c>
      <c r="EV596" s="115">
        <v>230</v>
      </c>
      <c r="EW596" s="95">
        <v>240</v>
      </c>
      <c r="EX596" s="95">
        <v>235</v>
      </c>
      <c r="EY596" s="106">
        <v>5</v>
      </c>
      <c r="EZ596" s="115">
        <v>375</v>
      </c>
      <c r="FA596" s="95">
        <v>385</v>
      </c>
      <c r="FB596" s="95">
        <v>380</v>
      </c>
      <c r="FC596" s="106">
        <v>-10</v>
      </c>
      <c r="FD596" s="115">
        <v>255</v>
      </c>
      <c r="FE596" s="95">
        <v>265</v>
      </c>
      <c r="FF596" s="95">
        <v>260</v>
      </c>
      <c r="FG596" s="106" t="s">
        <v>5</v>
      </c>
      <c r="FH596" s="115">
        <v>315</v>
      </c>
      <c r="FI596" s="95">
        <v>325</v>
      </c>
      <c r="FJ596" s="95">
        <v>320</v>
      </c>
      <c r="FK596" s="106" t="s">
        <v>5</v>
      </c>
      <c r="FL596" s="115">
        <v>265</v>
      </c>
      <c r="FM596" s="95">
        <v>275</v>
      </c>
      <c r="FN596" s="95">
        <v>270</v>
      </c>
      <c r="FO596" s="106" t="s">
        <v>5</v>
      </c>
      <c r="FP596" s="115">
        <v>265</v>
      </c>
      <c r="FQ596" s="95">
        <v>275</v>
      </c>
      <c r="FR596" s="95">
        <v>270</v>
      </c>
      <c r="FS596" s="106">
        <v>-15</v>
      </c>
      <c r="FT596" s="135">
        <v>310</v>
      </c>
      <c r="FU596" s="136">
        <v>320</v>
      </c>
      <c r="FV596" s="95">
        <v>315</v>
      </c>
      <c r="FW596" s="134" t="s">
        <v>5</v>
      </c>
      <c r="FX596" s="115">
        <v>270</v>
      </c>
      <c r="FY596" s="95">
        <v>280</v>
      </c>
      <c r="FZ596" s="95">
        <v>275</v>
      </c>
      <c r="GA596" s="106" t="s">
        <v>5</v>
      </c>
      <c r="GB596" s="115">
        <v>390</v>
      </c>
      <c r="GC596" s="95">
        <v>400</v>
      </c>
      <c r="GD596" s="95">
        <v>395</v>
      </c>
      <c r="GE596" s="106">
        <v>10</v>
      </c>
      <c r="GF596" s="115">
        <v>345</v>
      </c>
      <c r="GG596" s="95">
        <v>355</v>
      </c>
      <c r="GH596" s="95">
        <v>350</v>
      </c>
      <c r="GI596" s="106">
        <v>10</v>
      </c>
      <c r="GJ596" s="115">
        <v>315</v>
      </c>
      <c r="GK596" s="95">
        <v>325</v>
      </c>
      <c r="GL596" s="95">
        <v>320</v>
      </c>
      <c r="GM596" s="106" t="s">
        <v>5</v>
      </c>
      <c r="GN596" s="115">
        <v>590</v>
      </c>
      <c r="GO596" s="95">
        <v>600</v>
      </c>
      <c r="GP596" s="95">
        <v>595</v>
      </c>
      <c r="GQ596" s="106">
        <v>50</v>
      </c>
      <c r="GR596" s="93"/>
      <c r="GS596" s="93"/>
    </row>
    <row r="597" spans="1:201" ht="15.75" x14ac:dyDescent="0.25">
      <c r="A597">
        <v>4</v>
      </c>
      <c r="B597">
        <v>2021</v>
      </c>
      <c r="C597" s="91">
        <v>44309</v>
      </c>
      <c r="D597" s="95">
        <v>330</v>
      </c>
      <c r="E597" s="95">
        <v>340</v>
      </c>
      <c r="F597" s="95">
        <v>335</v>
      </c>
      <c r="G597" s="106">
        <v>5</v>
      </c>
      <c r="H597" s="115">
        <v>305</v>
      </c>
      <c r="I597" s="95">
        <v>315</v>
      </c>
      <c r="J597" s="95">
        <v>310</v>
      </c>
      <c r="K597" s="106">
        <v>10</v>
      </c>
      <c r="L597" s="115">
        <v>385</v>
      </c>
      <c r="M597" s="95">
        <v>395</v>
      </c>
      <c r="N597" s="95">
        <v>390</v>
      </c>
      <c r="O597" s="106">
        <v>15</v>
      </c>
      <c r="P597" s="115">
        <v>335</v>
      </c>
      <c r="Q597" s="95">
        <v>345</v>
      </c>
      <c r="R597" s="95">
        <v>340</v>
      </c>
      <c r="S597" s="106" t="s">
        <v>5</v>
      </c>
      <c r="T597" s="115">
        <v>290</v>
      </c>
      <c r="U597" s="95">
        <v>300</v>
      </c>
      <c r="V597" s="95">
        <v>295</v>
      </c>
      <c r="W597" s="106" t="s">
        <v>5</v>
      </c>
      <c r="X597" s="115">
        <v>265</v>
      </c>
      <c r="Y597" s="95">
        <v>275</v>
      </c>
      <c r="Z597" s="95">
        <v>270</v>
      </c>
      <c r="AA597" s="106">
        <v>5</v>
      </c>
      <c r="AB597" s="115">
        <v>365</v>
      </c>
      <c r="AC597" s="95">
        <v>375</v>
      </c>
      <c r="AD597" s="95">
        <v>370</v>
      </c>
      <c r="AE597" s="106">
        <v>15</v>
      </c>
      <c r="AF597" s="115">
        <v>295</v>
      </c>
      <c r="AG597" s="95">
        <v>305</v>
      </c>
      <c r="AH597" s="95">
        <v>300</v>
      </c>
      <c r="AI597" s="106" t="s">
        <v>5</v>
      </c>
      <c r="AJ597" s="115">
        <v>265</v>
      </c>
      <c r="AK597" s="95">
        <v>275</v>
      </c>
      <c r="AL597" s="95">
        <v>270</v>
      </c>
      <c r="AM597" s="106" t="s">
        <v>5</v>
      </c>
      <c r="AN597" s="115">
        <v>235</v>
      </c>
      <c r="AO597" s="95">
        <v>245</v>
      </c>
      <c r="AP597" s="95">
        <v>240</v>
      </c>
      <c r="AQ597" s="106" t="s">
        <v>5</v>
      </c>
      <c r="AR597" s="115">
        <v>345</v>
      </c>
      <c r="AS597" s="95">
        <v>355</v>
      </c>
      <c r="AT597" s="95">
        <v>350</v>
      </c>
      <c r="AU597" s="106">
        <v>25</v>
      </c>
      <c r="AV597" s="115">
        <v>295</v>
      </c>
      <c r="AW597" s="95">
        <v>305</v>
      </c>
      <c r="AX597" s="95">
        <v>300</v>
      </c>
      <c r="AY597" s="106" t="s">
        <v>5</v>
      </c>
      <c r="AZ597" s="115">
        <v>240</v>
      </c>
      <c r="BA597" s="95">
        <v>250</v>
      </c>
      <c r="BB597" s="95">
        <v>245</v>
      </c>
      <c r="BC597" s="106">
        <v>5</v>
      </c>
      <c r="BD597" s="115">
        <v>195</v>
      </c>
      <c r="BE597" s="95">
        <v>205</v>
      </c>
      <c r="BF597" s="95">
        <v>200</v>
      </c>
      <c r="BG597" s="106" t="s">
        <v>5</v>
      </c>
      <c r="BH597" s="115">
        <v>335</v>
      </c>
      <c r="BI597" s="95">
        <v>345</v>
      </c>
      <c r="BJ597" s="95">
        <v>340</v>
      </c>
      <c r="BK597" s="106">
        <v>15</v>
      </c>
      <c r="BL597" s="115">
        <v>285</v>
      </c>
      <c r="BM597" s="95">
        <v>295</v>
      </c>
      <c r="BN597" s="95">
        <v>290</v>
      </c>
      <c r="BO597" s="106">
        <v>15</v>
      </c>
      <c r="BP597" s="115">
        <v>295</v>
      </c>
      <c r="BQ597" s="95">
        <v>305</v>
      </c>
      <c r="BR597" s="95">
        <v>300</v>
      </c>
      <c r="BS597" s="106">
        <v>10</v>
      </c>
      <c r="BT597" s="115">
        <v>240</v>
      </c>
      <c r="BU597" s="95">
        <v>250</v>
      </c>
      <c r="BV597" s="95">
        <v>245</v>
      </c>
      <c r="BW597" s="106">
        <v>10</v>
      </c>
      <c r="BX597" s="115">
        <v>340</v>
      </c>
      <c r="BY597" s="95">
        <v>350</v>
      </c>
      <c r="BZ597" s="95">
        <v>345</v>
      </c>
      <c r="CA597" s="106">
        <v>25</v>
      </c>
      <c r="CB597" s="115">
        <v>460</v>
      </c>
      <c r="CC597" s="95">
        <v>470</v>
      </c>
      <c r="CD597" s="95">
        <v>465</v>
      </c>
      <c r="CE597" s="106">
        <v>5</v>
      </c>
      <c r="CF597" s="115">
        <v>275</v>
      </c>
      <c r="CG597" s="95">
        <v>285</v>
      </c>
      <c r="CH597" s="95">
        <v>280</v>
      </c>
      <c r="CI597" s="106">
        <v>10</v>
      </c>
      <c r="CJ597" s="115">
        <v>220</v>
      </c>
      <c r="CK597" s="95">
        <v>230</v>
      </c>
      <c r="CL597" s="95">
        <v>225</v>
      </c>
      <c r="CM597" s="106">
        <v>-15</v>
      </c>
      <c r="CN597" s="115">
        <v>295</v>
      </c>
      <c r="CO597" s="95">
        <v>305</v>
      </c>
      <c r="CP597" s="95">
        <v>300</v>
      </c>
      <c r="CQ597" s="106">
        <v>10</v>
      </c>
      <c r="CR597" s="115">
        <v>480</v>
      </c>
      <c r="CS597" s="95">
        <v>490</v>
      </c>
      <c r="CT597" s="95">
        <v>485</v>
      </c>
      <c r="CU597" s="106" t="s">
        <v>5</v>
      </c>
      <c r="CV597" s="115">
        <v>310</v>
      </c>
      <c r="CW597" s="95">
        <v>320</v>
      </c>
      <c r="CX597" s="95">
        <v>315</v>
      </c>
      <c r="CY597" s="106">
        <v>10</v>
      </c>
      <c r="CZ597" s="115">
        <v>250</v>
      </c>
      <c r="DA597" s="95">
        <v>260</v>
      </c>
      <c r="DB597" s="95">
        <v>255</v>
      </c>
      <c r="DC597" s="106">
        <v>-5</v>
      </c>
      <c r="DD597" s="115">
        <v>315</v>
      </c>
      <c r="DE597" s="95">
        <v>325</v>
      </c>
      <c r="DF597" s="95">
        <v>320</v>
      </c>
      <c r="DG597" s="106">
        <v>10</v>
      </c>
      <c r="DH597" s="115">
        <v>500</v>
      </c>
      <c r="DI597" s="95">
        <v>510</v>
      </c>
      <c r="DJ597" s="95">
        <v>505</v>
      </c>
      <c r="DK597" s="106" t="s">
        <v>5</v>
      </c>
      <c r="DL597" s="115">
        <v>305</v>
      </c>
      <c r="DM597" s="95">
        <v>315</v>
      </c>
      <c r="DN597" s="95">
        <v>310</v>
      </c>
      <c r="DO597" s="106" t="s">
        <v>5</v>
      </c>
      <c r="DP597" s="115">
        <v>240</v>
      </c>
      <c r="DQ597" s="95">
        <v>250</v>
      </c>
      <c r="DR597" s="95">
        <v>245</v>
      </c>
      <c r="DS597" s="106" t="s">
        <v>5</v>
      </c>
      <c r="DT597" s="115">
        <v>315</v>
      </c>
      <c r="DU597" s="95">
        <v>325</v>
      </c>
      <c r="DV597" s="95">
        <v>320</v>
      </c>
      <c r="DW597" s="106">
        <v>10</v>
      </c>
      <c r="DX597" s="115">
        <v>485</v>
      </c>
      <c r="DY597" s="95">
        <v>495</v>
      </c>
      <c r="DZ597" s="95">
        <v>490</v>
      </c>
      <c r="EA597" s="106" t="s">
        <v>5</v>
      </c>
      <c r="EB597" s="115">
        <v>300</v>
      </c>
      <c r="EC597" s="95">
        <v>310</v>
      </c>
      <c r="ED597" s="95">
        <v>305</v>
      </c>
      <c r="EE597" s="106">
        <v>10</v>
      </c>
      <c r="EF597" s="115">
        <v>235</v>
      </c>
      <c r="EG597" s="95">
        <v>245</v>
      </c>
      <c r="EH597" s="95">
        <v>240</v>
      </c>
      <c r="EI597" s="106">
        <v>15</v>
      </c>
      <c r="EJ597" s="115">
        <v>385</v>
      </c>
      <c r="EK597" s="95">
        <v>395</v>
      </c>
      <c r="EL597" s="95">
        <v>390</v>
      </c>
      <c r="EM597" s="106">
        <v>15</v>
      </c>
      <c r="EN597" s="115">
        <v>530</v>
      </c>
      <c r="EO597" s="95">
        <v>540</v>
      </c>
      <c r="EP597" s="95">
        <v>535</v>
      </c>
      <c r="EQ597" s="106" t="s">
        <v>5</v>
      </c>
      <c r="ER597" s="115">
        <v>315</v>
      </c>
      <c r="ES597" s="95">
        <v>325</v>
      </c>
      <c r="ET597" s="95">
        <v>320</v>
      </c>
      <c r="EU597" s="106">
        <v>-5</v>
      </c>
      <c r="EV597" s="115">
        <v>230</v>
      </c>
      <c r="EW597" s="95">
        <v>240</v>
      </c>
      <c r="EX597" s="95">
        <v>235</v>
      </c>
      <c r="EY597" s="106" t="s">
        <v>5</v>
      </c>
      <c r="EZ597" s="115">
        <v>385</v>
      </c>
      <c r="FA597" s="95">
        <v>395</v>
      </c>
      <c r="FB597" s="95">
        <v>390</v>
      </c>
      <c r="FC597" s="106">
        <v>10</v>
      </c>
      <c r="FD597" s="115">
        <v>255</v>
      </c>
      <c r="FE597" s="95">
        <v>265</v>
      </c>
      <c r="FF597" s="95">
        <v>260</v>
      </c>
      <c r="FG597" s="106" t="s">
        <v>5</v>
      </c>
      <c r="FH597" s="115">
        <v>320</v>
      </c>
      <c r="FI597" s="95">
        <v>330</v>
      </c>
      <c r="FJ597" s="95">
        <v>325</v>
      </c>
      <c r="FK597" s="106">
        <v>5</v>
      </c>
      <c r="FL597" s="115">
        <v>265</v>
      </c>
      <c r="FM597" s="95">
        <v>275</v>
      </c>
      <c r="FN597" s="95">
        <v>270</v>
      </c>
      <c r="FO597" s="106" t="s">
        <v>5</v>
      </c>
      <c r="FP597" s="115">
        <v>280</v>
      </c>
      <c r="FQ597" s="95">
        <v>290</v>
      </c>
      <c r="FR597" s="95">
        <v>285</v>
      </c>
      <c r="FS597" s="106">
        <v>15</v>
      </c>
      <c r="FT597" s="135">
        <v>300</v>
      </c>
      <c r="FU597" s="136">
        <v>310</v>
      </c>
      <c r="FV597" s="95">
        <v>305</v>
      </c>
      <c r="FW597" s="134">
        <v>-10</v>
      </c>
      <c r="FX597" s="115">
        <v>270</v>
      </c>
      <c r="FY597" s="95">
        <v>280</v>
      </c>
      <c r="FZ597" s="95">
        <v>275</v>
      </c>
      <c r="GA597" s="106" t="s">
        <v>5</v>
      </c>
      <c r="GB597" s="115">
        <v>400</v>
      </c>
      <c r="GC597" s="95">
        <v>410</v>
      </c>
      <c r="GD597" s="95">
        <v>405</v>
      </c>
      <c r="GE597" s="106">
        <v>10</v>
      </c>
      <c r="GF597" s="115">
        <v>340</v>
      </c>
      <c r="GG597" s="95">
        <v>350</v>
      </c>
      <c r="GH597" s="95">
        <v>345</v>
      </c>
      <c r="GI597" s="106">
        <v>-5</v>
      </c>
      <c r="GJ597" s="115">
        <v>325</v>
      </c>
      <c r="GK597" s="95">
        <v>335</v>
      </c>
      <c r="GL597" s="95">
        <v>330</v>
      </c>
      <c r="GM597" s="106">
        <v>10</v>
      </c>
      <c r="GN597" s="115">
        <v>590</v>
      </c>
      <c r="GO597" s="95">
        <v>600</v>
      </c>
      <c r="GP597" s="95">
        <v>595</v>
      </c>
      <c r="GQ597" s="106" t="s">
        <v>5</v>
      </c>
      <c r="GR597" s="93"/>
      <c r="GS597" s="93"/>
    </row>
    <row r="598" spans="1:201" ht="15.75" x14ac:dyDescent="0.25">
      <c r="A598">
        <v>4</v>
      </c>
      <c r="B598">
        <v>2021</v>
      </c>
      <c r="C598" s="91">
        <v>44316</v>
      </c>
      <c r="D598" s="95">
        <v>335</v>
      </c>
      <c r="E598" s="95">
        <v>345</v>
      </c>
      <c r="F598" s="95">
        <v>340</v>
      </c>
      <c r="G598" s="106">
        <v>5</v>
      </c>
      <c r="H598" s="115">
        <v>310</v>
      </c>
      <c r="I598" s="95">
        <v>320</v>
      </c>
      <c r="J598" s="95">
        <v>315</v>
      </c>
      <c r="K598" s="106">
        <v>5</v>
      </c>
      <c r="L598" s="115">
        <v>375</v>
      </c>
      <c r="M598" s="95">
        <v>385</v>
      </c>
      <c r="N598" s="95">
        <v>380</v>
      </c>
      <c r="O598" s="106">
        <v>-10</v>
      </c>
      <c r="P598" s="115">
        <v>340</v>
      </c>
      <c r="Q598" s="95">
        <v>350</v>
      </c>
      <c r="R598" s="95">
        <v>345</v>
      </c>
      <c r="S598" s="106">
        <v>5</v>
      </c>
      <c r="T598" s="115">
        <v>310</v>
      </c>
      <c r="U598" s="95">
        <v>320</v>
      </c>
      <c r="V598" s="95">
        <v>315</v>
      </c>
      <c r="W598" s="106">
        <v>20</v>
      </c>
      <c r="X598" s="115">
        <v>280</v>
      </c>
      <c r="Y598" s="95">
        <v>290</v>
      </c>
      <c r="Z598" s="95">
        <v>285</v>
      </c>
      <c r="AA598" s="106">
        <v>15</v>
      </c>
      <c r="AB598" s="115">
        <v>330</v>
      </c>
      <c r="AC598" s="95">
        <v>340</v>
      </c>
      <c r="AD598" s="95">
        <v>335</v>
      </c>
      <c r="AE598" s="106">
        <v>-15</v>
      </c>
      <c r="AF598" s="115">
        <v>300</v>
      </c>
      <c r="AG598" s="95">
        <v>310</v>
      </c>
      <c r="AH598" s="95">
        <v>305</v>
      </c>
      <c r="AI598" s="106">
        <v>5</v>
      </c>
      <c r="AJ598" s="115">
        <v>265</v>
      </c>
      <c r="AK598" s="95">
        <v>275</v>
      </c>
      <c r="AL598" s="95">
        <v>270</v>
      </c>
      <c r="AM598" s="106" t="s">
        <v>5</v>
      </c>
      <c r="AN598" s="115">
        <v>245</v>
      </c>
      <c r="AO598" s="95">
        <v>255</v>
      </c>
      <c r="AP598" s="95">
        <v>250</v>
      </c>
      <c r="AQ598" s="106">
        <v>10</v>
      </c>
      <c r="AR598" s="115">
        <v>335</v>
      </c>
      <c r="AS598" s="95">
        <v>345</v>
      </c>
      <c r="AT598" s="95">
        <v>340</v>
      </c>
      <c r="AU598" s="106">
        <v>-10</v>
      </c>
      <c r="AV598" s="115">
        <v>305</v>
      </c>
      <c r="AW598" s="95">
        <v>315</v>
      </c>
      <c r="AX598" s="95">
        <v>310</v>
      </c>
      <c r="AY598" s="106">
        <v>10</v>
      </c>
      <c r="AZ598" s="115">
        <v>255</v>
      </c>
      <c r="BA598" s="95">
        <v>265</v>
      </c>
      <c r="BB598" s="95">
        <v>260</v>
      </c>
      <c r="BC598" s="106">
        <v>15</v>
      </c>
      <c r="BD598" s="115">
        <v>205</v>
      </c>
      <c r="BE598" s="95">
        <v>215</v>
      </c>
      <c r="BF598" s="95">
        <v>210</v>
      </c>
      <c r="BG598" s="106">
        <v>10</v>
      </c>
      <c r="BH598" s="115">
        <v>335</v>
      </c>
      <c r="BI598" s="95">
        <v>345</v>
      </c>
      <c r="BJ598" s="95">
        <v>340</v>
      </c>
      <c r="BK598" s="106" t="s">
        <v>5</v>
      </c>
      <c r="BL598" s="115">
        <v>285</v>
      </c>
      <c r="BM598" s="95">
        <v>295</v>
      </c>
      <c r="BN598" s="95">
        <v>290</v>
      </c>
      <c r="BO598" s="106" t="s">
        <v>5</v>
      </c>
      <c r="BP598" s="115">
        <v>300</v>
      </c>
      <c r="BQ598" s="95">
        <v>310</v>
      </c>
      <c r="BR598" s="95">
        <v>305</v>
      </c>
      <c r="BS598" s="106">
        <v>5</v>
      </c>
      <c r="BT598" s="115">
        <v>245</v>
      </c>
      <c r="BU598" s="95">
        <v>255</v>
      </c>
      <c r="BV598" s="95">
        <v>250</v>
      </c>
      <c r="BW598" s="106">
        <v>5</v>
      </c>
      <c r="BX598" s="115">
        <v>340</v>
      </c>
      <c r="BY598" s="95">
        <v>350</v>
      </c>
      <c r="BZ598" s="95">
        <v>345</v>
      </c>
      <c r="CA598" s="106" t="s">
        <v>5</v>
      </c>
      <c r="CB598" s="115">
        <v>460</v>
      </c>
      <c r="CC598" s="95">
        <v>470</v>
      </c>
      <c r="CD598" s="95">
        <v>465</v>
      </c>
      <c r="CE598" s="106" t="s">
        <v>5</v>
      </c>
      <c r="CF598" s="115">
        <v>295</v>
      </c>
      <c r="CG598" s="95">
        <v>305</v>
      </c>
      <c r="CH598" s="95">
        <v>300</v>
      </c>
      <c r="CI598" s="106">
        <v>20</v>
      </c>
      <c r="CJ598" s="115">
        <v>240</v>
      </c>
      <c r="CK598" s="95">
        <v>250</v>
      </c>
      <c r="CL598" s="95">
        <v>245</v>
      </c>
      <c r="CM598" s="106">
        <v>20</v>
      </c>
      <c r="CN598" s="115">
        <v>275</v>
      </c>
      <c r="CO598" s="95">
        <v>285</v>
      </c>
      <c r="CP598" s="95">
        <v>280</v>
      </c>
      <c r="CQ598" s="106">
        <v>-20</v>
      </c>
      <c r="CR598" s="115">
        <v>480</v>
      </c>
      <c r="CS598" s="95">
        <v>490</v>
      </c>
      <c r="CT598" s="95">
        <v>485</v>
      </c>
      <c r="CU598" s="106" t="s">
        <v>5</v>
      </c>
      <c r="CV598" s="115">
        <v>325</v>
      </c>
      <c r="CW598" s="95">
        <v>335</v>
      </c>
      <c r="CX598" s="95">
        <v>330</v>
      </c>
      <c r="CY598" s="106">
        <v>15</v>
      </c>
      <c r="CZ598" s="115">
        <v>265</v>
      </c>
      <c r="DA598" s="95">
        <v>275</v>
      </c>
      <c r="DB598" s="95">
        <v>270</v>
      </c>
      <c r="DC598" s="106">
        <v>15</v>
      </c>
      <c r="DD598" s="115">
        <v>315</v>
      </c>
      <c r="DE598" s="95">
        <v>325</v>
      </c>
      <c r="DF598" s="95">
        <v>320</v>
      </c>
      <c r="DG598" s="106" t="s">
        <v>5</v>
      </c>
      <c r="DH598" s="115">
        <v>500</v>
      </c>
      <c r="DI598" s="95">
        <v>510</v>
      </c>
      <c r="DJ598" s="95">
        <v>505</v>
      </c>
      <c r="DK598" s="106" t="s">
        <v>5</v>
      </c>
      <c r="DL598" s="115">
        <v>305</v>
      </c>
      <c r="DM598" s="95">
        <v>315</v>
      </c>
      <c r="DN598" s="95">
        <v>310</v>
      </c>
      <c r="DO598" s="106" t="s">
        <v>5</v>
      </c>
      <c r="DP598" s="115">
        <v>225</v>
      </c>
      <c r="DQ598" s="95">
        <v>235</v>
      </c>
      <c r="DR598" s="95">
        <v>230</v>
      </c>
      <c r="DS598" s="106">
        <v>-15</v>
      </c>
      <c r="DT598" s="115">
        <v>315</v>
      </c>
      <c r="DU598" s="95">
        <v>325</v>
      </c>
      <c r="DV598" s="95">
        <v>320</v>
      </c>
      <c r="DW598" s="106" t="s">
        <v>5</v>
      </c>
      <c r="DX598" s="115">
        <v>485</v>
      </c>
      <c r="DY598" s="95">
        <v>495</v>
      </c>
      <c r="DZ598" s="95">
        <v>490</v>
      </c>
      <c r="EA598" s="106" t="s">
        <v>5</v>
      </c>
      <c r="EB598" s="115">
        <v>310</v>
      </c>
      <c r="EC598" s="95">
        <v>320</v>
      </c>
      <c r="ED598" s="95">
        <v>315</v>
      </c>
      <c r="EE598" s="106">
        <v>10</v>
      </c>
      <c r="EF598" s="115">
        <v>245</v>
      </c>
      <c r="EG598" s="95">
        <v>255</v>
      </c>
      <c r="EH598" s="95">
        <v>250</v>
      </c>
      <c r="EI598" s="106">
        <v>10</v>
      </c>
      <c r="EJ598" s="115">
        <v>385</v>
      </c>
      <c r="EK598" s="95">
        <v>395</v>
      </c>
      <c r="EL598" s="95">
        <v>390</v>
      </c>
      <c r="EM598" s="106" t="s">
        <v>5</v>
      </c>
      <c r="EN598" s="115">
        <v>530</v>
      </c>
      <c r="EO598" s="95">
        <v>540</v>
      </c>
      <c r="EP598" s="95">
        <v>535</v>
      </c>
      <c r="EQ598" s="106" t="s">
        <v>5</v>
      </c>
      <c r="ER598" s="115">
        <v>315</v>
      </c>
      <c r="ES598" s="95">
        <v>325</v>
      </c>
      <c r="ET598" s="95">
        <v>320</v>
      </c>
      <c r="EU598" s="106" t="s">
        <v>5</v>
      </c>
      <c r="EV598" s="115">
        <v>235</v>
      </c>
      <c r="EW598" s="95">
        <v>245</v>
      </c>
      <c r="EX598" s="95">
        <v>240</v>
      </c>
      <c r="EY598" s="106">
        <v>5</v>
      </c>
      <c r="EZ598" s="115">
        <v>385</v>
      </c>
      <c r="FA598" s="95">
        <v>395</v>
      </c>
      <c r="FB598" s="95">
        <v>390</v>
      </c>
      <c r="FC598" s="106" t="s">
        <v>5</v>
      </c>
      <c r="FD598" s="115">
        <v>305</v>
      </c>
      <c r="FE598" s="95">
        <v>315</v>
      </c>
      <c r="FF598" s="95">
        <v>310</v>
      </c>
      <c r="FG598" s="106">
        <v>50</v>
      </c>
      <c r="FH598" s="115">
        <v>325</v>
      </c>
      <c r="FI598" s="95">
        <v>335</v>
      </c>
      <c r="FJ598" s="95">
        <v>330</v>
      </c>
      <c r="FK598" s="106">
        <v>5</v>
      </c>
      <c r="FL598" s="115">
        <v>275</v>
      </c>
      <c r="FM598" s="95">
        <v>285</v>
      </c>
      <c r="FN598" s="95">
        <v>280</v>
      </c>
      <c r="FO598" s="106">
        <v>10</v>
      </c>
      <c r="FP598" s="115">
        <v>285</v>
      </c>
      <c r="FQ598" s="95">
        <v>295</v>
      </c>
      <c r="FR598" s="95">
        <v>290</v>
      </c>
      <c r="FS598" s="106">
        <v>5</v>
      </c>
      <c r="FT598" s="135">
        <v>300</v>
      </c>
      <c r="FU598" s="136">
        <v>310</v>
      </c>
      <c r="FV598" s="95">
        <v>305</v>
      </c>
      <c r="FW598" s="134" t="s">
        <v>5</v>
      </c>
      <c r="FX598" s="115">
        <v>270</v>
      </c>
      <c r="FY598" s="95">
        <v>280</v>
      </c>
      <c r="FZ598" s="95">
        <v>275</v>
      </c>
      <c r="GA598" s="106" t="s">
        <v>5</v>
      </c>
      <c r="GB598" s="115">
        <v>415</v>
      </c>
      <c r="GC598" s="95">
        <v>425</v>
      </c>
      <c r="GD598" s="95">
        <v>420</v>
      </c>
      <c r="GE598" s="106">
        <v>15</v>
      </c>
      <c r="GF598" s="115">
        <v>355</v>
      </c>
      <c r="GG598" s="95">
        <v>365</v>
      </c>
      <c r="GH598" s="95">
        <v>360</v>
      </c>
      <c r="GI598" s="106">
        <v>15</v>
      </c>
      <c r="GJ598" s="115">
        <v>325</v>
      </c>
      <c r="GK598" s="95">
        <v>335</v>
      </c>
      <c r="GL598" s="95">
        <v>330</v>
      </c>
      <c r="GM598" s="106" t="s">
        <v>5</v>
      </c>
      <c r="GN598" s="115">
        <v>590</v>
      </c>
      <c r="GO598" s="95">
        <v>600</v>
      </c>
      <c r="GP598" s="95">
        <v>595</v>
      </c>
      <c r="GQ598" s="106" t="s">
        <v>5</v>
      </c>
      <c r="GR598" s="93"/>
      <c r="GS598" s="93"/>
    </row>
    <row r="599" spans="1:201" ht="15.75" x14ac:dyDescent="0.25">
      <c r="A599">
        <v>5</v>
      </c>
      <c r="B599">
        <v>2021</v>
      </c>
      <c r="C599" s="91">
        <v>44323</v>
      </c>
      <c r="D599" s="95">
        <v>340</v>
      </c>
      <c r="E599" s="95">
        <v>350</v>
      </c>
      <c r="F599" s="95">
        <v>345</v>
      </c>
      <c r="G599" s="106">
        <v>5</v>
      </c>
      <c r="H599" s="115">
        <v>310</v>
      </c>
      <c r="I599" s="95">
        <v>320</v>
      </c>
      <c r="J599" s="95">
        <v>315</v>
      </c>
      <c r="K599" s="106" t="s">
        <v>5</v>
      </c>
      <c r="L599" s="115">
        <v>370</v>
      </c>
      <c r="M599" s="95">
        <v>380</v>
      </c>
      <c r="N599" s="95">
        <v>375</v>
      </c>
      <c r="O599" s="106">
        <v>-5</v>
      </c>
      <c r="P599" s="115">
        <v>340</v>
      </c>
      <c r="Q599" s="95">
        <v>350</v>
      </c>
      <c r="R599" s="95">
        <v>345</v>
      </c>
      <c r="S599" s="106" t="s">
        <v>5</v>
      </c>
      <c r="T599" s="115">
        <v>310</v>
      </c>
      <c r="U599" s="95">
        <v>320</v>
      </c>
      <c r="V599" s="95">
        <v>315</v>
      </c>
      <c r="W599" s="106" t="s">
        <v>5</v>
      </c>
      <c r="X599" s="115">
        <v>280</v>
      </c>
      <c r="Y599" s="95">
        <v>290</v>
      </c>
      <c r="Z599" s="95">
        <v>285</v>
      </c>
      <c r="AA599" s="106" t="s">
        <v>5</v>
      </c>
      <c r="AB599" s="115">
        <v>330</v>
      </c>
      <c r="AC599" s="95">
        <v>340</v>
      </c>
      <c r="AD599" s="95">
        <v>335</v>
      </c>
      <c r="AE599" s="106" t="s">
        <v>5</v>
      </c>
      <c r="AF599" s="115">
        <v>305</v>
      </c>
      <c r="AG599" s="95">
        <v>315</v>
      </c>
      <c r="AH599" s="95">
        <v>310</v>
      </c>
      <c r="AI599" s="106">
        <v>5</v>
      </c>
      <c r="AJ599" s="115">
        <v>265</v>
      </c>
      <c r="AK599" s="95">
        <v>275</v>
      </c>
      <c r="AL599" s="95">
        <v>270</v>
      </c>
      <c r="AM599" s="106" t="s">
        <v>5</v>
      </c>
      <c r="AN599" s="115">
        <v>245</v>
      </c>
      <c r="AO599" s="95">
        <v>255</v>
      </c>
      <c r="AP599" s="95">
        <v>250</v>
      </c>
      <c r="AQ599" s="106" t="s">
        <v>5</v>
      </c>
      <c r="AR599" s="115">
        <v>335</v>
      </c>
      <c r="AS599" s="95">
        <v>345</v>
      </c>
      <c r="AT599" s="95">
        <v>340</v>
      </c>
      <c r="AU599" s="106" t="s">
        <v>5</v>
      </c>
      <c r="AV599" s="115">
        <v>305</v>
      </c>
      <c r="AW599" s="95">
        <v>315</v>
      </c>
      <c r="AX599" s="95">
        <v>310</v>
      </c>
      <c r="AY599" s="106" t="s">
        <v>5</v>
      </c>
      <c r="AZ599" s="115">
        <v>250</v>
      </c>
      <c r="BA599" s="95">
        <v>260</v>
      </c>
      <c r="BB599" s="95">
        <v>255</v>
      </c>
      <c r="BC599" s="106">
        <v>-5</v>
      </c>
      <c r="BD599" s="115">
        <v>205</v>
      </c>
      <c r="BE599" s="95">
        <v>215</v>
      </c>
      <c r="BF599" s="95">
        <v>210</v>
      </c>
      <c r="BG599" s="106" t="s">
        <v>5</v>
      </c>
      <c r="BH599" s="115">
        <v>335</v>
      </c>
      <c r="BI599" s="95">
        <v>345</v>
      </c>
      <c r="BJ599" s="95">
        <v>340</v>
      </c>
      <c r="BK599" s="106" t="s">
        <v>5</v>
      </c>
      <c r="BL599" s="115">
        <v>285</v>
      </c>
      <c r="BM599" s="95">
        <v>295</v>
      </c>
      <c r="BN599" s="95">
        <v>290</v>
      </c>
      <c r="BO599" s="106" t="s">
        <v>5</v>
      </c>
      <c r="BP599" s="115">
        <v>300</v>
      </c>
      <c r="BQ599" s="95">
        <v>310</v>
      </c>
      <c r="BR599" s="95">
        <v>305</v>
      </c>
      <c r="BS599" s="106" t="s">
        <v>5</v>
      </c>
      <c r="BT599" s="115">
        <v>240</v>
      </c>
      <c r="BU599" s="95">
        <v>250</v>
      </c>
      <c r="BV599" s="95">
        <v>245</v>
      </c>
      <c r="BW599" s="106">
        <v>-5</v>
      </c>
      <c r="BX599" s="115">
        <v>340</v>
      </c>
      <c r="BY599" s="95">
        <v>350</v>
      </c>
      <c r="BZ599" s="95">
        <v>345</v>
      </c>
      <c r="CA599" s="106" t="s">
        <v>5</v>
      </c>
      <c r="CB599" s="115">
        <v>460</v>
      </c>
      <c r="CC599" s="95">
        <v>470</v>
      </c>
      <c r="CD599" s="95">
        <v>465</v>
      </c>
      <c r="CE599" s="106" t="s">
        <v>5</v>
      </c>
      <c r="CF599" s="115">
        <v>290</v>
      </c>
      <c r="CG599" s="95">
        <v>300</v>
      </c>
      <c r="CH599" s="95">
        <v>295</v>
      </c>
      <c r="CI599" s="106">
        <v>-5</v>
      </c>
      <c r="CJ599" s="115">
        <v>240</v>
      </c>
      <c r="CK599" s="95">
        <v>250</v>
      </c>
      <c r="CL599" s="95">
        <v>245</v>
      </c>
      <c r="CM599" s="106" t="s">
        <v>5</v>
      </c>
      <c r="CN599" s="115">
        <v>275</v>
      </c>
      <c r="CO599" s="95">
        <v>285</v>
      </c>
      <c r="CP599" s="95">
        <v>280</v>
      </c>
      <c r="CQ599" s="106" t="s">
        <v>5</v>
      </c>
      <c r="CR599" s="115">
        <v>480</v>
      </c>
      <c r="CS599" s="95">
        <v>490</v>
      </c>
      <c r="CT599" s="95">
        <v>485</v>
      </c>
      <c r="CU599" s="106" t="s">
        <v>5</v>
      </c>
      <c r="CV599" s="115">
        <v>325</v>
      </c>
      <c r="CW599" s="95">
        <v>335</v>
      </c>
      <c r="CX599" s="95">
        <v>330</v>
      </c>
      <c r="CY599" s="106" t="s">
        <v>5</v>
      </c>
      <c r="CZ599" s="115">
        <v>260</v>
      </c>
      <c r="DA599" s="95">
        <v>270</v>
      </c>
      <c r="DB599" s="95">
        <v>265</v>
      </c>
      <c r="DC599" s="106">
        <v>-5</v>
      </c>
      <c r="DD599" s="115">
        <v>315</v>
      </c>
      <c r="DE599" s="95">
        <v>325</v>
      </c>
      <c r="DF599" s="95">
        <v>320</v>
      </c>
      <c r="DG599" s="106" t="s">
        <v>5</v>
      </c>
      <c r="DH599" s="115">
        <v>500</v>
      </c>
      <c r="DI599" s="95">
        <v>510</v>
      </c>
      <c r="DJ599" s="95">
        <v>505</v>
      </c>
      <c r="DK599" s="106" t="s">
        <v>5</v>
      </c>
      <c r="DL599" s="115">
        <v>305</v>
      </c>
      <c r="DM599" s="95">
        <v>315</v>
      </c>
      <c r="DN599" s="95">
        <v>310</v>
      </c>
      <c r="DO599" s="106" t="s">
        <v>5</v>
      </c>
      <c r="DP599" s="115">
        <v>230</v>
      </c>
      <c r="DQ599" s="95">
        <v>240</v>
      </c>
      <c r="DR599" s="95">
        <v>235</v>
      </c>
      <c r="DS599" s="106">
        <v>5</v>
      </c>
      <c r="DT599" s="115">
        <v>315</v>
      </c>
      <c r="DU599" s="95">
        <v>325</v>
      </c>
      <c r="DV599" s="95">
        <v>320</v>
      </c>
      <c r="DW599" s="106" t="s">
        <v>5</v>
      </c>
      <c r="DX599" s="115">
        <v>485</v>
      </c>
      <c r="DY599" s="95">
        <v>495</v>
      </c>
      <c r="DZ599" s="95">
        <v>490</v>
      </c>
      <c r="EA599" s="106" t="s">
        <v>5</v>
      </c>
      <c r="EB599" s="115">
        <v>305</v>
      </c>
      <c r="EC599" s="95">
        <v>315</v>
      </c>
      <c r="ED599" s="95">
        <v>310</v>
      </c>
      <c r="EE599" s="106">
        <v>-5</v>
      </c>
      <c r="EF599" s="115">
        <v>240</v>
      </c>
      <c r="EG599" s="95">
        <v>250</v>
      </c>
      <c r="EH599" s="95">
        <v>245</v>
      </c>
      <c r="EI599" s="106">
        <v>-5</v>
      </c>
      <c r="EJ599" s="115">
        <v>385</v>
      </c>
      <c r="EK599" s="95">
        <v>395</v>
      </c>
      <c r="EL599" s="95">
        <v>390</v>
      </c>
      <c r="EM599" s="106" t="s">
        <v>5</v>
      </c>
      <c r="EN599" s="115">
        <v>530</v>
      </c>
      <c r="EO599" s="95">
        <v>540</v>
      </c>
      <c r="EP599" s="95">
        <v>535</v>
      </c>
      <c r="EQ599" s="106" t="s">
        <v>5</v>
      </c>
      <c r="ER599" s="115">
        <v>315</v>
      </c>
      <c r="ES599" s="95">
        <v>325</v>
      </c>
      <c r="ET599" s="95">
        <v>320</v>
      </c>
      <c r="EU599" s="106" t="s">
        <v>5</v>
      </c>
      <c r="EV599" s="115">
        <v>235</v>
      </c>
      <c r="EW599" s="95">
        <v>245</v>
      </c>
      <c r="EX599" s="95">
        <v>240</v>
      </c>
      <c r="EY599" s="106" t="s">
        <v>5</v>
      </c>
      <c r="EZ599" s="115">
        <v>385</v>
      </c>
      <c r="FA599" s="95">
        <v>395</v>
      </c>
      <c r="FB599" s="95">
        <v>390</v>
      </c>
      <c r="FC599" s="106" t="s">
        <v>5</v>
      </c>
      <c r="FD599" s="115">
        <v>295</v>
      </c>
      <c r="FE599" s="95">
        <v>305</v>
      </c>
      <c r="FF599" s="95">
        <v>300</v>
      </c>
      <c r="FG599" s="106">
        <v>-10</v>
      </c>
      <c r="FH599" s="115">
        <v>330</v>
      </c>
      <c r="FI599" s="95">
        <v>340</v>
      </c>
      <c r="FJ599" s="95">
        <v>335</v>
      </c>
      <c r="FK599" s="106">
        <v>5</v>
      </c>
      <c r="FL599" s="115">
        <v>280</v>
      </c>
      <c r="FM599" s="95">
        <v>290</v>
      </c>
      <c r="FN599" s="95">
        <v>285</v>
      </c>
      <c r="FO599" s="106">
        <v>5</v>
      </c>
      <c r="FP599" s="115">
        <v>285</v>
      </c>
      <c r="FQ599" s="95">
        <v>295</v>
      </c>
      <c r="FR599" s="95">
        <v>290</v>
      </c>
      <c r="FS599" s="106" t="s">
        <v>5</v>
      </c>
      <c r="FT599" s="135">
        <v>300</v>
      </c>
      <c r="FU599" s="136">
        <v>310</v>
      </c>
      <c r="FV599" s="95">
        <v>305</v>
      </c>
      <c r="FW599" s="134" t="s">
        <v>5</v>
      </c>
      <c r="FX599" s="115">
        <v>270</v>
      </c>
      <c r="FY599" s="95">
        <v>280</v>
      </c>
      <c r="FZ599" s="95">
        <v>275</v>
      </c>
      <c r="GA599" s="106" t="s">
        <v>5</v>
      </c>
      <c r="GB599" s="115">
        <v>415</v>
      </c>
      <c r="GC599" s="95">
        <v>425</v>
      </c>
      <c r="GD599" s="95">
        <v>420</v>
      </c>
      <c r="GE599" s="106" t="s">
        <v>5</v>
      </c>
      <c r="GF599" s="115">
        <v>350</v>
      </c>
      <c r="GG599" s="95">
        <v>360</v>
      </c>
      <c r="GH599" s="95">
        <v>355</v>
      </c>
      <c r="GI599" s="106">
        <v>-5</v>
      </c>
      <c r="GJ599" s="115">
        <v>325</v>
      </c>
      <c r="GK599" s="95">
        <v>335</v>
      </c>
      <c r="GL599" s="95">
        <v>330</v>
      </c>
      <c r="GM599" s="106" t="s">
        <v>5</v>
      </c>
      <c r="GN599" s="115">
        <v>590</v>
      </c>
      <c r="GO599" s="95">
        <v>600</v>
      </c>
      <c r="GP599" s="95">
        <v>595</v>
      </c>
      <c r="GQ599" s="106" t="s">
        <v>5</v>
      </c>
      <c r="GR599" s="93"/>
      <c r="GS599" s="93"/>
    </row>
    <row r="600" spans="1:201" ht="15.75" x14ac:dyDescent="0.25">
      <c r="A600">
        <v>5</v>
      </c>
      <c r="B600">
        <v>2021</v>
      </c>
      <c r="C600" s="91">
        <v>44330</v>
      </c>
      <c r="D600" s="96">
        <v>337.5</v>
      </c>
      <c r="E600" s="96">
        <v>347.5</v>
      </c>
      <c r="F600" s="96">
        <v>342.5</v>
      </c>
      <c r="G600" s="103"/>
      <c r="H600" s="113">
        <v>310</v>
      </c>
      <c r="I600" s="96">
        <v>320</v>
      </c>
      <c r="J600" s="96">
        <v>315</v>
      </c>
      <c r="K600" s="103"/>
      <c r="L600" s="113">
        <v>370</v>
      </c>
      <c r="M600" s="96">
        <v>380</v>
      </c>
      <c r="N600" s="96">
        <v>375</v>
      </c>
      <c r="O600" s="103"/>
      <c r="P600" s="113">
        <v>345</v>
      </c>
      <c r="Q600" s="96">
        <v>355</v>
      </c>
      <c r="R600" s="96">
        <v>350</v>
      </c>
      <c r="S600" s="103"/>
      <c r="T600" s="113">
        <v>315</v>
      </c>
      <c r="U600" s="96">
        <v>325</v>
      </c>
      <c r="V600" s="96">
        <v>320</v>
      </c>
      <c r="W600" s="103"/>
      <c r="X600" s="113">
        <v>282.5</v>
      </c>
      <c r="Y600" s="96">
        <v>292.5</v>
      </c>
      <c r="Z600" s="96">
        <v>287.5</v>
      </c>
      <c r="AA600" s="103"/>
      <c r="AB600" s="113">
        <v>330</v>
      </c>
      <c r="AC600" s="96">
        <v>340</v>
      </c>
      <c r="AD600" s="96">
        <v>335</v>
      </c>
      <c r="AE600" s="103"/>
      <c r="AF600" s="113">
        <v>305</v>
      </c>
      <c r="AG600" s="96">
        <v>315</v>
      </c>
      <c r="AH600" s="96">
        <v>310</v>
      </c>
      <c r="AI600" s="103"/>
      <c r="AJ600" s="113">
        <v>270</v>
      </c>
      <c r="AK600" s="96">
        <v>280</v>
      </c>
      <c r="AL600" s="96">
        <v>275</v>
      </c>
      <c r="AM600" s="103"/>
      <c r="AN600" s="113">
        <v>245</v>
      </c>
      <c r="AO600" s="96">
        <v>255</v>
      </c>
      <c r="AP600" s="96">
        <v>250</v>
      </c>
      <c r="AQ600" s="103"/>
      <c r="AR600" s="113">
        <v>330</v>
      </c>
      <c r="AS600" s="96">
        <v>340</v>
      </c>
      <c r="AT600" s="96">
        <v>335</v>
      </c>
      <c r="AU600" s="103"/>
      <c r="AV600" s="113">
        <v>305</v>
      </c>
      <c r="AW600" s="96">
        <v>315</v>
      </c>
      <c r="AX600" s="96">
        <v>310</v>
      </c>
      <c r="AY600" s="103"/>
      <c r="AZ600" s="113">
        <v>255</v>
      </c>
      <c r="BA600" s="96">
        <v>265</v>
      </c>
      <c r="BB600" s="96">
        <v>260</v>
      </c>
      <c r="BC600" s="103"/>
      <c r="BD600" s="113">
        <v>210</v>
      </c>
      <c r="BE600" s="96">
        <v>220</v>
      </c>
      <c r="BF600" s="96">
        <v>215</v>
      </c>
      <c r="BG600" s="103"/>
      <c r="BH600" s="113">
        <v>330</v>
      </c>
      <c r="BI600" s="96">
        <v>340</v>
      </c>
      <c r="BJ600" s="96">
        <v>335</v>
      </c>
      <c r="BK600" s="103"/>
      <c r="BL600" s="113">
        <v>290</v>
      </c>
      <c r="BM600" s="96">
        <v>300</v>
      </c>
      <c r="BN600" s="96">
        <v>295</v>
      </c>
      <c r="BO600" s="103"/>
      <c r="BP600" s="113">
        <v>297.5</v>
      </c>
      <c r="BQ600" s="96">
        <v>307.5</v>
      </c>
      <c r="BR600" s="96">
        <v>302.5</v>
      </c>
      <c r="BS600" s="103"/>
      <c r="BT600" s="113">
        <v>242.5</v>
      </c>
      <c r="BU600" s="96">
        <v>252.5</v>
      </c>
      <c r="BV600" s="96">
        <v>247.5</v>
      </c>
      <c r="BW600" s="103"/>
      <c r="BX600" s="113">
        <v>340</v>
      </c>
      <c r="BY600" s="96">
        <v>350</v>
      </c>
      <c r="BZ600" s="96">
        <v>345</v>
      </c>
      <c r="CA600" s="103"/>
      <c r="CB600" s="113">
        <v>465</v>
      </c>
      <c r="CC600" s="96">
        <v>475</v>
      </c>
      <c r="CD600" s="96">
        <v>470</v>
      </c>
      <c r="CE600" s="103"/>
      <c r="CF600" s="113">
        <v>295</v>
      </c>
      <c r="CG600" s="96">
        <v>305</v>
      </c>
      <c r="CH600" s="96">
        <v>300</v>
      </c>
      <c r="CI600" s="103"/>
      <c r="CJ600" s="113">
        <v>242.5</v>
      </c>
      <c r="CK600" s="96">
        <v>252.5</v>
      </c>
      <c r="CL600" s="96">
        <v>247.5</v>
      </c>
      <c r="CM600" s="103"/>
      <c r="CN600" s="113">
        <v>290</v>
      </c>
      <c r="CO600" s="96">
        <v>300</v>
      </c>
      <c r="CP600" s="96">
        <v>295</v>
      </c>
      <c r="CQ600" s="103"/>
      <c r="CR600" s="113">
        <v>480</v>
      </c>
      <c r="CS600" s="96">
        <v>490</v>
      </c>
      <c r="CT600" s="96">
        <v>485</v>
      </c>
      <c r="CU600" s="103"/>
      <c r="CV600" s="113">
        <v>325</v>
      </c>
      <c r="CW600" s="96">
        <v>335</v>
      </c>
      <c r="CX600" s="96">
        <v>330</v>
      </c>
      <c r="CY600" s="103"/>
      <c r="CZ600" s="113">
        <v>265</v>
      </c>
      <c r="DA600" s="96">
        <v>275</v>
      </c>
      <c r="DB600" s="96">
        <v>270</v>
      </c>
      <c r="DC600" s="103"/>
      <c r="DD600" s="113">
        <v>315</v>
      </c>
      <c r="DE600" s="96">
        <v>325</v>
      </c>
      <c r="DF600" s="96">
        <v>320</v>
      </c>
      <c r="DG600" s="103"/>
      <c r="DH600" s="113">
        <v>510</v>
      </c>
      <c r="DI600" s="96">
        <v>520</v>
      </c>
      <c r="DJ600" s="96">
        <v>515</v>
      </c>
      <c r="DK600" s="103"/>
      <c r="DL600" s="113">
        <v>305</v>
      </c>
      <c r="DM600" s="96">
        <v>315</v>
      </c>
      <c r="DN600" s="96">
        <v>310</v>
      </c>
      <c r="DO600" s="103"/>
      <c r="DP600" s="113">
        <v>242.5</v>
      </c>
      <c r="DQ600" s="96">
        <v>252.5</v>
      </c>
      <c r="DR600" s="96">
        <v>247.5</v>
      </c>
      <c r="DS600" s="103"/>
      <c r="DT600" s="113">
        <v>315</v>
      </c>
      <c r="DU600" s="96">
        <v>325</v>
      </c>
      <c r="DV600" s="96">
        <v>320</v>
      </c>
      <c r="DW600" s="103"/>
      <c r="DX600" s="113">
        <v>495</v>
      </c>
      <c r="DY600" s="96">
        <v>505</v>
      </c>
      <c r="DZ600" s="96">
        <v>500</v>
      </c>
      <c r="EA600" s="103"/>
      <c r="EB600" s="113">
        <v>315</v>
      </c>
      <c r="EC600" s="96">
        <v>325</v>
      </c>
      <c r="ED600" s="96">
        <v>320</v>
      </c>
      <c r="EE600" s="103"/>
      <c r="EF600" s="113">
        <v>245</v>
      </c>
      <c r="EG600" s="96">
        <v>255</v>
      </c>
      <c r="EH600" s="96">
        <v>250</v>
      </c>
      <c r="EI600" s="103"/>
      <c r="EJ600" s="113">
        <v>380</v>
      </c>
      <c r="EK600" s="96">
        <v>390</v>
      </c>
      <c r="EL600" s="96">
        <v>385</v>
      </c>
      <c r="EM600" s="103"/>
      <c r="EN600" s="113">
        <v>540</v>
      </c>
      <c r="EO600" s="96">
        <v>550</v>
      </c>
      <c r="EP600" s="96">
        <v>545</v>
      </c>
      <c r="EQ600" s="103"/>
      <c r="ER600" s="113">
        <v>310</v>
      </c>
      <c r="ES600" s="96">
        <v>320</v>
      </c>
      <c r="ET600" s="96">
        <v>315</v>
      </c>
      <c r="EU600" s="103"/>
      <c r="EV600" s="113">
        <v>237.5</v>
      </c>
      <c r="EW600" s="96">
        <v>247.5</v>
      </c>
      <c r="EX600" s="96">
        <v>242.5</v>
      </c>
      <c r="EY600" s="103"/>
      <c r="EZ600" s="113">
        <v>380</v>
      </c>
      <c r="FA600" s="96">
        <v>390</v>
      </c>
      <c r="FB600" s="96">
        <v>385</v>
      </c>
      <c r="FC600" s="103"/>
      <c r="FD600" s="113">
        <v>287.5</v>
      </c>
      <c r="FE600" s="96">
        <v>297.5</v>
      </c>
      <c r="FF600" s="96">
        <v>292.5</v>
      </c>
      <c r="FG600" s="103"/>
      <c r="FH600" s="113">
        <v>322.5</v>
      </c>
      <c r="FI600" s="96">
        <v>332.5</v>
      </c>
      <c r="FJ600" s="96">
        <v>327.5</v>
      </c>
      <c r="FK600" s="103"/>
      <c r="FL600" s="113">
        <v>277.5</v>
      </c>
      <c r="FM600" s="96">
        <v>287.5</v>
      </c>
      <c r="FN600" s="96">
        <v>282.5</v>
      </c>
      <c r="FO600" s="103"/>
      <c r="FP600" s="114">
        <v>287.5</v>
      </c>
      <c r="FQ600" s="101">
        <v>297.5</v>
      </c>
      <c r="FR600" s="101">
        <v>292.5</v>
      </c>
      <c r="FS600" s="103"/>
      <c r="FT600" s="113">
        <v>300</v>
      </c>
      <c r="FU600" s="96">
        <v>310</v>
      </c>
      <c r="FV600" s="96">
        <v>305</v>
      </c>
      <c r="FW600" s="103"/>
      <c r="FX600" s="113">
        <v>270</v>
      </c>
      <c r="FY600" s="96">
        <v>280</v>
      </c>
      <c r="FZ600" s="96">
        <v>275</v>
      </c>
      <c r="GA600" s="103"/>
      <c r="GB600" s="113">
        <v>415</v>
      </c>
      <c r="GC600" s="96">
        <v>425</v>
      </c>
      <c r="GD600" s="96">
        <v>420</v>
      </c>
      <c r="GE600" s="103"/>
      <c r="GF600" s="113">
        <v>355</v>
      </c>
      <c r="GG600" s="96">
        <v>365</v>
      </c>
      <c r="GH600" s="96">
        <v>360</v>
      </c>
      <c r="GI600" s="103"/>
      <c r="GJ600" s="113">
        <v>325</v>
      </c>
      <c r="GK600" s="96">
        <v>335</v>
      </c>
      <c r="GL600" s="96">
        <v>330</v>
      </c>
      <c r="GM600" s="103"/>
      <c r="GN600" s="113">
        <v>600</v>
      </c>
      <c r="GO600" s="96">
        <v>610</v>
      </c>
      <c r="GP600" s="96">
        <v>605</v>
      </c>
      <c r="GQ600" s="103"/>
      <c r="GR600" s="93"/>
      <c r="GS600" s="93"/>
    </row>
    <row r="601" spans="1:201" ht="15.75" x14ac:dyDescent="0.25">
      <c r="A601">
        <v>5</v>
      </c>
      <c r="B601">
        <v>2021</v>
      </c>
      <c r="C601" s="91">
        <v>44337</v>
      </c>
      <c r="D601" s="95">
        <v>335</v>
      </c>
      <c r="E601" s="95">
        <v>345</v>
      </c>
      <c r="F601" s="95">
        <v>340</v>
      </c>
      <c r="G601" s="106">
        <v>-5</v>
      </c>
      <c r="H601" s="115">
        <v>310</v>
      </c>
      <c r="I601" s="95">
        <v>320</v>
      </c>
      <c r="J601" s="95">
        <v>315</v>
      </c>
      <c r="K601" s="106" t="s">
        <v>5</v>
      </c>
      <c r="L601" s="115">
        <v>370</v>
      </c>
      <c r="M601" s="95">
        <v>380</v>
      </c>
      <c r="N601" s="95">
        <v>375</v>
      </c>
      <c r="O601" s="106" t="s">
        <v>5</v>
      </c>
      <c r="P601" s="115">
        <v>350</v>
      </c>
      <c r="Q601" s="95">
        <v>360</v>
      </c>
      <c r="R601" s="95">
        <v>355</v>
      </c>
      <c r="S601" s="106">
        <v>10</v>
      </c>
      <c r="T601" s="115">
        <v>320</v>
      </c>
      <c r="U601" s="95">
        <v>330</v>
      </c>
      <c r="V601" s="95">
        <v>325</v>
      </c>
      <c r="W601" s="106">
        <v>10</v>
      </c>
      <c r="X601" s="115">
        <v>285</v>
      </c>
      <c r="Y601" s="95">
        <v>295</v>
      </c>
      <c r="Z601" s="95">
        <v>290</v>
      </c>
      <c r="AA601" s="106">
        <v>5</v>
      </c>
      <c r="AB601" s="115">
        <v>330</v>
      </c>
      <c r="AC601" s="95">
        <v>340</v>
      </c>
      <c r="AD601" s="95">
        <v>335</v>
      </c>
      <c r="AE601" s="106" t="s">
        <v>5</v>
      </c>
      <c r="AF601" s="115">
        <v>305</v>
      </c>
      <c r="AG601" s="95">
        <v>315</v>
      </c>
      <c r="AH601" s="95">
        <v>310</v>
      </c>
      <c r="AI601" s="106" t="s">
        <v>5</v>
      </c>
      <c r="AJ601" s="115">
        <v>275</v>
      </c>
      <c r="AK601" s="95">
        <v>285</v>
      </c>
      <c r="AL601" s="95">
        <v>280</v>
      </c>
      <c r="AM601" s="106">
        <v>10</v>
      </c>
      <c r="AN601" s="115">
        <v>245</v>
      </c>
      <c r="AO601" s="95">
        <v>255</v>
      </c>
      <c r="AP601" s="95">
        <v>250</v>
      </c>
      <c r="AQ601" s="106" t="s">
        <v>5</v>
      </c>
      <c r="AR601" s="115">
        <v>325</v>
      </c>
      <c r="AS601" s="95">
        <v>335</v>
      </c>
      <c r="AT601" s="95">
        <v>330</v>
      </c>
      <c r="AU601" s="106">
        <v>-10</v>
      </c>
      <c r="AV601" s="115">
        <v>305</v>
      </c>
      <c r="AW601" s="95">
        <v>315</v>
      </c>
      <c r="AX601" s="95">
        <v>310</v>
      </c>
      <c r="AY601" s="106" t="s">
        <v>5</v>
      </c>
      <c r="AZ601" s="115">
        <v>260</v>
      </c>
      <c r="BA601" s="95">
        <v>270</v>
      </c>
      <c r="BB601" s="95">
        <v>265</v>
      </c>
      <c r="BC601" s="106">
        <v>10</v>
      </c>
      <c r="BD601" s="115">
        <v>215</v>
      </c>
      <c r="BE601" s="95">
        <v>225</v>
      </c>
      <c r="BF601" s="95">
        <v>220</v>
      </c>
      <c r="BG601" s="106">
        <v>10</v>
      </c>
      <c r="BH601" s="115">
        <v>325</v>
      </c>
      <c r="BI601" s="95">
        <v>335</v>
      </c>
      <c r="BJ601" s="95">
        <v>330</v>
      </c>
      <c r="BK601" s="106">
        <v>-10</v>
      </c>
      <c r="BL601" s="115">
        <v>295</v>
      </c>
      <c r="BM601" s="95">
        <v>305</v>
      </c>
      <c r="BN601" s="95">
        <v>300</v>
      </c>
      <c r="BO601" s="106">
        <v>10</v>
      </c>
      <c r="BP601" s="115">
        <v>295</v>
      </c>
      <c r="BQ601" s="95">
        <v>305</v>
      </c>
      <c r="BR601" s="95">
        <v>300</v>
      </c>
      <c r="BS601" s="106">
        <v>-5</v>
      </c>
      <c r="BT601" s="115">
        <v>245</v>
      </c>
      <c r="BU601" s="95">
        <v>255</v>
      </c>
      <c r="BV601" s="95">
        <v>250</v>
      </c>
      <c r="BW601" s="106">
        <v>5</v>
      </c>
      <c r="BX601" s="115">
        <v>340</v>
      </c>
      <c r="BY601" s="95">
        <v>350</v>
      </c>
      <c r="BZ601" s="95">
        <v>345</v>
      </c>
      <c r="CA601" s="106" t="s">
        <v>5</v>
      </c>
      <c r="CB601" s="115">
        <v>470</v>
      </c>
      <c r="CC601" s="95">
        <v>480</v>
      </c>
      <c r="CD601" s="95">
        <v>475</v>
      </c>
      <c r="CE601" s="106">
        <v>10</v>
      </c>
      <c r="CF601" s="115">
        <v>300</v>
      </c>
      <c r="CG601" s="95">
        <v>310</v>
      </c>
      <c r="CH601" s="95">
        <v>305</v>
      </c>
      <c r="CI601" s="106">
        <v>10</v>
      </c>
      <c r="CJ601" s="115">
        <v>245</v>
      </c>
      <c r="CK601" s="95">
        <v>255</v>
      </c>
      <c r="CL601" s="95">
        <v>250</v>
      </c>
      <c r="CM601" s="106">
        <v>5</v>
      </c>
      <c r="CN601" s="115">
        <v>305</v>
      </c>
      <c r="CO601" s="95">
        <v>315</v>
      </c>
      <c r="CP601" s="95">
        <v>310</v>
      </c>
      <c r="CQ601" s="106">
        <v>30</v>
      </c>
      <c r="CR601" s="115">
        <v>480</v>
      </c>
      <c r="CS601" s="95">
        <v>490</v>
      </c>
      <c r="CT601" s="95">
        <v>485</v>
      </c>
      <c r="CU601" s="106" t="s">
        <v>5</v>
      </c>
      <c r="CV601" s="115">
        <v>325</v>
      </c>
      <c r="CW601" s="95">
        <v>335</v>
      </c>
      <c r="CX601" s="95">
        <v>330</v>
      </c>
      <c r="CY601" s="106" t="s">
        <v>5</v>
      </c>
      <c r="CZ601" s="115">
        <v>270</v>
      </c>
      <c r="DA601" s="95">
        <v>280</v>
      </c>
      <c r="DB601" s="95">
        <v>275</v>
      </c>
      <c r="DC601" s="106">
        <v>10</v>
      </c>
      <c r="DD601" s="115">
        <v>315</v>
      </c>
      <c r="DE601" s="95">
        <v>325</v>
      </c>
      <c r="DF601" s="95">
        <v>320</v>
      </c>
      <c r="DG601" s="106" t="s">
        <v>5</v>
      </c>
      <c r="DH601" s="115">
        <v>520</v>
      </c>
      <c r="DI601" s="95">
        <v>530</v>
      </c>
      <c r="DJ601" s="95">
        <v>525</v>
      </c>
      <c r="DK601" s="106">
        <v>20</v>
      </c>
      <c r="DL601" s="115">
        <v>305</v>
      </c>
      <c r="DM601" s="95">
        <v>315</v>
      </c>
      <c r="DN601" s="95">
        <v>310</v>
      </c>
      <c r="DO601" s="106" t="s">
        <v>5</v>
      </c>
      <c r="DP601" s="115">
        <v>255</v>
      </c>
      <c r="DQ601" s="95">
        <v>265</v>
      </c>
      <c r="DR601" s="95">
        <v>260</v>
      </c>
      <c r="DS601" s="106">
        <v>25</v>
      </c>
      <c r="DT601" s="115">
        <v>315</v>
      </c>
      <c r="DU601" s="95">
        <v>325</v>
      </c>
      <c r="DV601" s="95">
        <v>320</v>
      </c>
      <c r="DW601" s="106" t="s">
        <v>5</v>
      </c>
      <c r="DX601" s="115">
        <v>505</v>
      </c>
      <c r="DY601" s="95">
        <v>515</v>
      </c>
      <c r="DZ601" s="95">
        <v>510</v>
      </c>
      <c r="EA601" s="106">
        <v>20</v>
      </c>
      <c r="EB601" s="115">
        <v>325</v>
      </c>
      <c r="EC601" s="95">
        <v>335</v>
      </c>
      <c r="ED601" s="95">
        <v>330</v>
      </c>
      <c r="EE601" s="106">
        <v>20</v>
      </c>
      <c r="EF601" s="115">
        <v>250</v>
      </c>
      <c r="EG601" s="95">
        <v>260</v>
      </c>
      <c r="EH601" s="95">
        <v>255</v>
      </c>
      <c r="EI601" s="106">
        <v>10</v>
      </c>
      <c r="EJ601" s="115">
        <v>375</v>
      </c>
      <c r="EK601" s="95">
        <v>385</v>
      </c>
      <c r="EL601" s="95">
        <v>380</v>
      </c>
      <c r="EM601" s="106">
        <v>-10</v>
      </c>
      <c r="EN601" s="115">
        <v>550</v>
      </c>
      <c r="EO601" s="95">
        <v>560</v>
      </c>
      <c r="EP601" s="95">
        <v>555</v>
      </c>
      <c r="EQ601" s="106">
        <v>20</v>
      </c>
      <c r="ER601" s="115">
        <v>305</v>
      </c>
      <c r="ES601" s="95">
        <v>315</v>
      </c>
      <c r="ET601" s="95">
        <v>310</v>
      </c>
      <c r="EU601" s="106">
        <v>-10</v>
      </c>
      <c r="EV601" s="115">
        <v>240</v>
      </c>
      <c r="EW601" s="95">
        <v>250</v>
      </c>
      <c r="EX601" s="95">
        <v>245</v>
      </c>
      <c r="EY601" s="106">
        <v>5</v>
      </c>
      <c r="EZ601" s="115">
        <v>375</v>
      </c>
      <c r="FA601" s="95">
        <v>385</v>
      </c>
      <c r="FB601" s="95">
        <v>380</v>
      </c>
      <c r="FC601" s="106">
        <v>-10</v>
      </c>
      <c r="FD601" s="115">
        <v>280</v>
      </c>
      <c r="FE601" s="95">
        <v>290</v>
      </c>
      <c r="FF601" s="95">
        <v>285</v>
      </c>
      <c r="FG601" s="106">
        <v>-15</v>
      </c>
      <c r="FH601" s="115">
        <v>315</v>
      </c>
      <c r="FI601" s="95">
        <v>325</v>
      </c>
      <c r="FJ601" s="95">
        <v>320</v>
      </c>
      <c r="FK601" s="106">
        <v>-15</v>
      </c>
      <c r="FL601" s="115">
        <v>275</v>
      </c>
      <c r="FM601" s="95">
        <v>285</v>
      </c>
      <c r="FN601" s="95">
        <v>280</v>
      </c>
      <c r="FO601" s="106">
        <v>-5</v>
      </c>
      <c r="FP601" s="115">
        <v>290</v>
      </c>
      <c r="FQ601" s="95">
        <v>300</v>
      </c>
      <c r="FR601" s="95">
        <v>295</v>
      </c>
      <c r="FS601" s="106">
        <v>5</v>
      </c>
      <c r="FT601" s="135">
        <v>300</v>
      </c>
      <c r="FU601" s="136">
        <v>310</v>
      </c>
      <c r="FV601" s="95">
        <v>305</v>
      </c>
      <c r="FW601" s="134" t="s">
        <v>5</v>
      </c>
      <c r="FX601" s="115">
        <v>270</v>
      </c>
      <c r="FY601" s="95">
        <v>280</v>
      </c>
      <c r="FZ601" s="95">
        <v>275</v>
      </c>
      <c r="GA601" s="106" t="s">
        <v>5</v>
      </c>
      <c r="GB601" s="115">
        <v>415</v>
      </c>
      <c r="GC601" s="95">
        <v>425</v>
      </c>
      <c r="GD601" s="95">
        <v>420</v>
      </c>
      <c r="GE601" s="106" t="s">
        <v>5</v>
      </c>
      <c r="GF601" s="115">
        <v>360</v>
      </c>
      <c r="GG601" s="95">
        <v>370</v>
      </c>
      <c r="GH601" s="95">
        <v>365</v>
      </c>
      <c r="GI601" s="106">
        <v>10</v>
      </c>
      <c r="GJ601" s="115">
        <v>325</v>
      </c>
      <c r="GK601" s="95">
        <v>335</v>
      </c>
      <c r="GL601" s="95">
        <v>330</v>
      </c>
      <c r="GM601" s="106" t="s">
        <v>5</v>
      </c>
      <c r="GN601" s="115">
        <v>610</v>
      </c>
      <c r="GO601" s="95">
        <v>620</v>
      </c>
      <c r="GP601" s="95">
        <v>615</v>
      </c>
      <c r="GQ601" s="106">
        <v>20</v>
      </c>
      <c r="GR601" s="93"/>
      <c r="GS601" s="93"/>
    </row>
    <row r="602" spans="1:201" ht="15.75" x14ac:dyDescent="0.25">
      <c r="A602">
        <v>5</v>
      </c>
      <c r="B602">
        <v>2021</v>
      </c>
      <c r="C602" s="91">
        <v>44344</v>
      </c>
      <c r="D602" s="95">
        <v>330</v>
      </c>
      <c r="E602" s="95">
        <v>340</v>
      </c>
      <c r="F602" s="95">
        <v>335</v>
      </c>
      <c r="G602" s="106">
        <v>-5</v>
      </c>
      <c r="H602" s="115">
        <v>305</v>
      </c>
      <c r="I602" s="95">
        <v>315</v>
      </c>
      <c r="J602" s="95">
        <v>310</v>
      </c>
      <c r="K602" s="106">
        <v>-5</v>
      </c>
      <c r="L602" s="115">
        <v>365</v>
      </c>
      <c r="M602" s="95">
        <v>375</v>
      </c>
      <c r="N602" s="95">
        <v>370</v>
      </c>
      <c r="O602" s="106">
        <v>-5</v>
      </c>
      <c r="P602" s="115">
        <v>350</v>
      </c>
      <c r="Q602" s="95">
        <v>360</v>
      </c>
      <c r="R602" s="95">
        <v>355</v>
      </c>
      <c r="S602" s="106" t="s">
        <v>5</v>
      </c>
      <c r="T602" s="115">
        <v>315</v>
      </c>
      <c r="U602" s="95">
        <v>325</v>
      </c>
      <c r="V602" s="95">
        <v>320</v>
      </c>
      <c r="W602" s="106">
        <v>-5</v>
      </c>
      <c r="X602" s="115">
        <v>290</v>
      </c>
      <c r="Y602" s="95">
        <v>300</v>
      </c>
      <c r="Z602" s="95">
        <v>295</v>
      </c>
      <c r="AA602" s="106">
        <v>5</v>
      </c>
      <c r="AB602" s="115">
        <v>330</v>
      </c>
      <c r="AC602" s="95">
        <v>340</v>
      </c>
      <c r="AD602" s="95">
        <v>335</v>
      </c>
      <c r="AE602" s="106" t="s">
        <v>5</v>
      </c>
      <c r="AF602" s="115">
        <v>305</v>
      </c>
      <c r="AG602" s="95">
        <v>315</v>
      </c>
      <c r="AH602" s="95">
        <v>310</v>
      </c>
      <c r="AI602" s="106" t="s">
        <v>5</v>
      </c>
      <c r="AJ602" s="115">
        <v>270</v>
      </c>
      <c r="AK602" s="95">
        <v>280</v>
      </c>
      <c r="AL602" s="95">
        <v>275</v>
      </c>
      <c r="AM602" s="106">
        <v>-5</v>
      </c>
      <c r="AN602" s="115">
        <v>245</v>
      </c>
      <c r="AO602" s="95">
        <v>255</v>
      </c>
      <c r="AP602" s="95">
        <v>250</v>
      </c>
      <c r="AQ602" s="106" t="s">
        <v>5</v>
      </c>
      <c r="AR602" s="115">
        <v>325</v>
      </c>
      <c r="AS602" s="95">
        <v>335</v>
      </c>
      <c r="AT602" s="95">
        <v>330</v>
      </c>
      <c r="AU602" s="106" t="s">
        <v>5</v>
      </c>
      <c r="AV602" s="115">
        <v>305</v>
      </c>
      <c r="AW602" s="95">
        <v>315</v>
      </c>
      <c r="AX602" s="95">
        <v>310</v>
      </c>
      <c r="AY602" s="106" t="s">
        <v>5</v>
      </c>
      <c r="AZ602" s="115">
        <v>270</v>
      </c>
      <c r="BA602" s="95">
        <v>280</v>
      </c>
      <c r="BB602" s="95">
        <v>275</v>
      </c>
      <c r="BC602" s="106">
        <v>10</v>
      </c>
      <c r="BD602" s="115">
        <v>215</v>
      </c>
      <c r="BE602" s="95">
        <v>225</v>
      </c>
      <c r="BF602" s="95">
        <v>220</v>
      </c>
      <c r="BG602" s="106" t="s">
        <v>5</v>
      </c>
      <c r="BH602" s="115">
        <v>325</v>
      </c>
      <c r="BI602" s="95">
        <v>335</v>
      </c>
      <c r="BJ602" s="95">
        <v>330</v>
      </c>
      <c r="BK602" s="106" t="s">
        <v>5</v>
      </c>
      <c r="BL602" s="115">
        <v>295</v>
      </c>
      <c r="BM602" s="95">
        <v>305</v>
      </c>
      <c r="BN602" s="95">
        <v>300</v>
      </c>
      <c r="BO602" s="106" t="s">
        <v>5</v>
      </c>
      <c r="BP602" s="115">
        <v>300</v>
      </c>
      <c r="BQ602" s="95">
        <v>310</v>
      </c>
      <c r="BR602" s="95">
        <v>305</v>
      </c>
      <c r="BS602" s="106">
        <v>5</v>
      </c>
      <c r="BT602" s="115">
        <v>250</v>
      </c>
      <c r="BU602" s="95">
        <v>260</v>
      </c>
      <c r="BV602" s="95">
        <v>255</v>
      </c>
      <c r="BW602" s="106">
        <v>5</v>
      </c>
      <c r="BX602" s="115">
        <v>335</v>
      </c>
      <c r="BY602" s="95">
        <v>345</v>
      </c>
      <c r="BZ602" s="95">
        <v>340</v>
      </c>
      <c r="CA602" s="106">
        <v>-5</v>
      </c>
      <c r="CB602" s="115">
        <v>465</v>
      </c>
      <c r="CC602" s="95">
        <v>475</v>
      </c>
      <c r="CD602" s="95">
        <v>470</v>
      </c>
      <c r="CE602" s="106">
        <v>-5</v>
      </c>
      <c r="CF602" s="115">
        <v>305</v>
      </c>
      <c r="CG602" s="95">
        <v>315</v>
      </c>
      <c r="CH602" s="95">
        <v>310</v>
      </c>
      <c r="CI602" s="106">
        <v>5</v>
      </c>
      <c r="CJ602" s="115">
        <v>240</v>
      </c>
      <c r="CK602" s="95">
        <v>250</v>
      </c>
      <c r="CL602" s="95">
        <v>245</v>
      </c>
      <c r="CM602" s="106">
        <v>-5</v>
      </c>
      <c r="CN602" s="115">
        <v>310</v>
      </c>
      <c r="CO602" s="95">
        <v>320</v>
      </c>
      <c r="CP602" s="95">
        <v>315</v>
      </c>
      <c r="CQ602" s="106">
        <v>5</v>
      </c>
      <c r="CR602" s="115">
        <v>480</v>
      </c>
      <c r="CS602" s="95">
        <v>490</v>
      </c>
      <c r="CT602" s="95">
        <v>485</v>
      </c>
      <c r="CU602" s="106" t="s">
        <v>5</v>
      </c>
      <c r="CV602" s="115">
        <v>330</v>
      </c>
      <c r="CW602" s="95">
        <v>340</v>
      </c>
      <c r="CX602" s="95">
        <v>335</v>
      </c>
      <c r="CY602" s="106">
        <v>5</v>
      </c>
      <c r="CZ602" s="115">
        <v>270</v>
      </c>
      <c r="DA602" s="95">
        <v>280</v>
      </c>
      <c r="DB602" s="95">
        <v>275</v>
      </c>
      <c r="DC602" s="106" t="s">
        <v>5</v>
      </c>
      <c r="DD602" s="115">
        <v>310</v>
      </c>
      <c r="DE602" s="95">
        <v>320</v>
      </c>
      <c r="DF602" s="95">
        <v>315</v>
      </c>
      <c r="DG602" s="106">
        <v>-5</v>
      </c>
      <c r="DH602" s="115">
        <v>485</v>
      </c>
      <c r="DI602" s="95">
        <v>495</v>
      </c>
      <c r="DJ602" s="95">
        <v>490</v>
      </c>
      <c r="DK602" s="106">
        <v>-35</v>
      </c>
      <c r="DL602" s="115">
        <v>305</v>
      </c>
      <c r="DM602" s="95">
        <v>315</v>
      </c>
      <c r="DN602" s="95">
        <v>310</v>
      </c>
      <c r="DO602" s="106" t="s">
        <v>5</v>
      </c>
      <c r="DP602" s="115">
        <v>270</v>
      </c>
      <c r="DQ602" s="95">
        <v>280</v>
      </c>
      <c r="DR602" s="95">
        <v>275</v>
      </c>
      <c r="DS602" s="106">
        <v>15</v>
      </c>
      <c r="DT602" s="115">
        <v>310</v>
      </c>
      <c r="DU602" s="95">
        <v>320</v>
      </c>
      <c r="DV602" s="95">
        <v>315</v>
      </c>
      <c r="DW602" s="106">
        <v>-5</v>
      </c>
      <c r="DX602" s="115">
        <v>470</v>
      </c>
      <c r="DY602" s="95">
        <v>480</v>
      </c>
      <c r="DZ602" s="95">
        <v>475</v>
      </c>
      <c r="EA602" s="106">
        <v>-35</v>
      </c>
      <c r="EB602" s="115">
        <v>320</v>
      </c>
      <c r="EC602" s="95">
        <v>330</v>
      </c>
      <c r="ED602" s="95">
        <v>325</v>
      </c>
      <c r="EE602" s="106">
        <v>-5</v>
      </c>
      <c r="EF602" s="115">
        <v>245</v>
      </c>
      <c r="EG602" s="95">
        <v>255</v>
      </c>
      <c r="EH602" s="95">
        <v>250</v>
      </c>
      <c r="EI602" s="106">
        <v>-5</v>
      </c>
      <c r="EJ602" s="115">
        <v>370</v>
      </c>
      <c r="EK602" s="95">
        <v>380</v>
      </c>
      <c r="EL602" s="95">
        <v>375</v>
      </c>
      <c r="EM602" s="106">
        <v>-5</v>
      </c>
      <c r="EN602" s="115">
        <v>515</v>
      </c>
      <c r="EO602" s="95">
        <v>525</v>
      </c>
      <c r="EP602" s="95">
        <v>520</v>
      </c>
      <c r="EQ602" s="106">
        <v>-35</v>
      </c>
      <c r="ER602" s="115">
        <v>310</v>
      </c>
      <c r="ES602" s="95">
        <v>320</v>
      </c>
      <c r="ET602" s="95">
        <v>315</v>
      </c>
      <c r="EU602" s="106">
        <v>5</v>
      </c>
      <c r="EV602" s="115">
        <v>245</v>
      </c>
      <c r="EW602" s="95">
        <v>255</v>
      </c>
      <c r="EX602" s="95">
        <v>250</v>
      </c>
      <c r="EY602" s="106">
        <v>5</v>
      </c>
      <c r="EZ602" s="115">
        <v>370</v>
      </c>
      <c r="FA602" s="95">
        <v>380</v>
      </c>
      <c r="FB602" s="95">
        <v>375</v>
      </c>
      <c r="FC602" s="106">
        <v>-5</v>
      </c>
      <c r="FD602" s="115">
        <v>275</v>
      </c>
      <c r="FE602" s="95">
        <v>285</v>
      </c>
      <c r="FF602" s="95">
        <v>280</v>
      </c>
      <c r="FG602" s="106">
        <v>-5</v>
      </c>
      <c r="FH602" s="115">
        <v>330</v>
      </c>
      <c r="FI602" s="95">
        <v>340</v>
      </c>
      <c r="FJ602" s="95">
        <v>335</v>
      </c>
      <c r="FK602" s="106">
        <v>15</v>
      </c>
      <c r="FL602" s="115">
        <v>275</v>
      </c>
      <c r="FM602" s="95">
        <v>285</v>
      </c>
      <c r="FN602" s="95">
        <v>280</v>
      </c>
      <c r="FO602" s="106" t="s">
        <v>5</v>
      </c>
      <c r="FP602" s="115">
        <v>290</v>
      </c>
      <c r="FQ602" s="95">
        <v>300</v>
      </c>
      <c r="FR602" s="95">
        <v>295</v>
      </c>
      <c r="FS602" s="106" t="s">
        <v>5</v>
      </c>
      <c r="FT602" s="135">
        <v>300</v>
      </c>
      <c r="FU602" s="136">
        <v>310</v>
      </c>
      <c r="FV602" s="95">
        <v>305</v>
      </c>
      <c r="FW602" s="134" t="s">
        <v>5</v>
      </c>
      <c r="FX602" s="115">
        <v>270</v>
      </c>
      <c r="FY602" s="95">
        <v>280</v>
      </c>
      <c r="FZ602" s="95">
        <v>275</v>
      </c>
      <c r="GA602" s="106" t="s">
        <v>5</v>
      </c>
      <c r="GB602" s="115">
        <v>420</v>
      </c>
      <c r="GC602" s="95">
        <v>430</v>
      </c>
      <c r="GD602" s="95">
        <v>425</v>
      </c>
      <c r="GE602" s="106">
        <v>5</v>
      </c>
      <c r="GF602" s="115">
        <v>360</v>
      </c>
      <c r="GG602" s="95">
        <v>370</v>
      </c>
      <c r="GH602" s="95">
        <v>365</v>
      </c>
      <c r="GI602" s="106" t="s">
        <v>5</v>
      </c>
      <c r="GJ602" s="115">
        <v>320</v>
      </c>
      <c r="GK602" s="95">
        <v>330</v>
      </c>
      <c r="GL602" s="95">
        <v>325</v>
      </c>
      <c r="GM602" s="106">
        <v>-5</v>
      </c>
      <c r="GN602" s="115">
        <v>575</v>
      </c>
      <c r="GO602" s="95">
        <v>585</v>
      </c>
      <c r="GP602" s="95">
        <v>580</v>
      </c>
      <c r="GQ602" s="106">
        <v>-35</v>
      </c>
      <c r="GR602" s="93"/>
      <c r="GS602" s="93"/>
    </row>
    <row r="603" spans="1:201" ht="15.75" x14ac:dyDescent="0.25">
      <c r="A603">
        <v>6</v>
      </c>
      <c r="B603">
        <v>2021</v>
      </c>
      <c r="C603" s="91">
        <v>44351</v>
      </c>
      <c r="D603" s="95">
        <v>340</v>
      </c>
      <c r="E603" s="95">
        <v>350</v>
      </c>
      <c r="F603" s="95">
        <v>345</v>
      </c>
      <c r="G603" s="106">
        <v>10</v>
      </c>
      <c r="H603" s="115">
        <v>315</v>
      </c>
      <c r="I603" s="95">
        <v>325</v>
      </c>
      <c r="J603" s="95">
        <v>320</v>
      </c>
      <c r="K603" s="106">
        <v>10</v>
      </c>
      <c r="L603" s="115">
        <v>360</v>
      </c>
      <c r="M603" s="95">
        <v>370</v>
      </c>
      <c r="N603" s="95">
        <v>365</v>
      </c>
      <c r="O603" s="106">
        <v>-5</v>
      </c>
      <c r="P603" s="115">
        <v>345</v>
      </c>
      <c r="Q603" s="95">
        <v>355</v>
      </c>
      <c r="R603" s="95">
        <v>350</v>
      </c>
      <c r="S603" s="106">
        <v>-5</v>
      </c>
      <c r="T603" s="115">
        <v>320</v>
      </c>
      <c r="U603" s="95">
        <v>330</v>
      </c>
      <c r="V603" s="95">
        <v>325</v>
      </c>
      <c r="W603" s="106">
        <v>5</v>
      </c>
      <c r="X603" s="115">
        <v>290</v>
      </c>
      <c r="Y603" s="95">
        <v>300</v>
      </c>
      <c r="Z603" s="95">
        <v>295</v>
      </c>
      <c r="AA603" s="106" t="s">
        <v>5</v>
      </c>
      <c r="AB603" s="115">
        <v>330</v>
      </c>
      <c r="AC603" s="95">
        <v>340</v>
      </c>
      <c r="AD603" s="95">
        <v>335</v>
      </c>
      <c r="AE603" s="106" t="s">
        <v>5</v>
      </c>
      <c r="AF603" s="115">
        <v>310</v>
      </c>
      <c r="AG603" s="95">
        <v>320</v>
      </c>
      <c r="AH603" s="95">
        <v>315</v>
      </c>
      <c r="AI603" s="106">
        <v>5</v>
      </c>
      <c r="AJ603" s="115">
        <v>265</v>
      </c>
      <c r="AK603" s="95">
        <v>275</v>
      </c>
      <c r="AL603" s="95">
        <v>270</v>
      </c>
      <c r="AM603" s="106">
        <v>-5</v>
      </c>
      <c r="AN603" s="115">
        <v>245</v>
      </c>
      <c r="AO603" s="95">
        <v>255</v>
      </c>
      <c r="AP603" s="95">
        <v>250</v>
      </c>
      <c r="AQ603" s="106" t="s">
        <v>5</v>
      </c>
      <c r="AR603" s="115">
        <v>325</v>
      </c>
      <c r="AS603" s="95">
        <v>335</v>
      </c>
      <c r="AT603" s="95">
        <v>330</v>
      </c>
      <c r="AU603" s="106" t="s">
        <v>5</v>
      </c>
      <c r="AV603" s="115">
        <v>305</v>
      </c>
      <c r="AW603" s="95">
        <v>315</v>
      </c>
      <c r="AX603" s="95">
        <v>310</v>
      </c>
      <c r="AY603" s="106" t="s">
        <v>5</v>
      </c>
      <c r="AZ603" s="115">
        <v>265</v>
      </c>
      <c r="BA603" s="95">
        <v>275</v>
      </c>
      <c r="BB603" s="95">
        <v>270</v>
      </c>
      <c r="BC603" s="106">
        <v>-5</v>
      </c>
      <c r="BD603" s="115">
        <v>215</v>
      </c>
      <c r="BE603" s="95">
        <v>225</v>
      </c>
      <c r="BF603" s="95">
        <v>220</v>
      </c>
      <c r="BG603" s="106" t="s">
        <v>5</v>
      </c>
      <c r="BH603" s="115">
        <v>325</v>
      </c>
      <c r="BI603" s="95">
        <v>335</v>
      </c>
      <c r="BJ603" s="95">
        <v>330</v>
      </c>
      <c r="BK603" s="106" t="s">
        <v>5</v>
      </c>
      <c r="BL603" s="115">
        <v>295</v>
      </c>
      <c r="BM603" s="95">
        <v>305</v>
      </c>
      <c r="BN603" s="95">
        <v>300</v>
      </c>
      <c r="BO603" s="106" t="s">
        <v>5</v>
      </c>
      <c r="BP603" s="115">
        <v>300</v>
      </c>
      <c r="BQ603" s="95">
        <v>310</v>
      </c>
      <c r="BR603" s="95">
        <v>305</v>
      </c>
      <c r="BS603" s="106" t="s">
        <v>5</v>
      </c>
      <c r="BT603" s="115">
        <v>255</v>
      </c>
      <c r="BU603" s="95">
        <v>265</v>
      </c>
      <c r="BV603" s="95">
        <v>260</v>
      </c>
      <c r="BW603" s="106">
        <v>5</v>
      </c>
      <c r="BX603" s="115">
        <v>330</v>
      </c>
      <c r="BY603" s="95">
        <v>340</v>
      </c>
      <c r="BZ603" s="95">
        <v>335</v>
      </c>
      <c r="CA603" s="106">
        <v>-5</v>
      </c>
      <c r="CB603" s="115">
        <v>465</v>
      </c>
      <c r="CC603" s="95">
        <v>475</v>
      </c>
      <c r="CD603" s="95">
        <v>470</v>
      </c>
      <c r="CE603" s="106" t="s">
        <v>5</v>
      </c>
      <c r="CF603" s="115">
        <v>305</v>
      </c>
      <c r="CG603" s="95">
        <v>315</v>
      </c>
      <c r="CH603" s="95">
        <v>310</v>
      </c>
      <c r="CI603" s="106" t="s">
        <v>5</v>
      </c>
      <c r="CJ603" s="115">
        <v>240</v>
      </c>
      <c r="CK603" s="95">
        <v>250</v>
      </c>
      <c r="CL603" s="95">
        <v>245</v>
      </c>
      <c r="CM603" s="106" t="s">
        <v>5</v>
      </c>
      <c r="CN603" s="115">
        <v>310</v>
      </c>
      <c r="CO603" s="95">
        <v>320</v>
      </c>
      <c r="CP603" s="95">
        <v>315</v>
      </c>
      <c r="CQ603" s="106" t="s">
        <v>5</v>
      </c>
      <c r="CR603" s="115">
        <v>480</v>
      </c>
      <c r="CS603" s="95">
        <v>490</v>
      </c>
      <c r="CT603" s="95">
        <v>485</v>
      </c>
      <c r="CU603" s="106" t="s">
        <v>5</v>
      </c>
      <c r="CV603" s="115">
        <v>325</v>
      </c>
      <c r="CW603" s="95">
        <v>335</v>
      </c>
      <c r="CX603" s="95">
        <v>330</v>
      </c>
      <c r="CY603" s="106">
        <v>-5</v>
      </c>
      <c r="CZ603" s="115">
        <v>270</v>
      </c>
      <c r="DA603" s="95">
        <v>280</v>
      </c>
      <c r="DB603" s="95">
        <v>275</v>
      </c>
      <c r="DC603" s="106" t="s">
        <v>5</v>
      </c>
      <c r="DD603" s="115">
        <v>310</v>
      </c>
      <c r="DE603" s="95">
        <v>320</v>
      </c>
      <c r="DF603" s="95">
        <v>315</v>
      </c>
      <c r="DG603" s="106" t="s">
        <v>5</v>
      </c>
      <c r="DH603" s="115">
        <v>485</v>
      </c>
      <c r="DI603" s="95">
        <v>495</v>
      </c>
      <c r="DJ603" s="95">
        <v>490</v>
      </c>
      <c r="DK603" s="106" t="s">
        <v>5</v>
      </c>
      <c r="DL603" s="115">
        <v>305</v>
      </c>
      <c r="DM603" s="95">
        <v>315</v>
      </c>
      <c r="DN603" s="95">
        <v>310</v>
      </c>
      <c r="DO603" s="106" t="s">
        <v>5</v>
      </c>
      <c r="DP603" s="115">
        <v>270</v>
      </c>
      <c r="DQ603" s="95">
        <v>280</v>
      </c>
      <c r="DR603" s="95">
        <v>275</v>
      </c>
      <c r="DS603" s="106" t="s">
        <v>5</v>
      </c>
      <c r="DT603" s="115">
        <v>310</v>
      </c>
      <c r="DU603" s="95">
        <v>320</v>
      </c>
      <c r="DV603" s="95">
        <v>315</v>
      </c>
      <c r="DW603" s="106" t="s">
        <v>5</v>
      </c>
      <c r="DX603" s="115">
        <v>470</v>
      </c>
      <c r="DY603" s="95">
        <v>480</v>
      </c>
      <c r="DZ603" s="95">
        <v>475</v>
      </c>
      <c r="EA603" s="106" t="s">
        <v>5</v>
      </c>
      <c r="EB603" s="115">
        <v>320</v>
      </c>
      <c r="EC603" s="95">
        <v>330</v>
      </c>
      <c r="ED603" s="95">
        <v>325</v>
      </c>
      <c r="EE603" s="106" t="s">
        <v>5</v>
      </c>
      <c r="EF603" s="115">
        <v>255</v>
      </c>
      <c r="EG603" s="95">
        <v>265</v>
      </c>
      <c r="EH603" s="95">
        <v>260</v>
      </c>
      <c r="EI603" s="106">
        <v>10</v>
      </c>
      <c r="EJ603" s="115">
        <v>365</v>
      </c>
      <c r="EK603" s="95">
        <v>375</v>
      </c>
      <c r="EL603" s="95">
        <v>370</v>
      </c>
      <c r="EM603" s="106">
        <v>-5</v>
      </c>
      <c r="EN603" s="115">
        <v>515</v>
      </c>
      <c r="EO603" s="95">
        <v>525</v>
      </c>
      <c r="EP603" s="95">
        <v>520</v>
      </c>
      <c r="EQ603" s="106" t="s">
        <v>5</v>
      </c>
      <c r="ER603" s="115">
        <v>310</v>
      </c>
      <c r="ES603" s="95">
        <v>320</v>
      </c>
      <c r="ET603" s="95">
        <v>315</v>
      </c>
      <c r="EU603" s="106" t="s">
        <v>5</v>
      </c>
      <c r="EV603" s="115">
        <v>245</v>
      </c>
      <c r="EW603" s="95">
        <v>255</v>
      </c>
      <c r="EX603" s="95">
        <v>250</v>
      </c>
      <c r="EY603" s="106" t="s">
        <v>5</v>
      </c>
      <c r="EZ603" s="115">
        <v>370</v>
      </c>
      <c r="FA603" s="95">
        <v>380</v>
      </c>
      <c r="FB603" s="95">
        <v>375</v>
      </c>
      <c r="FC603" s="106" t="s">
        <v>5</v>
      </c>
      <c r="FD603" s="115">
        <v>275</v>
      </c>
      <c r="FE603" s="95">
        <v>285</v>
      </c>
      <c r="FF603" s="95">
        <v>280</v>
      </c>
      <c r="FG603" s="106" t="s">
        <v>5</v>
      </c>
      <c r="FH603" s="115">
        <v>330</v>
      </c>
      <c r="FI603" s="95">
        <v>340</v>
      </c>
      <c r="FJ603" s="95">
        <v>335</v>
      </c>
      <c r="FK603" s="106" t="s">
        <v>5</v>
      </c>
      <c r="FL603" s="115">
        <v>280</v>
      </c>
      <c r="FM603" s="95">
        <v>290</v>
      </c>
      <c r="FN603" s="95">
        <v>285</v>
      </c>
      <c r="FO603" s="106">
        <v>5</v>
      </c>
      <c r="FP603" s="115">
        <v>290</v>
      </c>
      <c r="FQ603" s="95">
        <v>300</v>
      </c>
      <c r="FR603" s="95">
        <v>295</v>
      </c>
      <c r="FS603" s="106" t="s">
        <v>5</v>
      </c>
      <c r="FT603" s="135">
        <v>300</v>
      </c>
      <c r="FU603" s="136">
        <v>310</v>
      </c>
      <c r="FV603" s="95">
        <v>305</v>
      </c>
      <c r="FW603" s="134" t="s">
        <v>5</v>
      </c>
      <c r="FX603" s="115">
        <v>270</v>
      </c>
      <c r="FY603" s="95">
        <v>280</v>
      </c>
      <c r="FZ603" s="95">
        <v>275</v>
      </c>
      <c r="GA603" s="106" t="s">
        <v>5</v>
      </c>
      <c r="GB603" s="115">
        <v>415</v>
      </c>
      <c r="GC603" s="95">
        <v>425</v>
      </c>
      <c r="GD603" s="95">
        <v>420</v>
      </c>
      <c r="GE603" s="106">
        <v>-5</v>
      </c>
      <c r="GF603" s="115">
        <v>360</v>
      </c>
      <c r="GG603" s="95">
        <v>370</v>
      </c>
      <c r="GH603" s="95">
        <v>365</v>
      </c>
      <c r="GI603" s="106" t="s">
        <v>5</v>
      </c>
      <c r="GJ603" s="115">
        <v>320</v>
      </c>
      <c r="GK603" s="95">
        <v>330</v>
      </c>
      <c r="GL603" s="95">
        <v>325</v>
      </c>
      <c r="GM603" s="106" t="s">
        <v>5</v>
      </c>
      <c r="GN603" s="115">
        <v>575</v>
      </c>
      <c r="GO603" s="95">
        <v>585</v>
      </c>
      <c r="GP603" s="95">
        <v>580</v>
      </c>
      <c r="GQ603" s="106" t="s">
        <v>5</v>
      </c>
      <c r="GR603" s="93"/>
      <c r="GS603" s="93"/>
    </row>
    <row r="604" spans="1:201" ht="15.75" x14ac:dyDescent="0.25">
      <c r="A604">
        <v>6</v>
      </c>
      <c r="B604">
        <v>2021</v>
      </c>
      <c r="C604" s="91">
        <v>44358</v>
      </c>
      <c r="D604" s="96">
        <v>335</v>
      </c>
      <c r="E604" s="96">
        <v>345</v>
      </c>
      <c r="F604" s="96">
        <v>340</v>
      </c>
      <c r="G604" s="103"/>
      <c r="H604" s="113">
        <v>310</v>
      </c>
      <c r="I604" s="96">
        <v>320</v>
      </c>
      <c r="J604" s="96">
        <v>315</v>
      </c>
      <c r="K604" s="103"/>
      <c r="L604" s="113">
        <v>362.5</v>
      </c>
      <c r="M604" s="96">
        <v>372.5</v>
      </c>
      <c r="N604" s="96">
        <v>367.5</v>
      </c>
      <c r="O604" s="103"/>
      <c r="P604" s="113">
        <v>345</v>
      </c>
      <c r="Q604" s="96">
        <v>355</v>
      </c>
      <c r="R604" s="96">
        <v>350</v>
      </c>
      <c r="S604" s="103"/>
      <c r="T604" s="113">
        <v>317.5</v>
      </c>
      <c r="U604" s="96">
        <v>327.5</v>
      </c>
      <c r="V604" s="96">
        <v>322.5</v>
      </c>
      <c r="W604" s="103"/>
      <c r="X604" s="113">
        <v>297.5</v>
      </c>
      <c r="Y604" s="96">
        <v>307.5</v>
      </c>
      <c r="Z604" s="96">
        <v>302.5</v>
      </c>
      <c r="AA604" s="103"/>
      <c r="AB604" s="113">
        <v>332.5</v>
      </c>
      <c r="AC604" s="96">
        <v>342.5</v>
      </c>
      <c r="AD604" s="96">
        <v>337.5</v>
      </c>
      <c r="AE604" s="103"/>
      <c r="AF604" s="113">
        <v>310</v>
      </c>
      <c r="AG604" s="96">
        <v>320</v>
      </c>
      <c r="AH604" s="96">
        <v>315</v>
      </c>
      <c r="AI604" s="103"/>
      <c r="AJ604" s="113">
        <v>265</v>
      </c>
      <c r="AK604" s="96">
        <v>275</v>
      </c>
      <c r="AL604" s="96">
        <v>270</v>
      </c>
      <c r="AM604" s="103"/>
      <c r="AN604" s="113">
        <v>245</v>
      </c>
      <c r="AO604" s="96">
        <v>255</v>
      </c>
      <c r="AP604" s="96">
        <v>250</v>
      </c>
      <c r="AQ604" s="103"/>
      <c r="AR604" s="113">
        <v>325</v>
      </c>
      <c r="AS604" s="96">
        <v>335</v>
      </c>
      <c r="AT604" s="96">
        <v>330</v>
      </c>
      <c r="AU604" s="103"/>
      <c r="AV604" s="113">
        <v>305</v>
      </c>
      <c r="AW604" s="96">
        <v>315</v>
      </c>
      <c r="AX604" s="96">
        <v>310</v>
      </c>
      <c r="AY604" s="103"/>
      <c r="AZ604" s="113">
        <v>265</v>
      </c>
      <c r="BA604" s="96">
        <v>275</v>
      </c>
      <c r="BB604" s="96">
        <v>270</v>
      </c>
      <c r="BC604" s="103"/>
      <c r="BD604" s="113">
        <v>215</v>
      </c>
      <c r="BE604" s="96">
        <v>225</v>
      </c>
      <c r="BF604" s="96">
        <v>220</v>
      </c>
      <c r="BG604" s="103"/>
      <c r="BH604" s="113">
        <v>325</v>
      </c>
      <c r="BI604" s="96">
        <v>335</v>
      </c>
      <c r="BJ604" s="96">
        <v>330</v>
      </c>
      <c r="BK604" s="103"/>
      <c r="BL604" s="113">
        <v>295</v>
      </c>
      <c r="BM604" s="96">
        <v>305</v>
      </c>
      <c r="BN604" s="96">
        <v>300</v>
      </c>
      <c r="BO604" s="103"/>
      <c r="BP604" s="113">
        <v>302.5</v>
      </c>
      <c r="BQ604" s="96">
        <v>312.5</v>
      </c>
      <c r="BR604" s="96">
        <v>307.5</v>
      </c>
      <c r="BS604" s="103"/>
      <c r="BT604" s="113">
        <v>257.5</v>
      </c>
      <c r="BU604" s="96">
        <v>267.5</v>
      </c>
      <c r="BV604" s="96">
        <v>262.5</v>
      </c>
      <c r="BW604" s="103"/>
      <c r="BX604" s="113">
        <v>327.5</v>
      </c>
      <c r="BY604" s="96">
        <v>337.5</v>
      </c>
      <c r="BZ604" s="96">
        <v>332.5</v>
      </c>
      <c r="CA604" s="103"/>
      <c r="CB604" s="113">
        <v>467.5</v>
      </c>
      <c r="CC604" s="96">
        <v>477.5</v>
      </c>
      <c r="CD604" s="96">
        <v>472.5</v>
      </c>
      <c r="CE604" s="103"/>
      <c r="CF604" s="113">
        <v>305</v>
      </c>
      <c r="CG604" s="96">
        <v>315</v>
      </c>
      <c r="CH604" s="96">
        <v>310</v>
      </c>
      <c r="CI604" s="103"/>
      <c r="CJ604" s="113">
        <v>242.5</v>
      </c>
      <c r="CK604" s="96">
        <v>252.5</v>
      </c>
      <c r="CL604" s="96">
        <v>247.5</v>
      </c>
      <c r="CM604" s="103"/>
      <c r="CN604" s="113">
        <v>310</v>
      </c>
      <c r="CO604" s="96">
        <v>320</v>
      </c>
      <c r="CP604" s="96">
        <v>315</v>
      </c>
      <c r="CQ604" s="103"/>
      <c r="CR604" s="113">
        <v>480</v>
      </c>
      <c r="CS604" s="96">
        <v>490</v>
      </c>
      <c r="CT604" s="96">
        <v>485</v>
      </c>
      <c r="CU604" s="103"/>
      <c r="CV604" s="113">
        <v>325</v>
      </c>
      <c r="CW604" s="96">
        <v>335</v>
      </c>
      <c r="CX604" s="96">
        <v>330</v>
      </c>
      <c r="CY604" s="103"/>
      <c r="CZ604" s="113">
        <v>272.5</v>
      </c>
      <c r="DA604" s="96">
        <v>282.5</v>
      </c>
      <c r="DB604" s="96">
        <v>277.5</v>
      </c>
      <c r="DC604" s="103"/>
      <c r="DD604" s="113">
        <v>310</v>
      </c>
      <c r="DE604" s="96">
        <v>320</v>
      </c>
      <c r="DF604" s="96">
        <v>315</v>
      </c>
      <c r="DG604" s="103"/>
      <c r="DH604" s="113">
        <v>490</v>
      </c>
      <c r="DI604" s="96">
        <v>500</v>
      </c>
      <c r="DJ604" s="96">
        <v>495</v>
      </c>
      <c r="DK604" s="103"/>
      <c r="DL604" s="113">
        <v>305</v>
      </c>
      <c r="DM604" s="96">
        <v>315</v>
      </c>
      <c r="DN604" s="96">
        <v>310</v>
      </c>
      <c r="DO604" s="103"/>
      <c r="DP604" s="113">
        <v>270</v>
      </c>
      <c r="DQ604" s="96">
        <v>280</v>
      </c>
      <c r="DR604" s="96">
        <v>275</v>
      </c>
      <c r="DS604" s="103"/>
      <c r="DT604" s="113">
        <v>310</v>
      </c>
      <c r="DU604" s="96">
        <v>320</v>
      </c>
      <c r="DV604" s="96">
        <v>315</v>
      </c>
      <c r="DW604" s="103"/>
      <c r="DX604" s="113">
        <v>475</v>
      </c>
      <c r="DY604" s="96">
        <v>485</v>
      </c>
      <c r="DZ604" s="96">
        <v>480</v>
      </c>
      <c r="EA604" s="103"/>
      <c r="EB604" s="113">
        <v>325</v>
      </c>
      <c r="EC604" s="96">
        <v>335</v>
      </c>
      <c r="ED604" s="96">
        <v>330</v>
      </c>
      <c r="EE604" s="103"/>
      <c r="EF604" s="113">
        <v>260</v>
      </c>
      <c r="EG604" s="96">
        <v>270</v>
      </c>
      <c r="EH604" s="96">
        <v>265</v>
      </c>
      <c r="EI604" s="103"/>
      <c r="EJ604" s="113">
        <v>362.5</v>
      </c>
      <c r="EK604" s="96">
        <v>372.5</v>
      </c>
      <c r="EL604" s="96">
        <v>367.5</v>
      </c>
      <c r="EM604" s="103"/>
      <c r="EN604" s="113">
        <v>520</v>
      </c>
      <c r="EO604" s="96">
        <v>530</v>
      </c>
      <c r="EP604" s="96">
        <v>525</v>
      </c>
      <c r="EQ604" s="103"/>
      <c r="ER604" s="113">
        <v>312.5</v>
      </c>
      <c r="ES604" s="96">
        <v>322.5</v>
      </c>
      <c r="ET604" s="96">
        <v>317.5</v>
      </c>
      <c r="EU604" s="103"/>
      <c r="EV604" s="113">
        <v>247.5</v>
      </c>
      <c r="EW604" s="96">
        <v>257.5</v>
      </c>
      <c r="EX604" s="96">
        <v>252.5</v>
      </c>
      <c r="EY604" s="103"/>
      <c r="EZ604" s="113">
        <v>370</v>
      </c>
      <c r="FA604" s="96">
        <v>380</v>
      </c>
      <c r="FB604" s="96">
        <v>375</v>
      </c>
      <c r="FC604" s="103"/>
      <c r="FD604" s="113">
        <v>272.5</v>
      </c>
      <c r="FE604" s="96">
        <v>282.5</v>
      </c>
      <c r="FF604" s="96">
        <v>277.5</v>
      </c>
      <c r="FG604" s="103"/>
      <c r="FH604" s="113">
        <v>330</v>
      </c>
      <c r="FI604" s="96">
        <v>340</v>
      </c>
      <c r="FJ604" s="96">
        <v>335</v>
      </c>
      <c r="FK604" s="103"/>
      <c r="FL604" s="113">
        <v>282.5</v>
      </c>
      <c r="FM604" s="96">
        <v>292.5</v>
      </c>
      <c r="FN604" s="96">
        <v>287.5</v>
      </c>
      <c r="FO604" s="103"/>
      <c r="FP604" s="114">
        <v>290</v>
      </c>
      <c r="FQ604" s="101">
        <v>300</v>
      </c>
      <c r="FR604" s="101">
        <v>295</v>
      </c>
      <c r="FS604" s="103"/>
      <c r="FT604" s="113">
        <v>300</v>
      </c>
      <c r="FU604" s="96">
        <v>310</v>
      </c>
      <c r="FV604" s="96">
        <v>305</v>
      </c>
      <c r="FW604" s="103"/>
      <c r="FX604" s="113">
        <v>270</v>
      </c>
      <c r="FY604" s="96">
        <v>280</v>
      </c>
      <c r="FZ604" s="96">
        <v>275</v>
      </c>
      <c r="GA604" s="103"/>
      <c r="GB604" s="113">
        <v>415</v>
      </c>
      <c r="GC604" s="96">
        <v>425</v>
      </c>
      <c r="GD604" s="96">
        <v>420</v>
      </c>
      <c r="GE604" s="103"/>
      <c r="GF604" s="113">
        <v>362.5</v>
      </c>
      <c r="GG604" s="96">
        <v>372.5</v>
      </c>
      <c r="GH604" s="96">
        <v>367.5</v>
      </c>
      <c r="GI604" s="103"/>
      <c r="GJ604" s="113">
        <v>320</v>
      </c>
      <c r="GK604" s="96">
        <v>330</v>
      </c>
      <c r="GL604" s="96">
        <v>325</v>
      </c>
      <c r="GM604" s="103"/>
      <c r="GN604" s="113">
        <v>580</v>
      </c>
      <c r="GO604" s="96">
        <v>590</v>
      </c>
      <c r="GP604" s="96">
        <v>585</v>
      </c>
      <c r="GQ604" s="103"/>
      <c r="GR604" s="93"/>
      <c r="GS604" s="93"/>
    </row>
    <row r="605" spans="1:201" ht="15.75" x14ac:dyDescent="0.25">
      <c r="A605">
        <v>6</v>
      </c>
      <c r="B605">
        <v>2021</v>
      </c>
      <c r="C605" s="91">
        <v>44365</v>
      </c>
      <c r="D605" s="95">
        <v>330</v>
      </c>
      <c r="E605" s="95">
        <v>340</v>
      </c>
      <c r="F605" s="95">
        <v>335</v>
      </c>
      <c r="G605" s="106">
        <v>-10</v>
      </c>
      <c r="H605" s="115">
        <v>305</v>
      </c>
      <c r="I605" s="95">
        <v>315</v>
      </c>
      <c r="J605" s="95">
        <v>310</v>
      </c>
      <c r="K605" s="106">
        <v>-10</v>
      </c>
      <c r="L605" s="115">
        <v>365</v>
      </c>
      <c r="M605" s="95">
        <v>375</v>
      </c>
      <c r="N605" s="95">
        <v>370</v>
      </c>
      <c r="O605" s="106">
        <v>5</v>
      </c>
      <c r="P605" s="115">
        <v>345</v>
      </c>
      <c r="Q605" s="95">
        <v>355</v>
      </c>
      <c r="R605" s="95">
        <v>350</v>
      </c>
      <c r="S605" s="106" t="s">
        <v>5</v>
      </c>
      <c r="T605" s="115">
        <v>315</v>
      </c>
      <c r="U605" s="95">
        <v>325</v>
      </c>
      <c r="V605" s="95">
        <v>320</v>
      </c>
      <c r="W605" s="106">
        <v>-5</v>
      </c>
      <c r="X605" s="115">
        <v>305</v>
      </c>
      <c r="Y605" s="95">
        <v>315</v>
      </c>
      <c r="Z605" s="95">
        <v>310</v>
      </c>
      <c r="AA605" s="106">
        <v>15</v>
      </c>
      <c r="AB605" s="115">
        <v>335</v>
      </c>
      <c r="AC605" s="95">
        <v>345</v>
      </c>
      <c r="AD605" s="95">
        <v>340</v>
      </c>
      <c r="AE605" s="106">
        <v>5</v>
      </c>
      <c r="AF605" s="115">
        <v>310</v>
      </c>
      <c r="AG605" s="95">
        <v>320</v>
      </c>
      <c r="AH605" s="95">
        <v>315</v>
      </c>
      <c r="AI605" s="106" t="s">
        <v>5</v>
      </c>
      <c r="AJ605" s="115">
        <v>265</v>
      </c>
      <c r="AK605" s="95">
        <v>275</v>
      </c>
      <c r="AL605" s="95">
        <v>270</v>
      </c>
      <c r="AM605" s="106" t="s">
        <v>5</v>
      </c>
      <c r="AN605" s="115">
        <v>245</v>
      </c>
      <c r="AO605" s="95">
        <v>255</v>
      </c>
      <c r="AP605" s="95">
        <v>250</v>
      </c>
      <c r="AQ605" s="106" t="s">
        <v>5</v>
      </c>
      <c r="AR605" s="115">
        <v>325</v>
      </c>
      <c r="AS605" s="95">
        <v>335</v>
      </c>
      <c r="AT605" s="95">
        <v>330</v>
      </c>
      <c r="AU605" s="106" t="s">
        <v>5</v>
      </c>
      <c r="AV605" s="115">
        <v>305</v>
      </c>
      <c r="AW605" s="95">
        <v>315</v>
      </c>
      <c r="AX605" s="95">
        <v>310</v>
      </c>
      <c r="AY605" s="106" t="s">
        <v>5</v>
      </c>
      <c r="AZ605" s="115">
        <v>265</v>
      </c>
      <c r="BA605" s="95">
        <v>275</v>
      </c>
      <c r="BB605" s="95">
        <v>270</v>
      </c>
      <c r="BC605" s="106" t="s">
        <v>5</v>
      </c>
      <c r="BD605" s="115">
        <v>215</v>
      </c>
      <c r="BE605" s="95">
        <v>225</v>
      </c>
      <c r="BF605" s="95">
        <v>220</v>
      </c>
      <c r="BG605" s="106" t="s">
        <v>5</v>
      </c>
      <c r="BH605" s="115">
        <v>325</v>
      </c>
      <c r="BI605" s="95">
        <v>335</v>
      </c>
      <c r="BJ605" s="95">
        <v>330</v>
      </c>
      <c r="BK605" s="106" t="s">
        <v>5</v>
      </c>
      <c r="BL605" s="115">
        <v>295</v>
      </c>
      <c r="BM605" s="95">
        <v>305</v>
      </c>
      <c r="BN605" s="95">
        <v>300</v>
      </c>
      <c r="BO605" s="106" t="s">
        <v>5</v>
      </c>
      <c r="BP605" s="115">
        <v>305</v>
      </c>
      <c r="BQ605" s="95">
        <v>315</v>
      </c>
      <c r="BR605" s="95">
        <v>310</v>
      </c>
      <c r="BS605" s="106">
        <v>5</v>
      </c>
      <c r="BT605" s="115">
        <v>260</v>
      </c>
      <c r="BU605" s="95">
        <v>270</v>
      </c>
      <c r="BV605" s="95">
        <v>265</v>
      </c>
      <c r="BW605" s="106">
        <v>5</v>
      </c>
      <c r="BX605" s="115">
        <v>325</v>
      </c>
      <c r="BY605" s="95">
        <v>335</v>
      </c>
      <c r="BZ605" s="95">
        <v>330</v>
      </c>
      <c r="CA605" s="106">
        <v>-5</v>
      </c>
      <c r="CB605" s="115">
        <v>470</v>
      </c>
      <c r="CC605" s="95">
        <v>480</v>
      </c>
      <c r="CD605" s="95">
        <v>475</v>
      </c>
      <c r="CE605" s="106">
        <v>5</v>
      </c>
      <c r="CF605" s="115">
        <v>305</v>
      </c>
      <c r="CG605" s="95">
        <v>315</v>
      </c>
      <c r="CH605" s="95">
        <v>310</v>
      </c>
      <c r="CI605" s="106" t="s">
        <v>5</v>
      </c>
      <c r="CJ605" s="115">
        <v>245</v>
      </c>
      <c r="CK605" s="95">
        <v>255</v>
      </c>
      <c r="CL605" s="95">
        <v>250</v>
      </c>
      <c r="CM605" s="106">
        <v>5</v>
      </c>
      <c r="CN605" s="115">
        <v>310</v>
      </c>
      <c r="CO605" s="95">
        <v>320</v>
      </c>
      <c r="CP605" s="95">
        <v>315</v>
      </c>
      <c r="CQ605" s="106" t="s">
        <v>5</v>
      </c>
      <c r="CR605" s="115">
        <v>480</v>
      </c>
      <c r="CS605" s="95">
        <v>490</v>
      </c>
      <c r="CT605" s="95">
        <v>485</v>
      </c>
      <c r="CU605" s="106" t="s">
        <v>5</v>
      </c>
      <c r="CV605" s="115">
        <v>325</v>
      </c>
      <c r="CW605" s="95">
        <v>335</v>
      </c>
      <c r="CX605" s="95">
        <v>330</v>
      </c>
      <c r="CY605" s="106" t="s">
        <v>5</v>
      </c>
      <c r="CZ605" s="115">
        <v>275</v>
      </c>
      <c r="DA605" s="95">
        <v>285</v>
      </c>
      <c r="DB605" s="95">
        <v>280</v>
      </c>
      <c r="DC605" s="106">
        <v>5</v>
      </c>
      <c r="DD605" s="115">
        <v>310</v>
      </c>
      <c r="DE605" s="95">
        <v>320</v>
      </c>
      <c r="DF605" s="95">
        <v>315</v>
      </c>
      <c r="DG605" s="106" t="s">
        <v>5</v>
      </c>
      <c r="DH605" s="115">
        <v>495</v>
      </c>
      <c r="DI605" s="95">
        <v>505</v>
      </c>
      <c r="DJ605" s="95">
        <v>500</v>
      </c>
      <c r="DK605" s="106">
        <v>10</v>
      </c>
      <c r="DL605" s="115">
        <v>305</v>
      </c>
      <c r="DM605" s="95">
        <v>315</v>
      </c>
      <c r="DN605" s="95">
        <v>310</v>
      </c>
      <c r="DO605" s="106" t="s">
        <v>5</v>
      </c>
      <c r="DP605" s="115">
        <v>270</v>
      </c>
      <c r="DQ605" s="95">
        <v>280</v>
      </c>
      <c r="DR605" s="95">
        <v>275</v>
      </c>
      <c r="DS605" s="106" t="s">
        <v>5</v>
      </c>
      <c r="DT605" s="115">
        <v>310</v>
      </c>
      <c r="DU605" s="95">
        <v>320</v>
      </c>
      <c r="DV605" s="95">
        <v>315</v>
      </c>
      <c r="DW605" s="106" t="s">
        <v>5</v>
      </c>
      <c r="DX605" s="115">
        <v>480</v>
      </c>
      <c r="DY605" s="95">
        <v>490</v>
      </c>
      <c r="DZ605" s="95">
        <v>485</v>
      </c>
      <c r="EA605" s="106">
        <v>10</v>
      </c>
      <c r="EB605" s="115">
        <v>330</v>
      </c>
      <c r="EC605" s="95">
        <v>340</v>
      </c>
      <c r="ED605" s="95">
        <v>335</v>
      </c>
      <c r="EE605" s="106">
        <v>10</v>
      </c>
      <c r="EF605" s="115">
        <v>265</v>
      </c>
      <c r="EG605" s="95">
        <v>275</v>
      </c>
      <c r="EH605" s="95">
        <v>270</v>
      </c>
      <c r="EI605" s="106">
        <v>10</v>
      </c>
      <c r="EJ605" s="115">
        <v>360</v>
      </c>
      <c r="EK605" s="95">
        <v>370</v>
      </c>
      <c r="EL605" s="95">
        <v>365</v>
      </c>
      <c r="EM605" s="106">
        <v>-5</v>
      </c>
      <c r="EN605" s="115">
        <v>525</v>
      </c>
      <c r="EO605" s="95">
        <v>535</v>
      </c>
      <c r="EP605" s="95">
        <v>530</v>
      </c>
      <c r="EQ605" s="106">
        <v>10</v>
      </c>
      <c r="ER605" s="115">
        <v>315</v>
      </c>
      <c r="ES605" s="95">
        <v>325</v>
      </c>
      <c r="ET605" s="95">
        <v>320</v>
      </c>
      <c r="EU605" s="106">
        <v>5</v>
      </c>
      <c r="EV605" s="115">
        <v>250</v>
      </c>
      <c r="EW605" s="95">
        <v>260</v>
      </c>
      <c r="EX605" s="95">
        <v>255</v>
      </c>
      <c r="EY605" s="106">
        <v>5</v>
      </c>
      <c r="EZ605" s="115">
        <v>370</v>
      </c>
      <c r="FA605" s="95">
        <v>380</v>
      </c>
      <c r="FB605" s="95">
        <v>375</v>
      </c>
      <c r="FC605" s="106" t="s">
        <v>5</v>
      </c>
      <c r="FD605" s="115">
        <v>270</v>
      </c>
      <c r="FE605" s="95">
        <v>280</v>
      </c>
      <c r="FF605" s="95">
        <v>275</v>
      </c>
      <c r="FG605" s="106">
        <v>-5</v>
      </c>
      <c r="FH605" s="115">
        <v>330</v>
      </c>
      <c r="FI605" s="95">
        <v>340</v>
      </c>
      <c r="FJ605" s="95">
        <v>335</v>
      </c>
      <c r="FK605" s="106" t="s">
        <v>5</v>
      </c>
      <c r="FL605" s="115">
        <v>285</v>
      </c>
      <c r="FM605" s="95">
        <v>295</v>
      </c>
      <c r="FN605" s="95">
        <v>290</v>
      </c>
      <c r="FO605" s="106">
        <v>5</v>
      </c>
      <c r="FP605" s="115">
        <v>290</v>
      </c>
      <c r="FQ605" s="95">
        <v>300</v>
      </c>
      <c r="FR605" s="95">
        <v>295</v>
      </c>
      <c r="FS605" s="106" t="s">
        <v>5</v>
      </c>
      <c r="FT605" s="135">
        <v>300</v>
      </c>
      <c r="FU605" s="136">
        <v>310</v>
      </c>
      <c r="FV605" s="95">
        <v>305</v>
      </c>
      <c r="FW605" s="134" t="s">
        <v>5</v>
      </c>
      <c r="FX605" s="115">
        <v>270</v>
      </c>
      <c r="FY605" s="95">
        <v>280</v>
      </c>
      <c r="FZ605" s="95">
        <v>275</v>
      </c>
      <c r="GA605" s="106" t="s">
        <v>5</v>
      </c>
      <c r="GB605" s="115">
        <v>415</v>
      </c>
      <c r="GC605" s="95">
        <v>425</v>
      </c>
      <c r="GD605" s="95">
        <v>420</v>
      </c>
      <c r="GE605" s="106" t="s">
        <v>5</v>
      </c>
      <c r="GF605" s="115">
        <v>365</v>
      </c>
      <c r="GG605" s="95">
        <v>375</v>
      </c>
      <c r="GH605" s="95">
        <v>370</v>
      </c>
      <c r="GI605" s="106">
        <v>5</v>
      </c>
      <c r="GJ605" s="115">
        <v>320</v>
      </c>
      <c r="GK605" s="95">
        <v>330</v>
      </c>
      <c r="GL605" s="95">
        <v>325</v>
      </c>
      <c r="GM605" s="106" t="s">
        <v>5</v>
      </c>
      <c r="GN605" s="115">
        <v>585</v>
      </c>
      <c r="GO605" s="95">
        <v>595</v>
      </c>
      <c r="GP605" s="95">
        <v>590</v>
      </c>
      <c r="GQ605" s="106">
        <v>10</v>
      </c>
      <c r="GR605" s="93"/>
      <c r="GS605" s="93"/>
    </row>
    <row r="606" spans="1:201" ht="15.75" x14ac:dyDescent="0.25">
      <c r="A606">
        <v>6</v>
      </c>
      <c r="B606">
        <v>2021</v>
      </c>
      <c r="C606" s="91">
        <v>44372</v>
      </c>
      <c r="D606" s="95">
        <v>335</v>
      </c>
      <c r="E606" s="95">
        <v>345</v>
      </c>
      <c r="F606" s="95">
        <v>340</v>
      </c>
      <c r="G606" s="106">
        <v>5</v>
      </c>
      <c r="H606" s="115">
        <v>310</v>
      </c>
      <c r="I606" s="95">
        <v>320</v>
      </c>
      <c r="J606" s="95">
        <v>315</v>
      </c>
      <c r="K606" s="106">
        <v>5</v>
      </c>
      <c r="L606" s="115">
        <v>360</v>
      </c>
      <c r="M606" s="95">
        <v>370</v>
      </c>
      <c r="N606" s="95">
        <v>365</v>
      </c>
      <c r="O606" s="106">
        <v>-5</v>
      </c>
      <c r="P606" s="115">
        <v>340</v>
      </c>
      <c r="Q606" s="95">
        <v>350</v>
      </c>
      <c r="R606" s="95">
        <v>345</v>
      </c>
      <c r="S606" s="106">
        <v>-5</v>
      </c>
      <c r="T606" s="115">
        <v>315</v>
      </c>
      <c r="U606" s="95">
        <v>325</v>
      </c>
      <c r="V606" s="95">
        <v>320</v>
      </c>
      <c r="W606" s="106" t="s">
        <v>5</v>
      </c>
      <c r="X606" s="115">
        <v>300</v>
      </c>
      <c r="Y606" s="95">
        <v>310</v>
      </c>
      <c r="Z606" s="95">
        <v>305</v>
      </c>
      <c r="AA606" s="106">
        <v>-5</v>
      </c>
      <c r="AB606" s="115">
        <v>335</v>
      </c>
      <c r="AC606" s="95">
        <v>345</v>
      </c>
      <c r="AD606" s="95">
        <v>340</v>
      </c>
      <c r="AE606" s="106" t="s">
        <v>5</v>
      </c>
      <c r="AF606" s="115">
        <v>310</v>
      </c>
      <c r="AG606" s="95">
        <v>320</v>
      </c>
      <c r="AH606" s="95">
        <v>315</v>
      </c>
      <c r="AI606" s="106" t="s">
        <v>5</v>
      </c>
      <c r="AJ606" s="115">
        <v>280</v>
      </c>
      <c r="AK606" s="95">
        <v>290</v>
      </c>
      <c r="AL606" s="95">
        <v>285</v>
      </c>
      <c r="AM606" s="106">
        <v>15</v>
      </c>
      <c r="AN606" s="115">
        <v>245</v>
      </c>
      <c r="AO606" s="95">
        <v>255</v>
      </c>
      <c r="AP606" s="95">
        <v>250</v>
      </c>
      <c r="AQ606" s="106" t="s">
        <v>5</v>
      </c>
      <c r="AR606" s="115">
        <v>325</v>
      </c>
      <c r="AS606" s="95">
        <v>335</v>
      </c>
      <c r="AT606" s="95">
        <v>330</v>
      </c>
      <c r="AU606" s="106" t="s">
        <v>5</v>
      </c>
      <c r="AV606" s="115">
        <v>305</v>
      </c>
      <c r="AW606" s="95">
        <v>315</v>
      </c>
      <c r="AX606" s="95">
        <v>310</v>
      </c>
      <c r="AY606" s="106" t="s">
        <v>5</v>
      </c>
      <c r="AZ606" s="115">
        <v>260</v>
      </c>
      <c r="BA606" s="95">
        <v>270</v>
      </c>
      <c r="BB606" s="95">
        <v>265</v>
      </c>
      <c r="BC606" s="106">
        <v>-5</v>
      </c>
      <c r="BD606" s="115">
        <v>215</v>
      </c>
      <c r="BE606" s="95">
        <v>225</v>
      </c>
      <c r="BF606" s="95">
        <v>220</v>
      </c>
      <c r="BG606" s="106" t="s">
        <v>5</v>
      </c>
      <c r="BH606" s="115">
        <v>325</v>
      </c>
      <c r="BI606" s="95">
        <v>335</v>
      </c>
      <c r="BJ606" s="95">
        <v>330</v>
      </c>
      <c r="BK606" s="106" t="s">
        <v>5</v>
      </c>
      <c r="BL606" s="115">
        <v>295</v>
      </c>
      <c r="BM606" s="95">
        <v>305</v>
      </c>
      <c r="BN606" s="95">
        <v>300</v>
      </c>
      <c r="BO606" s="106" t="s">
        <v>5</v>
      </c>
      <c r="BP606" s="115">
        <v>300</v>
      </c>
      <c r="BQ606" s="95">
        <v>310</v>
      </c>
      <c r="BR606" s="95">
        <v>305</v>
      </c>
      <c r="BS606" s="106">
        <v>-5</v>
      </c>
      <c r="BT606" s="115">
        <v>265</v>
      </c>
      <c r="BU606" s="95">
        <v>275</v>
      </c>
      <c r="BV606" s="95">
        <v>270</v>
      </c>
      <c r="BW606" s="106">
        <v>5</v>
      </c>
      <c r="BX606" s="115">
        <v>325</v>
      </c>
      <c r="BY606" s="95">
        <v>335</v>
      </c>
      <c r="BZ606" s="95">
        <v>330</v>
      </c>
      <c r="CA606" s="106" t="s">
        <v>5</v>
      </c>
      <c r="CB606" s="115">
        <v>470</v>
      </c>
      <c r="CC606" s="95">
        <v>480</v>
      </c>
      <c r="CD606" s="95">
        <v>475</v>
      </c>
      <c r="CE606" s="106" t="s">
        <v>5</v>
      </c>
      <c r="CF606" s="115">
        <v>295</v>
      </c>
      <c r="CG606" s="95">
        <v>305</v>
      </c>
      <c r="CH606" s="95">
        <v>300</v>
      </c>
      <c r="CI606" s="106">
        <v>-10</v>
      </c>
      <c r="CJ606" s="115">
        <v>250</v>
      </c>
      <c r="CK606" s="95">
        <v>260</v>
      </c>
      <c r="CL606" s="95">
        <v>255</v>
      </c>
      <c r="CM606" s="106">
        <v>5</v>
      </c>
      <c r="CN606" s="115">
        <v>310</v>
      </c>
      <c r="CO606" s="95">
        <v>320</v>
      </c>
      <c r="CP606" s="95">
        <v>315</v>
      </c>
      <c r="CQ606" s="106" t="s">
        <v>5</v>
      </c>
      <c r="CR606" s="115">
        <v>480</v>
      </c>
      <c r="CS606" s="95">
        <v>490</v>
      </c>
      <c r="CT606" s="95">
        <v>485</v>
      </c>
      <c r="CU606" s="106" t="s">
        <v>5</v>
      </c>
      <c r="CV606" s="115">
        <v>320</v>
      </c>
      <c r="CW606" s="95">
        <v>330</v>
      </c>
      <c r="CX606" s="95">
        <v>325</v>
      </c>
      <c r="CY606" s="106">
        <v>-5</v>
      </c>
      <c r="CZ606" s="115">
        <v>275</v>
      </c>
      <c r="DA606" s="95">
        <v>285</v>
      </c>
      <c r="DB606" s="95">
        <v>280</v>
      </c>
      <c r="DC606" s="106" t="s">
        <v>5</v>
      </c>
      <c r="DD606" s="115">
        <v>310</v>
      </c>
      <c r="DE606" s="95">
        <v>320</v>
      </c>
      <c r="DF606" s="95">
        <v>315</v>
      </c>
      <c r="DG606" s="106" t="s">
        <v>5</v>
      </c>
      <c r="DH606" s="115">
        <v>495</v>
      </c>
      <c r="DI606" s="95">
        <v>505</v>
      </c>
      <c r="DJ606" s="95">
        <v>500</v>
      </c>
      <c r="DK606" s="106" t="s">
        <v>5</v>
      </c>
      <c r="DL606" s="115">
        <v>305</v>
      </c>
      <c r="DM606" s="95">
        <v>315</v>
      </c>
      <c r="DN606" s="95">
        <v>310</v>
      </c>
      <c r="DO606" s="106" t="s">
        <v>5</v>
      </c>
      <c r="DP606" s="115">
        <v>270</v>
      </c>
      <c r="DQ606" s="95">
        <v>280</v>
      </c>
      <c r="DR606" s="95">
        <v>275</v>
      </c>
      <c r="DS606" s="106" t="s">
        <v>5</v>
      </c>
      <c r="DT606" s="115">
        <v>310</v>
      </c>
      <c r="DU606" s="95">
        <v>320</v>
      </c>
      <c r="DV606" s="95">
        <v>315</v>
      </c>
      <c r="DW606" s="106" t="s">
        <v>5</v>
      </c>
      <c r="DX606" s="115">
        <v>475</v>
      </c>
      <c r="DY606" s="95">
        <v>485</v>
      </c>
      <c r="DZ606" s="95">
        <v>480</v>
      </c>
      <c r="EA606" s="106">
        <v>-5</v>
      </c>
      <c r="EB606" s="115">
        <v>325</v>
      </c>
      <c r="EC606" s="95">
        <v>335</v>
      </c>
      <c r="ED606" s="95">
        <v>330</v>
      </c>
      <c r="EE606" s="106">
        <v>-5</v>
      </c>
      <c r="EF606" s="115">
        <v>260</v>
      </c>
      <c r="EG606" s="95">
        <v>270</v>
      </c>
      <c r="EH606" s="95">
        <v>265</v>
      </c>
      <c r="EI606" s="106">
        <v>-5</v>
      </c>
      <c r="EJ606" s="115">
        <v>355</v>
      </c>
      <c r="EK606" s="95">
        <v>365</v>
      </c>
      <c r="EL606" s="95">
        <v>360</v>
      </c>
      <c r="EM606" s="106">
        <v>-5</v>
      </c>
      <c r="EN606" s="115">
        <v>520</v>
      </c>
      <c r="EO606" s="95">
        <v>530</v>
      </c>
      <c r="EP606" s="95">
        <v>525</v>
      </c>
      <c r="EQ606" s="106">
        <v>-5</v>
      </c>
      <c r="ER606" s="115">
        <v>320</v>
      </c>
      <c r="ES606" s="95">
        <v>330</v>
      </c>
      <c r="ET606" s="95">
        <v>325</v>
      </c>
      <c r="EU606" s="106">
        <v>5</v>
      </c>
      <c r="EV606" s="115">
        <v>255</v>
      </c>
      <c r="EW606" s="95">
        <v>265</v>
      </c>
      <c r="EX606" s="95">
        <v>260</v>
      </c>
      <c r="EY606" s="106">
        <v>5</v>
      </c>
      <c r="EZ606" s="115">
        <v>370</v>
      </c>
      <c r="FA606" s="95">
        <v>380</v>
      </c>
      <c r="FB606" s="95">
        <v>375</v>
      </c>
      <c r="FC606" s="106" t="s">
        <v>5</v>
      </c>
      <c r="FD606" s="115">
        <v>270</v>
      </c>
      <c r="FE606" s="95">
        <v>280</v>
      </c>
      <c r="FF606" s="95">
        <v>275</v>
      </c>
      <c r="FG606" s="106" t="s">
        <v>5</v>
      </c>
      <c r="FH606" s="115">
        <v>335</v>
      </c>
      <c r="FI606" s="95">
        <v>345</v>
      </c>
      <c r="FJ606" s="95">
        <v>340</v>
      </c>
      <c r="FK606" s="106">
        <v>5</v>
      </c>
      <c r="FL606" s="115">
        <v>280</v>
      </c>
      <c r="FM606" s="95">
        <v>290</v>
      </c>
      <c r="FN606" s="95">
        <v>285</v>
      </c>
      <c r="FO606" s="106">
        <v>-5</v>
      </c>
      <c r="FP606" s="115">
        <v>290</v>
      </c>
      <c r="FQ606" s="95">
        <v>300</v>
      </c>
      <c r="FR606" s="95">
        <v>295</v>
      </c>
      <c r="FS606" s="106" t="s">
        <v>5</v>
      </c>
      <c r="FT606" s="135">
        <v>300</v>
      </c>
      <c r="FU606" s="136">
        <v>310</v>
      </c>
      <c r="FV606" s="95">
        <v>305</v>
      </c>
      <c r="FW606" s="134" t="s">
        <v>5</v>
      </c>
      <c r="FX606" s="115">
        <v>270</v>
      </c>
      <c r="FY606" s="95">
        <v>280</v>
      </c>
      <c r="FZ606" s="95">
        <v>275</v>
      </c>
      <c r="GA606" s="106" t="s">
        <v>5</v>
      </c>
      <c r="GB606" s="115">
        <v>410</v>
      </c>
      <c r="GC606" s="95">
        <v>420</v>
      </c>
      <c r="GD606" s="95">
        <v>415</v>
      </c>
      <c r="GE606" s="106">
        <v>-5</v>
      </c>
      <c r="GF606" s="115">
        <v>365</v>
      </c>
      <c r="GG606" s="95">
        <v>375</v>
      </c>
      <c r="GH606" s="95">
        <v>370</v>
      </c>
      <c r="GI606" s="106" t="s">
        <v>5</v>
      </c>
      <c r="GJ606" s="115">
        <v>320</v>
      </c>
      <c r="GK606" s="95">
        <v>330</v>
      </c>
      <c r="GL606" s="95">
        <v>325</v>
      </c>
      <c r="GM606" s="106" t="s">
        <v>5</v>
      </c>
      <c r="GN606" s="115">
        <v>585</v>
      </c>
      <c r="GO606" s="95">
        <v>595</v>
      </c>
      <c r="GP606" s="95">
        <v>590</v>
      </c>
      <c r="GQ606" s="106" t="s">
        <v>5</v>
      </c>
      <c r="GR606" s="93"/>
      <c r="GS606" s="93"/>
    </row>
    <row r="607" spans="1:201" ht="15.75" x14ac:dyDescent="0.25">
      <c r="A607">
        <v>7</v>
      </c>
      <c r="B607">
        <v>2021</v>
      </c>
      <c r="C607" s="91">
        <v>44379</v>
      </c>
      <c r="D607" s="95">
        <v>330</v>
      </c>
      <c r="E607" s="95">
        <v>340</v>
      </c>
      <c r="F607" s="95">
        <v>335</v>
      </c>
      <c r="G607" s="106">
        <v>-5</v>
      </c>
      <c r="H607" s="115">
        <v>315</v>
      </c>
      <c r="I607" s="95">
        <v>325</v>
      </c>
      <c r="J607" s="95">
        <v>320</v>
      </c>
      <c r="K607" s="106">
        <v>5</v>
      </c>
      <c r="L607" s="115">
        <v>360</v>
      </c>
      <c r="M607" s="95">
        <v>370</v>
      </c>
      <c r="N607" s="95">
        <v>365</v>
      </c>
      <c r="O607" s="106" t="s">
        <v>5</v>
      </c>
      <c r="P607" s="115">
        <v>340</v>
      </c>
      <c r="Q607" s="95">
        <v>350</v>
      </c>
      <c r="R607" s="95">
        <v>345</v>
      </c>
      <c r="S607" s="106" t="s">
        <v>5</v>
      </c>
      <c r="T607" s="115">
        <v>320</v>
      </c>
      <c r="U607" s="95">
        <v>330</v>
      </c>
      <c r="V607" s="95">
        <v>325</v>
      </c>
      <c r="W607" s="106">
        <v>5</v>
      </c>
      <c r="X607" s="115">
        <v>305</v>
      </c>
      <c r="Y607" s="95">
        <v>315</v>
      </c>
      <c r="Z607" s="95">
        <v>310</v>
      </c>
      <c r="AA607" s="106">
        <v>5</v>
      </c>
      <c r="AB607" s="115">
        <v>335</v>
      </c>
      <c r="AC607" s="95">
        <v>345</v>
      </c>
      <c r="AD607" s="95">
        <v>340</v>
      </c>
      <c r="AE607" s="106" t="s">
        <v>5</v>
      </c>
      <c r="AF607" s="115">
        <v>310</v>
      </c>
      <c r="AG607" s="95">
        <v>320</v>
      </c>
      <c r="AH607" s="95">
        <v>315</v>
      </c>
      <c r="AI607" s="106" t="s">
        <v>5</v>
      </c>
      <c r="AJ607" s="115">
        <v>290</v>
      </c>
      <c r="AK607" s="95">
        <v>300</v>
      </c>
      <c r="AL607" s="95">
        <v>295</v>
      </c>
      <c r="AM607" s="106">
        <v>10</v>
      </c>
      <c r="AN607" s="115">
        <v>245</v>
      </c>
      <c r="AO607" s="95">
        <v>255</v>
      </c>
      <c r="AP607" s="95">
        <v>250</v>
      </c>
      <c r="AQ607" s="106" t="s">
        <v>5</v>
      </c>
      <c r="AR607" s="115">
        <v>325</v>
      </c>
      <c r="AS607" s="95">
        <v>335</v>
      </c>
      <c r="AT607" s="95">
        <v>330</v>
      </c>
      <c r="AU607" s="106" t="s">
        <v>5</v>
      </c>
      <c r="AV607" s="115">
        <v>300</v>
      </c>
      <c r="AW607" s="95">
        <v>310</v>
      </c>
      <c r="AX607" s="95">
        <v>305</v>
      </c>
      <c r="AY607" s="106">
        <v>-5</v>
      </c>
      <c r="AZ607" s="115">
        <v>260</v>
      </c>
      <c r="BA607" s="95">
        <v>270</v>
      </c>
      <c r="BB607" s="95">
        <v>265</v>
      </c>
      <c r="BC607" s="106" t="s">
        <v>5</v>
      </c>
      <c r="BD607" s="115">
        <v>215</v>
      </c>
      <c r="BE607" s="95">
        <v>225</v>
      </c>
      <c r="BF607" s="95">
        <v>220</v>
      </c>
      <c r="BG607" s="106" t="s">
        <v>5</v>
      </c>
      <c r="BH607" s="115">
        <v>325</v>
      </c>
      <c r="BI607" s="95">
        <v>335</v>
      </c>
      <c r="BJ607" s="95">
        <v>330</v>
      </c>
      <c r="BK607" s="106" t="s">
        <v>5</v>
      </c>
      <c r="BL607" s="115">
        <v>295</v>
      </c>
      <c r="BM607" s="95">
        <v>305</v>
      </c>
      <c r="BN607" s="95">
        <v>300</v>
      </c>
      <c r="BO607" s="106" t="s">
        <v>5</v>
      </c>
      <c r="BP607" s="115">
        <v>300</v>
      </c>
      <c r="BQ607" s="95">
        <v>310</v>
      </c>
      <c r="BR607" s="95">
        <v>305</v>
      </c>
      <c r="BS607" s="106" t="s">
        <v>5</v>
      </c>
      <c r="BT607" s="115">
        <v>265</v>
      </c>
      <c r="BU607" s="95">
        <v>275</v>
      </c>
      <c r="BV607" s="95">
        <v>270</v>
      </c>
      <c r="BW607" s="106" t="s">
        <v>5</v>
      </c>
      <c r="BX607" s="115">
        <v>325</v>
      </c>
      <c r="BY607" s="95">
        <v>335</v>
      </c>
      <c r="BZ607" s="95">
        <v>330</v>
      </c>
      <c r="CA607" s="106" t="s">
        <v>5</v>
      </c>
      <c r="CB607" s="115">
        <v>470</v>
      </c>
      <c r="CC607" s="95">
        <v>480</v>
      </c>
      <c r="CD607" s="95">
        <v>475</v>
      </c>
      <c r="CE607" s="106" t="s">
        <v>5</v>
      </c>
      <c r="CF607" s="115">
        <v>295</v>
      </c>
      <c r="CG607" s="95">
        <v>305</v>
      </c>
      <c r="CH607" s="95">
        <v>300</v>
      </c>
      <c r="CI607" s="106" t="s">
        <v>5</v>
      </c>
      <c r="CJ607" s="115">
        <v>250</v>
      </c>
      <c r="CK607" s="95">
        <v>260</v>
      </c>
      <c r="CL607" s="95">
        <v>255</v>
      </c>
      <c r="CM607" s="106" t="s">
        <v>5</v>
      </c>
      <c r="CN607" s="115">
        <v>310</v>
      </c>
      <c r="CO607" s="95">
        <v>320</v>
      </c>
      <c r="CP607" s="95">
        <v>315</v>
      </c>
      <c r="CQ607" s="106" t="s">
        <v>5</v>
      </c>
      <c r="CR607" s="115">
        <v>480</v>
      </c>
      <c r="CS607" s="95">
        <v>490</v>
      </c>
      <c r="CT607" s="95">
        <v>485</v>
      </c>
      <c r="CU607" s="106" t="s">
        <v>5</v>
      </c>
      <c r="CV607" s="115">
        <v>325</v>
      </c>
      <c r="CW607" s="95">
        <v>335</v>
      </c>
      <c r="CX607" s="95">
        <v>330</v>
      </c>
      <c r="CY607" s="106">
        <v>5</v>
      </c>
      <c r="CZ607" s="115">
        <v>275</v>
      </c>
      <c r="DA607" s="95">
        <v>285</v>
      </c>
      <c r="DB607" s="95">
        <v>280</v>
      </c>
      <c r="DC607" s="106" t="s">
        <v>5</v>
      </c>
      <c r="DD607" s="115">
        <v>310</v>
      </c>
      <c r="DE607" s="95">
        <v>320</v>
      </c>
      <c r="DF607" s="95">
        <v>315</v>
      </c>
      <c r="DG607" s="106" t="s">
        <v>5</v>
      </c>
      <c r="DH607" s="115">
        <v>475</v>
      </c>
      <c r="DI607" s="95">
        <v>485</v>
      </c>
      <c r="DJ607" s="95">
        <v>480</v>
      </c>
      <c r="DK607" s="106">
        <v>-20</v>
      </c>
      <c r="DL607" s="115">
        <v>310</v>
      </c>
      <c r="DM607" s="95">
        <v>320</v>
      </c>
      <c r="DN607" s="95">
        <v>315</v>
      </c>
      <c r="DO607" s="106">
        <v>5</v>
      </c>
      <c r="DP607" s="115">
        <v>270</v>
      </c>
      <c r="DQ607" s="95">
        <v>280</v>
      </c>
      <c r="DR607" s="95">
        <v>275</v>
      </c>
      <c r="DS607" s="106" t="s">
        <v>5</v>
      </c>
      <c r="DT607" s="115">
        <v>310</v>
      </c>
      <c r="DU607" s="95">
        <v>320</v>
      </c>
      <c r="DV607" s="95">
        <v>315</v>
      </c>
      <c r="DW607" s="106" t="s">
        <v>5</v>
      </c>
      <c r="DX607" s="115">
        <v>460</v>
      </c>
      <c r="DY607" s="95">
        <v>470</v>
      </c>
      <c r="DZ607" s="95">
        <v>465</v>
      </c>
      <c r="EA607" s="106">
        <v>-15</v>
      </c>
      <c r="EB607" s="115">
        <v>330</v>
      </c>
      <c r="EC607" s="95">
        <v>340</v>
      </c>
      <c r="ED607" s="95">
        <v>335</v>
      </c>
      <c r="EE607" s="106">
        <v>5</v>
      </c>
      <c r="EF607" s="115">
        <v>260</v>
      </c>
      <c r="EG607" s="95">
        <v>270</v>
      </c>
      <c r="EH607" s="95">
        <v>265</v>
      </c>
      <c r="EI607" s="106" t="s">
        <v>5</v>
      </c>
      <c r="EJ607" s="115">
        <v>355</v>
      </c>
      <c r="EK607" s="95">
        <v>365</v>
      </c>
      <c r="EL607" s="95">
        <v>360</v>
      </c>
      <c r="EM607" s="106" t="s">
        <v>5</v>
      </c>
      <c r="EN607" s="115">
        <v>505</v>
      </c>
      <c r="EO607" s="95">
        <v>515</v>
      </c>
      <c r="EP607" s="95">
        <v>510</v>
      </c>
      <c r="EQ607" s="106">
        <v>-15</v>
      </c>
      <c r="ER607" s="115">
        <v>315</v>
      </c>
      <c r="ES607" s="95">
        <v>325</v>
      </c>
      <c r="ET607" s="95">
        <v>320</v>
      </c>
      <c r="EU607" s="106">
        <v>-5</v>
      </c>
      <c r="EV607" s="115">
        <v>245</v>
      </c>
      <c r="EW607" s="95">
        <v>255</v>
      </c>
      <c r="EX607" s="95">
        <v>250</v>
      </c>
      <c r="EY607" s="106">
        <v>-10</v>
      </c>
      <c r="EZ607" s="115">
        <v>365</v>
      </c>
      <c r="FA607" s="95">
        <v>375</v>
      </c>
      <c r="FB607" s="95">
        <v>370</v>
      </c>
      <c r="FC607" s="106">
        <v>-5</v>
      </c>
      <c r="FD607" s="115">
        <v>260</v>
      </c>
      <c r="FE607" s="95">
        <v>270</v>
      </c>
      <c r="FF607" s="95">
        <v>265</v>
      </c>
      <c r="FG607" s="106">
        <v>-10</v>
      </c>
      <c r="FH607" s="115">
        <v>335</v>
      </c>
      <c r="FI607" s="95">
        <v>345</v>
      </c>
      <c r="FJ607" s="95">
        <v>340</v>
      </c>
      <c r="FK607" s="106" t="s">
        <v>5</v>
      </c>
      <c r="FL607" s="115">
        <v>280</v>
      </c>
      <c r="FM607" s="95">
        <v>290</v>
      </c>
      <c r="FN607" s="95">
        <v>285</v>
      </c>
      <c r="FO607" s="106" t="s">
        <v>5</v>
      </c>
      <c r="FP607" s="115">
        <v>290</v>
      </c>
      <c r="FQ607" s="95">
        <v>300</v>
      </c>
      <c r="FR607" s="95">
        <v>295</v>
      </c>
      <c r="FS607" s="106" t="s">
        <v>5</v>
      </c>
      <c r="FT607" s="135">
        <v>300</v>
      </c>
      <c r="FU607" s="136">
        <v>310</v>
      </c>
      <c r="FV607" s="95">
        <v>305</v>
      </c>
      <c r="FW607" s="134" t="s">
        <v>5</v>
      </c>
      <c r="FX607" s="115">
        <v>270</v>
      </c>
      <c r="FY607" s="95">
        <v>280</v>
      </c>
      <c r="FZ607" s="95">
        <v>275</v>
      </c>
      <c r="GA607" s="106" t="s">
        <v>5</v>
      </c>
      <c r="GB607" s="115">
        <v>415</v>
      </c>
      <c r="GC607" s="95">
        <v>425</v>
      </c>
      <c r="GD607" s="95">
        <v>420</v>
      </c>
      <c r="GE607" s="106">
        <v>5</v>
      </c>
      <c r="GF607" s="115">
        <v>365</v>
      </c>
      <c r="GG607" s="95">
        <v>375</v>
      </c>
      <c r="GH607" s="95">
        <v>370</v>
      </c>
      <c r="GI607" s="106" t="s">
        <v>5</v>
      </c>
      <c r="GJ607" s="115">
        <v>320</v>
      </c>
      <c r="GK607" s="95">
        <v>330</v>
      </c>
      <c r="GL607" s="95">
        <v>325</v>
      </c>
      <c r="GM607" s="106" t="s">
        <v>5</v>
      </c>
      <c r="GN607" s="115">
        <v>565</v>
      </c>
      <c r="GO607" s="95">
        <v>575</v>
      </c>
      <c r="GP607" s="95">
        <v>570</v>
      </c>
      <c r="GQ607" s="106">
        <v>-20</v>
      </c>
      <c r="GR607" s="93"/>
      <c r="GS607" s="93"/>
    </row>
    <row r="608" spans="1:201" ht="15.75" x14ac:dyDescent="0.25">
      <c r="A608">
        <v>7</v>
      </c>
      <c r="B608">
        <v>2021</v>
      </c>
      <c r="C608" s="91">
        <v>44386</v>
      </c>
      <c r="D608" s="95">
        <v>325</v>
      </c>
      <c r="E608" s="95">
        <v>335</v>
      </c>
      <c r="F608" s="95">
        <v>330</v>
      </c>
      <c r="G608" s="106">
        <v>-5</v>
      </c>
      <c r="H608" s="115">
        <v>310</v>
      </c>
      <c r="I608" s="95">
        <v>320</v>
      </c>
      <c r="J608" s="95">
        <v>315</v>
      </c>
      <c r="K608" s="106">
        <v>-5</v>
      </c>
      <c r="L608" s="115">
        <v>360</v>
      </c>
      <c r="M608" s="95">
        <v>370</v>
      </c>
      <c r="N608" s="95">
        <v>365</v>
      </c>
      <c r="O608" s="106" t="s">
        <v>5</v>
      </c>
      <c r="P608" s="115">
        <v>345</v>
      </c>
      <c r="Q608" s="95">
        <v>355</v>
      </c>
      <c r="R608" s="95">
        <v>350</v>
      </c>
      <c r="S608" s="106">
        <v>5</v>
      </c>
      <c r="T608" s="115">
        <v>315</v>
      </c>
      <c r="U608" s="95">
        <v>325</v>
      </c>
      <c r="V608" s="95">
        <v>320</v>
      </c>
      <c r="W608" s="106">
        <v>-5</v>
      </c>
      <c r="X608" s="115">
        <v>305</v>
      </c>
      <c r="Y608" s="95">
        <v>315</v>
      </c>
      <c r="Z608" s="95">
        <v>310</v>
      </c>
      <c r="AA608" s="106" t="s">
        <v>5</v>
      </c>
      <c r="AB608" s="115">
        <v>335</v>
      </c>
      <c r="AC608" s="95">
        <v>345</v>
      </c>
      <c r="AD608" s="95">
        <v>340</v>
      </c>
      <c r="AE608" s="106" t="s">
        <v>5</v>
      </c>
      <c r="AF608" s="115">
        <v>315</v>
      </c>
      <c r="AG608" s="95">
        <v>325</v>
      </c>
      <c r="AH608" s="95">
        <v>320</v>
      </c>
      <c r="AI608" s="106">
        <v>5</v>
      </c>
      <c r="AJ608" s="115">
        <v>290</v>
      </c>
      <c r="AK608" s="95">
        <v>300</v>
      </c>
      <c r="AL608" s="95">
        <v>295</v>
      </c>
      <c r="AM608" s="106" t="s">
        <v>5</v>
      </c>
      <c r="AN608" s="115">
        <v>250</v>
      </c>
      <c r="AO608" s="95">
        <v>260</v>
      </c>
      <c r="AP608" s="95">
        <v>255</v>
      </c>
      <c r="AQ608" s="106">
        <v>5</v>
      </c>
      <c r="AR608" s="115">
        <v>315</v>
      </c>
      <c r="AS608" s="95">
        <v>325</v>
      </c>
      <c r="AT608" s="95">
        <v>320</v>
      </c>
      <c r="AU608" s="106">
        <v>-10</v>
      </c>
      <c r="AV608" s="115">
        <v>300</v>
      </c>
      <c r="AW608" s="95">
        <v>310</v>
      </c>
      <c r="AX608" s="95">
        <v>305</v>
      </c>
      <c r="AY608" s="106" t="s">
        <v>5</v>
      </c>
      <c r="AZ608" s="115">
        <v>260</v>
      </c>
      <c r="BA608" s="95">
        <v>270</v>
      </c>
      <c r="BB608" s="95">
        <v>265</v>
      </c>
      <c r="BC608" s="106" t="s">
        <v>5</v>
      </c>
      <c r="BD608" s="115">
        <v>215</v>
      </c>
      <c r="BE608" s="95">
        <v>225</v>
      </c>
      <c r="BF608" s="95">
        <v>220</v>
      </c>
      <c r="BG608" s="106" t="s">
        <v>5</v>
      </c>
      <c r="BH608" s="115">
        <v>315</v>
      </c>
      <c r="BI608" s="95">
        <v>325</v>
      </c>
      <c r="BJ608" s="95">
        <v>320</v>
      </c>
      <c r="BK608" s="106">
        <v>-10</v>
      </c>
      <c r="BL608" s="115">
        <v>295</v>
      </c>
      <c r="BM608" s="95">
        <v>305</v>
      </c>
      <c r="BN608" s="95">
        <v>300</v>
      </c>
      <c r="BO608" s="106" t="s">
        <v>5</v>
      </c>
      <c r="BP608" s="115">
        <v>300</v>
      </c>
      <c r="BQ608" s="95">
        <v>310</v>
      </c>
      <c r="BR608" s="95">
        <v>305</v>
      </c>
      <c r="BS608" s="106" t="s">
        <v>5</v>
      </c>
      <c r="BT608" s="115">
        <v>265</v>
      </c>
      <c r="BU608" s="95">
        <v>275</v>
      </c>
      <c r="BV608" s="95">
        <v>270</v>
      </c>
      <c r="BW608" s="106" t="s">
        <v>5</v>
      </c>
      <c r="BX608" s="115">
        <v>325</v>
      </c>
      <c r="BY608" s="95">
        <v>335</v>
      </c>
      <c r="BZ608" s="95">
        <v>330</v>
      </c>
      <c r="CA608" s="106" t="s">
        <v>5</v>
      </c>
      <c r="CB608" s="115">
        <v>465</v>
      </c>
      <c r="CC608" s="95">
        <v>475</v>
      </c>
      <c r="CD608" s="95">
        <v>470</v>
      </c>
      <c r="CE608" s="106">
        <v>-5</v>
      </c>
      <c r="CF608" s="115">
        <v>300</v>
      </c>
      <c r="CG608" s="95">
        <v>310</v>
      </c>
      <c r="CH608" s="95">
        <v>305</v>
      </c>
      <c r="CI608" s="106">
        <v>5</v>
      </c>
      <c r="CJ608" s="115">
        <v>250</v>
      </c>
      <c r="CK608" s="95">
        <v>260</v>
      </c>
      <c r="CL608" s="95">
        <v>255</v>
      </c>
      <c r="CM608" s="106" t="s">
        <v>5</v>
      </c>
      <c r="CN608" s="115">
        <v>315</v>
      </c>
      <c r="CO608" s="95">
        <v>325</v>
      </c>
      <c r="CP608" s="95">
        <v>320</v>
      </c>
      <c r="CQ608" s="106">
        <v>5</v>
      </c>
      <c r="CR608" s="115">
        <v>480</v>
      </c>
      <c r="CS608" s="95">
        <v>490</v>
      </c>
      <c r="CT608" s="95">
        <v>485</v>
      </c>
      <c r="CU608" s="106" t="s">
        <v>5</v>
      </c>
      <c r="CV608" s="115">
        <v>325</v>
      </c>
      <c r="CW608" s="95">
        <v>335</v>
      </c>
      <c r="CX608" s="95">
        <v>330</v>
      </c>
      <c r="CY608" s="106" t="s">
        <v>5</v>
      </c>
      <c r="CZ608" s="115">
        <v>280</v>
      </c>
      <c r="DA608" s="95">
        <v>290</v>
      </c>
      <c r="DB608" s="95">
        <v>285</v>
      </c>
      <c r="DC608" s="106">
        <v>5</v>
      </c>
      <c r="DD608" s="115">
        <v>315</v>
      </c>
      <c r="DE608" s="95">
        <v>325</v>
      </c>
      <c r="DF608" s="95">
        <v>320</v>
      </c>
      <c r="DG608" s="106">
        <v>5</v>
      </c>
      <c r="DH608" s="115">
        <v>480</v>
      </c>
      <c r="DI608" s="95">
        <v>490</v>
      </c>
      <c r="DJ608" s="95">
        <v>485</v>
      </c>
      <c r="DK608" s="106">
        <v>5</v>
      </c>
      <c r="DL608" s="115">
        <v>305</v>
      </c>
      <c r="DM608" s="95">
        <v>315</v>
      </c>
      <c r="DN608" s="95">
        <v>310</v>
      </c>
      <c r="DO608" s="106">
        <v>-5</v>
      </c>
      <c r="DP608" s="115">
        <v>270</v>
      </c>
      <c r="DQ608" s="95">
        <v>280</v>
      </c>
      <c r="DR608" s="95">
        <v>275</v>
      </c>
      <c r="DS608" s="106" t="s">
        <v>5</v>
      </c>
      <c r="DT608" s="115">
        <v>315</v>
      </c>
      <c r="DU608" s="95">
        <v>325</v>
      </c>
      <c r="DV608" s="95">
        <v>320</v>
      </c>
      <c r="DW608" s="106">
        <v>5</v>
      </c>
      <c r="DX608" s="115">
        <v>465</v>
      </c>
      <c r="DY608" s="95">
        <v>475</v>
      </c>
      <c r="DZ608" s="95">
        <v>470</v>
      </c>
      <c r="EA608" s="106">
        <v>5</v>
      </c>
      <c r="EB608" s="115">
        <v>335</v>
      </c>
      <c r="EC608" s="95">
        <v>345</v>
      </c>
      <c r="ED608" s="95">
        <v>340</v>
      </c>
      <c r="EE608" s="106">
        <v>5</v>
      </c>
      <c r="EF608" s="115">
        <v>240</v>
      </c>
      <c r="EG608" s="95">
        <v>250</v>
      </c>
      <c r="EH608" s="95">
        <v>245</v>
      </c>
      <c r="EI608" s="106">
        <v>-20</v>
      </c>
      <c r="EJ608" s="115">
        <v>355</v>
      </c>
      <c r="EK608" s="95">
        <v>365</v>
      </c>
      <c r="EL608" s="95">
        <v>360</v>
      </c>
      <c r="EM608" s="106" t="s">
        <v>5</v>
      </c>
      <c r="EN608" s="115">
        <v>510</v>
      </c>
      <c r="EO608" s="95">
        <v>520</v>
      </c>
      <c r="EP608" s="95">
        <v>515</v>
      </c>
      <c r="EQ608" s="106">
        <v>5</v>
      </c>
      <c r="ER608" s="115">
        <v>320</v>
      </c>
      <c r="ES608" s="95">
        <v>330</v>
      </c>
      <c r="ET608" s="95">
        <v>325</v>
      </c>
      <c r="EU608" s="106">
        <v>5</v>
      </c>
      <c r="EV608" s="115">
        <v>245</v>
      </c>
      <c r="EW608" s="95">
        <v>255</v>
      </c>
      <c r="EX608" s="95">
        <v>250</v>
      </c>
      <c r="EY608" s="106" t="s">
        <v>5</v>
      </c>
      <c r="EZ608" s="115">
        <v>360</v>
      </c>
      <c r="FA608" s="95">
        <v>370</v>
      </c>
      <c r="FB608" s="95">
        <v>365</v>
      </c>
      <c r="FC608" s="106">
        <v>-5</v>
      </c>
      <c r="FD608" s="115">
        <v>245</v>
      </c>
      <c r="FE608" s="95">
        <v>255</v>
      </c>
      <c r="FF608" s="95">
        <v>250</v>
      </c>
      <c r="FG608" s="106">
        <v>-15</v>
      </c>
      <c r="FH608" s="115">
        <v>340</v>
      </c>
      <c r="FI608" s="95">
        <v>350</v>
      </c>
      <c r="FJ608" s="95">
        <v>345</v>
      </c>
      <c r="FK608" s="106">
        <v>5</v>
      </c>
      <c r="FL608" s="115">
        <v>285</v>
      </c>
      <c r="FM608" s="95">
        <v>295</v>
      </c>
      <c r="FN608" s="95">
        <v>290</v>
      </c>
      <c r="FO608" s="106">
        <v>5</v>
      </c>
      <c r="FP608" s="115">
        <v>290</v>
      </c>
      <c r="FQ608" s="95">
        <v>300</v>
      </c>
      <c r="FR608" s="95">
        <v>295</v>
      </c>
      <c r="FS608" s="106" t="s">
        <v>5</v>
      </c>
      <c r="FT608" s="135">
        <v>300</v>
      </c>
      <c r="FU608" s="136">
        <v>310</v>
      </c>
      <c r="FV608" s="95">
        <v>305</v>
      </c>
      <c r="FW608" s="134" t="s">
        <v>5</v>
      </c>
      <c r="FX608" s="115">
        <v>270</v>
      </c>
      <c r="FY608" s="95">
        <v>280</v>
      </c>
      <c r="FZ608" s="95">
        <v>275</v>
      </c>
      <c r="GA608" s="106" t="s">
        <v>5</v>
      </c>
      <c r="GB608" s="115">
        <v>415</v>
      </c>
      <c r="GC608" s="95">
        <v>425</v>
      </c>
      <c r="GD608" s="95">
        <v>420</v>
      </c>
      <c r="GE608" s="106" t="s">
        <v>5</v>
      </c>
      <c r="GF608" s="115">
        <v>370</v>
      </c>
      <c r="GG608" s="95">
        <v>380</v>
      </c>
      <c r="GH608" s="95">
        <v>375</v>
      </c>
      <c r="GI608" s="106">
        <v>5</v>
      </c>
      <c r="GJ608" s="115">
        <v>325</v>
      </c>
      <c r="GK608" s="95">
        <v>335</v>
      </c>
      <c r="GL608" s="95">
        <v>330</v>
      </c>
      <c r="GM608" s="106">
        <v>5</v>
      </c>
      <c r="GN608" s="115">
        <v>570</v>
      </c>
      <c r="GO608" s="95">
        <v>580</v>
      </c>
      <c r="GP608" s="95">
        <v>575</v>
      </c>
      <c r="GQ608" s="106">
        <v>5</v>
      </c>
      <c r="GR608" s="93"/>
      <c r="GS608" s="93"/>
    </row>
    <row r="609" spans="1:201" ht="16.350000000000001" customHeight="1" x14ac:dyDescent="0.25">
      <c r="A609">
        <v>7</v>
      </c>
      <c r="B609">
        <v>2021</v>
      </c>
      <c r="C609" s="92">
        <v>44393</v>
      </c>
      <c r="D609" s="95">
        <v>335</v>
      </c>
      <c r="E609" s="151">
        <v>345</v>
      </c>
      <c r="F609" s="152">
        <v>340</v>
      </c>
      <c r="G609" s="106">
        <v>10</v>
      </c>
      <c r="H609" s="115">
        <v>315</v>
      </c>
      <c r="I609" s="151">
        <v>325</v>
      </c>
      <c r="J609" s="152">
        <v>320</v>
      </c>
      <c r="K609" s="106">
        <v>5</v>
      </c>
      <c r="L609" s="115">
        <v>355</v>
      </c>
      <c r="M609" s="151">
        <v>365</v>
      </c>
      <c r="N609" s="152">
        <v>360</v>
      </c>
      <c r="O609" s="106">
        <v>-5</v>
      </c>
      <c r="P609" s="115">
        <v>345</v>
      </c>
      <c r="Q609" s="151">
        <v>355</v>
      </c>
      <c r="R609" s="152">
        <v>350</v>
      </c>
      <c r="S609" s="106" t="s">
        <v>5</v>
      </c>
      <c r="T609" s="115">
        <v>320</v>
      </c>
      <c r="U609" s="151">
        <v>330</v>
      </c>
      <c r="V609" s="152">
        <v>325</v>
      </c>
      <c r="W609" s="106">
        <v>5</v>
      </c>
      <c r="X609" s="115">
        <v>295</v>
      </c>
      <c r="Y609" s="151">
        <v>305</v>
      </c>
      <c r="Z609" s="152">
        <v>300</v>
      </c>
      <c r="AA609" s="106">
        <v>-10</v>
      </c>
      <c r="AB609" s="115">
        <v>335</v>
      </c>
      <c r="AC609" s="151">
        <v>345</v>
      </c>
      <c r="AD609" s="152">
        <v>340</v>
      </c>
      <c r="AE609" s="106" t="s">
        <v>5</v>
      </c>
      <c r="AF609" s="115">
        <v>295</v>
      </c>
      <c r="AG609" s="151">
        <v>305</v>
      </c>
      <c r="AH609" s="152">
        <v>300</v>
      </c>
      <c r="AI609" s="106">
        <v>-20</v>
      </c>
      <c r="AJ609" s="115">
        <v>290</v>
      </c>
      <c r="AK609" s="151">
        <v>300</v>
      </c>
      <c r="AL609" s="152">
        <v>295</v>
      </c>
      <c r="AM609" s="106" t="s">
        <v>5</v>
      </c>
      <c r="AN609" s="115">
        <v>255</v>
      </c>
      <c r="AO609" s="151">
        <v>265</v>
      </c>
      <c r="AP609" s="152">
        <v>260</v>
      </c>
      <c r="AQ609" s="106">
        <v>5</v>
      </c>
      <c r="AR609" s="115">
        <v>335</v>
      </c>
      <c r="AS609" s="151">
        <v>345</v>
      </c>
      <c r="AT609" s="152">
        <v>340</v>
      </c>
      <c r="AU609" s="106">
        <v>20</v>
      </c>
      <c r="AV609" s="115">
        <v>295</v>
      </c>
      <c r="AW609" s="151">
        <v>305</v>
      </c>
      <c r="AX609" s="152">
        <v>300</v>
      </c>
      <c r="AY609" s="106">
        <v>-5</v>
      </c>
      <c r="AZ609" s="115">
        <v>260</v>
      </c>
      <c r="BA609" s="151">
        <v>270</v>
      </c>
      <c r="BB609" s="152">
        <v>265</v>
      </c>
      <c r="BC609" s="106" t="s">
        <v>5</v>
      </c>
      <c r="BD609" s="115">
        <v>205</v>
      </c>
      <c r="BE609" s="151">
        <v>215</v>
      </c>
      <c r="BF609" s="152">
        <v>210</v>
      </c>
      <c r="BG609" s="106">
        <v>-10</v>
      </c>
      <c r="BH609" s="115">
        <v>315</v>
      </c>
      <c r="BI609" s="151">
        <v>325</v>
      </c>
      <c r="BJ609" s="152">
        <v>320</v>
      </c>
      <c r="BK609" s="106" t="s">
        <v>5</v>
      </c>
      <c r="BL609" s="115">
        <v>290</v>
      </c>
      <c r="BM609" s="151">
        <v>300</v>
      </c>
      <c r="BN609" s="152">
        <v>295</v>
      </c>
      <c r="BO609" s="106">
        <v>-5</v>
      </c>
      <c r="BP609" s="115">
        <v>295</v>
      </c>
      <c r="BQ609" s="151">
        <v>305</v>
      </c>
      <c r="BR609" s="152">
        <v>300</v>
      </c>
      <c r="BS609" s="106">
        <v>-5</v>
      </c>
      <c r="BT609" s="115">
        <v>265</v>
      </c>
      <c r="BU609" s="151">
        <v>275</v>
      </c>
      <c r="BV609" s="152">
        <v>270</v>
      </c>
      <c r="BW609" s="106" t="s">
        <v>5</v>
      </c>
      <c r="BX609" s="115">
        <v>320</v>
      </c>
      <c r="BY609" s="151">
        <v>330</v>
      </c>
      <c r="BZ609" s="152">
        <v>325</v>
      </c>
      <c r="CA609" s="106">
        <v>-5</v>
      </c>
      <c r="CB609" s="115">
        <v>465</v>
      </c>
      <c r="CC609" s="151">
        <v>475</v>
      </c>
      <c r="CD609" s="152">
        <v>470</v>
      </c>
      <c r="CE609" s="106" t="s">
        <v>5</v>
      </c>
      <c r="CF609" s="115">
        <v>290</v>
      </c>
      <c r="CG609" s="151">
        <v>300</v>
      </c>
      <c r="CH609" s="152">
        <v>295</v>
      </c>
      <c r="CI609" s="106">
        <v>-10</v>
      </c>
      <c r="CJ609" s="115">
        <v>235</v>
      </c>
      <c r="CK609" s="151">
        <v>245</v>
      </c>
      <c r="CL609" s="152">
        <v>240</v>
      </c>
      <c r="CM609" s="106">
        <v>-15</v>
      </c>
      <c r="CN609" s="115">
        <v>310</v>
      </c>
      <c r="CO609" s="151">
        <v>320</v>
      </c>
      <c r="CP609" s="152">
        <v>315</v>
      </c>
      <c r="CQ609" s="106">
        <v>-5</v>
      </c>
      <c r="CR609" s="115">
        <v>480</v>
      </c>
      <c r="CS609" s="151">
        <v>490</v>
      </c>
      <c r="CT609" s="152">
        <v>485</v>
      </c>
      <c r="CU609" s="106" t="s">
        <v>5</v>
      </c>
      <c r="CV609" s="115">
        <v>320</v>
      </c>
      <c r="CW609" s="151">
        <v>330</v>
      </c>
      <c r="CX609" s="152">
        <v>325</v>
      </c>
      <c r="CY609" s="106">
        <v>-5</v>
      </c>
      <c r="CZ609" s="115">
        <v>265</v>
      </c>
      <c r="DA609" s="151">
        <v>275</v>
      </c>
      <c r="DB609" s="152">
        <v>270</v>
      </c>
      <c r="DC609" s="106">
        <v>-15</v>
      </c>
      <c r="DD609" s="115">
        <v>325</v>
      </c>
      <c r="DE609" s="151">
        <v>335</v>
      </c>
      <c r="DF609" s="152">
        <v>330</v>
      </c>
      <c r="DG609" s="106">
        <v>10</v>
      </c>
      <c r="DH609" s="115">
        <v>480</v>
      </c>
      <c r="DI609" s="151">
        <v>490</v>
      </c>
      <c r="DJ609" s="152">
        <v>485</v>
      </c>
      <c r="DK609" s="106" t="s">
        <v>5</v>
      </c>
      <c r="DL609" s="115">
        <v>310</v>
      </c>
      <c r="DM609" s="151">
        <v>320</v>
      </c>
      <c r="DN609" s="152">
        <v>315</v>
      </c>
      <c r="DO609" s="106">
        <v>5</v>
      </c>
      <c r="DP609" s="115">
        <v>265</v>
      </c>
      <c r="DQ609" s="151">
        <v>275</v>
      </c>
      <c r="DR609" s="152">
        <v>270</v>
      </c>
      <c r="DS609" s="106">
        <v>-5</v>
      </c>
      <c r="DT609" s="115">
        <v>335</v>
      </c>
      <c r="DU609" s="151">
        <v>345</v>
      </c>
      <c r="DV609" s="152">
        <v>340</v>
      </c>
      <c r="DW609" s="106">
        <v>20</v>
      </c>
      <c r="DX609" s="115">
        <v>465</v>
      </c>
      <c r="DY609" s="151">
        <v>475</v>
      </c>
      <c r="DZ609" s="152">
        <v>470</v>
      </c>
      <c r="EA609" s="106" t="s">
        <v>5</v>
      </c>
      <c r="EB609" s="115">
        <v>325</v>
      </c>
      <c r="EC609" s="151">
        <v>335</v>
      </c>
      <c r="ED609" s="152">
        <v>330</v>
      </c>
      <c r="EE609" s="106">
        <v>-10</v>
      </c>
      <c r="EF609" s="115">
        <v>250</v>
      </c>
      <c r="EG609" s="151">
        <v>260</v>
      </c>
      <c r="EH609" s="152">
        <v>255</v>
      </c>
      <c r="EI609" s="106">
        <v>10</v>
      </c>
      <c r="EJ609" s="115">
        <v>355</v>
      </c>
      <c r="EK609" s="151">
        <v>365</v>
      </c>
      <c r="EL609" s="152">
        <v>360</v>
      </c>
      <c r="EM609" s="106" t="s">
        <v>5</v>
      </c>
      <c r="EN609" s="115">
        <v>510</v>
      </c>
      <c r="EO609" s="151">
        <v>520</v>
      </c>
      <c r="EP609" s="152">
        <v>515</v>
      </c>
      <c r="EQ609" s="106" t="s">
        <v>5</v>
      </c>
      <c r="ER609" s="115">
        <v>320</v>
      </c>
      <c r="ES609" s="151">
        <v>330</v>
      </c>
      <c r="ET609" s="152">
        <v>325</v>
      </c>
      <c r="EU609" s="106" t="s">
        <v>5</v>
      </c>
      <c r="EV609" s="115">
        <v>245</v>
      </c>
      <c r="EW609" s="151">
        <v>255</v>
      </c>
      <c r="EX609" s="152">
        <v>250</v>
      </c>
      <c r="EY609" s="106" t="s">
        <v>5</v>
      </c>
      <c r="EZ609" s="115">
        <v>360</v>
      </c>
      <c r="FA609" s="151">
        <v>370</v>
      </c>
      <c r="FB609" s="152">
        <v>365</v>
      </c>
      <c r="FC609" s="106" t="s">
        <v>5</v>
      </c>
      <c r="FD609" s="115">
        <v>270</v>
      </c>
      <c r="FE609" s="151">
        <v>280</v>
      </c>
      <c r="FF609" s="152">
        <v>275</v>
      </c>
      <c r="FG609" s="106">
        <v>25</v>
      </c>
      <c r="FH609" s="115">
        <v>325</v>
      </c>
      <c r="FI609" s="151">
        <v>335</v>
      </c>
      <c r="FJ609" s="152">
        <v>330</v>
      </c>
      <c r="FK609" s="106">
        <v>-15</v>
      </c>
      <c r="FL609" s="115">
        <v>265</v>
      </c>
      <c r="FM609" s="151">
        <v>275</v>
      </c>
      <c r="FN609" s="152">
        <v>270</v>
      </c>
      <c r="FO609" s="106">
        <v>-20</v>
      </c>
      <c r="FP609" s="115">
        <v>290</v>
      </c>
      <c r="FQ609" s="151">
        <v>300</v>
      </c>
      <c r="FR609" s="152">
        <v>295</v>
      </c>
      <c r="FS609" s="106" t="s">
        <v>5</v>
      </c>
      <c r="FT609" s="135">
        <v>300</v>
      </c>
      <c r="FU609" s="136">
        <v>310</v>
      </c>
      <c r="FV609" s="95">
        <v>305</v>
      </c>
      <c r="FW609" s="134" t="s">
        <v>5</v>
      </c>
      <c r="FX609" s="115">
        <v>270</v>
      </c>
      <c r="FY609" s="151">
        <v>280</v>
      </c>
      <c r="FZ609" s="152">
        <v>275</v>
      </c>
      <c r="GA609" s="106" t="s">
        <v>5</v>
      </c>
      <c r="GB609" s="115">
        <v>410</v>
      </c>
      <c r="GC609" s="151">
        <v>420</v>
      </c>
      <c r="GD609" s="152">
        <v>415</v>
      </c>
      <c r="GE609" s="106">
        <v>-5</v>
      </c>
      <c r="GF609" s="115">
        <v>355</v>
      </c>
      <c r="GG609" s="151">
        <v>365</v>
      </c>
      <c r="GH609" s="152">
        <v>360</v>
      </c>
      <c r="GI609" s="106">
        <v>-15</v>
      </c>
      <c r="GJ609" s="115">
        <v>335</v>
      </c>
      <c r="GK609" s="151">
        <v>345</v>
      </c>
      <c r="GL609" s="152">
        <v>340</v>
      </c>
      <c r="GM609" s="106">
        <v>10</v>
      </c>
      <c r="GN609" s="115">
        <v>570</v>
      </c>
      <c r="GO609" s="151">
        <v>580</v>
      </c>
      <c r="GP609" s="152">
        <v>575</v>
      </c>
      <c r="GQ609" s="106" t="s">
        <v>5</v>
      </c>
      <c r="GR609" s="93"/>
      <c r="GS609" s="93"/>
    </row>
    <row r="610" spans="1:201" ht="15.75" x14ac:dyDescent="0.25">
      <c r="A610">
        <v>7</v>
      </c>
      <c r="B610">
        <v>2021</v>
      </c>
      <c r="C610" s="92">
        <v>44400</v>
      </c>
      <c r="D610" s="95">
        <v>350</v>
      </c>
      <c r="E610" s="151">
        <v>360</v>
      </c>
      <c r="F610" s="153">
        <v>355</v>
      </c>
      <c r="G610" s="106">
        <v>15</v>
      </c>
      <c r="H610" s="115">
        <v>315</v>
      </c>
      <c r="I610" s="151">
        <v>325</v>
      </c>
      <c r="J610" s="153">
        <v>320</v>
      </c>
      <c r="K610" s="106" t="s">
        <v>5</v>
      </c>
      <c r="L610" s="115">
        <v>350</v>
      </c>
      <c r="M610" s="151">
        <v>360</v>
      </c>
      <c r="N610" s="153">
        <v>355</v>
      </c>
      <c r="O610" s="106">
        <v>-5</v>
      </c>
      <c r="P610" s="115">
        <v>345</v>
      </c>
      <c r="Q610" s="151">
        <v>355</v>
      </c>
      <c r="R610" s="153">
        <v>350</v>
      </c>
      <c r="S610" s="106" t="s">
        <v>5</v>
      </c>
      <c r="T610" s="115">
        <v>330</v>
      </c>
      <c r="U610" s="151">
        <v>340</v>
      </c>
      <c r="V610" s="153">
        <v>335</v>
      </c>
      <c r="W610" s="106">
        <v>10</v>
      </c>
      <c r="X610" s="115">
        <v>290</v>
      </c>
      <c r="Y610" s="151">
        <v>300</v>
      </c>
      <c r="Z610" s="153">
        <v>295</v>
      </c>
      <c r="AA610" s="106">
        <v>-5</v>
      </c>
      <c r="AB610" s="115">
        <v>350</v>
      </c>
      <c r="AC610" s="151">
        <v>360</v>
      </c>
      <c r="AD610" s="153">
        <v>355</v>
      </c>
      <c r="AE610" s="106">
        <v>15</v>
      </c>
      <c r="AF610" s="115">
        <v>290</v>
      </c>
      <c r="AG610" s="151">
        <v>300</v>
      </c>
      <c r="AH610" s="153">
        <v>295</v>
      </c>
      <c r="AI610" s="106">
        <v>-5</v>
      </c>
      <c r="AJ610" s="115">
        <v>290</v>
      </c>
      <c r="AK610" s="151">
        <v>300</v>
      </c>
      <c r="AL610" s="153">
        <v>295</v>
      </c>
      <c r="AM610" s="106" t="s">
        <v>5</v>
      </c>
      <c r="AN610" s="115">
        <v>255</v>
      </c>
      <c r="AO610" s="151">
        <v>265</v>
      </c>
      <c r="AP610" s="153">
        <v>260</v>
      </c>
      <c r="AQ610" s="106" t="s">
        <v>5</v>
      </c>
      <c r="AR610" s="115">
        <v>325</v>
      </c>
      <c r="AS610" s="151">
        <v>335</v>
      </c>
      <c r="AT610" s="153">
        <v>330</v>
      </c>
      <c r="AU610" s="106">
        <v>-10</v>
      </c>
      <c r="AV610" s="115">
        <v>290</v>
      </c>
      <c r="AW610" s="151">
        <v>300</v>
      </c>
      <c r="AX610" s="153">
        <v>295</v>
      </c>
      <c r="AY610" s="106">
        <v>-5</v>
      </c>
      <c r="AZ610" s="115">
        <v>270</v>
      </c>
      <c r="BA610" s="151">
        <v>280</v>
      </c>
      <c r="BB610" s="153">
        <v>275</v>
      </c>
      <c r="BC610" s="106">
        <v>10</v>
      </c>
      <c r="BD610" s="115">
        <v>205</v>
      </c>
      <c r="BE610" s="151">
        <v>215</v>
      </c>
      <c r="BF610" s="153">
        <v>210</v>
      </c>
      <c r="BG610" s="106" t="s">
        <v>5</v>
      </c>
      <c r="BH610" s="115">
        <v>310</v>
      </c>
      <c r="BI610" s="151">
        <v>320</v>
      </c>
      <c r="BJ610" s="153">
        <v>315</v>
      </c>
      <c r="BK610" s="106">
        <v>-5</v>
      </c>
      <c r="BL610" s="115">
        <v>285</v>
      </c>
      <c r="BM610" s="151">
        <v>295</v>
      </c>
      <c r="BN610" s="153">
        <v>290</v>
      </c>
      <c r="BO610" s="106">
        <v>-5</v>
      </c>
      <c r="BP610" s="115">
        <v>300</v>
      </c>
      <c r="BQ610" s="151">
        <v>310</v>
      </c>
      <c r="BR610" s="153">
        <v>305</v>
      </c>
      <c r="BS610" s="106">
        <v>5</v>
      </c>
      <c r="BT610" s="115">
        <v>265</v>
      </c>
      <c r="BU610" s="151">
        <v>275</v>
      </c>
      <c r="BV610" s="153">
        <v>270</v>
      </c>
      <c r="BW610" s="106" t="s">
        <v>5</v>
      </c>
      <c r="BX610" s="115">
        <v>315</v>
      </c>
      <c r="BY610" s="151">
        <v>325</v>
      </c>
      <c r="BZ610" s="153">
        <v>320</v>
      </c>
      <c r="CA610" s="106">
        <v>-5</v>
      </c>
      <c r="CB610" s="115">
        <v>465</v>
      </c>
      <c r="CC610" s="151">
        <v>475</v>
      </c>
      <c r="CD610" s="153">
        <v>470</v>
      </c>
      <c r="CE610" s="106" t="s">
        <v>5</v>
      </c>
      <c r="CF610" s="115">
        <v>300</v>
      </c>
      <c r="CG610" s="151">
        <v>310</v>
      </c>
      <c r="CH610" s="153">
        <v>305</v>
      </c>
      <c r="CI610" s="106">
        <v>10</v>
      </c>
      <c r="CJ610" s="115">
        <v>245</v>
      </c>
      <c r="CK610" s="151">
        <v>255</v>
      </c>
      <c r="CL610" s="153">
        <v>250</v>
      </c>
      <c r="CM610" s="106">
        <v>10</v>
      </c>
      <c r="CN610" s="115">
        <v>300</v>
      </c>
      <c r="CO610" s="151">
        <v>310</v>
      </c>
      <c r="CP610" s="153">
        <v>305</v>
      </c>
      <c r="CQ610" s="106">
        <v>-10</v>
      </c>
      <c r="CR610" s="115">
        <v>480</v>
      </c>
      <c r="CS610" s="151">
        <v>490</v>
      </c>
      <c r="CT610" s="153">
        <v>485</v>
      </c>
      <c r="CU610" s="106" t="s">
        <v>5</v>
      </c>
      <c r="CV610" s="115">
        <v>325</v>
      </c>
      <c r="CW610" s="151">
        <v>335</v>
      </c>
      <c r="CX610" s="153">
        <v>330</v>
      </c>
      <c r="CY610" s="106">
        <v>5</v>
      </c>
      <c r="CZ610" s="115">
        <v>265</v>
      </c>
      <c r="DA610" s="151">
        <v>275</v>
      </c>
      <c r="DB610" s="153">
        <v>270</v>
      </c>
      <c r="DC610" s="106" t="s">
        <v>5</v>
      </c>
      <c r="DD610" s="115">
        <v>325</v>
      </c>
      <c r="DE610" s="151">
        <v>335</v>
      </c>
      <c r="DF610" s="153">
        <v>330</v>
      </c>
      <c r="DG610" s="106" t="s">
        <v>5</v>
      </c>
      <c r="DH610" s="115">
        <v>480</v>
      </c>
      <c r="DI610" s="151">
        <v>490</v>
      </c>
      <c r="DJ610" s="153">
        <v>485</v>
      </c>
      <c r="DK610" s="106" t="s">
        <v>5</v>
      </c>
      <c r="DL610" s="115">
        <v>320</v>
      </c>
      <c r="DM610" s="151">
        <v>330</v>
      </c>
      <c r="DN610" s="153">
        <v>325</v>
      </c>
      <c r="DO610" s="106">
        <v>10</v>
      </c>
      <c r="DP610" s="115">
        <v>265</v>
      </c>
      <c r="DQ610" s="151">
        <v>275</v>
      </c>
      <c r="DR610" s="153">
        <v>270</v>
      </c>
      <c r="DS610" s="106" t="s">
        <v>5</v>
      </c>
      <c r="DT610" s="115">
        <v>325</v>
      </c>
      <c r="DU610" s="151">
        <v>335</v>
      </c>
      <c r="DV610" s="153">
        <v>330</v>
      </c>
      <c r="DW610" s="106">
        <v>-10</v>
      </c>
      <c r="DX610" s="115">
        <v>465</v>
      </c>
      <c r="DY610" s="151">
        <v>475</v>
      </c>
      <c r="DZ610" s="153">
        <v>470</v>
      </c>
      <c r="EA610" s="106" t="s">
        <v>5</v>
      </c>
      <c r="EB610" s="115">
        <v>340</v>
      </c>
      <c r="EC610" s="151">
        <v>350</v>
      </c>
      <c r="ED610" s="153">
        <v>345</v>
      </c>
      <c r="EE610" s="106">
        <v>15</v>
      </c>
      <c r="EF610" s="115">
        <v>250</v>
      </c>
      <c r="EG610" s="151">
        <v>260</v>
      </c>
      <c r="EH610" s="153">
        <v>255</v>
      </c>
      <c r="EI610" s="106" t="s">
        <v>5</v>
      </c>
      <c r="EJ610" s="115">
        <v>345</v>
      </c>
      <c r="EK610" s="151">
        <v>355</v>
      </c>
      <c r="EL610" s="153">
        <v>350</v>
      </c>
      <c r="EM610" s="106">
        <v>-10</v>
      </c>
      <c r="EN610" s="115">
        <v>510</v>
      </c>
      <c r="EO610" s="151">
        <v>520</v>
      </c>
      <c r="EP610" s="153">
        <v>515</v>
      </c>
      <c r="EQ610" s="106" t="s">
        <v>5</v>
      </c>
      <c r="ER610" s="115">
        <v>300</v>
      </c>
      <c r="ES610" s="151">
        <v>310</v>
      </c>
      <c r="ET610" s="153">
        <v>305</v>
      </c>
      <c r="EU610" s="106">
        <v>-20</v>
      </c>
      <c r="EV610" s="115">
        <v>235</v>
      </c>
      <c r="EW610" s="151">
        <v>245</v>
      </c>
      <c r="EX610" s="153">
        <v>240</v>
      </c>
      <c r="EY610" s="106">
        <v>-10</v>
      </c>
      <c r="EZ610" s="115">
        <v>350</v>
      </c>
      <c r="FA610" s="151">
        <v>360</v>
      </c>
      <c r="FB610" s="153">
        <v>355</v>
      </c>
      <c r="FC610" s="106">
        <v>-10</v>
      </c>
      <c r="FD610" s="115">
        <v>270</v>
      </c>
      <c r="FE610" s="151">
        <v>280</v>
      </c>
      <c r="FF610" s="153">
        <v>275</v>
      </c>
      <c r="FG610" s="106" t="s">
        <v>5</v>
      </c>
      <c r="FH610" s="115">
        <v>330</v>
      </c>
      <c r="FI610" s="151">
        <v>340</v>
      </c>
      <c r="FJ610" s="153">
        <v>335</v>
      </c>
      <c r="FK610" s="106">
        <v>5</v>
      </c>
      <c r="FL610" s="115">
        <v>255</v>
      </c>
      <c r="FM610" s="151">
        <v>265</v>
      </c>
      <c r="FN610" s="153">
        <v>260</v>
      </c>
      <c r="FO610" s="106">
        <v>-10</v>
      </c>
      <c r="FP610" s="115">
        <v>290</v>
      </c>
      <c r="FQ610" s="151">
        <v>300</v>
      </c>
      <c r="FR610" s="153">
        <v>295</v>
      </c>
      <c r="FS610" s="106" t="s">
        <v>5</v>
      </c>
      <c r="FT610" s="135">
        <v>300</v>
      </c>
      <c r="FU610" s="136">
        <v>310</v>
      </c>
      <c r="FV610" s="95">
        <v>305</v>
      </c>
      <c r="FW610" s="134" t="s">
        <v>5</v>
      </c>
      <c r="FX610" s="115">
        <v>270</v>
      </c>
      <c r="FY610" s="151">
        <v>280</v>
      </c>
      <c r="FZ610" s="153">
        <v>275</v>
      </c>
      <c r="GA610" s="106" t="s">
        <v>5</v>
      </c>
      <c r="GB610" s="115">
        <v>415</v>
      </c>
      <c r="GC610" s="151">
        <v>425</v>
      </c>
      <c r="GD610" s="153">
        <v>420</v>
      </c>
      <c r="GE610" s="106">
        <v>5</v>
      </c>
      <c r="GF610" s="115">
        <v>355</v>
      </c>
      <c r="GG610" s="151">
        <v>365</v>
      </c>
      <c r="GH610" s="153">
        <v>360</v>
      </c>
      <c r="GI610" s="106" t="s">
        <v>5</v>
      </c>
      <c r="GJ610" s="115">
        <v>335</v>
      </c>
      <c r="GK610" s="151">
        <v>345</v>
      </c>
      <c r="GL610" s="153">
        <v>340</v>
      </c>
      <c r="GM610" s="106" t="s">
        <v>5</v>
      </c>
      <c r="GN610" s="115">
        <v>570</v>
      </c>
      <c r="GO610" s="151">
        <v>580</v>
      </c>
      <c r="GP610" s="153">
        <v>575</v>
      </c>
      <c r="GQ610" s="106" t="s">
        <v>5</v>
      </c>
      <c r="GR610" s="93"/>
      <c r="GS610" s="93"/>
    </row>
    <row r="611" spans="1:201" ht="15.75" x14ac:dyDescent="0.25">
      <c r="A611">
        <v>7</v>
      </c>
      <c r="B611">
        <v>2021</v>
      </c>
      <c r="C611" s="91">
        <v>44407</v>
      </c>
      <c r="D611" s="96">
        <v>352.5</v>
      </c>
      <c r="E611" s="96">
        <v>362.5</v>
      </c>
      <c r="F611" s="96">
        <v>357.5</v>
      </c>
      <c r="G611" s="103"/>
      <c r="H611" s="113">
        <v>310</v>
      </c>
      <c r="I611" s="96">
        <v>320</v>
      </c>
      <c r="J611" s="96">
        <v>315</v>
      </c>
      <c r="K611" s="103"/>
      <c r="L611" s="113">
        <v>347.5</v>
      </c>
      <c r="M611" s="96">
        <v>357.5</v>
      </c>
      <c r="N611" s="96">
        <v>352.5</v>
      </c>
      <c r="O611" s="103"/>
      <c r="P611" s="113">
        <v>345</v>
      </c>
      <c r="Q611" s="96">
        <v>355</v>
      </c>
      <c r="R611" s="96">
        <v>350</v>
      </c>
      <c r="S611" s="103"/>
      <c r="T611" s="113">
        <v>330</v>
      </c>
      <c r="U611" s="96">
        <v>340</v>
      </c>
      <c r="V611" s="96">
        <v>335</v>
      </c>
      <c r="W611" s="103"/>
      <c r="X611" s="113">
        <v>285</v>
      </c>
      <c r="Y611" s="96">
        <v>295</v>
      </c>
      <c r="Z611" s="96">
        <v>290</v>
      </c>
      <c r="AA611" s="103"/>
      <c r="AB611" s="113">
        <v>347.5</v>
      </c>
      <c r="AC611" s="96">
        <v>357.5</v>
      </c>
      <c r="AD611" s="96">
        <v>352.5</v>
      </c>
      <c r="AE611" s="103"/>
      <c r="AF611" s="113">
        <v>290</v>
      </c>
      <c r="AG611" s="96">
        <v>300</v>
      </c>
      <c r="AH611" s="96">
        <v>295</v>
      </c>
      <c r="AI611" s="103"/>
      <c r="AJ611" s="113">
        <v>290</v>
      </c>
      <c r="AK611" s="96">
        <v>300</v>
      </c>
      <c r="AL611" s="96">
        <v>295</v>
      </c>
      <c r="AM611" s="103"/>
      <c r="AN611" s="113">
        <v>255</v>
      </c>
      <c r="AO611" s="96">
        <v>265</v>
      </c>
      <c r="AP611" s="96">
        <v>260</v>
      </c>
      <c r="AQ611" s="103"/>
      <c r="AR611" s="113">
        <v>320</v>
      </c>
      <c r="AS611" s="96">
        <v>330</v>
      </c>
      <c r="AT611" s="96">
        <v>325</v>
      </c>
      <c r="AU611" s="103"/>
      <c r="AV611" s="113">
        <v>290</v>
      </c>
      <c r="AW611" s="96">
        <v>300</v>
      </c>
      <c r="AX611" s="96">
        <v>295</v>
      </c>
      <c r="AY611" s="103"/>
      <c r="AZ611" s="113">
        <v>272.5</v>
      </c>
      <c r="BA611" s="96">
        <v>282.5</v>
      </c>
      <c r="BB611" s="96">
        <v>277.5</v>
      </c>
      <c r="BC611" s="103"/>
      <c r="BD611" s="113">
        <v>205</v>
      </c>
      <c r="BE611" s="96">
        <v>215</v>
      </c>
      <c r="BF611" s="96">
        <v>210</v>
      </c>
      <c r="BG611" s="103"/>
      <c r="BH611" s="113">
        <v>310</v>
      </c>
      <c r="BI611" s="96">
        <v>320</v>
      </c>
      <c r="BJ611" s="96">
        <v>315</v>
      </c>
      <c r="BK611" s="103"/>
      <c r="BL611" s="113">
        <v>282.5</v>
      </c>
      <c r="BM611" s="96">
        <v>292.5</v>
      </c>
      <c r="BN611" s="96">
        <v>287.5</v>
      </c>
      <c r="BO611" s="103"/>
      <c r="BP611" s="113">
        <v>307.5</v>
      </c>
      <c r="BQ611" s="96">
        <v>317.5</v>
      </c>
      <c r="BR611" s="96">
        <v>312.5</v>
      </c>
      <c r="BS611" s="103"/>
      <c r="BT611" s="113">
        <v>257.5</v>
      </c>
      <c r="BU611" s="96">
        <v>267.5</v>
      </c>
      <c r="BV611" s="96">
        <v>262.5</v>
      </c>
      <c r="BW611" s="103"/>
      <c r="BX611" s="113">
        <v>317.5</v>
      </c>
      <c r="BY611" s="96">
        <v>327.5</v>
      </c>
      <c r="BZ611" s="96">
        <v>322.5</v>
      </c>
      <c r="CA611" s="103"/>
      <c r="CB611" s="113">
        <v>465</v>
      </c>
      <c r="CC611" s="96">
        <v>475</v>
      </c>
      <c r="CD611" s="96">
        <v>470</v>
      </c>
      <c r="CE611" s="103"/>
      <c r="CF611" s="113">
        <v>302.5</v>
      </c>
      <c r="CG611" s="96">
        <v>312.5</v>
      </c>
      <c r="CH611" s="96">
        <v>307.5</v>
      </c>
      <c r="CI611" s="103"/>
      <c r="CJ611" s="113">
        <v>245</v>
      </c>
      <c r="CK611" s="96">
        <v>255</v>
      </c>
      <c r="CL611" s="96">
        <v>250</v>
      </c>
      <c r="CM611" s="103"/>
      <c r="CN611" s="113">
        <v>305</v>
      </c>
      <c r="CO611" s="96">
        <v>315</v>
      </c>
      <c r="CP611" s="96">
        <v>310</v>
      </c>
      <c r="CQ611" s="103"/>
      <c r="CR611" s="113">
        <v>480</v>
      </c>
      <c r="CS611" s="96">
        <v>490</v>
      </c>
      <c r="CT611" s="96">
        <v>485</v>
      </c>
      <c r="CU611" s="103"/>
      <c r="CV611" s="113">
        <v>330</v>
      </c>
      <c r="CW611" s="96">
        <v>340</v>
      </c>
      <c r="CX611" s="96">
        <v>335</v>
      </c>
      <c r="CY611" s="103"/>
      <c r="CZ611" s="113">
        <v>272.5</v>
      </c>
      <c r="DA611" s="96">
        <v>282.5</v>
      </c>
      <c r="DB611" s="96">
        <v>277.5</v>
      </c>
      <c r="DC611" s="103"/>
      <c r="DD611" s="113">
        <v>325</v>
      </c>
      <c r="DE611" s="96">
        <v>335</v>
      </c>
      <c r="DF611" s="96">
        <v>330</v>
      </c>
      <c r="DG611" s="103"/>
      <c r="DH611" s="113">
        <v>475</v>
      </c>
      <c r="DI611" s="96">
        <v>485</v>
      </c>
      <c r="DJ611" s="96">
        <v>480</v>
      </c>
      <c r="DK611" s="103"/>
      <c r="DL611" s="113">
        <v>322.5</v>
      </c>
      <c r="DM611" s="96">
        <v>332.5</v>
      </c>
      <c r="DN611" s="96">
        <v>327.5</v>
      </c>
      <c r="DO611" s="103"/>
      <c r="DP611" s="113">
        <v>262.5</v>
      </c>
      <c r="DQ611" s="96">
        <v>272.5</v>
      </c>
      <c r="DR611" s="96">
        <v>267.5</v>
      </c>
      <c r="DS611" s="103"/>
      <c r="DT611" s="113">
        <v>325</v>
      </c>
      <c r="DU611" s="96">
        <v>335</v>
      </c>
      <c r="DV611" s="96">
        <v>330</v>
      </c>
      <c r="DW611" s="103"/>
      <c r="DX611" s="113">
        <v>460</v>
      </c>
      <c r="DY611" s="96">
        <v>470</v>
      </c>
      <c r="DZ611" s="96">
        <v>465</v>
      </c>
      <c r="EA611" s="103"/>
      <c r="EB611" s="113">
        <v>340</v>
      </c>
      <c r="EC611" s="96">
        <v>350</v>
      </c>
      <c r="ED611" s="96">
        <v>345</v>
      </c>
      <c r="EE611" s="103"/>
      <c r="EF611" s="113">
        <v>252.5</v>
      </c>
      <c r="EG611" s="96">
        <v>262.5</v>
      </c>
      <c r="EH611" s="96">
        <v>257.5</v>
      </c>
      <c r="EI611" s="103"/>
      <c r="EJ611" s="113">
        <v>347.5</v>
      </c>
      <c r="EK611" s="96">
        <v>357.5</v>
      </c>
      <c r="EL611" s="96">
        <v>352.5</v>
      </c>
      <c r="EM611" s="103"/>
      <c r="EN611" s="113">
        <v>505</v>
      </c>
      <c r="EO611" s="96">
        <v>515</v>
      </c>
      <c r="EP611" s="96">
        <v>510</v>
      </c>
      <c r="EQ611" s="103"/>
      <c r="ER611" s="113">
        <v>305</v>
      </c>
      <c r="ES611" s="96">
        <v>315</v>
      </c>
      <c r="ET611" s="96">
        <v>310</v>
      </c>
      <c r="EU611" s="103"/>
      <c r="EV611" s="113">
        <v>235</v>
      </c>
      <c r="EW611" s="96">
        <v>245</v>
      </c>
      <c r="EX611" s="96">
        <v>240</v>
      </c>
      <c r="EY611" s="103"/>
      <c r="EZ611" s="113">
        <v>350</v>
      </c>
      <c r="FA611" s="96">
        <v>360</v>
      </c>
      <c r="FB611" s="96">
        <v>355</v>
      </c>
      <c r="FC611" s="103"/>
      <c r="FD611" s="113">
        <v>270</v>
      </c>
      <c r="FE611" s="96">
        <v>280</v>
      </c>
      <c r="FF611" s="96">
        <v>275</v>
      </c>
      <c r="FG611" s="103"/>
      <c r="FH611" s="113">
        <v>335</v>
      </c>
      <c r="FI611" s="96">
        <v>345</v>
      </c>
      <c r="FJ611" s="96">
        <v>340</v>
      </c>
      <c r="FK611" s="103"/>
      <c r="FL611" s="113">
        <v>267.5</v>
      </c>
      <c r="FM611" s="96">
        <v>277.5</v>
      </c>
      <c r="FN611" s="96">
        <v>272.5</v>
      </c>
      <c r="FO611" s="103"/>
      <c r="FP611" s="114">
        <v>290</v>
      </c>
      <c r="FQ611" s="101">
        <v>300</v>
      </c>
      <c r="FR611" s="101">
        <v>295</v>
      </c>
      <c r="FS611" s="103"/>
      <c r="FT611" s="113">
        <v>300</v>
      </c>
      <c r="FU611" s="96">
        <v>310</v>
      </c>
      <c r="FV611" s="96">
        <v>305</v>
      </c>
      <c r="FW611" s="103"/>
      <c r="FX611" s="113">
        <v>270</v>
      </c>
      <c r="FY611" s="96">
        <v>280</v>
      </c>
      <c r="FZ611" s="96">
        <v>275</v>
      </c>
      <c r="GA611" s="103"/>
      <c r="GB611" s="113">
        <v>420</v>
      </c>
      <c r="GC611" s="96">
        <v>430</v>
      </c>
      <c r="GD611" s="96">
        <v>425</v>
      </c>
      <c r="GE611" s="103"/>
      <c r="GF611" s="113">
        <v>362.5</v>
      </c>
      <c r="GG611" s="96">
        <v>372.5</v>
      </c>
      <c r="GH611" s="96">
        <v>367.5</v>
      </c>
      <c r="GI611" s="103"/>
      <c r="GJ611" s="113">
        <v>335</v>
      </c>
      <c r="GK611" s="96">
        <v>345</v>
      </c>
      <c r="GL611" s="96">
        <v>340</v>
      </c>
      <c r="GM611" s="103"/>
      <c r="GN611" s="113">
        <v>565</v>
      </c>
      <c r="GO611" s="96">
        <v>575</v>
      </c>
      <c r="GP611" s="96">
        <v>570</v>
      </c>
      <c r="GQ611" s="103"/>
      <c r="GR611" s="93"/>
      <c r="GS611" s="93"/>
    </row>
    <row r="612" spans="1:201" ht="15.75" x14ac:dyDescent="0.25">
      <c r="A612">
        <v>8</v>
      </c>
      <c r="B612">
        <v>2021</v>
      </c>
      <c r="C612" s="91">
        <v>44414</v>
      </c>
      <c r="D612" s="95">
        <v>355</v>
      </c>
      <c r="E612" s="151">
        <v>365</v>
      </c>
      <c r="F612" s="153">
        <v>360</v>
      </c>
      <c r="G612" s="106">
        <v>5</v>
      </c>
      <c r="H612" s="115">
        <v>305</v>
      </c>
      <c r="I612" s="151">
        <v>315</v>
      </c>
      <c r="J612" s="153">
        <v>310</v>
      </c>
      <c r="K612" s="106">
        <v>-10</v>
      </c>
      <c r="L612" s="115">
        <v>345</v>
      </c>
      <c r="M612" s="151">
        <v>355</v>
      </c>
      <c r="N612" s="153">
        <v>350</v>
      </c>
      <c r="O612" s="106">
        <v>-5</v>
      </c>
      <c r="P612" s="115">
        <v>345</v>
      </c>
      <c r="Q612" s="151">
        <v>355</v>
      </c>
      <c r="R612" s="153">
        <v>350</v>
      </c>
      <c r="S612" s="106" t="s">
        <v>5</v>
      </c>
      <c r="T612" s="115">
        <v>330</v>
      </c>
      <c r="U612" s="151">
        <v>340</v>
      </c>
      <c r="V612" s="153">
        <v>335</v>
      </c>
      <c r="W612" s="106" t="s">
        <v>5</v>
      </c>
      <c r="X612" s="115">
        <v>280</v>
      </c>
      <c r="Y612" s="151">
        <v>290</v>
      </c>
      <c r="Z612" s="153">
        <v>285</v>
      </c>
      <c r="AA612" s="106">
        <v>-10</v>
      </c>
      <c r="AB612" s="115">
        <v>345</v>
      </c>
      <c r="AC612" s="151">
        <v>355</v>
      </c>
      <c r="AD612" s="153">
        <v>350</v>
      </c>
      <c r="AE612" s="106">
        <v>-5</v>
      </c>
      <c r="AF612" s="115">
        <v>290</v>
      </c>
      <c r="AG612" s="151">
        <v>300</v>
      </c>
      <c r="AH612" s="153">
        <v>295</v>
      </c>
      <c r="AI612" s="106" t="s">
        <v>5</v>
      </c>
      <c r="AJ612" s="115">
        <v>290</v>
      </c>
      <c r="AK612" s="151">
        <v>300</v>
      </c>
      <c r="AL612" s="153">
        <v>295</v>
      </c>
      <c r="AM612" s="106" t="s">
        <v>5</v>
      </c>
      <c r="AN612" s="115">
        <v>255</v>
      </c>
      <c r="AO612" s="151">
        <v>265</v>
      </c>
      <c r="AP612" s="153">
        <v>260</v>
      </c>
      <c r="AQ612" s="106" t="s">
        <v>5</v>
      </c>
      <c r="AR612" s="115">
        <v>315</v>
      </c>
      <c r="AS612" s="151">
        <v>325</v>
      </c>
      <c r="AT612" s="153">
        <v>320</v>
      </c>
      <c r="AU612" s="106">
        <v>-10</v>
      </c>
      <c r="AV612" s="115">
        <v>290</v>
      </c>
      <c r="AW612" s="151">
        <v>300</v>
      </c>
      <c r="AX612" s="153">
        <v>295</v>
      </c>
      <c r="AY612" s="106" t="s">
        <v>5</v>
      </c>
      <c r="AZ612" s="115">
        <v>275</v>
      </c>
      <c r="BA612" s="151">
        <v>285</v>
      </c>
      <c r="BB612" s="153">
        <v>280</v>
      </c>
      <c r="BC612" s="106">
        <v>5</v>
      </c>
      <c r="BD612" s="115">
        <v>205</v>
      </c>
      <c r="BE612" s="151">
        <v>215</v>
      </c>
      <c r="BF612" s="153">
        <v>210</v>
      </c>
      <c r="BG612" s="106" t="s">
        <v>5</v>
      </c>
      <c r="BH612" s="115">
        <v>310</v>
      </c>
      <c r="BI612" s="151">
        <v>320</v>
      </c>
      <c r="BJ612" s="153">
        <v>315</v>
      </c>
      <c r="BK612" s="106" t="s">
        <v>5</v>
      </c>
      <c r="BL612" s="115">
        <v>280</v>
      </c>
      <c r="BM612" s="151">
        <v>290</v>
      </c>
      <c r="BN612" s="153">
        <v>285</v>
      </c>
      <c r="BO612" s="106">
        <v>-5</v>
      </c>
      <c r="BP612" s="115">
        <v>315</v>
      </c>
      <c r="BQ612" s="151">
        <v>325</v>
      </c>
      <c r="BR612" s="153">
        <v>320</v>
      </c>
      <c r="BS612" s="106">
        <v>15</v>
      </c>
      <c r="BT612" s="115">
        <v>250</v>
      </c>
      <c r="BU612" s="151">
        <v>260</v>
      </c>
      <c r="BV612" s="153">
        <v>255</v>
      </c>
      <c r="BW612" s="106">
        <v>-15</v>
      </c>
      <c r="BX612" s="115">
        <v>320</v>
      </c>
      <c r="BY612" s="151">
        <v>330</v>
      </c>
      <c r="BZ612" s="153">
        <v>325</v>
      </c>
      <c r="CA612" s="106">
        <v>5</v>
      </c>
      <c r="CB612" s="115">
        <v>465</v>
      </c>
      <c r="CC612" s="151">
        <v>475</v>
      </c>
      <c r="CD612" s="153">
        <v>470</v>
      </c>
      <c r="CE612" s="106" t="s">
        <v>5</v>
      </c>
      <c r="CF612" s="115">
        <v>305</v>
      </c>
      <c r="CG612" s="151">
        <v>315</v>
      </c>
      <c r="CH612" s="153">
        <v>310</v>
      </c>
      <c r="CI612" s="106">
        <v>5</v>
      </c>
      <c r="CJ612" s="115">
        <v>245</v>
      </c>
      <c r="CK612" s="151">
        <v>255</v>
      </c>
      <c r="CL612" s="153">
        <v>250</v>
      </c>
      <c r="CM612" s="106" t="s">
        <v>5</v>
      </c>
      <c r="CN612" s="115">
        <v>310</v>
      </c>
      <c r="CO612" s="151">
        <v>320</v>
      </c>
      <c r="CP612" s="153">
        <v>315</v>
      </c>
      <c r="CQ612" s="106">
        <v>10</v>
      </c>
      <c r="CR612" s="115">
        <v>480</v>
      </c>
      <c r="CS612" s="151">
        <v>490</v>
      </c>
      <c r="CT612" s="153">
        <v>485</v>
      </c>
      <c r="CU612" s="106" t="s">
        <v>5</v>
      </c>
      <c r="CV612" s="115">
        <v>335</v>
      </c>
      <c r="CW612" s="151">
        <v>345</v>
      </c>
      <c r="CX612" s="153">
        <v>340</v>
      </c>
      <c r="CY612" s="106">
        <v>10</v>
      </c>
      <c r="CZ612" s="115">
        <v>280</v>
      </c>
      <c r="DA612" s="151">
        <v>290</v>
      </c>
      <c r="DB612" s="153">
        <v>285</v>
      </c>
      <c r="DC612" s="106">
        <v>15</v>
      </c>
      <c r="DD612" s="115">
        <v>325</v>
      </c>
      <c r="DE612" s="151">
        <v>335</v>
      </c>
      <c r="DF612" s="153">
        <v>330</v>
      </c>
      <c r="DG612" s="106" t="s">
        <v>5</v>
      </c>
      <c r="DH612" s="115">
        <v>470</v>
      </c>
      <c r="DI612" s="151">
        <v>480</v>
      </c>
      <c r="DJ612" s="153">
        <v>475</v>
      </c>
      <c r="DK612" s="106">
        <v>-10</v>
      </c>
      <c r="DL612" s="115">
        <v>325</v>
      </c>
      <c r="DM612" s="151">
        <v>335</v>
      </c>
      <c r="DN612" s="153">
        <v>330</v>
      </c>
      <c r="DO612" s="106">
        <v>5</v>
      </c>
      <c r="DP612" s="115">
        <v>260</v>
      </c>
      <c r="DQ612" s="151">
        <v>270</v>
      </c>
      <c r="DR612" s="153">
        <v>265</v>
      </c>
      <c r="DS612" s="106">
        <v>-5</v>
      </c>
      <c r="DT612" s="115">
        <v>325</v>
      </c>
      <c r="DU612" s="151">
        <v>335</v>
      </c>
      <c r="DV612" s="153">
        <v>330</v>
      </c>
      <c r="DW612" s="106" t="s">
        <v>5</v>
      </c>
      <c r="DX612" s="115">
        <v>455</v>
      </c>
      <c r="DY612" s="151">
        <v>465</v>
      </c>
      <c r="DZ612" s="153">
        <v>460</v>
      </c>
      <c r="EA612" s="106">
        <v>-10</v>
      </c>
      <c r="EB612" s="115">
        <v>340</v>
      </c>
      <c r="EC612" s="151">
        <v>350</v>
      </c>
      <c r="ED612" s="153">
        <v>345</v>
      </c>
      <c r="EE612" s="106" t="s">
        <v>5</v>
      </c>
      <c r="EF612" s="115">
        <v>255</v>
      </c>
      <c r="EG612" s="151">
        <v>265</v>
      </c>
      <c r="EH612" s="153">
        <v>260</v>
      </c>
      <c r="EI612" s="106">
        <v>5</v>
      </c>
      <c r="EJ612" s="115">
        <v>350</v>
      </c>
      <c r="EK612" s="151">
        <v>360</v>
      </c>
      <c r="EL612" s="153">
        <v>355</v>
      </c>
      <c r="EM612" s="106">
        <v>5</v>
      </c>
      <c r="EN612" s="115">
        <v>500</v>
      </c>
      <c r="EO612" s="151">
        <v>510</v>
      </c>
      <c r="EP612" s="153">
        <v>505</v>
      </c>
      <c r="EQ612" s="106">
        <v>-10</v>
      </c>
      <c r="ER612" s="115">
        <v>310</v>
      </c>
      <c r="ES612" s="151">
        <v>320</v>
      </c>
      <c r="ET612" s="153">
        <v>315</v>
      </c>
      <c r="EU612" s="106">
        <v>10</v>
      </c>
      <c r="EV612" s="115">
        <v>235</v>
      </c>
      <c r="EW612" s="151">
        <v>245</v>
      </c>
      <c r="EX612" s="153">
        <v>240</v>
      </c>
      <c r="EY612" s="106" t="s">
        <v>5</v>
      </c>
      <c r="EZ612" s="115">
        <v>350</v>
      </c>
      <c r="FA612" s="151">
        <v>360</v>
      </c>
      <c r="FB612" s="153">
        <v>355</v>
      </c>
      <c r="FC612" s="106" t="s">
        <v>5</v>
      </c>
      <c r="FD612" s="115">
        <v>270</v>
      </c>
      <c r="FE612" s="151">
        <v>280</v>
      </c>
      <c r="FF612" s="153">
        <v>275</v>
      </c>
      <c r="FG612" s="106" t="s">
        <v>5</v>
      </c>
      <c r="FH612" s="115">
        <v>340</v>
      </c>
      <c r="FI612" s="151">
        <v>350</v>
      </c>
      <c r="FJ612" s="153">
        <v>345</v>
      </c>
      <c r="FK612" s="106">
        <v>10</v>
      </c>
      <c r="FL612" s="115">
        <v>280</v>
      </c>
      <c r="FM612" s="151">
        <v>290</v>
      </c>
      <c r="FN612" s="153">
        <v>285</v>
      </c>
      <c r="FO612" s="106">
        <v>25</v>
      </c>
      <c r="FP612" s="115">
        <v>290</v>
      </c>
      <c r="FQ612" s="151">
        <v>300</v>
      </c>
      <c r="FR612" s="153">
        <v>295</v>
      </c>
      <c r="FS612" s="106" t="s">
        <v>5</v>
      </c>
      <c r="FT612" s="135">
        <v>300</v>
      </c>
      <c r="FU612" s="136">
        <v>310</v>
      </c>
      <c r="FV612" s="95">
        <v>305</v>
      </c>
      <c r="FW612" s="134" t="s">
        <v>5</v>
      </c>
      <c r="FX612" s="115">
        <v>270</v>
      </c>
      <c r="FY612" s="151">
        <v>280</v>
      </c>
      <c r="FZ612" s="153">
        <v>275</v>
      </c>
      <c r="GA612" s="106" t="s">
        <v>5</v>
      </c>
      <c r="GB612" s="115">
        <v>425</v>
      </c>
      <c r="GC612" s="151">
        <v>435</v>
      </c>
      <c r="GD612" s="153">
        <v>430</v>
      </c>
      <c r="GE612" s="106">
        <v>10</v>
      </c>
      <c r="GF612" s="115">
        <v>370</v>
      </c>
      <c r="GG612" s="151">
        <v>380</v>
      </c>
      <c r="GH612" s="153">
        <v>375</v>
      </c>
      <c r="GI612" s="106">
        <v>15</v>
      </c>
      <c r="GJ612" s="115">
        <v>335</v>
      </c>
      <c r="GK612" s="151">
        <v>345</v>
      </c>
      <c r="GL612" s="153">
        <v>340</v>
      </c>
      <c r="GM612" s="106" t="s">
        <v>5</v>
      </c>
      <c r="GN612" s="115">
        <v>560</v>
      </c>
      <c r="GO612" s="151">
        <v>570</v>
      </c>
      <c r="GP612" s="153">
        <v>565</v>
      </c>
      <c r="GQ612" s="106">
        <v>-10</v>
      </c>
      <c r="GR612" s="93"/>
      <c r="GS612" s="93"/>
    </row>
    <row r="613" spans="1:201" ht="15.75" x14ac:dyDescent="0.25">
      <c r="A613">
        <v>8</v>
      </c>
      <c r="B613">
        <v>2021</v>
      </c>
      <c r="C613" s="91">
        <v>44421</v>
      </c>
      <c r="D613" s="96">
        <v>367.5</v>
      </c>
      <c r="E613" s="96">
        <v>377.5</v>
      </c>
      <c r="F613" s="96">
        <v>372.5</v>
      </c>
      <c r="G613" s="103"/>
      <c r="H613" s="113">
        <v>312.5</v>
      </c>
      <c r="I613" s="96">
        <v>322.5</v>
      </c>
      <c r="J613" s="96">
        <v>317.5</v>
      </c>
      <c r="K613" s="103"/>
      <c r="L613" s="113">
        <v>345</v>
      </c>
      <c r="M613" s="96">
        <v>355</v>
      </c>
      <c r="N613" s="96">
        <v>350</v>
      </c>
      <c r="O613" s="103"/>
      <c r="P613" s="113">
        <v>345</v>
      </c>
      <c r="Q613" s="96">
        <v>355</v>
      </c>
      <c r="R613" s="96">
        <v>350</v>
      </c>
      <c r="S613" s="103"/>
      <c r="T613" s="113">
        <v>337.5</v>
      </c>
      <c r="U613" s="96">
        <v>347.5</v>
      </c>
      <c r="V613" s="96">
        <v>342.5</v>
      </c>
      <c r="W613" s="103"/>
      <c r="X613" s="113">
        <v>285</v>
      </c>
      <c r="Y613" s="96">
        <v>295</v>
      </c>
      <c r="Z613" s="96">
        <v>290</v>
      </c>
      <c r="AA613" s="103"/>
      <c r="AB613" s="113">
        <v>345</v>
      </c>
      <c r="AC613" s="96">
        <v>355</v>
      </c>
      <c r="AD613" s="96">
        <v>350</v>
      </c>
      <c r="AE613" s="103"/>
      <c r="AF613" s="113">
        <v>287.5</v>
      </c>
      <c r="AG613" s="96">
        <v>297.5</v>
      </c>
      <c r="AH613" s="96">
        <v>292.5</v>
      </c>
      <c r="AI613" s="103"/>
      <c r="AJ613" s="113">
        <v>300</v>
      </c>
      <c r="AK613" s="96">
        <v>310</v>
      </c>
      <c r="AL613" s="96">
        <v>305</v>
      </c>
      <c r="AM613" s="103"/>
      <c r="AN613" s="113">
        <v>252.5</v>
      </c>
      <c r="AO613" s="96">
        <v>262.5</v>
      </c>
      <c r="AP613" s="96">
        <v>257.5</v>
      </c>
      <c r="AQ613" s="103"/>
      <c r="AR613" s="113">
        <v>315</v>
      </c>
      <c r="AS613" s="96">
        <v>325</v>
      </c>
      <c r="AT613" s="96">
        <v>320</v>
      </c>
      <c r="AU613" s="103"/>
      <c r="AV613" s="113">
        <v>292.5</v>
      </c>
      <c r="AW613" s="96">
        <v>302.5</v>
      </c>
      <c r="AX613" s="96">
        <v>297.5</v>
      </c>
      <c r="AY613" s="103"/>
      <c r="AZ613" s="113">
        <v>277.5</v>
      </c>
      <c r="BA613" s="96">
        <v>287.5</v>
      </c>
      <c r="BB613" s="96">
        <v>282.5</v>
      </c>
      <c r="BC613" s="103"/>
      <c r="BD613" s="113">
        <v>207.5</v>
      </c>
      <c r="BE613" s="96">
        <v>217.5</v>
      </c>
      <c r="BF613" s="96">
        <v>212.5</v>
      </c>
      <c r="BG613" s="103"/>
      <c r="BH613" s="113">
        <v>310</v>
      </c>
      <c r="BI613" s="96">
        <v>320</v>
      </c>
      <c r="BJ613" s="96">
        <v>315</v>
      </c>
      <c r="BK613" s="103"/>
      <c r="BL613" s="113">
        <v>282.5</v>
      </c>
      <c r="BM613" s="96">
        <v>292.5</v>
      </c>
      <c r="BN613" s="96">
        <v>287.5</v>
      </c>
      <c r="BO613" s="103"/>
      <c r="BP613" s="113">
        <v>312.5</v>
      </c>
      <c r="BQ613" s="96">
        <v>322.5</v>
      </c>
      <c r="BR613" s="96">
        <v>317.5</v>
      </c>
      <c r="BS613" s="103"/>
      <c r="BT613" s="113">
        <v>250</v>
      </c>
      <c r="BU613" s="96">
        <v>260</v>
      </c>
      <c r="BV613" s="96">
        <v>255</v>
      </c>
      <c r="BW613" s="103"/>
      <c r="BX613" s="113">
        <v>320</v>
      </c>
      <c r="BY613" s="96">
        <v>330</v>
      </c>
      <c r="BZ613" s="96">
        <v>325</v>
      </c>
      <c r="CA613" s="103"/>
      <c r="CB613" s="113">
        <v>462.5</v>
      </c>
      <c r="CC613" s="96">
        <v>472.5</v>
      </c>
      <c r="CD613" s="96">
        <v>467.5</v>
      </c>
      <c r="CE613" s="103"/>
      <c r="CF613" s="113">
        <v>315</v>
      </c>
      <c r="CG613" s="96">
        <v>325</v>
      </c>
      <c r="CH613" s="96">
        <v>320</v>
      </c>
      <c r="CI613" s="103"/>
      <c r="CJ613" s="113">
        <v>250</v>
      </c>
      <c r="CK613" s="96">
        <v>260</v>
      </c>
      <c r="CL613" s="96">
        <v>255</v>
      </c>
      <c r="CM613" s="103"/>
      <c r="CN613" s="113">
        <v>307.5</v>
      </c>
      <c r="CO613" s="96">
        <v>317.5</v>
      </c>
      <c r="CP613" s="96">
        <v>312.5</v>
      </c>
      <c r="CQ613" s="103"/>
      <c r="CR613" s="113">
        <v>480</v>
      </c>
      <c r="CS613" s="96">
        <v>490</v>
      </c>
      <c r="CT613" s="96">
        <v>485</v>
      </c>
      <c r="CU613" s="103"/>
      <c r="CV613" s="113">
        <v>345</v>
      </c>
      <c r="CW613" s="96">
        <v>355</v>
      </c>
      <c r="CX613" s="96">
        <v>350</v>
      </c>
      <c r="CY613" s="103"/>
      <c r="CZ613" s="113">
        <v>280</v>
      </c>
      <c r="DA613" s="96">
        <v>290</v>
      </c>
      <c r="DB613" s="96">
        <v>285</v>
      </c>
      <c r="DC613" s="103"/>
      <c r="DD613" s="113">
        <v>327.5</v>
      </c>
      <c r="DE613" s="96">
        <v>337.5</v>
      </c>
      <c r="DF613" s="96">
        <v>332.5</v>
      </c>
      <c r="DG613" s="103"/>
      <c r="DH613" s="113">
        <v>470</v>
      </c>
      <c r="DI613" s="96">
        <v>480</v>
      </c>
      <c r="DJ613" s="96">
        <v>475</v>
      </c>
      <c r="DK613" s="103"/>
      <c r="DL613" s="113">
        <v>327.5</v>
      </c>
      <c r="DM613" s="96">
        <v>337.5</v>
      </c>
      <c r="DN613" s="96">
        <v>332.5</v>
      </c>
      <c r="DO613" s="103"/>
      <c r="DP613" s="113">
        <v>272.5</v>
      </c>
      <c r="DQ613" s="96">
        <v>282.5</v>
      </c>
      <c r="DR613" s="96">
        <v>277.5</v>
      </c>
      <c r="DS613" s="103"/>
      <c r="DT613" s="113">
        <v>327.5</v>
      </c>
      <c r="DU613" s="96">
        <v>337.5</v>
      </c>
      <c r="DV613" s="96">
        <v>332.5</v>
      </c>
      <c r="DW613" s="103"/>
      <c r="DX613" s="113">
        <v>455</v>
      </c>
      <c r="DY613" s="96">
        <v>465</v>
      </c>
      <c r="DZ613" s="96">
        <v>460</v>
      </c>
      <c r="EA613" s="103"/>
      <c r="EB613" s="113">
        <v>345</v>
      </c>
      <c r="EC613" s="96">
        <v>355</v>
      </c>
      <c r="ED613" s="96">
        <v>350</v>
      </c>
      <c r="EE613" s="103"/>
      <c r="EF613" s="113">
        <v>262.5</v>
      </c>
      <c r="EG613" s="96">
        <v>272.5</v>
      </c>
      <c r="EH613" s="96">
        <v>267.5</v>
      </c>
      <c r="EI613" s="103"/>
      <c r="EJ613" s="113">
        <v>352.5</v>
      </c>
      <c r="EK613" s="96">
        <v>362.5</v>
      </c>
      <c r="EL613" s="96">
        <v>357.5</v>
      </c>
      <c r="EM613" s="103"/>
      <c r="EN613" s="113">
        <v>500</v>
      </c>
      <c r="EO613" s="96">
        <v>510</v>
      </c>
      <c r="EP613" s="96">
        <v>505</v>
      </c>
      <c r="EQ613" s="103"/>
      <c r="ER613" s="113">
        <v>327.5</v>
      </c>
      <c r="ES613" s="96">
        <v>337.5</v>
      </c>
      <c r="ET613" s="96">
        <v>332.5</v>
      </c>
      <c r="EU613" s="103"/>
      <c r="EV613" s="113">
        <v>242.5</v>
      </c>
      <c r="EW613" s="96">
        <v>252.5</v>
      </c>
      <c r="EX613" s="96">
        <v>247.5</v>
      </c>
      <c r="EY613" s="103"/>
      <c r="EZ613" s="113">
        <v>352.5</v>
      </c>
      <c r="FA613" s="96">
        <v>362.5</v>
      </c>
      <c r="FB613" s="96">
        <v>357.5</v>
      </c>
      <c r="FC613" s="103"/>
      <c r="FD613" s="113">
        <v>270</v>
      </c>
      <c r="FE613" s="96">
        <v>280</v>
      </c>
      <c r="FF613" s="96">
        <v>275</v>
      </c>
      <c r="FG613" s="103"/>
      <c r="FH613" s="113">
        <v>342.5</v>
      </c>
      <c r="FI613" s="96">
        <v>352.5</v>
      </c>
      <c r="FJ613" s="96">
        <v>347.5</v>
      </c>
      <c r="FK613" s="103"/>
      <c r="FL613" s="113">
        <v>282.5</v>
      </c>
      <c r="FM613" s="96">
        <v>292.5</v>
      </c>
      <c r="FN613" s="96">
        <v>287.5</v>
      </c>
      <c r="FO613" s="103"/>
      <c r="FP613" s="114">
        <v>290</v>
      </c>
      <c r="FQ613" s="101">
        <v>300</v>
      </c>
      <c r="FR613" s="101">
        <v>295</v>
      </c>
      <c r="FS613" s="103"/>
      <c r="FT613" s="113">
        <v>300</v>
      </c>
      <c r="FU613" s="96">
        <v>310</v>
      </c>
      <c r="FV613" s="96">
        <v>305</v>
      </c>
      <c r="FW613" s="103"/>
      <c r="FX613" s="113">
        <v>270</v>
      </c>
      <c r="FY613" s="96">
        <v>280</v>
      </c>
      <c r="FZ613" s="96">
        <v>275</v>
      </c>
      <c r="GA613" s="103"/>
      <c r="GB613" s="113">
        <v>435</v>
      </c>
      <c r="GC613" s="96">
        <v>445</v>
      </c>
      <c r="GD613" s="96">
        <v>440</v>
      </c>
      <c r="GE613" s="103"/>
      <c r="GF613" s="113">
        <v>370</v>
      </c>
      <c r="GG613" s="96">
        <v>380</v>
      </c>
      <c r="GH613" s="96">
        <v>375</v>
      </c>
      <c r="GI613" s="103"/>
      <c r="GJ613" s="113">
        <v>337.5</v>
      </c>
      <c r="GK613" s="96">
        <v>347.5</v>
      </c>
      <c r="GL613" s="96">
        <v>342.5</v>
      </c>
      <c r="GM613" s="103"/>
      <c r="GN613" s="113">
        <v>560</v>
      </c>
      <c r="GO613" s="96">
        <v>570</v>
      </c>
      <c r="GP613" s="96">
        <v>565</v>
      </c>
      <c r="GQ613" s="103"/>
      <c r="GR613" s="93"/>
      <c r="GS613" s="93"/>
    </row>
    <row r="614" spans="1:201" ht="15.75" x14ac:dyDescent="0.25">
      <c r="A614">
        <v>8</v>
      </c>
      <c r="B614">
        <v>2021</v>
      </c>
      <c r="C614" s="91">
        <v>44428</v>
      </c>
      <c r="D614" s="95">
        <v>380</v>
      </c>
      <c r="E614" s="95">
        <v>390</v>
      </c>
      <c r="F614" s="95">
        <v>385</v>
      </c>
      <c r="G614" s="106">
        <v>25</v>
      </c>
      <c r="H614" s="115">
        <v>320</v>
      </c>
      <c r="I614" s="95">
        <v>330</v>
      </c>
      <c r="J614" s="95">
        <v>325</v>
      </c>
      <c r="K614" s="106">
        <v>15</v>
      </c>
      <c r="L614" s="115">
        <v>345</v>
      </c>
      <c r="M614" s="95">
        <v>355</v>
      </c>
      <c r="N614" s="95">
        <v>350</v>
      </c>
      <c r="O614" s="106" t="s">
        <v>5</v>
      </c>
      <c r="P614" s="115">
        <v>345</v>
      </c>
      <c r="Q614" s="95">
        <v>355</v>
      </c>
      <c r="R614" s="95">
        <v>350</v>
      </c>
      <c r="S614" s="106" t="s">
        <v>5</v>
      </c>
      <c r="T614" s="115">
        <v>345</v>
      </c>
      <c r="U614" s="95">
        <v>355</v>
      </c>
      <c r="V614" s="95">
        <v>350</v>
      </c>
      <c r="W614" s="106">
        <v>15</v>
      </c>
      <c r="X614" s="115">
        <v>290</v>
      </c>
      <c r="Y614" s="95">
        <v>300</v>
      </c>
      <c r="Z614" s="95">
        <v>295</v>
      </c>
      <c r="AA614" s="106">
        <v>10</v>
      </c>
      <c r="AB614" s="115">
        <v>345</v>
      </c>
      <c r="AC614" s="95">
        <v>355</v>
      </c>
      <c r="AD614" s="95">
        <v>350</v>
      </c>
      <c r="AE614" s="106" t="s">
        <v>5</v>
      </c>
      <c r="AF614" s="115">
        <v>285</v>
      </c>
      <c r="AG614" s="95">
        <v>295</v>
      </c>
      <c r="AH614" s="95">
        <v>290</v>
      </c>
      <c r="AI614" s="106">
        <v>-5</v>
      </c>
      <c r="AJ614" s="115">
        <v>310</v>
      </c>
      <c r="AK614" s="95">
        <v>320</v>
      </c>
      <c r="AL614" s="95">
        <v>315</v>
      </c>
      <c r="AM614" s="106">
        <v>20</v>
      </c>
      <c r="AN614" s="115">
        <v>250</v>
      </c>
      <c r="AO614" s="95">
        <v>260</v>
      </c>
      <c r="AP614" s="95">
        <v>255</v>
      </c>
      <c r="AQ614" s="106">
        <v>-5</v>
      </c>
      <c r="AR614" s="115">
        <v>315</v>
      </c>
      <c r="AS614" s="95">
        <v>325</v>
      </c>
      <c r="AT614" s="95">
        <v>320</v>
      </c>
      <c r="AU614" s="106" t="s">
        <v>5</v>
      </c>
      <c r="AV614" s="115">
        <v>295</v>
      </c>
      <c r="AW614" s="95">
        <v>305</v>
      </c>
      <c r="AX614" s="95">
        <v>300</v>
      </c>
      <c r="AY614" s="106">
        <v>5</v>
      </c>
      <c r="AZ614" s="115">
        <v>280</v>
      </c>
      <c r="BA614" s="95">
        <v>290</v>
      </c>
      <c r="BB614" s="95">
        <v>285</v>
      </c>
      <c r="BC614" s="106">
        <v>5</v>
      </c>
      <c r="BD614" s="115">
        <v>210</v>
      </c>
      <c r="BE614" s="95">
        <v>220</v>
      </c>
      <c r="BF614" s="95">
        <v>215</v>
      </c>
      <c r="BG614" s="106">
        <v>5</v>
      </c>
      <c r="BH614" s="115">
        <v>310</v>
      </c>
      <c r="BI614" s="95">
        <v>320</v>
      </c>
      <c r="BJ614" s="95">
        <v>315</v>
      </c>
      <c r="BK614" s="106" t="s">
        <v>5</v>
      </c>
      <c r="BL614" s="115">
        <v>285</v>
      </c>
      <c r="BM614" s="95">
        <v>295</v>
      </c>
      <c r="BN614" s="95">
        <v>290</v>
      </c>
      <c r="BO614" s="106">
        <v>5</v>
      </c>
      <c r="BP614" s="115">
        <v>310</v>
      </c>
      <c r="BQ614" s="95">
        <v>320</v>
      </c>
      <c r="BR614" s="95">
        <v>315</v>
      </c>
      <c r="BS614" s="106">
        <v>-5</v>
      </c>
      <c r="BT614" s="115">
        <v>250</v>
      </c>
      <c r="BU614" s="95">
        <v>260</v>
      </c>
      <c r="BV614" s="95">
        <v>255</v>
      </c>
      <c r="BW614" s="106" t="s">
        <v>5</v>
      </c>
      <c r="BX614" s="115">
        <v>320</v>
      </c>
      <c r="BY614" s="95">
        <v>330</v>
      </c>
      <c r="BZ614" s="95">
        <v>325</v>
      </c>
      <c r="CA614" s="106" t="s">
        <v>5</v>
      </c>
      <c r="CB614" s="115">
        <v>460</v>
      </c>
      <c r="CC614" s="95">
        <v>470</v>
      </c>
      <c r="CD614" s="95">
        <v>465</v>
      </c>
      <c r="CE614" s="106">
        <v>-5</v>
      </c>
      <c r="CF614" s="115">
        <v>325</v>
      </c>
      <c r="CG614" s="95">
        <v>335</v>
      </c>
      <c r="CH614" s="95">
        <v>330</v>
      </c>
      <c r="CI614" s="106">
        <v>20</v>
      </c>
      <c r="CJ614" s="115">
        <v>255</v>
      </c>
      <c r="CK614" s="95">
        <v>265</v>
      </c>
      <c r="CL614" s="95">
        <v>260</v>
      </c>
      <c r="CM614" s="106">
        <v>10</v>
      </c>
      <c r="CN614" s="115">
        <v>305</v>
      </c>
      <c r="CO614" s="95">
        <v>315</v>
      </c>
      <c r="CP614" s="95">
        <v>310</v>
      </c>
      <c r="CQ614" s="106">
        <v>-5</v>
      </c>
      <c r="CR614" s="115">
        <v>480</v>
      </c>
      <c r="CS614" s="95">
        <v>490</v>
      </c>
      <c r="CT614" s="95">
        <v>485</v>
      </c>
      <c r="CU614" s="106" t="s">
        <v>5</v>
      </c>
      <c r="CV614" s="115">
        <v>355</v>
      </c>
      <c r="CW614" s="95">
        <v>365</v>
      </c>
      <c r="CX614" s="95">
        <v>360</v>
      </c>
      <c r="CY614" s="106">
        <v>20</v>
      </c>
      <c r="CZ614" s="115">
        <v>280</v>
      </c>
      <c r="DA614" s="95">
        <v>290</v>
      </c>
      <c r="DB614" s="95">
        <v>285</v>
      </c>
      <c r="DC614" s="106" t="s">
        <v>5</v>
      </c>
      <c r="DD614" s="115">
        <v>330</v>
      </c>
      <c r="DE614" s="95">
        <v>340</v>
      </c>
      <c r="DF614" s="95">
        <v>335</v>
      </c>
      <c r="DG614" s="106">
        <v>5</v>
      </c>
      <c r="DH614" s="115">
        <v>470</v>
      </c>
      <c r="DI614" s="95">
        <v>480</v>
      </c>
      <c r="DJ614" s="95">
        <v>475</v>
      </c>
      <c r="DK614" s="106" t="s">
        <v>5</v>
      </c>
      <c r="DL614" s="115">
        <v>330</v>
      </c>
      <c r="DM614" s="95">
        <v>340</v>
      </c>
      <c r="DN614" s="95">
        <v>335</v>
      </c>
      <c r="DO614" s="106">
        <v>5</v>
      </c>
      <c r="DP614" s="115">
        <v>285</v>
      </c>
      <c r="DQ614" s="95">
        <v>295</v>
      </c>
      <c r="DR614" s="95">
        <v>290</v>
      </c>
      <c r="DS614" s="106">
        <v>25</v>
      </c>
      <c r="DT614" s="115">
        <v>330</v>
      </c>
      <c r="DU614" s="95">
        <v>340</v>
      </c>
      <c r="DV614" s="95">
        <v>335</v>
      </c>
      <c r="DW614" s="106">
        <v>5</v>
      </c>
      <c r="DX614" s="115">
        <v>455</v>
      </c>
      <c r="DY614" s="95">
        <v>465</v>
      </c>
      <c r="DZ614" s="95">
        <v>460</v>
      </c>
      <c r="EA614" s="106" t="s">
        <v>5</v>
      </c>
      <c r="EB614" s="115">
        <v>350</v>
      </c>
      <c r="EC614" s="95">
        <v>360</v>
      </c>
      <c r="ED614" s="95">
        <v>355</v>
      </c>
      <c r="EE614" s="106">
        <v>10</v>
      </c>
      <c r="EF614" s="115">
        <v>270</v>
      </c>
      <c r="EG614" s="95">
        <v>280</v>
      </c>
      <c r="EH614" s="95">
        <v>275</v>
      </c>
      <c r="EI614" s="106">
        <v>15</v>
      </c>
      <c r="EJ614" s="115">
        <v>355</v>
      </c>
      <c r="EK614" s="95">
        <v>365</v>
      </c>
      <c r="EL614" s="95">
        <v>360</v>
      </c>
      <c r="EM614" s="106">
        <v>5</v>
      </c>
      <c r="EN614" s="115">
        <v>500</v>
      </c>
      <c r="EO614" s="95">
        <v>510</v>
      </c>
      <c r="EP614" s="95">
        <v>505</v>
      </c>
      <c r="EQ614" s="106" t="s">
        <v>5</v>
      </c>
      <c r="ER614" s="115">
        <v>345</v>
      </c>
      <c r="ES614" s="95">
        <v>355</v>
      </c>
      <c r="ET614" s="95">
        <v>350</v>
      </c>
      <c r="EU614" s="106">
        <v>35</v>
      </c>
      <c r="EV614" s="115">
        <v>250</v>
      </c>
      <c r="EW614" s="95">
        <v>260</v>
      </c>
      <c r="EX614" s="95">
        <v>255</v>
      </c>
      <c r="EY614" s="106">
        <v>15</v>
      </c>
      <c r="EZ614" s="115">
        <v>355</v>
      </c>
      <c r="FA614" s="95">
        <v>365</v>
      </c>
      <c r="FB614" s="95">
        <v>360</v>
      </c>
      <c r="FC614" s="106">
        <v>5</v>
      </c>
      <c r="FD614" s="115">
        <v>270</v>
      </c>
      <c r="FE614" s="95">
        <v>280</v>
      </c>
      <c r="FF614" s="95">
        <v>275</v>
      </c>
      <c r="FG614" s="106" t="s">
        <v>5</v>
      </c>
      <c r="FH614" s="115">
        <v>345</v>
      </c>
      <c r="FI614" s="95">
        <v>355</v>
      </c>
      <c r="FJ614" s="95">
        <v>350</v>
      </c>
      <c r="FK614" s="106">
        <v>5</v>
      </c>
      <c r="FL614" s="115">
        <v>285</v>
      </c>
      <c r="FM614" s="95">
        <v>295</v>
      </c>
      <c r="FN614" s="95">
        <v>290</v>
      </c>
      <c r="FO614" s="106">
        <v>5</v>
      </c>
      <c r="FP614" s="115">
        <v>290</v>
      </c>
      <c r="FQ614" s="95">
        <v>300</v>
      </c>
      <c r="FR614" s="95">
        <v>295</v>
      </c>
      <c r="FS614" s="106" t="s">
        <v>5</v>
      </c>
      <c r="FT614" s="135">
        <v>300</v>
      </c>
      <c r="FU614" s="136">
        <v>310</v>
      </c>
      <c r="FV614" s="95">
        <v>305</v>
      </c>
      <c r="FW614" s="134" t="s">
        <v>5</v>
      </c>
      <c r="FX614" s="115">
        <v>270</v>
      </c>
      <c r="FY614" s="95">
        <v>280</v>
      </c>
      <c r="FZ614" s="95">
        <v>275</v>
      </c>
      <c r="GA614" s="106" t="s">
        <v>5</v>
      </c>
      <c r="GB614" s="115">
        <v>445</v>
      </c>
      <c r="GC614" s="95">
        <v>455</v>
      </c>
      <c r="GD614" s="95">
        <v>450</v>
      </c>
      <c r="GE614" s="106">
        <v>20</v>
      </c>
      <c r="GF614" s="115">
        <v>370</v>
      </c>
      <c r="GG614" s="95">
        <v>380</v>
      </c>
      <c r="GH614" s="95">
        <v>375</v>
      </c>
      <c r="GI614" s="106" t="s">
        <v>5</v>
      </c>
      <c r="GJ614" s="115">
        <v>340</v>
      </c>
      <c r="GK614" s="95">
        <v>350</v>
      </c>
      <c r="GL614" s="95">
        <v>345</v>
      </c>
      <c r="GM614" s="106">
        <v>5</v>
      </c>
      <c r="GN614" s="115">
        <v>560</v>
      </c>
      <c r="GO614" s="95">
        <v>570</v>
      </c>
      <c r="GP614" s="95">
        <v>565</v>
      </c>
      <c r="GQ614" s="106" t="s">
        <v>5</v>
      </c>
      <c r="GR614" s="93"/>
      <c r="GS614" s="93"/>
    </row>
    <row r="615" spans="1:201" ht="15.75" x14ac:dyDescent="0.25">
      <c r="A615">
        <v>8</v>
      </c>
      <c r="B615">
        <v>2021</v>
      </c>
      <c r="C615" s="91">
        <v>44435</v>
      </c>
      <c r="D615" s="95">
        <v>385</v>
      </c>
      <c r="E615" s="95">
        <v>395</v>
      </c>
      <c r="F615" s="95">
        <v>390</v>
      </c>
      <c r="G615" s="106">
        <v>5</v>
      </c>
      <c r="H615" s="115">
        <v>325</v>
      </c>
      <c r="I615" s="95">
        <v>335</v>
      </c>
      <c r="J615" s="95">
        <v>330</v>
      </c>
      <c r="K615" s="106">
        <v>5</v>
      </c>
      <c r="L615" s="115">
        <v>350</v>
      </c>
      <c r="M615" s="95">
        <v>360</v>
      </c>
      <c r="N615" s="95">
        <v>355</v>
      </c>
      <c r="O615" s="106">
        <v>5</v>
      </c>
      <c r="P615" s="115">
        <v>345</v>
      </c>
      <c r="Q615" s="95">
        <v>355</v>
      </c>
      <c r="R615" s="95">
        <v>350</v>
      </c>
      <c r="S615" s="106" t="s">
        <v>5</v>
      </c>
      <c r="T615" s="115">
        <v>345</v>
      </c>
      <c r="U615" s="95">
        <v>355</v>
      </c>
      <c r="V615" s="95">
        <v>350</v>
      </c>
      <c r="W615" s="106" t="s">
        <v>5</v>
      </c>
      <c r="X615" s="115">
        <v>290</v>
      </c>
      <c r="Y615" s="95">
        <v>300</v>
      </c>
      <c r="Z615" s="95">
        <v>295</v>
      </c>
      <c r="AA615" s="106" t="s">
        <v>5</v>
      </c>
      <c r="AB615" s="115">
        <v>345</v>
      </c>
      <c r="AC615" s="95">
        <v>355</v>
      </c>
      <c r="AD615" s="95">
        <v>350</v>
      </c>
      <c r="AE615" s="106" t="s">
        <v>5</v>
      </c>
      <c r="AF615" s="115">
        <v>285</v>
      </c>
      <c r="AG615" s="95">
        <v>295</v>
      </c>
      <c r="AH615" s="95">
        <v>290</v>
      </c>
      <c r="AI615" s="106" t="s">
        <v>5</v>
      </c>
      <c r="AJ615" s="115">
        <v>310</v>
      </c>
      <c r="AK615" s="95">
        <v>320</v>
      </c>
      <c r="AL615" s="95">
        <v>315</v>
      </c>
      <c r="AM615" s="106" t="s">
        <v>5</v>
      </c>
      <c r="AN615" s="115">
        <v>255</v>
      </c>
      <c r="AO615" s="95">
        <v>265</v>
      </c>
      <c r="AP615" s="95">
        <v>260</v>
      </c>
      <c r="AQ615" s="106">
        <v>5</v>
      </c>
      <c r="AR615" s="115">
        <v>315</v>
      </c>
      <c r="AS615" s="95">
        <v>325</v>
      </c>
      <c r="AT615" s="95">
        <v>320</v>
      </c>
      <c r="AU615" s="106" t="s">
        <v>5</v>
      </c>
      <c r="AV615" s="115">
        <v>290</v>
      </c>
      <c r="AW615" s="95">
        <v>300</v>
      </c>
      <c r="AX615" s="95">
        <v>295</v>
      </c>
      <c r="AY615" s="106">
        <v>-5</v>
      </c>
      <c r="AZ615" s="115">
        <v>290</v>
      </c>
      <c r="BA615" s="95">
        <v>300</v>
      </c>
      <c r="BB615" s="95">
        <v>295</v>
      </c>
      <c r="BC615" s="106">
        <v>10</v>
      </c>
      <c r="BD615" s="115">
        <v>215</v>
      </c>
      <c r="BE615" s="95">
        <v>225</v>
      </c>
      <c r="BF615" s="95">
        <v>220</v>
      </c>
      <c r="BG615" s="106">
        <v>5</v>
      </c>
      <c r="BH615" s="115">
        <v>310</v>
      </c>
      <c r="BI615" s="95">
        <v>320</v>
      </c>
      <c r="BJ615" s="95">
        <v>315</v>
      </c>
      <c r="BK615" s="106" t="s">
        <v>5</v>
      </c>
      <c r="BL615" s="115">
        <v>280</v>
      </c>
      <c r="BM615" s="95">
        <v>290</v>
      </c>
      <c r="BN615" s="95">
        <v>285</v>
      </c>
      <c r="BO615" s="106">
        <v>-5</v>
      </c>
      <c r="BP615" s="115">
        <v>320</v>
      </c>
      <c r="BQ615" s="95">
        <v>330</v>
      </c>
      <c r="BR615" s="95">
        <v>325</v>
      </c>
      <c r="BS615" s="106">
        <v>10</v>
      </c>
      <c r="BT615" s="115">
        <v>265</v>
      </c>
      <c r="BU615" s="95">
        <v>275</v>
      </c>
      <c r="BV615" s="95">
        <v>270</v>
      </c>
      <c r="BW615" s="106">
        <v>15</v>
      </c>
      <c r="BX615" s="115">
        <v>320</v>
      </c>
      <c r="BY615" s="95">
        <v>330</v>
      </c>
      <c r="BZ615" s="95">
        <v>325</v>
      </c>
      <c r="CA615" s="106" t="s">
        <v>5</v>
      </c>
      <c r="CB615" s="115">
        <v>460</v>
      </c>
      <c r="CC615" s="95">
        <v>470</v>
      </c>
      <c r="CD615" s="95">
        <v>465</v>
      </c>
      <c r="CE615" s="106" t="s">
        <v>5</v>
      </c>
      <c r="CF615" s="115">
        <v>340</v>
      </c>
      <c r="CG615" s="95">
        <v>350</v>
      </c>
      <c r="CH615" s="95">
        <v>345</v>
      </c>
      <c r="CI615" s="106">
        <v>15</v>
      </c>
      <c r="CJ615" s="115">
        <v>255</v>
      </c>
      <c r="CK615" s="95">
        <v>265</v>
      </c>
      <c r="CL615" s="95">
        <v>260</v>
      </c>
      <c r="CM615" s="106" t="s">
        <v>5</v>
      </c>
      <c r="CN615" s="115">
        <v>310</v>
      </c>
      <c r="CO615" s="95">
        <v>320</v>
      </c>
      <c r="CP615" s="95">
        <v>315</v>
      </c>
      <c r="CQ615" s="106">
        <v>5</v>
      </c>
      <c r="CR615" s="115">
        <v>480</v>
      </c>
      <c r="CS615" s="95">
        <v>490</v>
      </c>
      <c r="CT615" s="95">
        <v>485</v>
      </c>
      <c r="CU615" s="106" t="s">
        <v>5</v>
      </c>
      <c r="CV615" s="115">
        <v>360</v>
      </c>
      <c r="CW615" s="95">
        <v>370</v>
      </c>
      <c r="CX615" s="95">
        <v>365</v>
      </c>
      <c r="CY615" s="106">
        <v>5</v>
      </c>
      <c r="CZ615" s="115">
        <v>280</v>
      </c>
      <c r="DA615" s="95">
        <v>290</v>
      </c>
      <c r="DB615" s="95">
        <v>285</v>
      </c>
      <c r="DC615" s="106" t="s">
        <v>5</v>
      </c>
      <c r="DD615" s="115">
        <v>340</v>
      </c>
      <c r="DE615" s="95">
        <v>350</v>
      </c>
      <c r="DF615" s="95">
        <v>345</v>
      </c>
      <c r="DG615" s="106">
        <v>10</v>
      </c>
      <c r="DH615" s="115">
        <v>470</v>
      </c>
      <c r="DI615" s="95">
        <v>480</v>
      </c>
      <c r="DJ615" s="95">
        <v>475</v>
      </c>
      <c r="DK615" s="106" t="s">
        <v>5</v>
      </c>
      <c r="DL615" s="115">
        <v>335</v>
      </c>
      <c r="DM615" s="95">
        <v>345</v>
      </c>
      <c r="DN615" s="95">
        <v>340</v>
      </c>
      <c r="DO615" s="106">
        <v>5</v>
      </c>
      <c r="DP615" s="115">
        <v>285</v>
      </c>
      <c r="DQ615" s="95">
        <v>295</v>
      </c>
      <c r="DR615" s="95">
        <v>290</v>
      </c>
      <c r="DS615" s="106" t="s">
        <v>5</v>
      </c>
      <c r="DT615" s="115">
        <v>340</v>
      </c>
      <c r="DU615" s="95">
        <v>350</v>
      </c>
      <c r="DV615" s="95">
        <v>345</v>
      </c>
      <c r="DW615" s="106">
        <v>10</v>
      </c>
      <c r="DX615" s="115">
        <v>455</v>
      </c>
      <c r="DY615" s="95">
        <v>465</v>
      </c>
      <c r="DZ615" s="95">
        <v>460</v>
      </c>
      <c r="EA615" s="106" t="s">
        <v>5</v>
      </c>
      <c r="EB615" s="115">
        <v>355</v>
      </c>
      <c r="EC615" s="95">
        <v>365</v>
      </c>
      <c r="ED615" s="95">
        <v>360</v>
      </c>
      <c r="EE615" s="106">
        <v>5</v>
      </c>
      <c r="EF615" s="115">
        <v>275</v>
      </c>
      <c r="EG615" s="95">
        <v>285</v>
      </c>
      <c r="EH615" s="95">
        <v>280</v>
      </c>
      <c r="EI615" s="106">
        <v>5</v>
      </c>
      <c r="EJ615" s="115">
        <v>355</v>
      </c>
      <c r="EK615" s="95">
        <v>365</v>
      </c>
      <c r="EL615" s="95">
        <v>360</v>
      </c>
      <c r="EM615" s="106" t="s">
        <v>5</v>
      </c>
      <c r="EN615" s="115">
        <v>500</v>
      </c>
      <c r="EO615" s="95">
        <v>510</v>
      </c>
      <c r="EP615" s="95">
        <v>505</v>
      </c>
      <c r="EQ615" s="106" t="s">
        <v>5</v>
      </c>
      <c r="ER615" s="115">
        <v>350</v>
      </c>
      <c r="ES615" s="95">
        <v>360</v>
      </c>
      <c r="ET615" s="95">
        <v>355</v>
      </c>
      <c r="EU615" s="106">
        <v>5</v>
      </c>
      <c r="EV615" s="115">
        <v>250</v>
      </c>
      <c r="EW615" s="95">
        <v>260</v>
      </c>
      <c r="EX615" s="95">
        <v>255</v>
      </c>
      <c r="EY615" s="106" t="s">
        <v>5</v>
      </c>
      <c r="EZ615" s="115">
        <v>355</v>
      </c>
      <c r="FA615" s="95">
        <v>365</v>
      </c>
      <c r="FB615" s="95">
        <v>360</v>
      </c>
      <c r="FC615" s="106" t="s">
        <v>5</v>
      </c>
      <c r="FD615" s="115">
        <v>270</v>
      </c>
      <c r="FE615" s="95">
        <v>280</v>
      </c>
      <c r="FF615" s="95">
        <v>275</v>
      </c>
      <c r="FG615" s="106" t="s">
        <v>5</v>
      </c>
      <c r="FH615" s="115">
        <v>360</v>
      </c>
      <c r="FI615" s="95">
        <v>370</v>
      </c>
      <c r="FJ615" s="95">
        <v>365</v>
      </c>
      <c r="FK615" s="106">
        <v>15</v>
      </c>
      <c r="FL615" s="115">
        <v>290</v>
      </c>
      <c r="FM615" s="95">
        <v>300</v>
      </c>
      <c r="FN615" s="95">
        <v>295</v>
      </c>
      <c r="FO615" s="106">
        <v>5</v>
      </c>
      <c r="FP615" s="115">
        <v>290</v>
      </c>
      <c r="FQ615" s="95">
        <v>300</v>
      </c>
      <c r="FR615" s="95">
        <v>295</v>
      </c>
      <c r="FS615" s="106" t="s">
        <v>5</v>
      </c>
      <c r="FT615" s="135">
        <v>295</v>
      </c>
      <c r="FU615" s="136">
        <v>305</v>
      </c>
      <c r="FV615" s="95">
        <v>300</v>
      </c>
      <c r="FW615" s="134">
        <v>-5</v>
      </c>
      <c r="FX615" s="115">
        <v>270</v>
      </c>
      <c r="FY615" s="95">
        <v>280</v>
      </c>
      <c r="FZ615" s="95">
        <v>275</v>
      </c>
      <c r="GA615" s="106" t="s">
        <v>5</v>
      </c>
      <c r="GB615" s="115">
        <v>450</v>
      </c>
      <c r="GC615" s="95">
        <v>460</v>
      </c>
      <c r="GD615" s="95">
        <v>455</v>
      </c>
      <c r="GE615" s="106">
        <v>5</v>
      </c>
      <c r="GF615" s="115">
        <v>370</v>
      </c>
      <c r="GG615" s="95">
        <v>380</v>
      </c>
      <c r="GH615" s="95">
        <v>375</v>
      </c>
      <c r="GI615" s="106" t="s">
        <v>5</v>
      </c>
      <c r="GJ615" s="115">
        <v>350</v>
      </c>
      <c r="GK615" s="95">
        <v>360</v>
      </c>
      <c r="GL615" s="95">
        <v>355</v>
      </c>
      <c r="GM615" s="106">
        <v>10</v>
      </c>
      <c r="GN615" s="115">
        <v>560</v>
      </c>
      <c r="GO615" s="95">
        <v>570</v>
      </c>
      <c r="GP615" s="95">
        <v>565</v>
      </c>
      <c r="GQ615" s="106" t="s">
        <v>5</v>
      </c>
      <c r="GR615" s="93"/>
      <c r="GS615" s="93"/>
    </row>
    <row r="616" spans="1:201" ht="15.75" x14ac:dyDescent="0.25">
      <c r="A616">
        <v>9</v>
      </c>
      <c r="B616">
        <v>2021</v>
      </c>
      <c r="C616" s="91">
        <v>44442</v>
      </c>
      <c r="D616" s="95">
        <v>385</v>
      </c>
      <c r="E616" s="95">
        <v>395</v>
      </c>
      <c r="F616" s="95">
        <v>390</v>
      </c>
      <c r="G616" s="106" t="s">
        <v>5</v>
      </c>
      <c r="H616" s="115">
        <v>335</v>
      </c>
      <c r="I616" s="95">
        <v>345</v>
      </c>
      <c r="J616" s="95">
        <v>340</v>
      </c>
      <c r="K616" s="106">
        <v>10</v>
      </c>
      <c r="L616" s="115">
        <v>345</v>
      </c>
      <c r="M616" s="95">
        <v>355</v>
      </c>
      <c r="N616" s="95">
        <v>350</v>
      </c>
      <c r="O616" s="106">
        <v>-5</v>
      </c>
      <c r="P616" s="115">
        <v>345</v>
      </c>
      <c r="Q616" s="95">
        <v>355</v>
      </c>
      <c r="R616" s="95">
        <v>350</v>
      </c>
      <c r="S616" s="106" t="s">
        <v>5</v>
      </c>
      <c r="T616" s="115">
        <v>340</v>
      </c>
      <c r="U616" s="95">
        <v>350</v>
      </c>
      <c r="V616" s="95">
        <v>345</v>
      </c>
      <c r="W616" s="106">
        <v>-5</v>
      </c>
      <c r="X616" s="115">
        <v>295</v>
      </c>
      <c r="Y616" s="95">
        <v>305</v>
      </c>
      <c r="Z616" s="95">
        <v>300</v>
      </c>
      <c r="AA616" s="106">
        <v>5</v>
      </c>
      <c r="AB616" s="115">
        <v>345</v>
      </c>
      <c r="AC616" s="95">
        <v>355</v>
      </c>
      <c r="AD616" s="95">
        <v>350</v>
      </c>
      <c r="AE616" s="106" t="s">
        <v>5</v>
      </c>
      <c r="AF616" s="115">
        <v>285</v>
      </c>
      <c r="AG616" s="95">
        <v>295</v>
      </c>
      <c r="AH616" s="95">
        <v>290</v>
      </c>
      <c r="AI616" s="106" t="s">
        <v>5</v>
      </c>
      <c r="AJ616" s="115">
        <v>310</v>
      </c>
      <c r="AK616" s="95">
        <v>320</v>
      </c>
      <c r="AL616" s="95">
        <v>315</v>
      </c>
      <c r="AM616" s="106" t="s">
        <v>5</v>
      </c>
      <c r="AN616" s="115">
        <v>250</v>
      </c>
      <c r="AO616" s="95">
        <v>260</v>
      </c>
      <c r="AP616" s="95">
        <v>255</v>
      </c>
      <c r="AQ616" s="106">
        <v>-5</v>
      </c>
      <c r="AR616" s="115">
        <v>300</v>
      </c>
      <c r="AS616" s="95">
        <v>310</v>
      </c>
      <c r="AT616" s="95">
        <v>305</v>
      </c>
      <c r="AU616" s="106">
        <v>-15</v>
      </c>
      <c r="AV616" s="115">
        <v>290</v>
      </c>
      <c r="AW616" s="95">
        <v>300</v>
      </c>
      <c r="AX616" s="95">
        <v>295</v>
      </c>
      <c r="AY616" s="106" t="s">
        <v>5</v>
      </c>
      <c r="AZ616" s="115">
        <v>290</v>
      </c>
      <c r="BA616" s="95">
        <v>300</v>
      </c>
      <c r="BB616" s="95">
        <v>295</v>
      </c>
      <c r="BC616" s="106" t="s">
        <v>5</v>
      </c>
      <c r="BD616" s="115">
        <v>215</v>
      </c>
      <c r="BE616" s="95">
        <v>225</v>
      </c>
      <c r="BF616" s="95">
        <v>220</v>
      </c>
      <c r="BG616" s="106" t="s">
        <v>5</v>
      </c>
      <c r="BH616" s="115">
        <v>295</v>
      </c>
      <c r="BI616" s="95">
        <v>305</v>
      </c>
      <c r="BJ616" s="95">
        <v>300</v>
      </c>
      <c r="BK616" s="106">
        <v>-15</v>
      </c>
      <c r="BL616" s="115">
        <v>285</v>
      </c>
      <c r="BM616" s="95">
        <v>295</v>
      </c>
      <c r="BN616" s="95">
        <v>290</v>
      </c>
      <c r="BO616" s="106">
        <v>5</v>
      </c>
      <c r="BP616" s="115">
        <v>325</v>
      </c>
      <c r="BQ616" s="95">
        <v>335</v>
      </c>
      <c r="BR616" s="95">
        <v>330</v>
      </c>
      <c r="BS616" s="106">
        <v>5</v>
      </c>
      <c r="BT616" s="115">
        <v>270</v>
      </c>
      <c r="BU616" s="95">
        <v>280</v>
      </c>
      <c r="BV616" s="95">
        <v>275</v>
      </c>
      <c r="BW616" s="106">
        <v>5</v>
      </c>
      <c r="BX616" s="115">
        <v>320</v>
      </c>
      <c r="BY616" s="95">
        <v>330</v>
      </c>
      <c r="BZ616" s="95">
        <v>325</v>
      </c>
      <c r="CA616" s="106" t="s">
        <v>5</v>
      </c>
      <c r="CB616" s="115">
        <v>460</v>
      </c>
      <c r="CC616" s="95">
        <v>470</v>
      </c>
      <c r="CD616" s="95">
        <v>465</v>
      </c>
      <c r="CE616" s="106" t="s">
        <v>5</v>
      </c>
      <c r="CF616" s="115">
        <v>340</v>
      </c>
      <c r="CG616" s="95">
        <v>350</v>
      </c>
      <c r="CH616" s="95">
        <v>345</v>
      </c>
      <c r="CI616" s="106" t="s">
        <v>5</v>
      </c>
      <c r="CJ616" s="115">
        <v>260</v>
      </c>
      <c r="CK616" s="95">
        <v>270</v>
      </c>
      <c r="CL616" s="95">
        <v>265</v>
      </c>
      <c r="CM616" s="106">
        <v>5</v>
      </c>
      <c r="CN616" s="115">
        <v>320</v>
      </c>
      <c r="CO616" s="95">
        <v>330</v>
      </c>
      <c r="CP616" s="95">
        <v>325</v>
      </c>
      <c r="CQ616" s="106">
        <v>10</v>
      </c>
      <c r="CR616" s="115">
        <v>480</v>
      </c>
      <c r="CS616" s="95">
        <v>490</v>
      </c>
      <c r="CT616" s="95">
        <v>485</v>
      </c>
      <c r="CU616" s="106" t="s">
        <v>5</v>
      </c>
      <c r="CV616" s="115">
        <v>355</v>
      </c>
      <c r="CW616" s="95">
        <v>365</v>
      </c>
      <c r="CX616" s="95">
        <v>360</v>
      </c>
      <c r="CY616" s="106">
        <v>-5</v>
      </c>
      <c r="CZ616" s="115">
        <v>290</v>
      </c>
      <c r="DA616" s="95">
        <v>300</v>
      </c>
      <c r="DB616" s="95">
        <v>295</v>
      </c>
      <c r="DC616" s="106">
        <v>10</v>
      </c>
      <c r="DD616" s="115">
        <v>340</v>
      </c>
      <c r="DE616" s="95">
        <v>350</v>
      </c>
      <c r="DF616" s="95">
        <v>345</v>
      </c>
      <c r="DG616" s="106" t="s">
        <v>5</v>
      </c>
      <c r="DH616" s="115">
        <v>470</v>
      </c>
      <c r="DI616" s="95">
        <v>480</v>
      </c>
      <c r="DJ616" s="95">
        <v>475</v>
      </c>
      <c r="DK616" s="106" t="s">
        <v>5</v>
      </c>
      <c r="DL616" s="115">
        <v>335</v>
      </c>
      <c r="DM616" s="95">
        <v>345</v>
      </c>
      <c r="DN616" s="95">
        <v>340</v>
      </c>
      <c r="DO616" s="106" t="s">
        <v>5</v>
      </c>
      <c r="DP616" s="115">
        <v>290</v>
      </c>
      <c r="DQ616" s="95">
        <v>300</v>
      </c>
      <c r="DR616" s="95">
        <v>295</v>
      </c>
      <c r="DS616" s="106">
        <v>5</v>
      </c>
      <c r="DT616" s="115">
        <v>340</v>
      </c>
      <c r="DU616" s="95">
        <v>350</v>
      </c>
      <c r="DV616" s="95">
        <v>345</v>
      </c>
      <c r="DW616" s="106" t="s">
        <v>5</v>
      </c>
      <c r="DX616" s="115">
        <v>455</v>
      </c>
      <c r="DY616" s="95">
        <v>465</v>
      </c>
      <c r="DZ616" s="95">
        <v>460</v>
      </c>
      <c r="EA616" s="106" t="s">
        <v>5</v>
      </c>
      <c r="EB616" s="115">
        <v>360</v>
      </c>
      <c r="EC616" s="95">
        <v>370</v>
      </c>
      <c r="ED616" s="95">
        <v>365</v>
      </c>
      <c r="EE616" s="106">
        <v>5</v>
      </c>
      <c r="EF616" s="115">
        <v>280</v>
      </c>
      <c r="EG616" s="95">
        <v>290</v>
      </c>
      <c r="EH616" s="95">
        <v>285</v>
      </c>
      <c r="EI616" s="106">
        <v>5</v>
      </c>
      <c r="EJ616" s="115">
        <v>345</v>
      </c>
      <c r="EK616" s="95">
        <v>355</v>
      </c>
      <c r="EL616" s="95">
        <v>350</v>
      </c>
      <c r="EM616" s="106">
        <v>-10</v>
      </c>
      <c r="EN616" s="115">
        <v>500</v>
      </c>
      <c r="EO616" s="95">
        <v>510</v>
      </c>
      <c r="EP616" s="95">
        <v>505</v>
      </c>
      <c r="EQ616" s="106" t="s">
        <v>5</v>
      </c>
      <c r="ER616" s="115">
        <v>350</v>
      </c>
      <c r="ES616" s="95">
        <v>360</v>
      </c>
      <c r="ET616" s="95">
        <v>355</v>
      </c>
      <c r="EU616" s="106" t="s">
        <v>5</v>
      </c>
      <c r="EV616" s="115">
        <v>250</v>
      </c>
      <c r="EW616" s="95">
        <v>260</v>
      </c>
      <c r="EX616" s="95">
        <v>255</v>
      </c>
      <c r="EY616" s="106" t="s">
        <v>5</v>
      </c>
      <c r="EZ616" s="115">
        <v>355</v>
      </c>
      <c r="FA616" s="95">
        <v>365</v>
      </c>
      <c r="FB616" s="95">
        <v>360</v>
      </c>
      <c r="FC616" s="106" t="s">
        <v>5</v>
      </c>
      <c r="FD616" s="115">
        <v>275</v>
      </c>
      <c r="FE616" s="95">
        <v>285</v>
      </c>
      <c r="FF616" s="95">
        <v>280</v>
      </c>
      <c r="FG616" s="106">
        <v>5</v>
      </c>
      <c r="FH616" s="115">
        <v>365</v>
      </c>
      <c r="FI616" s="95">
        <v>375</v>
      </c>
      <c r="FJ616" s="95">
        <v>370</v>
      </c>
      <c r="FK616" s="106">
        <v>5</v>
      </c>
      <c r="FL616" s="115">
        <v>285</v>
      </c>
      <c r="FM616" s="95">
        <v>295</v>
      </c>
      <c r="FN616" s="95">
        <v>290</v>
      </c>
      <c r="FO616" s="106">
        <v>-5</v>
      </c>
      <c r="FP616" s="115">
        <v>290</v>
      </c>
      <c r="FQ616" s="95">
        <v>300</v>
      </c>
      <c r="FR616" s="95">
        <v>295</v>
      </c>
      <c r="FS616" s="106" t="s">
        <v>5</v>
      </c>
      <c r="FT616" s="135">
        <v>300</v>
      </c>
      <c r="FU616" s="136">
        <v>310</v>
      </c>
      <c r="FV616" s="95">
        <v>305</v>
      </c>
      <c r="FW616" s="134">
        <v>5</v>
      </c>
      <c r="FX616" s="115">
        <v>270</v>
      </c>
      <c r="FY616" s="95">
        <v>280</v>
      </c>
      <c r="FZ616" s="95">
        <v>275</v>
      </c>
      <c r="GA616" s="106" t="s">
        <v>5</v>
      </c>
      <c r="GB616" s="115">
        <v>445</v>
      </c>
      <c r="GC616" s="95">
        <v>455</v>
      </c>
      <c r="GD616" s="95">
        <v>450</v>
      </c>
      <c r="GE616" s="106">
        <v>-5</v>
      </c>
      <c r="GF616" s="115">
        <v>380</v>
      </c>
      <c r="GG616" s="95">
        <v>390</v>
      </c>
      <c r="GH616" s="95">
        <v>385</v>
      </c>
      <c r="GI616" s="106">
        <v>10</v>
      </c>
      <c r="GJ616" s="115">
        <v>350</v>
      </c>
      <c r="GK616" s="95">
        <v>360</v>
      </c>
      <c r="GL616" s="95">
        <v>355</v>
      </c>
      <c r="GM616" s="106" t="s">
        <v>5</v>
      </c>
      <c r="GN616" s="115">
        <v>560</v>
      </c>
      <c r="GO616" s="95">
        <v>570</v>
      </c>
      <c r="GP616" s="95">
        <v>565</v>
      </c>
      <c r="GQ616" s="106" t="s">
        <v>5</v>
      </c>
      <c r="GR616" s="93"/>
      <c r="GS616" s="93"/>
    </row>
    <row r="617" spans="1:201" ht="15.75" x14ac:dyDescent="0.25">
      <c r="A617">
        <v>9</v>
      </c>
      <c r="B617">
        <v>2021</v>
      </c>
      <c r="C617" s="91">
        <v>44449</v>
      </c>
      <c r="D617" s="95">
        <v>390</v>
      </c>
      <c r="E617" s="95">
        <v>400</v>
      </c>
      <c r="F617" s="95">
        <v>395</v>
      </c>
      <c r="G617" s="106">
        <v>5</v>
      </c>
      <c r="H617" s="115">
        <v>335</v>
      </c>
      <c r="I617" s="95">
        <v>345</v>
      </c>
      <c r="J617" s="95">
        <v>340</v>
      </c>
      <c r="K617" s="106" t="s">
        <v>5</v>
      </c>
      <c r="L617" s="115">
        <v>350</v>
      </c>
      <c r="M617" s="95">
        <v>360</v>
      </c>
      <c r="N617" s="95">
        <v>355</v>
      </c>
      <c r="O617" s="106">
        <v>5</v>
      </c>
      <c r="P617" s="115">
        <v>345</v>
      </c>
      <c r="Q617" s="95">
        <v>355</v>
      </c>
      <c r="R617" s="95">
        <v>350</v>
      </c>
      <c r="S617" s="106" t="s">
        <v>5</v>
      </c>
      <c r="T617" s="115">
        <v>345</v>
      </c>
      <c r="U617" s="95">
        <v>355</v>
      </c>
      <c r="V617" s="95">
        <v>350</v>
      </c>
      <c r="W617" s="106">
        <v>5</v>
      </c>
      <c r="X617" s="115">
        <v>290</v>
      </c>
      <c r="Y617" s="95">
        <v>300</v>
      </c>
      <c r="Z617" s="95">
        <v>295</v>
      </c>
      <c r="AA617" s="106">
        <v>-5</v>
      </c>
      <c r="AB617" s="115">
        <v>350</v>
      </c>
      <c r="AC617" s="95">
        <v>360</v>
      </c>
      <c r="AD617" s="95">
        <v>355</v>
      </c>
      <c r="AE617" s="106">
        <v>5</v>
      </c>
      <c r="AF617" s="115">
        <v>290</v>
      </c>
      <c r="AG617" s="95">
        <v>300</v>
      </c>
      <c r="AH617" s="95">
        <v>295</v>
      </c>
      <c r="AI617" s="106">
        <v>5</v>
      </c>
      <c r="AJ617" s="115">
        <v>305</v>
      </c>
      <c r="AK617" s="95">
        <v>315</v>
      </c>
      <c r="AL617" s="95">
        <v>310</v>
      </c>
      <c r="AM617" s="106">
        <v>-5</v>
      </c>
      <c r="AN617" s="115">
        <v>250</v>
      </c>
      <c r="AO617" s="95">
        <v>260</v>
      </c>
      <c r="AP617" s="95">
        <v>255</v>
      </c>
      <c r="AQ617" s="106" t="s">
        <v>5</v>
      </c>
      <c r="AR617" s="115">
        <v>295</v>
      </c>
      <c r="AS617" s="95">
        <v>305</v>
      </c>
      <c r="AT617" s="95">
        <v>300</v>
      </c>
      <c r="AU617" s="106">
        <v>-5</v>
      </c>
      <c r="AV617" s="115">
        <v>290</v>
      </c>
      <c r="AW617" s="95">
        <v>300</v>
      </c>
      <c r="AX617" s="95">
        <v>295</v>
      </c>
      <c r="AY617" s="106" t="s">
        <v>5</v>
      </c>
      <c r="AZ617" s="115">
        <v>290</v>
      </c>
      <c r="BA617" s="95">
        <v>300</v>
      </c>
      <c r="BB617" s="95">
        <v>295</v>
      </c>
      <c r="BC617" s="106" t="s">
        <v>5</v>
      </c>
      <c r="BD617" s="115">
        <v>220</v>
      </c>
      <c r="BE617" s="95">
        <v>230</v>
      </c>
      <c r="BF617" s="95">
        <v>225</v>
      </c>
      <c r="BG617" s="106">
        <v>5</v>
      </c>
      <c r="BH617" s="115">
        <v>295</v>
      </c>
      <c r="BI617" s="95">
        <v>305</v>
      </c>
      <c r="BJ617" s="95">
        <v>300</v>
      </c>
      <c r="BK617" s="106" t="s">
        <v>5</v>
      </c>
      <c r="BL617" s="115">
        <v>285</v>
      </c>
      <c r="BM617" s="95">
        <v>295</v>
      </c>
      <c r="BN617" s="95">
        <v>290</v>
      </c>
      <c r="BO617" s="106" t="s">
        <v>5</v>
      </c>
      <c r="BP617" s="115">
        <v>325</v>
      </c>
      <c r="BQ617" s="95">
        <v>335</v>
      </c>
      <c r="BR617" s="95">
        <v>330</v>
      </c>
      <c r="BS617" s="106" t="s">
        <v>5</v>
      </c>
      <c r="BT617" s="115">
        <v>270</v>
      </c>
      <c r="BU617" s="95">
        <v>280</v>
      </c>
      <c r="BV617" s="95">
        <v>275</v>
      </c>
      <c r="BW617" s="106" t="s">
        <v>5</v>
      </c>
      <c r="BX617" s="115">
        <v>315</v>
      </c>
      <c r="BY617" s="95">
        <v>325</v>
      </c>
      <c r="BZ617" s="95">
        <v>320</v>
      </c>
      <c r="CA617" s="106">
        <v>-5</v>
      </c>
      <c r="CB617" s="115">
        <v>460</v>
      </c>
      <c r="CC617" s="95">
        <v>470</v>
      </c>
      <c r="CD617" s="95">
        <v>465</v>
      </c>
      <c r="CE617" s="106" t="s">
        <v>5</v>
      </c>
      <c r="CF617" s="115">
        <v>340</v>
      </c>
      <c r="CG617" s="95">
        <v>350</v>
      </c>
      <c r="CH617" s="95">
        <v>345</v>
      </c>
      <c r="CI617" s="106" t="s">
        <v>5</v>
      </c>
      <c r="CJ617" s="115">
        <v>260</v>
      </c>
      <c r="CK617" s="95">
        <v>270</v>
      </c>
      <c r="CL617" s="95">
        <v>265</v>
      </c>
      <c r="CM617" s="106" t="s">
        <v>5</v>
      </c>
      <c r="CN617" s="115">
        <v>315</v>
      </c>
      <c r="CO617" s="95">
        <v>325</v>
      </c>
      <c r="CP617" s="95">
        <v>320</v>
      </c>
      <c r="CQ617" s="106">
        <v>-5</v>
      </c>
      <c r="CR617" s="115">
        <v>480</v>
      </c>
      <c r="CS617" s="95">
        <v>490</v>
      </c>
      <c r="CT617" s="95">
        <v>485</v>
      </c>
      <c r="CU617" s="106" t="s">
        <v>5</v>
      </c>
      <c r="CV617" s="115">
        <v>355</v>
      </c>
      <c r="CW617" s="95">
        <v>365</v>
      </c>
      <c r="CX617" s="95">
        <v>360</v>
      </c>
      <c r="CY617" s="106" t="s">
        <v>5</v>
      </c>
      <c r="CZ617" s="115">
        <v>285</v>
      </c>
      <c r="DA617" s="95">
        <v>295</v>
      </c>
      <c r="DB617" s="95">
        <v>290</v>
      </c>
      <c r="DC617" s="106">
        <v>-5</v>
      </c>
      <c r="DD617" s="115">
        <v>345</v>
      </c>
      <c r="DE617" s="95">
        <v>355</v>
      </c>
      <c r="DF617" s="95">
        <v>350</v>
      </c>
      <c r="DG617" s="106">
        <v>5</v>
      </c>
      <c r="DH617" s="115">
        <v>470</v>
      </c>
      <c r="DI617" s="95">
        <v>480</v>
      </c>
      <c r="DJ617" s="95">
        <v>475</v>
      </c>
      <c r="DK617" s="106" t="s">
        <v>5</v>
      </c>
      <c r="DL617" s="115">
        <v>335</v>
      </c>
      <c r="DM617" s="95">
        <v>345</v>
      </c>
      <c r="DN617" s="95">
        <v>340</v>
      </c>
      <c r="DO617" s="106" t="s">
        <v>5</v>
      </c>
      <c r="DP617" s="115">
        <v>290</v>
      </c>
      <c r="DQ617" s="95">
        <v>300</v>
      </c>
      <c r="DR617" s="95">
        <v>295</v>
      </c>
      <c r="DS617" s="106" t="s">
        <v>5</v>
      </c>
      <c r="DT617" s="115">
        <v>345</v>
      </c>
      <c r="DU617" s="95">
        <v>355</v>
      </c>
      <c r="DV617" s="95">
        <v>350</v>
      </c>
      <c r="DW617" s="106">
        <v>5</v>
      </c>
      <c r="DX617" s="115">
        <v>455</v>
      </c>
      <c r="DY617" s="95">
        <v>465</v>
      </c>
      <c r="DZ617" s="95">
        <v>460</v>
      </c>
      <c r="EA617" s="106" t="s">
        <v>5</v>
      </c>
      <c r="EB617" s="115">
        <v>360</v>
      </c>
      <c r="EC617" s="95">
        <v>370</v>
      </c>
      <c r="ED617" s="95">
        <v>365</v>
      </c>
      <c r="EE617" s="106" t="s">
        <v>5</v>
      </c>
      <c r="EF617" s="115">
        <v>280</v>
      </c>
      <c r="EG617" s="95">
        <v>290</v>
      </c>
      <c r="EH617" s="95">
        <v>285</v>
      </c>
      <c r="EI617" s="106" t="s">
        <v>5</v>
      </c>
      <c r="EJ617" s="115">
        <v>350</v>
      </c>
      <c r="EK617" s="95">
        <v>360</v>
      </c>
      <c r="EL617" s="95">
        <v>355</v>
      </c>
      <c r="EM617" s="106">
        <v>5</v>
      </c>
      <c r="EN617" s="115">
        <v>500</v>
      </c>
      <c r="EO617" s="95">
        <v>510</v>
      </c>
      <c r="EP617" s="95">
        <v>505</v>
      </c>
      <c r="EQ617" s="106" t="s">
        <v>5</v>
      </c>
      <c r="ER617" s="115">
        <v>350</v>
      </c>
      <c r="ES617" s="95">
        <v>360</v>
      </c>
      <c r="ET617" s="95">
        <v>355</v>
      </c>
      <c r="EU617" s="106" t="s">
        <v>5</v>
      </c>
      <c r="EV617" s="115">
        <v>250</v>
      </c>
      <c r="EW617" s="95">
        <v>260</v>
      </c>
      <c r="EX617" s="95">
        <v>255</v>
      </c>
      <c r="EY617" s="106" t="s">
        <v>5</v>
      </c>
      <c r="EZ617" s="115">
        <v>360</v>
      </c>
      <c r="FA617" s="95">
        <v>370</v>
      </c>
      <c r="FB617" s="95">
        <v>365</v>
      </c>
      <c r="FC617" s="106">
        <v>5</v>
      </c>
      <c r="FD617" s="115">
        <v>275</v>
      </c>
      <c r="FE617" s="95">
        <v>285</v>
      </c>
      <c r="FF617" s="95">
        <v>280</v>
      </c>
      <c r="FG617" s="106" t="s">
        <v>5</v>
      </c>
      <c r="FH617" s="115">
        <v>360</v>
      </c>
      <c r="FI617" s="95">
        <v>370</v>
      </c>
      <c r="FJ617" s="95">
        <v>365</v>
      </c>
      <c r="FK617" s="106">
        <v>-5</v>
      </c>
      <c r="FL617" s="115">
        <v>290</v>
      </c>
      <c r="FM617" s="95">
        <v>300</v>
      </c>
      <c r="FN617" s="95">
        <v>295</v>
      </c>
      <c r="FO617" s="106">
        <v>5</v>
      </c>
      <c r="FP617" s="115">
        <v>295</v>
      </c>
      <c r="FQ617" s="95">
        <v>305</v>
      </c>
      <c r="FR617" s="95">
        <v>300</v>
      </c>
      <c r="FS617" s="106">
        <v>5</v>
      </c>
      <c r="FT617" s="135">
        <v>290</v>
      </c>
      <c r="FU617" s="136">
        <v>300</v>
      </c>
      <c r="FV617" s="95">
        <v>295</v>
      </c>
      <c r="FW617" s="134">
        <v>-10</v>
      </c>
      <c r="FX617" s="115">
        <v>270</v>
      </c>
      <c r="FY617" s="95">
        <v>280</v>
      </c>
      <c r="FZ617" s="95">
        <v>275</v>
      </c>
      <c r="GA617" s="106" t="s">
        <v>5</v>
      </c>
      <c r="GB617" s="115">
        <v>445</v>
      </c>
      <c r="GC617" s="95">
        <v>455</v>
      </c>
      <c r="GD617" s="95">
        <v>450</v>
      </c>
      <c r="GE617" s="106" t="s">
        <v>5</v>
      </c>
      <c r="GF617" s="115">
        <v>375</v>
      </c>
      <c r="GG617" s="95">
        <v>385</v>
      </c>
      <c r="GH617" s="95">
        <v>380</v>
      </c>
      <c r="GI617" s="106">
        <v>-5</v>
      </c>
      <c r="GJ617" s="115">
        <v>355</v>
      </c>
      <c r="GK617" s="95">
        <v>365</v>
      </c>
      <c r="GL617" s="95">
        <v>360</v>
      </c>
      <c r="GM617" s="106">
        <v>5</v>
      </c>
      <c r="GN617" s="115">
        <v>560</v>
      </c>
      <c r="GO617" s="95">
        <v>570</v>
      </c>
      <c r="GP617" s="95">
        <v>565</v>
      </c>
      <c r="GQ617" s="106" t="s">
        <v>5</v>
      </c>
      <c r="GR617" s="93"/>
      <c r="GS617" s="93"/>
    </row>
    <row r="618" spans="1:201" ht="15.75" x14ac:dyDescent="0.25">
      <c r="A618">
        <v>9</v>
      </c>
      <c r="B618">
        <v>2021</v>
      </c>
      <c r="C618" s="91">
        <v>44456</v>
      </c>
      <c r="D618" s="95">
        <v>395</v>
      </c>
      <c r="E618" s="95">
        <v>405</v>
      </c>
      <c r="F618" s="95">
        <v>400</v>
      </c>
      <c r="G618" s="106">
        <v>5</v>
      </c>
      <c r="H618" s="115">
        <v>340</v>
      </c>
      <c r="I618" s="95">
        <v>350</v>
      </c>
      <c r="J618" s="95">
        <v>345</v>
      </c>
      <c r="K618" s="106">
        <v>5</v>
      </c>
      <c r="L618" s="115">
        <v>350</v>
      </c>
      <c r="M618" s="95">
        <v>360</v>
      </c>
      <c r="N618" s="95">
        <v>355</v>
      </c>
      <c r="O618" s="106" t="s">
        <v>5</v>
      </c>
      <c r="P618" s="115">
        <v>340</v>
      </c>
      <c r="Q618" s="95">
        <v>350</v>
      </c>
      <c r="R618" s="95">
        <v>345</v>
      </c>
      <c r="S618" s="106">
        <v>-5</v>
      </c>
      <c r="T618" s="115">
        <v>325</v>
      </c>
      <c r="U618" s="95">
        <v>335</v>
      </c>
      <c r="V618" s="95">
        <v>330</v>
      </c>
      <c r="W618" s="106">
        <v>-20</v>
      </c>
      <c r="X618" s="115">
        <v>285</v>
      </c>
      <c r="Y618" s="95">
        <v>295</v>
      </c>
      <c r="Z618" s="95">
        <v>290</v>
      </c>
      <c r="AA618" s="106">
        <v>-5</v>
      </c>
      <c r="AB618" s="115">
        <v>350</v>
      </c>
      <c r="AC618" s="95">
        <v>360</v>
      </c>
      <c r="AD618" s="95">
        <v>355</v>
      </c>
      <c r="AE618" s="106" t="s">
        <v>5</v>
      </c>
      <c r="AF618" s="115">
        <v>290</v>
      </c>
      <c r="AG618" s="95">
        <v>300</v>
      </c>
      <c r="AH618" s="95">
        <v>295</v>
      </c>
      <c r="AI618" s="106" t="s">
        <v>5</v>
      </c>
      <c r="AJ618" s="115">
        <v>315</v>
      </c>
      <c r="AK618" s="95">
        <v>325</v>
      </c>
      <c r="AL618" s="95">
        <v>320</v>
      </c>
      <c r="AM618" s="106">
        <v>10</v>
      </c>
      <c r="AN618" s="115">
        <v>250</v>
      </c>
      <c r="AO618" s="95">
        <v>260</v>
      </c>
      <c r="AP618" s="95">
        <v>255</v>
      </c>
      <c r="AQ618" s="106" t="s">
        <v>5</v>
      </c>
      <c r="AR618" s="115">
        <v>295</v>
      </c>
      <c r="AS618" s="95">
        <v>305</v>
      </c>
      <c r="AT618" s="95">
        <v>300</v>
      </c>
      <c r="AU618" s="106" t="s">
        <v>5</v>
      </c>
      <c r="AV618" s="115">
        <v>290</v>
      </c>
      <c r="AW618" s="95">
        <v>300</v>
      </c>
      <c r="AX618" s="95">
        <v>295</v>
      </c>
      <c r="AY618" s="106" t="s">
        <v>5</v>
      </c>
      <c r="AZ618" s="115">
        <v>295</v>
      </c>
      <c r="BA618" s="95">
        <v>305</v>
      </c>
      <c r="BB618" s="95">
        <v>300</v>
      </c>
      <c r="BC618" s="106">
        <v>5</v>
      </c>
      <c r="BD618" s="115">
        <v>225</v>
      </c>
      <c r="BE618" s="95">
        <v>235</v>
      </c>
      <c r="BF618" s="95">
        <v>230</v>
      </c>
      <c r="BG618" s="106">
        <v>5</v>
      </c>
      <c r="BH618" s="115">
        <v>295</v>
      </c>
      <c r="BI618" s="95">
        <v>305</v>
      </c>
      <c r="BJ618" s="95">
        <v>300</v>
      </c>
      <c r="BK618" s="106" t="s">
        <v>5</v>
      </c>
      <c r="BL618" s="115">
        <v>290</v>
      </c>
      <c r="BM618" s="95">
        <v>300</v>
      </c>
      <c r="BN618" s="95">
        <v>295</v>
      </c>
      <c r="BO618" s="106">
        <v>5</v>
      </c>
      <c r="BP618" s="115">
        <v>325</v>
      </c>
      <c r="BQ618" s="95">
        <v>335</v>
      </c>
      <c r="BR618" s="95">
        <v>330</v>
      </c>
      <c r="BS618" s="106" t="s">
        <v>5</v>
      </c>
      <c r="BT618" s="115">
        <v>270</v>
      </c>
      <c r="BU618" s="95">
        <v>280</v>
      </c>
      <c r="BV618" s="95">
        <v>275</v>
      </c>
      <c r="BW618" s="106" t="s">
        <v>5</v>
      </c>
      <c r="BX618" s="115">
        <v>315</v>
      </c>
      <c r="BY618" s="95">
        <v>325</v>
      </c>
      <c r="BZ618" s="95">
        <v>320</v>
      </c>
      <c r="CA618" s="106" t="s">
        <v>5</v>
      </c>
      <c r="CB618" s="115">
        <v>450</v>
      </c>
      <c r="CC618" s="95">
        <v>460</v>
      </c>
      <c r="CD618" s="95">
        <v>455</v>
      </c>
      <c r="CE618" s="106">
        <v>-10</v>
      </c>
      <c r="CF618" s="115">
        <v>335</v>
      </c>
      <c r="CG618" s="95">
        <v>345</v>
      </c>
      <c r="CH618" s="95">
        <v>340</v>
      </c>
      <c r="CI618" s="106">
        <v>-5</v>
      </c>
      <c r="CJ618" s="115">
        <v>255</v>
      </c>
      <c r="CK618" s="95">
        <v>265</v>
      </c>
      <c r="CL618" s="95">
        <v>260</v>
      </c>
      <c r="CM618" s="106">
        <v>-5</v>
      </c>
      <c r="CN618" s="115">
        <v>315</v>
      </c>
      <c r="CO618" s="95">
        <v>325</v>
      </c>
      <c r="CP618" s="95">
        <v>320</v>
      </c>
      <c r="CQ618" s="106" t="s">
        <v>5</v>
      </c>
      <c r="CR618" s="115">
        <v>480</v>
      </c>
      <c r="CS618" s="95">
        <v>490</v>
      </c>
      <c r="CT618" s="95">
        <v>485</v>
      </c>
      <c r="CU618" s="106" t="s">
        <v>5</v>
      </c>
      <c r="CV618" s="115">
        <v>350</v>
      </c>
      <c r="CW618" s="95">
        <v>360</v>
      </c>
      <c r="CX618" s="95">
        <v>355</v>
      </c>
      <c r="CY618" s="106">
        <v>-5</v>
      </c>
      <c r="CZ618" s="115">
        <v>285</v>
      </c>
      <c r="DA618" s="95">
        <v>295</v>
      </c>
      <c r="DB618" s="95">
        <v>290</v>
      </c>
      <c r="DC618" s="106" t="s">
        <v>5</v>
      </c>
      <c r="DD618" s="115">
        <v>345</v>
      </c>
      <c r="DE618" s="95">
        <v>355</v>
      </c>
      <c r="DF618" s="95">
        <v>350</v>
      </c>
      <c r="DG618" s="106" t="s">
        <v>5</v>
      </c>
      <c r="DH618" s="115">
        <v>455</v>
      </c>
      <c r="DI618" s="95">
        <v>465</v>
      </c>
      <c r="DJ618" s="95">
        <v>460</v>
      </c>
      <c r="DK618" s="106">
        <v>-15</v>
      </c>
      <c r="DL618" s="115">
        <v>330</v>
      </c>
      <c r="DM618" s="95">
        <v>340</v>
      </c>
      <c r="DN618" s="95">
        <v>335</v>
      </c>
      <c r="DO618" s="106">
        <v>-5</v>
      </c>
      <c r="DP618" s="115">
        <v>275</v>
      </c>
      <c r="DQ618" s="95">
        <v>285</v>
      </c>
      <c r="DR618" s="95">
        <v>280</v>
      </c>
      <c r="DS618" s="106">
        <v>-15</v>
      </c>
      <c r="DT618" s="115">
        <v>340</v>
      </c>
      <c r="DU618" s="95">
        <v>350</v>
      </c>
      <c r="DV618" s="95">
        <v>345</v>
      </c>
      <c r="DW618" s="106">
        <v>-5</v>
      </c>
      <c r="DX618" s="115">
        <v>440</v>
      </c>
      <c r="DY618" s="95">
        <v>450</v>
      </c>
      <c r="DZ618" s="95">
        <v>445</v>
      </c>
      <c r="EA618" s="106">
        <v>-15</v>
      </c>
      <c r="EB618" s="115">
        <v>350</v>
      </c>
      <c r="EC618" s="95">
        <v>360</v>
      </c>
      <c r="ED618" s="95">
        <v>355</v>
      </c>
      <c r="EE618" s="106">
        <v>-10</v>
      </c>
      <c r="EF618" s="115">
        <v>270</v>
      </c>
      <c r="EG618" s="95">
        <v>280</v>
      </c>
      <c r="EH618" s="95">
        <v>275</v>
      </c>
      <c r="EI618" s="106">
        <v>-10</v>
      </c>
      <c r="EJ618" s="115">
        <v>350</v>
      </c>
      <c r="EK618" s="95">
        <v>360</v>
      </c>
      <c r="EL618" s="95">
        <v>355</v>
      </c>
      <c r="EM618" s="106" t="s">
        <v>5</v>
      </c>
      <c r="EN618" s="115">
        <v>485</v>
      </c>
      <c r="EO618" s="95">
        <v>495</v>
      </c>
      <c r="EP618" s="95">
        <v>490</v>
      </c>
      <c r="EQ618" s="106">
        <v>-15</v>
      </c>
      <c r="ER618" s="115">
        <v>325</v>
      </c>
      <c r="ES618" s="95">
        <v>335</v>
      </c>
      <c r="ET618" s="95">
        <v>330</v>
      </c>
      <c r="EU618" s="106">
        <v>-25</v>
      </c>
      <c r="EV618" s="115">
        <v>250</v>
      </c>
      <c r="EW618" s="95">
        <v>260</v>
      </c>
      <c r="EX618" s="95">
        <v>255</v>
      </c>
      <c r="EY618" s="106" t="s">
        <v>5</v>
      </c>
      <c r="EZ618" s="115">
        <v>355</v>
      </c>
      <c r="FA618" s="95">
        <v>365</v>
      </c>
      <c r="FB618" s="95">
        <v>360</v>
      </c>
      <c r="FC618" s="106">
        <v>-5</v>
      </c>
      <c r="FD618" s="115">
        <v>280</v>
      </c>
      <c r="FE618" s="95">
        <v>290</v>
      </c>
      <c r="FF618" s="95">
        <v>285</v>
      </c>
      <c r="FG618" s="106">
        <v>5</v>
      </c>
      <c r="FH618" s="115">
        <v>355</v>
      </c>
      <c r="FI618" s="95">
        <v>365</v>
      </c>
      <c r="FJ618" s="95">
        <v>360</v>
      </c>
      <c r="FK618" s="106">
        <v>-5</v>
      </c>
      <c r="FL618" s="115">
        <v>285</v>
      </c>
      <c r="FM618" s="95">
        <v>295</v>
      </c>
      <c r="FN618" s="95">
        <v>290</v>
      </c>
      <c r="FO618" s="106">
        <v>-5</v>
      </c>
      <c r="FP618" s="115">
        <v>295</v>
      </c>
      <c r="FQ618" s="95">
        <v>305</v>
      </c>
      <c r="FR618" s="95">
        <v>300</v>
      </c>
      <c r="FS618" s="106" t="s">
        <v>5</v>
      </c>
      <c r="FT618" s="135">
        <v>290</v>
      </c>
      <c r="FU618" s="136">
        <v>300</v>
      </c>
      <c r="FV618" s="95">
        <v>295</v>
      </c>
      <c r="FW618" s="134" t="s">
        <v>5</v>
      </c>
      <c r="FX618" s="115">
        <v>275</v>
      </c>
      <c r="FY618" s="95">
        <v>285</v>
      </c>
      <c r="FZ618" s="95">
        <v>280</v>
      </c>
      <c r="GA618" s="106">
        <v>5</v>
      </c>
      <c r="GB618" s="115">
        <v>440</v>
      </c>
      <c r="GC618" s="95">
        <v>450</v>
      </c>
      <c r="GD618" s="95">
        <v>445</v>
      </c>
      <c r="GE618" s="106">
        <v>-5</v>
      </c>
      <c r="GF618" s="115">
        <v>375</v>
      </c>
      <c r="GG618" s="95">
        <v>385</v>
      </c>
      <c r="GH618" s="95">
        <v>380</v>
      </c>
      <c r="GI618" s="106" t="s">
        <v>5</v>
      </c>
      <c r="GJ618" s="115">
        <v>355</v>
      </c>
      <c r="GK618" s="95">
        <v>365</v>
      </c>
      <c r="GL618" s="95">
        <v>360</v>
      </c>
      <c r="GM618" s="106" t="s">
        <v>5</v>
      </c>
      <c r="GN618" s="115">
        <v>545</v>
      </c>
      <c r="GO618" s="95">
        <v>555</v>
      </c>
      <c r="GP618" s="95">
        <v>550</v>
      </c>
      <c r="GQ618" s="106">
        <v>-15</v>
      </c>
      <c r="GR618" s="93"/>
      <c r="GS618" s="93"/>
    </row>
    <row r="619" spans="1:201" ht="15.75" x14ac:dyDescent="0.25">
      <c r="A619">
        <v>9</v>
      </c>
      <c r="B619">
        <v>2021</v>
      </c>
      <c r="C619" s="91">
        <v>44463</v>
      </c>
      <c r="D619" s="96">
        <v>395</v>
      </c>
      <c r="E619" s="96">
        <v>405</v>
      </c>
      <c r="F619" s="96">
        <v>400</v>
      </c>
      <c r="G619" s="103"/>
      <c r="H619" s="113">
        <v>337.5</v>
      </c>
      <c r="I619" s="96">
        <v>347.5</v>
      </c>
      <c r="J619" s="96">
        <v>342.5</v>
      </c>
      <c r="K619" s="103"/>
      <c r="L619" s="113">
        <v>350</v>
      </c>
      <c r="M619" s="96">
        <v>360</v>
      </c>
      <c r="N619" s="96">
        <v>355</v>
      </c>
      <c r="O619" s="103"/>
      <c r="P619" s="113">
        <v>337.5</v>
      </c>
      <c r="Q619" s="96">
        <v>347.5</v>
      </c>
      <c r="R619" s="96">
        <v>342.5</v>
      </c>
      <c r="S619" s="103"/>
      <c r="T619" s="113">
        <v>330</v>
      </c>
      <c r="U619" s="96">
        <v>340</v>
      </c>
      <c r="V619" s="96">
        <v>335</v>
      </c>
      <c r="W619" s="103"/>
      <c r="X619" s="113">
        <v>287.5</v>
      </c>
      <c r="Y619" s="96">
        <v>297.5</v>
      </c>
      <c r="Z619" s="96">
        <v>292.5</v>
      </c>
      <c r="AA619" s="103"/>
      <c r="AB619" s="113">
        <v>350</v>
      </c>
      <c r="AC619" s="96">
        <v>360</v>
      </c>
      <c r="AD619" s="96">
        <v>355</v>
      </c>
      <c r="AE619" s="103"/>
      <c r="AF619" s="113">
        <v>290</v>
      </c>
      <c r="AG619" s="96">
        <v>300</v>
      </c>
      <c r="AH619" s="96">
        <v>295</v>
      </c>
      <c r="AI619" s="103"/>
      <c r="AJ619" s="113">
        <v>320</v>
      </c>
      <c r="AK619" s="96">
        <v>330</v>
      </c>
      <c r="AL619" s="96">
        <v>325</v>
      </c>
      <c r="AM619" s="103"/>
      <c r="AN619" s="113">
        <v>250</v>
      </c>
      <c r="AO619" s="96">
        <v>260</v>
      </c>
      <c r="AP619" s="96">
        <v>255</v>
      </c>
      <c r="AQ619" s="103"/>
      <c r="AR619" s="113">
        <v>295</v>
      </c>
      <c r="AS619" s="96">
        <v>305</v>
      </c>
      <c r="AT619" s="96">
        <v>300</v>
      </c>
      <c r="AU619" s="103"/>
      <c r="AV619" s="113">
        <v>292.5</v>
      </c>
      <c r="AW619" s="96">
        <v>302.5</v>
      </c>
      <c r="AX619" s="96">
        <v>297.5</v>
      </c>
      <c r="AY619" s="103"/>
      <c r="AZ619" s="113">
        <v>297.5</v>
      </c>
      <c r="BA619" s="96">
        <v>307.5</v>
      </c>
      <c r="BB619" s="96">
        <v>302.5</v>
      </c>
      <c r="BC619" s="103"/>
      <c r="BD619" s="113">
        <v>225</v>
      </c>
      <c r="BE619" s="96">
        <v>235</v>
      </c>
      <c r="BF619" s="96">
        <v>230</v>
      </c>
      <c r="BG619" s="103"/>
      <c r="BH619" s="113">
        <v>295</v>
      </c>
      <c r="BI619" s="96">
        <v>305</v>
      </c>
      <c r="BJ619" s="96">
        <v>300</v>
      </c>
      <c r="BK619" s="103"/>
      <c r="BL619" s="113">
        <v>290</v>
      </c>
      <c r="BM619" s="96">
        <v>300</v>
      </c>
      <c r="BN619" s="96">
        <v>295</v>
      </c>
      <c r="BO619" s="103"/>
      <c r="BP619" s="113">
        <v>325</v>
      </c>
      <c r="BQ619" s="96">
        <v>335</v>
      </c>
      <c r="BR619" s="96">
        <v>330</v>
      </c>
      <c r="BS619" s="103"/>
      <c r="BT619" s="113">
        <v>265</v>
      </c>
      <c r="BU619" s="96">
        <v>275</v>
      </c>
      <c r="BV619" s="96">
        <v>270</v>
      </c>
      <c r="BW619" s="103"/>
      <c r="BX619" s="113">
        <v>315</v>
      </c>
      <c r="BY619" s="96">
        <v>325</v>
      </c>
      <c r="BZ619" s="96">
        <v>320</v>
      </c>
      <c r="CA619" s="103"/>
      <c r="CB619" s="113">
        <v>447.5</v>
      </c>
      <c r="CC619" s="96">
        <v>457.5</v>
      </c>
      <c r="CD619" s="96">
        <v>452.5</v>
      </c>
      <c r="CE619" s="103"/>
      <c r="CF619" s="113">
        <v>335</v>
      </c>
      <c r="CG619" s="96">
        <v>345</v>
      </c>
      <c r="CH619" s="96">
        <v>340</v>
      </c>
      <c r="CI619" s="103"/>
      <c r="CJ619" s="113">
        <v>252.5</v>
      </c>
      <c r="CK619" s="96">
        <v>262.5</v>
      </c>
      <c r="CL619" s="96">
        <v>257.5</v>
      </c>
      <c r="CM619" s="103"/>
      <c r="CN619" s="113">
        <v>315</v>
      </c>
      <c r="CO619" s="96">
        <v>325</v>
      </c>
      <c r="CP619" s="96">
        <v>320</v>
      </c>
      <c r="CQ619" s="103"/>
      <c r="CR619" s="113">
        <v>480</v>
      </c>
      <c r="CS619" s="96">
        <v>490</v>
      </c>
      <c r="CT619" s="96">
        <v>485</v>
      </c>
      <c r="CU619" s="103"/>
      <c r="CV619" s="113">
        <v>352.5</v>
      </c>
      <c r="CW619" s="96">
        <v>362.5</v>
      </c>
      <c r="CX619" s="96">
        <v>357.5</v>
      </c>
      <c r="CY619" s="103"/>
      <c r="CZ619" s="113">
        <v>287.5</v>
      </c>
      <c r="DA619" s="96">
        <v>297.5</v>
      </c>
      <c r="DB619" s="96">
        <v>292.5</v>
      </c>
      <c r="DC619" s="103"/>
      <c r="DD619" s="113">
        <v>345</v>
      </c>
      <c r="DE619" s="96">
        <v>355</v>
      </c>
      <c r="DF619" s="96">
        <v>350</v>
      </c>
      <c r="DG619" s="103"/>
      <c r="DH619" s="113">
        <v>457.5</v>
      </c>
      <c r="DI619" s="96">
        <v>467.5</v>
      </c>
      <c r="DJ619" s="96">
        <v>462.5</v>
      </c>
      <c r="DK619" s="103"/>
      <c r="DL619" s="113">
        <v>330</v>
      </c>
      <c r="DM619" s="96">
        <v>340</v>
      </c>
      <c r="DN619" s="96">
        <v>335</v>
      </c>
      <c r="DO619" s="103"/>
      <c r="DP619" s="113">
        <v>280</v>
      </c>
      <c r="DQ619" s="96">
        <v>290</v>
      </c>
      <c r="DR619" s="96">
        <v>285</v>
      </c>
      <c r="DS619" s="103"/>
      <c r="DT619" s="113">
        <v>342.5</v>
      </c>
      <c r="DU619" s="96">
        <v>352.5</v>
      </c>
      <c r="DV619" s="96">
        <v>347.5</v>
      </c>
      <c r="DW619" s="103"/>
      <c r="DX619" s="113">
        <v>442.5</v>
      </c>
      <c r="DY619" s="96">
        <v>452.5</v>
      </c>
      <c r="DZ619" s="96">
        <v>447.5</v>
      </c>
      <c r="EA619" s="103"/>
      <c r="EB619" s="113">
        <v>355</v>
      </c>
      <c r="EC619" s="96">
        <v>365</v>
      </c>
      <c r="ED619" s="96">
        <v>360</v>
      </c>
      <c r="EE619" s="103"/>
      <c r="EF619" s="113">
        <v>272.5</v>
      </c>
      <c r="EG619" s="96">
        <v>282.5</v>
      </c>
      <c r="EH619" s="96">
        <v>277.5</v>
      </c>
      <c r="EI619" s="103"/>
      <c r="EJ619" s="113">
        <v>352.5</v>
      </c>
      <c r="EK619" s="96">
        <v>362.5</v>
      </c>
      <c r="EL619" s="96">
        <v>357.5</v>
      </c>
      <c r="EM619" s="103"/>
      <c r="EN619" s="113">
        <v>487.5</v>
      </c>
      <c r="EO619" s="96">
        <v>497.5</v>
      </c>
      <c r="EP619" s="96">
        <v>492.5</v>
      </c>
      <c r="EQ619" s="103"/>
      <c r="ER619" s="113">
        <v>335</v>
      </c>
      <c r="ES619" s="96">
        <v>345</v>
      </c>
      <c r="ET619" s="96">
        <v>340</v>
      </c>
      <c r="EU619" s="103"/>
      <c r="EV619" s="113">
        <v>255</v>
      </c>
      <c r="EW619" s="96">
        <v>265</v>
      </c>
      <c r="EX619" s="96">
        <v>260</v>
      </c>
      <c r="EY619" s="103"/>
      <c r="EZ619" s="113">
        <v>355</v>
      </c>
      <c r="FA619" s="96">
        <v>365</v>
      </c>
      <c r="FB619" s="96">
        <v>360</v>
      </c>
      <c r="FC619" s="103"/>
      <c r="FD619" s="113">
        <v>277.5</v>
      </c>
      <c r="FE619" s="96">
        <v>287.5</v>
      </c>
      <c r="FF619" s="96">
        <v>282.5</v>
      </c>
      <c r="FG619" s="103"/>
      <c r="FH619" s="113">
        <v>360</v>
      </c>
      <c r="FI619" s="96">
        <v>370</v>
      </c>
      <c r="FJ619" s="96">
        <v>365</v>
      </c>
      <c r="FK619" s="103"/>
      <c r="FL619" s="113">
        <v>290</v>
      </c>
      <c r="FM619" s="96">
        <v>300</v>
      </c>
      <c r="FN619" s="96">
        <v>295</v>
      </c>
      <c r="FO619" s="103"/>
      <c r="FP619" s="114">
        <v>300</v>
      </c>
      <c r="FQ619" s="101">
        <v>310</v>
      </c>
      <c r="FR619" s="101">
        <v>305</v>
      </c>
      <c r="FS619" s="103"/>
      <c r="FT619" s="113">
        <v>302.5</v>
      </c>
      <c r="FU619" s="96">
        <v>312.5</v>
      </c>
      <c r="FV619" s="96">
        <v>307.5</v>
      </c>
      <c r="FW619" s="103"/>
      <c r="FX619" s="113">
        <v>277.5</v>
      </c>
      <c r="FY619" s="96">
        <v>287.5</v>
      </c>
      <c r="FZ619" s="96">
        <v>282.5</v>
      </c>
      <c r="GA619" s="103"/>
      <c r="GB619" s="113">
        <v>442.5</v>
      </c>
      <c r="GC619" s="96">
        <v>452.5</v>
      </c>
      <c r="GD619" s="96">
        <v>447.5</v>
      </c>
      <c r="GE619" s="103"/>
      <c r="GF619" s="113">
        <v>377.5</v>
      </c>
      <c r="GG619" s="96">
        <v>387.5</v>
      </c>
      <c r="GH619" s="96">
        <v>382.5</v>
      </c>
      <c r="GI619" s="103"/>
      <c r="GJ619" s="113">
        <v>355</v>
      </c>
      <c r="GK619" s="96">
        <v>365</v>
      </c>
      <c r="GL619" s="96">
        <v>360</v>
      </c>
      <c r="GM619" s="103"/>
      <c r="GN619" s="113">
        <v>547.5</v>
      </c>
      <c r="GO619" s="96">
        <v>557.5</v>
      </c>
      <c r="GP619" s="96">
        <v>552.5</v>
      </c>
      <c r="GQ619" s="103"/>
      <c r="GR619" s="93"/>
      <c r="GS619" s="93"/>
    </row>
    <row r="620" spans="1:201" ht="15.75" x14ac:dyDescent="0.25">
      <c r="A620">
        <v>10</v>
      </c>
      <c r="B620">
        <v>2021</v>
      </c>
      <c r="C620" s="91">
        <v>44470</v>
      </c>
      <c r="D620" s="95">
        <v>395</v>
      </c>
      <c r="E620" s="95">
        <v>405</v>
      </c>
      <c r="F620" s="95">
        <v>400</v>
      </c>
      <c r="G620" s="106" t="s">
        <v>5</v>
      </c>
      <c r="H620" s="115">
        <v>335</v>
      </c>
      <c r="I620" s="95">
        <v>345</v>
      </c>
      <c r="J620" s="95">
        <v>340</v>
      </c>
      <c r="K620" s="106">
        <v>-5</v>
      </c>
      <c r="L620" s="115">
        <v>350</v>
      </c>
      <c r="M620" s="95">
        <v>360</v>
      </c>
      <c r="N620" s="95">
        <v>355</v>
      </c>
      <c r="O620" s="106" t="s">
        <v>5</v>
      </c>
      <c r="P620" s="115">
        <v>335</v>
      </c>
      <c r="Q620" s="95">
        <v>345</v>
      </c>
      <c r="R620" s="95">
        <v>340</v>
      </c>
      <c r="S620" s="106">
        <v>-5</v>
      </c>
      <c r="T620" s="115">
        <v>335</v>
      </c>
      <c r="U620" s="95">
        <v>345</v>
      </c>
      <c r="V620" s="95">
        <v>340</v>
      </c>
      <c r="W620" s="106">
        <v>10</v>
      </c>
      <c r="X620" s="115">
        <v>290</v>
      </c>
      <c r="Y620" s="95">
        <v>300</v>
      </c>
      <c r="Z620" s="95">
        <v>295</v>
      </c>
      <c r="AA620" s="106">
        <v>5</v>
      </c>
      <c r="AB620" s="115">
        <v>350</v>
      </c>
      <c r="AC620" s="95">
        <v>360</v>
      </c>
      <c r="AD620" s="95">
        <v>355</v>
      </c>
      <c r="AE620" s="106" t="s">
        <v>5</v>
      </c>
      <c r="AF620" s="115">
        <v>290</v>
      </c>
      <c r="AG620" s="95">
        <v>300</v>
      </c>
      <c r="AH620" s="95">
        <v>295</v>
      </c>
      <c r="AI620" s="106" t="s">
        <v>5</v>
      </c>
      <c r="AJ620" s="115">
        <v>325</v>
      </c>
      <c r="AK620" s="95">
        <v>335</v>
      </c>
      <c r="AL620" s="95">
        <v>330</v>
      </c>
      <c r="AM620" s="106">
        <v>10</v>
      </c>
      <c r="AN620" s="115">
        <v>250</v>
      </c>
      <c r="AO620" s="95">
        <v>260</v>
      </c>
      <c r="AP620" s="95">
        <v>255</v>
      </c>
      <c r="AQ620" s="106" t="s">
        <v>5</v>
      </c>
      <c r="AR620" s="115">
        <v>295</v>
      </c>
      <c r="AS620" s="95">
        <v>305</v>
      </c>
      <c r="AT620" s="95">
        <v>300</v>
      </c>
      <c r="AU620" s="106" t="s">
        <v>5</v>
      </c>
      <c r="AV620" s="115">
        <v>295</v>
      </c>
      <c r="AW620" s="95">
        <v>305</v>
      </c>
      <c r="AX620" s="95">
        <v>300</v>
      </c>
      <c r="AY620" s="106">
        <v>5</v>
      </c>
      <c r="AZ620" s="115">
        <v>300</v>
      </c>
      <c r="BA620" s="95">
        <v>310</v>
      </c>
      <c r="BB620" s="95">
        <v>305</v>
      </c>
      <c r="BC620" s="106">
        <v>5</v>
      </c>
      <c r="BD620" s="115">
        <v>225</v>
      </c>
      <c r="BE620" s="95">
        <v>235</v>
      </c>
      <c r="BF620" s="95">
        <v>230</v>
      </c>
      <c r="BG620" s="106" t="s">
        <v>5</v>
      </c>
      <c r="BH620" s="115">
        <v>295</v>
      </c>
      <c r="BI620" s="95">
        <v>305</v>
      </c>
      <c r="BJ620" s="95">
        <v>300</v>
      </c>
      <c r="BK620" s="106" t="s">
        <v>5</v>
      </c>
      <c r="BL620" s="115">
        <v>290</v>
      </c>
      <c r="BM620" s="95">
        <v>300</v>
      </c>
      <c r="BN620" s="95">
        <v>295</v>
      </c>
      <c r="BO620" s="106" t="s">
        <v>5</v>
      </c>
      <c r="BP620" s="115">
        <v>325</v>
      </c>
      <c r="BQ620" s="95">
        <v>335</v>
      </c>
      <c r="BR620" s="95">
        <v>330</v>
      </c>
      <c r="BS620" s="106" t="s">
        <v>5</v>
      </c>
      <c r="BT620" s="115">
        <v>260</v>
      </c>
      <c r="BU620" s="95">
        <v>270</v>
      </c>
      <c r="BV620" s="95">
        <v>265</v>
      </c>
      <c r="BW620" s="106">
        <v>-10</v>
      </c>
      <c r="BX620" s="115">
        <v>315</v>
      </c>
      <c r="BY620" s="95">
        <v>325</v>
      </c>
      <c r="BZ620" s="95">
        <v>320</v>
      </c>
      <c r="CA620" s="106" t="s">
        <v>5</v>
      </c>
      <c r="CB620" s="115">
        <v>445</v>
      </c>
      <c r="CC620" s="95">
        <v>455</v>
      </c>
      <c r="CD620" s="95">
        <v>450</v>
      </c>
      <c r="CE620" s="106">
        <v>-5</v>
      </c>
      <c r="CF620" s="115">
        <v>335</v>
      </c>
      <c r="CG620" s="95">
        <v>345</v>
      </c>
      <c r="CH620" s="95">
        <v>340</v>
      </c>
      <c r="CI620" s="106" t="s">
        <v>5</v>
      </c>
      <c r="CJ620" s="115">
        <v>250</v>
      </c>
      <c r="CK620" s="95">
        <v>260</v>
      </c>
      <c r="CL620" s="95">
        <v>255</v>
      </c>
      <c r="CM620" s="106">
        <v>-5</v>
      </c>
      <c r="CN620" s="115">
        <v>315</v>
      </c>
      <c r="CO620" s="95">
        <v>325</v>
      </c>
      <c r="CP620" s="95">
        <v>320</v>
      </c>
      <c r="CQ620" s="106" t="s">
        <v>5</v>
      </c>
      <c r="CR620" s="115">
        <v>480</v>
      </c>
      <c r="CS620" s="95">
        <v>490</v>
      </c>
      <c r="CT620" s="95">
        <v>485</v>
      </c>
      <c r="CU620" s="106" t="s">
        <v>5</v>
      </c>
      <c r="CV620" s="115">
        <v>355</v>
      </c>
      <c r="CW620" s="95">
        <v>365</v>
      </c>
      <c r="CX620" s="95">
        <v>360</v>
      </c>
      <c r="CY620" s="106">
        <v>5</v>
      </c>
      <c r="CZ620" s="115">
        <v>290</v>
      </c>
      <c r="DA620" s="95">
        <v>300</v>
      </c>
      <c r="DB620" s="95">
        <v>295</v>
      </c>
      <c r="DC620" s="106">
        <v>5</v>
      </c>
      <c r="DD620" s="115">
        <v>345</v>
      </c>
      <c r="DE620" s="95">
        <v>355</v>
      </c>
      <c r="DF620" s="95">
        <v>350</v>
      </c>
      <c r="DG620" s="106" t="s">
        <v>5</v>
      </c>
      <c r="DH620" s="115">
        <v>460</v>
      </c>
      <c r="DI620" s="95">
        <v>470</v>
      </c>
      <c r="DJ620" s="95">
        <v>465</v>
      </c>
      <c r="DK620" s="106">
        <v>5</v>
      </c>
      <c r="DL620" s="115">
        <v>330</v>
      </c>
      <c r="DM620" s="95">
        <v>340</v>
      </c>
      <c r="DN620" s="95">
        <v>335</v>
      </c>
      <c r="DO620" s="106" t="s">
        <v>5</v>
      </c>
      <c r="DP620" s="115">
        <v>285</v>
      </c>
      <c r="DQ620" s="95">
        <v>295</v>
      </c>
      <c r="DR620" s="95">
        <v>290</v>
      </c>
      <c r="DS620" s="106">
        <v>10</v>
      </c>
      <c r="DT620" s="115">
        <v>345</v>
      </c>
      <c r="DU620" s="95">
        <v>355</v>
      </c>
      <c r="DV620" s="95">
        <v>350</v>
      </c>
      <c r="DW620" s="106">
        <v>5</v>
      </c>
      <c r="DX620" s="115">
        <v>445</v>
      </c>
      <c r="DY620" s="95">
        <v>455</v>
      </c>
      <c r="DZ620" s="95">
        <v>450</v>
      </c>
      <c r="EA620" s="106">
        <v>5</v>
      </c>
      <c r="EB620" s="115">
        <v>360</v>
      </c>
      <c r="EC620" s="95">
        <v>370</v>
      </c>
      <c r="ED620" s="95">
        <v>365</v>
      </c>
      <c r="EE620" s="106">
        <v>10</v>
      </c>
      <c r="EF620" s="115">
        <v>275</v>
      </c>
      <c r="EG620" s="95">
        <v>285</v>
      </c>
      <c r="EH620" s="95">
        <v>280</v>
      </c>
      <c r="EI620" s="106">
        <v>5</v>
      </c>
      <c r="EJ620" s="115">
        <v>355</v>
      </c>
      <c r="EK620" s="95">
        <v>365</v>
      </c>
      <c r="EL620" s="95">
        <v>360</v>
      </c>
      <c r="EM620" s="106">
        <v>5</v>
      </c>
      <c r="EN620" s="115">
        <v>490</v>
      </c>
      <c r="EO620" s="95">
        <v>500</v>
      </c>
      <c r="EP620" s="95">
        <v>495</v>
      </c>
      <c r="EQ620" s="106">
        <v>5</v>
      </c>
      <c r="ER620" s="115">
        <v>345</v>
      </c>
      <c r="ES620" s="95">
        <v>355</v>
      </c>
      <c r="ET620" s="95">
        <v>350</v>
      </c>
      <c r="EU620" s="106">
        <v>20</v>
      </c>
      <c r="EV620" s="115">
        <v>260</v>
      </c>
      <c r="EW620" s="95">
        <v>270</v>
      </c>
      <c r="EX620" s="95">
        <v>265</v>
      </c>
      <c r="EY620" s="106">
        <v>10</v>
      </c>
      <c r="EZ620" s="115">
        <v>355</v>
      </c>
      <c r="FA620" s="95">
        <v>365</v>
      </c>
      <c r="FB620" s="95">
        <v>360</v>
      </c>
      <c r="FC620" s="106" t="s">
        <v>5</v>
      </c>
      <c r="FD620" s="115">
        <v>275</v>
      </c>
      <c r="FE620" s="95">
        <v>285</v>
      </c>
      <c r="FF620" s="95">
        <v>280</v>
      </c>
      <c r="FG620" s="106">
        <v>-5</v>
      </c>
      <c r="FH620" s="115">
        <v>365</v>
      </c>
      <c r="FI620" s="95">
        <v>375</v>
      </c>
      <c r="FJ620" s="95">
        <v>370</v>
      </c>
      <c r="FK620" s="106">
        <v>10</v>
      </c>
      <c r="FL620" s="115">
        <v>295</v>
      </c>
      <c r="FM620" s="95">
        <v>305</v>
      </c>
      <c r="FN620" s="95">
        <v>300</v>
      </c>
      <c r="FO620" s="106">
        <v>10</v>
      </c>
      <c r="FP620" s="115">
        <v>305</v>
      </c>
      <c r="FQ620" s="95">
        <v>315</v>
      </c>
      <c r="FR620" s="95">
        <v>310</v>
      </c>
      <c r="FS620" s="106">
        <v>10</v>
      </c>
      <c r="FT620" s="135">
        <v>315</v>
      </c>
      <c r="FU620" s="136">
        <v>325</v>
      </c>
      <c r="FV620" s="95">
        <v>320</v>
      </c>
      <c r="FW620" s="134">
        <v>25</v>
      </c>
      <c r="FX620" s="115">
        <v>280</v>
      </c>
      <c r="FY620" s="95">
        <v>290</v>
      </c>
      <c r="FZ620" s="95">
        <v>285</v>
      </c>
      <c r="GA620" s="106">
        <v>5</v>
      </c>
      <c r="GB620" s="115">
        <v>445</v>
      </c>
      <c r="GC620" s="95">
        <v>455</v>
      </c>
      <c r="GD620" s="95">
        <v>450</v>
      </c>
      <c r="GE620" s="106">
        <v>5</v>
      </c>
      <c r="GF620" s="115">
        <v>380</v>
      </c>
      <c r="GG620" s="95">
        <v>390</v>
      </c>
      <c r="GH620" s="95">
        <v>385</v>
      </c>
      <c r="GI620" s="106">
        <v>5</v>
      </c>
      <c r="GJ620" s="115">
        <v>355</v>
      </c>
      <c r="GK620" s="95">
        <v>365</v>
      </c>
      <c r="GL620" s="95">
        <v>360</v>
      </c>
      <c r="GM620" s="106" t="s">
        <v>5</v>
      </c>
      <c r="GN620" s="115">
        <v>550</v>
      </c>
      <c r="GO620" s="95">
        <v>560</v>
      </c>
      <c r="GP620" s="95">
        <v>555</v>
      </c>
      <c r="GQ620" s="106">
        <v>5</v>
      </c>
      <c r="GR620" s="93"/>
      <c r="GS620" s="93"/>
    </row>
    <row r="621" spans="1:201" ht="15.75" x14ac:dyDescent="0.25">
      <c r="A621">
        <v>10</v>
      </c>
      <c r="B621">
        <v>2021</v>
      </c>
      <c r="C621" s="91">
        <v>44477</v>
      </c>
      <c r="D621" s="95">
        <v>405</v>
      </c>
      <c r="E621" s="95">
        <v>415</v>
      </c>
      <c r="F621" s="95">
        <v>410</v>
      </c>
      <c r="G621" s="106">
        <v>10</v>
      </c>
      <c r="H621" s="115">
        <v>345</v>
      </c>
      <c r="I621" s="95">
        <v>355</v>
      </c>
      <c r="J621" s="95">
        <v>350</v>
      </c>
      <c r="K621" s="106">
        <v>10</v>
      </c>
      <c r="L621" s="115">
        <v>350</v>
      </c>
      <c r="M621" s="95">
        <v>360</v>
      </c>
      <c r="N621" s="95">
        <v>355</v>
      </c>
      <c r="O621" s="106" t="s">
        <v>5</v>
      </c>
      <c r="P621" s="115">
        <v>315</v>
      </c>
      <c r="Q621" s="95">
        <v>325</v>
      </c>
      <c r="R621" s="95">
        <v>320</v>
      </c>
      <c r="S621" s="106">
        <v>-20</v>
      </c>
      <c r="T621" s="115">
        <v>340</v>
      </c>
      <c r="U621" s="95">
        <v>350</v>
      </c>
      <c r="V621" s="95">
        <v>345</v>
      </c>
      <c r="W621" s="106">
        <v>5</v>
      </c>
      <c r="X621" s="115">
        <v>290</v>
      </c>
      <c r="Y621" s="95">
        <v>300</v>
      </c>
      <c r="Z621" s="95">
        <v>295</v>
      </c>
      <c r="AA621" s="106" t="s">
        <v>5</v>
      </c>
      <c r="AB621" s="115">
        <v>350</v>
      </c>
      <c r="AC621" s="95">
        <v>360</v>
      </c>
      <c r="AD621" s="95">
        <v>355</v>
      </c>
      <c r="AE621" s="106" t="s">
        <v>5</v>
      </c>
      <c r="AF621" s="115">
        <v>295</v>
      </c>
      <c r="AG621" s="95">
        <v>305</v>
      </c>
      <c r="AH621" s="95">
        <v>300</v>
      </c>
      <c r="AI621" s="106">
        <v>5</v>
      </c>
      <c r="AJ621" s="115">
        <v>320</v>
      </c>
      <c r="AK621" s="95">
        <v>330</v>
      </c>
      <c r="AL621" s="95">
        <v>325</v>
      </c>
      <c r="AM621" s="106">
        <v>-5</v>
      </c>
      <c r="AN621" s="115">
        <v>235</v>
      </c>
      <c r="AO621" s="95">
        <v>245</v>
      </c>
      <c r="AP621" s="95">
        <v>240</v>
      </c>
      <c r="AQ621" s="106">
        <v>-15</v>
      </c>
      <c r="AR621" s="115">
        <v>305</v>
      </c>
      <c r="AS621" s="95">
        <v>315</v>
      </c>
      <c r="AT621" s="95">
        <v>310</v>
      </c>
      <c r="AU621" s="106">
        <v>10</v>
      </c>
      <c r="AV621" s="115">
        <v>300</v>
      </c>
      <c r="AW621" s="95">
        <v>310</v>
      </c>
      <c r="AX621" s="95">
        <v>305</v>
      </c>
      <c r="AY621" s="106">
        <v>5</v>
      </c>
      <c r="AZ621" s="115">
        <v>300</v>
      </c>
      <c r="BA621" s="95">
        <v>310</v>
      </c>
      <c r="BB621" s="95">
        <v>305</v>
      </c>
      <c r="BC621" s="106" t="s">
        <v>5</v>
      </c>
      <c r="BD621" s="115">
        <v>225</v>
      </c>
      <c r="BE621" s="95">
        <v>235</v>
      </c>
      <c r="BF621" s="95">
        <v>230</v>
      </c>
      <c r="BG621" s="106" t="s">
        <v>5</v>
      </c>
      <c r="BH621" s="115">
        <v>305</v>
      </c>
      <c r="BI621" s="95">
        <v>315</v>
      </c>
      <c r="BJ621" s="95">
        <v>310</v>
      </c>
      <c r="BK621" s="106">
        <v>10</v>
      </c>
      <c r="BL621" s="115">
        <v>290</v>
      </c>
      <c r="BM621" s="95">
        <v>300</v>
      </c>
      <c r="BN621" s="95">
        <v>295</v>
      </c>
      <c r="BO621" s="106" t="s">
        <v>5</v>
      </c>
      <c r="BP621" s="115">
        <v>350</v>
      </c>
      <c r="BQ621" s="95">
        <v>360</v>
      </c>
      <c r="BR621" s="95">
        <v>355</v>
      </c>
      <c r="BS621" s="106">
        <v>25</v>
      </c>
      <c r="BT621" s="115">
        <v>275</v>
      </c>
      <c r="BU621" s="95">
        <v>285</v>
      </c>
      <c r="BV621" s="95">
        <v>280</v>
      </c>
      <c r="BW621" s="106">
        <v>15</v>
      </c>
      <c r="BX621" s="115">
        <v>315</v>
      </c>
      <c r="BY621" s="95">
        <v>325</v>
      </c>
      <c r="BZ621" s="95">
        <v>320</v>
      </c>
      <c r="CA621" s="106" t="s">
        <v>5</v>
      </c>
      <c r="CB621" s="115">
        <v>445</v>
      </c>
      <c r="CC621" s="95">
        <v>455</v>
      </c>
      <c r="CD621" s="95">
        <v>450</v>
      </c>
      <c r="CE621" s="106" t="s">
        <v>5</v>
      </c>
      <c r="CF621" s="115">
        <v>335</v>
      </c>
      <c r="CG621" s="95">
        <v>345</v>
      </c>
      <c r="CH621" s="95">
        <v>340</v>
      </c>
      <c r="CI621" s="106" t="s">
        <v>5</v>
      </c>
      <c r="CJ621" s="115">
        <v>255</v>
      </c>
      <c r="CK621" s="95">
        <v>265</v>
      </c>
      <c r="CL621" s="95">
        <v>260</v>
      </c>
      <c r="CM621" s="106">
        <v>5</v>
      </c>
      <c r="CN621" s="115">
        <v>315</v>
      </c>
      <c r="CO621" s="95">
        <v>325</v>
      </c>
      <c r="CP621" s="95">
        <v>320</v>
      </c>
      <c r="CQ621" s="106" t="s">
        <v>5</v>
      </c>
      <c r="CR621" s="115">
        <v>480</v>
      </c>
      <c r="CS621" s="95">
        <v>490</v>
      </c>
      <c r="CT621" s="95">
        <v>485</v>
      </c>
      <c r="CU621" s="106" t="s">
        <v>5</v>
      </c>
      <c r="CV621" s="115">
        <v>360</v>
      </c>
      <c r="CW621" s="95">
        <v>370</v>
      </c>
      <c r="CX621" s="95">
        <v>365</v>
      </c>
      <c r="CY621" s="106">
        <v>5</v>
      </c>
      <c r="CZ621" s="115">
        <v>290</v>
      </c>
      <c r="DA621" s="95">
        <v>300</v>
      </c>
      <c r="DB621" s="95">
        <v>295</v>
      </c>
      <c r="DC621" s="106" t="s">
        <v>5</v>
      </c>
      <c r="DD621" s="115">
        <v>345</v>
      </c>
      <c r="DE621" s="95">
        <v>355</v>
      </c>
      <c r="DF621" s="95">
        <v>350</v>
      </c>
      <c r="DG621" s="106" t="s">
        <v>5</v>
      </c>
      <c r="DH621" s="115">
        <v>460</v>
      </c>
      <c r="DI621" s="95">
        <v>470</v>
      </c>
      <c r="DJ621" s="95">
        <v>465</v>
      </c>
      <c r="DK621" s="106" t="s">
        <v>5</v>
      </c>
      <c r="DL621" s="115">
        <v>335</v>
      </c>
      <c r="DM621" s="95">
        <v>345</v>
      </c>
      <c r="DN621" s="95">
        <v>340</v>
      </c>
      <c r="DO621" s="106">
        <v>5</v>
      </c>
      <c r="DP621" s="115">
        <v>285</v>
      </c>
      <c r="DQ621" s="95">
        <v>295</v>
      </c>
      <c r="DR621" s="95">
        <v>290</v>
      </c>
      <c r="DS621" s="106" t="s">
        <v>5</v>
      </c>
      <c r="DT621" s="115">
        <v>345</v>
      </c>
      <c r="DU621" s="95">
        <v>355</v>
      </c>
      <c r="DV621" s="95">
        <v>350</v>
      </c>
      <c r="DW621" s="106" t="s">
        <v>5</v>
      </c>
      <c r="DX621" s="115">
        <v>445</v>
      </c>
      <c r="DY621" s="95">
        <v>455</v>
      </c>
      <c r="DZ621" s="95">
        <v>450</v>
      </c>
      <c r="EA621" s="106" t="s">
        <v>5</v>
      </c>
      <c r="EB621" s="115">
        <v>365</v>
      </c>
      <c r="EC621" s="95">
        <v>375</v>
      </c>
      <c r="ED621" s="95">
        <v>370</v>
      </c>
      <c r="EE621" s="106">
        <v>5</v>
      </c>
      <c r="EF621" s="115">
        <v>280</v>
      </c>
      <c r="EG621" s="95">
        <v>290</v>
      </c>
      <c r="EH621" s="95">
        <v>285</v>
      </c>
      <c r="EI621" s="106">
        <v>5</v>
      </c>
      <c r="EJ621" s="115">
        <v>355</v>
      </c>
      <c r="EK621" s="95">
        <v>365</v>
      </c>
      <c r="EL621" s="95">
        <v>360</v>
      </c>
      <c r="EM621" s="106" t="s">
        <v>5</v>
      </c>
      <c r="EN621" s="115">
        <v>490</v>
      </c>
      <c r="EO621" s="95">
        <v>500</v>
      </c>
      <c r="EP621" s="95">
        <v>495</v>
      </c>
      <c r="EQ621" s="106" t="s">
        <v>5</v>
      </c>
      <c r="ER621" s="115">
        <v>355</v>
      </c>
      <c r="ES621" s="95">
        <v>365</v>
      </c>
      <c r="ET621" s="95">
        <v>360</v>
      </c>
      <c r="EU621" s="106">
        <v>10</v>
      </c>
      <c r="EV621" s="115">
        <v>255</v>
      </c>
      <c r="EW621" s="95">
        <v>265</v>
      </c>
      <c r="EX621" s="95">
        <v>260</v>
      </c>
      <c r="EY621" s="106">
        <v>-5</v>
      </c>
      <c r="EZ621" s="115">
        <v>355</v>
      </c>
      <c r="FA621" s="95">
        <v>365</v>
      </c>
      <c r="FB621" s="95">
        <v>360</v>
      </c>
      <c r="FC621" s="106" t="s">
        <v>5</v>
      </c>
      <c r="FD621" s="115">
        <v>285</v>
      </c>
      <c r="FE621" s="95">
        <v>295</v>
      </c>
      <c r="FF621" s="95">
        <v>290</v>
      </c>
      <c r="FG621" s="106">
        <v>10</v>
      </c>
      <c r="FH621" s="115">
        <v>365</v>
      </c>
      <c r="FI621" s="95">
        <v>375</v>
      </c>
      <c r="FJ621" s="95">
        <v>370</v>
      </c>
      <c r="FK621" s="106" t="s">
        <v>5</v>
      </c>
      <c r="FL621" s="115">
        <v>295</v>
      </c>
      <c r="FM621" s="95">
        <v>305</v>
      </c>
      <c r="FN621" s="95">
        <v>300</v>
      </c>
      <c r="FO621" s="106" t="s">
        <v>5</v>
      </c>
      <c r="FP621" s="115">
        <v>305</v>
      </c>
      <c r="FQ621" s="95">
        <v>315</v>
      </c>
      <c r="FR621" s="95">
        <v>310</v>
      </c>
      <c r="FS621" s="106" t="s">
        <v>5</v>
      </c>
      <c r="FT621" s="135">
        <v>320</v>
      </c>
      <c r="FU621" s="136">
        <v>330</v>
      </c>
      <c r="FV621" s="95">
        <v>325</v>
      </c>
      <c r="FW621" s="134">
        <v>5</v>
      </c>
      <c r="FX621" s="115">
        <v>280</v>
      </c>
      <c r="FY621" s="95">
        <v>290</v>
      </c>
      <c r="FZ621" s="95">
        <v>285</v>
      </c>
      <c r="GA621" s="106" t="s">
        <v>5</v>
      </c>
      <c r="GB621" s="115">
        <v>450</v>
      </c>
      <c r="GC621" s="95">
        <v>460</v>
      </c>
      <c r="GD621" s="95">
        <v>455</v>
      </c>
      <c r="GE621" s="106">
        <v>5</v>
      </c>
      <c r="GF621" s="115">
        <v>380</v>
      </c>
      <c r="GG621" s="95">
        <v>390</v>
      </c>
      <c r="GH621" s="95">
        <v>385</v>
      </c>
      <c r="GI621" s="106" t="s">
        <v>5</v>
      </c>
      <c r="GJ621" s="115">
        <v>355</v>
      </c>
      <c r="GK621" s="95">
        <v>365</v>
      </c>
      <c r="GL621" s="95">
        <v>360</v>
      </c>
      <c r="GM621" s="106" t="s">
        <v>5</v>
      </c>
      <c r="GN621" s="115">
        <v>550</v>
      </c>
      <c r="GO621" s="95">
        <v>560</v>
      </c>
      <c r="GP621" s="95">
        <v>555</v>
      </c>
      <c r="GQ621" s="106" t="s">
        <v>5</v>
      </c>
      <c r="GR621" s="93"/>
      <c r="GS621" s="93"/>
    </row>
    <row r="622" spans="1:201" ht="15.75" x14ac:dyDescent="0.25">
      <c r="A622">
        <v>10</v>
      </c>
      <c r="B622">
        <v>2021</v>
      </c>
      <c r="C622" s="91">
        <v>44484</v>
      </c>
      <c r="D622" s="95">
        <v>405</v>
      </c>
      <c r="E622" s="95">
        <v>415</v>
      </c>
      <c r="F622" s="95">
        <v>410</v>
      </c>
      <c r="G622" s="106" t="s">
        <v>5</v>
      </c>
      <c r="H622" s="115">
        <v>350</v>
      </c>
      <c r="I622" s="95">
        <v>360</v>
      </c>
      <c r="J622" s="95">
        <v>355</v>
      </c>
      <c r="K622" s="106">
        <v>5</v>
      </c>
      <c r="L622" s="115">
        <v>350</v>
      </c>
      <c r="M622" s="95">
        <v>360</v>
      </c>
      <c r="N622" s="95">
        <v>355</v>
      </c>
      <c r="O622" s="106" t="s">
        <v>5</v>
      </c>
      <c r="P622" s="115">
        <v>310</v>
      </c>
      <c r="Q622" s="95">
        <v>320</v>
      </c>
      <c r="R622" s="95">
        <v>315</v>
      </c>
      <c r="S622" s="106">
        <v>-5</v>
      </c>
      <c r="T622" s="115">
        <v>335</v>
      </c>
      <c r="U622" s="95">
        <v>345</v>
      </c>
      <c r="V622" s="95">
        <v>340</v>
      </c>
      <c r="W622" s="106">
        <v>-5</v>
      </c>
      <c r="X622" s="115">
        <v>290</v>
      </c>
      <c r="Y622" s="95">
        <v>300</v>
      </c>
      <c r="Z622" s="95">
        <v>295</v>
      </c>
      <c r="AA622" s="106" t="s">
        <v>5</v>
      </c>
      <c r="AB622" s="115">
        <v>350</v>
      </c>
      <c r="AC622" s="95">
        <v>360</v>
      </c>
      <c r="AD622" s="95">
        <v>355</v>
      </c>
      <c r="AE622" s="106" t="s">
        <v>5</v>
      </c>
      <c r="AF622" s="115">
        <v>295</v>
      </c>
      <c r="AG622" s="95">
        <v>305</v>
      </c>
      <c r="AH622" s="95">
        <v>300</v>
      </c>
      <c r="AI622" s="106" t="s">
        <v>5</v>
      </c>
      <c r="AJ622" s="115">
        <v>320</v>
      </c>
      <c r="AK622" s="95">
        <v>330</v>
      </c>
      <c r="AL622" s="95">
        <v>325</v>
      </c>
      <c r="AM622" s="106" t="s">
        <v>5</v>
      </c>
      <c r="AN622" s="115">
        <v>235</v>
      </c>
      <c r="AO622" s="95">
        <v>245</v>
      </c>
      <c r="AP622" s="95">
        <v>240</v>
      </c>
      <c r="AQ622" s="106" t="s">
        <v>5</v>
      </c>
      <c r="AR622" s="115">
        <v>310</v>
      </c>
      <c r="AS622" s="95">
        <v>320</v>
      </c>
      <c r="AT622" s="95">
        <v>315</v>
      </c>
      <c r="AU622" s="106">
        <v>5</v>
      </c>
      <c r="AV622" s="115">
        <v>300</v>
      </c>
      <c r="AW622" s="95">
        <v>310</v>
      </c>
      <c r="AX622" s="95">
        <v>305</v>
      </c>
      <c r="AY622" s="106" t="s">
        <v>5</v>
      </c>
      <c r="AZ622" s="115">
        <v>305</v>
      </c>
      <c r="BA622" s="95">
        <v>315</v>
      </c>
      <c r="BB622" s="95">
        <v>310</v>
      </c>
      <c r="BC622" s="106">
        <v>5</v>
      </c>
      <c r="BD622" s="115">
        <v>230</v>
      </c>
      <c r="BE622" s="95">
        <v>240</v>
      </c>
      <c r="BF622" s="95">
        <v>235</v>
      </c>
      <c r="BG622" s="106">
        <v>5</v>
      </c>
      <c r="BH622" s="115">
        <v>310</v>
      </c>
      <c r="BI622" s="95">
        <v>320</v>
      </c>
      <c r="BJ622" s="95">
        <v>315</v>
      </c>
      <c r="BK622" s="106">
        <v>5</v>
      </c>
      <c r="BL622" s="115">
        <v>295</v>
      </c>
      <c r="BM622" s="95">
        <v>305</v>
      </c>
      <c r="BN622" s="95">
        <v>300</v>
      </c>
      <c r="BO622" s="106">
        <v>5</v>
      </c>
      <c r="BP622" s="115">
        <v>350</v>
      </c>
      <c r="BQ622" s="95">
        <v>360</v>
      </c>
      <c r="BR622" s="95">
        <v>355</v>
      </c>
      <c r="BS622" s="106" t="s">
        <v>5</v>
      </c>
      <c r="BT622" s="115">
        <v>270</v>
      </c>
      <c r="BU622" s="95">
        <v>280</v>
      </c>
      <c r="BV622" s="95">
        <v>275</v>
      </c>
      <c r="BW622" s="106">
        <v>-5</v>
      </c>
      <c r="BX622" s="115">
        <v>315</v>
      </c>
      <c r="BY622" s="95">
        <v>325</v>
      </c>
      <c r="BZ622" s="95">
        <v>320</v>
      </c>
      <c r="CA622" s="106" t="s">
        <v>5</v>
      </c>
      <c r="CB622" s="115">
        <v>440</v>
      </c>
      <c r="CC622" s="95">
        <v>450</v>
      </c>
      <c r="CD622" s="95">
        <v>445</v>
      </c>
      <c r="CE622" s="106">
        <v>-5</v>
      </c>
      <c r="CF622" s="115">
        <v>340</v>
      </c>
      <c r="CG622" s="95">
        <v>350</v>
      </c>
      <c r="CH622" s="95">
        <v>345</v>
      </c>
      <c r="CI622" s="106">
        <v>5</v>
      </c>
      <c r="CJ622" s="115">
        <v>260</v>
      </c>
      <c r="CK622" s="95">
        <v>270</v>
      </c>
      <c r="CL622" s="95">
        <v>265</v>
      </c>
      <c r="CM622" s="106">
        <v>5</v>
      </c>
      <c r="CN622" s="115">
        <v>315</v>
      </c>
      <c r="CO622" s="95">
        <v>325</v>
      </c>
      <c r="CP622" s="95">
        <v>320</v>
      </c>
      <c r="CQ622" s="106" t="s">
        <v>5</v>
      </c>
      <c r="CR622" s="115">
        <v>480</v>
      </c>
      <c r="CS622" s="95">
        <v>490</v>
      </c>
      <c r="CT622" s="95">
        <v>485</v>
      </c>
      <c r="CU622" s="106" t="s">
        <v>5</v>
      </c>
      <c r="CV622" s="115">
        <v>370</v>
      </c>
      <c r="CW622" s="95">
        <v>380</v>
      </c>
      <c r="CX622" s="95">
        <v>375</v>
      </c>
      <c r="CY622" s="106">
        <v>10</v>
      </c>
      <c r="CZ622" s="115">
        <v>295</v>
      </c>
      <c r="DA622" s="95">
        <v>305</v>
      </c>
      <c r="DB622" s="95">
        <v>300</v>
      </c>
      <c r="DC622" s="106">
        <v>5</v>
      </c>
      <c r="DD622" s="115">
        <v>350</v>
      </c>
      <c r="DE622" s="95">
        <v>360</v>
      </c>
      <c r="DF622" s="95">
        <v>355</v>
      </c>
      <c r="DG622" s="106">
        <v>5</v>
      </c>
      <c r="DH622" s="115">
        <v>460</v>
      </c>
      <c r="DI622" s="95">
        <v>470</v>
      </c>
      <c r="DJ622" s="95">
        <v>465</v>
      </c>
      <c r="DK622" s="106" t="s">
        <v>5</v>
      </c>
      <c r="DL622" s="115">
        <v>340</v>
      </c>
      <c r="DM622" s="95">
        <v>350</v>
      </c>
      <c r="DN622" s="95">
        <v>345</v>
      </c>
      <c r="DO622" s="106">
        <v>5</v>
      </c>
      <c r="DP622" s="115">
        <v>285</v>
      </c>
      <c r="DQ622" s="95">
        <v>295</v>
      </c>
      <c r="DR622" s="95">
        <v>290</v>
      </c>
      <c r="DS622" s="106" t="s">
        <v>5</v>
      </c>
      <c r="DT622" s="115">
        <v>350</v>
      </c>
      <c r="DU622" s="95">
        <v>360</v>
      </c>
      <c r="DV622" s="95">
        <v>355</v>
      </c>
      <c r="DW622" s="106">
        <v>5</v>
      </c>
      <c r="DX622" s="115">
        <v>445</v>
      </c>
      <c r="DY622" s="95">
        <v>455</v>
      </c>
      <c r="DZ622" s="95">
        <v>450</v>
      </c>
      <c r="EA622" s="106" t="s">
        <v>5</v>
      </c>
      <c r="EB622" s="115">
        <v>370</v>
      </c>
      <c r="EC622" s="95">
        <v>380</v>
      </c>
      <c r="ED622" s="95">
        <v>375</v>
      </c>
      <c r="EE622" s="106">
        <v>5</v>
      </c>
      <c r="EF622" s="115">
        <v>280</v>
      </c>
      <c r="EG622" s="95">
        <v>290</v>
      </c>
      <c r="EH622" s="95">
        <v>285</v>
      </c>
      <c r="EI622" s="106" t="s">
        <v>5</v>
      </c>
      <c r="EJ622" s="115">
        <v>360</v>
      </c>
      <c r="EK622" s="95">
        <v>370</v>
      </c>
      <c r="EL622" s="95">
        <v>365</v>
      </c>
      <c r="EM622" s="106">
        <v>5</v>
      </c>
      <c r="EN622" s="115">
        <v>490</v>
      </c>
      <c r="EO622" s="95">
        <v>500</v>
      </c>
      <c r="EP622" s="95">
        <v>495</v>
      </c>
      <c r="EQ622" s="106" t="s">
        <v>5</v>
      </c>
      <c r="ER622" s="115">
        <v>355</v>
      </c>
      <c r="ES622" s="95">
        <v>365</v>
      </c>
      <c r="ET622" s="95">
        <v>360</v>
      </c>
      <c r="EU622" s="106" t="s">
        <v>5</v>
      </c>
      <c r="EV622" s="115">
        <v>260</v>
      </c>
      <c r="EW622" s="95">
        <v>270</v>
      </c>
      <c r="EX622" s="95">
        <v>265</v>
      </c>
      <c r="EY622" s="106">
        <v>5</v>
      </c>
      <c r="EZ622" s="115">
        <v>360</v>
      </c>
      <c r="FA622" s="95">
        <v>370</v>
      </c>
      <c r="FB622" s="95">
        <v>365</v>
      </c>
      <c r="FC622" s="106">
        <v>5</v>
      </c>
      <c r="FD622" s="115">
        <v>285</v>
      </c>
      <c r="FE622" s="95">
        <v>295</v>
      </c>
      <c r="FF622" s="95">
        <v>290</v>
      </c>
      <c r="FG622" s="106" t="s">
        <v>5</v>
      </c>
      <c r="FH622" s="115">
        <v>365</v>
      </c>
      <c r="FI622" s="95">
        <v>375</v>
      </c>
      <c r="FJ622" s="95">
        <v>370</v>
      </c>
      <c r="FK622" s="106" t="s">
        <v>5</v>
      </c>
      <c r="FL622" s="115">
        <v>300</v>
      </c>
      <c r="FM622" s="95">
        <v>310</v>
      </c>
      <c r="FN622" s="95">
        <v>305</v>
      </c>
      <c r="FO622" s="106">
        <v>5</v>
      </c>
      <c r="FP622" s="115">
        <v>305</v>
      </c>
      <c r="FQ622" s="95">
        <v>315</v>
      </c>
      <c r="FR622" s="95">
        <v>310</v>
      </c>
      <c r="FS622" s="106" t="s">
        <v>5</v>
      </c>
      <c r="FT622" s="135">
        <v>320</v>
      </c>
      <c r="FU622" s="136">
        <v>330</v>
      </c>
      <c r="FV622" s="95">
        <v>325</v>
      </c>
      <c r="FW622" s="134" t="s">
        <v>5</v>
      </c>
      <c r="FX622" s="115">
        <v>280</v>
      </c>
      <c r="FY622" s="95">
        <v>290</v>
      </c>
      <c r="FZ622" s="95">
        <v>285</v>
      </c>
      <c r="GA622" s="106" t="s">
        <v>5</v>
      </c>
      <c r="GB622" s="115">
        <v>460</v>
      </c>
      <c r="GC622" s="95">
        <v>470</v>
      </c>
      <c r="GD622" s="95">
        <v>465</v>
      </c>
      <c r="GE622" s="106">
        <v>10</v>
      </c>
      <c r="GF622" s="115">
        <v>385</v>
      </c>
      <c r="GG622" s="95">
        <v>395</v>
      </c>
      <c r="GH622" s="95">
        <v>390</v>
      </c>
      <c r="GI622" s="106">
        <v>5</v>
      </c>
      <c r="GJ622" s="115">
        <v>360</v>
      </c>
      <c r="GK622" s="95">
        <v>370</v>
      </c>
      <c r="GL622" s="95">
        <v>365</v>
      </c>
      <c r="GM622" s="106">
        <v>5</v>
      </c>
      <c r="GN622" s="115">
        <v>550</v>
      </c>
      <c r="GO622" s="95">
        <v>560</v>
      </c>
      <c r="GP622" s="95">
        <v>555</v>
      </c>
      <c r="GQ622" s="106" t="s">
        <v>5</v>
      </c>
      <c r="GR622" s="93"/>
      <c r="GS622" s="93"/>
    </row>
    <row r="623" spans="1:201" ht="15.75" x14ac:dyDescent="0.25">
      <c r="A623">
        <v>10</v>
      </c>
      <c r="B623">
        <v>2021</v>
      </c>
      <c r="C623" s="91">
        <v>44491</v>
      </c>
      <c r="D623" s="96">
        <v>392.5</v>
      </c>
      <c r="E623" s="96">
        <v>402.5</v>
      </c>
      <c r="F623" s="96">
        <v>397.5</v>
      </c>
      <c r="G623" s="103"/>
      <c r="H623" s="113">
        <v>335</v>
      </c>
      <c r="I623" s="96">
        <v>345</v>
      </c>
      <c r="J623" s="96">
        <v>340</v>
      </c>
      <c r="K623" s="103"/>
      <c r="L623" s="113">
        <v>350</v>
      </c>
      <c r="M623" s="96">
        <v>360</v>
      </c>
      <c r="N623" s="96">
        <v>355</v>
      </c>
      <c r="O623" s="103"/>
      <c r="P623" s="113">
        <v>312.5</v>
      </c>
      <c r="Q623" s="96">
        <v>322.5</v>
      </c>
      <c r="R623" s="96">
        <v>317.5</v>
      </c>
      <c r="S623" s="103"/>
      <c r="T623" s="113">
        <v>332.5</v>
      </c>
      <c r="U623" s="96">
        <v>342.5</v>
      </c>
      <c r="V623" s="96">
        <v>337.5</v>
      </c>
      <c r="W623" s="103"/>
      <c r="X623" s="113">
        <v>290</v>
      </c>
      <c r="Y623" s="96">
        <v>300</v>
      </c>
      <c r="Z623" s="96">
        <v>295</v>
      </c>
      <c r="AA623" s="103"/>
      <c r="AB623" s="113">
        <v>350</v>
      </c>
      <c r="AC623" s="96">
        <v>360</v>
      </c>
      <c r="AD623" s="96">
        <v>355</v>
      </c>
      <c r="AE623" s="103"/>
      <c r="AF623" s="113">
        <v>292.5</v>
      </c>
      <c r="AG623" s="96">
        <v>302.5</v>
      </c>
      <c r="AH623" s="96">
        <v>297.5</v>
      </c>
      <c r="AI623" s="103"/>
      <c r="AJ623" s="113">
        <v>317.5</v>
      </c>
      <c r="AK623" s="96">
        <v>327.5</v>
      </c>
      <c r="AL623" s="96">
        <v>322.5</v>
      </c>
      <c r="AM623" s="103"/>
      <c r="AN623" s="113">
        <v>232.5</v>
      </c>
      <c r="AO623" s="96">
        <v>242.5</v>
      </c>
      <c r="AP623" s="96">
        <v>237.5</v>
      </c>
      <c r="AQ623" s="103"/>
      <c r="AR623" s="113">
        <v>310</v>
      </c>
      <c r="AS623" s="96">
        <v>320</v>
      </c>
      <c r="AT623" s="96">
        <v>315</v>
      </c>
      <c r="AU623" s="103"/>
      <c r="AV623" s="113">
        <v>300</v>
      </c>
      <c r="AW623" s="96">
        <v>310</v>
      </c>
      <c r="AX623" s="96">
        <v>305</v>
      </c>
      <c r="AY623" s="103"/>
      <c r="AZ623" s="113">
        <v>307.5</v>
      </c>
      <c r="BA623" s="96">
        <v>317.5</v>
      </c>
      <c r="BB623" s="96">
        <v>312.5</v>
      </c>
      <c r="BC623" s="103"/>
      <c r="BD623" s="113">
        <v>230</v>
      </c>
      <c r="BE623" s="96">
        <v>240</v>
      </c>
      <c r="BF623" s="96">
        <v>235</v>
      </c>
      <c r="BG623" s="103"/>
      <c r="BH623" s="113">
        <v>310</v>
      </c>
      <c r="BI623" s="96">
        <v>320</v>
      </c>
      <c r="BJ623" s="96">
        <v>315</v>
      </c>
      <c r="BK623" s="103"/>
      <c r="BL623" s="113">
        <v>272.5</v>
      </c>
      <c r="BM623" s="96">
        <v>282.5</v>
      </c>
      <c r="BN623" s="96">
        <v>277.5</v>
      </c>
      <c r="BO623" s="103"/>
      <c r="BP623" s="113">
        <v>342.5</v>
      </c>
      <c r="BQ623" s="96">
        <v>352.5</v>
      </c>
      <c r="BR623" s="96">
        <v>347.5</v>
      </c>
      <c r="BS623" s="103"/>
      <c r="BT623" s="113">
        <v>270</v>
      </c>
      <c r="BU623" s="96">
        <v>280</v>
      </c>
      <c r="BV623" s="96">
        <v>275</v>
      </c>
      <c r="BW623" s="103"/>
      <c r="BX623" s="113">
        <v>315</v>
      </c>
      <c r="BY623" s="96">
        <v>325</v>
      </c>
      <c r="BZ623" s="96">
        <v>320</v>
      </c>
      <c r="CA623" s="103"/>
      <c r="CB623" s="113">
        <v>440</v>
      </c>
      <c r="CC623" s="96">
        <v>450</v>
      </c>
      <c r="CD623" s="96">
        <v>445</v>
      </c>
      <c r="CE623" s="103"/>
      <c r="CF623" s="113">
        <v>345</v>
      </c>
      <c r="CG623" s="96">
        <v>355</v>
      </c>
      <c r="CH623" s="96">
        <v>350</v>
      </c>
      <c r="CI623" s="103"/>
      <c r="CJ623" s="113">
        <v>262.5</v>
      </c>
      <c r="CK623" s="96">
        <v>272.5</v>
      </c>
      <c r="CL623" s="96">
        <v>267.5</v>
      </c>
      <c r="CM623" s="103"/>
      <c r="CN623" s="113">
        <v>315</v>
      </c>
      <c r="CO623" s="96">
        <v>325</v>
      </c>
      <c r="CP623" s="96">
        <v>320</v>
      </c>
      <c r="CQ623" s="103"/>
      <c r="CR623" s="113">
        <v>480</v>
      </c>
      <c r="CS623" s="96">
        <v>490</v>
      </c>
      <c r="CT623" s="96">
        <v>485</v>
      </c>
      <c r="CU623" s="103"/>
      <c r="CV623" s="113">
        <v>367.5</v>
      </c>
      <c r="CW623" s="96">
        <v>377.5</v>
      </c>
      <c r="CX623" s="96">
        <v>372.5</v>
      </c>
      <c r="CY623" s="103"/>
      <c r="CZ623" s="113">
        <v>292.5</v>
      </c>
      <c r="DA623" s="96">
        <v>302.5</v>
      </c>
      <c r="DB623" s="96">
        <v>297.5</v>
      </c>
      <c r="DC623" s="103"/>
      <c r="DD623" s="113">
        <v>350</v>
      </c>
      <c r="DE623" s="96">
        <v>360</v>
      </c>
      <c r="DF623" s="96">
        <v>355</v>
      </c>
      <c r="DG623" s="103"/>
      <c r="DH623" s="113">
        <v>452.5</v>
      </c>
      <c r="DI623" s="96">
        <v>462.5</v>
      </c>
      <c r="DJ623" s="96">
        <v>457.5</v>
      </c>
      <c r="DK623" s="103"/>
      <c r="DL623" s="113">
        <v>335</v>
      </c>
      <c r="DM623" s="96">
        <v>345</v>
      </c>
      <c r="DN623" s="96">
        <v>340</v>
      </c>
      <c r="DO623" s="103"/>
      <c r="DP623" s="113">
        <v>285</v>
      </c>
      <c r="DQ623" s="96">
        <v>295</v>
      </c>
      <c r="DR623" s="96">
        <v>290</v>
      </c>
      <c r="DS623" s="103"/>
      <c r="DT623" s="113">
        <v>350</v>
      </c>
      <c r="DU623" s="96">
        <v>360</v>
      </c>
      <c r="DV623" s="96">
        <v>355</v>
      </c>
      <c r="DW623" s="103"/>
      <c r="DX623" s="113">
        <v>437.5</v>
      </c>
      <c r="DY623" s="96">
        <v>447.5</v>
      </c>
      <c r="DZ623" s="96">
        <v>442.5</v>
      </c>
      <c r="EA623" s="103"/>
      <c r="EB623" s="113">
        <v>365</v>
      </c>
      <c r="EC623" s="96">
        <v>375</v>
      </c>
      <c r="ED623" s="96">
        <v>370</v>
      </c>
      <c r="EE623" s="103"/>
      <c r="EF623" s="113">
        <v>280</v>
      </c>
      <c r="EG623" s="96">
        <v>290</v>
      </c>
      <c r="EH623" s="96">
        <v>285</v>
      </c>
      <c r="EI623" s="103"/>
      <c r="EJ623" s="113">
        <v>360</v>
      </c>
      <c r="EK623" s="96">
        <v>370</v>
      </c>
      <c r="EL623" s="96">
        <v>365</v>
      </c>
      <c r="EM623" s="103"/>
      <c r="EN623" s="113">
        <v>482.5</v>
      </c>
      <c r="EO623" s="96">
        <v>492.5</v>
      </c>
      <c r="EP623" s="96">
        <v>487.5</v>
      </c>
      <c r="EQ623" s="103"/>
      <c r="ER623" s="113">
        <v>352.5</v>
      </c>
      <c r="ES623" s="96">
        <v>362.5</v>
      </c>
      <c r="ET623" s="96">
        <v>357.5</v>
      </c>
      <c r="EU623" s="103"/>
      <c r="EV623" s="113">
        <v>260</v>
      </c>
      <c r="EW623" s="96">
        <v>270</v>
      </c>
      <c r="EX623" s="96">
        <v>265</v>
      </c>
      <c r="EY623" s="103"/>
      <c r="EZ623" s="113">
        <v>362.5</v>
      </c>
      <c r="FA623" s="96">
        <v>372.5</v>
      </c>
      <c r="FB623" s="96">
        <v>367.5</v>
      </c>
      <c r="FC623" s="103"/>
      <c r="FD623" s="113">
        <v>285</v>
      </c>
      <c r="FE623" s="96">
        <v>295</v>
      </c>
      <c r="FF623" s="96">
        <v>290</v>
      </c>
      <c r="FG623" s="103"/>
      <c r="FH623" s="113">
        <v>365</v>
      </c>
      <c r="FI623" s="96">
        <v>375</v>
      </c>
      <c r="FJ623" s="96">
        <v>370</v>
      </c>
      <c r="FK623" s="103"/>
      <c r="FL623" s="113">
        <v>290</v>
      </c>
      <c r="FM623" s="96">
        <v>300</v>
      </c>
      <c r="FN623" s="96">
        <v>295</v>
      </c>
      <c r="FO623" s="103"/>
      <c r="FP623" s="114">
        <v>305</v>
      </c>
      <c r="FQ623" s="101">
        <v>315</v>
      </c>
      <c r="FR623" s="101">
        <v>310</v>
      </c>
      <c r="FS623" s="103"/>
      <c r="FT623" s="113">
        <v>315</v>
      </c>
      <c r="FU623" s="96">
        <v>325</v>
      </c>
      <c r="FV623" s="96">
        <v>320</v>
      </c>
      <c r="FW623" s="103"/>
      <c r="FX623" s="113">
        <v>280</v>
      </c>
      <c r="FY623" s="96">
        <v>290</v>
      </c>
      <c r="FZ623" s="96">
        <v>285</v>
      </c>
      <c r="GA623" s="103"/>
      <c r="GB623" s="113">
        <v>457.5</v>
      </c>
      <c r="GC623" s="96">
        <v>467.5</v>
      </c>
      <c r="GD623" s="96">
        <v>462.5</v>
      </c>
      <c r="GE623" s="103"/>
      <c r="GF623" s="113">
        <v>382.5</v>
      </c>
      <c r="GG623" s="96">
        <v>392.5</v>
      </c>
      <c r="GH623" s="96">
        <v>387.5</v>
      </c>
      <c r="GI623" s="103"/>
      <c r="GJ623" s="113">
        <v>360</v>
      </c>
      <c r="GK623" s="96">
        <v>370</v>
      </c>
      <c r="GL623" s="96">
        <v>365</v>
      </c>
      <c r="GM623" s="103"/>
      <c r="GN623" s="113">
        <v>542.5</v>
      </c>
      <c r="GO623" s="96">
        <v>552.5</v>
      </c>
      <c r="GP623" s="96">
        <v>547.5</v>
      </c>
      <c r="GQ623" s="103"/>
      <c r="GR623" s="93"/>
      <c r="GS623" s="93"/>
    </row>
    <row r="624" spans="1:201" ht="15.75" x14ac:dyDescent="0.25">
      <c r="A624">
        <v>10</v>
      </c>
      <c r="B624">
        <v>2021</v>
      </c>
      <c r="C624" s="91">
        <v>44498</v>
      </c>
      <c r="D624" s="95">
        <v>380</v>
      </c>
      <c r="E624" s="95">
        <v>390</v>
      </c>
      <c r="F624" s="95">
        <v>385</v>
      </c>
      <c r="G624" s="106">
        <v>-25</v>
      </c>
      <c r="H624" s="115">
        <v>320</v>
      </c>
      <c r="I624" s="95">
        <v>330</v>
      </c>
      <c r="J624" s="95">
        <v>325</v>
      </c>
      <c r="K624" s="106">
        <v>-30</v>
      </c>
      <c r="L624" s="115">
        <v>350</v>
      </c>
      <c r="M624" s="95">
        <v>360</v>
      </c>
      <c r="N624" s="95">
        <v>355</v>
      </c>
      <c r="O624" s="106" t="s">
        <v>5</v>
      </c>
      <c r="P624" s="115">
        <v>315</v>
      </c>
      <c r="Q624" s="95">
        <v>325</v>
      </c>
      <c r="R624" s="95">
        <v>320</v>
      </c>
      <c r="S624" s="106">
        <v>5</v>
      </c>
      <c r="T624" s="115">
        <v>330</v>
      </c>
      <c r="U624" s="95">
        <v>340</v>
      </c>
      <c r="V624" s="95">
        <v>335</v>
      </c>
      <c r="W624" s="106">
        <v>-5</v>
      </c>
      <c r="X624" s="115">
        <v>290</v>
      </c>
      <c r="Y624" s="95">
        <v>300</v>
      </c>
      <c r="Z624" s="95">
        <v>295</v>
      </c>
      <c r="AA624" s="106" t="s">
        <v>5</v>
      </c>
      <c r="AB624" s="115">
        <v>350</v>
      </c>
      <c r="AC624" s="95">
        <v>360</v>
      </c>
      <c r="AD624" s="95">
        <v>355</v>
      </c>
      <c r="AE624" s="106" t="s">
        <v>5</v>
      </c>
      <c r="AF624" s="115">
        <v>290</v>
      </c>
      <c r="AG624" s="95">
        <v>300</v>
      </c>
      <c r="AH624" s="95">
        <v>295</v>
      </c>
      <c r="AI624" s="106">
        <v>-5</v>
      </c>
      <c r="AJ624" s="115">
        <v>315</v>
      </c>
      <c r="AK624" s="95">
        <v>325</v>
      </c>
      <c r="AL624" s="95">
        <v>320</v>
      </c>
      <c r="AM624" s="106">
        <v>-5</v>
      </c>
      <c r="AN624" s="115">
        <v>230</v>
      </c>
      <c r="AO624" s="95">
        <v>240</v>
      </c>
      <c r="AP624" s="95">
        <v>235</v>
      </c>
      <c r="AQ624" s="106">
        <v>-5</v>
      </c>
      <c r="AR624" s="115">
        <v>310</v>
      </c>
      <c r="AS624" s="95">
        <v>320</v>
      </c>
      <c r="AT624" s="95">
        <v>315</v>
      </c>
      <c r="AU624" s="106" t="s">
        <v>5</v>
      </c>
      <c r="AV624" s="115">
        <v>300</v>
      </c>
      <c r="AW624" s="95">
        <v>310</v>
      </c>
      <c r="AX624" s="95">
        <v>305</v>
      </c>
      <c r="AY624" s="106" t="s">
        <v>5</v>
      </c>
      <c r="AZ624" s="115">
        <v>310</v>
      </c>
      <c r="BA624" s="95">
        <v>320</v>
      </c>
      <c r="BB624" s="95">
        <v>315</v>
      </c>
      <c r="BC624" s="106">
        <v>5</v>
      </c>
      <c r="BD624" s="115">
        <v>230</v>
      </c>
      <c r="BE624" s="95">
        <v>240</v>
      </c>
      <c r="BF624" s="95">
        <v>235</v>
      </c>
      <c r="BG624" s="106" t="s">
        <v>5</v>
      </c>
      <c r="BH624" s="115">
        <v>310</v>
      </c>
      <c r="BI624" s="95">
        <v>320</v>
      </c>
      <c r="BJ624" s="95">
        <v>315</v>
      </c>
      <c r="BK624" s="106" t="s">
        <v>5</v>
      </c>
      <c r="BL624" s="115">
        <v>250</v>
      </c>
      <c r="BM624" s="95">
        <v>260</v>
      </c>
      <c r="BN624" s="95">
        <v>255</v>
      </c>
      <c r="BO624" s="106">
        <v>-40</v>
      </c>
      <c r="BP624" s="115">
        <v>335</v>
      </c>
      <c r="BQ624" s="95">
        <v>345</v>
      </c>
      <c r="BR624" s="95">
        <v>340</v>
      </c>
      <c r="BS624" s="106">
        <v>-15</v>
      </c>
      <c r="BT624" s="115">
        <v>270</v>
      </c>
      <c r="BU624" s="95">
        <v>280</v>
      </c>
      <c r="BV624" s="95">
        <v>275</v>
      </c>
      <c r="BW624" s="106" t="s">
        <v>5</v>
      </c>
      <c r="BX624" s="115">
        <v>315</v>
      </c>
      <c r="BY624" s="95">
        <v>325</v>
      </c>
      <c r="BZ624" s="95">
        <v>320</v>
      </c>
      <c r="CA624" s="106" t="s">
        <v>5</v>
      </c>
      <c r="CB624" s="115">
        <v>440</v>
      </c>
      <c r="CC624" s="95">
        <v>450</v>
      </c>
      <c r="CD624" s="95">
        <v>445</v>
      </c>
      <c r="CE624" s="106" t="s">
        <v>5</v>
      </c>
      <c r="CF624" s="115">
        <v>350</v>
      </c>
      <c r="CG624" s="95">
        <v>360</v>
      </c>
      <c r="CH624" s="95">
        <v>355</v>
      </c>
      <c r="CI624" s="106">
        <v>10</v>
      </c>
      <c r="CJ624" s="115">
        <v>265</v>
      </c>
      <c r="CK624" s="95">
        <v>275</v>
      </c>
      <c r="CL624" s="95">
        <v>270</v>
      </c>
      <c r="CM624" s="106">
        <v>5</v>
      </c>
      <c r="CN624" s="115">
        <v>315</v>
      </c>
      <c r="CO624" s="95">
        <v>325</v>
      </c>
      <c r="CP624" s="95">
        <v>320</v>
      </c>
      <c r="CQ624" s="106" t="s">
        <v>5</v>
      </c>
      <c r="CR624" s="115">
        <v>480</v>
      </c>
      <c r="CS624" s="95">
        <v>490</v>
      </c>
      <c r="CT624" s="95">
        <v>485</v>
      </c>
      <c r="CU624" s="106" t="s">
        <v>5</v>
      </c>
      <c r="CV624" s="115">
        <v>365</v>
      </c>
      <c r="CW624" s="95">
        <v>375</v>
      </c>
      <c r="CX624" s="95">
        <v>370</v>
      </c>
      <c r="CY624" s="106">
        <v>-5</v>
      </c>
      <c r="CZ624" s="115">
        <v>290</v>
      </c>
      <c r="DA624" s="95">
        <v>300</v>
      </c>
      <c r="DB624" s="95">
        <v>295</v>
      </c>
      <c r="DC624" s="106">
        <v>-5</v>
      </c>
      <c r="DD624" s="115">
        <v>350</v>
      </c>
      <c r="DE624" s="95">
        <v>360</v>
      </c>
      <c r="DF624" s="95">
        <v>355</v>
      </c>
      <c r="DG624" s="106" t="s">
        <v>5</v>
      </c>
      <c r="DH624" s="115">
        <v>445</v>
      </c>
      <c r="DI624" s="95">
        <v>455</v>
      </c>
      <c r="DJ624" s="95">
        <v>450</v>
      </c>
      <c r="DK624" s="106">
        <v>-15</v>
      </c>
      <c r="DL624" s="115">
        <v>330</v>
      </c>
      <c r="DM624" s="95">
        <v>340</v>
      </c>
      <c r="DN624" s="95">
        <v>335</v>
      </c>
      <c r="DO624" s="106">
        <v>-10</v>
      </c>
      <c r="DP624" s="115">
        <v>285</v>
      </c>
      <c r="DQ624" s="95">
        <v>295</v>
      </c>
      <c r="DR624" s="95">
        <v>290</v>
      </c>
      <c r="DS624" s="106" t="s">
        <v>5</v>
      </c>
      <c r="DT624" s="115">
        <v>350</v>
      </c>
      <c r="DU624" s="95">
        <v>360</v>
      </c>
      <c r="DV624" s="95">
        <v>355</v>
      </c>
      <c r="DW624" s="106" t="s">
        <v>5</v>
      </c>
      <c r="DX624" s="115">
        <v>430</v>
      </c>
      <c r="DY624" s="95">
        <v>440</v>
      </c>
      <c r="DZ624" s="95">
        <v>435</v>
      </c>
      <c r="EA624" s="106">
        <v>-15</v>
      </c>
      <c r="EB624" s="115">
        <v>360</v>
      </c>
      <c r="EC624" s="95">
        <v>370</v>
      </c>
      <c r="ED624" s="95">
        <v>365</v>
      </c>
      <c r="EE624" s="106">
        <v>-10</v>
      </c>
      <c r="EF624" s="115">
        <v>280</v>
      </c>
      <c r="EG624" s="95">
        <v>290</v>
      </c>
      <c r="EH624" s="95">
        <v>285</v>
      </c>
      <c r="EI624" s="106" t="s">
        <v>5</v>
      </c>
      <c r="EJ624" s="115">
        <v>360</v>
      </c>
      <c r="EK624" s="95">
        <v>370</v>
      </c>
      <c r="EL624" s="95">
        <v>365</v>
      </c>
      <c r="EM624" s="106" t="s">
        <v>5</v>
      </c>
      <c r="EN624" s="115">
        <v>475</v>
      </c>
      <c r="EO624" s="95">
        <v>485</v>
      </c>
      <c r="EP624" s="95">
        <v>480</v>
      </c>
      <c r="EQ624" s="106">
        <v>-15</v>
      </c>
      <c r="ER624" s="115">
        <v>350</v>
      </c>
      <c r="ES624" s="95">
        <v>360</v>
      </c>
      <c r="ET624" s="95">
        <v>355</v>
      </c>
      <c r="EU624" s="106">
        <v>-5</v>
      </c>
      <c r="EV624" s="115">
        <v>260</v>
      </c>
      <c r="EW624" s="95">
        <v>270</v>
      </c>
      <c r="EX624" s="95">
        <v>265</v>
      </c>
      <c r="EY624" s="106" t="s">
        <v>5</v>
      </c>
      <c r="EZ624" s="115">
        <v>365</v>
      </c>
      <c r="FA624" s="95">
        <v>375</v>
      </c>
      <c r="FB624" s="95">
        <v>370</v>
      </c>
      <c r="FC624" s="106">
        <v>5</v>
      </c>
      <c r="FD624" s="115">
        <v>285</v>
      </c>
      <c r="FE624" s="95">
        <v>295</v>
      </c>
      <c r="FF624" s="95">
        <v>290</v>
      </c>
      <c r="FG624" s="106" t="s">
        <v>5</v>
      </c>
      <c r="FH624" s="115">
        <v>365</v>
      </c>
      <c r="FI624" s="95">
        <v>375</v>
      </c>
      <c r="FJ624" s="95">
        <v>370</v>
      </c>
      <c r="FK624" s="106" t="s">
        <v>5</v>
      </c>
      <c r="FL624" s="115">
        <v>280</v>
      </c>
      <c r="FM624" s="95">
        <v>290</v>
      </c>
      <c r="FN624" s="95">
        <v>285</v>
      </c>
      <c r="FO624" s="106">
        <v>-20</v>
      </c>
      <c r="FP624" s="115">
        <v>305</v>
      </c>
      <c r="FQ624" s="95">
        <v>315</v>
      </c>
      <c r="FR624" s="95">
        <v>310</v>
      </c>
      <c r="FS624" s="106" t="s">
        <v>5</v>
      </c>
      <c r="FT624" s="135">
        <v>310</v>
      </c>
      <c r="FU624" s="136">
        <v>320</v>
      </c>
      <c r="FV624" s="95">
        <v>315</v>
      </c>
      <c r="FW624" s="134">
        <v>-10</v>
      </c>
      <c r="FX624" s="115">
        <v>280</v>
      </c>
      <c r="FY624" s="95">
        <v>290</v>
      </c>
      <c r="FZ624" s="95">
        <v>285</v>
      </c>
      <c r="GA624" s="106" t="s">
        <v>5</v>
      </c>
      <c r="GB624" s="115">
        <v>455</v>
      </c>
      <c r="GC624" s="95">
        <v>465</v>
      </c>
      <c r="GD624" s="95">
        <v>460</v>
      </c>
      <c r="GE624" s="106">
        <v>-5</v>
      </c>
      <c r="GF624" s="115">
        <v>380</v>
      </c>
      <c r="GG624" s="95">
        <v>390</v>
      </c>
      <c r="GH624" s="95">
        <v>385</v>
      </c>
      <c r="GI624" s="106">
        <v>-5</v>
      </c>
      <c r="GJ624" s="115">
        <v>360</v>
      </c>
      <c r="GK624" s="95">
        <v>370</v>
      </c>
      <c r="GL624" s="95">
        <v>365</v>
      </c>
      <c r="GM624" s="106" t="s">
        <v>5</v>
      </c>
      <c r="GN624" s="115">
        <v>535</v>
      </c>
      <c r="GO624" s="95">
        <v>545</v>
      </c>
      <c r="GP624" s="95">
        <v>540</v>
      </c>
      <c r="GQ624" s="106">
        <v>-15</v>
      </c>
      <c r="GR624" s="93"/>
      <c r="GS624" s="93"/>
    </row>
    <row r="625" spans="1:201" ht="15.75" x14ac:dyDescent="0.25">
      <c r="A625">
        <v>11</v>
      </c>
      <c r="B625">
        <v>2021</v>
      </c>
      <c r="C625" s="91">
        <v>44505</v>
      </c>
      <c r="D625" s="95">
        <v>385</v>
      </c>
      <c r="E625" s="95">
        <v>395</v>
      </c>
      <c r="F625" s="95">
        <v>390</v>
      </c>
      <c r="G625" s="106">
        <v>5</v>
      </c>
      <c r="H625" s="115">
        <v>315</v>
      </c>
      <c r="I625" s="95">
        <v>325</v>
      </c>
      <c r="J625" s="95">
        <v>320</v>
      </c>
      <c r="K625" s="106">
        <v>-5</v>
      </c>
      <c r="L625" s="115">
        <v>350</v>
      </c>
      <c r="M625" s="95">
        <v>360</v>
      </c>
      <c r="N625" s="95">
        <v>355</v>
      </c>
      <c r="O625" s="106" t="s">
        <v>5</v>
      </c>
      <c r="P625" s="115">
        <v>310</v>
      </c>
      <c r="Q625" s="95">
        <v>320</v>
      </c>
      <c r="R625" s="95">
        <v>315</v>
      </c>
      <c r="S625" s="106">
        <v>-5</v>
      </c>
      <c r="T625" s="115">
        <v>330</v>
      </c>
      <c r="U625" s="95">
        <v>340</v>
      </c>
      <c r="V625" s="95">
        <v>335</v>
      </c>
      <c r="W625" s="106" t="s">
        <v>5</v>
      </c>
      <c r="X625" s="115">
        <v>290</v>
      </c>
      <c r="Y625" s="95">
        <v>300</v>
      </c>
      <c r="Z625" s="95">
        <v>295</v>
      </c>
      <c r="AA625" s="106" t="s">
        <v>5</v>
      </c>
      <c r="AB625" s="115">
        <v>350</v>
      </c>
      <c r="AC625" s="95">
        <v>360</v>
      </c>
      <c r="AD625" s="95">
        <v>355</v>
      </c>
      <c r="AE625" s="106" t="s">
        <v>5</v>
      </c>
      <c r="AF625" s="115">
        <v>285</v>
      </c>
      <c r="AG625" s="95">
        <v>295</v>
      </c>
      <c r="AH625" s="95">
        <v>290</v>
      </c>
      <c r="AI625" s="106">
        <v>-5</v>
      </c>
      <c r="AJ625" s="115">
        <v>305</v>
      </c>
      <c r="AK625" s="95">
        <v>315</v>
      </c>
      <c r="AL625" s="95">
        <v>310</v>
      </c>
      <c r="AM625" s="106">
        <v>-10</v>
      </c>
      <c r="AN625" s="115">
        <v>220</v>
      </c>
      <c r="AO625" s="95">
        <v>230</v>
      </c>
      <c r="AP625" s="95">
        <v>225</v>
      </c>
      <c r="AQ625" s="106">
        <v>-10</v>
      </c>
      <c r="AR625" s="115">
        <v>315</v>
      </c>
      <c r="AS625" s="95">
        <v>325</v>
      </c>
      <c r="AT625" s="95">
        <v>320</v>
      </c>
      <c r="AU625" s="106">
        <v>5</v>
      </c>
      <c r="AV625" s="115">
        <v>300</v>
      </c>
      <c r="AW625" s="95">
        <v>310</v>
      </c>
      <c r="AX625" s="95">
        <v>305</v>
      </c>
      <c r="AY625" s="106" t="s">
        <v>5</v>
      </c>
      <c r="AZ625" s="115">
        <v>310</v>
      </c>
      <c r="BA625" s="95">
        <v>320</v>
      </c>
      <c r="BB625" s="95">
        <v>315</v>
      </c>
      <c r="BC625" s="106" t="s">
        <v>5</v>
      </c>
      <c r="BD625" s="115">
        <v>225</v>
      </c>
      <c r="BE625" s="95">
        <v>235</v>
      </c>
      <c r="BF625" s="95">
        <v>230</v>
      </c>
      <c r="BG625" s="106">
        <v>-5</v>
      </c>
      <c r="BH625" s="115">
        <v>315</v>
      </c>
      <c r="BI625" s="95">
        <v>325</v>
      </c>
      <c r="BJ625" s="95">
        <v>320</v>
      </c>
      <c r="BK625" s="106">
        <v>5</v>
      </c>
      <c r="BL625" s="115">
        <v>245</v>
      </c>
      <c r="BM625" s="95">
        <v>255</v>
      </c>
      <c r="BN625" s="95">
        <v>250</v>
      </c>
      <c r="BO625" s="106">
        <v>-5</v>
      </c>
      <c r="BP625" s="115">
        <v>335</v>
      </c>
      <c r="BQ625" s="95">
        <v>345</v>
      </c>
      <c r="BR625" s="95">
        <v>340</v>
      </c>
      <c r="BS625" s="106" t="s">
        <v>5</v>
      </c>
      <c r="BT625" s="115">
        <v>270</v>
      </c>
      <c r="BU625" s="95">
        <v>280</v>
      </c>
      <c r="BV625" s="95">
        <v>275</v>
      </c>
      <c r="BW625" s="106" t="s">
        <v>5</v>
      </c>
      <c r="BX625" s="115">
        <v>325</v>
      </c>
      <c r="BY625" s="95">
        <v>335</v>
      </c>
      <c r="BZ625" s="95">
        <v>330</v>
      </c>
      <c r="CA625" s="106">
        <v>10</v>
      </c>
      <c r="CB625" s="115">
        <v>440</v>
      </c>
      <c r="CC625" s="95">
        <v>450</v>
      </c>
      <c r="CD625" s="95">
        <v>445</v>
      </c>
      <c r="CE625" s="106" t="s">
        <v>5</v>
      </c>
      <c r="CF625" s="115">
        <v>350</v>
      </c>
      <c r="CG625" s="95">
        <v>360</v>
      </c>
      <c r="CH625" s="95">
        <v>355</v>
      </c>
      <c r="CI625" s="106" t="s">
        <v>5</v>
      </c>
      <c r="CJ625" s="115">
        <v>265</v>
      </c>
      <c r="CK625" s="95">
        <v>275</v>
      </c>
      <c r="CL625" s="95">
        <v>270</v>
      </c>
      <c r="CM625" s="106" t="s">
        <v>5</v>
      </c>
      <c r="CN625" s="115">
        <v>325</v>
      </c>
      <c r="CO625" s="95">
        <v>335</v>
      </c>
      <c r="CP625" s="95">
        <v>330</v>
      </c>
      <c r="CQ625" s="106">
        <v>10</v>
      </c>
      <c r="CR625" s="115">
        <v>480</v>
      </c>
      <c r="CS625" s="95">
        <v>490</v>
      </c>
      <c r="CT625" s="95">
        <v>485</v>
      </c>
      <c r="CU625" s="106" t="s">
        <v>5</v>
      </c>
      <c r="CV625" s="115">
        <v>365</v>
      </c>
      <c r="CW625" s="95">
        <v>375</v>
      </c>
      <c r="CX625" s="95">
        <v>370</v>
      </c>
      <c r="CY625" s="106" t="s">
        <v>5</v>
      </c>
      <c r="CZ625" s="115">
        <v>290</v>
      </c>
      <c r="DA625" s="95">
        <v>300</v>
      </c>
      <c r="DB625" s="95">
        <v>295</v>
      </c>
      <c r="DC625" s="106" t="s">
        <v>5</v>
      </c>
      <c r="DD625" s="115">
        <v>350</v>
      </c>
      <c r="DE625" s="95">
        <v>360</v>
      </c>
      <c r="DF625" s="95">
        <v>355</v>
      </c>
      <c r="DG625" s="106" t="s">
        <v>5</v>
      </c>
      <c r="DH625" s="115">
        <v>445</v>
      </c>
      <c r="DI625" s="95">
        <v>455</v>
      </c>
      <c r="DJ625" s="95">
        <v>450</v>
      </c>
      <c r="DK625" s="106" t="s">
        <v>5</v>
      </c>
      <c r="DL625" s="115">
        <v>330</v>
      </c>
      <c r="DM625" s="95">
        <v>340</v>
      </c>
      <c r="DN625" s="95">
        <v>335</v>
      </c>
      <c r="DO625" s="106" t="s">
        <v>5</v>
      </c>
      <c r="DP625" s="115">
        <v>285</v>
      </c>
      <c r="DQ625" s="95">
        <v>295</v>
      </c>
      <c r="DR625" s="95">
        <v>290</v>
      </c>
      <c r="DS625" s="106" t="s">
        <v>5</v>
      </c>
      <c r="DT625" s="115">
        <v>350</v>
      </c>
      <c r="DU625" s="95">
        <v>360</v>
      </c>
      <c r="DV625" s="95">
        <v>355</v>
      </c>
      <c r="DW625" s="106" t="s">
        <v>5</v>
      </c>
      <c r="DX625" s="115">
        <v>430</v>
      </c>
      <c r="DY625" s="95">
        <v>440</v>
      </c>
      <c r="DZ625" s="95">
        <v>435</v>
      </c>
      <c r="EA625" s="106" t="s">
        <v>5</v>
      </c>
      <c r="EB625" s="115">
        <v>360</v>
      </c>
      <c r="EC625" s="95">
        <v>370</v>
      </c>
      <c r="ED625" s="95">
        <v>365</v>
      </c>
      <c r="EE625" s="106" t="s">
        <v>5</v>
      </c>
      <c r="EF625" s="115">
        <v>280</v>
      </c>
      <c r="EG625" s="95">
        <v>290</v>
      </c>
      <c r="EH625" s="95">
        <v>285</v>
      </c>
      <c r="EI625" s="106" t="s">
        <v>5</v>
      </c>
      <c r="EJ625" s="115">
        <v>360</v>
      </c>
      <c r="EK625" s="95">
        <v>370</v>
      </c>
      <c r="EL625" s="95">
        <v>365</v>
      </c>
      <c r="EM625" s="106" t="s">
        <v>5</v>
      </c>
      <c r="EN625" s="115">
        <v>475</v>
      </c>
      <c r="EO625" s="95">
        <v>485</v>
      </c>
      <c r="EP625" s="95">
        <v>480</v>
      </c>
      <c r="EQ625" s="106" t="s">
        <v>5</v>
      </c>
      <c r="ER625" s="115">
        <v>350</v>
      </c>
      <c r="ES625" s="95">
        <v>360</v>
      </c>
      <c r="ET625" s="95">
        <v>355</v>
      </c>
      <c r="EU625" s="106" t="s">
        <v>5</v>
      </c>
      <c r="EV625" s="115">
        <v>255</v>
      </c>
      <c r="EW625" s="95">
        <v>265</v>
      </c>
      <c r="EX625" s="95">
        <v>260</v>
      </c>
      <c r="EY625" s="106">
        <v>-5</v>
      </c>
      <c r="EZ625" s="115">
        <v>370</v>
      </c>
      <c r="FA625" s="95">
        <v>380</v>
      </c>
      <c r="FB625" s="95">
        <v>375</v>
      </c>
      <c r="FC625" s="106">
        <v>5</v>
      </c>
      <c r="FD625" s="115">
        <v>285</v>
      </c>
      <c r="FE625" s="95">
        <v>295</v>
      </c>
      <c r="FF625" s="95">
        <v>290</v>
      </c>
      <c r="FG625" s="106" t="s">
        <v>5</v>
      </c>
      <c r="FH625" s="115">
        <v>365</v>
      </c>
      <c r="FI625" s="95">
        <v>375</v>
      </c>
      <c r="FJ625" s="95">
        <v>370</v>
      </c>
      <c r="FK625" s="106" t="s">
        <v>5</v>
      </c>
      <c r="FL625" s="115">
        <v>280</v>
      </c>
      <c r="FM625" s="95">
        <v>290</v>
      </c>
      <c r="FN625" s="95">
        <v>285</v>
      </c>
      <c r="FO625" s="106" t="s">
        <v>5</v>
      </c>
      <c r="FP625" s="115">
        <v>295</v>
      </c>
      <c r="FQ625" s="95">
        <v>305</v>
      </c>
      <c r="FR625" s="95">
        <v>300</v>
      </c>
      <c r="FS625" s="106">
        <v>-10</v>
      </c>
      <c r="FT625" s="135">
        <v>315</v>
      </c>
      <c r="FU625" s="136">
        <v>325</v>
      </c>
      <c r="FV625" s="95">
        <v>320</v>
      </c>
      <c r="FW625" s="134">
        <v>5</v>
      </c>
      <c r="FX625" s="115">
        <v>275</v>
      </c>
      <c r="FY625" s="95">
        <v>285</v>
      </c>
      <c r="FZ625" s="95">
        <v>280</v>
      </c>
      <c r="GA625" s="106">
        <v>-5</v>
      </c>
      <c r="GB625" s="115">
        <v>455</v>
      </c>
      <c r="GC625" s="95">
        <v>465</v>
      </c>
      <c r="GD625" s="95">
        <v>460</v>
      </c>
      <c r="GE625" s="106" t="s">
        <v>5</v>
      </c>
      <c r="GF625" s="115">
        <v>380</v>
      </c>
      <c r="GG625" s="95">
        <v>390</v>
      </c>
      <c r="GH625" s="95">
        <v>385</v>
      </c>
      <c r="GI625" s="106" t="s">
        <v>5</v>
      </c>
      <c r="GJ625" s="115">
        <v>360</v>
      </c>
      <c r="GK625" s="95">
        <v>370</v>
      </c>
      <c r="GL625" s="95">
        <v>365</v>
      </c>
      <c r="GM625" s="106" t="s">
        <v>5</v>
      </c>
      <c r="GN625" s="115">
        <v>535</v>
      </c>
      <c r="GO625" s="95">
        <v>545</v>
      </c>
      <c r="GP625" s="95">
        <v>540</v>
      </c>
      <c r="GQ625" s="106" t="s">
        <v>5</v>
      </c>
      <c r="GR625" s="93"/>
      <c r="GS625" s="93"/>
    </row>
    <row r="626" spans="1:201" ht="15.75" x14ac:dyDescent="0.25">
      <c r="A626">
        <v>11</v>
      </c>
      <c r="B626">
        <v>2021</v>
      </c>
      <c r="C626" s="91">
        <v>44512</v>
      </c>
      <c r="D626" s="95">
        <v>395</v>
      </c>
      <c r="E626" s="95">
        <v>405</v>
      </c>
      <c r="F626" s="95">
        <v>400</v>
      </c>
      <c r="G626" s="106">
        <v>10</v>
      </c>
      <c r="H626" s="115">
        <v>315</v>
      </c>
      <c r="I626" s="95">
        <v>325</v>
      </c>
      <c r="J626" s="95">
        <v>320</v>
      </c>
      <c r="K626" s="106" t="s">
        <v>5</v>
      </c>
      <c r="L626" s="115">
        <v>350</v>
      </c>
      <c r="M626" s="95">
        <v>360</v>
      </c>
      <c r="N626" s="95">
        <v>355</v>
      </c>
      <c r="O626" s="106" t="s">
        <v>5</v>
      </c>
      <c r="P626" s="115">
        <v>315</v>
      </c>
      <c r="Q626" s="95">
        <v>325</v>
      </c>
      <c r="R626" s="95">
        <v>320</v>
      </c>
      <c r="S626" s="106">
        <v>5</v>
      </c>
      <c r="T626" s="115">
        <v>315</v>
      </c>
      <c r="U626" s="95">
        <v>325</v>
      </c>
      <c r="V626" s="95">
        <v>320</v>
      </c>
      <c r="W626" s="106">
        <v>-15</v>
      </c>
      <c r="X626" s="115">
        <v>280</v>
      </c>
      <c r="Y626" s="95">
        <v>290</v>
      </c>
      <c r="Z626" s="95">
        <v>285</v>
      </c>
      <c r="AA626" s="106">
        <v>-10</v>
      </c>
      <c r="AB626" s="115">
        <v>350</v>
      </c>
      <c r="AC626" s="95">
        <v>360</v>
      </c>
      <c r="AD626" s="95">
        <v>355</v>
      </c>
      <c r="AE626" s="106" t="s">
        <v>5</v>
      </c>
      <c r="AF626" s="115">
        <v>285</v>
      </c>
      <c r="AG626" s="95">
        <v>295</v>
      </c>
      <c r="AH626" s="95">
        <v>290</v>
      </c>
      <c r="AI626" s="106" t="s">
        <v>5</v>
      </c>
      <c r="AJ626" s="115">
        <v>300</v>
      </c>
      <c r="AK626" s="95">
        <v>310</v>
      </c>
      <c r="AL626" s="95">
        <v>305</v>
      </c>
      <c r="AM626" s="106">
        <v>-5</v>
      </c>
      <c r="AN626" s="115">
        <v>220</v>
      </c>
      <c r="AO626" s="95">
        <v>230</v>
      </c>
      <c r="AP626" s="95">
        <v>225</v>
      </c>
      <c r="AQ626" s="106" t="s">
        <v>5</v>
      </c>
      <c r="AR626" s="115">
        <v>315</v>
      </c>
      <c r="AS626" s="95">
        <v>325</v>
      </c>
      <c r="AT626" s="95">
        <v>320</v>
      </c>
      <c r="AU626" s="106" t="s">
        <v>5</v>
      </c>
      <c r="AV626" s="115">
        <v>300</v>
      </c>
      <c r="AW626" s="95">
        <v>310</v>
      </c>
      <c r="AX626" s="95">
        <v>305</v>
      </c>
      <c r="AY626" s="106" t="s">
        <v>5</v>
      </c>
      <c r="AZ626" s="115">
        <v>300</v>
      </c>
      <c r="BA626" s="95">
        <v>310</v>
      </c>
      <c r="BB626" s="95">
        <v>305</v>
      </c>
      <c r="BC626" s="106">
        <v>-10</v>
      </c>
      <c r="BD626" s="115">
        <v>225</v>
      </c>
      <c r="BE626" s="95">
        <v>235</v>
      </c>
      <c r="BF626" s="95">
        <v>230</v>
      </c>
      <c r="BG626" s="106" t="s">
        <v>5</v>
      </c>
      <c r="BH626" s="115">
        <v>315</v>
      </c>
      <c r="BI626" s="95">
        <v>325</v>
      </c>
      <c r="BJ626" s="95">
        <v>320</v>
      </c>
      <c r="BK626" s="106" t="s">
        <v>5</v>
      </c>
      <c r="BL626" s="115">
        <v>245</v>
      </c>
      <c r="BM626" s="95">
        <v>255</v>
      </c>
      <c r="BN626" s="95">
        <v>250</v>
      </c>
      <c r="BO626" s="106" t="s">
        <v>5</v>
      </c>
      <c r="BP626" s="115">
        <v>325</v>
      </c>
      <c r="BQ626" s="95">
        <v>335</v>
      </c>
      <c r="BR626" s="95">
        <v>330</v>
      </c>
      <c r="BS626" s="106">
        <v>-10</v>
      </c>
      <c r="BT626" s="115">
        <v>265</v>
      </c>
      <c r="BU626" s="95">
        <v>275</v>
      </c>
      <c r="BV626" s="95">
        <v>270</v>
      </c>
      <c r="BW626" s="106">
        <v>-5</v>
      </c>
      <c r="BX626" s="115">
        <v>325</v>
      </c>
      <c r="BY626" s="95">
        <v>335</v>
      </c>
      <c r="BZ626" s="95">
        <v>330</v>
      </c>
      <c r="CA626" s="106" t="s">
        <v>5</v>
      </c>
      <c r="CB626" s="115">
        <v>440</v>
      </c>
      <c r="CC626" s="95">
        <v>450</v>
      </c>
      <c r="CD626" s="95">
        <v>445</v>
      </c>
      <c r="CE626" s="106" t="s">
        <v>5</v>
      </c>
      <c r="CF626" s="115">
        <v>355</v>
      </c>
      <c r="CG626" s="95">
        <v>365</v>
      </c>
      <c r="CH626" s="95">
        <v>360</v>
      </c>
      <c r="CI626" s="106">
        <v>5</v>
      </c>
      <c r="CJ626" s="115">
        <v>275</v>
      </c>
      <c r="CK626" s="95">
        <v>285</v>
      </c>
      <c r="CL626" s="95">
        <v>280</v>
      </c>
      <c r="CM626" s="106">
        <v>10</v>
      </c>
      <c r="CN626" s="115">
        <v>325</v>
      </c>
      <c r="CO626" s="95">
        <v>335</v>
      </c>
      <c r="CP626" s="95">
        <v>330</v>
      </c>
      <c r="CQ626" s="106" t="s">
        <v>5</v>
      </c>
      <c r="CR626" s="115">
        <v>480</v>
      </c>
      <c r="CS626" s="95">
        <v>490</v>
      </c>
      <c r="CT626" s="95">
        <v>485</v>
      </c>
      <c r="CU626" s="106" t="s">
        <v>5</v>
      </c>
      <c r="CV626" s="115">
        <v>370</v>
      </c>
      <c r="CW626" s="95">
        <v>380</v>
      </c>
      <c r="CX626" s="95">
        <v>375</v>
      </c>
      <c r="CY626" s="106">
        <v>5</v>
      </c>
      <c r="CZ626" s="115">
        <v>295</v>
      </c>
      <c r="DA626" s="95">
        <v>305</v>
      </c>
      <c r="DB626" s="95">
        <v>300</v>
      </c>
      <c r="DC626" s="106">
        <v>5</v>
      </c>
      <c r="DD626" s="115">
        <v>350</v>
      </c>
      <c r="DE626" s="95">
        <v>360</v>
      </c>
      <c r="DF626" s="95">
        <v>355</v>
      </c>
      <c r="DG626" s="106" t="s">
        <v>5</v>
      </c>
      <c r="DH626" s="115">
        <v>445</v>
      </c>
      <c r="DI626" s="95">
        <v>455</v>
      </c>
      <c r="DJ626" s="95">
        <v>450</v>
      </c>
      <c r="DK626" s="106" t="s">
        <v>5</v>
      </c>
      <c r="DL626" s="115">
        <v>335</v>
      </c>
      <c r="DM626" s="95">
        <v>345</v>
      </c>
      <c r="DN626" s="95">
        <v>340</v>
      </c>
      <c r="DO626" s="106">
        <v>5</v>
      </c>
      <c r="DP626" s="115">
        <v>280</v>
      </c>
      <c r="DQ626" s="95">
        <v>290</v>
      </c>
      <c r="DR626" s="95">
        <v>285</v>
      </c>
      <c r="DS626" s="106">
        <v>-5</v>
      </c>
      <c r="DT626" s="115">
        <v>350</v>
      </c>
      <c r="DU626" s="95">
        <v>360</v>
      </c>
      <c r="DV626" s="95">
        <v>355</v>
      </c>
      <c r="DW626" s="106" t="s">
        <v>5</v>
      </c>
      <c r="DX626" s="115">
        <v>430</v>
      </c>
      <c r="DY626" s="95">
        <v>440</v>
      </c>
      <c r="DZ626" s="95">
        <v>435</v>
      </c>
      <c r="EA626" s="106" t="s">
        <v>5</v>
      </c>
      <c r="EB626" s="115">
        <v>365</v>
      </c>
      <c r="EC626" s="95">
        <v>375</v>
      </c>
      <c r="ED626" s="95">
        <v>370</v>
      </c>
      <c r="EE626" s="106">
        <v>5</v>
      </c>
      <c r="EF626" s="115">
        <v>290</v>
      </c>
      <c r="EG626" s="95">
        <v>300</v>
      </c>
      <c r="EH626" s="95">
        <v>295</v>
      </c>
      <c r="EI626" s="106">
        <v>10</v>
      </c>
      <c r="EJ626" s="115">
        <v>360</v>
      </c>
      <c r="EK626" s="95">
        <v>370</v>
      </c>
      <c r="EL626" s="95">
        <v>365</v>
      </c>
      <c r="EM626" s="106" t="s">
        <v>5</v>
      </c>
      <c r="EN626" s="115">
        <v>475</v>
      </c>
      <c r="EO626" s="95">
        <v>485</v>
      </c>
      <c r="EP626" s="95">
        <v>480</v>
      </c>
      <c r="EQ626" s="106" t="s">
        <v>5</v>
      </c>
      <c r="ER626" s="115">
        <v>355</v>
      </c>
      <c r="ES626" s="95">
        <v>365</v>
      </c>
      <c r="ET626" s="95">
        <v>360</v>
      </c>
      <c r="EU626" s="106">
        <v>5</v>
      </c>
      <c r="EV626" s="115">
        <v>260</v>
      </c>
      <c r="EW626" s="95">
        <v>270</v>
      </c>
      <c r="EX626" s="95">
        <v>265</v>
      </c>
      <c r="EY626" s="106">
        <v>5</v>
      </c>
      <c r="EZ626" s="115">
        <v>370</v>
      </c>
      <c r="FA626" s="95">
        <v>380</v>
      </c>
      <c r="FB626" s="95">
        <v>375</v>
      </c>
      <c r="FC626" s="106" t="s">
        <v>5</v>
      </c>
      <c r="FD626" s="115">
        <v>285</v>
      </c>
      <c r="FE626" s="95">
        <v>295</v>
      </c>
      <c r="FF626" s="95">
        <v>290</v>
      </c>
      <c r="FG626" s="106" t="s">
        <v>5</v>
      </c>
      <c r="FH626" s="115">
        <v>370</v>
      </c>
      <c r="FI626" s="95">
        <v>380</v>
      </c>
      <c r="FJ626" s="95">
        <v>375</v>
      </c>
      <c r="FK626" s="106">
        <v>5</v>
      </c>
      <c r="FL626" s="115">
        <v>285</v>
      </c>
      <c r="FM626" s="95">
        <v>295</v>
      </c>
      <c r="FN626" s="95">
        <v>290</v>
      </c>
      <c r="FO626" s="106">
        <v>5</v>
      </c>
      <c r="FP626" s="115">
        <v>300</v>
      </c>
      <c r="FQ626" s="95">
        <v>310</v>
      </c>
      <c r="FR626" s="95">
        <v>305</v>
      </c>
      <c r="FS626" s="106">
        <v>5</v>
      </c>
      <c r="FT626" s="135">
        <v>310</v>
      </c>
      <c r="FU626" s="136">
        <v>320</v>
      </c>
      <c r="FV626" s="95">
        <v>315</v>
      </c>
      <c r="FW626" s="134">
        <v>-5</v>
      </c>
      <c r="FX626" s="115">
        <v>265</v>
      </c>
      <c r="FY626" s="95">
        <v>275</v>
      </c>
      <c r="FZ626" s="95">
        <v>270</v>
      </c>
      <c r="GA626" s="106">
        <v>-10</v>
      </c>
      <c r="GB626" s="115">
        <v>460</v>
      </c>
      <c r="GC626" s="95">
        <v>470</v>
      </c>
      <c r="GD626" s="95">
        <v>465</v>
      </c>
      <c r="GE626" s="106">
        <v>5</v>
      </c>
      <c r="GF626" s="115">
        <v>385</v>
      </c>
      <c r="GG626" s="95">
        <v>395</v>
      </c>
      <c r="GH626" s="95">
        <v>390</v>
      </c>
      <c r="GI626" s="106">
        <v>5</v>
      </c>
      <c r="GJ626" s="115">
        <v>360</v>
      </c>
      <c r="GK626" s="95">
        <v>370</v>
      </c>
      <c r="GL626" s="95">
        <v>365</v>
      </c>
      <c r="GM626" s="106" t="s">
        <v>5</v>
      </c>
      <c r="GN626" s="115">
        <v>535</v>
      </c>
      <c r="GO626" s="95">
        <v>545</v>
      </c>
      <c r="GP626" s="95">
        <v>540</v>
      </c>
      <c r="GQ626" s="106" t="s">
        <v>5</v>
      </c>
      <c r="GR626" s="93"/>
      <c r="GS626" s="93"/>
    </row>
    <row r="627" spans="1:201" ht="15.75" x14ac:dyDescent="0.25">
      <c r="A627">
        <v>11</v>
      </c>
      <c r="B627">
        <v>2021</v>
      </c>
      <c r="C627" s="91">
        <v>44519</v>
      </c>
      <c r="D627" s="95">
        <v>395</v>
      </c>
      <c r="E627" s="95">
        <v>405</v>
      </c>
      <c r="F627" s="95">
        <v>400</v>
      </c>
      <c r="G627" s="106" t="s">
        <v>5</v>
      </c>
      <c r="H627" s="115">
        <v>315</v>
      </c>
      <c r="I627" s="95">
        <v>325</v>
      </c>
      <c r="J627" s="95">
        <v>320</v>
      </c>
      <c r="K627" s="106" t="s">
        <v>5</v>
      </c>
      <c r="L627" s="115">
        <v>350</v>
      </c>
      <c r="M627" s="95">
        <v>360</v>
      </c>
      <c r="N627" s="95">
        <v>355</v>
      </c>
      <c r="O627" s="106" t="s">
        <v>5</v>
      </c>
      <c r="P627" s="115">
        <v>315</v>
      </c>
      <c r="Q627" s="95">
        <v>325</v>
      </c>
      <c r="R627" s="95">
        <v>320</v>
      </c>
      <c r="S627" s="106" t="s">
        <v>5</v>
      </c>
      <c r="T627" s="115">
        <v>310</v>
      </c>
      <c r="U627" s="95">
        <v>320</v>
      </c>
      <c r="V627" s="95">
        <v>315</v>
      </c>
      <c r="W627" s="106">
        <v>-5</v>
      </c>
      <c r="X627" s="115">
        <v>280</v>
      </c>
      <c r="Y627" s="95">
        <v>290</v>
      </c>
      <c r="Z627" s="95">
        <v>285</v>
      </c>
      <c r="AA627" s="106" t="s">
        <v>5</v>
      </c>
      <c r="AB627" s="115">
        <v>350</v>
      </c>
      <c r="AC627" s="95">
        <v>360</v>
      </c>
      <c r="AD627" s="95">
        <v>355</v>
      </c>
      <c r="AE627" s="106" t="s">
        <v>5</v>
      </c>
      <c r="AF627" s="115">
        <v>285</v>
      </c>
      <c r="AG627" s="95">
        <v>295</v>
      </c>
      <c r="AH627" s="95">
        <v>290</v>
      </c>
      <c r="AI627" s="106" t="s">
        <v>5</v>
      </c>
      <c r="AJ627" s="115">
        <v>300</v>
      </c>
      <c r="AK627" s="95">
        <v>310</v>
      </c>
      <c r="AL627" s="95">
        <v>305</v>
      </c>
      <c r="AM627" s="106" t="s">
        <v>5</v>
      </c>
      <c r="AN627" s="115">
        <v>220</v>
      </c>
      <c r="AO627" s="95">
        <v>230</v>
      </c>
      <c r="AP627" s="95">
        <v>225</v>
      </c>
      <c r="AQ627" s="106" t="s">
        <v>5</v>
      </c>
      <c r="AR627" s="115">
        <v>315</v>
      </c>
      <c r="AS627" s="95">
        <v>325</v>
      </c>
      <c r="AT627" s="95">
        <v>320</v>
      </c>
      <c r="AU627" s="106" t="s">
        <v>5</v>
      </c>
      <c r="AV627" s="115">
        <v>255</v>
      </c>
      <c r="AW627" s="95">
        <v>265</v>
      </c>
      <c r="AX627" s="95">
        <v>260</v>
      </c>
      <c r="AY627" s="106">
        <v>-45</v>
      </c>
      <c r="AZ627" s="115">
        <v>300</v>
      </c>
      <c r="BA627" s="95">
        <v>310</v>
      </c>
      <c r="BB627" s="95">
        <v>305</v>
      </c>
      <c r="BC627" s="106" t="s">
        <v>5</v>
      </c>
      <c r="BD627" s="115">
        <v>250</v>
      </c>
      <c r="BE627" s="95">
        <v>260</v>
      </c>
      <c r="BF627" s="95">
        <v>255</v>
      </c>
      <c r="BG627" s="106">
        <v>25</v>
      </c>
      <c r="BH627" s="115">
        <v>315</v>
      </c>
      <c r="BI627" s="95">
        <v>325</v>
      </c>
      <c r="BJ627" s="95">
        <v>320</v>
      </c>
      <c r="BK627" s="106" t="s">
        <v>5</v>
      </c>
      <c r="BL627" s="115">
        <v>245</v>
      </c>
      <c r="BM627" s="95">
        <v>255</v>
      </c>
      <c r="BN627" s="95">
        <v>250</v>
      </c>
      <c r="BO627" s="106" t="s">
        <v>5</v>
      </c>
      <c r="BP627" s="115">
        <v>345</v>
      </c>
      <c r="BQ627" s="95">
        <v>355</v>
      </c>
      <c r="BR627" s="95">
        <v>350</v>
      </c>
      <c r="BS627" s="106">
        <v>20</v>
      </c>
      <c r="BT627" s="115">
        <v>270</v>
      </c>
      <c r="BU627" s="95">
        <v>280</v>
      </c>
      <c r="BV627" s="95">
        <v>275</v>
      </c>
      <c r="BW627" s="106">
        <v>5</v>
      </c>
      <c r="BX627" s="115">
        <v>325</v>
      </c>
      <c r="BY627" s="95">
        <v>335</v>
      </c>
      <c r="BZ627" s="95">
        <v>330</v>
      </c>
      <c r="CA627" s="106" t="s">
        <v>5</v>
      </c>
      <c r="CB627" s="115">
        <v>450</v>
      </c>
      <c r="CC627" s="95">
        <v>460</v>
      </c>
      <c r="CD627" s="95">
        <v>455</v>
      </c>
      <c r="CE627" s="106">
        <v>10</v>
      </c>
      <c r="CF627" s="115">
        <v>355</v>
      </c>
      <c r="CG627" s="95">
        <v>365</v>
      </c>
      <c r="CH627" s="95">
        <v>360</v>
      </c>
      <c r="CI627" s="106" t="s">
        <v>5</v>
      </c>
      <c r="CJ627" s="115">
        <v>275</v>
      </c>
      <c r="CK627" s="95">
        <v>285</v>
      </c>
      <c r="CL627" s="95">
        <v>280</v>
      </c>
      <c r="CM627" s="106" t="s">
        <v>5</v>
      </c>
      <c r="CN627" s="115">
        <v>325</v>
      </c>
      <c r="CO627" s="95">
        <v>335</v>
      </c>
      <c r="CP627" s="95">
        <v>330</v>
      </c>
      <c r="CQ627" s="106" t="s">
        <v>5</v>
      </c>
      <c r="CR627" s="115">
        <v>480</v>
      </c>
      <c r="CS627" s="95">
        <v>490</v>
      </c>
      <c r="CT627" s="95">
        <v>485</v>
      </c>
      <c r="CU627" s="106" t="s">
        <v>5</v>
      </c>
      <c r="CV627" s="115">
        <v>395</v>
      </c>
      <c r="CW627" s="95">
        <v>405</v>
      </c>
      <c r="CX627" s="95">
        <v>400</v>
      </c>
      <c r="CY627" s="106">
        <v>25</v>
      </c>
      <c r="CZ627" s="115">
        <v>310</v>
      </c>
      <c r="DA627" s="95">
        <v>320</v>
      </c>
      <c r="DB627" s="95">
        <v>315</v>
      </c>
      <c r="DC627" s="106">
        <v>15</v>
      </c>
      <c r="DD627" s="115">
        <v>350</v>
      </c>
      <c r="DE627" s="95">
        <v>360</v>
      </c>
      <c r="DF627" s="95">
        <v>355</v>
      </c>
      <c r="DG627" s="106" t="s">
        <v>5</v>
      </c>
      <c r="DH627" s="115">
        <v>465</v>
      </c>
      <c r="DI627" s="95">
        <v>475</v>
      </c>
      <c r="DJ627" s="95">
        <v>470</v>
      </c>
      <c r="DK627" s="106">
        <v>20</v>
      </c>
      <c r="DL627" s="115">
        <v>335</v>
      </c>
      <c r="DM627" s="95">
        <v>345</v>
      </c>
      <c r="DN627" s="95">
        <v>340</v>
      </c>
      <c r="DO627" s="106" t="s">
        <v>5</v>
      </c>
      <c r="DP627" s="115">
        <v>275</v>
      </c>
      <c r="DQ627" s="95">
        <v>285</v>
      </c>
      <c r="DR627" s="95">
        <v>280</v>
      </c>
      <c r="DS627" s="106">
        <v>-5</v>
      </c>
      <c r="DT627" s="115">
        <v>350</v>
      </c>
      <c r="DU627" s="95">
        <v>360</v>
      </c>
      <c r="DV627" s="95">
        <v>355</v>
      </c>
      <c r="DW627" s="106" t="s">
        <v>5</v>
      </c>
      <c r="DX627" s="115">
        <v>450</v>
      </c>
      <c r="DY627" s="95">
        <v>460</v>
      </c>
      <c r="DZ627" s="95">
        <v>455</v>
      </c>
      <c r="EA627" s="106">
        <v>20</v>
      </c>
      <c r="EB627" s="115">
        <v>380</v>
      </c>
      <c r="EC627" s="95">
        <v>390</v>
      </c>
      <c r="ED627" s="95">
        <v>385</v>
      </c>
      <c r="EE627" s="106">
        <v>15</v>
      </c>
      <c r="EF627" s="115">
        <v>310</v>
      </c>
      <c r="EG627" s="95">
        <v>320</v>
      </c>
      <c r="EH627" s="95">
        <v>315</v>
      </c>
      <c r="EI627" s="106">
        <v>20</v>
      </c>
      <c r="EJ627" s="115">
        <v>360</v>
      </c>
      <c r="EK627" s="95">
        <v>370</v>
      </c>
      <c r="EL627" s="95">
        <v>365</v>
      </c>
      <c r="EM627" s="106" t="s">
        <v>5</v>
      </c>
      <c r="EN627" s="115">
        <v>495</v>
      </c>
      <c r="EO627" s="95">
        <v>505</v>
      </c>
      <c r="EP627" s="95">
        <v>500</v>
      </c>
      <c r="EQ627" s="106">
        <v>20</v>
      </c>
      <c r="ER627" s="115">
        <v>370</v>
      </c>
      <c r="ES627" s="95">
        <v>380</v>
      </c>
      <c r="ET627" s="95">
        <v>375</v>
      </c>
      <c r="EU627" s="106">
        <v>15</v>
      </c>
      <c r="EV627" s="115">
        <v>260</v>
      </c>
      <c r="EW627" s="95">
        <v>270</v>
      </c>
      <c r="EX627" s="95">
        <v>265</v>
      </c>
      <c r="EY627" s="106" t="s">
        <v>5</v>
      </c>
      <c r="EZ627" s="115">
        <v>370</v>
      </c>
      <c r="FA627" s="95">
        <v>380</v>
      </c>
      <c r="FB627" s="95">
        <v>375</v>
      </c>
      <c r="FC627" s="106" t="s">
        <v>5</v>
      </c>
      <c r="FD627" s="115">
        <v>285</v>
      </c>
      <c r="FE627" s="95">
        <v>295</v>
      </c>
      <c r="FF627" s="95">
        <v>290</v>
      </c>
      <c r="FG627" s="106" t="s">
        <v>5</v>
      </c>
      <c r="FH627" s="115">
        <v>365</v>
      </c>
      <c r="FI627" s="95">
        <v>375</v>
      </c>
      <c r="FJ627" s="95">
        <v>370</v>
      </c>
      <c r="FK627" s="106">
        <v>-5</v>
      </c>
      <c r="FL627" s="115">
        <v>290</v>
      </c>
      <c r="FM627" s="95">
        <v>300</v>
      </c>
      <c r="FN627" s="95">
        <v>295</v>
      </c>
      <c r="FO627" s="106">
        <v>5</v>
      </c>
      <c r="FP627" s="115">
        <v>300</v>
      </c>
      <c r="FQ627" s="95">
        <v>310</v>
      </c>
      <c r="FR627" s="95">
        <v>305</v>
      </c>
      <c r="FS627" s="106" t="s">
        <v>5</v>
      </c>
      <c r="FT627" s="135">
        <v>305</v>
      </c>
      <c r="FU627" s="136">
        <v>315</v>
      </c>
      <c r="FV627" s="95">
        <v>310</v>
      </c>
      <c r="FW627" s="134">
        <v>-5</v>
      </c>
      <c r="FX627" s="115">
        <v>265</v>
      </c>
      <c r="FY627" s="95">
        <v>275</v>
      </c>
      <c r="FZ627" s="95">
        <v>270</v>
      </c>
      <c r="GA627" s="106" t="s">
        <v>5</v>
      </c>
      <c r="GB627" s="115">
        <v>485</v>
      </c>
      <c r="GC627" s="95">
        <v>495</v>
      </c>
      <c r="GD627" s="95">
        <v>490</v>
      </c>
      <c r="GE627" s="106">
        <v>25</v>
      </c>
      <c r="GF627" s="115">
        <v>400</v>
      </c>
      <c r="GG627" s="95">
        <v>410</v>
      </c>
      <c r="GH627" s="95">
        <v>405</v>
      </c>
      <c r="GI627" s="106">
        <v>15</v>
      </c>
      <c r="GJ627" s="115">
        <v>360</v>
      </c>
      <c r="GK627" s="95">
        <v>370</v>
      </c>
      <c r="GL627" s="95">
        <v>365</v>
      </c>
      <c r="GM627" s="106" t="s">
        <v>5</v>
      </c>
      <c r="GN627" s="115">
        <v>555</v>
      </c>
      <c r="GO627" s="95">
        <v>565</v>
      </c>
      <c r="GP627" s="95">
        <v>560</v>
      </c>
      <c r="GQ627" s="106">
        <v>20</v>
      </c>
      <c r="GR627" s="93"/>
      <c r="GS627" s="93"/>
    </row>
    <row r="628" spans="1:201" ht="15.75" x14ac:dyDescent="0.25">
      <c r="A628">
        <v>11</v>
      </c>
      <c r="B628">
        <v>2021</v>
      </c>
      <c r="C628" s="91">
        <v>44526</v>
      </c>
      <c r="D628" s="122">
        <v>400</v>
      </c>
      <c r="E628" s="122">
        <v>410</v>
      </c>
      <c r="F628" s="122">
        <v>405</v>
      </c>
      <c r="G628" s="126"/>
      <c r="H628" s="127">
        <v>407.5</v>
      </c>
      <c r="I628" s="122">
        <v>417.5</v>
      </c>
      <c r="J628" s="122">
        <v>412.5</v>
      </c>
      <c r="K628" s="126"/>
      <c r="L628" s="127">
        <v>430</v>
      </c>
      <c r="M628" s="122">
        <v>440</v>
      </c>
      <c r="N628" s="122">
        <v>435</v>
      </c>
      <c r="O628" s="126"/>
      <c r="P628" s="127">
        <v>380</v>
      </c>
      <c r="Q628" s="122">
        <v>390</v>
      </c>
      <c r="R628" s="122">
        <v>385</v>
      </c>
      <c r="S628" s="126"/>
      <c r="T628" s="127">
        <v>405</v>
      </c>
      <c r="U628" s="122">
        <v>415</v>
      </c>
      <c r="V628" s="122">
        <v>410</v>
      </c>
      <c r="W628" s="126"/>
      <c r="X628" s="127">
        <v>407.5</v>
      </c>
      <c r="Y628" s="122">
        <v>417.5</v>
      </c>
      <c r="Z628" s="122">
        <v>412.5</v>
      </c>
      <c r="AA628" s="126"/>
      <c r="AB628" s="127">
        <v>400</v>
      </c>
      <c r="AC628" s="122">
        <v>410</v>
      </c>
      <c r="AD628" s="122">
        <v>405</v>
      </c>
      <c r="AE628" s="126"/>
      <c r="AF628" s="127">
        <v>350</v>
      </c>
      <c r="AG628" s="122">
        <v>360</v>
      </c>
      <c r="AH628" s="122">
        <v>355</v>
      </c>
      <c r="AI628" s="126"/>
      <c r="AJ628" s="127">
        <v>365</v>
      </c>
      <c r="AK628" s="122">
        <v>375</v>
      </c>
      <c r="AL628" s="122">
        <v>370</v>
      </c>
      <c r="AM628" s="126"/>
      <c r="AN628" s="127">
        <v>352.5</v>
      </c>
      <c r="AO628" s="122">
        <v>362.5</v>
      </c>
      <c r="AP628" s="122">
        <v>357.5</v>
      </c>
      <c r="AQ628" s="126"/>
      <c r="AR628" s="127">
        <v>430</v>
      </c>
      <c r="AS628" s="122">
        <v>440</v>
      </c>
      <c r="AT628" s="122">
        <v>435</v>
      </c>
      <c r="AU628" s="126"/>
      <c r="AV628" s="127">
        <v>320</v>
      </c>
      <c r="AW628" s="122">
        <v>330</v>
      </c>
      <c r="AX628" s="122">
        <v>325</v>
      </c>
      <c r="AY628" s="126"/>
      <c r="AZ628" s="127">
        <v>350</v>
      </c>
      <c r="BA628" s="122">
        <v>360</v>
      </c>
      <c r="BB628" s="122">
        <v>355</v>
      </c>
      <c r="BC628" s="126"/>
      <c r="BD628" s="127">
        <v>325</v>
      </c>
      <c r="BE628" s="122">
        <v>335</v>
      </c>
      <c r="BF628" s="122">
        <v>330</v>
      </c>
      <c r="BG628" s="126"/>
      <c r="BH628" s="127">
        <v>385</v>
      </c>
      <c r="BI628" s="122">
        <v>395</v>
      </c>
      <c r="BJ628" s="122">
        <v>390</v>
      </c>
      <c r="BK628" s="126"/>
      <c r="BL628" s="127">
        <v>355</v>
      </c>
      <c r="BM628" s="122">
        <v>365</v>
      </c>
      <c r="BN628" s="122">
        <v>360</v>
      </c>
      <c r="BO628" s="126"/>
      <c r="BP628" s="127">
        <v>377.5</v>
      </c>
      <c r="BQ628" s="122">
        <v>387.5</v>
      </c>
      <c r="BR628" s="122">
        <v>382.5</v>
      </c>
      <c r="BS628" s="126"/>
      <c r="BT628" s="127">
        <v>325</v>
      </c>
      <c r="BU628" s="122">
        <v>335</v>
      </c>
      <c r="BV628" s="122">
        <v>330</v>
      </c>
      <c r="BW628" s="126"/>
      <c r="BX628" s="127">
        <v>372.5</v>
      </c>
      <c r="BY628" s="122">
        <v>382.5</v>
      </c>
      <c r="BZ628" s="122">
        <v>377.5</v>
      </c>
      <c r="CA628" s="126"/>
      <c r="CB628" s="127">
        <v>532.5</v>
      </c>
      <c r="CC628" s="122">
        <v>542.5</v>
      </c>
      <c r="CD628" s="122">
        <v>537.5</v>
      </c>
      <c r="CE628" s="126"/>
      <c r="CF628" s="127">
        <v>357.5</v>
      </c>
      <c r="CG628" s="122">
        <v>367.5</v>
      </c>
      <c r="CH628" s="122">
        <v>362.5</v>
      </c>
      <c r="CI628" s="126"/>
      <c r="CJ628" s="127">
        <v>335</v>
      </c>
      <c r="CK628" s="122">
        <v>345</v>
      </c>
      <c r="CL628" s="122">
        <v>340</v>
      </c>
      <c r="CM628" s="126"/>
      <c r="CN628" s="127">
        <v>372.5</v>
      </c>
      <c r="CO628" s="122">
        <v>382.5</v>
      </c>
      <c r="CP628" s="122">
        <v>377.5</v>
      </c>
      <c r="CQ628" s="126"/>
      <c r="CR628" s="127">
        <v>542.5</v>
      </c>
      <c r="CS628" s="122">
        <v>552.5</v>
      </c>
      <c r="CT628" s="122">
        <v>547.5</v>
      </c>
      <c r="CU628" s="126"/>
      <c r="CV628" s="127">
        <v>382.5</v>
      </c>
      <c r="CW628" s="122">
        <v>392.5</v>
      </c>
      <c r="CX628" s="122">
        <v>387.5</v>
      </c>
      <c r="CY628" s="126"/>
      <c r="CZ628" s="127">
        <v>352.5</v>
      </c>
      <c r="DA628" s="122">
        <v>362.5</v>
      </c>
      <c r="DB628" s="122">
        <v>357.5</v>
      </c>
      <c r="DC628" s="126"/>
      <c r="DD628" s="127">
        <v>372.5</v>
      </c>
      <c r="DE628" s="122">
        <v>382.5</v>
      </c>
      <c r="DF628" s="122">
        <v>377.5</v>
      </c>
      <c r="DG628" s="126"/>
      <c r="DH628" s="127">
        <v>557.5</v>
      </c>
      <c r="DI628" s="122">
        <v>567.5</v>
      </c>
      <c r="DJ628" s="122">
        <v>562.5</v>
      </c>
      <c r="DK628" s="126"/>
      <c r="DL628" s="127">
        <v>332.5</v>
      </c>
      <c r="DM628" s="122">
        <v>342.5</v>
      </c>
      <c r="DN628" s="122">
        <v>337.5</v>
      </c>
      <c r="DO628" s="126"/>
      <c r="DP628" s="127">
        <v>330</v>
      </c>
      <c r="DQ628" s="122">
        <v>340</v>
      </c>
      <c r="DR628" s="122">
        <v>335</v>
      </c>
      <c r="DS628" s="126"/>
      <c r="DT628" s="127">
        <v>372.5</v>
      </c>
      <c r="DU628" s="122">
        <v>382.5</v>
      </c>
      <c r="DV628" s="122">
        <v>377.5</v>
      </c>
      <c r="DW628" s="126"/>
      <c r="DX628" s="127">
        <v>542.5</v>
      </c>
      <c r="DY628" s="122">
        <v>552.5</v>
      </c>
      <c r="DZ628" s="122">
        <v>547.5</v>
      </c>
      <c r="EA628" s="126"/>
      <c r="EB628" s="127">
        <v>377.5</v>
      </c>
      <c r="EC628" s="122">
        <v>387.5</v>
      </c>
      <c r="ED628" s="122">
        <v>382.5</v>
      </c>
      <c r="EE628" s="126"/>
      <c r="EF628" s="127">
        <v>317.5</v>
      </c>
      <c r="EG628" s="122">
        <v>327.5</v>
      </c>
      <c r="EH628" s="122">
        <v>322.5</v>
      </c>
      <c r="EI628" s="126"/>
      <c r="EJ628" s="127">
        <v>367.5</v>
      </c>
      <c r="EK628" s="122">
        <v>377.5</v>
      </c>
      <c r="EL628" s="122">
        <v>372.5</v>
      </c>
      <c r="EM628" s="126"/>
      <c r="EN628" s="127">
        <v>587.5</v>
      </c>
      <c r="EO628" s="122">
        <v>597.5</v>
      </c>
      <c r="EP628" s="122">
        <v>592.5</v>
      </c>
      <c r="EQ628" s="126"/>
      <c r="ER628" s="127">
        <v>360</v>
      </c>
      <c r="ES628" s="122">
        <v>370</v>
      </c>
      <c r="ET628" s="122">
        <v>365</v>
      </c>
      <c r="EU628" s="126"/>
      <c r="EV628" s="127">
        <v>317.5</v>
      </c>
      <c r="EW628" s="122">
        <v>327.5</v>
      </c>
      <c r="EX628" s="122">
        <v>322.5</v>
      </c>
      <c r="EY628" s="126"/>
      <c r="EZ628" s="127">
        <v>367.5</v>
      </c>
      <c r="FA628" s="122">
        <v>377.5</v>
      </c>
      <c r="FB628" s="122">
        <v>372.5</v>
      </c>
      <c r="FC628" s="126"/>
      <c r="FD628" s="127">
        <v>475</v>
      </c>
      <c r="FE628" s="122">
        <v>485</v>
      </c>
      <c r="FF628" s="122">
        <v>480</v>
      </c>
      <c r="FG628" s="126"/>
      <c r="FH628" s="127">
        <v>377.5</v>
      </c>
      <c r="FI628" s="122">
        <v>387.5</v>
      </c>
      <c r="FJ628" s="122">
        <v>382.5</v>
      </c>
      <c r="FK628" s="126"/>
      <c r="FL628" s="127">
        <v>340</v>
      </c>
      <c r="FM628" s="122">
        <v>350</v>
      </c>
      <c r="FN628" s="122">
        <v>345</v>
      </c>
      <c r="FO628" s="126"/>
      <c r="FP628" s="114">
        <v>315</v>
      </c>
      <c r="FQ628" s="101">
        <v>325</v>
      </c>
      <c r="FR628" s="101">
        <v>320</v>
      </c>
      <c r="FS628" s="126"/>
      <c r="FT628" s="127">
        <v>545</v>
      </c>
      <c r="FU628" s="122">
        <v>555</v>
      </c>
      <c r="FV628" s="122">
        <v>550</v>
      </c>
      <c r="FW628" s="126"/>
      <c r="FX628" s="127">
        <v>510</v>
      </c>
      <c r="FY628" s="122">
        <v>520</v>
      </c>
      <c r="FZ628" s="122">
        <v>515</v>
      </c>
      <c r="GA628" s="126"/>
      <c r="GB628" s="127">
        <v>472.5</v>
      </c>
      <c r="GC628" s="122">
        <v>482.5</v>
      </c>
      <c r="GD628" s="122">
        <v>477.5</v>
      </c>
      <c r="GE628" s="126"/>
      <c r="GF628" s="127">
        <v>442.5</v>
      </c>
      <c r="GG628" s="122">
        <v>452.5</v>
      </c>
      <c r="GH628" s="122">
        <v>447.5</v>
      </c>
      <c r="GI628" s="126"/>
      <c r="GJ628" s="127">
        <v>382.5</v>
      </c>
      <c r="GK628" s="122">
        <v>392.5</v>
      </c>
      <c r="GL628" s="122">
        <v>387.5</v>
      </c>
      <c r="GM628" s="126"/>
      <c r="GN628" s="127">
        <v>647.5</v>
      </c>
      <c r="GO628" s="122">
        <v>657.5</v>
      </c>
      <c r="GP628" s="122">
        <v>652.5</v>
      </c>
      <c r="GQ628" s="126"/>
      <c r="GR628" s="93"/>
      <c r="GS628" s="93"/>
    </row>
    <row r="629" spans="1:201" ht="15.75" x14ac:dyDescent="0.25">
      <c r="A629">
        <v>12</v>
      </c>
      <c r="B629">
        <v>2021</v>
      </c>
      <c r="C629" s="91">
        <v>44533</v>
      </c>
      <c r="D629" s="95">
        <v>445</v>
      </c>
      <c r="E629" s="95">
        <v>455</v>
      </c>
      <c r="F629" s="95">
        <v>450</v>
      </c>
      <c r="G629" s="106">
        <v>50</v>
      </c>
      <c r="H629" s="115">
        <v>345</v>
      </c>
      <c r="I629" s="95">
        <v>355</v>
      </c>
      <c r="J629" s="95">
        <v>350</v>
      </c>
      <c r="K629" s="106">
        <v>30</v>
      </c>
      <c r="L629" s="115">
        <v>360</v>
      </c>
      <c r="M629" s="95">
        <v>370</v>
      </c>
      <c r="N629" s="95">
        <v>365</v>
      </c>
      <c r="O629" s="106">
        <v>10</v>
      </c>
      <c r="P629" s="115">
        <v>330</v>
      </c>
      <c r="Q629" s="95">
        <v>340</v>
      </c>
      <c r="R629" s="95">
        <v>335</v>
      </c>
      <c r="S629" s="106">
        <v>15</v>
      </c>
      <c r="T629" s="115">
        <v>325</v>
      </c>
      <c r="U629" s="95">
        <v>335</v>
      </c>
      <c r="V629" s="95">
        <v>330</v>
      </c>
      <c r="W629" s="106">
        <v>15</v>
      </c>
      <c r="X629" s="115">
        <v>295</v>
      </c>
      <c r="Y629" s="95">
        <v>305</v>
      </c>
      <c r="Z629" s="95">
        <v>300</v>
      </c>
      <c r="AA629" s="106">
        <v>15</v>
      </c>
      <c r="AB629" s="115">
        <v>360</v>
      </c>
      <c r="AC629" s="95">
        <v>370</v>
      </c>
      <c r="AD629" s="95">
        <v>365</v>
      </c>
      <c r="AE629" s="106">
        <v>10</v>
      </c>
      <c r="AF629" s="115">
        <v>310</v>
      </c>
      <c r="AG629" s="95">
        <v>320</v>
      </c>
      <c r="AH629" s="95">
        <v>315</v>
      </c>
      <c r="AI629" s="106">
        <v>25</v>
      </c>
      <c r="AJ629" s="115">
        <v>315</v>
      </c>
      <c r="AK629" s="95">
        <v>325</v>
      </c>
      <c r="AL629" s="95">
        <v>320</v>
      </c>
      <c r="AM629" s="106">
        <v>15</v>
      </c>
      <c r="AN629" s="115">
        <v>235</v>
      </c>
      <c r="AO629" s="95">
        <v>245</v>
      </c>
      <c r="AP629" s="95">
        <v>240</v>
      </c>
      <c r="AQ629" s="106">
        <v>15</v>
      </c>
      <c r="AR629" s="115">
        <v>340</v>
      </c>
      <c r="AS629" s="95">
        <v>350</v>
      </c>
      <c r="AT629" s="95">
        <v>345</v>
      </c>
      <c r="AU629" s="106">
        <v>25</v>
      </c>
      <c r="AV629" s="115">
        <v>275</v>
      </c>
      <c r="AW629" s="95">
        <v>285</v>
      </c>
      <c r="AX629" s="95">
        <v>280</v>
      </c>
      <c r="AY629" s="106">
        <v>20</v>
      </c>
      <c r="AZ629" s="115">
        <v>315</v>
      </c>
      <c r="BA629" s="95">
        <v>325</v>
      </c>
      <c r="BB629" s="95">
        <v>320</v>
      </c>
      <c r="BC629" s="106">
        <v>15</v>
      </c>
      <c r="BD629" s="115">
        <v>265</v>
      </c>
      <c r="BE629" s="95">
        <v>275</v>
      </c>
      <c r="BF629" s="95">
        <v>270</v>
      </c>
      <c r="BG629" s="106">
        <v>15</v>
      </c>
      <c r="BH629" s="115">
        <v>340</v>
      </c>
      <c r="BI629" s="95">
        <v>350</v>
      </c>
      <c r="BJ629" s="95">
        <v>345</v>
      </c>
      <c r="BK629" s="106">
        <v>25</v>
      </c>
      <c r="BL629" s="115">
        <v>265</v>
      </c>
      <c r="BM629" s="95">
        <v>275</v>
      </c>
      <c r="BN629" s="95">
        <v>270</v>
      </c>
      <c r="BO629" s="106">
        <v>20</v>
      </c>
      <c r="BP629" s="115">
        <v>360</v>
      </c>
      <c r="BQ629" s="95">
        <v>370</v>
      </c>
      <c r="BR629" s="95">
        <v>365</v>
      </c>
      <c r="BS629" s="106">
        <v>15</v>
      </c>
      <c r="BT629" s="115">
        <v>300</v>
      </c>
      <c r="BU629" s="95">
        <v>310</v>
      </c>
      <c r="BV629" s="95">
        <v>305</v>
      </c>
      <c r="BW629" s="106">
        <v>30</v>
      </c>
      <c r="BX629" s="115">
        <v>355</v>
      </c>
      <c r="BY629" s="95">
        <v>365</v>
      </c>
      <c r="BZ629" s="95">
        <v>360</v>
      </c>
      <c r="CA629" s="106">
        <v>30</v>
      </c>
      <c r="CB629" s="115">
        <v>450</v>
      </c>
      <c r="CC629" s="95">
        <v>460</v>
      </c>
      <c r="CD629" s="95">
        <v>455</v>
      </c>
      <c r="CE629" s="106" t="s">
        <v>5</v>
      </c>
      <c r="CF629" s="115">
        <v>395</v>
      </c>
      <c r="CG629" s="95">
        <v>405</v>
      </c>
      <c r="CH629" s="95">
        <v>400</v>
      </c>
      <c r="CI629" s="106">
        <v>40</v>
      </c>
      <c r="CJ629" s="115">
        <v>295</v>
      </c>
      <c r="CK629" s="95">
        <v>305</v>
      </c>
      <c r="CL629" s="95">
        <v>300</v>
      </c>
      <c r="CM629" s="106">
        <v>20</v>
      </c>
      <c r="CN629" s="115">
        <v>355</v>
      </c>
      <c r="CO629" s="95">
        <v>365</v>
      </c>
      <c r="CP629" s="95">
        <v>360</v>
      </c>
      <c r="CQ629" s="106">
        <v>30</v>
      </c>
      <c r="CR629" s="115">
        <v>480</v>
      </c>
      <c r="CS629" s="95">
        <v>490</v>
      </c>
      <c r="CT629" s="95">
        <v>485</v>
      </c>
      <c r="CU629" s="106" t="s">
        <v>5</v>
      </c>
      <c r="CV629" s="115">
        <v>415</v>
      </c>
      <c r="CW629" s="95">
        <v>425</v>
      </c>
      <c r="CX629" s="95">
        <v>420</v>
      </c>
      <c r="CY629" s="106">
        <v>20</v>
      </c>
      <c r="CZ629" s="115">
        <v>325</v>
      </c>
      <c r="DA629" s="95">
        <v>335</v>
      </c>
      <c r="DB629" s="95">
        <v>330</v>
      </c>
      <c r="DC629" s="106">
        <v>15</v>
      </c>
      <c r="DD629" s="115">
        <v>355</v>
      </c>
      <c r="DE629" s="95">
        <v>365</v>
      </c>
      <c r="DF629" s="95">
        <v>360</v>
      </c>
      <c r="DG629" s="106">
        <v>5</v>
      </c>
      <c r="DH629" s="115">
        <v>470</v>
      </c>
      <c r="DI629" s="95">
        <v>480</v>
      </c>
      <c r="DJ629" s="95">
        <v>475</v>
      </c>
      <c r="DK629" s="106">
        <v>5</v>
      </c>
      <c r="DL629" s="115">
        <v>360</v>
      </c>
      <c r="DM629" s="95">
        <v>370</v>
      </c>
      <c r="DN629" s="95">
        <v>365</v>
      </c>
      <c r="DO629" s="106">
        <v>25</v>
      </c>
      <c r="DP629" s="115">
        <v>285</v>
      </c>
      <c r="DQ629" s="95">
        <v>295</v>
      </c>
      <c r="DR629" s="95">
        <v>290</v>
      </c>
      <c r="DS629" s="106">
        <v>10</v>
      </c>
      <c r="DT629" s="115">
        <v>355</v>
      </c>
      <c r="DU629" s="95">
        <v>365</v>
      </c>
      <c r="DV629" s="95">
        <v>360</v>
      </c>
      <c r="DW629" s="106">
        <v>5</v>
      </c>
      <c r="DX629" s="115">
        <v>455</v>
      </c>
      <c r="DY629" s="95">
        <v>465</v>
      </c>
      <c r="DZ629" s="95">
        <v>460</v>
      </c>
      <c r="EA629" s="106">
        <v>5</v>
      </c>
      <c r="EB629" s="115">
        <v>400</v>
      </c>
      <c r="EC629" s="95">
        <v>410</v>
      </c>
      <c r="ED629" s="95">
        <v>405</v>
      </c>
      <c r="EE629" s="106">
        <v>20</v>
      </c>
      <c r="EF629" s="115">
        <v>325</v>
      </c>
      <c r="EG629" s="95">
        <v>335</v>
      </c>
      <c r="EH629" s="95">
        <v>330</v>
      </c>
      <c r="EI629" s="106">
        <v>15</v>
      </c>
      <c r="EJ629" s="115">
        <v>370</v>
      </c>
      <c r="EK629" s="95">
        <v>380</v>
      </c>
      <c r="EL629" s="95">
        <v>375</v>
      </c>
      <c r="EM629" s="106">
        <v>10</v>
      </c>
      <c r="EN629" s="115">
        <v>500</v>
      </c>
      <c r="EO629" s="95">
        <v>510</v>
      </c>
      <c r="EP629" s="95">
        <v>505</v>
      </c>
      <c r="EQ629" s="106">
        <v>5</v>
      </c>
      <c r="ER629" s="115">
        <v>380</v>
      </c>
      <c r="ES629" s="95">
        <v>390</v>
      </c>
      <c r="ET629" s="95">
        <v>385</v>
      </c>
      <c r="EU629" s="106">
        <v>10</v>
      </c>
      <c r="EV629" s="115">
        <v>270</v>
      </c>
      <c r="EW629" s="95">
        <v>280</v>
      </c>
      <c r="EX629" s="95">
        <v>275</v>
      </c>
      <c r="EY629" s="106">
        <v>10</v>
      </c>
      <c r="EZ629" s="115">
        <v>380</v>
      </c>
      <c r="FA629" s="95">
        <v>390</v>
      </c>
      <c r="FB629" s="95">
        <v>385</v>
      </c>
      <c r="FC629" s="106">
        <v>10</v>
      </c>
      <c r="FD629" s="115">
        <v>295</v>
      </c>
      <c r="FE629" s="95">
        <v>305</v>
      </c>
      <c r="FF629" s="95">
        <v>300</v>
      </c>
      <c r="FG629" s="106">
        <v>10</v>
      </c>
      <c r="FH629" s="115">
        <v>355</v>
      </c>
      <c r="FI629" s="95">
        <v>365</v>
      </c>
      <c r="FJ629" s="95">
        <v>360</v>
      </c>
      <c r="FK629" s="106">
        <v>-10</v>
      </c>
      <c r="FL629" s="115">
        <v>285</v>
      </c>
      <c r="FM629" s="95">
        <v>295</v>
      </c>
      <c r="FN629" s="95">
        <v>290</v>
      </c>
      <c r="FO629" s="106">
        <v>-5</v>
      </c>
      <c r="FP629" s="115">
        <v>330</v>
      </c>
      <c r="FQ629" s="95">
        <v>340</v>
      </c>
      <c r="FR629" s="95">
        <v>335</v>
      </c>
      <c r="FS629" s="106">
        <v>30</v>
      </c>
      <c r="FT629" s="135">
        <v>290</v>
      </c>
      <c r="FU629" s="136">
        <v>300</v>
      </c>
      <c r="FV629" s="95">
        <v>295</v>
      </c>
      <c r="FW629" s="134">
        <v>-15</v>
      </c>
      <c r="FX629" s="115">
        <v>275</v>
      </c>
      <c r="FY629" s="95">
        <v>285</v>
      </c>
      <c r="FZ629" s="95">
        <v>280</v>
      </c>
      <c r="GA629" s="106">
        <v>10</v>
      </c>
      <c r="GB629" s="115">
        <v>505</v>
      </c>
      <c r="GC629" s="95">
        <v>515</v>
      </c>
      <c r="GD629" s="95">
        <v>510</v>
      </c>
      <c r="GE629" s="106">
        <v>20</v>
      </c>
      <c r="GF629" s="115">
        <v>415</v>
      </c>
      <c r="GG629" s="95">
        <v>425</v>
      </c>
      <c r="GH629" s="95">
        <v>420</v>
      </c>
      <c r="GI629" s="106">
        <v>15</v>
      </c>
      <c r="GJ629" s="115">
        <v>365</v>
      </c>
      <c r="GK629" s="95">
        <v>375</v>
      </c>
      <c r="GL629" s="95">
        <v>370</v>
      </c>
      <c r="GM629" s="106">
        <v>5</v>
      </c>
      <c r="GN629" s="115">
        <v>560</v>
      </c>
      <c r="GO629" s="95">
        <v>570</v>
      </c>
      <c r="GP629" s="95">
        <v>565</v>
      </c>
      <c r="GQ629" s="106">
        <v>5</v>
      </c>
      <c r="GR629" s="93"/>
      <c r="GS629" s="93"/>
    </row>
    <row r="630" spans="1:201" ht="15.75" x14ac:dyDescent="0.25">
      <c r="A630">
        <v>12</v>
      </c>
      <c r="B630">
        <v>2021</v>
      </c>
      <c r="C630" s="91">
        <v>44540</v>
      </c>
      <c r="D630" s="95">
        <v>460</v>
      </c>
      <c r="E630" s="95">
        <v>470</v>
      </c>
      <c r="F630" s="95">
        <v>465</v>
      </c>
      <c r="G630" s="106">
        <v>15</v>
      </c>
      <c r="H630" s="115">
        <v>355</v>
      </c>
      <c r="I630" s="95">
        <v>365</v>
      </c>
      <c r="J630" s="95">
        <v>360</v>
      </c>
      <c r="K630" s="106">
        <v>10</v>
      </c>
      <c r="L630" s="115">
        <v>375</v>
      </c>
      <c r="M630" s="95">
        <v>385</v>
      </c>
      <c r="N630" s="95">
        <v>380</v>
      </c>
      <c r="O630" s="106">
        <v>15</v>
      </c>
      <c r="P630" s="115">
        <v>330</v>
      </c>
      <c r="Q630" s="95">
        <v>340</v>
      </c>
      <c r="R630" s="95">
        <v>335</v>
      </c>
      <c r="S630" s="106" t="s">
        <v>5</v>
      </c>
      <c r="T630" s="115">
        <v>325</v>
      </c>
      <c r="U630" s="95">
        <v>335</v>
      </c>
      <c r="V630" s="95">
        <v>330</v>
      </c>
      <c r="W630" s="106" t="s">
        <v>5</v>
      </c>
      <c r="X630" s="115">
        <v>295</v>
      </c>
      <c r="Y630" s="95">
        <v>305</v>
      </c>
      <c r="Z630" s="95">
        <v>300</v>
      </c>
      <c r="AA630" s="106" t="s">
        <v>5</v>
      </c>
      <c r="AB630" s="115">
        <v>375</v>
      </c>
      <c r="AC630" s="95">
        <v>385</v>
      </c>
      <c r="AD630" s="95">
        <v>380</v>
      </c>
      <c r="AE630" s="106">
        <v>15</v>
      </c>
      <c r="AF630" s="115">
        <v>305</v>
      </c>
      <c r="AG630" s="95">
        <v>315</v>
      </c>
      <c r="AH630" s="95">
        <v>310</v>
      </c>
      <c r="AI630" s="106">
        <v>-5</v>
      </c>
      <c r="AJ630" s="115">
        <v>310</v>
      </c>
      <c r="AK630" s="95">
        <v>320</v>
      </c>
      <c r="AL630" s="95">
        <v>315</v>
      </c>
      <c r="AM630" s="106">
        <v>-5</v>
      </c>
      <c r="AN630" s="115">
        <v>235</v>
      </c>
      <c r="AO630" s="95">
        <v>245</v>
      </c>
      <c r="AP630" s="95">
        <v>240</v>
      </c>
      <c r="AQ630" s="106" t="s">
        <v>5</v>
      </c>
      <c r="AR630" s="115">
        <v>345</v>
      </c>
      <c r="AS630" s="95">
        <v>355</v>
      </c>
      <c r="AT630" s="95">
        <v>350</v>
      </c>
      <c r="AU630" s="106">
        <v>5</v>
      </c>
      <c r="AV630" s="115">
        <v>270</v>
      </c>
      <c r="AW630" s="95">
        <v>280</v>
      </c>
      <c r="AX630" s="95">
        <v>275</v>
      </c>
      <c r="AY630" s="106">
        <v>-5</v>
      </c>
      <c r="AZ630" s="115">
        <v>310</v>
      </c>
      <c r="BA630" s="95">
        <v>320</v>
      </c>
      <c r="BB630" s="95">
        <v>315</v>
      </c>
      <c r="BC630" s="106">
        <v>-5</v>
      </c>
      <c r="BD630" s="115">
        <v>255</v>
      </c>
      <c r="BE630" s="95">
        <v>265</v>
      </c>
      <c r="BF630" s="95">
        <v>260</v>
      </c>
      <c r="BG630" s="106">
        <v>-10</v>
      </c>
      <c r="BH630" s="115">
        <v>360</v>
      </c>
      <c r="BI630" s="95">
        <v>370</v>
      </c>
      <c r="BJ630" s="95">
        <v>365</v>
      </c>
      <c r="BK630" s="106">
        <v>20</v>
      </c>
      <c r="BL630" s="115">
        <v>255</v>
      </c>
      <c r="BM630" s="95">
        <v>265</v>
      </c>
      <c r="BN630" s="95">
        <v>260</v>
      </c>
      <c r="BO630" s="106">
        <v>-10</v>
      </c>
      <c r="BP630" s="115">
        <v>355</v>
      </c>
      <c r="BQ630" s="95">
        <v>365</v>
      </c>
      <c r="BR630" s="95">
        <v>360</v>
      </c>
      <c r="BS630" s="106">
        <v>-5</v>
      </c>
      <c r="BT630" s="115">
        <v>280</v>
      </c>
      <c r="BU630" s="95">
        <v>290</v>
      </c>
      <c r="BV630" s="95">
        <v>285</v>
      </c>
      <c r="BW630" s="106">
        <v>-20</v>
      </c>
      <c r="BX630" s="115">
        <v>375</v>
      </c>
      <c r="BY630" s="95">
        <v>385</v>
      </c>
      <c r="BZ630" s="95">
        <v>380</v>
      </c>
      <c r="CA630" s="106">
        <v>20</v>
      </c>
      <c r="CB630" s="115">
        <v>450</v>
      </c>
      <c r="CC630" s="95">
        <v>460</v>
      </c>
      <c r="CD630" s="95">
        <v>455</v>
      </c>
      <c r="CE630" s="106" t="s">
        <v>5</v>
      </c>
      <c r="CF630" s="115">
        <v>400</v>
      </c>
      <c r="CG630" s="95">
        <v>410</v>
      </c>
      <c r="CH630" s="95">
        <v>405</v>
      </c>
      <c r="CI630" s="106">
        <v>5</v>
      </c>
      <c r="CJ630" s="115">
        <v>290</v>
      </c>
      <c r="CK630" s="95">
        <v>300</v>
      </c>
      <c r="CL630" s="95">
        <v>295</v>
      </c>
      <c r="CM630" s="106">
        <v>-5</v>
      </c>
      <c r="CN630" s="115">
        <v>375</v>
      </c>
      <c r="CO630" s="95">
        <v>385</v>
      </c>
      <c r="CP630" s="95">
        <v>380</v>
      </c>
      <c r="CQ630" s="106">
        <v>20</v>
      </c>
      <c r="CR630" s="115">
        <v>480</v>
      </c>
      <c r="CS630" s="95">
        <v>490</v>
      </c>
      <c r="CT630" s="95">
        <v>485</v>
      </c>
      <c r="CU630" s="106" t="s">
        <v>5</v>
      </c>
      <c r="CV630" s="115">
        <v>410</v>
      </c>
      <c r="CW630" s="95">
        <v>420</v>
      </c>
      <c r="CX630" s="95">
        <v>415</v>
      </c>
      <c r="CY630" s="106">
        <v>-5</v>
      </c>
      <c r="CZ630" s="115">
        <v>310</v>
      </c>
      <c r="DA630" s="95">
        <v>320</v>
      </c>
      <c r="DB630" s="95">
        <v>315</v>
      </c>
      <c r="DC630" s="106">
        <v>-15</v>
      </c>
      <c r="DD630" s="115">
        <v>380</v>
      </c>
      <c r="DE630" s="95">
        <v>390</v>
      </c>
      <c r="DF630" s="95">
        <v>385</v>
      </c>
      <c r="DG630" s="106">
        <v>25</v>
      </c>
      <c r="DH630" s="115">
        <v>465</v>
      </c>
      <c r="DI630" s="95">
        <v>475</v>
      </c>
      <c r="DJ630" s="95">
        <v>470</v>
      </c>
      <c r="DK630" s="106">
        <v>-5</v>
      </c>
      <c r="DL630" s="115">
        <v>365</v>
      </c>
      <c r="DM630" s="95">
        <v>375</v>
      </c>
      <c r="DN630" s="95">
        <v>370</v>
      </c>
      <c r="DO630" s="106">
        <v>5</v>
      </c>
      <c r="DP630" s="115">
        <v>280</v>
      </c>
      <c r="DQ630" s="95">
        <v>290</v>
      </c>
      <c r="DR630" s="95">
        <v>285</v>
      </c>
      <c r="DS630" s="106">
        <v>-5</v>
      </c>
      <c r="DT630" s="115">
        <v>380</v>
      </c>
      <c r="DU630" s="95">
        <v>390</v>
      </c>
      <c r="DV630" s="95">
        <v>385</v>
      </c>
      <c r="DW630" s="106">
        <v>25</v>
      </c>
      <c r="DX630" s="115">
        <v>450</v>
      </c>
      <c r="DY630" s="95">
        <v>460</v>
      </c>
      <c r="DZ630" s="95">
        <v>455</v>
      </c>
      <c r="EA630" s="106">
        <v>-5</v>
      </c>
      <c r="EB630" s="115">
        <v>400</v>
      </c>
      <c r="EC630" s="95">
        <v>410</v>
      </c>
      <c r="ED630" s="95">
        <v>405</v>
      </c>
      <c r="EE630" s="106" t="s">
        <v>5</v>
      </c>
      <c r="EF630" s="115">
        <v>305</v>
      </c>
      <c r="EG630" s="95">
        <v>315</v>
      </c>
      <c r="EH630" s="95">
        <v>310</v>
      </c>
      <c r="EI630" s="106">
        <v>-20</v>
      </c>
      <c r="EJ630" s="115">
        <v>370</v>
      </c>
      <c r="EK630" s="95">
        <v>380</v>
      </c>
      <c r="EL630" s="95">
        <v>375</v>
      </c>
      <c r="EM630" s="106" t="s">
        <v>5</v>
      </c>
      <c r="EN630" s="115">
        <v>495</v>
      </c>
      <c r="EO630" s="95">
        <v>505</v>
      </c>
      <c r="EP630" s="95">
        <v>500</v>
      </c>
      <c r="EQ630" s="106">
        <v>-5</v>
      </c>
      <c r="ER630" s="115">
        <v>395</v>
      </c>
      <c r="ES630" s="95">
        <v>405</v>
      </c>
      <c r="ET630" s="95">
        <v>400</v>
      </c>
      <c r="EU630" s="106">
        <v>15</v>
      </c>
      <c r="EV630" s="115">
        <v>295</v>
      </c>
      <c r="EW630" s="95">
        <v>305</v>
      </c>
      <c r="EX630" s="95">
        <v>300</v>
      </c>
      <c r="EY630" s="106">
        <v>25</v>
      </c>
      <c r="EZ630" s="115">
        <v>385</v>
      </c>
      <c r="FA630" s="95">
        <v>395</v>
      </c>
      <c r="FB630" s="95">
        <v>390</v>
      </c>
      <c r="FC630" s="106">
        <v>5</v>
      </c>
      <c r="FD630" s="115">
        <v>295</v>
      </c>
      <c r="FE630" s="95">
        <v>305</v>
      </c>
      <c r="FF630" s="95">
        <v>300</v>
      </c>
      <c r="FG630" s="106" t="s">
        <v>5</v>
      </c>
      <c r="FH630" s="115">
        <v>345</v>
      </c>
      <c r="FI630" s="95">
        <v>355</v>
      </c>
      <c r="FJ630" s="95">
        <v>350</v>
      </c>
      <c r="FK630" s="106">
        <v>-10</v>
      </c>
      <c r="FL630" s="115">
        <v>280</v>
      </c>
      <c r="FM630" s="95">
        <v>290</v>
      </c>
      <c r="FN630" s="95">
        <v>285</v>
      </c>
      <c r="FO630" s="106">
        <v>-5</v>
      </c>
      <c r="FP630" s="115">
        <v>335</v>
      </c>
      <c r="FQ630" s="95">
        <v>345</v>
      </c>
      <c r="FR630" s="95">
        <v>340</v>
      </c>
      <c r="FS630" s="106">
        <v>5</v>
      </c>
      <c r="FT630" s="135">
        <v>280</v>
      </c>
      <c r="FU630" s="136">
        <v>290</v>
      </c>
      <c r="FV630" s="95">
        <v>285</v>
      </c>
      <c r="FW630" s="134">
        <v>-10</v>
      </c>
      <c r="FX630" s="115">
        <v>280</v>
      </c>
      <c r="FY630" s="95">
        <v>290</v>
      </c>
      <c r="FZ630" s="95">
        <v>285</v>
      </c>
      <c r="GA630" s="106">
        <v>5</v>
      </c>
      <c r="GB630" s="115">
        <v>500</v>
      </c>
      <c r="GC630" s="95">
        <v>510</v>
      </c>
      <c r="GD630" s="95">
        <v>505</v>
      </c>
      <c r="GE630" s="106">
        <v>-5</v>
      </c>
      <c r="GF630" s="115">
        <v>400</v>
      </c>
      <c r="GG630" s="95">
        <v>410</v>
      </c>
      <c r="GH630" s="95">
        <v>405</v>
      </c>
      <c r="GI630" s="106">
        <v>-15</v>
      </c>
      <c r="GJ630" s="115">
        <v>390</v>
      </c>
      <c r="GK630" s="95">
        <v>400</v>
      </c>
      <c r="GL630" s="95">
        <v>395</v>
      </c>
      <c r="GM630" s="106">
        <v>25</v>
      </c>
      <c r="GN630" s="115">
        <v>555</v>
      </c>
      <c r="GO630" s="95">
        <v>565</v>
      </c>
      <c r="GP630" s="95">
        <v>560</v>
      </c>
      <c r="GQ630" s="106">
        <v>-5</v>
      </c>
      <c r="GR630" s="93"/>
      <c r="GS630" s="93"/>
    </row>
    <row r="631" spans="1:201" ht="15.75" x14ac:dyDescent="0.25">
      <c r="A631">
        <v>12</v>
      </c>
      <c r="B631">
        <v>2021</v>
      </c>
      <c r="C631" s="91">
        <v>44547</v>
      </c>
      <c r="D631" s="95">
        <v>425</v>
      </c>
      <c r="E631" s="95">
        <v>435</v>
      </c>
      <c r="F631" s="95">
        <v>430</v>
      </c>
      <c r="G631" s="106">
        <v>-35</v>
      </c>
      <c r="H631" s="115">
        <v>345</v>
      </c>
      <c r="I631" s="95">
        <v>355</v>
      </c>
      <c r="J631" s="95">
        <v>350</v>
      </c>
      <c r="K631" s="106">
        <v>-10</v>
      </c>
      <c r="L631" s="115">
        <v>380</v>
      </c>
      <c r="M631" s="95">
        <v>390</v>
      </c>
      <c r="N631" s="95">
        <v>385</v>
      </c>
      <c r="O631" s="106">
        <v>5</v>
      </c>
      <c r="P631" s="115">
        <v>335</v>
      </c>
      <c r="Q631" s="95">
        <v>345</v>
      </c>
      <c r="R631" s="95">
        <v>340</v>
      </c>
      <c r="S631" s="106">
        <v>5</v>
      </c>
      <c r="T631" s="115">
        <v>310</v>
      </c>
      <c r="U631" s="95">
        <v>320</v>
      </c>
      <c r="V631" s="95">
        <v>315</v>
      </c>
      <c r="W631" s="106">
        <v>-15</v>
      </c>
      <c r="X631" s="115">
        <v>275</v>
      </c>
      <c r="Y631" s="95">
        <v>285</v>
      </c>
      <c r="Z631" s="95">
        <v>280</v>
      </c>
      <c r="AA631" s="106">
        <v>-20</v>
      </c>
      <c r="AB631" s="115">
        <v>380</v>
      </c>
      <c r="AC631" s="95">
        <v>390</v>
      </c>
      <c r="AD631" s="95">
        <v>385</v>
      </c>
      <c r="AE631" s="106">
        <v>5</v>
      </c>
      <c r="AF631" s="115">
        <v>305</v>
      </c>
      <c r="AG631" s="95">
        <v>315</v>
      </c>
      <c r="AH631" s="95">
        <v>310</v>
      </c>
      <c r="AI631" s="106" t="s">
        <v>5</v>
      </c>
      <c r="AJ631" s="115">
        <v>295</v>
      </c>
      <c r="AK631" s="95">
        <v>305</v>
      </c>
      <c r="AL631" s="95">
        <v>300</v>
      </c>
      <c r="AM631" s="106">
        <v>-15</v>
      </c>
      <c r="AN631" s="115">
        <v>230</v>
      </c>
      <c r="AO631" s="95">
        <v>240</v>
      </c>
      <c r="AP631" s="95">
        <v>235</v>
      </c>
      <c r="AQ631" s="106">
        <v>-5</v>
      </c>
      <c r="AR631" s="115">
        <v>375</v>
      </c>
      <c r="AS631" s="95">
        <v>385</v>
      </c>
      <c r="AT631" s="95">
        <v>380</v>
      </c>
      <c r="AU631" s="106">
        <v>30</v>
      </c>
      <c r="AV631" s="115">
        <v>265</v>
      </c>
      <c r="AW631" s="95">
        <v>275</v>
      </c>
      <c r="AX631" s="95">
        <v>270</v>
      </c>
      <c r="AY631" s="106">
        <v>-5</v>
      </c>
      <c r="AZ631" s="115">
        <v>295</v>
      </c>
      <c r="BA631" s="95">
        <v>305</v>
      </c>
      <c r="BB631" s="95">
        <v>300</v>
      </c>
      <c r="BC631" s="106">
        <v>-15</v>
      </c>
      <c r="BD631" s="115">
        <v>250</v>
      </c>
      <c r="BE631" s="95">
        <v>260</v>
      </c>
      <c r="BF631" s="95">
        <v>255</v>
      </c>
      <c r="BG631" s="106">
        <v>-5</v>
      </c>
      <c r="BH631" s="115">
        <v>375</v>
      </c>
      <c r="BI631" s="95">
        <v>385</v>
      </c>
      <c r="BJ631" s="95">
        <v>380</v>
      </c>
      <c r="BK631" s="106">
        <v>15</v>
      </c>
      <c r="BL631" s="115">
        <v>255</v>
      </c>
      <c r="BM631" s="95">
        <v>265</v>
      </c>
      <c r="BN631" s="95">
        <v>260</v>
      </c>
      <c r="BO631" s="106" t="s">
        <v>5</v>
      </c>
      <c r="BP631" s="115">
        <v>355</v>
      </c>
      <c r="BQ631" s="95">
        <v>365</v>
      </c>
      <c r="BR631" s="95">
        <v>360</v>
      </c>
      <c r="BS631" s="106" t="s">
        <v>5</v>
      </c>
      <c r="BT631" s="115">
        <v>265</v>
      </c>
      <c r="BU631" s="95">
        <v>275</v>
      </c>
      <c r="BV631" s="95">
        <v>270</v>
      </c>
      <c r="BW631" s="106">
        <v>-15</v>
      </c>
      <c r="BX631" s="115">
        <v>365</v>
      </c>
      <c r="BY631" s="95">
        <v>375</v>
      </c>
      <c r="BZ631" s="95">
        <v>370</v>
      </c>
      <c r="CA631" s="106">
        <v>-10</v>
      </c>
      <c r="CB631" s="115">
        <v>450</v>
      </c>
      <c r="CC631" s="95">
        <v>460</v>
      </c>
      <c r="CD631" s="95">
        <v>455</v>
      </c>
      <c r="CE631" s="106" t="s">
        <v>5</v>
      </c>
      <c r="CF631" s="115">
        <v>380</v>
      </c>
      <c r="CG631" s="95">
        <v>390</v>
      </c>
      <c r="CH631" s="95">
        <v>385</v>
      </c>
      <c r="CI631" s="106">
        <v>-20</v>
      </c>
      <c r="CJ631" s="115">
        <v>280</v>
      </c>
      <c r="CK631" s="95">
        <v>290</v>
      </c>
      <c r="CL631" s="95">
        <v>285</v>
      </c>
      <c r="CM631" s="106">
        <v>-10</v>
      </c>
      <c r="CN631" s="115">
        <v>365</v>
      </c>
      <c r="CO631" s="95">
        <v>375</v>
      </c>
      <c r="CP631" s="95">
        <v>370</v>
      </c>
      <c r="CQ631" s="106">
        <v>-10</v>
      </c>
      <c r="CR631" s="115">
        <v>480</v>
      </c>
      <c r="CS631" s="95">
        <v>490</v>
      </c>
      <c r="CT631" s="95">
        <v>485</v>
      </c>
      <c r="CU631" s="106" t="s">
        <v>5</v>
      </c>
      <c r="CV631" s="115">
        <v>400</v>
      </c>
      <c r="CW631" s="95">
        <v>410</v>
      </c>
      <c r="CX631" s="95">
        <v>405</v>
      </c>
      <c r="CY631" s="106">
        <v>-10</v>
      </c>
      <c r="CZ631" s="115">
        <v>300</v>
      </c>
      <c r="DA631" s="95">
        <v>310</v>
      </c>
      <c r="DB631" s="95">
        <v>305</v>
      </c>
      <c r="DC631" s="106">
        <v>-10</v>
      </c>
      <c r="DD631" s="115">
        <v>415</v>
      </c>
      <c r="DE631" s="95">
        <v>425</v>
      </c>
      <c r="DF631" s="95">
        <v>420</v>
      </c>
      <c r="DG631" s="106">
        <v>35</v>
      </c>
      <c r="DH631" s="115">
        <v>465</v>
      </c>
      <c r="DI631" s="95">
        <v>475</v>
      </c>
      <c r="DJ631" s="95">
        <v>470</v>
      </c>
      <c r="DK631" s="106" t="s">
        <v>5</v>
      </c>
      <c r="DL631" s="115">
        <v>355</v>
      </c>
      <c r="DM631" s="95">
        <v>365</v>
      </c>
      <c r="DN631" s="95">
        <v>360</v>
      </c>
      <c r="DO631" s="106">
        <v>-10</v>
      </c>
      <c r="DP631" s="115">
        <v>270</v>
      </c>
      <c r="DQ631" s="95">
        <v>280</v>
      </c>
      <c r="DR631" s="95">
        <v>275</v>
      </c>
      <c r="DS631" s="106">
        <v>-10</v>
      </c>
      <c r="DT631" s="115">
        <v>415</v>
      </c>
      <c r="DU631" s="95">
        <v>425</v>
      </c>
      <c r="DV631" s="95">
        <v>420</v>
      </c>
      <c r="DW631" s="106">
        <v>35</v>
      </c>
      <c r="DX631" s="115">
        <v>450</v>
      </c>
      <c r="DY631" s="95">
        <v>460</v>
      </c>
      <c r="DZ631" s="95">
        <v>455</v>
      </c>
      <c r="EA631" s="106" t="s">
        <v>5</v>
      </c>
      <c r="EB631" s="115">
        <v>390</v>
      </c>
      <c r="EC631" s="95">
        <v>400</v>
      </c>
      <c r="ED631" s="95">
        <v>395</v>
      </c>
      <c r="EE631" s="106">
        <v>-10</v>
      </c>
      <c r="EF631" s="115">
        <v>285</v>
      </c>
      <c r="EG631" s="95">
        <v>295</v>
      </c>
      <c r="EH631" s="95">
        <v>290</v>
      </c>
      <c r="EI631" s="106">
        <v>-20</v>
      </c>
      <c r="EJ631" s="115">
        <v>410</v>
      </c>
      <c r="EK631" s="95">
        <v>420</v>
      </c>
      <c r="EL631" s="95">
        <v>415</v>
      </c>
      <c r="EM631" s="106">
        <v>40</v>
      </c>
      <c r="EN631" s="115">
        <v>495</v>
      </c>
      <c r="EO631" s="95">
        <v>505</v>
      </c>
      <c r="EP631" s="95">
        <v>500</v>
      </c>
      <c r="EQ631" s="106" t="s">
        <v>5</v>
      </c>
      <c r="ER631" s="115">
        <v>380</v>
      </c>
      <c r="ES631" s="95">
        <v>390</v>
      </c>
      <c r="ET631" s="95">
        <v>385</v>
      </c>
      <c r="EU631" s="106">
        <v>-15</v>
      </c>
      <c r="EV631" s="115">
        <v>285</v>
      </c>
      <c r="EW631" s="95">
        <v>295</v>
      </c>
      <c r="EX631" s="95">
        <v>290</v>
      </c>
      <c r="EY631" s="106">
        <v>-10</v>
      </c>
      <c r="EZ631" s="115">
        <v>415</v>
      </c>
      <c r="FA631" s="95">
        <v>425</v>
      </c>
      <c r="FB631" s="95">
        <v>420</v>
      </c>
      <c r="FC631" s="106">
        <v>30</v>
      </c>
      <c r="FD631" s="115">
        <v>295</v>
      </c>
      <c r="FE631" s="95">
        <v>305</v>
      </c>
      <c r="FF631" s="95">
        <v>300</v>
      </c>
      <c r="FG631" s="106" t="s">
        <v>5</v>
      </c>
      <c r="FH631" s="115">
        <v>345</v>
      </c>
      <c r="FI631" s="95">
        <v>355</v>
      </c>
      <c r="FJ631" s="95">
        <v>350</v>
      </c>
      <c r="FK631" s="106" t="s">
        <v>5</v>
      </c>
      <c r="FL631" s="115">
        <v>270</v>
      </c>
      <c r="FM631" s="95">
        <v>280</v>
      </c>
      <c r="FN631" s="95">
        <v>275</v>
      </c>
      <c r="FO631" s="106">
        <v>-10</v>
      </c>
      <c r="FP631" s="115">
        <v>330</v>
      </c>
      <c r="FQ631" s="95">
        <v>340</v>
      </c>
      <c r="FR631" s="95">
        <v>335</v>
      </c>
      <c r="FS631" s="106">
        <v>-5</v>
      </c>
      <c r="FT631" s="135">
        <v>270</v>
      </c>
      <c r="FU631" s="136">
        <v>280</v>
      </c>
      <c r="FV631" s="95">
        <v>275</v>
      </c>
      <c r="FW631" s="134">
        <v>-10</v>
      </c>
      <c r="FX631" s="115">
        <v>275</v>
      </c>
      <c r="FY631" s="95">
        <v>285</v>
      </c>
      <c r="FZ631" s="95">
        <v>280</v>
      </c>
      <c r="GA631" s="106">
        <v>-5</v>
      </c>
      <c r="GB631" s="115">
        <v>490</v>
      </c>
      <c r="GC631" s="95">
        <v>500</v>
      </c>
      <c r="GD631" s="95">
        <v>495</v>
      </c>
      <c r="GE631" s="106">
        <v>-10</v>
      </c>
      <c r="GF631" s="115">
        <v>390</v>
      </c>
      <c r="GG631" s="95">
        <v>400</v>
      </c>
      <c r="GH631" s="95">
        <v>395</v>
      </c>
      <c r="GI631" s="106">
        <v>-10</v>
      </c>
      <c r="GJ631" s="115">
        <v>425</v>
      </c>
      <c r="GK631" s="95">
        <v>435</v>
      </c>
      <c r="GL631" s="95">
        <v>430</v>
      </c>
      <c r="GM631" s="106">
        <v>35</v>
      </c>
      <c r="GN631" s="115">
        <v>555</v>
      </c>
      <c r="GO631" s="95">
        <v>565</v>
      </c>
      <c r="GP631" s="95">
        <v>560</v>
      </c>
      <c r="GQ631" s="106" t="s">
        <v>5</v>
      </c>
      <c r="GR631" s="93"/>
      <c r="GS631" s="93"/>
    </row>
    <row r="632" spans="1:201" ht="15.75" x14ac:dyDescent="0.25">
      <c r="A632">
        <v>12</v>
      </c>
      <c r="B632">
        <v>2021</v>
      </c>
      <c r="C632" s="91">
        <v>44554</v>
      </c>
      <c r="D632" s="95">
        <v>405</v>
      </c>
      <c r="E632" s="95">
        <v>415</v>
      </c>
      <c r="F632" s="95">
        <v>410</v>
      </c>
      <c r="G632" s="106">
        <v>-20</v>
      </c>
      <c r="H632" s="115">
        <v>335</v>
      </c>
      <c r="I632" s="95">
        <v>345</v>
      </c>
      <c r="J632" s="95">
        <v>340</v>
      </c>
      <c r="K632" s="106">
        <v>-10</v>
      </c>
      <c r="L632" s="115">
        <v>380</v>
      </c>
      <c r="M632" s="95">
        <v>390</v>
      </c>
      <c r="N632" s="95">
        <v>385</v>
      </c>
      <c r="O632" s="106" t="s">
        <v>5</v>
      </c>
      <c r="P632" s="115">
        <v>335</v>
      </c>
      <c r="Q632" s="95">
        <v>345</v>
      </c>
      <c r="R632" s="95">
        <v>340</v>
      </c>
      <c r="S632" s="106" t="s">
        <v>5</v>
      </c>
      <c r="T632" s="115">
        <v>290</v>
      </c>
      <c r="U632" s="95">
        <v>300</v>
      </c>
      <c r="V632" s="95">
        <v>295</v>
      </c>
      <c r="W632" s="106">
        <v>-20</v>
      </c>
      <c r="X632" s="115">
        <v>280</v>
      </c>
      <c r="Y632" s="95">
        <v>290</v>
      </c>
      <c r="Z632" s="95">
        <v>285</v>
      </c>
      <c r="AA632" s="106">
        <v>5</v>
      </c>
      <c r="AB632" s="115">
        <v>380</v>
      </c>
      <c r="AC632" s="95">
        <v>390</v>
      </c>
      <c r="AD632" s="95">
        <v>385</v>
      </c>
      <c r="AE632" s="106" t="s">
        <v>5</v>
      </c>
      <c r="AF632" s="115">
        <v>305</v>
      </c>
      <c r="AG632" s="95">
        <v>315</v>
      </c>
      <c r="AH632" s="95">
        <v>310</v>
      </c>
      <c r="AI632" s="106" t="s">
        <v>5</v>
      </c>
      <c r="AJ632" s="115">
        <v>295</v>
      </c>
      <c r="AK632" s="95">
        <v>305</v>
      </c>
      <c r="AL632" s="95">
        <v>300</v>
      </c>
      <c r="AM632" s="106" t="s">
        <v>5</v>
      </c>
      <c r="AN632" s="115">
        <v>230</v>
      </c>
      <c r="AO632" s="95">
        <v>240</v>
      </c>
      <c r="AP632" s="95">
        <v>235</v>
      </c>
      <c r="AQ632" s="106" t="s">
        <v>5</v>
      </c>
      <c r="AR632" s="115">
        <v>375</v>
      </c>
      <c r="AS632" s="95">
        <v>385</v>
      </c>
      <c r="AT632" s="95">
        <v>380</v>
      </c>
      <c r="AU632" s="106" t="s">
        <v>5</v>
      </c>
      <c r="AV632" s="115">
        <v>265</v>
      </c>
      <c r="AW632" s="95">
        <v>275</v>
      </c>
      <c r="AX632" s="95">
        <v>270</v>
      </c>
      <c r="AY632" s="106" t="s">
        <v>5</v>
      </c>
      <c r="AZ632" s="115">
        <v>295</v>
      </c>
      <c r="BA632" s="95">
        <v>305</v>
      </c>
      <c r="BB632" s="95">
        <v>300</v>
      </c>
      <c r="BC632" s="106" t="s">
        <v>5</v>
      </c>
      <c r="BD632" s="115">
        <v>235</v>
      </c>
      <c r="BE632" s="95">
        <v>245</v>
      </c>
      <c r="BF632" s="95">
        <v>240</v>
      </c>
      <c r="BG632" s="106">
        <v>-15</v>
      </c>
      <c r="BH632" s="115">
        <v>375</v>
      </c>
      <c r="BI632" s="95">
        <v>385</v>
      </c>
      <c r="BJ632" s="95">
        <v>380</v>
      </c>
      <c r="BK632" s="106" t="s">
        <v>5</v>
      </c>
      <c r="BL632" s="115">
        <v>255</v>
      </c>
      <c r="BM632" s="95">
        <v>265</v>
      </c>
      <c r="BN632" s="95">
        <v>260</v>
      </c>
      <c r="BO632" s="106" t="s">
        <v>5</v>
      </c>
      <c r="BP632" s="115">
        <v>355</v>
      </c>
      <c r="BQ632" s="95">
        <v>365</v>
      </c>
      <c r="BR632" s="95">
        <v>360</v>
      </c>
      <c r="BS632" s="106" t="s">
        <v>5</v>
      </c>
      <c r="BT632" s="115">
        <v>265</v>
      </c>
      <c r="BU632" s="95">
        <v>275</v>
      </c>
      <c r="BV632" s="95">
        <v>270</v>
      </c>
      <c r="BW632" s="106" t="s">
        <v>5</v>
      </c>
      <c r="BX632" s="115">
        <v>365</v>
      </c>
      <c r="BY632" s="95">
        <v>375</v>
      </c>
      <c r="BZ632" s="95">
        <v>370</v>
      </c>
      <c r="CA632" s="106" t="s">
        <v>5</v>
      </c>
      <c r="CB632" s="115">
        <v>455</v>
      </c>
      <c r="CC632" s="95">
        <v>465</v>
      </c>
      <c r="CD632" s="95">
        <v>460</v>
      </c>
      <c r="CE632" s="106">
        <v>5</v>
      </c>
      <c r="CF632" s="115">
        <v>380</v>
      </c>
      <c r="CG632" s="95">
        <v>390</v>
      </c>
      <c r="CH632" s="95">
        <v>385</v>
      </c>
      <c r="CI632" s="106" t="s">
        <v>5</v>
      </c>
      <c r="CJ632" s="115">
        <v>280</v>
      </c>
      <c r="CK632" s="95">
        <v>290</v>
      </c>
      <c r="CL632" s="95">
        <v>285</v>
      </c>
      <c r="CM632" s="106" t="s">
        <v>5</v>
      </c>
      <c r="CN632" s="115">
        <v>365</v>
      </c>
      <c r="CO632" s="95">
        <v>375</v>
      </c>
      <c r="CP632" s="95">
        <v>370</v>
      </c>
      <c r="CQ632" s="106" t="s">
        <v>5</v>
      </c>
      <c r="CR632" s="115">
        <v>480</v>
      </c>
      <c r="CS632" s="95">
        <v>490</v>
      </c>
      <c r="CT632" s="95">
        <v>485</v>
      </c>
      <c r="CU632" s="106" t="s">
        <v>5</v>
      </c>
      <c r="CV632" s="115">
        <v>380</v>
      </c>
      <c r="CW632" s="95">
        <v>390</v>
      </c>
      <c r="CX632" s="95">
        <v>385</v>
      </c>
      <c r="CY632" s="106">
        <v>-20</v>
      </c>
      <c r="CZ632" s="115">
        <v>300</v>
      </c>
      <c r="DA632" s="95">
        <v>310</v>
      </c>
      <c r="DB632" s="95">
        <v>305</v>
      </c>
      <c r="DC632" s="106" t="s">
        <v>5</v>
      </c>
      <c r="DD632" s="115">
        <v>415</v>
      </c>
      <c r="DE632" s="95">
        <v>425</v>
      </c>
      <c r="DF632" s="95">
        <v>420</v>
      </c>
      <c r="DG632" s="106" t="s">
        <v>5</v>
      </c>
      <c r="DH632" s="115">
        <v>465</v>
      </c>
      <c r="DI632" s="95">
        <v>475</v>
      </c>
      <c r="DJ632" s="95">
        <v>470</v>
      </c>
      <c r="DK632" s="106" t="s">
        <v>5</v>
      </c>
      <c r="DL632" s="115">
        <v>355</v>
      </c>
      <c r="DM632" s="95">
        <v>365</v>
      </c>
      <c r="DN632" s="95">
        <v>360</v>
      </c>
      <c r="DO632" s="106" t="s">
        <v>5</v>
      </c>
      <c r="DP632" s="115">
        <v>270</v>
      </c>
      <c r="DQ632" s="95">
        <v>280</v>
      </c>
      <c r="DR632" s="95">
        <v>275</v>
      </c>
      <c r="DS632" s="106" t="s">
        <v>5</v>
      </c>
      <c r="DT632" s="115">
        <v>415</v>
      </c>
      <c r="DU632" s="95">
        <v>425</v>
      </c>
      <c r="DV632" s="95">
        <v>420</v>
      </c>
      <c r="DW632" s="106" t="s">
        <v>5</v>
      </c>
      <c r="DX632" s="115">
        <v>450</v>
      </c>
      <c r="DY632" s="95">
        <v>460</v>
      </c>
      <c r="DZ632" s="95">
        <v>455</v>
      </c>
      <c r="EA632" s="106" t="s">
        <v>5</v>
      </c>
      <c r="EB632" s="115">
        <v>345</v>
      </c>
      <c r="EC632" s="95">
        <v>355</v>
      </c>
      <c r="ED632" s="95">
        <v>350</v>
      </c>
      <c r="EE632" s="106">
        <v>-45</v>
      </c>
      <c r="EF632" s="115">
        <v>285</v>
      </c>
      <c r="EG632" s="95">
        <v>295</v>
      </c>
      <c r="EH632" s="95">
        <v>290</v>
      </c>
      <c r="EI632" s="106" t="s">
        <v>5</v>
      </c>
      <c r="EJ632" s="115">
        <v>410</v>
      </c>
      <c r="EK632" s="95">
        <v>420</v>
      </c>
      <c r="EL632" s="95">
        <v>415</v>
      </c>
      <c r="EM632" s="106" t="s">
        <v>5</v>
      </c>
      <c r="EN632" s="115">
        <v>495</v>
      </c>
      <c r="EO632" s="95">
        <v>505</v>
      </c>
      <c r="EP632" s="95">
        <v>500</v>
      </c>
      <c r="EQ632" s="106" t="s">
        <v>5</v>
      </c>
      <c r="ER632" s="115">
        <v>345</v>
      </c>
      <c r="ES632" s="95">
        <v>355</v>
      </c>
      <c r="ET632" s="95">
        <v>350</v>
      </c>
      <c r="EU632" s="106">
        <v>-35</v>
      </c>
      <c r="EV632" s="115">
        <v>285</v>
      </c>
      <c r="EW632" s="95">
        <v>295</v>
      </c>
      <c r="EX632" s="95">
        <v>290</v>
      </c>
      <c r="EY632" s="106" t="s">
        <v>5</v>
      </c>
      <c r="EZ632" s="115">
        <v>415</v>
      </c>
      <c r="FA632" s="95">
        <v>425</v>
      </c>
      <c r="FB632" s="95">
        <v>420</v>
      </c>
      <c r="FC632" s="106" t="s">
        <v>5</v>
      </c>
      <c r="FD632" s="115">
        <v>295</v>
      </c>
      <c r="FE632" s="95">
        <v>305</v>
      </c>
      <c r="FF632" s="95">
        <v>300</v>
      </c>
      <c r="FG632" s="106" t="s">
        <v>5</v>
      </c>
      <c r="FH632" s="115">
        <v>305</v>
      </c>
      <c r="FI632" s="95">
        <v>315</v>
      </c>
      <c r="FJ632" s="95">
        <v>310</v>
      </c>
      <c r="FK632" s="106">
        <v>-40</v>
      </c>
      <c r="FL632" s="115">
        <v>270</v>
      </c>
      <c r="FM632" s="95">
        <v>280</v>
      </c>
      <c r="FN632" s="95">
        <v>275</v>
      </c>
      <c r="FO632" s="106" t="s">
        <v>5</v>
      </c>
      <c r="FP632" s="115">
        <v>330</v>
      </c>
      <c r="FQ632" s="95">
        <v>340</v>
      </c>
      <c r="FR632" s="95">
        <v>335</v>
      </c>
      <c r="FS632" s="106" t="s">
        <v>5</v>
      </c>
      <c r="FT632" s="135">
        <v>270</v>
      </c>
      <c r="FU632" s="136">
        <v>280</v>
      </c>
      <c r="FV632" s="95">
        <v>275</v>
      </c>
      <c r="FW632" s="134" t="s">
        <v>5</v>
      </c>
      <c r="FX632" s="115">
        <v>275</v>
      </c>
      <c r="FY632" s="95">
        <v>285</v>
      </c>
      <c r="FZ632" s="95">
        <v>280</v>
      </c>
      <c r="GA632" s="106" t="s">
        <v>5</v>
      </c>
      <c r="GB632" s="115">
        <v>470</v>
      </c>
      <c r="GC632" s="95">
        <v>480</v>
      </c>
      <c r="GD632" s="95">
        <v>475</v>
      </c>
      <c r="GE632" s="106">
        <v>-20</v>
      </c>
      <c r="GF632" s="115">
        <v>390</v>
      </c>
      <c r="GG632" s="95">
        <v>400</v>
      </c>
      <c r="GH632" s="95">
        <v>395</v>
      </c>
      <c r="GI632" s="106" t="s">
        <v>5</v>
      </c>
      <c r="GJ632" s="115">
        <v>425</v>
      </c>
      <c r="GK632" s="95">
        <v>435</v>
      </c>
      <c r="GL632" s="95">
        <v>430</v>
      </c>
      <c r="GM632" s="106" t="s">
        <v>5</v>
      </c>
      <c r="GN632" s="115">
        <v>555</v>
      </c>
      <c r="GO632" s="95">
        <v>565</v>
      </c>
      <c r="GP632" s="95">
        <v>560</v>
      </c>
      <c r="GQ632" s="106" t="s">
        <v>5</v>
      </c>
      <c r="GR632" s="93"/>
      <c r="GS632" s="93"/>
    </row>
    <row r="633" spans="1:201" ht="15.75" x14ac:dyDescent="0.25">
      <c r="A633">
        <v>12</v>
      </c>
      <c r="B633">
        <v>2021</v>
      </c>
      <c r="C633" s="91">
        <v>44561</v>
      </c>
      <c r="D633" s="96">
        <v>402.5</v>
      </c>
      <c r="E633" s="96">
        <v>412.5</v>
      </c>
      <c r="F633" s="96">
        <v>407.5</v>
      </c>
      <c r="G633" s="103"/>
      <c r="H633" s="113">
        <v>332.5</v>
      </c>
      <c r="I633" s="96">
        <v>342.5</v>
      </c>
      <c r="J633" s="96">
        <v>337.5</v>
      </c>
      <c r="K633" s="103"/>
      <c r="L633" s="113">
        <v>392.5</v>
      </c>
      <c r="M633" s="96">
        <v>402.5</v>
      </c>
      <c r="N633" s="96">
        <v>397.5</v>
      </c>
      <c r="O633" s="103"/>
      <c r="P633" s="113">
        <v>330</v>
      </c>
      <c r="Q633" s="96">
        <v>340</v>
      </c>
      <c r="R633" s="96">
        <v>335</v>
      </c>
      <c r="S633" s="103"/>
      <c r="T633" s="113">
        <v>297.5</v>
      </c>
      <c r="U633" s="96">
        <v>307.5</v>
      </c>
      <c r="V633" s="96">
        <v>302.5</v>
      </c>
      <c r="W633" s="103"/>
      <c r="X633" s="113">
        <v>277.5</v>
      </c>
      <c r="Y633" s="96">
        <v>287.5</v>
      </c>
      <c r="Z633" s="96">
        <v>282.5</v>
      </c>
      <c r="AA633" s="103"/>
      <c r="AB633" s="113">
        <v>392.5</v>
      </c>
      <c r="AC633" s="96">
        <v>402.5</v>
      </c>
      <c r="AD633" s="96">
        <v>397.5</v>
      </c>
      <c r="AE633" s="103"/>
      <c r="AF633" s="113">
        <v>302.5</v>
      </c>
      <c r="AG633" s="96">
        <v>312.5</v>
      </c>
      <c r="AH633" s="96">
        <v>307.5</v>
      </c>
      <c r="AI633" s="103"/>
      <c r="AJ633" s="113">
        <v>292.5</v>
      </c>
      <c r="AK633" s="96">
        <v>302.5</v>
      </c>
      <c r="AL633" s="96">
        <v>297.5</v>
      </c>
      <c r="AM633" s="103"/>
      <c r="AN633" s="113">
        <v>230</v>
      </c>
      <c r="AO633" s="96">
        <v>240</v>
      </c>
      <c r="AP633" s="96">
        <v>235</v>
      </c>
      <c r="AQ633" s="103"/>
      <c r="AR633" s="113">
        <v>385</v>
      </c>
      <c r="AS633" s="96">
        <v>395</v>
      </c>
      <c r="AT633" s="96">
        <v>390</v>
      </c>
      <c r="AU633" s="103"/>
      <c r="AV633" s="113">
        <v>277.5</v>
      </c>
      <c r="AW633" s="96">
        <v>287.5</v>
      </c>
      <c r="AX633" s="96">
        <v>282.5</v>
      </c>
      <c r="AY633" s="103"/>
      <c r="AZ633" s="113">
        <v>290</v>
      </c>
      <c r="BA633" s="96">
        <v>300</v>
      </c>
      <c r="BB633" s="96">
        <v>295</v>
      </c>
      <c r="BC633" s="103"/>
      <c r="BD633" s="113">
        <v>235</v>
      </c>
      <c r="BE633" s="96">
        <v>245</v>
      </c>
      <c r="BF633" s="96">
        <v>240</v>
      </c>
      <c r="BG633" s="103"/>
      <c r="BH633" s="113">
        <v>385</v>
      </c>
      <c r="BI633" s="96">
        <v>395</v>
      </c>
      <c r="BJ633" s="96">
        <v>390</v>
      </c>
      <c r="BK633" s="103"/>
      <c r="BL633" s="113">
        <v>255</v>
      </c>
      <c r="BM633" s="96">
        <v>265</v>
      </c>
      <c r="BN633" s="96">
        <v>260</v>
      </c>
      <c r="BO633" s="103"/>
      <c r="BP633" s="113">
        <v>352.5</v>
      </c>
      <c r="BQ633" s="96">
        <v>362.5</v>
      </c>
      <c r="BR633" s="96">
        <v>357.5</v>
      </c>
      <c r="BS633" s="103"/>
      <c r="BT633" s="113">
        <v>257.5</v>
      </c>
      <c r="BU633" s="96">
        <v>267.5</v>
      </c>
      <c r="BV633" s="96">
        <v>262.5</v>
      </c>
      <c r="BW633" s="103"/>
      <c r="BX633" s="113">
        <v>375</v>
      </c>
      <c r="BY633" s="96">
        <v>385</v>
      </c>
      <c r="BZ633" s="96">
        <v>380</v>
      </c>
      <c r="CA633" s="103"/>
      <c r="CB633" s="113">
        <v>460</v>
      </c>
      <c r="CC633" s="96">
        <v>470</v>
      </c>
      <c r="CD633" s="96">
        <v>465</v>
      </c>
      <c r="CE633" s="103"/>
      <c r="CF633" s="113">
        <v>377.5</v>
      </c>
      <c r="CG633" s="96">
        <v>387.5</v>
      </c>
      <c r="CH633" s="96">
        <v>382.5</v>
      </c>
      <c r="CI633" s="103"/>
      <c r="CJ633" s="113">
        <v>277.5</v>
      </c>
      <c r="CK633" s="96">
        <v>287.5</v>
      </c>
      <c r="CL633" s="96">
        <v>282.5</v>
      </c>
      <c r="CM633" s="103"/>
      <c r="CN633" s="113">
        <v>375</v>
      </c>
      <c r="CO633" s="96">
        <v>385</v>
      </c>
      <c r="CP633" s="96">
        <v>380</v>
      </c>
      <c r="CQ633" s="103"/>
      <c r="CR633" s="113">
        <v>480</v>
      </c>
      <c r="CS633" s="96">
        <v>490</v>
      </c>
      <c r="CT633" s="96">
        <v>485</v>
      </c>
      <c r="CU633" s="103"/>
      <c r="CV633" s="113">
        <v>377.5</v>
      </c>
      <c r="CW633" s="96">
        <v>387.5</v>
      </c>
      <c r="CX633" s="96">
        <v>382.5</v>
      </c>
      <c r="CY633" s="103"/>
      <c r="CZ633" s="113">
        <v>297.5</v>
      </c>
      <c r="DA633" s="96">
        <v>307.5</v>
      </c>
      <c r="DB633" s="96">
        <v>302.5</v>
      </c>
      <c r="DC633" s="103"/>
      <c r="DD633" s="113">
        <v>420</v>
      </c>
      <c r="DE633" s="96">
        <v>430</v>
      </c>
      <c r="DF633" s="96">
        <v>425</v>
      </c>
      <c r="DG633" s="103"/>
      <c r="DH633" s="113">
        <v>467.5</v>
      </c>
      <c r="DI633" s="96">
        <v>477.5</v>
      </c>
      <c r="DJ633" s="96">
        <v>472.5</v>
      </c>
      <c r="DK633" s="103"/>
      <c r="DL633" s="113">
        <v>352.5</v>
      </c>
      <c r="DM633" s="96">
        <v>362.5</v>
      </c>
      <c r="DN633" s="96">
        <v>357.5</v>
      </c>
      <c r="DO633" s="103"/>
      <c r="DP633" s="113">
        <v>267.5</v>
      </c>
      <c r="DQ633" s="96">
        <v>277.5</v>
      </c>
      <c r="DR633" s="96">
        <v>272.5</v>
      </c>
      <c r="DS633" s="103"/>
      <c r="DT633" s="113">
        <v>420</v>
      </c>
      <c r="DU633" s="96">
        <v>430</v>
      </c>
      <c r="DV633" s="96">
        <v>425</v>
      </c>
      <c r="DW633" s="103"/>
      <c r="DX633" s="113">
        <v>452.5</v>
      </c>
      <c r="DY633" s="96">
        <v>462.5</v>
      </c>
      <c r="DZ633" s="96">
        <v>457.5</v>
      </c>
      <c r="EA633" s="103"/>
      <c r="EB633" s="113">
        <v>347.5</v>
      </c>
      <c r="EC633" s="96">
        <v>357.5</v>
      </c>
      <c r="ED633" s="96">
        <v>352.5</v>
      </c>
      <c r="EE633" s="103"/>
      <c r="EF633" s="113">
        <v>287.5</v>
      </c>
      <c r="EG633" s="96">
        <v>297.5</v>
      </c>
      <c r="EH633" s="96">
        <v>292.5</v>
      </c>
      <c r="EI633" s="103"/>
      <c r="EJ633" s="113">
        <v>412.5</v>
      </c>
      <c r="EK633" s="96">
        <v>422.5</v>
      </c>
      <c r="EL633" s="96">
        <v>417.5</v>
      </c>
      <c r="EM633" s="103"/>
      <c r="EN633" s="113">
        <v>497.5</v>
      </c>
      <c r="EO633" s="96">
        <v>507.5</v>
      </c>
      <c r="EP633" s="96">
        <v>502.5</v>
      </c>
      <c r="EQ633" s="103"/>
      <c r="ER633" s="113">
        <v>345</v>
      </c>
      <c r="ES633" s="96">
        <v>355</v>
      </c>
      <c r="ET633" s="96">
        <v>350</v>
      </c>
      <c r="EU633" s="103"/>
      <c r="EV633" s="113">
        <v>282.5</v>
      </c>
      <c r="EW633" s="96">
        <v>292.5</v>
      </c>
      <c r="EX633" s="96">
        <v>287.5</v>
      </c>
      <c r="EY633" s="103"/>
      <c r="EZ633" s="113">
        <v>415</v>
      </c>
      <c r="FA633" s="96">
        <v>425</v>
      </c>
      <c r="FB633" s="96">
        <v>420</v>
      </c>
      <c r="FC633" s="103"/>
      <c r="FD633" s="113">
        <v>295</v>
      </c>
      <c r="FE633" s="96">
        <v>305</v>
      </c>
      <c r="FF633" s="96">
        <v>300</v>
      </c>
      <c r="FG633" s="103"/>
      <c r="FH633" s="113">
        <v>305</v>
      </c>
      <c r="FI633" s="96">
        <v>315</v>
      </c>
      <c r="FJ633" s="96">
        <v>310</v>
      </c>
      <c r="FK633" s="103"/>
      <c r="FL633" s="113">
        <v>270</v>
      </c>
      <c r="FM633" s="96">
        <v>280</v>
      </c>
      <c r="FN633" s="96">
        <v>275</v>
      </c>
      <c r="FO633" s="103"/>
      <c r="FP633" s="114">
        <v>330</v>
      </c>
      <c r="FQ633" s="101">
        <v>340</v>
      </c>
      <c r="FR633" s="101">
        <v>335</v>
      </c>
      <c r="FS633" s="103"/>
      <c r="FT633" s="113">
        <v>270</v>
      </c>
      <c r="FU633" s="96">
        <v>280</v>
      </c>
      <c r="FV633" s="96">
        <v>275</v>
      </c>
      <c r="FW633" s="103"/>
      <c r="FX633" s="113">
        <v>275</v>
      </c>
      <c r="FY633" s="96">
        <v>285</v>
      </c>
      <c r="FZ633" s="96">
        <v>280</v>
      </c>
      <c r="GA633" s="103"/>
      <c r="GB633" s="113">
        <v>467.5</v>
      </c>
      <c r="GC633" s="96">
        <v>477.5</v>
      </c>
      <c r="GD633" s="96">
        <v>472.5</v>
      </c>
      <c r="GE633" s="103"/>
      <c r="GF633" s="113">
        <v>387.5</v>
      </c>
      <c r="GG633" s="96">
        <v>397.5</v>
      </c>
      <c r="GH633" s="96">
        <v>392.5</v>
      </c>
      <c r="GI633" s="103"/>
      <c r="GJ633" s="113">
        <v>430</v>
      </c>
      <c r="GK633" s="96">
        <v>440</v>
      </c>
      <c r="GL633" s="96">
        <v>435</v>
      </c>
      <c r="GM633" s="103"/>
      <c r="GN633" s="113">
        <v>557.5</v>
      </c>
      <c r="GO633" s="96">
        <v>567.5</v>
      </c>
      <c r="GP633" s="96">
        <v>562.5</v>
      </c>
      <c r="GQ633" s="103"/>
      <c r="GR633" s="93"/>
      <c r="GS633" s="93"/>
    </row>
    <row r="634" spans="1:201" ht="15.75" x14ac:dyDescent="0.25">
      <c r="A634">
        <v>1</v>
      </c>
      <c r="B634">
        <v>2022</v>
      </c>
      <c r="C634" s="91">
        <v>44568</v>
      </c>
      <c r="D634" s="95">
        <v>400</v>
      </c>
      <c r="E634" s="95">
        <v>410</v>
      </c>
      <c r="F634" s="95">
        <v>405</v>
      </c>
      <c r="G634" s="106">
        <v>-5</v>
      </c>
      <c r="H634" s="115">
        <v>330</v>
      </c>
      <c r="I634" s="95">
        <v>340</v>
      </c>
      <c r="J634" s="95">
        <v>335</v>
      </c>
      <c r="K634" s="106">
        <v>-5</v>
      </c>
      <c r="L634" s="115">
        <v>405</v>
      </c>
      <c r="M634" s="95">
        <v>415</v>
      </c>
      <c r="N634" s="95">
        <v>410</v>
      </c>
      <c r="O634" s="106">
        <v>25</v>
      </c>
      <c r="P634" s="115">
        <v>325</v>
      </c>
      <c r="Q634" s="95">
        <v>335</v>
      </c>
      <c r="R634" s="95">
        <v>330</v>
      </c>
      <c r="S634" s="106">
        <v>-10</v>
      </c>
      <c r="T634" s="115">
        <v>305</v>
      </c>
      <c r="U634" s="95">
        <v>315</v>
      </c>
      <c r="V634" s="95">
        <v>310</v>
      </c>
      <c r="W634" s="106">
        <v>15</v>
      </c>
      <c r="X634" s="115">
        <v>275</v>
      </c>
      <c r="Y634" s="95">
        <v>285</v>
      </c>
      <c r="Z634" s="95">
        <v>280</v>
      </c>
      <c r="AA634" s="106">
        <v>-5</v>
      </c>
      <c r="AB634" s="115">
        <v>405</v>
      </c>
      <c r="AC634" s="95">
        <v>415</v>
      </c>
      <c r="AD634" s="95">
        <v>410</v>
      </c>
      <c r="AE634" s="106">
        <v>25</v>
      </c>
      <c r="AF634" s="115">
        <v>300</v>
      </c>
      <c r="AG634" s="95">
        <v>310</v>
      </c>
      <c r="AH634" s="95">
        <v>305</v>
      </c>
      <c r="AI634" s="106">
        <v>-5</v>
      </c>
      <c r="AJ634" s="115">
        <v>290</v>
      </c>
      <c r="AK634" s="95">
        <v>300</v>
      </c>
      <c r="AL634" s="95">
        <v>295</v>
      </c>
      <c r="AM634" s="106">
        <v>-5</v>
      </c>
      <c r="AN634" s="115">
        <v>230</v>
      </c>
      <c r="AO634" s="95">
        <v>240</v>
      </c>
      <c r="AP634" s="95">
        <v>235</v>
      </c>
      <c r="AQ634" s="106" t="s">
        <v>5</v>
      </c>
      <c r="AR634" s="115">
        <v>395</v>
      </c>
      <c r="AS634" s="95">
        <v>405</v>
      </c>
      <c r="AT634" s="95">
        <v>400</v>
      </c>
      <c r="AU634" s="106">
        <v>20</v>
      </c>
      <c r="AV634" s="115">
        <v>290</v>
      </c>
      <c r="AW634" s="95">
        <v>300</v>
      </c>
      <c r="AX634" s="95">
        <v>295</v>
      </c>
      <c r="AY634" s="106">
        <v>25</v>
      </c>
      <c r="AZ634" s="115">
        <v>285</v>
      </c>
      <c r="BA634" s="95">
        <v>295</v>
      </c>
      <c r="BB634" s="95">
        <v>290</v>
      </c>
      <c r="BC634" s="106">
        <v>-10</v>
      </c>
      <c r="BD634" s="115">
        <v>235</v>
      </c>
      <c r="BE634" s="95">
        <v>245</v>
      </c>
      <c r="BF634" s="95">
        <v>240</v>
      </c>
      <c r="BG634" s="106" t="s">
        <v>5</v>
      </c>
      <c r="BH634" s="115">
        <v>395</v>
      </c>
      <c r="BI634" s="95">
        <v>405</v>
      </c>
      <c r="BJ634" s="95">
        <v>400</v>
      </c>
      <c r="BK634" s="106">
        <v>20</v>
      </c>
      <c r="BL634" s="115">
        <v>255</v>
      </c>
      <c r="BM634" s="95">
        <v>265</v>
      </c>
      <c r="BN634" s="95">
        <v>260</v>
      </c>
      <c r="BO634" s="106" t="s">
        <v>5</v>
      </c>
      <c r="BP634" s="115">
        <v>350</v>
      </c>
      <c r="BQ634" s="95">
        <v>360</v>
      </c>
      <c r="BR634" s="95">
        <v>355</v>
      </c>
      <c r="BS634" s="106">
        <v>-5</v>
      </c>
      <c r="BT634" s="115">
        <v>250</v>
      </c>
      <c r="BU634" s="95">
        <v>260</v>
      </c>
      <c r="BV634" s="95">
        <v>255</v>
      </c>
      <c r="BW634" s="106">
        <v>-15</v>
      </c>
      <c r="BX634" s="115">
        <v>385</v>
      </c>
      <c r="BY634" s="95">
        <v>395</v>
      </c>
      <c r="BZ634" s="95">
        <v>390</v>
      </c>
      <c r="CA634" s="106">
        <v>20</v>
      </c>
      <c r="CB634" s="115">
        <v>465</v>
      </c>
      <c r="CC634" s="95">
        <v>475</v>
      </c>
      <c r="CD634" s="95">
        <v>470</v>
      </c>
      <c r="CE634" s="106">
        <v>10</v>
      </c>
      <c r="CF634" s="115">
        <v>375</v>
      </c>
      <c r="CG634" s="95">
        <v>385</v>
      </c>
      <c r="CH634" s="95">
        <v>380</v>
      </c>
      <c r="CI634" s="106">
        <v>-5</v>
      </c>
      <c r="CJ634" s="115">
        <v>275</v>
      </c>
      <c r="CK634" s="95">
        <v>285</v>
      </c>
      <c r="CL634" s="95">
        <v>280</v>
      </c>
      <c r="CM634" s="106">
        <v>-5</v>
      </c>
      <c r="CN634" s="115">
        <v>385</v>
      </c>
      <c r="CO634" s="95">
        <v>395</v>
      </c>
      <c r="CP634" s="95">
        <v>390</v>
      </c>
      <c r="CQ634" s="106">
        <v>20</v>
      </c>
      <c r="CR634" s="115">
        <v>480</v>
      </c>
      <c r="CS634" s="95">
        <v>490</v>
      </c>
      <c r="CT634" s="95">
        <v>485</v>
      </c>
      <c r="CU634" s="106" t="s">
        <v>5</v>
      </c>
      <c r="CV634" s="115">
        <v>375</v>
      </c>
      <c r="CW634" s="95">
        <v>385</v>
      </c>
      <c r="CX634" s="95">
        <v>380</v>
      </c>
      <c r="CY634" s="106">
        <v>-5</v>
      </c>
      <c r="CZ634" s="115">
        <v>295</v>
      </c>
      <c r="DA634" s="95">
        <v>305</v>
      </c>
      <c r="DB634" s="95">
        <v>300</v>
      </c>
      <c r="DC634" s="106">
        <v>-5</v>
      </c>
      <c r="DD634" s="115">
        <v>425</v>
      </c>
      <c r="DE634" s="95">
        <v>435</v>
      </c>
      <c r="DF634" s="95">
        <v>430</v>
      </c>
      <c r="DG634" s="106">
        <v>10</v>
      </c>
      <c r="DH634" s="115">
        <v>470</v>
      </c>
      <c r="DI634" s="95">
        <v>480</v>
      </c>
      <c r="DJ634" s="95">
        <v>475</v>
      </c>
      <c r="DK634" s="106">
        <v>5</v>
      </c>
      <c r="DL634" s="115">
        <v>350</v>
      </c>
      <c r="DM634" s="95">
        <v>360</v>
      </c>
      <c r="DN634" s="95">
        <v>355</v>
      </c>
      <c r="DO634" s="106">
        <v>-5</v>
      </c>
      <c r="DP634" s="115">
        <v>265</v>
      </c>
      <c r="DQ634" s="95">
        <v>275</v>
      </c>
      <c r="DR634" s="95">
        <v>270</v>
      </c>
      <c r="DS634" s="106">
        <v>-5</v>
      </c>
      <c r="DT634" s="115">
        <v>425</v>
      </c>
      <c r="DU634" s="95">
        <v>435</v>
      </c>
      <c r="DV634" s="95">
        <v>430</v>
      </c>
      <c r="DW634" s="106">
        <v>10</v>
      </c>
      <c r="DX634" s="115">
        <v>455</v>
      </c>
      <c r="DY634" s="95">
        <v>465</v>
      </c>
      <c r="DZ634" s="95">
        <v>460</v>
      </c>
      <c r="EA634" s="106">
        <v>5</v>
      </c>
      <c r="EB634" s="115">
        <v>350</v>
      </c>
      <c r="EC634" s="95">
        <v>360</v>
      </c>
      <c r="ED634" s="95">
        <v>355</v>
      </c>
      <c r="EE634" s="106">
        <v>5</v>
      </c>
      <c r="EF634" s="115">
        <v>290</v>
      </c>
      <c r="EG634" s="95">
        <v>300</v>
      </c>
      <c r="EH634" s="95">
        <v>295</v>
      </c>
      <c r="EI634" s="106">
        <v>5</v>
      </c>
      <c r="EJ634" s="115">
        <v>415</v>
      </c>
      <c r="EK634" s="95">
        <v>425</v>
      </c>
      <c r="EL634" s="95">
        <v>420</v>
      </c>
      <c r="EM634" s="106">
        <v>5</v>
      </c>
      <c r="EN634" s="115">
        <v>500</v>
      </c>
      <c r="EO634" s="95">
        <v>510</v>
      </c>
      <c r="EP634" s="95">
        <v>505</v>
      </c>
      <c r="EQ634" s="106">
        <v>5</v>
      </c>
      <c r="ER634" s="115">
        <v>345</v>
      </c>
      <c r="ES634" s="95">
        <v>355</v>
      </c>
      <c r="ET634" s="95">
        <v>350</v>
      </c>
      <c r="EU634" s="106" t="s">
        <v>5</v>
      </c>
      <c r="EV634" s="115">
        <v>280</v>
      </c>
      <c r="EW634" s="95">
        <v>290</v>
      </c>
      <c r="EX634" s="95">
        <v>285</v>
      </c>
      <c r="EY634" s="106">
        <v>-5</v>
      </c>
      <c r="EZ634" s="115">
        <v>415</v>
      </c>
      <c r="FA634" s="95">
        <v>425</v>
      </c>
      <c r="FB634" s="95">
        <v>420</v>
      </c>
      <c r="FC634" s="106" t="s">
        <v>5</v>
      </c>
      <c r="FD634" s="115">
        <v>295</v>
      </c>
      <c r="FE634" s="95">
        <v>305</v>
      </c>
      <c r="FF634" s="95">
        <v>300</v>
      </c>
      <c r="FG634" s="106" t="s">
        <v>5</v>
      </c>
      <c r="FH634" s="115">
        <v>305</v>
      </c>
      <c r="FI634" s="95">
        <v>315</v>
      </c>
      <c r="FJ634" s="95">
        <v>310</v>
      </c>
      <c r="FK634" s="106" t="s">
        <v>5</v>
      </c>
      <c r="FL634" s="115">
        <v>270</v>
      </c>
      <c r="FM634" s="95">
        <v>280</v>
      </c>
      <c r="FN634" s="95">
        <v>275</v>
      </c>
      <c r="FO634" s="106" t="s">
        <v>5</v>
      </c>
      <c r="FP634" s="115">
        <v>330</v>
      </c>
      <c r="FQ634" s="95">
        <v>340</v>
      </c>
      <c r="FR634" s="95">
        <v>335</v>
      </c>
      <c r="FS634" s="106" t="s">
        <v>5</v>
      </c>
      <c r="FT634" s="135">
        <v>270</v>
      </c>
      <c r="FU634" s="136">
        <v>280</v>
      </c>
      <c r="FV634" s="95">
        <v>275</v>
      </c>
      <c r="FW634" s="134" t="s">
        <v>5</v>
      </c>
      <c r="FX634" s="115">
        <v>275</v>
      </c>
      <c r="FY634" s="95">
        <v>285</v>
      </c>
      <c r="FZ634" s="95">
        <v>280</v>
      </c>
      <c r="GA634" s="106" t="s">
        <v>5</v>
      </c>
      <c r="GB634" s="115">
        <v>465</v>
      </c>
      <c r="GC634" s="95">
        <v>475</v>
      </c>
      <c r="GD634" s="95">
        <v>470</v>
      </c>
      <c r="GE634" s="106">
        <v>-5</v>
      </c>
      <c r="GF634" s="115">
        <v>385</v>
      </c>
      <c r="GG634" s="95">
        <v>395</v>
      </c>
      <c r="GH634" s="95">
        <v>390</v>
      </c>
      <c r="GI634" s="106">
        <v>-5</v>
      </c>
      <c r="GJ634" s="115">
        <v>435</v>
      </c>
      <c r="GK634" s="95">
        <v>445</v>
      </c>
      <c r="GL634" s="95">
        <v>440</v>
      </c>
      <c r="GM634" s="106">
        <v>10</v>
      </c>
      <c r="GN634" s="115">
        <v>560</v>
      </c>
      <c r="GO634" s="95">
        <v>570</v>
      </c>
      <c r="GP634" s="95">
        <v>565</v>
      </c>
      <c r="GQ634" s="106">
        <v>5</v>
      </c>
      <c r="GR634" s="93"/>
      <c r="GS634" s="93"/>
    </row>
    <row r="635" spans="1:201" ht="15.75" x14ac:dyDescent="0.25">
      <c r="A635">
        <v>1</v>
      </c>
      <c r="B635">
        <v>2022</v>
      </c>
      <c r="C635" s="91">
        <v>44575</v>
      </c>
      <c r="D635" s="95">
        <v>395</v>
      </c>
      <c r="E635" s="95">
        <v>405</v>
      </c>
      <c r="F635" s="95">
        <v>400</v>
      </c>
      <c r="G635" s="106">
        <v>-5</v>
      </c>
      <c r="H635" s="115">
        <v>325</v>
      </c>
      <c r="I635" s="95">
        <v>335</v>
      </c>
      <c r="J635" s="95">
        <v>330</v>
      </c>
      <c r="K635" s="106">
        <v>-5</v>
      </c>
      <c r="L635" s="115">
        <v>315</v>
      </c>
      <c r="M635" s="95">
        <v>325</v>
      </c>
      <c r="N635" s="95">
        <v>320</v>
      </c>
      <c r="O635" s="106">
        <v>-45</v>
      </c>
      <c r="P635" s="115">
        <v>325</v>
      </c>
      <c r="Q635" s="95">
        <v>335</v>
      </c>
      <c r="R635" s="95">
        <v>330</v>
      </c>
      <c r="S635" s="106" t="s">
        <v>5</v>
      </c>
      <c r="T635" s="115">
        <v>300</v>
      </c>
      <c r="U635" s="95">
        <v>310</v>
      </c>
      <c r="V635" s="95">
        <v>305</v>
      </c>
      <c r="W635" s="106">
        <v>-5</v>
      </c>
      <c r="X635" s="115">
        <v>285</v>
      </c>
      <c r="Y635" s="95">
        <v>295</v>
      </c>
      <c r="Z635" s="95">
        <v>290</v>
      </c>
      <c r="AA635" s="106">
        <v>10</v>
      </c>
      <c r="AB635" s="115">
        <v>315</v>
      </c>
      <c r="AC635" s="95">
        <v>325</v>
      </c>
      <c r="AD635" s="95">
        <v>320</v>
      </c>
      <c r="AE635" s="106">
        <v>-45</v>
      </c>
      <c r="AF635" s="115">
        <v>300</v>
      </c>
      <c r="AG635" s="95">
        <v>310</v>
      </c>
      <c r="AH635" s="95">
        <v>305</v>
      </c>
      <c r="AI635" s="106" t="s">
        <v>5</v>
      </c>
      <c r="AJ635" s="115">
        <v>290</v>
      </c>
      <c r="AK635" s="95">
        <v>300</v>
      </c>
      <c r="AL635" s="95">
        <v>295</v>
      </c>
      <c r="AM635" s="106" t="s">
        <v>5</v>
      </c>
      <c r="AN635" s="115">
        <v>230</v>
      </c>
      <c r="AO635" s="95">
        <v>240</v>
      </c>
      <c r="AP635" s="95">
        <v>235</v>
      </c>
      <c r="AQ635" s="106" t="s">
        <v>5</v>
      </c>
      <c r="AR635" s="115">
        <v>385</v>
      </c>
      <c r="AS635" s="95">
        <v>395</v>
      </c>
      <c r="AT635" s="95">
        <v>390</v>
      </c>
      <c r="AU635" s="106">
        <v>-10</v>
      </c>
      <c r="AV635" s="115">
        <v>295</v>
      </c>
      <c r="AW635" s="95">
        <v>305</v>
      </c>
      <c r="AX635" s="95">
        <v>300</v>
      </c>
      <c r="AY635" s="106">
        <v>5</v>
      </c>
      <c r="AZ635" s="115">
        <v>275</v>
      </c>
      <c r="BA635" s="95">
        <v>285</v>
      </c>
      <c r="BB635" s="95">
        <v>280</v>
      </c>
      <c r="BC635" s="106">
        <v>-10</v>
      </c>
      <c r="BD635" s="115">
        <v>240</v>
      </c>
      <c r="BE635" s="95">
        <v>250</v>
      </c>
      <c r="BF635" s="95">
        <v>245</v>
      </c>
      <c r="BG635" s="106">
        <v>5</v>
      </c>
      <c r="BH635" s="115">
        <v>385</v>
      </c>
      <c r="BI635" s="95">
        <v>395</v>
      </c>
      <c r="BJ635" s="95">
        <v>390</v>
      </c>
      <c r="BK635" s="106">
        <v>-10</v>
      </c>
      <c r="BL635" s="115">
        <v>265</v>
      </c>
      <c r="BM635" s="95">
        <v>275</v>
      </c>
      <c r="BN635" s="95">
        <v>270</v>
      </c>
      <c r="BO635" s="106">
        <v>10</v>
      </c>
      <c r="BP635" s="115">
        <v>350</v>
      </c>
      <c r="BQ635" s="95">
        <v>360</v>
      </c>
      <c r="BR635" s="95">
        <v>355</v>
      </c>
      <c r="BS635" s="106" t="s">
        <v>5</v>
      </c>
      <c r="BT635" s="115">
        <v>250</v>
      </c>
      <c r="BU635" s="95">
        <v>260</v>
      </c>
      <c r="BV635" s="95">
        <v>255</v>
      </c>
      <c r="BW635" s="106" t="s">
        <v>5</v>
      </c>
      <c r="BX635" s="115">
        <v>375</v>
      </c>
      <c r="BY635" s="95">
        <v>385</v>
      </c>
      <c r="BZ635" s="95">
        <v>380</v>
      </c>
      <c r="CA635" s="106">
        <v>-10</v>
      </c>
      <c r="CB635" s="115">
        <v>490</v>
      </c>
      <c r="CC635" s="95">
        <v>500</v>
      </c>
      <c r="CD635" s="95">
        <v>495</v>
      </c>
      <c r="CE635" s="106">
        <v>25</v>
      </c>
      <c r="CF635" s="115">
        <v>355</v>
      </c>
      <c r="CG635" s="95">
        <v>365</v>
      </c>
      <c r="CH635" s="95">
        <v>360</v>
      </c>
      <c r="CI635" s="106">
        <v>-20</v>
      </c>
      <c r="CJ635" s="115">
        <v>285</v>
      </c>
      <c r="CK635" s="95">
        <v>295</v>
      </c>
      <c r="CL635" s="95">
        <v>290</v>
      </c>
      <c r="CM635" s="106">
        <v>10</v>
      </c>
      <c r="CN635" s="115">
        <v>370</v>
      </c>
      <c r="CO635" s="95">
        <v>380</v>
      </c>
      <c r="CP635" s="95">
        <v>375</v>
      </c>
      <c r="CQ635" s="106">
        <v>-15</v>
      </c>
      <c r="CR635" s="115">
        <v>480</v>
      </c>
      <c r="CS635" s="95">
        <v>490</v>
      </c>
      <c r="CT635" s="95">
        <v>485</v>
      </c>
      <c r="CU635" s="106" t="s">
        <v>5</v>
      </c>
      <c r="CV635" s="115">
        <v>375</v>
      </c>
      <c r="CW635" s="95">
        <v>385</v>
      </c>
      <c r="CX635" s="95">
        <v>380</v>
      </c>
      <c r="CY635" s="106" t="s">
        <v>5</v>
      </c>
      <c r="CZ635" s="115">
        <v>295</v>
      </c>
      <c r="DA635" s="95">
        <v>305</v>
      </c>
      <c r="DB635" s="95">
        <v>300</v>
      </c>
      <c r="DC635" s="106" t="s">
        <v>5</v>
      </c>
      <c r="DD635" s="115">
        <v>415</v>
      </c>
      <c r="DE635" s="95">
        <v>425</v>
      </c>
      <c r="DF635" s="95">
        <v>420</v>
      </c>
      <c r="DG635" s="106">
        <v>-10</v>
      </c>
      <c r="DH635" s="115">
        <v>495</v>
      </c>
      <c r="DI635" s="95">
        <v>505</v>
      </c>
      <c r="DJ635" s="95">
        <v>500</v>
      </c>
      <c r="DK635" s="106">
        <v>25</v>
      </c>
      <c r="DL635" s="115">
        <v>355</v>
      </c>
      <c r="DM635" s="95">
        <v>365</v>
      </c>
      <c r="DN635" s="95">
        <v>360</v>
      </c>
      <c r="DO635" s="106">
        <v>5</v>
      </c>
      <c r="DP635" s="115">
        <v>275</v>
      </c>
      <c r="DQ635" s="95">
        <v>285</v>
      </c>
      <c r="DR635" s="95">
        <v>280</v>
      </c>
      <c r="DS635" s="106">
        <v>10</v>
      </c>
      <c r="DT635" s="115">
        <v>415</v>
      </c>
      <c r="DU635" s="95">
        <v>425</v>
      </c>
      <c r="DV635" s="95">
        <v>420</v>
      </c>
      <c r="DW635" s="106">
        <v>-10</v>
      </c>
      <c r="DX635" s="115">
        <v>480</v>
      </c>
      <c r="DY635" s="95">
        <v>490</v>
      </c>
      <c r="DZ635" s="95">
        <v>485</v>
      </c>
      <c r="EA635" s="106">
        <v>25</v>
      </c>
      <c r="EB635" s="115">
        <v>335</v>
      </c>
      <c r="EC635" s="95">
        <v>345</v>
      </c>
      <c r="ED635" s="95">
        <v>340</v>
      </c>
      <c r="EE635" s="106">
        <v>-15</v>
      </c>
      <c r="EF635" s="115">
        <v>295</v>
      </c>
      <c r="EG635" s="95">
        <v>305</v>
      </c>
      <c r="EH635" s="95">
        <v>300</v>
      </c>
      <c r="EI635" s="106">
        <v>5</v>
      </c>
      <c r="EJ635" s="115">
        <v>395</v>
      </c>
      <c r="EK635" s="95">
        <v>405</v>
      </c>
      <c r="EL635" s="95">
        <v>400</v>
      </c>
      <c r="EM635" s="106">
        <v>-20</v>
      </c>
      <c r="EN635" s="115">
        <v>525</v>
      </c>
      <c r="EO635" s="95">
        <v>535</v>
      </c>
      <c r="EP635" s="95">
        <v>530</v>
      </c>
      <c r="EQ635" s="106">
        <v>25</v>
      </c>
      <c r="ER635" s="115">
        <v>340</v>
      </c>
      <c r="ES635" s="95">
        <v>350</v>
      </c>
      <c r="ET635" s="95">
        <v>345</v>
      </c>
      <c r="EU635" s="106">
        <v>-5</v>
      </c>
      <c r="EV635" s="115">
        <v>280</v>
      </c>
      <c r="EW635" s="95">
        <v>290</v>
      </c>
      <c r="EX635" s="95">
        <v>285</v>
      </c>
      <c r="EY635" s="106" t="s">
        <v>5</v>
      </c>
      <c r="EZ635" s="115">
        <v>395</v>
      </c>
      <c r="FA635" s="95">
        <v>405</v>
      </c>
      <c r="FB635" s="95">
        <v>400</v>
      </c>
      <c r="FC635" s="106">
        <v>-20</v>
      </c>
      <c r="FD635" s="115">
        <v>295</v>
      </c>
      <c r="FE635" s="95">
        <v>305</v>
      </c>
      <c r="FF635" s="95">
        <v>300</v>
      </c>
      <c r="FG635" s="106" t="s">
        <v>5</v>
      </c>
      <c r="FH635" s="115">
        <v>320</v>
      </c>
      <c r="FI635" s="95">
        <v>330</v>
      </c>
      <c r="FJ635" s="95">
        <v>325</v>
      </c>
      <c r="FK635" s="106">
        <v>15</v>
      </c>
      <c r="FL635" s="115">
        <v>275</v>
      </c>
      <c r="FM635" s="95">
        <v>285</v>
      </c>
      <c r="FN635" s="95">
        <v>280</v>
      </c>
      <c r="FO635" s="106">
        <v>5</v>
      </c>
      <c r="FP635" s="115">
        <v>330</v>
      </c>
      <c r="FQ635" s="95">
        <v>340</v>
      </c>
      <c r="FR635" s="95">
        <v>335</v>
      </c>
      <c r="FS635" s="106" t="s">
        <v>5</v>
      </c>
      <c r="FT635" s="135">
        <v>275</v>
      </c>
      <c r="FU635" s="136">
        <v>285</v>
      </c>
      <c r="FV635" s="95">
        <v>280</v>
      </c>
      <c r="FW635" s="134">
        <v>5</v>
      </c>
      <c r="FX635" s="115">
        <v>265</v>
      </c>
      <c r="FY635" s="95">
        <v>275</v>
      </c>
      <c r="FZ635" s="95">
        <v>270</v>
      </c>
      <c r="GA635" s="106">
        <v>-10</v>
      </c>
      <c r="GB635" s="115">
        <v>465</v>
      </c>
      <c r="GC635" s="95">
        <v>475</v>
      </c>
      <c r="GD635" s="95">
        <v>470</v>
      </c>
      <c r="GE635" s="106" t="s">
        <v>5</v>
      </c>
      <c r="GF635" s="115">
        <v>385</v>
      </c>
      <c r="GG635" s="95">
        <v>395</v>
      </c>
      <c r="GH635" s="95">
        <v>390</v>
      </c>
      <c r="GI635" s="106" t="s">
        <v>5</v>
      </c>
      <c r="GJ635" s="115">
        <v>425</v>
      </c>
      <c r="GK635" s="95">
        <v>435</v>
      </c>
      <c r="GL635" s="95">
        <v>430</v>
      </c>
      <c r="GM635" s="106">
        <v>-10</v>
      </c>
      <c r="GN635" s="115">
        <v>585</v>
      </c>
      <c r="GO635" s="95">
        <v>595</v>
      </c>
      <c r="GP635" s="95">
        <v>590</v>
      </c>
      <c r="GQ635" s="106">
        <v>25</v>
      </c>
      <c r="GR635" s="93"/>
      <c r="GS635" s="93"/>
    </row>
    <row r="636" spans="1:201" ht="15.75" x14ac:dyDescent="0.25">
      <c r="A636">
        <v>1</v>
      </c>
      <c r="B636">
        <v>2022</v>
      </c>
      <c r="C636" s="91">
        <v>44582</v>
      </c>
      <c r="D636" s="95">
        <v>395</v>
      </c>
      <c r="E636" s="95">
        <v>405</v>
      </c>
      <c r="F636" s="95">
        <v>400</v>
      </c>
      <c r="G636" s="106" t="s">
        <v>5</v>
      </c>
      <c r="H636" s="115">
        <v>330</v>
      </c>
      <c r="I636" s="95">
        <v>340</v>
      </c>
      <c r="J636" s="95">
        <v>335</v>
      </c>
      <c r="K636" s="106">
        <v>5</v>
      </c>
      <c r="L636" s="115">
        <v>315</v>
      </c>
      <c r="M636" s="95">
        <v>325</v>
      </c>
      <c r="N636" s="95">
        <v>320</v>
      </c>
      <c r="O636" s="106" t="s">
        <v>5</v>
      </c>
      <c r="P636" s="115">
        <v>325</v>
      </c>
      <c r="Q636" s="95">
        <v>335</v>
      </c>
      <c r="R636" s="95">
        <v>330</v>
      </c>
      <c r="S636" s="106" t="s">
        <v>5</v>
      </c>
      <c r="T636" s="115">
        <v>285</v>
      </c>
      <c r="U636" s="95">
        <v>295</v>
      </c>
      <c r="V636" s="95">
        <v>290</v>
      </c>
      <c r="W636" s="106">
        <v>-15</v>
      </c>
      <c r="X636" s="115">
        <v>280</v>
      </c>
      <c r="Y636" s="95">
        <v>290</v>
      </c>
      <c r="Z636" s="95">
        <v>285</v>
      </c>
      <c r="AA636" s="106">
        <v>-5</v>
      </c>
      <c r="AB636" s="115">
        <v>285</v>
      </c>
      <c r="AC636" s="95">
        <v>295</v>
      </c>
      <c r="AD636" s="95">
        <v>290</v>
      </c>
      <c r="AE636" s="106">
        <v>-30</v>
      </c>
      <c r="AF636" s="115">
        <v>290</v>
      </c>
      <c r="AG636" s="95">
        <v>300</v>
      </c>
      <c r="AH636" s="95">
        <v>295</v>
      </c>
      <c r="AI636" s="106">
        <v>-10</v>
      </c>
      <c r="AJ636" s="115">
        <v>265</v>
      </c>
      <c r="AK636" s="95">
        <v>275</v>
      </c>
      <c r="AL636" s="95">
        <v>270</v>
      </c>
      <c r="AM636" s="106">
        <v>-25</v>
      </c>
      <c r="AN636" s="115">
        <v>250</v>
      </c>
      <c r="AO636" s="95">
        <v>260</v>
      </c>
      <c r="AP636" s="95">
        <v>255</v>
      </c>
      <c r="AQ636" s="106">
        <v>20</v>
      </c>
      <c r="AR636" s="115">
        <v>380</v>
      </c>
      <c r="AS636" s="95">
        <v>390</v>
      </c>
      <c r="AT636" s="95">
        <v>385</v>
      </c>
      <c r="AU636" s="106">
        <v>-5</v>
      </c>
      <c r="AV636" s="115">
        <v>290</v>
      </c>
      <c r="AW636" s="95">
        <v>300</v>
      </c>
      <c r="AX636" s="95">
        <v>295</v>
      </c>
      <c r="AY636" s="106">
        <v>-5</v>
      </c>
      <c r="AZ636" s="115">
        <v>275</v>
      </c>
      <c r="BA636" s="95">
        <v>285</v>
      </c>
      <c r="BB636" s="95">
        <v>280</v>
      </c>
      <c r="BC636" s="106" t="s">
        <v>5</v>
      </c>
      <c r="BD636" s="115">
        <v>240</v>
      </c>
      <c r="BE636" s="95">
        <v>250</v>
      </c>
      <c r="BF636" s="95">
        <v>245</v>
      </c>
      <c r="BG636" s="106" t="s">
        <v>5</v>
      </c>
      <c r="BH636" s="115">
        <v>385</v>
      </c>
      <c r="BI636" s="95">
        <v>395</v>
      </c>
      <c r="BJ636" s="95">
        <v>390</v>
      </c>
      <c r="BK636" s="106" t="s">
        <v>5</v>
      </c>
      <c r="BL636" s="115">
        <v>260</v>
      </c>
      <c r="BM636" s="95">
        <v>270</v>
      </c>
      <c r="BN636" s="95">
        <v>265</v>
      </c>
      <c r="BO636" s="106">
        <v>-5</v>
      </c>
      <c r="BP636" s="115">
        <v>345</v>
      </c>
      <c r="BQ636" s="95">
        <v>355</v>
      </c>
      <c r="BR636" s="95">
        <v>350</v>
      </c>
      <c r="BS636" s="106">
        <v>-5</v>
      </c>
      <c r="BT636" s="115">
        <v>250</v>
      </c>
      <c r="BU636" s="95">
        <v>260</v>
      </c>
      <c r="BV636" s="95">
        <v>255</v>
      </c>
      <c r="BW636" s="106" t="s">
        <v>5</v>
      </c>
      <c r="BX636" s="115">
        <v>375</v>
      </c>
      <c r="BY636" s="95">
        <v>385</v>
      </c>
      <c r="BZ636" s="95">
        <v>380</v>
      </c>
      <c r="CA636" s="106" t="s">
        <v>5</v>
      </c>
      <c r="CB636" s="115">
        <v>470</v>
      </c>
      <c r="CC636" s="95">
        <v>480</v>
      </c>
      <c r="CD636" s="95">
        <v>475</v>
      </c>
      <c r="CE636" s="106">
        <v>-20</v>
      </c>
      <c r="CF636" s="115">
        <v>335</v>
      </c>
      <c r="CG636" s="95">
        <v>345</v>
      </c>
      <c r="CH636" s="95">
        <v>340</v>
      </c>
      <c r="CI636" s="106">
        <v>-20</v>
      </c>
      <c r="CJ636" s="115">
        <v>260</v>
      </c>
      <c r="CK636" s="95">
        <v>270</v>
      </c>
      <c r="CL636" s="95">
        <v>265</v>
      </c>
      <c r="CM636" s="106">
        <v>-25</v>
      </c>
      <c r="CN636" s="115">
        <v>370</v>
      </c>
      <c r="CO636" s="95">
        <v>380</v>
      </c>
      <c r="CP636" s="95">
        <v>375</v>
      </c>
      <c r="CQ636" s="106" t="s">
        <v>5</v>
      </c>
      <c r="CR636" s="115">
        <v>480</v>
      </c>
      <c r="CS636" s="95">
        <v>490</v>
      </c>
      <c r="CT636" s="95">
        <v>485</v>
      </c>
      <c r="CU636" s="106" t="s">
        <v>5</v>
      </c>
      <c r="CV636" s="115">
        <v>375</v>
      </c>
      <c r="CW636" s="95">
        <v>385</v>
      </c>
      <c r="CX636" s="95">
        <v>380</v>
      </c>
      <c r="CY636" s="106" t="s">
        <v>5</v>
      </c>
      <c r="CZ636" s="115">
        <v>300</v>
      </c>
      <c r="DA636" s="95">
        <v>310</v>
      </c>
      <c r="DB636" s="95">
        <v>305</v>
      </c>
      <c r="DC636" s="106">
        <v>5</v>
      </c>
      <c r="DD636" s="115">
        <v>395</v>
      </c>
      <c r="DE636" s="95">
        <v>405</v>
      </c>
      <c r="DF636" s="95">
        <v>400</v>
      </c>
      <c r="DG636" s="106">
        <v>-20</v>
      </c>
      <c r="DH636" s="115">
        <v>485</v>
      </c>
      <c r="DI636" s="95">
        <v>495</v>
      </c>
      <c r="DJ636" s="95">
        <v>490</v>
      </c>
      <c r="DK636" s="106">
        <v>-10</v>
      </c>
      <c r="DL636" s="115">
        <v>350</v>
      </c>
      <c r="DM636" s="95">
        <v>360</v>
      </c>
      <c r="DN636" s="95">
        <v>355</v>
      </c>
      <c r="DO636" s="106">
        <v>-5</v>
      </c>
      <c r="DP636" s="115">
        <v>275</v>
      </c>
      <c r="DQ636" s="95">
        <v>285</v>
      </c>
      <c r="DR636" s="95">
        <v>280</v>
      </c>
      <c r="DS636" s="106" t="s">
        <v>5</v>
      </c>
      <c r="DT636" s="115">
        <v>395</v>
      </c>
      <c r="DU636" s="95">
        <v>405</v>
      </c>
      <c r="DV636" s="95">
        <v>400</v>
      </c>
      <c r="DW636" s="106">
        <v>-20</v>
      </c>
      <c r="DX636" s="115">
        <v>470</v>
      </c>
      <c r="DY636" s="95">
        <v>480</v>
      </c>
      <c r="DZ636" s="95">
        <v>475</v>
      </c>
      <c r="EA636" s="106">
        <v>-10</v>
      </c>
      <c r="EB636" s="115">
        <v>335</v>
      </c>
      <c r="EC636" s="95">
        <v>345</v>
      </c>
      <c r="ED636" s="95">
        <v>340</v>
      </c>
      <c r="EE636" s="106" t="s">
        <v>5</v>
      </c>
      <c r="EF636" s="115">
        <v>300</v>
      </c>
      <c r="EG636" s="95">
        <v>310</v>
      </c>
      <c r="EH636" s="95">
        <v>305</v>
      </c>
      <c r="EI636" s="106">
        <v>5</v>
      </c>
      <c r="EJ636" s="115">
        <v>385</v>
      </c>
      <c r="EK636" s="95">
        <v>395</v>
      </c>
      <c r="EL636" s="95">
        <v>390</v>
      </c>
      <c r="EM636" s="106">
        <v>-10</v>
      </c>
      <c r="EN636" s="115">
        <v>515</v>
      </c>
      <c r="EO636" s="95">
        <v>525</v>
      </c>
      <c r="EP636" s="95">
        <v>520</v>
      </c>
      <c r="EQ636" s="106">
        <v>-10</v>
      </c>
      <c r="ER636" s="115">
        <v>335</v>
      </c>
      <c r="ES636" s="95">
        <v>345</v>
      </c>
      <c r="ET636" s="95">
        <v>340</v>
      </c>
      <c r="EU636" s="106">
        <v>-5</v>
      </c>
      <c r="EV636" s="115">
        <v>280</v>
      </c>
      <c r="EW636" s="95">
        <v>290</v>
      </c>
      <c r="EX636" s="95">
        <v>285</v>
      </c>
      <c r="EY636" s="106" t="s">
        <v>5</v>
      </c>
      <c r="EZ636" s="115">
        <v>385</v>
      </c>
      <c r="FA636" s="95">
        <v>395</v>
      </c>
      <c r="FB636" s="95">
        <v>390</v>
      </c>
      <c r="FC636" s="106">
        <v>-10</v>
      </c>
      <c r="FD636" s="115">
        <v>295</v>
      </c>
      <c r="FE636" s="95">
        <v>305</v>
      </c>
      <c r="FF636" s="95">
        <v>300</v>
      </c>
      <c r="FG636" s="106" t="s">
        <v>5</v>
      </c>
      <c r="FH636" s="115">
        <v>325</v>
      </c>
      <c r="FI636" s="95">
        <v>335</v>
      </c>
      <c r="FJ636" s="95">
        <v>330</v>
      </c>
      <c r="FK636" s="106">
        <v>5</v>
      </c>
      <c r="FL636" s="115">
        <v>285</v>
      </c>
      <c r="FM636" s="95">
        <v>295</v>
      </c>
      <c r="FN636" s="95">
        <v>290</v>
      </c>
      <c r="FO636" s="106">
        <v>10</v>
      </c>
      <c r="FP636" s="115">
        <v>330</v>
      </c>
      <c r="FQ636" s="95">
        <v>340</v>
      </c>
      <c r="FR636" s="95">
        <v>335</v>
      </c>
      <c r="FS636" s="106" t="s">
        <v>5</v>
      </c>
      <c r="FT636" s="135">
        <v>275</v>
      </c>
      <c r="FU636" s="136">
        <v>285</v>
      </c>
      <c r="FV636" s="95">
        <v>280</v>
      </c>
      <c r="FW636" s="134" t="s">
        <v>5</v>
      </c>
      <c r="FX636" s="115">
        <v>255</v>
      </c>
      <c r="FY636" s="95">
        <v>265</v>
      </c>
      <c r="FZ636" s="95">
        <v>260</v>
      </c>
      <c r="GA636" s="106">
        <v>-10</v>
      </c>
      <c r="GB636" s="115">
        <v>465</v>
      </c>
      <c r="GC636" s="95">
        <v>475</v>
      </c>
      <c r="GD636" s="95">
        <v>470</v>
      </c>
      <c r="GE636" s="106" t="s">
        <v>5</v>
      </c>
      <c r="GF636" s="115">
        <v>390</v>
      </c>
      <c r="GG636" s="95">
        <v>400</v>
      </c>
      <c r="GH636" s="95">
        <v>395</v>
      </c>
      <c r="GI636" s="106">
        <v>5</v>
      </c>
      <c r="GJ636" s="115">
        <v>405</v>
      </c>
      <c r="GK636" s="95">
        <v>415</v>
      </c>
      <c r="GL636" s="95">
        <v>410</v>
      </c>
      <c r="GM636" s="106">
        <v>-20</v>
      </c>
      <c r="GN636" s="115">
        <v>575</v>
      </c>
      <c r="GO636" s="95">
        <v>585</v>
      </c>
      <c r="GP636" s="95">
        <v>580</v>
      </c>
      <c r="GQ636" s="106">
        <v>-10</v>
      </c>
      <c r="GR636" s="93"/>
      <c r="GS636" s="93"/>
    </row>
    <row r="637" spans="1:201" ht="15.75" x14ac:dyDescent="0.25">
      <c r="A637">
        <v>1</v>
      </c>
      <c r="B637">
        <v>2022</v>
      </c>
      <c r="C637" s="91">
        <v>44589</v>
      </c>
      <c r="D637" s="96">
        <v>387.5</v>
      </c>
      <c r="E637" s="96">
        <v>397.5</v>
      </c>
      <c r="F637" s="96">
        <v>392.5</v>
      </c>
      <c r="G637" s="103"/>
      <c r="H637" s="113">
        <v>327.5</v>
      </c>
      <c r="I637" s="96">
        <v>337.5</v>
      </c>
      <c r="J637" s="96">
        <v>332.5</v>
      </c>
      <c r="K637" s="103"/>
      <c r="L637" s="113">
        <v>320</v>
      </c>
      <c r="M637" s="96">
        <v>330</v>
      </c>
      <c r="N637" s="96">
        <v>325</v>
      </c>
      <c r="O637" s="103"/>
      <c r="P637" s="113">
        <v>327.5</v>
      </c>
      <c r="Q637" s="96">
        <v>337.5</v>
      </c>
      <c r="R637" s="96">
        <v>332.5</v>
      </c>
      <c r="S637" s="103"/>
      <c r="T637" s="113">
        <v>292.5</v>
      </c>
      <c r="U637" s="96">
        <v>302.5</v>
      </c>
      <c r="V637" s="96">
        <v>297.5</v>
      </c>
      <c r="W637" s="103"/>
      <c r="X637" s="113">
        <v>282.5</v>
      </c>
      <c r="Y637" s="96">
        <v>292.5</v>
      </c>
      <c r="Z637" s="96">
        <v>287.5</v>
      </c>
      <c r="AA637" s="103"/>
      <c r="AB637" s="113">
        <v>290</v>
      </c>
      <c r="AC637" s="96">
        <v>300</v>
      </c>
      <c r="AD637" s="96">
        <v>295</v>
      </c>
      <c r="AE637" s="103"/>
      <c r="AF637" s="113">
        <v>290</v>
      </c>
      <c r="AG637" s="96">
        <v>300</v>
      </c>
      <c r="AH637" s="96">
        <v>295</v>
      </c>
      <c r="AI637" s="103"/>
      <c r="AJ637" s="113">
        <v>267.5</v>
      </c>
      <c r="AK637" s="96">
        <v>277.5</v>
      </c>
      <c r="AL637" s="96">
        <v>272.5</v>
      </c>
      <c r="AM637" s="103"/>
      <c r="AN637" s="113">
        <v>252.5</v>
      </c>
      <c r="AO637" s="96">
        <v>262.5</v>
      </c>
      <c r="AP637" s="96">
        <v>257.5</v>
      </c>
      <c r="AQ637" s="103"/>
      <c r="AR637" s="113">
        <v>387.5</v>
      </c>
      <c r="AS637" s="96">
        <v>397.5</v>
      </c>
      <c r="AT637" s="96">
        <v>392.5</v>
      </c>
      <c r="AU637" s="103"/>
      <c r="AV637" s="113">
        <v>277.5</v>
      </c>
      <c r="AW637" s="96">
        <v>287.5</v>
      </c>
      <c r="AX637" s="96">
        <v>282.5</v>
      </c>
      <c r="AY637" s="103"/>
      <c r="AZ637" s="113">
        <v>272.5</v>
      </c>
      <c r="BA637" s="96">
        <v>282.5</v>
      </c>
      <c r="BB637" s="96">
        <v>277.5</v>
      </c>
      <c r="BC637" s="103"/>
      <c r="BD637" s="113">
        <v>242.5</v>
      </c>
      <c r="BE637" s="96">
        <v>252.5</v>
      </c>
      <c r="BF637" s="96">
        <v>247.5</v>
      </c>
      <c r="BG637" s="103"/>
      <c r="BH637" s="113">
        <v>390</v>
      </c>
      <c r="BI637" s="96">
        <v>400</v>
      </c>
      <c r="BJ637" s="96">
        <v>395</v>
      </c>
      <c r="BK637" s="103"/>
      <c r="BL637" s="113">
        <v>262.5</v>
      </c>
      <c r="BM637" s="96">
        <v>272.5</v>
      </c>
      <c r="BN637" s="96">
        <v>267.5</v>
      </c>
      <c r="BO637" s="103"/>
      <c r="BP637" s="113">
        <v>345</v>
      </c>
      <c r="BQ637" s="96">
        <v>355</v>
      </c>
      <c r="BR637" s="96">
        <v>350</v>
      </c>
      <c r="BS637" s="103"/>
      <c r="BT637" s="113">
        <v>252.5</v>
      </c>
      <c r="BU637" s="96">
        <v>262.5</v>
      </c>
      <c r="BV637" s="96">
        <v>257.5</v>
      </c>
      <c r="BW637" s="103"/>
      <c r="BX637" s="113">
        <v>375</v>
      </c>
      <c r="BY637" s="96">
        <v>385</v>
      </c>
      <c r="BZ637" s="96">
        <v>380</v>
      </c>
      <c r="CA637" s="103"/>
      <c r="CB637" s="113">
        <v>472.5</v>
      </c>
      <c r="CC637" s="96">
        <v>482.5</v>
      </c>
      <c r="CD637" s="96">
        <v>477.5</v>
      </c>
      <c r="CE637" s="103"/>
      <c r="CF637" s="113">
        <v>340</v>
      </c>
      <c r="CG637" s="96">
        <v>350</v>
      </c>
      <c r="CH637" s="96">
        <v>345</v>
      </c>
      <c r="CI637" s="103"/>
      <c r="CJ637" s="113">
        <v>275</v>
      </c>
      <c r="CK637" s="96">
        <v>285</v>
      </c>
      <c r="CL637" s="96">
        <v>280</v>
      </c>
      <c r="CM637" s="103"/>
      <c r="CN637" s="113">
        <v>372.5</v>
      </c>
      <c r="CO637" s="96">
        <v>382.5</v>
      </c>
      <c r="CP637" s="96">
        <v>377.5</v>
      </c>
      <c r="CQ637" s="103"/>
      <c r="CR637" s="113">
        <v>480</v>
      </c>
      <c r="CS637" s="96">
        <v>490</v>
      </c>
      <c r="CT637" s="96">
        <v>485</v>
      </c>
      <c r="CU637" s="103"/>
      <c r="CV637" s="113">
        <v>372.5</v>
      </c>
      <c r="CW637" s="96">
        <v>382.5</v>
      </c>
      <c r="CX637" s="96">
        <v>377.5</v>
      </c>
      <c r="CY637" s="103"/>
      <c r="CZ637" s="113">
        <v>307.5</v>
      </c>
      <c r="DA637" s="96">
        <v>317.5</v>
      </c>
      <c r="DB637" s="96">
        <v>312.5</v>
      </c>
      <c r="DC637" s="103"/>
      <c r="DD637" s="113">
        <v>395</v>
      </c>
      <c r="DE637" s="96">
        <v>405</v>
      </c>
      <c r="DF637" s="96">
        <v>400</v>
      </c>
      <c r="DG637" s="103"/>
      <c r="DH637" s="113">
        <v>495</v>
      </c>
      <c r="DI637" s="96">
        <v>505</v>
      </c>
      <c r="DJ637" s="96">
        <v>500</v>
      </c>
      <c r="DK637" s="103"/>
      <c r="DL637" s="113">
        <v>350</v>
      </c>
      <c r="DM637" s="96">
        <v>360</v>
      </c>
      <c r="DN637" s="96">
        <v>355</v>
      </c>
      <c r="DO637" s="103"/>
      <c r="DP637" s="113">
        <v>280</v>
      </c>
      <c r="DQ637" s="96">
        <v>290</v>
      </c>
      <c r="DR637" s="96">
        <v>285</v>
      </c>
      <c r="DS637" s="103"/>
      <c r="DT637" s="113">
        <v>395</v>
      </c>
      <c r="DU637" s="96">
        <v>405</v>
      </c>
      <c r="DV637" s="96">
        <v>400</v>
      </c>
      <c r="DW637" s="103"/>
      <c r="DX637" s="113">
        <v>480</v>
      </c>
      <c r="DY637" s="96">
        <v>490</v>
      </c>
      <c r="DZ637" s="96">
        <v>485</v>
      </c>
      <c r="EA637" s="103"/>
      <c r="EB637" s="113">
        <v>340</v>
      </c>
      <c r="EC637" s="96">
        <v>350</v>
      </c>
      <c r="ED637" s="96">
        <v>345</v>
      </c>
      <c r="EE637" s="103"/>
      <c r="EF637" s="113">
        <v>307.5</v>
      </c>
      <c r="EG637" s="96">
        <v>317.5</v>
      </c>
      <c r="EH637" s="96">
        <v>312.5</v>
      </c>
      <c r="EI637" s="103"/>
      <c r="EJ637" s="113">
        <v>387.5</v>
      </c>
      <c r="EK637" s="96">
        <v>397.5</v>
      </c>
      <c r="EL637" s="96">
        <v>392.5</v>
      </c>
      <c r="EM637" s="103"/>
      <c r="EN637" s="113">
        <v>525</v>
      </c>
      <c r="EO637" s="96">
        <v>535</v>
      </c>
      <c r="EP637" s="96">
        <v>530</v>
      </c>
      <c r="EQ637" s="103"/>
      <c r="ER637" s="113">
        <v>340</v>
      </c>
      <c r="ES637" s="96">
        <v>350</v>
      </c>
      <c r="ET637" s="96">
        <v>345</v>
      </c>
      <c r="EU637" s="103"/>
      <c r="EV637" s="113">
        <v>285</v>
      </c>
      <c r="EW637" s="96">
        <v>295</v>
      </c>
      <c r="EX637" s="96">
        <v>290</v>
      </c>
      <c r="EY637" s="103"/>
      <c r="EZ637" s="113">
        <v>385</v>
      </c>
      <c r="FA637" s="96">
        <v>395</v>
      </c>
      <c r="FB637" s="96">
        <v>390</v>
      </c>
      <c r="FC637" s="103"/>
      <c r="FD637" s="113">
        <v>295</v>
      </c>
      <c r="FE637" s="96">
        <v>305</v>
      </c>
      <c r="FF637" s="96">
        <v>300</v>
      </c>
      <c r="FG637" s="103"/>
      <c r="FH637" s="113">
        <v>325</v>
      </c>
      <c r="FI637" s="96">
        <v>335</v>
      </c>
      <c r="FJ637" s="96">
        <v>330</v>
      </c>
      <c r="FK637" s="103"/>
      <c r="FL637" s="113">
        <v>287.5</v>
      </c>
      <c r="FM637" s="96">
        <v>297.5</v>
      </c>
      <c r="FN637" s="96">
        <v>292.5</v>
      </c>
      <c r="FO637" s="103"/>
      <c r="FP637" s="114">
        <v>327.5</v>
      </c>
      <c r="FQ637" s="101">
        <v>337.5</v>
      </c>
      <c r="FR637" s="101">
        <v>332.5</v>
      </c>
      <c r="FS637" s="103"/>
      <c r="FT637" s="113">
        <v>275</v>
      </c>
      <c r="FU637" s="96">
        <v>285</v>
      </c>
      <c r="FV637" s="96">
        <v>280</v>
      </c>
      <c r="FW637" s="103"/>
      <c r="FX637" s="113">
        <v>255</v>
      </c>
      <c r="FY637" s="96">
        <v>265</v>
      </c>
      <c r="FZ637" s="96">
        <v>260</v>
      </c>
      <c r="GA637" s="103"/>
      <c r="GB637" s="113">
        <v>462.5</v>
      </c>
      <c r="GC637" s="96">
        <v>472.5</v>
      </c>
      <c r="GD637" s="96">
        <v>467.5</v>
      </c>
      <c r="GE637" s="103"/>
      <c r="GF637" s="113">
        <v>397.5</v>
      </c>
      <c r="GG637" s="96">
        <v>407.5</v>
      </c>
      <c r="GH637" s="96">
        <v>402.5</v>
      </c>
      <c r="GI637" s="103"/>
      <c r="GJ637" s="113">
        <v>405</v>
      </c>
      <c r="GK637" s="96">
        <v>415</v>
      </c>
      <c r="GL637" s="96">
        <v>410</v>
      </c>
      <c r="GM637" s="103"/>
      <c r="GN637" s="113">
        <v>585</v>
      </c>
      <c r="GO637" s="96">
        <v>595</v>
      </c>
      <c r="GP637" s="96">
        <v>590</v>
      </c>
      <c r="GQ637" s="103"/>
      <c r="GR637" s="93"/>
      <c r="GS637" s="93"/>
    </row>
    <row r="638" spans="1:201" ht="15.75" x14ac:dyDescent="0.25">
      <c r="A638">
        <v>2</v>
      </c>
      <c r="B638">
        <v>2022</v>
      </c>
      <c r="C638" s="91">
        <v>44596</v>
      </c>
      <c r="D638" s="95">
        <v>380</v>
      </c>
      <c r="E638" s="95">
        <v>390</v>
      </c>
      <c r="F638" s="95">
        <v>385</v>
      </c>
      <c r="G638" s="106">
        <v>-15</v>
      </c>
      <c r="H638" s="115">
        <v>325</v>
      </c>
      <c r="I638" s="95">
        <v>335</v>
      </c>
      <c r="J638" s="95">
        <v>330</v>
      </c>
      <c r="K638" s="106">
        <v>-5</v>
      </c>
      <c r="L638" s="115">
        <v>325</v>
      </c>
      <c r="M638" s="95">
        <v>335</v>
      </c>
      <c r="N638" s="95">
        <v>330</v>
      </c>
      <c r="O638" s="106">
        <v>10</v>
      </c>
      <c r="P638" s="115">
        <v>330</v>
      </c>
      <c r="Q638" s="95">
        <v>340</v>
      </c>
      <c r="R638" s="95">
        <v>335</v>
      </c>
      <c r="S638" s="106">
        <v>5</v>
      </c>
      <c r="T638" s="115">
        <v>300</v>
      </c>
      <c r="U638" s="95">
        <v>310</v>
      </c>
      <c r="V638" s="95">
        <v>305</v>
      </c>
      <c r="W638" s="106">
        <v>15</v>
      </c>
      <c r="X638" s="115">
        <v>285</v>
      </c>
      <c r="Y638" s="95">
        <v>295</v>
      </c>
      <c r="Z638" s="95">
        <v>290</v>
      </c>
      <c r="AA638" s="106">
        <v>5</v>
      </c>
      <c r="AB638" s="115">
        <v>295</v>
      </c>
      <c r="AC638" s="95">
        <v>305</v>
      </c>
      <c r="AD638" s="95">
        <v>300</v>
      </c>
      <c r="AE638" s="106">
        <v>10</v>
      </c>
      <c r="AF638" s="115">
        <v>290</v>
      </c>
      <c r="AG638" s="95">
        <v>300</v>
      </c>
      <c r="AH638" s="95">
        <v>295</v>
      </c>
      <c r="AI638" s="106" t="s">
        <v>5</v>
      </c>
      <c r="AJ638" s="115">
        <v>270</v>
      </c>
      <c r="AK638" s="95">
        <v>280</v>
      </c>
      <c r="AL638" s="95">
        <v>275</v>
      </c>
      <c r="AM638" s="106">
        <v>5</v>
      </c>
      <c r="AN638" s="115">
        <v>255</v>
      </c>
      <c r="AO638" s="95">
        <v>265</v>
      </c>
      <c r="AP638" s="95">
        <v>260</v>
      </c>
      <c r="AQ638" s="106">
        <v>5</v>
      </c>
      <c r="AR638" s="115">
        <v>395</v>
      </c>
      <c r="AS638" s="95">
        <v>405</v>
      </c>
      <c r="AT638" s="95">
        <v>400</v>
      </c>
      <c r="AU638" s="106">
        <v>15</v>
      </c>
      <c r="AV638" s="115">
        <v>265</v>
      </c>
      <c r="AW638" s="95">
        <v>275</v>
      </c>
      <c r="AX638" s="95">
        <v>270</v>
      </c>
      <c r="AY638" s="106">
        <v>-25</v>
      </c>
      <c r="AZ638" s="115">
        <v>270</v>
      </c>
      <c r="BA638" s="95">
        <v>280</v>
      </c>
      <c r="BB638" s="95">
        <v>275</v>
      </c>
      <c r="BC638" s="106">
        <v>-5</v>
      </c>
      <c r="BD638" s="115">
        <v>245</v>
      </c>
      <c r="BE638" s="95">
        <v>255</v>
      </c>
      <c r="BF638" s="95">
        <v>250</v>
      </c>
      <c r="BG638" s="106">
        <v>5</v>
      </c>
      <c r="BH638" s="115">
        <v>395</v>
      </c>
      <c r="BI638" s="95">
        <v>405</v>
      </c>
      <c r="BJ638" s="95">
        <v>400</v>
      </c>
      <c r="BK638" s="106">
        <v>10</v>
      </c>
      <c r="BL638" s="115">
        <v>265</v>
      </c>
      <c r="BM638" s="95">
        <v>275</v>
      </c>
      <c r="BN638" s="95">
        <v>270</v>
      </c>
      <c r="BO638" s="106">
        <v>5</v>
      </c>
      <c r="BP638" s="115">
        <v>345</v>
      </c>
      <c r="BQ638" s="95">
        <v>355</v>
      </c>
      <c r="BR638" s="95">
        <v>350</v>
      </c>
      <c r="BS638" s="106" t="s">
        <v>5</v>
      </c>
      <c r="BT638" s="115">
        <v>255</v>
      </c>
      <c r="BU638" s="95">
        <v>265</v>
      </c>
      <c r="BV638" s="95">
        <v>260</v>
      </c>
      <c r="BW638" s="106">
        <v>5</v>
      </c>
      <c r="BX638" s="115">
        <v>375</v>
      </c>
      <c r="BY638" s="95">
        <v>385</v>
      </c>
      <c r="BZ638" s="95">
        <v>380</v>
      </c>
      <c r="CA638" s="106" t="s">
        <v>5</v>
      </c>
      <c r="CB638" s="115">
        <v>475</v>
      </c>
      <c r="CC638" s="95">
        <v>485</v>
      </c>
      <c r="CD638" s="95">
        <v>480</v>
      </c>
      <c r="CE638" s="106">
        <v>5</v>
      </c>
      <c r="CF638" s="115">
        <v>345</v>
      </c>
      <c r="CG638" s="95">
        <v>355</v>
      </c>
      <c r="CH638" s="95">
        <v>350</v>
      </c>
      <c r="CI638" s="106">
        <v>10</v>
      </c>
      <c r="CJ638" s="115">
        <v>290</v>
      </c>
      <c r="CK638" s="95">
        <v>300</v>
      </c>
      <c r="CL638" s="95">
        <v>295</v>
      </c>
      <c r="CM638" s="106">
        <v>30</v>
      </c>
      <c r="CN638" s="115">
        <v>375</v>
      </c>
      <c r="CO638" s="95">
        <v>385</v>
      </c>
      <c r="CP638" s="95">
        <v>380</v>
      </c>
      <c r="CQ638" s="106">
        <v>5</v>
      </c>
      <c r="CR638" s="115">
        <v>480</v>
      </c>
      <c r="CS638" s="95">
        <v>490</v>
      </c>
      <c r="CT638" s="95">
        <v>485</v>
      </c>
      <c r="CU638" s="106" t="s">
        <v>5</v>
      </c>
      <c r="CV638" s="115">
        <v>370</v>
      </c>
      <c r="CW638" s="95">
        <v>380</v>
      </c>
      <c r="CX638" s="95">
        <v>375</v>
      </c>
      <c r="CY638" s="106">
        <v>-5</v>
      </c>
      <c r="CZ638" s="115">
        <v>315</v>
      </c>
      <c r="DA638" s="95">
        <v>325</v>
      </c>
      <c r="DB638" s="95">
        <v>320</v>
      </c>
      <c r="DC638" s="106">
        <v>15</v>
      </c>
      <c r="DD638" s="115">
        <v>395</v>
      </c>
      <c r="DE638" s="95">
        <v>405</v>
      </c>
      <c r="DF638" s="95">
        <v>400</v>
      </c>
      <c r="DG638" s="106" t="s">
        <v>5</v>
      </c>
      <c r="DH638" s="115">
        <v>505</v>
      </c>
      <c r="DI638" s="95">
        <v>515</v>
      </c>
      <c r="DJ638" s="95">
        <v>510</v>
      </c>
      <c r="DK638" s="106">
        <v>20</v>
      </c>
      <c r="DL638" s="115">
        <v>350</v>
      </c>
      <c r="DM638" s="95">
        <v>360</v>
      </c>
      <c r="DN638" s="95">
        <v>355</v>
      </c>
      <c r="DO638" s="106" t="s">
        <v>5</v>
      </c>
      <c r="DP638" s="115">
        <v>285</v>
      </c>
      <c r="DQ638" s="95">
        <v>295</v>
      </c>
      <c r="DR638" s="95">
        <v>290</v>
      </c>
      <c r="DS638" s="106">
        <v>10</v>
      </c>
      <c r="DT638" s="115">
        <v>395</v>
      </c>
      <c r="DU638" s="95">
        <v>405</v>
      </c>
      <c r="DV638" s="95">
        <v>400</v>
      </c>
      <c r="DW638" s="106" t="s">
        <v>5</v>
      </c>
      <c r="DX638" s="115">
        <v>490</v>
      </c>
      <c r="DY638" s="95">
        <v>500</v>
      </c>
      <c r="DZ638" s="95">
        <v>495</v>
      </c>
      <c r="EA638" s="106">
        <v>20</v>
      </c>
      <c r="EB638" s="115">
        <v>345</v>
      </c>
      <c r="EC638" s="95">
        <v>355</v>
      </c>
      <c r="ED638" s="95">
        <v>350</v>
      </c>
      <c r="EE638" s="106">
        <v>10</v>
      </c>
      <c r="EF638" s="115">
        <v>315</v>
      </c>
      <c r="EG638" s="95">
        <v>325</v>
      </c>
      <c r="EH638" s="95">
        <v>320</v>
      </c>
      <c r="EI638" s="106">
        <v>15</v>
      </c>
      <c r="EJ638" s="115">
        <v>390</v>
      </c>
      <c r="EK638" s="95">
        <v>400</v>
      </c>
      <c r="EL638" s="95">
        <v>395</v>
      </c>
      <c r="EM638" s="106">
        <v>5</v>
      </c>
      <c r="EN638" s="115">
        <v>535</v>
      </c>
      <c r="EO638" s="95">
        <v>545</v>
      </c>
      <c r="EP638" s="95">
        <v>540</v>
      </c>
      <c r="EQ638" s="106">
        <v>20</v>
      </c>
      <c r="ER638" s="115">
        <v>345</v>
      </c>
      <c r="ES638" s="95">
        <v>355</v>
      </c>
      <c r="ET638" s="95">
        <v>350</v>
      </c>
      <c r="EU638" s="106">
        <v>10</v>
      </c>
      <c r="EV638" s="115">
        <v>290</v>
      </c>
      <c r="EW638" s="95">
        <v>300</v>
      </c>
      <c r="EX638" s="95">
        <v>295</v>
      </c>
      <c r="EY638" s="106">
        <v>10</v>
      </c>
      <c r="EZ638" s="115">
        <v>385</v>
      </c>
      <c r="FA638" s="95">
        <v>395</v>
      </c>
      <c r="FB638" s="95">
        <v>390</v>
      </c>
      <c r="FC638" s="106" t="s">
        <v>5</v>
      </c>
      <c r="FD638" s="115">
        <v>295</v>
      </c>
      <c r="FE638" s="95">
        <v>305</v>
      </c>
      <c r="FF638" s="95">
        <v>300</v>
      </c>
      <c r="FG638" s="106" t="s">
        <v>5</v>
      </c>
      <c r="FH638" s="115">
        <v>325</v>
      </c>
      <c r="FI638" s="95">
        <v>335</v>
      </c>
      <c r="FJ638" s="95">
        <v>330</v>
      </c>
      <c r="FK638" s="106" t="s">
        <v>5</v>
      </c>
      <c r="FL638" s="115">
        <v>290</v>
      </c>
      <c r="FM638" s="95">
        <v>300</v>
      </c>
      <c r="FN638" s="95">
        <v>295</v>
      </c>
      <c r="FO638" s="106">
        <v>5</v>
      </c>
      <c r="FP638" s="115">
        <v>325</v>
      </c>
      <c r="FQ638" s="95">
        <v>335</v>
      </c>
      <c r="FR638" s="95">
        <v>330</v>
      </c>
      <c r="FS638" s="106">
        <v>-5</v>
      </c>
      <c r="FT638" s="135">
        <v>275</v>
      </c>
      <c r="FU638" s="136">
        <v>285</v>
      </c>
      <c r="FV638" s="95">
        <v>280</v>
      </c>
      <c r="FW638" s="134" t="s">
        <v>5</v>
      </c>
      <c r="FX638" s="115">
        <v>255</v>
      </c>
      <c r="FY638" s="95">
        <v>265</v>
      </c>
      <c r="FZ638" s="95">
        <v>260</v>
      </c>
      <c r="GA638" s="106" t="s">
        <v>5</v>
      </c>
      <c r="GB638" s="115">
        <v>460</v>
      </c>
      <c r="GC638" s="95">
        <v>470</v>
      </c>
      <c r="GD638" s="95">
        <v>465</v>
      </c>
      <c r="GE638" s="106">
        <v>-5</v>
      </c>
      <c r="GF638" s="115">
        <v>405</v>
      </c>
      <c r="GG638" s="95">
        <v>415</v>
      </c>
      <c r="GH638" s="95">
        <v>410</v>
      </c>
      <c r="GI638" s="106">
        <v>15</v>
      </c>
      <c r="GJ638" s="115">
        <v>405</v>
      </c>
      <c r="GK638" s="95">
        <v>415</v>
      </c>
      <c r="GL638" s="95">
        <v>410</v>
      </c>
      <c r="GM638" s="106" t="s">
        <v>5</v>
      </c>
      <c r="GN638" s="115">
        <v>595</v>
      </c>
      <c r="GO638" s="95">
        <v>605</v>
      </c>
      <c r="GP638" s="95">
        <v>600</v>
      </c>
      <c r="GQ638" s="106">
        <v>20</v>
      </c>
      <c r="GR638" s="93"/>
      <c r="GS638" s="93"/>
    </row>
    <row r="639" spans="1:201" ht="15.75" x14ac:dyDescent="0.25">
      <c r="A639">
        <v>2</v>
      </c>
      <c r="B639">
        <v>2022</v>
      </c>
      <c r="C639" s="91">
        <v>44603</v>
      </c>
      <c r="D639" s="95">
        <v>380</v>
      </c>
      <c r="E639" s="95">
        <v>390</v>
      </c>
      <c r="F639" s="95">
        <v>385</v>
      </c>
      <c r="G639" s="106" t="s">
        <v>5</v>
      </c>
      <c r="H639" s="115">
        <v>320</v>
      </c>
      <c r="I639" s="95">
        <v>330</v>
      </c>
      <c r="J639" s="95">
        <v>325</v>
      </c>
      <c r="K639" s="106">
        <v>-5</v>
      </c>
      <c r="L639" s="115">
        <v>325</v>
      </c>
      <c r="M639" s="95">
        <v>335</v>
      </c>
      <c r="N639" s="95">
        <v>330</v>
      </c>
      <c r="O639" s="106" t="s">
        <v>5</v>
      </c>
      <c r="P639" s="115">
        <v>330</v>
      </c>
      <c r="Q639" s="95">
        <v>340</v>
      </c>
      <c r="R639" s="95">
        <v>335</v>
      </c>
      <c r="S639" s="106" t="s">
        <v>5</v>
      </c>
      <c r="T639" s="115">
        <v>300</v>
      </c>
      <c r="U639" s="95">
        <v>310</v>
      </c>
      <c r="V639" s="95">
        <v>305</v>
      </c>
      <c r="W639" s="106" t="s">
        <v>5</v>
      </c>
      <c r="X639" s="115">
        <v>285</v>
      </c>
      <c r="Y639" s="95">
        <v>295</v>
      </c>
      <c r="Z639" s="95">
        <v>290</v>
      </c>
      <c r="AA639" s="106" t="s">
        <v>5</v>
      </c>
      <c r="AB639" s="115">
        <v>295</v>
      </c>
      <c r="AC639" s="95">
        <v>305</v>
      </c>
      <c r="AD639" s="95">
        <v>300</v>
      </c>
      <c r="AE639" s="106" t="s">
        <v>5</v>
      </c>
      <c r="AF639" s="115">
        <v>295</v>
      </c>
      <c r="AG639" s="95">
        <v>305</v>
      </c>
      <c r="AH639" s="95">
        <v>300</v>
      </c>
      <c r="AI639" s="106">
        <v>5</v>
      </c>
      <c r="AJ639" s="115">
        <v>270</v>
      </c>
      <c r="AK639" s="95">
        <v>280</v>
      </c>
      <c r="AL639" s="95">
        <v>275</v>
      </c>
      <c r="AM639" s="106" t="s">
        <v>5</v>
      </c>
      <c r="AN639" s="115">
        <v>250</v>
      </c>
      <c r="AO639" s="95">
        <v>260</v>
      </c>
      <c r="AP639" s="95">
        <v>255</v>
      </c>
      <c r="AQ639" s="106">
        <v>-5</v>
      </c>
      <c r="AR639" s="115">
        <v>395</v>
      </c>
      <c r="AS639" s="95">
        <v>405</v>
      </c>
      <c r="AT639" s="95">
        <v>400</v>
      </c>
      <c r="AU639" s="106" t="s">
        <v>5</v>
      </c>
      <c r="AV639" s="115">
        <v>265</v>
      </c>
      <c r="AW639" s="95">
        <v>275</v>
      </c>
      <c r="AX639" s="95">
        <v>270</v>
      </c>
      <c r="AY639" s="106" t="s">
        <v>5</v>
      </c>
      <c r="AZ639" s="115">
        <v>280</v>
      </c>
      <c r="BA639" s="95">
        <v>290</v>
      </c>
      <c r="BB639" s="95">
        <v>285</v>
      </c>
      <c r="BC639" s="106">
        <v>10</v>
      </c>
      <c r="BD639" s="115">
        <v>250</v>
      </c>
      <c r="BE639" s="95">
        <v>260</v>
      </c>
      <c r="BF639" s="95">
        <v>255</v>
      </c>
      <c r="BG639" s="106">
        <v>5</v>
      </c>
      <c r="BH639" s="115">
        <v>395</v>
      </c>
      <c r="BI639" s="95">
        <v>405</v>
      </c>
      <c r="BJ639" s="95">
        <v>400</v>
      </c>
      <c r="BK639" s="106" t="s">
        <v>5</v>
      </c>
      <c r="BL639" s="115">
        <v>265</v>
      </c>
      <c r="BM639" s="95">
        <v>275</v>
      </c>
      <c r="BN639" s="95">
        <v>270</v>
      </c>
      <c r="BO639" s="106" t="s">
        <v>5</v>
      </c>
      <c r="BP639" s="115">
        <v>350</v>
      </c>
      <c r="BQ639" s="95">
        <v>360</v>
      </c>
      <c r="BR639" s="95">
        <v>355</v>
      </c>
      <c r="BS639" s="106">
        <v>5</v>
      </c>
      <c r="BT639" s="115">
        <v>255</v>
      </c>
      <c r="BU639" s="95">
        <v>265</v>
      </c>
      <c r="BV639" s="95">
        <v>260</v>
      </c>
      <c r="BW639" s="106" t="s">
        <v>5</v>
      </c>
      <c r="BX639" s="115">
        <v>390</v>
      </c>
      <c r="BY639" s="95">
        <v>400</v>
      </c>
      <c r="BZ639" s="95">
        <v>395</v>
      </c>
      <c r="CA639" s="106">
        <v>15</v>
      </c>
      <c r="CB639" s="115">
        <v>475</v>
      </c>
      <c r="CC639" s="95">
        <v>485</v>
      </c>
      <c r="CD639" s="95">
        <v>480</v>
      </c>
      <c r="CE639" s="106" t="s">
        <v>5</v>
      </c>
      <c r="CF639" s="115">
        <v>335</v>
      </c>
      <c r="CG639" s="95">
        <v>345</v>
      </c>
      <c r="CH639" s="95">
        <v>340</v>
      </c>
      <c r="CI639" s="106">
        <v>-10</v>
      </c>
      <c r="CJ639" s="115">
        <v>285</v>
      </c>
      <c r="CK639" s="95">
        <v>295</v>
      </c>
      <c r="CL639" s="95">
        <v>290</v>
      </c>
      <c r="CM639" s="106">
        <v>-5</v>
      </c>
      <c r="CN639" s="115">
        <v>395</v>
      </c>
      <c r="CO639" s="95">
        <v>405</v>
      </c>
      <c r="CP639" s="95">
        <v>400</v>
      </c>
      <c r="CQ639" s="106">
        <v>20</v>
      </c>
      <c r="CR639" s="115">
        <v>480</v>
      </c>
      <c r="CS639" s="95">
        <v>490</v>
      </c>
      <c r="CT639" s="95">
        <v>485</v>
      </c>
      <c r="CU639" s="106" t="s">
        <v>5</v>
      </c>
      <c r="CV639" s="115">
        <v>360</v>
      </c>
      <c r="CW639" s="95">
        <v>370</v>
      </c>
      <c r="CX639" s="95">
        <v>365</v>
      </c>
      <c r="CY639" s="106">
        <v>-10</v>
      </c>
      <c r="CZ639" s="115">
        <v>315</v>
      </c>
      <c r="DA639" s="95">
        <v>325</v>
      </c>
      <c r="DB639" s="95">
        <v>320</v>
      </c>
      <c r="DC639" s="106" t="s">
        <v>5</v>
      </c>
      <c r="DD639" s="115">
        <v>395</v>
      </c>
      <c r="DE639" s="95">
        <v>405</v>
      </c>
      <c r="DF639" s="95">
        <v>400</v>
      </c>
      <c r="DG639" s="106" t="s">
        <v>5</v>
      </c>
      <c r="DH639" s="115">
        <v>510</v>
      </c>
      <c r="DI639" s="95">
        <v>520</v>
      </c>
      <c r="DJ639" s="95">
        <v>515</v>
      </c>
      <c r="DK639" s="106">
        <v>5</v>
      </c>
      <c r="DL639" s="115">
        <v>345</v>
      </c>
      <c r="DM639" s="95">
        <v>355</v>
      </c>
      <c r="DN639" s="95">
        <v>350</v>
      </c>
      <c r="DO639" s="106">
        <v>-5</v>
      </c>
      <c r="DP639" s="115">
        <v>290</v>
      </c>
      <c r="DQ639" s="95">
        <v>300</v>
      </c>
      <c r="DR639" s="95">
        <v>295</v>
      </c>
      <c r="DS639" s="106">
        <v>5</v>
      </c>
      <c r="DT639" s="115">
        <v>395</v>
      </c>
      <c r="DU639" s="95">
        <v>405</v>
      </c>
      <c r="DV639" s="95">
        <v>400</v>
      </c>
      <c r="DW639" s="106" t="s">
        <v>5</v>
      </c>
      <c r="DX639" s="115">
        <v>495</v>
      </c>
      <c r="DY639" s="95">
        <v>505</v>
      </c>
      <c r="DZ639" s="95">
        <v>500</v>
      </c>
      <c r="EA639" s="106">
        <v>5</v>
      </c>
      <c r="EB639" s="115">
        <v>355</v>
      </c>
      <c r="EC639" s="95">
        <v>365</v>
      </c>
      <c r="ED639" s="95">
        <v>360</v>
      </c>
      <c r="EE639" s="106">
        <v>10</v>
      </c>
      <c r="EF639" s="115">
        <v>315</v>
      </c>
      <c r="EG639" s="95">
        <v>325</v>
      </c>
      <c r="EH639" s="95">
        <v>320</v>
      </c>
      <c r="EI639" s="106" t="s">
        <v>5</v>
      </c>
      <c r="EJ639" s="115">
        <v>395</v>
      </c>
      <c r="EK639" s="95">
        <v>405</v>
      </c>
      <c r="EL639" s="95">
        <v>400</v>
      </c>
      <c r="EM639" s="106">
        <v>5</v>
      </c>
      <c r="EN639" s="115">
        <v>540</v>
      </c>
      <c r="EO639" s="95">
        <v>550</v>
      </c>
      <c r="EP639" s="95">
        <v>545</v>
      </c>
      <c r="EQ639" s="106">
        <v>5</v>
      </c>
      <c r="ER639" s="115">
        <v>350</v>
      </c>
      <c r="ES639" s="95">
        <v>360</v>
      </c>
      <c r="ET639" s="95">
        <v>355</v>
      </c>
      <c r="EU639" s="106">
        <v>5</v>
      </c>
      <c r="EV639" s="115">
        <v>295</v>
      </c>
      <c r="EW639" s="95">
        <v>305</v>
      </c>
      <c r="EX639" s="95">
        <v>300</v>
      </c>
      <c r="EY639" s="106">
        <v>5</v>
      </c>
      <c r="EZ639" s="115">
        <v>395</v>
      </c>
      <c r="FA639" s="95">
        <v>405</v>
      </c>
      <c r="FB639" s="95">
        <v>400</v>
      </c>
      <c r="FC639" s="106">
        <v>10</v>
      </c>
      <c r="FD639" s="115">
        <v>295</v>
      </c>
      <c r="FE639" s="95">
        <v>305</v>
      </c>
      <c r="FF639" s="95">
        <v>300</v>
      </c>
      <c r="FG639" s="106" t="s">
        <v>5</v>
      </c>
      <c r="FH639" s="115">
        <v>325</v>
      </c>
      <c r="FI639" s="95">
        <v>335</v>
      </c>
      <c r="FJ639" s="95">
        <v>330</v>
      </c>
      <c r="FK639" s="106" t="s">
        <v>5</v>
      </c>
      <c r="FL639" s="115">
        <v>290</v>
      </c>
      <c r="FM639" s="95">
        <v>300</v>
      </c>
      <c r="FN639" s="95">
        <v>295</v>
      </c>
      <c r="FO639" s="106" t="s">
        <v>5</v>
      </c>
      <c r="FP639" s="115">
        <v>325</v>
      </c>
      <c r="FQ639" s="95">
        <v>335</v>
      </c>
      <c r="FR639" s="95">
        <v>330</v>
      </c>
      <c r="FS639" s="106" t="s">
        <v>5</v>
      </c>
      <c r="FT639" s="135">
        <v>275</v>
      </c>
      <c r="FU639" s="136">
        <v>285</v>
      </c>
      <c r="FV639" s="95">
        <v>280</v>
      </c>
      <c r="FW639" s="134" t="s">
        <v>5</v>
      </c>
      <c r="FX639" s="115">
        <v>255</v>
      </c>
      <c r="FY639" s="95">
        <v>265</v>
      </c>
      <c r="FZ639" s="95">
        <v>260</v>
      </c>
      <c r="GA639" s="106" t="s">
        <v>5</v>
      </c>
      <c r="GB639" s="115">
        <v>450</v>
      </c>
      <c r="GC639" s="95">
        <v>460</v>
      </c>
      <c r="GD639" s="95">
        <v>455</v>
      </c>
      <c r="GE639" s="106">
        <v>-10</v>
      </c>
      <c r="GF639" s="115">
        <v>405</v>
      </c>
      <c r="GG639" s="95">
        <v>415</v>
      </c>
      <c r="GH639" s="95">
        <v>410</v>
      </c>
      <c r="GI639" s="106" t="s">
        <v>5</v>
      </c>
      <c r="GJ639" s="115">
        <v>405</v>
      </c>
      <c r="GK639" s="95">
        <v>415</v>
      </c>
      <c r="GL639" s="95">
        <v>410</v>
      </c>
      <c r="GM639" s="106" t="s">
        <v>5</v>
      </c>
      <c r="GN639" s="115">
        <v>600</v>
      </c>
      <c r="GO639" s="95">
        <v>610</v>
      </c>
      <c r="GP639" s="95">
        <v>605</v>
      </c>
      <c r="GQ639" s="106">
        <v>5</v>
      </c>
      <c r="GR639" s="93"/>
      <c r="GS639" s="93"/>
    </row>
    <row r="640" spans="1:201" ht="15.75" x14ac:dyDescent="0.25">
      <c r="A640">
        <v>2</v>
      </c>
      <c r="B640">
        <v>2022</v>
      </c>
      <c r="C640" s="91">
        <v>44610</v>
      </c>
      <c r="D640" s="95">
        <v>385</v>
      </c>
      <c r="E640" s="95">
        <v>395</v>
      </c>
      <c r="F640" s="95">
        <v>390</v>
      </c>
      <c r="G640" s="106">
        <v>5</v>
      </c>
      <c r="H640" s="115">
        <v>320</v>
      </c>
      <c r="I640" s="95">
        <v>330</v>
      </c>
      <c r="J640" s="95">
        <v>325</v>
      </c>
      <c r="K640" s="106" t="s">
        <v>5</v>
      </c>
      <c r="L640" s="115">
        <v>330</v>
      </c>
      <c r="M640" s="95">
        <v>340</v>
      </c>
      <c r="N640" s="95">
        <v>335</v>
      </c>
      <c r="O640" s="106">
        <v>5</v>
      </c>
      <c r="P640" s="115">
        <v>335</v>
      </c>
      <c r="Q640" s="95">
        <v>345</v>
      </c>
      <c r="R640" s="95">
        <v>340</v>
      </c>
      <c r="S640" s="106">
        <v>5</v>
      </c>
      <c r="T640" s="115">
        <v>300</v>
      </c>
      <c r="U640" s="95">
        <v>310</v>
      </c>
      <c r="V640" s="95">
        <v>305</v>
      </c>
      <c r="W640" s="106" t="s">
        <v>5</v>
      </c>
      <c r="X640" s="115">
        <v>285</v>
      </c>
      <c r="Y640" s="95">
        <v>295</v>
      </c>
      <c r="Z640" s="95">
        <v>290</v>
      </c>
      <c r="AA640" s="106" t="s">
        <v>5</v>
      </c>
      <c r="AB640" s="115">
        <v>310</v>
      </c>
      <c r="AC640" s="95">
        <v>320</v>
      </c>
      <c r="AD640" s="95">
        <v>315</v>
      </c>
      <c r="AE640" s="106">
        <v>15</v>
      </c>
      <c r="AF640" s="115">
        <v>295</v>
      </c>
      <c r="AG640" s="95">
        <v>305</v>
      </c>
      <c r="AH640" s="95">
        <v>300</v>
      </c>
      <c r="AI640" s="106" t="s">
        <v>5</v>
      </c>
      <c r="AJ640" s="115">
        <v>270</v>
      </c>
      <c r="AK640" s="95">
        <v>280</v>
      </c>
      <c r="AL640" s="95">
        <v>275</v>
      </c>
      <c r="AM640" s="106" t="s">
        <v>5</v>
      </c>
      <c r="AN640" s="115">
        <v>250</v>
      </c>
      <c r="AO640" s="95">
        <v>260</v>
      </c>
      <c r="AP640" s="95">
        <v>255</v>
      </c>
      <c r="AQ640" s="106" t="s">
        <v>5</v>
      </c>
      <c r="AR640" s="115">
        <v>400</v>
      </c>
      <c r="AS640" s="95">
        <v>410</v>
      </c>
      <c r="AT640" s="95">
        <v>405</v>
      </c>
      <c r="AU640" s="106">
        <v>5</v>
      </c>
      <c r="AV640" s="115">
        <v>265</v>
      </c>
      <c r="AW640" s="95">
        <v>275</v>
      </c>
      <c r="AX640" s="95">
        <v>270</v>
      </c>
      <c r="AY640" s="106" t="s">
        <v>5</v>
      </c>
      <c r="AZ640" s="115">
        <v>275</v>
      </c>
      <c r="BA640" s="95">
        <v>285</v>
      </c>
      <c r="BB640" s="95">
        <v>280</v>
      </c>
      <c r="BC640" s="106">
        <v>-5</v>
      </c>
      <c r="BD640" s="115">
        <v>250</v>
      </c>
      <c r="BE640" s="95">
        <v>260</v>
      </c>
      <c r="BF640" s="95">
        <v>255</v>
      </c>
      <c r="BG640" s="106" t="s">
        <v>5</v>
      </c>
      <c r="BH640" s="115">
        <v>400</v>
      </c>
      <c r="BI640" s="95">
        <v>410</v>
      </c>
      <c r="BJ640" s="95">
        <v>405</v>
      </c>
      <c r="BK640" s="106">
        <v>5</v>
      </c>
      <c r="BL640" s="115">
        <v>270</v>
      </c>
      <c r="BM640" s="95">
        <v>280</v>
      </c>
      <c r="BN640" s="95">
        <v>275</v>
      </c>
      <c r="BO640" s="106">
        <v>5</v>
      </c>
      <c r="BP640" s="115">
        <v>350</v>
      </c>
      <c r="BQ640" s="95">
        <v>360</v>
      </c>
      <c r="BR640" s="95">
        <v>355</v>
      </c>
      <c r="BS640" s="106" t="s">
        <v>5</v>
      </c>
      <c r="BT640" s="115">
        <v>255</v>
      </c>
      <c r="BU640" s="95">
        <v>265</v>
      </c>
      <c r="BV640" s="95">
        <v>260</v>
      </c>
      <c r="BW640" s="106" t="s">
        <v>5</v>
      </c>
      <c r="BX640" s="115">
        <v>410</v>
      </c>
      <c r="BY640" s="95">
        <v>420</v>
      </c>
      <c r="BZ640" s="95">
        <v>415</v>
      </c>
      <c r="CA640" s="106">
        <v>20</v>
      </c>
      <c r="CB640" s="115">
        <v>475</v>
      </c>
      <c r="CC640" s="95">
        <v>485</v>
      </c>
      <c r="CD640" s="95">
        <v>480</v>
      </c>
      <c r="CE640" s="106" t="s">
        <v>5</v>
      </c>
      <c r="CF640" s="115">
        <v>325</v>
      </c>
      <c r="CG640" s="95">
        <v>335</v>
      </c>
      <c r="CH640" s="95">
        <v>330</v>
      </c>
      <c r="CI640" s="106">
        <v>-10</v>
      </c>
      <c r="CJ640" s="115">
        <v>285</v>
      </c>
      <c r="CK640" s="95">
        <v>295</v>
      </c>
      <c r="CL640" s="95">
        <v>290</v>
      </c>
      <c r="CM640" s="106" t="s">
        <v>5</v>
      </c>
      <c r="CN640" s="115">
        <v>415</v>
      </c>
      <c r="CO640" s="95">
        <v>425</v>
      </c>
      <c r="CP640" s="95">
        <v>420</v>
      </c>
      <c r="CQ640" s="106">
        <v>20</v>
      </c>
      <c r="CR640" s="115">
        <v>480</v>
      </c>
      <c r="CS640" s="95">
        <v>490</v>
      </c>
      <c r="CT640" s="95">
        <v>485</v>
      </c>
      <c r="CU640" s="106" t="s">
        <v>5</v>
      </c>
      <c r="CV640" s="115">
        <v>360</v>
      </c>
      <c r="CW640" s="95">
        <v>370</v>
      </c>
      <c r="CX640" s="95">
        <v>365</v>
      </c>
      <c r="CY640" s="106" t="s">
        <v>5</v>
      </c>
      <c r="CZ640" s="115">
        <v>315</v>
      </c>
      <c r="DA640" s="95">
        <v>325</v>
      </c>
      <c r="DB640" s="95">
        <v>320</v>
      </c>
      <c r="DC640" s="106" t="s">
        <v>5</v>
      </c>
      <c r="DD640" s="115">
        <v>415</v>
      </c>
      <c r="DE640" s="95">
        <v>425</v>
      </c>
      <c r="DF640" s="95">
        <v>420</v>
      </c>
      <c r="DG640" s="106">
        <v>20</v>
      </c>
      <c r="DH640" s="115">
        <v>515</v>
      </c>
      <c r="DI640" s="95">
        <v>525</v>
      </c>
      <c r="DJ640" s="95">
        <v>520</v>
      </c>
      <c r="DK640" s="106">
        <v>5</v>
      </c>
      <c r="DL640" s="115">
        <v>345</v>
      </c>
      <c r="DM640" s="95">
        <v>355</v>
      </c>
      <c r="DN640" s="95">
        <v>350</v>
      </c>
      <c r="DO640" s="106" t="s">
        <v>5</v>
      </c>
      <c r="DP640" s="115">
        <v>290</v>
      </c>
      <c r="DQ640" s="95">
        <v>300</v>
      </c>
      <c r="DR640" s="95">
        <v>295</v>
      </c>
      <c r="DS640" s="106" t="s">
        <v>5</v>
      </c>
      <c r="DT640" s="115">
        <v>415</v>
      </c>
      <c r="DU640" s="95">
        <v>425</v>
      </c>
      <c r="DV640" s="95">
        <v>420</v>
      </c>
      <c r="DW640" s="106">
        <v>20</v>
      </c>
      <c r="DX640" s="115">
        <v>500</v>
      </c>
      <c r="DY640" s="95">
        <v>510</v>
      </c>
      <c r="DZ640" s="95">
        <v>505</v>
      </c>
      <c r="EA640" s="106">
        <v>5</v>
      </c>
      <c r="EB640" s="115">
        <v>360</v>
      </c>
      <c r="EC640" s="95">
        <v>370</v>
      </c>
      <c r="ED640" s="95">
        <v>365</v>
      </c>
      <c r="EE640" s="106">
        <v>5</v>
      </c>
      <c r="EF640" s="115">
        <v>325</v>
      </c>
      <c r="EG640" s="95">
        <v>335</v>
      </c>
      <c r="EH640" s="95">
        <v>330</v>
      </c>
      <c r="EI640" s="106">
        <v>10</v>
      </c>
      <c r="EJ640" s="115">
        <v>425</v>
      </c>
      <c r="EK640" s="95">
        <v>435</v>
      </c>
      <c r="EL640" s="95">
        <v>430</v>
      </c>
      <c r="EM640" s="106">
        <v>30</v>
      </c>
      <c r="EN640" s="115">
        <v>545</v>
      </c>
      <c r="EO640" s="95">
        <v>555</v>
      </c>
      <c r="EP640" s="95">
        <v>550</v>
      </c>
      <c r="EQ640" s="106">
        <v>5</v>
      </c>
      <c r="ER640" s="115">
        <v>360</v>
      </c>
      <c r="ES640" s="95">
        <v>370</v>
      </c>
      <c r="ET640" s="95">
        <v>365</v>
      </c>
      <c r="EU640" s="106">
        <v>10</v>
      </c>
      <c r="EV640" s="115">
        <v>305</v>
      </c>
      <c r="EW640" s="95">
        <v>315</v>
      </c>
      <c r="EX640" s="95">
        <v>310</v>
      </c>
      <c r="EY640" s="106">
        <v>10</v>
      </c>
      <c r="EZ640" s="115">
        <v>425</v>
      </c>
      <c r="FA640" s="95">
        <v>435</v>
      </c>
      <c r="FB640" s="95">
        <v>430</v>
      </c>
      <c r="FC640" s="106">
        <v>30</v>
      </c>
      <c r="FD640" s="115">
        <v>285</v>
      </c>
      <c r="FE640" s="95">
        <v>295</v>
      </c>
      <c r="FF640" s="95">
        <v>290</v>
      </c>
      <c r="FG640" s="106">
        <v>-10</v>
      </c>
      <c r="FH640" s="115">
        <v>335</v>
      </c>
      <c r="FI640" s="95">
        <v>345</v>
      </c>
      <c r="FJ640" s="95">
        <v>340</v>
      </c>
      <c r="FK640" s="106">
        <v>10</v>
      </c>
      <c r="FL640" s="115">
        <v>290</v>
      </c>
      <c r="FM640" s="95">
        <v>300</v>
      </c>
      <c r="FN640" s="95">
        <v>295</v>
      </c>
      <c r="FO640" s="106" t="s">
        <v>5</v>
      </c>
      <c r="FP640" s="115">
        <v>305</v>
      </c>
      <c r="FQ640" s="95">
        <v>315</v>
      </c>
      <c r="FR640" s="95">
        <v>310</v>
      </c>
      <c r="FS640" s="106">
        <v>-20</v>
      </c>
      <c r="FT640" s="135">
        <v>275</v>
      </c>
      <c r="FU640" s="136">
        <v>285</v>
      </c>
      <c r="FV640" s="95">
        <v>280</v>
      </c>
      <c r="FW640" s="134" t="s">
        <v>5</v>
      </c>
      <c r="FX640" s="115">
        <v>245</v>
      </c>
      <c r="FY640" s="95">
        <v>255</v>
      </c>
      <c r="FZ640" s="95">
        <v>250</v>
      </c>
      <c r="GA640" s="106">
        <v>-10</v>
      </c>
      <c r="GB640" s="115">
        <v>450</v>
      </c>
      <c r="GC640" s="95">
        <v>460</v>
      </c>
      <c r="GD640" s="95">
        <v>455</v>
      </c>
      <c r="GE640" s="106" t="s">
        <v>5</v>
      </c>
      <c r="GF640" s="115">
        <v>405</v>
      </c>
      <c r="GG640" s="95">
        <v>415</v>
      </c>
      <c r="GH640" s="95">
        <v>410</v>
      </c>
      <c r="GI640" s="106" t="s">
        <v>5</v>
      </c>
      <c r="GJ640" s="115">
        <v>425</v>
      </c>
      <c r="GK640" s="95">
        <v>435</v>
      </c>
      <c r="GL640" s="95">
        <v>430</v>
      </c>
      <c r="GM640" s="106">
        <v>20</v>
      </c>
      <c r="GN640" s="115">
        <v>605</v>
      </c>
      <c r="GO640" s="95">
        <v>615</v>
      </c>
      <c r="GP640" s="95">
        <v>610</v>
      </c>
      <c r="GQ640" s="106">
        <v>5</v>
      </c>
      <c r="GR640" s="93"/>
      <c r="GS640" s="93"/>
    </row>
    <row r="641" spans="1:201" ht="15.75" x14ac:dyDescent="0.25">
      <c r="A641">
        <v>2</v>
      </c>
      <c r="B641">
        <v>2022</v>
      </c>
      <c r="C641" s="91">
        <v>44617</v>
      </c>
      <c r="D641" s="96">
        <v>397.5</v>
      </c>
      <c r="E641" s="96">
        <v>407.5</v>
      </c>
      <c r="F641" s="96">
        <v>402.5</v>
      </c>
      <c r="G641" s="103"/>
      <c r="H641" s="113">
        <v>320</v>
      </c>
      <c r="I641" s="96">
        <v>330</v>
      </c>
      <c r="J641" s="96">
        <v>325</v>
      </c>
      <c r="K641" s="103"/>
      <c r="L641" s="113">
        <v>335</v>
      </c>
      <c r="M641" s="96">
        <v>345</v>
      </c>
      <c r="N641" s="96">
        <v>340</v>
      </c>
      <c r="O641" s="103"/>
      <c r="P641" s="113">
        <v>342.5</v>
      </c>
      <c r="Q641" s="96">
        <v>352.5</v>
      </c>
      <c r="R641" s="96">
        <v>347.5</v>
      </c>
      <c r="S641" s="103"/>
      <c r="T641" s="113">
        <v>310</v>
      </c>
      <c r="U641" s="96">
        <v>320</v>
      </c>
      <c r="V641" s="96">
        <v>315</v>
      </c>
      <c r="W641" s="103"/>
      <c r="X641" s="113">
        <v>292.5</v>
      </c>
      <c r="Y641" s="96">
        <v>302.5</v>
      </c>
      <c r="Z641" s="96">
        <v>297.5</v>
      </c>
      <c r="AA641" s="103"/>
      <c r="AB641" s="113">
        <v>315</v>
      </c>
      <c r="AC641" s="96">
        <v>325</v>
      </c>
      <c r="AD641" s="96">
        <v>320</v>
      </c>
      <c r="AE641" s="103"/>
      <c r="AF641" s="113">
        <v>295</v>
      </c>
      <c r="AG641" s="96">
        <v>305</v>
      </c>
      <c r="AH641" s="96">
        <v>300</v>
      </c>
      <c r="AI641" s="103"/>
      <c r="AJ641" s="113">
        <v>280</v>
      </c>
      <c r="AK641" s="96">
        <v>290</v>
      </c>
      <c r="AL641" s="96">
        <v>285</v>
      </c>
      <c r="AM641" s="103"/>
      <c r="AN641" s="113">
        <v>252.5</v>
      </c>
      <c r="AO641" s="96">
        <v>262.5</v>
      </c>
      <c r="AP641" s="96">
        <v>257.5</v>
      </c>
      <c r="AQ641" s="103"/>
      <c r="AR641" s="113">
        <v>400</v>
      </c>
      <c r="AS641" s="96">
        <v>410</v>
      </c>
      <c r="AT641" s="96">
        <v>405</v>
      </c>
      <c r="AU641" s="103"/>
      <c r="AV641" s="113">
        <v>272.5</v>
      </c>
      <c r="AW641" s="96">
        <v>282.5</v>
      </c>
      <c r="AX641" s="96">
        <v>277.5</v>
      </c>
      <c r="AY641" s="103"/>
      <c r="AZ641" s="113">
        <v>282.5</v>
      </c>
      <c r="BA641" s="96">
        <v>292.5</v>
      </c>
      <c r="BB641" s="96">
        <v>287.5</v>
      </c>
      <c r="BC641" s="103"/>
      <c r="BD641" s="113">
        <v>257.5</v>
      </c>
      <c r="BE641" s="96">
        <v>267.5</v>
      </c>
      <c r="BF641" s="96">
        <v>262.5</v>
      </c>
      <c r="BG641" s="103"/>
      <c r="BH641" s="113">
        <v>397.5</v>
      </c>
      <c r="BI641" s="96">
        <v>407.5</v>
      </c>
      <c r="BJ641" s="96">
        <v>402.5</v>
      </c>
      <c r="BK641" s="103"/>
      <c r="BL641" s="113">
        <v>275</v>
      </c>
      <c r="BM641" s="96">
        <v>285</v>
      </c>
      <c r="BN641" s="96">
        <v>280</v>
      </c>
      <c r="BO641" s="103"/>
      <c r="BP641" s="113">
        <v>322.5</v>
      </c>
      <c r="BQ641" s="96">
        <v>332.5</v>
      </c>
      <c r="BR641" s="96">
        <v>327.5</v>
      </c>
      <c r="BS641" s="103"/>
      <c r="BT641" s="113">
        <v>255</v>
      </c>
      <c r="BU641" s="96">
        <v>265</v>
      </c>
      <c r="BV641" s="96">
        <v>260</v>
      </c>
      <c r="BW641" s="103"/>
      <c r="BX641" s="113">
        <v>410</v>
      </c>
      <c r="BY641" s="96">
        <v>420</v>
      </c>
      <c r="BZ641" s="96">
        <v>415</v>
      </c>
      <c r="CA641" s="103"/>
      <c r="CB641" s="113">
        <v>475</v>
      </c>
      <c r="CC641" s="96">
        <v>485</v>
      </c>
      <c r="CD641" s="96">
        <v>480</v>
      </c>
      <c r="CE641" s="103"/>
      <c r="CF641" s="113">
        <v>330</v>
      </c>
      <c r="CG641" s="96">
        <v>340</v>
      </c>
      <c r="CH641" s="96">
        <v>335</v>
      </c>
      <c r="CI641" s="103"/>
      <c r="CJ641" s="113">
        <v>292.5</v>
      </c>
      <c r="CK641" s="96">
        <v>302.5</v>
      </c>
      <c r="CL641" s="96">
        <v>297.5</v>
      </c>
      <c r="CM641" s="103"/>
      <c r="CN641" s="113">
        <v>415</v>
      </c>
      <c r="CO641" s="96">
        <v>425</v>
      </c>
      <c r="CP641" s="96">
        <v>420</v>
      </c>
      <c r="CQ641" s="103"/>
      <c r="CR641" s="113">
        <v>480</v>
      </c>
      <c r="CS641" s="96">
        <v>490</v>
      </c>
      <c r="CT641" s="96">
        <v>485</v>
      </c>
      <c r="CU641" s="103"/>
      <c r="CV641" s="113">
        <v>362.5</v>
      </c>
      <c r="CW641" s="96">
        <v>372.5</v>
      </c>
      <c r="CX641" s="96">
        <v>367.5</v>
      </c>
      <c r="CY641" s="103"/>
      <c r="CZ641" s="113">
        <v>320</v>
      </c>
      <c r="DA641" s="96">
        <v>330</v>
      </c>
      <c r="DB641" s="96">
        <v>325</v>
      </c>
      <c r="DC641" s="103"/>
      <c r="DD641" s="113">
        <v>415</v>
      </c>
      <c r="DE641" s="96">
        <v>425</v>
      </c>
      <c r="DF641" s="96">
        <v>420</v>
      </c>
      <c r="DG641" s="103"/>
      <c r="DH641" s="113">
        <v>515</v>
      </c>
      <c r="DI641" s="96">
        <v>525</v>
      </c>
      <c r="DJ641" s="96">
        <v>520</v>
      </c>
      <c r="DK641" s="103"/>
      <c r="DL641" s="113">
        <v>350</v>
      </c>
      <c r="DM641" s="96">
        <v>360</v>
      </c>
      <c r="DN641" s="96">
        <v>355</v>
      </c>
      <c r="DO641" s="103"/>
      <c r="DP641" s="113">
        <v>295</v>
      </c>
      <c r="DQ641" s="96">
        <v>305</v>
      </c>
      <c r="DR641" s="96">
        <v>300</v>
      </c>
      <c r="DS641" s="103"/>
      <c r="DT641" s="113">
        <v>415</v>
      </c>
      <c r="DU641" s="96">
        <v>425</v>
      </c>
      <c r="DV641" s="96">
        <v>420</v>
      </c>
      <c r="DW641" s="103"/>
      <c r="DX641" s="113">
        <v>500</v>
      </c>
      <c r="DY641" s="96">
        <v>510</v>
      </c>
      <c r="DZ641" s="96">
        <v>505</v>
      </c>
      <c r="EA641" s="103"/>
      <c r="EB641" s="113">
        <v>365</v>
      </c>
      <c r="EC641" s="96">
        <v>375</v>
      </c>
      <c r="ED641" s="96">
        <v>370</v>
      </c>
      <c r="EE641" s="103"/>
      <c r="EF641" s="113">
        <v>330</v>
      </c>
      <c r="EG641" s="96">
        <v>340</v>
      </c>
      <c r="EH641" s="96">
        <v>335</v>
      </c>
      <c r="EI641" s="103"/>
      <c r="EJ641" s="113">
        <v>425</v>
      </c>
      <c r="EK641" s="96">
        <v>435</v>
      </c>
      <c r="EL641" s="96">
        <v>430</v>
      </c>
      <c r="EM641" s="103"/>
      <c r="EN641" s="113">
        <v>545</v>
      </c>
      <c r="EO641" s="96">
        <v>555</v>
      </c>
      <c r="EP641" s="96">
        <v>550</v>
      </c>
      <c r="EQ641" s="103"/>
      <c r="ER641" s="113">
        <v>367.5</v>
      </c>
      <c r="ES641" s="96">
        <v>377.5</v>
      </c>
      <c r="ET641" s="96">
        <v>372.5</v>
      </c>
      <c r="EU641" s="103"/>
      <c r="EV641" s="113">
        <v>312.5</v>
      </c>
      <c r="EW641" s="96">
        <v>322.5</v>
      </c>
      <c r="EX641" s="96">
        <v>317.5</v>
      </c>
      <c r="EY641" s="103"/>
      <c r="EZ641" s="113">
        <v>427.5</v>
      </c>
      <c r="FA641" s="96">
        <v>437.5</v>
      </c>
      <c r="FB641" s="96">
        <v>432.5</v>
      </c>
      <c r="FC641" s="103"/>
      <c r="FD641" s="113">
        <v>310</v>
      </c>
      <c r="FE641" s="96">
        <v>320</v>
      </c>
      <c r="FF641" s="96">
        <v>315</v>
      </c>
      <c r="FG641" s="103"/>
      <c r="FH641" s="113">
        <v>355</v>
      </c>
      <c r="FI641" s="96">
        <v>365</v>
      </c>
      <c r="FJ641" s="96">
        <v>360</v>
      </c>
      <c r="FK641" s="103"/>
      <c r="FL641" s="113">
        <v>295</v>
      </c>
      <c r="FM641" s="96">
        <v>305</v>
      </c>
      <c r="FN641" s="96">
        <v>300</v>
      </c>
      <c r="FO641" s="103"/>
      <c r="FP641" s="114">
        <v>305</v>
      </c>
      <c r="FQ641" s="101">
        <v>315</v>
      </c>
      <c r="FR641" s="101">
        <v>310</v>
      </c>
      <c r="FS641" s="103"/>
      <c r="FT641" s="113">
        <v>275</v>
      </c>
      <c r="FU641" s="96">
        <v>285</v>
      </c>
      <c r="FV641" s="96">
        <v>280</v>
      </c>
      <c r="FW641" s="103"/>
      <c r="FX641" s="113">
        <v>247.5</v>
      </c>
      <c r="FY641" s="96">
        <v>257.5</v>
      </c>
      <c r="FZ641" s="96">
        <v>252.5</v>
      </c>
      <c r="GA641" s="103"/>
      <c r="GB641" s="113">
        <v>452.5</v>
      </c>
      <c r="GC641" s="96">
        <v>462.5</v>
      </c>
      <c r="GD641" s="96">
        <v>457.5</v>
      </c>
      <c r="GE641" s="103"/>
      <c r="GF641" s="113">
        <v>410</v>
      </c>
      <c r="GG641" s="96">
        <v>420</v>
      </c>
      <c r="GH641" s="96">
        <v>415</v>
      </c>
      <c r="GI641" s="103"/>
      <c r="GJ641" s="113">
        <v>425</v>
      </c>
      <c r="GK641" s="96">
        <v>435</v>
      </c>
      <c r="GL641" s="96">
        <v>430</v>
      </c>
      <c r="GM641" s="103"/>
      <c r="GN641" s="113">
        <v>605</v>
      </c>
      <c r="GO641" s="96">
        <v>615</v>
      </c>
      <c r="GP641" s="96">
        <v>610</v>
      </c>
      <c r="GQ641" s="103"/>
      <c r="GR641" s="93"/>
      <c r="GS641" s="93"/>
    </row>
    <row r="642" spans="1:201" ht="15.75" x14ac:dyDescent="0.25">
      <c r="A642">
        <v>3</v>
      </c>
      <c r="B642">
        <v>2022</v>
      </c>
      <c r="C642" s="91">
        <v>44624</v>
      </c>
      <c r="D642" s="95">
        <v>410</v>
      </c>
      <c r="E642" s="95">
        <v>420</v>
      </c>
      <c r="F642" s="95">
        <v>415</v>
      </c>
      <c r="G642" s="106">
        <v>25</v>
      </c>
      <c r="H642" s="115">
        <v>320</v>
      </c>
      <c r="I642" s="95">
        <v>330</v>
      </c>
      <c r="J642" s="95">
        <v>325</v>
      </c>
      <c r="K642" s="106" t="s">
        <v>5</v>
      </c>
      <c r="L642" s="115">
        <v>340</v>
      </c>
      <c r="M642" s="95">
        <v>350</v>
      </c>
      <c r="N642" s="95">
        <v>345</v>
      </c>
      <c r="O642" s="106">
        <v>10</v>
      </c>
      <c r="P642" s="115">
        <v>350</v>
      </c>
      <c r="Q642" s="95">
        <v>360</v>
      </c>
      <c r="R642" s="95">
        <v>355</v>
      </c>
      <c r="S642" s="106">
        <v>15</v>
      </c>
      <c r="T642" s="115">
        <v>320</v>
      </c>
      <c r="U642" s="95">
        <v>330</v>
      </c>
      <c r="V642" s="95">
        <v>325</v>
      </c>
      <c r="W642" s="106">
        <v>20</v>
      </c>
      <c r="X642" s="115">
        <v>300</v>
      </c>
      <c r="Y642" s="95">
        <v>310</v>
      </c>
      <c r="Z642" s="95">
        <v>305</v>
      </c>
      <c r="AA642" s="106">
        <v>15</v>
      </c>
      <c r="AB642" s="115">
        <v>320</v>
      </c>
      <c r="AC642" s="95">
        <v>330</v>
      </c>
      <c r="AD642" s="95">
        <v>325</v>
      </c>
      <c r="AE642" s="106">
        <v>10</v>
      </c>
      <c r="AF642" s="115">
        <v>295</v>
      </c>
      <c r="AG642" s="95">
        <v>305</v>
      </c>
      <c r="AH642" s="95">
        <v>300</v>
      </c>
      <c r="AI642" s="106" t="s">
        <v>5</v>
      </c>
      <c r="AJ642" s="115">
        <v>290</v>
      </c>
      <c r="AK642" s="95">
        <v>300</v>
      </c>
      <c r="AL642" s="95">
        <v>295</v>
      </c>
      <c r="AM642" s="106">
        <v>20</v>
      </c>
      <c r="AN642" s="115">
        <v>255</v>
      </c>
      <c r="AO642" s="95">
        <v>265</v>
      </c>
      <c r="AP642" s="95">
        <v>260</v>
      </c>
      <c r="AQ642" s="106">
        <v>5</v>
      </c>
      <c r="AR642" s="115">
        <v>400</v>
      </c>
      <c r="AS642" s="95">
        <v>410</v>
      </c>
      <c r="AT642" s="95">
        <v>405</v>
      </c>
      <c r="AU642" s="106" t="s">
        <v>5</v>
      </c>
      <c r="AV642" s="115">
        <v>280</v>
      </c>
      <c r="AW642" s="95">
        <v>290</v>
      </c>
      <c r="AX642" s="95">
        <v>285</v>
      </c>
      <c r="AY642" s="106">
        <v>15</v>
      </c>
      <c r="AZ642" s="115">
        <v>290</v>
      </c>
      <c r="BA642" s="95">
        <v>300</v>
      </c>
      <c r="BB642" s="95">
        <v>295</v>
      </c>
      <c r="BC642" s="106">
        <v>15</v>
      </c>
      <c r="BD642" s="115">
        <v>265</v>
      </c>
      <c r="BE642" s="95">
        <v>275</v>
      </c>
      <c r="BF642" s="95">
        <v>270</v>
      </c>
      <c r="BG642" s="106">
        <v>15</v>
      </c>
      <c r="BH642" s="115">
        <v>395</v>
      </c>
      <c r="BI642" s="95">
        <v>405</v>
      </c>
      <c r="BJ642" s="95">
        <v>400</v>
      </c>
      <c r="BK642" s="106">
        <v>-5</v>
      </c>
      <c r="BL642" s="115">
        <v>280</v>
      </c>
      <c r="BM642" s="95">
        <v>290</v>
      </c>
      <c r="BN642" s="95">
        <v>285</v>
      </c>
      <c r="BO642" s="106">
        <v>10</v>
      </c>
      <c r="BP642" s="115">
        <v>295</v>
      </c>
      <c r="BQ642" s="95">
        <v>305</v>
      </c>
      <c r="BR642" s="95">
        <v>300</v>
      </c>
      <c r="BS642" s="106">
        <v>-5</v>
      </c>
      <c r="BT642" s="115">
        <v>255</v>
      </c>
      <c r="BU642" s="95">
        <v>265</v>
      </c>
      <c r="BV642" s="95">
        <v>260</v>
      </c>
      <c r="BW642" s="106" t="s">
        <v>5</v>
      </c>
      <c r="BX642" s="115">
        <v>410</v>
      </c>
      <c r="BY642" s="95">
        <v>420</v>
      </c>
      <c r="BZ642" s="95">
        <v>415</v>
      </c>
      <c r="CA642" s="106" t="s">
        <v>5</v>
      </c>
      <c r="CB642" s="115">
        <v>475</v>
      </c>
      <c r="CC642" s="95">
        <v>485</v>
      </c>
      <c r="CD642" s="95">
        <v>480</v>
      </c>
      <c r="CE642" s="106" t="s">
        <v>5</v>
      </c>
      <c r="CF642" s="115">
        <v>335</v>
      </c>
      <c r="CG642" s="95">
        <v>345</v>
      </c>
      <c r="CH642" s="95">
        <v>340</v>
      </c>
      <c r="CI642" s="106">
        <v>10</v>
      </c>
      <c r="CJ642" s="115">
        <v>300</v>
      </c>
      <c r="CK642" s="95">
        <v>310</v>
      </c>
      <c r="CL642" s="95">
        <v>305</v>
      </c>
      <c r="CM642" s="106">
        <v>15</v>
      </c>
      <c r="CN642" s="115">
        <v>415</v>
      </c>
      <c r="CO642" s="95">
        <v>425</v>
      </c>
      <c r="CP642" s="95">
        <v>420</v>
      </c>
      <c r="CQ642" s="106" t="s">
        <v>5</v>
      </c>
      <c r="CR642" s="115">
        <v>480</v>
      </c>
      <c r="CS642" s="95">
        <v>490</v>
      </c>
      <c r="CT642" s="95">
        <v>485</v>
      </c>
      <c r="CU642" s="106" t="s">
        <v>5</v>
      </c>
      <c r="CV642" s="115">
        <v>365</v>
      </c>
      <c r="CW642" s="95">
        <v>375</v>
      </c>
      <c r="CX642" s="95">
        <v>370</v>
      </c>
      <c r="CY642" s="106">
        <v>5</v>
      </c>
      <c r="CZ642" s="115">
        <v>325</v>
      </c>
      <c r="DA642" s="95">
        <v>335</v>
      </c>
      <c r="DB642" s="95">
        <v>330</v>
      </c>
      <c r="DC642" s="106">
        <v>10</v>
      </c>
      <c r="DD642" s="115">
        <v>415</v>
      </c>
      <c r="DE642" s="95">
        <v>425</v>
      </c>
      <c r="DF642" s="95">
        <v>420</v>
      </c>
      <c r="DG642" s="106" t="s">
        <v>5</v>
      </c>
      <c r="DH642" s="115">
        <v>515</v>
      </c>
      <c r="DI642" s="95">
        <v>525</v>
      </c>
      <c r="DJ642" s="95">
        <v>520</v>
      </c>
      <c r="DK642" s="106" t="s">
        <v>5</v>
      </c>
      <c r="DL642" s="115">
        <v>355</v>
      </c>
      <c r="DM642" s="95">
        <v>365</v>
      </c>
      <c r="DN642" s="95">
        <v>360</v>
      </c>
      <c r="DO642" s="106">
        <v>10</v>
      </c>
      <c r="DP642" s="115">
        <v>300</v>
      </c>
      <c r="DQ642" s="95">
        <v>310</v>
      </c>
      <c r="DR642" s="95">
        <v>305</v>
      </c>
      <c r="DS642" s="106">
        <v>10</v>
      </c>
      <c r="DT642" s="115">
        <v>415</v>
      </c>
      <c r="DU642" s="95">
        <v>425</v>
      </c>
      <c r="DV642" s="95">
        <v>420</v>
      </c>
      <c r="DW642" s="106" t="s">
        <v>5</v>
      </c>
      <c r="DX642" s="115">
        <v>500</v>
      </c>
      <c r="DY642" s="95">
        <v>510</v>
      </c>
      <c r="DZ642" s="95">
        <v>505</v>
      </c>
      <c r="EA642" s="106" t="s">
        <v>5</v>
      </c>
      <c r="EB642" s="115">
        <v>370</v>
      </c>
      <c r="EC642" s="95">
        <v>380</v>
      </c>
      <c r="ED642" s="95">
        <v>375</v>
      </c>
      <c r="EE642" s="106">
        <v>10</v>
      </c>
      <c r="EF642" s="115">
        <v>335</v>
      </c>
      <c r="EG642" s="95">
        <v>345</v>
      </c>
      <c r="EH642" s="95">
        <v>340</v>
      </c>
      <c r="EI642" s="106">
        <v>10</v>
      </c>
      <c r="EJ642" s="115">
        <v>425</v>
      </c>
      <c r="EK642" s="95">
        <v>435</v>
      </c>
      <c r="EL642" s="95">
        <v>430</v>
      </c>
      <c r="EM642" s="106" t="s">
        <v>5</v>
      </c>
      <c r="EN642" s="115">
        <v>545</v>
      </c>
      <c r="EO642" s="95">
        <v>555</v>
      </c>
      <c r="EP642" s="95">
        <v>550</v>
      </c>
      <c r="EQ642" s="106" t="s">
        <v>5</v>
      </c>
      <c r="ER642" s="115">
        <v>375</v>
      </c>
      <c r="ES642" s="95">
        <v>385</v>
      </c>
      <c r="ET642" s="95">
        <v>380</v>
      </c>
      <c r="EU642" s="106">
        <v>15</v>
      </c>
      <c r="EV642" s="115">
        <v>320</v>
      </c>
      <c r="EW642" s="95">
        <v>330</v>
      </c>
      <c r="EX642" s="95">
        <v>325</v>
      </c>
      <c r="EY642" s="106">
        <v>15</v>
      </c>
      <c r="EZ642" s="115">
        <v>430</v>
      </c>
      <c r="FA642" s="95">
        <v>440</v>
      </c>
      <c r="FB642" s="95">
        <v>435</v>
      </c>
      <c r="FC642" s="106">
        <v>5</v>
      </c>
      <c r="FD642" s="115">
        <v>335</v>
      </c>
      <c r="FE642" s="95">
        <v>345</v>
      </c>
      <c r="FF642" s="95">
        <v>340</v>
      </c>
      <c r="FG642" s="106">
        <v>50</v>
      </c>
      <c r="FH642" s="115">
        <v>375</v>
      </c>
      <c r="FI642" s="95">
        <v>385</v>
      </c>
      <c r="FJ642" s="95">
        <v>380</v>
      </c>
      <c r="FK642" s="106">
        <v>40</v>
      </c>
      <c r="FL642" s="115">
        <v>300</v>
      </c>
      <c r="FM642" s="95">
        <v>310</v>
      </c>
      <c r="FN642" s="95">
        <v>305</v>
      </c>
      <c r="FO642" s="106">
        <v>10</v>
      </c>
      <c r="FP642" s="115">
        <v>305</v>
      </c>
      <c r="FQ642" s="95">
        <v>315</v>
      </c>
      <c r="FR642" s="95">
        <v>310</v>
      </c>
      <c r="FS642" s="106" t="s">
        <v>5</v>
      </c>
      <c r="FT642" s="135">
        <v>275</v>
      </c>
      <c r="FU642" s="136">
        <v>285</v>
      </c>
      <c r="FV642" s="95">
        <v>280</v>
      </c>
      <c r="FW642" s="134" t="s">
        <v>5</v>
      </c>
      <c r="FX642" s="115">
        <v>250</v>
      </c>
      <c r="FY642" s="95">
        <v>260</v>
      </c>
      <c r="FZ642" s="95">
        <v>255</v>
      </c>
      <c r="GA642" s="106">
        <v>5</v>
      </c>
      <c r="GB642" s="115">
        <v>455</v>
      </c>
      <c r="GC642" s="95">
        <v>465</v>
      </c>
      <c r="GD642" s="95">
        <v>460</v>
      </c>
      <c r="GE642" s="106">
        <v>5</v>
      </c>
      <c r="GF642" s="115">
        <v>415</v>
      </c>
      <c r="GG642" s="95">
        <v>425</v>
      </c>
      <c r="GH642" s="95">
        <v>420</v>
      </c>
      <c r="GI642" s="106">
        <v>10</v>
      </c>
      <c r="GJ642" s="115">
        <v>425</v>
      </c>
      <c r="GK642" s="95">
        <v>435</v>
      </c>
      <c r="GL642" s="95">
        <v>430</v>
      </c>
      <c r="GM642" s="106" t="s">
        <v>5</v>
      </c>
      <c r="GN642" s="115">
        <v>605</v>
      </c>
      <c r="GO642" s="95">
        <v>615</v>
      </c>
      <c r="GP642" s="95">
        <v>610</v>
      </c>
      <c r="GQ642" s="106" t="s">
        <v>5</v>
      </c>
      <c r="GR642" s="93"/>
      <c r="GS642" s="93"/>
    </row>
    <row r="643" spans="1:201" ht="15.75" x14ac:dyDescent="0.25">
      <c r="A643">
        <v>3</v>
      </c>
      <c r="B643">
        <v>2022</v>
      </c>
      <c r="C643" s="91">
        <v>44631</v>
      </c>
      <c r="D643" s="96">
        <v>402.5</v>
      </c>
      <c r="E643" s="96">
        <v>412.5</v>
      </c>
      <c r="F643" s="96">
        <v>407.5</v>
      </c>
      <c r="G643" s="103"/>
      <c r="H643" s="113">
        <v>325</v>
      </c>
      <c r="I643" s="96">
        <v>335</v>
      </c>
      <c r="J643" s="96">
        <v>330</v>
      </c>
      <c r="K643" s="103"/>
      <c r="L643" s="113">
        <v>355</v>
      </c>
      <c r="M643" s="96">
        <v>365</v>
      </c>
      <c r="N643" s="96">
        <v>360</v>
      </c>
      <c r="O643" s="103"/>
      <c r="P643" s="113">
        <v>357.5</v>
      </c>
      <c r="Q643" s="96">
        <v>367.5</v>
      </c>
      <c r="R643" s="96">
        <v>362.5</v>
      </c>
      <c r="S643" s="103"/>
      <c r="T643" s="113">
        <v>337.5</v>
      </c>
      <c r="U643" s="96">
        <v>347.5</v>
      </c>
      <c r="V643" s="96">
        <v>342.5</v>
      </c>
      <c r="W643" s="103"/>
      <c r="X643" s="113">
        <v>315</v>
      </c>
      <c r="Y643" s="96">
        <v>325</v>
      </c>
      <c r="Z643" s="96">
        <v>320</v>
      </c>
      <c r="AA643" s="103"/>
      <c r="AB643" s="113">
        <v>340</v>
      </c>
      <c r="AC643" s="96">
        <v>350</v>
      </c>
      <c r="AD643" s="96">
        <v>345</v>
      </c>
      <c r="AE643" s="103"/>
      <c r="AF643" s="113">
        <v>325</v>
      </c>
      <c r="AG643" s="96">
        <v>335</v>
      </c>
      <c r="AH643" s="96">
        <v>330</v>
      </c>
      <c r="AI643" s="103"/>
      <c r="AJ643" s="113">
        <v>295</v>
      </c>
      <c r="AK643" s="96">
        <v>305</v>
      </c>
      <c r="AL643" s="96">
        <v>300</v>
      </c>
      <c r="AM643" s="103"/>
      <c r="AN643" s="113">
        <v>265</v>
      </c>
      <c r="AO643" s="96">
        <v>275</v>
      </c>
      <c r="AP643" s="96">
        <v>270</v>
      </c>
      <c r="AQ643" s="103"/>
      <c r="AR643" s="113">
        <v>402.5</v>
      </c>
      <c r="AS643" s="96">
        <v>412.5</v>
      </c>
      <c r="AT643" s="96">
        <v>407.5</v>
      </c>
      <c r="AU643" s="103"/>
      <c r="AV643" s="113">
        <v>287.5</v>
      </c>
      <c r="AW643" s="96">
        <v>297.5</v>
      </c>
      <c r="AX643" s="96">
        <v>292.5</v>
      </c>
      <c r="AY643" s="103"/>
      <c r="AZ643" s="113">
        <v>295</v>
      </c>
      <c r="BA643" s="96">
        <v>305</v>
      </c>
      <c r="BB643" s="96">
        <v>300</v>
      </c>
      <c r="BC643" s="103"/>
      <c r="BD643" s="113">
        <v>277.5</v>
      </c>
      <c r="BE643" s="96">
        <v>287.5</v>
      </c>
      <c r="BF643" s="96">
        <v>282.5</v>
      </c>
      <c r="BG643" s="103"/>
      <c r="BH643" s="113">
        <v>395</v>
      </c>
      <c r="BI643" s="96">
        <v>405</v>
      </c>
      <c r="BJ643" s="96">
        <v>400</v>
      </c>
      <c r="BK643" s="103"/>
      <c r="BL643" s="113">
        <v>282.5</v>
      </c>
      <c r="BM643" s="96">
        <v>292.5</v>
      </c>
      <c r="BN643" s="96">
        <v>287.5</v>
      </c>
      <c r="BO643" s="103"/>
      <c r="BP643" s="113">
        <v>287.5</v>
      </c>
      <c r="BQ643" s="96">
        <v>297.5</v>
      </c>
      <c r="BR643" s="96">
        <v>292.5</v>
      </c>
      <c r="BS643" s="103"/>
      <c r="BT643" s="113">
        <v>277.5</v>
      </c>
      <c r="BU643" s="96">
        <v>287.5</v>
      </c>
      <c r="BV643" s="96">
        <v>282.5</v>
      </c>
      <c r="BW643" s="103"/>
      <c r="BX643" s="113">
        <v>397.5</v>
      </c>
      <c r="BY643" s="96">
        <v>407.5</v>
      </c>
      <c r="BZ643" s="96">
        <v>402.5</v>
      </c>
      <c r="CA643" s="103"/>
      <c r="CB643" s="113">
        <v>500</v>
      </c>
      <c r="CC643" s="96">
        <v>510</v>
      </c>
      <c r="CD643" s="96">
        <v>505</v>
      </c>
      <c r="CE643" s="103"/>
      <c r="CF643" s="113">
        <v>352.5</v>
      </c>
      <c r="CG643" s="96">
        <v>362.5</v>
      </c>
      <c r="CH643" s="96">
        <v>357.5</v>
      </c>
      <c r="CI643" s="103"/>
      <c r="CJ643" s="113">
        <v>322.5</v>
      </c>
      <c r="CK643" s="96">
        <v>332.5</v>
      </c>
      <c r="CL643" s="96">
        <v>327.5</v>
      </c>
      <c r="CM643" s="103"/>
      <c r="CN643" s="113">
        <v>395</v>
      </c>
      <c r="CO643" s="96">
        <v>405</v>
      </c>
      <c r="CP643" s="96">
        <v>400</v>
      </c>
      <c r="CQ643" s="103"/>
      <c r="CR643" s="113">
        <v>480</v>
      </c>
      <c r="CS643" s="96">
        <v>490</v>
      </c>
      <c r="CT643" s="96">
        <v>485</v>
      </c>
      <c r="CU643" s="103"/>
      <c r="CV643" s="113">
        <v>372.5</v>
      </c>
      <c r="CW643" s="96">
        <v>382.5</v>
      </c>
      <c r="CX643" s="96">
        <v>377.5</v>
      </c>
      <c r="CY643" s="103"/>
      <c r="CZ643" s="113">
        <v>345</v>
      </c>
      <c r="DA643" s="96">
        <v>355</v>
      </c>
      <c r="DB643" s="96">
        <v>350</v>
      </c>
      <c r="DC643" s="103"/>
      <c r="DD643" s="113">
        <v>407.5</v>
      </c>
      <c r="DE643" s="96">
        <v>417.5</v>
      </c>
      <c r="DF643" s="96">
        <v>412.5</v>
      </c>
      <c r="DG643" s="103"/>
      <c r="DH643" s="113">
        <v>535</v>
      </c>
      <c r="DI643" s="96">
        <v>545</v>
      </c>
      <c r="DJ643" s="96">
        <v>540</v>
      </c>
      <c r="DK643" s="103"/>
      <c r="DL643" s="113">
        <v>355</v>
      </c>
      <c r="DM643" s="96">
        <v>365</v>
      </c>
      <c r="DN643" s="96">
        <v>360</v>
      </c>
      <c r="DO643" s="103"/>
      <c r="DP643" s="113">
        <v>310</v>
      </c>
      <c r="DQ643" s="96">
        <v>320</v>
      </c>
      <c r="DR643" s="96">
        <v>315</v>
      </c>
      <c r="DS643" s="103"/>
      <c r="DT643" s="113">
        <v>407.5</v>
      </c>
      <c r="DU643" s="96">
        <v>417.5</v>
      </c>
      <c r="DV643" s="96">
        <v>412.5</v>
      </c>
      <c r="DW643" s="103"/>
      <c r="DX643" s="113">
        <v>520</v>
      </c>
      <c r="DY643" s="96">
        <v>530</v>
      </c>
      <c r="DZ643" s="96">
        <v>525</v>
      </c>
      <c r="EA643" s="103"/>
      <c r="EB643" s="113">
        <v>380</v>
      </c>
      <c r="EC643" s="96">
        <v>390</v>
      </c>
      <c r="ED643" s="96">
        <v>385</v>
      </c>
      <c r="EE643" s="103"/>
      <c r="EF643" s="113">
        <v>355</v>
      </c>
      <c r="EG643" s="96">
        <v>365</v>
      </c>
      <c r="EH643" s="96">
        <v>360</v>
      </c>
      <c r="EI643" s="103"/>
      <c r="EJ643" s="113">
        <v>425</v>
      </c>
      <c r="EK643" s="96">
        <v>435</v>
      </c>
      <c r="EL643" s="96">
        <v>430</v>
      </c>
      <c r="EM643" s="103"/>
      <c r="EN643" s="113">
        <v>565</v>
      </c>
      <c r="EO643" s="96">
        <v>575</v>
      </c>
      <c r="EP643" s="96">
        <v>570</v>
      </c>
      <c r="EQ643" s="103"/>
      <c r="ER643" s="113">
        <v>377.5</v>
      </c>
      <c r="ES643" s="96">
        <v>387.5</v>
      </c>
      <c r="ET643" s="96">
        <v>382.5</v>
      </c>
      <c r="EU643" s="103"/>
      <c r="EV643" s="113">
        <v>317.5</v>
      </c>
      <c r="EW643" s="96">
        <v>327.5</v>
      </c>
      <c r="EX643" s="96">
        <v>322.5</v>
      </c>
      <c r="EY643" s="103"/>
      <c r="EZ643" s="113">
        <v>430</v>
      </c>
      <c r="FA643" s="96">
        <v>440</v>
      </c>
      <c r="FB643" s="96">
        <v>435</v>
      </c>
      <c r="FC643" s="103"/>
      <c r="FD643" s="113">
        <v>322.5</v>
      </c>
      <c r="FE643" s="96">
        <v>332.5</v>
      </c>
      <c r="FF643" s="96">
        <v>327.5</v>
      </c>
      <c r="FG643" s="103"/>
      <c r="FH643" s="113">
        <v>377.5</v>
      </c>
      <c r="FI643" s="96">
        <v>387.5</v>
      </c>
      <c r="FJ643" s="96">
        <v>382.5</v>
      </c>
      <c r="FK643" s="103"/>
      <c r="FL643" s="113">
        <v>310</v>
      </c>
      <c r="FM643" s="96">
        <v>320</v>
      </c>
      <c r="FN643" s="96">
        <v>315</v>
      </c>
      <c r="FO643" s="103"/>
      <c r="FP643" s="114">
        <v>305</v>
      </c>
      <c r="FQ643" s="101">
        <v>315</v>
      </c>
      <c r="FR643" s="101">
        <v>310</v>
      </c>
      <c r="FS643" s="103"/>
      <c r="FT643" s="113">
        <v>285</v>
      </c>
      <c r="FU643" s="96">
        <v>295</v>
      </c>
      <c r="FV643" s="96">
        <v>290</v>
      </c>
      <c r="FW643" s="103"/>
      <c r="FX643" s="113">
        <v>255</v>
      </c>
      <c r="FY643" s="96">
        <v>265</v>
      </c>
      <c r="FZ643" s="96">
        <v>260</v>
      </c>
      <c r="GA643" s="103"/>
      <c r="GB643" s="113">
        <v>462.5</v>
      </c>
      <c r="GC643" s="96">
        <v>472.5</v>
      </c>
      <c r="GD643" s="96">
        <v>467.5</v>
      </c>
      <c r="GE643" s="103"/>
      <c r="GF643" s="113">
        <v>435</v>
      </c>
      <c r="GG643" s="96">
        <v>445</v>
      </c>
      <c r="GH643" s="96">
        <v>440</v>
      </c>
      <c r="GI643" s="103"/>
      <c r="GJ643" s="113">
        <v>417.5</v>
      </c>
      <c r="GK643" s="96">
        <v>427.5</v>
      </c>
      <c r="GL643" s="96">
        <v>422.5</v>
      </c>
      <c r="GM643" s="103"/>
      <c r="GN643" s="113">
        <v>625</v>
      </c>
      <c r="GO643" s="96">
        <v>635</v>
      </c>
      <c r="GP643" s="96">
        <v>630</v>
      </c>
      <c r="GQ643" s="103"/>
      <c r="GR643" s="93"/>
      <c r="GS643" s="93"/>
    </row>
    <row r="644" spans="1:201" ht="15.75" x14ac:dyDescent="0.25">
      <c r="A644">
        <v>3</v>
      </c>
      <c r="B644">
        <v>2022</v>
      </c>
      <c r="C644" s="91">
        <v>44638</v>
      </c>
      <c r="D644" s="95">
        <v>395</v>
      </c>
      <c r="E644" s="95">
        <v>405</v>
      </c>
      <c r="F644" s="95">
        <v>400</v>
      </c>
      <c r="G644" s="106">
        <v>-15</v>
      </c>
      <c r="H644" s="115">
        <v>330</v>
      </c>
      <c r="I644" s="95">
        <v>340</v>
      </c>
      <c r="J644" s="95">
        <v>335</v>
      </c>
      <c r="K644" s="106">
        <v>10</v>
      </c>
      <c r="L644" s="115">
        <v>370</v>
      </c>
      <c r="M644" s="95">
        <v>380</v>
      </c>
      <c r="N644" s="95">
        <v>375</v>
      </c>
      <c r="O644" s="106">
        <v>30</v>
      </c>
      <c r="P644" s="115">
        <v>365</v>
      </c>
      <c r="Q644" s="95">
        <v>375</v>
      </c>
      <c r="R644" s="95">
        <v>370</v>
      </c>
      <c r="S644" s="106">
        <v>15</v>
      </c>
      <c r="T644" s="115">
        <v>355</v>
      </c>
      <c r="U644" s="95">
        <v>365</v>
      </c>
      <c r="V644" s="95">
        <v>360</v>
      </c>
      <c r="W644" s="106">
        <v>35</v>
      </c>
      <c r="X644" s="115">
        <v>330</v>
      </c>
      <c r="Y644" s="95">
        <v>340</v>
      </c>
      <c r="Z644" s="95">
        <v>335</v>
      </c>
      <c r="AA644" s="106">
        <v>30</v>
      </c>
      <c r="AB644" s="115">
        <v>360</v>
      </c>
      <c r="AC644" s="95">
        <v>370</v>
      </c>
      <c r="AD644" s="95">
        <v>365</v>
      </c>
      <c r="AE644" s="106">
        <v>40</v>
      </c>
      <c r="AF644" s="115">
        <v>355</v>
      </c>
      <c r="AG644" s="95">
        <v>365</v>
      </c>
      <c r="AH644" s="95">
        <v>360</v>
      </c>
      <c r="AI644" s="106">
        <v>60</v>
      </c>
      <c r="AJ644" s="115">
        <v>300</v>
      </c>
      <c r="AK644" s="95">
        <v>310</v>
      </c>
      <c r="AL644" s="95">
        <v>305</v>
      </c>
      <c r="AM644" s="106">
        <v>10</v>
      </c>
      <c r="AN644" s="115">
        <v>275</v>
      </c>
      <c r="AO644" s="95">
        <v>285</v>
      </c>
      <c r="AP644" s="95">
        <v>280</v>
      </c>
      <c r="AQ644" s="106">
        <v>20</v>
      </c>
      <c r="AR644" s="115">
        <v>405</v>
      </c>
      <c r="AS644" s="95">
        <v>415</v>
      </c>
      <c r="AT644" s="95">
        <v>410</v>
      </c>
      <c r="AU644" s="106">
        <v>5</v>
      </c>
      <c r="AV644" s="115">
        <v>295</v>
      </c>
      <c r="AW644" s="95">
        <v>305</v>
      </c>
      <c r="AX644" s="95">
        <v>300</v>
      </c>
      <c r="AY644" s="106">
        <v>15</v>
      </c>
      <c r="AZ644" s="115">
        <v>300</v>
      </c>
      <c r="BA644" s="95">
        <v>310</v>
      </c>
      <c r="BB644" s="95">
        <v>305</v>
      </c>
      <c r="BC644" s="106">
        <v>10</v>
      </c>
      <c r="BD644" s="115">
        <v>290</v>
      </c>
      <c r="BE644" s="95">
        <v>300</v>
      </c>
      <c r="BF644" s="95">
        <v>295</v>
      </c>
      <c r="BG644" s="106">
        <v>25</v>
      </c>
      <c r="BH644" s="115">
        <v>395</v>
      </c>
      <c r="BI644" s="95">
        <v>405</v>
      </c>
      <c r="BJ644" s="95">
        <v>400</v>
      </c>
      <c r="BK644" s="106" t="s">
        <v>5</v>
      </c>
      <c r="BL644" s="115">
        <v>285</v>
      </c>
      <c r="BM644" s="95">
        <v>295</v>
      </c>
      <c r="BN644" s="95">
        <v>290</v>
      </c>
      <c r="BO644" s="106">
        <v>5</v>
      </c>
      <c r="BP644" s="115">
        <v>280</v>
      </c>
      <c r="BQ644" s="95">
        <v>290</v>
      </c>
      <c r="BR644" s="95">
        <v>285</v>
      </c>
      <c r="BS644" s="106">
        <v>-15</v>
      </c>
      <c r="BT644" s="115">
        <v>300</v>
      </c>
      <c r="BU644" s="95">
        <v>310</v>
      </c>
      <c r="BV644" s="95">
        <v>305</v>
      </c>
      <c r="BW644" s="106">
        <v>45</v>
      </c>
      <c r="BX644" s="115">
        <v>385</v>
      </c>
      <c r="BY644" s="95">
        <v>395</v>
      </c>
      <c r="BZ644" s="95">
        <v>390</v>
      </c>
      <c r="CA644" s="106">
        <v>-25</v>
      </c>
      <c r="CB644" s="115">
        <v>525</v>
      </c>
      <c r="CC644" s="95">
        <v>535</v>
      </c>
      <c r="CD644" s="95">
        <v>530</v>
      </c>
      <c r="CE644" s="106">
        <v>50</v>
      </c>
      <c r="CF644" s="115">
        <v>370</v>
      </c>
      <c r="CG644" s="95">
        <v>380</v>
      </c>
      <c r="CH644" s="95">
        <v>375</v>
      </c>
      <c r="CI644" s="106">
        <v>35</v>
      </c>
      <c r="CJ644" s="115">
        <v>345</v>
      </c>
      <c r="CK644" s="95">
        <v>355</v>
      </c>
      <c r="CL644" s="95">
        <v>350</v>
      </c>
      <c r="CM644" s="106">
        <v>45</v>
      </c>
      <c r="CN644" s="115">
        <v>375</v>
      </c>
      <c r="CO644" s="95">
        <v>385</v>
      </c>
      <c r="CP644" s="95">
        <v>380</v>
      </c>
      <c r="CQ644" s="106">
        <v>-40</v>
      </c>
      <c r="CR644" s="115">
        <v>480</v>
      </c>
      <c r="CS644" s="95">
        <v>490</v>
      </c>
      <c r="CT644" s="95">
        <v>485</v>
      </c>
      <c r="CU644" s="106" t="s">
        <v>5</v>
      </c>
      <c r="CV644" s="115">
        <v>380</v>
      </c>
      <c r="CW644" s="95">
        <v>390</v>
      </c>
      <c r="CX644" s="95">
        <v>385</v>
      </c>
      <c r="CY644" s="106">
        <v>15</v>
      </c>
      <c r="CZ644" s="115">
        <v>365</v>
      </c>
      <c r="DA644" s="95">
        <v>375</v>
      </c>
      <c r="DB644" s="95">
        <v>370</v>
      </c>
      <c r="DC644" s="106">
        <v>40</v>
      </c>
      <c r="DD644" s="115">
        <v>400</v>
      </c>
      <c r="DE644" s="95">
        <v>410</v>
      </c>
      <c r="DF644" s="95">
        <v>405</v>
      </c>
      <c r="DG644" s="106">
        <v>-15</v>
      </c>
      <c r="DH644" s="115">
        <v>555</v>
      </c>
      <c r="DI644" s="95">
        <v>565</v>
      </c>
      <c r="DJ644" s="95">
        <v>560</v>
      </c>
      <c r="DK644" s="106">
        <v>40</v>
      </c>
      <c r="DL644" s="115">
        <v>355</v>
      </c>
      <c r="DM644" s="95">
        <v>365</v>
      </c>
      <c r="DN644" s="95">
        <v>360</v>
      </c>
      <c r="DO644" s="106" t="s">
        <v>5</v>
      </c>
      <c r="DP644" s="115">
        <v>320</v>
      </c>
      <c r="DQ644" s="95">
        <v>330</v>
      </c>
      <c r="DR644" s="95">
        <v>325</v>
      </c>
      <c r="DS644" s="106">
        <v>20</v>
      </c>
      <c r="DT644" s="115">
        <v>400</v>
      </c>
      <c r="DU644" s="95">
        <v>410</v>
      </c>
      <c r="DV644" s="95">
        <v>405</v>
      </c>
      <c r="DW644" s="106">
        <v>-15</v>
      </c>
      <c r="DX644" s="115">
        <v>540</v>
      </c>
      <c r="DY644" s="95">
        <v>550</v>
      </c>
      <c r="DZ644" s="95">
        <v>545</v>
      </c>
      <c r="EA644" s="106">
        <v>40</v>
      </c>
      <c r="EB644" s="115">
        <v>390</v>
      </c>
      <c r="EC644" s="95">
        <v>400</v>
      </c>
      <c r="ED644" s="95">
        <v>395</v>
      </c>
      <c r="EE644" s="106">
        <v>20</v>
      </c>
      <c r="EF644" s="115">
        <v>375</v>
      </c>
      <c r="EG644" s="95">
        <v>385</v>
      </c>
      <c r="EH644" s="95">
        <v>380</v>
      </c>
      <c r="EI644" s="106">
        <v>40</v>
      </c>
      <c r="EJ644" s="115">
        <v>425</v>
      </c>
      <c r="EK644" s="95">
        <v>435</v>
      </c>
      <c r="EL644" s="95">
        <v>430</v>
      </c>
      <c r="EM644" s="106" t="s">
        <v>5</v>
      </c>
      <c r="EN644" s="115">
        <v>585</v>
      </c>
      <c r="EO644" s="95">
        <v>595</v>
      </c>
      <c r="EP644" s="95">
        <v>590</v>
      </c>
      <c r="EQ644" s="106">
        <v>40</v>
      </c>
      <c r="ER644" s="115">
        <v>380</v>
      </c>
      <c r="ES644" s="95">
        <v>390</v>
      </c>
      <c r="ET644" s="95">
        <v>385</v>
      </c>
      <c r="EU644" s="106">
        <v>5</v>
      </c>
      <c r="EV644" s="115">
        <v>315</v>
      </c>
      <c r="EW644" s="95">
        <v>325</v>
      </c>
      <c r="EX644" s="95">
        <v>320</v>
      </c>
      <c r="EY644" s="106">
        <v>-5</v>
      </c>
      <c r="EZ644" s="115">
        <v>430</v>
      </c>
      <c r="FA644" s="95">
        <v>440</v>
      </c>
      <c r="FB644" s="95">
        <v>435</v>
      </c>
      <c r="FC644" s="106" t="s">
        <v>5</v>
      </c>
      <c r="FD644" s="115">
        <v>310</v>
      </c>
      <c r="FE644" s="95">
        <v>320</v>
      </c>
      <c r="FF644" s="95">
        <v>315</v>
      </c>
      <c r="FG644" s="106">
        <v>-25</v>
      </c>
      <c r="FH644" s="115">
        <v>380</v>
      </c>
      <c r="FI644" s="95">
        <v>390</v>
      </c>
      <c r="FJ644" s="95">
        <v>385</v>
      </c>
      <c r="FK644" s="106">
        <v>5</v>
      </c>
      <c r="FL644" s="115">
        <v>320</v>
      </c>
      <c r="FM644" s="95">
        <v>330</v>
      </c>
      <c r="FN644" s="95">
        <v>325</v>
      </c>
      <c r="FO644" s="106">
        <v>20</v>
      </c>
      <c r="FP644" s="115">
        <v>305</v>
      </c>
      <c r="FQ644" s="95">
        <v>315</v>
      </c>
      <c r="FR644" s="95">
        <v>310</v>
      </c>
      <c r="FS644" s="106" t="s">
        <v>5</v>
      </c>
      <c r="FT644" s="135">
        <v>295</v>
      </c>
      <c r="FU644" s="136">
        <v>305</v>
      </c>
      <c r="FV644" s="95">
        <v>300</v>
      </c>
      <c r="FW644" s="134">
        <v>20</v>
      </c>
      <c r="FX644" s="115">
        <v>260</v>
      </c>
      <c r="FY644" s="95">
        <v>270</v>
      </c>
      <c r="FZ644" s="95">
        <v>265</v>
      </c>
      <c r="GA644" s="106">
        <v>10</v>
      </c>
      <c r="GB644" s="115">
        <v>470</v>
      </c>
      <c r="GC644" s="95">
        <v>480</v>
      </c>
      <c r="GD644" s="95">
        <v>475</v>
      </c>
      <c r="GE644" s="106">
        <v>15</v>
      </c>
      <c r="GF644" s="115">
        <v>455</v>
      </c>
      <c r="GG644" s="95">
        <v>465</v>
      </c>
      <c r="GH644" s="95">
        <v>460</v>
      </c>
      <c r="GI644" s="106">
        <v>40</v>
      </c>
      <c r="GJ644" s="115">
        <v>410</v>
      </c>
      <c r="GK644" s="95">
        <v>420</v>
      </c>
      <c r="GL644" s="95">
        <v>415</v>
      </c>
      <c r="GM644" s="106">
        <v>-15</v>
      </c>
      <c r="GN644" s="115">
        <v>645</v>
      </c>
      <c r="GO644" s="95">
        <v>655</v>
      </c>
      <c r="GP644" s="95">
        <v>650</v>
      </c>
      <c r="GQ644" s="106">
        <v>40</v>
      </c>
      <c r="GR644" s="93"/>
      <c r="GS644" s="93"/>
    </row>
    <row r="645" spans="1:201" ht="15.75" x14ac:dyDescent="0.25">
      <c r="A645">
        <v>3</v>
      </c>
      <c r="B645">
        <v>2022</v>
      </c>
      <c r="C645" s="91">
        <v>44645</v>
      </c>
      <c r="D645" s="95">
        <v>420</v>
      </c>
      <c r="E645" s="95">
        <v>430</v>
      </c>
      <c r="F645" s="95">
        <v>425</v>
      </c>
      <c r="G645" s="106">
        <v>25</v>
      </c>
      <c r="H645" s="115">
        <v>355</v>
      </c>
      <c r="I645" s="95">
        <v>365</v>
      </c>
      <c r="J645" s="95">
        <v>360</v>
      </c>
      <c r="K645" s="106">
        <v>25</v>
      </c>
      <c r="L645" s="115">
        <v>375</v>
      </c>
      <c r="M645" s="95">
        <v>385</v>
      </c>
      <c r="N645" s="95">
        <v>380</v>
      </c>
      <c r="O645" s="106">
        <v>5</v>
      </c>
      <c r="P645" s="115">
        <v>370</v>
      </c>
      <c r="Q645" s="95">
        <v>380</v>
      </c>
      <c r="R645" s="95">
        <v>375</v>
      </c>
      <c r="S645" s="106">
        <v>5</v>
      </c>
      <c r="T645" s="115">
        <v>360</v>
      </c>
      <c r="U645" s="95">
        <v>370</v>
      </c>
      <c r="V645" s="95">
        <v>365</v>
      </c>
      <c r="W645" s="106">
        <v>5</v>
      </c>
      <c r="X645" s="115">
        <v>330</v>
      </c>
      <c r="Y645" s="95">
        <v>340</v>
      </c>
      <c r="Z645" s="95">
        <v>335</v>
      </c>
      <c r="AA645" s="106" t="s">
        <v>5</v>
      </c>
      <c r="AB645" s="115">
        <v>365</v>
      </c>
      <c r="AC645" s="95">
        <v>375</v>
      </c>
      <c r="AD645" s="95">
        <v>370</v>
      </c>
      <c r="AE645" s="106">
        <v>5</v>
      </c>
      <c r="AF645" s="115">
        <v>355</v>
      </c>
      <c r="AG645" s="95">
        <v>365</v>
      </c>
      <c r="AH645" s="95">
        <v>360</v>
      </c>
      <c r="AI645" s="106" t="s">
        <v>5</v>
      </c>
      <c r="AJ645" s="115">
        <v>300</v>
      </c>
      <c r="AK645" s="95">
        <v>310</v>
      </c>
      <c r="AL645" s="95">
        <v>305</v>
      </c>
      <c r="AM645" s="106" t="s">
        <v>5</v>
      </c>
      <c r="AN645" s="115">
        <v>295</v>
      </c>
      <c r="AO645" s="95">
        <v>305</v>
      </c>
      <c r="AP645" s="95">
        <v>300</v>
      </c>
      <c r="AQ645" s="106">
        <v>20</v>
      </c>
      <c r="AR645" s="115">
        <v>365</v>
      </c>
      <c r="AS645" s="95">
        <v>375</v>
      </c>
      <c r="AT645" s="95">
        <v>370</v>
      </c>
      <c r="AU645" s="106">
        <v>-40</v>
      </c>
      <c r="AV645" s="115">
        <v>295</v>
      </c>
      <c r="AW645" s="95">
        <v>305</v>
      </c>
      <c r="AX645" s="95">
        <v>300</v>
      </c>
      <c r="AY645" s="106" t="s">
        <v>5</v>
      </c>
      <c r="AZ645" s="115">
        <v>300</v>
      </c>
      <c r="BA645" s="95">
        <v>310</v>
      </c>
      <c r="BB645" s="95">
        <v>305</v>
      </c>
      <c r="BC645" s="106" t="s">
        <v>5</v>
      </c>
      <c r="BD645" s="115">
        <v>300</v>
      </c>
      <c r="BE645" s="95">
        <v>310</v>
      </c>
      <c r="BF645" s="95">
        <v>305</v>
      </c>
      <c r="BG645" s="106">
        <v>10</v>
      </c>
      <c r="BH645" s="115">
        <v>365</v>
      </c>
      <c r="BI645" s="95">
        <v>375</v>
      </c>
      <c r="BJ645" s="95">
        <v>370</v>
      </c>
      <c r="BK645" s="106">
        <v>-30</v>
      </c>
      <c r="BL645" s="115">
        <v>275</v>
      </c>
      <c r="BM645" s="95">
        <v>285</v>
      </c>
      <c r="BN645" s="95">
        <v>280</v>
      </c>
      <c r="BO645" s="106">
        <v>-10</v>
      </c>
      <c r="BP645" s="115">
        <v>290</v>
      </c>
      <c r="BQ645" s="95">
        <v>300</v>
      </c>
      <c r="BR645" s="95">
        <v>295</v>
      </c>
      <c r="BS645" s="106">
        <v>10</v>
      </c>
      <c r="BT645" s="115">
        <v>295</v>
      </c>
      <c r="BU645" s="95">
        <v>305</v>
      </c>
      <c r="BV645" s="95">
        <v>300</v>
      </c>
      <c r="BW645" s="106">
        <v>-5</v>
      </c>
      <c r="BX645" s="115">
        <v>375</v>
      </c>
      <c r="BY645" s="95">
        <v>385</v>
      </c>
      <c r="BZ645" s="95">
        <v>380</v>
      </c>
      <c r="CA645" s="106">
        <v>-10</v>
      </c>
      <c r="CB645" s="115">
        <v>535</v>
      </c>
      <c r="CC645" s="95">
        <v>545</v>
      </c>
      <c r="CD645" s="95">
        <v>540</v>
      </c>
      <c r="CE645" s="106">
        <v>10</v>
      </c>
      <c r="CF645" s="115">
        <v>370</v>
      </c>
      <c r="CG645" s="95">
        <v>380</v>
      </c>
      <c r="CH645" s="95">
        <v>375</v>
      </c>
      <c r="CI645" s="106" t="s">
        <v>5</v>
      </c>
      <c r="CJ645" s="115">
        <v>350</v>
      </c>
      <c r="CK645" s="95">
        <v>360</v>
      </c>
      <c r="CL645" s="95">
        <v>355</v>
      </c>
      <c r="CM645" s="106">
        <v>5</v>
      </c>
      <c r="CN645" s="115">
        <v>375</v>
      </c>
      <c r="CO645" s="95">
        <v>385</v>
      </c>
      <c r="CP645" s="95">
        <v>380</v>
      </c>
      <c r="CQ645" s="106" t="s">
        <v>5</v>
      </c>
      <c r="CR645" s="115">
        <v>480</v>
      </c>
      <c r="CS645" s="95">
        <v>490</v>
      </c>
      <c r="CT645" s="95">
        <v>485</v>
      </c>
      <c r="CU645" s="106" t="s">
        <v>5</v>
      </c>
      <c r="CV645" s="115">
        <v>390</v>
      </c>
      <c r="CW645" s="95">
        <v>400</v>
      </c>
      <c r="CX645" s="95">
        <v>395</v>
      </c>
      <c r="CY645" s="106">
        <v>10</v>
      </c>
      <c r="CZ645" s="115">
        <v>375</v>
      </c>
      <c r="DA645" s="95">
        <v>385</v>
      </c>
      <c r="DB645" s="95">
        <v>380</v>
      </c>
      <c r="DC645" s="106">
        <v>10</v>
      </c>
      <c r="DD645" s="115">
        <v>385</v>
      </c>
      <c r="DE645" s="95">
        <v>395</v>
      </c>
      <c r="DF645" s="95">
        <v>390</v>
      </c>
      <c r="DG645" s="106">
        <v>-15</v>
      </c>
      <c r="DH645" s="115">
        <v>555</v>
      </c>
      <c r="DI645" s="95">
        <v>565</v>
      </c>
      <c r="DJ645" s="95">
        <v>560</v>
      </c>
      <c r="DK645" s="106" t="s">
        <v>5</v>
      </c>
      <c r="DL645" s="115">
        <v>365</v>
      </c>
      <c r="DM645" s="123">
        <v>375</v>
      </c>
      <c r="DN645" s="124">
        <v>370</v>
      </c>
      <c r="DO645" s="106">
        <v>10</v>
      </c>
      <c r="DP645" s="115">
        <v>345</v>
      </c>
      <c r="DQ645" s="123">
        <v>355</v>
      </c>
      <c r="DR645" s="124">
        <v>350</v>
      </c>
      <c r="DS645" s="106">
        <v>25</v>
      </c>
      <c r="DT645" s="115">
        <v>385</v>
      </c>
      <c r="DU645" s="123">
        <v>395</v>
      </c>
      <c r="DV645" s="124">
        <v>390</v>
      </c>
      <c r="DW645" s="106">
        <v>-15</v>
      </c>
      <c r="DX645" s="115">
        <v>540</v>
      </c>
      <c r="DY645" s="123">
        <v>550</v>
      </c>
      <c r="DZ645" s="99">
        <v>545</v>
      </c>
      <c r="EA645" s="106" t="s">
        <v>5</v>
      </c>
      <c r="EB645" s="115">
        <v>395</v>
      </c>
      <c r="EC645" s="95">
        <v>405</v>
      </c>
      <c r="ED645" s="95">
        <v>400</v>
      </c>
      <c r="EE645" s="106">
        <v>5</v>
      </c>
      <c r="EF645" s="115">
        <v>380</v>
      </c>
      <c r="EG645" s="95">
        <v>390</v>
      </c>
      <c r="EH645" s="95">
        <v>385</v>
      </c>
      <c r="EI645" s="106">
        <v>5</v>
      </c>
      <c r="EJ645" s="115">
        <v>410</v>
      </c>
      <c r="EK645" s="95">
        <v>420</v>
      </c>
      <c r="EL645" s="95">
        <v>415</v>
      </c>
      <c r="EM645" s="106">
        <v>-15</v>
      </c>
      <c r="EN645" s="115">
        <v>585</v>
      </c>
      <c r="EO645" s="95">
        <v>595</v>
      </c>
      <c r="EP645" s="95">
        <v>590</v>
      </c>
      <c r="EQ645" s="106" t="s">
        <v>5</v>
      </c>
      <c r="ER645" s="115">
        <v>385</v>
      </c>
      <c r="ES645" s="95">
        <v>395</v>
      </c>
      <c r="ET645" s="95">
        <v>390</v>
      </c>
      <c r="EU645" s="106">
        <v>5</v>
      </c>
      <c r="EV645" s="115">
        <v>325</v>
      </c>
      <c r="EW645" s="95">
        <v>335</v>
      </c>
      <c r="EX645" s="95">
        <v>330</v>
      </c>
      <c r="EY645" s="106">
        <v>10</v>
      </c>
      <c r="EZ645" s="115">
        <v>410</v>
      </c>
      <c r="FA645" s="95">
        <v>420</v>
      </c>
      <c r="FB645" s="95">
        <v>415</v>
      </c>
      <c r="FC645" s="106">
        <v>-20</v>
      </c>
      <c r="FD645" s="115">
        <v>310</v>
      </c>
      <c r="FE645" s="95">
        <v>320</v>
      </c>
      <c r="FF645" s="95">
        <v>315</v>
      </c>
      <c r="FG645" s="106" t="s">
        <v>5</v>
      </c>
      <c r="FH645" s="115">
        <v>380</v>
      </c>
      <c r="FI645" s="95">
        <v>390</v>
      </c>
      <c r="FJ645" s="95">
        <v>385</v>
      </c>
      <c r="FK645" s="106" t="s">
        <v>5</v>
      </c>
      <c r="FL645" s="115">
        <v>330</v>
      </c>
      <c r="FM645" s="95">
        <v>340</v>
      </c>
      <c r="FN645" s="95">
        <v>335</v>
      </c>
      <c r="FO645" s="106">
        <v>10</v>
      </c>
      <c r="FP645" s="115">
        <v>310</v>
      </c>
      <c r="FQ645" s="95">
        <v>320</v>
      </c>
      <c r="FR645" s="95">
        <v>315</v>
      </c>
      <c r="FS645" s="106">
        <v>5</v>
      </c>
      <c r="FT645" s="135">
        <v>280</v>
      </c>
      <c r="FU645" s="136">
        <v>290</v>
      </c>
      <c r="FV645" s="95">
        <v>285</v>
      </c>
      <c r="FW645" s="134">
        <v>-15</v>
      </c>
      <c r="FX645" s="115">
        <v>265</v>
      </c>
      <c r="FY645" s="95">
        <v>275</v>
      </c>
      <c r="FZ645" s="95">
        <v>270</v>
      </c>
      <c r="GA645" s="106">
        <v>5</v>
      </c>
      <c r="GB645" s="115">
        <v>480</v>
      </c>
      <c r="GC645" s="95">
        <v>490</v>
      </c>
      <c r="GD645" s="95">
        <v>485</v>
      </c>
      <c r="GE645" s="106">
        <v>10</v>
      </c>
      <c r="GF645" s="115">
        <v>465</v>
      </c>
      <c r="GG645" s="95">
        <v>475</v>
      </c>
      <c r="GH645" s="95">
        <v>470</v>
      </c>
      <c r="GI645" s="106">
        <v>10</v>
      </c>
      <c r="GJ645" s="115">
        <v>395</v>
      </c>
      <c r="GK645" s="95">
        <v>405</v>
      </c>
      <c r="GL645" s="95">
        <v>400</v>
      </c>
      <c r="GM645" s="106">
        <v>-15</v>
      </c>
      <c r="GN645" s="115">
        <v>645</v>
      </c>
      <c r="GO645" s="95">
        <v>655</v>
      </c>
      <c r="GP645" s="95">
        <v>650</v>
      </c>
      <c r="GQ645" s="106" t="s">
        <v>5</v>
      </c>
      <c r="GR645" s="93"/>
      <c r="GS645" s="93"/>
    </row>
    <row r="646" spans="1:201" ht="15.75" x14ac:dyDescent="0.25">
      <c r="A646">
        <v>4</v>
      </c>
      <c r="B646">
        <v>2022</v>
      </c>
      <c r="C646" s="91">
        <v>44652</v>
      </c>
      <c r="D646" s="95">
        <v>410</v>
      </c>
      <c r="E646" s="95">
        <v>420</v>
      </c>
      <c r="F646" s="95">
        <v>415</v>
      </c>
      <c r="G646" s="106">
        <v>-10</v>
      </c>
      <c r="H646" s="115">
        <v>360</v>
      </c>
      <c r="I646" s="95">
        <v>370</v>
      </c>
      <c r="J646" s="95">
        <v>365</v>
      </c>
      <c r="K646" s="106">
        <v>5</v>
      </c>
      <c r="L646" s="115">
        <v>375</v>
      </c>
      <c r="M646" s="95">
        <v>385</v>
      </c>
      <c r="N646" s="95">
        <v>380</v>
      </c>
      <c r="O646" s="106" t="s">
        <v>5</v>
      </c>
      <c r="P646" s="115">
        <v>375</v>
      </c>
      <c r="Q646" s="95">
        <v>385</v>
      </c>
      <c r="R646" s="95">
        <v>380</v>
      </c>
      <c r="S646" s="106">
        <v>5</v>
      </c>
      <c r="T646" s="115">
        <v>380</v>
      </c>
      <c r="U646" s="95">
        <v>390</v>
      </c>
      <c r="V646" s="95">
        <v>385</v>
      </c>
      <c r="W646" s="106">
        <v>20</v>
      </c>
      <c r="X646" s="115">
        <v>330</v>
      </c>
      <c r="Y646" s="95">
        <v>340</v>
      </c>
      <c r="Z646" s="95">
        <v>335</v>
      </c>
      <c r="AA646" s="106" t="s">
        <v>5</v>
      </c>
      <c r="AB646" s="115">
        <v>355</v>
      </c>
      <c r="AC646" s="95">
        <v>365</v>
      </c>
      <c r="AD646" s="95">
        <v>360</v>
      </c>
      <c r="AE646" s="106">
        <v>-10</v>
      </c>
      <c r="AF646" s="115">
        <v>360</v>
      </c>
      <c r="AG646" s="95">
        <v>370</v>
      </c>
      <c r="AH646" s="95">
        <v>365</v>
      </c>
      <c r="AI646" s="106">
        <v>5</v>
      </c>
      <c r="AJ646" s="115">
        <v>310</v>
      </c>
      <c r="AK646" s="95">
        <v>320</v>
      </c>
      <c r="AL646" s="95">
        <v>315</v>
      </c>
      <c r="AM646" s="106">
        <v>10</v>
      </c>
      <c r="AN646" s="115">
        <v>295</v>
      </c>
      <c r="AO646" s="95">
        <v>305</v>
      </c>
      <c r="AP646" s="95">
        <v>300</v>
      </c>
      <c r="AQ646" s="106" t="s">
        <v>5</v>
      </c>
      <c r="AR646" s="115">
        <v>365</v>
      </c>
      <c r="AS646" s="95">
        <v>375</v>
      </c>
      <c r="AT646" s="95">
        <v>370</v>
      </c>
      <c r="AU646" s="106" t="s">
        <v>5</v>
      </c>
      <c r="AV646" s="115">
        <v>295</v>
      </c>
      <c r="AW646" s="95">
        <v>305</v>
      </c>
      <c r="AX646" s="95">
        <v>300</v>
      </c>
      <c r="AY646" s="106" t="s">
        <v>5</v>
      </c>
      <c r="AZ646" s="115">
        <v>310</v>
      </c>
      <c r="BA646" s="95">
        <v>320</v>
      </c>
      <c r="BB646" s="95">
        <v>315</v>
      </c>
      <c r="BC646" s="106">
        <v>10</v>
      </c>
      <c r="BD646" s="115">
        <v>305</v>
      </c>
      <c r="BE646" s="95">
        <v>315</v>
      </c>
      <c r="BF646" s="95">
        <v>310</v>
      </c>
      <c r="BG646" s="106">
        <v>5</v>
      </c>
      <c r="BH646" s="115">
        <v>365</v>
      </c>
      <c r="BI646" s="95">
        <v>375</v>
      </c>
      <c r="BJ646" s="95">
        <v>370</v>
      </c>
      <c r="BK646" s="106" t="s">
        <v>5</v>
      </c>
      <c r="BL646" s="115">
        <v>280</v>
      </c>
      <c r="BM646" s="95">
        <v>290</v>
      </c>
      <c r="BN646" s="95">
        <v>285</v>
      </c>
      <c r="BO646" s="106">
        <v>5</v>
      </c>
      <c r="BP646" s="115">
        <v>295</v>
      </c>
      <c r="BQ646" s="95">
        <v>305</v>
      </c>
      <c r="BR646" s="95">
        <v>300</v>
      </c>
      <c r="BS646" s="106">
        <v>5</v>
      </c>
      <c r="BT646" s="115">
        <v>295</v>
      </c>
      <c r="BU646" s="95">
        <v>305</v>
      </c>
      <c r="BV646" s="95">
        <v>300</v>
      </c>
      <c r="BW646" s="106" t="s">
        <v>5</v>
      </c>
      <c r="BX646" s="115">
        <v>365</v>
      </c>
      <c r="BY646" s="95">
        <v>375</v>
      </c>
      <c r="BZ646" s="95">
        <v>370</v>
      </c>
      <c r="CA646" s="106">
        <v>-10</v>
      </c>
      <c r="CB646" s="115">
        <v>550</v>
      </c>
      <c r="CC646" s="95">
        <v>560</v>
      </c>
      <c r="CD646" s="95">
        <v>555</v>
      </c>
      <c r="CE646" s="106">
        <v>15</v>
      </c>
      <c r="CF646" s="115">
        <v>370</v>
      </c>
      <c r="CG646" s="95">
        <v>380</v>
      </c>
      <c r="CH646" s="95">
        <v>375</v>
      </c>
      <c r="CI646" s="106" t="s">
        <v>5</v>
      </c>
      <c r="CJ646" s="115">
        <v>350</v>
      </c>
      <c r="CK646" s="95">
        <v>360</v>
      </c>
      <c r="CL646" s="95">
        <v>355</v>
      </c>
      <c r="CM646" s="106" t="s">
        <v>5</v>
      </c>
      <c r="CN646" s="115">
        <v>375</v>
      </c>
      <c r="CO646" s="95">
        <v>385</v>
      </c>
      <c r="CP646" s="95">
        <v>380</v>
      </c>
      <c r="CQ646" s="106" t="s">
        <v>5</v>
      </c>
      <c r="CR646" s="115">
        <v>480</v>
      </c>
      <c r="CS646" s="95">
        <v>490</v>
      </c>
      <c r="CT646" s="95">
        <v>485</v>
      </c>
      <c r="CU646" s="106" t="s">
        <v>5</v>
      </c>
      <c r="CV646" s="115">
        <v>395</v>
      </c>
      <c r="CW646" s="95">
        <v>405</v>
      </c>
      <c r="CX646" s="95">
        <v>400</v>
      </c>
      <c r="CY646" s="106">
        <v>5</v>
      </c>
      <c r="CZ646" s="115">
        <v>380</v>
      </c>
      <c r="DA646" s="95">
        <v>390</v>
      </c>
      <c r="DB646" s="95">
        <v>385</v>
      </c>
      <c r="DC646" s="106">
        <v>5</v>
      </c>
      <c r="DD646" s="115">
        <v>385</v>
      </c>
      <c r="DE646" s="95">
        <v>395</v>
      </c>
      <c r="DF646" s="95">
        <v>390</v>
      </c>
      <c r="DG646" s="106" t="s">
        <v>5</v>
      </c>
      <c r="DH646" s="115">
        <v>550</v>
      </c>
      <c r="DI646" s="95">
        <v>560</v>
      </c>
      <c r="DJ646" s="95">
        <v>555</v>
      </c>
      <c r="DK646" s="106">
        <v>-5</v>
      </c>
      <c r="DL646" s="115">
        <v>365</v>
      </c>
      <c r="DM646" s="123">
        <v>375</v>
      </c>
      <c r="DN646" s="124">
        <v>370</v>
      </c>
      <c r="DO646" s="106" t="s">
        <v>5</v>
      </c>
      <c r="DP646" s="115">
        <v>350</v>
      </c>
      <c r="DQ646" s="123">
        <v>360</v>
      </c>
      <c r="DR646" s="124">
        <v>355</v>
      </c>
      <c r="DS646" s="106">
        <v>5</v>
      </c>
      <c r="DT646" s="115">
        <v>385</v>
      </c>
      <c r="DU646" s="123">
        <v>395</v>
      </c>
      <c r="DV646" s="124">
        <v>390</v>
      </c>
      <c r="DW646" s="106" t="s">
        <v>5</v>
      </c>
      <c r="DX646" s="115">
        <v>535</v>
      </c>
      <c r="DY646" s="123">
        <v>545</v>
      </c>
      <c r="DZ646" s="99">
        <v>540</v>
      </c>
      <c r="EA646" s="106">
        <v>-5</v>
      </c>
      <c r="EB646" s="115">
        <v>390</v>
      </c>
      <c r="EC646" s="95">
        <v>400</v>
      </c>
      <c r="ED646" s="95">
        <v>395</v>
      </c>
      <c r="EE646" s="106">
        <v>-5</v>
      </c>
      <c r="EF646" s="115">
        <v>375</v>
      </c>
      <c r="EG646" s="95">
        <v>385</v>
      </c>
      <c r="EH646" s="95">
        <v>380</v>
      </c>
      <c r="EI646" s="106">
        <v>-5</v>
      </c>
      <c r="EJ646" s="115">
        <v>410</v>
      </c>
      <c r="EK646" s="95">
        <v>420</v>
      </c>
      <c r="EL646" s="95">
        <v>415</v>
      </c>
      <c r="EM646" s="106" t="s">
        <v>5</v>
      </c>
      <c r="EN646" s="115">
        <v>580</v>
      </c>
      <c r="EO646" s="95">
        <v>590</v>
      </c>
      <c r="EP646" s="95">
        <v>585</v>
      </c>
      <c r="EQ646" s="106">
        <v>-5</v>
      </c>
      <c r="ER646" s="115">
        <v>385</v>
      </c>
      <c r="ES646" s="95">
        <v>395</v>
      </c>
      <c r="ET646" s="95">
        <v>390</v>
      </c>
      <c r="EU646" s="106" t="s">
        <v>5</v>
      </c>
      <c r="EV646" s="115">
        <v>335</v>
      </c>
      <c r="EW646" s="95">
        <v>345</v>
      </c>
      <c r="EX646" s="95">
        <v>340</v>
      </c>
      <c r="EY646" s="106">
        <v>10</v>
      </c>
      <c r="EZ646" s="115">
        <v>410</v>
      </c>
      <c r="FA646" s="95">
        <v>420</v>
      </c>
      <c r="FB646" s="95">
        <v>415</v>
      </c>
      <c r="FC646" s="106" t="s">
        <v>5</v>
      </c>
      <c r="FD646" s="115">
        <v>305</v>
      </c>
      <c r="FE646" s="95">
        <v>315</v>
      </c>
      <c r="FF646" s="95">
        <v>310</v>
      </c>
      <c r="FG646" s="106">
        <v>-5</v>
      </c>
      <c r="FH646" s="115">
        <v>380</v>
      </c>
      <c r="FI646" s="95">
        <v>390</v>
      </c>
      <c r="FJ646" s="95">
        <v>385</v>
      </c>
      <c r="FK646" s="106" t="s">
        <v>5</v>
      </c>
      <c r="FL646" s="115">
        <v>330</v>
      </c>
      <c r="FM646" s="95">
        <v>340</v>
      </c>
      <c r="FN646" s="95">
        <v>335</v>
      </c>
      <c r="FO646" s="106" t="s">
        <v>5</v>
      </c>
      <c r="FP646" s="115">
        <v>310</v>
      </c>
      <c r="FQ646" s="95">
        <v>320</v>
      </c>
      <c r="FR646" s="95">
        <v>315</v>
      </c>
      <c r="FS646" s="106" t="s">
        <v>5</v>
      </c>
      <c r="FT646" s="135">
        <v>280</v>
      </c>
      <c r="FU646" s="136">
        <v>290</v>
      </c>
      <c r="FV646" s="95">
        <v>285</v>
      </c>
      <c r="FW646" s="134" t="s">
        <v>5</v>
      </c>
      <c r="FX646" s="115">
        <v>270</v>
      </c>
      <c r="FY646" s="95">
        <v>280</v>
      </c>
      <c r="FZ646" s="95">
        <v>275</v>
      </c>
      <c r="GA646" s="106">
        <v>5</v>
      </c>
      <c r="GB646" s="115">
        <v>485</v>
      </c>
      <c r="GC646" s="95">
        <v>495</v>
      </c>
      <c r="GD646" s="95">
        <v>490</v>
      </c>
      <c r="GE646" s="106">
        <v>5</v>
      </c>
      <c r="GF646" s="115">
        <v>470</v>
      </c>
      <c r="GG646" s="95">
        <v>480</v>
      </c>
      <c r="GH646" s="95">
        <v>475</v>
      </c>
      <c r="GI646" s="106">
        <v>5</v>
      </c>
      <c r="GJ646" s="115">
        <v>395</v>
      </c>
      <c r="GK646" s="95">
        <v>405</v>
      </c>
      <c r="GL646" s="95">
        <v>400</v>
      </c>
      <c r="GM646" s="106" t="s">
        <v>5</v>
      </c>
      <c r="GN646" s="115">
        <v>640</v>
      </c>
      <c r="GO646" s="95">
        <v>650</v>
      </c>
      <c r="GP646" s="95">
        <v>645</v>
      </c>
      <c r="GQ646" s="106">
        <v>-5</v>
      </c>
      <c r="GR646" s="93"/>
      <c r="GS646" s="93"/>
    </row>
    <row r="647" spans="1:201" ht="15.75" x14ac:dyDescent="0.25">
      <c r="A647">
        <v>4</v>
      </c>
      <c r="B647">
        <v>2022</v>
      </c>
      <c r="C647" s="91">
        <v>44659</v>
      </c>
      <c r="D647" s="95">
        <v>415</v>
      </c>
      <c r="E647" s="95">
        <v>425</v>
      </c>
      <c r="F647" s="95">
        <v>420</v>
      </c>
      <c r="G647" s="106">
        <v>5</v>
      </c>
      <c r="H647" s="115">
        <v>365</v>
      </c>
      <c r="I647" s="95">
        <v>375</v>
      </c>
      <c r="J647" s="95">
        <v>370</v>
      </c>
      <c r="K647" s="106">
        <v>5</v>
      </c>
      <c r="L647" s="115">
        <v>375</v>
      </c>
      <c r="M647" s="95">
        <v>385</v>
      </c>
      <c r="N647" s="95">
        <v>380</v>
      </c>
      <c r="O647" s="106" t="s">
        <v>5</v>
      </c>
      <c r="P647" s="115">
        <v>375</v>
      </c>
      <c r="Q647" s="95">
        <v>385</v>
      </c>
      <c r="R647" s="95">
        <v>380</v>
      </c>
      <c r="S647" s="106" t="s">
        <v>5</v>
      </c>
      <c r="T647" s="115">
        <v>375</v>
      </c>
      <c r="U647" s="95">
        <v>385</v>
      </c>
      <c r="V647" s="95">
        <v>380</v>
      </c>
      <c r="W647" s="106">
        <v>-5</v>
      </c>
      <c r="X647" s="115">
        <v>345</v>
      </c>
      <c r="Y647" s="95">
        <v>355</v>
      </c>
      <c r="Z647" s="95">
        <v>350</v>
      </c>
      <c r="AA647" s="106">
        <v>15</v>
      </c>
      <c r="AB647" s="115">
        <v>355</v>
      </c>
      <c r="AC647" s="95">
        <v>365</v>
      </c>
      <c r="AD647" s="95">
        <v>360</v>
      </c>
      <c r="AE647" s="106" t="s">
        <v>5</v>
      </c>
      <c r="AF647" s="115">
        <v>360</v>
      </c>
      <c r="AG647" s="95">
        <v>370</v>
      </c>
      <c r="AH647" s="95">
        <v>365</v>
      </c>
      <c r="AI647" s="106" t="s">
        <v>5</v>
      </c>
      <c r="AJ647" s="115">
        <v>310</v>
      </c>
      <c r="AK647" s="95">
        <v>320</v>
      </c>
      <c r="AL647" s="95">
        <v>315</v>
      </c>
      <c r="AM647" s="106" t="s">
        <v>5</v>
      </c>
      <c r="AN647" s="115">
        <v>310</v>
      </c>
      <c r="AO647" s="95">
        <v>320</v>
      </c>
      <c r="AP647" s="95">
        <v>315</v>
      </c>
      <c r="AQ647" s="106">
        <v>15</v>
      </c>
      <c r="AR647" s="115">
        <v>365</v>
      </c>
      <c r="AS647" s="95">
        <v>375</v>
      </c>
      <c r="AT647" s="95">
        <v>370</v>
      </c>
      <c r="AU647" s="106" t="s">
        <v>5</v>
      </c>
      <c r="AV647" s="115">
        <v>295</v>
      </c>
      <c r="AW647" s="95">
        <v>305</v>
      </c>
      <c r="AX647" s="95">
        <v>300</v>
      </c>
      <c r="AY647" s="106" t="s">
        <v>5</v>
      </c>
      <c r="AZ647" s="115">
        <v>305</v>
      </c>
      <c r="BA647" s="95">
        <v>315</v>
      </c>
      <c r="BB647" s="95">
        <v>310</v>
      </c>
      <c r="BC647" s="106">
        <v>-5</v>
      </c>
      <c r="BD647" s="115">
        <v>310</v>
      </c>
      <c r="BE647" s="95">
        <v>320</v>
      </c>
      <c r="BF647" s="95">
        <v>315</v>
      </c>
      <c r="BG647" s="106">
        <v>5</v>
      </c>
      <c r="BH647" s="115">
        <v>365</v>
      </c>
      <c r="BI647" s="95">
        <v>375</v>
      </c>
      <c r="BJ647" s="95">
        <v>370</v>
      </c>
      <c r="BK647" s="106" t="s">
        <v>5</v>
      </c>
      <c r="BL647" s="115">
        <v>280</v>
      </c>
      <c r="BM647" s="95">
        <v>290</v>
      </c>
      <c r="BN647" s="95">
        <v>285</v>
      </c>
      <c r="BO647" s="106" t="s">
        <v>5</v>
      </c>
      <c r="BP647" s="115">
        <v>300</v>
      </c>
      <c r="BQ647" s="95">
        <v>310</v>
      </c>
      <c r="BR647" s="95">
        <v>305</v>
      </c>
      <c r="BS647" s="106">
        <v>5</v>
      </c>
      <c r="BT647" s="115">
        <v>300</v>
      </c>
      <c r="BU647" s="95">
        <v>310</v>
      </c>
      <c r="BV647" s="95">
        <v>305</v>
      </c>
      <c r="BW647" s="106">
        <v>5</v>
      </c>
      <c r="BX647" s="115">
        <v>375</v>
      </c>
      <c r="BY647" s="95">
        <v>385</v>
      </c>
      <c r="BZ647" s="95">
        <v>380</v>
      </c>
      <c r="CA647" s="106">
        <v>10</v>
      </c>
      <c r="CB647" s="115">
        <v>550</v>
      </c>
      <c r="CC647" s="95">
        <v>560</v>
      </c>
      <c r="CD647" s="95">
        <v>555</v>
      </c>
      <c r="CE647" s="106" t="s">
        <v>5</v>
      </c>
      <c r="CF647" s="115">
        <v>380</v>
      </c>
      <c r="CG647" s="95">
        <v>390</v>
      </c>
      <c r="CH647" s="95">
        <v>385</v>
      </c>
      <c r="CI647" s="106">
        <v>10</v>
      </c>
      <c r="CJ647" s="115">
        <v>355</v>
      </c>
      <c r="CK647" s="95">
        <v>365</v>
      </c>
      <c r="CL647" s="95">
        <v>360</v>
      </c>
      <c r="CM647" s="106">
        <v>5</v>
      </c>
      <c r="CN647" s="115">
        <v>375</v>
      </c>
      <c r="CO647" s="95">
        <v>385</v>
      </c>
      <c r="CP647" s="95">
        <v>380</v>
      </c>
      <c r="CQ647" s="106" t="s">
        <v>5</v>
      </c>
      <c r="CR647" s="115">
        <v>480</v>
      </c>
      <c r="CS647" s="95">
        <v>490</v>
      </c>
      <c r="CT647" s="95">
        <v>485</v>
      </c>
      <c r="CU647" s="106" t="s">
        <v>5</v>
      </c>
      <c r="CV647" s="115">
        <v>395</v>
      </c>
      <c r="CW647" s="95">
        <v>405</v>
      </c>
      <c r="CX647" s="95">
        <v>400</v>
      </c>
      <c r="CY647" s="106" t="s">
        <v>5</v>
      </c>
      <c r="CZ647" s="115">
        <v>395</v>
      </c>
      <c r="DA647" s="95">
        <v>405</v>
      </c>
      <c r="DB647" s="95">
        <v>400</v>
      </c>
      <c r="DC647" s="106">
        <v>15</v>
      </c>
      <c r="DD647" s="115">
        <v>385</v>
      </c>
      <c r="DE647" s="95">
        <v>395</v>
      </c>
      <c r="DF647" s="95">
        <v>390</v>
      </c>
      <c r="DG647" s="106" t="s">
        <v>5</v>
      </c>
      <c r="DH647" s="115">
        <v>555</v>
      </c>
      <c r="DI647" s="95">
        <v>565</v>
      </c>
      <c r="DJ647" s="95">
        <v>560</v>
      </c>
      <c r="DK647" s="106">
        <v>5</v>
      </c>
      <c r="DL647" s="115">
        <v>370</v>
      </c>
      <c r="DM647" s="95">
        <v>380</v>
      </c>
      <c r="DN647" s="100">
        <v>375</v>
      </c>
      <c r="DO647" s="106">
        <v>5</v>
      </c>
      <c r="DP647" s="115">
        <v>355</v>
      </c>
      <c r="DQ647" s="95">
        <v>365</v>
      </c>
      <c r="DR647" s="100">
        <v>360</v>
      </c>
      <c r="DS647" s="106">
        <v>5</v>
      </c>
      <c r="DT647" s="115">
        <v>385</v>
      </c>
      <c r="DU647" s="95">
        <v>395</v>
      </c>
      <c r="DV647" s="100">
        <v>390</v>
      </c>
      <c r="DW647" s="106" t="s">
        <v>5</v>
      </c>
      <c r="DX647" s="115">
        <v>540</v>
      </c>
      <c r="DY647" s="95">
        <v>550</v>
      </c>
      <c r="DZ647" s="100">
        <v>545</v>
      </c>
      <c r="EA647" s="106">
        <v>5</v>
      </c>
      <c r="EB647" s="115">
        <v>395</v>
      </c>
      <c r="EC647" s="95">
        <v>405</v>
      </c>
      <c r="ED647" s="95">
        <v>400</v>
      </c>
      <c r="EE647" s="106">
        <v>5</v>
      </c>
      <c r="EF647" s="115">
        <v>380</v>
      </c>
      <c r="EG647" s="95">
        <v>390</v>
      </c>
      <c r="EH647" s="95">
        <v>385</v>
      </c>
      <c r="EI647" s="106">
        <v>5</v>
      </c>
      <c r="EJ647" s="115">
        <v>410</v>
      </c>
      <c r="EK647" s="95">
        <v>420</v>
      </c>
      <c r="EL647" s="95">
        <v>415</v>
      </c>
      <c r="EM647" s="106" t="s">
        <v>5</v>
      </c>
      <c r="EN647" s="115">
        <v>585</v>
      </c>
      <c r="EO647" s="95">
        <v>595</v>
      </c>
      <c r="EP647" s="95">
        <v>590</v>
      </c>
      <c r="EQ647" s="106">
        <v>5</v>
      </c>
      <c r="ER647" s="115">
        <v>375</v>
      </c>
      <c r="ES647" s="95">
        <v>385</v>
      </c>
      <c r="ET647" s="95">
        <v>380</v>
      </c>
      <c r="EU647" s="106">
        <v>-10</v>
      </c>
      <c r="EV647" s="115">
        <v>330</v>
      </c>
      <c r="EW647" s="95">
        <v>340</v>
      </c>
      <c r="EX647" s="95">
        <v>335</v>
      </c>
      <c r="EY647" s="106">
        <v>-5</v>
      </c>
      <c r="EZ647" s="115">
        <v>405</v>
      </c>
      <c r="FA647" s="95">
        <v>415</v>
      </c>
      <c r="FB647" s="95">
        <v>410</v>
      </c>
      <c r="FC647" s="106">
        <v>-5</v>
      </c>
      <c r="FD647" s="115">
        <v>320</v>
      </c>
      <c r="FE647" s="95">
        <v>330</v>
      </c>
      <c r="FF647" s="95">
        <v>325</v>
      </c>
      <c r="FG647" s="106">
        <v>15</v>
      </c>
      <c r="FH647" s="115">
        <v>380</v>
      </c>
      <c r="FI647" s="95">
        <v>390</v>
      </c>
      <c r="FJ647" s="95">
        <v>385</v>
      </c>
      <c r="FK647" s="106" t="s">
        <v>5</v>
      </c>
      <c r="FL647" s="115">
        <v>335</v>
      </c>
      <c r="FM647" s="95">
        <v>345</v>
      </c>
      <c r="FN647" s="95">
        <v>340</v>
      </c>
      <c r="FO647" s="106">
        <v>5</v>
      </c>
      <c r="FP647" s="115">
        <v>310</v>
      </c>
      <c r="FQ647" s="95">
        <v>320</v>
      </c>
      <c r="FR647" s="95">
        <v>315</v>
      </c>
      <c r="FS647" s="106" t="s">
        <v>5</v>
      </c>
      <c r="FT647" s="135">
        <v>275</v>
      </c>
      <c r="FU647" s="136">
        <v>285</v>
      </c>
      <c r="FV647" s="95">
        <v>280</v>
      </c>
      <c r="FW647" s="134">
        <v>-5</v>
      </c>
      <c r="FX647" s="115">
        <v>275</v>
      </c>
      <c r="FY647" s="95">
        <v>285</v>
      </c>
      <c r="FZ647" s="95">
        <v>280</v>
      </c>
      <c r="GA647" s="106">
        <v>5</v>
      </c>
      <c r="GB647" s="115">
        <v>485</v>
      </c>
      <c r="GC647" s="95">
        <v>495</v>
      </c>
      <c r="GD647" s="95">
        <v>490</v>
      </c>
      <c r="GE647" s="106" t="s">
        <v>5</v>
      </c>
      <c r="GF647" s="115">
        <v>485</v>
      </c>
      <c r="GG647" s="95">
        <v>495</v>
      </c>
      <c r="GH647" s="95">
        <v>490</v>
      </c>
      <c r="GI647" s="106">
        <v>15</v>
      </c>
      <c r="GJ647" s="115">
        <v>395</v>
      </c>
      <c r="GK647" s="95">
        <v>405</v>
      </c>
      <c r="GL647" s="95">
        <v>400</v>
      </c>
      <c r="GM647" s="106" t="s">
        <v>5</v>
      </c>
      <c r="GN647" s="115">
        <v>645</v>
      </c>
      <c r="GO647" s="95">
        <v>655</v>
      </c>
      <c r="GP647" s="95">
        <v>650</v>
      </c>
      <c r="GQ647" s="106">
        <v>5</v>
      </c>
      <c r="GR647" s="93"/>
      <c r="GS647" s="93"/>
    </row>
    <row r="648" spans="1:201" ht="15.75" x14ac:dyDescent="0.25">
      <c r="A648">
        <v>4</v>
      </c>
      <c r="B648">
        <v>2022</v>
      </c>
      <c r="C648" s="91">
        <v>44666</v>
      </c>
      <c r="D648" s="96">
        <v>422.5</v>
      </c>
      <c r="E648" s="96">
        <v>432.5</v>
      </c>
      <c r="F648" s="96">
        <v>427.5</v>
      </c>
      <c r="G648" s="103"/>
      <c r="H648" s="113">
        <v>372.5</v>
      </c>
      <c r="I648" s="96">
        <v>382.5</v>
      </c>
      <c r="J648" s="96">
        <v>377.5</v>
      </c>
      <c r="K648" s="103"/>
      <c r="L648" s="113">
        <v>385</v>
      </c>
      <c r="M648" s="96">
        <v>395</v>
      </c>
      <c r="N648" s="96">
        <v>390</v>
      </c>
      <c r="O648" s="103"/>
      <c r="P648" s="113">
        <v>380</v>
      </c>
      <c r="Q648" s="96">
        <v>390</v>
      </c>
      <c r="R648" s="96">
        <v>385</v>
      </c>
      <c r="S648" s="103"/>
      <c r="T648" s="113">
        <v>382.5</v>
      </c>
      <c r="U648" s="96">
        <v>392.5</v>
      </c>
      <c r="V648" s="96">
        <v>387.5</v>
      </c>
      <c r="W648" s="103"/>
      <c r="X648" s="113">
        <v>355</v>
      </c>
      <c r="Y648" s="96">
        <v>365</v>
      </c>
      <c r="Z648" s="96">
        <v>360</v>
      </c>
      <c r="AA648" s="103"/>
      <c r="AB648" s="113">
        <v>367.5</v>
      </c>
      <c r="AC648" s="96">
        <v>377.5</v>
      </c>
      <c r="AD648" s="96">
        <v>372.5</v>
      </c>
      <c r="AE648" s="103"/>
      <c r="AF648" s="113">
        <v>360</v>
      </c>
      <c r="AG648" s="96">
        <v>370</v>
      </c>
      <c r="AH648" s="96">
        <v>365</v>
      </c>
      <c r="AI648" s="103"/>
      <c r="AJ648" s="113">
        <v>310</v>
      </c>
      <c r="AK648" s="96">
        <v>320</v>
      </c>
      <c r="AL648" s="96">
        <v>315</v>
      </c>
      <c r="AM648" s="103"/>
      <c r="AN648" s="113">
        <v>302.5</v>
      </c>
      <c r="AO648" s="96">
        <v>312.5</v>
      </c>
      <c r="AP648" s="96">
        <v>307.5</v>
      </c>
      <c r="AQ648" s="103"/>
      <c r="AR648" s="113">
        <v>367.5</v>
      </c>
      <c r="AS648" s="96">
        <v>377.5</v>
      </c>
      <c r="AT648" s="96">
        <v>372.5</v>
      </c>
      <c r="AU648" s="103"/>
      <c r="AV648" s="113">
        <v>297.5</v>
      </c>
      <c r="AW648" s="96">
        <v>307.5</v>
      </c>
      <c r="AX648" s="96">
        <v>302.5</v>
      </c>
      <c r="AY648" s="103"/>
      <c r="AZ648" s="113">
        <v>345</v>
      </c>
      <c r="BA648" s="96">
        <v>355</v>
      </c>
      <c r="BB648" s="96">
        <v>350</v>
      </c>
      <c r="BC648" s="103"/>
      <c r="BD648" s="113">
        <v>315</v>
      </c>
      <c r="BE648" s="96">
        <v>325</v>
      </c>
      <c r="BF648" s="96">
        <v>320</v>
      </c>
      <c r="BG648" s="103"/>
      <c r="BH648" s="113">
        <v>367.5</v>
      </c>
      <c r="BI648" s="96">
        <v>377.5</v>
      </c>
      <c r="BJ648" s="96">
        <v>372.5</v>
      </c>
      <c r="BK648" s="103"/>
      <c r="BL648" s="113">
        <v>282.5</v>
      </c>
      <c r="BM648" s="96">
        <v>292.5</v>
      </c>
      <c r="BN648" s="96">
        <v>287.5</v>
      </c>
      <c r="BO648" s="103"/>
      <c r="BP648" s="113">
        <v>302.5</v>
      </c>
      <c r="BQ648" s="96">
        <v>312.5</v>
      </c>
      <c r="BR648" s="96">
        <v>307.5</v>
      </c>
      <c r="BS648" s="103"/>
      <c r="BT648" s="113">
        <v>300</v>
      </c>
      <c r="BU648" s="96">
        <v>310</v>
      </c>
      <c r="BV648" s="96">
        <v>305</v>
      </c>
      <c r="BW648" s="103"/>
      <c r="BX648" s="113">
        <v>385</v>
      </c>
      <c r="BY648" s="96">
        <v>395</v>
      </c>
      <c r="BZ648" s="96">
        <v>390</v>
      </c>
      <c r="CA648" s="103"/>
      <c r="CB648" s="113">
        <v>550</v>
      </c>
      <c r="CC648" s="96">
        <v>560</v>
      </c>
      <c r="CD648" s="96">
        <v>555</v>
      </c>
      <c r="CE648" s="103"/>
      <c r="CF648" s="113">
        <v>385</v>
      </c>
      <c r="CG648" s="96">
        <v>395</v>
      </c>
      <c r="CH648" s="96">
        <v>390</v>
      </c>
      <c r="CI648" s="103"/>
      <c r="CJ648" s="113">
        <v>365</v>
      </c>
      <c r="CK648" s="96">
        <v>375</v>
      </c>
      <c r="CL648" s="96">
        <v>370</v>
      </c>
      <c r="CM648" s="103"/>
      <c r="CN648" s="113">
        <v>385</v>
      </c>
      <c r="CO648" s="96">
        <v>395</v>
      </c>
      <c r="CP648" s="96">
        <v>390</v>
      </c>
      <c r="CQ648" s="103"/>
      <c r="CR648" s="113">
        <v>480</v>
      </c>
      <c r="CS648" s="96">
        <v>490</v>
      </c>
      <c r="CT648" s="96">
        <v>485</v>
      </c>
      <c r="CU648" s="103"/>
      <c r="CV648" s="113">
        <v>402.5</v>
      </c>
      <c r="CW648" s="96">
        <v>412.5</v>
      </c>
      <c r="CX648" s="96">
        <v>407.5</v>
      </c>
      <c r="CY648" s="103"/>
      <c r="CZ648" s="113">
        <v>395</v>
      </c>
      <c r="DA648" s="96">
        <v>405</v>
      </c>
      <c r="DB648" s="96">
        <v>400</v>
      </c>
      <c r="DC648" s="103"/>
      <c r="DD648" s="113">
        <v>395</v>
      </c>
      <c r="DE648" s="96">
        <v>405</v>
      </c>
      <c r="DF648" s="96">
        <v>400</v>
      </c>
      <c r="DG648" s="103"/>
      <c r="DH648" s="113">
        <v>555</v>
      </c>
      <c r="DI648" s="96">
        <v>565</v>
      </c>
      <c r="DJ648" s="96">
        <v>560</v>
      </c>
      <c r="DK648" s="103"/>
      <c r="DL648" s="113">
        <v>375</v>
      </c>
      <c r="DM648" s="96">
        <v>385</v>
      </c>
      <c r="DN648" s="96">
        <v>380</v>
      </c>
      <c r="DO648" s="103"/>
      <c r="DP648" s="113">
        <v>365</v>
      </c>
      <c r="DQ648" s="96">
        <v>375</v>
      </c>
      <c r="DR648" s="96">
        <v>370</v>
      </c>
      <c r="DS648" s="103"/>
      <c r="DT648" s="113">
        <v>410</v>
      </c>
      <c r="DU648" s="96">
        <v>420</v>
      </c>
      <c r="DV648" s="96">
        <v>415</v>
      </c>
      <c r="DW648" s="103"/>
      <c r="DX648" s="113">
        <v>540</v>
      </c>
      <c r="DY648" s="96">
        <v>550</v>
      </c>
      <c r="DZ648" s="96">
        <v>545</v>
      </c>
      <c r="EA648" s="103"/>
      <c r="EB648" s="113">
        <v>400</v>
      </c>
      <c r="EC648" s="96">
        <v>410</v>
      </c>
      <c r="ED648" s="96">
        <v>405</v>
      </c>
      <c r="EE648" s="103"/>
      <c r="EF648" s="113">
        <v>380</v>
      </c>
      <c r="EG648" s="96">
        <v>390</v>
      </c>
      <c r="EH648" s="96">
        <v>385</v>
      </c>
      <c r="EI648" s="103"/>
      <c r="EJ648" s="113">
        <v>427.5</v>
      </c>
      <c r="EK648" s="96">
        <v>437.5</v>
      </c>
      <c r="EL648" s="96">
        <v>432.5</v>
      </c>
      <c r="EM648" s="103"/>
      <c r="EN648" s="113">
        <v>585</v>
      </c>
      <c r="EO648" s="96">
        <v>595</v>
      </c>
      <c r="EP648" s="96">
        <v>590</v>
      </c>
      <c r="EQ648" s="103"/>
      <c r="ER648" s="113">
        <v>387.5</v>
      </c>
      <c r="ES648" s="96">
        <v>397.5</v>
      </c>
      <c r="ET648" s="96">
        <v>392.5</v>
      </c>
      <c r="EU648" s="103"/>
      <c r="EV648" s="113">
        <v>337.5</v>
      </c>
      <c r="EW648" s="96">
        <v>347.5</v>
      </c>
      <c r="EX648" s="96">
        <v>342.5</v>
      </c>
      <c r="EY648" s="103"/>
      <c r="EZ648" s="113">
        <v>425</v>
      </c>
      <c r="FA648" s="96">
        <v>435</v>
      </c>
      <c r="FB648" s="96">
        <v>430</v>
      </c>
      <c r="FC648" s="103"/>
      <c r="FD648" s="113">
        <v>322.5</v>
      </c>
      <c r="FE648" s="96">
        <v>332.5</v>
      </c>
      <c r="FF648" s="96">
        <v>327.5</v>
      </c>
      <c r="FG648" s="103"/>
      <c r="FH648" s="113">
        <v>382.5</v>
      </c>
      <c r="FI648" s="96">
        <v>392.5</v>
      </c>
      <c r="FJ648" s="96">
        <v>387.5</v>
      </c>
      <c r="FK648" s="103"/>
      <c r="FL648" s="113">
        <v>340</v>
      </c>
      <c r="FM648" s="96">
        <v>350</v>
      </c>
      <c r="FN648" s="96">
        <v>345</v>
      </c>
      <c r="FO648" s="103"/>
      <c r="FP648" s="114">
        <v>310</v>
      </c>
      <c r="FQ648" s="101">
        <v>320</v>
      </c>
      <c r="FR648" s="101">
        <v>315</v>
      </c>
      <c r="FS648" s="103"/>
      <c r="FT648" s="113">
        <v>282.5</v>
      </c>
      <c r="FU648" s="96">
        <v>292.5</v>
      </c>
      <c r="FV648" s="96">
        <v>287.5</v>
      </c>
      <c r="FW648" s="103"/>
      <c r="FX648" s="113">
        <v>277.5</v>
      </c>
      <c r="FY648" s="96">
        <v>287.5</v>
      </c>
      <c r="FZ648" s="96">
        <v>282.5</v>
      </c>
      <c r="GA648" s="103"/>
      <c r="GB648" s="113">
        <v>492.5</v>
      </c>
      <c r="GC648" s="96">
        <v>502.5</v>
      </c>
      <c r="GD648" s="96">
        <v>497.5</v>
      </c>
      <c r="GE648" s="103"/>
      <c r="GF648" s="113">
        <v>485</v>
      </c>
      <c r="GG648" s="96">
        <v>495</v>
      </c>
      <c r="GH648" s="96">
        <v>490</v>
      </c>
      <c r="GI648" s="103"/>
      <c r="GJ648" s="113">
        <v>405</v>
      </c>
      <c r="GK648" s="96">
        <v>415</v>
      </c>
      <c r="GL648" s="96">
        <v>410</v>
      </c>
      <c r="GM648" s="103"/>
      <c r="GN648" s="113">
        <v>645</v>
      </c>
      <c r="GO648" s="96">
        <v>655</v>
      </c>
      <c r="GP648" s="96">
        <v>650</v>
      </c>
      <c r="GQ648" s="103"/>
      <c r="GR648" s="93"/>
      <c r="GS648" s="93"/>
    </row>
    <row r="649" spans="1:201" ht="15.75" x14ac:dyDescent="0.25">
      <c r="A649">
        <v>4</v>
      </c>
      <c r="B649">
        <v>2022</v>
      </c>
      <c r="C649" s="91">
        <v>44673</v>
      </c>
      <c r="D649" s="95">
        <v>430</v>
      </c>
      <c r="E649" s="95">
        <v>440</v>
      </c>
      <c r="F649" s="95">
        <v>435</v>
      </c>
      <c r="G649" s="106">
        <v>15</v>
      </c>
      <c r="H649" s="115">
        <v>380</v>
      </c>
      <c r="I649" s="95">
        <v>390</v>
      </c>
      <c r="J649" s="95">
        <v>385</v>
      </c>
      <c r="K649" s="106">
        <v>15</v>
      </c>
      <c r="L649" s="115">
        <v>395</v>
      </c>
      <c r="M649" s="95">
        <v>405</v>
      </c>
      <c r="N649" s="95">
        <v>400</v>
      </c>
      <c r="O649" s="106">
        <v>20</v>
      </c>
      <c r="P649" s="115">
        <v>385</v>
      </c>
      <c r="Q649" s="95">
        <v>395</v>
      </c>
      <c r="R649" s="95">
        <v>390</v>
      </c>
      <c r="S649" s="106">
        <v>10</v>
      </c>
      <c r="T649" s="115">
        <v>390</v>
      </c>
      <c r="U649" s="95">
        <v>400</v>
      </c>
      <c r="V649" s="95">
        <v>395</v>
      </c>
      <c r="W649" s="106">
        <v>15</v>
      </c>
      <c r="X649" s="115">
        <v>365</v>
      </c>
      <c r="Y649" s="95">
        <v>375</v>
      </c>
      <c r="Z649" s="95">
        <v>370</v>
      </c>
      <c r="AA649" s="106">
        <v>20</v>
      </c>
      <c r="AB649" s="115">
        <v>380</v>
      </c>
      <c r="AC649" s="95">
        <v>390</v>
      </c>
      <c r="AD649" s="95">
        <v>385</v>
      </c>
      <c r="AE649" s="106">
        <v>25</v>
      </c>
      <c r="AF649" s="115">
        <v>360</v>
      </c>
      <c r="AG649" s="95">
        <v>370</v>
      </c>
      <c r="AH649" s="95">
        <v>365</v>
      </c>
      <c r="AI649" s="106" t="s">
        <v>5</v>
      </c>
      <c r="AJ649" s="115">
        <v>310</v>
      </c>
      <c r="AK649" s="95">
        <v>320</v>
      </c>
      <c r="AL649" s="95">
        <v>315</v>
      </c>
      <c r="AM649" s="106" t="s">
        <v>5</v>
      </c>
      <c r="AN649" s="115">
        <v>295</v>
      </c>
      <c r="AO649" s="95">
        <v>305</v>
      </c>
      <c r="AP649" s="95">
        <v>300</v>
      </c>
      <c r="AQ649" s="106">
        <v>-15</v>
      </c>
      <c r="AR649" s="115">
        <v>370</v>
      </c>
      <c r="AS649" s="95">
        <v>380</v>
      </c>
      <c r="AT649" s="95">
        <v>375</v>
      </c>
      <c r="AU649" s="106">
        <v>5</v>
      </c>
      <c r="AV649" s="115">
        <v>300</v>
      </c>
      <c r="AW649" s="95">
        <v>310</v>
      </c>
      <c r="AX649" s="95">
        <v>305</v>
      </c>
      <c r="AY649" s="106">
        <v>5</v>
      </c>
      <c r="AZ649" s="115">
        <v>385</v>
      </c>
      <c r="BA649" s="95">
        <v>395</v>
      </c>
      <c r="BB649" s="95">
        <v>390</v>
      </c>
      <c r="BC649" s="106">
        <v>15</v>
      </c>
      <c r="BD649" s="115">
        <v>320</v>
      </c>
      <c r="BE649" s="95">
        <v>330</v>
      </c>
      <c r="BF649" s="95">
        <v>325</v>
      </c>
      <c r="BG649" s="106">
        <v>10</v>
      </c>
      <c r="BH649" s="115">
        <v>370</v>
      </c>
      <c r="BI649" s="95">
        <v>380</v>
      </c>
      <c r="BJ649" s="95">
        <v>375</v>
      </c>
      <c r="BK649" s="106">
        <v>5</v>
      </c>
      <c r="BL649" s="115">
        <v>285</v>
      </c>
      <c r="BM649" s="95">
        <v>295</v>
      </c>
      <c r="BN649" s="95">
        <v>290</v>
      </c>
      <c r="BO649" s="106">
        <v>5</v>
      </c>
      <c r="BP649" s="115">
        <v>305</v>
      </c>
      <c r="BQ649" s="95">
        <v>315</v>
      </c>
      <c r="BR649" s="95">
        <v>310</v>
      </c>
      <c r="BS649" s="106">
        <v>5</v>
      </c>
      <c r="BT649" s="115">
        <v>300</v>
      </c>
      <c r="BU649" s="95">
        <v>310</v>
      </c>
      <c r="BV649" s="95">
        <v>305</v>
      </c>
      <c r="BW649" s="106" t="s">
        <v>5</v>
      </c>
      <c r="BX649" s="115">
        <v>395</v>
      </c>
      <c r="BY649" s="95">
        <v>405</v>
      </c>
      <c r="BZ649" s="95">
        <v>400</v>
      </c>
      <c r="CA649" s="106">
        <v>20</v>
      </c>
      <c r="CB649" s="115">
        <v>550</v>
      </c>
      <c r="CC649" s="95">
        <v>560</v>
      </c>
      <c r="CD649" s="95">
        <v>555</v>
      </c>
      <c r="CE649" s="106" t="s">
        <v>5</v>
      </c>
      <c r="CF649" s="115">
        <v>390</v>
      </c>
      <c r="CG649" s="95">
        <v>400</v>
      </c>
      <c r="CH649" s="95">
        <v>395</v>
      </c>
      <c r="CI649" s="106">
        <v>10</v>
      </c>
      <c r="CJ649" s="115">
        <v>375</v>
      </c>
      <c r="CK649" s="95">
        <v>385</v>
      </c>
      <c r="CL649" s="95">
        <v>380</v>
      </c>
      <c r="CM649" s="106">
        <v>20</v>
      </c>
      <c r="CN649" s="115">
        <v>395</v>
      </c>
      <c r="CO649" s="95">
        <v>405</v>
      </c>
      <c r="CP649" s="95">
        <v>400</v>
      </c>
      <c r="CQ649" s="106">
        <v>20</v>
      </c>
      <c r="CR649" s="115">
        <v>480</v>
      </c>
      <c r="CS649" s="95">
        <v>490</v>
      </c>
      <c r="CT649" s="95">
        <v>485</v>
      </c>
      <c r="CU649" s="106" t="s">
        <v>5</v>
      </c>
      <c r="CV649" s="115">
        <v>410</v>
      </c>
      <c r="CW649" s="95">
        <v>420</v>
      </c>
      <c r="CX649" s="95">
        <v>415</v>
      </c>
      <c r="CY649" s="106">
        <v>15</v>
      </c>
      <c r="CZ649" s="115">
        <v>395</v>
      </c>
      <c r="DA649" s="95">
        <v>405</v>
      </c>
      <c r="DB649" s="95">
        <v>400</v>
      </c>
      <c r="DC649" s="106" t="s">
        <v>5</v>
      </c>
      <c r="DD649" s="115">
        <v>405</v>
      </c>
      <c r="DE649" s="95">
        <v>415</v>
      </c>
      <c r="DF649" s="95">
        <v>410</v>
      </c>
      <c r="DG649" s="106">
        <v>20</v>
      </c>
      <c r="DH649" s="115">
        <v>555</v>
      </c>
      <c r="DI649" s="95">
        <v>565</v>
      </c>
      <c r="DJ649" s="95">
        <v>560</v>
      </c>
      <c r="DK649" s="106" t="s">
        <v>5</v>
      </c>
      <c r="DL649" s="115">
        <v>380</v>
      </c>
      <c r="DM649" s="95">
        <v>390</v>
      </c>
      <c r="DN649" s="95">
        <v>385</v>
      </c>
      <c r="DO649" s="106">
        <v>10</v>
      </c>
      <c r="DP649" s="115">
        <v>375</v>
      </c>
      <c r="DQ649" s="95">
        <v>385</v>
      </c>
      <c r="DR649" s="95">
        <v>380</v>
      </c>
      <c r="DS649" s="106">
        <v>20</v>
      </c>
      <c r="DT649" s="115">
        <v>435</v>
      </c>
      <c r="DU649" s="95">
        <v>445</v>
      </c>
      <c r="DV649" s="95">
        <v>440</v>
      </c>
      <c r="DW649" s="106">
        <v>50</v>
      </c>
      <c r="DX649" s="115">
        <v>540</v>
      </c>
      <c r="DY649" s="95">
        <v>550</v>
      </c>
      <c r="DZ649" s="95">
        <v>545</v>
      </c>
      <c r="EA649" s="106" t="s">
        <v>5</v>
      </c>
      <c r="EB649" s="115">
        <v>405</v>
      </c>
      <c r="EC649" s="95">
        <v>415</v>
      </c>
      <c r="ED649" s="95">
        <v>410</v>
      </c>
      <c r="EE649" s="106">
        <v>10</v>
      </c>
      <c r="EF649" s="115">
        <v>380</v>
      </c>
      <c r="EG649" s="95">
        <v>390</v>
      </c>
      <c r="EH649" s="95">
        <v>385</v>
      </c>
      <c r="EI649" s="106" t="s">
        <v>5</v>
      </c>
      <c r="EJ649" s="115">
        <v>445</v>
      </c>
      <c r="EK649" s="95">
        <v>455</v>
      </c>
      <c r="EL649" s="95">
        <v>450</v>
      </c>
      <c r="EM649" s="106">
        <v>35</v>
      </c>
      <c r="EN649" s="115">
        <v>585</v>
      </c>
      <c r="EO649" s="95">
        <v>595</v>
      </c>
      <c r="EP649" s="95">
        <v>590</v>
      </c>
      <c r="EQ649" s="106" t="s">
        <v>5</v>
      </c>
      <c r="ER649" s="115">
        <v>400</v>
      </c>
      <c r="ES649" s="95">
        <v>410</v>
      </c>
      <c r="ET649" s="95">
        <v>405</v>
      </c>
      <c r="EU649" s="106">
        <v>25</v>
      </c>
      <c r="EV649" s="115">
        <v>345</v>
      </c>
      <c r="EW649" s="95">
        <v>355</v>
      </c>
      <c r="EX649" s="95">
        <v>350</v>
      </c>
      <c r="EY649" s="106">
        <v>15</v>
      </c>
      <c r="EZ649" s="115">
        <v>445</v>
      </c>
      <c r="FA649" s="95">
        <v>455</v>
      </c>
      <c r="FB649" s="95">
        <v>450</v>
      </c>
      <c r="FC649" s="106">
        <v>40</v>
      </c>
      <c r="FD649" s="115">
        <v>325</v>
      </c>
      <c r="FE649" s="95">
        <v>335</v>
      </c>
      <c r="FF649" s="95">
        <v>330</v>
      </c>
      <c r="FG649" s="106">
        <v>5</v>
      </c>
      <c r="FH649" s="115">
        <v>385</v>
      </c>
      <c r="FI649" s="95">
        <v>395</v>
      </c>
      <c r="FJ649" s="95">
        <v>390</v>
      </c>
      <c r="FK649" s="106">
        <v>5</v>
      </c>
      <c r="FL649" s="115">
        <v>345</v>
      </c>
      <c r="FM649" s="95">
        <v>355</v>
      </c>
      <c r="FN649" s="95">
        <v>350</v>
      </c>
      <c r="FO649" s="106">
        <v>10</v>
      </c>
      <c r="FP649" s="115">
        <v>310</v>
      </c>
      <c r="FQ649" s="95">
        <v>320</v>
      </c>
      <c r="FR649" s="95">
        <v>315</v>
      </c>
      <c r="FS649" s="106" t="s">
        <v>5</v>
      </c>
      <c r="FT649" s="135">
        <v>290</v>
      </c>
      <c r="FU649" s="136">
        <v>300</v>
      </c>
      <c r="FV649" s="95">
        <v>295</v>
      </c>
      <c r="FW649" s="134">
        <v>15</v>
      </c>
      <c r="FX649" s="115">
        <v>280</v>
      </c>
      <c r="FY649" s="95">
        <v>290</v>
      </c>
      <c r="FZ649" s="95">
        <v>285</v>
      </c>
      <c r="GA649" s="106">
        <v>5</v>
      </c>
      <c r="GB649" s="115">
        <v>500</v>
      </c>
      <c r="GC649" s="95">
        <v>510</v>
      </c>
      <c r="GD649" s="95">
        <v>505</v>
      </c>
      <c r="GE649" s="106">
        <v>15</v>
      </c>
      <c r="GF649" s="115">
        <v>485</v>
      </c>
      <c r="GG649" s="95">
        <v>495</v>
      </c>
      <c r="GH649" s="95">
        <v>490</v>
      </c>
      <c r="GI649" s="106" t="s">
        <v>5</v>
      </c>
      <c r="GJ649" s="115">
        <v>415</v>
      </c>
      <c r="GK649" s="95">
        <v>425</v>
      </c>
      <c r="GL649" s="95">
        <v>420</v>
      </c>
      <c r="GM649" s="106">
        <v>20</v>
      </c>
      <c r="GN649" s="115">
        <v>645</v>
      </c>
      <c r="GO649" s="95">
        <v>655</v>
      </c>
      <c r="GP649" s="95">
        <v>650</v>
      </c>
      <c r="GQ649" s="106" t="s">
        <v>5</v>
      </c>
      <c r="GR649" s="93"/>
      <c r="GS649" s="93"/>
    </row>
    <row r="650" spans="1:201" ht="15.75" x14ac:dyDescent="0.25">
      <c r="A650">
        <v>4</v>
      </c>
      <c r="B650">
        <v>2022</v>
      </c>
      <c r="C650" s="91">
        <v>44680</v>
      </c>
      <c r="D650" s="95">
        <v>435</v>
      </c>
      <c r="E650" s="95">
        <v>445</v>
      </c>
      <c r="F650" s="95">
        <v>440</v>
      </c>
      <c r="G650" s="106">
        <v>5</v>
      </c>
      <c r="H650" s="115">
        <v>385</v>
      </c>
      <c r="I650" s="95">
        <v>395</v>
      </c>
      <c r="J650" s="95">
        <v>390</v>
      </c>
      <c r="K650" s="106">
        <v>5</v>
      </c>
      <c r="L650" s="115">
        <v>400</v>
      </c>
      <c r="M650" s="95">
        <v>410</v>
      </c>
      <c r="N650" s="95">
        <v>405</v>
      </c>
      <c r="O650" s="106">
        <v>5</v>
      </c>
      <c r="P650" s="115">
        <v>390</v>
      </c>
      <c r="Q650" s="95">
        <v>400</v>
      </c>
      <c r="R650" s="95">
        <v>395</v>
      </c>
      <c r="S650" s="106">
        <v>5</v>
      </c>
      <c r="T650" s="115">
        <v>400</v>
      </c>
      <c r="U650" s="95">
        <v>410</v>
      </c>
      <c r="V650" s="95">
        <v>405</v>
      </c>
      <c r="W650" s="106">
        <v>10</v>
      </c>
      <c r="X650" s="115">
        <v>380</v>
      </c>
      <c r="Y650" s="95">
        <v>390</v>
      </c>
      <c r="Z650" s="95">
        <v>385</v>
      </c>
      <c r="AA650" s="106">
        <v>15</v>
      </c>
      <c r="AB650" s="115">
        <v>385</v>
      </c>
      <c r="AC650" s="95">
        <v>395</v>
      </c>
      <c r="AD650" s="95">
        <v>390</v>
      </c>
      <c r="AE650" s="106">
        <v>5</v>
      </c>
      <c r="AF650" s="115">
        <v>350</v>
      </c>
      <c r="AG650" s="95">
        <v>360</v>
      </c>
      <c r="AH650" s="95">
        <v>355</v>
      </c>
      <c r="AI650" s="106">
        <v>-10</v>
      </c>
      <c r="AJ650" s="115">
        <v>310</v>
      </c>
      <c r="AK650" s="95">
        <v>320</v>
      </c>
      <c r="AL650" s="95">
        <v>315</v>
      </c>
      <c r="AM650" s="106" t="s">
        <v>5</v>
      </c>
      <c r="AN650" s="115">
        <v>310</v>
      </c>
      <c r="AO650" s="95">
        <v>320</v>
      </c>
      <c r="AP650" s="95">
        <v>315</v>
      </c>
      <c r="AQ650" s="106">
        <v>15</v>
      </c>
      <c r="AR650" s="115">
        <v>370</v>
      </c>
      <c r="AS650" s="95">
        <v>380</v>
      </c>
      <c r="AT650" s="95">
        <v>375</v>
      </c>
      <c r="AU650" s="106" t="s">
        <v>5</v>
      </c>
      <c r="AV650" s="115">
        <v>305</v>
      </c>
      <c r="AW650" s="95">
        <v>315</v>
      </c>
      <c r="AX650" s="95">
        <v>310</v>
      </c>
      <c r="AY650" s="106">
        <v>5</v>
      </c>
      <c r="AZ650" s="115">
        <v>385</v>
      </c>
      <c r="BA650" s="95">
        <v>395</v>
      </c>
      <c r="BB650" s="95">
        <v>390</v>
      </c>
      <c r="BC650" s="106" t="s">
        <v>5</v>
      </c>
      <c r="BD650" s="115">
        <v>325</v>
      </c>
      <c r="BE650" s="95">
        <v>335</v>
      </c>
      <c r="BF650" s="95">
        <v>330</v>
      </c>
      <c r="BG650" s="106">
        <v>5</v>
      </c>
      <c r="BH650" s="115">
        <v>370</v>
      </c>
      <c r="BI650" s="95">
        <v>380</v>
      </c>
      <c r="BJ650" s="95">
        <v>375</v>
      </c>
      <c r="BK650" s="106" t="s">
        <v>5</v>
      </c>
      <c r="BL650" s="115">
        <v>280</v>
      </c>
      <c r="BM650" s="95">
        <v>290</v>
      </c>
      <c r="BN650" s="95">
        <v>285</v>
      </c>
      <c r="BO650" s="106">
        <v>-5</v>
      </c>
      <c r="BP650" s="115">
        <v>310</v>
      </c>
      <c r="BQ650" s="95">
        <v>320</v>
      </c>
      <c r="BR650" s="95">
        <v>315</v>
      </c>
      <c r="BS650" s="106">
        <v>5</v>
      </c>
      <c r="BT650" s="115">
        <v>300</v>
      </c>
      <c r="BU650" s="95">
        <v>310</v>
      </c>
      <c r="BV650" s="95">
        <v>305</v>
      </c>
      <c r="BW650" s="106" t="s">
        <v>5</v>
      </c>
      <c r="BX650" s="115">
        <v>395</v>
      </c>
      <c r="BY650" s="95">
        <v>405</v>
      </c>
      <c r="BZ650" s="95">
        <v>400</v>
      </c>
      <c r="CA650" s="106" t="s">
        <v>5</v>
      </c>
      <c r="CB650" s="115">
        <v>550</v>
      </c>
      <c r="CC650" s="95">
        <v>560</v>
      </c>
      <c r="CD650" s="95">
        <v>555</v>
      </c>
      <c r="CE650" s="106" t="s">
        <v>5</v>
      </c>
      <c r="CF650" s="115">
        <v>395</v>
      </c>
      <c r="CG650" s="95">
        <v>405</v>
      </c>
      <c r="CH650" s="95">
        <v>400</v>
      </c>
      <c r="CI650" s="106">
        <v>5</v>
      </c>
      <c r="CJ650" s="115">
        <v>380</v>
      </c>
      <c r="CK650" s="95">
        <v>390</v>
      </c>
      <c r="CL650" s="95">
        <v>385</v>
      </c>
      <c r="CM650" s="106">
        <v>5</v>
      </c>
      <c r="CN650" s="115">
        <v>395</v>
      </c>
      <c r="CO650" s="95">
        <v>405</v>
      </c>
      <c r="CP650" s="95">
        <v>400</v>
      </c>
      <c r="CQ650" s="106" t="s">
        <v>5</v>
      </c>
      <c r="CR650" s="115">
        <v>480</v>
      </c>
      <c r="CS650" s="95">
        <v>490</v>
      </c>
      <c r="CT650" s="95">
        <v>485</v>
      </c>
      <c r="CU650" s="106" t="s">
        <v>5</v>
      </c>
      <c r="CV650" s="115">
        <v>415</v>
      </c>
      <c r="CW650" s="95">
        <v>425</v>
      </c>
      <c r="CX650" s="95">
        <v>420</v>
      </c>
      <c r="CY650" s="106">
        <v>5</v>
      </c>
      <c r="CZ650" s="115">
        <v>405</v>
      </c>
      <c r="DA650" s="95">
        <v>415</v>
      </c>
      <c r="DB650" s="95">
        <v>410</v>
      </c>
      <c r="DC650" s="106">
        <v>10</v>
      </c>
      <c r="DD650" s="115">
        <v>435</v>
      </c>
      <c r="DE650" s="95">
        <v>445</v>
      </c>
      <c r="DF650" s="95">
        <v>440</v>
      </c>
      <c r="DG650" s="106">
        <v>30</v>
      </c>
      <c r="DH650" s="115">
        <v>565</v>
      </c>
      <c r="DI650" s="95">
        <v>575</v>
      </c>
      <c r="DJ650" s="95">
        <v>570</v>
      </c>
      <c r="DK650" s="106">
        <v>10</v>
      </c>
      <c r="DL650" s="115">
        <v>385</v>
      </c>
      <c r="DM650" s="95">
        <v>395</v>
      </c>
      <c r="DN650" s="95">
        <v>390</v>
      </c>
      <c r="DO650" s="106">
        <v>5</v>
      </c>
      <c r="DP650" s="115">
        <v>380</v>
      </c>
      <c r="DQ650" s="95">
        <v>390</v>
      </c>
      <c r="DR650" s="95">
        <v>385</v>
      </c>
      <c r="DS650" s="106">
        <v>5</v>
      </c>
      <c r="DT650" s="115">
        <v>435</v>
      </c>
      <c r="DU650" s="95">
        <v>445</v>
      </c>
      <c r="DV650" s="95">
        <v>440</v>
      </c>
      <c r="DW650" s="106" t="s">
        <v>5</v>
      </c>
      <c r="DX650" s="115">
        <v>550</v>
      </c>
      <c r="DY650" s="95">
        <v>560</v>
      </c>
      <c r="DZ650" s="95">
        <v>555</v>
      </c>
      <c r="EA650" s="106">
        <v>10</v>
      </c>
      <c r="EB650" s="115">
        <v>410</v>
      </c>
      <c r="EC650" s="95">
        <v>420</v>
      </c>
      <c r="ED650" s="95">
        <v>415</v>
      </c>
      <c r="EE650" s="106">
        <v>5</v>
      </c>
      <c r="EF650" s="115">
        <v>395</v>
      </c>
      <c r="EG650" s="95">
        <v>405</v>
      </c>
      <c r="EH650" s="95">
        <v>400</v>
      </c>
      <c r="EI650" s="106">
        <v>15</v>
      </c>
      <c r="EJ650" s="115">
        <v>445</v>
      </c>
      <c r="EK650" s="95">
        <v>455</v>
      </c>
      <c r="EL650" s="95">
        <v>450</v>
      </c>
      <c r="EM650" s="106" t="s">
        <v>5</v>
      </c>
      <c r="EN650" s="115">
        <v>595</v>
      </c>
      <c r="EO650" s="95">
        <v>605</v>
      </c>
      <c r="EP650" s="95">
        <v>600</v>
      </c>
      <c r="EQ650" s="106">
        <v>10</v>
      </c>
      <c r="ER650" s="115">
        <v>400</v>
      </c>
      <c r="ES650" s="95">
        <v>410</v>
      </c>
      <c r="ET650" s="95">
        <v>405</v>
      </c>
      <c r="EU650" s="106" t="s">
        <v>5</v>
      </c>
      <c r="EV650" s="115">
        <v>355</v>
      </c>
      <c r="EW650" s="95">
        <v>365</v>
      </c>
      <c r="EX650" s="95">
        <v>360</v>
      </c>
      <c r="EY650" s="106">
        <v>10</v>
      </c>
      <c r="EZ650" s="115">
        <v>445</v>
      </c>
      <c r="FA650" s="95">
        <v>455</v>
      </c>
      <c r="FB650" s="95">
        <v>450</v>
      </c>
      <c r="FC650" s="106" t="s">
        <v>5</v>
      </c>
      <c r="FD650" s="115">
        <v>325</v>
      </c>
      <c r="FE650" s="95">
        <v>335</v>
      </c>
      <c r="FF650" s="95">
        <v>330</v>
      </c>
      <c r="FG650" s="106" t="s">
        <v>5</v>
      </c>
      <c r="FH650" s="115">
        <v>380</v>
      </c>
      <c r="FI650" s="95">
        <v>390</v>
      </c>
      <c r="FJ650" s="95">
        <v>385</v>
      </c>
      <c r="FK650" s="106">
        <v>-5</v>
      </c>
      <c r="FL650" s="115">
        <v>350</v>
      </c>
      <c r="FM650" s="95">
        <v>360</v>
      </c>
      <c r="FN650" s="95">
        <v>355</v>
      </c>
      <c r="FO650" s="106">
        <v>5</v>
      </c>
      <c r="FP650" s="115">
        <v>310</v>
      </c>
      <c r="FQ650" s="95">
        <v>320</v>
      </c>
      <c r="FR650" s="95">
        <v>315</v>
      </c>
      <c r="FS650" s="106" t="s">
        <v>5</v>
      </c>
      <c r="FT650" s="135">
        <v>285</v>
      </c>
      <c r="FU650" s="136">
        <v>295</v>
      </c>
      <c r="FV650" s="95">
        <v>290</v>
      </c>
      <c r="FW650" s="134">
        <v>-5</v>
      </c>
      <c r="FX650" s="115">
        <v>275</v>
      </c>
      <c r="FY650" s="95">
        <v>285</v>
      </c>
      <c r="FZ650" s="95">
        <v>280</v>
      </c>
      <c r="GA650" s="106">
        <v>-5</v>
      </c>
      <c r="GB650" s="115">
        <v>505</v>
      </c>
      <c r="GC650" s="95">
        <v>515</v>
      </c>
      <c r="GD650" s="95">
        <v>510</v>
      </c>
      <c r="GE650" s="106">
        <v>5</v>
      </c>
      <c r="GF650" s="115">
        <v>495</v>
      </c>
      <c r="GG650" s="95">
        <v>505</v>
      </c>
      <c r="GH650" s="95">
        <v>500</v>
      </c>
      <c r="GI650" s="106">
        <v>10</v>
      </c>
      <c r="GJ650" s="115">
        <v>445</v>
      </c>
      <c r="GK650" s="95">
        <v>455</v>
      </c>
      <c r="GL650" s="95">
        <v>450</v>
      </c>
      <c r="GM650" s="106">
        <v>30</v>
      </c>
      <c r="GN650" s="115">
        <v>655</v>
      </c>
      <c r="GO650" s="95">
        <v>665</v>
      </c>
      <c r="GP650" s="95">
        <v>660</v>
      </c>
      <c r="GQ650" s="106">
        <v>10</v>
      </c>
      <c r="GR650" s="93"/>
      <c r="GS650" s="93"/>
    </row>
    <row r="651" spans="1:201" ht="15.75" x14ac:dyDescent="0.25">
      <c r="A651">
        <v>5</v>
      </c>
      <c r="B651">
        <v>2022</v>
      </c>
      <c r="C651" s="91">
        <v>44687</v>
      </c>
      <c r="D651" s="95">
        <v>450</v>
      </c>
      <c r="E651" s="95">
        <v>460</v>
      </c>
      <c r="F651" s="95">
        <v>455</v>
      </c>
      <c r="G651" s="106">
        <v>15</v>
      </c>
      <c r="H651" s="115">
        <v>390</v>
      </c>
      <c r="I651" s="95">
        <v>400</v>
      </c>
      <c r="J651" s="95">
        <v>395</v>
      </c>
      <c r="K651" s="106">
        <v>5</v>
      </c>
      <c r="L651" s="115">
        <v>405</v>
      </c>
      <c r="M651" s="95">
        <v>415</v>
      </c>
      <c r="N651" s="95">
        <v>410</v>
      </c>
      <c r="O651" s="106">
        <v>5</v>
      </c>
      <c r="P651" s="115">
        <v>395</v>
      </c>
      <c r="Q651" s="95">
        <v>405</v>
      </c>
      <c r="R651" s="95">
        <v>400</v>
      </c>
      <c r="S651" s="106">
        <v>5</v>
      </c>
      <c r="T651" s="115">
        <v>410</v>
      </c>
      <c r="U651" s="95">
        <v>420</v>
      </c>
      <c r="V651" s="95">
        <v>415</v>
      </c>
      <c r="W651" s="106">
        <v>10</v>
      </c>
      <c r="X651" s="115">
        <v>385</v>
      </c>
      <c r="Y651" s="95">
        <v>395</v>
      </c>
      <c r="Z651" s="95">
        <v>390</v>
      </c>
      <c r="AA651" s="106">
        <v>5</v>
      </c>
      <c r="AB651" s="115">
        <v>395</v>
      </c>
      <c r="AC651" s="95">
        <v>405</v>
      </c>
      <c r="AD651" s="95">
        <v>400</v>
      </c>
      <c r="AE651" s="106">
        <v>10</v>
      </c>
      <c r="AF651" s="115">
        <v>355</v>
      </c>
      <c r="AG651" s="95">
        <v>365</v>
      </c>
      <c r="AH651" s="95">
        <v>360</v>
      </c>
      <c r="AI651" s="106">
        <v>5</v>
      </c>
      <c r="AJ651" s="115">
        <v>310</v>
      </c>
      <c r="AK651" s="95">
        <v>320</v>
      </c>
      <c r="AL651" s="95">
        <v>315</v>
      </c>
      <c r="AM651" s="106" t="s">
        <v>5</v>
      </c>
      <c r="AN651" s="115">
        <v>310</v>
      </c>
      <c r="AO651" s="95">
        <v>320</v>
      </c>
      <c r="AP651" s="95">
        <v>315</v>
      </c>
      <c r="AQ651" s="106" t="s">
        <v>5</v>
      </c>
      <c r="AR651" s="115">
        <v>375</v>
      </c>
      <c r="AS651" s="95">
        <v>385</v>
      </c>
      <c r="AT651" s="95">
        <v>380</v>
      </c>
      <c r="AU651" s="106">
        <v>5</v>
      </c>
      <c r="AV651" s="115">
        <v>305</v>
      </c>
      <c r="AW651" s="95">
        <v>315</v>
      </c>
      <c r="AX651" s="95">
        <v>310</v>
      </c>
      <c r="AY651" s="106" t="s">
        <v>5</v>
      </c>
      <c r="AZ651" s="115">
        <v>395</v>
      </c>
      <c r="BA651" s="95">
        <v>405</v>
      </c>
      <c r="BB651" s="95">
        <v>400</v>
      </c>
      <c r="BC651" s="106">
        <v>10</v>
      </c>
      <c r="BD651" s="115">
        <v>330</v>
      </c>
      <c r="BE651" s="95">
        <v>340</v>
      </c>
      <c r="BF651" s="95">
        <v>335</v>
      </c>
      <c r="BG651" s="106">
        <v>5</v>
      </c>
      <c r="BH651" s="115">
        <v>375</v>
      </c>
      <c r="BI651" s="95">
        <v>385</v>
      </c>
      <c r="BJ651" s="95">
        <v>380</v>
      </c>
      <c r="BK651" s="106">
        <v>5</v>
      </c>
      <c r="BL651" s="115">
        <v>285</v>
      </c>
      <c r="BM651" s="95">
        <v>295</v>
      </c>
      <c r="BN651" s="95">
        <v>290</v>
      </c>
      <c r="BO651" s="106">
        <v>5</v>
      </c>
      <c r="BP651" s="115">
        <v>380</v>
      </c>
      <c r="BQ651" s="95">
        <v>390</v>
      </c>
      <c r="BR651" s="95">
        <v>385</v>
      </c>
      <c r="BS651" s="106">
        <v>70</v>
      </c>
      <c r="BT651" s="115">
        <v>300</v>
      </c>
      <c r="BU651" s="95">
        <v>310</v>
      </c>
      <c r="BV651" s="95">
        <v>305</v>
      </c>
      <c r="BW651" s="106" t="s">
        <v>5</v>
      </c>
      <c r="BX651" s="115">
        <v>395</v>
      </c>
      <c r="BY651" s="95">
        <v>405</v>
      </c>
      <c r="BZ651" s="95">
        <v>400</v>
      </c>
      <c r="CA651" s="106" t="s">
        <v>5</v>
      </c>
      <c r="CB651" s="115">
        <v>555</v>
      </c>
      <c r="CC651" s="95">
        <v>565</v>
      </c>
      <c r="CD651" s="95">
        <v>560</v>
      </c>
      <c r="CE651" s="106">
        <v>5</v>
      </c>
      <c r="CF651" s="115">
        <v>400</v>
      </c>
      <c r="CG651" s="95">
        <v>410</v>
      </c>
      <c r="CH651" s="95">
        <v>405</v>
      </c>
      <c r="CI651" s="106">
        <v>5</v>
      </c>
      <c r="CJ651" s="115">
        <v>385</v>
      </c>
      <c r="CK651" s="95">
        <v>395</v>
      </c>
      <c r="CL651" s="95">
        <v>390</v>
      </c>
      <c r="CM651" s="106">
        <v>5</v>
      </c>
      <c r="CN651" s="115">
        <v>395</v>
      </c>
      <c r="CO651" s="95">
        <v>405</v>
      </c>
      <c r="CP651" s="95">
        <v>400</v>
      </c>
      <c r="CQ651" s="106" t="s">
        <v>5</v>
      </c>
      <c r="CR651" s="115">
        <v>480</v>
      </c>
      <c r="CS651" s="95">
        <v>490</v>
      </c>
      <c r="CT651" s="95">
        <v>485</v>
      </c>
      <c r="CU651" s="106" t="s">
        <v>5</v>
      </c>
      <c r="CV651" s="115">
        <v>430</v>
      </c>
      <c r="CW651" s="95">
        <v>440</v>
      </c>
      <c r="CX651" s="95">
        <v>435</v>
      </c>
      <c r="CY651" s="106">
        <v>15</v>
      </c>
      <c r="CZ651" s="115">
        <v>410</v>
      </c>
      <c r="DA651" s="95">
        <v>420</v>
      </c>
      <c r="DB651" s="95">
        <v>415</v>
      </c>
      <c r="DC651" s="106">
        <v>5</v>
      </c>
      <c r="DD651" s="115">
        <v>435</v>
      </c>
      <c r="DE651" s="95">
        <v>445</v>
      </c>
      <c r="DF651" s="95">
        <v>440</v>
      </c>
      <c r="DG651" s="106" t="s">
        <v>5</v>
      </c>
      <c r="DH651" s="115">
        <v>580</v>
      </c>
      <c r="DI651" s="95">
        <v>590</v>
      </c>
      <c r="DJ651" s="95">
        <v>585</v>
      </c>
      <c r="DK651" s="106">
        <v>15</v>
      </c>
      <c r="DL651" s="115">
        <v>400</v>
      </c>
      <c r="DM651" s="95">
        <v>410</v>
      </c>
      <c r="DN651" s="95">
        <v>405</v>
      </c>
      <c r="DO651" s="106">
        <v>15</v>
      </c>
      <c r="DP651" s="115">
        <v>385</v>
      </c>
      <c r="DQ651" s="95">
        <v>395</v>
      </c>
      <c r="DR651" s="95">
        <v>390</v>
      </c>
      <c r="DS651" s="106">
        <v>5</v>
      </c>
      <c r="DT651" s="115">
        <v>435</v>
      </c>
      <c r="DU651" s="95">
        <v>445</v>
      </c>
      <c r="DV651" s="95">
        <v>440</v>
      </c>
      <c r="DW651" s="106" t="s">
        <v>5</v>
      </c>
      <c r="DX651" s="115">
        <v>565</v>
      </c>
      <c r="DY651" s="95">
        <v>575</v>
      </c>
      <c r="DZ651" s="95">
        <v>570</v>
      </c>
      <c r="EA651" s="106">
        <v>15</v>
      </c>
      <c r="EB651" s="115">
        <v>430</v>
      </c>
      <c r="EC651" s="95">
        <v>440</v>
      </c>
      <c r="ED651" s="95">
        <v>435</v>
      </c>
      <c r="EE651" s="106">
        <v>20</v>
      </c>
      <c r="EF651" s="115">
        <v>405</v>
      </c>
      <c r="EG651" s="95">
        <v>415</v>
      </c>
      <c r="EH651" s="95">
        <v>410</v>
      </c>
      <c r="EI651" s="106">
        <v>10</v>
      </c>
      <c r="EJ651" s="115">
        <v>445</v>
      </c>
      <c r="EK651" s="95">
        <v>455</v>
      </c>
      <c r="EL651" s="95">
        <v>450</v>
      </c>
      <c r="EM651" s="106" t="s">
        <v>5</v>
      </c>
      <c r="EN651" s="115">
        <v>610</v>
      </c>
      <c r="EO651" s="95">
        <v>620</v>
      </c>
      <c r="EP651" s="95">
        <v>615</v>
      </c>
      <c r="EQ651" s="106">
        <v>15</v>
      </c>
      <c r="ER651" s="115">
        <v>410</v>
      </c>
      <c r="ES651" s="95">
        <v>420</v>
      </c>
      <c r="ET651" s="95">
        <v>415</v>
      </c>
      <c r="EU651" s="106">
        <v>10</v>
      </c>
      <c r="EV651" s="115">
        <v>360</v>
      </c>
      <c r="EW651" s="95">
        <v>370</v>
      </c>
      <c r="EX651" s="95">
        <v>365</v>
      </c>
      <c r="EY651" s="106">
        <v>5</v>
      </c>
      <c r="EZ651" s="115">
        <v>445</v>
      </c>
      <c r="FA651" s="95">
        <v>455</v>
      </c>
      <c r="FB651" s="95">
        <v>450</v>
      </c>
      <c r="FC651" s="106" t="s">
        <v>5</v>
      </c>
      <c r="FD651" s="115">
        <v>320</v>
      </c>
      <c r="FE651" s="95">
        <v>330</v>
      </c>
      <c r="FF651" s="95">
        <v>325</v>
      </c>
      <c r="FG651" s="106">
        <v>-5</v>
      </c>
      <c r="FH651" s="115">
        <v>390</v>
      </c>
      <c r="FI651" s="95">
        <v>400</v>
      </c>
      <c r="FJ651" s="95">
        <v>395</v>
      </c>
      <c r="FK651" s="106">
        <v>10</v>
      </c>
      <c r="FL651" s="115">
        <v>355</v>
      </c>
      <c r="FM651" s="95">
        <v>365</v>
      </c>
      <c r="FN651" s="95">
        <v>360</v>
      </c>
      <c r="FO651" s="106">
        <v>5</v>
      </c>
      <c r="FP651" s="115">
        <v>345</v>
      </c>
      <c r="FQ651" s="95">
        <v>355</v>
      </c>
      <c r="FR651" s="95">
        <v>350</v>
      </c>
      <c r="FS651" s="106">
        <v>25</v>
      </c>
      <c r="FT651" s="135">
        <v>300</v>
      </c>
      <c r="FU651" s="136">
        <v>310</v>
      </c>
      <c r="FV651" s="95">
        <v>305</v>
      </c>
      <c r="FW651" s="134">
        <v>15</v>
      </c>
      <c r="FX651" s="115">
        <v>280</v>
      </c>
      <c r="FY651" s="95">
        <v>290</v>
      </c>
      <c r="FZ651" s="95">
        <v>285</v>
      </c>
      <c r="GA651" s="106">
        <v>5</v>
      </c>
      <c r="GB651" s="115">
        <v>520</v>
      </c>
      <c r="GC651" s="95">
        <v>530</v>
      </c>
      <c r="GD651" s="95">
        <v>525</v>
      </c>
      <c r="GE651" s="106">
        <v>15</v>
      </c>
      <c r="GF651" s="115">
        <v>500</v>
      </c>
      <c r="GG651" s="95">
        <v>510</v>
      </c>
      <c r="GH651" s="95">
        <v>505</v>
      </c>
      <c r="GI651" s="106">
        <v>5</v>
      </c>
      <c r="GJ651" s="115">
        <v>445</v>
      </c>
      <c r="GK651" s="95">
        <v>455</v>
      </c>
      <c r="GL651" s="95">
        <v>450</v>
      </c>
      <c r="GM651" s="106" t="s">
        <v>5</v>
      </c>
      <c r="GN651" s="115">
        <v>670</v>
      </c>
      <c r="GO651" s="95">
        <v>680</v>
      </c>
      <c r="GP651" s="95">
        <v>675</v>
      </c>
      <c r="GQ651" s="106">
        <v>15</v>
      </c>
      <c r="GR651" s="93"/>
      <c r="GS651" s="93"/>
    </row>
    <row r="652" spans="1:201" ht="15.75" x14ac:dyDescent="0.25">
      <c r="A652">
        <v>5</v>
      </c>
      <c r="B652">
        <v>2022</v>
      </c>
      <c r="C652" s="91">
        <v>44694</v>
      </c>
      <c r="D652" s="96">
        <v>477.5</v>
      </c>
      <c r="E652" s="96">
        <v>487.5</v>
      </c>
      <c r="F652" s="96">
        <v>482.5</v>
      </c>
      <c r="G652" s="103"/>
      <c r="H652" s="113">
        <v>407.5</v>
      </c>
      <c r="I652" s="96">
        <v>417.5</v>
      </c>
      <c r="J652" s="96">
        <v>412.5</v>
      </c>
      <c r="K652" s="103"/>
      <c r="L652" s="113">
        <v>430</v>
      </c>
      <c r="M652" s="96">
        <v>440</v>
      </c>
      <c r="N652" s="96">
        <v>435</v>
      </c>
      <c r="O652" s="103"/>
      <c r="P652" s="113">
        <v>402.5</v>
      </c>
      <c r="Q652" s="96">
        <v>412.5</v>
      </c>
      <c r="R652" s="96">
        <v>407.5</v>
      </c>
      <c r="S652" s="103"/>
      <c r="T652" s="113">
        <v>442.5</v>
      </c>
      <c r="U652" s="96">
        <v>452.5</v>
      </c>
      <c r="V652" s="96">
        <v>447.5</v>
      </c>
      <c r="W652" s="103"/>
      <c r="X652" s="113">
        <v>415</v>
      </c>
      <c r="Y652" s="96">
        <v>425</v>
      </c>
      <c r="Z652" s="96">
        <v>420</v>
      </c>
      <c r="AA652" s="103"/>
      <c r="AB652" s="113">
        <v>420</v>
      </c>
      <c r="AC652" s="96">
        <v>430</v>
      </c>
      <c r="AD652" s="96">
        <v>425</v>
      </c>
      <c r="AE652" s="103"/>
      <c r="AF652" s="113">
        <v>357.5</v>
      </c>
      <c r="AG652" s="96">
        <v>367.5</v>
      </c>
      <c r="AH652" s="96">
        <v>362.5</v>
      </c>
      <c r="AI652" s="103"/>
      <c r="AJ652" s="113">
        <v>337.5</v>
      </c>
      <c r="AK652" s="96">
        <v>347.5</v>
      </c>
      <c r="AL652" s="96">
        <v>342.5</v>
      </c>
      <c r="AM652" s="103"/>
      <c r="AN652" s="113">
        <v>332.5</v>
      </c>
      <c r="AO652" s="96">
        <v>342.5</v>
      </c>
      <c r="AP652" s="96">
        <v>337.5</v>
      </c>
      <c r="AQ652" s="103"/>
      <c r="AR652" s="113">
        <v>395</v>
      </c>
      <c r="AS652" s="96">
        <v>405</v>
      </c>
      <c r="AT652" s="96">
        <v>400</v>
      </c>
      <c r="AU652" s="103"/>
      <c r="AV652" s="113">
        <v>315</v>
      </c>
      <c r="AW652" s="96">
        <v>325</v>
      </c>
      <c r="AX652" s="96">
        <v>320</v>
      </c>
      <c r="AY652" s="103"/>
      <c r="AZ652" s="113">
        <v>420</v>
      </c>
      <c r="BA652" s="96">
        <v>430</v>
      </c>
      <c r="BB652" s="96">
        <v>425</v>
      </c>
      <c r="BC652" s="103"/>
      <c r="BD652" s="113">
        <v>362.5</v>
      </c>
      <c r="BE652" s="96">
        <v>372.5</v>
      </c>
      <c r="BF652" s="96">
        <v>367.5</v>
      </c>
      <c r="BG652" s="103"/>
      <c r="BH652" s="113">
        <v>395</v>
      </c>
      <c r="BI652" s="96">
        <v>405</v>
      </c>
      <c r="BJ652" s="96">
        <v>400</v>
      </c>
      <c r="BK652" s="103"/>
      <c r="BL652" s="113">
        <v>282.5</v>
      </c>
      <c r="BM652" s="96">
        <v>292.5</v>
      </c>
      <c r="BN652" s="96">
        <v>287.5</v>
      </c>
      <c r="BO652" s="103"/>
      <c r="BP652" s="113">
        <v>405</v>
      </c>
      <c r="BQ652" s="96">
        <v>415</v>
      </c>
      <c r="BR652" s="96">
        <v>410</v>
      </c>
      <c r="BS652" s="103"/>
      <c r="BT652" s="113">
        <v>342.5</v>
      </c>
      <c r="BU652" s="96">
        <v>352.5</v>
      </c>
      <c r="BV652" s="96">
        <v>347.5</v>
      </c>
      <c r="BW652" s="103"/>
      <c r="BX652" s="113">
        <v>395</v>
      </c>
      <c r="BY652" s="96">
        <v>405</v>
      </c>
      <c r="BZ652" s="96">
        <v>400</v>
      </c>
      <c r="CA652" s="103"/>
      <c r="CB652" s="113">
        <v>557.5</v>
      </c>
      <c r="CC652" s="96">
        <v>567.5</v>
      </c>
      <c r="CD652" s="96">
        <v>562.5</v>
      </c>
      <c r="CE652" s="103"/>
      <c r="CF652" s="113">
        <v>435</v>
      </c>
      <c r="CG652" s="96">
        <v>445</v>
      </c>
      <c r="CH652" s="96">
        <v>440</v>
      </c>
      <c r="CI652" s="103"/>
      <c r="CJ652" s="113">
        <v>405</v>
      </c>
      <c r="CK652" s="96">
        <v>415</v>
      </c>
      <c r="CL652" s="96">
        <v>410</v>
      </c>
      <c r="CM652" s="103"/>
      <c r="CN652" s="113">
        <v>395</v>
      </c>
      <c r="CO652" s="96">
        <v>405</v>
      </c>
      <c r="CP652" s="96">
        <v>400</v>
      </c>
      <c r="CQ652" s="103"/>
      <c r="CR652" s="113">
        <v>480</v>
      </c>
      <c r="CS652" s="96">
        <v>490</v>
      </c>
      <c r="CT652" s="96">
        <v>485</v>
      </c>
      <c r="CU652" s="103"/>
      <c r="CV652" s="113">
        <v>462.5</v>
      </c>
      <c r="CW652" s="96">
        <v>472.5</v>
      </c>
      <c r="CX652" s="96">
        <v>467.5</v>
      </c>
      <c r="CY652" s="103"/>
      <c r="CZ652" s="113">
        <v>430</v>
      </c>
      <c r="DA652" s="96">
        <v>440</v>
      </c>
      <c r="DB652" s="96">
        <v>435</v>
      </c>
      <c r="DC652" s="103"/>
      <c r="DD652" s="113">
        <v>452.5</v>
      </c>
      <c r="DE652" s="96">
        <v>462.5</v>
      </c>
      <c r="DF652" s="96">
        <v>457.5</v>
      </c>
      <c r="DG652" s="103"/>
      <c r="DH652" s="113">
        <v>585</v>
      </c>
      <c r="DI652" s="96">
        <v>595</v>
      </c>
      <c r="DJ652" s="96">
        <v>590</v>
      </c>
      <c r="DK652" s="103"/>
      <c r="DL652" s="113">
        <v>435</v>
      </c>
      <c r="DM652" s="96">
        <v>445</v>
      </c>
      <c r="DN652" s="96">
        <v>440</v>
      </c>
      <c r="DO652" s="103"/>
      <c r="DP652" s="113">
        <v>385</v>
      </c>
      <c r="DQ652" s="96">
        <v>395</v>
      </c>
      <c r="DR652" s="96">
        <v>390</v>
      </c>
      <c r="DS652" s="103"/>
      <c r="DT652" s="113">
        <v>452.5</v>
      </c>
      <c r="DU652" s="96">
        <v>462.5</v>
      </c>
      <c r="DV652" s="96">
        <v>457.5</v>
      </c>
      <c r="DW652" s="103"/>
      <c r="DX652" s="113">
        <v>570</v>
      </c>
      <c r="DY652" s="96">
        <v>580</v>
      </c>
      <c r="DZ652" s="96">
        <v>575</v>
      </c>
      <c r="EA652" s="103"/>
      <c r="EB652" s="113">
        <v>455</v>
      </c>
      <c r="EC652" s="96">
        <v>465</v>
      </c>
      <c r="ED652" s="96">
        <v>460</v>
      </c>
      <c r="EE652" s="103"/>
      <c r="EF652" s="113">
        <v>432.5</v>
      </c>
      <c r="EG652" s="96">
        <v>442.5</v>
      </c>
      <c r="EH652" s="96">
        <v>437.5</v>
      </c>
      <c r="EI652" s="103"/>
      <c r="EJ652" s="113">
        <v>450</v>
      </c>
      <c r="EK652" s="96">
        <v>460</v>
      </c>
      <c r="EL652" s="96">
        <v>455</v>
      </c>
      <c r="EM652" s="103"/>
      <c r="EN652" s="113">
        <v>615</v>
      </c>
      <c r="EO652" s="96">
        <v>625</v>
      </c>
      <c r="EP652" s="96">
        <v>620</v>
      </c>
      <c r="EQ652" s="103"/>
      <c r="ER652" s="113">
        <v>432.5</v>
      </c>
      <c r="ES652" s="96">
        <v>442.5</v>
      </c>
      <c r="ET652" s="96">
        <v>437.5</v>
      </c>
      <c r="EU652" s="103"/>
      <c r="EV652" s="113">
        <v>375</v>
      </c>
      <c r="EW652" s="96">
        <v>385</v>
      </c>
      <c r="EX652" s="96">
        <v>380</v>
      </c>
      <c r="EY652" s="103"/>
      <c r="EZ652" s="113">
        <v>450</v>
      </c>
      <c r="FA652" s="96">
        <v>460</v>
      </c>
      <c r="FB652" s="96">
        <v>455</v>
      </c>
      <c r="FC652" s="103"/>
      <c r="FD652" s="113">
        <v>332.5</v>
      </c>
      <c r="FE652" s="96">
        <v>342.5</v>
      </c>
      <c r="FF652" s="96">
        <v>337.5</v>
      </c>
      <c r="FG652" s="103"/>
      <c r="FH652" s="113">
        <v>395</v>
      </c>
      <c r="FI652" s="96">
        <v>405</v>
      </c>
      <c r="FJ652" s="96">
        <v>400</v>
      </c>
      <c r="FK652" s="103"/>
      <c r="FL652" s="113">
        <v>382.5</v>
      </c>
      <c r="FM652" s="96">
        <v>392.5</v>
      </c>
      <c r="FN652" s="96">
        <v>387.5</v>
      </c>
      <c r="FO652" s="103"/>
      <c r="FP652" s="114">
        <v>350</v>
      </c>
      <c r="FQ652" s="101">
        <v>360</v>
      </c>
      <c r="FR652" s="101">
        <v>355</v>
      </c>
      <c r="FS652" s="103"/>
      <c r="FT652" s="113">
        <v>302.5</v>
      </c>
      <c r="FU652" s="96">
        <v>312.5</v>
      </c>
      <c r="FV652" s="96">
        <v>307.5</v>
      </c>
      <c r="FW652" s="103"/>
      <c r="FX652" s="113">
        <v>285</v>
      </c>
      <c r="FY652" s="96">
        <v>295</v>
      </c>
      <c r="FZ652" s="96">
        <v>290</v>
      </c>
      <c r="GA652" s="103"/>
      <c r="GB652" s="113">
        <v>552.5</v>
      </c>
      <c r="GC652" s="96">
        <v>562.5</v>
      </c>
      <c r="GD652" s="96">
        <v>557.5</v>
      </c>
      <c r="GE652" s="103"/>
      <c r="GF652" s="113">
        <v>520</v>
      </c>
      <c r="GG652" s="96">
        <v>530</v>
      </c>
      <c r="GH652" s="96">
        <v>525</v>
      </c>
      <c r="GI652" s="103"/>
      <c r="GJ652" s="113">
        <v>462.5</v>
      </c>
      <c r="GK652" s="96">
        <v>472.5</v>
      </c>
      <c r="GL652" s="96">
        <v>467.5</v>
      </c>
      <c r="GM652" s="103"/>
      <c r="GN652" s="113">
        <v>675</v>
      </c>
      <c r="GO652" s="96">
        <v>685</v>
      </c>
      <c r="GP652" s="96">
        <v>680</v>
      </c>
      <c r="GQ652" s="103"/>
      <c r="GR652" s="93"/>
      <c r="GS652" s="93"/>
    </row>
    <row r="653" spans="1:201" ht="15.75" x14ac:dyDescent="0.25">
      <c r="A653">
        <v>5</v>
      </c>
      <c r="B653">
        <v>2022</v>
      </c>
      <c r="C653" s="91">
        <v>44701</v>
      </c>
      <c r="D653" s="95">
        <v>505</v>
      </c>
      <c r="E653" s="95">
        <v>515</v>
      </c>
      <c r="F653" s="95">
        <v>510</v>
      </c>
      <c r="G653" s="106">
        <v>55</v>
      </c>
      <c r="H653" s="115">
        <v>425</v>
      </c>
      <c r="I653" s="95">
        <v>435</v>
      </c>
      <c r="J653" s="95">
        <v>430</v>
      </c>
      <c r="K653" s="106">
        <v>35</v>
      </c>
      <c r="L653" s="115">
        <v>455</v>
      </c>
      <c r="M653" s="95">
        <v>465</v>
      </c>
      <c r="N653" s="95">
        <v>460</v>
      </c>
      <c r="O653" s="106">
        <v>50</v>
      </c>
      <c r="P653" s="115">
        <v>410</v>
      </c>
      <c r="Q653" s="95">
        <v>420</v>
      </c>
      <c r="R653" s="95">
        <v>415</v>
      </c>
      <c r="S653" s="106">
        <v>15</v>
      </c>
      <c r="T653" s="115">
        <v>475</v>
      </c>
      <c r="U653" s="95">
        <v>485</v>
      </c>
      <c r="V653" s="95">
        <v>480</v>
      </c>
      <c r="W653" s="106">
        <v>65</v>
      </c>
      <c r="X653" s="115">
        <v>445</v>
      </c>
      <c r="Y653" s="95">
        <v>455</v>
      </c>
      <c r="Z653" s="95">
        <v>450</v>
      </c>
      <c r="AA653" s="106">
        <v>60</v>
      </c>
      <c r="AB653" s="115">
        <v>445</v>
      </c>
      <c r="AC653" s="95">
        <v>455</v>
      </c>
      <c r="AD653" s="95">
        <v>450</v>
      </c>
      <c r="AE653" s="106">
        <v>50</v>
      </c>
      <c r="AF653" s="115">
        <v>360</v>
      </c>
      <c r="AG653" s="95">
        <v>370</v>
      </c>
      <c r="AH653" s="95">
        <v>365</v>
      </c>
      <c r="AI653" s="106">
        <v>5</v>
      </c>
      <c r="AJ653" s="115">
        <v>365</v>
      </c>
      <c r="AK653" s="95">
        <v>375</v>
      </c>
      <c r="AL653" s="95">
        <v>370</v>
      </c>
      <c r="AM653" s="106">
        <v>55</v>
      </c>
      <c r="AN653" s="115">
        <v>355</v>
      </c>
      <c r="AO653" s="95">
        <v>365</v>
      </c>
      <c r="AP653" s="95">
        <v>360</v>
      </c>
      <c r="AQ653" s="106">
        <v>45</v>
      </c>
      <c r="AR653" s="115">
        <v>415</v>
      </c>
      <c r="AS653" s="95">
        <v>425</v>
      </c>
      <c r="AT653" s="95">
        <v>420</v>
      </c>
      <c r="AU653" s="106">
        <v>40</v>
      </c>
      <c r="AV653" s="115">
        <v>325</v>
      </c>
      <c r="AW653" s="95">
        <v>335</v>
      </c>
      <c r="AX653" s="95">
        <v>330</v>
      </c>
      <c r="AY653" s="106">
        <v>20</v>
      </c>
      <c r="AZ653" s="115">
        <v>445</v>
      </c>
      <c r="BA653" s="95">
        <v>455</v>
      </c>
      <c r="BB653" s="95">
        <v>450</v>
      </c>
      <c r="BC653" s="106">
        <v>50</v>
      </c>
      <c r="BD653" s="115">
        <v>395</v>
      </c>
      <c r="BE653" s="95">
        <v>405</v>
      </c>
      <c r="BF653" s="95">
        <v>400</v>
      </c>
      <c r="BG653" s="106">
        <v>65</v>
      </c>
      <c r="BH653" s="115">
        <v>415</v>
      </c>
      <c r="BI653" s="95">
        <v>425</v>
      </c>
      <c r="BJ653" s="95">
        <v>420</v>
      </c>
      <c r="BK653" s="106">
        <v>40</v>
      </c>
      <c r="BL653" s="115">
        <v>280</v>
      </c>
      <c r="BM653" s="95">
        <v>290</v>
      </c>
      <c r="BN653" s="95">
        <v>285</v>
      </c>
      <c r="BO653" s="106">
        <v>-5</v>
      </c>
      <c r="BP653" s="115">
        <v>430</v>
      </c>
      <c r="BQ653" s="95">
        <v>440</v>
      </c>
      <c r="BR653" s="95">
        <v>435</v>
      </c>
      <c r="BS653" s="106">
        <v>50</v>
      </c>
      <c r="BT653" s="115">
        <v>385</v>
      </c>
      <c r="BU653" s="95">
        <v>395</v>
      </c>
      <c r="BV653" s="95">
        <v>390</v>
      </c>
      <c r="BW653" s="106">
        <v>85</v>
      </c>
      <c r="BX653" s="115">
        <v>395</v>
      </c>
      <c r="BY653" s="95">
        <v>405</v>
      </c>
      <c r="BZ653" s="95">
        <v>400</v>
      </c>
      <c r="CA653" s="106" t="s">
        <v>5</v>
      </c>
      <c r="CB653" s="115">
        <v>560</v>
      </c>
      <c r="CC653" s="95">
        <v>570</v>
      </c>
      <c r="CD653" s="95">
        <v>565</v>
      </c>
      <c r="CE653" s="106">
        <v>5</v>
      </c>
      <c r="CF653" s="115">
        <v>470</v>
      </c>
      <c r="CG653" s="95">
        <v>480</v>
      </c>
      <c r="CH653" s="95">
        <v>475</v>
      </c>
      <c r="CI653" s="106">
        <v>70</v>
      </c>
      <c r="CJ653" s="115">
        <v>425</v>
      </c>
      <c r="CK653" s="95">
        <v>435</v>
      </c>
      <c r="CL653" s="95">
        <v>430</v>
      </c>
      <c r="CM653" s="106">
        <v>40</v>
      </c>
      <c r="CN653" s="115">
        <v>395</v>
      </c>
      <c r="CO653" s="95">
        <v>405</v>
      </c>
      <c r="CP653" s="95">
        <v>400</v>
      </c>
      <c r="CQ653" s="106" t="s">
        <v>5</v>
      </c>
      <c r="CR653" s="115">
        <v>480</v>
      </c>
      <c r="CS653" s="95">
        <v>490</v>
      </c>
      <c r="CT653" s="95">
        <v>485</v>
      </c>
      <c r="CU653" s="106" t="s">
        <v>5</v>
      </c>
      <c r="CV653" s="115">
        <v>495</v>
      </c>
      <c r="CW653" s="95">
        <v>505</v>
      </c>
      <c r="CX653" s="95">
        <v>500</v>
      </c>
      <c r="CY653" s="106">
        <v>65</v>
      </c>
      <c r="CZ653" s="115">
        <v>450</v>
      </c>
      <c r="DA653" s="95">
        <v>460</v>
      </c>
      <c r="DB653" s="95">
        <v>455</v>
      </c>
      <c r="DC653" s="106">
        <v>40</v>
      </c>
      <c r="DD653" s="115">
        <v>470</v>
      </c>
      <c r="DE653" s="95">
        <v>480</v>
      </c>
      <c r="DF653" s="95">
        <v>475</v>
      </c>
      <c r="DG653" s="106">
        <v>35</v>
      </c>
      <c r="DH653" s="115">
        <v>590</v>
      </c>
      <c r="DI653" s="95">
        <v>600</v>
      </c>
      <c r="DJ653" s="95">
        <v>595</v>
      </c>
      <c r="DK653" s="106">
        <v>10</v>
      </c>
      <c r="DL653" s="115">
        <v>470</v>
      </c>
      <c r="DM653" s="95">
        <v>480</v>
      </c>
      <c r="DN653" s="95">
        <v>475</v>
      </c>
      <c r="DO653" s="106">
        <v>70</v>
      </c>
      <c r="DP653" s="115">
        <v>385</v>
      </c>
      <c r="DQ653" s="95">
        <v>395</v>
      </c>
      <c r="DR653" s="95">
        <v>390</v>
      </c>
      <c r="DS653" s="106" t="s">
        <v>5</v>
      </c>
      <c r="DT653" s="115">
        <v>470</v>
      </c>
      <c r="DU653" s="95">
        <v>480</v>
      </c>
      <c r="DV653" s="95">
        <v>475</v>
      </c>
      <c r="DW653" s="106">
        <v>35</v>
      </c>
      <c r="DX653" s="115">
        <v>575</v>
      </c>
      <c r="DY653" s="95">
        <v>585</v>
      </c>
      <c r="DZ653" s="95">
        <v>580</v>
      </c>
      <c r="EA653" s="106">
        <v>10</v>
      </c>
      <c r="EB653" s="115">
        <v>480</v>
      </c>
      <c r="EC653" s="95">
        <v>490</v>
      </c>
      <c r="ED653" s="95">
        <v>485</v>
      </c>
      <c r="EE653" s="106">
        <v>50</v>
      </c>
      <c r="EF653" s="115">
        <v>460</v>
      </c>
      <c r="EG653" s="95">
        <v>470</v>
      </c>
      <c r="EH653" s="95">
        <v>465</v>
      </c>
      <c r="EI653" s="106">
        <v>55</v>
      </c>
      <c r="EJ653" s="115">
        <v>455</v>
      </c>
      <c r="EK653" s="95">
        <v>465</v>
      </c>
      <c r="EL653" s="95">
        <v>460</v>
      </c>
      <c r="EM653" s="106">
        <v>10</v>
      </c>
      <c r="EN653" s="115">
        <v>620</v>
      </c>
      <c r="EO653" s="95">
        <v>630</v>
      </c>
      <c r="EP653" s="95">
        <v>625</v>
      </c>
      <c r="EQ653" s="106">
        <v>10</v>
      </c>
      <c r="ER653" s="115">
        <v>455</v>
      </c>
      <c r="ES653" s="95">
        <v>465</v>
      </c>
      <c r="ET653" s="95">
        <v>460</v>
      </c>
      <c r="EU653" s="106">
        <v>45</v>
      </c>
      <c r="EV653" s="115">
        <v>390</v>
      </c>
      <c r="EW653" s="95">
        <v>400</v>
      </c>
      <c r="EX653" s="95">
        <v>395</v>
      </c>
      <c r="EY653" s="106">
        <v>30</v>
      </c>
      <c r="EZ653" s="115">
        <v>455</v>
      </c>
      <c r="FA653" s="95">
        <v>465</v>
      </c>
      <c r="FB653" s="95">
        <v>460</v>
      </c>
      <c r="FC653" s="106">
        <v>10</v>
      </c>
      <c r="FD653" s="115">
        <v>345</v>
      </c>
      <c r="FE653" s="95">
        <v>355</v>
      </c>
      <c r="FF653" s="95">
        <v>350</v>
      </c>
      <c r="FG653" s="106">
        <v>25</v>
      </c>
      <c r="FH653" s="115">
        <v>400</v>
      </c>
      <c r="FI653" s="95">
        <v>410</v>
      </c>
      <c r="FJ653" s="95">
        <v>405</v>
      </c>
      <c r="FK653" s="106">
        <v>10</v>
      </c>
      <c r="FL653" s="115">
        <v>410</v>
      </c>
      <c r="FM653" s="95">
        <v>420</v>
      </c>
      <c r="FN653" s="95">
        <v>415</v>
      </c>
      <c r="FO653" s="106">
        <v>55</v>
      </c>
      <c r="FP653" s="115">
        <v>355</v>
      </c>
      <c r="FQ653" s="95">
        <v>365</v>
      </c>
      <c r="FR653" s="95">
        <v>360</v>
      </c>
      <c r="FS653" s="106">
        <v>10</v>
      </c>
      <c r="FT653" s="135">
        <v>305</v>
      </c>
      <c r="FU653" s="136">
        <v>315</v>
      </c>
      <c r="FV653" s="95">
        <v>310</v>
      </c>
      <c r="FW653" s="134">
        <v>5</v>
      </c>
      <c r="FX653" s="115">
        <v>290</v>
      </c>
      <c r="FY653" s="95">
        <v>300</v>
      </c>
      <c r="FZ653" s="95">
        <v>295</v>
      </c>
      <c r="GA653" s="106">
        <v>10</v>
      </c>
      <c r="GB653" s="115">
        <v>585</v>
      </c>
      <c r="GC653" s="95">
        <v>595</v>
      </c>
      <c r="GD653" s="95">
        <v>590</v>
      </c>
      <c r="GE653" s="106">
        <v>65</v>
      </c>
      <c r="GF653" s="115">
        <v>540</v>
      </c>
      <c r="GG653" s="95">
        <v>550</v>
      </c>
      <c r="GH653" s="95">
        <v>545</v>
      </c>
      <c r="GI653" s="106">
        <v>40</v>
      </c>
      <c r="GJ653" s="115">
        <v>480</v>
      </c>
      <c r="GK653" s="95">
        <v>490</v>
      </c>
      <c r="GL653" s="95">
        <v>485</v>
      </c>
      <c r="GM653" s="106">
        <v>35</v>
      </c>
      <c r="GN653" s="115">
        <v>680</v>
      </c>
      <c r="GO653" s="95">
        <v>690</v>
      </c>
      <c r="GP653" s="95">
        <v>685</v>
      </c>
      <c r="GQ653" s="106">
        <v>10</v>
      </c>
      <c r="GR653" s="93"/>
      <c r="GS653" s="93"/>
    </row>
    <row r="654" spans="1:201" ht="15.75" x14ac:dyDescent="0.25">
      <c r="A654">
        <v>5</v>
      </c>
      <c r="B654">
        <v>2022</v>
      </c>
      <c r="C654" s="91">
        <v>44708</v>
      </c>
      <c r="D654" s="95">
        <v>495</v>
      </c>
      <c r="E654" s="95">
        <v>505</v>
      </c>
      <c r="F654" s="95">
        <v>500</v>
      </c>
      <c r="G654" s="106">
        <v>-10</v>
      </c>
      <c r="H654" s="115">
        <v>425</v>
      </c>
      <c r="I654" s="95">
        <v>435</v>
      </c>
      <c r="J654" s="95">
        <v>430</v>
      </c>
      <c r="K654" s="106" t="s">
        <v>5</v>
      </c>
      <c r="L654" s="115">
        <v>460</v>
      </c>
      <c r="M654" s="95">
        <v>470</v>
      </c>
      <c r="N654" s="95">
        <v>465</v>
      </c>
      <c r="O654" s="106">
        <v>5</v>
      </c>
      <c r="P654" s="115">
        <v>415</v>
      </c>
      <c r="Q654" s="95">
        <v>425</v>
      </c>
      <c r="R654" s="95">
        <v>420</v>
      </c>
      <c r="S654" s="106">
        <v>5</v>
      </c>
      <c r="T654" s="115">
        <v>495</v>
      </c>
      <c r="U654" s="95">
        <v>505</v>
      </c>
      <c r="V654" s="95">
        <v>500</v>
      </c>
      <c r="W654" s="106">
        <v>20</v>
      </c>
      <c r="X654" s="115">
        <v>470</v>
      </c>
      <c r="Y654" s="95">
        <v>480</v>
      </c>
      <c r="Z654" s="95">
        <v>475</v>
      </c>
      <c r="AA654" s="106">
        <v>25</v>
      </c>
      <c r="AB654" s="115">
        <v>455</v>
      </c>
      <c r="AC654" s="95">
        <v>465</v>
      </c>
      <c r="AD654" s="95">
        <v>460</v>
      </c>
      <c r="AE654" s="106">
        <v>10</v>
      </c>
      <c r="AF654" s="115">
        <v>385</v>
      </c>
      <c r="AG654" s="95">
        <v>395</v>
      </c>
      <c r="AH654" s="95">
        <v>390</v>
      </c>
      <c r="AI654" s="106">
        <v>25</v>
      </c>
      <c r="AJ654" s="115">
        <v>395</v>
      </c>
      <c r="AK654" s="95">
        <v>405</v>
      </c>
      <c r="AL654" s="95">
        <v>400</v>
      </c>
      <c r="AM654" s="106">
        <v>30</v>
      </c>
      <c r="AN654" s="115">
        <v>380</v>
      </c>
      <c r="AO654" s="95">
        <v>390</v>
      </c>
      <c r="AP654" s="95">
        <v>385</v>
      </c>
      <c r="AQ654" s="106">
        <v>25</v>
      </c>
      <c r="AR654" s="115">
        <v>430</v>
      </c>
      <c r="AS654" s="95">
        <v>440</v>
      </c>
      <c r="AT654" s="95">
        <v>435</v>
      </c>
      <c r="AU654" s="106">
        <v>15</v>
      </c>
      <c r="AV654" s="115">
        <v>330</v>
      </c>
      <c r="AW654" s="95">
        <v>340</v>
      </c>
      <c r="AX654" s="95">
        <v>335</v>
      </c>
      <c r="AY654" s="106">
        <v>5</v>
      </c>
      <c r="AZ654" s="115">
        <v>455</v>
      </c>
      <c r="BA654" s="95">
        <v>465</v>
      </c>
      <c r="BB654" s="95">
        <v>460</v>
      </c>
      <c r="BC654" s="106">
        <v>10</v>
      </c>
      <c r="BD654" s="115">
        <v>395</v>
      </c>
      <c r="BE654" s="95">
        <v>405</v>
      </c>
      <c r="BF654" s="95">
        <v>400</v>
      </c>
      <c r="BG654" s="106" t="s">
        <v>5</v>
      </c>
      <c r="BH654" s="115">
        <v>415</v>
      </c>
      <c r="BI654" s="95">
        <v>425</v>
      </c>
      <c r="BJ654" s="95">
        <v>420</v>
      </c>
      <c r="BK654" s="106" t="s">
        <v>5</v>
      </c>
      <c r="BL654" s="115">
        <v>285</v>
      </c>
      <c r="BM654" s="95">
        <v>295</v>
      </c>
      <c r="BN654" s="95">
        <v>290</v>
      </c>
      <c r="BO654" s="106">
        <v>5</v>
      </c>
      <c r="BP654" s="115">
        <v>435</v>
      </c>
      <c r="BQ654" s="95">
        <v>445</v>
      </c>
      <c r="BR654" s="95">
        <v>440</v>
      </c>
      <c r="BS654" s="106">
        <v>5</v>
      </c>
      <c r="BT654" s="115">
        <v>395</v>
      </c>
      <c r="BU654" s="95">
        <v>405</v>
      </c>
      <c r="BV654" s="95">
        <v>400</v>
      </c>
      <c r="BW654" s="106">
        <v>10</v>
      </c>
      <c r="BX654" s="115">
        <v>445</v>
      </c>
      <c r="BY654" s="95">
        <v>455</v>
      </c>
      <c r="BZ654" s="95">
        <v>450</v>
      </c>
      <c r="CA654" s="106">
        <v>50</v>
      </c>
      <c r="CB654" s="115">
        <v>555</v>
      </c>
      <c r="CC654" s="95">
        <v>565</v>
      </c>
      <c r="CD654" s="95">
        <v>560</v>
      </c>
      <c r="CE654" s="106">
        <v>-5</v>
      </c>
      <c r="CF654" s="115">
        <v>470</v>
      </c>
      <c r="CG654" s="95">
        <v>480</v>
      </c>
      <c r="CH654" s="95">
        <v>475</v>
      </c>
      <c r="CI654" s="106" t="s">
        <v>5</v>
      </c>
      <c r="CJ654" s="115">
        <v>435</v>
      </c>
      <c r="CK654" s="95">
        <v>445</v>
      </c>
      <c r="CL654" s="95">
        <v>440</v>
      </c>
      <c r="CM654" s="106">
        <v>10</v>
      </c>
      <c r="CN654" s="115">
        <v>445</v>
      </c>
      <c r="CO654" s="95">
        <v>455</v>
      </c>
      <c r="CP654" s="95">
        <v>450</v>
      </c>
      <c r="CQ654" s="106">
        <v>50</v>
      </c>
      <c r="CR654" s="115">
        <v>480</v>
      </c>
      <c r="CS654" s="95">
        <v>490</v>
      </c>
      <c r="CT654" s="95">
        <v>485</v>
      </c>
      <c r="CU654" s="106" t="s">
        <v>5</v>
      </c>
      <c r="CV654" s="115">
        <v>495</v>
      </c>
      <c r="CW654" s="95">
        <v>505</v>
      </c>
      <c r="CX654" s="95">
        <v>500</v>
      </c>
      <c r="CY654" s="106" t="s">
        <v>5</v>
      </c>
      <c r="CZ654" s="115">
        <v>455</v>
      </c>
      <c r="DA654" s="95">
        <v>465</v>
      </c>
      <c r="DB654" s="95">
        <v>460</v>
      </c>
      <c r="DC654" s="106">
        <v>5</v>
      </c>
      <c r="DD654" s="115">
        <v>490</v>
      </c>
      <c r="DE654" s="95">
        <v>500</v>
      </c>
      <c r="DF654" s="95">
        <v>495</v>
      </c>
      <c r="DG654" s="106">
        <v>20</v>
      </c>
      <c r="DH654" s="115">
        <v>610</v>
      </c>
      <c r="DI654" s="95">
        <v>620</v>
      </c>
      <c r="DJ654" s="95">
        <v>615</v>
      </c>
      <c r="DK654" s="106">
        <v>20</v>
      </c>
      <c r="DL654" s="115">
        <v>475</v>
      </c>
      <c r="DM654" s="95">
        <v>485</v>
      </c>
      <c r="DN654" s="95">
        <v>480</v>
      </c>
      <c r="DO654" s="106">
        <v>5</v>
      </c>
      <c r="DP654" s="115">
        <v>415</v>
      </c>
      <c r="DQ654" s="95">
        <v>425</v>
      </c>
      <c r="DR654" s="95">
        <v>420</v>
      </c>
      <c r="DS654" s="106">
        <v>30</v>
      </c>
      <c r="DT654" s="115">
        <v>490</v>
      </c>
      <c r="DU654" s="95">
        <v>500</v>
      </c>
      <c r="DV654" s="95">
        <v>495</v>
      </c>
      <c r="DW654" s="106">
        <v>20</v>
      </c>
      <c r="DX654" s="115">
        <v>595</v>
      </c>
      <c r="DY654" s="95">
        <v>605</v>
      </c>
      <c r="DZ654" s="95">
        <v>600</v>
      </c>
      <c r="EA654" s="106">
        <v>20</v>
      </c>
      <c r="EB654" s="115">
        <v>490</v>
      </c>
      <c r="EC654" s="95">
        <v>500</v>
      </c>
      <c r="ED654" s="95">
        <v>495</v>
      </c>
      <c r="EE654" s="106">
        <v>10</v>
      </c>
      <c r="EF654" s="115">
        <v>445</v>
      </c>
      <c r="EG654" s="95">
        <v>455</v>
      </c>
      <c r="EH654" s="95">
        <v>450</v>
      </c>
      <c r="EI654" s="106">
        <v>-15</v>
      </c>
      <c r="EJ654" s="115">
        <v>460</v>
      </c>
      <c r="EK654" s="95">
        <v>470</v>
      </c>
      <c r="EL654" s="95">
        <v>465</v>
      </c>
      <c r="EM654" s="106">
        <v>5</v>
      </c>
      <c r="EN654" s="115">
        <v>640</v>
      </c>
      <c r="EO654" s="95">
        <v>650</v>
      </c>
      <c r="EP654" s="95">
        <v>645</v>
      </c>
      <c r="EQ654" s="106">
        <v>20</v>
      </c>
      <c r="ER654" s="115">
        <v>465</v>
      </c>
      <c r="ES654" s="95">
        <v>475</v>
      </c>
      <c r="ET654" s="95">
        <v>470</v>
      </c>
      <c r="EU654" s="106">
        <v>10</v>
      </c>
      <c r="EV654" s="115">
        <v>410</v>
      </c>
      <c r="EW654" s="95">
        <v>420</v>
      </c>
      <c r="EX654" s="95">
        <v>415</v>
      </c>
      <c r="EY654" s="106">
        <v>20</v>
      </c>
      <c r="EZ654" s="115">
        <v>460</v>
      </c>
      <c r="FA654" s="95">
        <v>470</v>
      </c>
      <c r="FB654" s="95">
        <v>465</v>
      </c>
      <c r="FC654" s="106">
        <v>5</v>
      </c>
      <c r="FD654" s="115">
        <v>365</v>
      </c>
      <c r="FE654" s="95">
        <v>375</v>
      </c>
      <c r="FF654" s="95">
        <v>370</v>
      </c>
      <c r="FG654" s="106">
        <v>20</v>
      </c>
      <c r="FH654" s="115">
        <v>425</v>
      </c>
      <c r="FI654" s="95">
        <v>435</v>
      </c>
      <c r="FJ654" s="95">
        <v>430</v>
      </c>
      <c r="FK654" s="106">
        <v>25</v>
      </c>
      <c r="FL654" s="115">
        <v>420</v>
      </c>
      <c r="FM654" s="95">
        <v>430</v>
      </c>
      <c r="FN654" s="95">
        <v>425</v>
      </c>
      <c r="FO654" s="106">
        <v>10</v>
      </c>
      <c r="FP654" s="115">
        <v>355</v>
      </c>
      <c r="FQ654" s="95">
        <v>365</v>
      </c>
      <c r="FR654" s="95">
        <v>360</v>
      </c>
      <c r="FS654" s="106" t="s">
        <v>5</v>
      </c>
      <c r="FT654" s="135">
        <v>305</v>
      </c>
      <c r="FU654" s="136">
        <v>315</v>
      </c>
      <c r="FV654" s="95">
        <v>310</v>
      </c>
      <c r="FW654" s="134" t="s">
        <v>5</v>
      </c>
      <c r="FX654" s="115">
        <v>305</v>
      </c>
      <c r="FY654" s="95">
        <v>315</v>
      </c>
      <c r="FZ654" s="95">
        <v>310</v>
      </c>
      <c r="GA654" s="106">
        <v>15</v>
      </c>
      <c r="GB654" s="115">
        <v>585</v>
      </c>
      <c r="GC654" s="95">
        <v>595</v>
      </c>
      <c r="GD654" s="95">
        <v>590</v>
      </c>
      <c r="GE654" s="106" t="s">
        <v>5</v>
      </c>
      <c r="GF654" s="115">
        <v>545</v>
      </c>
      <c r="GG654" s="95">
        <v>555</v>
      </c>
      <c r="GH654" s="95">
        <v>550</v>
      </c>
      <c r="GI654" s="106">
        <v>5</v>
      </c>
      <c r="GJ654" s="115">
        <v>500</v>
      </c>
      <c r="GK654" s="95">
        <v>510</v>
      </c>
      <c r="GL654" s="95">
        <v>505</v>
      </c>
      <c r="GM654" s="106">
        <v>20</v>
      </c>
      <c r="GN654" s="115">
        <v>700</v>
      </c>
      <c r="GO654" s="95">
        <v>710</v>
      </c>
      <c r="GP654" s="95">
        <v>705</v>
      </c>
      <c r="GQ654" s="106">
        <v>20</v>
      </c>
      <c r="GR654" s="93"/>
      <c r="GS654" s="93"/>
    </row>
    <row r="655" spans="1:201" ht="15.75" x14ac:dyDescent="0.25">
      <c r="A655">
        <v>6</v>
      </c>
      <c r="B655">
        <v>2022</v>
      </c>
      <c r="C655" s="91">
        <v>44715</v>
      </c>
      <c r="D655" s="95">
        <v>470</v>
      </c>
      <c r="E655" s="95">
        <v>480</v>
      </c>
      <c r="F655" s="95">
        <v>475</v>
      </c>
      <c r="G655" s="106">
        <v>-25</v>
      </c>
      <c r="H655" s="115">
        <v>425</v>
      </c>
      <c r="I655" s="95">
        <v>435</v>
      </c>
      <c r="J655" s="95">
        <v>430</v>
      </c>
      <c r="K655" s="106" t="s">
        <v>5</v>
      </c>
      <c r="L655" s="115">
        <v>455</v>
      </c>
      <c r="M655" s="95">
        <v>465</v>
      </c>
      <c r="N655" s="95">
        <v>460</v>
      </c>
      <c r="O655" s="106">
        <v>-5</v>
      </c>
      <c r="P655" s="115">
        <v>425</v>
      </c>
      <c r="Q655" s="95">
        <v>435</v>
      </c>
      <c r="R655" s="95">
        <v>430</v>
      </c>
      <c r="S655" s="106">
        <v>10</v>
      </c>
      <c r="T655" s="115">
        <v>475</v>
      </c>
      <c r="U655" s="95">
        <v>485</v>
      </c>
      <c r="V655" s="95">
        <v>480</v>
      </c>
      <c r="W655" s="106">
        <v>-20</v>
      </c>
      <c r="X655" s="115">
        <v>465</v>
      </c>
      <c r="Y655" s="95">
        <v>475</v>
      </c>
      <c r="Z655" s="95">
        <v>470</v>
      </c>
      <c r="AA655" s="106">
        <v>-5</v>
      </c>
      <c r="AB655" s="115">
        <v>450</v>
      </c>
      <c r="AC655" s="95">
        <v>460</v>
      </c>
      <c r="AD655" s="95">
        <v>455</v>
      </c>
      <c r="AE655" s="106">
        <v>-5</v>
      </c>
      <c r="AF655" s="115">
        <v>390</v>
      </c>
      <c r="AG655" s="95">
        <v>400</v>
      </c>
      <c r="AH655" s="95">
        <v>395</v>
      </c>
      <c r="AI655" s="106">
        <v>5</v>
      </c>
      <c r="AJ655" s="115">
        <v>375</v>
      </c>
      <c r="AK655" s="95">
        <v>385</v>
      </c>
      <c r="AL655" s="95">
        <v>380</v>
      </c>
      <c r="AM655" s="106">
        <v>-20</v>
      </c>
      <c r="AN655" s="115">
        <v>375</v>
      </c>
      <c r="AO655" s="95">
        <v>385</v>
      </c>
      <c r="AP655" s="95">
        <v>380</v>
      </c>
      <c r="AQ655" s="106">
        <v>-5</v>
      </c>
      <c r="AR655" s="115">
        <v>410</v>
      </c>
      <c r="AS655" s="95">
        <v>420</v>
      </c>
      <c r="AT655" s="95">
        <v>415</v>
      </c>
      <c r="AU655" s="106">
        <v>-20</v>
      </c>
      <c r="AV655" s="115">
        <v>325</v>
      </c>
      <c r="AW655" s="95">
        <v>335</v>
      </c>
      <c r="AX655" s="95">
        <v>330</v>
      </c>
      <c r="AY655" s="106">
        <v>-5</v>
      </c>
      <c r="AZ655" s="115">
        <v>440</v>
      </c>
      <c r="BA655" s="95">
        <v>450</v>
      </c>
      <c r="BB655" s="95">
        <v>445</v>
      </c>
      <c r="BC655" s="106">
        <v>-15</v>
      </c>
      <c r="BD655" s="115">
        <v>385</v>
      </c>
      <c r="BE655" s="95">
        <v>395</v>
      </c>
      <c r="BF655" s="95">
        <v>390</v>
      </c>
      <c r="BG655" s="106">
        <v>-10</v>
      </c>
      <c r="BH655" s="115">
        <v>410</v>
      </c>
      <c r="BI655" s="95">
        <v>420</v>
      </c>
      <c r="BJ655" s="95">
        <v>415</v>
      </c>
      <c r="BK655" s="106">
        <v>-5</v>
      </c>
      <c r="BL655" s="115">
        <v>325</v>
      </c>
      <c r="BM655" s="95">
        <v>335</v>
      </c>
      <c r="BN655" s="95">
        <v>330</v>
      </c>
      <c r="BO655" s="106" t="s">
        <v>5</v>
      </c>
      <c r="BP655" s="115">
        <v>435</v>
      </c>
      <c r="BQ655" s="95">
        <v>445</v>
      </c>
      <c r="BR655" s="95">
        <v>440</v>
      </c>
      <c r="BS655" s="106" t="s">
        <v>5</v>
      </c>
      <c r="BT655" s="115">
        <v>395</v>
      </c>
      <c r="BU655" s="95">
        <v>405</v>
      </c>
      <c r="BV655" s="95">
        <v>400</v>
      </c>
      <c r="BW655" s="106" t="s">
        <v>5</v>
      </c>
      <c r="BX655" s="115">
        <v>445</v>
      </c>
      <c r="BY655" s="95">
        <v>455</v>
      </c>
      <c r="BZ655" s="95">
        <v>450</v>
      </c>
      <c r="CA655" s="106" t="s">
        <v>5</v>
      </c>
      <c r="CB655" s="115">
        <v>555</v>
      </c>
      <c r="CC655" s="95">
        <v>565</v>
      </c>
      <c r="CD655" s="95">
        <v>560</v>
      </c>
      <c r="CE655" s="106" t="s">
        <v>5</v>
      </c>
      <c r="CF655" s="115">
        <v>460</v>
      </c>
      <c r="CG655" s="95">
        <v>470</v>
      </c>
      <c r="CH655" s="95">
        <v>465</v>
      </c>
      <c r="CI655" s="106">
        <v>-10</v>
      </c>
      <c r="CJ655" s="115">
        <v>430</v>
      </c>
      <c r="CK655" s="95">
        <v>440</v>
      </c>
      <c r="CL655" s="95">
        <v>435</v>
      </c>
      <c r="CM655" s="106">
        <v>-5</v>
      </c>
      <c r="CN655" s="115">
        <v>445</v>
      </c>
      <c r="CO655" s="95">
        <v>455</v>
      </c>
      <c r="CP655" s="95">
        <v>450</v>
      </c>
      <c r="CQ655" s="106" t="s">
        <v>5</v>
      </c>
      <c r="CR655" s="115">
        <v>480</v>
      </c>
      <c r="CS655" s="95">
        <v>490</v>
      </c>
      <c r="CT655" s="95">
        <v>485</v>
      </c>
      <c r="CU655" s="106" t="s">
        <v>5</v>
      </c>
      <c r="CV655" s="115">
        <v>480</v>
      </c>
      <c r="CW655" s="95">
        <v>490</v>
      </c>
      <c r="CX655" s="95">
        <v>485</v>
      </c>
      <c r="CY655" s="106">
        <v>-15</v>
      </c>
      <c r="CZ655" s="115">
        <v>460</v>
      </c>
      <c r="DA655" s="95">
        <v>470</v>
      </c>
      <c r="DB655" s="95">
        <v>465</v>
      </c>
      <c r="DC655" s="106">
        <v>5</v>
      </c>
      <c r="DD655" s="115">
        <v>495</v>
      </c>
      <c r="DE655" s="95">
        <v>505</v>
      </c>
      <c r="DF655" s="95">
        <v>500</v>
      </c>
      <c r="DG655" s="106">
        <v>5</v>
      </c>
      <c r="DH655" s="115">
        <v>610</v>
      </c>
      <c r="DI655" s="95">
        <v>620</v>
      </c>
      <c r="DJ655" s="95">
        <v>615</v>
      </c>
      <c r="DK655" s="106" t="s">
        <v>5</v>
      </c>
      <c r="DL655" s="115">
        <v>460</v>
      </c>
      <c r="DM655" s="95">
        <v>470</v>
      </c>
      <c r="DN655" s="95">
        <v>465</v>
      </c>
      <c r="DO655" s="106">
        <v>-15</v>
      </c>
      <c r="DP655" s="115">
        <v>415</v>
      </c>
      <c r="DQ655" s="95">
        <v>425</v>
      </c>
      <c r="DR655" s="95">
        <v>420</v>
      </c>
      <c r="DS655" s="106" t="s">
        <v>5</v>
      </c>
      <c r="DT655" s="115">
        <v>495</v>
      </c>
      <c r="DU655" s="95">
        <v>505</v>
      </c>
      <c r="DV655" s="95">
        <v>500</v>
      </c>
      <c r="DW655" s="106">
        <v>5</v>
      </c>
      <c r="DX655" s="115">
        <v>595</v>
      </c>
      <c r="DY655" s="95">
        <v>605</v>
      </c>
      <c r="DZ655" s="95">
        <v>600</v>
      </c>
      <c r="EA655" s="106" t="s">
        <v>5</v>
      </c>
      <c r="EB655" s="115">
        <v>490</v>
      </c>
      <c r="EC655" s="95">
        <v>500</v>
      </c>
      <c r="ED655" s="95">
        <v>495</v>
      </c>
      <c r="EE655" s="106" t="s">
        <v>5</v>
      </c>
      <c r="EF655" s="115">
        <v>445</v>
      </c>
      <c r="EG655" s="95">
        <v>455</v>
      </c>
      <c r="EH655" s="95">
        <v>450</v>
      </c>
      <c r="EI655" s="106" t="s">
        <v>5</v>
      </c>
      <c r="EJ655" s="115">
        <v>450</v>
      </c>
      <c r="EK655" s="95">
        <v>460</v>
      </c>
      <c r="EL655" s="95">
        <v>455</v>
      </c>
      <c r="EM655" s="106">
        <v>-10</v>
      </c>
      <c r="EN655" s="115">
        <v>640</v>
      </c>
      <c r="EO655" s="95">
        <v>650</v>
      </c>
      <c r="EP655" s="95">
        <v>645</v>
      </c>
      <c r="EQ655" s="106" t="s">
        <v>5</v>
      </c>
      <c r="ER655" s="115">
        <v>455</v>
      </c>
      <c r="ES655" s="95">
        <v>465</v>
      </c>
      <c r="ET655" s="95">
        <v>460</v>
      </c>
      <c r="EU655" s="106">
        <v>-10</v>
      </c>
      <c r="EV655" s="115">
        <v>415</v>
      </c>
      <c r="EW655" s="95">
        <v>425</v>
      </c>
      <c r="EX655" s="95">
        <v>420</v>
      </c>
      <c r="EY655" s="106">
        <v>5</v>
      </c>
      <c r="EZ655" s="115">
        <v>450</v>
      </c>
      <c r="FA655" s="95">
        <v>460</v>
      </c>
      <c r="FB655" s="95">
        <v>455</v>
      </c>
      <c r="FC655" s="106">
        <v>-10</v>
      </c>
      <c r="FD655" s="115">
        <v>415</v>
      </c>
      <c r="FE655" s="95">
        <v>425</v>
      </c>
      <c r="FF655" s="95">
        <v>420</v>
      </c>
      <c r="FG655" s="106">
        <v>50</v>
      </c>
      <c r="FH655" s="115">
        <v>425</v>
      </c>
      <c r="FI655" s="95">
        <v>435</v>
      </c>
      <c r="FJ655" s="95">
        <v>430</v>
      </c>
      <c r="FK655" s="106" t="s">
        <v>5</v>
      </c>
      <c r="FL655" s="115">
        <v>420</v>
      </c>
      <c r="FM655" s="95">
        <v>430</v>
      </c>
      <c r="FN655" s="95">
        <v>425</v>
      </c>
      <c r="FO655" s="106" t="s">
        <v>5</v>
      </c>
      <c r="FP655" s="115">
        <v>350</v>
      </c>
      <c r="FQ655" s="95">
        <v>360</v>
      </c>
      <c r="FR655" s="95">
        <v>355</v>
      </c>
      <c r="FS655" s="106">
        <v>-5</v>
      </c>
      <c r="FT655" s="135">
        <v>305</v>
      </c>
      <c r="FU655" s="136">
        <v>315</v>
      </c>
      <c r="FV655" s="95">
        <v>310</v>
      </c>
      <c r="FW655" s="134" t="s">
        <v>5</v>
      </c>
      <c r="FX655" s="115">
        <v>305</v>
      </c>
      <c r="FY655" s="95">
        <v>315</v>
      </c>
      <c r="FZ655" s="95">
        <v>310</v>
      </c>
      <c r="GA655" s="106" t="s">
        <v>5</v>
      </c>
      <c r="GB655" s="115">
        <v>570</v>
      </c>
      <c r="GC655" s="95">
        <v>580</v>
      </c>
      <c r="GD655" s="95">
        <v>575</v>
      </c>
      <c r="GE655" s="106">
        <v>-15</v>
      </c>
      <c r="GF655" s="115">
        <v>550</v>
      </c>
      <c r="GG655" s="95">
        <v>560</v>
      </c>
      <c r="GH655" s="95">
        <v>555</v>
      </c>
      <c r="GI655" s="106">
        <v>5</v>
      </c>
      <c r="GJ655" s="115">
        <v>505</v>
      </c>
      <c r="GK655" s="95">
        <v>515</v>
      </c>
      <c r="GL655" s="95">
        <v>510</v>
      </c>
      <c r="GM655" s="106">
        <v>5</v>
      </c>
      <c r="GN655" s="115">
        <v>700</v>
      </c>
      <c r="GO655" s="95">
        <v>710</v>
      </c>
      <c r="GP655" s="95">
        <v>705</v>
      </c>
      <c r="GQ655" s="106" t="s">
        <v>5</v>
      </c>
      <c r="GR655" s="93"/>
      <c r="GS655" s="93"/>
    </row>
    <row r="656" spans="1:201" ht="15.75" x14ac:dyDescent="0.25">
      <c r="A656">
        <v>6</v>
      </c>
      <c r="B656">
        <v>2022</v>
      </c>
      <c r="C656" s="91">
        <v>44722</v>
      </c>
      <c r="D656" s="95">
        <v>490</v>
      </c>
      <c r="E656" s="95">
        <v>500</v>
      </c>
      <c r="F656" s="95">
        <v>495</v>
      </c>
      <c r="G656" s="106">
        <v>20</v>
      </c>
      <c r="H656" s="115">
        <v>430</v>
      </c>
      <c r="I656" s="95">
        <v>440</v>
      </c>
      <c r="J656" s="95">
        <v>435</v>
      </c>
      <c r="K656" s="106">
        <v>5</v>
      </c>
      <c r="L656" s="115">
        <v>455</v>
      </c>
      <c r="M656" s="95">
        <v>465</v>
      </c>
      <c r="N656" s="95">
        <v>460</v>
      </c>
      <c r="O656" s="106" t="s">
        <v>5</v>
      </c>
      <c r="P656" s="115">
        <v>425</v>
      </c>
      <c r="Q656" s="95">
        <v>435</v>
      </c>
      <c r="R656" s="95">
        <v>430</v>
      </c>
      <c r="S656" s="106" t="s">
        <v>5</v>
      </c>
      <c r="T656" s="115">
        <v>460</v>
      </c>
      <c r="U656" s="95">
        <v>470</v>
      </c>
      <c r="V656" s="95">
        <v>465</v>
      </c>
      <c r="W656" s="106">
        <v>-15</v>
      </c>
      <c r="X656" s="115">
        <v>460</v>
      </c>
      <c r="Y656" s="95">
        <v>470</v>
      </c>
      <c r="Z656" s="95">
        <v>465</v>
      </c>
      <c r="AA656" s="106">
        <v>-5</v>
      </c>
      <c r="AB656" s="115">
        <v>450</v>
      </c>
      <c r="AC656" s="95">
        <v>460</v>
      </c>
      <c r="AD656" s="95">
        <v>455</v>
      </c>
      <c r="AE656" s="106" t="s">
        <v>5</v>
      </c>
      <c r="AF656" s="115">
        <v>380</v>
      </c>
      <c r="AG656" s="95">
        <v>390</v>
      </c>
      <c r="AH656" s="95">
        <v>385</v>
      </c>
      <c r="AI656" s="106">
        <v>-10</v>
      </c>
      <c r="AJ656" s="115">
        <v>435</v>
      </c>
      <c r="AK656" s="95">
        <v>445</v>
      </c>
      <c r="AL656" s="95">
        <v>440</v>
      </c>
      <c r="AM656" s="106" t="s">
        <v>5</v>
      </c>
      <c r="AN656" s="115">
        <v>385</v>
      </c>
      <c r="AO656" s="95">
        <v>395</v>
      </c>
      <c r="AP656" s="95">
        <v>390</v>
      </c>
      <c r="AQ656" s="106">
        <v>10</v>
      </c>
      <c r="AR656" s="115">
        <v>410</v>
      </c>
      <c r="AS656" s="95">
        <v>420</v>
      </c>
      <c r="AT656" s="95">
        <v>415</v>
      </c>
      <c r="AU656" s="106" t="s">
        <v>5</v>
      </c>
      <c r="AV656" s="115">
        <v>340</v>
      </c>
      <c r="AW656" s="95">
        <v>350</v>
      </c>
      <c r="AX656" s="95">
        <v>345</v>
      </c>
      <c r="AY656" s="106">
        <v>15</v>
      </c>
      <c r="AZ656" s="115">
        <v>440</v>
      </c>
      <c r="BA656" s="95">
        <v>450</v>
      </c>
      <c r="BB656" s="95">
        <v>445</v>
      </c>
      <c r="BC656" s="106" t="s">
        <v>5</v>
      </c>
      <c r="BD656" s="115">
        <v>380</v>
      </c>
      <c r="BE656" s="95">
        <v>390</v>
      </c>
      <c r="BF656" s="95">
        <v>385</v>
      </c>
      <c r="BG656" s="106">
        <v>-5</v>
      </c>
      <c r="BH656" s="115">
        <v>405</v>
      </c>
      <c r="BI656" s="95">
        <v>415</v>
      </c>
      <c r="BJ656" s="95">
        <v>410</v>
      </c>
      <c r="BK656" s="106">
        <v>-5</v>
      </c>
      <c r="BL656" s="115">
        <v>330</v>
      </c>
      <c r="BM656" s="95">
        <v>340</v>
      </c>
      <c r="BN656" s="95">
        <v>335</v>
      </c>
      <c r="BO656" s="106">
        <v>5</v>
      </c>
      <c r="BP656" s="115">
        <v>435</v>
      </c>
      <c r="BQ656" s="95">
        <v>445</v>
      </c>
      <c r="BR656" s="95">
        <v>440</v>
      </c>
      <c r="BS656" s="106" t="s">
        <v>5</v>
      </c>
      <c r="BT656" s="115">
        <v>395</v>
      </c>
      <c r="BU656" s="95">
        <v>405</v>
      </c>
      <c r="BV656" s="95">
        <v>400</v>
      </c>
      <c r="BW656" s="106" t="s">
        <v>5</v>
      </c>
      <c r="BX656" s="115">
        <v>445</v>
      </c>
      <c r="BY656" s="95">
        <v>455</v>
      </c>
      <c r="BZ656" s="95">
        <v>450</v>
      </c>
      <c r="CA656" s="106" t="s">
        <v>5</v>
      </c>
      <c r="CB656" s="115">
        <v>565</v>
      </c>
      <c r="CC656" s="95">
        <v>575</v>
      </c>
      <c r="CD656" s="95">
        <v>570</v>
      </c>
      <c r="CE656" s="106">
        <v>10</v>
      </c>
      <c r="CF656" s="115">
        <v>455</v>
      </c>
      <c r="CG656" s="95">
        <v>465</v>
      </c>
      <c r="CH656" s="95">
        <v>460</v>
      </c>
      <c r="CI656" s="106">
        <v>-5</v>
      </c>
      <c r="CJ656" s="115">
        <v>395</v>
      </c>
      <c r="CK656" s="95">
        <v>405</v>
      </c>
      <c r="CL656" s="95">
        <v>400</v>
      </c>
      <c r="CM656" s="106">
        <v>-35</v>
      </c>
      <c r="CN656" s="115">
        <v>445</v>
      </c>
      <c r="CO656" s="95">
        <v>455</v>
      </c>
      <c r="CP656" s="95">
        <v>450</v>
      </c>
      <c r="CQ656" s="106" t="s">
        <v>5</v>
      </c>
      <c r="CR656" s="115">
        <v>480</v>
      </c>
      <c r="CS656" s="95">
        <v>490</v>
      </c>
      <c r="CT656" s="95">
        <v>485</v>
      </c>
      <c r="CU656" s="106" t="s">
        <v>5</v>
      </c>
      <c r="CV656" s="115">
        <v>465</v>
      </c>
      <c r="CW656" s="95">
        <v>475</v>
      </c>
      <c r="CX656" s="95">
        <v>470</v>
      </c>
      <c r="CY656" s="106">
        <v>-15</v>
      </c>
      <c r="CZ656" s="115">
        <v>445</v>
      </c>
      <c r="DA656" s="95">
        <v>455</v>
      </c>
      <c r="DB656" s="95">
        <v>450</v>
      </c>
      <c r="DC656" s="106">
        <v>-15</v>
      </c>
      <c r="DD656" s="115">
        <v>500</v>
      </c>
      <c r="DE656" s="95">
        <v>510</v>
      </c>
      <c r="DF656" s="95">
        <v>505</v>
      </c>
      <c r="DG656" s="106">
        <v>5</v>
      </c>
      <c r="DH656" s="115">
        <v>610</v>
      </c>
      <c r="DI656" s="95">
        <v>620</v>
      </c>
      <c r="DJ656" s="95">
        <v>615</v>
      </c>
      <c r="DK656" s="106" t="s">
        <v>5</v>
      </c>
      <c r="DL656" s="115">
        <v>465</v>
      </c>
      <c r="DM656" s="95">
        <v>475</v>
      </c>
      <c r="DN656" s="95">
        <v>470</v>
      </c>
      <c r="DO656" s="106">
        <v>5</v>
      </c>
      <c r="DP656" s="115">
        <v>415</v>
      </c>
      <c r="DQ656" s="95">
        <v>425</v>
      </c>
      <c r="DR656" s="95">
        <v>420</v>
      </c>
      <c r="DS656" s="106" t="s">
        <v>5</v>
      </c>
      <c r="DT656" s="115">
        <v>500</v>
      </c>
      <c r="DU656" s="95">
        <v>510</v>
      </c>
      <c r="DV656" s="95">
        <v>505</v>
      </c>
      <c r="DW656" s="106">
        <v>5</v>
      </c>
      <c r="DX656" s="115">
        <v>595</v>
      </c>
      <c r="DY656" s="95">
        <v>605</v>
      </c>
      <c r="DZ656" s="95">
        <v>600</v>
      </c>
      <c r="EA656" s="106" t="s">
        <v>5</v>
      </c>
      <c r="EB656" s="115">
        <v>480</v>
      </c>
      <c r="EC656" s="95">
        <v>490</v>
      </c>
      <c r="ED656" s="95">
        <v>485</v>
      </c>
      <c r="EE656" s="106">
        <v>-10</v>
      </c>
      <c r="EF656" s="115">
        <v>430</v>
      </c>
      <c r="EG656" s="95">
        <v>440</v>
      </c>
      <c r="EH656" s="95">
        <v>435</v>
      </c>
      <c r="EI656" s="106">
        <v>-15</v>
      </c>
      <c r="EJ656" s="115">
        <v>455</v>
      </c>
      <c r="EK656" s="95">
        <v>465</v>
      </c>
      <c r="EL656" s="95">
        <v>460</v>
      </c>
      <c r="EM656" s="106">
        <v>5</v>
      </c>
      <c r="EN656" s="115">
        <v>640</v>
      </c>
      <c r="EO656" s="95">
        <v>650</v>
      </c>
      <c r="EP656" s="95">
        <v>645</v>
      </c>
      <c r="EQ656" s="106" t="s">
        <v>5</v>
      </c>
      <c r="ER656" s="115">
        <v>450</v>
      </c>
      <c r="ES656" s="95">
        <v>460</v>
      </c>
      <c r="ET656" s="95">
        <v>455</v>
      </c>
      <c r="EU656" s="106">
        <v>-5</v>
      </c>
      <c r="EV656" s="115">
        <v>415</v>
      </c>
      <c r="EW656" s="95">
        <v>425</v>
      </c>
      <c r="EX656" s="95">
        <v>420</v>
      </c>
      <c r="EY656" s="106" t="s">
        <v>5</v>
      </c>
      <c r="EZ656" s="115">
        <v>450</v>
      </c>
      <c r="FA656" s="95">
        <v>460</v>
      </c>
      <c r="FB656" s="95">
        <v>455</v>
      </c>
      <c r="FC656" s="106" t="s">
        <v>5</v>
      </c>
      <c r="FD656" s="115">
        <v>415</v>
      </c>
      <c r="FE656" s="95">
        <v>425</v>
      </c>
      <c r="FF656" s="95">
        <v>420</v>
      </c>
      <c r="FG656" s="106" t="s">
        <v>5</v>
      </c>
      <c r="FH656" s="115">
        <v>420</v>
      </c>
      <c r="FI656" s="95">
        <v>430</v>
      </c>
      <c r="FJ656" s="95">
        <v>425</v>
      </c>
      <c r="FK656" s="106">
        <v>-5</v>
      </c>
      <c r="FL656" s="115">
        <v>395</v>
      </c>
      <c r="FM656" s="95">
        <v>405</v>
      </c>
      <c r="FN656" s="95">
        <v>400</v>
      </c>
      <c r="FO656" s="106">
        <v>-25</v>
      </c>
      <c r="FP656" s="115">
        <v>355</v>
      </c>
      <c r="FQ656" s="95">
        <v>365</v>
      </c>
      <c r="FR656" s="95">
        <v>360</v>
      </c>
      <c r="FS656" s="106">
        <v>5</v>
      </c>
      <c r="FT656" s="135">
        <v>295</v>
      </c>
      <c r="FU656" s="136">
        <v>305</v>
      </c>
      <c r="FV656" s="95">
        <v>300</v>
      </c>
      <c r="FW656" s="134">
        <v>-10</v>
      </c>
      <c r="FX656" s="115">
        <v>300</v>
      </c>
      <c r="FY656" s="95">
        <v>310</v>
      </c>
      <c r="FZ656" s="95">
        <v>305</v>
      </c>
      <c r="GA656" s="106">
        <v>-5</v>
      </c>
      <c r="GB656" s="115">
        <v>555</v>
      </c>
      <c r="GC656" s="95">
        <v>565</v>
      </c>
      <c r="GD656" s="95">
        <v>560</v>
      </c>
      <c r="GE656" s="106">
        <v>-15</v>
      </c>
      <c r="GF656" s="115">
        <v>535</v>
      </c>
      <c r="GG656" s="95">
        <v>545</v>
      </c>
      <c r="GH656" s="95">
        <v>540</v>
      </c>
      <c r="GI656" s="106">
        <v>-15</v>
      </c>
      <c r="GJ656" s="115">
        <v>510</v>
      </c>
      <c r="GK656" s="95">
        <v>520</v>
      </c>
      <c r="GL656" s="95">
        <v>515</v>
      </c>
      <c r="GM656" s="106">
        <v>5</v>
      </c>
      <c r="GN656" s="115">
        <v>700</v>
      </c>
      <c r="GO656" s="95">
        <v>710</v>
      </c>
      <c r="GP656" s="95">
        <v>705</v>
      </c>
      <c r="GQ656" s="106" t="s">
        <v>5</v>
      </c>
      <c r="GR656" s="93"/>
      <c r="GS656" s="93"/>
    </row>
    <row r="657" spans="1:201" ht="15.75" x14ac:dyDescent="0.25">
      <c r="A657">
        <v>6</v>
      </c>
      <c r="B657">
        <v>2022</v>
      </c>
      <c r="C657" s="91">
        <v>44729</v>
      </c>
      <c r="D657" s="95">
        <v>500</v>
      </c>
      <c r="E657" s="95">
        <v>510</v>
      </c>
      <c r="F657" s="95">
        <v>505</v>
      </c>
      <c r="G657" s="106">
        <v>10</v>
      </c>
      <c r="H657" s="115">
        <v>440</v>
      </c>
      <c r="I657" s="95">
        <v>450</v>
      </c>
      <c r="J657" s="95">
        <v>445</v>
      </c>
      <c r="K657" s="106">
        <v>10</v>
      </c>
      <c r="L657" s="115">
        <v>455</v>
      </c>
      <c r="M657" s="95">
        <v>465</v>
      </c>
      <c r="N657" s="95">
        <v>460</v>
      </c>
      <c r="O657" s="106" t="s">
        <v>5</v>
      </c>
      <c r="P657" s="115">
        <v>440</v>
      </c>
      <c r="Q657" s="95">
        <v>450</v>
      </c>
      <c r="R657" s="95">
        <v>445</v>
      </c>
      <c r="S657" s="106">
        <v>15</v>
      </c>
      <c r="T657" s="115">
        <v>470</v>
      </c>
      <c r="U657" s="95">
        <v>480</v>
      </c>
      <c r="V657" s="95">
        <v>475</v>
      </c>
      <c r="W657" s="106">
        <v>10</v>
      </c>
      <c r="X657" s="115">
        <v>460</v>
      </c>
      <c r="Y657" s="95">
        <v>470</v>
      </c>
      <c r="Z657" s="95">
        <v>465</v>
      </c>
      <c r="AA657" s="106" t="s">
        <v>5</v>
      </c>
      <c r="AB657" s="115">
        <v>450</v>
      </c>
      <c r="AC657" s="95">
        <v>460</v>
      </c>
      <c r="AD657" s="95">
        <v>455</v>
      </c>
      <c r="AE657" s="106" t="s">
        <v>5</v>
      </c>
      <c r="AF657" s="115">
        <v>385</v>
      </c>
      <c r="AG657" s="95">
        <v>395</v>
      </c>
      <c r="AH657" s="95">
        <v>390</v>
      </c>
      <c r="AI657" s="106">
        <v>5</v>
      </c>
      <c r="AJ657" s="115">
        <v>455</v>
      </c>
      <c r="AK657" s="95">
        <v>465</v>
      </c>
      <c r="AL657" s="95">
        <v>460</v>
      </c>
      <c r="AM657" s="106">
        <v>20</v>
      </c>
      <c r="AN657" s="115">
        <v>395</v>
      </c>
      <c r="AO657" s="95">
        <v>405</v>
      </c>
      <c r="AP657" s="95">
        <v>400</v>
      </c>
      <c r="AQ657" s="106">
        <v>10</v>
      </c>
      <c r="AR657" s="115">
        <v>415</v>
      </c>
      <c r="AS657" s="95">
        <v>425</v>
      </c>
      <c r="AT657" s="95">
        <v>420</v>
      </c>
      <c r="AU657" s="106">
        <v>5</v>
      </c>
      <c r="AV657" s="115">
        <v>345</v>
      </c>
      <c r="AW657" s="95">
        <v>355</v>
      </c>
      <c r="AX657" s="95">
        <v>350</v>
      </c>
      <c r="AY657" s="106">
        <v>5</v>
      </c>
      <c r="AZ657" s="115">
        <v>445</v>
      </c>
      <c r="BA657" s="95">
        <v>455</v>
      </c>
      <c r="BB657" s="95">
        <v>450</v>
      </c>
      <c r="BC657" s="106">
        <v>5</v>
      </c>
      <c r="BD657" s="115">
        <v>375</v>
      </c>
      <c r="BE657" s="95">
        <v>385</v>
      </c>
      <c r="BF657" s="95">
        <v>380</v>
      </c>
      <c r="BG657" s="106">
        <v>-5</v>
      </c>
      <c r="BH657" s="115">
        <v>415</v>
      </c>
      <c r="BI657" s="95">
        <v>425</v>
      </c>
      <c r="BJ657" s="95">
        <v>420</v>
      </c>
      <c r="BK657" s="106">
        <v>10</v>
      </c>
      <c r="BL657" s="115">
        <v>330</v>
      </c>
      <c r="BM657" s="95">
        <v>340</v>
      </c>
      <c r="BN657" s="95">
        <v>335</v>
      </c>
      <c r="BO657" s="106" t="s">
        <v>5</v>
      </c>
      <c r="BP657" s="115">
        <v>440</v>
      </c>
      <c r="BQ657" s="95">
        <v>450</v>
      </c>
      <c r="BR657" s="95">
        <v>445</v>
      </c>
      <c r="BS657" s="106">
        <v>5</v>
      </c>
      <c r="BT657" s="115">
        <v>390</v>
      </c>
      <c r="BU657" s="95">
        <v>400</v>
      </c>
      <c r="BV657" s="95">
        <v>395</v>
      </c>
      <c r="BW657" s="106">
        <v>-5</v>
      </c>
      <c r="BX657" s="115">
        <v>435</v>
      </c>
      <c r="BY657" s="95">
        <v>445</v>
      </c>
      <c r="BZ657" s="95">
        <v>440</v>
      </c>
      <c r="CA657" s="106">
        <v>-10</v>
      </c>
      <c r="CB657" s="115">
        <v>570</v>
      </c>
      <c r="CC657" s="95">
        <v>580</v>
      </c>
      <c r="CD657" s="95">
        <v>575</v>
      </c>
      <c r="CE657" s="106">
        <v>5</v>
      </c>
      <c r="CF657" s="115">
        <v>450</v>
      </c>
      <c r="CG657" s="95">
        <v>460</v>
      </c>
      <c r="CH657" s="95">
        <v>455</v>
      </c>
      <c r="CI657" s="106">
        <v>-5</v>
      </c>
      <c r="CJ657" s="115">
        <v>430</v>
      </c>
      <c r="CK657" s="95">
        <v>440</v>
      </c>
      <c r="CL657" s="95">
        <v>435</v>
      </c>
      <c r="CM657" s="106" t="s">
        <v>5</v>
      </c>
      <c r="CN657" s="115">
        <v>435</v>
      </c>
      <c r="CO657" s="95">
        <v>445</v>
      </c>
      <c r="CP657" s="95">
        <v>440</v>
      </c>
      <c r="CQ657" s="106">
        <v>-10</v>
      </c>
      <c r="CR657" s="115">
        <v>480</v>
      </c>
      <c r="CS657" s="95">
        <v>490</v>
      </c>
      <c r="CT657" s="95">
        <v>485</v>
      </c>
      <c r="CU657" s="106" t="s">
        <v>5</v>
      </c>
      <c r="CV657" s="115">
        <v>480</v>
      </c>
      <c r="CW657" s="95">
        <v>490</v>
      </c>
      <c r="CX657" s="95">
        <v>485</v>
      </c>
      <c r="CY657" s="106">
        <v>15</v>
      </c>
      <c r="CZ657" s="115">
        <v>450</v>
      </c>
      <c r="DA657" s="95">
        <v>460</v>
      </c>
      <c r="DB657" s="95">
        <v>455</v>
      </c>
      <c r="DC657" s="106">
        <v>5</v>
      </c>
      <c r="DD657" s="115">
        <v>500</v>
      </c>
      <c r="DE657" s="95">
        <v>510</v>
      </c>
      <c r="DF657" s="95">
        <v>505</v>
      </c>
      <c r="DG657" s="106" t="s">
        <v>5</v>
      </c>
      <c r="DH657" s="115">
        <v>610</v>
      </c>
      <c r="DI657" s="95">
        <v>620</v>
      </c>
      <c r="DJ657" s="95">
        <v>615</v>
      </c>
      <c r="DK657" s="106" t="s">
        <v>5</v>
      </c>
      <c r="DL657" s="115">
        <v>465</v>
      </c>
      <c r="DM657" s="95">
        <v>475</v>
      </c>
      <c r="DN657" s="95">
        <v>470</v>
      </c>
      <c r="DO657" s="106" t="s">
        <v>5</v>
      </c>
      <c r="DP657" s="115">
        <v>420</v>
      </c>
      <c r="DQ657" s="95">
        <v>430</v>
      </c>
      <c r="DR657" s="95">
        <v>425</v>
      </c>
      <c r="DS657" s="106">
        <v>5</v>
      </c>
      <c r="DT657" s="115">
        <v>500</v>
      </c>
      <c r="DU657" s="95">
        <v>510</v>
      </c>
      <c r="DV657" s="95">
        <v>505</v>
      </c>
      <c r="DW657" s="106" t="s">
        <v>5</v>
      </c>
      <c r="DX657" s="115">
        <v>595</v>
      </c>
      <c r="DY657" s="95">
        <v>605</v>
      </c>
      <c r="DZ657" s="95">
        <v>600</v>
      </c>
      <c r="EA657" s="106" t="s">
        <v>5</v>
      </c>
      <c r="EB657" s="115">
        <v>485</v>
      </c>
      <c r="EC657" s="95">
        <v>495</v>
      </c>
      <c r="ED657" s="95">
        <v>490</v>
      </c>
      <c r="EE657" s="106">
        <v>5</v>
      </c>
      <c r="EF657" s="115">
        <v>445</v>
      </c>
      <c r="EG657" s="95">
        <v>455</v>
      </c>
      <c r="EH657" s="95">
        <v>450</v>
      </c>
      <c r="EI657" s="106">
        <v>15</v>
      </c>
      <c r="EJ657" s="115">
        <v>455</v>
      </c>
      <c r="EK657" s="95">
        <v>465</v>
      </c>
      <c r="EL657" s="95">
        <v>460</v>
      </c>
      <c r="EM657" s="106" t="s">
        <v>5</v>
      </c>
      <c r="EN657" s="115">
        <v>640</v>
      </c>
      <c r="EO657" s="95">
        <v>650</v>
      </c>
      <c r="EP657" s="95">
        <v>645</v>
      </c>
      <c r="EQ657" s="106" t="s">
        <v>5</v>
      </c>
      <c r="ER657" s="115">
        <v>455</v>
      </c>
      <c r="ES657" s="95">
        <v>465</v>
      </c>
      <c r="ET657" s="95">
        <v>460</v>
      </c>
      <c r="EU657" s="106">
        <v>5</v>
      </c>
      <c r="EV657" s="115">
        <v>420</v>
      </c>
      <c r="EW657" s="95">
        <v>430</v>
      </c>
      <c r="EX657" s="95">
        <v>425</v>
      </c>
      <c r="EY657" s="106">
        <v>5</v>
      </c>
      <c r="EZ657" s="115">
        <v>455</v>
      </c>
      <c r="FA657" s="95">
        <v>465</v>
      </c>
      <c r="FB657" s="95">
        <v>460</v>
      </c>
      <c r="FC657" s="106">
        <v>5</v>
      </c>
      <c r="FD657" s="115">
        <v>385</v>
      </c>
      <c r="FE657" s="95">
        <v>395</v>
      </c>
      <c r="FF657" s="95">
        <v>390</v>
      </c>
      <c r="FG657" s="106">
        <v>-30</v>
      </c>
      <c r="FH657" s="115">
        <v>420</v>
      </c>
      <c r="FI657" s="95">
        <v>430</v>
      </c>
      <c r="FJ657" s="95">
        <v>425</v>
      </c>
      <c r="FK657" s="106" t="s">
        <v>5</v>
      </c>
      <c r="FL657" s="115">
        <v>395</v>
      </c>
      <c r="FM657" s="95">
        <v>405</v>
      </c>
      <c r="FN657" s="95">
        <v>400</v>
      </c>
      <c r="FO657" s="106" t="s">
        <v>5</v>
      </c>
      <c r="FP657" s="115">
        <v>365</v>
      </c>
      <c r="FQ657" s="95">
        <v>375</v>
      </c>
      <c r="FR657" s="95">
        <v>370</v>
      </c>
      <c r="FS657" s="106">
        <v>10</v>
      </c>
      <c r="FT657" s="135">
        <v>290</v>
      </c>
      <c r="FU657" s="136">
        <v>300</v>
      </c>
      <c r="FV657" s="95">
        <v>295</v>
      </c>
      <c r="FW657" s="134">
        <v>-5</v>
      </c>
      <c r="FX657" s="115">
        <v>295</v>
      </c>
      <c r="FY657" s="95">
        <v>305</v>
      </c>
      <c r="FZ657" s="95">
        <v>300</v>
      </c>
      <c r="GA657" s="106">
        <v>-5</v>
      </c>
      <c r="GB657" s="115">
        <v>570</v>
      </c>
      <c r="GC657" s="95">
        <v>580</v>
      </c>
      <c r="GD657" s="95">
        <v>575</v>
      </c>
      <c r="GE657" s="106">
        <v>15</v>
      </c>
      <c r="GF657" s="115">
        <v>540</v>
      </c>
      <c r="GG657" s="95">
        <v>550</v>
      </c>
      <c r="GH657" s="95">
        <v>545</v>
      </c>
      <c r="GI657" s="106">
        <v>5</v>
      </c>
      <c r="GJ657" s="115">
        <v>510</v>
      </c>
      <c r="GK657" s="95">
        <v>520</v>
      </c>
      <c r="GL657" s="95">
        <v>515</v>
      </c>
      <c r="GM657" s="106" t="s">
        <v>5</v>
      </c>
      <c r="GN657" s="115">
        <v>700</v>
      </c>
      <c r="GO657" s="95">
        <v>710</v>
      </c>
      <c r="GP657" s="95">
        <v>705</v>
      </c>
      <c r="GQ657" s="106" t="s">
        <v>5</v>
      </c>
      <c r="GR657" s="93"/>
      <c r="GS657" s="93"/>
    </row>
    <row r="658" spans="1:201" ht="15.75" x14ac:dyDescent="0.25">
      <c r="A658">
        <v>6</v>
      </c>
      <c r="B658">
        <v>2022</v>
      </c>
      <c r="C658" s="91">
        <v>44736</v>
      </c>
      <c r="D658" s="95">
        <v>475</v>
      </c>
      <c r="E658" s="95">
        <v>485</v>
      </c>
      <c r="F658" s="95">
        <v>480</v>
      </c>
      <c r="G658" s="106">
        <v>-25</v>
      </c>
      <c r="H658" s="115">
        <v>435</v>
      </c>
      <c r="I658" s="95">
        <v>445</v>
      </c>
      <c r="J658" s="95">
        <v>440</v>
      </c>
      <c r="K658" s="106">
        <v>-5</v>
      </c>
      <c r="L658" s="115">
        <v>450</v>
      </c>
      <c r="M658" s="95">
        <v>460</v>
      </c>
      <c r="N658" s="95">
        <v>455</v>
      </c>
      <c r="O658" s="106">
        <v>-5</v>
      </c>
      <c r="P658" s="115">
        <v>440</v>
      </c>
      <c r="Q658" s="95">
        <v>450</v>
      </c>
      <c r="R658" s="95">
        <v>445</v>
      </c>
      <c r="S658" s="106" t="s">
        <v>5</v>
      </c>
      <c r="T658" s="115">
        <v>455</v>
      </c>
      <c r="U658" s="95">
        <v>465</v>
      </c>
      <c r="V658" s="95">
        <v>460</v>
      </c>
      <c r="W658" s="106">
        <v>-15</v>
      </c>
      <c r="X658" s="115">
        <v>450</v>
      </c>
      <c r="Y658" s="95">
        <v>460</v>
      </c>
      <c r="Z658" s="95">
        <v>455</v>
      </c>
      <c r="AA658" s="106">
        <v>-10</v>
      </c>
      <c r="AB658" s="115">
        <v>445</v>
      </c>
      <c r="AC658" s="95">
        <v>455</v>
      </c>
      <c r="AD658" s="95">
        <v>450</v>
      </c>
      <c r="AE658" s="106">
        <v>-5</v>
      </c>
      <c r="AF658" s="115">
        <v>385</v>
      </c>
      <c r="AG658" s="95">
        <v>395</v>
      </c>
      <c r="AH658" s="95">
        <v>390</v>
      </c>
      <c r="AI658" s="106" t="s">
        <v>5</v>
      </c>
      <c r="AJ658" s="115">
        <v>430</v>
      </c>
      <c r="AK658" s="95">
        <v>440</v>
      </c>
      <c r="AL658" s="95">
        <v>435</v>
      </c>
      <c r="AM658" s="106">
        <v>-25</v>
      </c>
      <c r="AN658" s="115">
        <v>395</v>
      </c>
      <c r="AO658" s="95">
        <v>405</v>
      </c>
      <c r="AP658" s="95">
        <v>400</v>
      </c>
      <c r="AQ658" s="106" t="s">
        <v>5</v>
      </c>
      <c r="AR658" s="115">
        <v>415</v>
      </c>
      <c r="AS658" s="95">
        <v>425</v>
      </c>
      <c r="AT658" s="95">
        <v>420</v>
      </c>
      <c r="AU658" s="106" t="s">
        <v>5</v>
      </c>
      <c r="AV658" s="115">
        <v>350</v>
      </c>
      <c r="AW658" s="95">
        <v>360</v>
      </c>
      <c r="AX658" s="95">
        <v>355</v>
      </c>
      <c r="AY658" s="106">
        <v>5</v>
      </c>
      <c r="AZ658" s="115">
        <v>435</v>
      </c>
      <c r="BA658" s="95">
        <v>445</v>
      </c>
      <c r="BB658" s="95">
        <v>440</v>
      </c>
      <c r="BC658" s="106">
        <v>-10</v>
      </c>
      <c r="BD658" s="115">
        <v>355</v>
      </c>
      <c r="BE658" s="95">
        <v>365</v>
      </c>
      <c r="BF658" s="95">
        <v>360</v>
      </c>
      <c r="BG658" s="106">
        <v>-20</v>
      </c>
      <c r="BH658" s="115">
        <v>415</v>
      </c>
      <c r="BI658" s="95">
        <v>425</v>
      </c>
      <c r="BJ658" s="95">
        <v>420</v>
      </c>
      <c r="BK658" s="106" t="s">
        <v>5</v>
      </c>
      <c r="BL658" s="115">
        <v>330</v>
      </c>
      <c r="BM658" s="95">
        <v>340</v>
      </c>
      <c r="BN658" s="95">
        <v>335</v>
      </c>
      <c r="BO658" s="106" t="s">
        <v>5</v>
      </c>
      <c r="BP658" s="115">
        <v>425</v>
      </c>
      <c r="BQ658" s="95">
        <v>435</v>
      </c>
      <c r="BR658" s="95">
        <v>430</v>
      </c>
      <c r="BS658" s="106">
        <v>-15</v>
      </c>
      <c r="BT658" s="115">
        <v>390</v>
      </c>
      <c r="BU658" s="95">
        <v>400</v>
      </c>
      <c r="BV658" s="95">
        <v>395</v>
      </c>
      <c r="BW658" s="106" t="s">
        <v>5</v>
      </c>
      <c r="BX658" s="115">
        <v>435</v>
      </c>
      <c r="BY658" s="95">
        <v>445</v>
      </c>
      <c r="BZ658" s="95">
        <v>440</v>
      </c>
      <c r="CA658" s="106" t="s">
        <v>5</v>
      </c>
      <c r="CB658" s="115">
        <v>580</v>
      </c>
      <c r="CC658" s="95">
        <v>590</v>
      </c>
      <c r="CD658" s="95">
        <v>585</v>
      </c>
      <c r="CE658" s="106">
        <v>10</v>
      </c>
      <c r="CF658" s="115">
        <v>435</v>
      </c>
      <c r="CG658" s="95">
        <v>445</v>
      </c>
      <c r="CH658" s="95">
        <v>440</v>
      </c>
      <c r="CI658" s="106">
        <v>-15</v>
      </c>
      <c r="CJ658" s="115">
        <v>420</v>
      </c>
      <c r="CK658" s="95">
        <v>430</v>
      </c>
      <c r="CL658" s="95">
        <v>425</v>
      </c>
      <c r="CM658" s="106">
        <v>-10</v>
      </c>
      <c r="CN658" s="115">
        <v>435</v>
      </c>
      <c r="CO658" s="95">
        <v>445</v>
      </c>
      <c r="CP658" s="95">
        <v>440</v>
      </c>
      <c r="CQ658" s="106" t="s">
        <v>5</v>
      </c>
      <c r="CR658" s="115">
        <v>480</v>
      </c>
      <c r="CS658" s="95">
        <v>490</v>
      </c>
      <c r="CT658" s="95">
        <v>485</v>
      </c>
      <c r="CU658" s="106" t="s">
        <v>5</v>
      </c>
      <c r="CV658" s="115">
        <v>475</v>
      </c>
      <c r="CW658" s="95">
        <v>485</v>
      </c>
      <c r="CX658" s="95">
        <v>480</v>
      </c>
      <c r="CY658" s="106">
        <v>-5</v>
      </c>
      <c r="CZ658" s="115">
        <v>440</v>
      </c>
      <c r="DA658" s="95">
        <v>450</v>
      </c>
      <c r="DB658" s="95">
        <v>445</v>
      </c>
      <c r="DC658" s="106">
        <v>-10</v>
      </c>
      <c r="DD658" s="115">
        <v>505</v>
      </c>
      <c r="DE658" s="95">
        <v>515</v>
      </c>
      <c r="DF658" s="95">
        <v>510</v>
      </c>
      <c r="DG658" s="106">
        <v>5</v>
      </c>
      <c r="DH658" s="115">
        <v>610</v>
      </c>
      <c r="DI658" s="95">
        <v>620</v>
      </c>
      <c r="DJ658" s="95">
        <v>615</v>
      </c>
      <c r="DK658" s="106" t="s">
        <v>5</v>
      </c>
      <c r="DL658" s="115">
        <v>460</v>
      </c>
      <c r="DM658" s="95">
        <v>470</v>
      </c>
      <c r="DN658" s="95">
        <v>465</v>
      </c>
      <c r="DO658" s="106">
        <v>-5</v>
      </c>
      <c r="DP658" s="115">
        <v>410</v>
      </c>
      <c r="DQ658" s="95">
        <v>420</v>
      </c>
      <c r="DR658" s="95">
        <v>415</v>
      </c>
      <c r="DS658" s="106">
        <v>-10</v>
      </c>
      <c r="DT658" s="115">
        <v>505</v>
      </c>
      <c r="DU658" s="95">
        <v>515</v>
      </c>
      <c r="DV658" s="95">
        <v>510</v>
      </c>
      <c r="DW658" s="106">
        <v>5</v>
      </c>
      <c r="DX658" s="115">
        <v>595</v>
      </c>
      <c r="DY658" s="95">
        <v>605</v>
      </c>
      <c r="DZ658" s="95">
        <v>600</v>
      </c>
      <c r="EA658" s="106" t="s">
        <v>5</v>
      </c>
      <c r="EB658" s="115">
        <v>475</v>
      </c>
      <c r="EC658" s="95">
        <v>485</v>
      </c>
      <c r="ED658" s="95">
        <v>480</v>
      </c>
      <c r="EE658" s="106">
        <v>-10</v>
      </c>
      <c r="EF658" s="115">
        <v>420</v>
      </c>
      <c r="EG658" s="95">
        <v>430</v>
      </c>
      <c r="EH658" s="95">
        <v>425</v>
      </c>
      <c r="EI658" s="106">
        <v>-25</v>
      </c>
      <c r="EJ658" s="115">
        <v>455</v>
      </c>
      <c r="EK658" s="95">
        <v>465</v>
      </c>
      <c r="EL658" s="95">
        <v>460</v>
      </c>
      <c r="EM658" s="106" t="s">
        <v>5</v>
      </c>
      <c r="EN658" s="115">
        <v>640</v>
      </c>
      <c r="EO658" s="95">
        <v>650</v>
      </c>
      <c r="EP658" s="95">
        <v>645</v>
      </c>
      <c r="EQ658" s="106" t="s">
        <v>5</v>
      </c>
      <c r="ER658" s="115">
        <v>450</v>
      </c>
      <c r="ES658" s="95">
        <v>460</v>
      </c>
      <c r="ET658" s="95">
        <v>455</v>
      </c>
      <c r="EU658" s="106">
        <v>-5</v>
      </c>
      <c r="EV658" s="115">
        <v>410</v>
      </c>
      <c r="EW658" s="95">
        <v>420</v>
      </c>
      <c r="EX658" s="95">
        <v>415</v>
      </c>
      <c r="EY658" s="106">
        <v>-10</v>
      </c>
      <c r="EZ658" s="115">
        <v>455</v>
      </c>
      <c r="FA658" s="95">
        <v>465</v>
      </c>
      <c r="FB658" s="95">
        <v>460</v>
      </c>
      <c r="FC658" s="106" t="s">
        <v>5</v>
      </c>
      <c r="FD658" s="115">
        <v>400</v>
      </c>
      <c r="FE658" s="95">
        <v>410</v>
      </c>
      <c r="FF658" s="95">
        <v>405</v>
      </c>
      <c r="FG658" s="106">
        <v>15</v>
      </c>
      <c r="FH658" s="115">
        <v>410</v>
      </c>
      <c r="FI658" s="95">
        <v>420</v>
      </c>
      <c r="FJ658" s="95">
        <v>415</v>
      </c>
      <c r="FK658" s="106">
        <v>-10</v>
      </c>
      <c r="FL658" s="115">
        <v>390</v>
      </c>
      <c r="FM658" s="95">
        <v>400</v>
      </c>
      <c r="FN658" s="95">
        <v>395</v>
      </c>
      <c r="FO658" s="106">
        <v>-5</v>
      </c>
      <c r="FP658" s="115">
        <v>365</v>
      </c>
      <c r="FQ658" s="95">
        <v>375</v>
      </c>
      <c r="FR658" s="95">
        <v>370</v>
      </c>
      <c r="FS658" s="106" t="s">
        <v>5</v>
      </c>
      <c r="FT658" s="135">
        <v>290</v>
      </c>
      <c r="FU658" s="136">
        <v>300</v>
      </c>
      <c r="FV658" s="95">
        <v>295</v>
      </c>
      <c r="FW658" s="134" t="s">
        <v>5</v>
      </c>
      <c r="FX658" s="115">
        <v>295</v>
      </c>
      <c r="FY658" s="95">
        <v>305</v>
      </c>
      <c r="FZ658" s="95">
        <v>300</v>
      </c>
      <c r="GA658" s="106" t="s">
        <v>5</v>
      </c>
      <c r="GB658" s="115">
        <v>565</v>
      </c>
      <c r="GC658" s="95">
        <v>575</v>
      </c>
      <c r="GD658" s="95">
        <v>570</v>
      </c>
      <c r="GE658" s="106">
        <v>-5</v>
      </c>
      <c r="GF658" s="115">
        <v>530</v>
      </c>
      <c r="GG658" s="95">
        <v>540</v>
      </c>
      <c r="GH658" s="95">
        <v>535</v>
      </c>
      <c r="GI658" s="106">
        <v>-10</v>
      </c>
      <c r="GJ658" s="115">
        <v>515</v>
      </c>
      <c r="GK658" s="95">
        <v>525</v>
      </c>
      <c r="GL658" s="95">
        <v>520</v>
      </c>
      <c r="GM658" s="106">
        <v>5</v>
      </c>
      <c r="GN658" s="115">
        <v>700</v>
      </c>
      <c r="GO658" s="95">
        <v>710</v>
      </c>
      <c r="GP658" s="95">
        <v>705</v>
      </c>
      <c r="GQ658" s="106" t="s">
        <v>5</v>
      </c>
      <c r="GR658" s="93"/>
      <c r="GS658" s="93"/>
    </row>
    <row r="659" spans="1:201" ht="15.75" x14ac:dyDescent="0.25">
      <c r="A659">
        <v>7</v>
      </c>
      <c r="B659">
        <v>2022</v>
      </c>
      <c r="C659" s="91">
        <v>44743</v>
      </c>
      <c r="D659" s="95">
        <v>460</v>
      </c>
      <c r="E659" s="95">
        <v>470</v>
      </c>
      <c r="F659" s="95">
        <v>465</v>
      </c>
      <c r="G659" s="106">
        <v>-15</v>
      </c>
      <c r="H659" s="115">
        <v>420</v>
      </c>
      <c r="I659" s="95">
        <v>430</v>
      </c>
      <c r="J659" s="95">
        <v>425</v>
      </c>
      <c r="K659" s="106">
        <v>-15</v>
      </c>
      <c r="L659" s="115">
        <v>440</v>
      </c>
      <c r="M659" s="95">
        <v>450</v>
      </c>
      <c r="N659" s="95">
        <v>445</v>
      </c>
      <c r="O659" s="106">
        <v>-10</v>
      </c>
      <c r="P659" s="115">
        <v>405</v>
      </c>
      <c r="Q659" s="95">
        <v>415</v>
      </c>
      <c r="R659" s="95">
        <v>410</v>
      </c>
      <c r="S659" s="106">
        <v>-35</v>
      </c>
      <c r="T659" s="115">
        <v>430</v>
      </c>
      <c r="U659" s="95">
        <v>440</v>
      </c>
      <c r="V659" s="95">
        <v>435</v>
      </c>
      <c r="W659" s="106">
        <v>-25</v>
      </c>
      <c r="X659" s="115">
        <v>440</v>
      </c>
      <c r="Y659" s="95">
        <v>450</v>
      </c>
      <c r="Z659" s="95">
        <v>445</v>
      </c>
      <c r="AA659" s="106">
        <v>-10</v>
      </c>
      <c r="AB659" s="115">
        <v>435</v>
      </c>
      <c r="AC659" s="95">
        <v>445</v>
      </c>
      <c r="AD659" s="95">
        <v>440</v>
      </c>
      <c r="AE659" s="106">
        <v>-10</v>
      </c>
      <c r="AF659" s="115">
        <v>375</v>
      </c>
      <c r="AG659" s="95">
        <v>385</v>
      </c>
      <c r="AH659" s="95">
        <v>380</v>
      </c>
      <c r="AI659" s="106">
        <v>-10</v>
      </c>
      <c r="AJ659" s="115">
        <v>415</v>
      </c>
      <c r="AK659" s="95">
        <v>425</v>
      </c>
      <c r="AL659" s="95">
        <v>420</v>
      </c>
      <c r="AM659" s="106">
        <v>-15</v>
      </c>
      <c r="AN659" s="115">
        <v>375</v>
      </c>
      <c r="AO659" s="95">
        <v>385</v>
      </c>
      <c r="AP659" s="95">
        <v>380</v>
      </c>
      <c r="AQ659" s="106">
        <v>-20</v>
      </c>
      <c r="AR659" s="115">
        <v>410</v>
      </c>
      <c r="AS659" s="95">
        <v>420</v>
      </c>
      <c r="AT659" s="95">
        <v>415</v>
      </c>
      <c r="AU659" s="106">
        <v>-5</v>
      </c>
      <c r="AV659" s="115">
        <v>345</v>
      </c>
      <c r="AW659" s="95">
        <v>355</v>
      </c>
      <c r="AX659" s="95">
        <v>350</v>
      </c>
      <c r="AY659" s="106">
        <v>-5</v>
      </c>
      <c r="AZ659" s="115">
        <v>415</v>
      </c>
      <c r="BA659" s="95">
        <v>425</v>
      </c>
      <c r="BB659" s="95">
        <v>420</v>
      </c>
      <c r="BC659" s="106">
        <v>-20</v>
      </c>
      <c r="BD659" s="115">
        <v>335</v>
      </c>
      <c r="BE659" s="95">
        <v>345</v>
      </c>
      <c r="BF659" s="95">
        <v>340</v>
      </c>
      <c r="BG659" s="106">
        <v>-20</v>
      </c>
      <c r="BH659" s="115">
        <v>410</v>
      </c>
      <c r="BI659" s="95">
        <v>420</v>
      </c>
      <c r="BJ659" s="95">
        <v>415</v>
      </c>
      <c r="BK659" s="106">
        <v>-5</v>
      </c>
      <c r="BL659" s="115">
        <v>325</v>
      </c>
      <c r="BM659" s="95">
        <v>335</v>
      </c>
      <c r="BN659" s="95">
        <v>330</v>
      </c>
      <c r="BO659" s="106">
        <v>-5</v>
      </c>
      <c r="BP659" s="115">
        <v>405</v>
      </c>
      <c r="BQ659" s="95">
        <v>415</v>
      </c>
      <c r="BR659" s="95">
        <v>410</v>
      </c>
      <c r="BS659" s="106">
        <v>-20</v>
      </c>
      <c r="BT659" s="115">
        <v>360</v>
      </c>
      <c r="BU659" s="95">
        <v>370</v>
      </c>
      <c r="BV659" s="95">
        <v>365</v>
      </c>
      <c r="BW659" s="106">
        <v>-30</v>
      </c>
      <c r="BX659" s="115">
        <v>425</v>
      </c>
      <c r="BY659" s="95">
        <v>435</v>
      </c>
      <c r="BZ659" s="95">
        <v>430</v>
      </c>
      <c r="CA659" s="106">
        <v>-10</v>
      </c>
      <c r="CB659" s="115">
        <v>535</v>
      </c>
      <c r="CC659" s="95">
        <v>545</v>
      </c>
      <c r="CD659" s="95">
        <v>540</v>
      </c>
      <c r="CE659" s="106">
        <v>-45</v>
      </c>
      <c r="CF659" s="115">
        <v>435</v>
      </c>
      <c r="CG659" s="95">
        <v>445</v>
      </c>
      <c r="CH659" s="95">
        <v>440</v>
      </c>
      <c r="CI659" s="106" t="s">
        <v>5</v>
      </c>
      <c r="CJ659" s="115">
        <v>415</v>
      </c>
      <c r="CK659" s="95">
        <v>425</v>
      </c>
      <c r="CL659" s="95">
        <v>420</v>
      </c>
      <c r="CM659" s="106">
        <v>-5</v>
      </c>
      <c r="CN659" s="115">
        <v>425</v>
      </c>
      <c r="CO659" s="95">
        <v>435</v>
      </c>
      <c r="CP659" s="95">
        <v>430</v>
      </c>
      <c r="CQ659" s="106">
        <v>-10</v>
      </c>
      <c r="CR659" s="115">
        <v>480</v>
      </c>
      <c r="CS659" s="95">
        <v>490</v>
      </c>
      <c r="CT659" s="95">
        <v>485</v>
      </c>
      <c r="CU659" s="106" t="s">
        <v>5</v>
      </c>
      <c r="CV659" s="115">
        <v>460</v>
      </c>
      <c r="CW659" s="95">
        <v>470</v>
      </c>
      <c r="CX659" s="95">
        <v>465</v>
      </c>
      <c r="CY659" s="106">
        <v>-15</v>
      </c>
      <c r="CZ659" s="115">
        <v>430</v>
      </c>
      <c r="DA659" s="95">
        <v>440</v>
      </c>
      <c r="DB659" s="95">
        <v>435</v>
      </c>
      <c r="DC659" s="106">
        <v>-10</v>
      </c>
      <c r="DD659" s="115">
        <v>495</v>
      </c>
      <c r="DE659" s="95">
        <v>505</v>
      </c>
      <c r="DF659" s="95">
        <v>500</v>
      </c>
      <c r="DG659" s="106">
        <v>-10</v>
      </c>
      <c r="DH659" s="115">
        <v>550</v>
      </c>
      <c r="DI659" s="95">
        <v>560</v>
      </c>
      <c r="DJ659" s="95">
        <v>555</v>
      </c>
      <c r="DK659" s="106">
        <v>-60</v>
      </c>
      <c r="DL659" s="115">
        <v>440</v>
      </c>
      <c r="DM659" s="95">
        <v>450</v>
      </c>
      <c r="DN659" s="95">
        <v>445</v>
      </c>
      <c r="DO659" s="106">
        <v>-20</v>
      </c>
      <c r="DP659" s="115">
        <v>395</v>
      </c>
      <c r="DQ659" s="95">
        <v>405</v>
      </c>
      <c r="DR659" s="95">
        <v>400</v>
      </c>
      <c r="DS659" s="106">
        <v>-15</v>
      </c>
      <c r="DT659" s="115">
        <v>495</v>
      </c>
      <c r="DU659" s="95">
        <v>505</v>
      </c>
      <c r="DV659" s="95">
        <v>500</v>
      </c>
      <c r="DW659" s="106">
        <v>-10</v>
      </c>
      <c r="DX659" s="115">
        <v>535</v>
      </c>
      <c r="DY659" s="95">
        <v>545</v>
      </c>
      <c r="DZ659" s="95">
        <v>540</v>
      </c>
      <c r="EA659" s="106">
        <v>-60</v>
      </c>
      <c r="EB659" s="115">
        <v>455</v>
      </c>
      <c r="EC659" s="95">
        <v>465</v>
      </c>
      <c r="ED659" s="95">
        <v>460</v>
      </c>
      <c r="EE659" s="106">
        <v>-20</v>
      </c>
      <c r="EF659" s="115">
        <v>415</v>
      </c>
      <c r="EG659" s="95">
        <v>425</v>
      </c>
      <c r="EH659" s="95">
        <v>420</v>
      </c>
      <c r="EI659" s="106">
        <v>-5</v>
      </c>
      <c r="EJ659" s="115">
        <v>445</v>
      </c>
      <c r="EK659" s="95">
        <v>455</v>
      </c>
      <c r="EL659" s="95">
        <v>450</v>
      </c>
      <c r="EM659" s="106">
        <v>-10</v>
      </c>
      <c r="EN659" s="115">
        <v>580</v>
      </c>
      <c r="EO659" s="95">
        <v>590</v>
      </c>
      <c r="EP659" s="95">
        <v>585</v>
      </c>
      <c r="EQ659" s="106">
        <v>-60</v>
      </c>
      <c r="ER659" s="115">
        <v>430</v>
      </c>
      <c r="ES659" s="95">
        <v>440</v>
      </c>
      <c r="ET659" s="95">
        <v>435</v>
      </c>
      <c r="EU659" s="106">
        <v>-20</v>
      </c>
      <c r="EV659" s="115">
        <v>395</v>
      </c>
      <c r="EW659" s="95">
        <v>405</v>
      </c>
      <c r="EX659" s="95">
        <v>400</v>
      </c>
      <c r="EY659" s="106">
        <v>-15</v>
      </c>
      <c r="EZ659" s="115">
        <v>445</v>
      </c>
      <c r="FA659" s="95">
        <v>455</v>
      </c>
      <c r="FB659" s="95">
        <v>450</v>
      </c>
      <c r="FC659" s="106">
        <v>-10</v>
      </c>
      <c r="FD659" s="115">
        <v>400</v>
      </c>
      <c r="FE659" s="95">
        <v>410</v>
      </c>
      <c r="FF659" s="95">
        <v>405</v>
      </c>
      <c r="FG659" s="106" t="s">
        <v>5</v>
      </c>
      <c r="FH659" s="115">
        <v>385</v>
      </c>
      <c r="FI659" s="95">
        <v>395</v>
      </c>
      <c r="FJ659" s="95">
        <v>390</v>
      </c>
      <c r="FK659" s="106">
        <v>-25</v>
      </c>
      <c r="FL659" s="115">
        <v>370</v>
      </c>
      <c r="FM659" s="95">
        <v>380</v>
      </c>
      <c r="FN659" s="95">
        <v>375</v>
      </c>
      <c r="FO659" s="106">
        <v>-20</v>
      </c>
      <c r="FP659" s="115">
        <v>355</v>
      </c>
      <c r="FQ659" s="95">
        <v>365</v>
      </c>
      <c r="FR659" s="95">
        <v>360</v>
      </c>
      <c r="FS659" s="106">
        <v>-10</v>
      </c>
      <c r="FT659" s="135">
        <v>290</v>
      </c>
      <c r="FU659" s="136">
        <v>300</v>
      </c>
      <c r="FV659" s="95">
        <v>295</v>
      </c>
      <c r="FW659" s="134" t="s">
        <v>5</v>
      </c>
      <c r="FX659" s="115">
        <v>290</v>
      </c>
      <c r="FY659" s="95">
        <v>300</v>
      </c>
      <c r="FZ659" s="95">
        <v>295</v>
      </c>
      <c r="GA659" s="106">
        <v>-5</v>
      </c>
      <c r="GB659" s="115">
        <v>550</v>
      </c>
      <c r="GC659" s="95">
        <v>560</v>
      </c>
      <c r="GD659" s="95">
        <v>555</v>
      </c>
      <c r="GE659" s="106">
        <v>-15</v>
      </c>
      <c r="GF659" s="115">
        <v>520</v>
      </c>
      <c r="GG659" s="95">
        <v>530</v>
      </c>
      <c r="GH659" s="95">
        <v>525</v>
      </c>
      <c r="GI659" s="106">
        <v>-10</v>
      </c>
      <c r="GJ659" s="115">
        <v>505</v>
      </c>
      <c r="GK659" s="95">
        <v>515</v>
      </c>
      <c r="GL659" s="95">
        <v>510</v>
      </c>
      <c r="GM659" s="106">
        <v>-10</v>
      </c>
      <c r="GN659" s="115">
        <v>640</v>
      </c>
      <c r="GO659" s="95">
        <v>650</v>
      </c>
      <c r="GP659" s="95">
        <v>645</v>
      </c>
      <c r="GQ659" s="106">
        <v>-60</v>
      </c>
      <c r="GR659" s="93"/>
      <c r="GS659" s="93"/>
    </row>
    <row r="660" spans="1:201" ht="15.75" x14ac:dyDescent="0.25">
      <c r="A660">
        <v>7</v>
      </c>
      <c r="B660">
        <v>2022</v>
      </c>
      <c r="C660" s="91">
        <v>44750</v>
      </c>
      <c r="D660" s="95">
        <v>460</v>
      </c>
      <c r="E660" s="95">
        <v>470</v>
      </c>
      <c r="F660" s="95">
        <v>465</v>
      </c>
      <c r="G660" s="106">
        <v>-15</v>
      </c>
      <c r="H660" s="115">
        <v>420</v>
      </c>
      <c r="I660" s="95">
        <v>430</v>
      </c>
      <c r="J660" s="95">
        <v>425</v>
      </c>
      <c r="K660" s="106">
        <v>-15</v>
      </c>
      <c r="L660" s="115">
        <v>440</v>
      </c>
      <c r="M660" s="95">
        <v>450</v>
      </c>
      <c r="N660" s="95">
        <v>445</v>
      </c>
      <c r="O660" s="106">
        <v>-10</v>
      </c>
      <c r="P660" s="115">
        <v>405</v>
      </c>
      <c r="Q660" s="95">
        <v>415</v>
      </c>
      <c r="R660" s="95">
        <v>410</v>
      </c>
      <c r="S660" s="106">
        <v>-35</v>
      </c>
      <c r="T660" s="115">
        <v>420</v>
      </c>
      <c r="U660" s="95">
        <v>430</v>
      </c>
      <c r="V660" s="95">
        <v>425</v>
      </c>
      <c r="W660" s="106">
        <v>-35</v>
      </c>
      <c r="X660" s="115">
        <v>425</v>
      </c>
      <c r="Y660" s="95">
        <v>435</v>
      </c>
      <c r="Z660" s="95">
        <v>430</v>
      </c>
      <c r="AA660" s="106">
        <v>-25</v>
      </c>
      <c r="AB660" s="115">
        <v>435</v>
      </c>
      <c r="AC660" s="95">
        <v>445</v>
      </c>
      <c r="AD660" s="95">
        <v>440</v>
      </c>
      <c r="AE660" s="106">
        <v>-10</v>
      </c>
      <c r="AF660" s="115">
        <v>350</v>
      </c>
      <c r="AG660" s="95">
        <v>360</v>
      </c>
      <c r="AH660" s="95">
        <v>355</v>
      </c>
      <c r="AI660" s="106">
        <v>-35</v>
      </c>
      <c r="AJ660" s="115">
        <v>405</v>
      </c>
      <c r="AK660" s="95">
        <v>415</v>
      </c>
      <c r="AL660" s="95">
        <v>410</v>
      </c>
      <c r="AM660" s="106">
        <v>-25</v>
      </c>
      <c r="AN660" s="115">
        <v>355</v>
      </c>
      <c r="AO660" s="95">
        <v>365</v>
      </c>
      <c r="AP660" s="95">
        <v>360</v>
      </c>
      <c r="AQ660" s="106">
        <v>-40</v>
      </c>
      <c r="AR660" s="115">
        <v>415</v>
      </c>
      <c r="AS660" s="95">
        <v>425</v>
      </c>
      <c r="AT660" s="95">
        <v>420</v>
      </c>
      <c r="AU660" s="106" t="s">
        <v>5</v>
      </c>
      <c r="AV660" s="115">
        <v>300</v>
      </c>
      <c r="AW660" s="95">
        <v>310</v>
      </c>
      <c r="AX660" s="95">
        <v>305</v>
      </c>
      <c r="AY660" s="106">
        <v>-50</v>
      </c>
      <c r="AZ660" s="115">
        <v>415</v>
      </c>
      <c r="BA660" s="95">
        <v>425</v>
      </c>
      <c r="BB660" s="95">
        <v>420</v>
      </c>
      <c r="BC660" s="106">
        <v>-20</v>
      </c>
      <c r="BD660" s="115">
        <v>325</v>
      </c>
      <c r="BE660" s="95">
        <v>335</v>
      </c>
      <c r="BF660" s="95">
        <v>330</v>
      </c>
      <c r="BG660" s="106">
        <v>-30</v>
      </c>
      <c r="BH660" s="115">
        <v>410</v>
      </c>
      <c r="BI660" s="95">
        <v>420</v>
      </c>
      <c r="BJ660" s="95">
        <v>415</v>
      </c>
      <c r="BK660" s="106">
        <v>-5</v>
      </c>
      <c r="BL660" s="115">
        <v>320</v>
      </c>
      <c r="BM660" s="95">
        <v>330</v>
      </c>
      <c r="BN660" s="95">
        <v>325</v>
      </c>
      <c r="BO660" s="106">
        <v>-10</v>
      </c>
      <c r="BP660" s="115">
        <v>395</v>
      </c>
      <c r="BQ660" s="95">
        <v>405</v>
      </c>
      <c r="BR660" s="95">
        <v>400</v>
      </c>
      <c r="BS660" s="106">
        <v>-30</v>
      </c>
      <c r="BT660" s="115">
        <v>355</v>
      </c>
      <c r="BU660" s="95">
        <v>365</v>
      </c>
      <c r="BV660" s="95">
        <v>360</v>
      </c>
      <c r="BW660" s="106">
        <v>-35</v>
      </c>
      <c r="BX660" s="115">
        <v>415</v>
      </c>
      <c r="BY660" s="95">
        <v>425</v>
      </c>
      <c r="BZ660" s="95">
        <v>420</v>
      </c>
      <c r="CA660" s="106">
        <v>-20</v>
      </c>
      <c r="CB660" s="115">
        <v>580</v>
      </c>
      <c r="CC660" s="95">
        <v>590</v>
      </c>
      <c r="CD660" s="95">
        <v>585</v>
      </c>
      <c r="CE660" s="106" t="s">
        <v>5</v>
      </c>
      <c r="CF660" s="115">
        <v>395</v>
      </c>
      <c r="CG660" s="95">
        <v>405</v>
      </c>
      <c r="CH660" s="95">
        <v>400</v>
      </c>
      <c r="CI660" s="106">
        <v>-40</v>
      </c>
      <c r="CJ660" s="115">
        <v>380</v>
      </c>
      <c r="CK660" s="95">
        <v>390</v>
      </c>
      <c r="CL660" s="95">
        <v>385</v>
      </c>
      <c r="CM660" s="106">
        <v>-40</v>
      </c>
      <c r="CN660" s="115">
        <v>415</v>
      </c>
      <c r="CO660" s="95">
        <v>425</v>
      </c>
      <c r="CP660" s="95">
        <v>420</v>
      </c>
      <c r="CQ660" s="106">
        <v>-20</v>
      </c>
      <c r="CR660" s="115">
        <v>480</v>
      </c>
      <c r="CS660" s="95">
        <v>490</v>
      </c>
      <c r="CT660" s="95">
        <v>485</v>
      </c>
      <c r="CU660" s="106" t="s">
        <v>5</v>
      </c>
      <c r="CV660" s="115">
        <v>430</v>
      </c>
      <c r="CW660" s="95">
        <v>440</v>
      </c>
      <c r="CX660" s="95">
        <v>435</v>
      </c>
      <c r="CY660" s="106">
        <v>-45</v>
      </c>
      <c r="CZ660" s="115">
        <v>425</v>
      </c>
      <c r="DA660" s="95">
        <v>435</v>
      </c>
      <c r="DB660" s="95">
        <v>430</v>
      </c>
      <c r="DC660" s="106">
        <v>-15</v>
      </c>
      <c r="DD660" s="115">
        <v>495</v>
      </c>
      <c r="DE660" s="95">
        <v>505</v>
      </c>
      <c r="DF660" s="95">
        <v>500</v>
      </c>
      <c r="DG660" s="106">
        <v>-10</v>
      </c>
      <c r="DH660" s="115">
        <v>610</v>
      </c>
      <c r="DI660" s="95">
        <v>620</v>
      </c>
      <c r="DJ660" s="95">
        <v>615</v>
      </c>
      <c r="DK660" s="106" t="s">
        <v>5</v>
      </c>
      <c r="DL660" s="115">
        <v>420</v>
      </c>
      <c r="DM660" s="95">
        <v>430</v>
      </c>
      <c r="DN660" s="95">
        <v>425</v>
      </c>
      <c r="DO660" s="106">
        <v>-40</v>
      </c>
      <c r="DP660" s="115">
        <v>385</v>
      </c>
      <c r="DQ660" s="95">
        <v>395</v>
      </c>
      <c r="DR660" s="95">
        <v>390</v>
      </c>
      <c r="DS660" s="106">
        <v>-25</v>
      </c>
      <c r="DT660" s="115">
        <v>495</v>
      </c>
      <c r="DU660" s="95">
        <v>505</v>
      </c>
      <c r="DV660" s="95">
        <v>500</v>
      </c>
      <c r="DW660" s="106">
        <v>-10</v>
      </c>
      <c r="DX660" s="115">
        <v>595</v>
      </c>
      <c r="DY660" s="95">
        <v>605</v>
      </c>
      <c r="DZ660" s="95">
        <v>600</v>
      </c>
      <c r="EA660" s="106" t="s">
        <v>5</v>
      </c>
      <c r="EB660" s="115">
        <v>445</v>
      </c>
      <c r="EC660" s="95">
        <v>455</v>
      </c>
      <c r="ED660" s="95">
        <v>450</v>
      </c>
      <c r="EE660" s="106">
        <v>-30</v>
      </c>
      <c r="EF660" s="115">
        <v>405</v>
      </c>
      <c r="EG660" s="95">
        <v>415</v>
      </c>
      <c r="EH660" s="95">
        <v>410</v>
      </c>
      <c r="EI660" s="106">
        <v>-15</v>
      </c>
      <c r="EJ660" s="115">
        <v>445</v>
      </c>
      <c r="EK660" s="95">
        <v>455</v>
      </c>
      <c r="EL660" s="95">
        <v>450</v>
      </c>
      <c r="EM660" s="106">
        <v>-10</v>
      </c>
      <c r="EN660" s="115">
        <v>640</v>
      </c>
      <c r="EO660" s="95">
        <v>650</v>
      </c>
      <c r="EP660" s="95">
        <v>645</v>
      </c>
      <c r="EQ660" s="106" t="s">
        <v>5</v>
      </c>
      <c r="ER660" s="115">
        <v>395</v>
      </c>
      <c r="ES660" s="95">
        <v>405</v>
      </c>
      <c r="ET660" s="95">
        <v>400</v>
      </c>
      <c r="EU660" s="106">
        <v>-55</v>
      </c>
      <c r="EV660" s="115">
        <v>365</v>
      </c>
      <c r="EW660" s="95">
        <v>375</v>
      </c>
      <c r="EX660" s="95">
        <v>370</v>
      </c>
      <c r="EY660" s="106">
        <v>-45</v>
      </c>
      <c r="EZ660" s="115">
        <v>445</v>
      </c>
      <c r="FA660" s="95">
        <v>455</v>
      </c>
      <c r="FB660" s="95">
        <v>450</v>
      </c>
      <c r="FC660" s="106">
        <v>-10</v>
      </c>
      <c r="FD660" s="115">
        <v>395</v>
      </c>
      <c r="FE660" s="95">
        <v>405</v>
      </c>
      <c r="FF660" s="95">
        <v>400</v>
      </c>
      <c r="FG660" s="106">
        <v>-5</v>
      </c>
      <c r="FH660" s="115">
        <v>365</v>
      </c>
      <c r="FI660" s="95">
        <v>375</v>
      </c>
      <c r="FJ660" s="95">
        <v>370</v>
      </c>
      <c r="FK660" s="106">
        <v>-45</v>
      </c>
      <c r="FL660" s="115">
        <v>355</v>
      </c>
      <c r="FM660" s="95">
        <v>365</v>
      </c>
      <c r="FN660" s="95">
        <v>360</v>
      </c>
      <c r="FO660" s="106">
        <v>-35</v>
      </c>
      <c r="FP660" s="115">
        <v>365</v>
      </c>
      <c r="FQ660" s="95">
        <v>375</v>
      </c>
      <c r="FR660" s="95">
        <v>370</v>
      </c>
      <c r="FS660" s="106" t="s">
        <v>5</v>
      </c>
      <c r="FT660" s="135">
        <v>280</v>
      </c>
      <c r="FU660" s="136">
        <v>290</v>
      </c>
      <c r="FV660" s="95">
        <v>285</v>
      </c>
      <c r="FW660" s="134">
        <v>-10</v>
      </c>
      <c r="FX660" s="115">
        <v>295</v>
      </c>
      <c r="FY660" s="95">
        <v>305</v>
      </c>
      <c r="FZ660" s="95">
        <v>300</v>
      </c>
      <c r="GA660" s="106" t="s">
        <v>5</v>
      </c>
      <c r="GB660" s="115">
        <v>520</v>
      </c>
      <c r="GC660" s="95">
        <v>530</v>
      </c>
      <c r="GD660" s="95">
        <v>525</v>
      </c>
      <c r="GE660" s="106">
        <v>-45</v>
      </c>
      <c r="GF660" s="115">
        <v>515</v>
      </c>
      <c r="GG660" s="95">
        <v>525</v>
      </c>
      <c r="GH660" s="95">
        <v>520</v>
      </c>
      <c r="GI660" s="106">
        <v>-15</v>
      </c>
      <c r="GJ660" s="115">
        <v>505</v>
      </c>
      <c r="GK660" s="95">
        <v>515</v>
      </c>
      <c r="GL660" s="95">
        <v>510</v>
      </c>
      <c r="GM660" s="106">
        <v>-10</v>
      </c>
      <c r="GN660" s="115">
        <v>700</v>
      </c>
      <c r="GO660" s="95">
        <v>710</v>
      </c>
      <c r="GP660" s="95">
        <v>705</v>
      </c>
      <c r="GQ660" s="106" t="s">
        <v>5</v>
      </c>
      <c r="GR660" s="93"/>
      <c r="GS660" s="93"/>
    </row>
    <row r="661" spans="1:201" ht="15.75" x14ac:dyDescent="0.25">
      <c r="A661">
        <v>7</v>
      </c>
      <c r="B661">
        <v>2022</v>
      </c>
      <c r="C661" s="91">
        <v>44757</v>
      </c>
      <c r="D661" s="96">
        <v>455</v>
      </c>
      <c r="E661" s="96">
        <v>465</v>
      </c>
      <c r="F661" s="96">
        <v>460</v>
      </c>
      <c r="G661" s="103"/>
      <c r="H661" s="113">
        <v>417.5</v>
      </c>
      <c r="I661" s="96">
        <v>427.5</v>
      </c>
      <c r="J661" s="96">
        <v>422.5</v>
      </c>
      <c r="K661" s="103"/>
      <c r="L661" s="113">
        <v>437.5</v>
      </c>
      <c r="M661" s="96">
        <v>447.5</v>
      </c>
      <c r="N661" s="96">
        <v>442.5</v>
      </c>
      <c r="O661" s="103"/>
      <c r="P661" s="113">
        <v>395</v>
      </c>
      <c r="Q661" s="96">
        <v>405</v>
      </c>
      <c r="R661" s="96">
        <v>400</v>
      </c>
      <c r="S661" s="103"/>
      <c r="T661" s="113">
        <v>417.5</v>
      </c>
      <c r="U661" s="96">
        <v>427.5</v>
      </c>
      <c r="V661" s="96">
        <v>422.5</v>
      </c>
      <c r="W661" s="103"/>
      <c r="X661" s="113">
        <v>460</v>
      </c>
      <c r="Y661" s="96">
        <v>470</v>
      </c>
      <c r="Z661" s="96">
        <v>465</v>
      </c>
      <c r="AA661" s="103"/>
      <c r="AB661" s="113">
        <v>432.5</v>
      </c>
      <c r="AC661" s="96">
        <v>442.5</v>
      </c>
      <c r="AD661" s="96">
        <v>437.5</v>
      </c>
      <c r="AE661" s="103"/>
      <c r="AF661" s="113">
        <v>347.5</v>
      </c>
      <c r="AG661" s="96">
        <v>357.5</v>
      </c>
      <c r="AH661" s="96">
        <v>352.5</v>
      </c>
      <c r="AI661" s="103"/>
      <c r="AJ661" s="113">
        <v>402.5</v>
      </c>
      <c r="AK661" s="96">
        <v>412.5</v>
      </c>
      <c r="AL661" s="96">
        <v>407.5</v>
      </c>
      <c r="AM661" s="103"/>
      <c r="AN661" s="113">
        <v>352.5</v>
      </c>
      <c r="AO661" s="96">
        <v>362.5</v>
      </c>
      <c r="AP661" s="96">
        <v>357.5</v>
      </c>
      <c r="AQ661" s="103"/>
      <c r="AR661" s="113">
        <v>412.5</v>
      </c>
      <c r="AS661" s="96">
        <v>422.5</v>
      </c>
      <c r="AT661" s="96">
        <v>417.5</v>
      </c>
      <c r="AU661" s="103"/>
      <c r="AV661" s="113">
        <v>300</v>
      </c>
      <c r="AW661" s="96">
        <v>310</v>
      </c>
      <c r="AX661" s="96">
        <v>305</v>
      </c>
      <c r="AY661" s="103"/>
      <c r="AZ661" s="113">
        <v>410</v>
      </c>
      <c r="BA661" s="96">
        <v>420</v>
      </c>
      <c r="BB661" s="96">
        <v>415</v>
      </c>
      <c r="BC661" s="103"/>
      <c r="BD661" s="113">
        <v>315</v>
      </c>
      <c r="BE661" s="96">
        <v>325</v>
      </c>
      <c r="BF661" s="96">
        <v>320</v>
      </c>
      <c r="BG661" s="103"/>
      <c r="BH661" s="113">
        <v>410</v>
      </c>
      <c r="BI661" s="96">
        <v>420</v>
      </c>
      <c r="BJ661" s="96">
        <v>415</v>
      </c>
      <c r="BK661" s="103"/>
      <c r="BL661" s="113">
        <v>317.5</v>
      </c>
      <c r="BM661" s="96">
        <v>327.5</v>
      </c>
      <c r="BN661" s="96">
        <v>322.5</v>
      </c>
      <c r="BO661" s="103"/>
      <c r="BP661" s="113">
        <v>390</v>
      </c>
      <c r="BQ661" s="96">
        <v>400</v>
      </c>
      <c r="BR661" s="96">
        <v>395</v>
      </c>
      <c r="BS661" s="103"/>
      <c r="BT661" s="113">
        <v>335</v>
      </c>
      <c r="BU661" s="96">
        <v>345</v>
      </c>
      <c r="BV661" s="96">
        <v>340</v>
      </c>
      <c r="BW661" s="103"/>
      <c r="BX661" s="113">
        <v>417.5</v>
      </c>
      <c r="BY661" s="96">
        <v>427.5</v>
      </c>
      <c r="BZ661" s="96">
        <v>422.5</v>
      </c>
      <c r="CA661" s="103"/>
      <c r="CB661" s="113">
        <v>582.5</v>
      </c>
      <c r="CC661" s="96">
        <v>592.5</v>
      </c>
      <c r="CD661" s="96">
        <v>587.5</v>
      </c>
      <c r="CE661" s="103"/>
      <c r="CF661" s="113">
        <v>392.5</v>
      </c>
      <c r="CG661" s="96">
        <v>402.5</v>
      </c>
      <c r="CH661" s="96">
        <v>397.5</v>
      </c>
      <c r="CI661" s="103"/>
      <c r="CJ661" s="113">
        <v>375</v>
      </c>
      <c r="CK661" s="96">
        <v>385</v>
      </c>
      <c r="CL661" s="96">
        <v>380</v>
      </c>
      <c r="CM661" s="103"/>
      <c r="CN661" s="113">
        <v>417.5</v>
      </c>
      <c r="CO661" s="96">
        <v>427.5</v>
      </c>
      <c r="CP661" s="96">
        <v>422.5</v>
      </c>
      <c r="CQ661" s="103"/>
      <c r="CR661" s="113">
        <v>480</v>
      </c>
      <c r="CS661" s="96">
        <v>490</v>
      </c>
      <c r="CT661" s="96">
        <v>485</v>
      </c>
      <c r="CU661" s="103"/>
      <c r="CV661" s="113">
        <v>432.5</v>
      </c>
      <c r="CW661" s="96">
        <v>442.5</v>
      </c>
      <c r="CX661" s="96">
        <v>437.5</v>
      </c>
      <c r="CY661" s="103"/>
      <c r="CZ661" s="113">
        <v>405</v>
      </c>
      <c r="DA661" s="96">
        <v>415</v>
      </c>
      <c r="DB661" s="96">
        <v>410</v>
      </c>
      <c r="DC661" s="103"/>
      <c r="DD661" s="113">
        <v>480</v>
      </c>
      <c r="DE661" s="96">
        <v>490</v>
      </c>
      <c r="DF661" s="96">
        <v>485</v>
      </c>
      <c r="DG661" s="103"/>
      <c r="DH661" s="113">
        <v>612.5</v>
      </c>
      <c r="DI661" s="96">
        <v>622.5</v>
      </c>
      <c r="DJ661" s="96">
        <v>617.5</v>
      </c>
      <c r="DK661" s="103"/>
      <c r="DL661" s="113">
        <v>412.5</v>
      </c>
      <c r="DM661" s="96">
        <v>422.5</v>
      </c>
      <c r="DN661" s="96">
        <v>417.5</v>
      </c>
      <c r="DO661" s="103"/>
      <c r="DP661" s="113">
        <v>377.5</v>
      </c>
      <c r="DQ661" s="96">
        <v>387.5</v>
      </c>
      <c r="DR661" s="96">
        <v>382.5</v>
      </c>
      <c r="DS661" s="103"/>
      <c r="DT661" s="113">
        <v>480</v>
      </c>
      <c r="DU661" s="96">
        <v>490</v>
      </c>
      <c r="DV661" s="96">
        <v>485</v>
      </c>
      <c r="DW661" s="103"/>
      <c r="DX661" s="113">
        <v>597.5</v>
      </c>
      <c r="DY661" s="96">
        <v>607.5</v>
      </c>
      <c r="DZ661" s="96">
        <v>602.5</v>
      </c>
      <c r="EA661" s="103"/>
      <c r="EB661" s="113">
        <v>435</v>
      </c>
      <c r="EC661" s="96">
        <v>445</v>
      </c>
      <c r="ED661" s="96">
        <v>440</v>
      </c>
      <c r="EE661" s="103"/>
      <c r="EF661" s="113">
        <v>387.5</v>
      </c>
      <c r="EG661" s="96">
        <v>397.5</v>
      </c>
      <c r="EH661" s="96">
        <v>392.5</v>
      </c>
      <c r="EI661" s="103"/>
      <c r="EJ661" s="113">
        <v>440</v>
      </c>
      <c r="EK661" s="96">
        <v>450</v>
      </c>
      <c r="EL661" s="96">
        <v>445</v>
      </c>
      <c r="EM661" s="103"/>
      <c r="EN661" s="113">
        <v>642.5</v>
      </c>
      <c r="EO661" s="96">
        <v>652.5</v>
      </c>
      <c r="EP661" s="96">
        <v>647.5</v>
      </c>
      <c r="EQ661" s="103"/>
      <c r="ER661" s="113">
        <v>392.5</v>
      </c>
      <c r="ES661" s="96">
        <v>402.5</v>
      </c>
      <c r="ET661" s="96">
        <v>397.5</v>
      </c>
      <c r="EU661" s="103"/>
      <c r="EV661" s="113">
        <v>362.5</v>
      </c>
      <c r="EW661" s="96">
        <v>372.5</v>
      </c>
      <c r="EX661" s="96">
        <v>367.5</v>
      </c>
      <c r="EY661" s="103"/>
      <c r="EZ661" s="113">
        <v>440</v>
      </c>
      <c r="FA661" s="96">
        <v>450</v>
      </c>
      <c r="FB661" s="96">
        <v>445</v>
      </c>
      <c r="FC661" s="103"/>
      <c r="FD661" s="113">
        <v>400</v>
      </c>
      <c r="FE661" s="96">
        <v>410</v>
      </c>
      <c r="FF661" s="96">
        <v>405</v>
      </c>
      <c r="FG661" s="103"/>
      <c r="FH661" s="113">
        <v>360</v>
      </c>
      <c r="FI661" s="96">
        <v>370</v>
      </c>
      <c r="FJ661" s="96">
        <v>365</v>
      </c>
      <c r="FK661" s="103"/>
      <c r="FL661" s="113">
        <v>350</v>
      </c>
      <c r="FM661" s="96">
        <v>360</v>
      </c>
      <c r="FN661" s="96">
        <v>355</v>
      </c>
      <c r="FO661" s="103"/>
      <c r="FP661" s="114">
        <v>360</v>
      </c>
      <c r="FQ661" s="101">
        <v>370</v>
      </c>
      <c r="FR661" s="101">
        <v>365</v>
      </c>
      <c r="FS661" s="103"/>
      <c r="FT661" s="113">
        <v>260</v>
      </c>
      <c r="FU661" s="96">
        <v>270</v>
      </c>
      <c r="FV661" s="96">
        <v>265</v>
      </c>
      <c r="FW661" s="103"/>
      <c r="FX661" s="113">
        <v>285</v>
      </c>
      <c r="FY661" s="96">
        <v>295</v>
      </c>
      <c r="FZ661" s="96">
        <v>290</v>
      </c>
      <c r="GA661" s="103"/>
      <c r="GB661" s="113">
        <v>522.5</v>
      </c>
      <c r="GC661" s="96">
        <v>532.5</v>
      </c>
      <c r="GD661" s="96">
        <v>527.5</v>
      </c>
      <c r="GE661" s="103"/>
      <c r="GF661" s="113">
        <v>495</v>
      </c>
      <c r="GG661" s="96">
        <v>505</v>
      </c>
      <c r="GH661" s="96">
        <v>500</v>
      </c>
      <c r="GI661" s="103"/>
      <c r="GJ661" s="113">
        <v>490</v>
      </c>
      <c r="GK661" s="96">
        <v>500</v>
      </c>
      <c r="GL661" s="96">
        <v>495</v>
      </c>
      <c r="GM661" s="103"/>
      <c r="GN661" s="113">
        <v>702.5</v>
      </c>
      <c r="GO661" s="96">
        <v>712.5</v>
      </c>
      <c r="GP661" s="96">
        <v>707.5</v>
      </c>
      <c r="GQ661" s="103"/>
      <c r="GR661" s="93"/>
      <c r="GS661" s="93"/>
    </row>
    <row r="662" spans="1:201" ht="15.75" x14ac:dyDescent="0.25">
      <c r="A662">
        <v>7</v>
      </c>
      <c r="B662">
        <v>2022</v>
      </c>
      <c r="C662" s="91">
        <v>44764</v>
      </c>
      <c r="D662" s="95">
        <v>450</v>
      </c>
      <c r="E662" s="95">
        <v>460</v>
      </c>
      <c r="F662" s="95">
        <v>455</v>
      </c>
      <c r="G662" s="106">
        <v>-10</v>
      </c>
      <c r="H662" s="115">
        <v>415</v>
      </c>
      <c r="I662" s="95">
        <v>425</v>
      </c>
      <c r="J662" s="95">
        <v>420</v>
      </c>
      <c r="K662" s="106">
        <v>-5</v>
      </c>
      <c r="L662" s="115">
        <v>435</v>
      </c>
      <c r="M662" s="95">
        <v>445</v>
      </c>
      <c r="N662" s="95">
        <v>440</v>
      </c>
      <c r="O662" s="106">
        <v>-5</v>
      </c>
      <c r="P662" s="115">
        <v>385</v>
      </c>
      <c r="Q662" s="95">
        <v>395</v>
      </c>
      <c r="R662" s="95">
        <v>390</v>
      </c>
      <c r="S662" s="106">
        <v>-20</v>
      </c>
      <c r="T662" s="115">
        <v>415</v>
      </c>
      <c r="U662" s="95">
        <v>425</v>
      </c>
      <c r="V662" s="95">
        <v>420</v>
      </c>
      <c r="W662" s="106">
        <v>-15</v>
      </c>
      <c r="X662" s="115">
        <v>495</v>
      </c>
      <c r="Y662" s="95">
        <v>505</v>
      </c>
      <c r="Z662" s="95">
        <v>500</v>
      </c>
      <c r="AA662" s="106">
        <v>55</v>
      </c>
      <c r="AB662" s="115">
        <v>430</v>
      </c>
      <c r="AC662" s="95">
        <v>440</v>
      </c>
      <c r="AD662" s="95">
        <v>435</v>
      </c>
      <c r="AE662" s="106">
        <v>-5</v>
      </c>
      <c r="AF662" s="115">
        <v>345</v>
      </c>
      <c r="AG662" s="95">
        <v>355</v>
      </c>
      <c r="AH662" s="95">
        <v>350</v>
      </c>
      <c r="AI662" s="106">
        <v>-30</v>
      </c>
      <c r="AJ662" s="115">
        <v>400</v>
      </c>
      <c r="AK662" s="95">
        <v>410</v>
      </c>
      <c r="AL662" s="95">
        <v>405</v>
      </c>
      <c r="AM662" s="106">
        <v>-15</v>
      </c>
      <c r="AN662" s="115">
        <v>350</v>
      </c>
      <c r="AO662" s="95">
        <v>360</v>
      </c>
      <c r="AP662" s="95">
        <v>355</v>
      </c>
      <c r="AQ662" s="106">
        <v>-25</v>
      </c>
      <c r="AR662" s="115">
        <v>410</v>
      </c>
      <c r="AS662" s="95">
        <v>420</v>
      </c>
      <c r="AT662" s="95">
        <v>415</v>
      </c>
      <c r="AU662" s="106" t="s">
        <v>5</v>
      </c>
      <c r="AV662" s="115">
        <v>300</v>
      </c>
      <c r="AW662" s="95">
        <v>310</v>
      </c>
      <c r="AX662" s="95">
        <v>305</v>
      </c>
      <c r="AY662" s="106">
        <v>-45</v>
      </c>
      <c r="AZ662" s="115">
        <v>405</v>
      </c>
      <c r="BA662" s="95">
        <v>415</v>
      </c>
      <c r="BB662" s="95">
        <v>410</v>
      </c>
      <c r="BC662" s="106">
        <v>-10</v>
      </c>
      <c r="BD662" s="115">
        <v>305</v>
      </c>
      <c r="BE662" s="95">
        <v>315</v>
      </c>
      <c r="BF662" s="95">
        <v>310</v>
      </c>
      <c r="BG662" s="106">
        <v>-30</v>
      </c>
      <c r="BH662" s="115">
        <v>410</v>
      </c>
      <c r="BI662" s="95">
        <v>420</v>
      </c>
      <c r="BJ662" s="95">
        <v>415</v>
      </c>
      <c r="BK662" s="106" t="s">
        <v>5</v>
      </c>
      <c r="BL662" s="115">
        <v>315</v>
      </c>
      <c r="BM662" s="95">
        <v>325</v>
      </c>
      <c r="BN662" s="95">
        <v>320</v>
      </c>
      <c r="BO662" s="106">
        <v>-10</v>
      </c>
      <c r="BP662" s="115">
        <v>385</v>
      </c>
      <c r="BQ662" s="95">
        <v>395</v>
      </c>
      <c r="BR662" s="95">
        <v>390</v>
      </c>
      <c r="BS662" s="106">
        <v>-20</v>
      </c>
      <c r="BT662" s="115">
        <v>315</v>
      </c>
      <c r="BU662" s="95">
        <v>325</v>
      </c>
      <c r="BV662" s="95">
        <v>320</v>
      </c>
      <c r="BW662" s="106">
        <v>-45</v>
      </c>
      <c r="BX662" s="115">
        <v>420</v>
      </c>
      <c r="BY662" s="95">
        <v>430</v>
      </c>
      <c r="BZ662" s="95">
        <v>425</v>
      </c>
      <c r="CA662" s="106">
        <v>-5</v>
      </c>
      <c r="CB662" s="115">
        <v>585</v>
      </c>
      <c r="CC662" s="95">
        <v>595</v>
      </c>
      <c r="CD662" s="95">
        <v>590</v>
      </c>
      <c r="CE662" s="106">
        <v>50</v>
      </c>
      <c r="CF662" s="115">
        <v>390</v>
      </c>
      <c r="CG662" s="95">
        <v>400</v>
      </c>
      <c r="CH662" s="95">
        <v>395</v>
      </c>
      <c r="CI662" s="106">
        <v>-45</v>
      </c>
      <c r="CJ662" s="115">
        <v>370</v>
      </c>
      <c r="CK662" s="95">
        <v>380</v>
      </c>
      <c r="CL662" s="95">
        <v>375</v>
      </c>
      <c r="CM662" s="106">
        <v>-45</v>
      </c>
      <c r="CN662" s="115">
        <v>420</v>
      </c>
      <c r="CO662" s="95">
        <v>430</v>
      </c>
      <c r="CP662" s="95">
        <v>425</v>
      </c>
      <c r="CQ662" s="106">
        <v>-5</v>
      </c>
      <c r="CR662" s="115">
        <v>480</v>
      </c>
      <c r="CS662" s="95">
        <v>490</v>
      </c>
      <c r="CT662" s="95">
        <v>485</v>
      </c>
      <c r="CU662" s="106" t="s">
        <v>5</v>
      </c>
      <c r="CV662" s="115">
        <v>435</v>
      </c>
      <c r="CW662" s="95">
        <v>445</v>
      </c>
      <c r="CX662" s="95">
        <v>440</v>
      </c>
      <c r="CY662" s="106">
        <v>-25</v>
      </c>
      <c r="CZ662" s="115">
        <v>385</v>
      </c>
      <c r="DA662" s="95">
        <v>395</v>
      </c>
      <c r="DB662" s="95">
        <v>390</v>
      </c>
      <c r="DC662" s="106">
        <v>-45</v>
      </c>
      <c r="DD662" s="115">
        <v>465</v>
      </c>
      <c r="DE662" s="95">
        <v>475</v>
      </c>
      <c r="DF662" s="95">
        <v>470</v>
      </c>
      <c r="DG662" s="106">
        <v>-30</v>
      </c>
      <c r="DH662" s="115">
        <v>615</v>
      </c>
      <c r="DI662" s="95">
        <v>625</v>
      </c>
      <c r="DJ662" s="95">
        <v>620</v>
      </c>
      <c r="DK662" s="106">
        <v>65</v>
      </c>
      <c r="DL662" s="115">
        <v>405</v>
      </c>
      <c r="DM662" s="95">
        <v>415</v>
      </c>
      <c r="DN662" s="95">
        <v>410</v>
      </c>
      <c r="DO662" s="106">
        <v>-35</v>
      </c>
      <c r="DP662" s="115">
        <v>370</v>
      </c>
      <c r="DQ662" s="95">
        <v>380</v>
      </c>
      <c r="DR662" s="95">
        <v>375</v>
      </c>
      <c r="DS662" s="106">
        <v>-25</v>
      </c>
      <c r="DT662" s="115">
        <v>465</v>
      </c>
      <c r="DU662" s="95">
        <v>475</v>
      </c>
      <c r="DV662" s="95">
        <v>470</v>
      </c>
      <c r="DW662" s="106">
        <v>-30</v>
      </c>
      <c r="DX662" s="115">
        <v>600</v>
      </c>
      <c r="DY662" s="95">
        <v>610</v>
      </c>
      <c r="DZ662" s="95">
        <v>605</v>
      </c>
      <c r="EA662" s="106">
        <v>65</v>
      </c>
      <c r="EB662" s="115">
        <v>425</v>
      </c>
      <c r="EC662" s="95">
        <v>435</v>
      </c>
      <c r="ED662" s="95">
        <v>430</v>
      </c>
      <c r="EE662" s="106">
        <v>-30</v>
      </c>
      <c r="EF662" s="115">
        <v>370</v>
      </c>
      <c r="EG662" s="95">
        <v>380</v>
      </c>
      <c r="EH662" s="95">
        <v>375</v>
      </c>
      <c r="EI662" s="106">
        <v>-45</v>
      </c>
      <c r="EJ662" s="115">
        <v>435</v>
      </c>
      <c r="EK662" s="95">
        <v>445</v>
      </c>
      <c r="EL662" s="95">
        <v>440</v>
      </c>
      <c r="EM662" s="106">
        <v>-10</v>
      </c>
      <c r="EN662" s="115">
        <v>645</v>
      </c>
      <c r="EO662" s="95">
        <v>655</v>
      </c>
      <c r="EP662" s="95">
        <v>650</v>
      </c>
      <c r="EQ662" s="106">
        <v>65</v>
      </c>
      <c r="ER662" s="115">
        <v>390</v>
      </c>
      <c r="ES662" s="95">
        <v>400</v>
      </c>
      <c r="ET662" s="95">
        <v>395</v>
      </c>
      <c r="EU662" s="106">
        <v>-40</v>
      </c>
      <c r="EV662" s="115">
        <v>360</v>
      </c>
      <c r="EW662" s="95">
        <v>370</v>
      </c>
      <c r="EX662" s="95">
        <v>365</v>
      </c>
      <c r="EY662" s="106">
        <v>-35</v>
      </c>
      <c r="EZ662" s="115">
        <v>435</v>
      </c>
      <c r="FA662" s="95">
        <v>445</v>
      </c>
      <c r="FB662" s="95">
        <v>440</v>
      </c>
      <c r="FC662" s="106">
        <v>-10</v>
      </c>
      <c r="FD662" s="115">
        <v>405</v>
      </c>
      <c r="FE662" s="95">
        <v>415</v>
      </c>
      <c r="FF662" s="95">
        <v>410</v>
      </c>
      <c r="FG662" s="106">
        <v>5</v>
      </c>
      <c r="FH662" s="115">
        <v>355</v>
      </c>
      <c r="FI662" s="95">
        <v>365</v>
      </c>
      <c r="FJ662" s="95">
        <v>360</v>
      </c>
      <c r="FK662" s="106">
        <v>-30</v>
      </c>
      <c r="FL662" s="115">
        <v>345</v>
      </c>
      <c r="FM662" s="95">
        <v>355</v>
      </c>
      <c r="FN662" s="95">
        <v>350</v>
      </c>
      <c r="FO662" s="106">
        <v>-25</v>
      </c>
      <c r="FP662" s="115">
        <v>355</v>
      </c>
      <c r="FQ662" s="95">
        <v>365</v>
      </c>
      <c r="FR662" s="95">
        <v>360</v>
      </c>
      <c r="FS662" s="106" t="s">
        <v>5</v>
      </c>
      <c r="FT662" s="135">
        <v>240</v>
      </c>
      <c r="FU662" s="136">
        <v>250</v>
      </c>
      <c r="FV662" s="95">
        <v>245</v>
      </c>
      <c r="FW662" s="134">
        <v>-40</v>
      </c>
      <c r="FX662" s="115">
        <v>275</v>
      </c>
      <c r="FY662" s="95">
        <v>285</v>
      </c>
      <c r="FZ662" s="95">
        <v>280</v>
      </c>
      <c r="GA662" s="106">
        <v>-15</v>
      </c>
      <c r="GB662" s="115">
        <v>525</v>
      </c>
      <c r="GC662" s="95">
        <v>535</v>
      </c>
      <c r="GD662" s="95">
        <v>530</v>
      </c>
      <c r="GE662" s="106">
        <v>-25</v>
      </c>
      <c r="GF662" s="115">
        <v>475</v>
      </c>
      <c r="GG662" s="95">
        <v>485</v>
      </c>
      <c r="GH662" s="95">
        <v>480</v>
      </c>
      <c r="GI662" s="106">
        <v>-45</v>
      </c>
      <c r="GJ662" s="115">
        <v>475</v>
      </c>
      <c r="GK662" s="95">
        <v>485</v>
      </c>
      <c r="GL662" s="95">
        <v>480</v>
      </c>
      <c r="GM662" s="106">
        <v>-30</v>
      </c>
      <c r="GN662" s="115">
        <v>705</v>
      </c>
      <c r="GO662" s="95">
        <v>715</v>
      </c>
      <c r="GP662" s="95">
        <v>710</v>
      </c>
      <c r="GQ662" s="106">
        <v>65</v>
      </c>
      <c r="GR662" s="93"/>
      <c r="GS662" s="93"/>
    </row>
    <row r="663" spans="1:201" ht="15.75" x14ac:dyDescent="0.25">
      <c r="A663">
        <v>7</v>
      </c>
      <c r="B663">
        <v>2022</v>
      </c>
      <c r="C663" s="91">
        <v>44771</v>
      </c>
      <c r="D663" s="95">
        <v>445</v>
      </c>
      <c r="E663" s="95">
        <v>455</v>
      </c>
      <c r="F663" s="95">
        <v>450</v>
      </c>
      <c r="G663" s="106">
        <v>-5</v>
      </c>
      <c r="H663" s="115">
        <v>410</v>
      </c>
      <c r="I663" s="95">
        <v>420</v>
      </c>
      <c r="J663" s="95">
        <v>415</v>
      </c>
      <c r="K663" s="106">
        <v>-5</v>
      </c>
      <c r="L663" s="115">
        <v>415</v>
      </c>
      <c r="M663" s="95">
        <v>425</v>
      </c>
      <c r="N663" s="95">
        <v>420</v>
      </c>
      <c r="O663" s="106">
        <v>-20</v>
      </c>
      <c r="P663" s="115">
        <v>385</v>
      </c>
      <c r="Q663" s="95">
        <v>395</v>
      </c>
      <c r="R663" s="95">
        <v>390</v>
      </c>
      <c r="S663" s="106" t="s">
        <v>5</v>
      </c>
      <c r="T663" s="115">
        <v>410</v>
      </c>
      <c r="U663" s="95">
        <v>420</v>
      </c>
      <c r="V663" s="95">
        <v>415</v>
      </c>
      <c r="W663" s="106">
        <v>-5</v>
      </c>
      <c r="X663" s="115">
        <v>400</v>
      </c>
      <c r="Y663" s="95">
        <v>410</v>
      </c>
      <c r="Z663" s="95">
        <v>405</v>
      </c>
      <c r="AA663" s="106" t="s">
        <v>5</v>
      </c>
      <c r="AB663" s="115">
        <v>400</v>
      </c>
      <c r="AC663" s="95">
        <v>410</v>
      </c>
      <c r="AD663" s="95">
        <v>405</v>
      </c>
      <c r="AE663" s="106">
        <v>-30</v>
      </c>
      <c r="AF663" s="115">
        <v>345</v>
      </c>
      <c r="AG663" s="95">
        <v>355</v>
      </c>
      <c r="AH663" s="95">
        <v>350</v>
      </c>
      <c r="AI663" s="106" t="s">
        <v>5</v>
      </c>
      <c r="AJ663" s="115">
        <v>395</v>
      </c>
      <c r="AK663" s="95">
        <v>405</v>
      </c>
      <c r="AL663" s="95">
        <v>400</v>
      </c>
      <c r="AM663" s="106">
        <v>-5</v>
      </c>
      <c r="AN663" s="115">
        <v>340</v>
      </c>
      <c r="AO663" s="95">
        <v>350</v>
      </c>
      <c r="AP663" s="95">
        <v>345</v>
      </c>
      <c r="AQ663" s="106">
        <v>-10</v>
      </c>
      <c r="AR663" s="115">
        <v>415</v>
      </c>
      <c r="AS663" s="95">
        <v>425</v>
      </c>
      <c r="AT663" s="95">
        <v>420</v>
      </c>
      <c r="AU663" s="106">
        <v>5</v>
      </c>
      <c r="AV663" s="115">
        <v>295</v>
      </c>
      <c r="AW663" s="95">
        <v>305</v>
      </c>
      <c r="AX663" s="95">
        <v>300</v>
      </c>
      <c r="AY663" s="106">
        <v>-5</v>
      </c>
      <c r="AZ663" s="115">
        <v>400</v>
      </c>
      <c r="BA663" s="95">
        <v>410</v>
      </c>
      <c r="BB663" s="95">
        <v>405</v>
      </c>
      <c r="BC663" s="106">
        <v>-5</v>
      </c>
      <c r="BD663" s="115">
        <v>305</v>
      </c>
      <c r="BE663" s="95">
        <v>315</v>
      </c>
      <c r="BF663" s="95">
        <v>310</v>
      </c>
      <c r="BG663" s="106" t="s">
        <v>5</v>
      </c>
      <c r="BH663" s="115">
        <v>415</v>
      </c>
      <c r="BI663" s="95">
        <v>425</v>
      </c>
      <c r="BJ663" s="95">
        <v>420</v>
      </c>
      <c r="BK663" s="106">
        <v>5</v>
      </c>
      <c r="BL663" s="115">
        <v>315</v>
      </c>
      <c r="BM663" s="95">
        <v>325</v>
      </c>
      <c r="BN663" s="95">
        <v>320</v>
      </c>
      <c r="BO663" s="106" t="s">
        <v>5</v>
      </c>
      <c r="BP663" s="115">
        <v>385</v>
      </c>
      <c r="BQ663" s="95">
        <v>395</v>
      </c>
      <c r="BR663" s="95">
        <v>390</v>
      </c>
      <c r="BS663" s="106" t="s">
        <v>5</v>
      </c>
      <c r="BT663" s="115">
        <v>325</v>
      </c>
      <c r="BU663" s="95">
        <v>335</v>
      </c>
      <c r="BV663" s="95">
        <v>330</v>
      </c>
      <c r="BW663" s="106">
        <v>10</v>
      </c>
      <c r="BX663" s="115">
        <v>405</v>
      </c>
      <c r="BY663" s="95">
        <v>415</v>
      </c>
      <c r="BZ663" s="95">
        <v>410</v>
      </c>
      <c r="CA663" s="106">
        <v>-15</v>
      </c>
      <c r="CB663" s="115">
        <v>585</v>
      </c>
      <c r="CC663" s="95">
        <v>595</v>
      </c>
      <c r="CD663" s="95">
        <v>590</v>
      </c>
      <c r="CE663" s="106" t="s">
        <v>5</v>
      </c>
      <c r="CF663" s="115">
        <v>385</v>
      </c>
      <c r="CG663" s="95">
        <v>395</v>
      </c>
      <c r="CH663" s="95">
        <v>390</v>
      </c>
      <c r="CI663" s="106">
        <v>-5</v>
      </c>
      <c r="CJ663" s="115">
        <v>370</v>
      </c>
      <c r="CK663" s="95">
        <v>380</v>
      </c>
      <c r="CL663" s="95">
        <v>375</v>
      </c>
      <c r="CM663" s="106" t="s">
        <v>5</v>
      </c>
      <c r="CN663" s="115">
        <v>405</v>
      </c>
      <c r="CO663" s="95">
        <v>415</v>
      </c>
      <c r="CP663" s="95">
        <v>410</v>
      </c>
      <c r="CQ663" s="106">
        <v>-15</v>
      </c>
      <c r="CR663" s="115">
        <v>480</v>
      </c>
      <c r="CS663" s="95">
        <v>490</v>
      </c>
      <c r="CT663" s="95">
        <v>485</v>
      </c>
      <c r="CU663" s="106" t="s">
        <v>5</v>
      </c>
      <c r="CV663" s="115">
        <v>405</v>
      </c>
      <c r="CW663" s="95">
        <v>415</v>
      </c>
      <c r="CX663" s="95">
        <v>410</v>
      </c>
      <c r="CY663" s="106">
        <v>-30</v>
      </c>
      <c r="CZ663" s="115">
        <v>390</v>
      </c>
      <c r="DA663" s="95">
        <v>400</v>
      </c>
      <c r="DB663" s="95">
        <v>395</v>
      </c>
      <c r="DC663" s="106">
        <v>5</v>
      </c>
      <c r="DD663" s="115">
        <v>465</v>
      </c>
      <c r="DE663" s="95">
        <v>475</v>
      </c>
      <c r="DF663" s="95">
        <v>470</v>
      </c>
      <c r="DG663" s="106" t="s">
        <v>5</v>
      </c>
      <c r="DH663" s="115">
        <v>590</v>
      </c>
      <c r="DI663" s="95">
        <v>600</v>
      </c>
      <c r="DJ663" s="95">
        <v>595</v>
      </c>
      <c r="DK663" s="106">
        <v>-25</v>
      </c>
      <c r="DL663" s="115">
        <v>400</v>
      </c>
      <c r="DM663" s="95">
        <v>410</v>
      </c>
      <c r="DN663" s="95">
        <v>405</v>
      </c>
      <c r="DO663" s="106">
        <v>-5</v>
      </c>
      <c r="DP663" s="115">
        <v>365</v>
      </c>
      <c r="DQ663" s="95">
        <v>375</v>
      </c>
      <c r="DR663" s="95">
        <v>370</v>
      </c>
      <c r="DS663" s="106">
        <v>-5</v>
      </c>
      <c r="DT663" s="115">
        <v>465</v>
      </c>
      <c r="DU663" s="95">
        <v>475</v>
      </c>
      <c r="DV663" s="95">
        <v>470</v>
      </c>
      <c r="DW663" s="106" t="s">
        <v>5</v>
      </c>
      <c r="DX663" s="115">
        <v>575</v>
      </c>
      <c r="DY663" s="95">
        <v>585</v>
      </c>
      <c r="DZ663" s="95">
        <v>580</v>
      </c>
      <c r="EA663" s="106">
        <v>-25</v>
      </c>
      <c r="EB663" s="115">
        <v>425</v>
      </c>
      <c r="EC663" s="95">
        <v>435</v>
      </c>
      <c r="ED663" s="95">
        <v>430</v>
      </c>
      <c r="EE663" s="106" t="s">
        <v>5</v>
      </c>
      <c r="EF663" s="115">
        <v>365</v>
      </c>
      <c r="EG663" s="95">
        <v>375</v>
      </c>
      <c r="EH663" s="95">
        <v>370</v>
      </c>
      <c r="EI663" s="106">
        <v>-5</v>
      </c>
      <c r="EJ663" s="115">
        <v>410</v>
      </c>
      <c r="EK663" s="95">
        <v>420</v>
      </c>
      <c r="EL663" s="95">
        <v>415</v>
      </c>
      <c r="EM663" s="106">
        <v>-25</v>
      </c>
      <c r="EN663" s="115">
        <v>620</v>
      </c>
      <c r="EO663" s="95">
        <v>630</v>
      </c>
      <c r="EP663" s="95">
        <v>625</v>
      </c>
      <c r="EQ663" s="106">
        <v>-25</v>
      </c>
      <c r="ER663" s="115">
        <v>395</v>
      </c>
      <c r="ES663" s="95">
        <v>405</v>
      </c>
      <c r="ET663" s="95">
        <v>400</v>
      </c>
      <c r="EU663" s="106">
        <v>5</v>
      </c>
      <c r="EV663" s="115">
        <v>365</v>
      </c>
      <c r="EW663" s="95">
        <v>375</v>
      </c>
      <c r="EX663" s="95">
        <v>370</v>
      </c>
      <c r="EY663" s="106">
        <v>5</v>
      </c>
      <c r="EZ663" s="115">
        <v>430</v>
      </c>
      <c r="FA663" s="95">
        <v>440</v>
      </c>
      <c r="FB663" s="95">
        <v>435</v>
      </c>
      <c r="FC663" s="106">
        <v>-5</v>
      </c>
      <c r="FD663" s="115">
        <v>405</v>
      </c>
      <c r="FE663" s="95">
        <v>415</v>
      </c>
      <c r="FF663" s="95">
        <v>410</v>
      </c>
      <c r="FG663" s="106" t="s">
        <v>5</v>
      </c>
      <c r="FH663" s="115">
        <v>405</v>
      </c>
      <c r="FI663" s="95">
        <v>415</v>
      </c>
      <c r="FJ663" s="95">
        <v>410</v>
      </c>
      <c r="FK663" s="106">
        <v>50</v>
      </c>
      <c r="FL663" s="115">
        <v>335</v>
      </c>
      <c r="FM663" s="95">
        <v>345</v>
      </c>
      <c r="FN663" s="95">
        <v>340</v>
      </c>
      <c r="FO663" s="106">
        <v>-10</v>
      </c>
      <c r="FP663" s="115">
        <v>345</v>
      </c>
      <c r="FQ663" s="95">
        <v>355</v>
      </c>
      <c r="FR663" s="95">
        <v>350</v>
      </c>
      <c r="FS663" s="106">
        <v>-10</v>
      </c>
      <c r="FT663" s="135">
        <v>220</v>
      </c>
      <c r="FU663" s="136">
        <v>230</v>
      </c>
      <c r="FV663" s="95">
        <v>225</v>
      </c>
      <c r="FW663" s="134">
        <v>-20</v>
      </c>
      <c r="FX663" s="115">
        <v>275</v>
      </c>
      <c r="FY663" s="95">
        <v>285</v>
      </c>
      <c r="FZ663" s="95">
        <v>280</v>
      </c>
      <c r="GA663" s="106" t="s">
        <v>5</v>
      </c>
      <c r="GB663" s="115">
        <v>495</v>
      </c>
      <c r="GC663" s="95">
        <v>505</v>
      </c>
      <c r="GD663" s="95">
        <v>500</v>
      </c>
      <c r="GE663" s="106">
        <v>-30</v>
      </c>
      <c r="GF663" s="115">
        <v>480</v>
      </c>
      <c r="GG663" s="95">
        <v>490</v>
      </c>
      <c r="GH663" s="95">
        <v>485</v>
      </c>
      <c r="GI663" s="106">
        <v>5</v>
      </c>
      <c r="GJ663" s="115">
        <v>475</v>
      </c>
      <c r="GK663" s="95">
        <v>485</v>
      </c>
      <c r="GL663" s="95">
        <v>480</v>
      </c>
      <c r="GM663" s="106" t="s">
        <v>5</v>
      </c>
      <c r="GN663" s="115">
        <v>680</v>
      </c>
      <c r="GO663" s="95">
        <v>690</v>
      </c>
      <c r="GP663" s="95">
        <v>685</v>
      </c>
      <c r="GQ663" s="106">
        <v>-25</v>
      </c>
      <c r="GR663" s="93"/>
      <c r="GS663" s="93"/>
    </row>
    <row r="664" spans="1:201" ht="15.75" x14ac:dyDescent="0.25">
      <c r="A664">
        <v>8</v>
      </c>
      <c r="B664">
        <v>2022</v>
      </c>
      <c r="C664" s="91">
        <v>44778</v>
      </c>
      <c r="D664" s="95">
        <v>450</v>
      </c>
      <c r="E664" s="95">
        <v>460</v>
      </c>
      <c r="F664" s="95">
        <v>455</v>
      </c>
      <c r="G664" s="106">
        <v>5</v>
      </c>
      <c r="H664" s="115">
        <v>410</v>
      </c>
      <c r="I664" s="95">
        <v>420</v>
      </c>
      <c r="J664" s="95">
        <v>415</v>
      </c>
      <c r="K664" s="106" t="s">
        <v>5</v>
      </c>
      <c r="L664" s="115">
        <v>420</v>
      </c>
      <c r="M664" s="95">
        <v>430</v>
      </c>
      <c r="N664" s="95">
        <v>425</v>
      </c>
      <c r="O664" s="106">
        <v>5</v>
      </c>
      <c r="P664" s="115">
        <v>385</v>
      </c>
      <c r="Q664" s="95">
        <v>395</v>
      </c>
      <c r="R664" s="95">
        <v>390</v>
      </c>
      <c r="S664" s="106" t="s">
        <v>5</v>
      </c>
      <c r="T664" s="115">
        <v>415</v>
      </c>
      <c r="U664" s="95">
        <v>425</v>
      </c>
      <c r="V664" s="95">
        <v>420</v>
      </c>
      <c r="W664" s="106">
        <v>5</v>
      </c>
      <c r="X664" s="115">
        <v>400</v>
      </c>
      <c r="Y664" s="95">
        <v>410</v>
      </c>
      <c r="Z664" s="95">
        <v>405</v>
      </c>
      <c r="AA664" s="106" t="s">
        <v>5</v>
      </c>
      <c r="AB664" s="115">
        <v>415</v>
      </c>
      <c r="AC664" s="95">
        <v>425</v>
      </c>
      <c r="AD664" s="95">
        <v>420</v>
      </c>
      <c r="AE664" s="106">
        <v>15</v>
      </c>
      <c r="AF664" s="115">
        <v>355</v>
      </c>
      <c r="AG664" s="95">
        <v>365</v>
      </c>
      <c r="AH664" s="95">
        <v>360</v>
      </c>
      <c r="AI664" s="106">
        <v>10</v>
      </c>
      <c r="AJ664" s="115">
        <v>395</v>
      </c>
      <c r="AK664" s="95">
        <v>405</v>
      </c>
      <c r="AL664" s="95">
        <v>400</v>
      </c>
      <c r="AM664" s="106" t="s">
        <v>5</v>
      </c>
      <c r="AN664" s="115">
        <v>345</v>
      </c>
      <c r="AO664" s="95">
        <v>355</v>
      </c>
      <c r="AP664" s="95">
        <v>350</v>
      </c>
      <c r="AQ664" s="106">
        <v>5</v>
      </c>
      <c r="AR664" s="115">
        <v>420</v>
      </c>
      <c r="AS664" s="95">
        <v>430</v>
      </c>
      <c r="AT664" s="95">
        <v>425</v>
      </c>
      <c r="AU664" s="106">
        <v>5</v>
      </c>
      <c r="AV664" s="115">
        <v>295</v>
      </c>
      <c r="AW664" s="95">
        <v>305</v>
      </c>
      <c r="AX664" s="95">
        <v>300</v>
      </c>
      <c r="AY664" s="106" t="s">
        <v>5</v>
      </c>
      <c r="AZ664" s="115">
        <v>405</v>
      </c>
      <c r="BA664" s="95">
        <v>415</v>
      </c>
      <c r="BB664" s="95">
        <v>410</v>
      </c>
      <c r="BC664" s="106">
        <v>5</v>
      </c>
      <c r="BD664" s="115">
        <v>305</v>
      </c>
      <c r="BE664" s="95">
        <v>315</v>
      </c>
      <c r="BF664" s="95">
        <v>310</v>
      </c>
      <c r="BG664" s="106" t="s">
        <v>5</v>
      </c>
      <c r="BH664" s="115">
        <v>415</v>
      </c>
      <c r="BI664" s="95">
        <v>425</v>
      </c>
      <c r="BJ664" s="95">
        <v>420</v>
      </c>
      <c r="BK664" s="106" t="s">
        <v>5</v>
      </c>
      <c r="BL664" s="115">
        <v>315</v>
      </c>
      <c r="BM664" s="95">
        <v>325</v>
      </c>
      <c r="BN664" s="95">
        <v>320</v>
      </c>
      <c r="BO664" s="106" t="s">
        <v>5</v>
      </c>
      <c r="BP664" s="115">
        <v>385</v>
      </c>
      <c r="BQ664" s="95">
        <v>395</v>
      </c>
      <c r="BR664" s="95">
        <v>390</v>
      </c>
      <c r="BS664" s="106" t="s">
        <v>5</v>
      </c>
      <c r="BT664" s="115">
        <v>320</v>
      </c>
      <c r="BU664" s="95">
        <v>330</v>
      </c>
      <c r="BV664" s="95">
        <v>325</v>
      </c>
      <c r="BW664" s="106">
        <v>-5</v>
      </c>
      <c r="BX664" s="115">
        <v>395</v>
      </c>
      <c r="BY664" s="95">
        <v>405</v>
      </c>
      <c r="BZ664" s="95">
        <v>400</v>
      </c>
      <c r="CA664" s="106">
        <v>-10</v>
      </c>
      <c r="CB664" s="115">
        <v>585</v>
      </c>
      <c r="CC664" s="95">
        <v>595</v>
      </c>
      <c r="CD664" s="95">
        <v>590</v>
      </c>
      <c r="CE664" s="106" t="s">
        <v>5</v>
      </c>
      <c r="CF664" s="115">
        <v>390</v>
      </c>
      <c r="CG664" s="95">
        <v>400</v>
      </c>
      <c r="CH664" s="95">
        <v>395</v>
      </c>
      <c r="CI664" s="106">
        <v>5</v>
      </c>
      <c r="CJ664" s="115">
        <v>370</v>
      </c>
      <c r="CK664" s="95">
        <v>380</v>
      </c>
      <c r="CL664" s="95">
        <v>375</v>
      </c>
      <c r="CM664" s="106" t="s">
        <v>5</v>
      </c>
      <c r="CN664" s="115">
        <v>395</v>
      </c>
      <c r="CO664" s="95">
        <v>405</v>
      </c>
      <c r="CP664" s="95">
        <v>400</v>
      </c>
      <c r="CQ664" s="106">
        <v>-10</v>
      </c>
      <c r="CR664" s="115">
        <v>480</v>
      </c>
      <c r="CS664" s="95">
        <v>490</v>
      </c>
      <c r="CT664" s="95">
        <v>485</v>
      </c>
      <c r="CU664" s="106" t="s">
        <v>5</v>
      </c>
      <c r="CV664" s="115">
        <v>415</v>
      </c>
      <c r="CW664" s="95">
        <v>425</v>
      </c>
      <c r="CX664" s="95">
        <v>420</v>
      </c>
      <c r="CY664" s="106">
        <v>10</v>
      </c>
      <c r="CZ664" s="115">
        <v>385</v>
      </c>
      <c r="DA664" s="95">
        <v>395</v>
      </c>
      <c r="DB664" s="95">
        <v>390</v>
      </c>
      <c r="DC664" s="106">
        <v>-5</v>
      </c>
      <c r="DD664" s="115">
        <v>465</v>
      </c>
      <c r="DE664" s="95">
        <v>475</v>
      </c>
      <c r="DF664" s="95">
        <v>470</v>
      </c>
      <c r="DG664" s="106" t="s">
        <v>5</v>
      </c>
      <c r="DH664" s="115">
        <v>590</v>
      </c>
      <c r="DI664" s="95">
        <v>600</v>
      </c>
      <c r="DJ664" s="95">
        <v>595</v>
      </c>
      <c r="DK664" s="106" t="s">
        <v>5</v>
      </c>
      <c r="DL664" s="115">
        <v>410</v>
      </c>
      <c r="DM664" s="95">
        <v>420</v>
      </c>
      <c r="DN664" s="95">
        <v>415</v>
      </c>
      <c r="DO664" s="106">
        <v>10</v>
      </c>
      <c r="DP664" s="115">
        <v>370</v>
      </c>
      <c r="DQ664" s="95">
        <v>380</v>
      </c>
      <c r="DR664" s="95">
        <v>375</v>
      </c>
      <c r="DS664" s="106">
        <v>5</v>
      </c>
      <c r="DT664" s="115">
        <v>465</v>
      </c>
      <c r="DU664" s="95">
        <v>475</v>
      </c>
      <c r="DV664" s="95">
        <v>470</v>
      </c>
      <c r="DW664" s="106" t="s">
        <v>5</v>
      </c>
      <c r="DX664" s="115">
        <v>575</v>
      </c>
      <c r="DY664" s="95">
        <v>585</v>
      </c>
      <c r="DZ664" s="95">
        <v>580</v>
      </c>
      <c r="EA664" s="106" t="s">
        <v>5</v>
      </c>
      <c r="EB664" s="115">
        <v>415</v>
      </c>
      <c r="EC664" s="95">
        <v>425</v>
      </c>
      <c r="ED664" s="95">
        <v>420</v>
      </c>
      <c r="EE664" s="106">
        <v>-10</v>
      </c>
      <c r="EF664" s="115">
        <v>365</v>
      </c>
      <c r="EG664" s="95">
        <v>375</v>
      </c>
      <c r="EH664" s="95">
        <v>370</v>
      </c>
      <c r="EI664" s="106" t="s">
        <v>5</v>
      </c>
      <c r="EJ664" s="115">
        <v>420</v>
      </c>
      <c r="EK664" s="95">
        <v>430</v>
      </c>
      <c r="EL664" s="95">
        <v>425</v>
      </c>
      <c r="EM664" s="106">
        <v>10</v>
      </c>
      <c r="EN664" s="115">
        <v>620</v>
      </c>
      <c r="EO664" s="95">
        <v>630</v>
      </c>
      <c r="EP664" s="95">
        <v>625</v>
      </c>
      <c r="EQ664" s="106" t="s">
        <v>5</v>
      </c>
      <c r="ER664" s="115">
        <v>405</v>
      </c>
      <c r="ES664" s="95">
        <v>415</v>
      </c>
      <c r="ET664" s="95">
        <v>410</v>
      </c>
      <c r="EU664" s="106">
        <v>10</v>
      </c>
      <c r="EV664" s="115">
        <v>370</v>
      </c>
      <c r="EW664" s="95">
        <v>380</v>
      </c>
      <c r="EX664" s="95">
        <v>375</v>
      </c>
      <c r="EY664" s="106">
        <v>5</v>
      </c>
      <c r="EZ664" s="115">
        <v>435</v>
      </c>
      <c r="FA664" s="95">
        <v>445</v>
      </c>
      <c r="FB664" s="95">
        <v>440</v>
      </c>
      <c r="FC664" s="106">
        <v>5</v>
      </c>
      <c r="FD664" s="115">
        <v>405</v>
      </c>
      <c r="FE664" s="95">
        <v>415</v>
      </c>
      <c r="FF664" s="95">
        <v>410</v>
      </c>
      <c r="FG664" s="106" t="s">
        <v>5</v>
      </c>
      <c r="FH664" s="115">
        <v>405</v>
      </c>
      <c r="FI664" s="95">
        <v>415</v>
      </c>
      <c r="FJ664" s="95">
        <v>410</v>
      </c>
      <c r="FK664" s="106" t="s">
        <v>5</v>
      </c>
      <c r="FL664" s="115">
        <v>335</v>
      </c>
      <c r="FM664" s="95">
        <v>345</v>
      </c>
      <c r="FN664" s="95">
        <v>340</v>
      </c>
      <c r="FO664" s="106" t="s">
        <v>5</v>
      </c>
      <c r="FP664" s="115">
        <v>350</v>
      </c>
      <c r="FQ664" s="95">
        <v>360</v>
      </c>
      <c r="FR664" s="95">
        <v>355</v>
      </c>
      <c r="FS664" s="106">
        <v>5</v>
      </c>
      <c r="FT664" s="135">
        <v>205</v>
      </c>
      <c r="FU664" s="136">
        <v>215</v>
      </c>
      <c r="FV664" s="95">
        <v>210</v>
      </c>
      <c r="FW664" s="134">
        <v>-15</v>
      </c>
      <c r="FX664" s="115">
        <v>265</v>
      </c>
      <c r="FY664" s="95">
        <v>275</v>
      </c>
      <c r="FZ664" s="95">
        <v>270</v>
      </c>
      <c r="GA664" s="106">
        <v>-10</v>
      </c>
      <c r="GB664" s="115">
        <v>505</v>
      </c>
      <c r="GC664" s="95">
        <v>515</v>
      </c>
      <c r="GD664" s="95">
        <v>510</v>
      </c>
      <c r="GE664" s="106">
        <v>10</v>
      </c>
      <c r="GF664" s="115">
        <v>475</v>
      </c>
      <c r="GG664" s="95">
        <v>485</v>
      </c>
      <c r="GH664" s="95">
        <v>480</v>
      </c>
      <c r="GI664" s="106">
        <v>-5</v>
      </c>
      <c r="GJ664" s="115">
        <v>475</v>
      </c>
      <c r="GK664" s="95">
        <v>485</v>
      </c>
      <c r="GL664" s="95">
        <v>480</v>
      </c>
      <c r="GM664" s="106" t="s">
        <v>5</v>
      </c>
      <c r="GN664" s="115">
        <v>680</v>
      </c>
      <c r="GO664" s="95">
        <v>690</v>
      </c>
      <c r="GP664" s="95">
        <v>685</v>
      </c>
      <c r="GQ664" s="106" t="s">
        <v>5</v>
      </c>
      <c r="GR664" s="93"/>
      <c r="GS664" s="93"/>
    </row>
    <row r="665" spans="1:201" ht="15.75" x14ac:dyDescent="0.25">
      <c r="A665">
        <v>8</v>
      </c>
      <c r="B665">
        <v>2022</v>
      </c>
      <c r="C665" s="91">
        <v>44785</v>
      </c>
      <c r="D665" s="95">
        <v>435</v>
      </c>
      <c r="E665" s="95">
        <v>445</v>
      </c>
      <c r="F665" s="95">
        <v>440</v>
      </c>
      <c r="G665" s="106">
        <v>-15</v>
      </c>
      <c r="H665" s="115">
        <v>400</v>
      </c>
      <c r="I665" s="95">
        <v>410</v>
      </c>
      <c r="J665" s="95">
        <v>405</v>
      </c>
      <c r="K665" s="106">
        <v>-10</v>
      </c>
      <c r="L665" s="115">
        <v>420</v>
      </c>
      <c r="M665" s="95">
        <v>430</v>
      </c>
      <c r="N665" s="95">
        <v>425</v>
      </c>
      <c r="O665" s="106" t="s">
        <v>5</v>
      </c>
      <c r="P665" s="115">
        <v>385</v>
      </c>
      <c r="Q665" s="95">
        <v>395</v>
      </c>
      <c r="R665" s="95">
        <v>390</v>
      </c>
      <c r="S665" s="106" t="s">
        <v>5</v>
      </c>
      <c r="T665" s="115">
        <v>400</v>
      </c>
      <c r="U665" s="95">
        <v>410</v>
      </c>
      <c r="V665" s="95">
        <v>405</v>
      </c>
      <c r="W665" s="106">
        <v>-15</v>
      </c>
      <c r="X665" s="115">
        <v>385</v>
      </c>
      <c r="Y665" s="95">
        <v>395</v>
      </c>
      <c r="Z665" s="95">
        <v>390</v>
      </c>
      <c r="AA665" s="106">
        <v>-15</v>
      </c>
      <c r="AB665" s="115">
        <v>415</v>
      </c>
      <c r="AC665" s="95">
        <v>425</v>
      </c>
      <c r="AD665" s="95">
        <v>420</v>
      </c>
      <c r="AE665" s="106" t="s">
        <v>5</v>
      </c>
      <c r="AF665" s="115">
        <v>345</v>
      </c>
      <c r="AG665" s="95">
        <v>355</v>
      </c>
      <c r="AH665" s="95">
        <v>350</v>
      </c>
      <c r="AI665" s="106">
        <v>-10</v>
      </c>
      <c r="AJ665" s="115">
        <v>335</v>
      </c>
      <c r="AK665" s="95">
        <v>345</v>
      </c>
      <c r="AL665" s="95">
        <v>340</v>
      </c>
      <c r="AM665" s="106">
        <v>-10</v>
      </c>
      <c r="AN665" s="115">
        <v>335</v>
      </c>
      <c r="AO665" s="95">
        <v>345</v>
      </c>
      <c r="AP665" s="95">
        <v>340</v>
      </c>
      <c r="AQ665" s="106">
        <v>-10</v>
      </c>
      <c r="AR665" s="115">
        <v>390</v>
      </c>
      <c r="AS665" s="95">
        <v>400</v>
      </c>
      <c r="AT665" s="95">
        <v>395</v>
      </c>
      <c r="AU665" s="106">
        <v>-30</v>
      </c>
      <c r="AV665" s="115">
        <v>290</v>
      </c>
      <c r="AW665" s="95">
        <v>300</v>
      </c>
      <c r="AX665" s="95">
        <v>295</v>
      </c>
      <c r="AY665" s="106">
        <v>-5</v>
      </c>
      <c r="AZ665" s="115">
        <v>375</v>
      </c>
      <c r="BA665" s="95">
        <v>385</v>
      </c>
      <c r="BB665" s="95">
        <v>380</v>
      </c>
      <c r="BC665" s="106">
        <v>-30</v>
      </c>
      <c r="BD665" s="115">
        <v>365</v>
      </c>
      <c r="BE665" s="95">
        <v>375</v>
      </c>
      <c r="BF665" s="95">
        <v>370</v>
      </c>
      <c r="BG665" s="106">
        <v>5</v>
      </c>
      <c r="BH665" s="115">
        <v>385</v>
      </c>
      <c r="BI665" s="95">
        <v>395</v>
      </c>
      <c r="BJ665" s="95">
        <v>390</v>
      </c>
      <c r="BK665" s="106">
        <v>-30</v>
      </c>
      <c r="BL665" s="115">
        <v>320</v>
      </c>
      <c r="BM665" s="95">
        <v>330</v>
      </c>
      <c r="BN665" s="95">
        <v>325</v>
      </c>
      <c r="BO665" s="106">
        <v>5</v>
      </c>
      <c r="BP665" s="115">
        <v>380</v>
      </c>
      <c r="BQ665" s="95">
        <v>390</v>
      </c>
      <c r="BR665" s="95">
        <v>385</v>
      </c>
      <c r="BS665" s="106">
        <v>-5</v>
      </c>
      <c r="BT665" s="115">
        <v>320</v>
      </c>
      <c r="BU665" s="95">
        <v>330</v>
      </c>
      <c r="BV665" s="95">
        <v>325</v>
      </c>
      <c r="BW665" s="106" t="s">
        <v>5</v>
      </c>
      <c r="BX665" s="115">
        <v>390</v>
      </c>
      <c r="BY665" s="95">
        <v>400</v>
      </c>
      <c r="BZ665" s="95">
        <v>395</v>
      </c>
      <c r="CA665" s="106">
        <v>-5</v>
      </c>
      <c r="CB665" s="115">
        <v>585</v>
      </c>
      <c r="CC665" s="95">
        <v>595</v>
      </c>
      <c r="CD665" s="95">
        <v>590</v>
      </c>
      <c r="CE665" s="106" t="s">
        <v>5</v>
      </c>
      <c r="CF665" s="115">
        <v>385</v>
      </c>
      <c r="CG665" s="95">
        <v>395</v>
      </c>
      <c r="CH665" s="95">
        <v>390</v>
      </c>
      <c r="CI665" s="106">
        <v>-5</v>
      </c>
      <c r="CJ665" s="115">
        <v>360</v>
      </c>
      <c r="CK665" s="95">
        <v>370</v>
      </c>
      <c r="CL665" s="95">
        <v>365</v>
      </c>
      <c r="CM665" s="106">
        <v>-10</v>
      </c>
      <c r="CN665" s="115">
        <v>390</v>
      </c>
      <c r="CO665" s="95">
        <v>400</v>
      </c>
      <c r="CP665" s="95">
        <v>395</v>
      </c>
      <c r="CQ665" s="106">
        <v>-5</v>
      </c>
      <c r="CR665" s="115">
        <v>480</v>
      </c>
      <c r="CS665" s="95">
        <v>490</v>
      </c>
      <c r="CT665" s="95">
        <v>485</v>
      </c>
      <c r="CU665" s="106" t="s">
        <v>5</v>
      </c>
      <c r="CV665" s="115">
        <v>415</v>
      </c>
      <c r="CW665" s="95">
        <v>425</v>
      </c>
      <c r="CX665" s="95">
        <v>420</v>
      </c>
      <c r="CY665" s="106" t="s">
        <v>5</v>
      </c>
      <c r="CZ665" s="115">
        <v>380</v>
      </c>
      <c r="DA665" s="95">
        <v>390</v>
      </c>
      <c r="DB665" s="95">
        <v>385</v>
      </c>
      <c r="DC665" s="106">
        <v>-5</v>
      </c>
      <c r="DD665" s="115">
        <v>435</v>
      </c>
      <c r="DE665" s="95">
        <v>445</v>
      </c>
      <c r="DF665" s="95">
        <v>440</v>
      </c>
      <c r="DG665" s="106">
        <v>-30</v>
      </c>
      <c r="DH665" s="115">
        <v>590</v>
      </c>
      <c r="DI665" s="95">
        <v>600</v>
      </c>
      <c r="DJ665" s="95">
        <v>595</v>
      </c>
      <c r="DK665" s="106" t="s">
        <v>5</v>
      </c>
      <c r="DL665" s="115">
        <v>405</v>
      </c>
      <c r="DM665" s="95">
        <v>415</v>
      </c>
      <c r="DN665" s="95">
        <v>410</v>
      </c>
      <c r="DO665" s="106">
        <v>-5</v>
      </c>
      <c r="DP665" s="115">
        <v>350</v>
      </c>
      <c r="DQ665" s="95">
        <v>360</v>
      </c>
      <c r="DR665" s="95">
        <v>355</v>
      </c>
      <c r="DS665" s="106">
        <v>-20</v>
      </c>
      <c r="DT665" s="115">
        <v>435</v>
      </c>
      <c r="DU665" s="95">
        <v>445</v>
      </c>
      <c r="DV665" s="95">
        <v>440</v>
      </c>
      <c r="DW665" s="106">
        <v>-30</v>
      </c>
      <c r="DX665" s="115">
        <v>575</v>
      </c>
      <c r="DY665" s="95">
        <v>585</v>
      </c>
      <c r="DZ665" s="95">
        <v>580</v>
      </c>
      <c r="EA665" s="106" t="s">
        <v>5</v>
      </c>
      <c r="EB665" s="115">
        <v>410</v>
      </c>
      <c r="EC665" s="95">
        <v>420</v>
      </c>
      <c r="ED665" s="95">
        <v>415</v>
      </c>
      <c r="EE665" s="106">
        <v>-5</v>
      </c>
      <c r="EF665" s="115">
        <v>350</v>
      </c>
      <c r="EG665" s="95">
        <v>360</v>
      </c>
      <c r="EH665" s="95">
        <v>355</v>
      </c>
      <c r="EI665" s="106">
        <v>-15</v>
      </c>
      <c r="EJ665" s="115">
        <v>410</v>
      </c>
      <c r="EK665" s="95">
        <v>420</v>
      </c>
      <c r="EL665" s="95">
        <v>415</v>
      </c>
      <c r="EM665" s="106">
        <v>-10</v>
      </c>
      <c r="EN665" s="115">
        <v>620</v>
      </c>
      <c r="EO665" s="95">
        <v>630</v>
      </c>
      <c r="EP665" s="95">
        <v>625</v>
      </c>
      <c r="EQ665" s="106" t="s">
        <v>5</v>
      </c>
      <c r="ER665" s="115">
        <v>405</v>
      </c>
      <c r="ES665" s="95">
        <v>415</v>
      </c>
      <c r="ET665" s="95">
        <v>410</v>
      </c>
      <c r="EU665" s="106" t="s">
        <v>5</v>
      </c>
      <c r="EV665" s="115">
        <v>370</v>
      </c>
      <c r="EW665" s="95">
        <v>380</v>
      </c>
      <c r="EX665" s="95">
        <v>375</v>
      </c>
      <c r="EY665" s="106" t="s">
        <v>5</v>
      </c>
      <c r="EZ665" s="115">
        <v>425</v>
      </c>
      <c r="FA665" s="95">
        <v>435</v>
      </c>
      <c r="FB665" s="95">
        <v>430</v>
      </c>
      <c r="FC665" s="106">
        <v>-10</v>
      </c>
      <c r="FD665" s="115">
        <v>405</v>
      </c>
      <c r="FE665" s="95">
        <v>415</v>
      </c>
      <c r="FF665" s="95">
        <v>410</v>
      </c>
      <c r="FG665" s="106" t="s">
        <v>5</v>
      </c>
      <c r="FH665" s="115">
        <v>400</v>
      </c>
      <c r="FI665" s="95">
        <v>410</v>
      </c>
      <c r="FJ665" s="95">
        <v>405</v>
      </c>
      <c r="FK665" s="106">
        <v>-5</v>
      </c>
      <c r="FL665" s="115">
        <v>325</v>
      </c>
      <c r="FM665" s="95">
        <v>335</v>
      </c>
      <c r="FN665" s="95">
        <v>330</v>
      </c>
      <c r="FO665" s="106">
        <v>-10</v>
      </c>
      <c r="FP665" s="115">
        <v>345</v>
      </c>
      <c r="FQ665" s="95">
        <v>355</v>
      </c>
      <c r="FR665" s="95">
        <v>350</v>
      </c>
      <c r="FS665" s="106">
        <v>-5</v>
      </c>
      <c r="FT665" s="135">
        <v>205</v>
      </c>
      <c r="FU665" s="136">
        <v>215</v>
      </c>
      <c r="FV665" s="95">
        <v>210</v>
      </c>
      <c r="FW665" s="134" t="s">
        <v>5</v>
      </c>
      <c r="FX665" s="115">
        <v>260</v>
      </c>
      <c r="FY665" s="95">
        <v>270</v>
      </c>
      <c r="FZ665" s="95">
        <v>265</v>
      </c>
      <c r="GA665" s="106">
        <v>-5</v>
      </c>
      <c r="GB665" s="115">
        <v>505</v>
      </c>
      <c r="GC665" s="95">
        <v>515</v>
      </c>
      <c r="GD665" s="95">
        <v>510</v>
      </c>
      <c r="GE665" s="106" t="s">
        <v>5</v>
      </c>
      <c r="GF665" s="115">
        <v>470</v>
      </c>
      <c r="GG665" s="95">
        <v>480</v>
      </c>
      <c r="GH665" s="95">
        <v>475</v>
      </c>
      <c r="GI665" s="106">
        <v>-5</v>
      </c>
      <c r="GJ665" s="115">
        <v>445</v>
      </c>
      <c r="GK665" s="95">
        <v>455</v>
      </c>
      <c r="GL665" s="95">
        <v>450</v>
      </c>
      <c r="GM665" s="106">
        <v>-30</v>
      </c>
      <c r="GN665" s="115">
        <v>680</v>
      </c>
      <c r="GO665" s="95">
        <v>690</v>
      </c>
      <c r="GP665" s="95">
        <v>685</v>
      </c>
      <c r="GQ665" s="106" t="s">
        <v>5</v>
      </c>
      <c r="GR665" s="93"/>
      <c r="GS665" s="93"/>
    </row>
    <row r="666" spans="1:201" ht="15.75" x14ac:dyDescent="0.25">
      <c r="A666">
        <v>8</v>
      </c>
      <c r="B666">
        <v>2022</v>
      </c>
      <c r="C666" s="91">
        <v>44792</v>
      </c>
      <c r="D666" s="96">
        <v>427.5</v>
      </c>
      <c r="E666" s="96">
        <v>437.5</v>
      </c>
      <c r="F666" s="96">
        <v>432.5</v>
      </c>
      <c r="G666" s="103"/>
      <c r="H666" s="113">
        <v>392.5</v>
      </c>
      <c r="I666" s="96">
        <v>402.5</v>
      </c>
      <c r="J666" s="96">
        <v>397.5</v>
      </c>
      <c r="K666" s="103"/>
      <c r="L666" s="113">
        <v>430</v>
      </c>
      <c r="M666" s="96">
        <v>440</v>
      </c>
      <c r="N666" s="96">
        <v>435</v>
      </c>
      <c r="O666" s="103"/>
      <c r="P666" s="113">
        <v>370</v>
      </c>
      <c r="Q666" s="96">
        <v>380</v>
      </c>
      <c r="R666" s="96">
        <v>375</v>
      </c>
      <c r="S666" s="103"/>
      <c r="T666" s="113">
        <v>390</v>
      </c>
      <c r="U666" s="96">
        <v>400</v>
      </c>
      <c r="V666" s="96">
        <v>395</v>
      </c>
      <c r="W666" s="103"/>
      <c r="X666" s="113">
        <v>372.5</v>
      </c>
      <c r="Y666" s="96">
        <v>382.5</v>
      </c>
      <c r="Z666" s="96">
        <v>377.5</v>
      </c>
      <c r="AA666" s="103"/>
      <c r="AB666" s="113">
        <v>422.5</v>
      </c>
      <c r="AC666" s="96">
        <v>432.5</v>
      </c>
      <c r="AD666" s="96">
        <v>427.5</v>
      </c>
      <c r="AE666" s="103"/>
      <c r="AF666" s="113">
        <v>340</v>
      </c>
      <c r="AG666" s="96">
        <v>350</v>
      </c>
      <c r="AH666" s="96">
        <v>345</v>
      </c>
      <c r="AI666" s="103"/>
      <c r="AJ666" s="113">
        <v>355</v>
      </c>
      <c r="AK666" s="96">
        <v>365</v>
      </c>
      <c r="AL666" s="96">
        <v>360</v>
      </c>
      <c r="AM666" s="103"/>
      <c r="AN666" s="113">
        <v>322.5</v>
      </c>
      <c r="AO666" s="96">
        <v>332.5</v>
      </c>
      <c r="AP666" s="96">
        <v>327.5</v>
      </c>
      <c r="AQ666" s="103"/>
      <c r="AR666" s="113">
        <v>395</v>
      </c>
      <c r="AS666" s="96">
        <v>405</v>
      </c>
      <c r="AT666" s="96">
        <v>400</v>
      </c>
      <c r="AU666" s="103"/>
      <c r="AV666" s="113">
        <v>282.5</v>
      </c>
      <c r="AW666" s="96">
        <v>292.5</v>
      </c>
      <c r="AX666" s="96">
        <v>287.5</v>
      </c>
      <c r="AY666" s="103"/>
      <c r="AZ666" s="113">
        <v>375</v>
      </c>
      <c r="BA666" s="96">
        <v>385</v>
      </c>
      <c r="BB666" s="96">
        <v>380</v>
      </c>
      <c r="BC666" s="103"/>
      <c r="BD666" s="113">
        <v>360</v>
      </c>
      <c r="BE666" s="96">
        <v>370</v>
      </c>
      <c r="BF666" s="96">
        <v>365</v>
      </c>
      <c r="BG666" s="103"/>
      <c r="BH666" s="113">
        <v>380</v>
      </c>
      <c r="BI666" s="96">
        <v>390</v>
      </c>
      <c r="BJ666" s="96">
        <v>385</v>
      </c>
      <c r="BK666" s="103"/>
      <c r="BL666" s="113">
        <v>315</v>
      </c>
      <c r="BM666" s="96">
        <v>325</v>
      </c>
      <c r="BN666" s="96">
        <v>320</v>
      </c>
      <c r="BO666" s="103"/>
      <c r="BP666" s="113">
        <v>380</v>
      </c>
      <c r="BQ666" s="96">
        <v>390</v>
      </c>
      <c r="BR666" s="96">
        <v>385</v>
      </c>
      <c r="BS666" s="103"/>
      <c r="BT666" s="113">
        <v>315</v>
      </c>
      <c r="BU666" s="96">
        <v>325</v>
      </c>
      <c r="BV666" s="96">
        <v>320</v>
      </c>
      <c r="BW666" s="103"/>
      <c r="BX666" s="113">
        <v>382.5</v>
      </c>
      <c r="BY666" s="96">
        <v>392.5</v>
      </c>
      <c r="BZ666" s="96">
        <v>387.5</v>
      </c>
      <c r="CA666" s="103"/>
      <c r="CB666" s="113">
        <v>597.5</v>
      </c>
      <c r="CC666" s="96">
        <v>607.5</v>
      </c>
      <c r="CD666" s="96">
        <v>602.5</v>
      </c>
      <c r="CE666" s="103"/>
      <c r="CF666" s="113">
        <v>370</v>
      </c>
      <c r="CG666" s="96">
        <v>380</v>
      </c>
      <c r="CH666" s="96">
        <v>375</v>
      </c>
      <c r="CI666" s="103"/>
      <c r="CJ666" s="113">
        <v>345</v>
      </c>
      <c r="CK666" s="96">
        <v>355</v>
      </c>
      <c r="CL666" s="96">
        <v>350</v>
      </c>
      <c r="CM666" s="103"/>
      <c r="CN666" s="113">
        <v>382.5</v>
      </c>
      <c r="CO666" s="96">
        <v>392.5</v>
      </c>
      <c r="CP666" s="96">
        <v>387.5</v>
      </c>
      <c r="CQ666" s="103"/>
      <c r="CR666" s="113">
        <v>480</v>
      </c>
      <c r="CS666" s="96">
        <v>490</v>
      </c>
      <c r="CT666" s="96">
        <v>485</v>
      </c>
      <c r="CU666" s="103"/>
      <c r="CV666" s="113">
        <v>410</v>
      </c>
      <c r="CW666" s="96">
        <v>420</v>
      </c>
      <c r="CX666" s="96">
        <v>415</v>
      </c>
      <c r="CY666" s="103"/>
      <c r="CZ666" s="113">
        <v>365</v>
      </c>
      <c r="DA666" s="96">
        <v>375</v>
      </c>
      <c r="DB666" s="96">
        <v>370</v>
      </c>
      <c r="DC666" s="103"/>
      <c r="DD666" s="113">
        <v>430</v>
      </c>
      <c r="DE666" s="96">
        <v>440</v>
      </c>
      <c r="DF666" s="96">
        <v>435</v>
      </c>
      <c r="DG666" s="103"/>
      <c r="DH666" s="113">
        <v>590</v>
      </c>
      <c r="DI666" s="96">
        <v>600</v>
      </c>
      <c r="DJ666" s="96">
        <v>595</v>
      </c>
      <c r="DK666" s="103"/>
      <c r="DL666" s="113">
        <v>400</v>
      </c>
      <c r="DM666" s="96">
        <v>410</v>
      </c>
      <c r="DN666" s="96">
        <v>405</v>
      </c>
      <c r="DO666" s="103"/>
      <c r="DP666" s="113">
        <v>340</v>
      </c>
      <c r="DQ666" s="96">
        <v>350</v>
      </c>
      <c r="DR666" s="96">
        <v>345</v>
      </c>
      <c r="DS666" s="103"/>
      <c r="DT666" s="113">
        <v>430</v>
      </c>
      <c r="DU666" s="96">
        <v>440</v>
      </c>
      <c r="DV666" s="96">
        <v>435</v>
      </c>
      <c r="DW666" s="103"/>
      <c r="DX666" s="113">
        <v>575</v>
      </c>
      <c r="DY666" s="96">
        <v>585</v>
      </c>
      <c r="DZ666" s="96">
        <v>580</v>
      </c>
      <c r="EA666" s="103"/>
      <c r="EB666" s="113">
        <v>420</v>
      </c>
      <c r="EC666" s="96">
        <v>430</v>
      </c>
      <c r="ED666" s="96">
        <v>425</v>
      </c>
      <c r="EE666" s="103"/>
      <c r="EF666" s="113">
        <v>350</v>
      </c>
      <c r="EG666" s="96">
        <v>360</v>
      </c>
      <c r="EH666" s="96">
        <v>355</v>
      </c>
      <c r="EI666" s="103"/>
      <c r="EJ666" s="113">
        <v>405</v>
      </c>
      <c r="EK666" s="96">
        <v>415</v>
      </c>
      <c r="EL666" s="96">
        <v>410</v>
      </c>
      <c r="EM666" s="103"/>
      <c r="EN666" s="113">
        <v>620</v>
      </c>
      <c r="EO666" s="96">
        <v>630</v>
      </c>
      <c r="EP666" s="96">
        <v>625</v>
      </c>
      <c r="EQ666" s="103"/>
      <c r="ER666" s="113">
        <v>400</v>
      </c>
      <c r="ES666" s="96">
        <v>410</v>
      </c>
      <c r="ET666" s="96">
        <v>405</v>
      </c>
      <c r="EU666" s="103"/>
      <c r="EV666" s="113">
        <v>365</v>
      </c>
      <c r="EW666" s="96">
        <v>375</v>
      </c>
      <c r="EX666" s="96">
        <v>370</v>
      </c>
      <c r="EY666" s="103"/>
      <c r="EZ666" s="113">
        <v>420</v>
      </c>
      <c r="FA666" s="96">
        <v>430</v>
      </c>
      <c r="FB666" s="96">
        <v>425</v>
      </c>
      <c r="FC666" s="103"/>
      <c r="FD666" s="113">
        <v>397.5</v>
      </c>
      <c r="FE666" s="96">
        <v>407.5</v>
      </c>
      <c r="FF666" s="96">
        <v>402.5</v>
      </c>
      <c r="FG666" s="103"/>
      <c r="FH666" s="113">
        <v>372.5</v>
      </c>
      <c r="FI666" s="96">
        <v>382.5</v>
      </c>
      <c r="FJ666" s="96">
        <v>377.5</v>
      </c>
      <c r="FK666" s="103"/>
      <c r="FL666" s="113">
        <v>317.5</v>
      </c>
      <c r="FM666" s="96">
        <v>327.5</v>
      </c>
      <c r="FN666" s="96">
        <v>322.5</v>
      </c>
      <c r="FO666" s="103"/>
      <c r="FP666" s="114">
        <v>340</v>
      </c>
      <c r="FQ666" s="101">
        <v>350</v>
      </c>
      <c r="FR666" s="101">
        <v>345</v>
      </c>
      <c r="FS666" s="103"/>
      <c r="FT666" s="113">
        <v>220</v>
      </c>
      <c r="FU666" s="96">
        <v>230</v>
      </c>
      <c r="FV666" s="96">
        <v>225</v>
      </c>
      <c r="FW666" s="103"/>
      <c r="FX666" s="113">
        <v>257.5</v>
      </c>
      <c r="FY666" s="96">
        <v>267.5</v>
      </c>
      <c r="FZ666" s="96">
        <v>262.5</v>
      </c>
      <c r="GA666" s="103"/>
      <c r="GB666" s="113">
        <v>500</v>
      </c>
      <c r="GC666" s="96">
        <v>510</v>
      </c>
      <c r="GD666" s="96">
        <v>505</v>
      </c>
      <c r="GE666" s="103"/>
      <c r="GF666" s="113">
        <v>455</v>
      </c>
      <c r="GG666" s="96">
        <v>465</v>
      </c>
      <c r="GH666" s="96">
        <v>460</v>
      </c>
      <c r="GI666" s="103"/>
      <c r="GJ666" s="113">
        <v>440</v>
      </c>
      <c r="GK666" s="96">
        <v>450</v>
      </c>
      <c r="GL666" s="96">
        <v>445</v>
      </c>
      <c r="GM666" s="103"/>
      <c r="GN666" s="113">
        <v>680</v>
      </c>
      <c r="GO666" s="96">
        <v>690</v>
      </c>
      <c r="GP666" s="96">
        <v>685</v>
      </c>
      <c r="GQ666" s="103"/>
      <c r="GR666" s="93"/>
      <c r="GS666" s="93"/>
    </row>
    <row r="667" spans="1:201" ht="15.75" x14ac:dyDescent="0.25">
      <c r="A667">
        <v>8</v>
      </c>
      <c r="B667">
        <v>2022</v>
      </c>
      <c r="C667" s="91">
        <v>44799</v>
      </c>
      <c r="D667" s="95">
        <v>420</v>
      </c>
      <c r="E667" s="95">
        <v>430</v>
      </c>
      <c r="F667" s="95">
        <v>425</v>
      </c>
      <c r="G667" s="106">
        <v>-15</v>
      </c>
      <c r="H667" s="115">
        <v>385</v>
      </c>
      <c r="I667" s="95">
        <v>395</v>
      </c>
      <c r="J667" s="95">
        <v>390</v>
      </c>
      <c r="K667" s="106">
        <v>-15</v>
      </c>
      <c r="L667" s="115">
        <v>440</v>
      </c>
      <c r="M667" s="95">
        <v>450</v>
      </c>
      <c r="N667" s="95">
        <v>445</v>
      </c>
      <c r="O667" s="106">
        <v>20</v>
      </c>
      <c r="P667" s="115">
        <v>355</v>
      </c>
      <c r="Q667" s="95">
        <v>365</v>
      </c>
      <c r="R667" s="95">
        <v>360</v>
      </c>
      <c r="S667" s="106">
        <v>-30</v>
      </c>
      <c r="T667" s="115">
        <v>380</v>
      </c>
      <c r="U667" s="95">
        <v>390</v>
      </c>
      <c r="V667" s="95">
        <v>385</v>
      </c>
      <c r="W667" s="106">
        <v>-20</v>
      </c>
      <c r="X667" s="115">
        <v>360</v>
      </c>
      <c r="Y667" s="95">
        <v>370</v>
      </c>
      <c r="Z667" s="95">
        <v>365</v>
      </c>
      <c r="AA667" s="106">
        <v>-25</v>
      </c>
      <c r="AB667" s="115">
        <v>430</v>
      </c>
      <c r="AC667" s="95">
        <v>440</v>
      </c>
      <c r="AD667" s="95">
        <v>435</v>
      </c>
      <c r="AE667" s="106">
        <v>15</v>
      </c>
      <c r="AF667" s="115">
        <v>335</v>
      </c>
      <c r="AG667" s="95">
        <v>345</v>
      </c>
      <c r="AH667" s="95">
        <v>340</v>
      </c>
      <c r="AI667" s="106">
        <v>-10</v>
      </c>
      <c r="AJ667" s="115">
        <v>375</v>
      </c>
      <c r="AK667" s="95">
        <v>385</v>
      </c>
      <c r="AL667" s="95">
        <v>380</v>
      </c>
      <c r="AM667" s="106">
        <v>40</v>
      </c>
      <c r="AN667" s="115">
        <v>310</v>
      </c>
      <c r="AO667" s="95">
        <v>320</v>
      </c>
      <c r="AP667" s="95">
        <v>315</v>
      </c>
      <c r="AQ667" s="106">
        <v>-25</v>
      </c>
      <c r="AR667" s="115">
        <v>400</v>
      </c>
      <c r="AS667" s="95">
        <v>410</v>
      </c>
      <c r="AT667" s="95">
        <v>405</v>
      </c>
      <c r="AU667" s="106">
        <v>10</v>
      </c>
      <c r="AV667" s="115">
        <v>275</v>
      </c>
      <c r="AW667" s="95">
        <v>285</v>
      </c>
      <c r="AX667" s="95">
        <v>280</v>
      </c>
      <c r="AY667" s="106">
        <v>-15</v>
      </c>
      <c r="AZ667" s="115">
        <v>375</v>
      </c>
      <c r="BA667" s="95">
        <v>385</v>
      </c>
      <c r="BB667" s="95">
        <v>380</v>
      </c>
      <c r="BC667" s="106" t="s">
        <v>5</v>
      </c>
      <c r="BD667" s="115">
        <v>355</v>
      </c>
      <c r="BE667" s="95">
        <v>365</v>
      </c>
      <c r="BF667" s="95">
        <v>360</v>
      </c>
      <c r="BG667" s="106">
        <v>-10</v>
      </c>
      <c r="BH667" s="115">
        <v>375</v>
      </c>
      <c r="BI667" s="95">
        <v>385</v>
      </c>
      <c r="BJ667" s="95">
        <v>380</v>
      </c>
      <c r="BK667" s="106">
        <v>-10</v>
      </c>
      <c r="BL667" s="115">
        <v>310</v>
      </c>
      <c r="BM667" s="95">
        <v>320</v>
      </c>
      <c r="BN667" s="95">
        <v>315</v>
      </c>
      <c r="BO667" s="106">
        <v>-10</v>
      </c>
      <c r="BP667" s="115">
        <v>380</v>
      </c>
      <c r="BQ667" s="95">
        <v>390</v>
      </c>
      <c r="BR667" s="95">
        <v>385</v>
      </c>
      <c r="BS667" s="106" t="s">
        <v>5</v>
      </c>
      <c r="BT667" s="115">
        <v>310</v>
      </c>
      <c r="BU667" s="95">
        <v>320</v>
      </c>
      <c r="BV667" s="95">
        <v>315</v>
      </c>
      <c r="BW667" s="106">
        <v>-10</v>
      </c>
      <c r="BX667" s="115">
        <v>375</v>
      </c>
      <c r="BY667" s="95">
        <v>385</v>
      </c>
      <c r="BZ667" s="95">
        <v>380</v>
      </c>
      <c r="CA667" s="106">
        <v>-15</v>
      </c>
      <c r="CB667" s="115">
        <v>610</v>
      </c>
      <c r="CC667" s="95">
        <v>620</v>
      </c>
      <c r="CD667" s="95">
        <v>615</v>
      </c>
      <c r="CE667" s="106">
        <v>25</v>
      </c>
      <c r="CF667" s="115">
        <v>355</v>
      </c>
      <c r="CG667" s="95">
        <v>365</v>
      </c>
      <c r="CH667" s="95">
        <v>360</v>
      </c>
      <c r="CI667" s="106">
        <v>-30</v>
      </c>
      <c r="CJ667" s="115">
        <v>330</v>
      </c>
      <c r="CK667" s="95">
        <v>340</v>
      </c>
      <c r="CL667" s="95">
        <v>335</v>
      </c>
      <c r="CM667" s="106">
        <v>-30</v>
      </c>
      <c r="CN667" s="115">
        <v>375</v>
      </c>
      <c r="CO667" s="95">
        <v>385</v>
      </c>
      <c r="CP667" s="95">
        <v>380</v>
      </c>
      <c r="CQ667" s="106">
        <v>-15</v>
      </c>
      <c r="CR667" s="115">
        <v>480</v>
      </c>
      <c r="CS667" s="95">
        <v>490</v>
      </c>
      <c r="CT667" s="95">
        <v>485</v>
      </c>
      <c r="CU667" s="106" t="s">
        <v>5</v>
      </c>
      <c r="CV667" s="115">
        <v>405</v>
      </c>
      <c r="CW667" s="95">
        <v>415</v>
      </c>
      <c r="CX667" s="95">
        <v>410</v>
      </c>
      <c r="CY667" s="106">
        <v>-10</v>
      </c>
      <c r="CZ667" s="115">
        <v>350</v>
      </c>
      <c r="DA667" s="95">
        <v>360</v>
      </c>
      <c r="DB667" s="95">
        <v>355</v>
      </c>
      <c r="DC667" s="106">
        <v>-30</v>
      </c>
      <c r="DD667" s="115">
        <v>425</v>
      </c>
      <c r="DE667" s="95">
        <v>435</v>
      </c>
      <c r="DF667" s="95">
        <v>430</v>
      </c>
      <c r="DG667" s="106">
        <v>-10</v>
      </c>
      <c r="DH667" s="115">
        <v>590</v>
      </c>
      <c r="DI667" s="95">
        <v>600</v>
      </c>
      <c r="DJ667" s="95">
        <v>595</v>
      </c>
      <c r="DK667" s="106" t="s">
        <v>5</v>
      </c>
      <c r="DL667" s="115">
        <v>395</v>
      </c>
      <c r="DM667" s="95">
        <v>405</v>
      </c>
      <c r="DN667" s="95">
        <v>400</v>
      </c>
      <c r="DO667" s="106">
        <v>-10</v>
      </c>
      <c r="DP667" s="115">
        <v>330</v>
      </c>
      <c r="DQ667" s="95">
        <v>340</v>
      </c>
      <c r="DR667" s="95">
        <v>335</v>
      </c>
      <c r="DS667" s="106">
        <v>-20</v>
      </c>
      <c r="DT667" s="115">
        <v>425</v>
      </c>
      <c r="DU667" s="95">
        <v>435</v>
      </c>
      <c r="DV667" s="95">
        <v>430</v>
      </c>
      <c r="DW667" s="106">
        <v>-10</v>
      </c>
      <c r="DX667" s="115">
        <v>575</v>
      </c>
      <c r="DY667" s="95">
        <v>585</v>
      </c>
      <c r="DZ667" s="95">
        <v>580</v>
      </c>
      <c r="EA667" s="106" t="s">
        <v>5</v>
      </c>
      <c r="EB667" s="115">
        <v>430</v>
      </c>
      <c r="EC667" s="95">
        <v>440</v>
      </c>
      <c r="ED667" s="95">
        <v>435</v>
      </c>
      <c r="EE667" s="106">
        <v>20</v>
      </c>
      <c r="EF667" s="115">
        <v>350</v>
      </c>
      <c r="EG667" s="95">
        <v>360</v>
      </c>
      <c r="EH667" s="95">
        <v>355</v>
      </c>
      <c r="EI667" s="106" t="s">
        <v>5</v>
      </c>
      <c r="EJ667" s="115">
        <v>400</v>
      </c>
      <c r="EK667" s="95">
        <v>410</v>
      </c>
      <c r="EL667" s="95">
        <v>405</v>
      </c>
      <c r="EM667" s="106">
        <v>-10</v>
      </c>
      <c r="EN667" s="115">
        <v>620</v>
      </c>
      <c r="EO667" s="95">
        <v>630</v>
      </c>
      <c r="EP667" s="95">
        <v>625</v>
      </c>
      <c r="EQ667" s="106" t="s">
        <v>5</v>
      </c>
      <c r="ER667" s="115">
        <v>395</v>
      </c>
      <c r="ES667" s="95">
        <v>405</v>
      </c>
      <c r="ET667" s="95">
        <v>400</v>
      </c>
      <c r="EU667" s="106">
        <v>-10</v>
      </c>
      <c r="EV667" s="115">
        <v>360</v>
      </c>
      <c r="EW667" s="95">
        <v>370</v>
      </c>
      <c r="EX667" s="95">
        <v>365</v>
      </c>
      <c r="EY667" s="106">
        <v>-10</v>
      </c>
      <c r="EZ667" s="115">
        <v>415</v>
      </c>
      <c r="FA667" s="95">
        <v>425</v>
      </c>
      <c r="FB667" s="95">
        <v>420</v>
      </c>
      <c r="FC667" s="106">
        <v>-10</v>
      </c>
      <c r="FD667" s="115">
        <v>390</v>
      </c>
      <c r="FE667" s="95">
        <v>400</v>
      </c>
      <c r="FF667" s="95">
        <v>395</v>
      </c>
      <c r="FG667" s="106">
        <v>-15</v>
      </c>
      <c r="FH667" s="115">
        <v>345</v>
      </c>
      <c r="FI667" s="95">
        <v>355</v>
      </c>
      <c r="FJ667" s="95">
        <v>350</v>
      </c>
      <c r="FK667" s="106">
        <v>-55</v>
      </c>
      <c r="FL667" s="115">
        <v>310</v>
      </c>
      <c r="FM667" s="95">
        <v>320</v>
      </c>
      <c r="FN667" s="95">
        <v>315</v>
      </c>
      <c r="FO667" s="106">
        <v>-15</v>
      </c>
      <c r="FP667" s="115">
        <v>335</v>
      </c>
      <c r="FQ667" s="95">
        <v>345</v>
      </c>
      <c r="FR667" s="95">
        <v>340</v>
      </c>
      <c r="FS667" s="106">
        <v>-10</v>
      </c>
      <c r="FT667" s="135">
        <v>235</v>
      </c>
      <c r="FU667" s="136">
        <v>245</v>
      </c>
      <c r="FV667" s="95">
        <v>240</v>
      </c>
      <c r="FW667" s="134">
        <v>30</v>
      </c>
      <c r="FX667" s="115">
        <v>255</v>
      </c>
      <c r="FY667" s="95">
        <v>265</v>
      </c>
      <c r="FZ667" s="95">
        <v>260</v>
      </c>
      <c r="GA667" s="106">
        <v>-5</v>
      </c>
      <c r="GB667" s="115">
        <v>495</v>
      </c>
      <c r="GC667" s="95">
        <v>505</v>
      </c>
      <c r="GD667" s="95">
        <v>500</v>
      </c>
      <c r="GE667" s="106">
        <v>-10</v>
      </c>
      <c r="GF667" s="115">
        <v>440</v>
      </c>
      <c r="GG667" s="95">
        <v>450</v>
      </c>
      <c r="GH667" s="95">
        <v>445</v>
      </c>
      <c r="GI667" s="106">
        <v>-30</v>
      </c>
      <c r="GJ667" s="115">
        <v>435</v>
      </c>
      <c r="GK667" s="95">
        <v>445</v>
      </c>
      <c r="GL667" s="95">
        <v>440</v>
      </c>
      <c r="GM667" s="106">
        <v>-10</v>
      </c>
      <c r="GN667" s="115">
        <v>680</v>
      </c>
      <c r="GO667" s="95">
        <v>690</v>
      </c>
      <c r="GP667" s="95">
        <v>685</v>
      </c>
      <c r="GQ667" s="106" t="s">
        <v>5</v>
      </c>
      <c r="GR667" s="93"/>
      <c r="GS667" s="93"/>
    </row>
    <row r="668" spans="1:201" ht="15.75" x14ac:dyDescent="0.25">
      <c r="A668">
        <v>9</v>
      </c>
      <c r="B668">
        <v>2022</v>
      </c>
      <c r="C668" s="91">
        <v>44806</v>
      </c>
      <c r="D668" s="95">
        <v>405</v>
      </c>
      <c r="E668" s="95">
        <v>415</v>
      </c>
      <c r="F668" s="95">
        <v>410</v>
      </c>
      <c r="G668" s="106">
        <v>-15</v>
      </c>
      <c r="H668" s="115">
        <v>365</v>
      </c>
      <c r="I668" s="95">
        <v>375</v>
      </c>
      <c r="J668" s="95">
        <v>370</v>
      </c>
      <c r="K668" s="106">
        <v>-20</v>
      </c>
      <c r="L668" s="115">
        <v>440</v>
      </c>
      <c r="M668" s="95">
        <v>450</v>
      </c>
      <c r="N668" s="95">
        <v>445</v>
      </c>
      <c r="O668" s="106" t="s">
        <v>5</v>
      </c>
      <c r="P668" s="115">
        <v>360</v>
      </c>
      <c r="Q668" s="95">
        <v>370</v>
      </c>
      <c r="R668" s="95">
        <v>365</v>
      </c>
      <c r="S668" s="106">
        <v>5</v>
      </c>
      <c r="T668" s="115">
        <v>375</v>
      </c>
      <c r="U668" s="95">
        <v>385</v>
      </c>
      <c r="V668" s="95">
        <v>380</v>
      </c>
      <c r="W668" s="106">
        <v>-5</v>
      </c>
      <c r="X668" s="115">
        <v>360</v>
      </c>
      <c r="Y668" s="95">
        <v>370</v>
      </c>
      <c r="Z668" s="95">
        <v>365</v>
      </c>
      <c r="AA668" s="106" t="s">
        <v>5</v>
      </c>
      <c r="AB668" s="115">
        <v>430</v>
      </c>
      <c r="AC668" s="95">
        <v>440</v>
      </c>
      <c r="AD668" s="95">
        <v>435</v>
      </c>
      <c r="AE668" s="106" t="s">
        <v>5</v>
      </c>
      <c r="AF668" s="115">
        <v>335</v>
      </c>
      <c r="AG668" s="95">
        <v>345</v>
      </c>
      <c r="AH668" s="95">
        <v>340</v>
      </c>
      <c r="AI668" s="106" t="s">
        <v>5</v>
      </c>
      <c r="AJ668" s="115">
        <v>360</v>
      </c>
      <c r="AK668" s="95">
        <v>370</v>
      </c>
      <c r="AL668" s="95">
        <v>365</v>
      </c>
      <c r="AM668" s="106">
        <v>-15</v>
      </c>
      <c r="AN668" s="115">
        <v>310</v>
      </c>
      <c r="AO668" s="95">
        <v>320</v>
      </c>
      <c r="AP668" s="95">
        <v>315</v>
      </c>
      <c r="AQ668" s="106" t="s">
        <v>5</v>
      </c>
      <c r="AR668" s="115">
        <v>395</v>
      </c>
      <c r="AS668" s="95">
        <v>405</v>
      </c>
      <c r="AT668" s="95">
        <v>400</v>
      </c>
      <c r="AU668" s="106">
        <v>-5</v>
      </c>
      <c r="AV668" s="115">
        <v>280</v>
      </c>
      <c r="AW668" s="95">
        <v>290</v>
      </c>
      <c r="AX668" s="95">
        <v>285</v>
      </c>
      <c r="AY668" s="106">
        <v>5</v>
      </c>
      <c r="AZ668" s="115">
        <v>365</v>
      </c>
      <c r="BA668" s="95">
        <v>375</v>
      </c>
      <c r="BB668" s="95">
        <v>370</v>
      </c>
      <c r="BC668" s="106">
        <v>-10</v>
      </c>
      <c r="BD668" s="115">
        <v>335</v>
      </c>
      <c r="BE668" s="95">
        <v>345</v>
      </c>
      <c r="BF668" s="95">
        <v>340</v>
      </c>
      <c r="BG668" s="106">
        <v>-20</v>
      </c>
      <c r="BH668" s="115">
        <v>365</v>
      </c>
      <c r="BI668" s="95">
        <v>375</v>
      </c>
      <c r="BJ668" s="95">
        <v>370</v>
      </c>
      <c r="BK668" s="106">
        <v>-10</v>
      </c>
      <c r="BL668" s="115">
        <v>310</v>
      </c>
      <c r="BM668" s="95">
        <v>320</v>
      </c>
      <c r="BN668" s="95">
        <v>315</v>
      </c>
      <c r="BO668" s="106" t="s">
        <v>5</v>
      </c>
      <c r="BP668" s="115">
        <v>370</v>
      </c>
      <c r="BQ668" s="95">
        <v>380</v>
      </c>
      <c r="BR668" s="95">
        <v>375</v>
      </c>
      <c r="BS668" s="106">
        <v>-10</v>
      </c>
      <c r="BT668" s="115">
        <v>305</v>
      </c>
      <c r="BU668" s="95">
        <v>315</v>
      </c>
      <c r="BV668" s="95">
        <v>310</v>
      </c>
      <c r="BW668" s="106">
        <v>-5</v>
      </c>
      <c r="BX668" s="115">
        <v>370</v>
      </c>
      <c r="BY668" s="95">
        <v>380</v>
      </c>
      <c r="BZ668" s="95">
        <v>375</v>
      </c>
      <c r="CA668" s="106">
        <v>-5</v>
      </c>
      <c r="CB668" s="115">
        <v>610</v>
      </c>
      <c r="CC668" s="95">
        <v>620</v>
      </c>
      <c r="CD668" s="95">
        <v>615</v>
      </c>
      <c r="CE668" s="106" t="s">
        <v>5</v>
      </c>
      <c r="CF668" s="115">
        <v>360</v>
      </c>
      <c r="CG668" s="95">
        <v>370</v>
      </c>
      <c r="CH668" s="95">
        <v>365</v>
      </c>
      <c r="CI668" s="106">
        <v>5</v>
      </c>
      <c r="CJ668" s="115">
        <v>335</v>
      </c>
      <c r="CK668" s="95">
        <v>345</v>
      </c>
      <c r="CL668" s="95">
        <v>340</v>
      </c>
      <c r="CM668" s="106">
        <v>5</v>
      </c>
      <c r="CN668" s="115">
        <v>370</v>
      </c>
      <c r="CO668" s="95">
        <v>380</v>
      </c>
      <c r="CP668" s="95">
        <v>375</v>
      </c>
      <c r="CQ668" s="106">
        <v>-5</v>
      </c>
      <c r="CR668" s="115">
        <v>480</v>
      </c>
      <c r="CS668" s="95">
        <v>490</v>
      </c>
      <c r="CT668" s="95">
        <v>485</v>
      </c>
      <c r="CU668" s="106" t="s">
        <v>5</v>
      </c>
      <c r="CV668" s="115">
        <v>400</v>
      </c>
      <c r="CW668" s="95">
        <v>410</v>
      </c>
      <c r="CX668" s="95">
        <v>405</v>
      </c>
      <c r="CY668" s="106">
        <v>-5</v>
      </c>
      <c r="CZ668" s="115">
        <v>355</v>
      </c>
      <c r="DA668" s="95">
        <v>365</v>
      </c>
      <c r="DB668" s="95">
        <v>360</v>
      </c>
      <c r="DC668" s="106">
        <v>5</v>
      </c>
      <c r="DD668" s="115">
        <v>415</v>
      </c>
      <c r="DE668" s="95">
        <v>425</v>
      </c>
      <c r="DF668" s="95">
        <v>420</v>
      </c>
      <c r="DG668" s="106">
        <v>-10</v>
      </c>
      <c r="DH668" s="115">
        <v>590</v>
      </c>
      <c r="DI668" s="95">
        <v>600</v>
      </c>
      <c r="DJ668" s="95">
        <v>595</v>
      </c>
      <c r="DK668" s="106" t="s">
        <v>5</v>
      </c>
      <c r="DL668" s="115">
        <v>400</v>
      </c>
      <c r="DM668" s="95">
        <v>410</v>
      </c>
      <c r="DN668" s="95">
        <v>405</v>
      </c>
      <c r="DO668" s="106">
        <v>5</v>
      </c>
      <c r="DP668" s="115">
        <v>335</v>
      </c>
      <c r="DQ668" s="95">
        <v>345</v>
      </c>
      <c r="DR668" s="95">
        <v>340</v>
      </c>
      <c r="DS668" s="106">
        <v>5</v>
      </c>
      <c r="DT668" s="115">
        <v>420</v>
      </c>
      <c r="DU668" s="95">
        <v>430</v>
      </c>
      <c r="DV668" s="95">
        <v>425</v>
      </c>
      <c r="DW668" s="106">
        <v>-5</v>
      </c>
      <c r="DX668" s="115">
        <v>575</v>
      </c>
      <c r="DY668" s="95">
        <v>585</v>
      </c>
      <c r="DZ668" s="95">
        <v>580</v>
      </c>
      <c r="EA668" s="106" t="s">
        <v>5</v>
      </c>
      <c r="EB668" s="115">
        <v>420</v>
      </c>
      <c r="EC668" s="95">
        <v>430</v>
      </c>
      <c r="ED668" s="95">
        <v>425</v>
      </c>
      <c r="EE668" s="106">
        <v>-10</v>
      </c>
      <c r="EF668" s="115">
        <v>345</v>
      </c>
      <c r="EG668" s="95">
        <v>355</v>
      </c>
      <c r="EH668" s="95">
        <v>350</v>
      </c>
      <c r="EI668" s="106">
        <v>-5</v>
      </c>
      <c r="EJ668" s="115">
        <v>400</v>
      </c>
      <c r="EK668" s="95">
        <v>410</v>
      </c>
      <c r="EL668" s="95">
        <v>405</v>
      </c>
      <c r="EM668" s="106" t="s">
        <v>5</v>
      </c>
      <c r="EN668" s="115">
        <v>620</v>
      </c>
      <c r="EO668" s="95">
        <v>630</v>
      </c>
      <c r="EP668" s="95">
        <v>625</v>
      </c>
      <c r="EQ668" s="106" t="s">
        <v>5</v>
      </c>
      <c r="ER668" s="115">
        <v>400</v>
      </c>
      <c r="ES668" s="95">
        <v>410</v>
      </c>
      <c r="ET668" s="95">
        <v>405</v>
      </c>
      <c r="EU668" s="106">
        <v>5</v>
      </c>
      <c r="EV668" s="115">
        <v>350</v>
      </c>
      <c r="EW668" s="95">
        <v>360</v>
      </c>
      <c r="EX668" s="95">
        <v>355</v>
      </c>
      <c r="EY668" s="106">
        <v>-10</v>
      </c>
      <c r="EZ668" s="115">
        <v>415</v>
      </c>
      <c r="FA668" s="95">
        <v>425</v>
      </c>
      <c r="FB668" s="95">
        <v>420</v>
      </c>
      <c r="FC668" s="106" t="s">
        <v>5</v>
      </c>
      <c r="FD668" s="115">
        <v>390</v>
      </c>
      <c r="FE668" s="95">
        <v>400</v>
      </c>
      <c r="FF668" s="95">
        <v>395</v>
      </c>
      <c r="FG668" s="106" t="s">
        <v>5</v>
      </c>
      <c r="FH668" s="115">
        <v>335</v>
      </c>
      <c r="FI668" s="95">
        <v>345</v>
      </c>
      <c r="FJ668" s="95">
        <v>340</v>
      </c>
      <c r="FK668" s="106">
        <v>-10</v>
      </c>
      <c r="FL668" s="115">
        <v>295</v>
      </c>
      <c r="FM668" s="95">
        <v>305</v>
      </c>
      <c r="FN668" s="95">
        <v>300</v>
      </c>
      <c r="FO668" s="106">
        <v>-15</v>
      </c>
      <c r="FP668" s="115">
        <v>315</v>
      </c>
      <c r="FQ668" s="95">
        <v>325</v>
      </c>
      <c r="FR668" s="95">
        <v>320</v>
      </c>
      <c r="FS668" s="106">
        <v>-20</v>
      </c>
      <c r="FT668" s="135">
        <v>235</v>
      </c>
      <c r="FU668" s="136">
        <v>245</v>
      </c>
      <c r="FV668" s="95">
        <v>240</v>
      </c>
      <c r="FW668" s="134" t="s">
        <v>5</v>
      </c>
      <c r="FX668" s="115">
        <v>245</v>
      </c>
      <c r="FY668" s="95">
        <v>255</v>
      </c>
      <c r="FZ668" s="95">
        <v>250</v>
      </c>
      <c r="GA668" s="106">
        <v>-10</v>
      </c>
      <c r="GB668" s="115">
        <v>490</v>
      </c>
      <c r="GC668" s="95">
        <v>500</v>
      </c>
      <c r="GD668" s="95">
        <v>495</v>
      </c>
      <c r="GE668" s="106">
        <v>-5</v>
      </c>
      <c r="GF668" s="115">
        <v>445</v>
      </c>
      <c r="GG668" s="95">
        <v>455</v>
      </c>
      <c r="GH668" s="95">
        <v>450</v>
      </c>
      <c r="GI668" s="106">
        <v>5</v>
      </c>
      <c r="GJ668" s="115">
        <v>425</v>
      </c>
      <c r="GK668" s="95">
        <v>435</v>
      </c>
      <c r="GL668" s="95">
        <v>430</v>
      </c>
      <c r="GM668" s="106">
        <v>-10</v>
      </c>
      <c r="GN668" s="115">
        <v>680</v>
      </c>
      <c r="GO668" s="95">
        <v>690</v>
      </c>
      <c r="GP668" s="95">
        <v>685</v>
      </c>
      <c r="GQ668" s="106" t="s">
        <v>5</v>
      </c>
      <c r="GR668" s="93"/>
      <c r="GS668" s="93"/>
    </row>
    <row r="669" spans="1:201" ht="15.75" x14ac:dyDescent="0.25">
      <c r="A669">
        <v>9</v>
      </c>
      <c r="B669">
        <v>2022</v>
      </c>
      <c r="C669" s="91">
        <v>44813</v>
      </c>
      <c r="D669" s="95">
        <v>400</v>
      </c>
      <c r="E669" s="95">
        <v>410</v>
      </c>
      <c r="F669" s="95">
        <v>405</v>
      </c>
      <c r="G669" s="106">
        <v>-5</v>
      </c>
      <c r="H669" s="115">
        <v>360</v>
      </c>
      <c r="I669" s="95">
        <v>370</v>
      </c>
      <c r="J669" s="95">
        <v>365</v>
      </c>
      <c r="K669" s="106">
        <v>-5</v>
      </c>
      <c r="L669" s="115">
        <v>435</v>
      </c>
      <c r="M669" s="95">
        <v>445</v>
      </c>
      <c r="N669" s="95">
        <v>440</v>
      </c>
      <c r="O669" s="106">
        <v>-5</v>
      </c>
      <c r="P669" s="115">
        <v>355</v>
      </c>
      <c r="Q669" s="95">
        <v>365</v>
      </c>
      <c r="R669" s="95">
        <v>360</v>
      </c>
      <c r="S669" s="106">
        <v>-5</v>
      </c>
      <c r="T669" s="115">
        <v>370</v>
      </c>
      <c r="U669" s="95">
        <v>380</v>
      </c>
      <c r="V669" s="95">
        <v>375</v>
      </c>
      <c r="W669" s="106">
        <v>-5</v>
      </c>
      <c r="X669" s="115">
        <v>350</v>
      </c>
      <c r="Y669" s="95">
        <v>360</v>
      </c>
      <c r="Z669" s="95">
        <v>355</v>
      </c>
      <c r="AA669" s="106">
        <v>-10</v>
      </c>
      <c r="AB669" s="115">
        <v>425</v>
      </c>
      <c r="AC669" s="95">
        <v>435</v>
      </c>
      <c r="AD669" s="95">
        <v>430</v>
      </c>
      <c r="AE669" s="106">
        <v>-5</v>
      </c>
      <c r="AF669" s="115">
        <v>335</v>
      </c>
      <c r="AG669" s="95">
        <v>345</v>
      </c>
      <c r="AH669" s="95">
        <v>340</v>
      </c>
      <c r="AI669" s="106" t="s">
        <v>5</v>
      </c>
      <c r="AJ669" s="115">
        <v>360</v>
      </c>
      <c r="AK669" s="95">
        <v>370</v>
      </c>
      <c r="AL669" s="95">
        <v>365</v>
      </c>
      <c r="AM669" s="106" t="s">
        <v>5</v>
      </c>
      <c r="AN669" s="115">
        <v>310</v>
      </c>
      <c r="AO669" s="95">
        <v>320</v>
      </c>
      <c r="AP669" s="95">
        <v>315</v>
      </c>
      <c r="AQ669" s="106" t="s">
        <v>5</v>
      </c>
      <c r="AR669" s="115">
        <v>380</v>
      </c>
      <c r="AS669" s="95">
        <v>390</v>
      </c>
      <c r="AT669" s="95">
        <v>385</v>
      </c>
      <c r="AU669" s="106">
        <v>-15</v>
      </c>
      <c r="AV669" s="115">
        <v>280</v>
      </c>
      <c r="AW669" s="95">
        <v>290</v>
      </c>
      <c r="AX669" s="95">
        <v>285</v>
      </c>
      <c r="AY669" s="106" t="s">
        <v>5</v>
      </c>
      <c r="AZ669" s="115">
        <v>370</v>
      </c>
      <c r="BA669" s="95">
        <v>380</v>
      </c>
      <c r="BB669" s="95">
        <v>375</v>
      </c>
      <c r="BC669" s="106">
        <v>5</v>
      </c>
      <c r="BD669" s="115">
        <v>335</v>
      </c>
      <c r="BE669" s="95">
        <v>345</v>
      </c>
      <c r="BF669" s="95">
        <v>340</v>
      </c>
      <c r="BG669" s="106" t="s">
        <v>5</v>
      </c>
      <c r="BH669" s="115">
        <v>375</v>
      </c>
      <c r="BI669" s="95">
        <v>385</v>
      </c>
      <c r="BJ669" s="95">
        <v>380</v>
      </c>
      <c r="BK669" s="106">
        <v>10</v>
      </c>
      <c r="BL669" s="115">
        <v>310</v>
      </c>
      <c r="BM669" s="95">
        <v>320</v>
      </c>
      <c r="BN669" s="95">
        <v>315</v>
      </c>
      <c r="BO669" s="106" t="s">
        <v>5</v>
      </c>
      <c r="BP669" s="115">
        <v>370</v>
      </c>
      <c r="BQ669" s="95">
        <v>380</v>
      </c>
      <c r="BR669" s="95">
        <v>375</v>
      </c>
      <c r="BS669" s="106" t="s">
        <v>5</v>
      </c>
      <c r="BT669" s="115">
        <v>305</v>
      </c>
      <c r="BU669" s="95">
        <v>315</v>
      </c>
      <c r="BV669" s="95">
        <v>310</v>
      </c>
      <c r="BW669" s="106" t="s">
        <v>5</v>
      </c>
      <c r="BX669" s="115">
        <v>370</v>
      </c>
      <c r="BY669" s="95">
        <v>380</v>
      </c>
      <c r="BZ669" s="95">
        <v>375</v>
      </c>
      <c r="CA669" s="106" t="s">
        <v>5</v>
      </c>
      <c r="CB669" s="115">
        <v>565</v>
      </c>
      <c r="CC669" s="95">
        <v>575</v>
      </c>
      <c r="CD669" s="95">
        <v>570</v>
      </c>
      <c r="CE669" s="106">
        <v>-45</v>
      </c>
      <c r="CF669" s="115">
        <v>360</v>
      </c>
      <c r="CG669" s="95">
        <v>370</v>
      </c>
      <c r="CH669" s="95">
        <v>365</v>
      </c>
      <c r="CI669" s="106" t="s">
        <v>5</v>
      </c>
      <c r="CJ669" s="115">
        <v>340</v>
      </c>
      <c r="CK669" s="95">
        <v>350</v>
      </c>
      <c r="CL669" s="95">
        <v>345</v>
      </c>
      <c r="CM669" s="106">
        <v>5</v>
      </c>
      <c r="CN669" s="115">
        <v>375</v>
      </c>
      <c r="CO669" s="95">
        <v>385</v>
      </c>
      <c r="CP669" s="95">
        <v>380</v>
      </c>
      <c r="CQ669" s="106">
        <v>5</v>
      </c>
      <c r="CR669" s="115">
        <v>480</v>
      </c>
      <c r="CS669" s="95">
        <v>490</v>
      </c>
      <c r="CT669" s="95">
        <v>485</v>
      </c>
      <c r="CU669" s="106" t="s">
        <v>5</v>
      </c>
      <c r="CV669" s="115">
        <v>395</v>
      </c>
      <c r="CW669" s="95">
        <v>405</v>
      </c>
      <c r="CX669" s="95">
        <v>400</v>
      </c>
      <c r="CY669" s="106">
        <v>-5</v>
      </c>
      <c r="CZ669" s="115">
        <v>355</v>
      </c>
      <c r="DA669" s="95">
        <v>365</v>
      </c>
      <c r="DB669" s="95">
        <v>360</v>
      </c>
      <c r="DC669" s="106" t="s">
        <v>5</v>
      </c>
      <c r="DD669" s="115">
        <v>415</v>
      </c>
      <c r="DE669" s="95">
        <v>425</v>
      </c>
      <c r="DF669" s="95">
        <v>420</v>
      </c>
      <c r="DG669" s="106" t="s">
        <v>5</v>
      </c>
      <c r="DH669" s="115">
        <v>570</v>
      </c>
      <c r="DI669" s="95">
        <v>580</v>
      </c>
      <c r="DJ669" s="95">
        <v>575</v>
      </c>
      <c r="DK669" s="106">
        <v>-20</v>
      </c>
      <c r="DL669" s="115">
        <v>395</v>
      </c>
      <c r="DM669" s="95">
        <v>405</v>
      </c>
      <c r="DN669" s="95">
        <v>400</v>
      </c>
      <c r="DO669" s="106">
        <v>-5</v>
      </c>
      <c r="DP669" s="115">
        <v>335</v>
      </c>
      <c r="DQ669" s="95">
        <v>345</v>
      </c>
      <c r="DR669" s="95">
        <v>340</v>
      </c>
      <c r="DS669" s="106" t="s">
        <v>5</v>
      </c>
      <c r="DT669" s="115">
        <v>415</v>
      </c>
      <c r="DU669" s="95">
        <v>425</v>
      </c>
      <c r="DV669" s="95">
        <v>420</v>
      </c>
      <c r="DW669" s="106">
        <v>-5</v>
      </c>
      <c r="DX669" s="115">
        <v>555</v>
      </c>
      <c r="DY669" s="95">
        <v>565</v>
      </c>
      <c r="DZ669" s="95">
        <v>560</v>
      </c>
      <c r="EA669" s="106">
        <v>-20</v>
      </c>
      <c r="EB669" s="115">
        <v>410</v>
      </c>
      <c r="EC669" s="95">
        <v>420</v>
      </c>
      <c r="ED669" s="95">
        <v>415</v>
      </c>
      <c r="EE669" s="106">
        <v>-10</v>
      </c>
      <c r="EF669" s="115">
        <v>335</v>
      </c>
      <c r="EG669" s="95">
        <v>345</v>
      </c>
      <c r="EH669" s="95">
        <v>340</v>
      </c>
      <c r="EI669" s="106">
        <v>-10</v>
      </c>
      <c r="EJ669" s="115">
        <v>405</v>
      </c>
      <c r="EK669" s="95">
        <v>415</v>
      </c>
      <c r="EL669" s="95">
        <v>410</v>
      </c>
      <c r="EM669" s="106">
        <v>5</v>
      </c>
      <c r="EN669" s="115">
        <v>600</v>
      </c>
      <c r="EO669" s="95">
        <v>610</v>
      </c>
      <c r="EP669" s="95">
        <v>605</v>
      </c>
      <c r="EQ669" s="106">
        <v>-20</v>
      </c>
      <c r="ER669" s="115">
        <v>405</v>
      </c>
      <c r="ES669" s="95">
        <v>415</v>
      </c>
      <c r="ET669" s="95">
        <v>410</v>
      </c>
      <c r="EU669" s="106">
        <v>5</v>
      </c>
      <c r="EV669" s="115">
        <v>345</v>
      </c>
      <c r="EW669" s="95">
        <v>355</v>
      </c>
      <c r="EX669" s="95">
        <v>350</v>
      </c>
      <c r="EY669" s="106">
        <v>-5</v>
      </c>
      <c r="EZ669" s="115">
        <v>415</v>
      </c>
      <c r="FA669" s="95">
        <v>425</v>
      </c>
      <c r="FB669" s="95">
        <v>420</v>
      </c>
      <c r="FC669" s="106" t="s">
        <v>5</v>
      </c>
      <c r="FD669" s="115">
        <v>400</v>
      </c>
      <c r="FE669" s="95">
        <v>410</v>
      </c>
      <c r="FF669" s="95">
        <v>405</v>
      </c>
      <c r="FG669" s="106">
        <v>10</v>
      </c>
      <c r="FH669" s="115">
        <v>330</v>
      </c>
      <c r="FI669" s="95">
        <v>340</v>
      </c>
      <c r="FJ669" s="95">
        <v>335</v>
      </c>
      <c r="FK669" s="106">
        <v>-5</v>
      </c>
      <c r="FL669" s="115">
        <v>290</v>
      </c>
      <c r="FM669" s="95">
        <v>300</v>
      </c>
      <c r="FN669" s="95">
        <v>295</v>
      </c>
      <c r="FO669" s="106">
        <v>-5</v>
      </c>
      <c r="FP669" s="115">
        <v>315</v>
      </c>
      <c r="FQ669" s="95">
        <v>325</v>
      </c>
      <c r="FR669" s="95">
        <v>320</v>
      </c>
      <c r="FS669" s="106" t="s">
        <v>5</v>
      </c>
      <c r="FT669" s="135">
        <v>230</v>
      </c>
      <c r="FU669" s="136">
        <v>240</v>
      </c>
      <c r="FV669" s="95">
        <v>235</v>
      </c>
      <c r="FW669" s="134">
        <v>-5</v>
      </c>
      <c r="FX669" s="115">
        <v>240</v>
      </c>
      <c r="FY669" s="95">
        <v>250</v>
      </c>
      <c r="FZ669" s="95">
        <v>245</v>
      </c>
      <c r="GA669" s="106">
        <v>-5</v>
      </c>
      <c r="GB669" s="115">
        <v>485</v>
      </c>
      <c r="GC669" s="95">
        <v>495</v>
      </c>
      <c r="GD669" s="95">
        <v>490</v>
      </c>
      <c r="GE669" s="106">
        <v>-5</v>
      </c>
      <c r="GF669" s="115">
        <v>445</v>
      </c>
      <c r="GG669" s="95">
        <v>455</v>
      </c>
      <c r="GH669" s="95">
        <v>450</v>
      </c>
      <c r="GI669" s="106" t="s">
        <v>5</v>
      </c>
      <c r="GJ669" s="115">
        <v>425</v>
      </c>
      <c r="GK669" s="95">
        <v>435</v>
      </c>
      <c r="GL669" s="95">
        <v>430</v>
      </c>
      <c r="GM669" s="106" t="s">
        <v>5</v>
      </c>
      <c r="GN669" s="115">
        <v>660</v>
      </c>
      <c r="GO669" s="95">
        <v>670</v>
      </c>
      <c r="GP669" s="95">
        <v>665</v>
      </c>
      <c r="GQ669" s="106">
        <v>-20</v>
      </c>
      <c r="GR669" s="93"/>
      <c r="GS669" s="93"/>
    </row>
    <row r="670" spans="1:201" ht="15.75" x14ac:dyDescent="0.25">
      <c r="A670">
        <v>9</v>
      </c>
      <c r="B670">
        <v>2022</v>
      </c>
      <c r="C670" s="91">
        <v>44820</v>
      </c>
      <c r="D670" s="95">
        <v>400</v>
      </c>
      <c r="E670" s="95">
        <v>410</v>
      </c>
      <c r="F670" s="95">
        <v>405</v>
      </c>
      <c r="G670" s="106" t="s">
        <v>5</v>
      </c>
      <c r="H670" s="115">
        <v>360</v>
      </c>
      <c r="I670" s="95">
        <v>370</v>
      </c>
      <c r="J670" s="95">
        <v>365</v>
      </c>
      <c r="K670" s="106" t="s">
        <v>5</v>
      </c>
      <c r="L670" s="115">
        <v>435</v>
      </c>
      <c r="M670" s="95">
        <v>445</v>
      </c>
      <c r="N670" s="95">
        <v>440</v>
      </c>
      <c r="O670" s="106" t="s">
        <v>5</v>
      </c>
      <c r="P670" s="115">
        <v>370</v>
      </c>
      <c r="Q670" s="95">
        <v>380</v>
      </c>
      <c r="R670" s="95">
        <v>375</v>
      </c>
      <c r="S670" s="106">
        <v>15</v>
      </c>
      <c r="T670" s="115">
        <v>360</v>
      </c>
      <c r="U670" s="95">
        <v>370</v>
      </c>
      <c r="V670" s="95">
        <v>365</v>
      </c>
      <c r="W670" s="106">
        <v>-10</v>
      </c>
      <c r="X670" s="115">
        <v>355</v>
      </c>
      <c r="Y670" s="95">
        <v>365</v>
      </c>
      <c r="Z670" s="95">
        <v>360</v>
      </c>
      <c r="AA670" s="106">
        <v>5</v>
      </c>
      <c r="AB670" s="115">
        <v>425</v>
      </c>
      <c r="AC670" s="95">
        <v>435</v>
      </c>
      <c r="AD670" s="95">
        <v>430</v>
      </c>
      <c r="AE670" s="106" t="s">
        <v>5</v>
      </c>
      <c r="AF670" s="115">
        <v>370</v>
      </c>
      <c r="AG670" s="95">
        <v>380</v>
      </c>
      <c r="AH670" s="95">
        <v>375</v>
      </c>
      <c r="AI670" s="106">
        <v>35</v>
      </c>
      <c r="AJ670" s="115">
        <v>365</v>
      </c>
      <c r="AK670" s="95">
        <v>375</v>
      </c>
      <c r="AL670" s="95">
        <v>370</v>
      </c>
      <c r="AM670" s="106">
        <v>5</v>
      </c>
      <c r="AN670" s="115">
        <v>310</v>
      </c>
      <c r="AO670" s="95">
        <v>320</v>
      </c>
      <c r="AP670" s="95">
        <v>315</v>
      </c>
      <c r="AQ670" s="106" t="s">
        <v>5</v>
      </c>
      <c r="AR670" s="115">
        <v>380</v>
      </c>
      <c r="AS670" s="95">
        <v>390</v>
      </c>
      <c r="AT670" s="95">
        <v>385</v>
      </c>
      <c r="AU670" s="106" t="s">
        <v>5</v>
      </c>
      <c r="AV670" s="115">
        <v>285</v>
      </c>
      <c r="AW670" s="95">
        <v>295</v>
      </c>
      <c r="AX670" s="95">
        <v>290</v>
      </c>
      <c r="AY670" s="106">
        <v>5</v>
      </c>
      <c r="AZ670" s="115">
        <v>370</v>
      </c>
      <c r="BA670" s="95">
        <v>380</v>
      </c>
      <c r="BB670" s="95">
        <v>375</v>
      </c>
      <c r="BC670" s="106" t="s">
        <v>5</v>
      </c>
      <c r="BD670" s="115">
        <v>335</v>
      </c>
      <c r="BE670" s="95">
        <v>345</v>
      </c>
      <c r="BF670" s="95">
        <v>340</v>
      </c>
      <c r="BG670" s="106" t="s">
        <v>5</v>
      </c>
      <c r="BH670" s="115">
        <v>375</v>
      </c>
      <c r="BI670" s="95">
        <v>385</v>
      </c>
      <c r="BJ670" s="95">
        <v>380</v>
      </c>
      <c r="BK670" s="106" t="s">
        <v>5</v>
      </c>
      <c r="BL670" s="115">
        <v>310</v>
      </c>
      <c r="BM670" s="95">
        <v>320</v>
      </c>
      <c r="BN670" s="95">
        <v>315</v>
      </c>
      <c r="BO670" s="106" t="s">
        <v>5</v>
      </c>
      <c r="BP670" s="115">
        <v>365</v>
      </c>
      <c r="BQ670" s="95">
        <v>375</v>
      </c>
      <c r="BR670" s="95">
        <v>370</v>
      </c>
      <c r="BS670" s="106">
        <v>-5</v>
      </c>
      <c r="BT670" s="115">
        <v>330</v>
      </c>
      <c r="BU670" s="95">
        <v>340</v>
      </c>
      <c r="BV670" s="95">
        <v>335</v>
      </c>
      <c r="BW670" s="106">
        <v>25</v>
      </c>
      <c r="BX670" s="115">
        <v>365</v>
      </c>
      <c r="BY670" s="95">
        <v>375</v>
      </c>
      <c r="BZ670" s="95">
        <v>370</v>
      </c>
      <c r="CA670" s="106">
        <v>-5</v>
      </c>
      <c r="CB670" s="115">
        <v>565</v>
      </c>
      <c r="CC670" s="95">
        <v>575</v>
      </c>
      <c r="CD670" s="95">
        <v>570</v>
      </c>
      <c r="CE670" s="106" t="s">
        <v>5</v>
      </c>
      <c r="CF670" s="115">
        <v>360</v>
      </c>
      <c r="CG670" s="95">
        <v>370</v>
      </c>
      <c r="CH670" s="95">
        <v>365</v>
      </c>
      <c r="CI670" s="106" t="s">
        <v>5</v>
      </c>
      <c r="CJ670" s="115">
        <v>335</v>
      </c>
      <c r="CK670" s="95">
        <v>345</v>
      </c>
      <c r="CL670" s="95">
        <v>340</v>
      </c>
      <c r="CM670" s="106">
        <v>-5</v>
      </c>
      <c r="CN670" s="115">
        <v>370</v>
      </c>
      <c r="CO670" s="95">
        <v>380</v>
      </c>
      <c r="CP670" s="95">
        <v>375</v>
      </c>
      <c r="CQ670" s="106">
        <v>-5</v>
      </c>
      <c r="CR670" s="115">
        <v>545</v>
      </c>
      <c r="CS670" s="95">
        <v>555</v>
      </c>
      <c r="CT670" s="95">
        <v>550</v>
      </c>
      <c r="CU670" s="106">
        <v>10</v>
      </c>
      <c r="CV670" s="115">
        <v>395</v>
      </c>
      <c r="CW670" s="95">
        <v>405</v>
      </c>
      <c r="CX670" s="95">
        <v>400</v>
      </c>
      <c r="CY670" s="106" t="s">
        <v>5</v>
      </c>
      <c r="CZ670" s="115">
        <v>355</v>
      </c>
      <c r="DA670" s="95">
        <v>365</v>
      </c>
      <c r="DB670" s="95">
        <v>360</v>
      </c>
      <c r="DC670" s="106" t="s">
        <v>5</v>
      </c>
      <c r="DD670" s="115">
        <v>415</v>
      </c>
      <c r="DE670" s="95">
        <v>425</v>
      </c>
      <c r="DF670" s="95">
        <v>420</v>
      </c>
      <c r="DG670" s="106" t="s">
        <v>5</v>
      </c>
      <c r="DH670" s="115">
        <v>560</v>
      </c>
      <c r="DI670" s="95">
        <v>570</v>
      </c>
      <c r="DJ670" s="95">
        <v>565</v>
      </c>
      <c r="DK670" s="106">
        <v>-10</v>
      </c>
      <c r="DL670" s="115">
        <v>385</v>
      </c>
      <c r="DM670" s="95">
        <v>395</v>
      </c>
      <c r="DN670" s="95">
        <v>390</v>
      </c>
      <c r="DO670" s="106">
        <v>-10</v>
      </c>
      <c r="DP670" s="115">
        <v>325</v>
      </c>
      <c r="DQ670" s="95">
        <v>335</v>
      </c>
      <c r="DR670" s="95">
        <v>330</v>
      </c>
      <c r="DS670" s="106">
        <v>-10</v>
      </c>
      <c r="DT670" s="115">
        <v>415</v>
      </c>
      <c r="DU670" s="95">
        <v>425</v>
      </c>
      <c r="DV670" s="95">
        <v>420</v>
      </c>
      <c r="DW670" s="106" t="s">
        <v>5</v>
      </c>
      <c r="DX670" s="115">
        <v>545</v>
      </c>
      <c r="DY670" s="95">
        <v>555</v>
      </c>
      <c r="DZ670" s="95">
        <v>550</v>
      </c>
      <c r="EA670" s="106">
        <v>-10</v>
      </c>
      <c r="EB670" s="115">
        <v>395</v>
      </c>
      <c r="EC670" s="95">
        <v>405</v>
      </c>
      <c r="ED670" s="95">
        <v>400</v>
      </c>
      <c r="EE670" s="106">
        <v>-15</v>
      </c>
      <c r="EF670" s="115">
        <v>340</v>
      </c>
      <c r="EG670" s="95">
        <v>350</v>
      </c>
      <c r="EH670" s="95">
        <v>345</v>
      </c>
      <c r="EI670" s="106">
        <v>5</v>
      </c>
      <c r="EJ670" s="115">
        <v>400</v>
      </c>
      <c r="EK670" s="95">
        <v>410</v>
      </c>
      <c r="EL670" s="95">
        <v>405</v>
      </c>
      <c r="EM670" s="106">
        <v>-5</v>
      </c>
      <c r="EN670" s="115">
        <v>590</v>
      </c>
      <c r="EO670" s="95">
        <v>600</v>
      </c>
      <c r="EP670" s="95">
        <v>595</v>
      </c>
      <c r="EQ670" s="106">
        <v>-10</v>
      </c>
      <c r="ER670" s="115">
        <v>400</v>
      </c>
      <c r="ES670" s="95">
        <v>410</v>
      </c>
      <c r="ET670" s="95">
        <v>405</v>
      </c>
      <c r="EU670" s="106">
        <v>-5</v>
      </c>
      <c r="EV670" s="115">
        <v>340</v>
      </c>
      <c r="EW670" s="95">
        <v>350</v>
      </c>
      <c r="EX670" s="95">
        <v>345</v>
      </c>
      <c r="EY670" s="106">
        <v>-5</v>
      </c>
      <c r="EZ670" s="115">
        <v>415</v>
      </c>
      <c r="FA670" s="95">
        <v>425</v>
      </c>
      <c r="FB670" s="95">
        <v>420</v>
      </c>
      <c r="FC670" s="106" t="s">
        <v>5</v>
      </c>
      <c r="FD670" s="115">
        <v>400</v>
      </c>
      <c r="FE670" s="95">
        <v>410</v>
      </c>
      <c r="FF670" s="95">
        <v>405</v>
      </c>
      <c r="FG670" s="106" t="s">
        <v>5</v>
      </c>
      <c r="FH670" s="115">
        <v>325</v>
      </c>
      <c r="FI670" s="95">
        <v>335</v>
      </c>
      <c r="FJ670" s="95">
        <v>330</v>
      </c>
      <c r="FK670" s="106">
        <v>-5</v>
      </c>
      <c r="FL670" s="115">
        <v>295</v>
      </c>
      <c r="FM670" s="95">
        <v>305</v>
      </c>
      <c r="FN670" s="95">
        <v>300</v>
      </c>
      <c r="FO670" s="106">
        <v>5</v>
      </c>
      <c r="FP670" s="115">
        <v>305</v>
      </c>
      <c r="FQ670" s="95">
        <v>315</v>
      </c>
      <c r="FR670" s="95">
        <v>310</v>
      </c>
      <c r="FS670" s="106">
        <v>-10</v>
      </c>
      <c r="FT670" s="135">
        <v>230</v>
      </c>
      <c r="FU670" s="136">
        <v>240</v>
      </c>
      <c r="FV670" s="95">
        <v>235</v>
      </c>
      <c r="FW670" s="134" t="s">
        <v>5</v>
      </c>
      <c r="FX670" s="115">
        <v>240</v>
      </c>
      <c r="FY670" s="95">
        <v>250</v>
      </c>
      <c r="FZ670" s="95">
        <v>245</v>
      </c>
      <c r="GA670" s="106" t="s">
        <v>5</v>
      </c>
      <c r="GB670" s="115">
        <v>485</v>
      </c>
      <c r="GC670" s="95">
        <v>495</v>
      </c>
      <c r="GD670" s="95">
        <v>490</v>
      </c>
      <c r="GE670" s="106" t="s">
        <v>5</v>
      </c>
      <c r="GF670" s="115">
        <v>445</v>
      </c>
      <c r="GG670" s="95">
        <v>455</v>
      </c>
      <c r="GH670" s="95">
        <v>450</v>
      </c>
      <c r="GI670" s="106" t="s">
        <v>5</v>
      </c>
      <c r="GJ670" s="115">
        <v>425</v>
      </c>
      <c r="GK670" s="95">
        <v>435</v>
      </c>
      <c r="GL670" s="95">
        <v>430</v>
      </c>
      <c r="GM670" s="106" t="s">
        <v>5</v>
      </c>
      <c r="GN670" s="115">
        <v>650</v>
      </c>
      <c r="GO670" s="95">
        <v>660</v>
      </c>
      <c r="GP670" s="95">
        <v>655</v>
      </c>
      <c r="GQ670" s="106">
        <v>-10</v>
      </c>
      <c r="GR670" s="93"/>
      <c r="GS670" s="93"/>
    </row>
    <row r="671" spans="1:201" ht="15.75" x14ac:dyDescent="0.25">
      <c r="A671">
        <v>9</v>
      </c>
      <c r="B671">
        <v>2022</v>
      </c>
      <c r="C671" s="91">
        <v>44827</v>
      </c>
      <c r="D671" s="96">
        <v>405</v>
      </c>
      <c r="E671" s="96">
        <v>415</v>
      </c>
      <c r="F671" s="96">
        <v>410</v>
      </c>
      <c r="G671" s="103"/>
      <c r="H671" s="113">
        <v>365</v>
      </c>
      <c r="I671" s="96">
        <v>375</v>
      </c>
      <c r="J671" s="96">
        <v>370</v>
      </c>
      <c r="K671" s="103"/>
      <c r="L671" s="113">
        <v>430</v>
      </c>
      <c r="M671" s="96">
        <v>440</v>
      </c>
      <c r="N671" s="96">
        <v>435</v>
      </c>
      <c r="O671" s="103"/>
      <c r="P671" s="113">
        <v>367.5</v>
      </c>
      <c r="Q671" s="96">
        <v>377.5</v>
      </c>
      <c r="R671" s="96">
        <v>372.5</v>
      </c>
      <c r="S671" s="103"/>
      <c r="T671" s="113">
        <v>367.5</v>
      </c>
      <c r="U671" s="96">
        <v>377.5</v>
      </c>
      <c r="V671" s="96">
        <v>372.5</v>
      </c>
      <c r="W671" s="103"/>
      <c r="X671" s="113">
        <v>357.5</v>
      </c>
      <c r="Y671" s="96">
        <v>367.5</v>
      </c>
      <c r="Z671" s="96">
        <v>362.5</v>
      </c>
      <c r="AA671" s="103"/>
      <c r="AB671" s="113">
        <v>422.5</v>
      </c>
      <c r="AC671" s="96">
        <v>432.5</v>
      </c>
      <c r="AD671" s="96">
        <v>427.5</v>
      </c>
      <c r="AE671" s="103"/>
      <c r="AF671" s="113">
        <v>360</v>
      </c>
      <c r="AG671" s="96">
        <v>370</v>
      </c>
      <c r="AH671" s="96">
        <v>365</v>
      </c>
      <c r="AI671" s="103"/>
      <c r="AJ671" s="113">
        <v>365</v>
      </c>
      <c r="AK671" s="96">
        <v>375</v>
      </c>
      <c r="AL671" s="96">
        <v>370</v>
      </c>
      <c r="AM671" s="103"/>
      <c r="AN671" s="113">
        <v>322.5</v>
      </c>
      <c r="AO671" s="96">
        <v>332.5</v>
      </c>
      <c r="AP671" s="96">
        <v>327.5</v>
      </c>
      <c r="AQ671" s="103"/>
      <c r="AR671" s="113">
        <v>377.5</v>
      </c>
      <c r="AS671" s="96">
        <v>387.5</v>
      </c>
      <c r="AT671" s="96">
        <v>382.5</v>
      </c>
      <c r="AU671" s="103"/>
      <c r="AV671" s="113">
        <v>292.5</v>
      </c>
      <c r="AW671" s="96">
        <v>302.5</v>
      </c>
      <c r="AX671" s="96">
        <v>297.5</v>
      </c>
      <c r="AY671" s="103"/>
      <c r="AZ671" s="113">
        <v>372.5</v>
      </c>
      <c r="BA671" s="96">
        <v>382.5</v>
      </c>
      <c r="BB671" s="96">
        <v>377.5</v>
      </c>
      <c r="BC671" s="103"/>
      <c r="BD671" s="113">
        <v>345</v>
      </c>
      <c r="BE671" s="96">
        <v>355</v>
      </c>
      <c r="BF671" s="96">
        <v>350</v>
      </c>
      <c r="BG671" s="103"/>
      <c r="BH671" s="113">
        <v>370</v>
      </c>
      <c r="BI671" s="96">
        <v>380</v>
      </c>
      <c r="BJ671" s="96">
        <v>375</v>
      </c>
      <c r="BK671" s="103"/>
      <c r="BL671" s="113">
        <v>310</v>
      </c>
      <c r="BM671" s="96">
        <v>320</v>
      </c>
      <c r="BN671" s="96">
        <v>315</v>
      </c>
      <c r="BO671" s="103"/>
      <c r="BP671" s="113">
        <v>375</v>
      </c>
      <c r="BQ671" s="96">
        <v>385</v>
      </c>
      <c r="BR671" s="96">
        <v>380</v>
      </c>
      <c r="BS671" s="103"/>
      <c r="BT671" s="113">
        <v>327.5</v>
      </c>
      <c r="BU671" s="96">
        <v>337.5</v>
      </c>
      <c r="BV671" s="96">
        <v>332.5</v>
      </c>
      <c r="BW671" s="103"/>
      <c r="BX671" s="113">
        <v>367.5</v>
      </c>
      <c r="BY671" s="96">
        <v>377.5</v>
      </c>
      <c r="BZ671" s="96">
        <v>372.5</v>
      </c>
      <c r="CA671" s="103"/>
      <c r="CB671" s="113">
        <v>565</v>
      </c>
      <c r="CC671" s="96">
        <v>575</v>
      </c>
      <c r="CD671" s="96">
        <v>570</v>
      </c>
      <c r="CE671" s="103"/>
      <c r="CF671" s="113">
        <v>362.5</v>
      </c>
      <c r="CG671" s="96">
        <v>372.5</v>
      </c>
      <c r="CH671" s="96">
        <v>367.5</v>
      </c>
      <c r="CI671" s="103"/>
      <c r="CJ671" s="113">
        <v>335</v>
      </c>
      <c r="CK671" s="96">
        <v>345</v>
      </c>
      <c r="CL671" s="96">
        <v>340</v>
      </c>
      <c r="CM671" s="103"/>
      <c r="CN671" s="113">
        <v>370</v>
      </c>
      <c r="CO671" s="96">
        <v>380</v>
      </c>
      <c r="CP671" s="96">
        <v>375</v>
      </c>
      <c r="CQ671" s="103"/>
      <c r="CR671" s="113">
        <v>545</v>
      </c>
      <c r="CS671" s="96">
        <v>555</v>
      </c>
      <c r="CT671" s="96">
        <v>550</v>
      </c>
      <c r="CU671" s="103"/>
      <c r="CV671" s="113">
        <v>402.5</v>
      </c>
      <c r="CW671" s="96">
        <v>412.5</v>
      </c>
      <c r="CX671" s="96">
        <v>407.5</v>
      </c>
      <c r="CY671" s="103"/>
      <c r="CZ671" s="113">
        <v>355</v>
      </c>
      <c r="DA671" s="96">
        <v>365</v>
      </c>
      <c r="DB671" s="96">
        <v>360</v>
      </c>
      <c r="DC671" s="103"/>
      <c r="DD671" s="113">
        <v>410</v>
      </c>
      <c r="DE671" s="96">
        <v>420</v>
      </c>
      <c r="DF671" s="96">
        <v>415</v>
      </c>
      <c r="DG671" s="103"/>
      <c r="DH671" s="113">
        <v>555</v>
      </c>
      <c r="DI671" s="96">
        <v>565</v>
      </c>
      <c r="DJ671" s="96">
        <v>560</v>
      </c>
      <c r="DK671" s="103"/>
      <c r="DL671" s="113">
        <v>385</v>
      </c>
      <c r="DM671" s="96">
        <v>395</v>
      </c>
      <c r="DN671" s="96">
        <v>390</v>
      </c>
      <c r="DO671" s="103"/>
      <c r="DP671" s="113">
        <v>325</v>
      </c>
      <c r="DQ671" s="96">
        <v>335</v>
      </c>
      <c r="DR671" s="96">
        <v>330</v>
      </c>
      <c r="DS671" s="103"/>
      <c r="DT671" s="113">
        <v>410</v>
      </c>
      <c r="DU671" s="96">
        <v>420</v>
      </c>
      <c r="DV671" s="96">
        <v>415</v>
      </c>
      <c r="DW671" s="103"/>
      <c r="DX671" s="113">
        <v>540</v>
      </c>
      <c r="DY671" s="96">
        <v>550</v>
      </c>
      <c r="DZ671" s="96">
        <v>545</v>
      </c>
      <c r="EA671" s="103"/>
      <c r="EB671" s="113">
        <v>402.5</v>
      </c>
      <c r="EC671" s="96">
        <v>412.5</v>
      </c>
      <c r="ED671" s="96">
        <v>407.5</v>
      </c>
      <c r="EE671" s="103"/>
      <c r="EF671" s="113">
        <v>332.5</v>
      </c>
      <c r="EG671" s="96">
        <v>342.5</v>
      </c>
      <c r="EH671" s="96">
        <v>337.5</v>
      </c>
      <c r="EI671" s="103"/>
      <c r="EJ671" s="113">
        <v>395</v>
      </c>
      <c r="EK671" s="96">
        <v>405</v>
      </c>
      <c r="EL671" s="96">
        <v>400</v>
      </c>
      <c r="EM671" s="103"/>
      <c r="EN671" s="113">
        <v>585</v>
      </c>
      <c r="EO671" s="96">
        <v>595</v>
      </c>
      <c r="EP671" s="96">
        <v>590</v>
      </c>
      <c r="EQ671" s="103"/>
      <c r="ER671" s="113">
        <v>402.5</v>
      </c>
      <c r="ES671" s="96">
        <v>412.5</v>
      </c>
      <c r="ET671" s="96">
        <v>407.5</v>
      </c>
      <c r="EU671" s="103"/>
      <c r="EV671" s="113">
        <v>340</v>
      </c>
      <c r="EW671" s="96">
        <v>350</v>
      </c>
      <c r="EX671" s="96">
        <v>345</v>
      </c>
      <c r="EY671" s="103"/>
      <c r="EZ671" s="113">
        <v>402.5</v>
      </c>
      <c r="FA671" s="96">
        <v>412.5</v>
      </c>
      <c r="FB671" s="96">
        <v>407.5</v>
      </c>
      <c r="FC671" s="103"/>
      <c r="FD671" s="113">
        <v>400</v>
      </c>
      <c r="FE671" s="96">
        <v>410</v>
      </c>
      <c r="FF671" s="96">
        <v>405</v>
      </c>
      <c r="FG671" s="103"/>
      <c r="FH671" s="113">
        <v>325</v>
      </c>
      <c r="FI671" s="96">
        <v>335</v>
      </c>
      <c r="FJ671" s="96">
        <v>330</v>
      </c>
      <c r="FK671" s="103"/>
      <c r="FL671" s="113">
        <v>292.5</v>
      </c>
      <c r="FM671" s="96">
        <v>302.5</v>
      </c>
      <c r="FN671" s="96">
        <v>297.5</v>
      </c>
      <c r="FO671" s="103"/>
      <c r="FP671" s="114">
        <v>300</v>
      </c>
      <c r="FQ671" s="101">
        <v>310</v>
      </c>
      <c r="FR671" s="101">
        <v>305</v>
      </c>
      <c r="FS671" s="103"/>
      <c r="FT671" s="113">
        <v>230</v>
      </c>
      <c r="FU671" s="96">
        <v>240</v>
      </c>
      <c r="FV671" s="96">
        <v>235</v>
      </c>
      <c r="FW671" s="103"/>
      <c r="FX671" s="113">
        <v>240</v>
      </c>
      <c r="FY671" s="96">
        <v>250</v>
      </c>
      <c r="FZ671" s="96">
        <v>245</v>
      </c>
      <c r="GA671" s="103"/>
      <c r="GB671" s="113">
        <v>492.5</v>
      </c>
      <c r="GC671" s="96">
        <v>502.5</v>
      </c>
      <c r="GD671" s="96">
        <v>497.5</v>
      </c>
      <c r="GE671" s="103"/>
      <c r="GF671" s="113">
        <v>445</v>
      </c>
      <c r="GG671" s="96">
        <v>455</v>
      </c>
      <c r="GH671" s="96">
        <v>450</v>
      </c>
      <c r="GI671" s="103"/>
      <c r="GJ671" s="113">
        <v>420</v>
      </c>
      <c r="GK671" s="96">
        <v>430</v>
      </c>
      <c r="GL671" s="96">
        <v>425</v>
      </c>
      <c r="GM671" s="103"/>
      <c r="GN671" s="113">
        <v>645</v>
      </c>
      <c r="GO671" s="96">
        <v>655</v>
      </c>
      <c r="GP671" s="96">
        <v>650</v>
      </c>
      <c r="GQ671" s="103"/>
      <c r="GR671" s="93"/>
      <c r="GS671" s="93"/>
    </row>
    <row r="672" spans="1:201" ht="15.75" x14ac:dyDescent="0.25">
      <c r="A672">
        <v>9</v>
      </c>
      <c r="B672">
        <v>2022</v>
      </c>
      <c r="C672" s="91">
        <v>44834</v>
      </c>
      <c r="D672" s="95">
        <v>410</v>
      </c>
      <c r="E672" s="95">
        <v>420</v>
      </c>
      <c r="F672" s="95">
        <v>415</v>
      </c>
      <c r="G672" s="106">
        <v>10</v>
      </c>
      <c r="H672" s="115">
        <v>370</v>
      </c>
      <c r="I672" s="95">
        <v>380</v>
      </c>
      <c r="J672" s="95">
        <v>375</v>
      </c>
      <c r="K672" s="106">
        <v>10</v>
      </c>
      <c r="L672" s="115">
        <v>425</v>
      </c>
      <c r="M672" s="95">
        <v>435</v>
      </c>
      <c r="N672" s="95">
        <v>430</v>
      </c>
      <c r="O672" s="106">
        <v>-10</v>
      </c>
      <c r="P672" s="115">
        <v>365</v>
      </c>
      <c r="Q672" s="95">
        <v>375</v>
      </c>
      <c r="R672" s="95">
        <v>370</v>
      </c>
      <c r="S672" s="106">
        <v>-5</v>
      </c>
      <c r="T672" s="115">
        <v>375</v>
      </c>
      <c r="U672" s="95">
        <v>385</v>
      </c>
      <c r="V672" s="95">
        <v>380</v>
      </c>
      <c r="W672" s="106">
        <v>15</v>
      </c>
      <c r="X672" s="115">
        <v>360</v>
      </c>
      <c r="Y672" s="95">
        <v>370</v>
      </c>
      <c r="Z672" s="95">
        <v>365</v>
      </c>
      <c r="AA672" s="106">
        <v>5</v>
      </c>
      <c r="AB672" s="115">
        <v>420</v>
      </c>
      <c r="AC672" s="95">
        <v>430</v>
      </c>
      <c r="AD672" s="95">
        <v>425</v>
      </c>
      <c r="AE672" s="106">
        <v>-5</v>
      </c>
      <c r="AF672" s="115">
        <v>350</v>
      </c>
      <c r="AG672" s="95">
        <v>360</v>
      </c>
      <c r="AH672" s="95">
        <v>355</v>
      </c>
      <c r="AI672" s="106">
        <v>-20</v>
      </c>
      <c r="AJ672" s="115">
        <v>365</v>
      </c>
      <c r="AK672" s="95">
        <v>375</v>
      </c>
      <c r="AL672" s="95">
        <v>370</v>
      </c>
      <c r="AM672" s="106" t="s">
        <v>5</v>
      </c>
      <c r="AN672" s="115">
        <v>335</v>
      </c>
      <c r="AO672" s="95">
        <v>345</v>
      </c>
      <c r="AP672" s="95">
        <v>340</v>
      </c>
      <c r="AQ672" s="106">
        <v>25</v>
      </c>
      <c r="AR672" s="115">
        <v>375</v>
      </c>
      <c r="AS672" s="95">
        <v>385</v>
      </c>
      <c r="AT672" s="95">
        <v>380</v>
      </c>
      <c r="AU672" s="106">
        <v>-5</v>
      </c>
      <c r="AV672" s="115">
        <v>300</v>
      </c>
      <c r="AW672" s="95">
        <v>310</v>
      </c>
      <c r="AX672" s="95">
        <v>305</v>
      </c>
      <c r="AY672" s="106">
        <v>15</v>
      </c>
      <c r="AZ672" s="115">
        <v>375</v>
      </c>
      <c r="BA672" s="95">
        <v>385</v>
      </c>
      <c r="BB672" s="95">
        <v>380</v>
      </c>
      <c r="BC672" s="106">
        <v>5</v>
      </c>
      <c r="BD672" s="115">
        <v>355</v>
      </c>
      <c r="BE672" s="95">
        <v>365</v>
      </c>
      <c r="BF672" s="95">
        <v>360</v>
      </c>
      <c r="BG672" s="106">
        <v>20</v>
      </c>
      <c r="BH672" s="115">
        <v>365</v>
      </c>
      <c r="BI672" s="95">
        <v>375</v>
      </c>
      <c r="BJ672" s="95">
        <v>370</v>
      </c>
      <c r="BK672" s="106">
        <v>-10</v>
      </c>
      <c r="BL672" s="115">
        <v>310</v>
      </c>
      <c r="BM672" s="95">
        <v>320</v>
      </c>
      <c r="BN672" s="95">
        <v>315</v>
      </c>
      <c r="BO672" s="106" t="s">
        <v>5</v>
      </c>
      <c r="BP672" s="115">
        <v>385</v>
      </c>
      <c r="BQ672" s="95">
        <v>395</v>
      </c>
      <c r="BR672" s="95">
        <v>390</v>
      </c>
      <c r="BS672" s="106">
        <v>20</v>
      </c>
      <c r="BT672" s="115">
        <v>325</v>
      </c>
      <c r="BU672" s="95">
        <v>335</v>
      </c>
      <c r="BV672" s="95">
        <v>330</v>
      </c>
      <c r="BW672" s="106">
        <v>-5</v>
      </c>
      <c r="BX672" s="115">
        <v>370</v>
      </c>
      <c r="BY672" s="95">
        <v>380</v>
      </c>
      <c r="BZ672" s="95">
        <v>375</v>
      </c>
      <c r="CA672" s="106">
        <v>5</v>
      </c>
      <c r="CB672" s="115">
        <v>565</v>
      </c>
      <c r="CC672" s="95">
        <v>575</v>
      </c>
      <c r="CD672" s="95">
        <v>570</v>
      </c>
      <c r="CE672" s="106" t="s">
        <v>5</v>
      </c>
      <c r="CF672" s="115">
        <v>365</v>
      </c>
      <c r="CG672" s="95">
        <v>375</v>
      </c>
      <c r="CH672" s="95">
        <v>370</v>
      </c>
      <c r="CI672" s="106">
        <v>5</v>
      </c>
      <c r="CJ672" s="115">
        <v>335</v>
      </c>
      <c r="CK672" s="95">
        <v>345</v>
      </c>
      <c r="CL672" s="95">
        <v>340</v>
      </c>
      <c r="CM672" s="106" t="s">
        <v>5</v>
      </c>
      <c r="CN672" s="115">
        <v>370</v>
      </c>
      <c r="CO672" s="95">
        <v>380</v>
      </c>
      <c r="CP672" s="95">
        <v>375</v>
      </c>
      <c r="CQ672" s="106" t="s">
        <v>5</v>
      </c>
      <c r="CR672" s="115">
        <v>545</v>
      </c>
      <c r="CS672" s="95">
        <v>555</v>
      </c>
      <c r="CT672" s="95">
        <v>550</v>
      </c>
      <c r="CU672" s="106">
        <v>10</v>
      </c>
      <c r="CV672" s="115">
        <v>410</v>
      </c>
      <c r="CW672" s="95">
        <v>420</v>
      </c>
      <c r="CX672" s="95">
        <v>415</v>
      </c>
      <c r="CY672" s="106">
        <v>15</v>
      </c>
      <c r="CZ672" s="115">
        <v>355</v>
      </c>
      <c r="DA672" s="95">
        <v>365</v>
      </c>
      <c r="DB672" s="95">
        <v>360</v>
      </c>
      <c r="DC672" s="106" t="s">
        <v>5</v>
      </c>
      <c r="DD672" s="115">
        <v>405</v>
      </c>
      <c r="DE672" s="95">
        <v>415</v>
      </c>
      <c r="DF672" s="95">
        <v>410</v>
      </c>
      <c r="DG672" s="106">
        <v>-10</v>
      </c>
      <c r="DH672" s="115">
        <v>550</v>
      </c>
      <c r="DI672" s="95">
        <v>560</v>
      </c>
      <c r="DJ672" s="95">
        <v>555</v>
      </c>
      <c r="DK672" s="106">
        <v>-10</v>
      </c>
      <c r="DL672" s="115">
        <v>385</v>
      </c>
      <c r="DM672" s="95">
        <v>395</v>
      </c>
      <c r="DN672" s="95">
        <v>390</v>
      </c>
      <c r="DO672" s="106" t="s">
        <v>5</v>
      </c>
      <c r="DP672" s="115">
        <v>325</v>
      </c>
      <c r="DQ672" s="95">
        <v>335</v>
      </c>
      <c r="DR672" s="95">
        <v>330</v>
      </c>
      <c r="DS672" s="106" t="s">
        <v>5</v>
      </c>
      <c r="DT672" s="115">
        <v>405</v>
      </c>
      <c r="DU672" s="95">
        <v>415</v>
      </c>
      <c r="DV672" s="95">
        <v>410</v>
      </c>
      <c r="DW672" s="106">
        <v>-10</v>
      </c>
      <c r="DX672" s="115">
        <v>535</v>
      </c>
      <c r="DY672" s="95">
        <v>545</v>
      </c>
      <c r="DZ672" s="95">
        <v>540</v>
      </c>
      <c r="EA672" s="106">
        <v>-10</v>
      </c>
      <c r="EB672" s="115">
        <v>410</v>
      </c>
      <c r="EC672" s="95">
        <v>420</v>
      </c>
      <c r="ED672" s="95">
        <v>415</v>
      </c>
      <c r="EE672" s="106">
        <v>15</v>
      </c>
      <c r="EF672" s="115">
        <v>325</v>
      </c>
      <c r="EG672" s="95">
        <v>335</v>
      </c>
      <c r="EH672" s="95">
        <v>330</v>
      </c>
      <c r="EI672" s="106">
        <v>-15</v>
      </c>
      <c r="EJ672" s="115">
        <v>390</v>
      </c>
      <c r="EK672" s="95">
        <v>400</v>
      </c>
      <c r="EL672" s="95">
        <v>395</v>
      </c>
      <c r="EM672" s="106">
        <v>-10</v>
      </c>
      <c r="EN672" s="115">
        <v>580</v>
      </c>
      <c r="EO672" s="95">
        <v>590</v>
      </c>
      <c r="EP672" s="95">
        <v>585</v>
      </c>
      <c r="EQ672" s="106">
        <v>-10</v>
      </c>
      <c r="ER672" s="115">
        <v>405</v>
      </c>
      <c r="ES672" s="95">
        <v>415</v>
      </c>
      <c r="ET672" s="95">
        <v>410</v>
      </c>
      <c r="EU672" s="106">
        <v>5</v>
      </c>
      <c r="EV672" s="115">
        <v>340</v>
      </c>
      <c r="EW672" s="95">
        <v>350</v>
      </c>
      <c r="EX672" s="95">
        <v>345</v>
      </c>
      <c r="EY672" s="106" t="s">
        <v>5</v>
      </c>
      <c r="EZ672" s="115">
        <v>390</v>
      </c>
      <c r="FA672" s="95">
        <v>400</v>
      </c>
      <c r="FB672" s="95">
        <v>395</v>
      </c>
      <c r="FC672" s="106">
        <v>-25</v>
      </c>
      <c r="FD672" s="115">
        <v>400</v>
      </c>
      <c r="FE672" s="95">
        <v>410</v>
      </c>
      <c r="FF672" s="95">
        <v>405</v>
      </c>
      <c r="FG672" s="106" t="s">
        <v>5</v>
      </c>
      <c r="FH672" s="115">
        <v>325</v>
      </c>
      <c r="FI672" s="95">
        <v>335</v>
      </c>
      <c r="FJ672" s="95">
        <v>330</v>
      </c>
      <c r="FK672" s="106" t="s">
        <v>5</v>
      </c>
      <c r="FL672" s="115">
        <v>290</v>
      </c>
      <c r="FM672" s="95">
        <v>300</v>
      </c>
      <c r="FN672" s="95">
        <v>295</v>
      </c>
      <c r="FO672" s="106">
        <v>-5</v>
      </c>
      <c r="FP672" s="115">
        <v>295</v>
      </c>
      <c r="FQ672" s="95">
        <v>305</v>
      </c>
      <c r="FR672" s="95">
        <v>300</v>
      </c>
      <c r="FS672" s="106">
        <v>-10</v>
      </c>
      <c r="FT672" s="135">
        <v>230</v>
      </c>
      <c r="FU672" s="136">
        <v>240</v>
      </c>
      <c r="FV672" s="95">
        <v>235</v>
      </c>
      <c r="FW672" s="134" t="s">
        <v>5</v>
      </c>
      <c r="FX672" s="115">
        <v>240</v>
      </c>
      <c r="FY672" s="95">
        <v>250</v>
      </c>
      <c r="FZ672" s="95">
        <v>245</v>
      </c>
      <c r="GA672" s="106" t="s">
        <v>5</v>
      </c>
      <c r="GB672" s="115">
        <v>500</v>
      </c>
      <c r="GC672" s="95">
        <v>510</v>
      </c>
      <c r="GD672" s="95">
        <v>505</v>
      </c>
      <c r="GE672" s="106">
        <v>15</v>
      </c>
      <c r="GF672" s="115">
        <v>445</v>
      </c>
      <c r="GG672" s="95">
        <v>455</v>
      </c>
      <c r="GH672" s="95">
        <v>450</v>
      </c>
      <c r="GI672" s="106" t="s">
        <v>5</v>
      </c>
      <c r="GJ672" s="115">
        <v>415</v>
      </c>
      <c r="GK672" s="95">
        <v>425</v>
      </c>
      <c r="GL672" s="95">
        <v>420</v>
      </c>
      <c r="GM672" s="106">
        <v>-10</v>
      </c>
      <c r="GN672" s="115">
        <v>640</v>
      </c>
      <c r="GO672" s="95">
        <v>650</v>
      </c>
      <c r="GP672" s="95">
        <v>645</v>
      </c>
      <c r="GQ672" s="106">
        <v>-10</v>
      </c>
      <c r="GR672" s="93"/>
      <c r="GS672" s="93"/>
    </row>
    <row r="673" spans="1:201" ht="15.75" x14ac:dyDescent="0.25">
      <c r="A673">
        <v>10</v>
      </c>
      <c r="B673">
        <v>2022</v>
      </c>
      <c r="C673" s="91">
        <v>44841</v>
      </c>
      <c r="D673" s="95">
        <v>415</v>
      </c>
      <c r="E673" s="95">
        <v>425</v>
      </c>
      <c r="F673" s="95">
        <v>420</v>
      </c>
      <c r="G673" s="106">
        <v>5</v>
      </c>
      <c r="H673" s="115">
        <v>370</v>
      </c>
      <c r="I673" s="95">
        <v>380</v>
      </c>
      <c r="J673" s="95">
        <v>375</v>
      </c>
      <c r="K673" s="106" t="s">
        <v>5</v>
      </c>
      <c r="L673" s="115">
        <v>425</v>
      </c>
      <c r="M673" s="95">
        <v>435</v>
      </c>
      <c r="N673" s="95">
        <v>430</v>
      </c>
      <c r="O673" s="106" t="s">
        <v>5</v>
      </c>
      <c r="P673" s="115">
        <v>365</v>
      </c>
      <c r="Q673" s="95">
        <v>375</v>
      </c>
      <c r="R673" s="95">
        <v>370</v>
      </c>
      <c r="S673" s="106" t="s">
        <v>5</v>
      </c>
      <c r="T673" s="115">
        <v>375</v>
      </c>
      <c r="U673" s="95">
        <v>385</v>
      </c>
      <c r="V673" s="95">
        <v>380</v>
      </c>
      <c r="W673" s="106" t="s">
        <v>5</v>
      </c>
      <c r="X673" s="115">
        <v>365</v>
      </c>
      <c r="Y673" s="95">
        <v>375</v>
      </c>
      <c r="Z673" s="95">
        <v>370</v>
      </c>
      <c r="AA673" s="106">
        <v>5</v>
      </c>
      <c r="AB673" s="115">
        <v>420</v>
      </c>
      <c r="AC673" s="95">
        <v>430</v>
      </c>
      <c r="AD673" s="95">
        <v>425</v>
      </c>
      <c r="AE673" s="106" t="s">
        <v>5</v>
      </c>
      <c r="AF673" s="115">
        <v>350</v>
      </c>
      <c r="AG673" s="95">
        <v>360</v>
      </c>
      <c r="AH673" s="95">
        <v>355</v>
      </c>
      <c r="AI673" s="106" t="s">
        <v>5</v>
      </c>
      <c r="AJ673" s="115">
        <v>375</v>
      </c>
      <c r="AK673" s="95">
        <v>385</v>
      </c>
      <c r="AL673" s="95">
        <v>380</v>
      </c>
      <c r="AM673" s="106">
        <v>10</v>
      </c>
      <c r="AN673" s="115">
        <v>335</v>
      </c>
      <c r="AO673" s="95">
        <v>345</v>
      </c>
      <c r="AP673" s="95">
        <v>340</v>
      </c>
      <c r="AQ673" s="106" t="s">
        <v>5</v>
      </c>
      <c r="AR673" s="115">
        <v>375</v>
      </c>
      <c r="AS673" s="95">
        <v>385</v>
      </c>
      <c r="AT673" s="95">
        <v>380</v>
      </c>
      <c r="AU673" s="106" t="s">
        <v>5</v>
      </c>
      <c r="AV673" s="115">
        <v>300</v>
      </c>
      <c r="AW673" s="95">
        <v>310</v>
      </c>
      <c r="AX673" s="95">
        <v>305</v>
      </c>
      <c r="AY673" s="106" t="s">
        <v>5</v>
      </c>
      <c r="AZ673" s="115">
        <v>375</v>
      </c>
      <c r="BA673" s="95">
        <v>385</v>
      </c>
      <c r="BB673" s="95">
        <v>380</v>
      </c>
      <c r="BC673" s="106" t="s">
        <v>5</v>
      </c>
      <c r="BD673" s="115">
        <v>350</v>
      </c>
      <c r="BE673" s="95">
        <v>360</v>
      </c>
      <c r="BF673" s="95">
        <v>355</v>
      </c>
      <c r="BG673" s="106">
        <v>-5</v>
      </c>
      <c r="BH673" s="115">
        <v>365</v>
      </c>
      <c r="BI673" s="95">
        <v>375</v>
      </c>
      <c r="BJ673" s="95">
        <v>370</v>
      </c>
      <c r="BK673" s="106" t="s">
        <v>5</v>
      </c>
      <c r="BL673" s="115">
        <v>310</v>
      </c>
      <c r="BM673" s="95">
        <v>320</v>
      </c>
      <c r="BN673" s="95">
        <v>315</v>
      </c>
      <c r="BO673" s="106" t="s">
        <v>5</v>
      </c>
      <c r="BP673" s="115">
        <v>385</v>
      </c>
      <c r="BQ673" s="95">
        <v>395</v>
      </c>
      <c r="BR673" s="95">
        <v>390</v>
      </c>
      <c r="BS673" s="106" t="s">
        <v>5</v>
      </c>
      <c r="BT673" s="115">
        <v>325</v>
      </c>
      <c r="BU673" s="95">
        <v>335</v>
      </c>
      <c r="BV673" s="95">
        <v>330</v>
      </c>
      <c r="BW673" s="106" t="s">
        <v>5</v>
      </c>
      <c r="BX673" s="115">
        <v>370</v>
      </c>
      <c r="BY673" s="95">
        <v>380</v>
      </c>
      <c r="BZ673" s="95">
        <v>375</v>
      </c>
      <c r="CA673" s="106" t="s">
        <v>5</v>
      </c>
      <c r="CB673" s="115">
        <v>545</v>
      </c>
      <c r="CC673" s="95">
        <v>555</v>
      </c>
      <c r="CD673" s="95">
        <v>550</v>
      </c>
      <c r="CE673" s="106">
        <v>-20</v>
      </c>
      <c r="CF673" s="115">
        <v>375</v>
      </c>
      <c r="CG673" s="95">
        <v>385</v>
      </c>
      <c r="CH673" s="95">
        <v>380</v>
      </c>
      <c r="CI673" s="106">
        <v>10</v>
      </c>
      <c r="CJ673" s="115">
        <v>340</v>
      </c>
      <c r="CK673" s="95">
        <v>350</v>
      </c>
      <c r="CL673" s="95">
        <v>345</v>
      </c>
      <c r="CM673" s="106">
        <v>5</v>
      </c>
      <c r="CN673" s="115">
        <v>370</v>
      </c>
      <c r="CO673" s="95">
        <v>380</v>
      </c>
      <c r="CP673" s="95">
        <v>375</v>
      </c>
      <c r="CQ673" s="106" t="s">
        <v>5</v>
      </c>
      <c r="CR673" s="115">
        <v>545</v>
      </c>
      <c r="CS673" s="95">
        <v>555</v>
      </c>
      <c r="CT673" s="95">
        <v>550</v>
      </c>
      <c r="CU673" s="106">
        <v>10</v>
      </c>
      <c r="CV673" s="115">
        <v>410</v>
      </c>
      <c r="CW673" s="95">
        <v>420</v>
      </c>
      <c r="CX673" s="95">
        <v>415</v>
      </c>
      <c r="CY673" s="106" t="s">
        <v>5</v>
      </c>
      <c r="CZ673" s="115">
        <v>355</v>
      </c>
      <c r="DA673" s="95">
        <v>365</v>
      </c>
      <c r="DB673" s="95">
        <v>360</v>
      </c>
      <c r="DC673" s="106" t="s">
        <v>5</v>
      </c>
      <c r="DD673" s="115">
        <v>410</v>
      </c>
      <c r="DE673" s="95">
        <v>420</v>
      </c>
      <c r="DF673" s="95">
        <v>415</v>
      </c>
      <c r="DG673" s="106">
        <v>5</v>
      </c>
      <c r="DH673" s="115">
        <v>540</v>
      </c>
      <c r="DI673" s="95">
        <v>550</v>
      </c>
      <c r="DJ673" s="95">
        <v>545</v>
      </c>
      <c r="DK673" s="106">
        <v>-10</v>
      </c>
      <c r="DL673" s="115">
        <v>390</v>
      </c>
      <c r="DM673" s="95">
        <v>400</v>
      </c>
      <c r="DN673" s="95">
        <v>395</v>
      </c>
      <c r="DO673" s="106">
        <v>5</v>
      </c>
      <c r="DP673" s="115">
        <v>330</v>
      </c>
      <c r="DQ673" s="95">
        <v>340</v>
      </c>
      <c r="DR673" s="95">
        <v>335</v>
      </c>
      <c r="DS673" s="106">
        <v>5</v>
      </c>
      <c r="DT673" s="115">
        <v>410</v>
      </c>
      <c r="DU673" s="95">
        <v>420</v>
      </c>
      <c r="DV673" s="95">
        <v>415</v>
      </c>
      <c r="DW673" s="106">
        <v>5</v>
      </c>
      <c r="DX673" s="115">
        <v>525</v>
      </c>
      <c r="DY673" s="95">
        <v>535</v>
      </c>
      <c r="DZ673" s="95">
        <v>530</v>
      </c>
      <c r="EA673" s="106">
        <v>-10</v>
      </c>
      <c r="EB673" s="115">
        <v>410</v>
      </c>
      <c r="EC673" s="95">
        <v>420</v>
      </c>
      <c r="ED673" s="95">
        <v>415</v>
      </c>
      <c r="EE673" s="106" t="s">
        <v>5</v>
      </c>
      <c r="EF673" s="115">
        <v>335</v>
      </c>
      <c r="EG673" s="95">
        <v>345</v>
      </c>
      <c r="EH673" s="95">
        <v>340</v>
      </c>
      <c r="EI673" s="106">
        <v>10</v>
      </c>
      <c r="EJ673" s="115">
        <v>390</v>
      </c>
      <c r="EK673" s="95">
        <v>400</v>
      </c>
      <c r="EL673" s="95">
        <v>395</v>
      </c>
      <c r="EM673" s="106" t="s">
        <v>5</v>
      </c>
      <c r="EN673" s="115">
        <v>570</v>
      </c>
      <c r="EO673" s="95">
        <v>580</v>
      </c>
      <c r="EP673" s="95">
        <v>575</v>
      </c>
      <c r="EQ673" s="106">
        <v>-10</v>
      </c>
      <c r="ER673" s="115">
        <v>400</v>
      </c>
      <c r="ES673" s="95">
        <v>410</v>
      </c>
      <c r="ET673" s="95">
        <v>405</v>
      </c>
      <c r="EU673" s="106">
        <v>-5</v>
      </c>
      <c r="EV673" s="115">
        <v>340</v>
      </c>
      <c r="EW673" s="95">
        <v>350</v>
      </c>
      <c r="EX673" s="95">
        <v>345</v>
      </c>
      <c r="EY673" s="106" t="s">
        <v>5</v>
      </c>
      <c r="EZ673" s="115">
        <v>390</v>
      </c>
      <c r="FA673" s="95">
        <v>400</v>
      </c>
      <c r="FB673" s="95">
        <v>395</v>
      </c>
      <c r="FC673" s="106" t="s">
        <v>5</v>
      </c>
      <c r="FD673" s="115">
        <v>400</v>
      </c>
      <c r="FE673" s="95">
        <v>410</v>
      </c>
      <c r="FF673" s="95">
        <v>405</v>
      </c>
      <c r="FG673" s="106" t="s">
        <v>5</v>
      </c>
      <c r="FH673" s="115">
        <v>330</v>
      </c>
      <c r="FI673" s="95">
        <v>340</v>
      </c>
      <c r="FJ673" s="95">
        <v>335</v>
      </c>
      <c r="FK673" s="106">
        <v>5</v>
      </c>
      <c r="FL673" s="115">
        <v>290</v>
      </c>
      <c r="FM673" s="95">
        <v>300</v>
      </c>
      <c r="FN673" s="95">
        <v>295</v>
      </c>
      <c r="FO673" s="106" t="s">
        <v>5</v>
      </c>
      <c r="FP673" s="115">
        <v>290</v>
      </c>
      <c r="FQ673" s="95">
        <v>300</v>
      </c>
      <c r="FR673" s="95">
        <v>295</v>
      </c>
      <c r="FS673" s="106">
        <v>-5</v>
      </c>
      <c r="FT673" s="135">
        <v>245</v>
      </c>
      <c r="FU673" s="136">
        <v>255</v>
      </c>
      <c r="FV673" s="95">
        <v>250</v>
      </c>
      <c r="FW673" s="134">
        <v>15</v>
      </c>
      <c r="FX673" s="115">
        <v>235</v>
      </c>
      <c r="FY673" s="95">
        <v>245</v>
      </c>
      <c r="FZ673" s="95">
        <v>240</v>
      </c>
      <c r="GA673" s="106">
        <v>-5</v>
      </c>
      <c r="GB673" s="115">
        <v>500</v>
      </c>
      <c r="GC673" s="95">
        <v>510</v>
      </c>
      <c r="GD673" s="95">
        <v>505</v>
      </c>
      <c r="GE673" s="106" t="s">
        <v>5</v>
      </c>
      <c r="GF673" s="115">
        <v>445</v>
      </c>
      <c r="GG673" s="95">
        <v>455</v>
      </c>
      <c r="GH673" s="95">
        <v>450</v>
      </c>
      <c r="GI673" s="106" t="s">
        <v>5</v>
      </c>
      <c r="GJ673" s="115">
        <v>420</v>
      </c>
      <c r="GK673" s="95">
        <v>430</v>
      </c>
      <c r="GL673" s="95">
        <v>425</v>
      </c>
      <c r="GM673" s="106">
        <v>5</v>
      </c>
      <c r="GN673" s="115">
        <v>630</v>
      </c>
      <c r="GO673" s="95">
        <v>640</v>
      </c>
      <c r="GP673" s="95">
        <v>635</v>
      </c>
      <c r="GQ673" s="106">
        <v>-10</v>
      </c>
      <c r="GR673" s="93"/>
      <c r="GS673" s="93"/>
    </row>
    <row r="674" spans="1:201" ht="15.75" x14ac:dyDescent="0.25">
      <c r="A674">
        <v>10</v>
      </c>
      <c r="B674">
        <v>2022</v>
      </c>
      <c r="C674" s="91">
        <v>44848</v>
      </c>
      <c r="D674" s="95">
        <v>435</v>
      </c>
      <c r="E674" s="95">
        <v>445</v>
      </c>
      <c r="F674" s="95">
        <v>440</v>
      </c>
      <c r="G674" s="106">
        <v>20</v>
      </c>
      <c r="H674" s="115">
        <v>380</v>
      </c>
      <c r="I674" s="95">
        <v>390</v>
      </c>
      <c r="J674" s="95">
        <v>385</v>
      </c>
      <c r="K674" s="106">
        <v>10</v>
      </c>
      <c r="L674" s="115">
        <v>435</v>
      </c>
      <c r="M674" s="95">
        <v>445</v>
      </c>
      <c r="N674" s="95">
        <v>440</v>
      </c>
      <c r="O674" s="106">
        <v>10</v>
      </c>
      <c r="P674" s="115">
        <v>375</v>
      </c>
      <c r="Q674" s="95">
        <v>385</v>
      </c>
      <c r="R674" s="95">
        <v>380</v>
      </c>
      <c r="S674" s="106">
        <v>10</v>
      </c>
      <c r="T674" s="115">
        <v>395</v>
      </c>
      <c r="U674" s="95">
        <v>405</v>
      </c>
      <c r="V674" s="95">
        <v>400</v>
      </c>
      <c r="W674" s="106">
        <v>20</v>
      </c>
      <c r="X674" s="115">
        <v>380</v>
      </c>
      <c r="Y674" s="95">
        <v>390</v>
      </c>
      <c r="Z674" s="95">
        <v>385</v>
      </c>
      <c r="AA674" s="106">
        <v>15</v>
      </c>
      <c r="AB674" s="115">
        <v>420</v>
      </c>
      <c r="AC674" s="95">
        <v>430</v>
      </c>
      <c r="AD674" s="95">
        <v>425</v>
      </c>
      <c r="AE674" s="106" t="s">
        <v>5</v>
      </c>
      <c r="AF674" s="115">
        <v>365</v>
      </c>
      <c r="AG674" s="95">
        <v>375</v>
      </c>
      <c r="AH674" s="95">
        <v>370</v>
      </c>
      <c r="AI674" s="106">
        <v>15</v>
      </c>
      <c r="AJ674" s="115">
        <v>385</v>
      </c>
      <c r="AK674" s="95">
        <v>395</v>
      </c>
      <c r="AL674" s="95">
        <v>390</v>
      </c>
      <c r="AM674" s="106">
        <v>10</v>
      </c>
      <c r="AN674" s="115">
        <v>340</v>
      </c>
      <c r="AO674" s="95">
        <v>350</v>
      </c>
      <c r="AP674" s="95">
        <v>345</v>
      </c>
      <c r="AQ674" s="106">
        <v>5</v>
      </c>
      <c r="AR674" s="115">
        <v>365</v>
      </c>
      <c r="AS674" s="95">
        <v>375</v>
      </c>
      <c r="AT674" s="95">
        <v>370</v>
      </c>
      <c r="AU674" s="106">
        <v>-10</v>
      </c>
      <c r="AV674" s="115">
        <v>305</v>
      </c>
      <c r="AW674" s="95">
        <v>315</v>
      </c>
      <c r="AX674" s="95">
        <v>310</v>
      </c>
      <c r="AY674" s="106">
        <v>5</v>
      </c>
      <c r="AZ674" s="115">
        <v>380</v>
      </c>
      <c r="BA674" s="95">
        <v>390</v>
      </c>
      <c r="BB674" s="95">
        <v>385</v>
      </c>
      <c r="BC674" s="106">
        <v>5</v>
      </c>
      <c r="BD674" s="115">
        <v>350</v>
      </c>
      <c r="BE674" s="95">
        <v>360</v>
      </c>
      <c r="BF674" s="95">
        <v>355</v>
      </c>
      <c r="BG674" s="106" t="s">
        <v>5</v>
      </c>
      <c r="BH674" s="115">
        <v>365</v>
      </c>
      <c r="BI674" s="95">
        <v>375</v>
      </c>
      <c r="BJ674" s="95">
        <v>370</v>
      </c>
      <c r="BK674" s="106" t="s">
        <v>5</v>
      </c>
      <c r="BL674" s="115">
        <v>310</v>
      </c>
      <c r="BM674" s="95">
        <v>320</v>
      </c>
      <c r="BN674" s="95">
        <v>315</v>
      </c>
      <c r="BO674" s="106" t="s">
        <v>5</v>
      </c>
      <c r="BP674" s="115">
        <v>395</v>
      </c>
      <c r="BQ674" s="95">
        <v>405</v>
      </c>
      <c r="BR674" s="95">
        <v>400</v>
      </c>
      <c r="BS674" s="106">
        <v>10</v>
      </c>
      <c r="BT674" s="115">
        <v>335</v>
      </c>
      <c r="BU674" s="95">
        <v>345</v>
      </c>
      <c r="BV674" s="95">
        <v>340</v>
      </c>
      <c r="BW674" s="106">
        <v>10</v>
      </c>
      <c r="BX674" s="115">
        <v>375</v>
      </c>
      <c r="BY674" s="95">
        <v>385</v>
      </c>
      <c r="BZ674" s="95">
        <v>380</v>
      </c>
      <c r="CA674" s="106">
        <v>5</v>
      </c>
      <c r="CB674" s="115">
        <v>545</v>
      </c>
      <c r="CC674" s="95">
        <v>555</v>
      </c>
      <c r="CD674" s="95">
        <v>550</v>
      </c>
      <c r="CE674" s="106" t="s">
        <v>5</v>
      </c>
      <c r="CF674" s="115">
        <v>375</v>
      </c>
      <c r="CG674" s="95">
        <v>385</v>
      </c>
      <c r="CH674" s="95">
        <v>380</v>
      </c>
      <c r="CI674" s="106" t="s">
        <v>5</v>
      </c>
      <c r="CJ674" s="115">
        <v>345</v>
      </c>
      <c r="CK674" s="95">
        <v>355</v>
      </c>
      <c r="CL674" s="95">
        <v>350</v>
      </c>
      <c r="CM674" s="106">
        <v>5</v>
      </c>
      <c r="CN674" s="115">
        <v>375</v>
      </c>
      <c r="CO674" s="95">
        <v>385</v>
      </c>
      <c r="CP674" s="95">
        <v>380</v>
      </c>
      <c r="CQ674" s="106">
        <v>5</v>
      </c>
      <c r="CR674" s="115">
        <v>545</v>
      </c>
      <c r="CS674" s="95">
        <v>555</v>
      </c>
      <c r="CT674" s="95">
        <v>550</v>
      </c>
      <c r="CU674" s="106">
        <v>10</v>
      </c>
      <c r="CV674" s="115">
        <v>420</v>
      </c>
      <c r="CW674" s="95">
        <v>430</v>
      </c>
      <c r="CX674" s="95">
        <v>425</v>
      </c>
      <c r="CY674" s="106">
        <v>10</v>
      </c>
      <c r="CZ674" s="115">
        <v>365</v>
      </c>
      <c r="DA674" s="95">
        <v>375</v>
      </c>
      <c r="DB674" s="95">
        <v>370</v>
      </c>
      <c r="DC674" s="106">
        <v>10</v>
      </c>
      <c r="DD674" s="115">
        <v>410</v>
      </c>
      <c r="DE674" s="95">
        <v>420</v>
      </c>
      <c r="DF674" s="95">
        <v>415</v>
      </c>
      <c r="DG674" s="106" t="s">
        <v>5</v>
      </c>
      <c r="DH674" s="115">
        <v>525</v>
      </c>
      <c r="DI674" s="95">
        <v>535</v>
      </c>
      <c r="DJ674" s="95">
        <v>530</v>
      </c>
      <c r="DK674" s="106">
        <v>-15</v>
      </c>
      <c r="DL674" s="115">
        <v>400</v>
      </c>
      <c r="DM674" s="95">
        <v>410</v>
      </c>
      <c r="DN674" s="95">
        <v>405</v>
      </c>
      <c r="DO674" s="106">
        <v>10</v>
      </c>
      <c r="DP674" s="115">
        <v>340</v>
      </c>
      <c r="DQ674" s="95">
        <v>350</v>
      </c>
      <c r="DR674" s="95">
        <v>345</v>
      </c>
      <c r="DS674" s="106">
        <v>10</v>
      </c>
      <c r="DT674" s="115">
        <v>410</v>
      </c>
      <c r="DU674" s="95">
        <v>420</v>
      </c>
      <c r="DV674" s="95">
        <v>415</v>
      </c>
      <c r="DW674" s="106" t="s">
        <v>5</v>
      </c>
      <c r="DX674" s="115">
        <v>510</v>
      </c>
      <c r="DY674" s="95">
        <v>520</v>
      </c>
      <c r="DZ674" s="95">
        <v>515</v>
      </c>
      <c r="EA674" s="106">
        <v>-15</v>
      </c>
      <c r="EB674" s="115">
        <v>420</v>
      </c>
      <c r="EC674" s="95">
        <v>430</v>
      </c>
      <c r="ED674" s="95">
        <v>425</v>
      </c>
      <c r="EE674" s="106">
        <v>10</v>
      </c>
      <c r="EF674" s="115">
        <v>325</v>
      </c>
      <c r="EG674" s="95">
        <v>335</v>
      </c>
      <c r="EH674" s="95">
        <v>330</v>
      </c>
      <c r="EI674" s="106">
        <v>-10</v>
      </c>
      <c r="EJ674" s="115">
        <v>395</v>
      </c>
      <c r="EK674" s="95">
        <v>405</v>
      </c>
      <c r="EL674" s="95">
        <v>400</v>
      </c>
      <c r="EM674" s="106">
        <v>5</v>
      </c>
      <c r="EN674" s="115">
        <v>555</v>
      </c>
      <c r="EO674" s="95">
        <v>565</v>
      </c>
      <c r="EP674" s="95">
        <v>560</v>
      </c>
      <c r="EQ674" s="106">
        <v>-15</v>
      </c>
      <c r="ER674" s="115">
        <v>405</v>
      </c>
      <c r="ES674" s="95">
        <v>415</v>
      </c>
      <c r="ET674" s="95">
        <v>410</v>
      </c>
      <c r="EU674" s="106">
        <v>5</v>
      </c>
      <c r="EV674" s="115">
        <v>345</v>
      </c>
      <c r="EW674" s="95">
        <v>355</v>
      </c>
      <c r="EX674" s="95">
        <v>350</v>
      </c>
      <c r="EY674" s="106">
        <v>5</v>
      </c>
      <c r="EZ674" s="115">
        <v>395</v>
      </c>
      <c r="FA674" s="95">
        <v>405</v>
      </c>
      <c r="FB674" s="95">
        <v>400</v>
      </c>
      <c r="FC674" s="106">
        <v>5</v>
      </c>
      <c r="FD674" s="115">
        <v>400</v>
      </c>
      <c r="FE674" s="95">
        <v>410</v>
      </c>
      <c r="FF674" s="95">
        <v>405</v>
      </c>
      <c r="FG674" s="106" t="s">
        <v>5</v>
      </c>
      <c r="FH674" s="115">
        <v>340</v>
      </c>
      <c r="FI674" s="95">
        <v>350</v>
      </c>
      <c r="FJ674" s="95">
        <v>345</v>
      </c>
      <c r="FK674" s="106">
        <v>10</v>
      </c>
      <c r="FL674" s="115">
        <v>295</v>
      </c>
      <c r="FM674" s="95">
        <v>305</v>
      </c>
      <c r="FN674" s="95">
        <v>300</v>
      </c>
      <c r="FO674" s="106">
        <v>5</v>
      </c>
      <c r="FP674" s="115">
        <v>290</v>
      </c>
      <c r="FQ674" s="95">
        <v>300</v>
      </c>
      <c r="FR674" s="95">
        <v>295</v>
      </c>
      <c r="FS674" s="106" t="s">
        <v>5</v>
      </c>
      <c r="FT674" s="135">
        <v>240</v>
      </c>
      <c r="FU674" s="136">
        <v>250</v>
      </c>
      <c r="FV674" s="95">
        <v>245</v>
      </c>
      <c r="FW674" s="134">
        <v>-5</v>
      </c>
      <c r="FX674" s="115">
        <v>240</v>
      </c>
      <c r="FY674" s="95">
        <v>250</v>
      </c>
      <c r="FZ674" s="95">
        <v>245</v>
      </c>
      <c r="GA674" s="106">
        <v>5</v>
      </c>
      <c r="GB674" s="115">
        <v>510</v>
      </c>
      <c r="GC674" s="95">
        <v>520</v>
      </c>
      <c r="GD674" s="95">
        <v>515</v>
      </c>
      <c r="GE674" s="106">
        <v>10</v>
      </c>
      <c r="GF674" s="115">
        <v>455</v>
      </c>
      <c r="GG674" s="95">
        <v>465</v>
      </c>
      <c r="GH674" s="95">
        <v>460</v>
      </c>
      <c r="GI674" s="106">
        <v>10</v>
      </c>
      <c r="GJ674" s="115">
        <v>420</v>
      </c>
      <c r="GK674" s="95">
        <v>430</v>
      </c>
      <c r="GL674" s="95">
        <v>425</v>
      </c>
      <c r="GM674" s="106" t="s">
        <v>5</v>
      </c>
      <c r="GN674" s="115">
        <v>615</v>
      </c>
      <c r="GO674" s="95">
        <v>625</v>
      </c>
      <c r="GP674" s="95">
        <v>620</v>
      </c>
      <c r="GQ674" s="106">
        <v>-15</v>
      </c>
      <c r="GR674" s="93"/>
      <c r="GS674" s="93"/>
    </row>
    <row r="675" spans="1:201" ht="15.75" x14ac:dyDescent="0.25">
      <c r="A675">
        <v>10</v>
      </c>
      <c r="B675">
        <v>2022</v>
      </c>
      <c r="C675" s="91">
        <v>44855</v>
      </c>
      <c r="D675" s="95">
        <v>455</v>
      </c>
      <c r="E675" s="95">
        <v>465</v>
      </c>
      <c r="F675" s="95">
        <v>460</v>
      </c>
      <c r="G675" s="106">
        <v>20</v>
      </c>
      <c r="H675" s="115">
        <v>390</v>
      </c>
      <c r="I675" s="95">
        <v>400</v>
      </c>
      <c r="J675" s="95">
        <v>395</v>
      </c>
      <c r="K675" s="106">
        <v>10</v>
      </c>
      <c r="L675" s="115">
        <v>435</v>
      </c>
      <c r="M675" s="95">
        <v>445</v>
      </c>
      <c r="N675" s="95">
        <v>440</v>
      </c>
      <c r="O675" s="106" t="s">
        <v>5</v>
      </c>
      <c r="P675" s="115">
        <v>385</v>
      </c>
      <c r="Q675" s="95">
        <v>395</v>
      </c>
      <c r="R675" s="95">
        <v>390</v>
      </c>
      <c r="S675" s="106">
        <v>10</v>
      </c>
      <c r="T675" s="115">
        <v>400</v>
      </c>
      <c r="U675" s="95">
        <v>410</v>
      </c>
      <c r="V675" s="95">
        <v>405</v>
      </c>
      <c r="W675" s="106">
        <v>5</v>
      </c>
      <c r="X675" s="115">
        <v>380</v>
      </c>
      <c r="Y675" s="95">
        <v>390</v>
      </c>
      <c r="Z675" s="95">
        <v>385</v>
      </c>
      <c r="AA675" s="106" t="s">
        <v>5</v>
      </c>
      <c r="AB675" s="115">
        <v>420</v>
      </c>
      <c r="AC675" s="95">
        <v>430</v>
      </c>
      <c r="AD675" s="95">
        <v>425</v>
      </c>
      <c r="AE675" s="106" t="s">
        <v>5</v>
      </c>
      <c r="AF675" s="115">
        <v>380</v>
      </c>
      <c r="AG675" s="95">
        <v>390</v>
      </c>
      <c r="AH675" s="95">
        <v>385</v>
      </c>
      <c r="AI675" s="106">
        <v>15</v>
      </c>
      <c r="AJ675" s="115">
        <v>390</v>
      </c>
      <c r="AK675" s="95">
        <v>400</v>
      </c>
      <c r="AL675" s="95">
        <v>395</v>
      </c>
      <c r="AM675" s="106">
        <v>5</v>
      </c>
      <c r="AN675" s="115">
        <v>345</v>
      </c>
      <c r="AO675" s="95">
        <v>355</v>
      </c>
      <c r="AP675" s="95">
        <v>350</v>
      </c>
      <c r="AQ675" s="106">
        <v>5</v>
      </c>
      <c r="AR675" s="115">
        <v>380</v>
      </c>
      <c r="AS675" s="95">
        <v>390</v>
      </c>
      <c r="AT675" s="95">
        <v>385</v>
      </c>
      <c r="AU675" s="106">
        <v>15</v>
      </c>
      <c r="AV675" s="115">
        <v>325</v>
      </c>
      <c r="AW675" s="95">
        <v>335</v>
      </c>
      <c r="AX675" s="95">
        <v>330</v>
      </c>
      <c r="AY675" s="106">
        <v>20</v>
      </c>
      <c r="AZ675" s="115">
        <v>380</v>
      </c>
      <c r="BA675" s="95">
        <v>390</v>
      </c>
      <c r="BB675" s="95">
        <v>385</v>
      </c>
      <c r="BC675" s="106" t="s">
        <v>5</v>
      </c>
      <c r="BD675" s="115">
        <v>370</v>
      </c>
      <c r="BE675" s="95">
        <v>380</v>
      </c>
      <c r="BF675" s="95">
        <v>375</v>
      </c>
      <c r="BG675" s="106">
        <v>20</v>
      </c>
      <c r="BH675" s="115">
        <v>380</v>
      </c>
      <c r="BI675" s="95">
        <v>390</v>
      </c>
      <c r="BJ675" s="95">
        <v>385</v>
      </c>
      <c r="BK675" s="106">
        <v>15</v>
      </c>
      <c r="BL675" s="115">
        <v>310</v>
      </c>
      <c r="BM675" s="95">
        <v>320</v>
      </c>
      <c r="BN675" s="95">
        <v>315</v>
      </c>
      <c r="BO675" s="106" t="s">
        <v>5</v>
      </c>
      <c r="BP675" s="115">
        <v>410</v>
      </c>
      <c r="BQ675" s="95">
        <v>420</v>
      </c>
      <c r="BR675" s="95">
        <v>415</v>
      </c>
      <c r="BS675" s="106">
        <v>15</v>
      </c>
      <c r="BT675" s="115">
        <v>345</v>
      </c>
      <c r="BU675" s="95">
        <v>355</v>
      </c>
      <c r="BV675" s="95">
        <v>350</v>
      </c>
      <c r="BW675" s="106">
        <v>10</v>
      </c>
      <c r="BX675" s="115">
        <v>395</v>
      </c>
      <c r="BY675" s="95">
        <v>405</v>
      </c>
      <c r="BZ675" s="95">
        <v>400</v>
      </c>
      <c r="CA675" s="106">
        <v>20</v>
      </c>
      <c r="CB675" s="115">
        <v>535</v>
      </c>
      <c r="CC675" s="95">
        <v>545</v>
      </c>
      <c r="CD675" s="95">
        <v>540</v>
      </c>
      <c r="CE675" s="106">
        <v>-10</v>
      </c>
      <c r="CF675" s="115">
        <v>395</v>
      </c>
      <c r="CG675" s="95">
        <v>405</v>
      </c>
      <c r="CH675" s="95">
        <v>400</v>
      </c>
      <c r="CI675" s="106">
        <v>20</v>
      </c>
      <c r="CJ675" s="115">
        <v>360</v>
      </c>
      <c r="CK675" s="95">
        <v>370</v>
      </c>
      <c r="CL675" s="95">
        <v>365</v>
      </c>
      <c r="CM675" s="106">
        <v>15</v>
      </c>
      <c r="CN675" s="115">
        <v>395</v>
      </c>
      <c r="CO675" s="95">
        <v>405</v>
      </c>
      <c r="CP675" s="95">
        <v>400</v>
      </c>
      <c r="CQ675" s="106">
        <v>20</v>
      </c>
      <c r="CR675" s="115">
        <v>545</v>
      </c>
      <c r="CS675" s="95">
        <v>555</v>
      </c>
      <c r="CT675" s="95">
        <v>550</v>
      </c>
      <c r="CU675" s="106">
        <v>10</v>
      </c>
      <c r="CV675" s="115">
        <v>445</v>
      </c>
      <c r="CW675" s="95">
        <v>455</v>
      </c>
      <c r="CX675" s="95">
        <v>450</v>
      </c>
      <c r="CY675" s="106">
        <v>25</v>
      </c>
      <c r="CZ675" s="115">
        <v>380</v>
      </c>
      <c r="DA675" s="95">
        <v>390</v>
      </c>
      <c r="DB675" s="95">
        <v>385</v>
      </c>
      <c r="DC675" s="106">
        <v>15</v>
      </c>
      <c r="DD675" s="115">
        <v>435</v>
      </c>
      <c r="DE675" s="95">
        <v>445</v>
      </c>
      <c r="DF675" s="95">
        <v>440</v>
      </c>
      <c r="DG675" s="106">
        <v>25</v>
      </c>
      <c r="DH675" s="115">
        <v>540</v>
      </c>
      <c r="DI675" s="95">
        <v>550</v>
      </c>
      <c r="DJ675" s="95">
        <v>545</v>
      </c>
      <c r="DK675" s="106">
        <v>15</v>
      </c>
      <c r="DL675" s="115">
        <v>410</v>
      </c>
      <c r="DM675" s="95">
        <v>420</v>
      </c>
      <c r="DN675" s="95">
        <v>415</v>
      </c>
      <c r="DO675" s="106">
        <v>10</v>
      </c>
      <c r="DP675" s="115">
        <v>345</v>
      </c>
      <c r="DQ675" s="95">
        <v>355</v>
      </c>
      <c r="DR675" s="95">
        <v>350</v>
      </c>
      <c r="DS675" s="106">
        <v>5</v>
      </c>
      <c r="DT675" s="115">
        <v>435</v>
      </c>
      <c r="DU675" s="95">
        <v>445</v>
      </c>
      <c r="DV675" s="95">
        <v>440</v>
      </c>
      <c r="DW675" s="106">
        <v>25</v>
      </c>
      <c r="DX675" s="115">
        <v>525</v>
      </c>
      <c r="DY675" s="95">
        <v>535</v>
      </c>
      <c r="DZ675" s="95">
        <v>530</v>
      </c>
      <c r="EA675" s="106">
        <v>15</v>
      </c>
      <c r="EB675" s="115">
        <v>430</v>
      </c>
      <c r="EC675" s="95">
        <v>440</v>
      </c>
      <c r="ED675" s="95">
        <v>435</v>
      </c>
      <c r="EE675" s="106">
        <v>10</v>
      </c>
      <c r="EF675" s="115">
        <v>360</v>
      </c>
      <c r="EG675" s="95">
        <v>370</v>
      </c>
      <c r="EH675" s="95">
        <v>365</v>
      </c>
      <c r="EI675" s="106">
        <v>35</v>
      </c>
      <c r="EJ675" s="115">
        <v>435</v>
      </c>
      <c r="EK675" s="95">
        <v>445</v>
      </c>
      <c r="EL675" s="95">
        <v>440</v>
      </c>
      <c r="EM675" s="106">
        <v>40</v>
      </c>
      <c r="EN675" s="115">
        <v>570</v>
      </c>
      <c r="EO675" s="95">
        <v>580</v>
      </c>
      <c r="EP675" s="95">
        <v>575</v>
      </c>
      <c r="EQ675" s="106">
        <v>15</v>
      </c>
      <c r="ER675" s="115">
        <v>400</v>
      </c>
      <c r="ES675" s="95">
        <v>410</v>
      </c>
      <c r="ET675" s="95">
        <v>405</v>
      </c>
      <c r="EU675" s="106">
        <v>-5</v>
      </c>
      <c r="EV675" s="115">
        <v>345</v>
      </c>
      <c r="EW675" s="95">
        <v>355</v>
      </c>
      <c r="EX675" s="95">
        <v>350</v>
      </c>
      <c r="EY675" s="106" t="s">
        <v>5</v>
      </c>
      <c r="EZ675" s="115">
        <v>425</v>
      </c>
      <c r="FA675" s="95">
        <v>435</v>
      </c>
      <c r="FB675" s="95">
        <v>430</v>
      </c>
      <c r="FC675" s="106">
        <v>30</v>
      </c>
      <c r="FD675" s="115">
        <v>395</v>
      </c>
      <c r="FE675" s="95">
        <v>405</v>
      </c>
      <c r="FF675" s="95">
        <v>400</v>
      </c>
      <c r="FG675" s="106">
        <v>-5</v>
      </c>
      <c r="FH675" s="115">
        <v>360</v>
      </c>
      <c r="FI675" s="95">
        <v>370</v>
      </c>
      <c r="FJ675" s="95">
        <v>365</v>
      </c>
      <c r="FK675" s="106">
        <v>20</v>
      </c>
      <c r="FL675" s="115">
        <v>335</v>
      </c>
      <c r="FM675" s="95">
        <v>345</v>
      </c>
      <c r="FN675" s="95">
        <v>340</v>
      </c>
      <c r="FO675" s="106">
        <v>40</v>
      </c>
      <c r="FP675" s="115">
        <v>290</v>
      </c>
      <c r="FQ675" s="95">
        <v>300</v>
      </c>
      <c r="FR675" s="95">
        <v>295</v>
      </c>
      <c r="FS675" s="106" t="s">
        <v>5</v>
      </c>
      <c r="FT675" s="135">
        <v>270</v>
      </c>
      <c r="FU675" s="136">
        <v>280</v>
      </c>
      <c r="FV675" s="95">
        <v>275</v>
      </c>
      <c r="FW675" s="134">
        <v>30</v>
      </c>
      <c r="FX675" s="115">
        <v>260</v>
      </c>
      <c r="FY675" s="95">
        <v>270</v>
      </c>
      <c r="FZ675" s="95">
        <v>265</v>
      </c>
      <c r="GA675" s="106">
        <v>20</v>
      </c>
      <c r="GB675" s="115">
        <v>535</v>
      </c>
      <c r="GC675" s="95">
        <v>545</v>
      </c>
      <c r="GD675" s="95">
        <v>540</v>
      </c>
      <c r="GE675" s="106">
        <v>25</v>
      </c>
      <c r="GF675" s="115">
        <v>470</v>
      </c>
      <c r="GG675" s="95">
        <v>480</v>
      </c>
      <c r="GH675" s="95">
        <v>475</v>
      </c>
      <c r="GI675" s="106">
        <v>15</v>
      </c>
      <c r="GJ675" s="115">
        <v>445</v>
      </c>
      <c r="GK675" s="95">
        <v>455</v>
      </c>
      <c r="GL675" s="95">
        <v>450</v>
      </c>
      <c r="GM675" s="106">
        <v>25</v>
      </c>
      <c r="GN675" s="115">
        <v>630</v>
      </c>
      <c r="GO675" s="95">
        <v>640</v>
      </c>
      <c r="GP675" s="95">
        <v>635</v>
      </c>
      <c r="GQ675" s="106">
        <v>15</v>
      </c>
      <c r="GR675" s="93"/>
      <c r="GS675" s="93"/>
    </row>
    <row r="676" spans="1:201" ht="15.75" x14ac:dyDescent="0.25">
      <c r="A676">
        <v>10</v>
      </c>
      <c r="B676">
        <v>2022</v>
      </c>
      <c r="C676" s="91">
        <v>44862</v>
      </c>
      <c r="D676" s="95">
        <v>450</v>
      </c>
      <c r="E676" s="95">
        <v>460</v>
      </c>
      <c r="F676" s="95">
        <v>455</v>
      </c>
      <c r="G676" s="106">
        <v>-5</v>
      </c>
      <c r="H676" s="115">
        <v>390</v>
      </c>
      <c r="I676" s="95">
        <v>400</v>
      </c>
      <c r="J676" s="95">
        <v>395</v>
      </c>
      <c r="K676" s="106" t="s">
        <v>5</v>
      </c>
      <c r="L676" s="115">
        <v>435</v>
      </c>
      <c r="M676" s="95">
        <v>445</v>
      </c>
      <c r="N676" s="95">
        <v>440</v>
      </c>
      <c r="O676" s="106" t="s">
        <v>5</v>
      </c>
      <c r="P676" s="115">
        <v>400</v>
      </c>
      <c r="Q676" s="95">
        <v>410</v>
      </c>
      <c r="R676" s="95">
        <v>405</v>
      </c>
      <c r="S676" s="106">
        <v>15</v>
      </c>
      <c r="T676" s="115">
        <v>405</v>
      </c>
      <c r="U676" s="95">
        <v>415</v>
      </c>
      <c r="V676" s="95">
        <v>410</v>
      </c>
      <c r="W676" s="106">
        <v>5</v>
      </c>
      <c r="X676" s="115">
        <v>395</v>
      </c>
      <c r="Y676" s="95">
        <v>405</v>
      </c>
      <c r="Z676" s="95">
        <v>400</v>
      </c>
      <c r="AA676" s="106">
        <v>15</v>
      </c>
      <c r="AB676" s="115">
        <v>420</v>
      </c>
      <c r="AC676" s="95">
        <v>430</v>
      </c>
      <c r="AD676" s="95">
        <v>425</v>
      </c>
      <c r="AE676" s="106" t="s">
        <v>5</v>
      </c>
      <c r="AF676" s="115">
        <v>385</v>
      </c>
      <c r="AG676" s="95">
        <v>395</v>
      </c>
      <c r="AH676" s="95">
        <v>390</v>
      </c>
      <c r="AI676" s="106">
        <v>5</v>
      </c>
      <c r="AJ676" s="115">
        <v>395</v>
      </c>
      <c r="AK676" s="95">
        <v>405</v>
      </c>
      <c r="AL676" s="95">
        <v>400</v>
      </c>
      <c r="AM676" s="106">
        <v>5</v>
      </c>
      <c r="AN676" s="115">
        <v>355</v>
      </c>
      <c r="AO676" s="95">
        <v>365</v>
      </c>
      <c r="AP676" s="95">
        <v>360</v>
      </c>
      <c r="AQ676" s="106">
        <v>10</v>
      </c>
      <c r="AR676" s="115">
        <v>390</v>
      </c>
      <c r="AS676" s="95">
        <v>400</v>
      </c>
      <c r="AT676" s="95">
        <v>395</v>
      </c>
      <c r="AU676" s="106">
        <v>10</v>
      </c>
      <c r="AV676" s="115">
        <v>330</v>
      </c>
      <c r="AW676" s="95">
        <v>340</v>
      </c>
      <c r="AX676" s="95">
        <v>335</v>
      </c>
      <c r="AY676" s="106">
        <v>5</v>
      </c>
      <c r="AZ676" s="115">
        <v>430</v>
      </c>
      <c r="BA676" s="95">
        <v>440</v>
      </c>
      <c r="BB676" s="95">
        <v>435</v>
      </c>
      <c r="BC676" s="106">
        <v>50</v>
      </c>
      <c r="BD676" s="115">
        <v>380</v>
      </c>
      <c r="BE676" s="95">
        <v>390</v>
      </c>
      <c r="BF676" s="95">
        <v>385</v>
      </c>
      <c r="BG676" s="106">
        <v>10</v>
      </c>
      <c r="BH676" s="115">
        <v>390</v>
      </c>
      <c r="BI676" s="95">
        <v>400</v>
      </c>
      <c r="BJ676" s="95">
        <v>395</v>
      </c>
      <c r="BK676" s="106">
        <v>10</v>
      </c>
      <c r="BL676" s="115">
        <v>310</v>
      </c>
      <c r="BM676" s="95">
        <v>320</v>
      </c>
      <c r="BN676" s="95">
        <v>315</v>
      </c>
      <c r="BO676" s="106" t="s">
        <v>5</v>
      </c>
      <c r="BP676" s="115">
        <v>405</v>
      </c>
      <c r="BQ676" s="95">
        <v>415</v>
      </c>
      <c r="BR676" s="95">
        <v>410</v>
      </c>
      <c r="BS676" s="106">
        <v>-5</v>
      </c>
      <c r="BT676" s="115">
        <v>360</v>
      </c>
      <c r="BU676" s="95">
        <v>370</v>
      </c>
      <c r="BV676" s="95">
        <v>365</v>
      </c>
      <c r="BW676" s="106">
        <v>15</v>
      </c>
      <c r="BX676" s="115">
        <v>455</v>
      </c>
      <c r="BY676" s="95">
        <v>465</v>
      </c>
      <c r="BZ676" s="95">
        <v>460</v>
      </c>
      <c r="CA676" s="106">
        <v>60</v>
      </c>
      <c r="CB676" s="115">
        <v>535</v>
      </c>
      <c r="CC676" s="95">
        <v>545</v>
      </c>
      <c r="CD676" s="95">
        <v>540</v>
      </c>
      <c r="CE676" s="106" t="s">
        <v>5</v>
      </c>
      <c r="CF676" s="115">
        <v>420</v>
      </c>
      <c r="CG676" s="95">
        <v>430</v>
      </c>
      <c r="CH676" s="95">
        <v>425</v>
      </c>
      <c r="CI676" s="106">
        <v>25</v>
      </c>
      <c r="CJ676" s="115">
        <v>375</v>
      </c>
      <c r="CK676" s="95">
        <v>385</v>
      </c>
      <c r="CL676" s="95">
        <v>380</v>
      </c>
      <c r="CM676" s="106">
        <v>15</v>
      </c>
      <c r="CN676" s="115">
        <v>410</v>
      </c>
      <c r="CO676" s="95">
        <v>420</v>
      </c>
      <c r="CP676" s="95">
        <v>415</v>
      </c>
      <c r="CQ676" s="106">
        <v>15</v>
      </c>
      <c r="CR676" s="115">
        <v>545</v>
      </c>
      <c r="CS676" s="95">
        <v>555</v>
      </c>
      <c r="CT676" s="95">
        <v>550</v>
      </c>
      <c r="CU676" s="106">
        <v>10</v>
      </c>
      <c r="CV676" s="115">
        <v>445</v>
      </c>
      <c r="CW676" s="95">
        <v>455</v>
      </c>
      <c r="CX676" s="95">
        <v>450</v>
      </c>
      <c r="CY676" s="106" t="s">
        <v>5</v>
      </c>
      <c r="CZ676" s="115">
        <v>385</v>
      </c>
      <c r="DA676" s="95">
        <v>395</v>
      </c>
      <c r="DB676" s="95">
        <v>390</v>
      </c>
      <c r="DC676" s="106">
        <v>5</v>
      </c>
      <c r="DD676" s="115">
        <v>455</v>
      </c>
      <c r="DE676" s="95">
        <v>465</v>
      </c>
      <c r="DF676" s="95">
        <v>460</v>
      </c>
      <c r="DG676" s="106">
        <v>20</v>
      </c>
      <c r="DH676" s="115">
        <v>535</v>
      </c>
      <c r="DI676" s="95">
        <v>545</v>
      </c>
      <c r="DJ676" s="95">
        <v>540</v>
      </c>
      <c r="DK676" s="106">
        <v>-5</v>
      </c>
      <c r="DL676" s="115">
        <v>415</v>
      </c>
      <c r="DM676" s="95">
        <v>425</v>
      </c>
      <c r="DN676" s="95">
        <v>420</v>
      </c>
      <c r="DO676" s="106">
        <v>5</v>
      </c>
      <c r="DP676" s="115">
        <v>355</v>
      </c>
      <c r="DQ676" s="95">
        <v>365</v>
      </c>
      <c r="DR676" s="95">
        <v>360</v>
      </c>
      <c r="DS676" s="106">
        <v>10</v>
      </c>
      <c r="DT676" s="115">
        <v>455</v>
      </c>
      <c r="DU676" s="95">
        <v>465</v>
      </c>
      <c r="DV676" s="95">
        <v>460</v>
      </c>
      <c r="DW676" s="106">
        <v>20</v>
      </c>
      <c r="DX676" s="115">
        <v>520</v>
      </c>
      <c r="DY676" s="95">
        <v>530</v>
      </c>
      <c r="DZ676" s="95">
        <v>525</v>
      </c>
      <c r="EA676" s="106">
        <v>-5</v>
      </c>
      <c r="EB676" s="115">
        <v>425</v>
      </c>
      <c r="EC676" s="95">
        <v>435</v>
      </c>
      <c r="ED676" s="95">
        <v>430</v>
      </c>
      <c r="EE676" s="106">
        <v>-5</v>
      </c>
      <c r="EF676" s="115">
        <v>370</v>
      </c>
      <c r="EG676" s="95">
        <v>380</v>
      </c>
      <c r="EH676" s="95">
        <v>375</v>
      </c>
      <c r="EI676" s="106">
        <v>10</v>
      </c>
      <c r="EJ676" s="115">
        <v>455</v>
      </c>
      <c r="EK676" s="95">
        <v>465</v>
      </c>
      <c r="EL676" s="95">
        <v>460</v>
      </c>
      <c r="EM676" s="106">
        <v>20</v>
      </c>
      <c r="EN676" s="115">
        <v>565</v>
      </c>
      <c r="EO676" s="95">
        <v>575</v>
      </c>
      <c r="EP676" s="95">
        <v>570</v>
      </c>
      <c r="EQ676" s="106">
        <v>-5</v>
      </c>
      <c r="ER676" s="115">
        <v>400</v>
      </c>
      <c r="ES676" s="95">
        <v>410</v>
      </c>
      <c r="ET676" s="95">
        <v>405</v>
      </c>
      <c r="EU676" s="106" t="s">
        <v>5</v>
      </c>
      <c r="EV676" s="115">
        <v>350</v>
      </c>
      <c r="EW676" s="95">
        <v>360</v>
      </c>
      <c r="EX676" s="95">
        <v>355</v>
      </c>
      <c r="EY676" s="106">
        <v>5</v>
      </c>
      <c r="EZ676" s="115">
        <v>435</v>
      </c>
      <c r="FA676" s="95">
        <v>445</v>
      </c>
      <c r="FB676" s="95">
        <v>440</v>
      </c>
      <c r="FC676" s="106">
        <v>10</v>
      </c>
      <c r="FD676" s="115">
        <v>395</v>
      </c>
      <c r="FE676" s="95">
        <v>405</v>
      </c>
      <c r="FF676" s="95">
        <v>400</v>
      </c>
      <c r="FG676" s="106" t="s">
        <v>5</v>
      </c>
      <c r="FH676" s="115">
        <v>345</v>
      </c>
      <c r="FI676" s="95">
        <v>355</v>
      </c>
      <c r="FJ676" s="95">
        <v>350</v>
      </c>
      <c r="FK676" s="106">
        <v>-15</v>
      </c>
      <c r="FL676" s="115">
        <v>295</v>
      </c>
      <c r="FM676" s="95">
        <v>305</v>
      </c>
      <c r="FN676" s="95">
        <v>300</v>
      </c>
      <c r="FO676" s="106">
        <v>-40</v>
      </c>
      <c r="FP676" s="115">
        <v>305</v>
      </c>
      <c r="FQ676" s="95">
        <v>315</v>
      </c>
      <c r="FR676" s="95">
        <v>310</v>
      </c>
      <c r="FS676" s="106">
        <v>15</v>
      </c>
      <c r="FT676" s="135">
        <v>275</v>
      </c>
      <c r="FU676" s="136">
        <v>285</v>
      </c>
      <c r="FV676" s="95">
        <v>280</v>
      </c>
      <c r="FW676" s="134">
        <v>5</v>
      </c>
      <c r="FX676" s="115">
        <v>270</v>
      </c>
      <c r="FY676" s="95">
        <v>280</v>
      </c>
      <c r="FZ676" s="95">
        <v>275</v>
      </c>
      <c r="GA676" s="106">
        <v>10</v>
      </c>
      <c r="GB676" s="115">
        <v>535</v>
      </c>
      <c r="GC676" s="95">
        <v>545</v>
      </c>
      <c r="GD676" s="95">
        <v>540</v>
      </c>
      <c r="GE676" s="106" t="s">
        <v>5</v>
      </c>
      <c r="GF676" s="115">
        <v>475</v>
      </c>
      <c r="GG676" s="95">
        <v>485</v>
      </c>
      <c r="GH676" s="95">
        <v>480</v>
      </c>
      <c r="GI676" s="106">
        <v>5</v>
      </c>
      <c r="GJ676" s="115">
        <v>465</v>
      </c>
      <c r="GK676" s="95">
        <v>475</v>
      </c>
      <c r="GL676" s="95">
        <v>470</v>
      </c>
      <c r="GM676" s="106">
        <v>20</v>
      </c>
      <c r="GN676" s="115">
        <v>625</v>
      </c>
      <c r="GO676" s="95">
        <v>635</v>
      </c>
      <c r="GP676" s="95">
        <v>630</v>
      </c>
      <c r="GQ676" s="106">
        <v>-5</v>
      </c>
      <c r="GR676" s="93"/>
      <c r="GS676" s="93"/>
    </row>
    <row r="677" spans="1:201" ht="15.75" x14ac:dyDescent="0.25">
      <c r="A677">
        <v>11</v>
      </c>
      <c r="B677">
        <v>2022</v>
      </c>
      <c r="C677" s="91">
        <v>44869</v>
      </c>
      <c r="D677" s="96">
        <v>462.5</v>
      </c>
      <c r="E677" s="96">
        <v>472.5</v>
      </c>
      <c r="F677" s="96">
        <v>467.5</v>
      </c>
      <c r="G677" s="103"/>
      <c r="H677" s="113">
        <v>395</v>
      </c>
      <c r="I677" s="96">
        <v>405</v>
      </c>
      <c r="J677" s="96">
        <v>400</v>
      </c>
      <c r="K677" s="103"/>
      <c r="L677" s="113">
        <v>435</v>
      </c>
      <c r="M677" s="96">
        <v>445</v>
      </c>
      <c r="N677" s="96">
        <v>440</v>
      </c>
      <c r="O677" s="103"/>
      <c r="P677" s="113">
        <v>402.5</v>
      </c>
      <c r="Q677" s="96">
        <v>412.5</v>
      </c>
      <c r="R677" s="96">
        <v>407.5</v>
      </c>
      <c r="S677" s="103"/>
      <c r="T677" s="113">
        <v>395</v>
      </c>
      <c r="U677" s="96">
        <v>405</v>
      </c>
      <c r="V677" s="96">
        <v>400</v>
      </c>
      <c r="W677" s="103"/>
      <c r="X677" s="113">
        <v>390</v>
      </c>
      <c r="Y677" s="96">
        <v>400</v>
      </c>
      <c r="Z677" s="96">
        <v>395</v>
      </c>
      <c r="AA677" s="103"/>
      <c r="AB677" s="113">
        <v>420</v>
      </c>
      <c r="AC677" s="96">
        <v>430</v>
      </c>
      <c r="AD677" s="96">
        <v>425</v>
      </c>
      <c r="AE677" s="103"/>
      <c r="AF677" s="113">
        <v>400</v>
      </c>
      <c r="AG677" s="96">
        <v>410</v>
      </c>
      <c r="AH677" s="96">
        <v>405</v>
      </c>
      <c r="AI677" s="103"/>
      <c r="AJ677" s="113">
        <v>395</v>
      </c>
      <c r="AK677" s="96">
        <v>405</v>
      </c>
      <c r="AL677" s="96">
        <v>400</v>
      </c>
      <c r="AM677" s="103"/>
      <c r="AN677" s="113">
        <v>355</v>
      </c>
      <c r="AO677" s="96">
        <v>365</v>
      </c>
      <c r="AP677" s="96">
        <v>360</v>
      </c>
      <c r="AQ677" s="103"/>
      <c r="AR677" s="113">
        <v>392.5</v>
      </c>
      <c r="AS677" s="96">
        <v>402.5</v>
      </c>
      <c r="AT677" s="96">
        <v>397.5</v>
      </c>
      <c r="AU677" s="103"/>
      <c r="AV677" s="113">
        <v>332.5</v>
      </c>
      <c r="AW677" s="96">
        <v>342.5</v>
      </c>
      <c r="AX677" s="96">
        <v>337.5</v>
      </c>
      <c r="AY677" s="103"/>
      <c r="AZ677" s="113">
        <v>437.5</v>
      </c>
      <c r="BA677" s="96">
        <v>447.5</v>
      </c>
      <c r="BB677" s="96">
        <v>442.5</v>
      </c>
      <c r="BC677" s="103"/>
      <c r="BD677" s="113">
        <v>385</v>
      </c>
      <c r="BE677" s="96">
        <v>395</v>
      </c>
      <c r="BF677" s="96">
        <v>390</v>
      </c>
      <c r="BG677" s="103"/>
      <c r="BH677" s="113">
        <v>392.5</v>
      </c>
      <c r="BI677" s="96">
        <v>402.5</v>
      </c>
      <c r="BJ677" s="96">
        <v>397.5</v>
      </c>
      <c r="BK677" s="103"/>
      <c r="BL677" s="113">
        <v>310</v>
      </c>
      <c r="BM677" s="96">
        <v>320</v>
      </c>
      <c r="BN677" s="96">
        <v>315</v>
      </c>
      <c r="BO677" s="103"/>
      <c r="BP677" s="113">
        <v>407.5</v>
      </c>
      <c r="BQ677" s="96">
        <v>417.5</v>
      </c>
      <c r="BR677" s="96">
        <v>412.5</v>
      </c>
      <c r="BS677" s="103"/>
      <c r="BT677" s="113">
        <v>365</v>
      </c>
      <c r="BU677" s="96">
        <v>375</v>
      </c>
      <c r="BV677" s="96">
        <v>370</v>
      </c>
      <c r="BW677" s="103"/>
      <c r="BX677" s="113">
        <v>445</v>
      </c>
      <c r="BY677" s="96">
        <v>455</v>
      </c>
      <c r="BZ677" s="96">
        <v>450</v>
      </c>
      <c r="CA677" s="103"/>
      <c r="CB677" s="113">
        <v>547.5</v>
      </c>
      <c r="CC677" s="96">
        <v>557.5</v>
      </c>
      <c r="CD677" s="96">
        <v>552.5</v>
      </c>
      <c r="CE677" s="103"/>
      <c r="CF677" s="113">
        <v>425</v>
      </c>
      <c r="CG677" s="96">
        <v>435</v>
      </c>
      <c r="CH677" s="96">
        <v>430</v>
      </c>
      <c r="CI677" s="103"/>
      <c r="CJ677" s="113">
        <v>372.5</v>
      </c>
      <c r="CK677" s="96">
        <v>382.5</v>
      </c>
      <c r="CL677" s="96">
        <v>377.5</v>
      </c>
      <c r="CM677" s="103"/>
      <c r="CN677" s="113">
        <v>422.5</v>
      </c>
      <c r="CO677" s="96">
        <v>432.5</v>
      </c>
      <c r="CP677" s="96">
        <v>427.5</v>
      </c>
      <c r="CQ677" s="103"/>
      <c r="CR677" s="113">
        <v>545</v>
      </c>
      <c r="CS677" s="96">
        <v>555</v>
      </c>
      <c r="CT677" s="96">
        <v>550</v>
      </c>
      <c r="CU677" s="103"/>
      <c r="CV677" s="113">
        <v>455</v>
      </c>
      <c r="CW677" s="96">
        <v>465</v>
      </c>
      <c r="CX677" s="96">
        <v>460</v>
      </c>
      <c r="CY677" s="103"/>
      <c r="CZ677" s="113">
        <v>387.5</v>
      </c>
      <c r="DA677" s="96">
        <v>397.5</v>
      </c>
      <c r="DB677" s="96">
        <v>392.5</v>
      </c>
      <c r="DC677" s="103"/>
      <c r="DD677" s="113">
        <v>460</v>
      </c>
      <c r="DE677" s="96">
        <v>470</v>
      </c>
      <c r="DF677" s="96">
        <v>465</v>
      </c>
      <c r="DG677" s="103"/>
      <c r="DH677" s="113">
        <v>535</v>
      </c>
      <c r="DI677" s="96">
        <v>545</v>
      </c>
      <c r="DJ677" s="96">
        <v>540</v>
      </c>
      <c r="DK677" s="103"/>
      <c r="DL677" s="113">
        <v>420</v>
      </c>
      <c r="DM677" s="96">
        <v>430</v>
      </c>
      <c r="DN677" s="96">
        <v>425</v>
      </c>
      <c r="DO677" s="103"/>
      <c r="DP677" s="113">
        <v>355</v>
      </c>
      <c r="DQ677" s="96">
        <v>365</v>
      </c>
      <c r="DR677" s="96">
        <v>360</v>
      </c>
      <c r="DS677" s="103"/>
      <c r="DT677" s="113">
        <v>455</v>
      </c>
      <c r="DU677" s="96">
        <v>465</v>
      </c>
      <c r="DV677" s="96">
        <v>460</v>
      </c>
      <c r="DW677" s="103"/>
      <c r="DX677" s="113">
        <v>520</v>
      </c>
      <c r="DY677" s="96">
        <v>530</v>
      </c>
      <c r="DZ677" s="96">
        <v>525</v>
      </c>
      <c r="EA677" s="103"/>
      <c r="EB677" s="113">
        <v>422.5</v>
      </c>
      <c r="EC677" s="96">
        <v>432.5</v>
      </c>
      <c r="ED677" s="96">
        <v>427.5</v>
      </c>
      <c r="EE677" s="103"/>
      <c r="EF677" s="113">
        <v>367.5</v>
      </c>
      <c r="EG677" s="96">
        <v>377.5</v>
      </c>
      <c r="EH677" s="96">
        <v>372.5</v>
      </c>
      <c r="EI677" s="103"/>
      <c r="EJ677" s="113">
        <v>455</v>
      </c>
      <c r="EK677" s="96">
        <v>465</v>
      </c>
      <c r="EL677" s="96">
        <v>460</v>
      </c>
      <c r="EM677" s="103"/>
      <c r="EN677" s="113">
        <v>565</v>
      </c>
      <c r="EO677" s="96">
        <v>575</v>
      </c>
      <c r="EP677" s="96">
        <v>570</v>
      </c>
      <c r="EQ677" s="103"/>
      <c r="ER677" s="113">
        <v>400</v>
      </c>
      <c r="ES677" s="96">
        <v>410</v>
      </c>
      <c r="ET677" s="96">
        <v>405</v>
      </c>
      <c r="EU677" s="103"/>
      <c r="EV677" s="113">
        <v>347.5</v>
      </c>
      <c r="EW677" s="96">
        <v>357.5</v>
      </c>
      <c r="EX677" s="96">
        <v>352.5</v>
      </c>
      <c r="EY677" s="103"/>
      <c r="EZ677" s="113">
        <v>435</v>
      </c>
      <c r="FA677" s="96">
        <v>445</v>
      </c>
      <c r="FB677" s="96">
        <v>440</v>
      </c>
      <c r="FC677" s="103"/>
      <c r="FD677" s="113">
        <v>395</v>
      </c>
      <c r="FE677" s="96">
        <v>405</v>
      </c>
      <c r="FF677" s="96">
        <v>400</v>
      </c>
      <c r="FG677" s="103"/>
      <c r="FH677" s="113">
        <v>350</v>
      </c>
      <c r="FI677" s="96">
        <v>360</v>
      </c>
      <c r="FJ677" s="96">
        <v>355</v>
      </c>
      <c r="FK677" s="103"/>
      <c r="FL677" s="113">
        <v>300</v>
      </c>
      <c r="FM677" s="96">
        <v>310</v>
      </c>
      <c r="FN677" s="96">
        <v>305</v>
      </c>
      <c r="FO677" s="103"/>
      <c r="FP677" s="114">
        <v>305</v>
      </c>
      <c r="FQ677" s="101">
        <v>315</v>
      </c>
      <c r="FR677" s="101">
        <v>310</v>
      </c>
      <c r="FS677" s="103"/>
      <c r="FT677" s="113">
        <v>275</v>
      </c>
      <c r="FU677" s="96">
        <v>285</v>
      </c>
      <c r="FV677" s="96">
        <v>280</v>
      </c>
      <c r="FW677" s="103"/>
      <c r="FX677" s="113">
        <v>267.5</v>
      </c>
      <c r="FY677" s="96">
        <v>277.5</v>
      </c>
      <c r="FZ677" s="96">
        <v>272.5</v>
      </c>
      <c r="GA677" s="103"/>
      <c r="GB677" s="113">
        <v>545</v>
      </c>
      <c r="GC677" s="96">
        <v>555</v>
      </c>
      <c r="GD677" s="96">
        <v>550</v>
      </c>
      <c r="GE677" s="103"/>
      <c r="GF677" s="113">
        <v>477.5</v>
      </c>
      <c r="GG677" s="96">
        <v>487.5</v>
      </c>
      <c r="GH677" s="96">
        <v>482.5</v>
      </c>
      <c r="GI677" s="103"/>
      <c r="GJ677" s="113">
        <v>470</v>
      </c>
      <c r="GK677" s="96">
        <v>480</v>
      </c>
      <c r="GL677" s="96">
        <v>475</v>
      </c>
      <c r="GM677" s="103"/>
      <c r="GN677" s="113">
        <v>625</v>
      </c>
      <c r="GO677" s="96">
        <v>635</v>
      </c>
      <c r="GP677" s="96">
        <v>630</v>
      </c>
      <c r="GQ677" s="103"/>
      <c r="GR677" s="93"/>
      <c r="GS677" s="93"/>
    </row>
    <row r="678" spans="1:201" ht="15.75" x14ac:dyDescent="0.25">
      <c r="A678">
        <v>11</v>
      </c>
      <c r="B678">
        <v>2022</v>
      </c>
      <c r="C678" s="91">
        <v>44876</v>
      </c>
      <c r="D678" s="95">
        <v>475</v>
      </c>
      <c r="E678" s="95">
        <v>485</v>
      </c>
      <c r="F678" s="95">
        <v>480</v>
      </c>
      <c r="G678" s="106">
        <v>25</v>
      </c>
      <c r="H678" s="115">
        <v>400</v>
      </c>
      <c r="I678" s="95">
        <v>410</v>
      </c>
      <c r="J678" s="95">
        <v>405</v>
      </c>
      <c r="K678" s="106">
        <v>10</v>
      </c>
      <c r="L678" s="115">
        <v>435</v>
      </c>
      <c r="M678" s="95">
        <v>445</v>
      </c>
      <c r="N678" s="95">
        <v>440</v>
      </c>
      <c r="O678" s="106" t="s">
        <v>5</v>
      </c>
      <c r="P678" s="115">
        <v>405</v>
      </c>
      <c r="Q678" s="95">
        <v>415</v>
      </c>
      <c r="R678" s="95">
        <v>410</v>
      </c>
      <c r="S678" s="106">
        <v>5</v>
      </c>
      <c r="T678" s="115">
        <v>385</v>
      </c>
      <c r="U678" s="95">
        <v>395</v>
      </c>
      <c r="V678" s="95">
        <v>390</v>
      </c>
      <c r="W678" s="106">
        <v>-20</v>
      </c>
      <c r="X678" s="115">
        <v>385</v>
      </c>
      <c r="Y678" s="95">
        <v>395</v>
      </c>
      <c r="Z678" s="95">
        <v>390</v>
      </c>
      <c r="AA678" s="106">
        <v>-10</v>
      </c>
      <c r="AB678" s="115">
        <v>420</v>
      </c>
      <c r="AC678" s="95">
        <v>430</v>
      </c>
      <c r="AD678" s="95">
        <v>425</v>
      </c>
      <c r="AE678" s="106" t="s">
        <v>5</v>
      </c>
      <c r="AF678" s="115">
        <v>415</v>
      </c>
      <c r="AG678" s="95">
        <v>425</v>
      </c>
      <c r="AH678" s="95">
        <v>420</v>
      </c>
      <c r="AI678" s="106">
        <v>30</v>
      </c>
      <c r="AJ678" s="115">
        <v>395</v>
      </c>
      <c r="AK678" s="95">
        <v>405</v>
      </c>
      <c r="AL678" s="95">
        <v>400</v>
      </c>
      <c r="AM678" s="106" t="s">
        <v>5</v>
      </c>
      <c r="AN678" s="115">
        <v>355</v>
      </c>
      <c r="AO678" s="95">
        <v>365</v>
      </c>
      <c r="AP678" s="95">
        <v>360</v>
      </c>
      <c r="AQ678" s="106" t="s">
        <v>5</v>
      </c>
      <c r="AR678" s="115">
        <v>395</v>
      </c>
      <c r="AS678" s="95">
        <v>405</v>
      </c>
      <c r="AT678" s="95">
        <v>400</v>
      </c>
      <c r="AU678" s="106">
        <v>5</v>
      </c>
      <c r="AV678" s="115">
        <v>335</v>
      </c>
      <c r="AW678" s="95">
        <v>345</v>
      </c>
      <c r="AX678" s="95">
        <v>340</v>
      </c>
      <c r="AY678" s="106">
        <v>5</v>
      </c>
      <c r="AZ678" s="115">
        <v>445</v>
      </c>
      <c r="BA678" s="95">
        <v>455</v>
      </c>
      <c r="BB678" s="95">
        <v>450</v>
      </c>
      <c r="BC678" s="106">
        <v>15</v>
      </c>
      <c r="BD678" s="115">
        <v>390</v>
      </c>
      <c r="BE678" s="95">
        <v>400</v>
      </c>
      <c r="BF678" s="95">
        <v>395</v>
      </c>
      <c r="BG678" s="106">
        <v>10</v>
      </c>
      <c r="BH678" s="115">
        <v>395</v>
      </c>
      <c r="BI678" s="95">
        <v>405</v>
      </c>
      <c r="BJ678" s="95">
        <v>400</v>
      </c>
      <c r="BK678" s="106">
        <v>5</v>
      </c>
      <c r="BL678" s="115">
        <v>310</v>
      </c>
      <c r="BM678" s="95">
        <v>320</v>
      </c>
      <c r="BN678" s="95">
        <v>315</v>
      </c>
      <c r="BO678" s="106" t="s">
        <v>5</v>
      </c>
      <c r="BP678" s="115">
        <v>410</v>
      </c>
      <c r="BQ678" s="95">
        <v>420</v>
      </c>
      <c r="BR678" s="95">
        <v>415</v>
      </c>
      <c r="BS678" s="106">
        <v>5</v>
      </c>
      <c r="BT678" s="115">
        <v>370</v>
      </c>
      <c r="BU678" s="95">
        <v>380</v>
      </c>
      <c r="BV678" s="95">
        <v>375</v>
      </c>
      <c r="BW678" s="106">
        <v>10</v>
      </c>
      <c r="BX678" s="115">
        <v>435</v>
      </c>
      <c r="BY678" s="95">
        <v>445</v>
      </c>
      <c r="BZ678" s="95">
        <v>440</v>
      </c>
      <c r="CA678" s="106">
        <v>-20</v>
      </c>
      <c r="CB678" s="115">
        <v>560</v>
      </c>
      <c r="CC678" s="95">
        <v>570</v>
      </c>
      <c r="CD678" s="95">
        <v>565</v>
      </c>
      <c r="CE678" s="106">
        <v>25</v>
      </c>
      <c r="CF678" s="115">
        <v>430</v>
      </c>
      <c r="CG678" s="95">
        <v>440</v>
      </c>
      <c r="CH678" s="95">
        <v>435</v>
      </c>
      <c r="CI678" s="106">
        <v>10</v>
      </c>
      <c r="CJ678" s="115">
        <v>370</v>
      </c>
      <c r="CK678" s="95">
        <v>380</v>
      </c>
      <c r="CL678" s="95">
        <v>375</v>
      </c>
      <c r="CM678" s="106">
        <v>-5</v>
      </c>
      <c r="CN678" s="115">
        <v>435</v>
      </c>
      <c r="CO678" s="95">
        <v>445</v>
      </c>
      <c r="CP678" s="95">
        <v>440</v>
      </c>
      <c r="CQ678" s="106">
        <v>25</v>
      </c>
      <c r="CR678" s="115">
        <v>545</v>
      </c>
      <c r="CS678" s="95">
        <v>555</v>
      </c>
      <c r="CT678" s="95">
        <v>550</v>
      </c>
      <c r="CU678" s="106">
        <v>10</v>
      </c>
      <c r="CV678" s="115">
        <v>465</v>
      </c>
      <c r="CW678" s="95">
        <v>475</v>
      </c>
      <c r="CX678" s="95">
        <v>470</v>
      </c>
      <c r="CY678" s="106">
        <v>20</v>
      </c>
      <c r="CZ678" s="115">
        <v>390</v>
      </c>
      <c r="DA678" s="95">
        <v>400</v>
      </c>
      <c r="DB678" s="95">
        <v>395</v>
      </c>
      <c r="DC678" s="106">
        <v>5</v>
      </c>
      <c r="DD678" s="115">
        <v>465</v>
      </c>
      <c r="DE678" s="95">
        <v>475</v>
      </c>
      <c r="DF678" s="95">
        <v>470</v>
      </c>
      <c r="DG678" s="106">
        <v>10</v>
      </c>
      <c r="DH678" s="115">
        <v>535</v>
      </c>
      <c r="DI678" s="95">
        <v>545</v>
      </c>
      <c r="DJ678" s="95">
        <v>540</v>
      </c>
      <c r="DK678" s="106" t="s">
        <v>5</v>
      </c>
      <c r="DL678" s="115">
        <v>425</v>
      </c>
      <c r="DM678" s="95">
        <v>435</v>
      </c>
      <c r="DN678" s="95">
        <v>430</v>
      </c>
      <c r="DO678" s="106">
        <v>10</v>
      </c>
      <c r="DP678" s="115">
        <v>355</v>
      </c>
      <c r="DQ678" s="95">
        <v>365</v>
      </c>
      <c r="DR678" s="95">
        <v>360</v>
      </c>
      <c r="DS678" s="106" t="s">
        <v>5</v>
      </c>
      <c r="DT678" s="115">
        <v>455</v>
      </c>
      <c r="DU678" s="95">
        <v>465</v>
      </c>
      <c r="DV678" s="95">
        <v>460</v>
      </c>
      <c r="DW678" s="106" t="s">
        <v>5</v>
      </c>
      <c r="DX678" s="115">
        <v>520</v>
      </c>
      <c r="DY678" s="95">
        <v>530</v>
      </c>
      <c r="DZ678" s="95">
        <v>525</v>
      </c>
      <c r="EA678" s="106" t="s">
        <v>5</v>
      </c>
      <c r="EB678" s="115">
        <v>420</v>
      </c>
      <c r="EC678" s="95">
        <v>430</v>
      </c>
      <c r="ED678" s="95">
        <v>425</v>
      </c>
      <c r="EE678" s="106">
        <v>-5</v>
      </c>
      <c r="EF678" s="115">
        <v>365</v>
      </c>
      <c r="EG678" s="95">
        <v>375</v>
      </c>
      <c r="EH678" s="95">
        <v>370</v>
      </c>
      <c r="EI678" s="106">
        <v>-5</v>
      </c>
      <c r="EJ678" s="115">
        <v>455</v>
      </c>
      <c r="EK678" s="95">
        <v>465</v>
      </c>
      <c r="EL678" s="95">
        <v>460</v>
      </c>
      <c r="EM678" s="106" t="s">
        <v>5</v>
      </c>
      <c r="EN678" s="115">
        <v>565</v>
      </c>
      <c r="EO678" s="95">
        <v>575</v>
      </c>
      <c r="EP678" s="95">
        <v>570</v>
      </c>
      <c r="EQ678" s="106" t="s">
        <v>5</v>
      </c>
      <c r="ER678" s="115">
        <v>400</v>
      </c>
      <c r="ES678" s="95">
        <v>410</v>
      </c>
      <c r="ET678" s="95">
        <v>405</v>
      </c>
      <c r="EU678" s="106" t="s">
        <v>5</v>
      </c>
      <c r="EV678" s="115">
        <v>345</v>
      </c>
      <c r="EW678" s="95">
        <v>355</v>
      </c>
      <c r="EX678" s="95">
        <v>350</v>
      </c>
      <c r="EY678" s="106">
        <v>-5</v>
      </c>
      <c r="EZ678" s="115">
        <v>435</v>
      </c>
      <c r="FA678" s="95">
        <v>445</v>
      </c>
      <c r="FB678" s="95">
        <v>440</v>
      </c>
      <c r="FC678" s="106" t="s">
        <v>5</v>
      </c>
      <c r="FD678" s="115">
        <v>395</v>
      </c>
      <c r="FE678" s="95">
        <v>405</v>
      </c>
      <c r="FF678" s="95">
        <v>400</v>
      </c>
      <c r="FG678" s="106" t="s">
        <v>5</v>
      </c>
      <c r="FH678" s="115">
        <v>355</v>
      </c>
      <c r="FI678" s="95">
        <v>365</v>
      </c>
      <c r="FJ678" s="95">
        <v>360</v>
      </c>
      <c r="FK678" s="106">
        <v>10</v>
      </c>
      <c r="FL678" s="115">
        <v>305</v>
      </c>
      <c r="FM678" s="95">
        <v>315</v>
      </c>
      <c r="FN678" s="95">
        <v>310</v>
      </c>
      <c r="FO678" s="106">
        <v>10</v>
      </c>
      <c r="FP678" s="115">
        <v>305</v>
      </c>
      <c r="FQ678" s="95">
        <v>315</v>
      </c>
      <c r="FR678" s="95">
        <v>310</v>
      </c>
      <c r="FS678" s="106" t="s">
        <v>5</v>
      </c>
      <c r="FT678" s="135">
        <v>275</v>
      </c>
      <c r="FU678" s="136">
        <v>285</v>
      </c>
      <c r="FV678" s="95">
        <v>280</v>
      </c>
      <c r="FW678" s="134" t="s">
        <v>5</v>
      </c>
      <c r="FX678" s="115">
        <v>265</v>
      </c>
      <c r="FY678" s="95">
        <v>275</v>
      </c>
      <c r="FZ678" s="95">
        <v>270</v>
      </c>
      <c r="GA678" s="106">
        <v>-5</v>
      </c>
      <c r="GB678" s="115">
        <v>555</v>
      </c>
      <c r="GC678" s="95">
        <v>565</v>
      </c>
      <c r="GD678" s="95">
        <v>560</v>
      </c>
      <c r="GE678" s="106">
        <v>20</v>
      </c>
      <c r="GF678" s="115">
        <v>480</v>
      </c>
      <c r="GG678" s="95">
        <v>490</v>
      </c>
      <c r="GH678" s="95">
        <v>485</v>
      </c>
      <c r="GI678" s="106">
        <v>5</v>
      </c>
      <c r="GJ678" s="115">
        <v>475</v>
      </c>
      <c r="GK678" s="95">
        <v>485</v>
      </c>
      <c r="GL678" s="95">
        <v>480</v>
      </c>
      <c r="GM678" s="106">
        <v>10</v>
      </c>
      <c r="GN678" s="115">
        <v>625</v>
      </c>
      <c r="GO678" s="95">
        <v>635</v>
      </c>
      <c r="GP678" s="95">
        <v>630</v>
      </c>
      <c r="GQ678" s="106" t="s">
        <v>5</v>
      </c>
      <c r="GR678" s="93"/>
      <c r="GS678" s="93"/>
    </row>
    <row r="679" spans="1:201" ht="15.75" x14ac:dyDescent="0.25">
      <c r="A679">
        <v>11</v>
      </c>
      <c r="B679">
        <v>2022</v>
      </c>
      <c r="C679" s="91">
        <v>44883</v>
      </c>
      <c r="D679" s="95">
        <v>465</v>
      </c>
      <c r="E679" s="95">
        <v>475</v>
      </c>
      <c r="F679" s="95">
        <v>470</v>
      </c>
      <c r="G679" s="106">
        <v>-10</v>
      </c>
      <c r="H679" s="115">
        <v>395</v>
      </c>
      <c r="I679" s="95">
        <v>405</v>
      </c>
      <c r="J679" s="95">
        <v>400</v>
      </c>
      <c r="K679" s="106">
        <v>-5</v>
      </c>
      <c r="L679" s="115">
        <v>440</v>
      </c>
      <c r="M679" s="95">
        <v>450</v>
      </c>
      <c r="N679" s="95">
        <v>445</v>
      </c>
      <c r="O679" s="106">
        <v>5</v>
      </c>
      <c r="P679" s="115">
        <v>410</v>
      </c>
      <c r="Q679" s="95">
        <v>420</v>
      </c>
      <c r="R679" s="95">
        <v>415</v>
      </c>
      <c r="S679" s="106">
        <v>5</v>
      </c>
      <c r="T679" s="115">
        <v>380</v>
      </c>
      <c r="U679" s="95">
        <v>390</v>
      </c>
      <c r="V679" s="95">
        <v>385</v>
      </c>
      <c r="W679" s="106">
        <v>-5</v>
      </c>
      <c r="X679" s="115">
        <v>375</v>
      </c>
      <c r="Y679" s="95">
        <v>385</v>
      </c>
      <c r="Z679" s="95">
        <v>380</v>
      </c>
      <c r="AA679" s="106">
        <v>-10</v>
      </c>
      <c r="AB679" s="115">
        <v>420</v>
      </c>
      <c r="AC679" s="95">
        <v>430</v>
      </c>
      <c r="AD679" s="95">
        <v>425</v>
      </c>
      <c r="AE679" s="106" t="s">
        <v>5</v>
      </c>
      <c r="AF679" s="115">
        <v>385</v>
      </c>
      <c r="AG679" s="95">
        <v>395</v>
      </c>
      <c r="AH679" s="95">
        <v>390</v>
      </c>
      <c r="AI679" s="106">
        <v>-30</v>
      </c>
      <c r="AJ679" s="115">
        <v>385</v>
      </c>
      <c r="AK679" s="95">
        <v>395</v>
      </c>
      <c r="AL679" s="95">
        <v>390</v>
      </c>
      <c r="AM679" s="106">
        <v>-10</v>
      </c>
      <c r="AN679" s="115">
        <v>335</v>
      </c>
      <c r="AO679" s="95">
        <v>345</v>
      </c>
      <c r="AP679" s="95">
        <v>340</v>
      </c>
      <c r="AQ679" s="106">
        <v>-20</v>
      </c>
      <c r="AR679" s="115">
        <v>400</v>
      </c>
      <c r="AS679" s="95">
        <v>410</v>
      </c>
      <c r="AT679" s="95">
        <v>405</v>
      </c>
      <c r="AU679" s="106">
        <v>5</v>
      </c>
      <c r="AV679" s="115">
        <v>330</v>
      </c>
      <c r="AW679" s="95">
        <v>340</v>
      </c>
      <c r="AX679" s="95">
        <v>335</v>
      </c>
      <c r="AY679" s="106">
        <v>-5</v>
      </c>
      <c r="AZ679" s="115">
        <v>450</v>
      </c>
      <c r="BA679" s="95">
        <v>460</v>
      </c>
      <c r="BB679" s="95">
        <v>455</v>
      </c>
      <c r="BC679" s="106">
        <v>5</v>
      </c>
      <c r="BD679" s="115">
        <v>375</v>
      </c>
      <c r="BE679" s="95">
        <v>385</v>
      </c>
      <c r="BF679" s="95">
        <v>380</v>
      </c>
      <c r="BG679" s="106">
        <v>-15</v>
      </c>
      <c r="BH679" s="115">
        <v>400</v>
      </c>
      <c r="BI679" s="95">
        <v>410</v>
      </c>
      <c r="BJ679" s="95">
        <v>405</v>
      </c>
      <c r="BK679" s="106">
        <v>5</v>
      </c>
      <c r="BL679" s="115">
        <v>310</v>
      </c>
      <c r="BM679" s="95">
        <v>320</v>
      </c>
      <c r="BN679" s="95">
        <v>315</v>
      </c>
      <c r="BO679" s="106" t="s">
        <v>5</v>
      </c>
      <c r="BP679" s="115">
        <v>410</v>
      </c>
      <c r="BQ679" s="95">
        <v>420</v>
      </c>
      <c r="BR679" s="95">
        <v>415</v>
      </c>
      <c r="BS679" s="106" t="s">
        <v>5</v>
      </c>
      <c r="BT679" s="115">
        <v>370</v>
      </c>
      <c r="BU679" s="95">
        <v>380</v>
      </c>
      <c r="BV679" s="95">
        <v>375</v>
      </c>
      <c r="BW679" s="106" t="s">
        <v>5</v>
      </c>
      <c r="BX679" s="115">
        <v>435</v>
      </c>
      <c r="BY679" s="95">
        <v>445</v>
      </c>
      <c r="BZ679" s="95">
        <v>440</v>
      </c>
      <c r="CA679" s="106" t="s">
        <v>5</v>
      </c>
      <c r="CB679" s="115">
        <v>550</v>
      </c>
      <c r="CC679" s="95">
        <v>560</v>
      </c>
      <c r="CD679" s="95">
        <v>555</v>
      </c>
      <c r="CE679" s="106">
        <v>-10</v>
      </c>
      <c r="CF679" s="115">
        <v>445</v>
      </c>
      <c r="CG679" s="95">
        <v>455</v>
      </c>
      <c r="CH679" s="95">
        <v>450</v>
      </c>
      <c r="CI679" s="106">
        <v>15</v>
      </c>
      <c r="CJ679" s="115">
        <v>380</v>
      </c>
      <c r="CK679" s="95">
        <v>390</v>
      </c>
      <c r="CL679" s="95">
        <v>385</v>
      </c>
      <c r="CM679" s="106">
        <v>10</v>
      </c>
      <c r="CN679" s="115">
        <v>435</v>
      </c>
      <c r="CO679" s="95">
        <v>445</v>
      </c>
      <c r="CP679" s="95">
        <v>440</v>
      </c>
      <c r="CQ679" s="106" t="s">
        <v>5</v>
      </c>
      <c r="CR679" s="115">
        <v>545</v>
      </c>
      <c r="CS679" s="95">
        <v>555</v>
      </c>
      <c r="CT679" s="95">
        <v>550</v>
      </c>
      <c r="CU679" s="106">
        <v>10</v>
      </c>
      <c r="CV679" s="115">
        <v>455</v>
      </c>
      <c r="CW679" s="95">
        <v>465</v>
      </c>
      <c r="CX679" s="95">
        <v>460</v>
      </c>
      <c r="CY679" s="106">
        <v>-10</v>
      </c>
      <c r="CZ679" s="115">
        <v>385</v>
      </c>
      <c r="DA679" s="95">
        <v>395</v>
      </c>
      <c r="DB679" s="95">
        <v>390</v>
      </c>
      <c r="DC679" s="106">
        <v>-5</v>
      </c>
      <c r="DD679" s="115">
        <v>455</v>
      </c>
      <c r="DE679" s="95">
        <v>465</v>
      </c>
      <c r="DF679" s="95">
        <v>460</v>
      </c>
      <c r="DG679" s="106">
        <v>-10</v>
      </c>
      <c r="DH679" s="115">
        <v>525</v>
      </c>
      <c r="DI679" s="95">
        <v>535</v>
      </c>
      <c r="DJ679" s="95">
        <v>530</v>
      </c>
      <c r="DK679" s="106">
        <v>-10</v>
      </c>
      <c r="DL679" s="115">
        <v>415</v>
      </c>
      <c r="DM679" s="95">
        <v>425</v>
      </c>
      <c r="DN679" s="95">
        <v>420</v>
      </c>
      <c r="DO679" s="106">
        <v>-10</v>
      </c>
      <c r="DP679" s="115">
        <v>335</v>
      </c>
      <c r="DQ679" s="95">
        <v>345</v>
      </c>
      <c r="DR679" s="95">
        <v>340</v>
      </c>
      <c r="DS679" s="106">
        <v>-20</v>
      </c>
      <c r="DT679" s="115">
        <v>445</v>
      </c>
      <c r="DU679" s="95">
        <v>455</v>
      </c>
      <c r="DV679" s="95">
        <v>450</v>
      </c>
      <c r="DW679" s="106">
        <v>-10</v>
      </c>
      <c r="DX679" s="115">
        <v>510</v>
      </c>
      <c r="DY679" s="95">
        <v>520</v>
      </c>
      <c r="DZ679" s="95">
        <v>515</v>
      </c>
      <c r="EA679" s="106">
        <v>-10</v>
      </c>
      <c r="EB679" s="115">
        <v>425</v>
      </c>
      <c r="EC679" s="95">
        <v>435</v>
      </c>
      <c r="ED679" s="95">
        <v>430</v>
      </c>
      <c r="EE679" s="106">
        <v>5</v>
      </c>
      <c r="EF679" s="115">
        <v>330</v>
      </c>
      <c r="EG679" s="95">
        <v>340</v>
      </c>
      <c r="EH679" s="95">
        <v>335</v>
      </c>
      <c r="EI679" s="106">
        <v>-35</v>
      </c>
      <c r="EJ679" s="115">
        <v>455</v>
      </c>
      <c r="EK679" s="95">
        <v>465</v>
      </c>
      <c r="EL679" s="95">
        <v>460</v>
      </c>
      <c r="EM679" s="106" t="s">
        <v>5</v>
      </c>
      <c r="EN679" s="115">
        <v>555</v>
      </c>
      <c r="EO679" s="95">
        <v>565</v>
      </c>
      <c r="EP679" s="95">
        <v>560</v>
      </c>
      <c r="EQ679" s="106">
        <v>-10</v>
      </c>
      <c r="ER679" s="115">
        <v>390</v>
      </c>
      <c r="ES679" s="95">
        <v>400</v>
      </c>
      <c r="ET679" s="95">
        <v>395</v>
      </c>
      <c r="EU679" s="106">
        <v>-10</v>
      </c>
      <c r="EV679" s="115">
        <v>335</v>
      </c>
      <c r="EW679" s="95">
        <v>345</v>
      </c>
      <c r="EX679" s="95">
        <v>340</v>
      </c>
      <c r="EY679" s="106">
        <v>-10</v>
      </c>
      <c r="EZ679" s="115">
        <v>455</v>
      </c>
      <c r="FA679" s="95">
        <v>465</v>
      </c>
      <c r="FB679" s="95">
        <v>460</v>
      </c>
      <c r="FC679" s="106">
        <v>20</v>
      </c>
      <c r="FD679" s="115">
        <v>395</v>
      </c>
      <c r="FE679" s="95">
        <v>405</v>
      </c>
      <c r="FF679" s="95">
        <v>400</v>
      </c>
      <c r="FG679" s="106" t="s">
        <v>5</v>
      </c>
      <c r="FH679" s="115">
        <v>375</v>
      </c>
      <c r="FI679" s="95">
        <v>385</v>
      </c>
      <c r="FJ679" s="95">
        <v>380</v>
      </c>
      <c r="FK679" s="106">
        <v>20</v>
      </c>
      <c r="FL679" s="115">
        <v>300</v>
      </c>
      <c r="FM679" s="95">
        <v>310</v>
      </c>
      <c r="FN679" s="95">
        <v>305</v>
      </c>
      <c r="FO679" s="106">
        <v>-5</v>
      </c>
      <c r="FP679" s="115">
        <v>305</v>
      </c>
      <c r="FQ679" s="95">
        <v>315</v>
      </c>
      <c r="FR679" s="95">
        <v>310</v>
      </c>
      <c r="FS679" s="106" t="s">
        <v>5</v>
      </c>
      <c r="FT679" s="135">
        <v>270</v>
      </c>
      <c r="FU679" s="136">
        <v>280</v>
      </c>
      <c r="FV679" s="95">
        <v>275</v>
      </c>
      <c r="FW679" s="134">
        <v>-5</v>
      </c>
      <c r="FX679" s="115">
        <v>265</v>
      </c>
      <c r="FY679" s="95">
        <v>275</v>
      </c>
      <c r="FZ679" s="95">
        <v>270</v>
      </c>
      <c r="GA679" s="106" t="s">
        <v>5</v>
      </c>
      <c r="GB679" s="115">
        <v>545</v>
      </c>
      <c r="GC679" s="95">
        <v>555</v>
      </c>
      <c r="GD679" s="95">
        <v>550</v>
      </c>
      <c r="GE679" s="106">
        <v>-10</v>
      </c>
      <c r="GF679" s="115">
        <v>475</v>
      </c>
      <c r="GG679" s="95">
        <v>485</v>
      </c>
      <c r="GH679" s="95">
        <v>480</v>
      </c>
      <c r="GI679" s="106">
        <v>-5</v>
      </c>
      <c r="GJ679" s="115">
        <v>465</v>
      </c>
      <c r="GK679" s="95">
        <v>475</v>
      </c>
      <c r="GL679" s="95">
        <v>470</v>
      </c>
      <c r="GM679" s="106">
        <v>-10</v>
      </c>
      <c r="GN679" s="115">
        <v>615</v>
      </c>
      <c r="GO679" s="95">
        <v>625</v>
      </c>
      <c r="GP679" s="95">
        <v>620</v>
      </c>
      <c r="GQ679" s="106">
        <v>-10</v>
      </c>
      <c r="GR679" s="93"/>
      <c r="GS679" s="93"/>
    </row>
    <row r="680" spans="1:201" ht="15.75" x14ac:dyDescent="0.25">
      <c r="A680">
        <v>11</v>
      </c>
      <c r="B680">
        <v>2022</v>
      </c>
      <c r="C680" s="91">
        <v>44890</v>
      </c>
      <c r="D680" s="95">
        <v>435</v>
      </c>
      <c r="E680" s="95">
        <v>445</v>
      </c>
      <c r="F680" s="95">
        <v>440</v>
      </c>
      <c r="G680" s="106">
        <v>-30</v>
      </c>
      <c r="H680" s="115">
        <v>390</v>
      </c>
      <c r="I680" s="95">
        <v>400</v>
      </c>
      <c r="J680" s="95">
        <v>395</v>
      </c>
      <c r="K680" s="106">
        <v>-5</v>
      </c>
      <c r="L680" s="115">
        <v>435</v>
      </c>
      <c r="M680" s="95">
        <v>445</v>
      </c>
      <c r="N680" s="95">
        <v>440</v>
      </c>
      <c r="O680" s="106">
        <v>-5</v>
      </c>
      <c r="P680" s="115">
        <v>400</v>
      </c>
      <c r="Q680" s="95">
        <v>410</v>
      </c>
      <c r="R680" s="95">
        <v>405</v>
      </c>
      <c r="S680" s="106">
        <v>-10</v>
      </c>
      <c r="T680" s="115">
        <v>375</v>
      </c>
      <c r="U680" s="95">
        <v>385</v>
      </c>
      <c r="V680" s="95">
        <v>380</v>
      </c>
      <c r="W680" s="106">
        <v>-5</v>
      </c>
      <c r="X680" s="115">
        <v>365</v>
      </c>
      <c r="Y680" s="95">
        <v>375</v>
      </c>
      <c r="Z680" s="95">
        <v>370</v>
      </c>
      <c r="AA680" s="106">
        <v>-10</v>
      </c>
      <c r="AB680" s="115">
        <v>420</v>
      </c>
      <c r="AC680" s="95">
        <v>430</v>
      </c>
      <c r="AD680" s="95">
        <v>425</v>
      </c>
      <c r="AE680" s="106" t="s">
        <v>5</v>
      </c>
      <c r="AF680" s="115">
        <v>375</v>
      </c>
      <c r="AG680" s="95">
        <v>385</v>
      </c>
      <c r="AH680" s="95">
        <v>380</v>
      </c>
      <c r="AI680" s="106">
        <v>-10</v>
      </c>
      <c r="AJ680" s="115">
        <v>380</v>
      </c>
      <c r="AK680" s="95">
        <v>390</v>
      </c>
      <c r="AL680" s="95">
        <v>385</v>
      </c>
      <c r="AM680" s="106">
        <v>-5</v>
      </c>
      <c r="AN680" s="115">
        <v>330</v>
      </c>
      <c r="AO680" s="95">
        <v>340</v>
      </c>
      <c r="AP680" s="95">
        <v>335</v>
      </c>
      <c r="AQ680" s="106">
        <v>-5</v>
      </c>
      <c r="AR680" s="115">
        <v>400</v>
      </c>
      <c r="AS680" s="95">
        <v>410</v>
      </c>
      <c r="AT680" s="95">
        <v>405</v>
      </c>
      <c r="AU680" s="106" t="s">
        <v>5</v>
      </c>
      <c r="AV680" s="115">
        <v>335</v>
      </c>
      <c r="AW680" s="95">
        <v>345</v>
      </c>
      <c r="AX680" s="95">
        <v>340</v>
      </c>
      <c r="AY680" s="106">
        <v>5</v>
      </c>
      <c r="AZ680" s="115">
        <v>450</v>
      </c>
      <c r="BA680" s="95">
        <v>460</v>
      </c>
      <c r="BB680" s="95">
        <v>455</v>
      </c>
      <c r="BC680" s="106" t="s">
        <v>5</v>
      </c>
      <c r="BD680" s="115">
        <v>375</v>
      </c>
      <c r="BE680" s="95">
        <v>385</v>
      </c>
      <c r="BF680" s="95">
        <v>380</v>
      </c>
      <c r="BG680" s="106" t="s">
        <v>5</v>
      </c>
      <c r="BH680" s="115">
        <v>400</v>
      </c>
      <c r="BI680" s="95">
        <v>410</v>
      </c>
      <c r="BJ680" s="95">
        <v>405</v>
      </c>
      <c r="BK680" s="106" t="s">
        <v>5</v>
      </c>
      <c r="BL680" s="115">
        <v>310</v>
      </c>
      <c r="BM680" s="95">
        <v>320</v>
      </c>
      <c r="BN680" s="95">
        <v>315</v>
      </c>
      <c r="BO680" s="106" t="s">
        <v>5</v>
      </c>
      <c r="BP680" s="115">
        <v>405</v>
      </c>
      <c r="BQ680" s="95">
        <v>415</v>
      </c>
      <c r="BR680" s="95">
        <v>410</v>
      </c>
      <c r="BS680" s="106">
        <v>-5</v>
      </c>
      <c r="BT680" s="115">
        <v>375</v>
      </c>
      <c r="BU680" s="95">
        <v>385</v>
      </c>
      <c r="BV680" s="95">
        <v>380</v>
      </c>
      <c r="BW680" s="106">
        <v>5</v>
      </c>
      <c r="BX680" s="115">
        <v>435</v>
      </c>
      <c r="BY680" s="95">
        <v>445</v>
      </c>
      <c r="BZ680" s="95">
        <v>440</v>
      </c>
      <c r="CA680" s="106" t="s">
        <v>5</v>
      </c>
      <c r="CB680" s="115">
        <v>550</v>
      </c>
      <c r="CC680" s="95">
        <v>560</v>
      </c>
      <c r="CD680" s="95">
        <v>555</v>
      </c>
      <c r="CE680" s="106" t="s">
        <v>5</v>
      </c>
      <c r="CF680" s="115">
        <v>435</v>
      </c>
      <c r="CG680" s="95">
        <v>445</v>
      </c>
      <c r="CH680" s="95">
        <v>440</v>
      </c>
      <c r="CI680" s="106">
        <v>-10</v>
      </c>
      <c r="CJ680" s="115">
        <v>375</v>
      </c>
      <c r="CK680" s="95">
        <v>385</v>
      </c>
      <c r="CL680" s="95">
        <v>380</v>
      </c>
      <c r="CM680" s="106">
        <v>-5</v>
      </c>
      <c r="CN680" s="115">
        <v>435</v>
      </c>
      <c r="CO680" s="95">
        <v>445</v>
      </c>
      <c r="CP680" s="95">
        <v>440</v>
      </c>
      <c r="CQ680" s="106" t="s">
        <v>5</v>
      </c>
      <c r="CR680" s="115">
        <v>545</v>
      </c>
      <c r="CS680" s="95">
        <v>555</v>
      </c>
      <c r="CT680" s="95">
        <v>550</v>
      </c>
      <c r="CU680" s="106">
        <v>10</v>
      </c>
      <c r="CV680" s="115">
        <v>425</v>
      </c>
      <c r="CW680" s="95">
        <v>435</v>
      </c>
      <c r="CX680" s="95">
        <v>430</v>
      </c>
      <c r="CY680" s="106">
        <v>-30</v>
      </c>
      <c r="CZ680" s="115">
        <v>390</v>
      </c>
      <c r="DA680" s="95">
        <v>400</v>
      </c>
      <c r="DB680" s="95">
        <v>395</v>
      </c>
      <c r="DC680" s="106">
        <v>5</v>
      </c>
      <c r="DD680" s="115">
        <v>470</v>
      </c>
      <c r="DE680" s="95">
        <v>480</v>
      </c>
      <c r="DF680" s="95">
        <v>475</v>
      </c>
      <c r="DG680" s="106">
        <v>15</v>
      </c>
      <c r="DH680" s="115">
        <v>525</v>
      </c>
      <c r="DI680" s="95">
        <v>535</v>
      </c>
      <c r="DJ680" s="95">
        <v>530</v>
      </c>
      <c r="DK680" s="106" t="s">
        <v>5</v>
      </c>
      <c r="DL680" s="115">
        <v>405</v>
      </c>
      <c r="DM680" s="95">
        <v>415</v>
      </c>
      <c r="DN680" s="95">
        <v>410</v>
      </c>
      <c r="DO680" s="106">
        <v>-10</v>
      </c>
      <c r="DP680" s="115">
        <v>345</v>
      </c>
      <c r="DQ680" s="95">
        <v>355</v>
      </c>
      <c r="DR680" s="95">
        <v>350</v>
      </c>
      <c r="DS680" s="106">
        <v>10</v>
      </c>
      <c r="DT680" s="115">
        <v>460</v>
      </c>
      <c r="DU680" s="95">
        <v>470</v>
      </c>
      <c r="DV680" s="95">
        <v>465</v>
      </c>
      <c r="DW680" s="106">
        <v>15</v>
      </c>
      <c r="DX680" s="115">
        <v>510</v>
      </c>
      <c r="DY680" s="95">
        <v>520</v>
      </c>
      <c r="DZ680" s="95">
        <v>515</v>
      </c>
      <c r="EA680" s="106" t="s">
        <v>5</v>
      </c>
      <c r="EB680" s="115">
        <v>430</v>
      </c>
      <c r="EC680" s="95">
        <v>440</v>
      </c>
      <c r="ED680" s="95">
        <v>435</v>
      </c>
      <c r="EE680" s="106">
        <v>5</v>
      </c>
      <c r="EF680" s="115">
        <v>325</v>
      </c>
      <c r="EG680" s="95">
        <v>335</v>
      </c>
      <c r="EH680" s="95">
        <v>330</v>
      </c>
      <c r="EI680" s="106">
        <v>-5</v>
      </c>
      <c r="EJ680" s="115">
        <v>455</v>
      </c>
      <c r="EK680" s="95">
        <v>465</v>
      </c>
      <c r="EL680" s="95">
        <v>460</v>
      </c>
      <c r="EM680" s="106" t="s">
        <v>5</v>
      </c>
      <c r="EN680" s="115">
        <v>555</v>
      </c>
      <c r="EO680" s="95">
        <v>565</v>
      </c>
      <c r="EP680" s="95">
        <v>560</v>
      </c>
      <c r="EQ680" s="106" t="s">
        <v>5</v>
      </c>
      <c r="ER680" s="115">
        <v>390</v>
      </c>
      <c r="ES680" s="95">
        <v>400</v>
      </c>
      <c r="ET680" s="95">
        <v>395</v>
      </c>
      <c r="EU680" s="106" t="s">
        <v>5</v>
      </c>
      <c r="EV680" s="115">
        <v>325</v>
      </c>
      <c r="EW680" s="95">
        <v>335</v>
      </c>
      <c r="EX680" s="95">
        <v>330</v>
      </c>
      <c r="EY680" s="106">
        <v>-10</v>
      </c>
      <c r="EZ680" s="115">
        <v>455</v>
      </c>
      <c r="FA680" s="95">
        <v>465</v>
      </c>
      <c r="FB680" s="95">
        <v>460</v>
      </c>
      <c r="FC680" s="106" t="s">
        <v>5</v>
      </c>
      <c r="FD680" s="115">
        <v>395</v>
      </c>
      <c r="FE680" s="95">
        <v>405</v>
      </c>
      <c r="FF680" s="95">
        <v>400</v>
      </c>
      <c r="FG680" s="106" t="s">
        <v>5</v>
      </c>
      <c r="FH680" s="115">
        <v>360</v>
      </c>
      <c r="FI680" s="95">
        <v>370</v>
      </c>
      <c r="FJ680" s="95">
        <v>365</v>
      </c>
      <c r="FK680" s="106">
        <v>-15</v>
      </c>
      <c r="FL680" s="115">
        <v>290</v>
      </c>
      <c r="FM680" s="95">
        <v>300</v>
      </c>
      <c r="FN680" s="95">
        <v>295</v>
      </c>
      <c r="FO680" s="106">
        <v>-10</v>
      </c>
      <c r="FP680" s="115">
        <v>305</v>
      </c>
      <c r="FQ680" s="95">
        <v>315</v>
      </c>
      <c r="FR680" s="95">
        <v>310</v>
      </c>
      <c r="FS680" s="106" t="s">
        <v>5</v>
      </c>
      <c r="FT680" s="135">
        <v>265</v>
      </c>
      <c r="FU680" s="136">
        <v>275</v>
      </c>
      <c r="FV680" s="95">
        <v>270</v>
      </c>
      <c r="FW680" s="134">
        <v>-5</v>
      </c>
      <c r="FX680" s="115">
        <v>270</v>
      </c>
      <c r="FY680" s="95">
        <v>280</v>
      </c>
      <c r="FZ680" s="95">
        <v>275</v>
      </c>
      <c r="GA680" s="106">
        <v>5</v>
      </c>
      <c r="GB680" s="115">
        <v>515</v>
      </c>
      <c r="GC680" s="95">
        <v>525</v>
      </c>
      <c r="GD680" s="95">
        <v>520</v>
      </c>
      <c r="GE680" s="106">
        <v>-30</v>
      </c>
      <c r="GF680" s="115">
        <v>480</v>
      </c>
      <c r="GG680" s="95">
        <v>490</v>
      </c>
      <c r="GH680" s="95">
        <v>485</v>
      </c>
      <c r="GI680" s="106">
        <v>5</v>
      </c>
      <c r="GJ680" s="115">
        <v>480</v>
      </c>
      <c r="GK680" s="95">
        <v>490</v>
      </c>
      <c r="GL680" s="95">
        <v>485</v>
      </c>
      <c r="GM680" s="106">
        <v>15</v>
      </c>
      <c r="GN680" s="115">
        <v>615</v>
      </c>
      <c r="GO680" s="95">
        <v>625</v>
      </c>
      <c r="GP680" s="95">
        <v>620</v>
      </c>
      <c r="GQ680" s="106" t="s">
        <v>5</v>
      </c>
      <c r="GR680" s="93"/>
      <c r="GS680" s="93"/>
    </row>
    <row r="681" spans="1:201" ht="15.75" x14ac:dyDescent="0.25">
      <c r="A681">
        <v>12</v>
      </c>
      <c r="B681">
        <v>2022</v>
      </c>
      <c r="C681" s="91">
        <v>44897</v>
      </c>
      <c r="D681" s="96">
        <v>415</v>
      </c>
      <c r="E681" s="96">
        <v>425</v>
      </c>
      <c r="F681" s="96">
        <v>420</v>
      </c>
      <c r="G681" s="103"/>
      <c r="H681" s="113">
        <v>377.5</v>
      </c>
      <c r="I681" s="96">
        <v>387.5</v>
      </c>
      <c r="J681" s="96">
        <v>382.5</v>
      </c>
      <c r="K681" s="103"/>
      <c r="L681" s="113">
        <v>432.5</v>
      </c>
      <c r="M681" s="96">
        <v>442.5</v>
      </c>
      <c r="N681" s="96">
        <v>437.5</v>
      </c>
      <c r="O681" s="103"/>
      <c r="P681" s="113">
        <v>397.5</v>
      </c>
      <c r="Q681" s="96">
        <v>407.5</v>
      </c>
      <c r="R681" s="96">
        <v>402.5</v>
      </c>
      <c r="S681" s="103"/>
      <c r="T681" s="113">
        <v>380</v>
      </c>
      <c r="U681" s="96">
        <v>390</v>
      </c>
      <c r="V681" s="96">
        <v>385</v>
      </c>
      <c r="W681" s="103"/>
      <c r="X681" s="113">
        <v>370</v>
      </c>
      <c r="Y681" s="96">
        <v>380</v>
      </c>
      <c r="Z681" s="96">
        <v>375</v>
      </c>
      <c r="AA681" s="103"/>
      <c r="AB681" s="113">
        <v>417.5</v>
      </c>
      <c r="AC681" s="96">
        <v>427.5</v>
      </c>
      <c r="AD681" s="96">
        <v>422.5</v>
      </c>
      <c r="AE681" s="103"/>
      <c r="AF681" s="113">
        <v>380</v>
      </c>
      <c r="AG681" s="96">
        <v>390</v>
      </c>
      <c r="AH681" s="96">
        <v>385</v>
      </c>
      <c r="AI681" s="103"/>
      <c r="AJ681" s="113">
        <v>382.5</v>
      </c>
      <c r="AK681" s="96">
        <v>392.5</v>
      </c>
      <c r="AL681" s="96">
        <v>387.5</v>
      </c>
      <c r="AM681" s="103"/>
      <c r="AN681" s="113">
        <v>327.5</v>
      </c>
      <c r="AO681" s="96">
        <v>337.5</v>
      </c>
      <c r="AP681" s="96">
        <v>332.5</v>
      </c>
      <c r="AQ681" s="103"/>
      <c r="AR681" s="113">
        <v>402.5</v>
      </c>
      <c r="AS681" s="96">
        <v>412.5</v>
      </c>
      <c r="AT681" s="96">
        <v>407.5</v>
      </c>
      <c r="AU681" s="103"/>
      <c r="AV681" s="113">
        <v>332.5</v>
      </c>
      <c r="AW681" s="96">
        <v>342.5</v>
      </c>
      <c r="AX681" s="96">
        <v>337.5</v>
      </c>
      <c r="AY681" s="103"/>
      <c r="AZ681" s="113">
        <v>417.5</v>
      </c>
      <c r="BA681" s="96">
        <v>427.5</v>
      </c>
      <c r="BB681" s="96">
        <v>422.5</v>
      </c>
      <c r="BC681" s="103"/>
      <c r="BD681" s="113">
        <v>360</v>
      </c>
      <c r="BE681" s="96">
        <v>370</v>
      </c>
      <c r="BF681" s="96">
        <v>365</v>
      </c>
      <c r="BG681" s="103"/>
      <c r="BH681" s="113">
        <v>400</v>
      </c>
      <c r="BI681" s="96">
        <v>410</v>
      </c>
      <c r="BJ681" s="96">
        <v>405</v>
      </c>
      <c r="BK681" s="103"/>
      <c r="BL681" s="113">
        <v>310</v>
      </c>
      <c r="BM681" s="96">
        <v>320</v>
      </c>
      <c r="BN681" s="96">
        <v>315</v>
      </c>
      <c r="BO681" s="103"/>
      <c r="BP681" s="113">
        <v>410</v>
      </c>
      <c r="BQ681" s="96">
        <v>420</v>
      </c>
      <c r="BR681" s="96">
        <v>415</v>
      </c>
      <c r="BS681" s="103"/>
      <c r="BT681" s="113">
        <v>360</v>
      </c>
      <c r="BU681" s="96">
        <v>370</v>
      </c>
      <c r="BV681" s="96">
        <v>365</v>
      </c>
      <c r="BW681" s="103"/>
      <c r="BX681" s="113">
        <v>430</v>
      </c>
      <c r="BY681" s="96">
        <v>440</v>
      </c>
      <c r="BZ681" s="96">
        <v>435</v>
      </c>
      <c r="CA681" s="103"/>
      <c r="CB681" s="113">
        <v>550</v>
      </c>
      <c r="CC681" s="96">
        <v>560</v>
      </c>
      <c r="CD681" s="96">
        <v>555</v>
      </c>
      <c r="CE681" s="103"/>
      <c r="CF681" s="113">
        <v>425</v>
      </c>
      <c r="CG681" s="96">
        <v>435</v>
      </c>
      <c r="CH681" s="96">
        <v>430</v>
      </c>
      <c r="CI681" s="103"/>
      <c r="CJ681" s="113">
        <v>357.5</v>
      </c>
      <c r="CK681" s="96">
        <v>367.5</v>
      </c>
      <c r="CL681" s="96">
        <v>362.5</v>
      </c>
      <c r="CM681" s="103"/>
      <c r="CN681" s="113">
        <v>430</v>
      </c>
      <c r="CO681" s="96">
        <v>440</v>
      </c>
      <c r="CP681" s="96">
        <v>435</v>
      </c>
      <c r="CQ681" s="103"/>
      <c r="CR681" s="113">
        <v>545</v>
      </c>
      <c r="CS681" s="96">
        <v>555</v>
      </c>
      <c r="CT681" s="96">
        <v>550</v>
      </c>
      <c r="CU681" s="103"/>
      <c r="CV681" s="113">
        <v>420</v>
      </c>
      <c r="CW681" s="96">
        <v>430</v>
      </c>
      <c r="CX681" s="96">
        <v>425</v>
      </c>
      <c r="CY681" s="103"/>
      <c r="CZ681" s="113">
        <v>375</v>
      </c>
      <c r="DA681" s="96">
        <v>385</v>
      </c>
      <c r="DB681" s="96">
        <v>380</v>
      </c>
      <c r="DC681" s="103"/>
      <c r="DD681" s="113">
        <v>472.5</v>
      </c>
      <c r="DE681" s="96">
        <v>482.5</v>
      </c>
      <c r="DF681" s="96">
        <v>477.5</v>
      </c>
      <c r="DG681" s="103"/>
      <c r="DH681" s="113">
        <v>525</v>
      </c>
      <c r="DI681" s="96">
        <v>535</v>
      </c>
      <c r="DJ681" s="96">
        <v>530</v>
      </c>
      <c r="DK681" s="103"/>
      <c r="DL681" s="113">
        <v>395</v>
      </c>
      <c r="DM681" s="96">
        <v>405</v>
      </c>
      <c r="DN681" s="96">
        <v>400</v>
      </c>
      <c r="DO681" s="103"/>
      <c r="DP681" s="113">
        <v>330</v>
      </c>
      <c r="DQ681" s="96">
        <v>340</v>
      </c>
      <c r="DR681" s="96">
        <v>335</v>
      </c>
      <c r="DS681" s="103"/>
      <c r="DT681" s="113">
        <v>462.5</v>
      </c>
      <c r="DU681" s="96">
        <v>472.5</v>
      </c>
      <c r="DV681" s="96">
        <v>467.5</v>
      </c>
      <c r="DW681" s="103"/>
      <c r="DX681" s="113">
        <v>510</v>
      </c>
      <c r="DY681" s="96">
        <v>520</v>
      </c>
      <c r="DZ681" s="96">
        <v>515</v>
      </c>
      <c r="EA681" s="103"/>
      <c r="EB681" s="113">
        <v>410</v>
      </c>
      <c r="EC681" s="96">
        <v>420</v>
      </c>
      <c r="ED681" s="96">
        <v>415</v>
      </c>
      <c r="EE681" s="103"/>
      <c r="EF681" s="113">
        <v>317.5</v>
      </c>
      <c r="EG681" s="96">
        <v>327.5</v>
      </c>
      <c r="EH681" s="96">
        <v>322.5</v>
      </c>
      <c r="EI681" s="103"/>
      <c r="EJ681" s="113">
        <v>455</v>
      </c>
      <c r="EK681" s="96">
        <v>465</v>
      </c>
      <c r="EL681" s="96">
        <v>460</v>
      </c>
      <c r="EM681" s="103"/>
      <c r="EN681" s="113">
        <v>555</v>
      </c>
      <c r="EO681" s="96">
        <v>565</v>
      </c>
      <c r="EP681" s="96">
        <v>560</v>
      </c>
      <c r="EQ681" s="103"/>
      <c r="ER681" s="113">
        <v>385</v>
      </c>
      <c r="ES681" s="96">
        <v>395</v>
      </c>
      <c r="ET681" s="96">
        <v>390</v>
      </c>
      <c r="EU681" s="103"/>
      <c r="EV681" s="113">
        <v>322.5</v>
      </c>
      <c r="EW681" s="96">
        <v>332.5</v>
      </c>
      <c r="EX681" s="96">
        <v>327.5</v>
      </c>
      <c r="EY681" s="103"/>
      <c r="EZ681" s="113">
        <v>455</v>
      </c>
      <c r="FA681" s="96">
        <v>465</v>
      </c>
      <c r="FB681" s="96">
        <v>460</v>
      </c>
      <c r="FC681" s="103"/>
      <c r="FD681" s="113">
        <v>390</v>
      </c>
      <c r="FE681" s="96">
        <v>400</v>
      </c>
      <c r="FF681" s="96">
        <v>395</v>
      </c>
      <c r="FG681" s="103"/>
      <c r="FH681" s="113">
        <v>345</v>
      </c>
      <c r="FI681" s="96">
        <v>355</v>
      </c>
      <c r="FJ681" s="96">
        <v>350</v>
      </c>
      <c r="FK681" s="103"/>
      <c r="FL681" s="113">
        <v>282.5</v>
      </c>
      <c r="FM681" s="96">
        <v>292.5</v>
      </c>
      <c r="FN681" s="96">
        <v>287.5</v>
      </c>
      <c r="FO681" s="103"/>
      <c r="FP681" s="114">
        <v>305</v>
      </c>
      <c r="FQ681" s="101">
        <v>315</v>
      </c>
      <c r="FR681" s="101">
        <v>310</v>
      </c>
      <c r="FS681" s="103"/>
      <c r="FT681" s="113">
        <v>262.5</v>
      </c>
      <c r="FU681" s="96">
        <v>272.5</v>
      </c>
      <c r="FV681" s="96">
        <v>267.5</v>
      </c>
      <c r="FW681" s="103"/>
      <c r="FX681" s="113">
        <v>267.5</v>
      </c>
      <c r="FY681" s="96">
        <v>277.5</v>
      </c>
      <c r="FZ681" s="96">
        <v>272.5</v>
      </c>
      <c r="GA681" s="103"/>
      <c r="GB681" s="113">
        <v>510</v>
      </c>
      <c r="GC681" s="96">
        <v>520</v>
      </c>
      <c r="GD681" s="96">
        <v>515</v>
      </c>
      <c r="GE681" s="103"/>
      <c r="GF681" s="113">
        <v>465</v>
      </c>
      <c r="GG681" s="96">
        <v>475</v>
      </c>
      <c r="GH681" s="96">
        <v>470</v>
      </c>
      <c r="GI681" s="103"/>
      <c r="GJ681" s="113">
        <v>482.5</v>
      </c>
      <c r="GK681" s="96">
        <v>492.5</v>
      </c>
      <c r="GL681" s="96">
        <v>487.5</v>
      </c>
      <c r="GM681" s="103"/>
      <c r="GN681" s="113">
        <v>615</v>
      </c>
      <c r="GO681" s="96">
        <v>625</v>
      </c>
      <c r="GP681" s="96">
        <v>620</v>
      </c>
      <c r="GQ681" s="103"/>
      <c r="GR681" s="93"/>
      <c r="GS681" s="93"/>
    </row>
    <row r="682" spans="1:201" ht="15.75" x14ac:dyDescent="0.25">
      <c r="A682">
        <v>12</v>
      </c>
      <c r="B682">
        <v>2022</v>
      </c>
      <c r="C682" s="91">
        <v>44904</v>
      </c>
      <c r="D682" s="95">
        <v>395</v>
      </c>
      <c r="E682" s="95">
        <v>405</v>
      </c>
      <c r="F682" s="95">
        <v>400</v>
      </c>
      <c r="G682" s="106">
        <v>-40</v>
      </c>
      <c r="H682" s="115">
        <v>365</v>
      </c>
      <c r="I682" s="95">
        <v>375</v>
      </c>
      <c r="J682" s="95">
        <v>370</v>
      </c>
      <c r="K682" s="106">
        <v>-25</v>
      </c>
      <c r="L682" s="115">
        <v>430</v>
      </c>
      <c r="M682" s="95">
        <v>440</v>
      </c>
      <c r="N682" s="95">
        <v>435</v>
      </c>
      <c r="O682" s="106">
        <v>-5</v>
      </c>
      <c r="P682" s="115">
        <v>395</v>
      </c>
      <c r="Q682" s="95">
        <v>405</v>
      </c>
      <c r="R682" s="95">
        <v>400</v>
      </c>
      <c r="S682" s="106">
        <v>-5</v>
      </c>
      <c r="T682" s="115">
        <v>385</v>
      </c>
      <c r="U682" s="95">
        <v>395</v>
      </c>
      <c r="V682" s="95">
        <v>390</v>
      </c>
      <c r="W682" s="106">
        <v>10</v>
      </c>
      <c r="X682" s="115">
        <v>375</v>
      </c>
      <c r="Y682" s="95">
        <v>385</v>
      </c>
      <c r="Z682" s="95">
        <v>380</v>
      </c>
      <c r="AA682" s="106">
        <v>10</v>
      </c>
      <c r="AB682" s="115">
        <v>415</v>
      </c>
      <c r="AC682" s="95">
        <v>425</v>
      </c>
      <c r="AD682" s="95">
        <v>420</v>
      </c>
      <c r="AE682" s="106">
        <v>-5</v>
      </c>
      <c r="AF682" s="115">
        <v>385</v>
      </c>
      <c r="AG682" s="95">
        <v>395</v>
      </c>
      <c r="AH682" s="95">
        <v>390</v>
      </c>
      <c r="AI682" s="106">
        <v>10</v>
      </c>
      <c r="AJ682" s="115">
        <v>385</v>
      </c>
      <c r="AK682" s="95">
        <v>395</v>
      </c>
      <c r="AL682" s="95">
        <v>390</v>
      </c>
      <c r="AM682" s="106">
        <v>5</v>
      </c>
      <c r="AN682" s="115">
        <v>325</v>
      </c>
      <c r="AO682" s="95">
        <v>335</v>
      </c>
      <c r="AP682" s="95">
        <v>330</v>
      </c>
      <c r="AQ682" s="106">
        <v>-5</v>
      </c>
      <c r="AR682" s="115">
        <v>405</v>
      </c>
      <c r="AS682" s="95">
        <v>415</v>
      </c>
      <c r="AT682" s="95">
        <v>410</v>
      </c>
      <c r="AU682" s="106">
        <v>5</v>
      </c>
      <c r="AV682" s="115">
        <v>330</v>
      </c>
      <c r="AW682" s="95">
        <v>340</v>
      </c>
      <c r="AX682" s="95">
        <v>335</v>
      </c>
      <c r="AY682" s="106">
        <v>-5</v>
      </c>
      <c r="AZ682" s="115">
        <v>385</v>
      </c>
      <c r="BA682" s="95">
        <v>395</v>
      </c>
      <c r="BB682" s="95">
        <v>390</v>
      </c>
      <c r="BC682" s="106">
        <v>-65</v>
      </c>
      <c r="BD682" s="115">
        <v>345</v>
      </c>
      <c r="BE682" s="95">
        <v>355</v>
      </c>
      <c r="BF682" s="95">
        <v>350</v>
      </c>
      <c r="BG682" s="106">
        <v>-30</v>
      </c>
      <c r="BH682" s="115">
        <v>400</v>
      </c>
      <c r="BI682" s="95">
        <v>410</v>
      </c>
      <c r="BJ682" s="95">
        <v>405</v>
      </c>
      <c r="BK682" s="106" t="s">
        <v>5</v>
      </c>
      <c r="BL682" s="115">
        <v>310</v>
      </c>
      <c r="BM682" s="95">
        <v>320</v>
      </c>
      <c r="BN682" s="95">
        <v>315</v>
      </c>
      <c r="BO682" s="106" t="s">
        <v>5</v>
      </c>
      <c r="BP682" s="115">
        <v>415</v>
      </c>
      <c r="BQ682" s="95">
        <v>425</v>
      </c>
      <c r="BR682" s="95">
        <v>420</v>
      </c>
      <c r="BS682" s="106">
        <v>10</v>
      </c>
      <c r="BT682" s="115">
        <v>345</v>
      </c>
      <c r="BU682" s="95">
        <v>355</v>
      </c>
      <c r="BV682" s="95">
        <v>350</v>
      </c>
      <c r="BW682" s="106">
        <v>-30</v>
      </c>
      <c r="BX682" s="115">
        <v>425</v>
      </c>
      <c r="BY682" s="95">
        <v>435</v>
      </c>
      <c r="BZ682" s="95">
        <v>430</v>
      </c>
      <c r="CA682" s="106">
        <v>-10</v>
      </c>
      <c r="CB682" s="115">
        <v>550</v>
      </c>
      <c r="CC682" s="95">
        <v>560</v>
      </c>
      <c r="CD682" s="95">
        <v>555</v>
      </c>
      <c r="CE682" s="106" t="s">
        <v>5</v>
      </c>
      <c r="CF682" s="115">
        <v>415</v>
      </c>
      <c r="CG682" s="95">
        <v>425</v>
      </c>
      <c r="CH682" s="95">
        <v>420</v>
      </c>
      <c r="CI682" s="106">
        <v>-20</v>
      </c>
      <c r="CJ682" s="115">
        <v>340</v>
      </c>
      <c r="CK682" s="95">
        <v>350</v>
      </c>
      <c r="CL682" s="95">
        <v>345</v>
      </c>
      <c r="CM682" s="106">
        <v>-35</v>
      </c>
      <c r="CN682" s="115">
        <v>425</v>
      </c>
      <c r="CO682" s="95">
        <v>435</v>
      </c>
      <c r="CP682" s="95">
        <v>430</v>
      </c>
      <c r="CQ682" s="106">
        <v>-10</v>
      </c>
      <c r="CR682" s="115">
        <v>545</v>
      </c>
      <c r="CS682" s="95">
        <v>555</v>
      </c>
      <c r="CT682" s="95">
        <v>550</v>
      </c>
      <c r="CU682" s="106">
        <v>10</v>
      </c>
      <c r="CV682" s="115">
        <v>415</v>
      </c>
      <c r="CW682" s="95">
        <v>425</v>
      </c>
      <c r="CX682" s="95">
        <v>420</v>
      </c>
      <c r="CY682" s="106">
        <v>-10</v>
      </c>
      <c r="CZ682" s="115">
        <v>360</v>
      </c>
      <c r="DA682" s="95">
        <v>370</v>
      </c>
      <c r="DB682" s="95">
        <v>365</v>
      </c>
      <c r="DC682" s="106">
        <v>-30</v>
      </c>
      <c r="DD682" s="115">
        <v>475</v>
      </c>
      <c r="DE682" s="95">
        <v>485</v>
      </c>
      <c r="DF682" s="95">
        <v>480</v>
      </c>
      <c r="DG682" s="106">
        <v>5</v>
      </c>
      <c r="DH682" s="115">
        <v>525</v>
      </c>
      <c r="DI682" s="95">
        <v>535</v>
      </c>
      <c r="DJ682" s="95">
        <v>530</v>
      </c>
      <c r="DK682" s="106" t="s">
        <v>5</v>
      </c>
      <c r="DL682" s="115">
        <v>385</v>
      </c>
      <c r="DM682" s="95">
        <v>395</v>
      </c>
      <c r="DN682" s="95">
        <v>390</v>
      </c>
      <c r="DO682" s="106">
        <v>-20</v>
      </c>
      <c r="DP682" s="115">
        <v>315</v>
      </c>
      <c r="DQ682" s="95">
        <v>325</v>
      </c>
      <c r="DR682" s="95">
        <v>320</v>
      </c>
      <c r="DS682" s="106">
        <v>-30</v>
      </c>
      <c r="DT682" s="115">
        <v>465</v>
      </c>
      <c r="DU682" s="95">
        <v>475</v>
      </c>
      <c r="DV682" s="95">
        <v>470</v>
      </c>
      <c r="DW682" s="106">
        <v>5</v>
      </c>
      <c r="DX682" s="115">
        <v>510</v>
      </c>
      <c r="DY682" s="95">
        <v>520</v>
      </c>
      <c r="DZ682" s="95">
        <v>515</v>
      </c>
      <c r="EA682" s="106" t="s">
        <v>5</v>
      </c>
      <c r="EB682" s="115">
        <v>390</v>
      </c>
      <c r="EC682" s="95">
        <v>400</v>
      </c>
      <c r="ED682" s="95">
        <v>395</v>
      </c>
      <c r="EE682" s="106">
        <v>-40</v>
      </c>
      <c r="EF682" s="115">
        <v>310</v>
      </c>
      <c r="EG682" s="95">
        <v>320</v>
      </c>
      <c r="EH682" s="95">
        <v>315</v>
      </c>
      <c r="EI682" s="106">
        <v>-15</v>
      </c>
      <c r="EJ682" s="115">
        <v>455</v>
      </c>
      <c r="EK682" s="95">
        <v>465</v>
      </c>
      <c r="EL682" s="95">
        <v>460</v>
      </c>
      <c r="EM682" s="106" t="s">
        <v>5</v>
      </c>
      <c r="EN682" s="115">
        <v>555</v>
      </c>
      <c r="EO682" s="95">
        <v>565</v>
      </c>
      <c r="EP682" s="95">
        <v>560</v>
      </c>
      <c r="EQ682" s="106" t="s">
        <v>5</v>
      </c>
      <c r="ER682" s="115">
        <v>380</v>
      </c>
      <c r="ES682" s="95">
        <v>390</v>
      </c>
      <c r="ET682" s="95">
        <v>385</v>
      </c>
      <c r="EU682" s="106">
        <v>-10</v>
      </c>
      <c r="EV682" s="115">
        <v>320</v>
      </c>
      <c r="EW682" s="95">
        <v>330</v>
      </c>
      <c r="EX682" s="95">
        <v>325</v>
      </c>
      <c r="EY682" s="106">
        <v>-5</v>
      </c>
      <c r="EZ682" s="115">
        <v>455</v>
      </c>
      <c r="FA682" s="95">
        <v>465</v>
      </c>
      <c r="FB682" s="95">
        <v>460</v>
      </c>
      <c r="FC682" s="106" t="s">
        <v>5</v>
      </c>
      <c r="FD682" s="115">
        <v>385</v>
      </c>
      <c r="FE682" s="95">
        <v>395</v>
      </c>
      <c r="FF682" s="95">
        <v>390</v>
      </c>
      <c r="FG682" s="106">
        <v>-10</v>
      </c>
      <c r="FH682" s="115">
        <v>330</v>
      </c>
      <c r="FI682" s="95">
        <v>340</v>
      </c>
      <c r="FJ682" s="95">
        <v>335</v>
      </c>
      <c r="FK682" s="106">
        <v>-30</v>
      </c>
      <c r="FL682" s="115">
        <v>275</v>
      </c>
      <c r="FM682" s="95">
        <v>285</v>
      </c>
      <c r="FN682" s="95">
        <v>280</v>
      </c>
      <c r="FO682" s="106">
        <v>-15</v>
      </c>
      <c r="FP682" s="115">
        <v>305</v>
      </c>
      <c r="FQ682" s="95">
        <v>315</v>
      </c>
      <c r="FR682" s="95">
        <v>310</v>
      </c>
      <c r="FS682" s="106" t="s">
        <v>5</v>
      </c>
      <c r="FT682" s="135">
        <v>260</v>
      </c>
      <c r="FU682" s="136">
        <v>270</v>
      </c>
      <c r="FV682" s="95">
        <v>265</v>
      </c>
      <c r="FW682" s="134">
        <v>-5</v>
      </c>
      <c r="FX682" s="115">
        <v>265</v>
      </c>
      <c r="FY682" s="95">
        <v>275</v>
      </c>
      <c r="FZ682" s="95">
        <v>270</v>
      </c>
      <c r="GA682" s="106">
        <v>-5</v>
      </c>
      <c r="GB682" s="115">
        <v>505</v>
      </c>
      <c r="GC682" s="95">
        <v>515</v>
      </c>
      <c r="GD682" s="95">
        <v>510</v>
      </c>
      <c r="GE682" s="106">
        <v>-10</v>
      </c>
      <c r="GF682" s="115">
        <v>450</v>
      </c>
      <c r="GG682" s="95">
        <v>460</v>
      </c>
      <c r="GH682" s="95">
        <v>455</v>
      </c>
      <c r="GI682" s="106">
        <v>-30</v>
      </c>
      <c r="GJ682" s="115">
        <v>485</v>
      </c>
      <c r="GK682" s="95">
        <v>495</v>
      </c>
      <c r="GL682" s="95">
        <v>490</v>
      </c>
      <c r="GM682" s="106">
        <v>5</v>
      </c>
      <c r="GN682" s="115">
        <v>615</v>
      </c>
      <c r="GO682" s="95">
        <v>625</v>
      </c>
      <c r="GP682" s="95">
        <v>620</v>
      </c>
      <c r="GQ682" s="106" t="s">
        <v>5</v>
      </c>
      <c r="GR682" s="93"/>
      <c r="GS682" s="93"/>
    </row>
    <row r="683" spans="1:201" ht="15.75" x14ac:dyDescent="0.25">
      <c r="A683">
        <v>12</v>
      </c>
      <c r="B683">
        <v>2022</v>
      </c>
      <c r="C683" s="91">
        <v>44911</v>
      </c>
      <c r="D683" s="95">
        <v>400</v>
      </c>
      <c r="E683" s="95">
        <v>410</v>
      </c>
      <c r="F683" s="95">
        <v>405</v>
      </c>
      <c r="G683" s="106">
        <v>5</v>
      </c>
      <c r="H683" s="115">
        <v>365</v>
      </c>
      <c r="I683" s="95">
        <v>375</v>
      </c>
      <c r="J683" s="95">
        <v>370</v>
      </c>
      <c r="K683" s="106" t="s">
        <v>5</v>
      </c>
      <c r="L683" s="115">
        <v>430</v>
      </c>
      <c r="M683" s="95">
        <v>440</v>
      </c>
      <c r="N683" s="95">
        <v>435</v>
      </c>
      <c r="O683" s="106" t="s">
        <v>5</v>
      </c>
      <c r="P683" s="115">
        <v>395</v>
      </c>
      <c r="Q683" s="95">
        <v>405</v>
      </c>
      <c r="R683" s="95">
        <v>400</v>
      </c>
      <c r="S683" s="106" t="s">
        <v>5</v>
      </c>
      <c r="T683" s="115">
        <v>385</v>
      </c>
      <c r="U683" s="95">
        <v>395</v>
      </c>
      <c r="V683" s="95">
        <v>390</v>
      </c>
      <c r="W683" s="106" t="s">
        <v>5</v>
      </c>
      <c r="X683" s="115">
        <v>380</v>
      </c>
      <c r="Y683" s="95">
        <v>390</v>
      </c>
      <c r="Z683" s="95">
        <v>385</v>
      </c>
      <c r="AA683" s="106">
        <v>5</v>
      </c>
      <c r="AB683" s="115">
        <v>415</v>
      </c>
      <c r="AC683" s="95">
        <v>425</v>
      </c>
      <c r="AD683" s="95">
        <v>420</v>
      </c>
      <c r="AE683" s="106" t="s">
        <v>5</v>
      </c>
      <c r="AF683" s="115">
        <v>390</v>
      </c>
      <c r="AG683" s="95">
        <v>400</v>
      </c>
      <c r="AH683" s="95">
        <v>395</v>
      </c>
      <c r="AI683" s="106">
        <v>5</v>
      </c>
      <c r="AJ683" s="115">
        <v>385</v>
      </c>
      <c r="AK683" s="95">
        <v>395</v>
      </c>
      <c r="AL683" s="95">
        <v>390</v>
      </c>
      <c r="AM683" s="106" t="s">
        <v>5</v>
      </c>
      <c r="AN683" s="115">
        <v>325</v>
      </c>
      <c r="AO683" s="95">
        <v>335</v>
      </c>
      <c r="AP683" s="95">
        <v>330</v>
      </c>
      <c r="AQ683" s="106" t="s">
        <v>5</v>
      </c>
      <c r="AR683" s="115">
        <v>405</v>
      </c>
      <c r="AS683" s="95">
        <v>415</v>
      </c>
      <c r="AT683" s="95">
        <v>410</v>
      </c>
      <c r="AU683" s="106" t="s">
        <v>5</v>
      </c>
      <c r="AV683" s="115">
        <v>335</v>
      </c>
      <c r="AW683" s="95">
        <v>345</v>
      </c>
      <c r="AX683" s="95">
        <v>340</v>
      </c>
      <c r="AY683" s="106">
        <v>5</v>
      </c>
      <c r="AZ683" s="115">
        <v>390</v>
      </c>
      <c r="BA683" s="95">
        <v>400</v>
      </c>
      <c r="BB683" s="95">
        <v>395</v>
      </c>
      <c r="BC683" s="106">
        <v>5</v>
      </c>
      <c r="BD683" s="115">
        <v>345</v>
      </c>
      <c r="BE683" s="95">
        <v>355</v>
      </c>
      <c r="BF683" s="95">
        <v>350</v>
      </c>
      <c r="BG683" s="106" t="s">
        <v>5</v>
      </c>
      <c r="BH683" s="115">
        <v>405</v>
      </c>
      <c r="BI683" s="95">
        <v>415</v>
      </c>
      <c r="BJ683" s="95">
        <v>410</v>
      </c>
      <c r="BK683" s="106">
        <v>5</v>
      </c>
      <c r="BL683" s="115">
        <v>315</v>
      </c>
      <c r="BM683" s="95">
        <v>325</v>
      </c>
      <c r="BN683" s="95">
        <v>320</v>
      </c>
      <c r="BO683" s="106">
        <v>5</v>
      </c>
      <c r="BP683" s="115">
        <v>420</v>
      </c>
      <c r="BQ683" s="95">
        <v>430</v>
      </c>
      <c r="BR683" s="95">
        <v>425</v>
      </c>
      <c r="BS683" s="106">
        <v>5</v>
      </c>
      <c r="BT683" s="115">
        <v>340</v>
      </c>
      <c r="BU683" s="95">
        <v>350</v>
      </c>
      <c r="BV683" s="95">
        <v>345</v>
      </c>
      <c r="BW683" s="106">
        <v>-5</v>
      </c>
      <c r="BX683" s="115">
        <v>425</v>
      </c>
      <c r="BY683" s="95">
        <v>435</v>
      </c>
      <c r="BZ683" s="95">
        <v>430</v>
      </c>
      <c r="CA683" s="106" t="s">
        <v>5</v>
      </c>
      <c r="CB683" s="115">
        <v>550</v>
      </c>
      <c r="CC683" s="95">
        <v>560</v>
      </c>
      <c r="CD683" s="95">
        <v>555</v>
      </c>
      <c r="CE683" s="106" t="s">
        <v>5</v>
      </c>
      <c r="CF683" s="115">
        <v>395</v>
      </c>
      <c r="CG683" s="95">
        <v>405</v>
      </c>
      <c r="CH683" s="95">
        <v>400</v>
      </c>
      <c r="CI683" s="106">
        <v>-20</v>
      </c>
      <c r="CJ683" s="115">
        <v>340</v>
      </c>
      <c r="CK683" s="95">
        <v>350</v>
      </c>
      <c r="CL683" s="95">
        <v>345</v>
      </c>
      <c r="CM683" s="106" t="s">
        <v>5</v>
      </c>
      <c r="CN683" s="115">
        <v>425</v>
      </c>
      <c r="CO683" s="95">
        <v>435</v>
      </c>
      <c r="CP683" s="95">
        <v>430</v>
      </c>
      <c r="CQ683" s="106" t="s">
        <v>5</v>
      </c>
      <c r="CR683" s="115">
        <v>545</v>
      </c>
      <c r="CS683" s="95">
        <v>555</v>
      </c>
      <c r="CT683" s="95">
        <v>550</v>
      </c>
      <c r="CU683" s="106">
        <v>10</v>
      </c>
      <c r="CV683" s="115">
        <v>425</v>
      </c>
      <c r="CW683" s="95">
        <v>435</v>
      </c>
      <c r="CX683" s="95">
        <v>430</v>
      </c>
      <c r="CY683" s="106">
        <v>10</v>
      </c>
      <c r="CZ683" s="115">
        <v>350</v>
      </c>
      <c r="DA683" s="95">
        <v>360</v>
      </c>
      <c r="DB683" s="95">
        <v>355</v>
      </c>
      <c r="DC683" s="106">
        <v>-10</v>
      </c>
      <c r="DD683" s="115">
        <v>475</v>
      </c>
      <c r="DE683" s="95">
        <v>485</v>
      </c>
      <c r="DF683" s="95">
        <v>480</v>
      </c>
      <c r="DG683" s="106" t="s">
        <v>5</v>
      </c>
      <c r="DH683" s="115">
        <v>525</v>
      </c>
      <c r="DI683" s="95">
        <v>535</v>
      </c>
      <c r="DJ683" s="95">
        <v>530</v>
      </c>
      <c r="DK683" s="106" t="s">
        <v>5</v>
      </c>
      <c r="DL683" s="115">
        <v>385</v>
      </c>
      <c r="DM683" s="95">
        <v>395</v>
      </c>
      <c r="DN683" s="95">
        <v>390</v>
      </c>
      <c r="DO683" s="106" t="s">
        <v>5</v>
      </c>
      <c r="DP683" s="115">
        <v>315</v>
      </c>
      <c r="DQ683" s="95">
        <v>325</v>
      </c>
      <c r="DR683" s="95">
        <v>320</v>
      </c>
      <c r="DS683" s="106" t="s">
        <v>5</v>
      </c>
      <c r="DT683" s="115">
        <v>465</v>
      </c>
      <c r="DU683" s="95">
        <v>475</v>
      </c>
      <c r="DV683" s="95">
        <v>470</v>
      </c>
      <c r="DW683" s="106" t="s">
        <v>5</v>
      </c>
      <c r="DX683" s="115">
        <v>510</v>
      </c>
      <c r="DY683" s="95">
        <v>520</v>
      </c>
      <c r="DZ683" s="95">
        <v>515</v>
      </c>
      <c r="EA683" s="106" t="s">
        <v>5</v>
      </c>
      <c r="EB683" s="115">
        <v>365</v>
      </c>
      <c r="EC683" s="95">
        <v>375</v>
      </c>
      <c r="ED683" s="95">
        <v>370</v>
      </c>
      <c r="EE683" s="106">
        <v>-25</v>
      </c>
      <c r="EF683" s="115">
        <v>305</v>
      </c>
      <c r="EG683" s="95">
        <v>315</v>
      </c>
      <c r="EH683" s="95">
        <v>310</v>
      </c>
      <c r="EI683" s="106">
        <v>-5</v>
      </c>
      <c r="EJ683" s="115">
        <v>455</v>
      </c>
      <c r="EK683" s="95">
        <v>465</v>
      </c>
      <c r="EL683" s="95">
        <v>460</v>
      </c>
      <c r="EM683" s="106" t="s">
        <v>5</v>
      </c>
      <c r="EN683" s="115">
        <v>555</v>
      </c>
      <c r="EO683" s="95">
        <v>565</v>
      </c>
      <c r="EP683" s="95">
        <v>560</v>
      </c>
      <c r="EQ683" s="106" t="s">
        <v>5</v>
      </c>
      <c r="ER683" s="115">
        <v>375</v>
      </c>
      <c r="ES683" s="95">
        <v>385</v>
      </c>
      <c r="ET683" s="95">
        <v>380</v>
      </c>
      <c r="EU683" s="106">
        <v>-5</v>
      </c>
      <c r="EV683" s="115">
        <v>315</v>
      </c>
      <c r="EW683" s="95">
        <v>325</v>
      </c>
      <c r="EX683" s="95">
        <v>320</v>
      </c>
      <c r="EY683" s="106">
        <v>-5</v>
      </c>
      <c r="EZ683" s="115">
        <v>455</v>
      </c>
      <c r="FA683" s="95">
        <v>465</v>
      </c>
      <c r="FB683" s="95">
        <v>460</v>
      </c>
      <c r="FC683" s="106" t="s">
        <v>5</v>
      </c>
      <c r="FD683" s="115">
        <v>385</v>
      </c>
      <c r="FE683" s="95">
        <v>395</v>
      </c>
      <c r="FF683" s="95">
        <v>390</v>
      </c>
      <c r="FG683" s="106" t="s">
        <v>5</v>
      </c>
      <c r="FH683" s="115">
        <v>325</v>
      </c>
      <c r="FI683" s="95">
        <v>335</v>
      </c>
      <c r="FJ683" s="95">
        <v>330</v>
      </c>
      <c r="FK683" s="106">
        <v>-5</v>
      </c>
      <c r="FL683" s="115">
        <v>280</v>
      </c>
      <c r="FM683" s="95">
        <v>290</v>
      </c>
      <c r="FN683" s="95">
        <v>285</v>
      </c>
      <c r="FO683" s="106">
        <v>5</v>
      </c>
      <c r="FP683" s="115">
        <v>305</v>
      </c>
      <c r="FQ683" s="95">
        <v>315</v>
      </c>
      <c r="FR683" s="95">
        <v>310</v>
      </c>
      <c r="FS683" s="106" t="s">
        <v>5</v>
      </c>
      <c r="FT683" s="135">
        <v>260</v>
      </c>
      <c r="FU683" s="136">
        <v>270</v>
      </c>
      <c r="FV683" s="95">
        <v>265</v>
      </c>
      <c r="FW683" s="134" t="s">
        <v>5</v>
      </c>
      <c r="FX683" s="115">
        <v>265</v>
      </c>
      <c r="FY683" s="95">
        <v>275</v>
      </c>
      <c r="FZ683" s="95">
        <v>270</v>
      </c>
      <c r="GA683" s="106" t="s">
        <v>5</v>
      </c>
      <c r="GB683" s="115">
        <v>515</v>
      </c>
      <c r="GC683" s="95">
        <v>525</v>
      </c>
      <c r="GD683" s="95">
        <v>520</v>
      </c>
      <c r="GE683" s="106">
        <v>10</v>
      </c>
      <c r="GF683" s="115">
        <v>440</v>
      </c>
      <c r="GG683" s="95">
        <v>450</v>
      </c>
      <c r="GH683" s="95">
        <v>445</v>
      </c>
      <c r="GI683" s="106">
        <v>-10</v>
      </c>
      <c r="GJ683" s="115">
        <v>485</v>
      </c>
      <c r="GK683" s="95">
        <v>495</v>
      </c>
      <c r="GL683" s="95">
        <v>490</v>
      </c>
      <c r="GM683" s="106" t="s">
        <v>5</v>
      </c>
      <c r="GN683" s="115">
        <v>615</v>
      </c>
      <c r="GO683" s="95">
        <v>625</v>
      </c>
      <c r="GP683" s="95">
        <v>620</v>
      </c>
      <c r="GQ683" s="106" t="s">
        <v>5</v>
      </c>
      <c r="GR683" s="93"/>
      <c r="GS683" s="93"/>
    </row>
    <row r="684" spans="1:201" ht="15.75" x14ac:dyDescent="0.25">
      <c r="A684">
        <v>12</v>
      </c>
      <c r="B684">
        <v>2022</v>
      </c>
      <c r="C684" s="91">
        <v>44918</v>
      </c>
      <c r="D684" s="95">
        <v>410</v>
      </c>
      <c r="E684" s="95">
        <v>420</v>
      </c>
      <c r="F684" s="95">
        <v>415</v>
      </c>
      <c r="G684" s="106">
        <v>10</v>
      </c>
      <c r="H684" s="115">
        <v>375</v>
      </c>
      <c r="I684" s="95">
        <v>385</v>
      </c>
      <c r="J684" s="95">
        <v>380</v>
      </c>
      <c r="K684" s="106">
        <v>10</v>
      </c>
      <c r="L684" s="115">
        <v>430</v>
      </c>
      <c r="M684" s="95">
        <v>440</v>
      </c>
      <c r="N684" s="95">
        <v>435</v>
      </c>
      <c r="O684" s="106" t="s">
        <v>5</v>
      </c>
      <c r="P684" s="115">
        <v>395</v>
      </c>
      <c r="Q684" s="95">
        <v>405</v>
      </c>
      <c r="R684" s="95">
        <v>400</v>
      </c>
      <c r="S684" s="106" t="s">
        <v>5</v>
      </c>
      <c r="T684" s="115">
        <v>395</v>
      </c>
      <c r="U684" s="95">
        <v>405</v>
      </c>
      <c r="V684" s="95">
        <v>400</v>
      </c>
      <c r="W684" s="106">
        <v>10</v>
      </c>
      <c r="X684" s="115">
        <v>385</v>
      </c>
      <c r="Y684" s="95">
        <v>395</v>
      </c>
      <c r="Z684" s="95">
        <v>390</v>
      </c>
      <c r="AA684" s="106">
        <v>5</v>
      </c>
      <c r="AB684" s="115">
        <v>415</v>
      </c>
      <c r="AC684" s="95">
        <v>425</v>
      </c>
      <c r="AD684" s="95">
        <v>420</v>
      </c>
      <c r="AE684" s="106" t="s">
        <v>5</v>
      </c>
      <c r="AF684" s="115">
        <v>395</v>
      </c>
      <c r="AG684" s="95">
        <v>405</v>
      </c>
      <c r="AH684" s="95">
        <v>400</v>
      </c>
      <c r="AI684" s="106">
        <v>5</v>
      </c>
      <c r="AJ684" s="115">
        <v>390</v>
      </c>
      <c r="AK684" s="95">
        <v>400</v>
      </c>
      <c r="AL684" s="95">
        <v>395</v>
      </c>
      <c r="AM684" s="106">
        <v>5</v>
      </c>
      <c r="AN684" s="115">
        <v>330</v>
      </c>
      <c r="AO684" s="95">
        <v>340</v>
      </c>
      <c r="AP684" s="95">
        <v>335</v>
      </c>
      <c r="AQ684" s="106">
        <v>5</v>
      </c>
      <c r="AR684" s="115">
        <v>405</v>
      </c>
      <c r="AS684" s="95">
        <v>415</v>
      </c>
      <c r="AT684" s="95">
        <v>410</v>
      </c>
      <c r="AU684" s="106" t="s">
        <v>5</v>
      </c>
      <c r="AV684" s="115">
        <v>340</v>
      </c>
      <c r="AW684" s="95">
        <v>350</v>
      </c>
      <c r="AX684" s="95">
        <v>345</v>
      </c>
      <c r="AY684" s="106">
        <v>5</v>
      </c>
      <c r="AZ684" s="115">
        <v>390</v>
      </c>
      <c r="BA684" s="95">
        <v>400</v>
      </c>
      <c r="BB684" s="95">
        <v>395</v>
      </c>
      <c r="BC684" s="106" t="s">
        <v>5</v>
      </c>
      <c r="BD684" s="115">
        <v>345</v>
      </c>
      <c r="BE684" s="95">
        <v>355</v>
      </c>
      <c r="BF684" s="95">
        <v>350</v>
      </c>
      <c r="BG684" s="106" t="s">
        <v>5</v>
      </c>
      <c r="BH684" s="115">
        <v>405</v>
      </c>
      <c r="BI684" s="95">
        <v>415</v>
      </c>
      <c r="BJ684" s="95">
        <v>410</v>
      </c>
      <c r="BK684" s="106" t="s">
        <v>5</v>
      </c>
      <c r="BL684" s="115">
        <v>315</v>
      </c>
      <c r="BM684" s="95">
        <v>325</v>
      </c>
      <c r="BN684" s="95">
        <v>320</v>
      </c>
      <c r="BO684" s="106" t="s">
        <v>5</v>
      </c>
      <c r="BP684" s="115">
        <v>425</v>
      </c>
      <c r="BQ684" s="95">
        <v>435</v>
      </c>
      <c r="BR684" s="95">
        <v>430</v>
      </c>
      <c r="BS684" s="106">
        <v>5</v>
      </c>
      <c r="BT684" s="115">
        <v>350</v>
      </c>
      <c r="BU684" s="95">
        <v>360</v>
      </c>
      <c r="BV684" s="95">
        <v>355</v>
      </c>
      <c r="BW684" s="106">
        <v>10</v>
      </c>
      <c r="BX684" s="115">
        <v>425</v>
      </c>
      <c r="BY684" s="95">
        <v>435</v>
      </c>
      <c r="BZ684" s="95">
        <v>430</v>
      </c>
      <c r="CA684" s="106" t="s">
        <v>5</v>
      </c>
      <c r="CB684" s="115">
        <v>550</v>
      </c>
      <c r="CC684" s="95">
        <v>560</v>
      </c>
      <c r="CD684" s="95">
        <v>555</v>
      </c>
      <c r="CE684" s="106" t="s">
        <v>5</v>
      </c>
      <c r="CF684" s="115">
        <v>385</v>
      </c>
      <c r="CG684" s="95">
        <v>395</v>
      </c>
      <c r="CH684" s="95">
        <v>390</v>
      </c>
      <c r="CI684" s="106">
        <v>-10</v>
      </c>
      <c r="CJ684" s="115">
        <v>325</v>
      </c>
      <c r="CK684" s="95">
        <v>335</v>
      </c>
      <c r="CL684" s="95">
        <v>330</v>
      </c>
      <c r="CM684" s="106">
        <v>-15</v>
      </c>
      <c r="CN684" s="115">
        <v>425</v>
      </c>
      <c r="CO684" s="95">
        <v>435</v>
      </c>
      <c r="CP684" s="95">
        <v>430</v>
      </c>
      <c r="CQ684" s="106" t="s">
        <v>5</v>
      </c>
      <c r="CR684" s="115">
        <v>545</v>
      </c>
      <c r="CS684" s="95">
        <v>555</v>
      </c>
      <c r="CT684" s="95">
        <v>550</v>
      </c>
      <c r="CU684" s="106">
        <v>10</v>
      </c>
      <c r="CV684" s="115">
        <v>430</v>
      </c>
      <c r="CW684" s="95">
        <v>440</v>
      </c>
      <c r="CX684" s="95">
        <v>435</v>
      </c>
      <c r="CY684" s="106">
        <v>5</v>
      </c>
      <c r="CZ684" s="115">
        <v>350</v>
      </c>
      <c r="DA684" s="95">
        <v>360</v>
      </c>
      <c r="DB684" s="95">
        <v>355</v>
      </c>
      <c r="DC684" s="106" t="s">
        <v>5</v>
      </c>
      <c r="DD684" s="115">
        <v>480</v>
      </c>
      <c r="DE684" s="95">
        <v>490</v>
      </c>
      <c r="DF684" s="95">
        <v>485</v>
      </c>
      <c r="DG684" s="106">
        <v>5</v>
      </c>
      <c r="DH684" s="115">
        <v>535</v>
      </c>
      <c r="DI684" s="95">
        <v>545</v>
      </c>
      <c r="DJ684" s="95">
        <v>540</v>
      </c>
      <c r="DK684" s="106">
        <v>10</v>
      </c>
      <c r="DL684" s="115">
        <v>390</v>
      </c>
      <c r="DM684" s="95">
        <v>400</v>
      </c>
      <c r="DN684" s="95">
        <v>395</v>
      </c>
      <c r="DO684" s="106">
        <v>5</v>
      </c>
      <c r="DP684" s="115">
        <v>320</v>
      </c>
      <c r="DQ684" s="95">
        <v>330</v>
      </c>
      <c r="DR684" s="95">
        <v>325</v>
      </c>
      <c r="DS684" s="106">
        <v>5</v>
      </c>
      <c r="DT684" s="115">
        <v>475</v>
      </c>
      <c r="DU684" s="95">
        <v>485</v>
      </c>
      <c r="DV684" s="95">
        <v>480</v>
      </c>
      <c r="DW684" s="106">
        <v>10</v>
      </c>
      <c r="DX684" s="115">
        <v>520</v>
      </c>
      <c r="DY684" s="95">
        <v>530</v>
      </c>
      <c r="DZ684" s="95">
        <v>525</v>
      </c>
      <c r="EA684" s="106">
        <v>10</v>
      </c>
      <c r="EB684" s="115">
        <v>375</v>
      </c>
      <c r="EC684" s="95">
        <v>385</v>
      </c>
      <c r="ED684" s="95">
        <v>380</v>
      </c>
      <c r="EE684" s="106">
        <v>10</v>
      </c>
      <c r="EF684" s="115">
        <v>315</v>
      </c>
      <c r="EG684" s="95">
        <v>325</v>
      </c>
      <c r="EH684" s="95">
        <v>320</v>
      </c>
      <c r="EI684" s="106">
        <v>10</v>
      </c>
      <c r="EJ684" s="115">
        <v>455</v>
      </c>
      <c r="EK684" s="95">
        <v>465</v>
      </c>
      <c r="EL684" s="95">
        <v>460</v>
      </c>
      <c r="EM684" s="106" t="s">
        <v>5</v>
      </c>
      <c r="EN684" s="115">
        <v>565</v>
      </c>
      <c r="EO684" s="95">
        <v>575</v>
      </c>
      <c r="EP684" s="95">
        <v>570</v>
      </c>
      <c r="EQ684" s="106">
        <v>10</v>
      </c>
      <c r="ER684" s="115">
        <v>395</v>
      </c>
      <c r="ES684" s="95">
        <v>405</v>
      </c>
      <c r="ET684" s="95">
        <v>400</v>
      </c>
      <c r="EU684" s="106">
        <v>20</v>
      </c>
      <c r="EV684" s="115">
        <v>325</v>
      </c>
      <c r="EW684" s="95">
        <v>335</v>
      </c>
      <c r="EX684" s="95">
        <v>330</v>
      </c>
      <c r="EY684" s="106">
        <v>10</v>
      </c>
      <c r="EZ684" s="115">
        <v>455</v>
      </c>
      <c r="FA684" s="95">
        <v>465</v>
      </c>
      <c r="FB684" s="95">
        <v>460</v>
      </c>
      <c r="FC684" s="106" t="s">
        <v>5</v>
      </c>
      <c r="FD684" s="115">
        <v>335</v>
      </c>
      <c r="FE684" s="95">
        <v>345</v>
      </c>
      <c r="FF684" s="95">
        <v>340</v>
      </c>
      <c r="FG684" s="106" t="s">
        <v>5</v>
      </c>
      <c r="FH684" s="115">
        <v>340</v>
      </c>
      <c r="FI684" s="95">
        <v>350</v>
      </c>
      <c r="FJ684" s="95">
        <v>345</v>
      </c>
      <c r="FK684" s="106">
        <v>15</v>
      </c>
      <c r="FL684" s="115">
        <v>290</v>
      </c>
      <c r="FM684" s="95">
        <v>300</v>
      </c>
      <c r="FN684" s="95">
        <v>295</v>
      </c>
      <c r="FO684" s="106">
        <v>10</v>
      </c>
      <c r="FP684" s="115">
        <v>305</v>
      </c>
      <c r="FQ684" s="95">
        <v>315</v>
      </c>
      <c r="FR684" s="95">
        <v>310</v>
      </c>
      <c r="FS684" s="106" t="s">
        <v>5</v>
      </c>
      <c r="FT684" s="135">
        <v>315</v>
      </c>
      <c r="FU684" s="136">
        <v>325</v>
      </c>
      <c r="FV684" s="95">
        <v>320</v>
      </c>
      <c r="FW684" s="134">
        <v>55</v>
      </c>
      <c r="FX684" s="115">
        <v>270</v>
      </c>
      <c r="FY684" s="95">
        <v>280</v>
      </c>
      <c r="FZ684" s="95">
        <v>275</v>
      </c>
      <c r="GA684" s="106">
        <v>5</v>
      </c>
      <c r="GB684" s="115">
        <v>520</v>
      </c>
      <c r="GC684" s="95">
        <v>530</v>
      </c>
      <c r="GD684" s="95">
        <v>525</v>
      </c>
      <c r="GE684" s="106">
        <v>5</v>
      </c>
      <c r="GF684" s="115">
        <v>440</v>
      </c>
      <c r="GG684" s="95">
        <v>450</v>
      </c>
      <c r="GH684" s="95">
        <v>445</v>
      </c>
      <c r="GI684" s="106" t="s">
        <v>5</v>
      </c>
      <c r="GJ684" s="115">
        <v>490</v>
      </c>
      <c r="GK684" s="95">
        <v>500</v>
      </c>
      <c r="GL684" s="95">
        <v>495</v>
      </c>
      <c r="GM684" s="106">
        <v>5</v>
      </c>
      <c r="GN684" s="115">
        <v>625</v>
      </c>
      <c r="GO684" s="95">
        <v>635</v>
      </c>
      <c r="GP684" s="95">
        <v>630</v>
      </c>
      <c r="GQ684" s="106">
        <v>10</v>
      </c>
      <c r="GR684" s="93"/>
      <c r="GS684" s="93"/>
    </row>
    <row r="685" spans="1:201" ht="15.75" x14ac:dyDescent="0.25">
      <c r="A685">
        <v>12</v>
      </c>
      <c r="B685">
        <v>2022</v>
      </c>
      <c r="C685" s="91">
        <v>44925</v>
      </c>
      <c r="D685" s="101">
        <v>407.5</v>
      </c>
      <c r="E685" s="101">
        <v>417.5</v>
      </c>
      <c r="F685" s="101">
        <v>412.5</v>
      </c>
      <c r="G685" s="104"/>
      <c r="H685" s="114">
        <v>380</v>
      </c>
      <c r="I685" s="101">
        <v>390</v>
      </c>
      <c r="J685" s="101">
        <v>385</v>
      </c>
      <c r="K685" s="104"/>
      <c r="L685" s="114">
        <v>440</v>
      </c>
      <c r="M685" s="101">
        <v>450</v>
      </c>
      <c r="N685" s="101">
        <v>445</v>
      </c>
      <c r="O685" s="104"/>
      <c r="P685" s="114">
        <v>405</v>
      </c>
      <c r="Q685" s="101">
        <v>415</v>
      </c>
      <c r="R685" s="101">
        <v>410</v>
      </c>
      <c r="S685" s="104"/>
      <c r="T685" s="114">
        <v>395</v>
      </c>
      <c r="U685" s="101">
        <v>405</v>
      </c>
      <c r="V685" s="101">
        <v>400</v>
      </c>
      <c r="W685" s="104"/>
      <c r="X685" s="114">
        <v>390</v>
      </c>
      <c r="Y685" s="101">
        <v>400</v>
      </c>
      <c r="Z685" s="101">
        <v>395</v>
      </c>
      <c r="AA685" s="104"/>
      <c r="AB685" s="114">
        <v>430</v>
      </c>
      <c r="AC685" s="101">
        <v>440</v>
      </c>
      <c r="AD685" s="101">
        <v>435</v>
      </c>
      <c r="AE685" s="104"/>
      <c r="AF685" s="114">
        <v>397.5</v>
      </c>
      <c r="AG685" s="101">
        <v>407.5</v>
      </c>
      <c r="AH685" s="101">
        <v>402.5</v>
      </c>
      <c r="AI685" s="104"/>
      <c r="AJ685" s="114">
        <v>392.5</v>
      </c>
      <c r="AK685" s="101">
        <v>402.5</v>
      </c>
      <c r="AL685" s="101">
        <v>397.5</v>
      </c>
      <c r="AM685" s="104"/>
      <c r="AN685" s="114">
        <v>330</v>
      </c>
      <c r="AO685" s="101">
        <v>340</v>
      </c>
      <c r="AP685" s="101">
        <v>335</v>
      </c>
      <c r="AQ685" s="104"/>
      <c r="AR685" s="114">
        <v>430</v>
      </c>
      <c r="AS685" s="101">
        <v>440</v>
      </c>
      <c r="AT685" s="101">
        <v>435</v>
      </c>
      <c r="AU685" s="104"/>
      <c r="AV685" s="114">
        <v>345</v>
      </c>
      <c r="AW685" s="101">
        <v>355</v>
      </c>
      <c r="AX685" s="101">
        <v>350</v>
      </c>
      <c r="AY685" s="104"/>
      <c r="AZ685" s="114">
        <v>392.5</v>
      </c>
      <c r="BA685" s="101">
        <v>402.5</v>
      </c>
      <c r="BB685" s="101">
        <v>397.5</v>
      </c>
      <c r="BC685" s="104"/>
      <c r="BD685" s="114">
        <v>347.5</v>
      </c>
      <c r="BE685" s="101">
        <v>357.5</v>
      </c>
      <c r="BF685" s="101">
        <v>352.5</v>
      </c>
      <c r="BG685" s="104"/>
      <c r="BH685" s="114">
        <v>430</v>
      </c>
      <c r="BI685" s="101">
        <v>440</v>
      </c>
      <c r="BJ685" s="101">
        <v>435</v>
      </c>
      <c r="BK685" s="104"/>
      <c r="BL685" s="114">
        <v>315</v>
      </c>
      <c r="BM685" s="101">
        <v>325</v>
      </c>
      <c r="BN685" s="101">
        <v>320</v>
      </c>
      <c r="BO685" s="104"/>
      <c r="BP685" s="114">
        <v>417.5</v>
      </c>
      <c r="BQ685" s="101">
        <v>427.5</v>
      </c>
      <c r="BR685" s="101">
        <v>422.5</v>
      </c>
      <c r="BS685" s="104"/>
      <c r="BT685" s="114">
        <v>352.5</v>
      </c>
      <c r="BU685" s="101">
        <v>362.5</v>
      </c>
      <c r="BV685" s="101">
        <v>357.5</v>
      </c>
      <c r="BW685" s="104"/>
      <c r="BX685" s="114">
        <v>425</v>
      </c>
      <c r="BY685" s="101">
        <v>435</v>
      </c>
      <c r="BZ685" s="101">
        <v>430</v>
      </c>
      <c r="CA685" s="104"/>
      <c r="CB685" s="114">
        <v>540</v>
      </c>
      <c r="CC685" s="101">
        <v>550</v>
      </c>
      <c r="CD685" s="101">
        <v>545</v>
      </c>
      <c r="CE685" s="104"/>
      <c r="CF685" s="114">
        <v>387.5</v>
      </c>
      <c r="CG685" s="101">
        <v>397.5</v>
      </c>
      <c r="CH685" s="101">
        <v>392.5</v>
      </c>
      <c r="CI685" s="104"/>
      <c r="CJ685" s="114">
        <v>325</v>
      </c>
      <c r="CK685" s="101">
        <v>335</v>
      </c>
      <c r="CL685" s="101">
        <v>330</v>
      </c>
      <c r="CM685" s="104"/>
      <c r="CN685" s="114">
        <v>425</v>
      </c>
      <c r="CO685" s="101">
        <v>435</v>
      </c>
      <c r="CP685" s="101">
        <v>430</v>
      </c>
      <c r="CQ685" s="104"/>
      <c r="CR685" s="114">
        <v>545</v>
      </c>
      <c r="CS685" s="101">
        <v>555</v>
      </c>
      <c r="CT685" s="101">
        <v>550</v>
      </c>
      <c r="CU685" s="104"/>
      <c r="CV685" s="114">
        <v>422.5</v>
      </c>
      <c r="CW685" s="101">
        <v>432.5</v>
      </c>
      <c r="CX685" s="101">
        <v>427.5</v>
      </c>
      <c r="CY685" s="104"/>
      <c r="CZ685" s="114">
        <v>352.5</v>
      </c>
      <c r="DA685" s="101">
        <v>362.5</v>
      </c>
      <c r="DB685" s="101">
        <v>357.5</v>
      </c>
      <c r="DC685" s="104"/>
      <c r="DD685" s="114">
        <v>485</v>
      </c>
      <c r="DE685" s="101">
        <v>495</v>
      </c>
      <c r="DF685" s="101">
        <v>490</v>
      </c>
      <c r="DG685" s="104"/>
      <c r="DH685" s="114">
        <v>535</v>
      </c>
      <c r="DI685" s="101">
        <v>545</v>
      </c>
      <c r="DJ685" s="101">
        <v>540</v>
      </c>
      <c r="DK685" s="104"/>
      <c r="DL685" s="114">
        <v>392.5</v>
      </c>
      <c r="DM685" s="101">
        <v>402.5</v>
      </c>
      <c r="DN685" s="101">
        <v>397.5</v>
      </c>
      <c r="DO685" s="104"/>
      <c r="DP685" s="114">
        <v>320</v>
      </c>
      <c r="DQ685" s="101">
        <v>330</v>
      </c>
      <c r="DR685" s="101">
        <v>325</v>
      </c>
      <c r="DS685" s="104"/>
      <c r="DT685" s="114">
        <v>480</v>
      </c>
      <c r="DU685" s="101">
        <v>490</v>
      </c>
      <c r="DV685" s="101">
        <v>485</v>
      </c>
      <c r="DW685" s="104"/>
      <c r="DX685" s="114">
        <v>520</v>
      </c>
      <c r="DY685" s="101">
        <v>530</v>
      </c>
      <c r="DZ685" s="101">
        <v>525</v>
      </c>
      <c r="EA685" s="104"/>
      <c r="EB685" s="114">
        <v>372.5</v>
      </c>
      <c r="EC685" s="101">
        <v>382.5</v>
      </c>
      <c r="ED685" s="101">
        <v>377.5</v>
      </c>
      <c r="EE685" s="104"/>
      <c r="EF685" s="114">
        <v>315</v>
      </c>
      <c r="EG685" s="101">
        <v>325</v>
      </c>
      <c r="EH685" s="101">
        <v>320</v>
      </c>
      <c r="EI685" s="104"/>
      <c r="EJ685" s="114">
        <v>467.5</v>
      </c>
      <c r="EK685" s="101">
        <v>477.5</v>
      </c>
      <c r="EL685" s="101">
        <v>472.5</v>
      </c>
      <c r="EM685" s="104"/>
      <c r="EN685" s="114">
        <v>565</v>
      </c>
      <c r="EO685" s="101">
        <v>575</v>
      </c>
      <c r="EP685" s="101">
        <v>570</v>
      </c>
      <c r="EQ685" s="104"/>
      <c r="ER685" s="114">
        <v>397.5</v>
      </c>
      <c r="ES685" s="101">
        <v>407.5</v>
      </c>
      <c r="ET685" s="101">
        <v>402.5</v>
      </c>
      <c r="EU685" s="104"/>
      <c r="EV685" s="114">
        <v>330</v>
      </c>
      <c r="EW685" s="101">
        <v>340</v>
      </c>
      <c r="EX685" s="101">
        <v>335</v>
      </c>
      <c r="EY685" s="104"/>
      <c r="EZ685" s="114">
        <v>465</v>
      </c>
      <c r="FA685" s="101">
        <v>475</v>
      </c>
      <c r="FB685" s="101">
        <v>470</v>
      </c>
      <c r="FC685" s="104"/>
      <c r="FD685" s="114">
        <v>342.5</v>
      </c>
      <c r="FE685" s="101">
        <v>352.5</v>
      </c>
      <c r="FF685" s="101">
        <v>347.5</v>
      </c>
      <c r="FG685" s="104"/>
      <c r="FH685" s="114">
        <v>337.5</v>
      </c>
      <c r="FI685" s="101">
        <v>347.5</v>
      </c>
      <c r="FJ685" s="101">
        <v>342.5</v>
      </c>
      <c r="FK685" s="104"/>
      <c r="FL685" s="114">
        <v>292.5</v>
      </c>
      <c r="FM685" s="101">
        <v>302.5</v>
      </c>
      <c r="FN685" s="101">
        <v>297.5</v>
      </c>
      <c r="FO685" s="104"/>
      <c r="FP685" s="114">
        <v>305</v>
      </c>
      <c r="FQ685" s="101">
        <v>315</v>
      </c>
      <c r="FR685" s="101">
        <v>310</v>
      </c>
      <c r="FS685" s="104"/>
      <c r="FT685" s="114">
        <v>315</v>
      </c>
      <c r="FU685" s="101">
        <v>325</v>
      </c>
      <c r="FV685" s="101">
        <v>320</v>
      </c>
      <c r="FW685" s="104"/>
      <c r="FX685" s="114">
        <v>272.5</v>
      </c>
      <c r="FY685" s="101">
        <v>282.5</v>
      </c>
      <c r="FZ685" s="101">
        <v>277.5</v>
      </c>
      <c r="GA685" s="104"/>
      <c r="GB685" s="114">
        <v>512.5</v>
      </c>
      <c r="GC685" s="101">
        <v>522.5</v>
      </c>
      <c r="GD685" s="101">
        <v>517.5</v>
      </c>
      <c r="GE685" s="104"/>
      <c r="GF685" s="114">
        <v>442.5</v>
      </c>
      <c r="GG685" s="101">
        <v>452.5</v>
      </c>
      <c r="GH685" s="101">
        <v>447.5</v>
      </c>
      <c r="GI685" s="104"/>
      <c r="GJ685" s="114">
        <v>495</v>
      </c>
      <c r="GK685" s="101">
        <v>505</v>
      </c>
      <c r="GL685" s="101">
        <v>500</v>
      </c>
      <c r="GM685" s="104"/>
      <c r="GN685" s="114">
        <v>625</v>
      </c>
      <c r="GO685" s="101">
        <v>635</v>
      </c>
      <c r="GP685" s="101">
        <v>630</v>
      </c>
      <c r="GQ685" s="104"/>
      <c r="GR685" s="93"/>
      <c r="GS685" s="93"/>
    </row>
    <row r="686" spans="1:201" ht="15.75" x14ac:dyDescent="0.25">
      <c r="A686">
        <v>1</v>
      </c>
      <c r="B686">
        <v>2023</v>
      </c>
      <c r="C686" s="91">
        <v>44932</v>
      </c>
      <c r="D686" s="101">
        <v>406.25</v>
      </c>
      <c r="E686" s="101">
        <v>416.25</v>
      </c>
      <c r="F686" s="101">
        <v>411.25</v>
      </c>
      <c r="G686" s="104"/>
      <c r="H686" s="114">
        <v>382.5</v>
      </c>
      <c r="I686" s="101">
        <v>392.5</v>
      </c>
      <c r="J686" s="101">
        <v>387.5</v>
      </c>
      <c r="K686" s="104"/>
      <c r="L686" s="114">
        <v>445</v>
      </c>
      <c r="M686" s="101">
        <v>455</v>
      </c>
      <c r="N686" s="101">
        <v>450</v>
      </c>
      <c r="O686" s="104"/>
      <c r="P686" s="114">
        <v>410</v>
      </c>
      <c r="Q686" s="101">
        <v>420</v>
      </c>
      <c r="R686" s="101">
        <v>415</v>
      </c>
      <c r="S686" s="104"/>
      <c r="T686" s="114">
        <v>395</v>
      </c>
      <c r="U686" s="101">
        <v>405</v>
      </c>
      <c r="V686" s="101">
        <v>400</v>
      </c>
      <c r="W686" s="104"/>
      <c r="X686" s="114">
        <v>392.5</v>
      </c>
      <c r="Y686" s="101">
        <v>402.5</v>
      </c>
      <c r="Z686" s="101">
        <v>397.5</v>
      </c>
      <c r="AA686" s="104"/>
      <c r="AB686" s="114">
        <v>437.5</v>
      </c>
      <c r="AC686" s="101">
        <v>447.5</v>
      </c>
      <c r="AD686" s="101">
        <v>442.5</v>
      </c>
      <c r="AE686" s="104"/>
      <c r="AF686" s="114">
        <v>398.75</v>
      </c>
      <c r="AG686" s="101">
        <v>408.75</v>
      </c>
      <c r="AH686" s="101">
        <v>403.75</v>
      </c>
      <c r="AI686" s="104"/>
      <c r="AJ686" s="114">
        <v>393.75</v>
      </c>
      <c r="AK686" s="101">
        <v>403.75</v>
      </c>
      <c r="AL686" s="101">
        <v>398.75</v>
      </c>
      <c r="AM686" s="104"/>
      <c r="AN686" s="114">
        <v>330</v>
      </c>
      <c r="AO686" s="101">
        <v>340</v>
      </c>
      <c r="AP686" s="101">
        <v>335</v>
      </c>
      <c r="AQ686" s="104"/>
      <c r="AR686" s="114">
        <v>442.5</v>
      </c>
      <c r="AS686" s="101">
        <v>452.5</v>
      </c>
      <c r="AT686" s="101">
        <v>447.5</v>
      </c>
      <c r="AU686" s="104"/>
      <c r="AV686" s="114">
        <v>347.5</v>
      </c>
      <c r="AW686" s="101">
        <v>357.5</v>
      </c>
      <c r="AX686" s="101">
        <v>352.5</v>
      </c>
      <c r="AY686" s="104"/>
      <c r="AZ686" s="114">
        <v>393.75</v>
      </c>
      <c r="BA686" s="101">
        <v>403.75</v>
      </c>
      <c r="BB686" s="101">
        <v>398.75</v>
      </c>
      <c r="BC686" s="104"/>
      <c r="BD686" s="114">
        <v>348.75</v>
      </c>
      <c r="BE686" s="101">
        <v>358.75</v>
      </c>
      <c r="BF686" s="101">
        <v>353.75</v>
      </c>
      <c r="BG686" s="104"/>
      <c r="BH686" s="114">
        <v>442.5</v>
      </c>
      <c r="BI686" s="101">
        <v>452.5</v>
      </c>
      <c r="BJ686" s="101">
        <v>447.5</v>
      </c>
      <c r="BK686" s="104"/>
      <c r="BL686" s="114">
        <v>315</v>
      </c>
      <c r="BM686" s="101">
        <v>325</v>
      </c>
      <c r="BN686" s="101">
        <v>320</v>
      </c>
      <c r="BO686" s="104"/>
      <c r="BP686" s="114">
        <v>413.75</v>
      </c>
      <c r="BQ686" s="101">
        <v>423.75</v>
      </c>
      <c r="BR686" s="101">
        <v>418.75</v>
      </c>
      <c r="BS686" s="104"/>
      <c r="BT686" s="114">
        <v>353.75</v>
      </c>
      <c r="BU686" s="101">
        <v>363.75</v>
      </c>
      <c r="BV686" s="101">
        <v>358.75</v>
      </c>
      <c r="BW686" s="104"/>
      <c r="BX686" s="114">
        <v>425</v>
      </c>
      <c r="BY686" s="101">
        <v>435</v>
      </c>
      <c r="BZ686" s="101">
        <v>430</v>
      </c>
      <c r="CA686" s="104"/>
      <c r="CB686" s="114">
        <v>535</v>
      </c>
      <c r="CC686" s="101">
        <v>545</v>
      </c>
      <c r="CD686" s="101">
        <v>540</v>
      </c>
      <c r="CE686" s="104"/>
      <c r="CF686" s="114">
        <v>388.75</v>
      </c>
      <c r="CG686" s="101">
        <v>398.75</v>
      </c>
      <c r="CH686" s="101">
        <v>393.75</v>
      </c>
      <c r="CI686" s="104"/>
      <c r="CJ686" s="114">
        <v>325</v>
      </c>
      <c r="CK686" s="101">
        <v>335</v>
      </c>
      <c r="CL686" s="101">
        <v>330</v>
      </c>
      <c r="CM686" s="104"/>
      <c r="CN686" s="114">
        <v>425</v>
      </c>
      <c r="CO686" s="101">
        <v>435</v>
      </c>
      <c r="CP686" s="101">
        <v>430</v>
      </c>
      <c r="CQ686" s="104"/>
      <c r="CR686" s="114">
        <v>545</v>
      </c>
      <c r="CS686" s="101">
        <v>555</v>
      </c>
      <c r="CT686" s="101">
        <v>550</v>
      </c>
      <c r="CU686" s="104"/>
      <c r="CV686" s="114">
        <v>418.75</v>
      </c>
      <c r="CW686" s="101">
        <v>428.75</v>
      </c>
      <c r="CX686" s="101">
        <v>423.75</v>
      </c>
      <c r="CY686" s="104"/>
      <c r="CZ686" s="114">
        <v>353.75</v>
      </c>
      <c r="DA686" s="101">
        <v>363.75</v>
      </c>
      <c r="DB686" s="101">
        <v>358.75</v>
      </c>
      <c r="DC686" s="104"/>
      <c r="DD686" s="114">
        <v>487.5</v>
      </c>
      <c r="DE686" s="101">
        <v>497.5</v>
      </c>
      <c r="DF686" s="101">
        <v>492.5</v>
      </c>
      <c r="DG686" s="104"/>
      <c r="DH686" s="114">
        <v>535</v>
      </c>
      <c r="DI686" s="101">
        <v>545</v>
      </c>
      <c r="DJ686" s="101">
        <v>540</v>
      </c>
      <c r="DK686" s="104"/>
      <c r="DL686" s="114">
        <v>393.75</v>
      </c>
      <c r="DM686" s="101">
        <v>403.75</v>
      </c>
      <c r="DN686" s="101">
        <v>398.75</v>
      </c>
      <c r="DO686" s="104"/>
      <c r="DP686" s="114">
        <v>320</v>
      </c>
      <c r="DQ686" s="101">
        <v>330</v>
      </c>
      <c r="DR686" s="101">
        <v>325</v>
      </c>
      <c r="DS686" s="104"/>
      <c r="DT686" s="114">
        <v>482.5</v>
      </c>
      <c r="DU686" s="101">
        <v>492.5</v>
      </c>
      <c r="DV686" s="101">
        <v>487.5</v>
      </c>
      <c r="DW686" s="104"/>
      <c r="DX686" s="114">
        <v>520</v>
      </c>
      <c r="DY686" s="101">
        <v>530</v>
      </c>
      <c r="DZ686" s="101">
        <v>525</v>
      </c>
      <c r="EA686" s="104"/>
      <c r="EB686" s="114">
        <v>371.25</v>
      </c>
      <c r="EC686" s="101">
        <v>381.25</v>
      </c>
      <c r="ED686" s="101">
        <v>376.25</v>
      </c>
      <c r="EE686" s="104"/>
      <c r="EF686" s="114">
        <v>315</v>
      </c>
      <c r="EG686" s="101">
        <v>325</v>
      </c>
      <c r="EH686" s="101">
        <v>320</v>
      </c>
      <c r="EI686" s="104"/>
      <c r="EJ686" s="114">
        <v>473.75</v>
      </c>
      <c r="EK686" s="101">
        <v>483.75</v>
      </c>
      <c r="EL686" s="101">
        <v>478.75</v>
      </c>
      <c r="EM686" s="104"/>
      <c r="EN686" s="114">
        <v>565</v>
      </c>
      <c r="EO686" s="101">
        <v>575</v>
      </c>
      <c r="EP686" s="101">
        <v>570</v>
      </c>
      <c r="EQ686" s="104"/>
      <c r="ER686" s="114">
        <v>398.75</v>
      </c>
      <c r="ES686" s="101">
        <v>408.75</v>
      </c>
      <c r="ET686" s="101">
        <v>403.75</v>
      </c>
      <c r="EU686" s="104"/>
      <c r="EV686" s="114">
        <v>332.5</v>
      </c>
      <c r="EW686" s="101">
        <v>342.5</v>
      </c>
      <c r="EX686" s="101">
        <v>337.5</v>
      </c>
      <c r="EY686" s="104"/>
      <c r="EZ686" s="114">
        <v>470</v>
      </c>
      <c r="FA686" s="101">
        <v>480</v>
      </c>
      <c r="FB686" s="101">
        <v>475</v>
      </c>
      <c r="FC686" s="104"/>
      <c r="FD686" s="114">
        <v>346.25</v>
      </c>
      <c r="FE686" s="101">
        <v>356.25</v>
      </c>
      <c r="FF686" s="101">
        <v>351.25</v>
      </c>
      <c r="FG686" s="104"/>
      <c r="FH686" s="114">
        <v>336.25</v>
      </c>
      <c r="FI686" s="101">
        <v>346.25</v>
      </c>
      <c r="FJ686" s="101">
        <v>341.25</v>
      </c>
      <c r="FK686" s="104"/>
      <c r="FL686" s="114">
        <v>293.75</v>
      </c>
      <c r="FM686" s="101">
        <v>303.75</v>
      </c>
      <c r="FN686" s="101">
        <v>298.75</v>
      </c>
      <c r="FO686" s="104"/>
      <c r="FP686" s="114">
        <v>305</v>
      </c>
      <c r="FQ686" s="101">
        <v>315</v>
      </c>
      <c r="FR686" s="101">
        <v>310</v>
      </c>
      <c r="FS686" s="104"/>
      <c r="FT686" s="114">
        <v>315</v>
      </c>
      <c r="FU686" s="101">
        <v>325</v>
      </c>
      <c r="FV686" s="101">
        <v>320</v>
      </c>
      <c r="FW686" s="104"/>
      <c r="FX686" s="114">
        <v>273.75</v>
      </c>
      <c r="FY686" s="101">
        <v>283.75</v>
      </c>
      <c r="FZ686" s="101">
        <v>278.75</v>
      </c>
      <c r="GA686" s="104"/>
      <c r="GB686" s="114">
        <v>508.75</v>
      </c>
      <c r="GC686" s="101">
        <v>518.75</v>
      </c>
      <c r="GD686" s="101">
        <v>513.75</v>
      </c>
      <c r="GE686" s="104"/>
      <c r="GF686" s="114">
        <v>443.75</v>
      </c>
      <c r="GG686" s="101">
        <v>453.75</v>
      </c>
      <c r="GH686" s="101">
        <v>448.75</v>
      </c>
      <c r="GI686" s="104"/>
      <c r="GJ686" s="114">
        <v>497.5</v>
      </c>
      <c r="GK686" s="101">
        <v>507.5</v>
      </c>
      <c r="GL686" s="101">
        <v>502.5</v>
      </c>
      <c r="GM686" s="104"/>
      <c r="GN686" s="114">
        <v>625</v>
      </c>
      <c r="GO686" s="101">
        <v>635</v>
      </c>
      <c r="GP686" s="101">
        <v>630</v>
      </c>
      <c r="GQ686" s="104"/>
      <c r="GR686" s="93"/>
      <c r="GS686" s="93"/>
    </row>
    <row r="687" spans="1:201" ht="15.75" x14ac:dyDescent="0.25">
      <c r="A687">
        <v>1</v>
      </c>
      <c r="B687">
        <v>2023</v>
      </c>
      <c r="C687" s="91">
        <v>44939</v>
      </c>
      <c r="D687" s="95">
        <v>405</v>
      </c>
      <c r="E687" s="95">
        <v>415</v>
      </c>
      <c r="F687" s="95">
        <v>410</v>
      </c>
      <c r="G687" s="106">
        <v>-5</v>
      </c>
      <c r="H687" s="115">
        <v>385</v>
      </c>
      <c r="I687" s="95">
        <v>395</v>
      </c>
      <c r="J687" s="95">
        <v>390</v>
      </c>
      <c r="K687" s="106">
        <v>10</v>
      </c>
      <c r="L687" s="115">
        <v>450</v>
      </c>
      <c r="M687" s="95">
        <v>460</v>
      </c>
      <c r="N687" s="95">
        <v>455</v>
      </c>
      <c r="O687" s="106">
        <v>20</v>
      </c>
      <c r="P687" s="115">
        <v>415</v>
      </c>
      <c r="Q687" s="95">
        <v>425</v>
      </c>
      <c r="R687" s="95">
        <v>420</v>
      </c>
      <c r="S687" s="106">
        <v>20</v>
      </c>
      <c r="T687" s="115">
        <v>395</v>
      </c>
      <c r="U687" s="95">
        <v>405</v>
      </c>
      <c r="V687" s="95">
        <v>400</v>
      </c>
      <c r="W687" s="106" t="s">
        <v>5</v>
      </c>
      <c r="X687" s="115">
        <v>395</v>
      </c>
      <c r="Y687" s="95">
        <v>405</v>
      </c>
      <c r="Z687" s="95">
        <v>400</v>
      </c>
      <c r="AA687" s="106">
        <v>10</v>
      </c>
      <c r="AB687" s="115">
        <v>445</v>
      </c>
      <c r="AC687" s="95">
        <v>455</v>
      </c>
      <c r="AD687" s="95">
        <v>450</v>
      </c>
      <c r="AE687" s="106">
        <v>30</v>
      </c>
      <c r="AF687" s="115">
        <v>400</v>
      </c>
      <c r="AG687" s="95">
        <v>410</v>
      </c>
      <c r="AH687" s="95">
        <v>405</v>
      </c>
      <c r="AI687" s="106">
        <v>5</v>
      </c>
      <c r="AJ687" s="115">
        <v>395</v>
      </c>
      <c r="AK687" s="95">
        <v>405</v>
      </c>
      <c r="AL687" s="95">
        <v>400</v>
      </c>
      <c r="AM687" s="106">
        <v>5</v>
      </c>
      <c r="AN687" s="115">
        <v>330</v>
      </c>
      <c r="AO687" s="95">
        <v>340</v>
      </c>
      <c r="AP687" s="95">
        <v>335</v>
      </c>
      <c r="AQ687" s="106" t="s">
        <v>5</v>
      </c>
      <c r="AR687" s="115">
        <v>455</v>
      </c>
      <c r="AS687" s="95">
        <v>465</v>
      </c>
      <c r="AT687" s="95">
        <v>460</v>
      </c>
      <c r="AU687" s="106">
        <v>50</v>
      </c>
      <c r="AV687" s="115">
        <v>350</v>
      </c>
      <c r="AW687" s="95">
        <v>360</v>
      </c>
      <c r="AX687" s="95">
        <v>355</v>
      </c>
      <c r="AY687" s="106">
        <v>10</v>
      </c>
      <c r="AZ687" s="115">
        <v>395</v>
      </c>
      <c r="BA687" s="95">
        <v>405</v>
      </c>
      <c r="BB687" s="95">
        <v>400</v>
      </c>
      <c r="BC687" s="106">
        <v>5</v>
      </c>
      <c r="BD687" s="115">
        <v>350</v>
      </c>
      <c r="BE687" s="95">
        <v>360</v>
      </c>
      <c r="BF687" s="95">
        <v>355</v>
      </c>
      <c r="BG687" s="106">
        <v>5</v>
      </c>
      <c r="BH687" s="115">
        <v>455</v>
      </c>
      <c r="BI687" s="95">
        <v>465</v>
      </c>
      <c r="BJ687" s="95">
        <v>460</v>
      </c>
      <c r="BK687" s="106">
        <v>50</v>
      </c>
      <c r="BL687" s="115">
        <v>315</v>
      </c>
      <c r="BM687" s="95">
        <v>325</v>
      </c>
      <c r="BN687" s="95">
        <v>320</v>
      </c>
      <c r="BO687" s="106" t="s">
        <v>5</v>
      </c>
      <c r="BP687" s="115">
        <v>410</v>
      </c>
      <c r="BQ687" s="95">
        <v>420</v>
      </c>
      <c r="BR687" s="95">
        <v>415</v>
      </c>
      <c r="BS687" s="106">
        <v>-15</v>
      </c>
      <c r="BT687" s="115">
        <v>355</v>
      </c>
      <c r="BU687" s="95">
        <v>365</v>
      </c>
      <c r="BV687" s="95">
        <v>360</v>
      </c>
      <c r="BW687" s="106">
        <v>5</v>
      </c>
      <c r="BX687" s="115">
        <v>425</v>
      </c>
      <c r="BY687" s="95">
        <v>435</v>
      </c>
      <c r="BZ687" s="95">
        <v>430</v>
      </c>
      <c r="CA687" s="106" t="s">
        <v>5</v>
      </c>
      <c r="CB687" s="115">
        <v>530</v>
      </c>
      <c r="CC687" s="95">
        <v>540</v>
      </c>
      <c r="CD687" s="95">
        <v>535</v>
      </c>
      <c r="CE687" s="106">
        <v>-20</v>
      </c>
      <c r="CF687" s="115">
        <v>390</v>
      </c>
      <c r="CG687" s="95">
        <v>400</v>
      </c>
      <c r="CH687" s="95">
        <v>395</v>
      </c>
      <c r="CI687" s="106">
        <v>5</v>
      </c>
      <c r="CJ687" s="115">
        <v>325</v>
      </c>
      <c r="CK687" s="95">
        <v>335</v>
      </c>
      <c r="CL687" s="95">
        <v>330</v>
      </c>
      <c r="CM687" s="106" t="s">
        <v>5</v>
      </c>
      <c r="CN687" s="115">
        <v>425</v>
      </c>
      <c r="CO687" s="95">
        <v>435</v>
      </c>
      <c r="CP687" s="95">
        <v>430</v>
      </c>
      <c r="CQ687" s="106" t="s">
        <v>5</v>
      </c>
      <c r="CR687" s="115">
        <v>545</v>
      </c>
      <c r="CS687" s="95">
        <v>555</v>
      </c>
      <c r="CT687" s="95">
        <v>550</v>
      </c>
      <c r="CU687" s="106">
        <v>10</v>
      </c>
      <c r="CV687" s="115">
        <v>415</v>
      </c>
      <c r="CW687" s="95">
        <v>425</v>
      </c>
      <c r="CX687" s="95">
        <v>420</v>
      </c>
      <c r="CY687" s="106">
        <v>-15</v>
      </c>
      <c r="CZ687" s="115">
        <v>355</v>
      </c>
      <c r="DA687" s="95">
        <v>365</v>
      </c>
      <c r="DB687" s="95">
        <v>360</v>
      </c>
      <c r="DC687" s="106">
        <v>5</v>
      </c>
      <c r="DD687" s="115">
        <v>490</v>
      </c>
      <c r="DE687" s="95">
        <v>500</v>
      </c>
      <c r="DF687" s="95">
        <v>495</v>
      </c>
      <c r="DG687" s="106">
        <v>10</v>
      </c>
      <c r="DH687" s="115">
        <v>535</v>
      </c>
      <c r="DI687" s="95">
        <v>545</v>
      </c>
      <c r="DJ687" s="95">
        <v>540</v>
      </c>
      <c r="DK687" s="106" t="s">
        <v>5</v>
      </c>
      <c r="DL687" s="115">
        <v>395</v>
      </c>
      <c r="DM687" s="95">
        <v>405</v>
      </c>
      <c r="DN687" s="95">
        <v>400</v>
      </c>
      <c r="DO687" s="106">
        <v>5</v>
      </c>
      <c r="DP687" s="115">
        <v>320</v>
      </c>
      <c r="DQ687" s="95">
        <v>330</v>
      </c>
      <c r="DR687" s="95">
        <v>325</v>
      </c>
      <c r="DS687" s="106" t="s">
        <v>5</v>
      </c>
      <c r="DT687" s="115">
        <v>485</v>
      </c>
      <c r="DU687" s="95">
        <v>495</v>
      </c>
      <c r="DV687" s="95">
        <v>490</v>
      </c>
      <c r="DW687" s="106">
        <v>10</v>
      </c>
      <c r="DX687" s="115">
        <v>520</v>
      </c>
      <c r="DY687" s="95">
        <v>530</v>
      </c>
      <c r="DZ687" s="95">
        <v>525</v>
      </c>
      <c r="EA687" s="106" t="s">
        <v>5</v>
      </c>
      <c r="EB687" s="115">
        <v>370</v>
      </c>
      <c r="EC687" s="95">
        <v>380</v>
      </c>
      <c r="ED687" s="95">
        <v>375</v>
      </c>
      <c r="EE687" s="106">
        <v>-5</v>
      </c>
      <c r="EF687" s="115">
        <v>315</v>
      </c>
      <c r="EG687" s="95">
        <v>325</v>
      </c>
      <c r="EH687" s="95">
        <v>320</v>
      </c>
      <c r="EI687" s="106" t="s">
        <v>5</v>
      </c>
      <c r="EJ687" s="115">
        <v>480</v>
      </c>
      <c r="EK687" s="95">
        <v>490</v>
      </c>
      <c r="EL687" s="95">
        <v>485</v>
      </c>
      <c r="EM687" s="106">
        <v>25</v>
      </c>
      <c r="EN687" s="115">
        <v>565</v>
      </c>
      <c r="EO687" s="95">
        <v>575</v>
      </c>
      <c r="EP687" s="95">
        <v>570</v>
      </c>
      <c r="EQ687" s="106" t="s">
        <v>5</v>
      </c>
      <c r="ER687" s="115">
        <v>400</v>
      </c>
      <c r="ES687" s="95">
        <v>410</v>
      </c>
      <c r="ET687" s="95">
        <v>405</v>
      </c>
      <c r="EU687" s="106">
        <v>5</v>
      </c>
      <c r="EV687" s="115">
        <v>335</v>
      </c>
      <c r="EW687" s="95">
        <v>345</v>
      </c>
      <c r="EX687" s="95">
        <v>340</v>
      </c>
      <c r="EY687" s="106">
        <v>10</v>
      </c>
      <c r="EZ687" s="115">
        <v>475</v>
      </c>
      <c r="FA687" s="95">
        <v>485</v>
      </c>
      <c r="FB687" s="95">
        <v>480</v>
      </c>
      <c r="FC687" s="106">
        <v>20</v>
      </c>
      <c r="FD687" s="115">
        <v>350</v>
      </c>
      <c r="FE687" s="95">
        <v>360</v>
      </c>
      <c r="FF687" s="95">
        <v>355</v>
      </c>
      <c r="FG687" s="106">
        <v>15</v>
      </c>
      <c r="FH687" s="115">
        <v>335</v>
      </c>
      <c r="FI687" s="95">
        <v>345</v>
      </c>
      <c r="FJ687" s="95">
        <v>340</v>
      </c>
      <c r="FK687" s="106">
        <v>-5</v>
      </c>
      <c r="FL687" s="115">
        <v>295</v>
      </c>
      <c r="FM687" s="95">
        <v>305</v>
      </c>
      <c r="FN687" s="95">
        <v>300</v>
      </c>
      <c r="FO687" s="106">
        <v>5</v>
      </c>
      <c r="FP687" s="115">
        <v>305</v>
      </c>
      <c r="FQ687" s="95">
        <v>315</v>
      </c>
      <c r="FR687" s="95">
        <v>310</v>
      </c>
      <c r="FS687" s="106" t="s">
        <v>5</v>
      </c>
      <c r="FT687" s="135">
        <v>315</v>
      </c>
      <c r="FU687" s="136">
        <v>325</v>
      </c>
      <c r="FV687" s="95">
        <v>320</v>
      </c>
      <c r="FW687" s="134" t="s">
        <v>5</v>
      </c>
      <c r="FX687" s="115">
        <v>275</v>
      </c>
      <c r="FY687" s="95">
        <v>285</v>
      </c>
      <c r="FZ687" s="95">
        <v>280</v>
      </c>
      <c r="GA687" s="106">
        <v>5</v>
      </c>
      <c r="GB687" s="115">
        <v>505</v>
      </c>
      <c r="GC687" s="95">
        <v>515</v>
      </c>
      <c r="GD687" s="95">
        <v>510</v>
      </c>
      <c r="GE687" s="106">
        <v>-15</v>
      </c>
      <c r="GF687" s="115">
        <v>445</v>
      </c>
      <c r="GG687" s="95">
        <v>455</v>
      </c>
      <c r="GH687" s="95">
        <v>450</v>
      </c>
      <c r="GI687" s="106">
        <v>5</v>
      </c>
      <c r="GJ687" s="115">
        <v>500</v>
      </c>
      <c r="GK687" s="95">
        <v>510</v>
      </c>
      <c r="GL687" s="95">
        <v>505</v>
      </c>
      <c r="GM687" s="106">
        <v>10</v>
      </c>
      <c r="GN687" s="115">
        <v>625</v>
      </c>
      <c r="GO687" s="95">
        <v>635</v>
      </c>
      <c r="GP687" s="95">
        <v>630</v>
      </c>
      <c r="GQ687" s="106" t="s">
        <v>5</v>
      </c>
      <c r="GR687" s="93"/>
      <c r="GS687" s="93"/>
    </row>
    <row r="688" spans="1:201" ht="15.75" x14ac:dyDescent="0.25">
      <c r="A688">
        <v>1</v>
      </c>
      <c r="B688">
        <v>2023</v>
      </c>
      <c r="C688" s="91">
        <v>44946</v>
      </c>
      <c r="D688" s="95">
        <v>400</v>
      </c>
      <c r="E688" s="95">
        <v>410</v>
      </c>
      <c r="F688" s="95">
        <v>405</v>
      </c>
      <c r="G688" s="106">
        <v>-5</v>
      </c>
      <c r="H688" s="115">
        <v>385</v>
      </c>
      <c r="I688" s="95">
        <v>395</v>
      </c>
      <c r="J688" s="95">
        <v>390</v>
      </c>
      <c r="K688" s="106" t="s">
        <v>5</v>
      </c>
      <c r="L688" s="115">
        <v>455</v>
      </c>
      <c r="M688" s="95">
        <v>465</v>
      </c>
      <c r="N688" s="95">
        <v>460</v>
      </c>
      <c r="O688" s="106">
        <v>5</v>
      </c>
      <c r="P688" s="115">
        <v>420</v>
      </c>
      <c r="Q688" s="95">
        <v>430</v>
      </c>
      <c r="R688" s="95">
        <v>425</v>
      </c>
      <c r="S688" s="106">
        <v>5</v>
      </c>
      <c r="T688" s="115">
        <v>395</v>
      </c>
      <c r="U688" s="95">
        <v>405</v>
      </c>
      <c r="V688" s="95">
        <v>400</v>
      </c>
      <c r="W688" s="106" t="s">
        <v>5</v>
      </c>
      <c r="X688" s="115">
        <v>395</v>
      </c>
      <c r="Y688" s="95">
        <v>405</v>
      </c>
      <c r="Z688" s="95">
        <v>400</v>
      </c>
      <c r="AA688" s="106" t="s">
        <v>5</v>
      </c>
      <c r="AB688" s="115">
        <v>450</v>
      </c>
      <c r="AC688" s="95">
        <v>460</v>
      </c>
      <c r="AD688" s="95">
        <v>455</v>
      </c>
      <c r="AE688" s="106">
        <v>5</v>
      </c>
      <c r="AF688" s="115">
        <v>405</v>
      </c>
      <c r="AG688" s="95">
        <v>415</v>
      </c>
      <c r="AH688" s="95">
        <v>410</v>
      </c>
      <c r="AI688" s="106">
        <v>5</v>
      </c>
      <c r="AJ688" s="115">
        <v>395</v>
      </c>
      <c r="AK688" s="95">
        <v>405</v>
      </c>
      <c r="AL688" s="95">
        <v>400</v>
      </c>
      <c r="AM688" s="106" t="s">
        <v>5</v>
      </c>
      <c r="AN688" s="115">
        <v>335</v>
      </c>
      <c r="AO688" s="95">
        <v>345</v>
      </c>
      <c r="AP688" s="95">
        <v>340</v>
      </c>
      <c r="AQ688" s="106">
        <v>5</v>
      </c>
      <c r="AR688" s="115">
        <v>455</v>
      </c>
      <c r="AS688" s="95">
        <v>465</v>
      </c>
      <c r="AT688" s="95">
        <v>460</v>
      </c>
      <c r="AU688" s="106" t="s">
        <v>5</v>
      </c>
      <c r="AV688" s="115">
        <v>350</v>
      </c>
      <c r="AW688" s="95">
        <v>360</v>
      </c>
      <c r="AX688" s="95">
        <v>355</v>
      </c>
      <c r="AY688" s="106" t="s">
        <v>5</v>
      </c>
      <c r="AZ688" s="115">
        <v>395</v>
      </c>
      <c r="BA688" s="95">
        <v>405</v>
      </c>
      <c r="BB688" s="95">
        <v>400</v>
      </c>
      <c r="BC688" s="106" t="s">
        <v>5</v>
      </c>
      <c r="BD688" s="115">
        <v>360</v>
      </c>
      <c r="BE688" s="95">
        <v>370</v>
      </c>
      <c r="BF688" s="95">
        <v>365</v>
      </c>
      <c r="BG688" s="106">
        <v>10</v>
      </c>
      <c r="BH688" s="115">
        <v>455</v>
      </c>
      <c r="BI688" s="95">
        <v>465</v>
      </c>
      <c r="BJ688" s="95">
        <v>460</v>
      </c>
      <c r="BK688" s="106" t="s">
        <v>5</v>
      </c>
      <c r="BL688" s="115">
        <v>335</v>
      </c>
      <c r="BM688" s="95">
        <v>345</v>
      </c>
      <c r="BN688" s="95">
        <v>340</v>
      </c>
      <c r="BO688" s="106">
        <v>20</v>
      </c>
      <c r="BP688" s="115">
        <v>395</v>
      </c>
      <c r="BQ688" s="95">
        <v>405</v>
      </c>
      <c r="BR688" s="95">
        <v>400</v>
      </c>
      <c r="BS688" s="106">
        <v>-15</v>
      </c>
      <c r="BT688" s="115">
        <v>350</v>
      </c>
      <c r="BU688" s="95">
        <v>360</v>
      </c>
      <c r="BV688" s="95">
        <v>355</v>
      </c>
      <c r="BW688" s="106">
        <v>-5</v>
      </c>
      <c r="BX688" s="115">
        <v>435</v>
      </c>
      <c r="BY688" s="95">
        <v>445</v>
      </c>
      <c r="BZ688" s="95">
        <v>440</v>
      </c>
      <c r="CA688" s="106">
        <v>10</v>
      </c>
      <c r="CB688" s="115">
        <v>530</v>
      </c>
      <c r="CC688" s="95">
        <v>540</v>
      </c>
      <c r="CD688" s="95">
        <v>535</v>
      </c>
      <c r="CE688" s="106" t="s">
        <v>5</v>
      </c>
      <c r="CF688" s="115">
        <v>385</v>
      </c>
      <c r="CG688" s="95">
        <v>395</v>
      </c>
      <c r="CH688" s="95">
        <v>390</v>
      </c>
      <c r="CI688" s="106">
        <v>-5</v>
      </c>
      <c r="CJ688" s="115">
        <v>325</v>
      </c>
      <c r="CK688" s="95">
        <v>335</v>
      </c>
      <c r="CL688" s="95">
        <v>330</v>
      </c>
      <c r="CM688" s="106" t="s">
        <v>5</v>
      </c>
      <c r="CN688" s="115">
        <v>435</v>
      </c>
      <c r="CO688" s="95">
        <v>445</v>
      </c>
      <c r="CP688" s="95">
        <v>440</v>
      </c>
      <c r="CQ688" s="106">
        <v>10</v>
      </c>
      <c r="CR688" s="115">
        <v>545</v>
      </c>
      <c r="CS688" s="95">
        <v>555</v>
      </c>
      <c r="CT688" s="95">
        <v>550</v>
      </c>
      <c r="CU688" s="106">
        <v>10</v>
      </c>
      <c r="CV688" s="115">
        <v>410</v>
      </c>
      <c r="CW688" s="95">
        <v>420</v>
      </c>
      <c r="CX688" s="95">
        <v>415</v>
      </c>
      <c r="CY688" s="106">
        <v>-5</v>
      </c>
      <c r="CZ688" s="115">
        <v>355</v>
      </c>
      <c r="DA688" s="95">
        <v>365</v>
      </c>
      <c r="DB688" s="95">
        <v>360</v>
      </c>
      <c r="DC688" s="106" t="s">
        <v>5</v>
      </c>
      <c r="DD688" s="115">
        <v>475</v>
      </c>
      <c r="DE688" s="95">
        <v>485</v>
      </c>
      <c r="DF688" s="95">
        <v>480</v>
      </c>
      <c r="DG688" s="106">
        <v>-15</v>
      </c>
      <c r="DH688" s="115">
        <v>535</v>
      </c>
      <c r="DI688" s="95">
        <v>545</v>
      </c>
      <c r="DJ688" s="95">
        <v>540</v>
      </c>
      <c r="DK688" s="106" t="s">
        <v>5</v>
      </c>
      <c r="DL688" s="115">
        <v>395</v>
      </c>
      <c r="DM688" s="95">
        <v>405</v>
      </c>
      <c r="DN688" s="95">
        <v>400</v>
      </c>
      <c r="DO688" s="106" t="s">
        <v>5</v>
      </c>
      <c r="DP688" s="115">
        <v>320</v>
      </c>
      <c r="DQ688" s="95">
        <v>330</v>
      </c>
      <c r="DR688" s="95">
        <v>325</v>
      </c>
      <c r="DS688" s="106" t="s">
        <v>5</v>
      </c>
      <c r="DT688" s="115">
        <v>480</v>
      </c>
      <c r="DU688" s="95">
        <v>490</v>
      </c>
      <c r="DV688" s="95">
        <v>485</v>
      </c>
      <c r="DW688" s="106">
        <v>-5</v>
      </c>
      <c r="DX688" s="115">
        <v>520</v>
      </c>
      <c r="DY688" s="95">
        <v>530</v>
      </c>
      <c r="DZ688" s="95">
        <v>525</v>
      </c>
      <c r="EA688" s="106" t="s">
        <v>5</v>
      </c>
      <c r="EB688" s="115">
        <v>370</v>
      </c>
      <c r="EC688" s="95">
        <v>380</v>
      </c>
      <c r="ED688" s="95">
        <v>375</v>
      </c>
      <c r="EE688" s="106" t="s">
        <v>5</v>
      </c>
      <c r="EF688" s="115">
        <v>325</v>
      </c>
      <c r="EG688" s="95">
        <v>335</v>
      </c>
      <c r="EH688" s="95">
        <v>330</v>
      </c>
      <c r="EI688" s="106">
        <v>10</v>
      </c>
      <c r="EJ688" s="115">
        <v>485</v>
      </c>
      <c r="EK688" s="95">
        <v>495</v>
      </c>
      <c r="EL688" s="95">
        <v>490</v>
      </c>
      <c r="EM688" s="106">
        <v>5</v>
      </c>
      <c r="EN688" s="115">
        <v>565</v>
      </c>
      <c r="EO688" s="95">
        <v>575</v>
      </c>
      <c r="EP688" s="95">
        <v>570</v>
      </c>
      <c r="EQ688" s="106" t="s">
        <v>5</v>
      </c>
      <c r="ER688" s="115">
        <v>400</v>
      </c>
      <c r="ES688" s="95">
        <v>410</v>
      </c>
      <c r="ET688" s="95">
        <v>405</v>
      </c>
      <c r="EU688" s="106" t="s">
        <v>5</v>
      </c>
      <c r="EV688" s="115">
        <v>345</v>
      </c>
      <c r="EW688" s="95">
        <v>355</v>
      </c>
      <c r="EX688" s="95">
        <v>350</v>
      </c>
      <c r="EY688" s="106">
        <v>10</v>
      </c>
      <c r="EZ688" s="115">
        <v>480</v>
      </c>
      <c r="FA688" s="95">
        <v>490</v>
      </c>
      <c r="FB688" s="95">
        <v>485</v>
      </c>
      <c r="FC688" s="106">
        <v>5</v>
      </c>
      <c r="FD688" s="115">
        <v>350</v>
      </c>
      <c r="FE688" s="95">
        <v>360</v>
      </c>
      <c r="FF688" s="95">
        <v>355</v>
      </c>
      <c r="FG688" s="106" t="s">
        <v>5</v>
      </c>
      <c r="FH688" s="115">
        <v>345</v>
      </c>
      <c r="FI688" s="95">
        <v>355</v>
      </c>
      <c r="FJ688" s="95">
        <v>350</v>
      </c>
      <c r="FK688" s="106">
        <v>10</v>
      </c>
      <c r="FL688" s="115">
        <v>295</v>
      </c>
      <c r="FM688" s="95">
        <v>305</v>
      </c>
      <c r="FN688" s="95">
        <v>300</v>
      </c>
      <c r="FO688" s="106" t="s">
        <v>5</v>
      </c>
      <c r="FP688" s="115">
        <v>310</v>
      </c>
      <c r="FQ688" s="95">
        <v>320</v>
      </c>
      <c r="FR688" s="95">
        <v>315</v>
      </c>
      <c r="FS688" s="106">
        <v>5</v>
      </c>
      <c r="FT688" s="135">
        <v>315</v>
      </c>
      <c r="FU688" s="136">
        <v>325</v>
      </c>
      <c r="FV688" s="95">
        <v>320</v>
      </c>
      <c r="FW688" s="134" t="s">
        <v>5</v>
      </c>
      <c r="FX688" s="115">
        <v>275</v>
      </c>
      <c r="FY688" s="95">
        <v>285</v>
      </c>
      <c r="FZ688" s="95">
        <v>280</v>
      </c>
      <c r="GA688" s="106" t="s">
        <v>5</v>
      </c>
      <c r="GB688" s="115">
        <v>500</v>
      </c>
      <c r="GC688" s="95">
        <v>510</v>
      </c>
      <c r="GD688" s="95">
        <v>505</v>
      </c>
      <c r="GE688" s="106">
        <v>-5</v>
      </c>
      <c r="GF688" s="115">
        <v>445</v>
      </c>
      <c r="GG688" s="95">
        <v>455</v>
      </c>
      <c r="GH688" s="95">
        <v>450</v>
      </c>
      <c r="GI688" s="106" t="s">
        <v>5</v>
      </c>
      <c r="GJ688" s="115">
        <v>485</v>
      </c>
      <c r="GK688" s="95">
        <v>495</v>
      </c>
      <c r="GL688" s="95">
        <v>490</v>
      </c>
      <c r="GM688" s="106">
        <v>-15</v>
      </c>
      <c r="GN688" s="115">
        <v>625</v>
      </c>
      <c r="GO688" s="95">
        <v>635</v>
      </c>
      <c r="GP688" s="95">
        <v>630</v>
      </c>
      <c r="GQ688" s="106" t="s">
        <v>5</v>
      </c>
      <c r="GR688" s="93"/>
      <c r="GS688" s="93"/>
    </row>
    <row r="689" spans="1:201" ht="15.75" x14ac:dyDescent="0.25">
      <c r="A689">
        <v>1</v>
      </c>
      <c r="B689">
        <v>2023</v>
      </c>
      <c r="C689" s="91">
        <v>44953</v>
      </c>
      <c r="D689" s="95">
        <v>395</v>
      </c>
      <c r="E689" s="95">
        <v>405</v>
      </c>
      <c r="F689" s="95">
        <v>400</v>
      </c>
      <c r="G689" s="106">
        <v>-5</v>
      </c>
      <c r="H689" s="115">
        <v>385</v>
      </c>
      <c r="I689" s="95">
        <v>395</v>
      </c>
      <c r="J689" s="95">
        <v>390</v>
      </c>
      <c r="K689" s="106" t="s">
        <v>5</v>
      </c>
      <c r="L689" s="115">
        <v>460</v>
      </c>
      <c r="M689" s="95">
        <v>470</v>
      </c>
      <c r="N689" s="95">
        <v>465</v>
      </c>
      <c r="O689" s="106">
        <v>5</v>
      </c>
      <c r="P689" s="115">
        <v>420</v>
      </c>
      <c r="Q689" s="95">
        <v>430</v>
      </c>
      <c r="R689" s="95">
        <v>425</v>
      </c>
      <c r="S689" s="106" t="s">
        <v>5</v>
      </c>
      <c r="T689" s="115">
        <v>395</v>
      </c>
      <c r="U689" s="95">
        <v>405</v>
      </c>
      <c r="V689" s="95">
        <v>400</v>
      </c>
      <c r="W689" s="106" t="s">
        <v>5</v>
      </c>
      <c r="X689" s="115">
        <v>395</v>
      </c>
      <c r="Y689" s="95">
        <v>405</v>
      </c>
      <c r="Z689" s="95">
        <v>400</v>
      </c>
      <c r="AA689" s="106" t="s">
        <v>5</v>
      </c>
      <c r="AB689" s="115">
        <v>455</v>
      </c>
      <c r="AC689" s="95">
        <v>465</v>
      </c>
      <c r="AD689" s="95">
        <v>460</v>
      </c>
      <c r="AE689" s="106">
        <v>5</v>
      </c>
      <c r="AF689" s="115">
        <v>405</v>
      </c>
      <c r="AG689" s="95">
        <v>415</v>
      </c>
      <c r="AH689" s="95">
        <v>410</v>
      </c>
      <c r="AI689" s="106" t="s">
        <v>5</v>
      </c>
      <c r="AJ689" s="115">
        <v>400</v>
      </c>
      <c r="AK689" s="95">
        <v>410</v>
      </c>
      <c r="AL689" s="95">
        <v>405</v>
      </c>
      <c r="AM689" s="106">
        <v>5</v>
      </c>
      <c r="AN689" s="115">
        <v>325</v>
      </c>
      <c r="AO689" s="95">
        <v>335</v>
      </c>
      <c r="AP689" s="95">
        <v>330</v>
      </c>
      <c r="AQ689" s="106">
        <v>-10</v>
      </c>
      <c r="AR689" s="115">
        <v>460</v>
      </c>
      <c r="AS689" s="95">
        <v>470</v>
      </c>
      <c r="AT689" s="95">
        <v>465</v>
      </c>
      <c r="AU689" s="106">
        <v>5</v>
      </c>
      <c r="AV689" s="115">
        <v>355</v>
      </c>
      <c r="AW689" s="95">
        <v>365</v>
      </c>
      <c r="AX689" s="95">
        <v>360</v>
      </c>
      <c r="AY689" s="106">
        <v>5</v>
      </c>
      <c r="AZ689" s="115">
        <v>400</v>
      </c>
      <c r="BA689" s="95">
        <v>410</v>
      </c>
      <c r="BB689" s="95">
        <v>405</v>
      </c>
      <c r="BC689" s="106">
        <v>5</v>
      </c>
      <c r="BD689" s="115">
        <v>355</v>
      </c>
      <c r="BE689" s="95">
        <v>365</v>
      </c>
      <c r="BF689" s="95">
        <v>360</v>
      </c>
      <c r="BG689" s="106">
        <v>-5</v>
      </c>
      <c r="BH689" s="115">
        <v>460</v>
      </c>
      <c r="BI689" s="95">
        <v>470</v>
      </c>
      <c r="BJ689" s="95">
        <v>465</v>
      </c>
      <c r="BK689" s="106">
        <v>5</v>
      </c>
      <c r="BL689" s="115">
        <v>335</v>
      </c>
      <c r="BM689" s="95">
        <v>345</v>
      </c>
      <c r="BN689" s="95">
        <v>340</v>
      </c>
      <c r="BO689" s="106" t="s">
        <v>5</v>
      </c>
      <c r="BP689" s="115">
        <v>390</v>
      </c>
      <c r="BQ689" s="95">
        <v>400</v>
      </c>
      <c r="BR689" s="95">
        <v>395</v>
      </c>
      <c r="BS689" s="106">
        <v>-5</v>
      </c>
      <c r="BT689" s="115">
        <v>345</v>
      </c>
      <c r="BU689" s="95">
        <v>355</v>
      </c>
      <c r="BV689" s="95">
        <v>350</v>
      </c>
      <c r="BW689" s="106">
        <v>-5</v>
      </c>
      <c r="BX689" s="115">
        <v>455</v>
      </c>
      <c r="BY689" s="95">
        <v>465</v>
      </c>
      <c r="BZ689" s="95">
        <v>460</v>
      </c>
      <c r="CA689" s="106">
        <v>20</v>
      </c>
      <c r="CB689" s="115">
        <v>530</v>
      </c>
      <c r="CC689" s="95">
        <v>540</v>
      </c>
      <c r="CD689" s="95">
        <v>535</v>
      </c>
      <c r="CE689" s="106" t="s">
        <v>5</v>
      </c>
      <c r="CF689" s="115">
        <v>380</v>
      </c>
      <c r="CG689" s="95">
        <v>390</v>
      </c>
      <c r="CH689" s="95">
        <v>385</v>
      </c>
      <c r="CI689" s="106">
        <v>-5</v>
      </c>
      <c r="CJ689" s="115">
        <v>325</v>
      </c>
      <c r="CK689" s="95">
        <v>335</v>
      </c>
      <c r="CL689" s="95">
        <v>330</v>
      </c>
      <c r="CM689" s="106" t="s">
        <v>5</v>
      </c>
      <c r="CN689" s="115">
        <v>465</v>
      </c>
      <c r="CO689" s="95">
        <v>475</v>
      </c>
      <c r="CP689" s="95">
        <v>470</v>
      </c>
      <c r="CQ689" s="106">
        <v>30</v>
      </c>
      <c r="CR689" s="115">
        <v>545</v>
      </c>
      <c r="CS689" s="95">
        <v>555</v>
      </c>
      <c r="CT689" s="95">
        <v>550</v>
      </c>
      <c r="CU689" s="106">
        <v>10</v>
      </c>
      <c r="CV689" s="115">
        <v>410</v>
      </c>
      <c r="CW689" s="95">
        <v>420</v>
      </c>
      <c r="CX689" s="95">
        <v>415</v>
      </c>
      <c r="CY689" s="106" t="s">
        <v>5</v>
      </c>
      <c r="CZ689" s="115">
        <v>355</v>
      </c>
      <c r="DA689" s="95">
        <v>365</v>
      </c>
      <c r="DB689" s="95">
        <v>360</v>
      </c>
      <c r="DC689" s="106" t="s">
        <v>5</v>
      </c>
      <c r="DD689" s="115">
        <v>475</v>
      </c>
      <c r="DE689" s="95">
        <v>485</v>
      </c>
      <c r="DF689" s="95">
        <v>480</v>
      </c>
      <c r="DG689" s="106" t="s">
        <v>5</v>
      </c>
      <c r="DH689" s="115">
        <v>515</v>
      </c>
      <c r="DI689" s="95">
        <v>525</v>
      </c>
      <c r="DJ689" s="95">
        <v>520</v>
      </c>
      <c r="DK689" s="106">
        <v>-20</v>
      </c>
      <c r="DL689" s="115">
        <v>390</v>
      </c>
      <c r="DM689" s="95">
        <v>400</v>
      </c>
      <c r="DN689" s="95">
        <v>395</v>
      </c>
      <c r="DO689" s="106">
        <v>-5</v>
      </c>
      <c r="DP689" s="115">
        <v>320</v>
      </c>
      <c r="DQ689" s="95">
        <v>330</v>
      </c>
      <c r="DR689" s="95">
        <v>325</v>
      </c>
      <c r="DS689" s="106" t="s">
        <v>5</v>
      </c>
      <c r="DT689" s="115">
        <v>475</v>
      </c>
      <c r="DU689" s="95">
        <v>485</v>
      </c>
      <c r="DV689" s="95">
        <v>480</v>
      </c>
      <c r="DW689" s="106">
        <v>-5</v>
      </c>
      <c r="DX689" s="115">
        <v>520</v>
      </c>
      <c r="DY689" s="95">
        <v>530</v>
      </c>
      <c r="DZ689" s="95">
        <v>525</v>
      </c>
      <c r="EA689" s="106" t="s">
        <v>5</v>
      </c>
      <c r="EB689" s="115">
        <v>360</v>
      </c>
      <c r="EC689" s="95">
        <v>370</v>
      </c>
      <c r="ED689" s="95">
        <v>365</v>
      </c>
      <c r="EE689" s="106">
        <v>-10</v>
      </c>
      <c r="EF689" s="115">
        <v>315</v>
      </c>
      <c r="EG689" s="95">
        <v>325</v>
      </c>
      <c r="EH689" s="95">
        <v>320</v>
      </c>
      <c r="EI689" s="106">
        <v>-10</v>
      </c>
      <c r="EJ689" s="115">
        <v>485</v>
      </c>
      <c r="EK689" s="95">
        <v>495</v>
      </c>
      <c r="EL689" s="95">
        <v>490</v>
      </c>
      <c r="EM689" s="106" t="s">
        <v>5</v>
      </c>
      <c r="EN689" s="115">
        <v>565</v>
      </c>
      <c r="EO689" s="95">
        <v>575</v>
      </c>
      <c r="EP689" s="95">
        <v>570</v>
      </c>
      <c r="EQ689" s="106" t="s">
        <v>5</v>
      </c>
      <c r="ER689" s="115">
        <v>390</v>
      </c>
      <c r="ES689" s="95">
        <v>400</v>
      </c>
      <c r="ET689" s="95">
        <v>395</v>
      </c>
      <c r="EU689" s="106">
        <v>-10</v>
      </c>
      <c r="EV689" s="115">
        <v>340</v>
      </c>
      <c r="EW689" s="95">
        <v>350</v>
      </c>
      <c r="EX689" s="95">
        <v>345</v>
      </c>
      <c r="EY689" s="106">
        <v>-5</v>
      </c>
      <c r="EZ689" s="115">
        <v>480</v>
      </c>
      <c r="FA689" s="95">
        <v>490</v>
      </c>
      <c r="FB689" s="95">
        <v>485</v>
      </c>
      <c r="FC689" s="106" t="s">
        <v>5</v>
      </c>
      <c r="FD689" s="115">
        <v>345</v>
      </c>
      <c r="FE689" s="95">
        <v>355</v>
      </c>
      <c r="FF689" s="95">
        <v>350</v>
      </c>
      <c r="FG689" s="106">
        <v>-5</v>
      </c>
      <c r="FH689" s="115">
        <v>345</v>
      </c>
      <c r="FI689" s="95">
        <v>355</v>
      </c>
      <c r="FJ689" s="95">
        <v>350</v>
      </c>
      <c r="FK689" s="106" t="s">
        <v>5</v>
      </c>
      <c r="FL689" s="115">
        <v>295</v>
      </c>
      <c r="FM689" s="95">
        <v>305</v>
      </c>
      <c r="FN689" s="95">
        <v>300</v>
      </c>
      <c r="FO689" s="106" t="s">
        <v>5</v>
      </c>
      <c r="FP689" s="115">
        <v>310</v>
      </c>
      <c r="FQ689" s="95">
        <v>320</v>
      </c>
      <c r="FR689" s="95">
        <v>315</v>
      </c>
      <c r="FS689" s="106" t="s">
        <v>5</v>
      </c>
      <c r="FT689" s="135">
        <v>315</v>
      </c>
      <c r="FU689" s="136">
        <v>325</v>
      </c>
      <c r="FV689" s="95">
        <v>320</v>
      </c>
      <c r="FW689" s="134" t="s">
        <v>5</v>
      </c>
      <c r="FX689" s="115">
        <v>275</v>
      </c>
      <c r="FY689" s="95">
        <v>285</v>
      </c>
      <c r="FZ689" s="95">
        <v>280</v>
      </c>
      <c r="GA689" s="106" t="s">
        <v>5</v>
      </c>
      <c r="GB689" s="115">
        <v>500</v>
      </c>
      <c r="GC689" s="95">
        <v>510</v>
      </c>
      <c r="GD689" s="95">
        <v>505</v>
      </c>
      <c r="GE689" s="106" t="s">
        <v>5</v>
      </c>
      <c r="GF689" s="115">
        <v>445</v>
      </c>
      <c r="GG689" s="95">
        <v>455</v>
      </c>
      <c r="GH689" s="95">
        <v>450</v>
      </c>
      <c r="GI689" s="106" t="s">
        <v>5</v>
      </c>
      <c r="GJ689" s="115">
        <v>485</v>
      </c>
      <c r="GK689" s="95">
        <v>495</v>
      </c>
      <c r="GL689" s="95">
        <v>490</v>
      </c>
      <c r="GM689" s="106" t="s">
        <v>5</v>
      </c>
      <c r="GN689" s="115">
        <v>605</v>
      </c>
      <c r="GO689" s="95">
        <v>615</v>
      </c>
      <c r="GP689" s="95">
        <v>610</v>
      </c>
      <c r="GQ689" s="106">
        <v>-20</v>
      </c>
      <c r="GR689" s="93"/>
      <c r="GS689" s="93"/>
    </row>
    <row r="690" spans="1:201" ht="15.75" x14ac:dyDescent="0.25">
      <c r="A690">
        <v>2</v>
      </c>
      <c r="B690">
        <v>2023</v>
      </c>
      <c r="C690" s="91">
        <v>44960</v>
      </c>
      <c r="D690" s="95">
        <v>395</v>
      </c>
      <c r="E690" s="95">
        <v>405</v>
      </c>
      <c r="F690" s="95">
        <v>400</v>
      </c>
      <c r="G690" s="106" t="s">
        <v>5</v>
      </c>
      <c r="H690" s="115">
        <v>385</v>
      </c>
      <c r="I690" s="95">
        <v>395</v>
      </c>
      <c r="J690" s="95">
        <v>390</v>
      </c>
      <c r="K690" s="106" t="s">
        <v>5</v>
      </c>
      <c r="L690" s="115">
        <v>465</v>
      </c>
      <c r="M690" s="95">
        <v>475</v>
      </c>
      <c r="N690" s="95">
        <v>470</v>
      </c>
      <c r="O690" s="106">
        <v>5</v>
      </c>
      <c r="P690" s="115">
        <v>420</v>
      </c>
      <c r="Q690" s="95">
        <v>430</v>
      </c>
      <c r="R690" s="95">
        <v>425</v>
      </c>
      <c r="S690" s="106" t="s">
        <v>5</v>
      </c>
      <c r="T690" s="115">
        <v>385</v>
      </c>
      <c r="U690" s="95">
        <v>395</v>
      </c>
      <c r="V690" s="95">
        <v>390</v>
      </c>
      <c r="W690" s="106">
        <v>-10</v>
      </c>
      <c r="X690" s="115">
        <v>395</v>
      </c>
      <c r="Y690" s="95">
        <v>405</v>
      </c>
      <c r="Z690" s="95">
        <v>400</v>
      </c>
      <c r="AA690" s="106" t="s">
        <v>5</v>
      </c>
      <c r="AB690" s="115">
        <v>455</v>
      </c>
      <c r="AC690" s="95">
        <v>465</v>
      </c>
      <c r="AD690" s="95">
        <v>460</v>
      </c>
      <c r="AE690" s="106" t="s">
        <v>5</v>
      </c>
      <c r="AF690" s="115">
        <v>400</v>
      </c>
      <c r="AG690" s="95">
        <v>410</v>
      </c>
      <c r="AH690" s="95">
        <v>405</v>
      </c>
      <c r="AI690" s="106">
        <v>-5</v>
      </c>
      <c r="AJ690" s="115">
        <v>395</v>
      </c>
      <c r="AK690" s="95">
        <v>405</v>
      </c>
      <c r="AL690" s="95">
        <v>400</v>
      </c>
      <c r="AM690" s="106">
        <v>-5</v>
      </c>
      <c r="AN690" s="115">
        <v>325</v>
      </c>
      <c r="AO690" s="95">
        <v>335</v>
      </c>
      <c r="AP690" s="95">
        <v>330</v>
      </c>
      <c r="AQ690" s="106" t="s">
        <v>5</v>
      </c>
      <c r="AR690" s="115">
        <v>455</v>
      </c>
      <c r="AS690" s="95">
        <v>465</v>
      </c>
      <c r="AT690" s="95">
        <v>460</v>
      </c>
      <c r="AU690" s="106">
        <v>-5</v>
      </c>
      <c r="AV690" s="115">
        <v>350</v>
      </c>
      <c r="AW690" s="95">
        <v>360</v>
      </c>
      <c r="AX690" s="95">
        <v>355</v>
      </c>
      <c r="AY690" s="106">
        <v>-5</v>
      </c>
      <c r="AZ690" s="115">
        <v>395</v>
      </c>
      <c r="BA690" s="95">
        <v>405</v>
      </c>
      <c r="BB690" s="95">
        <v>400</v>
      </c>
      <c r="BC690" s="106">
        <v>-5</v>
      </c>
      <c r="BD690" s="115">
        <v>365</v>
      </c>
      <c r="BE690" s="95">
        <v>375</v>
      </c>
      <c r="BF690" s="95">
        <v>370</v>
      </c>
      <c r="BG690" s="106">
        <v>10</v>
      </c>
      <c r="BH690" s="115">
        <v>460</v>
      </c>
      <c r="BI690" s="95">
        <v>470</v>
      </c>
      <c r="BJ690" s="95">
        <v>465</v>
      </c>
      <c r="BK690" s="106" t="s">
        <v>5</v>
      </c>
      <c r="BL690" s="115">
        <v>335</v>
      </c>
      <c r="BM690" s="95">
        <v>345</v>
      </c>
      <c r="BN690" s="95">
        <v>340</v>
      </c>
      <c r="BO690" s="106" t="s">
        <v>5</v>
      </c>
      <c r="BP690" s="115">
        <v>400</v>
      </c>
      <c r="BQ690" s="95">
        <v>410</v>
      </c>
      <c r="BR690" s="95">
        <v>405</v>
      </c>
      <c r="BS690" s="106">
        <v>10</v>
      </c>
      <c r="BT690" s="115">
        <v>350</v>
      </c>
      <c r="BU690" s="95">
        <v>360</v>
      </c>
      <c r="BV690" s="95">
        <v>355</v>
      </c>
      <c r="BW690" s="106">
        <v>5</v>
      </c>
      <c r="BX690" s="115">
        <v>435</v>
      </c>
      <c r="BY690" s="95">
        <v>445</v>
      </c>
      <c r="BZ690" s="95">
        <v>440</v>
      </c>
      <c r="CA690" s="106">
        <v>-20</v>
      </c>
      <c r="CB690" s="115">
        <v>530</v>
      </c>
      <c r="CC690" s="95">
        <v>540</v>
      </c>
      <c r="CD690" s="95">
        <v>535</v>
      </c>
      <c r="CE690" s="106" t="s">
        <v>5</v>
      </c>
      <c r="CF690" s="115">
        <v>380</v>
      </c>
      <c r="CG690" s="95">
        <v>390</v>
      </c>
      <c r="CH690" s="95">
        <v>385</v>
      </c>
      <c r="CI690" s="106" t="s">
        <v>5</v>
      </c>
      <c r="CJ690" s="115">
        <v>325</v>
      </c>
      <c r="CK690" s="95">
        <v>335</v>
      </c>
      <c r="CL690" s="95">
        <v>330</v>
      </c>
      <c r="CM690" s="106" t="s">
        <v>5</v>
      </c>
      <c r="CN690" s="115">
        <v>435</v>
      </c>
      <c r="CO690" s="95">
        <v>445</v>
      </c>
      <c r="CP690" s="95">
        <v>440</v>
      </c>
      <c r="CQ690" s="106">
        <v>-30</v>
      </c>
      <c r="CR690" s="115">
        <v>545</v>
      </c>
      <c r="CS690" s="95">
        <v>555</v>
      </c>
      <c r="CT690" s="95">
        <v>550</v>
      </c>
      <c r="CU690" s="106">
        <v>10</v>
      </c>
      <c r="CV690" s="115">
        <v>405</v>
      </c>
      <c r="CW690" s="95">
        <v>415</v>
      </c>
      <c r="CX690" s="95">
        <v>410</v>
      </c>
      <c r="CY690" s="106">
        <v>-5</v>
      </c>
      <c r="CZ690" s="115">
        <v>355</v>
      </c>
      <c r="DA690" s="95">
        <v>365</v>
      </c>
      <c r="DB690" s="95">
        <v>360</v>
      </c>
      <c r="DC690" s="106" t="s">
        <v>5</v>
      </c>
      <c r="DD690" s="115">
        <v>495</v>
      </c>
      <c r="DE690" s="95">
        <v>505</v>
      </c>
      <c r="DF690" s="95">
        <v>500</v>
      </c>
      <c r="DG690" s="106">
        <v>20</v>
      </c>
      <c r="DH690" s="115">
        <v>530</v>
      </c>
      <c r="DI690" s="95">
        <v>540</v>
      </c>
      <c r="DJ690" s="95">
        <v>535</v>
      </c>
      <c r="DK690" s="106">
        <v>15</v>
      </c>
      <c r="DL690" s="115">
        <v>390</v>
      </c>
      <c r="DM690" s="95">
        <v>400</v>
      </c>
      <c r="DN690" s="95">
        <v>395</v>
      </c>
      <c r="DO690" s="106" t="s">
        <v>5</v>
      </c>
      <c r="DP690" s="115">
        <v>320</v>
      </c>
      <c r="DQ690" s="95">
        <v>330</v>
      </c>
      <c r="DR690" s="95">
        <v>325</v>
      </c>
      <c r="DS690" s="106" t="s">
        <v>5</v>
      </c>
      <c r="DT690" s="115">
        <v>495</v>
      </c>
      <c r="DU690" s="95">
        <v>505</v>
      </c>
      <c r="DV690" s="95">
        <v>500</v>
      </c>
      <c r="DW690" s="106">
        <v>20</v>
      </c>
      <c r="DX690" s="115">
        <v>515</v>
      </c>
      <c r="DY690" s="95">
        <v>525</v>
      </c>
      <c r="DZ690" s="95">
        <v>520</v>
      </c>
      <c r="EA690" s="106">
        <v>-5</v>
      </c>
      <c r="EB690" s="115">
        <v>360</v>
      </c>
      <c r="EC690" s="95">
        <v>370</v>
      </c>
      <c r="ED690" s="95">
        <v>365</v>
      </c>
      <c r="EE690" s="106" t="s">
        <v>5</v>
      </c>
      <c r="EF690" s="115">
        <v>315</v>
      </c>
      <c r="EG690" s="95">
        <v>325</v>
      </c>
      <c r="EH690" s="95">
        <v>320</v>
      </c>
      <c r="EI690" s="106" t="s">
        <v>5</v>
      </c>
      <c r="EJ690" s="115">
        <v>485</v>
      </c>
      <c r="EK690" s="95">
        <v>495</v>
      </c>
      <c r="EL690" s="95">
        <v>490</v>
      </c>
      <c r="EM690" s="106" t="s">
        <v>5</v>
      </c>
      <c r="EN690" s="115">
        <v>560</v>
      </c>
      <c r="EO690" s="95">
        <v>570</v>
      </c>
      <c r="EP690" s="95">
        <v>565</v>
      </c>
      <c r="EQ690" s="106">
        <v>-5</v>
      </c>
      <c r="ER690" s="115">
        <v>390</v>
      </c>
      <c r="ES690" s="95">
        <v>400</v>
      </c>
      <c r="ET690" s="95">
        <v>395</v>
      </c>
      <c r="EU690" s="106" t="s">
        <v>5</v>
      </c>
      <c r="EV690" s="115">
        <v>340</v>
      </c>
      <c r="EW690" s="95">
        <v>350</v>
      </c>
      <c r="EX690" s="95">
        <v>345</v>
      </c>
      <c r="EY690" s="106" t="s">
        <v>5</v>
      </c>
      <c r="EZ690" s="115">
        <v>480</v>
      </c>
      <c r="FA690" s="95">
        <v>490</v>
      </c>
      <c r="FB690" s="95">
        <v>485</v>
      </c>
      <c r="FC690" s="106" t="s">
        <v>5</v>
      </c>
      <c r="FD690" s="115">
        <v>340</v>
      </c>
      <c r="FE690" s="95">
        <v>350</v>
      </c>
      <c r="FF690" s="95">
        <v>345</v>
      </c>
      <c r="FG690" s="106">
        <v>-5</v>
      </c>
      <c r="FH690" s="115">
        <v>335</v>
      </c>
      <c r="FI690" s="95">
        <v>345</v>
      </c>
      <c r="FJ690" s="95">
        <v>340</v>
      </c>
      <c r="FK690" s="106">
        <v>-10</v>
      </c>
      <c r="FL690" s="115">
        <v>295</v>
      </c>
      <c r="FM690" s="95">
        <v>305</v>
      </c>
      <c r="FN690" s="95">
        <v>300</v>
      </c>
      <c r="FO690" s="106" t="s">
        <v>5</v>
      </c>
      <c r="FP690" s="115">
        <v>310</v>
      </c>
      <c r="FQ690" s="95">
        <v>320</v>
      </c>
      <c r="FR690" s="95">
        <v>315</v>
      </c>
      <c r="FS690" s="106" t="s">
        <v>5</v>
      </c>
      <c r="FT690" s="135">
        <v>335</v>
      </c>
      <c r="FU690" s="136">
        <v>345</v>
      </c>
      <c r="FV690" s="95">
        <v>340</v>
      </c>
      <c r="FW690" s="134">
        <v>20</v>
      </c>
      <c r="FX690" s="115">
        <v>270</v>
      </c>
      <c r="FY690" s="95">
        <v>280</v>
      </c>
      <c r="FZ690" s="95">
        <v>275</v>
      </c>
      <c r="GA690" s="106">
        <v>-5</v>
      </c>
      <c r="GB690" s="115">
        <v>495</v>
      </c>
      <c r="GC690" s="95">
        <v>505</v>
      </c>
      <c r="GD690" s="95">
        <v>500</v>
      </c>
      <c r="GE690" s="106">
        <v>-5</v>
      </c>
      <c r="GF690" s="115">
        <v>445</v>
      </c>
      <c r="GG690" s="95">
        <v>455</v>
      </c>
      <c r="GH690" s="95">
        <v>450</v>
      </c>
      <c r="GI690" s="106" t="s">
        <v>5</v>
      </c>
      <c r="GJ690" s="115">
        <v>505</v>
      </c>
      <c r="GK690" s="95">
        <v>515</v>
      </c>
      <c r="GL690" s="95">
        <v>510</v>
      </c>
      <c r="GM690" s="106">
        <v>20</v>
      </c>
      <c r="GN690" s="115">
        <v>620</v>
      </c>
      <c r="GO690" s="95">
        <v>630</v>
      </c>
      <c r="GP690" s="95">
        <v>625</v>
      </c>
      <c r="GQ690" s="106">
        <v>15</v>
      </c>
      <c r="GR690" s="93"/>
      <c r="GS690" s="93"/>
    </row>
    <row r="691" spans="1:201" ht="15.75" x14ac:dyDescent="0.25">
      <c r="A691">
        <v>2</v>
      </c>
      <c r="B691">
        <v>2023</v>
      </c>
      <c r="C691" s="91">
        <v>44967</v>
      </c>
      <c r="D691" s="95">
        <v>410</v>
      </c>
      <c r="E691" s="95">
        <v>420</v>
      </c>
      <c r="F691" s="95">
        <v>415</v>
      </c>
      <c r="G691" s="106">
        <v>15</v>
      </c>
      <c r="H691" s="115">
        <v>390</v>
      </c>
      <c r="I691" s="95">
        <v>400</v>
      </c>
      <c r="J691" s="95">
        <v>395</v>
      </c>
      <c r="K691" s="106">
        <v>5</v>
      </c>
      <c r="L691" s="115">
        <v>470</v>
      </c>
      <c r="M691" s="95">
        <v>480</v>
      </c>
      <c r="N691" s="95">
        <v>475</v>
      </c>
      <c r="O691" s="106">
        <v>5</v>
      </c>
      <c r="P691" s="115">
        <v>420</v>
      </c>
      <c r="Q691" s="95">
        <v>430</v>
      </c>
      <c r="R691" s="95">
        <v>425</v>
      </c>
      <c r="S691" s="106" t="s">
        <v>5</v>
      </c>
      <c r="T691" s="115">
        <v>385</v>
      </c>
      <c r="U691" s="95">
        <v>395</v>
      </c>
      <c r="V691" s="95">
        <v>390</v>
      </c>
      <c r="W691" s="106" t="s">
        <v>5</v>
      </c>
      <c r="X691" s="115">
        <v>395</v>
      </c>
      <c r="Y691" s="95">
        <v>405</v>
      </c>
      <c r="Z691" s="95">
        <v>400</v>
      </c>
      <c r="AA691" s="106" t="s">
        <v>5</v>
      </c>
      <c r="AB691" s="115">
        <v>460</v>
      </c>
      <c r="AC691" s="95">
        <v>470</v>
      </c>
      <c r="AD691" s="95">
        <v>465</v>
      </c>
      <c r="AE691" s="106">
        <v>5</v>
      </c>
      <c r="AF691" s="115">
        <v>395</v>
      </c>
      <c r="AG691" s="95">
        <v>405</v>
      </c>
      <c r="AH691" s="95">
        <v>400</v>
      </c>
      <c r="AI691" s="106">
        <v>-5</v>
      </c>
      <c r="AJ691" s="115">
        <v>400</v>
      </c>
      <c r="AK691" s="95">
        <v>410</v>
      </c>
      <c r="AL691" s="95">
        <v>405</v>
      </c>
      <c r="AM691" s="106">
        <v>5</v>
      </c>
      <c r="AN691" s="115">
        <v>345</v>
      </c>
      <c r="AO691" s="95">
        <v>355</v>
      </c>
      <c r="AP691" s="95">
        <v>350</v>
      </c>
      <c r="AQ691" s="106">
        <v>20</v>
      </c>
      <c r="AR691" s="115">
        <v>455</v>
      </c>
      <c r="AS691" s="95">
        <v>465</v>
      </c>
      <c r="AT691" s="95">
        <v>460</v>
      </c>
      <c r="AU691" s="106" t="s">
        <v>5</v>
      </c>
      <c r="AV691" s="115">
        <v>350</v>
      </c>
      <c r="AW691" s="95">
        <v>360</v>
      </c>
      <c r="AX691" s="95">
        <v>355</v>
      </c>
      <c r="AY691" s="106" t="s">
        <v>5</v>
      </c>
      <c r="AZ691" s="115">
        <v>395</v>
      </c>
      <c r="BA691" s="95">
        <v>405</v>
      </c>
      <c r="BB691" s="95">
        <v>400</v>
      </c>
      <c r="BC691" s="106" t="s">
        <v>5</v>
      </c>
      <c r="BD691" s="115">
        <v>370</v>
      </c>
      <c r="BE691" s="95">
        <v>380</v>
      </c>
      <c r="BF691" s="95">
        <v>375</v>
      </c>
      <c r="BG691" s="106">
        <v>5</v>
      </c>
      <c r="BH691" s="115">
        <v>455</v>
      </c>
      <c r="BI691" s="95">
        <v>465</v>
      </c>
      <c r="BJ691" s="95">
        <v>460</v>
      </c>
      <c r="BK691" s="106">
        <v>-5</v>
      </c>
      <c r="BL691" s="115">
        <v>335</v>
      </c>
      <c r="BM691" s="95">
        <v>345</v>
      </c>
      <c r="BN691" s="95">
        <v>340</v>
      </c>
      <c r="BO691" s="106" t="s">
        <v>5</v>
      </c>
      <c r="BP691" s="115">
        <v>405</v>
      </c>
      <c r="BQ691" s="95">
        <v>415</v>
      </c>
      <c r="BR691" s="95">
        <v>410</v>
      </c>
      <c r="BS691" s="106">
        <v>5</v>
      </c>
      <c r="BT691" s="115">
        <v>350</v>
      </c>
      <c r="BU691" s="95">
        <v>360</v>
      </c>
      <c r="BV691" s="95">
        <v>355</v>
      </c>
      <c r="BW691" s="106" t="s">
        <v>5</v>
      </c>
      <c r="BX691" s="115">
        <v>435</v>
      </c>
      <c r="BY691" s="95">
        <v>445</v>
      </c>
      <c r="BZ691" s="95">
        <v>440</v>
      </c>
      <c r="CA691" s="106" t="s">
        <v>5</v>
      </c>
      <c r="CB691" s="115">
        <v>535</v>
      </c>
      <c r="CC691" s="95">
        <v>545</v>
      </c>
      <c r="CD691" s="95">
        <v>540</v>
      </c>
      <c r="CE691" s="106">
        <v>5</v>
      </c>
      <c r="CF691" s="115">
        <v>380</v>
      </c>
      <c r="CG691" s="95">
        <v>390</v>
      </c>
      <c r="CH691" s="95">
        <v>385</v>
      </c>
      <c r="CI691" s="106" t="s">
        <v>5</v>
      </c>
      <c r="CJ691" s="115">
        <v>325</v>
      </c>
      <c r="CK691" s="95">
        <v>335</v>
      </c>
      <c r="CL691" s="95">
        <v>330</v>
      </c>
      <c r="CM691" s="106" t="s">
        <v>5</v>
      </c>
      <c r="CN691" s="115">
        <v>435</v>
      </c>
      <c r="CO691" s="95">
        <v>445</v>
      </c>
      <c r="CP691" s="95">
        <v>440</v>
      </c>
      <c r="CQ691" s="106" t="s">
        <v>5</v>
      </c>
      <c r="CR691" s="115">
        <v>545</v>
      </c>
      <c r="CS691" s="95">
        <v>555</v>
      </c>
      <c r="CT691" s="95">
        <v>550</v>
      </c>
      <c r="CU691" s="106">
        <v>10</v>
      </c>
      <c r="CV691" s="115">
        <v>415</v>
      </c>
      <c r="CW691" s="95">
        <v>425</v>
      </c>
      <c r="CX691" s="95">
        <v>420</v>
      </c>
      <c r="CY691" s="106">
        <v>10</v>
      </c>
      <c r="CZ691" s="115">
        <v>355</v>
      </c>
      <c r="DA691" s="95">
        <v>365</v>
      </c>
      <c r="DB691" s="95">
        <v>360</v>
      </c>
      <c r="DC691" s="106" t="s">
        <v>5</v>
      </c>
      <c r="DD691" s="115">
        <v>495</v>
      </c>
      <c r="DE691" s="95">
        <v>505</v>
      </c>
      <c r="DF691" s="95">
        <v>500</v>
      </c>
      <c r="DG691" s="106" t="s">
        <v>5</v>
      </c>
      <c r="DH691" s="115">
        <v>535</v>
      </c>
      <c r="DI691" s="95">
        <v>545</v>
      </c>
      <c r="DJ691" s="95">
        <v>540</v>
      </c>
      <c r="DK691" s="106">
        <v>5</v>
      </c>
      <c r="DL691" s="115">
        <v>395</v>
      </c>
      <c r="DM691" s="95">
        <v>405</v>
      </c>
      <c r="DN691" s="95">
        <v>400</v>
      </c>
      <c r="DO691" s="106">
        <v>5</v>
      </c>
      <c r="DP691" s="115">
        <v>325</v>
      </c>
      <c r="DQ691" s="95">
        <v>335</v>
      </c>
      <c r="DR691" s="95">
        <v>330</v>
      </c>
      <c r="DS691" s="106">
        <v>5</v>
      </c>
      <c r="DT691" s="115">
        <v>495</v>
      </c>
      <c r="DU691" s="95">
        <v>505</v>
      </c>
      <c r="DV691" s="95">
        <v>500</v>
      </c>
      <c r="DW691" s="106" t="s">
        <v>5</v>
      </c>
      <c r="DX691" s="115">
        <v>520</v>
      </c>
      <c r="DY691" s="95">
        <v>530</v>
      </c>
      <c r="DZ691" s="95">
        <v>525</v>
      </c>
      <c r="EA691" s="106">
        <v>5</v>
      </c>
      <c r="EB691" s="115">
        <v>365</v>
      </c>
      <c r="EC691" s="95">
        <v>375</v>
      </c>
      <c r="ED691" s="95">
        <v>370</v>
      </c>
      <c r="EE691" s="106">
        <v>5</v>
      </c>
      <c r="EF691" s="115">
        <v>315</v>
      </c>
      <c r="EG691" s="95">
        <v>325</v>
      </c>
      <c r="EH691" s="95">
        <v>320</v>
      </c>
      <c r="EI691" s="106" t="s">
        <v>5</v>
      </c>
      <c r="EJ691" s="115">
        <v>495</v>
      </c>
      <c r="EK691" s="95">
        <v>505</v>
      </c>
      <c r="EL691" s="95">
        <v>500</v>
      </c>
      <c r="EM691" s="106">
        <v>10</v>
      </c>
      <c r="EN691" s="115">
        <v>565</v>
      </c>
      <c r="EO691" s="95">
        <v>575</v>
      </c>
      <c r="EP691" s="95">
        <v>570</v>
      </c>
      <c r="EQ691" s="106">
        <v>5</v>
      </c>
      <c r="ER691" s="115">
        <v>395</v>
      </c>
      <c r="ES691" s="95">
        <v>405</v>
      </c>
      <c r="ET691" s="95">
        <v>400</v>
      </c>
      <c r="EU691" s="106">
        <v>5</v>
      </c>
      <c r="EV691" s="115">
        <v>345</v>
      </c>
      <c r="EW691" s="95">
        <v>355</v>
      </c>
      <c r="EX691" s="95">
        <v>350</v>
      </c>
      <c r="EY691" s="106">
        <v>5</v>
      </c>
      <c r="EZ691" s="115">
        <v>485</v>
      </c>
      <c r="FA691" s="95">
        <v>495</v>
      </c>
      <c r="FB691" s="95">
        <v>490</v>
      </c>
      <c r="FC691" s="106">
        <v>5</v>
      </c>
      <c r="FD691" s="115">
        <v>355</v>
      </c>
      <c r="FE691" s="95">
        <v>365</v>
      </c>
      <c r="FF691" s="95">
        <v>360</v>
      </c>
      <c r="FG691" s="106">
        <v>15</v>
      </c>
      <c r="FH691" s="115">
        <v>350</v>
      </c>
      <c r="FI691" s="95">
        <v>360</v>
      </c>
      <c r="FJ691" s="95">
        <v>355</v>
      </c>
      <c r="FK691" s="106">
        <v>15</v>
      </c>
      <c r="FL691" s="115">
        <v>300</v>
      </c>
      <c r="FM691" s="95">
        <v>310</v>
      </c>
      <c r="FN691" s="95">
        <v>305</v>
      </c>
      <c r="FO691" s="106">
        <v>5</v>
      </c>
      <c r="FP691" s="115">
        <v>310</v>
      </c>
      <c r="FQ691" s="95">
        <v>320</v>
      </c>
      <c r="FR691" s="95">
        <v>315</v>
      </c>
      <c r="FS691" s="106" t="s">
        <v>5</v>
      </c>
      <c r="FT691" s="135">
        <v>335</v>
      </c>
      <c r="FU691" s="136">
        <v>345</v>
      </c>
      <c r="FV691" s="95">
        <v>340</v>
      </c>
      <c r="FW691" s="134" t="s">
        <v>5</v>
      </c>
      <c r="FX691" s="115">
        <v>295</v>
      </c>
      <c r="FY691" s="95">
        <v>305</v>
      </c>
      <c r="FZ691" s="95">
        <v>300</v>
      </c>
      <c r="GA691" s="106">
        <v>25</v>
      </c>
      <c r="GB691" s="115">
        <v>505</v>
      </c>
      <c r="GC691" s="95">
        <v>515</v>
      </c>
      <c r="GD691" s="95">
        <v>510</v>
      </c>
      <c r="GE691" s="106">
        <v>10</v>
      </c>
      <c r="GF691" s="115">
        <v>445</v>
      </c>
      <c r="GG691" s="95">
        <v>455</v>
      </c>
      <c r="GH691" s="95">
        <v>450</v>
      </c>
      <c r="GI691" s="106" t="s">
        <v>5</v>
      </c>
      <c r="GJ691" s="115">
        <v>505</v>
      </c>
      <c r="GK691" s="95">
        <v>515</v>
      </c>
      <c r="GL691" s="95">
        <v>510</v>
      </c>
      <c r="GM691" s="106" t="s">
        <v>5</v>
      </c>
      <c r="GN691" s="115">
        <v>625</v>
      </c>
      <c r="GO691" s="95">
        <v>635</v>
      </c>
      <c r="GP691" s="95">
        <v>630</v>
      </c>
      <c r="GQ691" s="106">
        <v>5</v>
      </c>
      <c r="GR691" s="93"/>
      <c r="GS691" s="93"/>
    </row>
    <row r="692" spans="1:201" ht="15.75" x14ac:dyDescent="0.25">
      <c r="A692">
        <v>2</v>
      </c>
      <c r="B692">
        <v>2023</v>
      </c>
      <c r="C692" s="91">
        <v>44974</v>
      </c>
      <c r="D692" s="96">
        <v>410</v>
      </c>
      <c r="E692" s="96">
        <v>420</v>
      </c>
      <c r="F692" s="96">
        <v>415</v>
      </c>
      <c r="G692" s="103"/>
      <c r="H692" s="113">
        <v>390</v>
      </c>
      <c r="I692" s="96">
        <v>400</v>
      </c>
      <c r="J692" s="96">
        <v>395</v>
      </c>
      <c r="K692" s="103"/>
      <c r="L692" s="113">
        <v>477.5</v>
      </c>
      <c r="M692" s="96">
        <v>487.5</v>
      </c>
      <c r="N692" s="96">
        <v>482.5</v>
      </c>
      <c r="O692" s="103"/>
      <c r="P692" s="113">
        <v>427.5</v>
      </c>
      <c r="Q692" s="96">
        <v>437.5</v>
      </c>
      <c r="R692" s="96">
        <v>432.5</v>
      </c>
      <c r="S692" s="103"/>
      <c r="T692" s="113">
        <v>390</v>
      </c>
      <c r="U692" s="96">
        <v>400</v>
      </c>
      <c r="V692" s="96">
        <v>395</v>
      </c>
      <c r="W692" s="103"/>
      <c r="X692" s="113">
        <v>395</v>
      </c>
      <c r="Y692" s="96">
        <v>405</v>
      </c>
      <c r="Z692" s="96">
        <v>400</v>
      </c>
      <c r="AA692" s="103"/>
      <c r="AB692" s="113">
        <v>465</v>
      </c>
      <c r="AC692" s="96">
        <v>475</v>
      </c>
      <c r="AD692" s="96">
        <v>470</v>
      </c>
      <c r="AE692" s="103"/>
      <c r="AF692" s="113">
        <v>400</v>
      </c>
      <c r="AG692" s="96">
        <v>410</v>
      </c>
      <c r="AH692" s="96">
        <v>405</v>
      </c>
      <c r="AI692" s="103"/>
      <c r="AJ692" s="113">
        <v>400</v>
      </c>
      <c r="AK692" s="96">
        <v>410</v>
      </c>
      <c r="AL692" s="96">
        <v>405</v>
      </c>
      <c r="AM692" s="103"/>
      <c r="AN692" s="113">
        <v>350</v>
      </c>
      <c r="AO692" s="96">
        <v>360</v>
      </c>
      <c r="AP692" s="96">
        <v>355</v>
      </c>
      <c r="AQ692" s="103"/>
      <c r="AR692" s="113">
        <v>465</v>
      </c>
      <c r="AS692" s="96">
        <v>475</v>
      </c>
      <c r="AT692" s="96">
        <v>470</v>
      </c>
      <c r="AU692" s="103"/>
      <c r="AV692" s="113">
        <v>352.5</v>
      </c>
      <c r="AW692" s="96">
        <v>362.5</v>
      </c>
      <c r="AX692" s="96">
        <v>357.5</v>
      </c>
      <c r="AY692" s="103"/>
      <c r="AZ692" s="113">
        <v>400</v>
      </c>
      <c r="BA692" s="96">
        <v>410</v>
      </c>
      <c r="BB692" s="96">
        <v>405</v>
      </c>
      <c r="BC692" s="103"/>
      <c r="BD692" s="113">
        <v>372.5</v>
      </c>
      <c r="BE692" s="96">
        <v>382.5</v>
      </c>
      <c r="BF692" s="96">
        <v>377.5</v>
      </c>
      <c r="BG692" s="103"/>
      <c r="BH692" s="113">
        <v>455</v>
      </c>
      <c r="BI692" s="96">
        <v>465</v>
      </c>
      <c r="BJ692" s="96">
        <v>460</v>
      </c>
      <c r="BK692" s="103"/>
      <c r="BL692" s="113">
        <v>340</v>
      </c>
      <c r="BM692" s="96">
        <v>350</v>
      </c>
      <c r="BN692" s="96">
        <v>345</v>
      </c>
      <c r="BO692" s="103"/>
      <c r="BP692" s="113">
        <v>407.5</v>
      </c>
      <c r="BQ692" s="96">
        <v>417.5</v>
      </c>
      <c r="BR692" s="96">
        <v>412.5</v>
      </c>
      <c r="BS692" s="103"/>
      <c r="BT692" s="113">
        <v>350</v>
      </c>
      <c r="BU692" s="96">
        <v>360</v>
      </c>
      <c r="BV692" s="96">
        <v>355</v>
      </c>
      <c r="BW692" s="103"/>
      <c r="BX692" s="113">
        <v>445</v>
      </c>
      <c r="BY692" s="96">
        <v>455</v>
      </c>
      <c r="BZ692" s="96">
        <v>450</v>
      </c>
      <c r="CA692" s="103"/>
      <c r="CB692" s="113">
        <v>525</v>
      </c>
      <c r="CC692" s="96">
        <v>535</v>
      </c>
      <c r="CD692" s="96">
        <v>530</v>
      </c>
      <c r="CE692" s="103"/>
      <c r="CF692" s="113">
        <v>380</v>
      </c>
      <c r="CG692" s="96">
        <v>390</v>
      </c>
      <c r="CH692" s="96">
        <v>385</v>
      </c>
      <c r="CI692" s="103"/>
      <c r="CJ692" s="113">
        <v>325</v>
      </c>
      <c r="CK692" s="96">
        <v>335</v>
      </c>
      <c r="CL692" s="96">
        <v>330</v>
      </c>
      <c r="CM692" s="103"/>
      <c r="CN692" s="113">
        <v>445</v>
      </c>
      <c r="CO692" s="96">
        <v>455</v>
      </c>
      <c r="CP692" s="96">
        <v>450</v>
      </c>
      <c r="CQ692" s="103"/>
      <c r="CR692" s="113">
        <v>545</v>
      </c>
      <c r="CS692" s="96">
        <v>555</v>
      </c>
      <c r="CT692" s="96">
        <v>550</v>
      </c>
      <c r="CU692" s="103"/>
      <c r="CV692" s="113">
        <v>420</v>
      </c>
      <c r="CW692" s="96">
        <v>430</v>
      </c>
      <c r="CX692" s="96">
        <v>425</v>
      </c>
      <c r="CY692" s="103"/>
      <c r="CZ692" s="113">
        <v>357.5</v>
      </c>
      <c r="DA692" s="96">
        <v>367.5</v>
      </c>
      <c r="DB692" s="96">
        <v>362.5</v>
      </c>
      <c r="DC692" s="103"/>
      <c r="DD692" s="113">
        <v>515</v>
      </c>
      <c r="DE692" s="96">
        <v>525</v>
      </c>
      <c r="DF692" s="96">
        <v>520</v>
      </c>
      <c r="DG692" s="103"/>
      <c r="DH692" s="113">
        <v>530</v>
      </c>
      <c r="DI692" s="96">
        <v>540</v>
      </c>
      <c r="DJ692" s="96">
        <v>535</v>
      </c>
      <c r="DK692" s="103"/>
      <c r="DL692" s="113">
        <v>397.5</v>
      </c>
      <c r="DM692" s="96">
        <v>407.5</v>
      </c>
      <c r="DN692" s="96">
        <v>402.5</v>
      </c>
      <c r="DO692" s="103"/>
      <c r="DP692" s="113">
        <v>325</v>
      </c>
      <c r="DQ692" s="96">
        <v>335</v>
      </c>
      <c r="DR692" s="96">
        <v>330</v>
      </c>
      <c r="DS692" s="103"/>
      <c r="DT692" s="113">
        <v>515</v>
      </c>
      <c r="DU692" s="96">
        <v>525</v>
      </c>
      <c r="DV692" s="96">
        <v>520</v>
      </c>
      <c r="DW692" s="103"/>
      <c r="DX692" s="113">
        <v>515</v>
      </c>
      <c r="DY692" s="96">
        <v>525</v>
      </c>
      <c r="DZ692" s="96">
        <v>520</v>
      </c>
      <c r="EA692" s="103"/>
      <c r="EB692" s="113">
        <v>382.5</v>
      </c>
      <c r="EC692" s="96">
        <v>392.5</v>
      </c>
      <c r="ED692" s="96">
        <v>387.5</v>
      </c>
      <c r="EE692" s="103"/>
      <c r="EF692" s="113">
        <v>315</v>
      </c>
      <c r="EG692" s="96">
        <v>325</v>
      </c>
      <c r="EH692" s="96">
        <v>320</v>
      </c>
      <c r="EI692" s="103"/>
      <c r="EJ692" s="113">
        <v>515</v>
      </c>
      <c r="EK692" s="96">
        <v>525</v>
      </c>
      <c r="EL692" s="96">
        <v>520</v>
      </c>
      <c r="EM692" s="103"/>
      <c r="EN692" s="113">
        <v>560</v>
      </c>
      <c r="EO692" s="96">
        <v>570</v>
      </c>
      <c r="EP692" s="96">
        <v>565</v>
      </c>
      <c r="EQ692" s="103"/>
      <c r="ER692" s="113">
        <v>395</v>
      </c>
      <c r="ES692" s="96">
        <v>405</v>
      </c>
      <c r="ET692" s="96">
        <v>400</v>
      </c>
      <c r="EU692" s="103"/>
      <c r="EV692" s="113">
        <v>345</v>
      </c>
      <c r="EW692" s="96">
        <v>355</v>
      </c>
      <c r="EX692" s="96">
        <v>350</v>
      </c>
      <c r="EY692" s="103"/>
      <c r="EZ692" s="113">
        <v>515</v>
      </c>
      <c r="FA692" s="96">
        <v>525</v>
      </c>
      <c r="FB692" s="96">
        <v>520</v>
      </c>
      <c r="FC692" s="103"/>
      <c r="FD692" s="113">
        <v>355</v>
      </c>
      <c r="FE692" s="96">
        <v>365</v>
      </c>
      <c r="FF692" s="96">
        <v>360</v>
      </c>
      <c r="FG692" s="103"/>
      <c r="FH692" s="113">
        <v>352.5</v>
      </c>
      <c r="FI692" s="96">
        <v>362.5</v>
      </c>
      <c r="FJ692" s="96">
        <v>357.5</v>
      </c>
      <c r="FK692" s="103"/>
      <c r="FL692" s="113">
        <v>305</v>
      </c>
      <c r="FM692" s="96">
        <v>315</v>
      </c>
      <c r="FN692" s="96">
        <v>310</v>
      </c>
      <c r="FO692" s="103"/>
      <c r="FP692" s="114">
        <v>310</v>
      </c>
      <c r="FQ692" s="101">
        <v>320</v>
      </c>
      <c r="FR692" s="101">
        <v>315</v>
      </c>
      <c r="FS692" s="103"/>
      <c r="FT692" s="113">
        <v>335</v>
      </c>
      <c r="FU692" s="96">
        <v>345</v>
      </c>
      <c r="FV692" s="96">
        <v>340</v>
      </c>
      <c r="FW692" s="103"/>
      <c r="FX692" s="113">
        <v>297.5</v>
      </c>
      <c r="FY692" s="96">
        <v>307.5</v>
      </c>
      <c r="FZ692" s="96">
        <v>302.5</v>
      </c>
      <c r="GA692" s="103"/>
      <c r="GB692" s="113">
        <v>510</v>
      </c>
      <c r="GC692" s="96">
        <v>520</v>
      </c>
      <c r="GD692" s="96">
        <v>515</v>
      </c>
      <c r="GE692" s="103"/>
      <c r="GF692" s="113">
        <v>447.5</v>
      </c>
      <c r="GG692" s="96">
        <v>457.5</v>
      </c>
      <c r="GH692" s="96">
        <v>452.5</v>
      </c>
      <c r="GI692" s="103"/>
      <c r="GJ692" s="113">
        <v>525</v>
      </c>
      <c r="GK692" s="96">
        <v>535</v>
      </c>
      <c r="GL692" s="96">
        <v>530</v>
      </c>
      <c r="GM692" s="103"/>
      <c r="GN692" s="113">
        <v>620</v>
      </c>
      <c r="GO692" s="96">
        <v>630</v>
      </c>
      <c r="GP692" s="96">
        <v>625</v>
      </c>
      <c r="GQ692" s="103"/>
      <c r="GR692" s="93"/>
      <c r="GS692" s="93"/>
    </row>
    <row r="693" spans="1:201" ht="15.75" x14ac:dyDescent="0.25">
      <c r="A693">
        <v>2</v>
      </c>
      <c r="B693">
        <v>2023</v>
      </c>
      <c r="C693" s="91">
        <v>44981</v>
      </c>
      <c r="D693" s="95">
        <v>410</v>
      </c>
      <c r="E693" s="95">
        <v>420</v>
      </c>
      <c r="F693" s="95">
        <v>415</v>
      </c>
      <c r="G693" s="106" t="s">
        <v>5</v>
      </c>
      <c r="H693" s="115">
        <v>390</v>
      </c>
      <c r="I693" s="95">
        <v>400</v>
      </c>
      <c r="J693" s="95">
        <v>395</v>
      </c>
      <c r="K693" s="106" t="s">
        <v>5</v>
      </c>
      <c r="L693" s="115">
        <v>485</v>
      </c>
      <c r="M693" s="95">
        <v>495</v>
      </c>
      <c r="N693" s="95">
        <v>490</v>
      </c>
      <c r="O693" s="106">
        <v>15</v>
      </c>
      <c r="P693" s="115">
        <v>435</v>
      </c>
      <c r="Q693" s="95">
        <v>445</v>
      </c>
      <c r="R693" s="95">
        <v>440</v>
      </c>
      <c r="S693" s="106">
        <v>15</v>
      </c>
      <c r="T693" s="115">
        <v>395</v>
      </c>
      <c r="U693" s="95">
        <v>405</v>
      </c>
      <c r="V693" s="95">
        <v>400</v>
      </c>
      <c r="W693" s="106">
        <v>10</v>
      </c>
      <c r="X693" s="115">
        <v>395</v>
      </c>
      <c r="Y693" s="95">
        <v>405</v>
      </c>
      <c r="Z693" s="95">
        <v>400</v>
      </c>
      <c r="AA693" s="106" t="s">
        <v>5</v>
      </c>
      <c r="AB693" s="115">
        <v>470</v>
      </c>
      <c r="AC693" s="95">
        <v>480</v>
      </c>
      <c r="AD693" s="95">
        <v>475</v>
      </c>
      <c r="AE693" s="106">
        <v>10</v>
      </c>
      <c r="AF693" s="115">
        <v>405</v>
      </c>
      <c r="AG693" s="95">
        <v>415</v>
      </c>
      <c r="AH693" s="95">
        <v>410</v>
      </c>
      <c r="AI693" s="106">
        <v>10</v>
      </c>
      <c r="AJ693" s="115">
        <v>400</v>
      </c>
      <c r="AK693" s="95">
        <v>410</v>
      </c>
      <c r="AL693" s="95">
        <v>405</v>
      </c>
      <c r="AM693" s="106" t="s">
        <v>5</v>
      </c>
      <c r="AN693" s="115">
        <v>355</v>
      </c>
      <c r="AO693" s="95">
        <v>365</v>
      </c>
      <c r="AP693" s="95">
        <v>360</v>
      </c>
      <c r="AQ693" s="106">
        <v>10</v>
      </c>
      <c r="AR693" s="115">
        <v>475</v>
      </c>
      <c r="AS693" s="95">
        <v>485</v>
      </c>
      <c r="AT693" s="95">
        <v>480</v>
      </c>
      <c r="AU693" s="106">
        <v>20</v>
      </c>
      <c r="AV693" s="115">
        <v>355</v>
      </c>
      <c r="AW693" s="95">
        <v>365</v>
      </c>
      <c r="AX693" s="95">
        <v>360</v>
      </c>
      <c r="AY693" s="106">
        <v>5</v>
      </c>
      <c r="AZ693" s="115">
        <v>405</v>
      </c>
      <c r="BA693" s="95">
        <v>415</v>
      </c>
      <c r="BB693" s="95">
        <v>410</v>
      </c>
      <c r="BC693" s="106">
        <v>10</v>
      </c>
      <c r="BD693" s="115">
        <v>375</v>
      </c>
      <c r="BE693" s="95">
        <v>385</v>
      </c>
      <c r="BF693" s="95">
        <v>380</v>
      </c>
      <c r="BG693" s="106">
        <v>5</v>
      </c>
      <c r="BH693" s="115">
        <v>455</v>
      </c>
      <c r="BI693" s="95">
        <v>465</v>
      </c>
      <c r="BJ693" s="95">
        <v>460</v>
      </c>
      <c r="BK693" s="106" t="s">
        <v>5</v>
      </c>
      <c r="BL693" s="115">
        <v>345</v>
      </c>
      <c r="BM693" s="95">
        <v>355</v>
      </c>
      <c r="BN693" s="95">
        <v>350</v>
      </c>
      <c r="BO693" s="106">
        <v>10</v>
      </c>
      <c r="BP693" s="115">
        <v>410</v>
      </c>
      <c r="BQ693" s="95">
        <v>420</v>
      </c>
      <c r="BR693" s="95">
        <v>415</v>
      </c>
      <c r="BS693" s="106">
        <v>5</v>
      </c>
      <c r="BT693" s="115">
        <v>350</v>
      </c>
      <c r="BU693" s="95">
        <v>360</v>
      </c>
      <c r="BV693" s="95">
        <v>355</v>
      </c>
      <c r="BW693" s="106" t="s">
        <v>5</v>
      </c>
      <c r="BX693" s="115">
        <v>455</v>
      </c>
      <c r="BY693" s="95">
        <v>465</v>
      </c>
      <c r="BZ693" s="95">
        <v>460</v>
      </c>
      <c r="CA693" s="106">
        <v>20</v>
      </c>
      <c r="CB693" s="115">
        <v>515</v>
      </c>
      <c r="CC693" s="95">
        <v>525</v>
      </c>
      <c r="CD693" s="95">
        <v>520</v>
      </c>
      <c r="CE693" s="106">
        <v>-20</v>
      </c>
      <c r="CF693" s="115">
        <v>380</v>
      </c>
      <c r="CG693" s="95">
        <v>390</v>
      </c>
      <c r="CH693" s="95">
        <v>385</v>
      </c>
      <c r="CI693" s="106" t="s">
        <v>5</v>
      </c>
      <c r="CJ693" s="115">
        <v>325</v>
      </c>
      <c r="CK693" s="95">
        <v>335</v>
      </c>
      <c r="CL693" s="95">
        <v>330</v>
      </c>
      <c r="CM693" s="106" t="s">
        <v>5</v>
      </c>
      <c r="CN693" s="115">
        <v>455</v>
      </c>
      <c r="CO693" s="95">
        <v>465</v>
      </c>
      <c r="CP693" s="95">
        <v>460</v>
      </c>
      <c r="CQ693" s="106">
        <v>20</v>
      </c>
      <c r="CR693" s="115">
        <v>545</v>
      </c>
      <c r="CS693" s="95">
        <v>555</v>
      </c>
      <c r="CT693" s="95">
        <v>550</v>
      </c>
      <c r="CU693" s="106">
        <v>10</v>
      </c>
      <c r="CV693" s="115">
        <v>425</v>
      </c>
      <c r="CW693" s="95">
        <v>435</v>
      </c>
      <c r="CX693" s="95">
        <v>430</v>
      </c>
      <c r="CY693" s="106">
        <v>10</v>
      </c>
      <c r="CZ693" s="115">
        <v>360</v>
      </c>
      <c r="DA693" s="95">
        <v>370</v>
      </c>
      <c r="DB693" s="95">
        <v>365</v>
      </c>
      <c r="DC693" s="106">
        <v>5</v>
      </c>
      <c r="DD693" s="115">
        <v>535</v>
      </c>
      <c r="DE693" s="95">
        <v>545</v>
      </c>
      <c r="DF693" s="95">
        <v>540</v>
      </c>
      <c r="DG693" s="106">
        <v>40</v>
      </c>
      <c r="DH693" s="115">
        <v>525</v>
      </c>
      <c r="DI693" s="95">
        <v>535</v>
      </c>
      <c r="DJ693" s="95">
        <v>530</v>
      </c>
      <c r="DK693" s="106">
        <v>-10</v>
      </c>
      <c r="DL693" s="115">
        <v>400</v>
      </c>
      <c r="DM693" s="95">
        <v>410</v>
      </c>
      <c r="DN693" s="95">
        <v>405</v>
      </c>
      <c r="DO693" s="106">
        <v>5</v>
      </c>
      <c r="DP693" s="115">
        <v>325</v>
      </c>
      <c r="DQ693" s="95">
        <v>335</v>
      </c>
      <c r="DR693" s="95">
        <v>330</v>
      </c>
      <c r="DS693" s="106" t="s">
        <v>5</v>
      </c>
      <c r="DT693" s="115">
        <v>535</v>
      </c>
      <c r="DU693" s="95">
        <v>545</v>
      </c>
      <c r="DV693" s="95">
        <v>540</v>
      </c>
      <c r="DW693" s="106">
        <v>40</v>
      </c>
      <c r="DX693" s="115">
        <v>510</v>
      </c>
      <c r="DY693" s="95">
        <v>520</v>
      </c>
      <c r="DZ693" s="95">
        <v>515</v>
      </c>
      <c r="EA693" s="106">
        <v>-10</v>
      </c>
      <c r="EB693" s="115">
        <v>400</v>
      </c>
      <c r="EC693" s="95">
        <v>410</v>
      </c>
      <c r="ED693" s="95">
        <v>405</v>
      </c>
      <c r="EE693" s="106">
        <v>35</v>
      </c>
      <c r="EF693" s="115">
        <v>315</v>
      </c>
      <c r="EG693" s="95">
        <v>325</v>
      </c>
      <c r="EH693" s="95">
        <v>320</v>
      </c>
      <c r="EI693" s="106" t="s">
        <v>5</v>
      </c>
      <c r="EJ693" s="115">
        <v>535</v>
      </c>
      <c r="EK693" s="95">
        <v>545</v>
      </c>
      <c r="EL693" s="95">
        <v>540</v>
      </c>
      <c r="EM693" s="106">
        <v>40</v>
      </c>
      <c r="EN693" s="115">
        <v>555</v>
      </c>
      <c r="EO693" s="95">
        <v>565</v>
      </c>
      <c r="EP693" s="95">
        <v>560</v>
      </c>
      <c r="EQ693" s="106">
        <v>-10</v>
      </c>
      <c r="ER693" s="115">
        <v>395</v>
      </c>
      <c r="ES693" s="95">
        <v>405</v>
      </c>
      <c r="ET693" s="95">
        <v>400</v>
      </c>
      <c r="EU693" s="106" t="s">
        <v>5</v>
      </c>
      <c r="EV693" s="115">
        <v>345</v>
      </c>
      <c r="EW693" s="95">
        <v>355</v>
      </c>
      <c r="EX693" s="95">
        <v>350</v>
      </c>
      <c r="EY693" s="106" t="s">
        <v>5</v>
      </c>
      <c r="EZ693" s="115">
        <v>545</v>
      </c>
      <c r="FA693" s="95">
        <v>555</v>
      </c>
      <c r="FB693" s="95">
        <v>550</v>
      </c>
      <c r="FC693" s="106">
        <v>60</v>
      </c>
      <c r="FD693" s="115">
        <v>355</v>
      </c>
      <c r="FE693" s="95">
        <v>365</v>
      </c>
      <c r="FF693" s="95">
        <v>360</v>
      </c>
      <c r="FG693" s="106" t="s">
        <v>5</v>
      </c>
      <c r="FH693" s="115">
        <v>355</v>
      </c>
      <c r="FI693" s="95">
        <v>365</v>
      </c>
      <c r="FJ693" s="95">
        <v>360</v>
      </c>
      <c r="FK693" s="106">
        <v>5</v>
      </c>
      <c r="FL693" s="115">
        <v>310</v>
      </c>
      <c r="FM693" s="95">
        <v>320</v>
      </c>
      <c r="FN693" s="95">
        <v>315</v>
      </c>
      <c r="FO693" s="106">
        <v>10</v>
      </c>
      <c r="FP693" s="115">
        <v>310</v>
      </c>
      <c r="FQ693" s="95">
        <v>320</v>
      </c>
      <c r="FR693" s="95">
        <v>315</v>
      </c>
      <c r="FS693" s="106" t="s">
        <v>5</v>
      </c>
      <c r="FT693" s="135">
        <v>335</v>
      </c>
      <c r="FU693" s="136">
        <v>345</v>
      </c>
      <c r="FV693" s="95">
        <v>340</v>
      </c>
      <c r="FW693" s="134" t="s">
        <v>5</v>
      </c>
      <c r="FX693" s="115">
        <v>300</v>
      </c>
      <c r="FY693" s="95">
        <v>310</v>
      </c>
      <c r="FZ693" s="95">
        <v>305</v>
      </c>
      <c r="GA693" s="106">
        <v>5</v>
      </c>
      <c r="GB693" s="115">
        <v>515</v>
      </c>
      <c r="GC693" s="95">
        <v>525</v>
      </c>
      <c r="GD693" s="95">
        <v>520</v>
      </c>
      <c r="GE693" s="106">
        <v>10</v>
      </c>
      <c r="GF693" s="115">
        <v>450</v>
      </c>
      <c r="GG693" s="95">
        <v>460</v>
      </c>
      <c r="GH693" s="95">
        <v>455</v>
      </c>
      <c r="GI693" s="106">
        <v>5</v>
      </c>
      <c r="GJ693" s="115">
        <v>545</v>
      </c>
      <c r="GK693" s="95">
        <v>555</v>
      </c>
      <c r="GL693" s="95">
        <v>550</v>
      </c>
      <c r="GM693" s="106">
        <v>40</v>
      </c>
      <c r="GN693" s="115">
        <v>615</v>
      </c>
      <c r="GO693" s="95">
        <v>625</v>
      </c>
      <c r="GP693" s="95">
        <v>620</v>
      </c>
      <c r="GQ693" s="106">
        <v>-10</v>
      </c>
      <c r="GR693" s="93"/>
      <c r="GS693" s="93"/>
    </row>
    <row r="694" spans="1:201" ht="15.75" x14ac:dyDescent="0.25">
      <c r="A694">
        <v>3</v>
      </c>
      <c r="B694">
        <v>2023</v>
      </c>
      <c r="C694" s="91">
        <v>44988</v>
      </c>
      <c r="D694" s="95">
        <v>395</v>
      </c>
      <c r="E694" s="95">
        <v>405</v>
      </c>
      <c r="F694" s="95">
        <v>400</v>
      </c>
      <c r="G694" s="106">
        <v>-15</v>
      </c>
      <c r="H694" s="115">
        <v>390</v>
      </c>
      <c r="I694" s="95">
        <v>400</v>
      </c>
      <c r="J694" s="95">
        <v>395</v>
      </c>
      <c r="K694" s="106" t="s">
        <v>5</v>
      </c>
      <c r="L694" s="115">
        <v>485</v>
      </c>
      <c r="M694" s="95">
        <v>495</v>
      </c>
      <c r="N694" s="95">
        <v>490</v>
      </c>
      <c r="O694" s="106" t="s">
        <v>5</v>
      </c>
      <c r="P694" s="115">
        <v>440</v>
      </c>
      <c r="Q694" s="95">
        <v>450</v>
      </c>
      <c r="R694" s="95">
        <v>445</v>
      </c>
      <c r="S694" s="106">
        <v>5</v>
      </c>
      <c r="T694" s="115">
        <v>395</v>
      </c>
      <c r="U694" s="95">
        <v>405</v>
      </c>
      <c r="V694" s="95">
        <v>400</v>
      </c>
      <c r="W694" s="106" t="s">
        <v>5</v>
      </c>
      <c r="X694" s="115">
        <v>395</v>
      </c>
      <c r="Y694" s="95">
        <v>405</v>
      </c>
      <c r="Z694" s="95">
        <v>400</v>
      </c>
      <c r="AA694" s="106" t="s">
        <v>5</v>
      </c>
      <c r="AB694" s="115">
        <v>470</v>
      </c>
      <c r="AC694" s="95">
        <v>480</v>
      </c>
      <c r="AD694" s="95">
        <v>475</v>
      </c>
      <c r="AE694" s="106" t="s">
        <v>5</v>
      </c>
      <c r="AF694" s="115">
        <v>420</v>
      </c>
      <c r="AG694" s="95">
        <v>430</v>
      </c>
      <c r="AH694" s="95">
        <v>425</v>
      </c>
      <c r="AI694" s="106">
        <v>15</v>
      </c>
      <c r="AJ694" s="115">
        <v>385</v>
      </c>
      <c r="AK694" s="95">
        <v>395</v>
      </c>
      <c r="AL694" s="95">
        <v>390</v>
      </c>
      <c r="AM694" s="106">
        <v>-15</v>
      </c>
      <c r="AN694" s="115">
        <v>360</v>
      </c>
      <c r="AO694" s="95">
        <v>370</v>
      </c>
      <c r="AP694" s="95">
        <v>365</v>
      </c>
      <c r="AQ694" s="106">
        <v>5</v>
      </c>
      <c r="AR694" s="115">
        <v>475</v>
      </c>
      <c r="AS694" s="95">
        <v>485</v>
      </c>
      <c r="AT694" s="95">
        <v>480</v>
      </c>
      <c r="AU694" s="106" t="s">
        <v>5</v>
      </c>
      <c r="AV694" s="115">
        <v>385</v>
      </c>
      <c r="AW694" s="95">
        <v>395</v>
      </c>
      <c r="AX694" s="95">
        <v>390</v>
      </c>
      <c r="AY694" s="106">
        <v>30</v>
      </c>
      <c r="AZ694" s="115">
        <v>400</v>
      </c>
      <c r="BA694" s="95">
        <v>410</v>
      </c>
      <c r="BB694" s="95">
        <v>405</v>
      </c>
      <c r="BC694" s="106">
        <v>-5</v>
      </c>
      <c r="BD694" s="115">
        <v>340</v>
      </c>
      <c r="BE694" s="95">
        <v>350</v>
      </c>
      <c r="BF694" s="95">
        <v>345</v>
      </c>
      <c r="BG694" s="106">
        <v>-35</v>
      </c>
      <c r="BH694" s="115">
        <v>455</v>
      </c>
      <c r="BI694" s="95">
        <v>465</v>
      </c>
      <c r="BJ694" s="95">
        <v>460</v>
      </c>
      <c r="BK694" s="106" t="s">
        <v>5</v>
      </c>
      <c r="BL694" s="115">
        <v>350</v>
      </c>
      <c r="BM694" s="95">
        <v>360</v>
      </c>
      <c r="BN694" s="95">
        <v>355</v>
      </c>
      <c r="BO694" s="106">
        <v>5</v>
      </c>
      <c r="BP694" s="115">
        <v>405</v>
      </c>
      <c r="BQ694" s="95">
        <v>415</v>
      </c>
      <c r="BR694" s="95">
        <v>410</v>
      </c>
      <c r="BS694" s="106">
        <v>-5</v>
      </c>
      <c r="BT694" s="115">
        <v>350</v>
      </c>
      <c r="BU694" s="95">
        <v>360</v>
      </c>
      <c r="BV694" s="95">
        <v>355</v>
      </c>
      <c r="BW694" s="106" t="s">
        <v>5</v>
      </c>
      <c r="BX694" s="115">
        <v>455</v>
      </c>
      <c r="BY694" s="95">
        <v>465</v>
      </c>
      <c r="BZ694" s="95">
        <v>460</v>
      </c>
      <c r="CA694" s="106" t="s">
        <v>5</v>
      </c>
      <c r="CB694" s="115">
        <v>515</v>
      </c>
      <c r="CC694" s="95">
        <v>525</v>
      </c>
      <c r="CD694" s="95">
        <v>520</v>
      </c>
      <c r="CE694" s="106" t="s">
        <v>5</v>
      </c>
      <c r="CF694" s="115">
        <v>380</v>
      </c>
      <c r="CG694" s="95">
        <v>390</v>
      </c>
      <c r="CH694" s="95">
        <v>385</v>
      </c>
      <c r="CI694" s="106" t="s">
        <v>5</v>
      </c>
      <c r="CJ694" s="115">
        <v>325</v>
      </c>
      <c r="CK694" s="95">
        <v>335</v>
      </c>
      <c r="CL694" s="95">
        <v>330</v>
      </c>
      <c r="CM694" s="106" t="s">
        <v>5</v>
      </c>
      <c r="CN694" s="115">
        <v>455</v>
      </c>
      <c r="CO694" s="95">
        <v>465</v>
      </c>
      <c r="CP694" s="95">
        <v>460</v>
      </c>
      <c r="CQ694" s="106" t="s">
        <v>5</v>
      </c>
      <c r="CR694" s="115">
        <v>545</v>
      </c>
      <c r="CS694" s="95">
        <v>555</v>
      </c>
      <c r="CT694" s="95">
        <v>550</v>
      </c>
      <c r="CU694" s="106">
        <v>10</v>
      </c>
      <c r="CV694" s="115">
        <v>410</v>
      </c>
      <c r="CW694" s="95">
        <v>420</v>
      </c>
      <c r="CX694" s="95">
        <v>415</v>
      </c>
      <c r="CY694" s="106">
        <v>-15</v>
      </c>
      <c r="CZ694" s="115">
        <v>360</v>
      </c>
      <c r="DA694" s="95">
        <v>370</v>
      </c>
      <c r="DB694" s="95">
        <v>365</v>
      </c>
      <c r="DC694" s="106" t="s">
        <v>5</v>
      </c>
      <c r="DD694" s="115">
        <v>505</v>
      </c>
      <c r="DE694" s="95">
        <v>515</v>
      </c>
      <c r="DF694" s="95">
        <v>510</v>
      </c>
      <c r="DG694" s="106">
        <v>-30</v>
      </c>
      <c r="DH694" s="115">
        <v>525</v>
      </c>
      <c r="DI694" s="95">
        <v>535</v>
      </c>
      <c r="DJ694" s="95">
        <v>530</v>
      </c>
      <c r="DK694" s="106" t="s">
        <v>5</v>
      </c>
      <c r="DL694" s="115">
        <v>395</v>
      </c>
      <c r="DM694" s="95">
        <v>405</v>
      </c>
      <c r="DN694" s="95">
        <v>400</v>
      </c>
      <c r="DO694" s="106">
        <v>-5</v>
      </c>
      <c r="DP694" s="115">
        <v>325</v>
      </c>
      <c r="DQ694" s="95">
        <v>335</v>
      </c>
      <c r="DR694" s="95">
        <v>330</v>
      </c>
      <c r="DS694" s="106" t="s">
        <v>5</v>
      </c>
      <c r="DT694" s="115">
        <v>505</v>
      </c>
      <c r="DU694" s="95">
        <v>515</v>
      </c>
      <c r="DV694" s="95">
        <v>510</v>
      </c>
      <c r="DW694" s="106">
        <v>-30</v>
      </c>
      <c r="DX694" s="115">
        <v>510</v>
      </c>
      <c r="DY694" s="95">
        <v>520</v>
      </c>
      <c r="DZ694" s="95">
        <v>515</v>
      </c>
      <c r="EA694" s="106" t="s">
        <v>5</v>
      </c>
      <c r="EB694" s="115">
        <v>405</v>
      </c>
      <c r="EC694" s="95">
        <v>415</v>
      </c>
      <c r="ED694" s="95">
        <v>410</v>
      </c>
      <c r="EE694" s="106">
        <v>5</v>
      </c>
      <c r="EF694" s="115">
        <v>315</v>
      </c>
      <c r="EG694" s="95">
        <v>325</v>
      </c>
      <c r="EH694" s="95">
        <v>320</v>
      </c>
      <c r="EI694" s="106" t="s">
        <v>5</v>
      </c>
      <c r="EJ694" s="115">
        <v>505</v>
      </c>
      <c r="EK694" s="95">
        <v>515</v>
      </c>
      <c r="EL694" s="95">
        <v>510</v>
      </c>
      <c r="EM694" s="106">
        <v>-30</v>
      </c>
      <c r="EN694" s="115">
        <v>555</v>
      </c>
      <c r="EO694" s="95">
        <v>565</v>
      </c>
      <c r="EP694" s="95">
        <v>560</v>
      </c>
      <c r="EQ694" s="106" t="s">
        <v>5</v>
      </c>
      <c r="ER694" s="115">
        <v>390</v>
      </c>
      <c r="ES694" s="95">
        <v>400</v>
      </c>
      <c r="ET694" s="95">
        <v>395</v>
      </c>
      <c r="EU694" s="106">
        <v>-5</v>
      </c>
      <c r="EV694" s="115">
        <v>345</v>
      </c>
      <c r="EW694" s="95">
        <v>355</v>
      </c>
      <c r="EX694" s="95">
        <v>350</v>
      </c>
      <c r="EY694" s="106" t="s">
        <v>5</v>
      </c>
      <c r="EZ694" s="115">
        <v>535</v>
      </c>
      <c r="FA694" s="95">
        <v>545</v>
      </c>
      <c r="FB694" s="95">
        <v>540</v>
      </c>
      <c r="FC694" s="106">
        <v>-10</v>
      </c>
      <c r="FD694" s="115">
        <v>325</v>
      </c>
      <c r="FE694" s="95">
        <v>335</v>
      </c>
      <c r="FF694" s="95">
        <v>330</v>
      </c>
      <c r="FG694" s="106">
        <v>-30</v>
      </c>
      <c r="FH694" s="115">
        <v>350</v>
      </c>
      <c r="FI694" s="95">
        <v>360</v>
      </c>
      <c r="FJ694" s="95">
        <v>355</v>
      </c>
      <c r="FK694" s="106">
        <v>-5</v>
      </c>
      <c r="FL694" s="115">
        <v>300</v>
      </c>
      <c r="FM694" s="95">
        <v>310</v>
      </c>
      <c r="FN694" s="95">
        <v>305</v>
      </c>
      <c r="FO694" s="106">
        <v>-10</v>
      </c>
      <c r="FP694" s="115">
        <v>315</v>
      </c>
      <c r="FQ694" s="95">
        <v>325</v>
      </c>
      <c r="FR694" s="95">
        <v>320</v>
      </c>
      <c r="FS694" s="106">
        <v>5</v>
      </c>
      <c r="FT694" s="135">
        <v>325</v>
      </c>
      <c r="FU694" s="136">
        <v>335</v>
      </c>
      <c r="FV694" s="95">
        <v>330</v>
      </c>
      <c r="FW694" s="134">
        <v>-10</v>
      </c>
      <c r="FX694" s="115">
        <v>310</v>
      </c>
      <c r="FY694" s="95">
        <v>320</v>
      </c>
      <c r="FZ694" s="95">
        <v>315</v>
      </c>
      <c r="GA694" s="106">
        <v>10</v>
      </c>
      <c r="GB694" s="115">
        <v>500</v>
      </c>
      <c r="GC694" s="95">
        <v>510</v>
      </c>
      <c r="GD694" s="95">
        <v>505</v>
      </c>
      <c r="GE694" s="106">
        <v>-15</v>
      </c>
      <c r="GF694" s="115">
        <v>450</v>
      </c>
      <c r="GG694" s="95">
        <v>460</v>
      </c>
      <c r="GH694" s="95">
        <v>455</v>
      </c>
      <c r="GI694" s="106" t="s">
        <v>5</v>
      </c>
      <c r="GJ694" s="115">
        <v>515</v>
      </c>
      <c r="GK694" s="95">
        <v>525</v>
      </c>
      <c r="GL694" s="95">
        <v>520</v>
      </c>
      <c r="GM694" s="106">
        <v>-30</v>
      </c>
      <c r="GN694" s="115">
        <v>615</v>
      </c>
      <c r="GO694" s="95">
        <v>625</v>
      </c>
      <c r="GP694" s="95">
        <v>620</v>
      </c>
      <c r="GQ694" s="106" t="s">
        <v>5</v>
      </c>
      <c r="GR694" s="93"/>
      <c r="GS694" s="93"/>
    </row>
    <row r="695" spans="1:201" ht="15.75" x14ac:dyDescent="0.25">
      <c r="A695">
        <v>3</v>
      </c>
      <c r="B695">
        <v>2023</v>
      </c>
      <c r="C695" s="91">
        <v>44995</v>
      </c>
      <c r="D695" s="95">
        <v>400</v>
      </c>
      <c r="E695" s="95">
        <v>410</v>
      </c>
      <c r="F695" s="95">
        <v>405</v>
      </c>
      <c r="G695" s="106">
        <v>5</v>
      </c>
      <c r="H695" s="115">
        <v>385</v>
      </c>
      <c r="I695" s="95">
        <v>395</v>
      </c>
      <c r="J695" s="95">
        <v>390</v>
      </c>
      <c r="K695" s="106">
        <v>-5</v>
      </c>
      <c r="L695" s="115">
        <v>490</v>
      </c>
      <c r="M695" s="95">
        <v>500</v>
      </c>
      <c r="N695" s="95">
        <v>495</v>
      </c>
      <c r="O695" s="106">
        <v>5</v>
      </c>
      <c r="P695" s="115">
        <v>450</v>
      </c>
      <c r="Q695" s="95">
        <v>460</v>
      </c>
      <c r="R695" s="95">
        <v>455</v>
      </c>
      <c r="S695" s="106">
        <v>10</v>
      </c>
      <c r="T695" s="115">
        <v>400</v>
      </c>
      <c r="U695" s="95">
        <v>410</v>
      </c>
      <c r="V695" s="95">
        <v>405</v>
      </c>
      <c r="W695" s="106">
        <v>5</v>
      </c>
      <c r="X695" s="115">
        <v>395</v>
      </c>
      <c r="Y695" s="95">
        <v>405</v>
      </c>
      <c r="Z695" s="95">
        <v>400</v>
      </c>
      <c r="AA695" s="106" t="s">
        <v>5</v>
      </c>
      <c r="AB695" s="115">
        <v>480</v>
      </c>
      <c r="AC695" s="95">
        <v>490</v>
      </c>
      <c r="AD695" s="95">
        <v>485</v>
      </c>
      <c r="AE695" s="106">
        <v>10</v>
      </c>
      <c r="AF695" s="115">
        <v>420</v>
      </c>
      <c r="AG695" s="95">
        <v>430</v>
      </c>
      <c r="AH695" s="95">
        <v>425</v>
      </c>
      <c r="AI695" s="106" t="s">
        <v>5</v>
      </c>
      <c r="AJ695" s="115">
        <v>385</v>
      </c>
      <c r="AK695" s="95">
        <v>395</v>
      </c>
      <c r="AL695" s="95">
        <v>390</v>
      </c>
      <c r="AM695" s="106" t="s">
        <v>5</v>
      </c>
      <c r="AN695" s="115">
        <v>365</v>
      </c>
      <c r="AO695" s="95">
        <v>375</v>
      </c>
      <c r="AP695" s="95">
        <v>370</v>
      </c>
      <c r="AQ695" s="106">
        <v>5</v>
      </c>
      <c r="AR695" s="115">
        <v>480</v>
      </c>
      <c r="AS695" s="95">
        <v>490</v>
      </c>
      <c r="AT695" s="95">
        <v>485</v>
      </c>
      <c r="AU695" s="106">
        <v>5</v>
      </c>
      <c r="AV695" s="115">
        <v>385</v>
      </c>
      <c r="AW695" s="95">
        <v>395</v>
      </c>
      <c r="AX695" s="95">
        <v>390</v>
      </c>
      <c r="AY695" s="106" t="s">
        <v>5</v>
      </c>
      <c r="AZ695" s="115">
        <v>410</v>
      </c>
      <c r="BA695" s="95">
        <v>420</v>
      </c>
      <c r="BB695" s="95">
        <v>415</v>
      </c>
      <c r="BC695" s="106">
        <v>10</v>
      </c>
      <c r="BD695" s="115">
        <v>350</v>
      </c>
      <c r="BE695" s="95">
        <v>360</v>
      </c>
      <c r="BF695" s="95">
        <v>355</v>
      </c>
      <c r="BG695" s="106">
        <v>10</v>
      </c>
      <c r="BH695" s="115">
        <v>465</v>
      </c>
      <c r="BI695" s="95">
        <v>475</v>
      </c>
      <c r="BJ695" s="95">
        <v>470</v>
      </c>
      <c r="BK695" s="106">
        <v>10</v>
      </c>
      <c r="BL695" s="115">
        <v>360</v>
      </c>
      <c r="BM695" s="95">
        <v>370</v>
      </c>
      <c r="BN695" s="95">
        <v>365</v>
      </c>
      <c r="BO695" s="106">
        <v>10</v>
      </c>
      <c r="BP695" s="115">
        <v>410</v>
      </c>
      <c r="BQ695" s="95">
        <v>420</v>
      </c>
      <c r="BR695" s="95">
        <v>415</v>
      </c>
      <c r="BS695" s="106">
        <v>5</v>
      </c>
      <c r="BT695" s="115">
        <v>355</v>
      </c>
      <c r="BU695" s="95">
        <v>365</v>
      </c>
      <c r="BV695" s="95">
        <v>360</v>
      </c>
      <c r="BW695" s="106">
        <v>5</v>
      </c>
      <c r="BX695" s="115">
        <v>465</v>
      </c>
      <c r="BY695" s="95">
        <v>475</v>
      </c>
      <c r="BZ695" s="95">
        <v>470</v>
      </c>
      <c r="CA695" s="106">
        <v>10</v>
      </c>
      <c r="CB695" s="115">
        <v>515</v>
      </c>
      <c r="CC695" s="95">
        <v>525</v>
      </c>
      <c r="CD695" s="95">
        <v>520</v>
      </c>
      <c r="CE695" s="106" t="s">
        <v>5</v>
      </c>
      <c r="CF695" s="115">
        <v>380</v>
      </c>
      <c r="CG695" s="95">
        <v>390</v>
      </c>
      <c r="CH695" s="95">
        <v>385</v>
      </c>
      <c r="CI695" s="106" t="s">
        <v>5</v>
      </c>
      <c r="CJ695" s="115">
        <v>325</v>
      </c>
      <c r="CK695" s="95">
        <v>335</v>
      </c>
      <c r="CL695" s="95">
        <v>330</v>
      </c>
      <c r="CM695" s="106" t="s">
        <v>5</v>
      </c>
      <c r="CN695" s="115">
        <v>465</v>
      </c>
      <c r="CO695" s="95">
        <v>475</v>
      </c>
      <c r="CP695" s="95">
        <v>470</v>
      </c>
      <c r="CQ695" s="106">
        <v>10</v>
      </c>
      <c r="CR695" s="115">
        <v>545</v>
      </c>
      <c r="CS695" s="95">
        <v>555</v>
      </c>
      <c r="CT695" s="95">
        <v>550</v>
      </c>
      <c r="CU695" s="106">
        <v>10</v>
      </c>
      <c r="CV695" s="115">
        <v>410</v>
      </c>
      <c r="CW695" s="95">
        <v>420</v>
      </c>
      <c r="CX695" s="95">
        <v>415</v>
      </c>
      <c r="CY695" s="106" t="s">
        <v>5</v>
      </c>
      <c r="CZ695" s="115">
        <v>365</v>
      </c>
      <c r="DA695" s="95">
        <v>375</v>
      </c>
      <c r="DB695" s="95">
        <v>370</v>
      </c>
      <c r="DC695" s="106">
        <v>5</v>
      </c>
      <c r="DD695" s="115">
        <v>505</v>
      </c>
      <c r="DE695" s="95">
        <v>515</v>
      </c>
      <c r="DF695" s="95">
        <v>510</v>
      </c>
      <c r="DG695" s="106" t="s">
        <v>5</v>
      </c>
      <c r="DH695" s="115">
        <v>525</v>
      </c>
      <c r="DI695" s="95">
        <v>535</v>
      </c>
      <c r="DJ695" s="95">
        <v>530</v>
      </c>
      <c r="DK695" s="106" t="s">
        <v>5</v>
      </c>
      <c r="DL695" s="115">
        <v>395</v>
      </c>
      <c r="DM695" s="95">
        <v>405</v>
      </c>
      <c r="DN695" s="95">
        <v>400</v>
      </c>
      <c r="DO695" s="106" t="s">
        <v>5</v>
      </c>
      <c r="DP695" s="115">
        <v>330</v>
      </c>
      <c r="DQ695" s="95">
        <v>340</v>
      </c>
      <c r="DR695" s="95">
        <v>335</v>
      </c>
      <c r="DS695" s="106">
        <v>5</v>
      </c>
      <c r="DT695" s="115">
        <v>505</v>
      </c>
      <c r="DU695" s="95">
        <v>515</v>
      </c>
      <c r="DV695" s="95">
        <v>510</v>
      </c>
      <c r="DW695" s="106" t="s">
        <v>5</v>
      </c>
      <c r="DX695" s="115">
        <v>510</v>
      </c>
      <c r="DY695" s="95">
        <v>520</v>
      </c>
      <c r="DZ695" s="95">
        <v>515</v>
      </c>
      <c r="EA695" s="106" t="s">
        <v>5</v>
      </c>
      <c r="EB695" s="115">
        <v>405</v>
      </c>
      <c r="EC695" s="95">
        <v>415</v>
      </c>
      <c r="ED695" s="95">
        <v>410</v>
      </c>
      <c r="EE695" s="106" t="s">
        <v>5</v>
      </c>
      <c r="EF695" s="115">
        <v>315</v>
      </c>
      <c r="EG695" s="95">
        <v>325</v>
      </c>
      <c r="EH695" s="95">
        <v>320</v>
      </c>
      <c r="EI695" s="106" t="s">
        <v>5</v>
      </c>
      <c r="EJ695" s="115">
        <v>505</v>
      </c>
      <c r="EK695" s="95">
        <v>515</v>
      </c>
      <c r="EL695" s="95">
        <v>510</v>
      </c>
      <c r="EM695" s="106" t="s">
        <v>5</v>
      </c>
      <c r="EN695" s="115">
        <v>555</v>
      </c>
      <c r="EO695" s="95">
        <v>565</v>
      </c>
      <c r="EP695" s="95">
        <v>560</v>
      </c>
      <c r="EQ695" s="106" t="s">
        <v>5</v>
      </c>
      <c r="ER695" s="115">
        <v>385</v>
      </c>
      <c r="ES695" s="95">
        <v>395</v>
      </c>
      <c r="ET695" s="95">
        <v>390</v>
      </c>
      <c r="EU695" s="106">
        <v>-5</v>
      </c>
      <c r="EV695" s="115">
        <v>350</v>
      </c>
      <c r="EW695" s="95">
        <v>360</v>
      </c>
      <c r="EX695" s="95">
        <v>355</v>
      </c>
      <c r="EY695" s="106">
        <v>5</v>
      </c>
      <c r="EZ695" s="115">
        <v>535</v>
      </c>
      <c r="FA695" s="95">
        <v>545</v>
      </c>
      <c r="FB695" s="95">
        <v>540</v>
      </c>
      <c r="FC695" s="106" t="s">
        <v>5</v>
      </c>
      <c r="FD695" s="115">
        <v>345</v>
      </c>
      <c r="FE695" s="95">
        <v>355</v>
      </c>
      <c r="FF695" s="95">
        <v>350</v>
      </c>
      <c r="FG695" s="106">
        <v>20</v>
      </c>
      <c r="FH695" s="115">
        <v>350</v>
      </c>
      <c r="FI695" s="95">
        <v>360</v>
      </c>
      <c r="FJ695" s="95">
        <v>355</v>
      </c>
      <c r="FK695" s="106" t="s">
        <v>5</v>
      </c>
      <c r="FL695" s="115">
        <v>315</v>
      </c>
      <c r="FM695" s="95">
        <v>325</v>
      </c>
      <c r="FN695" s="95">
        <v>320</v>
      </c>
      <c r="FO695" s="106">
        <v>15</v>
      </c>
      <c r="FP695" s="115">
        <v>315</v>
      </c>
      <c r="FQ695" s="95">
        <v>325</v>
      </c>
      <c r="FR695" s="95">
        <v>320</v>
      </c>
      <c r="FS695" s="106" t="s">
        <v>5</v>
      </c>
      <c r="FT695" s="135">
        <v>315</v>
      </c>
      <c r="FU695" s="136">
        <v>325</v>
      </c>
      <c r="FV695" s="95">
        <v>320</v>
      </c>
      <c r="FW695" s="134">
        <v>-10</v>
      </c>
      <c r="FX695" s="115">
        <v>315</v>
      </c>
      <c r="FY695" s="95">
        <v>325</v>
      </c>
      <c r="FZ695" s="95">
        <v>320</v>
      </c>
      <c r="GA695" s="106">
        <v>5</v>
      </c>
      <c r="GB695" s="115">
        <v>500</v>
      </c>
      <c r="GC695" s="95">
        <v>510</v>
      </c>
      <c r="GD695" s="95">
        <v>505</v>
      </c>
      <c r="GE695" s="106" t="s">
        <v>5</v>
      </c>
      <c r="GF695" s="115">
        <v>455</v>
      </c>
      <c r="GG695" s="95">
        <v>465</v>
      </c>
      <c r="GH695" s="95">
        <v>460</v>
      </c>
      <c r="GI695" s="106">
        <v>5</v>
      </c>
      <c r="GJ695" s="115">
        <v>515</v>
      </c>
      <c r="GK695" s="95">
        <v>525</v>
      </c>
      <c r="GL695" s="95">
        <v>520</v>
      </c>
      <c r="GM695" s="106" t="s">
        <v>5</v>
      </c>
      <c r="GN695" s="115">
        <v>615</v>
      </c>
      <c r="GO695" s="95">
        <v>625</v>
      </c>
      <c r="GP695" s="95">
        <v>620</v>
      </c>
      <c r="GQ695" s="106" t="s">
        <v>5</v>
      </c>
      <c r="GR695" s="93"/>
      <c r="GS695" s="93"/>
    </row>
    <row r="696" spans="1:201" ht="15.75" x14ac:dyDescent="0.25">
      <c r="A696">
        <v>3</v>
      </c>
      <c r="B696">
        <v>2023</v>
      </c>
      <c r="C696" s="91">
        <v>45002</v>
      </c>
      <c r="D696" s="96">
        <v>397.5</v>
      </c>
      <c r="E696" s="96">
        <v>407.5</v>
      </c>
      <c r="F696" s="96">
        <v>402.5</v>
      </c>
      <c r="G696" s="103"/>
      <c r="H696" s="113">
        <v>382.5</v>
      </c>
      <c r="I696" s="96">
        <v>392.5</v>
      </c>
      <c r="J696" s="96">
        <v>387.5</v>
      </c>
      <c r="K696" s="103"/>
      <c r="L696" s="113">
        <v>457.5</v>
      </c>
      <c r="M696" s="96">
        <v>467.5</v>
      </c>
      <c r="N696" s="96">
        <v>462.5</v>
      </c>
      <c r="O696" s="103"/>
      <c r="P696" s="113">
        <v>452.5</v>
      </c>
      <c r="Q696" s="96">
        <v>462.5</v>
      </c>
      <c r="R696" s="96">
        <v>457.5</v>
      </c>
      <c r="S696" s="103"/>
      <c r="T696" s="113">
        <v>405</v>
      </c>
      <c r="U696" s="96">
        <v>415</v>
      </c>
      <c r="V696" s="96">
        <v>410</v>
      </c>
      <c r="W696" s="103"/>
      <c r="X696" s="113">
        <v>402.5</v>
      </c>
      <c r="Y696" s="96">
        <v>412.5</v>
      </c>
      <c r="Z696" s="96">
        <v>407.5</v>
      </c>
      <c r="AA696" s="103"/>
      <c r="AB696" s="113">
        <v>445</v>
      </c>
      <c r="AC696" s="96">
        <v>455</v>
      </c>
      <c r="AD696" s="96">
        <v>450</v>
      </c>
      <c r="AE696" s="103"/>
      <c r="AF696" s="113">
        <v>425</v>
      </c>
      <c r="AG696" s="96">
        <v>435</v>
      </c>
      <c r="AH696" s="96">
        <v>430</v>
      </c>
      <c r="AI696" s="103"/>
      <c r="AJ696" s="113">
        <v>385</v>
      </c>
      <c r="AK696" s="96">
        <v>395</v>
      </c>
      <c r="AL696" s="96">
        <v>390</v>
      </c>
      <c r="AM696" s="103"/>
      <c r="AN696" s="113">
        <v>365</v>
      </c>
      <c r="AO696" s="96">
        <v>375</v>
      </c>
      <c r="AP696" s="96">
        <v>370</v>
      </c>
      <c r="AQ696" s="103"/>
      <c r="AR696" s="113">
        <v>442.5</v>
      </c>
      <c r="AS696" s="96">
        <v>452.5</v>
      </c>
      <c r="AT696" s="96">
        <v>447.5</v>
      </c>
      <c r="AU696" s="103"/>
      <c r="AV696" s="113">
        <v>395</v>
      </c>
      <c r="AW696" s="96">
        <v>405</v>
      </c>
      <c r="AX696" s="96">
        <v>400</v>
      </c>
      <c r="AY696" s="103"/>
      <c r="AZ696" s="113">
        <v>402.5</v>
      </c>
      <c r="BA696" s="96">
        <v>412.5</v>
      </c>
      <c r="BB696" s="96">
        <v>407.5</v>
      </c>
      <c r="BC696" s="103"/>
      <c r="BD696" s="113">
        <v>345</v>
      </c>
      <c r="BE696" s="96">
        <v>355</v>
      </c>
      <c r="BF696" s="96">
        <v>350</v>
      </c>
      <c r="BG696" s="103"/>
      <c r="BH696" s="113">
        <v>425</v>
      </c>
      <c r="BI696" s="96">
        <v>435</v>
      </c>
      <c r="BJ696" s="96">
        <v>430</v>
      </c>
      <c r="BK696" s="103"/>
      <c r="BL696" s="113">
        <v>357.5</v>
      </c>
      <c r="BM696" s="96">
        <v>367.5</v>
      </c>
      <c r="BN696" s="96">
        <v>362.5</v>
      </c>
      <c r="BO696" s="103"/>
      <c r="BP696" s="113">
        <v>410</v>
      </c>
      <c r="BQ696" s="96">
        <v>420</v>
      </c>
      <c r="BR696" s="96">
        <v>415</v>
      </c>
      <c r="BS696" s="103"/>
      <c r="BT696" s="113">
        <v>360</v>
      </c>
      <c r="BU696" s="96">
        <v>370</v>
      </c>
      <c r="BV696" s="96">
        <v>365</v>
      </c>
      <c r="BW696" s="103"/>
      <c r="BX696" s="113">
        <v>455</v>
      </c>
      <c r="BY696" s="96">
        <v>465</v>
      </c>
      <c r="BZ696" s="96">
        <v>460</v>
      </c>
      <c r="CA696" s="103"/>
      <c r="CB696" s="113">
        <v>522.5</v>
      </c>
      <c r="CC696" s="96">
        <v>532.5</v>
      </c>
      <c r="CD696" s="96">
        <v>527.5</v>
      </c>
      <c r="CE696" s="103"/>
      <c r="CF696" s="113">
        <v>382.5</v>
      </c>
      <c r="CG696" s="96">
        <v>392.5</v>
      </c>
      <c r="CH696" s="96">
        <v>387.5</v>
      </c>
      <c r="CI696" s="103"/>
      <c r="CJ696" s="113">
        <v>327.5</v>
      </c>
      <c r="CK696" s="96">
        <v>337.5</v>
      </c>
      <c r="CL696" s="96">
        <v>332.5</v>
      </c>
      <c r="CM696" s="103"/>
      <c r="CN696" s="113">
        <v>455</v>
      </c>
      <c r="CO696" s="96">
        <v>465</v>
      </c>
      <c r="CP696" s="96">
        <v>460</v>
      </c>
      <c r="CQ696" s="103"/>
      <c r="CR696" s="113">
        <v>545</v>
      </c>
      <c r="CS696" s="96">
        <v>555</v>
      </c>
      <c r="CT696" s="96">
        <v>550</v>
      </c>
      <c r="CU696" s="103"/>
      <c r="CV696" s="113">
        <v>410</v>
      </c>
      <c r="CW696" s="96">
        <v>420</v>
      </c>
      <c r="CX696" s="96">
        <v>415</v>
      </c>
      <c r="CY696" s="103"/>
      <c r="CZ696" s="113">
        <v>362.5</v>
      </c>
      <c r="DA696" s="96">
        <v>372.5</v>
      </c>
      <c r="DB696" s="96">
        <v>367.5</v>
      </c>
      <c r="DC696" s="103"/>
      <c r="DD696" s="113">
        <v>480</v>
      </c>
      <c r="DE696" s="96">
        <v>490</v>
      </c>
      <c r="DF696" s="96">
        <v>485</v>
      </c>
      <c r="DG696" s="103"/>
      <c r="DH696" s="113">
        <v>525</v>
      </c>
      <c r="DI696" s="96">
        <v>535</v>
      </c>
      <c r="DJ696" s="96">
        <v>530</v>
      </c>
      <c r="DK696" s="103"/>
      <c r="DL696" s="113">
        <v>395</v>
      </c>
      <c r="DM696" s="96">
        <v>405</v>
      </c>
      <c r="DN696" s="96">
        <v>400</v>
      </c>
      <c r="DO696" s="103"/>
      <c r="DP696" s="113">
        <v>330</v>
      </c>
      <c r="DQ696" s="96">
        <v>340</v>
      </c>
      <c r="DR696" s="96">
        <v>335</v>
      </c>
      <c r="DS696" s="103"/>
      <c r="DT696" s="113">
        <v>480</v>
      </c>
      <c r="DU696" s="96">
        <v>490</v>
      </c>
      <c r="DV696" s="96">
        <v>485</v>
      </c>
      <c r="DW696" s="103"/>
      <c r="DX696" s="113">
        <v>510</v>
      </c>
      <c r="DY696" s="96">
        <v>520</v>
      </c>
      <c r="DZ696" s="96">
        <v>515</v>
      </c>
      <c r="EA696" s="103"/>
      <c r="EB696" s="113">
        <v>407.5</v>
      </c>
      <c r="EC696" s="96">
        <v>417.5</v>
      </c>
      <c r="ED696" s="96">
        <v>412.5</v>
      </c>
      <c r="EE696" s="103"/>
      <c r="EF696" s="113">
        <v>307.5</v>
      </c>
      <c r="EG696" s="96">
        <v>317.5</v>
      </c>
      <c r="EH696" s="96">
        <v>312.5</v>
      </c>
      <c r="EI696" s="103"/>
      <c r="EJ696" s="113">
        <v>480</v>
      </c>
      <c r="EK696" s="96">
        <v>490</v>
      </c>
      <c r="EL696" s="96">
        <v>485</v>
      </c>
      <c r="EM696" s="103"/>
      <c r="EN696" s="113">
        <v>555</v>
      </c>
      <c r="EO696" s="96">
        <v>565</v>
      </c>
      <c r="EP696" s="96">
        <v>560</v>
      </c>
      <c r="EQ696" s="103"/>
      <c r="ER696" s="113">
        <v>382.5</v>
      </c>
      <c r="ES696" s="96">
        <v>392.5</v>
      </c>
      <c r="ET696" s="96">
        <v>387.5</v>
      </c>
      <c r="EU696" s="103"/>
      <c r="EV696" s="113">
        <v>347.5</v>
      </c>
      <c r="EW696" s="96">
        <v>357.5</v>
      </c>
      <c r="EX696" s="96">
        <v>352.5</v>
      </c>
      <c r="EY696" s="103"/>
      <c r="EZ696" s="113">
        <v>505</v>
      </c>
      <c r="FA696" s="96">
        <v>515</v>
      </c>
      <c r="FB696" s="96">
        <v>510</v>
      </c>
      <c r="FC696" s="103"/>
      <c r="FD696" s="113">
        <v>352.5</v>
      </c>
      <c r="FE696" s="96">
        <v>362.5</v>
      </c>
      <c r="FF696" s="96">
        <v>357.5</v>
      </c>
      <c r="FG696" s="103"/>
      <c r="FH696" s="113">
        <v>350</v>
      </c>
      <c r="FI696" s="96">
        <v>360</v>
      </c>
      <c r="FJ696" s="96">
        <v>355</v>
      </c>
      <c r="FK696" s="103"/>
      <c r="FL696" s="113">
        <v>312.5</v>
      </c>
      <c r="FM696" s="96">
        <v>322.5</v>
      </c>
      <c r="FN696" s="96">
        <v>317.5</v>
      </c>
      <c r="FO696" s="103"/>
      <c r="FP696" s="114">
        <v>310</v>
      </c>
      <c r="FQ696" s="101">
        <v>320</v>
      </c>
      <c r="FR696" s="101">
        <v>315</v>
      </c>
      <c r="FS696" s="103"/>
      <c r="FT696" s="113">
        <v>310</v>
      </c>
      <c r="FU696" s="96">
        <v>320</v>
      </c>
      <c r="FV696" s="96">
        <v>315</v>
      </c>
      <c r="FW696" s="103"/>
      <c r="FX696" s="113">
        <v>312.5</v>
      </c>
      <c r="FY696" s="96">
        <v>322.5</v>
      </c>
      <c r="FZ696" s="96">
        <v>317.5</v>
      </c>
      <c r="GA696" s="103"/>
      <c r="GB696" s="113">
        <v>500</v>
      </c>
      <c r="GC696" s="96">
        <v>510</v>
      </c>
      <c r="GD696" s="96">
        <v>505</v>
      </c>
      <c r="GE696" s="103"/>
      <c r="GF696" s="113">
        <v>452.5</v>
      </c>
      <c r="GG696" s="96">
        <v>462.5</v>
      </c>
      <c r="GH696" s="96">
        <v>457.5</v>
      </c>
      <c r="GI696" s="103"/>
      <c r="GJ696" s="113">
        <v>490</v>
      </c>
      <c r="GK696" s="96">
        <v>500</v>
      </c>
      <c r="GL696" s="96">
        <v>495</v>
      </c>
      <c r="GM696" s="103"/>
      <c r="GN696" s="113">
        <v>615</v>
      </c>
      <c r="GO696" s="96">
        <v>625</v>
      </c>
      <c r="GP696" s="96">
        <v>620</v>
      </c>
      <c r="GQ696" s="103"/>
      <c r="GR696" s="93"/>
      <c r="GS696" s="93"/>
    </row>
    <row r="697" spans="1:201" ht="15.75" x14ac:dyDescent="0.25">
      <c r="A697">
        <v>3</v>
      </c>
      <c r="B697">
        <v>2023</v>
      </c>
      <c r="C697" s="91">
        <v>45009</v>
      </c>
      <c r="D697" s="95">
        <v>395</v>
      </c>
      <c r="E697" s="95">
        <v>405</v>
      </c>
      <c r="F697" s="95">
        <v>400</v>
      </c>
      <c r="G697" s="106">
        <v>-5</v>
      </c>
      <c r="H697" s="115">
        <v>380</v>
      </c>
      <c r="I697" s="95">
        <v>390</v>
      </c>
      <c r="J697" s="95">
        <v>385</v>
      </c>
      <c r="K697" s="106">
        <v>-5</v>
      </c>
      <c r="L697" s="115">
        <v>425</v>
      </c>
      <c r="M697" s="95">
        <v>435</v>
      </c>
      <c r="N697" s="95">
        <v>430</v>
      </c>
      <c r="O697" s="106">
        <v>-65</v>
      </c>
      <c r="P697" s="115">
        <v>455</v>
      </c>
      <c r="Q697" s="95">
        <v>465</v>
      </c>
      <c r="R697" s="95">
        <v>460</v>
      </c>
      <c r="S697" s="106">
        <v>5</v>
      </c>
      <c r="T697" s="115">
        <v>410</v>
      </c>
      <c r="U697" s="95">
        <v>420</v>
      </c>
      <c r="V697" s="95">
        <v>415</v>
      </c>
      <c r="W697" s="106">
        <v>10</v>
      </c>
      <c r="X697" s="115">
        <v>410</v>
      </c>
      <c r="Y697" s="95">
        <v>420</v>
      </c>
      <c r="Z697" s="95">
        <v>415</v>
      </c>
      <c r="AA697" s="106">
        <v>15</v>
      </c>
      <c r="AB697" s="115">
        <v>410</v>
      </c>
      <c r="AC697" s="95">
        <v>420</v>
      </c>
      <c r="AD697" s="95">
        <v>415</v>
      </c>
      <c r="AE697" s="106">
        <v>-70</v>
      </c>
      <c r="AF697" s="115">
        <v>430</v>
      </c>
      <c r="AG697" s="95">
        <v>440</v>
      </c>
      <c r="AH697" s="95">
        <v>435</v>
      </c>
      <c r="AI697" s="106">
        <v>10</v>
      </c>
      <c r="AJ697" s="115">
        <v>385</v>
      </c>
      <c r="AK697" s="95">
        <v>395</v>
      </c>
      <c r="AL697" s="95">
        <v>390</v>
      </c>
      <c r="AM697" s="106" t="s">
        <v>5</v>
      </c>
      <c r="AN697" s="115">
        <v>365</v>
      </c>
      <c r="AO697" s="95">
        <v>375</v>
      </c>
      <c r="AP697" s="95">
        <v>370</v>
      </c>
      <c r="AQ697" s="106" t="s">
        <v>5</v>
      </c>
      <c r="AR697" s="115">
        <v>405</v>
      </c>
      <c r="AS697" s="95">
        <v>415</v>
      </c>
      <c r="AT697" s="95">
        <v>410</v>
      </c>
      <c r="AU697" s="106">
        <v>-75</v>
      </c>
      <c r="AV697" s="115">
        <v>405</v>
      </c>
      <c r="AW697" s="95">
        <v>415</v>
      </c>
      <c r="AX697" s="95">
        <v>410</v>
      </c>
      <c r="AY697" s="106">
        <v>20</v>
      </c>
      <c r="AZ697" s="115">
        <v>395</v>
      </c>
      <c r="BA697" s="95">
        <v>405</v>
      </c>
      <c r="BB697" s="95">
        <v>400</v>
      </c>
      <c r="BC697" s="106">
        <v>-15</v>
      </c>
      <c r="BD697" s="115">
        <v>340</v>
      </c>
      <c r="BE697" s="95">
        <v>350</v>
      </c>
      <c r="BF697" s="95">
        <v>345</v>
      </c>
      <c r="BG697" s="106">
        <v>-10</v>
      </c>
      <c r="BH697" s="115">
        <v>385</v>
      </c>
      <c r="BI697" s="95">
        <v>395</v>
      </c>
      <c r="BJ697" s="95">
        <v>390</v>
      </c>
      <c r="BK697" s="106">
        <v>-80</v>
      </c>
      <c r="BL697" s="115">
        <v>355</v>
      </c>
      <c r="BM697" s="95">
        <v>365</v>
      </c>
      <c r="BN697" s="95">
        <v>360</v>
      </c>
      <c r="BO697" s="106">
        <v>-5</v>
      </c>
      <c r="BP697" s="115">
        <v>410</v>
      </c>
      <c r="BQ697" s="95">
        <v>420</v>
      </c>
      <c r="BR697" s="95">
        <v>415</v>
      </c>
      <c r="BS697" s="106" t="s">
        <v>5</v>
      </c>
      <c r="BT697" s="115">
        <v>365</v>
      </c>
      <c r="BU697" s="95">
        <v>375</v>
      </c>
      <c r="BV697" s="95">
        <v>370</v>
      </c>
      <c r="BW697" s="106">
        <v>10</v>
      </c>
      <c r="BX697" s="115">
        <v>445</v>
      </c>
      <c r="BY697" s="95">
        <v>455</v>
      </c>
      <c r="BZ697" s="95">
        <v>450</v>
      </c>
      <c r="CA697" s="106">
        <v>-20</v>
      </c>
      <c r="CB697" s="115">
        <v>530</v>
      </c>
      <c r="CC697" s="95">
        <v>540</v>
      </c>
      <c r="CD697" s="95">
        <v>535</v>
      </c>
      <c r="CE697" s="106">
        <v>15</v>
      </c>
      <c r="CF697" s="115">
        <v>385</v>
      </c>
      <c r="CG697" s="95">
        <v>395</v>
      </c>
      <c r="CH697" s="95">
        <v>390</v>
      </c>
      <c r="CI697" s="106">
        <v>5</v>
      </c>
      <c r="CJ697" s="115">
        <v>330</v>
      </c>
      <c r="CK697" s="95">
        <v>340</v>
      </c>
      <c r="CL697" s="95">
        <v>335</v>
      </c>
      <c r="CM697" s="106">
        <v>5</v>
      </c>
      <c r="CN697" s="115">
        <v>445</v>
      </c>
      <c r="CO697" s="95">
        <v>455</v>
      </c>
      <c r="CP697" s="95">
        <v>450</v>
      </c>
      <c r="CQ697" s="106">
        <v>-20</v>
      </c>
      <c r="CR697" s="115">
        <v>545</v>
      </c>
      <c r="CS697" s="95">
        <v>555</v>
      </c>
      <c r="CT697" s="95">
        <v>550</v>
      </c>
      <c r="CU697" s="106">
        <v>10</v>
      </c>
      <c r="CV697" s="115">
        <v>410</v>
      </c>
      <c r="CW697" s="95">
        <v>420</v>
      </c>
      <c r="CX697" s="95">
        <v>415</v>
      </c>
      <c r="CY697" s="106" t="s">
        <v>5</v>
      </c>
      <c r="CZ697" s="115">
        <v>360</v>
      </c>
      <c r="DA697" s="95">
        <v>370</v>
      </c>
      <c r="DB697" s="95">
        <v>365</v>
      </c>
      <c r="DC697" s="106">
        <v>-5</v>
      </c>
      <c r="DD697" s="115">
        <v>455</v>
      </c>
      <c r="DE697" s="95">
        <v>465</v>
      </c>
      <c r="DF697" s="95">
        <v>460</v>
      </c>
      <c r="DG697" s="106">
        <v>-50</v>
      </c>
      <c r="DH697" s="115">
        <v>525</v>
      </c>
      <c r="DI697" s="95">
        <v>535</v>
      </c>
      <c r="DJ697" s="95">
        <v>530</v>
      </c>
      <c r="DK697" s="106" t="s">
        <v>5</v>
      </c>
      <c r="DL697" s="115">
        <v>395</v>
      </c>
      <c r="DM697" s="95">
        <v>405</v>
      </c>
      <c r="DN697" s="95">
        <v>400</v>
      </c>
      <c r="DO697" s="106" t="s">
        <v>5</v>
      </c>
      <c r="DP697" s="115">
        <v>330</v>
      </c>
      <c r="DQ697" s="95">
        <v>340</v>
      </c>
      <c r="DR697" s="95">
        <v>335</v>
      </c>
      <c r="DS697" s="106" t="s">
        <v>5</v>
      </c>
      <c r="DT697" s="115">
        <v>455</v>
      </c>
      <c r="DU697" s="95">
        <v>465</v>
      </c>
      <c r="DV697" s="95">
        <v>460</v>
      </c>
      <c r="DW697" s="106">
        <v>-50</v>
      </c>
      <c r="DX697" s="115">
        <v>510</v>
      </c>
      <c r="DY697" s="95">
        <v>520</v>
      </c>
      <c r="DZ697" s="95">
        <v>515</v>
      </c>
      <c r="EA697" s="106" t="s">
        <v>5</v>
      </c>
      <c r="EB697" s="115">
        <v>410</v>
      </c>
      <c r="EC697" s="95">
        <v>420</v>
      </c>
      <c r="ED697" s="95">
        <v>415</v>
      </c>
      <c r="EE697" s="106">
        <v>5</v>
      </c>
      <c r="EF697" s="115">
        <v>300</v>
      </c>
      <c r="EG697" s="95">
        <v>310</v>
      </c>
      <c r="EH697" s="95">
        <v>305</v>
      </c>
      <c r="EI697" s="106">
        <v>-15</v>
      </c>
      <c r="EJ697" s="115">
        <v>455</v>
      </c>
      <c r="EK697" s="95">
        <v>465</v>
      </c>
      <c r="EL697" s="95">
        <v>460</v>
      </c>
      <c r="EM697" s="106">
        <v>-50</v>
      </c>
      <c r="EN697" s="115">
        <v>555</v>
      </c>
      <c r="EO697" s="95">
        <v>565</v>
      </c>
      <c r="EP697" s="95">
        <v>560</v>
      </c>
      <c r="EQ697" s="106" t="s">
        <v>5</v>
      </c>
      <c r="ER697" s="115">
        <v>380</v>
      </c>
      <c r="ES697" s="95">
        <v>390</v>
      </c>
      <c r="ET697" s="95">
        <v>385</v>
      </c>
      <c r="EU697" s="106">
        <v>-5</v>
      </c>
      <c r="EV697" s="115">
        <v>345</v>
      </c>
      <c r="EW697" s="95">
        <v>355</v>
      </c>
      <c r="EX697" s="95">
        <v>350</v>
      </c>
      <c r="EY697" s="106">
        <v>-5</v>
      </c>
      <c r="EZ697" s="115">
        <v>475</v>
      </c>
      <c r="FA697" s="95">
        <v>485</v>
      </c>
      <c r="FB697" s="95">
        <v>480</v>
      </c>
      <c r="FC697" s="106">
        <v>-60</v>
      </c>
      <c r="FD697" s="115">
        <v>360</v>
      </c>
      <c r="FE697" s="95">
        <v>370</v>
      </c>
      <c r="FF697" s="95">
        <v>365</v>
      </c>
      <c r="FG697" s="106">
        <v>15</v>
      </c>
      <c r="FH697" s="115">
        <v>350</v>
      </c>
      <c r="FI697" s="95">
        <v>360</v>
      </c>
      <c r="FJ697" s="95">
        <v>355</v>
      </c>
      <c r="FK697" s="106" t="s">
        <v>5</v>
      </c>
      <c r="FL697" s="115">
        <v>310</v>
      </c>
      <c r="FM697" s="95">
        <v>320</v>
      </c>
      <c r="FN697" s="95">
        <v>315</v>
      </c>
      <c r="FO697" s="106">
        <v>-5</v>
      </c>
      <c r="FP697" s="115">
        <v>305</v>
      </c>
      <c r="FQ697" s="95">
        <v>315</v>
      </c>
      <c r="FR697" s="95">
        <v>310</v>
      </c>
      <c r="FS697" s="106">
        <v>-10</v>
      </c>
      <c r="FT697" s="135">
        <v>305</v>
      </c>
      <c r="FU697" s="136">
        <v>315</v>
      </c>
      <c r="FV697" s="95">
        <v>310</v>
      </c>
      <c r="FW697" s="134">
        <v>-10</v>
      </c>
      <c r="FX697" s="115">
        <v>310</v>
      </c>
      <c r="FY697" s="95">
        <v>320</v>
      </c>
      <c r="FZ697" s="95">
        <v>315</v>
      </c>
      <c r="GA697" s="106">
        <v>-5</v>
      </c>
      <c r="GB697" s="115">
        <v>500</v>
      </c>
      <c r="GC697" s="95">
        <v>510</v>
      </c>
      <c r="GD697" s="95">
        <v>505</v>
      </c>
      <c r="GE697" s="106" t="s">
        <v>5</v>
      </c>
      <c r="GF697" s="115">
        <v>450</v>
      </c>
      <c r="GG697" s="95">
        <v>460</v>
      </c>
      <c r="GH697" s="95">
        <v>455</v>
      </c>
      <c r="GI697" s="106">
        <v>-5</v>
      </c>
      <c r="GJ697" s="115">
        <v>465</v>
      </c>
      <c r="GK697" s="95">
        <v>475</v>
      </c>
      <c r="GL697" s="95">
        <v>470</v>
      </c>
      <c r="GM697" s="106">
        <v>-50</v>
      </c>
      <c r="GN697" s="115">
        <v>615</v>
      </c>
      <c r="GO697" s="95">
        <v>625</v>
      </c>
      <c r="GP697" s="95">
        <v>620</v>
      </c>
      <c r="GQ697" s="106" t="s">
        <v>5</v>
      </c>
      <c r="GR697" s="93"/>
      <c r="GS697" s="93"/>
    </row>
    <row r="698" spans="1:201" ht="15.75" x14ac:dyDescent="0.25">
      <c r="A698">
        <v>3</v>
      </c>
      <c r="B698">
        <v>2023</v>
      </c>
      <c r="C698" s="91">
        <v>45016</v>
      </c>
      <c r="D698" s="95">
        <v>400</v>
      </c>
      <c r="E698" s="95">
        <v>410</v>
      </c>
      <c r="F698" s="95">
        <v>405</v>
      </c>
      <c r="G698" s="106">
        <v>5</v>
      </c>
      <c r="H698" s="115">
        <v>380</v>
      </c>
      <c r="I698" s="95">
        <v>390</v>
      </c>
      <c r="J698" s="95">
        <v>385</v>
      </c>
      <c r="K698" s="106" t="s">
        <v>5</v>
      </c>
      <c r="L698" s="115">
        <v>425</v>
      </c>
      <c r="M698" s="95">
        <v>435</v>
      </c>
      <c r="N698" s="95">
        <v>430</v>
      </c>
      <c r="O698" s="106" t="s">
        <v>5</v>
      </c>
      <c r="P698" s="115">
        <v>455</v>
      </c>
      <c r="Q698" s="95">
        <v>465</v>
      </c>
      <c r="R698" s="95">
        <v>460</v>
      </c>
      <c r="S698" s="106" t="s">
        <v>5</v>
      </c>
      <c r="T698" s="115">
        <v>405</v>
      </c>
      <c r="U698" s="95">
        <v>415</v>
      </c>
      <c r="V698" s="95">
        <v>410</v>
      </c>
      <c r="W698" s="106">
        <v>-5</v>
      </c>
      <c r="X698" s="115">
        <v>410</v>
      </c>
      <c r="Y698" s="95">
        <v>420</v>
      </c>
      <c r="Z698" s="95">
        <v>415</v>
      </c>
      <c r="AA698" s="106" t="s">
        <v>5</v>
      </c>
      <c r="AB698" s="115">
        <v>410</v>
      </c>
      <c r="AC698" s="95">
        <v>420</v>
      </c>
      <c r="AD698" s="95">
        <v>415</v>
      </c>
      <c r="AE698" s="106" t="s">
        <v>5</v>
      </c>
      <c r="AF698" s="115">
        <v>415</v>
      </c>
      <c r="AG698" s="95">
        <v>425</v>
      </c>
      <c r="AH698" s="95">
        <v>420</v>
      </c>
      <c r="AI698" s="106">
        <v>-15</v>
      </c>
      <c r="AJ698" s="115">
        <v>385</v>
      </c>
      <c r="AK698" s="95">
        <v>395</v>
      </c>
      <c r="AL698" s="95">
        <v>390</v>
      </c>
      <c r="AM698" s="106" t="s">
        <v>5</v>
      </c>
      <c r="AN698" s="115">
        <v>365</v>
      </c>
      <c r="AO698" s="95">
        <v>375</v>
      </c>
      <c r="AP698" s="95">
        <v>370</v>
      </c>
      <c r="AQ698" s="106" t="s">
        <v>5</v>
      </c>
      <c r="AR698" s="115">
        <v>390</v>
      </c>
      <c r="AS698" s="95">
        <v>400</v>
      </c>
      <c r="AT698" s="95">
        <v>395</v>
      </c>
      <c r="AU698" s="106">
        <v>-15</v>
      </c>
      <c r="AV698" s="115">
        <v>395</v>
      </c>
      <c r="AW698" s="95">
        <v>405</v>
      </c>
      <c r="AX698" s="95">
        <v>400</v>
      </c>
      <c r="AY698" s="106">
        <v>-10</v>
      </c>
      <c r="AZ698" s="115">
        <v>395</v>
      </c>
      <c r="BA698" s="95">
        <v>405</v>
      </c>
      <c r="BB698" s="95">
        <v>400</v>
      </c>
      <c r="BC698" s="106" t="s">
        <v>5</v>
      </c>
      <c r="BD698" s="115">
        <v>345</v>
      </c>
      <c r="BE698" s="95">
        <v>355</v>
      </c>
      <c r="BF698" s="95">
        <v>350</v>
      </c>
      <c r="BG698" s="106">
        <v>5</v>
      </c>
      <c r="BH698" s="115">
        <v>380</v>
      </c>
      <c r="BI698" s="95">
        <v>390</v>
      </c>
      <c r="BJ698" s="95">
        <v>385</v>
      </c>
      <c r="BK698" s="106">
        <v>-5</v>
      </c>
      <c r="BL698" s="115">
        <v>350</v>
      </c>
      <c r="BM698" s="95">
        <v>360</v>
      </c>
      <c r="BN698" s="95">
        <v>355</v>
      </c>
      <c r="BO698" s="106">
        <v>-5</v>
      </c>
      <c r="BP698" s="115">
        <v>395</v>
      </c>
      <c r="BQ698" s="95">
        <v>405</v>
      </c>
      <c r="BR698" s="95">
        <v>400</v>
      </c>
      <c r="BS698" s="106">
        <v>-15</v>
      </c>
      <c r="BT698" s="115">
        <v>345</v>
      </c>
      <c r="BU698" s="95">
        <v>355</v>
      </c>
      <c r="BV698" s="95">
        <v>350</v>
      </c>
      <c r="BW698" s="106">
        <v>-20</v>
      </c>
      <c r="BX698" s="115">
        <v>430</v>
      </c>
      <c r="BY698" s="95">
        <v>440</v>
      </c>
      <c r="BZ698" s="95">
        <v>435</v>
      </c>
      <c r="CA698" s="106">
        <v>-15</v>
      </c>
      <c r="CB698" s="115">
        <v>535</v>
      </c>
      <c r="CC698" s="95">
        <v>545</v>
      </c>
      <c r="CD698" s="95">
        <v>540</v>
      </c>
      <c r="CE698" s="106">
        <v>5</v>
      </c>
      <c r="CF698" s="115">
        <v>380</v>
      </c>
      <c r="CG698" s="95">
        <v>390</v>
      </c>
      <c r="CH698" s="95">
        <v>385</v>
      </c>
      <c r="CI698" s="106">
        <v>-5</v>
      </c>
      <c r="CJ698" s="115">
        <v>330</v>
      </c>
      <c r="CK698" s="95">
        <v>340</v>
      </c>
      <c r="CL698" s="95">
        <v>335</v>
      </c>
      <c r="CM698" s="106" t="s">
        <v>5</v>
      </c>
      <c r="CN698" s="115">
        <v>430</v>
      </c>
      <c r="CO698" s="95">
        <v>440</v>
      </c>
      <c r="CP698" s="95">
        <v>435</v>
      </c>
      <c r="CQ698" s="106">
        <v>-15</v>
      </c>
      <c r="CR698" s="115">
        <v>545</v>
      </c>
      <c r="CS698" s="95">
        <v>555</v>
      </c>
      <c r="CT698" s="95">
        <v>550</v>
      </c>
      <c r="CU698" s="106">
        <v>10</v>
      </c>
      <c r="CV698" s="115">
        <v>400</v>
      </c>
      <c r="CW698" s="95">
        <v>410</v>
      </c>
      <c r="CX698" s="95">
        <v>405</v>
      </c>
      <c r="CY698" s="106">
        <v>-10</v>
      </c>
      <c r="CZ698" s="115">
        <v>360</v>
      </c>
      <c r="DA698" s="95">
        <v>370</v>
      </c>
      <c r="DB698" s="95">
        <v>365</v>
      </c>
      <c r="DC698" s="106" t="s">
        <v>5</v>
      </c>
      <c r="DD698" s="115">
        <v>455</v>
      </c>
      <c r="DE698" s="95">
        <v>465</v>
      </c>
      <c r="DF698" s="95">
        <v>460</v>
      </c>
      <c r="DG698" s="106" t="s">
        <v>5</v>
      </c>
      <c r="DH698" s="115">
        <v>525</v>
      </c>
      <c r="DI698" s="95">
        <v>535</v>
      </c>
      <c r="DJ698" s="95">
        <v>530</v>
      </c>
      <c r="DK698" s="106" t="s">
        <v>5</v>
      </c>
      <c r="DL698" s="115">
        <v>385</v>
      </c>
      <c r="DM698" s="95">
        <v>395</v>
      </c>
      <c r="DN698" s="95">
        <v>390</v>
      </c>
      <c r="DO698" s="106">
        <v>-10</v>
      </c>
      <c r="DP698" s="115">
        <v>315</v>
      </c>
      <c r="DQ698" s="95">
        <v>325</v>
      </c>
      <c r="DR698" s="95">
        <v>320</v>
      </c>
      <c r="DS698" s="106">
        <v>-15</v>
      </c>
      <c r="DT698" s="115">
        <v>455</v>
      </c>
      <c r="DU698" s="95">
        <v>465</v>
      </c>
      <c r="DV698" s="95">
        <v>460</v>
      </c>
      <c r="DW698" s="106" t="s">
        <v>5</v>
      </c>
      <c r="DX698" s="115">
        <v>510</v>
      </c>
      <c r="DY698" s="95">
        <v>520</v>
      </c>
      <c r="DZ698" s="95">
        <v>515</v>
      </c>
      <c r="EA698" s="106" t="s">
        <v>5</v>
      </c>
      <c r="EB698" s="115">
        <v>395</v>
      </c>
      <c r="EC698" s="95">
        <v>405</v>
      </c>
      <c r="ED698" s="95">
        <v>400</v>
      </c>
      <c r="EE698" s="106">
        <v>-15</v>
      </c>
      <c r="EF698" s="115">
        <v>300</v>
      </c>
      <c r="EG698" s="95">
        <v>310</v>
      </c>
      <c r="EH698" s="95">
        <v>305</v>
      </c>
      <c r="EI698" s="106" t="s">
        <v>5</v>
      </c>
      <c r="EJ698" s="115">
        <v>455</v>
      </c>
      <c r="EK698" s="95">
        <v>465</v>
      </c>
      <c r="EL698" s="95">
        <v>460</v>
      </c>
      <c r="EM698" s="106" t="s">
        <v>5</v>
      </c>
      <c r="EN698" s="115">
        <v>555</v>
      </c>
      <c r="EO698" s="95">
        <v>565</v>
      </c>
      <c r="EP698" s="95">
        <v>560</v>
      </c>
      <c r="EQ698" s="106" t="s">
        <v>5</v>
      </c>
      <c r="ER698" s="115">
        <v>375</v>
      </c>
      <c r="ES698" s="95">
        <v>385</v>
      </c>
      <c r="ET698" s="95">
        <v>380</v>
      </c>
      <c r="EU698" s="106">
        <v>-5</v>
      </c>
      <c r="EV698" s="115">
        <v>340</v>
      </c>
      <c r="EW698" s="95">
        <v>350</v>
      </c>
      <c r="EX698" s="95">
        <v>345</v>
      </c>
      <c r="EY698" s="106">
        <v>-5</v>
      </c>
      <c r="EZ698" s="115">
        <v>475</v>
      </c>
      <c r="FA698" s="95">
        <v>485</v>
      </c>
      <c r="FB698" s="95">
        <v>480</v>
      </c>
      <c r="FC698" s="106" t="s">
        <v>5</v>
      </c>
      <c r="FD698" s="115">
        <v>365</v>
      </c>
      <c r="FE698" s="95">
        <v>375</v>
      </c>
      <c r="FF698" s="95">
        <v>370</v>
      </c>
      <c r="FG698" s="106">
        <v>5</v>
      </c>
      <c r="FH698" s="115">
        <v>345</v>
      </c>
      <c r="FI698" s="95">
        <v>355</v>
      </c>
      <c r="FJ698" s="95">
        <v>350</v>
      </c>
      <c r="FK698" s="106">
        <v>-5</v>
      </c>
      <c r="FL698" s="115">
        <v>300</v>
      </c>
      <c r="FM698" s="95">
        <v>310</v>
      </c>
      <c r="FN698" s="95">
        <v>305</v>
      </c>
      <c r="FO698" s="106">
        <v>-10</v>
      </c>
      <c r="FP698" s="115">
        <v>310</v>
      </c>
      <c r="FQ698" s="95">
        <v>320</v>
      </c>
      <c r="FR698" s="95">
        <v>315</v>
      </c>
      <c r="FS698" s="106">
        <v>5</v>
      </c>
      <c r="FT698" s="135">
        <v>305</v>
      </c>
      <c r="FU698" s="136">
        <v>315</v>
      </c>
      <c r="FV698" s="95">
        <v>310</v>
      </c>
      <c r="FW698" s="134" t="s">
        <v>5</v>
      </c>
      <c r="FX698" s="115">
        <v>315</v>
      </c>
      <c r="FY698" s="95">
        <v>325</v>
      </c>
      <c r="FZ698" s="95">
        <v>320</v>
      </c>
      <c r="GA698" s="106">
        <v>5</v>
      </c>
      <c r="GB698" s="115">
        <v>490</v>
      </c>
      <c r="GC698" s="95">
        <v>500</v>
      </c>
      <c r="GD698" s="95">
        <v>495</v>
      </c>
      <c r="GE698" s="106">
        <v>-10</v>
      </c>
      <c r="GF698" s="115">
        <v>450</v>
      </c>
      <c r="GG698" s="95">
        <v>460</v>
      </c>
      <c r="GH698" s="95">
        <v>455</v>
      </c>
      <c r="GI698" s="106" t="s">
        <v>5</v>
      </c>
      <c r="GJ698" s="115">
        <v>465</v>
      </c>
      <c r="GK698" s="95">
        <v>475</v>
      </c>
      <c r="GL698" s="95">
        <v>470</v>
      </c>
      <c r="GM698" s="106" t="s">
        <v>5</v>
      </c>
      <c r="GN698" s="115">
        <v>615</v>
      </c>
      <c r="GO698" s="95">
        <v>625</v>
      </c>
      <c r="GP698" s="95">
        <v>620</v>
      </c>
      <c r="GQ698" s="106" t="s">
        <v>5</v>
      </c>
      <c r="GR698" s="93"/>
      <c r="GS698" s="93"/>
    </row>
    <row r="699" spans="1:201" ht="15.75" x14ac:dyDescent="0.25">
      <c r="A699">
        <v>4</v>
      </c>
      <c r="B699">
        <v>2023</v>
      </c>
      <c r="C699" s="91">
        <v>45023</v>
      </c>
      <c r="D699" s="95">
        <v>395</v>
      </c>
      <c r="E699" s="95">
        <v>405</v>
      </c>
      <c r="F699" s="95">
        <v>400</v>
      </c>
      <c r="G699" s="106">
        <v>-5</v>
      </c>
      <c r="H699" s="115">
        <v>375</v>
      </c>
      <c r="I699" s="95">
        <v>385</v>
      </c>
      <c r="J699" s="95">
        <v>380</v>
      </c>
      <c r="K699" s="106">
        <v>-5</v>
      </c>
      <c r="L699" s="115">
        <v>425</v>
      </c>
      <c r="M699" s="95">
        <v>435</v>
      </c>
      <c r="N699" s="95">
        <v>430</v>
      </c>
      <c r="O699" s="106" t="s">
        <v>5</v>
      </c>
      <c r="P699" s="115">
        <v>455</v>
      </c>
      <c r="Q699" s="95">
        <v>465</v>
      </c>
      <c r="R699" s="95">
        <v>460</v>
      </c>
      <c r="S699" s="106" t="s">
        <v>5</v>
      </c>
      <c r="T699" s="115">
        <v>415</v>
      </c>
      <c r="U699" s="95">
        <v>425</v>
      </c>
      <c r="V699" s="95">
        <v>420</v>
      </c>
      <c r="W699" s="106">
        <v>10</v>
      </c>
      <c r="X699" s="115">
        <v>410</v>
      </c>
      <c r="Y699" s="95">
        <v>420</v>
      </c>
      <c r="Z699" s="95">
        <v>415</v>
      </c>
      <c r="AA699" s="106" t="s">
        <v>5</v>
      </c>
      <c r="AB699" s="115">
        <v>410</v>
      </c>
      <c r="AC699" s="95">
        <v>420</v>
      </c>
      <c r="AD699" s="95">
        <v>415</v>
      </c>
      <c r="AE699" s="106" t="s">
        <v>5</v>
      </c>
      <c r="AF699" s="115">
        <v>420</v>
      </c>
      <c r="AG699" s="95">
        <v>430</v>
      </c>
      <c r="AH699" s="95">
        <v>425</v>
      </c>
      <c r="AI699" s="106">
        <v>5</v>
      </c>
      <c r="AJ699" s="115">
        <v>385</v>
      </c>
      <c r="AK699" s="95">
        <v>395</v>
      </c>
      <c r="AL699" s="95">
        <v>390</v>
      </c>
      <c r="AM699" s="106" t="s">
        <v>5</v>
      </c>
      <c r="AN699" s="115">
        <v>365</v>
      </c>
      <c r="AO699" s="95">
        <v>375</v>
      </c>
      <c r="AP699" s="95">
        <v>370</v>
      </c>
      <c r="AQ699" s="106" t="s">
        <v>5</v>
      </c>
      <c r="AR699" s="115">
        <v>390</v>
      </c>
      <c r="AS699" s="95">
        <v>400</v>
      </c>
      <c r="AT699" s="95">
        <v>395</v>
      </c>
      <c r="AU699" s="106" t="s">
        <v>5</v>
      </c>
      <c r="AV699" s="115">
        <v>385</v>
      </c>
      <c r="AW699" s="95">
        <v>395</v>
      </c>
      <c r="AX699" s="95">
        <v>390</v>
      </c>
      <c r="AY699" s="106">
        <v>-10</v>
      </c>
      <c r="AZ699" s="115">
        <v>390</v>
      </c>
      <c r="BA699" s="95">
        <v>400</v>
      </c>
      <c r="BB699" s="95">
        <v>395</v>
      </c>
      <c r="BC699" s="106">
        <v>-5</v>
      </c>
      <c r="BD699" s="115">
        <v>335</v>
      </c>
      <c r="BE699" s="95">
        <v>345</v>
      </c>
      <c r="BF699" s="95">
        <v>340</v>
      </c>
      <c r="BG699" s="106">
        <v>-10</v>
      </c>
      <c r="BH699" s="115">
        <v>385</v>
      </c>
      <c r="BI699" s="95">
        <v>395</v>
      </c>
      <c r="BJ699" s="95">
        <v>390</v>
      </c>
      <c r="BK699" s="106">
        <v>5</v>
      </c>
      <c r="BL699" s="115">
        <v>345</v>
      </c>
      <c r="BM699" s="95">
        <v>355</v>
      </c>
      <c r="BN699" s="95">
        <v>350</v>
      </c>
      <c r="BO699" s="106">
        <v>-5</v>
      </c>
      <c r="BP699" s="115">
        <v>410</v>
      </c>
      <c r="BQ699" s="95">
        <v>420</v>
      </c>
      <c r="BR699" s="95">
        <v>415</v>
      </c>
      <c r="BS699" s="106">
        <v>15</v>
      </c>
      <c r="BT699" s="115">
        <v>345</v>
      </c>
      <c r="BU699" s="95">
        <v>355</v>
      </c>
      <c r="BV699" s="95">
        <v>350</v>
      </c>
      <c r="BW699" s="106" t="s">
        <v>5</v>
      </c>
      <c r="BX699" s="115">
        <v>425</v>
      </c>
      <c r="BY699" s="95">
        <v>435</v>
      </c>
      <c r="BZ699" s="95">
        <v>430</v>
      </c>
      <c r="CA699" s="106">
        <v>-5</v>
      </c>
      <c r="CB699" s="115">
        <v>535</v>
      </c>
      <c r="CC699" s="95">
        <v>545</v>
      </c>
      <c r="CD699" s="95">
        <v>540</v>
      </c>
      <c r="CE699" s="106" t="s">
        <v>5</v>
      </c>
      <c r="CF699" s="115">
        <v>380</v>
      </c>
      <c r="CG699" s="95">
        <v>390</v>
      </c>
      <c r="CH699" s="95">
        <v>385</v>
      </c>
      <c r="CI699" s="106" t="s">
        <v>5</v>
      </c>
      <c r="CJ699" s="115">
        <v>330</v>
      </c>
      <c r="CK699" s="95">
        <v>340</v>
      </c>
      <c r="CL699" s="95">
        <v>335</v>
      </c>
      <c r="CM699" s="106" t="s">
        <v>5</v>
      </c>
      <c r="CN699" s="115">
        <v>425</v>
      </c>
      <c r="CO699" s="95">
        <v>435</v>
      </c>
      <c r="CP699" s="95">
        <v>430</v>
      </c>
      <c r="CQ699" s="106">
        <v>-5</v>
      </c>
      <c r="CR699" s="115">
        <v>545</v>
      </c>
      <c r="CS699" s="95">
        <v>555</v>
      </c>
      <c r="CT699" s="95">
        <v>550</v>
      </c>
      <c r="CU699" s="106">
        <v>10</v>
      </c>
      <c r="CV699" s="115">
        <v>400</v>
      </c>
      <c r="CW699" s="95">
        <v>410</v>
      </c>
      <c r="CX699" s="95">
        <v>405</v>
      </c>
      <c r="CY699" s="106" t="s">
        <v>5</v>
      </c>
      <c r="CZ699" s="115">
        <v>355</v>
      </c>
      <c r="DA699" s="95">
        <v>365</v>
      </c>
      <c r="DB699" s="95">
        <v>360</v>
      </c>
      <c r="DC699" s="106">
        <v>-5</v>
      </c>
      <c r="DD699" s="115">
        <v>440</v>
      </c>
      <c r="DE699" s="95">
        <v>450</v>
      </c>
      <c r="DF699" s="95">
        <v>445</v>
      </c>
      <c r="DG699" s="106">
        <v>-15</v>
      </c>
      <c r="DH699" s="115">
        <v>535</v>
      </c>
      <c r="DI699" s="95">
        <v>545</v>
      </c>
      <c r="DJ699" s="95">
        <v>540</v>
      </c>
      <c r="DK699" s="106">
        <v>10</v>
      </c>
      <c r="DL699" s="115">
        <v>385</v>
      </c>
      <c r="DM699" s="95">
        <v>395</v>
      </c>
      <c r="DN699" s="95">
        <v>390</v>
      </c>
      <c r="DO699" s="106" t="s">
        <v>5</v>
      </c>
      <c r="DP699" s="115">
        <v>315</v>
      </c>
      <c r="DQ699" s="95">
        <v>325</v>
      </c>
      <c r="DR699" s="95">
        <v>320</v>
      </c>
      <c r="DS699" s="106" t="s">
        <v>5</v>
      </c>
      <c r="DT699" s="115">
        <v>440</v>
      </c>
      <c r="DU699" s="95">
        <v>450</v>
      </c>
      <c r="DV699" s="95">
        <v>445</v>
      </c>
      <c r="DW699" s="106">
        <v>-15</v>
      </c>
      <c r="DX699" s="115">
        <v>520</v>
      </c>
      <c r="DY699" s="95">
        <v>530</v>
      </c>
      <c r="DZ699" s="95">
        <v>525</v>
      </c>
      <c r="EA699" s="106">
        <v>10</v>
      </c>
      <c r="EB699" s="115">
        <v>395</v>
      </c>
      <c r="EC699" s="95">
        <v>405</v>
      </c>
      <c r="ED699" s="95">
        <v>400</v>
      </c>
      <c r="EE699" s="106" t="s">
        <v>5</v>
      </c>
      <c r="EF699" s="115">
        <v>300</v>
      </c>
      <c r="EG699" s="95">
        <v>310</v>
      </c>
      <c r="EH699" s="95">
        <v>305</v>
      </c>
      <c r="EI699" s="106" t="s">
        <v>5</v>
      </c>
      <c r="EJ699" s="115">
        <v>455</v>
      </c>
      <c r="EK699" s="95">
        <v>465</v>
      </c>
      <c r="EL699" s="95">
        <v>460</v>
      </c>
      <c r="EM699" s="106" t="s">
        <v>5</v>
      </c>
      <c r="EN699" s="115">
        <v>565</v>
      </c>
      <c r="EO699" s="95">
        <v>575</v>
      </c>
      <c r="EP699" s="95">
        <v>570</v>
      </c>
      <c r="EQ699" s="106">
        <v>10</v>
      </c>
      <c r="ER699" s="115">
        <v>370</v>
      </c>
      <c r="ES699" s="95">
        <v>380</v>
      </c>
      <c r="ET699" s="95">
        <v>375</v>
      </c>
      <c r="EU699" s="106">
        <v>-5</v>
      </c>
      <c r="EV699" s="115">
        <v>335</v>
      </c>
      <c r="EW699" s="95">
        <v>345</v>
      </c>
      <c r="EX699" s="95">
        <v>340</v>
      </c>
      <c r="EY699" s="106">
        <v>-5</v>
      </c>
      <c r="EZ699" s="115">
        <v>470</v>
      </c>
      <c r="FA699" s="95">
        <v>480</v>
      </c>
      <c r="FB699" s="95">
        <v>475</v>
      </c>
      <c r="FC699" s="106">
        <v>-5</v>
      </c>
      <c r="FD699" s="115">
        <v>365</v>
      </c>
      <c r="FE699" s="95">
        <v>375</v>
      </c>
      <c r="FF699" s="95">
        <v>370</v>
      </c>
      <c r="FG699" s="106" t="s">
        <v>5</v>
      </c>
      <c r="FH699" s="115">
        <v>345</v>
      </c>
      <c r="FI699" s="95">
        <v>355</v>
      </c>
      <c r="FJ699" s="95">
        <v>350</v>
      </c>
      <c r="FK699" s="106" t="s">
        <v>5</v>
      </c>
      <c r="FL699" s="115">
        <v>300</v>
      </c>
      <c r="FM699" s="95">
        <v>310</v>
      </c>
      <c r="FN699" s="95">
        <v>305</v>
      </c>
      <c r="FO699" s="106" t="s">
        <v>5</v>
      </c>
      <c r="FP699" s="115">
        <v>315</v>
      </c>
      <c r="FQ699" s="95">
        <v>325</v>
      </c>
      <c r="FR699" s="95">
        <v>320</v>
      </c>
      <c r="FS699" s="106">
        <v>5</v>
      </c>
      <c r="FT699" s="135">
        <v>305</v>
      </c>
      <c r="FU699" s="136">
        <v>315</v>
      </c>
      <c r="FV699" s="95">
        <v>310</v>
      </c>
      <c r="FW699" s="134" t="s">
        <v>5</v>
      </c>
      <c r="FX699" s="115">
        <v>330</v>
      </c>
      <c r="FY699" s="95">
        <v>340</v>
      </c>
      <c r="FZ699" s="95">
        <v>335</v>
      </c>
      <c r="GA699" s="106">
        <v>15</v>
      </c>
      <c r="GB699" s="115">
        <v>490</v>
      </c>
      <c r="GC699" s="95">
        <v>500</v>
      </c>
      <c r="GD699" s="95">
        <v>495</v>
      </c>
      <c r="GE699" s="106" t="s">
        <v>5</v>
      </c>
      <c r="GF699" s="115">
        <v>445</v>
      </c>
      <c r="GG699" s="95">
        <v>455</v>
      </c>
      <c r="GH699" s="95">
        <v>450</v>
      </c>
      <c r="GI699" s="106">
        <v>-5</v>
      </c>
      <c r="GJ699" s="115">
        <v>450</v>
      </c>
      <c r="GK699" s="95">
        <v>460</v>
      </c>
      <c r="GL699" s="95">
        <v>455</v>
      </c>
      <c r="GM699" s="106">
        <v>-15</v>
      </c>
      <c r="GN699" s="115">
        <v>625</v>
      </c>
      <c r="GO699" s="95">
        <v>635</v>
      </c>
      <c r="GP699" s="95">
        <v>630</v>
      </c>
      <c r="GQ699" s="106">
        <v>10</v>
      </c>
      <c r="GR699" s="93"/>
      <c r="GS699" s="93"/>
    </row>
    <row r="700" spans="1:201" ht="15.75" x14ac:dyDescent="0.25">
      <c r="A700">
        <v>4</v>
      </c>
      <c r="B700">
        <v>2023</v>
      </c>
      <c r="C700" s="91">
        <v>45030</v>
      </c>
      <c r="D700" s="96">
        <v>390</v>
      </c>
      <c r="E700" s="96">
        <v>400</v>
      </c>
      <c r="F700" s="96">
        <v>395</v>
      </c>
      <c r="G700" s="103"/>
      <c r="H700" s="113">
        <v>372.5</v>
      </c>
      <c r="I700" s="96">
        <v>382.5</v>
      </c>
      <c r="J700" s="96">
        <v>377.5</v>
      </c>
      <c r="K700" s="103"/>
      <c r="L700" s="113">
        <v>425</v>
      </c>
      <c r="M700" s="96">
        <v>435</v>
      </c>
      <c r="N700" s="96">
        <v>430</v>
      </c>
      <c r="O700" s="103"/>
      <c r="P700" s="113">
        <v>452.5</v>
      </c>
      <c r="Q700" s="96">
        <v>462.5</v>
      </c>
      <c r="R700" s="96">
        <v>457.5</v>
      </c>
      <c r="S700" s="103"/>
      <c r="T700" s="113">
        <v>410</v>
      </c>
      <c r="U700" s="96">
        <v>420</v>
      </c>
      <c r="V700" s="96">
        <v>415</v>
      </c>
      <c r="W700" s="103"/>
      <c r="X700" s="113">
        <v>412.5</v>
      </c>
      <c r="Y700" s="96">
        <v>422.5</v>
      </c>
      <c r="Z700" s="96">
        <v>417.5</v>
      </c>
      <c r="AA700" s="103"/>
      <c r="AB700" s="113">
        <v>407.5</v>
      </c>
      <c r="AC700" s="96">
        <v>417.5</v>
      </c>
      <c r="AD700" s="96">
        <v>412.5</v>
      </c>
      <c r="AE700" s="103"/>
      <c r="AF700" s="113">
        <v>417.5</v>
      </c>
      <c r="AG700" s="96">
        <v>427.5</v>
      </c>
      <c r="AH700" s="96">
        <v>422.5</v>
      </c>
      <c r="AI700" s="103"/>
      <c r="AJ700" s="113">
        <v>382.5</v>
      </c>
      <c r="AK700" s="96">
        <v>392.5</v>
      </c>
      <c r="AL700" s="96">
        <v>387.5</v>
      </c>
      <c r="AM700" s="103"/>
      <c r="AN700" s="113">
        <v>367.5</v>
      </c>
      <c r="AO700" s="96">
        <v>377.5</v>
      </c>
      <c r="AP700" s="96">
        <v>372.5</v>
      </c>
      <c r="AQ700" s="103"/>
      <c r="AR700" s="113">
        <v>392.5</v>
      </c>
      <c r="AS700" s="96">
        <v>402.5</v>
      </c>
      <c r="AT700" s="96">
        <v>397.5</v>
      </c>
      <c r="AU700" s="103"/>
      <c r="AV700" s="113">
        <v>387.5</v>
      </c>
      <c r="AW700" s="96">
        <v>397.5</v>
      </c>
      <c r="AX700" s="96">
        <v>392.5</v>
      </c>
      <c r="AY700" s="103"/>
      <c r="AZ700" s="113">
        <v>390</v>
      </c>
      <c r="BA700" s="96">
        <v>400</v>
      </c>
      <c r="BB700" s="96">
        <v>395</v>
      </c>
      <c r="BC700" s="103"/>
      <c r="BD700" s="113">
        <v>337.5</v>
      </c>
      <c r="BE700" s="96">
        <v>347.5</v>
      </c>
      <c r="BF700" s="96">
        <v>342.5</v>
      </c>
      <c r="BG700" s="103"/>
      <c r="BH700" s="113">
        <v>390</v>
      </c>
      <c r="BI700" s="96">
        <v>400</v>
      </c>
      <c r="BJ700" s="96">
        <v>395</v>
      </c>
      <c r="BK700" s="103"/>
      <c r="BL700" s="113">
        <v>342.5</v>
      </c>
      <c r="BM700" s="96">
        <v>352.5</v>
      </c>
      <c r="BN700" s="96">
        <v>347.5</v>
      </c>
      <c r="BO700" s="103"/>
      <c r="BP700" s="113">
        <v>412.5</v>
      </c>
      <c r="BQ700" s="96">
        <v>422.5</v>
      </c>
      <c r="BR700" s="96">
        <v>417.5</v>
      </c>
      <c r="BS700" s="103"/>
      <c r="BT700" s="113">
        <v>347.5</v>
      </c>
      <c r="BU700" s="96">
        <v>357.5</v>
      </c>
      <c r="BV700" s="96">
        <v>352.5</v>
      </c>
      <c r="BW700" s="103"/>
      <c r="BX700" s="113">
        <v>430</v>
      </c>
      <c r="BY700" s="96">
        <v>440</v>
      </c>
      <c r="BZ700" s="96">
        <v>435</v>
      </c>
      <c r="CA700" s="103"/>
      <c r="CB700" s="113">
        <v>532.5</v>
      </c>
      <c r="CC700" s="96">
        <v>542.5</v>
      </c>
      <c r="CD700" s="96">
        <v>537.5</v>
      </c>
      <c r="CE700" s="103"/>
      <c r="CF700" s="113">
        <v>377.5</v>
      </c>
      <c r="CG700" s="96">
        <v>387.5</v>
      </c>
      <c r="CH700" s="96">
        <v>382.5</v>
      </c>
      <c r="CI700" s="103"/>
      <c r="CJ700" s="113">
        <v>332.5</v>
      </c>
      <c r="CK700" s="96">
        <v>342.5</v>
      </c>
      <c r="CL700" s="96">
        <v>337.5</v>
      </c>
      <c r="CM700" s="103"/>
      <c r="CN700" s="113">
        <v>430</v>
      </c>
      <c r="CO700" s="96">
        <v>440</v>
      </c>
      <c r="CP700" s="96">
        <v>435</v>
      </c>
      <c r="CQ700" s="103"/>
      <c r="CR700" s="113">
        <v>545</v>
      </c>
      <c r="CS700" s="96">
        <v>555</v>
      </c>
      <c r="CT700" s="96">
        <v>550</v>
      </c>
      <c r="CU700" s="103"/>
      <c r="CV700" s="113">
        <v>402.5</v>
      </c>
      <c r="CW700" s="96">
        <v>412.5</v>
      </c>
      <c r="CX700" s="96">
        <v>407.5</v>
      </c>
      <c r="CY700" s="103"/>
      <c r="CZ700" s="113">
        <v>357.5</v>
      </c>
      <c r="DA700" s="96">
        <v>367.5</v>
      </c>
      <c r="DB700" s="96">
        <v>362.5</v>
      </c>
      <c r="DC700" s="103"/>
      <c r="DD700" s="113">
        <v>442.5</v>
      </c>
      <c r="DE700" s="96">
        <v>452.5</v>
      </c>
      <c r="DF700" s="96">
        <v>447.5</v>
      </c>
      <c r="DG700" s="103"/>
      <c r="DH700" s="113">
        <v>540</v>
      </c>
      <c r="DI700" s="96">
        <v>550</v>
      </c>
      <c r="DJ700" s="96">
        <v>545</v>
      </c>
      <c r="DK700" s="103"/>
      <c r="DL700" s="113">
        <v>382.5</v>
      </c>
      <c r="DM700" s="96">
        <v>392.5</v>
      </c>
      <c r="DN700" s="96">
        <v>387.5</v>
      </c>
      <c r="DO700" s="103"/>
      <c r="DP700" s="113">
        <v>320</v>
      </c>
      <c r="DQ700" s="96">
        <v>330</v>
      </c>
      <c r="DR700" s="96">
        <v>325</v>
      </c>
      <c r="DS700" s="103"/>
      <c r="DT700" s="113">
        <v>442.5</v>
      </c>
      <c r="DU700" s="96">
        <v>452.5</v>
      </c>
      <c r="DV700" s="96">
        <v>447.5</v>
      </c>
      <c r="DW700" s="103"/>
      <c r="DX700" s="113">
        <v>525</v>
      </c>
      <c r="DY700" s="96">
        <v>535</v>
      </c>
      <c r="DZ700" s="96">
        <v>530</v>
      </c>
      <c r="EA700" s="103"/>
      <c r="EB700" s="113">
        <v>397.5</v>
      </c>
      <c r="EC700" s="96">
        <v>407.5</v>
      </c>
      <c r="ED700" s="96">
        <v>402.5</v>
      </c>
      <c r="EE700" s="103"/>
      <c r="EF700" s="113">
        <v>302.5</v>
      </c>
      <c r="EG700" s="96">
        <v>312.5</v>
      </c>
      <c r="EH700" s="96">
        <v>307.5</v>
      </c>
      <c r="EI700" s="103"/>
      <c r="EJ700" s="113">
        <v>455</v>
      </c>
      <c r="EK700" s="96">
        <v>465</v>
      </c>
      <c r="EL700" s="96">
        <v>460</v>
      </c>
      <c r="EM700" s="103"/>
      <c r="EN700" s="113">
        <v>570</v>
      </c>
      <c r="EO700" s="96">
        <v>580</v>
      </c>
      <c r="EP700" s="96">
        <v>575</v>
      </c>
      <c r="EQ700" s="103"/>
      <c r="ER700" s="113">
        <v>372.5</v>
      </c>
      <c r="ES700" s="96">
        <v>382.5</v>
      </c>
      <c r="ET700" s="96">
        <v>377.5</v>
      </c>
      <c r="EU700" s="103"/>
      <c r="EV700" s="113">
        <v>337.5</v>
      </c>
      <c r="EW700" s="96">
        <v>347.5</v>
      </c>
      <c r="EX700" s="96">
        <v>342.5</v>
      </c>
      <c r="EY700" s="103"/>
      <c r="EZ700" s="113">
        <v>467.5</v>
      </c>
      <c r="FA700" s="96">
        <v>477.5</v>
      </c>
      <c r="FB700" s="96">
        <v>472.5</v>
      </c>
      <c r="FC700" s="103"/>
      <c r="FD700" s="113">
        <v>365</v>
      </c>
      <c r="FE700" s="96">
        <v>375</v>
      </c>
      <c r="FF700" s="96">
        <v>370</v>
      </c>
      <c r="FG700" s="103"/>
      <c r="FH700" s="113">
        <v>345</v>
      </c>
      <c r="FI700" s="96">
        <v>355</v>
      </c>
      <c r="FJ700" s="96">
        <v>350</v>
      </c>
      <c r="FK700" s="103"/>
      <c r="FL700" s="113">
        <v>300</v>
      </c>
      <c r="FM700" s="96">
        <v>310</v>
      </c>
      <c r="FN700" s="96">
        <v>305</v>
      </c>
      <c r="FO700" s="103"/>
      <c r="FP700" s="114">
        <v>315</v>
      </c>
      <c r="FQ700" s="101">
        <v>325</v>
      </c>
      <c r="FR700" s="101">
        <v>320</v>
      </c>
      <c r="FS700" s="103"/>
      <c r="FT700" s="113">
        <v>305</v>
      </c>
      <c r="FU700" s="96">
        <v>315</v>
      </c>
      <c r="FV700" s="96">
        <v>310</v>
      </c>
      <c r="FW700" s="103"/>
      <c r="FX700" s="113">
        <v>332.5</v>
      </c>
      <c r="FY700" s="96">
        <v>342.5</v>
      </c>
      <c r="FZ700" s="96">
        <v>337.5</v>
      </c>
      <c r="GA700" s="103"/>
      <c r="GB700" s="113">
        <v>492.5</v>
      </c>
      <c r="GC700" s="96">
        <v>502.5</v>
      </c>
      <c r="GD700" s="96">
        <v>497.5</v>
      </c>
      <c r="GE700" s="103"/>
      <c r="GF700" s="113">
        <v>447.5</v>
      </c>
      <c r="GG700" s="96">
        <v>457.5</v>
      </c>
      <c r="GH700" s="96">
        <v>452.5</v>
      </c>
      <c r="GI700" s="103"/>
      <c r="GJ700" s="113">
        <v>452.5</v>
      </c>
      <c r="GK700" s="96">
        <v>462.5</v>
      </c>
      <c r="GL700" s="96">
        <v>457.5</v>
      </c>
      <c r="GM700" s="103"/>
      <c r="GN700" s="113">
        <v>630</v>
      </c>
      <c r="GO700" s="96">
        <v>640</v>
      </c>
      <c r="GP700" s="96">
        <v>635</v>
      </c>
      <c r="GQ700" s="103"/>
      <c r="GR700" s="93"/>
      <c r="GS700" s="93"/>
    </row>
    <row r="701" spans="1:201" ht="15.75" x14ac:dyDescent="0.25">
      <c r="A701">
        <v>4</v>
      </c>
      <c r="B701">
        <v>2023</v>
      </c>
      <c r="C701" s="91">
        <v>45037</v>
      </c>
      <c r="D701" s="95">
        <v>385</v>
      </c>
      <c r="E701" s="95">
        <v>395</v>
      </c>
      <c r="F701" s="95">
        <v>390</v>
      </c>
      <c r="G701" s="106">
        <v>-10</v>
      </c>
      <c r="H701" s="115">
        <v>370</v>
      </c>
      <c r="I701" s="95">
        <v>380</v>
      </c>
      <c r="J701" s="95">
        <v>375</v>
      </c>
      <c r="K701" s="106">
        <v>-5</v>
      </c>
      <c r="L701" s="115">
        <v>425</v>
      </c>
      <c r="M701" s="95">
        <v>435</v>
      </c>
      <c r="N701" s="95">
        <v>430</v>
      </c>
      <c r="O701" s="106" t="s">
        <v>5</v>
      </c>
      <c r="P701" s="115">
        <v>450</v>
      </c>
      <c r="Q701" s="95">
        <v>460</v>
      </c>
      <c r="R701" s="95">
        <v>455</v>
      </c>
      <c r="S701" s="106">
        <v>-5</v>
      </c>
      <c r="T701" s="115">
        <v>405</v>
      </c>
      <c r="U701" s="95">
        <v>415</v>
      </c>
      <c r="V701" s="95">
        <v>410</v>
      </c>
      <c r="W701" s="106">
        <v>-10</v>
      </c>
      <c r="X701" s="115">
        <v>415</v>
      </c>
      <c r="Y701" s="95">
        <v>425</v>
      </c>
      <c r="Z701" s="95">
        <v>420</v>
      </c>
      <c r="AA701" s="106">
        <v>5</v>
      </c>
      <c r="AB701" s="115">
        <v>405</v>
      </c>
      <c r="AC701" s="95">
        <v>415</v>
      </c>
      <c r="AD701" s="95">
        <v>410</v>
      </c>
      <c r="AE701" s="106">
        <v>-5</v>
      </c>
      <c r="AF701" s="115">
        <v>415</v>
      </c>
      <c r="AG701" s="95">
        <v>425</v>
      </c>
      <c r="AH701" s="95">
        <v>420</v>
      </c>
      <c r="AI701" s="106">
        <v>-5</v>
      </c>
      <c r="AJ701" s="115">
        <v>380</v>
      </c>
      <c r="AK701" s="95">
        <v>390</v>
      </c>
      <c r="AL701" s="95">
        <v>385</v>
      </c>
      <c r="AM701" s="106">
        <v>-5</v>
      </c>
      <c r="AN701" s="115">
        <v>370</v>
      </c>
      <c r="AO701" s="95">
        <v>380</v>
      </c>
      <c r="AP701" s="95">
        <v>375</v>
      </c>
      <c r="AQ701" s="106">
        <v>5</v>
      </c>
      <c r="AR701" s="115">
        <v>395</v>
      </c>
      <c r="AS701" s="95">
        <v>405</v>
      </c>
      <c r="AT701" s="95">
        <v>400</v>
      </c>
      <c r="AU701" s="106">
        <v>5</v>
      </c>
      <c r="AV701" s="115">
        <v>390</v>
      </c>
      <c r="AW701" s="95">
        <v>400</v>
      </c>
      <c r="AX701" s="95">
        <v>395</v>
      </c>
      <c r="AY701" s="106">
        <v>5</v>
      </c>
      <c r="AZ701" s="115">
        <v>390</v>
      </c>
      <c r="BA701" s="95">
        <v>400</v>
      </c>
      <c r="BB701" s="95">
        <v>395</v>
      </c>
      <c r="BC701" s="106" t="s">
        <v>5</v>
      </c>
      <c r="BD701" s="115">
        <v>340</v>
      </c>
      <c r="BE701" s="95">
        <v>350</v>
      </c>
      <c r="BF701" s="95">
        <v>345</v>
      </c>
      <c r="BG701" s="106">
        <v>5</v>
      </c>
      <c r="BH701" s="115">
        <v>395</v>
      </c>
      <c r="BI701" s="95">
        <v>405</v>
      </c>
      <c r="BJ701" s="95">
        <v>400</v>
      </c>
      <c r="BK701" s="106">
        <v>10</v>
      </c>
      <c r="BL701" s="115">
        <v>340</v>
      </c>
      <c r="BM701" s="95">
        <v>350</v>
      </c>
      <c r="BN701" s="95">
        <v>345</v>
      </c>
      <c r="BO701" s="106">
        <v>-5</v>
      </c>
      <c r="BP701" s="115">
        <v>415</v>
      </c>
      <c r="BQ701" s="95">
        <v>425</v>
      </c>
      <c r="BR701" s="95">
        <v>420</v>
      </c>
      <c r="BS701" s="106">
        <v>5</v>
      </c>
      <c r="BT701" s="115">
        <v>350</v>
      </c>
      <c r="BU701" s="95">
        <v>360</v>
      </c>
      <c r="BV701" s="95">
        <v>355</v>
      </c>
      <c r="BW701" s="106">
        <v>5</v>
      </c>
      <c r="BX701" s="115">
        <v>435</v>
      </c>
      <c r="BY701" s="95">
        <v>445</v>
      </c>
      <c r="BZ701" s="95">
        <v>440</v>
      </c>
      <c r="CA701" s="106">
        <v>10</v>
      </c>
      <c r="CB701" s="115">
        <v>530</v>
      </c>
      <c r="CC701" s="95">
        <v>540</v>
      </c>
      <c r="CD701" s="95">
        <v>535</v>
      </c>
      <c r="CE701" s="106">
        <v>-5</v>
      </c>
      <c r="CF701" s="115">
        <v>375</v>
      </c>
      <c r="CG701" s="95">
        <v>385</v>
      </c>
      <c r="CH701" s="95">
        <v>380</v>
      </c>
      <c r="CI701" s="106">
        <v>-5</v>
      </c>
      <c r="CJ701" s="115">
        <v>335</v>
      </c>
      <c r="CK701" s="95">
        <v>345</v>
      </c>
      <c r="CL701" s="95">
        <v>340</v>
      </c>
      <c r="CM701" s="106">
        <v>5</v>
      </c>
      <c r="CN701" s="115">
        <v>435</v>
      </c>
      <c r="CO701" s="95">
        <v>445</v>
      </c>
      <c r="CP701" s="95">
        <v>440</v>
      </c>
      <c r="CQ701" s="106">
        <v>10</v>
      </c>
      <c r="CR701" s="115">
        <v>545</v>
      </c>
      <c r="CS701" s="95">
        <v>555</v>
      </c>
      <c r="CT701" s="95">
        <v>550</v>
      </c>
      <c r="CU701" s="106">
        <v>10</v>
      </c>
      <c r="CV701" s="115">
        <v>405</v>
      </c>
      <c r="CW701" s="95">
        <v>415</v>
      </c>
      <c r="CX701" s="95">
        <v>410</v>
      </c>
      <c r="CY701" s="106">
        <v>5</v>
      </c>
      <c r="CZ701" s="115">
        <v>360</v>
      </c>
      <c r="DA701" s="95">
        <v>370</v>
      </c>
      <c r="DB701" s="95">
        <v>365</v>
      </c>
      <c r="DC701" s="106">
        <v>5</v>
      </c>
      <c r="DD701" s="115">
        <v>445</v>
      </c>
      <c r="DE701" s="95">
        <v>455</v>
      </c>
      <c r="DF701" s="95">
        <v>450</v>
      </c>
      <c r="DG701" s="106">
        <v>5</v>
      </c>
      <c r="DH701" s="115">
        <v>545</v>
      </c>
      <c r="DI701" s="95">
        <v>555</v>
      </c>
      <c r="DJ701" s="95">
        <v>550</v>
      </c>
      <c r="DK701" s="106">
        <v>10</v>
      </c>
      <c r="DL701" s="115">
        <v>380</v>
      </c>
      <c r="DM701" s="95">
        <v>390</v>
      </c>
      <c r="DN701" s="95">
        <v>385</v>
      </c>
      <c r="DO701" s="106">
        <v>-5</v>
      </c>
      <c r="DP701" s="115">
        <v>325</v>
      </c>
      <c r="DQ701" s="95">
        <v>335</v>
      </c>
      <c r="DR701" s="95">
        <v>330</v>
      </c>
      <c r="DS701" s="106">
        <v>10</v>
      </c>
      <c r="DT701" s="115">
        <v>445</v>
      </c>
      <c r="DU701" s="95">
        <v>455</v>
      </c>
      <c r="DV701" s="95">
        <v>450</v>
      </c>
      <c r="DW701" s="106">
        <v>5</v>
      </c>
      <c r="DX701" s="115">
        <v>530</v>
      </c>
      <c r="DY701" s="95">
        <v>540</v>
      </c>
      <c r="DZ701" s="95">
        <v>535</v>
      </c>
      <c r="EA701" s="106">
        <v>10</v>
      </c>
      <c r="EB701" s="115">
        <v>400</v>
      </c>
      <c r="EC701" s="95">
        <v>410</v>
      </c>
      <c r="ED701" s="95">
        <v>405</v>
      </c>
      <c r="EE701" s="106">
        <v>5</v>
      </c>
      <c r="EF701" s="115">
        <v>305</v>
      </c>
      <c r="EG701" s="95">
        <v>315</v>
      </c>
      <c r="EH701" s="95">
        <v>310</v>
      </c>
      <c r="EI701" s="106">
        <v>5</v>
      </c>
      <c r="EJ701" s="115">
        <v>455</v>
      </c>
      <c r="EK701" s="95">
        <v>465</v>
      </c>
      <c r="EL701" s="95">
        <v>460</v>
      </c>
      <c r="EM701" s="106" t="s">
        <v>5</v>
      </c>
      <c r="EN701" s="115">
        <v>575</v>
      </c>
      <c r="EO701" s="95">
        <v>585</v>
      </c>
      <c r="EP701" s="95">
        <v>580</v>
      </c>
      <c r="EQ701" s="106">
        <v>10</v>
      </c>
      <c r="ER701" s="115">
        <v>375</v>
      </c>
      <c r="ES701" s="95">
        <v>385</v>
      </c>
      <c r="ET701" s="95">
        <v>380</v>
      </c>
      <c r="EU701" s="106">
        <v>5</v>
      </c>
      <c r="EV701" s="115">
        <v>340</v>
      </c>
      <c r="EW701" s="95">
        <v>350</v>
      </c>
      <c r="EX701" s="95">
        <v>345</v>
      </c>
      <c r="EY701" s="106">
        <v>5</v>
      </c>
      <c r="EZ701" s="115">
        <v>465</v>
      </c>
      <c r="FA701" s="95">
        <v>475</v>
      </c>
      <c r="FB701" s="95">
        <v>470</v>
      </c>
      <c r="FC701" s="106">
        <v>-5</v>
      </c>
      <c r="FD701" s="115">
        <v>365</v>
      </c>
      <c r="FE701" s="95">
        <v>375</v>
      </c>
      <c r="FF701" s="95">
        <v>370</v>
      </c>
      <c r="FG701" s="106" t="s">
        <v>5</v>
      </c>
      <c r="FH701" s="115">
        <v>345</v>
      </c>
      <c r="FI701" s="95">
        <v>355</v>
      </c>
      <c r="FJ701" s="95">
        <v>350</v>
      </c>
      <c r="FK701" s="106" t="s">
        <v>5</v>
      </c>
      <c r="FL701" s="115">
        <v>300</v>
      </c>
      <c r="FM701" s="95">
        <v>310</v>
      </c>
      <c r="FN701" s="95">
        <v>305</v>
      </c>
      <c r="FO701" s="106" t="s">
        <v>5</v>
      </c>
      <c r="FP701" s="115">
        <v>315</v>
      </c>
      <c r="FQ701" s="95">
        <v>325</v>
      </c>
      <c r="FR701" s="95">
        <v>320</v>
      </c>
      <c r="FS701" s="106" t="s">
        <v>5</v>
      </c>
      <c r="FT701" s="135">
        <v>305</v>
      </c>
      <c r="FU701" s="136">
        <v>315</v>
      </c>
      <c r="FV701" s="95">
        <v>310</v>
      </c>
      <c r="FW701" s="134" t="s">
        <v>5</v>
      </c>
      <c r="FX701" s="115">
        <v>335</v>
      </c>
      <c r="FY701" s="95">
        <v>345</v>
      </c>
      <c r="FZ701" s="95">
        <v>340</v>
      </c>
      <c r="GA701" s="106">
        <v>5</v>
      </c>
      <c r="GB701" s="115">
        <v>495</v>
      </c>
      <c r="GC701" s="95">
        <v>505</v>
      </c>
      <c r="GD701" s="95">
        <v>500</v>
      </c>
      <c r="GE701" s="106">
        <v>5</v>
      </c>
      <c r="GF701" s="115">
        <v>450</v>
      </c>
      <c r="GG701" s="95">
        <v>460</v>
      </c>
      <c r="GH701" s="95">
        <v>455</v>
      </c>
      <c r="GI701" s="106">
        <v>5</v>
      </c>
      <c r="GJ701" s="115">
        <v>455</v>
      </c>
      <c r="GK701" s="95">
        <v>465</v>
      </c>
      <c r="GL701" s="95">
        <v>460</v>
      </c>
      <c r="GM701" s="106">
        <v>5</v>
      </c>
      <c r="GN701" s="115">
        <v>635</v>
      </c>
      <c r="GO701" s="95">
        <v>645</v>
      </c>
      <c r="GP701" s="95">
        <v>640</v>
      </c>
      <c r="GQ701" s="106">
        <v>10</v>
      </c>
      <c r="GR701" s="93"/>
      <c r="GS701" s="93"/>
    </row>
    <row r="702" spans="1:201" ht="15.75" x14ac:dyDescent="0.25">
      <c r="A702">
        <v>4</v>
      </c>
      <c r="B702">
        <v>2023</v>
      </c>
      <c r="C702" s="91">
        <v>45044</v>
      </c>
      <c r="D702" s="95">
        <v>370</v>
      </c>
      <c r="E702" s="95">
        <v>380</v>
      </c>
      <c r="F702" s="95">
        <v>375</v>
      </c>
      <c r="G702" s="106">
        <v>-15</v>
      </c>
      <c r="H702" s="115">
        <v>365</v>
      </c>
      <c r="I702" s="95">
        <v>375</v>
      </c>
      <c r="J702" s="95">
        <v>370</v>
      </c>
      <c r="K702" s="106">
        <v>-5</v>
      </c>
      <c r="L702" s="115">
        <v>430</v>
      </c>
      <c r="M702" s="95">
        <v>440</v>
      </c>
      <c r="N702" s="95">
        <v>435</v>
      </c>
      <c r="O702" s="106">
        <v>5</v>
      </c>
      <c r="P702" s="115">
        <v>440</v>
      </c>
      <c r="Q702" s="95">
        <v>450</v>
      </c>
      <c r="R702" s="95">
        <v>445</v>
      </c>
      <c r="S702" s="106">
        <v>-10</v>
      </c>
      <c r="T702" s="115">
        <v>410</v>
      </c>
      <c r="U702" s="95">
        <v>420</v>
      </c>
      <c r="V702" s="95">
        <v>415</v>
      </c>
      <c r="W702" s="106">
        <v>5</v>
      </c>
      <c r="X702" s="115">
        <v>415</v>
      </c>
      <c r="Y702" s="95">
        <v>425</v>
      </c>
      <c r="Z702" s="95">
        <v>420</v>
      </c>
      <c r="AA702" s="106" t="s">
        <v>5</v>
      </c>
      <c r="AB702" s="115">
        <v>415</v>
      </c>
      <c r="AC702" s="95">
        <v>425</v>
      </c>
      <c r="AD702" s="95">
        <v>420</v>
      </c>
      <c r="AE702" s="106">
        <v>10</v>
      </c>
      <c r="AF702" s="115">
        <v>410</v>
      </c>
      <c r="AG702" s="95">
        <v>420</v>
      </c>
      <c r="AH702" s="95">
        <v>415</v>
      </c>
      <c r="AI702" s="106">
        <v>-5</v>
      </c>
      <c r="AJ702" s="115">
        <v>380</v>
      </c>
      <c r="AK702" s="95">
        <v>390</v>
      </c>
      <c r="AL702" s="95">
        <v>385</v>
      </c>
      <c r="AM702" s="106" t="s">
        <v>5</v>
      </c>
      <c r="AN702" s="115">
        <v>370</v>
      </c>
      <c r="AO702" s="95">
        <v>380</v>
      </c>
      <c r="AP702" s="95">
        <v>375</v>
      </c>
      <c r="AQ702" s="106" t="s">
        <v>5</v>
      </c>
      <c r="AR702" s="115">
        <v>415</v>
      </c>
      <c r="AS702" s="95">
        <v>425</v>
      </c>
      <c r="AT702" s="95">
        <v>420</v>
      </c>
      <c r="AU702" s="106">
        <v>20</v>
      </c>
      <c r="AV702" s="115">
        <v>385</v>
      </c>
      <c r="AW702" s="95">
        <v>395</v>
      </c>
      <c r="AX702" s="95">
        <v>390</v>
      </c>
      <c r="AY702" s="106">
        <v>-5</v>
      </c>
      <c r="AZ702" s="115">
        <v>400</v>
      </c>
      <c r="BA702" s="95">
        <v>410</v>
      </c>
      <c r="BB702" s="95">
        <v>405</v>
      </c>
      <c r="BC702" s="106">
        <v>10</v>
      </c>
      <c r="BD702" s="115">
        <v>355</v>
      </c>
      <c r="BE702" s="95">
        <v>365</v>
      </c>
      <c r="BF702" s="95">
        <v>360</v>
      </c>
      <c r="BG702" s="106">
        <v>15</v>
      </c>
      <c r="BH702" s="115">
        <v>415</v>
      </c>
      <c r="BI702" s="95">
        <v>425</v>
      </c>
      <c r="BJ702" s="95">
        <v>420</v>
      </c>
      <c r="BK702" s="106">
        <v>20</v>
      </c>
      <c r="BL702" s="115">
        <v>335</v>
      </c>
      <c r="BM702" s="95">
        <v>345</v>
      </c>
      <c r="BN702" s="95">
        <v>340</v>
      </c>
      <c r="BO702" s="106">
        <v>-5</v>
      </c>
      <c r="BP702" s="115">
        <v>400</v>
      </c>
      <c r="BQ702" s="95">
        <v>410</v>
      </c>
      <c r="BR702" s="95">
        <v>405</v>
      </c>
      <c r="BS702" s="106">
        <v>-15</v>
      </c>
      <c r="BT702" s="115">
        <v>370</v>
      </c>
      <c r="BU702" s="95">
        <v>380</v>
      </c>
      <c r="BV702" s="95">
        <v>375</v>
      </c>
      <c r="BW702" s="106">
        <v>20</v>
      </c>
      <c r="BX702" s="115">
        <v>435</v>
      </c>
      <c r="BY702" s="95">
        <v>445</v>
      </c>
      <c r="BZ702" s="95">
        <v>440</v>
      </c>
      <c r="CA702" s="106" t="s">
        <v>5</v>
      </c>
      <c r="CB702" s="115">
        <v>535</v>
      </c>
      <c r="CC702" s="95">
        <v>545</v>
      </c>
      <c r="CD702" s="95">
        <v>540</v>
      </c>
      <c r="CE702" s="106">
        <v>5</v>
      </c>
      <c r="CF702" s="115">
        <v>365</v>
      </c>
      <c r="CG702" s="95">
        <v>375</v>
      </c>
      <c r="CH702" s="95">
        <v>370</v>
      </c>
      <c r="CI702" s="106">
        <v>-10</v>
      </c>
      <c r="CJ702" s="115">
        <v>330</v>
      </c>
      <c r="CK702" s="95">
        <v>340</v>
      </c>
      <c r="CL702" s="95">
        <v>335</v>
      </c>
      <c r="CM702" s="106">
        <v>-5</v>
      </c>
      <c r="CN702" s="115">
        <v>435</v>
      </c>
      <c r="CO702" s="95">
        <v>445</v>
      </c>
      <c r="CP702" s="95">
        <v>440</v>
      </c>
      <c r="CQ702" s="106" t="s">
        <v>5</v>
      </c>
      <c r="CR702" s="115">
        <v>545</v>
      </c>
      <c r="CS702" s="95">
        <v>555</v>
      </c>
      <c r="CT702" s="95">
        <v>550</v>
      </c>
      <c r="CU702" s="106">
        <v>10</v>
      </c>
      <c r="CV702" s="115">
        <v>400</v>
      </c>
      <c r="CW702" s="95">
        <v>410</v>
      </c>
      <c r="CX702" s="95">
        <v>405</v>
      </c>
      <c r="CY702" s="106">
        <v>-5</v>
      </c>
      <c r="CZ702" s="115">
        <v>360</v>
      </c>
      <c r="DA702" s="95">
        <v>370</v>
      </c>
      <c r="DB702" s="95">
        <v>365</v>
      </c>
      <c r="DC702" s="106" t="s">
        <v>5</v>
      </c>
      <c r="DD702" s="115">
        <v>445</v>
      </c>
      <c r="DE702" s="95">
        <v>455</v>
      </c>
      <c r="DF702" s="95">
        <v>450</v>
      </c>
      <c r="DG702" s="106" t="s">
        <v>5</v>
      </c>
      <c r="DH702" s="115">
        <v>550</v>
      </c>
      <c r="DI702" s="95">
        <v>560</v>
      </c>
      <c r="DJ702" s="95">
        <v>555</v>
      </c>
      <c r="DK702" s="106">
        <v>5</v>
      </c>
      <c r="DL702" s="115">
        <v>375</v>
      </c>
      <c r="DM702" s="95">
        <v>385</v>
      </c>
      <c r="DN702" s="95">
        <v>380</v>
      </c>
      <c r="DO702" s="106">
        <v>-5</v>
      </c>
      <c r="DP702" s="115">
        <v>325</v>
      </c>
      <c r="DQ702" s="95">
        <v>335</v>
      </c>
      <c r="DR702" s="95">
        <v>330</v>
      </c>
      <c r="DS702" s="106" t="s">
        <v>5</v>
      </c>
      <c r="DT702" s="115">
        <v>445</v>
      </c>
      <c r="DU702" s="95">
        <v>455</v>
      </c>
      <c r="DV702" s="95">
        <v>450</v>
      </c>
      <c r="DW702" s="106" t="s">
        <v>5</v>
      </c>
      <c r="DX702" s="115">
        <v>535</v>
      </c>
      <c r="DY702" s="95">
        <v>545</v>
      </c>
      <c r="DZ702" s="95">
        <v>540</v>
      </c>
      <c r="EA702" s="106">
        <v>5</v>
      </c>
      <c r="EB702" s="115">
        <v>380</v>
      </c>
      <c r="EC702" s="95">
        <v>390</v>
      </c>
      <c r="ED702" s="95">
        <v>385</v>
      </c>
      <c r="EE702" s="106">
        <v>-20</v>
      </c>
      <c r="EF702" s="115">
        <v>300</v>
      </c>
      <c r="EG702" s="95">
        <v>310</v>
      </c>
      <c r="EH702" s="95">
        <v>305</v>
      </c>
      <c r="EI702" s="106">
        <v>-5</v>
      </c>
      <c r="EJ702" s="115">
        <v>460</v>
      </c>
      <c r="EK702" s="95">
        <v>470</v>
      </c>
      <c r="EL702" s="95">
        <v>465</v>
      </c>
      <c r="EM702" s="106">
        <v>5</v>
      </c>
      <c r="EN702" s="115">
        <v>580</v>
      </c>
      <c r="EO702" s="95">
        <v>590</v>
      </c>
      <c r="EP702" s="95">
        <v>585</v>
      </c>
      <c r="EQ702" s="106">
        <v>5</v>
      </c>
      <c r="ER702" s="115">
        <v>370</v>
      </c>
      <c r="ES702" s="95">
        <v>380</v>
      </c>
      <c r="ET702" s="95">
        <v>375</v>
      </c>
      <c r="EU702" s="106">
        <v>-5</v>
      </c>
      <c r="EV702" s="115">
        <v>335</v>
      </c>
      <c r="EW702" s="95">
        <v>345</v>
      </c>
      <c r="EX702" s="95">
        <v>340</v>
      </c>
      <c r="EY702" s="106">
        <v>-5</v>
      </c>
      <c r="EZ702" s="115">
        <v>465</v>
      </c>
      <c r="FA702" s="95">
        <v>475</v>
      </c>
      <c r="FB702" s="95">
        <v>470</v>
      </c>
      <c r="FC702" s="106" t="s">
        <v>5</v>
      </c>
      <c r="FD702" s="115">
        <v>365</v>
      </c>
      <c r="FE702" s="95">
        <v>375</v>
      </c>
      <c r="FF702" s="95">
        <v>370</v>
      </c>
      <c r="FG702" s="106" t="s">
        <v>5</v>
      </c>
      <c r="FH702" s="115">
        <v>345</v>
      </c>
      <c r="FI702" s="95">
        <v>355</v>
      </c>
      <c r="FJ702" s="95">
        <v>350</v>
      </c>
      <c r="FK702" s="106" t="s">
        <v>5</v>
      </c>
      <c r="FL702" s="115">
        <v>300</v>
      </c>
      <c r="FM702" s="95">
        <v>310</v>
      </c>
      <c r="FN702" s="95">
        <v>305</v>
      </c>
      <c r="FO702" s="106" t="s">
        <v>5</v>
      </c>
      <c r="FP702" s="115">
        <v>315</v>
      </c>
      <c r="FQ702" s="95">
        <v>325</v>
      </c>
      <c r="FR702" s="95">
        <v>320</v>
      </c>
      <c r="FS702" s="106" t="s">
        <v>5</v>
      </c>
      <c r="FT702" s="135">
        <v>305</v>
      </c>
      <c r="FU702" s="136">
        <v>315</v>
      </c>
      <c r="FV702" s="95">
        <v>310</v>
      </c>
      <c r="FW702" s="134" t="s">
        <v>5</v>
      </c>
      <c r="FX702" s="115">
        <v>330</v>
      </c>
      <c r="FY702" s="95">
        <v>340</v>
      </c>
      <c r="FZ702" s="95">
        <v>335</v>
      </c>
      <c r="GA702" s="106">
        <v>-5</v>
      </c>
      <c r="GB702" s="115">
        <v>490</v>
      </c>
      <c r="GC702" s="95">
        <v>500</v>
      </c>
      <c r="GD702" s="95">
        <v>495</v>
      </c>
      <c r="GE702" s="106">
        <v>-5</v>
      </c>
      <c r="GF702" s="115">
        <v>450</v>
      </c>
      <c r="GG702" s="95">
        <v>460</v>
      </c>
      <c r="GH702" s="95">
        <v>455</v>
      </c>
      <c r="GI702" s="106" t="s">
        <v>5</v>
      </c>
      <c r="GJ702" s="115">
        <v>455</v>
      </c>
      <c r="GK702" s="95">
        <v>465</v>
      </c>
      <c r="GL702" s="95">
        <v>460</v>
      </c>
      <c r="GM702" s="106" t="s">
        <v>5</v>
      </c>
      <c r="GN702" s="115">
        <v>640</v>
      </c>
      <c r="GO702" s="95">
        <v>650</v>
      </c>
      <c r="GP702" s="95">
        <v>645</v>
      </c>
      <c r="GQ702" s="106">
        <v>5</v>
      </c>
      <c r="GR702" s="93"/>
      <c r="GS702" s="93"/>
    </row>
    <row r="703" spans="1:201" ht="15.75" x14ac:dyDescent="0.25">
      <c r="A703">
        <v>5</v>
      </c>
      <c r="B703">
        <v>2023</v>
      </c>
      <c r="C703" s="91">
        <v>45051</v>
      </c>
      <c r="D703" s="95">
        <v>375</v>
      </c>
      <c r="E703" s="95">
        <v>385</v>
      </c>
      <c r="F703" s="95">
        <v>380</v>
      </c>
      <c r="G703" s="106">
        <v>5</v>
      </c>
      <c r="H703" s="115">
        <v>365</v>
      </c>
      <c r="I703" s="95">
        <v>375</v>
      </c>
      <c r="J703" s="95">
        <v>370</v>
      </c>
      <c r="K703" s="106" t="s">
        <v>5</v>
      </c>
      <c r="L703" s="115">
        <v>425</v>
      </c>
      <c r="M703" s="95">
        <v>435</v>
      </c>
      <c r="N703" s="95">
        <v>430</v>
      </c>
      <c r="O703" s="106">
        <v>-5</v>
      </c>
      <c r="P703" s="115">
        <v>425</v>
      </c>
      <c r="Q703" s="95">
        <v>435</v>
      </c>
      <c r="R703" s="95">
        <v>430</v>
      </c>
      <c r="S703" s="106">
        <v>-15</v>
      </c>
      <c r="T703" s="115">
        <v>400</v>
      </c>
      <c r="U703" s="95">
        <v>410</v>
      </c>
      <c r="V703" s="95">
        <v>405</v>
      </c>
      <c r="W703" s="106">
        <v>-10</v>
      </c>
      <c r="X703" s="115">
        <v>415</v>
      </c>
      <c r="Y703" s="95">
        <v>425</v>
      </c>
      <c r="Z703" s="95">
        <v>420</v>
      </c>
      <c r="AA703" s="106" t="s">
        <v>5</v>
      </c>
      <c r="AB703" s="115">
        <v>405</v>
      </c>
      <c r="AC703" s="95">
        <v>415</v>
      </c>
      <c r="AD703" s="95">
        <v>410</v>
      </c>
      <c r="AE703" s="106">
        <v>-10</v>
      </c>
      <c r="AF703" s="115">
        <v>400</v>
      </c>
      <c r="AG703" s="95">
        <v>410</v>
      </c>
      <c r="AH703" s="95">
        <v>405</v>
      </c>
      <c r="AI703" s="106">
        <v>-10</v>
      </c>
      <c r="AJ703" s="115">
        <v>380</v>
      </c>
      <c r="AK703" s="95">
        <v>390</v>
      </c>
      <c r="AL703" s="95">
        <v>385</v>
      </c>
      <c r="AM703" s="106" t="s">
        <v>5</v>
      </c>
      <c r="AN703" s="115">
        <v>370</v>
      </c>
      <c r="AO703" s="95">
        <v>380</v>
      </c>
      <c r="AP703" s="95">
        <v>375</v>
      </c>
      <c r="AQ703" s="106" t="s">
        <v>5</v>
      </c>
      <c r="AR703" s="115">
        <v>395</v>
      </c>
      <c r="AS703" s="95">
        <v>405</v>
      </c>
      <c r="AT703" s="95">
        <v>400</v>
      </c>
      <c r="AU703" s="106">
        <v>-20</v>
      </c>
      <c r="AV703" s="115">
        <v>365</v>
      </c>
      <c r="AW703" s="95">
        <v>375</v>
      </c>
      <c r="AX703" s="95">
        <v>370</v>
      </c>
      <c r="AY703" s="106">
        <v>-20</v>
      </c>
      <c r="AZ703" s="115">
        <v>400</v>
      </c>
      <c r="BA703" s="95">
        <v>410</v>
      </c>
      <c r="BB703" s="95">
        <v>405</v>
      </c>
      <c r="BC703" s="106" t="s">
        <v>5</v>
      </c>
      <c r="BD703" s="115">
        <v>355</v>
      </c>
      <c r="BE703" s="95">
        <v>365</v>
      </c>
      <c r="BF703" s="95">
        <v>360</v>
      </c>
      <c r="BG703" s="106" t="s">
        <v>5</v>
      </c>
      <c r="BH703" s="115">
        <v>395</v>
      </c>
      <c r="BI703" s="95">
        <v>405</v>
      </c>
      <c r="BJ703" s="95">
        <v>400</v>
      </c>
      <c r="BK703" s="106">
        <v>-20</v>
      </c>
      <c r="BL703" s="115">
        <v>320</v>
      </c>
      <c r="BM703" s="95">
        <v>330</v>
      </c>
      <c r="BN703" s="95">
        <v>325</v>
      </c>
      <c r="BO703" s="106">
        <v>-15</v>
      </c>
      <c r="BP703" s="115">
        <v>380</v>
      </c>
      <c r="BQ703" s="95">
        <v>390</v>
      </c>
      <c r="BR703" s="95">
        <v>385</v>
      </c>
      <c r="BS703" s="106">
        <v>-20</v>
      </c>
      <c r="BT703" s="115">
        <v>335</v>
      </c>
      <c r="BU703" s="95">
        <v>345</v>
      </c>
      <c r="BV703" s="95">
        <v>340</v>
      </c>
      <c r="BW703" s="106">
        <v>-35</v>
      </c>
      <c r="BX703" s="115">
        <v>435</v>
      </c>
      <c r="BY703" s="95">
        <v>445</v>
      </c>
      <c r="BZ703" s="95">
        <v>440</v>
      </c>
      <c r="CA703" s="106" t="s">
        <v>5</v>
      </c>
      <c r="CB703" s="115">
        <v>540</v>
      </c>
      <c r="CC703" s="95">
        <v>550</v>
      </c>
      <c r="CD703" s="95">
        <v>545</v>
      </c>
      <c r="CE703" s="106">
        <v>5</v>
      </c>
      <c r="CF703" s="115">
        <v>365</v>
      </c>
      <c r="CG703" s="95">
        <v>375</v>
      </c>
      <c r="CH703" s="95">
        <v>370</v>
      </c>
      <c r="CI703" s="106" t="s">
        <v>5</v>
      </c>
      <c r="CJ703" s="115">
        <v>325</v>
      </c>
      <c r="CK703" s="95">
        <v>335</v>
      </c>
      <c r="CL703" s="95">
        <v>330</v>
      </c>
      <c r="CM703" s="106">
        <v>-5</v>
      </c>
      <c r="CN703" s="115">
        <v>435</v>
      </c>
      <c r="CO703" s="95">
        <v>445</v>
      </c>
      <c r="CP703" s="95">
        <v>440</v>
      </c>
      <c r="CQ703" s="106" t="s">
        <v>5</v>
      </c>
      <c r="CR703" s="115">
        <v>545</v>
      </c>
      <c r="CS703" s="95">
        <v>555</v>
      </c>
      <c r="CT703" s="95">
        <v>550</v>
      </c>
      <c r="CU703" s="106">
        <v>10</v>
      </c>
      <c r="CV703" s="115">
        <v>395</v>
      </c>
      <c r="CW703" s="95">
        <v>405</v>
      </c>
      <c r="CX703" s="95">
        <v>400</v>
      </c>
      <c r="CY703" s="106">
        <v>-5</v>
      </c>
      <c r="CZ703" s="115">
        <v>355</v>
      </c>
      <c r="DA703" s="95">
        <v>365</v>
      </c>
      <c r="DB703" s="95">
        <v>360</v>
      </c>
      <c r="DC703" s="106">
        <v>-5</v>
      </c>
      <c r="DD703" s="115">
        <v>445</v>
      </c>
      <c r="DE703" s="95">
        <v>455</v>
      </c>
      <c r="DF703" s="95">
        <v>450</v>
      </c>
      <c r="DG703" s="106" t="s">
        <v>5</v>
      </c>
      <c r="DH703" s="115">
        <v>555</v>
      </c>
      <c r="DI703" s="95">
        <v>565</v>
      </c>
      <c r="DJ703" s="95">
        <v>560</v>
      </c>
      <c r="DK703" s="106">
        <v>5</v>
      </c>
      <c r="DL703" s="115">
        <v>360</v>
      </c>
      <c r="DM703" s="95">
        <v>370</v>
      </c>
      <c r="DN703" s="95">
        <v>365</v>
      </c>
      <c r="DO703" s="106">
        <v>-15</v>
      </c>
      <c r="DP703" s="115">
        <v>320</v>
      </c>
      <c r="DQ703" s="95">
        <v>330</v>
      </c>
      <c r="DR703" s="95">
        <v>325</v>
      </c>
      <c r="DS703" s="106">
        <v>-5</v>
      </c>
      <c r="DT703" s="115">
        <v>445</v>
      </c>
      <c r="DU703" s="95">
        <v>455</v>
      </c>
      <c r="DV703" s="95">
        <v>450</v>
      </c>
      <c r="DW703" s="106" t="s">
        <v>5</v>
      </c>
      <c r="DX703" s="115">
        <v>540</v>
      </c>
      <c r="DY703" s="95">
        <v>550</v>
      </c>
      <c r="DZ703" s="95">
        <v>545</v>
      </c>
      <c r="EA703" s="106">
        <v>5</v>
      </c>
      <c r="EB703" s="115">
        <v>370</v>
      </c>
      <c r="EC703" s="95">
        <v>380</v>
      </c>
      <c r="ED703" s="95">
        <v>375</v>
      </c>
      <c r="EE703" s="106">
        <v>-10</v>
      </c>
      <c r="EF703" s="115">
        <v>300</v>
      </c>
      <c r="EG703" s="95">
        <v>310</v>
      </c>
      <c r="EH703" s="95">
        <v>305</v>
      </c>
      <c r="EI703" s="106" t="s">
        <v>5</v>
      </c>
      <c r="EJ703" s="115">
        <v>455</v>
      </c>
      <c r="EK703" s="95">
        <v>465</v>
      </c>
      <c r="EL703" s="95">
        <v>460</v>
      </c>
      <c r="EM703" s="106">
        <v>-5</v>
      </c>
      <c r="EN703" s="115">
        <v>585</v>
      </c>
      <c r="EO703" s="95">
        <v>595</v>
      </c>
      <c r="EP703" s="95">
        <v>590</v>
      </c>
      <c r="EQ703" s="106">
        <v>5</v>
      </c>
      <c r="ER703" s="115">
        <v>365</v>
      </c>
      <c r="ES703" s="95">
        <v>375</v>
      </c>
      <c r="ET703" s="95">
        <v>370</v>
      </c>
      <c r="EU703" s="106">
        <v>-5</v>
      </c>
      <c r="EV703" s="115">
        <v>330</v>
      </c>
      <c r="EW703" s="95">
        <v>340</v>
      </c>
      <c r="EX703" s="95">
        <v>335</v>
      </c>
      <c r="EY703" s="106">
        <v>-5</v>
      </c>
      <c r="EZ703" s="115">
        <v>470</v>
      </c>
      <c r="FA703" s="95">
        <v>480</v>
      </c>
      <c r="FB703" s="95">
        <v>475</v>
      </c>
      <c r="FC703" s="106">
        <v>5</v>
      </c>
      <c r="FD703" s="115">
        <v>365</v>
      </c>
      <c r="FE703" s="95">
        <v>375</v>
      </c>
      <c r="FF703" s="95">
        <v>370</v>
      </c>
      <c r="FG703" s="106" t="s">
        <v>5</v>
      </c>
      <c r="FH703" s="115">
        <v>345</v>
      </c>
      <c r="FI703" s="95">
        <v>355</v>
      </c>
      <c r="FJ703" s="95">
        <v>350</v>
      </c>
      <c r="FK703" s="106" t="s">
        <v>5</v>
      </c>
      <c r="FL703" s="115">
        <v>290</v>
      </c>
      <c r="FM703" s="95">
        <v>300</v>
      </c>
      <c r="FN703" s="95">
        <v>295</v>
      </c>
      <c r="FO703" s="106">
        <v>-10</v>
      </c>
      <c r="FP703" s="115">
        <v>315</v>
      </c>
      <c r="FQ703" s="95">
        <v>325</v>
      </c>
      <c r="FR703" s="95">
        <v>320</v>
      </c>
      <c r="FS703" s="106" t="s">
        <v>5</v>
      </c>
      <c r="FT703" s="135">
        <v>305</v>
      </c>
      <c r="FU703" s="136">
        <v>315</v>
      </c>
      <c r="FV703" s="95">
        <v>310</v>
      </c>
      <c r="FW703" s="134" t="s">
        <v>5</v>
      </c>
      <c r="FX703" s="115">
        <v>330</v>
      </c>
      <c r="FY703" s="95">
        <v>340</v>
      </c>
      <c r="FZ703" s="95">
        <v>335</v>
      </c>
      <c r="GA703" s="106" t="s">
        <v>5</v>
      </c>
      <c r="GB703" s="115">
        <v>485</v>
      </c>
      <c r="GC703" s="95">
        <v>495</v>
      </c>
      <c r="GD703" s="95">
        <v>490</v>
      </c>
      <c r="GE703" s="106">
        <v>-5</v>
      </c>
      <c r="GF703" s="115">
        <v>445</v>
      </c>
      <c r="GG703" s="95">
        <v>455</v>
      </c>
      <c r="GH703" s="95">
        <v>450</v>
      </c>
      <c r="GI703" s="106">
        <v>-5</v>
      </c>
      <c r="GJ703" s="115">
        <v>455</v>
      </c>
      <c r="GK703" s="95">
        <v>465</v>
      </c>
      <c r="GL703" s="95">
        <v>460</v>
      </c>
      <c r="GM703" s="106" t="s">
        <v>5</v>
      </c>
      <c r="GN703" s="115">
        <v>645</v>
      </c>
      <c r="GO703" s="95">
        <v>655</v>
      </c>
      <c r="GP703" s="95">
        <v>650</v>
      </c>
      <c r="GQ703" s="106">
        <v>5</v>
      </c>
      <c r="GR703" s="93"/>
      <c r="GS703" s="93"/>
    </row>
    <row r="704" spans="1:201" ht="15.75" x14ac:dyDescent="0.25">
      <c r="A704">
        <v>5</v>
      </c>
      <c r="B704">
        <v>2023</v>
      </c>
      <c r="C704" s="91">
        <v>45058</v>
      </c>
      <c r="D704" s="96">
        <v>377.5</v>
      </c>
      <c r="E704" s="96">
        <v>387.5</v>
      </c>
      <c r="F704" s="96">
        <v>382.5</v>
      </c>
      <c r="G704" s="103"/>
      <c r="H704" s="113">
        <v>365</v>
      </c>
      <c r="I704" s="96">
        <v>375</v>
      </c>
      <c r="J704" s="96">
        <v>370</v>
      </c>
      <c r="K704" s="103"/>
      <c r="L704" s="113">
        <v>427.5</v>
      </c>
      <c r="M704" s="96">
        <v>437.5</v>
      </c>
      <c r="N704" s="96">
        <v>432.5</v>
      </c>
      <c r="O704" s="103"/>
      <c r="P704" s="113">
        <v>425</v>
      </c>
      <c r="Q704" s="96">
        <v>435</v>
      </c>
      <c r="R704" s="96">
        <v>430</v>
      </c>
      <c r="S704" s="103"/>
      <c r="T704" s="113">
        <v>405</v>
      </c>
      <c r="U704" s="96">
        <v>415</v>
      </c>
      <c r="V704" s="96">
        <v>410</v>
      </c>
      <c r="W704" s="103"/>
      <c r="X704" s="113">
        <v>420</v>
      </c>
      <c r="Y704" s="96">
        <v>430</v>
      </c>
      <c r="Z704" s="96">
        <v>425</v>
      </c>
      <c r="AA704" s="103"/>
      <c r="AB704" s="113">
        <v>407.5</v>
      </c>
      <c r="AC704" s="96">
        <v>417.5</v>
      </c>
      <c r="AD704" s="96">
        <v>412.5</v>
      </c>
      <c r="AE704" s="103"/>
      <c r="AF704" s="113">
        <v>385</v>
      </c>
      <c r="AG704" s="96">
        <v>395</v>
      </c>
      <c r="AH704" s="96">
        <v>390</v>
      </c>
      <c r="AI704" s="103"/>
      <c r="AJ704" s="113">
        <v>380</v>
      </c>
      <c r="AK704" s="96">
        <v>390</v>
      </c>
      <c r="AL704" s="96">
        <v>385</v>
      </c>
      <c r="AM704" s="103"/>
      <c r="AN704" s="113">
        <v>370</v>
      </c>
      <c r="AO704" s="96">
        <v>380</v>
      </c>
      <c r="AP704" s="96">
        <v>375</v>
      </c>
      <c r="AQ704" s="103"/>
      <c r="AR704" s="113">
        <v>395</v>
      </c>
      <c r="AS704" s="96">
        <v>405</v>
      </c>
      <c r="AT704" s="96">
        <v>400</v>
      </c>
      <c r="AU704" s="103"/>
      <c r="AV704" s="113">
        <v>357.5</v>
      </c>
      <c r="AW704" s="96">
        <v>367.5</v>
      </c>
      <c r="AX704" s="96">
        <v>362.5</v>
      </c>
      <c r="AY704" s="103"/>
      <c r="AZ704" s="113">
        <v>395</v>
      </c>
      <c r="BA704" s="96">
        <v>405</v>
      </c>
      <c r="BB704" s="96">
        <v>400</v>
      </c>
      <c r="BC704" s="103"/>
      <c r="BD704" s="113">
        <v>357.5</v>
      </c>
      <c r="BE704" s="96">
        <v>367.5</v>
      </c>
      <c r="BF704" s="96">
        <v>362.5</v>
      </c>
      <c r="BG704" s="103"/>
      <c r="BH704" s="113">
        <v>395</v>
      </c>
      <c r="BI704" s="96">
        <v>405</v>
      </c>
      <c r="BJ704" s="96">
        <v>400</v>
      </c>
      <c r="BK704" s="103"/>
      <c r="BL704" s="113">
        <v>322.5</v>
      </c>
      <c r="BM704" s="96">
        <v>332.5</v>
      </c>
      <c r="BN704" s="96">
        <v>327.5</v>
      </c>
      <c r="BO704" s="103"/>
      <c r="BP704" s="113">
        <v>382.5</v>
      </c>
      <c r="BQ704" s="96">
        <v>392.5</v>
      </c>
      <c r="BR704" s="96">
        <v>387.5</v>
      </c>
      <c r="BS704" s="103"/>
      <c r="BT704" s="113">
        <v>335</v>
      </c>
      <c r="BU704" s="96">
        <v>345</v>
      </c>
      <c r="BV704" s="96">
        <v>340</v>
      </c>
      <c r="BW704" s="103"/>
      <c r="BX704" s="113">
        <v>435</v>
      </c>
      <c r="BY704" s="96">
        <v>445</v>
      </c>
      <c r="BZ704" s="96">
        <v>440</v>
      </c>
      <c r="CA704" s="103"/>
      <c r="CB704" s="113">
        <v>535</v>
      </c>
      <c r="CC704" s="96">
        <v>545</v>
      </c>
      <c r="CD704" s="96">
        <v>540</v>
      </c>
      <c r="CE704" s="103"/>
      <c r="CF704" s="113">
        <v>367.5</v>
      </c>
      <c r="CG704" s="96">
        <v>377.5</v>
      </c>
      <c r="CH704" s="96">
        <v>372.5</v>
      </c>
      <c r="CI704" s="103"/>
      <c r="CJ704" s="113">
        <v>325</v>
      </c>
      <c r="CK704" s="96">
        <v>335</v>
      </c>
      <c r="CL704" s="96">
        <v>330</v>
      </c>
      <c r="CM704" s="103"/>
      <c r="CN704" s="113">
        <v>435</v>
      </c>
      <c r="CO704" s="96">
        <v>445</v>
      </c>
      <c r="CP704" s="96">
        <v>440</v>
      </c>
      <c r="CQ704" s="103"/>
      <c r="CR704" s="113">
        <v>545</v>
      </c>
      <c r="CS704" s="96">
        <v>555</v>
      </c>
      <c r="CT704" s="96">
        <v>550</v>
      </c>
      <c r="CU704" s="103"/>
      <c r="CV704" s="113">
        <v>395</v>
      </c>
      <c r="CW704" s="96">
        <v>405</v>
      </c>
      <c r="CX704" s="96">
        <v>400</v>
      </c>
      <c r="CY704" s="103"/>
      <c r="CZ704" s="113">
        <v>352.5</v>
      </c>
      <c r="DA704" s="96">
        <v>362.5</v>
      </c>
      <c r="DB704" s="96">
        <v>357.5</v>
      </c>
      <c r="DC704" s="103"/>
      <c r="DD704" s="113">
        <v>440</v>
      </c>
      <c r="DE704" s="96">
        <v>450</v>
      </c>
      <c r="DF704" s="96">
        <v>445</v>
      </c>
      <c r="DG704" s="103"/>
      <c r="DH704" s="113">
        <v>552.5</v>
      </c>
      <c r="DI704" s="96">
        <v>562.5</v>
      </c>
      <c r="DJ704" s="96">
        <v>557.5</v>
      </c>
      <c r="DK704" s="103"/>
      <c r="DL704" s="113">
        <v>362.5</v>
      </c>
      <c r="DM704" s="96">
        <v>372.5</v>
      </c>
      <c r="DN704" s="96">
        <v>367.5</v>
      </c>
      <c r="DO704" s="103"/>
      <c r="DP704" s="113">
        <v>320</v>
      </c>
      <c r="DQ704" s="96">
        <v>330</v>
      </c>
      <c r="DR704" s="96">
        <v>325</v>
      </c>
      <c r="DS704" s="103"/>
      <c r="DT704" s="113">
        <v>440</v>
      </c>
      <c r="DU704" s="96">
        <v>450</v>
      </c>
      <c r="DV704" s="96">
        <v>445</v>
      </c>
      <c r="DW704" s="103"/>
      <c r="DX704" s="113">
        <v>537.5</v>
      </c>
      <c r="DY704" s="96">
        <v>547.5</v>
      </c>
      <c r="DZ704" s="96">
        <v>542.5</v>
      </c>
      <c r="EA704" s="103"/>
      <c r="EB704" s="113">
        <v>372.5</v>
      </c>
      <c r="EC704" s="96">
        <v>382.5</v>
      </c>
      <c r="ED704" s="96">
        <v>377.5</v>
      </c>
      <c r="EE704" s="103"/>
      <c r="EF704" s="113">
        <v>300</v>
      </c>
      <c r="EG704" s="96">
        <v>310</v>
      </c>
      <c r="EH704" s="96">
        <v>305</v>
      </c>
      <c r="EI704" s="103"/>
      <c r="EJ704" s="113">
        <v>455</v>
      </c>
      <c r="EK704" s="96">
        <v>465</v>
      </c>
      <c r="EL704" s="96">
        <v>460</v>
      </c>
      <c r="EM704" s="103"/>
      <c r="EN704" s="113">
        <v>582.5</v>
      </c>
      <c r="EO704" s="96">
        <v>592.5</v>
      </c>
      <c r="EP704" s="96">
        <v>587.5</v>
      </c>
      <c r="EQ704" s="103"/>
      <c r="ER704" s="113">
        <v>367.5</v>
      </c>
      <c r="ES704" s="96">
        <v>377.5</v>
      </c>
      <c r="ET704" s="96">
        <v>372.5</v>
      </c>
      <c r="EU704" s="103"/>
      <c r="EV704" s="113">
        <v>332.5</v>
      </c>
      <c r="EW704" s="96">
        <v>342.5</v>
      </c>
      <c r="EX704" s="96">
        <v>337.5</v>
      </c>
      <c r="EY704" s="103"/>
      <c r="EZ704" s="113">
        <v>462.5</v>
      </c>
      <c r="FA704" s="96">
        <v>472.5</v>
      </c>
      <c r="FB704" s="96">
        <v>467.5</v>
      </c>
      <c r="FC704" s="103"/>
      <c r="FD704" s="113">
        <v>365</v>
      </c>
      <c r="FE704" s="96">
        <v>375</v>
      </c>
      <c r="FF704" s="96">
        <v>370</v>
      </c>
      <c r="FG704" s="103"/>
      <c r="FH704" s="113">
        <v>345</v>
      </c>
      <c r="FI704" s="96">
        <v>355</v>
      </c>
      <c r="FJ704" s="96">
        <v>350</v>
      </c>
      <c r="FK704" s="103"/>
      <c r="FL704" s="113">
        <v>285</v>
      </c>
      <c r="FM704" s="96">
        <v>295</v>
      </c>
      <c r="FN704" s="96">
        <v>290</v>
      </c>
      <c r="FO704" s="103"/>
      <c r="FP704" s="114">
        <v>315</v>
      </c>
      <c r="FQ704" s="101">
        <v>325</v>
      </c>
      <c r="FR704" s="101">
        <v>320</v>
      </c>
      <c r="FS704" s="103"/>
      <c r="FT704" s="113">
        <v>310</v>
      </c>
      <c r="FU704" s="96">
        <v>320</v>
      </c>
      <c r="FV704" s="96">
        <v>315</v>
      </c>
      <c r="FW704" s="103"/>
      <c r="FX704" s="113">
        <v>327.5</v>
      </c>
      <c r="FY704" s="96">
        <v>337.5</v>
      </c>
      <c r="FZ704" s="96">
        <v>332.5</v>
      </c>
      <c r="GA704" s="103"/>
      <c r="GB704" s="113">
        <v>485</v>
      </c>
      <c r="GC704" s="96">
        <v>495</v>
      </c>
      <c r="GD704" s="96">
        <v>490</v>
      </c>
      <c r="GE704" s="103"/>
      <c r="GF704" s="113">
        <v>442.5</v>
      </c>
      <c r="GG704" s="96">
        <v>452.5</v>
      </c>
      <c r="GH704" s="96">
        <v>447.5</v>
      </c>
      <c r="GI704" s="103"/>
      <c r="GJ704" s="113">
        <v>450</v>
      </c>
      <c r="GK704" s="96">
        <v>460</v>
      </c>
      <c r="GL704" s="96">
        <v>455</v>
      </c>
      <c r="GM704" s="103"/>
      <c r="GN704" s="113">
        <v>642.5</v>
      </c>
      <c r="GO704" s="96">
        <v>652.5</v>
      </c>
      <c r="GP704" s="96">
        <v>647.5</v>
      </c>
      <c r="GQ704" s="103"/>
      <c r="GR704" s="93"/>
      <c r="GS704" s="93"/>
    </row>
    <row r="705" spans="1:201" ht="15.75" x14ac:dyDescent="0.25">
      <c r="A705">
        <v>5</v>
      </c>
      <c r="B705">
        <v>2023</v>
      </c>
      <c r="C705" s="91">
        <v>45065</v>
      </c>
      <c r="D705" s="95">
        <v>380</v>
      </c>
      <c r="E705" s="95">
        <v>390</v>
      </c>
      <c r="F705" s="95">
        <v>385</v>
      </c>
      <c r="G705" s="106">
        <v>5</v>
      </c>
      <c r="H705" s="115">
        <v>365</v>
      </c>
      <c r="I705" s="95">
        <v>375</v>
      </c>
      <c r="J705" s="95">
        <v>370</v>
      </c>
      <c r="K705" s="106" t="s">
        <v>5</v>
      </c>
      <c r="L705" s="115">
        <v>430</v>
      </c>
      <c r="M705" s="95">
        <v>440</v>
      </c>
      <c r="N705" s="95">
        <v>435</v>
      </c>
      <c r="O705" s="106">
        <v>5</v>
      </c>
      <c r="P705" s="115">
        <v>425</v>
      </c>
      <c r="Q705" s="95">
        <v>435</v>
      </c>
      <c r="R705" s="95">
        <v>430</v>
      </c>
      <c r="S705" s="106" t="s">
        <v>5</v>
      </c>
      <c r="T705" s="115">
        <v>410</v>
      </c>
      <c r="U705" s="95">
        <v>420</v>
      </c>
      <c r="V705" s="95">
        <v>415</v>
      </c>
      <c r="W705" s="106">
        <v>10</v>
      </c>
      <c r="X705" s="115">
        <v>425</v>
      </c>
      <c r="Y705" s="95">
        <v>435</v>
      </c>
      <c r="Z705" s="95">
        <v>430</v>
      </c>
      <c r="AA705" s="106">
        <v>10</v>
      </c>
      <c r="AB705" s="115">
        <v>410</v>
      </c>
      <c r="AC705" s="95">
        <v>420</v>
      </c>
      <c r="AD705" s="95">
        <v>415</v>
      </c>
      <c r="AE705" s="106">
        <v>5</v>
      </c>
      <c r="AF705" s="115">
        <v>370</v>
      </c>
      <c r="AG705" s="95">
        <v>380</v>
      </c>
      <c r="AH705" s="95">
        <v>375</v>
      </c>
      <c r="AI705" s="106">
        <v>-30</v>
      </c>
      <c r="AJ705" s="115">
        <v>380</v>
      </c>
      <c r="AK705" s="95">
        <v>390</v>
      </c>
      <c r="AL705" s="95">
        <v>385</v>
      </c>
      <c r="AM705" s="106" t="s">
        <v>5</v>
      </c>
      <c r="AN705" s="115">
        <v>370</v>
      </c>
      <c r="AO705" s="95">
        <v>380</v>
      </c>
      <c r="AP705" s="95">
        <v>375</v>
      </c>
      <c r="AQ705" s="106" t="s">
        <v>5</v>
      </c>
      <c r="AR705" s="115">
        <v>395</v>
      </c>
      <c r="AS705" s="95">
        <v>405</v>
      </c>
      <c r="AT705" s="95">
        <v>400</v>
      </c>
      <c r="AU705" s="106" t="s">
        <v>5</v>
      </c>
      <c r="AV705" s="115">
        <v>350</v>
      </c>
      <c r="AW705" s="95">
        <v>360</v>
      </c>
      <c r="AX705" s="95">
        <v>355</v>
      </c>
      <c r="AY705" s="106">
        <v>-15</v>
      </c>
      <c r="AZ705" s="115">
        <v>390</v>
      </c>
      <c r="BA705" s="95">
        <v>400</v>
      </c>
      <c r="BB705" s="95">
        <v>395</v>
      </c>
      <c r="BC705" s="106">
        <v>-10</v>
      </c>
      <c r="BD705" s="115">
        <v>360</v>
      </c>
      <c r="BE705" s="95">
        <v>370</v>
      </c>
      <c r="BF705" s="95">
        <v>365</v>
      </c>
      <c r="BG705" s="106">
        <v>5</v>
      </c>
      <c r="BH705" s="115">
        <v>395</v>
      </c>
      <c r="BI705" s="95">
        <v>405</v>
      </c>
      <c r="BJ705" s="95">
        <v>400</v>
      </c>
      <c r="BK705" s="106" t="s">
        <v>5</v>
      </c>
      <c r="BL705" s="115">
        <v>325</v>
      </c>
      <c r="BM705" s="95">
        <v>335</v>
      </c>
      <c r="BN705" s="95">
        <v>330</v>
      </c>
      <c r="BO705" s="106">
        <v>5</v>
      </c>
      <c r="BP705" s="115">
        <v>385</v>
      </c>
      <c r="BQ705" s="95">
        <v>395</v>
      </c>
      <c r="BR705" s="95">
        <v>390</v>
      </c>
      <c r="BS705" s="106">
        <v>5</v>
      </c>
      <c r="BT705" s="115">
        <v>335</v>
      </c>
      <c r="BU705" s="95">
        <v>345</v>
      </c>
      <c r="BV705" s="95">
        <v>340</v>
      </c>
      <c r="BW705" s="106" t="s">
        <v>5</v>
      </c>
      <c r="BX705" s="115">
        <v>435</v>
      </c>
      <c r="BY705" s="95">
        <v>445</v>
      </c>
      <c r="BZ705" s="95">
        <v>440</v>
      </c>
      <c r="CA705" s="106" t="s">
        <v>5</v>
      </c>
      <c r="CB705" s="115">
        <v>530</v>
      </c>
      <c r="CC705" s="95">
        <v>540</v>
      </c>
      <c r="CD705" s="95">
        <v>535</v>
      </c>
      <c r="CE705" s="106">
        <v>-10</v>
      </c>
      <c r="CF705" s="115">
        <v>370</v>
      </c>
      <c r="CG705" s="95">
        <v>380</v>
      </c>
      <c r="CH705" s="95">
        <v>375</v>
      </c>
      <c r="CI705" s="106">
        <v>5</v>
      </c>
      <c r="CJ705" s="115">
        <v>325</v>
      </c>
      <c r="CK705" s="95">
        <v>335</v>
      </c>
      <c r="CL705" s="95">
        <v>330</v>
      </c>
      <c r="CM705" s="106" t="s">
        <v>5</v>
      </c>
      <c r="CN705" s="115">
        <v>435</v>
      </c>
      <c r="CO705" s="95">
        <v>445</v>
      </c>
      <c r="CP705" s="95">
        <v>440</v>
      </c>
      <c r="CQ705" s="106" t="s">
        <v>5</v>
      </c>
      <c r="CR705" s="115">
        <v>545</v>
      </c>
      <c r="CS705" s="95">
        <v>555</v>
      </c>
      <c r="CT705" s="95">
        <v>550</v>
      </c>
      <c r="CU705" s="106">
        <v>10</v>
      </c>
      <c r="CV705" s="115">
        <v>395</v>
      </c>
      <c r="CW705" s="95">
        <v>405</v>
      </c>
      <c r="CX705" s="95">
        <v>400</v>
      </c>
      <c r="CY705" s="106" t="s">
        <v>5</v>
      </c>
      <c r="CZ705" s="115">
        <v>350</v>
      </c>
      <c r="DA705" s="95">
        <v>360</v>
      </c>
      <c r="DB705" s="95">
        <v>355</v>
      </c>
      <c r="DC705" s="106">
        <v>-5</v>
      </c>
      <c r="DD705" s="115">
        <v>435</v>
      </c>
      <c r="DE705" s="95">
        <v>445</v>
      </c>
      <c r="DF705" s="95">
        <v>440</v>
      </c>
      <c r="DG705" s="106">
        <v>-10</v>
      </c>
      <c r="DH705" s="115">
        <v>550</v>
      </c>
      <c r="DI705" s="95">
        <v>560</v>
      </c>
      <c r="DJ705" s="95">
        <v>555</v>
      </c>
      <c r="DK705" s="106">
        <v>-5</v>
      </c>
      <c r="DL705" s="115">
        <v>365</v>
      </c>
      <c r="DM705" s="95">
        <v>375</v>
      </c>
      <c r="DN705" s="95">
        <v>370</v>
      </c>
      <c r="DO705" s="106">
        <v>5</v>
      </c>
      <c r="DP705" s="115">
        <v>320</v>
      </c>
      <c r="DQ705" s="95">
        <v>330</v>
      </c>
      <c r="DR705" s="95">
        <v>325</v>
      </c>
      <c r="DS705" s="106" t="s">
        <v>5</v>
      </c>
      <c r="DT705" s="115">
        <v>435</v>
      </c>
      <c r="DU705" s="95">
        <v>445</v>
      </c>
      <c r="DV705" s="95">
        <v>440</v>
      </c>
      <c r="DW705" s="106">
        <v>-10</v>
      </c>
      <c r="DX705" s="115">
        <v>535</v>
      </c>
      <c r="DY705" s="95">
        <v>545</v>
      </c>
      <c r="DZ705" s="95">
        <v>540</v>
      </c>
      <c r="EA705" s="106">
        <v>-5</v>
      </c>
      <c r="EB705" s="115">
        <v>375</v>
      </c>
      <c r="EC705" s="95">
        <v>385</v>
      </c>
      <c r="ED705" s="95">
        <v>380</v>
      </c>
      <c r="EE705" s="106">
        <v>5</v>
      </c>
      <c r="EF705" s="115">
        <v>300</v>
      </c>
      <c r="EG705" s="95">
        <v>310</v>
      </c>
      <c r="EH705" s="95">
        <v>305</v>
      </c>
      <c r="EI705" s="106" t="s">
        <v>5</v>
      </c>
      <c r="EJ705" s="115">
        <v>455</v>
      </c>
      <c r="EK705" s="95">
        <v>465</v>
      </c>
      <c r="EL705" s="95">
        <v>460</v>
      </c>
      <c r="EM705" s="106" t="s">
        <v>5</v>
      </c>
      <c r="EN705" s="115">
        <v>580</v>
      </c>
      <c r="EO705" s="95">
        <v>590</v>
      </c>
      <c r="EP705" s="95">
        <v>585</v>
      </c>
      <c r="EQ705" s="106">
        <v>-5</v>
      </c>
      <c r="ER705" s="115">
        <v>370</v>
      </c>
      <c r="ES705" s="95">
        <v>380</v>
      </c>
      <c r="ET705" s="95">
        <v>375</v>
      </c>
      <c r="EU705" s="106">
        <v>5</v>
      </c>
      <c r="EV705" s="115">
        <v>335</v>
      </c>
      <c r="EW705" s="95">
        <v>345</v>
      </c>
      <c r="EX705" s="95">
        <v>340</v>
      </c>
      <c r="EY705" s="106">
        <v>5</v>
      </c>
      <c r="EZ705" s="115">
        <v>455</v>
      </c>
      <c r="FA705" s="95">
        <v>465</v>
      </c>
      <c r="FB705" s="95">
        <v>460</v>
      </c>
      <c r="FC705" s="106">
        <v>-15</v>
      </c>
      <c r="FD705" s="115">
        <v>365</v>
      </c>
      <c r="FE705" s="95">
        <v>375</v>
      </c>
      <c r="FF705" s="95">
        <v>370</v>
      </c>
      <c r="FG705" s="106" t="s">
        <v>5</v>
      </c>
      <c r="FH705" s="115">
        <v>345</v>
      </c>
      <c r="FI705" s="95">
        <v>355</v>
      </c>
      <c r="FJ705" s="95">
        <v>350</v>
      </c>
      <c r="FK705" s="106" t="s">
        <v>5</v>
      </c>
      <c r="FL705" s="115">
        <v>280</v>
      </c>
      <c r="FM705" s="95">
        <v>290</v>
      </c>
      <c r="FN705" s="95">
        <v>285</v>
      </c>
      <c r="FO705" s="106">
        <v>-10</v>
      </c>
      <c r="FP705" s="115">
        <v>315</v>
      </c>
      <c r="FQ705" s="95">
        <v>325</v>
      </c>
      <c r="FR705" s="95">
        <v>320</v>
      </c>
      <c r="FS705" s="106" t="s">
        <v>5</v>
      </c>
      <c r="FT705" s="135">
        <v>315</v>
      </c>
      <c r="FU705" s="136">
        <v>325</v>
      </c>
      <c r="FV705" s="95">
        <v>320</v>
      </c>
      <c r="FW705" s="134">
        <v>10</v>
      </c>
      <c r="FX705" s="115">
        <v>325</v>
      </c>
      <c r="FY705" s="95">
        <v>335</v>
      </c>
      <c r="FZ705" s="95">
        <v>330</v>
      </c>
      <c r="GA705" s="106">
        <v>-5</v>
      </c>
      <c r="GB705" s="115">
        <v>485</v>
      </c>
      <c r="GC705" s="95">
        <v>495</v>
      </c>
      <c r="GD705" s="95">
        <v>490</v>
      </c>
      <c r="GE705" s="106" t="s">
        <v>5</v>
      </c>
      <c r="GF705" s="115">
        <v>440</v>
      </c>
      <c r="GG705" s="95">
        <v>450</v>
      </c>
      <c r="GH705" s="95">
        <v>445</v>
      </c>
      <c r="GI705" s="106">
        <v>-5</v>
      </c>
      <c r="GJ705" s="115">
        <v>445</v>
      </c>
      <c r="GK705" s="95">
        <v>455</v>
      </c>
      <c r="GL705" s="95">
        <v>450</v>
      </c>
      <c r="GM705" s="106">
        <v>-10</v>
      </c>
      <c r="GN705" s="115">
        <v>640</v>
      </c>
      <c r="GO705" s="95">
        <v>650</v>
      </c>
      <c r="GP705" s="95">
        <v>645</v>
      </c>
      <c r="GQ705" s="106">
        <v>-5</v>
      </c>
      <c r="GR705" s="93"/>
      <c r="GS705" s="93"/>
    </row>
    <row r="706" spans="1:201" ht="15.75" x14ac:dyDescent="0.25">
      <c r="A706">
        <v>5</v>
      </c>
      <c r="B706">
        <v>2023</v>
      </c>
      <c r="C706" s="91">
        <v>45072</v>
      </c>
      <c r="D706" s="95">
        <v>390</v>
      </c>
      <c r="E706" s="95">
        <v>400</v>
      </c>
      <c r="F706" s="95">
        <v>395</v>
      </c>
      <c r="G706" s="106">
        <v>10</v>
      </c>
      <c r="H706" s="115">
        <v>365</v>
      </c>
      <c r="I706" s="95">
        <v>375</v>
      </c>
      <c r="J706" s="95">
        <v>370</v>
      </c>
      <c r="K706" s="106" t="s">
        <v>5</v>
      </c>
      <c r="L706" s="115">
        <v>425</v>
      </c>
      <c r="M706" s="95">
        <v>435</v>
      </c>
      <c r="N706" s="95">
        <v>430</v>
      </c>
      <c r="O706" s="106">
        <v>-5</v>
      </c>
      <c r="P706" s="115">
        <v>390</v>
      </c>
      <c r="Q706" s="95">
        <v>400</v>
      </c>
      <c r="R706" s="95">
        <v>395</v>
      </c>
      <c r="S706" s="106">
        <v>-35</v>
      </c>
      <c r="T706" s="115">
        <v>405</v>
      </c>
      <c r="U706" s="95">
        <v>415</v>
      </c>
      <c r="V706" s="95">
        <v>410</v>
      </c>
      <c r="W706" s="106">
        <v>-5</v>
      </c>
      <c r="X706" s="115">
        <v>425</v>
      </c>
      <c r="Y706" s="95">
        <v>435</v>
      </c>
      <c r="Z706" s="95">
        <v>430</v>
      </c>
      <c r="AA706" s="106" t="s">
        <v>5</v>
      </c>
      <c r="AB706" s="115">
        <v>410</v>
      </c>
      <c r="AC706" s="95">
        <v>420</v>
      </c>
      <c r="AD706" s="95">
        <v>415</v>
      </c>
      <c r="AE706" s="106" t="s">
        <v>5</v>
      </c>
      <c r="AF706" s="115">
        <v>360</v>
      </c>
      <c r="AG706" s="95">
        <v>370</v>
      </c>
      <c r="AH706" s="95">
        <v>365</v>
      </c>
      <c r="AI706" s="106">
        <v>-10</v>
      </c>
      <c r="AJ706" s="115">
        <v>380</v>
      </c>
      <c r="AK706" s="95">
        <v>390</v>
      </c>
      <c r="AL706" s="95">
        <v>385</v>
      </c>
      <c r="AM706" s="106" t="s">
        <v>5</v>
      </c>
      <c r="AN706" s="115">
        <v>370</v>
      </c>
      <c r="AO706" s="95">
        <v>380</v>
      </c>
      <c r="AP706" s="95">
        <v>375</v>
      </c>
      <c r="AQ706" s="106" t="s">
        <v>5</v>
      </c>
      <c r="AR706" s="115">
        <v>395</v>
      </c>
      <c r="AS706" s="95">
        <v>405</v>
      </c>
      <c r="AT706" s="95">
        <v>400</v>
      </c>
      <c r="AU706" s="106" t="s">
        <v>5</v>
      </c>
      <c r="AV706" s="115">
        <v>340</v>
      </c>
      <c r="AW706" s="95">
        <v>350</v>
      </c>
      <c r="AX706" s="95">
        <v>345</v>
      </c>
      <c r="AY706" s="106">
        <v>-10</v>
      </c>
      <c r="AZ706" s="115">
        <v>395</v>
      </c>
      <c r="BA706" s="95">
        <v>405</v>
      </c>
      <c r="BB706" s="95">
        <v>400</v>
      </c>
      <c r="BC706" s="106">
        <v>5</v>
      </c>
      <c r="BD706" s="115">
        <v>355</v>
      </c>
      <c r="BE706" s="95">
        <v>365</v>
      </c>
      <c r="BF706" s="95">
        <v>360</v>
      </c>
      <c r="BG706" s="106">
        <v>-5</v>
      </c>
      <c r="BH706" s="115">
        <v>395</v>
      </c>
      <c r="BI706" s="95">
        <v>405</v>
      </c>
      <c r="BJ706" s="95">
        <v>400</v>
      </c>
      <c r="BK706" s="106" t="s">
        <v>5</v>
      </c>
      <c r="BL706" s="115">
        <v>325</v>
      </c>
      <c r="BM706" s="95">
        <v>335</v>
      </c>
      <c r="BN706" s="95">
        <v>330</v>
      </c>
      <c r="BO706" s="106" t="s">
        <v>5</v>
      </c>
      <c r="BP706" s="115">
        <v>385</v>
      </c>
      <c r="BQ706" s="95">
        <v>395</v>
      </c>
      <c r="BR706" s="95">
        <v>390</v>
      </c>
      <c r="BS706" s="106" t="s">
        <v>5</v>
      </c>
      <c r="BT706" s="115">
        <v>330</v>
      </c>
      <c r="BU706" s="95">
        <v>340</v>
      </c>
      <c r="BV706" s="95">
        <v>335</v>
      </c>
      <c r="BW706" s="106">
        <v>-5</v>
      </c>
      <c r="BX706" s="115">
        <v>425</v>
      </c>
      <c r="BY706" s="95">
        <v>435</v>
      </c>
      <c r="BZ706" s="95">
        <v>430</v>
      </c>
      <c r="CA706" s="106">
        <v>-10</v>
      </c>
      <c r="CB706" s="115">
        <v>530</v>
      </c>
      <c r="CC706" s="95">
        <v>540</v>
      </c>
      <c r="CD706" s="95">
        <v>535</v>
      </c>
      <c r="CE706" s="106" t="s">
        <v>5</v>
      </c>
      <c r="CF706" s="115">
        <v>370</v>
      </c>
      <c r="CG706" s="95">
        <v>380</v>
      </c>
      <c r="CH706" s="95">
        <v>375</v>
      </c>
      <c r="CI706" s="106" t="s">
        <v>5</v>
      </c>
      <c r="CJ706" s="115">
        <v>320</v>
      </c>
      <c r="CK706" s="95">
        <v>330</v>
      </c>
      <c r="CL706" s="95">
        <v>325</v>
      </c>
      <c r="CM706" s="106">
        <v>-5</v>
      </c>
      <c r="CN706" s="115">
        <v>425</v>
      </c>
      <c r="CO706" s="95">
        <v>435</v>
      </c>
      <c r="CP706" s="95">
        <v>430</v>
      </c>
      <c r="CQ706" s="106">
        <v>-10</v>
      </c>
      <c r="CR706" s="115">
        <v>545</v>
      </c>
      <c r="CS706" s="95">
        <v>555</v>
      </c>
      <c r="CT706" s="95">
        <v>550</v>
      </c>
      <c r="CU706" s="106">
        <v>10</v>
      </c>
      <c r="CV706" s="115">
        <v>395</v>
      </c>
      <c r="CW706" s="95">
        <v>405</v>
      </c>
      <c r="CX706" s="95">
        <v>400</v>
      </c>
      <c r="CY706" s="106" t="s">
        <v>5</v>
      </c>
      <c r="CZ706" s="115">
        <v>345</v>
      </c>
      <c r="DA706" s="95">
        <v>355</v>
      </c>
      <c r="DB706" s="95">
        <v>350</v>
      </c>
      <c r="DC706" s="106">
        <v>-5</v>
      </c>
      <c r="DD706" s="115">
        <v>445</v>
      </c>
      <c r="DE706" s="95">
        <v>455</v>
      </c>
      <c r="DF706" s="95">
        <v>450</v>
      </c>
      <c r="DG706" s="106">
        <v>10</v>
      </c>
      <c r="DH706" s="115">
        <v>555</v>
      </c>
      <c r="DI706" s="95">
        <v>565</v>
      </c>
      <c r="DJ706" s="95">
        <v>560</v>
      </c>
      <c r="DK706" s="106">
        <v>5</v>
      </c>
      <c r="DL706" s="115">
        <v>365</v>
      </c>
      <c r="DM706" s="95">
        <v>375</v>
      </c>
      <c r="DN706" s="95">
        <v>370</v>
      </c>
      <c r="DO706" s="106" t="s">
        <v>5</v>
      </c>
      <c r="DP706" s="115">
        <v>315</v>
      </c>
      <c r="DQ706" s="95">
        <v>325</v>
      </c>
      <c r="DR706" s="95">
        <v>320</v>
      </c>
      <c r="DS706" s="106">
        <v>-5</v>
      </c>
      <c r="DT706" s="115">
        <v>435</v>
      </c>
      <c r="DU706" s="95">
        <v>445</v>
      </c>
      <c r="DV706" s="95">
        <v>440</v>
      </c>
      <c r="DW706" s="106" t="s">
        <v>5</v>
      </c>
      <c r="DX706" s="115">
        <v>540</v>
      </c>
      <c r="DY706" s="95">
        <v>550</v>
      </c>
      <c r="DZ706" s="95">
        <v>545</v>
      </c>
      <c r="EA706" s="106">
        <v>5</v>
      </c>
      <c r="EB706" s="115">
        <v>365</v>
      </c>
      <c r="EC706" s="95">
        <v>375</v>
      </c>
      <c r="ED706" s="95">
        <v>370</v>
      </c>
      <c r="EE706" s="106">
        <v>-10</v>
      </c>
      <c r="EF706" s="115">
        <v>300</v>
      </c>
      <c r="EG706" s="95">
        <v>310</v>
      </c>
      <c r="EH706" s="95">
        <v>305</v>
      </c>
      <c r="EI706" s="106" t="s">
        <v>5</v>
      </c>
      <c r="EJ706" s="115">
        <v>450</v>
      </c>
      <c r="EK706" s="95">
        <v>460</v>
      </c>
      <c r="EL706" s="95">
        <v>455</v>
      </c>
      <c r="EM706" s="106">
        <v>-5</v>
      </c>
      <c r="EN706" s="115">
        <v>585</v>
      </c>
      <c r="EO706" s="95">
        <v>595</v>
      </c>
      <c r="EP706" s="95">
        <v>590</v>
      </c>
      <c r="EQ706" s="106">
        <v>5</v>
      </c>
      <c r="ER706" s="115">
        <v>365</v>
      </c>
      <c r="ES706" s="95">
        <v>375</v>
      </c>
      <c r="ET706" s="95">
        <v>370</v>
      </c>
      <c r="EU706" s="106">
        <v>-5</v>
      </c>
      <c r="EV706" s="115">
        <v>330</v>
      </c>
      <c r="EW706" s="95">
        <v>340</v>
      </c>
      <c r="EX706" s="95">
        <v>335</v>
      </c>
      <c r="EY706" s="106">
        <v>-5</v>
      </c>
      <c r="EZ706" s="115">
        <v>450</v>
      </c>
      <c r="FA706" s="95">
        <v>460</v>
      </c>
      <c r="FB706" s="95">
        <v>455</v>
      </c>
      <c r="FC706" s="106">
        <v>-5</v>
      </c>
      <c r="FD706" s="115">
        <v>365</v>
      </c>
      <c r="FE706" s="95">
        <v>375</v>
      </c>
      <c r="FF706" s="95">
        <v>370</v>
      </c>
      <c r="FG706" s="106" t="s">
        <v>5</v>
      </c>
      <c r="FH706" s="115">
        <v>345</v>
      </c>
      <c r="FI706" s="95">
        <v>355</v>
      </c>
      <c r="FJ706" s="95">
        <v>350</v>
      </c>
      <c r="FK706" s="106" t="s">
        <v>5</v>
      </c>
      <c r="FL706" s="115">
        <v>275</v>
      </c>
      <c r="FM706" s="95">
        <v>285</v>
      </c>
      <c r="FN706" s="95">
        <v>280</v>
      </c>
      <c r="FO706" s="106">
        <v>-5</v>
      </c>
      <c r="FP706" s="115">
        <v>315</v>
      </c>
      <c r="FQ706" s="95">
        <v>325</v>
      </c>
      <c r="FR706" s="95">
        <v>320</v>
      </c>
      <c r="FS706" s="106" t="s">
        <v>5</v>
      </c>
      <c r="FT706" s="135">
        <v>320</v>
      </c>
      <c r="FU706" s="136">
        <v>330</v>
      </c>
      <c r="FV706" s="95">
        <v>325</v>
      </c>
      <c r="FW706" s="134">
        <v>5</v>
      </c>
      <c r="FX706" s="115">
        <v>320</v>
      </c>
      <c r="FY706" s="95">
        <v>330</v>
      </c>
      <c r="FZ706" s="95">
        <v>325</v>
      </c>
      <c r="GA706" s="106">
        <v>-5</v>
      </c>
      <c r="GB706" s="115">
        <v>485</v>
      </c>
      <c r="GC706" s="95">
        <v>495</v>
      </c>
      <c r="GD706" s="95">
        <v>490</v>
      </c>
      <c r="GE706" s="106" t="s">
        <v>5</v>
      </c>
      <c r="GF706" s="115">
        <v>435</v>
      </c>
      <c r="GG706" s="95">
        <v>445</v>
      </c>
      <c r="GH706" s="95">
        <v>440</v>
      </c>
      <c r="GI706" s="106">
        <v>-5</v>
      </c>
      <c r="GJ706" s="115">
        <v>455</v>
      </c>
      <c r="GK706" s="95">
        <v>465</v>
      </c>
      <c r="GL706" s="95">
        <v>460</v>
      </c>
      <c r="GM706" s="106">
        <v>10</v>
      </c>
      <c r="GN706" s="115">
        <v>645</v>
      </c>
      <c r="GO706" s="95">
        <v>655</v>
      </c>
      <c r="GP706" s="95">
        <v>650</v>
      </c>
      <c r="GQ706" s="106">
        <v>5</v>
      </c>
      <c r="GR706" s="93"/>
      <c r="GS706" s="93"/>
    </row>
    <row r="707" spans="1:201" ht="15.75" x14ac:dyDescent="0.25">
      <c r="A707">
        <v>6</v>
      </c>
      <c r="B707">
        <v>2023</v>
      </c>
      <c r="C707" s="91">
        <v>45079</v>
      </c>
      <c r="D707" s="95">
        <v>390</v>
      </c>
      <c r="E707" s="95">
        <v>400</v>
      </c>
      <c r="F707" s="95">
        <v>395</v>
      </c>
      <c r="G707" s="106" t="s">
        <v>5</v>
      </c>
      <c r="H707" s="115">
        <v>370</v>
      </c>
      <c r="I707" s="95">
        <v>380</v>
      </c>
      <c r="J707" s="95">
        <v>375</v>
      </c>
      <c r="K707" s="106">
        <v>5</v>
      </c>
      <c r="L707" s="115">
        <v>425</v>
      </c>
      <c r="M707" s="95">
        <v>435</v>
      </c>
      <c r="N707" s="95">
        <v>430</v>
      </c>
      <c r="O707" s="106" t="s">
        <v>5</v>
      </c>
      <c r="P707" s="115">
        <v>395</v>
      </c>
      <c r="Q707" s="95">
        <v>405</v>
      </c>
      <c r="R707" s="95">
        <v>400</v>
      </c>
      <c r="S707" s="106">
        <v>5</v>
      </c>
      <c r="T707" s="115">
        <v>415</v>
      </c>
      <c r="U707" s="95">
        <v>425</v>
      </c>
      <c r="V707" s="95">
        <v>420</v>
      </c>
      <c r="W707" s="106">
        <v>10</v>
      </c>
      <c r="X707" s="115">
        <v>425</v>
      </c>
      <c r="Y707" s="95">
        <v>435</v>
      </c>
      <c r="Z707" s="95">
        <v>430</v>
      </c>
      <c r="AA707" s="106" t="s">
        <v>5</v>
      </c>
      <c r="AB707" s="115">
        <v>410</v>
      </c>
      <c r="AC707" s="95">
        <v>420</v>
      </c>
      <c r="AD707" s="95">
        <v>415</v>
      </c>
      <c r="AE707" s="106" t="s">
        <v>5</v>
      </c>
      <c r="AF707" s="115">
        <v>375</v>
      </c>
      <c r="AG707" s="95">
        <v>385</v>
      </c>
      <c r="AH707" s="95">
        <v>380</v>
      </c>
      <c r="AI707" s="106">
        <v>15</v>
      </c>
      <c r="AJ707" s="115">
        <v>380</v>
      </c>
      <c r="AK707" s="95">
        <v>390</v>
      </c>
      <c r="AL707" s="95">
        <v>385</v>
      </c>
      <c r="AM707" s="106" t="s">
        <v>5</v>
      </c>
      <c r="AN707" s="115">
        <v>370</v>
      </c>
      <c r="AO707" s="95">
        <v>380</v>
      </c>
      <c r="AP707" s="95">
        <v>375</v>
      </c>
      <c r="AQ707" s="106" t="s">
        <v>5</v>
      </c>
      <c r="AR707" s="115">
        <v>395</v>
      </c>
      <c r="AS707" s="95">
        <v>405</v>
      </c>
      <c r="AT707" s="95">
        <v>400</v>
      </c>
      <c r="AU707" s="106" t="s">
        <v>5</v>
      </c>
      <c r="AV707" s="115">
        <v>355</v>
      </c>
      <c r="AW707" s="95">
        <v>365</v>
      </c>
      <c r="AX707" s="95">
        <v>360</v>
      </c>
      <c r="AY707" s="106">
        <v>15</v>
      </c>
      <c r="AZ707" s="115">
        <v>375</v>
      </c>
      <c r="BA707" s="95">
        <v>385</v>
      </c>
      <c r="BB707" s="95">
        <v>380</v>
      </c>
      <c r="BC707" s="106">
        <v>-20</v>
      </c>
      <c r="BD707" s="115">
        <v>335</v>
      </c>
      <c r="BE707" s="95">
        <v>345</v>
      </c>
      <c r="BF707" s="95">
        <v>340</v>
      </c>
      <c r="BG707" s="106">
        <v>-20</v>
      </c>
      <c r="BH707" s="115">
        <v>395</v>
      </c>
      <c r="BI707" s="95">
        <v>405</v>
      </c>
      <c r="BJ707" s="95">
        <v>400</v>
      </c>
      <c r="BK707" s="106" t="s">
        <v>5</v>
      </c>
      <c r="BL707" s="115">
        <v>330</v>
      </c>
      <c r="BM707" s="95">
        <v>340</v>
      </c>
      <c r="BN707" s="95">
        <v>335</v>
      </c>
      <c r="BO707" s="106">
        <v>5</v>
      </c>
      <c r="BP707" s="115">
        <v>395</v>
      </c>
      <c r="BQ707" s="95">
        <v>405</v>
      </c>
      <c r="BR707" s="95">
        <v>400</v>
      </c>
      <c r="BS707" s="106">
        <v>10</v>
      </c>
      <c r="BT707" s="115">
        <v>345</v>
      </c>
      <c r="BU707" s="95">
        <v>355</v>
      </c>
      <c r="BV707" s="95">
        <v>350</v>
      </c>
      <c r="BW707" s="106">
        <v>15</v>
      </c>
      <c r="BX707" s="115">
        <v>415</v>
      </c>
      <c r="BY707" s="95">
        <v>425</v>
      </c>
      <c r="BZ707" s="95">
        <v>420</v>
      </c>
      <c r="CA707" s="106">
        <v>-10</v>
      </c>
      <c r="CB707" s="115">
        <v>535</v>
      </c>
      <c r="CC707" s="95">
        <v>545</v>
      </c>
      <c r="CD707" s="95">
        <v>540</v>
      </c>
      <c r="CE707" s="106">
        <v>5</v>
      </c>
      <c r="CF707" s="115">
        <v>370</v>
      </c>
      <c r="CG707" s="95">
        <v>380</v>
      </c>
      <c r="CH707" s="95">
        <v>375</v>
      </c>
      <c r="CI707" s="106" t="s">
        <v>5</v>
      </c>
      <c r="CJ707" s="115">
        <v>325</v>
      </c>
      <c r="CK707" s="95">
        <v>335</v>
      </c>
      <c r="CL707" s="95">
        <v>330</v>
      </c>
      <c r="CM707" s="106">
        <v>5</v>
      </c>
      <c r="CN707" s="115">
        <v>415</v>
      </c>
      <c r="CO707" s="95">
        <v>425</v>
      </c>
      <c r="CP707" s="95">
        <v>420</v>
      </c>
      <c r="CQ707" s="106">
        <v>-10</v>
      </c>
      <c r="CR707" s="115">
        <v>545</v>
      </c>
      <c r="CS707" s="95">
        <v>555</v>
      </c>
      <c r="CT707" s="95">
        <v>550</v>
      </c>
      <c r="CU707" s="106">
        <v>10</v>
      </c>
      <c r="CV707" s="115">
        <v>395</v>
      </c>
      <c r="CW707" s="95">
        <v>405</v>
      </c>
      <c r="CX707" s="95">
        <v>400</v>
      </c>
      <c r="CY707" s="106" t="s">
        <v>5</v>
      </c>
      <c r="CZ707" s="115">
        <v>345</v>
      </c>
      <c r="DA707" s="95">
        <v>355</v>
      </c>
      <c r="DB707" s="95">
        <v>350</v>
      </c>
      <c r="DC707" s="106" t="s">
        <v>5</v>
      </c>
      <c r="DD707" s="115">
        <v>445</v>
      </c>
      <c r="DE707" s="95">
        <v>455</v>
      </c>
      <c r="DF707" s="95">
        <v>450</v>
      </c>
      <c r="DG707" s="106" t="s">
        <v>5</v>
      </c>
      <c r="DH707" s="115">
        <v>555</v>
      </c>
      <c r="DI707" s="95">
        <v>565</v>
      </c>
      <c r="DJ707" s="95">
        <v>560</v>
      </c>
      <c r="DK707" s="106" t="s">
        <v>5</v>
      </c>
      <c r="DL707" s="115">
        <v>370</v>
      </c>
      <c r="DM707" s="95">
        <v>380</v>
      </c>
      <c r="DN707" s="95">
        <v>375</v>
      </c>
      <c r="DO707" s="106">
        <v>5</v>
      </c>
      <c r="DP707" s="115">
        <v>310</v>
      </c>
      <c r="DQ707" s="95">
        <v>320</v>
      </c>
      <c r="DR707" s="95">
        <v>315</v>
      </c>
      <c r="DS707" s="106">
        <v>-5</v>
      </c>
      <c r="DT707" s="115">
        <v>445</v>
      </c>
      <c r="DU707" s="95">
        <v>455</v>
      </c>
      <c r="DV707" s="95">
        <v>450</v>
      </c>
      <c r="DW707" s="106">
        <v>10</v>
      </c>
      <c r="DX707" s="115">
        <v>540</v>
      </c>
      <c r="DY707" s="95">
        <v>550</v>
      </c>
      <c r="DZ707" s="95">
        <v>545</v>
      </c>
      <c r="EA707" s="106" t="s">
        <v>5</v>
      </c>
      <c r="EB707" s="115">
        <v>370</v>
      </c>
      <c r="EC707" s="95">
        <v>380</v>
      </c>
      <c r="ED707" s="95">
        <v>375</v>
      </c>
      <c r="EE707" s="106">
        <v>5</v>
      </c>
      <c r="EF707" s="115">
        <v>305</v>
      </c>
      <c r="EG707" s="95">
        <v>315</v>
      </c>
      <c r="EH707" s="95">
        <v>310</v>
      </c>
      <c r="EI707" s="106">
        <v>5</v>
      </c>
      <c r="EJ707" s="115">
        <v>445</v>
      </c>
      <c r="EK707" s="95">
        <v>455</v>
      </c>
      <c r="EL707" s="95">
        <v>450</v>
      </c>
      <c r="EM707" s="106">
        <v>-5</v>
      </c>
      <c r="EN707" s="115">
        <v>585</v>
      </c>
      <c r="EO707" s="95">
        <v>595</v>
      </c>
      <c r="EP707" s="95">
        <v>590</v>
      </c>
      <c r="EQ707" s="106" t="s">
        <v>5</v>
      </c>
      <c r="ER707" s="115">
        <v>370</v>
      </c>
      <c r="ES707" s="95">
        <v>380</v>
      </c>
      <c r="ET707" s="95">
        <v>375</v>
      </c>
      <c r="EU707" s="106">
        <v>5</v>
      </c>
      <c r="EV707" s="115">
        <v>330</v>
      </c>
      <c r="EW707" s="95">
        <v>340</v>
      </c>
      <c r="EX707" s="95">
        <v>335</v>
      </c>
      <c r="EY707" s="106" t="s">
        <v>5</v>
      </c>
      <c r="EZ707" s="115">
        <v>445</v>
      </c>
      <c r="FA707" s="95">
        <v>455</v>
      </c>
      <c r="FB707" s="95">
        <v>450</v>
      </c>
      <c r="FC707" s="106">
        <v>-5</v>
      </c>
      <c r="FD707" s="115">
        <v>365</v>
      </c>
      <c r="FE707" s="95">
        <v>375</v>
      </c>
      <c r="FF707" s="95">
        <v>370</v>
      </c>
      <c r="FG707" s="106" t="s">
        <v>5</v>
      </c>
      <c r="FH707" s="115">
        <v>355</v>
      </c>
      <c r="FI707" s="95">
        <v>365</v>
      </c>
      <c r="FJ707" s="95">
        <v>360</v>
      </c>
      <c r="FK707" s="106">
        <v>10</v>
      </c>
      <c r="FL707" s="115">
        <v>290</v>
      </c>
      <c r="FM707" s="95">
        <v>300</v>
      </c>
      <c r="FN707" s="95">
        <v>295</v>
      </c>
      <c r="FO707" s="106">
        <v>15</v>
      </c>
      <c r="FP707" s="115">
        <v>315</v>
      </c>
      <c r="FQ707" s="95">
        <v>325</v>
      </c>
      <c r="FR707" s="95">
        <v>320</v>
      </c>
      <c r="FS707" s="106" t="s">
        <v>5</v>
      </c>
      <c r="FT707" s="135">
        <v>325</v>
      </c>
      <c r="FU707" s="136">
        <v>335</v>
      </c>
      <c r="FV707" s="95">
        <v>330</v>
      </c>
      <c r="FW707" s="134">
        <v>5</v>
      </c>
      <c r="FX707" s="115">
        <v>335</v>
      </c>
      <c r="FY707" s="95">
        <v>345</v>
      </c>
      <c r="FZ707" s="95">
        <v>340</v>
      </c>
      <c r="GA707" s="106">
        <v>15</v>
      </c>
      <c r="GB707" s="115">
        <v>485</v>
      </c>
      <c r="GC707" s="95">
        <v>495</v>
      </c>
      <c r="GD707" s="95">
        <v>490</v>
      </c>
      <c r="GE707" s="106" t="s">
        <v>5</v>
      </c>
      <c r="GF707" s="115">
        <v>435</v>
      </c>
      <c r="GG707" s="95">
        <v>445</v>
      </c>
      <c r="GH707" s="95">
        <v>440</v>
      </c>
      <c r="GI707" s="106" t="s">
        <v>5</v>
      </c>
      <c r="GJ707" s="115">
        <v>455</v>
      </c>
      <c r="GK707" s="95">
        <v>465</v>
      </c>
      <c r="GL707" s="95">
        <v>460</v>
      </c>
      <c r="GM707" s="106" t="s">
        <v>5</v>
      </c>
      <c r="GN707" s="115">
        <v>645</v>
      </c>
      <c r="GO707" s="95">
        <v>655</v>
      </c>
      <c r="GP707" s="95">
        <v>650</v>
      </c>
      <c r="GQ707" s="106" t="s">
        <v>5</v>
      </c>
      <c r="GR707" s="93"/>
      <c r="GS707" s="93"/>
    </row>
    <row r="708" spans="1:201" ht="15.75" x14ac:dyDescent="0.25">
      <c r="A708">
        <v>6</v>
      </c>
      <c r="B708">
        <v>2023</v>
      </c>
      <c r="C708" s="91">
        <v>45086</v>
      </c>
      <c r="D708" s="95">
        <v>400</v>
      </c>
      <c r="E708" s="95">
        <v>410</v>
      </c>
      <c r="F708" s="95">
        <v>405</v>
      </c>
      <c r="G708" s="106">
        <v>10</v>
      </c>
      <c r="H708" s="115">
        <v>370</v>
      </c>
      <c r="I708" s="95">
        <v>380</v>
      </c>
      <c r="J708" s="95">
        <v>375</v>
      </c>
      <c r="K708" s="106" t="s">
        <v>5</v>
      </c>
      <c r="L708" s="115">
        <v>425</v>
      </c>
      <c r="M708" s="95">
        <v>435</v>
      </c>
      <c r="N708" s="95">
        <v>430</v>
      </c>
      <c r="O708" s="106" t="s">
        <v>5</v>
      </c>
      <c r="P708" s="115">
        <v>400</v>
      </c>
      <c r="Q708" s="95">
        <v>410</v>
      </c>
      <c r="R708" s="95">
        <v>405</v>
      </c>
      <c r="S708" s="106">
        <v>5</v>
      </c>
      <c r="T708" s="115">
        <v>415</v>
      </c>
      <c r="U708" s="95">
        <v>425</v>
      </c>
      <c r="V708" s="95">
        <v>420</v>
      </c>
      <c r="W708" s="106" t="s">
        <v>5</v>
      </c>
      <c r="X708" s="115">
        <v>420</v>
      </c>
      <c r="Y708" s="95">
        <v>430</v>
      </c>
      <c r="Z708" s="95">
        <v>425</v>
      </c>
      <c r="AA708" s="106">
        <v>-5</v>
      </c>
      <c r="AB708" s="115">
        <v>415</v>
      </c>
      <c r="AC708" s="95">
        <v>425</v>
      </c>
      <c r="AD708" s="95">
        <v>420</v>
      </c>
      <c r="AE708" s="106">
        <v>5</v>
      </c>
      <c r="AF708" s="115">
        <v>380</v>
      </c>
      <c r="AG708" s="95">
        <v>390</v>
      </c>
      <c r="AH708" s="95">
        <v>385</v>
      </c>
      <c r="AI708" s="106">
        <v>5</v>
      </c>
      <c r="AJ708" s="115">
        <v>380</v>
      </c>
      <c r="AK708" s="95">
        <v>390</v>
      </c>
      <c r="AL708" s="95">
        <v>385</v>
      </c>
      <c r="AM708" s="106" t="s">
        <v>5</v>
      </c>
      <c r="AN708" s="115">
        <v>375</v>
      </c>
      <c r="AO708" s="95">
        <v>385</v>
      </c>
      <c r="AP708" s="95">
        <v>380</v>
      </c>
      <c r="AQ708" s="106">
        <v>5</v>
      </c>
      <c r="AR708" s="115">
        <v>395</v>
      </c>
      <c r="AS708" s="95">
        <v>405</v>
      </c>
      <c r="AT708" s="95">
        <v>400</v>
      </c>
      <c r="AU708" s="106" t="s">
        <v>5</v>
      </c>
      <c r="AV708" s="115">
        <v>370</v>
      </c>
      <c r="AW708" s="95">
        <v>380</v>
      </c>
      <c r="AX708" s="95">
        <v>375</v>
      </c>
      <c r="AY708" s="106">
        <v>15</v>
      </c>
      <c r="AZ708" s="115">
        <v>355</v>
      </c>
      <c r="BA708" s="95">
        <v>365</v>
      </c>
      <c r="BB708" s="95">
        <v>360</v>
      </c>
      <c r="BC708" s="106">
        <v>-20</v>
      </c>
      <c r="BD708" s="115">
        <v>335</v>
      </c>
      <c r="BE708" s="95">
        <v>345</v>
      </c>
      <c r="BF708" s="95">
        <v>340</v>
      </c>
      <c r="BG708" s="106" t="s">
        <v>5</v>
      </c>
      <c r="BH708" s="115">
        <v>395</v>
      </c>
      <c r="BI708" s="95">
        <v>405</v>
      </c>
      <c r="BJ708" s="95">
        <v>400</v>
      </c>
      <c r="BK708" s="106" t="s">
        <v>5</v>
      </c>
      <c r="BL708" s="115">
        <v>340</v>
      </c>
      <c r="BM708" s="95">
        <v>350</v>
      </c>
      <c r="BN708" s="95">
        <v>345</v>
      </c>
      <c r="BO708" s="106">
        <v>10</v>
      </c>
      <c r="BP708" s="115">
        <v>395</v>
      </c>
      <c r="BQ708" s="95">
        <v>405</v>
      </c>
      <c r="BR708" s="95">
        <v>400</v>
      </c>
      <c r="BS708" s="106" t="s">
        <v>5</v>
      </c>
      <c r="BT708" s="115">
        <v>360</v>
      </c>
      <c r="BU708" s="95">
        <v>370</v>
      </c>
      <c r="BV708" s="95">
        <v>365</v>
      </c>
      <c r="BW708" s="106">
        <v>15</v>
      </c>
      <c r="BX708" s="115">
        <v>415</v>
      </c>
      <c r="BY708" s="95">
        <v>425</v>
      </c>
      <c r="BZ708" s="95">
        <v>420</v>
      </c>
      <c r="CA708" s="106" t="s">
        <v>5</v>
      </c>
      <c r="CB708" s="115">
        <v>535</v>
      </c>
      <c r="CC708" s="95">
        <v>545</v>
      </c>
      <c r="CD708" s="95">
        <v>540</v>
      </c>
      <c r="CE708" s="106" t="s">
        <v>5</v>
      </c>
      <c r="CF708" s="115">
        <v>370</v>
      </c>
      <c r="CG708" s="95">
        <v>380</v>
      </c>
      <c r="CH708" s="95">
        <v>375</v>
      </c>
      <c r="CI708" s="106" t="s">
        <v>5</v>
      </c>
      <c r="CJ708" s="115">
        <v>325</v>
      </c>
      <c r="CK708" s="95">
        <v>335</v>
      </c>
      <c r="CL708" s="95">
        <v>330</v>
      </c>
      <c r="CM708" s="106" t="s">
        <v>5</v>
      </c>
      <c r="CN708" s="115">
        <v>415</v>
      </c>
      <c r="CO708" s="95">
        <v>425</v>
      </c>
      <c r="CP708" s="95">
        <v>420</v>
      </c>
      <c r="CQ708" s="106" t="s">
        <v>5</v>
      </c>
      <c r="CR708" s="115">
        <v>545</v>
      </c>
      <c r="CS708" s="95">
        <v>555</v>
      </c>
      <c r="CT708" s="95">
        <v>550</v>
      </c>
      <c r="CU708" s="106">
        <v>10</v>
      </c>
      <c r="CV708" s="115">
        <v>395</v>
      </c>
      <c r="CW708" s="95">
        <v>405</v>
      </c>
      <c r="CX708" s="95">
        <v>400</v>
      </c>
      <c r="CY708" s="106" t="s">
        <v>5</v>
      </c>
      <c r="CZ708" s="115">
        <v>355</v>
      </c>
      <c r="DA708" s="95">
        <v>365</v>
      </c>
      <c r="DB708" s="95">
        <v>360</v>
      </c>
      <c r="DC708" s="106">
        <v>10</v>
      </c>
      <c r="DD708" s="115">
        <v>445</v>
      </c>
      <c r="DE708" s="95">
        <v>455</v>
      </c>
      <c r="DF708" s="95">
        <v>450</v>
      </c>
      <c r="DG708" s="106" t="s">
        <v>5</v>
      </c>
      <c r="DH708" s="115">
        <v>555</v>
      </c>
      <c r="DI708" s="95">
        <v>565</v>
      </c>
      <c r="DJ708" s="95">
        <v>560</v>
      </c>
      <c r="DK708" s="106" t="s">
        <v>5</v>
      </c>
      <c r="DL708" s="115">
        <v>370</v>
      </c>
      <c r="DM708" s="95">
        <v>380</v>
      </c>
      <c r="DN708" s="95">
        <v>375</v>
      </c>
      <c r="DO708" s="106" t="s">
        <v>5</v>
      </c>
      <c r="DP708" s="115">
        <v>310</v>
      </c>
      <c r="DQ708" s="95">
        <v>320</v>
      </c>
      <c r="DR708" s="95">
        <v>315</v>
      </c>
      <c r="DS708" s="106" t="s">
        <v>5</v>
      </c>
      <c r="DT708" s="115">
        <v>445</v>
      </c>
      <c r="DU708" s="95">
        <v>455</v>
      </c>
      <c r="DV708" s="95">
        <v>450</v>
      </c>
      <c r="DW708" s="106" t="s">
        <v>5</v>
      </c>
      <c r="DX708" s="115">
        <v>540</v>
      </c>
      <c r="DY708" s="95">
        <v>550</v>
      </c>
      <c r="DZ708" s="95">
        <v>545</v>
      </c>
      <c r="EA708" s="106" t="s">
        <v>5</v>
      </c>
      <c r="EB708" s="115">
        <v>385</v>
      </c>
      <c r="EC708" s="95">
        <v>395</v>
      </c>
      <c r="ED708" s="95">
        <v>390</v>
      </c>
      <c r="EE708" s="106">
        <v>15</v>
      </c>
      <c r="EF708" s="115">
        <v>310</v>
      </c>
      <c r="EG708" s="95">
        <v>320</v>
      </c>
      <c r="EH708" s="95">
        <v>315</v>
      </c>
      <c r="EI708" s="106">
        <v>5</v>
      </c>
      <c r="EJ708" s="115">
        <v>450</v>
      </c>
      <c r="EK708" s="95">
        <v>460</v>
      </c>
      <c r="EL708" s="95">
        <v>455</v>
      </c>
      <c r="EM708" s="106">
        <v>5</v>
      </c>
      <c r="EN708" s="115">
        <v>585</v>
      </c>
      <c r="EO708" s="95">
        <v>595</v>
      </c>
      <c r="EP708" s="95">
        <v>590</v>
      </c>
      <c r="EQ708" s="106" t="s">
        <v>5</v>
      </c>
      <c r="ER708" s="115">
        <v>370</v>
      </c>
      <c r="ES708" s="95">
        <v>380</v>
      </c>
      <c r="ET708" s="95">
        <v>375</v>
      </c>
      <c r="EU708" s="106" t="s">
        <v>5</v>
      </c>
      <c r="EV708" s="115">
        <v>335</v>
      </c>
      <c r="EW708" s="95">
        <v>345</v>
      </c>
      <c r="EX708" s="95">
        <v>340</v>
      </c>
      <c r="EY708" s="106">
        <v>5</v>
      </c>
      <c r="EZ708" s="115">
        <v>450</v>
      </c>
      <c r="FA708" s="95">
        <v>460</v>
      </c>
      <c r="FB708" s="95">
        <v>455</v>
      </c>
      <c r="FC708" s="106">
        <v>5</v>
      </c>
      <c r="FD708" s="115">
        <v>365</v>
      </c>
      <c r="FE708" s="95">
        <v>375</v>
      </c>
      <c r="FF708" s="95">
        <v>370</v>
      </c>
      <c r="FG708" s="106" t="s">
        <v>5</v>
      </c>
      <c r="FH708" s="115">
        <v>355</v>
      </c>
      <c r="FI708" s="95">
        <v>365</v>
      </c>
      <c r="FJ708" s="95">
        <v>360</v>
      </c>
      <c r="FK708" s="106" t="s">
        <v>5</v>
      </c>
      <c r="FL708" s="115">
        <v>285</v>
      </c>
      <c r="FM708" s="95">
        <v>295</v>
      </c>
      <c r="FN708" s="95">
        <v>290</v>
      </c>
      <c r="FO708" s="106">
        <v>-5</v>
      </c>
      <c r="FP708" s="115">
        <v>315</v>
      </c>
      <c r="FQ708" s="95">
        <v>325</v>
      </c>
      <c r="FR708" s="95">
        <v>320</v>
      </c>
      <c r="FS708" s="106" t="s">
        <v>5</v>
      </c>
      <c r="FT708" s="135">
        <v>305</v>
      </c>
      <c r="FU708" s="136">
        <v>315</v>
      </c>
      <c r="FV708" s="95">
        <v>310</v>
      </c>
      <c r="FW708" s="134">
        <v>-20</v>
      </c>
      <c r="FX708" s="115">
        <v>335</v>
      </c>
      <c r="FY708" s="95">
        <v>345</v>
      </c>
      <c r="FZ708" s="95">
        <v>340</v>
      </c>
      <c r="GA708" s="106" t="s">
        <v>5</v>
      </c>
      <c r="GB708" s="115">
        <v>485</v>
      </c>
      <c r="GC708" s="95">
        <v>495</v>
      </c>
      <c r="GD708" s="95">
        <v>490</v>
      </c>
      <c r="GE708" s="106" t="s">
        <v>5</v>
      </c>
      <c r="GF708" s="115">
        <v>445</v>
      </c>
      <c r="GG708" s="95">
        <v>455</v>
      </c>
      <c r="GH708" s="95">
        <v>450</v>
      </c>
      <c r="GI708" s="106">
        <v>10</v>
      </c>
      <c r="GJ708" s="115">
        <v>455</v>
      </c>
      <c r="GK708" s="95">
        <v>465</v>
      </c>
      <c r="GL708" s="95">
        <v>460</v>
      </c>
      <c r="GM708" s="106" t="s">
        <v>5</v>
      </c>
      <c r="GN708" s="115">
        <v>645</v>
      </c>
      <c r="GO708" s="95">
        <v>655</v>
      </c>
      <c r="GP708" s="95">
        <v>650</v>
      </c>
      <c r="GQ708" s="106" t="s">
        <v>5</v>
      </c>
      <c r="GR708" s="93"/>
      <c r="GS708" s="93"/>
    </row>
    <row r="709" spans="1:201" ht="15.75" x14ac:dyDescent="0.25">
      <c r="A709">
        <v>6</v>
      </c>
      <c r="B709">
        <v>2023</v>
      </c>
      <c r="C709" s="91">
        <v>45093</v>
      </c>
      <c r="D709" s="96">
        <v>402.5</v>
      </c>
      <c r="E709" s="96">
        <v>412.5</v>
      </c>
      <c r="F709" s="96">
        <v>407.5</v>
      </c>
      <c r="G709" s="103"/>
      <c r="H709" s="113">
        <v>370</v>
      </c>
      <c r="I709" s="96">
        <v>380</v>
      </c>
      <c r="J709" s="96">
        <v>375</v>
      </c>
      <c r="K709" s="103"/>
      <c r="L709" s="113">
        <v>427.5</v>
      </c>
      <c r="M709" s="96">
        <v>437.5</v>
      </c>
      <c r="N709" s="96">
        <v>432.5</v>
      </c>
      <c r="O709" s="103"/>
      <c r="P709" s="113">
        <v>405</v>
      </c>
      <c r="Q709" s="96">
        <v>415</v>
      </c>
      <c r="R709" s="96">
        <v>410</v>
      </c>
      <c r="S709" s="103"/>
      <c r="T709" s="113">
        <v>420</v>
      </c>
      <c r="U709" s="96">
        <v>430</v>
      </c>
      <c r="V709" s="96">
        <v>425</v>
      </c>
      <c r="W709" s="103"/>
      <c r="X709" s="113">
        <v>422.5</v>
      </c>
      <c r="Y709" s="96">
        <v>432.5</v>
      </c>
      <c r="Z709" s="96">
        <v>427.5</v>
      </c>
      <c r="AA709" s="103"/>
      <c r="AB709" s="113">
        <v>415</v>
      </c>
      <c r="AC709" s="96">
        <v>425</v>
      </c>
      <c r="AD709" s="96">
        <v>420</v>
      </c>
      <c r="AE709" s="103"/>
      <c r="AF709" s="113">
        <v>387.5</v>
      </c>
      <c r="AG709" s="96">
        <v>397.5</v>
      </c>
      <c r="AH709" s="96">
        <v>392.5</v>
      </c>
      <c r="AI709" s="103"/>
      <c r="AJ709" s="113">
        <v>380</v>
      </c>
      <c r="AK709" s="96">
        <v>390</v>
      </c>
      <c r="AL709" s="96">
        <v>385</v>
      </c>
      <c r="AM709" s="103"/>
      <c r="AN709" s="113">
        <v>380</v>
      </c>
      <c r="AO709" s="96">
        <v>390</v>
      </c>
      <c r="AP709" s="96">
        <v>385</v>
      </c>
      <c r="AQ709" s="103"/>
      <c r="AR709" s="113">
        <v>405</v>
      </c>
      <c r="AS709" s="96">
        <v>415</v>
      </c>
      <c r="AT709" s="96">
        <v>410</v>
      </c>
      <c r="AU709" s="103"/>
      <c r="AV709" s="113">
        <v>370</v>
      </c>
      <c r="AW709" s="96">
        <v>380</v>
      </c>
      <c r="AX709" s="96">
        <v>375</v>
      </c>
      <c r="AY709" s="103"/>
      <c r="AZ709" s="113">
        <v>352.5</v>
      </c>
      <c r="BA709" s="96">
        <v>362.5</v>
      </c>
      <c r="BB709" s="96">
        <v>357.5</v>
      </c>
      <c r="BC709" s="103"/>
      <c r="BD709" s="113">
        <v>337.5</v>
      </c>
      <c r="BE709" s="96">
        <v>347.5</v>
      </c>
      <c r="BF709" s="96">
        <v>342.5</v>
      </c>
      <c r="BG709" s="103"/>
      <c r="BH709" s="113">
        <v>395</v>
      </c>
      <c r="BI709" s="96">
        <v>405</v>
      </c>
      <c r="BJ709" s="96">
        <v>400</v>
      </c>
      <c r="BK709" s="103"/>
      <c r="BL709" s="113">
        <v>345</v>
      </c>
      <c r="BM709" s="96">
        <v>355</v>
      </c>
      <c r="BN709" s="96">
        <v>350</v>
      </c>
      <c r="BO709" s="103"/>
      <c r="BP709" s="113">
        <v>395</v>
      </c>
      <c r="BQ709" s="96">
        <v>405</v>
      </c>
      <c r="BR709" s="96">
        <v>400</v>
      </c>
      <c r="BS709" s="103"/>
      <c r="BT709" s="113">
        <v>365</v>
      </c>
      <c r="BU709" s="96">
        <v>375</v>
      </c>
      <c r="BV709" s="96">
        <v>370</v>
      </c>
      <c r="BW709" s="103"/>
      <c r="BX709" s="113">
        <v>415</v>
      </c>
      <c r="BY709" s="96">
        <v>425</v>
      </c>
      <c r="BZ709" s="96">
        <v>420</v>
      </c>
      <c r="CA709" s="103"/>
      <c r="CB709" s="113">
        <v>545</v>
      </c>
      <c r="CC709" s="96">
        <v>555</v>
      </c>
      <c r="CD709" s="96">
        <v>550</v>
      </c>
      <c r="CE709" s="103"/>
      <c r="CF709" s="113">
        <v>370</v>
      </c>
      <c r="CG709" s="96">
        <v>380</v>
      </c>
      <c r="CH709" s="96">
        <v>375</v>
      </c>
      <c r="CI709" s="103"/>
      <c r="CJ709" s="113">
        <v>325</v>
      </c>
      <c r="CK709" s="96">
        <v>335</v>
      </c>
      <c r="CL709" s="96">
        <v>330</v>
      </c>
      <c r="CM709" s="103"/>
      <c r="CN709" s="113">
        <v>415</v>
      </c>
      <c r="CO709" s="96">
        <v>425</v>
      </c>
      <c r="CP709" s="96">
        <v>420</v>
      </c>
      <c r="CQ709" s="103"/>
      <c r="CR709" s="113">
        <v>545</v>
      </c>
      <c r="CS709" s="96">
        <v>555</v>
      </c>
      <c r="CT709" s="96">
        <v>550</v>
      </c>
      <c r="CU709" s="103"/>
      <c r="CV709" s="113">
        <v>397.5</v>
      </c>
      <c r="CW709" s="96">
        <v>407.5</v>
      </c>
      <c r="CX709" s="96">
        <v>402.5</v>
      </c>
      <c r="CY709" s="103"/>
      <c r="CZ709" s="113">
        <v>352.5</v>
      </c>
      <c r="DA709" s="96">
        <v>362.5</v>
      </c>
      <c r="DB709" s="96">
        <v>357.5</v>
      </c>
      <c r="DC709" s="103"/>
      <c r="DD709" s="113">
        <v>445</v>
      </c>
      <c r="DE709" s="96">
        <v>455</v>
      </c>
      <c r="DF709" s="96">
        <v>450</v>
      </c>
      <c r="DG709" s="103"/>
      <c r="DH709" s="113">
        <v>550</v>
      </c>
      <c r="DI709" s="96">
        <v>560</v>
      </c>
      <c r="DJ709" s="96">
        <v>555</v>
      </c>
      <c r="DK709" s="103"/>
      <c r="DL709" s="113">
        <v>372.5</v>
      </c>
      <c r="DM709" s="96">
        <v>382.5</v>
      </c>
      <c r="DN709" s="96">
        <v>377.5</v>
      </c>
      <c r="DO709" s="103"/>
      <c r="DP709" s="113">
        <v>310</v>
      </c>
      <c r="DQ709" s="96">
        <v>320</v>
      </c>
      <c r="DR709" s="96">
        <v>315</v>
      </c>
      <c r="DS709" s="103"/>
      <c r="DT709" s="113">
        <v>445</v>
      </c>
      <c r="DU709" s="96">
        <v>455</v>
      </c>
      <c r="DV709" s="96">
        <v>450</v>
      </c>
      <c r="DW709" s="103"/>
      <c r="DX709" s="113">
        <v>535</v>
      </c>
      <c r="DY709" s="96">
        <v>545</v>
      </c>
      <c r="DZ709" s="96">
        <v>540</v>
      </c>
      <c r="EA709" s="103"/>
      <c r="EB709" s="113">
        <v>382.5</v>
      </c>
      <c r="EC709" s="96">
        <v>392.5</v>
      </c>
      <c r="ED709" s="96">
        <v>387.5</v>
      </c>
      <c r="EE709" s="103"/>
      <c r="EF709" s="113">
        <v>310</v>
      </c>
      <c r="EG709" s="96">
        <v>320</v>
      </c>
      <c r="EH709" s="96">
        <v>315</v>
      </c>
      <c r="EI709" s="103"/>
      <c r="EJ709" s="113">
        <v>450</v>
      </c>
      <c r="EK709" s="96">
        <v>460</v>
      </c>
      <c r="EL709" s="96">
        <v>455</v>
      </c>
      <c r="EM709" s="103"/>
      <c r="EN709" s="113">
        <v>580</v>
      </c>
      <c r="EO709" s="96">
        <v>590</v>
      </c>
      <c r="EP709" s="96">
        <v>585</v>
      </c>
      <c r="EQ709" s="103"/>
      <c r="ER709" s="113">
        <v>372.5</v>
      </c>
      <c r="ES709" s="96">
        <v>382.5</v>
      </c>
      <c r="ET709" s="96">
        <v>377.5</v>
      </c>
      <c r="EU709" s="103"/>
      <c r="EV709" s="113">
        <v>337.5</v>
      </c>
      <c r="EW709" s="96">
        <v>347.5</v>
      </c>
      <c r="EX709" s="96">
        <v>342.5</v>
      </c>
      <c r="EY709" s="103"/>
      <c r="EZ709" s="113">
        <v>450</v>
      </c>
      <c r="FA709" s="96">
        <v>460</v>
      </c>
      <c r="FB709" s="96">
        <v>455</v>
      </c>
      <c r="FC709" s="103"/>
      <c r="FD709" s="113">
        <v>365</v>
      </c>
      <c r="FE709" s="96">
        <v>375</v>
      </c>
      <c r="FF709" s="96">
        <v>370</v>
      </c>
      <c r="FG709" s="103"/>
      <c r="FH709" s="113">
        <v>355</v>
      </c>
      <c r="FI709" s="96">
        <v>365</v>
      </c>
      <c r="FJ709" s="96">
        <v>360</v>
      </c>
      <c r="FK709" s="103"/>
      <c r="FL709" s="113">
        <v>287.5</v>
      </c>
      <c r="FM709" s="96">
        <v>297.5</v>
      </c>
      <c r="FN709" s="96">
        <v>292.5</v>
      </c>
      <c r="FO709" s="103"/>
      <c r="FP709" s="114">
        <v>315</v>
      </c>
      <c r="FQ709" s="101">
        <v>325</v>
      </c>
      <c r="FR709" s="101">
        <v>320</v>
      </c>
      <c r="FS709" s="103"/>
      <c r="FT709" s="113">
        <v>315</v>
      </c>
      <c r="FU709" s="96">
        <v>325</v>
      </c>
      <c r="FV709" s="96">
        <v>320</v>
      </c>
      <c r="FW709" s="103"/>
      <c r="FX709" s="113">
        <v>345</v>
      </c>
      <c r="FY709" s="96">
        <v>355</v>
      </c>
      <c r="FZ709" s="96">
        <v>350</v>
      </c>
      <c r="GA709" s="103"/>
      <c r="GB709" s="113">
        <v>487.5</v>
      </c>
      <c r="GC709" s="96">
        <v>497.5</v>
      </c>
      <c r="GD709" s="96">
        <v>492.5</v>
      </c>
      <c r="GE709" s="103"/>
      <c r="GF709" s="113">
        <v>442.5</v>
      </c>
      <c r="GG709" s="96">
        <v>452.5</v>
      </c>
      <c r="GH709" s="96">
        <v>447.5</v>
      </c>
      <c r="GI709" s="103"/>
      <c r="GJ709" s="113">
        <v>455</v>
      </c>
      <c r="GK709" s="96">
        <v>465</v>
      </c>
      <c r="GL709" s="96">
        <v>460</v>
      </c>
      <c r="GM709" s="103"/>
      <c r="GN709" s="113">
        <v>640</v>
      </c>
      <c r="GO709" s="96">
        <v>650</v>
      </c>
      <c r="GP709" s="96">
        <v>645</v>
      </c>
      <c r="GQ709" s="103"/>
      <c r="GR709" s="93"/>
      <c r="GS709" s="93"/>
    </row>
    <row r="710" spans="1:201" ht="15.75" x14ac:dyDescent="0.25">
      <c r="A710">
        <v>6</v>
      </c>
      <c r="B710">
        <v>2023</v>
      </c>
      <c r="C710" s="91">
        <v>45100</v>
      </c>
      <c r="D710" s="95">
        <v>405</v>
      </c>
      <c r="E710" s="95">
        <v>415</v>
      </c>
      <c r="F710" s="95">
        <v>410</v>
      </c>
      <c r="G710" s="106">
        <v>5</v>
      </c>
      <c r="H710" s="115">
        <v>370</v>
      </c>
      <c r="I710" s="95">
        <v>380</v>
      </c>
      <c r="J710" s="95">
        <v>375</v>
      </c>
      <c r="K710" s="106" t="s">
        <v>5</v>
      </c>
      <c r="L710" s="115">
        <v>430</v>
      </c>
      <c r="M710" s="95">
        <v>440</v>
      </c>
      <c r="N710" s="95">
        <v>435</v>
      </c>
      <c r="O710" s="106">
        <v>5</v>
      </c>
      <c r="P710" s="115">
        <v>410</v>
      </c>
      <c r="Q710" s="95">
        <v>420</v>
      </c>
      <c r="R710" s="95">
        <v>415</v>
      </c>
      <c r="S710" s="106">
        <v>10</v>
      </c>
      <c r="T710" s="115">
        <v>425</v>
      </c>
      <c r="U710" s="95">
        <v>435</v>
      </c>
      <c r="V710" s="95">
        <v>430</v>
      </c>
      <c r="W710" s="106">
        <v>10</v>
      </c>
      <c r="X710" s="115">
        <v>425</v>
      </c>
      <c r="Y710" s="95">
        <v>435</v>
      </c>
      <c r="Z710" s="95">
        <v>430</v>
      </c>
      <c r="AA710" s="106">
        <v>5</v>
      </c>
      <c r="AB710" s="115">
        <v>415</v>
      </c>
      <c r="AC710" s="95">
        <v>425</v>
      </c>
      <c r="AD710" s="95">
        <v>420</v>
      </c>
      <c r="AE710" s="106" t="s">
        <v>5</v>
      </c>
      <c r="AF710" s="115">
        <v>395</v>
      </c>
      <c r="AG710" s="95">
        <v>405</v>
      </c>
      <c r="AH710" s="95">
        <v>400</v>
      </c>
      <c r="AI710" s="106">
        <v>15</v>
      </c>
      <c r="AJ710" s="115">
        <v>380</v>
      </c>
      <c r="AK710" s="95">
        <v>390</v>
      </c>
      <c r="AL710" s="95">
        <v>385</v>
      </c>
      <c r="AM710" s="106" t="s">
        <v>5</v>
      </c>
      <c r="AN710" s="115">
        <v>385</v>
      </c>
      <c r="AO710" s="95">
        <v>395</v>
      </c>
      <c r="AP710" s="95">
        <v>390</v>
      </c>
      <c r="AQ710" s="106">
        <v>10</v>
      </c>
      <c r="AR710" s="115">
        <v>415</v>
      </c>
      <c r="AS710" s="95">
        <v>425</v>
      </c>
      <c r="AT710" s="95">
        <v>420</v>
      </c>
      <c r="AU710" s="106">
        <v>20</v>
      </c>
      <c r="AV710" s="115">
        <v>370</v>
      </c>
      <c r="AW710" s="95">
        <v>380</v>
      </c>
      <c r="AX710" s="95">
        <v>375</v>
      </c>
      <c r="AY710" s="106" t="s">
        <v>5</v>
      </c>
      <c r="AZ710" s="115">
        <v>350</v>
      </c>
      <c r="BA710" s="95">
        <v>360</v>
      </c>
      <c r="BB710" s="95">
        <v>355</v>
      </c>
      <c r="BC710" s="106">
        <v>-5</v>
      </c>
      <c r="BD710" s="115">
        <v>340</v>
      </c>
      <c r="BE710" s="95">
        <v>350</v>
      </c>
      <c r="BF710" s="95">
        <v>345</v>
      </c>
      <c r="BG710" s="106">
        <v>5</v>
      </c>
      <c r="BH710" s="115">
        <v>395</v>
      </c>
      <c r="BI710" s="95">
        <v>405</v>
      </c>
      <c r="BJ710" s="95">
        <v>400</v>
      </c>
      <c r="BK710" s="106" t="s">
        <v>5</v>
      </c>
      <c r="BL710" s="115">
        <v>350</v>
      </c>
      <c r="BM710" s="95">
        <v>360</v>
      </c>
      <c r="BN710" s="95">
        <v>355</v>
      </c>
      <c r="BO710" s="106">
        <v>10</v>
      </c>
      <c r="BP710" s="115">
        <v>395</v>
      </c>
      <c r="BQ710" s="95">
        <v>405</v>
      </c>
      <c r="BR710" s="95">
        <v>400</v>
      </c>
      <c r="BS710" s="106" t="s">
        <v>5</v>
      </c>
      <c r="BT710" s="115">
        <v>370</v>
      </c>
      <c r="BU710" s="95">
        <v>380</v>
      </c>
      <c r="BV710" s="95">
        <v>375</v>
      </c>
      <c r="BW710" s="106">
        <v>10</v>
      </c>
      <c r="BX710" s="115">
        <v>415</v>
      </c>
      <c r="BY710" s="95">
        <v>425</v>
      </c>
      <c r="BZ710" s="95">
        <v>420</v>
      </c>
      <c r="CA710" s="106" t="s">
        <v>5</v>
      </c>
      <c r="CB710" s="115">
        <v>555</v>
      </c>
      <c r="CC710" s="95">
        <v>565</v>
      </c>
      <c r="CD710" s="95">
        <v>560</v>
      </c>
      <c r="CE710" s="106">
        <v>20</v>
      </c>
      <c r="CF710" s="115">
        <v>370</v>
      </c>
      <c r="CG710" s="95">
        <v>380</v>
      </c>
      <c r="CH710" s="95">
        <v>375</v>
      </c>
      <c r="CI710" s="106" t="s">
        <v>5</v>
      </c>
      <c r="CJ710" s="115">
        <v>325</v>
      </c>
      <c r="CK710" s="95">
        <v>335</v>
      </c>
      <c r="CL710" s="95">
        <v>330</v>
      </c>
      <c r="CM710" s="106" t="s">
        <v>5</v>
      </c>
      <c r="CN710" s="115">
        <v>415</v>
      </c>
      <c r="CO710" s="95">
        <v>425</v>
      </c>
      <c r="CP710" s="95">
        <v>420</v>
      </c>
      <c r="CQ710" s="106" t="s">
        <v>5</v>
      </c>
      <c r="CR710" s="115">
        <v>545</v>
      </c>
      <c r="CS710" s="95">
        <v>555</v>
      </c>
      <c r="CT710" s="95">
        <v>550</v>
      </c>
      <c r="CU710" s="106">
        <v>10</v>
      </c>
      <c r="CV710" s="115">
        <v>400</v>
      </c>
      <c r="CW710" s="95">
        <v>410</v>
      </c>
      <c r="CX710" s="95">
        <v>405</v>
      </c>
      <c r="CY710" s="106">
        <v>5</v>
      </c>
      <c r="CZ710" s="115">
        <v>350</v>
      </c>
      <c r="DA710" s="95">
        <v>360</v>
      </c>
      <c r="DB710" s="95">
        <v>355</v>
      </c>
      <c r="DC710" s="106">
        <v>-5</v>
      </c>
      <c r="DD710" s="115">
        <v>445</v>
      </c>
      <c r="DE710" s="95">
        <v>455</v>
      </c>
      <c r="DF710" s="95">
        <v>450</v>
      </c>
      <c r="DG710" s="106" t="s">
        <v>5</v>
      </c>
      <c r="DH710" s="115">
        <v>545</v>
      </c>
      <c r="DI710" s="95">
        <v>555</v>
      </c>
      <c r="DJ710" s="95">
        <v>550</v>
      </c>
      <c r="DK710" s="106">
        <v>-10</v>
      </c>
      <c r="DL710" s="115">
        <v>375</v>
      </c>
      <c r="DM710" s="95">
        <v>385</v>
      </c>
      <c r="DN710" s="95">
        <v>380</v>
      </c>
      <c r="DO710" s="106">
        <v>5</v>
      </c>
      <c r="DP710" s="115">
        <v>310</v>
      </c>
      <c r="DQ710" s="95">
        <v>320</v>
      </c>
      <c r="DR710" s="95">
        <v>315</v>
      </c>
      <c r="DS710" s="106" t="s">
        <v>5</v>
      </c>
      <c r="DT710" s="115">
        <v>445</v>
      </c>
      <c r="DU710" s="95">
        <v>455</v>
      </c>
      <c r="DV710" s="95">
        <v>450</v>
      </c>
      <c r="DW710" s="106" t="s">
        <v>5</v>
      </c>
      <c r="DX710" s="115">
        <v>530</v>
      </c>
      <c r="DY710" s="95">
        <v>540</v>
      </c>
      <c r="DZ710" s="95">
        <v>535</v>
      </c>
      <c r="EA710" s="106">
        <v>-10</v>
      </c>
      <c r="EB710" s="115">
        <v>380</v>
      </c>
      <c r="EC710" s="95">
        <v>390</v>
      </c>
      <c r="ED710" s="95">
        <v>385</v>
      </c>
      <c r="EE710" s="106">
        <v>-5</v>
      </c>
      <c r="EF710" s="115">
        <v>310</v>
      </c>
      <c r="EG710" s="95">
        <v>320</v>
      </c>
      <c r="EH710" s="95">
        <v>315</v>
      </c>
      <c r="EI710" s="106" t="s">
        <v>5</v>
      </c>
      <c r="EJ710" s="115">
        <v>450</v>
      </c>
      <c r="EK710" s="95">
        <v>460</v>
      </c>
      <c r="EL710" s="95">
        <v>455</v>
      </c>
      <c r="EM710" s="106" t="s">
        <v>5</v>
      </c>
      <c r="EN710" s="115">
        <v>575</v>
      </c>
      <c r="EO710" s="95">
        <v>585</v>
      </c>
      <c r="EP710" s="95">
        <v>580</v>
      </c>
      <c r="EQ710" s="106">
        <v>-10</v>
      </c>
      <c r="ER710" s="115">
        <v>375</v>
      </c>
      <c r="ES710" s="95">
        <v>385</v>
      </c>
      <c r="ET710" s="95">
        <v>380</v>
      </c>
      <c r="EU710" s="106">
        <v>5</v>
      </c>
      <c r="EV710" s="115">
        <v>340</v>
      </c>
      <c r="EW710" s="95">
        <v>350</v>
      </c>
      <c r="EX710" s="95">
        <v>345</v>
      </c>
      <c r="EY710" s="106">
        <v>5</v>
      </c>
      <c r="EZ710" s="115">
        <v>450</v>
      </c>
      <c r="FA710" s="95">
        <v>460</v>
      </c>
      <c r="FB710" s="95">
        <v>455</v>
      </c>
      <c r="FC710" s="106" t="s">
        <v>5</v>
      </c>
      <c r="FD710" s="115">
        <v>365</v>
      </c>
      <c r="FE710" s="95">
        <v>375</v>
      </c>
      <c r="FF710" s="95">
        <v>370</v>
      </c>
      <c r="FG710" s="106" t="s">
        <v>5</v>
      </c>
      <c r="FH710" s="115">
        <v>355</v>
      </c>
      <c r="FI710" s="95">
        <v>365</v>
      </c>
      <c r="FJ710" s="95">
        <v>360</v>
      </c>
      <c r="FK710" s="106" t="s">
        <v>5</v>
      </c>
      <c r="FL710" s="115">
        <v>290</v>
      </c>
      <c r="FM710" s="95">
        <v>300</v>
      </c>
      <c r="FN710" s="95">
        <v>295</v>
      </c>
      <c r="FO710" s="106">
        <v>5</v>
      </c>
      <c r="FP710" s="115">
        <v>315</v>
      </c>
      <c r="FQ710" s="95">
        <v>325</v>
      </c>
      <c r="FR710" s="95">
        <v>320</v>
      </c>
      <c r="FS710" s="106" t="s">
        <v>5</v>
      </c>
      <c r="FT710" s="135">
        <v>325</v>
      </c>
      <c r="FU710" s="136">
        <v>335</v>
      </c>
      <c r="FV710" s="95">
        <v>330</v>
      </c>
      <c r="FW710" s="134">
        <v>20</v>
      </c>
      <c r="FX710" s="115">
        <v>355</v>
      </c>
      <c r="FY710" s="95">
        <v>365</v>
      </c>
      <c r="FZ710" s="95">
        <v>360</v>
      </c>
      <c r="GA710" s="106">
        <v>20</v>
      </c>
      <c r="GB710" s="115">
        <v>490</v>
      </c>
      <c r="GC710" s="95">
        <v>500</v>
      </c>
      <c r="GD710" s="95">
        <v>495</v>
      </c>
      <c r="GE710" s="106">
        <v>5</v>
      </c>
      <c r="GF710" s="115">
        <v>440</v>
      </c>
      <c r="GG710" s="95">
        <v>450</v>
      </c>
      <c r="GH710" s="95">
        <v>445</v>
      </c>
      <c r="GI710" s="106">
        <v>-5</v>
      </c>
      <c r="GJ710" s="115">
        <v>455</v>
      </c>
      <c r="GK710" s="95">
        <v>465</v>
      </c>
      <c r="GL710" s="95">
        <v>460</v>
      </c>
      <c r="GM710" s="106" t="s">
        <v>5</v>
      </c>
      <c r="GN710" s="115">
        <v>635</v>
      </c>
      <c r="GO710" s="95">
        <v>645</v>
      </c>
      <c r="GP710" s="95">
        <v>640</v>
      </c>
      <c r="GQ710" s="106">
        <v>-10</v>
      </c>
      <c r="GR710" s="93"/>
      <c r="GS710" s="93"/>
    </row>
    <row r="711" spans="1:201" ht="15.75" x14ac:dyDescent="0.25">
      <c r="A711">
        <v>6</v>
      </c>
      <c r="B711">
        <v>2023</v>
      </c>
      <c r="C711" s="91">
        <v>45107</v>
      </c>
      <c r="D711" s="95">
        <v>400</v>
      </c>
      <c r="E711" s="95">
        <v>410</v>
      </c>
      <c r="F711" s="95">
        <v>405</v>
      </c>
      <c r="G711" s="106">
        <v>-5</v>
      </c>
      <c r="H711" s="115">
        <v>370</v>
      </c>
      <c r="I711" s="95">
        <v>380</v>
      </c>
      <c r="J711" s="95">
        <v>375</v>
      </c>
      <c r="K711" s="106" t="s">
        <v>5</v>
      </c>
      <c r="L711" s="115">
        <v>435</v>
      </c>
      <c r="M711" s="95">
        <v>445</v>
      </c>
      <c r="N711" s="95">
        <v>440</v>
      </c>
      <c r="O711" s="106">
        <v>5</v>
      </c>
      <c r="P711" s="115">
        <v>405</v>
      </c>
      <c r="Q711" s="95">
        <v>415</v>
      </c>
      <c r="R711" s="95">
        <v>410</v>
      </c>
      <c r="S711" s="106">
        <v>-5</v>
      </c>
      <c r="T711" s="115">
        <v>425</v>
      </c>
      <c r="U711" s="95">
        <v>435</v>
      </c>
      <c r="V711" s="95">
        <v>430</v>
      </c>
      <c r="W711" s="106" t="s">
        <v>5</v>
      </c>
      <c r="X711" s="115">
        <v>425</v>
      </c>
      <c r="Y711" s="95">
        <v>435</v>
      </c>
      <c r="Z711" s="95">
        <v>430</v>
      </c>
      <c r="AA711" s="106" t="s">
        <v>5</v>
      </c>
      <c r="AB711" s="115">
        <v>420</v>
      </c>
      <c r="AC711" s="95">
        <v>430</v>
      </c>
      <c r="AD711" s="95">
        <v>425</v>
      </c>
      <c r="AE711" s="106">
        <v>5</v>
      </c>
      <c r="AF711" s="115">
        <v>395</v>
      </c>
      <c r="AG711" s="95">
        <v>405</v>
      </c>
      <c r="AH711" s="95">
        <v>400</v>
      </c>
      <c r="AI711" s="106" t="s">
        <v>5</v>
      </c>
      <c r="AJ711" s="115">
        <v>380</v>
      </c>
      <c r="AK711" s="95">
        <v>390</v>
      </c>
      <c r="AL711" s="95">
        <v>385</v>
      </c>
      <c r="AM711" s="106" t="s">
        <v>5</v>
      </c>
      <c r="AN711" s="115">
        <v>375</v>
      </c>
      <c r="AO711" s="95">
        <v>385</v>
      </c>
      <c r="AP711" s="95">
        <v>380</v>
      </c>
      <c r="AQ711" s="106">
        <v>-10</v>
      </c>
      <c r="AR711" s="115">
        <v>415</v>
      </c>
      <c r="AS711" s="95">
        <v>425</v>
      </c>
      <c r="AT711" s="95">
        <v>420</v>
      </c>
      <c r="AU711" s="106" t="s">
        <v>5</v>
      </c>
      <c r="AV711" s="115">
        <v>370</v>
      </c>
      <c r="AW711" s="95">
        <v>380</v>
      </c>
      <c r="AX711" s="95">
        <v>375</v>
      </c>
      <c r="AY711" s="106" t="s">
        <v>5</v>
      </c>
      <c r="AZ711" s="115">
        <v>350</v>
      </c>
      <c r="BA711" s="95">
        <v>360</v>
      </c>
      <c r="BB711" s="95">
        <v>355</v>
      </c>
      <c r="BC711" s="106" t="s">
        <v>5</v>
      </c>
      <c r="BD711" s="115">
        <v>340</v>
      </c>
      <c r="BE711" s="95">
        <v>350</v>
      </c>
      <c r="BF711" s="95">
        <v>345</v>
      </c>
      <c r="BG711" s="106" t="s">
        <v>5</v>
      </c>
      <c r="BH711" s="115">
        <v>400</v>
      </c>
      <c r="BI711" s="95">
        <v>410</v>
      </c>
      <c r="BJ711" s="95">
        <v>405</v>
      </c>
      <c r="BK711" s="106">
        <v>5</v>
      </c>
      <c r="BL711" s="115">
        <v>345</v>
      </c>
      <c r="BM711" s="95">
        <v>355</v>
      </c>
      <c r="BN711" s="95">
        <v>350</v>
      </c>
      <c r="BO711" s="106">
        <v>-5</v>
      </c>
      <c r="BP711" s="115">
        <v>405</v>
      </c>
      <c r="BQ711" s="95">
        <v>415</v>
      </c>
      <c r="BR711" s="95">
        <v>410</v>
      </c>
      <c r="BS711" s="106">
        <v>10</v>
      </c>
      <c r="BT711" s="115">
        <v>355</v>
      </c>
      <c r="BU711" s="95">
        <v>365</v>
      </c>
      <c r="BV711" s="95">
        <v>360</v>
      </c>
      <c r="BW711" s="106">
        <v>-15</v>
      </c>
      <c r="BX711" s="115">
        <v>415</v>
      </c>
      <c r="BY711" s="95">
        <v>425</v>
      </c>
      <c r="BZ711" s="95">
        <v>420</v>
      </c>
      <c r="CA711" s="106" t="s">
        <v>5</v>
      </c>
      <c r="CB711" s="115">
        <v>555</v>
      </c>
      <c r="CC711" s="95">
        <v>565</v>
      </c>
      <c r="CD711" s="95">
        <v>560</v>
      </c>
      <c r="CE711" s="106" t="s">
        <v>5</v>
      </c>
      <c r="CF711" s="115">
        <v>370</v>
      </c>
      <c r="CG711" s="95">
        <v>380</v>
      </c>
      <c r="CH711" s="95">
        <v>375</v>
      </c>
      <c r="CI711" s="106" t="s">
        <v>5</v>
      </c>
      <c r="CJ711" s="115">
        <v>325</v>
      </c>
      <c r="CK711" s="95">
        <v>335</v>
      </c>
      <c r="CL711" s="95">
        <v>330</v>
      </c>
      <c r="CM711" s="106" t="s">
        <v>5</v>
      </c>
      <c r="CN711" s="115">
        <v>415</v>
      </c>
      <c r="CO711" s="95">
        <v>425</v>
      </c>
      <c r="CP711" s="95">
        <v>420</v>
      </c>
      <c r="CQ711" s="106" t="s">
        <v>5</v>
      </c>
      <c r="CR711" s="115">
        <v>545</v>
      </c>
      <c r="CS711" s="95">
        <v>555</v>
      </c>
      <c r="CT711" s="95">
        <v>550</v>
      </c>
      <c r="CU711" s="106">
        <v>10</v>
      </c>
      <c r="CV711" s="115">
        <v>405</v>
      </c>
      <c r="CW711" s="95">
        <v>415</v>
      </c>
      <c r="CX711" s="95">
        <v>410</v>
      </c>
      <c r="CY711" s="106">
        <v>5</v>
      </c>
      <c r="CZ711" s="115">
        <v>350</v>
      </c>
      <c r="DA711" s="95">
        <v>360</v>
      </c>
      <c r="DB711" s="95">
        <v>355</v>
      </c>
      <c r="DC711" s="106" t="s">
        <v>5</v>
      </c>
      <c r="DD711" s="115">
        <v>440</v>
      </c>
      <c r="DE711" s="95">
        <v>450</v>
      </c>
      <c r="DF711" s="95">
        <v>445</v>
      </c>
      <c r="DG711" s="106">
        <v>-5</v>
      </c>
      <c r="DH711" s="115">
        <v>545</v>
      </c>
      <c r="DI711" s="95">
        <v>555</v>
      </c>
      <c r="DJ711" s="95">
        <v>550</v>
      </c>
      <c r="DK711" s="106" t="s">
        <v>5</v>
      </c>
      <c r="DL711" s="115">
        <v>370</v>
      </c>
      <c r="DM711" s="95">
        <v>380</v>
      </c>
      <c r="DN711" s="95">
        <v>375</v>
      </c>
      <c r="DO711" s="106">
        <v>-5</v>
      </c>
      <c r="DP711" s="115">
        <v>310</v>
      </c>
      <c r="DQ711" s="95">
        <v>320</v>
      </c>
      <c r="DR711" s="95">
        <v>315</v>
      </c>
      <c r="DS711" s="106" t="s">
        <v>5</v>
      </c>
      <c r="DT711" s="115">
        <v>445</v>
      </c>
      <c r="DU711" s="95">
        <v>455</v>
      </c>
      <c r="DV711" s="95">
        <v>450</v>
      </c>
      <c r="DW711" s="106" t="s">
        <v>5</v>
      </c>
      <c r="DX711" s="115">
        <v>530</v>
      </c>
      <c r="DY711" s="95">
        <v>540</v>
      </c>
      <c r="DZ711" s="95">
        <v>535</v>
      </c>
      <c r="EA711" s="106" t="s">
        <v>5</v>
      </c>
      <c r="EB711" s="115">
        <v>380</v>
      </c>
      <c r="EC711" s="95">
        <v>390</v>
      </c>
      <c r="ED711" s="95">
        <v>385</v>
      </c>
      <c r="EE711" s="106" t="s">
        <v>5</v>
      </c>
      <c r="EF711" s="115">
        <v>310</v>
      </c>
      <c r="EG711" s="95">
        <v>320</v>
      </c>
      <c r="EH711" s="95">
        <v>315</v>
      </c>
      <c r="EI711" s="106" t="s">
        <v>5</v>
      </c>
      <c r="EJ711" s="115">
        <v>450</v>
      </c>
      <c r="EK711" s="95">
        <v>460</v>
      </c>
      <c r="EL711" s="95">
        <v>455</v>
      </c>
      <c r="EM711" s="106" t="s">
        <v>5</v>
      </c>
      <c r="EN711" s="115">
        <v>575</v>
      </c>
      <c r="EO711" s="95">
        <v>585</v>
      </c>
      <c r="EP711" s="95">
        <v>580</v>
      </c>
      <c r="EQ711" s="106" t="s">
        <v>5</v>
      </c>
      <c r="ER711" s="115">
        <v>370</v>
      </c>
      <c r="ES711" s="95">
        <v>380</v>
      </c>
      <c r="ET711" s="95">
        <v>375</v>
      </c>
      <c r="EU711" s="106">
        <v>-5</v>
      </c>
      <c r="EV711" s="115">
        <v>335</v>
      </c>
      <c r="EW711" s="95">
        <v>345</v>
      </c>
      <c r="EX711" s="95">
        <v>340</v>
      </c>
      <c r="EY711" s="106">
        <v>-5</v>
      </c>
      <c r="EZ711" s="115">
        <v>450</v>
      </c>
      <c r="FA711" s="95">
        <v>460</v>
      </c>
      <c r="FB711" s="95">
        <v>455</v>
      </c>
      <c r="FC711" s="106" t="s">
        <v>5</v>
      </c>
      <c r="FD711" s="115">
        <v>375</v>
      </c>
      <c r="FE711" s="95">
        <v>385</v>
      </c>
      <c r="FF711" s="95">
        <v>380</v>
      </c>
      <c r="FG711" s="106">
        <v>10</v>
      </c>
      <c r="FH711" s="115">
        <v>360</v>
      </c>
      <c r="FI711" s="95">
        <v>370</v>
      </c>
      <c r="FJ711" s="95">
        <v>365</v>
      </c>
      <c r="FK711" s="106">
        <v>5</v>
      </c>
      <c r="FL711" s="115">
        <v>290</v>
      </c>
      <c r="FM711" s="95">
        <v>300</v>
      </c>
      <c r="FN711" s="95">
        <v>295</v>
      </c>
      <c r="FO711" s="106" t="s">
        <v>5</v>
      </c>
      <c r="FP711" s="115">
        <v>315</v>
      </c>
      <c r="FQ711" s="95">
        <v>325</v>
      </c>
      <c r="FR711" s="95">
        <v>320</v>
      </c>
      <c r="FS711" s="106" t="s">
        <v>5</v>
      </c>
      <c r="FT711" s="135">
        <v>325</v>
      </c>
      <c r="FU711" s="136">
        <v>335</v>
      </c>
      <c r="FV711" s="95">
        <v>330</v>
      </c>
      <c r="FW711" s="134" t="s">
        <v>5</v>
      </c>
      <c r="FX711" s="115">
        <v>370</v>
      </c>
      <c r="FY711" s="95">
        <v>380</v>
      </c>
      <c r="FZ711" s="95">
        <v>375</v>
      </c>
      <c r="GA711" s="106">
        <v>15</v>
      </c>
      <c r="GB711" s="115">
        <v>495</v>
      </c>
      <c r="GC711" s="95">
        <v>505</v>
      </c>
      <c r="GD711" s="95">
        <v>500</v>
      </c>
      <c r="GE711" s="106">
        <v>5</v>
      </c>
      <c r="GF711" s="115">
        <v>440</v>
      </c>
      <c r="GG711" s="95">
        <v>450</v>
      </c>
      <c r="GH711" s="95">
        <v>445</v>
      </c>
      <c r="GI711" s="106" t="s">
        <v>5</v>
      </c>
      <c r="GJ711" s="115">
        <v>450</v>
      </c>
      <c r="GK711" s="95">
        <v>460</v>
      </c>
      <c r="GL711" s="95">
        <v>455</v>
      </c>
      <c r="GM711" s="106">
        <v>-5</v>
      </c>
      <c r="GN711" s="115">
        <v>635</v>
      </c>
      <c r="GO711" s="95">
        <v>645</v>
      </c>
      <c r="GP711" s="95">
        <v>640</v>
      </c>
      <c r="GQ711" s="106" t="s">
        <v>5</v>
      </c>
      <c r="GR711" s="93"/>
      <c r="GS711" s="93"/>
    </row>
    <row r="712" spans="1:201" ht="15.75" x14ac:dyDescent="0.25">
      <c r="A712">
        <v>7</v>
      </c>
      <c r="B712">
        <v>2023</v>
      </c>
      <c r="C712" s="91">
        <v>45114</v>
      </c>
      <c r="D712" s="95">
        <v>395</v>
      </c>
      <c r="E712" s="95">
        <v>405</v>
      </c>
      <c r="F712" s="95">
        <v>400</v>
      </c>
      <c r="G712" s="106">
        <v>-5</v>
      </c>
      <c r="H712" s="115">
        <v>365</v>
      </c>
      <c r="I712" s="95">
        <v>375</v>
      </c>
      <c r="J712" s="95">
        <v>370</v>
      </c>
      <c r="K712" s="106">
        <v>-5</v>
      </c>
      <c r="L712" s="115">
        <v>440</v>
      </c>
      <c r="M712" s="95">
        <v>450</v>
      </c>
      <c r="N712" s="95">
        <v>445</v>
      </c>
      <c r="O712" s="106">
        <v>5</v>
      </c>
      <c r="P712" s="115">
        <v>380</v>
      </c>
      <c r="Q712" s="95">
        <v>390</v>
      </c>
      <c r="R712" s="95">
        <v>385</v>
      </c>
      <c r="S712" s="106">
        <v>-25</v>
      </c>
      <c r="T712" s="115">
        <v>425</v>
      </c>
      <c r="U712" s="95">
        <v>435</v>
      </c>
      <c r="V712" s="95">
        <v>430</v>
      </c>
      <c r="W712" s="106" t="s">
        <v>5</v>
      </c>
      <c r="X712" s="115">
        <v>425</v>
      </c>
      <c r="Y712" s="95">
        <v>435</v>
      </c>
      <c r="Z712" s="95">
        <v>430</v>
      </c>
      <c r="AA712" s="106" t="s">
        <v>5</v>
      </c>
      <c r="AB712" s="115">
        <v>420</v>
      </c>
      <c r="AC712" s="95">
        <v>430</v>
      </c>
      <c r="AD712" s="95">
        <v>425</v>
      </c>
      <c r="AE712" s="106" t="s">
        <v>5</v>
      </c>
      <c r="AF712" s="115">
        <v>395</v>
      </c>
      <c r="AG712" s="95">
        <v>405</v>
      </c>
      <c r="AH712" s="95">
        <v>400</v>
      </c>
      <c r="AI712" s="106" t="s">
        <v>5</v>
      </c>
      <c r="AJ712" s="115">
        <v>380</v>
      </c>
      <c r="AK712" s="95">
        <v>390</v>
      </c>
      <c r="AL712" s="95">
        <v>385</v>
      </c>
      <c r="AM712" s="106" t="s">
        <v>5</v>
      </c>
      <c r="AN712" s="115">
        <v>370</v>
      </c>
      <c r="AO712" s="95">
        <v>380</v>
      </c>
      <c r="AP712" s="95">
        <v>375</v>
      </c>
      <c r="AQ712" s="106">
        <v>-5</v>
      </c>
      <c r="AR712" s="115">
        <v>415</v>
      </c>
      <c r="AS712" s="95">
        <v>425</v>
      </c>
      <c r="AT712" s="95">
        <v>420</v>
      </c>
      <c r="AU712" s="106" t="s">
        <v>5</v>
      </c>
      <c r="AV712" s="115">
        <v>370</v>
      </c>
      <c r="AW712" s="95">
        <v>380</v>
      </c>
      <c r="AX712" s="95">
        <v>375</v>
      </c>
      <c r="AY712" s="106" t="s">
        <v>5</v>
      </c>
      <c r="AZ712" s="115">
        <v>350</v>
      </c>
      <c r="BA712" s="95">
        <v>360</v>
      </c>
      <c r="BB712" s="95">
        <v>355</v>
      </c>
      <c r="BC712" s="106" t="s">
        <v>5</v>
      </c>
      <c r="BD712" s="115">
        <v>340</v>
      </c>
      <c r="BE712" s="95">
        <v>350</v>
      </c>
      <c r="BF712" s="95">
        <v>345</v>
      </c>
      <c r="BG712" s="106" t="s">
        <v>5</v>
      </c>
      <c r="BH712" s="115">
        <v>415</v>
      </c>
      <c r="BI712" s="95">
        <v>425</v>
      </c>
      <c r="BJ712" s="95">
        <v>420</v>
      </c>
      <c r="BK712" s="106">
        <v>15</v>
      </c>
      <c r="BL712" s="115">
        <v>335</v>
      </c>
      <c r="BM712" s="95">
        <v>345</v>
      </c>
      <c r="BN712" s="95">
        <v>340</v>
      </c>
      <c r="BO712" s="106">
        <v>-10</v>
      </c>
      <c r="BP712" s="115">
        <v>385</v>
      </c>
      <c r="BQ712" s="95">
        <v>395</v>
      </c>
      <c r="BR712" s="95">
        <v>390</v>
      </c>
      <c r="BS712" s="106">
        <v>-20</v>
      </c>
      <c r="BT712" s="115">
        <v>355</v>
      </c>
      <c r="BU712" s="95">
        <v>365</v>
      </c>
      <c r="BV712" s="95">
        <v>360</v>
      </c>
      <c r="BW712" s="106" t="s">
        <v>5</v>
      </c>
      <c r="BX712" s="115">
        <v>420</v>
      </c>
      <c r="BY712" s="95">
        <v>430</v>
      </c>
      <c r="BZ712" s="95">
        <v>425</v>
      </c>
      <c r="CA712" s="106">
        <v>5</v>
      </c>
      <c r="CB712" s="115">
        <v>555</v>
      </c>
      <c r="CC712" s="95">
        <v>565</v>
      </c>
      <c r="CD712" s="95">
        <v>560</v>
      </c>
      <c r="CE712" s="106" t="s">
        <v>5</v>
      </c>
      <c r="CF712" s="115">
        <v>370</v>
      </c>
      <c r="CG712" s="95">
        <v>380</v>
      </c>
      <c r="CH712" s="95">
        <v>375</v>
      </c>
      <c r="CI712" s="106" t="s">
        <v>5</v>
      </c>
      <c r="CJ712" s="115">
        <v>325</v>
      </c>
      <c r="CK712" s="95">
        <v>335</v>
      </c>
      <c r="CL712" s="95">
        <v>330</v>
      </c>
      <c r="CM712" s="106" t="s">
        <v>5</v>
      </c>
      <c r="CN712" s="115">
        <v>420</v>
      </c>
      <c r="CO712" s="95">
        <v>430</v>
      </c>
      <c r="CP712" s="95">
        <v>425</v>
      </c>
      <c r="CQ712" s="106">
        <v>5</v>
      </c>
      <c r="CR712" s="115">
        <v>545</v>
      </c>
      <c r="CS712" s="95">
        <v>555</v>
      </c>
      <c r="CT712" s="95">
        <v>550</v>
      </c>
      <c r="CU712" s="106">
        <v>10</v>
      </c>
      <c r="CV712" s="115">
        <v>395</v>
      </c>
      <c r="CW712" s="95">
        <v>405</v>
      </c>
      <c r="CX712" s="95">
        <v>400</v>
      </c>
      <c r="CY712" s="106">
        <v>-10</v>
      </c>
      <c r="CZ712" s="115">
        <v>350</v>
      </c>
      <c r="DA712" s="95">
        <v>360</v>
      </c>
      <c r="DB712" s="95">
        <v>355</v>
      </c>
      <c r="DC712" s="106" t="s">
        <v>5</v>
      </c>
      <c r="DD712" s="115">
        <v>445</v>
      </c>
      <c r="DE712" s="95">
        <v>455</v>
      </c>
      <c r="DF712" s="95">
        <v>450</v>
      </c>
      <c r="DG712" s="106">
        <v>5</v>
      </c>
      <c r="DH712" s="115">
        <v>545</v>
      </c>
      <c r="DI712" s="95">
        <v>555</v>
      </c>
      <c r="DJ712" s="95">
        <v>550</v>
      </c>
      <c r="DK712" s="106" t="s">
        <v>5</v>
      </c>
      <c r="DL712" s="115">
        <v>370</v>
      </c>
      <c r="DM712" s="95">
        <v>380</v>
      </c>
      <c r="DN712" s="95">
        <v>375</v>
      </c>
      <c r="DO712" s="106" t="s">
        <v>5</v>
      </c>
      <c r="DP712" s="115">
        <v>310</v>
      </c>
      <c r="DQ712" s="95">
        <v>320</v>
      </c>
      <c r="DR712" s="95">
        <v>315</v>
      </c>
      <c r="DS712" s="106" t="s">
        <v>5</v>
      </c>
      <c r="DT712" s="115">
        <v>445</v>
      </c>
      <c r="DU712" s="95">
        <v>455</v>
      </c>
      <c r="DV712" s="95">
        <v>450</v>
      </c>
      <c r="DW712" s="106" t="s">
        <v>5</v>
      </c>
      <c r="DX712" s="115">
        <v>530</v>
      </c>
      <c r="DY712" s="95">
        <v>540</v>
      </c>
      <c r="DZ712" s="95">
        <v>535</v>
      </c>
      <c r="EA712" s="106" t="s">
        <v>5</v>
      </c>
      <c r="EB712" s="115">
        <v>375</v>
      </c>
      <c r="EC712" s="95">
        <v>385</v>
      </c>
      <c r="ED712" s="95">
        <v>380</v>
      </c>
      <c r="EE712" s="106">
        <v>-5</v>
      </c>
      <c r="EF712" s="115">
        <v>300</v>
      </c>
      <c r="EG712" s="95">
        <v>310</v>
      </c>
      <c r="EH712" s="95">
        <v>305</v>
      </c>
      <c r="EI712" s="106">
        <v>-10</v>
      </c>
      <c r="EJ712" s="115">
        <v>445</v>
      </c>
      <c r="EK712" s="95">
        <v>455</v>
      </c>
      <c r="EL712" s="95">
        <v>450</v>
      </c>
      <c r="EM712" s="106">
        <v>-5</v>
      </c>
      <c r="EN712" s="115">
        <v>575</v>
      </c>
      <c r="EO712" s="95">
        <v>585</v>
      </c>
      <c r="EP712" s="95">
        <v>580</v>
      </c>
      <c r="EQ712" s="106" t="s">
        <v>5</v>
      </c>
      <c r="ER712" s="115">
        <v>365</v>
      </c>
      <c r="ES712" s="95">
        <v>375</v>
      </c>
      <c r="ET712" s="95">
        <v>370</v>
      </c>
      <c r="EU712" s="106">
        <v>-5</v>
      </c>
      <c r="EV712" s="115">
        <v>330</v>
      </c>
      <c r="EW712" s="95">
        <v>340</v>
      </c>
      <c r="EX712" s="95">
        <v>335</v>
      </c>
      <c r="EY712" s="106">
        <v>-5</v>
      </c>
      <c r="EZ712" s="115">
        <v>445</v>
      </c>
      <c r="FA712" s="95">
        <v>455</v>
      </c>
      <c r="FB712" s="95">
        <v>450</v>
      </c>
      <c r="FC712" s="106">
        <v>-5</v>
      </c>
      <c r="FD712" s="115">
        <v>375</v>
      </c>
      <c r="FE712" s="95">
        <v>385</v>
      </c>
      <c r="FF712" s="95">
        <v>380</v>
      </c>
      <c r="FG712" s="106" t="s">
        <v>5</v>
      </c>
      <c r="FH712" s="115">
        <v>350</v>
      </c>
      <c r="FI712" s="95">
        <v>360</v>
      </c>
      <c r="FJ712" s="95">
        <v>355</v>
      </c>
      <c r="FK712" s="106">
        <v>-10</v>
      </c>
      <c r="FL712" s="115">
        <v>280</v>
      </c>
      <c r="FM712" s="95">
        <v>290</v>
      </c>
      <c r="FN712" s="95">
        <v>285</v>
      </c>
      <c r="FO712" s="106">
        <v>-10</v>
      </c>
      <c r="FP712" s="115">
        <v>315</v>
      </c>
      <c r="FQ712" s="95">
        <v>325</v>
      </c>
      <c r="FR712" s="95">
        <v>320</v>
      </c>
      <c r="FS712" s="106" t="s">
        <v>5</v>
      </c>
      <c r="FT712" s="135">
        <v>310</v>
      </c>
      <c r="FU712" s="136">
        <v>320</v>
      </c>
      <c r="FV712" s="95">
        <v>315</v>
      </c>
      <c r="FW712" s="134">
        <v>-15</v>
      </c>
      <c r="FX712" s="115">
        <v>360</v>
      </c>
      <c r="FY712" s="95">
        <v>370</v>
      </c>
      <c r="FZ712" s="95">
        <v>365</v>
      </c>
      <c r="GA712" s="106">
        <v>-10</v>
      </c>
      <c r="GB712" s="115">
        <v>485</v>
      </c>
      <c r="GC712" s="95">
        <v>495</v>
      </c>
      <c r="GD712" s="95">
        <v>490</v>
      </c>
      <c r="GE712" s="106">
        <v>-10</v>
      </c>
      <c r="GF712" s="115">
        <v>440</v>
      </c>
      <c r="GG712" s="95">
        <v>450</v>
      </c>
      <c r="GH712" s="95">
        <v>445</v>
      </c>
      <c r="GI712" s="106" t="s">
        <v>5</v>
      </c>
      <c r="GJ712" s="115">
        <v>455</v>
      </c>
      <c r="GK712" s="95">
        <v>465</v>
      </c>
      <c r="GL712" s="95">
        <v>460</v>
      </c>
      <c r="GM712" s="106">
        <v>5</v>
      </c>
      <c r="GN712" s="115">
        <v>635</v>
      </c>
      <c r="GO712" s="95">
        <v>645</v>
      </c>
      <c r="GP712" s="95">
        <v>640</v>
      </c>
      <c r="GQ712" s="106" t="s">
        <v>5</v>
      </c>
      <c r="GR712" s="93"/>
      <c r="GS712" s="93"/>
    </row>
    <row r="713" spans="1:201" ht="15.75" x14ac:dyDescent="0.25">
      <c r="A713">
        <v>7</v>
      </c>
      <c r="B713">
        <v>2023</v>
      </c>
      <c r="C713" s="91">
        <v>45121</v>
      </c>
      <c r="D713" s="96">
        <v>405</v>
      </c>
      <c r="E713" s="96">
        <v>415</v>
      </c>
      <c r="F713" s="96">
        <v>410</v>
      </c>
      <c r="G713" s="103"/>
      <c r="H713" s="113">
        <v>367.5</v>
      </c>
      <c r="I713" s="96">
        <v>377.5</v>
      </c>
      <c r="J713" s="96">
        <v>372.5</v>
      </c>
      <c r="K713" s="103"/>
      <c r="L713" s="113">
        <v>442.5</v>
      </c>
      <c r="M713" s="96">
        <v>452.5</v>
      </c>
      <c r="N713" s="96">
        <v>447.5</v>
      </c>
      <c r="O713" s="103"/>
      <c r="P713" s="113">
        <v>372.5</v>
      </c>
      <c r="Q713" s="96">
        <v>382.5</v>
      </c>
      <c r="R713" s="96">
        <v>377.5</v>
      </c>
      <c r="S713" s="103"/>
      <c r="T713" s="113">
        <v>422.5</v>
      </c>
      <c r="U713" s="96">
        <v>432.5</v>
      </c>
      <c r="V713" s="96">
        <v>427.5</v>
      </c>
      <c r="W713" s="103"/>
      <c r="X713" s="113">
        <v>415</v>
      </c>
      <c r="Y713" s="96">
        <v>425</v>
      </c>
      <c r="Z713" s="96">
        <v>420</v>
      </c>
      <c r="AA713" s="103"/>
      <c r="AB713" s="113">
        <v>415</v>
      </c>
      <c r="AC713" s="96">
        <v>425</v>
      </c>
      <c r="AD713" s="96">
        <v>420</v>
      </c>
      <c r="AE713" s="103"/>
      <c r="AF713" s="113">
        <v>390</v>
      </c>
      <c r="AG713" s="96">
        <v>400</v>
      </c>
      <c r="AH713" s="96">
        <v>395</v>
      </c>
      <c r="AI713" s="103"/>
      <c r="AJ713" s="113">
        <v>375</v>
      </c>
      <c r="AK713" s="96">
        <v>385</v>
      </c>
      <c r="AL713" s="96">
        <v>380</v>
      </c>
      <c r="AM713" s="103"/>
      <c r="AN713" s="113">
        <v>362.5</v>
      </c>
      <c r="AO713" s="96">
        <v>372.5</v>
      </c>
      <c r="AP713" s="96">
        <v>367.5</v>
      </c>
      <c r="AQ713" s="103"/>
      <c r="AR713" s="113">
        <v>415</v>
      </c>
      <c r="AS713" s="96">
        <v>425</v>
      </c>
      <c r="AT713" s="96">
        <v>420</v>
      </c>
      <c r="AU713" s="103"/>
      <c r="AV713" s="113">
        <v>365</v>
      </c>
      <c r="AW713" s="96">
        <v>375</v>
      </c>
      <c r="AX713" s="96">
        <v>370</v>
      </c>
      <c r="AY713" s="103"/>
      <c r="AZ713" s="113">
        <v>350</v>
      </c>
      <c r="BA713" s="96">
        <v>360</v>
      </c>
      <c r="BB713" s="96">
        <v>355</v>
      </c>
      <c r="BC713" s="103"/>
      <c r="BD713" s="113">
        <v>340</v>
      </c>
      <c r="BE713" s="96">
        <v>350</v>
      </c>
      <c r="BF713" s="96">
        <v>345</v>
      </c>
      <c r="BG713" s="103"/>
      <c r="BH713" s="113">
        <v>415</v>
      </c>
      <c r="BI713" s="96">
        <v>425</v>
      </c>
      <c r="BJ713" s="96">
        <v>420</v>
      </c>
      <c r="BK713" s="103"/>
      <c r="BL713" s="113">
        <v>332.5</v>
      </c>
      <c r="BM713" s="96">
        <v>342.5</v>
      </c>
      <c r="BN713" s="96">
        <v>337.5</v>
      </c>
      <c r="BO713" s="103"/>
      <c r="BP713" s="113">
        <v>380</v>
      </c>
      <c r="BQ713" s="96">
        <v>390</v>
      </c>
      <c r="BR713" s="96">
        <v>385</v>
      </c>
      <c r="BS713" s="103"/>
      <c r="BT713" s="113">
        <v>357.5</v>
      </c>
      <c r="BU713" s="96">
        <v>367.5</v>
      </c>
      <c r="BV713" s="96">
        <v>362.5</v>
      </c>
      <c r="BW713" s="103"/>
      <c r="BX713" s="113">
        <v>427.5</v>
      </c>
      <c r="BY713" s="96">
        <v>437.5</v>
      </c>
      <c r="BZ713" s="96">
        <v>432.5</v>
      </c>
      <c r="CA713" s="103"/>
      <c r="CB713" s="113">
        <v>555</v>
      </c>
      <c r="CC713" s="96">
        <v>565</v>
      </c>
      <c r="CD713" s="96">
        <v>560</v>
      </c>
      <c r="CE713" s="103"/>
      <c r="CF713" s="113">
        <v>365</v>
      </c>
      <c r="CG713" s="96">
        <v>375</v>
      </c>
      <c r="CH713" s="96">
        <v>370</v>
      </c>
      <c r="CI713" s="103"/>
      <c r="CJ713" s="113">
        <v>320</v>
      </c>
      <c r="CK713" s="96">
        <v>330</v>
      </c>
      <c r="CL713" s="96">
        <v>325</v>
      </c>
      <c r="CM713" s="103"/>
      <c r="CN713" s="113">
        <v>427.5</v>
      </c>
      <c r="CO713" s="96">
        <v>437.5</v>
      </c>
      <c r="CP713" s="96">
        <v>432.5</v>
      </c>
      <c r="CQ713" s="103"/>
      <c r="CR713" s="113">
        <v>545</v>
      </c>
      <c r="CS713" s="96">
        <v>555</v>
      </c>
      <c r="CT713" s="96">
        <v>550</v>
      </c>
      <c r="CU713" s="103"/>
      <c r="CV713" s="113">
        <v>387.5</v>
      </c>
      <c r="CW713" s="96">
        <v>397.5</v>
      </c>
      <c r="CX713" s="96">
        <v>392.5</v>
      </c>
      <c r="CY713" s="103"/>
      <c r="CZ713" s="113">
        <v>347.5</v>
      </c>
      <c r="DA713" s="96">
        <v>357.5</v>
      </c>
      <c r="DB713" s="96">
        <v>352.5</v>
      </c>
      <c r="DC713" s="103"/>
      <c r="DD713" s="113">
        <v>445</v>
      </c>
      <c r="DE713" s="96">
        <v>455</v>
      </c>
      <c r="DF713" s="96">
        <v>450</v>
      </c>
      <c r="DG713" s="103"/>
      <c r="DH713" s="113">
        <v>545</v>
      </c>
      <c r="DI713" s="96">
        <v>555</v>
      </c>
      <c r="DJ713" s="96">
        <v>550</v>
      </c>
      <c r="DK713" s="103"/>
      <c r="DL713" s="113">
        <v>375</v>
      </c>
      <c r="DM713" s="96">
        <v>385</v>
      </c>
      <c r="DN713" s="96">
        <v>380</v>
      </c>
      <c r="DO713" s="103"/>
      <c r="DP713" s="113">
        <v>310</v>
      </c>
      <c r="DQ713" s="96">
        <v>320</v>
      </c>
      <c r="DR713" s="96">
        <v>315</v>
      </c>
      <c r="DS713" s="103"/>
      <c r="DT713" s="113">
        <v>445</v>
      </c>
      <c r="DU713" s="96">
        <v>455</v>
      </c>
      <c r="DV713" s="96">
        <v>450</v>
      </c>
      <c r="DW713" s="103"/>
      <c r="DX713" s="113">
        <v>530</v>
      </c>
      <c r="DY713" s="96">
        <v>540</v>
      </c>
      <c r="DZ713" s="96">
        <v>535</v>
      </c>
      <c r="EA713" s="103"/>
      <c r="EB713" s="113">
        <v>367.5</v>
      </c>
      <c r="EC713" s="96">
        <v>377.5</v>
      </c>
      <c r="ED713" s="96">
        <v>372.5</v>
      </c>
      <c r="EE713" s="103"/>
      <c r="EF713" s="113">
        <v>300</v>
      </c>
      <c r="EG713" s="96">
        <v>310</v>
      </c>
      <c r="EH713" s="96">
        <v>305</v>
      </c>
      <c r="EI713" s="103"/>
      <c r="EJ713" s="113">
        <v>445</v>
      </c>
      <c r="EK713" s="96">
        <v>455</v>
      </c>
      <c r="EL713" s="96">
        <v>450</v>
      </c>
      <c r="EM713" s="103"/>
      <c r="EN713" s="113">
        <v>575</v>
      </c>
      <c r="EO713" s="96">
        <v>585</v>
      </c>
      <c r="EP713" s="96">
        <v>580</v>
      </c>
      <c r="EQ713" s="103"/>
      <c r="ER713" s="113">
        <v>367.5</v>
      </c>
      <c r="ES713" s="96">
        <v>377.5</v>
      </c>
      <c r="ET713" s="96">
        <v>372.5</v>
      </c>
      <c r="EU713" s="103"/>
      <c r="EV713" s="113">
        <v>330</v>
      </c>
      <c r="EW713" s="96">
        <v>340</v>
      </c>
      <c r="EX713" s="96">
        <v>335</v>
      </c>
      <c r="EY713" s="103"/>
      <c r="EZ713" s="113">
        <v>445</v>
      </c>
      <c r="FA713" s="96">
        <v>455</v>
      </c>
      <c r="FB713" s="96">
        <v>450</v>
      </c>
      <c r="FC713" s="103"/>
      <c r="FD713" s="113">
        <v>382.5</v>
      </c>
      <c r="FE713" s="96">
        <v>392.5</v>
      </c>
      <c r="FF713" s="96">
        <v>387.5</v>
      </c>
      <c r="FG713" s="103"/>
      <c r="FH713" s="113">
        <v>352.5</v>
      </c>
      <c r="FI713" s="96">
        <v>362.5</v>
      </c>
      <c r="FJ713" s="96">
        <v>357.5</v>
      </c>
      <c r="FK713" s="103"/>
      <c r="FL713" s="113">
        <v>292.5</v>
      </c>
      <c r="FM713" s="96">
        <v>302.5</v>
      </c>
      <c r="FN713" s="96">
        <v>297.5</v>
      </c>
      <c r="FO713" s="103"/>
      <c r="FP713" s="114">
        <v>315</v>
      </c>
      <c r="FQ713" s="101">
        <v>325</v>
      </c>
      <c r="FR713" s="101">
        <v>320</v>
      </c>
      <c r="FS713" s="103"/>
      <c r="FT713" s="113">
        <v>302.5</v>
      </c>
      <c r="FU713" s="96">
        <v>312.5</v>
      </c>
      <c r="FV713" s="96">
        <v>307.5</v>
      </c>
      <c r="FW713" s="103"/>
      <c r="FX713" s="113">
        <v>355</v>
      </c>
      <c r="FY713" s="96">
        <v>365</v>
      </c>
      <c r="FZ713" s="96">
        <v>360</v>
      </c>
      <c r="GA713" s="103"/>
      <c r="GB713" s="113">
        <v>477.5</v>
      </c>
      <c r="GC713" s="96">
        <v>487.5</v>
      </c>
      <c r="GD713" s="96">
        <v>482.5</v>
      </c>
      <c r="GE713" s="103"/>
      <c r="GF713" s="113">
        <v>437.5</v>
      </c>
      <c r="GG713" s="96">
        <v>447.5</v>
      </c>
      <c r="GH713" s="96">
        <v>442.5</v>
      </c>
      <c r="GI713" s="103"/>
      <c r="GJ713" s="113">
        <v>455</v>
      </c>
      <c r="GK713" s="96">
        <v>465</v>
      </c>
      <c r="GL713" s="96">
        <v>460</v>
      </c>
      <c r="GM713" s="103"/>
      <c r="GN713" s="113">
        <v>635</v>
      </c>
      <c r="GO713" s="96">
        <v>645</v>
      </c>
      <c r="GP713" s="96">
        <v>640</v>
      </c>
      <c r="GQ713" s="103"/>
      <c r="GR713" s="93"/>
      <c r="GS713" s="93"/>
    </row>
    <row r="714" spans="1:201" ht="15.75" x14ac:dyDescent="0.25">
      <c r="A714">
        <v>7</v>
      </c>
      <c r="B714">
        <v>2023</v>
      </c>
      <c r="C714" s="91">
        <v>45128</v>
      </c>
      <c r="D714" s="95">
        <v>415</v>
      </c>
      <c r="E714" s="95">
        <v>425</v>
      </c>
      <c r="F714" s="95">
        <v>420</v>
      </c>
      <c r="G714" s="106">
        <v>20</v>
      </c>
      <c r="H714" s="115">
        <v>370</v>
      </c>
      <c r="I714" s="95">
        <v>380</v>
      </c>
      <c r="J714" s="95">
        <v>375</v>
      </c>
      <c r="K714" s="106">
        <v>5</v>
      </c>
      <c r="L714" s="115">
        <v>445</v>
      </c>
      <c r="M714" s="95">
        <v>455</v>
      </c>
      <c r="N714" s="95">
        <v>450</v>
      </c>
      <c r="O714" s="106">
        <v>5</v>
      </c>
      <c r="P714" s="115">
        <v>365</v>
      </c>
      <c r="Q714" s="95">
        <v>375</v>
      </c>
      <c r="R714" s="95">
        <v>370</v>
      </c>
      <c r="S714" s="106">
        <v>-15</v>
      </c>
      <c r="T714" s="115">
        <v>420</v>
      </c>
      <c r="U714" s="95">
        <v>430</v>
      </c>
      <c r="V714" s="95">
        <v>425</v>
      </c>
      <c r="W714" s="106">
        <v>-5</v>
      </c>
      <c r="X714" s="115">
        <v>405</v>
      </c>
      <c r="Y714" s="95">
        <v>415</v>
      </c>
      <c r="Z714" s="95">
        <v>410</v>
      </c>
      <c r="AA714" s="106">
        <v>-20</v>
      </c>
      <c r="AB714" s="115">
        <v>410</v>
      </c>
      <c r="AC714" s="95">
        <v>420</v>
      </c>
      <c r="AD714" s="95">
        <v>415</v>
      </c>
      <c r="AE714" s="106">
        <v>-10</v>
      </c>
      <c r="AF714" s="115">
        <v>385</v>
      </c>
      <c r="AG714" s="95">
        <v>395</v>
      </c>
      <c r="AH714" s="95">
        <v>390</v>
      </c>
      <c r="AI714" s="106">
        <v>-10</v>
      </c>
      <c r="AJ714" s="115">
        <v>370</v>
      </c>
      <c r="AK714" s="95">
        <v>380</v>
      </c>
      <c r="AL714" s="95">
        <v>375</v>
      </c>
      <c r="AM714" s="106">
        <v>-10</v>
      </c>
      <c r="AN714" s="115">
        <v>355</v>
      </c>
      <c r="AO714" s="95">
        <v>365</v>
      </c>
      <c r="AP714" s="95">
        <v>360</v>
      </c>
      <c r="AQ714" s="106">
        <v>-15</v>
      </c>
      <c r="AR714" s="115">
        <v>415</v>
      </c>
      <c r="AS714" s="95">
        <v>425</v>
      </c>
      <c r="AT714" s="95">
        <v>420</v>
      </c>
      <c r="AU714" s="106" t="s">
        <v>5</v>
      </c>
      <c r="AV714" s="115">
        <v>360</v>
      </c>
      <c r="AW714" s="95">
        <v>370</v>
      </c>
      <c r="AX714" s="95">
        <v>365</v>
      </c>
      <c r="AY714" s="106">
        <v>-10</v>
      </c>
      <c r="AZ714" s="115">
        <v>350</v>
      </c>
      <c r="BA714" s="95">
        <v>360</v>
      </c>
      <c r="BB714" s="95">
        <v>355</v>
      </c>
      <c r="BC714" s="106" t="s">
        <v>5</v>
      </c>
      <c r="BD714" s="115">
        <v>340</v>
      </c>
      <c r="BE714" s="95">
        <v>350</v>
      </c>
      <c r="BF714" s="95">
        <v>345</v>
      </c>
      <c r="BG714" s="106" t="s">
        <v>5</v>
      </c>
      <c r="BH714" s="115">
        <v>415</v>
      </c>
      <c r="BI714" s="95">
        <v>425</v>
      </c>
      <c r="BJ714" s="95">
        <v>420</v>
      </c>
      <c r="BK714" s="106" t="s">
        <v>5</v>
      </c>
      <c r="BL714" s="115">
        <v>330</v>
      </c>
      <c r="BM714" s="95">
        <v>340</v>
      </c>
      <c r="BN714" s="95">
        <v>335</v>
      </c>
      <c r="BO714" s="106">
        <v>-5</v>
      </c>
      <c r="BP714" s="115">
        <v>375</v>
      </c>
      <c r="BQ714" s="95">
        <v>385</v>
      </c>
      <c r="BR714" s="95">
        <v>380</v>
      </c>
      <c r="BS714" s="106">
        <v>-10</v>
      </c>
      <c r="BT714" s="115">
        <v>360</v>
      </c>
      <c r="BU714" s="95">
        <v>370</v>
      </c>
      <c r="BV714" s="95">
        <v>365</v>
      </c>
      <c r="BW714" s="106">
        <v>5</v>
      </c>
      <c r="BX714" s="115">
        <v>435</v>
      </c>
      <c r="BY714" s="95">
        <v>445</v>
      </c>
      <c r="BZ714" s="95">
        <v>440</v>
      </c>
      <c r="CA714" s="106">
        <v>15</v>
      </c>
      <c r="CB714" s="115">
        <v>555</v>
      </c>
      <c r="CC714" s="95">
        <v>565</v>
      </c>
      <c r="CD714" s="95">
        <v>560</v>
      </c>
      <c r="CE714" s="106" t="s">
        <v>5</v>
      </c>
      <c r="CF714" s="115">
        <v>360</v>
      </c>
      <c r="CG714" s="95">
        <v>370</v>
      </c>
      <c r="CH714" s="95">
        <v>365</v>
      </c>
      <c r="CI714" s="106">
        <v>-10</v>
      </c>
      <c r="CJ714" s="115">
        <v>315</v>
      </c>
      <c r="CK714" s="95">
        <v>325</v>
      </c>
      <c r="CL714" s="95">
        <v>320</v>
      </c>
      <c r="CM714" s="106">
        <v>-10</v>
      </c>
      <c r="CN714" s="115">
        <v>435</v>
      </c>
      <c r="CO714" s="95">
        <v>445</v>
      </c>
      <c r="CP714" s="95">
        <v>440</v>
      </c>
      <c r="CQ714" s="106">
        <v>15</v>
      </c>
      <c r="CR714" s="115">
        <v>545</v>
      </c>
      <c r="CS714" s="95">
        <v>555</v>
      </c>
      <c r="CT714" s="95">
        <v>550</v>
      </c>
      <c r="CU714" s="106">
        <v>10</v>
      </c>
      <c r="CV714" s="115">
        <v>380</v>
      </c>
      <c r="CW714" s="95">
        <v>390</v>
      </c>
      <c r="CX714" s="95">
        <v>385</v>
      </c>
      <c r="CY714" s="106">
        <v>-15</v>
      </c>
      <c r="CZ714" s="115">
        <v>345</v>
      </c>
      <c r="DA714" s="95">
        <v>355</v>
      </c>
      <c r="DB714" s="95">
        <v>350</v>
      </c>
      <c r="DC714" s="106">
        <v>-5</v>
      </c>
      <c r="DD714" s="115">
        <v>445</v>
      </c>
      <c r="DE714" s="95">
        <v>455</v>
      </c>
      <c r="DF714" s="95">
        <v>450</v>
      </c>
      <c r="DG714" s="106" t="s">
        <v>5</v>
      </c>
      <c r="DH714" s="115">
        <v>545</v>
      </c>
      <c r="DI714" s="95">
        <v>555</v>
      </c>
      <c r="DJ714" s="95">
        <v>550</v>
      </c>
      <c r="DK714" s="106" t="s">
        <v>5</v>
      </c>
      <c r="DL714" s="115">
        <v>380</v>
      </c>
      <c r="DM714" s="95">
        <v>390</v>
      </c>
      <c r="DN714" s="95">
        <v>385</v>
      </c>
      <c r="DO714" s="106">
        <v>10</v>
      </c>
      <c r="DP714" s="115">
        <v>310</v>
      </c>
      <c r="DQ714" s="95">
        <v>320</v>
      </c>
      <c r="DR714" s="95">
        <v>315</v>
      </c>
      <c r="DS714" s="106" t="s">
        <v>5</v>
      </c>
      <c r="DT714" s="115">
        <v>445</v>
      </c>
      <c r="DU714" s="95">
        <v>455</v>
      </c>
      <c r="DV714" s="95">
        <v>450</v>
      </c>
      <c r="DW714" s="106" t="s">
        <v>5</v>
      </c>
      <c r="DX714" s="115">
        <v>530</v>
      </c>
      <c r="DY714" s="95">
        <v>540</v>
      </c>
      <c r="DZ714" s="95">
        <v>535</v>
      </c>
      <c r="EA714" s="106" t="s">
        <v>5</v>
      </c>
      <c r="EB714" s="115">
        <v>360</v>
      </c>
      <c r="EC714" s="95">
        <v>370</v>
      </c>
      <c r="ED714" s="95">
        <v>365</v>
      </c>
      <c r="EE714" s="106">
        <v>-15</v>
      </c>
      <c r="EF714" s="115">
        <v>300</v>
      </c>
      <c r="EG714" s="95">
        <v>310</v>
      </c>
      <c r="EH714" s="95">
        <v>305</v>
      </c>
      <c r="EI714" s="106" t="s">
        <v>5</v>
      </c>
      <c r="EJ714" s="115">
        <v>445</v>
      </c>
      <c r="EK714" s="95">
        <v>455</v>
      </c>
      <c r="EL714" s="95">
        <v>450</v>
      </c>
      <c r="EM714" s="106" t="s">
        <v>5</v>
      </c>
      <c r="EN714" s="115">
        <v>575</v>
      </c>
      <c r="EO714" s="95">
        <v>585</v>
      </c>
      <c r="EP714" s="95">
        <v>580</v>
      </c>
      <c r="EQ714" s="106" t="s">
        <v>5</v>
      </c>
      <c r="ER714" s="115">
        <v>370</v>
      </c>
      <c r="ES714" s="95">
        <v>380</v>
      </c>
      <c r="ET714" s="95">
        <v>375</v>
      </c>
      <c r="EU714" s="106">
        <v>5</v>
      </c>
      <c r="EV714" s="115">
        <v>330</v>
      </c>
      <c r="EW714" s="95">
        <v>340</v>
      </c>
      <c r="EX714" s="95">
        <v>335</v>
      </c>
      <c r="EY714" s="106" t="s">
        <v>5</v>
      </c>
      <c r="EZ714" s="115">
        <v>445</v>
      </c>
      <c r="FA714" s="95">
        <v>455</v>
      </c>
      <c r="FB714" s="95">
        <v>450</v>
      </c>
      <c r="FC714" s="106" t="s">
        <v>5</v>
      </c>
      <c r="FD714" s="115">
        <v>390</v>
      </c>
      <c r="FE714" s="95">
        <v>400</v>
      </c>
      <c r="FF714" s="95">
        <v>395</v>
      </c>
      <c r="FG714" s="106">
        <v>15</v>
      </c>
      <c r="FH714" s="115">
        <v>355</v>
      </c>
      <c r="FI714" s="95">
        <v>365</v>
      </c>
      <c r="FJ714" s="95">
        <v>360</v>
      </c>
      <c r="FK714" s="106">
        <v>5</v>
      </c>
      <c r="FL714" s="115">
        <v>305</v>
      </c>
      <c r="FM714" s="95">
        <v>315</v>
      </c>
      <c r="FN714" s="95">
        <v>310</v>
      </c>
      <c r="FO714" s="106">
        <v>25</v>
      </c>
      <c r="FP714" s="115">
        <v>315</v>
      </c>
      <c r="FQ714" s="95">
        <v>325</v>
      </c>
      <c r="FR714" s="95">
        <v>320</v>
      </c>
      <c r="FS714" s="106" t="s">
        <v>5</v>
      </c>
      <c r="FT714" s="135">
        <v>295</v>
      </c>
      <c r="FU714" s="136">
        <v>305</v>
      </c>
      <c r="FV714" s="95">
        <v>300</v>
      </c>
      <c r="FW714" s="134">
        <v>-15</v>
      </c>
      <c r="FX714" s="115">
        <v>350</v>
      </c>
      <c r="FY714" s="95">
        <v>360</v>
      </c>
      <c r="FZ714" s="95">
        <v>355</v>
      </c>
      <c r="GA714" s="106">
        <v>-10</v>
      </c>
      <c r="GB714" s="115">
        <v>470</v>
      </c>
      <c r="GC714" s="95">
        <v>480</v>
      </c>
      <c r="GD714" s="95">
        <v>475</v>
      </c>
      <c r="GE714" s="106">
        <v>-15</v>
      </c>
      <c r="GF714" s="115">
        <v>435</v>
      </c>
      <c r="GG714" s="95">
        <v>445</v>
      </c>
      <c r="GH714" s="95">
        <v>440</v>
      </c>
      <c r="GI714" s="106">
        <v>-5</v>
      </c>
      <c r="GJ714" s="115">
        <v>455</v>
      </c>
      <c r="GK714" s="95">
        <v>465</v>
      </c>
      <c r="GL714" s="95">
        <v>460</v>
      </c>
      <c r="GM714" s="106" t="s">
        <v>5</v>
      </c>
      <c r="GN714" s="115">
        <v>635</v>
      </c>
      <c r="GO714" s="95">
        <v>645</v>
      </c>
      <c r="GP714" s="95">
        <v>640</v>
      </c>
      <c r="GQ714" s="106" t="s">
        <v>5</v>
      </c>
      <c r="GR714" s="93"/>
      <c r="GS714" s="93"/>
    </row>
    <row r="715" spans="1:201" ht="15.75" x14ac:dyDescent="0.25">
      <c r="A715">
        <v>7</v>
      </c>
      <c r="B715">
        <v>2023</v>
      </c>
      <c r="C715" s="91">
        <v>45135</v>
      </c>
      <c r="D715" s="95">
        <v>420</v>
      </c>
      <c r="E715" s="95">
        <v>430</v>
      </c>
      <c r="F715" s="95">
        <v>425</v>
      </c>
      <c r="G715" s="106">
        <v>5</v>
      </c>
      <c r="H715" s="115">
        <v>375</v>
      </c>
      <c r="I715" s="95">
        <v>385</v>
      </c>
      <c r="J715" s="95">
        <v>380</v>
      </c>
      <c r="K715" s="106">
        <v>5</v>
      </c>
      <c r="L715" s="115">
        <v>445</v>
      </c>
      <c r="M715" s="95">
        <v>455</v>
      </c>
      <c r="N715" s="95">
        <v>450</v>
      </c>
      <c r="O715" s="106" t="s">
        <v>5</v>
      </c>
      <c r="P715" s="115">
        <v>380</v>
      </c>
      <c r="Q715" s="95">
        <v>390</v>
      </c>
      <c r="R715" s="95">
        <v>385</v>
      </c>
      <c r="S715" s="106">
        <v>15</v>
      </c>
      <c r="T715" s="115">
        <v>435</v>
      </c>
      <c r="U715" s="95">
        <v>445</v>
      </c>
      <c r="V715" s="95">
        <v>440</v>
      </c>
      <c r="W715" s="106">
        <v>15</v>
      </c>
      <c r="X715" s="115">
        <v>415</v>
      </c>
      <c r="Y715" s="95">
        <v>425</v>
      </c>
      <c r="Z715" s="95">
        <v>420</v>
      </c>
      <c r="AA715" s="106">
        <v>10</v>
      </c>
      <c r="AB715" s="115">
        <v>430</v>
      </c>
      <c r="AC715" s="95">
        <v>440</v>
      </c>
      <c r="AD715" s="95">
        <v>435</v>
      </c>
      <c r="AE715" s="106">
        <v>20</v>
      </c>
      <c r="AF715" s="115">
        <v>395</v>
      </c>
      <c r="AG715" s="95">
        <v>405</v>
      </c>
      <c r="AH715" s="95">
        <v>400</v>
      </c>
      <c r="AI715" s="106">
        <v>10</v>
      </c>
      <c r="AJ715" s="115">
        <v>370</v>
      </c>
      <c r="AK715" s="95">
        <v>380</v>
      </c>
      <c r="AL715" s="95">
        <v>375</v>
      </c>
      <c r="AM715" s="106" t="s">
        <v>5</v>
      </c>
      <c r="AN715" s="115">
        <v>365</v>
      </c>
      <c r="AO715" s="95">
        <v>375</v>
      </c>
      <c r="AP715" s="95">
        <v>370</v>
      </c>
      <c r="AQ715" s="106">
        <v>10</v>
      </c>
      <c r="AR715" s="115">
        <v>415</v>
      </c>
      <c r="AS715" s="95">
        <v>425</v>
      </c>
      <c r="AT715" s="95">
        <v>420</v>
      </c>
      <c r="AU715" s="106" t="s">
        <v>5</v>
      </c>
      <c r="AV715" s="115">
        <v>365</v>
      </c>
      <c r="AW715" s="95">
        <v>375</v>
      </c>
      <c r="AX715" s="95">
        <v>370</v>
      </c>
      <c r="AY715" s="106">
        <v>5</v>
      </c>
      <c r="AZ715" s="115">
        <v>360</v>
      </c>
      <c r="BA715" s="95">
        <v>370</v>
      </c>
      <c r="BB715" s="95">
        <v>365</v>
      </c>
      <c r="BC715" s="106">
        <v>10</v>
      </c>
      <c r="BD715" s="115">
        <v>340</v>
      </c>
      <c r="BE715" s="95">
        <v>350</v>
      </c>
      <c r="BF715" s="95">
        <v>345</v>
      </c>
      <c r="BG715" s="106" t="s">
        <v>5</v>
      </c>
      <c r="BH715" s="115">
        <v>415</v>
      </c>
      <c r="BI715" s="95">
        <v>425</v>
      </c>
      <c r="BJ715" s="95">
        <v>420</v>
      </c>
      <c r="BK715" s="106" t="s">
        <v>5</v>
      </c>
      <c r="BL715" s="115">
        <v>340</v>
      </c>
      <c r="BM715" s="95">
        <v>350</v>
      </c>
      <c r="BN715" s="95">
        <v>345</v>
      </c>
      <c r="BO715" s="106">
        <v>10</v>
      </c>
      <c r="BP715" s="115">
        <v>395</v>
      </c>
      <c r="BQ715" s="95">
        <v>405</v>
      </c>
      <c r="BR715" s="95">
        <v>400</v>
      </c>
      <c r="BS715" s="106">
        <v>20</v>
      </c>
      <c r="BT715" s="115">
        <v>380</v>
      </c>
      <c r="BU715" s="95">
        <v>390</v>
      </c>
      <c r="BV715" s="95">
        <v>385</v>
      </c>
      <c r="BW715" s="106">
        <v>20</v>
      </c>
      <c r="BX715" s="115">
        <v>435</v>
      </c>
      <c r="BY715" s="95">
        <v>445</v>
      </c>
      <c r="BZ715" s="95">
        <v>440</v>
      </c>
      <c r="CA715" s="106" t="s">
        <v>5</v>
      </c>
      <c r="CB715" s="115">
        <v>555</v>
      </c>
      <c r="CC715" s="95">
        <v>565</v>
      </c>
      <c r="CD715" s="95">
        <v>560</v>
      </c>
      <c r="CE715" s="106" t="s">
        <v>5</v>
      </c>
      <c r="CF715" s="115">
        <v>370</v>
      </c>
      <c r="CG715" s="95">
        <v>380</v>
      </c>
      <c r="CH715" s="95">
        <v>375</v>
      </c>
      <c r="CI715" s="106">
        <v>10</v>
      </c>
      <c r="CJ715" s="115">
        <v>320</v>
      </c>
      <c r="CK715" s="95">
        <v>330</v>
      </c>
      <c r="CL715" s="95">
        <v>325</v>
      </c>
      <c r="CM715" s="106">
        <v>5</v>
      </c>
      <c r="CN715" s="115">
        <v>435</v>
      </c>
      <c r="CO715" s="95">
        <v>445</v>
      </c>
      <c r="CP715" s="95">
        <v>440</v>
      </c>
      <c r="CQ715" s="106" t="s">
        <v>5</v>
      </c>
      <c r="CR715" s="115">
        <v>545</v>
      </c>
      <c r="CS715" s="95">
        <v>555</v>
      </c>
      <c r="CT715" s="95">
        <v>550</v>
      </c>
      <c r="CU715" s="106">
        <v>10</v>
      </c>
      <c r="CV715" s="115">
        <v>395</v>
      </c>
      <c r="CW715" s="95">
        <v>405</v>
      </c>
      <c r="CX715" s="95">
        <v>400</v>
      </c>
      <c r="CY715" s="106">
        <v>15</v>
      </c>
      <c r="CZ715" s="115">
        <v>360</v>
      </c>
      <c r="DA715" s="95">
        <v>370</v>
      </c>
      <c r="DB715" s="95">
        <v>365</v>
      </c>
      <c r="DC715" s="106">
        <v>15</v>
      </c>
      <c r="DD715" s="115">
        <v>445</v>
      </c>
      <c r="DE715" s="95">
        <v>455</v>
      </c>
      <c r="DF715" s="95">
        <v>450</v>
      </c>
      <c r="DG715" s="106" t="s">
        <v>5</v>
      </c>
      <c r="DH715" s="115">
        <v>545</v>
      </c>
      <c r="DI715" s="95">
        <v>555</v>
      </c>
      <c r="DJ715" s="95">
        <v>550</v>
      </c>
      <c r="DK715" s="106" t="s">
        <v>5</v>
      </c>
      <c r="DL715" s="115">
        <v>390</v>
      </c>
      <c r="DM715" s="95">
        <v>400</v>
      </c>
      <c r="DN715" s="95">
        <v>395</v>
      </c>
      <c r="DO715" s="106">
        <v>10</v>
      </c>
      <c r="DP715" s="115">
        <v>315</v>
      </c>
      <c r="DQ715" s="95">
        <v>325</v>
      </c>
      <c r="DR715" s="95">
        <v>320</v>
      </c>
      <c r="DS715" s="106">
        <v>5</v>
      </c>
      <c r="DT715" s="115">
        <v>445</v>
      </c>
      <c r="DU715" s="95">
        <v>455</v>
      </c>
      <c r="DV715" s="95">
        <v>450</v>
      </c>
      <c r="DW715" s="106" t="s">
        <v>5</v>
      </c>
      <c r="DX715" s="115">
        <v>530</v>
      </c>
      <c r="DY715" s="95">
        <v>540</v>
      </c>
      <c r="DZ715" s="95">
        <v>535</v>
      </c>
      <c r="EA715" s="106" t="s">
        <v>5</v>
      </c>
      <c r="EB715" s="115">
        <v>380</v>
      </c>
      <c r="EC715" s="95">
        <v>390</v>
      </c>
      <c r="ED715" s="95">
        <v>385</v>
      </c>
      <c r="EE715" s="106">
        <v>20</v>
      </c>
      <c r="EF715" s="115">
        <v>315</v>
      </c>
      <c r="EG715" s="95">
        <v>325</v>
      </c>
      <c r="EH715" s="95">
        <v>320</v>
      </c>
      <c r="EI715" s="106">
        <v>15</v>
      </c>
      <c r="EJ715" s="115">
        <v>445</v>
      </c>
      <c r="EK715" s="95">
        <v>455</v>
      </c>
      <c r="EL715" s="95">
        <v>450</v>
      </c>
      <c r="EM715" s="106" t="s">
        <v>5</v>
      </c>
      <c r="EN715" s="115">
        <v>575</v>
      </c>
      <c r="EO715" s="95">
        <v>585</v>
      </c>
      <c r="EP715" s="95">
        <v>580</v>
      </c>
      <c r="EQ715" s="106" t="s">
        <v>5</v>
      </c>
      <c r="ER715" s="115">
        <v>390</v>
      </c>
      <c r="ES715" s="95">
        <v>400</v>
      </c>
      <c r="ET715" s="95">
        <v>395</v>
      </c>
      <c r="EU715" s="106">
        <v>20</v>
      </c>
      <c r="EV715" s="115">
        <v>340</v>
      </c>
      <c r="EW715" s="95">
        <v>350</v>
      </c>
      <c r="EX715" s="95">
        <v>345</v>
      </c>
      <c r="EY715" s="106">
        <v>10</v>
      </c>
      <c r="EZ715" s="115">
        <v>450</v>
      </c>
      <c r="FA715" s="95">
        <v>460</v>
      </c>
      <c r="FB715" s="95">
        <v>455</v>
      </c>
      <c r="FC715" s="106">
        <v>5</v>
      </c>
      <c r="FD715" s="115">
        <v>390</v>
      </c>
      <c r="FE715" s="95">
        <v>400</v>
      </c>
      <c r="FF715" s="95">
        <v>395</v>
      </c>
      <c r="FG715" s="106" t="s">
        <v>5</v>
      </c>
      <c r="FH715" s="115">
        <v>365</v>
      </c>
      <c r="FI715" s="95">
        <v>375</v>
      </c>
      <c r="FJ715" s="95">
        <v>370</v>
      </c>
      <c r="FK715" s="106">
        <v>10</v>
      </c>
      <c r="FL715" s="115">
        <v>315</v>
      </c>
      <c r="FM715" s="95">
        <v>325</v>
      </c>
      <c r="FN715" s="95">
        <v>320</v>
      </c>
      <c r="FO715" s="106">
        <v>10</v>
      </c>
      <c r="FP715" s="115">
        <v>315</v>
      </c>
      <c r="FQ715" s="95">
        <v>325</v>
      </c>
      <c r="FR715" s="95">
        <v>320</v>
      </c>
      <c r="FS715" s="106" t="s">
        <v>5</v>
      </c>
      <c r="FT715" s="135">
        <v>295</v>
      </c>
      <c r="FU715" s="136">
        <v>305</v>
      </c>
      <c r="FV715" s="95">
        <v>300</v>
      </c>
      <c r="FW715" s="134" t="s">
        <v>5</v>
      </c>
      <c r="FX715" s="115">
        <v>350</v>
      </c>
      <c r="FY715" s="95">
        <v>360</v>
      </c>
      <c r="FZ715" s="95">
        <v>355</v>
      </c>
      <c r="GA715" s="106" t="s">
        <v>5</v>
      </c>
      <c r="GB715" s="115">
        <v>485</v>
      </c>
      <c r="GC715" s="95">
        <v>495</v>
      </c>
      <c r="GD715" s="95">
        <v>490</v>
      </c>
      <c r="GE715" s="106">
        <v>15</v>
      </c>
      <c r="GF715" s="115">
        <v>450</v>
      </c>
      <c r="GG715" s="95">
        <v>460</v>
      </c>
      <c r="GH715" s="95">
        <v>455</v>
      </c>
      <c r="GI715" s="106">
        <v>15</v>
      </c>
      <c r="GJ715" s="115">
        <v>455</v>
      </c>
      <c r="GK715" s="95">
        <v>465</v>
      </c>
      <c r="GL715" s="95">
        <v>460</v>
      </c>
      <c r="GM715" s="106" t="s">
        <v>5</v>
      </c>
      <c r="GN715" s="115">
        <v>635</v>
      </c>
      <c r="GO715" s="95">
        <v>645</v>
      </c>
      <c r="GP715" s="95">
        <v>640</v>
      </c>
      <c r="GQ715" s="106" t="s">
        <v>5</v>
      </c>
      <c r="GR715" s="93"/>
      <c r="GS715" s="93"/>
    </row>
    <row r="716" spans="1:201" ht="15.75" x14ac:dyDescent="0.25">
      <c r="A716">
        <v>8</v>
      </c>
      <c r="B716">
        <v>2023</v>
      </c>
      <c r="C716" s="91">
        <v>45142</v>
      </c>
      <c r="D716" s="95">
        <v>385</v>
      </c>
      <c r="E716" s="95">
        <v>395</v>
      </c>
      <c r="F716" s="95">
        <v>390</v>
      </c>
      <c r="G716" s="106">
        <v>-35</v>
      </c>
      <c r="H716" s="115">
        <v>365</v>
      </c>
      <c r="I716" s="95">
        <v>375</v>
      </c>
      <c r="J716" s="95">
        <v>370</v>
      </c>
      <c r="K716" s="106">
        <v>-10</v>
      </c>
      <c r="L716" s="115">
        <v>440</v>
      </c>
      <c r="M716" s="95">
        <v>450</v>
      </c>
      <c r="N716" s="95">
        <v>445</v>
      </c>
      <c r="O716" s="106">
        <v>-5</v>
      </c>
      <c r="P716" s="115">
        <v>385</v>
      </c>
      <c r="Q716" s="95">
        <v>395</v>
      </c>
      <c r="R716" s="95">
        <v>390</v>
      </c>
      <c r="S716" s="106">
        <v>5</v>
      </c>
      <c r="T716" s="115">
        <v>435</v>
      </c>
      <c r="U716" s="95">
        <v>445</v>
      </c>
      <c r="V716" s="95">
        <v>440</v>
      </c>
      <c r="W716" s="106" t="s">
        <v>5</v>
      </c>
      <c r="X716" s="115">
        <v>415</v>
      </c>
      <c r="Y716" s="95">
        <v>425</v>
      </c>
      <c r="Z716" s="95">
        <v>420</v>
      </c>
      <c r="AA716" s="106" t="s">
        <v>5</v>
      </c>
      <c r="AB716" s="115">
        <v>435</v>
      </c>
      <c r="AC716" s="95">
        <v>445</v>
      </c>
      <c r="AD716" s="95">
        <v>440</v>
      </c>
      <c r="AE716" s="106">
        <v>5</v>
      </c>
      <c r="AF716" s="115">
        <v>400</v>
      </c>
      <c r="AG716" s="95">
        <v>410</v>
      </c>
      <c r="AH716" s="95">
        <v>405</v>
      </c>
      <c r="AI716" s="106">
        <v>5</v>
      </c>
      <c r="AJ716" s="115">
        <v>375</v>
      </c>
      <c r="AK716" s="95">
        <v>385</v>
      </c>
      <c r="AL716" s="95">
        <v>380</v>
      </c>
      <c r="AM716" s="106">
        <v>5</v>
      </c>
      <c r="AN716" s="115">
        <v>365</v>
      </c>
      <c r="AO716" s="95">
        <v>375</v>
      </c>
      <c r="AP716" s="95">
        <v>370</v>
      </c>
      <c r="AQ716" s="106" t="s">
        <v>5</v>
      </c>
      <c r="AR716" s="115">
        <v>415</v>
      </c>
      <c r="AS716" s="95">
        <v>425</v>
      </c>
      <c r="AT716" s="95">
        <v>420</v>
      </c>
      <c r="AU716" s="106" t="s">
        <v>5</v>
      </c>
      <c r="AV716" s="115">
        <v>370</v>
      </c>
      <c r="AW716" s="95">
        <v>380</v>
      </c>
      <c r="AX716" s="95">
        <v>375</v>
      </c>
      <c r="AY716" s="106">
        <v>5</v>
      </c>
      <c r="AZ716" s="115">
        <v>350</v>
      </c>
      <c r="BA716" s="95">
        <v>360</v>
      </c>
      <c r="BB716" s="95">
        <v>355</v>
      </c>
      <c r="BC716" s="106">
        <v>-10</v>
      </c>
      <c r="BD716" s="115">
        <v>335</v>
      </c>
      <c r="BE716" s="95">
        <v>345</v>
      </c>
      <c r="BF716" s="95">
        <v>340</v>
      </c>
      <c r="BG716" s="106">
        <v>-5</v>
      </c>
      <c r="BH716" s="115">
        <v>415</v>
      </c>
      <c r="BI716" s="95">
        <v>425</v>
      </c>
      <c r="BJ716" s="95">
        <v>420</v>
      </c>
      <c r="BK716" s="106" t="s">
        <v>5</v>
      </c>
      <c r="BL716" s="115">
        <v>340</v>
      </c>
      <c r="BM716" s="95">
        <v>350</v>
      </c>
      <c r="BN716" s="95">
        <v>345</v>
      </c>
      <c r="BO716" s="106" t="s">
        <v>5</v>
      </c>
      <c r="BP716" s="115">
        <v>395</v>
      </c>
      <c r="BQ716" s="95">
        <v>405</v>
      </c>
      <c r="BR716" s="95">
        <v>400</v>
      </c>
      <c r="BS716" s="106" t="s">
        <v>5</v>
      </c>
      <c r="BT716" s="115">
        <v>355</v>
      </c>
      <c r="BU716" s="95">
        <v>365</v>
      </c>
      <c r="BV716" s="95">
        <v>360</v>
      </c>
      <c r="BW716" s="106">
        <v>-25</v>
      </c>
      <c r="BX716" s="115">
        <v>430</v>
      </c>
      <c r="BY716" s="95">
        <v>440</v>
      </c>
      <c r="BZ716" s="95">
        <v>435</v>
      </c>
      <c r="CA716" s="106">
        <v>-5</v>
      </c>
      <c r="CB716" s="115">
        <v>570</v>
      </c>
      <c r="CC716" s="95">
        <v>580</v>
      </c>
      <c r="CD716" s="95">
        <v>575</v>
      </c>
      <c r="CE716" s="106">
        <v>15</v>
      </c>
      <c r="CF716" s="115">
        <v>360</v>
      </c>
      <c r="CG716" s="95">
        <v>370</v>
      </c>
      <c r="CH716" s="95">
        <v>365</v>
      </c>
      <c r="CI716" s="106">
        <v>-10</v>
      </c>
      <c r="CJ716" s="115">
        <v>315</v>
      </c>
      <c r="CK716" s="95">
        <v>325</v>
      </c>
      <c r="CL716" s="95">
        <v>320</v>
      </c>
      <c r="CM716" s="106">
        <v>-5</v>
      </c>
      <c r="CN716" s="115">
        <v>430</v>
      </c>
      <c r="CO716" s="95">
        <v>440</v>
      </c>
      <c r="CP716" s="95">
        <v>435</v>
      </c>
      <c r="CQ716" s="106">
        <v>-5</v>
      </c>
      <c r="CR716" s="115">
        <v>545</v>
      </c>
      <c r="CS716" s="95">
        <v>555</v>
      </c>
      <c r="CT716" s="95">
        <v>550</v>
      </c>
      <c r="CU716" s="106">
        <v>10</v>
      </c>
      <c r="CV716" s="115">
        <v>385</v>
      </c>
      <c r="CW716" s="95">
        <v>395</v>
      </c>
      <c r="CX716" s="95">
        <v>390</v>
      </c>
      <c r="CY716" s="106">
        <v>-10</v>
      </c>
      <c r="CZ716" s="115">
        <v>335</v>
      </c>
      <c r="DA716" s="95">
        <v>345</v>
      </c>
      <c r="DB716" s="95">
        <v>340</v>
      </c>
      <c r="DC716" s="106">
        <v>-25</v>
      </c>
      <c r="DD716" s="115">
        <v>445</v>
      </c>
      <c r="DE716" s="95">
        <v>455</v>
      </c>
      <c r="DF716" s="95">
        <v>450</v>
      </c>
      <c r="DG716" s="106" t="s">
        <v>5</v>
      </c>
      <c r="DH716" s="115">
        <v>540</v>
      </c>
      <c r="DI716" s="95">
        <v>550</v>
      </c>
      <c r="DJ716" s="95">
        <v>545</v>
      </c>
      <c r="DK716" s="106">
        <v>-5</v>
      </c>
      <c r="DL716" s="115">
        <v>370</v>
      </c>
      <c r="DM716" s="95">
        <v>380</v>
      </c>
      <c r="DN716" s="95">
        <v>375</v>
      </c>
      <c r="DO716" s="106">
        <v>-20</v>
      </c>
      <c r="DP716" s="115">
        <v>310</v>
      </c>
      <c r="DQ716" s="95">
        <v>320</v>
      </c>
      <c r="DR716" s="95">
        <v>315</v>
      </c>
      <c r="DS716" s="106">
        <v>-5</v>
      </c>
      <c r="DT716" s="115">
        <v>445</v>
      </c>
      <c r="DU716" s="95">
        <v>455</v>
      </c>
      <c r="DV716" s="95">
        <v>450</v>
      </c>
      <c r="DW716" s="106" t="s">
        <v>5</v>
      </c>
      <c r="DX716" s="115">
        <v>525</v>
      </c>
      <c r="DY716" s="95">
        <v>535</v>
      </c>
      <c r="DZ716" s="95">
        <v>530</v>
      </c>
      <c r="EA716" s="106">
        <v>-5</v>
      </c>
      <c r="EB716" s="115">
        <v>380</v>
      </c>
      <c r="EC716" s="95">
        <v>390</v>
      </c>
      <c r="ED716" s="95">
        <v>385</v>
      </c>
      <c r="EE716" s="106" t="s">
        <v>5</v>
      </c>
      <c r="EF716" s="115">
        <v>315</v>
      </c>
      <c r="EG716" s="95">
        <v>325</v>
      </c>
      <c r="EH716" s="95">
        <v>320</v>
      </c>
      <c r="EI716" s="106" t="s">
        <v>5</v>
      </c>
      <c r="EJ716" s="115">
        <v>440</v>
      </c>
      <c r="EK716" s="95">
        <v>450</v>
      </c>
      <c r="EL716" s="95">
        <v>445</v>
      </c>
      <c r="EM716" s="106">
        <v>-5</v>
      </c>
      <c r="EN716" s="115">
        <v>570</v>
      </c>
      <c r="EO716" s="95">
        <v>580</v>
      </c>
      <c r="EP716" s="95">
        <v>575</v>
      </c>
      <c r="EQ716" s="106">
        <v>-5</v>
      </c>
      <c r="ER716" s="115">
        <v>375</v>
      </c>
      <c r="ES716" s="95">
        <v>385</v>
      </c>
      <c r="ET716" s="95">
        <v>380</v>
      </c>
      <c r="EU716" s="106">
        <v>-15</v>
      </c>
      <c r="EV716" s="115">
        <v>335</v>
      </c>
      <c r="EW716" s="95">
        <v>345</v>
      </c>
      <c r="EX716" s="95">
        <v>340</v>
      </c>
      <c r="EY716" s="106">
        <v>-5</v>
      </c>
      <c r="EZ716" s="115">
        <v>445</v>
      </c>
      <c r="FA716" s="95">
        <v>455</v>
      </c>
      <c r="FB716" s="95">
        <v>450</v>
      </c>
      <c r="FC716" s="106">
        <v>-5</v>
      </c>
      <c r="FD716" s="115">
        <v>390</v>
      </c>
      <c r="FE716" s="95">
        <v>400</v>
      </c>
      <c r="FF716" s="95">
        <v>395</v>
      </c>
      <c r="FG716" s="106" t="s">
        <v>5</v>
      </c>
      <c r="FH716" s="115">
        <v>355</v>
      </c>
      <c r="FI716" s="95">
        <v>365</v>
      </c>
      <c r="FJ716" s="95">
        <v>360</v>
      </c>
      <c r="FK716" s="106">
        <v>-10</v>
      </c>
      <c r="FL716" s="115">
        <v>315</v>
      </c>
      <c r="FM716" s="95">
        <v>325</v>
      </c>
      <c r="FN716" s="95">
        <v>320</v>
      </c>
      <c r="FO716" s="106" t="s">
        <v>5</v>
      </c>
      <c r="FP716" s="115">
        <v>315</v>
      </c>
      <c r="FQ716" s="95">
        <v>325</v>
      </c>
      <c r="FR716" s="95">
        <v>320</v>
      </c>
      <c r="FS716" s="106" t="s">
        <v>5</v>
      </c>
      <c r="FT716" s="135">
        <v>295</v>
      </c>
      <c r="FU716" s="136">
        <v>305</v>
      </c>
      <c r="FV716" s="95">
        <v>300</v>
      </c>
      <c r="FW716" s="134" t="s">
        <v>5</v>
      </c>
      <c r="FX716" s="115">
        <v>355</v>
      </c>
      <c r="FY716" s="95">
        <v>365</v>
      </c>
      <c r="FZ716" s="95">
        <v>360</v>
      </c>
      <c r="GA716" s="106">
        <v>5</v>
      </c>
      <c r="GB716" s="115">
        <v>475</v>
      </c>
      <c r="GC716" s="95">
        <v>485</v>
      </c>
      <c r="GD716" s="95">
        <v>480</v>
      </c>
      <c r="GE716" s="106">
        <v>-10</v>
      </c>
      <c r="GF716" s="115">
        <v>425</v>
      </c>
      <c r="GG716" s="95">
        <v>435</v>
      </c>
      <c r="GH716" s="95">
        <v>430</v>
      </c>
      <c r="GI716" s="106">
        <v>-25</v>
      </c>
      <c r="GJ716" s="115">
        <v>455</v>
      </c>
      <c r="GK716" s="95">
        <v>465</v>
      </c>
      <c r="GL716" s="95">
        <v>460</v>
      </c>
      <c r="GM716" s="106" t="s">
        <v>5</v>
      </c>
      <c r="GN716" s="115">
        <v>630</v>
      </c>
      <c r="GO716" s="95">
        <v>640</v>
      </c>
      <c r="GP716" s="95">
        <v>635</v>
      </c>
      <c r="GQ716" s="106">
        <v>-5</v>
      </c>
      <c r="GR716" s="93"/>
      <c r="GS716" s="93"/>
    </row>
    <row r="717" spans="1:201" ht="15.75" x14ac:dyDescent="0.25">
      <c r="A717">
        <v>8</v>
      </c>
      <c r="B717">
        <v>2023</v>
      </c>
      <c r="C717" s="91">
        <v>45149</v>
      </c>
      <c r="D717" s="95">
        <v>395</v>
      </c>
      <c r="E717" s="95">
        <v>405</v>
      </c>
      <c r="F717" s="95">
        <v>400</v>
      </c>
      <c r="G717" s="106">
        <v>10</v>
      </c>
      <c r="H717" s="115">
        <v>375</v>
      </c>
      <c r="I717" s="95">
        <v>385</v>
      </c>
      <c r="J717" s="95">
        <v>380</v>
      </c>
      <c r="K717" s="106">
        <v>10</v>
      </c>
      <c r="L717" s="115">
        <v>440</v>
      </c>
      <c r="M717" s="95">
        <v>450</v>
      </c>
      <c r="N717" s="95">
        <v>445</v>
      </c>
      <c r="O717" s="106" t="s">
        <v>5</v>
      </c>
      <c r="P717" s="115">
        <v>405</v>
      </c>
      <c r="Q717" s="95">
        <v>415</v>
      </c>
      <c r="R717" s="95">
        <v>410</v>
      </c>
      <c r="S717" s="106">
        <v>20</v>
      </c>
      <c r="T717" s="115">
        <v>440</v>
      </c>
      <c r="U717" s="95">
        <v>450</v>
      </c>
      <c r="V717" s="95">
        <v>445</v>
      </c>
      <c r="W717" s="106">
        <v>5</v>
      </c>
      <c r="X717" s="115">
        <v>425</v>
      </c>
      <c r="Y717" s="95">
        <v>435</v>
      </c>
      <c r="Z717" s="95">
        <v>430</v>
      </c>
      <c r="AA717" s="106">
        <v>10</v>
      </c>
      <c r="AB717" s="115">
        <v>440</v>
      </c>
      <c r="AC717" s="95">
        <v>450</v>
      </c>
      <c r="AD717" s="95">
        <v>445</v>
      </c>
      <c r="AE717" s="106">
        <v>5</v>
      </c>
      <c r="AF717" s="115">
        <v>425</v>
      </c>
      <c r="AG717" s="95">
        <v>435</v>
      </c>
      <c r="AH717" s="95">
        <v>430</v>
      </c>
      <c r="AI717" s="106">
        <v>25</v>
      </c>
      <c r="AJ717" s="115">
        <v>375</v>
      </c>
      <c r="AK717" s="95">
        <v>385</v>
      </c>
      <c r="AL717" s="95">
        <v>380</v>
      </c>
      <c r="AM717" s="106" t="s">
        <v>5</v>
      </c>
      <c r="AN717" s="115">
        <v>370</v>
      </c>
      <c r="AO717" s="95">
        <v>380</v>
      </c>
      <c r="AP717" s="95">
        <v>375</v>
      </c>
      <c r="AQ717" s="106">
        <v>5</v>
      </c>
      <c r="AR717" s="115">
        <v>415</v>
      </c>
      <c r="AS717" s="95">
        <v>425</v>
      </c>
      <c r="AT717" s="95">
        <v>420</v>
      </c>
      <c r="AU717" s="106" t="s">
        <v>5</v>
      </c>
      <c r="AV717" s="115">
        <v>370</v>
      </c>
      <c r="AW717" s="95">
        <v>380</v>
      </c>
      <c r="AX717" s="95">
        <v>375</v>
      </c>
      <c r="AY717" s="106" t="s">
        <v>5</v>
      </c>
      <c r="AZ717" s="115">
        <v>355</v>
      </c>
      <c r="BA717" s="95">
        <v>365</v>
      </c>
      <c r="BB717" s="95">
        <v>360</v>
      </c>
      <c r="BC717" s="106">
        <v>5</v>
      </c>
      <c r="BD717" s="115">
        <v>335</v>
      </c>
      <c r="BE717" s="95">
        <v>345</v>
      </c>
      <c r="BF717" s="95">
        <v>340</v>
      </c>
      <c r="BG717" s="106" t="s">
        <v>5</v>
      </c>
      <c r="BH717" s="115">
        <v>415</v>
      </c>
      <c r="BI717" s="95">
        <v>425</v>
      </c>
      <c r="BJ717" s="95">
        <v>420</v>
      </c>
      <c r="BK717" s="106" t="s">
        <v>5</v>
      </c>
      <c r="BL717" s="115">
        <v>355</v>
      </c>
      <c r="BM717" s="95">
        <v>365</v>
      </c>
      <c r="BN717" s="95">
        <v>360</v>
      </c>
      <c r="BO717" s="106">
        <v>15</v>
      </c>
      <c r="BP717" s="115">
        <v>395</v>
      </c>
      <c r="BQ717" s="95">
        <v>405</v>
      </c>
      <c r="BR717" s="95">
        <v>400</v>
      </c>
      <c r="BS717" s="106" t="s">
        <v>5</v>
      </c>
      <c r="BT717" s="115">
        <v>355</v>
      </c>
      <c r="BU717" s="95">
        <v>365</v>
      </c>
      <c r="BV717" s="95">
        <v>360</v>
      </c>
      <c r="BW717" s="106" t="s">
        <v>5</v>
      </c>
      <c r="BX717" s="115">
        <v>430</v>
      </c>
      <c r="BY717" s="95">
        <v>440</v>
      </c>
      <c r="BZ717" s="95">
        <v>435</v>
      </c>
      <c r="CA717" s="106" t="s">
        <v>5</v>
      </c>
      <c r="CB717" s="115">
        <v>580</v>
      </c>
      <c r="CC717" s="95">
        <v>590</v>
      </c>
      <c r="CD717" s="95">
        <v>585</v>
      </c>
      <c r="CE717" s="106">
        <v>10</v>
      </c>
      <c r="CF717" s="115">
        <v>375</v>
      </c>
      <c r="CG717" s="95">
        <v>385</v>
      </c>
      <c r="CH717" s="95">
        <v>380</v>
      </c>
      <c r="CI717" s="106">
        <v>15</v>
      </c>
      <c r="CJ717" s="115">
        <v>325</v>
      </c>
      <c r="CK717" s="95">
        <v>335</v>
      </c>
      <c r="CL717" s="95">
        <v>330</v>
      </c>
      <c r="CM717" s="106">
        <v>10</v>
      </c>
      <c r="CN717" s="115">
        <v>430</v>
      </c>
      <c r="CO717" s="95">
        <v>440</v>
      </c>
      <c r="CP717" s="95">
        <v>435</v>
      </c>
      <c r="CQ717" s="106" t="s">
        <v>5</v>
      </c>
      <c r="CR717" s="115">
        <v>545</v>
      </c>
      <c r="CS717" s="95">
        <v>555</v>
      </c>
      <c r="CT717" s="95">
        <v>550</v>
      </c>
      <c r="CU717" s="106">
        <v>10</v>
      </c>
      <c r="CV717" s="115">
        <v>390</v>
      </c>
      <c r="CW717" s="95">
        <v>400</v>
      </c>
      <c r="CX717" s="95">
        <v>395</v>
      </c>
      <c r="CY717" s="106">
        <v>5</v>
      </c>
      <c r="CZ717" s="115">
        <v>350</v>
      </c>
      <c r="DA717" s="95">
        <v>360</v>
      </c>
      <c r="DB717" s="95">
        <v>355</v>
      </c>
      <c r="DC717" s="106">
        <v>15</v>
      </c>
      <c r="DD717" s="115">
        <v>445</v>
      </c>
      <c r="DE717" s="95">
        <v>455</v>
      </c>
      <c r="DF717" s="95">
        <v>450</v>
      </c>
      <c r="DG717" s="106" t="s">
        <v>5</v>
      </c>
      <c r="DH717" s="115">
        <v>540</v>
      </c>
      <c r="DI717" s="95">
        <v>550</v>
      </c>
      <c r="DJ717" s="95">
        <v>545</v>
      </c>
      <c r="DK717" s="106" t="s">
        <v>5</v>
      </c>
      <c r="DL717" s="115">
        <v>375</v>
      </c>
      <c r="DM717" s="95">
        <v>385</v>
      </c>
      <c r="DN717" s="95">
        <v>380</v>
      </c>
      <c r="DO717" s="106">
        <v>5</v>
      </c>
      <c r="DP717" s="115">
        <v>320</v>
      </c>
      <c r="DQ717" s="95">
        <v>330</v>
      </c>
      <c r="DR717" s="95">
        <v>325</v>
      </c>
      <c r="DS717" s="106">
        <v>10</v>
      </c>
      <c r="DT717" s="115">
        <v>445</v>
      </c>
      <c r="DU717" s="95">
        <v>455</v>
      </c>
      <c r="DV717" s="95">
        <v>450</v>
      </c>
      <c r="DW717" s="106" t="s">
        <v>5</v>
      </c>
      <c r="DX717" s="115">
        <v>525</v>
      </c>
      <c r="DY717" s="95">
        <v>535</v>
      </c>
      <c r="DZ717" s="95">
        <v>530</v>
      </c>
      <c r="EA717" s="106" t="s">
        <v>5</v>
      </c>
      <c r="EB717" s="115">
        <v>380</v>
      </c>
      <c r="EC717" s="95">
        <v>390</v>
      </c>
      <c r="ED717" s="95">
        <v>385</v>
      </c>
      <c r="EE717" s="106" t="s">
        <v>5</v>
      </c>
      <c r="EF717" s="115">
        <v>315</v>
      </c>
      <c r="EG717" s="95">
        <v>325</v>
      </c>
      <c r="EH717" s="95">
        <v>320</v>
      </c>
      <c r="EI717" s="106" t="s">
        <v>5</v>
      </c>
      <c r="EJ717" s="115">
        <v>440</v>
      </c>
      <c r="EK717" s="95">
        <v>450</v>
      </c>
      <c r="EL717" s="95">
        <v>445</v>
      </c>
      <c r="EM717" s="106" t="s">
        <v>5</v>
      </c>
      <c r="EN717" s="115">
        <v>570</v>
      </c>
      <c r="EO717" s="95">
        <v>580</v>
      </c>
      <c r="EP717" s="95">
        <v>575</v>
      </c>
      <c r="EQ717" s="106" t="s">
        <v>5</v>
      </c>
      <c r="ER717" s="115">
        <v>385</v>
      </c>
      <c r="ES717" s="95">
        <v>395</v>
      </c>
      <c r="ET717" s="95">
        <v>390</v>
      </c>
      <c r="EU717" s="106">
        <v>10</v>
      </c>
      <c r="EV717" s="115">
        <v>360</v>
      </c>
      <c r="EW717" s="95">
        <v>370</v>
      </c>
      <c r="EX717" s="95">
        <v>365</v>
      </c>
      <c r="EY717" s="106">
        <v>25</v>
      </c>
      <c r="EZ717" s="115">
        <v>445</v>
      </c>
      <c r="FA717" s="95">
        <v>455</v>
      </c>
      <c r="FB717" s="95">
        <v>450</v>
      </c>
      <c r="FC717" s="106" t="s">
        <v>5</v>
      </c>
      <c r="FD717" s="115">
        <v>385</v>
      </c>
      <c r="FE717" s="95">
        <v>395</v>
      </c>
      <c r="FF717" s="95">
        <v>390</v>
      </c>
      <c r="FG717" s="106">
        <v>-5</v>
      </c>
      <c r="FH717" s="115">
        <v>345</v>
      </c>
      <c r="FI717" s="95">
        <v>355</v>
      </c>
      <c r="FJ717" s="95">
        <v>350</v>
      </c>
      <c r="FK717" s="106">
        <v>-10</v>
      </c>
      <c r="FL717" s="115">
        <v>325</v>
      </c>
      <c r="FM717" s="95">
        <v>335</v>
      </c>
      <c r="FN717" s="95">
        <v>330</v>
      </c>
      <c r="FO717" s="106">
        <v>10</v>
      </c>
      <c r="FP717" s="115">
        <v>315</v>
      </c>
      <c r="FQ717" s="95">
        <v>325</v>
      </c>
      <c r="FR717" s="95">
        <v>320</v>
      </c>
      <c r="FS717" s="106" t="s">
        <v>5</v>
      </c>
      <c r="FT717" s="135">
        <v>335</v>
      </c>
      <c r="FU717" s="136">
        <v>345</v>
      </c>
      <c r="FV717" s="95">
        <v>340</v>
      </c>
      <c r="FW717" s="134">
        <v>40</v>
      </c>
      <c r="FX717" s="115">
        <v>370</v>
      </c>
      <c r="FY717" s="95">
        <v>380</v>
      </c>
      <c r="FZ717" s="95">
        <v>375</v>
      </c>
      <c r="GA717" s="106">
        <v>15</v>
      </c>
      <c r="GB717" s="115">
        <v>480</v>
      </c>
      <c r="GC717" s="95">
        <v>490</v>
      </c>
      <c r="GD717" s="95">
        <v>485</v>
      </c>
      <c r="GE717" s="106">
        <v>5</v>
      </c>
      <c r="GF717" s="115">
        <v>440</v>
      </c>
      <c r="GG717" s="95">
        <v>450</v>
      </c>
      <c r="GH717" s="95">
        <v>445</v>
      </c>
      <c r="GI717" s="106">
        <v>15</v>
      </c>
      <c r="GJ717" s="115">
        <v>455</v>
      </c>
      <c r="GK717" s="95">
        <v>465</v>
      </c>
      <c r="GL717" s="95">
        <v>460</v>
      </c>
      <c r="GM717" s="106" t="s">
        <v>5</v>
      </c>
      <c r="GN717" s="115">
        <v>630</v>
      </c>
      <c r="GO717" s="95">
        <v>640</v>
      </c>
      <c r="GP717" s="95">
        <v>635</v>
      </c>
      <c r="GQ717" s="106" t="s">
        <v>5</v>
      </c>
      <c r="GR717" s="93"/>
      <c r="GS717" s="93"/>
    </row>
    <row r="718" spans="1:201" ht="15.75" x14ac:dyDescent="0.25">
      <c r="A718">
        <v>8</v>
      </c>
      <c r="B718">
        <v>2023</v>
      </c>
      <c r="C718" s="91">
        <v>45156</v>
      </c>
      <c r="D718" s="96">
        <v>410</v>
      </c>
      <c r="E718" s="96">
        <v>420</v>
      </c>
      <c r="F718" s="96">
        <v>415</v>
      </c>
      <c r="G718" s="103"/>
      <c r="H718" s="113">
        <v>387.5</v>
      </c>
      <c r="I718" s="96">
        <v>397.5</v>
      </c>
      <c r="J718" s="96">
        <v>392.5</v>
      </c>
      <c r="K718" s="103"/>
      <c r="L718" s="113">
        <v>440</v>
      </c>
      <c r="M718" s="96">
        <v>450</v>
      </c>
      <c r="N718" s="96">
        <v>445</v>
      </c>
      <c r="O718" s="103"/>
      <c r="P718" s="113">
        <v>412.5</v>
      </c>
      <c r="Q718" s="96">
        <v>422.5</v>
      </c>
      <c r="R718" s="96">
        <v>417.5</v>
      </c>
      <c r="S718" s="103"/>
      <c r="T718" s="113">
        <v>452.5</v>
      </c>
      <c r="U718" s="96">
        <v>462.5</v>
      </c>
      <c r="V718" s="96">
        <v>457.5</v>
      </c>
      <c r="W718" s="103"/>
      <c r="X718" s="113">
        <v>435</v>
      </c>
      <c r="Y718" s="96">
        <v>445</v>
      </c>
      <c r="Z718" s="96">
        <v>440</v>
      </c>
      <c r="AA718" s="103"/>
      <c r="AB718" s="113">
        <v>437.5</v>
      </c>
      <c r="AC718" s="96">
        <v>447.5</v>
      </c>
      <c r="AD718" s="96">
        <v>442.5</v>
      </c>
      <c r="AE718" s="103"/>
      <c r="AF718" s="113">
        <v>427.5</v>
      </c>
      <c r="AG718" s="96">
        <v>437.5</v>
      </c>
      <c r="AH718" s="96">
        <v>432.5</v>
      </c>
      <c r="AI718" s="103"/>
      <c r="AJ718" s="113">
        <v>380</v>
      </c>
      <c r="AK718" s="96">
        <v>390</v>
      </c>
      <c r="AL718" s="96">
        <v>385</v>
      </c>
      <c r="AM718" s="103"/>
      <c r="AN718" s="113">
        <v>377.5</v>
      </c>
      <c r="AO718" s="96">
        <v>387.5</v>
      </c>
      <c r="AP718" s="96">
        <v>382.5</v>
      </c>
      <c r="AQ718" s="103"/>
      <c r="AR718" s="113">
        <v>415</v>
      </c>
      <c r="AS718" s="96">
        <v>425</v>
      </c>
      <c r="AT718" s="96">
        <v>420</v>
      </c>
      <c r="AU718" s="103"/>
      <c r="AV718" s="113">
        <v>372.5</v>
      </c>
      <c r="AW718" s="96">
        <v>382.5</v>
      </c>
      <c r="AX718" s="96">
        <v>377.5</v>
      </c>
      <c r="AY718" s="103"/>
      <c r="AZ718" s="113">
        <v>355</v>
      </c>
      <c r="BA718" s="96">
        <v>365</v>
      </c>
      <c r="BB718" s="96">
        <v>360</v>
      </c>
      <c r="BC718" s="103"/>
      <c r="BD718" s="113">
        <v>335</v>
      </c>
      <c r="BE718" s="96">
        <v>345</v>
      </c>
      <c r="BF718" s="96">
        <v>340</v>
      </c>
      <c r="BG718" s="103"/>
      <c r="BH718" s="113">
        <v>415</v>
      </c>
      <c r="BI718" s="96">
        <v>425</v>
      </c>
      <c r="BJ718" s="96">
        <v>420</v>
      </c>
      <c r="BK718" s="103"/>
      <c r="BL718" s="113">
        <v>362.5</v>
      </c>
      <c r="BM718" s="96">
        <v>372.5</v>
      </c>
      <c r="BN718" s="96">
        <v>367.5</v>
      </c>
      <c r="BO718" s="103"/>
      <c r="BP718" s="113">
        <v>400</v>
      </c>
      <c r="BQ718" s="96">
        <v>410</v>
      </c>
      <c r="BR718" s="96">
        <v>405</v>
      </c>
      <c r="BS718" s="103"/>
      <c r="BT718" s="113">
        <v>365</v>
      </c>
      <c r="BU718" s="96">
        <v>375</v>
      </c>
      <c r="BV718" s="96">
        <v>370</v>
      </c>
      <c r="BW718" s="103"/>
      <c r="BX718" s="113">
        <v>435</v>
      </c>
      <c r="BY718" s="96">
        <v>445</v>
      </c>
      <c r="BZ718" s="96">
        <v>440</v>
      </c>
      <c r="CA718" s="103"/>
      <c r="CB718" s="113">
        <v>557.5</v>
      </c>
      <c r="CC718" s="96">
        <v>567.5</v>
      </c>
      <c r="CD718" s="96">
        <v>562.5</v>
      </c>
      <c r="CE718" s="103"/>
      <c r="CF718" s="113">
        <v>377.5</v>
      </c>
      <c r="CG718" s="96">
        <v>387.5</v>
      </c>
      <c r="CH718" s="96">
        <v>382.5</v>
      </c>
      <c r="CI718" s="103"/>
      <c r="CJ718" s="113">
        <v>335</v>
      </c>
      <c r="CK718" s="96">
        <v>345</v>
      </c>
      <c r="CL718" s="96">
        <v>340</v>
      </c>
      <c r="CM718" s="103"/>
      <c r="CN718" s="113">
        <v>435</v>
      </c>
      <c r="CO718" s="96">
        <v>445</v>
      </c>
      <c r="CP718" s="96">
        <v>440</v>
      </c>
      <c r="CQ718" s="103"/>
      <c r="CR718" s="113">
        <v>545</v>
      </c>
      <c r="CS718" s="96">
        <v>555</v>
      </c>
      <c r="CT718" s="96">
        <v>550</v>
      </c>
      <c r="CU718" s="103"/>
      <c r="CV718" s="113">
        <v>392.5</v>
      </c>
      <c r="CW718" s="96">
        <v>402.5</v>
      </c>
      <c r="CX718" s="96">
        <v>397.5</v>
      </c>
      <c r="CY718" s="103"/>
      <c r="CZ718" s="113">
        <v>362.5</v>
      </c>
      <c r="DA718" s="96">
        <v>372.5</v>
      </c>
      <c r="DB718" s="96">
        <v>367.5</v>
      </c>
      <c r="DC718" s="103"/>
      <c r="DD718" s="113">
        <v>450</v>
      </c>
      <c r="DE718" s="96">
        <v>460</v>
      </c>
      <c r="DF718" s="96">
        <v>455</v>
      </c>
      <c r="DG718" s="103"/>
      <c r="DH718" s="113">
        <v>545</v>
      </c>
      <c r="DI718" s="96">
        <v>555</v>
      </c>
      <c r="DJ718" s="96">
        <v>550</v>
      </c>
      <c r="DK718" s="103"/>
      <c r="DL718" s="113">
        <v>377.5</v>
      </c>
      <c r="DM718" s="96">
        <v>387.5</v>
      </c>
      <c r="DN718" s="96">
        <v>382.5</v>
      </c>
      <c r="DO718" s="103"/>
      <c r="DP718" s="113">
        <v>322.5</v>
      </c>
      <c r="DQ718" s="96">
        <v>332.5</v>
      </c>
      <c r="DR718" s="96">
        <v>327.5</v>
      </c>
      <c r="DS718" s="103"/>
      <c r="DT718" s="113">
        <v>450</v>
      </c>
      <c r="DU718" s="96">
        <v>460</v>
      </c>
      <c r="DV718" s="96">
        <v>455</v>
      </c>
      <c r="DW718" s="103"/>
      <c r="DX718" s="113">
        <v>530</v>
      </c>
      <c r="DY718" s="96">
        <v>540</v>
      </c>
      <c r="DZ718" s="96">
        <v>535</v>
      </c>
      <c r="EA718" s="103"/>
      <c r="EB718" s="113">
        <v>387.5</v>
      </c>
      <c r="EC718" s="96">
        <v>397.5</v>
      </c>
      <c r="ED718" s="96">
        <v>392.5</v>
      </c>
      <c r="EE718" s="103"/>
      <c r="EF718" s="113">
        <v>327.5</v>
      </c>
      <c r="EG718" s="96">
        <v>337.5</v>
      </c>
      <c r="EH718" s="96">
        <v>332.5</v>
      </c>
      <c r="EI718" s="103"/>
      <c r="EJ718" s="113">
        <v>440</v>
      </c>
      <c r="EK718" s="96">
        <v>450</v>
      </c>
      <c r="EL718" s="96">
        <v>445</v>
      </c>
      <c r="EM718" s="103"/>
      <c r="EN718" s="113">
        <v>575</v>
      </c>
      <c r="EO718" s="96">
        <v>585</v>
      </c>
      <c r="EP718" s="96">
        <v>580</v>
      </c>
      <c r="EQ718" s="103"/>
      <c r="ER718" s="113">
        <v>390</v>
      </c>
      <c r="ES718" s="96">
        <v>400</v>
      </c>
      <c r="ET718" s="96">
        <v>395</v>
      </c>
      <c r="EU718" s="103"/>
      <c r="EV718" s="113">
        <v>365</v>
      </c>
      <c r="EW718" s="96">
        <v>375</v>
      </c>
      <c r="EX718" s="96">
        <v>370</v>
      </c>
      <c r="EY718" s="103"/>
      <c r="EZ718" s="113">
        <v>445</v>
      </c>
      <c r="FA718" s="96">
        <v>455</v>
      </c>
      <c r="FB718" s="96">
        <v>450</v>
      </c>
      <c r="FC718" s="103"/>
      <c r="FD718" s="113">
        <v>382.5</v>
      </c>
      <c r="FE718" s="96">
        <v>392.5</v>
      </c>
      <c r="FF718" s="96">
        <v>387.5</v>
      </c>
      <c r="FG718" s="103"/>
      <c r="FH718" s="113">
        <v>365</v>
      </c>
      <c r="FI718" s="96">
        <v>375</v>
      </c>
      <c r="FJ718" s="96">
        <v>370</v>
      </c>
      <c r="FK718" s="103"/>
      <c r="FL718" s="113">
        <v>335</v>
      </c>
      <c r="FM718" s="96">
        <v>345</v>
      </c>
      <c r="FN718" s="96">
        <v>340</v>
      </c>
      <c r="FO718" s="103"/>
      <c r="FP718" s="114">
        <v>315</v>
      </c>
      <c r="FQ718" s="101">
        <v>325</v>
      </c>
      <c r="FR718" s="101">
        <v>320</v>
      </c>
      <c r="FS718" s="103"/>
      <c r="FT718" s="113">
        <v>340</v>
      </c>
      <c r="FU718" s="96">
        <v>350</v>
      </c>
      <c r="FV718" s="96">
        <v>345</v>
      </c>
      <c r="FW718" s="103"/>
      <c r="FX718" s="113">
        <v>372.5</v>
      </c>
      <c r="FY718" s="96">
        <v>382.5</v>
      </c>
      <c r="FZ718" s="96">
        <v>377.5</v>
      </c>
      <c r="GA718" s="103"/>
      <c r="GB718" s="113">
        <v>482.5</v>
      </c>
      <c r="GC718" s="96">
        <v>492.5</v>
      </c>
      <c r="GD718" s="96">
        <v>487.5</v>
      </c>
      <c r="GE718" s="103"/>
      <c r="GF718" s="113">
        <v>452.5</v>
      </c>
      <c r="GG718" s="96">
        <v>462.5</v>
      </c>
      <c r="GH718" s="96">
        <v>457.5</v>
      </c>
      <c r="GI718" s="103"/>
      <c r="GJ718" s="113">
        <v>460</v>
      </c>
      <c r="GK718" s="96">
        <v>470</v>
      </c>
      <c r="GL718" s="96">
        <v>465</v>
      </c>
      <c r="GM718" s="103"/>
      <c r="GN718" s="113">
        <v>635</v>
      </c>
      <c r="GO718" s="96">
        <v>645</v>
      </c>
      <c r="GP718" s="96">
        <v>640</v>
      </c>
      <c r="GQ718" s="103"/>
      <c r="GR718" s="93"/>
      <c r="GS718" s="93"/>
    </row>
    <row r="719" spans="1:201" ht="15.75" x14ac:dyDescent="0.25">
      <c r="A719">
        <v>8</v>
      </c>
      <c r="B719">
        <v>2023</v>
      </c>
      <c r="C719" s="91">
        <v>45163</v>
      </c>
      <c r="D719" s="95">
        <v>425</v>
      </c>
      <c r="E719" s="95">
        <v>435</v>
      </c>
      <c r="F719" s="95">
        <v>430</v>
      </c>
      <c r="G719" s="106">
        <v>30</v>
      </c>
      <c r="H719" s="115">
        <v>400</v>
      </c>
      <c r="I719" s="95">
        <v>410</v>
      </c>
      <c r="J719" s="95">
        <v>405</v>
      </c>
      <c r="K719" s="106">
        <v>25</v>
      </c>
      <c r="L719" s="115">
        <v>440</v>
      </c>
      <c r="M719" s="95">
        <v>450</v>
      </c>
      <c r="N719" s="95">
        <v>445</v>
      </c>
      <c r="O719" s="106" t="s">
        <v>5</v>
      </c>
      <c r="P719" s="115">
        <v>420</v>
      </c>
      <c r="Q719" s="95">
        <v>430</v>
      </c>
      <c r="R719" s="95">
        <v>425</v>
      </c>
      <c r="S719" s="106">
        <v>15</v>
      </c>
      <c r="T719" s="115">
        <v>465</v>
      </c>
      <c r="U719" s="95">
        <v>475</v>
      </c>
      <c r="V719" s="95">
        <v>470</v>
      </c>
      <c r="W719" s="106">
        <v>25</v>
      </c>
      <c r="X719" s="115">
        <v>445</v>
      </c>
      <c r="Y719" s="95">
        <v>455</v>
      </c>
      <c r="Z719" s="95">
        <v>450</v>
      </c>
      <c r="AA719" s="106">
        <v>20</v>
      </c>
      <c r="AB719" s="115">
        <v>435</v>
      </c>
      <c r="AC719" s="95">
        <v>445</v>
      </c>
      <c r="AD719" s="95">
        <v>440</v>
      </c>
      <c r="AE719" s="106">
        <v>-5</v>
      </c>
      <c r="AF719" s="115">
        <v>430</v>
      </c>
      <c r="AG719" s="95">
        <v>440</v>
      </c>
      <c r="AH719" s="95">
        <v>435</v>
      </c>
      <c r="AI719" s="106">
        <v>5</v>
      </c>
      <c r="AJ719" s="115">
        <v>385</v>
      </c>
      <c r="AK719" s="95">
        <v>395</v>
      </c>
      <c r="AL719" s="95">
        <v>390</v>
      </c>
      <c r="AM719" s="106">
        <v>10</v>
      </c>
      <c r="AN719" s="115">
        <v>385</v>
      </c>
      <c r="AO719" s="95">
        <v>395</v>
      </c>
      <c r="AP719" s="95">
        <v>390</v>
      </c>
      <c r="AQ719" s="106">
        <v>15</v>
      </c>
      <c r="AR719" s="115">
        <v>415</v>
      </c>
      <c r="AS719" s="95">
        <v>425</v>
      </c>
      <c r="AT719" s="95">
        <v>420</v>
      </c>
      <c r="AU719" s="106" t="s">
        <v>5</v>
      </c>
      <c r="AV719" s="115">
        <v>375</v>
      </c>
      <c r="AW719" s="95">
        <v>385</v>
      </c>
      <c r="AX719" s="95">
        <v>380</v>
      </c>
      <c r="AY719" s="106">
        <v>5</v>
      </c>
      <c r="AZ719" s="115">
        <v>355</v>
      </c>
      <c r="BA719" s="95">
        <v>365</v>
      </c>
      <c r="BB719" s="95">
        <v>360</v>
      </c>
      <c r="BC719" s="106" t="s">
        <v>5</v>
      </c>
      <c r="BD719" s="115">
        <v>335</v>
      </c>
      <c r="BE719" s="95">
        <v>345</v>
      </c>
      <c r="BF719" s="95">
        <v>340</v>
      </c>
      <c r="BG719" s="106" t="s">
        <v>5</v>
      </c>
      <c r="BH719" s="115">
        <v>415</v>
      </c>
      <c r="BI719" s="95">
        <v>425</v>
      </c>
      <c r="BJ719" s="95">
        <v>420</v>
      </c>
      <c r="BK719" s="106" t="s">
        <v>5</v>
      </c>
      <c r="BL719" s="115">
        <v>370</v>
      </c>
      <c r="BM719" s="95">
        <v>380</v>
      </c>
      <c r="BN719" s="95">
        <v>375</v>
      </c>
      <c r="BO719" s="106">
        <v>15</v>
      </c>
      <c r="BP719" s="115">
        <v>405</v>
      </c>
      <c r="BQ719" s="95">
        <v>415</v>
      </c>
      <c r="BR719" s="95">
        <v>410</v>
      </c>
      <c r="BS719" s="106">
        <v>10</v>
      </c>
      <c r="BT719" s="115">
        <v>375</v>
      </c>
      <c r="BU719" s="95">
        <v>385</v>
      </c>
      <c r="BV719" s="95">
        <v>380</v>
      </c>
      <c r="BW719" s="106">
        <v>20</v>
      </c>
      <c r="BX719" s="115">
        <v>440</v>
      </c>
      <c r="BY719" s="95">
        <v>450</v>
      </c>
      <c r="BZ719" s="95">
        <v>445</v>
      </c>
      <c r="CA719" s="106">
        <v>10</v>
      </c>
      <c r="CB719" s="115">
        <v>535</v>
      </c>
      <c r="CC719" s="95">
        <v>545</v>
      </c>
      <c r="CD719" s="95">
        <v>540</v>
      </c>
      <c r="CE719" s="106">
        <v>-45</v>
      </c>
      <c r="CF719" s="115">
        <v>380</v>
      </c>
      <c r="CG719" s="95">
        <v>390</v>
      </c>
      <c r="CH719" s="95">
        <v>385</v>
      </c>
      <c r="CI719" s="106">
        <v>5</v>
      </c>
      <c r="CJ719" s="115">
        <v>345</v>
      </c>
      <c r="CK719" s="95">
        <v>355</v>
      </c>
      <c r="CL719" s="95">
        <v>350</v>
      </c>
      <c r="CM719" s="106">
        <v>20</v>
      </c>
      <c r="CN719" s="115">
        <v>440</v>
      </c>
      <c r="CO719" s="95">
        <v>450</v>
      </c>
      <c r="CP719" s="95">
        <v>445</v>
      </c>
      <c r="CQ719" s="106">
        <v>10</v>
      </c>
      <c r="CR719" s="115">
        <v>545</v>
      </c>
      <c r="CS719" s="95">
        <v>555</v>
      </c>
      <c r="CT719" s="95">
        <v>550</v>
      </c>
      <c r="CU719" s="106">
        <v>10</v>
      </c>
      <c r="CV719" s="115">
        <v>395</v>
      </c>
      <c r="CW719" s="95">
        <v>405</v>
      </c>
      <c r="CX719" s="95">
        <v>400</v>
      </c>
      <c r="CY719" s="106">
        <v>5</v>
      </c>
      <c r="CZ719" s="115">
        <v>375</v>
      </c>
      <c r="DA719" s="95">
        <v>385</v>
      </c>
      <c r="DB719" s="95">
        <v>380</v>
      </c>
      <c r="DC719" s="106">
        <v>25</v>
      </c>
      <c r="DD719" s="115">
        <v>455</v>
      </c>
      <c r="DE719" s="95">
        <v>465</v>
      </c>
      <c r="DF719" s="95">
        <v>460</v>
      </c>
      <c r="DG719" s="106">
        <v>10</v>
      </c>
      <c r="DH719" s="115">
        <v>550</v>
      </c>
      <c r="DI719" s="95">
        <v>560</v>
      </c>
      <c r="DJ719" s="95">
        <v>555</v>
      </c>
      <c r="DK719" s="106">
        <v>10</v>
      </c>
      <c r="DL719" s="115">
        <v>380</v>
      </c>
      <c r="DM719" s="95">
        <v>390</v>
      </c>
      <c r="DN719" s="95">
        <v>385</v>
      </c>
      <c r="DO719" s="106">
        <v>5</v>
      </c>
      <c r="DP719" s="115">
        <v>325</v>
      </c>
      <c r="DQ719" s="95">
        <v>335</v>
      </c>
      <c r="DR719" s="95">
        <v>330</v>
      </c>
      <c r="DS719" s="106">
        <v>5</v>
      </c>
      <c r="DT719" s="115">
        <v>455</v>
      </c>
      <c r="DU719" s="95">
        <v>465</v>
      </c>
      <c r="DV719" s="95">
        <v>460</v>
      </c>
      <c r="DW719" s="106">
        <v>10</v>
      </c>
      <c r="DX719" s="115">
        <v>535</v>
      </c>
      <c r="DY719" s="95">
        <v>545</v>
      </c>
      <c r="DZ719" s="95">
        <v>540</v>
      </c>
      <c r="EA719" s="106">
        <v>10</v>
      </c>
      <c r="EB719" s="115">
        <v>395</v>
      </c>
      <c r="EC719" s="95">
        <v>405</v>
      </c>
      <c r="ED719" s="95">
        <v>400</v>
      </c>
      <c r="EE719" s="106">
        <v>15</v>
      </c>
      <c r="EF719" s="115">
        <v>340</v>
      </c>
      <c r="EG719" s="95">
        <v>350</v>
      </c>
      <c r="EH719" s="95">
        <v>345</v>
      </c>
      <c r="EI719" s="106">
        <v>25</v>
      </c>
      <c r="EJ719" s="115">
        <v>440</v>
      </c>
      <c r="EK719" s="95">
        <v>450</v>
      </c>
      <c r="EL719" s="95">
        <v>445</v>
      </c>
      <c r="EM719" s="106" t="s">
        <v>5</v>
      </c>
      <c r="EN719" s="115">
        <v>580</v>
      </c>
      <c r="EO719" s="95">
        <v>590</v>
      </c>
      <c r="EP719" s="95">
        <v>585</v>
      </c>
      <c r="EQ719" s="106">
        <v>10</v>
      </c>
      <c r="ER719" s="115">
        <v>395</v>
      </c>
      <c r="ES719" s="95">
        <v>405</v>
      </c>
      <c r="ET719" s="95">
        <v>400</v>
      </c>
      <c r="EU719" s="106">
        <v>10</v>
      </c>
      <c r="EV719" s="115">
        <v>370</v>
      </c>
      <c r="EW719" s="95">
        <v>380</v>
      </c>
      <c r="EX719" s="95">
        <v>375</v>
      </c>
      <c r="EY719" s="106">
        <v>10</v>
      </c>
      <c r="EZ719" s="115">
        <v>445</v>
      </c>
      <c r="FA719" s="95">
        <v>455</v>
      </c>
      <c r="FB719" s="95">
        <v>450</v>
      </c>
      <c r="FC719" s="106" t="s">
        <v>5</v>
      </c>
      <c r="FD719" s="115">
        <v>380</v>
      </c>
      <c r="FE719" s="95">
        <v>390</v>
      </c>
      <c r="FF719" s="95">
        <v>385</v>
      </c>
      <c r="FG719" s="106">
        <v>-5</v>
      </c>
      <c r="FH719" s="115">
        <v>385</v>
      </c>
      <c r="FI719" s="95">
        <v>395</v>
      </c>
      <c r="FJ719" s="95">
        <v>390</v>
      </c>
      <c r="FK719" s="106">
        <v>40</v>
      </c>
      <c r="FL719" s="115">
        <v>345</v>
      </c>
      <c r="FM719" s="95">
        <v>355</v>
      </c>
      <c r="FN719" s="95">
        <v>350</v>
      </c>
      <c r="FO719" s="106">
        <v>20</v>
      </c>
      <c r="FP719" s="115">
        <v>315</v>
      </c>
      <c r="FQ719" s="95">
        <v>325</v>
      </c>
      <c r="FR719" s="95">
        <v>320</v>
      </c>
      <c r="FS719" s="106" t="s">
        <v>5</v>
      </c>
      <c r="FT719" s="135">
        <v>345</v>
      </c>
      <c r="FU719" s="136">
        <v>355</v>
      </c>
      <c r="FV719" s="95">
        <v>350</v>
      </c>
      <c r="FW719" s="134">
        <v>10</v>
      </c>
      <c r="FX719" s="115">
        <v>375</v>
      </c>
      <c r="FY719" s="95">
        <v>385</v>
      </c>
      <c r="FZ719" s="95">
        <v>380</v>
      </c>
      <c r="GA719" s="106">
        <v>5</v>
      </c>
      <c r="GB719" s="115">
        <v>485</v>
      </c>
      <c r="GC719" s="95">
        <v>495</v>
      </c>
      <c r="GD719" s="95">
        <v>490</v>
      </c>
      <c r="GE719" s="106">
        <v>5</v>
      </c>
      <c r="GF719" s="115">
        <v>465</v>
      </c>
      <c r="GG719" s="95">
        <v>475</v>
      </c>
      <c r="GH719" s="95">
        <v>470</v>
      </c>
      <c r="GI719" s="106">
        <v>25</v>
      </c>
      <c r="GJ719" s="115">
        <v>465</v>
      </c>
      <c r="GK719" s="95">
        <v>475</v>
      </c>
      <c r="GL719" s="95">
        <v>470</v>
      </c>
      <c r="GM719" s="106">
        <v>10</v>
      </c>
      <c r="GN719" s="115">
        <v>640</v>
      </c>
      <c r="GO719" s="95">
        <v>650</v>
      </c>
      <c r="GP719" s="95">
        <v>645</v>
      </c>
      <c r="GQ719" s="106">
        <v>10</v>
      </c>
      <c r="GR719" s="93"/>
      <c r="GS719" s="93"/>
    </row>
    <row r="720" spans="1:201" ht="15.75" x14ac:dyDescent="0.25">
      <c r="A720">
        <v>9</v>
      </c>
      <c r="B720">
        <v>2023</v>
      </c>
      <c r="C720" s="91">
        <v>45170</v>
      </c>
      <c r="D720" s="95">
        <v>430</v>
      </c>
      <c r="E720" s="95">
        <v>440</v>
      </c>
      <c r="F720" s="95">
        <v>435</v>
      </c>
      <c r="G720" s="106">
        <v>5</v>
      </c>
      <c r="H720" s="115">
        <v>410</v>
      </c>
      <c r="I720" s="95">
        <v>420</v>
      </c>
      <c r="J720" s="95">
        <v>415</v>
      </c>
      <c r="K720" s="106">
        <v>10</v>
      </c>
      <c r="L720" s="115">
        <v>450</v>
      </c>
      <c r="M720" s="95">
        <v>460</v>
      </c>
      <c r="N720" s="95">
        <v>455</v>
      </c>
      <c r="O720" s="106">
        <v>10</v>
      </c>
      <c r="P720" s="115">
        <v>420</v>
      </c>
      <c r="Q720" s="95">
        <v>430</v>
      </c>
      <c r="R720" s="95">
        <v>425</v>
      </c>
      <c r="S720" s="106" t="s">
        <v>5</v>
      </c>
      <c r="T720" s="115">
        <v>470</v>
      </c>
      <c r="U720" s="95">
        <v>480</v>
      </c>
      <c r="V720" s="95">
        <v>475</v>
      </c>
      <c r="W720" s="106">
        <v>5</v>
      </c>
      <c r="X720" s="115">
        <v>455</v>
      </c>
      <c r="Y720" s="95">
        <v>465</v>
      </c>
      <c r="Z720" s="95">
        <v>460</v>
      </c>
      <c r="AA720" s="106">
        <v>10</v>
      </c>
      <c r="AB720" s="115">
        <v>450</v>
      </c>
      <c r="AC720" s="95">
        <v>460</v>
      </c>
      <c r="AD720" s="95">
        <v>455</v>
      </c>
      <c r="AE720" s="106">
        <v>15</v>
      </c>
      <c r="AF720" s="115">
        <v>430</v>
      </c>
      <c r="AG720" s="95">
        <v>440</v>
      </c>
      <c r="AH720" s="95">
        <v>435</v>
      </c>
      <c r="AI720" s="106" t="s">
        <v>5</v>
      </c>
      <c r="AJ720" s="115">
        <v>385</v>
      </c>
      <c r="AK720" s="95">
        <v>395</v>
      </c>
      <c r="AL720" s="95">
        <v>390</v>
      </c>
      <c r="AM720" s="106" t="s">
        <v>5</v>
      </c>
      <c r="AN720" s="115">
        <v>385</v>
      </c>
      <c r="AO720" s="95">
        <v>395</v>
      </c>
      <c r="AP720" s="95">
        <v>390</v>
      </c>
      <c r="AQ720" s="106" t="s">
        <v>5</v>
      </c>
      <c r="AR720" s="115">
        <v>415</v>
      </c>
      <c r="AS720" s="95">
        <v>425</v>
      </c>
      <c r="AT720" s="95">
        <v>420</v>
      </c>
      <c r="AU720" s="106" t="s">
        <v>5</v>
      </c>
      <c r="AV720" s="115">
        <v>375</v>
      </c>
      <c r="AW720" s="95">
        <v>385</v>
      </c>
      <c r="AX720" s="95">
        <v>380</v>
      </c>
      <c r="AY720" s="106" t="s">
        <v>5</v>
      </c>
      <c r="AZ720" s="115">
        <v>365</v>
      </c>
      <c r="BA720" s="95">
        <v>375</v>
      </c>
      <c r="BB720" s="95">
        <v>370</v>
      </c>
      <c r="BC720" s="106">
        <v>10</v>
      </c>
      <c r="BD720" s="115">
        <v>340</v>
      </c>
      <c r="BE720" s="95">
        <v>350</v>
      </c>
      <c r="BF720" s="95">
        <v>345</v>
      </c>
      <c r="BG720" s="106">
        <v>5</v>
      </c>
      <c r="BH720" s="115">
        <v>415</v>
      </c>
      <c r="BI720" s="95">
        <v>425</v>
      </c>
      <c r="BJ720" s="95">
        <v>420</v>
      </c>
      <c r="BK720" s="106" t="s">
        <v>5</v>
      </c>
      <c r="BL720" s="115">
        <v>380</v>
      </c>
      <c r="BM720" s="95">
        <v>390</v>
      </c>
      <c r="BN720" s="95">
        <v>385</v>
      </c>
      <c r="BO720" s="106">
        <v>10</v>
      </c>
      <c r="BP720" s="115">
        <v>400</v>
      </c>
      <c r="BQ720" s="95">
        <v>410</v>
      </c>
      <c r="BR720" s="95">
        <v>405</v>
      </c>
      <c r="BS720" s="106">
        <v>-5</v>
      </c>
      <c r="BT720" s="115">
        <v>380</v>
      </c>
      <c r="BU720" s="95">
        <v>390</v>
      </c>
      <c r="BV720" s="95">
        <v>385</v>
      </c>
      <c r="BW720" s="106">
        <v>5</v>
      </c>
      <c r="BX720" s="115">
        <v>440</v>
      </c>
      <c r="BY720" s="95">
        <v>450</v>
      </c>
      <c r="BZ720" s="95">
        <v>445</v>
      </c>
      <c r="CA720" s="106" t="s">
        <v>5</v>
      </c>
      <c r="CB720" s="115">
        <v>540</v>
      </c>
      <c r="CC720" s="95">
        <v>550</v>
      </c>
      <c r="CD720" s="95">
        <v>545</v>
      </c>
      <c r="CE720" s="106">
        <v>5</v>
      </c>
      <c r="CF720" s="115">
        <v>380</v>
      </c>
      <c r="CG720" s="95">
        <v>390</v>
      </c>
      <c r="CH720" s="95">
        <v>385</v>
      </c>
      <c r="CI720" s="106" t="s">
        <v>5</v>
      </c>
      <c r="CJ720" s="115">
        <v>345</v>
      </c>
      <c r="CK720" s="95">
        <v>355</v>
      </c>
      <c r="CL720" s="95">
        <v>350</v>
      </c>
      <c r="CM720" s="106" t="s">
        <v>5</v>
      </c>
      <c r="CN720" s="115">
        <v>440</v>
      </c>
      <c r="CO720" s="95">
        <v>450</v>
      </c>
      <c r="CP720" s="95">
        <v>445</v>
      </c>
      <c r="CQ720" s="106" t="s">
        <v>5</v>
      </c>
      <c r="CR720" s="115">
        <v>545</v>
      </c>
      <c r="CS720" s="95">
        <v>555</v>
      </c>
      <c r="CT720" s="95">
        <v>550</v>
      </c>
      <c r="CU720" s="106">
        <v>10</v>
      </c>
      <c r="CV720" s="115">
        <v>395</v>
      </c>
      <c r="CW720" s="95">
        <v>405</v>
      </c>
      <c r="CX720" s="95">
        <v>400</v>
      </c>
      <c r="CY720" s="106" t="s">
        <v>5</v>
      </c>
      <c r="CZ720" s="115">
        <v>375</v>
      </c>
      <c r="DA720" s="95">
        <v>385</v>
      </c>
      <c r="DB720" s="95">
        <v>380</v>
      </c>
      <c r="DC720" s="106" t="s">
        <v>5</v>
      </c>
      <c r="DD720" s="115">
        <v>455</v>
      </c>
      <c r="DE720" s="95">
        <v>465</v>
      </c>
      <c r="DF720" s="95">
        <v>460</v>
      </c>
      <c r="DG720" s="106" t="s">
        <v>5</v>
      </c>
      <c r="DH720" s="115">
        <v>555</v>
      </c>
      <c r="DI720" s="95">
        <v>565</v>
      </c>
      <c r="DJ720" s="95">
        <v>560</v>
      </c>
      <c r="DK720" s="106">
        <v>5</v>
      </c>
      <c r="DL720" s="115">
        <v>385</v>
      </c>
      <c r="DM720" s="95">
        <v>395</v>
      </c>
      <c r="DN720" s="95">
        <v>390</v>
      </c>
      <c r="DO720" s="106">
        <v>5</v>
      </c>
      <c r="DP720" s="115">
        <v>325</v>
      </c>
      <c r="DQ720" s="95">
        <v>335</v>
      </c>
      <c r="DR720" s="95">
        <v>330</v>
      </c>
      <c r="DS720" s="106" t="s">
        <v>5</v>
      </c>
      <c r="DT720" s="115">
        <v>455</v>
      </c>
      <c r="DU720" s="95">
        <v>465</v>
      </c>
      <c r="DV720" s="95">
        <v>460</v>
      </c>
      <c r="DW720" s="106" t="s">
        <v>5</v>
      </c>
      <c r="DX720" s="115">
        <v>540</v>
      </c>
      <c r="DY720" s="95">
        <v>550</v>
      </c>
      <c r="DZ720" s="95">
        <v>545</v>
      </c>
      <c r="EA720" s="106">
        <v>5</v>
      </c>
      <c r="EB720" s="115">
        <v>390</v>
      </c>
      <c r="EC720" s="95">
        <v>400</v>
      </c>
      <c r="ED720" s="95">
        <v>395</v>
      </c>
      <c r="EE720" s="106">
        <v>-5</v>
      </c>
      <c r="EF720" s="115">
        <v>340</v>
      </c>
      <c r="EG720" s="95">
        <v>350</v>
      </c>
      <c r="EH720" s="95">
        <v>345</v>
      </c>
      <c r="EI720" s="106" t="s">
        <v>5</v>
      </c>
      <c r="EJ720" s="115">
        <v>440</v>
      </c>
      <c r="EK720" s="95">
        <v>450</v>
      </c>
      <c r="EL720" s="95">
        <v>445</v>
      </c>
      <c r="EM720" s="106" t="s">
        <v>5</v>
      </c>
      <c r="EN720" s="115">
        <v>585</v>
      </c>
      <c r="EO720" s="95">
        <v>595</v>
      </c>
      <c r="EP720" s="95">
        <v>590</v>
      </c>
      <c r="EQ720" s="106">
        <v>5</v>
      </c>
      <c r="ER720" s="115">
        <v>395</v>
      </c>
      <c r="ES720" s="95">
        <v>405</v>
      </c>
      <c r="ET720" s="95">
        <v>400</v>
      </c>
      <c r="EU720" s="106" t="s">
        <v>5</v>
      </c>
      <c r="EV720" s="115">
        <v>370</v>
      </c>
      <c r="EW720" s="95">
        <v>380</v>
      </c>
      <c r="EX720" s="95">
        <v>375</v>
      </c>
      <c r="EY720" s="106" t="s">
        <v>5</v>
      </c>
      <c r="EZ720" s="115">
        <v>445</v>
      </c>
      <c r="FA720" s="95">
        <v>455</v>
      </c>
      <c r="FB720" s="95">
        <v>450</v>
      </c>
      <c r="FC720" s="106" t="s">
        <v>5</v>
      </c>
      <c r="FD720" s="115">
        <v>380</v>
      </c>
      <c r="FE720" s="95">
        <v>390</v>
      </c>
      <c r="FF720" s="95">
        <v>385</v>
      </c>
      <c r="FG720" s="106" t="s">
        <v>5</v>
      </c>
      <c r="FH720" s="115">
        <v>385</v>
      </c>
      <c r="FI720" s="95">
        <v>395</v>
      </c>
      <c r="FJ720" s="95">
        <v>390</v>
      </c>
      <c r="FK720" s="106" t="s">
        <v>5</v>
      </c>
      <c r="FL720" s="115">
        <v>345</v>
      </c>
      <c r="FM720" s="95">
        <v>355</v>
      </c>
      <c r="FN720" s="95">
        <v>350</v>
      </c>
      <c r="FO720" s="106" t="s">
        <v>5</v>
      </c>
      <c r="FP720" s="115">
        <v>315</v>
      </c>
      <c r="FQ720" s="95">
        <v>325</v>
      </c>
      <c r="FR720" s="95">
        <v>320</v>
      </c>
      <c r="FS720" s="106" t="s">
        <v>5</v>
      </c>
      <c r="FT720" s="135">
        <v>345</v>
      </c>
      <c r="FU720" s="136">
        <v>355</v>
      </c>
      <c r="FV720" s="95">
        <v>350</v>
      </c>
      <c r="FW720" s="134" t="s">
        <v>5</v>
      </c>
      <c r="FX720" s="115">
        <v>345</v>
      </c>
      <c r="FY720" s="95">
        <v>355</v>
      </c>
      <c r="FZ720" s="95">
        <v>350</v>
      </c>
      <c r="GA720" s="106">
        <v>-30</v>
      </c>
      <c r="GB720" s="115">
        <v>485</v>
      </c>
      <c r="GC720" s="95">
        <v>495</v>
      </c>
      <c r="GD720" s="95">
        <v>490</v>
      </c>
      <c r="GE720" s="106" t="s">
        <v>5</v>
      </c>
      <c r="GF720" s="115">
        <v>465</v>
      </c>
      <c r="GG720" s="95">
        <v>475</v>
      </c>
      <c r="GH720" s="95">
        <v>470</v>
      </c>
      <c r="GI720" s="106" t="s">
        <v>5</v>
      </c>
      <c r="GJ720" s="115">
        <v>465</v>
      </c>
      <c r="GK720" s="95">
        <v>475</v>
      </c>
      <c r="GL720" s="95">
        <v>470</v>
      </c>
      <c r="GM720" s="106" t="s">
        <v>5</v>
      </c>
      <c r="GN720" s="115">
        <v>645</v>
      </c>
      <c r="GO720" s="95">
        <v>655</v>
      </c>
      <c r="GP720" s="95">
        <v>650</v>
      </c>
      <c r="GQ720" s="106">
        <v>5</v>
      </c>
      <c r="GR720" s="93"/>
      <c r="GS720" s="93"/>
    </row>
    <row r="721" spans="1:201" ht="15.75" x14ac:dyDescent="0.25">
      <c r="A721">
        <v>9</v>
      </c>
      <c r="B721">
        <v>2023</v>
      </c>
      <c r="C721" s="91">
        <v>45177</v>
      </c>
      <c r="D721" s="95">
        <v>440</v>
      </c>
      <c r="E721" s="95">
        <v>450</v>
      </c>
      <c r="F721" s="95">
        <v>445</v>
      </c>
      <c r="G721" s="106">
        <v>10</v>
      </c>
      <c r="H721" s="115">
        <v>425</v>
      </c>
      <c r="I721" s="95">
        <v>435</v>
      </c>
      <c r="J721" s="95">
        <v>430</v>
      </c>
      <c r="K721" s="106">
        <v>15</v>
      </c>
      <c r="L721" s="115">
        <v>450</v>
      </c>
      <c r="M721" s="95">
        <v>460</v>
      </c>
      <c r="N721" s="95">
        <v>455</v>
      </c>
      <c r="O721" s="106" t="s">
        <v>5</v>
      </c>
      <c r="P721" s="115">
        <v>420</v>
      </c>
      <c r="Q721" s="95">
        <v>430</v>
      </c>
      <c r="R721" s="95">
        <v>425</v>
      </c>
      <c r="S721" s="106" t="s">
        <v>5</v>
      </c>
      <c r="T721" s="115">
        <v>470</v>
      </c>
      <c r="U721" s="95">
        <v>480</v>
      </c>
      <c r="V721" s="95">
        <v>475</v>
      </c>
      <c r="W721" s="106" t="s">
        <v>5</v>
      </c>
      <c r="X721" s="115">
        <v>455</v>
      </c>
      <c r="Y721" s="95">
        <v>465</v>
      </c>
      <c r="Z721" s="95">
        <v>460</v>
      </c>
      <c r="AA721" s="106" t="s">
        <v>5</v>
      </c>
      <c r="AB721" s="115">
        <v>450</v>
      </c>
      <c r="AC721" s="95">
        <v>460</v>
      </c>
      <c r="AD721" s="95">
        <v>455</v>
      </c>
      <c r="AE721" s="106" t="s">
        <v>5</v>
      </c>
      <c r="AF721" s="115">
        <v>430</v>
      </c>
      <c r="AG721" s="95">
        <v>440</v>
      </c>
      <c r="AH721" s="95">
        <v>435</v>
      </c>
      <c r="AI721" s="106" t="s">
        <v>5</v>
      </c>
      <c r="AJ721" s="115">
        <v>385</v>
      </c>
      <c r="AK721" s="95">
        <v>395</v>
      </c>
      <c r="AL721" s="95">
        <v>390</v>
      </c>
      <c r="AM721" s="106" t="s">
        <v>5</v>
      </c>
      <c r="AN721" s="115">
        <v>390</v>
      </c>
      <c r="AO721" s="95">
        <v>400</v>
      </c>
      <c r="AP721" s="95">
        <v>395</v>
      </c>
      <c r="AQ721" s="106">
        <v>5</v>
      </c>
      <c r="AR721" s="115">
        <v>415</v>
      </c>
      <c r="AS721" s="95">
        <v>425</v>
      </c>
      <c r="AT721" s="95">
        <v>420</v>
      </c>
      <c r="AU721" s="106" t="s">
        <v>5</v>
      </c>
      <c r="AV721" s="115">
        <v>380</v>
      </c>
      <c r="AW721" s="95">
        <v>390</v>
      </c>
      <c r="AX721" s="95">
        <v>385</v>
      </c>
      <c r="AY721" s="106">
        <v>5</v>
      </c>
      <c r="AZ721" s="115">
        <v>375</v>
      </c>
      <c r="BA721" s="95">
        <v>385</v>
      </c>
      <c r="BB721" s="95">
        <v>380</v>
      </c>
      <c r="BC721" s="106">
        <v>10</v>
      </c>
      <c r="BD721" s="115">
        <v>355</v>
      </c>
      <c r="BE721" s="95">
        <v>365</v>
      </c>
      <c r="BF721" s="95">
        <v>360</v>
      </c>
      <c r="BG721" s="106">
        <v>15</v>
      </c>
      <c r="BH721" s="115">
        <v>415</v>
      </c>
      <c r="BI721" s="95">
        <v>425</v>
      </c>
      <c r="BJ721" s="95">
        <v>420</v>
      </c>
      <c r="BK721" s="106" t="s">
        <v>5</v>
      </c>
      <c r="BL721" s="115">
        <v>380</v>
      </c>
      <c r="BM721" s="95">
        <v>390</v>
      </c>
      <c r="BN721" s="95">
        <v>385</v>
      </c>
      <c r="BO721" s="106" t="s">
        <v>5</v>
      </c>
      <c r="BP721" s="115">
        <v>410</v>
      </c>
      <c r="BQ721" s="95">
        <v>420</v>
      </c>
      <c r="BR721" s="95">
        <v>415</v>
      </c>
      <c r="BS721" s="106">
        <v>10</v>
      </c>
      <c r="BT721" s="115">
        <v>380</v>
      </c>
      <c r="BU721" s="95">
        <v>390</v>
      </c>
      <c r="BV721" s="95">
        <v>385</v>
      </c>
      <c r="BW721" s="106" t="s">
        <v>5</v>
      </c>
      <c r="BX721" s="115">
        <v>440</v>
      </c>
      <c r="BY721" s="95">
        <v>450</v>
      </c>
      <c r="BZ721" s="95">
        <v>445</v>
      </c>
      <c r="CA721" s="106" t="s">
        <v>5</v>
      </c>
      <c r="CB721" s="115">
        <v>530</v>
      </c>
      <c r="CC721" s="95">
        <v>540</v>
      </c>
      <c r="CD721" s="95">
        <v>535</v>
      </c>
      <c r="CE721" s="106">
        <v>-10</v>
      </c>
      <c r="CF721" s="115">
        <v>380</v>
      </c>
      <c r="CG721" s="95">
        <v>390</v>
      </c>
      <c r="CH721" s="95">
        <v>385</v>
      </c>
      <c r="CI721" s="106" t="s">
        <v>5</v>
      </c>
      <c r="CJ721" s="115">
        <v>345</v>
      </c>
      <c r="CK721" s="95">
        <v>355</v>
      </c>
      <c r="CL721" s="95">
        <v>350</v>
      </c>
      <c r="CM721" s="106" t="s">
        <v>5</v>
      </c>
      <c r="CN721" s="115">
        <v>440</v>
      </c>
      <c r="CO721" s="95">
        <v>450</v>
      </c>
      <c r="CP721" s="95">
        <v>445</v>
      </c>
      <c r="CQ721" s="106" t="s">
        <v>5</v>
      </c>
      <c r="CR721" s="115">
        <v>545</v>
      </c>
      <c r="CS721" s="95">
        <v>555</v>
      </c>
      <c r="CT721" s="95">
        <v>550</v>
      </c>
      <c r="CU721" s="106">
        <v>10</v>
      </c>
      <c r="CV721" s="115">
        <v>405</v>
      </c>
      <c r="CW721" s="95">
        <v>415</v>
      </c>
      <c r="CX721" s="95">
        <v>410</v>
      </c>
      <c r="CY721" s="106">
        <v>10</v>
      </c>
      <c r="CZ721" s="115">
        <v>365</v>
      </c>
      <c r="DA721" s="95">
        <v>375</v>
      </c>
      <c r="DB721" s="95">
        <v>370</v>
      </c>
      <c r="DC721" s="106">
        <v>-10</v>
      </c>
      <c r="DD721" s="115">
        <v>460</v>
      </c>
      <c r="DE721" s="95">
        <v>470</v>
      </c>
      <c r="DF721" s="95">
        <v>465</v>
      </c>
      <c r="DG721" s="106">
        <v>5</v>
      </c>
      <c r="DH721" s="115">
        <v>545</v>
      </c>
      <c r="DI721" s="95">
        <v>555</v>
      </c>
      <c r="DJ721" s="95">
        <v>550</v>
      </c>
      <c r="DK721" s="106">
        <v>-10</v>
      </c>
      <c r="DL721" s="115">
        <v>390</v>
      </c>
      <c r="DM721" s="95">
        <v>400</v>
      </c>
      <c r="DN721" s="95">
        <v>395</v>
      </c>
      <c r="DO721" s="106">
        <v>5</v>
      </c>
      <c r="DP721" s="115">
        <v>330</v>
      </c>
      <c r="DQ721" s="95">
        <v>340</v>
      </c>
      <c r="DR721" s="95">
        <v>335</v>
      </c>
      <c r="DS721" s="106">
        <v>5</v>
      </c>
      <c r="DT721" s="115">
        <v>460</v>
      </c>
      <c r="DU721" s="95">
        <v>470</v>
      </c>
      <c r="DV721" s="95">
        <v>465</v>
      </c>
      <c r="DW721" s="106">
        <v>5</v>
      </c>
      <c r="DX721" s="115">
        <v>545</v>
      </c>
      <c r="DY721" s="95">
        <v>555</v>
      </c>
      <c r="DZ721" s="95">
        <v>550</v>
      </c>
      <c r="EA721" s="106">
        <v>5</v>
      </c>
      <c r="EB721" s="115">
        <v>395</v>
      </c>
      <c r="EC721" s="95">
        <v>405</v>
      </c>
      <c r="ED721" s="95">
        <v>400</v>
      </c>
      <c r="EE721" s="106">
        <v>5</v>
      </c>
      <c r="EF721" s="115">
        <v>330</v>
      </c>
      <c r="EG721" s="95">
        <v>340</v>
      </c>
      <c r="EH721" s="95">
        <v>335</v>
      </c>
      <c r="EI721" s="106">
        <v>-10</v>
      </c>
      <c r="EJ721" s="115">
        <v>440</v>
      </c>
      <c r="EK721" s="95">
        <v>450</v>
      </c>
      <c r="EL721" s="95">
        <v>445</v>
      </c>
      <c r="EM721" s="106" t="s">
        <v>5</v>
      </c>
      <c r="EN721" s="115">
        <v>585</v>
      </c>
      <c r="EO721" s="95">
        <v>595</v>
      </c>
      <c r="EP721" s="95">
        <v>590</v>
      </c>
      <c r="EQ721" s="106" t="s">
        <v>5</v>
      </c>
      <c r="ER721" s="115">
        <v>400</v>
      </c>
      <c r="ES721" s="95">
        <v>410</v>
      </c>
      <c r="ET721" s="95">
        <v>405</v>
      </c>
      <c r="EU721" s="106">
        <v>5</v>
      </c>
      <c r="EV721" s="115">
        <v>375</v>
      </c>
      <c r="EW721" s="95">
        <v>385</v>
      </c>
      <c r="EX721" s="95">
        <v>380</v>
      </c>
      <c r="EY721" s="106">
        <v>5</v>
      </c>
      <c r="EZ721" s="115">
        <v>450</v>
      </c>
      <c r="FA721" s="95">
        <v>460</v>
      </c>
      <c r="FB721" s="95">
        <v>455</v>
      </c>
      <c r="FC721" s="106">
        <v>5</v>
      </c>
      <c r="FD721" s="115">
        <v>385</v>
      </c>
      <c r="FE721" s="95">
        <v>395</v>
      </c>
      <c r="FF721" s="95">
        <v>390</v>
      </c>
      <c r="FG721" s="106">
        <v>5</v>
      </c>
      <c r="FH721" s="115">
        <v>385</v>
      </c>
      <c r="FI721" s="95">
        <v>395</v>
      </c>
      <c r="FJ721" s="95">
        <v>390</v>
      </c>
      <c r="FK721" s="106" t="s">
        <v>5</v>
      </c>
      <c r="FL721" s="115">
        <v>355</v>
      </c>
      <c r="FM721" s="95">
        <v>365</v>
      </c>
      <c r="FN721" s="95">
        <v>360</v>
      </c>
      <c r="FO721" s="106">
        <v>10</v>
      </c>
      <c r="FP721" s="115">
        <v>315</v>
      </c>
      <c r="FQ721" s="95">
        <v>325</v>
      </c>
      <c r="FR721" s="95">
        <v>320</v>
      </c>
      <c r="FS721" s="106" t="s">
        <v>5</v>
      </c>
      <c r="FT721" s="135">
        <v>325</v>
      </c>
      <c r="FU721" s="136">
        <v>335</v>
      </c>
      <c r="FV721" s="95">
        <v>330</v>
      </c>
      <c r="FW721" s="134">
        <v>-20</v>
      </c>
      <c r="FX721" s="115">
        <v>350</v>
      </c>
      <c r="FY721" s="95">
        <v>360</v>
      </c>
      <c r="FZ721" s="95">
        <v>355</v>
      </c>
      <c r="GA721" s="106">
        <v>5</v>
      </c>
      <c r="GB721" s="115">
        <v>495</v>
      </c>
      <c r="GC721" s="95">
        <v>505</v>
      </c>
      <c r="GD721" s="95">
        <v>500</v>
      </c>
      <c r="GE721" s="106">
        <v>10</v>
      </c>
      <c r="GF721" s="115">
        <v>455</v>
      </c>
      <c r="GG721" s="95">
        <v>465</v>
      </c>
      <c r="GH721" s="95">
        <v>460</v>
      </c>
      <c r="GI721" s="106">
        <v>-10</v>
      </c>
      <c r="GJ721" s="115">
        <v>470</v>
      </c>
      <c r="GK721" s="95">
        <v>480</v>
      </c>
      <c r="GL721" s="95">
        <v>475</v>
      </c>
      <c r="GM721" s="106">
        <v>5</v>
      </c>
      <c r="GN721" s="115">
        <v>635</v>
      </c>
      <c r="GO721" s="95">
        <v>645</v>
      </c>
      <c r="GP721" s="95">
        <v>640</v>
      </c>
      <c r="GQ721" s="106">
        <v>-10</v>
      </c>
      <c r="GR721" s="93"/>
      <c r="GS721" s="93"/>
    </row>
    <row r="722" spans="1:201" ht="15.75" x14ac:dyDescent="0.25">
      <c r="A722">
        <v>9</v>
      </c>
      <c r="B722">
        <v>2023</v>
      </c>
      <c r="C722" s="91">
        <v>45184</v>
      </c>
      <c r="D722" s="95">
        <v>455</v>
      </c>
      <c r="E722" s="95">
        <v>465</v>
      </c>
      <c r="F722" s="95">
        <v>460</v>
      </c>
      <c r="G722" s="106">
        <v>15</v>
      </c>
      <c r="H722" s="115">
        <v>445</v>
      </c>
      <c r="I722" s="95">
        <v>455</v>
      </c>
      <c r="J722" s="95">
        <v>450</v>
      </c>
      <c r="K722" s="106">
        <v>20</v>
      </c>
      <c r="L722" s="115">
        <v>450</v>
      </c>
      <c r="M722" s="95">
        <v>460</v>
      </c>
      <c r="N722" s="95">
        <v>455</v>
      </c>
      <c r="O722" s="106" t="s">
        <v>5</v>
      </c>
      <c r="P722" s="115">
        <v>440</v>
      </c>
      <c r="Q722" s="95">
        <v>450</v>
      </c>
      <c r="R722" s="95">
        <v>445</v>
      </c>
      <c r="S722" s="106">
        <v>20</v>
      </c>
      <c r="T722" s="115">
        <v>475</v>
      </c>
      <c r="U722" s="95">
        <v>485</v>
      </c>
      <c r="V722" s="95">
        <v>480</v>
      </c>
      <c r="W722" s="106">
        <v>5</v>
      </c>
      <c r="X722" s="115">
        <v>465</v>
      </c>
      <c r="Y722" s="95">
        <v>475</v>
      </c>
      <c r="Z722" s="95">
        <v>470</v>
      </c>
      <c r="AA722" s="106">
        <v>10</v>
      </c>
      <c r="AB722" s="115">
        <v>450</v>
      </c>
      <c r="AC722" s="95">
        <v>460</v>
      </c>
      <c r="AD722" s="95">
        <v>455</v>
      </c>
      <c r="AE722" s="106" t="s">
        <v>5</v>
      </c>
      <c r="AF722" s="115">
        <v>455</v>
      </c>
      <c r="AG722" s="95">
        <v>465</v>
      </c>
      <c r="AH722" s="95">
        <v>460</v>
      </c>
      <c r="AI722" s="106">
        <v>25</v>
      </c>
      <c r="AJ722" s="115">
        <v>390</v>
      </c>
      <c r="AK722" s="95">
        <v>400</v>
      </c>
      <c r="AL722" s="95">
        <v>395</v>
      </c>
      <c r="AM722" s="106">
        <v>5</v>
      </c>
      <c r="AN722" s="115">
        <v>405</v>
      </c>
      <c r="AO722" s="95">
        <v>415</v>
      </c>
      <c r="AP722" s="95">
        <v>410</v>
      </c>
      <c r="AQ722" s="106">
        <v>15</v>
      </c>
      <c r="AR722" s="115">
        <v>415</v>
      </c>
      <c r="AS722" s="95">
        <v>425</v>
      </c>
      <c r="AT722" s="95">
        <v>420</v>
      </c>
      <c r="AU722" s="106" t="s">
        <v>5</v>
      </c>
      <c r="AV722" s="115">
        <v>375</v>
      </c>
      <c r="AW722" s="95">
        <v>385</v>
      </c>
      <c r="AX722" s="95">
        <v>380</v>
      </c>
      <c r="AY722" s="106">
        <v>-5</v>
      </c>
      <c r="AZ722" s="115">
        <v>380</v>
      </c>
      <c r="BA722" s="95">
        <v>390</v>
      </c>
      <c r="BB722" s="95">
        <v>385</v>
      </c>
      <c r="BC722" s="106">
        <v>5</v>
      </c>
      <c r="BD722" s="115">
        <v>345</v>
      </c>
      <c r="BE722" s="95">
        <v>355</v>
      </c>
      <c r="BF722" s="95">
        <v>350</v>
      </c>
      <c r="BG722" s="106">
        <v>-10</v>
      </c>
      <c r="BH722" s="115">
        <v>415</v>
      </c>
      <c r="BI722" s="95">
        <v>425</v>
      </c>
      <c r="BJ722" s="95">
        <v>420</v>
      </c>
      <c r="BK722" s="106" t="s">
        <v>5</v>
      </c>
      <c r="BL722" s="115">
        <v>380</v>
      </c>
      <c r="BM722" s="95">
        <v>390</v>
      </c>
      <c r="BN722" s="95">
        <v>385</v>
      </c>
      <c r="BO722" s="106" t="s">
        <v>5</v>
      </c>
      <c r="BP722" s="115">
        <v>425</v>
      </c>
      <c r="BQ722" s="95">
        <v>435</v>
      </c>
      <c r="BR722" s="95">
        <v>430</v>
      </c>
      <c r="BS722" s="106">
        <v>15</v>
      </c>
      <c r="BT722" s="115">
        <v>385</v>
      </c>
      <c r="BU722" s="95">
        <v>395</v>
      </c>
      <c r="BV722" s="95">
        <v>390</v>
      </c>
      <c r="BW722" s="106">
        <v>5</v>
      </c>
      <c r="BX722" s="115">
        <v>440</v>
      </c>
      <c r="BY722" s="95">
        <v>450</v>
      </c>
      <c r="BZ722" s="95">
        <v>445</v>
      </c>
      <c r="CA722" s="106" t="s">
        <v>5</v>
      </c>
      <c r="CB722" s="115">
        <v>560</v>
      </c>
      <c r="CC722" s="95">
        <v>570</v>
      </c>
      <c r="CD722" s="95">
        <v>565</v>
      </c>
      <c r="CE722" s="106">
        <v>30</v>
      </c>
      <c r="CF722" s="115">
        <v>380</v>
      </c>
      <c r="CG722" s="95">
        <v>390</v>
      </c>
      <c r="CH722" s="95">
        <v>385</v>
      </c>
      <c r="CI722" s="106" t="s">
        <v>5</v>
      </c>
      <c r="CJ722" s="115">
        <v>350</v>
      </c>
      <c r="CK722" s="95">
        <v>360</v>
      </c>
      <c r="CL722" s="95">
        <v>355</v>
      </c>
      <c r="CM722" s="106">
        <v>5</v>
      </c>
      <c r="CN722" s="115">
        <v>440</v>
      </c>
      <c r="CO722" s="95">
        <v>450</v>
      </c>
      <c r="CP722" s="95">
        <v>445</v>
      </c>
      <c r="CQ722" s="106" t="s">
        <v>5</v>
      </c>
      <c r="CR722" s="115">
        <v>545</v>
      </c>
      <c r="CS722" s="95">
        <v>555</v>
      </c>
      <c r="CT722" s="95">
        <v>550</v>
      </c>
      <c r="CU722" s="106">
        <v>10</v>
      </c>
      <c r="CV722" s="115">
        <v>415</v>
      </c>
      <c r="CW722" s="95">
        <v>425</v>
      </c>
      <c r="CX722" s="95">
        <v>420</v>
      </c>
      <c r="CY722" s="106">
        <v>10</v>
      </c>
      <c r="CZ722" s="115">
        <v>380</v>
      </c>
      <c r="DA722" s="95">
        <v>390</v>
      </c>
      <c r="DB722" s="95">
        <v>385</v>
      </c>
      <c r="DC722" s="106">
        <v>15</v>
      </c>
      <c r="DD722" s="115">
        <v>460</v>
      </c>
      <c r="DE722" s="95">
        <v>470</v>
      </c>
      <c r="DF722" s="95">
        <v>465</v>
      </c>
      <c r="DG722" s="106" t="s">
        <v>5</v>
      </c>
      <c r="DH722" s="115">
        <v>535</v>
      </c>
      <c r="DI722" s="95">
        <v>545</v>
      </c>
      <c r="DJ722" s="95">
        <v>540</v>
      </c>
      <c r="DK722" s="106">
        <v>-10</v>
      </c>
      <c r="DL722" s="115">
        <v>390</v>
      </c>
      <c r="DM722" s="95">
        <v>400</v>
      </c>
      <c r="DN722" s="95">
        <v>395</v>
      </c>
      <c r="DO722" s="106" t="s">
        <v>5</v>
      </c>
      <c r="DP722" s="115">
        <v>335</v>
      </c>
      <c r="DQ722" s="95">
        <v>345</v>
      </c>
      <c r="DR722" s="95">
        <v>340</v>
      </c>
      <c r="DS722" s="106">
        <v>5</v>
      </c>
      <c r="DT722" s="115">
        <v>460</v>
      </c>
      <c r="DU722" s="95">
        <v>470</v>
      </c>
      <c r="DV722" s="95">
        <v>465</v>
      </c>
      <c r="DW722" s="106" t="s">
        <v>5</v>
      </c>
      <c r="DX722" s="115">
        <v>520</v>
      </c>
      <c r="DY722" s="95">
        <v>530</v>
      </c>
      <c r="DZ722" s="95">
        <v>525</v>
      </c>
      <c r="EA722" s="106">
        <v>-25</v>
      </c>
      <c r="EB722" s="115">
        <v>400</v>
      </c>
      <c r="EC722" s="95">
        <v>410</v>
      </c>
      <c r="ED722" s="95">
        <v>405</v>
      </c>
      <c r="EE722" s="106">
        <v>5</v>
      </c>
      <c r="EF722" s="115">
        <v>335</v>
      </c>
      <c r="EG722" s="95">
        <v>345</v>
      </c>
      <c r="EH722" s="95">
        <v>340</v>
      </c>
      <c r="EI722" s="106">
        <v>5</v>
      </c>
      <c r="EJ722" s="115">
        <v>440</v>
      </c>
      <c r="EK722" s="95">
        <v>450</v>
      </c>
      <c r="EL722" s="95">
        <v>445</v>
      </c>
      <c r="EM722" s="106" t="s">
        <v>5</v>
      </c>
      <c r="EN722" s="115">
        <v>565</v>
      </c>
      <c r="EO722" s="95">
        <v>575</v>
      </c>
      <c r="EP722" s="95">
        <v>570</v>
      </c>
      <c r="EQ722" s="106">
        <v>-20</v>
      </c>
      <c r="ER722" s="115">
        <v>395</v>
      </c>
      <c r="ES722" s="95">
        <v>405</v>
      </c>
      <c r="ET722" s="95">
        <v>400</v>
      </c>
      <c r="EU722" s="106">
        <v>-5</v>
      </c>
      <c r="EV722" s="115">
        <v>365</v>
      </c>
      <c r="EW722" s="95">
        <v>375</v>
      </c>
      <c r="EX722" s="95">
        <v>370</v>
      </c>
      <c r="EY722" s="106">
        <v>-10</v>
      </c>
      <c r="EZ722" s="115">
        <v>450</v>
      </c>
      <c r="FA722" s="95">
        <v>460</v>
      </c>
      <c r="FB722" s="95">
        <v>455</v>
      </c>
      <c r="FC722" s="106" t="s">
        <v>5</v>
      </c>
      <c r="FD722" s="115">
        <v>375</v>
      </c>
      <c r="FE722" s="95">
        <v>385</v>
      </c>
      <c r="FF722" s="95">
        <v>380</v>
      </c>
      <c r="FG722" s="106">
        <v>-10</v>
      </c>
      <c r="FH722" s="115">
        <v>385</v>
      </c>
      <c r="FI722" s="95">
        <v>395</v>
      </c>
      <c r="FJ722" s="95">
        <v>390</v>
      </c>
      <c r="FK722" s="106" t="s">
        <v>5</v>
      </c>
      <c r="FL722" s="115">
        <v>355</v>
      </c>
      <c r="FM722" s="95">
        <v>365</v>
      </c>
      <c r="FN722" s="95">
        <v>360</v>
      </c>
      <c r="FO722" s="106" t="s">
        <v>5</v>
      </c>
      <c r="FP722" s="115">
        <v>315</v>
      </c>
      <c r="FQ722" s="95">
        <v>325</v>
      </c>
      <c r="FR722" s="95">
        <v>320</v>
      </c>
      <c r="FS722" s="106" t="s">
        <v>5</v>
      </c>
      <c r="FT722" s="135">
        <v>325</v>
      </c>
      <c r="FU722" s="136">
        <v>335</v>
      </c>
      <c r="FV722" s="95">
        <v>330</v>
      </c>
      <c r="FW722" s="134" t="s">
        <v>5</v>
      </c>
      <c r="FX722" s="115">
        <v>350</v>
      </c>
      <c r="FY722" s="95">
        <v>360</v>
      </c>
      <c r="FZ722" s="95">
        <v>355</v>
      </c>
      <c r="GA722" s="106" t="s">
        <v>5</v>
      </c>
      <c r="GB722" s="115">
        <v>505</v>
      </c>
      <c r="GC722" s="95">
        <v>515</v>
      </c>
      <c r="GD722" s="95">
        <v>510</v>
      </c>
      <c r="GE722" s="106">
        <v>10</v>
      </c>
      <c r="GF722" s="115">
        <v>470</v>
      </c>
      <c r="GG722" s="95">
        <v>480</v>
      </c>
      <c r="GH722" s="95">
        <v>475</v>
      </c>
      <c r="GI722" s="106">
        <v>15</v>
      </c>
      <c r="GJ722" s="115">
        <v>470</v>
      </c>
      <c r="GK722" s="95">
        <v>480</v>
      </c>
      <c r="GL722" s="95">
        <v>475</v>
      </c>
      <c r="GM722" s="106" t="s">
        <v>5</v>
      </c>
      <c r="GN722" s="115">
        <v>625</v>
      </c>
      <c r="GO722" s="95">
        <v>635</v>
      </c>
      <c r="GP722" s="95">
        <v>630</v>
      </c>
      <c r="GQ722" s="106">
        <v>-10</v>
      </c>
      <c r="GR722" s="93"/>
      <c r="GS722" s="93"/>
    </row>
    <row r="723" spans="1:201" ht="15.75" x14ac:dyDescent="0.25">
      <c r="A723">
        <v>9</v>
      </c>
      <c r="B723">
        <v>2023</v>
      </c>
      <c r="C723" s="91">
        <v>45191</v>
      </c>
      <c r="D723" s="95">
        <v>475</v>
      </c>
      <c r="E723" s="95">
        <v>485</v>
      </c>
      <c r="F723" s="95">
        <v>480</v>
      </c>
      <c r="G723" s="106">
        <v>20</v>
      </c>
      <c r="H723" s="115">
        <v>460</v>
      </c>
      <c r="I723" s="95">
        <v>470</v>
      </c>
      <c r="J723" s="95">
        <v>465</v>
      </c>
      <c r="K723" s="106">
        <v>15</v>
      </c>
      <c r="L723" s="115">
        <v>450</v>
      </c>
      <c r="M723" s="95">
        <v>460</v>
      </c>
      <c r="N723" s="95">
        <v>455</v>
      </c>
      <c r="O723" s="106" t="s">
        <v>5</v>
      </c>
      <c r="P723" s="115">
        <v>445</v>
      </c>
      <c r="Q723" s="95">
        <v>455</v>
      </c>
      <c r="R723" s="95">
        <v>450</v>
      </c>
      <c r="S723" s="106">
        <v>5</v>
      </c>
      <c r="T723" s="115">
        <v>485</v>
      </c>
      <c r="U723" s="95">
        <v>495</v>
      </c>
      <c r="V723" s="95">
        <v>490</v>
      </c>
      <c r="W723" s="106">
        <v>10</v>
      </c>
      <c r="X723" s="115">
        <v>470</v>
      </c>
      <c r="Y723" s="95">
        <v>480</v>
      </c>
      <c r="Z723" s="95">
        <v>475</v>
      </c>
      <c r="AA723" s="106">
        <v>5</v>
      </c>
      <c r="AB723" s="115">
        <v>450</v>
      </c>
      <c r="AC723" s="95">
        <v>460</v>
      </c>
      <c r="AD723" s="95">
        <v>455</v>
      </c>
      <c r="AE723" s="106" t="s">
        <v>5</v>
      </c>
      <c r="AF723" s="115">
        <v>455</v>
      </c>
      <c r="AG723" s="95">
        <v>465</v>
      </c>
      <c r="AH723" s="95">
        <v>460</v>
      </c>
      <c r="AI723" s="106" t="s">
        <v>5</v>
      </c>
      <c r="AJ723" s="115">
        <v>405</v>
      </c>
      <c r="AK723" s="95">
        <v>415</v>
      </c>
      <c r="AL723" s="95">
        <v>410</v>
      </c>
      <c r="AM723" s="106">
        <v>15</v>
      </c>
      <c r="AN723" s="115">
        <v>410</v>
      </c>
      <c r="AO723" s="95">
        <v>420</v>
      </c>
      <c r="AP723" s="95">
        <v>415</v>
      </c>
      <c r="AQ723" s="106">
        <v>5</v>
      </c>
      <c r="AR723" s="115">
        <v>415</v>
      </c>
      <c r="AS723" s="95">
        <v>425</v>
      </c>
      <c r="AT723" s="95">
        <v>420</v>
      </c>
      <c r="AU723" s="106" t="s">
        <v>5</v>
      </c>
      <c r="AV723" s="115">
        <v>375</v>
      </c>
      <c r="AW723" s="95">
        <v>385</v>
      </c>
      <c r="AX723" s="95">
        <v>380</v>
      </c>
      <c r="AY723" s="106" t="s">
        <v>5</v>
      </c>
      <c r="AZ723" s="115">
        <v>385</v>
      </c>
      <c r="BA723" s="95">
        <v>395</v>
      </c>
      <c r="BB723" s="95">
        <v>390</v>
      </c>
      <c r="BC723" s="106">
        <v>5</v>
      </c>
      <c r="BD723" s="115">
        <v>345</v>
      </c>
      <c r="BE723" s="95">
        <v>355</v>
      </c>
      <c r="BF723" s="95">
        <v>350</v>
      </c>
      <c r="BG723" s="106" t="s">
        <v>5</v>
      </c>
      <c r="BH723" s="115">
        <v>420</v>
      </c>
      <c r="BI723" s="95">
        <v>430</v>
      </c>
      <c r="BJ723" s="95">
        <v>425</v>
      </c>
      <c r="BK723" s="106">
        <v>5</v>
      </c>
      <c r="BL723" s="115">
        <v>380</v>
      </c>
      <c r="BM723" s="95">
        <v>390</v>
      </c>
      <c r="BN723" s="95">
        <v>385</v>
      </c>
      <c r="BO723" s="106" t="s">
        <v>5</v>
      </c>
      <c r="BP723" s="115">
        <v>430</v>
      </c>
      <c r="BQ723" s="95">
        <v>440</v>
      </c>
      <c r="BR723" s="95">
        <v>435</v>
      </c>
      <c r="BS723" s="106">
        <v>5</v>
      </c>
      <c r="BT723" s="115">
        <v>385</v>
      </c>
      <c r="BU723" s="95">
        <v>395</v>
      </c>
      <c r="BV723" s="95">
        <v>390</v>
      </c>
      <c r="BW723" s="106" t="s">
        <v>5</v>
      </c>
      <c r="BX723" s="115">
        <v>445</v>
      </c>
      <c r="BY723" s="95">
        <v>455</v>
      </c>
      <c r="BZ723" s="95">
        <v>450</v>
      </c>
      <c r="CA723" s="106">
        <v>5</v>
      </c>
      <c r="CB723" s="115">
        <v>565</v>
      </c>
      <c r="CC723" s="95">
        <v>575</v>
      </c>
      <c r="CD723" s="95">
        <v>570</v>
      </c>
      <c r="CE723" s="106">
        <v>5</v>
      </c>
      <c r="CF723" s="115">
        <v>390</v>
      </c>
      <c r="CG723" s="95">
        <v>400</v>
      </c>
      <c r="CH723" s="95">
        <v>395</v>
      </c>
      <c r="CI723" s="106">
        <v>10</v>
      </c>
      <c r="CJ723" s="115">
        <v>350</v>
      </c>
      <c r="CK723" s="95">
        <v>360</v>
      </c>
      <c r="CL723" s="95">
        <v>355</v>
      </c>
      <c r="CM723" s="106" t="s">
        <v>5</v>
      </c>
      <c r="CN723" s="115">
        <v>445</v>
      </c>
      <c r="CO723" s="95">
        <v>455</v>
      </c>
      <c r="CP723" s="95">
        <v>450</v>
      </c>
      <c r="CQ723" s="106">
        <v>5</v>
      </c>
      <c r="CR723" s="115">
        <v>510</v>
      </c>
      <c r="CS723" s="95">
        <v>520</v>
      </c>
      <c r="CT723" s="95">
        <v>515</v>
      </c>
      <c r="CU723" s="106">
        <v>-10</v>
      </c>
      <c r="CV723" s="115">
        <v>420</v>
      </c>
      <c r="CW723" s="95">
        <v>430</v>
      </c>
      <c r="CX723" s="95">
        <v>425</v>
      </c>
      <c r="CY723" s="106">
        <v>5</v>
      </c>
      <c r="CZ723" s="115">
        <v>380</v>
      </c>
      <c r="DA723" s="95">
        <v>390</v>
      </c>
      <c r="DB723" s="95">
        <v>385</v>
      </c>
      <c r="DC723" s="106" t="s">
        <v>5</v>
      </c>
      <c r="DD723" s="115">
        <v>460</v>
      </c>
      <c r="DE723" s="95">
        <v>470</v>
      </c>
      <c r="DF723" s="95">
        <v>465</v>
      </c>
      <c r="DG723" s="106" t="s">
        <v>5</v>
      </c>
      <c r="DH723" s="115">
        <v>525</v>
      </c>
      <c r="DI723" s="95">
        <v>535</v>
      </c>
      <c r="DJ723" s="95">
        <v>530</v>
      </c>
      <c r="DK723" s="106">
        <v>-10</v>
      </c>
      <c r="DL723" s="115">
        <v>385</v>
      </c>
      <c r="DM723" s="95">
        <v>395</v>
      </c>
      <c r="DN723" s="95">
        <v>390</v>
      </c>
      <c r="DO723" s="106">
        <v>-5</v>
      </c>
      <c r="DP723" s="115">
        <v>340</v>
      </c>
      <c r="DQ723" s="95">
        <v>350</v>
      </c>
      <c r="DR723" s="95">
        <v>345</v>
      </c>
      <c r="DS723" s="106">
        <v>5</v>
      </c>
      <c r="DT723" s="115">
        <v>460</v>
      </c>
      <c r="DU723" s="95">
        <v>470</v>
      </c>
      <c r="DV723" s="95">
        <v>465</v>
      </c>
      <c r="DW723" s="106" t="s">
        <v>5</v>
      </c>
      <c r="DX723" s="115">
        <v>510</v>
      </c>
      <c r="DY723" s="95">
        <v>520</v>
      </c>
      <c r="DZ723" s="95">
        <v>515</v>
      </c>
      <c r="EA723" s="106">
        <v>-10</v>
      </c>
      <c r="EB723" s="115">
        <v>405</v>
      </c>
      <c r="EC723" s="95">
        <v>415</v>
      </c>
      <c r="ED723" s="95">
        <v>410</v>
      </c>
      <c r="EE723" s="106">
        <v>5</v>
      </c>
      <c r="EF723" s="115">
        <v>340</v>
      </c>
      <c r="EG723" s="95">
        <v>350</v>
      </c>
      <c r="EH723" s="95">
        <v>345</v>
      </c>
      <c r="EI723" s="106">
        <v>5</v>
      </c>
      <c r="EJ723" s="115">
        <v>440</v>
      </c>
      <c r="EK723" s="95">
        <v>450</v>
      </c>
      <c r="EL723" s="95">
        <v>445</v>
      </c>
      <c r="EM723" s="106" t="s">
        <v>5</v>
      </c>
      <c r="EN723" s="115">
        <v>555</v>
      </c>
      <c r="EO723" s="95">
        <v>565</v>
      </c>
      <c r="EP723" s="95">
        <v>560</v>
      </c>
      <c r="EQ723" s="106">
        <v>-10</v>
      </c>
      <c r="ER723" s="115">
        <v>395</v>
      </c>
      <c r="ES723" s="95">
        <v>405</v>
      </c>
      <c r="ET723" s="95">
        <v>400</v>
      </c>
      <c r="EU723" s="106" t="s">
        <v>5</v>
      </c>
      <c r="EV723" s="115">
        <v>365</v>
      </c>
      <c r="EW723" s="95">
        <v>375</v>
      </c>
      <c r="EX723" s="95">
        <v>370</v>
      </c>
      <c r="EY723" s="106" t="s">
        <v>5</v>
      </c>
      <c r="EZ723" s="115">
        <v>450</v>
      </c>
      <c r="FA723" s="95">
        <v>460</v>
      </c>
      <c r="FB723" s="95">
        <v>455</v>
      </c>
      <c r="FC723" s="106" t="s">
        <v>5</v>
      </c>
      <c r="FD723" s="115">
        <v>375</v>
      </c>
      <c r="FE723" s="95">
        <v>385</v>
      </c>
      <c r="FF723" s="95">
        <v>380</v>
      </c>
      <c r="FG723" s="106" t="s">
        <v>5</v>
      </c>
      <c r="FH723" s="115">
        <v>385</v>
      </c>
      <c r="FI723" s="95">
        <v>395</v>
      </c>
      <c r="FJ723" s="95">
        <v>390</v>
      </c>
      <c r="FK723" s="106" t="s">
        <v>5</v>
      </c>
      <c r="FL723" s="115">
        <v>370</v>
      </c>
      <c r="FM723" s="95">
        <v>380</v>
      </c>
      <c r="FN723" s="95">
        <v>375</v>
      </c>
      <c r="FO723" s="106">
        <v>15</v>
      </c>
      <c r="FP723" s="115">
        <v>315</v>
      </c>
      <c r="FQ723" s="95">
        <v>325</v>
      </c>
      <c r="FR723" s="95">
        <v>320</v>
      </c>
      <c r="FS723" s="106" t="s">
        <v>5</v>
      </c>
      <c r="FT723" s="135">
        <v>355</v>
      </c>
      <c r="FU723" s="136">
        <v>365</v>
      </c>
      <c r="FV723" s="95">
        <v>360</v>
      </c>
      <c r="FW723" s="134">
        <v>30</v>
      </c>
      <c r="FX723" s="115">
        <v>375</v>
      </c>
      <c r="FY723" s="95">
        <v>385</v>
      </c>
      <c r="FZ723" s="95">
        <v>380</v>
      </c>
      <c r="GA723" s="106">
        <v>25</v>
      </c>
      <c r="GB723" s="115">
        <v>510</v>
      </c>
      <c r="GC723" s="95">
        <v>520</v>
      </c>
      <c r="GD723" s="95">
        <v>515</v>
      </c>
      <c r="GE723" s="106">
        <v>5</v>
      </c>
      <c r="GF723" s="115">
        <v>470</v>
      </c>
      <c r="GG723" s="95">
        <v>480</v>
      </c>
      <c r="GH723" s="95">
        <v>475</v>
      </c>
      <c r="GI723" s="106" t="s">
        <v>5</v>
      </c>
      <c r="GJ723" s="115">
        <v>470</v>
      </c>
      <c r="GK723" s="95">
        <v>480</v>
      </c>
      <c r="GL723" s="95">
        <v>475</v>
      </c>
      <c r="GM723" s="106" t="s">
        <v>5</v>
      </c>
      <c r="GN723" s="115">
        <v>615</v>
      </c>
      <c r="GO723" s="95">
        <v>625</v>
      </c>
      <c r="GP723" s="95">
        <v>620</v>
      </c>
      <c r="GQ723" s="106">
        <v>-10</v>
      </c>
      <c r="GR723" s="93"/>
      <c r="GS723" s="93"/>
    </row>
    <row r="724" spans="1:201" ht="15.75" x14ac:dyDescent="0.25">
      <c r="A724">
        <v>9</v>
      </c>
      <c r="B724">
        <v>2023</v>
      </c>
      <c r="C724" s="91">
        <v>45198</v>
      </c>
      <c r="D724" s="96">
        <v>470</v>
      </c>
      <c r="E724" s="96">
        <v>480</v>
      </c>
      <c r="F724" s="96">
        <v>475</v>
      </c>
      <c r="G724" s="103"/>
      <c r="H724" s="113">
        <v>467.5</v>
      </c>
      <c r="I724" s="96">
        <v>477.5</v>
      </c>
      <c r="J724" s="96">
        <v>472.5</v>
      </c>
      <c r="K724" s="103"/>
      <c r="L724" s="113">
        <v>450</v>
      </c>
      <c r="M724" s="96">
        <v>460</v>
      </c>
      <c r="N724" s="96">
        <v>455</v>
      </c>
      <c r="O724" s="103"/>
      <c r="P724" s="113">
        <v>447.5</v>
      </c>
      <c r="Q724" s="96">
        <v>457.5</v>
      </c>
      <c r="R724" s="96">
        <v>452.5</v>
      </c>
      <c r="S724" s="103"/>
      <c r="T724" s="113">
        <v>472.5</v>
      </c>
      <c r="U724" s="96">
        <v>482.5</v>
      </c>
      <c r="V724" s="96">
        <v>477.5</v>
      </c>
      <c r="W724" s="103"/>
      <c r="X724" s="113">
        <v>470</v>
      </c>
      <c r="Y724" s="96">
        <v>480</v>
      </c>
      <c r="Z724" s="96">
        <v>475</v>
      </c>
      <c r="AA724" s="103"/>
      <c r="AB724" s="113">
        <v>450</v>
      </c>
      <c r="AC724" s="96">
        <v>460</v>
      </c>
      <c r="AD724" s="96">
        <v>455</v>
      </c>
      <c r="AE724" s="103"/>
      <c r="AF724" s="113">
        <v>457.5</v>
      </c>
      <c r="AG724" s="96">
        <v>467.5</v>
      </c>
      <c r="AH724" s="96">
        <v>462.5</v>
      </c>
      <c r="AI724" s="103"/>
      <c r="AJ724" s="113">
        <v>405</v>
      </c>
      <c r="AK724" s="96">
        <v>415</v>
      </c>
      <c r="AL724" s="96">
        <v>410</v>
      </c>
      <c r="AM724" s="103"/>
      <c r="AN724" s="113">
        <v>412.5</v>
      </c>
      <c r="AO724" s="96">
        <v>422.5</v>
      </c>
      <c r="AP724" s="96">
        <v>417.5</v>
      </c>
      <c r="AQ724" s="103"/>
      <c r="AR724" s="113">
        <v>415</v>
      </c>
      <c r="AS724" s="96">
        <v>425</v>
      </c>
      <c r="AT724" s="96">
        <v>420</v>
      </c>
      <c r="AU724" s="103"/>
      <c r="AV724" s="113">
        <v>377.5</v>
      </c>
      <c r="AW724" s="96">
        <v>387.5</v>
      </c>
      <c r="AX724" s="96">
        <v>382.5</v>
      </c>
      <c r="AY724" s="103"/>
      <c r="AZ724" s="113">
        <v>392.5</v>
      </c>
      <c r="BA724" s="96">
        <v>402.5</v>
      </c>
      <c r="BB724" s="96">
        <v>397.5</v>
      </c>
      <c r="BC724" s="103"/>
      <c r="BD724" s="113">
        <v>357.5</v>
      </c>
      <c r="BE724" s="96">
        <v>367.5</v>
      </c>
      <c r="BF724" s="96">
        <v>362.5</v>
      </c>
      <c r="BG724" s="103"/>
      <c r="BH724" s="113">
        <v>420</v>
      </c>
      <c r="BI724" s="96">
        <v>430</v>
      </c>
      <c r="BJ724" s="96">
        <v>425</v>
      </c>
      <c r="BK724" s="103"/>
      <c r="BL724" s="113">
        <v>382.5</v>
      </c>
      <c r="BM724" s="96">
        <v>392.5</v>
      </c>
      <c r="BN724" s="96">
        <v>387.5</v>
      </c>
      <c r="BO724" s="103"/>
      <c r="BP724" s="113">
        <v>430</v>
      </c>
      <c r="BQ724" s="96">
        <v>440</v>
      </c>
      <c r="BR724" s="96">
        <v>435</v>
      </c>
      <c r="BS724" s="103"/>
      <c r="BT724" s="113">
        <v>385</v>
      </c>
      <c r="BU724" s="96">
        <v>395</v>
      </c>
      <c r="BV724" s="96">
        <v>390</v>
      </c>
      <c r="BW724" s="103"/>
      <c r="BX724" s="113">
        <v>445</v>
      </c>
      <c r="BY724" s="96">
        <v>455</v>
      </c>
      <c r="BZ724" s="96">
        <v>450</v>
      </c>
      <c r="CA724" s="103"/>
      <c r="CB724" s="113">
        <v>550</v>
      </c>
      <c r="CC724" s="96">
        <v>560</v>
      </c>
      <c r="CD724" s="96">
        <v>555</v>
      </c>
      <c r="CE724" s="103"/>
      <c r="CF724" s="113">
        <v>385</v>
      </c>
      <c r="CG724" s="96">
        <v>395</v>
      </c>
      <c r="CH724" s="96">
        <v>390</v>
      </c>
      <c r="CI724" s="103"/>
      <c r="CJ724" s="113">
        <v>352.5</v>
      </c>
      <c r="CK724" s="96">
        <v>362.5</v>
      </c>
      <c r="CL724" s="96">
        <v>357.5</v>
      </c>
      <c r="CM724" s="103"/>
      <c r="CN724" s="113">
        <v>445</v>
      </c>
      <c r="CO724" s="96">
        <v>455</v>
      </c>
      <c r="CP724" s="96">
        <v>450</v>
      </c>
      <c r="CQ724" s="103"/>
      <c r="CR724" s="113">
        <v>532.5</v>
      </c>
      <c r="CS724" s="96">
        <v>542.5</v>
      </c>
      <c r="CT724" s="96">
        <v>537.5</v>
      </c>
      <c r="CU724" s="103"/>
      <c r="CV724" s="113">
        <v>417.5</v>
      </c>
      <c r="CW724" s="96">
        <v>427.5</v>
      </c>
      <c r="CX724" s="96">
        <v>422.5</v>
      </c>
      <c r="CY724" s="103"/>
      <c r="CZ724" s="113">
        <v>375</v>
      </c>
      <c r="DA724" s="96">
        <v>385</v>
      </c>
      <c r="DB724" s="96">
        <v>380</v>
      </c>
      <c r="DC724" s="103"/>
      <c r="DD724" s="113">
        <v>460</v>
      </c>
      <c r="DE724" s="96">
        <v>470</v>
      </c>
      <c r="DF724" s="96">
        <v>465</v>
      </c>
      <c r="DG724" s="103"/>
      <c r="DH724" s="113">
        <v>547.5</v>
      </c>
      <c r="DI724" s="96">
        <v>557.5</v>
      </c>
      <c r="DJ724" s="96">
        <v>552.5</v>
      </c>
      <c r="DK724" s="103"/>
      <c r="DL724" s="113">
        <v>385</v>
      </c>
      <c r="DM724" s="96">
        <v>395</v>
      </c>
      <c r="DN724" s="96">
        <v>390</v>
      </c>
      <c r="DO724" s="103"/>
      <c r="DP724" s="113">
        <v>340</v>
      </c>
      <c r="DQ724" s="96">
        <v>350</v>
      </c>
      <c r="DR724" s="96">
        <v>345</v>
      </c>
      <c r="DS724" s="103"/>
      <c r="DT724" s="113">
        <v>460</v>
      </c>
      <c r="DU724" s="96">
        <v>470</v>
      </c>
      <c r="DV724" s="96">
        <v>465</v>
      </c>
      <c r="DW724" s="103"/>
      <c r="DX724" s="113">
        <v>532.5</v>
      </c>
      <c r="DY724" s="96">
        <v>542.5</v>
      </c>
      <c r="DZ724" s="96">
        <v>537.5</v>
      </c>
      <c r="EA724" s="103"/>
      <c r="EB724" s="113">
        <v>402.5</v>
      </c>
      <c r="EC724" s="96">
        <v>412.5</v>
      </c>
      <c r="ED724" s="96">
        <v>407.5</v>
      </c>
      <c r="EE724" s="103"/>
      <c r="EF724" s="113">
        <v>342.5</v>
      </c>
      <c r="EG724" s="96">
        <v>352.5</v>
      </c>
      <c r="EH724" s="96">
        <v>347.5</v>
      </c>
      <c r="EI724" s="103"/>
      <c r="EJ724" s="113">
        <v>440</v>
      </c>
      <c r="EK724" s="96">
        <v>450</v>
      </c>
      <c r="EL724" s="96">
        <v>445</v>
      </c>
      <c r="EM724" s="103"/>
      <c r="EN724" s="113">
        <v>577.5</v>
      </c>
      <c r="EO724" s="96">
        <v>587.5</v>
      </c>
      <c r="EP724" s="96">
        <v>582.5</v>
      </c>
      <c r="EQ724" s="103"/>
      <c r="ER724" s="113">
        <v>392.5</v>
      </c>
      <c r="ES724" s="96">
        <v>402.5</v>
      </c>
      <c r="ET724" s="96">
        <v>397.5</v>
      </c>
      <c r="EU724" s="103"/>
      <c r="EV724" s="113">
        <v>360</v>
      </c>
      <c r="EW724" s="96">
        <v>370</v>
      </c>
      <c r="EX724" s="96">
        <v>365</v>
      </c>
      <c r="EY724" s="103"/>
      <c r="EZ724" s="113">
        <v>450</v>
      </c>
      <c r="FA724" s="96">
        <v>460</v>
      </c>
      <c r="FB724" s="96">
        <v>455</v>
      </c>
      <c r="FC724" s="103"/>
      <c r="FD724" s="113">
        <v>375</v>
      </c>
      <c r="FE724" s="96">
        <v>385</v>
      </c>
      <c r="FF724" s="96">
        <v>380</v>
      </c>
      <c r="FG724" s="103"/>
      <c r="FH724" s="113">
        <v>385</v>
      </c>
      <c r="FI724" s="96">
        <v>395</v>
      </c>
      <c r="FJ724" s="96">
        <v>390</v>
      </c>
      <c r="FK724" s="103"/>
      <c r="FL724" s="113">
        <v>365</v>
      </c>
      <c r="FM724" s="96">
        <v>375</v>
      </c>
      <c r="FN724" s="96">
        <v>370</v>
      </c>
      <c r="FO724" s="103"/>
      <c r="FP724" s="114">
        <v>315</v>
      </c>
      <c r="FQ724" s="101">
        <v>325</v>
      </c>
      <c r="FR724" s="101">
        <v>320</v>
      </c>
      <c r="FS724" s="103"/>
      <c r="FT724" s="113">
        <v>357.5</v>
      </c>
      <c r="FU724" s="96">
        <v>367.5</v>
      </c>
      <c r="FV724" s="96">
        <v>362.5</v>
      </c>
      <c r="FW724" s="103"/>
      <c r="FX724" s="113">
        <v>385</v>
      </c>
      <c r="FY724" s="96">
        <v>395</v>
      </c>
      <c r="FZ724" s="96">
        <v>390</v>
      </c>
      <c r="GA724" s="103"/>
      <c r="GB724" s="113">
        <v>507.5</v>
      </c>
      <c r="GC724" s="96">
        <v>517.5</v>
      </c>
      <c r="GD724" s="96">
        <v>512.5</v>
      </c>
      <c r="GE724" s="103"/>
      <c r="GF724" s="113">
        <v>465</v>
      </c>
      <c r="GG724" s="96">
        <v>475</v>
      </c>
      <c r="GH724" s="96">
        <v>470</v>
      </c>
      <c r="GI724" s="103"/>
      <c r="GJ724" s="113">
        <v>470</v>
      </c>
      <c r="GK724" s="96">
        <v>480</v>
      </c>
      <c r="GL724" s="96">
        <v>475</v>
      </c>
      <c r="GM724" s="103"/>
      <c r="GN724" s="113">
        <v>637.5</v>
      </c>
      <c r="GO724" s="96">
        <v>647.5</v>
      </c>
      <c r="GP724" s="96">
        <v>642.5</v>
      </c>
      <c r="GQ724" s="103"/>
      <c r="GR724" s="93"/>
      <c r="GS724" s="93"/>
    </row>
    <row r="725" spans="1:201" ht="15.75" x14ac:dyDescent="0.25">
      <c r="A725">
        <v>10</v>
      </c>
      <c r="B725">
        <v>2023</v>
      </c>
      <c r="C725" s="91">
        <v>45205</v>
      </c>
      <c r="D725" s="95">
        <v>465</v>
      </c>
      <c r="E725" s="95">
        <v>475</v>
      </c>
      <c r="F725" s="95">
        <v>470</v>
      </c>
      <c r="G725" s="106">
        <v>-10</v>
      </c>
      <c r="H725" s="115">
        <v>475</v>
      </c>
      <c r="I725" s="95">
        <v>485</v>
      </c>
      <c r="J725" s="95">
        <v>480</v>
      </c>
      <c r="K725" s="106">
        <v>15</v>
      </c>
      <c r="L725" s="115">
        <v>450</v>
      </c>
      <c r="M725" s="95">
        <v>460</v>
      </c>
      <c r="N725" s="95">
        <v>455</v>
      </c>
      <c r="O725" s="106" t="s">
        <v>5</v>
      </c>
      <c r="P725" s="115">
        <v>450</v>
      </c>
      <c r="Q725" s="95">
        <v>460</v>
      </c>
      <c r="R725" s="95">
        <v>455</v>
      </c>
      <c r="S725" s="106">
        <v>5</v>
      </c>
      <c r="T725" s="115">
        <v>460</v>
      </c>
      <c r="U725" s="95">
        <v>470</v>
      </c>
      <c r="V725" s="95">
        <v>465</v>
      </c>
      <c r="W725" s="106">
        <v>-25</v>
      </c>
      <c r="X725" s="115">
        <v>470</v>
      </c>
      <c r="Y725" s="95">
        <v>480</v>
      </c>
      <c r="Z725" s="95">
        <v>475</v>
      </c>
      <c r="AA725" s="106" t="s">
        <v>5</v>
      </c>
      <c r="AB725" s="115">
        <v>450</v>
      </c>
      <c r="AC725" s="95">
        <v>460</v>
      </c>
      <c r="AD725" s="95">
        <v>455</v>
      </c>
      <c r="AE725" s="106" t="s">
        <v>5</v>
      </c>
      <c r="AF725" s="115">
        <v>460</v>
      </c>
      <c r="AG725" s="95">
        <v>470</v>
      </c>
      <c r="AH725" s="95">
        <v>465</v>
      </c>
      <c r="AI725" s="106">
        <v>5</v>
      </c>
      <c r="AJ725" s="115">
        <v>405</v>
      </c>
      <c r="AK725" s="95">
        <v>415</v>
      </c>
      <c r="AL725" s="95">
        <v>410</v>
      </c>
      <c r="AM725" s="106" t="s">
        <v>5</v>
      </c>
      <c r="AN725" s="115">
        <v>415</v>
      </c>
      <c r="AO725" s="95">
        <v>425</v>
      </c>
      <c r="AP725" s="95">
        <v>420</v>
      </c>
      <c r="AQ725" s="106">
        <v>5</v>
      </c>
      <c r="AR725" s="115">
        <v>415</v>
      </c>
      <c r="AS725" s="95">
        <v>425</v>
      </c>
      <c r="AT725" s="95">
        <v>420</v>
      </c>
      <c r="AU725" s="106" t="s">
        <v>5</v>
      </c>
      <c r="AV725" s="115">
        <v>380</v>
      </c>
      <c r="AW725" s="95">
        <v>390</v>
      </c>
      <c r="AX725" s="95">
        <v>385</v>
      </c>
      <c r="AY725" s="106">
        <v>5</v>
      </c>
      <c r="AZ725" s="115">
        <v>400</v>
      </c>
      <c r="BA725" s="95">
        <v>410</v>
      </c>
      <c r="BB725" s="95">
        <v>405</v>
      </c>
      <c r="BC725" s="106">
        <v>15</v>
      </c>
      <c r="BD725" s="115">
        <v>370</v>
      </c>
      <c r="BE725" s="95">
        <v>380</v>
      </c>
      <c r="BF725" s="95">
        <v>375</v>
      </c>
      <c r="BG725" s="106">
        <v>25</v>
      </c>
      <c r="BH725" s="115">
        <v>420</v>
      </c>
      <c r="BI725" s="95">
        <v>430</v>
      </c>
      <c r="BJ725" s="95">
        <v>425</v>
      </c>
      <c r="BK725" s="106" t="s">
        <v>5</v>
      </c>
      <c r="BL725" s="115">
        <v>385</v>
      </c>
      <c r="BM725" s="95">
        <v>395</v>
      </c>
      <c r="BN725" s="95">
        <v>390</v>
      </c>
      <c r="BO725" s="106">
        <v>5</v>
      </c>
      <c r="BP725" s="115">
        <v>430</v>
      </c>
      <c r="BQ725" s="95">
        <v>440</v>
      </c>
      <c r="BR725" s="95">
        <v>435</v>
      </c>
      <c r="BS725" s="106" t="s">
        <v>5</v>
      </c>
      <c r="BT725" s="115">
        <v>385</v>
      </c>
      <c r="BU725" s="95">
        <v>395</v>
      </c>
      <c r="BV725" s="95">
        <v>390</v>
      </c>
      <c r="BW725" s="106" t="s">
        <v>5</v>
      </c>
      <c r="BX725" s="115">
        <v>445</v>
      </c>
      <c r="BY725" s="95">
        <v>455</v>
      </c>
      <c r="BZ725" s="95">
        <v>450</v>
      </c>
      <c r="CA725" s="106" t="s">
        <v>5</v>
      </c>
      <c r="CB725" s="115">
        <v>535</v>
      </c>
      <c r="CC725" s="95">
        <v>545</v>
      </c>
      <c r="CD725" s="95">
        <v>540</v>
      </c>
      <c r="CE725" s="106">
        <v>-30</v>
      </c>
      <c r="CF725" s="115">
        <v>380</v>
      </c>
      <c r="CG725" s="95">
        <v>390</v>
      </c>
      <c r="CH725" s="95">
        <v>385</v>
      </c>
      <c r="CI725" s="106">
        <v>-10</v>
      </c>
      <c r="CJ725" s="115">
        <v>355</v>
      </c>
      <c r="CK725" s="95">
        <v>365</v>
      </c>
      <c r="CL725" s="95">
        <v>360</v>
      </c>
      <c r="CM725" s="106">
        <v>5</v>
      </c>
      <c r="CN725" s="115">
        <v>445</v>
      </c>
      <c r="CO725" s="95">
        <v>455</v>
      </c>
      <c r="CP725" s="95">
        <v>450</v>
      </c>
      <c r="CQ725" s="106" t="s">
        <v>5</v>
      </c>
      <c r="CR725" s="115">
        <v>555</v>
      </c>
      <c r="CS725" s="95">
        <v>565</v>
      </c>
      <c r="CT725" s="95">
        <v>560</v>
      </c>
      <c r="CU725" s="106">
        <v>45</v>
      </c>
      <c r="CV725" s="115">
        <v>415</v>
      </c>
      <c r="CW725" s="95">
        <v>425</v>
      </c>
      <c r="CX725" s="95">
        <v>420</v>
      </c>
      <c r="CY725" s="106">
        <v>-5</v>
      </c>
      <c r="CZ725" s="115">
        <v>370</v>
      </c>
      <c r="DA725" s="95">
        <v>380</v>
      </c>
      <c r="DB725" s="95">
        <v>375</v>
      </c>
      <c r="DC725" s="106">
        <v>-10</v>
      </c>
      <c r="DD725" s="115">
        <v>460</v>
      </c>
      <c r="DE725" s="95">
        <v>470</v>
      </c>
      <c r="DF725" s="95">
        <v>465</v>
      </c>
      <c r="DG725" s="106" t="s">
        <v>5</v>
      </c>
      <c r="DH725" s="115">
        <v>570</v>
      </c>
      <c r="DI725" s="95">
        <v>580</v>
      </c>
      <c r="DJ725" s="95">
        <v>575</v>
      </c>
      <c r="DK725" s="106">
        <v>45</v>
      </c>
      <c r="DL725" s="115">
        <v>385</v>
      </c>
      <c r="DM725" s="95">
        <v>395</v>
      </c>
      <c r="DN725" s="95">
        <v>390</v>
      </c>
      <c r="DO725" s="106" t="s">
        <v>5</v>
      </c>
      <c r="DP725" s="115">
        <v>340</v>
      </c>
      <c r="DQ725" s="95">
        <v>350</v>
      </c>
      <c r="DR725" s="95">
        <v>345</v>
      </c>
      <c r="DS725" s="106" t="s">
        <v>5</v>
      </c>
      <c r="DT725" s="115">
        <v>460</v>
      </c>
      <c r="DU725" s="95">
        <v>470</v>
      </c>
      <c r="DV725" s="95">
        <v>465</v>
      </c>
      <c r="DW725" s="106" t="s">
        <v>5</v>
      </c>
      <c r="DX725" s="115">
        <v>555</v>
      </c>
      <c r="DY725" s="95">
        <v>565</v>
      </c>
      <c r="DZ725" s="95">
        <v>560</v>
      </c>
      <c r="EA725" s="106">
        <v>45</v>
      </c>
      <c r="EB725" s="115">
        <v>400</v>
      </c>
      <c r="EC725" s="95">
        <v>410</v>
      </c>
      <c r="ED725" s="95">
        <v>405</v>
      </c>
      <c r="EE725" s="106">
        <v>-5</v>
      </c>
      <c r="EF725" s="115">
        <v>345</v>
      </c>
      <c r="EG725" s="95">
        <v>355</v>
      </c>
      <c r="EH725" s="95">
        <v>350</v>
      </c>
      <c r="EI725" s="106">
        <v>5</v>
      </c>
      <c r="EJ725" s="115">
        <v>440</v>
      </c>
      <c r="EK725" s="95">
        <v>450</v>
      </c>
      <c r="EL725" s="95">
        <v>445</v>
      </c>
      <c r="EM725" s="106" t="s">
        <v>5</v>
      </c>
      <c r="EN725" s="115">
        <v>600</v>
      </c>
      <c r="EO725" s="95">
        <v>610</v>
      </c>
      <c r="EP725" s="95">
        <v>605</v>
      </c>
      <c r="EQ725" s="106">
        <v>45</v>
      </c>
      <c r="ER725" s="115">
        <v>390</v>
      </c>
      <c r="ES725" s="95">
        <v>400</v>
      </c>
      <c r="ET725" s="95">
        <v>395</v>
      </c>
      <c r="EU725" s="106">
        <v>-5</v>
      </c>
      <c r="EV725" s="115">
        <v>355</v>
      </c>
      <c r="EW725" s="95">
        <v>365</v>
      </c>
      <c r="EX725" s="95">
        <v>360</v>
      </c>
      <c r="EY725" s="106">
        <v>-10</v>
      </c>
      <c r="EZ725" s="115">
        <v>450</v>
      </c>
      <c r="FA725" s="95">
        <v>460</v>
      </c>
      <c r="FB725" s="95">
        <v>455</v>
      </c>
      <c r="FC725" s="106" t="s">
        <v>5</v>
      </c>
      <c r="FD725" s="115">
        <v>375</v>
      </c>
      <c r="FE725" s="95">
        <v>385</v>
      </c>
      <c r="FF725" s="95">
        <v>380</v>
      </c>
      <c r="FG725" s="106" t="s">
        <v>5</v>
      </c>
      <c r="FH725" s="115">
        <v>385</v>
      </c>
      <c r="FI725" s="95">
        <v>395</v>
      </c>
      <c r="FJ725" s="95">
        <v>390</v>
      </c>
      <c r="FK725" s="106" t="s">
        <v>5</v>
      </c>
      <c r="FL725" s="115">
        <v>360</v>
      </c>
      <c r="FM725" s="95">
        <v>370</v>
      </c>
      <c r="FN725" s="95">
        <v>365</v>
      </c>
      <c r="FO725" s="106">
        <v>-10</v>
      </c>
      <c r="FP725" s="115">
        <v>315</v>
      </c>
      <c r="FQ725" s="95">
        <v>325</v>
      </c>
      <c r="FR725" s="95">
        <v>320</v>
      </c>
      <c r="FS725" s="106" t="s">
        <v>5</v>
      </c>
      <c r="FT725" s="135">
        <v>360</v>
      </c>
      <c r="FU725" s="136">
        <v>370</v>
      </c>
      <c r="FV725" s="95">
        <v>365</v>
      </c>
      <c r="FW725" s="134">
        <v>5</v>
      </c>
      <c r="FX725" s="115">
        <v>395</v>
      </c>
      <c r="FY725" s="95">
        <v>405</v>
      </c>
      <c r="FZ725" s="95">
        <v>400</v>
      </c>
      <c r="GA725" s="106">
        <v>20</v>
      </c>
      <c r="GB725" s="115">
        <v>505</v>
      </c>
      <c r="GC725" s="95">
        <v>515</v>
      </c>
      <c r="GD725" s="95">
        <v>510</v>
      </c>
      <c r="GE725" s="106">
        <v>-5</v>
      </c>
      <c r="GF725" s="115">
        <v>460</v>
      </c>
      <c r="GG725" s="95">
        <v>470</v>
      </c>
      <c r="GH725" s="95">
        <v>465</v>
      </c>
      <c r="GI725" s="106">
        <v>-10</v>
      </c>
      <c r="GJ725" s="115">
        <v>470</v>
      </c>
      <c r="GK725" s="95">
        <v>480</v>
      </c>
      <c r="GL725" s="95">
        <v>475</v>
      </c>
      <c r="GM725" s="106" t="s">
        <v>5</v>
      </c>
      <c r="GN725" s="115">
        <v>660</v>
      </c>
      <c r="GO725" s="95">
        <v>670</v>
      </c>
      <c r="GP725" s="95">
        <v>665</v>
      </c>
      <c r="GQ725" s="106">
        <v>45</v>
      </c>
      <c r="GR725" s="93"/>
      <c r="GS725" s="93"/>
    </row>
    <row r="726" spans="1:201" ht="15.75" x14ac:dyDescent="0.25">
      <c r="A726">
        <v>10</v>
      </c>
      <c r="B726">
        <v>2023</v>
      </c>
      <c r="C726" s="91">
        <v>45212</v>
      </c>
      <c r="D726" s="95">
        <v>455</v>
      </c>
      <c r="E726" s="95">
        <v>465</v>
      </c>
      <c r="F726" s="95">
        <v>460</v>
      </c>
      <c r="G726" s="106">
        <v>-10</v>
      </c>
      <c r="H726" s="115">
        <v>470</v>
      </c>
      <c r="I726" s="95">
        <v>480</v>
      </c>
      <c r="J726" s="95">
        <v>475</v>
      </c>
      <c r="K726" s="106">
        <v>-5</v>
      </c>
      <c r="L726" s="115">
        <v>450</v>
      </c>
      <c r="M726" s="95">
        <v>460</v>
      </c>
      <c r="N726" s="95">
        <v>455</v>
      </c>
      <c r="O726" s="106" t="s">
        <v>5</v>
      </c>
      <c r="P726" s="115">
        <v>440</v>
      </c>
      <c r="Q726" s="95">
        <v>450</v>
      </c>
      <c r="R726" s="95">
        <v>445</v>
      </c>
      <c r="S726" s="106">
        <v>-10</v>
      </c>
      <c r="T726" s="115">
        <v>470</v>
      </c>
      <c r="U726" s="95">
        <v>480</v>
      </c>
      <c r="V726" s="95">
        <v>475</v>
      </c>
      <c r="W726" s="106">
        <v>10</v>
      </c>
      <c r="X726" s="115">
        <v>465</v>
      </c>
      <c r="Y726" s="95">
        <v>475</v>
      </c>
      <c r="Z726" s="95">
        <v>470</v>
      </c>
      <c r="AA726" s="106">
        <v>-5</v>
      </c>
      <c r="AB726" s="115">
        <v>450</v>
      </c>
      <c r="AC726" s="95">
        <v>460</v>
      </c>
      <c r="AD726" s="95">
        <v>455</v>
      </c>
      <c r="AE726" s="106" t="s">
        <v>5</v>
      </c>
      <c r="AF726" s="115">
        <v>465</v>
      </c>
      <c r="AG726" s="95">
        <v>475</v>
      </c>
      <c r="AH726" s="95">
        <v>470</v>
      </c>
      <c r="AI726" s="106">
        <v>5</v>
      </c>
      <c r="AJ726" s="115">
        <v>415</v>
      </c>
      <c r="AK726" s="95">
        <v>425</v>
      </c>
      <c r="AL726" s="95">
        <v>420</v>
      </c>
      <c r="AM726" s="106">
        <v>10</v>
      </c>
      <c r="AN726" s="115">
        <v>415</v>
      </c>
      <c r="AO726" s="95">
        <v>425</v>
      </c>
      <c r="AP726" s="95">
        <v>420</v>
      </c>
      <c r="AQ726" s="106" t="s">
        <v>5</v>
      </c>
      <c r="AR726" s="115">
        <v>415</v>
      </c>
      <c r="AS726" s="95">
        <v>425</v>
      </c>
      <c r="AT726" s="95">
        <v>420</v>
      </c>
      <c r="AU726" s="106" t="s">
        <v>5</v>
      </c>
      <c r="AV726" s="115">
        <v>380</v>
      </c>
      <c r="AW726" s="95">
        <v>390</v>
      </c>
      <c r="AX726" s="95">
        <v>385</v>
      </c>
      <c r="AY726" s="106" t="s">
        <v>5</v>
      </c>
      <c r="AZ726" s="115">
        <v>395</v>
      </c>
      <c r="BA726" s="95">
        <v>405</v>
      </c>
      <c r="BB726" s="95">
        <v>400</v>
      </c>
      <c r="BC726" s="106">
        <v>-5</v>
      </c>
      <c r="BD726" s="115">
        <v>380</v>
      </c>
      <c r="BE726" s="95">
        <v>390</v>
      </c>
      <c r="BF726" s="95">
        <v>385</v>
      </c>
      <c r="BG726" s="106">
        <v>10</v>
      </c>
      <c r="BH726" s="115">
        <v>420</v>
      </c>
      <c r="BI726" s="95">
        <v>430</v>
      </c>
      <c r="BJ726" s="95">
        <v>425</v>
      </c>
      <c r="BK726" s="106" t="s">
        <v>5</v>
      </c>
      <c r="BL726" s="115">
        <v>380</v>
      </c>
      <c r="BM726" s="95">
        <v>390</v>
      </c>
      <c r="BN726" s="95">
        <v>385</v>
      </c>
      <c r="BO726" s="106">
        <v>-5</v>
      </c>
      <c r="BP726" s="115">
        <v>425</v>
      </c>
      <c r="BQ726" s="95">
        <v>435</v>
      </c>
      <c r="BR726" s="95">
        <v>430</v>
      </c>
      <c r="BS726" s="106">
        <v>-5</v>
      </c>
      <c r="BT726" s="115">
        <v>365</v>
      </c>
      <c r="BU726" s="95">
        <v>375</v>
      </c>
      <c r="BV726" s="95">
        <v>370</v>
      </c>
      <c r="BW726" s="106">
        <v>-20</v>
      </c>
      <c r="BX726" s="115">
        <v>445</v>
      </c>
      <c r="BY726" s="95">
        <v>455</v>
      </c>
      <c r="BZ726" s="95">
        <v>450</v>
      </c>
      <c r="CA726" s="106" t="s">
        <v>5</v>
      </c>
      <c r="CB726" s="115">
        <v>545</v>
      </c>
      <c r="CC726" s="95">
        <v>555</v>
      </c>
      <c r="CD726" s="95">
        <v>550</v>
      </c>
      <c r="CE726" s="106">
        <v>10</v>
      </c>
      <c r="CF726" s="115">
        <v>380</v>
      </c>
      <c r="CG726" s="95">
        <v>390</v>
      </c>
      <c r="CH726" s="95">
        <v>385</v>
      </c>
      <c r="CI726" s="106" t="s">
        <v>5</v>
      </c>
      <c r="CJ726" s="115">
        <v>355</v>
      </c>
      <c r="CK726" s="95">
        <v>365</v>
      </c>
      <c r="CL726" s="95">
        <v>360</v>
      </c>
      <c r="CM726" s="106" t="s">
        <v>5</v>
      </c>
      <c r="CN726" s="115">
        <v>445</v>
      </c>
      <c r="CO726" s="95">
        <v>455</v>
      </c>
      <c r="CP726" s="95">
        <v>450</v>
      </c>
      <c r="CQ726" s="106" t="s">
        <v>5</v>
      </c>
      <c r="CR726" s="115">
        <v>555</v>
      </c>
      <c r="CS726" s="95">
        <v>565</v>
      </c>
      <c r="CT726" s="95">
        <v>560</v>
      </c>
      <c r="CU726" s="106" t="s">
        <v>5</v>
      </c>
      <c r="CV726" s="115">
        <v>410</v>
      </c>
      <c r="CW726" s="95">
        <v>420</v>
      </c>
      <c r="CX726" s="95">
        <v>415</v>
      </c>
      <c r="CY726" s="106">
        <v>-5</v>
      </c>
      <c r="CZ726" s="115">
        <v>370</v>
      </c>
      <c r="DA726" s="95">
        <v>380</v>
      </c>
      <c r="DB726" s="95">
        <v>375</v>
      </c>
      <c r="DC726" s="106" t="s">
        <v>5</v>
      </c>
      <c r="DD726" s="115">
        <v>465</v>
      </c>
      <c r="DE726" s="95">
        <v>475</v>
      </c>
      <c r="DF726" s="95">
        <v>470</v>
      </c>
      <c r="DG726" s="106">
        <v>5</v>
      </c>
      <c r="DH726" s="115">
        <v>570</v>
      </c>
      <c r="DI726" s="95">
        <v>580</v>
      </c>
      <c r="DJ726" s="95">
        <v>575</v>
      </c>
      <c r="DK726" s="106" t="s">
        <v>5</v>
      </c>
      <c r="DL726" s="115">
        <v>385</v>
      </c>
      <c r="DM726" s="95">
        <v>395</v>
      </c>
      <c r="DN726" s="95">
        <v>390</v>
      </c>
      <c r="DO726" s="106" t="s">
        <v>5</v>
      </c>
      <c r="DP726" s="115">
        <v>335</v>
      </c>
      <c r="DQ726" s="95">
        <v>345</v>
      </c>
      <c r="DR726" s="95">
        <v>340</v>
      </c>
      <c r="DS726" s="106">
        <v>-5</v>
      </c>
      <c r="DT726" s="115">
        <v>465</v>
      </c>
      <c r="DU726" s="95">
        <v>475</v>
      </c>
      <c r="DV726" s="95">
        <v>470</v>
      </c>
      <c r="DW726" s="106">
        <v>5</v>
      </c>
      <c r="DX726" s="115">
        <v>555</v>
      </c>
      <c r="DY726" s="95">
        <v>565</v>
      </c>
      <c r="DZ726" s="95">
        <v>560</v>
      </c>
      <c r="EA726" s="106" t="s">
        <v>5</v>
      </c>
      <c r="EB726" s="115">
        <v>395</v>
      </c>
      <c r="EC726" s="95">
        <v>405</v>
      </c>
      <c r="ED726" s="95">
        <v>400</v>
      </c>
      <c r="EE726" s="106">
        <v>-5</v>
      </c>
      <c r="EF726" s="115">
        <v>340</v>
      </c>
      <c r="EG726" s="95">
        <v>350</v>
      </c>
      <c r="EH726" s="95">
        <v>345</v>
      </c>
      <c r="EI726" s="106">
        <v>-5</v>
      </c>
      <c r="EJ726" s="115">
        <v>440</v>
      </c>
      <c r="EK726" s="95">
        <v>450</v>
      </c>
      <c r="EL726" s="95">
        <v>445</v>
      </c>
      <c r="EM726" s="106" t="s">
        <v>5</v>
      </c>
      <c r="EN726" s="115">
        <v>600</v>
      </c>
      <c r="EO726" s="95">
        <v>610</v>
      </c>
      <c r="EP726" s="95">
        <v>605</v>
      </c>
      <c r="EQ726" s="106" t="s">
        <v>5</v>
      </c>
      <c r="ER726" s="115">
        <v>380</v>
      </c>
      <c r="ES726" s="95">
        <v>390</v>
      </c>
      <c r="ET726" s="95">
        <v>385</v>
      </c>
      <c r="EU726" s="106">
        <v>-10</v>
      </c>
      <c r="EV726" s="115">
        <v>355</v>
      </c>
      <c r="EW726" s="95">
        <v>365</v>
      </c>
      <c r="EX726" s="95">
        <v>360</v>
      </c>
      <c r="EY726" s="106" t="s">
        <v>5</v>
      </c>
      <c r="EZ726" s="115">
        <v>445</v>
      </c>
      <c r="FA726" s="95">
        <v>455</v>
      </c>
      <c r="FB726" s="95">
        <v>450</v>
      </c>
      <c r="FC726" s="106">
        <v>-5</v>
      </c>
      <c r="FD726" s="115">
        <v>375</v>
      </c>
      <c r="FE726" s="95">
        <v>385</v>
      </c>
      <c r="FF726" s="95">
        <v>380</v>
      </c>
      <c r="FG726" s="106" t="s">
        <v>5</v>
      </c>
      <c r="FH726" s="115">
        <v>385</v>
      </c>
      <c r="FI726" s="95">
        <v>395</v>
      </c>
      <c r="FJ726" s="95">
        <v>390</v>
      </c>
      <c r="FK726" s="106" t="s">
        <v>5</v>
      </c>
      <c r="FL726" s="115">
        <v>355</v>
      </c>
      <c r="FM726" s="95">
        <v>365</v>
      </c>
      <c r="FN726" s="95">
        <v>360</v>
      </c>
      <c r="FO726" s="106">
        <v>-5</v>
      </c>
      <c r="FP726" s="115">
        <v>390</v>
      </c>
      <c r="FQ726" s="95">
        <v>400</v>
      </c>
      <c r="FR726" s="95">
        <v>395</v>
      </c>
      <c r="FS726" s="106">
        <v>-5</v>
      </c>
      <c r="FT726" s="135">
        <v>370</v>
      </c>
      <c r="FU726" s="136">
        <v>380</v>
      </c>
      <c r="FV726" s="95">
        <v>375</v>
      </c>
      <c r="FW726" s="134">
        <v>10</v>
      </c>
      <c r="FX726" s="115">
        <v>500</v>
      </c>
      <c r="FY726" s="95">
        <v>510</v>
      </c>
      <c r="FZ726" s="95">
        <v>505</v>
      </c>
      <c r="GA726" s="106">
        <v>-5</v>
      </c>
      <c r="GB726" s="115">
        <v>500</v>
      </c>
      <c r="GC726" s="95">
        <v>510</v>
      </c>
      <c r="GD726" s="95">
        <v>505</v>
      </c>
      <c r="GE726" s="106">
        <v>-5</v>
      </c>
      <c r="GF726" s="115">
        <v>460</v>
      </c>
      <c r="GG726" s="95">
        <v>470</v>
      </c>
      <c r="GH726" s="95">
        <v>465</v>
      </c>
      <c r="GI726" s="106" t="s">
        <v>5</v>
      </c>
      <c r="GJ726" s="115">
        <v>475</v>
      </c>
      <c r="GK726" s="95">
        <v>485</v>
      </c>
      <c r="GL726" s="95">
        <v>480</v>
      </c>
      <c r="GM726" s="106">
        <v>5</v>
      </c>
      <c r="GN726" s="115">
        <v>660</v>
      </c>
      <c r="GO726" s="95">
        <v>670</v>
      </c>
      <c r="GP726" s="95">
        <v>665</v>
      </c>
      <c r="GQ726" s="106" t="s">
        <v>5</v>
      </c>
      <c r="GR726" s="93"/>
      <c r="GS726" s="93"/>
    </row>
    <row r="727" spans="1:201" ht="15.75" x14ac:dyDescent="0.25">
      <c r="A727">
        <v>10</v>
      </c>
      <c r="B727">
        <v>2023</v>
      </c>
      <c r="C727" s="91">
        <v>45219</v>
      </c>
      <c r="D727" s="95">
        <v>455</v>
      </c>
      <c r="E727" s="95">
        <v>465</v>
      </c>
      <c r="F727" s="95">
        <v>460</v>
      </c>
      <c r="G727" s="106" t="s">
        <v>5</v>
      </c>
      <c r="H727" s="115">
        <v>445</v>
      </c>
      <c r="I727" s="95">
        <v>455</v>
      </c>
      <c r="J727" s="95">
        <v>450</v>
      </c>
      <c r="K727" s="106">
        <v>-25</v>
      </c>
      <c r="L727" s="115">
        <v>450</v>
      </c>
      <c r="M727" s="95">
        <v>460</v>
      </c>
      <c r="N727" s="95">
        <v>455</v>
      </c>
      <c r="O727" s="106" t="s">
        <v>5</v>
      </c>
      <c r="P727" s="115">
        <v>440</v>
      </c>
      <c r="Q727" s="95">
        <v>450</v>
      </c>
      <c r="R727" s="95">
        <v>445</v>
      </c>
      <c r="S727" s="106" t="s">
        <v>5</v>
      </c>
      <c r="T727" s="115">
        <v>465</v>
      </c>
      <c r="U727" s="95">
        <v>475</v>
      </c>
      <c r="V727" s="95">
        <v>470</v>
      </c>
      <c r="W727" s="106">
        <v>-5</v>
      </c>
      <c r="X727" s="115">
        <v>455</v>
      </c>
      <c r="Y727" s="95">
        <v>465</v>
      </c>
      <c r="Z727" s="95">
        <v>460</v>
      </c>
      <c r="AA727" s="106">
        <v>-10</v>
      </c>
      <c r="AB727" s="115">
        <v>450</v>
      </c>
      <c r="AC727" s="95">
        <v>460</v>
      </c>
      <c r="AD727" s="95">
        <v>455</v>
      </c>
      <c r="AE727" s="106" t="s">
        <v>5</v>
      </c>
      <c r="AF727" s="115">
        <v>465</v>
      </c>
      <c r="AG727" s="95">
        <v>475</v>
      </c>
      <c r="AH727" s="95">
        <v>470</v>
      </c>
      <c r="AI727" s="106" t="s">
        <v>5</v>
      </c>
      <c r="AJ727" s="115">
        <v>415</v>
      </c>
      <c r="AK727" s="95">
        <v>425</v>
      </c>
      <c r="AL727" s="95">
        <v>420</v>
      </c>
      <c r="AM727" s="106" t="s">
        <v>5</v>
      </c>
      <c r="AN727" s="115">
        <v>415</v>
      </c>
      <c r="AO727" s="95">
        <v>425</v>
      </c>
      <c r="AP727" s="95">
        <v>420</v>
      </c>
      <c r="AQ727" s="106" t="s">
        <v>5</v>
      </c>
      <c r="AR727" s="115">
        <v>420</v>
      </c>
      <c r="AS727" s="95">
        <v>430</v>
      </c>
      <c r="AT727" s="95">
        <v>425</v>
      </c>
      <c r="AU727" s="106">
        <v>5</v>
      </c>
      <c r="AV727" s="115">
        <v>380</v>
      </c>
      <c r="AW727" s="95">
        <v>390</v>
      </c>
      <c r="AX727" s="95">
        <v>385</v>
      </c>
      <c r="AY727" s="106" t="s">
        <v>5</v>
      </c>
      <c r="AZ727" s="115">
        <v>395</v>
      </c>
      <c r="BA727" s="95">
        <v>405</v>
      </c>
      <c r="BB727" s="95">
        <v>400</v>
      </c>
      <c r="BC727" s="106" t="s">
        <v>5</v>
      </c>
      <c r="BD727" s="115">
        <v>375</v>
      </c>
      <c r="BE727" s="95">
        <v>385</v>
      </c>
      <c r="BF727" s="95">
        <v>380</v>
      </c>
      <c r="BG727" s="106">
        <v>-5</v>
      </c>
      <c r="BH727" s="115">
        <v>420</v>
      </c>
      <c r="BI727" s="95">
        <v>430</v>
      </c>
      <c r="BJ727" s="95">
        <v>425</v>
      </c>
      <c r="BK727" s="106" t="s">
        <v>5</v>
      </c>
      <c r="BL727" s="115">
        <v>380</v>
      </c>
      <c r="BM727" s="95">
        <v>390</v>
      </c>
      <c r="BN727" s="95">
        <v>385</v>
      </c>
      <c r="BO727" s="106" t="s">
        <v>5</v>
      </c>
      <c r="BP727" s="115">
        <v>425</v>
      </c>
      <c r="BQ727" s="95">
        <v>435</v>
      </c>
      <c r="BR727" s="95">
        <v>430</v>
      </c>
      <c r="BS727" s="106" t="s">
        <v>5</v>
      </c>
      <c r="BT727" s="115">
        <v>365</v>
      </c>
      <c r="BU727" s="95">
        <v>375</v>
      </c>
      <c r="BV727" s="95">
        <v>370</v>
      </c>
      <c r="BW727" s="106" t="s">
        <v>5</v>
      </c>
      <c r="BX727" s="115">
        <v>445</v>
      </c>
      <c r="BY727" s="95">
        <v>455</v>
      </c>
      <c r="BZ727" s="95">
        <v>450</v>
      </c>
      <c r="CA727" s="106" t="s">
        <v>5</v>
      </c>
      <c r="CB727" s="115">
        <v>560</v>
      </c>
      <c r="CC727" s="95">
        <v>570</v>
      </c>
      <c r="CD727" s="95">
        <v>565</v>
      </c>
      <c r="CE727" s="106">
        <v>15</v>
      </c>
      <c r="CF727" s="115">
        <v>380</v>
      </c>
      <c r="CG727" s="95">
        <v>390</v>
      </c>
      <c r="CH727" s="95">
        <v>385</v>
      </c>
      <c r="CI727" s="106" t="s">
        <v>5</v>
      </c>
      <c r="CJ727" s="115">
        <v>345</v>
      </c>
      <c r="CK727" s="95">
        <v>355</v>
      </c>
      <c r="CL727" s="95">
        <v>350</v>
      </c>
      <c r="CM727" s="106">
        <v>-10</v>
      </c>
      <c r="CN727" s="115">
        <v>445</v>
      </c>
      <c r="CO727" s="95">
        <v>455</v>
      </c>
      <c r="CP727" s="95">
        <v>450</v>
      </c>
      <c r="CQ727" s="106" t="s">
        <v>5</v>
      </c>
      <c r="CR727" s="115">
        <v>560</v>
      </c>
      <c r="CS727" s="95">
        <v>570</v>
      </c>
      <c r="CT727" s="95">
        <v>565</v>
      </c>
      <c r="CU727" s="106">
        <v>5</v>
      </c>
      <c r="CV727" s="115">
        <v>405</v>
      </c>
      <c r="CW727" s="95">
        <v>415</v>
      </c>
      <c r="CX727" s="95">
        <v>410</v>
      </c>
      <c r="CY727" s="106">
        <v>-5</v>
      </c>
      <c r="CZ727" s="115">
        <v>370</v>
      </c>
      <c r="DA727" s="95">
        <v>380</v>
      </c>
      <c r="DB727" s="95">
        <v>375</v>
      </c>
      <c r="DC727" s="106" t="s">
        <v>5</v>
      </c>
      <c r="DD727" s="115">
        <v>465</v>
      </c>
      <c r="DE727" s="95">
        <v>475</v>
      </c>
      <c r="DF727" s="95">
        <v>470</v>
      </c>
      <c r="DG727" s="106" t="s">
        <v>5</v>
      </c>
      <c r="DH727" s="115">
        <v>575</v>
      </c>
      <c r="DI727" s="95">
        <v>585</v>
      </c>
      <c r="DJ727" s="95">
        <v>580</v>
      </c>
      <c r="DK727" s="106">
        <v>5</v>
      </c>
      <c r="DL727" s="115">
        <v>385</v>
      </c>
      <c r="DM727" s="95">
        <v>395</v>
      </c>
      <c r="DN727" s="95">
        <v>390</v>
      </c>
      <c r="DO727" s="106" t="s">
        <v>5</v>
      </c>
      <c r="DP727" s="115">
        <v>330</v>
      </c>
      <c r="DQ727" s="95">
        <v>340</v>
      </c>
      <c r="DR727" s="95">
        <v>335</v>
      </c>
      <c r="DS727" s="106">
        <v>-5</v>
      </c>
      <c r="DT727" s="115">
        <v>465</v>
      </c>
      <c r="DU727" s="95">
        <v>475</v>
      </c>
      <c r="DV727" s="95">
        <v>470</v>
      </c>
      <c r="DW727" s="106" t="s">
        <v>5</v>
      </c>
      <c r="DX727" s="115">
        <v>560</v>
      </c>
      <c r="DY727" s="95">
        <v>570</v>
      </c>
      <c r="DZ727" s="95">
        <v>565</v>
      </c>
      <c r="EA727" s="106">
        <v>5</v>
      </c>
      <c r="EB727" s="115">
        <v>395</v>
      </c>
      <c r="EC727" s="95">
        <v>405</v>
      </c>
      <c r="ED727" s="95">
        <v>400</v>
      </c>
      <c r="EE727" s="106" t="s">
        <v>5</v>
      </c>
      <c r="EF727" s="115">
        <v>340</v>
      </c>
      <c r="EG727" s="95">
        <v>350</v>
      </c>
      <c r="EH727" s="95">
        <v>345</v>
      </c>
      <c r="EI727" s="106" t="s">
        <v>5</v>
      </c>
      <c r="EJ727" s="115">
        <v>440</v>
      </c>
      <c r="EK727" s="95">
        <v>450</v>
      </c>
      <c r="EL727" s="95">
        <v>445</v>
      </c>
      <c r="EM727" s="106" t="s">
        <v>5</v>
      </c>
      <c r="EN727" s="115">
        <v>605</v>
      </c>
      <c r="EO727" s="95">
        <v>615</v>
      </c>
      <c r="EP727" s="95">
        <v>610</v>
      </c>
      <c r="EQ727" s="106">
        <v>5</v>
      </c>
      <c r="ER727" s="115">
        <v>375</v>
      </c>
      <c r="ES727" s="95">
        <v>385</v>
      </c>
      <c r="ET727" s="95">
        <v>380</v>
      </c>
      <c r="EU727" s="106">
        <v>-5</v>
      </c>
      <c r="EV727" s="115">
        <v>350</v>
      </c>
      <c r="EW727" s="95">
        <v>360</v>
      </c>
      <c r="EX727" s="95">
        <v>355</v>
      </c>
      <c r="EY727" s="106">
        <v>-5</v>
      </c>
      <c r="EZ727" s="115">
        <v>445</v>
      </c>
      <c r="FA727" s="95">
        <v>455</v>
      </c>
      <c r="FB727" s="95">
        <v>450</v>
      </c>
      <c r="FC727" s="106" t="s">
        <v>5</v>
      </c>
      <c r="FD727" s="115">
        <v>375</v>
      </c>
      <c r="FE727" s="95">
        <v>385</v>
      </c>
      <c r="FF727" s="95">
        <v>380</v>
      </c>
      <c r="FG727" s="106" t="s">
        <v>5</v>
      </c>
      <c r="FH727" s="115">
        <v>380</v>
      </c>
      <c r="FI727" s="95">
        <v>390</v>
      </c>
      <c r="FJ727" s="95">
        <v>385</v>
      </c>
      <c r="FK727" s="106">
        <v>-5</v>
      </c>
      <c r="FL727" s="115">
        <v>350</v>
      </c>
      <c r="FM727" s="95">
        <v>360</v>
      </c>
      <c r="FN727" s="95">
        <v>355</v>
      </c>
      <c r="FO727" s="106">
        <v>-5</v>
      </c>
      <c r="FP727" s="115">
        <v>315</v>
      </c>
      <c r="FQ727" s="95">
        <v>325</v>
      </c>
      <c r="FR727" s="95">
        <v>320</v>
      </c>
      <c r="FS727" s="106" t="s">
        <v>5</v>
      </c>
      <c r="FT727" s="135">
        <v>385</v>
      </c>
      <c r="FU727" s="136">
        <v>395</v>
      </c>
      <c r="FV727" s="95">
        <v>390</v>
      </c>
      <c r="FW727" s="134">
        <v>15</v>
      </c>
      <c r="FX727" s="115">
        <v>405</v>
      </c>
      <c r="FY727" s="95">
        <v>415</v>
      </c>
      <c r="FZ727" s="95">
        <v>410</v>
      </c>
      <c r="GA727" s="106">
        <v>15</v>
      </c>
      <c r="GB727" s="115">
        <v>495</v>
      </c>
      <c r="GC727" s="95">
        <v>505</v>
      </c>
      <c r="GD727" s="95">
        <v>500</v>
      </c>
      <c r="GE727" s="106">
        <v>-5</v>
      </c>
      <c r="GF727" s="115">
        <v>460</v>
      </c>
      <c r="GG727" s="95">
        <v>470</v>
      </c>
      <c r="GH727" s="95">
        <v>465</v>
      </c>
      <c r="GI727" s="106" t="s">
        <v>5</v>
      </c>
      <c r="GJ727" s="115">
        <v>475</v>
      </c>
      <c r="GK727" s="95">
        <v>485</v>
      </c>
      <c r="GL727" s="95">
        <v>480</v>
      </c>
      <c r="GM727" s="106" t="s">
        <v>5</v>
      </c>
      <c r="GN727" s="115">
        <v>665</v>
      </c>
      <c r="GO727" s="95">
        <v>675</v>
      </c>
      <c r="GP727" s="95">
        <v>670</v>
      </c>
      <c r="GQ727" s="106">
        <v>5</v>
      </c>
      <c r="GR727" s="93"/>
      <c r="GS727" s="93"/>
    </row>
    <row r="728" spans="1:201" ht="15.75" x14ac:dyDescent="0.25">
      <c r="A728">
        <v>10</v>
      </c>
      <c r="B728">
        <v>2023</v>
      </c>
      <c r="C728" s="91">
        <v>45226</v>
      </c>
      <c r="D728" s="95">
        <v>450</v>
      </c>
      <c r="E728" s="95">
        <v>460</v>
      </c>
      <c r="F728" s="95">
        <v>455</v>
      </c>
      <c r="G728" s="106">
        <v>-5</v>
      </c>
      <c r="H728" s="115">
        <v>445</v>
      </c>
      <c r="I728" s="95">
        <v>455</v>
      </c>
      <c r="J728" s="95">
        <v>450</v>
      </c>
      <c r="K728" s="106" t="s">
        <v>5</v>
      </c>
      <c r="L728" s="115">
        <v>450</v>
      </c>
      <c r="M728" s="95">
        <v>460</v>
      </c>
      <c r="N728" s="95">
        <v>455</v>
      </c>
      <c r="O728" s="106" t="s">
        <v>5</v>
      </c>
      <c r="P728" s="115">
        <v>425</v>
      </c>
      <c r="Q728" s="95">
        <v>435</v>
      </c>
      <c r="R728" s="95">
        <v>430</v>
      </c>
      <c r="S728" s="106">
        <v>-15</v>
      </c>
      <c r="T728" s="115">
        <v>460</v>
      </c>
      <c r="U728" s="95">
        <v>470</v>
      </c>
      <c r="V728" s="95">
        <v>465</v>
      </c>
      <c r="W728" s="106">
        <v>-5</v>
      </c>
      <c r="X728" s="115">
        <v>455</v>
      </c>
      <c r="Y728" s="95">
        <v>465</v>
      </c>
      <c r="Z728" s="95">
        <v>460</v>
      </c>
      <c r="AA728" s="106" t="s">
        <v>5</v>
      </c>
      <c r="AB728" s="115">
        <v>450</v>
      </c>
      <c r="AC728" s="95">
        <v>460</v>
      </c>
      <c r="AD728" s="95">
        <v>455</v>
      </c>
      <c r="AE728" s="106" t="s">
        <v>5</v>
      </c>
      <c r="AF728" s="115">
        <v>465</v>
      </c>
      <c r="AG728" s="95">
        <v>475</v>
      </c>
      <c r="AH728" s="95">
        <v>470</v>
      </c>
      <c r="AI728" s="106" t="s">
        <v>5</v>
      </c>
      <c r="AJ728" s="115">
        <v>415</v>
      </c>
      <c r="AK728" s="95">
        <v>425</v>
      </c>
      <c r="AL728" s="95">
        <v>420</v>
      </c>
      <c r="AM728" s="106" t="s">
        <v>5</v>
      </c>
      <c r="AN728" s="115">
        <v>405</v>
      </c>
      <c r="AO728" s="95">
        <v>415</v>
      </c>
      <c r="AP728" s="95">
        <v>410</v>
      </c>
      <c r="AQ728" s="106">
        <v>-10</v>
      </c>
      <c r="AR728" s="115">
        <v>420</v>
      </c>
      <c r="AS728" s="95">
        <v>430</v>
      </c>
      <c r="AT728" s="95">
        <v>425</v>
      </c>
      <c r="AU728" s="106" t="s">
        <v>5</v>
      </c>
      <c r="AV728" s="115">
        <v>375</v>
      </c>
      <c r="AW728" s="95">
        <v>385</v>
      </c>
      <c r="AX728" s="95">
        <v>380</v>
      </c>
      <c r="AY728" s="106">
        <v>-5</v>
      </c>
      <c r="AZ728" s="115">
        <v>395</v>
      </c>
      <c r="BA728" s="95">
        <v>405</v>
      </c>
      <c r="BB728" s="95">
        <v>400</v>
      </c>
      <c r="BC728" s="106" t="s">
        <v>5</v>
      </c>
      <c r="BD728" s="115">
        <v>375</v>
      </c>
      <c r="BE728" s="95">
        <v>385</v>
      </c>
      <c r="BF728" s="95">
        <v>380</v>
      </c>
      <c r="BG728" s="106" t="s">
        <v>5</v>
      </c>
      <c r="BH728" s="115">
        <v>420</v>
      </c>
      <c r="BI728" s="95">
        <v>430</v>
      </c>
      <c r="BJ728" s="95">
        <v>425</v>
      </c>
      <c r="BK728" s="106" t="s">
        <v>5</v>
      </c>
      <c r="BL728" s="115">
        <v>375</v>
      </c>
      <c r="BM728" s="95">
        <v>385</v>
      </c>
      <c r="BN728" s="95">
        <v>380</v>
      </c>
      <c r="BO728" s="106">
        <v>-5</v>
      </c>
      <c r="BP728" s="115">
        <v>415</v>
      </c>
      <c r="BQ728" s="95">
        <v>425</v>
      </c>
      <c r="BR728" s="95">
        <v>420</v>
      </c>
      <c r="BS728" s="106">
        <v>-10</v>
      </c>
      <c r="BT728" s="115">
        <v>355</v>
      </c>
      <c r="BU728" s="95">
        <v>365</v>
      </c>
      <c r="BV728" s="95">
        <v>360</v>
      </c>
      <c r="BW728" s="106">
        <v>-10</v>
      </c>
      <c r="BX728" s="115">
        <v>445</v>
      </c>
      <c r="BY728" s="95">
        <v>455</v>
      </c>
      <c r="BZ728" s="95">
        <v>450</v>
      </c>
      <c r="CA728" s="106" t="s">
        <v>5</v>
      </c>
      <c r="CB728" s="115">
        <v>600</v>
      </c>
      <c r="CC728" s="95">
        <v>610</v>
      </c>
      <c r="CD728" s="95">
        <v>605</v>
      </c>
      <c r="CE728" s="106">
        <v>40</v>
      </c>
      <c r="CF728" s="115">
        <v>380</v>
      </c>
      <c r="CG728" s="95">
        <v>390</v>
      </c>
      <c r="CH728" s="95">
        <v>385</v>
      </c>
      <c r="CI728" s="106" t="s">
        <v>5</v>
      </c>
      <c r="CJ728" s="115">
        <v>335</v>
      </c>
      <c r="CK728" s="95">
        <v>345</v>
      </c>
      <c r="CL728" s="95">
        <v>340</v>
      </c>
      <c r="CM728" s="106">
        <v>-10</v>
      </c>
      <c r="CN728" s="115">
        <v>445</v>
      </c>
      <c r="CO728" s="95">
        <v>455</v>
      </c>
      <c r="CP728" s="95">
        <v>450</v>
      </c>
      <c r="CQ728" s="106" t="s">
        <v>5</v>
      </c>
      <c r="CR728" s="115">
        <v>560</v>
      </c>
      <c r="CS728" s="95">
        <v>570</v>
      </c>
      <c r="CT728" s="95">
        <v>565</v>
      </c>
      <c r="CU728" s="106" t="s">
        <v>5</v>
      </c>
      <c r="CV728" s="115">
        <v>405</v>
      </c>
      <c r="CW728" s="95">
        <v>415</v>
      </c>
      <c r="CX728" s="95">
        <v>410</v>
      </c>
      <c r="CY728" s="106" t="s">
        <v>5</v>
      </c>
      <c r="CZ728" s="115">
        <v>360</v>
      </c>
      <c r="DA728" s="95">
        <v>370</v>
      </c>
      <c r="DB728" s="95">
        <v>365</v>
      </c>
      <c r="DC728" s="106">
        <v>-10</v>
      </c>
      <c r="DD728" s="115">
        <v>465</v>
      </c>
      <c r="DE728" s="95">
        <v>475</v>
      </c>
      <c r="DF728" s="95">
        <v>470</v>
      </c>
      <c r="DG728" s="106" t="s">
        <v>5</v>
      </c>
      <c r="DH728" s="115">
        <v>575</v>
      </c>
      <c r="DI728" s="95">
        <v>585</v>
      </c>
      <c r="DJ728" s="95">
        <v>580</v>
      </c>
      <c r="DK728" s="106" t="s">
        <v>5</v>
      </c>
      <c r="DL728" s="115">
        <v>380</v>
      </c>
      <c r="DM728" s="95">
        <v>390</v>
      </c>
      <c r="DN728" s="95">
        <v>385</v>
      </c>
      <c r="DO728" s="106">
        <v>-5</v>
      </c>
      <c r="DP728" s="115">
        <v>325</v>
      </c>
      <c r="DQ728" s="95">
        <v>335</v>
      </c>
      <c r="DR728" s="95">
        <v>330</v>
      </c>
      <c r="DS728" s="106">
        <v>-5</v>
      </c>
      <c r="DT728" s="115">
        <v>465</v>
      </c>
      <c r="DU728" s="95">
        <v>475</v>
      </c>
      <c r="DV728" s="95">
        <v>470</v>
      </c>
      <c r="DW728" s="106" t="s">
        <v>5</v>
      </c>
      <c r="DX728" s="115">
        <v>560</v>
      </c>
      <c r="DY728" s="95">
        <v>570</v>
      </c>
      <c r="DZ728" s="95">
        <v>565</v>
      </c>
      <c r="EA728" s="106" t="s">
        <v>5</v>
      </c>
      <c r="EB728" s="115">
        <v>385</v>
      </c>
      <c r="EC728" s="95">
        <v>395</v>
      </c>
      <c r="ED728" s="95">
        <v>390</v>
      </c>
      <c r="EE728" s="106">
        <v>-10</v>
      </c>
      <c r="EF728" s="115">
        <v>335</v>
      </c>
      <c r="EG728" s="95">
        <v>345</v>
      </c>
      <c r="EH728" s="95">
        <v>340</v>
      </c>
      <c r="EI728" s="106">
        <v>-5</v>
      </c>
      <c r="EJ728" s="115">
        <v>440</v>
      </c>
      <c r="EK728" s="95">
        <v>450</v>
      </c>
      <c r="EL728" s="95">
        <v>445</v>
      </c>
      <c r="EM728" s="106" t="s">
        <v>5</v>
      </c>
      <c r="EN728" s="115">
        <v>605</v>
      </c>
      <c r="EO728" s="95">
        <v>615</v>
      </c>
      <c r="EP728" s="95">
        <v>610</v>
      </c>
      <c r="EQ728" s="106" t="s">
        <v>5</v>
      </c>
      <c r="ER728" s="115">
        <v>375</v>
      </c>
      <c r="ES728" s="95">
        <v>385</v>
      </c>
      <c r="ET728" s="95">
        <v>380</v>
      </c>
      <c r="EU728" s="106" t="s">
        <v>5</v>
      </c>
      <c r="EV728" s="115">
        <v>345</v>
      </c>
      <c r="EW728" s="95">
        <v>355</v>
      </c>
      <c r="EX728" s="95">
        <v>350</v>
      </c>
      <c r="EY728" s="106">
        <v>-5</v>
      </c>
      <c r="EZ728" s="115">
        <v>445</v>
      </c>
      <c r="FA728" s="95">
        <v>455</v>
      </c>
      <c r="FB728" s="95">
        <v>450</v>
      </c>
      <c r="FC728" s="106" t="s">
        <v>5</v>
      </c>
      <c r="FD728" s="115">
        <v>365</v>
      </c>
      <c r="FE728" s="95">
        <v>375</v>
      </c>
      <c r="FF728" s="95">
        <v>370</v>
      </c>
      <c r="FG728" s="106">
        <v>-10</v>
      </c>
      <c r="FH728" s="115">
        <v>375</v>
      </c>
      <c r="FI728" s="95">
        <v>385</v>
      </c>
      <c r="FJ728" s="95">
        <v>380</v>
      </c>
      <c r="FK728" s="106">
        <v>-5</v>
      </c>
      <c r="FL728" s="115">
        <v>345</v>
      </c>
      <c r="FM728" s="95">
        <v>355</v>
      </c>
      <c r="FN728" s="95">
        <v>350</v>
      </c>
      <c r="FO728" s="106">
        <v>-5</v>
      </c>
      <c r="FP728" s="115">
        <v>315</v>
      </c>
      <c r="FQ728" s="95">
        <v>325</v>
      </c>
      <c r="FR728" s="95">
        <v>320</v>
      </c>
      <c r="FS728" s="106" t="s">
        <v>5</v>
      </c>
      <c r="FT728" s="135">
        <v>390</v>
      </c>
      <c r="FU728" s="136">
        <v>400</v>
      </c>
      <c r="FV728" s="95">
        <v>395</v>
      </c>
      <c r="FW728" s="134">
        <v>5</v>
      </c>
      <c r="FX728" s="115">
        <v>410</v>
      </c>
      <c r="FY728" s="95">
        <v>420</v>
      </c>
      <c r="FZ728" s="95">
        <v>415</v>
      </c>
      <c r="GA728" s="106">
        <v>5</v>
      </c>
      <c r="GB728" s="115">
        <v>495</v>
      </c>
      <c r="GC728" s="95">
        <v>505</v>
      </c>
      <c r="GD728" s="95">
        <v>500</v>
      </c>
      <c r="GE728" s="106" t="s">
        <v>5</v>
      </c>
      <c r="GF728" s="115">
        <v>450</v>
      </c>
      <c r="GG728" s="95">
        <v>460</v>
      </c>
      <c r="GH728" s="95">
        <v>455</v>
      </c>
      <c r="GI728" s="106">
        <v>-10</v>
      </c>
      <c r="GJ728" s="115">
        <v>475</v>
      </c>
      <c r="GK728" s="95">
        <v>485</v>
      </c>
      <c r="GL728" s="95">
        <v>480</v>
      </c>
      <c r="GM728" s="106" t="s">
        <v>5</v>
      </c>
      <c r="GN728" s="115">
        <v>665</v>
      </c>
      <c r="GO728" s="95">
        <v>675</v>
      </c>
      <c r="GP728" s="95">
        <v>670</v>
      </c>
      <c r="GQ728" s="106" t="s">
        <v>5</v>
      </c>
      <c r="GR728" s="93"/>
      <c r="GS728" s="93"/>
    </row>
    <row r="729" spans="1:201" ht="15.75" x14ac:dyDescent="0.25">
      <c r="A729">
        <v>11</v>
      </c>
      <c r="B729">
        <v>2023</v>
      </c>
      <c r="C729" s="91">
        <v>45233</v>
      </c>
      <c r="D729" s="95">
        <v>440</v>
      </c>
      <c r="E729" s="95">
        <v>450</v>
      </c>
      <c r="F729" s="95">
        <v>445</v>
      </c>
      <c r="G729" s="106">
        <v>-10</v>
      </c>
      <c r="H729" s="115">
        <v>425</v>
      </c>
      <c r="I729" s="95">
        <v>435</v>
      </c>
      <c r="J729" s="95">
        <v>430</v>
      </c>
      <c r="K729" s="106">
        <v>-20</v>
      </c>
      <c r="L729" s="115">
        <v>465</v>
      </c>
      <c r="M729" s="95">
        <v>475</v>
      </c>
      <c r="N729" s="95">
        <v>470</v>
      </c>
      <c r="O729" s="106">
        <v>15</v>
      </c>
      <c r="P729" s="115">
        <v>415</v>
      </c>
      <c r="Q729" s="95">
        <v>425</v>
      </c>
      <c r="R729" s="95">
        <v>420</v>
      </c>
      <c r="S729" s="106">
        <v>-10</v>
      </c>
      <c r="T729" s="115">
        <v>455</v>
      </c>
      <c r="U729" s="95">
        <v>465</v>
      </c>
      <c r="V729" s="95">
        <v>460</v>
      </c>
      <c r="W729" s="106">
        <v>-5</v>
      </c>
      <c r="X729" s="115">
        <v>440</v>
      </c>
      <c r="Y729" s="95">
        <v>450</v>
      </c>
      <c r="Z729" s="95">
        <v>445</v>
      </c>
      <c r="AA729" s="106">
        <v>-15</v>
      </c>
      <c r="AB729" s="115">
        <v>460</v>
      </c>
      <c r="AC729" s="95">
        <v>470</v>
      </c>
      <c r="AD729" s="95">
        <v>465</v>
      </c>
      <c r="AE729" s="106">
        <v>10</v>
      </c>
      <c r="AF729" s="115">
        <v>460</v>
      </c>
      <c r="AG729" s="95">
        <v>470</v>
      </c>
      <c r="AH729" s="95">
        <v>465</v>
      </c>
      <c r="AI729" s="106">
        <v>-5</v>
      </c>
      <c r="AJ729" s="115">
        <v>415</v>
      </c>
      <c r="AK729" s="95">
        <v>425</v>
      </c>
      <c r="AL729" s="95">
        <v>420</v>
      </c>
      <c r="AM729" s="106" t="s">
        <v>5</v>
      </c>
      <c r="AN729" s="115">
        <v>405</v>
      </c>
      <c r="AO729" s="95">
        <v>415</v>
      </c>
      <c r="AP729" s="95">
        <v>410</v>
      </c>
      <c r="AQ729" s="106" t="s">
        <v>5</v>
      </c>
      <c r="AR729" s="115">
        <v>425</v>
      </c>
      <c r="AS729" s="95">
        <v>435</v>
      </c>
      <c r="AT729" s="95">
        <v>430</v>
      </c>
      <c r="AU729" s="106">
        <v>5</v>
      </c>
      <c r="AV729" s="115">
        <v>375</v>
      </c>
      <c r="AW729" s="95">
        <v>385</v>
      </c>
      <c r="AX729" s="95">
        <v>380</v>
      </c>
      <c r="AY729" s="106" t="s">
        <v>5</v>
      </c>
      <c r="AZ729" s="115">
        <v>385</v>
      </c>
      <c r="BA729" s="95">
        <v>395</v>
      </c>
      <c r="BB729" s="95">
        <v>390</v>
      </c>
      <c r="BC729" s="106">
        <v>-10</v>
      </c>
      <c r="BD729" s="115">
        <v>370</v>
      </c>
      <c r="BE729" s="95">
        <v>380</v>
      </c>
      <c r="BF729" s="95">
        <v>375</v>
      </c>
      <c r="BG729" s="106">
        <v>-5</v>
      </c>
      <c r="BH729" s="115">
        <v>425</v>
      </c>
      <c r="BI729" s="95">
        <v>435</v>
      </c>
      <c r="BJ729" s="95">
        <v>430</v>
      </c>
      <c r="BK729" s="106">
        <v>5</v>
      </c>
      <c r="BL729" s="115">
        <v>375</v>
      </c>
      <c r="BM729" s="95">
        <v>385</v>
      </c>
      <c r="BN729" s="95">
        <v>380</v>
      </c>
      <c r="BO729" s="106" t="s">
        <v>5</v>
      </c>
      <c r="BP729" s="115">
        <v>405</v>
      </c>
      <c r="BQ729" s="95">
        <v>415</v>
      </c>
      <c r="BR729" s="95">
        <v>410</v>
      </c>
      <c r="BS729" s="106">
        <v>-10</v>
      </c>
      <c r="BT729" s="115">
        <v>345</v>
      </c>
      <c r="BU729" s="95">
        <v>355</v>
      </c>
      <c r="BV729" s="95">
        <v>350</v>
      </c>
      <c r="BW729" s="106">
        <v>-10</v>
      </c>
      <c r="BX729" s="115">
        <v>445</v>
      </c>
      <c r="BY729" s="95">
        <v>455</v>
      </c>
      <c r="BZ729" s="95">
        <v>450</v>
      </c>
      <c r="CA729" s="106" t="s">
        <v>5</v>
      </c>
      <c r="CB729" s="115">
        <v>620</v>
      </c>
      <c r="CC729" s="95">
        <v>630</v>
      </c>
      <c r="CD729" s="95">
        <v>625</v>
      </c>
      <c r="CE729" s="106">
        <v>20</v>
      </c>
      <c r="CF729" s="115">
        <v>375</v>
      </c>
      <c r="CG729" s="95">
        <v>385</v>
      </c>
      <c r="CH729" s="95">
        <v>380</v>
      </c>
      <c r="CI729" s="106">
        <v>-5</v>
      </c>
      <c r="CJ729" s="115">
        <v>330</v>
      </c>
      <c r="CK729" s="95">
        <v>340</v>
      </c>
      <c r="CL729" s="95">
        <v>335</v>
      </c>
      <c r="CM729" s="106">
        <v>-5</v>
      </c>
      <c r="CN729" s="115">
        <v>445</v>
      </c>
      <c r="CO729" s="95">
        <v>455</v>
      </c>
      <c r="CP729" s="95">
        <v>450</v>
      </c>
      <c r="CQ729" s="106" t="s">
        <v>5</v>
      </c>
      <c r="CR729" s="115">
        <v>560</v>
      </c>
      <c r="CS729" s="95">
        <v>570</v>
      </c>
      <c r="CT729" s="95">
        <v>565</v>
      </c>
      <c r="CU729" s="106" t="s">
        <v>5</v>
      </c>
      <c r="CV729" s="115">
        <v>395</v>
      </c>
      <c r="CW729" s="95">
        <v>405</v>
      </c>
      <c r="CX729" s="95">
        <v>400</v>
      </c>
      <c r="CY729" s="106">
        <v>-10</v>
      </c>
      <c r="CZ729" s="115">
        <v>355</v>
      </c>
      <c r="DA729" s="95">
        <v>365</v>
      </c>
      <c r="DB729" s="95">
        <v>360</v>
      </c>
      <c r="DC729" s="106">
        <v>-5</v>
      </c>
      <c r="DD729" s="115">
        <v>465</v>
      </c>
      <c r="DE729" s="95">
        <v>475</v>
      </c>
      <c r="DF729" s="95">
        <v>470</v>
      </c>
      <c r="DG729" s="106" t="s">
        <v>5</v>
      </c>
      <c r="DH729" s="115">
        <v>575</v>
      </c>
      <c r="DI729" s="95">
        <v>585</v>
      </c>
      <c r="DJ729" s="95">
        <v>580</v>
      </c>
      <c r="DK729" s="106" t="s">
        <v>5</v>
      </c>
      <c r="DL729" s="115">
        <v>375</v>
      </c>
      <c r="DM729" s="95">
        <v>385</v>
      </c>
      <c r="DN729" s="95">
        <v>380</v>
      </c>
      <c r="DO729" s="106">
        <v>-5</v>
      </c>
      <c r="DP729" s="115">
        <v>320</v>
      </c>
      <c r="DQ729" s="95">
        <v>330</v>
      </c>
      <c r="DR729" s="95">
        <v>325</v>
      </c>
      <c r="DS729" s="106">
        <v>-5</v>
      </c>
      <c r="DT729" s="115">
        <v>465</v>
      </c>
      <c r="DU729" s="95">
        <v>475</v>
      </c>
      <c r="DV729" s="95">
        <v>470</v>
      </c>
      <c r="DW729" s="106" t="s">
        <v>5</v>
      </c>
      <c r="DX729" s="115">
        <v>560</v>
      </c>
      <c r="DY729" s="95">
        <v>570</v>
      </c>
      <c r="DZ729" s="95">
        <v>565</v>
      </c>
      <c r="EA729" s="106" t="s">
        <v>5</v>
      </c>
      <c r="EB729" s="115">
        <v>380</v>
      </c>
      <c r="EC729" s="95">
        <v>390</v>
      </c>
      <c r="ED729" s="95">
        <v>385</v>
      </c>
      <c r="EE729" s="106">
        <v>-5</v>
      </c>
      <c r="EF729" s="115">
        <v>330</v>
      </c>
      <c r="EG729" s="95">
        <v>340</v>
      </c>
      <c r="EH729" s="95">
        <v>335</v>
      </c>
      <c r="EI729" s="106">
        <v>-5</v>
      </c>
      <c r="EJ729" s="115">
        <v>440</v>
      </c>
      <c r="EK729" s="95">
        <v>450</v>
      </c>
      <c r="EL729" s="95">
        <v>445</v>
      </c>
      <c r="EM729" s="106" t="s">
        <v>5</v>
      </c>
      <c r="EN729" s="115">
        <v>605</v>
      </c>
      <c r="EO729" s="95">
        <v>615</v>
      </c>
      <c r="EP729" s="95">
        <v>610</v>
      </c>
      <c r="EQ729" s="106" t="s">
        <v>5</v>
      </c>
      <c r="ER729" s="115">
        <v>365</v>
      </c>
      <c r="ES729" s="95">
        <v>375</v>
      </c>
      <c r="ET729" s="95">
        <v>370</v>
      </c>
      <c r="EU729" s="106">
        <v>-10</v>
      </c>
      <c r="EV729" s="115">
        <v>330</v>
      </c>
      <c r="EW729" s="95">
        <v>340</v>
      </c>
      <c r="EX729" s="95">
        <v>335</v>
      </c>
      <c r="EY729" s="106">
        <v>-15</v>
      </c>
      <c r="EZ729" s="115">
        <v>445</v>
      </c>
      <c r="FA729" s="95">
        <v>455</v>
      </c>
      <c r="FB729" s="95">
        <v>450</v>
      </c>
      <c r="FC729" s="106" t="s">
        <v>5</v>
      </c>
      <c r="FD729" s="115">
        <v>365</v>
      </c>
      <c r="FE729" s="95">
        <v>375</v>
      </c>
      <c r="FF729" s="95">
        <v>370</v>
      </c>
      <c r="FG729" s="106" t="s">
        <v>5</v>
      </c>
      <c r="FH729" s="115">
        <v>370</v>
      </c>
      <c r="FI729" s="95">
        <v>380</v>
      </c>
      <c r="FJ729" s="95">
        <v>375</v>
      </c>
      <c r="FK729" s="106">
        <v>-5</v>
      </c>
      <c r="FL729" s="115">
        <v>340</v>
      </c>
      <c r="FM729" s="95">
        <v>350</v>
      </c>
      <c r="FN729" s="95">
        <v>345</v>
      </c>
      <c r="FO729" s="106">
        <v>-5</v>
      </c>
      <c r="FP729" s="115">
        <v>315</v>
      </c>
      <c r="FQ729" s="95">
        <v>325</v>
      </c>
      <c r="FR729" s="95">
        <v>320</v>
      </c>
      <c r="FS729" s="106" t="s">
        <v>5</v>
      </c>
      <c r="FT729" s="135">
        <v>405</v>
      </c>
      <c r="FU729" s="136">
        <v>415</v>
      </c>
      <c r="FV729" s="95">
        <v>410</v>
      </c>
      <c r="FW729" s="134">
        <v>15</v>
      </c>
      <c r="FX729" s="115">
        <v>410</v>
      </c>
      <c r="FY729" s="95">
        <v>420</v>
      </c>
      <c r="FZ729" s="95">
        <v>415</v>
      </c>
      <c r="GA729" s="106" t="s">
        <v>5</v>
      </c>
      <c r="GB729" s="115">
        <v>485</v>
      </c>
      <c r="GC729" s="95">
        <v>495</v>
      </c>
      <c r="GD729" s="95">
        <v>490</v>
      </c>
      <c r="GE729" s="106">
        <v>-10</v>
      </c>
      <c r="GF729" s="115">
        <v>445</v>
      </c>
      <c r="GG729" s="95">
        <v>455</v>
      </c>
      <c r="GH729" s="95">
        <v>450</v>
      </c>
      <c r="GI729" s="106">
        <v>-5</v>
      </c>
      <c r="GJ729" s="115">
        <v>475</v>
      </c>
      <c r="GK729" s="95">
        <v>485</v>
      </c>
      <c r="GL729" s="95">
        <v>480</v>
      </c>
      <c r="GM729" s="106" t="s">
        <v>5</v>
      </c>
      <c r="GN729" s="115">
        <v>665</v>
      </c>
      <c r="GO729" s="95">
        <v>675</v>
      </c>
      <c r="GP729" s="95">
        <v>670</v>
      </c>
      <c r="GQ729" s="106" t="s">
        <v>5</v>
      </c>
      <c r="GR729" s="93"/>
      <c r="GS729" s="93"/>
    </row>
    <row r="730" spans="1:201" ht="15.75" x14ac:dyDescent="0.25">
      <c r="A730">
        <v>11</v>
      </c>
      <c r="B730">
        <v>2023</v>
      </c>
      <c r="C730" s="91">
        <v>45240</v>
      </c>
      <c r="D730" s="96">
        <v>437.5</v>
      </c>
      <c r="E730" s="96">
        <v>447.5</v>
      </c>
      <c r="F730" s="96">
        <v>442.5</v>
      </c>
      <c r="G730" s="103"/>
      <c r="H730" s="113">
        <v>425</v>
      </c>
      <c r="I730" s="96">
        <v>435</v>
      </c>
      <c r="J730" s="96">
        <v>430</v>
      </c>
      <c r="K730" s="103"/>
      <c r="L730" s="113">
        <v>472.5</v>
      </c>
      <c r="M730" s="96">
        <v>482.5</v>
      </c>
      <c r="N730" s="96">
        <v>477.5</v>
      </c>
      <c r="O730" s="103"/>
      <c r="P730" s="113">
        <v>412.5</v>
      </c>
      <c r="Q730" s="96">
        <v>422.5</v>
      </c>
      <c r="R730" s="96">
        <v>417.5</v>
      </c>
      <c r="S730" s="103"/>
      <c r="T730" s="113">
        <v>447.5</v>
      </c>
      <c r="U730" s="96">
        <v>457.5</v>
      </c>
      <c r="V730" s="96">
        <v>452.5</v>
      </c>
      <c r="W730" s="103"/>
      <c r="X730" s="113">
        <v>435</v>
      </c>
      <c r="Y730" s="96">
        <v>445</v>
      </c>
      <c r="Z730" s="96">
        <v>440</v>
      </c>
      <c r="AA730" s="103"/>
      <c r="AB730" s="113">
        <v>467.5</v>
      </c>
      <c r="AC730" s="96">
        <v>477.5</v>
      </c>
      <c r="AD730" s="96">
        <v>472.5</v>
      </c>
      <c r="AE730" s="103"/>
      <c r="AF730" s="113">
        <v>455</v>
      </c>
      <c r="AG730" s="96">
        <v>465</v>
      </c>
      <c r="AH730" s="96">
        <v>460</v>
      </c>
      <c r="AI730" s="103"/>
      <c r="AJ730" s="113">
        <v>410</v>
      </c>
      <c r="AK730" s="96">
        <v>420</v>
      </c>
      <c r="AL730" s="96">
        <v>415</v>
      </c>
      <c r="AM730" s="103"/>
      <c r="AN730" s="113">
        <v>400</v>
      </c>
      <c r="AO730" s="96">
        <v>410</v>
      </c>
      <c r="AP730" s="96">
        <v>405</v>
      </c>
      <c r="AQ730" s="103"/>
      <c r="AR730" s="113">
        <v>437.5</v>
      </c>
      <c r="AS730" s="96">
        <v>447.5</v>
      </c>
      <c r="AT730" s="96">
        <v>442.5</v>
      </c>
      <c r="AU730" s="103"/>
      <c r="AV730" s="113">
        <v>377.5</v>
      </c>
      <c r="AW730" s="96">
        <v>387.5</v>
      </c>
      <c r="AX730" s="96">
        <v>382.5</v>
      </c>
      <c r="AY730" s="103"/>
      <c r="AZ730" s="113">
        <v>382.5</v>
      </c>
      <c r="BA730" s="96">
        <v>392.5</v>
      </c>
      <c r="BB730" s="96">
        <v>387.5</v>
      </c>
      <c r="BC730" s="103"/>
      <c r="BD730" s="113">
        <v>355</v>
      </c>
      <c r="BE730" s="96">
        <v>365</v>
      </c>
      <c r="BF730" s="96">
        <v>360</v>
      </c>
      <c r="BG730" s="103"/>
      <c r="BH730" s="113">
        <v>435</v>
      </c>
      <c r="BI730" s="96">
        <v>445</v>
      </c>
      <c r="BJ730" s="96">
        <v>440</v>
      </c>
      <c r="BK730" s="103"/>
      <c r="BL730" s="113">
        <v>372.5</v>
      </c>
      <c r="BM730" s="96">
        <v>382.5</v>
      </c>
      <c r="BN730" s="96">
        <v>377.5</v>
      </c>
      <c r="BO730" s="103"/>
      <c r="BP730" s="113">
        <v>400</v>
      </c>
      <c r="BQ730" s="96">
        <v>410</v>
      </c>
      <c r="BR730" s="96">
        <v>405</v>
      </c>
      <c r="BS730" s="103"/>
      <c r="BT730" s="113">
        <v>347.5</v>
      </c>
      <c r="BU730" s="96">
        <v>357.5</v>
      </c>
      <c r="BV730" s="96">
        <v>352.5</v>
      </c>
      <c r="BW730" s="103"/>
      <c r="BX730" s="113">
        <v>445</v>
      </c>
      <c r="BY730" s="96">
        <v>455</v>
      </c>
      <c r="BZ730" s="96">
        <v>450</v>
      </c>
      <c r="CA730" s="103"/>
      <c r="CB730" s="113">
        <v>612.5</v>
      </c>
      <c r="CC730" s="96">
        <v>622.5</v>
      </c>
      <c r="CD730" s="96">
        <v>617.5</v>
      </c>
      <c r="CE730" s="103"/>
      <c r="CF730" s="113">
        <v>377.5</v>
      </c>
      <c r="CG730" s="96">
        <v>387.5</v>
      </c>
      <c r="CH730" s="96">
        <v>382.5</v>
      </c>
      <c r="CI730" s="103"/>
      <c r="CJ730" s="113">
        <v>337.5</v>
      </c>
      <c r="CK730" s="96">
        <v>347.5</v>
      </c>
      <c r="CL730" s="96">
        <v>342.5</v>
      </c>
      <c r="CM730" s="103"/>
      <c r="CN730" s="113">
        <v>445</v>
      </c>
      <c r="CO730" s="96">
        <v>455</v>
      </c>
      <c r="CP730" s="96">
        <v>450</v>
      </c>
      <c r="CQ730" s="103"/>
      <c r="CR730" s="113">
        <v>560</v>
      </c>
      <c r="CS730" s="96">
        <v>570</v>
      </c>
      <c r="CT730" s="96">
        <v>565</v>
      </c>
      <c r="CU730" s="103"/>
      <c r="CV730" s="113">
        <v>395</v>
      </c>
      <c r="CW730" s="96">
        <v>405</v>
      </c>
      <c r="CX730" s="96">
        <v>400</v>
      </c>
      <c r="CY730" s="103"/>
      <c r="CZ730" s="113">
        <v>357.5</v>
      </c>
      <c r="DA730" s="96">
        <v>367.5</v>
      </c>
      <c r="DB730" s="96">
        <v>362.5</v>
      </c>
      <c r="DC730" s="103"/>
      <c r="DD730" s="113">
        <v>462.5</v>
      </c>
      <c r="DE730" s="96">
        <v>472.5</v>
      </c>
      <c r="DF730" s="96">
        <v>467.5</v>
      </c>
      <c r="DG730" s="103"/>
      <c r="DH730" s="113">
        <v>575</v>
      </c>
      <c r="DI730" s="96">
        <v>585</v>
      </c>
      <c r="DJ730" s="96">
        <v>580</v>
      </c>
      <c r="DK730" s="103"/>
      <c r="DL730" s="113">
        <v>372.5</v>
      </c>
      <c r="DM730" s="96">
        <v>382.5</v>
      </c>
      <c r="DN730" s="96">
        <v>377.5</v>
      </c>
      <c r="DO730" s="103"/>
      <c r="DP730" s="113">
        <v>320</v>
      </c>
      <c r="DQ730" s="96">
        <v>330</v>
      </c>
      <c r="DR730" s="96">
        <v>325</v>
      </c>
      <c r="DS730" s="103"/>
      <c r="DT730" s="113">
        <v>462.5</v>
      </c>
      <c r="DU730" s="96">
        <v>472.5</v>
      </c>
      <c r="DV730" s="96">
        <v>467.5</v>
      </c>
      <c r="DW730" s="103"/>
      <c r="DX730" s="113">
        <v>560</v>
      </c>
      <c r="DY730" s="96">
        <v>570</v>
      </c>
      <c r="DZ730" s="96">
        <v>565</v>
      </c>
      <c r="EA730" s="103"/>
      <c r="EB730" s="113">
        <v>380</v>
      </c>
      <c r="EC730" s="96">
        <v>390</v>
      </c>
      <c r="ED730" s="96">
        <v>385</v>
      </c>
      <c r="EE730" s="103"/>
      <c r="EF730" s="113">
        <v>327.5</v>
      </c>
      <c r="EG730" s="96">
        <v>337.5</v>
      </c>
      <c r="EH730" s="96">
        <v>332.5</v>
      </c>
      <c r="EI730" s="103"/>
      <c r="EJ730" s="113">
        <v>440</v>
      </c>
      <c r="EK730" s="96">
        <v>450</v>
      </c>
      <c r="EL730" s="96">
        <v>445</v>
      </c>
      <c r="EM730" s="103"/>
      <c r="EN730" s="113">
        <v>605</v>
      </c>
      <c r="EO730" s="96">
        <v>615</v>
      </c>
      <c r="EP730" s="96">
        <v>610</v>
      </c>
      <c r="EQ730" s="103"/>
      <c r="ER730" s="113">
        <v>365</v>
      </c>
      <c r="ES730" s="96">
        <v>375</v>
      </c>
      <c r="ET730" s="96">
        <v>370</v>
      </c>
      <c r="EU730" s="103"/>
      <c r="EV730" s="113">
        <v>327.5</v>
      </c>
      <c r="EW730" s="96">
        <v>337.5</v>
      </c>
      <c r="EX730" s="96">
        <v>332.5</v>
      </c>
      <c r="EY730" s="103"/>
      <c r="EZ730" s="113">
        <v>445</v>
      </c>
      <c r="FA730" s="96">
        <v>455</v>
      </c>
      <c r="FB730" s="96">
        <v>450</v>
      </c>
      <c r="FC730" s="103"/>
      <c r="FD730" s="113">
        <v>365</v>
      </c>
      <c r="FE730" s="96">
        <v>375</v>
      </c>
      <c r="FF730" s="96">
        <v>370</v>
      </c>
      <c r="FG730" s="103"/>
      <c r="FH730" s="113">
        <v>380</v>
      </c>
      <c r="FI730" s="96">
        <v>390</v>
      </c>
      <c r="FJ730" s="96">
        <v>385</v>
      </c>
      <c r="FK730" s="103"/>
      <c r="FL730" s="113">
        <v>347.5</v>
      </c>
      <c r="FM730" s="96">
        <v>357.5</v>
      </c>
      <c r="FN730" s="96">
        <v>352.5</v>
      </c>
      <c r="FO730" s="103"/>
      <c r="FP730" s="114">
        <v>315</v>
      </c>
      <c r="FQ730" s="101">
        <v>325</v>
      </c>
      <c r="FR730" s="101">
        <v>320</v>
      </c>
      <c r="FS730" s="103"/>
      <c r="FT730" s="113">
        <v>410</v>
      </c>
      <c r="FU730" s="96">
        <v>420</v>
      </c>
      <c r="FV730" s="96">
        <v>415</v>
      </c>
      <c r="FW730" s="103"/>
      <c r="FX730" s="113">
        <v>412.5</v>
      </c>
      <c r="FY730" s="96">
        <v>422.5</v>
      </c>
      <c r="FZ730" s="96">
        <v>417.5</v>
      </c>
      <c r="GA730" s="103"/>
      <c r="GB730" s="113">
        <v>485</v>
      </c>
      <c r="GC730" s="96">
        <v>495</v>
      </c>
      <c r="GD730" s="96">
        <v>490</v>
      </c>
      <c r="GE730" s="103"/>
      <c r="GF730" s="113">
        <v>447.5</v>
      </c>
      <c r="GG730" s="96">
        <v>457.5</v>
      </c>
      <c r="GH730" s="96">
        <v>452.5</v>
      </c>
      <c r="GI730" s="103"/>
      <c r="GJ730" s="113">
        <v>472.5</v>
      </c>
      <c r="GK730" s="96">
        <v>482.5</v>
      </c>
      <c r="GL730" s="96">
        <v>477.5</v>
      </c>
      <c r="GM730" s="103"/>
      <c r="GN730" s="113">
        <v>665</v>
      </c>
      <c r="GO730" s="96">
        <v>675</v>
      </c>
      <c r="GP730" s="96">
        <v>670</v>
      </c>
      <c r="GQ730" s="103"/>
      <c r="GR730" s="93"/>
      <c r="GS730" s="93"/>
    </row>
    <row r="731" spans="1:201" ht="15.75" x14ac:dyDescent="0.25">
      <c r="A731">
        <v>11</v>
      </c>
      <c r="B731">
        <v>2023</v>
      </c>
      <c r="C731" s="91">
        <v>45247</v>
      </c>
      <c r="D731" s="95">
        <v>435</v>
      </c>
      <c r="E731" s="95">
        <v>445</v>
      </c>
      <c r="F731" s="95">
        <v>440</v>
      </c>
      <c r="G731" s="106">
        <v>-5</v>
      </c>
      <c r="H731" s="115">
        <v>425</v>
      </c>
      <c r="I731" s="95">
        <v>435</v>
      </c>
      <c r="J731" s="95">
        <v>430</v>
      </c>
      <c r="K731" s="106" t="s">
        <v>5</v>
      </c>
      <c r="L731" s="115">
        <v>480</v>
      </c>
      <c r="M731" s="95">
        <v>490</v>
      </c>
      <c r="N731" s="95">
        <v>485</v>
      </c>
      <c r="O731" s="106">
        <v>15</v>
      </c>
      <c r="P731" s="115">
        <v>410</v>
      </c>
      <c r="Q731" s="95">
        <v>420</v>
      </c>
      <c r="R731" s="95">
        <v>415</v>
      </c>
      <c r="S731" s="106">
        <v>-5</v>
      </c>
      <c r="T731" s="115">
        <v>440</v>
      </c>
      <c r="U731" s="95">
        <v>450</v>
      </c>
      <c r="V731" s="95">
        <v>445</v>
      </c>
      <c r="W731" s="106">
        <v>-15</v>
      </c>
      <c r="X731" s="115">
        <v>430</v>
      </c>
      <c r="Y731" s="95">
        <v>440</v>
      </c>
      <c r="Z731" s="95">
        <v>435</v>
      </c>
      <c r="AA731" s="106">
        <v>-10</v>
      </c>
      <c r="AB731" s="115">
        <v>475</v>
      </c>
      <c r="AC731" s="95">
        <v>485</v>
      </c>
      <c r="AD731" s="95">
        <v>480</v>
      </c>
      <c r="AE731" s="106">
        <v>15</v>
      </c>
      <c r="AF731" s="115">
        <v>450</v>
      </c>
      <c r="AG731" s="95">
        <v>460</v>
      </c>
      <c r="AH731" s="95">
        <v>455</v>
      </c>
      <c r="AI731" s="106">
        <v>-10</v>
      </c>
      <c r="AJ731" s="115">
        <v>405</v>
      </c>
      <c r="AK731" s="95">
        <v>415</v>
      </c>
      <c r="AL731" s="95">
        <v>410</v>
      </c>
      <c r="AM731" s="106">
        <v>-10</v>
      </c>
      <c r="AN731" s="115">
        <v>395</v>
      </c>
      <c r="AO731" s="95">
        <v>405</v>
      </c>
      <c r="AP731" s="95">
        <v>400</v>
      </c>
      <c r="AQ731" s="106">
        <v>-10</v>
      </c>
      <c r="AR731" s="115">
        <v>450</v>
      </c>
      <c r="AS731" s="95">
        <v>460</v>
      </c>
      <c r="AT731" s="95">
        <v>455</v>
      </c>
      <c r="AU731" s="106">
        <v>25</v>
      </c>
      <c r="AV731" s="115">
        <v>380</v>
      </c>
      <c r="AW731" s="95">
        <v>390</v>
      </c>
      <c r="AX731" s="95">
        <v>385</v>
      </c>
      <c r="AY731" s="106">
        <v>5</v>
      </c>
      <c r="AZ731" s="115">
        <v>380</v>
      </c>
      <c r="BA731" s="95">
        <v>390</v>
      </c>
      <c r="BB731" s="95">
        <v>385</v>
      </c>
      <c r="BC731" s="106">
        <v>-5</v>
      </c>
      <c r="BD731" s="115">
        <v>340</v>
      </c>
      <c r="BE731" s="95">
        <v>350</v>
      </c>
      <c r="BF731" s="95">
        <v>345</v>
      </c>
      <c r="BG731" s="106">
        <v>-30</v>
      </c>
      <c r="BH731" s="115">
        <v>445</v>
      </c>
      <c r="BI731" s="95">
        <v>455</v>
      </c>
      <c r="BJ731" s="95">
        <v>450</v>
      </c>
      <c r="BK731" s="106">
        <v>20</v>
      </c>
      <c r="BL731" s="115">
        <v>370</v>
      </c>
      <c r="BM731" s="95">
        <v>380</v>
      </c>
      <c r="BN731" s="95">
        <v>375</v>
      </c>
      <c r="BO731" s="106">
        <v>-5</v>
      </c>
      <c r="BP731" s="115">
        <v>395</v>
      </c>
      <c r="BQ731" s="95">
        <v>405</v>
      </c>
      <c r="BR731" s="95">
        <v>400</v>
      </c>
      <c r="BS731" s="106">
        <v>-10</v>
      </c>
      <c r="BT731" s="115">
        <v>350</v>
      </c>
      <c r="BU731" s="95">
        <v>360</v>
      </c>
      <c r="BV731" s="95">
        <v>355</v>
      </c>
      <c r="BW731" s="106">
        <v>5</v>
      </c>
      <c r="BX731" s="115">
        <v>445</v>
      </c>
      <c r="BY731" s="95">
        <v>455</v>
      </c>
      <c r="BZ731" s="95">
        <v>450</v>
      </c>
      <c r="CA731" s="106" t="s">
        <v>5</v>
      </c>
      <c r="CB731" s="115">
        <v>605</v>
      </c>
      <c r="CC731" s="95">
        <v>615</v>
      </c>
      <c r="CD731" s="95">
        <v>610</v>
      </c>
      <c r="CE731" s="106">
        <v>-15</v>
      </c>
      <c r="CF731" s="115">
        <v>380</v>
      </c>
      <c r="CG731" s="95">
        <v>390</v>
      </c>
      <c r="CH731" s="95">
        <v>385</v>
      </c>
      <c r="CI731" s="106">
        <v>5</v>
      </c>
      <c r="CJ731" s="115">
        <v>345</v>
      </c>
      <c r="CK731" s="95">
        <v>355</v>
      </c>
      <c r="CL731" s="95">
        <v>350</v>
      </c>
      <c r="CM731" s="106">
        <v>15</v>
      </c>
      <c r="CN731" s="115">
        <v>445</v>
      </c>
      <c r="CO731" s="95">
        <v>455</v>
      </c>
      <c r="CP731" s="95">
        <v>450</v>
      </c>
      <c r="CQ731" s="106" t="s">
        <v>5</v>
      </c>
      <c r="CR731" s="115">
        <v>560</v>
      </c>
      <c r="CS731" s="95">
        <v>570</v>
      </c>
      <c r="CT731" s="95">
        <v>565</v>
      </c>
      <c r="CU731" s="106" t="s">
        <v>5</v>
      </c>
      <c r="CV731" s="115">
        <v>395</v>
      </c>
      <c r="CW731" s="95">
        <v>405</v>
      </c>
      <c r="CX731" s="95">
        <v>400</v>
      </c>
      <c r="CY731" s="106" t="s">
        <v>5</v>
      </c>
      <c r="CZ731" s="115">
        <v>360</v>
      </c>
      <c r="DA731" s="95">
        <v>370</v>
      </c>
      <c r="DB731" s="95">
        <v>365</v>
      </c>
      <c r="DC731" s="106">
        <v>5</v>
      </c>
      <c r="DD731" s="115">
        <v>460</v>
      </c>
      <c r="DE731" s="95">
        <v>470</v>
      </c>
      <c r="DF731" s="95">
        <v>465</v>
      </c>
      <c r="DG731" s="106">
        <v>-5</v>
      </c>
      <c r="DH731" s="115">
        <v>575</v>
      </c>
      <c r="DI731" s="95">
        <v>585</v>
      </c>
      <c r="DJ731" s="95">
        <v>580</v>
      </c>
      <c r="DK731" s="106" t="s">
        <v>5</v>
      </c>
      <c r="DL731" s="115">
        <v>370</v>
      </c>
      <c r="DM731" s="95">
        <v>380</v>
      </c>
      <c r="DN731" s="95">
        <v>375</v>
      </c>
      <c r="DO731" s="106">
        <v>-5</v>
      </c>
      <c r="DP731" s="115">
        <v>320</v>
      </c>
      <c r="DQ731" s="95">
        <v>330</v>
      </c>
      <c r="DR731" s="95">
        <v>325</v>
      </c>
      <c r="DS731" s="106" t="s">
        <v>5</v>
      </c>
      <c r="DT731" s="115">
        <v>460</v>
      </c>
      <c r="DU731" s="95">
        <v>470</v>
      </c>
      <c r="DV731" s="95">
        <v>465</v>
      </c>
      <c r="DW731" s="106">
        <v>-5</v>
      </c>
      <c r="DX731" s="115">
        <v>560</v>
      </c>
      <c r="DY731" s="95">
        <v>570</v>
      </c>
      <c r="DZ731" s="95">
        <v>565</v>
      </c>
      <c r="EA731" s="106" t="s">
        <v>5</v>
      </c>
      <c r="EB731" s="115">
        <v>380</v>
      </c>
      <c r="EC731" s="95">
        <v>390</v>
      </c>
      <c r="ED731" s="95">
        <v>385</v>
      </c>
      <c r="EE731" s="106" t="s">
        <v>5</v>
      </c>
      <c r="EF731" s="115">
        <v>325</v>
      </c>
      <c r="EG731" s="95">
        <v>335</v>
      </c>
      <c r="EH731" s="95">
        <v>330</v>
      </c>
      <c r="EI731" s="106">
        <v>-5</v>
      </c>
      <c r="EJ731" s="115">
        <v>440</v>
      </c>
      <c r="EK731" s="95">
        <v>450</v>
      </c>
      <c r="EL731" s="95">
        <v>445</v>
      </c>
      <c r="EM731" s="106" t="s">
        <v>5</v>
      </c>
      <c r="EN731" s="115">
        <v>605</v>
      </c>
      <c r="EO731" s="95">
        <v>615</v>
      </c>
      <c r="EP731" s="95">
        <v>610</v>
      </c>
      <c r="EQ731" s="106" t="s">
        <v>5</v>
      </c>
      <c r="ER731" s="115">
        <v>365</v>
      </c>
      <c r="ES731" s="95">
        <v>375</v>
      </c>
      <c r="ET731" s="95">
        <v>370</v>
      </c>
      <c r="EU731" s="106" t="s">
        <v>5</v>
      </c>
      <c r="EV731" s="115">
        <v>325</v>
      </c>
      <c r="EW731" s="95">
        <v>335</v>
      </c>
      <c r="EX731" s="95">
        <v>330</v>
      </c>
      <c r="EY731" s="106">
        <v>-5</v>
      </c>
      <c r="EZ731" s="115">
        <v>445</v>
      </c>
      <c r="FA731" s="95">
        <v>455</v>
      </c>
      <c r="FB731" s="95">
        <v>450</v>
      </c>
      <c r="FC731" s="106" t="s">
        <v>5</v>
      </c>
      <c r="FD731" s="115">
        <v>365</v>
      </c>
      <c r="FE731" s="95">
        <v>375</v>
      </c>
      <c r="FF731" s="95">
        <v>370</v>
      </c>
      <c r="FG731" s="106" t="s">
        <v>5</v>
      </c>
      <c r="FH731" s="115">
        <v>390</v>
      </c>
      <c r="FI731" s="95">
        <v>400</v>
      </c>
      <c r="FJ731" s="95">
        <v>395</v>
      </c>
      <c r="FK731" s="106">
        <v>20</v>
      </c>
      <c r="FL731" s="115">
        <v>355</v>
      </c>
      <c r="FM731" s="95">
        <v>365</v>
      </c>
      <c r="FN731" s="95">
        <v>360</v>
      </c>
      <c r="FO731" s="106">
        <v>15</v>
      </c>
      <c r="FP731" s="115">
        <v>315</v>
      </c>
      <c r="FQ731" s="95">
        <v>325</v>
      </c>
      <c r="FR731" s="95">
        <v>320</v>
      </c>
      <c r="FS731" s="106" t="s">
        <v>5</v>
      </c>
      <c r="FT731" s="135">
        <v>415</v>
      </c>
      <c r="FU731" s="136">
        <v>425</v>
      </c>
      <c r="FV731" s="95">
        <v>420</v>
      </c>
      <c r="FW731" s="134">
        <v>10</v>
      </c>
      <c r="FX731" s="115">
        <v>415</v>
      </c>
      <c r="FY731" s="95">
        <v>425</v>
      </c>
      <c r="FZ731" s="95">
        <v>420</v>
      </c>
      <c r="GA731" s="106">
        <v>5</v>
      </c>
      <c r="GB731" s="115">
        <v>485</v>
      </c>
      <c r="GC731" s="95">
        <v>495</v>
      </c>
      <c r="GD731" s="95">
        <v>490</v>
      </c>
      <c r="GE731" s="106" t="s">
        <v>5</v>
      </c>
      <c r="GF731" s="115">
        <v>450</v>
      </c>
      <c r="GG731" s="95">
        <v>460</v>
      </c>
      <c r="GH731" s="95">
        <v>455</v>
      </c>
      <c r="GI731" s="106">
        <v>5</v>
      </c>
      <c r="GJ731" s="115">
        <v>470</v>
      </c>
      <c r="GK731" s="95">
        <v>480</v>
      </c>
      <c r="GL731" s="95">
        <v>475</v>
      </c>
      <c r="GM731" s="106">
        <v>-5</v>
      </c>
      <c r="GN731" s="115">
        <v>665</v>
      </c>
      <c r="GO731" s="95">
        <v>675</v>
      </c>
      <c r="GP731" s="95">
        <v>670</v>
      </c>
      <c r="GQ731" s="106" t="s">
        <v>5</v>
      </c>
      <c r="GR731" s="93"/>
      <c r="GS731" s="93"/>
    </row>
    <row r="732" spans="1:201" ht="15.75" x14ac:dyDescent="0.25">
      <c r="A732">
        <v>11</v>
      </c>
      <c r="B732">
        <v>2023</v>
      </c>
      <c r="C732" s="91">
        <v>45254</v>
      </c>
      <c r="D732" s="95">
        <v>420</v>
      </c>
      <c r="E732" s="95">
        <v>430</v>
      </c>
      <c r="F732" s="95">
        <v>425</v>
      </c>
      <c r="G732" s="106">
        <v>-15</v>
      </c>
      <c r="H732" s="115">
        <v>415</v>
      </c>
      <c r="I732" s="95">
        <v>425</v>
      </c>
      <c r="J732" s="95">
        <v>420</v>
      </c>
      <c r="K732" s="106">
        <v>-10</v>
      </c>
      <c r="L732" s="115">
        <v>485</v>
      </c>
      <c r="M732" s="95">
        <v>495</v>
      </c>
      <c r="N732" s="95">
        <v>490</v>
      </c>
      <c r="O732" s="106">
        <v>5</v>
      </c>
      <c r="P732" s="115">
        <v>395</v>
      </c>
      <c r="Q732" s="95">
        <v>405</v>
      </c>
      <c r="R732" s="95">
        <v>400</v>
      </c>
      <c r="S732" s="106">
        <v>-15</v>
      </c>
      <c r="T732" s="115">
        <v>440</v>
      </c>
      <c r="U732" s="95">
        <v>450</v>
      </c>
      <c r="V732" s="95">
        <v>445</v>
      </c>
      <c r="W732" s="106" t="s">
        <v>5</v>
      </c>
      <c r="X732" s="115">
        <v>435</v>
      </c>
      <c r="Y732" s="95">
        <v>445</v>
      </c>
      <c r="Z732" s="95">
        <v>440</v>
      </c>
      <c r="AA732" s="106">
        <v>5</v>
      </c>
      <c r="AB732" s="115">
        <v>470</v>
      </c>
      <c r="AC732" s="95">
        <v>480</v>
      </c>
      <c r="AD732" s="95">
        <v>475</v>
      </c>
      <c r="AE732" s="106">
        <v>-5</v>
      </c>
      <c r="AF732" s="115">
        <v>435</v>
      </c>
      <c r="AG732" s="95">
        <v>445</v>
      </c>
      <c r="AH732" s="95">
        <v>440</v>
      </c>
      <c r="AI732" s="106">
        <v>-15</v>
      </c>
      <c r="AJ732" s="115">
        <v>395</v>
      </c>
      <c r="AK732" s="95">
        <v>405</v>
      </c>
      <c r="AL732" s="95">
        <v>400</v>
      </c>
      <c r="AM732" s="106">
        <v>-10</v>
      </c>
      <c r="AN732" s="115">
        <v>400</v>
      </c>
      <c r="AO732" s="95">
        <v>410</v>
      </c>
      <c r="AP732" s="95">
        <v>405</v>
      </c>
      <c r="AQ732" s="106">
        <v>5</v>
      </c>
      <c r="AR732" s="115">
        <v>460</v>
      </c>
      <c r="AS732" s="95">
        <v>470</v>
      </c>
      <c r="AT732" s="95">
        <v>465</v>
      </c>
      <c r="AU732" s="106">
        <v>10</v>
      </c>
      <c r="AV732" s="115">
        <v>375</v>
      </c>
      <c r="AW732" s="95">
        <v>385</v>
      </c>
      <c r="AX732" s="95">
        <v>380</v>
      </c>
      <c r="AY732" s="106">
        <v>-5</v>
      </c>
      <c r="AZ732" s="115">
        <v>375</v>
      </c>
      <c r="BA732" s="95">
        <v>385</v>
      </c>
      <c r="BB732" s="95">
        <v>380</v>
      </c>
      <c r="BC732" s="106">
        <v>-5</v>
      </c>
      <c r="BD732" s="115">
        <v>345</v>
      </c>
      <c r="BE732" s="95">
        <v>355</v>
      </c>
      <c r="BF732" s="95">
        <v>350</v>
      </c>
      <c r="BG732" s="106">
        <v>5</v>
      </c>
      <c r="BH732" s="115">
        <v>460</v>
      </c>
      <c r="BI732" s="95">
        <v>470</v>
      </c>
      <c r="BJ732" s="95">
        <v>465</v>
      </c>
      <c r="BK732" s="106">
        <v>15</v>
      </c>
      <c r="BL732" s="115">
        <v>355</v>
      </c>
      <c r="BM732" s="95">
        <v>365</v>
      </c>
      <c r="BN732" s="95">
        <v>360</v>
      </c>
      <c r="BO732" s="106">
        <v>-15</v>
      </c>
      <c r="BP732" s="115">
        <v>395</v>
      </c>
      <c r="BQ732" s="95">
        <v>405</v>
      </c>
      <c r="BR732" s="95">
        <v>400</v>
      </c>
      <c r="BS732" s="106" t="s">
        <v>5</v>
      </c>
      <c r="BT732" s="115">
        <v>355</v>
      </c>
      <c r="BU732" s="95">
        <v>365</v>
      </c>
      <c r="BV732" s="95">
        <v>360</v>
      </c>
      <c r="BW732" s="106">
        <v>5</v>
      </c>
      <c r="BX732" s="115">
        <v>445</v>
      </c>
      <c r="BY732" s="95">
        <v>455</v>
      </c>
      <c r="BZ732" s="95">
        <v>450</v>
      </c>
      <c r="CA732" s="106" t="s">
        <v>5</v>
      </c>
      <c r="CB732" s="115">
        <v>605</v>
      </c>
      <c r="CC732" s="95">
        <v>615</v>
      </c>
      <c r="CD732" s="95">
        <v>610</v>
      </c>
      <c r="CE732" s="106" t="s">
        <v>5</v>
      </c>
      <c r="CF732" s="115">
        <v>370</v>
      </c>
      <c r="CG732" s="95">
        <v>380</v>
      </c>
      <c r="CH732" s="95">
        <v>375</v>
      </c>
      <c r="CI732" s="106">
        <v>-10</v>
      </c>
      <c r="CJ732" s="115">
        <v>340</v>
      </c>
      <c r="CK732" s="95">
        <v>350</v>
      </c>
      <c r="CL732" s="95">
        <v>345</v>
      </c>
      <c r="CM732" s="106">
        <v>-5</v>
      </c>
      <c r="CN732" s="115">
        <v>445</v>
      </c>
      <c r="CO732" s="95">
        <v>455</v>
      </c>
      <c r="CP732" s="95">
        <v>450</v>
      </c>
      <c r="CQ732" s="106" t="s">
        <v>5</v>
      </c>
      <c r="CR732" s="115">
        <v>560</v>
      </c>
      <c r="CS732" s="95">
        <v>570</v>
      </c>
      <c r="CT732" s="95">
        <v>565</v>
      </c>
      <c r="CU732" s="106" t="s">
        <v>5</v>
      </c>
      <c r="CV732" s="115">
        <v>400</v>
      </c>
      <c r="CW732" s="95">
        <v>410</v>
      </c>
      <c r="CX732" s="95">
        <v>405</v>
      </c>
      <c r="CY732" s="106">
        <v>5</v>
      </c>
      <c r="CZ732" s="115">
        <v>360</v>
      </c>
      <c r="DA732" s="95">
        <v>370</v>
      </c>
      <c r="DB732" s="95">
        <v>365</v>
      </c>
      <c r="DC732" s="106" t="s">
        <v>5</v>
      </c>
      <c r="DD732" s="115">
        <v>460</v>
      </c>
      <c r="DE732" s="95">
        <v>470</v>
      </c>
      <c r="DF732" s="95">
        <v>465</v>
      </c>
      <c r="DG732" s="106" t="s">
        <v>5</v>
      </c>
      <c r="DH732" s="115">
        <v>575</v>
      </c>
      <c r="DI732" s="95">
        <v>585</v>
      </c>
      <c r="DJ732" s="95">
        <v>580</v>
      </c>
      <c r="DK732" s="106" t="s">
        <v>5</v>
      </c>
      <c r="DL732" s="115">
        <v>365</v>
      </c>
      <c r="DM732" s="95">
        <v>375</v>
      </c>
      <c r="DN732" s="95">
        <v>370</v>
      </c>
      <c r="DO732" s="106">
        <v>-5</v>
      </c>
      <c r="DP732" s="115">
        <v>315</v>
      </c>
      <c r="DQ732" s="95">
        <v>325</v>
      </c>
      <c r="DR732" s="95">
        <v>320</v>
      </c>
      <c r="DS732" s="106">
        <v>-5</v>
      </c>
      <c r="DT732" s="115">
        <v>460</v>
      </c>
      <c r="DU732" s="95">
        <v>470</v>
      </c>
      <c r="DV732" s="95">
        <v>465</v>
      </c>
      <c r="DW732" s="106" t="s">
        <v>5</v>
      </c>
      <c r="DX732" s="115">
        <v>560</v>
      </c>
      <c r="DY732" s="95">
        <v>570</v>
      </c>
      <c r="DZ732" s="95">
        <v>565</v>
      </c>
      <c r="EA732" s="106" t="s">
        <v>5</v>
      </c>
      <c r="EB732" s="115">
        <v>375</v>
      </c>
      <c r="EC732" s="95">
        <v>385</v>
      </c>
      <c r="ED732" s="95">
        <v>380</v>
      </c>
      <c r="EE732" s="106">
        <v>-5</v>
      </c>
      <c r="EF732" s="115">
        <v>325</v>
      </c>
      <c r="EG732" s="95">
        <v>335</v>
      </c>
      <c r="EH732" s="95">
        <v>330</v>
      </c>
      <c r="EI732" s="106" t="s">
        <v>5</v>
      </c>
      <c r="EJ732" s="115">
        <v>440</v>
      </c>
      <c r="EK732" s="95">
        <v>450</v>
      </c>
      <c r="EL732" s="95">
        <v>445</v>
      </c>
      <c r="EM732" s="106" t="s">
        <v>5</v>
      </c>
      <c r="EN732" s="115">
        <v>605</v>
      </c>
      <c r="EO732" s="95">
        <v>615</v>
      </c>
      <c r="EP732" s="95">
        <v>610</v>
      </c>
      <c r="EQ732" s="106" t="s">
        <v>5</v>
      </c>
      <c r="ER732" s="115">
        <v>365</v>
      </c>
      <c r="ES732" s="95">
        <v>375</v>
      </c>
      <c r="ET732" s="95">
        <v>370</v>
      </c>
      <c r="EU732" s="106" t="s">
        <v>5</v>
      </c>
      <c r="EV732" s="115">
        <v>325</v>
      </c>
      <c r="EW732" s="95">
        <v>335</v>
      </c>
      <c r="EX732" s="95">
        <v>330</v>
      </c>
      <c r="EY732" s="106" t="s">
        <v>5</v>
      </c>
      <c r="EZ732" s="115">
        <v>445</v>
      </c>
      <c r="FA732" s="95">
        <v>455</v>
      </c>
      <c r="FB732" s="95">
        <v>450</v>
      </c>
      <c r="FC732" s="106" t="s">
        <v>5</v>
      </c>
      <c r="FD732" s="115">
        <v>365</v>
      </c>
      <c r="FE732" s="95">
        <v>375</v>
      </c>
      <c r="FF732" s="95">
        <v>370</v>
      </c>
      <c r="FG732" s="106" t="s">
        <v>5</v>
      </c>
      <c r="FH732" s="115">
        <v>395</v>
      </c>
      <c r="FI732" s="95">
        <v>405</v>
      </c>
      <c r="FJ732" s="95">
        <v>400</v>
      </c>
      <c r="FK732" s="106">
        <v>5</v>
      </c>
      <c r="FL732" s="115">
        <v>355</v>
      </c>
      <c r="FM732" s="95">
        <v>365</v>
      </c>
      <c r="FN732" s="95">
        <v>360</v>
      </c>
      <c r="FO732" s="106" t="s">
        <v>5</v>
      </c>
      <c r="FP732" s="115">
        <v>315</v>
      </c>
      <c r="FQ732" s="95">
        <v>325</v>
      </c>
      <c r="FR732" s="95">
        <v>320</v>
      </c>
      <c r="FS732" s="106" t="s">
        <v>5</v>
      </c>
      <c r="FT732" s="135">
        <v>420</v>
      </c>
      <c r="FU732" s="136">
        <v>430</v>
      </c>
      <c r="FV732" s="95">
        <v>425</v>
      </c>
      <c r="FW732" s="134">
        <v>5</v>
      </c>
      <c r="FX732" s="115">
        <v>400</v>
      </c>
      <c r="FY732" s="95">
        <v>410</v>
      </c>
      <c r="FZ732" s="95">
        <v>405</v>
      </c>
      <c r="GA732" s="106">
        <v>-15</v>
      </c>
      <c r="GB732" s="115">
        <v>490</v>
      </c>
      <c r="GC732" s="95">
        <v>500</v>
      </c>
      <c r="GD732" s="95">
        <v>495</v>
      </c>
      <c r="GE732" s="106">
        <v>5</v>
      </c>
      <c r="GF732" s="115">
        <v>450</v>
      </c>
      <c r="GG732" s="95">
        <v>460</v>
      </c>
      <c r="GH732" s="95">
        <v>455</v>
      </c>
      <c r="GI732" s="106" t="s">
        <v>5</v>
      </c>
      <c r="GJ732" s="115">
        <v>470</v>
      </c>
      <c r="GK732" s="95">
        <v>480</v>
      </c>
      <c r="GL732" s="95">
        <v>475</v>
      </c>
      <c r="GM732" s="106" t="s">
        <v>5</v>
      </c>
      <c r="GN732" s="115">
        <v>665</v>
      </c>
      <c r="GO732" s="95">
        <v>675</v>
      </c>
      <c r="GP732" s="95">
        <v>670</v>
      </c>
      <c r="GQ732" s="106" t="s">
        <v>5</v>
      </c>
      <c r="GR732" s="93"/>
      <c r="GS732" s="93"/>
    </row>
    <row r="733" spans="1:201" ht="15.75" x14ac:dyDescent="0.25">
      <c r="A733">
        <v>12</v>
      </c>
      <c r="B733">
        <v>2023</v>
      </c>
      <c r="C733" s="91">
        <v>45261</v>
      </c>
      <c r="D733" s="96">
        <v>420</v>
      </c>
      <c r="E733" s="96">
        <v>430</v>
      </c>
      <c r="F733" s="96">
        <v>425</v>
      </c>
      <c r="G733" s="103"/>
      <c r="H733" s="113">
        <v>415</v>
      </c>
      <c r="I733" s="96">
        <v>425</v>
      </c>
      <c r="J733" s="96">
        <v>420</v>
      </c>
      <c r="K733" s="103"/>
      <c r="L733" s="113">
        <v>482.5</v>
      </c>
      <c r="M733" s="96">
        <v>492.5</v>
      </c>
      <c r="N733" s="96">
        <v>487.5</v>
      </c>
      <c r="O733" s="103"/>
      <c r="P733" s="113">
        <v>405</v>
      </c>
      <c r="Q733" s="96">
        <v>415</v>
      </c>
      <c r="R733" s="96">
        <v>410</v>
      </c>
      <c r="S733" s="103"/>
      <c r="T733" s="113">
        <v>437.5</v>
      </c>
      <c r="U733" s="96">
        <v>447.5</v>
      </c>
      <c r="V733" s="96">
        <v>442.5</v>
      </c>
      <c r="W733" s="103"/>
      <c r="X733" s="113">
        <v>432.5</v>
      </c>
      <c r="Y733" s="96">
        <v>442.5</v>
      </c>
      <c r="Z733" s="96">
        <v>437.5</v>
      </c>
      <c r="AA733" s="103"/>
      <c r="AB733" s="113">
        <v>467.5</v>
      </c>
      <c r="AC733" s="96">
        <v>477.5</v>
      </c>
      <c r="AD733" s="96">
        <v>472.5</v>
      </c>
      <c r="AE733" s="103"/>
      <c r="AF733" s="113">
        <v>422.5</v>
      </c>
      <c r="AG733" s="96">
        <v>432.5</v>
      </c>
      <c r="AH733" s="96">
        <v>427.5</v>
      </c>
      <c r="AI733" s="103"/>
      <c r="AJ733" s="113">
        <v>390</v>
      </c>
      <c r="AK733" s="96">
        <v>400</v>
      </c>
      <c r="AL733" s="96">
        <v>395</v>
      </c>
      <c r="AM733" s="103"/>
      <c r="AN733" s="113">
        <v>397.5</v>
      </c>
      <c r="AO733" s="96">
        <v>407.5</v>
      </c>
      <c r="AP733" s="96">
        <v>402.5</v>
      </c>
      <c r="AQ733" s="103"/>
      <c r="AR733" s="113">
        <v>465</v>
      </c>
      <c r="AS733" s="96">
        <v>475</v>
      </c>
      <c r="AT733" s="96">
        <v>470</v>
      </c>
      <c r="AU733" s="103"/>
      <c r="AV733" s="113">
        <v>370</v>
      </c>
      <c r="AW733" s="96">
        <v>380</v>
      </c>
      <c r="AX733" s="96">
        <v>375</v>
      </c>
      <c r="AY733" s="103"/>
      <c r="AZ733" s="113">
        <v>370</v>
      </c>
      <c r="BA733" s="96">
        <v>380</v>
      </c>
      <c r="BB733" s="96">
        <v>375</v>
      </c>
      <c r="BC733" s="103"/>
      <c r="BD733" s="113">
        <v>345</v>
      </c>
      <c r="BE733" s="96">
        <v>355</v>
      </c>
      <c r="BF733" s="96">
        <v>350</v>
      </c>
      <c r="BG733" s="103"/>
      <c r="BH733" s="113">
        <v>465</v>
      </c>
      <c r="BI733" s="96">
        <v>475</v>
      </c>
      <c r="BJ733" s="96">
        <v>470</v>
      </c>
      <c r="BK733" s="103"/>
      <c r="BL733" s="113">
        <v>362.5</v>
      </c>
      <c r="BM733" s="96">
        <v>372.5</v>
      </c>
      <c r="BN733" s="96">
        <v>367.5</v>
      </c>
      <c r="BO733" s="103"/>
      <c r="BP733" s="113">
        <v>392.5</v>
      </c>
      <c r="BQ733" s="96">
        <v>402.5</v>
      </c>
      <c r="BR733" s="96">
        <v>397.5</v>
      </c>
      <c r="BS733" s="103"/>
      <c r="BT733" s="113">
        <v>352.5</v>
      </c>
      <c r="BU733" s="96">
        <v>362.5</v>
      </c>
      <c r="BV733" s="96">
        <v>357.5</v>
      </c>
      <c r="BW733" s="103"/>
      <c r="BX733" s="113">
        <v>455</v>
      </c>
      <c r="BY733" s="96">
        <v>465</v>
      </c>
      <c r="BZ733" s="96">
        <v>460</v>
      </c>
      <c r="CA733" s="103"/>
      <c r="CB733" s="113">
        <v>592.5</v>
      </c>
      <c r="CC733" s="96">
        <v>602.5</v>
      </c>
      <c r="CD733" s="96">
        <v>597.5</v>
      </c>
      <c r="CE733" s="103"/>
      <c r="CF733" s="113">
        <v>367.5</v>
      </c>
      <c r="CG733" s="96">
        <v>377.5</v>
      </c>
      <c r="CH733" s="96">
        <v>372.5</v>
      </c>
      <c r="CI733" s="103"/>
      <c r="CJ733" s="113">
        <v>340</v>
      </c>
      <c r="CK733" s="96">
        <v>350</v>
      </c>
      <c r="CL733" s="96">
        <v>345</v>
      </c>
      <c r="CM733" s="103"/>
      <c r="CN733" s="113">
        <v>455</v>
      </c>
      <c r="CO733" s="96">
        <v>465</v>
      </c>
      <c r="CP733" s="96">
        <v>460</v>
      </c>
      <c r="CQ733" s="103"/>
      <c r="CR733" s="113">
        <v>562.5</v>
      </c>
      <c r="CS733" s="96">
        <v>572.5</v>
      </c>
      <c r="CT733" s="96">
        <v>567.5</v>
      </c>
      <c r="CU733" s="103"/>
      <c r="CV733" s="113">
        <v>392.5</v>
      </c>
      <c r="CW733" s="96">
        <v>402.5</v>
      </c>
      <c r="CX733" s="96">
        <v>397.5</v>
      </c>
      <c r="CY733" s="103"/>
      <c r="CZ733" s="113">
        <v>357.5</v>
      </c>
      <c r="DA733" s="96">
        <v>367.5</v>
      </c>
      <c r="DB733" s="96">
        <v>362.5</v>
      </c>
      <c r="DC733" s="103"/>
      <c r="DD733" s="113">
        <v>462.5</v>
      </c>
      <c r="DE733" s="96">
        <v>472.5</v>
      </c>
      <c r="DF733" s="96">
        <v>467.5</v>
      </c>
      <c r="DG733" s="103"/>
      <c r="DH733" s="113">
        <v>577.5</v>
      </c>
      <c r="DI733" s="96">
        <v>587.5</v>
      </c>
      <c r="DJ733" s="96">
        <v>582.5</v>
      </c>
      <c r="DK733" s="103"/>
      <c r="DL733" s="113">
        <v>365</v>
      </c>
      <c r="DM733" s="96">
        <v>375</v>
      </c>
      <c r="DN733" s="96">
        <v>370</v>
      </c>
      <c r="DO733" s="103"/>
      <c r="DP733" s="113">
        <v>317.5</v>
      </c>
      <c r="DQ733" s="96">
        <v>327.5</v>
      </c>
      <c r="DR733" s="96">
        <v>322.5</v>
      </c>
      <c r="DS733" s="103"/>
      <c r="DT733" s="113">
        <v>462.5</v>
      </c>
      <c r="DU733" s="96">
        <v>472.5</v>
      </c>
      <c r="DV733" s="96">
        <v>467.5</v>
      </c>
      <c r="DW733" s="103"/>
      <c r="DX733" s="113">
        <v>562.5</v>
      </c>
      <c r="DY733" s="96">
        <v>572.5</v>
      </c>
      <c r="DZ733" s="96">
        <v>567.5</v>
      </c>
      <c r="EA733" s="103"/>
      <c r="EB733" s="113">
        <v>380</v>
      </c>
      <c r="EC733" s="96">
        <v>390</v>
      </c>
      <c r="ED733" s="96">
        <v>385</v>
      </c>
      <c r="EE733" s="103"/>
      <c r="EF733" s="113">
        <v>325</v>
      </c>
      <c r="EG733" s="96">
        <v>335</v>
      </c>
      <c r="EH733" s="96">
        <v>330</v>
      </c>
      <c r="EI733" s="103"/>
      <c r="EJ733" s="113">
        <v>450</v>
      </c>
      <c r="EK733" s="96">
        <v>460</v>
      </c>
      <c r="EL733" s="96">
        <v>455</v>
      </c>
      <c r="EM733" s="103"/>
      <c r="EN733" s="113">
        <v>607.5</v>
      </c>
      <c r="EO733" s="96">
        <v>617.5</v>
      </c>
      <c r="EP733" s="96">
        <v>612.5</v>
      </c>
      <c r="EQ733" s="103"/>
      <c r="ER733" s="113">
        <v>365</v>
      </c>
      <c r="ES733" s="96">
        <v>375</v>
      </c>
      <c r="ET733" s="96">
        <v>370</v>
      </c>
      <c r="EU733" s="103"/>
      <c r="EV733" s="113">
        <v>325</v>
      </c>
      <c r="EW733" s="96">
        <v>335</v>
      </c>
      <c r="EX733" s="96">
        <v>330</v>
      </c>
      <c r="EY733" s="103"/>
      <c r="EZ733" s="113">
        <v>455</v>
      </c>
      <c r="FA733" s="96">
        <v>465</v>
      </c>
      <c r="FB733" s="96">
        <v>460</v>
      </c>
      <c r="FC733" s="103"/>
      <c r="FD733" s="113">
        <v>365</v>
      </c>
      <c r="FE733" s="96">
        <v>375</v>
      </c>
      <c r="FF733" s="96">
        <v>370</v>
      </c>
      <c r="FG733" s="103"/>
      <c r="FH733" s="113">
        <v>395</v>
      </c>
      <c r="FI733" s="96">
        <v>405</v>
      </c>
      <c r="FJ733" s="96">
        <v>400</v>
      </c>
      <c r="FK733" s="103"/>
      <c r="FL733" s="113">
        <v>355</v>
      </c>
      <c r="FM733" s="96">
        <v>365</v>
      </c>
      <c r="FN733" s="96">
        <v>360</v>
      </c>
      <c r="FO733" s="103"/>
      <c r="FP733" s="114">
        <v>315</v>
      </c>
      <c r="FQ733" s="101">
        <v>325</v>
      </c>
      <c r="FR733" s="101">
        <v>320</v>
      </c>
      <c r="FS733" s="103"/>
      <c r="FT733" s="113">
        <v>430</v>
      </c>
      <c r="FU733" s="96">
        <v>440</v>
      </c>
      <c r="FV733" s="96">
        <v>435</v>
      </c>
      <c r="FW733" s="103"/>
      <c r="FX733" s="113">
        <v>425</v>
      </c>
      <c r="FY733" s="96">
        <v>435</v>
      </c>
      <c r="FZ733" s="96">
        <v>430</v>
      </c>
      <c r="GA733" s="103"/>
      <c r="GB733" s="113">
        <v>482.5</v>
      </c>
      <c r="GC733" s="96">
        <v>492.5</v>
      </c>
      <c r="GD733" s="96">
        <v>487.5</v>
      </c>
      <c r="GE733" s="103"/>
      <c r="GF733" s="113">
        <v>447.5</v>
      </c>
      <c r="GG733" s="96">
        <v>457.5</v>
      </c>
      <c r="GH733" s="96">
        <v>452.5</v>
      </c>
      <c r="GI733" s="103"/>
      <c r="GJ733" s="113">
        <v>472.5</v>
      </c>
      <c r="GK733" s="96">
        <v>482.5</v>
      </c>
      <c r="GL733" s="96">
        <v>477.5</v>
      </c>
      <c r="GM733" s="103"/>
      <c r="GN733" s="113">
        <v>667.5</v>
      </c>
      <c r="GO733" s="96">
        <v>677.5</v>
      </c>
      <c r="GP733" s="96">
        <v>672.5</v>
      </c>
      <c r="GQ733" s="103"/>
      <c r="GR733" s="93"/>
      <c r="GS733" s="93"/>
    </row>
    <row r="734" spans="1:201" ht="15.75" x14ac:dyDescent="0.25">
      <c r="A734">
        <v>12</v>
      </c>
      <c r="B734">
        <v>2023</v>
      </c>
      <c r="C734" s="91">
        <v>45268</v>
      </c>
      <c r="D734" s="95">
        <v>420</v>
      </c>
      <c r="E734" s="95">
        <v>430</v>
      </c>
      <c r="F734" s="95">
        <v>425</v>
      </c>
      <c r="G734" s="106" t="s">
        <v>5</v>
      </c>
      <c r="H734" s="115">
        <v>415</v>
      </c>
      <c r="I734" s="95">
        <v>425</v>
      </c>
      <c r="J734" s="95">
        <v>420</v>
      </c>
      <c r="K734" s="106" t="s">
        <v>5</v>
      </c>
      <c r="L734" s="115">
        <v>480</v>
      </c>
      <c r="M734" s="95">
        <v>490</v>
      </c>
      <c r="N734" s="95">
        <v>485</v>
      </c>
      <c r="O734" s="106">
        <v>-5</v>
      </c>
      <c r="P734" s="115">
        <v>415</v>
      </c>
      <c r="Q734" s="95">
        <v>425</v>
      </c>
      <c r="R734" s="95">
        <v>420</v>
      </c>
      <c r="S734" s="106">
        <v>20</v>
      </c>
      <c r="T734" s="115">
        <v>435</v>
      </c>
      <c r="U734" s="95">
        <v>445</v>
      </c>
      <c r="V734" s="95">
        <v>440</v>
      </c>
      <c r="W734" s="106">
        <v>-5</v>
      </c>
      <c r="X734" s="115">
        <v>430</v>
      </c>
      <c r="Y734" s="95">
        <v>440</v>
      </c>
      <c r="Z734" s="95">
        <v>435</v>
      </c>
      <c r="AA734" s="106">
        <v>-5</v>
      </c>
      <c r="AB734" s="115">
        <v>465</v>
      </c>
      <c r="AC734" s="95">
        <v>475</v>
      </c>
      <c r="AD734" s="95">
        <v>470</v>
      </c>
      <c r="AE734" s="106">
        <v>-5</v>
      </c>
      <c r="AF734" s="115">
        <v>410</v>
      </c>
      <c r="AG734" s="95">
        <v>420</v>
      </c>
      <c r="AH734" s="95">
        <v>415</v>
      </c>
      <c r="AI734" s="106">
        <v>-25</v>
      </c>
      <c r="AJ734" s="115">
        <v>385</v>
      </c>
      <c r="AK734" s="95">
        <v>395</v>
      </c>
      <c r="AL734" s="95">
        <v>390</v>
      </c>
      <c r="AM734" s="106">
        <v>-10</v>
      </c>
      <c r="AN734" s="115">
        <v>395</v>
      </c>
      <c r="AO734" s="95">
        <v>405</v>
      </c>
      <c r="AP734" s="95">
        <v>400</v>
      </c>
      <c r="AQ734" s="106">
        <v>-5</v>
      </c>
      <c r="AR734" s="115">
        <v>470</v>
      </c>
      <c r="AS734" s="95">
        <v>480</v>
      </c>
      <c r="AT734" s="95">
        <v>475</v>
      </c>
      <c r="AU734" s="106">
        <v>10</v>
      </c>
      <c r="AV734" s="115">
        <v>365</v>
      </c>
      <c r="AW734" s="95">
        <v>375</v>
      </c>
      <c r="AX734" s="95">
        <v>370</v>
      </c>
      <c r="AY734" s="106">
        <v>-10</v>
      </c>
      <c r="AZ734" s="115">
        <v>365</v>
      </c>
      <c r="BA734" s="95">
        <v>375</v>
      </c>
      <c r="BB734" s="95">
        <v>370</v>
      </c>
      <c r="BC734" s="106">
        <v>-10</v>
      </c>
      <c r="BD734" s="115">
        <v>345</v>
      </c>
      <c r="BE734" s="95">
        <v>355</v>
      </c>
      <c r="BF734" s="95">
        <v>350</v>
      </c>
      <c r="BG734" s="106" t="s">
        <v>5</v>
      </c>
      <c r="BH734" s="115">
        <v>470</v>
      </c>
      <c r="BI734" s="95">
        <v>480</v>
      </c>
      <c r="BJ734" s="95">
        <v>475</v>
      </c>
      <c r="BK734" s="106">
        <v>10</v>
      </c>
      <c r="BL734" s="115">
        <v>370</v>
      </c>
      <c r="BM734" s="95">
        <v>380</v>
      </c>
      <c r="BN734" s="95">
        <v>375</v>
      </c>
      <c r="BO734" s="106">
        <v>15</v>
      </c>
      <c r="BP734" s="115">
        <v>390</v>
      </c>
      <c r="BQ734" s="95">
        <v>400</v>
      </c>
      <c r="BR734" s="95">
        <v>395</v>
      </c>
      <c r="BS734" s="106">
        <v>-5</v>
      </c>
      <c r="BT734" s="115">
        <v>350</v>
      </c>
      <c r="BU734" s="95">
        <v>360</v>
      </c>
      <c r="BV734" s="95">
        <v>355</v>
      </c>
      <c r="BW734" s="106">
        <v>-5</v>
      </c>
      <c r="BX734" s="115">
        <v>465</v>
      </c>
      <c r="BY734" s="95">
        <v>475</v>
      </c>
      <c r="BZ734" s="95">
        <v>470</v>
      </c>
      <c r="CA734" s="106">
        <v>20</v>
      </c>
      <c r="CB734" s="115">
        <v>580</v>
      </c>
      <c r="CC734" s="95">
        <v>590</v>
      </c>
      <c r="CD734" s="95">
        <v>585</v>
      </c>
      <c r="CE734" s="106">
        <v>-25</v>
      </c>
      <c r="CF734" s="115">
        <v>365</v>
      </c>
      <c r="CG734" s="95">
        <v>375</v>
      </c>
      <c r="CH734" s="95">
        <v>370</v>
      </c>
      <c r="CI734" s="106">
        <v>-5</v>
      </c>
      <c r="CJ734" s="115">
        <v>340</v>
      </c>
      <c r="CK734" s="95">
        <v>350</v>
      </c>
      <c r="CL734" s="95">
        <v>345</v>
      </c>
      <c r="CM734" s="106" t="s">
        <v>5</v>
      </c>
      <c r="CN734" s="115">
        <v>465</v>
      </c>
      <c r="CO734" s="95">
        <v>475</v>
      </c>
      <c r="CP734" s="95">
        <v>470</v>
      </c>
      <c r="CQ734" s="106">
        <v>20</v>
      </c>
      <c r="CR734" s="115">
        <v>565</v>
      </c>
      <c r="CS734" s="95">
        <v>575</v>
      </c>
      <c r="CT734" s="95">
        <v>570</v>
      </c>
      <c r="CU734" s="106">
        <v>5</v>
      </c>
      <c r="CV734" s="115">
        <v>385</v>
      </c>
      <c r="CW734" s="95">
        <v>395</v>
      </c>
      <c r="CX734" s="95">
        <v>390</v>
      </c>
      <c r="CY734" s="106">
        <v>-15</v>
      </c>
      <c r="CZ734" s="115">
        <v>355</v>
      </c>
      <c r="DA734" s="95">
        <v>365</v>
      </c>
      <c r="DB734" s="95">
        <v>360</v>
      </c>
      <c r="DC734" s="106">
        <v>-5</v>
      </c>
      <c r="DD734" s="115">
        <v>465</v>
      </c>
      <c r="DE734" s="95">
        <v>475</v>
      </c>
      <c r="DF734" s="95">
        <v>470</v>
      </c>
      <c r="DG734" s="106">
        <v>5</v>
      </c>
      <c r="DH734" s="115">
        <v>580</v>
      </c>
      <c r="DI734" s="95">
        <v>590</v>
      </c>
      <c r="DJ734" s="95">
        <v>585</v>
      </c>
      <c r="DK734" s="106">
        <v>5</v>
      </c>
      <c r="DL734" s="115">
        <v>365</v>
      </c>
      <c r="DM734" s="95">
        <v>375</v>
      </c>
      <c r="DN734" s="95">
        <v>370</v>
      </c>
      <c r="DO734" s="106" t="s">
        <v>5</v>
      </c>
      <c r="DP734" s="115">
        <v>320</v>
      </c>
      <c r="DQ734" s="95">
        <v>330</v>
      </c>
      <c r="DR734" s="95">
        <v>325</v>
      </c>
      <c r="DS734" s="106">
        <v>5</v>
      </c>
      <c r="DT734" s="115">
        <v>465</v>
      </c>
      <c r="DU734" s="95">
        <v>475</v>
      </c>
      <c r="DV734" s="95">
        <v>470</v>
      </c>
      <c r="DW734" s="106">
        <v>5</v>
      </c>
      <c r="DX734" s="115">
        <v>565</v>
      </c>
      <c r="DY734" s="95">
        <v>575</v>
      </c>
      <c r="DZ734" s="95">
        <v>570</v>
      </c>
      <c r="EA734" s="106">
        <v>5</v>
      </c>
      <c r="EB734" s="115">
        <v>385</v>
      </c>
      <c r="EC734" s="95">
        <v>395</v>
      </c>
      <c r="ED734" s="95">
        <v>390</v>
      </c>
      <c r="EE734" s="106">
        <v>10</v>
      </c>
      <c r="EF734" s="115">
        <v>325</v>
      </c>
      <c r="EG734" s="95">
        <v>335</v>
      </c>
      <c r="EH734" s="95">
        <v>330</v>
      </c>
      <c r="EI734" s="106" t="s">
        <v>5</v>
      </c>
      <c r="EJ734" s="115">
        <v>460</v>
      </c>
      <c r="EK734" s="95">
        <v>470</v>
      </c>
      <c r="EL734" s="95">
        <v>465</v>
      </c>
      <c r="EM734" s="106">
        <v>20</v>
      </c>
      <c r="EN734" s="115">
        <v>610</v>
      </c>
      <c r="EO734" s="95">
        <v>620</v>
      </c>
      <c r="EP734" s="95">
        <v>615</v>
      </c>
      <c r="EQ734" s="106">
        <v>5</v>
      </c>
      <c r="ER734" s="115">
        <v>365</v>
      </c>
      <c r="ES734" s="95">
        <v>375</v>
      </c>
      <c r="ET734" s="95">
        <v>370</v>
      </c>
      <c r="EU734" s="106" t="s">
        <v>5</v>
      </c>
      <c r="EV734" s="115">
        <v>325</v>
      </c>
      <c r="EW734" s="95">
        <v>335</v>
      </c>
      <c r="EX734" s="95">
        <v>330</v>
      </c>
      <c r="EY734" s="106" t="s">
        <v>5</v>
      </c>
      <c r="EZ734" s="115">
        <v>465</v>
      </c>
      <c r="FA734" s="95">
        <v>475</v>
      </c>
      <c r="FB734" s="95">
        <v>470</v>
      </c>
      <c r="FC734" s="106">
        <v>20</v>
      </c>
      <c r="FD734" s="115">
        <v>365</v>
      </c>
      <c r="FE734" s="95">
        <v>375</v>
      </c>
      <c r="FF734" s="95">
        <v>370</v>
      </c>
      <c r="FG734" s="106" t="s">
        <v>5</v>
      </c>
      <c r="FH734" s="115">
        <v>395</v>
      </c>
      <c r="FI734" s="95">
        <v>405</v>
      </c>
      <c r="FJ734" s="95">
        <v>400</v>
      </c>
      <c r="FK734" s="106" t="s">
        <v>5</v>
      </c>
      <c r="FL734" s="115">
        <v>355</v>
      </c>
      <c r="FM734" s="95">
        <v>365</v>
      </c>
      <c r="FN734" s="95">
        <v>360</v>
      </c>
      <c r="FO734" s="106" t="s">
        <v>5</v>
      </c>
      <c r="FP734" s="115">
        <v>315</v>
      </c>
      <c r="FQ734" s="95">
        <v>325</v>
      </c>
      <c r="FR734" s="95">
        <v>320</v>
      </c>
      <c r="FS734" s="106" t="s">
        <v>5</v>
      </c>
      <c r="FT734" s="135">
        <v>440</v>
      </c>
      <c r="FU734" s="136">
        <v>450</v>
      </c>
      <c r="FV734" s="95">
        <v>445</v>
      </c>
      <c r="FW734" s="134">
        <v>20</v>
      </c>
      <c r="FX734" s="115">
        <v>450</v>
      </c>
      <c r="FY734" s="95">
        <v>460</v>
      </c>
      <c r="FZ734" s="95">
        <v>455</v>
      </c>
      <c r="GA734" s="106">
        <v>50</v>
      </c>
      <c r="GB734" s="115">
        <v>475</v>
      </c>
      <c r="GC734" s="95">
        <v>485</v>
      </c>
      <c r="GD734" s="95">
        <v>480</v>
      </c>
      <c r="GE734" s="106">
        <v>-15</v>
      </c>
      <c r="GF734" s="115">
        <v>445</v>
      </c>
      <c r="GG734" s="95">
        <v>455</v>
      </c>
      <c r="GH734" s="95">
        <v>450</v>
      </c>
      <c r="GI734" s="106">
        <v>-5</v>
      </c>
      <c r="GJ734" s="115">
        <v>475</v>
      </c>
      <c r="GK734" s="95">
        <v>485</v>
      </c>
      <c r="GL734" s="95">
        <v>480</v>
      </c>
      <c r="GM734" s="106">
        <v>5</v>
      </c>
      <c r="GN734" s="115">
        <v>670</v>
      </c>
      <c r="GO734" s="95">
        <v>680</v>
      </c>
      <c r="GP734" s="95">
        <v>675</v>
      </c>
      <c r="GQ734" s="106">
        <v>5</v>
      </c>
      <c r="GR734" s="93"/>
      <c r="GS734" s="93"/>
    </row>
    <row r="735" spans="1:201" ht="15.75" x14ac:dyDescent="0.25">
      <c r="A735">
        <v>12</v>
      </c>
      <c r="B735">
        <v>2023</v>
      </c>
      <c r="C735" s="91">
        <v>45275</v>
      </c>
      <c r="D735" s="95">
        <v>410</v>
      </c>
      <c r="E735" s="95">
        <v>420</v>
      </c>
      <c r="F735" s="95">
        <v>415</v>
      </c>
      <c r="G735" s="106">
        <v>-10</v>
      </c>
      <c r="H735" s="115">
        <v>405</v>
      </c>
      <c r="I735" s="95">
        <v>415</v>
      </c>
      <c r="J735" s="95">
        <v>410</v>
      </c>
      <c r="K735" s="106">
        <v>-10</v>
      </c>
      <c r="L735" s="115">
        <v>505</v>
      </c>
      <c r="M735" s="95">
        <v>515</v>
      </c>
      <c r="N735" s="95">
        <v>510</v>
      </c>
      <c r="O735" s="106">
        <v>25</v>
      </c>
      <c r="P735" s="115">
        <v>435</v>
      </c>
      <c r="Q735" s="95">
        <v>445</v>
      </c>
      <c r="R735" s="95">
        <v>440</v>
      </c>
      <c r="S735" s="106">
        <v>20</v>
      </c>
      <c r="T735" s="115">
        <v>435</v>
      </c>
      <c r="U735" s="95">
        <v>445</v>
      </c>
      <c r="V735" s="95">
        <v>440</v>
      </c>
      <c r="W735" s="106" t="s">
        <v>5</v>
      </c>
      <c r="X735" s="115">
        <v>430</v>
      </c>
      <c r="Y735" s="95">
        <v>440</v>
      </c>
      <c r="Z735" s="95">
        <v>435</v>
      </c>
      <c r="AA735" s="106" t="s">
        <v>5</v>
      </c>
      <c r="AB735" s="115">
        <v>495</v>
      </c>
      <c r="AC735" s="95">
        <v>505</v>
      </c>
      <c r="AD735" s="95">
        <v>500</v>
      </c>
      <c r="AE735" s="106">
        <v>30</v>
      </c>
      <c r="AF735" s="115">
        <v>410</v>
      </c>
      <c r="AG735" s="95">
        <v>420</v>
      </c>
      <c r="AH735" s="95">
        <v>415</v>
      </c>
      <c r="AI735" s="106" t="s">
        <v>5</v>
      </c>
      <c r="AJ735" s="115">
        <v>370</v>
      </c>
      <c r="AK735" s="95">
        <v>380</v>
      </c>
      <c r="AL735" s="95">
        <v>375</v>
      </c>
      <c r="AM735" s="106">
        <v>-15</v>
      </c>
      <c r="AN735" s="115">
        <v>385</v>
      </c>
      <c r="AO735" s="95">
        <v>395</v>
      </c>
      <c r="AP735" s="95">
        <v>390</v>
      </c>
      <c r="AQ735" s="106">
        <v>-10</v>
      </c>
      <c r="AR735" s="115">
        <v>500</v>
      </c>
      <c r="AS735" s="95">
        <v>510</v>
      </c>
      <c r="AT735" s="95">
        <v>505</v>
      </c>
      <c r="AU735" s="106">
        <v>30</v>
      </c>
      <c r="AV735" s="115">
        <v>365</v>
      </c>
      <c r="AW735" s="95">
        <v>375</v>
      </c>
      <c r="AX735" s="95">
        <v>370</v>
      </c>
      <c r="AY735" s="106" t="s">
        <v>5</v>
      </c>
      <c r="AZ735" s="115">
        <v>365</v>
      </c>
      <c r="BA735" s="95">
        <v>375</v>
      </c>
      <c r="BB735" s="95">
        <v>370</v>
      </c>
      <c r="BC735" s="106" t="s">
        <v>5</v>
      </c>
      <c r="BD735" s="115">
        <v>345</v>
      </c>
      <c r="BE735" s="95">
        <v>355</v>
      </c>
      <c r="BF735" s="95">
        <v>350</v>
      </c>
      <c r="BG735" s="106" t="s">
        <v>5</v>
      </c>
      <c r="BH735" s="115">
        <v>470</v>
      </c>
      <c r="BI735" s="95">
        <v>480</v>
      </c>
      <c r="BJ735" s="95">
        <v>475</v>
      </c>
      <c r="BK735" s="106" t="s">
        <v>5</v>
      </c>
      <c r="BL735" s="115">
        <v>355</v>
      </c>
      <c r="BM735" s="95">
        <v>365</v>
      </c>
      <c r="BN735" s="95">
        <v>360</v>
      </c>
      <c r="BO735" s="106">
        <v>-15</v>
      </c>
      <c r="BP735" s="115">
        <v>385</v>
      </c>
      <c r="BQ735" s="95">
        <v>395</v>
      </c>
      <c r="BR735" s="95">
        <v>390</v>
      </c>
      <c r="BS735" s="106">
        <v>-5</v>
      </c>
      <c r="BT735" s="115">
        <v>350</v>
      </c>
      <c r="BU735" s="95">
        <v>360</v>
      </c>
      <c r="BV735" s="95">
        <v>355</v>
      </c>
      <c r="BW735" s="106" t="s">
        <v>5</v>
      </c>
      <c r="BX735" s="115">
        <v>480</v>
      </c>
      <c r="BY735" s="95">
        <v>490</v>
      </c>
      <c r="BZ735" s="95">
        <v>485</v>
      </c>
      <c r="CA735" s="106">
        <v>15</v>
      </c>
      <c r="CB735" s="115">
        <v>580</v>
      </c>
      <c r="CC735" s="95">
        <v>590</v>
      </c>
      <c r="CD735" s="95">
        <v>585</v>
      </c>
      <c r="CE735" s="106" t="s">
        <v>5</v>
      </c>
      <c r="CF735" s="115">
        <v>355</v>
      </c>
      <c r="CG735" s="95">
        <v>365</v>
      </c>
      <c r="CH735" s="95">
        <v>360</v>
      </c>
      <c r="CI735" s="106">
        <v>-10</v>
      </c>
      <c r="CJ735" s="115">
        <v>335</v>
      </c>
      <c r="CK735" s="95">
        <v>345</v>
      </c>
      <c r="CL735" s="95">
        <v>340</v>
      </c>
      <c r="CM735" s="106">
        <v>-5</v>
      </c>
      <c r="CN735" s="115">
        <v>480</v>
      </c>
      <c r="CO735" s="95">
        <v>490</v>
      </c>
      <c r="CP735" s="95">
        <v>485</v>
      </c>
      <c r="CQ735" s="106">
        <v>15</v>
      </c>
      <c r="CR735" s="115">
        <v>555</v>
      </c>
      <c r="CS735" s="95">
        <v>565</v>
      </c>
      <c r="CT735" s="95">
        <v>560</v>
      </c>
      <c r="CU735" s="106">
        <v>-10</v>
      </c>
      <c r="CV735" s="115">
        <v>385</v>
      </c>
      <c r="CW735" s="95">
        <v>395</v>
      </c>
      <c r="CX735" s="95">
        <v>390</v>
      </c>
      <c r="CY735" s="106" t="s">
        <v>5</v>
      </c>
      <c r="CZ735" s="115">
        <v>360</v>
      </c>
      <c r="DA735" s="95">
        <v>370</v>
      </c>
      <c r="DB735" s="95">
        <v>365</v>
      </c>
      <c r="DC735" s="106">
        <v>5</v>
      </c>
      <c r="DD735" s="115">
        <v>475</v>
      </c>
      <c r="DE735" s="95">
        <v>485</v>
      </c>
      <c r="DF735" s="95">
        <v>480</v>
      </c>
      <c r="DG735" s="106">
        <v>10</v>
      </c>
      <c r="DH735" s="115">
        <v>570</v>
      </c>
      <c r="DI735" s="95">
        <v>580</v>
      </c>
      <c r="DJ735" s="95">
        <v>575</v>
      </c>
      <c r="DK735" s="106">
        <v>-10</v>
      </c>
      <c r="DL735" s="115">
        <v>350</v>
      </c>
      <c r="DM735" s="95">
        <v>360</v>
      </c>
      <c r="DN735" s="95">
        <v>355</v>
      </c>
      <c r="DO735" s="106">
        <v>-15</v>
      </c>
      <c r="DP735" s="115">
        <v>320</v>
      </c>
      <c r="DQ735" s="95">
        <v>330</v>
      </c>
      <c r="DR735" s="95">
        <v>325</v>
      </c>
      <c r="DS735" s="106" t="s">
        <v>5</v>
      </c>
      <c r="DT735" s="115">
        <v>475</v>
      </c>
      <c r="DU735" s="95">
        <v>485</v>
      </c>
      <c r="DV735" s="95">
        <v>480</v>
      </c>
      <c r="DW735" s="106">
        <v>10</v>
      </c>
      <c r="DX735" s="115">
        <v>555</v>
      </c>
      <c r="DY735" s="95">
        <v>565</v>
      </c>
      <c r="DZ735" s="95">
        <v>560</v>
      </c>
      <c r="EA735" s="106">
        <v>-10</v>
      </c>
      <c r="EB735" s="115">
        <v>380</v>
      </c>
      <c r="EC735" s="95">
        <v>390</v>
      </c>
      <c r="ED735" s="95">
        <v>385</v>
      </c>
      <c r="EE735" s="106">
        <v>-5</v>
      </c>
      <c r="EF735" s="115">
        <v>325</v>
      </c>
      <c r="EG735" s="95">
        <v>335</v>
      </c>
      <c r="EH735" s="95">
        <v>330</v>
      </c>
      <c r="EI735" s="106" t="s">
        <v>5</v>
      </c>
      <c r="EJ735" s="115">
        <v>475</v>
      </c>
      <c r="EK735" s="95">
        <v>485</v>
      </c>
      <c r="EL735" s="95">
        <v>480</v>
      </c>
      <c r="EM735" s="106">
        <v>15</v>
      </c>
      <c r="EN735" s="115">
        <v>600</v>
      </c>
      <c r="EO735" s="95">
        <v>610</v>
      </c>
      <c r="EP735" s="95">
        <v>605</v>
      </c>
      <c r="EQ735" s="106">
        <v>-10</v>
      </c>
      <c r="ER735" s="115">
        <v>360</v>
      </c>
      <c r="ES735" s="95">
        <v>370</v>
      </c>
      <c r="ET735" s="95">
        <v>365</v>
      </c>
      <c r="EU735" s="106">
        <v>-5</v>
      </c>
      <c r="EV735" s="115">
        <v>325</v>
      </c>
      <c r="EW735" s="95">
        <v>335</v>
      </c>
      <c r="EX735" s="95">
        <v>330</v>
      </c>
      <c r="EY735" s="106" t="s">
        <v>5</v>
      </c>
      <c r="EZ735" s="115">
        <v>475</v>
      </c>
      <c r="FA735" s="95">
        <v>485</v>
      </c>
      <c r="FB735" s="95">
        <v>480</v>
      </c>
      <c r="FC735" s="106">
        <v>10</v>
      </c>
      <c r="FD735" s="115">
        <v>375</v>
      </c>
      <c r="FE735" s="95">
        <v>385</v>
      </c>
      <c r="FF735" s="95">
        <v>380</v>
      </c>
      <c r="FG735" s="106">
        <v>10</v>
      </c>
      <c r="FH735" s="115">
        <v>385</v>
      </c>
      <c r="FI735" s="95">
        <v>395</v>
      </c>
      <c r="FJ735" s="95">
        <v>390</v>
      </c>
      <c r="FK735" s="106">
        <v>-10</v>
      </c>
      <c r="FL735" s="115">
        <v>355</v>
      </c>
      <c r="FM735" s="95">
        <v>365</v>
      </c>
      <c r="FN735" s="95">
        <v>360</v>
      </c>
      <c r="FO735" s="106" t="s">
        <v>5</v>
      </c>
      <c r="FP735" s="115">
        <v>315</v>
      </c>
      <c r="FQ735" s="95">
        <v>325</v>
      </c>
      <c r="FR735" s="95">
        <v>320</v>
      </c>
      <c r="FS735" s="106" t="s">
        <v>5</v>
      </c>
      <c r="FT735" s="135">
        <v>450</v>
      </c>
      <c r="FU735" s="136">
        <v>460</v>
      </c>
      <c r="FV735" s="95">
        <v>455</v>
      </c>
      <c r="FW735" s="134">
        <v>10</v>
      </c>
      <c r="FX735" s="115">
        <v>470</v>
      </c>
      <c r="FY735" s="95">
        <v>480</v>
      </c>
      <c r="FZ735" s="95">
        <v>475</v>
      </c>
      <c r="GA735" s="106">
        <v>20</v>
      </c>
      <c r="GB735" s="115">
        <v>475</v>
      </c>
      <c r="GC735" s="95">
        <v>485</v>
      </c>
      <c r="GD735" s="95">
        <v>480</v>
      </c>
      <c r="GE735" s="106" t="s">
        <v>5</v>
      </c>
      <c r="GF735" s="115">
        <v>450</v>
      </c>
      <c r="GG735" s="95">
        <v>460</v>
      </c>
      <c r="GH735" s="95">
        <v>455</v>
      </c>
      <c r="GI735" s="106">
        <v>5</v>
      </c>
      <c r="GJ735" s="115">
        <v>485</v>
      </c>
      <c r="GK735" s="95">
        <v>495</v>
      </c>
      <c r="GL735" s="95">
        <v>490</v>
      </c>
      <c r="GM735" s="106">
        <v>10</v>
      </c>
      <c r="GN735" s="115">
        <v>660</v>
      </c>
      <c r="GO735" s="95">
        <v>670</v>
      </c>
      <c r="GP735" s="95">
        <v>665</v>
      </c>
      <c r="GQ735" s="106">
        <v>-10</v>
      </c>
      <c r="GR735" s="93"/>
      <c r="GS735" s="93"/>
    </row>
    <row r="736" spans="1:201" ht="15.75" x14ac:dyDescent="0.25">
      <c r="A736">
        <v>12</v>
      </c>
      <c r="B736">
        <v>2023</v>
      </c>
      <c r="C736" s="91">
        <v>45282</v>
      </c>
      <c r="D736" s="95">
        <v>400</v>
      </c>
      <c r="E736" s="95">
        <v>410</v>
      </c>
      <c r="F736" s="95">
        <v>405</v>
      </c>
      <c r="G736" s="106">
        <v>-10</v>
      </c>
      <c r="H736" s="115">
        <v>395</v>
      </c>
      <c r="I736" s="95">
        <v>405</v>
      </c>
      <c r="J736" s="95">
        <v>400</v>
      </c>
      <c r="K736" s="106">
        <v>-10</v>
      </c>
      <c r="L736" s="115">
        <v>450</v>
      </c>
      <c r="M736" s="95">
        <v>460</v>
      </c>
      <c r="N736" s="95">
        <v>455</v>
      </c>
      <c r="O736" s="106">
        <v>-55</v>
      </c>
      <c r="P736" s="115">
        <v>425</v>
      </c>
      <c r="Q736" s="95">
        <v>435</v>
      </c>
      <c r="R736" s="95">
        <v>430</v>
      </c>
      <c r="S736" s="106">
        <v>-10</v>
      </c>
      <c r="T736" s="115">
        <v>420</v>
      </c>
      <c r="U736" s="95">
        <v>430</v>
      </c>
      <c r="V736" s="95">
        <v>425</v>
      </c>
      <c r="W736" s="106">
        <v>-15</v>
      </c>
      <c r="X736" s="115">
        <v>415</v>
      </c>
      <c r="Y736" s="95">
        <v>425</v>
      </c>
      <c r="Z736" s="95">
        <v>420</v>
      </c>
      <c r="AA736" s="106">
        <v>-15</v>
      </c>
      <c r="AB736" s="115">
        <v>445</v>
      </c>
      <c r="AC736" s="95">
        <v>455</v>
      </c>
      <c r="AD736" s="95">
        <v>450</v>
      </c>
      <c r="AE736" s="106">
        <v>-50</v>
      </c>
      <c r="AF736" s="115">
        <v>405</v>
      </c>
      <c r="AG736" s="95">
        <v>415</v>
      </c>
      <c r="AH736" s="95">
        <v>410</v>
      </c>
      <c r="AI736" s="106">
        <v>-5</v>
      </c>
      <c r="AJ736" s="115">
        <v>355</v>
      </c>
      <c r="AK736" s="95">
        <v>365</v>
      </c>
      <c r="AL736" s="95">
        <v>360</v>
      </c>
      <c r="AM736" s="106">
        <v>-15</v>
      </c>
      <c r="AN736" s="115">
        <v>380</v>
      </c>
      <c r="AO736" s="95">
        <v>390</v>
      </c>
      <c r="AP736" s="95">
        <v>385</v>
      </c>
      <c r="AQ736" s="106">
        <v>-5</v>
      </c>
      <c r="AR736" s="115">
        <v>455</v>
      </c>
      <c r="AS736" s="95">
        <v>465</v>
      </c>
      <c r="AT736" s="95">
        <v>460</v>
      </c>
      <c r="AU736" s="106">
        <v>-45</v>
      </c>
      <c r="AV736" s="115">
        <v>365</v>
      </c>
      <c r="AW736" s="95">
        <v>375</v>
      </c>
      <c r="AX736" s="95">
        <v>370</v>
      </c>
      <c r="AY736" s="106" t="s">
        <v>5</v>
      </c>
      <c r="AZ736" s="115">
        <v>350</v>
      </c>
      <c r="BA736" s="95">
        <v>360</v>
      </c>
      <c r="BB736" s="95">
        <v>355</v>
      </c>
      <c r="BC736" s="106">
        <v>-15</v>
      </c>
      <c r="BD736" s="115">
        <v>345</v>
      </c>
      <c r="BE736" s="95">
        <v>355</v>
      </c>
      <c r="BF736" s="95">
        <v>350</v>
      </c>
      <c r="BG736" s="106" t="s">
        <v>5</v>
      </c>
      <c r="BH736" s="115">
        <v>365</v>
      </c>
      <c r="BI736" s="95">
        <v>375</v>
      </c>
      <c r="BJ736" s="95">
        <v>370</v>
      </c>
      <c r="BK736" s="106">
        <v>-105</v>
      </c>
      <c r="BL736" s="115">
        <v>355</v>
      </c>
      <c r="BM736" s="95">
        <v>365</v>
      </c>
      <c r="BN736" s="95">
        <v>360</v>
      </c>
      <c r="BO736" s="106" t="s">
        <v>5</v>
      </c>
      <c r="BP736" s="115">
        <v>380</v>
      </c>
      <c r="BQ736" s="95">
        <v>390</v>
      </c>
      <c r="BR736" s="95">
        <v>385</v>
      </c>
      <c r="BS736" s="106">
        <v>-5</v>
      </c>
      <c r="BT736" s="115">
        <v>340</v>
      </c>
      <c r="BU736" s="95">
        <v>350</v>
      </c>
      <c r="BV736" s="95">
        <v>345</v>
      </c>
      <c r="BW736" s="106">
        <v>-10</v>
      </c>
      <c r="BX736" s="115">
        <v>480</v>
      </c>
      <c r="BY736" s="95">
        <v>490</v>
      </c>
      <c r="BZ736" s="95">
        <v>485</v>
      </c>
      <c r="CA736" s="106" t="s">
        <v>5</v>
      </c>
      <c r="CB736" s="115">
        <v>590</v>
      </c>
      <c r="CC736" s="95">
        <v>600</v>
      </c>
      <c r="CD736" s="95">
        <v>595</v>
      </c>
      <c r="CE736" s="106">
        <v>10</v>
      </c>
      <c r="CF736" s="115">
        <v>350</v>
      </c>
      <c r="CG736" s="95">
        <v>360</v>
      </c>
      <c r="CH736" s="95">
        <v>355</v>
      </c>
      <c r="CI736" s="106">
        <v>-5</v>
      </c>
      <c r="CJ736" s="115">
        <v>335</v>
      </c>
      <c r="CK736" s="95">
        <v>345</v>
      </c>
      <c r="CL736" s="95">
        <v>340</v>
      </c>
      <c r="CM736" s="106" t="s">
        <v>5</v>
      </c>
      <c r="CN736" s="115">
        <v>480</v>
      </c>
      <c r="CO736" s="95">
        <v>490</v>
      </c>
      <c r="CP736" s="95">
        <v>485</v>
      </c>
      <c r="CQ736" s="106" t="s">
        <v>5</v>
      </c>
      <c r="CR736" s="115">
        <v>555</v>
      </c>
      <c r="CS736" s="95">
        <v>565</v>
      </c>
      <c r="CT736" s="95">
        <v>560</v>
      </c>
      <c r="CU736" s="106" t="s">
        <v>5</v>
      </c>
      <c r="CV736" s="115">
        <v>375</v>
      </c>
      <c r="CW736" s="95">
        <v>385</v>
      </c>
      <c r="CX736" s="95">
        <v>380</v>
      </c>
      <c r="CY736" s="106">
        <v>-10</v>
      </c>
      <c r="CZ736" s="115">
        <v>355</v>
      </c>
      <c r="DA736" s="95">
        <v>365</v>
      </c>
      <c r="DB736" s="95">
        <v>360</v>
      </c>
      <c r="DC736" s="106">
        <v>-5</v>
      </c>
      <c r="DD736" s="115">
        <v>480</v>
      </c>
      <c r="DE736" s="95">
        <v>490</v>
      </c>
      <c r="DF736" s="95">
        <v>485</v>
      </c>
      <c r="DG736" s="106">
        <v>5</v>
      </c>
      <c r="DH736" s="115">
        <v>570</v>
      </c>
      <c r="DI736" s="95">
        <v>580</v>
      </c>
      <c r="DJ736" s="95">
        <v>575</v>
      </c>
      <c r="DK736" s="106" t="s">
        <v>5</v>
      </c>
      <c r="DL736" s="115">
        <v>335</v>
      </c>
      <c r="DM736" s="95">
        <v>345</v>
      </c>
      <c r="DN736" s="95">
        <v>340</v>
      </c>
      <c r="DO736" s="106">
        <v>-15</v>
      </c>
      <c r="DP736" s="115">
        <v>320</v>
      </c>
      <c r="DQ736" s="95">
        <v>330</v>
      </c>
      <c r="DR736" s="95">
        <v>325</v>
      </c>
      <c r="DS736" s="106" t="s">
        <v>5</v>
      </c>
      <c r="DT736" s="115">
        <v>480</v>
      </c>
      <c r="DU736" s="95">
        <v>490</v>
      </c>
      <c r="DV736" s="95">
        <v>485</v>
      </c>
      <c r="DW736" s="106">
        <v>5</v>
      </c>
      <c r="DX736" s="115">
        <v>555</v>
      </c>
      <c r="DY736" s="95">
        <v>565</v>
      </c>
      <c r="DZ736" s="95">
        <v>560</v>
      </c>
      <c r="EA736" s="106" t="s">
        <v>5</v>
      </c>
      <c r="EB736" s="115">
        <v>375</v>
      </c>
      <c r="EC736" s="95">
        <v>385</v>
      </c>
      <c r="ED736" s="95">
        <v>380</v>
      </c>
      <c r="EE736" s="106">
        <v>-5</v>
      </c>
      <c r="EF736" s="115">
        <v>320</v>
      </c>
      <c r="EG736" s="95">
        <v>330</v>
      </c>
      <c r="EH736" s="95">
        <v>325</v>
      </c>
      <c r="EI736" s="106">
        <v>-5</v>
      </c>
      <c r="EJ736" s="115">
        <v>475</v>
      </c>
      <c r="EK736" s="95">
        <v>485</v>
      </c>
      <c r="EL736" s="95">
        <v>480</v>
      </c>
      <c r="EM736" s="106" t="s">
        <v>5</v>
      </c>
      <c r="EN736" s="115">
        <v>600</v>
      </c>
      <c r="EO736" s="95">
        <v>610</v>
      </c>
      <c r="EP736" s="95">
        <v>605</v>
      </c>
      <c r="EQ736" s="106" t="s">
        <v>5</v>
      </c>
      <c r="ER736" s="115">
        <v>350</v>
      </c>
      <c r="ES736" s="95">
        <v>360</v>
      </c>
      <c r="ET736" s="95">
        <v>355</v>
      </c>
      <c r="EU736" s="106">
        <v>-10</v>
      </c>
      <c r="EV736" s="115">
        <v>315</v>
      </c>
      <c r="EW736" s="95">
        <v>325</v>
      </c>
      <c r="EX736" s="95">
        <v>320</v>
      </c>
      <c r="EY736" s="106">
        <v>-10</v>
      </c>
      <c r="EZ736" s="115">
        <v>475</v>
      </c>
      <c r="FA736" s="95">
        <v>485</v>
      </c>
      <c r="FB736" s="95">
        <v>480</v>
      </c>
      <c r="FC736" s="106" t="s">
        <v>5</v>
      </c>
      <c r="FD736" s="115">
        <v>375</v>
      </c>
      <c r="FE736" s="95">
        <v>385</v>
      </c>
      <c r="FF736" s="95">
        <v>380</v>
      </c>
      <c r="FG736" s="106" t="s">
        <v>5</v>
      </c>
      <c r="FH736" s="115">
        <v>385</v>
      </c>
      <c r="FI736" s="95">
        <v>395</v>
      </c>
      <c r="FJ736" s="95">
        <v>390</v>
      </c>
      <c r="FK736" s="106" t="s">
        <v>5</v>
      </c>
      <c r="FL736" s="115">
        <v>355</v>
      </c>
      <c r="FM736" s="95">
        <v>365</v>
      </c>
      <c r="FN736" s="95">
        <v>360</v>
      </c>
      <c r="FO736" s="106" t="s">
        <v>5</v>
      </c>
      <c r="FP736" s="115">
        <v>315</v>
      </c>
      <c r="FQ736" s="95">
        <v>325</v>
      </c>
      <c r="FR736" s="95">
        <v>320</v>
      </c>
      <c r="FS736" s="106" t="s">
        <v>5</v>
      </c>
      <c r="FT736" s="135">
        <v>450</v>
      </c>
      <c r="FU736" s="136">
        <v>460</v>
      </c>
      <c r="FV736" s="95">
        <v>455</v>
      </c>
      <c r="FW736" s="134" t="s">
        <v>5</v>
      </c>
      <c r="FX736" s="115">
        <v>485</v>
      </c>
      <c r="FY736" s="95">
        <v>495</v>
      </c>
      <c r="FZ736" s="95">
        <v>490</v>
      </c>
      <c r="GA736" s="106">
        <v>15</v>
      </c>
      <c r="GB736" s="115">
        <v>465</v>
      </c>
      <c r="GC736" s="95">
        <v>475</v>
      </c>
      <c r="GD736" s="95">
        <v>470</v>
      </c>
      <c r="GE736" s="106">
        <v>-10</v>
      </c>
      <c r="GF736" s="115">
        <v>445</v>
      </c>
      <c r="GG736" s="95">
        <v>455</v>
      </c>
      <c r="GH736" s="95">
        <v>450</v>
      </c>
      <c r="GI736" s="106">
        <v>-5</v>
      </c>
      <c r="GJ736" s="115">
        <v>490</v>
      </c>
      <c r="GK736" s="95">
        <v>500</v>
      </c>
      <c r="GL736" s="95">
        <v>495</v>
      </c>
      <c r="GM736" s="106">
        <v>5</v>
      </c>
      <c r="GN736" s="115">
        <v>660</v>
      </c>
      <c r="GO736" s="95">
        <v>670</v>
      </c>
      <c r="GP736" s="95">
        <v>665</v>
      </c>
      <c r="GQ736" s="106" t="s">
        <v>5</v>
      </c>
      <c r="GR736" s="93"/>
      <c r="GS736" s="93"/>
    </row>
    <row r="737" spans="1:201" ht="15.75" x14ac:dyDescent="0.25">
      <c r="A737">
        <v>12</v>
      </c>
      <c r="B737">
        <v>2023</v>
      </c>
      <c r="C737" s="91">
        <v>45289</v>
      </c>
      <c r="D737" s="101">
        <v>402.5</v>
      </c>
      <c r="E737" s="101">
        <v>412.5</v>
      </c>
      <c r="F737" s="101">
        <v>407.5</v>
      </c>
      <c r="G737" s="104"/>
      <c r="H737" s="114">
        <v>397.5</v>
      </c>
      <c r="I737" s="101">
        <v>407.5</v>
      </c>
      <c r="J737" s="101">
        <v>402.5</v>
      </c>
      <c r="K737" s="104"/>
      <c r="L737" s="114">
        <v>450</v>
      </c>
      <c r="M737" s="101">
        <v>460</v>
      </c>
      <c r="N737" s="101">
        <v>455</v>
      </c>
      <c r="O737" s="104"/>
      <c r="P737" s="114">
        <v>417.5</v>
      </c>
      <c r="Q737" s="101">
        <v>427.5</v>
      </c>
      <c r="R737" s="101">
        <v>422.5</v>
      </c>
      <c r="S737" s="104"/>
      <c r="T737" s="114">
        <v>417.5</v>
      </c>
      <c r="U737" s="101">
        <v>427.5</v>
      </c>
      <c r="V737" s="101">
        <v>422.5</v>
      </c>
      <c r="W737" s="104"/>
      <c r="X737" s="114">
        <v>412.5</v>
      </c>
      <c r="Y737" s="101">
        <v>422.5</v>
      </c>
      <c r="Z737" s="101">
        <v>417.5</v>
      </c>
      <c r="AA737" s="104"/>
      <c r="AB737" s="114">
        <v>445</v>
      </c>
      <c r="AC737" s="101">
        <v>455</v>
      </c>
      <c r="AD737" s="101">
        <v>450</v>
      </c>
      <c r="AE737" s="104"/>
      <c r="AF737" s="114">
        <v>400</v>
      </c>
      <c r="AG737" s="101">
        <v>410</v>
      </c>
      <c r="AH737" s="101">
        <v>405</v>
      </c>
      <c r="AI737" s="104"/>
      <c r="AJ737" s="114">
        <v>352.5</v>
      </c>
      <c r="AK737" s="101">
        <v>362.5</v>
      </c>
      <c r="AL737" s="101">
        <v>357.5</v>
      </c>
      <c r="AM737" s="104"/>
      <c r="AN737" s="114">
        <v>377.5</v>
      </c>
      <c r="AO737" s="101">
        <v>387.5</v>
      </c>
      <c r="AP737" s="101">
        <v>382.5</v>
      </c>
      <c r="AQ737" s="104"/>
      <c r="AR737" s="114">
        <v>455</v>
      </c>
      <c r="AS737" s="101">
        <v>465</v>
      </c>
      <c r="AT737" s="101">
        <v>460</v>
      </c>
      <c r="AU737" s="104"/>
      <c r="AV737" s="114">
        <v>365</v>
      </c>
      <c r="AW737" s="101">
        <v>375</v>
      </c>
      <c r="AX737" s="101">
        <v>370</v>
      </c>
      <c r="AY737" s="104"/>
      <c r="AZ737" s="114">
        <v>350</v>
      </c>
      <c r="BA737" s="101">
        <v>360</v>
      </c>
      <c r="BB737" s="101">
        <v>355</v>
      </c>
      <c r="BC737" s="104"/>
      <c r="BD737" s="114">
        <v>345</v>
      </c>
      <c r="BE737" s="101">
        <v>355</v>
      </c>
      <c r="BF737" s="101">
        <v>350</v>
      </c>
      <c r="BG737" s="104"/>
      <c r="BH737" s="114">
        <v>365</v>
      </c>
      <c r="BI737" s="101">
        <v>375</v>
      </c>
      <c r="BJ737" s="101">
        <v>370</v>
      </c>
      <c r="BK737" s="104"/>
      <c r="BL737" s="114">
        <v>355</v>
      </c>
      <c r="BM737" s="101">
        <v>365</v>
      </c>
      <c r="BN737" s="101">
        <v>360</v>
      </c>
      <c r="BO737" s="104"/>
      <c r="BP737" s="114">
        <v>375</v>
      </c>
      <c r="BQ737" s="101">
        <v>385</v>
      </c>
      <c r="BR737" s="101">
        <v>380</v>
      </c>
      <c r="BS737" s="104"/>
      <c r="BT737" s="114">
        <v>335</v>
      </c>
      <c r="BU737" s="101">
        <v>345</v>
      </c>
      <c r="BV737" s="101">
        <v>340</v>
      </c>
      <c r="BW737" s="104"/>
      <c r="BX737" s="114">
        <v>480</v>
      </c>
      <c r="BY737" s="101">
        <v>490</v>
      </c>
      <c r="BZ737" s="101">
        <v>485</v>
      </c>
      <c r="CA737" s="104"/>
      <c r="CB737" s="114">
        <v>587.5</v>
      </c>
      <c r="CC737" s="101">
        <v>597.5</v>
      </c>
      <c r="CD737" s="101">
        <v>592.5</v>
      </c>
      <c r="CE737" s="104"/>
      <c r="CF737" s="114">
        <v>345</v>
      </c>
      <c r="CG737" s="101">
        <v>355</v>
      </c>
      <c r="CH737" s="101">
        <v>350</v>
      </c>
      <c r="CI737" s="104"/>
      <c r="CJ737" s="114">
        <v>327.5</v>
      </c>
      <c r="CK737" s="101">
        <v>337.5</v>
      </c>
      <c r="CL737" s="101">
        <v>332.5</v>
      </c>
      <c r="CM737" s="104"/>
      <c r="CN737" s="114">
        <v>480</v>
      </c>
      <c r="CO737" s="101">
        <v>490</v>
      </c>
      <c r="CP737" s="101">
        <v>485</v>
      </c>
      <c r="CQ737" s="104"/>
      <c r="CR737" s="114">
        <v>555</v>
      </c>
      <c r="CS737" s="101">
        <v>565</v>
      </c>
      <c r="CT737" s="101">
        <v>560</v>
      </c>
      <c r="CU737" s="104"/>
      <c r="CV737" s="114">
        <v>370</v>
      </c>
      <c r="CW737" s="101">
        <v>380</v>
      </c>
      <c r="CX737" s="101">
        <v>375</v>
      </c>
      <c r="CY737" s="104"/>
      <c r="CZ737" s="114">
        <v>347.5</v>
      </c>
      <c r="DA737" s="101">
        <v>357.5</v>
      </c>
      <c r="DB737" s="101">
        <v>352.5</v>
      </c>
      <c r="DC737" s="104"/>
      <c r="DD737" s="114">
        <v>480</v>
      </c>
      <c r="DE737" s="101">
        <v>490</v>
      </c>
      <c r="DF737" s="101">
        <v>485</v>
      </c>
      <c r="DG737" s="104"/>
      <c r="DH737" s="114">
        <v>570</v>
      </c>
      <c r="DI737" s="101">
        <v>580</v>
      </c>
      <c r="DJ737" s="101">
        <v>575</v>
      </c>
      <c r="DK737" s="104"/>
      <c r="DL737" s="114">
        <v>330</v>
      </c>
      <c r="DM737" s="101">
        <v>340</v>
      </c>
      <c r="DN737" s="101">
        <v>335</v>
      </c>
      <c r="DO737" s="104"/>
      <c r="DP737" s="114">
        <v>315</v>
      </c>
      <c r="DQ737" s="101">
        <v>325</v>
      </c>
      <c r="DR737" s="101">
        <v>320</v>
      </c>
      <c r="DS737" s="104"/>
      <c r="DT737" s="114">
        <v>480</v>
      </c>
      <c r="DU737" s="101">
        <v>490</v>
      </c>
      <c r="DV737" s="101">
        <v>485</v>
      </c>
      <c r="DW737" s="104"/>
      <c r="DX737" s="114">
        <v>555</v>
      </c>
      <c r="DY737" s="101">
        <v>565</v>
      </c>
      <c r="DZ737" s="101">
        <v>560</v>
      </c>
      <c r="EA737" s="104"/>
      <c r="EB737" s="114">
        <v>367.5</v>
      </c>
      <c r="EC737" s="101">
        <v>377.5</v>
      </c>
      <c r="ED737" s="101">
        <v>372.5</v>
      </c>
      <c r="EE737" s="104"/>
      <c r="EF737" s="114">
        <v>317.5</v>
      </c>
      <c r="EG737" s="101">
        <v>327.5</v>
      </c>
      <c r="EH737" s="101">
        <v>322.5</v>
      </c>
      <c r="EI737" s="104"/>
      <c r="EJ737" s="114">
        <v>475</v>
      </c>
      <c r="EK737" s="101">
        <v>485</v>
      </c>
      <c r="EL737" s="101">
        <v>480</v>
      </c>
      <c r="EM737" s="104"/>
      <c r="EN737" s="114">
        <v>600</v>
      </c>
      <c r="EO737" s="101">
        <v>610</v>
      </c>
      <c r="EP737" s="101">
        <v>605</v>
      </c>
      <c r="EQ737" s="104"/>
      <c r="ER737" s="114">
        <v>347.5</v>
      </c>
      <c r="ES737" s="101">
        <v>357.5</v>
      </c>
      <c r="ET737" s="101">
        <v>352.5</v>
      </c>
      <c r="EU737" s="104"/>
      <c r="EV737" s="114">
        <v>310</v>
      </c>
      <c r="EW737" s="101">
        <v>320</v>
      </c>
      <c r="EX737" s="101">
        <v>315</v>
      </c>
      <c r="EY737" s="104"/>
      <c r="EZ737" s="114">
        <v>475</v>
      </c>
      <c r="FA737" s="101">
        <v>485</v>
      </c>
      <c r="FB737" s="101">
        <v>480</v>
      </c>
      <c r="FC737" s="104"/>
      <c r="FD737" s="114">
        <v>377.5</v>
      </c>
      <c r="FE737" s="101">
        <v>387.5</v>
      </c>
      <c r="FF737" s="101">
        <v>382.5</v>
      </c>
      <c r="FG737" s="104"/>
      <c r="FH737" s="114">
        <v>392.5</v>
      </c>
      <c r="FI737" s="101">
        <v>402.5</v>
      </c>
      <c r="FJ737" s="101">
        <v>397.5</v>
      </c>
      <c r="FK737" s="104"/>
      <c r="FL737" s="114">
        <v>350</v>
      </c>
      <c r="FM737" s="101">
        <v>360</v>
      </c>
      <c r="FN737" s="101">
        <v>355</v>
      </c>
      <c r="FO737" s="104"/>
      <c r="FP737" s="114">
        <v>315</v>
      </c>
      <c r="FQ737" s="101">
        <v>325</v>
      </c>
      <c r="FR737" s="101">
        <v>320</v>
      </c>
      <c r="FS737" s="104"/>
      <c r="FT737" s="114">
        <v>460</v>
      </c>
      <c r="FU737" s="101">
        <v>470</v>
      </c>
      <c r="FV737" s="101">
        <v>465</v>
      </c>
      <c r="FW737" s="104"/>
      <c r="FX737" s="114">
        <v>472.5</v>
      </c>
      <c r="FY737" s="101">
        <v>482.5</v>
      </c>
      <c r="FZ737" s="101">
        <v>477.5</v>
      </c>
      <c r="GA737" s="104"/>
      <c r="GB737" s="114">
        <v>460</v>
      </c>
      <c r="GC737" s="101">
        <v>470</v>
      </c>
      <c r="GD737" s="101">
        <v>465</v>
      </c>
      <c r="GE737" s="104"/>
      <c r="GF737" s="114">
        <v>437.5</v>
      </c>
      <c r="GG737" s="101">
        <v>447.5</v>
      </c>
      <c r="GH737" s="101">
        <v>442.5</v>
      </c>
      <c r="GI737" s="104"/>
      <c r="GJ737" s="114">
        <v>490</v>
      </c>
      <c r="GK737" s="101">
        <v>500</v>
      </c>
      <c r="GL737" s="101">
        <v>495</v>
      </c>
      <c r="GM737" s="104"/>
      <c r="GN737" s="114">
        <v>660</v>
      </c>
      <c r="GO737" s="101">
        <v>670</v>
      </c>
      <c r="GP737" s="101">
        <v>665</v>
      </c>
      <c r="GQ737" s="104"/>
      <c r="GR737" s="93"/>
      <c r="GS737" s="93"/>
    </row>
    <row r="738" spans="1:201" ht="15.75" x14ac:dyDescent="0.25">
      <c r="A738">
        <v>1</v>
      </c>
      <c r="B738">
        <v>2024</v>
      </c>
      <c r="C738" s="91">
        <v>45296</v>
      </c>
      <c r="D738" s="101">
        <v>403.75</v>
      </c>
      <c r="E738" s="101">
        <v>413.75</v>
      </c>
      <c r="F738" s="101">
        <v>408.75</v>
      </c>
      <c r="G738" s="104"/>
      <c r="H738" s="114">
        <v>398.75</v>
      </c>
      <c r="I738" s="101">
        <v>408.75</v>
      </c>
      <c r="J738" s="101">
        <v>403.75</v>
      </c>
      <c r="K738" s="104"/>
      <c r="L738" s="114">
        <v>450</v>
      </c>
      <c r="M738" s="101">
        <v>460</v>
      </c>
      <c r="N738" s="101">
        <v>455</v>
      </c>
      <c r="O738" s="104"/>
      <c r="P738" s="114">
        <v>413.75</v>
      </c>
      <c r="Q738" s="101">
        <v>423.75</v>
      </c>
      <c r="R738" s="101">
        <v>418.75</v>
      </c>
      <c r="S738" s="104"/>
      <c r="T738" s="114">
        <v>416.25</v>
      </c>
      <c r="U738" s="101">
        <v>426.25</v>
      </c>
      <c r="V738" s="101">
        <v>421.25</v>
      </c>
      <c r="W738" s="104"/>
      <c r="X738" s="114">
        <v>411.25</v>
      </c>
      <c r="Y738" s="101">
        <v>421.25</v>
      </c>
      <c r="Z738" s="101">
        <v>416.25</v>
      </c>
      <c r="AA738" s="104"/>
      <c r="AB738" s="114">
        <v>445</v>
      </c>
      <c r="AC738" s="101">
        <v>455</v>
      </c>
      <c r="AD738" s="101">
        <v>450</v>
      </c>
      <c r="AE738" s="104"/>
      <c r="AF738" s="114">
        <v>397.5</v>
      </c>
      <c r="AG738" s="101">
        <v>407.5</v>
      </c>
      <c r="AH738" s="101">
        <v>402.5</v>
      </c>
      <c r="AI738" s="104"/>
      <c r="AJ738" s="114">
        <v>351.25</v>
      </c>
      <c r="AK738" s="101">
        <v>361.25</v>
      </c>
      <c r="AL738" s="101">
        <v>356.25</v>
      </c>
      <c r="AM738" s="104"/>
      <c r="AN738" s="114">
        <v>376.25</v>
      </c>
      <c r="AO738" s="101">
        <v>386.25</v>
      </c>
      <c r="AP738" s="101">
        <v>381.25</v>
      </c>
      <c r="AQ738" s="104"/>
      <c r="AR738" s="114">
        <v>455</v>
      </c>
      <c r="AS738" s="101">
        <v>465</v>
      </c>
      <c r="AT738" s="101">
        <v>460</v>
      </c>
      <c r="AU738" s="104"/>
      <c r="AV738" s="114">
        <v>365</v>
      </c>
      <c r="AW738" s="101">
        <v>375</v>
      </c>
      <c r="AX738" s="101">
        <v>370</v>
      </c>
      <c r="AY738" s="104"/>
      <c r="AZ738" s="114">
        <v>350</v>
      </c>
      <c r="BA738" s="101">
        <v>360</v>
      </c>
      <c r="BB738" s="101">
        <v>355</v>
      </c>
      <c r="BC738" s="104"/>
      <c r="BD738" s="114">
        <v>345</v>
      </c>
      <c r="BE738" s="101">
        <v>355</v>
      </c>
      <c r="BF738" s="101">
        <v>350</v>
      </c>
      <c r="BG738" s="104"/>
      <c r="BH738" s="114">
        <v>365</v>
      </c>
      <c r="BI738" s="101">
        <v>375</v>
      </c>
      <c r="BJ738" s="101">
        <v>370</v>
      </c>
      <c r="BK738" s="104"/>
      <c r="BL738" s="114">
        <v>355</v>
      </c>
      <c r="BM738" s="101">
        <v>365</v>
      </c>
      <c r="BN738" s="101">
        <v>360</v>
      </c>
      <c r="BO738" s="104"/>
      <c r="BP738" s="114">
        <v>372.5</v>
      </c>
      <c r="BQ738" s="101">
        <v>382.5</v>
      </c>
      <c r="BR738" s="101">
        <v>377.5</v>
      </c>
      <c r="BS738" s="104"/>
      <c r="BT738" s="114">
        <v>332.5</v>
      </c>
      <c r="BU738" s="101">
        <v>342.5</v>
      </c>
      <c r="BV738" s="101">
        <v>337.5</v>
      </c>
      <c r="BW738" s="104"/>
      <c r="BX738" s="114">
        <v>480</v>
      </c>
      <c r="BY738" s="101">
        <v>490</v>
      </c>
      <c r="BZ738" s="101">
        <v>485</v>
      </c>
      <c r="CA738" s="104"/>
      <c r="CB738" s="114">
        <v>586.25</v>
      </c>
      <c r="CC738" s="101">
        <v>596.25</v>
      </c>
      <c r="CD738" s="101">
        <v>591.25</v>
      </c>
      <c r="CE738" s="104"/>
      <c r="CF738" s="114">
        <v>342.5</v>
      </c>
      <c r="CG738" s="101">
        <v>352.5</v>
      </c>
      <c r="CH738" s="101">
        <v>347.5</v>
      </c>
      <c r="CI738" s="104"/>
      <c r="CJ738" s="114">
        <v>323.75</v>
      </c>
      <c r="CK738" s="101">
        <v>333.75</v>
      </c>
      <c r="CL738" s="101">
        <v>328.75</v>
      </c>
      <c r="CM738" s="104"/>
      <c r="CN738" s="114">
        <v>480</v>
      </c>
      <c r="CO738" s="101">
        <v>490</v>
      </c>
      <c r="CP738" s="101">
        <v>485</v>
      </c>
      <c r="CQ738" s="104"/>
      <c r="CR738" s="114">
        <v>555</v>
      </c>
      <c r="CS738" s="101">
        <v>565</v>
      </c>
      <c r="CT738" s="101">
        <v>560</v>
      </c>
      <c r="CU738" s="104"/>
      <c r="CV738" s="114">
        <v>367.5</v>
      </c>
      <c r="CW738" s="101">
        <v>377.5</v>
      </c>
      <c r="CX738" s="101">
        <v>372.5</v>
      </c>
      <c r="CY738" s="104"/>
      <c r="CZ738" s="114">
        <v>343.75</v>
      </c>
      <c r="DA738" s="101">
        <v>353.75</v>
      </c>
      <c r="DB738" s="101">
        <v>348.75</v>
      </c>
      <c r="DC738" s="104"/>
      <c r="DD738" s="114">
        <v>480</v>
      </c>
      <c r="DE738" s="101">
        <v>490</v>
      </c>
      <c r="DF738" s="101">
        <v>485</v>
      </c>
      <c r="DG738" s="104"/>
      <c r="DH738" s="114">
        <v>570</v>
      </c>
      <c r="DI738" s="101">
        <v>580</v>
      </c>
      <c r="DJ738" s="101">
        <v>575</v>
      </c>
      <c r="DK738" s="104"/>
      <c r="DL738" s="114">
        <v>327.5</v>
      </c>
      <c r="DM738" s="101">
        <v>337.5</v>
      </c>
      <c r="DN738" s="101">
        <v>332.5</v>
      </c>
      <c r="DO738" s="104"/>
      <c r="DP738" s="114">
        <v>312.5</v>
      </c>
      <c r="DQ738" s="101">
        <v>322.5</v>
      </c>
      <c r="DR738" s="101">
        <v>317.5</v>
      </c>
      <c r="DS738" s="104"/>
      <c r="DT738" s="114">
        <v>480</v>
      </c>
      <c r="DU738" s="101">
        <v>490</v>
      </c>
      <c r="DV738" s="101">
        <v>485</v>
      </c>
      <c r="DW738" s="104"/>
      <c r="DX738" s="114">
        <v>555</v>
      </c>
      <c r="DY738" s="101">
        <v>565</v>
      </c>
      <c r="DZ738" s="101">
        <v>560</v>
      </c>
      <c r="EA738" s="104"/>
      <c r="EB738" s="114">
        <v>363.75</v>
      </c>
      <c r="EC738" s="101">
        <v>373.75</v>
      </c>
      <c r="ED738" s="101">
        <v>368.75</v>
      </c>
      <c r="EE738" s="104"/>
      <c r="EF738" s="114">
        <v>316.25</v>
      </c>
      <c r="EG738" s="101">
        <v>326.25</v>
      </c>
      <c r="EH738" s="101">
        <v>321.25</v>
      </c>
      <c r="EI738" s="104"/>
      <c r="EJ738" s="114">
        <v>475</v>
      </c>
      <c r="EK738" s="101">
        <v>485</v>
      </c>
      <c r="EL738" s="101">
        <v>480</v>
      </c>
      <c r="EM738" s="104"/>
      <c r="EN738" s="114">
        <v>600</v>
      </c>
      <c r="EO738" s="101">
        <v>610</v>
      </c>
      <c r="EP738" s="101">
        <v>605</v>
      </c>
      <c r="EQ738" s="104"/>
      <c r="ER738" s="114">
        <v>346.25</v>
      </c>
      <c r="ES738" s="101">
        <v>356.25</v>
      </c>
      <c r="ET738" s="101">
        <v>351.25</v>
      </c>
      <c r="EU738" s="104"/>
      <c r="EV738" s="114">
        <v>307.5</v>
      </c>
      <c r="EW738" s="101">
        <v>317.5</v>
      </c>
      <c r="EX738" s="101">
        <v>312.5</v>
      </c>
      <c r="EY738" s="104"/>
      <c r="EZ738" s="114">
        <v>475</v>
      </c>
      <c r="FA738" s="101">
        <v>485</v>
      </c>
      <c r="FB738" s="101">
        <v>480</v>
      </c>
      <c r="FC738" s="104"/>
      <c r="FD738" s="114">
        <v>378.75</v>
      </c>
      <c r="FE738" s="101">
        <v>388.75</v>
      </c>
      <c r="FF738" s="101">
        <v>383.75</v>
      </c>
      <c r="FG738" s="104"/>
      <c r="FH738" s="114">
        <v>396.25</v>
      </c>
      <c r="FI738" s="101">
        <v>406.25</v>
      </c>
      <c r="FJ738" s="101">
        <v>401.25</v>
      </c>
      <c r="FK738" s="104"/>
      <c r="FL738" s="114">
        <v>347.5</v>
      </c>
      <c r="FM738" s="101">
        <v>357.5</v>
      </c>
      <c r="FN738" s="101">
        <v>352.5</v>
      </c>
      <c r="FO738" s="104"/>
      <c r="FP738" s="114">
        <v>315</v>
      </c>
      <c r="FQ738" s="101">
        <v>325</v>
      </c>
      <c r="FR738" s="101">
        <v>320</v>
      </c>
      <c r="FS738" s="104"/>
      <c r="FT738" s="114">
        <v>465</v>
      </c>
      <c r="FU738" s="101">
        <v>475</v>
      </c>
      <c r="FV738" s="101">
        <v>470</v>
      </c>
      <c r="FW738" s="104"/>
      <c r="FX738" s="114">
        <v>466.25</v>
      </c>
      <c r="FY738" s="101">
        <v>476.25</v>
      </c>
      <c r="FZ738" s="101">
        <v>471.25</v>
      </c>
      <c r="GA738" s="104"/>
      <c r="GB738" s="114">
        <v>457.5</v>
      </c>
      <c r="GC738" s="101">
        <v>467.5</v>
      </c>
      <c r="GD738" s="101">
        <v>462.5</v>
      </c>
      <c r="GE738" s="104"/>
      <c r="GF738" s="114">
        <v>433.75</v>
      </c>
      <c r="GG738" s="101">
        <v>443.75</v>
      </c>
      <c r="GH738" s="101">
        <v>438.75</v>
      </c>
      <c r="GI738" s="104"/>
      <c r="GJ738" s="114">
        <v>490</v>
      </c>
      <c r="GK738" s="101">
        <v>500</v>
      </c>
      <c r="GL738" s="101">
        <v>495</v>
      </c>
      <c r="GM738" s="104"/>
      <c r="GN738" s="114">
        <v>660</v>
      </c>
      <c r="GO738" s="101">
        <v>670</v>
      </c>
      <c r="GP738" s="101">
        <v>665</v>
      </c>
      <c r="GQ738" s="104"/>
      <c r="GR738" s="93"/>
      <c r="GS738" s="93"/>
    </row>
    <row r="739" spans="1:201" ht="15.75" x14ac:dyDescent="0.25">
      <c r="A739">
        <v>1</v>
      </c>
      <c r="B739">
        <v>2024</v>
      </c>
      <c r="C739" s="91">
        <v>45303</v>
      </c>
      <c r="D739" s="95">
        <v>405</v>
      </c>
      <c r="E739" s="95">
        <v>415</v>
      </c>
      <c r="F739" s="95">
        <v>410</v>
      </c>
      <c r="G739" s="106">
        <v>5</v>
      </c>
      <c r="H739" s="115">
        <v>400</v>
      </c>
      <c r="I739" s="95">
        <v>410</v>
      </c>
      <c r="J739" s="95">
        <v>405</v>
      </c>
      <c r="K739" s="106">
        <v>5</v>
      </c>
      <c r="L739" s="115">
        <v>450</v>
      </c>
      <c r="M739" s="95">
        <v>460</v>
      </c>
      <c r="N739" s="95">
        <v>455</v>
      </c>
      <c r="O739" s="106" t="s">
        <v>5</v>
      </c>
      <c r="P739" s="115">
        <v>410</v>
      </c>
      <c r="Q739" s="95">
        <v>420</v>
      </c>
      <c r="R739" s="95">
        <v>415</v>
      </c>
      <c r="S739" s="106">
        <v>-15</v>
      </c>
      <c r="T739" s="115">
        <v>415</v>
      </c>
      <c r="U739" s="95">
        <v>425</v>
      </c>
      <c r="V739" s="95">
        <v>420</v>
      </c>
      <c r="W739" s="106">
        <v>-5</v>
      </c>
      <c r="X739" s="115">
        <v>410</v>
      </c>
      <c r="Y739" s="95">
        <v>420</v>
      </c>
      <c r="Z739" s="95">
        <v>415</v>
      </c>
      <c r="AA739" s="106">
        <v>-5</v>
      </c>
      <c r="AB739" s="115">
        <v>445</v>
      </c>
      <c r="AC739" s="95">
        <v>455</v>
      </c>
      <c r="AD739" s="95">
        <v>450</v>
      </c>
      <c r="AE739" s="106" t="s">
        <v>5</v>
      </c>
      <c r="AF739" s="115">
        <v>395</v>
      </c>
      <c r="AG739" s="95">
        <v>405</v>
      </c>
      <c r="AH739" s="95">
        <v>400</v>
      </c>
      <c r="AI739" s="106">
        <v>-10</v>
      </c>
      <c r="AJ739" s="115">
        <v>350</v>
      </c>
      <c r="AK739" s="95">
        <v>360</v>
      </c>
      <c r="AL739" s="95">
        <v>355</v>
      </c>
      <c r="AM739" s="106">
        <v>-5</v>
      </c>
      <c r="AN739" s="115">
        <v>375</v>
      </c>
      <c r="AO739" s="95">
        <v>385</v>
      </c>
      <c r="AP739" s="95">
        <v>380</v>
      </c>
      <c r="AQ739" s="106">
        <v>-5</v>
      </c>
      <c r="AR739" s="115">
        <v>455</v>
      </c>
      <c r="AS739" s="95">
        <v>465</v>
      </c>
      <c r="AT739" s="95">
        <v>460</v>
      </c>
      <c r="AU739" s="106" t="s">
        <v>5</v>
      </c>
      <c r="AV739" s="115">
        <v>365</v>
      </c>
      <c r="AW739" s="95">
        <v>375</v>
      </c>
      <c r="AX739" s="95">
        <v>370</v>
      </c>
      <c r="AY739" s="106" t="s">
        <v>5</v>
      </c>
      <c r="AZ739" s="115">
        <v>350</v>
      </c>
      <c r="BA739" s="95">
        <v>360</v>
      </c>
      <c r="BB739" s="95">
        <v>355</v>
      </c>
      <c r="BC739" s="106" t="s">
        <v>5</v>
      </c>
      <c r="BD739" s="115">
        <v>345</v>
      </c>
      <c r="BE739" s="95">
        <v>355</v>
      </c>
      <c r="BF739" s="95">
        <v>350</v>
      </c>
      <c r="BG739" s="106" t="s">
        <v>5</v>
      </c>
      <c r="BH739" s="115">
        <v>365</v>
      </c>
      <c r="BI739" s="95">
        <v>375</v>
      </c>
      <c r="BJ739" s="95">
        <v>370</v>
      </c>
      <c r="BK739" s="106" t="s">
        <v>5</v>
      </c>
      <c r="BL739" s="115">
        <v>355</v>
      </c>
      <c r="BM739" s="95">
        <v>365</v>
      </c>
      <c r="BN739" s="95">
        <v>360</v>
      </c>
      <c r="BO739" s="106" t="s">
        <v>5</v>
      </c>
      <c r="BP739" s="115">
        <v>370</v>
      </c>
      <c r="BQ739" s="95">
        <v>380</v>
      </c>
      <c r="BR739" s="95">
        <v>375</v>
      </c>
      <c r="BS739" s="106">
        <v>-10</v>
      </c>
      <c r="BT739" s="115">
        <v>330</v>
      </c>
      <c r="BU739" s="95">
        <v>340</v>
      </c>
      <c r="BV739" s="95">
        <v>335</v>
      </c>
      <c r="BW739" s="106">
        <v>-10</v>
      </c>
      <c r="BX739" s="115">
        <v>480</v>
      </c>
      <c r="BY739" s="95">
        <v>490</v>
      </c>
      <c r="BZ739" s="95">
        <v>485</v>
      </c>
      <c r="CA739" s="106" t="s">
        <v>5</v>
      </c>
      <c r="CB739" s="115">
        <v>585</v>
      </c>
      <c r="CC739" s="95">
        <v>595</v>
      </c>
      <c r="CD739" s="95">
        <v>590</v>
      </c>
      <c r="CE739" s="106">
        <v>-5</v>
      </c>
      <c r="CF739" s="115">
        <v>340</v>
      </c>
      <c r="CG739" s="95">
        <v>350</v>
      </c>
      <c r="CH739" s="95">
        <v>345</v>
      </c>
      <c r="CI739" s="106">
        <v>-10</v>
      </c>
      <c r="CJ739" s="115">
        <v>320</v>
      </c>
      <c r="CK739" s="95">
        <v>330</v>
      </c>
      <c r="CL739" s="95">
        <v>325</v>
      </c>
      <c r="CM739" s="106">
        <v>-15</v>
      </c>
      <c r="CN739" s="115">
        <v>480</v>
      </c>
      <c r="CO739" s="95">
        <v>490</v>
      </c>
      <c r="CP739" s="95">
        <v>485</v>
      </c>
      <c r="CQ739" s="106" t="s">
        <v>5</v>
      </c>
      <c r="CR739" s="115">
        <v>555</v>
      </c>
      <c r="CS739" s="95">
        <v>565</v>
      </c>
      <c r="CT739" s="95">
        <v>560</v>
      </c>
      <c r="CU739" s="106" t="s">
        <v>5</v>
      </c>
      <c r="CV739" s="115">
        <v>365</v>
      </c>
      <c r="CW739" s="95">
        <v>375</v>
      </c>
      <c r="CX739" s="95">
        <v>370</v>
      </c>
      <c r="CY739" s="106">
        <v>-10</v>
      </c>
      <c r="CZ739" s="115">
        <v>340</v>
      </c>
      <c r="DA739" s="95">
        <v>350</v>
      </c>
      <c r="DB739" s="95">
        <v>345</v>
      </c>
      <c r="DC739" s="106">
        <v>-15</v>
      </c>
      <c r="DD739" s="115">
        <v>480</v>
      </c>
      <c r="DE739" s="95">
        <v>490</v>
      </c>
      <c r="DF739" s="95">
        <v>485</v>
      </c>
      <c r="DG739" s="106" t="s">
        <v>5</v>
      </c>
      <c r="DH739" s="115">
        <v>570</v>
      </c>
      <c r="DI739" s="95">
        <v>580</v>
      </c>
      <c r="DJ739" s="95">
        <v>575</v>
      </c>
      <c r="DK739" s="106" t="s">
        <v>5</v>
      </c>
      <c r="DL739" s="115">
        <v>325</v>
      </c>
      <c r="DM739" s="95">
        <v>335</v>
      </c>
      <c r="DN739" s="95">
        <v>330</v>
      </c>
      <c r="DO739" s="106">
        <v>-10</v>
      </c>
      <c r="DP739" s="115">
        <v>310</v>
      </c>
      <c r="DQ739" s="95">
        <v>320</v>
      </c>
      <c r="DR739" s="95">
        <v>315</v>
      </c>
      <c r="DS739" s="106">
        <v>-10</v>
      </c>
      <c r="DT739" s="115">
        <v>480</v>
      </c>
      <c r="DU739" s="95">
        <v>490</v>
      </c>
      <c r="DV739" s="95">
        <v>485</v>
      </c>
      <c r="DW739" s="106" t="s">
        <v>5</v>
      </c>
      <c r="DX739" s="115">
        <v>555</v>
      </c>
      <c r="DY739" s="95">
        <v>565</v>
      </c>
      <c r="DZ739" s="95">
        <v>560</v>
      </c>
      <c r="EA739" s="106" t="s">
        <v>5</v>
      </c>
      <c r="EB739" s="115">
        <v>360</v>
      </c>
      <c r="EC739" s="95">
        <v>370</v>
      </c>
      <c r="ED739" s="95">
        <v>365</v>
      </c>
      <c r="EE739" s="106">
        <v>-15</v>
      </c>
      <c r="EF739" s="115">
        <v>315</v>
      </c>
      <c r="EG739" s="95">
        <v>325</v>
      </c>
      <c r="EH739" s="95">
        <v>320</v>
      </c>
      <c r="EI739" s="106">
        <v>-5</v>
      </c>
      <c r="EJ739" s="115">
        <v>475</v>
      </c>
      <c r="EK739" s="95">
        <v>485</v>
      </c>
      <c r="EL739" s="95">
        <v>480</v>
      </c>
      <c r="EM739" s="106" t="s">
        <v>5</v>
      </c>
      <c r="EN739" s="115">
        <v>600</v>
      </c>
      <c r="EO739" s="95">
        <v>610</v>
      </c>
      <c r="EP739" s="95">
        <v>605</v>
      </c>
      <c r="EQ739" s="106" t="s">
        <v>5</v>
      </c>
      <c r="ER739" s="115">
        <v>345</v>
      </c>
      <c r="ES739" s="95">
        <v>355</v>
      </c>
      <c r="ET739" s="95">
        <v>350</v>
      </c>
      <c r="EU739" s="106">
        <v>-5</v>
      </c>
      <c r="EV739" s="115">
        <v>305</v>
      </c>
      <c r="EW739" s="95">
        <v>315</v>
      </c>
      <c r="EX739" s="95">
        <v>310</v>
      </c>
      <c r="EY739" s="106">
        <v>-10</v>
      </c>
      <c r="EZ739" s="115">
        <v>475</v>
      </c>
      <c r="FA739" s="95">
        <v>485</v>
      </c>
      <c r="FB739" s="95">
        <v>480</v>
      </c>
      <c r="FC739" s="106" t="s">
        <v>5</v>
      </c>
      <c r="FD739" s="115">
        <v>380</v>
      </c>
      <c r="FE739" s="95">
        <v>390</v>
      </c>
      <c r="FF739" s="95">
        <v>385</v>
      </c>
      <c r="FG739" s="106">
        <v>5</v>
      </c>
      <c r="FH739" s="115">
        <v>400</v>
      </c>
      <c r="FI739" s="95">
        <v>410</v>
      </c>
      <c r="FJ739" s="95">
        <v>405</v>
      </c>
      <c r="FK739" s="106">
        <v>15</v>
      </c>
      <c r="FL739" s="115">
        <v>345</v>
      </c>
      <c r="FM739" s="95">
        <v>355</v>
      </c>
      <c r="FN739" s="95">
        <v>350</v>
      </c>
      <c r="FO739" s="106">
        <v>-10</v>
      </c>
      <c r="FP739" s="115"/>
      <c r="FQ739" s="95"/>
      <c r="FR739" s="95"/>
      <c r="FS739" s="106"/>
      <c r="FT739" s="116">
        <v>470</v>
      </c>
      <c r="FU739" s="89">
        <v>480</v>
      </c>
      <c r="FV739" s="90">
        <v>475</v>
      </c>
      <c r="FW739" s="107">
        <v>20</v>
      </c>
      <c r="FX739" s="115">
        <v>460</v>
      </c>
      <c r="FY739" s="95">
        <v>470</v>
      </c>
      <c r="FZ739" s="95">
        <v>465</v>
      </c>
      <c r="GA739" s="106">
        <v>-25</v>
      </c>
      <c r="GB739" s="115">
        <v>455</v>
      </c>
      <c r="GC739" s="95">
        <v>465</v>
      </c>
      <c r="GD739" s="95">
        <v>460</v>
      </c>
      <c r="GE739" s="106">
        <v>-10</v>
      </c>
      <c r="GF739" s="115">
        <v>430</v>
      </c>
      <c r="GG739" s="95">
        <v>440</v>
      </c>
      <c r="GH739" s="95">
        <v>435</v>
      </c>
      <c r="GI739" s="106">
        <v>-15</v>
      </c>
      <c r="GJ739" s="115">
        <v>490</v>
      </c>
      <c r="GK739" s="95">
        <v>500</v>
      </c>
      <c r="GL739" s="95">
        <v>495</v>
      </c>
      <c r="GM739" s="106" t="s">
        <v>5</v>
      </c>
      <c r="GN739" s="115">
        <v>660</v>
      </c>
      <c r="GO739" s="95">
        <v>670</v>
      </c>
      <c r="GP739" s="95">
        <v>665</v>
      </c>
      <c r="GQ739" s="106" t="s">
        <v>5</v>
      </c>
      <c r="GR739" s="93"/>
      <c r="GS739" s="93"/>
    </row>
    <row r="740" spans="1:201" ht="15.75" x14ac:dyDescent="0.25">
      <c r="A740">
        <v>1</v>
      </c>
      <c r="B740">
        <v>2024</v>
      </c>
      <c r="C740" s="91">
        <v>45310</v>
      </c>
      <c r="D740" s="95">
        <v>415</v>
      </c>
      <c r="E740" s="95">
        <v>425</v>
      </c>
      <c r="F740" s="95">
        <v>420</v>
      </c>
      <c r="G740" s="106">
        <v>10</v>
      </c>
      <c r="H740" s="115">
        <v>410</v>
      </c>
      <c r="I740" s="95">
        <v>420</v>
      </c>
      <c r="J740" s="95">
        <v>415</v>
      </c>
      <c r="K740" s="106">
        <v>10</v>
      </c>
      <c r="L740" s="115">
        <v>450</v>
      </c>
      <c r="M740" s="95">
        <v>460</v>
      </c>
      <c r="N740" s="95">
        <v>455</v>
      </c>
      <c r="O740" s="106" t="s">
        <v>5</v>
      </c>
      <c r="P740" s="115">
        <v>415</v>
      </c>
      <c r="Q740" s="95">
        <v>425</v>
      </c>
      <c r="R740" s="95">
        <v>420</v>
      </c>
      <c r="S740" s="106">
        <v>5</v>
      </c>
      <c r="T740" s="115">
        <v>405</v>
      </c>
      <c r="U740" s="95">
        <v>415</v>
      </c>
      <c r="V740" s="95">
        <v>410</v>
      </c>
      <c r="W740" s="106">
        <v>-10</v>
      </c>
      <c r="X740" s="115">
        <v>400</v>
      </c>
      <c r="Y740" s="95">
        <v>410</v>
      </c>
      <c r="Z740" s="95">
        <v>405</v>
      </c>
      <c r="AA740" s="106">
        <v>-10</v>
      </c>
      <c r="AB740" s="115">
        <v>445</v>
      </c>
      <c r="AC740" s="95">
        <v>455</v>
      </c>
      <c r="AD740" s="95">
        <v>450</v>
      </c>
      <c r="AE740" s="106" t="s">
        <v>5</v>
      </c>
      <c r="AF740" s="115">
        <v>415</v>
      </c>
      <c r="AG740" s="95">
        <v>425</v>
      </c>
      <c r="AH740" s="95">
        <v>420</v>
      </c>
      <c r="AI740" s="106">
        <v>20</v>
      </c>
      <c r="AJ740" s="115">
        <v>355</v>
      </c>
      <c r="AK740" s="95">
        <v>365</v>
      </c>
      <c r="AL740" s="95">
        <v>360</v>
      </c>
      <c r="AM740" s="106">
        <v>5</v>
      </c>
      <c r="AN740" s="115">
        <v>370</v>
      </c>
      <c r="AO740" s="95">
        <v>380</v>
      </c>
      <c r="AP740" s="95">
        <v>375</v>
      </c>
      <c r="AQ740" s="106">
        <v>-5</v>
      </c>
      <c r="AR740" s="115">
        <v>455</v>
      </c>
      <c r="AS740" s="95">
        <v>465</v>
      </c>
      <c r="AT740" s="95">
        <v>460</v>
      </c>
      <c r="AU740" s="106" t="s">
        <v>5</v>
      </c>
      <c r="AV740" s="115">
        <v>375</v>
      </c>
      <c r="AW740" s="95">
        <v>385</v>
      </c>
      <c r="AX740" s="95">
        <v>380</v>
      </c>
      <c r="AY740" s="106">
        <v>10</v>
      </c>
      <c r="AZ740" s="115">
        <v>360</v>
      </c>
      <c r="BA740" s="95">
        <v>370</v>
      </c>
      <c r="BB740" s="95">
        <v>365</v>
      </c>
      <c r="BC740" s="106">
        <v>10</v>
      </c>
      <c r="BD740" s="115">
        <v>355</v>
      </c>
      <c r="BE740" s="95">
        <v>365</v>
      </c>
      <c r="BF740" s="95">
        <v>360</v>
      </c>
      <c r="BG740" s="106">
        <v>10</v>
      </c>
      <c r="BH740" s="115">
        <v>365</v>
      </c>
      <c r="BI740" s="95">
        <v>375</v>
      </c>
      <c r="BJ740" s="95">
        <v>370</v>
      </c>
      <c r="BK740" s="106" t="s">
        <v>5</v>
      </c>
      <c r="BL740" s="115">
        <v>360</v>
      </c>
      <c r="BM740" s="95">
        <v>370</v>
      </c>
      <c r="BN740" s="95">
        <v>365</v>
      </c>
      <c r="BO740" s="106">
        <v>5</v>
      </c>
      <c r="BP740" s="115">
        <v>365</v>
      </c>
      <c r="BQ740" s="95">
        <v>375</v>
      </c>
      <c r="BR740" s="95">
        <v>370</v>
      </c>
      <c r="BS740" s="106">
        <v>-5</v>
      </c>
      <c r="BT740" s="115">
        <v>320</v>
      </c>
      <c r="BU740" s="95">
        <v>330</v>
      </c>
      <c r="BV740" s="95">
        <v>325</v>
      </c>
      <c r="BW740" s="106">
        <v>-10</v>
      </c>
      <c r="BX740" s="115">
        <v>480</v>
      </c>
      <c r="BY740" s="95">
        <v>490</v>
      </c>
      <c r="BZ740" s="95">
        <v>485</v>
      </c>
      <c r="CA740" s="106" t="s">
        <v>5</v>
      </c>
      <c r="CB740" s="115">
        <v>585</v>
      </c>
      <c r="CC740" s="95">
        <v>595</v>
      </c>
      <c r="CD740" s="95">
        <v>590</v>
      </c>
      <c r="CE740" s="106" t="s">
        <v>5</v>
      </c>
      <c r="CF740" s="115">
        <v>340</v>
      </c>
      <c r="CG740" s="95">
        <v>350</v>
      </c>
      <c r="CH740" s="95">
        <v>345</v>
      </c>
      <c r="CI740" s="106" t="s">
        <v>5</v>
      </c>
      <c r="CJ740" s="115">
        <v>320</v>
      </c>
      <c r="CK740" s="95">
        <v>330</v>
      </c>
      <c r="CL740" s="95">
        <v>325</v>
      </c>
      <c r="CM740" s="106" t="s">
        <v>5</v>
      </c>
      <c r="CN740" s="115">
        <v>480</v>
      </c>
      <c r="CO740" s="95">
        <v>490</v>
      </c>
      <c r="CP740" s="95">
        <v>485</v>
      </c>
      <c r="CQ740" s="106" t="s">
        <v>5</v>
      </c>
      <c r="CR740" s="115">
        <v>570</v>
      </c>
      <c r="CS740" s="95">
        <v>580</v>
      </c>
      <c r="CT740" s="95">
        <v>575</v>
      </c>
      <c r="CU740" s="106">
        <v>15</v>
      </c>
      <c r="CV740" s="115">
        <v>365</v>
      </c>
      <c r="CW740" s="95">
        <v>375</v>
      </c>
      <c r="CX740" s="95">
        <v>370</v>
      </c>
      <c r="CY740" s="106" t="s">
        <v>5</v>
      </c>
      <c r="CZ740" s="115">
        <v>340</v>
      </c>
      <c r="DA740" s="95">
        <v>350</v>
      </c>
      <c r="DB740" s="95">
        <v>345</v>
      </c>
      <c r="DC740" s="106" t="s">
        <v>5</v>
      </c>
      <c r="DD740" s="115">
        <v>480</v>
      </c>
      <c r="DE740" s="95">
        <v>490</v>
      </c>
      <c r="DF740" s="95">
        <v>485</v>
      </c>
      <c r="DG740" s="106" t="s">
        <v>5</v>
      </c>
      <c r="DH740" s="115">
        <v>585</v>
      </c>
      <c r="DI740" s="95">
        <v>595</v>
      </c>
      <c r="DJ740" s="95">
        <v>590</v>
      </c>
      <c r="DK740" s="106">
        <v>15</v>
      </c>
      <c r="DL740" s="115">
        <v>315</v>
      </c>
      <c r="DM740" s="95">
        <v>325</v>
      </c>
      <c r="DN740" s="95">
        <v>320</v>
      </c>
      <c r="DO740" s="106">
        <v>-10</v>
      </c>
      <c r="DP740" s="115">
        <v>305</v>
      </c>
      <c r="DQ740" s="95">
        <v>315</v>
      </c>
      <c r="DR740" s="95">
        <v>310</v>
      </c>
      <c r="DS740" s="106">
        <v>-5</v>
      </c>
      <c r="DT740" s="115">
        <v>480</v>
      </c>
      <c r="DU740" s="95">
        <v>490</v>
      </c>
      <c r="DV740" s="95">
        <v>485</v>
      </c>
      <c r="DW740" s="106" t="s">
        <v>5</v>
      </c>
      <c r="DX740" s="115">
        <v>570</v>
      </c>
      <c r="DY740" s="95">
        <v>580</v>
      </c>
      <c r="DZ740" s="95">
        <v>575</v>
      </c>
      <c r="EA740" s="106">
        <v>15</v>
      </c>
      <c r="EB740" s="115">
        <v>360</v>
      </c>
      <c r="EC740" s="95">
        <v>370</v>
      </c>
      <c r="ED740" s="95">
        <v>365</v>
      </c>
      <c r="EE740" s="106" t="s">
        <v>5</v>
      </c>
      <c r="EF740" s="115">
        <v>310</v>
      </c>
      <c r="EG740" s="95">
        <v>320</v>
      </c>
      <c r="EH740" s="95">
        <v>315</v>
      </c>
      <c r="EI740" s="106">
        <v>-5</v>
      </c>
      <c r="EJ740" s="115">
        <v>475</v>
      </c>
      <c r="EK740" s="95">
        <v>485</v>
      </c>
      <c r="EL740" s="95">
        <v>480</v>
      </c>
      <c r="EM740" s="106" t="s">
        <v>5</v>
      </c>
      <c r="EN740" s="115">
        <v>615</v>
      </c>
      <c r="EO740" s="95">
        <v>625</v>
      </c>
      <c r="EP740" s="95">
        <v>620</v>
      </c>
      <c r="EQ740" s="106">
        <v>15</v>
      </c>
      <c r="ER740" s="115">
        <v>345</v>
      </c>
      <c r="ES740" s="95">
        <v>355</v>
      </c>
      <c r="ET740" s="95">
        <v>350</v>
      </c>
      <c r="EU740" s="106" t="s">
        <v>5</v>
      </c>
      <c r="EV740" s="115">
        <v>305</v>
      </c>
      <c r="EW740" s="95">
        <v>315</v>
      </c>
      <c r="EX740" s="95">
        <v>310</v>
      </c>
      <c r="EY740" s="106" t="s">
        <v>5</v>
      </c>
      <c r="EZ740" s="115">
        <v>475</v>
      </c>
      <c r="FA740" s="95">
        <v>485</v>
      </c>
      <c r="FB740" s="95">
        <v>480</v>
      </c>
      <c r="FC740" s="106" t="s">
        <v>5</v>
      </c>
      <c r="FD740" s="115">
        <v>405</v>
      </c>
      <c r="FE740" s="95">
        <v>415</v>
      </c>
      <c r="FF740" s="95">
        <v>410</v>
      </c>
      <c r="FG740" s="106">
        <v>25</v>
      </c>
      <c r="FH740" s="115">
        <v>395</v>
      </c>
      <c r="FI740" s="95">
        <v>405</v>
      </c>
      <c r="FJ740" s="95">
        <v>400</v>
      </c>
      <c r="FK740" s="106">
        <v>-5</v>
      </c>
      <c r="FL740" s="115">
        <v>340</v>
      </c>
      <c r="FM740" s="95">
        <v>350</v>
      </c>
      <c r="FN740" s="95">
        <v>345</v>
      </c>
      <c r="FO740" s="106">
        <v>-5</v>
      </c>
      <c r="FP740" s="115"/>
      <c r="FQ740" s="95"/>
      <c r="FR740" s="95"/>
      <c r="FS740" s="106"/>
      <c r="FT740" s="115">
        <v>480</v>
      </c>
      <c r="FU740" s="95">
        <v>490</v>
      </c>
      <c r="FV740" s="95">
        <v>485</v>
      </c>
      <c r="FW740" s="106">
        <v>10</v>
      </c>
      <c r="FX740" s="115">
        <v>460</v>
      </c>
      <c r="FY740" s="95">
        <v>470</v>
      </c>
      <c r="FZ740" s="95">
        <v>465</v>
      </c>
      <c r="GA740" s="106" t="s">
        <v>5</v>
      </c>
      <c r="GB740" s="115">
        <v>455</v>
      </c>
      <c r="GC740" s="95">
        <v>465</v>
      </c>
      <c r="GD740" s="95">
        <v>460</v>
      </c>
      <c r="GE740" s="106" t="s">
        <v>5</v>
      </c>
      <c r="GF740" s="115">
        <v>430</v>
      </c>
      <c r="GG740" s="95">
        <v>440</v>
      </c>
      <c r="GH740" s="95">
        <v>435</v>
      </c>
      <c r="GI740" s="106" t="s">
        <v>5</v>
      </c>
      <c r="GJ740" s="115">
        <v>490</v>
      </c>
      <c r="GK740" s="95">
        <v>500</v>
      </c>
      <c r="GL740" s="95">
        <v>495</v>
      </c>
      <c r="GM740" s="106" t="s">
        <v>5</v>
      </c>
      <c r="GN740" s="115">
        <v>675</v>
      </c>
      <c r="GO740" s="95">
        <v>685</v>
      </c>
      <c r="GP740" s="95">
        <v>680</v>
      </c>
      <c r="GQ740" s="106">
        <v>15</v>
      </c>
      <c r="GR740" s="93"/>
      <c r="GS740" s="93"/>
    </row>
    <row r="741" spans="1:201" ht="15.75" x14ac:dyDescent="0.25">
      <c r="A741">
        <v>1</v>
      </c>
      <c r="B741">
        <v>2024</v>
      </c>
      <c r="C741" s="91">
        <v>45317</v>
      </c>
      <c r="D741" s="95">
        <v>415</v>
      </c>
      <c r="E741" s="95">
        <v>425</v>
      </c>
      <c r="F741" s="95">
        <v>420</v>
      </c>
      <c r="G741" s="106" t="s">
        <v>5</v>
      </c>
      <c r="H741" s="115">
        <v>415</v>
      </c>
      <c r="I741" s="95">
        <v>425</v>
      </c>
      <c r="J741" s="95">
        <v>420</v>
      </c>
      <c r="K741" s="106">
        <v>5</v>
      </c>
      <c r="L741" s="115">
        <v>450</v>
      </c>
      <c r="M741" s="95">
        <v>460</v>
      </c>
      <c r="N741" s="95">
        <v>455</v>
      </c>
      <c r="O741" s="106" t="s">
        <v>5</v>
      </c>
      <c r="P741" s="115">
        <v>405</v>
      </c>
      <c r="Q741" s="95">
        <v>415</v>
      </c>
      <c r="R741" s="95">
        <v>410</v>
      </c>
      <c r="S741" s="106">
        <v>-10</v>
      </c>
      <c r="T741" s="115">
        <v>400</v>
      </c>
      <c r="U741" s="95">
        <v>410</v>
      </c>
      <c r="V741" s="95">
        <v>405</v>
      </c>
      <c r="W741" s="106">
        <v>-5</v>
      </c>
      <c r="X741" s="115">
        <v>400</v>
      </c>
      <c r="Y741" s="95">
        <v>410</v>
      </c>
      <c r="Z741" s="95">
        <v>405</v>
      </c>
      <c r="AA741" s="106" t="s">
        <v>5</v>
      </c>
      <c r="AB741" s="115">
        <v>445</v>
      </c>
      <c r="AC741" s="95">
        <v>455</v>
      </c>
      <c r="AD741" s="95">
        <v>450</v>
      </c>
      <c r="AE741" s="106" t="s">
        <v>5</v>
      </c>
      <c r="AF741" s="115">
        <v>405</v>
      </c>
      <c r="AG741" s="95">
        <v>415</v>
      </c>
      <c r="AH741" s="95">
        <v>410</v>
      </c>
      <c r="AI741" s="106">
        <v>-10</v>
      </c>
      <c r="AJ741" s="115">
        <v>345</v>
      </c>
      <c r="AK741" s="95">
        <v>355</v>
      </c>
      <c r="AL741" s="95">
        <v>350</v>
      </c>
      <c r="AM741" s="106">
        <v>-10</v>
      </c>
      <c r="AN741" s="115">
        <v>365</v>
      </c>
      <c r="AO741" s="95">
        <v>375</v>
      </c>
      <c r="AP741" s="95">
        <v>370</v>
      </c>
      <c r="AQ741" s="106">
        <v>-5</v>
      </c>
      <c r="AR741" s="115">
        <v>455</v>
      </c>
      <c r="AS741" s="95">
        <v>465</v>
      </c>
      <c r="AT741" s="95">
        <v>460</v>
      </c>
      <c r="AU741" s="106" t="s">
        <v>5</v>
      </c>
      <c r="AV741" s="115">
        <v>385</v>
      </c>
      <c r="AW741" s="95">
        <v>395</v>
      </c>
      <c r="AX741" s="95">
        <v>390</v>
      </c>
      <c r="AY741" s="106">
        <v>10</v>
      </c>
      <c r="AZ741" s="115">
        <v>360</v>
      </c>
      <c r="BA741" s="95">
        <v>370</v>
      </c>
      <c r="BB741" s="95">
        <v>365</v>
      </c>
      <c r="BC741" s="106" t="s">
        <v>5</v>
      </c>
      <c r="BD741" s="115">
        <v>345</v>
      </c>
      <c r="BE741" s="95">
        <v>355</v>
      </c>
      <c r="BF741" s="95">
        <v>350</v>
      </c>
      <c r="BG741" s="106">
        <v>-10</v>
      </c>
      <c r="BH741" s="115">
        <v>365</v>
      </c>
      <c r="BI741" s="95">
        <v>375</v>
      </c>
      <c r="BJ741" s="95">
        <v>370</v>
      </c>
      <c r="BK741" s="106" t="s">
        <v>5</v>
      </c>
      <c r="BL741" s="115">
        <v>360</v>
      </c>
      <c r="BM741" s="95">
        <v>370</v>
      </c>
      <c r="BN741" s="95">
        <v>365</v>
      </c>
      <c r="BO741" s="106" t="s">
        <v>5</v>
      </c>
      <c r="BP741" s="115">
        <v>365</v>
      </c>
      <c r="BQ741" s="95">
        <v>375</v>
      </c>
      <c r="BR741" s="95">
        <v>370</v>
      </c>
      <c r="BS741" s="106" t="s">
        <v>5</v>
      </c>
      <c r="BT741" s="115">
        <v>330</v>
      </c>
      <c r="BU741" s="95">
        <v>340</v>
      </c>
      <c r="BV741" s="95">
        <v>335</v>
      </c>
      <c r="BW741" s="106">
        <v>10</v>
      </c>
      <c r="BX741" s="115">
        <v>480</v>
      </c>
      <c r="BY741" s="95">
        <v>490</v>
      </c>
      <c r="BZ741" s="95">
        <v>485</v>
      </c>
      <c r="CA741" s="106" t="s">
        <v>5</v>
      </c>
      <c r="CB741" s="115">
        <v>565</v>
      </c>
      <c r="CC741" s="95">
        <v>575</v>
      </c>
      <c r="CD741" s="95">
        <v>570</v>
      </c>
      <c r="CE741" s="106">
        <v>-20</v>
      </c>
      <c r="CF741" s="115">
        <v>335</v>
      </c>
      <c r="CG741" s="95">
        <v>345</v>
      </c>
      <c r="CH741" s="95">
        <v>340</v>
      </c>
      <c r="CI741" s="106">
        <v>-5</v>
      </c>
      <c r="CJ741" s="115">
        <v>315</v>
      </c>
      <c r="CK741" s="95">
        <v>325</v>
      </c>
      <c r="CL741" s="95">
        <v>320</v>
      </c>
      <c r="CM741" s="106">
        <v>-5</v>
      </c>
      <c r="CN741" s="115">
        <v>480</v>
      </c>
      <c r="CO741" s="95">
        <v>490</v>
      </c>
      <c r="CP741" s="95">
        <v>485</v>
      </c>
      <c r="CQ741" s="106" t="s">
        <v>5</v>
      </c>
      <c r="CR741" s="115">
        <v>550</v>
      </c>
      <c r="CS741" s="95">
        <v>560</v>
      </c>
      <c r="CT741" s="95">
        <v>555</v>
      </c>
      <c r="CU741" s="106">
        <v>-20</v>
      </c>
      <c r="CV741" s="115">
        <v>365</v>
      </c>
      <c r="CW741" s="95">
        <v>375</v>
      </c>
      <c r="CX741" s="95">
        <v>370</v>
      </c>
      <c r="CY741" s="106" t="s">
        <v>5</v>
      </c>
      <c r="CZ741" s="115">
        <v>340</v>
      </c>
      <c r="DA741" s="95">
        <v>350</v>
      </c>
      <c r="DB741" s="95">
        <v>345</v>
      </c>
      <c r="DC741" s="106" t="s">
        <v>5</v>
      </c>
      <c r="DD741" s="115">
        <v>480</v>
      </c>
      <c r="DE741" s="95">
        <v>490</v>
      </c>
      <c r="DF741" s="95">
        <v>485</v>
      </c>
      <c r="DG741" s="106" t="s">
        <v>5</v>
      </c>
      <c r="DH741" s="115">
        <v>565</v>
      </c>
      <c r="DI741" s="95">
        <v>575</v>
      </c>
      <c r="DJ741" s="95">
        <v>570</v>
      </c>
      <c r="DK741" s="106">
        <v>-20</v>
      </c>
      <c r="DL741" s="115">
        <v>315</v>
      </c>
      <c r="DM741" s="95">
        <v>325</v>
      </c>
      <c r="DN741" s="95">
        <v>320</v>
      </c>
      <c r="DO741" s="106" t="s">
        <v>5</v>
      </c>
      <c r="DP741" s="115">
        <v>305</v>
      </c>
      <c r="DQ741" s="95">
        <v>315</v>
      </c>
      <c r="DR741" s="95">
        <v>310</v>
      </c>
      <c r="DS741" s="106" t="s">
        <v>5</v>
      </c>
      <c r="DT741" s="115">
        <v>480</v>
      </c>
      <c r="DU741" s="95">
        <v>490</v>
      </c>
      <c r="DV741" s="95">
        <v>485</v>
      </c>
      <c r="DW741" s="106" t="s">
        <v>5</v>
      </c>
      <c r="DX741" s="115">
        <v>550</v>
      </c>
      <c r="DY741" s="95">
        <v>560</v>
      </c>
      <c r="DZ741" s="95">
        <v>555</v>
      </c>
      <c r="EA741" s="106">
        <v>-20</v>
      </c>
      <c r="EB741" s="115">
        <v>360</v>
      </c>
      <c r="EC741" s="95">
        <v>370</v>
      </c>
      <c r="ED741" s="95">
        <v>365</v>
      </c>
      <c r="EE741" s="106" t="s">
        <v>5</v>
      </c>
      <c r="EF741" s="115">
        <v>310</v>
      </c>
      <c r="EG741" s="95">
        <v>320</v>
      </c>
      <c r="EH741" s="95">
        <v>315</v>
      </c>
      <c r="EI741" s="106" t="s">
        <v>5</v>
      </c>
      <c r="EJ741" s="115">
        <v>475</v>
      </c>
      <c r="EK741" s="95">
        <v>485</v>
      </c>
      <c r="EL741" s="95">
        <v>480</v>
      </c>
      <c r="EM741" s="106" t="s">
        <v>5</v>
      </c>
      <c r="EN741" s="115">
        <v>595</v>
      </c>
      <c r="EO741" s="95">
        <v>605</v>
      </c>
      <c r="EP741" s="95">
        <v>600</v>
      </c>
      <c r="EQ741" s="106">
        <v>-20</v>
      </c>
      <c r="ER741" s="115">
        <v>345</v>
      </c>
      <c r="ES741" s="95">
        <v>355</v>
      </c>
      <c r="ET741" s="95">
        <v>350</v>
      </c>
      <c r="EU741" s="106" t="s">
        <v>5</v>
      </c>
      <c r="EV741" s="115">
        <v>300</v>
      </c>
      <c r="EW741" s="95">
        <v>310</v>
      </c>
      <c r="EX741" s="95">
        <v>305</v>
      </c>
      <c r="EY741" s="106">
        <v>-5</v>
      </c>
      <c r="EZ741" s="115">
        <v>475</v>
      </c>
      <c r="FA741" s="95">
        <v>485</v>
      </c>
      <c r="FB741" s="95">
        <v>480</v>
      </c>
      <c r="FC741" s="106" t="s">
        <v>5</v>
      </c>
      <c r="FD741" s="115">
        <v>405</v>
      </c>
      <c r="FE741" s="95">
        <v>415</v>
      </c>
      <c r="FF741" s="95">
        <v>410</v>
      </c>
      <c r="FG741" s="106" t="s">
        <v>5</v>
      </c>
      <c r="FH741" s="115">
        <v>395</v>
      </c>
      <c r="FI741" s="95">
        <v>405</v>
      </c>
      <c r="FJ741" s="95">
        <v>400</v>
      </c>
      <c r="FK741" s="106" t="s">
        <v>5</v>
      </c>
      <c r="FL741" s="115">
        <v>340</v>
      </c>
      <c r="FM741" s="95">
        <v>350</v>
      </c>
      <c r="FN741" s="95">
        <v>345</v>
      </c>
      <c r="FO741" s="106" t="s">
        <v>5</v>
      </c>
      <c r="FP741" s="115"/>
      <c r="FQ741" s="95"/>
      <c r="FR741" s="95"/>
      <c r="FS741" s="106"/>
      <c r="FT741" s="115">
        <v>485</v>
      </c>
      <c r="FU741" s="95">
        <v>495</v>
      </c>
      <c r="FV741" s="95">
        <v>490</v>
      </c>
      <c r="FW741" s="106">
        <v>5</v>
      </c>
      <c r="FX741" s="115">
        <v>460</v>
      </c>
      <c r="FY741" s="95">
        <v>470</v>
      </c>
      <c r="FZ741" s="95">
        <v>465</v>
      </c>
      <c r="GA741" s="106" t="s">
        <v>5</v>
      </c>
      <c r="GB741" s="115">
        <v>455</v>
      </c>
      <c r="GC741" s="95">
        <v>465</v>
      </c>
      <c r="GD741" s="95">
        <v>460</v>
      </c>
      <c r="GE741" s="106" t="s">
        <v>5</v>
      </c>
      <c r="GF741" s="115">
        <v>430</v>
      </c>
      <c r="GG741" s="95">
        <v>440</v>
      </c>
      <c r="GH741" s="95">
        <v>435</v>
      </c>
      <c r="GI741" s="106" t="s">
        <v>5</v>
      </c>
      <c r="GJ741" s="115">
        <v>490</v>
      </c>
      <c r="GK741" s="95">
        <v>500</v>
      </c>
      <c r="GL741" s="95">
        <v>495</v>
      </c>
      <c r="GM741" s="106" t="s">
        <v>5</v>
      </c>
      <c r="GN741" s="115">
        <v>655</v>
      </c>
      <c r="GO741" s="95">
        <v>665</v>
      </c>
      <c r="GP741" s="95">
        <v>660</v>
      </c>
      <c r="GQ741" s="106">
        <v>-20</v>
      </c>
      <c r="GR741" s="93"/>
      <c r="GS741" s="93"/>
    </row>
    <row r="742" spans="1:201" ht="15.75" x14ac:dyDescent="0.25">
      <c r="A742">
        <v>2</v>
      </c>
      <c r="B742">
        <v>2024</v>
      </c>
      <c r="C742" s="91">
        <v>45324</v>
      </c>
      <c r="D742" s="95">
        <v>410</v>
      </c>
      <c r="E742" s="95">
        <v>420</v>
      </c>
      <c r="F742" s="95">
        <v>415</v>
      </c>
      <c r="G742" s="106">
        <v>-5</v>
      </c>
      <c r="H742" s="115">
        <v>415</v>
      </c>
      <c r="I742" s="95">
        <v>425</v>
      </c>
      <c r="J742" s="95">
        <v>420</v>
      </c>
      <c r="K742" s="106" t="s">
        <v>5</v>
      </c>
      <c r="L742" s="115">
        <v>450</v>
      </c>
      <c r="M742" s="95">
        <v>460</v>
      </c>
      <c r="N742" s="95">
        <v>455</v>
      </c>
      <c r="O742" s="106" t="s">
        <v>5</v>
      </c>
      <c r="P742" s="115">
        <v>395</v>
      </c>
      <c r="Q742" s="95">
        <v>405</v>
      </c>
      <c r="R742" s="95">
        <v>400</v>
      </c>
      <c r="S742" s="106">
        <v>-10</v>
      </c>
      <c r="T742" s="115">
        <v>390</v>
      </c>
      <c r="U742" s="95">
        <v>400</v>
      </c>
      <c r="V742" s="95">
        <v>395</v>
      </c>
      <c r="W742" s="106">
        <v>-10</v>
      </c>
      <c r="X742" s="115">
        <v>395</v>
      </c>
      <c r="Y742" s="95">
        <v>405</v>
      </c>
      <c r="Z742" s="95">
        <v>400</v>
      </c>
      <c r="AA742" s="106">
        <v>-5</v>
      </c>
      <c r="AB742" s="115">
        <v>445</v>
      </c>
      <c r="AC742" s="95">
        <v>455</v>
      </c>
      <c r="AD742" s="95">
        <v>450</v>
      </c>
      <c r="AE742" s="106" t="s">
        <v>5</v>
      </c>
      <c r="AF742" s="115">
        <v>375</v>
      </c>
      <c r="AG742" s="95">
        <v>385</v>
      </c>
      <c r="AH742" s="95">
        <v>380</v>
      </c>
      <c r="AI742" s="106">
        <v>-30</v>
      </c>
      <c r="AJ742" s="115">
        <v>345</v>
      </c>
      <c r="AK742" s="95">
        <v>355</v>
      </c>
      <c r="AL742" s="95">
        <v>350</v>
      </c>
      <c r="AM742" s="106" t="s">
        <v>5</v>
      </c>
      <c r="AN742" s="115">
        <v>365</v>
      </c>
      <c r="AO742" s="95">
        <v>375</v>
      </c>
      <c r="AP742" s="95">
        <v>370</v>
      </c>
      <c r="AQ742" s="106" t="s">
        <v>5</v>
      </c>
      <c r="AR742" s="115">
        <v>455</v>
      </c>
      <c r="AS742" s="95">
        <v>465</v>
      </c>
      <c r="AT742" s="95">
        <v>460</v>
      </c>
      <c r="AU742" s="106" t="s">
        <v>5</v>
      </c>
      <c r="AV742" s="115">
        <v>370</v>
      </c>
      <c r="AW742" s="95">
        <v>380</v>
      </c>
      <c r="AX742" s="95">
        <v>375</v>
      </c>
      <c r="AY742" s="106">
        <v>-15</v>
      </c>
      <c r="AZ742" s="115">
        <v>360</v>
      </c>
      <c r="BA742" s="95">
        <v>370</v>
      </c>
      <c r="BB742" s="95">
        <v>365</v>
      </c>
      <c r="BC742" s="106" t="s">
        <v>5</v>
      </c>
      <c r="BD742" s="115">
        <v>335</v>
      </c>
      <c r="BE742" s="95">
        <v>345</v>
      </c>
      <c r="BF742" s="95">
        <v>340</v>
      </c>
      <c r="BG742" s="106">
        <v>-10</v>
      </c>
      <c r="BH742" s="115">
        <v>365</v>
      </c>
      <c r="BI742" s="95">
        <v>375</v>
      </c>
      <c r="BJ742" s="95">
        <v>370</v>
      </c>
      <c r="BK742" s="106" t="s">
        <v>5</v>
      </c>
      <c r="BL742" s="115">
        <v>345</v>
      </c>
      <c r="BM742" s="95">
        <v>355</v>
      </c>
      <c r="BN742" s="95">
        <v>350</v>
      </c>
      <c r="BO742" s="106">
        <v>-15</v>
      </c>
      <c r="BP742" s="115">
        <v>365</v>
      </c>
      <c r="BQ742" s="95">
        <v>375</v>
      </c>
      <c r="BR742" s="95">
        <v>370</v>
      </c>
      <c r="BS742" s="106" t="s">
        <v>5</v>
      </c>
      <c r="BT742" s="115">
        <v>330</v>
      </c>
      <c r="BU742" s="95">
        <v>340</v>
      </c>
      <c r="BV742" s="95">
        <v>335</v>
      </c>
      <c r="BW742" s="106" t="s">
        <v>5</v>
      </c>
      <c r="BX742" s="115">
        <v>485</v>
      </c>
      <c r="BY742" s="95">
        <v>495</v>
      </c>
      <c r="BZ742" s="95">
        <v>490</v>
      </c>
      <c r="CA742" s="106">
        <v>5</v>
      </c>
      <c r="CB742" s="115">
        <v>540</v>
      </c>
      <c r="CC742" s="95">
        <v>550</v>
      </c>
      <c r="CD742" s="95">
        <v>545</v>
      </c>
      <c r="CE742" s="106">
        <v>-25</v>
      </c>
      <c r="CF742" s="115">
        <v>335</v>
      </c>
      <c r="CG742" s="95">
        <v>345</v>
      </c>
      <c r="CH742" s="95">
        <v>340</v>
      </c>
      <c r="CI742" s="106" t="s">
        <v>5</v>
      </c>
      <c r="CJ742" s="115">
        <v>315</v>
      </c>
      <c r="CK742" s="95">
        <v>325</v>
      </c>
      <c r="CL742" s="95">
        <v>320</v>
      </c>
      <c r="CM742" s="106" t="s">
        <v>5</v>
      </c>
      <c r="CN742" s="115">
        <v>485</v>
      </c>
      <c r="CO742" s="95">
        <v>495</v>
      </c>
      <c r="CP742" s="95">
        <v>490</v>
      </c>
      <c r="CQ742" s="106">
        <v>5</v>
      </c>
      <c r="CR742" s="115">
        <v>520</v>
      </c>
      <c r="CS742" s="95">
        <v>530</v>
      </c>
      <c r="CT742" s="95">
        <v>525</v>
      </c>
      <c r="CU742" s="106">
        <v>-30</v>
      </c>
      <c r="CV742" s="115">
        <v>365</v>
      </c>
      <c r="CW742" s="95">
        <v>375</v>
      </c>
      <c r="CX742" s="95">
        <v>370</v>
      </c>
      <c r="CY742" s="106" t="s">
        <v>5</v>
      </c>
      <c r="CZ742" s="115">
        <v>340</v>
      </c>
      <c r="DA742" s="95">
        <v>350</v>
      </c>
      <c r="DB742" s="95">
        <v>345</v>
      </c>
      <c r="DC742" s="106" t="s">
        <v>5</v>
      </c>
      <c r="DD742" s="115">
        <v>485</v>
      </c>
      <c r="DE742" s="95">
        <v>495</v>
      </c>
      <c r="DF742" s="95">
        <v>490</v>
      </c>
      <c r="DG742" s="106">
        <v>5</v>
      </c>
      <c r="DH742" s="115">
        <v>535</v>
      </c>
      <c r="DI742" s="95">
        <v>545</v>
      </c>
      <c r="DJ742" s="95">
        <v>540</v>
      </c>
      <c r="DK742" s="106">
        <v>-30</v>
      </c>
      <c r="DL742" s="115">
        <v>320</v>
      </c>
      <c r="DM742" s="95">
        <v>330</v>
      </c>
      <c r="DN742" s="95">
        <v>325</v>
      </c>
      <c r="DO742" s="106">
        <v>5</v>
      </c>
      <c r="DP742" s="115">
        <v>305</v>
      </c>
      <c r="DQ742" s="95">
        <v>315</v>
      </c>
      <c r="DR742" s="95">
        <v>310</v>
      </c>
      <c r="DS742" s="106" t="s">
        <v>5</v>
      </c>
      <c r="DT742" s="115">
        <v>485</v>
      </c>
      <c r="DU742" s="95">
        <v>495</v>
      </c>
      <c r="DV742" s="95">
        <v>490</v>
      </c>
      <c r="DW742" s="106">
        <v>5</v>
      </c>
      <c r="DX742" s="115">
        <v>520</v>
      </c>
      <c r="DY742" s="95">
        <v>530</v>
      </c>
      <c r="DZ742" s="95">
        <v>525</v>
      </c>
      <c r="EA742" s="106">
        <v>-30</v>
      </c>
      <c r="EB742" s="115">
        <v>360</v>
      </c>
      <c r="EC742" s="95">
        <v>370</v>
      </c>
      <c r="ED742" s="95">
        <v>365</v>
      </c>
      <c r="EE742" s="106" t="s">
        <v>5</v>
      </c>
      <c r="EF742" s="115">
        <v>310</v>
      </c>
      <c r="EG742" s="95">
        <v>320</v>
      </c>
      <c r="EH742" s="95">
        <v>315</v>
      </c>
      <c r="EI742" s="106" t="s">
        <v>5</v>
      </c>
      <c r="EJ742" s="115">
        <v>480</v>
      </c>
      <c r="EK742" s="95">
        <v>490</v>
      </c>
      <c r="EL742" s="95">
        <v>485</v>
      </c>
      <c r="EM742" s="106">
        <v>5</v>
      </c>
      <c r="EN742" s="115">
        <v>565</v>
      </c>
      <c r="EO742" s="95">
        <v>575</v>
      </c>
      <c r="EP742" s="95">
        <v>570</v>
      </c>
      <c r="EQ742" s="106">
        <v>-30</v>
      </c>
      <c r="ER742" s="115">
        <v>340</v>
      </c>
      <c r="ES742" s="95">
        <v>350</v>
      </c>
      <c r="ET742" s="95">
        <v>345</v>
      </c>
      <c r="EU742" s="106">
        <v>-5</v>
      </c>
      <c r="EV742" s="115">
        <v>300</v>
      </c>
      <c r="EW742" s="95">
        <v>310</v>
      </c>
      <c r="EX742" s="95">
        <v>305</v>
      </c>
      <c r="EY742" s="106" t="s">
        <v>5</v>
      </c>
      <c r="EZ742" s="115">
        <v>480</v>
      </c>
      <c r="FA742" s="95">
        <v>490</v>
      </c>
      <c r="FB742" s="95">
        <v>485</v>
      </c>
      <c r="FC742" s="106">
        <v>5</v>
      </c>
      <c r="FD742" s="115">
        <v>405</v>
      </c>
      <c r="FE742" s="95">
        <v>415</v>
      </c>
      <c r="FF742" s="95">
        <v>410</v>
      </c>
      <c r="FG742" s="106" t="s">
        <v>5</v>
      </c>
      <c r="FH742" s="115">
        <v>395</v>
      </c>
      <c r="FI742" s="95">
        <v>405</v>
      </c>
      <c r="FJ742" s="95">
        <v>400</v>
      </c>
      <c r="FK742" s="106" t="s">
        <v>5</v>
      </c>
      <c r="FL742" s="115">
        <v>345</v>
      </c>
      <c r="FM742" s="95">
        <v>355</v>
      </c>
      <c r="FN742" s="95">
        <v>350</v>
      </c>
      <c r="FO742" s="106">
        <v>5</v>
      </c>
      <c r="FP742" s="115"/>
      <c r="FQ742" s="95"/>
      <c r="FR742" s="95"/>
      <c r="FS742" s="106"/>
      <c r="FT742" s="115">
        <v>485</v>
      </c>
      <c r="FU742" s="95">
        <v>495</v>
      </c>
      <c r="FV742" s="95">
        <v>490</v>
      </c>
      <c r="FW742" s="106" t="s">
        <v>5</v>
      </c>
      <c r="FX742" s="115">
        <v>450</v>
      </c>
      <c r="FY742" s="95">
        <v>460</v>
      </c>
      <c r="FZ742" s="95">
        <v>455</v>
      </c>
      <c r="GA742" s="106">
        <v>-10</v>
      </c>
      <c r="GB742" s="115">
        <v>455</v>
      </c>
      <c r="GC742" s="95">
        <v>465</v>
      </c>
      <c r="GD742" s="95">
        <v>460</v>
      </c>
      <c r="GE742" s="106" t="s">
        <v>5</v>
      </c>
      <c r="GF742" s="115">
        <v>430</v>
      </c>
      <c r="GG742" s="95">
        <v>440</v>
      </c>
      <c r="GH742" s="95">
        <v>435</v>
      </c>
      <c r="GI742" s="106" t="s">
        <v>5</v>
      </c>
      <c r="GJ742" s="115">
        <v>495</v>
      </c>
      <c r="GK742" s="95">
        <v>505</v>
      </c>
      <c r="GL742" s="95">
        <v>500</v>
      </c>
      <c r="GM742" s="106">
        <v>5</v>
      </c>
      <c r="GN742" s="115">
        <v>625</v>
      </c>
      <c r="GO742" s="95">
        <v>635</v>
      </c>
      <c r="GP742" s="95">
        <v>630</v>
      </c>
      <c r="GQ742" s="106">
        <v>-30</v>
      </c>
      <c r="GR742" s="93"/>
      <c r="GS742" s="93"/>
    </row>
    <row r="743" spans="1:201" ht="15.75" x14ac:dyDescent="0.25">
      <c r="A743">
        <v>2</v>
      </c>
      <c r="B743">
        <v>2024</v>
      </c>
      <c r="C743" s="91">
        <v>45331</v>
      </c>
      <c r="D743" s="95">
        <v>400</v>
      </c>
      <c r="E743" s="95">
        <v>410</v>
      </c>
      <c r="F743" s="95">
        <v>405</v>
      </c>
      <c r="G743" s="106">
        <v>-10</v>
      </c>
      <c r="H743" s="115">
        <v>400</v>
      </c>
      <c r="I743" s="95">
        <v>410</v>
      </c>
      <c r="J743" s="95">
        <v>405</v>
      </c>
      <c r="K743" s="106">
        <v>-15</v>
      </c>
      <c r="L743" s="115">
        <v>425</v>
      </c>
      <c r="M743" s="95">
        <v>435</v>
      </c>
      <c r="N743" s="95">
        <v>430</v>
      </c>
      <c r="O743" s="106">
        <v>-25</v>
      </c>
      <c r="P743" s="115">
        <v>390</v>
      </c>
      <c r="Q743" s="95">
        <v>400</v>
      </c>
      <c r="R743" s="95">
        <v>395</v>
      </c>
      <c r="S743" s="106">
        <v>-5</v>
      </c>
      <c r="T743" s="115">
        <v>385</v>
      </c>
      <c r="U743" s="95">
        <v>395</v>
      </c>
      <c r="V743" s="95">
        <v>390</v>
      </c>
      <c r="W743" s="106">
        <v>-5</v>
      </c>
      <c r="X743" s="115">
        <v>385</v>
      </c>
      <c r="Y743" s="95">
        <v>395</v>
      </c>
      <c r="Z743" s="95">
        <v>390</v>
      </c>
      <c r="AA743" s="106">
        <v>-10</v>
      </c>
      <c r="AB743" s="115">
        <v>410</v>
      </c>
      <c r="AC743" s="95">
        <v>420</v>
      </c>
      <c r="AD743" s="95">
        <v>415</v>
      </c>
      <c r="AE743" s="106">
        <v>-35</v>
      </c>
      <c r="AF743" s="115">
        <v>345</v>
      </c>
      <c r="AG743" s="95">
        <v>355</v>
      </c>
      <c r="AH743" s="95">
        <v>350</v>
      </c>
      <c r="AI743" s="106">
        <v>-30</v>
      </c>
      <c r="AJ743" s="115">
        <v>330</v>
      </c>
      <c r="AK743" s="95">
        <v>340</v>
      </c>
      <c r="AL743" s="95">
        <v>335</v>
      </c>
      <c r="AM743" s="106">
        <v>-15</v>
      </c>
      <c r="AN743" s="115">
        <v>360</v>
      </c>
      <c r="AO743" s="95">
        <v>370</v>
      </c>
      <c r="AP743" s="95">
        <v>365</v>
      </c>
      <c r="AQ743" s="106">
        <v>-5</v>
      </c>
      <c r="AR743" s="115">
        <v>425</v>
      </c>
      <c r="AS743" s="95">
        <v>435</v>
      </c>
      <c r="AT743" s="95">
        <v>430</v>
      </c>
      <c r="AU743" s="106">
        <v>-30</v>
      </c>
      <c r="AV743" s="115">
        <v>350</v>
      </c>
      <c r="AW743" s="95">
        <v>360</v>
      </c>
      <c r="AX743" s="95">
        <v>355</v>
      </c>
      <c r="AY743" s="106">
        <v>-20</v>
      </c>
      <c r="AZ743" s="115">
        <v>355</v>
      </c>
      <c r="BA743" s="95">
        <v>365</v>
      </c>
      <c r="BB743" s="95">
        <v>360</v>
      </c>
      <c r="BC743" s="106">
        <v>-5</v>
      </c>
      <c r="BD743" s="115">
        <v>335</v>
      </c>
      <c r="BE743" s="95">
        <v>345</v>
      </c>
      <c r="BF743" s="95">
        <v>340</v>
      </c>
      <c r="BG743" s="106" t="s">
        <v>5</v>
      </c>
      <c r="BH743" s="115">
        <v>365</v>
      </c>
      <c r="BI743" s="95">
        <v>375</v>
      </c>
      <c r="BJ743" s="95">
        <v>370</v>
      </c>
      <c r="BK743" s="106" t="s">
        <v>5</v>
      </c>
      <c r="BL743" s="115">
        <v>340</v>
      </c>
      <c r="BM743" s="95">
        <v>350</v>
      </c>
      <c r="BN743" s="95">
        <v>345</v>
      </c>
      <c r="BO743" s="106">
        <v>-5</v>
      </c>
      <c r="BP743" s="115">
        <v>360</v>
      </c>
      <c r="BQ743" s="95">
        <v>370</v>
      </c>
      <c r="BR743" s="95">
        <v>365</v>
      </c>
      <c r="BS743" s="106">
        <v>-5</v>
      </c>
      <c r="BT743" s="115">
        <v>330</v>
      </c>
      <c r="BU743" s="95">
        <v>340</v>
      </c>
      <c r="BV743" s="95">
        <v>335</v>
      </c>
      <c r="BW743" s="106" t="s">
        <v>5</v>
      </c>
      <c r="BX743" s="115">
        <v>485</v>
      </c>
      <c r="BY743" s="95">
        <v>495</v>
      </c>
      <c r="BZ743" s="95">
        <v>490</v>
      </c>
      <c r="CA743" s="106" t="s">
        <v>5</v>
      </c>
      <c r="CB743" s="115">
        <v>535</v>
      </c>
      <c r="CC743" s="95">
        <v>545</v>
      </c>
      <c r="CD743" s="95">
        <v>540</v>
      </c>
      <c r="CE743" s="106">
        <v>-5</v>
      </c>
      <c r="CF743" s="115">
        <v>335</v>
      </c>
      <c r="CG743" s="95">
        <v>345</v>
      </c>
      <c r="CH743" s="95">
        <v>340</v>
      </c>
      <c r="CI743" s="106" t="s">
        <v>5</v>
      </c>
      <c r="CJ743" s="115">
        <v>310</v>
      </c>
      <c r="CK743" s="95">
        <v>320</v>
      </c>
      <c r="CL743" s="95">
        <v>315</v>
      </c>
      <c r="CM743" s="106">
        <v>-5</v>
      </c>
      <c r="CN743" s="115">
        <v>485</v>
      </c>
      <c r="CO743" s="95">
        <v>495</v>
      </c>
      <c r="CP743" s="95">
        <v>490</v>
      </c>
      <c r="CQ743" s="106" t="s">
        <v>5</v>
      </c>
      <c r="CR743" s="115">
        <v>515</v>
      </c>
      <c r="CS743" s="95">
        <v>525</v>
      </c>
      <c r="CT743" s="95">
        <v>520</v>
      </c>
      <c r="CU743" s="106">
        <v>-5</v>
      </c>
      <c r="CV743" s="115">
        <v>360</v>
      </c>
      <c r="CW743" s="95">
        <v>370</v>
      </c>
      <c r="CX743" s="95">
        <v>365</v>
      </c>
      <c r="CY743" s="106">
        <v>-5</v>
      </c>
      <c r="CZ743" s="115">
        <v>340</v>
      </c>
      <c r="DA743" s="95">
        <v>350</v>
      </c>
      <c r="DB743" s="95">
        <v>345</v>
      </c>
      <c r="DC743" s="106" t="s">
        <v>5</v>
      </c>
      <c r="DD743" s="115">
        <v>485</v>
      </c>
      <c r="DE743" s="95">
        <v>495</v>
      </c>
      <c r="DF743" s="95">
        <v>490</v>
      </c>
      <c r="DG743" s="106" t="s">
        <v>5</v>
      </c>
      <c r="DH743" s="115">
        <v>530</v>
      </c>
      <c r="DI743" s="95">
        <v>540</v>
      </c>
      <c r="DJ743" s="95">
        <v>535</v>
      </c>
      <c r="DK743" s="106">
        <v>-5</v>
      </c>
      <c r="DL743" s="115">
        <v>320</v>
      </c>
      <c r="DM743" s="95">
        <v>330</v>
      </c>
      <c r="DN743" s="95">
        <v>325</v>
      </c>
      <c r="DO743" s="106" t="s">
        <v>5</v>
      </c>
      <c r="DP743" s="115">
        <v>305</v>
      </c>
      <c r="DQ743" s="95">
        <v>315</v>
      </c>
      <c r="DR743" s="95">
        <v>310</v>
      </c>
      <c r="DS743" s="106" t="s">
        <v>5</v>
      </c>
      <c r="DT743" s="115">
        <v>485</v>
      </c>
      <c r="DU743" s="95">
        <v>495</v>
      </c>
      <c r="DV743" s="95">
        <v>490</v>
      </c>
      <c r="DW743" s="106" t="s">
        <v>5</v>
      </c>
      <c r="DX743" s="115">
        <v>515</v>
      </c>
      <c r="DY743" s="95">
        <v>525</v>
      </c>
      <c r="DZ743" s="95">
        <v>520</v>
      </c>
      <c r="EA743" s="106">
        <v>-5</v>
      </c>
      <c r="EB743" s="115">
        <v>355</v>
      </c>
      <c r="EC743" s="95">
        <v>365</v>
      </c>
      <c r="ED743" s="95">
        <v>360</v>
      </c>
      <c r="EE743" s="106">
        <v>-5</v>
      </c>
      <c r="EF743" s="115">
        <v>305</v>
      </c>
      <c r="EG743" s="95">
        <v>315</v>
      </c>
      <c r="EH743" s="95">
        <v>310</v>
      </c>
      <c r="EI743" s="106">
        <v>-5</v>
      </c>
      <c r="EJ743" s="115">
        <v>480</v>
      </c>
      <c r="EK743" s="95">
        <v>490</v>
      </c>
      <c r="EL743" s="95">
        <v>485</v>
      </c>
      <c r="EM743" s="106" t="s">
        <v>5</v>
      </c>
      <c r="EN743" s="115">
        <v>560</v>
      </c>
      <c r="EO743" s="95">
        <v>570</v>
      </c>
      <c r="EP743" s="95">
        <v>565</v>
      </c>
      <c r="EQ743" s="106">
        <v>-5</v>
      </c>
      <c r="ER743" s="115">
        <v>335</v>
      </c>
      <c r="ES743" s="95">
        <v>345</v>
      </c>
      <c r="ET743" s="95">
        <v>340</v>
      </c>
      <c r="EU743" s="106">
        <v>-5</v>
      </c>
      <c r="EV743" s="115">
        <v>295</v>
      </c>
      <c r="EW743" s="95">
        <v>305</v>
      </c>
      <c r="EX743" s="95">
        <v>300</v>
      </c>
      <c r="EY743" s="106">
        <v>-5</v>
      </c>
      <c r="EZ743" s="115">
        <v>480</v>
      </c>
      <c r="FA743" s="95">
        <v>490</v>
      </c>
      <c r="FB743" s="95">
        <v>485</v>
      </c>
      <c r="FC743" s="106" t="s">
        <v>5</v>
      </c>
      <c r="FD743" s="115">
        <v>405</v>
      </c>
      <c r="FE743" s="95">
        <v>415</v>
      </c>
      <c r="FF743" s="95">
        <v>410</v>
      </c>
      <c r="FG743" s="106" t="s">
        <v>5</v>
      </c>
      <c r="FH743" s="115">
        <v>400</v>
      </c>
      <c r="FI743" s="95">
        <v>410</v>
      </c>
      <c r="FJ743" s="95">
        <v>405</v>
      </c>
      <c r="FK743" s="106">
        <v>5</v>
      </c>
      <c r="FL743" s="115">
        <v>345</v>
      </c>
      <c r="FM743" s="95">
        <v>355</v>
      </c>
      <c r="FN743" s="95">
        <v>350</v>
      </c>
      <c r="FO743" s="106" t="s">
        <v>5</v>
      </c>
      <c r="FP743" s="115"/>
      <c r="FQ743" s="95"/>
      <c r="FR743" s="95"/>
      <c r="FS743" s="106"/>
      <c r="FT743" s="115">
        <v>500</v>
      </c>
      <c r="FU743" s="95">
        <v>510</v>
      </c>
      <c r="FV743" s="95">
        <v>505</v>
      </c>
      <c r="FW743" s="106">
        <v>15</v>
      </c>
      <c r="FX743" s="115">
        <v>450</v>
      </c>
      <c r="FY743" s="95">
        <v>460</v>
      </c>
      <c r="FZ743" s="95">
        <v>455</v>
      </c>
      <c r="GA743" s="106" t="s">
        <v>5</v>
      </c>
      <c r="GB743" s="115">
        <v>450</v>
      </c>
      <c r="GC743" s="95">
        <v>460</v>
      </c>
      <c r="GD743" s="95">
        <v>455</v>
      </c>
      <c r="GE743" s="106">
        <v>-5</v>
      </c>
      <c r="GF743" s="115">
        <v>430</v>
      </c>
      <c r="GG743" s="95">
        <v>440</v>
      </c>
      <c r="GH743" s="95">
        <v>435</v>
      </c>
      <c r="GI743" s="106" t="s">
        <v>5</v>
      </c>
      <c r="GJ743" s="115">
        <v>495</v>
      </c>
      <c r="GK743" s="95">
        <v>505</v>
      </c>
      <c r="GL743" s="95">
        <v>500</v>
      </c>
      <c r="GM743" s="106" t="s">
        <v>5</v>
      </c>
      <c r="GN743" s="115">
        <v>620</v>
      </c>
      <c r="GO743" s="95">
        <v>630</v>
      </c>
      <c r="GP743" s="95">
        <v>625</v>
      </c>
      <c r="GQ743" s="106">
        <v>-5</v>
      </c>
      <c r="GR743" s="93"/>
      <c r="GS743" s="93"/>
    </row>
    <row r="744" spans="1:201" ht="15.75" x14ac:dyDescent="0.25">
      <c r="A744">
        <v>2</v>
      </c>
      <c r="B744">
        <v>2024</v>
      </c>
      <c r="C744" s="91">
        <v>45338</v>
      </c>
      <c r="D744" s="96">
        <v>385</v>
      </c>
      <c r="E744" s="96">
        <v>395</v>
      </c>
      <c r="F744" s="96">
        <v>390</v>
      </c>
      <c r="G744" s="103"/>
      <c r="H744" s="113">
        <v>392.5</v>
      </c>
      <c r="I744" s="96">
        <v>402.5</v>
      </c>
      <c r="J744" s="96">
        <v>397.5</v>
      </c>
      <c r="K744" s="103"/>
      <c r="L744" s="113">
        <v>422.5</v>
      </c>
      <c r="M744" s="96">
        <v>432.5</v>
      </c>
      <c r="N744" s="96">
        <v>427.5</v>
      </c>
      <c r="O744" s="103"/>
      <c r="P744" s="113">
        <v>387.5</v>
      </c>
      <c r="Q744" s="96">
        <v>397.5</v>
      </c>
      <c r="R744" s="96">
        <v>392.5</v>
      </c>
      <c r="S744" s="103"/>
      <c r="T744" s="113">
        <v>367.5</v>
      </c>
      <c r="U744" s="96">
        <v>377.5</v>
      </c>
      <c r="V744" s="96">
        <v>372.5</v>
      </c>
      <c r="W744" s="103"/>
      <c r="X744" s="113">
        <v>375</v>
      </c>
      <c r="Y744" s="96">
        <v>385</v>
      </c>
      <c r="Z744" s="96">
        <v>380</v>
      </c>
      <c r="AA744" s="103"/>
      <c r="AB744" s="113">
        <v>410</v>
      </c>
      <c r="AC744" s="96">
        <v>420</v>
      </c>
      <c r="AD744" s="96">
        <v>415</v>
      </c>
      <c r="AE744" s="103"/>
      <c r="AF744" s="113">
        <v>345</v>
      </c>
      <c r="AG744" s="96">
        <v>355</v>
      </c>
      <c r="AH744" s="96">
        <v>350</v>
      </c>
      <c r="AI744" s="103"/>
      <c r="AJ744" s="113">
        <v>330</v>
      </c>
      <c r="AK744" s="96">
        <v>340</v>
      </c>
      <c r="AL744" s="96">
        <v>335</v>
      </c>
      <c r="AM744" s="103"/>
      <c r="AN744" s="113">
        <v>350</v>
      </c>
      <c r="AO744" s="96">
        <v>360</v>
      </c>
      <c r="AP744" s="96">
        <v>355</v>
      </c>
      <c r="AQ744" s="103"/>
      <c r="AR744" s="113">
        <v>422.5</v>
      </c>
      <c r="AS744" s="96">
        <v>432.5</v>
      </c>
      <c r="AT744" s="96">
        <v>427.5</v>
      </c>
      <c r="AU744" s="103"/>
      <c r="AV744" s="113">
        <v>350</v>
      </c>
      <c r="AW744" s="96">
        <v>360</v>
      </c>
      <c r="AX744" s="96">
        <v>355</v>
      </c>
      <c r="AY744" s="103"/>
      <c r="AZ744" s="113">
        <v>350</v>
      </c>
      <c r="BA744" s="96">
        <v>360</v>
      </c>
      <c r="BB744" s="96">
        <v>355</v>
      </c>
      <c r="BC744" s="103"/>
      <c r="BD744" s="113">
        <v>335</v>
      </c>
      <c r="BE744" s="96">
        <v>345</v>
      </c>
      <c r="BF744" s="96">
        <v>340</v>
      </c>
      <c r="BG744" s="103"/>
      <c r="BH744" s="113">
        <v>365</v>
      </c>
      <c r="BI744" s="96">
        <v>375</v>
      </c>
      <c r="BJ744" s="96">
        <v>370</v>
      </c>
      <c r="BK744" s="103"/>
      <c r="BL744" s="113">
        <v>340</v>
      </c>
      <c r="BM744" s="96">
        <v>350</v>
      </c>
      <c r="BN744" s="96">
        <v>345</v>
      </c>
      <c r="BO744" s="103"/>
      <c r="BP744" s="113">
        <v>360</v>
      </c>
      <c r="BQ744" s="96">
        <v>370</v>
      </c>
      <c r="BR744" s="96">
        <v>365</v>
      </c>
      <c r="BS744" s="103"/>
      <c r="BT744" s="113">
        <v>320</v>
      </c>
      <c r="BU744" s="96">
        <v>330</v>
      </c>
      <c r="BV744" s="96">
        <v>325</v>
      </c>
      <c r="BW744" s="103"/>
      <c r="BX744" s="113">
        <v>477.5</v>
      </c>
      <c r="BY744" s="96">
        <v>487.5</v>
      </c>
      <c r="BZ744" s="96">
        <v>482.5</v>
      </c>
      <c r="CA744" s="103"/>
      <c r="CB744" s="113">
        <v>535</v>
      </c>
      <c r="CC744" s="96">
        <v>545</v>
      </c>
      <c r="CD744" s="96">
        <v>540</v>
      </c>
      <c r="CE744" s="103"/>
      <c r="CF744" s="113">
        <v>325</v>
      </c>
      <c r="CG744" s="96">
        <v>335</v>
      </c>
      <c r="CH744" s="96">
        <v>330</v>
      </c>
      <c r="CI744" s="103"/>
      <c r="CJ744" s="113">
        <v>305</v>
      </c>
      <c r="CK744" s="96">
        <v>315</v>
      </c>
      <c r="CL744" s="96">
        <v>310</v>
      </c>
      <c r="CM744" s="103"/>
      <c r="CN744" s="113">
        <v>477.5</v>
      </c>
      <c r="CO744" s="96">
        <v>487.5</v>
      </c>
      <c r="CP744" s="96">
        <v>482.5</v>
      </c>
      <c r="CQ744" s="103"/>
      <c r="CR744" s="113">
        <v>510</v>
      </c>
      <c r="CS744" s="96">
        <v>520</v>
      </c>
      <c r="CT744" s="96">
        <v>515</v>
      </c>
      <c r="CU744" s="103"/>
      <c r="CV744" s="113">
        <v>355</v>
      </c>
      <c r="CW744" s="96">
        <v>365</v>
      </c>
      <c r="CX744" s="96">
        <v>360</v>
      </c>
      <c r="CY744" s="103"/>
      <c r="CZ744" s="113">
        <v>330</v>
      </c>
      <c r="DA744" s="96">
        <v>340</v>
      </c>
      <c r="DB744" s="96">
        <v>335</v>
      </c>
      <c r="DC744" s="103"/>
      <c r="DD744" s="113">
        <v>477.5</v>
      </c>
      <c r="DE744" s="96">
        <v>487.5</v>
      </c>
      <c r="DF744" s="96">
        <v>482.5</v>
      </c>
      <c r="DG744" s="103"/>
      <c r="DH744" s="113">
        <v>525</v>
      </c>
      <c r="DI744" s="96">
        <v>535</v>
      </c>
      <c r="DJ744" s="96">
        <v>530</v>
      </c>
      <c r="DK744" s="103"/>
      <c r="DL744" s="113">
        <v>312.5</v>
      </c>
      <c r="DM744" s="96">
        <v>322.5</v>
      </c>
      <c r="DN744" s="96">
        <v>317.5</v>
      </c>
      <c r="DO744" s="103"/>
      <c r="DP744" s="113">
        <v>297.5</v>
      </c>
      <c r="DQ744" s="96">
        <v>307.5</v>
      </c>
      <c r="DR744" s="96">
        <v>302.5</v>
      </c>
      <c r="DS744" s="103"/>
      <c r="DT744" s="113">
        <v>477.5</v>
      </c>
      <c r="DU744" s="96">
        <v>487.5</v>
      </c>
      <c r="DV744" s="96">
        <v>482.5</v>
      </c>
      <c r="DW744" s="103"/>
      <c r="DX744" s="113">
        <v>510</v>
      </c>
      <c r="DY744" s="96">
        <v>520</v>
      </c>
      <c r="DZ744" s="96">
        <v>515</v>
      </c>
      <c r="EA744" s="103"/>
      <c r="EB744" s="113">
        <v>352.5</v>
      </c>
      <c r="EC744" s="96">
        <v>362.5</v>
      </c>
      <c r="ED744" s="96">
        <v>357.5</v>
      </c>
      <c r="EE744" s="103"/>
      <c r="EF744" s="113">
        <v>307.5</v>
      </c>
      <c r="EG744" s="96">
        <v>317.5</v>
      </c>
      <c r="EH744" s="96">
        <v>312.5</v>
      </c>
      <c r="EI744" s="103"/>
      <c r="EJ744" s="113">
        <v>472.5</v>
      </c>
      <c r="EK744" s="96">
        <v>482.5</v>
      </c>
      <c r="EL744" s="96">
        <v>477.5</v>
      </c>
      <c r="EM744" s="103"/>
      <c r="EN744" s="113">
        <v>555</v>
      </c>
      <c r="EO744" s="96">
        <v>565</v>
      </c>
      <c r="EP744" s="96">
        <v>560</v>
      </c>
      <c r="EQ744" s="103"/>
      <c r="ER744" s="113">
        <v>322.5</v>
      </c>
      <c r="ES744" s="96">
        <v>332.5</v>
      </c>
      <c r="ET744" s="96">
        <v>327.5</v>
      </c>
      <c r="EU744" s="103"/>
      <c r="EV744" s="113">
        <v>292.5</v>
      </c>
      <c r="EW744" s="96">
        <v>302.5</v>
      </c>
      <c r="EX744" s="96">
        <v>297.5</v>
      </c>
      <c r="EY744" s="103"/>
      <c r="EZ744" s="113">
        <v>472.5</v>
      </c>
      <c r="FA744" s="96">
        <v>482.5</v>
      </c>
      <c r="FB744" s="96">
        <v>477.5</v>
      </c>
      <c r="FC744" s="103"/>
      <c r="FD744" s="113">
        <v>405</v>
      </c>
      <c r="FE744" s="96">
        <v>415</v>
      </c>
      <c r="FF744" s="96">
        <v>410</v>
      </c>
      <c r="FG744" s="103"/>
      <c r="FH744" s="113">
        <v>397.5</v>
      </c>
      <c r="FI744" s="96">
        <v>407.5</v>
      </c>
      <c r="FJ744" s="96">
        <v>402.5</v>
      </c>
      <c r="FK744" s="103"/>
      <c r="FL744" s="113">
        <v>342.5</v>
      </c>
      <c r="FM744" s="96">
        <v>352.5</v>
      </c>
      <c r="FN744" s="96">
        <v>347.5</v>
      </c>
      <c r="FO744" s="103"/>
      <c r="FP744" s="113"/>
      <c r="FQ744" s="96"/>
      <c r="FR744" s="96"/>
      <c r="FS744" s="103"/>
      <c r="FT744" s="113">
        <v>502.5</v>
      </c>
      <c r="FU744" s="96">
        <v>512.5</v>
      </c>
      <c r="FV744" s="96">
        <v>507.5</v>
      </c>
      <c r="FW744" s="103"/>
      <c r="FX744" s="113">
        <v>440</v>
      </c>
      <c r="FY744" s="96">
        <v>450</v>
      </c>
      <c r="FZ744" s="96">
        <v>445</v>
      </c>
      <c r="GA744" s="103"/>
      <c r="GB744" s="113">
        <v>445</v>
      </c>
      <c r="GC744" s="96">
        <v>455</v>
      </c>
      <c r="GD744" s="96">
        <v>450</v>
      </c>
      <c r="GE744" s="103"/>
      <c r="GF744" s="113">
        <v>420</v>
      </c>
      <c r="GG744" s="96">
        <v>430</v>
      </c>
      <c r="GH744" s="96">
        <v>425</v>
      </c>
      <c r="GI744" s="103"/>
      <c r="GJ744" s="113">
        <v>487.5</v>
      </c>
      <c r="GK744" s="96">
        <v>497.5</v>
      </c>
      <c r="GL744" s="96">
        <v>492.5</v>
      </c>
      <c r="GM744" s="103"/>
      <c r="GN744" s="113">
        <v>615</v>
      </c>
      <c r="GO744" s="96">
        <v>625</v>
      </c>
      <c r="GP744" s="96">
        <v>620</v>
      </c>
      <c r="GQ744" s="103"/>
      <c r="GR744" s="93"/>
      <c r="GS744" s="93"/>
    </row>
    <row r="745" spans="1:201" ht="15.75" x14ac:dyDescent="0.25">
      <c r="A745">
        <v>2</v>
      </c>
      <c r="B745">
        <v>2024</v>
      </c>
      <c r="C745" s="91">
        <v>45345</v>
      </c>
      <c r="D745" s="95">
        <v>370</v>
      </c>
      <c r="E745" s="95">
        <v>380</v>
      </c>
      <c r="F745" s="95">
        <v>375</v>
      </c>
      <c r="G745" s="106">
        <v>-30</v>
      </c>
      <c r="H745" s="115">
        <v>385</v>
      </c>
      <c r="I745" s="95">
        <v>395</v>
      </c>
      <c r="J745" s="95">
        <v>390</v>
      </c>
      <c r="K745" s="106">
        <v>-15</v>
      </c>
      <c r="L745" s="115">
        <v>420</v>
      </c>
      <c r="M745" s="95">
        <v>430</v>
      </c>
      <c r="N745" s="95">
        <v>425</v>
      </c>
      <c r="O745" s="106">
        <v>-5</v>
      </c>
      <c r="P745" s="115">
        <v>385</v>
      </c>
      <c r="Q745" s="95">
        <v>395</v>
      </c>
      <c r="R745" s="95">
        <v>390</v>
      </c>
      <c r="S745" s="106">
        <v>-5</v>
      </c>
      <c r="T745" s="115">
        <v>350</v>
      </c>
      <c r="U745" s="95">
        <v>360</v>
      </c>
      <c r="V745" s="95">
        <v>355</v>
      </c>
      <c r="W745" s="106">
        <v>-35</v>
      </c>
      <c r="X745" s="115">
        <v>365</v>
      </c>
      <c r="Y745" s="95">
        <v>375</v>
      </c>
      <c r="Z745" s="95">
        <v>370</v>
      </c>
      <c r="AA745" s="106">
        <v>-20</v>
      </c>
      <c r="AB745" s="115">
        <v>410</v>
      </c>
      <c r="AC745" s="95">
        <v>420</v>
      </c>
      <c r="AD745" s="95">
        <v>415</v>
      </c>
      <c r="AE745" s="106" t="s">
        <v>5</v>
      </c>
      <c r="AF745" s="115">
        <v>345</v>
      </c>
      <c r="AG745" s="95">
        <v>355</v>
      </c>
      <c r="AH745" s="95">
        <v>350</v>
      </c>
      <c r="AI745" s="106" t="s">
        <v>5</v>
      </c>
      <c r="AJ745" s="115">
        <v>330</v>
      </c>
      <c r="AK745" s="95">
        <v>340</v>
      </c>
      <c r="AL745" s="95">
        <v>335</v>
      </c>
      <c r="AM745" s="106" t="s">
        <v>5</v>
      </c>
      <c r="AN745" s="115">
        <v>340</v>
      </c>
      <c r="AO745" s="95">
        <v>350</v>
      </c>
      <c r="AP745" s="95">
        <v>345</v>
      </c>
      <c r="AQ745" s="106">
        <v>-20</v>
      </c>
      <c r="AR745" s="115">
        <v>420</v>
      </c>
      <c r="AS745" s="95">
        <v>430</v>
      </c>
      <c r="AT745" s="95">
        <v>425</v>
      </c>
      <c r="AU745" s="106">
        <v>-5</v>
      </c>
      <c r="AV745" s="115">
        <v>350</v>
      </c>
      <c r="AW745" s="95">
        <v>360</v>
      </c>
      <c r="AX745" s="95">
        <v>355</v>
      </c>
      <c r="AY745" s="106" t="s">
        <v>5</v>
      </c>
      <c r="AZ745" s="115">
        <v>345</v>
      </c>
      <c r="BA745" s="95">
        <v>355</v>
      </c>
      <c r="BB745" s="95">
        <v>350</v>
      </c>
      <c r="BC745" s="106">
        <v>-10</v>
      </c>
      <c r="BD745" s="115">
        <v>335</v>
      </c>
      <c r="BE745" s="95">
        <v>345</v>
      </c>
      <c r="BF745" s="95">
        <v>340</v>
      </c>
      <c r="BG745" s="106" t="s">
        <v>5</v>
      </c>
      <c r="BH745" s="115">
        <v>365</v>
      </c>
      <c r="BI745" s="95">
        <v>375</v>
      </c>
      <c r="BJ745" s="95">
        <v>370</v>
      </c>
      <c r="BK745" s="106" t="s">
        <v>5</v>
      </c>
      <c r="BL745" s="115">
        <v>340</v>
      </c>
      <c r="BM745" s="95">
        <v>350</v>
      </c>
      <c r="BN745" s="95">
        <v>345</v>
      </c>
      <c r="BO745" s="106" t="s">
        <v>5</v>
      </c>
      <c r="BP745" s="115">
        <v>360</v>
      </c>
      <c r="BQ745" s="95">
        <v>370</v>
      </c>
      <c r="BR745" s="95">
        <v>365</v>
      </c>
      <c r="BS745" s="106" t="s">
        <v>5</v>
      </c>
      <c r="BT745" s="115">
        <v>310</v>
      </c>
      <c r="BU745" s="95">
        <v>320</v>
      </c>
      <c r="BV745" s="95">
        <v>315</v>
      </c>
      <c r="BW745" s="106">
        <v>-20</v>
      </c>
      <c r="BX745" s="115">
        <v>470</v>
      </c>
      <c r="BY745" s="95">
        <v>480</v>
      </c>
      <c r="BZ745" s="95">
        <v>475</v>
      </c>
      <c r="CA745" s="106">
        <v>-15</v>
      </c>
      <c r="CB745" s="115">
        <v>535</v>
      </c>
      <c r="CC745" s="95">
        <v>545</v>
      </c>
      <c r="CD745" s="95">
        <v>540</v>
      </c>
      <c r="CE745" s="106" t="s">
        <v>5</v>
      </c>
      <c r="CF745" s="115">
        <v>315</v>
      </c>
      <c r="CG745" s="95">
        <v>325</v>
      </c>
      <c r="CH745" s="95">
        <v>320</v>
      </c>
      <c r="CI745" s="106">
        <v>-20</v>
      </c>
      <c r="CJ745" s="115">
        <v>300</v>
      </c>
      <c r="CK745" s="95">
        <v>310</v>
      </c>
      <c r="CL745" s="95">
        <v>305</v>
      </c>
      <c r="CM745" s="106">
        <v>-10</v>
      </c>
      <c r="CN745" s="115">
        <v>470</v>
      </c>
      <c r="CO745" s="95">
        <v>480</v>
      </c>
      <c r="CP745" s="95">
        <v>475</v>
      </c>
      <c r="CQ745" s="106">
        <v>-15</v>
      </c>
      <c r="CR745" s="115">
        <v>505</v>
      </c>
      <c r="CS745" s="95">
        <v>515</v>
      </c>
      <c r="CT745" s="95">
        <v>510</v>
      </c>
      <c r="CU745" s="106">
        <v>-10</v>
      </c>
      <c r="CV745" s="115">
        <v>350</v>
      </c>
      <c r="CW745" s="95">
        <v>360</v>
      </c>
      <c r="CX745" s="95">
        <v>355</v>
      </c>
      <c r="CY745" s="106">
        <v>-10</v>
      </c>
      <c r="CZ745" s="115">
        <v>320</v>
      </c>
      <c r="DA745" s="95">
        <v>330</v>
      </c>
      <c r="DB745" s="95">
        <v>325</v>
      </c>
      <c r="DC745" s="106">
        <v>-20</v>
      </c>
      <c r="DD745" s="115">
        <v>470</v>
      </c>
      <c r="DE745" s="95">
        <v>480</v>
      </c>
      <c r="DF745" s="95">
        <v>475</v>
      </c>
      <c r="DG745" s="106">
        <v>-15</v>
      </c>
      <c r="DH745" s="115">
        <v>520</v>
      </c>
      <c r="DI745" s="95">
        <v>530</v>
      </c>
      <c r="DJ745" s="95">
        <v>525</v>
      </c>
      <c r="DK745" s="106">
        <v>-10</v>
      </c>
      <c r="DL745" s="115">
        <v>305</v>
      </c>
      <c r="DM745" s="95">
        <v>315</v>
      </c>
      <c r="DN745" s="95">
        <v>310</v>
      </c>
      <c r="DO745" s="106">
        <v>-15</v>
      </c>
      <c r="DP745" s="115">
        <v>290</v>
      </c>
      <c r="DQ745" s="95">
        <v>300</v>
      </c>
      <c r="DR745" s="95">
        <v>295</v>
      </c>
      <c r="DS745" s="106">
        <v>-15</v>
      </c>
      <c r="DT745" s="115">
        <v>470</v>
      </c>
      <c r="DU745" s="95">
        <v>480</v>
      </c>
      <c r="DV745" s="95">
        <v>475</v>
      </c>
      <c r="DW745" s="106">
        <v>-15</v>
      </c>
      <c r="DX745" s="115">
        <v>505</v>
      </c>
      <c r="DY745" s="95">
        <v>515</v>
      </c>
      <c r="DZ745" s="95">
        <v>510</v>
      </c>
      <c r="EA745" s="106">
        <v>-10</v>
      </c>
      <c r="EB745" s="115">
        <v>350</v>
      </c>
      <c r="EC745" s="95">
        <v>360</v>
      </c>
      <c r="ED745" s="95">
        <v>355</v>
      </c>
      <c r="EE745" s="106">
        <v>-5</v>
      </c>
      <c r="EF745" s="115">
        <v>310</v>
      </c>
      <c r="EG745" s="95">
        <v>320</v>
      </c>
      <c r="EH745" s="95">
        <v>315</v>
      </c>
      <c r="EI745" s="106">
        <v>5</v>
      </c>
      <c r="EJ745" s="115">
        <v>465</v>
      </c>
      <c r="EK745" s="95">
        <v>475</v>
      </c>
      <c r="EL745" s="95">
        <v>470</v>
      </c>
      <c r="EM745" s="106">
        <v>-15</v>
      </c>
      <c r="EN745" s="115">
        <v>550</v>
      </c>
      <c r="EO745" s="95">
        <v>560</v>
      </c>
      <c r="EP745" s="95">
        <v>555</v>
      </c>
      <c r="EQ745" s="106">
        <v>-10</v>
      </c>
      <c r="ER745" s="115">
        <v>310</v>
      </c>
      <c r="ES745" s="95">
        <v>320</v>
      </c>
      <c r="ET745" s="95">
        <v>315</v>
      </c>
      <c r="EU745" s="106">
        <v>-25</v>
      </c>
      <c r="EV745" s="115">
        <v>290</v>
      </c>
      <c r="EW745" s="95">
        <v>300</v>
      </c>
      <c r="EX745" s="95">
        <v>295</v>
      </c>
      <c r="EY745" s="106">
        <v>-5</v>
      </c>
      <c r="EZ745" s="115">
        <v>465</v>
      </c>
      <c r="FA745" s="95">
        <v>475</v>
      </c>
      <c r="FB745" s="95">
        <v>470</v>
      </c>
      <c r="FC745" s="106">
        <v>-15</v>
      </c>
      <c r="FD745" s="115">
        <v>405</v>
      </c>
      <c r="FE745" s="95">
        <v>415</v>
      </c>
      <c r="FF745" s="95">
        <v>410</v>
      </c>
      <c r="FG745" s="106" t="s">
        <v>5</v>
      </c>
      <c r="FH745" s="115">
        <v>395</v>
      </c>
      <c r="FI745" s="95">
        <v>405</v>
      </c>
      <c r="FJ745" s="95">
        <v>400</v>
      </c>
      <c r="FK745" s="106">
        <v>-5</v>
      </c>
      <c r="FL745" s="115">
        <v>340</v>
      </c>
      <c r="FM745" s="95">
        <v>350</v>
      </c>
      <c r="FN745" s="95">
        <v>345</v>
      </c>
      <c r="FO745" s="106">
        <v>-5</v>
      </c>
      <c r="FP745" s="115"/>
      <c r="FQ745" s="95"/>
      <c r="FR745" s="95"/>
      <c r="FS745" s="106"/>
      <c r="FT745" s="115">
        <v>505</v>
      </c>
      <c r="FU745" s="95">
        <v>515</v>
      </c>
      <c r="FV745" s="95">
        <v>510</v>
      </c>
      <c r="FW745" s="106">
        <v>5</v>
      </c>
      <c r="FX745" s="115">
        <v>430</v>
      </c>
      <c r="FY745" s="95">
        <v>440</v>
      </c>
      <c r="FZ745" s="95">
        <v>435</v>
      </c>
      <c r="GA745" s="106">
        <v>-20</v>
      </c>
      <c r="GB745" s="115">
        <v>440</v>
      </c>
      <c r="GC745" s="95">
        <v>450</v>
      </c>
      <c r="GD745" s="95">
        <v>445</v>
      </c>
      <c r="GE745" s="106">
        <v>-10</v>
      </c>
      <c r="GF745" s="115">
        <v>410</v>
      </c>
      <c r="GG745" s="95">
        <v>420</v>
      </c>
      <c r="GH745" s="95">
        <v>415</v>
      </c>
      <c r="GI745" s="106">
        <v>-20</v>
      </c>
      <c r="GJ745" s="115">
        <v>480</v>
      </c>
      <c r="GK745" s="95">
        <v>490</v>
      </c>
      <c r="GL745" s="95">
        <v>485</v>
      </c>
      <c r="GM745" s="106">
        <v>-15</v>
      </c>
      <c r="GN745" s="115">
        <v>610</v>
      </c>
      <c r="GO745" s="95">
        <v>620</v>
      </c>
      <c r="GP745" s="95">
        <v>615</v>
      </c>
      <c r="GQ745" s="106">
        <v>-10</v>
      </c>
      <c r="GR745" s="93"/>
      <c r="GS745" s="93"/>
    </row>
    <row r="746" spans="1:201" ht="15.75" x14ac:dyDescent="0.25">
      <c r="A746">
        <v>3</v>
      </c>
      <c r="B746">
        <v>2024</v>
      </c>
      <c r="C746" s="91">
        <v>45352</v>
      </c>
      <c r="D746" s="95">
        <v>375</v>
      </c>
      <c r="E746" s="95">
        <v>385</v>
      </c>
      <c r="F746" s="95">
        <v>380</v>
      </c>
      <c r="G746" s="106">
        <v>5</v>
      </c>
      <c r="H746" s="115">
        <v>380</v>
      </c>
      <c r="I746" s="95">
        <v>390</v>
      </c>
      <c r="J746" s="95">
        <v>385</v>
      </c>
      <c r="K746" s="106">
        <v>-5</v>
      </c>
      <c r="L746" s="115">
        <v>410</v>
      </c>
      <c r="M746" s="95">
        <v>420</v>
      </c>
      <c r="N746" s="95">
        <v>415</v>
      </c>
      <c r="O746" s="106">
        <v>-10</v>
      </c>
      <c r="P746" s="115">
        <v>385</v>
      </c>
      <c r="Q746" s="95">
        <v>395</v>
      </c>
      <c r="R746" s="95">
        <v>390</v>
      </c>
      <c r="S746" s="106" t="s">
        <v>5</v>
      </c>
      <c r="T746" s="115">
        <v>355</v>
      </c>
      <c r="U746" s="95">
        <v>365</v>
      </c>
      <c r="V746" s="95">
        <v>360</v>
      </c>
      <c r="W746" s="106">
        <v>5</v>
      </c>
      <c r="X746" s="115">
        <v>360</v>
      </c>
      <c r="Y746" s="95">
        <v>370</v>
      </c>
      <c r="Z746" s="95">
        <v>365</v>
      </c>
      <c r="AA746" s="106">
        <v>-5</v>
      </c>
      <c r="AB746" s="115">
        <v>375</v>
      </c>
      <c r="AC746" s="95">
        <v>385</v>
      </c>
      <c r="AD746" s="95">
        <v>380</v>
      </c>
      <c r="AE746" s="106">
        <v>-35</v>
      </c>
      <c r="AF746" s="115">
        <v>345</v>
      </c>
      <c r="AG746" s="95">
        <v>355</v>
      </c>
      <c r="AH746" s="95">
        <v>350</v>
      </c>
      <c r="AI746" s="106" t="s">
        <v>5</v>
      </c>
      <c r="AJ746" s="115">
        <v>340</v>
      </c>
      <c r="AK746" s="95">
        <v>350</v>
      </c>
      <c r="AL746" s="95">
        <v>345</v>
      </c>
      <c r="AM746" s="106">
        <v>10</v>
      </c>
      <c r="AN746" s="115">
        <v>350</v>
      </c>
      <c r="AO746" s="95">
        <v>360</v>
      </c>
      <c r="AP746" s="95">
        <v>355</v>
      </c>
      <c r="AQ746" s="106">
        <v>10</v>
      </c>
      <c r="AR746" s="115">
        <v>410</v>
      </c>
      <c r="AS746" s="95">
        <v>420</v>
      </c>
      <c r="AT746" s="95">
        <v>415</v>
      </c>
      <c r="AU746" s="106">
        <v>-10</v>
      </c>
      <c r="AV746" s="115">
        <v>340</v>
      </c>
      <c r="AW746" s="95">
        <v>350</v>
      </c>
      <c r="AX746" s="95">
        <v>345</v>
      </c>
      <c r="AY746" s="106">
        <v>-10</v>
      </c>
      <c r="AZ746" s="115">
        <v>345</v>
      </c>
      <c r="BA746" s="95">
        <v>355</v>
      </c>
      <c r="BB746" s="95">
        <v>350</v>
      </c>
      <c r="BC746" s="106" t="s">
        <v>5</v>
      </c>
      <c r="BD746" s="115">
        <v>345</v>
      </c>
      <c r="BE746" s="95">
        <v>355</v>
      </c>
      <c r="BF746" s="95">
        <v>350</v>
      </c>
      <c r="BG746" s="106">
        <v>10</v>
      </c>
      <c r="BH746" s="115">
        <v>360</v>
      </c>
      <c r="BI746" s="95">
        <v>370</v>
      </c>
      <c r="BJ746" s="95">
        <v>365</v>
      </c>
      <c r="BK746" s="106">
        <v>-5</v>
      </c>
      <c r="BL746" s="115">
        <v>340</v>
      </c>
      <c r="BM746" s="95">
        <v>350</v>
      </c>
      <c r="BN746" s="95">
        <v>345</v>
      </c>
      <c r="BO746" s="106" t="s">
        <v>5</v>
      </c>
      <c r="BP746" s="115">
        <v>345</v>
      </c>
      <c r="BQ746" s="95">
        <v>355</v>
      </c>
      <c r="BR746" s="95">
        <v>350</v>
      </c>
      <c r="BS746" s="106">
        <v>-15</v>
      </c>
      <c r="BT746" s="115">
        <v>310</v>
      </c>
      <c r="BU746" s="95">
        <v>320</v>
      </c>
      <c r="BV746" s="95">
        <v>315</v>
      </c>
      <c r="BW746" s="106" t="s">
        <v>5</v>
      </c>
      <c r="BX746" s="115">
        <v>460</v>
      </c>
      <c r="BY746" s="95">
        <v>470</v>
      </c>
      <c r="BZ746" s="95">
        <v>465</v>
      </c>
      <c r="CA746" s="106">
        <v>-10</v>
      </c>
      <c r="CB746" s="115">
        <v>535</v>
      </c>
      <c r="CC746" s="95">
        <v>545</v>
      </c>
      <c r="CD746" s="95">
        <v>540</v>
      </c>
      <c r="CE746" s="106" t="s">
        <v>5</v>
      </c>
      <c r="CF746" s="115">
        <v>315</v>
      </c>
      <c r="CG746" s="95">
        <v>325</v>
      </c>
      <c r="CH746" s="95">
        <v>320</v>
      </c>
      <c r="CI746" s="106" t="s">
        <v>5</v>
      </c>
      <c r="CJ746" s="115">
        <v>290</v>
      </c>
      <c r="CK746" s="95">
        <v>300</v>
      </c>
      <c r="CL746" s="95">
        <v>295</v>
      </c>
      <c r="CM746" s="106">
        <v>-10</v>
      </c>
      <c r="CN746" s="115">
        <v>460</v>
      </c>
      <c r="CO746" s="95">
        <v>470</v>
      </c>
      <c r="CP746" s="95">
        <v>465</v>
      </c>
      <c r="CQ746" s="106">
        <v>-10</v>
      </c>
      <c r="CR746" s="115">
        <v>505</v>
      </c>
      <c r="CS746" s="95">
        <v>515</v>
      </c>
      <c r="CT746" s="95">
        <v>510</v>
      </c>
      <c r="CU746" s="106" t="s">
        <v>5</v>
      </c>
      <c r="CV746" s="115">
        <v>335</v>
      </c>
      <c r="CW746" s="95">
        <v>345</v>
      </c>
      <c r="CX746" s="95">
        <v>340</v>
      </c>
      <c r="CY746" s="106">
        <v>-15</v>
      </c>
      <c r="CZ746" s="115">
        <v>320</v>
      </c>
      <c r="DA746" s="95">
        <v>330</v>
      </c>
      <c r="DB746" s="95">
        <v>325</v>
      </c>
      <c r="DC746" s="106" t="s">
        <v>5</v>
      </c>
      <c r="DD746" s="115">
        <v>460</v>
      </c>
      <c r="DE746" s="95">
        <v>470</v>
      </c>
      <c r="DF746" s="95">
        <v>465</v>
      </c>
      <c r="DG746" s="106">
        <v>-10</v>
      </c>
      <c r="DH746" s="115">
        <v>520</v>
      </c>
      <c r="DI746" s="95">
        <v>530</v>
      </c>
      <c r="DJ746" s="95">
        <v>525</v>
      </c>
      <c r="DK746" s="106" t="s">
        <v>5</v>
      </c>
      <c r="DL746" s="115">
        <v>300</v>
      </c>
      <c r="DM746" s="95">
        <v>310</v>
      </c>
      <c r="DN746" s="95">
        <v>305</v>
      </c>
      <c r="DO746" s="106">
        <v>-5</v>
      </c>
      <c r="DP746" s="115">
        <v>290</v>
      </c>
      <c r="DQ746" s="95">
        <v>300</v>
      </c>
      <c r="DR746" s="95">
        <v>295</v>
      </c>
      <c r="DS746" s="106" t="s">
        <v>5</v>
      </c>
      <c r="DT746" s="115">
        <v>460</v>
      </c>
      <c r="DU746" s="95">
        <v>470</v>
      </c>
      <c r="DV746" s="95">
        <v>465</v>
      </c>
      <c r="DW746" s="106">
        <v>-10</v>
      </c>
      <c r="DX746" s="115">
        <v>505</v>
      </c>
      <c r="DY746" s="95">
        <v>515</v>
      </c>
      <c r="DZ746" s="95">
        <v>510</v>
      </c>
      <c r="EA746" s="106" t="s">
        <v>5</v>
      </c>
      <c r="EB746" s="115">
        <v>330</v>
      </c>
      <c r="EC746" s="95">
        <v>340</v>
      </c>
      <c r="ED746" s="95">
        <v>335</v>
      </c>
      <c r="EE746" s="106">
        <v>-20</v>
      </c>
      <c r="EF746" s="115">
        <v>305</v>
      </c>
      <c r="EG746" s="95">
        <v>315</v>
      </c>
      <c r="EH746" s="95">
        <v>310</v>
      </c>
      <c r="EI746" s="106">
        <v>-5</v>
      </c>
      <c r="EJ746" s="115">
        <v>455</v>
      </c>
      <c r="EK746" s="95">
        <v>465</v>
      </c>
      <c r="EL746" s="95">
        <v>460</v>
      </c>
      <c r="EM746" s="106">
        <v>-10</v>
      </c>
      <c r="EN746" s="115">
        <v>550</v>
      </c>
      <c r="EO746" s="95">
        <v>560</v>
      </c>
      <c r="EP746" s="95">
        <v>555</v>
      </c>
      <c r="EQ746" s="106" t="s">
        <v>5</v>
      </c>
      <c r="ER746" s="115">
        <v>305</v>
      </c>
      <c r="ES746" s="95">
        <v>315</v>
      </c>
      <c r="ET746" s="95">
        <v>310</v>
      </c>
      <c r="EU746" s="106">
        <v>-5</v>
      </c>
      <c r="EV746" s="115">
        <v>285</v>
      </c>
      <c r="EW746" s="95">
        <v>295</v>
      </c>
      <c r="EX746" s="95">
        <v>290</v>
      </c>
      <c r="EY746" s="106">
        <v>-5</v>
      </c>
      <c r="EZ746" s="115">
        <v>455</v>
      </c>
      <c r="FA746" s="95">
        <v>465</v>
      </c>
      <c r="FB746" s="95">
        <v>460</v>
      </c>
      <c r="FC746" s="106">
        <v>-10</v>
      </c>
      <c r="FD746" s="115">
        <v>405</v>
      </c>
      <c r="FE746" s="95">
        <v>415</v>
      </c>
      <c r="FF746" s="95">
        <v>410</v>
      </c>
      <c r="FG746" s="106" t="s">
        <v>5</v>
      </c>
      <c r="FH746" s="115">
        <v>360</v>
      </c>
      <c r="FI746" s="95">
        <v>370</v>
      </c>
      <c r="FJ746" s="95">
        <v>365</v>
      </c>
      <c r="FK746" s="106">
        <v>-35</v>
      </c>
      <c r="FL746" s="115">
        <v>330</v>
      </c>
      <c r="FM746" s="95">
        <v>340</v>
      </c>
      <c r="FN746" s="95">
        <v>335</v>
      </c>
      <c r="FO746" s="106">
        <v>-10</v>
      </c>
      <c r="FP746" s="115"/>
      <c r="FQ746" s="95"/>
      <c r="FR746" s="95"/>
      <c r="FS746" s="106"/>
      <c r="FT746" s="115">
        <v>505</v>
      </c>
      <c r="FU746" s="95">
        <v>515</v>
      </c>
      <c r="FV746" s="95">
        <v>510</v>
      </c>
      <c r="FW746" s="106" t="s">
        <v>5</v>
      </c>
      <c r="FX746" s="115">
        <v>430</v>
      </c>
      <c r="FY746" s="95">
        <v>440</v>
      </c>
      <c r="FZ746" s="95">
        <v>435</v>
      </c>
      <c r="GA746" s="106" t="s">
        <v>5</v>
      </c>
      <c r="GB746" s="115">
        <v>425</v>
      </c>
      <c r="GC746" s="95">
        <v>435</v>
      </c>
      <c r="GD746" s="95">
        <v>430</v>
      </c>
      <c r="GE746" s="106">
        <v>-15</v>
      </c>
      <c r="GF746" s="115">
        <v>410</v>
      </c>
      <c r="GG746" s="95">
        <v>420</v>
      </c>
      <c r="GH746" s="95">
        <v>415</v>
      </c>
      <c r="GI746" s="106" t="s">
        <v>5</v>
      </c>
      <c r="GJ746" s="115">
        <v>470</v>
      </c>
      <c r="GK746" s="95">
        <v>480</v>
      </c>
      <c r="GL746" s="95">
        <v>475</v>
      </c>
      <c r="GM746" s="106">
        <v>-10</v>
      </c>
      <c r="GN746" s="115">
        <v>610</v>
      </c>
      <c r="GO746" s="95">
        <v>620</v>
      </c>
      <c r="GP746" s="95">
        <v>615</v>
      </c>
      <c r="GQ746" s="106" t="s">
        <v>5</v>
      </c>
      <c r="GR746" s="93"/>
      <c r="GS746" s="93"/>
    </row>
    <row r="747" spans="1:201" ht="15.75" x14ac:dyDescent="0.25">
      <c r="A747">
        <v>3</v>
      </c>
      <c r="B747">
        <v>2024</v>
      </c>
      <c r="C747" s="91">
        <v>45359</v>
      </c>
      <c r="D747" s="95">
        <v>370</v>
      </c>
      <c r="E747" s="95">
        <v>380</v>
      </c>
      <c r="F747" s="95">
        <v>375</v>
      </c>
      <c r="G747" s="106">
        <v>-5</v>
      </c>
      <c r="H747" s="115">
        <v>370</v>
      </c>
      <c r="I747" s="95">
        <v>380</v>
      </c>
      <c r="J747" s="95">
        <v>375</v>
      </c>
      <c r="K747" s="106">
        <v>-10</v>
      </c>
      <c r="L747" s="115">
        <v>410</v>
      </c>
      <c r="M747" s="95">
        <v>420</v>
      </c>
      <c r="N747" s="95">
        <v>415</v>
      </c>
      <c r="O747" s="106" t="s">
        <v>5</v>
      </c>
      <c r="P747" s="115">
        <v>385</v>
      </c>
      <c r="Q747" s="95">
        <v>395</v>
      </c>
      <c r="R747" s="95">
        <v>390</v>
      </c>
      <c r="S747" s="106" t="s">
        <v>5</v>
      </c>
      <c r="T747" s="115">
        <v>355</v>
      </c>
      <c r="U747" s="95">
        <v>365</v>
      </c>
      <c r="V747" s="95">
        <v>360</v>
      </c>
      <c r="W747" s="106" t="s">
        <v>5</v>
      </c>
      <c r="X747" s="115">
        <v>355</v>
      </c>
      <c r="Y747" s="95">
        <v>365</v>
      </c>
      <c r="Z747" s="95">
        <v>360</v>
      </c>
      <c r="AA747" s="106">
        <v>-5</v>
      </c>
      <c r="AB747" s="115">
        <v>375</v>
      </c>
      <c r="AC747" s="95">
        <v>385</v>
      </c>
      <c r="AD747" s="95">
        <v>380</v>
      </c>
      <c r="AE747" s="106" t="s">
        <v>5</v>
      </c>
      <c r="AF747" s="115">
        <v>345</v>
      </c>
      <c r="AG747" s="95">
        <v>355</v>
      </c>
      <c r="AH747" s="95">
        <v>350</v>
      </c>
      <c r="AI747" s="106" t="s">
        <v>5</v>
      </c>
      <c r="AJ747" s="115">
        <v>340</v>
      </c>
      <c r="AK747" s="95">
        <v>350</v>
      </c>
      <c r="AL747" s="95">
        <v>345</v>
      </c>
      <c r="AM747" s="106" t="s">
        <v>5</v>
      </c>
      <c r="AN747" s="115">
        <v>335</v>
      </c>
      <c r="AO747" s="95">
        <v>345</v>
      </c>
      <c r="AP747" s="95">
        <v>340</v>
      </c>
      <c r="AQ747" s="106">
        <v>-15</v>
      </c>
      <c r="AR747" s="115">
        <v>410</v>
      </c>
      <c r="AS747" s="95">
        <v>420</v>
      </c>
      <c r="AT747" s="95">
        <v>415</v>
      </c>
      <c r="AU747" s="106" t="s">
        <v>5</v>
      </c>
      <c r="AV747" s="115">
        <v>345</v>
      </c>
      <c r="AW747" s="95">
        <v>355</v>
      </c>
      <c r="AX747" s="95">
        <v>350</v>
      </c>
      <c r="AY747" s="106">
        <v>5</v>
      </c>
      <c r="AZ747" s="115">
        <v>340</v>
      </c>
      <c r="BA747" s="95">
        <v>350</v>
      </c>
      <c r="BB747" s="95">
        <v>345</v>
      </c>
      <c r="BC747" s="106">
        <v>-5</v>
      </c>
      <c r="BD747" s="115">
        <v>335</v>
      </c>
      <c r="BE747" s="95">
        <v>345</v>
      </c>
      <c r="BF747" s="95">
        <v>340</v>
      </c>
      <c r="BG747" s="106">
        <v>-10</v>
      </c>
      <c r="BH747" s="115">
        <v>355</v>
      </c>
      <c r="BI747" s="95">
        <v>365</v>
      </c>
      <c r="BJ747" s="95">
        <v>360</v>
      </c>
      <c r="BK747" s="106">
        <v>-5</v>
      </c>
      <c r="BL747" s="115">
        <v>340</v>
      </c>
      <c r="BM747" s="95">
        <v>350</v>
      </c>
      <c r="BN747" s="95">
        <v>345</v>
      </c>
      <c r="BO747" s="106" t="s">
        <v>5</v>
      </c>
      <c r="BP747" s="115">
        <v>340</v>
      </c>
      <c r="BQ747" s="95">
        <v>350</v>
      </c>
      <c r="BR747" s="95">
        <v>345</v>
      </c>
      <c r="BS747" s="106">
        <v>-5</v>
      </c>
      <c r="BT747" s="115">
        <v>305</v>
      </c>
      <c r="BU747" s="95">
        <v>315</v>
      </c>
      <c r="BV747" s="95">
        <v>310</v>
      </c>
      <c r="BW747" s="106">
        <v>-5</v>
      </c>
      <c r="BX747" s="115">
        <v>415</v>
      </c>
      <c r="BY747" s="95">
        <v>425</v>
      </c>
      <c r="BZ747" s="95">
        <v>420</v>
      </c>
      <c r="CA747" s="106">
        <v>-45</v>
      </c>
      <c r="CB747" s="115">
        <v>515</v>
      </c>
      <c r="CC747" s="95">
        <v>525</v>
      </c>
      <c r="CD747" s="95">
        <v>520</v>
      </c>
      <c r="CE747" s="106">
        <v>-20</v>
      </c>
      <c r="CF747" s="115">
        <v>315</v>
      </c>
      <c r="CG747" s="95">
        <v>325</v>
      </c>
      <c r="CH747" s="95">
        <v>320</v>
      </c>
      <c r="CI747" s="106" t="s">
        <v>5</v>
      </c>
      <c r="CJ747" s="115">
        <v>290</v>
      </c>
      <c r="CK747" s="95">
        <v>300</v>
      </c>
      <c r="CL747" s="95">
        <v>295</v>
      </c>
      <c r="CM747" s="106" t="s">
        <v>5</v>
      </c>
      <c r="CN747" s="115">
        <v>415</v>
      </c>
      <c r="CO747" s="95">
        <v>425</v>
      </c>
      <c r="CP747" s="95">
        <v>420</v>
      </c>
      <c r="CQ747" s="106">
        <v>-45</v>
      </c>
      <c r="CR747" s="115">
        <v>515</v>
      </c>
      <c r="CS747" s="95">
        <v>525</v>
      </c>
      <c r="CT747" s="95">
        <v>520</v>
      </c>
      <c r="CU747" s="106">
        <v>10</v>
      </c>
      <c r="CV747" s="115">
        <v>335</v>
      </c>
      <c r="CW747" s="95">
        <v>345</v>
      </c>
      <c r="CX747" s="95">
        <v>340</v>
      </c>
      <c r="CY747" s="106" t="s">
        <v>5</v>
      </c>
      <c r="CZ747" s="115">
        <v>315</v>
      </c>
      <c r="DA747" s="95">
        <v>325</v>
      </c>
      <c r="DB747" s="95">
        <v>320</v>
      </c>
      <c r="DC747" s="106">
        <v>-5</v>
      </c>
      <c r="DD747" s="115">
        <v>415</v>
      </c>
      <c r="DE747" s="95">
        <v>425</v>
      </c>
      <c r="DF747" s="95">
        <v>420</v>
      </c>
      <c r="DG747" s="106">
        <v>-45</v>
      </c>
      <c r="DH747" s="115">
        <v>530</v>
      </c>
      <c r="DI747" s="95">
        <v>540</v>
      </c>
      <c r="DJ747" s="95">
        <v>535</v>
      </c>
      <c r="DK747" s="106">
        <v>10</v>
      </c>
      <c r="DL747" s="115">
        <v>295</v>
      </c>
      <c r="DM747" s="95">
        <v>305</v>
      </c>
      <c r="DN747" s="95">
        <v>300</v>
      </c>
      <c r="DO747" s="106">
        <v>-5</v>
      </c>
      <c r="DP747" s="115">
        <v>290</v>
      </c>
      <c r="DQ747" s="95">
        <v>300</v>
      </c>
      <c r="DR747" s="95">
        <v>295</v>
      </c>
      <c r="DS747" s="106" t="s">
        <v>5</v>
      </c>
      <c r="DT747" s="115">
        <v>415</v>
      </c>
      <c r="DU747" s="95">
        <v>425</v>
      </c>
      <c r="DV747" s="95">
        <v>420</v>
      </c>
      <c r="DW747" s="106">
        <v>-45</v>
      </c>
      <c r="DX747" s="115">
        <v>515</v>
      </c>
      <c r="DY747" s="95">
        <v>525</v>
      </c>
      <c r="DZ747" s="95">
        <v>520</v>
      </c>
      <c r="EA747" s="106">
        <v>10</v>
      </c>
      <c r="EB747" s="115">
        <v>325</v>
      </c>
      <c r="EC747" s="95">
        <v>335</v>
      </c>
      <c r="ED747" s="95">
        <v>330</v>
      </c>
      <c r="EE747" s="106">
        <v>-5</v>
      </c>
      <c r="EF747" s="115">
        <v>300</v>
      </c>
      <c r="EG747" s="95">
        <v>310</v>
      </c>
      <c r="EH747" s="95">
        <v>305</v>
      </c>
      <c r="EI747" s="106">
        <v>-5</v>
      </c>
      <c r="EJ747" s="115">
        <v>410</v>
      </c>
      <c r="EK747" s="95">
        <v>420</v>
      </c>
      <c r="EL747" s="95">
        <v>415</v>
      </c>
      <c r="EM747" s="106">
        <v>-45</v>
      </c>
      <c r="EN747" s="115">
        <v>560</v>
      </c>
      <c r="EO747" s="95">
        <v>570</v>
      </c>
      <c r="EP747" s="95">
        <v>565</v>
      </c>
      <c r="EQ747" s="106">
        <v>10</v>
      </c>
      <c r="ER747" s="115">
        <v>300</v>
      </c>
      <c r="ES747" s="95">
        <v>310</v>
      </c>
      <c r="ET747" s="95">
        <v>305</v>
      </c>
      <c r="EU747" s="106">
        <v>-5</v>
      </c>
      <c r="EV747" s="115">
        <v>285</v>
      </c>
      <c r="EW747" s="95">
        <v>295</v>
      </c>
      <c r="EX747" s="95">
        <v>290</v>
      </c>
      <c r="EY747" s="106" t="s">
        <v>5</v>
      </c>
      <c r="EZ747" s="115">
        <v>410</v>
      </c>
      <c r="FA747" s="95">
        <v>420</v>
      </c>
      <c r="FB747" s="95">
        <v>415</v>
      </c>
      <c r="FC747" s="106">
        <v>-45</v>
      </c>
      <c r="FD747" s="115">
        <v>405</v>
      </c>
      <c r="FE747" s="95">
        <v>415</v>
      </c>
      <c r="FF747" s="95">
        <v>410</v>
      </c>
      <c r="FG747" s="106" t="s">
        <v>5</v>
      </c>
      <c r="FH747" s="115">
        <v>385</v>
      </c>
      <c r="FI747" s="95">
        <v>395</v>
      </c>
      <c r="FJ747" s="95">
        <v>390</v>
      </c>
      <c r="FK747" s="106">
        <v>-5</v>
      </c>
      <c r="FL747" s="115">
        <v>325</v>
      </c>
      <c r="FM747" s="95">
        <v>335</v>
      </c>
      <c r="FN747" s="95">
        <v>330</v>
      </c>
      <c r="FO747" s="106">
        <v>-5</v>
      </c>
      <c r="FP747" s="115"/>
      <c r="FQ747" s="95"/>
      <c r="FR747" s="95"/>
      <c r="FS747" s="106"/>
      <c r="FT747" s="115">
        <v>505</v>
      </c>
      <c r="FU747" s="95">
        <v>515</v>
      </c>
      <c r="FV747" s="95">
        <v>510</v>
      </c>
      <c r="FW747" s="106" t="s">
        <v>5</v>
      </c>
      <c r="FX747" s="115">
        <v>430</v>
      </c>
      <c r="FY747" s="95">
        <v>440</v>
      </c>
      <c r="FZ747" s="95">
        <v>435</v>
      </c>
      <c r="GA747" s="106" t="s">
        <v>5</v>
      </c>
      <c r="GB747" s="115">
        <v>425</v>
      </c>
      <c r="GC747" s="95">
        <v>435</v>
      </c>
      <c r="GD747" s="95">
        <v>430</v>
      </c>
      <c r="GE747" s="106" t="s">
        <v>5</v>
      </c>
      <c r="GF747" s="115">
        <v>405</v>
      </c>
      <c r="GG747" s="95">
        <v>415</v>
      </c>
      <c r="GH747" s="95">
        <v>410</v>
      </c>
      <c r="GI747" s="106">
        <v>-5</v>
      </c>
      <c r="GJ747" s="115">
        <v>425</v>
      </c>
      <c r="GK747" s="95">
        <v>435</v>
      </c>
      <c r="GL747" s="95">
        <v>430</v>
      </c>
      <c r="GM747" s="106">
        <v>-45</v>
      </c>
      <c r="GN747" s="115">
        <v>620</v>
      </c>
      <c r="GO747" s="95">
        <v>630</v>
      </c>
      <c r="GP747" s="95">
        <v>625</v>
      </c>
      <c r="GQ747" s="106">
        <v>10</v>
      </c>
      <c r="GR747" s="93"/>
      <c r="GS747" s="93"/>
    </row>
    <row r="748" spans="1:201" ht="15.75" x14ac:dyDescent="0.25">
      <c r="A748">
        <v>3</v>
      </c>
      <c r="B748">
        <v>2024</v>
      </c>
      <c r="C748" s="91">
        <v>45366</v>
      </c>
      <c r="D748" s="96">
        <v>367.5</v>
      </c>
      <c r="E748" s="96">
        <v>377.5</v>
      </c>
      <c r="F748" s="96">
        <v>372.5</v>
      </c>
      <c r="G748" s="103"/>
      <c r="H748" s="113">
        <v>370</v>
      </c>
      <c r="I748" s="96">
        <v>380</v>
      </c>
      <c r="J748" s="96">
        <v>375</v>
      </c>
      <c r="K748" s="103"/>
      <c r="L748" s="113">
        <v>412.5</v>
      </c>
      <c r="M748" s="96">
        <v>422.5</v>
      </c>
      <c r="N748" s="96">
        <v>417.5</v>
      </c>
      <c r="O748" s="103"/>
      <c r="P748" s="113">
        <v>380</v>
      </c>
      <c r="Q748" s="96">
        <v>390</v>
      </c>
      <c r="R748" s="96">
        <v>385</v>
      </c>
      <c r="S748" s="103"/>
      <c r="T748" s="113">
        <v>355</v>
      </c>
      <c r="U748" s="96">
        <v>365</v>
      </c>
      <c r="V748" s="96">
        <v>360</v>
      </c>
      <c r="W748" s="103"/>
      <c r="X748" s="113">
        <v>357.5</v>
      </c>
      <c r="Y748" s="96">
        <v>367.5</v>
      </c>
      <c r="Z748" s="96">
        <v>362.5</v>
      </c>
      <c r="AA748" s="103"/>
      <c r="AB748" s="113">
        <v>392.5</v>
      </c>
      <c r="AC748" s="96">
        <v>402.5</v>
      </c>
      <c r="AD748" s="96">
        <v>397.5</v>
      </c>
      <c r="AE748" s="103"/>
      <c r="AF748" s="113">
        <v>342.5</v>
      </c>
      <c r="AG748" s="96">
        <v>352.5</v>
      </c>
      <c r="AH748" s="96">
        <v>347.5</v>
      </c>
      <c r="AI748" s="103"/>
      <c r="AJ748" s="113">
        <v>340</v>
      </c>
      <c r="AK748" s="96">
        <v>350</v>
      </c>
      <c r="AL748" s="96">
        <v>345</v>
      </c>
      <c r="AM748" s="103"/>
      <c r="AN748" s="113">
        <v>340</v>
      </c>
      <c r="AO748" s="96">
        <v>350</v>
      </c>
      <c r="AP748" s="96">
        <v>345</v>
      </c>
      <c r="AQ748" s="103"/>
      <c r="AR748" s="113">
        <v>412.5</v>
      </c>
      <c r="AS748" s="96">
        <v>422.5</v>
      </c>
      <c r="AT748" s="96">
        <v>417.5</v>
      </c>
      <c r="AU748" s="103"/>
      <c r="AV748" s="113">
        <v>340</v>
      </c>
      <c r="AW748" s="96">
        <v>350</v>
      </c>
      <c r="AX748" s="96">
        <v>345</v>
      </c>
      <c r="AY748" s="103"/>
      <c r="AZ748" s="113">
        <v>337.5</v>
      </c>
      <c r="BA748" s="96">
        <v>347.5</v>
      </c>
      <c r="BB748" s="96">
        <v>342.5</v>
      </c>
      <c r="BC748" s="103"/>
      <c r="BD748" s="113">
        <v>330</v>
      </c>
      <c r="BE748" s="96">
        <v>340</v>
      </c>
      <c r="BF748" s="96">
        <v>335</v>
      </c>
      <c r="BG748" s="103"/>
      <c r="BH748" s="113">
        <v>360</v>
      </c>
      <c r="BI748" s="96">
        <v>370</v>
      </c>
      <c r="BJ748" s="96">
        <v>365</v>
      </c>
      <c r="BK748" s="103"/>
      <c r="BL748" s="113">
        <v>342.5</v>
      </c>
      <c r="BM748" s="96">
        <v>352.5</v>
      </c>
      <c r="BN748" s="96">
        <v>347.5</v>
      </c>
      <c r="BO748" s="103"/>
      <c r="BP748" s="113">
        <v>337.5</v>
      </c>
      <c r="BQ748" s="96">
        <v>347.5</v>
      </c>
      <c r="BR748" s="96">
        <v>342.5</v>
      </c>
      <c r="BS748" s="103"/>
      <c r="BT748" s="113">
        <v>307.5</v>
      </c>
      <c r="BU748" s="96">
        <v>317.5</v>
      </c>
      <c r="BV748" s="96">
        <v>312.5</v>
      </c>
      <c r="BW748" s="103"/>
      <c r="BX748" s="113">
        <v>380</v>
      </c>
      <c r="BY748" s="96">
        <v>390</v>
      </c>
      <c r="BZ748" s="96">
        <v>385</v>
      </c>
      <c r="CA748" s="103"/>
      <c r="CB748" s="113">
        <v>505</v>
      </c>
      <c r="CC748" s="96">
        <v>515</v>
      </c>
      <c r="CD748" s="96">
        <v>510</v>
      </c>
      <c r="CE748" s="103"/>
      <c r="CF748" s="113">
        <v>310</v>
      </c>
      <c r="CG748" s="96">
        <v>320</v>
      </c>
      <c r="CH748" s="96">
        <v>315</v>
      </c>
      <c r="CI748" s="103"/>
      <c r="CJ748" s="113">
        <v>292.5</v>
      </c>
      <c r="CK748" s="96">
        <v>302.5</v>
      </c>
      <c r="CL748" s="96">
        <v>297.5</v>
      </c>
      <c r="CM748" s="103"/>
      <c r="CN748" s="113">
        <v>380</v>
      </c>
      <c r="CO748" s="96">
        <v>390</v>
      </c>
      <c r="CP748" s="96">
        <v>385</v>
      </c>
      <c r="CQ748" s="103"/>
      <c r="CR748" s="113">
        <v>505</v>
      </c>
      <c r="CS748" s="96">
        <v>515</v>
      </c>
      <c r="CT748" s="96">
        <v>510</v>
      </c>
      <c r="CU748" s="103"/>
      <c r="CV748" s="113">
        <v>332.5</v>
      </c>
      <c r="CW748" s="96">
        <v>342.5</v>
      </c>
      <c r="CX748" s="96">
        <v>337.5</v>
      </c>
      <c r="CY748" s="103"/>
      <c r="CZ748" s="113">
        <v>317.5</v>
      </c>
      <c r="DA748" s="96">
        <v>327.5</v>
      </c>
      <c r="DB748" s="96">
        <v>322.5</v>
      </c>
      <c r="DC748" s="103"/>
      <c r="DD748" s="113">
        <v>380</v>
      </c>
      <c r="DE748" s="96">
        <v>390</v>
      </c>
      <c r="DF748" s="96">
        <v>385</v>
      </c>
      <c r="DG748" s="103"/>
      <c r="DH748" s="113">
        <v>520</v>
      </c>
      <c r="DI748" s="96">
        <v>530</v>
      </c>
      <c r="DJ748" s="96">
        <v>525</v>
      </c>
      <c r="DK748" s="103"/>
      <c r="DL748" s="113">
        <v>290</v>
      </c>
      <c r="DM748" s="96">
        <v>300</v>
      </c>
      <c r="DN748" s="96">
        <v>295</v>
      </c>
      <c r="DO748" s="103"/>
      <c r="DP748" s="113">
        <v>287.5</v>
      </c>
      <c r="DQ748" s="96">
        <v>297.5</v>
      </c>
      <c r="DR748" s="96">
        <v>292.5</v>
      </c>
      <c r="DS748" s="103"/>
      <c r="DT748" s="113">
        <v>380</v>
      </c>
      <c r="DU748" s="96">
        <v>390</v>
      </c>
      <c r="DV748" s="96">
        <v>385</v>
      </c>
      <c r="DW748" s="103"/>
      <c r="DX748" s="113">
        <v>505</v>
      </c>
      <c r="DY748" s="96">
        <v>515</v>
      </c>
      <c r="DZ748" s="96">
        <v>510</v>
      </c>
      <c r="EA748" s="103"/>
      <c r="EB748" s="113">
        <v>327.5</v>
      </c>
      <c r="EC748" s="96">
        <v>337.5</v>
      </c>
      <c r="ED748" s="96">
        <v>332.5</v>
      </c>
      <c r="EE748" s="103"/>
      <c r="EF748" s="113">
        <v>300</v>
      </c>
      <c r="EG748" s="96">
        <v>310</v>
      </c>
      <c r="EH748" s="96">
        <v>305</v>
      </c>
      <c r="EI748" s="103"/>
      <c r="EJ748" s="113">
        <v>375</v>
      </c>
      <c r="EK748" s="96">
        <v>385</v>
      </c>
      <c r="EL748" s="96">
        <v>380</v>
      </c>
      <c r="EM748" s="103"/>
      <c r="EN748" s="113">
        <v>550</v>
      </c>
      <c r="EO748" s="96">
        <v>560</v>
      </c>
      <c r="EP748" s="96">
        <v>555</v>
      </c>
      <c r="EQ748" s="103"/>
      <c r="ER748" s="113">
        <v>297.5</v>
      </c>
      <c r="ES748" s="96">
        <v>307.5</v>
      </c>
      <c r="ET748" s="96">
        <v>302.5</v>
      </c>
      <c r="EU748" s="103"/>
      <c r="EV748" s="113">
        <v>282.5</v>
      </c>
      <c r="EW748" s="96">
        <v>292.5</v>
      </c>
      <c r="EX748" s="96">
        <v>287.5</v>
      </c>
      <c r="EY748" s="103"/>
      <c r="EZ748" s="113">
        <v>375</v>
      </c>
      <c r="FA748" s="96">
        <v>385</v>
      </c>
      <c r="FB748" s="96">
        <v>380</v>
      </c>
      <c r="FC748" s="103"/>
      <c r="FD748" s="113">
        <v>425</v>
      </c>
      <c r="FE748" s="96">
        <v>435</v>
      </c>
      <c r="FF748" s="96">
        <v>430</v>
      </c>
      <c r="FG748" s="103"/>
      <c r="FH748" s="113">
        <v>362.5</v>
      </c>
      <c r="FI748" s="96">
        <v>372.5</v>
      </c>
      <c r="FJ748" s="96">
        <v>367.5</v>
      </c>
      <c r="FK748" s="103"/>
      <c r="FL748" s="113">
        <v>330</v>
      </c>
      <c r="FM748" s="96">
        <v>340</v>
      </c>
      <c r="FN748" s="96">
        <v>335</v>
      </c>
      <c r="FO748" s="103"/>
      <c r="FP748" s="113"/>
      <c r="FQ748" s="96"/>
      <c r="FR748" s="96"/>
      <c r="FS748" s="103"/>
      <c r="FT748" s="113">
        <v>500</v>
      </c>
      <c r="FU748" s="96">
        <v>510</v>
      </c>
      <c r="FV748" s="96">
        <v>505</v>
      </c>
      <c r="FW748" s="103"/>
      <c r="FX748" s="113">
        <v>430</v>
      </c>
      <c r="FY748" s="96">
        <v>440</v>
      </c>
      <c r="FZ748" s="96">
        <v>435</v>
      </c>
      <c r="GA748" s="103"/>
      <c r="GB748" s="113">
        <v>422.5</v>
      </c>
      <c r="GC748" s="96">
        <v>432.5</v>
      </c>
      <c r="GD748" s="96">
        <v>427.5</v>
      </c>
      <c r="GE748" s="103"/>
      <c r="GF748" s="113">
        <v>407.5</v>
      </c>
      <c r="GG748" s="96">
        <v>417.5</v>
      </c>
      <c r="GH748" s="96">
        <v>412.5</v>
      </c>
      <c r="GI748" s="103"/>
      <c r="GJ748" s="113">
        <v>390</v>
      </c>
      <c r="GK748" s="96">
        <v>400</v>
      </c>
      <c r="GL748" s="96">
        <v>395</v>
      </c>
      <c r="GM748" s="103"/>
      <c r="GN748" s="113">
        <v>610</v>
      </c>
      <c r="GO748" s="96">
        <v>620</v>
      </c>
      <c r="GP748" s="96">
        <v>615</v>
      </c>
      <c r="GQ748" s="103"/>
      <c r="GR748" s="93"/>
      <c r="GS748" s="93"/>
    </row>
    <row r="749" spans="1:201" ht="15.75" x14ac:dyDescent="0.25">
      <c r="A749">
        <v>3</v>
      </c>
      <c r="B749">
        <v>2024</v>
      </c>
      <c r="C749" s="91">
        <v>45373</v>
      </c>
      <c r="D749" s="95">
        <v>365</v>
      </c>
      <c r="E749" s="95">
        <v>375</v>
      </c>
      <c r="F749" s="95">
        <v>370</v>
      </c>
      <c r="G749" s="106">
        <v>-5</v>
      </c>
      <c r="H749" s="115">
        <v>370</v>
      </c>
      <c r="I749" s="95">
        <v>380</v>
      </c>
      <c r="J749" s="95">
        <v>375</v>
      </c>
      <c r="K749" s="106" t="s">
        <v>5</v>
      </c>
      <c r="L749" s="115">
        <v>415</v>
      </c>
      <c r="M749" s="95">
        <v>425</v>
      </c>
      <c r="N749" s="95">
        <v>420</v>
      </c>
      <c r="O749" s="106">
        <v>5</v>
      </c>
      <c r="P749" s="115">
        <v>375</v>
      </c>
      <c r="Q749" s="95">
        <v>385</v>
      </c>
      <c r="R749" s="95">
        <v>380</v>
      </c>
      <c r="S749" s="106">
        <v>-10</v>
      </c>
      <c r="T749" s="115">
        <v>355</v>
      </c>
      <c r="U749" s="95">
        <v>365</v>
      </c>
      <c r="V749" s="95">
        <v>360</v>
      </c>
      <c r="W749" s="106" t="s">
        <v>5</v>
      </c>
      <c r="X749" s="115">
        <v>360</v>
      </c>
      <c r="Y749" s="95">
        <v>370</v>
      </c>
      <c r="Z749" s="95">
        <v>365</v>
      </c>
      <c r="AA749" s="106">
        <v>5</v>
      </c>
      <c r="AB749" s="115">
        <v>410</v>
      </c>
      <c r="AC749" s="95">
        <v>420</v>
      </c>
      <c r="AD749" s="95">
        <v>415</v>
      </c>
      <c r="AE749" s="106">
        <v>35</v>
      </c>
      <c r="AF749" s="115">
        <v>340</v>
      </c>
      <c r="AG749" s="95">
        <v>350</v>
      </c>
      <c r="AH749" s="95">
        <v>345</v>
      </c>
      <c r="AI749" s="106">
        <v>-5</v>
      </c>
      <c r="AJ749" s="115">
        <v>340</v>
      </c>
      <c r="AK749" s="95">
        <v>350</v>
      </c>
      <c r="AL749" s="95">
        <v>345</v>
      </c>
      <c r="AM749" s="106" t="s">
        <v>5</v>
      </c>
      <c r="AN749" s="115">
        <v>345</v>
      </c>
      <c r="AO749" s="95">
        <v>355</v>
      </c>
      <c r="AP749" s="95">
        <v>350</v>
      </c>
      <c r="AQ749" s="106">
        <v>10</v>
      </c>
      <c r="AR749" s="115">
        <v>415</v>
      </c>
      <c r="AS749" s="95">
        <v>425</v>
      </c>
      <c r="AT749" s="95">
        <v>420</v>
      </c>
      <c r="AU749" s="106">
        <v>5</v>
      </c>
      <c r="AV749" s="115">
        <v>335</v>
      </c>
      <c r="AW749" s="95">
        <v>345</v>
      </c>
      <c r="AX749" s="95">
        <v>340</v>
      </c>
      <c r="AY749" s="106">
        <v>-10</v>
      </c>
      <c r="AZ749" s="115">
        <v>335</v>
      </c>
      <c r="BA749" s="95">
        <v>345</v>
      </c>
      <c r="BB749" s="95">
        <v>340</v>
      </c>
      <c r="BC749" s="106">
        <v>-5</v>
      </c>
      <c r="BD749" s="115">
        <v>325</v>
      </c>
      <c r="BE749" s="95">
        <v>335</v>
      </c>
      <c r="BF749" s="95">
        <v>330</v>
      </c>
      <c r="BG749" s="106">
        <v>-10</v>
      </c>
      <c r="BH749" s="115">
        <v>365</v>
      </c>
      <c r="BI749" s="95">
        <v>375</v>
      </c>
      <c r="BJ749" s="95">
        <v>370</v>
      </c>
      <c r="BK749" s="106">
        <v>10</v>
      </c>
      <c r="BL749" s="115">
        <v>345</v>
      </c>
      <c r="BM749" s="95">
        <v>355</v>
      </c>
      <c r="BN749" s="95">
        <v>350</v>
      </c>
      <c r="BO749" s="106">
        <v>5</v>
      </c>
      <c r="BP749" s="115">
        <v>335</v>
      </c>
      <c r="BQ749" s="95">
        <v>345</v>
      </c>
      <c r="BR749" s="95">
        <v>340</v>
      </c>
      <c r="BS749" s="106">
        <v>-5</v>
      </c>
      <c r="BT749" s="115">
        <v>310</v>
      </c>
      <c r="BU749" s="95">
        <v>320</v>
      </c>
      <c r="BV749" s="95">
        <v>315</v>
      </c>
      <c r="BW749" s="106">
        <v>5</v>
      </c>
      <c r="BX749" s="115">
        <v>345</v>
      </c>
      <c r="BY749" s="95">
        <v>355</v>
      </c>
      <c r="BZ749" s="95">
        <v>350</v>
      </c>
      <c r="CA749" s="106">
        <v>-70</v>
      </c>
      <c r="CB749" s="115">
        <v>495</v>
      </c>
      <c r="CC749" s="95">
        <v>505</v>
      </c>
      <c r="CD749" s="95">
        <v>500</v>
      </c>
      <c r="CE749" s="106">
        <v>-20</v>
      </c>
      <c r="CF749" s="115">
        <v>305</v>
      </c>
      <c r="CG749" s="95">
        <v>315</v>
      </c>
      <c r="CH749" s="95">
        <v>310</v>
      </c>
      <c r="CI749" s="106">
        <v>-10</v>
      </c>
      <c r="CJ749" s="115">
        <v>295</v>
      </c>
      <c r="CK749" s="95">
        <v>305</v>
      </c>
      <c r="CL749" s="95">
        <v>300</v>
      </c>
      <c r="CM749" s="106">
        <v>5</v>
      </c>
      <c r="CN749" s="115">
        <v>345</v>
      </c>
      <c r="CO749" s="95">
        <v>355</v>
      </c>
      <c r="CP749" s="95">
        <v>350</v>
      </c>
      <c r="CQ749" s="106">
        <v>-70</v>
      </c>
      <c r="CR749" s="115">
        <v>495</v>
      </c>
      <c r="CS749" s="95">
        <v>505</v>
      </c>
      <c r="CT749" s="95">
        <v>500</v>
      </c>
      <c r="CU749" s="106">
        <v>-20</v>
      </c>
      <c r="CV749" s="115">
        <v>330</v>
      </c>
      <c r="CW749" s="95">
        <v>340</v>
      </c>
      <c r="CX749" s="95">
        <v>335</v>
      </c>
      <c r="CY749" s="106">
        <v>-5</v>
      </c>
      <c r="CZ749" s="115">
        <v>320</v>
      </c>
      <c r="DA749" s="95">
        <v>330</v>
      </c>
      <c r="DB749" s="95">
        <v>325</v>
      </c>
      <c r="DC749" s="106">
        <v>5</v>
      </c>
      <c r="DD749" s="115">
        <v>345</v>
      </c>
      <c r="DE749" s="95">
        <v>355</v>
      </c>
      <c r="DF749" s="95">
        <v>350</v>
      </c>
      <c r="DG749" s="106">
        <v>-70</v>
      </c>
      <c r="DH749" s="115">
        <v>510</v>
      </c>
      <c r="DI749" s="95">
        <v>520</v>
      </c>
      <c r="DJ749" s="95">
        <v>515</v>
      </c>
      <c r="DK749" s="106">
        <v>-20</v>
      </c>
      <c r="DL749" s="115">
        <v>285</v>
      </c>
      <c r="DM749" s="95">
        <v>295</v>
      </c>
      <c r="DN749" s="95">
        <v>290</v>
      </c>
      <c r="DO749" s="106">
        <v>-10</v>
      </c>
      <c r="DP749" s="115">
        <v>285</v>
      </c>
      <c r="DQ749" s="95">
        <v>295</v>
      </c>
      <c r="DR749" s="95">
        <v>290</v>
      </c>
      <c r="DS749" s="106">
        <v>-5</v>
      </c>
      <c r="DT749" s="115">
        <v>345</v>
      </c>
      <c r="DU749" s="95">
        <v>355</v>
      </c>
      <c r="DV749" s="95">
        <v>350</v>
      </c>
      <c r="DW749" s="106">
        <v>-70</v>
      </c>
      <c r="DX749" s="115">
        <v>495</v>
      </c>
      <c r="DY749" s="95">
        <v>505</v>
      </c>
      <c r="DZ749" s="95">
        <v>500</v>
      </c>
      <c r="EA749" s="106">
        <v>-20</v>
      </c>
      <c r="EB749" s="115">
        <v>330</v>
      </c>
      <c r="EC749" s="95">
        <v>340</v>
      </c>
      <c r="ED749" s="95">
        <v>335</v>
      </c>
      <c r="EE749" s="106">
        <v>5</v>
      </c>
      <c r="EF749" s="115">
        <v>300</v>
      </c>
      <c r="EG749" s="95">
        <v>310</v>
      </c>
      <c r="EH749" s="95">
        <v>305</v>
      </c>
      <c r="EI749" s="106" t="s">
        <v>5</v>
      </c>
      <c r="EJ749" s="115">
        <v>340</v>
      </c>
      <c r="EK749" s="95">
        <v>350</v>
      </c>
      <c r="EL749" s="95">
        <v>345</v>
      </c>
      <c r="EM749" s="106">
        <v>-70</v>
      </c>
      <c r="EN749" s="115">
        <v>540</v>
      </c>
      <c r="EO749" s="95">
        <v>550</v>
      </c>
      <c r="EP749" s="95">
        <v>545</v>
      </c>
      <c r="EQ749" s="106">
        <v>-20</v>
      </c>
      <c r="ER749" s="115">
        <v>295</v>
      </c>
      <c r="ES749" s="95">
        <v>305</v>
      </c>
      <c r="ET749" s="95">
        <v>300</v>
      </c>
      <c r="EU749" s="106">
        <v>-5</v>
      </c>
      <c r="EV749" s="115">
        <v>280</v>
      </c>
      <c r="EW749" s="95">
        <v>290</v>
      </c>
      <c r="EX749" s="95">
        <v>285</v>
      </c>
      <c r="EY749" s="106">
        <v>-5</v>
      </c>
      <c r="EZ749" s="115">
        <v>340</v>
      </c>
      <c r="FA749" s="95">
        <v>350</v>
      </c>
      <c r="FB749" s="95">
        <v>345</v>
      </c>
      <c r="FC749" s="106">
        <v>-70</v>
      </c>
      <c r="FD749" s="115">
        <v>445</v>
      </c>
      <c r="FE749" s="95">
        <v>455</v>
      </c>
      <c r="FF749" s="95">
        <v>450</v>
      </c>
      <c r="FG749" s="106">
        <v>40</v>
      </c>
      <c r="FH749" s="115">
        <v>340</v>
      </c>
      <c r="FI749" s="95">
        <v>350</v>
      </c>
      <c r="FJ749" s="95">
        <v>345</v>
      </c>
      <c r="FK749" s="106">
        <v>-45</v>
      </c>
      <c r="FL749" s="115">
        <v>335</v>
      </c>
      <c r="FM749" s="95">
        <v>345</v>
      </c>
      <c r="FN749" s="95">
        <v>340</v>
      </c>
      <c r="FO749" s="106">
        <v>10</v>
      </c>
      <c r="FP749" s="115"/>
      <c r="FQ749" s="95"/>
      <c r="FR749" s="95"/>
      <c r="FS749" s="106"/>
      <c r="FT749" s="115">
        <v>495</v>
      </c>
      <c r="FU749" s="95">
        <v>505</v>
      </c>
      <c r="FV749" s="95">
        <v>500</v>
      </c>
      <c r="FW749" s="106">
        <v>-10</v>
      </c>
      <c r="FX749" s="115">
        <v>430</v>
      </c>
      <c r="FY749" s="95">
        <v>440</v>
      </c>
      <c r="FZ749" s="95">
        <v>435</v>
      </c>
      <c r="GA749" s="106" t="s">
        <v>5</v>
      </c>
      <c r="GB749" s="115">
        <v>420</v>
      </c>
      <c r="GC749" s="95">
        <v>430</v>
      </c>
      <c r="GD749" s="95">
        <v>425</v>
      </c>
      <c r="GE749" s="106">
        <v>-5</v>
      </c>
      <c r="GF749" s="115">
        <v>410</v>
      </c>
      <c r="GG749" s="95">
        <v>420</v>
      </c>
      <c r="GH749" s="95">
        <v>415</v>
      </c>
      <c r="GI749" s="106">
        <v>5</v>
      </c>
      <c r="GJ749" s="115">
        <v>355</v>
      </c>
      <c r="GK749" s="95">
        <v>365</v>
      </c>
      <c r="GL749" s="95">
        <v>360</v>
      </c>
      <c r="GM749" s="106">
        <v>-70</v>
      </c>
      <c r="GN749" s="115">
        <v>600</v>
      </c>
      <c r="GO749" s="95">
        <v>610</v>
      </c>
      <c r="GP749" s="95">
        <v>605</v>
      </c>
      <c r="GQ749" s="106">
        <v>-20</v>
      </c>
      <c r="GR749" s="93"/>
      <c r="GS749" s="93"/>
    </row>
    <row r="750" spans="1:201" ht="15.75" x14ac:dyDescent="0.25">
      <c r="A750">
        <v>3</v>
      </c>
      <c r="B750">
        <v>2024</v>
      </c>
      <c r="C750" s="91">
        <v>45380</v>
      </c>
      <c r="D750" s="95">
        <v>370</v>
      </c>
      <c r="E750" s="95">
        <v>380</v>
      </c>
      <c r="F750" s="95">
        <v>375</v>
      </c>
      <c r="G750" s="106">
        <v>5</v>
      </c>
      <c r="H750" s="115">
        <v>375</v>
      </c>
      <c r="I750" s="95">
        <v>385</v>
      </c>
      <c r="J750" s="95">
        <v>380</v>
      </c>
      <c r="K750" s="106">
        <v>5</v>
      </c>
      <c r="L750" s="115">
        <v>415</v>
      </c>
      <c r="M750" s="95">
        <v>425</v>
      </c>
      <c r="N750" s="95">
        <v>420</v>
      </c>
      <c r="O750" s="106" t="s">
        <v>5</v>
      </c>
      <c r="P750" s="115">
        <v>375</v>
      </c>
      <c r="Q750" s="95">
        <v>385</v>
      </c>
      <c r="R750" s="95">
        <v>380</v>
      </c>
      <c r="S750" s="106" t="s">
        <v>5</v>
      </c>
      <c r="T750" s="115">
        <v>365</v>
      </c>
      <c r="U750" s="95">
        <v>375</v>
      </c>
      <c r="V750" s="95">
        <v>370</v>
      </c>
      <c r="W750" s="106">
        <v>10</v>
      </c>
      <c r="X750" s="115">
        <v>370</v>
      </c>
      <c r="Y750" s="95">
        <v>380</v>
      </c>
      <c r="Z750" s="95">
        <v>375</v>
      </c>
      <c r="AA750" s="106">
        <v>10</v>
      </c>
      <c r="AB750" s="115">
        <v>410</v>
      </c>
      <c r="AC750" s="95">
        <v>420</v>
      </c>
      <c r="AD750" s="95">
        <v>415</v>
      </c>
      <c r="AE750" s="106" t="s">
        <v>5</v>
      </c>
      <c r="AF750" s="115">
        <v>340</v>
      </c>
      <c r="AG750" s="95">
        <v>350</v>
      </c>
      <c r="AH750" s="95">
        <v>345</v>
      </c>
      <c r="AI750" s="106" t="s">
        <v>5</v>
      </c>
      <c r="AJ750" s="115">
        <v>340</v>
      </c>
      <c r="AK750" s="95">
        <v>350</v>
      </c>
      <c r="AL750" s="95">
        <v>345</v>
      </c>
      <c r="AM750" s="106" t="s">
        <v>5</v>
      </c>
      <c r="AN750" s="115">
        <v>350</v>
      </c>
      <c r="AO750" s="95">
        <v>360</v>
      </c>
      <c r="AP750" s="95">
        <v>355</v>
      </c>
      <c r="AQ750" s="106">
        <v>5</v>
      </c>
      <c r="AR750" s="115">
        <v>415</v>
      </c>
      <c r="AS750" s="95">
        <v>425</v>
      </c>
      <c r="AT750" s="95">
        <v>420</v>
      </c>
      <c r="AU750" s="106" t="s">
        <v>5</v>
      </c>
      <c r="AV750" s="115">
        <v>335</v>
      </c>
      <c r="AW750" s="95">
        <v>345</v>
      </c>
      <c r="AX750" s="95">
        <v>340</v>
      </c>
      <c r="AY750" s="106" t="s">
        <v>5</v>
      </c>
      <c r="AZ750" s="115">
        <v>355</v>
      </c>
      <c r="BA750" s="95">
        <v>365</v>
      </c>
      <c r="BB750" s="95">
        <v>360</v>
      </c>
      <c r="BC750" s="106">
        <v>20</v>
      </c>
      <c r="BD750" s="115">
        <v>335</v>
      </c>
      <c r="BE750" s="95">
        <v>345</v>
      </c>
      <c r="BF750" s="95">
        <v>340</v>
      </c>
      <c r="BG750" s="106">
        <v>10</v>
      </c>
      <c r="BH750" s="115">
        <v>365</v>
      </c>
      <c r="BI750" s="95">
        <v>375</v>
      </c>
      <c r="BJ750" s="95">
        <v>370</v>
      </c>
      <c r="BK750" s="106" t="s">
        <v>5</v>
      </c>
      <c r="BL750" s="115">
        <v>350</v>
      </c>
      <c r="BM750" s="95">
        <v>360</v>
      </c>
      <c r="BN750" s="95">
        <v>355</v>
      </c>
      <c r="BO750" s="106">
        <v>5</v>
      </c>
      <c r="BP750" s="115">
        <v>345</v>
      </c>
      <c r="BQ750" s="95">
        <v>355</v>
      </c>
      <c r="BR750" s="95">
        <v>350</v>
      </c>
      <c r="BS750" s="106">
        <v>10</v>
      </c>
      <c r="BT750" s="115">
        <v>315</v>
      </c>
      <c r="BU750" s="95">
        <v>325</v>
      </c>
      <c r="BV750" s="95">
        <v>320</v>
      </c>
      <c r="BW750" s="106">
        <v>5</v>
      </c>
      <c r="BX750" s="115">
        <v>345</v>
      </c>
      <c r="BY750" s="95">
        <v>355</v>
      </c>
      <c r="BZ750" s="95">
        <v>350</v>
      </c>
      <c r="CA750" s="106" t="s">
        <v>5</v>
      </c>
      <c r="CB750" s="115">
        <v>495</v>
      </c>
      <c r="CC750" s="95">
        <v>505</v>
      </c>
      <c r="CD750" s="95">
        <v>500</v>
      </c>
      <c r="CE750" s="106" t="s">
        <v>5</v>
      </c>
      <c r="CF750" s="115">
        <v>315</v>
      </c>
      <c r="CG750" s="95">
        <v>325</v>
      </c>
      <c r="CH750" s="95">
        <v>320</v>
      </c>
      <c r="CI750" s="106">
        <v>10</v>
      </c>
      <c r="CJ750" s="115">
        <v>300</v>
      </c>
      <c r="CK750" s="95">
        <v>310</v>
      </c>
      <c r="CL750" s="95">
        <v>305</v>
      </c>
      <c r="CM750" s="106">
        <v>5</v>
      </c>
      <c r="CN750" s="115">
        <v>345</v>
      </c>
      <c r="CO750" s="95">
        <v>355</v>
      </c>
      <c r="CP750" s="95">
        <v>350</v>
      </c>
      <c r="CQ750" s="106" t="s">
        <v>5</v>
      </c>
      <c r="CR750" s="115">
        <v>495</v>
      </c>
      <c r="CS750" s="95">
        <v>505</v>
      </c>
      <c r="CT750" s="95">
        <v>500</v>
      </c>
      <c r="CU750" s="106" t="s">
        <v>5</v>
      </c>
      <c r="CV750" s="115">
        <v>340</v>
      </c>
      <c r="CW750" s="95">
        <v>350</v>
      </c>
      <c r="CX750" s="95">
        <v>345</v>
      </c>
      <c r="CY750" s="106">
        <v>10</v>
      </c>
      <c r="CZ750" s="115">
        <v>335</v>
      </c>
      <c r="DA750" s="95">
        <v>345</v>
      </c>
      <c r="DB750" s="95">
        <v>340</v>
      </c>
      <c r="DC750" s="106">
        <v>15</v>
      </c>
      <c r="DD750" s="115">
        <v>345</v>
      </c>
      <c r="DE750" s="95">
        <v>355</v>
      </c>
      <c r="DF750" s="95">
        <v>350</v>
      </c>
      <c r="DG750" s="106" t="s">
        <v>5</v>
      </c>
      <c r="DH750" s="115">
        <v>510</v>
      </c>
      <c r="DI750" s="95">
        <v>520</v>
      </c>
      <c r="DJ750" s="95">
        <v>515</v>
      </c>
      <c r="DK750" s="106" t="s">
        <v>5</v>
      </c>
      <c r="DL750" s="115">
        <v>295</v>
      </c>
      <c r="DM750" s="95">
        <v>305</v>
      </c>
      <c r="DN750" s="95">
        <v>300</v>
      </c>
      <c r="DO750" s="106">
        <v>10</v>
      </c>
      <c r="DP750" s="115">
        <v>290</v>
      </c>
      <c r="DQ750" s="95">
        <v>300</v>
      </c>
      <c r="DR750" s="95">
        <v>295</v>
      </c>
      <c r="DS750" s="106">
        <v>5</v>
      </c>
      <c r="DT750" s="115">
        <v>345</v>
      </c>
      <c r="DU750" s="95">
        <v>355</v>
      </c>
      <c r="DV750" s="95">
        <v>350</v>
      </c>
      <c r="DW750" s="106" t="s">
        <v>5</v>
      </c>
      <c r="DX750" s="115">
        <v>495</v>
      </c>
      <c r="DY750" s="95">
        <v>505</v>
      </c>
      <c r="DZ750" s="95">
        <v>500</v>
      </c>
      <c r="EA750" s="106" t="s">
        <v>5</v>
      </c>
      <c r="EB750" s="115">
        <v>340</v>
      </c>
      <c r="EC750" s="95">
        <v>350</v>
      </c>
      <c r="ED750" s="95">
        <v>345</v>
      </c>
      <c r="EE750" s="106">
        <v>10</v>
      </c>
      <c r="EF750" s="115">
        <v>310</v>
      </c>
      <c r="EG750" s="95">
        <v>320</v>
      </c>
      <c r="EH750" s="95">
        <v>315</v>
      </c>
      <c r="EI750" s="106">
        <v>10</v>
      </c>
      <c r="EJ750" s="115">
        <v>340</v>
      </c>
      <c r="EK750" s="95">
        <v>350</v>
      </c>
      <c r="EL750" s="95">
        <v>345</v>
      </c>
      <c r="EM750" s="106" t="s">
        <v>5</v>
      </c>
      <c r="EN750" s="115">
        <v>540</v>
      </c>
      <c r="EO750" s="95">
        <v>550</v>
      </c>
      <c r="EP750" s="95">
        <v>545</v>
      </c>
      <c r="EQ750" s="106" t="s">
        <v>5</v>
      </c>
      <c r="ER750" s="115">
        <v>295</v>
      </c>
      <c r="ES750" s="95">
        <v>305</v>
      </c>
      <c r="ET750" s="95">
        <v>300</v>
      </c>
      <c r="EU750" s="106" t="s">
        <v>5</v>
      </c>
      <c r="EV750" s="115">
        <v>285</v>
      </c>
      <c r="EW750" s="95">
        <v>295</v>
      </c>
      <c r="EX750" s="95">
        <v>290</v>
      </c>
      <c r="EY750" s="106">
        <v>5</v>
      </c>
      <c r="EZ750" s="115">
        <v>340</v>
      </c>
      <c r="FA750" s="95">
        <v>350</v>
      </c>
      <c r="FB750" s="95">
        <v>345</v>
      </c>
      <c r="FC750" s="106" t="s">
        <v>5</v>
      </c>
      <c r="FD750" s="115">
        <v>475</v>
      </c>
      <c r="FE750" s="95">
        <v>485</v>
      </c>
      <c r="FF750" s="95">
        <v>480</v>
      </c>
      <c r="FG750" s="106">
        <v>30</v>
      </c>
      <c r="FH750" s="115">
        <v>345</v>
      </c>
      <c r="FI750" s="95">
        <v>355</v>
      </c>
      <c r="FJ750" s="95">
        <v>350</v>
      </c>
      <c r="FK750" s="106">
        <v>5</v>
      </c>
      <c r="FL750" s="115">
        <v>335</v>
      </c>
      <c r="FM750" s="95">
        <v>345</v>
      </c>
      <c r="FN750" s="95">
        <v>340</v>
      </c>
      <c r="FO750" s="106" t="s">
        <v>5</v>
      </c>
      <c r="FP750" s="115"/>
      <c r="FQ750" s="95"/>
      <c r="FR750" s="95"/>
      <c r="FS750" s="106"/>
      <c r="FT750" s="115">
        <v>495</v>
      </c>
      <c r="FU750" s="95">
        <v>505</v>
      </c>
      <c r="FV750" s="95">
        <v>500</v>
      </c>
      <c r="FW750" s="106" t="s">
        <v>5</v>
      </c>
      <c r="FX750" s="115">
        <v>440</v>
      </c>
      <c r="FY750" s="95">
        <v>450</v>
      </c>
      <c r="FZ750" s="95">
        <v>445</v>
      </c>
      <c r="GA750" s="106">
        <v>10</v>
      </c>
      <c r="GB750" s="115">
        <v>430</v>
      </c>
      <c r="GC750" s="95">
        <v>440</v>
      </c>
      <c r="GD750" s="95">
        <v>435</v>
      </c>
      <c r="GE750" s="106">
        <v>10</v>
      </c>
      <c r="GF750" s="115">
        <v>425</v>
      </c>
      <c r="GG750" s="95">
        <v>435</v>
      </c>
      <c r="GH750" s="95">
        <v>430</v>
      </c>
      <c r="GI750" s="106">
        <v>15</v>
      </c>
      <c r="GJ750" s="115">
        <v>355</v>
      </c>
      <c r="GK750" s="95">
        <v>365</v>
      </c>
      <c r="GL750" s="95">
        <v>360</v>
      </c>
      <c r="GM750" s="106" t="s">
        <v>5</v>
      </c>
      <c r="GN750" s="115">
        <v>600</v>
      </c>
      <c r="GO750" s="95">
        <v>610</v>
      </c>
      <c r="GP750" s="95">
        <v>605</v>
      </c>
      <c r="GQ750" s="106" t="s">
        <v>5</v>
      </c>
      <c r="GR750" s="93"/>
      <c r="GS750" s="93"/>
    </row>
    <row r="751" spans="1:201" ht="15.75" x14ac:dyDescent="0.25">
      <c r="A751">
        <v>4</v>
      </c>
      <c r="B751">
        <v>2024</v>
      </c>
      <c r="C751" s="91">
        <v>45387</v>
      </c>
      <c r="D751" s="96">
        <v>372.5</v>
      </c>
      <c r="E751" s="96">
        <v>382.5</v>
      </c>
      <c r="F751" s="96">
        <v>377.5</v>
      </c>
      <c r="G751" s="103"/>
      <c r="H751" s="113">
        <v>380</v>
      </c>
      <c r="I751" s="96">
        <v>390</v>
      </c>
      <c r="J751" s="96">
        <v>385</v>
      </c>
      <c r="K751" s="103"/>
      <c r="L751" s="113">
        <v>415</v>
      </c>
      <c r="M751" s="96">
        <v>425</v>
      </c>
      <c r="N751" s="96">
        <v>420</v>
      </c>
      <c r="O751" s="103"/>
      <c r="P751" s="113">
        <v>377.5</v>
      </c>
      <c r="Q751" s="96">
        <v>387.5</v>
      </c>
      <c r="R751" s="96">
        <v>382.5</v>
      </c>
      <c r="S751" s="103"/>
      <c r="T751" s="113">
        <v>370</v>
      </c>
      <c r="U751" s="96">
        <v>380</v>
      </c>
      <c r="V751" s="96">
        <v>375</v>
      </c>
      <c r="W751" s="103"/>
      <c r="X751" s="113">
        <v>377.5</v>
      </c>
      <c r="Y751" s="96">
        <v>387.5</v>
      </c>
      <c r="Z751" s="96">
        <v>382.5</v>
      </c>
      <c r="AA751" s="103"/>
      <c r="AB751" s="113">
        <v>410</v>
      </c>
      <c r="AC751" s="96">
        <v>420</v>
      </c>
      <c r="AD751" s="96">
        <v>415</v>
      </c>
      <c r="AE751" s="103"/>
      <c r="AF751" s="113">
        <v>357.5</v>
      </c>
      <c r="AG751" s="96">
        <v>367.5</v>
      </c>
      <c r="AH751" s="96">
        <v>362.5</v>
      </c>
      <c r="AI751" s="103"/>
      <c r="AJ751" s="113">
        <v>340</v>
      </c>
      <c r="AK751" s="96">
        <v>350</v>
      </c>
      <c r="AL751" s="96">
        <v>345</v>
      </c>
      <c r="AM751" s="103"/>
      <c r="AN751" s="113">
        <v>350</v>
      </c>
      <c r="AO751" s="96">
        <v>360</v>
      </c>
      <c r="AP751" s="96">
        <v>355</v>
      </c>
      <c r="AQ751" s="103"/>
      <c r="AR751" s="113">
        <v>415</v>
      </c>
      <c r="AS751" s="96">
        <v>425</v>
      </c>
      <c r="AT751" s="96">
        <v>420</v>
      </c>
      <c r="AU751" s="103"/>
      <c r="AV751" s="113">
        <v>342.5</v>
      </c>
      <c r="AW751" s="96">
        <v>352.5</v>
      </c>
      <c r="AX751" s="96">
        <v>347.5</v>
      </c>
      <c r="AY751" s="103"/>
      <c r="AZ751" s="113">
        <v>355</v>
      </c>
      <c r="BA751" s="96">
        <v>365</v>
      </c>
      <c r="BB751" s="96">
        <v>360</v>
      </c>
      <c r="BC751" s="103"/>
      <c r="BD751" s="113">
        <v>335</v>
      </c>
      <c r="BE751" s="96">
        <v>345</v>
      </c>
      <c r="BF751" s="96">
        <v>340</v>
      </c>
      <c r="BG751" s="103"/>
      <c r="BH751" s="113">
        <v>365</v>
      </c>
      <c r="BI751" s="96">
        <v>375</v>
      </c>
      <c r="BJ751" s="96">
        <v>370</v>
      </c>
      <c r="BK751" s="103"/>
      <c r="BL751" s="113">
        <v>365</v>
      </c>
      <c r="BM751" s="96">
        <v>375</v>
      </c>
      <c r="BN751" s="96">
        <v>370</v>
      </c>
      <c r="BO751" s="103"/>
      <c r="BP751" s="113">
        <v>347.5</v>
      </c>
      <c r="BQ751" s="96">
        <v>357.5</v>
      </c>
      <c r="BR751" s="96">
        <v>352.5</v>
      </c>
      <c r="BS751" s="103"/>
      <c r="BT751" s="113">
        <v>322.5</v>
      </c>
      <c r="BU751" s="96">
        <v>332.5</v>
      </c>
      <c r="BV751" s="96">
        <v>327.5</v>
      </c>
      <c r="BW751" s="103"/>
      <c r="BX751" s="113">
        <v>340</v>
      </c>
      <c r="BY751" s="96">
        <v>350</v>
      </c>
      <c r="BZ751" s="96">
        <v>345</v>
      </c>
      <c r="CA751" s="103"/>
      <c r="CB751" s="113">
        <v>490</v>
      </c>
      <c r="CC751" s="96">
        <v>500</v>
      </c>
      <c r="CD751" s="96">
        <v>495</v>
      </c>
      <c r="CE751" s="103"/>
      <c r="CF751" s="113">
        <v>320</v>
      </c>
      <c r="CG751" s="96">
        <v>330</v>
      </c>
      <c r="CH751" s="96">
        <v>325</v>
      </c>
      <c r="CI751" s="103"/>
      <c r="CJ751" s="113">
        <v>307.5</v>
      </c>
      <c r="CK751" s="96">
        <v>317.5</v>
      </c>
      <c r="CL751" s="96">
        <v>312.5</v>
      </c>
      <c r="CM751" s="103"/>
      <c r="CN751" s="113">
        <v>340</v>
      </c>
      <c r="CO751" s="96">
        <v>350</v>
      </c>
      <c r="CP751" s="96">
        <v>345</v>
      </c>
      <c r="CQ751" s="103"/>
      <c r="CR751" s="113">
        <v>490</v>
      </c>
      <c r="CS751" s="96">
        <v>500</v>
      </c>
      <c r="CT751" s="96">
        <v>495</v>
      </c>
      <c r="CU751" s="103"/>
      <c r="CV751" s="113">
        <v>342.5</v>
      </c>
      <c r="CW751" s="96">
        <v>352.5</v>
      </c>
      <c r="CX751" s="96">
        <v>347.5</v>
      </c>
      <c r="CY751" s="103"/>
      <c r="CZ751" s="113">
        <v>335</v>
      </c>
      <c r="DA751" s="96">
        <v>345</v>
      </c>
      <c r="DB751" s="96">
        <v>340</v>
      </c>
      <c r="DC751" s="103"/>
      <c r="DD751" s="113">
        <v>340</v>
      </c>
      <c r="DE751" s="96">
        <v>350</v>
      </c>
      <c r="DF751" s="96">
        <v>345</v>
      </c>
      <c r="DG751" s="103"/>
      <c r="DH751" s="113">
        <v>505</v>
      </c>
      <c r="DI751" s="96">
        <v>515</v>
      </c>
      <c r="DJ751" s="96">
        <v>510</v>
      </c>
      <c r="DK751" s="103"/>
      <c r="DL751" s="113">
        <v>300</v>
      </c>
      <c r="DM751" s="96">
        <v>310</v>
      </c>
      <c r="DN751" s="96">
        <v>305</v>
      </c>
      <c r="DO751" s="103"/>
      <c r="DP751" s="113">
        <v>297.5</v>
      </c>
      <c r="DQ751" s="96">
        <v>307.5</v>
      </c>
      <c r="DR751" s="96">
        <v>302.5</v>
      </c>
      <c r="DS751" s="103"/>
      <c r="DT751" s="113">
        <v>340</v>
      </c>
      <c r="DU751" s="96">
        <v>350</v>
      </c>
      <c r="DV751" s="96">
        <v>345</v>
      </c>
      <c r="DW751" s="103"/>
      <c r="DX751" s="113">
        <v>490</v>
      </c>
      <c r="DY751" s="96">
        <v>500</v>
      </c>
      <c r="DZ751" s="96">
        <v>495</v>
      </c>
      <c r="EA751" s="103"/>
      <c r="EB751" s="113">
        <v>342.5</v>
      </c>
      <c r="EC751" s="96">
        <v>352.5</v>
      </c>
      <c r="ED751" s="96">
        <v>347.5</v>
      </c>
      <c r="EE751" s="103"/>
      <c r="EF751" s="113">
        <v>315</v>
      </c>
      <c r="EG751" s="96">
        <v>325</v>
      </c>
      <c r="EH751" s="96">
        <v>320</v>
      </c>
      <c r="EI751" s="103"/>
      <c r="EJ751" s="113">
        <v>337.5</v>
      </c>
      <c r="EK751" s="96">
        <v>347.5</v>
      </c>
      <c r="EL751" s="96">
        <v>342.5</v>
      </c>
      <c r="EM751" s="103"/>
      <c r="EN751" s="113">
        <v>535</v>
      </c>
      <c r="EO751" s="96">
        <v>545</v>
      </c>
      <c r="EP751" s="96">
        <v>540</v>
      </c>
      <c r="EQ751" s="103"/>
      <c r="ER751" s="113">
        <v>302.5</v>
      </c>
      <c r="ES751" s="96">
        <v>312.5</v>
      </c>
      <c r="ET751" s="96">
        <v>307.5</v>
      </c>
      <c r="EU751" s="103"/>
      <c r="EV751" s="113">
        <v>287.5</v>
      </c>
      <c r="EW751" s="96">
        <v>297.5</v>
      </c>
      <c r="EX751" s="96">
        <v>292.5</v>
      </c>
      <c r="EY751" s="103"/>
      <c r="EZ751" s="113">
        <v>337.5</v>
      </c>
      <c r="FA751" s="96">
        <v>347.5</v>
      </c>
      <c r="FB751" s="96">
        <v>342.5</v>
      </c>
      <c r="FC751" s="103"/>
      <c r="FD751" s="113">
        <v>475</v>
      </c>
      <c r="FE751" s="96">
        <v>485</v>
      </c>
      <c r="FF751" s="96">
        <v>480</v>
      </c>
      <c r="FG751" s="103"/>
      <c r="FH751" s="113">
        <v>352.5</v>
      </c>
      <c r="FI751" s="96">
        <v>362.5</v>
      </c>
      <c r="FJ751" s="96">
        <v>357.5</v>
      </c>
      <c r="FK751" s="103"/>
      <c r="FL751" s="113">
        <v>340</v>
      </c>
      <c r="FM751" s="96">
        <v>350</v>
      </c>
      <c r="FN751" s="96">
        <v>345</v>
      </c>
      <c r="FO751" s="103"/>
      <c r="FP751" s="113"/>
      <c r="FQ751" s="96"/>
      <c r="FR751" s="96"/>
      <c r="FS751" s="103"/>
      <c r="FT751" s="113">
        <v>495</v>
      </c>
      <c r="FU751" s="96">
        <v>505</v>
      </c>
      <c r="FV751" s="96">
        <v>500</v>
      </c>
      <c r="FW751" s="103"/>
      <c r="FX751" s="113">
        <v>450</v>
      </c>
      <c r="FY751" s="96">
        <v>460</v>
      </c>
      <c r="FZ751" s="96">
        <v>455</v>
      </c>
      <c r="GA751" s="103"/>
      <c r="GB751" s="113">
        <v>432.5</v>
      </c>
      <c r="GC751" s="96">
        <v>442.5</v>
      </c>
      <c r="GD751" s="96">
        <v>437.5</v>
      </c>
      <c r="GE751" s="103"/>
      <c r="GF751" s="113">
        <v>425</v>
      </c>
      <c r="GG751" s="96">
        <v>435</v>
      </c>
      <c r="GH751" s="96">
        <v>430</v>
      </c>
      <c r="GI751" s="103"/>
      <c r="GJ751" s="113">
        <v>350</v>
      </c>
      <c r="GK751" s="96">
        <v>360</v>
      </c>
      <c r="GL751" s="96">
        <v>355</v>
      </c>
      <c r="GM751" s="103"/>
      <c r="GN751" s="113">
        <v>595</v>
      </c>
      <c r="GO751" s="96">
        <v>605</v>
      </c>
      <c r="GP751" s="96">
        <v>600</v>
      </c>
      <c r="GQ751" s="103"/>
      <c r="GR751" s="93"/>
      <c r="GS751" s="93"/>
    </row>
    <row r="752" spans="1:201" ht="15.75" x14ac:dyDescent="0.25">
      <c r="A752">
        <v>4</v>
      </c>
      <c r="B752">
        <v>2024</v>
      </c>
      <c r="C752" s="91">
        <v>45394</v>
      </c>
      <c r="D752" s="95">
        <v>375</v>
      </c>
      <c r="E752" s="95">
        <v>385</v>
      </c>
      <c r="F752" s="95">
        <v>380</v>
      </c>
      <c r="G752" s="106">
        <v>5</v>
      </c>
      <c r="H752" s="115">
        <v>385</v>
      </c>
      <c r="I752" s="95">
        <v>395</v>
      </c>
      <c r="J752" s="95">
        <v>390</v>
      </c>
      <c r="K752" s="106">
        <v>10</v>
      </c>
      <c r="L752" s="115">
        <v>415</v>
      </c>
      <c r="M752" s="95">
        <v>425</v>
      </c>
      <c r="N752" s="95">
        <v>420</v>
      </c>
      <c r="O752" s="106" t="s">
        <v>5</v>
      </c>
      <c r="P752" s="115">
        <v>380</v>
      </c>
      <c r="Q752" s="95">
        <v>390</v>
      </c>
      <c r="R752" s="95">
        <v>385</v>
      </c>
      <c r="S752" s="106">
        <v>5</v>
      </c>
      <c r="T752" s="115">
        <v>375</v>
      </c>
      <c r="U752" s="95">
        <v>385</v>
      </c>
      <c r="V752" s="95">
        <v>380</v>
      </c>
      <c r="W752" s="106">
        <v>10</v>
      </c>
      <c r="X752" s="115">
        <v>385</v>
      </c>
      <c r="Y752" s="95">
        <v>395</v>
      </c>
      <c r="Z752" s="95">
        <v>390</v>
      </c>
      <c r="AA752" s="106">
        <v>15</v>
      </c>
      <c r="AB752" s="115">
        <v>410</v>
      </c>
      <c r="AC752" s="95">
        <v>420</v>
      </c>
      <c r="AD752" s="95">
        <v>415</v>
      </c>
      <c r="AE752" s="106" t="s">
        <v>5</v>
      </c>
      <c r="AF752" s="115">
        <v>375</v>
      </c>
      <c r="AG752" s="95">
        <v>385</v>
      </c>
      <c r="AH752" s="95">
        <v>380</v>
      </c>
      <c r="AI752" s="106">
        <v>35</v>
      </c>
      <c r="AJ752" s="115">
        <v>340</v>
      </c>
      <c r="AK752" s="95">
        <v>350</v>
      </c>
      <c r="AL752" s="95">
        <v>345</v>
      </c>
      <c r="AM752" s="106" t="s">
        <v>5</v>
      </c>
      <c r="AN752" s="115">
        <v>350</v>
      </c>
      <c r="AO752" s="95">
        <v>360</v>
      </c>
      <c r="AP752" s="95">
        <v>355</v>
      </c>
      <c r="AQ752" s="106" t="s">
        <v>5</v>
      </c>
      <c r="AR752" s="115">
        <v>415</v>
      </c>
      <c r="AS752" s="95">
        <v>425</v>
      </c>
      <c r="AT752" s="95">
        <v>420</v>
      </c>
      <c r="AU752" s="106" t="s">
        <v>5</v>
      </c>
      <c r="AV752" s="115">
        <v>350</v>
      </c>
      <c r="AW752" s="95">
        <v>360</v>
      </c>
      <c r="AX752" s="95">
        <v>355</v>
      </c>
      <c r="AY752" s="106">
        <v>15</v>
      </c>
      <c r="AZ752" s="115">
        <v>355</v>
      </c>
      <c r="BA752" s="95">
        <v>365</v>
      </c>
      <c r="BB752" s="95">
        <v>360</v>
      </c>
      <c r="BC752" s="106" t="s">
        <v>5</v>
      </c>
      <c r="BD752" s="115">
        <v>335</v>
      </c>
      <c r="BE752" s="95">
        <v>345</v>
      </c>
      <c r="BF752" s="95">
        <v>340</v>
      </c>
      <c r="BG752" s="106" t="s">
        <v>5</v>
      </c>
      <c r="BH752" s="115">
        <v>365</v>
      </c>
      <c r="BI752" s="95">
        <v>375</v>
      </c>
      <c r="BJ752" s="95">
        <v>370</v>
      </c>
      <c r="BK752" s="106" t="s">
        <v>5</v>
      </c>
      <c r="BL752" s="115">
        <v>380</v>
      </c>
      <c r="BM752" s="95">
        <v>390</v>
      </c>
      <c r="BN752" s="95">
        <v>385</v>
      </c>
      <c r="BO752" s="106">
        <v>30</v>
      </c>
      <c r="BP752" s="115">
        <v>350</v>
      </c>
      <c r="BQ752" s="95">
        <v>360</v>
      </c>
      <c r="BR752" s="95">
        <v>355</v>
      </c>
      <c r="BS752" s="106">
        <v>5</v>
      </c>
      <c r="BT752" s="115">
        <v>330</v>
      </c>
      <c r="BU752" s="95">
        <v>340</v>
      </c>
      <c r="BV752" s="95">
        <v>335</v>
      </c>
      <c r="BW752" s="106">
        <v>15</v>
      </c>
      <c r="BX752" s="115">
        <v>335</v>
      </c>
      <c r="BY752" s="95">
        <v>345</v>
      </c>
      <c r="BZ752" s="95">
        <v>340</v>
      </c>
      <c r="CA752" s="106">
        <v>-10</v>
      </c>
      <c r="CB752" s="115">
        <v>485</v>
      </c>
      <c r="CC752" s="95">
        <v>495</v>
      </c>
      <c r="CD752" s="95">
        <v>490</v>
      </c>
      <c r="CE752" s="106">
        <v>-10</v>
      </c>
      <c r="CF752" s="115">
        <v>325</v>
      </c>
      <c r="CG752" s="95">
        <v>335</v>
      </c>
      <c r="CH752" s="95">
        <v>330</v>
      </c>
      <c r="CI752" s="106">
        <v>10</v>
      </c>
      <c r="CJ752" s="115">
        <v>315</v>
      </c>
      <c r="CK752" s="95">
        <v>325</v>
      </c>
      <c r="CL752" s="95">
        <v>320</v>
      </c>
      <c r="CM752" s="106">
        <v>15</v>
      </c>
      <c r="CN752" s="115">
        <v>335</v>
      </c>
      <c r="CO752" s="95">
        <v>345</v>
      </c>
      <c r="CP752" s="95">
        <v>340</v>
      </c>
      <c r="CQ752" s="106">
        <v>-10</v>
      </c>
      <c r="CR752" s="115">
        <v>485</v>
      </c>
      <c r="CS752" s="95">
        <v>495</v>
      </c>
      <c r="CT752" s="95">
        <v>490</v>
      </c>
      <c r="CU752" s="106">
        <v>-10</v>
      </c>
      <c r="CV752" s="115">
        <v>345</v>
      </c>
      <c r="CW752" s="95">
        <v>355</v>
      </c>
      <c r="CX752" s="95">
        <v>350</v>
      </c>
      <c r="CY752" s="106">
        <v>5</v>
      </c>
      <c r="CZ752" s="115">
        <v>335</v>
      </c>
      <c r="DA752" s="95">
        <v>345</v>
      </c>
      <c r="DB752" s="95">
        <v>340</v>
      </c>
      <c r="DC752" s="106" t="s">
        <v>5</v>
      </c>
      <c r="DD752" s="115">
        <v>335</v>
      </c>
      <c r="DE752" s="95">
        <v>345</v>
      </c>
      <c r="DF752" s="95">
        <v>340</v>
      </c>
      <c r="DG752" s="106">
        <v>-10</v>
      </c>
      <c r="DH752" s="115">
        <v>500</v>
      </c>
      <c r="DI752" s="95">
        <v>510</v>
      </c>
      <c r="DJ752" s="95">
        <v>505</v>
      </c>
      <c r="DK752" s="106">
        <v>-10</v>
      </c>
      <c r="DL752" s="115">
        <v>305</v>
      </c>
      <c r="DM752" s="95">
        <v>315</v>
      </c>
      <c r="DN752" s="95">
        <v>310</v>
      </c>
      <c r="DO752" s="106">
        <v>10</v>
      </c>
      <c r="DP752" s="115">
        <v>305</v>
      </c>
      <c r="DQ752" s="95">
        <v>315</v>
      </c>
      <c r="DR752" s="95">
        <v>310</v>
      </c>
      <c r="DS752" s="106">
        <v>15</v>
      </c>
      <c r="DT752" s="115">
        <v>335</v>
      </c>
      <c r="DU752" s="95">
        <v>345</v>
      </c>
      <c r="DV752" s="95">
        <v>340</v>
      </c>
      <c r="DW752" s="106">
        <v>-10</v>
      </c>
      <c r="DX752" s="115">
        <v>485</v>
      </c>
      <c r="DY752" s="95">
        <v>495</v>
      </c>
      <c r="DZ752" s="95">
        <v>490</v>
      </c>
      <c r="EA752" s="106">
        <v>-10</v>
      </c>
      <c r="EB752" s="115">
        <v>345</v>
      </c>
      <c r="EC752" s="95">
        <v>355</v>
      </c>
      <c r="ED752" s="95">
        <v>350</v>
      </c>
      <c r="EE752" s="106">
        <v>5</v>
      </c>
      <c r="EF752" s="115">
        <v>320</v>
      </c>
      <c r="EG752" s="95">
        <v>330</v>
      </c>
      <c r="EH752" s="95">
        <v>325</v>
      </c>
      <c r="EI752" s="106">
        <v>10</v>
      </c>
      <c r="EJ752" s="115">
        <v>335</v>
      </c>
      <c r="EK752" s="95">
        <v>345</v>
      </c>
      <c r="EL752" s="95">
        <v>340</v>
      </c>
      <c r="EM752" s="106">
        <v>-5</v>
      </c>
      <c r="EN752" s="115">
        <v>530</v>
      </c>
      <c r="EO752" s="95">
        <v>540</v>
      </c>
      <c r="EP752" s="95">
        <v>535</v>
      </c>
      <c r="EQ752" s="106">
        <v>-10</v>
      </c>
      <c r="ER752" s="115">
        <v>310</v>
      </c>
      <c r="ES752" s="95">
        <v>320</v>
      </c>
      <c r="ET752" s="95">
        <v>315</v>
      </c>
      <c r="EU752" s="106">
        <v>15</v>
      </c>
      <c r="EV752" s="115">
        <v>290</v>
      </c>
      <c r="EW752" s="95">
        <v>300</v>
      </c>
      <c r="EX752" s="95">
        <v>295</v>
      </c>
      <c r="EY752" s="106">
        <v>5</v>
      </c>
      <c r="EZ752" s="115">
        <v>335</v>
      </c>
      <c r="FA752" s="95">
        <v>345</v>
      </c>
      <c r="FB752" s="95">
        <v>340</v>
      </c>
      <c r="FC752" s="106">
        <v>-5</v>
      </c>
      <c r="FD752" s="115">
        <v>475</v>
      </c>
      <c r="FE752" s="95">
        <v>485</v>
      </c>
      <c r="FF752" s="95">
        <v>480</v>
      </c>
      <c r="FG752" s="106" t="s">
        <v>5</v>
      </c>
      <c r="FH752" s="115">
        <v>360</v>
      </c>
      <c r="FI752" s="95">
        <v>370</v>
      </c>
      <c r="FJ752" s="95">
        <v>365</v>
      </c>
      <c r="FK752" s="106">
        <v>15</v>
      </c>
      <c r="FL752" s="115">
        <v>345</v>
      </c>
      <c r="FM752" s="95">
        <v>355</v>
      </c>
      <c r="FN752" s="95">
        <v>350</v>
      </c>
      <c r="FO752" s="106">
        <v>10</v>
      </c>
      <c r="FP752" s="115"/>
      <c r="FQ752" s="95"/>
      <c r="FR752" s="95"/>
      <c r="FS752" s="106"/>
      <c r="FT752" s="115">
        <v>495</v>
      </c>
      <c r="FU752" s="95">
        <v>505</v>
      </c>
      <c r="FV752" s="95">
        <v>500</v>
      </c>
      <c r="FW752" s="106" t="s">
        <v>5</v>
      </c>
      <c r="FX752" s="115">
        <v>460</v>
      </c>
      <c r="FY752" s="95">
        <v>470</v>
      </c>
      <c r="FZ752" s="95">
        <v>465</v>
      </c>
      <c r="GA752" s="106">
        <v>20</v>
      </c>
      <c r="GB752" s="115">
        <v>435</v>
      </c>
      <c r="GC752" s="95">
        <v>445</v>
      </c>
      <c r="GD752" s="95">
        <v>440</v>
      </c>
      <c r="GE752" s="106">
        <v>5</v>
      </c>
      <c r="GF752" s="115">
        <v>425</v>
      </c>
      <c r="GG752" s="95">
        <v>435</v>
      </c>
      <c r="GH752" s="95">
        <v>430</v>
      </c>
      <c r="GI752" s="106" t="s">
        <v>5</v>
      </c>
      <c r="GJ752" s="115">
        <v>345</v>
      </c>
      <c r="GK752" s="95">
        <v>355</v>
      </c>
      <c r="GL752" s="95">
        <v>350</v>
      </c>
      <c r="GM752" s="106">
        <v>-10</v>
      </c>
      <c r="GN752" s="115">
        <v>590</v>
      </c>
      <c r="GO752" s="95">
        <v>600</v>
      </c>
      <c r="GP752" s="95">
        <v>595</v>
      </c>
      <c r="GQ752" s="106">
        <v>-10</v>
      </c>
      <c r="GR752" s="93"/>
      <c r="GS752" s="93"/>
    </row>
    <row r="753" spans="1:201" ht="15.75" x14ac:dyDescent="0.25">
      <c r="A753">
        <v>4</v>
      </c>
      <c r="B753">
        <v>2024</v>
      </c>
      <c r="C753" s="91">
        <v>45401</v>
      </c>
      <c r="D753" s="95">
        <v>375</v>
      </c>
      <c r="E753" s="95">
        <v>385</v>
      </c>
      <c r="F753" s="95">
        <v>380</v>
      </c>
      <c r="G753" s="106" t="s">
        <v>5</v>
      </c>
      <c r="H753" s="115">
        <v>390</v>
      </c>
      <c r="I753" s="95">
        <v>400</v>
      </c>
      <c r="J753" s="95">
        <v>395</v>
      </c>
      <c r="K753" s="106">
        <v>5</v>
      </c>
      <c r="L753" s="115">
        <v>415</v>
      </c>
      <c r="M753" s="95">
        <v>425</v>
      </c>
      <c r="N753" s="95">
        <v>420</v>
      </c>
      <c r="O753" s="106" t="s">
        <v>5</v>
      </c>
      <c r="P753" s="115">
        <v>380</v>
      </c>
      <c r="Q753" s="95">
        <v>390</v>
      </c>
      <c r="R753" s="95">
        <v>385</v>
      </c>
      <c r="S753" s="106" t="s">
        <v>5</v>
      </c>
      <c r="T753" s="115">
        <v>375</v>
      </c>
      <c r="U753" s="95">
        <v>385</v>
      </c>
      <c r="V753" s="95">
        <v>380</v>
      </c>
      <c r="W753" s="106" t="s">
        <v>5</v>
      </c>
      <c r="X753" s="115">
        <v>390</v>
      </c>
      <c r="Y753" s="95">
        <v>400</v>
      </c>
      <c r="Z753" s="95">
        <v>395</v>
      </c>
      <c r="AA753" s="106">
        <v>5</v>
      </c>
      <c r="AB753" s="115">
        <v>410</v>
      </c>
      <c r="AC753" s="95">
        <v>420</v>
      </c>
      <c r="AD753" s="95">
        <v>415</v>
      </c>
      <c r="AE753" s="106" t="s">
        <v>5</v>
      </c>
      <c r="AF753" s="115">
        <v>345</v>
      </c>
      <c r="AG753" s="95">
        <v>355</v>
      </c>
      <c r="AH753" s="95">
        <v>350</v>
      </c>
      <c r="AI753" s="106">
        <v>-30</v>
      </c>
      <c r="AJ753" s="115">
        <v>340</v>
      </c>
      <c r="AK753" s="95">
        <v>350</v>
      </c>
      <c r="AL753" s="95">
        <v>345</v>
      </c>
      <c r="AM753" s="106" t="s">
        <v>5</v>
      </c>
      <c r="AN753" s="115">
        <v>340</v>
      </c>
      <c r="AO753" s="95">
        <v>350</v>
      </c>
      <c r="AP753" s="95">
        <v>345</v>
      </c>
      <c r="AQ753" s="106">
        <v>-10</v>
      </c>
      <c r="AR753" s="115">
        <v>415</v>
      </c>
      <c r="AS753" s="95">
        <v>425</v>
      </c>
      <c r="AT753" s="95">
        <v>420</v>
      </c>
      <c r="AU753" s="106" t="s">
        <v>5</v>
      </c>
      <c r="AV753" s="115">
        <v>345</v>
      </c>
      <c r="AW753" s="95">
        <v>355</v>
      </c>
      <c r="AX753" s="95">
        <v>350</v>
      </c>
      <c r="AY753" s="106">
        <v>-5</v>
      </c>
      <c r="AZ753" s="115">
        <v>355</v>
      </c>
      <c r="BA753" s="95">
        <v>365</v>
      </c>
      <c r="BB753" s="95">
        <v>360</v>
      </c>
      <c r="BC753" s="106" t="s">
        <v>5</v>
      </c>
      <c r="BD753" s="115">
        <v>335</v>
      </c>
      <c r="BE753" s="95">
        <v>345</v>
      </c>
      <c r="BF753" s="95">
        <v>340</v>
      </c>
      <c r="BG753" s="106" t="s">
        <v>5</v>
      </c>
      <c r="BH753" s="115">
        <v>365</v>
      </c>
      <c r="BI753" s="95">
        <v>375</v>
      </c>
      <c r="BJ753" s="95">
        <v>370</v>
      </c>
      <c r="BK753" s="106" t="s">
        <v>5</v>
      </c>
      <c r="BL753" s="115">
        <v>355</v>
      </c>
      <c r="BM753" s="95">
        <v>365</v>
      </c>
      <c r="BN753" s="95">
        <v>360</v>
      </c>
      <c r="BO753" s="106">
        <v>-25</v>
      </c>
      <c r="BP753" s="115">
        <v>350</v>
      </c>
      <c r="BQ753" s="95">
        <v>360</v>
      </c>
      <c r="BR753" s="95">
        <v>355</v>
      </c>
      <c r="BS753" s="106" t="s">
        <v>5</v>
      </c>
      <c r="BT753" s="115">
        <v>330</v>
      </c>
      <c r="BU753" s="95">
        <v>340</v>
      </c>
      <c r="BV753" s="95">
        <v>335</v>
      </c>
      <c r="BW753" s="106" t="s">
        <v>5</v>
      </c>
      <c r="BX753" s="115">
        <v>315</v>
      </c>
      <c r="BY753" s="95">
        <v>325</v>
      </c>
      <c r="BZ753" s="95">
        <v>320</v>
      </c>
      <c r="CA753" s="106">
        <v>-20</v>
      </c>
      <c r="CB753" s="115">
        <v>475</v>
      </c>
      <c r="CC753" s="95">
        <v>485</v>
      </c>
      <c r="CD753" s="95">
        <v>480</v>
      </c>
      <c r="CE753" s="106">
        <v>-10</v>
      </c>
      <c r="CF753" s="115">
        <v>325</v>
      </c>
      <c r="CG753" s="95">
        <v>335</v>
      </c>
      <c r="CH753" s="95">
        <v>330</v>
      </c>
      <c r="CI753" s="106" t="s">
        <v>5</v>
      </c>
      <c r="CJ753" s="115">
        <v>315</v>
      </c>
      <c r="CK753" s="95">
        <v>325</v>
      </c>
      <c r="CL753" s="95">
        <v>320</v>
      </c>
      <c r="CM753" s="106" t="s">
        <v>5</v>
      </c>
      <c r="CN753" s="115">
        <v>315</v>
      </c>
      <c r="CO753" s="95">
        <v>325</v>
      </c>
      <c r="CP753" s="95">
        <v>320</v>
      </c>
      <c r="CQ753" s="106">
        <v>-20</v>
      </c>
      <c r="CR753" s="115">
        <v>475</v>
      </c>
      <c r="CS753" s="95">
        <v>485</v>
      </c>
      <c r="CT753" s="95">
        <v>480</v>
      </c>
      <c r="CU753" s="106">
        <v>-10</v>
      </c>
      <c r="CV753" s="115">
        <v>345</v>
      </c>
      <c r="CW753" s="95">
        <v>355</v>
      </c>
      <c r="CX753" s="95">
        <v>350</v>
      </c>
      <c r="CY753" s="106" t="s">
        <v>5</v>
      </c>
      <c r="CZ753" s="115">
        <v>335</v>
      </c>
      <c r="DA753" s="95">
        <v>345</v>
      </c>
      <c r="DB753" s="95">
        <v>340</v>
      </c>
      <c r="DC753" s="106" t="s">
        <v>5</v>
      </c>
      <c r="DD753" s="115">
        <v>315</v>
      </c>
      <c r="DE753" s="95">
        <v>325</v>
      </c>
      <c r="DF753" s="95">
        <v>320</v>
      </c>
      <c r="DG753" s="106">
        <v>-20</v>
      </c>
      <c r="DH753" s="115">
        <v>490</v>
      </c>
      <c r="DI753" s="95">
        <v>500</v>
      </c>
      <c r="DJ753" s="95">
        <v>495</v>
      </c>
      <c r="DK753" s="106">
        <v>-10</v>
      </c>
      <c r="DL753" s="115">
        <v>310</v>
      </c>
      <c r="DM753" s="95">
        <v>320</v>
      </c>
      <c r="DN753" s="95">
        <v>315</v>
      </c>
      <c r="DO753" s="106">
        <v>5</v>
      </c>
      <c r="DP753" s="115">
        <v>315</v>
      </c>
      <c r="DQ753" s="95">
        <v>325</v>
      </c>
      <c r="DR753" s="95">
        <v>320</v>
      </c>
      <c r="DS753" s="106">
        <v>10</v>
      </c>
      <c r="DT753" s="115">
        <v>315</v>
      </c>
      <c r="DU753" s="95">
        <v>325</v>
      </c>
      <c r="DV753" s="95">
        <v>320</v>
      </c>
      <c r="DW753" s="106">
        <v>-20</v>
      </c>
      <c r="DX753" s="115">
        <v>475</v>
      </c>
      <c r="DY753" s="95">
        <v>485</v>
      </c>
      <c r="DZ753" s="95">
        <v>480</v>
      </c>
      <c r="EA753" s="106">
        <v>-10</v>
      </c>
      <c r="EB753" s="115">
        <v>345</v>
      </c>
      <c r="EC753" s="95">
        <v>355</v>
      </c>
      <c r="ED753" s="95">
        <v>350</v>
      </c>
      <c r="EE753" s="106" t="s">
        <v>5</v>
      </c>
      <c r="EF753" s="115">
        <v>325</v>
      </c>
      <c r="EG753" s="95">
        <v>335</v>
      </c>
      <c r="EH753" s="95">
        <v>330</v>
      </c>
      <c r="EI753" s="106">
        <v>5</v>
      </c>
      <c r="EJ753" s="115">
        <v>315</v>
      </c>
      <c r="EK753" s="95">
        <v>325</v>
      </c>
      <c r="EL753" s="95">
        <v>320</v>
      </c>
      <c r="EM753" s="106">
        <v>-20</v>
      </c>
      <c r="EN753" s="115">
        <v>520</v>
      </c>
      <c r="EO753" s="95">
        <v>530</v>
      </c>
      <c r="EP753" s="95">
        <v>525</v>
      </c>
      <c r="EQ753" s="106">
        <v>-10</v>
      </c>
      <c r="ER753" s="115">
        <v>315</v>
      </c>
      <c r="ES753" s="95">
        <v>325</v>
      </c>
      <c r="ET753" s="95">
        <v>320</v>
      </c>
      <c r="EU753" s="106">
        <v>5</v>
      </c>
      <c r="EV753" s="115">
        <v>300</v>
      </c>
      <c r="EW753" s="95">
        <v>310</v>
      </c>
      <c r="EX753" s="95">
        <v>305</v>
      </c>
      <c r="EY753" s="106">
        <v>10</v>
      </c>
      <c r="EZ753" s="115">
        <v>315</v>
      </c>
      <c r="FA753" s="95">
        <v>325</v>
      </c>
      <c r="FB753" s="95">
        <v>320</v>
      </c>
      <c r="FC753" s="106">
        <v>-20</v>
      </c>
      <c r="FD753" s="115">
        <v>475</v>
      </c>
      <c r="FE753" s="95">
        <v>485</v>
      </c>
      <c r="FF753" s="95">
        <v>480</v>
      </c>
      <c r="FG753" s="106" t="s">
        <v>5</v>
      </c>
      <c r="FH753" s="115">
        <v>375</v>
      </c>
      <c r="FI753" s="95">
        <v>385</v>
      </c>
      <c r="FJ753" s="95">
        <v>380</v>
      </c>
      <c r="FK753" s="106">
        <v>15</v>
      </c>
      <c r="FL753" s="115">
        <v>345</v>
      </c>
      <c r="FM753" s="95">
        <v>355</v>
      </c>
      <c r="FN753" s="95">
        <v>350</v>
      </c>
      <c r="FO753" s="106" t="s">
        <v>5</v>
      </c>
      <c r="FP753" s="115"/>
      <c r="FQ753" s="95"/>
      <c r="FR753" s="95"/>
      <c r="FS753" s="106"/>
      <c r="FT753" s="115">
        <v>500</v>
      </c>
      <c r="FU753" s="95">
        <v>510</v>
      </c>
      <c r="FV753" s="95">
        <v>505</v>
      </c>
      <c r="FW753" s="106">
        <v>5</v>
      </c>
      <c r="FX753" s="115">
        <v>470</v>
      </c>
      <c r="FY753" s="95">
        <v>480</v>
      </c>
      <c r="FZ753" s="95">
        <v>475</v>
      </c>
      <c r="GA753" s="106">
        <v>10</v>
      </c>
      <c r="GB753" s="115">
        <v>435</v>
      </c>
      <c r="GC753" s="95">
        <v>445</v>
      </c>
      <c r="GD753" s="95">
        <v>440</v>
      </c>
      <c r="GE753" s="106" t="s">
        <v>5</v>
      </c>
      <c r="GF753" s="115">
        <v>425</v>
      </c>
      <c r="GG753" s="95">
        <v>435</v>
      </c>
      <c r="GH753" s="95">
        <v>430</v>
      </c>
      <c r="GI753" s="106" t="s">
        <v>5</v>
      </c>
      <c r="GJ753" s="115">
        <v>325</v>
      </c>
      <c r="GK753" s="95">
        <v>335</v>
      </c>
      <c r="GL753" s="95">
        <v>330</v>
      </c>
      <c r="GM753" s="106">
        <v>-20</v>
      </c>
      <c r="GN753" s="115">
        <v>580</v>
      </c>
      <c r="GO753" s="95">
        <v>590</v>
      </c>
      <c r="GP753" s="95">
        <v>585</v>
      </c>
      <c r="GQ753" s="106">
        <v>-10</v>
      </c>
      <c r="GR753" s="93"/>
      <c r="GS753" s="93"/>
    </row>
    <row r="754" spans="1:201" ht="15.75" x14ac:dyDescent="0.25">
      <c r="A754">
        <v>4</v>
      </c>
      <c r="B754">
        <v>2024</v>
      </c>
      <c r="C754" s="91">
        <v>45408</v>
      </c>
      <c r="D754" s="95">
        <v>395</v>
      </c>
      <c r="E754" s="95">
        <v>405</v>
      </c>
      <c r="F754" s="95">
        <v>400</v>
      </c>
      <c r="G754" s="106">
        <v>20</v>
      </c>
      <c r="H754" s="115">
        <v>400</v>
      </c>
      <c r="I754" s="95">
        <v>410</v>
      </c>
      <c r="J754" s="95">
        <v>405</v>
      </c>
      <c r="K754" s="106">
        <v>10</v>
      </c>
      <c r="L754" s="115">
        <v>415</v>
      </c>
      <c r="M754" s="95">
        <v>425</v>
      </c>
      <c r="N754" s="95">
        <v>420</v>
      </c>
      <c r="O754" s="106" t="s">
        <v>5</v>
      </c>
      <c r="P754" s="115">
        <v>380</v>
      </c>
      <c r="Q754" s="95">
        <v>390</v>
      </c>
      <c r="R754" s="95">
        <v>385</v>
      </c>
      <c r="S754" s="106" t="s">
        <v>5</v>
      </c>
      <c r="T754" s="115">
        <v>385</v>
      </c>
      <c r="U754" s="95">
        <v>395</v>
      </c>
      <c r="V754" s="95">
        <v>390</v>
      </c>
      <c r="W754" s="106">
        <v>10</v>
      </c>
      <c r="X754" s="115">
        <v>395</v>
      </c>
      <c r="Y754" s="95">
        <v>405</v>
      </c>
      <c r="Z754" s="95">
        <v>400</v>
      </c>
      <c r="AA754" s="106">
        <v>5</v>
      </c>
      <c r="AB754" s="115">
        <v>410</v>
      </c>
      <c r="AC754" s="95">
        <v>420</v>
      </c>
      <c r="AD754" s="95">
        <v>415</v>
      </c>
      <c r="AE754" s="106" t="s">
        <v>5</v>
      </c>
      <c r="AF754" s="115">
        <v>345</v>
      </c>
      <c r="AG754" s="95">
        <v>355</v>
      </c>
      <c r="AH754" s="95">
        <v>350</v>
      </c>
      <c r="AI754" s="106" t="s">
        <v>5</v>
      </c>
      <c r="AJ754" s="115">
        <v>345</v>
      </c>
      <c r="AK754" s="95">
        <v>355</v>
      </c>
      <c r="AL754" s="95">
        <v>350</v>
      </c>
      <c r="AM754" s="106">
        <v>5</v>
      </c>
      <c r="AN754" s="115">
        <v>350</v>
      </c>
      <c r="AO754" s="95">
        <v>360</v>
      </c>
      <c r="AP754" s="95">
        <v>355</v>
      </c>
      <c r="AQ754" s="106">
        <v>10</v>
      </c>
      <c r="AR754" s="115">
        <v>415</v>
      </c>
      <c r="AS754" s="95">
        <v>425</v>
      </c>
      <c r="AT754" s="95">
        <v>420</v>
      </c>
      <c r="AU754" s="106" t="s">
        <v>5</v>
      </c>
      <c r="AV754" s="115">
        <v>345</v>
      </c>
      <c r="AW754" s="95">
        <v>355</v>
      </c>
      <c r="AX754" s="95">
        <v>350</v>
      </c>
      <c r="AY754" s="106" t="s">
        <v>5</v>
      </c>
      <c r="AZ754" s="115">
        <v>360</v>
      </c>
      <c r="BA754" s="95">
        <v>370</v>
      </c>
      <c r="BB754" s="95">
        <v>365</v>
      </c>
      <c r="BC754" s="106">
        <v>5</v>
      </c>
      <c r="BD754" s="115">
        <v>340</v>
      </c>
      <c r="BE754" s="95">
        <v>350</v>
      </c>
      <c r="BF754" s="95">
        <v>345</v>
      </c>
      <c r="BG754" s="106">
        <v>5</v>
      </c>
      <c r="BH754" s="115">
        <v>365</v>
      </c>
      <c r="BI754" s="95">
        <v>375</v>
      </c>
      <c r="BJ754" s="95">
        <v>370</v>
      </c>
      <c r="BK754" s="106" t="s">
        <v>5</v>
      </c>
      <c r="BL754" s="115">
        <v>360</v>
      </c>
      <c r="BM754" s="95">
        <v>370</v>
      </c>
      <c r="BN754" s="95">
        <v>365</v>
      </c>
      <c r="BO754" s="106">
        <v>5</v>
      </c>
      <c r="BP754" s="115">
        <v>360</v>
      </c>
      <c r="BQ754" s="95">
        <v>370</v>
      </c>
      <c r="BR754" s="95">
        <v>365</v>
      </c>
      <c r="BS754" s="106">
        <v>10</v>
      </c>
      <c r="BT754" s="115">
        <v>335</v>
      </c>
      <c r="BU754" s="95">
        <v>345</v>
      </c>
      <c r="BV754" s="95">
        <v>340</v>
      </c>
      <c r="BW754" s="106">
        <v>5</v>
      </c>
      <c r="BX754" s="115">
        <v>325</v>
      </c>
      <c r="BY754" s="95">
        <v>335</v>
      </c>
      <c r="BZ754" s="95">
        <v>330</v>
      </c>
      <c r="CA754" s="106">
        <v>10</v>
      </c>
      <c r="CB754" s="115">
        <v>485</v>
      </c>
      <c r="CC754" s="95">
        <v>495</v>
      </c>
      <c r="CD754" s="95">
        <v>490</v>
      </c>
      <c r="CE754" s="106">
        <v>10</v>
      </c>
      <c r="CF754" s="115">
        <v>335</v>
      </c>
      <c r="CG754" s="95">
        <v>345</v>
      </c>
      <c r="CH754" s="95">
        <v>340</v>
      </c>
      <c r="CI754" s="106">
        <v>10</v>
      </c>
      <c r="CJ754" s="115">
        <v>330</v>
      </c>
      <c r="CK754" s="95">
        <v>340</v>
      </c>
      <c r="CL754" s="95">
        <v>335</v>
      </c>
      <c r="CM754" s="106">
        <v>15</v>
      </c>
      <c r="CN754" s="115">
        <v>325</v>
      </c>
      <c r="CO754" s="95">
        <v>335</v>
      </c>
      <c r="CP754" s="95">
        <v>330</v>
      </c>
      <c r="CQ754" s="106">
        <v>10</v>
      </c>
      <c r="CR754" s="115">
        <v>495</v>
      </c>
      <c r="CS754" s="95">
        <v>505</v>
      </c>
      <c r="CT754" s="95">
        <v>500</v>
      </c>
      <c r="CU754" s="106">
        <v>20</v>
      </c>
      <c r="CV754" s="115">
        <v>355</v>
      </c>
      <c r="CW754" s="95">
        <v>365</v>
      </c>
      <c r="CX754" s="95">
        <v>360</v>
      </c>
      <c r="CY754" s="106">
        <v>10</v>
      </c>
      <c r="CZ754" s="115">
        <v>345</v>
      </c>
      <c r="DA754" s="95">
        <v>355</v>
      </c>
      <c r="DB754" s="95">
        <v>350</v>
      </c>
      <c r="DC754" s="106">
        <v>10</v>
      </c>
      <c r="DD754" s="115">
        <v>325</v>
      </c>
      <c r="DE754" s="95">
        <v>335</v>
      </c>
      <c r="DF754" s="95">
        <v>330</v>
      </c>
      <c r="DG754" s="106">
        <v>10</v>
      </c>
      <c r="DH754" s="115">
        <v>510</v>
      </c>
      <c r="DI754" s="95">
        <v>520</v>
      </c>
      <c r="DJ754" s="95">
        <v>515</v>
      </c>
      <c r="DK754" s="106">
        <v>20</v>
      </c>
      <c r="DL754" s="115">
        <v>320</v>
      </c>
      <c r="DM754" s="95">
        <v>330</v>
      </c>
      <c r="DN754" s="95">
        <v>325</v>
      </c>
      <c r="DO754" s="106">
        <v>10</v>
      </c>
      <c r="DP754" s="115">
        <v>315</v>
      </c>
      <c r="DQ754" s="95">
        <v>325</v>
      </c>
      <c r="DR754" s="95">
        <v>320</v>
      </c>
      <c r="DS754" s="106" t="s">
        <v>5</v>
      </c>
      <c r="DT754" s="115">
        <v>325</v>
      </c>
      <c r="DU754" s="95">
        <v>335</v>
      </c>
      <c r="DV754" s="95">
        <v>330</v>
      </c>
      <c r="DW754" s="106">
        <v>10</v>
      </c>
      <c r="DX754" s="115">
        <v>495</v>
      </c>
      <c r="DY754" s="95">
        <v>505</v>
      </c>
      <c r="DZ754" s="95">
        <v>500</v>
      </c>
      <c r="EA754" s="106">
        <v>20</v>
      </c>
      <c r="EB754" s="115">
        <v>355</v>
      </c>
      <c r="EC754" s="95">
        <v>365</v>
      </c>
      <c r="ED754" s="95">
        <v>360</v>
      </c>
      <c r="EE754" s="106">
        <v>10</v>
      </c>
      <c r="EF754" s="115">
        <v>325</v>
      </c>
      <c r="EG754" s="95">
        <v>335</v>
      </c>
      <c r="EH754" s="95">
        <v>330</v>
      </c>
      <c r="EI754" s="106" t="s">
        <v>5</v>
      </c>
      <c r="EJ754" s="115">
        <v>320</v>
      </c>
      <c r="EK754" s="95">
        <v>330</v>
      </c>
      <c r="EL754" s="95">
        <v>325</v>
      </c>
      <c r="EM754" s="106">
        <v>5</v>
      </c>
      <c r="EN754" s="115">
        <v>540</v>
      </c>
      <c r="EO754" s="95">
        <v>550</v>
      </c>
      <c r="EP754" s="95">
        <v>545</v>
      </c>
      <c r="EQ754" s="106">
        <v>20</v>
      </c>
      <c r="ER754" s="115">
        <v>335</v>
      </c>
      <c r="ES754" s="95">
        <v>345</v>
      </c>
      <c r="ET754" s="95">
        <v>340</v>
      </c>
      <c r="EU754" s="106">
        <v>20</v>
      </c>
      <c r="EV754" s="115">
        <v>300</v>
      </c>
      <c r="EW754" s="95">
        <v>310</v>
      </c>
      <c r="EX754" s="95">
        <v>305</v>
      </c>
      <c r="EY754" s="106" t="s">
        <v>5</v>
      </c>
      <c r="EZ754" s="115">
        <v>320</v>
      </c>
      <c r="FA754" s="95">
        <v>330</v>
      </c>
      <c r="FB754" s="95">
        <v>325</v>
      </c>
      <c r="FC754" s="106">
        <v>5</v>
      </c>
      <c r="FD754" s="115">
        <v>475</v>
      </c>
      <c r="FE754" s="95">
        <v>485</v>
      </c>
      <c r="FF754" s="95">
        <v>480</v>
      </c>
      <c r="FG754" s="106" t="s">
        <v>5</v>
      </c>
      <c r="FH754" s="115">
        <v>375</v>
      </c>
      <c r="FI754" s="95">
        <v>385</v>
      </c>
      <c r="FJ754" s="95">
        <v>380</v>
      </c>
      <c r="FK754" s="106" t="s">
        <v>5</v>
      </c>
      <c r="FL754" s="115">
        <v>350</v>
      </c>
      <c r="FM754" s="95">
        <v>360</v>
      </c>
      <c r="FN754" s="95">
        <v>355</v>
      </c>
      <c r="FO754" s="106">
        <v>5</v>
      </c>
      <c r="FP754" s="115"/>
      <c r="FQ754" s="95"/>
      <c r="FR754" s="95"/>
      <c r="FS754" s="106"/>
      <c r="FT754" s="115">
        <v>500</v>
      </c>
      <c r="FU754" s="95">
        <v>510</v>
      </c>
      <c r="FV754" s="95">
        <v>505</v>
      </c>
      <c r="FW754" s="106" t="s">
        <v>5</v>
      </c>
      <c r="FX754" s="115">
        <v>480</v>
      </c>
      <c r="FY754" s="95">
        <v>490</v>
      </c>
      <c r="FZ754" s="95">
        <v>485</v>
      </c>
      <c r="GA754" s="106">
        <v>10</v>
      </c>
      <c r="GB754" s="115">
        <v>445</v>
      </c>
      <c r="GC754" s="95">
        <v>455</v>
      </c>
      <c r="GD754" s="95">
        <v>450</v>
      </c>
      <c r="GE754" s="106">
        <v>10</v>
      </c>
      <c r="GF754" s="115">
        <v>435</v>
      </c>
      <c r="GG754" s="95">
        <v>445</v>
      </c>
      <c r="GH754" s="95">
        <v>440</v>
      </c>
      <c r="GI754" s="106">
        <v>10</v>
      </c>
      <c r="GJ754" s="115">
        <v>335</v>
      </c>
      <c r="GK754" s="95">
        <v>345</v>
      </c>
      <c r="GL754" s="95">
        <v>340</v>
      </c>
      <c r="GM754" s="106">
        <v>10</v>
      </c>
      <c r="GN754" s="115">
        <v>600</v>
      </c>
      <c r="GO754" s="95">
        <v>610</v>
      </c>
      <c r="GP754" s="95">
        <v>605</v>
      </c>
      <c r="GQ754" s="106">
        <v>20</v>
      </c>
      <c r="GR754" s="93"/>
      <c r="GS754" s="93"/>
    </row>
    <row r="755" spans="1:201" ht="15.75" x14ac:dyDescent="0.25">
      <c r="A755">
        <v>5</v>
      </c>
      <c r="B755">
        <v>2024</v>
      </c>
      <c r="C755" s="91">
        <v>45415</v>
      </c>
      <c r="D755" s="95">
        <v>385</v>
      </c>
      <c r="E755" s="95">
        <v>395</v>
      </c>
      <c r="F755" s="95">
        <v>390</v>
      </c>
      <c r="G755" s="106">
        <v>-10</v>
      </c>
      <c r="H755" s="115">
        <v>390</v>
      </c>
      <c r="I755" s="95">
        <v>400</v>
      </c>
      <c r="J755" s="95">
        <v>395</v>
      </c>
      <c r="K755" s="106">
        <v>-10</v>
      </c>
      <c r="L755" s="115">
        <v>390</v>
      </c>
      <c r="M755" s="95">
        <v>400</v>
      </c>
      <c r="N755" s="95">
        <v>395</v>
      </c>
      <c r="O755" s="106">
        <v>-25</v>
      </c>
      <c r="P755" s="115">
        <v>380</v>
      </c>
      <c r="Q755" s="95">
        <v>390</v>
      </c>
      <c r="R755" s="95">
        <v>385</v>
      </c>
      <c r="S755" s="106" t="s">
        <v>5</v>
      </c>
      <c r="T755" s="115">
        <v>390</v>
      </c>
      <c r="U755" s="95">
        <v>400</v>
      </c>
      <c r="V755" s="95">
        <v>395</v>
      </c>
      <c r="W755" s="106">
        <v>5</v>
      </c>
      <c r="X755" s="115">
        <v>395</v>
      </c>
      <c r="Y755" s="95">
        <v>405</v>
      </c>
      <c r="Z755" s="95">
        <v>400</v>
      </c>
      <c r="AA755" s="106" t="s">
        <v>5</v>
      </c>
      <c r="AB755" s="115">
        <v>385</v>
      </c>
      <c r="AC755" s="95">
        <v>395</v>
      </c>
      <c r="AD755" s="95">
        <v>390</v>
      </c>
      <c r="AE755" s="106">
        <v>-25</v>
      </c>
      <c r="AF755" s="115">
        <v>345</v>
      </c>
      <c r="AG755" s="95">
        <v>355</v>
      </c>
      <c r="AH755" s="95">
        <v>350</v>
      </c>
      <c r="AI755" s="106" t="s">
        <v>5</v>
      </c>
      <c r="AJ755" s="115">
        <v>365</v>
      </c>
      <c r="AK755" s="95">
        <v>375</v>
      </c>
      <c r="AL755" s="95">
        <v>370</v>
      </c>
      <c r="AM755" s="106">
        <v>20</v>
      </c>
      <c r="AN755" s="115">
        <v>355</v>
      </c>
      <c r="AO755" s="95">
        <v>365</v>
      </c>
      <c r="AP755" s="95">
        <v>360</v>
      </c>
      <c r="AQ755" s="106">
        <v>5</v>
      </c>
      <c r="AR755" s="115">
        <v>390</v>
      </c>
      <c r="AS755" s="95">
        <v>400</v>
      </c>
      <c r="AT755" s="95">
        <v>395</v>
      </c>
      <c r="AU755" s="106">
        <v>-25</v>
      </c>
      <c r="AV755" s="115">
        <v>350</v>
      </c>
      <c r="AW755" s="95">
        <v>360</v>
      </c>
      <c r="AX755" s="95">
        <v>355</v>
      </c>
      <c r="AY755" s="106">
        <v>5</v>
      </c>
      <c r="AZ755" s="115">
        <v>360</v>
      </c>
      <c r="BA755" s="95">
        <v>370</v>
      </c>
      <c r="BB755" s="95">
        <v>365</v>
      </c>
      <c r="BC755" s="106" t="s">
        <v>5</v>
      </c>
      <c r="BD755" s="115">
        <v>340</v>
      </c>
      <c r="BE755" s="95">
        <v>350</v>
      </c>
      <c r="BF755" s="95">
        <v>345</v>
      </c>
      <c r="BG755" s="106" t="s">
        <v>5</v>
      </c>
      <c r="BH755" s="115">
        <v>340</v>
      </c>
      <c r="BI755" s="95">
        <v>350</v>
      </c>
      <c r="BJ755" s="95">
        <v>345</v>
      </c>
      <c r="BK755" s="106">
        <v>-25</v>
      </c>
      <c r="BL755" s="115">
        <v>360</v>
      </c>
      <c r="BM755" s="95">
        <v>370</v>
      </c>
      <c r="BN755" s="95">
        <v>365</v>
      </c>
      <c r="BO755" s="106" t="s">
        <v>5</v>
      </c>
      <c r="BP755" s="115">
        <v>365</v>
      </c>
      <c r="BQ755" s="95">
        <v>375</v>
      </c>
      <c r="BR755" s="95">
        <v>370</v>
      </c>
      <c r="BS755" s="106">
        <v>5</v>
      </c>
      <c r="BT755" s="115">
        <v>340</v>
      </c>
      <c r="BU755" s="95">
        <v>350</v>
      </c>
      <c r="BV755" s="95">
        <v>345</v>
      </c>
      <c r="BW755" s="106">
        <v>5</v>
      </c>
      <c r="BX755" s="115">
        <v>325</v>
      </c>
      <c r="BY755" s="95">
        <v>335</v>
      </c>
      <c r="BZ755" s="95">
        <v>330</v>
      </c>
      <c r="CA755" s="106" t="s">
        <v>5</v>
      </c>
      <c r="CB755" s="115">
        <v>485</v>
      </c>
      <c r="CC755" s="95">
        <v>495</v>
      </c>
      <c r="CD755" s="95">
        <v>490</v>
      </c>
      <c r="CE755" s="106" t="s">
        <v>5</v>
      </c>
      <c r="CF755" s="115">
        <v>335</v>
      </c>
      <c r="CG755" s="95">
        <v>345</v>
      </c>
      <c r="CH755" s="95">
        <v>340</v>
      </c>
      <c r="CI755" s="106" t="s">
        <v>5</v>
      </c>
      <c r="CJ755" s="115">
        <v>335</v>
      </c>
      <c r="CK755" s="95">
        <v>345</v>
      </c>
      <c r="CL755" s="95">
        <v>340</v>
      </c>
      <c r="CM755" s="106">
        <v>5</v>
      </c>
      <c r="CN755" s="115">
        <v>325</v>
      </c>
      <c r="CO755" s="95">
        <v>335</v>
      </c>
      <c r="CP755" s="95">
        <v>330</v>
      </c>
      <c r="CQ755" s="106" t="s">
        <v>5</v>
      </c>
      <c r="CR755" s="115">
        <v>495</v>
      </c>
      <c r="CS755" s="95">
        <v>505</v>
      </c>
      <c r="CT755" s="95">
        <v>500</v>
      </c>
      <c r="CU755" s="106" t="s">
        <v>5</v>
      </c>
      <c r="CV755" s="115">
        <v>360</v>
      </c>
      <c r="CW755" s="95">
        <v>370</v>
      </c>
      <c r="CX755" s="95">
        <v>365</v>
      </c>
      <c r="CY755" s="106">
        <v>5</v>
      </c>
      <c r="CZ755" s="115">
        <v>345</v>
      </c>
      <c r="DA755" s="95">
        <v>355</v>
      </c>
      <c r="DB755" s="95">
        <v>350</v>
      </c>
      <c r="DC755" s="106" t="s">
        <v>5</v>
      </c>
      <c r="DD755" s="115">
        <v>325</v>
      </c>
      <c r="DE755" s="95">
        <v>335</v>
      </c>
      <c r="DF755" s="95">
        <v>330</v>
      </c>
      <c r="DG755" s="106" t="s">
        <v>5</v>
      </c>
      <c r="DH755" s="115">
        <v>510</v>
      </c>
      <c r="DI755" s="95">
        <v>520</v>
      </c>
      <c r="DJ755" s="95">
        <v>515</v>
      </c>
      <c r="DK755" s="106" t="s">
        <v>5</v>
      </c>
      <c r="DL755" s="115">
        <v>330</v>
      </c>
      <c r="DM755" s="95">
        <v>340</v>
      </c>
      <c r="DN755" s="95">
        <v>335</v>
      </c>
      <c r="DO755" s="106">
        <v>10</v>
      </c>
      <c r="DP755" s="115">
        <v>315</v>
      </c>
      <c r="DQ755" s="95">
        <v>325</v>
      </c>
      <c r="DR755" s="95">
        <v>320</v>
      </c>
      <c r="DS755" s="106" t="s">
        <v>5</v>
      </c>
      <c r="DT755" s="115">
        <v>325</v>
      </c>
      <c r="DU755" s="95">
        <v>335</v>
      </c>
      <c r="DV755" s="95">
        <v>330</v>
      </c>
      <c r="DW755" s="106" t="s">
        <v>5</v>
      </c>
      <c r="DX755" s="115">
        <v>495</v>
      </c>
      <c r="DY755" s="95">
        <v>505</v>
      </c>
      <c r="DZ755" s="95">
        <v>500</v>
      </c>
      <c r="EA755" s="106" t="s">
        <v>5</v>
      </c>
      <c r="EB755" s="115">
        <v>360</v>
      </c>
      <c r="EC755" s="95">
        <v>370</v>
      </c>
      <c r="ED755" s="95">
        <v>365</v>
      </c>
      <c r="EE755" s="106">
        <v>5</v>
      </c>
      <c r="EF755" s="115">
        <v>325</v>
      </c>
      <c r="EG755" s="95">
        <v>335</v>
      </c>
      <c r="EH755" s="95">
        <v>330</v>
      </c>
      <c r="EI755" s="106" t="s">
        <v>5</v>
      </c>
      <c r="EJ755" s="115">
        <v>320</v>
      </c>
      <c r="EK755" s="95">
        <v>330</v>
      </c>
      <c r="EL755" s="95">
        <v>325</v>
      </c>
      <c r="EM755" s="106" t="s">
        <v>5</v>
      </c>
      <c r="EN755" s="115">
        <v>540</v>
      </c>
      <c r="EO755" s="95">
        <v>550</v>
      </c>
      <c r="EP755" s="95">
        <v>545</v>
      </c>
      <c r="EQ755" s="106" t="s">
        <v>5</v>
      </c>
      <c r="ER755" s="115">
        <v>340</v>
      </c>
      <c r="ES755" s="95">
        <v>350</v>
      </c>
      <c r="ET755" s="95">
        <v>345</v>
      </c>
      <c r="EU755" s="106">
        <v>5</v>
      </c>
      <c r="EV755" s="115">
        <v>305</v>
      </c>
      <c r="EW755" s="95">
        <v>315</v>
      </c>
      <c r="EX755" s="95">
        <v>310</v>
      </c>
      <c r="EY755" s="106">
        <v>5</v>
      </c>
      <c r="EZ755" s="115">
        <v>320</v>
      </c>
      <c r="FA755" s="95">
        <v>330</v>
      </c>
      <c r="FB755" s="95">
        <v>325</v>
      </c>
      <c r="FC755" s="106" t="s">
        <v>5</v>
      </c>
      <c r="FD755" s="115">
        <v>475</v>
      </c>
      <c r="FE755" s="95">
        <v>485</v>
      </c>
      <c r="FF755" s="95">
        <v>480</v>
      </c>
      <c r="FG755" s="106" t="s">
        <v>5</v>
      </c>
      <c r="FH755" s="115">
        <v>380</v>
      </c>
      <c r="FI755" s="95">
        <v>390</v>
      </c>
      <c r="FJ755" s="95">
        <v>385</v>
      </c>
      <c r="FK755" s="106">
        <v>5</v>
      </c>
      <c r="FL755" s="115">
        <v>355</v>
      </c>
      <c r="FM755" s="95">
        <v>365</v>
      </c>
      <c r="FN755" s="95">
        <v>360</v>
      </c>
      <c r="FO755" s="106">
        <v>5</v>
      </c>
      <c r="FP755" s="115"/>
      <c r="FQ755" s="95"/>
      <c r="FR755" s="95"/>
      <c r="FS755" s="106"/>
      <c r="FT755" s="115">
        <v>520</v>
      </c>
      <c r="FU755" s="95">
        <v>530</v>
      </c>
      <c r="FV755" s="95">
        <v>525</v>
      </c>
      <c r="FW755" s="106">
        <v>20</v>
      </c>
      <c r="FX755" s="115">
        <v>465</v>
      </c>
      <c r="FY755" s="95">
        <v>475</v>
      </c>
      <c r="FZ755" s="95">
        <v>470</v>
      </c>
      <c r="GA755" s="106">
        <v>-15</v>
      </c>
      <c r="GB755" s="115">
        <v>450</v>
      </c>
      <c r="GC755" s="95">
        <v>460</v>
      </c>
      <c r="GD755" s="95">
        <v>455</v>
      </c>
      <c r="GE755" s="106">
        <v>5</v>
      </c>
      <c r="GF755" s="115">
        <v>435</v>
      </c>
      <c r="GG755" s="95">
        <v>445</v>
      </c>
      <c r="GH755" s="95">
        <v>440</v>
      </c>
      <c r="GI755" s="106" t="s">
        <v>5</v>
      </c>
      <c r="GJ755" s="115">
        <v>335</v>
      </c>
      <c r="GK755" s="95">
        <v>345</v>
      </c>
      <c r="GL755" s="95">
        <v>340</v>
      </c>
      <c r="GM755" s="106" t="s">
        <v>5</v>
      </c>
      <c r="GN755" s="115">
        <v>600</v>
      </c>
      <c r="GO755" s="95">
        <v>610</v>
      </c>
      <c r="GP755" s="95">
        <v>605</v>
      </c>
      <c r="GQ755" s="106" t="s">
        <v>5</v>
      </c>
      <c r="GR755" s="93"/>
      <c r="GS755" s="93"/>
    </row>
    <row r="756" spans="1:201" ht="15.75" x14ac:dyDescent="0.25">
      <c r="A756">
        <v>5</v>
      </c>
      <c r="B756">
        <v>2024</v>
      </c>
      <c r="C756" s="91">
        <v>45422</v>
      </c>
      <c r="D756" s="96">
        <v>397.5</v>
      </c>
      <c r="E756" s="96">
        <v>407.5</v>
      </c>
      <c r="F756" s="96">
        <v>402.5</v>
      </c>
      <c r="G756" s="103"/>
      <c r="H756" s="113">
        <v>400</v>
      </c>
      <c r="I756" s="96">
        <v>410</v>
      </c>
      <c r="J756" s="96">
        <v>405</v>
      </c>
      <c r="K756" s="103"/>
      <c r="L756" s="113">
        <v>395</v>
      </c>
      <c r="M756" s="96">
        <v>405</v>
      </c>
      <c r="N756" s="96">
        <v>400</v>
      </c>
      <c r="O756" s="103"/>
      <c r="P756" s="113">
        <v>382.5</v>
      </c>
      <c r="Q756" s="96">
        <v>392.5</v>
      </c>
      <c r="R756" s="96">
        <v>387.5</v>
      </c>
      <c r="S756" s="103"/>
      <c r="T756" s="113">
        <v>400</v>
      </c>
      <c r="U756" s="96">
        <v>410</v>
      </c>
      <c r="V756" s="96">
        <v>405</v>
      </c>
      <c r="W756" s="103"/>
      <c r="X756" s="113">
        <v>402.5</v>
      </c>
      <c r="Y756" s="96">
        <v>412.5</v>
      </c>
      <c r="Z756" s="96">
        <v>407.5</v>
      </c>
      <c r="AA756" s="103"/>
      <c r="AB756" s="113">
        <v>392.5</v>
      </c>
      <c r="AC756" s="96">
        <v>402.5</v>
      </c>
      <c r="AD756" s="96">
        <v>397.5</v>
      </c>
      <c r="AE756" s="103"/>
      <c r="AF756" s="113">
        <v>352.5</v>
      </c>
      <c r="AG756" s="96">
        <v>362.5</v>
      </c>
      <c r="AH756" s="96">
        <v>357.5</v>
      </c>
      <c r="AI756" s="103"/>
      <c r="AJ756" s="113">
        <v>372.5</v>
      </c>
      <c r="AK756" s="96">
        <v>382.5</v>
      </c>
      <c r="AL756" s="96">
        <v>377.5</v>
      </c>
      <c r="AM756" s="103"/>
      <c r="AN756" s="113">
        <v>362.5</v>
      </c>
      <c r="AO756" s="96">
        <v>372.5</v>
      </c>
      <c r="AP756" s="96">
        <v>367.5</v>
      </c>
      <c r="AQ756" s="103"/>
      <c r="AR756" s="113">
        <v>395</v>
      </c>
      <c r="AS756" s="96">
        <v>405</v>
      </c>
      <c r="AT756" s="96">
        <v>400</v>
      </c>
      <c r="AU756" s="103"/>
      <c r="AV756" s="113">
        <v>347.5</v>
      </c>
      <c r="AW756" s="96">
        <v>357.5</v>
      </c>
      <c r="AX756" s="96">
        <v>352.5</v>
      </c>
      <c r="AY756" s="103"/>
      <c r="AZ756" s="113">
        <v>357.5</v>
      </c>
      <c r="BA756" s="96">
        <v>367.5</v>
      </c>
      <c r="BB756" s="96">
        <v>362.5</v>
      </c>
      <c r="BC756" s="103"/>
      <c r="BD756" s="113">
        <v>342.5</v>
      </c>
      <c r="BE756" s="96">
        <v>352.5</v>
      </c>
      <c r="BF756" s="96">
        <v>347.5</v>
      </c>
      <c r="BG756" s="103"/>
      <c r="BH756" s="113">
        <v>347.5</v>
      </c>
      <c r="BI756" s="96">
        <v>357.5</v>
      </c>
      <c r="BJ756" s="96">
        <v>352.5</v>
      </c>
      <c r="BK756" s="103"/>
      <c r="BL756" s="113">
        <v>377.5</v>
      </c>
      <c r="BM756" s="96">
        <v>387.5</v>
      </c>
      <c r="BN756" s="96">
        <v>382.5</v>
      </c>
      <c r="BO756" s="103"/>
      <c r="BP756" s="113">
        <v>370</v>
      </c>
      <c r="BQ756" s="96">
        <v>380</v>
      </c>
      <c r="BR756" s="96">
        <v>375</v>
      </c>
      <c r="BS756" s="103"/>
      <c r="BT756" s="113">
        <v>342.5</v>
      </c>
      <c r="BU756" s="96">
        <v>352.5</v>
      </c>
      <c r="BV756" s="96">
        <v>347.5</v>
      </c>
      <c r="BW756" s="103"/>
      <c r="BX756" s="113">
        <v>337.5</v>
      </c>
      <c r="BY756" s="96">
        <v>347.5</v>
      </c>
      <c r="BZ756" s="96">
        <v>342.5</v>
      </c>
      <c r="CA756" s="103"/>
      <c r="CB756" s="113">
        <v>492.5</v>
      </c>
      <c r="CC756" s="96">
        <v>502.5</v>
      </c>
      <c r="CD756" s="96">
        <v>497.5</v>
      </c>
      <c r="CE756" s="103"/>
      <c r="CF756" s="113">
        <v>347.5</v>
      </c>
      <c r="CG756" s="96">
        <v>357.5</v>
      </c>
      <c r="CH756" s="96">
        <v>352.5</v>
      </c>
      <c r="CI756" s="103"/>
      <c r="CJ756" s="113">
        <v>340</v>
      </c>
      <c r="CK756" s="96">
        <v>350</v>
      </c>
      <c r="CL756" s="96">
        <v>345</v>
      </c>
      <c r="CM756" s="103"/>
      <c r="CN756" s="113">
        <v>337.5</v>
      </c>
      <c r="CO756" s="96">
        <v>347.5</v>
      </c>
      <c r="CP756" s="96">
        <v>342.5</v>
      </c>
      <c r="CQ756" s="103"/>
      <c r="CR756" s="113">
        <v>502.5</v>
      </c>
      <c r="CS756" s="96">
        <v>512.5</v>
      </c>
      <c r="CT756" s="96">
        <v>507.5</v>
      </c>
      <c r="CU756" s="103"/>
      <c r="CV756" s="113">
        <v>370</v>
      </c>
      <c r="CW756" s="96">
        <v>380</v>
      </c>
      <c r="CX756" s="96">
        <v>375</v>
      </c>
      <c r="CY756" s="103"/>
      <c r="CZ756" s="113">
        <v>352.5</v>
      </c>
      <c r="DA756" s="96">
        <v>362.5</v>
      </c>
      <c r="DB756" s="96">
        <v>357.5</v>
      </c>
      <c r="DC756" s="103"/>
      <c r="DD756" s="113">
        <v>337.5</v>
      </c>
      <c r="DE756" s="96">
        <v>347.5</v>
      </c>
      <c r="DF756" s="96">
        <v>342.5</v>
      </c>
      <c r="DG756" s="103"/>
      <c r="DH756" s="113">
        <v>517.5</v>
      </c>
      <c r="DI756" s="96">
        <v>527.5</v>
      </c>
      <c r="DJ756" s="96">
        <v>522.5</v>
      </c>
      <c r="DK756" s="103"/>
      <c r="DL756" s="113">
        <v>337.5</v>
      </c>
      <c r="DM756" s="96">
        <v>347.5</v>
      </c>
      <c r="DN756" s="96">
        <v>342.5</v>
      </c>
      <c r="DO756" s="103"/>
      <c r="DP756" s="113">
        <v>320</v>
      </c>
      <c r="DQ756" s="96">
        <v>330</v>
      </c>
      <c r="DR756" s="96">
        <v>325</v>
      </c>
      <c r="DS756" s="103"/>
      <c r="DT756" s="113">
        <v>337.5</v>
      </c>
      <c r="DU756" s="96">
        <v>347.5</v>
      </c>
      <c r="DV756" s="96">
        <v>342.5</v>
      </c>
      <c r="DW756" s="103"/>
      <c r="DX756" s="113">
        <v>502.5</v>
      </c>
      <c r="DY756" s="96">
        <v>512.5</v>
      </c>
      <c r="DZ756" s="96">
        <v>507.5</v>
      </c>
      <c r="EA756" s="103"/>
      <c r="EB756" s="113">
        <v>370</v>
      </c>
      <c r="EC756" s="96">
        <v>380</v>
      </c>
      <c r="ED756" s="96">
        <v>375</v>
      </c>
      <c r="EE756" s="103"/>
      <c r="EF756" s="113">
        <v>330</v>
      </c>
      <c r="EG756" s="96">
        <v>340</v>
      </c>
      <c r="EH756" s="96">
        <v>335</v>
      </c>
      <c r="EI756" s="103"/>
      <c r="EJ756" s="113">
        <v>332.5</v>
      </c>
      <c r="EK756" s="96">
        <v>342.5</v>
      </c>
      <c r="EL756" s="96">
        <v>337.5</v>
      </c>
      <c r="EM756" s="103"/>
      <c r="EN756" s="113">
        <v>547.5</v>
      </c>
      <c r="EO756" s="96">
        <v>557.5</v>
      </c>
      <c r="EP756" s="96">
        <v>552.5</v>
      </c>
      <c r="EQ756" s="103"/>
      <c r="ER756" s="113">
        <v>352.5</v>
      </c>
      <c r="ES756" s="96">
        <v>362.5</v>
      </c>
      <c r="ET756" s="96">
        <v>357.5</v>
      </c>
      <c r="EU756" s="103"/>
      <c r="EV756" s="113">
        <v>312.5</v>
      </c>
      <c r="EW756" s="96">
        <v>322.5</v>
      </c>
      <c r="EX756" s="96">
        <v>317.5</v>
      </c>
      <c r="EY756" s="103"/>
      <c r="EZ756" s="113">
        <v>332.5</v>
      </c>
      <c r="FA756" s="96">
        <v>342.5</v>
      </c>
      <c r="FB756" s="96">
        <v>337.5</v>
      </c>
      <c r="FC756" s="103"/>
      <c r="FD756" s="113">
        <v>475</v>
      </c>
      <c r="FE756" s="96">
        <v>485</v>
      </c>
      <c r="FF756" s="96">
        <v>480</v>
      </c>
      <c r="FG756" s="103"/>
      <c r="FH756" s="113">
        <v>380</v>
      </c>
      <c r="FI756" s="96">
        <v>390</v>
      </c>
      <c r="FJ756" s="96">
        <v>385</v>
      </c>
      <c r="FK756" s="103"/>
      <c r="FL756" s="113">
        <v>355</v>
      </c>
      <c r="FM756" s="96">
        <v>365</v>
      </c>
      <c r="FN756" s="96">
        <v>360</v>
      </c>
      <c r="FO756" s="103"/>
      <c r="FP756" s="113"/>
      <c r="FQ756" s="96"/>
      <c r="FR756" s="96"/>
      <c r="FS756" s="103"/>
      <c r="FT756" s="113">
        <v>532.5</v>
      </c>
      <c r="FU756" s="96">
        <v>542.5</v>
      </c>
      <c r="FV756" s="96">
        <v>537.5</v>
      </c>
      <c r="FW756" s="103"/>
      <c r="FX756" s="113">
        <v>482.5</v>
      </c>
      <c r="FY756" s="96">
        <v>492.5</v>
      </c>
      <c r="FZ756" s="96">
        <v>487.5</v>
      </c>
      <c r="GA756" s="103"/>
      <c r="GB756" s="113">
        <v>460</v>
      </c>
      <c r="GC756" s="96">
        <v>470</v>
      </c>
      <c r="GD756" s="96">
        <v>465</v>
      </c>
      <c r="GE756" s="103"/>
      <c r="GF756" s="113">
        <v>442.5</v>
      </c>
      <c r="GG756" s="96">
        <v>452.5</v>
      </c>
      <c r="GH756" s="96">
        <v>447.5</v>
      </c>
      <c r="GI756" s="103"/>
      <c r="GJ756" s="113">
        <v>347.5</v>
      </c>
      <c r="GK756" s="96">
        <v>357.5</v>
      </c>
      <c r="GL756" s="96">
        <v>352.5</v>
      </c>
      <c r="GM756" s="103"/>
      <c r="GN756" s="113">
        <v>607.5</v>
      </c>
      <c r="GO756" s="96">
        <v>617.5</v>
      </c>
      <c r="GP756" s="96">
        <v>612.5</v>
      </c>
      <c r="GQ756" s="103"/>
      <c r="GR756" s="93"/>
      <c r="GS756" s="93"/>
    </row>
    <row r="757" spans="1:201" ht="15.75" x14ac:dyDescent="0.25">
      <c r="A757">
        <v>5</v>
      </c>
      <c r="B757">
        <v>2024</v>
      </c>
      <c r="C757" s="91">
        <v>45429</v>
      </c>
      <c r="D757" s="95">
        <v>410</v>
      </c>
      <c r="E757" s="95">
        <v>420</v>
      </c>
      <c r="F757" s="95">
        <v>415</v>
      </c>
      <c r="G757" s="106">
        <v>25</v>
      </c>
      <c r="H757" s="115">
        <v>410</v>
      </c>
      <c r="I757" s="95">
        <v>420</v>
      </c>
      <c r="J757" s="95">
        <v>415</v>
      </c>
      <c r="K757" s="106">
        <v>20</v>
      </c>
      <c r="L757" s="115">
        <v>400</v>
      </c>
      <c r="M757" s="95">
        <v>410</v>
      </c>
      <c r="N757" s="95">
        <v>405</v>
      </c>
      <c r="O757" s="106">
        <v>10</v>
      </c>
      <c r="P757" s="115">
        <v>385</v>
      </c>
      <c r="Q757" s="95">
        <v>395</v>
      </c>
      <c r="R757" s="95">
        <v>390</v>
      </c>
      <c r="S757" s="106">
        <v>5</v>
      </c>
      <c r="T757" s="115">
        <v>410</v>
      </c>
      <c r="U757" s="95">
        <v>420</v>
      </c>
      <c r="V757" s="95">
        <v>415</v>
      </c>
      <c r="W757" s="106">
        <v>20</v>
      </c>
      <c r="X757" s="115">
        <v>410</v>
      </c>
      <c r="Y757" s="95">
        <v>420</v>
      </c>
      <c r="Z757" s="95">
        <v>415</v>
      </c>
      <c r="AA757" s="106">
        <v>15</v>
      </c>
      <c r="AB757" s="115">
        <v>400</v>
      </c>
      <c r="AC757" s="95">
        <v>410</v>
      </c>
      <c r="AD757" s="95">
        <v>405</v>
      </c>
      <c r="AE757" s="106">
        <v>15</v>
      </c>
      <c r="AF757" s="115">
        <v>360</v>
      </c>
      <c r="AG757" s="95">
        <v>370</v>
      </c>
      <c r="AH757" s="95">
        <v>365</v>
      </c>
      <c r="AI757" s="106">
        <v>15</v>
      </c>
      <c r="AJ757" s="115">
        <v>380</v>
      </c>
      <c r="AK757" s="95">
        <v>390</v>
      </c>
      <c r="AL757" s="95">
        <v>385</v>
      </c>
      <c r="AM757" s="106">
        <v>15</v>
      </c>
      <c r="AN757" s="115">
        <v>370</v>
      </c>
      <c r="AO757" s="95">
        <v>380</v>
      </c>
      <c r="AP757" s="95">
        <v>375</v>
      </c>
      <c r="AQ757" s="106">
        <v>15</v>
      </c>
      <c r="AR757" s="115">
        <v>400</v>
      </c>
      <c r="AS757" s="95">
        <v>410</v>
      </c>
      <c r="AT757" s="95">
        <v>405</v>
      </c>
      <c r="AU757" s="106">
        <v>10</v>
      </c>
      <c r="AV757" s="115">
        <v>345</v>
      </c>
      <c r="AW757" s="95">
        <v>355</v>
      </c>
      <c r="AX757" s="95">
        <v>350</v>
      </c>
      <c r="AY757" s="106">
        <v>-5</v>
      </c>
      <c r="AZ757" s="115">
        <v>355</v>
      </c>
      <c r="BA757" s="95">
        <v>365</v>
      </c>
      <c r="BB757" s="95">
        <v>360</v>
      </c>
      <c r="BC757" s="106">
        <v>-5</v>
      </c>
      <c r="BD757" s="115">
        <v>345</v>
      </c>
      <c r="BE757" s="95">
        <v>355</v>
      </c>
      <c r="BF757" s="95">
        <v>350</v>
      </c>
      <c r="BG757" s="106">
        <v>5</v>
      </c>
      <c r="BH757" s="115">
        <v>355</v>
      </c>
      <c r="BI757" s="95">
        <v>365</v>
      </c>
      <c r="BJ757" s="95">
        <v>360</v>
      </c>
      <c r="BK757" s="106">
        <v>15</v>
      </c>
      <c r="BL757" s="115">
        <v>395</v>
      </c>
      <c r="BM757" s="95">
        <v>405</v>
      </c>
      <c r="BN757" s="95">
        <v>400</v>
      </c>
      <c r="BO757" s="106">
        <v>35</v>
      </c>
      <c r="BP757" s="115">
        <v>375</v>
      </c>
      <c r="BQ757" s="95">
        <v>385</v>
      </c>
      <c r="BR757" s="95">
        <v>380</v>
      </c>
      <c r="BS757" s="106">
        <v>10</v>
      </c>
      <c r="BT757" s="115">
        <v>345</v>
      </c>
      <c r="BU757" s="95">
        <v>355</v>
      </c>
      <c r="BV757" s="95">
        <v>350</v>
      </c>
      <c r="BW757" s="106">
        <v>5</v>
      </c>
      <c r="BX757" s="115">
        <v>350</v>
      </c>
      <c r="BY757" s="95">
        <v>360</v>
      </c>
      <c r="BZ757" s="95">
        <v>355</v>
      </c>
      <c r="CA757" s="106">
        <v>25</v>
      </c>
      <c r="CB757" s="115">
        <v>500</v>
      </c>
      <c r="CC757" s="95">
        <v>510</v>
      </c>
      <c r="CD757" s="95">
        <v>505</v>
      </c>
      <c r="CE757" s="106">
        <v>15</v>
      </c>
      <c r="CF757" s="115">
        <v>360</v>
      </c>
      <c r="CG757" s="95">
        <v>370</v>
      </c>
      <c r="CH757" s="95">
        <v>365</v>
      </c>
      <c r="CI757" s="106">
        <v>25</v>
      </c>
      <c r="CJ757" s="115">
        <v>345</v>
      </c>
      <c r="CK757" s="95">
        <v>355</v>
      </c>
      <c r="CL757" s="95">
        <v>350</v>
      </c>
      <c r="CM757" s="106">
        <v>10</v>
      </c>
      <c r="CN757" s="115">
        <v>350</v>
      </c>
      <c r="CO757" s="95">
        <v>360</v>
      </c>
      <c r="CP757" s="95">
        <v>355</v>
      </c>
      <c r="CQ757" s="106">
        <v>25</v>
      </c>
      <c r="CR757" s="115">
        <v>510</v>
      </c>
      <c r="CS757" s="95">
        <v>520</v>
      </c>
      <c r="CT757" s="95">
        <v>515</v>
      </c>
      <c r="CU757" s="106">
        <v>15</v>
      </c>
      <c r="CV757" s="115">
        <v>380</v>
      </c>
      <c r="CW757" s="95">
        <v>390</v>
      </c>
      <c r="CX757" s="95">
        <v>385</v>
      </c>
      <c r="CY757" s="106">
        <v>20</v>
      </c>
      <c r="CZ757" s="115">
        <v>360</v>
      </c>
      <c r="DA757" s="95">
        <v>370</v>
      </c>
      <c r="DB757" s="95">
        <v>365</v>
      </c>
      <c r="DC757" s="106">
        <v>15</v>
      </c>
      <c r="DD757" s="115">
        <v>350</v>
      </c>
      <c r="DE757" s="95">
        <v>360</v>
      </c>
      <c r="DF757" s="95">
        <v>355</v>
      </c>
      <c r="DG757" s="106">
        <v>25</v>
      </c>
      <c r="DH757" s="115">
        <v>525</v>
      </c>
      <c r="DI757" s="95">
        <v>535</v>
      </c>
      <c r="DJ757" s="95">
        <v>530</v>
      </c>
      <c r="DK757" s="106">
        <v>15</v>
      </c>
      <c r="DL757" s="115">
        <v>345</v>
      </c>
      <c r="DM757" s="95">
        <v>355</v>
      </c>
      <c r="DN757" s="95">
        <v>350</v>
      </c>
      <c r="DO757" s="106">
        <v>15</v>
      </c>
      <c r="DP757" s="115">
        <v>325</v>
      </c>
      <c r="DQ757" s="95">
        <v>335</v>
      </c>
      <c r="DR757" s="95">
        <v>330</v>
      </c>
      <c r="DS757" s="106">
        <v>10</v>
      </c>
      <c r="DT757" s="115">
        <v>350</v>
      </c>
      <c r="DU757" s="95">
        <v>360</v>
      </c>
      <c r="DV757" s="95">
        <v>355</v>
      </c>
      <c r="DW757" s="106">
        <v>25</v>
      </c>
      <c r="DX757" s="115">
        <v>510</v>
      </c>
      <c r="DY757" s="95">
        <v>520</v>
      </c>
      <c r="DZ757" s="95">
        <v>515</v>
      </c>
      <c r="EA757" s="106">
        <v>15</v>
      </c>
      <c r="EB757" s="115">
        <v>380</v>
      </c>
      <c r="EC757" s="95">
        <v>390</v>
      </c>
      <c r="ED757" s="95">
        <v>385</v>
      </c>
      <c r="EE757" s="106">
        <v>20</v>
      </c>
      <c r="EF757" s="115">
        <v>335</v>
      </c>
      <c r="EG757" s="95">
        <v>345</v>
      </c>
      <c r="EH757" s="95">
        <v>340</v>
      </c>
      <c r="EI757" s="106">
        <v>10</v>
      </c>
      <c r="EJ757" s="115">
        <v>345</v>
      </c>
      <c r="EK757" s="95">
        <v>355</v>
      </c>
      <c r="EL757" s="95">
        <v>350</v>
      </c>
      <c r="EM757" s="106">
        <v>25</v>
      </c>
      <c r="EN757" s="115">
        <v>555</v>
      </c>
      <c r="EO757" s="95">
        <v>565</v>
      </c>
      <c r="EP757" s="95">
        <v>560</v>
      </c>
      <c r="EQ757" s="106">
        <v>15</v>
      </c>
      <c r="ER757" s="115">
        <v>365</v>
      </c>
      <c r="ES757" s="95">
        <v>375</v>
      </c>
      <c r="ET757" s="95">
        <v>370</v>
      </c>
      <c r="EU757" s="106">
        <v>25</v>
      </c>
      <c r="EV757" s="115">
        <v>320</v>
      </c>
      <c r="EW757" s="95">
        <v>330</v>
      </c>
      <c r="EX757" s="95">
        <v>325</v>
      </c>
      <c r="EY757" s="106">
        <v>15</v>
      </c>
      <c r="EZ757" s="115">
        <v>345</v>
      </c>
      <c r="FA757" s="95">
        <v>355</v>
      </c>
      <c r="FB757" s="95">
        <v>350</v>
      </c>
      <c r="FC757" s="106">
        <v>25</v>
      </c>
      <c r="FD757" s="115">
        <v>475</v>
      </c>
      <c r="FE757" s="95">
        <v>485</v>
      </c>
      <c r="FF757" s="95">
        <v>480</v>
      </c>
      <c r="FG757" s="106" t="s">
        <v>5</v>
      </c>
      <c r="FH757" s="115">
        <v>380</v>
      </c>
      <c r="FI757" s="95">
        <v>390</v>
      </c>
      <c r="FJ757" s="95">
        <v>385</v>
      </c>
      <c r="FK757" s="106" t="s">
        <v>5</v>
      </c>
      <c r="FL757" s="115">
        <v>355</v>
      </c>
      <c r="FM757" s="95">
        <v>365</v>
      </c>
      <c r="FN757" s="95">
        <v>360</v>
      </c>
      <c r="FO757" s="106" t="s">
        <v>5</v>
      </c>
      <c r="FP757" s="115"/>
      <c r="FQ757" s="95"/>
      <c r="FR757" s="95"/>
      <c r="FS757" s="106"/>
      <c r="FT757" s="115">
        <v>545</v>
      </c>
      <c r="FU757" s="95">
        <v>555</v>
      </c>
      <c r="FV757" s="95">
        <v>550</v>
      </c>
      <c r="FW757" s="106">
        <v>25</v>
      </c>
      <c r="FX757" s="115">
        <v>500</v>
      </c>
      <c r="FY757" s="95">
        <v>510</v>
      </c>
      <c r="FZ757" s="95">
        <v>505</v>
      </c>
      <c r="GA757" s="106">
        <v>35</v>
      </c>
      <c r="GB757" s="115">
        <v>470</v>
      </c>
      <c r="GC757" s="95">
        <v>480</v>
      </c>
      <c r="GD757" s="95">
        <v>475</v>
      </c>
      <c r="GE757" s="106">
        <v>20</v>
      </c>
      <c r="GF757" s="115">
        <v>450</v>
      </c>
      <c r="GG757" s="95">
        <v>460</v>
      </c>
      <c r="GH757" s="95">
        <v>455</v>
      </c>
      <c r="GI757" s="106">
        <v>15</v>
      </c>
      <c r="GJ757" s="115">
        <v>360</v>
      </c>
      <c r="GK757" s="95">
        <v>370</v>
      </c>
      <c r="GL757" s="95">
        <v>365</v>
      </c>
      <c r="GM757" s="106">
        <v>25</v>
      </c>
      <c r="GN757" s="115">
        <v>615</v>
      </c>
      <c r="GO757" s="95">
        <v>625</v>
      </c>
      <c r="GP757" s="95">
        <v>620</v>
      </c>
      <c r="GQ757" s="106">
        <v>15</v>
      </c>
      <c r="GR757" s="93"/>
      <c r="GS757" s="93"/>
    </row>
    <row r="758" spans="1:201" ht="15.75" x14ac:dyDescent="0.25">
      <c r="A758">
        <v>5</v>
      </c>
      <c r="B758">
        <v>2024</v>
      </c>
      <c r="C758" s="91">
        <v>45436</v>
      </c>
      <c r="D758" s="95">
        <v>420</v>
      </c>
      <c r="E758" s="95">
        <v>430</v>
      </c>
      <c r="F758" s="95">
        <v>425</v>
      </c>
      <c r="G758" s="106">
        <v>10</v>
      </c>
      <c r="H758" s="115">
        <v>415</v>
      </c>
      <c r="I758" s="95">
        <v>425</v>
      </c>
      <c r="J758" s="95">
        <v>420</v>
      </c>
      <c r="K758" s="106">
        <v>5</v>
      </c>
      <c r="L758" s="115">
        <v>400</v>
      </c>
      <c r="M758" s="95">
        <v>410</v>
      </c>
      <c r="N758" s="95">
        <v>405</v>
      </c>
      <c r="O758" s="106" t="s">
        <v>5</v>
      </c>
      <c r="P758" s="115">
        <v>385</v>
      </c>
      <c r="Q758" s="95">
        <v>395</v>
      </c>
      <c r="R758" s="95">
        <v>390</v>
      </c>
      <c r="S758" s="106" t="s">
        <v>5</v>
      </c>
      <c r="T758" s="115">
        <v>415</v>
      </c>
      <c r="U758" s="95">
        <v>425</v>
      </c>
      <c r="V758" s="95">
        <v>420</v>
      </c>
      <c r="W758" s="106">
        <v>5</v>
      </c>
      <c r="X758" s="115">
        <v>410</v>
      </c>
      <c r="Y758" s="95">
        <v>420</v>
      </c>
      <c r="Z758" s="95">
        <v>415</v>
      </c>
      <c r="AA758" s="106" t="s">
        <v>5</v>
      </c>
      <c r="AB758" s="115">
        <v>400</v>
      </c>
      <c r="AC758" s="95">
        <v>410</v>
      </c>
      <c r="AD758" s="95">
        <v>405</v>
      </c>
      <c r="AE758" s="106" t="s">
        <v>5</v>
      </c>
      <c r="AF758" s="115">
        <v>355</v>
      </c>
      <c r="AG758" s="95">
        <v>365</v>
      </c>
      <c r="AH758" s="95">
        <v>360</v>
      </c>
      <c r="AI758" s="106">
        <v>-5</v>
      </c>
      <c r="AJ758" s="115">
        <v>385</v>
      </c>
      <c r="AK758" s="95">
        <v>395</v>
      </c>
      <c r="AL758" s="95">
        <v>390</v>
      </c>
      <c r="AM758" s="106">
        <v>5</v>
      </c>
      <c r="AN758" s="115">
        <v>370</v>
      </c>
      <c r="AO758" s="95">
        <v>380</v>
      </c>
      <c r="AP758" s="95">
        <v>375</v>
      </c>
      <c r="AQ758" s="106" t="s">
        <v>5</v>
      </c>
      <c r="AR758" s="115">
        <v>400</v>
      </c>
      <c r="AS758" s="95">
        <v>410</v>
      </c>
      <c r="AT758" s="95">
        <v>405</v>
      </c>
      <c r="AU758" s="106" t="s">
        <v>5</v>
      </c>
      <c r="AV758" s="115">
        <v>355</v>
      </c>
      <c r="AW758" s="95">
        <v>365</v>
      </c>
      <c r="AX758" s="95">
        <v>360</v>
      </c>
      <c r="AY758" s="106">
        <v>10</v>
      </c>
      <c r="AZ758" s="115">
        <v>360</v>
      </c>
      <c r="BA758" s="95">
        <v>370</v>
      </c>
      <c r="BB758" s="95">
        <v>365</v>
      </c>
      <c r="BC758" s="106">
        <v>5</v>
      </c>
      <c r="BD758" s="115">
        <v>350</v>
      </c>
      <c r="BE758" s="95">
        <v>360</v>
      </c>
      <c r="BF758" s="95">
        <v>355</v>
      </c>
      <c r="BG758" s="106">
        <v>5</v>
      </c>
      <c r="BH758" s="115">
        <v>355</v>
      </c>
      <c r="BI758" s="95">
        <v>365</v>
      </c>
      <c r="BJ758" s="95">
        <v>360</v>
      </c>
      <c r="BK758" s="106" t="s">
        <v>5</v>
      </c>
      <c r="BL758" s="115">
        <v>395</v>
      </c>
      <c r="BM758" s="95">
        <v>405</v>
      </c>
      <c r="BN758" s="95">
        <v>400</v>
      </c>
      <c r="BO758" s="106" t="s">
        <v>5</v>
      </c>
      <c r="BP758" s="115">
        <v>375</v>
      </c>
      <c r="BQ758" s="95">
        <v>385</v>
      </c>
      <c r="BR758" s="95">
        <v>380</v>
      </c>
      <c r="BS758" s="106" t="s">
        <v>5</v>
      </c>
      <c r="BT758" s="115">
        <v>345</v>
      </c>
      <c r="BU758" s="95">
        <v>355</v>
      </c>
      <c r="BV758" s="95">
        <v>350</v>
      </c>
      <c r="BW758" s="106" t="s">
        <v>5</v>
      </c>
      <c r="BX758" s="115">
        <v>365</v>
      </c>
      <c r="BY758" s="95">
        <v>375</v>
      </c>
      <c r="BZ758" s="95">
        <v>370</v>
      </c>
      <c r="CA758" s="106">
        <v>15</v>
      </c>
      <c r="CB758" s="115">
        <v>520</v>
      </c>
      <c r="CC758" s="95">
        <v>530</v>
      </c>
      <c r="CD758" s="95">
        <v>525</v>
      </c>
      <c r="CE758" s="106">
        <v>20</v>
      </c>
      <c r="CF758" s="115">
        <v>370</v>
      </c>
      <c r="CG758" s="95">
        <v>380</v>
      </c>
      <c r="CH758" s="95">
        <v>375</v>
      </c>
      <c r="CI758" s="106">
        <v>10</v>
      </c>
      <c r="CJ758" s="115">
        <v>345</v>
      </c>
      <c r="CK758" s="95">
        <v>355</v>
      </c>
      <c r="CL758" s="95">
        <v>350</v>
      </c>
      <c r="CM758" s="106" t="s">
        <v>5</v>
      </c>
      <c r="CN758" s="115">
        <v>365</v>
      </c>
      <c r="CO758" s="95">
        <v>375</v>
      </c>
      <c r="CP758" s="95">
        <v>370</v>
      </c>
      <c r="CQ758" s="106">
        <v>15</v>
      </c>
      <c r="CR758" s="115">
        <v>530</v>
      </c>
      <c r="CS758" s="95">
        <v>540</v>
      </c>
      <c r="CT758" s="95">
        <v>535</v>
      </c>
      <c r="CU758" s="106">
        <v>20</v>
      </c>
      <c r="CV758" s="115">
        <v>395</v>
      </c>
      <c r="CW758" s="95">
        <v>405</v>
      </c>
      <c r="CX758" s="95">
        <v>400</v>
      </c>
      <c r="CY758" s="106">
        <v>15</v>
      </c>
      <c r="CZ758" s="115">
        <v>360</v>
      </c>
      <c r="DA758" s="95">
        <v>370</v>
      </c>
      <c r="DB758" s="95">
        <v>365</v>
      </c>
      <c r="DC758" s="106" t="s">
        <v>5</v>
      </c>
      <c r="DD758" s="115">
        <v>365</v>
      </c>
      <c r="DE758" s="95">
        <v>375</v>
      </c>
      <c r="DF758" s="95">
        <v>370</v>
      </c>
      <c r="DG758" s="106">
        <v>15</v>
      </c>
      <c r="DH758" s="115">
        <v>545</v>
      </c>
      <c r="DI758" s="95">
        <v>555</v>
      </c>
      <c r="DJ758" s="95">
        <v>550</v>
      </c>
      <c r="DK758" s="106">
        <v>20</v>
      </c>
      <c r="DL758" s="115">
        <v>355</v>
      </c>
      <c r="DM758" s="95">
        <v>365</v>
      </c>
      <c r="DN758" s="95">
        <v>360</v>
      </c>
      <c r="DO758" s="106">
        <v>10</v>
      </c>
      <c r="DP758" s="115">
        <v>325</v>
      </c>
      <c r="DQ758" s="95">
        <v>335</v>
      </c>
      <c r="DR758" s="95">
        <v>330</v>
      </c>
      <c r="DS758" s="106" t="s">
        <v>5</v>
      </c>
      <c r="DT758" s="115">
        <v>365</v>
      </c>
      <c r="DU758" s="95">
        <v>375</v>
      </c>
      <c r="DV758" s="95">
        <v>370</v>
      </c>
      <c r="DW758" s="106">
        <v>15</v>
      </c>
      <c r="DX758" s="115">
        <v>530</v>
      </c>
      <c r="DY758" s="95">
        <v>540</v>
      </c>
      <c r="DZ758" s="95">
        <v>535</v>
      </c>
      <c r="EA758" s="106">
        <v>20</v>
      </c>
      <c r="EB758" s="115">
        <v>380</v>
      </c>
      <c r="EC758" s="95">
        <v>390</v>
      </c>
      <c r="ED758" s="95">
        <v>385</v>
      </c>
      <c r="EE758" s="106" t="s">
        <v>5</v>
      </c>
      <c r="EF758" s="115">
        <v>335</v>
      </c>
      <c r="EG758" s="95">
        <v>345</v>
      </c>
      <c r="EH758" s="95">
        <v>340</v>
      </c>
      <c r="EI758" s="106" t="s">
        <v>5</v>
      </c>
      <c r="EJ758" s="115">
        <v>360</v>
      </c>
      <c r="EK758" s="95">
        <v>370</v>
      </c>
      <c r="EL758" s="95">
        <v>365</v>
      </c>
      <c r="EM758" s="106">
        <v>15</v>
      </c>
      <c r="EN758" s="115">
        <v>575</v>
      </c>
      <c r="EO758" s="95">
        <v>585</v>
      </c>
      <c r="EP758" s="95">
        <v>580</v>
      </c>
      <c r="EQ758" s="106">
        <v>20</v>
      </c>
      <c r="ER758" s="115">
        <v>370</v>
      </c>
      <c r="ES758" s="95">
        <v>380</v>
      </c>
      <c r="ET758" s="95">
        <v>375</v>
      </c>
      <c r="EU758" s="106">
        <v>5</v>
      </c>
      <c r="EV758" s="115">
        <v>325</v>
      </c>
      <c r="EW758" s="95">
        <v>335</v>
      </c>
      <c r="EX758" s="95">
        <v>330</v>
      </c>
      <c r="EY758" s="106">
        <v>5</v>
      </c>
      <c r="EZ758" s="115">
        <v>360</v>
      </c>
      <c r="FA758" s="95">
        <v>370</v>
      </c>
      <c r="FB758" s="95">
        <v>365</v>
      </c>
      <c r="FC758" s="106">
        <v>15</v>
      </c>
      <c r="FD758" s="115">
        <v>475</v>
      </c>
      <c r="FE758" s="95">
        <v>485</v>
      </c>
      <c r="FF758" s="95">
        <v>480</v>
      </c>
      <c r="FG758" s="106" t="s">
        <v>5</v>
      </c>
      <c r="FH758" s="115">
        <v>390</v>
      </c>
      <c r="FI758" s="95">
        <v>400</v>
      </c>
      <c r="FJ758" s="95">
        <v>395</v>
      </c>
      <c r="FK758" s="106">
        <v>10</v>
      </c>
      <c r="FL758" s="115">
        <v>350</v>
      </c>
      <c r="FM758" s="95">
        <v>360</v>
      </c>
      <c r="FN758" s="95">
        <v>355</v>
      </c>
      <c r="FO758" s="106">
        <v>-5</v>
      </c>
      <c r="FP758" s="115"/>
      <c r="FQ758" s="95"/>
      <c r="FR758" s="95"/>
      <c r="FS758" s="106"/>
      <c r="FT758" s="115">
        <v>525</v>
      </c>
      <c r="FU758" s="95">
        <v>535</v>
      </c>
      <c r="FV758" s="95">
        <v>530</v>
      </c>
      <c r="FW758" s="106">
        <v>-20</v>
      </c>
      <c r="FX758" s="115">
        <v>510</v>
      </c>
      <c r="FY758" s="95">
        <v>520</v>
      </c>
      <c r="FZ758" s="95">
        <v>515</v>
      </c>
      <c r="GA758" s="106">
        <v>10</v>
      </c>
      <c r="GB758" s="115">
        <v>485</v>
      </c>
      <c r="GC758" s="95">
        <v>495</v>
      </c>
      <c r="GD758" s="95">
        <v>490</v>
      </c>
      <c r="GE758" s="106">
        <v>15</v>
      </c>
      <c r="GF758" s="115">
        <v>450</v>
      </c>
      <c r="GG758" s="95">
        <v>460</v>
      </c>
      <c r="GH758" s="95">
        <v>455</v>
      </c>
      <c r="GI758" s="106" t="s">
        <v>5</v>
      </c>
      <c r="GJ758" s="115">
        <v>375</v>
      </c>
      <c r="GK758" s="95">
        <v>385</v>
      </c>
      <c r="GL758" s="95">
        <v>380</v>
      </c>
      <c r="GM758" s="106">
        <v>15</v>
      </c>
      <c r="GN758" s="115">
        <v>635</v>
      </c>
      <c r="GO758" s="95">
        <v>645</v>
      </c>
      <c r="GP758" s="95">
        <v>640</v>
      </c>
      <c r="GQ758" s="106">
        <v>20</v>
      </c>
      <c r="GR758" s="93"/>
      <c r="GS758" s="93"/>
    </row>
    <row r="759" spans="1:201" ht="15.75" x14ac:dyDescent="0.25">
      <c r="A759">
        <v>5</v>
      </c>
      <c r="B759">
        <v>2024</v>
      </c>
      <c r="C759" s="91">
        <v>45443</v>
      </c>
      <c r="D759" s="95">
        <v>425</v>
      </c>
      <c r="E759" s="95">
        <v>435</v>
      </c>
      <c r="F759" s="95">
        <v>430</v>
      </c>
      <c r="G759" s="106">
        <v>5</v>
      </c>
      <c r="H759" s="115">
        <v>425</v>
      </c>
      <c r="I759" s="95">
        <v>435</v>
      </c>
      <c r="J759" s="95">
        <v>430</v>
      </c>
      <c r="K759" s="106">
        <v>10</v>
      </c>
      <c r="L759" s="115">
        <v>400</v>
      </c>
      <c r="M759" s="95">
        <v>410</v>
      </c>
      <c r="N759" s="95">
        <v>405</v>
      </c>
      <c r="O759" s="106" t="s">
        <v>5</v>
      </c>
      <c r="P759" s="115">
        <v>385</v>
      </c>
      <c r="Q759" s="95">
        <v>395</v>
      </c>
      <c r="R759" s="95">
        <v>390</v>
      </c>
      <c r="S759" s="106" t="s">
        <v>5</v>
      </c>
      <c r="T759" s="115">
        <v>415</v>
      </c>
      <c r="U759" s="95">
        <v>425</v>
      </c>
      <c r="V759" s="95">
        <v>420</v>
      </c>
      <c r="W759" s="106" t="s">
        <v>5</v>
      </c>
      <c r="X759" s="115">
        <v>415</v>
      </c>
      <c r="Y759" s="95">
        <v>425</v>
      </c>
      <c r="Z759" s="95">
        <v>420</v>
      </c>
      <c r="AA759" s="106">
        <v>5</v>
      </c>
      <c r="AB759" s="115">
        <v>400</v>
      </c>
      <c r="AC759" s="95">
        <v>410</v>
      </c>
      <c r="AD759" s="95">
        <v>405</v>
      </c>
      <c r="AE759" s="106" t="s">
        <v>5</v>
      </c>
      <c r="AF759" s="115">
        <v>355</v>
      </c>
      <c r="AG759" s="95">
        <v>365</v>
      </c>
      <c r="AH759" s="95">
        <v>360</v>
      </c>
      <c r="AI759" s="106" t="s">
        <v>5</v>
      </c>
      <c r="AJ759" s="115">
        <v>395</v>
      </c>
      <c r="AK759" s="95">
        <v>405</v>
      </c>
      <c r="AL759" s="95">
        <v>400</v>
      </c>
      <c r="AM759" s="106">
        <v>10</v>
      </c>
      <c r="AN759" s="115">
        <v>375</v>
      </c>
      <c r="AO759" s="95">
        <v>385</v>
      </c>
      <c r="AP759" s="95">
        <v>380</v>
      </c>
      <c r="AQ759" s="106">
        <v>5</v>
      </c>
      <c r="AR759" s="115">
        <v>400</v>
      </c>
      <c r="AS759" s="95">
        <v>410</v>
      </c>
      <c r="AT759" s="95">
        <v>405</v>
      </c>
      <c r="AU759" s="106" t="s">
        <v>5</v>
      </c>
      <c r="AV759" s="115">
        <v>355</v>
      </c>
      <c r="AW759" s="95">
        <v>365</v>
      </c>
      <c r="AX759" s="95">
        <v>360</v>
      </c>
      <c r="AY759" s="106" t="s">
        <v>5</v>
      </c>
      <c r="AZ759" s="115">
        <v>365</v>
      </c>
      <c r="BA759" s="95">
        <v>375</v>
      </c>
      <c r="BB759" s="95">
        <v>370</v>
      </c>
      <c r="BC759" s="106">
        <v>5</v>
      </c>
      <c r="BD759" s="115">
        <v>355</v>
      </c>
      <c r="BE759" s="95">
        <v>365</v>
      </c>
      <c r="BF759" s="95">
        <v>360</v>
      </c>
      <c r="BG759" s="106">
        <v>5</v>
      </c>
      <c r="BH759" s="115">
        <v>370</v>
      </c>
      <c r="BI759" s="95">
        <v>380</v>
      </c>
      <c r="BJ759" s="95">
        <v>375</v>
      </c>
      <c r="BK759" s="106">
        <v>15</v>
      </c>
      <c r="BL759" s="115">
        <v>360</v>
      </c>
      <c r="BM759" s="95">
        <v>370</v>
      </c>
      <c r="BN759" s="95">
        <v>365</v>
      </c>
      <c r="BO759" s="106">
        <v>-35</v>
      </c>
      <c r="BP759" s="115">
        <v>380</v>
      </c>
      <c r="BQ759" s="95">
        <v>390</v>
      </c>
      <c r="BR759" s="95">
        <v>385</v>
      </c>
      <c r="BS759" s="106">
        <v>5</v>
      </c>
      <c r="BT759" s="115">
        <v>345</v>
      </c>
      <c r="BU759" s="95">
        <v>355</v>
      </c>
      <c r="BV759" s="95">
        <v>350</v>
      </c>
      <c r="BW759" s="106" t="s">
        <v>5</v>
      </c>
      <c r="BX759" s="115">
        <v>380</v>
      </c>
      <c r="BY759" s="95">
        <v>390</v>
      </c>
      <c r="BZ759" s="95">
        <v>385</v>
      </c>
      <c r="CA759" s="106">
        <v>15</v>
      </c>
      <c r="CB759" s="115">
        <v>530</v>
      </c>
      <c r="CC759" s="95">
        <v>540</v>
      </c>
      <c r="CD759" s="95">
        <v>535</v>
      </c>
      <c r="CE759" s="106">
        <v>10</v>
      </c>
      <c r="CF759" s="115">
        <v>375</v>
      </c>
      <c r="CG759" s="95">
        <v>385</v>
      </c>
      <c r="CH759" s="95">
        <v>380</v>
      </c>
      <c r="CI759" s="106">
        <v>5</v>
      </c>
      <c r="CJ759" s="115">
        <v>345</v>
      </c>
      <c r="CK759" s="95">
        <v>355</v>
      </c>
      <c r="CL759" s="95">
        <v>350</v>
      </c>
      <c r="CM759" s="106" t="s">
        <v>5</v>
      </c>
      <c r="CN759" s="115">
        <v>380</v>
      </c>
      <c r="CO759" s="95">
        <v>390</v>
      </c>
      <c r="CP759" s="95">
        <v>385</v>
      </c>
      <c r="CQ759" s="106">
        <v>15</v>
      </c>
      <c r="CR759" s="115">
        <v>540</v>
      </c>
      <c r="CS759" s="95">
        <v>550</v>
      </c>
      <c r="CT759" s="95">
        <v>545</v>
      </c>
      <c r="CU759" s="106">
        <v>10</v>
      </c>
      <c r="CV759" s="115">
        <v>395</v>
      </c>
      <c r="CW759" s="95">
        <v>405</v>
      </c>
      <c r="CX759" s="95">
        <v>400</v>
      </c>
      <c r="CY759" s="106" t="s">
        <v>5</v>
      </c>
      <c r="CZ759" s="115">
        <v>365</v>
      </c>
      <c r="DA759" s="95">
        <v>375</v>
      </c>
      <c r="DB759" s="95">
        <v>370</v>
      </c>
      <c r="DC759" s="106">
        <v>5</v>
      </c>
      <c r="DD759" s="115">
        <v>380</v>
      </c>
      <c r="DE759" s="95">
        <v>390</v>
      </c>
      <c r="DF759" s="95">
        <v>385</v>
      </c>
      <c r="DG759" s="106">
        <v>15</v>
      </c>
      <c r="DH759" s="115">
        <v>555</v>
      </c>
      <c r="DI759" s="95">
        <v>565</v>
      </c>
      <c r="DJ759" s="95">
        <v>560</v>
      </c>
      <c r="DK759" s="106">
        <v>10</v>
      </c>
      <c r="DL759" s="115">
        <v>365</v>
      </c>
      <c r="DM759" s="95">
        <v>375</v>
      </c>
      <c r="DN759" s="95">
        <v>370</v>
      </c>
      <c r="DO759" s="106">
        <v>10</v>
      </c>
      <c r="DP759" s="115">
        <v>325</v>
      </c>
      <c r="DQ759" s="95">
        <v>335</v>
      </c>
      <c r="DR759" s="95">
        <v>330</v>
      </c>
      <c r="DS759" s="106" t="s">
        <v>5</v>
      </c>
      <c r="DT759" s="115">
        <v>380</v>
      </c>
      <c r="DU759" s="95">
        <v>390</v>
      </c>
      <c r="DV759" s="95">
        <v>385</v>
      </c>
      <c r="DW759" s="106">
        <v>15</v>
      </c>
      <c r="DX759" s="115">
        <v>540</v>
      </c>
      <c r="DY759" s="95">
        <v>550</v>
      </c>
      <c r="DZ759" s="95">
        <v>545</v>
      </c>
      <c r="EA759" s="106">
        <v>10</v>
      </c>
      <c r="EB759" s="115">
        <v>380</v>
      </c>
      <c r="EC759" s="95">
        <v>390</v>
      </c>
      <c r="ED759" s="95">
        <v>385</v>
      </c>
      <c r="EE759" s="106" t="s">
        <v>5</v>
      </c>
      <c r="EF759" s="115">
        <v>340</v>
      </c>
      <c r="EG759" s="95">
        <v>350</v>
      </c>
      <c r="EH759" s="95">
        <v>345</v>
      </c>
      <c r="EI759" s="106">
        <v>5</v>
      </c>
      <c r="EJ759" s="115">
        <v>375</v>
      </c>
      <c r="EK759" s="95">
        <v>385</v>
      </c>
      <c r="EL759" s="95">
        <v>380</v>
      </c>
      <c r="EM759" s="106">
        <v>15</v>
      </c>
      <c r="EN759" s="115">
        <v>585</v>
      </c>
      <c r="EO759" s="95">
        <v>595</v>
      </c>
      <c r="EP759" s="95">
        <v>590</v>
      </c>
      <c r="EQ759" s="106">
        <v>10</v>
      </c>
      <c r="ER759" s="115">
        <v>375</v>
      </c>
      <c r="ES759" s="95">
        <v>385</v>
      </c>
      <c r="ET759" s="95">
        <v>380</v>
      </c>
      <c r="EU759" s="106">
        <v>5</v>
      </c>
      <c r="EV759" s="115">
        <v>325</v>
      </c>
      <c r="EW759" s="95">
        <v>335</v>
      </c>
      <c r="EX759" s="95">
        <v>330</v>
      </c>
      <c r="EY759" s="106" t="s">
        <v>5</v>
      </c>
      <c r="EZ759" s="115">
        <v>375</v>
      </c>
      <c r="FA759" s="95">
        <v>385</v>
      </c>
      <c r="FB759" s="95">
        <v>380</v>
      </c>
      <c r="FC759" s="106">
        <v>15</v>
      </c>
      <c r="FD759" s="115">
        <v>475</v>
      </c>
      <c r="FE759" s="95">
        <v>485</v>
      </c>
      <c r="FF759" s="95">
        <v>480</v>
      </c>
      <c r="FG759" s="106" t="s">
        <v>5</v>
      </c>
      <c r="FH759" s="115">
        <v>395</v>
      </c>
      <c r="FI759" s="95">
        <v>405</v>
      </c>
      <c r="FJ759" s="95">
        <v>400</v>
      </c>
      <c r="FK759" s="106">
        <v>5</v>
      </c>
      <c r="FL759" s="115">
        <v>355</v>
      </c>
      <c r="FM759" s="95">
        <v>365</v>
      </c>
      <c r="FN759" s="95">
        <v>360</v>
      </c>
      <c r="FO759" s="106">
        <v>5</v>
      </c>
      <c r="FP759" s="115"/>
      <c r="FQ759" s="95"/>
      <c r="FR759" s="95"/>
      <c r="FS759" s="106"/>
      <c r="FT759" s="115">
        <v>525</v>
      </c>
      <c r="FU759" s="95">
        <v>535</v>
      </c>
      <c r="FV759" s="95">
        <v>530</v>
      </c>
      <c r="FW759" s="106" t="s">
        <v>5</v>
      </c>
      <c r="FX759" s="115">
        <v>510</v>
      </c>
      <c r="FY759" s="95">
        <v>520</v>
      </c>
      <c r="FZ759" s="95">
        <v>515</v>
      </c>
      <c r="GA759" s="106" t="s">
        <v>5</v>
      </c>
      <c r="GB759" s="115">
        <v>485</v>
      </c>
      <c r="GC759" s="95">
        <v>495</v>
      </c>
      <c r="GD759" s="95">
        <v>490</v>
      </c>
      <c r="GE759" s="106" t="s">
        <v>5</v>
      </c>
      <c r="GF759" s="115">
        <v>455</v>
      </c>
      <c r="GG759" s="95">
        <v>465</v>
      </c>
      <c r="GH759" s="95">
        <v>460</v>
      </c>
      <c r="GI759" s="106">
        <v>5</v>
      </c>
      <c r="GJ759" s="115">
        <v>390</v>
      </c>
      <c r="GK759" s="95">
        <v>400</v>
      </c>
      <c r="GL759" s="95">
        <v>395</v>
      </c>
      <c r="GM759" s="106">
        <v>15</v>
      </c>
      <c r="GN759" s="115">
        <v>645</v>
      </c>
      <c r="GO759" s="95">
        <v>655</v>
      </c>
      <c r="GP759" s="95">
        <v>650</v>
      </c>
      <c r="GQ759" s="106">
        <v>10</v>
      </c>
      <c r="GR759" s="93"/>
      <c r="GS759" s="93"/>
    </row>
    <row r="760" spans="1:201" ht="15.75" x14ac:dyDescent="0.25">
      <c r="A760">
        <v>6</v>
      </c>
      <c r="B760">
        <v>2024</v>
      </c>
      <c r="C760" s="91">
        <v>45450</v>
      </c>
      <c r="D760" s="95">
        <v>415</v>
      </c>
      <c r="E760" s="95">
        <v>425</v>
      </c>
      <c r="F760" s="95">
        <v>420</v>
      </c>
      <c r="G760" s="106">
        <v>-5</v>
      </c>
      <c r="H760" s="115">
        <v>425</v>
      </c>
      <c r="I760" s="95">
        <v>435</v>
      </c>
      <c r="J760" s="95">
        <v>430</v>
      </c>
      <c r="K760" s="106">
        <v>10</v>
      </c>
      <c r="L760" s="115">
        <v>430</v>
      </c>
      <c r="M760" s="95">
        <v>440</v>
      </c>
      <c r="N760" s="95">
        <v>435</v>
      </c>
      <c r="O760" s="106">
        <v>30</v>
      </c>
      <c r="P760" s="115">
        <v>385</v>
      </c>
      <c r="Q760" s="95">
        <v>395</v>
      </c>
      <c r="R760" s="95">
        <v>390</v>
      </c>
      <c r="S760" s="106" t="s">
        <v>5</v>
      </c>
      <c r="T760" s="115">
        <v>415</v>
      </c>
      <c r="U760" s="95">
        <v>425</v>
      </c>
      <c r="V760" s="95">
        <v>420</v>
      </c>
      <c r="W760" s="106" t="s">
        <v>5</v>
      </c>
      <c r="X760" s="115">
        <v>420</v>
      </c>
      <c r="Y760" s="95">
        <v>430</v>
      </c>
      <c r="Z760" s="95">
        <v>425</v>
      </c>
      <c r="AA760" s="106">
        <v>10</v>
      </c>
      <c r="AB760" s="115">
        <v>400</v>
      </c>
      <c r="AC760" s="95">
        <v>410</v>
      </c>
      <c r="AD760" s="95">
        <v>405</v>
      </c>
      <c r="AE760" s="106" t="s">
        <v>5</v>
      </c>
      <c r="AF760" s="115">
        <v>350</v>
      </c>
      <c r="AG760" s="95">
        <v>360</v>
      </c>
      <c r="AH760" s="95">
        <v>355</v>
      </c>
      <c r="AI760" s="106">
        <v>-5</v>
      </c>
      <c r="AJ760" s="115">
        <v>375</v>
      </c>
      <c r="AK760" s="95">
        <v>385</v>
      </c>
      <c r="AL760" s="95">
        <v>380</v>
      </c>
      <c r="AM760" s="106">
        <v>-10</v>
      </c>
      <c r="AN760" s="115">
        <v>375</v>
      </c>
      <c r="AO760" s="95">
        <v>385</v>
      </c>
      <c r="AP760" s="95">
        <v>380</v>
      </c>
      <c r="AQ760" s="106">
        <v>5</v>
      </c>
      <c r="AR760" s="115">
        <v>430</v>
      </c>
      <c r="AS760" s="95">
        <v>440</v>
      </c>
      <c r="AT760" s="95">
        <v>435</v>
      </c>
      <c r="AU760" s="106">
        <v>30</v>
      </c>
      <c r="AV760" s="115">
        <v>320</v>
      </c>
      <c r="AW760" s="95">
        <v>330</v>
      </c>
      <c r="AX760" s="95">
        <v>325</v>
      </c>
      <c r="AY760" s="106">
        <v>-35</v>
      </c>
      <c r="AZ760" s="115">
        <v>365</v>
      </c>
      <c r="BA760" s="95">
        <v>375</v>
      </c>
      <c r="BB760" s="95">
        <v>370</v>
      </c>
      <c r="BC760" s="106">
        <v>5</v>
      </c>
      <c r="BD760" s="115">
        <v>335</v>
      </c>
      <c r="BE760" s="95">
        <v>345</v>
      </c>
      <c r="BF760" s="95">
        <v>340</v>
      </c>
      <c r="BG760" s="106">
        <v>-15</v>
      </c>
      <c r="BH760" s="115">
        <v>385</v>
      </c>
      <c r="BI760" s="95">
        <v>395</v>
      </c>
      <c r="BJ760" s="95">
        <v>390</v>
      </c>
      <c r="BK760" s="106">
        <v>30</v>
      </c>
      <c r="BL760" s="115">
        <v>355</v>
      </c>
      <c r="BM760" s="95">
        <v>365</v>
      </c>
      <c r="BN760" s="95">
        <v>360</v>
      </c>
      <c r="BO760" s="106">
        <v>-40</v>
      </c>
      <c r="BP760" s="115">
        <v>385</v>
      </c>
      <c r="BQ760" s="95">
        <v>395</v>
      </c>
      <c r="BR760" s="95">
        <v>390</v>
      </c>
      <c r="BS760" s="106">
        <v>10</v>
      </c>
      <c r="BT760" s="115">
        <v>335</v>
      </c>
      <c r="BU760" s="95">
        <v>345</v>
      </c>
      <c r="BV760" s="95">
        <v>340</v>
      </c>
      <c r="BW760" s="106">
        <v>-10</v>
      </c>
      <c r="BX760" s="115">
        <v>375</v>
      </c>
      <c r="BY760" s="95">
        <v>385</v>
      </c>
      <c r="BZ760" s="95">
        <v>380</v>
      </c>
      <c r="CA760" s="106">
        <v>10</v>
      </c>
      <c r="CB760" s="115">
        <v>530</v>
      </c>
      <c r="CC760" s="95">
        <v>540</v>
      </c>
      <c r="CD760" s="95">
        <v>535</v>
      </c>
      <c r="CE760" s="106">
        <v>10</v>
      </c>
      <c r="CF760" s="115">
        <v>365</v>
      </c>
      <c r="CG760" s="95">
        <v>375</v>
      </c>
      <c r="CH760" s="95">
        <v>370</v>
      </c>
      <c r="CI760" s="106">
        <v>-5</v>
      </c>
      <c r="CJ760" s="115">
        <v>335</v>
      </c>
      <c r="CK760" s="95">
        <v>345</v>
      </c>
      <c r="CL760" s="95">
        <v>340</v>
      </c>
      <c r="CM760" s="106">
        <v>-10</v>
      </c>
      <c r="CN760" s="115">
        <v>375</v>
      </c>
      <c r="CO760" s="95">
        <v>385</v>
      </c>
      <c r="CP760" s="95">
        <v>380</v>
      </c>
      <c r="CQ760" s="106">
        <v>10</v>
      </c>
      <c r="CR760" s="115">
        <v>540</v>
      </c>
      <c r="CS760" s="95">
        <v>550</v>
      </c>
      <c r="CT760" s="95">
        <v>545</v>
      </c>
      <c r="CU760" s="106">
        <v>10</v>
      </c>
      <c r="CV760" s="115">
        <v>390</v>
      </c>
      <c r="CW760" s="95">
        <v>400</v>
      </c>
      <c r="CX760" s="95">
        <v>395</v>
      </c>
      <c r="CY760" s="106">
        <v>-5</v>
      </c>
      <c r="CZ760" s="115">
        <v>360</v>
      </c>
      <c r="DA760" s="95">
        <v>370</v>
      </c>
      <c r="DB760" s="95">
        <v>365</v>
      </c>
      <c r="DC760" s="106" t="s">
        <v>5</v>
      </c>
      <c r="DD760" s="115">
        <v>375</v>
      </c>
      <c r="DE760" s="95">
        <v>385</v>
      </c>
      <c r="DF760" s="95">
        <v>380</v>
      </c>
      <c r="DG760" s="106">
        <v>10</v>
      </c>
      <c r="DH760" s="115">
        <v>555</v>
      </c>
      <c r="DI760" s="95">
        <v>565</v>
      </c>
      <c r="DJ760" s="95">
        <v>560</v>
      </c>
      <c r="DK760" s="106">
        <v>10</v>
      </c>
      <c r="DL760" s="115">
        <v>345</v>
      </c>
      <c r="DM760" s="95">
        <v>355</v>
      </c>
      <c r="DN760" s="95">
        <v>350</v>
      </c>
      <c r="DO760" s="106">
        <v>-10</v>
      </c>
      <c r="DP760" s="115">
        <v>330</v>
      </c>
      <c r="DQ760" s="95">
        <v>340</v>
      </c>
      <c r="DR760" s="95">
        <v>335</v>
      </c>
      <c r="DS760" s="106">
        <v>5</v>
      </c>
      <c r="DT760" s="115">
        <v>375</v>
      </c>
      <c r="DU760" s="95">
        <v>385</v>
      </c>
      <c r="DV760" s="95">
        <v>380</v>
      </c>
      <c r="DW760" s="106">
        <v>10</v>
      </c>
      <c r="DX760" s="115">
        <v>540</v>
      </c>
      <c r="DY760" s="95">
        <v>550</v>
      </c>
      <c r="DZ760" s="95">
        <v>545</v>
      </c>
      <c r="EA760" s="106">
        <v>10</v>
      </c>
      <c r="EB760" s="115">
        <v>385</v>
      </c>
      <c r="EC760" s="95">
        <v>395</v>
      </c>
      <c r="ED760" s="95">
        <v>390</v>
      </c>
      <c r="EE760" s="106">
        <v>5</v>
      </c>
      <c r="EF760" s="115">
        <v>330</v>
      </c>
      <c r="EG760" s="95">
        <v>340</v>
      </c>
      <c r="EH760" s="95">
        <v>335</v>
      </c>
      <c r="EI760" s="106">
        <v>-5</v>
      </c>
      <c r="EJ760" s="115">
        <v>370</v>
      </c>
      <c r="EK760" s="95">
        <v>380</v>
      </c>
      <c r="EL760" s="95">
        <v>375</v>
      </c>
      <c r="EM760" s="106">
        <v>10</v>
      </c>
      <c r="EN760" s="115">
        <v>585</v>
      </c>
      <c r="EO760" s="95">
        <v>595</v>
      </c>
      <c r="EP760" s="95">
        <v>590</v>
      </c>
      <c r="EQ760" s="106">
        <v>10</v>
      </c>
      <c r="ER760" s="115">
        <v>370</v>
      </c>
      <c r="ES760" s="95">
        <v>380</v>
      </c>
      <c r="ET760" s="95">
        <v>375</v>
      </c>
      <c r="EU760" s="106" t="s">
        <v>5</v>
      </c>
      <c r="EV760" s="115">
        <v>320</v>
      </c>
      <c r="EW760" s="95">
        <v>330</v>
      </c>
      <c r="EX760" s="95">
        <v>325</v>
      </c>
      <c r="EY760" s="106">
        <v>-5</v>
      </c>
      <c r="EZ760" s="115">
        <v>370</v>
      </c>
      <c r="FA760" s="95">
        <v>380</v>
      </c>
      <c r="FB760" s="95">
        <v>375</v>
      </c>
      <c r="FC760" s="106">
        <v>10</v>
      </c>
      <c r="FD760" s="115">
        <v>475</v>
      </c>
      <c r="FE760" s="95">
        <v>485</v>
      </c>
      <c r="FF760" s="95">
        <v>480</v>
      </c>
      <c r="FG760" s="106" t="s">
        <v>5</v>
      </c>
      <c r="FH760" s="115">
        <v>370</v>
      </c>
      <c r="FI760" s="95">
        <v>380</v>
      </c>
      <c r="FJ760" s="95">
        <v>375</v>
      </c>
      <c r="FK760" s="106">
        <v>-20</v>
      </c>
      <c r="FL760" s="115">
        <v>345</v>
      </c>
      <c r="FM760" s="95">
        <v>355</v>
      </c>
      <c r="FN760" s="95">
        <v>350</v>
      </c>
      <c r="FO760" s="106">
        <v>-5</v>
      </c>
      <c r="FP760" s="115"/>
      <c r="FQ760" s="95"/>
      <c r="FR760" s="95"/>
      <c r="FS760" s="106"/>
      <c r="FT760" s="115">
        <v>540</v>
      </c>
      <c r="FU760" s="95">
        <v>550</v>
      </c>
      <c r="FV760" s="95">
        <v>545</v>
      </c>
      <c r="FW760" s="106">
        <v>15</v>
      </c>
      <c r="FX760" s="115">
        <v>510</v>
      </c>
      <c r="FY760" s="95">
        <v>520</v>
      </c>
      <c r="FZ760" s="95">
        <v>515</v>
      </c>
      <c r="GA760" s="106" t="s">
        <v>5</v>
      </c>
      <c r="GB760" s="115">
        <v>480</v>
      </c>
      <c r="GC760" s="95">
        <v>490</v>
      </c>
      <c r="GD760" s="95">
        <v>485</v>
      </c>
      <c r="GE760" s="106">
        <v>-5</v>
      </c>
      <c r="GF760" s="115">
        <v>450</v>
      </c>
      <c r="GG760" s="95">
        <v>460</v>
      </c>
      <c r="GH760" s="95">
        <v>455</v>
      </c>
      <c r="GI760" s="106" t="s">
        <v>5</v>
      </c>
      <c r="GJ760" s="115">
        <v>385</v>
      </c>
      <c r="GK760" s="95">
        <v>395</v>
      </c>
      <c r="GL760" s="95">
        <v>390</v>
      </c>
      <c r="GM760" s="106">
        <v>10</v>
      </c>
      <c r="GN760" s="115">
        <v>645</v>
      </c>
      <c r="GO760" s="95">
        <v>655</v>
      </c>
      <c r="GP760" s="95">
        <v>650</v>
      </c>
      <c r="GQ760" s="106">
        <v>10</v>
      </c>
      <c r="GR760" s="93"/>
      <c r="GS760" s="93"/>
    </row>
    <row r="761" spans="1:201" ht="15.75" x14ac:dyDescent="0.25">
      <c r="A761">
        <v>6</v>
      </c>
      <c r="B761">
        <v>2024</v>
      </c>
      <c r="C761" s="91">
        <v>45457</v>
      </c>
      <c r="D761" s="96">
        <v>400</v>
      </c>
      <c r="E761" s="96">
        <v>410</v>
      </c>
      <c r="F761" s="96">
        <v>405</v>
      </c>
      <c r="G761" s="103"/>
      <c r="H761" s="113">
        <v>407.5</v>
      </c>
      <c r="I761" s="96">
        <v>417.5</v>
      </c>
      <c r="J761" s="96">
        <v>412.5</v>
      </c>
      <c r="K761" s="103"/>
      <c r="L761" s="113">
        <v>430</v>
      </c>
      <c r="M761" s="96">
        <v>440</v>
      </c>
      <c r="N761" s="96">
        <v>435</v>
      </c>
      <c r="O761" s="103"/>
      <c r="P761" s="113">
        <v>380</v>
      </c>
      <c r="Q761" s="96">
        <v>390</v>
      </c>
      <c r="R761" s="96">
        <v>385</v>
      </c>
      <c r="S761" s="103"/>
      <c r="T761" s="113">
        <v>405</v>
      </c>
      <c r="U761" s="96">
        <v>415</v>
      </c>
      <c r="V761" s="96">
        <v>410</v>
      </c>
      <c r="W761" s="103"/>
      <c r="X761" s="113">
        <v>407.5</v>
      </c>
      <c r="Y761" s="96">
        <v>417.5</v>
      </c>
      <c r="Z761" s="96">
        <v>412.5</v>
      </c>
      <c r="AA761" s="103"/>
      <c r="AB761" s="113">
        <v>400</v>
      </c>
      <c r="AC761" s="96">
        <v>410</v>
      </c>
      <c r="AD761" s="96">
        <v>405</v>
      </c>
      <c r="AE761" s="103"/>
      <c r="AF761" s="113">
        <v>350</v>
      </c>
      <c r="AG761" s="96">
        <v>360</v>
      </c>
      <c r="AH761" s="96">
        <v>355</v>
      </c>
      <c r="AI761" s="103"/>
      <c r="AJ761" s="113">
        <v>365</v>
      </c>
      <c r="AK761" s="96">
        <v>375</v>
      </c>
      <c r="AL761" s="96">
        <v>370</v>
      </c>
      <c r="AM761" s="103"/>
      <c r="AN761" s="113">
        <v>352.5</v>
      </c>
      <c r="AO761" s="96">
        <v>362.5</v>
      </c>
      <c r="AP761" s="96">
        <v>357.5</v>
      </c>
      <c r="AQ761" s="103"/>
      <c r="AR761" s="113">
        <v>430</v>
      </c>
      <c r="AS761" s="96">
        <v>440</v>
      </c>
      <c r="AT761" s="96">
        <v>435</v>
      </c>
      <c r="AU761" s="103"/>
      <c r="AV761" s="113">
        <v>320</v>
      </c>
      <c r="AW761" s="96">
        <v>330</v>
      </c>
      <c r="AX761" s="96">
        <v>325</v>
      </c>
      <c r="AY761" s="103"/>
      <c r="AZ761" s="113">
        <v>350</v>
      </c>
      <c r="BA761" s="96">
        <v>360</v>
      </c>
      <c r="BB761" s="96">
        <v>355</v>
      </c>
      <c r="BC761" s="103"/>
      <c r="BD761" s="113">
        <v>325</v>
      </c>
      <c r="BE761" s="96">
        <v>335</v>
      </c>
      <c r="BF761" s="96">
        <v>330</v>
      </c>
      <c r="BG761" s="103"/>
      <c r="BH761" s="113">
        <v>385</v>
      </c>
      <c r="BI761" s="96">
        <v>395</v>
      </c>
      <c r="BJ761" s="96">
        <v>390</v>
      </c>
      <c r="BK761" s="103"/>
      <c r="BL761" s="113">
        <v>355</v>
      </c>
      <c r="BM761" s="96">
        <v>365</v>
      </c>
      <c r="BN761" s="96">
        <v>360</v>
      </c>
      <c r="BO761" s="103"/>
      <c r="BP761" s="113">
        <v>377.5</v>
      </c>
      <c r="BQ761" s="96">
        <v>387.5</v>
      </c>
      <c r="BR761" s="96">
        <v>382.5</v>
      </c>
      <c r="BS761" s="103"/>
      <c r="BT761" s="113">
        <v>325</v>
      </c>
      <c r="BU761" s="96">
        <v>335</v>
      </c>
      <c r="BV761" s="96">
        <v>330</v>
      </c>
      <c r="BW761" s="103"/>
      <c r="BX761" s="113">
        <v>372.5</v>
      </c>
      <c r="BY761" s="96">
        <v>382.5</v>
      </c>
      <c r="BZ761" s="96">
        <v>377.5</v>
      </c>
      <c r="CA761" s="103"/>
      <c r="CB761" s="113">
        <v>532.5</v>
      </c>
      <c r="CC761" s="96">
        <v>542.5</v>
      </c>
      <c r="CD761" s="96">
        <v>537.5</v>
      </c>
      <c r="CE761" s="103"/>
      <c r="CF761" s="113">
        <v>357.5</v>
      </c>
      <c r="CG761" s="96">
        <v>367.5</v>
      </c>
      <c r="CH761" s="96">
        <v>362.5</v>
      </c>
      <c r="CI761" s="103"/>
      <c r="CJ761" s="113">
        <v>335</v>
      </c>
      <c r="CK761" s="96">
        <v>345</v>
      </c>
      <c r="CL761" s="96">
        <v>340</v>
      </c>
      <c r="CM761" s="103"/>
      <c r="CN761" s="113">
        <v>372.5</v>
      </c>
      <c r="CO761" s="96">
        <v>382.5</v>
      </c>
      <c r="CP761" s="96">
        <v>377.5</v>
      </c>
      <c r="CQ761" s="103"/>
      <c r="CR761" s="113">
        <v>542.5</v>
      </c>
      <c r="CS761" s="96">
        <v>552.5</v>
      </c>
      <c r="CT761" s="96">
        <v>547.5</v>
      </c>
      <c r="CU761" s="103"/>
      <c r="CV761" s="113">
        <v>382.5</v>
      </c>
      <c r="CW761" s="96">
        <v>392.5</v>
      </c>
      <c r="CX761" s="96">
        <v>387.5</v>
      </c>
      <c r="CY761" s="103"/>
      <c r="CZ761" s="113">
        <v>352.5</v>
      </c>
      <c r="DA761" s="96">
        <v>362.5</v>
      </c>
      <c r="DB761" s="96">
        <v>357.5</v>
      </c>
      <c r="DC761" s="103"/>
      <c r="DD761" s="113">
        <v>372.5</v>
      </c>
      <c r="DE761" s="96">
        <v>382.5</v>
      </c>
      <c r="DF761" s="96">
        <v>377.5</v>
      </c>
      <c r="DG761" s="103"/>
      <c r="DH761" s="113">
        <v>557.5</v>
      </c>
      <c r="DI761" s="96">
        <v>567.5</v>
      </c>
      <c r="DJ761" s="96">
        <v>562.5</v>
      </c>
      <c r="DK761" s="103"/>
      <c r="DL761" s="113">
        <v>332.5</v>
      </c>
      <c r="DM761" s="96">
        <v>342.5</v>
      </c>
      <c r="DN761" s="96">
        <v>337.5</v>
      </c>
      <c r="DO761" s="103"/>
      <c r="DP761" s="113">
        <v>330</v>
      </c>
      <c r="DQ761" s="96">
        <v>340</v>
      </c>
      <c r="DR761" s="96">
        <v>335</v>
      </c>
      <c r="DS761" s="103"/>
      <c r="DT761" s="113">
        <v>372.5</v>
      </c>
      <c r="DU761" s="96">
        <v>382.5</v>
      </c>
      <c r="DV761" s="96">
        <v>377.5</v>
      </c>
      <c r="DW761" s="103"/>
      <c r="DX761" s="113">
        <v>542.5</v>
      </c>
      <c r="DY761" s="96">
        <v>552.5</v>
      </c>
      <c r="DZ761" s="96">
        <v>547.5</v>
      </c>
      <c r="EA761" s="103"/>
      <c r="EB761" s="113">
        <v>377.5</v>
      </c>
      <c r="EC761" s="96">
        <v>387.5</v>
      </c>
      <c r="ED761" s="96">
        <v>382.5</v>
      </c>
      <c r="EE761" s="103"/>
      <c r="EF761" s="113">
        <v>317.5</v>
      </c>
      <c r="EG761" s="96">
        <v>327.5</v>
      </c>
      <c r="EH761" s="96">
        <v>322.5</v>
      </c>
      <c r="EI761" s="103"/>
      <c r="EJ761" s="113">
        <v>367.5</v>
      </c>
      <c r="EK761" s="96">
        <v>377.5</v>
      </c>
      <c r="EL761" s="96">
        <v>372.5</v>
      </c>
      <c r="EM761" s="103"/>
      <c r="EN761" s="113">
        <v>587.5</v>
      </c>
      <c r="EO761" s="96">
        <v>597.5</v>
      </c>
      <c r="EP761" s="96">
        <v>592.5</v>
      </c>
      <c r="EQ761" s="103"/>
      <c r="ER761" s="113">
        <v>360</v>
      </c>
      <c r="ES761" s="96">
        <v>370</v>
      </c>
      <c r="ET761" s="96">
        <v>365</v>
      </c>
      <c r="EU761" s="103"/>
      <c r="EV761" s="113">
        <v>317.5</v>
      </c>
      <c r="EW761" s="96">
        <v>327.5</v>
      </c>
      <c r="EX761" s="96">
        <v>322.5</v>
      </c>
      <c r="EY761" s="103"/>
      <c r="EZ761" s="113">
        <v>367.5</v>
      </c>
      <c r="FA761" s="96">
        <v>377.5</v>
      </c>
      <c r="FB761" s="96">
        <v>372.5</v>
      </c>
      <c r="FC761" s="103"/>
      <c r="FD761" s="113">
        <v>475</v>
      </c>
      <c r="FE761" s="96">
        <v>485</v>
      </c>
      <c r="FF761" s="96">
        <v>480</v>
      </c>
      <c r="FG761" s="103"/>
      <c r="FH761" s="113">
        <v>377.5</v>
      </c>
      <c r="FI761" s="96">
        <v>387.5</v>
      </c>
      <c r="FJ761" s="96">
        <v>382.5</v>
      </c>
      <c r="FK761" s="103"/>
      <c r="FL761" s="113">
        <v>340</v>
      </c>
      <c r="FM761" s="96">
        <v>350</v>
      </c>
      <c r="FN761" s="96">
        <v>345</v>
      </c>
      <c r="FO761" s="103"/>
      <c r="FP761" s="113"/>
      <c r="FQ761" s="96"/>
      <c r="FR761" s="96"/>
      <c r="FS761" s="103"/>
      <c r="FT761" s="113">
        <v>545</v>
      </c>
      <c r="FU761" s="96">
        <v>555</v>
      </c>
      <c r="FV761" s="96">
        <v>550</v>
      </c>
      <c r="FW761" s="103"/>
      <c r="FX761" s="113">
        <v>510</v>
      </c>
      <c r="FY761" s="96">
        <v>520</v>
      </c>
      <c r="FZ761" s="96">
        <v>515</v>
      </c>
      <c r="GA761" s="103"/>
      <c r="GB761" s="113">
        <v>472.5</v>
      </c>
      <c r="GC761" s="96">
        <v>482.5</v>
      </c>
      <c r="GD761" s="96">
        <v>477.5</v>
      </c>
      <c r="GE761" s="103"/>
      <c r="GF761" s="113">
        <v>442.5</v>
      </c>
      <c r="GG761" s="96">
        <v>452.5</v>
      </c>
      <c r="GH761" s="96">
        <v>447.5</v>
      </c>
      <c r="GI761" s="103"/>
      <c r="GJ761" s="113">
        <v>382.5</v>
      </c>
      <c r="GK761" s="96">
        <v>392.5</v>
      </c>
      <c r="GL761" s="96">
        <v>387.5</v>
      </c>
      <c r="GM761" s="103"/>
      <c r="GN761" s="113">
        <v>647.5</v>
      </c>
      <c r="GO761" s="96">
        <v>657.5</v>
      </c>
      <c r="GP761" s="96">
        <v>652.5</v>
      </c>
      <c r="GQ761" s="103"/>
      <c r="GR761" s="93"/>
      <c r="GS761" s="93"/>
    </row>
    <row r="762" spans="1:201" ht="15.75" x14ac:dyDescent="0.25">
      <c r="A762">
        <v>6</v>
      </c>
      <c r="B762">
        <v>2024</v>
      </c>
      <c r="C762" s="91">
        <v>45463</v>
      </c>
      <c r="D762" s="108">
        <v>385</v>
      </c>
      <c r="E762" s="108">
        <v>395</v>
      </c>
      <c r="F762" s="108">
        <v>390</v>
      </c>
      <c r="G762" s="109">
        <v>-30</v>
      </c>
      <c r="H762" s="117">
        <v>390</v>
      </c>
      <c r="I762" s="108">
        <v>400</v>
      </c>
      <c r="J762" s="108">
        <v>395</v>
      </c>
      <c r="K762" s="109">
        <v>-35</v>
      </c>
      <c r="L762" s="117">
        <v>430</v>
      </c>
      <c r="M762" s="108">
        <v>440</v>
      </c>
      <c r="N762" s="108">
        <v>435</v>
      </c>
      <c r="O762" s="109" t="s">
        <v>5</v>
      </c>
      <c r="P762" s="117">
        <v>375</v>
      </c>
      <c r="Q762" s="108">
        <v>385</v>
      </c>
      <c r="R762" s="108">
        <v>380</v>
      </c>
      <c r="S762" s="109">
        <v>-10</v>
      </c>
      <c r="T762" s="117">
        <v>395</v>
      </c>
      <c r="U762" s="108">
        <v>405</v>
      </c>
      <c r="V762" s="108">
        <v>400</v>
      </c>
      <c r="W762" s="109">
        <v>-20</v>
      </c>
      <c r="X762" s="117">
        <v>395</v>
      </c>
      <c r="Y762" s="108">
        <v>405</v>
      </c>
      <c r="Z762" s="108">
        <v>400</v>
      </c>
      <c r="AA762" s="109">
        <v>-25</v>
      </c>
      <c r="AB762" s="117">
        <v>400</v>
      </c>
      <c r="AC762" s="108">
        <v>410</v>
      </c>
      <c r="AD762" s="108">
        <v>405</v>
      </c>
      <c r="AE762" s="109" t="s">
        <v>5</v>
      </c>
      <c r="AF762" s="117">
        <v>350</v>
      </c>
      <c r="AG762" s="108">
        <v>360</v>
      </c>
      <c r="AH762" s="108">
        <v>355</v>
      </c>
      <c r="AI762" s="109" t="s">
        <v>5</v>
      </c>
      <c r="AJ762" s="117">
        <v>355</v>
      </c>
      <c r="AK762" s="108">
        <v>365</v>
      </c>
      <c r="AL762" s="108">
        <v>360</v>
      </c>
      <c r="AM762" s="109">
        <v>-20</v>
      </c>
      <c r="AN762" s="117">
        <v>330</v>
      </c>
      <c r="AO762" s="108">
        <v>340</v>
      </c>
      <c r="AP762" s="108">
        <v>335</v>
      </c>
      <c r="AQ762" s="109">
        <v>-45</v>
      </c>
      <c r="AR762" s="117">
        <v>430</v>
      </c>
      <c r="AS762" s="108">
        <v>440</v>
      </c>
      <c r="AT762" s="108">
        <v>435</v>
      </c>
      <c r="AU762" s="109" t="s">
        <v>5</v>
      </c>
      <c r="AV762" s="117">
        <v>320</v>
      </c>
      <c r="AW762" s="108">
        <v>330</v>
      </c>
      <c r="AX762" s="108">
        <v>325</v>
      </c>
      <c r="AY762" s="109" t="s">
        <v>5</v>
      </c>
      <c r="AZ762" s="117">
        <v>335</v>
      </c>
      <c r="BA762" s="108">
        <v>345</v>
      </c>
      <c r="BB762" s="108">
        <v>340</v>
      </c>
      <c r="BC762" s="109">
        <v>-30</v>
      </c>
      <c r="BD762" s="117">
        <v>315</v>
      </c>
      <c r="BE762" s="108">
        <v>325</v>
      </c>
      <c r="BF762" s="108">
        <v>320</v>
      </c>
      <c r="BG762" s="109">
        <v>-20</v>
      </c>
      <c r="BH762" s="117">
        <v>385</v>
      </c>
      <c r="BI762" s="108">
        <v>395</v>
      </c>
      <c r="BJ762" s="108">
        <v>390</v>
      </c>
      <c r="BK762" s="109" t="s">
        <v>5</v>
      </c>
      <c r="BL762" s="117">
        <v>355</v>
      </c>
      <c r="BM762" s="108">
        <v>365</v>
      </c>
      <c r="BN762" s="108">
        <v>360</v>
      </c>
      <c r="BO762" s="109" t="s">
        <v>5</v>
      </c>
      <c r="BP762" s="117">
        <v>370</v>
      </c>
      <c r="BQ762" s="108">
        <v>380</v>
      </c>
      <c r="BR762" s="108">
        <v>375</v>
      </c>
      <c r="BS762" s="109">
        <v>-15</v>
      </c>
      <c r="BT762" s="117">
        <v>315</v>
      </c>
      <c r="BU762" s="108">
        <v>325</v>
      </c>
      <c r="BV762" s="108">
        <v>320</v>
      </c>
      <c r="BW762" s="109">
        <v>-20</v>
      </c>
      <c r="BX762" s="117">
        <v>370</v>
      </c>
      <c r="BY762" s="108">
        <v>380</v>
      </c>
      <c r="BZ762" s="108">
        <v>375</v>
      </c>
      <c r="CA762" s="109">
        <v>-5</v>
      </c>
      <c r="CB762" s="117">
        <v>535</v>
      </c>
      <c r="CC762" s="108">
        <v>545</v>
      </c>
      <c r="CD762" s="108">
        <v>540</v>
      </c>
      <c r="CE762" s="109">
        <v>5</v>
      </c>
      <c r="CF762" s="117">
        <v>350</v>
      </c>
      <c r="CG762" s="108">
        <v>360</v>
      </c>
      <c r="CH762" s="108">
        <v>355</v>
      </c>
      <c r="CI762" s="109">
        <v>-15</v>
      </c>
      <c r="CJ762" s="117">
        <v>335</v>
      </c>
      <c r="CK762" s="108">
        <v>345</v>
      </c>
      <c r="CL762" s="108">
        <v>340</v>
      </c>
      <c r="CM762" s="109" t="s">
        <v>5</v>
      </c>
      <c r="CN762" s="117">
        <v>370</v>
      </c>
      <c r="CO762" s="108">
        <v>380</v>
      </c>
      <c r="CP762" s="108">
        <v>375</v>
      </c>
      <c r="CQ762" s="109">
        <v>-5</v>
      </c>
      <c r="CR762" s="117">
        <v>545</v>
      </c>
      <c r="CS762" s="108">
        <v>555</v>
      </c>
      <c r="CT762" s="108">
        <v>550</v>
      </c>
      <c r="CU762" s="109">
        <v>5</v>
      </c>
      <c r="CV762" s="117">
        <v>375</v>
      </c>
      <c r="CW762" s="108">
        <v>385</v>
      </c>
      <c r="CX762" s="108">
        <v>380</v>
      </c>
      <c r="CY762" s="109">
        <v>-15</v>
      </c>
      <c r="CZ762" s="117">
        <v>345</v>
      </c>
      <c r="DA762" s="108">
        <v>355</v>
      </c>
      <c r="DB762" s="108">
        <v>350</v>
      </c>
      <c r="DC762" s="109">
        <v>-15</v>
      </c>
      <c r="DD762" s="117">
        <v>370</v>
      </c>
      <c r="DE762" s="108">
        <v>380</v>
      </c>
      <c r="DF762" s="108">
        <v>375</v>
      </c>
      <c r="DG762" s="109">
        <v>-5</v>
      </c>
      <c r="DH762" s="117">
        <v>560</v>
      </c>
      <c r="DI762" s="108">
        <v>570</v>
      </c>
      <c r="DJ762" s="108">
        <v>565</v>
      </c>
      <c r="DK762" s="109">
        <v>5</v>
      </c>
      <c r="DL762" s="117">
        <v>320</v>
      </c>
      <c r="DM762" s="108">
        <v>330</v>
      </c>
      <c r="DN762" s="108">
        <v>325</v>
      </c>
      <c r="DO762" s="109">
        <v>-25</v>
      </c>
      <c r="DP762" s="117">
        <v>330</v>
      </c>
      <c r="DQ762" s="108">
        <v>340</v>
      </c>
      <c r="DR762" s="108">
        <v>335</v>
      </c>
      <c r="DS762" s="109" t="s">
        <v>5</v>
      </c>
      <c r="DT762" s="117">
        <v>370</v>
      </c>
      <c r="DU762" s="108">
        <v>380</v>
      </c>
      <c r="DV762" s="108">
        <v>375</v>
      </c>
      <c r="DW762" s="109">
        <v>-5</v>
      </c>
      <c r="DX762" s="117">
        <v>545</v>
      </c>
      <c r="DY762" s="108">
        <v>555</v>
      </c>
      <c r="DZ762" s="108">
        <v>550</v>
      </c>
      <c r="EA762" s="109">
        <v>5</v>
      </c>
      <c r="EB762" s="117">
        <v>370</v>
      </c>
      <c r="EC762" s="108">
        <v>380</v>
      </c>
      <c r="ED762" s="108">
        <v>375</v>
      </c>
      <c r="EE762" s="109">
        <v>-15</v>
      </c>
      <c r="EF762" s="117">
        <v>305</v>
      </c>
      <c r="EG762" s="108">
        <v>315</v>
      </c>
      <c r="EH762" s="108">
        <v>310</v>
      </c>
      <c r="EI762" s="109">
        <v>-25</v>
      </c>
      <c r="EJ762" s="117">
        <v>365</v>
      </c>
      <c r="EK762" s="108">
        <v>375</v>
      </c>
      <c r="EL762" s="108">
        <v>370</v>
      </c>
      <c r="EM762" s="109">
        <v>-5</v>
      </c>
      <c r="EN762" s="117">
        <v>590</v>
      </c>
      <c r="EO762" s="108">
        <v>600</v>
      </c>
      <c r="EP762" s="108">
        <v>595</v>
      </c>
      <c r="EQ762" s="109">
        <v>5</v>
      </c>
      <c r="ER762" s="117">
        <v>350</v>
      </c>
      <c r="ES762" s="108">
        <v>360</v>
      </c>
      <c r="ET762" s="108">
        <v>355</v>
      </c>
      <c r="EU762" s="109">
        <v>-20</v>
      </c>
      <c r="EV762" s="117">
        <v>315</v>
      </c>
      <c r="EW762" s="108">
        <v>325</v>
      </c>
      <c r="EX762" s="108">
        <v>320</v>
      </c>
      <c r="EY762" s="109">
        <v>-5</v>
      </c>
      <c r="EZ762" s="117">
        <v>365</v>
      </c>
      <c r="FA762" s="108">
        <v>375</v>
      </c>
      <c r="FB762" s="108">
        <v>370</v>
      </c>
      <c r="FC762" s="109">
        <v>-5</v>
      </c>
      <c r="FD762" s="117">
        <v>475</v>
      </c>
      <c r="FE762" s="108">
        <v>485</v>
      </c>
      <c r="FF762" s="108">
        <v>480</v>
      </c>
      <c r="FG762" s="109" t="s">
        <v>5</v>
      </c>
      <c r="FH762" s="117">
        <v>385</v>
      </c>
      <c r="FI762" s="108">
        <v>395</v>
      </c>
      <c r="FJ762" s="108">
        <v>390</v>
      </c>
      <c r="FK762" s="109">
        <v>15</v>
      </c>
      <c r="FL762" s="117">
        <v>335</v>
      </c>
      <c r="FM762" s="108">
        <v>345</v>
      </c>
      <c r="FN762" s="108">
        <v>340</v>
      </c>
      <c r="FO762" s="109">
        <v>-10</v>
      </c>
      <c r="FP762" s="117"/>
      <c r="FQ762" s="108"/>
      <c r="FR762" s="108"/>
      <c r="FS762" s="109"/>
      <c r="FT762" s="116">
        <v>550</v>
      </c>
      <c r="FU762" s="89">
        <v>560</v>
      </c>
      <c r="FV762" s="90">
        <v>555</v>
      </c>
      <c r="FW762" s="107">
        <v>10</v>
      </c>
      <c r="FX762" s="116">
        <v>510</v>
      </c>
      <c r="FY762" s="89">
        <v>520</v>
      </c>
      <c r="FZ762" s="90">
        <v>515</v>
      </c>
      <c r="GA762" s="107" t="s">
        <v>5</v>
      </c>
      <c r="GB762" s="116">
        <v>465</v>
      </c>
      <c r="GC762" s="89">
        <v>475</v>
      </c>
      <c r="GD762" s="90">
        <v>470</v>
      </c>
      <c r="GE762" s="107">
        <v>-15</v>
      </c>
      <c r="GF762" s="116">
        <v>435</v>
      </c>
      <c r="GG762" s="89">
        <v>445</v>
      </c>
      <c r="GH762" s="90">
        <v>440</v>
      </c>
      <c r="GI762" s="107">
        <v>-15</v>
      </c>
      <c r="GJ762" s="116">
        <v>380</v>
      </c>
      <c r="GK762" s="89">
        <v>390</v>
      </c>
      <c r="GL762" s="90">
        <v>385</v>
      </c>
      <c r="GM762" s="107">
        <v>-5</v>
      </c>
      <c r="GN762" s="116">
        <v>650</v>
      </c>
      <c r="GO762" s="89">
        <v>660</v>
      </c>
      <c r="GP762" s="90">
        <v>655</v>
      </c>
      <c r="GQ762" s="107">
        <v>5</v>
      </c>
      <c r="GR762" s="93"/>
      <c r="GS762" s="93"/>
    </row>
    <row r="763" spans="1:201" ht="15.75" x14ac:dyDescent="0.25">
      <c r="A763">
        <v>6</v>
      </c>
      <c r="B763">
        <v>2024</v>
      </c>
      <c r="C763" s="91">
        <v>45470</v>
      </c>
      <c r="D763" s="108">
        <v>375</v>
      </c>
      <c r="E763" s="108">
        <v>385</v>
      </c>
      <c r="F763" s="108">
        <v>380</v>
      </c>
      <c r="G763" s="109">
        <v>-10</v>
      </c>
      <c r="H763" s="117">
        <v>380</v>
      </c>
      <c r="I763" s="108">
        <v>390</v>
      </c>
      <c r="J763" s="108">
        <v>385</v>
      </c>
      <c r="K763" s="109">
        <v>-10</v>
      </c>
      <c r="L763" s="117">
        <v>425</v>
      </c>
      <c r="M763" s="108">
        <v>435</v>
      </c>
      <c r="N763" s="108">
        <v>430</v>
      </c>
      <c r="O763" s="109">
        <v>-5</v>
      </c>
      <c r="P763" s="117">
        <v>375</v>
      </c>
      <c r="Q763" s="108">
        <v>385</v>
      </c>
      <c r="R763" s="108">
        <v>380</v>
      </c>
      <c r="S763" s="109" t="s">
        <v>5</v>
      </c>
      <c r="T763" s="117">
        <v>385</v>
      </c>
      <c r="U763" s="108">
        <v>395</v>
      </c>
      <c r="V763" s="108">
        <v>390</v>
      </c>
      <c r="W763" s="109">
        <v>-10</v>
      </c>
      <c r="X763" s="117">
        <v>385</v>
      </c>
      <c r="Y763" s="108">
        <v>395</v>
      </c>
      <c r="Z763" s="108">
        <v>390</v>
      </c>
      <c r="AA763" s="109">
        <v>-10</v>
      </c>
      <c r="AB763" s="117">
        <v>395</v>
      </c>
      <c r="AC763" s="108">
        <v>405</v>
      </c>
      <c r="AD763" s="108">
        <v>400</v>
      </c>
      <c r="AE763" s="109">
        <v>-5</v>
      </c>
      <c r="AF763" s="117">
        <v>345</v>
      </c>
      <c r="AG763" s="108">
        <v>355</v>
      </c>
      <c r="AH763" s="108">
        <v>350</v>
      </c>
      <c r="AI763" s="109">
        <v>-5</v>
      </c>
      <c r="AJ763" s="117">
        <v>355</v>
      </c>
      <c r="AK763" s="108">
        <v>365</v>
      </c>
      <c r="AL763" s="108">
        <v>360</v>
      </c>
      <c r="AM763" s="109" t="s">
        <v>5</v>
      </c>
      <c r="AN763" s="117">
        <v>325</v>
      </c>
      <c r="AO763" s="108">
        <v>335</v>
      </c>
      <c r="AP763" s="108">
        <v>330</v>
      </c>
      <c r="AQ763" s="109">
        <v>-5</v>
      </c>
      <c r="AR763" s="117">
        <v>425</v>
      </c>
      <c r="AS763" s="108">
        <v>435</v>
      </c>
      <c r="AT763" s="108">
        <v>430</v>
      </c>
      <c r="AU763" s="109">
        <v>-5</v>
      </c>
      <c r="AV763" s="117">
        <v>320</v>
      </c>
      <c r="AW763" s="108">
        <v>330</v>
      </c>
      <c r="AX763" s="108">
        <v>325</v>
      </c>
      <c r="AY763" s="109" t="s">
        <v>5</v>
      </c>
      <c r="AZ763" s="117">
        <v>325</v>
      </c>
      <c r="BA763" s="108">
        <v>335</v>
      </c>
      <c r="BB763" s="108">
        <v>330</v>
      </c>
      <c r="BC763" s="109">
        <v>-10</v>
      </c>
      <c r="BD763" s="117">
        <v>310</v>
      </c>
      <c r="BE763" s="108">
        <v>320</v>
      </c>
      <c r="BF763" s="108">
        <v>315</v>
      </c>
      <c r="BG763" s="109">
        <v>-5</v>
      </c>
      <c r="BH763" s="117">
        <v>380</v>
      </c>
      <c r="BI763" s="108">
        <v>390</v>
      </c>
      <c r="BJ763" s="108">
        <v>385</v>
      </c>
      <c r="BK763" s="109">
        <v>-5</v>
      </c>
      <c r="BL763" s="117">
        <v>350</v>
      </c>
      <c r="BM763" s="108">
        <v>360</v>
      </c>
      <c r="BN763" s="108">
        <v>355</v>
      </c>
      <c r="BO763" s="109">
        <v>-5</v>
      </c>
      <c r="BP763" s="117">
        <v>355</v>
      </c>
      <c r="BQ763" s="108">
        <v>365</v>
      </c>
      <c r="BR763" s="108">
        <v>360</v>
      </c>
      <c r="BS763" s="109">
        <v>-15</v>
      </c>
      <c r="BT763" s="117">
        <v>305</v>
      </c>
      <c r="BU763" s="108">
        <v>315</v>
      </c>
      <c r="BV763" s="108">
        <v>310</v>
      </c>
      <c r="BW763" s="109">
        <v>-10</v>
      </c>
      <c r="BX763" s="117">
        <v>365</v>
      </c>
      <c r="BY763" s="108">
        <v>375</v>
      </c>
      <c r="BZ763" s="108">
        <v>370</v>
      </c>
      <c r="CA763" s="109">
        <v>-5</v>
      </c>
      <c r="CB763" s="117">
        <v>535</v>
      </c>
      <c r="CC763" s="108">
        <v>545</v>
      </c>
      <c r="CD763" s="108">
        <v>540</v>
      </c>
      <c r="CE763" s="109" t="s">
        <v>5</v>
      </c>
      <c r="CF763" s="117">
        <v>340</v>
      </c>
      <c r="CG763" s="108">
        <v>350</v>
      </c>
      <c r="CH763" s="108">
        <v>345</v>
      </c>
      <c r="CI763" s="109">
        <v>-10</v>
      </c>
      <c r="CJ763" s="117">
        <v>350</v>
      </c>
      <c r="CK763" s="108">
        <v>360</v>
      </c>
      <c r="CL763" s="108">
        <v>355</v>
      </c>
      <c r="CM763" s="109">
        <v>15</v>
      </c>
      <c r="CN763" s="117">
        <v>365</v>
      </c>
      <c r="CO763" s="108">
        <v>375</v>
      </c>
      <c r="CP763" s="108">
        <v>370</v>
      </c>
      <c r="CQ763" s="109">
        <v>-5</v>
      </c>
      <c r="CR763" s="117">
        <v>545</v>
      </c>
      <c r="CS763" s="108">
        <v>555</v>
      </c>
      <c r="CT763" s="108">
        <v>550</v>
      </c>
      <c r="CU763" s="109" t="s">
        <v>5</v>
      </c>
      <c r="CV763" s="117">
        <v>365</v>
      </c>
      <c r="CW763" s="108">
        <v>375</v>
      </c>
      <c r="CX763" s="108">
        <v>370</v>
      </c>
      <c r="CY763" s="109">
        <v>-10</v>
      </c>
      <c r="CZ763" s="117">
        <v>340</v>
      </c>
      <c r="DA763" s="108">
        <v>350</v>
      </c>
      <c r="DB763" s="108">
        <v>345</v>
      </c>
      <c r="DC763" s="109">
        <v>-5</v>
      </c>
      <c r="DD763" s="117">
        <v>365</v>
      </c>
      <c r="DE763" s="108">
        <v>375</v>
      </c>
      <c r="DF763" s="108">
        <v>370</v>
      </c>
      <c r="DG763" s="109">
        <v>-5</v>
      </c>
      <c r="DH763" s="117">
        <v>560</v>
      </c>
      <c r="DI763" s="108">
        <v>570</v>
      </c>
      <c r="DJ763" s="108">
        <v>565</v>
      </c>
      <c r="DK763" s="109" t="s">
        <v>5</v>
      </c>
      <c r="DL763" s="117">
        <v>310</v>
      </c>
      <c r="DM763" s="108">
        <v>320</v>
      </c>
      <c r="DN763" s="108">
        <v>315</v>
      </c>
      <c r="DO763" s="109">
        <v>-10</v>
      </c>
      <c r="DP763" s="117">
        <v>330</v>
      </c>
      <c r="DQ763" s="108">
        <v>340</v>
      </c>
      <c r="DR763" s="108">
        <v>335</v>
      </c>
      <c r="DS763" s="109" t="s">
        <v>5</v>
      </c>
      <c r="DT763" s="117">
        <v>365</v>
      </c>
      <c r="DU763" s="108">
        <v>375</v>
      </c>
      <c r="DV763" s="108">
        <v>370</v>
      </c>
      <c r="DW763" s="109">
        <v>-5</v>
      </c>
      <c r="DX763" s="117">
        <v>545</v>
      </c>
      <c r="DY763" s="108">
        <v>555</v>
      </c>
      <c r="DZ763" s="108">
        <v>550</v>
      </c>
      <c r="EA763" s="109" t="s">
        <v>5</v>
      </c>
      <c r="EB763" s="117">
        <v>365</v>
      </c>
      <c r="EC763" s="108">
        <v>375</v>
      </c>
      <c r="ED763" s="108">
        <v>370</v>
      </c>
      <c r="EE763" s="109">
        <v>-5</v>
      </c>
      <c r="EF763" s="117">
        <v>305</v>
      </c>
      <c r="EG763" s="108">
        <v>315</v>
      </c>
      <c r="EH763" s="108">
        <v>310</v>
      </c>
      <c r="EI763" s="109" t="s">
        <v>5</v>
      </c>
      <c r="EJ763" s="117">
        <v>360</v>
      </c>
      <c r="EK763" s="108">
        <v>370</v>
      </c>
      <c r="EL763" s="108">
        <v>365</v>
      </c>
      <c r="EM763" s="109">
        <v>-5</v>
      </c>
      <c r="EN763" s="117">
        <v>590</v>
      </c>
      <c r="EO763" s="108">
        <v>600</v>
      </c>
      <c r="EP763" s="108">
        <v>595</v>
      </c>
      <c r="EQ763" s="109" t="s">
        <v>5</v>
      </c>
      <c r="ER763" s="117">
        <v>335</v>
      </c>
      <c r="ES763" s="108">
        <v>345</v>
      </c>
      <c r="ET763" s="108">
        <v>340</v>
      </c>
      <c r="EU763" s="109">
        <v>-15</v>
      </c>
      <c r="EV763" s="117">
        <v>310</v>
      </c>
      <c r="EW763" s="108">
        <v>320</v>
      </c>
      <c r="EX763" s="108">
        <v>315</v>
      </c>
      <c r="EY763" s="109">
        <v>-5</v>
      </c>
      <c r="EZ763" s="117">
        <v>360</v>
      </c>
      <c r="FA763" s="108">
        <v>370</v>
      </c>
      <c r="FB763" s="108">
        <v>365</v>
      </c>
      <c r="FC763" s="109">
        <v>-5</v>
      </c>
      <c r="FD763" s="117">
        <v>475</v>
      </c>
      <c r="FE763" s="108">
        <v>485</v>
      </c>
      <c r="FF763" s="108">
        <v>480</v>
      </c>
      <c r="FG763" s="109" t="s">
        <v>5</v>
      </c>
      <c r="FH763" s="117">
        <v>375</v>
      </c>
      <c r="FI763" s="108">
        <v>385</v>
      </c>
      <c r="FJ763" s="108">
        <v>380</v>
      </c>
      <c r="FK763" s="109">
        <v>-10</v>
      </c>
      <c r="FL763" s="117">
        <v>335</v>
      </c>
      <c r="FM763" s="108">
        <v>345</v>
      </c>
      <c r="FN763" s="108">
        <v>340</v>
      </c>
      <c r="FO763" s="109" t="s">
        <v>5</v>
      </c>
      <c r="FP763" s="117"/>
      <c r="FQ763" s="108"/>
      <c r="FR763" s="108"/>
      <c r="FS763" s="109"/>
      <c r="FT763" s="116">
        <v>545</v>
      </c>
      <c r="FU763" s="89">
        <v>555</v>
      </c>
      <c r="FV763" s="90">
        <v>550</v>
      </c>
      <c r="FW763" s="107">
        <v>-5</v>
      </c>
      <c r="FX763" s="116">
        <v>500</v>
      </c>
      <c r="FY763" s="89">
        <v>510</v>
      </c>
      <c r="FZ763" s="90">
        <v>505</v>
      </c>
      <c r="GA763" s="107">
        <v>-10</v>
      </c>
      <c r="GB763" s="116">
        <v>455</v>
      </c>
      <c r="GC763" s="89">
        <v>465</v>
      </c>
      <c r="GD763" s="90">
        <v>460</v>
      </c>
      <c r="GE763" s="107">
        <v>-10</v>
      </c>
      <c r="GF763" s="116">
        <v>430</v>
      </c>
      <c r="GG763" s="89">
        <v>440</v>
      </c>
      <c r="GH763" s="90">
        <v>435</v>
      </c>
      <c r="GI763" s="107">
        <v>-5</v>
      </c>
      <c r="GJ763" s="116">
        <v>375</v>
      </c>
      <c r="GK763" s="89">
        <v>385</v>
      </c>
      <c r="GL763" s="90">
        <v>380</v>
      </c>
      <c r="GM763" s="107">
        <v>-5</v>
      </c>
      <c r="GN763" s="116">
        <v>650</v>
      </c>
      <c r="GO763" s="89">
        <v>660</v>
      </c>
      <c r="GP763" s="90">
        <v>655</v>
      </c>
      <c r="GQ763" s="107" t="s">
        <v>5</v>
      </c>
      <c r="GR763" s="93"/>
      <c r="GS763" s="93"/>
    </row>
    <row r="764" spans="1:201" ht="15.75" x14ac:dyDescent="0.25">
      <c r="A764">
        <v>7</v>
      </c>
      <c r="B764">
        <v>2024</v>
      </c>
      <c r="C764" s="91">
        <v>45478</v>
      </c>
      <c r="D764" s="95">
        <v>380</v>
      </c>
      <c r="E764" s="95">
        <v>390</v>
      </c>
      <c r="F764" s="95">
        <v>385</v>
      </c>
      <c r="G764" s="106">
        <v>5</v>
      </c>
      <c r="H764" s="115">
        <v>380</v>
      </c>
      <c r="I764" s="95">
        <v>390</v>
      </c>
      <c r="J764" s="95">
        <v>385</v>
      </c>
      <c r="K764" s="106" t="s">
        <v>5</v>
      </c>
      <c r="L764" s="115">
        <v>440</v>
      </c>
      <c r="M764" s="95">
        <v>450</v>
      </c>
      <c r="N764" s="95">
        <v>445</v>
      </c>
      <c r="O764" s="106">
        <v>15</v>
      </c>
      <c r="P764" s="115">
        <v>365</v>
      </c>
      <c r="Q764" s="95">
        <v>375</v>
      </c>
      <c r="R764" s="95">
        <v>370</v>
      </c>
      <c r="S764" s="106">
        <v>-10</v>
      </c>
      <c r="T764" s="115">
        <v>380</v>
      </c>
      <c r="U764" s="95">
        <v>390</v>
      </c>
      <c r="V764" s="95">
        <v>385</v>
      </c>
      <c r="W764" s="106">
        <v>-5</v>
      </c>
      <c r="X764" s="115">
        <v>380</v>
      </c>
      <c r="Y764" s="95">
        <v>390</v>
      </c>
      <c r="Z764" s="95">
        <v>385</v>
      </c>
      <c r="AA764" s="106">
        <v>-5</v>
      </c>
      <c r="AB764" s="115">
        <v>415</v>
      </c>
      <c r="AC764" s="95">
        <v>425</v>
      </c>
      <c r="AD764" s="95">
        <v>420</v>
      </c>
      <c r="AE764" s="106">
        <v>20</v>
      </c>
      <c r="AF764" s="115">
        <v>340</v>
      </c>
      <c r="AG764" s="95">
        <v>350</v>
      </c>
      <c r="AH764" s="95">
        <v>345</v>
      </c>
      <c r="AI764" s="106">
        <v>-5</v>
      </c>
      <c r="AJ764" s="115">
        <v>355</v>
      </c>
      <c r="AK764" s="95">
        <v>365</v>
      </c>
      <c r="AL764" s="95">
        <v>360</v>
      </c>
      <c r="AM764" s="106" t="s">
        <v>5</v>
      </c>
      <c r="AN764" s="115">
        <v>335</v>
      </c>
      <c r="AO764" s="95">
        <v>345</v>
      </c>
      <c r="AP764" s="95">
        <v>340</v>
      </c>
      <c r="AQ764" s="106">
        <v>10</v>
      </c>
      <c r="AR764" s="115">
        <v>435</v>
      </c>
      <c r="AS764" s="95">
        <v>445</v>
      </c>
      <c r="AT764" s="95">
        <v>440</v>
      </c>
      <c r="AU764" s="106">
        <v>10</v>
      </c>
      <c r="AV764" s="115">
        <v>315</v>
      </c>
      <c r="AW764" s="95">
        <v>325</v>
      </c>
      <c r="AX764" s="95">
        <v>320</v>
      </c>
      <c r="AY764" s="106">
        <v>-5</v>
      </c>
      <c r="AZ764" s="115">
        <v>325</v>
      </c>
      <c r="BA764" s="95">
        <v>335</v>
      </c>
      <c r="BB764" s="95">
        <v>330</v>
      </c>
      <c r="BC764" s="106" t="s">
        <v>5</v>
      </c>
      <c r="BD764" s="115">
        <v>310</v>
      </c>
      <c r="BE764" s="95">
        <v>320</v>
      </c>
      <c r="BF764" s="95">
        <v>315</v>
      </c>
      <c r="BG764" s="106" t="s">
        <v>5</v>
      </c>
      <c r="BH764" s="115">
        <v>395</v>
      </c>
      <c r="BI764" s="95">
        <v>405</v>
      </c>
      <c r="BJ764" s="95">
        <v>400</v>
      </c>
      <c r="BK764" s="106">
        <v>15</v>
      </c>
      <c r="BL764" s="115">
        <v>355</v>
      </c>
      <c r="BM764" s="95">
        <v>365</v>
      </c>
      <c r="BN764" s="95">
        <v>360</v>
      </c>
      <c r="BO764" s="106">
        <v>5</v>
      </c>
      <c r="BP764" s="115">
        <v>355</v>
      </c>
      <c r="BQ764" s="95">
        <v>365</v>
      </c>
      <c r="BR764" s="95">
        <v>360</v>
      </c>
      <c r="BS764" s="106" t="s">
        <v>5</v>
      </c>
      <c r="BT764" s="115">
        <v>305</v>
      </c>
      <c r="BU764" s="95">
        <v>315</v>
      </c>
      <c r="BV764" s="95">
        <v>310</v>
      </c>
      <c r="BW764" s="106" t="s">
        <v>5</v>
      </c>
      <c r="BX764" s="115">
        <v>365</v>
      </c>
      <c r="BY764" s="95">
        <v>375</v>
      </c>
      <c r="BZ764" s="95">
        <v>370</v>
      </c>
      <c r="CA764" s="106" t="s">
        <v>5</v>
      </c>
      <c r="CB764" s="115">
        <v>535</v>
      </c>
      <c r="CC764" s="95">
        <v>545</v>
      </c>
      <c r="CD764" s="95">
        <v>540</v>
      </c>
      <c r="CE764" s="106" t="s">
        <v>5</v>
      </c>
      <c r="CF764" s="115">
        <v>340</v>
      </c>
      <c r="CG764" s="95">
        <v>350</v>
      </c>
      <c r="CH764" s="95">
        <v>345</v>
      </c>
      <c r="CI764" s="106" t="s">
        <v>5</v>
      </c>
      <c r="CJ764" s="115">
        <v>325</v>
      </c>
      <c r="CK764" s="95">
        <v>335</v>
      </c>
      <c r="CL764" s="95">
        <v>330</v>
      </c>
      <c r="CM764" s="106">
        <v>-25</v>
      </c>
      <c r="CN764" s="115">
        <v>365</v>
      </c>
      <c r="CO764" s="95">
        <v>375</v>
      </c>
      <c r="CP764" s="95">
        <v>370</v>
      </c>
      <c r="CQ764" s="106" t="s">
        <v>5</v>
      </c>
      <c r="CR764" s="115">
        <v>545</v>
      </c>
      <c r="CS764" s="95">
        <v>555</v>
      </c>
      <c r="CT764" s="95">
        <v>550</v>
      </c>
      <c r="CU764" s="106" t="s">
        <v>5</v>
      </c>
      <c r="CV764" s="115">
        <v>365</v>
      </c>
      <c r="CW764" s="95">
        <v>375</v>
      </c>
      <c r="CX764" s="95">
        <v>370</v>
      </c>
      <c r="CY764" s="106" t="s">
        <v>5</v>
      </c>
      <c r="CZ764" s="115">
        <v>335</v>
      </c>
      <c r="DA764" s="95">
        <v>345</v>
      </c>
      <c r="DB764" s="95">
        <v>340</v>
      </c>
      <c r="DC764" s="106">
        <v>-5</v>
      </c>
      <c r="DD764" s="115">
        <v>365</v>
      </c>
      <c r="DE764" s="95">
        <v>375</v>
      </c>
      <c r="DF764" s="95">
        <v>370</v>
      </c>
      <c r="DG764" s="106" t="s">
        <v>5</v>
      </c>
      <c r="DH764" s="115">
        <v>560</v>
      </c>
      <c r="DI764" s="95">
        <v>570</v>
      </c>
      <c r="DJ764" s="95">
        <v>565</v>
      </c>
      <c r="DK764" s="106" t="s">
        <v>5</v>
      </c>
      <c r="DL764" s="115">
        <v>315</v>
      </c>
      <c r="DM764" s="95">
        <v>325</v>
      </c>
      <c r="DN764" s="95">
        <v>320</v>
      </c>
      <c r="DO764" s="106">
        <v>5</v>
      </c>
      <c r="DP764" s="115">
        <v>325</v>
      </c>
      <c r="DQ764" s="95">
        <v>335</v>
      </c>
      <c r="DR764" s="95">
        <v>330</v>
      </c>
      <c r="DS764" s="106">
        <v>-5</v>
      </c>
      <c r="DT764" s="115">
        <v>365</v>
      </c>
      <c r="DU764" s="95">
        <v>375</v>
      </c>
      <c r="DV764" s="95">
        <v>370</v>
      </c>
      <c r="DW764" s="106" t="s">
        <v>5</v>
      </c>
      <c r="DX764" s="115">
        <v>545</v>
      </c>
      <c r="DY764" s="95">
        <v>555</v>
      </c>
      <c r="DZ764" s="95">
        <v>550</v>
      </c>
      <c r="EA764" s="106" t="s">
        <v>5</v>
      </c>
      <c r="EB764" s="115">
        <v>360</v>
      </c>
      <c r="EC764" s="95">
        <v>370</v>
      </c>
      <c r="ED764" s="95">
        <v>365</v>
      </c>
      <c r="EE764" s="106">
        <v>-5</v>
      </c>
      <c r="EF764" s="115">
        <v>315</v>
      </c>
      <c r="EG764" s="95">
        <v>325</v>
      </c>
      <c r="EH764" s="95">
        <v>320</v>
      </c>
      <c r="EI764" s="106">
        <v>10</v>
      </c>
      <c r="EJ764" s="115">
        <v>360</v>
      </c>
      <c r="EK764" s="95">
        <v>370</v>
      </c>
      <c r="EL764" s="95">
        <v>365</v>
      </c>
      <c r="EM764" s="106" t="s">
        <v>5</v>
      </c>
      <c r="EN764" s="115">
        <v>590</v>
      </c>
      <c r="EO764" s="95">
        <v>600</v>
      </c>
      <c r="EP764" s="95">
        <v>595</v>
      </c>
      <c r="EQ764" s="106" t="s">
        <v>5</v>
      </c>
      <c r="ER764" s="115">
        <v>335</v>
      </c>
      <c r="ES764" s="95">
        <v>345</v>
      </c>
      <c r="ET764" s="95">
        <v>340</v>
      </c>
      <c r="EU764" s="106" t="s">
        <v>5</v>
      </c>
      <c r="EV764" s="115">
        <v>370</v>
      </c>
      <c r="EW764" s="95">
        <v>380</v>
      </c>
      <c r="EX764" s="95">
        <v>375</v>
      </c>
      <c r="EY764" s="106">
        <v>60</v>
      </c>
      <c r="EZ764" s="115">
        <v>360</v>
      </c>
      <c r="FA764" s="95">
        <v>370</v>
      </c>
      <c r="FB764" s="95">
        <v>365</v>
      </c>
      <c r="FC764" s="106" t="s">
        <v>5</v>
      </c>
      <c r="FD764" s="115">
        <v>475</v>
      </c>
      <c r="FE764" s="95">
        <v>485</v>
      </c>
      <c r="FF764" s="95">
        <v>480</v>
      </c>
      <c r="FG764" s="106" t="s">
        <v>5</v>
      </c>
      <c r="FH764" s="115">
        <v>395</v>
      </c>
      <c r="FI764" s="95">
        <v>405</v>
      </c>
      <c r="FJ764" s="95">
        <v>400</v>
      </c>
      <c r="FK764" s="106">
        <v>20</v>
      </c>
      <c r="FL764" s="115">
        <v>340</v>
      </c>
      <c r="FM764" s="95">
        <v>350</v>
      </c>
      <c r="FN764" s="95">
        <v>345</v>
      </c>
      <c r="FO764" s="106">
        <v>5</v>
      </c>
      <c r="FP764" s="115"/>
      <c r="FQ764" s="95"/>
      <c r="FR764" s="95"/>
      <c r="FS764" s="106"/>
      <c r="FT764" s="115">
        <v>545</v>
      </c>
      <c r="FU764" s="95">
        <v>555</v>
      </c>
      <c r="FV764" s="95">
        <v>550</v>
      </c>
      <c r="FW764" s="106" t="s">
        <v>5</v>
      </c>
      <c r="FX764" s="115">
        <v>500</v>
      </c>
      <c r="FY764" s="95">
        <v>510</v>
      </c>
      <c r="FZ764" s="95">
        <v>505</v>
      </c>
      <c r="GA764" s="106" t="s">
        <v>5</v>
      </c>
      <c r="GB764" s="115">
        <v>455</v>
      </c>
      <c r="GC764" s="95">
        <v>465</v>
      </c>
      <c r="GD764" s="95">
        <v>460</v>
      </c>
      <c r="GE764" s="106" t="s">
        <v>5</v>
      </c>
      <c r="GF764" s="115">
        <v>425</v>
      </c>
      <c r="GG764" s="95">
        <v>435</v>
      </c>
      <c r="GH764" s="95">
        <v>430</v>
      </c>
      <c r="GI764" s="106">
        <v>-5</v>
      </c>
      <c r="GJ764" s="115">
        <v>375</v>
      </c>
      <c r="GK764" s="95">
        <v>385</v>
      </c>
      <c r="GL764" s="95">
        <v>380</v>
      </c>
      <c r="GM764" s="106" t="s">
        <v>5</v>
      </c>
      <c r="GN764" s="115">
        <v>650</v>
      </c>
      <c r="GO764" s="95">
        <v>660</v>
      </c>
      <c r="GP764" s="95">
        <v>655</v>
      </c>
      <c r="GQ764" s="106" t="s">
        <v>5</v>
      </c>
      <c r="GR764" s="93"/>
      <c r="GS764" s="93"/>
    </row>
    <row r="765" spans="1:201" ht="15.75" x14ac:dyDescent="0.25">
      <c r="A765">
        <v>7</v>
      </c>
      <c r="B765">
        <v>2024</v>
      </c>
      <c r="C765" s="91">
        <v>45485</v>
      </c>
      <c r="D765" s="95">
        <v>380</v>
      </c>
      <c r="E765" s="95">
        <v>390</v>
      </c>
      <c r="F765" s="95">
        <v>385</v>
      </c>
      <c r="G765" s="106" t="s">
        <v>5</v>
      </c>
      <c r="H765" s="115">
        <v>380</v>
      </c>
      <c r="I765" s="95">
        <v>390</v>
      </c>
      <c r="J765" s="95">
        <v>385</v>
      </c>
      <c r="K765" s="106" t="s">
        <v>5</v>
      </c>
      <c r="L765" s="115">
        <v>440</v>
      </c>
      <c r="M765" s="95">
        <v>450</v>
      </c>
      <c r="N765" s="95">
        <v>445</v>
      </c>
      <c r="O765" s="106" t="s">
        <v>5</v>
      </c>
      <c r="P765" s="115">
        <v>360</v>
      </c>
      <c r="Q765" s="95">
        <v>370</v>
      </c>
      <c r="R765" s="95">
        <v>365</v>
      </c>
      <c r="S765" s="106">
        <v>-5</v>
      </c>
      <c r="T765" s="115">
        <v>380</v>
      </c>
      <c r="U765" s="95">
        <v>390</v>
      </c>
      <c r="V765" s="95">
        <v>385</v>
      </c>
      <c r="W765" s="106" t="s">
        <v>5</v>
      </c>
      <c r="X765" s="115">
        <v>380</v>
      </c>
      <c r="Y765" s="95">
        <v>390</v>
      </c>
      <c r="Z765" s="95">
        <v>385</v>
      </c>
      <c r="AA765" s="106" t="s">
        <v>5</v>
      </c>
      <c r="AB765" s="115">
        <v>415</v>
      </c>
      <c r="AC765" s="95">
        <v>425</v>
      </c>
      <c r="AD765" s="95">
        <v>420</v>
      </c>
      <c r="AE765" s="106" t="s">
        <v>5</v>
      </c>
      <c r="AF765" s="115">
        <v>340</v>
      </c>
      <c r="AG765" s="95">
        <v>350</v>
      </c>
      <c r="AH765" s="95">
        <v>345</v>
      </c>
      <c r="AI765" s="106" t="s">
        <v>5</v>
      </c>
      <c r="AJ765" s="115">
        <v>355</v>
      </c>
      <c r="AK765" s="95">
        <v>365</v>
      </c>
      <c r="AL765" s="95">
        <v>360</v>
      </c>
      <c r="AM765" s="106" t="s">
        <v>5</v>
      </c>
      <c r="AN765" s="115">
        <v>350</v>
      </c>
      <c r="AO765" s="95">
        <v>360</v>
      </c>
      <c r="AP765" s="95">
        <v>355</v>
      </c>
      <c r="AQ765" s="106">
        <v>15</v>
      </c>
      <c r="AR765" s="115">
        <v>435</v>
      </c>
      <c r="AS765" s="95">
        <v>445</v>
      </c>
      <c r="AT765" s="95">
        <v>440</v>
      </c>
      <c r="AU765" s="106" t="s">
        <v>5</v>
      </c>
      <c r="AV765" s="115">
        <v>310</v>
      </c>
      <c r="AW765" s="95">
        <v>320</v>
      </c>
      <c r="AX765" s="95">
        <v>315</v>
      </c>
      <c r="AY765" s="106">
        <v>-5</v>
      </c>
      <c r="AZ765" s="115">
        <v>335</v>
      </c>
      <c r="BA765" s="95">
        <v>345</v>
      </c>
      <c r="BB765" s="95">
        <v>340</v>
      </c>
      <c r="BC765" s="106">
        <v>10</v>
      </c>
      <c r="BD765" s="115">
        <v>310</v>
      </c>
      <c r="BE765" s="95">
        <v>320</v>
      </c>
      <c r="BF765" s="95">
        <v>315</v>
      </c>
      <c r="BG765" s="106" t="s">
        <v>5</v>
      </c>
      <c r="BH765" s="115">
        <v>395</v>
      </c>
      <c r="BI765" s="95">
        <v>405</v>
      </c>
      <c r="BJ765" s="95">
        <v>400</v>
      </c>
      <c r="BK765" s="106" t="s">
        <v>5</v>
      </c>
      <c r="BL765" s="115">
        <v>345</v>
      </c>
      <c r="BM765" s="95">
        <v>355</v>
      </c>
      <c r="BN765" s="95">
        <v>350</v>
      </c>
      <c r="BO765" s="106">
        <v>-10</v>
      </c>
      <c r="BP765" s="115">
        <v>355</v>
      </c>
      <c r="BQ765" s="95">
        <v>365</v>
      </c>
      <c r="BR765" s="95">
        <v>360</v>
      </c>
      <c r="BS765" s="106" t="s">
        <v>5</v>
      </c>
      <c r="BT765" s="115">
        <v>305</v>
      </c>
      <c r="BU765" s="95">
        <v>315</v>
      </c>
      <c r="BV765" s="95">
        <v>310</v>
      </c>
      <c r="BW765" s="106" t="s">
        <v>5</v>
      </c>
      <c r="BX765" s="115">
        <v>355</v>
      </c>
      <c r="BY765" s="95">
        <v>365</v>
      </c>
      <c r="BZ765" s="95">
        <v>360</v>
      </c>
      <c r="CA765" s="106">
        <v>-10</v>
      </c>
      <c r="CB765" s="115">
        <v>535</v>
      </c>
      <c r="CC765" s="95">
        <v>545</v>
      </c>
      <c r="CD765" s="95">
        <v>540</v>
      </c>
      <c r="CE765" s="106" t="s">
        <v>5</v>
      </c>
      <c r="CF765" s="115">
        <v>340</v>
      </c>
      <c r="CG765" s="95">
        <v>350</v>
      </c>
      <c r="CH765" s="95">
        <v>345</v>
      </c>
      <c r="CI765" s="106" t="s">
        <v>5</v>
      </c>
      <c r="CJ765" s="115">
        <v>325</v>
      </c>
      <c r="CK765" s="95">
        <v>335</v>
      </c>
      <c r="CL765" s="95">
        <v>330</v>
      </c>
      <c r="CM765" s="106" t="s">
        <v>5</v>
      </c>
      <c r="CN765" s="115">
        <v>355</v>
      </c>
      <c r="CO765" s="95">
        <v>365</v>
      </c>
      <c r="CP765" s="95">
        <v>360</v>
      </c>
      <c r="CQ765" s="106">
        <v>-10</v>
      </c>
      <c r="CR765" s="115">
        <v>545</v>
      </c>
      <c r="CS765" s="95">
        <v>555</v>
      </c>
      <c r="CT765" s="95">
        <v>550</v>
      </c>
      <c r="CU765" s="106" t="s">
        <v>5</v>
      </c>
      <c r="CV765" s="115">
        <v>365</v>
      </c>
      <c r="CW765" s="95">
        <v>375</v>
      </c>
      <c r="CX765" s="95">
        <v>370</v>
      </c>
      <c r="CY765" s="106" t="s">
        <v>5</v>
      </c>
      <c r="CZ765" s="115">
        <v>345</v>
      </c>
      <c r="DA765" s="95">
        <v>355</v>
      </c>
      <c r="DB765" s="95">
        <v>350</v>
      </c>
      <c r="DC765" s="106">
        <v>10</v>
      </c>
      <c r="DD765" s="115">
        <v>355</v>
      </c>
      <c r="DE765" s="95">
        <v>365</v>
      </c>
      <c r="DF765" s="95">
        <v>360</v>
      </c>
      <c r="DG765" s="106">
        <v>-10</v>
      </c>
      <c r="DH765" s="115">
        <v>560</v>
      </c>
      <c r="DI765" s="95">
        <v>570</v>
      </c>
      <c r="DJ765" s="95">
        <v>565</v>
      </c>
      <c r="DK765" s="106" t="s">
        <v>5</v>
      </c>
      <c r="DL765" s="115">
        <v>320</v>
      </c>
      <c r="DM765" s="95">
        <v>330</v>
      </c>
      <c r="DN765" s="95">
        <v>325</v>
      </c>
      <c r="DO765" s="106">
        <v>5</v>
      </c>
      <c r="DP765" s="115">
        <v>320</v>
      </c>
      <c r="DQ765" s="95">
        <v>330</v>
      </c>
      <c r="DR765" s="95">
        <v>325</v>
      </c>
      <c r="DS765" s="106">
        <v>-5</v>
      </c>
      <c r="DT765" s="115">
        <v>355</v>
      </c>
      <c r="DU765" s="95">
        <v>365</v>
      </c>
      <c r="DV765" s="95">
        <v>360</v>
      </c>
      <c r="DW765" s="106">
        <v>-10</v>
      </c>
      <c r="DX765" s="115">
        <v>545</v>
      </c>
      <c r="DY765" s="95">
        <v>555</v>
      </c>
      <c r="DZ765" s="95">
        <v>550</v>
      </c>
      <c r="EA765" s="106" t="s">
        <v>5</v>
      </c>
      <c r="EB765" s="115">
        <v>360</v>
      </c>
      <c r="EC765" s="95">
        <v>370</v>
      </c>
      <c r="ED765" s="95">
        <v>365</v>
      </c>
      <c r="EE765" s="106" t="s">
        <v>5</v>
      </c>
      <c r="EF765" s="115">
        <v>315</v>
      </c>
      <c r="EG765" s="95">
        <v>325</v>
      </c>
      <c r="EH765" s="95">
        <v>320</v>
      </c>
      <c r="EI765" s="106" t="s">
        <v>5</v>
      </c>
      <c r="EJ765" s="115">
        <v>350</v>
      </c>
      <c r="EK765" s="95">
        <v>360</v>
      </c>
      <c r="EL765" s="95">
        <v>355</v>
      </c>
      <c r="EM765" s="106">
        <v>-10</v>
      </c>
      <c r="EN765" s="115">
        <v>590</v>
      </c>
      <c r="EO765" s="95">
        <v>600</v>
      </c>
      <c r="EP765" s="95">
        <v>595</v>
      </c>
      <c r="EQ765" s="106" t="s">
        <v>5</v>
      </c>
      <c r="ER765" s="115">
        <v>330</v>
      </c>
      <c r="ES765" s="95">
        <v>340</v>
      </c>
      <c r="ET765" s="95">
        <v>335</v>
      </c>
      <c r="EU765" s="106">
        <v>-5</v>
      </c>
      <c r="EV765" s="115">
        <v>310</v>
      </c>
      <c r="EW765" s="95">
        <v>320</v>
      </c>
      <c r="EX765" s="95">
        <v>315</v>
      </c>
      <c r="EY765" s="106" t="s">
        <v>5</v>
      </c>
      <c r="EZ765" s="115">
        <v>350</v>
      </c>
      <c r="FA765" s="95">
        <v>360</v>
      </c>
      <c r="FB765" s="95">
        <v>355</v>
      </c>
      <c r="FC765" s="106">
        <v>-10</v>
      </c>
      <c r="FD765" s="115">
        <v>475</v>
      </c>
      <c r="FE765" s="95">
        <v>485</v>
      </c>
      <c r="FF765" s="95">
        <v>480</v>
      </c>
      <c r="FG765" s="106" t="s">
        <v>5</v>
      </c>
      <c r="FH765" s="115">
        <v>395</v>
      </c>
      <c r="FI765" s="95">
        <v>405</v>
      </c>
      <c r="FJ765" s="95">
        <v>400</v>
      </c>
      <c r="FK765" s="106" t="s">
        <v>5</v>
      </c>
      <c r="FL765" s="115">
        <v>330</v>
      </c>
      <c r="FM765" s="95">
        <v>340</v>
      </c>
      <c r="FN765" s="95">
        <v>335</v>
      </c>
      <c r="FO765" s="106">
        <v>-10</v>
      </c>
      <c r="FP765" s="115"/>
      <c r="FQ765" s="95"/>
      <c r="FR765" s="95"/>
      <c r="FS765" s="106"/>
      <c r="FT765" s="115">
        <v>565</v>
      </c>
      <c r="FU765" s="95">
        <v>575</v>
      </c>
      <c r="FV765" s="95">
        <v>570</v>
      </c>
      <c r="FW765" s="106">
        <v>20</v>
      </c>
      <c r="FX765" s="115">
        <v>500</v>
      </c>
      <c r="FY765" s="95">
        <v>510</v>
      </c>
      <c r="FZ765" s="95">
        <v>505</v>
      </c>
      <c r="GA765" s="106" t="s">
        <v>5</v>
      </c>
      <c r="GB765" s="115">
        <v>455</v>
      </c>
      <c r="GC765" s="95">
        <v>465</v>
      </c>
      <c r="GD765" s="95">
        <v>460</v>
      </c>
      <c r="GE765" s="106" t="s">
        <v>5</v>
      </c>
      <c r="GF765" s="115">
        <v>435</v>
      </c>
      <c r="GG765" s="95">
        <v>445</v>
      </c>
      <c r="GH765" s="95">
        <v>440</v>
      </c>
      <c r="GI765" s="106">
        <v>10</v>
      </c>
      <c r="GJ765" s="115">
        <v>365</v>
      </c>
      <c r="GK765" s="95">
        <v>375</v>
      </c>
      <c r="GL765" s="95">
        <v>370</v>
      </c>
      <c r="GM765" s="106">
        <v>-10</v>
      </c>
      <c r="GN765" s="115">
        <v>650</v>
      </c>
      <c r="GO765" s="95">
        <v>660</v>
      </c>
      <c r="GP765" s="95">
        <v>655</v>
      </c>
      <c r="GQ765" s="106" t="s">
        <v>5</v>
      </c>
      <c r="GR765" s="93"/>
      <c r="GS765" s="93"/>
    </row>
    <row r="766" spans="1:201" ht="15.75" x14ac:dyDescent="0.25">
      <c r="A766">
        <f>MONTH(C766)</f>
        <v>7</v>
      </c>
      <c r="B766">
        <f>YEAR(C766)</f>
        <v>2024</v>
      </c>
      <c r="C766" s="91">
        <v>45492</v>
      </c>
      <c r="D766" s="95">
        <v>370</v>
      </c>
      <c r="E766" s="95">
        <v>380</v>
      </c>
      <c r="F766" s="95">
        <v>375</v>
      </c>
      <c r="G766" s="106">
        <v>-10</v>
      </c>
      <c r="H766" s="115">
        <v>370</v>
      </c>
      <c r="I766" s="95">
        <v>380</v>
      </c>
      <c r="J766" s="95">
        <v>375</v>
      </c>
      <c r="K766" s="106">
        <v>-10</v>
      </c>
      <c r="L766" s="115">
        <v>420</v>
      </c>
      <c r="M766" s="95">
        <v>430</v>
      </c>
      <c r="N766" s="95">
        <v>425</v>
      </c>
      <c r="O766" s="106">
        <v>-20</v>
      </c>
      <c r="P766" s="115">
        <v>360</v>
      </c>
      <c r="Q766" s="95">
        <v>370</v>
      </c>
      <c r="R766" s="95">
        <v>365</v>
      </c>
      <c r="S766" s="106" t="s">
        <v>5</v>
      </c>
      <c r="T766" s="115">
        <v>375</v>
      </c>
      <c r="U766" s="95">
        <v>385</v>
      </c>
      <c r="V766" s="95">
        <v>380</v>
      </c>
      <c r="W766" s="106">
        <v>-5</v>
      </c>
      <c r="X766" s="115">
        <v>380</v>
      </c>
      <c r="Y766" s="95">
        <v>390</v>
      </c>
      <c r="Z766" s="95">
        <v>385</v>
      </c>
      <c r="AA766" s="106" t="s">
        <v>5</v>
      </c>
      <c r="AB766" s="115">
        <v>395</v>
      </c>
      <c r="AC766" s="95">
        <v>405</v>
      </c>
      <c r="AD766" s="95">
        <v>400</v>
      </c>
      <c r="AE766" s="106">
        <v>-20</v>
      </c>
      <c r="AF766" s="115">
        <v>340</v>
      </c>
      <c r="AG766" s="95">
        <v>350</v>
      </c>
      <c r="AH766" s="95">
        <v>345</v>
      </c>
      <c r="AI766" s="106" t="s">
        <v>5</v>
      </c>
      <c r="AJ766" s="115">
        <v>355</v>
      </c>
      <c r="AK766" s="95">
        <v>365</v>
      </c>
      <c r="AL766" s="95">
        <v>360</v>
      </c>
      <c r="AM766" s="106" t="s">
        <v>5</v>
      </c>
      <c r="AN766" s="115">
        <v>345</v>
      </c>
      <c r="AO766" s="95">
        <v>355</v>
      </c>
      <c r="AP766" s="95">
        <v>350</v>
      </c>
      <c r="AQ766" s="106">
        <v>-5</v>
      </c>
      <c r="AR766" s="115">
        <v>420</v>
      </c>
      <c r="AS766" s="95">
        <v>430</v>
      </c>
      <c r="AT766" s="95">
        <v>425</v>
      </c>
      <c r="AU766" s="106">
        <v>-15</v>
      </c>
      <c r="AV766" s="115">
        <v>310</v>
      </c>
      <c r="AW766" s="95">
        <v>320</v>
      </c>
      <c r="AX766" s="95">
        <v>315</v>
      </c>
      <c r="AY766" s="106" t="s">
        <v>5</v>
      </c>
      <c r="AZ766" s="115">
        <v>335</v>
      </c>
      <c r="BA766" s="95">
        <v>345</v>
      </c>
      <c r="BB766" s="95">
        <v>340</v>
      </c>
      <c r="BC766" s="106" t="s">
        <v>5</v>
      </c>
      <c r="BD766" s="115">
        <v>305</v>
      </c>
      <c r="BE766" s="95">
        <v>315</v>
      </c>
      <c r="BF766" s="95">
        <v>310</v>
      </c>
      <c r="BG766" s="106">
        <v>-5</v>
      </c>
      <c r="BH766" s="115">
        <v>385</v>
      </c>
      <c r="BI766" s="95">
        <v>395</v>
      </c>
      <c r="BJ766" s="95">
        <v>390</v>
      </c>
      <c r="BK766" s="106">
        <v>-10</v>
      </c>
      <c r="BL766" s="115">
        <v>350</v>
      </c>
      <c r="BM766" s="95">
        <v>360</v>
      </c>
      <c r="BN766" s="95">
        <v>355</v>
      </c>
      <c r="BO766" s="106">
        <v>5</v>
      </c>
      <c r="BP766" s="115">
        <v>355</v>
      </c>
      <c r="BQ766" s="95">
        <v>365</v>
      </c>
      <c r="BR766" s="95">
        <v>360</v>
      </c>
      <c r="BS766" s="106" t="s">
        <v>5</v>
      </c>
      <c r="BT766" s="115">
        <v>305</v>
      </c>
      <c r="BU766" s="95">
        <v>315</v>
      </c>
      <c r="BV766" s="95">
        <v>310</v>
      </c>
      <c r="BW766" s="106" t="s">
        <v>5</v>
      </c>
      <c r="BX766" s="115">
        <v>355</v>
      </c>
      <c r="BY766" s="95">
        <v>365</v>
      </c>
      <c r="BZ766" s="95">
        <v>360</v>
      </c>
      <c r="CA766" s="106" t="s">
        <v>5</v>
      </c>
      <c r="CB766" s="115">
        <v>545</v>
      </c>
      <c r="CC766" s="95">
        <v>555</v>
      </c>
      <c r="CD766" s="95">
        <v>550</v>
      </c>
      <c r="CE766" s="106">
        <v>10</v>
      </c>
      <c r="CF766" s="115">
        <v>340</v>
      </c>
      <c r="CG766" s="95">
        <v>350</v>
      </c>
      <c r="CH766" s="95">
        <v>345</v>
      </c>
      <c r="CI766" s="106" t="s">
        <v>5</v>
      </c>
      <c r="CJ766" s="115">
        <v>325</v>
      </c>
      <c r="CK766" s="95">
        <v>335</v>
      </c>
      <c r="CL766" s="95">
        <v>330</v>
      </c>
      <c r="CM766" s="106" t="s">
        <v>5</v>
      </c>
      <c r="CN766" s="115">
        <v>355</v>
      </c>
      <c r="CO766" s="95">
        <v>365</v>
      </c>
      <c r="CP766" s="95">
        <v>360</v>
      </c>
      <c r="CQ766" s="106" t="s">
        <v>5</v>
      </c>
      <c r="CR766" s="115">
        <v>555</v>
      </c>
      <c r="CS766" s="95">
        <v>565</v>
      </c>
      <c r="CT766" s="95">
        <v>560</v>
      </c>
      <c r="CU766" s="106">
        <v>10</v>
      </c>
      <c r="CV766" s="115">
        <v>360</v>
      </c>
      <c r="CW766" s="95">
        <v>370</v>
      </c>
      <c r="CX766" s="95">
        <v>365</v>
      </c>
      <c r="CY766" s="106">
        <v>-5</v>
      </c>
      <c r="CZ766" s="115">
        <v>335</v>
      </c>
      <c r="DA766" s="95">
        <v>345</v>
      </c>
      <c r="DB766" s="95">
        <v>340</v>
      </c>
      <c r="DC766" s="106">
        <v>-10</v>
      </c>
      <c r="DD766" s="115">
        <v>355</v>
      </c>
      <c r="DE766" s="95">
        <v>365</v>
      </c>
      <c r="DF766" s="95">
        <v>360</v>
      </c>
      <c r="DG766" s="106" t="s">
        <v>5</v>
      </c>
      <c r="DH766" s="115">
        <v>570</v>
      </c>
      <c r="DI766" s="95">
        <v>580</v>
      </c>
      <c r="DJ766" s="95">
        <v>575</v>
      </c>
      <c r="DK766" s="106">
        <v>10</v>
      </c>
      <c r="DL766" s="115">
        <v>320</v>
      </c>
      <c r="DM766" s="95">
        <v>330</v>
      </c>
      <c r="DN766" s="95">
        <v>325</v>
      </c>
      <c r="DO766" s="106" t="s">
        <v>5</v>
      </c>
      <c r="DP766" s="115">
        <v>320</v>
      </c>
      <c r="DQ766" s="95">
        <v>330</v>
      </c>
      <c r="DR766" s="95">
        <v>325</v>
      </c>
      <c r="DS766" s="106" t="s">
        <v>5</v>
      </c>
      <c r="DT766" s="115">
        <v>355</v>
      </c>
      <c r="DU766" s="95">
        <v>365</v>
      </c>
      <c r="DV766" s="95">
        <v>360</v>
      </c>
      <c r="DW766" s="106" t="s">
        <v>5</v>
      </c>
      <c r="DX766" s="115">
        <v>555</v>
      </c>
      <c r="DY766" s="95">
        <v>565</v>
      </c>
      <c r="DZ766" s="95">
        <v>560</v>
      </c>
      <c r="EA766" s="106">
        <v>10</v>
      </c>
      <c r="EB766" s="115">
        <v>360</v>
      </c>
      <c r="EC766" s="95">
        <v>370</v>
      </c>
      <c r="ED766" s="95">
        <v>365</v>
      </c>
      <c r="EE766" s="106" t="s">
        <v>5</v>
      </c>
      <c r="EF766" s="115">
        <v>305</v>
      </c>
      <c r="EG766" s="95">
        <v>315</v>
      </c>
      <c r="EH766" s="95">
        <v>310</v>
      </c>
      <c r="EI766" s="106">
        <v>-10</v>
      </c>
      <c r="EJ766" s="115">
        <v>350</v>
      </c>
      <c r="EK766" s="95">
        <v>360</v>
      </c>
      <c r="EL766" s="95">
        <v>355</v>
      </c>
      <c r="EM766" s="106" t="s">
        <v>5</v>
      </c>
      <c r="EN766" s="115">
        <v>600</v>
      </c>
      <c r="EO766" s="95">
        <v>610</v>
      </c>
      <c r="EP766" s="95">
        <v>605</v>
      </c>
      <c r="EQ766" s="106">
        <v>10</v>
      </c>
      <c r="ER766" s="115">
        <v>325</v>
      </c>
      <c r="ES766" s="95">
        <v>335</v>
      </c>
      <c r="ET766" s="95">
        <v>330</v>
      </c>
      <c r="EU766" s="106">
        <v>-5</v>
      </c>
      <c r="EV766" s="115">
        <v>310</v>
      </c>
      <c r="EW766" s="95">
        <v>320</v>
      </c>
      <c r="EX766" s="95">
        <v>315</v>
      </c>
      <c r="EY766" s="106" t="s">
        <v>5</v>
      </c>
      <c r="EZ766" s="115">
        <v>350</v>
      </c>
      <c r="FA766" s="95">
        <v>360</v>
      </c>
      <c r="FB766" s="95">
        <v>355</v>
      </c>
      <c r="FC766" s="106" t="s">
        <v>5</v>
      </c>
      <c r="FD766" s="115">
        <v>475</v>
      </c>
      <c r="FE766" s="95">
        <v>485</v>
      </c>
      <c r="FF766" s="95">
        <v>480</v>
      </c>
      <c r="FG766" s="106" t="s">
        <v>5</v>
      </c>
      <c r="FH766" s="115">
        <v>390</v>
      </c>
      <c r="FI766" s="95">
        <v>400</v>
      </c>
      <c r="FJ766" s="95">
        <v>395</v>
      </c>
      <c r="FK766" s="106">
        <v>-5</v>
      </c>
      <c r="FL766" s="115">
        <v>330</v>
      </c>
      <c r="FM766" s="95">
        <v>340</v>
      </c>
      <c r="FN766" s="95">
        <v>335</v>
      </c>
      <c r="FO766" s="106" t="s">
        <v>5</v>
      </c>
      <c r="FP766" s="115"/>
      <c r="FQ766" s="95"/>
      <c r="FR766" s="95"/>
      <c r="FS766" s="106"/>
      <c r="FT766" s="115">
        <v>565</v>
      </c>
      <c r="FU766" s="95">
        <v>575</v>
      </c>
      <c r="FV766" s="95">
        <v>570</v>
      </c>
      <c r="FW766" s="106" t="s">
        <v>5</v>
      </c>
      <c r="FX766" s="115">
        <v>500</v>
      </c>
      <c r="FY766" s="95">
        <v>510</v>
      </c>
      <c r="FZ766" s="95">
        <v>505</v>
      </c>
      <c r="GA766" s="106" t="s">
        <v>5</v>
      </c>
      <c r="GB766" s="115">
        <v>450</v>
      </c>
      <c r="GC766" s="95">
        <v>460</v>
      </c>
      <c r="GD766" s="95">
        <v>455</v>
      </c>
      <c r="GE766" s="106">
        <v>-5</v>
      </c>
      <c r="GF766" s="115">
        <v>425</v>
      </c>
      <c r="GG766" s="95">
        <v>435</v>
      </c>
      <c r="GH766" s="95">
        <v>430</v>
      </c>
      <c r="GI766" s="106">
        <v>-10</v>
      </c>
      <c r="GJ766" s="115">
        <v>365</v>
      </c>
      <c r="GK766" s="95">
        <v>375</v>
      </c>
      <c r="GL766" s="95">
        <v>370</v>
      </c>
      <c r="GM766" s="106" t="s">
        <v>5</v>
      </c>
      <c r="GN766" s="115">
        <v>660</v>
      </c>
      <c r="GO766" s="95">
        <v>670</v>
      </c>
      <c r="GP766" s="95">
        <v>665</v>
      </c>
      <c r="GQ766" s="106">
        <v>10</v>
      </c>
      <c r="GR766" s="93"/>
      <c r="GS766" s="93"/>
    </row>
    <row r="767" spans="1:201" ht="15.75" x14ac:dyDescent="0.25">
      <c r="A767">
        <f t="shared" ref="A767:A831" si="0">MONTH(C767)</f>
        <v>7</v>
      </c>
      <c r="B767">
        <f t="shared" ref="B767:B831" si="1">YEAR(C767)</f>
        <v>2024</v>
      </c>
      <c r="C767" s="91">
        <v>45499</v>
      </c>
      <c r="D767" s="181">
        <f>AVERAGE(D766,D768)</f>
        <v>370</v>
      </c>
      <c r="E767" s="96">
        <f>AVERAGE(E766,E768)</f>
        <v>380</v>
      </c>
      <c r="F767" s="96">
        <f>AVERAGE(F766,F768)</f>
        <v>375</v>
      </c>
      <c r="G767" s="182"/>
      <c r="H767" s="181">
        <f>AVERAGE(H766,H768)</f>
        <v>370</v>
      </c>
      <c r="I767" s="96">
        <f>AVERAGE(I766,I768)</f>
        <v>380</v>
      </c>
      <c r="J767" s="96">
        <f>AVERAGE(J766,J768)</f>
        <v>375</v>
      </c>
      <c r="K767" s="182"/>
      <c r="L767" s="181">
        <f>AVERAGE(L766,L768)</f>
        <v>420</v>
      </c>
      <c r="M767" s="96">
        <f>AVERAGE(M766,M768)</f>
        <v>430</v>
      </c>
      <c r="N767" s="96">
        <f>AVERAGE(N766,N768)</f>
        <v>425</v>
      </c>
      <c r="O767" s="182"/>
      <c r="P767" s="181">
        <f>AVERAGE(P766,P768)</f>
        <v>347.5</v>
      </c>
      <c r="Q767" s="96">
        <f>AVERAGE(Q766,Q768)</f>
        <v>357.5</v>
      </c>
      <c r="R767" s="96">
        <f>AVERAGE(R766,R768)</f>
        <v>352.5</v>
      </c>
      <c r="S767" s="182"/>
      <c r="T767" s="181">
        <f>AVERAGE(T766,T768)</f>
        <v>370</v>
      </c>
      <c r="U767" s="96">
        <f>AVERAGE(U766,U768)</f>
        <v>380</v>
      </c>
      <c r="V767" s="96">
        <f>AVERAGE(V766,V768)</f>
        <v>375</v>
      </c>
      <c r="W767" s="182"/>
      <c r="X767" s="181">
        <f>AVERAGE(X766,X768)</f>
        <v>372.5</v>
      </c>
      <c r="Y767" s="96">
        <f>AVERAGE(Y766,Y768)</f>
        <v>382.5</v>
      </c>
      <c r="Z767" s="96">
        <f>AVERAGE(Z766,Z768)</f>
        <v>377.5</v>
      </c>
      <c r="AA767" s="182"/>
      <c r="AB767" s="181">
        <f>AVERAGE(AB766,AB768)</f>
        <v>395</v>
      </c>
      <c r="AC767" s="96">
        <f>AVERAGE(AC766,AC768)</f>
        <v>405</v>
      </c>
      <c r="AD767" s="96">
        <f>AVERAGE(AD766,AD768)</f>
        <v>400</v>
      </c>
      <c r="AE767" s="182"/>
      <c r="AF767" s="181">
        <f>AVERAGE(AF766,AF768)</f>
        <v>332.5</v>
      </c>
      <c r="AG767" s="96">
        <f>AVERAGE(AG766,AG768)</f>
        <v>342.5</v>
      </c>
      <c r="AH767" s="96">
        <f>AVERAGE(AH766,AH768)</f>
        <v>337.5</v>
      </c>
      <c r="AI767" s="182"/>
      <c r="AJ767" s="181">
        <f>AVERAGE(AJ766,AJ768)</f>
        <v>350</v>
      </c>
      <c r="AK767" s="96">
        <f>AVERAGE(AK766,AK768)</f>
        <v>360</v>
      </c>
      <c r="AL767" s="96">
        <f>AVERAGE(AL766,AL768)</f>
        <v>355</v>
      </c>
      <c r="AM767" s="182"/>
      <c r="AN767" s="181">
        <f>AVERAGE(AN766,AN768)</f>
        <v>342.5</v>
      </c>
      <c r="AO767" s="96">
        <f>AVERAGE(AO766,AO768)</f>
        <v>352.5</v>
      </c>
      <c r="AP767" s="96">
        <f>AVERAGE(AP766,AP768)</f>
        <v>347.5</v>
      </c>
      <c r="AQ767" s="182"/>
      <c r="AR767" s="181">
        <f>AVERAGE(AR766,AR768)</f>
        <v>420</v>
      </c>
      <c r="AS767" s="96">
        <f>AVERAGE(AS766,AS768)</f>
        <v>430</v>
      </c>
      <c r="AT767" s="96">
        <f>AVERAGE(AT766,AT768)</f>
        <v>425</v>
      </c>
      <c r="AU767" s="182"/>
      <c r="AV767" s="181">
        <f>AVERAGE(AV766,AV768)</f>
        <v>310</v>
      </c>
      <c r="AW767" s="96">
        <f>AVERAGE(AW766,AW768)</f>
        <v>320</v>
      </c>
      <c r="AX767" s="96">
        <f>AVERAGE(AX766,AX768)</f>
        <v>315</v>
      </c>
      <c r="AY767" s="182"/>
      <c r="AZ767" s="181">
        <f>AVERAGE(AZ766,AZ768)</f>
        <v>330</v>
      </c>
      <c r="BA767" s="96">
        <f>AVERAGE(BA766,BA768)</f>
        <v>340</v>
      </c>
      <c r="BB767" s="96">
        <f>AVERAGE(BB766,BB768)</f>
        <v>335</v>
      </c>
      <c r="BC767" s="182"/>
      <c r="BD767" s="181">
        <f>AVERAGE(BD766,BD768)</f>
        <v>302.5</v>
      </c>
      <c r="BE767" s="96">
        <f>AVERAGE(BE766,BE768)</f>
        <v>312.5</v>
      </c>
      <c r="BF767" s="96">
        <f>AVERAGE(BF766,BF768)</f>
        <v>307.5</v>
      </c>
      <c r="BG767" s="182"/>
      <c r="BH767" s="181">
        <f>AVERAGE(BH766,BH768)</f>
        <v>385</v>
      </c>
      <c r="BI767" s="96">
        <f>AVERAGE(BI766,BI768)</f>
        <v>395</v>
      </c>
      <c r="BJ767" s="96">
        <f>AVERAGE(BJ766,BJ768)</f>
        <v>390</v>
      </c>
      <c r="BK767" s="182"/>
      <c r="BL767" s="181">
        <f>AVERAGE(BL766,BL768)</f>
        <v>347.5</v>
      </c>
      <c r="BM767" s="96">
        <f>AVERAGE(BM766,BM768)</f>
        <v>357.5</v>
      </c>
      <c r="BN767" s="96">
        <f>AVERAGE(BN766,BN768)</f>
        <v>352.5</v>
      </c>
      <c r="BO767" s="182"/>
      <c r="BP767" s="181">
        <f>AVERAGE(BP766,BP768)</f>
        <v>350</v>
      </c>
      <c r="BQ767" s="96">
        <f>AVERAGE(BQ766,BQ768)</f>
        <v>360</v>
      </c>
      <c r="BR767" s="96">
        <f>AVERAGE(BR766,BR768)</f>
        <v>355</v>
      </c>
      <c r="BS767" s="182"/>
      <c r="BT767" s="181">
        <f>AVERAGE(BT766,BT768)</f>
        <v>305</v>
      </c>
      <c r="BU767" s="96">
        <f>AVERAGE(BU766,BU768)</f>
        <v>315</v>
      </c>
      <c r="BV767" s="96">
        <f>AVERAGE(BV766,BV768)</f>
        <v>310</v>
      </c>
      <c r="BW767" s="182"/>
      <c r="BX767" s="181">
        <f>AVERAGE(BX766,BX768)</f>
        <v>355</v>
      </c>
      <c r="BY767" s="96">
        <f>AVERAGE(BY766,BY768)</f>
        <v>365</v>
      </c>
      <c r="BZ767" s="96">
        <f>AVERAGE(BZ766,BZ768)</f>
        <v>360</v>
      </c>
      <c r="CA767" s="182"/>
      <c r="CB767" s="181">
        <f>AVERAGE(CB766,CB768)</f>
        <v>542.5</v>
      </c>
      <c r="CC767" s="96">
        <f>AVERAGE(CC766,CC768)</f>
        <v>552.5</v>
      </c>
      <c r="CD767" s="96">
        <f>AVERAGE(CD766,CD768)</f>
        <v>547.5</v>
      </c>
      <c r="CE767" s="182"/>
      <c r="CF767" s="181">
        <f>AVERAGE(CF766,CF768)</f>
        <v>337.5</v>
      </c>
      <c r="CG767" s="96">
        <f>AVERAGE(CG766,CG768)</f>
        <v>347.5</v>
      </c>
      <c r="CH767" s="96">
        <f>AVERAGE(CH766,CH768)</f>
        <v>342.5</v>
      </c>
      <c r="CI767" s="182"/>
      <c r="CJ767" s="181">
        <f>AVERAGE(CJ766,CJ768)</f>
        <v>322.5</v>
      </c>
      <c r="CK767" s="96">
        <f>AVERAGE(CK766,CK768)</f>
        <v>332.5</v>
      </c>
      <c r="CL767" s="96">
        <f>AVERAGE(CL766,CL768)</f>
        <v>327.5</v>
      </c>
      <c r="CM767" s="182"/>
      <c r="CN767" s="181">
        <f>AVERAGE(CN766,CN768)</f>
        <v>355</v>
      </c>
      <c r="CO767" s="96">
        <f>AVERAGE(CO766,CO768)</f>
        <v>365</v>
      </c>
      <c r="CP767" s="96">
        <f>AVERAGE(CP766,CP768)</f>
        <v>360</v>
      </c>
      <c r="CQ767" s="182"/>
      <c r="CR767" s="181">
        <f>AVERAGE(CR766,CR768)</f>
        <v>552.5</v>
      </c>
      <c r="CS767" s="96">
        <f>AVERAGE(CS766,CS768)</f>
        <v>562.5</v>
      </c>
      <c r="CT767" s="96">
        <f>AVERAGE(CT766,CT768)</f>
        <v>557.5</v>
      </c>
      <c r="CU767" s="182"/>
      <c r="CV767" s="181">
        <f>AVERAGE(CV766,CV768)</f>
        <v>357.5</v>
      </c>
      <c r="CW767" s="96">
        <f>AVERAGE(CW766,CW768)</f>
        <v>367.5</v>
      </c>
      <c r="CX767" s="96">
        <f>AVERAGE(CX766,CX768)</f>
        <v>362.5</v>
      </c>
      <c r="CY767" s="182"/>
      <c r="CZ767" s="181">
        <f>AVERAGE(CZ766,CZ768)</f>
        <v>337.5</v>
      </c>
      <c r="DA767" s="96">
        <f>AVERAGE(DA766,DA768)</f>
        <v>347.5</v>
      </c>
      <c r="DB767" s="96">
        <f>AVERAGE(DB766,DB768)</f>
        <v>342.5</v>
      </c>
      <c r="DC767" s="182"/>
      <c r="DD767" s="181">
        <f>AVERAGE(DD766,DD768)</f>
        <v>355</v>
      </c>
      <c r="DE767" s="96">
        <f>AVERAGE(DE766,DE768)</f>
        <v>365</v>
      </c>
      <c r="DF767" s="96">
        <f>AVERAGE(DF766,DF768)</f>
        <v>360</v>
      </c>
      <c r="DG767" s="182"/>
      <c r="DH767" s="181">
        <f>AVERAGE(DH766,DH768)</f>
        <v>567.5</v>
      </c>
      <c r="DI767" s="96">
        <f>AVERAGE(DI766,DI768)</f>
        <v>577.5</v>
      </c>
      <c r="DJ767" s="96">
        <f>AVERAGE(DJ766,DJ768)</f>
        <v>572.5</v>
      </c>
      <c r="DK767" s="182"/>
      <c r="DL767" s="181">
        <f>AVERAGE(DL766,DL768)</f>
        <v>312.5</v>
      </c>
      <c r="DM767" s="96">
        <f>AVERAGE(DM766,DM768)</f>
        <v>322.5</v>
      </c>
      <c r="DN767" s="96">
        <f>AVERAGE(DN766,DN768)</f>
        <v>317.5</v>
      </c>
      <c r="DO767" s="182"/>
      <c r="DP767" s="181">
        <f>AVERAGE(DP766,DP768)</f>
        <v>317.5</v>
      </c>
      <c r="DQ767" s="96">
        <f>AVERAGE(DQ766,DQ768)</f>
        <v>327.5</v>
      </c>
      <c r="DR767" s="96">
        <f>AVERAGE(DR766,DR768)</f>
        <v>322.5</v>
      </c>
      <c r="DS767" s="182"/>
      <c r="DT767" s="181">
        <f>AVERAGE(DT766,DT768)</f>
        <v>355</v>
      </c>
      <c r="DU767" s="96">
        <f>AVERAGE(DU766,DU768)</f>
        <v>365</v>
      </c>
      <c r="DV767" s="96">
        <f>AVERAGE(DV766,DV768)</f>
        <v>360</v>
      </c>
      <c r="DW767" s="182"/>
      <c r="DX767" s="181">
        <f>AVERAGE(DX766,DX768)</f>
        <v>552.5</v>
      </c>
      <c r="DY767" s="96">
        <f>AVERAGE(DY766,DY768)</f>
        <v>562.5</v>
      </c>
      <c r="DZ767" s="96">
        <f>AVERAGE(DZ766,DZ768)</f>
        <v>557.5</v>
      </c>
      <c r="EA767" s="182"/>
      <c r="EB767" s="181">
        <f>AVERAGE(EB766,EB768)</f>
        <v>355</v>
      </c>
      <c r="EC767" s="96">
        <f>AVERAGE(EC766,EC768)</f>
        <v>365</v>
      </c>
      <c r="ED767" s="96">
        <f>AVERAGE(ED766,ED768)</f>
        <v>360</v>
      </c>
      <c r="EE767" s="182"/>
      <c r="EF767" s="181">
        <f>AVERAGE(EF766,EF768)</f>
        <v>307.5</v>
      </c>
      <c r="EG767" s="96">
        <f>AVERAGE(EG766,EG768)</f>
        <v>317.5</v>
      </c>
      <c r="EH767" s="96">
        <f>AVERAGE(EH766,EH768)</f>
        <v>312.5</v>
      </c>
      <c r="EI767" s="182"/>
      <c r="EJ767" s="181">
        <f>AVERAGE(EJ766,EJ768)</f>
        <v>350</v>
      </c>
      <c r="EK767" s="96">
        <f>AVERAGE(EK766,EK768)</f>
        <v>360</v>
      </c>
      <c r="EL767" s="96">
        <f>AVERAGE(EL766,EL768)</f>
        <v>355</v>
      </c>
      <c r="EM767" s="182"/>
      <c r="EN767" s="181">
        <f>AVERAGE(EN766,EN768)</f>
        <v>597.5</v>
      </c>
      <c r="EO767" s="96">
        <f>AVERAGE(EO766,EO768)</f>
        <v>607.5</v>
      </c>
      <c r="EP767" s="96">
        <f>AVERAGE(EP766,EP768)</f>
        <v>602.5</v>
      </c>
      <c r="EQ767" s="182"/>
      <c r="ER767" s="181">
        <f>AVERAGE(ER766,ER768)</f>
        <v>322.5</v>
      </c>
      <c r="ES767" s="96">
        <f>AVERAGE(ES766,ES768)</f>
        <v>332.5</v>
      </c>
      <c r="ET767" s="96">
        <f>AVERAGE(ET766,ET768)</f>
        <v>327.5</v>
      </c>
      <c r="EU767" s="182"/>
      <c r="EV767" s="181">
        <f>AVERAGE(EV766,EV768)</f>
        <v>305</v>
      </c>
      <c r="EW767" s="96">
        <f>AVERAGE(EW766,EW768)</f>
        <v>315</v>
      </c>
      <c r="EX767" s="96">
        <f>AVERAGE(EX766,EX768)</f>
        <v>310</v>
      </c>
      <c r="EY767" s="182"/>
      <c r="EZ767" s="181">
        <f>AVERAGE(EZ766,EZ768)</f>
        <v>350</v>
      </c>
      <c r="FA767" s="96">
        <f>AVERAGE(FA766,FA768)</f>
        <v>360</v>
      </c>
      <c r="FB767" s="96">
        <f>AVERAGE(FB766,FB768)</f>
        <v>355</v>
      </c>
      <c r="FC767" s="182"/>
      <c r="FD767" s="181">
        <f>AVERAGE(FD766,FD768)</f>
        <v>477.5</v>
      </c>
      <c r="FE767" s="96">
        <f>AVERAGE(FE766,FE768)</f>
        <v>487.5</v>
      </c>
      <c r="FF767" s="96">
        <f>AVERAGE(FF766,FF768)</f>
        <v>482.5</v>
      </c>
      <c r="FG767" s="182"/>
      <c r="FH767" s="181">
        <f>AVERAGE(FH766,FH768)</f>
        <v>367.5</v>
      </c>
      <c r="FI767" s="96">
        <f>AVERAGE(FI766,FI768)</f>
        <v>377.5</v>
      </c>
      <c r="FJ767" s="96">
        <f>AVERAGE(FJ766,FJ768)</f>
        <v>372.5</v>
      </c>
      <c r="FK767" s="182"/>
      <c r="FL767" s="181">
        <f>AVERAGE(FL766,FL768)</f>
        <v>327.5</v>
      </c>
      <c r="FM767" s="96">
        <f>AVERAGE(FM766,FM768)</f>
        <v>337.5</v>
      </c>
      <c r="FN767" s="96">
        <f>AVERAGE(FN766,FN768)</f>
        <v>332.5</v>
      </c>
      <c r="FO767" s="182"/>
      <c r="FP767" s="183"/>
      <c r="FQ767" s="184"/>
      <c r="FR767" s="184"/>
      <c r="FS767" s="182"/>
      <c r="FT767" s="181">
        <f>AVERAGE(FT766,FT768)</f>
        <v>565</v>
      </c>
      <c r="FU767" s="96">
        <f>AVERAGE(FU766,FU768)</f>
        <v>575</v>
      </c>
      <c r="FV767" s="96">
        <f>AVERAGE(FV766,FV768)</f>
        <v>570</v>
      </c>
      <c r="FW767" s="182"/>
      <c r="FX767" s="181">
        <f>AVERAGE(FX766,FX768)</f>
        <v>500</v>
      </c>
      <c r="FY767" s="96">
        <f>AVERAGE(FY766,FY768)</f>
        <v>510</v>
      </c>
      <c r="FZ767" s="96">
        <f>AVERAGE(FZ766,FZ768)</f>
        <v>505</v>
      </c>
      <c r="GA767" s="182"/>
      <c r="GB767" s="181">
        <f>AVERAGE(GB766,GB768)</f>
        <v>447.5</v>
      </c>
      <c r="GC767" s="96">
        <f>AVERAGE(GC766,GC768)</f>
        <v>457.5</v>
      </c>
      <c r="GD767" s="96">
        <f>AVERAGE(GD766,GD768)</f>
        <v>452.5</v>
      </c>
      <c r="GE767" s="182"/>
      <c r="GF767" s="181">
        <f>AVERAGE(GF766,GF768)</f>
        <v>427.5</v>
      </c>
      <c r="GG767" s="96">
        <f>AVERAGE(GG766,GG768)</f>
        <v>437.5</v>
      </c>
      <c r="GH767" s="96">
        <f>AVERAGE(GH766,GH768)</f>
        <v>432.5</v>
      </c>
      <c r="GI767" s="182"/>
      <c r="GJ767" s="181">
        <f>AVERAGE(GJ766,GJ768)</f>
        <v>365</v>
      </c>
      <c r="GK767" s="96">
        <f>AVERAGE(GK766,GK768)</f>
        <v>375</v>
      </c>
      <c r="GL767" s="96">
        <f>AVERAGE(GL766,GL768)</f>
        <v>370</v>
      </c>
      <c r="GM767" s="182"/>
      <c r="GN767" s="181">
        <f>AVERAGE(GN766,GN768)</f>
        <v>657.5</v>
      </c>
      <c r="GO767" s="96">
        <f>AVERAGE(GO766,GO768)</f>
        <v>667.5</v>
      </c>
      <c r="GP767" s="96">
        <f>AVERAGE(GP766,GP768)</f>
        <v>662.5</v>
      </c>
      <c r="GQ767" s="182"/>
      <c r="GR767" s="93"/>
      <c r="GS767" s="93"/>
    </row>
    <row r="768" spans="1:201" s="180" customFormat="1" ht="15.75" x14ac:dyDescent="0.25">
      <c r="A768">
        <f t="shared" si="0"/>
        <v>8</v>
      </c>
      <c r="B768">
        <f t="shared" si="1"/>
        <v>2024</v>
      </c>
      <c r="C768" s="91">
        <v>45506</v>
      </c>
      <c r="D768" s="95">
        <v>370</v>
      </c>
      <c r="E768" s="95">
        <v>380</v>
      </c>
      <c r="F768" s="95">
        <v>375</v>
      </c>
      <c r="G768" s="106" t="s">
        <v>5</v>
      </c>
      <c r="H768" s="115">
        <v>370</v>
      </c>
      <c r="I768" s="95">
        <v>380</v>
      </c>
      <c r="J768" s="95">
        <v>375</v>
      </c>
      <c r="K768" s="106" t="s">
        <v>5</v>
      </c>
      <c r="L768" s="115">
        <v>420</v>
      </c>
      <c r="M768" s="95">
        <v>430</v>
      </c>
      <c r="N768" s="95">
        <v>425</v>
      </c>
      <c r="O768" s="106" t="s">
        <v>5</v>
      </c>
      <c r="P768" s="115">
        <v>335</v>
      </c>
      <c r="Q768" s="95">
        <v>345</v>
      </c>
      <c r="R768" s="95">
        <v>340</v>
      </c>
      <c r="S768" s="106">
        <v>-25</v>
      </c>
      <c r="T768" s="115">
        <v>365</v>
      </c>
      <c r="U768" s="95">
        <v>375</v>
      </c>
      <c r="V768" s="95">
        <v>370</v>
      </c>
      <c r="W768" s="106">
        <v>-10</v>
      </c>
      <c r="X768" s="115">
        <v>365</v>
      </c>
      <c r="Y768" s="95">
        <v>375</v>
      </c>
      <c r="Z768" s="95">
        <v>370</v>
      </c>
      <c r="AA768" s="106">
        <v>-15</v>
      </c>
      <c r="AB768" s="115">
        <v>395</v>
      </c>
      <c r="AC768" s="95">
        <v>405</v>
      </c>
      <c r="AD768" s="95">
        <v>400</v>
      </c>
      <c r="AE768" s="106" t="s">
        <v>5</v>
      </c>
      <c r="AF768" s="115">
        <v>325</v>
      </c>
      <c r="AG768" s="95">
        <v>335</v>
      </c>
      <c r="AH768" s="95">
        <v>330</v>
      </c>
      <c r="AI768" s="106">
        <v>-15</v>
      </c>
      <c r="AJ768" s="115">
        <v>345</v>
      </c>
      <c r="AK768" s="95">
        <v>355</v>
      </c>
      <c r="AL768" s="95">
        <v>350</v>
      </c>
      <c r="AM768" s="106">
        <v>-10</v>
      </c>
      <c r="AN768" s="115">
        <v>340</v>
      </c>
      <c r="AO768" s="95">
        <v>350</v>
      </c>
      <c r="AP768" s="95">
        <v>345</v>
      </c>
      <c r="AQ768" s="106">
        <v>-5</v>
      </c>
      <c r="AR768" s="115">
        <v>420</v>
      </c>
      <c r="AS768" s="95">
        <v>430</v>
      </c>
      <c r="AT768" s="95">
        <v>425</v>
      </c>
      <c r="AU768" s="106" t="s">
        <v>5</v>
      </c>
      <c r="AV768" s="115">
        <v>310</v>
      </c>
      <c r="AW768" s="95">
        <v>320</v>
      </c>
      <c r="AX768" s="95">
        <v>315</v>
      </c>
      <c r="AY768" s="106" t="s">
        <v>5</v>
      </c>
      <c r="AZ768" s="115">
        <v>325</v>
      </c>
      <c r="BA768" s="95">
        <v>335</v>
      </c>
      <c r="BB768" s="95">
        <v>330</v>
      </c>
      <c r="BC768" s="106">
        <v>-10</v>
      </c>
      <c r="BD768" s="115">
        <v>300</v>
      </c>
      <c r="BE768" s="95">
        <v>310</v>
      </c>
      <c r="BF768" s="95">
        <v>305</v>
      </c>
      <c r="BG768" s="106">
        <v>-5</v>
      </c>
      <c r="BH768" s="115">
        <v>385</v>
      </c>
      <c r="BI768" s="95">
        <v>395</v>
      </c>
      <c r="BJ768" s="95">
        <v>390</v>
      </c>
      <c r="BK768" s="106" t="s">
        <v>5</v>
      </c>
      <c r="BL768" s="115">
        <v>345</v>
      </c>
      <c r="BM768" s="95">
        <v>355</v>
      </c>
      <c r="BN768" s="95">
        <v>350</v>
      </c>
      <c r="BO768" s="106">
        <v>-5</v>
      </c>
      <c r="BP768" s="115">
        <v>345</v>
      </c>
      <c r="BQ768" s="95">
        <v>355</v>
      </c>
      <c r="BR768" s="95">
        <v>350</v>
      </c>
      <c r="BS768" s="106">
        <v>-10</v>
      </c>
      <c r="BT768" s="115">
        <v>305</v>
      </c>
      <c r="BU768" s="95">
        <v>315</v>
      </c>
      <c r="BV768" s="95">
        <v>310</v>
      </c>
      <c r="BW768" s="106" t="s">
        <v>5</v>
      </c>
      <c r="BX768" s="115">
        <v>355</v>
      </c>
      <c r="BY768" s="95">
        <v>365</v>
      </c>
      <c r="BZ768" s="95">
        <v>360</v>
      </c>
      <c r="CA768" s="106" t="s">
        <v>5</v>
      </c>
      <c r="CB768" s="115">
        <v>540</v>
      </c>
      <c r="CC768" s="95">
        <v>550</v>
      </c>
      <c r="CD768" s="95">
        <v>545</v>
      </c>
      <c r="CE768" s="106">
        <v>-5</v>
      </c>
      <c r="CF768" s="115">
        <v>335</v>
      </c>
      <c r="CG768" s="95">
        <v>345</v>
      </c>
      <c r="CH768" s="95">
        <v>340</v>
      </c>
      <c r="CI768" s="106">
        <v>-5</v>
      </c>
      <c r="CJ768" s="115">
        <v>320</v>
      </c>
      <c r="CK768" s="95">
        <v>330</v>
      </c>
      <c r="CL768" s="95">
        <v>325</v>
      </c>
      <c r="CM768" s="106">
        <v>-5</v>
      </c>
      <c r="CN768" s="115">
        <v>355</v>
      </c>
      <c r="CO768" s="95">
        <v>365</v>
      </c>
      <c r="CP768" s="95">
        <v>360</v>
      </c>
      <c r="CQ768" s="106" t="s">
        <v>5</v>
      </c>
      <c r="CR768" s="115">
        <v>550</v>
      </c>
      <c r="CS768" s="95">
        <v>560</v>
      </c>
      <c r="CT768" s="95">
        <v>555</v>
      </c>
      <c r="CU768" s="106">
        <v>-5</v>
      </c>
      <c r="CV768" s="115">
        <v>355</v>
      </c>
      <c r="CW768" s="95">
        <v>365</v>
      </c>
      <c r="CX768" s="95">
        <v>360</v>
      </c>
      <c r="CY768" s="106">
        <v>-5</v>
      </c>
      <c r="CZ768" s="115">
        <v>340</v>
      </c>
      <c r="DA768" s="95">
        <v>350</v>
      </c>
      <c r="DB768" s="95">
        <v>345</v>
      </c>
      <c r="DC768" s="106">
        <v>5</v>
      </c>
      <c r="DD768" s="115">
        <v>355</v>
      </c>
      <c r="DE768" s="95">
        <v>365</v>
      </c>
      <c r="DF768" s="95">
        <v>360</v>
      </c>
      <c r="DG768" s="106" t="s">
        <v>5</v>
      </c>
      <c r="DH768" s="115">
        <v>565</v>
      </c>
      <c r="DI768" s="95">
        <v>575</v>
      </c>
      <c r="DJ768" s="95">
        <v>570</v>
      </c>
      <c r="DK768" s="106">
        <v>-5</v>
      </c>
      <c r="DL768" s="115">
        <v>305</v>
      </c>
      <c r="DM768" s="95">
        <v>315</v>
      </c>
      <c r="DN768" s="95">
        <v>310</v>
      </c>
      <c r="DO768" s="106">
        <v>-15</v>
      </c>
      <c r="DP768" s="115">
        <v>315</v>
      </c>
      <c r="DQ768" s="95">
        <v>325</v>
      </c>
      <c r="DR768" s="95">
        <v>320</v>
      </c>
      <c r="DS768" s="106">
        <v>-5</v>
      </c>
      <c r="DT768" s="115">
        <v>355</v>
      </c>
      <c r="DU768" s="95">
        <v>365</v>
      </c>
      <c r="DV768" s="95">
        <v>360</v>
      </c>
      <c r="DW768" s="106" t="s">
        <v>5</v>
      </c>
      <c r="DX768" s="115">
        <v>550</v>
      </c>
      <c r="DY768" s="95">
        <v>560</v>
      </c>
      <c r="DZ768" s="95">
        <v>555</v>
      </c>
      <c r="EA768" s="106">
        <v>-5</v>
      </c>
      <c r="EB768" s="115">
        <v>350</v>
      </c>
      <c r="EC768" s="95">
        <v>360</v>
      </c>
      <c r="ED768" s="95">
        <v>355</v>
      </c>
      <c r="EE768" s="106">
        <v>-10</v>
      </c>
      <c r="EF768" s="115">
        <v>310</v>
      </c>
      <c r="EG768" s="95">
        <v>320</v>
      </c>
      <c r="EH768" s="95">
        <v>315</v>
      </c>
      <c r="EI768" s="106">
        <v>5</v>
      </c>
      <c r="EJ768" s="115">
        <v>350</v>
      </c>
      <c r="EK768" s="95">
        <v>360</v>
      </c>
      <c r="EL768" s="95">
        <v>355</v>
      </c>
      <c r="EM768" s="106" t="s">
        <v>5</v>
      </c>
      <c r="EN768" s="115">
        <v>595</v>
      </c>
      <c r="EO768" s="95">
        <v>605</v>
      </c>
      <c r="EP768" s="95">
        <v>600</v>
      </c>
      <c r="EQ768" s="106">
        <v>-5</v>
      </c>
      <c r="ER768" s="115">
        <v>320</v>
      </c>
      <c r="ES768" s="95">
        <v>330</v>
      </c>
      <c r="ET768" s="95">
        <v>325</v>
      </c>
      <c r="EU768" s="106">
        <v>-5</v>
      </c>
      <c r="EV768" s="115">
        <v>300</v>
      </c>
      <c r="EW768" s="95">
        <v>310</v>
      </c>
      <c r="EX768" s="95">
        <v>305</v>
      </c>
      <c r="EY768" s="106">
        <v>-10</v>
      </c>
      <c r="EZ768" s="115">
        <v>350</v>
      </c>
      <c r="FA768" s="95">
        <v>360</v>
      </c>
      <c r="FB768" s="95">
        <v>355</v>
      </c>
      <c r="FC768" s="106" t="s">
        <v>5</v>
      </c>
      <c r="FD768" s="115">
        <v>480</v>
      </c>
      <c r="FE768" s="95">
        <v>490</v>
      </c>
      <c r="FF768" s="95">
        <v>485</v>
      </c>
      <c r="FG768" s="106">
        <v>5</v>
      </c>
      <c r="FH768" s="115">
        <v>345</v>
      </c>
      <c r="FI768" s="95">
        <v>355</v>
      </c>
      <c r="FJ768" s="95">
        <v>350</v>
      </c>
      <c r="FK768" s="106">
        <v>-45</v>
      </c>
      <c r="FL768" s="115">
        <v>325</v>
      </c>
      <c r="FM768" s="95">
        <v>335</v>
      </c>
      <c r="FN768" s="95">
        <v>330</v>
      </c>
      <c r="FO768" s="106">
        <v>-5</v>
      </c>
      <c r="FP768" s="115"/>
      <c r="FQ768" s="95"/>
      <c r="FR768" s="95"/>
      <c r="FS768" s="106"/>
      <c r="FT768" s="115">
        <v>565</v>
      </c>
      <c r="FU768" s="95">
        <v>575</v>
      </c>
      <c r="FV768" s="95">
        <v>570</v>
      </c>
      <c r="FW768" s="106" t="s">
        <v>5</v>
      </c>
      <c r="FX768" s="115">
        <v>500</v>
      </c>
      <c r="FY768" s="95">
        <v>510</v>
      </c>
      <c r="FZ768" s="95">
        <v>505</v>
      </c>
      <c r="GA768" s="106" t="s">
        <v>5</v>
      </c>
      <c r="GB768" s="115">
        <v>445</v>
      </c>
      <c r="GC768" s="95">
        <v>455</v>
      </c>
      <c r="GD768" s="95">
        <v>450</v>
      </c>
      <c r="GE768" s="106">
        <v>-5</v>
      </c>
      <c r="GF768" s="115">
        <v>430</v>
      </c>
      <c r="GG768" s="95">
        <v>440</v>
      </c>
      <c r="GH768" s="95">
        <v>435</v>
      </c>
      <c r="GI768" s="106">
        <v>5</v>
      </c>
      <c r="GJ768" s="115">
        <v>365</v>
      </c>
      <c r="GK768" s="95">
        <v>375</v>
      </c>
      <c r="GL768" s="95">
        <v>370</v>
      </c>
      <c r="GM768" s="106" t="s">
        <v>5</v>
      </c>
      <c r="GN768" s="115">
        <v>655</v>
      </c>
      <c r="GO768" s="95">
        <v>665</v>
      </c>
      <c r="GP768" s="95">
        <v>660</v>
      </c>
      <c r="GQ768" s="106">
        <v>-5</v>
      </c>
      <c r="GR768" s="95"/>
      <c r="GS768" s="95"/>
    </row>
    <row r="769" spans="1:202" s="180" customFormat="1" ht="15.75" x14ac:dyDescent="0.25">
      <c r="A769" s="180">
        <f t="shared" si="0"/>
        <v>8</v>
      </c>
      <c r="B769" s="180">
        <f t="shared" si="1"/>
        <v>2024</v>
      </c>
      <c r="C769" s="91">
        <v>45513</v>
      </c>
      <c r="D769" s="95">
        <v>365</v>
      </c>
      <c r="E769" s="95">
        <v>375</v>
      </c>
      <c r="F769" s="95">
        <v>370</v>
      </c>
      <c r="G769" s="106">
        <v>-5</v>
      </c>
      <c r="H769" s="115">
        <v>360</v>
      </c>
      <c r="I769" s="95">
        <v>370</v>
      </c>
      <c r="J769" s="95">
        <v>365</v>
      </c>
      <c r="K769" s="106">
        <v>-10</v>
      </c>
      <c r="L769" s="115">
        <v>420</v>
      </c>
      <c r="M769" s="95">
        <v>430</v>
      </c>
      <c r="N769" s="95">
        <v>425</v>
      </c>
      <c r="O769" s="106" t="s">
        <v>5</v>
      </c>
      <c r="P769" s="115">
        <v>330</v>
      </c>
      <c r="Q769" s="95">
        <v>340</v>
      </c>
      <c r="R769" s="95">
        <v>335</v>
      </c>
      <c r="S769" s="106">
        <v>-5</v>
      </c>
      <c r="T769" s="115">
        <v>355</v>
      </c>
      <c r="U769" s="95">
        <v>365</v>
      </c>
      <c r="V769" s="95">
        <v>360</v>
      </c>
      <c r="W769" s="106">
        <v>-10</v>
      </c>
      <c r="X769" s="115">
        <v>350</v>
      </c>
      <c r="Y769" s="95">
        <v>360</v>
      </c>
      <c r="Z769" s="95">
        <v>355</v>
      </c>
      <c r="AA769" s="106">
        <v>-15</v>
      </c>
      <c r="AB769" s="115">
        <v>395</v>
      </c>
      <c r="AC769" s="95">
        <v>405</v>
      </c>
      <c r="AD769" s="95">
        <v>400</v>
      </c>
      <c r="AE769" s="106" t="s">
        <v>5</v>
      </c>
      <c r="AF769" s="115">
        <v>330</v>
      </c>
      <c r="AG769" s="95">
        <v>340</v>
      </c>
      <c r="AH769" s="95">
        <v>335</v>
      </c>
      <c r="AI769" s="106">
        <v>5</v>
      </c>
      <c r="AJ769" s="115">
        <v>340</v>
      </c>
      <c r="AK769" s="95">
        <v>350</v>
      </c>
      <c r="AL769" s="95">
        <v>345</v>
      </c>
      <c r="AM769" s="106">
        <v>-5</v>
      </c>
      <c r="AN769" s="115">
        <v>335</v>
      </c>
      <c r="AO769" s="95">
        <v>345</v>
      </c>
      <c r="AP769" s="95">
        <v>340</v>
      </c>
      <c r="AQ769" s="106">
        <v>-5</v>
      </c>
      <c r="AR769" s="115">
        <v>420</v>
      </c>
      <c r="AS769" s="95">
        <v>430</v>
      </c>
      <c r="AT769" s="95">
        <v>425</v>
      </c>
      <c r="AU769" s="106" t="s">
        <v>5</v>
      </c>
      <c r="AV769" s="115">
        <v>310</v>
      </c>
      <c r="AW769" s="95">
        <v>320</v>
      </c>
      <c r="AX769" s="95">
        <v>315</v>
      </c>
      <c r="AY769" s="106" t="s">
        <v>5</v>
      </c>
      <c r="AZ769" s="115">
        <v>320</v>
      </c>
      <c r="BA769" s="95">
        <v>330</v>
      </c>
      <c r="BB769" s="95">
        <v>325</v>
      </c>
      <c r="BC769" s="106">
        <v>-5</v>
      </c>
      <c r="BD769" s="115">
        <v>295</v>
      </c>
      <c r="BE769" s="95">
        <v>305</v>
      </c>
      <c r="BF769" s="95">
        <v>300</v>
      </c>
      <c r="BG769" s="106">
        <v>-5</v>
      </c>
      <c r="BH769" s="115">
        <v>385</v>
      </c>
      <c r="BI769" s="95">
        <v>395</v>
      </c>
      <c r="BJ769" s="95">
        <v>390</v>
      </c>
      <c r="BK769" s="106" t="s">
        <v>5</v>
      </c>
      <c r="BL769" s="115">
        <v>340</v>
      </c>
      <c r="BM769" s="95">
        <v>350</v>
      </c>
      <c r="BN769" s="95">
        <v>345</v>
      </c>
      <c r="BO769" s="106">
        <v>-5</v>
      </c>
      <c r="BP769" s="115">
        <v>345</v>
      </c>
      <c r="BQ769" s="95">
        <v>355</v>
      </c>
      <c r="BR769" s="95">
        <v>350</v>
      </c>
      <c r="BS769" s="106" t="s">
        <v>5</v>
      </c>
      <c r="BT769" s="115">
        <v>290</v>
      </c>
      <c r="BU769" s="95">
        <v>300</v>
      </c>
      <c r="BV769" s="95">
        <v>295</v>
      </c>
      <c r="BW769" s="106">
        <v>-15</v>
      </c>
      <c r="BX769" s="115">
        <v>355</v>
      </c>
      <c r="BY769" s="95">
        <v>365</v>
      </c>
      <c r="BZ769" s="95">
        <v>360</v>
      </c>
      <c r="CA769" s="106" t="s">
        <v>5</v>
      </c>
      <c r="CB769" s="115">
        <v>535</v>
      </c>
      <c r="CC769" s="95">
        <v>545</v>
      </c>
      <c r="CD769" s="95">
        <v>540</v>
      </c>
      <c r="CE769" s="106">
        <v>-5</v>
      </c>
      <c r="CF769" s="115">
        <v>335</v>
      </c>
      <c r="CG769" s="95">
        <v>345</v>
      </c>
      <c r="CH769" s="95">
        <v>340</v>
      </c>
      <c r="CI769" s="106" t="s">
        <v>5</v>
      </c>
      <c r="CJ769" s="115">
        <v>320</v>
      </c>
      <c r="CK769" s="95">
        <v>330</v>
      </c>
      <c r="CL769" s="95">
        <v>325</v>
      </c>
      <c r="CM769" s="106" t="s">
        <v>5</v>
      </c>
      <c r="CN769" s="115">
        <v>355</v>
      </c>
      <c r="CO769" s="95">
        <v>365</v>
      </c>
      <c r="CP769" s="95">
        <v>360</v>
      </c>
      <c r="CQ769" s="106" t="s">
        <v>5</v>
      </c>
      <c r="CR769" s="115">
        <v>545</v>
      </c>
      <c r="CS769" s="95">
        <v>555</v>
      </c>
      <c r="CT769" s="95">
        <v>550</v>
      </c>
      <c r="CU769" s="106">
        <v>-5</v>
      </c>
      <c r="CV769" s="115">
        <v>345</v>
      </c>
      <c r="CW769" s="95">
        <v>355</v>
      </c>
      <c r="CX769" s="95">
        <v>350</v>
      </c>
      <c r="CY769" s="106">
        <v>-10</v>
      </c>
      <c r="CZ769" s="115">
        <v>335</v>
      </c>
      <c r="DA769" s="95">
        <v>345</v>
      </c>
      <c r="DB769" s="95">
        <v>340</v>
      </c>
      <c r="DC769" s="106">
        <v>-5</v>
      </c>
      <c r="DD769" s="115">
        <v>355</v>
      </c>
      <c r="DE769" s="95">
        <v>365</v>
      </c>
      <c r="DF769" s="95">
        <v>360</v>
      </c>
      <c r="DG769" s="106" t="s">
        <v>5</v>
      </c>
      <c r="DH769" s="115">
        <v>560</v>
      </c>
      <c r="DI769" s="95">
        <v>570</v>
      </c>
      <c r="DJ769" s="95">
        <v>565</v>
      </c>
      <c r="DK769" s="106">
        <v>-5</v>
      </c>
      <c r="DL769" s="115">
        <v>305</v>
      </c>
      <c r="DM769" s="95">
        <v>315</v>
      </c>
      <c r="DN769" s="95">
        <v>310</v>
      </c>
      <c r="DO769" s="106" t="s">
        <v>5</v>
      </c>
      <c r="DP769" s="115">
        <v>315</v>
      </c>
      <c r="DQ769" s="95">
        <v>325</v>
      </c>
      <c r="DR769" s="95">
        <v>320</v>
      </c>
      <c r="DS769" s="106" t="s">
        <v>5</v>
      </c>
      <c r="DT769" s="115">
        <v>355</v>
      </c>
      <c r="DU769" s="95">
        <v>365</v>
      </c>
      <c r="DV769" s="95">
        <v>360</v>
      </c>
      <c r="DW769" s="106" t="s">
        <v>5</v>
      </c>
      <c r="DX769" s="115">
        <v>545</v>
      </c>
      <c r="DY769" s="95">
        <v>555</v>
      </c>
      <c r="DZ769" s="95">
        <v>550</v>
      </c>
      <c r="EA769" s="106">
        <v>-5</v>
      </c>
      <c r="EB769" s="115">
        <v>350</v>
      </c>
      <c r="EC769" s="95">
        <v>360</v>
      </c>
      <c r="ED769" s="95">
        <v>355</v>
      </c>
      <c r="EE769" s="106" t="s">
        <v>5</v>
      </c>
      <c r="EF769" s="115">
        <v>305</v>
      </c>
      <c r="EG769" s="95">
        <v>315</v>
      </c>
      <c r="EH769" s="95">
        <v>310</v>
      </c>
      <c r="EI769" s="106">
        <v>-5</v>
      </c>
      <c r="EJ769" s="115">
        <v>350</v>
      </c>
      <c r="EK769" s="95">
        <v>360</v>
      </c>
      <c r="EL769" s="95">
        <v>355</v>
      </c>
      <c r="EM769" s="106" t="s">
        <v>5</v>
      </c>
      <c r="EN769" s="115">
        <v>590</v>
      </c>
      <c r="EO769" s="95">
        <v>600</v>
      </c>
      <c r="EP769" s="95">
        <v>595</v>
      </c>
      <c r="EQ769" s="106">
        <v>-5</v>
      </c>
      <c r="ER769" s="115">
        <v>320</v>
      </c>
      <c r="ES769" s="95">
        <v>330</v>
      </c>
      <c r="ET769" s="95">
        <v>325</v>
      </c>
      <c r="EU769" s="106" t="s">
        <v>5</v>
      </c>
      <c r="EV769" s="115">
        <v>300</v>
      </c>
      <c r="EW769" s="95">
        <v>310</v>
      </c>
      <c r="EX769" s="95">
        <v>305</v>
      </c>
      <c r="EY769" s="106" t="s">
        <v>5</v>
      </c>
      <c r="EZ769" s="115">
        <v>350</v>
      </c>
      <c r="FA769" s="95">
        <v>360</v>
      </c>
      <c r="FB769" s="95">
        <v>355</v>
      </c>
      <c r="FC769" s="106" t="s">
        <v>5</v>
      </c>
      <c r="FD769" s="115">
        <v>475</v>
      </c>
      <c r="FE769" s="95">
        <v>485</v>
      </c>
      <c r="FF769" s="95">
        <v>480</v>
      </c>
      <c r="FG769" s="106">
        <v>-5</v>
      </c>
      <c r="FH769" s="115">
        <v>345</v>
      </c>
      <c r="FI769" s="95">
        <v>355</v>
      </c>
      <c r="FJ769" s="95">
        <v>350</v>
      </c>
      <c r="FK769" s="106" t="s">
        <v>5</v>
      </c>
      <c r="FL769" s="115">
        <v>325</v>
      </c>
      <c r="FM769" s="95">
        <v>335</v>
      </c>
      <c r="FN769" s="95">
        <v>330</v>
      </c>
      <c r="FO769" s="106" t="s">
        <v>5</v>
      </c>
      <c r="FP769" s="115"/>
      <c r="FQ769" s="95"/>
      <c r="FR769" s="95"/>
      <c r="FS769" s="106"/>
      <c r="FT769" s="115">
        <v>565</v>
      </c>
      <c r="FU769" s="95">
        <v>575</v>
      </c>
      <c r="FV769" s="95">
        <v>570</v>
      </c>
      <c r="FW769" s="106" t="s">
        <v>5</v>
      </c>
      <c r="FX769" s="115">
        <v>490</v>
      </c>
      <c r="FY769" s="95">
        <v>500</v>
      </c>
      <c r="FZ769" s="95">
        <v>495</v>
      </c>
      <c r="GA769" s="106">
        <v>-10</v>
      </c>
      <c r="GB769" s="115">
        <v>435</v>
      </c>
      <c r="GC769" s="95">
        <v>445</v>
      </c>
      <c r="GD769" s="95">
        <v>440</v>
      </c>
      <c r="GE769" s="106">
        <v>-10</v>
      </c>
      <c r="GF769" s="115">
        <v>425</v>
      </c>
      <c r="GG769" s="95">
        <v>435</v>
      </c>
      <c r="GH769" s="95">
        <v>430</v>
      </c>
      <c r="GI769" s="106">
        <v>-5</v>
      </c>
      <c r="GJ769" s="115">
        <v>365</v>
      </c>
      <c r="GK769" s="95">
        <v>375</v>
      </c>
      <c r="GL769" s="95">
        <v>370</v>
      </c>
      <c r="GM769" s="106" t="s">
        <v>5</v>
      </c>
      <c r="GN769" s="115">
        <v>650</v>
      </c>
      <c r="GO769" s="95">
        <v>660</v>
      </c>
      <c r="GP769" s="95">
        <v>655</v>
      </c>
      <c r="GQ769" s="106">
        <v>-5</v>
      </c>
      <c r="GR769" s="95"/>
      <c r="GS769" s="95"/>
    </row>
    <row r="770" spans="1:202" ht="15.75" x14ac:dyDescent="0.25">
      <c r="A770">
        <f t="shared" si="0"/>
        <v>8</v>
      </c>
      <c r="B770">
        <f t="shared" si="1"/>
        <v>2024</v>
      </c>
      <c r="C770" s="91">
        <v>45520</v>
      </c>
      <c r="D770" s="185">
        <v>337.5</v>
      </c>
      <c r="E770" s="185">
        <v>347.5</v>
      </c>
      <c r="F770" s="185">
        <v>342.5</v>
      </c>
      <c r="G770" s="182"/>
      <c r="H770" s="185">
        <v>332.5</v>
      </c>
      <c r="I770" s="185">
        <v>342.5</v>
      </c>
      <c r="J770" s="185">
        <v>337.5</v>
      </c>
      <c r="K770" s="182"/>
      <c r="L770" s="185">
        <v>420</v>
      </c>
      <c r="M770" s="185">
        <v>430</v>
      </c>
      <c r="N770" s="185">
        <v>425</v>
      </c>
      <c r="O770" s="182"/>
      <c r="P770" s="185">
        <v>330</v>
      </c>
      <c r="Q770" s="185">
        <v>340</v>
      </c>
      <c r="R770" s="185">
        <v>335</v>
      </c>
      <c r="S770" s="182"/>
      <c r="T770" s="185">
        <v>347.5</v>
      </c>
      <c r="U770" s="185">
        <v>357.5</v>
      </c>
      <c r="V770" s="185">
        <v>352.5</v>
      </c>
      <c r="W770" s="182"/>
      <c r="X770" s="185">
        <v>342.5</v>
      </c>
      <c r="Y770" s="185">
        <v>352.5</v>
      </c>
      <c r="Z770" s="185">
        <v>347.5</v>
      </c>
      <c r="AA770" s="182"/>
      <c r="AB770" s="185">
        <v>395</v>
      </c>
      <c r="AC770" s="185">
        <v>405</v>
      </c>
      <c r="AD770" s="185">
        <v>400</v>
      </c>
      <c r="AE770" s="182"/>
      <c r="AF770" s="185">
        <v>330</v>
      </c>
      <c r="AG770" s="185">
        <v>340</v>
      </c>
      <c r="AH770" s="185">
        <v>335</v>
      </c>
      <c r="AI770" s="182"/>
      <c r="AJ770" s="185">
        <v>330</v>
      </c>
      <c r="AK770" s="185">
        <v>340</v>
      </c>
      <c r="AL770" s="185">
        <v>335</v>
      </c>
      <c r="AM770" s="182"/>
      <c r="AN770" s="185">
        <v>312.5</v>
      </c>
      <c r="AO770" s="185">
        <v>322.5</v>
      </c>
      <c r="AP770" s="185">
        <v>317.5</v>
      </c>
      <c r="AQ770" s="182"/>
      <c r="AR770" s="185">
        <v>420</v>
      </c>
      <c r="AS770" s="185">
        <v>430</v>
      </c>
      <c r="AT770" s="185">
        <v>425</v>
      </c>
      <c r="AU770" s="182"/>
      <c r="AV770" s="185">
        <v>312.5</v>
      </c>
      <c r="AW770" s="185">
        <v>322.5</v>
      </c>
      <c r="AX770" s="185">
        <v>317.5</v>
      </c>
      <c r="AY770" s="182"/>
      <c r="AZ770" s="185">
        <v>312.5</v>
      </c>
      <c r="BA770" s="185">
        <v>322.5</v>
      </c>
      <c r="BB770" s="185">
        <v>317.5</v>
      </c>
      <c r="BC770" s="182"/>
      <c r="BD770" s="185">
        <v>287.5</v>
      </c>
      <c r="BE770" s="185">
        <v>297.5</v>
      </c>
      <c r="BF770" s="185">
        <v>292.5</v>
      </c>
      <c r="BG770" s="182"/>
      <c r="BH770" s="185">
        <v>385</v>
      </c>
      <c r="BI770" s="185">
        <v>395</v>
      </c>
      <c r="BJ770" s="185">
        <v>390</v>
      </c>
      <c r="BK770" s="182"/>
      <c r="BL770" s="185">
        <v>340</v>
      </c>
      <c r="BM770" s="185">
        <v>350</v>
      </c>
      <c r="BN770" s="185">
        <v>345</v>
      </c>
      <c r="BO770" s="182"/>
      <c r="BP770" s="185">
        <v>337.5</v>
      </c>
      <c r="BQ770" s="185">
        <v>347.5</v>
      </c>
      <c r="BR770" s="185">
        <v>342.5</v>
      </c>
      <c r="BS770" s="182"/>
      <c r="BT770" s="185">
        <v>287.5</v>
      </c>
      <c r="BU770" s="185">
        <v>297.5</v>
      </c>
      <c r="BV770" s="185">
        <v>292.5</v>
      </c>
      <c r="BW770" s="182"/>
      <c r="BX770" s="185">
        <v>350</v>
      </c>
      <c r="BY770" s="185">
        <v>360</v>
      </c>
      <c r="BZ770" s="185">
        <v>355</v>
      </c>
      <c r="CA770" s="182"/>
      <c r="CB770" s="185">
        <v>540</v>
      </c>
      <c r="CC770" s="185">
        <v>550</v>
      </c>
      <c r="CD770" s="185">
        <v>545</v>
      </c>
      <c r="CE770" s="182"/>
      <c r="CF770" s="185">
        <v>330</v>
      </c>
      <c r="CG770" s="185">
        <v>340</v>
      </c>
      <c r="CH770" s="185">
        <v>335</v>
      </c>
      <c r="CI770" s="182"/>
      <c r="CJ770" s="185">
        <v>317.5</v>
      </c>
      <c r="CK770" s="185">
        <v>327.5</v>
      </c>
      <c r="CL770" s="185">
        <v>322.5</v>
      </c>
      <c r="CM770" s="182"/>
      <c r="CN770" s="185">
        <v>350</v>
      </c>
      <c r="CO770" s="185">
        <v>360</v>
      </c>
      <c r="CP770" s="185">
        <v>355</v>
      </c>
      <c r="CQ770" s="182"/>
      <c r="CR770" s="185">
        <v>550</v>
      </c>
      <c r="CS770" s="185">
        <v>560</v>
      </c>
      <c r="CT770" s="185">
        <v>555</v>
      </c>
      <c r="CU770" s="182"/>
      <c r="CV770" s="185">
        <v>345</v>
      </c>
      <c r="CW770" s="185">
        <v>355</v>
      </c>
      <c r="CX770" s="185">
        <v>350</v>
      </c>
      <c r="CY770" s="182"/>
      <c r="CZ770" s="185">
        <v>332.5</v>
      </c>
      <c r="DA770" s="185">
        <v>342.5</v>
      </c>
      <c r="DB770" s="185">
        <v>337.5</v>
      </c>
      <c r="DC770" s="182"/>
      <c r="DD770" s="185">
        <v>350</v>
      </c>
      <c r="DE770" s="185">
        <v>360</v>
      </c>
      <c r="DF770" s="185">
        <v>355</v>
      </c>
      <c r="DG770" s="182"/>
      <c r="DH770" s="185">
        <v>565</v>
      </c>
      <c r="DI770" s="185">
        <v>575</v>
      </c>
      <c r="DJ770" s="185">
        <v>570</v>
      </c>
      <c r="DK770" s="182"/>
      <c r="DL770" s="185">
        <v>297.5</v>
      </c>
      <c r="DM770" s="185">
        <v>307.5</v>
      </c>
      <c r="DN770" s="185">
        <v>302.5</v>
      </c>
      <c r="DO770" s="182"/>
      <c r="DP770" s="185">
        <v>315</v>
      </c>
      <c r="DQ770" s="185">
        <v>325</v>
      </c>
      <c r="DR770" s="185">
        <v>320</v>
      </c>
      <c r="DS770" s="182"/>
      <c r="DT770" s="185">
        <v>350</v>
      </c>
      <c r="DU770" s="185">
        <v>360</v>
      </c>
      <c r="DV770" s="185">
        <v>355</v>
      </c>
      <c r="DW770" s="182"/>
      <c r="DX770" s="185">
        <v>550</v>
      </c>
      <c r="DY770" s="185">
        <v>560</v>
      </c>
      <c r="DZ770" s="185">
        <v>555</v>
      </c>
      <c r="EA770" s="182"/>
      <c r="EB770" s="185">
        <v>345</v>
      </c>
      <c r="EC770" s="185">
        <v>355</v>
      </c>
      <c r="ED770" s="185">
        <v>350</v>
      </c>
      <c r="EE770" s="182"/>
      <c r="EF770" s="185">
        <v>302.5</v>
      </c>
      <c r="EG770" s="185">
        <v>312.5</v>
      </c>
      <c r="EH770" s="185">
        <v>307.5</v>
      </c>
      <c r="EI770" s="182"/>
      <c r="EJ770" s="185">
        <v>345</v>
      </c>
      <c r="EK770" s="185">
        <v>355</v>
      </c>
      <c r="EL770" s="185">
        <v>350</v>
      </c>
      <c r="EM770" s="182"/>
      <c r="EN770" s="185">
        <v>595</v>
      </c>
      <c r="EO770" s="185">
        <v>605</v>
      </c>
      <c r="EP770" s="185">
        <v>600</v>
      </c>
      <c r="EQ770" s="182"/>
      <c r="ER770" s="185">
        <v>312.5</v>
      </c>
      <c r="ES770" s="185">
        <v>322.5</v>
      </c>
      <c r="ET770" s="185">
        <v>317.5</v>
      </c>
      <c r="EU770" s="182"/>
      <c r="EV770" s="185">
        <v>295</v>
      </c>
      <c r="EW770" s="185">
        <v>305</v>
      </c>
      <c r="EX770" s="185">
        <v>300</v>
      </c>
      <c r="EY770" s="182"/>
      <c r="EZ770" s="185">
        <v>345</v>
      </c>
      <c r="FA770" s="185">
        <v>355</v>
      </c>
      <c r="FB770" s="185">
        <v>350</v>
      </c>
      <c r="FC770" s="182"/>
      <c r="FD770" s="185">
        <v>475</v>
      </c>
      <c r="FE770" s="185">
        <v>485</v>
      </c>
      <c r="FF770" s="185">
        <v>480</v>
      </c>
      <c r="FG770" s="182"/>
      <c r="FH770" s="185">
        <v>345</v>
      </c>
      <c r="FI770" s="185">
        <v>355</v>
      </c>
      <c r="FJ770" s="185">
        <v>350</v>
      </c>
      <c r="FK770" s="182"/>
      <c r="FL770" s="185">
        <v>320</v>
      </c>
      <c r="FM770" s="185">
        <v>330</v>
      </c>
      <c r="FN770" s="185">
        <v>325</v>
      </c>
      <c r="FO770" s="182"/>
      <c r="FP770" s="183"/>
      <c r="FQ770" s="184"/>
      <c r="FR770" s="184"/>
      <c r="FS770" s="182"/>
      <c r="FT770" s="185">
        <v>565</v>
      </c>
      <c r="FU770" s="185">
        <v>575</v>
      </c>
      <c r="FV770" s="185">
        <v>570</v>
      </c>
      <c r="FW770" s="182"/>
      <c r="FX770" s="185">
        <v>490</v>
      </c>
      <c r="FY770" s="185">
        <v>500</v>
      </c>
      <c r="FZ770" s="185">
        <v>495</v>
      </c>
      <c r="GA770" s="182"/>
      <c r="GB770" s="185">
        <v>435</v>
      </c>
      <c r="GC770" s="185">
        <v>445</v>
      </c>
      <c r="GD770" s="185">
        <v>440</v>
      </c>
      <c r="GE770" s="182"/>
      <c r="GF770" s="185">
        <v>422.5</v>
      </c>
      <c r="GG770" s="185">
        <v>432.5</v>
      </c>
      <c r="GH770" s="185">
        <v>427.5</v>
      </c>
      <c r="GI770" s="182"/>
      <c r="GJ770" s="185">
        <v>360</v>
      </c>
      <c r="GK770" s="185">
        <v>370</v>
      </c>
      <c r="GL770" s="185">
        <v>365</v>
      </c>
      <c r="GM770" s="182"/>
      <c r="GN770" s="185">
        <v>655</v>
      </c>
      <c r="GO770" s="185">
        <v>665</v>
      </c>
      <c r="GP770" s="185">
        <v>660</v>
      </c>
      <c r="GQ770" s="182"/>
      <c r="GR770" s="93"/>
      <c r="GS770" s="93"/>
    </row>
    <row r="771" spans="1:202" ht="15.75" x14ac:dyDescent="0.25">
      <c r="A771">
        <f t="shared" si="0"/>
        <v>8</v>
      </c>
      <c r="B771">
        <f t="shared" si="1"/>
        <v>2024</v>
      </c>
      <c r="C771" s="91">
        <v>45527</v>
      </c>
      <c r="D771" s="93">
        <v>310</v>
      </c>
      <c r="E771" s="93">
        <v>320</v>
      </c>
      <c r="F771" s="93">
        <v>315</v>
      </c>
      <c r="G771" s="110">
        <v>-55</v>
      </c>
      <c r="H771" s="118">
        <v>305</v>
      </c>
      <c r="I771" s="93">
        <v>315</v>
      </c>
      <c r="J771" s="93">
        <v>310</v>
      </c>
      <c r="K771" s="110">
        <v>-55</v>
      </c>
      <c r="L771" s="118">
        <v>420</v>
      </c>
      <c r="M771" s="93">
        <v>430</v>
      </c>
      <c r="N771" s="93">
        <v>425</v>
      </c>
      <c r="O771" s="110" t="s">
        <v>5</v>
      </c>
      <c r="P771" s="118">
        <v>330</v>
      </c>
      <c r="Q771" s="93">
        <v>340</v>
      </c>
      <c r="R771" s="93">
        <v>335</v>
      </c>
      <c r="S771" s="110" t="s">
        <v>5</v>
      </c>
      <c r="T771" s="118">
        <v>340</v>
      </c>
      <c r="U771" s="93">
        <v>350</v>
      </c>
      <c r="V771" s="93">
        <v>345</v>
      </c>
      <c r="W771" s="110">
        <v>-15</v>
      </c>
      <c r="X771" s="118">
        <v>335</v>
      </c>
      <c r="Y771" s="93">
        <v>345</v>
      </c>
      <c r="Z771" s="93">
        <v>340</v>
      </c>
      <c r="AA771" s="110">
        <v>-15</v>
      </c>
      <c r="AB771" s="118">
        <v>395</v>
      </c>
      <c r="AC771" s="93">
        <v>405</v>
      </c>
      <c r="AD771" s="93">
        <v>400</v>
      </c>
      <c r="AE771" s="110" t="s">
        <v>5</v>
      </c>
      <c r="AF771" s="118">
        <v>330</v>
      </c>
      <c r="AG771" s="93">
        <v>340</v>
      </c>
      <c r="AH771" s="93">
        <v>335</v>
      </c>
      <c r="AI771" s="110" t="s">
        <v>5</v>
      </c>
      <c r="AJ771" s="118">
        <v>320</v>
      </c>
      <c r="AK771" s="93">
        <v>330</v>
      </c>
      <c r="AL771" s="93">
        <v>325</v>
      </c>
      <c r="AM771" s="110">
        <v>-20</v>
      </c>
      <c r="AN771" s="118">
        <v>290</v>
      </c>
      <c r="AO771" s="93">
        <v>300</v>
      </c>
      <c r="AP771" s="93">
        <v>295</v>
      </c>
      <c r="AQ771" s="110">
        <v>-45</v>
      </c>
      <c r="AR771" s="118">
        <v>420</v>
      </c>
      <c r="AS771" s="93">
        <v>430</v>
      </c>
      <c r="AT771" s="93">
        <v>425</v>
      </c>
      <c r="AU771" s="110" t="s">
        <v>5</v>
      </c>
      <c r="AV771" s="118">
        <v>315</v>
      </c>
      <c r="AW771" s="93">
        <v>325</v>
      </c>
      <c r="AX771" s="93">
        <v>320</v>
      </c>
      <c r="AY771" s="110">
        <v>5</v>
      </c>
      <c r="AZ771" s="118">
        <v>305</v>
      </c>
      <c r="BA771" s="93">
        <v>315</v>
      </c>
      <c r="BB771" s="93">
        <v>310</v>
      </c>
      <c r="BC771" s="110">
        <v>-15</v>
      </c>
      <c r="BD771" s="118">
        <v>280</v>
      </c>
      <c r="BE771" s="93">
        <v>290</v>
      </c>
      <c r="BF771" s="93">
        <v>285</v>
      </c>
      <c r="BG771" s="110">
        <v>-15</v>
      </c>
      <c r="BH771" s="118">
        <v>385</v>
      </c>
      <c r="BI771" s="93">
        <v>395</v>
      </c>
      <c r="BJ771" s="93">
        <v>390</v>
      </c>
      <c r="BK771" s="110" t="s">
        <v>5</v>
      </c>
      <c r="BL771" s="118">
        <v>340</v>
      </c>
      <c r="BM771" s="93">
        <v>350</v>
      </c>
      <c r="BN771" s="93">
        <v>345</v>
      </c>
      <c r="BO771" s="110" t="s">
        <v>5</v>
      </c>
      <c r="BP771" s="118">
        <v>330</v>
      </c>
      <c r="BQ771" s="93">
        <v>340</v>
      </c>
      <c r="BR771" s="93">
        <v>335</v>
      </c>
      <c r="BS771" s="110">
        <v>-15</v>
      </c>
      <c r="BT771" s="118">
        <v>285</v>
      </c>
      <c r="BU771" s="93">
        <v>295</v>
      </c>
      <c r="BV771" s="93">
        <v>290</v>
      </c>
      <c r="BW771" s="110">
        <v>-5</v>
      </c>
      <c r="BX771" s="118">
        <v>345</v>
      </c>
      <c r="BY771" s="93">
        <v>355</v>
      </c>
      <c r="BZ771" s="93">
        <v>350</v>
      </c>
      <c r="CA771" s="110">
        <v>-10</v>
      </c>
      <c r="CB771" s="118">
        <v>545</v>
      </c>
      <c r="CC771" s="93">
        <v>555</v>
      </c>
      <c r="CD771" s="93">
        <v>550</v>
      </c>
      <c r="CE771" s="110">
        <v>10</v>
      </c>
      <c r="CF771" s="118">
        <v>325</v>
      </c>
      <c r="CG771" s="93">
        <v>335</v>
      </c>
      <c r="CH771" s="93">
        <v>330</v>
      </c>
      <c r="CI771" s="110">
        <v>-10</v>
      </c>
      <c r="CJ771" s="118">
        <v>315</v>
      </c>
      <c r="CK771" s="93">
        <v>325</v>
      </c>
      <c r="CL771" s="93">
        <v>320</v>
      </c>
      <c r="CM771" s="110">
        <v>-5</v>
      </c>
      <c r="CN771" s="118">
        <v>345</v>
      </c>
      <c r="CO771" s="93">
        <v>355</v>
      </c>
      <c r="CP771" s="93">
        <v>350</v>
      </c>
      <c r="CQ771" s="110">
        <v>-10</v>
      </c>
      <c r="CR771" s="118">
        <v>555</v>
      </c>
      <c r="CS771" s="93">
        <v>565</v>
      </c>
      <c r="CT771" s="93">
        <v>560</v>
      </c>
      <c r="CU771" s="110">
        <v>10</v>
      </c>
      <c r="CV771" s="118">
        <v>345</v>
      </c>
      <c r="CW771" s="93">
        <v>355</v>
      </c>
      <c r="CX771" s="93">
        <v>350</v>
      </c>
      <c r="CY771" s="110" t="s">
        <v>5</v>
      </c>
      <c r="CZ771" s="118">
        <v>330</v>
      </c>
      <c r="DA771" s="93">
        <v>340</v>
      </c>
      <c r="DB771" s="93">
        <v>335</v>
      </c>
      <c r="DC771" s="110">
        <v>-5</v>
      </c>
      <c r="DD771" s="118">
        <v>345</v>
      </c>
      <c r="DE771" s="93">
        <v>355</v>
      </c>
      <c r="DF771" s="93">
        <v>350</v>
      </c>
      <c r="DG771" s="110">
        <v>-10</v>
      </c>
      <c r="DH771" s="118">
        <v>570</v>
      </c>
      <c r="DI771" s="93">
        <v>580</v>
      </c>
      <c r="DJ771" s="93">
        <v>575</v>
      </c>
      <c r="DK771" s="110">
        <v>10</v>
      </c>
      <c r="DL771" s="118">
        <v>290</v>
      </c>
      <c r="DM771" s="93">
        <v>300</v>
      </c>
      <c r="DN771" s="93">
        <v>295</v>
      </c>
      <c r="DO771" s="110">
        <v>-15</v>
      </c>
      <c r="DP771" s="118">
        <v>315</v>
      </c>
      <c r="DQ771" s="93">
        <v>325</v>
      </c>
      <c r="DR771" s="93">
        <v>320</v>
      </c>
      <c r="DS771" s="110" t="s">
        <v>5</v>
      </c>
      <c r="DT771" s="118">
        <v>345</v>
      </c>
      <c r="DU771" s="93">
        <v>355</v>
      </c>
      <c r="DV771" s="93">
        <v>350</v>
      </c>
      <c r="DW771" s="110">
        <v>-10</v>
      </c>
      <c r="DX771" s="118">
        <v>555</v>
      </c>
      <c r="DY771" s="93">
        <v>565</v>
      </c>
      <c r="DZ771" s="93">
        <v>560</v>
      </c>
      <c r="EA771" s="110">
        <v>10</v>
      </c>
      <c r="EB771" s="118">
        <v>340</v>
      </c>
      <c r="EC771" s="93">
        <v>350</v>
      </c>
      <c r="ED771" s="93">
        <v>345</v>
      </c>
      <c r="EE771" s="110">
        <v>-10</v>
      </c>
      <c r="EF771" s="118">
        <v>300</v>
      </c>
      <c r="EG771" s="93">
        <v>310</v>
      </c>
      <c r="EH771" s="93">
        <v>305</v>
      </c>
      <c r="EI771" s="110">
        <v>-5</v>
      </c>
      <c r="EJ771" s="118">
        <v>340</v>
      </c>
      <c r="EK771" s="93">
        <v>350</v>
      </c>
      <c r="EL771" s="93">
        <v>345</v>
      </c>
      <c r="EM771" s="110">
        <v>-10</v>
      </c>
      <c r="EN771" s="118">
        <v>600</v>
      </c>
      <c r="EO771" s="93">
        <v>610</v>
      </c>
      <c r="EP771" s="93">
        <v>605</v>
      </c>
      <c r="EQ771" s="110">
        <v>10</v>
      </c>
      <c r="ER771" s="118">
        <v>305</v>
      </c>
      <c r="ES771" s="93">
        <v>315</v>
      </c>
      <c r="ET771" s="93">
        <v>310</v>
      </c>
      <c r="EU771" s="110">
        <v>-15</v>
      </c>
      <c r="EV771" s="118">
        <v>290</v>
      </c>
      <c r="EW771" s="93">
        <v>300</v>
      </c>
      <c r="EX771" s="93">
        <v>295</v>
      </c>
      <c r="EY771" s="110">
        <v>-10</v>
      </c>
      <c r="EZ771" s="118">
        <v>340</v>
      </c>
      <c r="FA771" s="93">
        <v>350</v>
      </c>
      <c r="FB771" s="93">
        <v>345</v>
      </c>
      <c r="FC771" s="110">
        <v>-10</v>
      </c>
      <c r="FD771" s="118">
        <v>475</v>
      </c>
      <c r="FE771" s="93">
        <v>485</v>
      </c>
      <c r="FF771" s="93">
        <v>480</v>
      </c>
      <c r="FG771" s="110" t="s">
        <v>5</v>
      </c>
      <c r="FH771" s="115">
        <v>345</v>
      </c>
      <c r="FI771" s="95">
        <v>355</v>
      </c>
      <c r="FJ771" s="95">
        <v>350</v>
      </c>
      <c r="FK771" s="106" t="s">
        <v>5</v>
      </c>
      <c r="FL771" s="118">
        <v>315</v>
      </c>
      <c r="FM771" s="93">
        <v>325</v>
      </c>
      <c r="FN771" s="93">
        <v>320</v>
      </c>
      <c r="FO771" s="110">
        <v>-10</v>
      </c>
      <c r="FP771" s="118"/>
      <c r="FQ771" s="93"/>
      <c r="FR771" s="93"/>
      <c r="FS771" s="110"/>
      <c r="FT771" s="118">
        <v>565</v>
      </c>
      <c r="FU771" s="93">
        <v>575</v>
      </c>
      <c r="FV771" s="93">
        <v>570</v>
      </c>
      <c r="FW771" s="110" t="s">
        <v>5</v>
      </c>
      <c r="FX771" s="118">
        <v>490</v>
      </c>
      <c r="FY771" s="93">
        <v>500</v>
      </c>
      <c r="FZ771" s="93">
        <v>495</v>
      </c>
      <c r="GA771" s="110" t="s">
        <v>5</v>
      </c>
      <c r="GB771" s="118">
        <v>435</v>
      </c>
      <c r="GC771" s="93">
        <v>445</v>
      </c>
      <c r="GD771" s="93">
        <v>440</v>
      </c>
      <c r="GE771" s="110" t="s">
        <v>5</v>
      </c>
      <c r="GF771" s="118">
        <v>420</v>
      </c>
      <c r="GG771" s="93">
        <v>430</v>
      </c>
      <c r="GH771" s="93">
        <v>425</v>
      </c>
      <c r="GI771" s="110">
        <v>-5</v>
      </c>
      <c r="GJ771" s="118">
        <v>355</v>
      </c>
      <c r="GK771" s="93">
        <v>365</v>
      </c>
      <c r="GL771" s="93">
        <v>360</v>
      </c>
      <c r="GM771" s="110">
        <v>-10</v>
      </c>
      <c r="GN771" s="118">
        <v>660</v>
      </c>
      <c r="GO771" s="93">
        <v>670</v>
      </c>
      <c r="GP771" s="93">
        <v>665</v>
      </c>
      <c r="GQ771" s="110">
        <v>10</v>
      </c>
      <c r="GR771" s="93"/>
      <c r="GS771" s="93"/>
    </row>
    <row r="772" spans="1:202" ht="15.75" x14ac:dyDescent="0.25">
      <c r="A772">
        <f t="shared" si="0"/>
        <v>8</v>
      </c>
      <c r="B772">
        <f t="shared" si="1"/>
        <v>2024</v>
      </c>
      <c r="C772" s="91">
        <v>45534</v>
      </c>
      <c r="D772" s="95">
        <v>290</v>
      </c>
      <c r="E772" s="95">
        <v>300</v>
      </c>
      <c r="F772" s="95">
        <v>295</v>
      </c>
      <c r="G772" s="106">
        <v>-20</v>
      </c>
      <c r="H772" s="115">
        <v>285</v>
      </c>
      <c r="I772" s="95">
        <v>295</v>
      </c>
      <c r="J772" s="95">
        <v>290</v>
      </c>
      <c r="K772" s="106">
        <v>-20</v>
      </c>
      <c r="L772" s="115">
        <v>410</v>
      </c>
      <c r="M772" s="95">
        <v>420</v>
      </c>
      <c r="N772" s="95">
        <v>415</v>
      </c>
      <c r="O772" s="106">
        <v>-10</v>
      </c>
      <c r="P772" s="115">
        <v>325</v>
      </c>
      <c r="Q772" s="95">
        <v>335</v>
      </c>
      <c r="R772" s="95">
        <v>330</v>
      </c>
      <c r="S772" s="106">
        <v>-5</v>
      </c>
      <c r="T772" s="115">
        <v>315</v>
      </c>
      <c r="U772" s="95">
        <v>325</v>
      </c>
      <c r="V772" s="95">
        <v>320</v>
      </c>
      <c r="W772" s="106">
        <v>-25</v>
      </c>
      <c r="X772" s="115">
        <v>310</v>
      </c>
      <c r="Y772" s="95">
        <v>320</v>
      </c>
      <c r="Z772" s="95">
        <v>315</v>
      </c>
      <c r="AA772" s="106">
        <v>-25</v>
      </c>
      <c r="AB772" s="115">
        <v>385</v>
      </c>
      <c r="AC772" s="95">
        <v>395</v>
      </c>
      <c r="AD772" s="95">
        <v>390</v>
      </c>
      <c r="AE772" s="106">
        <v>-10</v>
      </c>
      <c r="AF772" s="115">
        <v>325</v>
      </c>
      <c r="AG772" s="95">
        <v>335</v>
      </c>
      <c r="AH772" s="95">
        <v>330</v>
      </c>
      <c r="AI772" s="106">
        <v>-5</v>
      </c>
      <c r="AJ772" s="115">
        <v>305</v>
      </c>
      <c r="AK772" s="95">
        <v>315</v>
      </c>
      <c r="AL772" s="95">
        <v>310</v>
      </c>
      <c r="AM772" s="106">
        <v>-15</v>
      </c>
      <c r="AN772" s="115">
        <v>255</v>
      </c>
      <c r="AO772" s="95">
        <v>265</v>
      </c>
      <c r="AP772" s="95">
        <v>260</v>
      </c>
      <c r="AQ772" s="106">
        <v>-35</v>
      </c>
      <c r="AR772" s="115">
        <v>410</v>
      </c>
      <c r="AS772" s="95">
        <v>420</v>
      </c>
      <c r="AT772" s="95">
        <v>415</v>
      </c>
      <c r="AU772" s="106">
        <v>-10</v>
      </c>
      <c r="AV772" s="115">
        <v>310</v>
      </c>
      <c r="AW772" s="95">
        <v>320</v>
      </c>
      <c r="AX772" s="95">
        <v>315</v>
      </c>
      <c r="AY772" s="106">
        <v>-5</v>
      </c>
      <c r="AZ772" s="115">
        <v>295</v>
      </c>
      <c r="BA772" s="95">
        <v>305</v>
      </c>
      <c r="BB772" s="95">
        <v>300</v>
      </c>
      <c r="BC772" s="106">
        <v>-10</v>
      </c>
      <c r="BD772" s="115">
        <v>270</v>
      </c>
      <c r="BE772" s="95">
        <v>280</v>
      </c>
      <c r="BF772" s="95">
        <v>275</v>
      </c>
      <c r="BG772" s="106">
        <v>-10</v>
      </c>
      <c r="BH772" s="115">
        <v>375</v>
      </c>
      <c r="BI772" s="95">
        <v>385</v>
      </c>
      <c r="BJ772" s="95">
        <v>380</v>
      </c>
      <c r="BK772" s="106">
        <v>-10</v>
      </c>
      <c r="BL772" s="115">
        <v>335</v>
      </c>
      <c r="BM772" s="95">
        <v>345</v>
      </c>
      <c r="BN772" s="95">
        <v>340</v>
      </c>
      <c r="BO772" s="106">
        <v>-5</v>
      </c>
      <c r="BP772" s="115">
        <v>320</v>
      </c>
      <c r="BQ772" s="95">
        <v>330</v>
      </c>
      <c r="BR772" s="95">
        <v>325</v>
      </c>
      <c r="BS772" s="106">
        <v>-10</v>
      </c>
      <c r="BT772" s="115">
        <v>265</v>
      </c>
      <c r="BU772" s="95">
        <v>275</v>
      </c>
      <c r="BV772" s="95">
        <v>270</v>
      </c>
      <c r="BW772" s="106">
        <v>-20</v>
      </c>
      <c r="BX772" s="115">
        <v>345</v>
      </c>
      <c r="BY772" s="95">
        <v>355</v>
      </c>
      <c r="BZ772" s="95">
        <v>350</v>
      </c>
      <c r="CA772" s="106" t="s">
        <v>5</v>
      </c>
      <c r="CB772" s="115">
        <v>545</v>
      </c>
      <c r="CC772" s="95">
        <v>555</v>
      </c>
      <c r="CD772" s="95">
        <v>550</v>
      </c>
      <c r="CE772" s="106" t="s">
        <v>5</v>
      </c>
      <c r="CF772" s="115">
        <v>320</v>
      </c>
      <c r="CG772" s="95">
        <v>330</v>
      </c>
      <c r="CH772" s="95">
        <v>325</v>
      </c>
      <c r="CI772" s="106">
        <v>-5</v>
      </c>
      <c r="CJ772" s="115">
        <v>310</v>
      </c>
      <c r="CK772" s="95">
        <v>320</v>
      </c>
      <c r="CL772" s="95">
        <v>315</v>
      </c>
      <c r="CM772" s="106">
        <v>-5</v>
      </c>
      <c r="CN772" s="115">
        <v>345</v>
      </c>
      <c r="CO772" s="95">
        <v>355</v>
      </c>
      <c r="CP772" s="95">
        <v>350</v>
      </c>
      <c r="CQ772" s="106" t="s">
        <v>5</v>
      </c>
      <c r="CR772" s="115">
        <v>555</v>
      </c>
      <c r="CS772" s="95">
        <v>565</v>
      </c>
      <c r="CT772" s="95">
        <v>560</v>
      </c>
      <c r="CU772" s="106" t="s">
        <v>5</v>
      </c>
      <c r="CV772" s="115">
        <v>340</v>
      </c>
      <c r="CW772" s="95">
        <v>350</v>
      </c>
      <c r="CX772" s="95">
        <v>345</v>
      </c>
      <c r="CY772" s="106">
        <v>-5</v>
      </c>
      <c r="CZ772" s="115">
        <v>325</v>
      </c>
      <c r="DA772" s="95">
        <v>335</v>
      </c>
      <c r="DB772" s="95">
        <v>330</v>
      </c>
      <c r="DC772" s="106">
        <v>-5</v>
      </c>
      <c r="DD772" s="115">
        <v>345</v>
      </c>
      <c r="DE772" s="95">
        <v>355</v>
      </c>
      <c r="DF772" s="95">
        <v>350</v>
      </c>
      <c r="DG772" s="106" t="s">
        <v>5</v>
      </c>
      <c r="DH772" s="115">
        <v>570</v>
      </c>
      <c r="DI772" s="95">
        <v>580</v>
      </c>
      <c r="DJ772" s="95">
        <v>575</v>
      </c>
      <c r="DK772" s="106" t="s">
        <v>5</v>
      </c>
      <c r="DL772" s="115">
        <v>285</v>
      </c>
      <c r="DM772" s="95">
        <v>295</v>
      </c>
      <c r="DN772" s="95">
        <v>290</v>
      </c>
      <c r="DO772" s="106">
        <v>-5</v>
      </c>
      <c r="DP772" s="115">
        <v>310</v>
      </c>
      <c r="DQ772" s="95">
        <v>320</v>
      </c>
      <c r="DR772" s="95">
        <v>315</v>
      </c>
      <c r="DS772" s="106">
        <v>-5</v>
      </c>
      <c r="DT772" s="115">
        <v>345</v>
      </c>
      <c r="DU772" s="95">
        <v>355</v>
      </c>
      <c r="DV772" s="95">
        <v>350</v>
      </c>
      <c r="DW772" s="106" t="s">
        <v>5</v>
      </c>
      <c r="DX772" s="115">
        <v>555</v>
      </c>
      <c r="DY772" s="95">
        <v>565</v>
      </c>
      <c r="DZ772" s="95">
        <v>560</v>
      </c>
      <c r="EA772" s="106" t="s">
        <v>5</v>
      </c>
      <c r="EB772" s="115">
        <v>335</v>
      </c>
      <c r="EC772" s="95">
        <v>345</v>
      </c>
      <c r="ED772" s="95">
        <v>340</v>
      </c>
      <c r="EE772" s="106">
        <v>-5</v>
      </c>
      <c r="EF772" s="115">
        <v>295</v>
      </c>
      <c r="EG772" s="95">
        <v>305</v>
      </c>
      <c r="EH772" s="95">
        <v>300</v>
      </c>
      <c r="EI772" s="106">
        <v>-5</v>
      </c>
      <c r="EJ772" s="115">
        <v>340</v>
      </c>
      <c r="EK772" s="95">
        <v>350</v>
      </c>
      <c r="EL772" s="95">
        <v>345</v>
      </c>
      <c r="EM772" s="106" t="s">
        <v>5</v>
      </c>
      <c r="EN772" s="115">
        <v>600</v>
      </c>
      <c r="EO772" s="95">
        <v>610</v>
      </c>
      <c r="EP772" s="95">
        <v>605</v>
      </c>
      <c r="EQ772" s="106" t="s">
        <v>5</v>
      </c>
      <c r="ER772" s="115">
        <v>290</v>
      </c>
      <c r="ES772" s="95">
        <v>300</v>
      </c>
      <c r="ET772" s="95">
        <v>295</v>
      </c>
      <c r="EU772" s="106">
        <v>-15</v>
      </c>
      <c r="EV772" s="115">
        <v>290</v>
      </c>
      <c r="EW772" s="95">
        <v>300</v>
      </c>
      <c r="EX772" s="95">
        <v>295</v>
      </c>
      <c r="EY772" s="106" t="s">
        <v>5</v>
      </c>
      <c r="EZ772" s="115">
        <v>340</v>
      </c>
      <c r="FA772" s="95">
        <v>350</v>
      </c>
      <c r="FB772" s="95">
        <v>345</v>
      </c>
      <c r="FC772" s="106" t="s">
        <v>5</v>
      </c>
      <c r="FD772" s="115">
        <v>475</v>
      </c>
      <c r="FE772" s="95">
        <v>485</v>
      </c>
      <c r="FF772" s="95">
        <v>480</v>
      </c>
      <c r="FG772" s="106" t="s">
        <v>5</v>
      </c>
      <c r="FH772" s="115">
        <v>340</v>
      </c>
      <c r="FI772" s="95">
        <v>350</v>
      </c>
      <c r="FJ772" s="95">
        <v>345</v>
      </c>
      <c r="FK772" s="106">
        <v>-5</v>
      </c>
      <c r="FL772" s="115">
        <v>300</v>
      </c>
      <c r="FM772" s="95">
        <v>310</v>
      </c>
      <c r="FN772" s="95">
        <v>305</v>
      </c>
      <c r="FO772" s="106">
        <v>-15</v>
      </c>
      <c r="FP772" s="115"/>
      <c r="FQ772" s="95"/>
      <c r="FR772" s="95"/>
      <c r="FS772" s="106"/>
      <c r="FT772" s="115">
        <v>525</v>
      </c>
      <c r="FU772" s="95">
        <v>535</v>
      </c>
      <c r="FV772" s="95">
        <v>530</v>
      </c>
      <c r="FW772" s="106">
        <v>-40</v>
      </c>
      <c r="FX772" s="115">
        <v>480</v>
      </c>
      <c r="FY772" s="95">
        <v>490</v>
      </c>
      <c r="FZ772" s="95">
        <v>485</v>
      </c>
      <c r="GA772" s="106">
        <v>-10</v>
      </c>
      <c r="GB772" s="115">
        <v>430</v>
      </c>
      <c r="GC772" s="95">
        <v>440</v>
      </c>
      <c r="GD772" s="95">
        <v>435</v>
      </c>
      <c r="GE772" s="106">
        <v>-5</v>
      </c>
      <c r="GF772" s="115">
        <v>415</v>
      </c>
      <c r="GG772" s="95">
        <v>425</v>
      </c>
      <c r="GH772" s="95">
        <v>420</v>
      </c>
      <c r="GI772" s="106">
        <v>-5</v>
      </c>
      <c r="GJ772" s="115">
        <v>355</v>
      </c>
      <c r="GK772" s="95">
        <v>365</v>
      </c>
      <c r="GL772" s="95">
        <v>360</v>
      </c>
      <c r="GM772" s="106" t="s">
        <v>5</v>
      </c>
      <c r="GN772" s="115">
        <v>660</v>
      </c>
      <c r="GO772" s="95">
        <v>670</v>
      </c>
      <c r="GP772" s="95">
        <v>665</v>
      </c>
      <c r="GQ772" s="106" t="s">
        <v>5</v>
      </c>
      <c r="GR772" s="93"/>
      <c r="GS772" s="93"/>
    </row>
    <row r="773" spans="1:202" ht="15.75" x14ac:dyDescent="0.25">
      <c r="A773">
        <f t="shared" si="0"/>
        <v>9</v>
      </c>
      <c r="B773">
        <f t="shared" si="1"/>
        <v>2024</v>
      </c>
      <c r="C773" s="91">
        <v>45541</v>
      </c>
      <c r="D773" s="95">
        <v>295</v>
      </c>
      <c r="E773" s="95">
        <v>305</v>
      </c>
      <c r="F773" s="95">
        <v>300</v>
      </c>
      <c r="G773" s="106">
        <v>5</v>
      </c>
      <c r="H773" s="115">
        <v>280</v>
      </c>
      <c r="I773" s="95">
        <v>290</v>
      </c>
      <c r="J773" s="95">
        <v>285</v>
      </c>
      <c r="K773" s="106">
        <v>-5</v>
      </c>
      <c r="L773" s="115">
        <v>410</v>
      </c>
      <c r="M773" s="95">
        <v>420</v>
      </c>
      <c r="N773" s="95">
        <v>415</v>
      </c>
      <c r="O773" s="106" t="s">
        <v>5</v>
      </c>
      <c r="P773" s="115">
        <v>325</v>
      </c>
      <c r="Q773" s="95">
        <v>335</v>
      </c>
      <c r="R773" s="95">
        <v>330</v>
      </c>
      <c r="S773" s="106" t="s">
        <v>5</v>
      </c>
      <c r="T773" s="115">
        <v>320</v>
      </c>
      <c r="U773" s="95">
        <v>330</v>
      </c>
      <c r="V773" s="95">
        <v>325</v>
      </c>
      <c r="W773" s="106">
        <v>5</v>
      </c>
      <c r="X773" s="115">
        <v>305</v>
      </c>
      <c r="Y773" s="95">
        <v>315</v>
      </c>
      <c r="Z773" s="95">
        <v>310</v>
      </c>
      <c r="AA773" s="106">
        <v>-5</v>
      </c>
      <c r="AB773" s="115">
        <v>385</v>
      </c>
      <c r="AC773" s="95">
        <v>395</v>
      </c>
      <c r="AD773" s="95">
        <v>390</v>
      </c>
      <c r="AE773" s="106" t="s">
        <v>5</v>
      </c>
      <c r="AF773" s="115">
        <v>315</v>
      </c>
      <c r="AG773" s="95">
        <v>325</v>
      </c>
      <c r="AH773" s="95">
        <v>320</v>
      </c>
      <c r="AI773" s="106">
        <v>-10</v>
      </c>
      <c r="AJ773" s="115">
        <v>305</v>
      </c>
      <c r="AK773" s="95">
        <v>315</v>
      </c>
      <c r="AL773" s="95">
        <v>310</v>
      </c>
      <c r="AM773" s="106" t="s">
        <v>5</v>
      </c>
      <c r="AN773" s="115">
        <v>260</v>
      </c>
      <c r="AO773" s="95">
        <v>270</v>
      </c>
      <c r="AP773" s="95">
        <v>265</v>
      </c>
      <c r="AQ773" s="106">
        <v>5</v>
      </c>
      <c r="AR773" s="115">
        <v>410</v>
      </c>
      <c r="AS773" s="95">
        <v>420</v>
      </c>
      <c r="AT773" s="95">
        <v>415</v>
      </c>
      <c r="AU773" s="106" t="s">
        <v>5</v>
      </c>
      <c r="AV773" s="115">
        <v>300</v>
      </c>
      <c r="AW773" s="95">
        <v>310</v>
      </c>
      <c r="AX773" s="95">
        <v>305</v>
      </c>
      <c r="AY773" s="106">
        <v>-10</v>
      </c>
      <c r="AZ773" s="115">
        <v>295</v>
      </c>
      <c r="BA773" s="95">
        <v>305</v>
      </c>
      <c r="BB773" s="95">
        <v>300</v>
      </c>
      <c r="BC773" s="106" t="s">
        <v>5</v>
      </c>
      <c r="BD773" s="115">
        <v>265</v>
      </c>
      <c r="BE773" s="95">
        <v>275</v>
      </c>
      <c r="BF773" s="95">
        <v>270</v>
      </c>
      <c r="BG773" s="106">
        <v>-5</v>
      </c>
      <c r="BH773" s="115">
        <v>375</v>
      </c>
      <c r="BI773" s="95">
        <v>385</v>
      </c>
      <c r="BJ773" s="95">
        <v>380</v>
      </c>
      <c r="BK773" s="106" t="s">
        <v>5</v>
      </c>
      <c r="BL773" s="115">
        <v>320</v>
      </c>
      <c r="BM773" s="95">
        <v>330</v>
      </c>
      <c r="BN773" s="95">
        <v>325</v>
      </c>
      <c r="BO773" s="106">
        <v>-15</v>
      </c>
      <c r="BP773" s="115">
        <v>325</v>
      </c>
      <c r="BQ773" s="95">
        <v>335</v>
      </c>
      <c r="BR773" s="95">
        <v>330</v>
      </c>
      <c r="BS773" s="106">
        <v>5</v>
      </c>
      <c r="BT773" s="115">
        <v>270</v>
      </c>
      <c r="BU773" s="95">
        <v>280</v>
      </c>
      <c r="BV773" s="95">
        <v>275</v>
      </c>
      <c r="BW773" s="106">
        <v>5</v>
      </c>
      <c r="BX773" s="115">
        <v>335</v>
      </c>
      <c r="BY773" s="95">
        <v>345</v>
      </c>
      <c r="BZ773" s="95">
        <v>340</v>
      </c>
      <c r="CA773" s="106">
        <v>-10</v>
      </c>
      <c r="CB773" s="115">
        <v>545</v>
      </c>
      <c r="CC773" s="95">
        <v>555</v>
      </c>
      <c r="CD773" s="95">
        <v>550</v>
      </c>
      <c r="CE773" s="106" t="s">
        <v>5</v>
      </c>
      <c r="CF773" s="115">
        <v>315</v>
      </c>
      <c r="CG773" s="95">
        <v>325</v>
      </c>
      <c r="CH773" s="95">
        <v>320</v>
      </c>
      <c r="CI773" s="106">
        <v>-5</v>
      </c>
      <c r="CJ773" s="115">
        <v>295</v>
      </c>
      <c r="CK773" s="95">
        <v>305</v>
      </c>
      <c r="CL773" s="95">
        <v>300</v>
      </c>
      <c r="CM773" s="106">
        <v>-15</v>
      </c>
      <c r="CN773" s="115">
        <v>335</v>
      </c>
      <c r="CO773" s="95">
        <v>345</v>
      </c>
      <c r="CP773" s="95">
        <v>340</v>
      </c>
      <c r="CQ773" s="106">
        <v>-10</v>
      </c>
      <c r="CR773" s="115">
        <v>555</v>
      </c>
      <c r="CS773" s="95">
        <v>565</v>
      </c>
      <c r="CT773" s="95">
        <v>560</v>
      </c>
      <c r="CU773" s="106" t="s">
        <v>5</v>
      </c>
      <c r="CV773" s="115">
        <v>340</v>
      </c>
      <c r="CW773" s="95">
        <v>350</v>
      </c>
      <c r="CX773" s="95">
        <v>345</v>
      </c>
      <c r="CY773" s="106" t="s">
        <v>5</v>
      </c>
      <c r="CZ773" s="115">
        <v>315</v>
      </c>
      <c r="DA773" s="95">
        <v>325</v>
      </c>
      <c r="DB773" s="95">
        <v>320</v>
      </c>
      <c r="DC773" s="106">
        <v>-10</v>
      </c>
      <c r="DD773" s="115">
        <v>335</v>
      </c>
      <c r="DE773" s="95">
        <v>345</v>
      </c>
      <c r="DF773" s="95">
        <v>340</v>
      </c>
      <c r="DG773" s="106">
        <v>-10</v>
      </c>
      <c r="DH773" s="115">
        <v>570</v>
      </c>
      <c r="DI773" s="95">
        <v>580</v>
      </c>
      <c r="DJ773" s="95">
        <v>575</v>
      </c>
      <c r="DK773" s="106" t="s">
        <v>5</v>
      </c>
      <c r="DL773" s="115">
        <v>290</v>
      </c>
      <c r="DM773" s="95">
        <v>300</v>
      </c>
      <c r="DN773" s="95">
        <v>295</v>
      </c>
      <c r="DO773" s="106">
        <v>5</v>
      </c>
      <c r="DP773" s="115">
        <v>295</v>
      </c>
      <c r="DQ773" s="95">
        <v>305</v>
      </c>
      <c r="DR773" s="95">
        <v>300</v>
      </c>
      <c r="DS773" s="106">
        <v>-15</v>
      </c>
      <c r="DT773" s="115">
        <v>335</v>
      </c>
      <c r="DU773" s="95">
        <v>345</v>
      </c>
      <c r="DV773" s="95">
        <v>340</v>
      </c>
      <c r="DW773" s="106">
        <v>-10</v>
      </c>
      <c r="DX773" s="115">
        <v>555</v>
      </c>
      <c r="DY773" s="95">
        <v>565</v>
      </c>
      <c r="DZ773" s="95">
        <v>560</v>
      </c>
      <c r="EA773" s="106" t="s">
        <v>5</v>
      </c>
      <c r="EB773" s="115">
        <v>335</v>
      </c>
      <c r="EC773" s="95">
        <v>345</v>
      </c>
      <c r="ED773" s="95">
        <v>340</v>
      </c>
      <c r="EE773" s="106" t="s">
        <v>5</v>
      </c>
      <c r="EF773" s="115">
        <v>300</v>
      </c>
      <c r="EG773" s="95">
        <v>310</v>
      </c>
      <c r="EH773" s="95">
        <v>305</v>
      </c>
      <c r="EI773" s="106">
        <v>5</v>
      </c>
      <c r="EJ773" s="115">
        <v>330</v>
      </c>
      <c r="EK773" s="95">
        <v>340</v>
      </c>
      <c r="EL773" s="95">
        <v>335</v>
      </c>
      <c r="EM773" s="106">
        <v>-10</v>
      </c>
      <c r="EN773" s="115">
        <v>600</v>
      </c>
      <c r="EO773" s="95">
        <v>610</v>
      </c>
      <c r="EP773" s="95">
        <v>605</v>
      </c>
      <c r="EQ773" s="106" t="s">
        <v>5</v>
      </c>
      <c r="ER773" s="115">
        <v>290</v>
      </c>
      <c r="ES773" s="95">
        <v>300</v>
      </c>
      <c r="ET773" s="95">
        <v>295</v>
      </c>
      <c r="EU773" s="106" t="s">
        <v>5</v>
      </c>
      <c r="EV773" s="115">
        <v>285</v>
      </c>
      <c r="EW773" s="95">
        <v>295</v>
      </c>
      <c r="EX773" s="95">
        <v>290</v>
      </c>
      <c r="EY773" s="106">
        <v>-5</v>
      </c>
      <c r="EZ773" s="115">
        <v>330</v>
      </c>
      <c r="FA773" s="95">
        <v>340</v>
      </c>
      <c r="FB773" s="95">
        <v>335</v>
      </c>
      <c r="FC773" s="106">
        <v>-10</v>
      </c>
      <c r="FD773" s="115">
        <v>475</v>
      </c>
      <c r="FE773" s="95">
        <v>485</v>
      </c>
      <c r="FF773" s="95">
        <v>480</v>
      </c>
      <c r="FG773" s="106" t="s">
        <v>5</v>
      </c>
      <c r="FH773" s="115">
        <v>340</v>
      </c>
      <c r="FI773" s="95">
        <v>350</v>
      </c>
      <c r="FJ773" s="95">
        <v>345</v>
      </c>
      <c r="FK773" s="106" t="s">
        <v>5</v>
      </c>
      <c r="FL773" s="115">
        <v>305</v>
      </c>
      <c r="FM773" s="95">
        <v>315</v>
      </c>
      <c r="FN773" s="95">
        <v>310</v>
      </c>
      <c r="FO773" s="106">
        <v>5</v>
      </c>
      <c r="FP773" s="115"/>
      <c r="FQ773" s="95"/>
      <c r="FR773" s="95"/>
      <c r="FS773" s="106"/>
      <c r="FT773" s="115">
        <v>525</v>
      </c>
      <c r="FU773" s="95">
        <v>535</v>
      </c>
      <c r="FV773" s="95">
        <v>530</v>
      </c>
      <c r="FW773" s="106" t="s">
        <v>5</v>
      </c>
      <c r="FX773" s="115">
        <v>460</v>
      </c>
      <c r="FY773" s="95">
        <v>470</v>
      </c>
      <c r="FZ773" s="95">
        <v>465</v>
      </c>
      <c r="GA773" s="106">
        <v>-20</v>
      </c>
      <c r="GB773" s="115">
        <v>430</v>
      </c>
      <c r="GC773" s="95">
        <v>440</v>
      </c>
      <c r="GD773" s="95">
        <v>435</v>
      </c>
      <c r="GE773" s="106" t="s">
        <v>5</v>
      </c>
      <c r="GF773" s="115">
        <v>405</v>
      </c>
      <c r="GG773" s="95">
        <v>415</v>
      </c>
      <c r="GH773" s="95">
        <v>410</v>
      </c>
      <c r="GI773" s="106">
        <v>-10</v>
      </c>
      <c r="GJ773" s="115">
        <v>345</v>
      </c>
      <c r="GK773" s="95">
        <v>355</v>
      </c>
      <c r="GL773" s="95">
        <v>350</v>
      </c>
      <c r="GM773" s="106">
        <v>-10</v>
      </c>
      <c r="GN773" s="115">
        <v>660</v>
      </c>
      <c r="GO773" s="95">
        <v>670</v>
      </c>
      <c r="GP773" s="95">
        <v>665</v>
      </c>
      <c r="GQ773" s="106" t="s">
        <v>5</v>
      </c>
    </row>
    <row r="774" spans="1:202" ht="15.75" x14ac:dyDescent="0.25">
      <c r="A774">
        <f t="shared" si="0"/>
        <v>9</v>
      </c>
      <c r="B774">
        <f t="shared" si="1"/>
        <v>2024</v>
      </c>
      <c r="C774" s="91">
        <v>45548</v>
      </c>
      <c r="D774" s="95">
        <v>295</v>
      </c>
      <c r="E774" s="95">
        <v>305</v>
      </c>
      <c r="F774" s="95">
        <v>300</v>
      </c>
      <c r="G774" s="106" t="s">
        <v>5</v>
      </c>
      <c r="H774" s="115">
        <v>275</v>
      </c>
      <c r="I774" s="95">
        <v>285</v>
      </c>
      <c r="J774" s="95">
        <v>280</v>
      </c>
      <c r="K774" s="106">
        <v>-5</v>
      </c>
      <c r="L774" s="115">
        <v>410</v>
      </c>
      <c r="M774" s="95">
        <v>420</v>
      </c>
      <c r="N774" s="95">
        <v>415</v>
      </c>
      <c r="O774" s="106" t="s">
        <v>5</v>
      </c>
      <c r="P774" s="115">
        <v>320</v>
      </c>
      <c r="Q774" s="95">
        <v>330</v>
      </c>
      <c r="R774" s="95">
        <v>325</v>
      </c>
      <c r="S774" s="106">
        <v>-5</v>
      </c>
      <c r="T774" s="115">
        <v>325</v>
      </c>
      <c r="U774" s="95">
        <v>335</v>
      </c>
      <c r="V774" s="95">
        <v>330</v>
      </c>
      <c r="W774" s="106">
        <v>5</v>
      </c>
      <c r="X774" s="115">
        <v>300</v>
      </c>
      <c r="Y774" s="95">
        <v>310</v>
      </c>
      <c r="Z774" s="95">
        <v>305</v>
      </c>
      <c r="AA774" s="106">
        <v>-5</v>
      </c>
      <c r="AB774" s="115">
        <v>385</v>
      </c>
      <c r="AC774" s="95">
        <v>395</v>
      </c>
      <c r="AD774" s="95">
        <v>390</v>
      </c>
      <c r="AE774" s="106" t="s">
        <v>5</v>
      </c>
      <c r="AF774" s="115">
        <v>320</v>
      </c>
      <c r="AG774" s="95">
        <v>330</v>
      </c>
      <c r="AH774" s="95">
        <v>325</v>
      </c>
      <c r="AI774" s="106">
        <v>5</v>
      </c>
      <c r="AJ774" s="115">
        <v>310</v>
      </c>
      <c r="AK774" s="95">
        <v>320</v>
      </c>
      <c r="AL774" s="95">
        <v>315</v>
      </c>
      <c r="AM774" s="106">
        <v>5</v>
      </c>
      <c r="AN774" s="115">
        <v>255</v>
      </c>
      <c r="AO774" s="95">
        <v>265</v>
      </c>
      <c r="AP774" s="95">
        <v>260</v>
      </c>
      <c r="AQ774" s="106">
        <v>-5</v>
      </c>
      <c r="AR774" s="115">
        <v>410</v>
      </c>
      <c r="AS774" s="95">
        <v>420</v>
      </c>
      <c r="AT774" s="95">
        <v>415</v>
      </c>
      <c r="AU774" s="106" t="s">
        <v>5</v>
      </c>
      <c r="AV774" s="115">
        <v>300</v>
      </c>
      <c r="AW774" s="95">
        <v>310</v>
      </c>
      <c r="AX774" s="95">
        <v>305</v>
      </c>
      <c r="AY774" s="106" t="s">
        <v>5</v>
      </c>
      <c r="AZ774" s="115">
        <v>310</v>
      </c>
      <c r="BA774" s="95">
        <v>320</v>
      </c>
      <c r="BB774" s="95">
        <v>315</v>
      </c>
      <c r="BC774" s="106">
        <v>15</v>
      </c>
      <c r="BD774" s="115">
        <v>265</v>
      </c>
      <c r="BE774" s="95">
        <v>275</v>
      </c>
      <c r="BF774" s="95">
        <v>270</v>
      </c>
      <c r="BG774" s="106" t="s">
        <v>5</v>
      </c>
      <c r="BH774" s="115">
        <v>375</v>
      </c>
      <c r="BI774" s="95">
        <v>385</v>
      </c>
      <c r="BJ774" s="95">
        <v>380</v>
      </c>
      <c r="BK774" s="106" t="s">
        <v>5</v>
      </c>
      <c r="BL774" s="115">
        <v>320</v>
      </c>
      <c r="BM774" s="95">
        <v>330</v>
      </c>
      <c r="BN774" s="95">
        <v>325</v>
      </c>
      <c r="BO774" s="106" t="s">
        <v>5</v>
      </c>
      <c r="BP774" s="115">
        <v>325</v>
      </c>
      <c r="BQ774" s="95">
        <v>335</v>
      </c>
      <c r="BR774" s="95">
        <v>330</v>
      </c>
      <c r="BS774" s="106" t="s">
        <v>5</v>
      </c>
      <c r="BT774" s="115">
        <v>265</v>
      </c>
      <c r="BU774" s="95">
        <v>275</v>
      </c>
      <c r="BV774" s="95">
        <v>270</v>
      </c>
      <c r="BW774" s="106">
        <v>-5</v>
      </c>
      <c r="BX774" s="115">
        <v>335</v>
      </c>
      <c r="BY774" s="95">
        <v>345</v>
      </c>
      <c r="BZ774" s="95">
        <v>340</v>
      </c>
      <c r="CA774" s="106" t="s">
        <v>5</v>
      </c>
      <c r="CB774" s="115">
        <v>530</v>
      </c>
      <c r="CC774" s="95">
        <v>540</v>
      </c>
      <c r="CD774" s="95">
        <v>535</v>
      </c>
      <c r="CE774" s="106">
        <v>-15</v>
      </c>
      <c r="CF774" s="115">
        <v>315</v>
      </c>
      <c r="CG774" s="95">
        <v>325</v>
      </c>
      <c r="CH774" s="95">
        <v>320</v>
      </c>
      <c r="CI774" s="106" t="s">
        <v>5</v>
      </c>
      <c r="CJ774" s="115">
        <v>300</v>
      </c>
      <c r="CK774" s="95">
        <v>310</v>
      </c>
      <c r="CL774" s="95">
        <v>305</v>
      </c>
      <c r="CM774" s="106">
        <v>5</v>
      </c>
      <c r="CN774" s="115">
        <v>335</v>
      </c>
      <c r="CO774" s="95">
        <v>345</v>
      </c>
      <c r="CP774" s="95">
        <v>340</v>
      </c>
      <c r="CQ774" s="106" t="s">
        <v>5</v>
      </c>
      <c r="CR774" s="115">
        <v>540</v>
      </c>
      <c r="CS774" s="95">
        <v>550</v>
      </c>
      <c r="CT774" s="95">
        <v>545</v>
      </c>
      <c r="CU774" s="106">
        <v>-15</v>
      </c>
      <c r="CV774" s="115">
        <v>345</v>
      </c>
      <c r="CW774" s="95">
        <v>355</v>
      </c>
      <c r="CX774" s="95">
        <v>350</v>
      </c>
      <c r="CY774" s="106">
        <v>5</v>
      </c>
      <c r="CZ774" s="115">
        <v>315</v>
      </c>
      <c r="DA774" s="95">
        <v>325</v>
      </c>
      <c r="DB774" s="95">
        <v>320</v>
      </c>
      <c r="DC774" s="106" t="s">
        <v>5</v>
      </c>
      <c r="DD774" s="115">
        <v>335</v>
      </c>
      <c r="DE774" s="95">
        <v>345</v>
      </c>
      <c r="DF774" s="95">
        <v>340</v>
      </c>
      <c r="DG774" s="106" t="s">
        <v>5</v>
      </c>
      <c r="DH774" s="115">
        <v>555</v>
      </c>
      <c r="DI774" s="95">
        <v>565</v>
      </c>
      <c r="DJ774" s="95">
        <v>560</v>
      </c>
      <c r="DK774" s="106">
        <v>-15</v>
      </c>
      <c r="DL774" s="115">
        <v>300</v>
      </c>
      <c r="DM774" s="95">
        <v>310</v>
      </c>
      <c r="DN774" s="95">
        <v>305</v>
      </c>
      <c r="DO774" s="106">
        <v>10</v>
      </c>
      <c r="DP774" s="115">
        <v>295</v>
      </c>
      <c r="DQ774" s="95">
        <v>305</v>
      </c>
      <c r="DR774" s="95">
        <v>300</v>
      </c>
      <c r="DS774" s="106" t="s">
        <v>5</v>
      </c>
      <c r="DT774" s="115">
        <v>335</v>
      </c>
      <c r="DU774" s="95">
        <v>345</v>
      </c>
      <c r="DV774" s="95">
        <v>340</v>
      </c>
      <c r="DW774" s="106" t="s">
        <v>5</v>
      </c>
      <c r="DX774" s="115">
        <v>540</v>
      </c>
      <c r="DY774" s="95">
        <v>550</v>
      </c>
      <c r="DZ774" s="95">
        <v>545</v>
      </c>
      <c r="EA774" s="106">
        <v>-15</v>
      </c>
      <c r="EB774" s="115">
        <v>335</v>
      </c>
      <c r="EC774" s="95">
        <v>345</v>
      </c>
      <c r="ED774" s="95">
        <v>340</v>
      </c>
      <c r="EE774" s="106" t="s">
        <v>5</v>
      </c>
      <c r="EF774" s="115">
        <v>300</v>
      </c>
      <c r="EG774" s="95">
        <v>310</v>
      </c>
      <c r="EH774" s="95">
        <v>305</v>
      </c>
      <c r="EI774" s="106" t="s">
        <v>5</v>
      </c>
      <c r="EJ774" s="115">
        <v>330</v>
      </c>
      <c r="EK774" s="95">
        <v>340</v>
      </c>
      <c r="EL774" s="95">
        <v>335</v>
      </c>
      <c r="EM774" s="106" t="s">
        <v>5</v>
      </c>
      <c r="EN774" s="115">
        <v>585</v>
      </c>
      <c r="EO774" s="95">
        <v>595</v>
      </c>
      <c r="EP774" s="95">
        <v>590</v>
      </c>
      <c r="EQ774" s="106">
        <v>-15</v>
      </c>
      <c r="ER774" s="115">
        <v>295</v>
      </c>
      <c r="ES774" s="95">
        <v>305</v>
      </c>
      <c r="ET774" s="95">
        <v>300</v>
      </c>
      <c r="EU774" s="106">
        <v>5</v>
      </c>
      <c r="EV774" s="115">
        <v>290</v>
      </c>
      <c r="EW774" s="95">
        <v>300</v>
      </c>
      <c r="EX774" s="95">
        <v>295</v>
      </c>
      <c r="EY774" s="106">
        <v>5</v>
      </c>
      <c r="EZ774" s="115">
        <v>330</v>
      </c>
      <c r="FA774" s="95">
        <v>340</v>
      </c>
      <c r="FB774" s="95">
        <v>335</v>
      </c>
      <c r="FC774" s="106" t="s">
        <v>5</v>
      </c>
      <c r="FD774" s="115">
        <v>475</v>
      </c>
      <c r="FE774" s="95">
        <v>485</v>
      </c>
      <c r="FF774" s="95">
        <v>480</v>
      </c>
      <c r="FG774" s="106" t="s">
        <v>5</v>
      </c>
      <c r="FH774" s="115">
        <v>345</v>
      </c>
      <c r="FI774" s="95">
        <v>355</v>
      </c>
      <c r="FJ774" s="95">
        <v>350</v>
      </c>
      <c r="FK774" s="106">
        <v>5</v>
      </c>
      <c r="FL774" s="115">
        <v>300</v>
      </c>
      <c r="FM774" s="95">
        <v>310</v>
      </c>
      <c r="FN774" s="95">
        <v>305</v>
      </c>
      <c r="FO774" s="106">
        <v>-5</v>
      </c>
      <c r="FP774" s="115"/>
      <c r="FQ774" s="95"/>
      <c r="FR774" s="95"/>
      <c r="FS774" s="106"/>
      <c r="FT774" s="115">
        <v>505</v>
      </c>
      <c r="FU774" s="95">
        <v>515</v>
      </c>
      <c r="FV774" s="95">
        <v>510</v>
      </c>
      <c r="FW774" s="106">
        <v>-20</v>
      </c>
      <c r="FX774" s="115">
        <v>440</v>
      </c>
      <c r="FY774" s="95">
        <v>450</v>
      </c>
      <c r="FZ774" s="95">
        <v>445</v>
      </c>
      <c r="GA774" s="106">
        <v>-20</v>
      </c>
      <c r="GB774" s="115">
        <v>435</v>
      </c>
      <c r="GC774" s="95">
        <v>445</v>
      </c>
      <c r="GD774" s="95">
        <v>440</v>
      </c>
      <c r="GE774" s="106">
        <v>5</v>
      </c>
      <c r="GF774" s="115">
        <v>405</v>
      </c>
      <c r="GG774" s="95">
        <v>415</v>
      </c>
      <c r="GH774" s="95">
        <v>410</v>
      </c>
      <c r="GI774" s="106" t="s">
        <v>5</v>
      </c>
      <c r="GJ774" s="115">
        <v>345</v>
      </c>
      <c r="GK774" s="95">
        <v>355</v>
      </c>
      <c r="GL774" s="95">
        <v>350</v>
      </c>
      <c r="GM774" s="106" t="s">
        <v>5</v>
      </c>
      <c r="GN774" s="115">
        <v>645</v>
      </c>
      <c r="GO774" s="95">
        <v>655</v>
      </c>
      <c r="GP774" s="95">
        <v>650</v>
      </c>
      <c r="GQ774" s="106">
        <v>-15</v>
      </c>
    </row>
    <row r="775" spans="1:202" ht="15.75" x14ac:dyDescent="0.25">
      <c r="A775">
        <f t="shared" si="0"/>
        <v>9</v>
      </c>
      <c r="B775">
        <f t="shared" si="1"/>
        <v>2024</v>
      </c>
      <c r="C775" s="91">
        <v>45555</v>
      </c>
      <c r="D775" s="95">
        <v>295</v>
      </c>
      <c r="E775" s="95">
        <v>305</v>
      </c>
      <c r="F775" s="95">
        <v>300</v>
      </c>
      <c r="G775" s="106" t="s">
        <v>5</v>
      </c>
      <c r="H775" s="115">
        <v>275</v>
      </c>
      <c r="I775" s="95">
        <v>285</v>
      </c>
      <c r="J775" s="95">
        <v>280</v>
      </c>
      <c r="K775" s="106" t="s">
        <v>5</v>
      </c>
      <c r="L775" s="115">
        <v>410</v>
      </c>
      <c r="M775" s="95">
        <v>420</v>
      </c>
      <c r="N775" s="95">
        <v>415</v>
      </c>
      <c r="O775" s="106" t="s">
        <v>5</v>
      </c>
      <c r="P775" s="115">
        <v>320</v>
      </c>
      <c r="Q775" s="95">
        <v>330</v>
      </c>
      <c r="R775" s="95">
        <v>325</v>
      </c>
      <c r="S775" s="106" t="s">
        <v>5</v>
      </c>
      <c r="T775" s="115">
        <v>330</v>
      </c>
      <c r="U775" s="95">
        <v>340</v>
      </c>
      <c r="V775" s="95">
        <v>335</v>
      </c>
      <c r="W775" s="106">
        <v>5</v>
      </c>
      <c r="X775" s="115">
        <v>305</v>
      </c>
      <c r="Y775" s="95">
        <v>315</v>
      </c>
      <c r="Z775" s="95">
        <v>310</v>
      </c>
      <c r="AA775" s="106">
        <v>5</v>
      </c>
      <c r="AB775" s="115">
        <v>385</v>
      </c>
      <c r="AC775" s="95">
        <v>395</v>
      </c>
      <c r="AD775" s="95">
        <v>390</v>
      </c>
      <c r="AE775" s="106" t="s">
        <v>5</v>
      </c>
      <c r="AF775" s="115">
        <v>325</v>
      </c>
      <c r="AG775" s="95">
        <v>335</v>
      </c>
      <c r="AH775" s="95">
        <v>330</v>
      </c>
      <c r="AI775" s="106">
        <v>5</v>
      </c>
      <c r="AJ775" s="115">
        <v>315</v>
      </c>
      <c r="AK775" s="95">
        <v>325</v>
      </c>
      <c r="AL775" s="95">
        <v>320</v>
      </c>
      <c r="AM775" s="106">
        <v>5</v>
      </c>
      <c r="AN775" s="115">
        <v>265</v>
      </c>
      <c r="AO775" s="95">
        <v>275</v>
      </c>
      <c r="AP775" s="95">
        <v>270</v>
      </c>
      <c r="AQ775" s="106">
        <v>10</v>
      </c>
      <c r="AR775" s="115">
        <v>410</v>
      </c>
      <c r="AS775" s="95">
        <v>420</v>
      </c>
      <c r="AT775" s="95">
        <v>415</v>
      </c>
      <c r="AU775" s="106" t="s">
        <v>5</v>
      </c>
      <c r="AV775" s="115">
        <v>295</v>
      </c>
      <c r="AW775" s="95">
        <v>305</v>
      </c>
      <c r="AX775" s="95">
        <v>300</v>
      </c>
      <c r="AY775" s="106">
        <v>-5</v>
      </c>
      <c r="AZ775" s="115">
        <v>310</v>
      </c>
      <c r="BA775" s="95">
        <v>320</v>
      </c>
      <c r="BB775" s="95">
        <v>315</v>
      </c>
      <c r="BC775" s="106" t="s">
        <v>5</v>
      </c>
      <c r="BD775" s="115">
        <v>265</v>
      </c>
      <c r="BE775" s="95">
        <v>275</v>
      </c>
      <c r="BF775" s="95">
        <v>270</v>
      </c>
      <c r="BG775" s="106" t="s">
        <v>5</v>
      </c>
      <c r="BH775" s="115">
        <v>375</v>
      </c>
      <c r="BI775" s="95">
        <v>385</v>
      </c>
      <c r="BJ775" s="95">
        <v>380</v>
      </c>
      <c r="BK775" s="106" t="s">
        <v>5</v>
      </c>
      <c r="BL775" s="115">
        <v>315</v>
      </c>
      <c r="BM775" s="95">
        <v>325</v>
      </c>
      <c r="BN775" s="95">
        <v>320</v>
      </c>
      <c r="BO775" s="106">
        <v>-5</v>
      </c>
      <c r="BP775" s="115">
        <v>330</v>
      </c>
      <c r="BQ775" s="95">
        <v>340</v>
      </c>
      <c r="BR775" s="95">
        <v>335</v>
      </c>
      <c r="BS775" s="106">
        <v>5</v>
      </c>
      <c r="BT775" s="115">
        <v>280</v>
      </c>
      <c r="BU775" s="95">
        <v>290</v>
      </c>
      <c r="BV775" s="95">
        <v>285</v>
      </c>
      <c r="BW775" s="106">
        <v>15</v>
      </c>
      <c r="BX775" s="115">
        <v>335</v>
      </c>
      <c r="BY775" s="95">
        <v>345</v>
      </c>
      <c r="BZ775" s="95">
        <v>340</v>
      </c>
      <c r="CA775" s="106" t="s">
        <v>5</v>
      </c>
      <c r="CB775" s="115">
        <v>530</v>
      </c>
      <c r="CC775" s="95">
        <v>540</v>
      </c>
      <c r="CD775" s="95">
        <v>535</v>
      </c>
      <c r="CE775" s="106" t="s">
        <v>5</v>
      </c>
      <c r="CF775" s="115">
        <v>325</v>
      </c>
      <c r="CG775" s="95">
        <v>335</v>
      </c>
      <c r="CH775" s="95">
        <v>330</v>
      </c>
      <c r="CI775" s="106">
        <v>10</v>
      </c>
      <c r="CJ775" s="115">
        <v>300</v>
      </c>
      <c r="CK775" s="95">
        <v>310</v>
      </c>
      <c r="CL775" s="95">
        <v>305</v>
      </c>
      <c r="CM775" s="106" t="s">
        <v>5</v>
      </c>
      <c r="CN775" s="115">
        <v>335</v>
      </c>
      <c r="CO775" s="95">
        <v>345</v>
      </c>
      <c r="CP775" s="95">
        <v>340</v>
      </c>
      <c r="CQ775" s="106" t="s">
        <v>5</v>
      </c>
      <c r="CR775" s="115">
        <v>540</v>
      </c>
      <c r="CS775" s="95">
        <v>550</v>
      </c>
      <c r="CT775" s="95">
        <v>545</v>
      </c>
      <c r="CU775" s="106" t="s">
        <v>5</v>
      </c>
      <c r="CV775" s="115">
        <v>350</v>
      </c>
      <c r="CW775" s="95">
        <v>360</v>
      </c>
      <c r="CX775" s="95">
        <v>355</v>
      </c>
      <c r="CY775" s="106">
        <v>5</v>
      </c>
      <c r="CZ775" s="115">
        <v>325</v>
      </c>
      <c r="DA775" s="95">
        <v>335</v>
      </c>
      <c r="DB775" s="95">
        <v>330</v>
      </c>
      <c r="DC775" s="106">
        <v>10</v>
      </c>
      <c r="DD775" s="115">
        <v>335</v>
      </c>
      <c r="DE775" s="95">
        <v>345</v>
      </c>
      <c r="DF775" s="95">
        <v>340</v>
      </c>
      <c r="DG775" s="106" t="s">
        <v>5</v>
      </c>
      <c r="DH775" s="115">
        <v>555</v>
      </c>
      <c r="DI775" s="95">
        <v>565</v>
      </c>
      <c r="DJ775" s="95">
        <v>560</v>
      </c>
      <c r="DK775" s="106" t="s">
        <v>5</v>
      </c>
      <c r="DL775" s="115">
        <v>305</v>
      </c>
      <c r="DM775" s="95">
        <v>315</v>
      </c>
      <c r="DN775" s="95">
        <v>310</v>
      </c>
      <c r="DO775" s="106">
        <v>5</v>
      </c>
      <c r="DP775" s="115">
        <v>295</v>
      </c>
      <c r="DQ775" s="95">
        <v>305</v>
      </c>
      <c r="DR775" s="95">
        <v>300</v>
      </c>
      <c r="DS775" s="106" t="s">
        <v>5</v>
      </c>
      <c r="DT775" s="115">
        <v>335</v>
      </c>
      <c r="DU775" s="95">
        <v>345</v>
      </c>
      <c r="DV775" s="95">
        <v>340</v>
      </c>
      <c r="DW775" s="106" t="s">
        <v>5</v>
      </c>
      <c r="DX775" s="115">
        <v>540</v>
      </c>
      <c r="DY775" s="95">
        <v>550</v>
      </c>
      <c r="DZ775" s="95">
        <v>545</v>
      </c>
      <c r="EA775" s="106" t="s">
        <v>5</v>
      </c>
      <c r="EB775" s="115">
        <v>345</v>
      </c>
      <c r="EC775" s="95">
        <v>355</v>
      </c>
      <c r="ED775" s="95">
        <v>350</v>
      </c>
      <c r="EE775" s="106">
        <v>10</v>
      </c>
      <c r="EF775" s="115">
        <v>320</v>
      </c>
      <c r="EG775" s="95">
        <v>330</v>
      </c>
      <c r="EH775" s="95">
        <v>325</v>
      </c>
      <c r="EI775" s="106">
        <v>20</v>
      </c>
      <c r="EJ775" s="115">
        <v>330</v>
      </c>
      <c r="EK775" s="95">
        <v>340</v>
      </c>
      <c r="EL775" s="95">
        <v>335</v>
      </c>
      <c r="EM775" s="106" t="s">
        <v>5</v>
      </c>
      <c r="EN775" s="115">
        <v>585</v>
      </c>
      <c r="EO775" s="95">
        <v>595</v>
      </c>
      <c r="EP775" s="95">
        <v>590</v>
      </c>
      <c r="EQ775" s="106" t="s">
        <v>5</v>
      </c>
      <c r="ER775" s="115">
        <v>310</v>
      </c>
      <c r="ES775" s="95">
        <v>320</v>
      </c>
      <c r="ET775" s="95">
        <v>315</v>
      </c>
      <c r="EU775" s="106">
        <v>15</v>
      </c>
      <c r="EV775" s="115">
        <v>305</v>
      </c>
      <c r="EW775" s="95">
        <v>315</v>
      </c>
      <c r="EX775" s="95">
        <v>310</v>
      </c>
      <c r="EY775" s="106">
        <v>15</v>
      </c>
      <c r="EZ775" s="115">
        <v>330</v>
      </c>
      <c r="FA775" s="95">
        <v>340</v>
      </c>
      <c r="FB775" s="95">
        <v>335</v>
      </c>
      <c r="FC775" s="106" t="s">
        <v>5</v>
      </c>
      <c r="FD775" s="115">
        <v>475</v>
      </c>
      <c r="FE775" s="95">
        <v>485</v>
      </c>
      <c r="FF775" s="95">
        <v>480</v>
      </c>
      <c r="FG775" s="106" t="s">
        <v>5</v>
      </c>
      <c r="FH775" s="115">
        <v>350</v>
      </c>
      <c r="FI775" s="95">
        <v>360</v>
      </c>
      <c r="FJ775" s="95">
        <v>355</v>
      </c>
      <c r="FK775" s="106">
        <v>5</v>
      </c>
      <c r="FL775" s="115">
        <v>310</v>
      </c>
      <c r="FM775" s="95">
        <v>320</v>
      </c>
      <c r="FN775" s="95">
        <v>315</v>
      </c>
      <c r="FO775" s="106">
        <v>10</v>
      </c>
      <c r="FT775" s="115">
        <v>465</v>
      </c>
      <c r="FU775" s="95">
        <v>475</v>
      </c>
      <c r="FV775" s="95">
        <v>470</v>
      </c>
      <c r="FW775" s="106">
        <v>-40</v>
      </c>
      <c r="FX775" s="115">
        <v>425</v>
      </c>
      <c r="FY775" s="95">
        <v>435</v>
      </c>
      <c r="FZ775" s="95">
        <v>430</v>
      </c>
      <c r="GA775" s="106">
        <v>-15</v>
      </c>
      <c r="GB775" s="115">
        <v>440</v>
      </c>
      <c r="GC775" s="95">
        <v>450</v>
      </c>
      <c r="GD775" s="95">
        <v>445</v>
      </c>
      <c r="GE775" s="106">
        <v>5</v>
      </c>
      <c r="GF775" s="115">
        <v>415</v>
      </c>
      <c r="GG775" s="95">
        <v>425</v>
      </c>
      <c r="GH775" s="95">
        <v>420</v>
      </c>
      <c r="GI775" s="106">
        <v>10</v>
      </c>
      <c r="GJ775" s="115">
        <v>345</v>
      </c>
      <c r="GK775" s="95">
        <v>355</v>
      </c>
      <c r="GL775" s="95">
        <v>350</v>
      </c>
      <c r="GM775" s="106" t="s">
        <v>5</v>
      </c>
      <c r="GN775" s="115">
        <v>645</v>
      </c>
      <c r="GO775" s="95">
        <v>655</v>
      </c>
      <c r="GP775" s="95">
        <v>650</v>
      </c>
      <c r="GQ775" s="106" t="s">
        <v>5</v>
      </c>
    </row>
    <row r="776" spans="1:202" ht="15.75" x14ac:dyDescent="0.25">
      <c r="A776">
        <f t="shared" si="0"/>
        <v>9</v>
      </c>
      <c r="B776">
        <f t="shared" si="1"/>
        <v>2024</v>
      </c>
      <c r="C776" s="91">
        <v>45562</v>
      </c>
      <c r="D776" s="184">
        <v>330</v>
      </c>
      <c r="E776" s="184">
        <v>340</v>
      </c>
      <c r="F776" s="184">
        <v>335</v>
      </c>
      <c r="G776" s="182"/>
      <c r="H776" s="185">
        <v>307.5</v>
      </c>
      <c r="I776" s="185">
        <v>317.5</v>
      </c>
      <c r="J776" s="185">
        <v>312.5</v>
      </c>
      <c r="K776" s="182"/>
      <c r="L776" s="184">
        <v>410</v>
      </c>
      <c r="M776" s="184">
        <v>420</v>
      </c>
      <c r="N776" s="184">
        <v>415</v>
      </c>
      <c r="O776" s="182"/>
      <c r="P776" s="184">
        <v>320</v>
      </c>
      <c r="Q776" s="184">
        <v>330</v>
      </c>
      <c r="R776" s="184">
        <v>325</v>
      </c>
      <c r="S776" s="182"/>
      <c r="T776" s="185">
        <v>327.5</v>
      </c>
      <c r="U776" s="185">
        <v>337.5</v>
      </c>
      <c r="V776" s="185">
        <v>332.5</v>
      </c>
      <c r="W776" s="182"/>
      <c r="X776" s="184">
        <v>305</v>
      </c>
      <c r="Y776" s="184">
        <v>315</v>
      </c>
      <c r="Z776" s="184">
        <v>310</v>
      </c>
      <c r="AA776" s="182"/>
      <c r="AB776" s="185">
        <v>385</v>
      </c>
      <c r="AC776" s="185">
        <v>395</v>
      </c>
      <c r="AD776" s="185">
        <v>390</v>
      </c>
      <c r="AE776" s="182"/>
      <c r="AF776" s="184">
        <v>322.5</v>
      </c>
      <c r="AG776" s="184">
        <v>332.5</v>
      </c>
      <c r="AH776" s="184">
        <v>327.5</v>
      </c>
      <c r="AI776" s="182"/>
      <c r="AJ776" s="184">
        <v>315</v>
      </c>
      <c r="AK776" s="184">
        <v>325</v>
      </c>
      <c r="AL776" s="184">
        <v>320</v>
      </c>
      <c r="AM776" s="182"/>
      <c r="AN776" s="185">
        <v>262.5</v>
      </c>
      <c r="AO776" s="185">
        <v>272.5</v>
      </c>
      <c r="AP776" s="185">
        <v>267.5</v>
      </c>
      <c r="AQ776" s="182"/>
      <c r="AR776" s="184">
        <v>410</v>
      </c>
      <c r="AS776" s="184">
        <v>420</v>
      </c>
      <c r="AT776" s="184">
        <v>415</v>
      </c>
      <c r="AU776" s="182"/>
      <c r="AV776" s="185">
        <v>287.5</v>
      </c>
      <c r="AW776" s="185">
        <v>297.5</v>
      </c>
      <c r="AX776" s="185">
        <v>292.5</v>
      </c>
      <c r="AY776" s="182"/>
      <c r="AZ776" s="184">
        <v>300</v>
      </c>
      <c r="BA776" s="184">
        <v>310</v>
      </c>
      <c r="BB776" s="184">
        <v>305</v>
      </c>
      <c r="BC776" s="182"/>
      <c r="BD776" s="184">
        <v>262.5</v>
      </c>
      <c r="BE776" s="184">
        <v>272.5</v>
      </c>
      <c r="BF776" s="184">
        <v>267.5</v>
      </c>
      <c r="BG776" s="182"/>
      <c r="BH776" s="185">
        <v>375</v>
      </c>
      <c r="BI776" s="185">
        <v>385</v>
      </c>
      <c r="BJ776" s="185">
        <v>380</v>
      </c>
      <c r="BK776" s="182"/>
      <c r="BL776" s="184">
        <v>310</v>
      </c>
      <c r="BM776" s="184">
        <v>320</v>
      </c>
      <c r="BN776" s="184">
        <v>315</v>
      </c>
      <c r="BO776" s="182"/>
      <c r="BP776" s="185">
        <v>335</v>
      </c>
      <c r="BQ776" s="185">
        <v>345</v>
      </c>
      <c r="BR776" s="185">
        <v>340</v>
      </c>
      <c r="BS776" s="182"/>
      <c r="BT776" s="184">
        <v>280</v>
      </c>
      <c r="BU776" s="184">
        <v>290</v>
      </c>
      <c r="BV776" s="184">
        <v>285</v>
      </c>
      <c r="BW776" s="182"/>
      <c r="BX776" s="184">
        <v>335</v>
      </c>
      <c r="BY776" s="184">
        <v>345</v>
      </c>
      <c r="BZ776" s="184">
        <v>340</v>
      </c>
      <c r="CA776" s="182"/>
      <c r="CB776" s="185">
        <v>530</v>
      </c>
      <c r="CC776" s="185">
        <v>540</v>
      </c>
      <c r="CD776" s="185">
        <v>535</v>
      </c>
      <c r="CE776" s="182"/>
      <c r="CF776" s="184">
        <v>327.5</v>
      </c>
      <c r="CG776" s="184">
        <v>337.5</v>
      </c>
      <c r="CH776" s="184">
        <v>332.5</v>
      </c>
      <c r="CI776" s="182"/>
      <c r="CJ776" s="185">
        <v>302.5</v>
      </c>
      <c r="CK776" s="185">
        <v>312.5</v>
      </c>
      <c r="CL776" s="185">
        <v>307.5</v>
      </c>
      <c r="CM776" s="182"/>
      <c r="CN776" s="184">
        <v>335</v>
      </c>
      <c r="CO776" s="184">
        <v>345</v>
      </c>
      <c r="CP776" s="184">
        <v>340</v>
      </c>
      <c r="CQ776" s="182"/>
      <c r="CR776" s="184">
        <v>540</v>
      </c>
      <c r="CS776" s="184">
        <v>550</v>
      </c>
      <c r="CT776" s="184">
        <v>545</v>
      </c>
      <c r="CU776" s="182"/>
      <c r="CV776" s="185">
        <v>352.5</v>
      </c>
      <c r="CW776" s="185">
        <v>362.5</v>
      </c>
      <c r="CX776" s="185">
        <v>357.5</v>
      </c>
      <c r="CY776" s="182"/>
      <c r="CZ776" s="184">
        <v>335</v>
      </c>
      <c r="DA776" s="184">
        <v>345</v>
      </c>
      <c r="DB776" s="184">
        <v>340</v>
      </c>
      <c r="DC776" s="182"/>
      <c r="DD776" s="185">
        <v>335</v>
      </c>
      <c r="DE776" s="185">
        <v>345</v>
      </c>
      <c r="DF776" s="185">
        <v>340</v>
      </c>
      <c r="DG776" s="182"/>
      <c r="DH776" s="184">
        <v>555</v>
      </c>
      <c r="DI776" s="184">
        <v>565</v>
      </c>
      <c r="DJ776" s="184">
        <v>560</v>
      </c>
      <c r="DK776" s="182"/>
      <c r="DL776" s="184">
        <v>310</v>
      </c>
      <c r="DM776" s="184">
        <v>320</v>
      </c>
      <c r="DN776" s="184">
        <v>315</v>
      </c>
      <c r="DO776" s="182"/>
      <c r="DP776" s="185">
        <v>300</v>
      </c>
      <c r="DQ776" s="185">
        <v>310</v>
      </c>
      <c r="DR776" s="185">
        <v>305</v>
      </c>
      <c r="DS776" s="182"/>
      <c r="DT776" s="184">
        <v>335</v>
      </c>
      <c r="DU776" s="184">
        <v>345</v>
      </c>
      <c r="DV776" s="184">
        <v>340</v>
      </c>
      <c r="DW776" s="182"/>
      <c r="DX776" s="185">
        <v>540</v>
      </c>
      <c r="DY776" s="185">
        <v>550</v>
      </c>
      <c r="DZ776" s="185">
        <v>545</v>
      </c>
      <c r="EA776" s="182"/>
      <c r="EB776" s="184">
        <v>350</v>
      </c>
      <c r="EC776" s="184">
        <v>360</v>
      </c>
      <c r="ED776" s="184">
        <v>355</v>
      </c>
      <c r="EE776" s="182"/>
      <c r="EF776" s="184">
        <v>322.5</v>
      </c>
      <c r="EG776" s="184">
        <v>332.5</v>
      </c>
      <c r="EH776" s="184">
        <v>327.5</v>
      </c>
      <c r="EI776" s="182"/>
      <c r="EJ776" s="185">
        <v>330</v>
      </c>
      <c r="EK776" s="185">
        <v>340</v>
      </c>
      <c r="EL776" s="185">
        <v>335</v>
      </c>
      <c r="EM776" s="182"/>
      <c r="EN776" s="184">
        <v>585</v>
      </c>
      <c r="EO776" s="184">
        <v>595</v>
      </c>
      <c r="EP776" s="184">
        <v>590</v>
      </c>
      <c r="EQ776" s="182"/>
      <c r="ER776" s="185">
        <v>312.5</v>
      </c>
      <c r="ES776" s="185">
        <v>322.5</v>
      </c>
      <c r="ET776" s="185">
        <v>317.5</v>
      </c>
      <c r="EU776" s="182"/>
      <c r="EV776" s="184">
        <v>307.5</v>
      </c>
      <c r="EW776" s="184">
        <v>317.5</v>
      </c>
      <c r="EX776" s="184">
        <v>312.5</v>
      </c>
      <c r="EY776" s="182"/>
      <c r="EZ776" s="184">
        <v>330</v>
      </c>
      <c r="FA776" s="184">
        <v>340</v>
      </c>
      <c r="FB776" s="184">
        <v>335</v>
      </c>
      <c r="FC776" s="182"/>
      <c r="FD776" s="185">
        <v>440</v>
      </c>
      <c r="FE776" s="185">
        <v>450</v>
      </c>
      <c r="FF776" s="185">
        <v>445</v>
      </c>
      <c r="FG776" s="182"/>
      <c r="FH776" s="184">
        <v>347.5</v>
      </c>
      <c r="FI776" s="184">
        <v>357.5</v>
      </c>
      <c r="FJ776" s="184">
        <v>352.5</v>
      </c>
      <c r="FK776" s="182"/>
      <c r="FL776" s="185">
        <v>307.5</v>
      </c>
      <c r="FM776" s="185">
        <v>317.5</v>
      </c>
      <c r="FN776" s="185">
        <v>312.5</v>
      </c>
      <c r="FO776" s="182"/>
      <c r="FP776" s="184"/>
      <c r="FQ776" s="184"/>
      <c r="FR776" s="184"/>
      <c r="FS776" s="182"/>
      <c r="FT776" s="184">
        <v>472.5</v>
      </c>
      <c r="FU776" s="184">
        <v>482.5</v>
      </c>
      <c r="FV776" s="184">
        <v>477.5</v>
      </c>
      <c r="FW776" s="182"/>
      <c r="FX776" s="185">
        <v>397.5</v>
      </c>
      <c r="FY776" s="185">
        <v>407.5</v>
      </c>
      <c r="FZ776" s="185">
        <v>402.5</v>
      </c>
      <c r="GA776" s="182"/>
      <c r="GB776" s="184">
        <v>442.5</v>
      </c>
      <c r="GC776" s="184">
        <v>452.5</v>
      </c>
      <c r="GD776" s="184">
        <v>447.5</v>
      </c>
      <c r="GE776" s="182"/>
      <c r="GF776" s="185">
        <v>425</v>
      </c>
      <c r="GG776" s="185">
        <v>435</v>
      </c>
      <c r="GH776" s="185">
        <v>430</v>
      </c>
      <c r="GI776" s="182"/>
      <c r="GJ776" s="184">
        <v>345</v>
      </c>
      <c r="GK776" s="184">
        <v>355</v>
      </c>
      <c r="GL776" s="184">
        <v>350</v>
      </c>
      <c r="GM776" s="182"/>
      <c r="GN776" s="184">
        <v>645</v>
      </c>
      <c r="GO776" s="184">
        <v>655</v>
      </c>
      <c r="GP776" s="184">
        <v>650</v>
      </c>
      <c r="GQ776" s="182"/>
      <c r="GR776" s="186"/>
      <c r="GS776" s="186"/>
      <c r="GT776" s="186"/>
    </row>
    <row r="777" spans="1:202" ht="15.75" x14ac:dyDescent="0.25">
      <c r="A777">
        <f t="shared" si="0"/>
        <v>10</v>
      </c>
      <c r="B777">
        <f t="shared" si="1"/>
        <v>2024</v>
      </c>
      <c r="C777" s="91">
        <v>45569</v>
      </c>
      <c r="D777" s="95">
        <v>365</v>
      </c>
      <c r="E777" s="95">
        <v>375</v>
      </c>
      <c r="F777" s="95">
        <v>370</v>
      </c>
      <c r="G777" s="106">
        <v>70</v>
      </c>
      <c r="H777" s="115">
        <v>340</v>
      </c>
      <c r="I777" s="95">
        <v>350</v>
      </c>
      <c r="J777" s="95">
        <v>345</v>
      </c>
      <c r="K777" s="106">
        <v>65</v>
      </c>
      <c r="L777" s="115">
        <v>410</v>
      </c>
      <c r="M777" s="95">
        <v>420</v>
      </c>
      <c r="N777" s="95">
        <v>415</v>
      </c>
      <c r="O777" s="106" t="s">
        <v>5</v>
      </c>
      <c r="P777" s="115">
        <v>320</v>
      </c>
      <c r="Q777" s="95">
        <v>330</v>
      </c>
      <c r="R777" s="95">
        <v>325</v>
      </c>
      <c r="S777" s="106" t="s">
        <v>5</v>
      </c>
      <c r="T777" s="115">
        <v>325</v>
      </c>
      <c r="U777" s="95">
        <v>335</v>
      </c>
      <c r="V777" s="95">
        <v>330</v>
      </c>
      <c r="W777" s="106">
        <v>-5</v>
      </c>
      <c r="X777" s="115">
        <v>305</v>
      </c>
      <c r="Y777" s="95">
        <v>315</v>
      </c>
      <c r="Z777" s="95">
        <v>310</v>
      </c>
      <c r="AA777" s="106" t="s">
        <v>5</v>
      </c>
      <c r="AB777" s="115">
        <v>385</v>
      </c>
      <c r="AC777" s="95">
        <v>395</v>
      </c>
      <c r="AD777" s="95">
        <v>390</v>
      </c>
      <c r="AE777" s="106" t="s">
        <v>5</v>
      </c>
      <c r="AF777" s="115">
        <v>320</v>
      </c>
      <c r="AG777" s="95">
        <v>330</v>
      </c>
      <c r="AH777" s="95">
        <v>325</v>
      </c>
      <c r="AI777" s="106">
        <v>-5</v>
      </c>
      <c r="AJ777" s="115">
        <v>315</v>
      </c>
      <c r="AK777" s="95">
        <v>325</v>
      </c>
      <c r="AL777" s="95">
        <v>320</v>
      </c>
      <c r="AM777" s="106" t="s">
        <v>5</v>
      </c>
      <c r="AN777" s="115">
        <v>260</v>
      </c>
      <c r="AO777" s="95">
        <v>270</v>
      </c>
      <c r="AP777" s="95">
        <v>265</v>
      </c>
      <c r="AQ777" s="106">
        <v>-5</v>
      </c>
      <c r="AR777" s="115">
        <v>410</v>
      </c>
      <c r="AS777" s="95">
        <v>420</v>
      </c>
      <c r="AT777" s="95">
        <v>415</v>
      </c>
      <c r="AU777" s="106" t="s">
        <v>5</v>
      </c>
      <c r="AV777" s="115">
        <v>280</v>
      </c>
      <c r="AW777" s="95">
        <v>290</v>
      </c>
      <c r="AX777" s="95">
        <v>285</v>
      </c>
      <c r="AY777" s="106">
        <v>-15</v>
      </c>
      <c r="AZ777" s="115">
        <v>290</v>
      </c>
      <c r="BA777" s="95">
        <v>300</v>
      </c>
      <c r="BB777" s="95">
        <v>295</v>
      </c>
      <c r="BC777" s="106">
        <v>-20</v>
      </c>
      <c r="BD777" s="115">
        <v>260</v>
      </c>
      <c r="BE777" s="95">
        <v>270</v>
      </c>
      <c r="BF777" s="95">
        <v>265</v>
      </c>
      <c r="BG777" s="106">
        <v>-5</v>
      </c>
      <c r="BH777" s="115">
        <v>375</v>
      </c>
      <c r="BI777" s="95">
        <v>385</v>
      </c>
      <c r="BJ777" s="95">
        <v>380</v>
      </c>
      <c r="BK777" s="106" t="s">
        <v>5</v>
      </c>
      <c r="BL777" s="115">
        <v>305</v>
      </c>
      <c r="BM777" s="95">
        <v>315</v>
      </c>
      <c r="BN777" s="95">
        <v>310</v>
      </c>
      <c r="BO777" s="106">
        <v>-10</v>
      </c>
      <c r="BP777" s="115">
        <v>340</v>
      </c>
      <c r="BQ777" s="95">
        <v>350</v>
      </c>
      <c r="BR777" s="95">
        <v>345</v>
      </c>
      <c r="BS777" s="106">
        <v>10</v>
      </c>
      <c r="BT777" s="115">
        <v>280</v>
      </c>
      <c r="BU777" s="95">
        <v>290</v>
      </c>
      <c r="BV777" s="95">
        <v>285</v>
      </c>
      <c r="BW777" s="106" t="s">
        <v>5</v>
      </c>
      <c r="BX777" s="115">
        <v>335</v>
      </c>
      <c r="BY777" s="95">
        <v>345</v>
      </c>
      <c r="BZ777" s="95">
        <v>340</v>
      </c>
      <c r="CA777" s="106" t="s">
        <v>5</v>
      </c>
      <c r="CB777" s="115">
        <v>530</v>
      </c>
      <c r="CC777" s="95">
        <v>540</v>
      </c>
      <c r="CD777" s="95">
        <v>535</v>
      </c>
      <c r="CE777" s="106" t="s">
        <v>5</v>
      </c>
      <c r="CF777" s="115">
        <v>330</v>
      </c>
      <c r="CG777" s="95">
        <v>340</v>
      </c>
      <c r="CH777" s="95">
        <v>335</v>
      </c>
      <c r="CI777" s="106">
        <v>5</v>
      </c>
      <c r="CJ777" s="115">
        <v>305</v>
      </c>
      <c r="CK777" s="95">
        <v>315</v>
      </c>
      <c r="CL777" s="95">
        <v>310</v>
      </c>
      <c r="CM777" s="106">
        <v>5</v>
      </c>
      <c r="CN777" s="115">
        <v>335</v>
      </c>
      <c r="CO777" s="95">
        <v>345</v>
      </c>
      <c r="CP777" s="95">
        <v>340</v>
      </c>
      <c r="CQ777" s="106" t="s">
        <v>5</v>
      </c>
      <c r="CR777" s="115">
        <v>540</v>
      </c>
      <c r="CS777" s="95">
        <v>550</v>
      </c>
      <c r="CT777" s="95">
        <v>545</v>
      </c>
      <c r="CU777" s="106" t="s">
        <v>5</v>
      </c>
      <c r="CV777" s="115">
        <v>355</v>
      </c>
      <c r="CW777" s="95">
        <v>365</v>
      </c>
      <c r="CX777" s="95">
        <v>360</v>
      </c>
      <c r="CY777" s="106">
        <v>5</v>
      </c>
      <c r="CZ777" s="115">
        <v>345</v>
      </c>
      <c r="DA777" s="95">
        <v>355</v>
      </c>
      <c r="DB777" s="95">
        <v>350</v>
      </c>
      <c r="DC777" s="106">
        <v>20</v>
      </c>
      <c r="DD777" s="115">
        <v>335</v>
      </c>
      <c r="DE777" s="95">
        <v>345</v>
      </c>
      <c r="DF777" s="95">
        <v>340</v>
      </c>
      <c r="DG777" s="106" t="s">
        <v>5</v>
      </c>
      <c r="DH777" s="115">
        <v>555</v>
      </c>
      <c r="DI777" s="95">
        <v>565</v>
      </c>
      <c r="DJ777" s="95">
        <v>560</v>
      </c>
      <c r="DK777" s="106" t="s">
        <v>5</v>
      </c>
      <c r="DL777" s="115">
        <v>315</v>
      </c>
      <c r="DM777" s="95">
        <v>325</v>
      </c>
      <c r="DN777" s="95">
        <v>320</v>
      </c>
      <c r="DO777" s="106">
        <v>10</v>
      </c>
      <c r="DP777" s="115">
        <v>305</v>
      </c>
      <c r="DQ777" s="95">
        <v>315</v>
      </c>
      <c r="DR777" s="95">
        <v>310</v>
      </c>
      <c r="DS777" s="106">
        <v>10</v>
      </c>
      <c r="DT777" s="115">
        <v>335</v>
      </c>
      <c r="DU777" s="95">
        <v>345</v>
      </c>
      <c r="DV777" s="95">
        <v>340</v>
      </c>
      <c r="DW777" s="106" t="s">
        <v>5</v>
      </c>
      <c r="DX777" s="115">
        <v>540</v>
      </c>
      <c r="DY777" s="95">
        <v>550</v>
      </c>
      <c r="DZ777" s="95">
        <v>545</v>
      </c>
      <c r="EA777" s="106" t="s">
        <v>5</v>
      </c>
      <c r="EB777" s="115">
        <v>355</v>
      </c>
      <c r="EC777" s="95">
        <v>365</v>
      </c>
      <c r="ED777" s="95">
        <v>360</v>
      </c>
      <c r="EE777" s="106">
        <v>10</v>
      </c>
      <c r="EF777" s="115">
        <v>325</v>
      </c>
      <c r="EG777" s="95">
        <v>335</v>
      </c>
      <c r="EH777" s="95">
        <v>330</v>
      </c>
      <c r="EI777" s="106">
        <v>5</v>
      </c>
      <c r="EJ777" s="115">
        <v>330</v>
      </c>
      <c r="EK777" s="95">
        <v>340</v>
      </c>
      <c r="EL777" s="95">
        <v>335</v>
      </c>
      <c r="EM777" s="106" t="s">
        <v>5</v>
      </c>
      <c r="EN777" s="115">
        <v>585</v>
      </c>
      <c r="EO777" s="95">
        <v>595</v>
      </c>
      <c r="EP777" s="95">
        <v>590</v>
      </c>
      <c r="EQ777" s="106" t="s">
        <v>5</v>
      </c>
      <c r="ER777" s="115">
        <v>315</v>
      </c>
      <c r="ES777" s="95">
        <v>325</v>
      </c>
      <c r="ET777" s="95">
        <v>320</v>
      </c>
      <c r="EU777" s="106">
        <v>5</v>
      </c>
      <c r="EV777" s="115">
        <v>310</v>
      </c>
      <c r="EW777" s="95">
        <v>320</v>
      </c>
      <c r="EX777" s="95">
        <v>315</v>
      </c>
      <c r="EY777" s="106">
        <v>5</v>
      </c>
      <c r="EZ777" s="115">
        <v>330</v>
      </c>
      <c r="FA777" s="95">
        <v>340</v>
      </c>
      <c r="FB777" s="95">
        <v>335</v>
      </c>
      <c r="FC777" s="106" t="s">
        <v>5</v>
      </c>
      <c r="FD777" s="115">
        <v>405</v>
      </c>
      <c r="FE777" s="95">
        <v>415</v>
      </c>
      <c r="FF777" s="95">
        <v>410</v>
      </c>
      <c r="FG777" s="106">
        <v>-70</v>
      </c>
      <c r="FH777" s="115">
        <v>345</v>
      </c>
      <c r="FI777" s="95">
        <v>355</v>
      </c>
      <c r="FJ777" s="95">
        <v>350</v>
      </c>
      <c r="FK777" s="106">
        <v>-5</v>
      </c>
      <c r="FL777" s="115">
        <v>305</v>
      </c>
      <c r="FM777" s="95">
        <v>315</v>
      </c>
      <c r="FN777" s="95">
        <v>310</v>
      </c>
      <c r="FO777" s="106">
        <v>-5</v>
      </c>
      <c r="FT777" s="115">
        <v>480</v>
      </c>
      <c r="FU777" s="95">
        <v>490</v>
      </c>
      <c r="FV777" s="95">
        <v>485</v>
      </c>
      <c r="FW777" s="106">
        <v>15</v>
      </c>
      <c r="FX777" s="115">
        <v>370</v>
      </c>
      <c r="FY777" s="95">
        <v>380</v>
      </c>
      <c r="FZ777" s="95">
        <v>375</v>
      </c>
      <c r="GA777" s="106">
        <v>-55</v>
      </c>
      <c r="GB777" s="115">
        <v>445</v>
      </c>
      <c r="GC777" s="95">
        <v>455</v>
      </c>
      <c r="GD777" s="95">
        <v>450</v>
      </c>
      <c r="GE777" s="106">
        <v>5</v>
      </c>
      <c r="GF777" s="115">
        <v>435</v>
      </c>
      <c r="GG777" s="95">
        <v>445</v>
      </c>
      <c r="GH777" s="95">
        <v>440</v>
      </c>
      <c r="GI777" s="106">
        <v>20</v>
      </c>
      <c r="GJ777" s="115">
        <v>345</v>
      </c>
      <c r="GK777" s="95">
        <v>355</v>
      </c>
      <c r="GL777" s="95">
        <v>350</v>
      </c>
      <c r="GM777" s="106" t="s">
        <v>5</v>
      </c>
      <c r="GN777" s="115">
        <v>645</v>
      </c>
      <c r="GO777" s="95">
        <v>655</v>
      </c>
      <c r="GP777" s="95">
        <v>650</v>
      </c>
      <c r="GQ777" s="106" t="s">
        <v>5</v>
      </c>
    </row>
    <row r="778" spans="1:202" ht="15.75" x14ac:dyDescent="0.25">
      <c r="A778">
        <f t="shared" si="0"/>
        <v>10</v>
      </c>
      <c r="B778">
        <f t="shared" si="1"/>
        <v>2024</v>
      </c>
      <c r="C778" s="91">
        <v>45576</v>
      </c>
      <c r="D778" s="95">
        <v>370</v>
      </c>
      <c r="E778" s="95">
        <v>380</v>
      </c>
      <c r="F778" s="95">
        <v>375</v>
      </c>
      <c r="G778" s="106">
        <v>5</v>
      </c>
      <c r="H778" s="115">
        <v>350</v>
      </c>
      <c r="I778" s="95">
        <v>360</v>
      </c>
      <c r="J778" s="95">
        <v>355</v>
      </c>
      <c r="K778" s="106">
        <v>10</v>
      </c>
      <c r="L778" s="115">
        <v>410</v>
      </c>
      <c r="M778" s="95">
        <v>420</v>
      </c>
      <c r="N778" s="95">
        <v>415</v>
      </c>
      <c r="O778" s="106" t="s">
        <v>5</v>
      </c>
      <c r="P778" s="115">
        <v>320</v>
      </c>
      <c r="Q778" s="95">
        <v>330</v>
      </c>
      <c r="R778" s="95">
        <v>325</v>
      </c>
      <c r="S778" s="106" t="s">
        <v>5</v>
      </c>
      <c r="T778" s="115">
        <v>325</v>
      </c>
      <c r="U778" s="95">
        <v>335</v>
      </c>
      <c r="V778" s="95">
        <v>330</v>
      </c>
      <c r="W778" s="106" t="s">
        <v>5</v>
      </c>
      <c r="X778" s="115">
        <v>305</v>
      </c>
      <c r="Y778" s="95">
        <v>315</v>
      </c>
      <c r="Z778" s="95">
        <v>310</v>
      </c>
      <c r="AA778" s="106" t="s">
        <v>5</v>
      </c>
      <c r="AB778" s="115">
        <v>385</v>
      </c>
      <c r="AC778" s="95">
        <v>395</v>
      </c>
      <c r="AD778" s="95">
        <v>390</v>
      </c>
      <c r="AE778" s="106" t="s">
        <v>5</v>
      </c>
      <c r="AF778" s="115">
        <v>320</v>
      </c>
      <c r="AG778" s="95">
        <v>330</v>
      </c>
      <c r="AH778" s="95">
        <v>325</v>
      </c>
      <c r="AI778" s="106" t="s">
        <v>5</v>
      </c>
      <c r="AJ778" s="115">
        <v>315</v>
      </c>
      <c r="AK778" s="95">
        <v>325</v>
      </c>
      <c r="AL778" s="95">
        <v>320</v>
      </c>
      <c r="AM778" s="106" t="s">
        <v>5</v>
      </c>
      <c r="AN778" s="115">
        <v>265</v>
      </c>
      <c r="AO778" s="95">
        <v>275</v>
      </c>
      <c r="AP778" s="95">
        <v>270</v>
      </c>
      <c r="AQ778" s="106">
        <v>5</v>
      </c>
      <c r="AR778" s="115">
        <v>410</v>
      </c>
      <c r="AS778" s="95">
        <v>420</v>
      </c>
      <c r="AT778" s="95">
        <v>415</v>
      </c>
      <c r="AU778" s="106" t="s">
        <v>5</v>
      </c>
      <c r="AV778" s="115">
        <v>295</v>
      </c>
      <c r="AW778" s="95">
        <v>305</v>
      </c>
      <c r="AX778" s="95">
        <v>300</v>
      </c>
      <c r="AY778" s="106">
        <v>15</v>
      </c>
      <c r="AZ778" s="115">
        <v>295</v>
      </c>
      <c r="BA778" s="95">
        <v>305</v>
      </c>
      <c r="BB778" s="95">
        <v>300</v>
      </c>
      <c r="BC778" s="106">
        <v>5</v>
      </c>
      <c r="BD778" s="115">
        <v>270</v>
      </c>
      <c r="BE778" s="95">
        <v>280</v>
      </c>
      <c r="BF778" s="95">
        <v>275</v>
      </c>
      <c r="BG778" s="106">
        <v>10</v>
      </c>
      <c r="BH778" s="115">
        <v>375</v>
      </c>
      <c r="BI778" s="95">
        <v>385</v>
      </c>
      <c r="BJ778" s="95">
        <v>380</v>
      </c>
      <c r="BK778" s="106" t="s">
        <v>5</v>
      </c>
      <c r="BL778" s="115">
        <v>305</v>
      </c>
      <c r="BM778" s="95">
        <v>315</v>
      </c>
      <c r="BN778" s="95">
        <v>310</v>
      </c>
      <c r="BO778" s="106" t="s">
        <v>5</v>
      </c>
      <c r="BP778" s="115">
        <v>340</v>
      </c>
      <c r="BQ778" s="95">
        <v>350</v>
      </c>
      <c r="BR778" s="95">
        <v>345</v>
      </c>
      <c r="BS778" s="106" t="s">
        <v>5</v>
      </c>
      <c r="BT778" s="115">
        <v>280</v>
      </c>
      <c r="BU778" s="95">
        <v>290</v>
      </c>
      <c r="BV778" s="95">
        <v>285</v>
      </c>
      <c r="BW778" s="106" t="s">
        <v>5</v>
      </c>
      <c r="BX778" s="115">
        <v>335</v>
      </c>
      <c r="BY778" s="95">
        <v>345</v>
      </c>
      <c r="BZ778" s="95">
        <v>340</v>
      </c>
      <c r="CA778" s="106" t="s">
        <v>5</v>
      </c>
      <c r="CB778" s="115">
        <v>530</v>
      </c>
      <c r="CC778" s="95">
        <v>540</v>
      </c>
      <c r="CD778" s="95">
        <v>535</v>
      </c>
      <c r="CE778" s="106" t="s">
        <v>5</v>
      </c>
      <c r="CF778" s="115">
        <v>330</v>
      </c>
      <c r="CG778" s="95">
        <v>340</v>
      </c>
      <c r="CH778" s="95">
        <v>335</v>
      </c>
      <c r="CI778" s="106" t="s">
        <v>5</v>
      </c>
      <c r="CJ778" s="115">
        <v>310</v>
      </c>
      <c r="CK778" s="95">
        <v>320</v>
      </c>
      <c r="CL778" s="95">
        <v>315</v>
      </c>
      <c r="CM778" s="106">
        <v>5</v>
      </c>
      <c r="CN778" s="115">
        <v>335</v>
      </c>
      <c r="CO778" s="95">
        <v>345</v>
      </c>
      <c r="CP778" s="95">
        <v>340</v>
      </c>
      <c r="CQ778" s="106" t="s">
        <v>5</v>
      </c>
      <c r="CR778" s="115">
        <v>540</v>
      </c>
      <c r="CS778" s="95">
        <v>550</v>
      </c>
      <c r="CT778" s="95">
        <v>545</v>
      </c>
      <c r="CU778" s="106" t="s">
        <v>5</v>
      </c>
      <c r="CV778" s="115">
        <v>350</v>
      </c>
      <c r="CW778" s="95">
        <v>360</v>
      </c>
      <c r="CX778" s="95">
        <v>355</v>
      </c>
      <c r="CY778" s="106">
        <v>-5</v>
      </c>
      <c r="CZ778" s="115">
        <v>345</v>
      </c>
      <c r="DA778" s="95">
        <v>355</v>
      </c>
      <c r="DB778" s="95">
        <v>350</v>
      </c>
      <c r="DC778" s="106" t="s">
        <v>5</v>
      </c>
      <c r="DD778" s="115">
        <v>335</v>
      </c>
      <c r="DE778" s="95">
        <v>345</v>
      </c>
      <c r="DF778" s="95">
        <v>340</v>
      </c>
      <c r="DG778" s="106" t="s">
        <v>5</v>
      </c>
      <c r="DH778" s="115">
        <v>555</v>
      </c>
      <c r="DI778" s="95">
        <v>565</v>
      </c>
      <c r="DJ778" s="95">
        <v>560</v>
      </c>
      <c r="DK778" s="106" t="s">
        <v>5</v>
      </c>
      <c r="DL778" s="115">
        <v>315</v>
      </c>
      <c r="DM778" s="95">
        <v>325</v>
      </c>
      <c r="DN778" s="95">
        <v>320</v>
      </c>
      <c r="DO778" s="106" t="s">
        <v>5</v>
      </c>
      <c r="DP778" s="115">
        <v>305</v>
      </c>
      <c r="DQ778" s="95">
        <v>315</v>
      </c>
      <c r="DR778" s="95">
        <v>310</v>
      </c>
      <c r="DS778" s="106" t="s">
        <v>5</v>
      </c>
      <c r="DT778" s="115">
        <v>335</v>
      </c>
      <c r="DU778" s="95">
        <v>345</v>
      </c>
      <c r="DV778" s="95">
        <v>340</v>
      </c>
      <c r="DW778" s="106" t="s">
        <v>5</v>
      </c>
      <c r="DX778" s="115">
        <v>540</v>
      </c>
      <c r="DY778" s="95">
        <v>550</v>
      </c>
      <c r="DZ778" s="95">
        <v>545</v>
      </c>
      <c r="EA778" s="106" t="s">
        <v>5</v>
      </c>
      <c r="EB778" s="115">
        <v>360</v>
      </c>
      <c r="EC778" s="95">
        <v>370</v>
      </c>
      <c r="ED778" s="95">
        <v>365</v>
      </c>
      <c r="EE778" s="106">
        <v>5</v>
      </c>
      <c r="EF778" s="115">
        <v>325</v>
      </c>
      <c r="EG778" s="95">
        <v>335</v>
      </c>
      <c r="EH778" s="95">
        <v>330</v>
      </c>
      <c r="EI778" s="106" t="s">
        <v>5</v>
      </c>
      <c r="EJ778" s="115">
        <v>330</v>
      </c>
      <c r="EK778" s="95">
        <v>340</v>
      </c>
      <c r="EL778" s="95">
        <v>335</v>
      </c>
      <c r="EM778" s="106" t="s">
        <v>5</v>
      </c>
      <c r="EN778" s="115">
        <v>585</v>
      </c>
      <c r="EO778" s="95">
        <v>595</v>
      </c>
      <c r="EP778" s="95">
        <v>590</v>
      </c>
      <c r="EQ778" s="106" t="s">
        <v>5</v>
      </c>
      <c r="ER778" s="115">
        <v>315</v>
      </c>
      <c r="ES778" s="95">
        <v>325</v>
      </c>
      <c r="ET778" s="95">
        <v>320</v>
      </c>
      <c r="EU778" s="106" t="s">
        <v>5</v>
      </c>
      <c r="EV778" s="115">
        <v>305</v>
      </c>
      <c r="EW778" s="95">
        <v>315</v>
      </c>
      <c r="EX778" s="95">
        <v>310</v>
      </c>
      <c r="EY778" s="106">
        <v>-5</v>
      </c>
      <c r="EZ778" s="115">
        <v>330</v>
      </c>
      <c r="FA778" s="95">
        <v>340</v>
      </c>
      <c r="FB778" s="95">
        <v>335</v>
      </c>
      <c r="FC778" s="106" t="s">
        <v>5</v>
      </c>
      <c r="FD778" s="115">
        <v>405</v>
      </c>
      <c r="FE778" s="95">
        <v>415</v>
      </c>
      <c r="FF778" s="95">
        <v>410</v>
      </c>
      <c r="FG778" s="106" t="s">
        <v>5</v>
      </c>
      <c r="FH778" s="115">
        <v>345</v>
      </c>
      <c r="FI778" s="95">
        <v>355</v>
      </c>
      <c r="FJ778" s="95">
        <v>350</v>
      </c>
      <c r="FK778" s="106" t="s">
        <v>5</v>
      </c>
      <c r="FL778" s="115">
        <v>315</v>
      </c>
      <c r="FM778" s="95">
        <v>325</v>
      </c>
      <c r="FN778" s="95">
        <v>320</v>
      </c>
      <c r="FO778" s="106">
        <v>10</v>
      </c>
      <c r="FT778" s="115">
        <v>480</v>
      </c>
      <c r="FU778" s="95">
        <v>490</v>
      </c>
      <c r="FV778" s="95">
        <v>485</v>
      </c>
      <c r="FW778" s="106" t="s">
        <v>5</v>
      </c>
      <c r="FX778" s="115">
        <v>365</v>
      </c>
      <c r="FY778" s="95">
        <v>375</v>
      </c>
      <c r="FZ778" s="95">
        <v>370</v>
      </c>
      <c r="GA778" s="106">
        <v>-5</v>
      </c>
      <c r="GB778" s="115">
        <v>440</v>
      </c>
      <c r="GC778" s="95">
        <v>450</v>
      </c>
      <c r="GD778" s="95">
        <v>445</v>
      </c>
      <c r="GE778" s="106">
        <v>-5</v>
      </c>
      <c r="GF778" s="115">
        <v>435</v>
      </c>
      <c r="GG778" s="95">
        <v>445</v>
      </c>
      <c r="GH778" s="95">
        <v>440</v>
      </c>
      <c r="GI778" s="106" t="s">
        <v>5</v>
      </c>
      <c r="GJ778" s="115">
        <v>345</v>
      </c>
      <c r="GK778" s="95">
        <v>355</v>
      </c>
      <c r="GL778" s="95">
        <v>350</v>
      </c>
      <c r="GM778" s="106" t="s">
        <v>5</v>
      </c>
      <c r="GN778" s="115">
        <v>645</v>
      </c>
      <c r="GO778" s="95">
        <v>655</v>
      </c>
      <c r="GP778" s="95">
        <v>650</v>
      </c>
      <c r="GQ778" s="106" t="s">
        <v>5</v>
      </c>
    </row>
    <row r="779" spans="1:202" ht="15.75" x14ac:dyDescent="0.25">
      <c r="A779">
        <f t="shared" si="0"/>
        <v>10</v>
      </c>
      <c r="B779">
        <f t="shared" si="1"/>
        <v>2024</v>
      </c>
      <c r="C779" s="91">
        <v>45583</v>
      </c>
      <c r="D779" s="95">
        <v>365</v>
      </c>
      <c r="E779" s="95">
        <v>375</v>
      </c>
      <c r="F779" s="95">
        <v>370</v>
      </c>
      <c r="G779" s="106">
        <v>-5</v>
      </c>
      <c r="H779" s="115">
        <v>350</v>
      </c>
      <c r="I779" s="95">
        <v>360</v>
      </c>
      <c r="J779" s="95">
        <v>355</v>
      </c>
      <c r="K779" s="106" t="s">
        <v>5</v>
      </c>
      <c r="L779" s="115">
        <v>410</v>
      </c>
      <c r="M779" s="95">
        <v>420</v>
      </c>
      <c r="N779" s="95">
        <v>415</v>
      </c>
      <c r="O779" s="106" t="s">
        <v>5</v>
      </c>
      <c r="P779" s="115">
        <v>320</v>
      </c>
      <c r="Q779" s="95">
        <v>330</v>
      </c>
      <c r="R779" s="95">
        <v>325</v>
      </c>
      <c r="S779" s="106" t="s">
        <v>5</v>
      </c>
      <c r="T779" s="115">
        <v>325</v>
      </c>
      <c r="U779" s="95">
        <v>335</v>
      </c>
      <c r="V779" s="95">
        <v>330</v>
      </c>
      <c r="W779" s="106" t="s">
        <v>5</v>
      </c>
      <c r="X779" s="115">
        <v>305</v>
      </c>
      <c r="Y779" s="95">
        <v>315</v>
      </c>
      <c r="Z779" s="95">
        <v>310</v>
      </c>
      <c r="AA779" s="106" t="s">
        <v>5</v>
      </c>
      <c r="AB779" s="115">
        <v>385</v>
      </c>
      <c r="AC779" s="95">
        <v>395</v>
      </c>
      <c r="AD779" s="95">
        <v>390</v>
      </c>
      <c r="AE779" s="106" t="s">
        <v>5</v>
      </c>
      <c r="AF779" s="115">
        <v>310</v>
      </c>
      <c r="AG779" s="95">
        <v>320</v>
      </c>
      <c r="AH779" s="95">
        <v>315</v>
      </c>
      <c r="AI779" s="106">
        <v>-10</v>
      </c>
      <c r="AJ779" s="115">
        <v>315</v>
      </c>
      <c r="AK779" s="95">
        <v>325</v>
      </c>
      <c r="AL779" s="95">
        <v>320</v>
      </c>
      <c r="AM779" s="106" t="s">
        <v>5</v>
      </c>
      <c r="AN779" s="115">
        <v>270</v>
      </c>
      <c r="AO779" s="95">
        <v>280</v>
      </c>
      <c r="AP779" s="95">
        <v>275</v>
      </c>
      <c r="AQ779" s="106">
        <v>5</v>
      </c>
      <c r="AR779" s="115">
        <v>410</v>
      </c>
      <c r="AS779" s="95">
        <v>420</v>
      </c>
      <c r="AT779" s="95">
        <v>415</v>
      </c>
      <c r="AU779" s="106" t="s">
        <v>5</v>
      </c>
      <c r="AV779" s="115">
        <v>300</v>
      </c>
      <c r="AW779" s="95">
        <v>310</v>
      </c>
      <c r="AX779" s="95">
        <v>305</v>
      </c>
      <c r="AY779" s="106">
        <v>5</v>
      </c>
      <c r="AZ779" s="115">
        <v>295</v>
      </c>
      <c r="BA779" s="95">
        <v>305</v>
      </c>
      <c r="BB779" s="95">
        <v>300</v>
      </c>
      <c r="BC779" s="106" t="s">
        <v>5</v>
      </c>
      <c r="BD779" s="115">
        <v>270</v>
      </c>
      <c r="BE779" s="95">
        <v>280</v>
      </c>
      <c r="BF779" s="95">
        <v>275</v>
      </c>
      <c r="BG779" s="106" t="s">
        <v>5</v>
      </c>
      <c r="BH779" s="115">
        <v>375</v>
      </c>
      <c r="BI779" s="95">
        <v>385</v>
      </c>
      <c r="BJ779" s="95">
        <v>380</v>
      </c>
      <c r="BK779" s="106" t="s">
        <v>5</v>
      </c>
      <c r="BL779" s="115">
        <v>305</v>
      </c>
      <c r="BM779" s="95">
        <v>315</v>
      </c>
      <c r="BN779" s="95">
        <v>310</v>
      </c>
      <c r="BO779" s="106" t="s">
        <v>5</v>
      </c>
      <c r="BP779" s="115">
        <v>345</v>
      </c>
      <c r="BQ779" s="95">
        <v>355</v>
      </c>
      <c r="BR779" s="95">
        <v>350</v>
      </c>
      <c r="BS779" s="106">
        <v>5</v>
      </c>
      <c r="BT779" s="115">
        <v>280</v>
      </c>
      <c r="BU779" s="95">
        <v>290</v>
      </c>
      <c r="BV779" s="95">
        <v>285</v>
      </c>
      <c r="BW779" s="106" t="s">
        <v>5</v>
      </c>
      <c r="BX779" s="115">
        <v>335</v>
      </c>
      <c r="BY779" s="95">
        <v>345</v>
      </c>
      <c r="BZ779" s="95">
        <v>340</v>
      </c>
      <c r="CA779" s="106" t="s">
        <v>5</v>
      </c>
      <c r="CB779" s="115">
        <v>530</v>
      </c>
      <c r="CC779" s="95">
        <v>540</v>
      </c>
      <c r="CD779" s="95">
        <v>535</v>
      </c>
      <c r="CE779" s="106" t="s">
        <v>5</v>
      </c>
      <c r="CF779" s="115">
        <v>335</v>
      </c>
      <c r="CG779" s="95">
        <v>345</v>
      </c>
      <c r="CH779" s="95">
        <v>340</v>
      </c>
      <c r="CI779" s="106">
        <v>5</v>
      </c>
      <c r="CJ779" s="115">
        <v>315</v>
      </c>
      <c r="CK779" s="95">
        <v>325</v>
      </c>
      <c r="CL779" s="95">
        <v>320</v>
      </c>
      <c r="CM779" s="106">
        <v>5</v>
      </c>
      <c r="CN779" s="115">
        <v>335</v>
      </c>
      <c r="CO779" s="95">
        <v>345</v>
      </c>
      <c r="CP779" s="95">
        <v>340</v>
      </c>
      <c r="CQ779" s="106" t="s">
        <v>5</v>
      </c>
      <c r="CR779" s="115">
        <v>540</v>
      </c>
      <c r="CS779" s="95">
        <v>550</v>
      </c>
      <c r="CT779" s="95">
        <v>545</v>
      </c>
      <c r="CU779" s="106" t="s">
        <v>5</v>
      </c>
      <c r="CV779" s="115">
        <v>360</v>
      </c>
      <c r="CW779" s="95">
        <v>370</v>
      </c>
      <c r="CX779" s="95">
        <v>365</v>
      </c>
      <c r="CY779" s="106">
        <v>10</v>
      </c>
      <c r="CZ779" s="115">
        <v>345</v>
      </c>
      <c r="DA779" s="95">
        <v>355</v>
      </c>
      <c r="DB779" s="95">
        <v>350</v>
      </c>
      <c r="DC779" s="106" t="s">
        <v>5</v>
      </c>
      <c r="DD779" s="115">
        <v>335</v>
      </c>
      <c r="DE779" s="95">
        <v>345</v>
      </c>
      <c r="DF779" s="95">
        <v>340</v>
      </c>
      <c r="DG779" s="106" t="s">
        <v>5</v>
      </c>
      <c r="DH779" s="115">
        <v>555</v>
      </c>
      <c r="DI779" s="95">
        <v>565</v>
      </c>
      <c r="DJ779" s="95">
        <v>560</v>
      </c>
      <c r="DK779" s="106" t="s">
        <v>5</v>
      </c>
      <c r="DL779" s="115">
        <v>325</v>
      </c>
      <c r="DM779" s="95">
        <v>335</v>
      </c>
      <c r="DN779" s="95">
        <v>330</v>
      </c>
      <c r="DO779" s="106">
        <v>10</v>
      </c>
      <c r="DP779" s="115">
        <v>300</v>
      </c>
      <c r="DQ779" s="95">
        <v>310</v>
      </c>
      <c r="DR779" s="95">
        <v>305</v>
      </c>
      <c r="DS779" s="106">
        <v>-5</v>
      </c>
      <c r="DT779" s="115">
        <v>335</v>
      </c>
      <c r="DU779" s="95">
        <v>345</v>
      </c>
      <c r="DV779" s="95">
        <v>340</v>
      </c>
      <c r="DW779" s="106" t="s">
        <v>5</v>
      </c>
      <c r="DX779" s="115">
        <v>540</v>
      </c>
      <c r="DY779" s="95">
        <v>550</v>
      </c>
      <c r="DZ779" s="95">
        <v>545</v>
      </c>
      <c r="EA779" s="106" t="s">
        <v>5</v>
      </c>
      <c r="EB779" s="115">
        <v>360</v>
      </c>
      <c r="EC779" s="95">
        <v>370</v>
      </c>
      <c r="ED779" s="95">
        <v>365</v>
      </c>
      <c r="EE779" s="106" t="s">
        <v>5</v>
      </c>
      <c r="EF779" s="115">
        <v>325</v>
      </c>
      <c r="EG779" s="95">
        <v>335</v>
      </c>
      <c r="EH779" s="95">
        <v>330</v>
      </c>
      <c r="EI779" s="106" t="s">
        <v>5</v>
      </c>
      <c r="EJ779" s="115">
        <v>330</v>
      </c>
      <c r="EK779" s="95">
        <v>340</v>
      </c>
      <c r="EL779" s="95">
        <v>335</v>
      </c>
      <c r="EM779" s="106" t="s">
        <v>5</v>
      </c>
      <c r="EN779" s="115">
        <v>585</v>
      </c>
      <c r="EO779" s="95">
        <v>595</v>
      </c>
      <c r="EP779" s="95">
        <v>590</v>
      </c>
      <c r="EQ779" s="106" t="s">
        <v>5</v>
      </c>
      <c r="ER779" s="115">
        <v>315</v>
      </c>
      <c r="ES779" s="95">
        <v>325</v>
      </c>
      <c r="ET779" s="95">
        <v>320</v>
      </c>
      <c r="EU779" s="106" t="s">
        <v>5</v>
      </c>
      <c r="EV779" s="115">
        <v>315</v>
      </c>
      <c r="EW779" s="95">
        <v>325</v>
      </c>
      <c r="EX779" s="95">
        <v>320</v>
      </c>
      <c r="EY779" s="106">
        <v>10</v>
      </c>
      <c r="EZ779" s="115">
        <v>330</v>
      </c>
      <c r="FA779" s="95">
        <v>340</v>
      </c>
      <c r="FB779" s="95">
        <v>335</v>
      </c>
      <c r="FC779" s="106" t="s">
        <v>5</v>
      </c>
      <c r="FD779" s="115">
        <v>405</v>
      </c>
      <c r="FE779" s="95">
        <v>415</v>
      </c>
      <c r="FF779" s="95">
        <v>410</v>
      </c>
      <c r="FG779" s="106" t="s">
        <v>5</v>
      </c>
      <c r="FH779" s="115">
        <v>345</v>
      </c>
      <c r="FI779" s="95">
        <v>355</v>
      </c>
      <c r="FJ779" s="95">
        <v>350</v>
      </c>
      <c r="FK779" s="106" t="s">
        <v>5</v>
      </c>
      <c r="FL779" s="115">
        <v>315</v>
      </c>
      <c r="FM779" s="95">
        <v>325</v>
      </c>
      <c r="FN779" s="95">
        <v>320</v>
      </c>
      <c r="FO779" s="106" t="s">
        <v>5</v>
      </c>
      <c r="FT779" s="115">
        <v>480</v>
      </c>
      <c r="FU779" s="95">
        <v>490</v>
      </c>
      <c r="FV779" s="95">
        <v>485</v>
      </c>
      <c r="FW779" s="106" t="s">
        <v>5</v>
      </c>
      <c r="FX779" s="115">
        <v>370</v>
      </c>
      <c r="FY779" s="95">
        <v>380</v>
      </c>
      <c r="FZ779" s="95">
        <v>375</v>
      </c>
      <c r="GA779" s="106">
        <v>5</v>
      </c>
      <c r="GB779" s="115">
        <v>450</v>
      </c>
      <c r="GC779" s="95">
        <v>460</v>
      </c>
      <c r="GD779" s="95">
        <v>455</v>
      </c>
      <c r="GE779" s="106">
        <v>10</v>
      </c>
      <c r="GF779" s="115">
        <v>435</v>
      </c>
      <c r="GG779" s="95">
        <v>445</v>
      </c>
      <c r="GH779" s="95">
        <v>440</v>
      </c>
      <c r="GI779" s="106" t="s">
        <v>5</v>
      </c>
      <c r="GJ779" s="115">
        <v>345</v>
      </c>
      <c r="GK779" s="95">
        <v>355</v>
      </c>
      <c r="GL779" s="95">
        <v>350</v>
      </c>
      <c r="GM779" s="106" t="s">
        <v>5</v>
      </c>
      <c r="GN779" s="115">
        <v>645</v>
      </c>
      <c r="GO779" s="95">
        <v>655</v>
      </c>
      <c r="GP779" s="95">
        <v>650</v>
      </c>
      <c r="GQ779" s="106" t="s">
        <v>5</v>
      </c>
    </row>
    <row r="780" spans="1:202" ht="15.75" x14ac:dyDescent="0.25">
      <c r="A780">
        <f t="shared" si="0"/>
        <v>10</v>
      </c>
      <c r="B780">
        <f t="shared" si="1"/>
        <v>2024</v>
      </c>
      <c r="C780" s="91">
        <v>45590</v>
      </c>
      <c r="D780" s="95">
        <v>365</v>
      </c>
      <c r="E780" s="95">
        <v>375</v>
      </c>
      <c r="F780" s="95">
        <v>370</v>
      </c>
      <c r="G780" s="106" t="s">
        <v>5</v>
      </c>
      <c r="H780" s="115">
        <v>340</v>
      </c>
      <c r="I780" s="95">
        <v>350</v>
      </c>
      <c r="J780" s="95">
        <v>345</v>
      </c>
      <c r="K780" s="106">
        <v>-10</v>
      </c>
      <c r="L780" s="115">
        <v>410</v>
      </c>
      <c r="M780" s="95">
        <v>420</v>
      </c>
      <c r="N780" s="95">
        <v>415</v>
      </c>
      <c r="O780" s="106" t="s">
        <v>5</v>
      </c>
      <c r="P780" s="115">
        <v>325</v>
      </c>
      <c r="Q780" s="95">
        <v>335</v>
      </c>
      <c r="R780" s="95">
        <v>330</v>
      </c>
      <c r="S780" s="106">
        <v>5</v>
      </c>
      <c r="T780" s="115">
        <v>325</v>
      </c>
      <c r="U780" s="95">
        <v>335</v>
      </c>
      <c r="V780" s="95">
        <v>330</v>
      </c>
      <c r="W780" s="106" t="s">
        <v>5</v>
      </c>
      <c r="X780" s="115">
        <v>300</v>
      </c>
      <c r="Y780" s="95">
        <v>310</v>
      </c>
      <c r="Z780" s="95">
        <v>305</v>
      </c>
      <c r="AA780" s="106">
        <v>-5</v>
      </c>
      <c r="AB780" s="115">
        <v>385</v>
      </c>
      <c r="AC780" s="95">
        <v>395</v>
      </c>
      <c r="AD780" s="95">
        <v>390</v>
      </c>
      <c r="AE780" s="106" t="s">
        <v>5</v>
      </c>
      <c r="AF780" s="115">
        <v>310</v>
      </c>
      <c r="AG780" s="95">
        <v>320</v>
      </c>
      <c r="AH780" s="95">
        <v>315</v>
      </c>
      <c r="AI780" s="106" t="s">
        <v>5</v>
      </c>
      <c r="AJ780" s="115">
        <v>315</v>
      </c>
      <c r="AK780" s="95">
        <v>325</v>
      </c>
      <c r="AL780" s="95">
        <v>320</v>
      </c>
      <c r="AM780" s="106" t="s">
        <v>5</v>
      </c>
      <c r="AN780" s="115">
        <v>265</v>
      </c>
      <c r="AO780" s="95">
        <v>275</v>
      </c>
      <c r="AP780" s="95">
        <v>270</v>
      </c>
      <c r="AQ780" s="106">
        <v>-5</v>
      </c>
      <c r="AR780" s="115">
        <v>410</v>
      </c>
      <c r="AS780" s="95">
        <v>420</v>
      </c>
      <c r="AT780" s="95">
        <v>415</v>
      </c>
      <c r="AU780" s="106" t="s">
        <v>5</v>
      </c>
      <c r="AV780" s="115">
        <v>310</v>
      </c>
      <c r="AW780" s="95">
        <v>320</v>
      </c>
      <c r="AX780" s="95">
        <v>315</v>
      </c>
      <c r="AY780" s="106">
        <v>10</v>
      </c>
      <c r="AZ780" s="115">
        <v>300</v>
      </c>
      <c r="BA780" s="95">
        <v>310</v>
      </c>
      <c r="BB780" s="95">
        <v>305</v>
      </c>
      <c r="BC780" s="106">
        <v>5</v>
      </c>
      <c r="BD780" s="115">
        <v>270</v>
      </c>
      <c r="BE780" s="95">
        <v>280</v>
      </c>
      <c r="BF780" s="95">
        <v>275</v>
      </c>
      <c r="BG780" s="106" t="s">
        <v>5</v>
      </c>
      <c r="BH780" s="115">
        <v>375</v>
      </c>
      <c r="BI780" s="95">
        <v>385</v>
      </c>
      <c r="BJ780" s="95">
        <v>380</v>
      </c>
      <c r="BK780" s="106" t="s">
        <v>5</v>
      </c>
      <c r="BL780" s="115">
        <v>315</v>
      </c>
      <c r="BM780" s="95">
        <v>325</v>
      </c>
      <c r="BN780" s="95">
        <v>320</v>
      </c>
      <c r="BO780" s="106">
        <v>10</v>
      </c>
      <c r="BP780" s="115">
        <v>345</v>
      </c>
      <c r="BQ780" s="95">
        <v>355</v>
      </c>
      <c r="BR780" s="95">
        <v>350</v>
      </c>
      <c r="BS780" s="106" t="s">
        <v>5</v>
      </c>
      <c r="BT780" s="115">
        <v>275</v>
      </c>
      <c r="BU780" s="95">
        <v>285</v>
      </c>
      <c r="BV780" s="95">
        <v>280</v>
      </c>
      <c r="BW780" s="106">
        <v>-5</v>
      </c>
      <c r="BX780" s="115">
        <v>335</v>
      </c>
      <c r="BY780" s="95">
        <v>345</v>
      </c>
      <c r="BZ780" s="95">
        <v>340</v>
      </c>
      <c r="CA780" s="106" t="s">
        <v>5</v>
      </c>
      <c r="CB780" s="115">
        <v>530</v>
      </c>
      <c r="CC780" s="95">
        <v>540</v>
      </c>
      <c r="CD780" s="95">
        <v>535</v>
      </c>
      <c r="CE780" s="106" t="s">
        <v>5</v>
      </c>
      <c r="CF780" s="115">
        <v>335</v>
      </c>
      <c r="CG780" s="95">
        <v>345</v>
      </c>
      <c r="CH780" s="95">
        <v>340</v>
      </c>
      <c r="CI780" s="106" t="s">
        <v>5</v>
      </c>
      <c r="CJ780" s="115">
        <v>315</v>
      </c>
      <c r="CK780" s="95">
        <v>325</v>
      </c>
      <c r="CL780" s="95">
        <v>320</v>
      </c>
      <c r="CM780" s="106" t="s">
        <v>5</v>
      </c>
      <c r="CN780" s="115">
        <v>335</v>
      </c>
      <c r="CO780" s="95">
        <v>345</v>
      </c>
      <c r="CP780" s="95">
        <v>340</v>
      </c>
      <c r="CQ780" s="106" t="s">
        <v>5</v>
      </c>
      <c r="CR780" s="115">
        <v>540</v>
      </c>
      <c r="CS780" s="95">
        <v>550</v>
      </c>
      <c r="CT780" s="95">
        <v>545</v>
      </c>
      <c r="CU780" s="106" t="s">
        <v>5</v>
      </c>
      <c r="CV780" s="115">
        <v>355</v>
      </c>
      <c r="CW780" s="95">
        <v>365</v>
      </c>
      <c r="CX780" s="95">
        <v>360</v>
      </c>
      <c r="CY780" s="106">
        <v>-5</v>
      </c>
      <c r="CZ780" s="115">
        <v>340</v>
      </c>
      <c r="DA780" s="95">
        <v>350</v>
      </c>
      <c r="DB780" s="95">
        <v>345</v>
      </c>
      <c r="DC780" s="106">
        <v>-5</v>
      </c>
      <c r="DD780" s="115">
        <v>335</v>
      </c>
      <c r="DE780" s="95">
        <v>345</v>
      </c>
      <c r="DF780" s="95">
        <v>340</v>
      </c>
      <c r="DG780" s="106" t="s">
        <v>5</v>
      </c>
      <c r="DH780" s="115">
        <v>555</v>
      </c>
      <c r="DI780" s="95">
        <v>565</v>
      </c>
      <c r="DJ780" s="95">
        <v>560</v>
      </c>
      <c r="DK780" s="106" t="s">
        <v>5</v>
      </c>
      <c r="DL780" s="115">
        <v>315</v>
      </c>
      <c r="DM780" s="95">
        <v>325</v>
      </c>
      <c r="DN780" s="95">
        <v>320</v>
      </c>
      <c r="DO780" s="106">
        <v>-10</v>
      </c>
      <c r="DP780" s="115">
        <v>300</v>
      </c>
      <c r="DQ780" s="95">
        <v>310</v>
      </c>
      <c r="DR780" s="95">
        <v>305</v>
      </c>
      <c r="DS780" s="106" t="s">
        <v>5</v>
      </c>
      <c r="DT780" s="115">
        <v>335</v>
      </c>
      <c r="DU780" s="95">
        <v>345</v>
      </c>
      <c r="DV780" s="95">
        <v>340</v>
      </c>
      <c r="DW780" s="106" t="s">
        <v>5</v>
      </c>
      <c r="DX780" s="115">
        <v>540</v>
      </c>
      <c r="DY780" s="95">
        <v>550</v>
      </c>
      <c r="DZ780" s="95">
        <v>545</v>
      </c>
      <c r="EA780" s="106" t="s">
        <v>5</v>
      </c>
      <c r="EB780" s="115">
        <v>360</v>
      </c>
      <c r="EC780" s="95">
        <v>370</v>
      </c>
      <c r="ED780" s="95">
        <v>365</v>
      </c>
      <c r="EE780" s="106" t="s">
        <v>5</v>
      </c>
      <c r="EF780" s="115">
        <v>325</v>
      </c>
      <c r="EG780" s="95">
        <v>335</v>
      </c>
      <c r="EH780" s="95">
        <v>330</v>
      </c>
      <c r="EI780" s="106" t="s">
        <v>5</v>
      </c>
      <c r="EJ780" s="115">
        <v>330</v>
      </c>
      <c r="EK780" s="95">
        <v>340</v>
      </c>
      <c r="EL780" s="95">
        <v>335</v>
      </c>
      <c r="EM780" s="106" t="s">
        <v>5</v>
      </c>
      <c r="EN780" s="115">
        <v>585</v>
      </c>
      <c r="EO780" s="95">
        <v>595</v>
      </c>
      <c r="EP780" s="95">
        <v>590</v>
      </c>
      <c r="EQ780" s="106" t="s">
        <v>5</v>
      </c>
      <c r="ER780" s="115">
        <v>315</v>
      </c>
      <c r="ES780" s="95">
        <v>325</v>
      </c>
      <c r="ET780" s="95">
        <v>320</v>
      </c>
      <c r="EU780" s="106" t="s">
        <v>5</v>
      </c>
      <c r="EV780" s="115">
        <v>300</v>
      </c>
      <c r="EW780" s="95">
        <v>310</v>
      </c>
      <c r="EX780" s="95">
        <v>305</v>
      </c>
      <c r="EY780" s="106">
        <v>-15</v>
      </c>
      <c r="EZ780" s="115">
        <v>330</v>
      </c>
      <c r="FA780" s="95">
        <v>340</v>
      </c>
      <c r="FB780" s="95">
        <v>335</v>
      </c>
      <c r="FC780" s="106" t="s">
        <v>5</v>
      </c>
      <c r="FD780" s="115">
        <v>405</v>
      </c>
      <c r="FE780" s="95">
        <v>415</v>
      </c>
      <c r="FF780" s="95">
        <v>410</v>
      </c>
      <c r="FG780" s="106" t="s">
        <v>5</v>
      </c>
      <c r="FH780" s="115">
        <v>340</v>
      </c>
      <c r="FI780" s="95">
        <v>350</v>
      </c>
      <c r="FJ780" s="95">
        <v>345</v>
      </c>
      <c r="FK780" s="106">
        <v>-5</v>
      </c>
      <c r="FL780" s="115">
        <v>315</v>
      </c>
      <c r="FM780" s="95">
        <v>325</v>
      </c>
      <c r="FN780" s="95">
        <v>320</v>
      </c>
      <c r="FO780" s="106" t="s">
        <v>5</v>
      </c>
      <c r="FT780" s="115">
        <v>485</v>
      </c>
      <c r="FU780" s="95">
        <v>495</v>
      </c>
      <c r="FV780" s="95">
        <v>490</v>
      </c>
      <c r="FW780" s="106">
        <v>5</v>
      </c>
      <c r="FX780" s="115">
        <v>365</v>
      </c>
      <c r="FY780" s="95">
        <v>375</v>
      </c>
      <c r="FZ780" s="95">
        <v>370</v>
      </c>
      <c r="GA780" s="106">
        <v>-5</v>
      </c>
      <c r="GB780" s="115">
        <v>445</v>
      </c>
      <c r="GC780" s="95">
        <v>455</v>
      </c>
      <c r="GD780" s="95">
        <v>450</v>
      </c>
      <c r="GE780" s="106">
        <v>-5</v>
      </c>
      <c r="GF780" s="115">
        <v>430</v>
      </c>
      <c r="GG780" s="95">
        <v>440</v>
      </c>
      <c r="GH780" s="95">
        <v>435</v>
      </c>
      <c r="GI780" s="106">
        <v>-5</v>
      </c>
      <c r="GJ780" s="115">
        <v>345</v>
      </c>
      <c r="GK780" s="95">
        <v>355</v>
      </c>
      <c r="GL780" s="95">
        <v>350</v>
      </c>
      <c r="GM780" s="106" t="s">
        <v>5</v>
      </c>
      <c r="GN780" s="115">
        <v>645</v>
      </c>
      <c r="GO780" s="95">
        <v>655</v>
      </c>
      <c r="GP780" s="95">
        <v>650</v>
      </c>
      <c r="GQ780" s="106" t="s">
        <v>5</v>
      </c>
    </row>
    <row r="781" spans="1:202" ht="15.75" x14ac:dyDescent="0.25">
      <c r="A781">
        <f t="shared" si="0"/>
        <v>11</v>
      </c>
      <c r="B781">
        <f t="shared" si="1"/>
        <v>2024</v>
      </c>
      <c r="C781" s="91">
        <v>45597</v>
      </c>
      <c r="D781" s="95">
        <v>365</v>
      </c>
      <c r="E781" s="95">
        <v>375</v>
      </c>
      <c r="F781" s="95">
        <v>370</v>
      </c>
      <c r="G781" s="106" t="s">
        <v>5</v>
      </c>
      <c r="H781" s="115">
        <v>340</v>
      </c>
      <c r="I781" s="95">
        <v>350</v>
      </c>
      <c r="J781" s="95">
        <v>345</v>
      </c>
      <c r="K781" s="106" t="s">
        <v>5</v>
      </c>
      <c r="L781" s="115">
        <v>410</v>
      </c>
      <c r="M781" s="95">
        <v>420</v>
      </c>
      <c r="N781" s="95">
        <v>415</v>
      </c>
      <c r="O781" s="106" t="s">
        <v>5</v>
      </c>
      <c r="P781" s="115">
        <v>325</v>
      </c>
      <c r="Q781" s="95">
        <v>335</v>
      </c>
      <c r="R781" s="95">
        <v>330</v>
      </c>
      <c r="S781" s="106" t="s">
        <v>5</v>
      </c>
      <c r="T781" s="115">
        <v>325</v>
      </c>
      <c r="U781" s="95">
        <v>335</v>
      </c>
      <c r="V781" s="95">
        <v>330</v>
      </c>
      <c r="W781" s="106" t="s">
        <v>5</v>
      </c>
      <c r="X781" s="115">
        <v>300</v>
      </c>
      <c r="Y781" s="95">
        <v>310</v>
      </c>
      <c r="Z781" s="95">
        <v>305</v>
      </c>
      <c r="AA781" s="106" t="s">
        <v>5</v>
      </c>
      <c r="AB781" s="115">
        <v>385</v>
      </c>
      <c r="AC781" s="95">
        <v>395</v>
      </c>
      <c r="AD781" s="95">
        <v>390</v>
      </c>
      <c r="AE781" s="106" t="s">
        <v>5</v>
      </c>
      <c r="AF781" s="115">
        <v>310</v>
      </c>
      <c r="AG781" s="95">
        <v>320</v>
      </c>
      <c r="AH781" s="95">
        <v>315</v>
      </c>
      <c r="AI781" s="106" t="s">
        <v>5</v>
      </c>
      <c r="AJ781" s="115">
        <v>310</v>
      </c>
      <c r="AK781" s="95">
        <v>320</v>
      </c>
      <c r="AL781" s="95">
        <v>315</v>
      </c>
      <c r="AM781" s="106">
        <v>-5</v>
      </c>
      <c r="AN781" s="115">
        <v>255</v>
      </c>
      <c r="AO781" s="95">
        <v>265</v>
      </c>
      <c r="AP781" s="95">
        <v>260</v>
      </c>
      <c r="AQ781" s="106">
        <v>-10</v>
      </c>
      <c r="AR781" s="115">
        <v>410</v>
      </c>
      <c r="AS781" s="95">
        <v>420</v>
      </c>
      <c r="AT781" s="95">
        <v>415</v>
      </c>
      <c r="AU781" s="106" t="s">
        <v>5</v>
      </c>
      <c r="AV781" s="115">
        <v>305</v>
      </c>
      <c r="AW781" s="95">
        <v>315</v>
      </c>
      <c r="AX781" s="95">
        <v>310</v>
      </c>
      <c r="AY781" s="106">
        <v>-5</v>
      </c>
      <c r="AZ781" s="115">
        <v>300</v>
      </c>
      <c r="BA781" s="95">
        <v>310</v>
      </c>
      <c r="BB781" s="95">
        <v>305</v>
      </c>
      <c r="BC781" s="106" t="s">
        <v>5</v>
      </c>
      <c r="BD781" s="115">
        <v>270</v>
      </c>
      <c r="BE781" s="95">
        <v>280</v>
      </c>
      <c r="BF781" s="95">
        <v>275</v>
      </c>
      <c r="BG781" s="106" t="s">
        <v>5</v>
      </c>
      <c r="BH781" s="115">
        <v>375</v>
      </c>
      <c r="BI781" s="95">
        <v>385</v>
      </c>
      <c r="BJ781" s="95">
        <v>380</v>
      </c>
      <c r="BK781" s="106" t="s">
        <v>5</v>
      </c>
      <c r="BL781" s="115">
        <v>305</v>
      </c>
      <c r="BM781" s="95">
        <v>315</v>
      </c>
      <c r="BN781" s="95">
        <v>310</v>
      </c>
      <c r="BO781" s="106">
        <v>-10</v>
      </c>
      <c r="BP781" s="115">
        <v>345</v>
      </c>
      <c r="BQ781" s="95">
        <v>355</v>
      </c>
      <c r="BR781" s="95">
        <v>350</v>
      </c>
      <c r="BS781" s="106" t="s">
        <v>5</v>
      </c>
      <c r="BT781" s="115">
        <v>275</v>
      </c>
      <c r="BU781" s="95">
        <v>285</v>
      </c>
      <c r="BV781" s="95">
        <v>280</v>
      </c>
      <c r="BW781" s="106" t="s">
        <v>5</v>
      </c>
      <c r="BX781" s="115">
        <v>330</v>
      </c>
      <c r="BY781" s="95">
        <v>340</v>
      </c>
      <c r="BZ781" s="95">
        <v>335</v>
      </c>
      <c r="CA781" s="106">
        <v>-5</v>
      </c>
      <c r="CB781" s="115">
        <v>510</v>
      </c>
      <c r="CC781" s="95">
        <v>520</v>
      </c>
      <c r="CD781" s="95">
        <v>515</v>
      </c>
      <c r="CE781" s="106">
        <v>-20</v>
      </c>
      <c r="CF781" s="115">
        <v>330</v>
      </c>
      <c r="CG781" s="95">
        <v>340</v>
      </c>
      <c r="CH781" s="95">
        <v>335</v>
      </c>
      <c r="CI781" s="106">
        <v>-5</v>
      </c>
      <c r="CJ781" s="115">
        <v>305</v>
      </c>
      <c r="CK781" s="95">
        <v>315</v>
      </c>
      <c r="CL781" s="95">
        <v>310</v>
      </c>
      <c r="CM781" s="106">
        <v>-10</v>
      </c>
      <c r="CN781" s="115">
        <v>330</v>
      </c>
      <c r="CO781" s="95">
        <v>340</v>
      </c>
      <c r="CP781" s="95">
        <v>335</v>
      </c>
      <c r="CQ781" s="106">
        <v>-5</v>
      </c>
      <c r="CR781" s="115">
        <v>520</v>
      </c>
      <c r="CS781" s="95">
        <v>530</v>
      </c>
      <c r="CT781" s="95">
        <v>525</v>
      </c>
      <c r="CU781" s="106">
        <v>-20</v>
      </c>
      <c r="CV781" s="115">
        <v>345</v>
      </c>
      <c r="CW781" s="95">
        <v>355</v>
      </c>
      <c r="CX781" s="95">
        <v>350</v>
      </c>
      <c r="CY781" s="106">
        <v>-10</v>
      </c>
      <c r="CZ781" s="115">
        <v>330</v>
      </c>
      <c r="DA781" s="95">
        <v>340</v>
      </c>
      <c r="DB781" s="95">
        <v>335</v>
      </c>
      <c r="DC781" s="106">
        <v>-10</v>
      </c>
      <c r="DD781" s="115">
        <v>330</v>
      </c>
      <c r="DE781" s="95">
        <v>340</v>
      </c>
      <c r="DF781" s="95">
        <v>335</v>
      </c>
      <c r="DG781" s="106">
        <v>-5</v>
      </c>
      <c r="DH781" s="115">
        <v>535</v>
      </c>
      <c r="DI781" s="95">
        <v>545</v>
      </c>
      <c r="DJ781" s="95">
        <v>540</v>
      </c>
      <c r="DK781" s="106">
        <v>-20</v>
      </c>
      <c r="DL781" s="115">
        <v>310</v>
      </c>
      <c r="DM781" s="95">
        <v>320</v>
      </c>
      <c r="DN781" s="95">
        <v>315</v>
      </c>
      <c r="DO781" s="106">
        <v>-5</v>
      </c>
      <c r="DP781" s="115">
        <v>290</v>
      </c>
      <c r="DQ781" s="95">
        <v>300</v>
      </c>
      <c r="DR781" s="95">
        <v>295</v>
      </c>
      <c r="DS781" s="106">
        <v>-10</v>
      </c>
      <c r="DT781" s="115">
        <v>330</v>
      </c>
      <c r="DU781" s="95">
        <v>340</v>
      </c>
      <c r="DV781" s="95">
        <v>335</v>
      </c>
      <c r="DW781" s="106">
        <v>-5</v>
      </c>
      <c r="DX781" s="115">
        <v>520</v>
      </c>
      <c r="DY781" s="95">
        <v>530</v>
      </c>
      <c r="DZ781" s="95">
        <v>525</v>
      </c>
      <c r="EA781" s="106">
        <v>-20</v>
      </c>
      <c r="EB781" s="115">
        <v>355</v>
      </c>
      <c r="EC781" s="95">
        <v>365</v>
      </c>
      <c r="ED781" s="95">
        <v>360</v>
      </c>
      <c r="EE781" s="106">
        <v>-5</v>
      </c>
      <c r="EF781" s="115">
        <v>305</v>
      </c>
      <c r="EG781" s="95">
        <v>315</v>
      </c>
      <c r="EH781" s="95">
        <v>310</v>
      </c>
      <c r="EI781" s="106">
        <v>-20</v>
      </c>
      <c r="EJ781" s="115">
        <v>325</v>
      </c>
      <c r="EK781" s="95">
        <v>335</v>
      </c>
      <c r="EL781" s="95">
        <v>330</v>
      </c>
      <c r="EM781" s="106">
        <v>-5</v>
      </c>
      <c r="EN781" s="115">
        <v>565</v>
      </c>
      <c r="EO781" s="95">
        <v>575</v>
      </c>
      <c r="EP781" s="95">
        <v>570</v>
      </c>
      <c r="EQ781" s="106">
        <v>-20</v>
      </c>
      <c r="ER781" s="115">
        <v>310</v>
      </c>
      <c r="ES781" s="95">
        <v>320</v>
      </c>
      <c r="ET781" s="95">
        <v>315</v>
      </c>
      <c r="EU781" s="106">
        <v>-5</v>
      </c>
      <c r="EV781" s="115">
        <v>290</v>
      </c>
      <c r="EW781" s="95">
        <v>300</v>
      </c>
      <c r="EX781" s="95">
        <v>295</v>
      </c>
      <c r="EY781" s="106">
        <v>-10</v>
      </c>
      <c r="EZ781" s="115">
        <v>325</v>
      </c>
      <c r="FA781" s="95">
        <v>335</v>
      </c>
      <c r="FB781" s="95">
        <v>330</v>
      </c>
      <c r="FC781" s="106">
        <v>-5</v>
      </c>
      <c r="FD781" s="115">
        <v>380</v>
      </c>
      <c r="FE781" s="95">
        <v>390</v>
      </c>
      <c r="FF781" s="95">
        <v>385</v>
      </c>
      <c r="FG781" s="106">
        <v>-25</v>
      </c>
      <c r="FH781" s="115">
        <v>340</v>
      </c>
      <c r="FI781" s="95">
        <v>350</v>
      </c>
      <c r="FJ781" s="95">
        <v>345</v>
      </c>
      <c r="FK781" s="106" t="s">
        <v>5</v>
      </c>
      <c r="FL781" s="115">
        <v>315</v>
      </c>
      <c r="FM781" s="95">
        <v>325</v>
      </c>
      <c r="FN781" s="95">
        <v>320</v>
      </c>
      <c r="FO781" s="106" t="s">
        <v>5</v>
      </c>
      <c r="FT781" s="115">
        <v>485</v>
      </c>
      <c r="FU781" s="95">
        <v>495</v>
      </c>
      <c r="FV781" s="95">
        <v>490</v>
      </c>
      <c r="FW781" s="106" t="s">
        <v>5</v>
      </c>
      <c r="FX781" s="115">
        <v>370</v>
      </c>
      <c r="FY781" s="95">
        <v>380</v>
      </c>
      <c r="FZ781" s="95">
        <v>375</v>
      </c>
      <c r="GA781" s="106">
        <v>5</v>
      </c>
      <c r="GB781" s="115">
        <v>435</v>
      </c>
      <c r="GC781" s="95">
        <v>445</v>
      </c>
      <c r="GD781" s="95">
        <v>440</v>
      </c>
      <c r="GE781" s="106">
        <v>-10</v>
      </c>
      <c r="GF781" s="115">
        <v>420</v>
      </c>
      <c r="GG781" s="95">
        <v>430</v>
      </c>
      <c r="GH781" s="95">
        <v>425</v>
      </c>
      <c r="GI781" s="106">
        <v>-10</v>
      </c>
      <c r="GJ781" s="115">
        <v>340</v>
      </c>
      <c r="GK781" s="95">
        <v>350</v>
      </c>
      <c r="GL781" s="95">
        <v>345</v>
      </c>
      <c r="GM781" s="106">
        <v>-5</v>
      </c>
      <c r="GN781" s="115">
        <v>625</v>
      </c>
      <c r="GO781" s="95">
        <v>635</v>
      </c>
      <c r="GP781" s="95">
        <v>630</v>
      </c>
      <c r="GQ781" s="106">
        <v>-20</v>
      </c>
    </row>
    <row r="782" spans="1:202" ht="15.75" x14ac:dyDescent="0.25">
      <c r="A782">
        <f t="shared" si="0"/>
        <v>11</v>
      </c>
      <c r="B782">
        <f t="shared" si="1"/>
        <v>2024</v>
      </c>
      <c r="C782" s="91">
        <v>45604</v>
      </c>
      <c r="D782" s="185">
        <f>AVERAGE(D781,D783)</f>
        <v>370</v>
      </c>
      <c r="E782" s="185">
        <f t="shared" ref="E782:F782" si="2">AVERAGE(E781,E783)</f>
        <v>380</v>
      </c>
      <c r="F782" s="185">
        <f t="shared" si="2"/>
        <v>375</v>
      </c>
      <c r="G782" s="187"/>
      <c r="H782" s="185">
        <f>AVERAGE(H781,H783)</f>
        <v>342.5</v>
      </c>
      <c r="I782" s="185">
        <f t="shared" ref="I782" si="3">AVERAGE(I781,I783)</f>
        <v>352.5</v>
      </c>
      <c r="J782" s="185">
        <f t="shared" ref="J782" si="4">AVERAGE(J781,J783)</f>
        <v>347.5</v>
      </c>
      <c r="K782" s="187"/>
      <c r="L782" s="185">
        <f>AVERAGE(L781,L783)</f>
        <v>410</v>
      </c>
      <c r="M782" s="185">
        <f t="shared" ref="M782" si="5">AVERAGE(M781,M783)</f>
        <v>420</v>
      </c>
      <c r="N782" s="185">
        <f t="shared" ref="N782" si="6">AVERAGE(N781,N783)</f>
        <v>415</v>
      </c>
      <c r="O782" s="187"/>
      <c r="P782" s="185">
        <f>AVERAGE(P781,P783)</f>
        <v>330</v>
      </c>
      <c r="Q782" s="185">
        <f t="shared" ref="Q782" si="7">AVERAGE(Q781,Q783)</f>
        <v>340</v>
      </c>
      <c r="R782" s="185">
        <f t="shared" ref="R782" si="8">AVERAGE(R781,R783)</f>
        <v>335</v>
      </c>
      <c r="S782" s="187"/>
      <c r="T782" s="185">
        <f>AVERAGE(T781,T783)</f>
        <v>330</v>
      </c>
      <c r="U782" s="185">
        <f t="shared" ref="U782" si="9">AVERAGE(U781,U783)</f>
        <v>340</v>
      </c>
      <c r="V782" s="185">
        <f t="shared" ref="V782" si="10">AVERAGE(V781,V783)</f>
        <v>335</v>
      </c>
      <c r="W782" s="187"/>
      <c r="X782" s="185">
        <f>AVERAGE(X781,X783)</f>
        <v>307.5</v>
      </c>
      <c r="Y782" s="185">
        <f t="shared" ref="Y782" si="11">AVERAGE(Y781,Y783)</f>
        <v>317.5</v>
      </c>
      <c r="Z782" s="185">
        <f t="shared" ref="Z782" si="12">AVERAGE(Z781,Z783)</f>
        <v>312.5</v>
      </c>
      <c r="AA782" s="187"/>
      <c r="AB782" s="185">
        <f>AVERAGE(AB781,AB783)</f>
        <v>385</v>
      </c>
      <c r="AC782" s="185">
        <f t="shared" ref="AC782" si="13">AVERAGE(AC781,AC783)</f>
        <v>395</v>
      </c>
      <c r="AD782" s="185">
        <f t="shared" ref="AD782" si="14">AVERAGE(AD781,AD783)</f>
        <v>390</v>
      </c>
      <c r="AE782" s="187"/>
      <c r="AF782" s="185">
        <f>AVERAGE(AF781,AF783)</f>
        <v>325</v>
      </c>
      <c r="AG782" s="185">
        <f t="shared" ref="AG782" si="15">AVERAGE(AG781,AG783)</f>
        <v>335</v>
      </c>
      <c r="AH782" s="185">
        <f t="shared" ref="AH782" si="16">AVERAGE(AH781,AH783)</f>
        <v>330</v>
      </c>
      <c r="AI782" s="187"/>
      <c r="AJ782" s="185">
        <f>AVERAGE(AJ781,AJ783)</f>
        <v>310</v>
      </c>
      <c r="AK782" s="185">
        <f t="shared" ref="AK782" si="17">AVERAGE(AK781,AK783)</f>
        <v>320</v>
      </c>
      <c r="AL782" s="185">
        <f t="shared" ref="AL782" si="18">AVERAGE(AL781,AL783)</f>
        <v>315</v>
      </c>
      <c r="AM782" s="187"/>
      <c r="AN782" s="185">
        <f>AVERAGE(AN781,AN783)</f>
        <v>252.5</v>
      </c>
      <c r="AO782" s="185">
        <f t="shared" ref="AO782" si="19">AVERAGE(AO781,AO783)</f>
        <v>262.5</v>
      </c>
      <c r="AP782" s="185">
        <f t="shared" ref="AP782" si="20">AVERAGE(AP781,AP783)</f>
        <v>257.5</v>
      </c>
      <c r="AQ782" s="187"/>
      <c r="AR782" s="185">
        <f>AVERAGE(AR781,AR783)</f>
        <v>410</v>
      </c>
      <c r="AS782" s="185">
        <f t="shared" ref="AS782" si="21">AVERAGE(AS781,AS783)</f>
        <v>420</v>
      </c>
      <c r="AT782" s="185">
        <f t="shared" ref="AT782" si="22">AVERAGE(AT781,AT783)</f>
        <v>415</v>
      </c>
      <c r="AU782" s="187"/>
      <c r="AV782" s="185">
        <f>AVERAGE(AV781,AV783)</f>
        <v>307.5</v>
      </c>
      <c r="AW782" s="185">
        <f t="shared" ref="AW782" si="23">AVERAGE(AW781,AW783)</f>
        <v>317.5</v>
      </c>
      <c r="AX782" s="185">
        <f t="shared" ref="AX782" si="24">AVERAGE(AX781,AX783)</f>
        <v>312.5</v>
      </c>
      <c r="AY782" s="187"/>
      <c r="AZ782" s="185">
        <f>AVERAGE(AZ781,AZ783)</f>
        <v>297.5</v>
      </c>
      <c r="BA782" s="185">
        <f t="shared" ref="BA782" si="25">AVERAGE(BA781,BA783)</f>
        <v>307.5</v>
      </c>
      <c r="BB782" s="185">
        <f t="shared" ref="BB782" si="26">AVERAGE(BB781,BB783)</f>
        <v>302.5</v>
      </c>
      <c r="BC782" s="187"/>
      <c r="BD782" s="185">
        <f>AVERAGE(BD781,BD783)</f>
        <v>275</v>
      </c>
      <c r="BE782" s="185">
        <f t="shared" ref="BE782" si="27">AVERAGE(BE781,BE783)</f>
        <v>285</v>
      </c>
      <c r="BF782" s="185">
        <f t="shared" ref="BF782" si="28">AVERAGE(BF781,BF783)</f>
        <v>280</v>
      </c>
      <c r="BG782" s="187"/>
      <c r="BH782" s="185">
        <f>AVERAGE(BH781,BH783)</f>
        <v>375</v>
      </c>
      <c r="BI782" s="185">
        <f t="shared" ref="BI782" si="29">AVERAGE(BI781,BI783)</f>
        <v>385</v>
      </c>
      <c r="BJ782" s="185">
        <f t="shared" ref="BJ782" si="30">AVERAGE(BJ781,BJ783)</f>
        <v>380</v>
      </c>
      <c r="BK782" s="187"/>
      <c r="BL782" s="185">
        <f>AVERAGE(BL781,BL783)</f>
        <v>307.5</v>
      </c>
      <c r="BM782" s="185">
        <f t="shared" ref="BM782" si="31">AVERAGE(BM781,BM783)</f>
        <v>317.5</v>
      </c>
      <c r="BN782" s="185">
        <f t="shared" ref="BN782" si="32">AVERAGE(BN781,BN783)</f>
        <v>312.5</v>
      </c>
      <c r="BO782" s="187"/>
      <c r="BP782" s="185">
        <f>AVERAGE(BP781,BP783)</f>
        <v>345</v>
      </c>
      <c r="BQ782" s="185">
        <f t="shared" ref="BQ782" si="33">AVERAGE(BQ781,BQ783)</f>
        <v>355</v>
      </c>
      <c r="BR782" s="185">
        <f t="shared" ref="BR782" si="34">AVERAGE(BR781,BR783)</f>
        <v>350</v>
      </c>
      <c r="BS782" s="187"/>
      <c r="BT782" s="185">
        <f>AVERAGE(BT781,BT783)</f>
        <v>275</v>
      </c>
      <c r="BU782" s="185">
        <f t="shared" ref="BU782" si="35">AVERAGE(BU781,BU783)</f>
        <v>285</v>
      </c>
      <c r="BV782" s="185">
        <f t="shared" ref="BV782" si="36">AVERAGE(BV781,BV783)</f>
        <v>280</v>
      </c>
      <c r="BW782" s="187"/>
      <c r="BX782" s="185">
        <f>AVERAGE(BX781,BX783)</f>
        <v>330</v>
      </c>
      <c r="BY782" s="185">
        <f t="shared" ref="BY782" si="37">AVERAGE(BY781,BY783)</f>
        <v>340</v>
      </c>
      <c r="BZ782" s="185">
        <f t="shared" ref="BZ782" si="38">AVERAGE(BZ781,BZ783)</f>
        <v>335</v>
      </c>
      <c r="CA782" s="187"/>
      <c r="CB782" s="185">
        <f>AVERAGE(CB781,CB783)</f>
        <v>510</v>
      </c>
      <c r="CC782" s="185">
        <f t="shared" ref="CC782" si="39">AVERAGE(CC781,CC783)</f>
        <v>520</v>
      </c>
      <c r="CD782" s="185">
        <f t="shared" ref="CD782" si="40">AVERAGE(CD781,CD783)</f>
        <v>515</v>
      </c>
      <c r="CE782" s="187"/>
      <c r="CF782" s="185">
        <f>AVERAGE(CF781,CF783)</f>
        <v>330</v>
      </c>
      <c r="CG782" s="185">
        <f t="shared" ref="CG782" si="41">AVERAGE(CG781,CG783)</f>
        <v>340</v>
      </c>
      <c r="CH782" s="185">
        <f t="shared" ref="CH782" si="42">AVERAGE(CH781,CH783)</f>
        <v>335</v>
      </c>
      <c r="CI782" s="187"/>
      <c r="CJ782" s="185">
        <f>AVERAGE(CJ781,CJ783)</f>
        <v>302.5</v>
      </c>
      <c r="CK782" s="185">
        <f t="shared" ref="CK782" si="43">AVERAGE(CK781,CK783)</f>
        <v>312.5</v>
      </c>
      <c r="CL782" s="185">
        <f t="shared" ref="CL782" si="44">AVERAGE(CL781,CL783)</f>
        <v>307.5</v>
      </c>
      <c r="CM782" s="187"/>
      <c r="CN782" s="185">
        <f>AVERAGE(CN781,CN783)</f>
        <v>330</v>
      </c>
      <c r="CO782" s="185">
        <f t="shared" ref="CO782" si="45">AVERAGE(CO781,CO783)</f>
        <v>340</v>
      </c>
      <c r="CP782" s="185">
        <f t="shared" ref="CP782" si="46">AVERAGE(CP781,CP783)</f>
        <v>335</v>
      </c>
      <c r="CQ782" s="187"/>
      <c r="CR782" s="185">
        <f>AVERAGE(CR781,CR783)</f>
        <v>520</v>
      </c>
      <c r="CS782" s="185">
        <f t="shared" ref="CS782" si="47">AVERAGE(CS781,CS783)</f>
        <v>530</v>
      </c>
      <c r="CT782" s="185">
        <f t="shared" ref="CT782" si="48">AVERAGE(CT781,CT783)</f>
        <v>525</v>
      </c>
      <c r="CU782" s="187"/>
      <c r="CV782" s="185">
        <f>AVERAGE(CV781,CV783)</f>
        <v>347.5</v>
      </c>
      <c r="CW782" s="185">
        <f t="shared" ref="CW782" si="49">AVERAGE(CW781,CW783)</f>
        <v>357.5</v>
      </c>
      <c r="CX782" s="185">
        <f t="shared" ref="CX782" si="50">AVERAGE(CX781,CX783)</f>
        <v>352.5</v>
      </c>
      <c r="CY782" s="187"/>
      <c r="CZ782" s="185">
        <f>AVERAGE(CZ781,CZ783)</f>
        <v>330</v>
      </c>
      <c r="DA782" s="185">
        <f t="shared" ref="DA782" si="51">AVERAGE(DA781,DA783)</f>
        <v>340</v>
      </c>
      <c r="DB782" s="185">
        <f t="shared" ref="DB782" si="52">AVERAGE(DB781,DB783)</f>
        <v>335</v>
      </c>
      <c r="DC782" s="187"/>
      <c r="DD782" s="185">
        <f>AVERAGE(DD781,DD783)</f>
        <v>330</v>
      </c>
      <c r="DE782" s="185">
        <f t="shared" ref="DE782" si="53">AVERAGE(DE781,DE783)</f>
        <v>340</v>
      </c>
      <c r="DF782" s="185">
        <f t="shared" ref="DF782" si="54">AVERAGE(DF781,DF783)</f>
        <v>335</v>
      </c>
      <c r="DG782" s="187"/>
      <c r="DH782" s="185">
        <f>AVERAGE(DH781,DH783)</f>
        <v>535</v>
      </c>
      <c r="DI782" s="185">
        <f t="shared" ref="DI782" si="55">AVERAGE(DI781,DI783)</f>
        <v>545</v>
      </c>
      <c r="DJ782" s="185">
        <f t="shared" ref="DJ782" si="56">AVERAGE(DJ781,DJ783)</f>
        <v>540</v>
      </c>
      <c r="DK782" s="187"/>
      <c r="DL782" s="185">
        <f>AVERAGE(DL781,DL783)</f>
        <v>307.5</v>
      </c>
      <c r="DM782" s="185">
        <f t="shared" ref="DM782" si="57">AVERAGE(DM781,DM783)</f>
        <v>317.5</v>
      </c>
      <c r="DN782" s="185">
        <f t="shared" ref="DN782" si="58">AVERAGE(DN781,DN783)</f>
        <v>312.5</v>
      </c>
      <c r="DO782" s="187"/>
      <c r="DP782" s="185">
        <f>AVERAGE(DP781,DP783)</f>
        <v>290</v>
      </c>
      <c r="DQ782" s="185">
        <f t="shared" ref="DQ782" si="59">AVERAGE(DQ781,DQ783)</f>
        <v>300</v>
      </c>
      <c r="DR782" s="185">
        <f t="shared" ref="DR782" si="60">AVERAGE(DR781,DR783)</f>
        <v>295</v>
      </c>
      <c r="DS782" s="187"/>
      <c r="DT782" s="185">
        <f>AVERAGE(DT781,DT783)</f>
        <v>330</v>
      </c>
      <c r="DU782" s="185">
        <f t="shared" ref="DU782" si="61">AVERAGE(DU781,DU783)</f>
        <v>340</v>
      </c>
      <c r="DV782" s="185">
        <f t="shared" ref="DV782" si="62">AVERAGE(DV781,DV783)</f>
        <v>335</v>
      </c>
      <c r="DW782" s="187"/>
      <c r="DX782" s="185">
        <f>AVERAGE(DX781,DX783)</f>
        <v>520</v>
      </c>
      <c r="DY782" s="185">
        <f t="shared" ref="DY782" si="63">AVERAGE(DY781,DY783)</f>
        <v>530</v>
      </c>
      <c r="DZ782" s="185">
        <f t="shared" ref="DZ782" si="64">AVERAGE(DZ781,DZ783)</f>
        <v>525</v>
      </c>
      <c r="EA782" s="187"/>
      <c r="EB782" s="185">
        <f>AVERAGE(EB781,EB783)</f>
        <v>352.5</v>
      </c>
      <c r="EC782" s="185">
        <f t="shared" ref="EC782" si="65">AVERAGE(EC781,EC783)</f>
        <v>362.5</v>
      </c>
      <c r="ED782" s="185">
        <f t="shared" ref="ED782" si="66">AVERAGE(ED781,ED783)</f>
        <v>357.5</v>
      </c>
      <c r="EE782" s="187"/>
      <c r="EF782" s="185">
        <f>AVERAGE(EF781,EF783)</f>
        <v>310</v>
      </c>
      <c r="EG782" s="185">
        <f t="shared" ref="EG782" si="67">AVERAGE(EG781,EG783)</f>
        <v>320</v>
      </c>
      <c r="EH782" s="185">
        <f t="shared" ref="EH782" si="68">AVERAGE(EH781,EH783)</f>
        <v>315</v>
      </c>
      <c r="EI782" s="187"/>
      <c r="EJ782" s="185">
        <f>AVERAGE(EJ781,EJ783)</f>
        <v>325</v>
      </c>
      <c r="EK782" s="185">
        <f t="shared" ref="EK782" si="69">AVERAGE(EK781,EK783)</f>
        <v>335</v>
      </c>
      <c r="EL782" s="185">
        <f t="shared" ref="EL782" si="70">AVERAGE(EL781,EL783)</f>
        <v>330</v>
      </c>
      <c r="EM782" s="187"/>
      <c r="EN782" s="185">
        <f>AVERAGE(EN781,EN783)</f>
        <v>565</v>
      </c>
      <c r="EO782" s="185">
        <f t="shared" ref="EO782" si="71">AVERAGE(EO781,EO783)</f>
        <v>575</v>
      </c>
      <c r="EP782" s="185">
        <f t="shared" ref="EP782" si="72">AVERAGE(EP781,EP783)</f>
        <v>570</v>
      </c>
      <c r="EQ782" s="187"/>
      <c r="ER782" s="185">
        <f>AVERAGE(ER781,ER783)</f>
        <v>307.5</v>
      </c>
      <c r="ES782" s="185">
        <f t="shared" ref="ES782" si="73">AVERAGE(ES781,ES783)</f>
        <v>317.5</v>
      </c>
      <c r="ET782" s="185">
        <f t="shared" ref="ET782" si="74">AVERAGE(ET781,ET783)</f>
        <v>312.5</v>
      </c>
      <c r="EU782" s="187"/>
      <c r="EV782" s="185">
        <f>AVERAGE(EV781,EV783)</f>
        <v>292.5</v>
      </c>
      <c r="EW782" s="185">
        <f t="shared" ref="EW782" si="75">AVERAGE(EW781,EW783)</f>
        <v>302.5</v>
      </c>
      <c r="EX782" s="185">
        <f t="shared" ref="EX782" si="76">AVERAGE(EX781,EX783)</f>
        <v>297.5</v>
      </c>
      <c r="EY782" s="187"/>
      <c r="EZ782" s="185">
        <f>AVERAGE(EZ781,EZ783)</f>
        <v>325</v>
      </c>
      <c r="FA782" s="185">
        <f t="shared" ref="FA782" si="77">AVERAGE(FA781,FA783)</f>
        <v>335</v>
      </c>
      <c r="FB782" s="185">
        <f t="shared" ref="FB782" si="78">AVERAGE(FB781,FB783)</f>
        <v>330</v>
      </c>
      <c r="FC782" s="187"/>
      <c r="FD782" s="185">
        <f>AVERAGE(FD781,FD783)</f>
        <v>367.5</v>
      </c>
      <c r="FE782" s="185">
        <f t="shared" ref="FE782" si="79">AVERAGE(FE781,FE783)</f>
        <v>377.5</v>
      </c>
      <c r="FF782" s="185">
        <f t="shared" ref="FF782" si="80">AVERAGE(FF781,FF783)</f>
        <v>372.5</v>
      </c>
      <c r="FG782" s="187"/>
      <c r="FH782" s="185">
        <f>AVERAGE(FH781,FH783)</f>
        <v>340</v>
      </c>
      <c r="FI782" s="185">
        <f t="shared" ref="FI782" si="81">AVERAGE(FI781,FI783)</f>
        <v>350</v>
      </c>
      <c r="FJ782" s="185">
        <f t="shared" ref="FJ782" si="82">AVERAGE(FJ781,FJ783)</f>
        <v>345</v>
      </c>
      <c r="FK782" s="187"/>
      <c r="FL782" s="185">
        <f>AVERAGE(FL781,FL783)</f>
        <v>317.5</v>
      </c>
      <c r="FM782" s="185">
        <f t="shared" ref="FM782" si="83">AVERAGE(FM781,FM783)</f>
        <v>327.5</v>
      </c>
      <c r="FN782" s="185">
        <f t="shared" ref="FN782" si="84">AVERAGE(FN781,FN783)</f>
        <v>322.5</v>
      </c>
      <c r="FO782" s="187"/>
      <c r="FP782" s="185"/>
      <c r="FQ782" s="185"/>
      <c r="FR782" s="185"/>
      <c r="FS782" s="187"/>
      <c r="FT782" s="185">
        <f>AVERAGE(FT781,FT783)</f>
        <v>490</v>
      </c>
      <c r="FU782" s="185">
        <f t="shared" ref="FU782" si="85">AVERAGE(FU781,FU783)</f>
        <v>500</v>
      </c>
      <c r="FV782" s="185">
        <f t="shared" ref="FV782" si="86">AVERAGE(FV781,FV783)</f>
        <v>495</v>
      </c>
      <c r="FW782" s="187"/>
      <c r="FX782" s="185">
        <f>AVERAGE(FX781,FX783)</f>
        <v>377.5</v>
      </c>
      <c r="FY782" s="185">
        <f t="shared" ref="FY782" si="87">AVERAGE(FY781,FY783)</f>
        <v>387.5</v>
      </c>
      <c r="FZ782" s="185">
        <f t="shared" ref="FZ782" si="88">AVERAGE(FZ781,FZ783)</f>
        <v>382.5</v>
      </c>
      <c r="GA782" s="187"/>
      <c r="GB782" s="185">
        <f>AVERAGE(GB781,GB783)</f>
        <v>437.5</v>
      </c>
      <c r="GC782" s="185">
        <f t="shared" ref="GC782" si="89">AVERAGE(GC781,GC783)</f>
        <v>447.5</v>
      </c>
      <c r="GD782" s="185">
        <f t="shared" ref="GD782" si="90">AVERAGE(GD781,GD783)</f>
        <v>442.5</v>
      </c>
      <c r="GE782" s="187"/>
      <c r="GF782" s="185">
        <f>AVERAGE(GF781,GF783)</f>
        <v>420</v>
      </c>
      <c r="GG782" s="185">
        <f t="shared" ref="GG782" si="91">AVERAGE(GG781,GG783)</f>
        <v>430</v>
      </c>
      <c r="GH782" s="185">
        <f t="shared" ref="GH782" si="92">AVERAGE(GH781,GH783)</f>
        <v>425</v>
      </c>
      <c r="GI782" s="187"/>
      <c r="GJ782" s="185">
        <f>AVERAGE(GJ781,GJ783)</f>
        <v>340</v>
      </c>
      <c r="GK782" s="185">
        <f t="shared" ref="GK782" si="93">AVERAGE(GK781,GK783)</f>
        <v>350</v>
      </c>
      <c r="GL782" s="185">
        <f t="shared" ref="GL782" si="94">AVERAGE(GL781,GL783)</f>
        <v>345</v>
      </c>
      <c r="GM782" s="187"/>
      <c r="GN782" s="185">
        <f>AVERAGE(GN781,GN783)</f>
        <v>625</v>
      </c>
      <c r="GO782" s="185">
        <f t="shared" ref="GO782" si="95">AVERAGE(GO781,GO783)</f>
        <v>635</v>
      </c>
      <c r="GP782" s="185">
        <f t="shared" ref="GP782" si="96">AVERAGE(GP781,GP783)</f>
        <v>630</v>
      </c>
      <c r="GQ782" s="187"/>
    </row>
    <row r="783" spans="1:202" ht="15.75" x14ac:dyDescent="0.25">
      <c r="A783">
        <f t="shared" si="0"/>
        <v>11</v>
      </c>
      <c r="B783">
        <f t="shared" si="1"/>
        <v>2024</v>
      </c>
      <c r="C783" s="91">
        <v>45611</v>
      </c>
      <c r="D783" s="95">
        <v>375</v>
      </c>
      <c r="E783" s="95">
        <v>385</v>
      </c>
      <c r="F783" s="95">
        <v>380</v>
      </c>
      <c r="G783" s="106">
        <v>10</v>
      </c>
      <c r="H783" s="115">
        <v>345</v>
      </c>
      <c r="I783" s="95">
        <v>355</v>
      </c>
      <c r="J783" s="95">
        <v>350</v>
      </c>
      <c r="K783" s="106">
        <v>5</v>
      </c>
      <c r="L783" s="115">
        <v>410</v>
      </c>
      <c r="M783" s="95">
        <v>420</v>
      </c>
      <c r="N783" s="95">
        <v>415</v>
      </c>
      <c r="O783" s="106" t="s">
        <v>5</v>
      </c>
      <c r="P783" s="115">
        <v>335</v>
      </c>
      <c r="Q783" s="95">
        <v>345</v>
      </c>
      <c r="R783" s="95">
        <v>340</v>
      </c>
      <c r="S783" s="106">
        <v>10</v>
      </c>
      <c r="T783" s="115">
        <v>335</v>
      </c>
      <c r="U783" s="95">
        <v>345</v>
      </c>
      <c r="V783" s="95">
        <v>340</v>
      </c>
      <c r="W783" s="106">
        <v>10</v>
      </c>
      <c r="X783" s="115">
        <v>315</v>
      </c>
      <c r="Y783" s="95">
        <v>325</v>
      </c>
      <c r="Z783" s="95">
        <v>320</v>
      </c>
      <c r="AA783" s="106">
        <v>15</v>
      </c>
      <c r="AB783" s="115">
        <v>385</v>
      </c>
      <c r="AC783" s="95">
        <v>395</v>
      </c>
      <c r="AD783" s="95">
        <v>390</v>
      </c>
      <c r="AE783" s="106" t="s">
        <v>5</v>
      </c>
      <c r="AF783" s="115">
        <v>340</v>
      </c>
      <c r="AG783" s="95">
        <v>350</v>
      </c>
      <c r="AH783" s="95">
        <v>345</v>
      </c>
      <c r="AI783" s="106">
        <v>30</v>
      </c>
      <c r="AJ783" s="115">
        <v>310</v>
      </c>
      <c r="AK783" s="95">
        <v>320</v>
      </c>
      <c r="AL783" s="95">
        <v>315</v>
      </c>
      <c r="AM783" s="106" t="s">
        <v>5</v>
      </c>
      <c r="AN783" s="115">
        <v>250</v>
      </c>
      <c r="AO783" s="95">
        <v>260</v>
      </c>
      <c r="AP783" s="95">
        <v>255</v>
      </c>
      <c r="AQ783" s="106">
        <v>-5</v>
      </c>
      <c r="AR783" s="115">
        <v>410</v>
      </c>
      <c r="AS783" s="95">
        <v>420</v>
      </c>
      <c r="AT783" s="95">
        <v>415</v>
      </c>
      <c r="AU783" s="106" t="s">
        <v>5</v>
      </c>
      <c r="AV783" s="115">
        <v>310</v>
      </c>
      <c r="AW783" s="95">
        <v>320</v>
      </c>
      <c r="AX783" s="95">
        <v>315</v>
      </c>
      <c r="AY783" s="106">
        <v>5</v>
      </c>
      <c r="AZ783" s="115">
        <v>295</v>
      </c>
      <c r="BA783" s="95">
        <v>305</v>
      </c>
      <c r="BB783" s="95">
        <v>300</v>
      </c>
      <c r="BC783" s="106">
        <v>-5</v>
      </c>
      <c r="BD783" s="115">
        <v>280</v>
      </c>
      <c r="BE783" s="95">
        <v>290</v>
      </c>
      <c r="BF783" s="95">
        <v>285</v>
      </c>
      <c r="BG783" s="106">
        <v>10</v>
      </c>
      <c r="BH783" s="115">
        <v>375</v>
      </c>
      <c r="BI783" s="95">
        <v>385</v>
      </c>
      <c r="BJ783" s="95">
        <v>380</v>
      </c>
      <c r="BK783" s="106" t="s">
        <v>5</v>
      </c>
      <c r="BL783" s="115">
        <v>310</v>
      </c>
      <c r="BM783" s="95">
        <v>320</v>
      </c>
      <c r="BN783" s="95">
        <v>315</v>
      </c>
      <c r="BO783" s="106">
        <v>5</v>
      </c>
      <c r="BP783" s="115">
        <v>345</v>
      </c>
      <c r="BQ783" s="95">
        <v>355</v>
      </c>
      <c r="BR783" s="95">
        <v>350</v>
      </c>
      <c r="BS783" s="106" t="s">
        <v>5</v>
      </c>
      <c r="BT783" s="115">
        <v>275</v>
      </c>
      <c r="BU783" s="95">
        <v>285</v>
      </c>
      <c r="BV783" s="95">
        <v>280</v>
      </c>
      <c r="BW783" s="106" t="s">
        <v>5</v>
      </c>
      <c r="BX783" s="115">
        <v>330</v>
      </c>
      <c r="BY783" s="95">
        <v>340</v>
      </c>
      <c r="BZ783" s="95">
        <v>335</v>
      </c>
      <c r="CA783" s="106" t="s">
        <v>5</v>
      </c>
      <c r="CB783" s="115">
        <v>510</v>
      </c>
      <c r="CC783" s="95">
        <v>520</v>
      </c>
      <c r="CD783" s="95">
        <v>515</v>
      </c>
      <c r="CE783" s="106" t="s">
        <v>5</v>
      </c>
      <c r="CF783" s="115">
        <v>330</v>
      </c>
      <c r="CG783" s="95">
        <v>340</v>
      </c>
      <c r="CH783" s="95">
        <v>335</v>
      </c>
      <c r="CI783" s="106" t="s">
        <v>5</v>
      </c>
      <c r="CJ783" s="115">
        <v>300</v>
      </c>
      <c r="CK783" s="95">
        <v>310</v>
      </c>
      <c r="CL783" s="95">
        <v>305</v>
      </c>
      <c r="CM783" s="106">
        <v>-5</v>
      </c>
      <c r="CN783" s="115">
        <v>330</v>
      </c>
      <c r="CO783" s="95">
        <v>340</v>
      </c>
      <c r="CP783" s="95">
        <v>335</v>
      </c>
      <c r="CQ783" s="106" t="s">
        <v>5</v>
      </c>
      <c r="CR783" s="115">
        <v>520</v>
      </c>
      <c r="CS783" s="95">
        <v>530</v>
      </c>
      <c r="CT783" s="95">
        <v>525</v>
      </c>
      <c r="CU783" s="106" t="s">
        <v>5</v>
      </c>
      <c r="CV783" s="115">
        <v>350</v>
      </c>
      <c r="CW783" s="95">
        <v>360</v>
      </c>
      <c r="CX783" s="95">
        <v>355</v>
      </c>
      <c r="CY783" s="106">
        <v>5</v>
      </c>
      <c r="CZ783" s="115">
        <v>330</v>
      </c>
      <c r="DA783" s="95">
        <v>340</v>
      </c>
      <c r="DB783" s="95">
        <v>335</v>
      </c>
      <c r="DC783" s="106" t="s">
        <v>5</v>
      </c>
      <c r="DD783" s="115">
        <v>330</v>
      </c>
      <c r="DE783" s="95">
        <v>340</v>
      </c>
      <c r="DF783" s="95">
        <v>335</v>
      </c>
      <c r="DG783" s="106" t="s">
        <v>5</v>
      </c>
      <c r="DH783" s="115">
        <v>535</v>
      </c>
      <c r="DI783" s="95">
        <v>545</v>
      </c>
      <c r="DJ783" s="95">
        <v>540</v>
      </c>
      <c r="DK783" s="106" t="s">
        <v>5</v>
      </c>
      <c r="DL783" s="115">
        <v>305</v>
      </c>
      <c r="DM783" s="95">
        <v>315</v>
      </c>
      <c r="DN783" s="95">
        <v>310</v>
      </c>
      <c r="DO783" s="106">
        <v>-5</v>
      </c>
      <c r="DP783" s="115">
        <v>290</v>
      </c>
      <c r="DQ783" s="95">
        <v>300</v>
      </c>
      <c r="DR783" s="95">
        <v>295</v>
      </c>
      <c r="DS783" s="106" t="s">
        <v>5</v>
      </c>
      <c r="DT783" s="115">
        <v>330</v>
      </c>
      <c r="DU783" s="95">
        <v>340</v>
      </c>
      <c r="DV783" s="95">
        <v>335</v>
      </c>
      <c r="DW783" s="106" t="s">
        <v>5</v>
      </c>
      <c r="DX783" s="115">
        <v>520</v>
      </c>
      <c r="DY783" s="95">
        <v>530</v>
      </c>
      <c r="DZ783" s="95">
        <v>525</v>
      </c>
      <c r="EA783" s="106" t="s">
        <v>5</v>
      </c>
      <c r="EB783" s="115">
        <v>350</v>
      </c>
      <c r="EC783" s="95">
        <v>360</v>
      </c>
      <c r="ED783" s="95">
        <v>355</v>
      </c>
      <c r="EE783" s="106">
        <v>-5</v>
      </c>
      <c r="EF783" s="115">
        <v>315</v>
      </c>
      <c r="EG783" s="95">
        <v>325</v>
      </c>
      <c r="EH783" s="95">
        <v>320</v>
      </c>
      <c r="EI783" s="106">
        <v>10</v>
      </c>
      <c r="EJ783" s="115">
        <v>325</v>
      </c>
      <c r="EK783" s="95">
        <v>335</v>
      </c>
      <c r="EL783" s="95">
        <v>330</v>
      </c>
      <c r="EM783" s="106" t="s">
        <v>5</v>
      </c>
      <c r="EN783" s="115">
        <v>565</v>
      </c>
      <c r="EO783" s="95">
        <v>575</v>
      </c>
      <c r="EP783" s="95">
        <v>570</v>
      </c>
      <c r="EQ783" s="106" t="s">
        <v>5</v>
      </c>
      <c r="ER783" s="115">
        <v>305</v>
      </c>
      <c r="ES783" s="95">
        <v>315</v>
      </c>
      <c r="ET783" s="95">
        <v>310</v>
      </c>
      <c r="EU783" s="106">
        <v>-5</v>
      </c>
      <c r="EV783" s="115">
        <v>295</v>
      </c>
      <c r="EW783" s="95">
        <v>305</v>
      </c>
      <c r="EX783" s="95">
        <v>300</v>
      </c>
      <c r="EY783" s="106">
        <v>5</v>
      </c>
      <c r="EZ783" s="115">
        <v>325</v>
      </c>
      <c r="FA783" s="95">
        <v>335</v>
      </c>
      <c r="FB783" s="95">
        <v>330</v>
      </c>
      <c r="FC783" s="106" t="s">
        <v>5</v>
      </c>
      <c r="FD783" s="115">
        <v>355</v>
      </c>
      <c r="FE783" s="95">
        <v>365</v>
      </c>
      <c r="FF783" s="95">
        <v>360</v>
      </c>
      <c r="FG783" s="106">
        <v>-25</v>
      </c>
      <c r="FH783" s="115">
        <v>340</v>
      </c>
      <c r="FI783" s="95">
        <v>350</v>
      </c>
      <c r="FJ783" s="95">
        <v>345</v>
      </c>
      <c r="FK783" s="106" t="s">
        <v>5</v>
      </c>
      <c r="FL783" s="115">
        <v>320</v>
      </c>
      <c r="FM783" s="95">
        <v>330</v>
      </c>
      <c r="FN783" s="95">
        <v>325</v>
      </c>
      <c r="FO783" s="106">
        <v>5</v>
      </c>
      <c r="FP783" s="115"/>
      <c r="FQ783" s="95"/>
      <c r="FR783" s="95"/>
      <c r="FS783" s="106"/>
      <c r="FT783" s="115">
        <v>495</v>
      </c>
      <c r="FU783" s="95">
        <v>505</v>
      </c>
      <c r="FV783" s="95">
        <v>500</v>
      </c>
      <c r="FW783" s="106">
        <v>10</v>
      </c>
      <c r="FX783" s="115">
        <v>385</v>
      </c>
      <c r="FY783" s="95">
        <v>395</v>
      </c>
      <c r="FZ783" s="95">
        <v>390</v>
      </c>
      <c r="GA783" s="106">
        <v>15</v>
      </c>
      <c r="GB783" s="115">
        <v>440</v>
      </c>
      <c r="GC783" s="95">
        <v>450</v>
      </c>
      <c r="GD783" s="95">
        <v>445</v>
      </c>
      <c r="GE783" s="106">
        <v>5</v>
      </c>
      <c r="GF783" s="115">
        <v>420</v>
      </c>
      <c r="GG783" s="95">
        <v>430</v>
      </c>
      <c r="GH783" s="95">
        <v>425</v>
      </c>
      <c r="GI783" s="106" t="s">
        <v>5</v>
      </c>
      <c r="GJ783" s="115">
        <v>340</v>
      </c>
      <c r="GK783" s="95">
        <v>350</v>
      </c>
      <c r="GL783" s="95">
        <v>345</v>
      </c>
      <c r="GM783" s="106" t="s">
        <v>5</v>
      </c>
      <c r="GN783" s="115">
        <v>625</v>
      </c>
      <c r="GO783" s="95">
        <v>635</v>
      </c>
      <c r="GP783" s="95">
        <v>630</v>
      </c>
      <c r="GQ783" s="106" t="s">
        <v>5</v>
      </c>
    </row>
    <row r="784" spans="1:202" ht="15.75" x14ac:dyDescent="0.25">
      <c r="A784">
        <f t="shared" si="0"/>
        <v>11</v>
      </c>
      <c r="B784">
        <f t="shared" si="1"/>
        <v>2024</v>
      </c>
      <c r="C784" s="91">
        <v>45618</v>
      </c>
      <c r="D784" s="93">
        <v>370</v>
      </c>
      <c r="E784" s="93">
        <v>380</v>
      </c>
      <c r="F784" s="93">
        <v>375</v>
      </c>
      <c r="G784" s="110">
        <v>-5</v>
      </c>
      <c r="H784" s="118">
        <v>350</v>
      </c>
      <c r="I784" s="93">
        <v>360</v>
      </c>
      <c r="J784" s="93">
        <v>355</v>
      </c>
      <c r="K784" s="110">
        <v>5</v>
      </c>
      <c r="L784" s="118">
        <v>405</v>
      </c>
      <c r="M784" s="93">
        <v>415</v>
      </c>
      <c r="N784" s="93">
        <v>410</v>
      </c>
      <c r="O784" s="110">
        <v>-5</v>
      </c>
      <c r="P784" s="118">
        <v>335</v>
      </c>
      <c r="Q784" s="93">
        <v>345</v>
      </c>
      <c r="R784" s="93">
        <v>340</v>
      </c>
      <c r="S784" s="110" t="s">
        <v>5</v>
      </c>
      <c r="T784" s="118">
        <v>335</v>
      </c>
      <c r="U784" s="93">
        <v>345</v>
      </c>
      <c r="V784" s="93">
        <v>340</v>
      </c>
      <c r="W784" s="110" t="s">
        <v>5</v>
      </c>
      <c r="X784" s="118">
        <v>315</v>
      </c>
      <c r="Y784" s="93">
        <v>325</v>
      </c>
      <c r="Z784" s="93">
        <v>320</v>
      </c>
      <c r="AA784" s="110" t="s">
        <v>5</v>
      </c>
      <c r="AB784" s="118">
        <v>385</v>
      </c>
      <c r="AC784" s="93">
        <v>395</v>
      </c>
      <c r="AD784" s="93">
        <v>390</v>
      </c>
      <c r="AE784" s="110" t="s">
        <v>5</v>
      </c>
      <c r="AF784" s="118">
        <v>325</v>
      </c>
      <c r="AG784" s="93">
        <v>335</v>
      </c>
      <c r="AH784" s="93">
        <v>330</v>
      </c>
      <c r="AI784" s="110">
        <v>-15</v>
      </c>
      <c r="AJ784" s="118">
        <v>310</v>
      </c>
      <c r="AK784" s="93">
        <v>320</v>
      </c>
      <c r="AL784" s="93">
        <v>315</v>
      </c>
      <c r="AM784" s="110" t="s">
        <v>5</v>
      </c>
      <c r="AN784" s="118">
        <v>250</v>
      </c>
      <c r="AO784" s="93">
        <v>260</v>
      </c>
      <c r="AP784" s="93">
        <v>255</v>
      </c>
      <c r="AQ784" s="110" t="s">
        <v>5</v>
      </c>
      <c r="AR784" s="118">
        <v>405</v>
      </c>
      <c r="AS784" s="93">
        <v>415</v>
      </c>
      <c r="AT784" s="93">
        <v>410</v>
      </c>
      <c r="AU784" s="110">
        <v>-5</v>
      </c>
      <c r="AV784" s="118">
        <v>310</v>
      </c>
      <c r="AW784" s="93">
        <v>320</v>
      </c>
      <c r="AX784" s="93">
        <v>315</v>
      </c>
      <c r="AY784" s="110" t="s">
        <v>5</v>
      </c>
      <c r="AZ784" s="118">
        <v>300</v>
      </c>
      <c r="BA784" s="93">
        <v>310</v>
      </c>
      <c r="BB784" s="93">
        <v>305</v>
      </c>
      <c r="BC784" s="110">
        <v>5</v>
      </c>
      <c r="BD784" s="118">
        <v>280</v>
      </c>
      <c r="BE784" s="93">
        <v>290</v>
      </c>
      <c r="BF784" s="93">
        <v>285</v>
      </c>
      <c r="BG784" s="110" t="s">
        <v>5</v>
      </c>
      <c r="BH784" s="118">
        <v>375</v>
      </c>
      <c r="BI784" s="93">
        <v>385</v>
      </c>
      <c r="BJ784" s="93">
        <v>380</v>
      </c>
      <c r="BK784" s="110" t="s">
        <v>5</v>
      </c>
      <c r="BL784" s="118">
        <v>310</v>
      </c>
      <c r="BM784" s="93">
        <v>320</v>
      </c>
      <c r="BN784" s="93">
        <v>315</v>
      </c>
      <c r="BO784" s="110" t="s">
        <v>5</v>
      </c>
      <c r="BP784" s="118">
        <v>340</v>
      </c>
      <c r="BQ784" s="93">
        <v>350</v>
      </c>
      <c r="BR784" s="93">
        <v>345</v>
      </c>
      <c r="BS784" s="110">
        <v>-5</v>
      </c>
      <c r="BT784" s="118">
        <v>280</v>
      </c>
      <c r="BU784" s="93">
        <v>290</v>
      </c>
      <c r="BV784" s="93">
        <v>285</v>
      </c>
      <c r="BW784" s="110">
        <v>5</v>
      </c>
      <c r="BX784" s="118">
        <v>340</v>
      </c>
      <c r="BY784" s="93">
        <v>350</v>
      </c>
      <c r="BZ784" s="93">
        <v>345</v>
      </c>
      <c r="CA784" s="110">
        <v>10</v>
      </c>
      <c r="CB784" s="118">
        <v>455</v>
      </c>
      <c r="CC784" s="93">
        <v>465</v>
      </c>
      <c r="CD784" s="93">
        <v>460</v>
      </c>
      <c r="CE784" s="110">
        <v>-55</v>
      </c>
      <c r="CF784" s="118">
        <v>330</v>
      </c>
      <c r="CG784" s="93">
        <v>340</v>
      </c>
      <c r="CH784" s="93">
        <v>335</v>
      </c>
      <c r="CI784" s="110" t="s">
        <v>5</v>
      </c>
      <c r="CJ784" s="118">
        <v>300</v>
      </c>
      <c r="CK784" s="93">
        <v>310</v>
      </c>
      <c r="CL784" s="93">
        <v>305</v>
      </c>
      <c r="CM784" s="110" t="s">
        <v>5</v>
      </c>
      <c r="CN784" s="118">
        <v>340</v>
      </c>
      <c r="CO784" s="93">
        <v>350</v>
      </c>
      <c r="CP784" s="93">
        <v>345</v>
      </c>
      <c r="CQ784" s="110">
        <v>10</v>
      </c>
      <c r="CR784" s="118">
        <v>465</v>
      </c>
      <c r="CS784" s="93">
        <v>475</v>
      </c>
      <c r="CT784" s="93">
        <v>470</v>
      </c>
      <c r="CU784" s="110">
        <v>-55</v>
      </c>
      <c r="CV784" s="118">
        <v>350</v>
      </c>
      <c r="CW784" s="93">
        <v>360</v>
      </c>
      <c r="CX784" s="93">
        <v>355</v>
      </c>
      <c r="CY784" s="110" t="s">
        <v>5</v>
      </c>
      <c r="CZ784" s="118">
        <v>340</v>
      </c>
      <c r="DA784" s="93">
        <v>350</v>
      </c>
      <c r="DB784" s="93">
        <v>345</v>
      </c>
      <c r="DC784" s="110">
        <v>10</v>
      </c>
      <c r="DD784" s="118">
        <v>340</v>
      </c>
      <c r="DE784" s="93">
        <v>350</v>
      </c>
      <c r="DF784" s="93">
        <v>345</v>
      </c>
      <c r="DG784" s="110">
        <v>10</v>
      </c>
      <c r="DH784" s="118">
        <v>480</v>
      </c>
      <c r="DI784" s="93">
        <v>490</v>
      </c>
      <c r="DJ784" s="93">
        <v>485</v>
      </c>
      <c r="DK784" s="110">
        <v>-55</v>
      </c>
      <c r="DL784" s="118">
        <v>310</v>
      </c>
      <c r="DM784" s="93">
        <v>320</v>
      </c>
      <c r="DN784" s="93">
        <v>315</v>
      </c>
      <c r="DO784" s="110">
        <v>5</v>
      </c>
      <c r="DP784" s="118">
        <v>290</v>
      </c>
      <c r="DQ784" s="93">
        <v>300</v>
      </c>
      <c r="DR784" s="93">
        <v>295</v>
      </c>
      <c r="DS784" s="110" t="s">
        <v>5</v>
      </c>
      <c r="DT784" s="118">
        <v>340</v>
      </c>
      <c r="DU784" s="93">
        <v>350</v>
      </c>
      <c r="DV784" s="93">
        <v>345</v>
      </c>
      <c r="DW784" s="110">
        <v>10</v>
      </c>
      <c r="DX784" s="118">
        <v>465</v>
      </c>
      <c r="DY784" s="93">
        <v>475</v>
      </c>
      <c r="DZ784" s="93">
        <v>470</v>
      </c>
      <c r="EA784" s="110">
        <v>-55</v>
      </c>
      <c r="EB784" s="118">
        <v>350</v>
      </c>
      <c r="EC784" s="93">
        <v>360</v>
      </c>
      <c r="ED784" s="93">
        <v>355</v>
      </c>
      <c r="EE784" s="110" t="s">
        <v>5</v>
      </c>
      <c r="EF784" s="118">
        <v>315</v>
      </c>
      <c r="EG784" s="93">
        <v>325</v>
      </c>
      <c r="EH784" s="93">
        <v>320</v>
      </c>
      <c r="EI784" s="110" t="s">
        <v>5</v>
      </c>
      <c r="EJ784" s="118">
        <v>335</v>
      </c>
      <c r="EK784" s="93">
        <v>345</v>
      </c>
      <c r="EL784" s="93">
        <v>340</v>
      </c>
      <c r="EM784" s="110">
        <v>10</v>
      </c>
      <c r="EN784" s="118">
        <v>510</v>
      </c>
      <c r="EO784" s="93">
        <v>520</v>
      </c>
      <c r="EP784" s="93">
        <v>515</v>
      </c>
      <c r="EQ784" s="110">
        <v>-55</v>
      </c>
      <c r="ER784" s="118">
        <v>305</v>
      </c>
      <c r="ES784" s="93">
        <v>315</v>
      </c>
      <c r="ET784" s="93">
        <v>310</v>
      </c>
      <c r="EU784" s="110" t="s">
        <v>5</v>
      </c>
      <c r="EV784" s="118">
        <v>310</v>
      </c>
      <c r="EW784" s="93">
        <v>320</v>
      </c>
      <c r="EX784" s="93">
        <v>315</v>
      </c>
      <c r="EY784" s="110">
        <v>15</v>
      </c>
      <c r="EZ784" s="118">
        <v>335</v>
      </c>
      <c r="FA784" s="93">
        <v>345</v>
      </c>
      <c r="FB784" s="93">
        <v>340</v>
      </c>
      <c r="FC784" s="110">
        <v>10</v>
      </c>
      <c r="FD784" s="118">
        <v>355</v>
      </c>
      <c r="FE784" s="93">
        <v>365</v>
      </c>
      <c r="FF784" s="93">
        <v>360</v>
      </c>
      <c r="FG784" s="110" t="s">
        <v>5</v>
      </c>
      <c r="FH784" s="118">
        <v>340</v>
      </c>
      <c r="FI784" s="93">
        <v>350</v>
      </c>
      <c r="FJ784" s="93">
        <v>345</v>
      </c>
      <c r="FK784" s="110" t="s">
        <v>5</v>
      </c>
      <c r="FL784" s="118">
        <v>320</v>
      </c>
      <c r="FM784" s="93">
        <v>330</v>
      </c>
      <c r="FN784" s="93">
        <v>325</v>
      </c>
      <c r="FO784" s="110" t="s">
        <v>5</v>
      </c>
      <c r="FT784" s="118">
        <v>505</v>
      </c>
      <c r="FU784" s="93">
        <v>515</v>
      </c>
      <c r="FV784" s="93">
        <v>510</v>
      </c>
      <c r="FW784" s="110">
        <v>10</v>
      </c>
      <c r="FX784" s="118">
        <v>385</v>
      </c>
      <c r="FY784" s="93">
        <v>395</v>
      </c>
      <c r="FZ784" s="93">
        <v>390</v>
      </c>
      <c r="GA784" s="110" t="s">
        <v>5</v>
      </c>
      <c r="GB784" s="118">
        <v>440</v>
      </c>
      <c r="GC784" s="93">
        <v>450</v>
      </c>
      <c r="GD784" s="93">
        <v>445</v>
      </c>
      <c r="GE784" s="110" t="s">
        <v>5</v>
      </c>
      <c r="GF784" s="118">
        <v>430</v>
      </c>
      <c r="GG784" s="93">
        <v>440</v>
      </c>
      <c r="GH784" s="93">
        <v>435</v>
      </c>
      <c r="GI784" s="110">
        <v>10</v>
      </c>
      <c r="GJ784" s="118">
        <v>350</v>
      </c>
      <c r="GK784" s="93">
        <v>360</v>
      </c>
      <c r="GL784" s="93">
        <v>355</v>
      </c>
      <c r="GM784" s="110">
        <v>10</v>
      </c>
      <c r="GN784" s="118">
        <v>570</v>
      </c>
      <c r="GO784" s="93">
        <v>580</v>
      </c>
      <c r="GP784" s="93">
        <v>575</v>
      </c>
      <c r="GQ784" s="110">
        <v>-55</v>
      </c>
    </row>
    <row r="785" spans="1:199" ht="15.75" x14ac:dyDescent="0.25">
      <c r="A785">
        <f t="shared" si="0"/>
        <v>11</v>
      </c>
      <c r="B785">
        <f t="shared" si="1"/>
        <v>2024</v>
      </c>
      <c r="C785" s="91">
        <v>45625</v>
      </c>
      <c r="D785" s="185">
        <f>AVERAGE(D784,D786)</f>
        <v>367.5</v>
      </c>
      <c r="E785" s="185">
        <f t="shared" ref="E785:F785" si="97">AVERAGE(E784,E786)</f>
        <v>377.5</v>
      </c>
      <c r="F785" s="185">
        <f t="shared" si="97"/>
        <v>372.5</v>
      </c>
      <c r="G785" s="182"/>
      <c r="H785" s="185">
        <f>AVERAGE(H784,H786)</f>
        <v>347.5</v>
      </c>
      <c r="I785" s="185">
        <f t="shared" ref="I785" si="98">AVERAGE(I784,I786)</f>
        <v>357.5</v>
      </c>
      <c r="J785" s="185">
        <f t="shared" ref="J785" si="99">AVERAGE(J784,J786)</f>
        <v>352.5</v>
      </c>
      <c r="K785" s="182"/>
      <c r="L785" s="185">
        <f>AVERAGE(L784,L786)</f>
        <v>405</v>
      </c>
      <c r="M785" s="185">
        <f t="shared" ref="M785" si="100">AVERAGE(M784,M786)</f>
        <v>415</v>
      </c>
      <c r="N785" s="185">
        <f t="shared" ref="N785" si="101">AVERAGE(N784,N786)</f>
        <v>410</v>
      </c>
      <c r="O785" s="182"/>
      <c r="P785" s="185">
        <f>AVERAGE(P784,P786)</f>
        <v>335</v>
      </c>
      <c r="Q785" s="185">
        <f t="shared" ref="Q785" si="102">AVERAGE(Q784,Q786)</f>
        <v>345</v>
      </c>
      <c r="R785" s="185">
        <f t="shared" ref="R785" si="103">AVERAGE(R784,R786)</f>
        <v>340</v>
      </c>
      <c r="S785" s="182"/>
      <c r="T785" s="185">
        <f>AVERAGE(T784,T786)</f>
        <v>335</v>
      </c>
      <c r="U785" s="185">
        <f t="shared" ref="U785" si="104">AVERAGE(U784,U786)</f>
        <v>345</v>
      </c>
      <c r="V785" s="185">
        <f t="shared" ref="V785" si="105">AVERAGE(V784,V786)</f>
        <v>340</v>
      </c>
      <c r="W785" s="182"/>
      <c r="X785" s="185">
        <f>AVERAGE(X784,X786)</f>
        <v>315</v>
      </c>
      <c r="Y785" s="185">
        <f t="shared" ref="Y785" si="106">AVERAGE(Y784,Y786)</f>
        <v>325</v>
      </c>
      <c r="Z785" s="185">
        <f t="shared" ref="Z785" si="107">AVERAGE(Z784,Z786)</f>
        <v>320</v>
      </c>
      <c r="AA785" s="182"/>
      <c r="AB785" s="185">
        <f>AVERAGE(AB784,AB786)</f>
        <v>385</v>
      </c>
      <c r="AC785" s="185">
        <f t="shared" ref="AC785" si="108">AVERAGE(AC784,AC786)</f>
        <v>395</v>
      </c>
      <c r="AD785" s="185">
        <f t="shared" ref="AD785" si="109">AVERAGE(AD784,AD786)</f>
        <v>390</v>
      </c>
      <c r="AE785" s="182"/>
      <c r="AF785" s="185">
        <f>AVERAGE(AF784,AF786)</f>
        <v>320</v>
      </c>
      <c r="AG785" s="185">
        <f t="shared" ref="AG785" si="110">AVERAGE(AG784,AG786)</f>
        <v>330</v>
      </c>
      <c r="AH785" s="185">
        <f t="shared" ref="AH785" si="111">AVERAGE(AH784,AH786)</f>
        <v>325</v>
      </c>
      <c r="AI785" s="182"/>
      <c r="AJ785" s="185">
        <f>AVERAGE(AJ784,AJ786)</f>
        <v>310</v>
      </c>
      <c r="AK785" s="185">
        <f t="shared" ref="AK785" si="112">AVERAGE(AK784,AK786)</f>
        <v>320</v>
      </c>
      <c r="AL785" s="185">
        <f t="shared" ref="AL785" si="113">AVERAGE(AL784,AL786)</f>
        <v>315</v>
      </c>
      <c r="AM785" s="182"/>
      <c r="AN785" s="185">
        <f>AVERAGE(AN784,AN786)</f>
        <v>255</v>
      </c>
      <c r="AO785" s="185">
        <f t="shared" ref="AO785" si="114">AVERAGE(AO784,AO786)</f>
        <v>265</v>
      </c>
      <c r="AP785" s="185">
        <f t="shared" ref="AP785" si="115">AVERAGE(AP784,AP786)</f>
        <v>260</v>
      </c>
      <c r="AQ785" s="182"/>
      <c r="AR785" s="185">
        <f>AVERAGE(AR784,AR786)</f>
        <v>405</v>
      </c>
      <c r="AS785" s="185">
        <f t="shared" ref="AS785" si="116">AVERAGE(AS784,AS786)</f>
        <v>415</v>
      </c>
      <c r="AT785" s="185">
        <f t="shared" ref="AT785" si="117">AVERAGE(AT784,AT786)</f>
        <v>410</v>
      </c>
      <c r="AU785" s="182"/>
      <c r="AV785" s="185">
        <f>AVERAGE(AV784,AV786)</f>
        <v>307.5</v>
      </c>
      <c r="AW785" s="185">
        <f t="shared" ref="AW785" si="118">AVERAGE(AW784,AW786)</f>
        <v>317.5</v>
      </c>
      <c r="AX785" s="185">
        <f t="shared" ref="AX785" si="119">AVERAGE(AX784,AX786)</f>
        <v>312.5</v>
      </c>
      <c r="AY785" s="182"/>
      <c r="AZ785" s="185">
        <f>AVERAGE(AZ784,AZ786)</f>
        <v>295</v>
      </c>
      <c r="BA785" s="185">
        <f t="shared" ref="BA785" si="120">AVERAGE(BA784,BA786)</f>
        <v>305</v>
      </c>
      <c r="BB785" s="185">
        <f t="shared" ref="BB785" si="121">AVERAGE(BB784,BB786)</f>
        <v>300</v>
      </c>
      <c r="BC785" s="182"/>
      <c r="BD785" s="185">
        <f>AVERAGE(BD784,BD786)</f>
        <v>277.5</v>
      </c>
      <c r="BE785" s="185">
        <f t="shared" ref="BE785" si="122">AVERAGE(BE784,BE786)</f>
        <v>287.5</v>
      </c>
      <c r="BF785" s="185">
        <f t="shared" ref="BF785" si="123">AVERAGE(BF784,BF786)</f>
        <v>282.5</v>
      </c>
      <c r="BG785" s="182"/>
      <c r="BH785" s="185">
        <f>AVERAGE(BH784,BH786)</f>
        <v>375</v>
      </c>
      <c r="BI785" s="185">
        <f t="shared" ref="BI785" si="124">AVERAGE(BI784,BI786)</f>
        <v>385</v>
      </c>
      <c r="BJ785" s="185">
        <f t="shared" ref="BJ785" si="125">AVERAGE(BJ784,BJ786)</f>
        <v>380</v>
      </c>
      <c r="BK785" s="182"/>
      <c r="BL785" s="185">
        <f>AVERAGE(BL784,BL786)</f>
        <v>307.5</v>
      </c>
      <c r="BM785" s="185">
        <f t="shared" ref="BM785" si="126">AVERAGE(BM784,BM786)</f>
        <v>317.5</v>
      </c>
      <c r="BN785" s="185">
        <f t="shared" ref="BN785" si="127">AVERAGE(BN784,BN786)</f>
        <v>312.5</v>
      </c>
      <c r="BO785" s="182"/>
      <c r="BP785" s="185">
        <f>AVERAGE(BP784,BP786)</f>
        <v>337.5</v>
      </c>
      <c r="BQ785" s="185">
        <f t="shared" ref="BQ785" si="128">AVERAGE(BQ784,BQ786)</f>
        <v>347.5</v>
      </c>
      <c r="BR785" s="185">
        <f t="shared" ref="BR785" si="129">AVERAGE(BR784,BR786)</f>
        <v>342.5</v>
      </c>
      <c r="BS785" s="182"/>
      <c r="BT785" s="185">
        <f>AVERAGE(BT784,BT786)</f>
        <v>277.5</v>
      </c>
      <c r="BU785" s="185">
        <f t="shared" ref="BU785" si="130">AVERAGE(BU784,BU786)</f>
        <v>287.5</v>
      </c>
      <c r="BV785" s="185">
        <f t="shared" ref="BV785" si="131">AVERAGE(BV784,BV786)</f>
        <v>282.5</v>
      </c>
      <c r="BW785" s="182"/>
      <c r="BX785" s="185">
        <f>AVERAGE(BX784,BX786)</f>
        <v>342.5</v>
      </c>
      <c r="BY785" s="185">
        <f t="shared" ref="BY785" si="132">AVERAGE(BY784,BY786)</f>
        <v>352.5</v>
      </c>
      <c r="BZ785" s="185">
        <f t="shared" ref="BZ785" si="133">AVERAGE(BZ784,BZ786)</f>
        <v>347.5</v>
      </c>
      <c r="CA785" s="182"/>
      <c r="CB785" s="185">
        <f>AVERAGE(CB784,CB786)</f>
        <v>455</v>
      </c>
      <c r="CC785" s="185">
        <f t="shared" ref="CC785" si="134">AVERAGE(CC784,CC786)</f>
        <v>465</v>
      </c>
      <c r="CD785" s="185">
        <f t="shared" ref="CD785" si="135">AVERAGE(CD784,CD786)</f>
        <v>460</v>
      </c>
      <c r="CE785" s="182"/>
      <c r="CF785" s="185">
        <f>AVERAGE(CF784,CF786)</f>
        <v>330</v>
      </c>
      <c r="CG785" s="185">
        <f t="shared" ref="CG785" si="136">AVERAGE(CG784,CG786)</f>
        <v>340</v>
      </c>
      <c r="CH785" s="185">
        <f t="shared" ref="CH785" si="137">AVERAGE(CH784,CH786)</f>
        <v>335</v>
      </c>
      <c r="CI785" s="182"/>
      <c r="CJ785" s="185">
        <f>AVERAGE(CJ784,CJ786)</f>
        <v>300</v>
      </c>
      <c r="CK785" s="185">
        <f t="shared" ref="CK785" si="138">AVERAGE(CK784,CK786)</f>
        <v>310</v>
      </c>
      <c r="CL785" s="185">
        <f t="shared" ref="CL785" si="139">AVERAGE(CL784,CL786)</f>
        <v>305</v>
      </c>
      <c r="CM785" s="182"/>
      <c r="CN785" s="185">
        <f>AVERAGE(CN784,CN786)</f>
        <v>342.5</v>
      </c>
      <c r="CO785" s="185">
        <f t="shared" ref="CO785" si="140">AVERAGE(CO784,CO786)</f>
        <v>352.5</v>
      </c>
      <c r="CP785" s="185">
        <f t="shared" ref="CP785" si="141">AVERAGE(CP784,CP786)</f>
        <v>347.5</v>
      </c>
      <c r="CQ785" s="182"/>
      <c r="CR785" s="185">
        <f>AVERAGE(CR784,CR786)</f>
        <v>465</v>
      </c>
      <c r="CS785" s="185">
        <f t="shared" ref="CS785" si="142">AVERAGE(CS784,CS786)</f>
        <v>475</v>
      </c>
      <c r="CT785" s="185">
        <f t="shared" ref="CT785" si="143">AVERAGE(CT784,CT786)</f>
        <v>470</v>
      </c>
      <c r="CU785" s="182"/>
      <c r="CV785" s="185">
        <f>AVERAGE(CV784,CV786)</f>
        <v>347.5</v>
      </c>
      <c r="CW785" s="185">
        <f t="shared" ref="CW785" si="144">AVERAGE(CW784,CW786)</f>
        <v>357.5</v>
      </c>
      <c r="CX785" s="185">
        <f t="shared" ref="CX785" si="145">AVERAGE(CX784,CX786)</f>
        <v>352.5</v>
      </c>
      <c r="CY785" s="182"/>
      <c r="CZ785" s="185">
        <f>AVERAGE(CZ784,CZ786)</f>
        <v>340</v>
      </c>
      <c r="DA785" s="185">
        <f t="shared" ref="DA785" si="146">AVERAGE(DA784,DA786)</f>
        <v>350</v>
      </c>
      <c r="DB785" s="185">
        <f t="shared" ref="DB785" si="147">AVERAGE(DB784,DB786)</f>
        <v>345</v>
      </c>
      <c r="DC785" s="182"/>
      <c r="DD785" s="185">
        <f>AVERAGE(DD784,DD786)</f>
        <v>342.5</v>
      </c>
      <c r="DE785" s="185">
        <f t="shared" ref="DE785" si="148">AVERAGE(DE784,DE786)</f>
        <v>352.5</v>
      </c>
      <c r="DF785" s="185">
        <f t="shared" ref="DF785" si="149">AVERAGE(DF784,DF786)</f>
        <v>347.5</v>
      </c>
      <c r="DG785" s="182"/>
      <c r="DH785" s="185">
        <f>AVERAGE(DH784,DH786)</f>
        <v>480</v>
      </c>
      <c r="DI785" s="185">
        <f t="shared" ref="DI785" si="150">AVERAGE(DI784,DI786)</f>
        <v>490</v>
      </c>
      <c r="DJ785" s="185">
        <f t="shared" ref="DJ785" si="151">AVERAGE(DJ784,DJ786)</f>
        <v>485</v>
      </c>
      <c r="DK785" s="182"/>
      <c r="DL785" s="185">
        <f>AVERAGE(DL784,DL786)</f>
        <v>312.5</v>
      </c>
      <c r="DM785" s="185">
        <f t="shared" ref="DM785" si="152">AVERAGE(DM784,DM786)</f>
        <v>322.5</v>
      </c>
      <c r="DN785" s="185">
        <f t="shared" ref="DN785" si="153">AVERAGE(DN784,DN786)</f>
        <v>317.5</v>
      </c>
      <c r="DO785" s="182"/>
      <c r="DP785" s="185">
        <f>AVERAGE(DP784,DP786)</f>
        <v>287.5</v>
      </c>
      <c r="DQ785" s="185">
        <f t="shared" ref="DQ785" si="154">AVERAGE(DQ784,DQ786)</f>
        <v>297.5</v>
      </c>
      <c r="DR785" s="185">
        <f t="shared" ref="DR785" si="155">AVERAGE(DR784,DR786)</f>
        <v>292.5</v>
      </c>
      <c r="DS785" s="182"/>
      <c r="DT785" s="185">
        <f>AVERAGE(DT784,DT786)</f>
        <v>342.5</v>
      </c>
      <c r="DU785" s="185">
        <f t="shared" ref="DU785" si="156">AVERAGE(DU784,DU786)</f>
        <v>352.5</v>
      </c>
      <c r="DV785" s="185">
        <f t="shared" ref="DV785" si="157">AVERAGE(DV784,DV786)</f>
        <v>347.5</v>
      </c>
      <c r="DW785" s="182"/>
      <c r="DX785" s="185">
        <f>AVERAGE(DX784,DX786)</f>
        <v>465</v>
      </c>
      <c r="DY785" s="185">
        <f t="shared" ref="DY785" si="158">AVERAGE(DY784,DY786)</f>
        <v>475</v>
      </c>
      <c r="DZ785" s="185">
        <f t="shared" ref="DZ785" si="159">AVERAGE(DZ784,DZ786)</f>
        <v>470</v>
      </c>
      <c r="EA785" s="182"/>
      <c r="EB785" s="185">
        <f>AVERAGE(EB784,EB786)</f>
        <v>350</v>
      </c>
      <c r="EC785" s="185">
        <f t="shared" ref="EC785" si="160">AVERAGE(EC784,EC786)</f>
        <v>360</v>
      </c>
      <c r="ED785" s="185">
        <f t="shared" ref="ED785" si="161">AVERAGE(ED784,ED786)</f>
        <v>355</v>
      </c>
      <c r="EE785" s="182"/>
      <c r="EF785" s="185">
        <f>AVERAGE(EF784,EF786)</f>
        <v>322.5</v>
      </c>
      <c r="EG785" s="185">
        <f t="shared" ref="EG785" si="162">AVERAGE(EG784,EG786)</f>
        <v>332.5</v>
      </c>
      <c r="EH785" s="185">
        <f t="shared" ref="EH785" si="163">AVERAGE(EH784,EH786)</f>
        <v>327.5</v>
      </c>
      <c r="EI785" s="182"/>
      <c r="EJ785" s="185">
        <f>AVERAGE(EJ784,EJ786)</f>
        <v>337.5</v>
      </c>
      <c r="EK785" s="185">
        <f t="shared" ref="EK785" si="164">AVERAGE(EK784,EK786)</f>
        <v>347.5</v>
      </c>
      <c r="EL785" s="185">
        <f t="shared" ref="EL785" si="165">AVERAGE(EL784,EL786)</f>
        <v>342.5</v>
      </c>
      <c r="EM785" s="182"/>
      <c r="EN785" s="185">
        <f>AVERAGE(EN784,EN786)</f>
        <v>510</v>
      </c>
      <c r="EO785" s="185">
        <f t="shared" ref="EO785" si="166">AVERAGE(EO784,EO786)</f>
        <v>520</v>
      </c>
      <c r="EP785" s="185">
        <f t="shared" ref="EP785" si="167">AVERAGE(EP784,EP786)</f>
        <v>515</v>
      </c>
      <c r="EQ785" s="182"/>
      <c r="ER785" s="185">
        <f>AVERAGE(ER784,ER786)</f>
        <v>310</v>
      </c>
      <c r="ES785" s="185">
        <f t="shared" ref="ES785" si="168">AVERAGE(ES784,ES786)</f>
        <v>320</v>
      </c>
      <c r="ET785" s="185">
        <f t="shared" ref="ET785" si="169">AVERAGE(ET784,ET786)</f>
        <v>315</v>
      </c>
      <c r="EU785" s="182"/>
      <c r="EV785" s="185">
        <f>AVERAGE(EV784,EV786)</f>
        <v>310</v>
      </c>
      <c r="EW785" s="185">
        <f t="shared" ref="EW785" si="170">AVERAGE(EW784,EW786)</f>
        <v>320</v>
      </c>
      <c r="EX785" s="185">
        <f t="shared" ref="EX785" si="171">AVERAGE(EX784,EX786)</f>
        <v>315</v>
      </c>
      <c r="EY785" s="182"/>
      <c r="EZ785" s="185">
        <f>AVERAGE(EZ784,EZ786)</f>
        <v>337.5</v>
      </c>
      <c r="FA785" s="185">
        <f t="shared" ref="FA785" si="172">AVERAGE(FA784,FA786)</f>
        <v>347.5</v>
      </c>
      <c r="FB785" s="185">
        <f t="shared" ref="FB785" si="173">AVERAGE(FB784,FB786)</f>
        <v>342.5</v>
      </c>
      <c r="FC785" s="182"/>
      <c r="FD785" s="185">
        <f>AVERAGE(FD784,FD786)</f>
        <v>355</v>
      </c>
      <c r="FE785" s="185">
        <f t="shared" ref="FE785" si="174">AVERAGE(FE784,FE786)</f>
        <v>365</v>
      </c>
      <c r="FF785" s="185">
        <f t="shared" ref="FF785" si="175">AVERAGE(FF784,FF786)</f>
        <v>360</v>
      </c>
      <c r="FG785" s="182"/>
      <c r="FH785" s="185">
        <f>AVERAGE(FH784,FH786)</f>
        <v>342.5</v>
      </c>
      <c r="FI785" s="185">
        <f t="shared" ref="FI785" si="176">AVERAGE(FI784,FI786)</f>
        <v>352.5</v>
      </c>
      <c r="FJ785" s="185">
        <f t="shared" ref="FJ785" si="177">AVERAGE(FJ784,FJ786)</f>
        <v>347.5</v>
      </c>
      <c r="FK785" s="182"/>
      <c r="FL785" s="185">
        <f>AVERAGE(FL784,FL786)</f>
        <v>322.5</v>
      </c>
      <c r="FM785" s="185">
        <f t="shared" ref="FM785" si="178">AVERAGE(FM784,FM786)</f>
        <v>332.5</v>
      </c>
      <c r="FN785" s="185">
        <f t="shared" ref="FN785" si="179">AVERAGE(FN784,FN786)</f>
        <v>327.5</v>
      </c>
      <c r="FO785" s="182"/>
      <c r="FP785" s="185"/>
      <c r="FQ785" s="185"/>
      <c r="FR785" s="185"/>
      <c r="FS785" s="182"/>
      <c r="FT785" s="185">
        <f>AVERAGE(FT784,FT786)</f>
        <v>500</v>
      </c>
      <c r="FU785" s="185">
        <f t="shared" ref="FU785" si="180">AVERAGE(FU784,FU786)</f>
        <v>510</v>
      </c>
      <c r="FV785" s="185">
        <f t="shared" ref="FV785" si="181">AVERAGE(FV784,FV786)</f>
        <v>505</v>
      </c>
      <c r="FW785" s="182"/>
      <c r="FX785" s="185">
        <f>AVERAGE(FX784,FX786)</f>
        <v>390</v>
      </c>
      <c r="FY785" s="185">
        <f t="shared" ref="FY785" si="182">AVERAGE(FY784,FY786)</f>
        <v>400</v>
      </c>
      <c r="FZ785" s="185">
        <f t="shared" ref="FZ785" si="183">AVERAGE(FZ784,FZ786)</f>
        <v>395</v>
      </c>
      <c r="GA785" s="182"/>
      <c r="GB785" s="185">
        <f>AVERAGE(GB784,GB786)</f>
        <v>437.5</v>
      </c>
      <c r="GC785" s="185">
        <f t="shared" ref="GC785" si="184">AVERAGE(GC784,GC786)</f>
        <v>447.5</v>
      </c>
      <c r="GD785" s="185">
        <f t="shared" ref="GD785" si="185">AVERAGE(GD784,GD786)</f>
        <v>442.5</v>
      </c>
      <c r="GE785" s="182"/>
      <c r="GF785" s="185">
        <f>AVERAGE(GF784,GF786)</f>
        <v>430</v>
      </c>
      <c r="GG785" s="185">
        <f t="shared" ref="GG785" si="186">AVERAGE(GG784,GG786)</f>
        <v>440</v>
      </c>
      <c r="GH785" s="185">
        <f t="shared" ref="GH785" si="187">AVERAGE(GH784,GH786)</f>
        <v>435</v>
      </c>
      <c r="GI785" s="182"/>
      <c r="GJ785" s="185">
        <f>AVERAGE(GJ784,GJ786)</f>
        <v>352.5</v>
      </c>
      <c r="GK785" s="185">
        <f t="shared" ref="GK785" si="188">AVERAGE(GK784,GK786)</f>
        <v>362.5</v>
      </c>
      <c r="GL785" s="185">
        <f t="shared" ref="GL785" si="189">AVERAGE(GL784,GL786)</f>
        <v>357.5</v>
      </c>
      <c r="GM785" s="182"/>
      <c r="GN785" s="185">
        <f>AVERAGE(GN784,GN786)</f>
        <v>570</v>
      </c>
      <c r="GO785" s="185">
        <f t="shared" ref="GO785" si="190">AVERAGE(GO784,GO786)</f>
        <v>580</v>
      </c>
      <c r="GP785" s="185">
        <f t="shared" ref="GP785" si="191">AVERAGE(GP784,GP786)</f>
        <v>575</v>
      </c>
      <c r="GQ785" s="182"/>
    </row>
    <row r="786" spans="1:199" s="180" customFormat="1" ht="15.75" x14ac:dyDescent="0.25">
      <c r="A786" s="180">
        <f t="shared" si="0"/>
        <v>12</v>
      </c>
      <c r="B786" s="180">
        <f t="shared" si="1"/>
        <v>2024</v>
      </c>
      <c r="C786" s="91">
        <v>45632</v>
      </c>
      <c r="D786" s="95">
        <v>365</v>
      </c>
      <c r="E786" s="95">
        <v>375</v>
      </c>
      <c r="F786" s="95">
        <v>370</v>
      </c>
      <c r="G786" s="106">
        <v>-5</v>
      </c>
      <c r="H786" s="115">
        <v>345</v>
      </c>
      <c r="I786" s="95">
        <v>355</v>
      </c>
      <c r="J786" s="95">
        <v>350</v>
      </c>
      <c r="K786" s="106">
        <v>-5</v>
      </c>
      <c r="L786" s="115">
        <v>405</v>
      </c>
      <c r="M786" s="95">
        <v>415</v>
      </c>
      <c r="N786" s="95">
        <v>410</v>
      </c>
      <c r="O786" s="106" t="s">
        <v>5</v>
      </c>
      <c r="P786" s="115">
        <v>335</v>
      </c>
      <c r="Q786" s="95">
        <v>345</v>
      </c>
      <c r="R786" s="95">
        <v>340</v>
      </c>
      <c r="S786" s="106" t="s">
        <v>5</v>
      </c>
      <c r="T786" s="115">
        <v>335</v>
      </c>
      <c r="U786" s="95">
        <v>345</v>
      </c>
      <c r="V786" s="95">
        <v>340</v>
      </c>
      <c r="W786" s="106" t="s">
        <v>5</v>
      </c>
      <c r="X786" s="115">
        <v>315</v>
      </c>
      <c r="Y786" s="95">
        <v>325</v>
      </c>
      <c r="Z786" s="95">
        <v>320</v>
      </c>
      <c r="AA786" s="106" t="s">
        <v>5</v>
      </c>
      <c r="AB786" s="115">
        <v>385</v>
      </c>
      <c r="AC786" s="95">
        <v>395</v>
      </c>
      <c r="AD786" s="95">
        <v>390</v>
      </c>
      <c r="AE786" s="106" t="s">
        <v>5</v>
      </c>
      <c r="AF786" s="115">
        <v>315</v>
      </c>
      <c r="AG786" s="95">
        <v>325</v>
      </c>
      <c r="AH786" s="95">
        <v>320</v>
      </c>
      <c r="AI786" s="106">
        <v>-10</v>
      </c>
      <c r="AJ786" s="115">
        <v>310</v>
      </c>
      <c r="AK786" s="95">
        <v>320</v>
      </c>
      <c r="AL786" s="95">
        <v>315</v>
      </c>
      <c r="AM786" s="106" t="s">
        <v>5</v>
      </c>
      <c r="AN786" s="115">
        <v>260</v>
      </c>
      <c r="AO786" s="95">
        <v>270</v>
      </c>
      <c r="AP786" s="95">
        <v>265</v>
      </c>
      <c r="AQ786" s="106">
        <v>10</v>
      </c>
      <c r="AR786" s="115">
        <v>405</v>
      </c>
      <c r="AS786" s="95">
        <v>415</v>
      </c>
      <c r="AT786" s="95">
        <v>410</v>
      </c>
      <c r="AU786" s="106" t="s">
        <v>5</v>
      </c>
      <c r="AV786" s="115">
        <v>305</v>
      </c>
      <c r="AW786" s="95">
        <v>315</v>
      </c>
      <c r="AX786" s="95">
        <v>310</v>
      </c>
      <c r="AY786" s="106">
        <v>-5</v>
      </c>
      <c r="AZ786" s="115">
        <v>290</v>
      </c>
      <c r="BA786" s="95">
        <v>300</v>
      </c>
      <c r="BB786" s="95">
        <v>295</v>
      </c>
      <c r="BC786" s="106">
        <v>-10</v>
      </c>
      <c r="BD786" s="115">
        <v>275</v>
      </c>
      <c r="BE786" s="95">
        <v>285</v>
      </c>
      <c r="BF786" s="95">
        <v>280</v>
      </c>
      <c r="BG786" s="106">
        <v>-5</v>
      </c>
      <c r="BH786" s="115">
        <v>375</v>
      </c>
      <c r="BI786" s="95">
        <v>385</v>
      </c>
      <c r="BJ786" s="95">
        <v>380</v>
      </c>
      <c r="BK786" s="106" t="s">
        <v>5</v>
      </c>
      <c r="BL786" s="115">
        <v>305</v>
      </c>
      <c r="BM786" s="95">
        <v>315</v>
      </c>
      <c r="BN786" s="95">
        <v>310</v>
      </c>
      <c r="BO786" s="106">
        <v>-5</v>
      </c>
      <c r="BP786" s="115">
        <v>335</v>
      </c>
      <c r="BQ786" s="95">
        <v>345</v>
      </c>
      <c r="BR786" s="95">
        <v>340</v>
      </c>
      <c r="BS786" s="106">
        <v>-5</v>
      </c>
      <c r="BT786" s="115">
        <v>275</v>
      </c>
      <c r="BU786" s="95">
        <v>285</v>
      </c>
      <c r="BV786" s="95">
        <v>280</v>
      </c>
      <c r="BW786" s="106">
        <v>-5</v>
      </c>
      <c r="BX786" s="115">
        <v>345</v>
      </c>
      <c r="BY786" s="95">
        <v>355</v>
      </c>
      <c r="BZ786" s="95">
        <v>350</v>
      </c>
      <c r="CA786" s="106">
        <v>5</v>
      </c>
      <c r="CB786" s="115">
        <v>455</v>
      </c>
      <c r="CC786" s="95">
        <v>465</v>
      </c>
      <c r="CD786" s="95">
        <v>460</v>
      </c>
      <c r="CE786" s="106" t="s">
        <v>5</v>
      </c>
      <c r="CF786" s="115">
        <v>330</v>
      </c>
      <c r="CG786" s="95">
        <v>340</v>
      </c>
      <c r="CH786" s="95">
        <v>335</v>
      </c>
      <c r="CI786" s="106" t="s">
        <v>5</v>
      </c>
      <c r="CJ786" s="115">
        <v>300</v>
      </c>
      <c r="CK786" s="95">
        <v>310</v>
      </c>
      <c r="CL786" s="95">
        <v>305</v>
      </c>
      <c r="CM786" s="106" t="s">
        <v>5</v>
      </c>
      <c r="CN786" s="115">
        <v>345</v>
      </c>
      <c r="CO786" s="95">
        <v>355</v>
      </c>
      <c r="CP786" s="95">
        <v>350</v>
      </c>
      <c r="CQ786" s="106">
        <v>5</v>
      </c>
      <c r="CR786" s="115">
        <v>465</v>
      </c>
      <c r="CS786" s="95">
        <v>475</v>
      </c>
      <c r="CT786" s="95">
        <v>470</v>
      </c>
      <c r="CU786" s="106" t="s">
        <v>5</v>
      </c>
      <c r="CV786" s="115">
        <v>345</v>
      </c>
      <c r="CW786" s="95">
        <v>355</v>
      </c>
      <c r="CX786" s="95">
        <v>350</v>
      </c>
      <c r="CY786" s="106">
        <v>-5</v>
      </c>
      <c r="CZ786" s="115">
        <v>340</v>
      </c>
      <c r="DA786" s="95">
        <v>350</v>
      </c>
      <c r="DB786" s="95">
        <v>345</v>
      </c>
      <c r="DC786" s="106" t="s">
        <v>5</v>
      </c>
      <c r="DD786" s="115">
        <v>345</v>
      </c>
      <c r="DE786" s="95">
        <v>355</v>
      </c>
      <c r="DF786" s="95">
        <v>350</v>
      </c>
      <c r="DG786" s="106">
        <v>5</v>
      </c>
      <c r="DH786" s="115">
        <v>480</v>
      </c>
      <c r="DI786" s="95">
        <v>490</v>
      </c>
      <c r="DJ786" s="95">
        <v>485</v>
      </c>
      <c r="DK786" s="106" t="s">
        <v>5</v>
      </c>
      <c r="DL786" s="115">
        <v>315</v>
      </c>
      <c r="DM786" s="95">
        <v>325</v>
      </c>
      <c r="DN786" s="95">
        <v>320</v>
      </c>
      <c r="DO786" s="106">
        <v>5</v>
      </c>
      <c r="DP786" s="115">
        <v>285</v>
      </c>
      <c r="DQ786" s="95">
        <v>295</v>
      </c>
      <c r="DR786" s="95">
        <v>290</v>
      </c>
      <c r="DS786" s="106">
        <v>-5</v>
      </c>
      <c r="DT786" s="115">
        <v>345</v>
      </c>
      <c r="DU786" s="95">
        <v>355</v>
      </c>
      <c r="DV786" s="95">
        <v>350</v>
      </c>
      <c r="DW786" s="106">
        <v>5</v>
      </c>
      <c r="DX786" s="115">
        <v>465</v>
      </c>
      <c r="DY786" s="95">
        <v>475</v>
      </c>
      <c r="DZ786" s="95">
        <v>470</v>
      </c>
      <c r="EA786" s="106" t="s">
        <v>5</v>
      </c>
      <c r="EB786" s="115">
        <v>350</v>
      </c>
      <c r="EC786" s="95">
        <v>360</v>
      </c>
      <c r="ED786" s="95">
        <v>355</v>
      </c>
      <c r="EE786" s="106" t="s">
        <v>5</v>
      </c>
      <c r="EF786" s="115">
        <v>330</v>
      </c>
      <c r="EG786" s="95">
        <v>340</v>
      </c>
      <c r="EH786" s="95">
        <v>335</v>
      </c>
      <c r="EI786" s="106">
        <v>15</v>
      </c>
      <c r="EJ786" s="115">
        <v>340</v>
      </c>
      <c r="EK786" s="95">
        <v>350</v>
      </c>
      <c r="EL786" s="95">
        <v>345</v>
      </c>
      <c r="EM786" s="106">
        <v>5</v>
      </c>
      <c r="EN786" s="115">
        <v>510</v>
      </c>
      <c r="EO786" s="95">
        <v>520</v>
      </c>
      <c r="EP786" s="95">
        <v>515</v>
      </c>
      <c r="EQ786" s="106" t="s">
        <v>5</v>
      </c>
      <c r="ER786" s="115">
        <v>315</v>
      </c>
      <c r="ES786" s="95">
        <v>325</v>
      </c>
      <c r="ET786" s="95">
        <v>320</v>
      </c>
      <c r="EU786" s="106">
        <v>10</v>
      </c>
      <c r="EV786" s="115">
        <v>310</v>
      </c>
      <c r="EW786" s="95">
        <v>320</v>
      </c>
      <c r="EX786" s="95">
        <v>315</v>
      </c>
      <c r="EY786" s="106" t="s">
        <v>5</v>
      </c>
      <c r="EZ786" s="115">
        <v>340</v>
      </c>
      <c r="FA786" s="95">
        <v>350</v>
      </c>
      <c r="FB786" s="95">
        <v>345</v>
      </c>
      <c r="FC786" s="106">
        <v>5</v>
      </c>
      <c r="FD786" s="115">
        <v>355</v>
      </c>
      <c r="FE786" s="95">
        <v>365</v>
      </c>
      <c r="FF786" s="95">
        <v>360</v>
      </c>
      <c r="FG786" s="106" t="s">
        <v>5</v>
      </c>
      <c r="FH786" s="115">
        <v>345</v>
      </c>
      <c r="FI786" s="95">
        <v>355</v>
      </c>
      <c r="FJ786" s="95">
        <v>350</v>
      </c>
      <c r="FK786" s="106">
        <v>5</v>
      </c>
      <c r="FL786" s="115">
        <v>325</v>
      </c>
      <c r="FM786" s="95">
        <v>335</v>
      </c>
      <c r="FN786" s="95">
        <v>330</v>
      </c>
      <c r="FO786" s="106">
        <v>5</v>
      </c>
      <c r="FP786" s="192"/>
      <c r="FS786" s="193"/>
      <c r="FT786" s="115">
        <v>495</v>
      </c>
      <c r="FU786" s="95">
        <v>505</v>
      </c>
      <c r="FV786" s="95">
        <v>500</v>
      </c>
      <c r="FW786" s="106">
        <v>-10</v>
      </c>
      <c r="FX786" s="115">
        <v>395</v>
      </c>
      <c r="FY786" s="95">
        <v>405</v>
      </c>
      <c r="FZ786" s="95">
        <v>400</v>
      </c>
      <c r="GA786" s="106">
        <v>10</v>
      </c>
      <c r="GB786" s="115">
        <v>435</v>
      </c>
      <c r="GC786" s="95">
        <v>445</v>
      </c>
      <c r="GD786" s="95">
        <v>440</v>
      </c>
      <c r="GE786" s="106">
        <v>-5</v>
      </c>
      <c r="GF786" s="115">
        <v>430</v>
      </c>
      <c r="GG786" s="95">
        <v>440</v>
      </c>
      <c r="GH786" s="95">
        <v>435</v>
      </c>
      <c r="GI786" s="106" t="s">
        <v>5</v>
      </c>
      <c r="GJ786" s="115">
        <v>355</v>
      </c>
      <c r="GK786" s="95">
        <v>365</v>
      </c>
      <c r="GL786" s="95">
        <v>360</v>
      </c>
      <c r="GM786" s="106">
        <v>5</v>
      </c>
      <c r="GN786" s="115">
        <v>570</v>
      </c>
      <c r="GO786" s="95">
        <v>580</v>
      </c>
      <c r="GP786" s="95">
        <v>575</v>
      </c>
      <c r="GQ786" s="106" t="s">
        <v>5</v>
      </c>
    </row>
    <row r="787" spans="1:199" ht="15.75" x14ac:dyDescent="0.25">
      <c r="A787">
        <f t="shared" si="0"/>
        <v>12</v>
      </c>
      <c r="B787">
        <f t="shared" si="1"/>
        <v>2024</v>
      </c>
      <c r="C787" s="91">
        <v>45639</v>
      </c>
      <c r="D787" s="190">
        <v>360</v>
      </c>
      <c r="E787" s="191">
        <v>370</v>
      </c>
      <c r="F787" s="90">
        <v>365</v>
      </c>
      <c r="G787" s="90">
        <v>-5</v>
      </c>
      <c r="H787" s="190">
        <v>340</v>
      </c>
      <c r="I787" s="191">
        <v>350</v>
      </c>
      <c r="J787" s="90">
        <v>345</v>
      </c>
      <c r="K787" s="90">
        <v>-5</v>
      </c>
      <c r="L787" s="190">
        <v>405</v>
      </c>
      <c r="M787" s="191">
        <v>415</v>
      </c>
      <c r="N787" s="90">
        <v>410</v>
      </c>
      <c r="O787" s="90" t="s">
        <v>5</v>
      </c>
      <c r="P787" s="190">
        <v>335</v>
      </c>
      <c r="Q787" s="191">
        <v>345</v>
      </c>
      <c r="R787" s="90">
        <v>340</v>
      </c>
      <c r="S787" s="90" t="s">
        <v>5</v>
      </c>
      <c r="T787" s="190">
        <v>330</v>
      </c>
      <c r="U787" s="191">
        <v>340</v>
      </c>
      <c r="V787" s="90">
        <v>335</v>
      </c>
      <c r="W787" s="90">
        <v>-5</v>
      </c>
      <c r="X787" s="190">
        <v>310</v>
      </c>
      <c r="Y787" s="191">
        <v>320</v>
      </c>
      <c r="Z787" s="90">
        <v>315</v>
      </c>
      <c r="AA787" s="90">
        <v>-5</v>
      </c>
      <c r="AB787" s="190">
        <v>385</v>
      </c>
      <c r="AC787" s="191">
        <v>395</v>
      </c>
      <c r="AD787" s="90">
        <v>390</v>
      </c>
      <c r="AE787" s="90" t="s">
        <v>5</v>
      </c>
      <c r="AF787" s="190">
        <v>315</v>
      </c>
      <c r="AG787" s="191">
        <v>325</v>
      </c>
      <c r="AH787" s="90">
        <v>320</v>
      </c>
      <c r="AI787" s="90" t="s">
        <v>5</v>
      </c>
      <c r="AJ787" s="190">
        <v>310</v>
      </c>
      <c r="AK787" s="191">
        <v>320</v>
      </c>
      <c r="AL787" s="90">
        <v>315</v>
      </c>
      <c r="AM787" s="90" t="s">
        <v>5</v>
      </c>
      <c r="AN787" s="190">
        <v>260</v>
      </c>
      <c r="AO787" s="191">
        <v>270</v>
      </c>
      <c r="AP787" s="90">
        <v>265</v>
      </c>
      <c r="AQ787" s="90" t="s">
        <v>5</v>
      </c>
      <c r="AR787" s="190">
        <v>405</v>
      </c>
      <c r="AS787" s="191">
        <v>415</v>
      </c>
      <c r="AT787" s="90">
        <v>410</v>
      </c>
      <c r="AU787" s="90" t="s">
        <v>5</v>
      </c>
      <c r="AV787" s="190">
        <v>305</v>
      </c>
      <c r="AW787" s="191">
        <v>315</v>
      </c>
      <c r="AX787" s="90">
        <v>310</v>
      </c>
      <c r="AY787" s="90" t="s">
        <v>5</v>
      </c>
      <c r="AZ787" s="190">
        <v>295</v>
      </c>
      <c r="BA787" s="191">
        <v>305</v>
      </c>
      <c r="BB787" s="90">
        <v>300</v>
      </c>
      <c r="BC787" s="90">
        <v>5</v>
      </c>
      <c r="BD787" s="190">
        <v>275</v>
      </c>
      <c r="BE787" s="191">
        <v>285</v>
      </c>
      <c r="BF787" s="90">
        <v>280</v>
      </c>
      <c r="BG787" s="90" t="s">
        <v>5</v>
      </c>
      <c r="BH787" s="190">
        <v>375</v>
      </c>
      <c r="BI787" s="191">
        <v>385</v>
      </c>
      <c r="BJ787" s="90">
        <v>380</v>
      </c>
      <c r="BK787" s="90" t="s">
        <v>5</v>
      </c>
      <c r="BL787" s="190">
        <v>305</v>
      </c>
      <c r="BM787" s="191">
        <v>315</v>
      </c>
      <c r="BN787" s="90">
        <v>310</v>
      </c>
      <c r="BO787" s="90" t="s">
        <v>5</v>
      </c>
      <c r="BP787" s="190">
        <v>340</v>
      </c>
      <c r="BQ787" s="191">
        <v>350</v>
      </c>
      <c r="BR787" s="90">
        <v>345</v>
      </c>
      <c r="BS787" s="90">
        <v>5</v>
      </c>
      <c r="BT787" s="190">
        <v>275</v>
      </c>
      <c r="BU787" s="191">
        <v>285</v>
      </c>
      <c r="BV787" s="90">
        <v>280</v>
      </c>
      <c r="BW787" s="90" t="s">
        <v>5</v>
      </c>
      <c r="BX787" s="190">
        <v>345</v>
      </c>
      <c r="BY787" s="191">
        <v>355</v>
      </c>
      <c r="BZ787" s="90">
        <v>350</v>
      </c>
      <c r="CA787" s="90" t="s">
        <v>5</v>
      </c>
      <c r="CB787" s="190">
        <v>455</v>
      </c>
      <c r="CC787" s="191">
        <v>465</v>
      </c>
      <c r="CD787" s="90">
        <v>460</v>
      </c>
      <c r="CE787" s="90" t="s">
        <v>5</v>
      </c>
      <c r="CF787" s="190">
        <v>335</v>
      </c>
      <c r="CG787" s="191">
        <v>345</v>
      </c>
      <c r="CH787" s="90">
        <v>340</v>
      </c>
      <c r="CI787" s="90">
        <v>5</v>
      </c>
      <c r="CJ787" s="190">
        <v>300</v>
      </c>
      <c r="CK787" s="191">
        <v>310</v>
      </c>
      <c r="CL787" s="90">
        <v>305</v>
      </c>
      <c r="CM787" s="90" t="s">
        <v>5</v>
      </c>
      <c r="CN787" s="190">
        <v>345</v>
      </c>
      <c r="CO787" s="191">
        <v>355</v>
      </c>
      <c r="CP787" s="90">
        <v>350</v>
      </c>
      <c r="CQ787" s="90" t="s">
        <v>5</v>
      </c>
      <c r="CR787" s="190">
        <v>465</v>
      </c>
      <c r="CS787" s="191">
        <v>475</v>
      </c>
      <c r="CT787" s="90">
        <v>470</v>
      </c>
      <c r="CU787" s="90" t="s">
        <v>5</v>
      </c>
      <c r="CV787" s="190">
        <v>350</v>
      </c>
      <c r="CW787" s="191">
        <v>360</v>
      </c>
      <c r="CX787" s="90">
        <v>355</v>
      </c>
      <c r="CY787" s="90">
        <v>5</v>
      </c>
      <c r="CZ787" s="190">
        <v>335</v>
      </c>
      <c r="DA787" s="191">
        <v>345</v>
      </c>
      <c r="DB787" s="90">
        <v>340</v>
      </c>
      <c r="DC787" s="90">
        <v>-5</v>
      </c>
      <c r="DD787" s="190">
        <v>345</v>
      </c>
      <c r="DE787" s="191">
        <v>355</v>
      </c>
      <c r="DF787" s="90">
        <v>350</v>
      </c>
      <c r="DG787" s="90" t="s">
        <v>5</v>
      </c>
      <c r="DH787" s="190">
        <v>480</v>
      </c>
      <c r="DI787" s="191">
        <v>490</v>
      </c>
      <c r="DJ787" s="90">
        <v>485</v>
      </c>
      <c r="DK787" s="90" t="s">
        <v>5</v>
      </c>
      <c r="DL787" s="190">
        <v>325</v>
      </c>
      <c r="DM787" s="191">
        <v>335</v>
      </c>
      <c r="DN787" s="90">
        <v>330</v>
      </c>
      <c r="DO787" s="90">
        <v>10</v>
      </c>
      <c r="DP787" s="190">
        <v>285</v>
      </c>
      <c r="DQ787" s="191">
        <v>295</v>
      </c>
      <c r="DR787" s="90">
        <v>290</v>
      </c>
      <c r="DS787" s="90" t="s">
        <v>5</v>
      </c>
      <c r="DT787" s="190">
        <v>345</v>
      </c>
      <c r="DU787" s="191">
        <v>355</v>
      </c>
      <c r="DV787" s="90">
        <v>350</v>
      </c>
      <c r="DW787" s="90" t="s">
        <v>5</v>
      </c>
      <c r="DX787" s="190">
        <v>465</v>
      </c>
      <c r="DY787" s="191">
        <v>475</v>
      </c>
      <c r="DZ787" s="90">
        <v>470</v>
      </c>
      <c r="EA787" s="90" t="s">
        <v>5</v>
      </c>
      <c r="EB787" s="190">
        <v>355</v>
      </c>
      <c r="EC787" s="191">
        <v>365</v>
      </c>
      <c r="ED787" s="90">
        <v>360</v>
      </c>
      <c r="EE787" s="90">
        <v>5</v>
      </c>
      <c r="EF787" s="190">
        <v>325</v>
      </c>
      <c r="EG787" s="191">
        <v>335</v>
      </c>
      <c r="EH787" s="90">
        <v>330</v>
      </c>
      <c r="EI787" s="90">
        <v>-5</v>
      </c>
      <c r="EJ787" s="190">
        <v>340</v>
      </c>
      <c r="EK787" s="191">
        <v>350</v>
      </c>
      <c r="EL787" s="90">
        <v>345</v>
      </c>
      <c r="EM787" s="90" t="s">
        <v>5</v>
      </c>
      <c r="EN787" s="190">
        <v>510</v>
      </c>
      <c r="EO787" s="191">
        <v>520</v>
      </c>
      <c r="EP787" s="90">
        <v>515</v>
      </c>
      <c r="EQ787" s="90" t="s">
        <v>5</v>
      </c>
      <c r="ER787" s="190">
        <v>320</v>
      </c>
      <c r="ES787" s="191">
        <v>330</v>
      </c>
      <c r="ET787" s="90">
        <v>325</v>
      </c>
      <c r="EU787" s="90">
        <v>5</v>
      </c>
      <c r="EV787" s="190">
        <v>310</v>
      </c>
      <c r="EW787" s="191">
        <v>320</v>
      </c>
      <c r="EX787" s="90">
        <v>315</v>
      </c>
      <c r="EY787" s="90" t="s">
        <v>5</v>
      </c>
      <c r="EZ787" s="190">
        <v>340</v>
      </c>
      <c r="FA787" s="191">
        <v>350</v>
      </c>
      <c r="FB787" s="90">
        <v>345</v>
      </c>
      <c r="FC787" s="90" t="s">
        <v>5</v>
      </c>
      <c r="FD787" s="190">
        <v>360</v>
      </c>
      <c r="FE787" s="191">
        <v>370</v>
      </c>
      <c r="FF787" s="90">
        <v>365</v>
      </c>
      <c r="FG787" s="90">
        <v>5</v>
      </c>
      <c r="FH787" s="190">
        <v>345</v>
      </c>
      <c r="FI787" s="191">
        <v>355</v>
      </c>
      <c r="FJ787" s="90">
        <v>350</v>
      </c>
      <c r="FK787" s="90" t="s">
        <v>5</v>
      </c>
      <c r="FL787" s="190">
        <v>320</v>
      </c>
      <c r="FM787" s="191">
        <v>330</v>
      </c>
      <c r="FN787" s="90">
        <v>325</v>
      </c>
      <c r="FO787" s="90">
        <v>-5</v>
      </c>
      <c r="FT787" s="188">
        <v>490</v>
      </c>
      <c r="FU787" s="189">
        <v>500</v>
      </c>
      <c r="FV787" s="90">
        <v>495</v>
      </c>
      <c r="FW787" s="90">
        <v>-5</v>
      </c>
      <c r="FX787" s="188">
        <v>380</v>
      </c>
      <c r="FY787" s="189">
        <v>390</v>
      </c>
      <c r="FZ787" s="90">
        <v>385</v>
      </c>
      <c r="GA787" s="90">
        <v>-15</v>
      </c>
      <c r="GB787" s="188">
        <v>440</v>
      </c>
      <c r="GC787" s="189">
        <v>450</v>
      </c>
      <c r="GD787" s="90">
        <v>445</v>
      </c>
      <c r="GE787" s="90">
        <v>5</v>
      </c>
      <c r="GF787" s="188">
        <v>425</v>
      </c>
      <c r="GG787" s="189">
        <v>435</v>
      </c>
      <c r="GH787" s="90">
        <v>430</v>
      </c>
      <c r="GI787" s="90">
        <v>-5</v>
      </c>
      <c r="GJ787" s="188">
        <v>355</v>
      </c>
      <c r="GK787" s="189">
        <v>365</v>
      </c>
      <c r="GL787" s="90">
        <v>360</v>
      </c>
      <c r="GM787" s="90" t="s">
        <v>5</v>
      </c>
      <c r="GN787" s="188">
        <v>570</v>
      </c>
      <c r="GO787" s="189">
        <v>580</v>
      </c>
      <c r="GP787" s="90">
        <v>575</v>
      </c>
      <c r="GQ787" s="90" t="s">
        <v>5</v>
      </c>
    </row>
    <row r="788" spans="1:199" ht="15.75" x14ac:dyDescent="0.25">
      <c r="A788">
        <f t="shared" si="0"/>
        <v>12</v>
      </c>
      <c r="B788">
        <f t="shared" si="1"/>
        <v>2024</v>
      </c>
      <c r="C788" s="91">
        <v>45646</v>
      </c>
      <c r="D788" s="190">
        <v>360</v>
      </c>
      <c r="E788" s="191">
        <v>370</v>
      </c>
      <c r="F788" s="90">
        <v>365</v>
      </c>
      <c r="G788" s="90" t="s">
        <v>5</v>
      </c>
      <c r="H788" s="190">
        <v>340</v>
      </c>
      <c r="I788" s="191">
        <v>350</v>
      </c>
      <c r="J788" s="90">
        <v>345</v>
      </c>
      <c r="K788" s="90" t="s">
        <v>5</v>
      </c>
      <c r="L788" s="190">
        <v>405</v>
      </c>
      <c r="M788" s="191">
        <v>415</v>
      </c>
      <c r="N788" s="90">
        <v>410</v>
      </c>
      <c r="O788" s="90" t="s">
        <v>5</v>
      </c>
      <c r="P788" s="190">
        <v>335</v>
      </c>
      <c r="Q788" s="191">
        <v>345</v>
      </c>
      <c r="R788" s="90">
        <v>340</v>
      </c>
      <c r="S788" s="90" t="s">
        <v>5</v>
      </c>
      <c r="T788" s="190">
        <v>330</v>
      </c>
      <c r="U788" s="191">
        <v>340</v>
      </c>
      <c r="V788" s="90">
        <v>335</v>
      </c>
      <c r="W788" s="90" t="s">
        <v>5</v>
      </c>
      <c r="X788" s="190">
        <v>310</v>
      </c>
      <c r="Y788" s="191">
        <v>320</v>
      </c>
      <c r="Z788" s="90">
        <v>315</v>
      </c>
      <c r="AA788" s="90" t="s">
        <v>5</v>
      </c>
      <c r="AB788" s="190">
        <v>385</v>
      </c>
      <c r="AC788" s="191">
        <v>395</v>
      </c>
      <c r="AD788" s="90">
        <v>390</v>
      </c>
      <c r="AE788" s="90" t="s">
        <v>5</v>
      </c>
      <c r="AF788" s="190">
        <v>315</v>
      </c>
      <c r="AG788" s="191">
        <v>325</v>
      </c>
      <c r="AH788" s="90">
        <v>320</v>
      </c>
      <c r="AI788" s="90" t="s">
        <v>5</v>
      </c>
      <c r="AJ788" s="190">
        <v>310</v>
      </c>
      <c r="AK788" s="191">
        <v>320</v>
      </c>
      <c r="AL788" s="90">
        <v>315</v>
      </c>
      <c r="AM788" s="90" t="s">
        <v>5</v>
      </c>
      <c r="AN788" s="190">
        <v>260</v>
      </c>
      <c r="AO788" s="191">
        <v>270</v>
      </c>
      <c r="AP788" s="90">
        <v>265</v>
      </c>
      <c r="AQ788" s="90" t="s">
        <v>5</v>
      </c>
      <c r="AR788" s="190">
        <v>405</v>
      </c>
      <c r="AS788" s="191">
        <v>415</v>
      </c>
      <c r="AT788" s="90">
        <v>410</v>
      </c>
      <c r="AU788" s="90" t="s">
        <v>5</v>
      </c>
      <c r="AV788" s="190">
        <v>310</v>
      </c>
      <c r="AW788" s="191">
        <v>320</v>
      </c>
      <c r="AX788" s="90">
        <v>315</v>
      </c>
      <c r="AY788" s="90">
        <v>5</v>
      </c>
      <c r="AZ788" s="190">
        <v>300</v>
      </c>
      <c r="BA788" s="191">
        <v>310</v>
      </c>
      <c r="BB788" s="90">
        <v>305</v>
      </c>
      <c r="BC788" s="90">
        <v>5</v>
      </c>
      <c r="BD788" s="190">
        <v>275</v>
      </c>
      <c r="BE788" s="191">
        <v>285</v>
      </c>
      <c r="BF788" s="90">
        <v>280</v>
      </c>
      <c r="BG788" s="90" t="s">
        <v>5</v>
      </c>
      <c r="BH788" s="190">
        <v>375</v>
      </c>
      <c r="BI788" s="191">
        <v>385</v>
      </c>
      <c r="BJ788" s="90">
        <v>380</v>
      </c>
      <c r="BK788" s="90" t="s">
        <v>5</v>
      </c>
      <c r="BL788" s="190">
        <v>305</v>
      </c>
      <c r="BM788" s="191">
        <v>315</v>
      </c>
      <c r="BN788" s="90">
        <v>310</v>
      </c>
      <c r="BO788" s="90" t="s">
        <v>5</v>
      </c>
      <c r="BP788" s="190">
        <v>340</v>
      </c>
      <c r="BQ788" s="191">
        <v>350</v>
      </c>
      <c r="BR788" s="90">
        <v>345</v>
      </c>
      <c r="BS788" s="90" t="s">
        <v>5</v>
      </c>
      <c r="BT788" s="190">
        <v>275</v>
      </c>
      <c r="BU788" s="191">
        <v>285</v>
      </c>
      <c r="BV788" s="90">
        <v>280</v>
      </c>
      <c r="BW788" s="90" t="s">
        <v>5</v>
      </c>
      <c r="BX788" s="190">
        <v>345</v>
      </c>
      <c r="BY788" s="191">
        <v>355</v>
      </c>
      <c r="BZ788" s="90">
        <v>350</v>
      </c>
      <c r="CA788" s="90" t="s">
        <v>5</v>
      </c>
      <c r="CB788" s="190">
        <v>455</v>
      </c>
      <c r="CC788" s="191">
        <v>465</v>
      </c>
      <c r="CD788" s="90">
        <v>460</v>
      </c>
      <c r="CE788" s="90" t="s">
        <v>5</v>
      </c>
      <c r="CF788" s="190">
        <v>335</v>
      </c>
      <c r="CG788" s="191">
        <v>345</v>
      </c>
      <c r="CH788" s="90">
        <v>340</v>
      </c>
      <c r="CI788" s="90" t="s">
        <v>5</v>
      </c>
      <c r="CJ788" s="190">
        <v>300</v>
      </c>
      <c r="CK788" s="191">
        <v>310</v>
      </c>
      <c r="CL788" s="90">
        <v>305</v>
      </c>
      <c r="CM788" s="90" t="s">
        <v>5</v>
      </c>
      <c r="CN788" s="190">
        <v>345</v>
      </c>
      <c r="CO788" s="191">
        <v>355</v>
      </c>
      <c r="CP788" s="90">
        <v>350</v>
      </c>
      <c r="CQ788" s="90" t="s">
        <v>5</v>
      </c>
      <c r="CR788" s="190">
        <v>465</v>
      </c>
      <c r="CS788" s="191">
        <v>475</v>
      </c>
      <c r="CT788" s="90">
        <v>470</v>
      </c>
      <c r="CU788" s="90" t="s">
        <v>5</v>
      </c>
      <c r="CV788" s="190">
        <v>350</v>
      </c>
      <c r="CW788" s="191">
        <v>360</v>
      </c>
      <c r="CX788" s="90">
        <v>355</v>
      </c>
      <c r="CY788" s="90" t="s">
        <v>5</v>
      </c>
      <c r="CZ788" s="190">
        <v>325</v>
      </c>
      <c r="DA788" s="191">
        <v>335</v>
      </c>
      <c r="DB788" s="90">
        <v>330</v>
      </c>
      <c r="DC788" s="90">
        <v>-10</v>
      </c>
      <c r="DD788" s="190">
        <v>345</v>
      </c>
      <c r="DE788" s="191">
        <v>355</v>
      </c>
      <c r="DF788" s="90">
        <v>350</v>
      </c>
      <c r="DG788" s="90" t="s">
        <v>5</v>
      </c>
      <c r="DH788" s="190">
        <v>480</v>
      </c>
      <c r="DI788" s="191">
        <v>490</v>
      </c>
      <c r="DJ788" s="90">
        <v>485</v>
      </c>
      <c r="DK788" s="90" t="s">
        <v>5</v>
      </c>
      <c r="DL788" s="190">
        <v>330</v>
      </c>
      <c r="DM788" s="191">
        <v>340</v>
      </c>
      <c r="DN788" s="90">
        <v>335</v>
      </c>
      <c r="DO788" s="90">
        <v>5</v>
      </c>
      <c r="DP788" s="190">
        <v>285</v>
      </c>
      <c r="DQ788" s="191">
        <v>295</v>
      </c>
      <c r="DR788" s="90">
        <v>290</v>
      </c>
      <c r="DS788" s="90" t="s">
        <v>5</v>
      </c>
      <c r="DT788" s="190">
        <v>345</v>
      </c>
      <c r="DU788" s="191">
        <v>355</v>
      </c>
      <c r="DV788" s="90">
        <v>350</v>
      </c>
      <c r="DW788" s="90" t="s">
        <v>5</v>
      </c>
      <c r="DX788" s="190">
        <v>465</v>
      </c>
      <c r="DY788" s="191">
        <v>475</v>
      </c>
      <c r="DZ788" s="90">
        <v>470</v>
      </c>
      <c r="EA788" s="90" t="s">
        <v>5</v>
      </c>
      <c r="EB788" s="190">
        <v>355</v>
      </c>
      <c r="EC788" s="191">
        <v>365</v>
      </c>
      <c r="ED788" s="90">
        <v>360</v>
      </c>
      <c r="EE788" s="90" t="s">
        <v>5</v>
      </c>
      <c r="EF788" s="190">
        <v>330</v>
      </c>
      <c r="EG788" s="191">
        <v>340</v>
      </c>
      <c r="EH788" s="90">
        <v>335</v>
      </c>
      <c r="EI788" s="90">
        <v>5</v>
      </c>
      <c r="EJ788" s="190">
        <v>340</v>
      </c>
      <c r="EK788" s="191">
        <v>350</v>
      </c>
      <c r="EL788" s="90">
        <v>345</v>
      </c>
      <c r="EM788" s="90" t="s">
        <v>5</v>
      </c>
      <c r="EN788" s="190">
        <v>510</v>
      </c>
      <c r="EO788" s="191">
        <v>520</v>
      </c>
      <c r="EP788" s="90">
        <v>515</v>
      </c>
      <c r="EQ788" s="90" t="s">
        <v>5</v>
      </c>
      <c r="ER788" s="190">
        <v>320</v>
      </c>
      <c r="ES788" s="191">
        <v>330</v>
      </c>
      <c r="ET788" s="90">
        <v>325</v>
      </c>
      <c r="EU788" s="90" t="s">
        <v>5</v>
      </c>
      <c r="EV788" s="190">
        <v>300</v>
      </c>
      <c r="EW788" s="191">
        <v>310</v>
      </c>
      <c r="EX788" s="90">
        <v>305</v>
      </c>
      <c r="EY788" s="90">
        <v>-10</v>
      </c>
      <c r="EZ788" s="190">
        <v>340</v>
      </c>
      <c r="FA788" s="191">
        <v>350</v>
      </c>
      <c r="FB788" s="90">
        <v>345</v>
      </c>
      <c r="FC788" s="90" t="s">
        <v>5</v>
      </c>
      <c r="FD788" s="190">
        <v>360</v>
      </c>
      <c r="FE788" s="191">
        <v>370</v>
      </c>
      <c r="FF788" s="90">
        <v>365</v>
      </c>
      <c r="FG788" s="90" t="s">
        <v>5</v>
      </c>
      <c r="FH788" s="190">
        <v>340</v>
      </c>
      <c r="FI788" s="191">
        <v>350</v>
      </c>
      <c r="FJ788" s="90">
        <v>345</v>
      </c>
      <c r="FK788" s="90">
        <v>-5</v>
      </c>
      <c r="FL788" s="190">
        <v>315</v>
      </c>
      <c r="FM788" s="191">
        <v>325</v>
      </c>
      <c r="FN788" s="90">
        <v>320</v>
      </c>
      <c r="FO788" s="90">
        <v>-5</v>
      </c>
      <c r="FP788" s="190"/>
      <c r="FQ788" s="191"/>
      <c r="FR788" s="90"/>
      <c r="FS788" s="90"/>
      <c r="FT788" s="190">
        <v>495</v>
      </c>
      <c r="FU788" s="191">
        <v>505</v>
      </c>
      <c r="FV788" s="90">
        <v>500</v>
      </c>
      <c r="FW788" s="90">
        <v>5</v>
      </c>
      <c r="FX788" s="190">
        <v>380</v>
      </c>
      <c r="FY788" s="191">
        <v>390</v>
      </c>
      <c r="FZ788" s="90">
        <v>385</v>
      </c>
      <c r="GA788" s="90" t="s">
        <v>5</v>
      </c>
      <c r="GB788" s="190">
        <v>440</v>
      </c>
      <c r="GC788" s="191">
        <v>450</v>
      </c>
      <c r="GD788" s="90">
        <v>445</v>
      </c>
      <c r="GE788" s="90" t="s">
        <v>5</v>
      </c>
      <c r="GF788" s="190">
        <v>415</v>
      </c>
      <c r="GG788" s="191">
        <v>425</v>
      </c>
      <c r="GH788" s="90">
        <v>420</v>
      </c>
      <c r="GI788" s="90">
        <v>-10</v>
      </c>
      <c r="GJ788" s="190">
        <v>355</v>
      </c>
      <c r="GK788" s="191">
        <v>365</v>
      </c>
      <c r="GL788" s="90">
        <v>360</v>
      </c>
      <c r="GM788" s="90" t="s">
        <v>5</v>
      </c>
      <c r="GN788" s="190">
        <v>570</v>
      </c>
      <c r="GO788" s="191">
        <v>580</v>
      </c>
      <c r="GP788" s="90">
        <v>575</v>
      </c>
      <c r="GQ788" s="90" t="s">
        <v>5</v>
      </c>
    </row>
    <row r="789" spans="1:199" ht="15.75" x14ac:dyDescent="0.25">
      <c r="A789">
        <f t="shared" si="0"/>
        <v>12</v>
      </c>
      <c r="B789">
        <f t="shared" si="1"/>
        <v>2024</v>
      </c>
      <c r="C789" s="91">
        <v>45653</v>
      </c>
      <c r="D789" s="194">
        <f>AVERAGE(D788,D791)</f>
        <v>365</v>
      </c>
      <c r="E789" s="194">
        <f t="shared" ref="E789:F789" si="192">AVERAGE(E788,E791)</f>
        <v>375</v>
      </c>
      <c r="F789" s="194">
        <f t="shared" si="192"/>
        <v>370</v>
      </c>
      <c r="G789" s="195"/>
      <c r="H789" s="194">
        <f>AVERAGE(H788,H791)</f>
        <v>345</v>
      </c>
      <c r="I789" s="194">
        <f t="shared" ref="I789" si="193">AVERAGE(I788,I791)</f>
        <v>355</v>
      </c>
      <c r="J789" s="194">
        <f t="shared" ref="J789" si="194">AVERAGE(J788,J791)</f>
        <v>350</v>
      </c>
      <c r="K789" s="195"/>
      <c r="L789" s="194">
        <f>AVERAGE(L788,L791)</f>
        <v>405</v>
      </c>
      <c r="M789" s="194">
        <f t="shared" ref="M789" si="195">AVERAGE(M788,M791)</f>
        <v>415</v>
      </c>
      <c r="N789" s="194">
        <f t="shared" ref="N789" si="196">AVERAGE(N788,N791)</f>
        <v>410</v>
      </c>
      <c r="O789" s="195"/>
      <c r="P789" s="194">
        <f>AVERAGE(P788,P791)</f>
        <v>347.5</v>
      </c>
      <c r="Q789" s="194">
        <f t="shared" ref="Q789" si="197">AVERAGE(Q788,Q791)</f>
        <v>357.5</v>
      </c>
      <c r="R789" s="194">
        <f t="shared" ref="R789" si="198">AVERAGE(R788,R791)</f>
        <v>352.5</v>
      </c>
      <c r="S789" s="195"/>
      <c r="T789" s="194">
        <f>AVERAGE(T788,T791)</f>
        <v>330</v>
      </c>
      <c r="U789" s="194">
        <f t="shared" ref="U789" si="199">AVERAGE(U788,U791)</f>
        <v>340</v>
      </c>
      <c r="V789" s="194">
        <f t="shared" ref="V789" si="200">AVERAGE(V788,V791)</f>
        <v>335</v>
      </c>
      <c r="W789" s="195"/>
      <c r="X789" s="194">
        <f>AVERAGE(X788,X791)</f>
        <v>310</v>
      </c>
      <c r="Y789" s="194">
        <f t="shared" ref="Y789" si="201">AVERAGE(Y788,Y791)</f>
        <v>320</v>
      </c>
      <c r="Z789" s="194">
        <f t="shared" ref="Z789" si="202">AVERAGE(Z788,Z791)</f>
        <v>315</v>
      </c>
      <c r="AA789" s="195"/>
      <c r="AB789" s="194">
        <f>AVERAGE(AB788,AB791)</f>
        <v>385</v>
      </c>
      <c r="AC789" s="194">
        <f t="shared" ref="AC789" si="203">AVERAGE(AC788,AC791)</f>
        <v>395</v>
      </c>
      <c r="AD789" s="194">
        <f t="shared" ref="AD789" si="204">AVERAGE(AD788,AD791)</f>
        <v>390</v>
      </c>
      <c r="AE789" s="195"/>
      <c r="AF789" s="194">
        <f>AVERAGE(AF788,AF791)</f>
        <v>315</v>
      </c>
      <c r="AG789" s="194">
        <f t="shared" ref="AG789" si="205">AVERAGE(AG788,AG791)</f>
        <v>325</v>
      </c>
      <c r="AH789" s="194">
        <f t="shared" ref="AH789" si="206">AVERAGE(AH788,AH791)</f>
        <v>320</v>
      </c>
      <c r="AI789" s="195"/>
      <c r="AJ789" s="194">
        <f>AVERAGE(AJ788,AJ791)</f>
        <v>315</v>
      </c>
      <c r="AK789" s="194">
        <f t="shared" ref="AK789" si="207">AVERAGE(AK788,AK791)</f>
        <v>325</v>
      </c>
      <c r="AL789" s="194">
        <f t="shared" ref="AL789" si="208">AVERAGE(AL788,AL791)</f>
        <v>320</v>
      </c>
      <c r="AM789" s="195"/>
      <c r="AN789" s="194">
        <f>AVERAGE(AN788,AN791)</f>
        <v>265</v>
      </c>
      <c r="AO789" s="194">
        <f t="shared" ref="AO789" si="209">AVERAGE(AO788,AO791)</f>
        <v>275</v>
      </c>
      <c r="AP789" s="194">
        <f t="shared" ref="AP789" si="210">AVERAGE(AP788,AP791)</f>
        <v>270</v>
      </c>
      <c r="AQ789" s="195"/>
      <c r="AR789" s="194">
        <f>AVERAGE(AR788,AR791)</f>
        <v>405</v>
      </c>
      <c r="AS789" s="194">
        <f t="shared" ref="AS789" si="211">AVERAGE(AS788,AS791)</f>
        <v>415</v>
      </c>
      <c r="AT789" s="194">
        <f t="shared" ref="AT789" si="212">AVERAGE(AT788,AT791)</f>
        <v>410</v>
      </c>
      <c r="AU789" s="195"/>
      <c r="AV789" s="194">
        <f>AVERAGE(AV788,AV791)</f>
        <v>312.5</v>
      </c>
      <c r="AW789" s="194">
        <f t="shared" ref="AW789" si="213">AVERAGE(AW788,AW791)</f>
        <v>322.5</v>
      </c>
      <c r="AX789" s="194">
        <f t="shared" ref="AX789" si="214">AVERAGE(AX788,AX791)</f>
        <v>317.5</v>
      </c>
      <c r="AY789" s="195"/>
      <c r="AZ789" s="194">
        <f>AVERAGE(AZ788,AZ791)</f>
        <v>302.5</v>
      </c>
      <c r="BA789" s="194">
        <f t="shared" ref="BA789" si="215">AVERAGE(BA788,BA791)</f>
        <v>312.5</v>
      </c>
      <c r="BB789" s="194">
        <f t="shared" ref="BB789" si="216">AVERAGE(BB788,BB791)</f>
        <v>307.5</v>
      </c>
      <c r="BC789" s="195"/>
      <c r="BD789" s="194">
        <f>AVERAGE(BD788,BD791)</f>
        <v>275</v>
      </c>
      <c r="BE789" s="194">
        <f t="shared" ref="BE789" si="217">AVERAGE(BE788,BE791)</f>
        <v>285</v>
      </c>
      <c r="BF789" s="194">
        <f t="shared" ref="BF789" si="218">AVERAGE(BF788,BF791)</f>
        <v>280</v>
      </c>
      <c r="BG789" s="195"/>
      <c r="BH789" s="194">
        <f>AVERAGE(BH788,BH791)</f>
        <v>375</v>
      </c>
      <c r="BI789" s="194">
        <f t="shared" ref="BI789" si="219">AVERAGE(BI788,BI791)</f>
        <v>385</v>
      </c>
      <c r="BJ789" s="194">
        <f t="shared" ref="BJ789" si="220">AVERAGE(BJ788,BJ791)</f>
        <v>380</v>
      </c>
      <c r="BK789" s="195"/>
      <c r="BL789" s="194">
        <f>AVERAGE(BL788,BL791)</f>
        <v>310</v>
      </c>
      <c r="BM789" s="194">
        <f t="shared" ref="BM789" si="221">AVERAGE(BM788,BM791)</f>
        <v>320</v>
      </c>
      <c r="BN789" s="194">
        <f t="shared" ref="BN789" si="222">AVERAGE(BN788,BN791)</f>
        <v>315</v>
      </c>
      <c r="BO789" s="195"/>
      <c r="BP789" s="194">
        <f>AVERAGE(BP788,BP791)</f>
        <v>340</v>
      </c>
      <c r="BQ789" s="194">
        <f t="shared" ref="BQ789" si="223">AVERAGE(BQ788,BQ791)</f>
        <v>350</v>
      </c>
      <c r="BR789" s="194">
        <f t="shared" ref="BR789" si="224">AVERAGE(BR788,BR791)</f>
        <v>345</v>
      </c>
      <c r="BS789" s="195"/>
      <c r="BT789" s="194">
        <f>AVERAGE(BT788,BT791)</f>
        <v>275</v>
      </c>
      <c r="BU789" s="194">
        <f t="shared" ref="BU789" si="225">AVERAGE(BU788,BU791)</f>
        <v>285</v>
      </c>
      <c r="BV789" s="194">
        <f t="shared" ref="BV789" si="226">AVERAGE(BV788,BV791)</f>
        <v>280</v>
      </c>
      <c r="BW789" s="195"/>
      <c r="BX789" s="194">
        <f>AVERAGE(BX788,BX791)</f>
        <v>347.5</v>
      </c>
      <c r="BY789" s="194">
        <f t="shared" ref="BY789" si="227">AVERAGE(BY788,BY791)</f>
        <v>357.5</v>
      </c>
      <c r="BZ789" s="194">
        <f t="shared" ref="BZ789" si="228">AVERAGE(BZ788,BZ791)</f>
        <v>352.5</v>
      </c>
      <c r="CA789" s="195"/>
      <c r="CB789" s="194">
        <f>AVERAGE(CB788,CB791)</f>
        <v>452.5</v>
      </c>
      <c r="CC789" s="194">
        <f t="shared" ref="CC789" si="229">AVERAGE(CC788,CC791)</f>
        <v>462.5</v>
      </c>
      <c r="CD789" s="194">
        <f t="shared" ref="CD789" si="230">AVERAGE(CD788,CD791)</f>
        <v>457.5</v>
      </c>
      <c r="CE789" s="195"/>
      <c r="CF789" s="194">
        <f>AVERAGE(CF788,CF791)</f>
        <v>335</v>
      </c>
      <c r="CG789" s="194">
        <f t="shared" ref="CG789" si="231">AVERAGE(CG788,CG791)</f>
        <v>345</v>
      </c>
      <c r="CH789" s="194">
        <f t="shared" ref="CH789" si="232">AVERAGE(CH788,CH791)</f>
        <v>340</v>
      </c>
      <c r="CI789" s="195"/>
      <c r="CJ789" s="194">
        <f>AVERAGE(CJ788,CJ791)</f>
        <v>302.5</v>
      </c>
      <c r="CK789" s="194">
        <f t="shared" ref="CK789" si="233">AVERAGE(CK788,CK791)</f>
        <v>312.5</v>
      </c>
      <c r="CL789" s="194">
        <f t="shared" ref="CL789" si="234">AVERAGE(CL788,CL791)</f>
        <v>307.5</v>
      </c>
      <c r="CM789" s="195"/>
      <c r="CN789" s="194">
        <f>AVERAGE(CN788,CN791)</f>
        <v>347.5</v>
      </c>
      <c r="CO789" s="194">
        <f t="shared" ref="CO789" si="235">AVERAGE(CO788,CO791)</f>
        <v>357.5</v>
      </c>
      <c r="CP789" s="194">
        <f t="shared" ref="CP789" si="236">AVERAGE(CP788,CP791)</f>
        <v>352.5</v>
      </c>
      <c r="CQ789" s="195"/>
      <c r="CR789" s="194">
        <f>AVERAGE(CR788,CR791)</f>
        <v>462.5</v>
      </c>
      <c r="CS789" s="194">
        <f t="shared" ref="CS789" si="237">AVERAGE(CS788,CS791)</f>
        <v>472.5</v>
      </c>
      <c r="CT789" s="194">
        <f t="shared" ref="CT789" si="238">AVERAGE(CT788,CT791)</f>
        <v>467.5</v>
      </c>
      <c r="CU789" s="195"/>
      <c r="CV789" s="194">
        <f>AVERAGE(CV788,CV791)</f>
        <v>355</v>
      </c>
      <c r="CW789" s="194">
        <f t="shared" ref="CW789" si="239">AVERAGE(CW788,CW791)</f>
        <v>365</v>
      </c>
      <c r="CX789" s="194">
        <f t="shared" ref="CX789" si="240">AVERAGE(CX788,CX791)</f>
        <v>360</v>
      </c>
      <c r="CY789" s="195"/>
      <c r="CZ789" s="194">
        <f>AVERAGE(CZ788,CZ791)</f>
        <v>325</v>
      </c>
      <c r="DA789" s="194">
        <f t="shared" ref="DA789" si="241">AVERAGE(DA788,DA791)</f>
        <v>335</v>
      </c>
      <c r="DB789" s="194">
        <f t="shared" ref="DB789" si="242">AVERAGE(DB788,DB791)</f>
        <v>330</v>
      </c>
      <c r="DC789" s="195"/>
      <c r="DD789" s="194">
        <f>AVERAGE(DD788,DD791)</f>
        <v>347.5</v>
      </c>
      <c r="DE789" s="194">
        <f t="shared" ref="DE789" si="243">AVERAGE(DE788,DE791)</f>
        <v>357.5</v>
      </c>
      <c r="DF789" s="194">
        <f t="shared" ref="DF789" si="244">AVERAGE(DF788,DF791)</f>
        <v>352.5</v>
      </c>
      <c r="DG789" s="195"/>
      <c r="DH789" s="194">
        <f>AVERAGE(DH788,DH791)</f>
        <v>477.5</v>
      </c>
      <c r="DI789" s="194">
        <f t="shared" ref="DI789" si="245">AVERAGE(DI788,DI791)</f>
        <v>487.5</v>
      </c>
      <c r="DJ789" s="194">
        <f t="shared" ref="DJ789" si="246">AVERAGE(DJ788,DJ791)</f>
        <v>482.5</v>
      </c>
      <c r="DK789" s="195"/>
      <c r="DL789" s="194">
        <f>AVERAGE(DL788,DL791)</f>
        <v>327.5</v>
      </c>
      <c r="DM789" s="194">
        <f t="shared" ref="DM789" si="247">AVERAGE(DM788,DM791)</f>
        <v>337.5</v>
      </c>
      <c r="DN789" s="194">
        <f t="shared" ref="DN789" si="248">AVERAGE(DN788,DN791)</f>
        <v>332.5</v>
      </c>
      <c r="DO789" s="195"/>
      <c r="DP789" s="194">
        <f>AVERAGE(DP788,DP791)</f>
        <v>287.5</v>
      </c>
      <c r="DQ789" s="194">
        <f t="shared" ref="DQ789" si="249">AVERAGE(DQ788,DQ791)</f>
        <v>297.5</v>
      </c>
      <c r="DR789" s="194">
        <f t="shared" ref="DR789" si="250">AVERAGE(DR788,DR791)</f>
        <v>292.5</v>
      </c>
      <c r="DS789" s="195"/>
      <c r="DT789" s="194">
        <f>AVERAGE(DT788,DT791)</f>
        <v>347.5</v>
      </c>
      <c r="DU789" s="194">
        <f t="shared" ref="DU789" si="251">AVERAGE(DU788,DU791)</f>
        <v>357.5</v>
      </c>
      <c r="DV789" s="194">
        <f t="shared" ref="DV789" si="252">AVERAGE(DV788,DV791)</f>
        <v>352.5</v>
      </c>
      <c r="DW789" s="195"/>
      <c r="DX789" s="194">
        <f>AVERAGE(DX788,DX791)</f>
        <v>462.5</v>
      </c>
      <c r="DY789" s="194">
        <f t="shared" ref="DY789" si="253">AVERAGE(DY788,DY791)</f>
        <v>472.5</v>
      </c>
      <c r="DZ789" s="194">
        <f t="shared" ref="DZ789" si="254">AVERAGE(DZ788,DZ791)</f>
        <v>467.5</v>
      </c>
      <c r="EA789" s="195"/>
      <c r="EB789" s="194">
        <f>AVERAGE(EB788,EB791)</f>
        <v>355</v>
      </c>
      <c r="EC789" s="194">
        <f t="shared" ref="EC789" si="255">AVERAGE(EC788,EC791)</f>
        <v>365</v>
      </c>
      <c r="ED789" s="194">
        <f t="shared" ref="ED789" si="256">AVERAGE(ED788,ED791)</f>
        <v>360</v>
      </c>
      <c r="EE789" s="195"/>
      <c r="EF789" s="194">
        <f>AVERAGE(EF788,EF791)</f>
        <v>327.5</v>
      </c>
      <c r="EG789" s="194">
        <f t="shared" ref="EG789" si="257">AVERAGE(EG788,EG791)</f>
        <v>337.5</v>
      </c>
      <c r="EH789" s="194">
        <f t="shared" ref="EH789" si="258">AVERAGE(EH788,EH791)</f>
        <v>332.5</v>
      </c>
      <c r="EI789" s="195"/>
      <c r="EJ789" s="194">
        <f>AVERAGE(EJ788,EJ791)</f>
        <v>342.5</v>
      </c>
      <c r="EK789" s="194">
        <f t="shared" ref="EK789" si="259">AVERAGE(EK788,EK791)</f>
        <v>352.5</v>
      </c>
      <c r="EL789" s="194">
        <f t="shared" ref="EL789" si="260">AVERAGE(EL788,EL791)</f>
        <v>347.5</v>
      </c>
      <c r="EM789" s="195"/>
      <c r="EN789" s="194">
        <f>AVERAGE(EN788,EN791)</f>
        <v>507.5</v>
      </c>
      <c r="EO789" s="194">
        <f t="shared" ref="EO789" si="261">AVERAGE(EO788,EO791)</f>
        <v>517.5</v>
      </c>
      <c r="EP789" s="194">
        <f t="shared" ref="EP789" si="262">AVERAGE(EP788,EP791)</f>
        <v>512.5</v>
      </c>
      <c r="EQ789" s="195"/>
      <c r="ER789" s="194">
        <f>AVERAGE(ER788,ER791)</f>
        <v>317.5</v>
      </c>
      <c r="ES789" s="194">
        <f t="shared" ref="ES789" si="263">AVERAGE(ES788,ES791)</f>
        <v>327.5</v>
      </c>
      <c r="ET789" s="194">
        <f t="shared" ref="ET789" si="264">AVERAGE(ET788,ET791)</f>
        <v>322.5</v>
      </c>
      <c r="EU789" s="195"/>
      <c r="EV789" s="194">
        <f>AVERAGE(EV788,EV791)</f>
        <v>302.5</v>
      </c>
      <c r="EW789" s="194">
        <f t="shared" ref="EW789" si="265">AVERAGE(EW788,EW791)</f>
        <v>312.5</v>
      </c>
      <c r="EX789" s="194">
        <f t="shared" ref="EX789" si="266">AVERAGE(EX788,EX791)</f>
        <v>307.5</v>
      </c>
      <c r="EY789" s="195"/>
      <c r="EZ789" s="194">
        <f>AVERAGE(EZ788,EZ791)</f>
        <v>342.5</v>
      </c>
      <c r="FA789" s="194">
        <f t="shared" ref="FA789" si="267">AVERAGE(FA788,FA791)</f>
        <v>352.5</v>
      </c>
      <c r="FB789" s="194">
        <f t="shared" ref="FB789" si="268">AVERAGE(FB788,FB791)</f>
        <v>347.5</v>
      </c>
      <c r="FC789" s="195"/>
      <c r="FD789" s="194">
        <f>AVERAGE(FD788,FD791)</f>
        <v>360</v>
      </c>
      <c r="FE789" s="194">
        <f t="shared" ref="FE789" si="269">AVERAGE(FE788,FE791)</f>
        <v>370</v>
      </c>
      <c r="FF789" s="194">
        <f t="shared" ref="FF789" si="270">AVERAGE(FF788,FF791)</f>
        <v>365</v>
      </c>
      <c r="FG789" s="195"/>
      <c r="FH789" s="194">
        <f>AVERAGE(FH788,FH791)</f>
        <v>342.5</v>
      </c>
      <c r="FI789" s="194">
        <f t="shared" ref="FI789" si="271">AVERAGE(FI788,FI791)</f>
        <v>352.5</v>
      </c>
      <c r="FJ789" s="194">
        <f t="shared" ref="FJ789" si="272">AVERAGE(FJ788,FJ791)</f>
        <v>347.5</v>
      </c>
      <c r="FK789" s="195"/>
      <c r="FL789" s="194">
        <f>AVERAGE(FL788,FL791)</f>
        <v>320</v>
      </c>
      <c r="FM789" s="194">
        <f t="shared" ref="FM789" si="273">AVERAGE(FM788,FM791)</f>
        <v>330</v>
      </c>
      <c r="FN789" s="194">
        <f t="shared" ref="FN789" si="274">AVERAGE(FN788,FN791)</f>
        <v>325</v>
      </c>
      <c r="FO789" s="195"/>
      <c r="FP789" s="196"/>
      <c r="FQ789" s="197"/>
      <c r="FR789" s="197"/>
      <c r="FS789" s="195"/>
      <c r="FT789" s="194">
        <f>AVERAGE(FT788,FX791)</f>
        <v>430</v>
      </c>
      <c r="FU789" s="194">
        <f>AVERAGE(FU788,FY791)</f>
        <v>440</v>
      </c>
      <c r="FV789" s="194">
        <f>AVERAGE(FV788,FZ791)</f>
        <v>435</v>
      </c>
      <c r="FW789" s="195"/>
      <c r="FX789" s="194">
        <f>AVERAGE(FX788,GB791)</f>
        <v>415</v>
      </c>
      <c r="FY789" s="194">
        <f>AVERAGE(FY788,GC791)</f>
        <v>425</v>
      </c>
      <c r="FZ789" s="194">
        <f>AVERAGE(FZ788,GD791)</f>
        <v>420</v>
      </c>
      <c r="GA789" s="195"/>
      <c r="GB789" s="194">
        <f>AVERAGE(GB788,GF791)</f>
        <v>427.5</v>
      </c>
      <c r="GC789" s="194">
        <f>AVERAGE(GC788,GG791)</f>
        <v>437.5</v>
      </c>
      <c r="GD789" s="194">
        <f>AVERAGE(GD788,GH791)</f>
        <v>432.5</v>
      </c>
      <c r="GE789" s="195"/>
      <c r="GF789" s="194">
        <f>AVERAGE(GF788,GJ791)</f>
        <v>387.5</v>
      </c>
      <c r="GG789" s="194">
        <f>AVERAGE(GG788,GK791)</f>
        <v>397.5</v>
      </c>
      <c r="GH789" s="194">
        <f>AVERAGE(GH788,GL791)</f>
        <v>392.5</v>
      </c>
      <c r="GI789" s="195"/>
      <c r="GJ789" s="194">
        <f>AVERAGE(GJ788,GN791)</f>
        <v>460</v>
      </c>
      <c r="GK789" s="194">
        <f>AVERAGE(GK788,GO791)</f>
        <v>470</v>
      </c>
      <c r="GL789" s="194">
        <f>AVERAGE(GL788,GP791)</f>
        <v>465</v>
      </c>
      <c r="GM789" s="195"/>
      <c r="GN789" s="194">
        <f>AVERAGE(GN788,GR791)</f>
        <v>570</v>
      </c>
      <c r="GO789" s="194">
        <f>AVERAGE(GO788,GS791)</f>
        <v>580</v>
      </c>
      <c r="GP789" s="194">
        <f>AVERAGE(GP788,GT791)</f>
        <v>575</v>
      </c>
      <c r="GQ789" s="195"/>
    </row>
    <row r="790" spans="1:199" ht="15.75" x14ac:dyDescent="0.25">
      <c r="A790">
        <f t="shared" si="0"/>
        <v>1</v>
      </c>
      <c r="B790">
        <f t="shared" si="1"/>
        <v>2025</v>
      </c>
      <c r="C790" s="91">
        <v>45660</v>
      </c>
      <c r="D790" s="194">
        <f>AVERAGE(D788,D791)</f>
        <v>365</v>
      </c>
      <c r="E790" s="194">
        <f t="shared" ref="E790:F790" si="275">AVERAGE(E788,E791)</f>
        <v>375</v>
      </c>
      <c r="F790" s="194">
        <f t="shared" si="275"/>
        <v>370</v>
      </c>
      <c r="G790" s="195"/>
      <c r="H790" s="194">
        <f>AVERAGE(H788,H791)</f>
        <v>345</v>
      </c>
      <c r="I790" s="194">
        <f t="shared" ref="I790" si="276">AVERAGE(I788,I791)</f>
        <v>355</v>
      </c>
      <c r="J790" s="194">
        <f t="shared" ref="J790" si="277">AVERAGE(J788,J791)</f>
        <v>350</v>
      </c>
      <c r="K790" s="195"/>
      <c r="L790" s="194">
        <f>AVERAGE(L788,L791)</f>
        <v>405</v>
      </c>
      <c r="M790" s="194">
        <f t="shared" ref="M790" si="278">AVERAGE(M788,M791)</f>
        <v>415</v>
      </c>
      <c r="N790" s="194">
        <f t="shared" ref="N790" si="279">AVERAGE(N788,N791)</f>
        <v>410</v>
      </c>
      <c r="O790" s="195"/>
      <c r="P790" s="194">
        <f>AVERAGE(P788,P791)</f>
        <v>347.5</v>
      </c>
      <c r="Q790" s="194">
        <f t="shared" ref="Q790" si="280">AVERAGE(Q788,Q791)</f>
        <v>357.5</v>
      </c>
      <c r="R790" s="194">
        <f t="shared" ref="R790" si="281">AVERAGE(R788,R791)</f>
        <v>352.5</v>
      </c>
      <c r="S790" s="195"/>
      <c r="T790" s="194">
        <f>AVERAGE(T788,T791)</f>
        <v>330</v>
      </c>
      <c r="U790" s="194">
        <f t="shared" ref="U790" si="282">AVERAGE(U788,U791)</f>
        <v>340</v>
      </c>
      <c r="V790" s="194">
        <f t="shared" ref="V790" si="283">AVERAGE(V788,V791)</f>
        <v>335</v>
      </c>
      <c r="W790" s="195"/>
      <c r="X790" s="194">
        <f>AVERAGE(X788,X791)</f>
        <v>310</v>
      </c>
      <c r="Y790" s="194">
        <f t="shared" ref="Y790" si="284">AVERAGE(Y788,Y791)</f>
        <v>320</v>
      </c>
      <c r="Z790" s="194">
        <f t="shared" ref="Z790" si="285">AVERAGE(Z788,Z791)</f>
        <v>315</v>
      </c>
      <c r="AA790" s="195"/>
      <c r="AB790" s="194">
        <f>AVERAGE(AB788,AB791)</f>
        <v>385</v>
      </c>
      <c r="AC790" s="194">
        <f t="shared" ref="AC790" si="286">AVERAGE(AC788,AC791)</f>
        <v>395</v>
      </c>
      <c r="AD790" s="194">
        <f t="shared" ref="AD790" si="287">AVERAGE(AD788,AD791)</f>
        <v>390</v>
      </c>
      <c r="AE790" s="195"/>
      <c r="AF790" s="194">
        <f>AVERAGE(AF788,AF791)</f>
        <v>315</v>
      </c>
      <c r="AG790" s="194">
        <f t="shared" ref="AG790" si="288">AVERAGE(AG788,AG791)</f>
        <v>325</v>
      </c>
      <c r="AH790" s="194">
        <f t="shared" ref="AH790" si="289">AVERAGE(AH788,AH791)</f>
        <v>320</v>
      </c>
      <c r="AI790" s="195"/>
      <c r="AJ790" s="194">
        <f>AVERAGE(AJ788,AJ791)</f>
        <v>315</v>
      </c>
      <c r="AK790" s="194">
        <f t="shared" ref="AK790" si="290">AVERAGE(AK788,AK791)</f>
        <v>325</v>
      </c>
      <c r="AL790" s="194">
        <f t="shared" ref="AL790" si="291">AVERAGE(AL788,AL791)</f>
        <v>320</v>
      </c>
      <c r="AM790" s="195"/>
      <c r="AN790" s="194">
        <f>AVERAGE(AN788,AN791)</f>
        <v>265</v>
      </c>
      <c r="AO790" s="194">
        <f t="shared" ref="AO790" si="292">AVERAGE(AO788,AO791)</f>
        <v>275</v>
      </c>
      <c r="AP790" s="194">
        <f t="shared" ref="AP790" si="293">AVERAGE(AP788,AP791)</f>
        <v>270</v>
      </c>
      <c r="AQ790" s="195"/>
      <c r="AR790" s="194">
        <f>AVERAGE(AR788,AR791)</f>
        <v>405</v>
      </c>
      <c r="AS790" s="194">
        <f t="shared" ref="AS790" si="294">AVERAGE(AS788,AS791)</f>
        <v>415</v>
      </c>
      <c r="AT790" s="194">
        <f t="shared" ref="AT790" si="295">AVERAGE(AT788,AT791)</f>
        <v>410</v>
      </c>
      <c r="AU790" s="195"/>
      <c r="AV790" s="194">
        <f>AVERAGE(AV788,AV791)</f>
        <v>312.5</v>
      </c>
      <c r="AW790" s="194">
        <f t="shared" ref="AW790" si="296">AVERAGE(AW788,AW791)</f>
        <v>322.5</v>
      </c>
      <c r="AX790" s="194">
        <f t="shared" ref="AX790" si="297">AVERAGE(AX788,AX791)</f>
        <v>317.5</v>
      </c>
      <c r="AY790" s="195"/>
      <c r="AZ790" s="194">
        <f>AVERAGE(AZ788,AZ791)</f>
        <v>302.5</v>
      </c>
      <c r="BA790" s="194">
        <f t="shared" ref="BA790" si="298">AVERAGE(BA788,BA791)</f>
        <v>312.5</v>
      </c>
      <c r="BB790" s="194">
        <f t="shared" ref="BB790" si="299">AVERAGE(BB788,BB791)</f>
        <v>307.5</v>
      </c>
      <c r="BC790" s="195"/>
      <c r="BD790" s="194">
        <f>AVERAGE(BD788,BD791)</f>
        <v>275</v>
      </c>
      <c r="BE790" s="194">
        <f t="shared" ref="BE790" si="300">AVERAGE(BE788,BE791)</f>
        <v>285</v>
      </c>
      <c r="BF790" s="194">
        <f t="shared" ref="BF790" si="301">AVERAGE(BF788,BF791)</f>
        <v>280</v>
      </c>
      <c r="BG790" s="195"/>
      <c r="BH790" s="194">
        <f>AVERAGE(BH788,BH791)</f>
        <v>375</v>
      </c>
      <c r="BI790" s="194">
        <f t="shared" ref="BI790" si="302">AVERAGE(BI788,BI791)</f>
        <v>385</v>
      </c>
      <c r="BJ790" s="194">
        <f t="shared" ref="BJ790" si="303">AVERAGE(BJ788,BJ791)</f>
        <v>380</v>
      </c>
      <c r="BK790" s="195"/>
      <c r="BL790" s="194">
        <f>AVERAGE(BL788,BL791)</f>
        <v>310</v>
      </c>
      <c r="BM790" s="194">
        <f t="shared" ref="BM790" si="304">AVERAGE(BM788,BM791)</f>
        <v>320</v>
      </c>
      <c r="BN790" s="194">
        <f t="shared" ref="BN790" si="305">AVERAGE(BN788,BN791)</f>
        <v>315</v>
      </c>
      <c r="BO790" s="195"/>
      <c r="BP790" s="194">
        <f>AVERAGE(BP788,BP791)</f>
        <v>340</v>
      </c>
      <c r="BQ790" s="194">
        <f t="shared" ref="BQ790" si="306">AVERAGE(BQ788,BQ791)</f>
        <v>350</v>
      </c>
      <c r="BR790" s="194">
        <f t="shared" ref="BR790" si="307">AVERAGE(BR788,BR791)</f>
        <v>345</v>
      </c>
      <c r="BS790" s="195"/>
      <c r="BT790" s="194">
        <f>AVERAGE(BT788,BT791)</f>
        <v>275</v>
      </c>
      <c r="BU790" s="194">
        <f t="shared" ref="BU790" si="308">AVERAGE(BU788,BU791)</f>
        <v>285</v>
      </c>
      <c r="BV790" s="194">
        <f t="shared" ref="BV790" si="309">AVERAGE(BV788,BV791)</f>
        <v>280</v>
      </c>
      <c r="BW790" s="195"/>
      <c r="BX790" s="194">
        <f>AVERAGE(BX788,BX791)</f>
        <v>347.5</v>
      </c>
      <c r="BY790" s="194">
        <f t="shared" ref="BY790" si="310">AVERAGE(BY788,BY791)</f>
        <v>357.5</v>
      </c>
      <c r="BZ790" s="194">
        <f t="shared" ref="BZ790" si="311">AVERAGE(BZ788,BZ791)</f>
        <v>352.5</v>
      </c>
      <c r="CA790" s="195"/>
      <c r="CB790" s="194">
        <f>AVERAGE(CB788,CB791)</f>
        <v>452.5</v>
      </c>
      <c r="CC790" s="194">
        <f t="shared" ref="CC790" si="312">AVERAGE(CC788,CC791)</f>
        <v>462.5</v>
      </c>
      <c r="CD790" s="194">
        <f t="shared" ref="CD790" si="313">AVERAGE(CD788,CD791)</f>
        <v>457.5</v>
      </c>
      <c r="CE790" s="195"/>
      <c r="CF790" s="194">
        <f>AVERAGE(CF788,CF791)</f>
        <v>335</v>
      </c>
      <c r="CG790" s="194">
        <f t="shared" ref="CG790" si="314">AVERAGE(CG788,CG791)</f>
        <v>345</v>
      </c>
      <c r="CH790" s="194">
        <f t="shared" ref="CH790" si="315">AVERAGE(CH788,CH791)</f>
        <v>340</v>
      </c>
      <c r="CI790" s="195"/>
      <c r="CJ790" s="194">
        <f>AVERAGE(CJ788,CJ791)</f>
        <v>302.5</v>
      </c>
      <c r="CK790" s="194">
        <f t="shared" ref="CK790" si="316">AVERAGE(CK788,CK791)</f>
        <v>312.5</v>
      </c>
      <c r="CL790" s="194">
        <f t="shared" ref="CL790" si="317">AVERAGE(CL788,CL791)</f>
        <v>307.5</v>
      </c>
      <c r="CM790" s="195"/>
      <c r="CN790" s="194">
        <f>AVERAGE(CN788,CN791)</f>
        <v>347.5</v>
      </c>
      <c r="CO790" s="194">
        <f t="shared" ref="CO790" si="318">AVERAGE(CO788,CO791)</f>
        <v>357.5</v>
      </c>
      <c r="CP790" s="194">
        <f t="shared" ref="CP790" si="319">AVERAGE(CP788,CP791)</f>
        <v>352.5</v>
      </c>
      <c r="CQ790" s="195"/>
      <c r="CR790" s="194">
        <f>AVERAGE(CR788,CR791)</f>
        <v>462.5</v>
      </c>
      <c r="CS790" s="194">
        <f t="shared" ref="CS790" si="320">AVERAGE(CS788,CS791)</f>
        <v>472.5</v>
      </c>
      <c r="CT790" s="194">
        <f t="shared" ref="CT790" si="321">AVERAGE(CT788,CT791)</f>
        <v>467.5</v>
      </c>
      <c r="CU790" s="195"/>
      <c r="CV790" s="194">
        <f>AVERAGE(CV788,CV791)</f>
        <v>355</v>
      </c>
      <c r="CW790" s="194">
        <f t="shared" ref="CW790" si="322">AVERAGE(CW788,CW791)</f>
        <v>365</v>
      </c>
      <c r="CX790" s="194">
        <f t="shared" ref="CX790" si="323">AVERAGE(CX788,CX791)</f>
        <v>360</v>
      </c>
      <c r="CY790" s="195"/>
      <c r="CZ790" s="194">
        <f>AVERAGE(CZ788,CZ791)</f>
        <v>325</v>
      </c>
      <c r="DA790" s="194">
        <f t="shared" ref="DA790" si="324">AVERAGE(DA788,DA791)</f>
        <v>335</v>
      </c>
      <c r="DB790" s="194">
        <f t="shared" ref="DB790" si="325">AVERAGE(DB788,DB791)</f>
        <v>330</v>
      </c>
      <c r="DC790" s="195"/>
      <c r="DD790" s="194">
        <f>AVERAGE(DD788,DD791)</f>
        <v>347.5</v>
      </c>
      <c r="DE790" s="194">
        <f t="shared" ref="DE790" si="326">AVERAGE(DE788,DE791)</f>
        <v>357.5</v>
      </c>
      <c r="DF790" s="194">
        <f t="shared" ref="DF790" si="327">AVERAGE(DF788,DF791)</f>
        <v>352.5</v>
      </c>
      <c r="DG790" s="195"/>
      <c r="DH790" s="194">
        <f>AVERAGE(DH788,DH791)</f>
        <v>477.5</v>
      </c>
      <c r="DI790" s="194">
        <f t="shared" ref="DI790" si="328">AVERAGE(DI788,DI791)</f>
        <v>487.5</v>
      </c>
      <c r="DJ790" s="194">
        <f t="shared" ref="DJ790" si="329">AVERAGE(DJ788,DJ791)</f>
        <v>482.5</v>
      </c>
      <c r="DK790" s="195"/>
      <c r="DL790" s="194">
        <f>AVERAGE(DL788,DL791)</f>
        <v>327.5</v>
      </c>
      <c r="DM790" s="194">
        <f t="shared" ref="DM790" si="330">AVERAGE(DM788,DM791)</f>
        <v>337.5</v>
      </c>
      <c r="DN790" s="194">
        <f t="shared" ref="DN790" si="331">AVERAGE(DN788,DN791)</f>
        <v>332.5</v>
      </c>
      <c r="DO790" s="195"/>
      <c r="DP790" s="194">
        <f>AVERAGE(DP788,DP791)</f>
        <v>287.5</v>
      </c>
      <c r="DQ790" s="194">
        <f t="shared" ref="DQ790" si="332">AVERAGE(DQ788,DQ791)</f>
        <v>297.5</v>
      </c>
      <c r="DR790" s="194">
        <f t="shared" ref="DR790" si="333">AVERAGE(DR788,DR791)</f>
        <v>292.5</v>
      </c>
      <c r="DS790" s="195"/>
      <c r="DT790" s="194">
        <f>AVERAGE(DT788,DT791)</f>
        <v>347.5</v>
      </c>
      <c r="DU790" s="194">
        <f t="shared" ref="DU790" si="334">AVERAGE(DU788,DU791)</f>
        <v>357.5</v>
      </c>
      <c r="DV790" s="194">
        <f t="shared" ref="DV790" si="335">AVERAGE(DV788,DV791)</f>
        <v>352.5</v>
      </c>
      <c r="DW790" s="195"/>
      <c r="DX790" s="194">
        <f>AVERAGE(DX788,DX791)</f>
        <v>462.5</v>
      </c>
      <c r="DY790" s="194">
        <f t="shared" ref="DY790" si="336">AVERAGE(DY788,DY791)</f>
        <v>472.5</v>
      </c>
      <c r="DZ790" s="194">
        <f t="shared" ref="DZ790" si="337">AVERAGE(DZ788,DZ791)</f>
        <v>467.5</v>
      </c>
      <c r="EA790" s="195"/>
      <c r="EB790" s="194">
        <f>AVERAGE(EB788,EB791)</f>
        <v>355</v>
      </c>
      <c r="EC790" s="194">
        <f t="shared" ref="EC790" si="338">AVERAGE(EC788,EC791)</f>
        <v>365</v>
      </c>
      <c r="ED790" s="194">
        <f t="shared" ref="ED790" si="339">AVERAGE(ED788,ED791)</f>
        <v>360</v>
      </c>
      <c r="EE790" s="195"/>
      <c r="EF790" s="194">
        <f>AVERAGE(EF788,EF791)</f>
        <v>327.5</v>
      </c>
      <c r="EG790" s="194">
        <f t="shared" ref="EG790" si="340">AVERAGE(EG788,EG791)</f>
        <v>337.5</v>
      </c>
      <c r="EH790" s="194">
        <f t="shared" ref="EH790" si="341">AVERAGE(EH788,EH791)</f>
        <v>332.5</v>
      </c>
      <c r="EI790" s="195"/>
      <c r="EJ790" s="194">
        <f>AVERAGE(EJ788,EJ791)</f>
        <v>342.5</v>
      </c>
      <c r="EK790" s="194">
        <f t="shared" ref="EK790" si="342">AVERAGE(EK788,EK791)</f>
        <v>352.5</v>
      </c>
      <c r="EL790" s="194">
        <f t="shared" ref="EL790" si="343">AVERAGE(EL788,EL791)</f>
        <v>347.5</v>
      </c>
      <c r="EM790" s="195"/>
      <c r="EN790" s="194">
        <f>AVERAGE(EN788,EN791)</f>
        <v>507.5</v>
      </c>
      <c r="EO790" s="194">
        <f t="shared" ref="EO790" si="344">AVERAGE(EO788,EO791)</f>
        <v>517.5</v>
      </c>
      <c r="EP790" s="194">
        <f t="shared" ref="EP790" si="345">AVERAGE(EP788,EP791)</f>
        <v>512.5</v>
      </c>
      <c r="EQ790" s="195"/>
      <c r="ER790" s="194">
        <f>AVERAGE(ER788,ER791)</f>
        <v>317.5</v>
      </c>
      <c r="ES790" s="194">
        <f t="shared" ref="ES790" si="346">AVERAGE(ES788,ES791)</f>
        <v>327.5</v>
      </c>
      <c r="ET790" s="194">
        <f t="shared" ref="ET790" si="347">AVERAGE(ET788,ET791)</f>
        <v>322.5</v>
      </c>
      <c r="EU790" s="195"/>
      <c r="EV790" s="194">
        <f>AVERAGE(EV788,EV791)</f>
        <v>302.5</v>
      </c>
      <c r="EW790" s="194">
        <f t="shared" ref="EW790" si="348">AVERAGE(EW788,EW791)</f>
        <v>312.5</v>
      </c>
      <c r="EX790" s="194">
        <f t="shared" ref="EX790" si="349">AVERAGE(EX788,EX791)</f>
        <v>307.5</v>
      </c>
      <c r="EY790" s="195"/>
      <c r="EZ790" s="194">
        <f>AVERAGE(EZ788,EZ791)</f>
        <v>342.5</v>
      </c>
      <c r="FA790" s="194">
        <f t="shared" ref="FA790" si="350">AVERAGE(FA788,FA791)</f>
        <v>352.5</v>
      </c>
      <c r="FB790" s="194">
        <f t="shared" ref="FB790" si="351">AVERAGE(FB788,FB791)</f>
        <v>347.5</v>
      </c>
      <c r="FC790" s="195"/>
      <c r="FD790" s="194">
        <f>AVERAGE(FD788,FD791)</f>
        <v>360</v>
      </c>
      <c r="FE790" s="194">
        <f t="shared" ref="FE790" si="352">AVERAGE(FE788,FE791)</f>
        <v>370</v>
      </c>
      <c r="FF790" s="194">
        <f t="shared" ref="FF790" si="353">AVERAGE(FF788,FF791)</f>
        <v>365</v>
      </c>
      <c r="FG790" s="195"/>
      <c r="FH790" s="194">
        <f>AVERAGE(FH788,FH791)</f>
        <v>342.5</v>
      </c>
      <c r="FI790" s="194">
        <f t="shared" ref="FI790" si="354">AVERAGE(FI788,FI791)</f>
        <v>352.5</v>
      </c>
      <c r="FJ790" s="194">
        <f t="shared" ref="FJ790" si="355">AVERAGE(FJ788,FJ791)</f>
        <v>347.5</v>
      </c>
      <c r="FK790" s="195"/>
      <c r="FL790" s="194">
        <f>AVERAGE(FL788,FL791)</f>
        <v>320</v>
      </c>
      <c r="FM790" s="194">
        <f t="shared" ref="FM790" si="356">AVERAGE(FM788,FM791)</f>
        <v>330</v>
      </c>
      <c r="FN790" s="194">
        <f t="shared" ref="FN790" si="357">AVERAGE(FN788,FN791)</f>
        <v>325</v>
      </c>
      <c r="FO790" s="195"/>
      <c r="FP790" s="196"/>
      <c r="FQ790" s="197"/>
      <c r="FR790" s="197"/>
      <c r="FS790" s="195"/>
      <c r="FT790" s="194">
        <f>AVERAGE(FT788,FX791)</f>
        <v>430</v>
      </c>
      <c r="FU790" s="194">
        <f>AVERAGE(FU788,FY791)</f>
        <v>440</v>
      </c>
      <c r="FV790" s="194">
        <f>AVERAGE(FV788,FZ791)</f>
        <v>435</v>
      </c>
      <c r="FW790" s="195"/>
      <c r="FX790" s="194">
        <f>AVERAGE(FX788,GB791)</f>
        <v>415</v>
      </c>
      <c r="FY790" s="194">
        <f>AVERAGE(FY788,GC791)</f>
        <v>425</v>
      </c>
      <c r="FZ790" s="194">
        <f>AVERAGE(FZ788,GD791)</f>
        <v>420</v>
      </c>
      <c r="GA790" s="195"/>
      <c r="GB790" s="194">
        <f>AVERAGE(GB788,GF791)</f>
        <v>427.5</v>
      </c>
      <c r="GC790" s="194">
        <f>AVERAGE(GC788,GG791)</f>
        <v>437.5</v>
      </c>
      <c r="GD790" s="194">
        <f>AVERAGE(GD788,GH791)</f>
        <v>432.5</v>
      </c>
      <c r="GE790" s="195"/>
      <c r="GF790" s="194">
        <f>AVERAGE(GF788,GJ791)</f>
        <v>387.5</v>
      </c>
      <c r="GG790" s="194">
        <f>AVERAGE(GG788,GK791)</f>
        <v>397.5</v>
      </c>
      <c r="GH790" s="194">
        <f>AVERAGE(GH788,GL791)</f>
        <v>392.5</v>
      </c>
      <c r="GI790" s="195"/>
      <c r="GJ790" s="194">
        <f>AVERAGE(GJ788,GN791)</f>
        <v>460</v>
      </c>
      <c r="GK790" s="194">
        <f>AVERAGE(GK788,GO791)</f>
        <v>470</v>
      </c>
      <c r="GL790" s="194">
        <f>AVERAGE(GL788,GP791)</f>
        <v>465</v>
      </c>
      <c r="GM790" s="195"/>
      <c r="GN790" s="194">
        <f>AVERAGE(GN788,GR791)</f>
        <v>570</v>
      </c>
      <c r="GO790" s="194">
        <f>AVERAGE(GO788,GS791)</f>
        <v>580</v>
      </c>
      <c r="GP790" s="194">
        <f>AVERAGE(GP788,GT791)</f>
        <v>575</v>
      </c>
      <c r="GQ790" s="195"/>
    </row>
    <row r="791" spans="1:199" ht="15.75" x14ac:dyDescent="0.25">
      <c r="A791">
        <f t="shared" si="0"/>
        <v>1</v>
      </c>
      <c r="B791">
        <f t="shared" si="1"/>
        <v>2025</v>
      </c>
      <c r="C791" s="91">
        <v>45667</v>
      </c>
      <c r="D791" s="190">
        <v>370</v>
      </c>
      <c r="E791" s="191">
        <v>380</v>
      </c>
      <c r="F791" s="90">
        <v>375</v>
      </c>
      <c r="G791" s="90">
        <v>10</v>
      </c>
      <c r="H791" s="190">
        <v>350</v>
      </c>
      <c r="I791" s="191">
        <v>360</v>
      </c>
      <c r="J791" s="90">
        <v>355</v>
      </c>
      <c r="K791" s="90">
        <v>10</v>
      </c>
      <c r="L791" s="190">
        <v>405</v>
      </c>
      <c r="M791" s="191">
        <v>415</v>
      </c>
      <c r="N791" s="90">
        <v>410</v>
      </c>
      <c r="O791" s="90" t="s">
        <v>5</v>
      </c>
      <c r="P791" s="190">
        <v>360</v>
      </c>
      <c r="Q791" s="191">
        <v>370</v>
      </c>
      <c r="R791" s="90">
        <v>365</v>
      </c>
      <c r="S791" s="90">
        <v>25</v>
      </c>
      <c r="T791" s="190">
        <v>330</v>
      </c>
      <c r="U791" s="191">
        <v>340</v>
      </c>
      <c r="V791" s="90">
        <v>335</v>
      </c>
      <c r="W791" s="90" t="s">
        <v>5</v>
      </c>
      <c r="X791" s="190">
        <v>310</v>
      </c>
      <c r="Y791" s="191">
        <v>320</v>
      </c>
      <c r="Z791" s="90">
        <v>315</v>
      </c>
      <c r="AA791" s="90" t="s">
        <v>5</v>
      </c>
      <c r="AB791" s="190">
        <v>385</v>
      </c>
      <c r="AC791" s="191">
        <v>395</v>
      </c>
      <c r="AD791" s="90">
        <v>390</v>
      </c>
      <c r="AE791" s="90" t="s">
        <v>5</v>
      </c>
      <c r="AF791" s="190">
        <v>315</v>
      </c>
      <c r="AG791" s="191">
        <v>325</v>
      </c>
      <c r="AH791" s="90">
        <v>320</v>
      </c>
      <c r="AI791" s="90" t="s">
        <v>5</v>
      </c>
      <c r="AJ791" s="190">
        <v>320</v>
      </c>
      <c r="AK791" s="191">
        <v>330</v>
      </c>
      <c r="AL791" s="90">
        <v>325</v>
      </c>
      <c r="AM791" s="90">
        <v>10</v>
      </c>
      <c r="AN791" s="190">
        <v>270</v>
      </c>
      <c r="AO791" s="191">
        <v>280</v>
      </c>
      <c r="AP791" s="90">
        <v>275</v>
      </c>
      <c r="AQ791" s="90">
        <v>10</v>
      </c>
      <c r="AR791" s="190">
        <v>405</v>
      </c>
      <c r="AS791" s="191">
        <v>415</v>
      </c>
      <c r="AT791" s="90">
        <v>410</v>
      </c>
      <c r="AU791" s="90" t="s">
        <v>5</v>
      </c>
      <c r="AV791" s="190">
        <v>315</v>
      </c>
      <c r="AW791" s="191">
        <v>325</v>
      </c>
      <c r="AX791" s="90">
        <v>320</v>
      </c>
      <c r="AY791" s="90">
        <v>5</v>
      </c>
      <c r="AZ791" s="190">
        <v>305</v>
      </c>
      <c r="BA791" s="191">
        <v>315</v>
      </c>
      <c r="BB791" s="90">
        <v>310</v>
      </c>
      <c r="BC791" s="90">
        <v>5</v>
      </c>
      <c r="BD791" s="190">
        <v>275</v>
      </c>
      <c r="BE791" s="191">
        <v>285</v>
      </c>
      <c r="BF791" s="90">
        <v>280</v>
      </c>
      <c r="BG791" s="90" t="s">
        <v>5</v>
      </c>
      <c r="BH791" s="190">
        <v>375</v>
      </c>
      <c r="BI791" s="191">
        <v>385</v>
      </c>
      <c r="BJ791" s="90">
        <v>380</v>
      </c>
      <c r="BK791" s="90" t="s">
        <v>5</v>
      </c>
      <c r="BL791" s="190">
        <v>315</v>
      </c>
      <c r="BM791" s="191">
        <v>325</v>
      </c>
      <c r="BN791" s="90">
        <v>320</v>
      </c>
      <c r="BO791" s="90">
        <v>10</v>
      </c>
      <c r="BP791" s="190">
        <v>340</v>
      </c>
      <c r="BQ791" s="191">
        <v>350</v>
      </c>
      <c r="BR791" s="90">
        <v>345</v>
      </c>
      <c r="BS791" s="90" t="s">
        <v>5</v>
      </c>
      <c r="BT791" s="190">
        <v>275</v>
      </c>
      <c r="BU791" s="191">
        <v>285</v>
      </c>
      <c r="BV791" s="90">
        <v>280</v>
      </c>
      <c r="BW791" s="90" t="s">
        <v>5</v>
      </c>
      <c r="BX791" s="190">
        <v>350</v>
      </c>
      <c r="BY791" s="191">
        <v>360</v>
      </c>
      <c r="BZ791" s="90">
        <v>355</v>
      </c>
      <c r="CA791" s="90">
        <v>5</v>
      </c>
      <c r="CB791" s="190">
        <v>450</v>
      </c>
      <c r="CC791" s="191">
        <v>460</v>
      </c>
      <c r="CD791" s="90">
        <v>455</v>
      </c>
      <c r="CE791" s="90">
        <v>-5</v>
      </c>
      <c r="CF791" s="190">
        <v>335</v>
      </c>
      <c r="CG791" s="191">
        <v>345</v>
      </c>
      <c r="CH791" s="90">
        <v>340</v>
      </c>
      <c r="CI791" s="90" t="s">
        <v>5</v>
      </c>
      <c r="CJ791" s="190">
        <v>305</v>
      </c>
      <c r="CK791" s="191">
        <v>315</v>
      </c>
      <c r="CL791" s="90">
        <v>310</v>
      </c>
      <c r="CM791" s="90">
        <v>5</v>
      </c>
      <c r="CN791" s="190">
        <v>350</v>
      </c>
      <c r="CO791" s="191">
        <v>360</v>
      </c>
      <c r="CP791" s="90">
        <v>355</v>
      </c>
      <c r="CQ791" s="90">
        <v>5</v>
      </c>
      <c r="CR791" s="190">
        <v>460</v>
      </c>
      <c r="CS791" s="191">
        <v>470</v>
      </c>
      <c r="CT791" s="90">
        <v>465</v>
      </c>
      <c r="CU791" s="90">
        <v>-5</v>
      </c>
      <c r="CV791" s="190">
        <v>360</v>
      </c>
      <c r="CW791" s="191">
        <v>370</v>
      </c>
      <c r="CX791" s="90">
        <v>365</v>
      </c>
      <c r="CY791" s="90">
        <v>10</v>
      </c>
      <c r="CZ791" s="190">
        <v>325</v>
      </c>
      <c r="DA791" s="191">
        <v>335</v>
      </c>
      <c r="DB791" s="90">
        <v>330</v>
      </c>
      <c r="DC791" s="90" t="s">
        <v>5</v>
      </c>
      <c r="DD791" s="190">
        <v>350</v>
      </c>
      <c r="DE791" s="191">
        <v>360</v>
      </c>
      <c r="DF791" s="90">
        <v>355</v>
      </c>
      <c r="DG791" s="90">
        <v>5</v>
      </c>
      <c r="DH791" s="190">
        <v>475</v>
      </c>
      <c r="DI791" s="191">
        <v>485</v>
      </c>
      <c r="DJ791" s="90">
        <v>480</v>
      </c>
      <c r="DK791" s="90">
        <v>-5</v>
      </c>
      <c r="DL791" s="190">
        <v>325</v>
      </c>
      <c r="DM791" s="191">
        <v>335</v>
      </c>
      <c r="DN791" s="90">
        <v>330</v>
      </c>
      <c r="DO791" s="90">
        <v>-5</v>
      </c>
      <c r="DP791" s="190">
        <v>290</v>
      </c>
      <c r="DQ791" s="191">
        <v>300</v>
      </c>
      <c r="DR791" s="90">
        <v>295</v>
      </c>
      <c r="DS791" s="90">
        <v>5</v>
      </c>
      <c r="DT791" s="190">
        <v>350</v>
      </c>
      <c r="DU791" s="191">
        <v>360</v>
      </c>
      <c r="DV791" s="90">
        <v>355</v>
      </c>
      <c r="DW791" s="90">
        <v>5</v>
      </c>
      <c r="DX791" s="190">
        <v>460</v>
      </c>
      <c r="DY791" s="191">
        <v>470</v>
      </c>
      <c r="DZ791" s="90">
        <v>465</v>
      </c>
      <c r="EA791" s="90">
        <v>-5</v>
      </c>
      <c r="EB791" s="190">
        <v>355</v>
      </c>
      <c r="EC791" s="191">
        <v>365</v>
      </c>
      <c r="ED791" s="90">
        <v>360</v>
      </c>
      <c r="EE791" s="90" t="s">
        <v>5</v>
      </c>
      <c r="EF791" s="190">
        <v>325</v>
      </c>
      <c r="EG791" s="191">
        <v>335</v>
      </c>
      <c r="EH791" s="90">
        <v>330</v>
      </c>
      <c r="EI791" s="90">
        <v>-5</v>
      </c>
      <c r="EJ791" s="190">
        <v>345</v>
      </c>
      <c r="EK791" s="191">
        <v>355</v>
      </c>
      <c r="EL791" s="90">
        <v>350</v>
      </c>
      <c r="EM791" s="90">
        <v>5</v>
      </c>
      <c r="EN791" s="190">
        <v>505</v>
      </c>
      <c r="EO791" s="191">
        <v>515</v>
      </c>
      <c r="EP791" s="90">
        <v>510</v>
      </c>
      <c r="EQ791" s="90">
        <v>-5</v>
      </c>
      <c r="ER791" s="190">
        <v>315</v>
      </c>
      <c r="ES791" s="191">
        <v>325</v>
      </c>
      <c r="ET791" s="90">
        <v>320</v>
      </c>
      <c r="EU791" s="90">
        <v>-5</v>
      </c>
      <c r="EV791" s="190">
        <v>305</v>
      </c>
      <c r="EW791" s="191">
        <v>315</v>
      </c>
      <c r="EX791" s="90">
        <v>310</v>
      </c>
      <c r="EY791" s="90">
        <v>5</v>
      </c>
      <c r="EZ791" s="190">
        <v>345</v>
      </c>
      <c r="FA791" s="191">
        <v>355</v>
      </c>
      <c r="FB791" s="90">
        <v>350</v>
      </c>
      <c r="FC791" s="90">
        <v>5</v>
      </c>
      <c r="FD791" s="190">
        <v>360</v>
      </c>
      <c r="FE791" s="191">
        <v>370</v>
      </c>
      <c r="FF791" s="90">
        <v>365</v>
      </c>
      <c r="FG791" s="90" t="s">
        <v>5</v>
      </c>
      <c r="FH791" s="190">
        <v>345</v>
      </c>
      <c r="FI791" s="191">
        <v>355</v>
      </c>
      <c r="FJ791" s="90">
        <v>350</v>
      </c>
      <c r="FK791" s="90">
        <v>5</v>
      </c>
      <c r="FL791" s="190">
        <v>325</v>
      </c>
      <c r="FM791" s="191">
        <v>335</v>
      </c>
      <c r="FN791" s="90">
        <v>330</v>
      </c>
      <c r="FO791" s="90">
        <v>10</v>
      </c>
      <c r="FT791" s="190">
        <v>485</v>
      </c>
      <c r="FU791" s="191">
        <v>495</v>
      </c>
      <c r="FV791" s="90">
        <v>490</v>
      </c>
      <c r="FW791" s="90">
        <v>-10</v>
      </c>
      <c r="FX791" s="190">
        <v>365</v>
      </c>
      <c r="FY791" s="191">
        <v>375</v>
      </c>
      <c r="FZ791" s="90">
        <v>370</v>
      </c>
      <c r="GA791" s="90">
        <v>-15</v>
      </c>
      <c r="GB791" s="190">
        <v>450</v>
      </c>
      <c r="GC791" s="191">
        <v>460</v>
      </c>
      <c r="GD791" s="90">
        <v>455</v>
      </c>
      <c r="GE791" s="90">
        <v>10</v>
      </c>
      <c r="GF791" s="190">
        <v>415</v>
      </c>
      <c r="GG791" s="191">
        <v>425</v>
      </c>
      <c r="GH791" s="90">
        <v>420</v>
      </c>
      <c r="GI791" s="90" t="s">
        <v>5</v>
      </c>
      <c r="GJ791" s="190">
        <v>360</v>
      </c>
      <c r="GK791" s="191">
        <v>370</v>
      </c>
      <c r="GL791" s="90">
        <v>365</v>
      </c>
      <c r="GM791" s="90">
        <v>5</v>
      </c>
      <c r="GN791" s="190">
        <v>565</v>
      </c>
      <c r="GO791" s="191">
        <v>575</v>
      </c>
      <c r="GP791" s="90">
        <v>570</v>
      </c>
      <c r="GQ791" s="90">
        <v>-5</v>
      </c>
    </row>
    <row r="792" spans="1:199" ht="15.75" x14ac:dyDescent="0.25">
      <c r="A792">
        <f t="shared" si="0"/>
        <v>1</v>
      </c>
      <c r="B792">
        <f t="shared" si="1"/>
        <v>2025</v>
      </c>
      <c r="C792" s="91">
        <v>45674</v>
      </c>
      <c r="D792" s="190">
        <v>380</v>
      </c>
      <c r="E792" s="191">
        <v>390</v>
      </c>
      <c r="F792" s="90">
        <v>385</v>
      </c>
      <c r="G792" s="90">
        <v>10</v>
      </c>
      <c r="H792" s="190">
        <v>360</v>
      </c>
      <c r="I792" s="191">
        <v>370</v>
      </c>
      <c r="J792" s="90">
        <v>365</v>
      </c>
      <c r="K792" s="90">
        <v>10</v>
      </c>
      <c r="L792" s="190">
        <v>410</v>
      </c>
      <c r="M792" s="191">
        <v>420</v>
      </c>
      <c r="N792" s="90">
        <v>415</v>
      </c>
      <c r="O792" s="90">
        <v>5</v>
      </c>
      <c r="P792" s="190">
        <v>360</v>
      </c>
      <c r="Q792" s="191">
        <v>370</v>
      </c>
      <c r="R792" s="90">
        <v>365</v>
      </c>
      <c r="S792" s="90" t="s">
        <v>5</v>
      </c>
      <c r="T792" s="190">
        <v>325</v>
      </c>
      <c r="U792" s="191">
        <v>335</v>
      </c>
      <c r="V792" s="90">
        <v>330</v>
      </c>
      <c r="W792" s="90">
        <v>-5</v>
      </c>
      <c r="X792" s="190">
        <v>305</v>
      </c>
      <c r="Y792" s="191">
        <v>315</v>
      </c>
      <c r="Z792" s="90">
        <v>310</v>
      </c>
      <c r="AA792" s="90">
        <v>-5</v>
      </c>
      <c r="AB792" s="190">
        <v>390</v>
      </c>
      <c r="AC792" s="191">
        <v>400</v>
      </c>
      <c r="AD792" s="90">
        <v>395</v>
      </c>
      <c r="AE792" s="90">
        <v>5</v>
      </c>
      <c r="AF792" s="190">
        <v>320</v>
      </c>
      <c r="AG792" s="191">
        <v>330</v>
      </c>
      <c r="AH792" s="90">
        <v>325</v>
      </c>
      <c r="AI792" s="90">
        <v>5</v>
      </c>
      <c r="AJ792" s="190">
        <v>315</v>
      </c>
      <c r="AK792" s="191">
        <v>325</v>
      </c>
      <c r="AL792" s="90">
        <v>320</v>
      </c>
      <c r="AM792" s="90">
        <v>-5</v>
      </c>
      <c r="AN792" s="190">
        <v>270</v>
      </c>
      <c r="AO792" s="191">
        <v>280</v>
      </c>
      <c r="AP792" s="90">
        <v>275</v>
      </c>
      <c r="AQ792" s="90" t="s">
        <v>5</v>
      </c>
      <c r="AR792" s="190">
        <v>410</v>
      </c>
      <c r="AS792" s="191">
        <v>420</v>
      </c>
      <c r="AT792" s="90">
        <v>415</v>
      </c>
      <c r="AU792" s="90">
        <v>5</v>
      </c>
      <c r="AV792" s="190">
        <v>320</v>
      </c>
      <c r="AW792" s="191">
        <v>330</v>
      </c>
      <c r="AX792" s="90">
        <v>325</v>
      </c>
      <c r="AY792" s="90">
        <v>5</v>
      </c>
      <c r="AZ792" s="190">
        <v>305</v>
      </c>
      <c r="BA792" s="191">
        <v>315</v>
      </c>
      <c r="BB792" s="90">
        <v>310</v>
      </c>
      <c r="BC792" s="90" t="s">
        <v>5</v>
      </c>
      <c r="BD792" s="190">
        <v>280</v>
      </c>
      <c r="BE792" s="191">
        <v>290</v>
      </c>
      <c r="BF792" s="90">
        <v>285</v>
      </c>
      <c r="BG792" s="90">
        <v>5</v>
      </c>
      <c r="BH792" s="190">
        <v>380</v>
      </c>
      <c r="BI792" s="191">
        <v>390</v>
      </c>
      <c r="BJ792" s="90">
        <v>385</v>
      </c>
      <c r="BK792" s="90">
        <v>5</v>
      </c>
      <c r="BL792" s="190">
        <v>325</v>
      </c>
      <c r="BM792" s="191">
        <v>335</v>
      </c>
      <c r="BN792" s="90">
        <v>330</v>
      </c>
      <c r="BO792" s="90">
        <v>10</v>
      </c>
      <c r="BP792" s="190">
        <v>340</v>
      </c>
      <c r="BQ792" s="191">
        <v>350</v>
      </c>
      <c r="BR792" s="90">
        <v>345</v>
      </c>
      <c r="BS792" s="90" t="s">
        <v>5</v>
      </c>
      <c r="BT792" s="190">
        <v>275</v>
      </c>
      <c r="BU792" s="191">
        <v>285</v>
      </c>
      <c r="BV792" s="90">
        <v>280</v>
      </c>
      <c r="BW792" s="90" t="s">
        <v>5</v>
      </c>
      <c r="BX792" s="190">
        <v>355</v>
      </c>
      <c r="BY792" s="191">
        <v>365</v>
      </c>
      <c r="BZ792" s="90">
        <v>360</v>
      </c>
      <c r="CA792" s="90">
        <v>5</v>
      </c>
      <c r="CB792" s="190">
        <v>460</v>
      </c>
      <c r="CC792" s="191">
        <v>470</v>
      </c>
      <c r="CD792" s="90">
        <v>465</v>
      </c>
      <c r="CE792" s="90">
        <v>10</v>
      </c>
      <c r="CF792" s="190">
        <v>335</v>
      </c>
      <c r="CG792" s="191">
        <v>345</v>
      </c>
      <c r="CH792" s="90">
        <v>340</v>
      </c>
      <c r="CI792" s="90" t="s">
        <v>5</v>
      </c>
      <c r="CJ792" s="190">
        <v>305</v>
      </c>
      <c r="CK792" s="191">
        <v>315</v>
      </c>
      <c r="CL792" s="90">
        <v>310</v>
      </c>
      <c r="CM792" s="90" t="s">
        <v>5</v>
      </c>
      <c r="CN792" s="190">
        <v>355</v>
      </c>
      <c r="CO792" s="191">
        <v>365</v>
      </c>
      <c r="CP792" s="90">
        <v>360</v>
      </c>
      <c r="CQ792" s="90">
        <v>5</v>
      </c>
      <c r="CR792" s="190">
        <v>460</v>
      </c>
      <c r="CS792" s="191">
        <v>470</v>
      </c>
      <c r="CT792" s="90">
        <v>465</v>
      </c>
      <c r="CU792" s="90" t="s">
        <v>5</v>
      </c>
      <c r="CV792" s="190">
        <v>360</v>
      </c>
      <c r="CW792" s="191">
        <v>370</v>
      </c>
      <c r="CX792" s="90">
        <v>365</v>
      </c>
      <c r="CY792" s="90" t="s">
        <v>5</v>
      </c>
      <c r="CZ792" s="190">
        <v>330</v>
      </c>
      <c r="DA792" s="191">
        <v>340</v>
      </c>
      <c r="DB792" s="90">
        <v>335</v>
      </c>
      <c r="DC792" s="90">
        <v>5</v>
      </c>
      <c r="DD792" s="190">
        <v>355</v>
      </c>
      <c r="DE792" s="191">
        <v>365</v>
      </c>
      <c r="DF792" s="90">
        <v>360</v>
      </c>
      <c r="DG792" s="90">
        <v>5</v>
      </c>
      <c r="DH792" s="190">
        <v>475</v>
      </c>
      <c r="DI792" s="191">
        <v>485</v>
      </c>
      <c r="DJ792" s="90">
        <v>480</v>
      </c>
      <c r="DK792" s="90" t="s">
        <v>5</v>
      </c>
      <c r="DL792" s="190">
        <v>325</v>
      </c>
      <c r="DM792" s="191">
        <v>335</v>
      </c>
      <c r="DN792" s="90">
        <v>330</v>
      </c>
      <c r="DO792" s="90" t="s">
        <v>5</v>
      </c>
      <c r="DP792" s="190">
        <v>300</v>
      </c>
      <c r="DQ792" s="191">
        <v>310</v>
      </c>
      <c r="DR792" s="90">
        <v>305</v>
      </c>
      <c r="DS792" s="90">
        <v>10</v>
      </c>
      <c r="DT792" s="190">
        <v>355</v>
      </c>
      <c r="DU792" s="191">
        <v>365</v>
      </c>
      <c r="DV792" s="90">
        <v>360</v>
      </c>
      <c r="DW792" s="90">
        <v>5</v>
      </c>
      <c r="DX792" s="190">
        <v>460</v>
      </c>
      <c r="DY792" s="191">
        <v>470</v>
      </c>
      <c r="DZ792" s="90">
        <v>465</v>
      </c>
      <c r="EA792" s="90" t="s">
        <v>5</v>
      </c>
      <c r="EB792" s="190">
        <v>360</v>
      </c>
      <c r="EC792" s="191">
        <v>370</v>
      </c>
      <c r="ED792" s="90">
        <v>365</v>
      </c>
      <c r="EE792" s="90">
        <v>5</v>
      </c>
      <c r="EF792" s="190">
        <v>335</v>
      </c>
      <c r="EG792" s="191">
        <v>345</v>
      </c>
      <c r="EH792" s="90">
        <v>340</v>
      </c>
      <c r="EI792" s="90">
        <v>10</v>
      </c>
      <c r="EJ792" s="190">
        <v>350</v>
      </c>
      <c r="EK792" s="191">
        <v>360</v>
      </c>
      <c r="EL792" s="90">
        <v>355</v>
      </c>
      <c r="EM792" s="90">
        <v>5</v>
      </c>
      <c r="EN792" s="190">
        <v>505</v>
      </c>
      <c r="EO792" s="191">
        <v>515</v>
      </c>
      <c r="EP792" s="90">
        <v>510</v>
      </c>
      <c r="EQ792" s="90" t="s">
        <v>5</v>
      </c>
      <c r="ER792" s="190">
        <v>315</v>
      </c>
      <c r="ES792" s="191">
        <v>325</v>
      </c>
      <c r="ET792" s="90">
        <v>320</v>
      </c>
      <c r="EU792" s="90" t="s">
        <v>5</v>
      </c>
      <c r="EV792" s="190">
        <v>310</v>
      </c>
      <c r="EW792" s="191">
        <v>320</v>
      </c>
      <c r="EX792" s="90">
        <v>315</v>
      </c>
      <c r="EY792" s="90">
        <v>5</v>
      </c>
      <c r="EZ792" s="190">
        <v>350</v>
      </c>
      <c r="FA792" s="191">
        <v>360</v>
      </c>
      <c r="FB792" s="90">
        <v>355</v>
      </c>
      <c r="FC792" s="90">
        <v>5</v>
      </c>
      <c r="FD792" s="190">
        <v>360</v>
      </c>
      <c r="FE792" s="191">
        <v>370</v>
      </c>
      <c r="FF792" s="90">
        <v>365</v>
      </c>
      <c r="FG792" s="90" t="s">
        <v>5</v>
      </c>
      <c r="FH792" s="190">
        <v>350</v>
      </c>
      <c r="FI792" s="191">
        <v>360</v>
      </c>
      <c r="FJ792" s="90">
        <v>355</v>
      </c>
      <c r="FK792" s="90">
        <v>5</v>
      </c>
      <c r="FL792" s="190">
        <v>325</v>
      </c>
      <c r="FM792" s="191">
        <v>335</v>
      </c>
      <c r="FN792" s="90">
        <v>330</v>
      </c>
      <c r="FO792" s="90" t="s">
        <v>5</v>
      </c>
      <c r="FT792" s="190">
        <v>490</v>
      </c>
      <c r="FU792" s="191">
        <v>500</v>
      </c>
      <c r="FV792" s="90">
        <v>495</v>
      </c>
      <c r="FW792" s="90">
        <v>5</v>
      </c>
      <c r="FX792" s="190">
        <v>375</v>
      </c>
      <c r="FY792" s="191">
        <v>385</v>
      </c>
      <c r="FZ792" s="90">
        <v>380</v>
      </c>
      <c r="GA792" s="90">
        <v>10</v>
      </c>
      <c r="GB792" s="190">
        <v>450</v>
      </c>
      <c r="GC792" s="191">
        <v>460</v>
      </c>
      <c r="GD792" s="90">
        <v>455</v>
      </c>
      <c r="GE792" s="90" t="s">
        <v>5</v>
      </c>
      <c r="GF792" s="190">
        <v>420</v>
      </c>
      <c r="GG792" s="191">
        <v>430</v>
      </c>
      <c r="GH792" s="90">
        <v>425</v>
      </c>
      <c r="GI792" s="90">
        <v>5</v>
      </c>
      <c r="GJ792" s="190">
        <v>365</v>
      </c>
      <c r="GK792" s="191">
        <v>375</v>
      </c>
      <c r="GL792" s="90">
        <v>370</v>
      </c>
      <c r="GM792" s="90">
        <v>5</v>
      </c>
      <c r="GN792" s="190">
        <v>565</v>
      </c>
      <c r="GO792" s="191">
        <v>575</v>
      </c>
      <c r="GP792" s="90">
        <v>570</v>
      </c>
      <c r="GQ792" s="90" t="s">
        <v>5</v>
      </c>
    </row>
    <row r="793" spans="1:199" ht="15.75" x14ac:dyDescent="0.25">
      <c r="A793">
        <f t="shared" si="0"/>
        <v>1</v>
      </c>
      <c r="B793">
        <f t="shared" si="1"/>
        <v>2025</v>
      </c>
      <c r="C793" s="91">
        <v>45681</v>
      </c>
      <c r="D793" s="200">
        <v>380</v>
      </c>
      <c r="E793" s="201">
        <v>390</v>
      </c>
      <c r="F793" s="90">
        <v>385</v>
      </c>
      <c r="G793" s="90" t="s">
        <v>5</v>
      </c>
      <c r="H793" s="190">
        <v>360</v>
      </c>
      <c r="I793" s="191">
        <v>370</v>
      </c>
      <c r="J793" s="90">
        <v>365</v>
      </c>
      <c r="K793" s="90" t="s">
        <v>5</v>
      </c>
      <c r="L793" s="190">
        <v>410</v>
      </c>
      <c r="M793" s="191">
        <v>420</v>
      </c>
      <c r="N793" s="90">
        <v>415</v>
      </c>
      <c r="O793" s="90" t="s">
        <v>5</v>
      </c>
      <c r="P793" s="190">
        <v>360</v>
      </c>
      <c r="Q793" s="191">
        <v>370</v>
      </c>
      <c r="R793" s="90">
        <v>365</v>
      </c>
      <c r="S793" s="90" t="s">
        <v>5</v>
      </c>
      <c r="T793" s="190">
        <v>325</v>
      </c>
      <c r="U793" s="191">
        <v>335</v>
      </c>
      <c r="V793" s="90">
        <v>330</v>
      </c>
      <c r="W793" s="90" t="s">
        <v>5</v>
      </c>
      <c r="X793" s="190">
        <v>305</v>
      </c>
      <c r="Y793" s="191">
        <v>315</v>
      </c>
      <c r="Z793" s="90">
        <v>310</v>
      </c>
      <c r="AA793" s="90" t="s">
        <v>5</v>
      </c>
      <c r="AB793" s="190">
        <v>390</v>
      </c>
      <c r="AC793" s="191">
        <v>400</v>
      </c>
      <c r="AD793" s="90">
        <v>395</v>
      </c>
      <c r="AE793" s="90" t="s">
        <v>5</v>
      </c>
      <c r="AF793" s="190">
        <v>320</v>
      </c>
      <c r="AG793" s="191">
        <v>330</v>
      </c>
      <c r="AH793" s="90">
        <v>325</v>
      </c>
      <c r="AI793" s="90" t="s">
        <v>5</v>
      </c>
      <c r="AJ793" s="190">
        <v>315</v>
      </c>
      <c r="AK793" s="191">
        <v>325</v>
      </c>
      <c r="AL793" s="90">
        <v>320</v>
      </c>
      <c r="AM793" s="90" t="s">
        <v>5</v>
      </c>
      <c r="AN793" s="190">
        <v>275</v>
      </c>
      <c r="AO793" s="191">
        <v>285</v>
      </c>
      <c r="AP793" s="90">
        <v>280</v>
      </c>
      <c r="AQ793" s="90">
        <v>5</v>
      </c>
      <c r="AR793" s="190">
        <v>410</v>
      </c>
      <c r="AS793" s="191">
        <v>420</v>
      </c>
      <c r="AT793" s="90">
        <v>415</v>
      </c>
      <c r="AU793" s="90" t="s">
        <v>5</v>
      </c>
      <c r="AV793" s="190">
        <v>320</v>
      </c>
      <c r="AW793" s="191">
        <v>330</v>
      </c>
      <c r="AX793" s="90">
        <v>325</v>
      </c>
      <c r="AY793" s="90" t="s">
        <v>5</v>
      </c>
      <c r="AZ793" s="190">
        <v>310</v>
      </c>
      <c r="BA793" s="191">
        <v>320</v>
      </c>
      <c r="BB793" s="90">
        <v>315</v>
      </c>
      <c r="BC793" s="90">
        <v>5</v>
      </c>
      <c r="BD793" s="190">
        <v>285</v>
      </c>
      <c r="BE793" s="191">
        <v>295</v>
      </c>
      <c r="BF793" s="90">
        <v>290</v>
      </c>
      <c r="BG793" s="90">
        <v>5</v>
      </c>
      <c r="BH793" s="190">
        <v>380</v>
      </c>
      <c r="BI793" s="191">
        <v>390</v>
      </c>
      <c r="BJ793" s="90">
        <v>385</v>
      </c>
      <c r="BK793" s="90" t="s">
        <v>5</v>
      </c>
      <c r="BL793" s="190">
        <v>325</v>
      </c>
      <c r="BM793" s="191">
        <v>335</v>
      </c>
      <c r="BN793" s="90">
        <v>330</v>
      </c>
      <c r="BO793" s="90" t="s">
        <v>5</v>
      </c>
      <c r="BP793" s="190">
        <v>335</v>
      </c>
      <c r="BQ793" s="191">
        <v>345</v>
      </c>
      <c r="BR793" s="90">
        <v>340</v>
      </c>
      <c r="BS793" s="90">
        <v>-5</v>
      </c>
      <c r="BT793" s="190">
        <v>280</v>
      </c>
      <c r="BU793" s="191">
        <v>290</v>
      </c>
      <c r="BV793" s="90">
        <v>285</v>
      </c>
      <c r="BW793" s="90">
        <v>5</v>
      </c>
      <c r="BX793" s="190">
        <v>355</v>
      </c>
      <c r="BY793" s="191">
        <v>365</v>
      </c>
      <c r="BZ793" s="90">
        <v>360</v>
      </c>
      <c r="CA793" s="90" t="s">
        <v>5</v>
      </c>
      <c r="CB793" s="190">
        <v>460</v>
      </c>
      <c r="CC793" s="191">
        <v>470</v>
      </c>
      <c r="CD793" s="90">
        <v>465</v>
      </c>
      <c r="CE793" s="90" t="s">
        <v>5</v>
      </c>
      <c r="CF793" s="190">
        <v>335</v>
      </c>
      <c r="CG793" s="191">
        <v>345</v>
      </c>
      <c r="CH793" s="90">
        <v>340</v>
      </c>
      <c r="CI793" s="90" t="s">
        <v>5</v>
      </c>
      <c r="CJ793" s="190">
        <v>305</v>
      </c>
      <c r="CK793" s="191">
        <v>315</v>
      </c>
      <c r="CL793" s="90">
        <v>310</v>
      </c>
      <c r="CM793" s="90" t="s">
        <v>5</v>
      </c>
      <c r="CN793" s="190">
        <v>355</v>
      </c>
      <c r="CO793" s="191">
        <v>365</v>
      </c>
      <c r="CP793" s="90">
        <v>360</v>
      </c>
      <c r="CQ793" s="90" t="s">
        <v>5</v>
      </c>
      <c r="CR793" s="190">
        <v>460</v>
      </c>
      <c r="CS793" s="191">
        <v>470</v>
      </c>
      <c r="CT793" s="90">
        <v>465</v>
      </c>
      <c r="CU793" s="90" t="s">
        <v>5</v>
      </c>
      <c r="CV793" s="190">
        <v>360</v>
      </c>
      <c r="CW793" s="191">
        <v>370</v>
      </c>
      <c r="CX793" s="90">
        <v>365</v>
      </c>
      <c r="CY793" s="90" t="s">
        <v>5</v>
      </c>
      <c r="CZ793" s="190">
        <v>330</v>
      </c>
      <c r="DA793" s="191">
        <v>340</v>
      </c>
      <c r="DB793" s="90">
        <v>335</v>
      </c>
      <c r="DC793" s="90" t="s">
        <v>5</v>
      </c>
      <c r="DD793" s="190">
        <v>355</v>
      </c>
      <c r="DE793" s="191">
        <v>365</v>
      </c>
      <c r="DF793" s="90">
        <v>360</v>
      </c>
      <c r="DG793" s="90" t="s">
        <v>5</v>
      </c>
      <c r="DH793" s="190">
        <v>475</v>
      </c>
      <c r="DI793" s="191">
        <v>485</v>
      </c>
      <c r="DJ793" s="90">
        <v>480</v>
      </c>
      <c r="DK793" s="90" t="s">
        <v>5</v>
      </c>
      <c r="DL793" s="190">
        <v>320</v>
      </c>
      <c r="DM793" s="191">
        <v>330</v>
      </c>
      <c r="DN793" s="90">
        <v>325</v>
      </c>
      <c r="DO793" s="90">
        <v>-5</v>
      </c>
      <c r="DP793" s="190">
        <v>300</v>
      </c>
      <c r="DQ793" s="191">
        <v>310</v>
      </c>
      <c r="DR793" s="90">
        <v>305</v>
      </c>
      <c r="DS793" s="90" t="s">
        <v>5</v>
      </c>
      <c r="DT793" s="190">
        <v>355</v>
      </c>
      <c r="DU793" s="191">
        <v>365</v>
      </c>
      <c r="DV793" s="90">
        <v>360</v>
      </c>
      <c r="DW793" s="90" t="s">
        <v>5</v>
      </c>
      <c r="DX793" s="190">
        <v>460</v>
      </c>
      <c r="DY793" s="191">
        <v>470</v>
      </c>
      <c r="DZ793" s="90">
        <v>465</v>
      </c>
      <c r="EA793" s="90" t="s">
        <v>5</v>
      </c>
      <c r="EB793" s="190">
        <v>360</v>
      </c>
      <c r="EC793" s="191">
        <v>370</v>
      </c>
      <c r="ED793" s="90">
        <v>365</v>
      </c>
      <c r="EE793" s="90" t="s">
        <v>5</v>
      </c>
      <c r="EF793" s="190">
        <v>340</v>
      </c>
      <c r="EG793" s="191">
        <v>350</v>
      </c>
      <c r="EH793" s="90">
        <v>345</v>
      </c>
      <c r="EI793" s="90">
        <v>5</v>
      </c>
      <c r="EJ793" s="190">
        <v>350</v>
      </c>
      <c r="EK793" s="191">
        <v>360</v>
      </c>
      <c r="EL793" s="90">
        <v>355</v>
      </c>
      <c r="EM793" s="90" t="s">
        <v>5</v>
      </c>
      <c r="EN793" s="190">
        <v>505</v>
      </c>
      <c r="EO793" s="191">
        <v>515</v>
      </c>
      <c r="EP793" s="90">
        <v>510</v>
      </c>
      <c r="EQ793" s="90" t="s">
        <v>5</v>
      </c>
      <c r="ER793" s="190">
        <v>320</v>
      </c>
      <c r="ES793" s="191">
        <v>330</v>
      </c>
      <c r="ET793" s="90">
        <v>325</v>
      </c>
      <c r="EU793" s="90">
        <v>5</v>
      </c>
      <c r="EV793" s="190">
        <v>315</v>
      </c>
      <c r="EW793" s="191">
        <v>325</v>
      </c>
      <c r="EX793" s="90">
        <v>320</v>
      </c>
      <c r="EY793" s="90">
        <v>5</v>
      </c>
      <c r="EZ793" s="190">
        <v>350</v>
      </c>
      <c r="FA793" s="191">
        <v>360</v>
      </c>
      <c r="FB793" s="90">
        <v>355</v>
      </c>
      <c r="FC793" s="90" t="s">
        <v>5</v>
      </c>
      <c r="FD793" s="190">
        <v>360</v>
      </c>
      <c r="FE793" s="191">
        <v>370</v>
      </c>
      <c r="FF793" s="90">
        <v>365</v>
      </c>
      <c r="FG793" s="90" t="s">
        <v>5</v>
      </c>
      <c r="FH793" s="190">
        <v>355</v>
      </c>
      <c r="FI793" s="191">
        <v>365</v>
      </c>
      <c r="FJ793" s="90">
        <v>360</v>
      </c>
      <c r="FK793" s="90">
        <v>5</v>
      </c>
      <c r="FL793" s="190">
        <v>340</v>
      </c>
      <c r="FM793" s="191">
        <v>350</v>
      </c>
      <c r="FN793" s="90">
        <v>345</v>
      </c>
      <c r="FO793" s="90">
        <v>15</v>
      </c>
      <c r="FT793" s="190">
        <v>495</v>
      </c>
      <c r="FU793" s="191">
        <v>505</v>
      </c>
      <c r="FV793" s="90">
        <v>500</v>
      </c>
      <c r="FW793" s="90">
        <v>5</v>
      </c>
      <c r="FX793" s="190">
        <v>395</v>
      </c>
      <c r="FY793" s="191">
        <v>405</v>
      </c>
      <c r="FZ793" s="90">
        <v>400</v>
      </c>
      <c r="GA793" s="90">
        <v>20</v>
      </c>
      <c r="GB793" s="190">
        <v>450</v>
      </c>
      <c r="GC793" s="191">
        <v>460</v>
      </c>
      <c r="GD793" s="90">
        <v>455</v>
      </c>
      <c r="GE793" s="90" t="s">
        <v>5</v>
      </c>
      <c r="GF793" s="190">
        <v>420</v>
      </c>
      <c r="GG793" s="191">
        <v>430</v>
      </c>
      <c r="GH793" s="90">
        <v>425</v>
      </c>
      <c r="GI793" s="90" t="s">
        <v>5</v>
      </c>
      <c r="GJ793" s="190">
        <v>365</v>
      </c>
      <c r="GK793" s="191">
        <v>375</v>
      </c>
      <c r="GL793" s="90">
        <v>370</v>
      </c>
      <c r="GM793" s="90" t="s">
        <v>5</v>
      </c>
      <c r="GN793" s="190">
        <v>565</v>
      </c>
      <c r="GO793" s="191">
        <v>575</v>
      </c>
      <c r="GP793" s="90">
        <v>570</v>
      </c>
      <c r="GQ793" s="90" t="s">
        <v>5</v>
      </c>
    </row>
    <row r="794" spans="1:199" ht="15.75" x14ac:dyDescent="0.25">
      <c r="A794">
        <f t="shared" si="0"/>
        <v>1</v>
      </c>
      <c r="B794">
        <f t="shared" si="1"/>
        <v>2025</v>
      </c>
      <c r="C794" s="91">
        <v>45688</v>
      </c>
      <c r="D794" s="202">
        <f>AVERAGE(D793,D795)</f>
        <v>382.5</v>
      </c>
      <c r="E794" s="202">
        <f t="shared" ref="E794:F794" si="358">AVERAGE(E793,E795)</f>
        <v>392.5</v>
      </c>
      <c r="F794" s="202">
        <f t="shared" si="358"/>
        <v>387.5</v>
      </c>
      <c r="G794" s="203"/>
      <c r="H794" s="202">
        <f>AVERAGE(H793,H795)</f>
        <v>362.5</v>
      </c>
      <c r="I794" s="202">
        <f t="shared" ref="I794" si="359">AVERAGE(I793,I795)</f>
        <v>372.5</v>
      </c>
      <c r="J794" s="202">
        <f t="shared" ref="J794" si="360">AVERAGE(J793,J795)</f>
        <v>367.5</v>
      </c>
      <c r="K794" s="203"/>
      <c r="L794" s="202">
        <f>AVERAGE(L793,L795)</f>
        <v>410</v>
      </c>
      <c r="M794" s="202">
        <f t="shared" ref="M794" si="361">AVERAGE(M793,M795)</f>
        <v>420</v>
      </c>
      <c r="N794" s="202">
        <f t="shared" ref="N794" si="362">AVERAGE(N793,N795)</f>
        <v>415</v>
      </c>
      <c r="O794" s="203"/>
      <c r="P794" s="202">
        <f>AVERAGE(P793,P795)</f>
        <v>362.5</v>
      </c>
      <c r="Q794" s="202">
        <f t="shared" ref="Q794" si="363">AVERAGE(Q793,Q795)</f>
        <v>372.5</v>
      </c>
      <c r="R794" s="202">
        <f t="shared" ref="R794" si="364">AVERAGE(R793,R795)</f>
        <v>367.5</v>
      </c>
      <c r="S794" s="203"/>
      <c r="T794" s="202">
        <f>AVERAGE(T793,T795)</f>
        <v>327.5</v>
      </c>
      <c r="U794" s="202">
        <f t="shared" ref="U794" si="365">AVERAGE(U793,U795)</f>
        <v>337.5</v>
      </c>
      <c r="V794" s="202">
        <f t="shared" ref="V794" si="366">AVERAGE(V793,V795)</f>
        <v>332.5</v>
      </c>
      <c r="W794" s="203"/>
      <c r="X794" s="202">
        <f>AVERAGE(X793,X795)</f>
        <v>307.5</v>
      </c>
      <c r="Y794" s="202">
        <f t="shared" ref="Y794" si="367">AVERAGE(Y793,Y795)</f>
        <v>317.5</v>
      </c>
      <c r="Z794" s="202">
        <f t="shared" ref="Z794" si="368">AVERAGE(Z793,Z795)</f>
        <v>312.5</v>
      </c>
      <c r="AA794" s="203"/>
      <c r="AB794" s="204"/>
      <c r="AC794" s="205"/>
      <c r="AD794" s="203">
        <v>395</v>
      </c>
      <c r="AE794" s="203"/>
      <c r="AF794" s="202">
        <f>AVERAGE(AF793,AF795)</f>
        <v>317.5</v>
      </c>
      <c r="AG794" s="202">
        <f t="shared" ref="AG794" si="369">AVERAGE(AG793,AG795)</f>
        <v>327.5</v>
      </c>
      <c r="AH794" s="202">
        <f t="shared" ref="AH794" si="370">AVERAGE(AH793,AH795)</f>
        <v>322.5</v>
      </c>
      <c r="AI794" s="203"/>
      <c r="AJ794" s="202">
        <f>AVERAGE(AJ793,AJ795)</f>
        <v>317.5</v>
      </c>
      <c r="AK794" s="202">
        <f t="shared" ref="AK794" si="371">AVERAGE(AK793,AK795)</f>
        <v>327.5</v>
      </c>
      <c r="AL794" s="202">
        <f t="shared" ref="AL794" si="372">AVERAGE(AL793,AL795)</f>
        <v>322.5</v>
      </c>
      <c r="AM794" s="203"/>
      <c r="AN794" s="202">
        <f>AVERAGE(AN793,AN795)</f>
        <v>277.5</v>
      </c>
      <c r="AO794" s="202">
        <f t="shared" ref="AO794" si="373">AVERAGE(AO793,AO795)</f>
        <v>287.5</v>
      </c>
      <c r="AP794" s="202">
        <f t="shared" ref="AP794" si="374">AVERAGE(AP793,AP795)</f>
        <v>282.5</v>
      </c>
      <c r="AQ794" s="203"/>
      <c r="AR794" s="202">
        <f>AVERAGE(AR793,AR795)</f>
        <v>410</v>
      </c>
      <c r="AS794" s="202">
        <f t="shared" ref="AS794" si="375">AVERAGE(AS793,AS795)</f>
        <v>420</v>
      </c>
      <c r="AT794" s="202">
        <f t="shared" ref="AT794" si="376">AVERAGE(AT793,AT795)</f>
        <v>415</v>
      </c>
      <c r="AU794" s="203"/>
      <c r="AV794" s="202">
        <f>AVERAGE(AV793,AV795)</f>
        <v>317.5</v>
      </c>
      <c r="AW794" s="202">
        <f t="shared" ref="AW794" si="377">AVERAGE(AW793,AW795)</f>
        <v>327.5</v>
      </c>
      <c r="AX794" s="202">
        <f t="shared" ref="AX794" si="378">AVERAGE(AX793,AX795)</f>
        <v>322.5</v>
      </c>
      <c r="AY794" s="203"/>
      <c r="AZ794" s="202">
        <f>AVERAGE(AZ793,AZ795)</f>
        <v>312.5</v>
      </c>
      <c r="BA794" s="202">
        <f t="shared" ref="BA794" si="379">AVERAGE(BA793,BA795)</f>
        <v>322.5</v>
      </c>
      <c r="BB794" s="202">
        <f t="shared" ref="BB794" si="380">AVERAGE(BB793,BB795)</f>
        <v>317.5</v>
      </c>
      <c r="BC794" s="203"/>
      <c r="BD794" s="202">
        <f>AVERAGE(BD793,BD795)</f>
        <v>285</v>
      </c>
      <c r="BE794" s="202">
        <f t="shared" ref="BE794" si="381">AVERAGE(BE793,BE795)</f>
        <v>295</v>
      </c>
      <c r="BF794" s="202">
        <f t="shared" ref="BF794" si="382">AVERAGE(BF793,BF795)</f>
        <v>290</v>
      </c>
      <c r="BG794" s="203"/>
      <c r="BH794" s="202">
        <f>AVERAGE(BH793,BH795)</f>
        <v>380</v>
      </c>
      <c r="BI794" s="202">
        <f t="shared" ref="BI794" si="383">AVERAGE(BI793,BI795)</f>
        <v>390</v>
      </c>
      <c r="BJ794" s="202">
        <f t="shared" ref="BJ794" si="384">AVERAGE(BJ793,BJ795)</f>
        <v>385</v>
      </c>
      <c r="BK794" s="203"/>
      <c r="BL794" s="202">
        <f>AVERAGE(BL793,BL795)</f>
        <v>327.5</v>
      </c>
      <c r="BM794" s="202">
        <f t="shared" ref="BM794" si="385">AVERAGE(BM793,BM795)</f>
        <v>337.5</v>
      </c>
      <c r="BN794" s="202">
        <f t="shared" ref="BN794" si="386">AVERAGE(BN793,BN795)</f>
        <v>332.5</v>
      </c>
      <c r="BO794" s="203"/>
      <c r="BP794" s="202">
        <f>AVERAGE(BP793,BP795)</f>
        <v>337.5</v>
      </c>
      <c r="BQ794" s="202">
        <f t="shared" ref="BQ794" si="387">AVERAGE(BQ793,BQ795)</f>
        <v>347.5</v>
      </c>
      <c r="BR794" s="202">
        <f t="shared" ref="BR794" si="388">AVERAGE(BR793,BR795)</f>
        <v>342.5</v>
      </c>
      <c r="BS794" s="203"/>
      <c r="BT794" s="202">
        <f>AVERAGE(BT793,BT795)</f>
        <v>280</v>
      </c>
      <c r="BU794" s="202">
        <f t="shared" ref="BU794" si="389">AVERAGE(BU793,BU795)</f>
        <v>290</v>
      </c>
      <c r="BV794" s="202">
        <f t="shared" ref="BV794" si="390">AVERAGE(BV793,BV795)</f>
        <v>285</v>
      </c>
      <c r="BW794" s="203"/>
      <c r="BX794" s="202">
        <f>AVERAGE(BX793,BX795)</f>
        <v>355</v>
      </c>
      <c r="BY794" s="202">
        <f t="shared" ref="BY794" si="391">AVERAGE(BY793,BY795)</f>
        <v>365</v>
      </c>
      <c r="BZ794" s="202">
        <f t="shared" ref="BZ794" si="392">AVERAGE(BZ793,BZ795)</f>
        <v>360</v>
      </c>
      <c r="CA794" s="203"/>
      <c r="CB794" s="202">
        <f>AVERAGE(CB793,CB795)</f>
        <v>460</v>
      </c>
      <c r="CC794" s="202">
        <f t="shared" ref="CC794" si="393">AVERAGE(CC793,CC795)</f>
        <v>470</v>
      </c>
      <c r="CD794" s="202">
        <f t="shared" ref="CD794" si="394">AVERAGE(CD793,CD795)</f>
        <v>465</v>
      </c>
      <c r="CE794" s="203"/>
      <c r="CF794" s="202">
        <f>AVERAGE(CF793,CF795)</f>
        <v>335</v>
      </c>
      <c r="CG794" s="202">
        <f t="shared" ref="CG794" si="395">AVERAGE(CG793,CG795)</f>
        <v>345</v>
      </c>
      <c r="CH794" s="202">
        <f t="shared" ref="CH794" si="396">AVERAGE(CH793,CH795)</f>
        <v>340</v>
      </c>
      <c r="CI794" s="203"/>
      <c r="CJ794" s="202">
        <f>AVERAGE(CJ793,CJ795)</f>
        <v>305</v>
      </c>
      <c r="CK794" s="202">
        <f t="shared" ref="CK794" si="397">AVERAGE(CK793,CK795)</f>
        <v>315</v>
      </c>
      <c r="CL794" s="202">
        <f t="shared" ref="CL794" si="398">AVERAGE(CL793,CL795)</f>
        <v>310</v>
      </c>
      <c r="CM794" s="203"/>
      <c r="CN794" s="202">
        <f>AVERAGE(CN793,CN795)</f>
        <v>355</v>
      </c>
      <c r="CO794" s="202">
        <f t="shared" ref="CO794" si="399">AVERAGE(CO793,CO795)</f>
        <v>365</v>
      </c>
      <c r="CP794" s="202">
        <f t="shared" ref="CP794" si="400">AVERAGE(CP793,CP795)</f>
        <v>360</v>
      </c>
      <c r="CQ794" s="203"/>
      <c r="CR794" s="202">
        <f>AVERAGE(CR793,CR795)</f>
        <v>460</v>
      </c>
      <c r="CS794" s="202">
        <f t="shared" ref="CS794" si="401">AVERAGE(CS793,CS795)</f>
        <v>470</v>
      </c>
      <c r="CT794" s="202">
        <f t="shared" ref="CT794" si="402">AVERAGE(CT793,CT795)</f>
        <v>465</v>
      </c>
      <c r="CU794" s="203"/>
      <c r="CV794" s="202">
        <f>AVERAGE(CV793,CV795)</f>
        <v>360</v>
      </c>
      <c r="CW794" s="202">
        <f t="shared" ref="CW794" si="403">AVERAGE(CW793,CW795)</f>
        <v>370</v>
      </c>
      <c r="CX794" s="202">
        <f t="shared" ref="CX794" si="404">AVERAGE(CX793,CX795)</f>
        <v>365</v>
      </c>
      <c r="CY794" s="203"/>
      <c r="CZ794" s="202">
        <f>AVERAGE(CZ793,CZ795)</f>
        <v>332.5</v>
      </c>
      <c r="DA794" s="202">
        <f t="shared" ref="DA794" si="405">AVERAGE(DA793,DA795)</f>
        <v>342.5</v>
      </c>
      <c r="DB794" s="202">
        <f t="shared" ref="DB794" si="406">AVERAGE(DB793,DB795)</f>
        <v>337.5</v>
      </c>
      <c r="DC794" s="203"/>
      <c r="DD794" s="202">
        <f>AVERAGE(DD793,DD795)</f>
        <v>355</v>
      </c>
      <c r="DE794" s="202">
        <f t="shared" ref="DE794" si="407">AVERAGE(DE793,DE795)</f>
        <v>365</v>
      </c>
      <c r="DF794" s="202">
        <f t="shared" ref="DF794" si="408">AVERAGE(DF793,DF795)</f>
        <v>360</v>
      </c>
      <c r="DG794" s="203"/>
      <c r="DH794" s="202">
        <f>AVERAGE(DH793,DH795)</f>
        <v>475</v>
      </c>
      <c r="DI794" s="202">
        <f t="shared" ref="DI794" si="409">AVERAGE(DI793,DI795)</f>
        <v>485</v>
      </c>
      <c r="DJ794" s="202">
        <f t="shared" ref="DJ794" si="410">AVERAGE(DJ793,DJ795)</f>
        <v>480</v>
      </c>
      <c r="DK794" s="203"/>
      <c r="DL794" s="202">
        <f>AVERAGE(DL793,DL795)</f>
        <v>317.5</v>
      </c>
      <c r="DM794" s="202">
        <f t="shared" ref="DM794" si="411">AVERAGE(DM793,DM795)</f>
        <v>327.5</v>
      </c>
      <c r="DN794" s="202">
        <f t="shared" ref="DN794" si="412">AVERAGE(DN793,DN795)</f>
        <v>322.5</v>
      </c>
      <c r="DO794" s="203"/>
      <c r="DP794" s="202">
        <f>AVERAGE(DP793,DP795)</f>
        <v>302.5</v>
      </c>
      <c r="DQ794" s="202">
        <f t="shared" ref="DQ794" si="413">AVERAGE(DQ793,DQ795)</f>
        <v>312.5</v>
      </c>
      <c r="DR794" s="202">
        <f t="shared" ref="DR794" si="414">AVERAGE(DR793,DR795)</f>
        <v>307.5</v>
      </c>
      <c r="DS794" s="203"/>
      <c r="DT794" s="202">
        <f>AVERAGE(DT793,DT795)</f>
        <v>355</v>
      </c>
      <c r="DU794" s="202">
        <f t="shared" ref="DU794" si="415">AVERAGE(DU793,DU795)</f>
        <v>365</v>
      </c>
      <c r="DV794" s="202">
        <f t="shared" ref="DV794" si="416">AVERAGE(DV793,DV795)</f>
        <v>360</v>
      </c>
      <c r="DW794" s="203"/>
      <c r="DX794" s="202">
        <f>AVERAGE(DX793,DX795)</f>
        <v>460</v>
      </c>
      <c r="DY794" s="202">
        <f t="shared" ref="DY794" si="417">AVERAGE(DY793,DY795)</f>
        <v>470</v>
      </c>
      <c r="DZ794" s="202">
        <f t="shared" ref="DZ794" si="418">AVERAGE(DZ793,DZ795)</f>
        <v>465</v>
      </c>
      <c r="EA794" s="203"/>
      <c r="EB794" s="202">
        <f>AVERAGE(EB793,EB795)</f>
        <v>360</v>
      </c>
      <c r="EC794" s="202">
        <f t="shared" ref="EC794" si="419">AVERAGE(EC793,EC795)</f>
        <v>370</v>
      </c>
      <c r="ED794" s="202">
        <f t="shared" ref="ED794" si="420">AVERAGE(ED793,ED795)</f>
        <v>365</v>
      </c>
      <c r="EE794" s="203"/>
      <c r="EF794" s="202">
        <f>AVERAGE(EF793,EF795)</f>
        <v>340</v>
      </c>
      <c r="EG794" s="202">
        <f t="shared" ref="EG794" si="421">AVERAGE(EG793,EG795)</f>
        <v>350</v>
      </c>
      <c r="EH794" s="202">
        <f t="shared" ref="EH794" si="422">AVERAGE(EH793,EH795)</f>
        <v>345</v>
      </c>
      <c r="EI794" s="203"/>
      <c r="EJ794" s="202">
        <f>AVERAGE(EJ793,EJ795)</f>
        <v>350</v>
      </c>
      <c r="EK794" s="202">
        <f t="shared" ref="EK794" si="423">AVERAGE(EK793,EK795)</f>
        <v>360</v>
      </c>
      <c r="EL794" s="202">
        <f t="shared" ref="EL794" si="424">AVERAGE(EL793,EL795)</f>
        <v>355</v>
      </c>
      <c r="EM794" s="203"/>
      <c r="EN794" s="202">
        <f>AVERAGE(EN793,EN795)</f>
        <v>505</v>
      </c>
      <c r="EO794" s="202">
        <f t="shared" ref="EO794" si="425">AVERAGE(EO793,EO795)</f>
        <v>515</v>
      </c>
      <c r="EP794" s="202">
        <f t="shared" ref="EP794" si="426">AVERAGE(EP793,EP795)</f>
        <v>510</v>
      </c>
      <c r="EQ794" s="203"/>
      <c r="ER794" s="202">
        <f>AVERAGE(ER793,ER795)</f>
        <v>320</v>
      </c>
      <c r="ES794" s="202">
        <f t="shared" ref="ES794" si="427">AVERAGE(ES793,ES795)</f>
        <v>330</v>
      </c>
      <c r="ET794" s="202">
        <f t="shared" ref="ET794" si="428">AVERAGE(ET793,ET795)</f>
        <v>325</v>
      </c>
      <c r="EU794" s="203"/>
      <c r="EV794" s="202">
        <f>AVERAGE(EV793,EV795)</f>
        <v>320</v>
      </c>
      <c r="EW794" s="202">
        <f t="shared" ref="EW794" si="429">AVERAGE(EW793,EW795)</f>
        <v>330</v>
      </c>
      <c r="EX794" s="202">
        <f t="shared" ref="EX794" si="430">AVERAGE(EX793,EX795)</f>
        <v>325</v>
      </c>
      <c r="EY794" s="203"/>
      <c r="EZ794" s="202">
        <f>AVERAGE(EZ793,EZ795)</f>
        <v>350</v>
      </c>
      <c r="FA794" s="202">
        <f t="shared" ref="FA794" si="431">AVERAGE(FA793,FA795)</f>
        <v>360</v>
      </c>
      <c r="FB794" s="202">
        <f t="shared" ref="FB794" si="432">AVERAGE(FB793,FB795)</f>
        <v>355</v>
      </c>
      <c r="FC794" s="203"/>
      <c r="FD794" s="202">
        <f>AVERAGE(FD793,FD795)</f>
        <v>360</v>
      </c>
      <c r="FE794" s="202">
        <f t="shared" ref="FE794" si="433">AVERAGE(FE793,FE795)</f>
        <v>370</v>
      </c>
      <c r="FF794" s="202">
        <f t="shared" ref="FF794" si="434">AVERAGE(FF793,FF795)</f>
        <v>365</v>
      </c>
      <c r="FG794" s="203"/>
      <c r="FH794" s="202">
        <f>AVERAGE(FH793,FH795)</f>
        <v>352.5</v>
      </c>
      <c r="FI794" s="202">
        <f t="shared" ref="FI794" si="435">AVERAGE(FI793,FI795)</f>
        <v>362.5</v>
      </c>
      <c r="FJ794" s="202">
        <f t="shared" ref="FJ794" si="436">AVERAGE(FJ793,FJ795)</f>
        <v>357.5</v>
      </c>
      <c r="FK794" s="203"/>
      <c r="FL794" s="202">
        <f>AVERAGE(FL793,FL795)</f>
        <v>342.5</v>
      </c>
      <c r="FM794" s="202">
        <f t="shared" ref="FM794" si="437">AVERAGE(FM793,FM795)</f>
        <v>352.5</v>
      </c>
      <c r="FN794" s="202">
        <f t="shared" ref="FN794" si="438">AVERAGE(FN793,FN795)</f>
        <v>347.5</v>
      </c>
      <c r="FO794" s="203"/>
      <c r="FP794" s="202"/>
      <c r="FQ794" s="202"/>
      <c r="FR794" s="202"/>
      <c r="FS794" s="206"/>
      <c r="FT794" s="202">
        <f>AVERAGE(FT793,FT795)</f>
        <v>495</v>
      </c>
      <c r="FU794" s="202">
        <f t="shared" ref="FU794" si="439">AVERAGE(FU793,FU795)</f>
        <v>505</v>
      </c>
      <c r="FV794" s="202">
        <f t="shared" ref="FV794" si="440">AVERAGE(FV793,FV795)</f>
        <v>500</v>
      </c>
      <c r="FW794" s="203"/>
      <c r="FX794" s="202">
        <f>AVERAGE(FX793,FX795)</f>
        <v>412.5</v>
      </c>
      <c r="FY794" s="202">
        <f t="shared" ref="FY794" si="441">AVERAGE(FY793,FY795)</f>
        <v>422.5</v>
      </c>
      <c r="FZ794" s="202">
        <f t="shared" ref="FZ794" si="442">AVERAGE(FZ793,FZ795)</f>
        <v>417.5</v>
      </c>
      <c r="GA794" s="203"/>
      <c r="GB794" s="202">
        <f>AVERAGE(GB793,GB795)</f>
        <v>450</v>
      </c>
      <c r="GC794" s="202">
        <f t="shared" ref="GC794" si="443">AVERAGE(GC793,GC795)</f>
        <v>460</v>
      </c>
      <c r="GD794" s="202">
        <f t="shared" ref="GD794" si="444">AVERAGE(GD793,GD795)</f>
        <v>455</v>
      </c>
      <c r="GE794" s="203"/>
      <c r="GF794" s="202">
        <f>AVERAGE(GF793,GF795)</f>
        <v>422.5</v>
      </c>
      <c r="GG794" s="202">
        <f t="shared" ref="GG794" si="445">AVERAGE(GG793,GG795)</f>
        <v>432.5</v>
      </c>
      <c r="GH794" s="202">
        <f t="shared" ref="GH794" si="446">AVERAGE(GH793,GH795)</f>
        <v>427.5</v>
      </c>
      <c r="GI794" s="203"/>
      <c r="GJ794" s="202">
        <f>AVERAGE(GJ793,GJ795)</f>
        <v>365</v>
      </c>
      <c r="GK794" s="202">
        <f t="shared" ref="GK794" si="447">AVERAGE(GK793,GK795)</f>
        <v>375</v>
      </c>
      <c r="GL794" s="202">
        <f t="shared" ref="GL794" si="448">AVERAGE(GL793,GL795)</f>
        <v>370</v>
      </c>
      <c r="GM794" s="203"/>
      <c r="GN794" s="202">
        <f>AVERAGE(GN793,GN795)</f>
        <v>565</v>
      </c>
      <c r="GO794" s="202">
        <f t="shared" ref="GO794" si="449">AVERAGE(GO793,GO795)</f>
        <v>575</v>
      </c>
      <c r="GP794" s="202">
        <f t="shared" ref="GP794" si="450">AVERAGE(GP793,GP795)</f>
        <v>570</v>
      </c>
      <c r="GQ794" s="203"/>
    </row>
    <row r="795" spans="1:199" ht="15.75" x14ac:dyDescent="0.25">
      <c r="A795">
        <f t="shared" si="0"/>
        <v>2</v>
      </c>
      <c r="B795">
        <f t="shared" si="1"/>
        <v>2025</v>
      </c>
      <c r="C795" s="91">
        <v>45695</v>
      </c>
      <c r="D795" s="198">
        <v>385</v>
      </c>
      <c r="E795" s="199">
        <v>395</v>
      </c>
      <c r="F795" s="90">
        <v>390</v>
      </c>
      <c r="G795" s="90">
        <v>5</v>
      </c>
      <c r="H795" s="190">
        <v>365</v>
      </c>
      <c r="I795" s="191">
        <v>375</v>
      </c>
      <c r="J795" s="90">
        <v>370</v>
      </c>
      <c r="K795" s="90">
        <v>5</v>
      </c>
      <c r="L795" s="190">
        <v>410</v>
      </c>
      <c r="M795" s="191">
        <v>420</v>
      </c>
      <c r="N795" s="90">
        <v>415</v>
      </c>
      <c r="O795" s="90" t="s">
        <v>5</v>
      </c>
      <c r="P795" s="190">
        <v>365</v>
      </c>
      <c r="Q795" s="191">
        <v>375</v>
      </c>
      <c r="R795" s="90">
        <v>370</v>
      </c>
      <c r="S795" s="90">
        <v>5</v>
      </c>
      <c r="T795" s="190">
        <v>330</v>
      </c>
      <c r="U795" s="191">
        <v>340</v>
      </c>
      <c r="V795" s="90">
        <v>335</v>
      </c>
      <c r="W795" s="90">
        <v>5</v>
      </c>
      <c r="X795" s="190">
        <v>310</v>
      </c>
      <c r="Y795" s="191">
        <v>320</v>
      </c>
      <c r="Z795" s="90">
        <v>315</v>
      </c>
      <c r="AA795" s="90">
        <v>5</v>
      </c>
      <c r="AB795" s="190">
        <v>390</v>
      </c>
      <c r="AC795" s="191">
        <v>400</v>
      </c>
      <c r="AD795" s="90">
        <v>395</v>
      </c>
      <c r="AE795" s="90" t="s">
        <v>5</v>
      </c>
      <c r="AF795" s="190">
        <v>315</v>
      </c>
      <c r="AG795" s="191">
        <v>325</v>
      </c>
      <c r="AH795" s="90">
        <v>320</v>
      </c>
      <c r="AI795" s="90">
        <v>-5</v>
      </c>
      <c r="AJ795" s="190">
        <v>320</v>
      </c>
      <c r="AK795" s="191">
        <v>330</v>
      </c>
      <c r="AL795" s="90">
        <v>325</v>
      </c>
      <c r="AM795" s="90">
        <v>5</v>
      </c>
      <c r="AN795" s="190">
        <v>280</v>
      </c>
      <c r="AO795" s="191">
        <v>290</v>
      </c>
      <c r="AP795" s="90">
        <v>285</v>
      </c>
      <c r="AQ795" s="90">
        <v>5</v>
      </c>
      <c r="AR795" s="190">
        <v>410</v>
      </c>
      <c r="AS795" s="191">
        <v>420</v>
      </c>
      <c r="AT795" s="90">
        <v>415</v>
      </c>
      <c r="AU795" s="90" t="s">
        <v>5</v>
      </c>
      <c r="AV795" s="190">
        <v>315</v>
      </c>
      <c r="AW795" s="191">
        <v>325</v>
      </c>
      <c r="AX795" s="90">
        <v>320</v>
      </c>
      <c r="AY795" s="90">
        <v>-5</v>
      </c>
      <c r="AZ795" s="190">
        <v>315</v>
      </c>
      <c r="BA795" s="191">
        <v>325</v>
      </c>
      <c r="BB795" s="90">
        <v>320</v>
      </c>
      <c r="BC795" s="90">
        <v>5</v>
      </c>
      <c r="BD795" s="190">
        <v>285</v>
      </c>
      <c r="BE795" s="191">
        <v>295</v>
      </c>
      <c r="BF795" s="90">
        <v>290</v>
      </c>
      <c r="BG795" s="90" t="s">
        <v>5</v>
      </c>
      <c r="BH795" s="190">
        <v>380</v>
      </c>
      <c r="BI795" s="191">
        <v>390</v>
      </c>
      <c r="BJ795" s="90">
        <v>385</v>
      </c>
      <c r="BK795" s="90" t="s">
        <v>5</v>
      </c>
      <c r="BL795" s="190">
        <v>330</v>
      </c>
      <c r="BM795" s="191">
        <v>340</v>
      </c>
      <c r="BN795" s="90">
        <v>335</v>
      </c>
      <c r="BO795" s="90">
        <v>5</v>
      </c>
      <c r="BP795" s="190">
        <v>340</v>
      </c>
      <c r="BQ795" s="191">
        <v>350</v>
      </c>
      <c r="BR795" s="90">
        <v>345</v>
      </c>
      <c r="BS795" s="90">
        <v>5</v>
      </c>
      <c r="BT795" s="190">
        <v>280</v>
      </c>
      <c r="BU795" s="191">
        <v>290</v>
      </c>
      <c r="BV795" s="90">
        <v>285</v>
      </c>
      <c r="BW795" s="90" t="s">
        <v>5</v>
      </c>
      <c r="BX795" s="190">
        <v>355</v>
      </c>
      <c r="BY795" s="191">
        <v>365</v>
      </c>
      <c r="BZ795" s="90">
        <v>360</v>
      </c>
      <c r="CA795" s="90" t="s">
        <v>5</v>
      </c>
      <c r="CB795" s="190">
        <v>460</v>
      </c>
      <c r="CC795" s="191">
        <v>470</v>
      </c>
      <c r="CD795" s="90">
        <v>465</v>
      </c>
      <c r="CE795" s="90" t="s">
        <v>5</v>
      </c>
      <c r="CF795" s="190">
        <v>335</v>
      </c>
      <c r="CG795" s="191">
        <v>345</v>
      </c>
      <c r="CH795" s="90">
        <v>340</v>
      </c>
      <c r="CI795" s="90" t="s">
        <v>5</v>
      </c>
      <c r="CJ795" s="190">
        <v>305</v>
      </c>
      <c r="CK795" s="191">
        <v>315</v>
      </c>
      <c r="CL795" s="90">
        <v>310</v>
      </c>
      <c r="CM795" s="90" t="s">
        <v>5</v>
      </c>
      <c r="CN795" s="190">
        <v>355</v>
      </c>
      <c r="CO795" s="191">
        <v>365</v>
      </c>
      <c r="CP795" s="90">
        <v>360</v>
      </c>
      <c r="CQ795" s="90" t="s">
        <v>5</v>
      </c>
      <c r="CR795" s="190">
        <v>460</v>
      </c>
      <c r="CS795" s="191">
        <v>470</v>
      </c>
      <c r="CT795" s="90">
        <v>465</v>
      </c>
      <c r="CU795" s="90" t="s">
        <v>5</v>
      </c>
      <c r="CV795" s="190">
        <v>360</v>
      </c>
      <c r="CW795" s="191">
        <v>370</v>
      </c>
      <c r="CX795" s="90">
        <v>365</v>
      </c>
      <c r="CY795" s="90" t="s">
        <v>5</v>
      </c>
      <c r="CZ795" s="190">
        <v>335</v>
      </c>
      <c r="DA795" s="191">
        <v>345</v>
      </c>
      <c r="DB795" s="90">
        <v>340</v>
      </c>
      <c r="DC795" s="90">
        <v>5</v>
      </c>
      <c r="DD795" s="190">
        <v>355</v>
      </c>
      <c r="DE795" s="191">
        <v>365</v>
      </c>
      <c r="DF795" s="90">
        <v>360</v>
      </c>
      <c r="DG795" s="90" t="s">
        <v>5</v>
      </c>
      <c r="DH795" s="190">
        <v>475</v>
      </c>
      <c r="DI795" s="191">
        <v>485</v>
      </c>
      <c r="DJ795" s="90">
        <v>480</v>
      </c>
      <c r="DK795" s="90" t="s">
        <v>5</v>
      </c>
      <c r="DL795" s="190">
        <v>315</v>
      </c>
      <c r="DM795" s="191">
        <v>325</v>
      </c>
      <c r="DN795" s="90">
        <v>320</v>
      </c>
      <c r="DO795" s="90">
        <v>-5</v>
      </c>
      <c r="DP795" s="190">
        <v>305</v>
      </c>
      <c r="DQ795" s="191">
        <v>315</v>
      </c>
      <c r="DR795" s="90">
        <v>310</v>
      </c>
      <c r="DS795" s="90">
        <v>5</v>
      </c>
      <c r="DT795" s="190">
        <v>355</v>
      </c>
      <c r="DU795" s="191">
        <v>365</v>
      </c>
      <c r="DV795" s="90">
        <v>360</v>
      </c>
      <c r="DW795" s="90" t="s">
        <v>5</v>
      </c>
      <c r="DX795" s="190">
        <v>460</v>
      </c>
      <c r="DY795" s="191">
        <v>470</v>
      </c>
      <c r="DZ795" s="90">
        <v>465</v>
      </c>
      <c r="EA795" s="90" t="s">
        <v>5</v>
      </c>
      <c r="EB795" s="190">
        <v>360</v>
      </c>
      <c r="EC795" s="191">
        <v>370</v>
      </c>
      <c r="ED795" s="90">
        <v>365</v>
      </c>
      <c r="EE795" s="90" t="s">
        <v>5</v>
      </c>
      <c r="EF795" s="190">
        <v>340</v>
      </c>
      <c r="EG795" s="191">
        <v>350</v>
      </c>
      <c r="EH795" s="90">
        <v>345</v>
      </c>
      <c r="EI795" s="90" t="s">
        <v>5</v>
      </c>
      <c r="EJ795" s="190">
        <v>350</v>
      </c>
      <c r="EK795" s="191">
        <v>360</v>
      </c>
      <c r="EL795" s="90">
        <v>355</v>
      </c>
      <c r="EM795" s="90" t="s">
        <v>5</v>
      </c>
      <c r="EN795" s="190">
        <v>505</v>
      </c>
      <c r="EO795" s="191">
        <v>515</v>
      </c>
      <c r="EP795" s="90">
        <v>510</v>
      </c>
      <c r="EQ795" s="90" t="s">
        <v>5</v>
      </c>
      <c r="ER795" s="190">
        <v>320</v>
      </c>
      <c r="ES795" s="191">
        <v>330</v>
      </c>
      <c r="ET795" s="90">
        <v>325</v>
      </c>
      <c r="EU795" s="90" t="s">
        <v>5</v>
      </c>
      <c r="EV795" s="190">
        <v>325</v>
      </c>
      <c r="EW795" s="191">
        <v>335</v>
      </c>
      <c r="EX795" s="90">
        <v>330</v>
      </c>
      <c r="EY795" s="90">
        <v>10</v>
      </c>
      <c r="EZ795" s="190">
        <v>350</v>
      </c>
      <c r="FA795" s="191">
        <v>360</v>
      </c>
      <c r="FB795" s="90">
        <v>355</v>
      </c>
      <c r="FC795" s="90" t="s">
        <v>5</v>
      </c>
      <c r="FD795" s="190">
        <v>360</v>
      </c>
      <c r="FE795" s="191">
        <v>370</v>
      </c>
      <c r="FF795" s="90">
        <v>365</v>
      </c>
      <c r="FG795" s="90" t="s">
        <v>5</v>
      </c>
      <c r="FH795" s="190">
        <v>350</v>
      </c>
      <c r="FI795" s="191">
        <v>360</v>
      </c>
      <c r="FJ795" s="90">
        <v>355</v>
      </c>
      <c r="FK795" s="90">
        <v>-5</v>
      </c>
      <c r="FL795" s="190">
        <v>345</v>
      </c>
      <c r="FM795" s="191">
        <v>355</v>
      </c>
      <c r="FN795" s="90">
        <v>350</v>
      </c>
      <c r="FO795" s="90">
        <v>5</v>
      </c>
      <c r="FP795"/>
      <c r="FS795"/>
      <c r="FT795" s="190">
        <v>495</v>
      </c>
      <c r="FU795" s="191">
        <v>505</v>
      </c>
      <c r="FV795" s="90">
        <v>500</v>
      </c>
      <c r="FW795" s="90" t="s">
        <v>5</v>
      </c>
      <c r="FX795" s="190">
        <v>430</v>
      </c>
      <c r="FY795" s="191">
        <v>440</v>
      </c>
      <c r="FZ795" s="90">
        <v>435</v>
      </c>
      <c r="GA795" s="90">
        <v>35</v>
      </c>
      <c r="GB795" s="190">
        <v>450</v>
      </c>
      <c r="GC795" s="191">
        <v>460</v>
      </c>
      <c r="GD795" s="90">
        <v>455</v>
      </c>
      <c r="GE795" s="90" t="s">
        <v>5</v>
      </c>
      <c r="GF795" s="190">
        <v>425</v>
      </c>
      <c r="GG795" s="191">
        <v>435</v>
      </c>
      <c r="GH795" s="90">
        <v>430</v>
      </c>
      <c r="GI795" s="90">
        <v>5</v>
      </c>
      <c r="GJ795" s="190">
        <v>365</v>
      </c>
      <c r="GK795" s="191">
        <v>375</v>
      </c>
      <c r="GL795" s="90">
        <v>370</v>
      </c>
      <c r="GM795" s="90" t="s">
        <v>5</v>
      </c>
      <c r="GN795" s="190">
        <v>565</v>
      </c>
      <c r="GO795" s="191">
        <v>575</v>
      </c>
      <c r="GP795" s="90">
        <v>570</v>
      </c>
      <c r="GQ795" s="90" t="s">
        <v>5</v>
      </c>
    </row>
    <row r="796" spans="1:199" ht="15.75" x14ac:dyDescent="0.25">
      <c r="A796">
        <f t="shared" si="0"/>
        <v>2</v>
      </c>
      <c r="B796">
        <f t="shared" si="1"/>
        <v>2025</v>
      </c>
      <c r="C796" s="91">
        <f>C795+7</f>
        <v>45702</v>
      </c>
      <c r="D796" s="95">
        <v>390</v>
      </c>
      <c r="E796" s="95">
        <v>400</v>
      </c>
      <c r="F796" s="95">
        <v>395</v>
      </c>
      <c r="G796" s="106">
        <v>5</v>
      </c>
      <c r="H796" s="115">
        <v>370</v>
      </c>
      <c r="I796" s="95">
        <v>380</v>
      </c>
      <c r="J796" s="95">
        <v>375</v>
      </c>
      <c r="K796" s="106">
        <v>5</v>
      </c>
      <c r="L796" s="115">
        <v>410</v>
      </c>
      <c r="M796" s="95">
        <v>420</v>
      </c>
      <c r="N796" s="95">
        <v>415</v>
      </c>
      <c r="O796" s="106" t="s">
        <v>5</v>
      </c>
      <c r="P796" s="115">
        <v>365</v>
      </c>
      <c r="Q796" s="95">
        <v>375</v>
      </c>
      <c r="R796" s="95">
        <v>370</v>
      </c>
      <c r="S796" s="106" t="s">
        <v>5</v>
      </c>
      <c r="T796" s="115">
        <v>335</v>
      </c>
      <c r="U796" s="95">
        <v>345</v>
      </c>
      <c r="V796" s="95">
        <v>340</v>
      </c>
      <c r="W796" s="106">
        <v>5</v>
      </c>
      <c r="X796" s="115">
        <v>315</v>
      </c>
      <c r="Y796" s="95">
        <v>325</v>
      </c>
      <c r="Z796" s="95">
        <v>320</v>
      </c>
      <c r="AA796" s="106">
        <v>5</v>
      </c>
      <c r="AB796" s="115">
        <v>390</v>
      </c>
      <c r="AC796" s="95">
        <v>400</v>
      </c>
      <c r="AD796" s="95">
        <v>395</v>
      </c>
      <c r="AE796" s="106" t="s">
        <v>5</v>
      </c>
      <c r="AF796" s="115">
        <v>315</v>
      </c>
      <c r="AG796" s="95">
        <v>325</v>
      </c>
      <c r="AH796" s="95">
        <v>320</v>
      </c>
      <c r="AI796" s="106" t="s">
        <v>5</v>
      </c>
      <c r="AJ796" s="115">
        <v>325</v>
      </c>
      <c r="AK796" s="95">
        <v>335</v>
      </c>
      <c r="AL796" s="95">
        <v>330</v>
      </c>
      <c r="AM796" s="106">
        <v>5</v>
      </c>
      <c r="AN796" s="115">
        <v>285</v>
      </c>
      <c r="AO796" s="95">
        <v>295</v>
      </c>
      <c r="AP796" s="95">
        <v>290</v>
      </c>
      <c r="AQ796" s="106">
        <v>5</v>
      </c>
      <c r="AR796" s="115">
        <v>410</v>
      </c>
      <c r="AS796" s="95">
        <v>420</v>
      </c>
      <c r="AT796" s="95">
        <v>415</v>
      </c>
      <c r="AU796" s="106" t="s">
        <v>5</v>
      </c>
      <c r="AV796" s="115">
        <v>315</v>
      </c>
      <c r="AW796" s="95">
        <v>325</v>
      </c>
      <c r="AX796" s="95">
        <v>320</v>
      </c>
      <c r="AY796" s="106" t="s">
        <v>5</v>
      </c>
      <c r="AZ796" s="115">
        <v>320</v>
      </c>
      <c r="BA796" s="95">
        <v>330</v>
      </c>
      <c r="BB796" s="95">
        <v>325</v>
      </c>
      <c r="BC796" s="106">
        <v>5</v>
      </c>
      <c r="BD796" s="115">
        <v>285</v>
      </c>
      <c r="BE796" s="95">
        <v>295</v>
      </c>
      <c r="BF796" s="95">
        <v>290</v>
      </c>
      <c r="BG796" s="106" t="s">
        <v>5</v>
      </c>
      <c r="BH796" s="115">
        <v>380</v>
      </c>
      <c r="BI796" s="95">
        <v>390</v>
      </c>
      <c r="BJ796" s="95">
        <v>385</v>
      </c>
      <c r="BK796" s="106" t="s">
        <v>5</v>
      </c>
      <c r="BL796" s="115">
        <v>335</v>
      </c>
      <c r="BM796" s="95">
        <v>345</v>
      </c>
      <c r="BN796" s="95">
        <v>340</v>
      </c>
      <c r="BO796" s="106">
        <v>5</v>
      </c>
      <c r="BP796" s="115">
        <v>340</v>
      </c>
      <c r="BQ796" s="95">
        <v>350</v>
      </c>
      <c r="BR796" s="95">
        <v>345</v>
      </c>
      <c r="BS796" s="106" t="s">
        <v>5</v>
      </c>
      <c r="BT796" s="115">
        <v>280</v>
      </c>
      <c r="BU796" s="95">
        <v>290</v>
      </c>
      <c r="BV796" s="95">
        <v>285</v>
      </c>
      <c r="BW796" s="106" t="s">
        <v>5</v>
      </c>
      <c r="BX796" s="115">
        <v>355</v>
      </c>
      <c r="BY796" s="95">
        <v>365</v>
      </c>
      <c r="BZ796" s="95">
        <v>360</v>
      </c>
      <c r="CA796" s="106" t="s">
        <v>5</v>
      </c>
      <c r="CB796" s="115">
        <v>460</v>
      </c>
      <c r="CC796" s="95">
        <v>470</v>
      </c>
      <c r="CD796" s="95">
        <v>465</v>
      </c>
      <c r="CE796" s="106" t="s">
        <v>5</v>
      </c>
      <c r="CF796" s="115">
        <v>335</v>
      </c>
      <c r="CG796" s="95">
        <v>345</v>
      </c>
      <c r="CH796" s="95">
        <v>340</v>
      </c>
      <c r="CI796" s="106" t="s">
        <v>5</v>
      </c>
      <c r="CJ796" s="115">
        <v>315</v>
      </c>
      <c r="CK796" s="95">
        <v>325</v>
      </c>
      <c r="CL796" s="95">
        <v>320</v>
      </c>
      <c r="CM796" s="106">
        <v>10</v>
      </c>
      <c r="CN796" s="115">
        <v>355</v>
      </c>
      <c r="CO796" s="95">
        <v>365</v>
      </c>
      <c r="CP796" s="95">
        <v>360</v>
      </c>
      <c r="CQ796" s="106" t="s">
        <v>5</v>
      </c>
      <c r="CR796" s="115">
        <v>460</v>
      </c>
      <c r="CS796" s="95">
        <v>470</v>
      </c>
      <c r="CT796" s="95">
        <v>465</v>
      </c>
      <c r="CU796" s="106" t="s">
        <v>5</v>
      </c>
      <c r="CV796" s="115">
        <v>360</v>
      </c>
      <c r="CW796" s="95">
        <v>370</v>
      </c>
      <c r="CX796" s="95">
        <v>365</v>
      </c>
      <c r="CY796" s="106" t="s">
        <v>5</v>
      </c>
      <c r="CZ796" s="115">
        <v>335</v>
      </c>
      <c r="DA796" s="95">
        <v>345</v>
      </c>
      <c r="DB796" s="95">
        <v>340</v>
      </c>
      <c r="DC796" s="106" t="s">
        <v>5</v>
      </c>
      <c r="DD796" s="115">
        <v>355</v>
      </c>
      <c r="DE796" s="95">
        <v>365</v>
      </c>
      <c r="DF796" s="95">
        <v>360</v>
      </c>
      <c r="DG796" s="106" t="s">
        <v>5</v>
      </c>
      <c r="DH796" s="115">
        <v>475</v>
      </c>
      <c r="DI796" s="95">
        <v>485</v>
      </c>
      <c r="DJ796" s="95">
        <v>480</v>
      </c>
      <c r="DK796" s="106" t="s">
        <v>5</v>
      </c>
      <c r="DL796" s="115">
        <v>320</v>
      </c>
      <c r="DM796" s="95">
        <v>330</v>
      </c>
      <c r="DN796" s="95">
        <v>325</v>
      </c>
      <c r="DO796" s="106">
        <v>5</v>
      </c>
      <c r="DP796" s="115">
        <v>305</v>
      </c>
      <c r="DQ796" s="95">
        <v>315</v>
      </c>
      <c r="DR796" s="95">
        <v>310</v>
      </c>
      <c r="DS796" s="106" t="s">
        <v>5</v>
      </c>
      <c r="DT796" s="115">
        <v>355</v>
      </c>
      <c r="DU796" s="95">
        <v>365</v>
      </c>
      <c r="DV796" s="95">
        <v>360</v>
      </c>
      <c r="DW796" s="106" t="s">
        <v>5</v>
      </c>
      <c r="DX796" s="115">
        <v>460</v>
      </c>
      <c r="DY796" s="95">
        <v>470</v>
      </c>
      <c r="DZ796" s="95">
        <v>465</v>
      </c>
      <c r="EA796" s="106" t="s">
        <v>5</v>
      </c>
      <c r="EB796" s="115">
        <v>360</v>
      </c>
      <c r="EC796" s="95">
        <v>370</v>
      </c>
      <c r="ED796" s="95">
        <v>365</v>
      </c>
      <c r="EE796" s="106" t="s">
        <v>5</v>
      </c>
      <c r="EF796" s="115">
        <v>345</v>
      </c>
      <c r="EG796" s="95">
        <v>355</v>
      </c>
      <c r="EH796" s="95">
        <v>350</v>
      </c>
      <c r="EI796" s="106">
        <v>5</v>
      </c>
      <c r="EJ796" s="115">
        <v>350</v>
      </c>
      <c r="EK796" s="95">
        <v>360</v>
      </c>
      <c r="EL796" s="95">
        <v>355</v>
      </c>
      <c r="EM796" s="106" t="s">
        <v>5</v>
      </c>
      <c r="EN796" s="115">
        <v>505</v>
      </c>
      <c r="EO796" s="95">
        <v>515</v>
      </c>
      <c r="EP796" s="95">
        <v>510</v>
      </c>
      <c r="EQ796" s="106" t="s">
        <v>5</v>
      </c>
      <c r="ER796" s="115">
        <v>315</v>
      </c>
      <c r="ES796" s="95">
        <v>325</v>
      </c>
      <c r="ET796" s="95">
        <v>320</v>
      </c>
      <c r="EU796" s="106">
        <v>-5</v>
      </c>
      <c r="EV796" s="115">
        <v>330</v>
      </c>
      <c r="EW796" s="95">
        <v>340</v>
      </c>
      <c r="EX796" s="95">
        <v>335</v>
      </c>
      <c r="EY796" s="106">
        <v>5</v>
      </c>
      <c r="EZ796" s="115">
        <v>350</v>
      </c>
      <c r="FA796" s="95">
        <v>360</v>
      </c>
      <c r="FB796" s="95">
        <v>355</v>
      </c>
      <c r="FC796" s="106" t="s">
        <v>5</v>
      </c>
      <c r="FD796" s="115">
        <v>360</v>
      </c>
      <c r="FE796" s="95">
        <v>370</v>
      </c>
      <c r="FF796" s="95">
        <v>365</v>
      </c>
      <c r="FG796" s="106" t="s">
        <v>5</v>
      </c>
      <c r="FH796" s="115">
        <v>355</v>
      </c>
      <c r="FI796" s="95">
        <v>365</v>
      </c>
      <c r="FJ796" s="95">
        <v>360</v>
      </c>
      <c r="FK796" s="106">
        <v>5</v>
      </c>
      <c r="FL796" s="115">
        <v>345</v>
      </c>
      <c r="FM796" s="95">
        <v>355</v>
      </c>
      <c r="FN796" s="95">
        <v>350</v>
      </c>
      <c r="FO796" s="106" t="s">
        <v>5</v>
      </c>
      <c r="FT796" s="115">
        <v>495</v>
      </c>
      <c r="FU796" s="95">
        <v>505</v>
      </c>
      <c r="FV796" s="95">
        <v>500</v>
      </c>
      <c r="FW796" s="106" t="s">
        <v>5</v>
      </c>
      <c r="FX796" s="115">
        <v>400</v>
      </c>
      <c r="FY796" s="95">
        <v>410</v>
      </c>
      <c r="FZ796" s="95">
        <v>405</v>
      </c>
      <c r="GA796" s="106">
        <v>-30</v>
      </c>
      <c r="GB796" s="115">
        <v>450</v>
      </c>
      <c r="GC796" s="95">
        <v>460</v>
      </c>
      <c r="GD796" s="95">
        <v>455</v>
      </c>
      <c r="GE796" s="106" t="s">
        <v>5</v>
      </c>
      <c r="GF796" s="115">
        <v>425</v>
      </c>
      <c r="GG796" s="95">
        <v>435</v>
      </c>
      <c r="GH796" s="95">
        <v>430</v>
      </c>
      <c r="GI796" s="106" t="s">
        <v>5</v>
      </c>
      <c r="GJ796" s="115">
        <v>365</v>
      </c>
      <c r="GK796" s="95">
        <v>375</v>
      </c>
      <c r="GL796" s="95">
        <v>370</v>
      </c>
      <c r="GM796" s="106" t="s">
        <v>5</v>
      </c>
      <c r="GN796" s="115">
        <v>565</v>
      </c>
      <c r="GO796" s="95">
        <v>575</v>
      </c>
      <c r="GP796" s="95">
        <v>570</v>
      </c>
      <c r="GQ796" s="106" t="s">
        <v>5</v>
      </c>
    </row>
    <row r="797" spans="1:199" ht="15.75" x14ac:dyDescent="0.25">
      <c r="A797">
        <f t="shared" si="0"/>
        <v>2</v>
      </c>
      <c r="B797">
        <f t="shared" si="1"/>
        <v>2025</v>
      </c>
      <c r="C797" s="73">
        <f>C796+7</f>
        <v>45709</v>
      </c>
      <c r="D797" s="208">
        <v>395</v>
      </c>
      <c r="E797" s="209">
        <v>405</v>
      </c>
      <c r="F797" s="210">
        <v>400</v>
      </c>
      <c r="G797" s="210">
        <v>5</v>
      </c>
      <c r="H797" s="208">
        <v>375</v>
      </c>
      <c r="I797" s="209">
        <v>385</v>
      </c>
      <c r="J797" s="210">
        <v>380</v>
      </c>
      <c r="K797" s="210">
        <v>5</v>
      </c>
      <c r="L797" s="208">
        <v>405</v>
      </c>
      <c r="M797" s="209">
        <v>415</v>
      </c>
      <c r="N797" s="210">
        <v>410</v>
      </c>
      <c r="O797" s="210">
        <v>-5</v>
      </c>
      <c r="P797" s="208">
        <v>370</v>
      </c>
      <c r="Q797" s="209">
        <v>380</v>
      </c>
      <c r="R797" s="210">
        <v>375</v>
      </c>
      <c r="S797" s="210">
        <v>5</v>
      </c>
      <c r="T797" s="208">
        <v>340</v>
      </c>
      <c r="U797" s="209">
        <v>350</v>
      </c>
      <c r="V797" s="210">
        <v>345</v>
      </c>
      <c r="W797" s="210">
        <v>5</v>
      </c>
      <c r="X797" s="208">
        <v>320</v>
      </c>
      <c r="Y797" s="209">
        <v>330</v>
      </c>
      <c r="Z797" s="210">
        <v>325</v>
      </c>
      <c r="AA797" s="210">
        <v>5</v>
      </c>
      <c r="AB797" s="208">
        <v>385</v>
      </c>
      <c r="AC797" s="209">
        <v>395</v>
      </c>
      <c r="AD797" s="210">
        <v>390</v>
      </c>
      <c r="AE797" s="210">
        <v>-5</v>
      </c>
      <c r="AF797" s="208">
        <v>320</v>
      </c>
      <c r="AG797" s="209">
        <v>330</v>
      </c>
      <c r="AH797" s="210">
        <v>325</v>
      </c>
      <c r="AI797" s="210">
        <v>5</v>
      </c>
      <c r="AJ797" s="208">
        <v>330</v>
      </c>
      <c r="AK797" s="209">
        <v>340</v>
      </c>
      <c r="AL797" s="210">
        <v>335</v>
      </c>
      <c r="AM797" s="210">
        <v>5</v>
      </c>
      <c r="AN797" s="208">
        <v>310</v>
      </c>
      <c r="AO797" s="209">
        <v>320</v>
      </c>
      <c r="AP797" s="210">
        <v>315</v>
      </c>
      <c r="AQ797" s="210">
        <v>25</v>
      </c>
      <c r="AR797" s="208">
        <v>405</v>
      </c>
      <c r="AS797" s="209">
        <v>415</v>
      </c>
      <c r="AT797" s="210">
        <v>410</v>
      </c>
      <c r="AU797" s="210">
        <v>-5</v>
      </c>
      <c r="AV797" s="208">
        <v>320</v>
      </c>
      <c r="AW797" s="209">
        <v>330</v>
      </c>
      <c r="AX797" s="210">
        <v>325</v>
      </c>
      <c r="AY797" s="210">
        <v>5</v>
      </c>
      <c r="AZ797" s="208">
        <v>325</v>
      </c>
      <c r="BA797" s="209">
        <v>335</v>
      </c>
      <c r="BB797" s="210">
        <v>330</v>
      </c>
      <c r="BC797" s="210">
        <v>5</v>
      </c>
      <c r="BD797" s="208">
        <v>295</v>
      </c>
      <c r="BE797" s="209">
        <v>305</v>
      </c>
      <c r="BF797" s="210">
        <v>300</v>
      </c>
      <c r="BG797" s="210">
        <v>10</v>
      </c>
      <c r="BH797" s="208">
        <v>375</v>
      </c>
      <c r="BI797" s="209">
        <v>385</v>
      </c>
      <c r="BJ797" s="210">
        <v>380</v>
      </c>
      <c r="BK797" s="210">
        <v>-5</v>
      </c>
      <c r="BL797" s="208">
        <v>335</v>
      </c>
      <c r="BM797" s="209">
        <v>345</v>
      </c>
      <c r="BN797" s="210">
        <v>340</v>
      </c>
      <c r="BO797" s="210" t="s">
        <v>5</v>
      </c>
      <c r="BP797" s="208">
        <v>345</v>
      </c>
      <c r="BQ797" s="209">
        <v>355</v>
      </c>
      <c r="BR797" s="210">
        <v>350</v>
      </c>
      <c r="BS797" s="210">
        <v>5</v>
      </c>
      <c r="BT797" s="208">
        <v>295</v>
      </c>
      <c r="BU797" s="209">
        <v>305</v>
      </c>
      <c r="BV797" s="210">
        <v>300</v>
      </c>
      <c r="BW797" s="210">
        <v>15</v>
      </c>
      <c r="BX797" s="208">
        <v>355</v>
      </c>
      <c r="BY797" s="209">
        <v>365</v>
      </c>
      <c r="BZ797" s="210">
        <v>360</v>
      </c>
      <c r="CA797" s="210" t="s">
        <v>5</v>
      </c>
      <c r="CB797" s="208">
        <v>460</v>
      </c>
      <c r="CC797" s="209">
        <v>470</v>
      </c>
      <c r="CD797" s="210">
        <v>465</v>
      </c>
      <c r="CE797" s="210" t="s">
        <v>5</v>
      </c>
      <c r="CF797" s="208">
        <v>345</v>
      </c>
      <c r="CG797" s="209">
        <v>355</v>
      </c>
      <c r="CH797" s="210">
        <v>350</v>
      </c>
      <c r="CI797" s="210">
        <v>10</v>
      </c>
      <c r="CJ797" s="208">
        <v>315</v>
      </c>
      <c r="CK797" s="209">
        <v>325</v>
      </c>
      <c r="CL797" s="210">
        <v>320</v>
      </c>
      <c r="CM797" s="210" t="s">
        <v>5</v>
      </c>
      <c r="CN797" s="208">
        <v>355</v>
      </c>
      <c r="CO797" s="209">
        <v>365</v>
      </c>
      <c r="CP797" s="210">
        <v>360</v>
      </c>
      <c r="CQ797" s="210" t="s">
        <v>5</v>
      </c>
      <c r="CR797" s="208">
        <v>460</v>
      </c>
      <c r="CS797" s="209">
        <v>470</v>
      </c>
      <c r="CT797" s="210">
        <v>465</v>
      </c>
      <c r="CU797" s="210" t="s">
        <v>5</v>
      </c>
      <c r="CV797" s="208">
        <v>365</v>
      </c>
      <c r="CW797" s="209">
        <v>375</v>
      </c>
      <c r="CX797" s="210">
        <v>370</v>
      </c>
      <c r="CY797" s="210">
        <v>5</v>
      </c>
      <c r="CZ797" s="208">
        <v>340</v>
      </c>
      <c r="DA797" s="209">
        <v>350</v>
      </c>
      <c r="DB797" s="210">
        <v>345</v>
      </c>
      <c r="DC797" s="210">
        <v>5</v>
      </c>
      <c r="DD797" s="208">
        <v>355</v>
      </c>
      <c r="DE797" s="209">
        <v>365</v>
      </c>
      <c r="DF797" s="210">
        <v>360</v>
      </c>
      <c r="DG797" s="210" t="s">
        <v>5</v>
      </c>
      <c r="DH797" s="208">
        <v>475</v>
      </c>
      <c r="DI797" s="209">
        <v>485</v>
      </c>
      <c r="DJ797" s="210">
        <v>480</v>
      </c>
      <c r="DK797" s="210" t="s">
        <v>5</v>
      </c>
      <c r="DL797" s="208">
        <v>325</v>
      </c>
      <c r="DM797" s="209">
        <v>335</v>
      </c>
      <c r="DN797" s="210">
        <v>330</v>
      </c>
      <c r="DO797" s="210">
        <v>5</v>
      </c>
      <c r="DP797" s="208">
        <v>305</v>
      </c>
      <c r="DQ797" s="209">
        <v>315</v>
      </c>
      <c r="DR797" s="210">
        <v>310</v>
      </c>
      <c r="DS797" s="210" t="s">
        <v>5</v>
      </c>
      <c r="DT797" s="208">
        <v>355</v>
      </c>
      <c r="DU797" s="209">
        <v>365</v>
      </c>
      <c r="DV797" s="210">
        <v>360</v>
      </c>
      <c r="DW797" s="210" t="s">
        <v>5</v>
      </c>
      <c r="DX797" s="208">
        <v>460</v>
      </c>
      <c r="DY797" s="209">
        <v>470</v>
      </c>
      <c r="DZ797" s="210">
        <v>465</v>
      </c>
      <c r="EA797" s="210" t="s">
        <v>5</v>
      </c>
      <c r="EB797" s="208">
        <v>365</v>
      </c>
      <c r="EC797" s="209">
        <v>375</v>
      </c>
      <c r="ED797" s="210">
        <v>370</v>
      </c>
      <c r="EE797" s="210">
        <v>5</v>
      </c>
      <c r="EF797" s="208">
        <v>320</v>
      </c>
      <c r="EG797" s="209">
        <v>330</v>
      </c>
      <c r="EH797" s="210">
        <v>325</v>
      </c>
      <c r="EI797" s="210">
        <v>-25</v>
      </c>
      <c r="EJ797" s="208">
        <v>350</v>
      </c>
      <c r="EK797" s="209">
        <v>360</v>
      </c>
      <c r="EL797" s="210">
        <v>355</v>
      </c>
      <c r="EM797" s="210" t="s">
        <v>5</v>
      </c>
      <c r="EN797" s="208">
        <v>505</v>
      </c>
      <c r="EO797" s="209">
        <v>515</v>
      </c>
      <c r="EP797" s="210">
        <v>510</v>
      </c>
      <c r="EQ797" s="210" t="s">
        <v>5</v>
      </c>
      <c r="ER797" s="208">
        <v>315</v>
      </c>
      <c r="ES797" s="209">
        <v>325</v>
      </c>
      <c r="ET797" s="210">
        <v>320</v>
      </c>
      <c r="EU797" s="210" t="s">
        <v>5</v>
      </c>
      <c r="EV797" s="208">
        <v>335</v>
      </c>
      <c r="EW797" s="209">
        <v>345</v>
      </c>
      <c r="EX797" s="210">
        <v>340</v>
      </c>
      <c r="EY797" s="210">
        <v>5</v>
      </c>
      <c r="EZ797" s="208">
        <v>350</v>
      </c>
      <c r="FA797" s="209">
        <v>360</v>
      </c>
      <c r="FB797" s="210">
        <v>355</v>
      </c>
      <c r="FC797" s="210" t="s">
        <v>5</v>
      </c>
      <c r="FD797" s="208">
        <v>360</v>
      </c>
      <c r="FE797" s="209">
        <v>370</v>
      </c>
      <c r="FF797" s="210">
        <v>365</v>
      </c>
      <c r="FG797" s="210" t="s">
        <v>5</v>
      </c>
      <c r="FH797" s="208">
        <v>355</v>
      </c>
      <c r="FI797" s="209">
        <v>365</v>
      </c>
      <c r="FJ797" s="210">
        <v>360</v>
      </c>
      <c r="FK797" s="210" t="s">
        <v>5</v>
      </c>
      <c r="FL797" s="208">
        <v>350</v>
      </c>
      <c r="FM797" s="209">
        <v>360</v>
      </c>
      <c r="FN797" s="210">
        <v>355</v>
      </c>
      <c r="FO797" s="210">
        <v>5</v>
      </c>
      <c r="FT797" s="208">
        <v>500</v>
      </c>
      <c r="FU797" s="209">
        <v>510</v>
      </c>
      <c r="FV797" s="210">
        <v>505</v>
      </c>
      <c r="FW797" s="210">
        <v>5</v>
      </c>
      <c r="FX797" s="208">
        <v>400</v>
      </c>
      <c r="FY797" s="209">
        <v>410</v>
      </c>
      <c r="FZ797" s="210">
        <v>405</v>
      </c>
      <c r="GA797" s="210" t="s">
        <v>5</v>
      </c>
      <c r="GB797" s="208">
        <v>455</v>
      </c>
      <c r="GC797" s="209">
        <v>465</v>
      </c>
      <c r="GD797" s="210">
        <v>460</v>
      </c>
      <c r="GE797" s="210">
        <v>5</v>
      </c>
      <c r="GF797" s="208">
        <v>430</v>
      </c>
      <c r="GG797" s="209">
        <v>440</v>
      </c>
      <c r="GH797" s="210">
        <v>435</v>
      </c>
      <c r="GI797" s="210">
        <v>5</v>
      </c>
      <c r="GJ797" s="208">
        <v>365</v>
      </c>
      <c r="GK797" s="209">
        <v>375</v>
      </c>
      <c r="GL797" s="210">
        <v>370</v>
      </c>
      <c r="GM797" s="210" t="s">
        <v>5</v>
      </c>
      <c r="GN797" s="208">
        <v>565</v>
      </c>
      <c r="GO797" s="209">
        <v>575</v>
      </c>
      <c r="GP797" s="210">
        <v>570</v>
      </c>
      <c r="GQ797" s="210" t="s">
        <v>5</v>
      </c>
    </row>
    <row r="798" spans="1:199" ht="15.75" x14ac:dyDescent="0.25">
      <c r="A798">
        <f t="shared" si="0"/>
        <v>2</v>
      </c>
      <c r="B798">
        <f t="shared" si="1"/>
        <v>2025</v>
      </c>
      <c r="C798" s="73">
        <f>C797+7</f>
        <v>45716</v>
      </c>
      <c r="D798" s="95">
        <v>390</v>
      </c>
      <c r="E798" s="95">
        <v>400</v>
      </c>
      <c r="F798" s="95">
        <v>395</v>
      </c>
      <c r="G798" s="106">
        <v>-5</v>
      </c>
      <c r="H798" s="115">
        <v>370</v>
      </c>
      <c r="I798" s="95">
        <v>380</v>
      </c>
      <c r="J798" s="95">
        <v>375</v>
      </c>
      <c r="K798" s="106">
        <v>-5</v>
      </c>
      <c r="L798" s="115">
        <v>405</v>
      </c>
      <c r="M798" s="95">
        <v>415</v>
      </c>
      <c r="N798" s="95">
        <v>410</v>
      </c>
      <c r="O798" s="106" t="s">
        <v>5</v>
      </c>
      <c r="P798" s="115">
        <v>370</v>
      </c>
      <c r="Q798" s="95">
        <v>380</v>
      </c>
      <c r="R798" s="95">
        <v>375</v>
      </c>
      <c r="S798" s="106" t="s">
        <v>5</v>
      </c>
      <c r="T798" s="115">
        <v>345</v>
      </c>
      <c r="U798" s="95">
        <v>355</v>
      </c>
      <c r="V798" s="95">
        <v>350</v>
      </c>
      <c r="W798" s="106">
        <v>5</v>
      </c>
      <c r="X798" s="115">
        <v>320</v>
      </c>
      <c r="Y798" s="95">
        <v>330</v>
      </c>
      <c r="Z798" s="95">
        <v>325</v>
      </c>
      <c r="AA798" s="106" t="s">
        <v>5</v>
      </c>
      <c r="AB798" s="115">
        <v>385</v>
      </c>
      <c r="AC798" s="95">
        <v>395</v>
      </c>
      <c r="AD798" s="95">
        <v>390</v>
      </c>
      <c r="AE798" s="106" t="s">
        <v>5</v>
      </c>
      <c r="AF798" s="115">
        <v>320</v>
      </c>
      <c r="AG798" s="95">
        <v>330</v>
      </c>
      <c r="AH798" s="95">
        <v>325</v>
      </c>
      <c r="AI798" s="106" t="s">
        <v>5</v>
      </c>
      <c r="AJ798" s="115">
        <v>330</v>
      </c>
      <c r="AK798" s="95">
        <v>340</v>
      </c>
      <c r="AL798" s="95">
        <v>335</v>
      </c>
      <c r="AM798" s="106" t="s">
        <v>5</v>
      </c>
      <c r="AN798" s="115">
        <v>315</v>
      </c>
      <c r="AO798" s="95">
        <v>325</v>
      </c>
      <c r="AP798" s="95">
        <v>320</v>
      </c>
      <c r="AQ798" s="106">
        <v>5</v>
      </c>
      <c r="AR798" s="115">
        <v>405</v>
      </c>
      <c r="AS798" s="95">
        <v>415</v>
      </c>
      <c r="AT798" s="95">
        <v>410</v>
      </c>
      <c r="AU798" s="106" t="s">
        <v>5</v>
      </c>
      <c r="AV798" s="115">
        <v>320</v>
      </c>
      <c r="AW798" s="95">
        <v>330</v>
      </c>
      <c r="AX798" s="95">
        <v>325</v>
      </c>
      <c r="AY798" s="106" t="s">
        <v>5</v>
      </c>
      <c r="AZ798" s="115">
        <v>320</v>
      </c>
      <c r="BA798" s="95">
        <v>330</v>
      </c>
      <c r="BB798" s="95">
        <v>325</v>
      </c>
      <c r="BC798" s="106">
        <v>-5</v>
      </c>
      <c r="BD798" s="115">
        <v>300</v>
      </c>
      <c r="BE798" s="95">
        <v>310</v>
      </c>
      <c r="BF798" s="95">
        <v>305</v>
      </c>
      <c r="BG798" s="106">
        <v>5</v>
      </c>
      <c r="BH798" s="115">
        <v>375</v>
      </c>
      <c r="BI798" s="95">
        <v>385</v>
      </c>
      <c r="BJ798" s="95">
        <v>380</v>
      </c>
      <c r="BK798" s="106" t="s">
        <v>5</v>
      </c>
      <c r="BL798" s="115">
        <v>330</v>
      </c>
      <c r="BM798" s="95">
        <v>340</v>
      </c>
      <c r="BN798" s="95">
        <v>335</v>
      </c>
      <c r="BO798" s="106">
        <v>-5</v>
      </c>
      <c r="BP798" s="115">
        <v>345</v>
      </c>
      <c r="BQ798" s="95">
        <v>355</v>
      </c>
      <c r="BR798" s="95">
        <v>350</v>
      </c>
      <c r="BS798" s="106" t="s">
        <v>5</v>
      </c>
      <c r="BT798" s="115">
        <v>300</v>
      </c>
      <c r="BU798" s="95">
        <v>310</v>
      </c>
      <c r="BV798" s="95">
        <v>305</v>
      </c>
      <c r="BW798" s="106">
        <v>5</v>
      </c>
      <c r="BX798" s="115">
        <v>345</v>
      </c>
      <c r="BY798" s="95">
        <v>355</v>
      </c>
      <c r="BZ798" s="95">
        <v>350</v>
      </c>
      <c r="CA798" s="106">
        <v>-10</v>
      </c>
      <c r="CB798" s="115">
        <v>450</v>
      </c>
      <c r="CC798" s="95">
        <v>460</v>
      </c>
      <c r="CD798" s="95">
        <v>455</v>
      </c>
      <c r="CE798" s="106">
        <v>-10</v>
      </c>
      <c r="CF798" s="115">
        <v>345</v>
      </c>
      <c r="CG798" s="95">
        <v>355</v>
      </c>
      <c r="CH798" s="95">
        <v>350</v>
      </c>
      <c r="CI798" s="106" t="s">
        <v>5</v>
      </c>
      <c r="CJ798" s="115">
        <v>315</v>
      </c>
      <c r="CK798" s="95">
        <v>325</v>
      </c>
      <c r="CL798" s="95">
        <v>320</v>
      </c>
      <c r="CM798" s="106" t="s">
        <v>5</v>
      </c>
      <c r="CN798" s="115">
        <v>345</v>
      </c>
      <c r="CO798" s="95">
        <v>355</v>
      </c>
      <c r="CP798" s="95">
        <v>350</v>
      </c>
      <c r="CQ798" s="106">
        <v>-10</v>
      </c>
      <c r="CR798" s="115">
        <v>450</v>
      </c>
      <c r="CS798" s="95">
        <v>460</v>
      </c>
      <c r="CT798" s="95">
        <v>455</v>
      </c>
      <c r="CU798" s="106">
        <v>-10</v>
      </c>
      <c r="CV798" s="115">
        <v>365</v>
      </c>
      <c r="CW798" s="95">
        <v>375</v>
      </c>
      <c r="CX798" s="95">
        <v>370</v>
      </c>
      <c r="CY798" s="106" t="s">
        <v>5</v>
      </c>
      <c r="CZ798" s="115">
        <v>345</v>
      </c>
      <c r="DA798" s="95">
        <v>355</v>
      </c>
      <c r="DB798" s="95">
        <v>350</v>
      </c>
      <c r="DC798" s="106">
        <v>5</v>
      </c>
      <c r="DD798" s="115">
        <v>345</v>
      </c>
      <c r="DE798" s="95">
        <v>355</v>
      </c>
      <c r="DF798" s="95">
        <v>350</v>
      </c>
      <c r="DG798" s="106">
        <v>-10</v>
      </c>
      <c r="DH798" s="115">
        <v>465</v>
      </c>
      <c r="DI798" s="95">
        <v>475</v>
      </c>
      <c r="DJ798" s="95">
        <v>470</v>
      </c>
      <c r="DK798" s="106">
        <v>-10</v>
      </c>
      <c r="DL798" s="115">
        <v>325</v>
      </c>
      <c r="DM798" s="95">
        <v>335</v>
      </c>
      <c r="DN798" s="95">
        <v>330</v>
      </c>
      <c r="DO798" s="106" t="s">
        <v>5</v>
      </c>
      <c r="DP798" s="115">
        <v>305</v>
      </c>
      <c r="DQ798" s="95">
        <v>315</v>
      </c>
      <c r="DR798" s="95">
        <v>310</v>
      </c>
      <c r="DS798" s="106" t="s">
        <v>5</v>
      </c>
      <c r="DT798" s="115">
        <v>345</v>
      </c>
      <c r="DU798" s="95">
        <v>355</v>
      </c>
      <c r="DV798" s="95">
        <v>350</v>
      </c>
      <c r="DW798" s="106">
        <v>-10</v>
      </c>
      <c r="DX798" s="115">
        <v>450</v>
      </c>
      <c r="DY798" s="95">
        <v>460</v>
      </c>
      <c r="DZ798" s="95">
        <v>455</v>
      </c>
      <c r="EA798" s="106">
        <v>-10</v>
      </c>
      <c r="EB798" s="115">
        <v>360</v>
      </c>
      <c r="EC798" s="95">
        <v>370</v>
      </c>
      <c r="ED798" s="95">
        <v>365</v>
      </c>
      <c r="EE798" s="106">
        <v>-5</v>
      </c>
      <c r="EF798" s="115">
        <v>330</v>
      </c>
      <c r="EG798" s="95">
        <v>340</v>
      </c>
      <c r="EH798" s="95">
        <v>335</v>
      </c>
      <c r="EI798" s="106">
        <v>10</v>
      </c>
      <c r="EJ798" s="115">
        <v>340</v>
      </c>
      <c r="EK798" s="95">
        <v>350</v>
      </c>
      <c r="EL798" s="95">
        <v>345</v>
      </c>
      <c r="EM798" s="106">
        <v>-10</v>
      </c>
      <c r="EN798" s="115">
        <v>495</v>
      </c>
      <c r="EO798" s="95">
        <v>505</v>
      </c>
      <c r="EP798" s="95">
        <v>500</v>
      </c>
      <c r="EQ798" s="106">
        <v>-10</v>
      </c>
      <c r="ER798" s="115">
        <v>315</v>
      </c>
      <c r="ES798" s="95">
        <v>325</v>
      </c>
      <c r="ET798" s="95">
        <v>320</v>
      </c>
      <c r="EU798" s="106" t="s">
        <v>5</v>
      </c>
      <c r="EV798" s="115">
        <v>335</v>
      </c>
      <c r="EW798" s="95">
        <v>345</v>
      </c>
      <c r="EX798" s="95">
        <v>340</v>
      </c>
      <c r="EY798" s="106" t="s">
        <v>5</v>
      </c>
      <c r="EZ798" s="115">
        <v>340</v>
      </c>
      <c r="FA798" s="95">
        <v>350</v>
      </c>
      <c r="FB798" s="95">
        <v>345</v>
      </c>
      <c r="FC798" s="106">
        <v>-10</v>
      </c>
      <c r="FD798" s="115">
        <v>360</v>
      </c>
      <c r="FE798" s="95">
        <v>370</v>
      </c>
      <c r="FF798" s="95">
        <v>365</v>
      </c>
      <c r="FG798" s="106" t="s">
        <v>5</v>
      </c>
      <c r="FH798" s="115">
        <v>355</v>
      </c>
      <c r="FI798" s="95">
        <v>365</v>
      </c>
      <c r="FJ798" s="95">
        <v>360</v>
      </c>
      <c r="FK798" s="106" t="s">
        <v>5</v>
      </c>
      <c r="FL798" s="115">
        <v>350</v>
      </c>
      <c r="FM798" s="95">
        <v>360</v>
      </c>
      <c r="FN798" s="95">
        <v>355</v>
      </c>
      <c r="FO798" s="106" t="s">
        <v>5</v>
      </c>
      <c r="FT798" s="115">
        <v>500</v>
      </c>
      <c r="FU798" s="95">
        <v>510</v>
      </c>
      <c r="FV798" s="95">
        <v>505</v>
      </c>
      <c r="FW798" s="106" t="s">
        <v>5</v>
      </c>
      <c r="FX798" s="115">
        <v>380</v>
      </c>
      <c r="FY798" s="95">
        <v>390</v>
      </c>
      <c r="FZ798" s="95">
        <v>385</v>
      </c>
      <c r="GA798" s="106">
        <v>-20</v>
      </c>
      <c r="GB798" s="115">
        <v>455</v>
      </c>
      <c r="GC798" s="95">
        <v>465</v>
      </c>
      <c r="GD798" s="95">
        <v>460</v>
      </c>
      <c r="GE798" s="106" t="s">
        <v>5</v>
      </c>
      <c r="GF798" s="115">
        <v>435</v>
      </c>
      <c r="GG798" s="95">
        <v>445</v>
      </c>
      <c r="GH798" s="95">
        <v>440</v>
      </c>
      <c r="GI798" s="106">
        <v>5</v>
      </c>
      <c r="GJ798" s="115">
        <v>355</v>
      </c>
      <c r="GK798" s="95">
        <v>365</v>
      </c>
      <c r="GL798" s="95">
        <v>360</v>
      </c>
      <c r="GM798" s="106">
        <v>-10</v>
      </c>
      <c r="GN798" s="115">
        <v>555</v>
      </c>
      <c r="GO798" s="95">
        <v>565</v>
      </c>
      <c r="GP798" s="95">
        <v>560</v>
      </c>
      <c r="GQ798" s="106">
        <v>-10</v>
      </c>
    </row>
    <row r="799" spans="1:199" ht="15.75" x14ac:dyDescent="0.25">
      <c r="A799">
        <f t="shared" si="0"/>
        <v>3</v>
      </c>
      <c r="B799">
        <f t="shared" si="1"/>
        <v>2025</v>
      </c>
      <c r="C799" s="73">
        <f>C798+7</f>
        <v>45723</v>
      </c>
      <c r="D799" s="95">
        <v>380</v>
      </c>
      <c r="E799" s="95">
        <v>390</v>
      </c>
      <c r="F799" s="95">
        <v>385</v>
      </c>
      <c r="G799" s="106">
        <v>-10</v>
      </c>
      <c r="H799" s="115">
        <v>360</v>
      </c>
      <c r="I799" s="95">
        <v>370</v>
      </c>
      <c r="J799" s="95">
        <v>365</v>
      </c>
      <c r="K799" s="106">
        <v>-10</v>
      </c>
      <c r="L799" s="115">
        <v>405</v>
      </c>
      <c r="M799" s="95">
        <v>415</v>
      </c>
      <c r="N799" s="95">
        <v>410</v>
      </c>
      <c r="O799" s="106" t="s">
        <v>5</v>
      </c>
      <c r="P799" s="115">
        <v>370</v>
      </c>
      <c r="Q799" s="95">
        <v>380</v>
      </c>
      <c r="R799" s="95">
        <v>375</v>
      </c>
      <c r="S799" s="106" t="s">
        <v>5</v>
      </c>
      <c r="T799" s="115">
        <v>340</v>
      </c>
      <c r="U799" s="95">
        <v>350</v>
      </c>
      <c r="V799" s="95">
        <v>345</v>
      </c>
      <c r="W799" s="106">
        <v>-5</v>
      </c>
      <c r="X799" s="115">
        <v>320</v>
      </c>
      <c r="Y799" s="95">
        <v>330</v>
      </c>
      <c r="Z799" s="95">
        <v>325</v>
      </c>
      <c r="AA799" s="106" t="s">
        <v>5</v>
      </c>
      <c r="AB799" s="115">
        <v>385</v>
      </c>
      <c r="AC799" s="95">
        <v>395</v>
      </c>
      <c r="AD799" s="95">
        <v>390</v>
      </c>
      <c r="AE799" s="106" t="s">
        <v>5</v>
      </c>
      <c r="AF799" s="115">
        <v>325</v>
      </c>
      <c r="AG799" s="95">
        <v>335</v>
      </c>
      <c r="AH799" s="95">
        <v>330</v>
      </c>
      <c r="AI799" s="106">
        <v>5</v>
      </c>
      <c r="AJ799" s="115">
        <v>325</v>
      </c>
      <c r="AK799" s="95">
        <v>335</v>
      </c>
      <c r="AL799" s="95">
        <v>330</v>
      </c>
      <c r="AM799" s="106">
        <v>-5</v>
      </c>
      <c r="AN799" s="115">
        <v>315</v>
      </c>
      <c r="AO799" s="95">
        <v>325</v>
      </c>
      <c r="AP799" s="95">
        <v>320</v>
      </c>
      <c r="AQ799" s="106" t="s">
        <v>5</v>
      </c>
      <c r="AR799" s="115">
        <v>405</v>
      </c>
      <c r="AS799" s="95">
        <v>415</v>
      </c>
      <c r="AT799" s="95">
        <v>410</v>
      </c>
      <c r="AU799" s="106" t="s">
        <v>5</v>
      </c>
      <c r="AV799" s="115">
        <v>325</v>
      </c>
      <c r="AW799" s="95">
        <v>335</v>
      </c>
      <c r="AX799" s="95">
        <v>330</v>
      </c>
      <c r="AY799" s="106">
        <v>5</v>
      </c>
      <c r="AZ799" s="115">
        <v>305</v>
      </c>
      <c r="BA799" s="95">
        <v>315</v>
      </c>
      <c r="BB799" s="95">
        <v>310</v>
      </c>
      <c r="BC799" s="106">
        <v>-15</v>
      </c>
      <c r="BD799" s="115">
        <v>290</v>
      </c>
      <c r="BE799" s="95">
        <v>300</v>
      </c>
      <c r="BF799" s="95">
        <v>295</v>
      </c>
      <c r="BG799" s="106">
        <v>-10</v>
      </c>
      <c r="BH799" s="115">
        <v>375</v>
      </c>
      <c r="BI799" s="95">
        <v>385</v>
      </c>
      <c r="BJ799" s="95">
        <v>380</v>
      </c>
      <c r="BK799" s="106" t="s">
        <v>5</v>
      </c>
      <c r="BL799" s="115">
        <v>335</v>
      </c>
      <c r="BM799" s="95">
        <v>345</v>
      </c>
      <c r="BN799" s="95">
        <v>340</v>
      </c>
      <c r="BO799" s="106">
        <v>5</v>
      </c>
      <c r="BP799" s="115">
        <v>345</v>
      </c>
      <c r="BQ799" s="95">
        <v>355</v>
      </c>
      <c r="BR799" s="95">
        <v>350</v>
      </c>
      <c r="BS799" s="106" t="s">
        <v>5</v>
      </c>
      <c r="BT799" s="115">
        <v>300</v>
      </c>
      <c r="BU799" s="95">
        <v>310</v>
      </c>
      <c r="BV799" s="95">
        <v>305</v>
      </c>
      <c r="BW799" s="106" t="s">
        <v>5</v>
      </c>
      <c r="BX799" s="115">
        <v>345</v>
      </c>
      <c r="BY799" s="95">
        <v>355</v>
      </c>
      <c r="BZ799" s="95">
        <v>350</v>
      </c>
      <c r="CA799" s="106" t="s">
        <v>5</v>
      </c>
      <c r="CB799" s="115">
        <v>460</v>
      </c>
      <c r="CC799" s="95">
        <v>470</v>
      </c>
      <c r="CD799" s="95">
        <v>465</v>
      </c>
      <c r="CE799" s="106">
        <v>10</v>
      </c>
      <c r="CF799" s="115">
        <v>345</v>
      </c>
      <c r="CG799" s="95">
        <v>355</v>
      </c>
      <c r="CH799" s="95">
        <v>350</v>
      </c>
      <c r="CI799" s="106" t="s">
        <v>5</v>
      </c>
      <c r="CJ799" s="115">
        <v>315</v>
      </c>
      <c r="CK799" s="95">
        <v>325</v>
      </c>
      <c r="CL799" s="95">
        <v>320</v>
      </c>
      <c r="CM799" s="106" t="s">
        <v>5</v>
      </c>
      <c r="CN799" s="115">
        <v>345</v>
      </c>
      <c r="CO799" s="95">
        <v>355</v>
      </c>
      <c r="CP799" s="95">
        <v>350</v>
      </c>
      <c r="CQ799" s="106" t="s">
        <v>5</v>
      </c>
      <c r="CR799" s="115">
        <v>460</v>
      </c>
      <c r="CS799" s="95">
        <v>470</v>
      </c>
      <c r="CT799" s="95">
        <v>465</v>
      </c>
      <c r="CU799" s="106">
        <v>10</v>
      </c>
      <c r="CV799" s="115">
        <v>365</v>
      </c>
      <c r="CW799" s="95">
        <v>375</v>
      </c>
      <c r="CX799" s="95">
        <v>370</v>
      </c>
      <c r="CY799" s="106" t="s">
        <v>5</v>
      </c>
      <c r="CZ799" s="115">
        <v>335</v>
      </c>
      <c r="DA799" s="95">
        <v>345</v>
      </c>
      <c r="DB799" s="95">
        <v>340</v>
      </c>
      <c r="DC799" s="106">
        <v>-10</v>
      </c>
      <c r="DD799" s="115">
        <v>345</v>
      </c>
      <c r="DE799" s="95">
        <v>355</v>
      </c>
      <c r="DF799" s="95">
        <v>350</v>
      </c>
      <c r="DG799" s="106" t="s">
        <v>5</v>
      </c>
      <c r="DH799" s="115">
        <v>475</v>
      </c>
      <c r="DI799" s="95">
        <v>485</v>
      </c>
      <c r="DJ799" s="95">
        <v>480</v>
      </c>
      <c r="DK799" s="106">
        <v>10</v>
      </c>
      <c r="DL799" s="115">
        <v>320</v>
      </c>
      <c r="DM799" s="95">
        <v>330</v>
      </c>
      <c r="DN799" s="95">
        <v>325</v>
      </c>
      <c r="DO799" s="106">
        <v>-5</v>
      </c>
      <c r="DP799" s="115">
        <v>305</v>
      </c>
      <c r="DQ799" s="95">
        <v>315</v>
      </c>
      <c r="DR799" s="95">
        <v>310</v>
      </c>
      <c r="DS799" s="106" t="s">
        <v>5</v>
      </c>
      <c r="DT799" s="115">
        <v>345</v>
      </c>
      <c r="DU799" s="95">
        <v>355</v>
      </c>
      <c r="DV799" s="95">
        <v>350</v>
      </c>
      <c r="DW799" s="106" t="s">
        <v>5</v>
      </c>
      <c r="DX799" s="115">
        <v>460</v>
      </c>
      <c r="DY799" s="95">
        <v>470</v>
      </c>
      <c r="DZ799" s="95">
        <v>465</v>
      </c>
      <c r="EA799" s="106">
        <v>10</v>
      </c>
      <c r="EB799" s="115">
        <v>360</v>
      </c>
      <c r="EC799" s="95">
        <v>370</v>
      </c>
      <c r="ED799" s="95">
        <v>365</v>
      </c>
      <c r="EE799" s="106" t="s">
        <v>5</v>
      </c>
      <c r="EF799" s="115">
        <v>330</v>
      </c>
      <c r="EG799" s="95">
        <v>340</v>
      </c>
      <c r="EH799" s="95">
        <v>335</v>
      </c>
      <c r="EI799" s="106" t="s">
        <v>5</v>
      </c>
      <c r="EJ799" s="115">
        <v>340</v>
      </c>
      <c r="EK799" s="95">
        <v>350</v>
      </c>
      <c r="EL799" s="95">
        <v>345</v>
      </c>
      <c r="EM799" s="106" t="s">
        <v>5</v>
      </c>
      <c r="EN799" s="115">
        <v>505</v>
      </c>
      <c r="EO799" s="95">
        <v>515</v>
      </c>
      <c r="EP799" s="95">
        <v>510</v>
      </c>
      <c r="EQ799" s="106">
        <v>10</v>
      </c>
      <c r="ER799" s="115">
        <v>315</v>
      </c>
      <c r="ES799" s="95">
        <v>325</v>
      </c>
      <c r="ET799" s="95">
        <v>320</v>
      </c>
      <c r="EU799" s="106" t="s">
        <v>5</v>
      </c>
      <c r="EV799" s="115">
        <v>330</v>
      </c>
      <c r="EW799" s="95">
        <v>340</v>
      </c>
      <c r="EX799" s="95">
        <v>335</v>
      </c>
      <c r="EY799" s="106">
        <v>-5</v>
      </c>
      <c r="EZ799" s="115">
        <v>340</v>
      </c>
      <c r="FA799" s="95">
        <v>350</v>
      </c>
      <c r="FB799" s="95">
        <v>345</v>
      </c>
      <c r="FC799" s="106" t="s">
        <v>5</v>
      </c>
      <c r="FD799" s="115">
        <v>380</v>
      </c>
      <c r="FE799" s="95">
        <v>390</v>
      </c>
      <c r="FF799" s="95">
        <v>385</v>
      </c>
      <c r="FG799" s="106">
        <v>20</v>
      </c>
      <c r="FH799" s="115">
        <v>345</v>
      </c>
      <c r="FI799" s="95">
        <v>355</v>
      </c>
      <c r="FJ799" s="95">
        <v>350</v>
      </c>
      <c r="FK799" s="106">
        <v>-10</v>
      </c>
      <c r="FL799" s="115">
        <v>355</v>
      </c>
      <c r="FM799" s="95">
        <v>365</v>
      </c>
      <c r="FN799" s="95">
        <v>360</v>
      </c>
      <c r="FO799" s="106">
        <v>5</v>
      </c>
      <c r="FT799" s="115">
        <v>500</v>
      </c>
      <c r="FU799" s="95">
        <v>510</v>
      </c>
      <c r="FV799" s="95">
        <v>505</v>
      </c>
      <c r="FW799" s="106" t="s">
        <v>5</v>
      </c>
      <c r="FX799" s="115">
        <v>405</v>
      </c>
      <c r="FY799" s="95">
        <v>415</v>
      </c>
      <c r="FZ799" s="95">
        <v>410</v>
      </c>
      <c r="GA799" s="106">
        <v>25</v>
      </c>
      <c r="GB799" s="115">
        <v>455</v>
      </c>
      <c r="GC799" s="95">
        <v>465</v>
      </c>
      <c r="GD799" s="95">
        <v>460</v>
      </c>
      <c r="GE799" s="106" t="s">
        <v>5</v>
      </c>
      <c r="GF799" s="115">
        <v>425</v>
      </c>
      <c r="GG799" s="95">
        <v>435</v>
      </c>
      <c r="GH799" s="95">
        <v>430</v>
      </c>
      <c r="GI799" s="106">
        <v>-10</v>
      </c>
      <c r="GJ799" s="115">
        <v>355</v>
      </c>
      <c r="GK799" s="95">
        <v>365</v>
      </c>
      <c r="GL799" s="95">
        <v>360</v>
      </c>
      <c r="GM799" s="106" t="s">
        <v>5</v>
      </c>
      <c r="GN799" s="115">
        <v>565</v>
      </c>
      <c r="GO799" s="95">
        <v>575</v>
      </c>
      <c r="GP799" s="95">
        <v>570</v>
      </c>
      <c r="GQ799" s="106">
        <v>10</v>
      </c>
    </row>
    <row r="800" spans="1:199" ht="15.75" x14ac:dyDescent="0.25">
      <c r="A800">
        <f t="shared" si="0"/>
        <v>3</v>
      </c>
      <c r="B800">
        <f t="shared" si="1"/>
        <v>2025</v>
      </c>
      <c r="C800" s="73">
        <f t="shared" ref="C800:C803" si="451">C799+7</f>
        <v>45730</v>
      </c>
      <c r="D800" s="202">
        <f>AVERAGE(D799,D801)</f>
        <v>385</v>
      </c>
      <c r="E800" s="202">
        <f t="shared" ref="E800:F800" si="452">AVERAGE(E799,E801)</f>
        <v>395</v>
      </c>
      <c r="F800" s="202">
        <f t="shared" si="452"/>
        <v>390</v>
      </c>
      <c r="G800" s="203"/>
      <c r="H800" s="202">
        <f>AVERAGE(H799,H801)</f>
        <v>365</v>
      </c>
      <c r="I800" s="202">
        <f t="shared" ref="I800:J800" si="453">AVERAGE(I799,I801)</f>
        <v>375</v>
      </c>
      <c r="J800" s="202">
        <f t="shared" si="453"/>
        <v>370</v>
      </c>
      <c r="K800" s="203"/>
      <c r="L800" s="202">
        <f>AVERAGE(L799,L801)</f>
        <v>405</v>
      </c>
      <c r="M800" s="202">
        <f t="shared" ref="M800:N800" si="454">AVERAGE(M799,M801)</f>
        <v>415</v>
      </c>
      <c r="N800" s="202">
        <f t="shared" si="454"/>
        <v>410</v>
      </c>
      <c r="O800" s="203"/>
      <c r="P800" s="202">
        <f>AVERAGE(P799,P801)</f>
        <v>375</v>
      </c>
      <c r="Q800" s="202">
        <f t="shared" ref="Q800:R800" si="455">AVERAGE(Q799,Q801)</f>
        <v>385</v>
      </c>
      <c r="R800" s="202">
        <f t="shared" si="455"/>
        <v>380</v>
      </c>
      <c r="S800" s="203"/>
      <c r="T800" s="202">
        <f>AVERAGE(T799,T801)</f>
        <v>342.5</v>
      </c>
      <c r="U800" s="202">
        <f t="shared" ref="U800:V800" si="456">AVERAGE(U799,U801)</f>
        <v>352.5</v>
      </c>
      <c r="V800" s="202">
        <f t="shared" si="456"/>
        <v>347.5</v>
      </c>
      <c r="W800" s="203"/>
      <c r="X800" s="202">
        <f>AVERAGE(X799,X801)</f>
        <v>322.5</v>
      </c>
      <c r="Y800" s="202">
        <f t="shared" ref="Y800:Z800" si="457">AVERAGE(Y799,Y801)</f>
        <v>332.5</v>
      </c>
      <c r="Z800" s="202">
        <f t="shared" si="457"/>
        <v>327.5</v>
      </c>
      <c r="AA800" s="203"/>
      <c r="AB800" s="204"/>
      <c r="AC800" s="205"/>
      <c r="AD800" s="203">
        <v>390</v>
      </c>
      <c r="AE800" s="203"/>
      <c r="AF800" s="202">
        <f>AVERAGE(AF799,AF801)</f>
        <v>332.5</v>
      </c>
      <c r="AG800" s="202">
        <f t="shared" ref="AG800:AH800" si="458">AVERAGE(AG799,AG801)</f>
        <v>342.5</v>
      </c>
      <c r="AH800" s="202">
        <f t="shared" si="458"/>
        <v>337.5</v>
      </c>
      <c r="AI800" s="203"/>
      <c r="AJ800" s="202">
        <f>AVERAGE(AJ799,AJ801)</f>
        <v>335</v>
      </c>
      <c r="AK800" s="202">
        <f t="shared" ref="AK800:AL800" si="459">AVERAGE(AK799,AK801)</f>
        <v>345</v>
      </c>
      <c r="AL800" s="202">
        <f t="shared" si="459"/>
        <v>340</v>
      </c>
      <c r="AM800" s="203"/>
      <c r="AN800" s="202">
        <f>AVERAGE(AN799,AN801)</f>
        <v>320</v>
      </c>
      <c r="AO800" s="202">
        <f t="shared" ref="AO800:AP800" si="460">AVERAGE(AO799,AO801)</f>
        <v>330</v>
      </c>
      <c r="AP800" s="202">
        <f t="shared" si="460"/>
        <v>325</v>
      </c>
      <c r="AQ800" s="203"/>
      <c r="AR800" s="202">
        <f>AVERAGE(AR799,AR801)</f>
        <v>405</v>
      </c>
      <c r="AS800" s="202">
        <f t="shared" ref="AS800:AT800" si="461">AVERAGE(AS799,AS801)</f>
        <v>415</v>
      </c>
      <c r="AT800" s="202">
        <f t="shared" si="461"/>
        <v>410</v>
      </c>
      <c r="AU800" s="203"/>
      <c r="AV800" s="202">
        <f>AVERAGE(AV799,AV801)</f>
        <v>332.5</v>
      </c>
      <c r="AW800" s="202">
        <f t="shared" ref="AW800:AX800" si="462">AVERAGE(AW799,AW801)</f>
        <v>342.5</v>
      </c>
      <c r="AX800" s="202">
        <f t="shared" si="462"/>
        <v>337.5</v>
      </c>
      <c r="AY800" s="203"/>
      <c r="AZ800" s="202">
        <f>AVERAGE(AZ799,AZ801)</f>
        <v>317.5</v>
      </c>
      <c r="BA800" s="202">
        <f t="shared" ref="BA800:BB800" si="463">AVERAGE(BA799,BA801)</f>
        <v>327.5</v>
      </c>
      <c r="BB800" s="202">
        <f t="shared" si="463"/>
        <v>322.5</v>
      </c>
      <c r="BC800" s="203"/>
      <c r="BD800" s="202">
        <f>AVERAGE(BD799,BD801)</f>
        <v>290</v>
      </c>
      <c r="BE800" s="202">
        <f t="shared" ref="BE800:BF800" si="464">AVERAGE(BE799,BE801)</f>
        <v>300</v>
      </c>
      <c r="BF800" s="202">
        <f t="shared" si="464"/>
        <v>295</v>
      </c>
      <c r="BG800" s="203"/>
      <c r="BH800" s="202">
        <f>AVERAGE(BH799,BH801)</f>
        <v>375</v>
      </c>
      <c r="BI800" s="202">
        <f t="shared" ref="BI800:BJ800" si="465">AVERAGE(BI799,BI801)</f>
        <v>385</v>
      </c>
      <c r="BJ800" s="202">
        <f t="shared" si="465"/>
        <v>380</v>
      </c>
      <c r="BK800" s="203"/>
      <c r="BL800" s="202">
        <f>AVERAGE(BL799,BL801)</f>
        <v>340</v>
      </c>
      <c r="BM800" s="202">
        <f t="shared" ref="BM800:BN800" si="466">AVERAGE(BM799,BM801)</f>
        <v>350</v>
      </c>
      <c r="BN800" s="202">
        <f t="shared" si="466"/>
        <v>345</v>
      </c>
      <c r="BO800" s="203"/>
      <c r="BP800" s="202">
        <f>AVERAGE(BP799,BP801)</f>
        <v>345</v>
      </c>
      <c r="BQ800" s="202">
        <f t="shared" ref="BQ800:BR800" si="467">AVERAGE(BQ799,BQ801)</f>
        <v>355</v>
      </c>
      <c r="BR800" s="202">
        <f t="shared" si="467"/>
        <v>350</v>
      </c>
      <c r="BS800" s="203"/>
      <c r="BT800" s="202">
        <f>AVERAGE(BT799,BT801)</f>
        <v>300</v>
      </c>
      <c r="BU800" s="202">
        <f t="shared" ref="BU800:BV800" si="468">AVERAGE(BU799,BU801)</f>
        <v>310</v>
      </c>
      <c r="BV800" s="202">
        <f t="shared" si="468"/>
        <v>305</v>
      </c>
      <c r="BW800" s="203"/>
      <c r="BX800" s="202">
        <f>AVERAGE(BX799,BX801)</f>
        <v>342.5</v>
      </c>
      <c r="BY800" s="202">
        <f t="shared" ref="BY800:BZ800" si="469">AVERAGE(BY799,BY801)</f>
        <v>352.5</v>
      </c>
      <c r="BZ800" s="202">
        <f t="shared" si="469"/>
        <v>347.5</v>
      </c>
      <c r="CA800" s="203"/>
      <c r="CB800" s="202">
        <f>AVERAGE(CB799,CB801)</f>
        <v>460</v>
      </c>
      <c r="CC800" s="202">
        <f t="shared" ref="CC800:CD800" si="470">AVERAGE(CC799,CC801)</f>
        <v>470</v>
      </c>
      <c r="CD800" s="202">
        <f t="shared" si="470"/>
        <v>465</v>
      </c>
      <c r="CE800" s="203"/>
      <c r="CF800" s="202">
        <f>AVERAGE(CF799,CF801)</f>
        <v>345</v>
      </c>
      <c r="CG800" s="202">
        <f t="shared" ref="CG800:CH800" si="471">AVERAGE(CG799,CG801)</f>
        <v>355</v>
      </c>
      <c r="CH800" s="202">
        <f t="shared" si="471"/>
        <v>350</v>
      </c>
      <c r="CI800" s="203"/>
      <c r="CJ800" s="202">
        <f>AVERAGE(CJ799,CJ801)</f>
        <v>320</v>
      </c>
      <c r="CK800" s="202">
        <f t="shared" ref="CK800:CL800" si="472">AVERAGE(CK799,CK801)</f>
        <v>330</v>
      </c>
      <c r="CL800" s="202">
        <f t="shared" si="472"/>
        <v>325</v>
      </c>
      <c r="CM800" s="203"/>
      <c r="CN800" s="202">
        <f>AVERAGE(CN799,CN801)</f>
        <v>342.5</v>
      </c>
      <c r="CO800" s="202">
        <f t="shared" ref="CO800:CP800" si="473">AVERAGE(CO799,CO801)</f>
        <v>352.5</v>
      </c>
      <c r="CP800" s="202">
        <f t="shared" si="473"/>
        <v>347.5</v>
      </c>
      <c r="CQ800" s="203"/>
      <c r="CR800" s="202">
        <f>AVERAGE(CR799,CR801)</f>
        <v>460</v>
      </c>
      <c r="CS800" s="202">
        <f t="shared" ref="CS800:CT800" si="474">AVERAGE(CS799,CS801)</f>
        <v>470</v>
      </c>
      <c r="CT800" s="202">
        <f t="shared" si="474"/>
        <v>465</v>
      </c>
      <c r="CU800" s="203"/>
      <c r="CV800" s="202">
        <f>AVERAGE(CV799,CV801)</f>
        <v>365</v>
      </c>
      <c r="CW800" s="202">
        <f t="shared" ref="CW800:CX800" si="475">AVERAGE(CW799,CW801)</f>
        <v>375</v>
      </c>
      <c r="CX800" s="202">
        <f t="shared" si="475"/>
        <v>370</v>
      </c>
      <c r="CY800" s="203"/>
      <c r="CZ800" s="202">
        <f>AVERAGE(CZ799,CZ801)</f>
        <v>337.5</v>
      </c>
      <c r="DA800" s="202">
        <f t="shared" ref="DA800:DB800" si="476">AVERAGE(DA799,DA801)</f>
        <v>347.5</v>
      </c>
      <c r="DB800" s="202">
        <f t="shared" si="476"/>
        <v>342.5</v>
      </c>
      <c r="DC800" s="203"/>
      <c r="DD800" s="202">
        <f>AVERAGE(DD799,DD801)</f>
        <v>342.5</v>
      </c>
      <c r="DE800" s="202">
        <f t="shared" ref="DE800:DF800" si="477">AVERAGE(DE799,DE801)</f>
        <v>352.5</v>
      </c>
      <c r="DF800" s="202">
        <f t="shared" si="477"/>
        <v>347.5</v>
      </c>
      <c r="DG800" s="203"/>
      <c r="DH800" s="202">
        <f>AVERAGE(DH799,DH801)</f>
        <v>475</v>
      </c>
      <c r="DI800" s="202">
        <f t="shared" ref="DI800:DJ800" si="478">AVERAGE(DI799,DI801)</f>
        <v>485</v>
      </c>
      <c r="DJ800" s="202">
        <f t="shared" si="478"/>
        <v>480</v>
      </c>
      <c r="DK800" s="203"/>
      <c r="DL800" s="202">
        <f>AVERAGE(DL799,DL801)</f>
        <v>322.5</v>
      </c>
      <c r="DM800" s="202">
        <f t="shared" ref="DM800:DN800" si="479">AVERAGE(DM799,DM801)</f>
        <v>332.5</v>
      </c>
      <c r="DN800" s="202">
        <f t="shared" si="479"/>
        <v>327.5</v>
      </c>
      <c r="DO800" s="203"/>
      <c r="DP800" s="202">
        <f>AVERAGE(DP799,DP801)</f>
        <v>310</v>
      </c>
      <c r="DQ800" s="202">
        <f t="shared" ref="DQ800:DR800" si="480">AVERAGE(DQ799,DQ801)</f>
        <v>320</v>
      </c>
      <c r="DR800" s="202">
        <f t="shared" si="480"/>
        <v>315</v>
      </c>
      <c r="DS800" s="203"/>
      <c r="DT800" s="202">
        <f>AVERAGE(DT799,DT801)</f>
        <v>342.5</v>
      </c>
      <c r="DU800" s="202">
        <f t="shared" ref="DU800:DV800" si="481">AVERAGE(DU799,DU801)</f>
        <v>352.5</v>
      </c>
      <c r="DV800" s="202">
        <f t="shared" si="481"/>
        <v>347.5</v>
      </c>
      <c r="DW800" s="203"/>
      <c r="DX800" s="202">
        <f>AVERAGE(DX799,DX801)</f>
        <v>460</v>
      </c>
      <c r="DY800" s="202">
        <f t="shared" ref="DY800:DZ800" si="482">AVERAGE(DY799,DY801)</f>
        <v>470</v>
      </c>
      <c r="DZ800" s="202">
        <f t="shared" si="482"/>
        <v>465</v>
      </c>
      <c r="EA800" s="203"/>
      <c r="EB800" s="202">
        <f>AVERAGE(EB799,EB801)</f>
        <v>365</v>
      </c>
      <c r="EC800" s="202">
        <f t="shared" ref="EC800:ED800" si="483">AVERAGE(EC799,EC801)</f>
        <v>375</v>
      </c>
      <c r="ED800" s="202">
        <f t="shared" si="483"/>
        <v>370</v>
      </c>
      <c r="EE800" s="203"/>
      <c r="EF800" s="202">
        <f>AVERAGE(EF799,EF801)</f>
        <v>330</v>
      </c>
      <c r="EG800" s="202">
        <f t="shared" ref="EG800:EH800" si="484">AVERAGE(EG799,EG801)</f>
        <v>340</v>
      </c>
      <c r="EH800" s="202">
        <f t="shared" si="484"/>
        <v>335</v>
      </c>
      <c r="EI800" s="203"/>
      <c r="EJ800" s="202">
        <f>AVERAGE(EJ799,EJ801)</f>
        <v>337.5</v>
      </c>
      <c r="EK800" s="202">
        <f t="shared" ref="EK800:EL800" si="485">AVERAGE(EK799,EK801)</f>
        <v>347.5</v>
      </c>
      <c r="EL800" s="202">
        <f t="shared" si="485"/>
        <v>342.5</v>
      </c>
      <c r="EM800" s="203"/>
      <c r="EN800" s="202">
        <f>AVERAGE(EN799,EN801)</f>
        <v>505</v>
      </c>
      <c r="EO800" s="202">
        <f t="shared" ref="EO800:EP800" si="486">AVERAGE(EO799,EO801)</f>
        <v>515</v>
      </c>
      <c r="EP800" s="202">
        <f t="shared" si="486"/>
        <v>510</v>
      </c>
      <c r="EQ800" s="203"/>
      <c r="ER800" s="202">
        <f>AVERAGE(ER799,ER801)</f>
        <v>317.5</v>
      </c>
      <c r="ES800" s="202">
        <f t="shared" ref="ES800:ET800" si="487">AVERAGE(ES799,ES801)</f>
        <v>327.5</v>
      </c>
      <c r="ET800" s="202">
        <f t="shared" si="487"/>
        <v>322.5</v>
      </c>
      <c r="EU800" s="203"/>
      <c r="EV800" s="202">
        <f>AVERAGE(EV799,EV801)</f>
        <v>327.5</v>
      </c>
      <c r="EW800" s="202">
        <f t="shared" ref="EW800:EX800" si="488">AVERAGE(EW799,EW801)</f>
        <v>337.5</v>
      </c>
      <c r="EX800" s="202">
        <f t="shared" si="488"/>
        <v>332.5</v>
      </c>
      <c r="EY800" s="203"/>
      <c r="EZ800" s="202">
        <f>AVERAGE(EZ799,EZ801)</f>
        <v>337.5</v>
      </c>
      <c r="FA800" s="202">
        <f t="shared" ref="FA800:FB800" si="489">AVERAGE(FA799,FA801)</f>
        <v>347.5</v>
      </c>
      <c r="FB800" s="202">
        <f t="shared" si="489"/>
        <v>342.5</v>
      </c>
      <c r="FC800" s="203"/>
      <c r="FD800" s="202">
        <f>AVERAGE(FD799,FD801)</f>
        <v>380</v>
      </c>
      <c r="FE800" s="202">
        <f t="shared" ref="FE800:FF800" si="490">AVERAGE(FE799,FE801)</f>
        <v>390</v>
      </c>
      <c r="FF800" s="202">
        <f t="shared" si="490"/>
        <v>385</v>
      </c>
      <c r="FG800" s="203"/>
      <c r="FH800" s="202">
        <f>AVERAGE(FH799,FH801)</f>
        <v>345</v>
      </c>
      <c r="FI800" s="202">
        <f t="shared" ref="FI800:FJ800" si="491">AVERAGE(FI799,FI801)</f>
        <v>355</v>
      </c>
      <c r="FJ800" s="202">
        <f t="shared" si="491"/>
        <v>350</v>
      </c>
      <c r="FK800" s="203"/>
      <c r="FL800" s="202">
        <f>AVERAGE(FL799,FL801)</f>
        <v>355</v>
      </c>
      <c r="FM800" s="202">
        <f t="shared" ref="FM800:FN800" si="492">AVERAGE(FM799,FM801)</f>
        <v>365</v>
      </c>
      <c r="FN800" s="202">
        <f t="shared" si="492"/>
        <v>360</v>
      </c>
      <c r="FO800" s="203"/>
      <c r="FP800" s="202"/>
      <c r="FQ800" s="202"/>
      <c r="FR800" s="202"/>
      <c r="FS800" s="206"/>
      <c r="FT800" s="202">
        <f>AVERAGE(FT799,FT801)</f>
        <v>492.5</v>
      </c>
      <c r="FU800" s="202">
        <f t="shared" ref="FU800:FV800" si="493">AVERAGE(FU799,FU801)</f>
        <v>502.5</v>
      </c>
      <c r="FV800" s="202">
        <f t="shared" si="493"/>
        <v>497.5</v>
      </c>
      <c r="FW800" s="203"/>
      <c r="FX800" s="202">
        <f>AVERAGE(FX799,FX801)</f>
        <v>392.5</v>
      </c>
      <c r="FY800" s="202">
        <f t="shared" ref="FY800:FZ800" si="494">AVERAGE(FY799,FY801)</f>
        <v>402.5</v>
      </c>
      <c r="FZ800" s="202">
        <f t="shared" si="494"/>
        <v>397.5</v>
      </c>
      <c r="GA800" s="203"/>
      <c r="GB800" s="202">
        <f>AVERAGE(GB799,GB801)</f>
        <v>455</v>
      </c>
      <c r="GC800" s="202">
        <f t="shared" ref="GC800:GD800" si="495">AVERAGE(GC799,GC801)</f>
        <v>465</v>
      </c>
      <c r="GD800" s="202">
        <f t="shared" si="495"/>
        <v>460</v>
      </c>
      <c r="GE800" s="203"/>
      <c r="GF800" s="202">
        <f>AVERAGE(GF799,GF801)</f>
        <v>427.5</v>
      </c>
      <c r="GG800" s="202">
        <f t="shared" ref="GG800:GH800" si="496">AVERAGE(GG799,GG801)</f>
        <v>437.5</v>
      </c>
      <c r="GH800" s="202">
        <f t="shared" si="496"/>
        <v>432.5</v>
      </c>
      <c r="GI800" s="203"/>
      <c r="GJ800" s="202">
        <f>AVERAGE(GJ799,GJ801)</f>
        <v>352.5</v>
      </c>
      <c r="GK800" s="202">
        <f t="shared" ref="GK800:GL800" si="497">AVERAGE(GK799,GK801)</f>
        <v>362.5</v>
      </c>
      <c r="GL800" s="202">
        <f t="shared" si="497"/>
        <v>357.5</v>
      </c>
      <c r="GM800" s="203"/>
      <c r="GN800" s="202">
        <f>AVERAGE(GN799,GN801)</f>
        <v>565</v>
      </c>
      <c r="GO800" s="202">
        <f t="shared" ref="GO800:GP800" si="498">AVERAGE(GO799,GO801)</f>
        <v>575</v>
      </c>
      <c r="GP800" s="202">
        <f t="shared" si="498"/>
        <v>570</v>
      </c>
      <c r="GQ800" s="203"/>
    </row>
    <row r="801" spans="1:203" ht="15.75" x14ac:dyDescent="0.25">
      <c r="A801">
        <f t="shared" si="0"/>
        <v>3</v>
      </c>
      <c r="B801">
        <f t="shared" si="1"/>
        <v>2025</v>
      </c>
      <c r="C801" s="73">
        <f t="shared" si="451"/>
        <v>45737</v>
      </c>
      <c r="D801" s="95">
        <v>390</v>
      </c>
      <c r="E801" s="95">
        <v>400</v>
      </c>
      <c r="F801" s="95">
        <v>395</v>
      </c>
      <c r="G801" s="106">
        <v>10</v>
      </c>
      <c r="H801" s="115">
        <v>370</v>
      </c>
      <c r="I801" s="95">
        <v>380</v>
      </c>
      <c r="J801" s="95">
        <v>375</v>
      </c>
      <c r="K801" s="106">
        <v>10</v>
      </c>
      <c r="L801" s="115">
        <v>405</v>
      </c>
      <c r="M801" s="95">
        <v>415</v>
      </c>
      <c r="N801" s="95">
        <v>410</v>
      </c>
      <c r="O801" s="106" t="s">
        <v>5</v>
      </c>
      <c r="P801" s="115">
        <v>380</v>
      </c>
      <c r="Q801" s="95">
        <v>390</v>
      </c>
      <c r="R801" s="95">
        <v>385</v>
      </c>
      <c r="S801" s="106">
        <v>10</v>
      </c>
      <c r="T801" s="115">
        <v>345</v>
      </c>
      <c r="U801" s="95">
        <v>355</v>
      </c>
      <c r="V801" s="95">
        <v>350</v>
      </c>
      <c r="W801" s="106">
        <v>5</v>
      </c>
      <c r="X801" s="115">
        <v>325</v>
      </c>
      <c r="Y801" s="95">
        <v>335</v>
      </c>
      <c r="Z801" s="95">
        <v>330</v>
      </c>
      <c r="AA801" s="106">
        <v>5</v>
      </c>
      <c r="AB801" s="115">
        <v>385</v>
      </c>
      <c r="AC801" s="95">
        <v>395</v>
      </c>
      <c r="AD801" s="95">
        <v>390</v>
      </c>
      <c r="AE801" s="106" t="s">
        <v>5</v>
      </c>
      <c r="AF801" s="115">
        <v>340</v>
      </c>
      <c r="AG801" s="95">
        <v>350</v>
      </c>
      <c r="AH801" s="95">
        <v>345</v>
      </c>
      <c r="AI801" s="106">
        <v>15</v>
      </c>
      <c r="AJ801" s="115">
        <v>345</v>
      </c>
      <c r="AK801" s="95">
        <v>355</v>
      </c>
      <c r="AL801" s="95">
        <v>350</v>
      </c>
      <c r="AM801" s="106">
        <v>20</v>
      </c>
      <c r="AN801" s="115">
        <v>325</v>
      </c>
      <c r="AO801" s="95">
        <v>335</v>
      </c>
      <c r="AP801" s="95">
        <v>330</v>
      </c>
      <c r="AQ801" s="106">
        <v>10</v>
      </c>
      <c r="AR801" s="115">
        <v>405</v>
      </c>
      <c r="AS801" s="95">
        <v>415</v>
      </c>
      <c r="AT801" s="95">
        <v>410</v>
      </c>
      <c r="AU801" s="106" t="s">
        <v>5</v>
      </c>
      <c r="AV801" s="115">
        <v>340</v>
      </c>
      <c r="AW801" s="95">
        <v>350</v>
      </c>
      <c r="AX801" s="95">
        <v>345</v>
      </c>
      <c r="AY801" s="106">
        <v>15</v>
      </c>
      <c r="AZ801" s="115">
        <v>330</v>
      </c>
      <c r="BA801" s="95">
        <v>340</v>
      </c>
      <c r="BB801" s="95">
        <v>335</v>
      </c>
      <c r="BC801" s="106">
        <v>25</v>
      </c>
      <c r="BD801" s="115">
        <v>290</v>
      </c>
      <c r="BE801" s="95">
        <v>300</v>
      </c>
      <c r="BF801" s="95">
        <v>295</v>
      </c>
      <c r="BG801" s="106" t="s">
        <v>5</v>
      </c>
      <c r="BH801" s="115">
        <v>375</v>
      </c>
      <c r="BI801" s="95">
        <v>385</v>
      </c>
      <c r="BJ801" s="95">
        <v>380</v>
      </c>
      <c r="BK801" s="106" t="s">
        <v>5</v>
      </c>
      <c r="BL801" s="115">
        <v>345</v>
      </c>
      <c r="BM801" s="95">
        <v>355</v>
      </c>
      <c r="BN801" s="95">
        <v>350</v>
      </c>
      <c r="BO801" s="106">
        <v>10</v>
      </c>
      <c r="BP801" s="115">
        <v>345</v>
      </c>
      <c r="BQ801" s="95">
        <v>355</v>
      </c>
      <c r="BR801" s="95">
        <v>350</v>
      </c>
      <c r="BS801" s="106" t="s">
        <v>5</v>
      </c>
      <c r="BT801" s="115">
        <v>300</v>
      </c>
      <c r="BU801" s="95">
        <v>310</v>
      </c>
      <c r="BV801" s="95">
        <v>305</v>
      </c>
      <c r="BW801" s="106" t="s">
        <v>5</v>
      </c>
      <c r="BX801" s="115">
        <v>340</v>
      </c>
      <c r="BY801" s="95">
        <v>350</v>
      </c>
      <c r="BZ801" s="95">
        <v>345</v>
      </c>
      <c r="CA801" s="106">
        <v>-5</v>
      </c>
      <c r="CB801" s="115">
        <v>460</v>
      </c>
      <c r="CC801" s="95">
        <v>470</v>
      </c>
      <c r="CD801" s="95">
        <v>465</v>
      </c>
      <c r="CE801" s="106" t="s">
        <v>5</v>
      </c>
      <c r="CF801" s="115">
        <v>345</v>
      </c>
      <c r="CG801" s="95">
        <v>355</v>
      </c>
      <c r="CH801" s="95">
        <v>350</v>
      </c>
      <c r="CI801" s="106" t="s">
        <v>5</v>
      </c>
      <c r="CJ801" s="115">
        <v>325</v>
      </c>
      <c r="CK801" s="95">
        <v>335</v>
      </c>
      <c r="CL801" s="95">
        <v>330</v>
      </c>
      <c r="CM801" s="106">
        <v>10</v>
      </c>
      <c r="CN801" s="115">
        <v>340</v>
      </c>
      <c r="CO801" s="95">
        <v>350</v>
      </c>
      <c r="CP801" s="95">
        <v>345</v>
      </c>
      <c r="CQ801" s="106">
        <v>-5</v>
      </c>
      <c r="CR801" s="115">
        <v>460</v>
      </c>
      <c r="CS801" s="95">
        <v>470</v>
      </c>
      <c r="CT801" s="95">
        <v>465</v>
      </c>
      <c r="CU801" s="106" t="s">
        <v>5</v>
      </c>
      <c r="CV801" s="115">
        <v>365</v>
      </c>
      <c r="CW801" s="95">
        <v>375</v>
      </c>
      <c r="CX801" s="95">
        <v>370</v>
      </c>
      <c r="CY801" s="106" t="s">
        <v>5</v>
      </c>
      <c r="CZ801" s="115">
        <v>340</v>
      </c>
      <c r="DA801" s="95">
        <v>350</v>
      </c>
      <c r="DB801" s="95">
        <v>345</v>
      </c>
      <c r="DC801" s="106">
        <v>5</v>
      </c>
      <c r="DD801" s="115">
        <v>340</v>
      </c>
      <c r="DE801" s="95">
        <v>350</v>
      </c>
      <c r="DF801" s="95">
        <v>345</v>
      </c>
      <c r="DG801" s="106">
        <v>-5</v>
      </c>
      <c r="DH801" s="115">
        <v>475</v>
      </c>
      <c r="DI801" s="95">
        <v>485</v>
      </c>
      <c r="DJ801" s="95">
        <v>480</v>
      </c>
      <c r="DK801" s="106" t="s">
        <v>5</v>
      </c>
      <c r="DL801" s="115">
        <v>325</v>
      </c>
      <c r="DM801" s="95">
        <v>335</v>
      </c>
      <c r="DN801" s="95">
        <v>330</v>
      </c>
      <c r="DO801" s="106">
        <v>5</v>
      </c>
      <c r="DP801" s="115">
        <v>315</v>
      </c>
      <c r="DQ801" s="95">
        <v>325</v>
      </c>
      <c r="DR801" s="95">
        <v>320</v>
      </c>
      <c r="DS801" s="106">
        <v>10</v>
      </c>
      <c r="DT801" s="115">
        <v>340</v>
      </c>
      <c r="DU801" s="95">
        <v>350</v>
      </c>
      <c r="DV801" s="95">
        <v>345</v>
      </c>
      <c r="DW801" s="106">
        <v>-5</v>
      </c>
      <c r="DX801" s="115">
        <v>460</v>
      </c>
      <c r="DY801" s="95">
        <v>470</v>
      </c>
      <c r="DZ801" s="95">
        <v>465</v>
      </c>
      <c r="EA801" s="106" t="s">
        <v>5</v>
      </c>
      <c r="EB801" s="115">
        <v>370</v>
      </c>
      <c r="EC801" s="95">
        <v>380</v>
      </c>
      <c r="ED801" s="95">
        <v>375</v>
      </c>
      <c r="EE801" s="106">
        <v>10</v>
      </c>
      <c r="EF801" s="115">
        <v>330</v>
      </c>
      <c r="EG801" s="95">
        <v>340</v>
      </c>
      <c r="EH801" s="95">
        <v>335</v>
      </c>
      <c r="EI801" s="106" t="s">
        <v>5</v>
      </c>
      <c r="EJ801" s="115">
        <v>335</v>
      </c>
      <c r="EK801" s="95">
        <v>345</v>
      </c>
      <c r="EL801" s="95">
        <v>340</v>
      </c>
      <c r="EM801" s="106">
        <v>-5</v>
      </c>
      <c r="EN801" s="115">
        <v>505</v>
      </c>
      <c r="EO801" s="95">
        <v>515</v>
      </c>
      <c r="EP801" s="95">
        <v>510</v>
      </c>
      <c r="EQ801" s="106" t="s">
        <v>5</v>
      </c>
      <c r="ER801" s="115">
        <v>320</v>
      </c>
      <c r="ES801" s="95">
        <v>330</v>
      </c>
      <c r="ET801" s="95">
        <v>325</v>
      </c>
      <c r="EU801" s="106">
        <v>5</v>
      </c>
      <c r="EV801" s="115">
        <v>325</v>
      </c>
      <c r="EW801" s="95">
        <v>335</v>
      </c>
      <c r="EX801" s="95">
        <v>330</v>
      </c>
      <c r="EY801" s="106">
        <v>-5</v>
      </c>
      <c r="EZ801" s="115">
        <v>335</v>
      </c>
      <c r="FA801" s="95">
        <v>345</v>
      </c>
      <c r="FB801" s="95">
        <v>340</v>
      </c>
      <c r="FC801" s="106">
        <v>-5</v>
      </c>
      <c r="FD801" s="115">
        <v>380</v>
      </c>
      <c r="FE801" s="95">
        <v>390</v>
      </c>
      <c r="FF801" s="95">
        <v>385</v>
      </c>
      <c r="FG801" s="106" t="s">
        <v>5</v>
      </c>
      <c r="FH801" s="115">
        <v>345</v>
      </c>
      <c r="FI801" s="95">
        <v>355</v>
      </c>
      <c r="FJ801" s="95">
        <v>350</v>
      </c>
      <c r="FK801" s="106" t="s">
        <v>5</v>
      </c>
      <c r="FL801" s="115">
        <v>355</v>
      </c>
      <c r="FM801" s="95">
        <v>365</v>
      </c>
      <c r="FN801" s="95">
        <v>360</v>
      </c>
      <c r="FO801" s="106" t="s">
        <v>5</v>
      </c>
      <c r="FP801" s="192"/>
      <c r="FQ801" s="180"/>
      <c r="FR801" s="180"/>
      <c r="FS801" s="193"/>
      <c r="FT801" s="115">
        <v>485</v>
      </c>
      <c r="FU801" s="95">
        <v>495</v>
      </c>
      <c r="FV801" s="95">
        <v>490</v>
      </c>
      <c r="FW801" s="106">
        <v>-15</v>
      </c>
      <c r="FX801" s="115">
        <v>380</v>
      </c>
      <c r="FY801" s="95">
        <v>390</v>
      </c>
      <c r="FZ801" s="95">
        <v>385</v>
      </c>
      <c r="GA801" s="106">
        <v>-25</v>
      </c>
      <c r="GB801" s="115">
        <v>455</v>
      </c>
      <c r="GC801" s="95">
        <v>465</v>
      </c>
      <c r="GD801" s="95">
        <v>460</v>
      </c>
      <c r="GE801" s="106" t="s">
        <v>5</v>
      </c>
      <c r="GF801" s="115">
        <v>430</v>
      </c>
      <c r="GG801" s="95">
        <v>440</v>
      </c>
      <c r="GH801" s="95">
        <v>435</v>
      </c>
      <c r="GI801" s="106">
        <v>5</v>
      </c>
      <c r="GJ801" s="115">
        <v>350</v>
      </c>
      <c r="GK801" s="95">
        <v>360</v>
      </c>
      <c r="GL801" s="95">
        <v>355</v>
      </c>
      <c r="GM801" s="106">
        <v>-5</v>
      </c>
      <c r="GN801" s="115">
        <v>565</v>
      </c>
      <c r="GO801" s="95">
        <v>575</v>
      </c>
      <c r="GP801" s="95">
        <v>570</v>
      </c>
      <c r="GQ801" s="106" t="s">
        <v>5</v>
      </c>
    </row>
    <row r="802" spans="1:203" ht="15.75" x14ac:dyDescent="0.25">
      <c r="A802">
        <f t="shared" si="0"/>
        <v>3</v>
      </c>
      <c r="B802">
        <f t="shared" si="1"/>
        <v>2025</v>
      </c>
      <c r="C802" s="73">
        <f t="shared" si="451"/>
        <v>45744</v>
      </c>
      <c r="D802" s="95">
        <v>390</v>
      </c>
      <c r="E802" s="95">
        <v>400</v>
      </c>
      <c r="F802" s="95">
        <v>395</v>
      </c>
      <c r="G802" s="106" t="s">
        <v>5</v>
      </c>
      <c r="H802" s="115">
        <v>365</v>
      </c>
      <c r="I802" s="95">
        <v>375</v>
      </c>
      <c r="J802" s="95">
        <v>370</v>
      </c>
      <c r="K802" s="106">
        <v>-5</v>
      </c>
      <c r="L802" s="115">
        <v>405</v>
      </c>
      <c r="M802" s="95">
        <v>415</v>
      </c>
      <c r="N802" s="95">
        <v>410</v>
      </c>
      <c r="O802" s="106" t="s">
        <v>5</v>
      </c>
      <c r="P802" s="115">
        <v>385</v>
      </c>
      <c r="Q802" s="95">
        <v>395</v>
      </c>
      <c r="R802" s="95">
        <v>390</v>
      </c>
      <c r="S802" s="106">
        <v>5</v>
      </c>
      <c r="T802" s="115">
        <v>350</v>
      </c>
      <c r="U802" s="95">
        <v>360</v>
      </c>
      <c r="V802" s="95">
        <v>355</v>
      </c>
      <c r="W802" s="106">
        <v>5</v>
      </c>
      <c r="X802" s="115">
        <v>325</v>
      </c>
      <c r="Y802" s="95">
        <v>335</v>
      </c>
      <c r="Z802" s="95">
        <v>330</v>
      </c>
      <c r="AA802" s="106" t="s">
        <v>5</v>
      </c>
      <c r="AB802" s="115">
        <v>385</v>
      </c>
      <c r="AC802" s="95">
        <v>395</v>
      </c>
      <c r="AD802" s="95">
        <v>390</v>
      </c>
      <c r="AE802" s="106" t="s">
        <v>5</v>
      </c>
      <c r="AF802" s="115">
        <v>350</v>
      </c>
      <c r="AG802" s="95">
        <v>360</v>
      </c>
      <c r="AH802" s="95">
        <v>355</v>
      </c>
      <c r="AI802" s="106">
        <v>10</v>
      </c>
      <c r="AJ802" s="115">
        <v>350</v>
      </c>
      <c r="AK802" s="95">
        <v>360</v>
      </c>
      <c r="AL802" s="95">
        <v>355</v>
      </c>
      <c r="AM802" s="106">
        <v>5</v>
      </c>
      <c r="AN802" s="115">
        <v>325</v>
      </c>
      <c r="AO802" s="95">
        <v>335</v>
      </c>
      <c r="AP802" s="95">
        <v>330</v>
      </c>
      <c r="AQ802" s="106" t="s">
        <v>5</v>
      </c>
      <c r="AR802" s="115">
        <v>400</v>
      </c>
      <c r="AS802" s="95">
        <v>410</v>
      </c>
      <c r="AT802" s="95">
        <v>405</v>
      </c>
      <c r="AU802" s="106">
        <v>-5</v>
      </c>
      <c r="AV802" s="115">
        <v>350</v>
      </c>
      <c r="AW802" s="95">
        <v>360</v>
      </c>
      <c r="AX802" s="95">
        <v>355</v>
      </c>
      <c r="AY802" s="106">
        <v>10</v>
      </c>
      <c r="AZ802" s="115">
        <v>340</v>
      </c>
      <c r="BA802" s="95">
        <v>350</v>
      </c>
      <c r="BB802" s="95">
        <v>345</v>
      </c>
      <c r="BC802" s="106">
        <v>10</v>
      </c>
      <c r="BD802" s="115">
        <v>280</v>
      </c>
      <c r="BE802" s="95">
        <v>290</v>
      </c>
      <c r="BF802" s="95">
        <v>285</v>
      </c>
      <c r="BG802" s="106">
        <v>-10</v>
      </c>
      <c r="BH802" s="115">
        <v>375</v>
      </c>
      <c r="BI802" s="95">
        <v>385</v>
      </c>
      <c r="BJ802" s="95">
        <v>380</v>
      </c>
      <c r="BK802" s="106" t="s">
        <v>5</v>
      </c>
      <c r="BL802" s="115">
        <v>355</v>
      </c>
      <c r="BM802" s="95">
        <v>365</v>
      </c>
      <c r="BN802" s="95">
        <v>360</v>
      </c>
      <c r="BO802" s="106">
        <v>10</v>
      </c>
      <c r="BP802" s="115">
        <v>345</v>
      </c>
      <c r="BQ802" s="95">
        <v>355</v>
      </c>
      <c r="BR802" s="95">
        <v>350</v>
      </c>
      <c r="BS802" s="106" t="s">
        <v>5</v>
      </c>
      <c r="BT802" s="115">
        <v>310</v>
      </c>
      <c r="BU802" s="95">
        <v>320</v>
      </c>
      <c r="BV802" s="95">
        <v>315</v>
      </c>
      <c r="BW802" s="106">
        <v>10</v>
      </c>
      <c r="BX802" s="115">
        <v>335</v>
      </c>
      <c r="BY802" s="95">
        <v>345</v>
      </c>
      <c r="BZ802" s="95">
        <v>340</v>
      </c>
      <c r="CA802" s="106">
        <v>-5</v>
      </c>
      <c r="CB802" s="115">
        <v>460</v>
      </c>
      <c r="CC802" s="95">
        <v>470</v>
      </c>
      <c r="CD802" s="95">
        <v>465</v>
      </c>
      <c r="CE802" s="106" t="s">
        <v>5</v>
      </c>
      <c r="CF802" s="115">
        <v>345</v>
      </c>
      <c r="CG802" s="95">
        <v>355</v>
      </c>
      <c r="CH802" s="95">
        <v>350</v>
      </c>
      <c r="CI802" s="106" t="s">
        <v>5</v>
      </c>
      <c r="CJ802" s="115">
        <v>325</v>
      </c>
      <c r="CK802" s="95">
        <v>335</v>
      </c>
      <c r="CL802" s="95">
        <v>330</v>
      </c>
      <c r="CM802" s="106" t="s">
        <v>5</v>
      </c>
      <c r="CN802" s="115">
        <v>335</v>
      </c>
      <c r="CO802" s="95">
        <v>345</v>
      </c>
      <c r="CP802" s="95">
        <v>340</v>
      </c>
      <c r="CQ802" s="106">
        <v>-5</v>
      </c>
      <c r="CR802" s="115">
        <v>460</v>
      </c>
      <c r="CS802" s="95">
        <v>470</v>
      </c>
      <c r="CT802" s="95">
        <v>465</v>
      </c>
      <c r="CU802" s="106" t="s">
        <v>5</v>
      </c>
      <c r="CV802" s="115">
        <v>365</v>
      </c>
      <c r="CW802" s="95">
        <v>375</v>
      </c>
      <c r="CX802" s="95">
        <v>370</v>
      </c>
      <c r="CY802" s="106" t="s">
        <v>5</v>
      </c>
      <c r="CZ802" s="115">
        <v>345</v>
      </c>
      <c r="DA802" s="95">
        <v>355</v>
      </c>
      <c r="DB802" s="95">
        <v>350</v>
      </c>
      <c r="DC802" s="106">
        <v>5</v>
      </c>
      <c r="DD802" s="115">
        <v>335</v>
      </c>
      <c r="DE802" s="95">
        <v>345</v>
      </c>
      <c r="DF802" s="95">
        <v>340</v>
      </c>
      <c r="DG802" s="106">
        <v>-5</v>
      </c>
      <c r="DH802" s="115">
        <v>475</v>
      </c>
      <c r="DI802" s="95">
        <v>485</v>
      </c>
      <c r="DJ802" s="95">
        <v>480</v>
      </c>
      <c r="DK802" s="106" t="s">
        <v>5</v>
      </c>
      <c r="DL802" s="115">
        <v>325</v>
      </c>
      <c r="DM802" s="95">
        <v>335</v>
      </c>
      <c r="DN802" s="95">
        <v>330</v>
      </c>
      <c r="DO802" s="106" t="s">
        <v>5</v>
      </c>
      <c r="DP802" s="115">
        <v>315</v>
      </c>
      <c r="DQ802" s="95">
        <v>325</v>
      </c>
      <c r="DR802" s="95">
        <v>320</v>
      </c>
      <c r="DS802" s="106" t="s">
        <v>5</v>
      </c>
      <c r="DT802" s="115">
        <v>335</v>
      </c>
      <c r="DU802" s="95">
        <v>345</v>
      </c>
      <c r="DV802" s="95">
        <v>340</v>
      </c>
      <c r="DW802" s="106">
        <v>-5</v>
      </c>
      <c r="DX802" s="115">
        <v>460</v>
      </c>
      <c r="DY802" s="95">
        <v>470</v>
      </c>
      <c r="DZ802" s="95">
        <v>465</v>
      </c>
      <c r="EA802" s="106" t="s">
        <v>5</v>
      </c>
      <c r="EB802" s="115">
        <v>375</v>
      </c>
      <c r="EC802" s="95">
        <v>385</v>
      </c>
      <c r="ED802" s="95">
        <v>380</v>
      </c>
      <c r="EE802" s="106">
        <v>5</v>
      </c>
      <c r="EF802" s="115">
        <v>335</v>
      </c>
      <c r="EG802" s="95">
        <v>345</v>
      </c>
      <c r="EH802" s="95">
        <v>340</v>
      </c>
      <c r="EI802" s="106">
        <v>5</v>
      </c>
      <c r="EJ802" s="115">
        <v>330</v>
      </c>
      <c r="EK802" s="95">
        <v>340</v>
      </c>
      <c r="EL802" s="95">
        <v>335</v>
      </c>
      <c r="EM802" s="106">
        <v>-5</v>
      </c>
      <c r="EN802" s="115">
        <v>505</v>
      </c>
      <c r="EO802" s="95">
        <v>515</v>
      </c>
      <c r="EP802" s="95">
        <v>510</v>
      </c>
      <c r="EQ802" s="106" t="s">
        <v>5</v>
      </c>
      <c r="ER802" s="115">
        <v>320</v>
      </c>
      <c r="ES802" s="95">
        <v>330</v>
      </c>
      <c r="ET802" s="95">
        <v>325</v>
      </c>
      <c r="EU802" s="106" t="s">
        <v>5</v>
      </c>
      <c r="EV802" s="115">
        <v>325</v>
      </c>
      <c r="EW802" s="95">
        <v>335</v>
      </c>
      <c r="EX802" s="95">
        <v>330</v>
      </c>
      <c r="EY802" s="106" t="s">
        <v>5</v>
      </c>
      <c r="EZ802" s="115">
        <v>330</v>
      </c>
      <c r="FA802" s="95">
        <v>340</v>
      </c>
      <c r="FB802" s="95">
        <v>335</v>
      </c>
      <c r="FC802" s="106">
        <v>-5</v>
      </c>
      <c r="FD802" s="115">
        <v>380</v>
      </c>
      <c r="FE802" s="95">
        <v>390</v>
      </c>
      <c r="FF802" s="95">
        <v>385</v>
      </c>
      <c r="FG802" s="106" t="s">
        <v>5</v>
      </c>
      <c r="FH802" s="115">
        <v>345</v>
      </c>
      <c r="FI802" s="95">
        <v>355</v>
      </c>
      <c r="FJ802" s="95">
        <v>350</v>
      </c>
      <c r="FK802" s="106" t="s">
        <v>5</v>
      </c>
      <c r="FL802" s="115">
        <v>355</v>
      </c>
      <c r="FM802" s="95">
        <v>365</v>
      </c>
      <c r="FN802" s="95">
        <v>360</v>
      </c>
      <c r="FO802" s="106" t="s">
        <v>5</v>
      </c>
      <c r="FT802" s="115">
        <v>485</v>
      </c>
      <c r="FU802" s="95">
        <v>495</v>
      </c>
      <c r="FV802" s="95">
        <v>490</v>
      </c>
      <c r="FW802" s="106" t="s">
        <v>5</v>
      </c>
      <c r="FX802" s="115">
        <v>385</v>
      </c>
      <c r="FY802" s="95">
        <v>395</v>
      </c>
      <c r="FZ802" s="95">
        <v>390</v>
      </c>
      <c r="GA802" s="106">
        <v>5</v>
      </c>
      <c r="GB802" s="115">
        <v>455</v>
      </c>
      <c r="GC802" s="95">
        <v>465</v>
      </c>
      <c r="GD802" s="95">
        <v>460</v>
      </c>
      <c r="GE802" s="106" t="s">
        <v>5</v>
      </c>
      <c r="GF802" s="115">
        <v>435</v>
      </c>
      <c r="GG802" s="95">
        <v>445</v>
      </c>
      <c r="GH802" s="95">
        <v>440</v>
      </c>
      <c r="GI802" s="106">
        <v>5</v>
      </c>
      <c r="GJ802" s="115">
        <v>345</v>
      </c>
      <c r="GK802" s="95">
        <v>355</v>
      </c>
      <c r="GL802" s="95">
        <v>350</v>
      </c>
      <c r="GM802" s="106">
        <v>-5</v>
      </c>
      <c r="GN802" s="115">
        <v>565</v>
      </c>
      <c r="GO802" s="95">
        <v>575</v>
      </c>
      <c r="GP802" s="95">
        <v>570</v>
      </c>
      <c r="GQ802" s="106" t="s">
        <v>5</v>
      </c>
    </row>
    <row r="803" spans="1:203" ht="15.75" x14ac:dyDescent="0.25">
      <c r="A803">
        <f t="shared" si="0"/>
        <v>4</v>
      </c>
      <c r="B803">
        <f t="shared" si="1"/>
        <v>2025</v>
      </c>
      <c r="C803" s="73">
        <f t="shared" si="451"/>
        <v>45751</v>
      </c>
      <c r="D803" s="95">
        <v>385</v>
      </c>
      <c r="E803" s="95">
        <v>395</v>
      </c>
      <c r="F803" s="95">
        <v>390</v>
      </c>
      <c r="G803" s="106">
        <v>-5</v>
      </c>
      <c r="H803" s="115">
        <v>365</v>
      </c>
      <c r="I803" s="95">
        <v>375</v>
      </c>
      <c r="J803" s="95">
        <v>370</v>
      </c>
      <c r="K803" s="106" t="s">
        <v>5</v>
      </c>
      <c r="L803" s="115">
        <v>405</v>
      </c>
      <c r="M803" s="95">
        <v>415</v>
      </c>
      <c r="N803" s="95">
        <v>410</v>
      </c>
      <c r="O803" s="106" t="s">
        <v>5</v>
      </c>
      <c r="P803" s="115">
        <v>390</v>
      </c>
      <c r="Q803" s="95">
        <v>400</v>
      </c>
      <c r="R803" s="95">
        <v>395</v>
      </c>
      <c r="S803" s="106">
        <v>5</v>
      </c>
      <c r="T803" s="115">
        <v>345</v>
      </c>
      <c r="U803" s="95">
        <v>355</v>
      </c>
      <c r="V803" s="95">
        <v>350</v>
      </c>
      <c r="W803" s="106">
        <v>-5</v>
      </c>
      <c r="X803" s="115">
        <v>325</v>
      </c>
      <c r="Y803" s="95">
        <v>335</v>
      </c>
      <c r="Z803" s="95">
        <v>330</v>
      </c>
      <c r="AA803" s="106" t="s">
        <v>5</v>
      </c>
      <c r="AB803" s="115">
        <v>385</v>
      </c>
      <c r="AC803" s="95">
        <v>395</v>
      </c>
      <c r="AD803" s="95">
        <v>390</v>
      </c>
      <c r="AE803" s="106" t="s">
        <v>5</v>
      </c>
      <c r="AF803" s="115">
        <v>355</v>
      </c>
      <c r="AG803" s="95">
        <v>365</v>
      </c>
      <c r="AH803" s="95">
        <v>360</v>
      </c>
      <c r="AI803" s="106">
        <v>5</v>
      </c>
      <c r="AJ803" s="115">
        <v>345</v>
      </c>
      <c r="AK803" s="95">
        <v>355</v>
      </c>
      <c r="AL803" s="95">
        <v>350</v>
      </c>
      <c r="AM803" s="106">
        <v>-5</v>
      </c>
      <c r="AN803" s="115">
        <v>325</v>
      </c>
      <c r="AO803" s="95">
        <v>335</v>
      </c>
      <c r="AP803" s="95">
        <v>330</v>
      </c>
      <c r="AQ803" s="106" t="s">
        <v>5</v>
      </c>
      <c r="AR803" s="115">
        <v>400</v>
      </c>
      <c r="AS803" s="95">
        <v>410</v>
      </c>
      <c r="AT803" s="95">
        <v>405</v>
      </c>
      <c r="AU803" s="106" t="s">
        <v>5</v>
      </c>
      <c r="AV803" s="115">
        <v>355</v>
      </c>
      <c r="AW803" s="95">
        <v>365</v>
      </c>
      <c r="AX803" s="95">
        <v>360</v>
      </c>
      <c r="AY803" s="106">
        <v>5</v>
      </c>
      <c r="AZ803" s="115">
        <v>335</v>
      </c>
      <c r="BA803" s="95">
        <v>345</v>
      </c>
      <c r="BB803" s="95">
        <v>340</v>
      </c>
      <c r="BC803" s="106">
        <v>-5</v>
      </c>
      <c r="BD803" s="115">
        <v>280</v>
      </c>
      <c r="BE803" s="95">
        <v>290</v>
      </c>
      <c r="BF803" s="95">
        <v>285</v>
      </c>
      <c r="BG803" s="106" t="s">
        <v>5</v>
      </c>
      <c r="BH803" s="115">
        <v>375</v>
      </c>
      <c r="BI803" s="95">
        <v>385</v>
      </c>
      <c r="BJ803" s="95">
        <v>380</v>
      </c>
      <c r="BK803" s="106" t="s">
        <v>5</v>
      </c>
      <c r="BL803" s="115">
        <v>360</v>
      </c>
      <c r="BM803" s="95">
        <v>370</v>
      </c>
      <c r="BN803" s="95">
        <v>365</v>
      </c>
      <c r="BO803" s="106">
        <v>5</v>
      </c>
      <c r="BP803" s="115">
        <v>345</v>
      </c>
      <c r="BQ803" s="95">
        <v>355</v>
      </c>
      <c r="BR803" s="95">
        <v>350</v>
      </c>
      <c r="BS803" s="106" t="s">
        <v>5</v>
      </c>
      <c r="BT803" s="115">
        <v>310</v>
      </c>
      <c r="BU803" s="95">
        <v>320</v>
      </c>
      <c r="BV803" s="95">
        <v>315</v>
      </c>
      <c r="BW803" s="106" t="s">
        <v>5</v>
      </c>
      <c r="BX803" s="115">
        <v>340</v>
      </c>
      <c r="BY803" s="95">
        <v>350</v>
      </c>
      <c r="BZ803" s="95">
        <v>345</v>
      </c>
      <c r="CA803" s="106">
        <v>5</v>
      </c>
      <c r="CB803" s="115">
        <v>460</v>
      </c>
      <c r="CC803" s="95">
        <v>470</v>
      </c>
      <c r="CD803" s="95">
        <v>465</v>
      </c>
      <c r="CE803" s="106" t="s">
        <v>5</v>
      </c>
      <c r="CF803" s="115">
        <v>345</v>
      </c>
      <c r="CG803" s="95">
        <v>355</v>
      </c>
      <c r="CH803" s="95">
        <v>350</v>
      </c>
      <c r="CI803" s="106" t="s">
        <v>5</v>
      </c>
      <c r="CJ803" s="115">
        <v>325</v>
      </c>
      <c r="CK803" s="95">
        <v>335</v>
      </c>
      <c r="CL803" s="95">
        <v>330</v>
      </c>
      <c r="CM803" s="106" t="s">
        <v>5</v>
      </c>
      <c r="CN803" s="115">
        <v>340</v>
      </c>
      <c r="CO803" s="95">
        <v>350</v>
      </c>
      <c r="CP803" s="95">
        <v>345</v>
      </c>
      <c r="CQ803" s="106">
        <v>5</v>
      </c>
      <c r="CR803" s="115">
        <v>460</v>
      </c>
      <c r="CS803" s="95">
        <v>470</v>
      </c>
      <c r="CT803" s="95">
        <v>465</v>
      </c>
      <c r="CU803" s="106" t="s">
        <v>5</v>
      </c>
      <c r="CV803" s="115">
        <v>365</v>
      </c>
      <c r="CW803" s="95">
        <v>375</v>
      </c>
      <c r="CX803" s="95">
        <v>370</v>
      </c>
      <c r="CY803" s="106" t="s">
        <v>5</v>
      </c>
      <c r="CZ803" s="115">
        <v>350</v>
      </c>
      <c r="DA803" s="95">
        <v>360</v>
      </c>
      <c r="DB803" s="95">
        <v>355</v>
      </c>
      <c r="DC803" s="106">
        <v>5</v>
      </c>
      <c r="DD803" s="115">
        <v>340</v>
      </c>
      <c r="DE803" s="95">
        <v>350</v>
      </c>
      <c r="DF803" s="95">
        <v>345</v>
      </c>
      <c r="DG803" s="106">
        <v>5</v>
      </c>
      <c r="DH803" s="115">
        <v>475</v>
      </c>
      <c r="DI803" s="95">
        <v>485</v>
      </c>
      <c r="DJ803" s="95">
        <v>480</v>
      </c>
      <c r="DK803" s="106" t="s">
        <v>5</v>
      </c>
      <c r="DL803" s="115">
        <v>325</v>
      </c>
      <c r="DM803" s="95">
        <v>335</v>
      </c>
      <c r="DN803" s="95">
        <v>330</v>
      </c>
      <c r="DO803" s="106" t="s">
        <v>5</v>
      </c>
      <c r="DP803" s="115">
        <v>315</v>
      </c>
      <c r="DQ803" s="95">
        <v>325</v>
      </c>
      <c r="DR803" s="95">
        <v>320</v>
      </c>
      <c r="DS803" s="106" t="s">
        <v>5</v>
      </c>
      <c r="DT803" s="115">
        <v>340</v>
      </c>
      <c r="DU803" s="95">
        <v>350</v>
      </c>
      <c r="DV803" s="95">
        <v>345</v>
      </c>
      <c r="DW803" s="106">
        <v>5</v>
      </c>
      <c r="DX803" s="115">
        <v>460</v>
      </c>
      <c r="DY803" s="95">
        <v>470</v>
      </c>
      <c r="DZ803" s="95">
        <v>465</v>
      </c>
      <c r="EA803" s="106" t="s">
        <v>5</v>
      </c>
      <c r="EB803" s="115">
        <v>365</v>
      </c>
      <c r="EC803" s="95">
        <v>375</v>
      </c>
      <c r="ED803" s="95">
        <v>370</v>
      </c>
      <c r="EE803" s="106">
        <v>-10</v>
      </c>
      <c r="EF803" s="115">
        <v>335</v>
      </c>
      <c r="EG803" s="95">
        <v>345</v>
      </c>
      <c r="EH803" s="95">
        <v>340</v>
      </c>
      <c r="EI803" s="106" t="s">
        <v>5</v>
      </c>
      <c r="EJ803" s="115">
        <v>335</v>
      </c>
      <c r="EK803" s="95">
        <v>345</v>
      </c>
      <c r="EL803" s="95">
        <v>340</v>
      </c>
      <c r="EM803" s="106">
        <v>5</v>
      </c>
      <c r="EN803" s="115">
        <v>505</v>
      </c>
      <c r="EO803" s="95">
        <v>515</v>
      </c>
      <c r="EP803" s="95">
        <v>510</v>
      </c>
      <c r="EQ803" s="106" t="s">
        <v>5</v>
      </c>
      <c r="ER803" s="115">
        <v>315</v>
      </c>
      <c r="ES803" s="95">
        <v>325</v>
      </c>
      <c r="ET803" s="95">
        <v>320</v>
      </c>
      <c r="EU803" s="106">
        <v>-5</v>
      </c>
      <c r="EV803" s="115">
        <v>325</v>
      </c>
      <c r="EW803" s="95">
        <v>335</v>
      </c>
      <c r="EX803" s="95">
        <v>330</v>
      </c>
      <c r="EY803" s="106" t="s">
        <v>5</v>
      </c>
      <c r="EZ803" s="115">
        <v>335</v>
      </c>
      <c r="FA803" s="95">
        <v>345</v>
      </c>
      <c r="FB803" s="95">
        <v>340</v>
      </c>
      <c r="FC803" s="106">
        <v>5</v>
      </c>
      <c r="FD803" s="115">
        <v>380</v>
      </c>
      <c r="FE803" s="95">
        <v>390</v>
      </c>
      <c r="FF803" s="95">
        <v>385</v>
      </c>
      <c r="FG803" s="106" t="s">
        <v>5</v>
      </c>
      <c r="FH803" s="115">
        <v>345</v>
      </c>
      <c r="FI803" s="95">
        <v>355</v>
      </c>
      <c r="FJ803" s="95">
        <v>350</v>
      </c>
      <c r="FK803" s="106" t="s">
        <v>5</v>
      </c>
      <c r="FL803" s="115">
        <v>350</v>
      </c>
      <c r="FM803" s="95">
        <v>360</v>
      </c>
      <c r="FN803" s="95">
        <v>355</v>
      </c>
      <c r="FO803" s="106">
        <v>-5</v>
      </c>
      <c r="FT803" s="115">
        <v>485</v>
      </c>
      <c r="FU803" s="95">
        <v>495</v>
      </c>
      <c r="FV803" s="95">
        <v>490</v>
      </c>
      <c r="FW803" s="106" t="s">
        <v>5</v>
      </c>
      <c r="FX803" s="115">
        <v>385</v>
      </c>
      <c r="FY803" s="95">
        <v>395</v>
      </c>
      <c r="FZ803" s="95">
        <v>390</v>
      </c>
      <c r="GA803" s="106" t="s">
        <v>5</v>
      </c>
      <c r="GB803" s="115">
        <v>455</v>
      </c>
      <c r="GC803" s="95">
        <v>465</v>
      </c>
      <c r="GD803" s="95">
        <v>460</v>
      </c>
      <c r="GE803" s="106" t="s">
        <v>5</v>
      </c>
      <c r="GF803" s="115">
        <v>440</v>
      </c>
      <c r="GG803" s="95">
        <v>450</v>
      </c>
      <c r="GH803" s="95">
        <v>445</v>
      </c>
      <c r="GI803" s="106">
        <v>5</v>
      </c>
      <c r="GJ803" s="115">
        <v>350</v>
      </c>
      <c r="GK803" s="95">
        <v>360</v>
      </c>
      <c r="GL803" s="95">
        <v>355</v>
      </c>
      <c r="GM803" s="106">
        <v>5</v>
      </c>
      <c r="GN803" s="115">
        <v>565</v>
      </c>
      <c r="GO803" s="95">
        <v>575</v>
      </c>
      <c r="GP803" s="95">
        <v>570</v>
      </c>
      <c r="GQ803" s="106" t="s">
        <v>5</v>
      </c>
    </row>
    <row r="804" spans="1:203" ht="15.75" x14ac:dyDescent="0.25">
      <c r="A804">
        <f t="shared" si="0"/>
        <v>4</v>
      </c>
      <c r="B804">
        <f t="shared" si="1"/>
        <v>2025</v>
      </c>
      <c r="C804" s="73">
        <f>C803+7</f>
        <v>45758</v>
      </c>
      <c r="D804" s="95">
        <v>395</v>
      </c>
      <c r="E804" s="95">
        <v>405</v>
      </c>
      <c r="F804" s="95">
        <v>400</v>
      </c>
      <c r="G804" s="106">
        <v>10</v>
      </c>
      <c r="H804" s="115">
        <v>375</v>
      </c>
      <c r="I804" s="95">
        <v>385</v>
      </c>
      <c r="J804" s="95">
        <v>380</v>
      </c>
      <c r="K804" s="106">
        <v>10</v>
      </c>
      <c r="L804" s="115">
        <v>405</v>
      </c>
      <c r="M804" s="95">
        <v>415</v>
      </c>
      <c r="N804" s="95">
        <v>410</v>
      </c>
      <c r="O804" s="106" t="s">
        <v>5</v>
      </c>
      <c r="P804" s="115">
        <v>405</v>
      </c>
      <c r="Q804" s="95">
        <v>415</v>
      </c>
      <c r="R804" s="95">
        <v>410</v>
      </c>
      <c r="S804" s="106">
        <v>15</v>
      </c>
      <c r="T804" s="115">
        <v>355</v>
      </c>
      <c r="U804" s="95">
        <v>365</v>
      </c>
      <c r="V804" s="95">
        <v>360</v>
      </c>
      <c r="W804" s="106">
        <v>10</v>
      </c>
      <c r="X804" s="115">
        <v>330</v>
      </c>
      <c r="Y804" s="95">
        <v>340</v>
      </c>
      <c r="Z804" s="95">
        <v>335</v>
      </c>
      <c r="AA804" s="106">
        <v>5</v>
      </c>
      <c r="AB804" s="115">
        <v>385</v>
      </c>
      <c r="AC804" s="95">
        <v>395</v>
      </c>
      <c r="AD804" s="95">
        <v>390</v>
      </c>
      <c r="AE804" s="106" t="s">
        <v>5</v>
      </c>
      <c r="AF804" s="115">
        <v>365</v>
      </c>
      <c r="AG804" s="95">
        <v>375</v>
      </c>
      <c r="AH804" s="95">
        <v>370</v>
      </c>
      <c r="AI804" s="106">
        <v>10</v>
      </c>
      <c r="AJ804" s="115">
        <v>345</v>
      </c>
      <c r="AK804" s="95">
        <v>355</v>
      </c>
      <c r="AL804" s="95">
        <v>350</v>
      </c>
      <c r="AM804" s="106" t="s">
        <v>5</v>
      </c>
      <c r="AN804" s="115">
        <v>330</v>
      </c>
      <c r="AO804" s="95">
        <v>340</v>
      </c>
      <c r="AP804" s="95">
        <v>335</v>
      </c>
      <c r="AQ804" s="106">
        <v>5</v>
      </c>
      <c r="AR804" s="115">
        <v>400</v>
      </c>
      <c r="AS804" s="95">
        <v>410</v>
      </c>
      <c r="AT804" s="95">
        <v>405</v>
      </c>
      <c r="AU804" s="106" t="s">
        <v>5</v>
      </c>
      <c r="AV804" s="115">
        <v>365</v>
      </c>
      <c r="AW804" s="95">
        <v>375</v>
      </c>
      <c r="AX804" s="95">
        <v>370</v>
      </c>
      <c r="AY804" s="106">
        <v>10</v>
      </c>
      <c r="AZ804" s="115">
        <v>340</v>
      </c>
      <c r="BA804" s="95">
        <v>350</v>
      </c>
      <c r="BB804" s="95">
        <v>345</v>
      </c>
      <c r="BC804" s="106">
        <v>5</v>
      </c>
      <c r="BD804" s="115">
        <v>310</v>
      </c>
      <c r="BE804" s="95">
        <v>320</v>
      </c>
      <c r="BF804" s="95">
        <v>315</v>
      </c>
      <c r="BG804" s="106">
        <v>15</v>
      </c>
      <c r="BH804" s="115">
        <v>375</v>
      </c>
      <c r="BI804" s="95">
        <v>385</v>
      </c>
      <c r="BJ804" s="95">
        <v>380</v>
      </c>
      <c r="BK804" s="106" t="s">
        <v>5</v>
      </c>
      <c r="BL804" s="115">
        <v>375</v>
      </c>
      <c r="BM804" s="95">
        <v>385</v>
      </c>
      <c r="BN804" s="95">
        <v>380</v>
      </c>
      <c r="BO804" s="106">
        <v>15</v>
      </c>
      <c r="BP804" s="115">
        <v>345</v>
      </c>
      <c r="BQ804" s="95">
        <v>355</v>
      </c>
      <c r="BR804" s="95">
        <v>350</v>
      </c>
      <c r="BS804" s="106" t="s">
        <v>5</v>
      </c>
      <c r="BT804" s="115">
        <v>320</v>
      </c>
      <c r="BU804" s="95">
        <v>330</v>
      </c>
      <c r="BV804" s="95">
        <v>325</v>
      </c>
      <c r="BW804" s="106">
        <v>10</v>
      </c>
      <c r="BX804" s="115">
        <v>345</v>
      </c>
      <c r="BY804" s="95">
        <v>355</v>
      </c>
      <c r="BZ804" s="95">
        <v>350</v>
      </c>
      <c r="CA804" s="106">
        <v>5</v>
      </c>
      <c r="CB804" s="115">
        <v>455</v>
      </c>
      <c r="CC804" s="95">
        <v>465</v>
      </c>
      <c r="CD804" s="95">
        <v>460</v>
      </c>
      <c r="CE804" s="106">
        <v>-5</v>
      </c>
      <c r="CF804" s="115">
        <v>355</v>
      </c>
      <c r="CG804" s="95">
        <v>365</v>
      </c>
      <c r="CH804" s="95">
        <v>360</v>
      </c>
      <c r="CI804" s="106">
        <v>10</v>
      </c>
      <c r="CJ804" s="115">
        <v>325</v>
      </c>
      <c r="CK804" s="95">
        <v>335</v>
      </c>
      <c r="CL804" s="95">
        <v>330</v>
      </c>
      <c r="CM804" s="106" t="s">
        <v>5</v>
      </c>
      <c r="CN804" s="115">
        <v>345</v>
      </c>
      <c r="CO804" s="95">
        <v>355</v>
      </c>
      <c r="CP804" s="95">
        <v>350</v>
      </c>
      <c r="CQ804" s="106">
        <v>5</v>
      </c>
      <c r="CR804" s="115">
        <v>455</v>
      </c>
      <c r="CS804" s="95">
        <v>465</v>
      </c>
      <c r="CT804" s="95">
        <v>460</v>
      </c>
      <c r="CU804" s="106">
        <v>-5</v>
      </c>
      <c r="CV804" s="115">
        <v>370</v>
      </c>
      <c r="CW804" s="95">
        <v>380</v>
      </c>
      <c r="CX804" s="95">
        <v>375</v>
      </c>
      <c r="CY804" s="106">
        <v>5</v>
      </c>
      <c r="CZ804" s="115">
        <v>350</v>
      </c>
      <c r="DA804" s="95">
        <v>360</v>
      </c>
      <c r="DB804" s="95">
        <v>355</v>
      </c>
      <c r="DC804" s="106" t="s">
        <v>5</v>
      </c>
      <c r="DD804" s="115">
        <v>340</v>
      </c>
      <c r="DE804" s="95">
        <v>350</v>
      </c>
      <c r="DF804" s="95">
        <v>345</v>
      </c>
      <c r="DG804" s="106" t="s">
        <v>5</v>
      </c>
      <c r="DH804" s="115">
        <v>470</v>
      </c>
      <c r="DI804" s="95">
        <v>480</v>
      </c>
      <c r="DJ804" s="95">
        <v>475</v>
      </c>
      <c r="DK804" s="106">
        <v>-5</v>
      </c>
      <c r="DL804" s="115">
        <v>325</v>
      </c>
      <c r="DM804" s="95">
        <v>335</v>
      </c>
      <c r="DN804" s="95">
        <v>330</v>
      </c>
      <c r="DO804" s="106" t="s">
        <v>5</v>
      </c>
      <c r="DP804" s="115">
        <v>315</v>
      </c>
      <c r="DQ804" s="95">
        <v>325</v>
      </c>
      <c r="DR804" s="95">
        <v>320</v>
      </c>
      <c r="DS804" s="106" t="s">
        <v>5</v>
      </c>
      <c r="DT804" s="115">
        <v>340</v>
      </c>
      <c r="DU804" s="95">
        <v>350</v>
      </c>
      <c r="DV804" s="95">
        <v>345</v>
      </c>
      <c r="DW804" s="106" t="s">
        <v>5</v>
      </c>
      <c r="DX804" s="115">
        <v>455</v>
      </c>
      <c r="DY804" s="95">
        <v>465</v>
      </c>
      <c r="DZ804" s="95">
        <v>460</v>
      </c>
      <c r="EA804" s="106">
        <v>-5</v>
      </c>
      <c r="EB804" s="115">
        <v>375</v>
      </c>
      <c r="EC804" s="95">
        <v>385</v>
      </c>
      <c r="ED804" s="95">
        <v>380</v>
      </c>
      <c r="EE804" s="106">
        <v>10</v>
      </c>
      <c r="EF804" s="115">
        <v>355</v>
      </c>
      <c r="EG804" s="95">
        <v>365</v>
      </c>
      <c r="EH804" s="95">
        <v>360</v>
      </c>
      <c r="EI804" s="106">
        <v>20</v>
      </c>
      <c r="EJ804" s="115">
        <v>340</v>
      </c>
      <c r="EK804" s="95">
        <v>350</v>
      </c>
      <c r="EL804" s="95">
        <v>345</v>
      </c>
      <c r="EM804" s="106">
        <v>5</v>
      </c>
      <c r="EN804" s="115">
        <v>500</v>
      </c>
      <c r="EO804" s="95">
        <v>510</v>
      </c>
      <c r="EP804" s="95">
        <v>505</v>
      </c>
      <c r="EQ804" s="106">
        <v>-5</v>
      </c>
      <c r="ER804" s="115">
        <v>315</v>
      </c>
      <c r="ES804" s="95">
        <v>325</v>
      </c>
      <c r="ET804" s="95">
        <v>320</v>
      </c>
      <c r="EU804" s="106" t="s">
        <v>5</v>
      </c>
      <c r="EV804" s="115">
        <v>325</v>
      </c>
      <c r="EW804" s="95">
        <v>335</v>
      </c>
      <c r="EX804" s="95">
        <v>330</v>
      </c>
      <c r="EY804" s="106" t="s">
        <v>5</v>
      </c>
      <c r="EZ804" s="115">
        <v>340</v>
      </c>
      <c r="FA804" s="95">
        <v>350</v>
      </c>
      <c r="FB804" s="95">
        <v>345</v>
      </c>
      <c r="FC804" s="106">
        <v>5</v>
      </c>
      <c r="FD804" s="115">
        <v>380</v>
      </c>
      <c r="FE804" s="95">
        <v>390</v>
      </c>
      <c r="FF804" s="95">
        <v>385</v>
      </c>
      <c r="FG804" s="106" t="s">
        <v>5</v>
      </c>
      <c r="FH804" s="115">
        <v>345</v>
      </c>
      <c r="FI804" s="95">
        <v>355</v>
      </c>
      <c r="FJ804" s="95">
        <v>350</v>
      </c>
      <c r="FK804" s="106" t="s">
        <v>5</v>
      </c>
      <c r="FL804" s="115">
        <v>365</v>
      </c>
      <c r="FM804" s="95">
        <v>375</v>
      </c>
      <c r="FN804" s="95">
        <v>370</v>
      </c>
      <c r="FO804" s="106">
        <v>15</v>
      </c>
      <c r="FT804" s="115">
        <v>490</v>
      </c>
      <c r="FU804" s="95">
        <v>500</v>
      </c>
      <c r="FV804" s="95">
        <v>495</v>
      </c>
      <c r="FW804" s="106">
        <v>5</v>
      </c>
      <c r="FX804" s="115">
        <v>375</v>
      </c>
      <c r="FY804" s="95">
        <v>385</v>
      </c>
      <c r="FZ804" s="95">
        <v>380</v>
      </c>
      <c r="GA804" s="106">
        <v>-10</v>
      </c>
      <c r="GB804" s="115">
        <v>460</v>
      </c>
      <c r="GC804" s="95">
        <v>470</v>
      </c>
      <c r="GD804" s="95">
        <v>465</v>
      </c>
      <c r="GE804" s="106">
        <v>5</v>
      </c>
      <c r="GF804" s="115">
        <v>440</v>
      </c>
      <c r="GG804" s="95">
        <v>450</v>
      </c>
      <c r="GH804" s="95">
        <v>445</v>
      </c>
      <c r="GI804" s="106" t="s">
        <v>5</v>
      </c>
      <c r="GJ804" s="115">
        <v>350</v>
      </c>
      <c r="GK804" s="95">
        <v>360</v>
      </c>
      <c r="GL804" s="95">
        <v>355</v>
      </c>
      <c r="GM804" s="106" t="s">
        <v>5</v>
      </c>
      <c r="GN804" s="115">
        <v>560</v>
      </c>
      <c r="GO804" s="95">
        <v>570</v>
      </c>
      <c r="GP804" s="95">
        <v>565</v>
      </c>
      <c r="GQ804" s="106">
        <v>-5</v>
      </c>
    </row>
    <row r="805" spans="1:203" s="214" customFormat="1" ht="15.75" x14ac:dyDescent="0.25">
      <c r="A805" s="214">
        <f t="shared" si="0"/>
        <v>4</v>
      </c>
      <c r="B805" s="214">
        <f t="shared" si="1"/>
        <v>2025</v>
      </c>
      <c r="C805" s="73">
        <f>C804+6</f>
        <v>45764</v>
      </c>
      <c r="D805" s="215">
        <v>395</v>
      </c>
      <c r="E805" s="216">
        <v>405</v>
      </c>
      <c r="F805" s="217">
        <v>400</v>
      </c>
      <c r="G805" s="217" t="s">
        <v>5</v>
      </c>
      <c r="H805" s="216">
        <v>375</v>
      </c>
      <c r="I805" s="216">
        <v>385</v>
      </c>
      <c r="J805" s="217">
        <v>380</v>
      </c>
      <c r="K805" s="217" t="s">
        <v>5</v>
      </c>
      <c r="L805" s="216">
        <v>405</v>
      </c>
      <c r="M805" s="216">
        <v>415</v>
      </c>
      <c r="N805" s="217">
        <v>410</v>
      </c>
      <c r="O805" s="217" t="s">
        <v>5</v>
      </c>
      <c r="P805" s="216">
        <v>405</v>
      </c>
      <c r="Q805" s="216">
        <v>415</v>
      </c>
      <c r="R805" s="217">
        <v>410</v>
      </c>
      <c r="S805" s="217" t="s">
        <v>5</v>
      </c>
      <c r="T805" s="216">
        <v>350</v>
      </c>
      <c r="U805" s="216">
        <v>360</v>
      </c>
      <c r="V805" s="217">
        <v>355</v>
      </c>
      <c r="W805" s="217">
        <v>-5</v>
      </c>
      <c r="X805" s="216">
        <v>330</v>
      </c>
      <c r="Y805" s="216">
        <v>340</v>
      </c>
      <c r="Z805" s="217">
        <v>335</v>
      </c>
      <c r="AA805" s="217" t="s">
        <v>5</v>
      </c>
      <c r="AB805" s="216">
        <v>385</v>
      </c>
      <c r="AC805" s="216">
        <v>395</v>
      </c>
      <c r="AD805" s="217">
        <v>390</v>
      </c>
      <c r="AE805" s="217" t="s">
        <v>5</v>
      </c>
      <c r="AF805" s="216">
        <v>365</v>
      </c>
      <c r="AG805" s="216">
        <v>375</v>
      </c>
      <c r="AH805" s="217">
        <v>370</v>
      </c>
      <c r="AI805" s="217" t="s">
        <v>5</v>
      </c>
      <c r="AJ805" s="215">
        <v>350</v>
      </c>
      <c r="AK805" s="216">
        <v>360</v>
      </c>
      <c r="AL805" s="217">
        <v>355</v>
      </c>
      <c r="AM805" s="217">
        <v>5</v>
      </c>
      <c r="AN805" s="216">
        <v>330</v>
      </c>
      <c r="AO805" s="216">
        <v>340</v>
      </c>
      <c r="AP805" s="217">
        <v>335</v>
      </c>
      <c r="AQ805" s="217" t="s">
        <v>5</v>
      </c>
      <c r="AR805" s="216">
        <v>400</v>
      </c>
      <c r="AS805" s="216">
        <v>410</v>
      </c>
      <c r="AT805" s="217">
        <v>405</v>
      </c>
      <c r="AU805" s="217" t="s">
        <v>5</v>
      </c>
      <c r="AV805" s="216">
        <v>365</v>
      </c>
      <c r="AW805" s="216">
        <v>375</v>
      </c>
      <c r="AX805" s="217">
        <v>370</v>
      </c>
      <c r="AY805" s="217" t="s">
        <v>5</v>
      </c>
      <c r="AZ805" s="216">
        <v>335</v>
      </c>
      <c r="BA805" s="216">
        <v>345</v>
      </c>
      <c r="BB805" s="217">
        <v>340</v>
      </c>
      <c r="BC805" s="217">
        <v>-5</v>
      </c>
      <c r="BD805" s="216">
        <v>315</v>
      </c>
      <c r="BE805" s="216">
        <v>325</v>
      </c>
      <c r="BF805" s="217">
        <v>320</v>
      </c>
      <c r="BG805" s="217">
        <v>5</v>
      </c>
      <c r="BH805" s="216">
        <v>375</v>
      </c>
      <c r="BI805" s="216">
        <v>385</v>
      </c>
      <c r="BJ805" s="217">
        <v>380</v>
      </c>
      <c r="BK805" s="217" t="s">
        <v>5</v>
      </c>
      <c r="BL805" s="216">
        <v>365</v>
      </c>
      <c r="BM805" s="216">
        <v>375</v>
      </c>
      <c r="BN805" s="217">
        <v>370</v>
      </c>
      <c r="BO805" s="217">
        <v>-10</v>
      </c>
      <c r="BP805" s="216">
        <v>345</v>
      </c>
      <c r="BQ805" s="216">
        <v>355</v>
      </c>
      <c r="BR805" s="217">
        <v>350</v>
      </c>
      <c r="BS805" s="217" t="s">
        <v>5</v>
      </c>
      <c r="BT805" s="215">
        <v>315</v>
      </c>
      <c r="BU805" s="216">
        <v>325</v>
      </c>
      <c r="BV805" s="217">
        <v>320</v>
      </c>
      <c r="BW805" s="217">
        <v>-5</v>
      </c>
      <c r="BX805" s="216">
        <v>345</v>
      </c>
      <c r="BY805" s="216">
        <v>355</v>
      </c>
      <c r="BZ805" s="217">
        <v>350</v>
      </c>
      <c r="CA805" s="217" t="s">
        <v>5</v>
      </c>
      <c r="CB805" s="216">
        <v>455</v>
      </c>
      <c r="CC805" s="216">
        <v>465</v>
      </c>
      <c r="CD805" s="217">
        <v>460</v>
      </c>
      <c r="CE805" s="217" t="s">
        <v>5</v>
      </c>
      <c r="CF805" s="216">
        <v>355</v>
      </c>
      <c r="CG805" s="216">
        <v>365</v>
      </c>
      <c r="CH805" s="217">
        <v>360</v>
      </c>
      <c r="CI805" s="217" t="s">
        <v>5</v>
      </c>
      <c r="CJ805" s="216">
        <v>330</v>
      </c>
      <c r="CK805" s="216">
        <v>340</v>
      </c>
      <c r="CL805" s="217">
        <v>335</v>
      </c>
      <c r="CM805" s="217">
        <v>5</v>
      </c>
      <c r="CN805" s="216">
        <v>345</v>
      </c>
      <c r="CO805" s="216">
        <v>355</v>
      </c>
      <c r="CP805" s="217">
        <v>350</v>
      </c>
      <c r="CQ805" s="217" t="s">
        <v>5</v>
      </c>
      <c r="CR805" s="216">
        <v>455</v>
      </c>
      <c r="CS805" s="216">
        <v>465</v>
      </c>
      <c r="CT805" s="217">
        <v>460</v>
      </c>
      <c r="CU805" s="217" t="s">
        <v>5</v>
      </c>
      <c r="CV805" s="216">
        <v>370</v>
      </c>
      <c r="CW805" s="216">
        <v>380</v>
      </c>
      <c r="CX805" s="217">
        <v>375</v>
      </c>
      <c r="CY805" s="217" t="s">
        <v>5</v>
      </c>
      <c r="CZ805" s="216">
        <v>355</v>
      </c>
      <c r="DA805" s="216">
        <v>365</v>
      </c>
      <c r="DB805" s="217">
        <v>360</v>
      </c>
      <c r="DC805" s="217">
        <v>5</v>
      </c>
      <c r="DD805" s="216">
        <v>345</v>
      </c>
      <c r="DE805" s="216">
        <v>355</v>
      </c>
      <c r="DF805" s="217">
        <v>350</v>
      </c>
      <c r="DG805" s="217">
        <v>5</v>
      </c>
      <c r="DH805" s="216">
        <v>470</v>
      </c>
      <c r="DI805" s="216">
        <v>480</v>
      </c>
      <c r="DJ805" s="217">
        <v>475</v>
      </c>
      <c r="DK805" s="217" t="s">
        <v>5</v>
      </c>
      <c r="DL805" s="216">
        <v>325</v>
      </c>
      <c r="DM805" s="216">
        <v>335</v>
      </c>
      <c r="DN805" s="217">
        <v>330</v>
      </c>
      <c r="DO805" s="217" t="s">
        <v>5</v>
      </c>
      <c r="DP805" s="216">
        <v>320</v>
      </c>
      <c r="DQ805" s="216">
        <v>330</v>
      </c>
      <c r="DR805" s="217">
        <v>325</v>
      </c>
      <c r="DS805" s="217">
        <v>5</v>
      </c>
      <c r="DT805" s="215">
        <v>345</v>
      </c>
      <c r="DU805" s="216">
        <v>355</v>
      </c>
      <c r="DV805" s="217">
        <v>350</v>
      </c>
      <c r="DW805" s="217">
        <v>5</v>
      </c>
      <c r="DX805" s="216">
        <v>455</v>
      </c>
      <c r="DY805" s="216">
        <v>465</v>
      </c>
      <c r="DZ805" s="217">
        <v>460</v>
      </c>
      <c r="EA805" s="217" t="s">
        <v>5</v>
      </c>
      <c r="EB805" s="216">
        <v>375</v>
      </c>
      <c r="EC805" s="216">
        <v>385</v>
      </c>
      <c r="ED805" s="217">
        <v>380</v>
      </c>
      <c r="EE805" s="217" t="s">
        <v>5</v>
      </c>
      <c r="EF805" s="216">
        <v>350</v>
      </c>
      <c r="EG805" s="216">
        <v>360</v>
      </c>
      <c r="EH805" s="217">
        <v>355</v>
      </c>
      <c r="EI805" s="217">
        <v>-5</v>
      </c>
      <c r="EJ805" s="216">
        <v>340</v>
      </c>
      <c r="EK805" s="216">
        <v>350</v>
      </c>
      <c r="EL805" s="217">
        <v>345</v>
      </c>
      <c r="EM805" s="217" t="s">
        <v>5</v>
      </c>
      <c r="EN805" s="216">
        <v>500</v>
      </c>
      <c r="EO805" s="216">
        <v>510</v>
      </c>
      <c r="EP805" s="217">
        <v>505</v>
      </c>
      <c r="EQ805" s="217" t="s">
        <v>5</v>
      </c>
      <c r="ER805" s="216">
        <v>320</v>
      </c>
      <c r="ES805" s="216">
        <v>330</v>
      </c>
      <c r="ET805" s="217">
        <v>325</v>
      </c>
      <c r="EU805" s="217">
        <v>5</v>
      </c>
      <c r="EV805" s="216">
        <v>320</v>
      </c>
      <c r="EW805" s="216">
        <v>330</v>
      </c>
      <c r="EX805" s="217">
        <v>325</v>
      </c>
      <c r="EY805" s="217">
        <v>-5</v>
      </c>
      <c r="EZ805" s="216">
        <v>340</v>
      </c>
      <c r="FA805" s="216">
        <v>350</v>
      </c>
      <c r="FB805" s="217">
        <v>345</v>
      </c>
      <c r="FC805" s="217" t="s">
        <v>5</v>
      </c>
      <c r="FD805" s="216">
        <v>380</v>
      </c>
      <c r="FE805" s="216">
        <v>390</v>
      </c>
      <c r="FF805" s="217">
        <v>385</v>
      </c>
      <c r="FG805" s="217" t="s">
        <v>5</v>
      </c>
      <c r="FH805" s="216">
        <v>340</v>
      </c>
      <c r="FI805" s="216">
        <v>350</v>
      </c>
      <c r="FJ805" s="217">
        <v>345</v>
      </c>
      <c r="FK805" s="217">
        <v>-5</v>
      </c>
      <c r="FL805" s="216">
        <v>355</v>
      </c>
      <c r="FM805" s="216">
        <v>365</v>
      </c>
      <c r="FN805" s="217">
        <v>360</v>
      </c>
      <c r="FO805" s="217">
        <v>-10</v>
      </c>
      <c r="FT805" s="216">
        <v>490</v>
      </c>
      <c r="FU805" s="216">
        <v>500</v>
      </c>
      <c r="FV805" s="217">
        <v>495</v>
      </c>
      <c r="FW805" s="217" t="s">
        <v>5</v>
      </c>
      <c r="FX805" s="215">
        <v>375</v>
      </c>
      <c r="FY805" s="216">
        <v>385</v>
      </c>
      <c r="FZ805" s="217">
        <v>380</v>
      </c>
      <c r="GA805" s="217" t="s">
        <v>5</v>
      </c>
      <c r="GB805" s="216">
        <v>460</v>
      </c>
      <c r="GC805" s="216">
        <v>470</v>
      </c>
      <c r="GD805" s="217">
        <v>465</v>
      </c>
      <c r="GE805" s="217" t="s">
        <v>5</v>
      </c>
      <c r="GF805" s="215">
        <v>445</v>
      </c>
      <c r="GG805" s="216">
        <v>455</v>
      </c>
      <c r="GH805" s="217">
        <v>450</v>
      </c>
      <c r="GI805" s="217">
        <v>5</v>
      </c>
      <c r="GJ805" s="216">
        <v>355</v>
      </c>
      <c r="GK805" s="216">
        <v>365</v>
      </c>
      <c r="GL805" s="217">
        <v>360</v>
      </c>
      <c r="GM805" s="217">
        <v>5</v>
      </c>
      <c r="GN805" s="216">
        <v>560</v>
      </c>
      <c r="GO805" s="216">
        <v>570</v>
      </c>
      <c r="GP805" s="217">
        <v>565</v>
      </c>
      <c r="GQ805" s="217" t="s">
        <v>5</v>
      </c>
    </row>
    <row r="806" spans="1:203" ht="15.75" x14ac:dyDescent="0.25">
      <c r="A806">
        <f t="shared" si="0"/>
        <v>4</v>
      </c>
      <c r="B806">
        <f t="shared" si="1"/>
        <v>2025</v>
      </c>
      <c r="C806" s="73">
        <f>C805+8</f>
        <v>45772</v>
      </c>
      <c r="D806" s="219">
        <f>AVERAGE(D805,D807)</f>
        <v>387.5</v>
      </c>
      <c r="E806" s="219">
        <f t="shared" ref="E806:F806" si="499">AVERAGE(E805,E807)</f>
        <v>397.5</v>
      </c>
      <c r="F806" s="219">
        <f t="shared" si="499"/>
        <v>392.5</v>
      </c>
      <c r="G806" s="220"/>
      <c r="H806" s="219">
        <f>AVERAGE(H805,H807)</f>
        <v>367.5</v>
      </c>
      <c r="I806" s="219">
        <f t="shared" ref="I806" si="500">AVERAGE(I805,I807)</f>
        <v>377.5</v>
      </c>
      <c r="J806" s="219">
        <f t="shared" ref="J806" si="501">AVERAGE(J805,J807)</f>
        <v>372.5</v>
      </c>
      <c r="K806" s="220"/>
      <c r="L806" s="219">
        <f>AVERAGE(L805,L807)</f>
        <v>405</v>
      </c>
      <c r="M806" s="219">
        <f t="shared" ref="M806" si="502">AVERAGE(M805,M807)</f>
        <v>415</v>
      </c>
      <c r="N806" s="219">
        <f t="shared" ref="N806" si="503">AVERAGE(N805,N807)</f>
        <v>410</v>
      </c>
      <c r="O806" s="220"/>
      <c r="P806" s="219">
        <f>AVERAGE(P805,P807)</f>
        <v>405</v>
      </c>
      <c r="Q806" s="219">
        <f t="shared" ref="Q806" si="504">AVERAGE(Q805,Q807)</f>
        <v>415</v>
      </c>
      <c r="R806" s="219">
        <f t="shared" ref="R806" si="505">AVERAGE(R805,R807)</f>
        <v>410</v>
      </c>
      <c r="S806" s="220"/>
      <c r="T806" s="219">
        <f>AVERAGE(T805,T807)</f>
        <v>350</v>
      </c>
      <c r="U806" s="219">
        <f t="shared" ref="U806" si="506">AVERAGE(U805,U807)</f>
        <v>360</v>
      </c>
      <c r="V806" s="219">
        <f t="shared" ref="V806" si="507">AVERAGE(V805,V807)</f>
        <v>355</v>
      </c>
      <c r="W806" s="220"/>
      <c r="X806" s="219">
        <f>AVERAGE(X805,X807)</f>
        <v>327.5</v>
      </c>
      <c r="Y806" s="219">
        <f t="shared" ref="Y806" si="508">AVERAGE(Y805,Y807)</f>
        <v>337.5</v>
      </c>
      <c r="Z806" s="219">
        <f t="shared" ref="Z806" si="509">AVERAGE(Z805,Z807)</f>
        <v>332.5</v>
      </c>
      <c r="AA806" s="220"/>
      <c r="AB806" s="219">
        <f>AVERAGE(AB805,AB807)</f>
        <v>385</v>
      </c>
      <c r="AC806" s="219">
        <f t="shared" ref="AC806" si="510">AVERAGE(AC805,AC807)</f>
        <v>395</v>
      </c>
      <c r="AD806" s="219">
        <f t="shared" ref="AD806" si="511">AVERAGE(AD805,AD807)</f>
        <v>390</v>
      </c>
      <c r="AE806" s="220"/>
      <c r="AF806" s="219">
        <f>AVERAGE(AF805,AF807)</f>
        <v>357.5</v>
      </c>
      <c r="AG806" s="219">
        <f t="shared" ref="AG806" si="512">AVERAGE(AG805,AG807)</f>
        <v>367.5</v>
      </c>
      <c r="AH806" s="219">
        <f t="shared" ref="AH806" si="513">AVERAGE(AH805,AH807)</f>
        <v>362.5</v>
      </c>
      <c r="AI806" s="220"/>
      <c r="AJ806" s="219">
        <f>AVERAGE(AJ805,AJ807)</f>
        <v>340</v>
      </c>
      <c r="AK806" s="219">
        <f t="shared" ref="AK806" si="514">AVERAGE(AK805,AK807)</f>
        <v>350</v>
      </c>
      <c r="AL806" s="219">
        <f t="shared" ref="AL806" si="515">AVERAGE(AL805,AL807)</f>
        <v>345</v>
      </c>
      <c r="AM806" s="220"/>
      <c r="AN806" s="219">
        <f>AVERAGE(AN805,AN807)</f>
        <v>327.5</v>
      </c>
      <c r="AO806" s="219">
        <f t="shared" ref="AO806" si="516">AVERAGE(AO805,AO807)</f>
        <v>337.5</v>
      </c>
      <c r="AP806" s="219">
        <f t="shared" ref="AP806" si="517">AVERAGE(AP805,AP807)</f>
        <v>332.5</v>
      </c>
      <c r="AQ806" s="220"/>
      <c r="AR806" s="219">
        <f>AVERAGE(AR805,AR807)</f>
        <v>400</v>
      </c>
      <c r="AS806" s="219">
        <f t="shared" ref="AS806" si="518">AVERAGE(AS805,AS807)</f>
        <v>410</v>
      </c>
      <c r="AT806" s="219">
        <f t="shared" ref="AT806" si="519">AVERAGE(AT805,AT807)</f>
        <v>405</v>
      </c>
      <c r="AU806" s="220"/>
      <c r="AV806" s="219">
        <f>AVERAGE(AV805,AV807)</f>
        <v>360</v>
      </c>
      <c r="AW806" s="219">
        <f t="shared" ref="AW806" si="520">AVERAGE(AW805,AW807)</f>
        <v>370</v>
      </c>
      <c r="AX806" s="219">
        <f t="shared" ref="AX806" si="521">AVERAGE(AX805,AX807)</f>
        <v>365</v>
      </c>
      <c r="AY806" s="220"/>
      <c r="AZ806" s="219">
        <f>AVERAGE(AZ805,AZ807)</f>
        <v>332.5</v>
      </c>
      <c r="BA806" s="219">
        <f t="shared" ref="BA806" si="522">AVERAGE(BA805,BA807)</f>
        <v>342.5</v>
      </c>
      <c r="BB806" s="219">
        <f t="shared" ref="BB806" si="523">AVERAGE(BB805,BB807)</f>
        <v>337.5</v>
      </c>
      <c r="BC806" s="220"/>
      <c r="BD806" s="219">
        <f>AVERAGE(BD805,BD807)</f>
        <v>307.5</v>
      </c>
      <c r="BE806" s="219">
        <f t="shared" ref="BE806" si="524">AVERAGE(BE805,BE807)</f>
        <v>317.5</v>
      </c>
      <c r="BF806" s="219">
        <f t="shared" ref="BF806" si="525">AVERAGE(BF805,BF807)</f>
        <v>312.5</v>
      </c>
      <c r="BG806" s="220"/>
      <c r="BH806" s="219">
        <f>AVERAGE(BH805,BH807)</f>
        <v>375</v>
      </c>
      <c r="BI806" s="219">
        <f t="shared" ref="BI806" si="526">AVERAGE(BI805,BI807)</f>
        <v>385</v>
      </c>
      <c r="BJ806" s="219">
        <f t="shared" ref="BJ806" si="527">AVERAGE(BJ805,BJ807)</f>
        <v>380</v>
      </c>
      <c r="BK806" s="220"/>
      <c r="BL806" s="219">
        <f>AVERAGE(BL805,BL807)</f>
        <v>362.5</v>
      </c>
      <c r="BM806" s="219">
        <f t="shared" ref="BM806" si="528">AVERAGE(BM805,BM807)</f>
        <v>372.5</v>
      </c>
      <c r="BN806" s="219">
        <f t="shared" ref="BN806" si="529">AVERAGE(BN805,BN807)</f>
        <v>367.5</v>
      </c>
      <c r="BO806" s="220"/>
      <c r="BP806" s="219">
        <f>AVERAGE(BP805,BP807)</f>
        <v>347.5</v>
      </c>
      <c r="BQ806" s="219">
        <f t="shared" ref="BQ806" si="530">AVERAGE(BQ805,BQ807)</f>
        <v>357.5</v>
      </c>
      <c r="BR806" s="219">
        <f t="shared" ref="BR806" si="531">AVERAGE(BR805,BR807)</f>
        <v>352.5</v>
      </c>
      <c r="BS806" s="220"/>
      <c r="BT806" s="219">
        <f>AVERAGE(BT805,BT807)</f>
        <v>312.5</v>
      </c>
      <c r="BU806" s="219">
        <f t="shared" ref="BU806" si="532">AVERAGE(BU805,BU807)</f>
        <v>322.5</v>
      </c>
      <c r="BV806" s="219">
        <f t="shared" ref="BV806" si="533">AVERAGE(BV805,BV807)</f>
        <v>317.5</v>
      </c>
      <c r="BW806" s="220"/>
      <c r="BX806" s="219">
        <f>AVERAGE(BX805,BX807)</f>
        <v>345</v>
      </c>
      <c r="BY806" s="219">
        <f t="shared" ref="BY806" si="534">AVERAGE(BY805,BY807)</f>
        <v>355</v>
      </c>
      <c r="BZ806" s="219">
        <f t="shared" ref="BZ806" si="535">AVERAGE(BZ805,BZ807)</f>
        <v>350</v>
      </c>
      <c r="CA806" s="220"/>
      <c r="CB806" s="219">
        <f>AVERAGE(CB805,CB807)</f>
        <v>457.5</v>
      </c>
      <c r="CC806" s="219">
        <f t="shared" ref="CC806" si="536">AVERAGE(CC805,CC807)</f>
        <v>467.5</v>
      </c>
      <c r="CD806" s="219">
        <f t="shared" ref="CD806" si="537">AVERAGE(CD805,CD807)</f>
        <v>462.5</v>
      </c>
      <c r="CE806" s="220"/>
      <c r="CF806" s="219">
        <f>AVERAGE(CF805,CF807)</f>
        <v>352.5</v>
      </c>
      <c r="CG806" s="219">
        <f t="shared" ref="CG806" si="538">AVERAGE(CG805,CG807)</f>
        <v>362.5</v>
      </c>
      <c r="CH806" s="219">
        <f t="shared" ref="CH806" si="539">AVERAGE(CH805,CH807)</f>
        <v>357.5</v>
      </c>
      <c r="CI806" s="220"/>
      <c r="CJ806" s="219">
        <f>AVERAGE(CJ805,CJ807)</f>
        <v>332.5</v>
      </c>
      <c r="CK806" s="219">
        <f t="shared" ref="CK806" si="540">AVERAGE(CK805,CK807)</f>
        <v>342.5</v>
      </c>
      <c r="CL806" s="219">
        <f t="shared" ref="CL806" si="541">AVERAGE(CL805,CL807)</f>
        <v>337.5</v>
      </c>
      <c r="CM806" s="220"/>
      <c r="CN806" s="219">
        <f>AVERAGE(CN805,CN807)</f>
        <v>345</v>
      </c>
      <c r="CO806" s="219">
        <f t="shared" ref="CO806" si="542">AVERAGE(CO805,CO807)</f>
        <v>355</v>
      </c>
      <c r="CP806" s="219">
        <f t="shared" ref="CP806" si="543">AVERAGE(CP805,CP807)</f>
        <v>350</v>
      </c>
      <c r="CQ806" s="220"/>
      <c r="CR806" s="219">
        <f>AVERAGE(CR805,CR807)</f>
        <v>457.5</v>
      </c>
      <c r="CS806" s="219">
        <f t="shared" ref="CS806" si="544">AVERAGE(CS805,CS807)</f>
        <v>467.5</v>
      </c>
      <c r="CT806" s="219">
        <f t="shared" ref="CT806" si="545">AVERAGE(CT805,CT807)</f>
        <v>462.5</v>
      </c>
      <c r="CU806" s="220"/>
      <c r="CV806" s="219">
        <f>AVERAGE(CV805,CV807)</f>
        <v>367.5</v>
      </c>
      <c r="CW806" s="219">
        <f t="shared" ref="CW806" si="546">AVERAGE(CW805,CW807)</f>
        <v>377.5</v>
      </c>
      <c r="CX806" s="219">
        <f t="shared" ref="CX806" si="547">AVERAGE(CX805,CX807)</f>
        <v>372.5</v>
      </c>
      <c r="CY806" s="220"/>
      <c r="CZ806" s="219">
        <f>AVERAGE(CZ805,CZ807)</f>
        <v>355</v>
      </c>
      <c r="DA806" s="219">
        <f t="shared" ref="DA806" si="548">AVERAGE(DA805,DA807)</f>
        <v>365</v>
      </c>
      <c r="DB806" s="219">
        <f t="shared" ref="DB806" si="549">AVERAGE(DB805,DB807)</f>
        <v>360</v>
      </c>
      <c r="DC806" s="220"/>
      <c r="DD806" s="219">
        <f>AVERAGE(DD805,DD807)</f>
        <v>345</v>
      </c>
      <c r="DE806" s="219">
        <f t="shared" ref="DE806" si="550">AVERAGE(DE805,DE807)</f>
        <v>355</v>
      </c>
      <c r="DF806" s="219">
        <f t="shared" ref="DF806" si="551">AVERAGE(DF805,DF807)</f>
        <v>350</v>
      </c>
      <c r="DG806" s="220"/>
      <c r="DH806" s="219">
        <f>AVERAGE(DH805,DH807)</f>
        <v>472.5</v>
      </c>
      <c r="DI806" s="219">
        <f t="shared" ref="DI806" si="552">AVERAGE(DI805,DI807)</f>
        <v>482.5</v>
      </c>
      <c r="DJ806" s="219">
        <f t="shared" ref="DJ806" si="553">AVERAGE(DJ805,DJ807)</f>
        <v>477.5</v>
      </c>
      <c r="DK806" s="220"/>
      <c r="DL806" s="219">
        <f>AVERAGE(DL805,DL807)</f>
        <v>325</v>
      </c>
      <c r="DM806" s="219">
        <f t="shared" ref="DM806" si="554">AVERAGE(DM805,DM807)</f>
        <v>335</v>
      </c>
      <c r="DN806" s="219">
        <f t="shared" ref="DN806" si="555">AVERAGE(DN805,DN807)</f>
        <v>330</v>
      </c>
      <c r="DO806" s="220"/>
      <c r="DP806" s="219">
        <f>AVERAGE(DP805,DP807)</f>
        <v>322.5</v>
      </c>
      <c r="DQ806" s="219">
        <f t="shared" ref="DQ806" si="556">AVERAGE(DQ805,DQ807)</f>
        <v>332.5</v>
      </c>
      <c r="DR806" s="219">
        <f t="shared" ref="DR806" si="557">AVERAGE(DR805,DR807)</f>
        <v>327.5</v>
      </c>
      <c r="DS806" s="220"/>
      <c r="DT806" s="219">
        <f>AVERAGE(DT805,DT807)</f>
        <v>345</v>
      </c>
      <c r="DU806" s="219">
        <f t="shared" ref="DU806" si="558">AVERAGE(DU805,DU807)</f>
        <v>355</v>
      </c>
      <c r="DV806" s="219">
        <f t="shared" ref="DV806" si="559">AVERAGE(DV805,DV807)</f>
        <v>350</v>
      </c>
      <c r="DW806" s="220"/>
      <c r="DX806" s="219">
        <f>AVERAGE(DX805,DX807)</f>
        <v>457.5</v>
      </c>
      <c r="DY806" s="219">
        <f t="shared" ref="DY806" si="560">AVERAGE(DY805,DY807)</f>
        <v>467.5</v>
      </c>
      <c r="DZ806" s="219">
        <f t="shared" ref="DZ806" si="561">AVERAGE(DZ805,DZ807)</f>
        <v>462.5</v>
      </c>
      <c r="EA806" s="220"/>
      <c r="EB806" s="219">
        <f>AVERAGE(EB805,EB807)</f>
        <v>375</v>
      </c>
      <c r="EC806" s="219">
        <f t="shared" ref="EC806" si="562">AVERAGE(EC805,EC807)</f>
        <v>385</v>
      </c>
      <c r="ED806" s="219">
        <f t="shared" ref="ED806" si="563">AVERAGE(ED805,ED807)</f>
        <v>380</v>
      </c>
      <c r="EE806" s="220"/>
      <c r="EF806" s="219">
        <f>AVERAGE(EF805,EF807)</f>
        <v>347.5</v>
      </c>
      <c r="EG806" s="219">
        <f t="shared" ref="EG806" si="564">AVERAGE(EG805,EG807)</f>
        <v>357.5</v>
      </c>
      <c r="EH806" s="219">
        <f t="shared" ref="EH806" si="565">AVERAGE(EH805,EH807)</f>
        <v>352.5</v>
      </c>
      <c r="EI806" s="220"/>
      <c r="EJ806" s="219">
        <f>AVERAGE(EJ805,EJ807)</f>
        <v>340</v>
      </c>
      <c r="EK806" s="219">
        <f t="shared" ref="EK806" si="566">AVERAGE(EK805,EK807)</f>
        <v>350</v>
      </c>
      <c r="EL806" s="219">
        <f t="shared" ref="EL806" si="567">AVERAGE(EL805,EL807)</f>
        <v>345</v>
      </c>
      <c r="EM806" s="220"/>
      <c r="EN806" s="219">
        <f>AVERAGE(EN805,EN807)</f>
        <v>502.5</v>
      </c>
      <c r="EO806" s="219">
        <f t="shared" ref="EO806" si="568">AVERAGE(EO805,EO807)</f>
        <v>512.5</v>
      </c>
      <c r="EP806" s="219">
        <f t="shared" ref="EP806" si="569">AVERAGE(EP805,EP807)</f>
        <v>507.5</v>
      </c>
      <c r="EQ806" s="220"/>
      <c r="ER806" s="219">
        <f>AVERAGE(ER805,ER807)</f>
        <v>322.5</v>
      </c>
      <c r="ES806" s="219">
        <f t="shared" ref="ES806" si="570">AVERAGE(ES805,ES807)</f>
        <v>332.5</v>
      </c>
      <c r="ET806" s="219">
        <f t="shared" ref="ET806" si="571">AVERAGE(ET805,ET807)</f>
        <v>327.5</v>
      </c>
      <c r="EU806" s="220"/>
      <c r="EV806" s="219">
        <f>AVERAGE(EV805,EV807)</f>
        <v>322.5</v>
      </c>
      <c r="EW806" s="219">
        <f t="shared" ref="EW806" si="572">AVERAGE(EW805,EW807)</f>
        <v>332.5</v>
      </c>
      <c r="EX806" s="219">
        <f t="shared" ref="EX806" si="573">AVERAGE(EX805,EX807)</f>
        <v>327.5</v>
      </c>
      <c r="EY806" s="220"/>
      <c r="EZ806" s="219">
        <f>AVERAGE(EZ805,EZ807)</f>
        <v>340</v>
      </c>
      <c r="FA806" s="219">
        <f t="shared" ref="FA806" si="574">AVERAGE(FA805,FA807)</f>
        <v>350</v>
      </c>
      <c r="FB806" s="219">
        <f t="shared" ref="FB806" si="575">AVERAGE(FB805,FB807)</f>
        <v>345</v>
      </c>
      <c r="FC806" s="220"/>
      <c r="FD806" s="219">
        <f>AVERAGE(FD805,FD807)</f>
        <v>390</v>
      </c>
      <c r="FE806" s="219">
        <f t="shared" ref="FE806" si="576">AVERAGE(FE805,FE807)</f>
        <v>400</v>
      </c>
      <c r="FF806" s="219">
        <f t="shared" ref="FF806" si="577">AVERAGE(FF805,FF807)</f>
        <v>395</v>
      </c>
      <c r="FG806" s="220"/>
      <c r="FH806" s="219">
        <f>AVERAGE(FH805,FH807)</f>
        <v>340</v>
      </c>
      <c r="FI806" s="219">
        <f t="shared" ref="FI806" si="578">AVERAGE(FI805,FI807)</f>
        <v>350</v>
      </c>
      <c r="FJ806" s="219">
        <f t="shared" ref="FJ806" si="579">AVERAGE(FJ805,FJ807)</f>
        <v>345</v>
      </c>
      <c r="FK806" s="220"/>
      <c r="FL806" s="219">
        <f>AVERAGE(FL805,FL807)</f>
        <v>355</v>
      </c>
      <c r="FM806" s="219">
        <f t="shared" ref="FM806" si="580">AVERAGE(FM805,FM807)</f>
        <v>365</v>
      </c>
      <c r="FN806" s="219">
        <f t="shared" ref="FN806" si="581">AVERAGE(FN805,FN807)</f>
        <v>360</v>
      </c>
      <c r="FO806" s="221"/>
      <c r="FP806" s="219"/>
      <c r="FQ806" s="219"/>
      <c r="FR806" s="219"/>
      <c r="FS806" s="222"/>
      <c r="FT806" s="219">
        <f>AVERAGE(FT805,FT807)</f>
        <v>492.5</v>
      </c>
      <c r="FU806" s="219">
        <f t="shared" ref="FU806" si="582">AVERAGE(FU805,FU807)</f>
        <v>502.5</v>
      </c>
      <c r="FV806" s="219">
        <f t="shared" ref="FV806" si="583">AVERAGE(FV805,FV807)</f>
        <v>497.5</v>
      </c>
      <c r="FW806" s="220"/>
      <c r="FX806" s="219">
        <f>AVERAGE(FX805,FX807)</f>
        <v>370</v>
      </c>
      <c r="FY806" s="219">
        <f t="shared" ref="FY806" si="584">AVERAGE(FY805,FY807)</f>
        <v>380</v>
      </c>
      <c r="FZ806" s="219">
        <f t="shared" ref="FZ806" si="585">AVERAGE(FZ805,FZ807)</f>
        <v>375</v>
      </c>
      <c r="GA806" s="220"/>
      <c r="GB806" s="219">
        <f>AVERAGE(GB805,GB807)</f>
        <v>457.5</v>
      </c>
      <c r="GC806" s="219">
        <f t="shared" ref="GC806" si="586">AVERAGE(GC805,GC807)</f>
        <v>467.5</v>
      </c>
      <c r="GD806" s="219">
        <f t="shared" ref="GD806" si="587">AVERAGE(GD805,GD807)</f>
        <v>462.5</v>
      </c>
      <c r="GE806" s="220"/>
      <c r="GF806" s="219">
        <f>AVERAGE(GF805,GF807)</f>
        <v>445</v>
      </c>
      <c r="GG806" s="219">
        <f t="shared" ref="GG806" si="588">AVERAGE(GG805,GG807)</f>
        <v>455</v>
      </c>
      <c r="GH806" s="219">
        <f t="shared" ref="GH806" si="589">AVERAGE(GH805,GH807)</f>
        <v>450</v>
      </c>
      <c r="GI806" s="220"/>
      <c r="GJ806" s="219">
        <f>AVERAGE(GJ805,GJ807)</f>
        <v>355</v>
      </c>
      <c r="GK806" s="219">
        <f t="shared" ref="GK806" si="590">AVERAGE(GK805,GK807)</f>
        <v>365</v>
      </c>
      <c r="GL806" s="219">
        <f t="shared" ref="GL806" si="591">AVERAGE(GL805,GL807)</f>
        <v>360</v>
      </c>
      <c r="GM806" s="220"/>
      <c r="GN806" s="219">
        <f>AVERAGE(GN805,GN807)</f>
        <v>562.5</v>
      </c>
      <c r="GO806" s="219">
        <f t="shared" ref="GO806" si="592">AVERAGE(GO805,GO807)</f>
        <v>572.5</v>
      </c>
      <c r="GP806" s="219">
        <f t="shared" ref="GP806" si="593">AVERAGE(GP805,GP807)</f>
        <v>567.5</v>
      </c>
      <c r="GQ806" s="220"/>
      <c r="GR806" s="218"/>
      <c r="GS806" s="218"/>
      <c r="GT806" s="218"/>
      <c r="GU806" s="213"/>
    </row>
    <row r="807" spans="1:203" s="180" customFormat="1" ht="15.75" x14ac:dyDescent="0.25">
      <c r="A807" s="180">
        <f t="shared" si="0"/>
        <v>5</v>
      </c>
      <c r="B807" s="180">
        <f t="shared" si="1"/>
        <v>2025</v>
      </c>
      <c r="C807" s="91">
        <f t="shared" ref="C807:C822" si="594">C806+7</f>
        <v>45779</v>
      </c>
      <c r="D807" s="95">
        <v>380</v>
      </c>
      <c r="E807" s="95">
        <v>390</v>
      </c>
      <c r="F807" s="95">
        <v>385</v>
      </c>
      <c r="G807" s="106">
        <v>-15</v>
      </c>
      <c r="H807" s="115">
        <v>360</v>
      </c>
      <c r="I807" s="95">
        <v>370</v>
      </c>
      <c r="J807" s="95">
        <v>365</v>
      </c>
      <c r="K807" s="106">
        <v>-15</v>
      </c>
      <c r="L807" s="115">
        <v>405</v>
      </c>
      <c r="M807" s="95">
        <v>415</v>
      </c>
      <c r="N807" s="95">
        <v>410</v>
      </c>
      <c r="O807" s="106" t="s">
        <v>5</v>
      </c>
      <c r="P807" s="115">
        <v>405</v>
      </c>
      <c r="Q807" s="95">
        <v>415</v>
      </c>
      <c r="R807" s="95">
        <v>410</v>
      </c>
      <c r="S807" s="106" t="s">
        <v>5</v>
      </c>
      <c r="T807" s="115">
        <v>350</v>
      </c>
      <c r="U807" s="95">
        <v>360</v>
      </c>
      <c r="V807" s="95">
        <v>355</v>
      </c>
      <c r="W807" s="106" t="s">
        <v>5</v>
      </c>
      <c r="X807" s="115">
        <v>325</v>
      </c>
      <c r="Y807" s="95">
        <v>335</v>
      </c>
      <c r="Z807" s="95">
        <v>330</v>
      </c>
      <c r="AA807" s="106">
        <v>-5</v>
      </c>
      <c r="AB807" s="115">
        <v>385</v>
      </c>
      <c r="AC807" s="95">
        <v>395</v>
      </c>
      <c r="AD807" s="95">
        <v>390</v>
      </c>
      <c r="AE807" s="106" t="s">
        <v>5</v>
      </c>
      <c r="AF807" s="115">
        <v>350</v>
      </c>
      <c r="AG807" s="95">
        <v>360</v>
      </c>
      <c r="AH807" s="95">
        <v>355</v>
      </c>
      <c r="AI807" s="106">
        <v>-15</v>
      </c>
      <c r="AJ807" s="115">
        <v>330</v>
      </c>
      <c r="AK807" s="95">
        <v>340</v>
      </c>
      <c r="AL807" s="95">
        <v>335</v>
      </c>
      <c r="AM807" s="106">
        <v>-20</v>
      </c>
      <c r="AN807" s="115">
        <v>325</v>
      </c>
      <c r="AO807" s="95">
        <v>335</v>
      </c>
      <c r="AP807" s="95">
        <v>330</v>
      </c>
      <c r="AQ807" s="106">
        <v>-5</v>
      </c>
      <c r="AR807" s="115">
        <v>400</v>
      </c>
      <c r="AS807" s="95">
        <v>410</v>
      </c>
      <c r="AT807" s="95">
        <v>405</v>
      </c>
      <c r="AU807" s="106" t="s">
        <v>5</v>
      </c>
      <c r="AV807" s="115">
        <v>355</v>
      </c>
      <c r="AW807" s="95">
        <v>365</v>
      </c>
      <c r="AX807" s="95">
        <v>360</v>
      </c>
      <c r="AY807" s="106">
        <v>-10</v>
      </c>
      <c r="AZ807" s="115">
        <v>330</v>
      </c>
      <c r="BA807" s="95">
        <v>340</v>
      </c>
      <c r="BB807" s="95">
        <v>335</v>
      </c>
      <c r="BC807" s="106">
        <v>-5</v>
      </c>
      <c r="BD807" s="115">
        <v>300</v>
      </c>
      <c r="BE807" s="95">
        <v>310</v>
      </c>
      <c r="BF807" s="95">
        <v>305</v>
      </c>
      <c r="BG807" s="106">
        <v>-15</v>
      </c>
      <c r="BH807" s="115">
        <v>375</v>
      </c>
      <c r="BI807" s="95">
        <v>385</v>
      </c>
      <c r="BJ807" s="95">
        <v>380</v>
      </c>
      <c r="BK807" s="106" t="s">
        <v>5</v>
      </c>
      <c r="BL807" s="115">
        <v>360</v>
      </c>
      <c r="BM807" s="95">
        <v>370</v>
      </c>
      <c r="BN807" s="95">
        <v>365</v>
      </c>
      <c r="BO807" s="106">
        <v>-5</v>
      </c>
      <c r="BP807" s="115">
        <v>350</v>
      </c>
      <c r="BQ807" s="95">
        <v>360</v>
      </c>
      <c r="BR807" s="95">
        <v>355</v>
      </c>
      <c r="BS807" s="106">
        <v>5</v>
      </c>
      <c r="BT807" s="115">
        <v>310</v>
      </c>
      <c r="BU807" s="95">
        <v>320</v>
      </c>
      <c r="BV807" s="95">
        <v>315</v>
      </c>
      <c r="BW807" s="106">
        <v>-5</v>
      </c>
      <c r="BX807" s="115">
        <v>345</v>
      </c>
      <c r="BY807" s="95">
        <v>355</v>
      </c>
      <c r="BZ807" s="95">
        <v>350</v>
      </c>
      <c r="CA807" s="106" t="s">
        <v>5</v>
      </c>
      <c r="CB807" s="115">
        <v>460</v>
      </c>
      <c r="CC807" s="95">
        <v>470</v>
      </c>
      <c r="CD807" s="95">
        <v>465</v>
      </c>
      <c r="CE807" s="106">
        <v>5</v>
      </c>
      <c r="CF807" s="115">
        <v>350</v>
      </c>
      <c r="CG807" s="95">
        <v>360</v>
      </c>
      <c r="CH807" s="95">
        <v>355</v>
      </c>
      <c r="CI807" s="106">
        <v>-5</v>
      </c>
      <c r="CJ807" s="115">
        <v>335</v>
      </c>
      <c r="CK807" s="95">
        <v>345</v>
      </c>
      <c r="CL807" s="95">
        <v>340</v>
      </c>
      <c r="CM807" s="106">
        <v>5</v>
      </c>
      <c r="CN807" s="115">
        <v>345</v>
      </c>
      <c r="CO807" s="95">
        <v>355</v>
      </c>
      <c r="CP807" s="95">
        <v>350</v>
      </c>
      <c r="CQ807" s="106" t="s">
        <v>5</v>
      </c>
      <c r="CR807" s="115">
        <v>460</v>
      </c>
      <c r="CS807" s="95">
        <v>470</v>
      </c>
      <c r="CT807" s="95">
        <v>465</v>
      </c>
      <c r="CU807" s="106">
        <v>5</v>
      </c>
      <c r="CV807" s="115">
        <v>365</v>
      </c>
      <c r="CW807" s="95">
        <v>375</v>
      </c>
      <c r="CX807" s="95">
        <v>370</v>
      </c>
      <c r="CY807" s="106">
        <v>-5</v>
      </c>
      <c r="CZ807" s="115">
        <v>355</v>
      </c>
      <c r="DA807" s="95">
        <v>365</v>
      </c>
      <c r="DB807" s="95">
        <v>360</v>
      </c>
      <c r="DC807" s="106" t="s">
        <v>5</v>
      </c>
      <c r="DD807" s="115">
        <v>345</v>
      </c>
      <c r="DE807" s="95">
        <v>355</v>
      </c>
      <c r="DF807" s="95">
        <v>350</v>
      </c>
      <c r="DG807" s="106" t="s">
        <v>5</v>
      </c>
      <c r="DH807" s="115">
        <v>475</v>
      </c>
      <c r="DI807" s="95">
        <v>485</v>
      </c>
      <c r="DJ807" s="95">
        <v>480</v>
      </c>
      <c r="DK807" s="106">
        <v>5</v>
      </c>
      <c r="DL807" s="115">
        <v>325</v>
      </c>
      <c r="DM807" s="95">
        <v>335</v>
      </c>
      <c r="DN807" s="95">
        <v>330</v>
      </c>
      <c r="DO807" s="106" t="s">
        <v>5</v>
      </c>
      <c r="DP807" s="115">
        <v>325</v>
      </c>
      <c r="DQ807" s="95">
        <v>335</v>
      </c>
      <c r="DR807" s="95">
        <v>330</v>
      </c>
      <c r="DS807" s="106">
        <v>5</v>
      </c>
      <c r="DT807" s="115">
        <v>345</v>
      </c>
      <c r="DU807" s="95">
        <v>355</v>
      </c>
      <c r="DV807" s="95">
        <v>350</v>
      </c>
      <c r="DW807" s="106" t="s">
        <v>5</v>
      </c>
      <c r="DX807" s="115">
        <v>460</v>
      </c>
      <c r="DY807" s="95">
        <v>470</v>
      </c>
      <c r="DZ807" s="95">
        <v>465</v>
      </c>
      <c r="EA807" s="106">
        <v>5</v>
      </c>
      <c r="EB807" s="115">
        <v>375</v>
      </c>
      <c r="EC807" s="95">
        <v>385</v>
      </c>
      <c r="ED807" s="95">
        <v>380</v>
      </c>
      <c r="EE807" s="106" t="s">
        <v>5</v>
      </c>
      <c r="EF807" s="115">
        <v>345</v>
      </c>
      <c r="EG807" s="95">
        <v>355</v>
      </c>
      <c r="EH807" s="95">
        <v>350</v>
      </c>
      <c r="EI807" s="106">
        <v>-5</v>
      </c>
      <c r="EJ807" s="115">
        <v>340</v>
      </c>
      <c r="EK807" s="95">
        <v>350</v>
      </c>
      <c r="EL807" s="95">
        <v>345</v>
      </c>
      <c r="EM807" s="106" t="s">
        <v>5</v>
      </c>
      <c r="EN807" s="115">
        <v>505</v>
      </c>
      <c r="EO807" s="95">
        <v>515</v>
      </c>
      <c r="EP807" s="95">
        <v>510</v>
      </c>
      <c r="EQ807" s="106">
        <v>5</v>
      </c>
      <c r="ER807" s="115">
        <v>325</v>
      </c>
      <c r="ES807" s="95">
        <v>335</v>
      </c>
      <c r="ET807" s="95">
        <v>330</v>
      </c>
      <c r="EU807" s="106">
        <v>5</v>
      </c>
      <c r="EV807" s="115">
        <v>325</v>
      </c>
      <c r="EW807" s="95">
        <v>335</v>
      </c>
      <c r="EX807" s="95">
        <v>330</v>
      </c>
      <c r="EY807" s="106">
        <v>5</v>
      </c>
      <c r="EZ807" s="115">
        <v>340</v>
      </c>
      <c r="FA807" s="95">
        <v>350</v>
      </c>
      <c r="FB807" s="95">
        <v>345</v>
      </c>
      <c r="FC807" s="106" t="s">
        <v>5</v>
      </c>
      <c r="FD807" s="115">
        <v>400</v>
      </c>
      <c r="FE807" s="95">
        <v>410</v>
      </c>
      <c r="FF807" s="95">
        <v>405</v>
      </c>
      <c r="FG807" s="106">
        <v>20</v>
      </c>
      <c r="FH807" s="115">
        <v>340</v>
      </c>
      <c r="FI807" s="95">
        <v>350</v>
      </c>
      <c r="FJ807" s="95">
        <v>345</v>
      </c>
      <c r="FK807" s="106" t="s">
        <v>5</v>
      </c>
      <c r="FL807" s="115">
        <v>355</v>
      </c>
      <c r="FM807" s="95">
        <v>365</v>
      </c>
      <c r="FN807" s="95">
        <v>360</v>
      </c>
      <c r="FO807" s="106" t="s">
        <v>5</v>
      </c>
      <c r="FP807" s="192"/>
      <c r="FS807" s="193"/>
      <c r="FT807" s="115">
        <v>495</v>
      </c>
      <c r="FU807" s="95">
        <v>505</v>
      </c>
      <c r="FV807" s="95">
        <v>500</v>
      </c>
      <c r="FW807" s="106">
        <v>5</v>
      </c>
      <c r="FX807" s="115">
        <v>365</v>
      </c>
      <c r="FY807" s="95">
        <v>375</v>
      </c>
      <c r="FZ807" s="95">
        <v>370</v>
      </c>
      <c r="GA807" s="106">
        <v>-10</v>
      </c>
      <c r="GB807" s="115">
        <v>455</v>
      </c>
      <c r="GC807" s="95">
        <v>465</v>
      </c>
      <c r="GD807" s="95">
        <v>460</v>
      </c>
      <c r="GE807" s="106">
        <v>-5</v>
      </c>
      <c r="GF807" s="115">
        <v>445</v>
      </c>
      <c r="GG807" s="95">
        <v>455</v>
      </c>
      <c r="GH807" s="95">
        <v>450</v>
      </c>
      <c r="GI807" s="106" t="s">
        <v>5</v>
      </c>
      <c r="GJ807" s="115">
        <v>355</v>
      </c>
      <c r="GK807" s="95">
        <v>365</v>
      </c>
      <c r="GL807" s="95">
        <v>360</v>
      </c>
      <c r="GM807" s="106" t="s">
        <v>5</v>
      </c>
      <c r="GN807" s="115">
        <v>565</v>
      </c>
      <c r="GO807" s="95">
        <v>575</v>
      </c>
      <c r="GP807" s="95">
        <v>570</v>
      </c>
      <c r="GQ807" s="106">
        <v>5</v>
      </c>
    </row>
    <row r="808" spans="1:203" ht="15.75" x14ac:dyDescent="0.25">
      <c r="A808">
        <f t="shared" si="0"/>
        <v>5</v>
      </c>
      <c r="B808">
        <f t="shared" si="1"/>
        <v>2025</v>
      </c>
      <c r="C808" s="73">
        <f t="shared" si="594"/>
        <v>45786</v>
      </c>
      <c r="D808" s="95">
        <v>390</v>
      </c>
      <c r="E808" s="95">
        <v>400</v>
      </c>
      <c r="F808" s="95">
        <v>395</v>
      </c>
      <c r="G808" s="106">
        <v>10</v>
      </c>
      <c r="H808" s="115">
        <v>370</v>
      </c>
      <c r="I808" s="95">
        <v>380</v>
      </c>
      <c r="J808" s="95">
        <v>375</v>
      </c>
      <c r="K808" s="106">
        <v>10</v>
      </c>
      <c r="L808" s="115">
        <v>410</v>
      </c>
      <c r="M808" s="95">
        <v>420</v>
      </c>
      <c r="N808" s="95">
        <v>415</v>
      </c>
      <c r="O808" s="106">
        <v>5</v>
      </c>
      <c r="P808" s="115">
        <v>405</v>
      </c>
      <c r="Q808" s="95">
        <v>415</v>
      </c>
      <c r="R808" s="95">
        <v>410</v>
      </c>
      <c r="S808" s="106" t="s">
        <v>5</v>
      </c>
      <c r="T808" s="115">
        <v>340</v>
      </c>
      <c r="U808" s="95">
        <v>350</v>
      </c>
      <c r="V808" s="95">
        <v>345</v>
      </c>
      <c r="W808" s="106">
        <v>-10</v>
      </c>
      <c r="X808" s="115">
        <v>325</v>
      </c>
      <c r="Y808" s="95">
        <v>335</v>
      </c>
      <c r="Z808" s="95">
        <v>330</v>
      </c>
      <c r="AA808" s="106" t="s">
        <v>5</v>
      </c>
      <c r="AB808" s="115">
        <v>390</v>
      </c>
      <c r="AC808" s="95">
        <v>400</v>
      </c>
      <c r="AD808" s="95">
        <v>395</v>
      </c>
      <c r="AE808" s="106">
        <v>5</v>
      </c>
      <c r="AF808" s="115">
        <v>355</v>
      </c>
      <c r="AG808" s="95">
        <v>365</v>
      </c>
      <c r="AH808" s="95">
        <v>360</v>
      </c>
      <c r="AI808" s="106">
        <v>5</v>
      </c>
      <c r="AJ808" s="115">
        <v>335</v>
      </c>
      <c r="AK808" s="95">
        <v>345</v>
      </c>
      <c r="AL808" s="95">
        <v>340</v>
      </c>
      <c r="AM808" s="106">
        <v>5</v>
      </c>
      <c r="AN808" s="115">
        <v>325</v>
      </c>
      <c r="AO808" s="95">
        <v>335</v>
      </c>
      <c r="AP808" s="95">
        <v>330</v>
      </c>
      <c r="AQ808" s="106" t="s">
        <v>5</v>
      </c>
      <c r="AR808" s="115">
        <v>405</v>
      </c>
      <c r="AS808" s="95">
        <v>415</v>
      </c>
      <c r="AT808" s="95">
        <v>410</v>
      </c>
      <c r="AU808" s="106">
        <v>5</v>
      </c>
      <c r="AV808" s="115">
        <v>355</v>
      </c>
      <c r="AW808" s="95">
        <v>365</v>
      </c>
      <c r="AX808" s="95">
        <v>360</v>
      </c>
      <c r="AY808" s="106" t="s">
        <v>5</v>
      </c>
      <c r="AZ808" s="115">
        <v>315</v>
      </c>
      <c r="BA808" s="95">
        <v>325</v>
      </c>
      <c r="BB808" s="95">
        <v>320</v>
      </c>
      <c r="BC808" s="106">
        <v>-15</v>
      </c>
      <c r="BD808" s="115">
        <v>300</v>
      </c>
      <c r="BE808" s="95">
        <v>310</v>
      </c>
      <c r="BF808" s="95">
        <v>305</v>
      </c>
      <c r="BG808" s="106" t="s">
        <v>5</v>
      </c>
      <c r="BH808" s="115">
        <v>380</v>
      </c>
      <c r="BI808" s="95">
        <v>390</v>
      </c>
      <c r="BJ808" s="95">
        <v>385</v>
      </c>
      <c r="BK808" s="106">
        <v>5</v>
      </c>
      <c r="BL808" s="115">
        <v>365</v>
      </c>
      <c r="BM808" s="95">
        <v>375</v>
      </c>
      <c r="BN808" s="95">
        <v>370</v>
      </c>
      <c r="BO808" s="106">
        <v>5</v>
      </c>
      <c r="BP808" s="115">
        <v>355</v>
      </c>
      <c r="BQ808" s="95">
        <v>365</v>
      </c>
      <c r="BR808" s="95">
        <v>360</v>
      </c>
      <c r="BS808" s="106">
        <v>5</v>
      </c>
      <c r="BT808" s="115">
        <v>315</v>
      </c>
      <c r="BU808" s="95">
        <v>325</v>
      </c>
      <c r="BV808" s="95">
        <v>320</v>
      </c>
      <c r="BW808" s="106">
        <v>5</v>
      </c>
      <c r="BX808" s="115">
        <v>355</v>
      </c>
      <c r="BY808" s="95">
        <v>365</v>
      </c>
      <c r="BZ808" s="95">
        <v>360</v>
      </c>
      <c r="CA808" s="106">
        <v>10</v>
      </c>
      <c r="CB808" s="115">
        <v>465</v>
      </c>
      <c r="CC808" s="95">
        <v>475</v>
      </c>
      <c r="CD808" s="95">
        <v>470</v>
      </c>
      <c r="CE808" s="106">
        <v>5</v>
      </c>
      <c r="CF808" s="115">
        <v>355</v>
      </c>
      <c r="CG808" s="95">
        <v>365</v>
      </c>
      <c r="CH808" s="95">
        <v>360</v>
      </c>
      <c r="CI808" s="106">
        <v>5</v>
      </c>
      <c r="CJ808" s="115">
        <v>335</v>
      </c>
      <c r="CK808" s="95">
        <v>345</v>
      </c>
      <c r="CL808" s="95">
        <v>340</v>
      </c>
      <c r="CM808" s="106" t="s">
        <v>5</v>
      </c>
      <c r="CN808" s="115">
        <v>355</v>
      </c>
      <c r="CO808" s="95">
        <v>365</v>
      </c>
      <c r="CP808" s="95">
        <v>360</v>
      </c>
      <c r="CQ808" s="106">
        <v>10</v>
      </c>
      <c r="CR808" s="115">
        <v>465</v>
      </c>
      <c r="CS808" s="95">
        <v>475</v>
      </c>
      <c r="CT808" s="95">
        <v>470</v>
      </c>
      <c r="CU808" s="106">
        <v>5</v>
      </c>
      <c r="CV808" s="115">
        <v>365</v>
      </c>
      <c r="CW808" s="95">
        <v>375</v>
      </c>
      <c r="CX808" s="95">
        <v>370</v>
      </c>
      <c r="CY808" s="106" t="s">
        <v>5</v>
      </c>
      <c r="CZ808" s="115">
        <v>355</v>
      </c>
      <c r="DA808" s="95">
        <v>365</v>
      </c>
      <c r="DB808" s="95">
        <v>360</v>
      </c>
      <c r="DC808" s="106" t="s">
        <v>5</v>
      </c>
      <c r="DD808" s="115">
        <v>355</v>
      </c>
      <c r="DE808" s="95">
        <v>365</v>
      </c>
      <c r="DF808" s="95">
        <v>360</v>
      </c>
      <c r="DG808" s="106">
        <v>10</v>
      </c>
      <c r="DH808" s="115">
        <v>480</v>
      </c>
      <c r="DI808" s="95">
        <v>490</v>
      </c>
      <c r="DJ808" s="95">
        <v>485</v>
      </c>
      <c r="DK808" s="106">
        <v>5</v>
      </c>
      <c r="DL808" s="115">
        <v>325</v>
      </c>
      <c r="DM808" s="95">
        <v>335</v>
      </c>
      <c r="DN808" s="95">
        <v>330</v>
      </c>
      <c r="DO808" s="106" t="s">
        <v>5</v>
      </c>
      <c r="DP808" s="115">
        <v>325</v>
      </c>
      <c r="DQ808" s="95">
        <v>335</v>
      </c>
      <c r="DR808" s="95">
        <v>330</v>
      </c>
      <c r="DS808" s="106" t="s">
        <v>5</v>
      </c>
      <c r="DT808" s="115">
        <v>355</v>
      </c>
      <c r="DU808" s="95">
        <v>365</v>
      </c>
      <c r="DV808" s="95">
        <v>360</v>
      </c>
      <c r="DW808" s="106">
        <v>10</v>
      </c>
      <c r="DX808" s="115">
        <v>465</v>
      </c>
      <c r="DY808" s="95">
        <v>475</v>
      </c>
      <c r="DZ808" s="95">
        <v>470</v>
      </c>
      <c r="EA808" s="106">
        <v>5</v>
      </c>
      <c r="EB808" s="115">
        <v>375</v>
      </c>
      <c r="EC808" s="95">
        <v>385</v>
      </c>
      <c r="ED808" s="95">
        <v>380</v>
      </c>
      <c r="EE808" s="106" t="s">
        <v>5</v>
      </c>
      <c r="EF808" s="115">
        <v>340</v>
      </c>
      <c r="EG808" s="95">
        <v>350</v>
      </c>
      <c r="EH808" s="95">
        <v>345</v>
      </c>
      <c r="EI808" s="106">
        <v>-5</v>
      </c>
      <c r="EJ808" s="115">
        <v>350</v>
      </c>
      <c r="EK808" s="95">
        <v>360</v>
      </c>
      <c r="EL808" s="95">
        <v>355</v>
      </c>
      <c r="EM808" s="106">
        <v>10</v>
      </c>
      <c r="EN808" s="115">
        <v>510</v>
      </c>
      <c r="EO808" s="95">
        <v>520</v>
      </c>
      <c r="EP808" s="95">
        <v>515</v>
      </c>
      <c r="EQ808" s="106">
        <v>5</v>
      </c>
      <c r="ER808" s="115">
        <v>320</v>
      </c>
      <c r="ES808" s="95">
        <v>330</v>
      </c>
      <c r="ET808" s="95">
        <v>325</v>
      </c>
      <c r="EU808" s="106">
        <v>-5</v>
      </c>
      <c r="EV808" s="115">
        <v>320</v>
      </c>
      <c r="EW808" s="95">
        <v>330</v>
      </c>
      <c r="EX808" s="95">
        <v>325</v>
      </c>
      <c r="EY808" s="106">
        <v>-5</v>
      </c>
      <c r="EZ808" s="115">
        <v>350</v>
      </c>
      <c r="FA808" s="95">
        <v>360</v>
      </c>
      <c r="FB808" s="95">
        <v>355</v>
      </c>
      <c r="FC808" s="106">
        <v>10</v>
      </c>
      <c r="FD808" s="115">
        <v>400</v>
      </c>
      <c r="FE808" s="95">
        <v>410</v>
      </c>
      <c r="FF808" s="95">
        <v>405</v>
      </c>
      <c r="FG808" s="106" t="s">
        <v>5</v>
      </c>
      <c r="FH808" s="115">
        <v>340</v>
      </c>
      <c r="FI808" s="95">
        <v>350</v>
      </c>
      <c r="FJ808" s="95">
        <v>345</v>
      </c>
      <c r="FK808" s="106" t="s">
        <v>5</v>
      </c>
      <c r="FL808" s="115">
        <v>345</v>
      </c>
      <c r="FM808" s="95">
        <v>355</v>
      </c>
      <c r="FN808" s="95">
        <v>350</v>
      </c>
      <c r="FO808" s="106">
        <v>-10</v>
      </c>
      <c r="FT808" s="115">
        <v>480</v>
      </c>
      <c r="FU808" s="95">
        <v>490</v>
      </c>
      <c r="FV808" s="95">
        <v>485</v>
      </c>
      <c r="FW808" s="106">
        <v>-15</v>
      </c>
      <c r="FX808" s="115">
        <v>350</v>
      </c>
      <c r="FY808" s="95">
        <v>360</v>
      </c>
      <c r="FZ808" s="95">
        <v>355</v>
      </c>
      <c r="GA808" s="106">
        <v>-15</v>
      </c>
      <c r="GB808" s="115">
        <v>455</v>
      </c>
      <c r="GC808" s="95">
        <v>465</v>
      </c>
      <c r="GD808" s="95">
        <v>460</v>
      </c>
      <c r="GE808" s="106" t="s">
        <v>5</v>
      </c>
      <c r="GF808" s="115">
        <v>445</v>
      </c>
      <c r="GG808" s="95">
        <v>455</v>
      </c>
      <c r="GH808" s="95">
        <v>450</v>
      </c>
      <c r="GI808" s="106" t="s">
        <v>5</v>
      </c>
      <c r="GJ808" s="115">
        <v>365</v>
      </c>
      <c r="GK808" s="95">
        <v>375</v>
      </c>
      <c r="GL808" s="95">
        <v>370</v>
      </c>
      <c r="GM808" s="106">
        <v>10</v>
      </c>
      <c r="GN808" s="115">
        <v>570</v>
      </c>
      <c r="GO808" s="95">
        <v>580</v>
      </c>
      <c r="GP808" s="95">
        <v>575</v>
      </c>
      <c r="GQ808" s="106">
        <v>5</v>
      </c>
    </row>
    <row r="809" spans="1:203" ht="15.75" x14ac:dyDescent="0.25">
      <c r="A809">
        <f t="shared" si="0"/>
        <v>5</v>
      </c>
      <c r="B809">
        <f t="shared" si="1"/>
        <v>2025</v>
      </c>
      <c r="C809" s="73">
        <f t="shared" si="594"/>
        <v>45793</v>
      </c>
      <c r="D809" s="95">
        <v>390</v>
      </c>
      <c r="E809" s="95">
        <v>400</v>
      </c>
      <c r="F809" s="95">
        <v>395</v>
      </c>
      <c r="G809" s="106" t="s">
        <v>5</v>
      </c>
      <c r="H809" s="115">
        <v>365</v>
      </c>
      <c r="I809" s="95">
        <v>375</v>
      </c>
      <c r="J809" s="95">
        <v>370</v>
      </c>
      <c r="K809" s="106">
        <v>-5</v>
      </c>
      <c r="L809" s="115">
        <v>410</v>
      </c>
      <c r="M809" s="95">
        <v>420</v>
      </c>
      <c r="N809" s="95">
        <v>415</v>
      </c>
      <c r="O809" s="106" t="s">
        <v>5</v>
      </c>
      <c r="P809" s="115">
        <v>400</v>
      </c>
      <c r="Q809" s="95">
        <v>410</v>
      </c>
      <c r="R809" s="95">
        <v>405</v>
      </c>
      <c r="S809" s="106">
        <v>-5</v>
      </c>
      <c r="T809" s="115">
        <v>340</v>
      </c>
      <c r="U809" s="95">
        <v>350</v>
      </c>
      <c r="V809" s="95">
        <v>345</v>
      </c>
      <c r="W809" s="106" t="s">
        <v>5</v>
      </c>
      <c r="X809" s="115">
        <v>325</v>
      </c>
      <c r="Y809" s="95">
        <v>335</v>
      </c>
      <c r="Z809" s="95">
        <v>330</v>
      </c>
      <c r="AA809" s="106" t="s">
        <v>5</v>
      </c>
      <c r="AB809" s="115">
        <v>390</v>
      </c>
      <c r="AC809" s="95">
        <v>400</v>
      </c>
      <c r="AD809" s="95">
        <v>395</v>
      </c>
      <c r="AE809" s="106" t="s">
        <v>5</v>
      </c>
      <c r="AF809" s="115">
        <v>355</v>
      </c>
      <c r="AG809" s="95">
        <v>365</v>
      </c>
      <c r="AH809" s="95">
        <v>360</v>
      </c>
      <c r="AI809" s="106" t="s">
        <v>5</v>
      </c>
      <c r="AJ809" s="115">
        <v>335</v>
      </c>
      <c r="AK809" s="95">
        <v>345</v>
      </c>
      <c r="AL809" s="95">
        <v>340</v>
      </c>
      <c r="AM809" s="106" t="s">
        <v>5</v>
      </c>
      <c r="AN809" s="115">
        <v>325</v>
      </c>
      <c r="AO809" s="95">
        <v>335</v>
      </c>
      <c r="AP809" s="95">
        <v>330</v>
      </c>
      <c r="AQ809" s="106" t="s">
        <v>5</v>
      </c>
      <c r="AR809" s="115">
        <v>405</v>
      </c>
      <c r="AS809" s="95">
        <v>415</v>
      </c>
      <c r="AT809" s="95">
        <v>410</v>
      </c>
      <c r="AU809" s="106" t="s">
        <v>5</v>
      </c>
      <c r="AV809" s="115">
        <v>350</v>
      </c>
      <c r="AW809" s="95">
        <v>360</v>
      </c>
      <c r="AX809" s="95">
        <v>355</v>
      </c>
      <c r="AY809" s="106">
        <v>-5</v>
      </c>
      <c r="AZ809" s="115">
        <v>315</v>
      </c>
      <c r="BA809" s="95">
        <v>325</v>
      </c>
      <c r="BB809" s="95">
        <v>320</v>
      </c>
      <c r="BC809" s="106" t="s">
        <v>5</v>
      </c>
      <c r="BD809" s="115">
        <v>320</v>
      </c>
      <c r="BE809" s="95">
        <v>330</v>
      </c>
      <c r="BF809" s="95">
        <v>325</v>
      </c>
      <c r="BG809" s="106">
        <v>20</v>
      </c>
      <c r="BH809" s="115">
        <v>380</v>
      </c>
      <c r="BI809" s="95">
        <v>390</v>
      </c>
      <c r="BJ809" s="95">
        <v>385</v>
      </c>
      <c r="BK809" s="106" t="s">
        <v>5</v>
      </c>
      <c r="BL809" s="115">
        <v>370</v>
      </c>
      <c r="BM809" s="95">
        <v>380</v>
      </c>
      <c r="BN809" s="95">
        <v>375</v>
      </c>
      <c r="BO809" s="106">
        <v>5</v>
      </c>
      <c r="BP809" s="115">
        <v>355</v>
      </c>
      <c r="BQ809" s="95">
        <v>365</v>
      </c>
      <c r="BR809" s="95">
        <v>360</v>
      </c>
      <c r="BS809" s="106" t="s">
        <v>5</v>
      </c>
      <c r="BT809" s="115">
        <v>325</v>
      </c>
      <c r="BU809" s="95">
        <v>335</v>
      </c>
      <c r="BV809" s="95">
        <v>330</v>
      </c>
      <c r="BW809" s="106">
        <v>10</v>
      </c>
      <c r="BX809" s="115">
        <v>365</v>
      </c>
      <c r="BY809" s="95">
        <v>375</v>
      </c>
      <c r="BZ809" s="95">
        <v>370</v>
      </c>
      <c r="CA809" s="106">
        <v>10</v>
      </c>
      <c r="CB809" s="115">
        <v>475</v>
      </c>
      <c r="CC809" s="95">
        <v>485</v>
      </c>
      <c r="CD809" s="95">
        <v>480</v>
      </c>
      <c r="CE809" s="106">
        <v>10</v>
      </c>
      <c r="CF809" s="115">
        <v>360</v>
      </c>
      <c r="CG809" s="95">
        <v>370</v>
      </c>
      <c r="CH809" s="95">
        <v>365</v>
      </c>
      <c r="CI809" s="106">
        <v>5</v>
      </c>
      <c r="CJ809" s="115">
        <v>340</v>
      </c>
      <c r="CK809" s="95">
        <v>350</v>
      </c>
      <c r="CL809" s="95">
        <v>345</v>
      </c>
      <c r="CM809" s="106">
        <v>5</v>
      </c>
      <c r="CN809" s="115">
        <v>365</v>
      </c>
      <c r="CO809" s="95">
        <v>375</v>
      </c>
      <c r="CP809" s="95">
        <v>370</v>
      </c>
      <c r="CQ809" s="106">
        <v>10</v>
      </c>
      <c r="CR809" s="115">
        <v>475</v>
      </c>
      <c r="CS809" s="95">
        <v>485</v>
      </c>
      <c r="CT809" s="95">
        <v>480</v>
      </c>
      <c r="CU809" s="106">
        <v>10</v>
      </c>
      <c r="CV809" s="115">
        <v>370</v>
      </c>
      <c r="CW809" s="95">
        <v>380</v>
      </c>
      <c r="CX809" s="95">
        <v>375</v>
      </c>
      <c r="CY809" s="106">
        <v>5</v>
      </c>
      <c r="CZ809" s="115">
        <v>360</v>
      </c>
      <c r="DA809" s="95">
        <v>370</v>
      </c>
      <c r="DB809" s="95">
        <v>365</v>
      </c>
      <c r="DC809" s="106">
        <v>5</v>
      </c>
      <c r="DD809" s="115">
        <v>365</v>
      </c>
      <c r="DE809" s="95">
        <v>375</v>
      </c>
      <c r="DF809" s="95">
        <v>370</v>
      </c>
      <c r="DG809" s="106">
        <v>10</v>
      </c>
      <c r="DH809" s="115">
        <v>490</v>
      </c>
      <c r="DI809" s="95">
        <v>500</v>
      </c>
      <c r="DJ809" s="95">
        <v>495</v>
      </c>
      <c r="DK809" s="106">
        <v>10</v>
      </c>
      <c r="DL809" s="115">
        <v>335</v>
      </c>
      <c r="DM809" s="95">
        <v>345</v>
      </c>
      <c r="DN809" s="95">
        <v>340</v>
      </c>
      <c r="DO809" s="106">
        <v>10</v>
      </c>
      <c r="DP809" s="115">
        <v>335</v>
      </c>
      <c r="DQ809" s="95">
        <v>345</v>
      </c>
      <c r="DR809" s="95">
        <v>340</v>
      </c>
      <c r="DS809" s="106">
        <v>10</v>
      </c>
      <c r="DT809" s="115">
        <v>365</v>
      </c>
      <c r="DU809" s="95">
        <v>375</v>
      </c>
      <c r="DV809" s="95">
        <v>370</v>
      </c>
      <c r="DW809" s="106">
        <v>10</v>
      </c>
      <c r="DX809" s="115">
        <v>475</v>
      </c>
      <c r="DY809" s="95">
        <v>485</v>
      </c>
      <c r="DZ809" s="95">
        <v>480</v>
      </c>
      <c r="EA809" s="106">
        <v>10</v>
      </c>
      <c r="EB809" s="115">
        <v>370</v>
      </c>
      <c r="EC809" s="95">
        <v>380</v>
      </c>
      <c r="ED809" s="95">
        <v>375</v>
      </c>
      <c r="EE809" s="106">
        <v>-5</v>
      </c>
      <c r="EF809" s="115">
        <v>340</v>
      </c>
      <c r="EG809" s="95">
        <v>350</v>
      </c>
      <c r="EH809" s="95">
        <v>345</v>
      </c>
      <c r="EI809" s="106" t="s">
        <v>5</v>
      </c>
      <c r="EJ809" s="115">
        <v>360</v>
      </c>
      <c r="EK809" s="95">
        <v>370</v>
      </c>
      <c r="EL809" s="95">
        <v>365</v>
      </c>
      <c r="EM809" s="106">
        <v>10</v>
      </c>
      <c r="EN809" s="115">
        <v>520</v>
      </c>
      <c r="EO809" s="95">
        <v>530</v>
      </c>
      <c r="EP809" s="95">
        <v>525</v>
      </c>
      <c r="EQ809" s="106">
        <v>10</v>
      </c>
      <c r="ER809" s="115">
        <v>320</v>
      </c>
      <c r="ES809" s="95">
        <v>330</v>
      </c>
      <c r="ET809" s="95">
        <v>325</v>
      </c>
      <c r="EU809" s="106" t="s">
        <v>5</v>
      </c>
      <c r="EV809" s="115">
        <v>325</v>
      </c>
      <c r="EW809" s="95">
        <v>335</v>
      </c>
      <c r="EX809" s="95">
        <v>330</v>
      </c>
      <c r="EY809" s="106">
        <v>5</v>
      </c>
      <c r="EZ809" s="115">
        <v>360</v>
      </c>
      <c r="FA809" s="95">
        <v>370</v>
      </c>
      <c r="FB809" s="95">
        <v>365</v>
      </c>
      <c r="FC809" s="106">
        <v>10</v>
      </c>
      <c r="FD809" s="115">
        <v>400</v>
      </c>
      <c r="FE809" s="95">
        <v>410</v>
      </c>
      <c r="FF809" s="95">
        <v>405</v>
      </c>
      <c r="FG809" s="106" t="s">
        <v>5</v>
      </c>
      <c r="FH809" s="115">
        <v>335</v>
      </c>
      <c r="FI809" s="95">
        <v>345</v>
      </c>
      <c r="FJ809" s="95">
        <v>340</v>
      </c>
      <c r="FK809" s="106">
        <v>-5</v>
      </c>
      <c r="FL809" s="115">
        <v>350</v>
      </c>
      <c r="FM809" s="95">
        <v>360</v>
      </c>
      <c r="FN809" s="95">
        <v>355</v>
      </c>
      <c r="FO809" s="106">
        <v>5</v>
      </c>
      <c r="FT809" s="115">
        <v>470</v>
      </c>
      <c r="FU809" s="95">
        <v>480</v>
      </c>
      <c r="FV809" s="95">
        <v>475</v>
      </c>
      <c r="FW809" s="106">
        <v>-10</v>
      </c>
      <c r="FX809" s="115">
        <v>350</v>
      </c>
      <c r="FY809" s="95">
        <v>360</v>
      </c>
      <c r="FZ809" s="95">
        <v>355</v>
      </c>
      <c r="GA809" s="106" t="s">
        <v>5</v>
      </c>
      <c r="GB809" s="115">
        <v>460</v>
      </c>
      <c r="GC809" s="95">
        <v>470</v>
      </c>
      <c r="GD809" s="95">
        <v>465</v>
      </c>
      <c r="GE809" s="106">
        <v>5</v>
      </c>
      <c r="GF809" s="115">
        <v>450</v>
      </c>
      <c r="GG809" s="95">
        <v>460</v>
      </c>
      <c r="GH809" s="95">
        <v>455</v>
      </c>
      <c r="GI809" s="106">
        <v>5</v>
      </c>
      <c r="GJ809" s="115">
        <v>375</v>
      </c>
      <c r="GK809" s="95">
        <v>385</v>
      </c>
      <c r="GL809" s="95">
        <v>380</v>
      </c>
      <c r="GM809" s="106">
        <v>10</v>
      </c>
      <c r="GN809" s="115">
        <v>580</v>
      </c>
      <c r="GO809" s="95">
        <v>590</v>
      </c>
      <c r="GP809" s="95">
        <v>585</v>
      </c>
      <c r="GQ809" s="106">
        <v>10</v>
      </c>
    </row>
    <row r="810" spans="1:203" ht="15.75" x14ac:dyDescent="0.25">
      <c r="A810">
        <f t="shared" si="0"/>
        <v>5</v>
      </c>
      <c r="B810">
        <f t="shared" si="1"/>
        <v>2025</v>
      </c>
      <c r="C810" s="73">
        <f t="shared" si="594"/>
        <v>45800</v>
      </c>
      <c r="D810" s="95">
        <v>390</v>
      </c>
      <c r="E810" s="95">
        <v>400</v>
      </c>
      <c r="F810" s="95">
        <v>395</v>
      </c>
      <c r="G810" s="106" t="s">
        <v>5</v>
      </c>
      <c r="H810" s="115">
        <v>375</v>
      </c>
      <c r="I810" s="95">
        <v>385</v>
      </c>
      <c r="J810" s="95">
        <v>380</v>
      </c>
      <c r="K810" s="106">
        <v>10</v>
      </c>
      <c r="L810" s="115">
        <v>415</v>
      </c>
      <c r="M810" s="95">
        <v>425</v>
      </c>
      <c r="N810" s="95">
        <v>420</v>
      </c>
      <c r="O810" s="106">
        <v>5</v>
      </c>
      <c r="P810" s="115">
        <v>395</v>
      </c>
      <c r="Q810" s="95">
        <v>405</v>
      </c>
      <c r="R810" s="95">
        <v>400</v>
      </c>
      <c r="S810" s="106">
        <v>-5</v>
      </c>
      <c r="T810" s="115">
        <v>340</v>
      </c>
      <c r="U810" s="95">
        <v>350</v>
      </c>
      <c r="V810" s="95">
        <v>345</v>
      </c>
      <c r="W810" s="106" t="s">
        <v>5</v>
      </c>
      <c r="X810" s="115">
        <v>335</v>
      </c>
      <c r="Y810" s="95">
        <v>345</v>
      </c>
      <c r="Z810" s="95">
        <v>340</v>
      </c>
      <c r="AA810" s="106">
        <v>10</v>
      </c>
      <c r="AB810" s="115">
        <v>395</v>
      </c>
      <c r="AC810" s="95">
        <v>405</v>
      </c>
      <c r="AD810" s="95">
        <v>400</v>
      </c>
      <c r="AE810" s="106">
        <v>5</v>
      </c>
      <c r="AF810" s="115">
        <v>350</v>
      </c>
      <c r="AG810" s="95">
        <v>360</v>
      </c>
      <c r="AH810" s="95">
        <v>355</v>
      </c>
      <c r="AI810" s="106">
        <v>-5</v>
      </c>
      <c r="AJ810" s="115">
        <v>335</v>
      </c>
      <c r="AK810" s="95">
        <v>345</v>
      </c>
      <c r="AL810" s="95">
        <v>340</v>
      </c>
      <c r="AM810" s="106" t="s">
        <v>5</v>
      </c>
      <c r="AN810" s="115">
        <v>330</v>
      </c>
      <c r="AO810" s="95">
        <v>340</v>
      </c>
      <c r="AP810" s="95">
        <v>335</v>
      </c>
      <c r="AQ810" s="106">
        <v>5</v>
      </c>
      <c r="AR810" s="115">
        <v>410</v>
      </c>
      <c r="AS810" s="95">
        <v>420</v>
      </c>
      <c r="AT810" s="95">
        <v>415</v>
      </c>
      <c r="AU810" s="106">
        <v>5</v>
      </c>
      <c r="AV810" s="115">
        <v>350</v>
      </c>
      <c r="AW810" s="95">
        <v>360</v>
      </c>
      <c r="AX810" s="95">
        <v>355</v>
      </c>
      <c r="AY810" s="106" t="s">
        <v>5</v>
      </c>
      <c r="AZ810" s="115">
        <v>310</v>
      </c>
      <c r="BA810" s="95">
        <v>320</v>
      </c>
      <c r="BB810" s="95">
        <v>315</v>
      </c>
      <c r="BC810" s="106">
        <v>-5</v>
      </c>
      <c r="BD810" s="115">
        <v>320</v>
      </c>
      <c r="BE810" s="95">
        <v>330</v>
      </c>
      <c r="BF810" s="95">
        <v>325</v>
      </c>
      <c r="BG810" s="106" t="s">
        <v>5</v>
      </c>
      <c r="BH810" s="115">
        <v>385</v>
      </c>
      <c r="BI810" s="95">
        <v>395</v>
      </c>
      <c r="BJ810" s="95">
        <v>390</v>
      </c>
      <c r="BK810" s="106">
        <v>5</v>
      </c>
      <c r="BL810" s="115">
        <v>360</v>
      </c>
      <c r="BM810" s="95">
        <v>370</v>
      </c>
      <c r="BN810" s="95">
        <v>365</v>
      </c>
      <c r="BO810" s="106">
        <v>-10</v>
      </c>
      <c r="BP810" s="115">
        <v>355</v>
      </c>
      <c r="BQ810" s="95">
        <v>365</v>
      </c>
      <c r="BR810" s="95">
        <v>360</v>
      </c>
      <c r="BS810" s="106" t="s">
        <v>5</v>
      </c>
      <c r="BT810" s="115">
        <v>330</v>
      </c>
      <c r="BU810" s="95">
        <v>340</v>
      </c>
      <c r="BV810" s="95">
        <v>335</v>
      </c>
      <c r="BW810" s="106">
        <v>5</v>
      </c>
      <c r="BX810" s="115">
        <v>380</v>
      </c>
      <c r="BY810" s="95">
        <v>390</v>
      </c>
      <c r="BZ810" s="95">
        <v>385</v>
      </c>
      <c r="CA810" s="106">
        <v>15</v>
      </c>
      <c r="CB810" s="115">
        <v>485</v>
      </c>
      <c r="CC810" s="95">
        <v>495</v>
      </c>
      <c r="CD810" s="95">
        <v>490</v>
      </c>
      <c r="CE810" s="106">
        <v>10</v>
      </c>
      <c r="CF810" s="115">
        <v>360</v>
      </c>
      <c r="CG810" s="95">
        <v>370</v>
      </c>
      <c r="CH810" s="95">
        <v>365</v>
      </c>
      <c r="CI810" s="106" t="s">
        <v>5</v>
      </c>
      <c r="CJ810" s="115">
        <v>360</v>
      </c>
      <c r="CK810" s="95">
        <v>370</v>
      </c>
      <c r="CL810" s="95">
        <v>365</v>
      </c>
      <c r="CM810" s="106">
        <v>20</v>
      </c>
      <c r="CN810" s="115">
        <v>380</v>
      </c>
      <c r="CO810" s="95">
        <v>390</v>
      </c>
      <c r="CP810" s="95">
        <v>385</v>
      </c>
      <c r="CQ810" s="106">
        <v>15</v>
      </c>
      <c r="CR810" s="115">
        <v>485</v>
      </c>
      <c r="CS810" s="95">
        <v>495</v>
      </c>
      <c r="CT810" s="95">
        <v>490</v>
      </c>
      <c r="CU810" s="106">
        <v>10</v>
      </c>
      <c r="CV810" s="115">
        <v>380</v>
      </c>
      <c r="CW810" s="95">
        <v>390</v>
      </c>
      <c r="CX810" s="95">
        <v>385</v>
      </c>
      <c r="CY810" s="106">
        <v>10</v>
      </c>
      <c r="CZ810" s="115">
        <v>365</v>
      </c>
      <c r="DA810" s="95">
        <v>375</v>
      </c>
      <c r="DB810" s="95">
        <v>370</v>
      </c>
      <c r="DC810" s="106">
        <v>5</v>
      </c>
      <c r="DD810" s="115">
        <v>380</v>
      </c>
      <c r="DE810" s="95">
        <v>390</v>
      </c>
      <c r="DF810" s="95">
        <v>385</v>
      </c>
      <c r="DG810" s="106">
        <v>15</v>
      </c>
      <c r="DH810" s="115">
        <v>500</v>
      </c>
      <c r="DI810" s="95">
        <v>510</v>
      </c>
      <c r="DJ810" s="95">
        <v>505</v>
      </c>
      <c r="DK810" s="106">
        <v>10</v>
      </c>
      <c r="DL810" s="115">
        <v>335</v>
      </c>
      <c r="DM810" s="95">
        <v>345</v>
      </c>
      <c r="DN810" s="95">
        <v>340</v>
      </c>
      <c r="DO810" s="106" t="s">
        <v>5</v>
      </c>
      <c r="DP810" s="115">
        <v>340</v>
      </c>
      <c r="DQ810" s="95">
        <v>350</v>
      </c>
      <c r="DR810" s="95">
        <v>345</v>
      </c>
      <c r="DS810" s="106">
        <v>5</v>
      </c>
      <c r="DT810" s="115">
        <v>380</v>
      </c>
      <c r="DU810" s="95">
        <v>390</v>
      </c>
      <c r="DV810" s="95">
        <v>385</v>
      </c>
      <c r="DW810" s="106">
        <v>15</v>
      </c>
      <c r="DX810" s="115">
        <v>485</v>
      </c>
      <c r="DY810" s="95">
        <v>495</v>
      </c>
      <c r="DZ810" s="95">
        <v>490</v>
      </c>
      <c r="EA810" s="106">
        <v>10</v>
      </c>
      <c r="EB810" s="115">
        <v>380</v>
      </c>
      <c r="EC810" s="95">
        <v>390</v>
      </c>
      <c r="ED810" s="95">
        <v>385</v>
      </c>
      <c r="EE810" s="106">
        <v>10</v>
      </c>
      <c r="EF810" s="115">
        <v>350</v>
      </c>
      <c r="EG810" s="95">
        <v>360</v>
      </c>
      <c r="EH810" s="95">
        <v>355</v>
      </c>
      <c r="EI810" s="106">
        <v>10</v>
      </c>
      <c r="EJ810" s="115">
        <v>375</v>
      </c>
      <c r="EK810" s="95">
        <v>385</v>
      </c>
      <c r="EL810" s="95">
        <v>380</v>
      </c>
      <c r="EM810" s="106">
        <v>15</v>
      </c>
      <c r="EN810" s="115">
        <v>530</v>
      </c>
      <c r="EO810" s="95">
        <v>540</v>
      </c>
      <c r="EP810" s="95">
        <v>535</v>
      </c>
      <c r="EQ810" s="106">
        <v>10</v>
      </c>
      <c r="ER810" s="115">
        <v>320</v>
      </c>
      <c r="ES810" s="95">
        <v>330</v>
      </c>
      <c r="ET810" s="95">
        <v>325</v>
      </c>
      <c r="EU810" s="106" t="s">
        <v>5</v>
      </c>
      <c r="EV810" s="115">
        <v>325</v>
      </c>
      <c r="EW810" s="95">
        <v>335</v>
      </c>
      <c r="EX810" s="95">
        <v>330</v>
      </c>
      <c r="EY810" s="106" t="s">
        <v>5</v>
      </c>
      <c r="EZ810" s="115">
        <v>375</v>
      </c>
      <c r="FA810" s="95">
        <v>385</v>
      </c>
      <c r="FB810" s="95">
        <v>380</v>
      </c>
      <c r="FC810" s="106">
        <v>15</v>
      </c>
      <c r="FD810" s="115">
        <v>400</v>
      </c>
      <c r="FE810" s="95">
        <v>410</v>
      </c>
      <c r="FF810" s="95">
        <v>405</v>
      </c>
      <c r="FG810" s="106" t="s">
        <v>5</v>
      </c>
      <c r="FH810" s="115">
        <v>345</v>
      </c>
      <c r="FI810" s="95">
        <v>355</v>
      </c>
      <c r="FJ810" s="95">
        <v>350</v>
      </c>
      <c r="FK810" s="106">
        <v>10</v>
      </c>
      <c r="FL810" s="115">
        <v>350</v>
      </c>
      <c r="FM810" s="95">
        <v>360</v>
      </c>
      <c r="FN810" s="95">
        <v>355</v>
      </c>
      <c r="FO810" s="106" t="s">
        <v>5</v>
      </c>
      <c r="FT810" s="115">
        <v>485</v>
      </c>
      <c r="FU810" s="95">
        <v>495</v>
      </c>
      <c r="FV810" s="95">
        <v>490</v>
      </c>
      <c r="FW810" s="106">
        <v>15</v>
      </c>
      <c r="FX810" s="115">
        <v>335</v>
      </c>
      <c r="FY810" s="95">
        <v>345</v>
      </c>
      <c r="FZ810" s="95">
        <v>340</v>
      </c>
      <c r="GA810" s="106">
        <v>-15</v>
      </c>
      <c r="GB810" s="115">
        <v>470</v>
      </c>
      <c r="GC810" s="95">
        <v>480</v>
      </c>
      <c r="GD810" s="95">
        <v>475</v>
      </c>
      <c r="GE810" s="106">
        <v>10</v>
      </c>
      <c r="GF810" s="115">
        <v>455</v>
      </c>
      <c r="GG810" s="95">
        <v>465</v>
      </c>
      <c r="GH810" s="95">
        <v>460</v>
      </c>
      <c r="GI810" s="106">
        <v>5</v>
      </c>
      <c r="GJ810" s="115">
        <v>390</v>
      </c>
      <c r="GK810" s="95">
        <v>400</v>
      </c>
      <c r="GL810" s="95">
        <v>395</v>
      </c>
      <c r="GM810" s="106">
        <v>15</v>
      </c>
      <c r="GN810" s="115">
        <v>590</v>
      </c>
      <c r="GO810" s="95">
        <v>600</v>
      </c>
      <c r="GP810" s="95">
        <v>595</v>
      </c>
      <c r="GQ810" s="106">
        <v>10</v>
      </c>
    </row>
    <row r="811" spans="1:203" ht="15.75" x14ac:dyDescent="0.25">
      <c r="C811" s="73">
        <f t="shared" si="594"/>
        <v>45807</v>
      </c>
      <c r="D811" s="95">
        <v>390</v>
      </c>
      <c r="E811" s="95">
        <v>400</v>
      </c>
      <c r="F811" s="108">
        <v>395</v>
      </c>
      <c r="G811" s="106" t="s">
        <v>5</v>
      </c>
      <c r="H811" s="115">
        <v>375</v>
      </c>
      <c r="I811" s="95">
        <v>385</v>
      </c>
      <c r="J811" s="95">
        <v>380</v>
      </c>
      <c r="K811" s="106" t="s">
        <v>5</v>
      </c>
      <c r="L811" s="115">
        <v>425</v>
      </c>
      <c r="M811" s="95">
        <v>435</v>
      </c>
      <c r="N811" s="95">
        <v>430</v>
      </c>
      <c r="O811" s="106">
        <v>10</v>
      </c>
      <c r="P811" s="115">
        <v>395</v>
      </c>
      <c r="Q811" s="95">
        <v>405</v>
      </c>
      <c r="R811" s="95">
        <v>400</v>
      </c>
      <c r="S811" s="106" t="s">
        <v>5</v>
      </c>
      <c r="T811" s="115">
        <v>330</v>
      </c>
      <c r="U811" s="95">
        <v>340</v>
      </c>
      <c r="V811" s="95">
        <v>335</v>
      </c>
      <c r="W811" s="106">
        <v>-10</v>
      </c>
      <c r="X811" s="115">
        <v>330</v>
      </c>
      <c r="Y811" s="95">
        <v>340</v>
      </c>
      <c r="Z811" s="95">
        <v>335</v>
      </c>
      <c r="AA811" s="106">
        <v>-5</v>
      </c>
      <c r="AB811" s="115">
        <v>405</v>
      </c>
      <c r="AC811" s="95">
        <v>415</v>
      </c>
      <c r="AD811" s="95">
        <v>410</v>
      </c>
      <c r="AE811" s="106">
        <v>10</v>
      </c>
      <c r="AF811" s="115">
        <v>350</v>
      </c>
      <c r="AG811" s="95">
        <v>360</v>
      </c>
      <c r="AH811" s="95">
        <v>355</v>
      </c>
      <c r="AI811" s="106" t="s">
        <v>5</v>
      </c>
      <c r="AJ811" s="115">
        <v>330</v>
      </c>
      <c r="AK811" s="95">
        <v>340</v>
      </c>
      <c r="AL811" s="95">
        <v>335</v>
      </c>
      <c r="AM811" s="106">
        <v>-5</v>
      </c>
      <c r="AN811" s="115">
        <v>315</v>
      </c>
      <c r="AO811" s="95">
        <v>325</v>
      </c>
      <c r="AP811" s="95">
        <v>320</v>
      </c>
      <c r="AQ811" s="106">
        <v>-15</v>
      </c>
      <c r="AR811" s="115">
        <v>415</v>
      </c>
      <c r="AS811" s="95">
        <v>425</v>
      </c>
      <c r="AT811" s="95">
        <v>420</v>
      </c>
      <c r="AU811" s="106">
        <v>5</v>
      </c>
      <c r="AV811" s="115">
        <v>350</v>
      </c>
      <c r="AW811" s="95">
        <v>360</v>
      </c>
      <c r="AX811" s="95">
        <v>355</v>
      </c>
      <c r="AY811" s="106" t="s">
        <v>5</v>
      </c>
      <c r="AZ811" s="115">
        <v>310</v>
      </c>
      <c r="BA811" s="95">
        <v>320</v>
      </c>
      <c r="BB811" s="95">
        <v>315</v>
      </c>
      <c r="BC811" s="106" t="s">
        <v>5</v>
      </c>
      <c r="BD811" s="115">
        <v>320</v>
      </c>
      <c r="BE811" s="95">
        <v>330</v>
      </c>
      <c r="BF811" s="95">
        <v>325</v>
      </c>
      <c r="BG811" s="106" t="s">
        <v>5</v>
      </c>
      <c r="BH811" s="115">
        <v>395</v>
      </c>
      <c r="BI811" s="95">
        <v>405</v>
      </c>
      <c r="BJ811" s="95">
        <v>400</v>
      </c>
      <c r="BK811" s="106">
        <v>10</v>
      </c>
      <c r="BL811" s="115">
        <v>350</v>
      </c>
      <c r="BM811" s="95">
        <v>360</v>
      </c>
      <c r="BN811" s="95">
        <v>355</v>
      </c>
      <c r="BO811" s="106">
        <v>-10</v>
      </c>
      <c r="BP811" s="115">
        <v>355</v>
      </c>
      <c r="BQ811" s="95">
        <v>365</v>
      </c>
      <c r="BR811" s="95">
        <v>360</v>
      </c>
      <c r="BS811" s="106" t="s">
        <v>5</v>
      </c>
      <c r="BT811" s="115">
        <v>325</v>
      </c>
      <c r="BU811" s="95">
        <v>335</v>
      </c>
      <c r="BV811" s="95">
        <v>330</v>
      </c>
      <c r="BW811" s="106">
        <v>-5</v>
      </c>
      <c r="BX811" s="115">
        <v>405</v>
      </c>
      <c r="BY811" s="95">
        <v>415</v>
      </c>
      <c r="BZ811" s="95">
        <v>410</v>
      </c>
      <c r="CA811" s="106">
        <v>25</v>
      </c>
      <c r="CB811" s="115">
        <v>500</v>
      </c>
      <c r="CC811" s="95">
        <v>510</v>
      </c>
      <c r="CD811" s="95">
        <v>505</v>
      </c>
      <c r="CE811" s="106">
        <v>15</v>
      </c>
      <c r="CF811" s="115">
        <v>360</v>
      </c>
      <c r="CG811" s="95">
        <v>370</v>
      </c>
      <c r="CH811" s="95">
        <v>365</v>
      </c>
      <c r="CI811" s="106" t="s">
        <v>5</v>
      </c>
      <c r="CJ811" s="115">
        <v>345</v>
      </c>
      <c r="CK811" s="95">
        <v>355</v>
      </c>
      <c r="CL811" s="95">
        <v>350</v>
      </c>
      <c r="CM811" s="106">
        <v>-15</v>
      </c>
      <c r="CN811" s="115">
        <v>405</v>
      </c>
      <c r="CO811" s="95">
        <v>415</v>
      </c>
      <c r="CP811" s="95">
        <v>410</v>
      </c>
      <c r="CQ811" s="106">
        <v>25</v>
      </c>
      <c r="CR811" s="115">
        <v>500</v>
      </c>
      <c r="CS811" s="95">
        <v>510</v>
      </c>
      <c r="CT811" s="95">
        <v>505</v>
      </c>
      <c r="CU811" s="106">
        <v>15</v>
      </c>
      <c r="CV811" s="115">
        <v>370</v>
      </c>
      <c r="CW811" s="95">
        <v>380</v>
      </c>
      <c r="CX811" s="223">
        <v>375</v>
      </c>
      <c r="CY811" s="106">
        <v>-10</v>
      </c>
      <c r="CZ811" s="115">
        <v>365</v>
      </c>
      <c r="DA811" s="95">
        <v>375</v>
      </c>
      <c r="DB811" s="95">
        <v>370</v>
      </c>
      <c r="DC811" s="106" t="s">
        <v>5</v>
      </c>
      <c r="DD811" s="115">
        <v>405</v>
      </c>
      <c r="DE811" s="95">
        <v>415</v>
      </c>
      <c r="DF811" s="95">
        <v>410</v>
      </c>
      <c r="DG811" s="106">
        <v>25</v>
      </c>
      <c r="DH811" s="115">
        <v>515</v>
      </c>
      <c r="DI811" s="95">
        <v>525</v>
      </c>
      <c r="DJ811" s="95">
        <v>520</v>
      </c>
      <c r="DK811" s="106">
        <v>15</v>
      </c>
      <c r="DL811" s="115">
        <v>325</v>
      </c>
      <c r="DM811" s="95">
        <v>335</v>
      </c>
      <c r="DN811" s="223">
        <v>330</v>
      </c>
      <c r="DO811" s="106">
        <v>-10</v>
      </c>
      <c r="DP811" s="115">
        <v>340</v>
      </c>
      <c r="DQ811" s="95">
        <v>350</v>
      </c>
      <c r="DR811" s="95">
        <v>345</v>
      </c>
      <c r="DS811" s="106" t="s">
        <v>5</v>
      </c>
      <c r="DT811" s="115">
        <v>405</v>
      </c>
      <c r="DU811" s="95">
        <v>415</v>
      </c>
      <c r="DV811" s="95">
        <v>410</v>
      </c>
      <c r="DW811" s="106">
        <v>25</v>
      </c>
      <c r="DX811" s="115">
        <v>500</v>
      </c>
      <c r="DY811" s="95">
        <v>510</v>
      </c>
      <c r="DZ811" s="95">
        <v>505</v>
      </c>
      <c r="EA811" s="106">
        <v>15</v>
      </c>
      <c r="EB811" s="115">
        <v>375</v>
      </c>
      <c r="EC811" s="95">
        <v>385</v>
      </c>
      <c r="ED811" s="223">
        <v>380</v>
      </c>
      <c r="EE811" s="106">
        <v>-5</v>
      </c>
      <c r="EF811" s="115">
        <v>340</v>
      </c>
      <c r="EG811" s="95">
        <v>350</v>
      </c>
      <c r="EH811" s="95">
        <v>345</v>
      </c>
      <c r="EI811" s="106">
        <v>-10</v>
      </c>
      <c r="EJ811" s="115">
        <v>400</v>
      </c>
      <c r="EK811" s="95">
        <v>410</v>
      </c>
      <c r="EL811" s="95">
        <v>405</v>
      </c>
      <c r="EM811" s="106">
        <v>25</v>
      </c>
      <c r="EN811" s="115">
        <v>545</v>
      </c>
      <c r="EO811" s="95">
        <v>555</v>
      </c>
      <c r="EP811" s="95">
        <v>550</v>
      </c>
      <c r="EQ811" s="106">
        <v>15</v>
      </c>
      <c r="ER811" s="115">
        <v>315</v>
      </c>
      <c r="ES811" s="95">
        <v>325</v>
      </c>
      <c r="ET811" s="223">
        <v>320</v>
      </c>
      <c r="EU811" s="106">
        <v>-5</v>
      </c>
      <c r="EV811" s="115">
        <v>310</v>
      </c>
      <c r="EW811" s="95">
        <v>320</v>
      </c>
      <c r="EX811" s="95">
        <v>315</v>
      </c>
      <c r="EY811" s="106">
        <v>-15</v>
      </c>
      <c r="EZ811" s="115">
        <v>400</v>
      </c>
      <c r="FA811" s="95">
        <v>410</v>
      </c>
      <c r="FB811" s="95">
        <v>405</v>
      </c>
      <c r="FC811" s="106">
        <v>25</v>
      </c>
      <c r="FD811" s="115">
        <v>400</v>
      </c>
      <c r="FE811" s="95">
        <v>410</v>
      </c>
      <c r="FF811" s="95">
        <v>405</v>
      </c>
      <c r="FG811" s="106" t="s">
        <v>5</v>
      </c>
      <c r="FH811" s="115">
        <v>345</v>
      </c>
      <c r="FI811" s="95">
        <v>355</v>
      </c>
      <c r="FJ811" s="95">
        <v>350</v>
      </c>
      <c r="FK811" s="106" t="s">
        <v>5</v>
      </c>
      <c r="FL811" s="115">
        <v>345</v>
      </c>
      <c r="FM811" s="95">
        <v>355</v>
      </c>
      <c r="FN811" s="95">
        <v>350</v>
      </c>
      <c r="FO811" s="106">
        <v>-5</v>
      </c>
      <c r="FT811" s="115">
        <v>475</v>
      </c>
      <c r="FU811" s="95">
        <v>485</v>
      </c>
      <c r="FV811" s="95">
        <v>480</v>
      </c>
      <c r="FW811" s="106">
        <v>-10</v>
      </c>
      <c r="FX811" s="115">
        <v>330</v>
      </c>
      <c r="FY811" s="95">
        <v>340</v>
      </c>
      <c r="FZ811" s="95">
        <v>335</v>
      </c>
      <c r="GA811" s="106">
        <v>-5</v>
      </c>
      <c r="GB811" s="115">
        <v>460</v>
      </c>
      <c r="GC811" s="95">
        <v>470</v>
      </c>
      <c r="GD811" s="95">
        <v>465</v>
      </c>
      <c r="GE811" s="106">
        <v>-10</v>
      </c>
      <c r="GF811" s="115">
        <v>455</v>
      </c>
      <c r="GG811" s="95">
        <v>465</v>
      </c>
      <c r="GH811" s="95">
        <v>460</v>
      </c>
      <c r="GI811" s="106" t="s">
        <v>5</v>
      </c>
      <c r="GJ811" s="115">
        <v>415</v>
      </c>
      <c r="GK811" s="95">
        <v>425</v>
      </c>
      <c r="GL811" s="95">
        <v>420</v>
      </c>
      <c r="GM811" s="106">
        <v>25</v>
      </c>
      <c r="GN811" s="115">
        <v>605</v>
      </c>
      <c r="GO811" s="95">
        <v>615</v>
      </c>
      <c r="GP811" s="95">
        <v>610</v>
      </c>
      <c r="GQ811" s="106">
        <v>15</v>
      </c>
    </row>
    <row r="812" spans="1:203" ht="15.75" x14ac:dyDescent="0.25">
      <c r="A812">
        <f t="shared" si="0"/>
        <v>6</v>
      </c>
      <c r="B812">
        <f t="shared" si="1"/>
        <v>2025</v>
      </c>
      <c r="C812" s="73">
        <f t="shared" si="594"/>
        <v>45814</v>
      </c>
      <c r="D812" s="95">
        <v>395</v>
      </c>
      <c r="E812" s="95">
        <v>405</v>
      </c>
      <c r="F812" s="95">
        <v>400</v>
      </c>
      <c r="G812" s="106">
        <v>5</v>
      </c>
      <c r="H812" s="115">
        <v>375</v>
      </c>
      <c r="I812" s="95">
        <v>385</v>
      </c>
      <c r="J812" s="95">
        <v>380</v>
      </c>
      <c r="K812" s="106" t="s">
        <v>5</v>
      </c>
      <c r="L812" s="115">
        <v>425</v>
      </c>
      <c r="M812" s="95">
        <v>435</v>
      </c>
      <c r="N812" s="95">
        <v>430</v>
      </c>
      <c r="O812" s="106" t="s">
        <v>5</v>
      </c>
      <c r="P812" s="115">
        <v>395</v>
      </c>
      <c r="Q812" s="95">
        <v>405</v>
      </c>
      <c r="R812" s="95">
        <v>400</v>
      </c>
      <c r="S812" s="106" t="s">
        <v>5</v>
      </c>
      <c r="T812" s="115">
        <v>340</v>
      </c>
      <c r="U812" s="95">
        <v>350</v>
      </c>
      <c r="V812" s="95">
        <v>345</v>
      </c>
      <c r="W812" s="106">
        <v>10</v>
      </c>
      <c r="X812" s="115">
        <v>330</v>
      </c>
      <c r="Y812" s="95">
        <v>340</v>
      </c>
      <c r="Z812" s="95">
        <v>335</v>
      </c>
      <c r="AA812" s="106" t="s">
        <v>5</v>
      </c>
      <c r="AB812" s="115">
        <v>405</v>
      </c>
      <c r="AC812" s="95">
        <v>415</v>
      </c>
      <c r="AD812" s="95">
        <v>410</v>
      </c>
      <c r="AE812" s="106" t="s">
        <v>5</v>
      </c>
      <c r="AF812" s="115">
        <v>350</v>
      </c>
      <c r="AG812" s="95">
        <v>360</v>
      </c>
      <c r="AH812" s="95">
        <v>355</v>
      </c>
      <c r="AI812" s="106" t="s">
        <v>5</v>
      </c>
      <c r="AJ812" s="115">
        <v>335</v>
      </c>
      <c r="AK812" s="95">
        <v>345</v>
      </c>
      <c r="AL812" s="95">
        <v>340</v>
      </c>
      <c r="AM812" s="106">
        <v>5</v>
      </c>
      <c r="AN812" s="115">
        <v>310</v>
      </c>
      <c r="AO812" s="95">
        <v>320</v>
      </c>
      <c r="AP812" s="95">
        <v>315</v>
      </c>
      <c r="AQ812" s="106">
        <v>-5</v>
      </c>
      <c r="AR812" s="115">
        <v>415</v>
      </c>
      <c r="AS812" s="95">
        <v>425</v>
      </c>
      <c r="AT812" s="95">
        <v>420</v>
      </c>
      <c r="AU812" s="106" t="s">
        <v>5</v>
      </c>
      <c r="AV812" s="115">
        <v>350</v>
      </c>
      <c r="AW812" s="95">
        <v>360</v>
      </c>
      <c r="AX812" s="95">
        <v>355</v>
      </c>
      <c r="AY812" s="106" t="s">
        <v>5</v>
      </c>
      <c r="AZ812" s="115">
        <v>310</v>
      </c>
      <c r="BA812" s="95">
        <v>320</v>
      </c>
      <c r="BB812" s="95">
        <v>315</v>
      </c>
      <c r="BC812" s="106" t="s">
        <v>5</v>
      </c>
      <c r="BD812" s="115">
        <v>315</v>
      </c>
      <c r="BE812" s="95">
        <v>325</v>
      </c>
      <c r="BF812" s="95">
        <v>320</v>
      </c>
      <c r="BG812" s="106">
        <v>-5</v>
      </c>
      <c r="BH812" s="115">
        <v>395</v>
      </c>
      <c r="BI812" s="95">
        <v>405</v>
      </c>
      <c r="BJ812" s="95">
        <v>400</v>
      </c>
      <c r="BK812" s="106" t="s">
        <v>5</v>
      </c>
      <c r="BL812" s="115">
        <v>345</v>
      </c>
      <c r="BM812" s="95">
        <v>355</v>
      </c>
      <c r="BN812" s="95">
        <v>350</v>
      </c>
      <c r="BO812" s="106">
        <v>-5</v>
      </c>
      <c r="BP812" s="115">
        <v>350</v>
      </c>
      <c r="BQ812" s="95">
        <v>360</v>
      </c>
      <c r="BR812" s="95">
        <v>355</v>
      </c>
      <c r="BS812" s="106">
        <v>-5</v>
      </c>
      <c r="BT812" s="115">
        <v>325</v>
      </c>
      <c r="BU812" s="95">
        <v>335</v>
      </c>
      <c r="BV812" s="95">
        <v>330</v>
      </c>
      <c r="BW812" s="106" t="s">
        <v>5</v>
      </c>
      <c r="BX812" s="115">
        <v>405</v>
      </c>
      <c r="BY812" s="95">
        <v>415</v>
      </c>
      <c r="BZ812" s="95">
        <v>410</v>
      </c>
      <c r="CA812" s="106" t="s">
        <v>5</v>
      </c>
      <c r="CB812" s="115">
        <v>490</v>
      </c>
      <c r="CC812" s="95">
        <v>500</v>
      </c>
      <c r="CD812" s="95">
        <v>495</v>
      </c>
      <c r="CE812" s="106">
        <v>-10</v>
      </c>
      <c r="CF812" s="115">
        <v>365</v>
      </c>
      <c r="CG812" s="95">
        <v>375</v>
      </c>
      <c r="CH812" s="95">
        <v>370</v>
      </c>
      <c r="CI812" s="106">
        <v>5</v>
      </c>
      <c r="CJ812" s="115">
        <v>355</v>
      </c>
      <c r="CK812" s="95">
        <v>365</v>
      </c>
      <c r="CL812" s="95">
        <v>360</v>
      </c>
      <c r="CM812" s="106">
        <v>10</v>
      </c>
      <c r="CN812" s="115">
        <v>405</v>
      </c>
      <c r="CO812" s="95">
        <v>415</v>
      </c>
      <c r="CP812" s="95">
        <v>410</v>
      </c>
      <c r="CQ812" s="106" t="s">
        <v>5</v>
      </c>
      <c r="CR812" s="115">
        <v>490</v>
      </c>
      <c r="CS812" s="95">
        <v>500</v>
      </c>
      <c r="CT812" s="95">
        <v>495</v>
      </c>
      <c r="CU812" s="106">
        <v>-10</v>
      </c>
      <c r="CV812" s="115">
        <v>365</v>
      </c>
      <c r="CW812" s="95">
        <v>375</v>
      </c>
      <c r="CX812" s="95">
        <v>370</v>
      </c>
      <c r="CY812" s="106">
        <v>-5</v>
      </c>
      <c r="CZ812" s="115">
        <v>360</v>
      </c>
      <c r="DA812" s="95">
        <v>370</v>
      </c>
      <c r="DB812" s="95">
        <v>365</v>
      </c>
      <c r="DC812" s="106">
        <v>-5</v>
      </c>
      <c r="DD812" s="115">
        <v>405</v>
      </c>
      <c r="DE812" s="95">
        <v>415</v>
      </c>
      <c r="DF812" s="95">
        <v>410</v>
      </c>
      <c r="DG812" s="106" t="s">
        <v>5</v>
      </c>
      <c r="DH812" s="115">
        <v>505</v>
      </c>
      <c r="DI812" s="95">
        <v>515</v>
      </c>
      <c r="DJ812" s="95">
        <v>510</v>
      </c>
      <c r="DK812" s="106">
        <v>-10</v>
      </c>
      <c r="DL812" s="115">
        <v>330</v>
      </c>
      <c r="DM812" s="95">
        <v>340</v>
      </c>
      <c r="DN812" s="95">
        <v>335</v>
      </c>
      <c r="DO812" s="106">
        <v>5</v>
      </c>
      <c r="DP812" s="115">
        <v>345</v>
      </c>
      <c r="DQ812" s="95">
        <v>355</v>
      </c>
      <c r="DR812" s="95">
        <v>350</v>
      </c>
      <c r="DS812" s="106">
        <v>5</v>
      </c>
      <c r="DT812" s="115">
        <v>405</v>
      </c>
      <c r="DU812" s="95">
        <v>415</v>
      </c>
      <c r="DV812" s="95">
        <v>410</v>
      </c>
      <c r="DW812" s="106" t="s">
        <v>5</v>
      </c>
      <c r="DX812" s="115">
        <v>490</v>
      </c>
      <c r="DY812" s="95">
        <v>500</v>
      </c>
      <c r="DZ812" s="95">
        <v>495</v>
      </c>
      <c r="EA812" s="106">
        <v>-10</v>
      </c>
      <c r="EB812" s="115">
        <v>370</v>
      </c>
      <c r="EC812" s="95">
        <v>380</v>
      </c>
      <c r="ED812" s="95">
        <v>375</v>
      </c>
      <c r="EE812" s="106">
        <v>-5</v>
      </c>
      <c r="EF812" s="115">
        <v>330</v>
      </c>
      <c r="EG812" s="95">
        <v>340</v>
      </c>
      <c r="EH812" s="95">
        <v>335</v>
      </c>
      <c r="EI812" s="106">
        <v>-10</v>
      </c>
      <c r="EJ812" s="115">
        <v>400</v>
      </c>
      <c r="EK812" s="95">
        <v>410</v>
      </c>
      <c r="EL812" s="95">
        <v>405</v>
      </c>
      <c r="EM812" s="106" t="s">
        <v>5</v>
      </c>
      <c r="EN812" s="115">
        <v>535</v>
      </c>
      <c r="EO812" s="95">
        <v>545</v>
      </c>
      <c r="EP812" s="95">
        <v>540</v>
      </c>
      <c r="EQ812" s="106">
        <v>-10</v>
      </c>
      <c r="ER812" s="115">
        <v>315</v>
      </c>
      <c r="ES812" s="95">
        <v>325</v>
      </c>
      <c r="ET812" s="95">
        <v>320</v>
      </c>
      <c r="EU812" s="106" t="s">
        <v>5</v>
      </c>
      <c r="EV812" s="115">
        <v>305</v>
      </c>
      <c r="EW812" s="95">
        <v>315</v>
      </c>
      <c r="EX812" s="95">
        <v>310</v>
      </c>
      <c r="EY812" s="106">
        <v>-5</v>
      </c>
      <c r="EZ812" s="115">
        <v>400</v>
      </c>
      <c r="FA812" s="95">
        <v>410</v>
      </c>
      <c r="FB812" s="95">
        <v>405</v>
      </c>
      <c r="FC812" s="106" t="s">
        <v>5</v>
      </c>
      <c r="FD812" s="115">
        <v>400</v>
      </c>
      <c r="FE812" s="95">
        <v>410</v>
      </c>
      <c r="FF812" s="95">
        <v>405</v>
      </c>
      <c r="FG812" s="106" t="s">
        <v>5</v>
      </c>
      <c r="FH812" s="115">
        <v>355</v>
      </c>
      <c r="FI812" s="95">
        <v>365</v>
      </c>
      <c r="FJ812" s="95">
        <v>360</v>
      </c>
      <c r="FK812" s="106">
        <v>10</v>
      </c>
      <c r="FL812" s="115">
        <v>345</v>
      </c>
      <c r="FM812" s="95">
        <v>355</v>
      </c>
      <c r="FN812" s="95">
        <v>350</v>
      </c>
      <c r="FO812" s="106" t="s">
        <v>5</v>
      </c>
      <c r="FT812" s="115">
        <v>480</v>
      </c>
      <c r="FU812" s="95">
        <v>490</v>
      </c>
      <c r="FV812" s="95">
        <v>485</v>
      </c>
      <c r="FW812" s="106">
        <v>5</v>
      </c>
      <c r="FX812" s="115">
        <v>320</v>
      </c>
      <c r="FY812" s="95">
        <v>330</v>
      </c>
      <c r="FZ812" s="95">
        <v>325</v>
      </c>
      <c r="GA812" s="106">
        <v>-10</v>
      </c>
      <c r="GB812" s="115">
        <v>455</v>
      </c>
      <c r="GC812" s="95">
        <v>465</v>
      </c>
      <c r="GD812" s="95">
        <v>460</v>
      </c>
      <c r="GE812" s="106">
        <v>-5</v>
      </c>
      <c r="GF812" s="115">
        <v>450</v>
      </c>
      <c r="GG812" s="95">
        <v>460</v>
      </c>
      <c r="GH812" s="95">
        <v>455</v>
      </c>
      <c r="GI812" s="106">
        <v>-5</v>
      </c>
      <c r="GJ812" s="115">
        <v>415</v>
      </c>
      <c r="GK812" s="95">
        <v>425</v>
      </c>
      <c r="GL812" s="95">
        <v>420</v>
      </c>
      <c r="GM812" s="106" t="s">
        <v>5</v>
      </c>
      <c r="GN812" s="115">
        <v>595</v>
      </c>
      <c r="GO812" s="95">
        <v>605</v>
      </c>
      <c r="GP812" s="95">
        <v>600</v>
      </c>
      <c r="GQ812" s="106">
        <v>-10</v>
      </c>
    </row>
    <row r="813" spans="1:203" s="3" customFormat="1" ht="15.75" x14ac:dyDescent="0.25">
      <c r="A813">
        <f t="shared" si="0"/>
        <v>6</v>
      </c>
      <c r="B813">
        <f t="shared" si="1"/>
        <v>2025</v>
      </c>
      <c r="C813" s="73">
        <f t="shared" si="594"/>
        <v>45821</v>
      </c>
      <c r="D813" s="224">
        <f>AVERAGE(D812,D814)</f>
        <v>392.5</v>
      </c>
      <c r="E813" s="225">
        <f t="shared" ref="E813" si="595">AVERAGE(E812,E814)</f>
        <v>402.5</v>
      </c>
      <c r="F813" s="225">
        <f t="shared" ref="F813" si="596">AVERAGE(F812,F814)</f>
        <v>397.5</v>
      </c>
      <c r="G813" s="228"/>
      <c r="H813" s="224">
        <f>AVERAGE(H812,H814)</f>
        <v>375</v>
      </c>
      <c r="I813" s="225">
        <f t="shared" ref="I813" si="597">AVERAGE(I812,I814)</f>
        <v>385</v>
      </c>
      <c r="J813" s="225">
        <f t="shared" ref="J813" si="598">AVERAGE(J812,J814)</f>
        <v>380</v>
      </c>
      <c r="K813" s="228"/>
      <c r="L813" s="224">
        <f>AVERAGE(L812,L814)</f>
        <v>425</v>
      </c>
      <c r="M813" s="225">
        <f t="shared" ref="M813" si="599">AVERAGE(M812,M814)</f>
        <v>435</v>
      </c>
      <c r="N813" s="225">
        <f t="shared" ref="N813" si="600">AVERAGE(N812,N814)</f>
        <v>430</v>
      </c>
      <c r="O813" s="228"/>
      <c r="P813" s="224">
        <f>AVERAGE(P812,P814)</f>
        <v>395</v>
      </c>
      <c r="Q813" s="225">
        <f t="shared" ref="Q813" si="601">AVERAGE(Q812,Q814)</f>
        <v>405</v>
      </c>
      <c r="R813" s="225">
        <f t="shared" ref="R813" si="602">AVERAGE(R812,R814)</f>
        <v>400</v>
      </c>
      <c r="S813" s="228"/>
      <c r="T813" s="224">
        <f>AVERAGE(T812,T814)</f>
        <v>337.5</v>
      </c>
      <c r="U813" s="225">
        <f t="shared" ref="U813" si="603">AVERAGE(U812,U814)</f>
        <v>347.5</v>
      </c>
      <c r="V813" s="225">
        <f t="shared" ref="V813" si="604">AVERAGE(V812,V814)</f>
        <v>342.5</v>
      </c>
      <c r="W813" s="228"/>
      <c r="X813" s="224">
        <f>AVERAGE(X812,X814)</f>
        <v>327.5</v>
      </c>
      <c r="Y813" s="225">
        <f t="shared" ref="Y813" si="605">AVERAGE(Y812,Y814)</f>
        <v>337.5</v>
      </c>
      <c r="Z813" s="225">
        <f t="shared" ref="Z813" si="606">AVERAGE(Z812,Z814)</f>
        <v>332.5</v>
      </c>
      <c r="AA813" s="228"/>
      <c r="AB813" s="224">
        <f>AVERAGE(AB812,AB814)</f>
        <v>405</v>
      </c>
      <c r="AC813" s="225">
        <f t="shared" ref="AC813" si="607">AVERAGE(AC812,AC814)</f>
        <v>415</v>
      </c>
      <c r="AD813" s="225">
        <f t="shared" ref="AD813" si="608">AVERAGE(AD812,AD814)</f>
        <v>410</v>
      </c>
      <c r="AE813" s="228"/>
      <c r="AF813" s="224">
        <f>AVERAGE(AF812,AF814)</f>
        <v>350</v>
      </c>
      <c r="AG813" s="225">
        <f t="shared" ref="AG813" si="609">AVERAGE(AG812,AG814)</f>
        <v>360</v>
      </c>
      <c r="AH813" s="225">
        <f t="shared" ref="AH813" si="610">AVERAGE(AH812,AH814)</f>
        <v>355</v>
      </c>
      <c r="AI813" s="228"/>
      <c r="AJ813" s="224">
        <f>AVERAGE(AJ812,AJ814)</f>
        <v>335</v>
      </c>
      <c r="AK813" s="225">
        <f t="shared" ref="AK813" si="611">AVERAGE(AK812,AK814)</f>
        <v>345</v>
      </c>
      <c r="AL813" s="225">
        <f t="shared" ref="AL813" si="612">AVERAGE(AL812,AL814)</f>
        <v>340</v>
      </c>
      <c r="AM813" s="228"/>
      <c r="AN813" s="224">
        <f>AVERAGE(AN812,AN814)</f>
        <v>310</v>
      </c>
      <c r="AO813" s="225">
        <f t="shared" ref="AO813" si="613">AVERAGE(AO812,AO814)</f>
        <v>320</v>
      </c>
      <c r="AP813" s="225">
        <f t="shared" ref="AP813" si="614">AVERAGE(AP812,AP814)</f>
        <v>315</v>
      </c>
      <c r="AQ813" s="228"/>
      <c r="AR813" s="224">
        <f>AVERAGE(AR812,AR814)</f>
        <v>415</v>
      </c>
      <c r="AS813" s="225">
        <f t="shared" ref="AS813" si="615">AVERAGE(AS812,AS814)</f>
        <v>425</v>
      </c>
      <c r="AT813" s="225">
        <f t="shared" ref="AT813" si="616">AVERAGE(AT812,AT814)</f>
        <v>420</v>
      </c>
      <c r="AU813" s="228"/>
      <c r="AV813" s="224">
        <f>AVERAGE(AV812,AV814)</f>
        <v>350</v>
      </c>
      <c r="AW813" s="225">
        <f t="shared" ref="AW813" si="617">AVERAGE(AW812,AW814)</f>
        <v>360</v>
      </c>
      <c r="AX813" s="225">
        <f t="shared" ref="AX813" si="618">AVERAGE(AX812,AX814)</f>
        <v>355</v>
      </c>
      <c r="AY813" s="228"/>
      <c r="AZ813" s="224">
        <f>AVERAGE(AZ812,AZ814)</f>
        <v>307.5</v>
      </c>
      <c r="BA813" s="225">
        <f t="shared" ref="BA813" si="619">AVERAGE(BA812,BA814)</f>
        <v>317.5</v>
      </c>
      <c r="BB813" s="225">
        <f t="shared" ref="BB813" si="620">AVERAGE(BB812,BB814)</f>
        <v>312.5</v>
      </c>
      <c r="BC813" s="228"/>
      <c r="BD813" s="224">
        <f>AVERAGE(BD812,BD814)</f>
        <v>317.5</v>
      </c>
      <c r="BE813" s="225">
        <f t="shared" ref="BE813" si="621">AVERAGE(BE812,BE814)</f>
        <v>327.5</v>
      </c>
      <c r="BF813" s="225">
        <f t="shared" ref="BF813" si="622">AVERAGE(BF812,BF814)</f>
        <v>322.5</v>
      </c>
      <c r="BG813" s="228"/>
      <c r="BH813" s="224">
        <f>AVERAGE(BH812,BH814)</f>
        <v>395</v>
      </c>
      <c r="BI813" s="225">
        <f t="shared" ref="BI813" si="623">AVERAGE(BI812,BI814)</f>
        <v>405</v>
      </c>
      <c r="BJ813" s="225">
        <f t="shared" ref="BJ813" si="624">AVERAGE(BJ812,BJ814)</f>
        <v>400</v>
      </c>
      <c r="BK813" s="228"/>
      <c r="BL813" s="224">
        <f>AVERAGE(BL812,BL814)</f>
        <v>340</v>
      </c>
      <c r="BM813" s="225">
        <f t="shared" ref="BM813" si="625">AVERAGE(BM812,BM814)</f>
        <v>350</v>
      </c>
      <c r="BN813" s="225">
        <f t="shared" ref="BN813" si="626">AVERAGE(BN812,BN814)</f>
        <v>345</v>
      </c>
      <c r="BO813" s="228"/>
      <c r="BP813" s="224">
        <f>AVERAGE(BP812,BP814)</f>
        <v>345</v>
      </c>
      <c r="BQ813" s="225">
        <f t="shared" ref="BQ813" si="627">AVERAGE(BQ812,BQ814)</f>
        <v>355</v>
      </c>
      <c r="BR813" s="225">
        <f t="shared" ref="BR813" si="628">AVERAGE(BR812,BR814)</f>
        <v>350</v>
      </c>
      <c r="BS813" s="228"/>
      <c r="BT813" s="224">
        <f>AVERAGE(BT812,BT814)</f>
        <v>320</v>
      </c>
      <c r="BU813" s="225">
        <f t="shared" ref="BU813" si="629">AVERAGE(BU812,BU814)</f>
        <v>330</v>
      </c>
      <c r="BV813" s="225">
        <f t="shared" ref="BV813" si="630">AVERAGE(BV812,BV814)</f>
        <v>325</v>
      </c>
      <c r="BW813" s="228"/>
      <c r="BX813" s="224">
        <f>AVERAGE(BX812,BX814)</f>
        <v>405</v>
      </c>
      <c r="BY813" s="225">
        <f t="shared" ref="BY813" si="631">AVERAGE(BY812,BY814)</f>
        <v>415</v>
      </c>
      <c r="BZ813" s="225">
        <f t="shared" ref="BZ813" si="632">AVERAGE(BZ812,BZ814)</f>
        <v>410</v>
      </c>
      <c r="CA813" s="228"/>
      <c r="CB813" s="224">
        <f>AVERAGE(CB812,CB814)</f>
        <v>497.5</v>
      </c>
      <c r="CC813" s="225">
        <f t="shared" ref="CC813" si="633">AVERAGE(CC812,CC814)</f>
        <v>507.5</v>
      </c>
      <c r="CD813" s="225">
        <f t="shared" ref="CD813" si="634">AVERAGE(CD812,CD814)</f>
        <v>502.5</v>
      </c>
      <c r="CE813" s="228"/>
      <c r="CF813" s="224">
        <f>AVERAGE(CF812,CF814)</f>
        <v>357.5</v>
      </c>
      <c r="CG813" s="225">
        <f t="shared" ref="CG813" si="635">AVERAGE(CG812,CG814)</f>
        <v>367.5</v>
      </c>
      <c r="CH813" s="225">
        <f t="shared" ref="CH813" si="636">AVERAGE(CH812,CH814)</f>
        <v>362.5</v>
      </c>
      <c r="CI813" s="228"/>
      <c r="CJ813" s="224">
        <f>AVERAGE(CJ812,CJ814)</f>
        <v>350</v>
      </c>
      <c r="CK813" s="225">
        <f t="shared" ref="CK813" si="637">AVERAGE(CK812,CK814)</f>
        <v>360</v>
      </c>
      <c r="CL813" s="225">
        <f t="shared" ref="CL813" si="638">AVERAGE(CL812,CL814)</f>
        <v>355</v>
      </c>
      <c r="CM813" s="228"/>
      <c r="CN813" s="224">
        <f>AVERAGE(CN812,CN814)</f>
        <v>405</v>
      </c>
      <c r="CO813" s="225">
        <f t="shared" ref="CO813" si="639">AVERAGE(CO812,CO814)</f>
        <v>415</v>
      </c>
      <c r="CP813" s="225">
        <f t="shared" ref="CP813" si="640">AVERAGE(CP812,CP814)</f>
        <v>410</v>
      </c>
      <c r="CQ813" s="228"/>
      <c r="CR813" s="224">
        <f>AVERAGE(CR812,CR814)</f>
        <v>497.5</v>
      </c>
      <c r="CS813" s="225">
        <f t="shared" ref="CS813" si="641">AVERAGE(CS812,CS814)</f>
        <v>507.5</v>
      </c>
      <c r="CT813" s="225">
        <f t="shared" ref="CT813" si="642">AVERAGE(CT812,CT814)</f>
        <v>502.5</v>
      </c>
      <c r="CU813" s="228"/>
      <c r="CV813" s="224">
        <f>AVERAGE(CV812,CV814)</f>
        <v>365</v>
      </c>
      <c r="CW813" s="225">
        <f t="shared" ref="CW813" si="643">AVERAGE(CW812,CW814)</f>
        <v>375</v>
      </c>
      <c r="CX813" s="225">
        <f t="shared" ref="CX813" si="644">AVERAGE(CX812,CX814)</f>
        <v>370</v>
      </c>
      <c r="CY813" s="228"/>
      <c r="CZ813" s="224">
        <f>AVERAGE(CZ812,CZ814)</f>
        <v>360</v>
      </c>
      <c r="DA813" s="225">
        <f t="shared" ref="DA813" si="645">AVERAGE(DA812,DA814)</f>
        <v>370</v>
      </c>
      <c r="DB813" s="225">
        <f t="shared" ref="DB813" si="646">AVERAGE(DB812,DB814)</f>
        <v>365</v>
      </c>
      <c r="DC813" s="228"/>
      <c r="DD813" s="224">
        <f>AVERAGE(DD812,DD814)</f>
        <v>405</v>
      </c>
      <c r="DE813" s="225">
        <f t="shared" ref="DE813" si="647">AVERAGE(DE812,DE814)</f>
        <v>415</v>
      </c>
      <c r="DF813" s="225">
        <f t="shared" ref="DF813" si="648">AVERAGE(DF812,DF814)</f>
        <v>410</v>
      </c>
      <c r="DG813" s="228"/>
      <c r="DH813" s="224">
        <f>AVERAGE(DH812,DH814)</f>
        <v>512.5</v>
      </c>
      <c r="DI813" s="225">
        <f t="shared" ref="DI813" si="649">AVERAGE(DI812,DI814)</f>
        <v>522.5</v>
      </c>
      <c r="DJ813" s="225">
        <f t="shared" ref="DJ813" si="650">AVERAGE(DJ812,DJ814)</f>
        <v>517.5</v>
      </c>
      <c r="DK813" s="228"/>
      <c r="DL813" s="224">
        <f>AVERAGE(DL812,DL814)</f>
        <v>325</v>
      </c>
      <c r="DM813" s="225">
        <f t="shared" ref="DM813" si="651">AVERAGE(DM812,DM814)</f>
        <v>335</v>
      </c>
      <c r="DN813" s="225">
        <f t="shared" ref="DN813" si="652">AVERAGE(DN812,DN814)</f>
        <v>330</v>
      </c>
      <c r="DO813" s="228"/>
      <c r="DP813" s="224">
        <f>AVERAGE(DP812,DP814)</f>
        <v>345</v>
      </c>
      <c r="DQ813" s="225">
        <f t="shared" ref="DQ813" si="653">AVERAGE(DQ812,DQ814)</f>
        <v>355</v>
      </c>
      <c r="DR813" s="225">
        <f t="shared" ref="DR813" si="654">AVERAGE(DR812,DR814)</f>
        <v>350</v>
      </c>
      <c r="DS813" s="228"/>
      <c r="DT813" s="224">
        <f>AVERAGE(DT812,DT814)</f>
        <v>405</v>
      </c>
      <c r="DU813" s="225">
        <f t="shared" ref="DU813" si="655">AVERAGE(DU812,DU814)</f>
        <v>415</v>
      </c>
      <c r="DV813" s="225">
        <f t="shared" ref="DV813" si="656">AVERAGE(DV812,DV814)</f>
        <v>410</v>
      </c>
      <c r="DW813" s="228"/>
      <c r="DX813" s="224">
        <f>AVERAGE(DX812,DX814)</f>
        <v>497.5</v>
      </c>
      <c r="DY813" s="225">
        <f t="shared" ref="DY813" si="657">AVERAGE(DY812,DY814)</f>
        <v>507.5</v>
      </c>
      <c r="DZ813" s="225">
        <f t="shared" ref="DZ813" si="658">AVERAGE(DZ812,DZ814)</f>
        <v>502.5</v>
      </c>
      <c r="EA813" s="228"/>
      <c r="EB813" s="224">
        <f>AVERAGE(EB812,EB814)</f>
        <v>365</v>
      </c>
      <c r="EC813" s="225">
        <f t="shared" ref="EC813" si="659">AVERAGE(EC812,EC814)</f>
        <v>375</v>
      </c>
      <c r="ED813" s="225">
        <f t="shared" ref="ED813" si="660">AVERAGE(ED812,ED814)</f>
        <v>370</v>
      </c>
      <c r="EE813" s="228"/>
      <c r="EF813" s="224">
        <f>AVERAGE(EF812,EF814)</f>
        <v>327.5</v>
      </c>
      <c r="EG813" s="225">
        <f t="shared" ref="EG813" si="661">AVERAGE(EG812,EG814)</f>
        <v>337.5</v>
      </c>
      <c r="EH813" s="225">
        <f t="shared" ref="EH813" si="662">AVERAGE(EH812,EH814)</f>
        <v>332.5</v>
      </c>
      <c r="EI813" s="228"/>
      <c r="EJ813" s="224">
        <f>AVERAGE(EJ812,EJ814)</f>
        <v>400</v>
      </c>
      <c r="EK813" s="225">
        <f t="shared" ref="EK813" si="663">AVERAGE(EK812,EK814)</f>
        <v>410</v>
      </c>
      <c r="EL813" s="225">
        <f t="shared" ref="EL813" si="664">AVERAGE(EL812,EL814)</f>
        <v>405</v>
      </c>
      <c r="EM813" s="228"/>
      <c r="EN813" s="224">
        <f>AVERAGE(EN812,EN814)</f>
        <v>542.5</v>
      </c>
      <c r="EO813" s="225">
        <f t="shared" ref="EO813" si="665">AVERAGE(EO812,EO814)</f>
        <v>552.5</v>
      </c>
      <c r="EP813" s="225">
        <f t="shared" ref="EP813" si="666">AVERAGE(EP812,EP814)</f>
        <v>547.5</v>
      </c>
      <c r="EQ813" s="228"/>
      <c r="ER813" s="224">
        <f>AVERAGE(ER812,ER814)</f>
        <v>312.5</v>
      </c>
      <c r="ES813" s="225">
        <f t="shared" ref="ES813" si="667">AVERAGE(ES812,ES814)</f>
        <v>322.5</v>
      </c>
      <c r="ET813" s="225">
        <f t="shared" ref="ET813" si="668">AVERAGE(ET812,ET814)</f>
        <v>317.5</v>
      </c>
      <c r="EU813" s="228"/>
      <c r="EV813" s="224">
        <f>AVERAGE(EV812,EV814)</f>
        <v>300</v>
      </c>
      <c r="EW813" s="225">
        <f t="shared" ref="EW813" si="669">AVERAGE(EW812,EW814)</f>
        <v>310</v>
      </c>
      <c r="EX813" s="225">
        <f t="shared" ref="EX813" si="670">AVERAGE(EX812,EX814)</f>
        <v>305</v>
      </c>
      <c r="EY813" s="228"/>
      <c r="EZ813" s="224">
        <f>AVERAGE(EZ812,EZ814)</f>
        <v>400</v>
      </c>
      <c r="FA813" s="225">
        <f t="shared" ref="FA813" si="671">AVERAGE(FA812,FA814)</f>
        <v>410</v>
      </c>
      <c r="FB813" s="225">
        <f t="shared" ref="FB813" si="672">AVERAGE(FB812,FB814)</f>
        <v>405</v>
      </c>
      <c r="FC813" s="228"/>
      <c r="FD813" s="224">
        <f>AVERAGE(FD812,FD814)</f>
        <v>400</v>
      </c>
      <c r="FE813" s="225">
        <f t="shared" ref="FE813" si="673">AVERAGE(FE812,FE814)</f>
        <v>410</v>
      </c>
      <c r="FF813" s="225">
        <f t="shared" ref="FF813" si="674">AVERAGE(FF812,FF814)</f>
        <v>405</v>
      </c>
      <c r="FG813" s="228"/>
      <c r="FH813" s="224">
        <f>AVERAGE(FH812,FH814)</f>
        <v>352.5</v>
      </c>
      <c r="FI813" s="225">
        <f t="shared" ref="FI813" si="675">AVERAGE(FI812,FI814)</f>
        <v>362.5</v>
      </c>
      <c r="FJ813" s="225">
        <f t="shared" ref="FJ813" si="676">AVERAGE(FJ812,FJ814)</f>
        <v>357.5</v>
      </c>
      <c r="FK813" s="228"/>
      <c r="FL813" s="224">
        <f>AVERAGE(FL812,FL814)</f>
        <v>345</v>
      </c>
      <c r="FM813" s="225">
        <f t="shared" ref="FM813" si="677">AVERAGE(FM812,FM814)</f>
        <v>355</v>
      </c>
      <c r="FN813" s="225">
        <f t="shared" ref="FN813" si="678">AVERAGE(FN812,FN814)</f>
        <v>350</v>
      </c>
      <c r="FO813" s="228"/>
      <c r="FP813" s="224"/>
      <c r="FQ813" s="225"/>
      <c r="FR813" s="225"/>
      <c r="FS813" s="228"/>
      <c r="FT813" s="224">
        <f>AVERAGE(FT812,FT814)</f>
        <v>480</v>
      </c>
      <c r="FU813" s="225">
        <f t="shared" ref="FU813:FV813" si="679">AVERAGE(FU812,FU814)</f>
        <v>490</v>
      </c>
      <c r="FV813" s="225">
        <f t="shared" si="679"/>
        <v>485</v>
      </c>
      <c r="FW813" s="228"/>
      <c r="FX813" s="224">
        <f>AVERAGE(FX812,FX814)</f>
        <v>317.5</v>
      </c>
      <c r="FY813" s="225">
        <f t="shared" ref="FY813" si="680">AVERAGE(FY812,FY814)</f>
        <v>327.5</v>
      </c>
      <c r="FZ813" s="225">
        <f t="shared" ref="FZ813" si="681">AVERAGE(FZ812,FZ814)</f>
        <v>322.5</v>
      </c>
      <c r="GA813" s="228"/>
      <c r="GB813" s="224">
        <f>AVERAGE(GB812,GB814)</f>
        <v>455</v>
      </c>
      <c r="GC813" s="225">
        <f t="shared" ref="GC813" si="682">AVERAGE(GC812,GC814)</f>
        <v>465</v>
      </c>
      <c r="GD813" s="225">
        <f t="shared" ref="GD813" si="683">AVERAGE(GD812,GD814)</f>
        <v>460</v>
      </c>
      <c r="GE813" s="228"/>
      <c r="GF813" s="224">
        <f>AVERAGE(GF812,GF814)</f>
        <v>450</v>
      </c>
      <c r="GG813" s="225">
        <f t="shared" ref="GG813" si="684">AVERAGE(GG812,GG814)</f>
        <v>460</v>
      </c>
      <c r="GH813" s="225">
        <f t="shared" ref="GH813" si="685">AVERAGE(GH812,GH814)</f>
        <v>455</v>
      </c>
      <c r="GI813" s="228"/>
      <c r="GJ813" s="224">
        <f>AVERAGE(GJ812,GJ814)</f>
        <v>415</v>
      </c>
      <c r="GK813" s="225">
        <f t="shared" ref="GK813" si="686">AVERAGE(GK812,GK814)</f>
        <v>425</v>
      </c>
      <c r="GL813" s="225">
        <f t="shared" ref="GL813" si="687">AVERAGE(GL812,GL814)</f>
        <v>420</v>
      </c>
      <c r="GM813" s="228"/>
      <c r="GN813" s="224">
        <f>AVERAGE(GN812,GN814)</f>
        <v>602.5</v>
      </c>
      <c r="GO813" s="225">
        <f t="shared" ref="GO813" si="688">AVERAGE(GO812,GO814)</f>
        <v>612.5</v>
      </c>
      <c r="GP813" s="225">
        <f t="shared" ref="GP813" si="689">AVERAGE(GP812,GP814)</f>
        <v>607.5</v>
      </c>
      <c r="GQ813" s="229"/>
    </row>
    <row r="814" spans="1:203" ht="15.75" x14ac:dyDescent="0.25">
      <c r="A814">
        <f t="shared" si="0"/>
        <v>6</v>
      </c>
      <c r="B814">
        <f t="shared" si="1"/>
        <v>2025</v>
      </c>
      <c r="C814" s="73">
        <f t="shared" si="594"/>
        <v>45828</v>
      </c>
      <c r="D814" s="95">
        <v>390</v>
      </c>
      <c r="E814" s="95">
        <v>400</v>
      </c>
      <c r="F814" s="95">
        <v>395</v>
      </c>
      <c r="G814" s="106">
        <v>-5</v>
      </c>
      <c r="H814" s="115">
        <v>375</v>
      </c>
      <c r="I814" s="95">
        <v>385</v>
      </c>
      <c r="J814" s="95">
        <v>380</v>
      </c>
      <c r="K814" s="106" t="s">
        <v>5</v>
      </c>
      <c r="L814" s="115">
        <v>425</v>
      </c>
      <c r="M814" s="95">
        <v>435</v>
      </c>
      <c r="N814" s="95">
        <v>430</v>
      </c>
      <c r="O814" s="106" t="s">
        <v>5</v>
      </c>
      <c r="P814" s="115">
        <v>395</v>
      </c>
      <c r="Q814" s="95">
        <v>405</v>
      </c>
      <c r="R814" s="95">
        <v>400</v>
      </c>
      <c r="S814" s="106" t="s">
        <v>5</v>
      </c>
      <c r="T814" s="115">
        <v>335</v>
      </c>
      <c r="U814" s="95">
        <v>345</v>
      </c>
      <c r="V814" s="95">
        <v>340</v>
      </c>
      <c r="W814" s="106">
        <v>-5</v>
      </c>
      <c r="X814" s="115">
        <v>325</v>
      </c>
      <c r="Y814" s="95">
        <v>335</v>
      </c>
      <c r="Z814" s="95">
        <v>330</v>
      </c>
      <c r="AA814" s="106">
        <v>-5</v>
      </c>
      <c r="AB814" s="115">
        <v>405</v>
      </c>
      <c r="AC814" s="95">
        <v>415</v>
      </c>
      <c r="AD814" s="95">
        <v>410</v>
      </c>
      <c r="AE814" s="106" t="s">
        <v>5</v>
      </c>
      <c r="AF814" s="115">
        <v>350</v>
      </c>
      <c r="AG814" s="95">
        <v>360</v>
      </c>
      <c r="AH814" s="95">
        <v>355</v>
      </c>
      <c r="AI814" s="106" t="s">
        <v>5</v>
      </c>
      <c r="AJ814" s="115">
        <v>335</v>
      </c>
      <c r="AK814" s="95">
        <v>345</v>
      </c>
      <c r="AL814" s="95">
        <v>340</v>
      </c>
      <c r="AM814" s="106" t="s">
        <v>5</v>
      </c>
      <c r="AN814" s="115">
        <v>310</v>
      </c>
      <c r="AO814" s="95">
        <v>320</v>
      </c>
      <c r="AP814" s="95">
        <v>315</v>
      </c>
      <c r="AQ814" s="106" t="s">
        <v>5</v>
      </c>
      <c r="AR814" s="115">
        <v>415</v>
      </c>
      <c r="AS814" s="95">
        <v>425</v>
      </c>
      <c r="AT814" s="95">
        <v>420</v>
      </c>
      <c r="AU814" s="106" t="s">
        <v>5</v>
      </c>
      <c r="AV814" s="115">
        <v>350</v>
      </c>
      <c r="AW814" s="95">
        <v>360</v>
      </c>
      <c r="AX814" s="95">
        <v>355</v>
      </c>
      <c r="AY814" s="106" t="s">
        <v>5</v>
      </c>
      <c r="AZ814" s="115">
        <v>305</v>
      </c>
      <c r="BA814" s="95">
        <v>315</v>
      </c>
      <c r="BB814" s="95">
        <v>310</v>
      </c>
      <c r="BC814" s="106">
        <v>-5</v>
      </c>
      <c r="BD814" s="115">
        <v>320</v>
      </c>
      <c r="BE814" s="95">
        <v>330</v>
      </c>
      <c r="BF814" s="95">
        <v>325</v>
      </c>
      <c r="BG814" s="106">
        <v>5</v>
      </c>
      <c r="BH814" s="115">
        <v>395</v>
      </c>
      <c r="BI814" s="95">
        <v>405</v>
      </c>
      <c r="BJ814" s="95">
        <v>400</v>
      </c>
      <c r="BK814" s="106" t="s">
        <v>5</v>
      </c>
      <c r="BL814" s="115">
        <v>335</v>
      </c>
      <c r="BM814" s="95">
        <v>345</v>
      </c>
      <c r="BN814" s="95">
        <v>340</v>
      </c>
      <c r="BO814" s="106">
        <v>-10</v>
      </c>
      <c r="BP814" s="115">
        <v>340</v>
      </c>
      <c r="BQ814" s="95">
        <v>350</v>
      </c>
      <c r="BR814" s="95">
        <v>345</v>
      </c>
      <c r="BS814" s="106">
        <v>-10</v>
      </c>
      <c r="BT814" s="115">
        <v>315</v>
      </c>
      <c r="BU814" s="95">
        <v>325</v>
      </c>
      <c r="BV814" s="95">
        <v>320</v>
      </c>
      <c r="BW814" s="106">
        <v>-10</v>
      </c>
      <c r="BX814" s="115">
        <v>405</v>
      </c>
      <c r="BY814" s="95">
        <v>415</v>
      </c>
      <c r="BZ814" s="95">
        <v>410</v>
      </c>
      <c r="CA814" s="106" t="s">
        <v>5</v>
      </c>
      <c r="CB814" s="115">
        <v>505</v>
      </c>
      <c r="CC814" s="95">
        <v>515</v>
      </c>
      <c r="CD814" s="95">
        <v>510</v>
      </c>
      <c r="CE814" s="106">
        <v>15</v>
      </c>
      <c r="CF814" s="115">
        <v>350</v>
      </c>
      <c r="CG814" s="95">
        <v>360</v>
      </c>
      <c r="CH814" s="95">
        <v>355</v>
      </c>
      <c r="CI814" s="106">
        <v>-15</v>
      </c>
      <c r="CJ814" s="115">
        <v>345</v>
      </c>
      <c r="CK814" s="95">
        <v>355</v>
      </c>
      <c r="CL814" s="95">
        <v>350</v>
      </c>
      <c r="CM814" s="106">
        <v>-10</v>
      </c>
      <c r="CN814" s="115">
        <v>405</v>
      </c>
      <c r="CO814" s="95">
        <v>415</v>
      </c>
      <c r="CP814" s="95">
        <v>410</v>
      </c>
      <c r="CQ814" s="106" t="s">
        <v>5</v>
      </c>
      <c r="CR814" s="115">
        <v>505</v>
      </c>
      <c r="CS814" s="95">
        <v>515</v>
      </c>
      <c r="CT814" s="95">
        <v>510</v>
      </c>
      <c r="CU814" s="106">
        <v>15</v>
      </c>
      <c r="CV814" s="115">
        <v>365</v>
      </c>
      <c r="CW814" s="95">
        <v>375</v>
      </c>
      <c r="CX814" s="95">
        <v>370</v>
      </c>
      <c r="CY814" s="106" t="s">
        <v>5</v>
      </c>
      <c r="CZ814" s="115">
        <v>360</v>
      </c>
      <c r="DA814" s="95">
        <v>370</v>
      </c>
      <c r="DB814" s="95">
        <v>365</v>
      </c>
      <c r="DC814" s="106" t="s">
        <v>5</v>
      </c>
      <c r="DD814" s="115">
        <v>405</v>
      </c>
      <c r="DE814" s="95">
        <v>415</v>
      </c>
      <c r="DF814" s="95">
        <v>410</v>
      </c>
      <c r="DG814" s="106" t="s">
        <v>5</v>
      </c>
      <c r="DH814" s="115">
        <v>520</v>
      </c>
      <c r="DI814" s="95">
        <v>530</v>
      </c>
      <c r="DJ814" s="95">
        <v>525</v>
      </c>
      <c r="DK814" s="106">
        <v>15</v>
      </c>
      <c r="DL814" s="115">
        <v>320</v>
      </c>
      <c r="DM814" s="95">
        <v>330</v>
      </c>
      <c r="DN814" s="95">
        <v>325</v>
      </c>
      <c r="DO814" s="106">
        <v>-10</v>
      </c>
      <c r="DP814" s="115">
        <v>345</v>
      </c>
      <c r="DQ814" s="95">
        <v>355</v>
      </c>
      <c r="DR814" s="95">
        <v>350</v>
      </c>
      <c r="DS814" s="106" t="s">
        <v>5</v>
      </c>
      <c r="DT814" s="115">
        <v>405</v>
      </c>
      <c r="DU814" s="95">
        <v>415</v>
      </c>
      <c r="DV814" s="95">
        <v>410</v>
      </c>
      <c r="DW814" s="106" t="s">
        <v>5</v>
      </c>
      <c r="DX814" s="115">
        <v>505</v>
      </c>
      <c r="DY814" s="95">
        <v>515</v>
      </c>
      <c r="DZ814" s="95">
        <v>510</v>
      </c>
      <c r="EA814" s="106">
        <v>15</v>
      </c>
      <c r="EB814" s="115">
        <v>360</v>
      </c>
      <c r="EC814" s="95">
        <v>370</v>
      </c>
      <c r="ED814" s="95">
        <v>365</v>
      </c>
      <c r="EE814" s="106">
        <v>-10</v>
      </c>
      <c r="EF814" s="115">
        <v>325</v>
      </c>
      <c r="EG814" s="95">
        <v>335</v>
      </c>
      <c r="EH814" s="95">
        <v>330</v>
      </c>
      <c r="EI814" s="106">
        <v>-5</v>
      </c>
      <c r="EJ814" s="115">
        <v>400</v>
      </c>
      <c r="EK814" s="95">
        <v>410</v>
      </c>
      <c r="EL814" s="95">
        <v>405</v>
      </c>
      <c r="EM814" s="106" t="s">
        <v>5</v>
      </c>
      <c r="EN814" s="115">
        <v>550</v>
      </c>
      <c r="EO814" s="95">
        <v>560</v>
      </c>
      <c r="EP814" s="95">
        <v>555</v>
      </c>
      <c r="EQ814" s="106">
        <v>15</v>
      </c>
      <c r="ER814" s="115">
        <v>310</v>
      </c>
      <c r="ES814" s="95">
        <v>320</v>
      </c>
      <c r="ET814" s="95">
        <v>315</v>
      </c>
      <c r="EU814" s="106">
        <v>-5</v>
      </c>
      <c r="EV814" s="115">
        <v>295</v>
      </c>
      <c r="EW814" s="95">
        <v>305</v>
      </c>
      <c r="EX814" s="95">
        <v>300</v>
      </c>
      <c r="EY814" s="106">
        <v>-10</v>
      </c>
      <c r="EZ814" s="115">
        <v>400</v>
      </c>
      <c r="FA814" s="95">
        <v>410</v>
      </c>
      <c r="FB814" s="95">
        <v>405</v>
      </c>
      <c r="FC814" s="106" t="s">
        <v>5</v>
      </c>
      <c r="FD814" s="115">
        <v>400</v>
      </c>
      <c r="FE814" s="95">
        <v>410</v>
      </c>
      <c r="FF814" s="95">
        <v>405</v>
      </c>
      <c r="FG814" s="106" t="s">
        <v>5</v>
      </c>
      <c r="FH814" s="115">
        <v>350</v>
      </c>
      <c r="FI814" s="95">
        <v>360</v>
      </c>
      <c r="FJ814" s="95">
        <v>355</v>
      </c>
      <c r="FK814" s="106">
        <v>-5</v>
      </c>
      <c r="FL814" s="115">
        <v>345</v>
      </c>
      <c r="FM814" s="95">
        <v>355</v>
      </c>
      <c r="FN814" s="95">
        <v>350</v>
      </c>
      <c r="FO814" s="106" t="s">
        <v>5</v>
      </c>
      <c r="FT814" s="115">
        <v>480</v>
      </c>
      <c r="FU814" s="95">
        <v>490</v>
      </c>
      <c r="FV814" s="95">
        <v>485</v>
      </c>
      <c r="FW814" s="106" t="s">
        <v>5</v>
      </c>
      <c r="FX814" s="115">
        <v>315</v>
      </c>
      <c r="FY814" s="95">
        <v>325</v>
      </c>
      <c r="FZ814" s="95">
        <v>320</v>
      </c>
      <c r="GA814" s="106">
        <v>-5</v>
      </c>
      <c r="GB814" s="115">
        <v>455</v>
      </c>
      <c r="GC814" s="95">
        <v>465</v>
      </c>
      <c r="GD814" s="95">
        <v>460</v>
      </c>
      <c r="GE814" s="106" t="s">
        <v>5</v>
      </c>
      <c r="GF814" s="115">
        <v>450</v>
      </c>
      <c r="GG814" s="95">
        <v>460</v>
      </c>
      <c r="GH814" s="95">
        <v>455</v>
      </c>
      <c r="GI814" s="106" t="s">
        <v>5</v>
      </c>
      <c r="GJ814" s="115">
        <v>415</v>
      </c>
      <c r="GK814" s="95">
        <v>425</v>
      </c>
      <c r="GL814" s="95">
        <v>420</v>
      </c>
      <c r="GM814" s="106" t="s">
        <v>5</v>
      </c>
      <c r="GN814" s="115">
        <v>610</v>
      </c>
      <c r="GO814" s="95">
        <v>620</v>
      </c>
      <c r="GP814" s="95">
        <v>615</v>
      </c>
      <c r="GQ814" s="106">
        <v>15</v>
      </c>
    </row>
    <row r="815" spans="1:203" ht="15.75" x14ac:dyDescent="0.25">
      <c r="A815">
        <f t="shared" si="0"/>
        <v>6</v>
      </c>
      <c r="B815">
        <f t="shared" si="1"/>
        <v>2025</v>
      </c>
      <c r="C815" s="73">
        <f t="shared" si="594"/>
        <v>45835</v>
      </c>
      <c r="D815" s="95">
        <v>390</v>
      </c>
      <c r="E815" s="95">
        <v>400</v>
      </c>
      <c r="F815" s="95">
        <v>395</v>
      </c>
      <c r="G815" s="106" t="s">
        <v>5</v>
      </c>
      <c r="H815" s="115">
        <v>375</v>
      </c>
      <c r="I815" s="95">
        <v>385</v>
      </c>
      <c r="J815" s="95">
        <v>380</v>
      </c>
      <c r="K815" s="106" t="s">
        <v>5</v>
      </c>
      <c r="L815" s="115">
        <v>425</v>
      </c>
      <c r="M815" s="95">
        <v>435</v>
      </c>
      <c r="N815" s="95">
        <v>430</v>
      </c>
      <c r="O815" s="106" t="s">
        <v>5</v>
      </c>
      <c r="P815" s="115">
        <v>400</v>
      </c>
      <c r="Q815" s="95">
        <v>410</v>
      </c>
      <c r="R815" s="95">
        <v>405</v>
      </c>
      <c r="S815" s="106">
        <v>5</v>
      </c>
      <c r="T815" s="115">
        <v>335</v>
      </c>
      <c r="U815" s="95">
        <v>345</v>
      </c>
      <c r="V815" s="95">
        <v>340</v>
      </c>
      <c r="W815" s="106" t="s">
        <v>5</v>
      </c>
      <c r="X815" s="115">
        <v>325</v>
      </c>
      <c r="Y815" s="95">
        <v>335</v>
      </c>
      <c r="Z815" s="95">
        <v>330</v>
      </c>
      <c r="AA815" s="106" t="s">
        <v>5</v>
      </c>
      <c r="AB815" s="115">
        <v>405</v>
      </c>
      <c r="AC815" s="95">
        <v>415</v>
      </c>
      <c r="AD815" s="95">
        <v>410</v>
      </c>
      <c r="AE815" s="106" t="s">
        <v>5</v>
      </c>
      <c r="AF815" s="115">
        <v>350</v>
      </c>
      <c r="AG815" s="95">
        <v>360</v>
      </c>
      <c r="AH815" s="95">
        <v>355</v>
      </c>
      <c r="AI815" s="106" t="s">
        <v>5</v>
      </c>
      <c r="AJ815" s="115">
        <v>335</v>
      </c>
      <c r="AK815" s="95">
        <v>345</v>
      </c>
      <c r="AL815" s="95">
        <v>340</v>
      </c>
      <c r="AM815" s="106" t="s">
        <v>5</v>
      </c>
      <c r="AN815" s="115">
        <v>310</v>
      </c>
      <c r="AO815" s="95">
        <v>320</v>
      </c>
      <c r="AP815" s="95">
        <v>315</v>
      </c>
      <c r="AQ815" s="106" t="s">
        <v>5</v>
      </c>
      <c r="AR815" s="115">
        <v>415</v>
      </c>
      <c r="AS815" s="95">
        <v>425</v>
      </c>
      <c r="AT815" s="95">
        <v>420</v>
      </c>
      <c r="AU815" s="106" t="s">
        <v>5</v>
      </c>
      <c r="AV815" s="115">
        <v>350</v>
      </c>
      <c r="AW815" s="95">
        <v>360</v>
      </c>
      <c r="AX815" s="95">
        <v>355</v>
      </c>
      <c r="AY815" s="106" t="s">
        <v>5</v>
      </c>
      <c r="AZ815" s="115">
        <v>305</v>
      </c>
      <c r="BA815" s="95">
        <v>315</v>
      </c>
      <c r="BB815" s="95">
        <v>310</v>
      </c>
      <c r="BC815" s="106" t="s">
        <v>5</v>
      </c>
      <c r="BD815" s="115">
        <v>320</v>
      </c>
      <c r="BE815" s="95">
        <v>330</v>
      </c>
      <c r="BF815" s="95">
        <v>325</v>
      </c>
      <c r="BG815" s="106" t="s">
        <v>5</v>
      </c>
      <c r="BH815" s="115">
        <v>395</v>
      </c>
      <c r="BI815" s="95">
        <v>405</v>
      </c>
      <c r="BJ815" s="95">
        <v>400</v>
      </c>
      <c r="BK815" s="106" t="s">
        <v>5</v>
      </c>
      <c r="BL815" s="115">
        <v>335</v>
      </c>
      <c r="BM815" s="95">
        <v>345</v>
      </c>
      <c r="BN815" s="95">
        <v>340</v>
      </c>
      <c r="BO815" s="106" t="s">
        <v>5</v>
      </c>
      <c r="BP815" s="115">
        <v>345</v>
      </c>
      <c r="BQ815" s="95">
        <v>355</v>
      </c>
      <c r="BR815" s="95">
        <v>350</v>
      </c>
      <c r="BS815" s="106">
        <v>5</v>
      </c>
      <c r="BT815" s="115">
        <v>315</v>
      </c>
      <c r="BU815" s="95">
        <v>325</v>
      </c>
      <c r="BV815" s="95">
        <v>320</v>
      </c>
      <c r="BW815" s="106" t="s">
        <v>5</v>
      </c>
      <c r="BX815" s="115">
        <v>405</v>
      </c>
      <c r="BY815" s="95">
        <v>415</v>
      </c>
      <c r="BZ815" s="95">
        <v>410</v>
      </c>
      <c r="CA815" s="106" t="s">
        <v>5</v>
      </c>
      <c r="CB815" s="115">
        <v>500</v>
      </c>
      <c r="CC815" s="95">
        <v>510</v>
      </c>
      <c r="CD815" s="95">
        <v>505</v>
      </c>
      <c r="CE815" s="106">
        <v>-5</v>
      </c>
      <c r="CF815" s="115">
        <v>350</v>
      </c>
      <c r="CG815" s="95">
        <v>360</v>
      </c>
      <c r="CH815" s="95">
        <v>355</v>
      </c>
      <c r="CI815" s="106" t="s">
        <v>5</v>
      </c>
      <c r="CJ815" s="115">
        <v>345</v>
      </c>
      <c r="CK815" s="95">
        <v>355</v>
      </c>
      <c r="CL815" s="95">
        <v>350</v>
      </c>
      <c r="CM815" s="106" t="s">
        <v>5</v>
      </c>
      <c r="CN815" s="115">
        <v>405</v>
      </c>
      <c r="CO815" s="95">
        <v>415</v>
      </c>
      <c r="CP815" s="95">
        <v>410</v>
      </c>
      <c r="CQ815" s="106" t="s">
        <v>5</v>
      </c>
      <c r="CR815" s="115">
        <v>500</v>
      </c>
      <c r="CS815" s="95">
        <v>510</v>
      </c>
      <c r="CT815" s="95">
        <v>505</v>
      </c>
      <c r="CU815" s="106">
        <v>-5</v>
      </c>
      <c r="CV815" s="115">
        <v>365</v>
      </c>
      <c r="CW815" s="95">
        <v>375</v>
      </c>
      <c r="CX815" s="95">
        <v>370</v>
      </c>
      <c r="CY815" s="106" t="s">
        <v>5</v>
      </c>
      <c r="CZ815" s="115">
        <v>360</v>
      </c>
      <c r="DA815" s="95">
        <v>370</v>
      </c>
      <c r="DB815" s="95">
        <v>365</v>
      </c>
      <c r="DC815" s="106" t="s">
        <v>5</v>
      </c>
      <c r="DD815" s="115">
        <v>405</v>
      </c>
      <c r="DE815" s="95">
        <v>415</v>
      </c>
      <c r="DF815" s="95">
        <v>410</v>
      </c>
      <c r="DG815" s="106" t="s">
        <v>5</v>
      </c>
      <c r="DH815" s="115">
        <v>515</v>
      </c>
      <c r="DI815" s="95">
        <v>525</v>
      </c>
      <c r="DJ815" s="95">
        <v>520</v>
      </c>
      <c r="DK815" s="106">
        <v>-5</v>
      </c>
      <c r="DL815" s="115">
        <v>320</v>
      </c>
      <c r="DM815" s="95">
        <v>330</v>
      </c>
      <c r="DN815" s="95">
        <v>325</v>
      </c>
      <c r="DO815" s="106" t="s">
        <v>5</v>
      </c>
      <c r="DP815" s="115">
        <v>335</v>
      </c>
      <c r="DQ815" s="95">
        <v>345</v>
      </c>
      <c r="DR815" s="95">
        <v>340</v>
      </c>
      <c r="DS815" s="106">
        <v>-10</v>
      </c>
      <c r="DT815" s="115">
        <v>405</v>
      </c>
      <c r="DU815" s="95">
        <v>415</v>
      </c>
      <c r="DV815" s="95">
        <v>410</v>
      </c>
      <c r="DW815" s="106" t="s">
        <v>5</v>
      </c>
      <c r="DX815" s="115">
        <v>500</v>
      </c>
      <c r="DY815" s="95">
        <v>510</v>
      </c>
      <c r="DZ815" s="95">
        <v>505</v>
      </c>
      <c r="EA815" s="106">
        <v>-5</v>
      </c>
      <c r="EB815" s="115">
        <v>365</v>
      </c>
      <c r="EC815" s="95">
        <v>375</v>
      </c>
      <c r="ED815" s="95">
        <v>370</v>
      </c>
      <c r="EE815" s="106">
        <v>5</v>
      </c>
      <c r="EF815" s="115">
        <v>335</v>
      </c>
      <c r="EG815" s="95">
        <v>345</v>
      </c>
      <c r="EH815" s="95">
        <v>340</v>
      </c>
      <c r="EI815" s="106">
        <v>10</v>
      </c>
      <c r="EJ815" s="115">
        <v>400</v>
      </c>
      <c r="EK815" s="95">
        <v>410</v>
      </c>
      <c r="EL815" s="95">
        <v>405</v>
      </c>
      <c r="EM815" s="106" t="s">
        <v>5</v>
      </c>
      <c r="EN815" s="115">
        <v>545</v>
      </c>
      <c r="EO815" s="95">
        <v>555</v>
      </c>
      <c r="EP815" s="95">
        <v>550</v>
      </c>
      <c r="EQ815" s="106">
        <v>-5</v>
      </c>
      <c r="ER815" s="115">
        <v>310</v>
      </c>
      <c r="ES815" s="95">
        <v>320</v>
      </c>
      <c r="ET815" s="95">
        <v>315</v>
      </c>
      <c r="EU815" s="106" t="s">
        <v>5</v>
      </c>
      <c r="EV815" s="115">
        <v>300</v>
      </c>
      <c r="EW815" s="95">
        <v>310</v>
      </c>
      <c r="EX815" s="95">
        <v>305</v>
      </c>
      <c r="EY815" s="106">
        <v>5</v>
      </c>
      <c r="EZ815" s="115">
        <v>400</v>
      </c>
      <c r="FA815" s="95">
        <v>410</v>
      </c>
      <c r="FB815" s="95">
        <v>405</v>
      </c>
      <c r="FC815" s="106" t="s">
        <v>5</v>
      </c>
      <c r="FD815" s="115">
        <v>400</v>
      </c>
      <c r="FE815" s="95">
        <v>410</v>
      </c>
      <c r="FF815" s="95">
        <v>405</v>
      </c>
      <c r="FG815" s="106" t="s">
        <v>5</v>
      </c>
      <c r="FH815" s="115">
        <v>350</v>
      </c>
      <c r="FI815" s="95">
        <v>360</v>
      </c>
      <c r="FJ815" s="95">
        <v>355</v>
      </c>
      <c r="FK815" s="106" t="s">
        <v>5</v>
      </c>
      <c r="FL815" s="115">
        <v>340</v>
      </c>
      <c r="FM815" s="95">
        <v>350</v>
      </c>
      <c r="FN815" s="95">
        <v>345</v>
      </c>
      <c r="FO815" s="106">
        <v>-5</v>
      </c>
      <c r="FT815" s="115">
        <v>480</v>
      </c>
      <c r="FU815" s="95">
        <v>490</v>
      </c>
      <c r="FV815" s="95">
        <v>485</v>
      </c>
      <c r="FW815" s="106" t="s">
        <v>5</v>
      </c>
      <c r="FX815" s="115">
        <v>315</v>
      </c>
      <c r="FY815" s="95">
        <v>325</v>
      </c>
      <c r="FZ815" s="95">
        <v>320</v>
      </c>
      <c r="GA815" s="106" t="s">
        <v>5</v>
      </c>
      <c r="GB815" s="115">
        <v>455</v>
      </c>
      <c r="GC815" s="95">
        <v>465</v>
      </c>
      <c r="GD815" s="95">
        <v>460</v>
      </c>
      <c r="GE815" s="106" t="s">
        <v>5</v>
      </c>
      <c r="GF815" s="115">
        <v>450</v>
      </c>
      <c r="GG815" s="95">
        <v>460</v>
      </c>
      <c r="GH815" s="95">
        <v>455</v>
      </c>
      <c r="GI815" s="106" t="s">
        <v>5</v>
      </c>
      <c r="GJ815" s="115">
        <v>415</v>
      </c>
      <c r="GK815" s="95">
        <v>425</v>
      </c>
      <c r="GL815" s="95">
        <v>420</v>
      </c>
      <c r="GM815" s="106" t="s">
        <v>5</v>
      </c>
      <c r="GN815" s="115">
        <v>605</v>
      </c>
      <c r="GO815" s="95">
        <v>615</v>
      </c>
      <c r="GP815" s="95">
        <v>610</v>
      </c>
      <c r="GQ815" s="106">
        <v>-5</v>
      </c>
    </row>
    <row r="816" spans="1:203" ht="15.75" x14ac:dyDescent="0.25">
      <c r="A816">
        <f t="shared" si="0"/>
        <v>7</v>
      </c>
      <c r="B816">
        <f t="shared" si="1"/>
        <v>2025</v>
      </c>
      <c r="C816" s="73">
        <f t="shared" si="594"/>
        <v>45842</v>
      </c>
      <c r="D816" s="95">
        <v>385</v>
      </c>
      <c r="E816" s="95">
        <v>395</v>
      </c>
      <c r="F816" s="95">
        <v>390</v>
      </c>
      <c r="G816" s="106">
        <v>-5</v>
      </c>
      <c r="H816" s="115">
        <v>375</v>
      </c>
      <c r="I816" s="95">
        <v>385</v>
      </c>
      <c r="J816" s="95">
        <v>380</v>
      </c>
      <c r="K816" s="106" t="s">
        <v>5</v>
      </c>
      <c r="L816" s="115">
        <v>425</v>
      </c>
      <c r="M816" s="95">
        <v>435</v>
      </c>
      <c r="N816" s="95">
        <v>430</v>
      </c>
      <c r="O816" s="106" t="s">
        <v>5</v>
      </c>
      <c r="P816" s="115">
        <v>400</v>
      </c>
      <c r="Q816" s="95">
        <v>410</v>
      </c>
      <c r="R816" s="95">
        <v>405</v>
      </c>
      <c r="S816" s="106" t="s">
        <v>5</v>
      </c>
      <c r="T816" s="115">
        <v>330</v>
      </c>
      <c r="U816" s="95">
        <v>340</v>
      </c>
      <c r="V816" s="95">
        <v>335</v>
      </c>
      <c r="W816" s="106">
        <v>-5</v>
      </c>
      <c r="X816" s="115">
        <v>325</v>
      </c>
      <c r="Y816" s="95">
        <v>335</v>
      </c>
      <c r="Z816" s="95">
        <v>330</v>
      </c>
      <c r="AA816" s="106" t="s">
        <v>5</v>
      </c>
      <c r="AB816" s="115">
        <v>405</v>
      </c>
      <c r="AC816" s="95">
        <v>415</v>
      </c>
      <c r="AD816" s="95">
        <v>410</v>
      </c>
      <c r="AE816" s="106" t="s">
        <v>5</v>
      </c>
      <c r="AF816" s="115">
        <v>350</v>
      </c>
      <c r="AG816" s="95">
        <v>360</v>
      </c>
      <c r="AH816" s="95">
        <v>355</v>
      </c>
      <c r="AI816" s="106" t="s">
        <v>5</v>
      </c>
      <c r="AJ816" s="115">
        <v>330</v>
      </c>
      <c r="AK816" s="95">
        <v>340</v>
      </c>
      <c r="AL816" s="95">
        <v>335</v>
      </c>
      <c r="AM816" s="106">
        <v>-5</v>
      </c>
      <c r="AN816" s="115">
        <v>320</v>
      </c>
      <c r="AO816" s="95">
        <v>330</v>
      </c>
      <c r="AP816" s="95">
        <v>325</v>
      </c>
      <c r="AQ816" s="106">
        <v>10</v>
      </c>
      <c r="AR816" s="115">
        <v>415</v>
      </c>
      <c r="AS816" s="95">
        <v>425</v>
      </c>
      <c r="AT816" s="95">
        <v>420</v>
      </c>
      <c r="AU816" s="106" t="s">
        <v>5</v>
      </c>
      <c r="AV816" s="115">
        <v>350</v>
      </c>
      <c r="AW816" s="95">
        <v>360</v>
      </c>
      <c r="AX816" s="95">
        <v>355</v>
      </c>
      <c r="AY816" s="106" t="s">
        <v>5</v>
      </c>
      <c r="AZ816" s="115">
        <v>305</v>
      </c>
      <c r="BA816" s="95">
        <v>315</v>
      </c>
      <c r="BB816" s="95">
        <v>310</v>
      </c>
      <c r="BC816" s="106" t="s">
        <v>5</v>
      </c>
      <c r="BD816" s="115">
        <v>320</v>
      </c>
      <c r="BE816" s="95">
        <v>330</v>
      </c>
      <c r="BF816" s="95">
        <v>325</v>
      </c>
      <c r="BG816" s="106" t="s">
        <v>5</v>
      </c>
      <c r="BH816" s="115">
        <v>395</v>
      </c>
      <c r="BI816" s="95">
        <v>405</v>
      </c>
      <c r="BJ816" s="95">
        <v>400</v>
      </c>
      <c r="BK816" s="106" t="s">
        <v>5</v>
      </c>
      <c r="BL816" s="115">
        <v>335</v>
      </c>
      <c r="BM816" s="95">
        <v>345</v>
      </c>
      <c r="BN816" s="95">
        <v>340</v>
      </c>
      <c r="BO816" s="106" t="s">
        <v>5</v>
      </c>
      <c r="BP816" s="115">
        <v>345</v>
      </c>
      <c r="BQ816" s="95">
        <v>355</v>
      </c>
      <c r="BR816" s="95">
        <v>350</v>
      </c>
      <c r="BS816" s="106" t="s">
        <v>5</v>
      </c>
      <c r="BT816" s="115">
        <v>305</v>
      </c>
      <c r="BU816" s="95">
        <v>315</v>
      </c>
      <c r="BV816" s="95">
        <v>310</v>
      </c>
      <c r="BW816" s="106">
        <v>-10</v>
      </c>
      <c r="BX816" s="115">
        <v>415</v>
      </c>
      <c r="BY816" s="95">
        <v>425</v>
      </c>
      <c r="BZ816" s="95">
        <v>420</v>
      </c>
      <c r="CA816" s="106">
        <v>10</v>
      </c>
      <c r="CB816" s="115">
        <v>495</v>
      </c>
      <c r="CC816" s="95">
        <v>505</v>
      </c>
      <c r="CD816" s="95">
        <v>500</v>
      </c>
      <c r="CE816" s="106">
        <v>-5</v>
      </c>
      <c r="CF816" s="115">
        <v>350</v>
      </c>
      <c r="CG816" s="95">
        <v>360</v>
      </c>
      <c r="CH816" s="95">
        <v>355</v>
      </c>
      <c r="CI816" s="106" t="s">
        <v>5</v>
      </c>
      <c r="CJ816" s="115">
        <v>345</v>
      </c>
      <c r="CK816" s="95">
        <v>355</v>
      </c>
      <c r="CL816" s="95">
        <v>350</v>
      </c>
      <c r="CM816" s="106" t="s">
        <v>5</v>
      </c>
      <c r="CN816" s="115">
        <v>415</v>
      </c>
      <c r="CO816" s="95">
        <v>425</v>
      </c>
      <c r="CP816" s="95">
        <v>420</v>
      </c>
      <c r="CQ816" s="106">
        <v>10</v>
      </c>
      <c r="CR816" s="115">
        <v>495</v>
      </c>
      <c r="CS816" s="95">
        <v>505</v>
      </c>
      <c r="CT816" s="95">
        <v>500</v>
      </c>
      <c r="CU816" s="106">
        <v>-5</v>
      </c>
      <c r="CV816" s="115">
        <v>365</v>
      </c>
      <c r="CW816" s="95">
        <v>375</v>
      </c>
      <c r="CX816" s="95">
        <v>370</v>
      </c>
      <c r="CY816" s="106" t="s">
        <v>5</v>
      </c>
      <c r="CZ816" s="115">
        <v>365</v>
      </c>
      <c r="DA816" s="95">
        <v>375</v>
      </c>
      <c r="DB816" s="95">
        <v>370</v>
      </c>
      <c r="DC816" s="106">
        <v>5</v>
      </c>
      <c r="DD816" s="115">
        <v>415</v>
      </c>
      <c r="DE816" s="95">
        <v>425</v>
      </c>
      <c r="DF816" s="95">
        <v>420</v>
      </c>
      <c r="DG816" s="106">
        <v>10</v>
      </c>
      <c r="DH816" s="115">
        <v>510</v>
      </c>
      <c r="DI816" s="95">
        <v>520</v>
      </c>
      <c r="DJ816" s="95">
        <v>515</v>
      </c>
      <c r="DK816" s="106">
        <v>-5</v>
      </c>
      <c r="DL816" s="115">
        <v>320</v>
      </c>
      <c r="DM816" s="95">
        <v>330</v>
      </c>
      <c r="DN816" s="95">
        <v>325</v>
      </c>
      <c r="DO816" s="106" t="s">
        <v>5</v>
      </c>
      <c r="DP816" s="115">
        <v>330</v>
      </c>
      <c r="DQ816" s="95">
        <v>340</v>
      </c>
      <c r="DR816" s="95">
        <v>335</v>
      </c>
      <c r="DS816" s="106">
        <v>-5</v>
      </c>
      <c r="DT816" s="115">
        <v>415</v>
      </c>
      <c r="DU816" s="95">
        <v>425</v>
      </c>
      <c r="DV816" s="95">
        <v>420</v>
      </c>
      <c r="DW816" s="106">
        <v>10</v>
      </c>
      <c r="DX816" s="115">
        <v>495</v>
      </c>
      <c r="DY816" s="95">
        <v>505</v>
      </c>
      <c r="DZ816" s="95">
        <v>500</v>
      </c>
      <c r="EA816" s="106">
        <v>-5</v>
      </c>
      <c r="EB816" s="115">
        <v>365</v>
      </c>
      <c r="EC816" s="95">
        <v>375</v>
      </c>
      <c r="ED816" s="95">
        <v>370</v>
      </c>
      <c r="EE816" s="106" t="s">
        <v>5</v>
      </c>
      <c r="EF816" s="115">
        <v>350</v>
      </c>
      <c r="EG816" s="95">
        <v>360</v>
      </c>
      <c r="EH816" s="95">
        <v>355</v>
      </c>
      <c r="EI816" s="106">
        <v>15</v>
      </c>
      <c r="EJ816" s="115">
        <v>405</v>
      </c>
      <c r="EK816" s="95">
        <v>415</v>
      </c>
      <c r="EL816" s="95">
        <v>410</v>
      </c>
      <c r="EM816" s="106">
        <v>5</v>
      </c>
      <c r="EN816" s="115">
        <v>540</v>
      </c>
      <c r="EO816" s="95">
        <v>550</v>
      </c>
      <c r="EP816" s="95">
        <v>545</v>
      </c>
      <c r="EQ816" s="106">
        <v>-5</v>
      </c>
      <c r="ER816" s="115">
        <v>305</v>
      </c>
      <c r="ES816" s="95">
        <v>315</v>
      </c>
      <c r="ET816" s="95">
        <v>310</v>
      </c>
      <c r="EU816" s="106">
        <v>-5</v>
      </c>
      <c r="EV816" s="115">
        <v>310</v>
      </c>
      <c r="EW816" s="95">
        <v>320</v>
      </c>
      <c r="EX816" s="95">
        <v>315</v>
      </c>
      <c r="EY816" s="106">
        <v>10</v>
      </c>
      <c r="EZ816" s="115">
        <v>405</v>
      </c>
      <c r="FA816" s="95">
        <v>415</v>
      </c>
      <c r="FB816" s="95">
        <v>410</v>
      </c>
      <c r="FC816" s="106">
        <v>5</v>
      </c>
      <c r="FD816" s="115">
        <v>400</v>
      </c>
      <c r="FE816" s="95">
        <v>410</v>
      </c>
      <c r="FF816" s="95">
        <v>405</v>
      </c>
      <c r="FG816" s="106" t="s">
        <v>5</v>
      </c>
      <c r="FH816" s="115">
        <v>350</v>
      </c>
      <c r="FI816" s="95">
        <v>360</v>
      </c>
      <c r="FJ816" s="95">
        <v>355</v>
      </c>
      <c r="FK816" s="106" t="s">
        <v>5</v>
      </c>
      <c r="FL816" s="115">
        <v>340</v>
      </c>
      <c r="FM816" s="95">
        <v>350</v>
      </c>
      <c r="FN816" s="95">
        <v>345</v>
      </c>
      <c r="FO816" s="106" t="s">
        <v>5</v>
      </c>
      <c r="FT816" s="115">
        <v>480</v>
      </c>
      <c r="FU816" s="95">
        <v>490</v>
      </c>
      <c r="FV816" s="95">
        <v>485</v>
      </c>
      <c r="FW816" s="106" t="s">
        <v>5</v>
      </c>
      <c r="FX816" s="115">
        <v>315</v>
      </c>
      <c r="FY816" s="95">
        <v>325</v>
      </c>
      <c r="FZ816" s="95">
        <v>320</v>
      </c>
      <c r="GA816" s="106" t="s">
        <v>5</v>
      </c>
      <c r="GB816" s="115">
        <v>455</v>
      </c>
      <c r="GC816" s="95">
        <v>465</v>
      </c>
      <c r="GD816" s="95">
        <v>460</v>
      </c>
      <c r="GE816" s="106" t="s">
        <v>5</v>
      </c>
      <c r="GF816" s="115">
        <v>455</v>
      </c>
      <c r="GG816" s="95">
        <v>465</v>
      </c>
      <c r="GH816" s="95">
        <v>460</v>
      </c>
      <c r="GI816" s="106">
        <v>5</v>
      </c>
      <c r="GJ816" s="115">
        <v>425</v>
      </c>
      <c r="GK816" s="95">
        <v>435</v>
      </c>
      <c r="GL816" s="95">
        <v>430</v>
      </c>
      <c r="GM816" s="106">
        <v>10</v>
      </c>
      <c r="GN816" s="115">
        <v>600</v>
      </c>
      <c r="GO816" s="95">
        <v>610</v>
      </c>
      <c r="GP816" s="95">
        <v>605</v>
      </c>
      <c r="GQ816" s="106">
        <v>-5</v>
      </c>
    </row>
    <row r="817" spans="1:199" ht="15.75" x14ac:dyDescent="0.25">
      <c r="A817">
        <f t="shared" si="0"/>
        <v>7</v>
      </c>
      <c r="B817">
        <f t="shared" si="1"/>
        <v>2025</v>
      </c>
      <c r="C817" s="73">
        <f t="shared" si="594"/>
        <v>45849</v>
      </c>
      <c r="D817" s="95">
        <v>395</v>
      </c>
      <c r="E817" s="95">
        <v>405</v>
      </c>
      <c r="F817" s="95">
        <v>400</v>
      </c>
      <c r="G817" s="106">
        <v>10</v>
      </c>
      <c r="H817" s="115">
        <v>380</v>
      </c>
      <c r="I817" s="95">
        <v>390</v>
      </c>
      <c r="J817" s="95">
        <v>385</v>
      </c>
      <c r="K817" s="106">
        <v>5</v>
      </c>
      <c r="L817" s="115">
        <v>425</v>
      </c>
      <c r="M817" s="95">
        <v>435</v>
      </c>
      <c r="N817" s="95">
        <v>430</v>
      </c>
      <c r="O817" s="106" t="s">
        <v>5</v>
      </c>
      <c r="P817" s="115">
        <v>400</v>
      </c>
      <c r="Q817" s="95">
        <v>410</v>
      </c>
      <c r="R817" s="95">
        <v>405</v>
      </c>
      <c r="S817" s="106" t="s">
        <v>5</v>
      </c>
      <c r="T817" s="115">
        <v>335</v>
      </c>
      <c r="U817" s="95">
        <v>345</v>
      </c>
      <c r="V817" s="95">
        <v>340</v>
      </c>
      <c r="W817" s="106">
        <v>5</v>
      </c>
      <c r="X817" s="115">
        <v>320</v>
      </c>
      <c r="Y817" s="95">
        <v>330</v>
      </c>
      <c r="Z817" s="95">
        <v>325</v>
      </c>
      <c r="AA817" s="106">
        <v>-5</v>
      </c>
      <c r="AB817" s="115">
        <v>405</v>
      </c>
      <c r="AC817" s="95">
        <v>415</v>
      </c>
      <c r="AD817" s="95">
        <v>410</v>
      </c>
      <c r="AE817" s="106" t="s">
        <v>5</v>
      </c>
      <c r="AF817" s="115">
        <v>350</v>
      </c>
      <c r="AG817" s="95">
        <v>360</v>
      </c>
      <c r="AH817" s="95">
        <v>355</v>
      </c>
      <c r="AI817" s="106" t="s">
        <v>5</v>
      </c>
      <c r="AJ817" s="115">
        <v>325</v>
      </c>
      <c r="AK817" s="95">
        <v>335</v>
      </c>
      <c r="AL817" s="95">
        <v>330</v>
      </c>
      <c r="AM817" s="106">
        <v>-5</v>
      </c>
      <c r="AN817" s="115">
        <v>325</v>
      </c>
      <c r="AO817" s="95">
        <v>335</v>
      </c>
      <c r="AP817" s="95">
        <v>330</v>
      </c>
      <c r="AQ817" s="106">
        <v>5</v>
      </c>
      <c r="AR817" s="115">
        <v>415</v>
      </c>
      <c r="AS817" s="95">
        <v>425</v>
      </c>
      <c r="AT817" s="95">
        <v>420</v>
      </c>
      <c r="AU817" s="106" t="s">
        <v>5</v>
      </c>
      <c r="AV817" s="115">
        <v>350</v>
      </c>
      <c r="AW817" s="95">
        <v>360</v>
      </c>
      <c r="AX817" s="95">
        <v>355</v>
      </c>
      <c r="AY817" s="106" t="s">
        <v>5</v>
      </c>
      <c r="AZ817" s="115">
        <v>315</v>
      </c>
      <c r="BA817" s="95">
        <v>325</v>
      </c>
      <c r="BB817" s="95">
        <v>320</v>
      </c>
      <c r="BC817" s="106">
        <v>10</v>
      </c>
      <c r="BD817" s="115">
        <v>310</v>
      </c>
      <c r="BE817" s="95">
        <v>320</v>
      </c>
      <c r="BF817" s="95">
        <v>315</v>
      </c>
      <c r="BG817" s="106">
        <v>-10</v>
      </c>
      <c r="BH817" s="115">
        <v>395</v>
      </c>
      <c r="BI817" s="95">
        <v>405</v>
      </c>
      <c r="BJ817" s="95">
        <v>400</v>
      </c>
      <c r="BK817" s="106" t="s">
        <v>5</v>
      </c>
      <c r="BL817" s="115">
        <v>335</v>
      </c>
      <c r="BM817" s="95">
        <v>345</v>
      </c>
      <c r="BN817" s="95">
        <v>340</v>
      </c>
      <c r="BO817" s="106" t="s">
        <v>5</v>
      </c>
      <c r="BP817" s="115">
        <v>350</v>
      </c>
      <c r="BQ817" s="95">
        <v>360</v>
      </c>
      <c r="BR817" s="95">
        <v>355</v>
      </c>
      <c r="BS817" s="106">
        <v>5</v>
      </c>
      <c r="BT817" s="115">
        <v>295</v>
      </c>
      <c r="BU817" s="95">
        <v>305</v>
      </c>
      <c r="BV817" s="95">
        <v>300</v>
      </c>
      <c r="BW817" s="106">
        <v>-10</v>
      </c>
      <c r="BX817" s="115">
        <v>415</v>
      </c>
      <c r="BY817" s="95">
        <v>425</v>
      </c>
      <c r="BZ817" s="95">
        <v>420</v>
      </c>
      <c r="CA817" s="106" t="s">
        <v>5</v>
      </c>
      <c r="CB817" s="115">
        <v>495</v>
      </c>
      <c r="CC817" s="95">
        <v>505</v>
      </c>
      <c r="CD817" s="95">
        <v>500</v>
      </c>
      <c r="CE817" s="106" t="s">
        <v>5</v>
      </c>
      <c r="CF817" s="115">
        <v>345</v>
      </c>
      <c r="CG817" s="95">
        <v>355</v>
      </c>
      <c r="CH817" s="95">
        <v>350</v>
      </c>
      <c r="CI817" s="106">
        <v>-5</v>
      </c>
      <c r="CJ817" s="115">
        <v>340</v>
      </c>
      <c r="CK817" s="95">
        <v>350</v>
      </c>
      <c r="CL817" s="95">
        <v>345</v>
      </c>
      <c r="CM817" s="106">
        <v>-5</v>
      </c>
      <c r="CN817" s="115">
        <v>415</v>
      </c>
      <c r="CO817" s="95">
        <v>425</v>
      </c>
      <c r="CP817" s="95">
        <v>420</v>
      </c>
      <c r="CQ817" s="106" t="s">
        <v>5</v>
      </c>
      <c r="CR817" s="115">
        <v>495</v>
      </c>
      <c r="CS817" s="95">
        <v>505</v>
      </c>
      <c r="CT817" s="95">
        <v>500</v>
      </c>
      <c r="CU817" s="106" t="s">
        <v>5</v>
      </c>
      <c r="CV817" s="115">
        <v>365</v>
      </c>
      <c r="CW817" s="95">
        <v>375</v>
      </c>
      <c r="CX817" s="95">
        <v>370</v>
      </c>
      <c r="CY817" s="106" t="s">
        <v>5</v>
      </c>
      <c r="CZ817" s="115">
        <v>355</v>
      </c>
      <c r="DA817" s="95">
        <v>365</v>
      </c>
      <c r="DB817" s="95">
        <v>360</v>
      </c>
      <c r="DC817" s="106">
        <v>-10</v>
      </c>
      <c r="DD817" s="115">
        <v>415</v>
      </c>
      <c r="DE817" s="95">
        <v>425</v>
      </c>
      <c r="DF817" s="95">
        <v>420</v>
      </c>
      <c r="DG817" s="106" t="s">
        <v>5</v>
      </c>
      <c r="DH817" s="115">
        <v>510</v>
      </c>
      <c r="DI817" s="95">
        <v>520</v>
      </c>
      <c r="DJ817" s="95">
        <v>515</v>
      </c>
      <c r="DK817" s="106" t="s">
        <v>5</v>
      </c>
      <c r="DL817" s="115">
        <v>320</v>
      </c>
      <c r="DM817" s="95">
        <v>330</v>
      </c>
      <c r="DN817" s="95">
        <v>325</v>
      </c>
      <c r="DO817" s="106" t="s">
        <v>5</v>
      </c>
      <c r="DP817" s="115">
        <v>335</v>
      </c>
      <c r="DQ817" s="95">
        <v>345</v>
      </c>
      <c r="DR817" s="95">
        <v>340</v>
      </c>
      <c r="DS817" s="106">
        <v>5</v>
      </c>
      <c r="DT817" s="115">
        <v>415</v>
      </c>
      <c r="DU817" s="95">
        <v>425</v>
      </c>
      <c r="DV817" s="95">
        <v>420</v>
      </c>
      <c r="DW817" s="106" t="s">
        <v>5</v>
      </c>
      <c r="DX817" s="115">
        <v>495</v>
      </c>
      <c r="DY817" s="95">
        <v>505</v>
      </c>
      <c r="DZ817" s="95">
        <v>500</v>
      </c>
      <c r="EA817" s="106" t="s">
        <v>5</v>
      </c>
      <c r="EB817" s="115">
        <v>360</v>
      </c>
      <c r="EC817" s="95">
        <v>370</v>
      </c>
      <c r="ED817" s="95">
        <v>365</v>
      </c>
      <c r="EE817" s="106">
        <v>-5</v>
      </c>
      <c r="EF817" s="115">
        <v>350</v>
      </c>
      <c r="EG817" s="95">
        <v>360</v>
      </c>
      <c r="EH817" s="95">
        <v>355</v>
      </c>
      <c r="EI817" s="106" t="s">
        <v>5</v>
      </c>
      <c r="EJ817" s="115">
        <v>405</v>
      </c>
      <c r="EK817" s="95">
        <v>415</v>
      </c>
      <c r="EL817" s="95">
        <v>410</v>
      </c>
      <c r="EM817" s="106" t="s">
        <v>5</v>
      </c>
      <c r="EN817" s="115">
        <v>540</v>
      </c>
      <c r="EO817" s="95">
        <v>550</v>
      </c>
      <c r="EP817" s="95">
        <v>545</v>
      </c>
      <c r="EQ817" s="106" t="s">
        <v>5</v>
      </c>
      <c r="ER817" s="115">
        <v>305</v>
      </c>
      <c r="ES817" s="95">
        <v>315</v>
      </c>
      <c r="ET817" s="95">
        <v>310</v>
      </c>
      <c r="EU817" s="106" t="s">
        <v>5</v>
      </c>
      <c r="EV817" s="115">
        <v>305</v>
      </c>
      <c r="EW817" s="95">
        <v>315</v>
      </c>
      <c r="EX817" s="95">
        <v>310</v>
      </c>
      <c r="EY817" s="106">
        <v>-5</v>
      </c>
      <c r="EZ817" s="115">
        <v>405</v>
      </c>
      <c r="FA817" s="95">
        <v>415</v>
      </c>
      <c r="FB817" s="95">
        <v>410</v>
      </c>
      <c r="FC817" s="106" t="s">
        <v>5</v>
      </c>
      <c r="FD817" s="115">
        <v>400</v>
      </c>
      <c r="FE817" s="95">
        <v>410</v>
      </c>
      <c r="FF817" s="95">
        <v>405</v>
      </c>
      <c r="FG817" s="106" t="s">
        <v>5</v>
      </c>
      <c r="FH817" s="115">
        <v>345</v>
      </c>
      <c r="FI817" s="95">
        <v>355</v>
      </c>
      <c r="FJ817" s="95">
        <v>350</v>
      </c>
      <c r="FK817" s="106">
        <v>-5</v>
      </c>
      <c r="FL817" s="115">
        <v>340</v>
      </c>
      <c r="FM817" s="95">
        <v>350</v>
      </c>
      <c r="FN817" s="95">
        <v>345</v>
      </c>
      <c r="FO817" s="106" t="s">
        <v>5</v>
      </c>
      <c r="FT817" s="115">
        <v>480</v>
      </c>
      <c r="FU817" s="95">
        <v>490</v>
      </c>
      <c r="FV817" s="95">
        <v>485</v>
      </c>
      <c r="FW817" s="106" t="s">
        <v>5</v>
      </c>
      <c r="FX817" s="115">
        <v>315</v>
      </c>
      <c r="FY817" s="95">
        <v>325</v>
      </c>
      <c r="FZ817" s="95">
        <v>320</v>
      </c>
      <c r="GA817" s="106" t="s">
        <v>5</v>
      </c>
      <c r="GB817" s="115">
        <v>455</v>
      </c>
      <c r="GC817" s="95">
        <v>465</v>
      </c>
      <c r="GD817" s="95">
        <v>460</v>
      </c>
      <c r="GE817" s="106" t="s">
        <v>5</v>
      </c>
      <c r="GF817" s="115">
        <v>445</v>
      </c>
      <c r="GG817" s="95">
        <v>455</v>
      </c>
      <c r="GH817" s="95">
        <v>450</v>
      </c>
      <c r="GI817" s="106">
        <v>-10</v>
      </c>
      <c r="GJ817" s="115">
        <v>425</v>
      </c>
      <c r="GK817" s="95">
        <v>435</v>
      </c>
      <c r="GL817" s="95">
        <v>430</v>
      </c>
      <c r="GM817" s="106" t="s">
        <v>5</v>
      </c>
      <c r="GN817" s="115">
        <v>600</v>
      </c>
      <c r="GO817" s="95">
        <v>610</v>
      </c>
      <c r="GP817" s="95">
        <v>605</v>
      </c>
      <c r="GQ817" s="106" t="s">
        <v>5</v>
      </c>
    </row>
    <row r="818" spans="1:199" ht="15.75" x14ac:dyDescent="0.25">
      <c r="A818">
        <f t="shared" si="0"/>
        <v>7</v>
      </c>
      <c r="B818">
        <f t="shared" si="1"/>
        <v>2025</v>
      </c>
      <c r="C818" s="73">
        <f t="shared" si="594"/>
        <v>45856</v>
      </c>
      <c r="D818" s="95">
        <v>395</v>
      </c>
      <c r="E818" s="95">
        <v>405</v>
      </c>
      <c r="F818" s="95">
        <v>400</v>
      </c>
      <c r="G818" s="106" t="s">
        <v>5</v>
      </c>
      <c r="H818" s="115">
        <v>385</v>
      </c>
      <c r="I818" s="95">
        <v>395</v>
      </c>
      <c r="J818" s="95">
        <v>390</v>
      </c>
      <c r="K818" s="106">
        <v>5</v>
      </c>
      <c r="L818" s="115">
        <v>425</v>
      </c>
      <c r="M818" s="95">
        <v>435</v>
      </c>
      <c r="N818" s="95">
        <v>430</v>
      </c>
      <c r="O818" s="106" t="s">
        <v>5</v>
      </c>
      <c r="P818" s="115">
        <v>400</v>
      </c>
      <c r="Q818" s="95">
        <v>410</v>
      </c>
      <c r="R818" s="95">
        <v>405</v>
      </c>
      <c r="S818" s="106" t="s">
        <v>5</v>
      </c>
      <c r="T818" s="115">
        <v>335</v>
      </c>
      <c r="U818" s="95">
        <v>345</v>
      </c>
      <c r="V818" s="95">
        <v>340</v>
      </c>
      <c r="W818" s="106" t="s">
        <v>5</v>
      </c>
      <c r="X818" s="115">
        <v>325</v>
      </c>
      <c r="Y818" s="95">
        <v>335</v>
      </c>
      <c r="Z818" s="95">
        <v>330</v>
      </c>
      <c r="AA818" s="106">
        <v>5</v>
      </c>
      <c r="AB818" s="115">
        <v>405</v>
      </c>
      <c r="AC818" s="95">
        <v>415</v>
      </c>
      <c r="AD818" s="95">
        <v>410</v>
      </c>
      <c r="AE818" s="106" t="s">
        <v>5</v>
      </c>
      <c r="AF818" s="115">
        <v>355</v>
      </c>
      <c r="AG818" s="95">
        <v>365</v>
      </c>
      <c r="AH818" s="95">
        <v>360</v>
      </c>
      <c r="AI818" s="106">
        <v>5</v>
      </c>
      <c r="AJ818" s="115">
        <v>320</v>
      </c>
      <c r="AK818" s="95">
        <v>330</v>
      </c>
      <c r="AL818" s="95">
        <v>325</v>
      </c>
      <c r="AM818" s="106">
        <v>-5</v>
      </c>
      <c r="AN818" s="115">
        <v>325</v>
      </c>
      <c r="AO818" s="95">
        <v>335</v>
      </c>
      <c r="AP818" s="95">
        <v>330</v>
      </c>
      <c r="AQ818" s="106" t="s">
        <v>5</v>
      </c>
      <c r="AR818" s="115">
        <v>415</v>
      </c>
      <c r="AS818" s="95">
        <v>425</v>
      </c>
      <c r="AT818" s="95">
        <v>420</v>
      </c>
      <c r="AU818" s="106" t="s">
        <v>5</v>
      </c>
      <c r="AV818" s="115">
        <v>355</v>
      </c>
      <c r="AW818" s="95">
        <v>365</v>
      </c>
      <c r="AX818" s="95">
        <v>360</v>
      </c>
      <c r="AY818" s="106">
        <v>5</v>
      </c>
      <c r="AZ818" s="115">
        <v>315</v>
      </c>
      <c r="BA818" s="95">
        <v>325</v>
      </c>
      <c r="BB818" s="95">
        <v>320</v>
      </c>
      <c r="BC818" s="106" t="s">
        <v>5</v>
      </c>
      <c r="BD818" s="115">
        <v>310</v>
      </c>
      <c r="BE818" s="95">
        <v>320</v>
      </c>
      <c r="BF818" s="95">
        <v>315</v>
      </c>
      <c r="BG818" s="106" t="s">
        <v>5</v>
      </c>
      <c r="BH818" s="115">
        <v>395</v>
      </c>
      <c r="BI818" s="95">
        <v>405</v>
      </c>
      <c r="BJ818" s="95">
        <v>400</v>
      </c>
      <c r="BK818" s="106" t="s">
        <v>5</v>
      </c>
      <c r="BL818" s="115">
        <v>340</v>
      </c>
      <c r="BM818" s="95">
        <v>350</v>
      </c>
      <c r="BN818" s="95">
        <v>345</v>
      </c>
      <c r="BO818" s="106">
        <v>5</v>
      </c>
      <c r="BP818" s="115">
        <v>350</v>
      </c>
      <c r="BQ818" s="95">
        <v>360</v>
      </c>
      <c r="BR818" s="95">
        <v>355</v>
      </c>
      <c r="BS818" s="106" t="s">
        <v>5</v>
      </c>
      <c r="BT818" s="115">
        <v>295</v>
      </c>
      <c r="BU818" s="95">
        <v>305</v>
      </c>
      <c r="BV818" s="95">
        <v>300</v>
      </c>
      <c r="BW818" s="106" t="s">
        <v>5</v>
      </c>
      <c r="BX818" s="115">
        <v>415</v>
      </c>
      <c r="BY818" s="95">
        <v>425</v>
      </c>
      <c r="BZ818" s="95">
        <v>420</v>
      </c>
      <c r="CA818" s="106" t="s">
        <v>5</v>
      </c>
      <c r="CB818" s="115">
        <v>505</v>
      </c>
      <c r="CC818" s="95">
        <v>515</v>
      </c>
      <c r="CD818" s="95">
        <v>510</v>
      </c>
      <c r="CE818" s="106">
        <v>10</v>
      </c>
      <c r="CF818" s="115">
        <v>345</v>
      </c>
      <c r="CG818" s="95">
        <v>355</v>
      </c>
      <c r="CH818" s="95">
        <v>350</v>
      </c>
      <c r="CI818" s="106" t="s">
        <v>5</v>
      </c>
      <c r="CJ818" s="115">
        <v>345</v>
      </c>
      <c r="CK818" s="95">
        <v>355</v>
      </c>
      <c r="CL818" s="95">
        <v>350</v>
      </c>
      <c r="CM818" s="106">
        <v>5</v>
      </c>
      <c r="CN818" s="115">
        <v>415</v>
      </c>
      <c r="CO818" s="95">
        <v>425</v>
      </c>
      <c r="CP818" s="95">
        <v>420</v>
      </c>
      <c r="CQ818" s="106" t="s">
        <v>5</v>
      </c>
      <c r="CR818" s="115">
        <v>505</v>
      </c>
      <c r="CS818" s="95">
        <v>515</v>
      </c>
      <c r="CT818" s="95">
        <v>510</v>
      </c>
      <c r="CU818" s="106">
        <v>10</v>
      </c>
      <c r="CV818" s="115">
        <v>360</v>
      </c>
      <c r="CW818" s="95">
        <v>370</v>
      </c>
      <c r="CX818" s="95">
        <v>365</v>
      </c>
      <c r="CY818" s="106">
        <v>-5</v>
      </c>
      <c r="CZ818" s="115">
        <v>355</v>
      </c>
      <c r="DA818" s="95">
        <v>365</v>
      </c>
      <c r="DB818" s="95">
        <v>360</v>
      </c>
      <c r="DC818" s="106" t="s">
        <v>5</v>
      </c>
      <c r="DD818" s="115">
        <v>415</v>
      </c>
      <c r="DE818" s="95">
        <v>425</v>
      </c>
      <c r="DF818" s="95">
        <v>420</v>
      </c>
      <c r="DG818" s="106" t="s">
        <v>5</v>
      </c>
      <c r="DH818" s="115">
        <v>520</v>
      </c>
      <c r="DI818" s="95">
        <v>530</v>
      </c>
      <c r="DJ818" s="95">
        <v>525</v>
      </c>
      <c r="DK818" s="106">
        <v>10</v>
      </c>
      <c r="DL818" s="115">
        <v>315</v>
      </c>
      <c r="DM818" s="95">
        <v>325</v>
      </c>
      <c r="DN818" s="95">
        <v>320</v>
      </c>
      <c r="DO818" s="106">
        <v>-5</v>
      </c>
      <c r="DP818" s="115">
        <v>335</v>
      </c>
      <c r="DQ818" s="95">
        <v>345</v>
      </c>
      <c r="DR818" s="95">
        <v>340</v>
      </c>
      <c r="DS818" s="106" t="s">
        <v>5</v>
      </c>
      <c r="DT818" s="115">
        <v>415</v>
      </c>
      <c r="DU818" s="95">
        <v>425</v>
      </c>
      <c r="DV818" s="95">
        <v>420</v>
      </c>
      <c r="DW818" s="106" t="s">
        <v>5</v>
      </c>
      <c r="DX818" s="115">
        <v>505</v>
      </c>
      <c r="DY818" s="95">
        <v>515</v>
      </c>
      <c r="DZ818" s="95">
        <v>510</v>
      </c>
      <c r="EA818" s="106">
        <v>10</v>
      </c>
      <c r="EB818" s="115">
        <v>355</v>
      </c>
      <c r="EC818" s="95">
        <v>365</v>
      </c>
      <c r="ED818" s="95">
        <v>360</v>
      </c>
      <c r="EE818" s="106">
        <v>-5</v>
      </c>
      <c r="EF818" s="115">
        <v>350</v>
      </c>
      <c r="EG818" s="95">
        <v>360</v>
      </c>
      <c r="EH818" s="95">
        <v>355</v>
      </c>
      <c r="EI818" s="106" t="s">
        <v>5</v>
      </c>
      <c r="EJ818" s="115">
        <v>405</v>
      </c>
      <c r="EK818" s="95">
        <v>415</v>
      </c>
      <c r="EL818" s="95">
        <v>410</v>
      </c>
      <c r="EM818" s="106" t="s">
        <v>5</v>
      </c>
      <c r="EN818" s="115">
        <v>550</v>
      </c>
      <c r="EO818" s="95">
        <v>560</v>
      </c>
      <c r="EP818" s="95">
        <v>555</v>
      </c>
      <c r="EQ818" s="106">
        <v>10</v>
      </c>
      <c r="ER818" s="115">
        <v>305</v>
      </c>
      <c r="ES818" s="95">
        <v>315</v>
      </c>
      <c r="ET818" s="95">
        <v>310</v>
      </c>
      <c r="EU818" s="106" t="s">
        <v>5</v>
      </c>
      <c r="EV818" s="115">
        <v>305</v>
      </c>
      <c r="EW818" s="95">
        <v>315</v>
      </c>
      <c r="EX818" s="95">
        <v>310</v>
      </c>
      <c r="EY818" s="106" t="s">
        <v>5</v>
      </c>
      <c r="EZ818" s="115">
        <v>405</v>
      </c>
      <c r="FA818" s="95">
        <v>415</v>
      </c>
      <c r="FB818" s="95">
        <v>410</v>
      </c>
      <c r="FC818" s="106" t="s">
        <v>5</v>
      </c>
      <c r="FD818" s="115">
        <v>400</v>
      </c>
      <c r="FE818" s="95">
        <v>410</v>
      </c>
      <c r="FF818" s="95">
        <v>405</v>
      </c>
      <c r="FG818" s="106" t="s">
        <v>5</v>
      </c>
      <c r="FH818" s="115">
        <v>340</v>
      </c>
      <c r="FI818" s="95">
        <v>350</v>
      </c>
      <c r="FJ818" s="95">
        <v>345</v>
      </c>
      <c r="FK818" s="106">
        <v>-5</v>
      </c>
      <c r="FL818" s="115">
        <v>340</v>
      </c>
      <c r="FM818" s="95">
        <v>350</v>
      </c>
      <c r="FN818" s="95">
        <v>345</v>
      </c>
      <c r="FO818" s="106" t="s">
        <v>5</v>
      </c>
      <c r="FT818" s="115">
        <v>480</v>
      </c>
      <c r="FU818" s="95">
        <v>490</v>
      </c>
      <c r="FV818" s="95">
        <v>485</v>
      </c>
      <c r="FW818" s="106" t="s">
        <v>5</v>
      </c>
      <c r="FX818" s="115">
        <v>315</v>
      </c>
      <c r="FY818" s="95">
        <v>325</v>
      </c>
      <c r="FZ818" s="95">
        <v>320</v>
      </c>
      <c r="GA818" s="106" t="s">
        <v>5</v>
      </c>
      <c r="GB818" s="115">
        <v>450</v>
      </c>
      <c r="GC818" s="95">
        <v>460</v>
      </c>
      <c r="GD818" s="95">
        <v>455</v>
      </c>
      <c r="GE818" s="106">
        <v>-5</v>
      </c>
      <c r="GF818" s="115">
        <v>445</v>
      </c>
      <c r="GG818" s="95">
        <v>455</v>
      </c>
      <c r="GH818" s="95">
        <v>450</v>
      </c>
      <c r="GI818" s="106" t="s">
        <v>5</v>
      </c>
      <c r="GJ818" s="115">
        <v>425</v>
      </c>
      <c r="GK818" s="95">
        <v>435</v>
      </c>
      <c r="GL818" s="95">
        <v>430</v>
      </c>
      <c r="GM818" s="106" t="s">
        <v>5</v>
      </c>
      <c r="GN818" s="115">
        <v>610</v>
      </c>
      <c r="GO818" s="95">
        <v>620</v>
      </c>
      <c r="GP818" s="95">
        <v>615</v>
      </c>
      <c r="GQ818" s="106">
        <v>10</v>
      </c>
    </row>
    <row r="819" spans="1:199" ht="15.75" x14ac:dyDescent="0.25">
      <c r="A819">
        <f t="shared" si="0"/>
        <v>7</v>
      </c>
      <c r="B819">
        <f t="shared" si="1"/>
        <v>2025</v>
      </c>
      <c r="C819" s="73">
        <f t="shared" si="594"/>
        <v>45863</v>
      </c>
      <c r="D819" s="224">
        <f>AVERAGE(D818,D820)</f>
        <v>392.5</v>
      </c>
      <c r="E819" s="225">
        <f t="shared" ref="E819:F819" si="690">AVERAGE(E818,E820)</f>
        <v>402.5</v>
      </c>
      <c r="F819" s="225">
        <f t="shared" si="690"/>
        <v>397.5</v>
      </c>
      <c r="G819" s="228"/>
      <c r="H819" s="224">
        <f>AVERAGE(H818,H820)</f>
        <v>382.5</v>
      </c>
      <c r="I819" s="225">
        <f t="shared" ref="I819:J819" si="691">AVERAGE(I818,I820)</f>
        <v>392.5</v>
      </c>
      <c r="J819" s="225">
        <f t="shared" si="691"/>
        <v>387.5</v>
      </c>
      <c r="K819" s="228"/>
      <c r="L819" s="224">
        <f>AVERAGE(L818,L820)</f>
        <v>425</v>
      </c>
      <c r="M819" s="225">
        <f t="shared" ref="M819:N819" si="692">AVERAGE(M818,M820)</f>
        <v>435</v>
      </c>
      <c r="N819" s="225">
        <f t="shared" si="692"/>
        <v>430</v>
      </c>
      <c r="O819" s="228"/>
      <c r="P819" s="224">
        <f>AVERAGE(P818,P820)</f>
        <v>390</v>
      </c>
      <c r="Q819" s="225">
        <f t="shared" ref="Q819:R819" si="693">AVERAGE(Q818,Q820)</f>
        <v>400</v>
      </c>
      <c r="R819" s="225">
        <f t="shared" si="693"/>
        <v>395</v>
      </c>
      <c r="S819" s="228"/>
      <c r="T819" s="224">
        <f>AVERAGE(T818,T820)</f>
        <v>332.5</v>
      </c>
      <c r="U819" s="225">
        <f t="shared" ref="U819:V819" si="694">AVERAGE(U818,U820)</f>
        <v>342.5</v>
      </c>
      <c r="V819" s="225">
        <f t="shared" si="694"/>
        <v>337.5</v>
      </c>
      <c r="W819" s="228"/>
      <c r="X819" s="224">
        <f>AVERAGE(X818,X820)</f>
        <v>322.5</v>
      </c>
      <c r="Y819" s="225">
        <f t="shared" ref="Y819:Z819" si="695">AVERAGE(Y818,Y820)</f>
        <v>332.5</v>
      </c>
      <c r="Z819" s="225">
        <f t="shared" si="695"/>
        <v>327.5</v>
      </c>
      <c r="AA819" s="228"/>
      <c r="AB819" s="224">
        <f>AVERAGE(AB818,AB820)</f>
        <v>405</v>
      </c>
      <c r="AC819" s="225">
        <f t="shared" ref="AC819:AD819" si="696">AVERAGE(AC818,AC820)</f>
        <v>415</v>
      </c>
      <c r="AD819" s="225">
        <f t="shared" si="696"/>
        <v>410</v>
      </c>
      <c r="AE819" s="228"/>
      <c r="AF819" s="224">
        <f>AVERAGE(AF818,AF820)</f>
        <v>355</v>
      </c>
      <c r="AG819" s="225">
        <f t="shared" ref="AG819:AH819" si="697">AVERAGE(AG818,AG820)</f>
        <v>365</v>
      </c>
      <c r="AH819" s="225">
        <f t="shared" si="697"/>
        <v>360</v>
      </c>
      <c r="AI819" s="228"/>
      <c r="AJ819" s="224">
        <f>AVERAGE(AJ818,AJ820)</f>
        <v>317.5</v>
      </c>
      <c r="AK819" s="225">
        <f t="shared" ref="AK819:AL819" si="698">AVERAGE(AK818,AK820)</f>
        <v>327.5</v>
      </c>
      <c r="AL819" s="225">
        <f t="shared" si="698"/>
        <v>322.5</v>
      </c>
      <c r="AM819" s="228"/>
      <c r="AN819" s="224">
        <f>AVERAGE(AN818,AN820)</f>
        <v>322.5</v>
      </c>
      <c r="AO819" s="225">
        <f t="shared" ref="AO819:AP819" si="699">AVERAGE(AO818,AO820)</f>
        <v>332.5</v>
      </c>
      <c r="AP819" s="225">
        <f t="shared" si="699"/>
        <v>327.5</v>
      </c>
      <c r="AQ819" s="228"/>
      <c r="AR819" s="224">
        <f>AVERAGE(AR818,AR820)</f>
        <v>415</v>
      </c>
      <c r="AS819" s="225">
        <f t="shared" ref="AS819:AT819" si="700">AVERAGE(AS818,AS820)</f>
        <v>425</v>
      </c>
      <c r="AT819" s="225">
        <f t="shared" si="700"/>
        <v>420</v>
      </c>
      <c r="AU819" s="228"/>
      <c r="AV819" s="224">
        <f>AVERAGE(AV818,AV820)</f>
        <v>355</v>
      </c>
      <c r="AW819" s="225">
        <f t="shared" ref="AW819:AX819" si="701">AVERAGE(AW818,AW820)</f>
        <v>365</v>
      </c>
      <c r="AX819" s="225">
        <f t="shared" si="701"/>
        <v>360</v>
      </c>
      <c r="AY819" s="228"/>
      <c r="AZ819" s="224">
        <f>AVERAGE(AZ818,AZ820)</f>
        <v>315</v>
      </c>
      <c r="BA819" s="225">
        <f t="shared" ref="BA819:BB819" si="702">AVERAGE(BA818,BA820)</f>
        <v>325</v>
      </c>
      <c r="BB819" s="225">
        <f t="shared" si="702"/>
        <v>320</v>
      </c>
      <c r="BC819" s="228"/>
      <c r="BD819" s="224">
        <f>AVERAGE(BD818,BD820)</f>
        <v>307.5</v>
      </c>
      <c r="BE819" s="225">
        <f t="shared" ref="BE819:BF819" si="703">AVERAGE(BE818,BE820)</f>
        <v>317.5</v>
      </c>
      <c r="BF819" s="225">
        <f t="shared" si="703"/>
        <v>312.5</v>
      </c>
      <c r="BG819" s="228"/>
      <c r="BH819" s="224">
        <f>AVERAGE(BH818,BH820)</f>
        <v>395</v>
      </c>
      <c r="BI819" s="225">
        <f t="shared" ref="BI819:BJ819" si="704">AVERAGE(BI818,BI820)</f>
        <v>405</v>
      </c>
      <c r="BJ819" s="225">
        <f t="shared" si="704"/>
        <v>400</v>
      </c>
      <c r="BK819" s="228"/>
      <c r="BL819" s="224">
        <f>AVERAGE(BL818,BL820)</f>
        <v>337.5</v>
      </c>
      <c r="BM819" s="225">
        <f t="shared" ref="BM819:BN819" si="705">AVERAGE(BM818,BM820)</f>
        <v>347.5</v>
      </c>
      <c r="BN819" s="225">
        <f t="shared" si="705"/>
        <v>342.5</v>
      </c>
      <c r="BO819" s="228"/>
      <c r="BP819" s="224">
        <f>AVERAGE(BP818,BP820)</f>
        <v>347.5</v>
      </c>
      <c r="BQ819" s="225">
        <f t="shared" ref="BQ819:BR819" si="706">AVERAGE(BQ818,BQ820)</f>
        <v>357.5</v>
      </c>
      <c r="BR819" s="225">
        <f t="shared" si="706"/>
        <v>352.5</v>
      </c>
      <c r="BS819" s="228"/>
      <c r="BT819" s="224">
        <f>AVERAGE(BT818,BT820)</f>
        <v>292.5</v>
      </c>
      <c r="BU819" s="225">
        <f t="shared" ref="BU819:BV819" si="707">AVERAGE(BU818,BU820)</f>
        <v>302.5</v>
      </c>
      <c r="BV819" s="225">
        <f t="shared" si="707"/>
        <v>297.5</v>
      </c>
      <c r="BW819" s="228"/>
      <c r="BX819" s="224">
        <f>AVERAGE(BX818,BX820)</f>
        <v>415</v>
      </c>
      <c r="BY819" s="225">
        <f t="shared" ref="BY819:BZ819" si="708">AVERAGE(BY818,BY820)</f>
        <v>425</v>
      </c>
      <c r="BZ819" s="225">
        <f t="shared" si="708"/>
        <v>420</v>
      </c>
      <c r="CA819" s="228"/>
      <c r="CB819" s="224">
        <f>AVERAGE(CB818,CB820)</f>
        <v>510</v>
      </c>
      <c r="CC819" s="225">
        <f t="shared" ref="CC819:CD819" si="709">AVERAGE(CC818,CC820)</f>
        <v>520</v>
      </c>
      <c r="CD819" s="225">
        <f t="shared" si="709"/>
        <v>515</v>
      </c>
      <c r="CE819" s="228"/>
      <c r="CF819" s="224">
        <f>AVERAGE(CF818,CF820)</f>
        <v>340</v>
      </c>
      <c r="CG819" s="225">
        <f t="shared" ref="CG819:CH819" si="710">AVERAGE(CG818,CG820)</f>
        <v>350</v>
      </c>
      <c r="CH819" s="225">
        <f t="shared" si="710"/>
        <v>345</v>
      </c>
      <c r="CI819" s="228"/>
      <c r="CJ819" s="224">
        <f>AVERAGE(CJ818,CJ820)</f>
        <v>337.5</v>
      </c>
      <c r="CK819" s="225">
        <f t="shared" ref="CK819:CL819" si="711">AVERAGE(CK818,CK820)</f>
        <v>347.5</v>
      </c>
      <c r="CL819" s="225">
        <f t="shared" si="711"/>
        <v>342.5</v>
      </c>
      <c r="CM819" s="228"/>
      <c r="CN819" s="224">
        <f>AVERAGE(CN818,CN820)</f>
        <v>415</v>
      </c>
      <c r="CO819" s="225">
        <f t="shared" ref="CO819:CP819" si="712">AVERAGE(CO818,CO820)</f>
        <v>425</v>
      </c>
      <c r="CP819" s="225">
        <f t="shared" si="712"/>
        <v>420</v>
      </c>
      <c r="CQ819" s="228"/>
      <c r="CR819" s="224">
        <f>AVERAGE(CR818,CR820)</f>
        <v>510</v>
      </c>
      <c r="CS819" s="225">
        <f t="shared" ref="CS819:CT819" si="713">AVERAGE(CS818,CS820)</f>
        <v>520</v>
      </c>
      <c r="CT819" s="225">
        <f t="shared" si="713"/>
        <v>515</v>
      </c>
      <c r="CU819" s="228"/>
      <c r="CV819" s="224">
        <f>AVERAGE(CV818,CV820)</f>
        <v>357.5</v>
      </c>
      <c r="CW819" s="225">
        <f t="shared" ref="CW819:CX819" si="714">AVERAGE(CW818,CW820)</f>
        <v>367.5</v>
      </c>
      <c r="CX819" s="225">
        <f t="shared" si="714"/>
        <v>362.5</v>
      </c>
      <c r="CY819" s="228"/>
      <c r="CZ819" s="224">
        <f>AVERAGE(CZ818,CZ820)</f>
        <v>350</v>
      </c>
      <c r="DA819" s="225">
        <f t="shared" ref="DA819:DB819" si="715">AVERAGE(DA818,DA820)</f>
        <v>360</v>
      </c>
      <c r="DB819" s="225">
        <f t="shared" si="715"/>
        <v>355</v>
      </c>
      <c r="DC819" s="228"/>
      <c r="DD819" s="224">
        <f>AVERAGE(DD818,DD820)</f>
        <v>415</v>
      </c>
      <c r="DE819" s="225">
        <f t="shared" ref="DE819:DF819" si="716">AVERAGE(DE818,DE820)</f>
        <v>425</v>
      </c>
      <c r="DF819" s="225">
        <f t="shared" si="716"/>
        <v>420</v>
      </c>
      <c r="DG819" s="228"/>
      <c r="DH819" s="224">
        <f>AVERAGE(DH818,DH820)</f>
        <v>525</v>
      </c>
      <c r="DI819" s="225">
        <f t="shared" ref="DI819:DJ819" si="717">AVERAGE(DI818,DI820)</f>
        <v>535</v>
      </c>
      <c r="DJ819" s="225">
        <f t="shared" si="717"/>
        <v>530</v>
      </c>
      <c r="DK819" s="228"/>
      <c r="DL819" s="224">
        <f>AVERAGE(DL818,DL820)</f>
        <v>312.5</v>
      </c>
      <c r="DM819" s="225">
        <f t="shared" ref="DM819:DN819" si="718">AVERAGE(DM818,DM820)</f>
        <v>322.5</v>
      </c>
      <c r="DN819" s="225">
        <f t="shared" si="718"/>
        <v>317.5</v>
      </c>
      <c r="DO819" s="228"/>
      <c r="DP819" s="224">
        <f>AVERAGE(DP818,DP820)</f>
        <v>330</v>
      </c>
      <c r="DQ819" s="225">
        <f t="shared" ref="DQ819:DR819" si="719">AVERAGE(DQ818,DQ820)</f>
        <v>340</v>
      </c>
      <c r="DR819" s="225">
        <f t="shared" si="719"/>
        <v>335</v>
      </c>
      <c r="DS819" s="228"/>
      <c r="DT819" s="224">
        <f>AVERAGE(DT818,DT820)</f>
        <v>415</v>
      </c>
      <c r="DU819" s="225">
        <f t="shared" ref="DU819:DV819" si="720">AVERAGE(DU818,DU820)</f>
        <v>425</v>
      </c>
      <c r="DV819" s="225">
        <f t="shared" si="720"/>
        <v>420</v>
      </c>
      <c r="DW819" s="228"/>
      <c r="DX819" s="224">
        <f>AVERAGE(DX818,DX820)</f>
        <v>510</v>
      </c>
      <c r="DY819" s="225">
        <f t="shared" ref="DY819:DZ819" si="721">AVERAGE(DY818,DY820)</f>
        <v>520</v>
      </c>
      <c r="DZ819" s="225">
        <f t="shared" si="721"/>
        <v>515</v>
      </c>
      <c r="EA819" s="228"/>
      <c r="EB819" s="224">
        <f>AVERAGE(EB818,EB820)</f>
        <v>352.5</v>
      </c>
      <c r="EC819" s="225">
        <f t="shared" ref="EC819:ED819" si="722">AVERAGE(EC818,EC820)</f>
        <v>362.5</v>
      </c>
      <c r="ED819" s="225">
        <f t="shared" si="722"/>
        <v>357.5</v>
      </c>
      <c r="EE819" s="228"/>
      <c r="EF819" s="224">
        <f>AVERAGE(EF818,EF820)</f>
        <v>347.5</v>
      </c>
      <c r="EG819" s="225">
        <f t="shared" ref="EG819:EH819" si="723">AVERAGE(EG818,EG820)</f>
        <v>357.5</v>
      </c>
      <c r="EH819" s="225">
        <f t="shared" si="723"/>
        <v>352.5</v>
      </c>
      <c r="EI819" s="228"/>
      <c r="EJ819" s="224">
        <f>AVERAGE(EJ818,EJ820)</f>
        <v>405</v>
      </c>
      <c r="EK819" s="225">
        <f t="shared" ref="EK819:EL819" si="724">AVERAGE(EK818,EK820)</f>
        <v>415</v>
      </c>
      <c r="EL819" s="225">
        <f t="shared" si="724"/>
        <v>410</v>
      </c>
      <c r="EM819" s="228"/>
      <c r="EN819" s="224">
        <f>AVERAGE(EN818,EN820)</f>
        <v>555</v>
      </c>
      <c r="EO819" s="225">
        <f t="shared" ref="EO819:EP819" si="725">AVERAGE(EO818,EO820)</f>
        <v>565</v>
      </c>
      <c r="EP819" s="225">
        <f t="shared" si="725"/>
        <v>560</v>
      </c>
      <c r="EQ819" s="228"/>
      <c r="ER819" s="224">
        <f>AVERAGE(ER818,ER820)</f>
        <v>300</v>
      </c>
      <c r="ES819" s="225">
        <f t="shared" ref="ES819:ET819" si="726">AVERAGE(ES818,ES820)</f>
        <v>310</v>
      </c>
      <c r="ET819" s="225">
        <f t="shared" si="726"/>
        <v>305</v>
      </c>
      <c r="EU819" s="228"/>
      <c r="EV819" s="224">
        <f>AVERAGE(EV818,EV820)</f>
        <v>305</v>
      </c>
      <c r="EW819" s="225">
        <f t="shared" ref="EW819:EX819" si="727">AVERAGE(EW818,EW820)</f>
        <v>315</v>
      </c>
      <c r="EX819" s="225">
        <f t="shared" si="727"/>
        <v>310</v>
      </c>
      <c r="EY819" s="228"/>
      <c r="EZ819" s="224">
        <f>AVERAGE(EZ818,EZ820)</f>
        <v>405</v>
      </c>
      <c r="FA819" s="225">
        <f t="shared" ref="FA819:FB819" si="728">AVERAGE(FA818,FA820)</f>
        <v>415</v>
      </c>
      <c r="FB819" s="225">
        <f t="shared" si="728"/>
        <v>410</v>
      </c>
      <c r="FC819" s="228"/>
      <c r="FD819" s="224">
        <f>AVERAGE(FD818,FD820)</f>
        <v>400</v>
      </c>
      <c r="FE819" s="225">
        <f t="shared" ref="FE819:FF819" si="729">AVERAGE(FE818,FE820)</f>
        <v>410</v>
      </c>
      <c r="FF819" s="225">
        <f t="shared" si="729"/>
        <v>405</v>
      </c>
      <c r="FG819" s="228"/>
      <c r="FH819" s="224">
        <f>AVERAGE(FH818,FH820)</f>
        <v>342.5</v>
      </c>
      <c r="FI819" s="225">
        <f t="shared" ref="FI819:FJ819" si="730">AVERAGE(FI818,FI820)</f>
        <v>352.5</v>
      </c>
      <c r="FJ819" s="225">
        <f t="shared" si="730"/>
        <v>347.5</v>
      </c>
      <c r="FK819" s="228"/>
      <c r="FL819" s="224">
        <f>AVERAGE(FL818,FL820)</f>
        <v>337.5</v>
      </c>
      <c r="FM819" s="225">
        <f t="shared" ref="FM819:FN819" si="731">AVERAGE(FM818,FM820)</f>
        <v>347.5</v>
      </c>
      <c r="FN819" s="225">
        <f t="shared" si="731"/>
        <v>342.5</v>
      </c>
      <c r="FO819" s="228"/>
      <c r="FP819" s="224"/>
      <c r="FQ819" s="225"/>
      <c r="FR819" s="225"/>
      <c r="FS819" s="228"/>
      <c r="FT819" s="224">
        <f>AVERAGE(FT818,FT820)</f>
        <v>477.5</v>
      </c>
      <c r="FU819" s="225">
        <f t="shared" ref="FU819:FV819" si="732">AVERAGE(FU818,FU820)</f>
        <v>487.5</v>
      </c>
      <c r="FV819" s="225">
        <f t="shared" si="732"/>
        <v>482.5</v>
      </c>
      <c r="FW819" s="228"/>
      <c r="FX819" s="224">
        <f>AVERAGE(FX818,FX820)</f>
        <v>312.5</v>
      </c>
      <c r="FY819" s="225">
        <f t="shared" ref="FY819:FZ819" si="733">AVERAGE(FY818,FY820)</f>
        <v>322.5</v>
      </c>
      <c r="FZ819" s="225">
        <f t="shared" si="733"/>
        <v>317.5</v>
      </c>
      <c r="GA819" s="228"/>
      <c r="GB819" s="224">
        <f>AVERAGE(GB818,GB820)</f>
        <v>447.5</v>
      </c>
      <c r="GC819" s="225">
        <f t="shared" ref="GC819:GD819" si="734">AVERAGE(GC818,GC820)</f>
        <v>457.5</v>
      </c>
      <c r="GD819" s="225">
        <f t="shared" si="734"/>
        <v>452.5</v>
      </c>
      <c r="GE819" s="228"/>
      <c r="GF819" s="224">
        <f>AVERAGE(GF818,GF820)</f>
        <v>440</v>
      </c>
      <c r="GG819" s="225">
        <f t="shared" ref="GG819:GH819" si="735">AVERAGE(GG818,GG820)</f>
        <v>450</v>
      </c>
      <c r="GH819" s="225">
        <f t="shared" si="735"/>
        <v>445</v>
      </c>
      <c r="GI819" s="228"/>
      <c r="GJ819" s="224">
        <f>AVERAGE(GJ818,GJ820)</f>
        <v>425</v>
      </c>
      <c r="GK819" s="225">
        <f t="shared" ref="GK819:GL819" si="736">AVERAGE(GK818,GK820)</f>
        <v>435</v>
      </c>
      <c r="GL819" s="225">
        <f t="shared" si="736"/>
        <v>430</v>
      </c>
      <c r="GM819" s="228"/>
      <c r="GN819" s="224">
        <f>AVERAGE(GN818,GN820)</f>
        <v>615</v>
      </c>
      <c r="GO819" s="225">
        <f t="shared" ref="GO819:GP819" si="737">AVERAGE(GO818,GO820)</f>
        <v>625</v>
      </c>
      <c r="GP819" s="225">
        <f t="shared" si="737"/>
        <v>620</v>
      </c>
      <c r="GQ819" s="110"/>
    </row>
    <row r="820" spans="1:199" ht="15.75" x14ac:dyDescent="0.25">
      <c r="A820">
        <f t="shared" si="0"/>
        <v>8</v>
      </c>
      <c r="B820">
        <f t="shared" si="1"/>
        <v>2025</v>
      </c>
      <c r="C820" s="73">
        <f t="shared" si="594"/>
        <v>45870</v>
      </c>
      <c r="D820" s="93">
        <v>390</v>
      </c>
      <c r="E820" s="93">
        <v>400</v>
      </c>
      <c r="F820" s="93">
        <v>395</v>
      </c>
      <c r="G820" s="110">
        <v>-5</v>
      </c>
      <c r="H820" s="118">
        <v>380</v>
      </c>
      <c r="I820" s="93">
        <v>390</v>
      </c>
      <c r="J820" s="93">
        <v>385</v>
      </c>
      <c r="K820" s="110">
        <v>-5</v>
      </c>
      <c r="L820" s="118">
        <v>425</v>
      </c>
      <c r="M820" s="93">
        <v>435</v>
      </c>
      <c r="N820" s="93">
        <v>430</v>
      </c>
      <c r="O820" s="110" t="s">
        <v>5</v>
      </c>
      <c r="P820" s="118">
        <v>380</v>
      </c>
      <c r="Q820" s="93">
        <v>390</v>
      </c>
      <c r="R820" s="93">
        <v>385</v>
      </c>
      <c r="S820" s="110">
        <v>-20</v>
      </c>
      <c r="T820" s="118">
        <v>330</v>
      </c>
      <c r="U820" s="93">
        <v>340</v>
      </c>
      <c r="V820" s="93">
        <v>335</v>
      </c>
      <c r="W820" s="110">
        <v>-5</v>
      </c>
      <c r="X820" s="118">
        <v>320</v>
      </c>
      <c r="Y820" s="93">
        <v>330</v>
      </c>
      <c r="Z820" s="93">
        <v>325</v>
      </c>
      <c r="AA820" s="110">
        <v>-5</v>
      </c>
      <c r="AB820" s="118">
        <v>405</v>
      </c>
      <c r="AC820" s="93">
        <v>415</v>
      </c>
      <c r="AD820" s="93">
        <v>410</v>
      </c>
      <c r="AE820" s="110" t="s">
        <v>5</v>
      </c>
      <c r="AF820" s="118">
        <v>355</v>
      </c>
      <c r="AG820" s="93">
        <v>365</v>
      </c>
      <c r="AH820" s="93">
        <v>360</v>
      </c>
      <c r="AI820" s="110" t="s">
        <v>5</v>
      </c>
      <c r="AJ820" s="118">
        <v>315</v>
      </c>
      <c r="AK820" s="93">
        <v>325</v>
      </c>
      <c r="AL820" s="93">
        <v>320</v>
      </c>
      <c r="AM820" s="110">
        <v>-5</v>
      </c>
      <c r="AN820" s="118">
        <v>320</v>
      </c>
      <c r="AO820" s="93">
        <v>330</v>
      </c>
      <c r="AP820" s="93">
        <v>325</v>
      </c>
      <c r="AQ820" s="110">
        <v>-5</v>
      </c>
      <c r="AR820" s="118">
        <v>415</v>
      </c>
      <c r="AS820" s="93">
        <v>425</v>
      </c>
      <c r="AT820" s="93">
        <v>420</v>
      </c>
      <c r="AU820" s="110" t="s">
        <v>5</v>
      </c>
      <c r="AV820" s="118">
        <v>355</v>
      </c>
      <c r="AW820" s="93">
        <v>365</v>
      </c>
      <c r="AX820" s="93">
        <v>360</v>
      </c>
      <c r="AY820" s="110" t="s">
        <v>5</v>
      </c>
      <c r="AZ820" s="118">
        <v>315</v>
      </c>
      <c r="BA820" s="93">
        <v>325</v>
      </c>
      <c r="BB820" s="93">
        <v>320</v>
      </c>
      <c r="BC820" s="110" t="s">
        <v>5</v>
      </c>
      <c r="BD820" s="118">
        <v>305</v>
      </c>
      <c r="BE820" s="93">
        <v>315</v>
      </c>
      <c r="BF820" s="93">
        <v>310</v>
      </c>
      <c r="BG820" s="110">
        <v>-5</v>
      </c>
      <c r="BH820" s="118">
        <v>395</v>
      </c>
      <c r="BI820" s="93">
        <v>405</v>
      </c>
      <c r="BJ820" s="93">
        <v>400</v>
      </c>
      <c r="BK820" s="110" t="s">
        <v>5</v>
      </c>
      <c r="BL820" s="118">
        <v>335</v>
      </c>
      <c r="BM820" s="93">
        <v>345</v>
      </c>
      <c r="BN820" s="93">
        <v>340</v>
      </c>
      <c r="BO820" s="110">
        <v>-5</v>
      </c>
      <c r="BP820" s="118">
        <v>345</v>
      </c>
      <c r="BQ820" s="93">
        <v>355</v>
      </c>
      <c r="BR820" s="93">
        <v>350</v>
      </c>
      <c r="BS820" s="110">
        <v>-5</v>
      </c>
      <c r="BT820" s="118">
        <v>290</v>
      </c>
      <c r="BU820" s="93">
        <v>300</v>
      </c>
      <c r="BV820" s="93">
        <v>295</v>
      </c>
      <c r="BW820" s="110">
        <v>-5</v>
      </c>
      <c r="BX820" s="118">
        <v>415</v>
      </c>
      <c r="BY820" s="93">
        <v>425</v>
      </c>
      <c r="BZ820" s="93">
        <v>420</v>
      </c>
      <c r="CA820" s="110" t="s">
        <v>5</v>
      </c>
      <c r="CB820" s="118">
        <v>515</v>
      </c>
      <c r="CC820" s="93">
        <v>525</v>
      </c>
      <c r="CD820" s="93">
        <v>520</v>
      </c>
      <c r="CE820" s="110">
        <v>10</v>
      </c>
      <c r="CF820" s="118">
        <v>335</v>
      </c>
      <c r="CG820" s="93">
        <v>345</v>
      </c>
      <c r="CH820" s="93">
        <v>340</v>
      </c>
      <c r="CI820" s="110">
        <v>-10</v>
      </c>
      <c r="CJ820" s="118">
        <v>330</v>
      </c>
      <c r="CK820" s="93">
        <v>340</v>
      </c>
      <c r="CL820" s="93">
        <v>335</v>
      </c>
      <c r="CM820" s="110">
        <v>-15</v>
      </c>
      <c r="CN820" s="118">
        <v>415</v>
      </c>
      <c r="CO820" s="93">
        <v>425</v>
      </c>
      <c r="CP820" s="93">
        <v>420</v>
      </c>
      <c r="CQ820" s="110" t="s">
        <v>5</v>
      </c>
      <c r="CR820" s="118">
        <v>515</v>
      </c>
      <c r="CS820" s="93">
        <v>525</v>
      </c>
      <c r="CT820" s="93">
        <v>520</v>
      </c>
      <c r="CU820" s="110">
        <v>10</v>
      </c>
      <c r="CV820" s="118">
        <v>355</v>
      </c>
      <c r="CW820" s="93">
        <v>365</v>
      </c>
      <c r="CX820" s="93">
        <v>360</v>
      </c>
      <c r="CY820" s="110">
        <v>-5</v>
      </c>
      <c r="CZ820" s="118">
        <v>345</v>
      </c>
      <c r="DA820" s="93">
        <v>355</v>
      </c>
      <c r="DB820" s="93">
        <v>350</v>
      </c>
      <c r="DC820" s="110">
        <v>-10</v>
      </c>
      <c r="DD820" s="118">
        <v>415</v>
      </c>
      <c r="DE820" s="93">
        <v>425</v>
      </c>
      <c r="DF820" s="93">
        <v>420</v>
      </c>
      <c r="DG820" s="110" t="s">
        <v>5</v>
      </c>
      <c r="DH820" s="118">
        <v>530</v>
      </c>
      <c r="DI820" s="93">
        <v>540</v>
      </c>
      <c r="DJ820" s="93">
        <v>535</v>
      </c>
      <c r="DK820" s="110">
        <v>10</v>
      </c>
      <c r="DL820" s="118">
        <v>310</v>
      </c>
      <c r="DM820" s="93">
        <v>320</v>
      </c>
      <c r="DN820" s="93">
        <v>315</v>
      </c>
      <c r="DO820" s="110">
        <v>-5</v>
      </c>
      <c r="DP820" s="118">
        <v>325</v>
      </c>
      <c r="DQ820" s="93">
        <v>335</v>
      </c>
      <c r="DR820" s="93">
        <v>330</v>
      </c>
      <c r="DS820" s="110">
        <v>-10</v>
      </c>
      <c r="DT820" s="118">
        <v>415</v>
      </c>
      <c r="DU820" s="93">
        <v>425</v>
      </c>
      <c r="DV820" s="93">
        <v>420</v>
      </c>
      <c r="DW820" s="110" t="s">
        <v>5</v>
      </c>
      <c r="DX820" s="118">
        <v>515</v>
      </c>
      <c r="DY820" s="93">
        <v>525</v>
      </c>
      <c r="DZ820" s="93">
        <v>520</v>
      </c>
      <c r="EA820" s="110">
        <v>10</v>
      </c>
      <c r="EB820" s="118">
        <v>350</v>
      </c>
      <c r="EC820" s="93">
        <v>360</v>
      </c>
      <c r="ED820" s="93">
        <v>355</v>
      </c>
      <c r="EE820" s="110">
        <v>-5</v>
      </c>
      <c r="EF820" s="118">
        <v>345</v>
      </c>
      <c r="EG820" s="93">
        <v>355</v>
      </c>
      <c r="EH820" s="93">
        <v>350</v>
      </c>
      <c r="EI820" s="110">
        <v>-5</v>
      </c>
      <c r="EJ820" s="118">
        <v>405</v>
      </c>
      <c r="EK820" s="93">
        <v>415</v>
      </c>
      <c r="EL820" s="93">
        <v>410</v>
      </c>
      <c r="EM820" s="110" t="s">
        <v>5</v>
      </c>
      <c r="EN820" s="118">
        <v>560</v>
      </c>
      <c r="EO820" s="93">
        <v>570</v>
      </c>
      <c r="EP820" s="93">
        <v>565</v>
      </c>
      <c r="EQ820" s="110">
        <v>10</v>
      </c>
      <c r="ER820" s="118">
        <v>295</v>
      </c>
      <c r="ES820" s="93">
        <v>305</v>
      </c>
      <c r="ET820" s="93">
        <v>300</v>
      </c>
      <c r="EU820" s="110">
        <v>-10</v>
      </c>
      <c r="EV820" s="118">
        <v>305</v>
      </c>
      <c r="EW820" s="93">
        <v>315</v>
      </c>
      <c r="EX820" s="93">
        <v>310</v>
      </c>
      <c r="EY820" s="110" t="s">
        <v>5</v>
      </c>
      <c r="EZ820" s="118">
        <v>405</v>
      </c>
      <c r="FA820" s="93">
        <v>415</v>
      </c>
      <c r="FB820" s="93">
        <v>410</v>
      </c>
      <c r="FC820" s="110" t="s">
        <v>5</v>
      </c>
      <c r="FD820" s="118">
        <v>400</v>
      </c>
      <c r="FE820" s="93">
        <v>410</v>
      </c>
      <c r="FF820" s="93">
        <v>405</v>
      </c>
      <c r="FG820" s="110" t="s">
        <v>5</v>
      </c>
      <c r="FH820" s="118">
        <v>345</v>
      </c>
      <c r="FI820" s="93">
        <v>355</v>
      </c>
      <c r="FJ820" s="93">
        <v>350</v>
      </c>
      <c r="FK820" s="110">
        <v>5</v>
      </c>
      <c r="FL820" s="118">
        <v>335</v>
      </c>
      <c r="FM820" s="93">
        <v>345</v>
      </c>
      <c r="FN820" s="93">
        <v>340</v>
      </c>
      <c r="FO820" s="110">
        <v>-5</v>
      </c>
      <c r="FT820" s="118">
        <v>475</v>
      </c>
      <c r="FU820" s="93">
        <v>485</v>
      </c>
      <c r="FV820" s="93">
        <v>480</v>
      </c>
      <c r="FW820" s="110">
        <v>-5</v>
      </c>
      <c r="FX820" s="118">
        <v>310</v>
      </c>
      <c r="FY820" s="93">
        <v>320</v>
      </c>
      <c r="FZ820" s="93">
        <v>315</v>
      </c>
      <c r="GA820" s="110">
        <v>-5</v>
      </c>
      <c r="GB820" s="118">
        <v>445</v>
      </c>
      <c r="GC820" s="93">
        <v>455</v>
      </c>
      <c r="GD820" s="93">
        <v>450</v>
      </c>
      <c r="GE820" s="110">
        <v>-5</v>
      </c>
      <c r="GF820" s="118">
        <v>435</v>
      </c>
      <c r="GG820" s="93">
        <v>445</v>
      </c>
      <c r="GH820" s="93">
        <v>440</v>
      </c>
      <c r="GI820" s="110">
        <v>-10</v>
      </c>
      <c r="GJ820" s="118">
        <v>425</v>
      </c>
      <c r="GK820" s="93">
        <v>435</v>
      </c>
      <c r="GL820" s="93">
        <v>430</v>
      </c>
      <c r="GM820" s="110" t="s">
        <v>5</v>
      </c>
      <c r="GN820" s="118">
        <v>620</v>
      </c>
      <c r="GO820" s="93">
        <v>630</v>
      </c>
      <c r="GP820" s="93">
        <v>625</v>
      </c>
      <c r="GQ820" s="110">
        <v>10</v>
      </c>
    </row>
    <row r="821" spans="1:199" ht="15.75" x14ac:dyDescent="0.25">
      <c r="A821">
        <f t="shared" si="0"/>
        <v>8</v>
      </c>
      <c r="B821">
        <f t="shared" si="1"/>
        <v>2025</v>
      </c>
      <c r="C821" s="73">
        <f t="shared" si="594"/>
        <v>45877</v>
      </c>
      <c r="D821" s="208">
        <v>395</v>
      </c>
      <c r="E821" s="209">
        <v>405</v>
      </c>
      <c r="F821" s="210">
        <v>400</v>
      </c>
      <c r="G821" s="210">
        <v>5</v>
      </c>
      <c r="H821" s="208">
        <v>380</v>
      </c>
      <c r="I821" s="209">
        <v>390</v>
      </c>
      <c r="J821" s="210">
        <v>385</v>
      </c>
      <c r="K821" s="210" t="s">
        <v>5</v>
      </c>
      <c r="L821" s="208">
        <v>425</v>
      </c>
      <c r="M821" s="209">
        <v>435</v>
      </c>
      <c r="N821" s="210">
        <v>430</v>
      </c>
      <c r="O821" s="210" t="s">
        <v>5</v>
      </c>
      <c r="P821" s="208">
        <v>380</v>
      </c>
      <c r="Q821" s="209">
        <v>390</v>
      </c>
      <c r="R821" s="210">
        <v>385</v>
      </c>
      <c r="S821" s="210" t="s">
        <v>5</v>
      </c>
      <c r="T821" s="208">
        <v>325</v>
      </c>
      <c r="U821" s="209">
        <v>335</v>
      </c>
      <c r="V821" s="210">
        <v>330</v>
      </c>
      <c r="W821" s="210">
        <v>-5</v>
      </c>
      <c r="X821" s="208">
        <v>310</v>
      </c>
      <c r="Y821" s="209">
        <v>320</v>
      </c>
      <c r="Z821" s="210">
        <v>315</v>
      </c>
      <c r="AA821" s="210">
        <v>-10</v>
      </c>
      <c r="AB821" s="208">
        <v>405</v>
      </c>
      <c r="AC821" s="209">
        <v>415</v>
      </c>
      <c r="AD821" s="210">
        <v>410</v>
      </c>
      <c r="AE821" s="210" t="s">
        <v>5</v>
      </c>
      <c r="AF821" s="208">
        <v>350</v>
      </c>
      <c r="AG821" s="209">
        <v>360</v>
      </c>
      <c r="AH821" s="210">
        <v>355</v>
      </c>
      <c r="AI821" s="210">
        <v>-5</v>
      </c>
      <c r="AJ821" s="208">
        <v>330</v>
      </c>
      <c r="AK821" s="209">
        <v>340</v>
      </c>
      <c r="AL821" s="210">
        <v>335</v>
      </c>
      <c r="AM821" s="210">
        <v>15</v>
      </c>
      <c r="AN821" s="208">
        <v>310</v>
      </c>
      <c r="AO821" s="209">
        <v>320</v>
      </c>
      <c r="AP821" s="210">
        <v>315</v>
      </c>
      <c r="AQ821" s="210">
        <v>-10</v>
      </c>
      <c r="AR821" s="208">
        <v>415</v>
      </c>
      <c r="AS821" s="209">
        <v>425</v>
      </c>
      <c r="AT821" s="210">
        <v>420</v>
      </c>
      <c r="AU821" s="210" t="s">
        <v>5</v>
      </c>
      <c r="AV821" s="208">
        <v>350</v>
      </c>
      <c r="AW821" s="209">
        <v>360</v>
      </c>
      <c r="AX821" s="210">
        <v>355</v>
      </c>
      <c r="AY821" s="210">
        <v>-5</v>
      </c>
      <c r="AZ821" s="208">
        <v>325</v>
      </c>
      <c r="BA821" s="209">
        <v>335</v>
      </c>
      <c r="BB821" s="210">
        <v>330</v>
      </c>
      <c r="BC821" s="210">
        <v>10</v>
      </c>
      <c r="BD821" s="208">
        <v>295</v>
      </c>
      <c r="BE821" s="209">
        <v>305</v>
      </c>
      <c r="BF821" s="210">
        <v>300</v>
      </c>
      <c r="BG821" s="210">
        <v>-10</v>
      </c>
      <c r="BH821" s="208">
        <v>395</v>
      </c>
      <c r="BI821" s="209">
        <v>405</v>
      </c>
      <c r="BJ821" s="210">
        <v>400</v>
      </c>
      <c r="BK821" s="210" t="s">
        <v>5</v>
      </c>
      <c r="BL821" s="208">
        <v>335</v>
      </c>
      <c r="BM821" s="209">
        <v>345</v>
      </c>
      <c r="BN821" s="210">
        <v>340</v>
      </c>
      <c r="BO821" s="210" t="s">
        <v>5</v>
      </c>
      <c r="BP821" s="208">
        <v>340</v>
      </c>
      <c r="BQ821" s="209">
        <v>350</v>
      </c>
      <c r="BR821" s="210">
        <v>345</v>
      </c>
      <c r="BS821" s="210">
        <v>-5</v>
      </c>
      <c r="BT821" s="208">
        <v>290</v>
      </c>
      <c r="BU821" s="209">
        <v>300</v>
      </c>
      <c r="BV821" s="210">
        <v>295</v>
      </c>
      <c r="BW821" s="210" t="s">
        <v>5</v>
      </c>
      <c r="BX821" s="208">
        <v>415</v>
      </c>
      <c r="BY821" s="209">
        <v>425</v>
      </c>
      <c r="BZ821" s="210">
        <v>420</v>
      </c>
      <c r="CA821" s="210" t="s">
        <v>5</v>
      </c>
      <c r="CB821" s="208">
        <v>515</v>
      </c>
      <c r="CC821" s="209">
        <v>525</v>
      </c>
      <c r="CD821" s="210">
        <v>520</v>
      </c>
      <c r="CE821" s="210" t="s">
        <v>5</v>
      </c>
      <c r="CF821" s="208">
        <v>335</v>
      </c>
      <c r="CG821" s="209">
        <v>345</v>
      </c>
      <c r="CH821" s="210">
        <v>340</v>
      </c>
      <c r="CI821" s="210" t="s">
        <v>5</v>
      </c>
      <c r="CJ821" s="208">
        <v>325</v>
      </c>
      <c r="CK821" s="209">
        <v>335</v>
      </c>
      <c r="CL821" s="210">
        <v>330</v>
      </c>
      <c r="CM821" s="210">
        <v>-5</v>
      </c>
      <c r="CN821" s="208">
        <v>415</v>
      </c>
      <c r="CO821" s="209">
        <v>425</v>
      </c>
      <c r="CP821" s="210">
        <v>420</v>
      </c>
      <c r="CQ821" s="210" t="s">
        <v>5</v>
      </c>
      <c r="CR821" s="208">
        <v>515</v>
      </c>
      <c r="CS821" s="209">
        <v>525</v>
      </c>
      <c r="CT821" s="210">
        <v>520</v>
      </c>
      <c r="CU821" s="210" t="s">
        <v>5</v>
      </c>
      <c r="CV821" s="208">
        <v>355</v>
      </c>
      <c r="CW821" s="209">
        <v>365</v>
      </c>
      <c r="CX821" s="210">
        <v>360</v>
      </c>
      <c r="CY821" s="210" t="s">
        <v>5</v>
      </c>
      <c r="CZ821" s="208">
        <v>345</v>
      </c>
      <c r="DA821" s="209">
        <v>355</v>
      </c>
      <c r="DB821" s="210">
        <v>350</v>
      </c>
      <c r="DC821" s="210" t="s">
        <v>5</v>
      </c>
      <c r="DD821" s="208">
        <v>415</v>
      </c>
      <c r="DE821" s="209">
        <v>425</v>
      </c>
      <c r="DF821" s="210">
        <v>420</v>
      </c>
      <c r="DG821" s="210" t="s">
        <v>5</v>
      </c>
      <c r="DH821" s="208">
        <v>530</v>
      </c>
      <c r="DI821" s="209">
        <v>540</v>
      </c>
      <c r="DJ821" s="210">
        <v>535</v>
      </c>
      <c r="DK821" s="210" t="s">
        <v>5</v>
      </c>
      <c r="DL821" s="208">
        <v>310</v>
      </c>
      <c r="DM821" s="209">
        <v>320</v>
      </c>
      <c r="DN821" s="210">
        <v>315</v>
      </c>
      <c r="DO821" s="210" t="s">
        <v>5</v>
      </c>
      <c r="DP821" s="208">
        <v>325</v>
      </c>
      <c r="DQ821" s="209">
        <v>335</v>
      </c>
      <c r="DR821" s="210">
        <v>330</v>
      </c>
      <c r="DS821" s="210" t="s">
        <v>5</v>
      </c>
      <c r="DT821" s="208">
        <v>415</v>
      </c>
      <c r="DU821" s="209">
        <v>425</v>
      </c>
      <c r="DV821" s="210">
        <v>420</v>
      </c>
      <c r="DW821" s="210" t="s">
        <v>5</v>
      </c>
      <c r="DX821" s="208">
        <v>515</v>
      </c>
      <c r="DY821" s="209">
        <v>525</v>
      </c>
      <c r="DZ821" s="210">
        <v>520</v>
      </c>
      <c r="EA821" s="210" t="s">
        <v>5</v>
      </c>
      <c r="EB821" s="208">
        <v>350</v>
      </c>
      <c r="EC821" s="209">
        <v>360</v>
      </c>
      <c r="ED821" s="210">
        <v>355</v>
      </c>
      <c r="EE821" s="210" t="s">
        <v>5</v>
      </c>
      <c r="EF821" s="208">
        <v>335</v>
      </c>
      <c r="EG821" s="209">
        <v>345</v>
      </c>
      <c r="EH821" s="210">
        <v>340</v>
      </c>
      <c r="EI821" s="210">
        <v>-10</v>
      </c>
      <c r="EJ821" s="208">
        <v>405</v>
      </c>
      <c r="EK821" s="209">
        <v>415</v>
      </c>
      <c r="EL821" s="210">
        <v>410</v>
      </c>
      <c r="EM821" s="210" t="s">
        <v>5</v>
      </c>
      <c r="EN821" s="208">
        <v>560</v>
      </c>
      <c r="EO821" s="209">
        <v>570</v>
      </c>
      <c r="EP821" s="210">
        <v>565</v>
      </c>
      <c r="EQ821" s="210" t="s">
        <v>5</v>
      </c>
      <c r="ER821" s="208">
        <v>295</v>
      </c>
      <c r="ES821" s="209">
        <v>305</v>
      </c>
      <c r="ET821" s="210">
        <v>300</v>
      </c>
      <c r="EU821" s="210" t="s">
        <v>5</v>
      </c>
      <c r="EV821" s="208">
        <v>305</v>
      </c>
      <c r="EW821" s="209">
        <v>315</v>
      </c>
      <c r="EX821" s="210">
        <v>310</v>
      </c>
      <c r="EY821" s="210" t="s">
        <v>5</v>
      </c>
      <c r="EZ821" s="208">
        <v>405</v>
      </c>
      <c r="FA821" s="209">
        <v>415</v>
      </c>
      <c r="FB821" s="210">
        <v>410</v>
      </c>
      <c r="FC821" s="210" t="s">
        <v>5</v>
      </c>
      <c r="FD821" s="208">
        <v>400</v>
      </c>
      <c r="FE821" s="209">
        <v>410</v>
      </c>
      <c r="FF821" s="210">
        <v>405</v>
      </c>
      <c r="FG821" s="210" t="s">
        <v>5</v>
      </c>
      <c r="FH821" s="208">
        <v>330</v>
      </c>
      <c r="FI821" s="209">
        <v>340</v>
      </c>
      <c r="FJ821" s="210">
        <v>335</v>
      </c>
      <c r="FK821" s="210">
        <v>-15</v>
      </c>
      <c r="FL821" s="208">
        <v>330</v>
      </c>
      <c r="FM821" s="209">
        <v>340</v>
      </c>
      <c r="FN821" s="210">
        <v>335</v>
      </c>
      <c r="FO821" s="210">
        <v>-5</v>
      </c>
      <c r="FT821" s="208">
        <v>475</v>
      </c>
      <c r="FU821" s="209">
        <v>485</v>
      </c>
      <c r="FV821" s="210">
        <v>480</v>
      </c>
      <c r="FW821" s="210" t="s">
        <v>5</v>
      </c>
      <c r="FX821" s="208">
        <v>305</v>
      </c>
      <c r="FY821" s="209">
        <v>315</v>
      </c>
      <c r="FZ821" s="210">
        <v>310</v>
      </c>
      <c r="GA821" s="210">
        <v>-5</v>
      </c>
      <c r="GB821" s="208">
        <v>445</v>
      </c>
      <c r="GC821" s="209">
        <v>455</v>
      </c>
      <c r="GD821" s="210">
        <v>450</v>
      </c>
      <c r="GE821" s="210" t="s">
        <v>5</v>
      </c>
      <c r="GF821" s="208">
        <v>435</v>
      </c>
      <c r="GG821" s="209">
        <v>445</v>
      </c>
      <c r="GH821" s="210">
        <v>440</v>
      </c>
      <c r="GI821" s="210" t="s">
        <v>5</v>
      </c>
      <c r="GJ821" s="208">
        <v>425</v>
      </c>
      <c r="GK821" s="209">
        <v>435</v>
      </c>
      <c r="GL821" s="210">
        <v>430</v>
      </c>
      <c r="GM821" s="210" t="s">
        <v>5</v>
      </c>
      <c r="GN821" s="208">
        <v>620</v>
      </c>
      <c r="GO821" s="209">
        <v>630</v>
      </c>
      <c r="GP821" s="210">
        <v>625</v>
      </c>
      <c r="GQ821" s="210" t="s">
        <v>5</v>
      </c>
    </row>
    <row r="822" spans="1:199" ht="15.75" x14ac:dyDescent="0.25">
      <c r="A822">
        <f t="shared" si="0"/>
        <v>8</v>
      </c>
      <c r="B822">
        <f t="shared" si="1"/>
        <v>2025</v>
      </c>
      <c r="C822" s="73">
        <f t="shared" si="594"/>
        <v>45884</v>
      </c>
      <c r="D822" s="95">
        <v>395</v>
      </c>
      <c r="E822" s="95">
        <v>405</v>
      </c>
      <c r="F822" s="95">
        <v>400</v>
      </c>
      <c r="G822" s="106" t="s">
        <v>5</v>
      </c>
      <c r="H822" s="115">
        <v>380</v>
      </c>
      <c r="I822" s="95">
        <v>390</v>
      </c>
      <c r="J822" s="95">
        <v>385</v>
      </c>
      <c r="K822" s="106" t="s">
        <v>5</v>
      </c>
      <c r="L822" s="115">
        <v>425</v>
      </c>
      <c r="M822" s="95">
        <v>435</v>
      </c>
      <c r="N822" s="95">
        <v>430</v>
      </c>
      <c r="O822" s="106" t="s">
        <v>5</v>
      </c>
      <c r="P822" s="115">
        <v>370</v>
      </c>
      <c r="Q822" s="95">
        <v>380</v>
      </c>
      <c r="R822" s="95">
        <v>375</v>
      </c>
      <c r="S822" s="106">
        <v>-10</v>
      </c>
      <c r="T822" s="115">
        <v>325</v>
      </c>
      <c r="U822" s="95">
        <v>335</v>
      </c>
      <c r="V822" s="95">
        <v>330</v>
      </c>
      <c r="W822" s="106" t="s">
        <v>5</v>
      </c>
      <c r="X822" s="115">
        <v>310</v>
      </c>
      <c r="Y822" s="95">
        <v>320</v>
      </c>
      <c r="Z822" s="95">
        <v>315</v>
      </c>
      <c r="AA822" s="106" t="s">
        <v>5</v>
      </c>
      <c r="AB822" s="115">
        <v>405</v>
      </c>
      <c r="AC822" s="95">
        <v>415</v>
      </c>
      <c r="AD822" s="95">
        <v>410</v>
      </c>
      <c r="AE822" s="106" t="s">
        <v>5</v>
      </c>
      <c r="AF822" s="115">
        <v>350</v>
      </c>
      <c r="AG822" s="95">
        <v>360</v>
      </c>
      <c r="AH822" s="95">
        <v>355</v>
      </c>
      <c r="AI822" s="106" t="s">
        <v>5</v>
      </c>
      <c r="AJ822" s="115">
        <v>325</v>
      </c>
      <c r="AK822" s="95">
        <v>335</v>
      </c>
      <c r="AL822" s="95">
        <v>330</v>
      </c>
      <c r="AM822" s="106">
        <v>-5</v>
      </c>
      <c r="AN822" s="115">
        <v>310</v>
      </c>
      <c r="AO822" s="95">
        <v>320</v>
      </c>
      <c r="AP822" s="95">
        <v>315</v>
      </c>
      <c r="AQ822" s="106" t="s">
        <v>5</v>
      </c>
      <c r="AR822" s="115">
        <v>415</v>
      </c>
      <c r="AS822" s="95">
        <v>425</v>
      </c>
      <c r="AT822" s="95">
        <v>420</v>
      </c>
      <c r="AU822" s="106" t="s">
        <v>5</v>
      </c>
      <c r="AV822" s="115">
        <v>350</v>
      </c>
      <c r="AW822" s="95">
        <v>360</v>
      </c>
      <c r="AX822" s="95">
        <v>355</v>
      </c>
      <c r="AY822" s="106" t="s">
        <v>5</v>
      </c>
      <c r="AZ822" s="115">
        <v>315</v>
      </c>
      <c r="BA822" s="95">
        <v>325</v>
      </c>
      <c r="BB822" s="95">
        <v>320</v>
      </c>
      <c r="BC822" s="106">
        <v>-10</v>
      </c>
      <c r="BD822" s="115">
        <v>295</v>
      </c>
      <c r="BE822" s="95">
        <v>305</v>
      </c>
      <c r="BF822" s="95">
        <v>300</v>
      </c>
      <c r="BG822" s="106" t="s">
        <v>5</v>
      </c>
      <c r="BH822" s="115">
        <v>395</v>
      </c>
      <c r="BI822" s="95">
        <v>405</v>
      </c>
      <c r="BJ822" s="95">
        <v>400</v>
      </c>
      <c r="BK822" s="106" t="s">
        <v>5</v>
      </c>
      <c r="BL822" s="115">
        <v>335</v>
      </c>
      <c r="BM822" s="95">
        <v>345</v>
      </c>
      <c r="BN822" s="95">
        <v>340</v>
      </c>
      <c r="BO822" s="106" t="s">
        <v>5</v>
      </c>
      <c r="BP822" s="115">
        <v>335</v>
      </c>
      <c r="BQ822" s="95">
        <v>345</v>
      </c>
      <c r="BR822" s="95">
        <v>340</v>
      </c>
      <c r="BS822" s="106">
        <v>-5</v>
      </c>
      <c r="BT822" s="115">
        <v>280</v>
      </c>
      <c r="BU822" s="95">
        <v>290</v>
      </c>
      <c r="BV822" s="95">
        <v>285</v>
      </c>
      <c r="BW822" s="106">
        <v>-10</v>
      </c>
      <c r="BX822" s="115">
        <v>415</v>
      </c>
      <c r="BY822" s="95">
        <v>425</v>
      </c>
      <c r="BZ822" s="95">
        <v>420</v>
      </c>
      <c r="CA822" s="106" t="s">
        <v>5</v>
      </c>
      <c r="CB822" s="115">
        <v>520</v>
      </c>
      <c r="CC822" s="95">
        <v>530</v>
      </c>
      <c r="CD822" s="95">
        <v>525</v>
      </c>
      <c r="CE822" s="106">
        <v>5</v>
      </c>
      <c r="CF822" s="115">
        <v>335</v>
      </c>
      <c r="CG822" s="95">
        <v>345</v>
      </c>
      <c r="CH822" s="95">
        <v>340</v>
      </c>
      <c r="CI822" s="106" t="s">
        <v>5</v>
      </c>
      <c r="CJ822" s="115">
        <v>325</v>
      </c>
      <c r="CK822" s="95">
        <v>335</v>
      </c>
      <c r="CL822" s="95">
        <v>330</v>
      </c>
      <c r="CM822" s="106" t="s">
        <v>5</v>
      </c>
      <c r="CN822" s="115">
        <v>415</v>
      </c>
      <c r="CO822" s="95">
        <v>425</v>
      </c>
      <c r="CP822" s="95">
        <v>420</v>
      </c>
      <c r="CQ822" s="106" t="s">
        <v>5</v>
      </c>
      <c r="CR822" s="115">
        <v>520</v>
      </c>
      <c r="CS822" s="95">
        <v>530</v>
      </c>
      <c r="CT822" s="95">
        <v>525</v>
      </c>
      <c r="CU822" s="106">
        <v>5</v>
      </c>
      <c r="CV822" s="115">
        <v>355</v>
      </c>
      <c r="CW822" s="95">
        <v>365</v>
      </c>
      <c r="CX822" s="95">
        <v>360</v>
      </c>
      <c r="CY822" s="106" t="s">
        <v>5</v>
      </c>
      <c r="CZ822" s="115">
        <v>345</v>
      </c>
      <c r="DA822" s="95">
        <v>355</v>
      </c>
      <c r="DB822" s="95">
        <v>350</v>
      </c>
      <c r="DC822" s="106" t="s">
        <v>5</v>
      </c>
      <c r="DD822" s="115">
        <v>415</v>
      </c>
      <c r="DE822" s="95">
        <v>425</v>
      </c>
      <c r="DF822" s="95">
        <v>420</v>
      </c>
      <c r="DG822" s="106" t="s">
        <v>5</v>
      </c>
      <c r="DH822" s="115">
        <v>535</v>
      </c>
      <c r="DI822" s="95">
        <v>545</v>
      </c>
      <c r="DJ822" s="95">
        <v>540</v>
      </c>
      <c r="DK822" s="106">
        <v>5</v>
      </c>
      <c r="DL822" s="115">
        <v>310</v>
      </c>
      <c r="DM822" s="95">
        <v>320</v>
      </c>
      <c r="DN822" s="95">
        <v>315</v>
      </c>
      <c r="DO822" s="106" t="s">
        <v>5</v>
      </c>
      <c r="DP822" s="115">
        <v>325</v>
      </c>
      <c r="DQ822" s="95">
        <v>335</v>
      </c>
      <c r="DR822" s="95">
        <v>330</v>
      </c>
      <c r="DS822" s="106" t="s">
        <v>5</v>
      </c>
      <c r="DT822" s="115">
        <v>415</v>
      </c>
      <c r="DU822" s="95">
        <v>425</v>
      </c>
      <c r="DV822" s="95">
        <v>420</v>
      </c>
      <c r="DW822" s="106" t="s">
        <v>5</v>
      </c>
      <c r="DX822" s="115">
        <v>520</v>
      </c>
      <c r="DY822" s="95">
        <v>530</v>
      </c>
      <c r="DZ822" s="95">
        <v>525</v>
      </c>
      <c r="EA822" s="106">
        <v>5</v>
      </c>
      <c r="EB822" s="115">
        <v>350</v>
      </c>
      <c r="EC822" s="95">
        <v>360</v>
      </c>
      <c r="ED822" s="95">
        <v>355</v>
      </c>
      <c r="EE822" s="106" t="s">
        <v>5</v>
      </c>
      <c r="EF822" s="115">
        <v>325</v>
      </c>
      <c r="EG822" s="95">
        <v>335</v>
      </c>
      <c r="EH822" s="95">
        <v>330</v>
      </c>
      <c r="EI822" s="106">
        <v>-10</v>
      </c>
      <c r="EJ822" s="115">
        <v>405</v>
      </c>
      <c r="EK822" s="95">
        <v>415</v>
      </c>
      <c r="EL822" s="95">
        <v>410</v>
      </c>
      <c r="EM822" s="106" t="s">
        <v>5</v>
      </c>
      <c r="EN822" s="115">
        <v>565</v>
      </c>
      <c r="EO822" s="95">
        <v>575</v>
      </c>
      <c r="EP822" s="95">
        <v>570</v>
      </c>
      <c r="EQ822" s="106">
        <v>5</v>
      </c>
      <c r="ER822" s="115">
        <v>290</v>
      </c>
      <c r="ES822" s="95">
        <v>300</v>
      </c>
      <c r="ET822" s="95">
        <v>295</v>
      </c>
      <c r="EU822" s="106">
        <v>-5</v>
      </c>
      <c r="EV822" s="115">
        <v>305</v>
      </c>
      <c r="EW822" s="95">
        <v>315</v>
      </c>
      <c r="EX822" s="95">
        <v>310</v>
      </c>
      <c r="EY822" s="106" t="s">
        <v>5</v>
      </c>
      <c r="EZ822" s="115">
        <v>405</v>
      </c>
      <c r="FA822" s="95">
        <v>415</v>
      </c>
      <c r="FB822" s="95">
        <v>410</v>
      </c>
      <c r="FC822" s="106" t="s">
        <v>5</v>
      </c>
      <c r="FD822" s="115">
        <v>400</v>
      </c>
      <c r="FE822" s="95">
        <v>410</v>
      </c>
      <c r="FF822" s="95">
        <v>405</v>
      </c>
      <c r="FG822" s="106" t="s">
        <v>5</v>
      </c>
      <c r="FH822" s="115">
        <v>325</v>
      </c>
      <c r="FI822" s="95">
        <v>335</v>
      </c>
      <c r="FJ822" s="95">
        <v>330</v>
      </c>
      <c r="FK822" s="106">
        <v>-5</v>
      </c>
      <c r="FL822" s="115">
        <v>345</v>
      </c>
      <c r="FM822" s="95">
        <v>355</v>
      </c>
      <c r="FN822" s="95">
        <v>350</v>
      </c>
      <c r="FO822" s="106">
        <v>15</v>
      </c>
      <c r="FT822" s="115">
        <v>395</v>
      </c>
      <c r="FU822" s="95">
        <v>405</v>
      </c>
      <c r="FV822" s="95">
        <v>400</v>
      </c>
      <c r="FW822" s="106">
        <v>-80</v>
      </c>
      <c r="FX822" s="115">
        <v>320</v>
      </c>
      <c r="FY822" s="95">
        <v>330</v>
      </c>
      <c r="FZ822" s="95">
        <v>325</v>
      </c>
      <c r="GA822" s="106">
        <v>15</v>
      </c>
      <c r="GB822" s="115">
        <v>445</v>
      </c>
      <c r="GC822" s="95">
        <v>455</v>
      </c>
      <c r="GD822" s="95">
        <v>450</v>
      </c>
      <c r="GE822" s="106" t="s">
        <v>5</v>
      </c>
      <c r="GF822" s="115">
        <v>435</v>
      </c>
      <c r="GG822" s="95">
        <v>445</v>
      </c>
      <c r="GH822" s="95">
        <v>440</v>
      </c>
      <c r="GI822" s="106" t="s">
        <v>5</v>
      </c>
      <c r="GJ822" s="115">
        <v>425</v>
      </c>
      <c r="GK822" s="95">
        <v>435</v>
      </c>
      <c r="GL822" s="95">
        <v>430</v>
      </c>
      <c r="GM822" s="106" t="s">
        <v>5</v>
      </c>
      <c r="GN822" s="115">
        <v>625</v>
      </c>
      <c r="GO822" s="95">
        <v>635</v>
      </c>
      <c r="GP822" s="95">
        <v>630</v>
      </c>
      <c r="GQ822" s="106">
        <v>5</v>
      </c>
    </row>
    <row r="823" spans="1:199" ht="15.75" x14ac:dyDescent="0.25">
      <c r="A823">
        <f t="shared" si="0"/>
        <v>1</v>
      </c>
      <c r="B823">
        <f t="shared" si="1"/>
        <v>1900</v>
      </c>
      <c r="D823" s="93"/>
      <c r="E823" s="93"/>
      <c r="F823" s="93"/>
      <c r="G823" s="110"/>
      <c r="H823" s="118"/>
      <c r="I823" s="93"/>
      <c r="J823" s="93"/>
      <c r="K823" s="110"/>
      <c r="L823" s="118"/>
      <c r="M823" s="93"/>
      <c r="N823" s="93"/>
      <c r="O823" s="110"/>
      <c r="P823" s="118"/>
      <c r="Q823" s="93"/>
      <c r="R823" s="93"/>
      <c r="S823" s="110"/>
      <c r="T823" s="118"/>
      <c r="U823" s="93"/>
      <c r="V823" s="93"/>
      <c r="W823" s="110"/>
      <c r="X823" s="118"/>
      <c r="Y823" s="93"/>
      <c r="Z823" s="93"/>
      <c r="AA823" s="110"/>
      <c r="AB823" s="118"/>
      <c r="AC823" s="93"/>
      <c r="AD823" s="93"/>
      <c r="AE823" s="110"/>
      <c r="AF823" s="118"/>
      <c r="AG823" s="93"/>
      <c r="AH823" s="93"/>
      <c r="AI823" s="110"/>
      <c r="AJ823" s="118"/>
      <c r="AK823" s="93"/>
      <c r="AL823" s="93"/>
      <c r="AM823" s="110"/>
      <c r="AN823" s="118"/>
      <c r="AO823" s="93"/>
      <c r="AP823" s="93"/>
      <c r="AQ823" s="110"/>
      <c r="AR823" s="118"/>
      <c r="AS823" s="93"/>
      <c r="AT823" s="93"/>
      <c r="AU823" s="110"/>
      <c r="AV823" s="118"/>
      <c r="AW823" s="93"/>
      <c r="AX823" s="93"/>
      <c r="AY823" s="110"/>
      <c r="AZ823" s="118"/>
      <c r="BA823" s="93"/>
      <c r="BB823" s="93"/>
      <c r="BC823" s="110"/>
      <c r="BD823" s="118"/>
      <c r="BE823" s="93"/>
      <c r="BF823" s="93"/>
      <c r="BG823" s="110"/>
      <c r="BH823" s="118"/>
      <c r="BI823" s="93"/>
      <c r="BJ823" s="93"/>
      <c r="BK823" s="110"/>
      <c r="BL823" s="118"/>
      <c r="BM823" s="93"/>
      <c r="BN823" s="93"/>
      <c r="BO823" s="110"/>
      <c r="BP823" s="118"/>
      <c r="BQ823" s="93"/>
      <c r="BR823" s="93"/>
      <c r="BS823" s="110"/>
      <c r="BT823" s="118"/>
      <c r="BU823" s="93"/>
      <c r="BV823" s="93"/>
      <c r="BW823" s="110"/>
      <c r="BX823" s="118"/>
      <c r="BY823" s="93"/>
      <c r="BZ823" s="93"/>
      <c r="CA823" s="110"/>
      <c r="CB823" s="118"/>
      <c r="CC823" s="93"/>
      <c r="CD823" s="93"/>
      <c r="CE823" s="110"/>
      <c r="CF823" s="118"/>
      <c r="CG823" s="93"/>
      <c r="CH823" s="93"/>
      <c r="CI823" s="110"/>
      <c r="CJ823" s="118"/>
      <c r="CK823" s="93"/>
      <c r="CL823" s="93"/>
      <c r="CM823" s="110"/>
      <c r="CN823" s="118"/>
      <c r="CO823" s="93"/>
      <c r="CP823" s="93"/>
      <c r="CQ823" s="110"/>
      <c r="CR823" s="118"/>
      <c r="CS823" s="93"/>
      <c r="CT823" s="93"/>
      <c r="CU823" s="110"/>
      <c r="CV823" s="118"/>
      <c r="CW823" s="93"/>
      <c r="CX823" s="93"/>
      <c r="CY823" s="110"/>
      <c r="CZ823" s="118"/>
      <c r="DA823" s="93"/>
      <c r="DB823" s="93"/>
      <c r="DC823" s="110"/>
      <c r="DD823" s="118"/>
      <c r="DE823" s="93"/>
      <c r="DF823" s="93"/>
      <c r="DG823" s="110"/>
      <c r="DH823" s="118"/>
      <c r="DI823" s="93"/>
      <c r="DJ823" s="93"/>
      <c r="DK823" s="110"/>
      <c r="DL823" s="118"/>
      <c r="DM823" s="93"/>
      <c r="DN823" s="93"/>
      <c r="DO823" s="110"/>
      <c r="DP823" s="118"/>
      <c r="DQ823" s="93"/>
      <c r="DR823" s="93"/>
      <c r="DS823" s="110"/>
      <c r="DT823" s="118"/>
      <c r="DU823" s="93"/>
      <c r="DV823" s="93"/>
      <c r="DW823" s="110"/>
      <c r="DX823" s="118"/>
      <c r="DY823" s="93"/>
      <c r="DZ823" s="93"/>
      <c r="EA823" s="110"/>
      <c r="EB823" s="118"/>
      <c r="EC823" s="93"/>
      <c r="ED823" s="93"/>
      <c r="EE823" s="110"/>
      <c r="EF823" s="118"/>
      <c r="EG823" s="93"/>
      <c r="EH823" s="93"/>
      <c r="EI823" s="110"/>
      <c r="EJ823" s="118"/>
      <c r="EK823" s="93"/>
      <c r="EL823" s="93"/>
      <c r="EM823" s="110"/>
      <c r="EN823" s="118"/>
      <c r="EO823" s="93"/>
      <c r="EP823" s="93"/>
      <c r="EQ823" s="110"/>
      <c r="ER823" s="118"/>
      <c r="ES823" s="93"/>
      <c r="ET823" s="93"/>
      <c r="EU823" s="110"/>
      <c r="EV823" s="118"/>
      <c r="EW823" s="93"/>
      <c r="EX823" s="93"/>
      <c r="EY823" s="110"/>
      <c r="EZ823" s="118"/>
      <c r="FA823" s="93"/>
      <c r="FB823" s="93"/>
      <c r="FC823" s="110"/>
      <c r="FD823" s="118"/>
      <c r="FE823" s="93"/>
      <c r="FF823" s="93"/>
      <c r="FG823" s="110"/>
      <c r="FH823" s="118"/>
      <c r="FI823" s="93"/>
      <c r="FJ823" s="93"/>
      <c r="FK823" s="110"/>
      <c r="FL823" s="118"/>
      <c r="FM823" s="93"/>
      <c r="FN823" s="93"/>
      <c r="FO823" s="110"/>
      <c r="FP823" s="118"/>
      <c r="FQ823" s="93"/>
      <c r="FR823" s="93"/>
      <c r="FS823" s="110"/>
      <c r="FT823" s="118"/>
      <c r="FU823" s="93"/>
      <c r="FV823" s="93"/>
      <c r="FW823" s="110"/>
      <c r="FX823" s="118"/>
      <c r="FY823" s="93"/>
      <c r="FZ823" s="93"/>
      <c r="GA823" s="110"/>
      <c r="GB823" s="118"/>
      <c r="GC823" s="93"/>
      <c r="GD823" s="93"/>
      <c r="GE823" s="110"/>
      <c r="GF823" s="118"/>
      <c r="GG823" s="93"/>
      <c r="GH823" s="93"/>
      <c r="GI823" s="110"/>
      <c r="GJ823" s="118"/>
      <c r="GK823" s="93"/>
      <c r="GL823" s="93"/>
      <c r="GM823" s="110"/>
      <c r="GN823" s="118"/>
      <c r="GO823" s="93"/>
      <c r="GP823" s="93"/>
      <c r="GQ823" s="110"/>
    </row>
    <row r="824" spans="1:199" ht="15.75" x14ac:dyDescent="0.25">
      <c r="A824">
        <f t="shared" si="0"/>
        <v>1</v>
      </c>
      <c r="B824">
        <f t="shared" si="1"/>
        <v>1900</v>
      </c>
      <c r="D824" s="93"/>
      <c r="E824" s="93"/>
      <c r="F824" s="93"/>
      <c r="G824" s="110"/>
      <c r="H824" s="118"/>
      <c r="I824" s="93"/>
      <c r="J824" s="93"/>
      <c r="K824" s="110"/>
      <c r="L824" s="118"/>
      <c r="M824" s="93"/>
      <c r="N824" s="93"/>
      <c r="O824" s="110"/>
      <c r="P824" s="118"/>
      <c r="Q824" s="93"/>
      <c r="R824" s="93"/>
      <c r="S824" s="110"/>
      <c r="T824" s="118"/>
      <c r="U824" s="93"/>
      <c r="V824" s="93"/>
      <c r="W824" s="110"/>
      <c r="X824" s="118"/>
      <c r="Y824" s="93"/>
      <c r="Z824" s="93"/>
      <c r="AA824" s="110"/>
      <c r="AB824" s="118"/>
      <c r="AC824" s="93"/>
      <c r="AD824" s="93"/>
      <c r="AE824" s="110"/>
      <c r="AF824" s="118"/>
      <c r="AG824" s="93"/>
      <c r="AH824" s="93"/>
      <c r="AI824" s="110"/>
      <c r="AJ824" s="118"/>
      <c r="AK824" s="93"/>
      <c r="AL824" s="93"/>
      <c r="AM824" s="110"/>
      <c r="AN824" s="118"/>
      <c r="AO824" s="93"/>
      <c r="AP824" s="93"/>
      <c r="AQ824" s="110"/>
      <c r="AR824" s="118"/>
      <c r="AS824" s="93"/>
      <c r="AT824" s="93"/>
      <c r="AU824" s="110"/>
      <c r="AV824" s="118"/>
      <c r="AW824" s="93"/>
      <c r="AX824" s="93"/>
      <c r="AY824" s="110"/>
      <c r="AZ824" s="118"/>
      <c r="BA824" s="93"/>
      <c r="BB824" s="93"/>
      <c r="BC824" s="110"/>
      <c r="BD824" s="118"/>
      <c r="BE824" s="93"/>
      <c r="BF824" s="93"/>
      <c r="BG824" s="110"/>
      <c r="BH824" s="118"/>
      <c r="BI824" s="93"/>
      <c r="BJ824" s="93"/>
      <c r="BK824" s="110"/>
      <c r="BL824" s="118"/>
      <c r="BM824" s="93"/>
      <c r="BN824" s="93"/>
      <c r="BO824" s="110"/>
      <c r="BP824" s="118"/>
      <c r="BQ824" s="93"/>
      <c r="BR824" s="93"/>
      <c r="BS824" s="110"/>
      <c r="BT824" s="118"/>
      <c r="BU824" s="93"/>
      <c r="BV824" s="93"/>
      <c r="BW824" s="110"/>
      <c r="BX824" s="118"/>
      <c r="BY824" s="93"/>
      <c r="BZ824" s="93"/>
      <c r="CA824" s="110"/>
      <c r="CB824" s="118"/>
      <c r="CC824" s="93"/>
      <c r="CD824" s="93"/>
      <c r="CE824" s="110"/>
      <c r="CF824" s="118"/>
      <c r="CG824" s="93"/>
      <c r="CH824" s="93"/>
      <c r="CI824" s="110"/>
      <c r="CJ824" s="118"/>
      <c r="CK824" s="93"/>
      <c r="CL824" s="93"/>
      <c r="CM824" s="110"/>
      <c r="CN824" s="118"/>
      <c r="CO824" s="93"/>
      <c r="CP824" s="93"/>
      <c r="CQ824" s="110"/>
      <c r="CR824" s="118"/>
      <c r="CS824" s="93"/>
      <c r="CT824" s="93"/>
      <c r="CU824" s="110"/>
      <c r="CV824" s="118"/>
      <c r="CW824" s="93"/>
      <c r="CX824" s="93"/>
      <c r="CY824" s="110"/>
      <c r="CZ824" s="118"/>
      <c r="DA824" s="93"/>
      <c r="DB824" s="93"/>
      <c r="DC824" s="110"/>
      <c r="DD824" s="118"/>
      <c r="DE824" s="93"/>
      <c r="DF824" s="93"/>
      <c r="DG824" s="110"/>
      <c r="DH824" s="118"/>
      <c r="DI824" s="93"/>
      <c r="DJ824" s="93"/>
      <c r="DK824" s="110"/>
      <c r="DL824" s="118"/>
      <c r="DM824" s="93"/>
      <c r="DN824" s="93"/>
      <c r="DO824" s="110"/>
      <c r="DP824" s="118"/>
      <c r="DQ824" s="93"/>
      <c r="DR824" s="93"/>
      <c r="DS824" s="110"/>
      <c r="DT824" s="118"/>
      <c r="DU824" s="93"/>
      <c r="DV824" s="93"/>
      <c r="DW824" s="110"/>
      <c r="DX824" s="118"/>
      <c r="DY824" s="93"/>
      <c r="DZ824" s="93"/>
      <c r="EA824" s="110"/>
      <c r="EB824" s="118"/>
      <c r="EC824" s="93"/>
      <c r="ED824" s="93"/>
      <c r="EE824" s="110"/>
      <c r="EF824" s="118"/>
      <c r="EG824" s="93"/>
      <c r="EH824" s="93"/>
      <c r="EI824" s="110"/>
      <c r="EJ824" s="118"/>
      <c r="EK824" s="93"/>
      <c r="EL824" s="93"/>
      <c r="EM824" s="110"/>
      <c r="EN824" s="118"/>
      <c r="EO824" s="93"/>
      <c r="EP824" s="93"/>
      <c r="EQ824" s="110"/>
      <c r="ER824" s="118"/>
      <c r="ES824" s="93"/>
      <c r="ET824" s="93"/>
      <c r="EU824" s="110"/>
      <c r="EV824" s="118"/>
      <c r="EW824" s="93"/>
      <c r="EX824" s="93"/>
      <c r="EY824" s="110"/>
      <c r="EZ824" s="118"/>
      <c r="FA824" s="93"/>
      <c r="FB824" s="93"/>
      <c r="FC824" s="110"/>
      <c r="FD824" s="118"/>
      <c r="FE824" s="93"/>
      <c r="FF824" s="93"/>
      <c r="FG824" s="110"/>
      <c r="FH824" s="118"/>
      <c r="FI824" s="93"/>
      <c r="FJ824" s="93"/>
      <c r="FK824" s="110"/>
      <c r="FL824" s="118"/>
      <c r="FM824" s="93"/>
      <c r="FN824" s="93"/>
      <c r="FO824" s="110"/>
      <c r="FP824" s="118"/>
      <c r="FQ824" s="93"/>
      <c r="FR824" s="93"/>
      <c r="FS824" s="110"/>
      <c r="FT824" s="118"/>
      <c r="FU824" s="93"/>
      <c r="FV824" s="93"/>
      <c r="FW824" s="110"/>
      <c r="FX824" s="118"/>
      <c r="FY824" s="93"/>
      <c r="FZ824" s="93"/>
      <c r="GA824" s="110"/>
      <c r="GB824" s="118"/>
      <c r="GC824" s="93"/>
      <c r="GD824" s="93"/>
      <c r="GE824" s="110"/>
      <c r="GF824" s="118"/>
      <c r="GG824" s="93"/>
      <c r="GH824" s="93"/>
      <c r="GI824" s="110"/>
      <c r="GJ824" s="118"/>
      <c r="GK824" s="93"/>
      <c r="GL824" s="93"/>
      <c r="GM824" s="110"/>
      <c r="GN824" s="118"/>
      <c r="GO824" s="93"/>
      <c r="GP824" s="93"/>
      <c r="GQ824" s="110"/>
    </row>
    <row r="825" spans="1:199" ht="15.75" x14ac:dyDescent="0.25">
      <c r="A825">
        <f t="shared" si="0"/>
        <v>1</v>
      </c>
      <c r="B825">
        <f t="shared" si="1"/>
        <v>1900</v>
      </c>
      <c r="D825" s="93"/>
      <c r="E825" s="93"/>
      <c r="F825" s="93"/>
      <c r="G825" s="110"/>
      <c r="H825" s="118"/>
      <c r="I825" s="93"/>
      <c r="J825" s="93"/>
      <c r="K825" s="110"/>
      <c r="L825" s="118"/>
      <c r="M825" s="93"/>
      <c r="N825" s="93"/>
      <c r="O825" s="110"/>
      <c r="P825" s="118"/>
      <c r="Q825" s="93"/>
      <c r="R825" s="93"/>
      <c r="S825" s="110"/>
      <c r="T825" s="118"/>
      <c r="U825" s="93"/>
      <c r="V825" s="93"/>
      <c r="W825" s="110"/>
      <c r="X825" s="118"/>
      <c r="Y825" s="93"/>
      <c r="Z825" s="93"/>
      <c r="AA825" s="110"/>
      <c r="AB825" s="118"/>
      <c r="AC825" s="93"/>
      <c r="AD825" s="93"/>
      <c r="AE825" s="110"/>
      <c r="AF825" s="118"/>
      <c r="AG825" s="93"/>
      <c r="AH825" s="93"/>
      <c r="AI825" s="110"/>
      <c r="AJ825" s="118"/>
      <c r="AK825" s="93"/>
      <c r="AL825" s="93"/>
      <c r="AM825" s="110"/>
      <c r="AN825" s="118"/>
      <c r="AO825" s="93"/>
      <c r="AP825" s="93"/>
      <c r="AQ825" s="110"/>
      <c r="AR825" s="118"/>
      <c r="AS825" s="93"/>
      <c r="AT825" s="93"/>
      <c r="AU825" s="110"/>
      <c r="AV825" s="118"/>
      <c r="AW825" s="93"/>
      <c r="AX825" s="93"/>
      <c r="AY825" s="110"/>
      <c r="AZ825" s="118"/>
      <c r="BA825" s="93"/>
      <c r="BB825" s="93"/>
      <c r="BC825" s="110"/>
      <c r="BD825" s="118"/>
      <c r="BE825" s="93"/>
      <c r="BF825" s="93"/>
      <c r="BG825" s="110"/>
      <c r="BH825" s="118"/>
      <c r="BI825" s="93"/>
      <c r="BJ825" s="93"/>
      <c r="BK825" s="110"/>
      <c r="BL825" s="118"/>
      <c r="BM825" s="93"/>
      <c r="BN825" s="93"/>
      <c r="BO825" s="110"/>
      <c r="BP825" s="118"/>
      <c r="BQ825" s="93"/>
      <c r="BR825" s="93"/>
      <c r="BS825" s="110"/>
      <c r="BT825" s="118"/>
      <c r="BU825" s="93"/>
      <c r="BV825" s="93"/>
      <c r="BW825" s="110"/>
      <c r="BX825" s="118"/>
      <c r="BY825" s="93"/>
      <c r="BZ825" s="93"/>
      <c r="CA825" s="110"/>
      <c r="CB825" s="118"/>
      <c r="CC825" s="93"/>
      <c r="CD825" s="93"/>
      <c r="CE825" s="110"/>
      <c r="CF825" s="118"/>
      <c r="CG825" s="93"/>
      <c r="CH825" s="93"/>
      <c r="CI825" s="110"/>
      <c r="CJ825" s="118"/>
      <c r="CK825" s="93"/>
      <c r="CL825" s="93"/>
      <c r="CM825" s="110"/>
      <c r="CN825" s="118"/>
      <c r="CO825" s="93"/>
      <c r="CP825" s="93"/>
      <c r="CQ825" s="110"/>
      <c r="CR825" s="118"/>
      <c r="CS825" s="93"/>
      <c r="CT825" s="93"/>
      <c r="CU825" s="110"/>
      <c r="CV825" s="118"/>
      <c r="CW825" s="93"/>
      <c r="CX825" s="93"/>
      <c r="CY825" s="110"/>
      <c r="CZ825" s="118"/>
      <c r="DA825" s="93"/>
      <c r="DB825" s="93"/>
      <c r="DC825" s="110"/>
      <c r="DD825" s="118"/>
      <c r="DE825" s="93"/>
      <c r="DF825" s="93"/>
      <c r="DG825" s="110"/>
      <c r="DH825" s="118"/>
      <c r="DI825" s="93"/>
      <c r="DJ825" s="93"/>
      <c r="DK825" s="110"/>
      <c r="DL825" s="118"/>
      <c r="DM825" s="93"/>
      <c r="DN825" s="93"/>
      <c r="DO825" s="110"/>
      <c r="DP825" s="118"/>
      <c r="DQ825" s="93"/>
      <c r="DR825" s="93"/>
      <c r="DS825" s="110"/>
      <c r="DT825" s="118"/>
      <c r="DU825" s="93"/>
      <c r="DV825" s="93"/>
      <c r="DW825" s="110"/>
      <c r="DX825" s="118"/>
      <c r="DY825" s="93"/>
      <c r="DZ825" s="93"/>
      <c r="EA825" s="110"/>
      <c r="EB825" s="118"/>
      <c r="EC825" s="93"/>
      <c r="ED825" s="93"/>
      <c r="EE825" s="110"/>
      <c r="EF825" s="118"/>
      <c r="EG825" s="93"/>
      <c r="EH825" s="93"/>
      <c r="EI825" s="110"/>
      <c r="EJ825" s="118"/>
      <c r="EK825" s="93"/>
      <c r="EL825" s="93"/>
      <c r="EM825" s="110"/>
      <c r="EN825" s="118"/>
      <c r="EO825" s="93"/>
      <c r="EP825" s="93"/>
      <c r="EQ825" s="110"/>
      <c r="ER825" s="118"/>
      <c r="ES825" s="93"/>
      <c r="ET825" s="93"/>
      <c r="EU825" s="110"/>
      <c r="EV825" s="118"/>
      <c r="EW825" s="93"/>
      <c r="EX825" s="93"/>
      <c r="EY825" s="110"/>
      <c r="EZ825" s="118"/>
      <c r="FA825" s="93"/>
      <c r="FB825" s="93"/>
      <c r="FC825" s="110"/>
      <c r="FD825" s="118"/>
      <c r="FE825" s="93"/>
      <c r="FF825" s="93"/>
      <c r="FG825" s="110"/>
      <c r="FH825" s="118"/>
      <c r="FI825" s="93"/>
      <c r="FJ825" s="93"/>
      <c r="FK825" s="110"/>
      <c r="FL825" s="118"/>
      <c r="FM825" s="93"/>
      <c r="FN825" s="93"/>
      <c r="FO825" s="110"/>
      <c r="FP825" s="118"/>
      <c r="FQ825" s="93"/>
      <c r="FR825" s="93"/>
      <c r="FS825" s="110"/>
      <c r="FT825" s="118"/>
      <c r="FU825" s="93"/>
      <c r="FV825" s="93"/>
      <c r="FW825" s="110"/>
      <c r="FX825" s="118"/>
      <c r="FY825" s="93"/>
      <c r="FZ825" s="93"/>
      <c r="GA825" s="110"/>
      <c r="GB825" s="118"/>
      <c r="GC825" s="93"/>
      <c r="GD825" s="93"/>
      <c r="GE825" s="110"/>
      <c r="GF825" s="118"/>
      <c r="GG825" s="93"/>
      <c r="GH825" s="93"/>
      <c r="GI825" s="110"/>
      <c r="GJ825" s="118"/>
      <c r="GK825" s="93"/>
      <c r="GL825" s="93"/>
      <c r="GM825" s="110"/>
      <c r="GN825" s="118"/>
      <c r="GO825" s="93"/>
      <c r="GP825" s="93"/>
      <c r="GQ825" s="110"/>
    </row>
    <row r="826" spans="1:199" ht="15.75" x14ac:dyDescent="0.25">
      <c r="A826">
        <f t="shared" si="0"/>
        <v>1</v>
      </c>
      <c r="B826">
        <f t="shared" si="1"/>
        <v>1900</v>
      </c>
      <c r="D826" s="93"/>
      <c r="E826" s="93"/>
      <c r="F826" s="93"/>
      <c r="G826" s="110"/>
      <c r="H826" s="118"/>
      <c r="I826" s="93"/>
      <c r="J826" s="93"/>
      <c r="K826" s="110"/>
      <c r="L826" s="118"/>
      <c r="M826" s="93"/>
      <c r="N826" s="93"/>
      <c r="O826" s="110"/>
      <c r="P826" s="118"/>
      <c r="Q826" s="93"/>
      <c r="R826" s="93"/>
      <c r="S826" s="110"/>
      <c r="T826" s="118"/>
      <c r="U826" s="93"/>
      <c r="V826" s="93"/>
      <c r="W826" s="110"/>
      <c r="X826" s="118"/>
      <c r="Y826" s="93"/>
      <c r="Z826" s="93"/>
      <c r="AA826" s="110"/>
      <c r="AB826" s="118"/>
      <c r="AC826" s="93"/>
      <c r="AD826" s="93"/>
      <c r="AE826" s="110"/>
      <c r="AF826" s="118"/>
      <c r="AG826" s="93"/>
      <c r="AH826" s="93"/>
      <c r="AI826" s="110"/>
      <c r="AJ826" s="118"/>
      <c r="AK826" s="93"/>
      <c r="AL826" s="93"/>
      <c r="AM826" s="110"/>
      <c r="AN826" s="118"/>
      <c r="AO826" s="93"/>
      <c r="AP826" s="93"/>
      <c r="AQ826" s="110"/>
      <c r="AR826" s="118"/>
      <c r="AS826" s="93"/>
      <c r="AT826" s="93"/>
      <c r="AU826" s="110"/>
      <c r="AV826" s="118"/>
      <c r="AW826" s="93"/>
      <c r="AX826" s="93"/>
      <c r="AY826" s="110"/>
      <c r="AZ826" s="118"/>
      <c r="BA826" s="93"/>
      <c r="BB826" s="93"/>
      <c r="BC826" s="110"/>
      <c r="BD826" s="118"/>
      <c r="BE826" s="93"/>
      <c r="BF826" s="93"/>
      <c r="BG826" s="110"/>
      <c r="BH826" s="118"/>
      <c r="BI826" s="93"/>
      <c r="BJ826" s="93"/>
      <c r="BK826" s="110"/>
      <c r="BL826" s="118"/>
      <c r="BM826" s="93"/>
      <c r="BN826" s="93"/>
      <c r="BO826" s="110"/>
      <c r="BP826" s="118"/>
      <c r="BQ826" s="93"/>
      <c r="BR826" s="93"/>
      <c r="BS826" s="110"/>
      <c r="BT826" s="118"/>
      <c r="BU826" s="93"/>
      <c r="BV826" s="93"/>
      <c r="BW826" s="110"/>
      <c r="BX826" s="118"/>
      <c r="BY826" s="93"/>
      <c r="BZ826" s="93"/>
      <c r="CA826" s="110"/>
      <c r="CB826" s="118"/>
      <c r="CC826" s="93"/>
      <c r="CD826" s="93"/>
      <c r="CE826" s="110"/>
      <c r="CF826" s="118"/>
      <c r="CG826" s="93"/>
      <c r="CH826" s="93"/>
      <c r="CI826" s="110"/>
      <c r="CJ826" s="118"/>
      <c r="CK826" s="93"/>
      <c r="CL826" s="93"/>
      <c r="CM826" s="110"/>
      <c r="CN826" s="118"/>
      <c r="CO826" s="93"/>
      <c r="CP826" s="93"/>
      <c r="CQ826" s="110"/>
      <c r="CR826" s="118"/>
      <c r="CS826" s="93"/>
      <c r="CT826" s="93"/>
      <c r="CU826" s="110"/>
      <c r="CV826" s="118"/>
      <c r="CW826" s="93"/>
      <c r="CX826" s="93"/>
      <c r="CY826" s="110"/>
      <c r="CZ826" s="118"/>
      <c r="DA826" s="93"/>
      <c r="DB826" s="93"/>
      <c r="DC826" s="110"/>
      <c r="DD826" s="118"/>
      <c r="DE826" s="93"/>
      <c r="DF826" s="93"/>
      <c r="DG826" s="110"/>
      <c r="DH826" s="118"/>
      <c r="DI826" s="93"/>
      <c r="DJ826" s="93"/>
      <c r="DK826" s="110"/>
      <c r="DL826" s="118"/>
      <c r="DM826" s="93"/>
      <c r="DN826" s="93"/>
      <c r="DO826" s="110"/>
      <c r="DP826" s="118"/>
      <c r="DQ826" s="93"/>
      <c r="DR826" s="93"/>
      <c r="DS826" s="110"/>
      <c r="DT826" s="118"/>
      <c r="DU826" s="93"/>
      <c r="DV826" s="93"/>
      <c r="DW826" s="110"/>
      <c r="DX826" s="118"/>
      <c r="DY826" s="93"/>
      <c r="DZ826" s="93"/>
      <c r="EA826" s="110"/>
      <c r="EB826" s="118"/>
      <c r="EC826" s="93"/>
      <c r="ED826" s="93"/>
      <c r="EE826" s="110"/>
      <c r="EF826" s="118"/>
      <c r="EG826" s="93"/>
      <c r="EH826" s="93"/>
      <c r="EI826" s="110"/>
      <c r="EJ826" s="118"/>
      <c r="EK826" s="93"/>
      <c r="EL826" s="93"/>
      <c r="EM826" s="110"/>
      <c r="EN826" s="118"/>
      <c r="EO826" s="93"/>
      <c r="EP826" s="93"/>
      <c r="EQ826" s="110"/>
      <c r="ER826" s="118"/>
      <c r="ES826" s="93"/>
      <c r="ET826" s="93"/>
      <c r="EU826" s="110"/>
      <c r="EV826" s="118"/>
      <c r="EW826" s="93"/>
      <c r="EX826" s="93"/>
      <c r="EY826" s="110"/>
      <c r="EZ826" s="118"/>
      <c r="FA826" s="93"/>
      <c r="FB826" s="93"/>
      <c r="FC826" s="110"/>
      <c r="FD826" s="118"/>
      <c r="FE826" s="93"/>
      <c r="FF826" s="93"/>
      <c r="FG826" s="110"/>
      <c r="FH826" s="118"/>
      <c r="FI826" s="93"/>
      <c r="FJ826" s="93"/>
      <c r="FK826" s="110"/>
      <c r="FL826" s="118"/>
      <c r="FM826" s="93"/>
      <c r="FN826" s="93"/>
      <c r="FO826" s="110"/>
      <c r="FP826" s="118"/>
      <c r="FQ826" s="93"/>
      <c r="FR826" s="93"/>
      <c r="FS826" s="110"/>
      <c r="FT826" s="118"/>
      <c r="FU826" s="93"/>
      <c r="FV826" s="93"/>
      <c r="FW826" s="110"/>
      <c r="FX826" s="118"/>
      <c r="FY826" s="93"/>
      <c r="FZ826" s="93"/>
      <c r="GA826" s="110"/>
      <c r="GB826" s="118"/>
      <c r="GC826" s="93"/>
      <c r="GD826" s="93"/>
      <c r="GE826" s="110"/>
      <c r="GF826" s="118"/>
      <c r="GG826" s="93"/>
      <c r="GH826" s="93"/>
      <c r="GI826" s="110"/>
      <c r="GJ826" s="118"/>
      <c r="GK826" s="93"/>
      <c r="GL826" s="93"/>
      <c r="GM826" s="110"/>
      <c r="GN826" s="118"/>
      <c r="GO826" s="93"/>
      <c r="GP826" s="93"/>
      <c r="GQ826" s="110"/>
    </row>
    <row r="827" spans="1:199" ht="15.75" x14ac:dyDescent="0.25">
      <c r="A827">
        <f t="shared" si="0"/>
        <v>1</v>
      </c>
      <c r="B827">
        <f t="shared" si="1"/>
        <v>1900</v>
      </c>
      <c r="D827" s="93"/>
      <c r="E827" s="93"/>
      <c r="F827" s="93"/>
      <c r="G827" s="110"/>
      <c r="H827" s="118"/>
      <c r="I827" s="93"/>
      <c r="J827" s="93"/>
      <c r="K827" s="110"/>
      <c r="L827" s="118"/>
      <c r="M827" s="93"/>
      <c r="N827" s="93"/>
      <c r="O827" s="110"/>
      <c r="P827" s="118"/>
      <c r="Q827" s="93"/>
      <c r="R827" s="93"/>
      <c r="S827" s="110"/>
      <c r="T827" s="118"/>
      <c r="U827" s="93"/>
      <c r="V827" s="93"/>
      <c r="W827" s="110"/>
      <c r="X827" s="118"/>
      <c r="Y827" s="93"/>
      <c r="Z827" s="93"/>
      <c r="AA827" s="110"/>
      <c r="AB827" s="118"/>
      <c r="AC827" s="93"/>
      <c r="AD827" s="93"/>
      <c r="AE827" s="110"/>
      <c r="AF827" s="118"/>
      <c r="AG827" s="93"/>
      <c r="AH827" s="93"/>
      <c r="AI827" s="110"/>
      <c r="AJ827" s="118"/>
      <c r="AK827" s="93"/>
      <c r="AL827" s="93"/>
      <c r="AM827" s="110"/>
      <c r="AN827" s="118"/>
      <c r="AO827" s="93"/>
      <c r="AP827" s="93"/>
      <c r="AQ827" s="110"/>
      <c r="AR827" s="118"/>
      <c r="AS827" s="93"/>
      <c r="AT827" s="93"/>
      <c r="AU827" s="110"/>
      <c r="AV827" s="118"/>
      <c r="AW827" s="93"/>
      <c r="AX827" s="93"/>
      <c r="AY827" s="110"/>
      <c r="AZ827" s="118"/>
      <c r="BA827" s="93"/>
      <c r="BB827" s="93"/>
      <c r="BC827" s="110"/>
      <c r="BD827" s="118"/>
      <c r="BE827" s="93"/>
      <c r="BF827" s="93"/>
      <c r="BG827" s="110"/>
      <c r="BH827" s="118"/>
      <c r="BI827" s="93"/>
      <c r="BJ827" s="93"/>
      <c r="BK827" s="110"/>
      <c r="BL827" s="118"/>
      <c r="BM827" s="93"/>
      <c r="BN827" s="93"/>
      <c r="BO827" s="110"/>
      <c r="BP827" s="118"/>
      <c r="BQ827" s="93"/>
      <c r="BR827" s="93"/>
      <c r="BS827" s="110"/>
      <c r="BT827" s="118"/>
      <c r="BU827" s="93"/>
      <c r="BV827" s="93"/>
      <c r="BW827" s="110"/>
      <c r="BX827" s="118"/>
      <c r="BY827" s="93"/>
      <c r="BZ827" s="93"/>
      <c r="CA827" s="110"/>
      <c r="CB827" s="118"/>
      <c r="CC827" s="93"/>
      <c r="CD827" s="93"/>
      <c r="CE827" s="110"/>
      <c r="CF827" s="118"/>
      <c r="CG827" s="93"/>
      <c r="CH827" s="93"/>
      <c r="CI827" s="110"/>
      <c r="CJ827" s="118"/>
      <c r="CK827" s="93"/>
      <c r="CL827" s="93"/>
      <c r="CM827" s="110"/>
      <c r="CN827" s="118"/>
      <c r="CO827" s="93"/>
      <c r="CP827" s="93"/>
      <c r="CQ827" s="110"/>
      <c r="CR827" s="118"/>
      <c r="CS827" s="93"/>
      <c r="CT827" s="93"/>
      <c r="CU827" s="110"/>
      <c r="CV827" s="118"/>
      <c r="CW827" s="93"/>
      <c r="CX827" s="93"/>
      <c r="CY827" s="110"/>
      <c r="CZ827" s="118"/>
      <c r="DA827" s="93"/>
      <c r="DB827" s="93"/>
      <c r="DC827" s="110"/>
      <c r="DD827" s="118"/>
      <c r="DE827" s="93"/>
      <c r="DF827" s="93"/>
      <c r="DG827" s="110"/>
      <c r="DH827" s="118"/>
      <c r="DI827" s="93"/>
      <c r="DJ827" s="93"/>
      <c r="DK827" s="110"/>
      <c r="DL827" s="118"/>
      <c r="DM827" s="93"/>
      <c r="DN827" s="93"/>
      <c r="DO827" s="110"/>
      <c r="DP827" s="118"/>
      <c r="DQ827" s="93"/>
      <c r="DR827" s="93"/>
      <c r="DS827" s="110"/>
      <c r="DT827" s="118"/>
      <c r="DU827" s="93"/>
      <c r="DV827" s="93"/>
      <c r="DW827" s="110"/>
      <c r="DX827" s="118"/>
      <c r="DY827" s="93"/>
      <c r="DZ827" s="93"/>
      <c r="EA827" s="110"/>
      <c r="EB827" s="118"/>
      <c r="EC827" s="93"/>
      <c r="ED827" s="93"/>
      <c r="EE827" s="110"/>
      <c r="EF827" s="118"/>
      <c r="EG827" s="93"/>
      <c r="EH827" s="93"/>
      <c r="EI827" s="110"/>
      <c r="EJ827" s="118"/>
      <c r="EK827" s="93"/>
      <c r="EL827" s="93"/>
      <c r="EM827" s="110"/>
      <c r="EN827" s="118"/>
      <c r="EO827" s="93"/>
      <c r="EP827" s="93"/>
      <c r="EQ827" s="110"/>
      <c r="ER827" s="118"/>
      <c r="ES827" s="93"/>
      <c r="ET827" s="93"/>
      <c r="EU827" s="110"/>
      <c r="EV827" s="118"/>
      <c r="EW827" s="93"/>
      <c r="EX827" s="93"/>
      <c r="EY827" s="110"/>
      <c r="EZ827" s="118"/>
      <c r="FA827" s="93"/>
      <c r="FB827" s="93"/>
      <c r="FC827" s="110"/>
      <c r="FD827" s="118"/>
      <c r="FE827" s="93"/>
      <c r="FF827" s="93"/>
      <c r="FG827" s="110"/>
      <c r="FH827" s="118"/>
      <c r="FI827" s="93"/>
      <c r="FJ827" s="93"/>
      <c r="FK827" s="110"/>
      <c r="FL827" s="118"/>
      <c r="FM827" s="93"/>
      <c r="FN827" s="93"/>
      <c r="FO827" s="110"/>
      <c r="FP827" s="118"/>
      <c r="FQ827" s="93"/>
      <c r="FR827" s="93"/>
      <c r="FS827" s="110"/>
      <c r="FT827" s="118"/>
      <c r="FU827" s="93"/>
      <c r="FV827" s="93"/>
      <c r="FW827" s="110"/>
      <c r="FX827" s="118"/>
      <c r="FY827" s="93"/>
      <c r="FZ827" s="93"/>
      <c r="GA827" s="110"/>
      <c r="GB827" s="118"/>
      <c r="GC827" s="93"/>
      <c r="GD827" s="93"/>
      <c r="GE827" s="110"/>
      <c r="GF827" s="118"/>
      <c r="GG827" s="93"/>
      <c r="GH827" s="93"/>
      <c r="GI827" s="110"/>
      <c r="GJ827" s="118"/>
      <c r="GK827" s="93"/>
      <c r="GL827" s="93"/>
      <c r="GM827" s="110"/>
      <c r="GN827" s="118"/>
      <c r="GO827" s="93"/>
      <c r="GP827" s="93"/>
      <c r="GQ827" s="110"/>
    </row>
    <row r="828" spans="1:199" ht="15.75" x14ac:dyDescent="0.25">
      <c r="A828">
        <f t="shared" si="0"/>
        <v>1</v>
      </c>
      <c r="B828">
        <f t="shared" si="1"/>
        <v>1900</v>
      </c>
      <c r="D828" s="93"/>
      <c r="E828" s="93"/>
      <c r="F828" s="93"/>
      <c r="G828" s="110"/>
      <c r="H828" s="118"/>
      <c r="I828" s="93"/>
      <c r="J828" s="93"/>
      <c r="K828" s="110"/>
      <c r="L828" s="118"/>
      <c r="M828" s="93"/>
      <c r="N828" s="93"/>
      <c r="O828" s="110"/>
      <c r="P828" s="118"/>
      <c r="Q828" s="93"/>
      <c r="R828" s="93"/>
      <c r="S828" s="110"/>
      <c r="T828" s="118"/>
      <c r="U828" s="93"/>
      <c r="V828" s="93"/>
      <c r="W828" s="110"/>
      <c r="X828" s="118"/>
      <c r="Y828" s="93"/>
      <c r="Z828" s="93"/>
      <c r="AA828" s="110"/>
      <c r="AB828" s="118"/>
      <c r="AC828" s="93"/>
      <c r="AD828" s="93"/>
      <c r="AE828" s="110"/>
      <c r="AF828" s="118"/>
      <c r="AG828" s="93"/>
      <c r="AH828" s="93"/>
      <c r="AI828" s="110"/>
      <c r="AJ828" s="118"/>
      <c r="AK828" s="93"/>
      <c r="AL828" s="93"/>
      <c r="AM828" s="110"/>
      <c r="AN828" s="118"/>
      <c r="AO828" s="93"/>
      <c r="AP828" s="93"/>
      <c r="AQ828" s="110"/>
      <c r="AR828" s="118"/>
      <c r="AS828" s="93"/>
      <c r="AT828" s="93"/>
      <c r="AU828" s="110"/>
      <c r="AV828" s="118"/>
      <c r="AW828" s="93"/>
      <c r="AX828" s="93"/>
      <c r="AY828" s="110"/>
      <c r="AZ828" s="118"/>
      <c r="BA828" s="93"/>
      <c r="BB828" s="93"/>
      <c r="BC828" s="110"/>
      <c r="BD828" s="118"/>
      <c r="BE828" s="93"/>
      <c r="BF828" s="93"/>
      <c r="BG828" s="110"/>
      <c r="BH828" s="118"/>
      <c r="BI828" s="93"/>
      <c r="BJ828" s="93"/>
      <c r="BK828" s="110"/>
      <c r="BL828" s="118"/>
      <c r="BM828" s="93"/>
      <c r="BN828" s="93"/>
      <c r="BO828" s="110"/>
      <c r="BP828" s="118"/>
      <c r="BQ828" s="93"/>
      <c r="BR828" s="93"/>
      <c r="BS828" s="110"/>
      <c r="BT828" s="118"/>
      <c r="BU828" s="93"/>
      <c r="BV828" s="93"/>
      <c r="BW828" s="110"/>
      <c r="BX828" s="118"/>
      <c r="BY828" s="93"/>
      <c r="BZ828" s="93"/>
      <c r="CA828" s="110"/>
      <c r="CB828" s="118"/>
      <c r="CC828" s="93"/>
      <c r="CD828" s="93"/>
      <c r="CE828" s="110"/>
      <c r="CF828" s="118"/>
      <c r="CG828" s="93"/>
      <c r="CH828" s="93"/>
      <c r="CI828" s="110"/>
      <c r="CJ828" s="118"/>
      <c r="CK828" s="93"/>
      <c r="CL828" s="93"/>
      <c r="CM828" s="110"/>
      <c r="CN828" s="118"/>
      <c r="CO828" s="93"/>
      <c r="CP828" s="93"/>
      <c r="CQ828" s="110"/>
      <c r="CR828" s="118"/>
      <c r="CS828" s="93"/>
      <c r="CT828" s="93"/>
      <c r="CU828" s="110"/>
      <c r="CV828" s="118"/>
      <c r="CW828" s="93"/>
      <c r="CX828" s="93"/>
      <c r="CY828" s="110"/>
      <c r="CZ828" s="118"/>
      <c r="DA828" s="93"/>
      <c r="DB828" s="93"/>
      <c r="DC828" s="110"/>
      <c r="DD828" s="118"/>
      <c r="DE828" s="93"/>
      <c r="DF828" s="93"/>
      <c r="DG828" s="110"/>
      <c r="DH828" s="118"/>
      <c r="DI828" s="93"/>
      <c r="DJ828" s="93"/>
      <c r="DK828" s="110"/>
      <c r="DL828" s="118"/>
      <c r="DM828" s="93"/>
      <c r="DN828" s="93"/>
      <c r="DO828" s="110"/>
      <c r="DP828" s="118"/>
      <c r="DQ828" s="93"/>
      <c r="DR828" s="93"/>
      <c r="DS828" s="110"/>
      <c r="DT828" s="118"/>
      <c r="DU828" s="93"/>
      <c r="DV828" s="93"/>
      <c r="DW828" s="110"/>
      <c r="DX828" s="118"/>
      <c r="DY828" s="93"/>
      <c r="DZ828" s="93"/>
      <c r="EA828" s="110"/>
      <c r="EB828" s="118"/>
      <c r="EC828" s="93"/>
      <c r="ED828" s="93"/>
      <c r="EE828" s="110"/>
      <c r="EF828" s="118"/>
      <c r="EG828" s="93"/>
      <c r="EH828" s="93"/>
      <c r="EI828" s="110"/>
      <c r="EJ828" s="118"/>
      <c r="EK828" s="93"/>
      <c r="EL828" s="93"/>
      <c r="EM828" s="110"/>
      <c r="EN828" s="118"/>
      <c r="EO828" s="93"/>
      <c r="EP828" s="93"/>
      <c r="EQ828" s="110"/>
      <c r="ER828" s="118"/>
      <c r="ES828" s="93"/>
      <c r="ET828" s="93"/>
      <c r="EU828" s="110"/>
      <c r="EV828" s="118"/>
      <c r="EW828" s="93"/>
      <c r="EX828" s="93"/>
      <c r="EY828" s="110"/>
      <c r="EZ828" s="118"/>
      <c r="FA828" s="93"/>
      <c r="FB828" s="93"/>
      <c r="FC828" s="110"/>
      <c r="FD828" s="118"/>
      <c r="FE828" s="93"/>
      <c r="FF828" s="93"/>
      <c r="FG828" s="110"/>
      <c r="FH828" s="118"/>
      <c r="FI828" s="93"/>
      <c r="FJ828" s="93"/>
      <c r="FK828" s="110"/>
      <c r="FL828" s="118"/>
      <c r="FM828" s="93"/>
      <c r="FN828" s="93"/>
      <c r="FO828" s="110"/>
      <c r="FP828" s="118"/>
      <c r="FQ828" s="93"/>
      <c r="FR828" s="93"/>
      <c r="FS828" s="110"/>
      <c r="FT828" s="118"/>
      <c r="FU828" s="93"/>
      <c r="FV828" s="93"/>
      <c r="FW828" s="110"/>
      <c r="FX828" s="118"/>
      <c r="FY828" s="93"/>
      <c r="FZ828" s="93"/>
      <c r="GA828" s="110"/>
      <c r="GB828" s="118"/>
      <c r="GC828" s="93"/>
      <c r="GD828" s="93"/>
      <c r="GE828" s="110"/>
      <c r="GF828" s="118"/>
      <c r="GG828" s="93"/>
      <c r="GH828" s="93"/>
      <c r="GI828" s="110"/>
      <c r="GJ828" s="118"/>
      <c r="GK828" s="93"/>
      <c r="GL828" s="93"/>
      <c r="GM828" s="110"/>
      <c r="GN828" s="118"/>
      <c r="GO828" s="93"/>
      <c r="GP828" s="93"/>
      <c r="GQ828" s="110"/>
    </row>
    <row r="829" spans="1:199" ht="15.75" x14ac:dyDescent="0.25">
      <c r="A829">
        <f t="shared" si="0"/>
        <v>1</v>
      </c>
      <c r="B829">
        <f t="shared" si="1"/>
        <v>1900</v>
      </c>
      <c r="D829" s="93"/>
      <c r="E829" s="93"/>
      <c r="F829" s="93"/>
      <c r="G829" s="110"/>
      <c r="H829" s="118"/>
      <c r="I829" s="93"/>
      <c r="J829" s="93"/>
      <c r="K829" s="110"/>
      <c r="L829" s="118"/>
      <c r="M829" s="93"/>
      <c r="N829" s="93"/>
      <c r="O829" s="110"/>
      <c r="P829" s="118"/>
      <c r="Q829" s="93"/>
      <c r="R829" s="93"/>
      <c r="S829" s="110"/>
      <c r="T829" s="118"/>
      <c r="U829" s="93"/>
      <c r="V829" s="93"/>
      <c r="W829" s="110"/>
      <c r="X829" s="118"/>
      <c r="Y829" s="93"/>
      <c r="Z829" s="93"/>
      <c r="AA829" s="110"/>
      <c r="AB829" s="118"/>
      <c r="AC829" s="93"/>
      <c r="AD829" s="93"/>
      <c r="AE829" s="110"/>
      <c r="AF829" s="118"/>
      <c r="AG829" s="93"/>
      <c r="AH829" s="93"/>
      <c r="AI829" s="110"/>
      <c r="AJ829" s="118"/>
      <c r="AK829" s="93"/>
      <c r="AL829" s="93"/>
      <c r="AM829" s="110"/>
      <c r="AN829" s="118"/>
      <c r="AO829" s="93"/>
      <c r="AP829" s="93"/>
      <c r="AQ829" s="110"/>
      <c r="AR829" s="118"/>
      <c r="AS829" s="93"/>
      <c r="AT829" s="93"/>
      <c r="AU829" s="110"/>
      <c r="AV829" s="118"/>
      <c r="AW829" s="93"/>
      <c r="AX829" s="93"/>
      <c r="AY829" s="110"/>
      <c r="AZ829" s="118"/>
      <c r="BA829" s="93"/>
      <c r="BB829" s="93"/>
      <c r="BC829" s="110"/>
      <c r="BD829" s="118"/>
      <c r="BE829" s="93"/>
      <c r="BF829" s="93"/>
      <c r="BG829" s="110"/>
      <c r="BH829" s="118"/>
      <c r="BI829" s="93"/>
      <c r="BJ829" s="93"/>
      <c r="BK829" s="110"/>
      <c r="BL829" s="118"/>
      <c r="BM829" s="93"/>
      <c r="BN829" s="93"/>
      <c r="BO829" s="110"/>
      <c r="BP829" s="118"/>
      <c r="BQ829" s="93"/>
      <c r="BR829" s="93"/>
      <c r="BS829" s="110"/>
      <c r="BT829" s="118"/>
      <c r="BU829" s="93"/>
      <c r="BV829" s="93"/>
      <c r="BW829" s="110"/>
      <c r="BX829" s="118"/>
      <c r="BY829" s="93"/>
      <c r="BZ829" s="93"/>
      <c r="CA829" s="110"/>
      <c r="CB829" s="118"/>
      <c r="CC829" s="93"/>
      <c r="CD829" s="93"/>
      <c r="CE829" s="110"/>
      <c r="CF829" s="118"/>
      <c r="CG829" s="93"/>
      <c r="CH829" s="93"/>
      <c r="CI829" s="110"/>
      <c r="CJ829" s="118"/>
      <c r="CK829" s="93"/>
      <c r="CL829" s="93"/>
      <c r="CM829" s="110"/>
      <c r="CN829" s="118"/>
      <c r="CO829" s="93"/>
      <c r="CP829" s="93"/>
      <c r="CQ829" s="110"/>
      <c r="CR829" s="118"/>
      <c r="CS829" s="93"/>
      <c r="CT829" s="93"/>
      <c r="CU829" s="110"/>
      <c r="CV829" s="118"/>
      <c r="CW829" s="93"/>
      <c r="CX829" s="93"/>
      <c r="CY829" s="110"/>
      <c r="CZ829" s="118"/>
      <c r="DA829" s="93"/>
      <c r="DB829" s="93"/>
      <c r="DC829" s="110"/>
      <c r="DD829" s="118"/>
      <c r="DE829" s="93"/>
      <c r="DF829" s="93"/>
      <c r="DG829" s="110"/>
      <c r="DH829" s="118"/>
      <c r="DI829" s="93"/>
      <c r="DJ829" s="93"/>
      <c r="DK829" s="110"/>
      <c r="DL829" s="118"/>
      <c r="DM829" s="93"/>
      <c r="DN829" s="93"/>
      <c r="DO829" s="110"/>
      <c r="DP829" s="118"/>
      <c r="DQ829" s="93"/>
      <c r="DR829" s="93"/>
      <c r="DS829" s="110"/>
      <c r="DT829" s="118"/>
      <c r="DU829" s="93"/>
      <c r="DV829" s="93"/>
      <c r="DW829" s="110"/>
      <c r="DX829" s="118"/>
      <c r="DY829" s="93"/>
      <c r="DZ829" s="93"/>
      <c r="EA829" s="110"/>
      <c r="EB829" s="118"/>
      <c r="EC829" s="93"/>
      <c r="ED829" s="93"/>
      <c r="EE829" s="110"/>
      <c r="EF829" s="118"/>
      <c r="EG829" s="93"/>
      <c r="EH829" s="93"/>
      <c r="EI829" s="110"/>
      <c r="EJ829" s="118"/>
      <c r="EK829" s="93"/>
      <c r="EL829" s="93"/>
      <c r="EM829" s="110"/>
      <c r="EN829" s="118"/>
      <c r="EO829" s="93"/>
      <c r="EP829" s="93"/>
      <c r="EQ829" s="110"/>
      <c r="ER829" s="118"/>
      <c r="ES829" s="93"/>
      <c r="ET829" s="93"/>
      <c r="EU829" s="110"/>
      <c r="EV829" s="118"/>
      <c r="EW829" s="93"/>
      <c r="EX829" s="93"/>
      <c r="EY829" s="110"/>
      <c r="EZ829" s="118"/>
      <c r="FA829" s="93"/>
      <c r="FB829" s="93"/>
      <c r="FC829" s="110"/>
      <c r="FD829" s="118"/>
      <c r="FE829" s="93"/>
      <c r="FF829" s="93"/>
      <c r="FG829" s="110"/>
      <c r="FH829" s="118"/>
      <c r="FI829" s="93"/>
      <c r="FJ829" s="93"/>
      <c r="FK829" s="110"/>
      <c r="FL829" s="118"/>
      <c r="FM829" s="93"/>
      <c r="FN829" s="93"/>
      <c r="FO829" s="110"/>
      <c r="FP829" s="118"/>
      <c r="FQ829" s="93"/>
      <c r="FR829" s="93"/>
      <c r="FS829" s="110"/>
      <c r="FT829" s="118"/>
      <c r="FU829" s="93"/>
      <c r="FV829" s="93"/>
      <c r="FW829" s="110"/>
      <c r="FX829" s="118"/>
      <c r="FY829" s="93"/>
      <c r="FZ829" s="93"/>
      <c r="GA829" s="110"/>
      <c r="GB829" s="118"/>
      <c r="GC829" s="93"/>
      <c r="GD829" s="93"/>
      <c r="GE829" s="110"/>
      <c r="GF829" s="118"/>
      <c r="GG829" s="93"/>
      <c r="GH829" s="93"/>
      <c r="GI829" s="110"/>
      <c r="GJ829" s="118"/>
      <c r="GK829" s="93"/>
      <c r="GL829" s="93"/>
      <c r="GM829" s="110"/>
      <c r="GN829" s="118"/>
      <c r="GO829" s="93"/>
      <c r="GP829" s="93"/>
      <c r="GQ829" s="110"/>
    </row>
    <row r="830" spans="1:199" ht="15.75" x14ac:dyDescent="0.25">
      <c r="A830">
        <f t="shared" si="0"/>
        <v>1</v>
      </c>
      <c r="B830">
        <f t="shared" si="1"/>
        <v>1900</v>
      </c>
      <c r="D830" s="93"/>
      <c r="E830" s="93"/>
      <c r="F830" s="93"/>
      <c r="G830" s="110"/>
      <c r="H830" s="118"/>
      <c r="I830" s="93"/>
      <c r="J830" s="93"/>
      <c r="K830" s="110"/>
      <c r="L830" s="118"/>
      <c r="M830" s="93"/>
      <c r="N830" s="93"/>
      <c r="O830" s="110"/>
      <c r="P830" s="118"/>
      <c r="Q830" s="93"/>
      <c r="R830" s="93"/>
      <c r="S830" s="110"/>
      <c r="T830" s="118"/>
      <c r="U830" s="93"/>
      <c r="V830" s="93"/>
      <c r="W830" s="110"/>
      <c r="X830" s="118"/>
      <c r="Y830" s="93"/>
      <c r="Z830" s="93"/>
      <c r="AA830" s="110"/>
      <c r="AB830" s="118"/>
      <c r="AC830" s="93"/>
      <c r="AD830" s="93"/>
      <c r="AE830" s="110"/>
      <c r="AF830" s="118"/>
      <c r="AG830" s="93"/>
      <c r="AH830" s="93"/>
      <c r="AI830" s="110"/>
      <c r="AJ830" s="118"/>
      <c r="AK830" s="93"/>
      <c r="AL830" s="93"/>
      <c r="AM830" s="110"/>
      <c r="AN830" s="118"/>
      <c r="AO830" s="93"/>
      <c r="AP830" s="93"/>
      <c r="AQ830" s="110"/>
      <c r="AR830" s="118"/>
      <c r="AS830" s="93"/>
      <c r="AT830" s="93"/>
      <c r="AU830" s="110"/>
      <c r="AV830" s="118"/>
      <c r="AW830" s="93"/>
      <c r="AX830" s="93"/>
      <c r="AY830" s="110"/>
      <c r="AZ830" s="118"/>
      <c r="BA830" s="93"/>
      <c r="BB830" s="93"/>
      <c r="BC830" s="110"/>
      <c r="BD830" s="118"/>
      <c r="BE830" s="93"/>
      <c r="BF830" s="93"/>
      <c r="BG830" s="110"/>
      <c r="BH830" s="118"/>
      <c r="BI830" s="93"/>
      <c r="BJ830" s="93"/>
      <c r="BK830" s="110"/>
      <c r="BL830" s="118"/>
      <c r="BM830" s="93"/>
      <c r="BN830" s="93"/>
      <c r="BO830" s="110"/>
      <c r="BP830" s="118"/>
      <c r="BQ830" s="93"/>
      <c r="BR830" s="93"/>
      <c r="BS830" s="110"/>
      <c r="BT830" s="118"/>
      <c r="BU830" s="93"/>
      <c r="BV830" s="93"/>
      <c r="BW830" s="110"/>
      <c r="BX830" s="118"/>
      <c r="BY830" s="93"/>
      <c r="BZ830" s="93"/>
      <c r="CA830" s="110"/>
      <c r="CB830" s="118"/>
      <c r="CC830" s="93"/>
      <c r="CD830" s="93"/>
      <c r="CE830" s="110"/>
      <c r="CF830" s="118"/>
      <c r="CG830" s="93"/>
      <c r="CH830" s="93"/>
      <c r="CI830" s="110"/>
      <c r="CJ830" s="118"/>
      <c r="CK830" s="93"/>
      <c r="CL830" s="93"/>
      <c r="CM830" s="110"/>
      <c r="CN830" s="118"/>
      <c r="CO830" s="93"/>
      <c r="CP830" s="93"/>
      <c r="CQ830" s="110"/>
      <c r="CR830" s="118"/>
      <c r="CS830" s="93"/>
      <c r="CT830" s="93"/>
      <c r="CU830" s="110"/>
      <c r="CV830" s="118"/>
      <c r="CW830" s="93"/>
      <c r="CX830" s="93"/>
      <c r="CY830" s="110"/>
      <c r="CZ830" s="118"/>
      <c r="DA830" s="93"/>
      <c r="DB830" s="93"/>
      <c r="DC830" s="110"/>
      <c r="DD830" s="118"/>
      <c r="DE830" s="93"/>
      <c r="DF830" s="93"/>
      <c r="DG830" s="110"/>
      <c r="DH830" s="118"/>
      <c r="DI830" s="93"/>
      <c r="DJ830" s="93"/>
      <c r="DK830" s="110"/>
      <c r="DL830" s="118"/>
      <c r="DM830" s="93"/>
      <c r="DN830" s="93"/>
      <c r="DO830" s="110"/>
      <c r="DP830" s="118"/>
      <c r="DQ830" s="93"/>
      <c r="DR830" s="93"/>
      <c r="DS830" s="110"/>
      <c r="DT830" s="118"/>
      <c r="DU830" s="93"/>
      <c r="DV830" s="93"/>
      <c r="DW830" s="110"/>
      <c r="DX830" s="118"/>
      <c r="DY830" s="93"/>
      <c r="DZ830" s="93"/>
      <c r="EA830" s="110"/>
      <c r="EB830" s="118"/>
      <c r="EC830" s="93"/>
      <c r="ED830" s="93"/>
      <c r="EE830" s="110"/>
      <c r="EF830" s="118"/>
      <c r="EG830" s="93"/>
      <c r="EH830" s="93"/>
      <c r="EI830" s="110"/>
      <c r="EJ830" s="118"/>
      <c r="EK830" s="93"/>
      <c r="EL830" s="93"/>
      <c r="EM830" s="110"/>
      <c r="EN830" s="118"/>
      <c r="EO830" s="93"/>
      <c r="EP830" s="93"/>
      <c r="EQ830" s="110"/>
      <c r="ER830" s="118"/>
      <c r="ES830" s="93"/>
      <c r="ET830" s="93"/>
      <c r="EU830" s="110"/>
      <c r="EV830" s="118"/>
      <c r="EW830" s="93"/>
      <c r="EX830" s="93"/>
      <c r="EY830" s="110"/>
      <c r="EZ830" s="118"/>
      <c r="FA830" s="93"/>
      <c r="FB830" s="93"/>
      <c r="FC830" s="110"/>
      <c r="FD830" s="118"/>
      <c r="FE830" s="93"/>
      <c r="FF830" s="93"/>
      <c r="FG830" s="110"/>
      <c r="FH830" s="118"/>
      <c r="FI830" s="93"/>
      <c r="FJ830" s="93"/>
      <c r="FK830" s="110"/>
      <c r="FL830" s="118"/>
      <c r="FM830" s="93"/>
      <c r="FN830" s="93"/>
      <c r="FO830" s="110"/>
      <c r="FP830" s="118"/>
      <c r="FQ830" s="93"/>
      <c r="FR830" s="93"/>
      <c r="FS830" s="110"/>
      <c r="FT830" s="118"/>
      <c r="FU830" s="93"/>
      <c r="FV830" s="93"/>
      <c r="FW830" s="110"/>
      <c r="FX830" s="118"/>
      <c r="FY830" s="93"/>
      <c r="FZ830" s="93"/>
      <c r="GA830" s="110"/>
      <c r="GB830" s="118"/>
      <c r="GC830" s="93"/>
      <c r="GD830" s="93"/>
      <c r="GE830" s="110"/>
      <c r="GF830" s="118"/>
      <c r="GG830" s="93"/>
      <c r="GH830" s="93"/>
      <c r="GI830" s="110"/>
      <c r="GJ830" s="118"/>
      <c r="GK830" s="93"/>
      <c r="GL830" s="93"/>
      <c r="GM830" s="110"/>
      <c r="GN830" s="118"/>
      <c r="GO830" s="93"/>
      <c r="GP830" s="93"/>
      <c r="GQ830" s="110"/>
    </row>
    <row r="831" spans="1:199" ht="15.75" x14ac:dyDescent="0.25">
      <c r="A831">
        <f t="shared" si="0"/>
        <v>1</v>
      </c>
      <c r="B831">
        <f t="shared" si="1"/>
        <v>1900</v>
      </c>
      <c r="D831" s="93"/>
      <c r="E831" s="93"/>
      <c r="F831" s="93"/>
      <c r="G831" s="110"/>
      <c r="H831" s="118"/>
      <c r="I831" s="93"/>
      <c r="J831" s="93"/>
      <c r="K831" s="110"/>
      <c r="L831" s="118"/>
      <c r="M831" s="93"/>
      <c r="N831" s="93"/>
      <c r="O831" s="110"/>
      <c r="P831" s="118"/>
      <c r="Q831" s="93"/>
      <c r="R831" s="93"/>
      <c r="S831" s="110"/>
      <c r="T831" s="118"/>
      <c r="U831" s="93"/>
      <c r="V831" s="93"/>
      <c r="W831" s="110"/>
      <c r="X831" s="118"/>
      <c r="Y831" s="93"/>
      <c r="Z831" s="93"/>
      <c r="AA831" s="110"/>
      <c r="AB831" s="118"/>
      <c r="AC831" s="93"/>
      <c r="AD831" s="93"/>
      <c r="AE831" s="110"/>
      <c r="AF831" s="118"/>
      <c r="AG831" s="93"/>
      <c r="AH831" s="93"/>
      <c r="AI831" s="110"/>
      <c r="AJ831" s="118"/>
      <c r="AK831" s="93"/>
      <c r="AL831" s="93"/>
      <c r="AM831" s="110"/>
      <c r="AN831" s="118"/>
      <c r="AO831" s="93"/>
      <c r="AP831" s="93"/>
      <c r="AQ831" s="110"/>
      <c r="AR831" s="118"/>
      <c r="AS831" s="93"/>
      <c r="AT831" s="93"/>
      <c r="AU831" s="110"/>
      <c r="AV831" s="118"/>
      <c r="AW831" s="93"/>
      <c r="AX831" s="93"/>
      <c r="AY831" s="110"/>
      <c r="AZ831" s="118"/>
      <c r="BA831" s="93"/>
      <c r="BB831" s="93"/>
      <c r="BC831" s="110"/>
      <c r="BD831" s="118"/>
      <c r="BE831" s="93"/>
      <c r="BF831" s="93"/>
      <c r="BG831" s="110"/>
      <c r="BH831" s="118"/>
      <c r="BI831" s="93"/>
      <c r="BJ831" s="93"/>
      <c r="BK831" s="110"/>
      <c r="BL831" s="118"/>
      <c r="BM831" s="93"/>
      <c r="BN831" s="93"/>
      <c r="BO831" s="110"/>
      <c r="BP831" s="118"/>
      <c r="BQ831" s="93"/>
      <c r="BR831" s="93"/>
      <c r="BS831" s="110"/>
      <c r="BT831" s="118"/>
      <c r="BU831" s="93"/>
      <c r="BV831" s="93"/>
      <c r="BW831" s="110"/>
      <c r="BX831" s="118"/>
      <c r="BY831" s="93"/>
      <c r="BZ831" s="93"/>
      <c r="CA831" s="110"/>
      <c r="CB831" s="118"/>
      <c r="CC831" s="93"/>
      <c r="CD831" s="93"/>
      <c r="CE831" s="110"/>
      <c r="CF831" s="118"/>
      <c r="CG831" s="93"/>
      <c r="CH831" s="93"/>
      <c r="CI831" s="110"/>
      <c r="CJ831" s="118"/>
      <c r="CK831" s="93"/>
      <c r="CL831" s="93"/>
      <c r="CM831" s="110"/>
      <c r="CN831" s="118"/>
      <c r="CO831" s="93"/>
      <c r="CP831" s="93"/>
      <c r="CQ831" s="110"/>
      <c r="CR831" s="118"/>
      <c r="CS831" s="93"/>
      <c r="CT831" s="93"/>
      <c r="CU831" s="110"/>
      <c r="CV831" s="118"/>
      <c r="CW831" s="93"/>
      <c r="CX831" s="93"/>
      <c r="CY831" s="110"/>
      <c r="CZ831" s="118"/>
      <c r="DA831" s="93"/>
      <c r="DB831" s="93"/>
      <c r="DC831" s="110"/>
      <c r="DD831" s="118"/>
      <c r="DE831" s="93"/>
      <c r="DF831" s="93"/>
      <c r="DG831" s="110"/>
      <c r="DH831" s="118"/>
      <c r="DI831" s="93"/>
      <c r="DJ831" s="93"/>
      <c r="DK831" s="110"/>
      <c r="DL831" s="118"/>
      <c r="DM831" s="93"/>
      <c r="DN831" s="93"/>
      <c r="DO831" s="110"/>
      <c r="DP831" s="118"/>
      <c r="DQ831" s="93"/>
      <c r="DR831" s="93"/>
      <c r="DS831" s="110"/>
      <c r="DT831" s="118"/>
      <c r="DU831" s="93"/>
      <c r="DV831" s="93"/>
      <c r="DW831" s="110"/>
      <c r="DX831" s="118"/>
      <c r="DY831" s="93"/>
      <c r="DZ831" s="93"/>
      <c r="EA831" s="110"/>
      <c r="EB831" s="118"/>
      <c r="EC831" s="93"/>
      <c r="ED831" s="93"/>
      <c r="EE831" s="110"/>
      <c r="EF831" s="118"/>
      <c r="EG831" s="93"/>
      <c r="EH831" s="93"/>
      <c r="EI831" s="110"/>
      <c r="EJ831" s="118"/>
      <c r="EK831" s="93"/>
      <c r="EL831" s="93"/>
      <c r="EM831" s="110"/>
      <c r="EN831" s="118"/>
      <c r="EO831" s="93"/>
      <c r="EP831" s="93"/>
      <c r="EQ831" s="110"/>
      <c r="ER831" s="118"/>
      <c r="ES831" s="93"/>
      <c r="ET831" s="93"/>
      <c r="EU831" s="110"/>
      <c r="EV831" s="118"/>
      <c r="EW831" s="93"/>
      <c r="EX831" s="93"/>
      <c r="EY831" s="110"/>
      <c r="EZ831" s="118"/>
      <c r="FA831" s="93"/>
      <c r="FB831" s="93"/>
      <c r="FC831" s="110"/>
      <c r="FD831" s="118"/>
      <c r="FE831" s="93"/>
      <c r="FF831" s="93"/>
      <c r="FG831" s="110"/>
      <c r="FH831" s="118"/>
      <c r="FI831" s="93"/>
      <c r="FJ831" s="93"/>
      <c r="FK831" s="110"/>
      <c r="FL831" s="118"/>
      <c r="FM831" s="93"/>
      <c r="FN831" s="93"/>
      <c r="FO831" s="110"/>
      <c r="FP831" s="118"/>
      <c r="FQ831" s="93"/>
      <c r="FR831" s="93"/>
      <c r="FS831" s="110"/>
      <c r="FT831" s="118"/>
      <c r="FU831" s="93"/>
      <c r="FV831" s="93"/>
      <c r="FW831" s="110"/>
      <c r="FX831" s="118"/>
      <c r="FY831" s="93"/>
      <c r="FZ831" s="93"/>
      <c r="GA831" s="110"/>
      <c r="GB831" s="118"/>
      <c r="GC831" s="93"/>
      <c r="GD831" s="93"/>
      <c r="GE831" s="110"/>
      <c r="GF831" s="118"/>
      <c r="GG831" s="93"/>
      <c r="GH831" s="93"/>
      <c r="GI831" s="110"/>
      <c r="GJ831" s="118"/>
      <c r="GK831" s="93"/>
      <c r="GL831" s="93"/>
      <c r="GM831" s="110"/>
      <c r="GN831" s="118"/>
      <c r="GO831" s="93"/>
      <c r="GP831" s="93"/>
      <c r="GQ831" s="110"/>
    </row>
    <row r="832" spans="1:199" ht="15.75" x14ac:dyDescent="0.25">
      <c r="A832">
        <f t="shared" ref="A832:A895" si="738">MONTH(C832)</f>
        <v>1</v>
      </c>
      <c r="B832">
        <f t="shared" ref="B832:B895" si="739">YEAR(C832)</f>
        <v>1900</v>
      </c>
      <c r="D832" s="93"/>
      <c r="E832" s="93"/>
      <c r="F832" s="93"/>
      <c r="G832" s="110"/>
      <c r="H832" s="118"/>
      <c r="I832" s="93"/>
      <c r="J832" s="93"/>
      <c r="K832" s="110"/>
      <c r="L832" s="118"/>
      <c r="M832" s="93"/>
      <c r="N832" s="93"/>
      <c r="O832" s="110"/>
      <c r="P832" s="118"/>
      <c r="Q832" s="93"/>
      <c r="R832" s="93"/>
      <c r="S832" s="110"/>
      <c r="T832" s="118"/>
      <c r="U832" s="93"/>
      <c r="V832" s="93"/>
      <c r="W832" s="110"/>
      <c r="X832" s="118"/>
      <c r="Y832" s="93"/>
      <c r="Z832" s="93"/>
      <c r="AA832" s="110"/>
      <c r="AB832" s="118"/>
      <c r="AC832" s="93"/>
      <c r="AD832" s="93"/>
      <c r="AE832" s="110"/>
      <c r="AF832" s="118"/>
      <c r="AG832" s="93"/>
      <c r="AH832" s="93"/>
      <c r="AI832" s="110"/>
      <c r="AJ832" s="118"/>
      <c r="AK832" s="93"/>
      <c r="AL832" s="93"/>
      <c r="AM832" s="110"/>
      <c r="AN832" s="118"/>
      <c r="AO832" s="93"/>
      <c r="AP832" s="93"/>
      <c r="AQ832" s="110"/>
      <c r="AR832" s="118"/>
      <c r="AS832" s="93"/>
      <c r="AT832" s="93"/>
      <c r="AU832" s="110"/>
      <c r="AV832" s="118"/>
      <c r="AW832" s="93"/>
      <c r="AX832" s="93"/>
      <c r="AY832" s="110"/>
      <c r="AZ832" s="118"/>
      <c r="BA832" s="93"/>
      <c r="BB832" s="93"/>
      <c r="BC832" s="110"/>
      <c r="BD832" s="118"/>
      <c r="BE832" s="93"/>
      <c r="BF832" s="93"/>
      <c r="BG832" s="110"/>
      <c r="BH832" s="118"/>
      <c r="BI832" s="93"/>
      <c r="BJ832" s="93"/>
      <c r="BK832" s="110"/>
      <c r="BL832" s="118"/>
      <c r="BM832" s="93"/>
      <c r="BN832" s="93"/>
      <c r="BO832" s="110"/>
      <c r="BP832" s="118"/>
      <c r="BQ832" s="93"/>
      <c r="BR832" s="93"/>
      <c r="BS832" s="110"/>
      <c r="BT832" s="118"/>
      <c r="BU832" s="93"/>
      <c r="BV832" s="93"/>
      <c r="BW832" s="110"/>
      <c r="BX832" s="118"/>
      <c r="BY832" s="93"/>
      <c r="BZ832" s="93"/>
      <c r="CA832" s="110"/>
      <c r="CB832" s="118"/>
      <c r="CC832" s="93"/>
      <c r="CD832" s="93"/>
      <c r="CE832" s="110"/>
      <c r="CF832" s="118"/>
      <c r="CG832" s="93"/>
      <c r="CH832" s="93"/>
      <c r="CI832" s="110"/>
      <c r="CJ832" s="118"/>
      <c r="CK832" s="93"/>
      <c r="CL832" s="93"/>
      <c r="CM832" s="110"/>
      <c r="CN832" s="118"/>
      <c r="CO832" s="93"/>
      <c r="CP832" s="93"/>
      <c r="CQ832" s="110"/>
      <c r="CR832" s="118"/>
      <c r="CS832" s="93"/>
      <c r="CT832" s="93"/>
      <c r="CU832" s="110"/>
      <c r="CV832" s="118"/>
      <c r="CW832" s="93"/>
      <c r="CX832" s="93"/>
      <c r="CY832" s="110"/>
      <c r="CZ832" s="118"/>
      <c r="DA832" s="93"/>
      <c r="DB832" s="93"/>
      <c r="DC832" s="110"/>
      <c r="DD832" s="118"/>
      <c r="DE832" s="93"/>
      <c r="DF832" s="93"/>
      <c r="DG832" s="110"/>
      <c r="DH832" s="118"/>
      <c r="DI832" s="93"/>
      <c r="DJ832" s="93"/>
      <c r="DK832" s="110"/>
      <c r="DL832" s="118"/>
      <c r="DM832" s="93"/>
      <c r="DN832" s="93"/>
      <c r="DO832" s="110"/>
      <c r="DP832" s="118"/>
      <c r="DQ832" s="93"/>
      <c r="DR832" s="93"/>
      <c r="DS832" s="110"/>
      <c r="DT832" s="118"/>
      <c r="DU832" s="93"/>
      <c r="DV832" s="93"/>
      <c r="DW832" s="110"/>
      <c r="DX832" s="118"/>
      <c r="DY832" s="93"/>
      <c r="DZ832" s="93"/>
      <c r="EA832" s="110"/>
      <c r="EB832" s="118"/>
      <c r="EC832" s="93"/>
      <c r="ED832" s="93"/>
      <c r="EE832" s="110"/>
      <c r="EF832" s="118"/>
      <c r="EG832" s="93"/>
      <c r="EH832" s="93"/>
      <c r="EI832" s="110"/>
      <c r="EJ832" s="118"/>
      <c r="EK832" s="93"/>
      <c r="EL832" s="93"/>
      <c r="EM832" s="110"/>
      <c r="EN832" s="118"/>
      <c r="EO832" s="93"/>
      <c r="EP832" s="93"/>
      <c r="EQ832" s="110"/>
      <c r="ER832" s="118"/>
      <c r="ES832" s="93"/>
      <c r="ET832" s="93"/>
      <c r="EU832" s="110"/>
      <c r="EV832" s="118"/>
      <c r="EW832" s="93"/>
      <c r="EX832" s="93"/>
      <c r="EY832" s="110"/>
      <c r="EZ832" s="118"/>
      <c r="FA832" s="93"/>
      <c r="FB832" s="93"/>
      <c r="FC832" s="110"/>
      <c r="FD832" s="118"/>
      <c r="FE832" s="93"/>
      <c r="FF832" s="93"/>
      <c r="FG832" s="110"/>
      <c r="FH832" s="118"/>
      <c r="FI832" s="93"/>
      <c r="FJ832" s="93"/>
      <c r="FK832" s="110"/>
      <c r="FL832" s="118"/>
      <c r="FM832" s="93"/>
      <c r="FN832" s="93"/>
      <c r="FO832" s="110"/>
      <c r="FP832" s="118"/>
      <c r="FQ832" s="93"/>
      <c r="FR832" s="93"/>
      <c r="FS832" s="110"/>
      <c r="FT832" s="118"/>
      <c r="FU832" s="93"/>
      <c r="FV832" s="93"/>
      <c r="FW832" s="110"/>
      <c r="FX832" s="118"/>
      <c r="FY832" s="93"/>
      <c r="FZ832" s="93"/>
      <c r="GA832" s="110"/>
      <c r="GB832" s="118"/>
      <c r="GC832" s="93"/>
      <c r="GD832" s="93"/>
      <c r="GE832" s="110"/>
      <c r="GF832" s="118"/>
      <c r="GG832" s="93"/>
      <c r="GH832" s="93"/>
      <c r="GI832" s="110"/>
      <c r="GJ832" s="118"/>
      <c r="GK832" s="93"/>
      <c r="GL832" s="93"/>
      <c r="GM832" s="110"/>
      <c r="GN832" s="118"/>
      <c r="GO832" s="93"/>
      <c r="GP832" s="93"/>
      <c r="GQ832" s="110"/>
    </row>
    <row r="833" spans="1:199" ht="15.75" x14ac:dyDescent="0.25">
      <c r="A833">
        <f t="shared" si="738"/>
        <v>1</v>
      </c>
      <c r="B833">
        <f t="shared" si="739"/>
        <v>1900</v>
      </c>
      <c r="D833" s="93"/>
      <c r="E833" s="93"/>
      <c r="F833" s="93"/>
      <c r="G833" s="110"/>
      <c r="H833" s="118"/>
      <c r="I833" s="93"/>
      <c r="J833" s="93"/>
      <c r="K833" s="110"/>
      <c r="L833" s="118"/>
      <c r="M833" s="93"/>
      <c r="N833" s="93"/>
      <c r="O833" s="110"/>
      <c r="P833" s="118"/>
      <c r="Q833" s="93"/>
      <c r="R833" s="93"/>
      <c r="S833" s="110"/>
      <c r="T833" s="118"/>
      <c r="U833" s="93"/>
      <c r="V833" s="93"/>
      <c r="W833" s="110"/>
      <c r="X833" s="118"/>
      <c r="Y833" s="93"/>
      <c r="Z833" s="93"/>
      <c r="AA833" s="110"/>
      <c r="AB833" s="118"/>
      <c r="AC833" s="93"/>
      <c r="AD833" s="93"/>
      <c r="AE833" s="110"/>
      <c r="AF833" s="118"/>
      <c r="AG833" s="93"/>
      <c r="AH833" s="93"/>
      <c r="AI833" s="110"/>
      <c r="AJ833" s="118"/>
      <c r="AK833" s="93"/>
      <c r="AL833" s="93"/>
      <c r="AM833" s="110"/>
      <c r="AN833" s="118"/>
      <c r="AO833" s="93"/>
      <c r="AP833" s="93"/>
      <c r="AQ833" s="110"/>
      <c r="AR833" s="118"/>
      <c r="AS833" s="93"/>
      <c r="AT833" s="93"/>
      <c r="AU833" s="110"/>
      <c r="AV833" s="118"/>
      <c r="AW833" s="93"/>
      <c r="AX833" s="93"/>
      <c r="AY833" s="110"/>
      <c r="AZ833" s="118"/>
      <c r="BA833" s="93"/>
      <c r="BB833" s="93"/>
      <c r="BC833" s="110"/>
      <c r="BD833" s="118"/>
      <c r="BE833" s="93"/>
      <c r="BF833" s="93"/>
      <c r="BG833" s="110"/>
      <c r="BH833" s="118"/>
      <c r="BI833" s="93"/>
      <c r="BJ833" s="93"/>
      <c r="BK833" s="110"/>
      <c r="BL833" s="118"/>
      <c r="BM833" s="93"/>
      <c r="BN833" s="93"/>
      <c r="BO833" s="110"/>
      <c r="BP833" s="118"/>
      <c r="BQ833" s="93"/>
      <c r="BR833" s="93"/>
      <c r="BS833" s="110"/>
      <c r="BT833" s="118"/>
      <c r="BU833" s="93"/>
      <c r="BV833" s="93"/>
      <c r="BW833" s="110"/>
      <c r="BX833" s="118"/>
      <c r="BY833" s="93"/>
      <c r="BZ833" s="93"/>
      <c r="CA833" s="110"/>
      <c r="CB833" s="118"/>
      <c r="CC833" s="93"/>
      <c r="CD833" s="93"/>
      <c r="CE833" s="110"/>
      <c r="CF833" s="118"/>
      <c r="CG833" s="93"/>
      <c r="CH833" s="93"/>
      <c r="CI833" s="110"/>
      <c r="CJ833" s="118"/>
      <c r="CK833" s="93"/>
      <c r="CL833" s="93"/>
      <c r="CM833" s="110"/>
      <c r="CN833" s="118"/>
      <c r="CO833" s="93"/>
      <c r="CP833" s="93"/>
      <c r="CQ833" s="110"/>
      <c r="CR833" s="118"/>
      <c r="CS833" s="93"/>
      <c r="CT833" s="93"/>
      <c r="CU833" s="110"/>
      <c r="CV833" s="118"/>
      <c r="CW833" s="93"/>
      <c r="CX833" s="93"/>
      <c r="CY833" s="110"/>
      <c r="CZ833" s="118"/>
      <c r="DA833" s="93"/>
      <c r="DB833" s="93"/>
      <c r="DC833" s="110"/>
      <c r="DD833" s="118"/>
      <c r="DE833" s="93"/>
      <c r="DF833" s="93"/>
      <c r="DG833" s="110"/>
      <c r="DH833" s="118"/>
      <c r="DI833" s="93"/>
      <c r="DJ833" s="93"/>
      <c r="DK833" s="110"/>
      <c r="DL833" s="118"/>
      <c r="DM833" s="93"/>
      <c r="DN833" s="93"/>
      <c r="DO833" s="110"/>
      <c r="DP833" s="118"/>
      <c r="DQ833" s="93"/>
      <c r="DR833" s="93"/>
      <c r="DS833" s="110"/>
      <c r="DT833" s="118"/>
      <c r="DU833" s="93"/>
      <c r="DV833" s="93"/>
      <c r="DW833" s="110"/>
      <c r="DX833" s="118"/>
      <c r="DY833" s="93"/>
      <c r="DZ833" s="93"/>
      <c r="EA833" s="110"/>
      <c r="EB833" s="118"/>
      <c r="EC833" s="93"/>
      <c r="ED833" s="93"/>
      <c r="EE833" s="110"/>
      <c r="EF833" s="118"/>
      <c r="EG833" s="93"/>
      <c r="EH833" s="93"/>
      <c r="EI833" s="110"/>
      <c r="EJ833" s="118"/>
      <c r="EK833" s="93"/>
      <c r="EL833" s="93"/>
      <c r="EM833" s="110"/>
      <c r="EN833" s="118"/>
      <c r="EO833" s="93"/>
      <c r="EP833" s="93"/>
      <c r="EQ833" s="110"/>
      <c r="ER833" s="118"/>
      <c r="ES833" s="93"/>
      <c r="ET833" s="93"/>
      <c r="EU833" s="110"/>
      <c r="EV833" s="118"/>
      <c r="EW833" s="93"/>
      <c r="EX833" s="93"/>
      <c r="EY833" s="110"/>
      <c r="EZ833" s="118"/>
      <c r="FA833" s="93"/>
      <c r="FB833" s="93"/>
      <c r="FC833" s="110"/>
      <c r="FD833" s="118"/>
      <c r="FE833" s="93"/>
      <c r="FF833" s="93"/>
      <c r="FG833" s="110"/>
      <c r="FH833" s="118"/>
      <c r="FI833" s="93"/>
      <c r="FJ833" s="93"/>
      <c r="FK833" s="110"/>
      <c r="FL833" s="118"/>
      <c r="FM833" s="93"/>
      <c r="FN833" s="93"/>
      <c r="FO833" s="110"/>
      <c r="FP833" s="118"/>
      <c r="FQ833" s="93"/>
      <c r="FR833" s="93"/>
      <c r="FS833" s="110"/>
      <c r="FT833" s="118"/>
      <c r="FU833" s="93"/>
      <c r="FV833" s="93"/>
      <c r="FW833" s="110"/>
      <c r="FX833" s="118"/>
      <c r="FY833" s="93"/>
      <c r="FZ833" s="93"/>
      <c r="GA833" s="110"/>
      <c r="GB833" s="118"/>
      <c r="GC833" s="93"/>
      <c r="GD833" s="93"/>
      <c r="GE833" s="110"/>
      <c r="GF833" s="118"/>
      <c r="GG833" s="93"/>
      <c r="GH833" s="93"/>
      <c r="GI833" s="110"/>
      <c r="GJ833" s="118"/>
      <c r="GK833" s="93"/>
      <c r="GL833" s="93"/>
      <c r="GM833" s="110"/>
      <c r="GN833" s="118"/>
      <c r="GO833" s="93"/>
      <c r="GP833" s="93"/>
      <c r="GQ833" s="110"/>
    </row>
    <row r="834" spans="1:199" ht="15.75" x14ac:dyDescent="0.25">
      <c r="A834">
        <f t="shared" si="738"/>
        <v>1</v>
      </c>
      <c r="B834">
        <f t="shared" si="739"/>
        <v>1900</v>
      </c>
      <c r="D834" s="93"/>
      <c r="E834" s="93"/>
      <c r="F834" s="93"/>
      <c r="G834" s="110"/>
      <c r="H834" s="118"/>
      <c r="I834" s="93"/>
      <c r="J834" s="93"/>
      <c r="K834" s="110"/>
      <c r="L834" s="118"/>
      <c r="M834" s="93"/>
      <c r="N834" s="93"/>
      <c r="O834" s="110"/>
      <c r="P834" s="118"/>
      <c r="Q834" s="93"/>
      <c r="R834" s="93"/>
      <c r="S834" s="110"/>
      <c r="T834" s="118"/>
      <c r="U834" s="93"/>
      <c r="V834" s="93"/>
      <c r="W834" s="110"/>
      <c r="X834" s="118"/>
      <c r="Y834" s="93"/>
      <c r="Z834" s="93"/>
      <c r="AA834" s="110"/>
      <c r="AB834" s="118"/>
      <c r="AC834" s="93"/>
      <c r="AD834" s="93"/>
      <c r="AE834" s="110"/>
      <c r="AF834" s="118"/>
      <c r="AG834" s="93"/>
      <c r="AH834" s="93"/>
      <c r="AI834" s="110"/>
      <c r="AJ834" s="118"/>
      <c r="AK834" s="93"/>
      <c r="AL834" s="93"/>
      <c r="AM834" s="110"/>
      <c r="AN834" s="118"/>
      <c r="AO834" s="93"/>
      <c r="AP834" s="93"/>
      <c r="AQ834" s="110"/>
      <c r="AR834" s="118"/>
      <c r="AS834" s="93"/>
      <c r="AT834" s="93"/>
      <c r="AU834" s="110"/>
      <c r="AV834" s="118"/>
      <c r="AW834" s="93"/>
      <c r="AX834" s="93"/>
      <c r="AY834" s="110"/>
      <c r="AZ834" s="118"/>
      <c r="BA834" s="93"/>
      <c r="BB834" s="93"/>
      <c r="BC834" s="110"/>
      <c r="BD834" s="118"/>
      <c r="BE834" s="93"/>
      <c r="BF834" s="93"/>
      <c r="BG834" s="110"/>
      <c r="BH834" s="118"/>
      <c r="BI834" s="93"/>
      <c r="BJ834" s="93"/>
      <c r="BK834" s="110"/>
      <c r="BL834" s="118"/>
      <c r="BM834" s="93"/>
      <c r="BN834" s="93"/>
      <c r="BO834" s="110"/>
      <c r="BP834" s="118"/>
      <c r="BQ834" s="93"/>
      <c r="BR834" s="93"/>
      <c r="BS834" s="110"/>
      <c r="BT834" s="118"/>
      <c r="BU834" s="93"/>
      <c r="BV834" s="93"/>
      <c r="BW834" s="110"/>
      <c r="BX834" s="118"/>
      <c r="BY834" s="93"/>
      <c r="BZ834" s="93"/>
      <c r="CA834" s="110"/>
      <c r="CB834" s="118"/>
      <c r="CC834" s="93"/>
      <c r="CD834" s="93"/>
      <c r="CE834" s="110"/>
      <c r="CF834" s="118"/>
      <c r="CG834" s="93"/>
      <c r="CH834" s="93"/>
      <c r="CI834" s="110"/>
      <c r="CJ834" s="118"/>
      <c r="CK834" s="93"/>
      <c r="CL834" s="93"/>
      <c r="CM834" s="110"/>
      <c r="CN834" s="118"/>
      <c r="CO834" s="93"/>
      <c r="CP834" s="93"/>
      <c r="CQ834" s="110"/>
      <c r="CR834" s="118"/>
      <c r="CS834" s="93"/>
      <c r="CT834" s="93"/>
      <c r="CU834" s="110"/>
      <c r="CV834" s="118"/>
      <c r="CW834" s="93"/>
      <c r="CX834" s="93"/>
      <c r="CY834" s="110"/>
      <c r="CZ834" s="118"/>
      <c r="DA834" s="93"/>
      <c r="DB834" s="93"/>
      <c r="DC834" s="110"/>
      <c r="DD834" s="118"/>
      <c r="DE834" s="93"/>
      <c r="DF834" s="93"/>
      <c r="DG834" s="110"/>
      <c r="DH834" s="118"/>
      <c r="DI834" s="93"/>
      <c r="DJ834" s="93"/>
      <c r="DK834" s="110"/>
      <c r="DL834" s="118"/>
      <c r="DM834" s="93"/>
      <c r="DN834" s="93"/>
      <c r="DO834" s="110"/>
      <c r="DP834" s="118"/>
      <c r="DQ834" s="93"/>
      <c r="DR834" s="93"/>
      <c r="DS834" s="110"/>
      <c r="DT834" s="118"/>
      <c r="DU834" s="93"/>
      <c r="DV834" s="93"/>
      <c r="DW834" s="110"/>
      <c r="DX834" s="118"/>
      <c r="DY834" s="93"/>
      <c r="DZ834" s="93"/>
      <c r="EA834" s="110"/>
      <c r="EB834" s="118"/>
      <c r="EC834" s="93"/>
      <c r="ED834" s="93"/>
      <c r="EE834" s="110"/>
      <c r="EF834" s="118"/>
      <c r="EG834" s="93"/>
      <c r="EH834" s="93"/>
      <c r="EI834" s="110"/>
      <c r="EJ834" s="118"/>
      <c r="EK834" s="93"/>
      <c r="EL834" s="93"/>
      <c r="EM834" s="110"/>
      <c r="EN834" s="118"/>
      <c r="EO834" s="93"/>
      <c r="EP834" s="93"/>
      <c r="EQ834" s="110"/>
      <c r="ER834" s="118"/>
      <c r="ES834" s="93"/>
      <c r="ET834" s="93"/>
      <c r="EU834" s="110"/>
      <c r="EV834" s="118"/>
      <c r="EW834" s="93"/>
      <c r="EX834" s="93"/>
      <c r="EY834" s="110"/>
      <c r="EZ834" s="118"/>
      <c r="FA834" s="93"/>
      <c r="FB834" s="93"/>
      <c r="FC834" s="110"/>
      <c r="FD834" s="118"/>
      <c r="FE834" s="93"/>
      <c r="FF834" s="93"/>
      <c r="FG834" s="110"/>
      <c r="FH834" s="118"/>
      <c r="FI834" s="93"/>
      <c r="FJ834" s="93"/>
      <c r="FK834" s="110"/>
      <c r="FL834" s="118"/>
      <c r="FM834" s="93"/>
      <c r="FN834" s="93"/>
      <c r="FO834" s="110"/>
      <c r="FP834" s="118"/>
      <c r="FQ834" s="93"/>
      <c r="FR834" s="93"/>
      <c r="FS834" s="110"/>
      <c r="FT834" s="118"/>
      <c r="FU834" s="93"/>
      <c r="FV834" s="93"/>
      <c r="FW834" s="110"/>
      <c r="FX834" s="118"/>
      <c r="FY834" s="93"/>
      <c r="FZ834" s="93"/>
      <c r="GA834" s="110"/>
      <c r="GB834" s="118"/>
      <c r="GC834" s="93"/>
      <c r="GD834" s="93"/>
      <c r="GE834" s="110"/>
      <c r="GF834" s="118"/>
      <c r="GG834" s="93"/>
      <c r="GH834" s="93"/>
      <c r="GI834" s="110"/>
      <c r="GJ834" s="118"/>
      <c r="GK834" s="93"/>
      <c r="GL834" s="93"/>
      <c r="GM834" s="110"/>
      <c r="GN834" s="118"/>
      <c r="GO834" s="93"/>
      <c r="GP834" s="93"/>
      <c r="GQ834" s="110"/>
    </row>
    <row r="835" spans="1:199" ht="15.75" x14ac:dyDescent="0.25">
      <c r="A835">
        <f t="shared" si="738"/>
        <v>1</v>
      </c>
      <c r="B835">
        <f t="shared" si="739"/>
        <v>1900</v>
      </c>
      <c r="D835" s="93"/>
      <c r="E835" s="93"/>
      <c r="F835" s="93"/>
      <c r="G835" s="110"/>
      <c r="H835" s="118"/>
      <c r="I835" s="93"/>
      <c r="J835" s="93"/>
      <c r="K835" s="110"/>
      <c r="L835" s="118"/>
      <c r="M835" s="93"/>
      <c r="N835" s="93"/>
      <c r="O835" s="110"/>
      <c r="P835" s="118"/>
      <c r="Q835" s="93"/>
      <c r="R835" s="93"/>
      <c r="S835" s="110"/>
      <c r="T835" s="118"/>
      <c r="U835" s="93"/>
      <c r="V835" s="93"/>
      <c r="W835" s="110"/>
      <c r="X835" s="118"/>
      <c r="Y835" s="93"/>
      <c r="Z835" s="93"/>
      <c r="AA835" s="110"/>
      <c r="AB835" s="118"/>
      <c r="AC835" s="93"/>
      <c r="AD835" s="93"/>
      <c r="AE835" s="110"/>
      <c r="AF835" s="118"/>
      <c r="AG835" s="93"/>
      <c r="AH835" s="93"/>
      <c r="AI835" s="110"/>
      <c r="AJ835" s="118"/>
      <c r="AK835" s="93"/>
      <c r="AL835" s="93"/>
      <c r="AM835" s="110"/>
      <c r="AN835" s="118"/>
      <c r="AO835" s="93"/>
      <c r="AP835" s="93"/>
      <c r="AQ835" s="110"/>
      <c r="AR835" s="118"/>
      <c r="AS835" s="93"/>
      <c r="AT835" s="93"/>
      <c r="AU835" s="110"/>
      <c r="AV835" s="118"/>
      <c r="AW835" s="93"/>
      <c r="AX835" s="93"/>
      <c r="AY835" s="110"/>
      <c r="AZ835" s="118"/>
      <c r="BA835" s="93"/>
      <c r="BB835" s="93"/>
      <c r="BC835" s="110"/>
      <c r="BD835" s="118"/>
      <c r="BE835" s="93"/>
      <c r="BF835" s="93"/>
      <c r="BG835" s="110"/>
      <c r="BH835" s="118"/>
      <c r="BI835" s="93"/>
      <c r="BJ835" s="93"/>
      <c r="BK835" s="110"/>
      <c r="BL835" s="118"/>
      <c r="BM835" s="93"/>
      <c r="BN835" s="93"/>
      <c r="BO835" s="110"/>
      <c r="BP835" s="118"/>
      <c r="BQ835" s="93"/>
      <c r="BR835" s="93"/>
      <c r="BS835" s="110"/>
      <c r="BT835" s="118"/>
      <c r="BU835" s="93"/>
      <c r="BV835" s="93"/>
      <c r="BW835" s="110"/>
      <c r="BX835" s="118"/>
      <c r="BY835" s="93"/>
      <c r="BZ835" s="93"/>
      <c r="CA835" s="110"/>
      <c r="CB835" s="118"/>
      <c r="CC835" s="93"/>
      <c r="CD835" s="93"/>
      <c r="CE835" s="110"/>
      <c r="CF835" s="118"/>
      <c r="CG835" s="93"/>
      <c r="CH835" s="93"/>
      <c r="CI835" s="110"/>
      <c r="CJ835" s="118"/>
      <c r="CK835" s="93"/>
      <c r="CL835" s="93"/>
      <c r="CM835" s="110"/>
      <c r="CN835" s="118"/>
      <c r="CO835" s="93"/>
      <c r="CP835" s="93"/>
      <c r="CQ835" s="110"/>
      <c r="CR835" s="118"/>
      <c r="CS835" s="93"/>
      <c r="CT835" s="93"/>
      <c r="CU835" s="110"/>
      <c r="CV835" s="118"/>
      <c r="CW835" s="93"/>
      <c r="CX835" s="93"/>
      <c r="CY835" s="110"/>
      <c r="CZ835" s="118"/>
      <c r="DA835" s="93"/>
      <c r="DB835" s="93"/>
      <c r="DC835" s="110"/>
      <c r="DD835" s="118"/>
      <c r="DE835" s="93"/>
      <c r="DF835" s="93"/>
      <c r="DG835" s="110"/>
      <c r="DH835" s="118"/>
      <c r="DI835" s="93"/>
      <c r="DJ835" s="93"/>
      <c r="DK835" s="110"/>
      <c r="DL835" s="118"/>
      <c r="DM835" s="93"/>
      <c r="DN835" s="93"/>
      <c r="DO835" s="110"/>
      <c r="DP835" s="118"/>
      <c r="DQ835" s="93"/>
      <c r="DR835" s="93"/>
      <c r="DS835" s="110"/>
      <c r="DT835" s="118"/>
      <c r="DU835" s="93"/>
      <c r="DV835" s="93"/>
      <c r="DW835" s="110"/>
      <c r="DX835" s="118"/>
      <c r="DY835" s="93"/>
      <c r="DZ835" s="93"/>
      <c r="EA835" s="110"/>
      <c r="EB835" s="118"/>
      <c r="EC835" s="93"/>
      <c r="ED835" s="93"/>
      <c r="EE835" s="110"/>
      <c r="EF835" s="118"/>
      <c r="EG835" s="93"/>
      <c r="EH835" s="93"/>
      <c r="EI835" s="110"/>
      <c r="EJ835" s="118"/>
      <c r="EK835" s="93"/>
      <c r="EL835" s="93"/>
      <c r="EM835" s="110"/>
      <c r="EN835" s="118"/>
      <c r="EO835" s="93"/>
      <c r="EP835" s="93"/>
      <c r="EQ835" s="110"/>
      <c r="ER835" s="118"/>
      <c r="ES835" s="93"/>
      <c r="ET835" s="93"/>
      <c r="EU835" s="110"/>
      <c r="EV835" s="118"/>
      <c r="EW835" s="93"/>
      <c r="EX835" s="93"/>
      <c r="EY835" s="110"/>
      <c r="EZ835" s="118"/>
      <c r="FA835" s="93"/>
      <c r="FB835" s="93"/>
      <c r="FC835" s="110"/>
      <c r="FD835" s="118"/>
      <c r="FE835" s="93"/>
      <c r="FF835" s="93"/>
      <c r="FG835" s="110"/>
      <c r="FH835" s="118"/>
      <c r="FI835" s="93"/>
      <c r="FJ835" s="93"/>
      <c r="FK835" s="110"/>
      <c r="FL835" s="118"/>
      <c r="FM835" s="93"/>
      <c r="FN835" s="93"/>
      <c r="FO835" s="110"/>
      <c r="FP835" s="118"/>
      <c r="FQ835" s="93"/>
      <c r="FR835" s="93"/>
      <c r="FS835" s="110"/>
      <c r="FT835" s="118"/>
      <c r="FU835" s="93"/>
      <c r="FV835" s="93"/>
      <c r="FW835" s="110"/>
      <c r="FX835" s="118"/>
      <c r="FY835" s="93"/>
      <c r="FZ835" s="93"/>
      <c r="GA835" s="110"/>
      <c r="GB835" s="118"/>
      <c r="GC835" s="93"/>
      <c r="GD835" s="93"/>
      <c r="GE835" s="110"/>
      <c r="GF835" s="118"/>
      <c r="GG835" s="93"/>
      <c r="GH835" s="93"/>
      <c r="GI835" s="110"/>
      <c r="GJ835" s="118"/>
      <c r="GK835" s="93"/>
      <c r="GL835" s="93"/>
      <c r="GM835" s="110"/>
      <c r="GN835" s="118"/>
      <c r="GO835" s="93"/>
      <c r="GP835" s="93"/>
      <c r="GQ835" s="110"/>
    </row>
    <row r="836" spans="1:199" ht="15.75" x14ac:dyDescent="0.25">
      <c r="A836">
        <f t="shared" si="738"/>
        <v>1</v>
      </c>
      <c r="B836">
        <f t="shared" si="739"/>
        <v>1900</v>
      </c>
      <c r="D836" s="93"/>
      <c r="E836" s="93"/>
      <c r="F836" s="93"/>
      <c r="G836" s="110"/>
      <c r="H836" s="118"/>
      <c r="I836" s="93"/>
      <c r="J836" s="93"/>
      <c r="K836" s="110"/>
      <c r="L836" s="118"/>
      <c r="M836" s="93"/>
      <c r="N836" s="93"/>
      <c r="O836" s="110"/>
      <c r="P836" s="118"/>
      <c r="Q836" s="93"/>
      <c r="R836" s="93"/>
      <c r="S836" s="110"/>
      <c r="T836" s="118"/>
      <c r="U836" s="93"/>
      <c r="V836" s="93"/>
      <c r="W836" s="110"/>
      <c r="X836" s="118"/>
      <c r="Y836" s="93"/>
      <c r="Z836" s="93"/>
      <c r="AA836" s="110"/>
      <c r="AB836" s="118"/>
      <c r="AC836" s="93"/>
      <c r="AD836" s="93"/>
      <c r="AE836" s="110"/>
      <c r="AF836" s="118"/>
      <c r="AG836" s="93"/>
      <c r="AH836" s="93"/>
      <c r="AI836" s="110"/>
      <c r="AJ836" s="118"/>
      <c r="AK836" s="93"/>
      <c r="AL836" s="93"/>
      <c r="AM836" s="110"/>
      <c r="AN836" s="118"/>
      <c r="AO836" s="93"/>
      <c r="AP836" s="93"/>
      <c r="AQ836" s="110"/>
      <c r="AR836" s="118"/>
      <c r="AS836" s="93"/>
      <c r="AT836" s="93"/>
      <c r="AU836" s="110"/>
      <c r="AV836" s="118"/>
      <c r="AW836" s="93"/>
      <c r="AX836" s="93"/>
      <c r="AY836" s="110"/>
      <c r="AZ836" s="118"/>
      <c r="BA836" s="93"/>
      <c r="BB836" s="93"/>
      <c r="BC836" s="110"/>
      <c r="BD836" s="118"/>
      <c r="BE836" s="93"/>
      <c r="BF836" s="93"/>
      <c r="BG836" s="110"/>
      <c r="BH836" s="118"/>
      <c r="BI836" s="93"/>
      <c r="BJ836" s="93"/>
      <c r="BK836" s="110"/>
      <c r="BL836" s="118"/>
      <c r="BM836" s="93"/>
      <c r="BN836" s="93"/>
      <c r="BO836" s="110"/>
      <c r="BP836" s="118"/>
      <c r="BQ836" s="93"/>
      <c r="BR836" s="93"/>
      <c r="BS836" s="110"/>
      <c r="BT836" s="118"/>
      <c r="BU836" s="93"/>
      <c r="BV836" s="93"/>
      <c r="BW836" s="110"/>
      <c r="BX836" s="118"/>
      <c r="BY836" s="93"/>
      <c r="BZ836" s="93"/>
      <c r="CA836" s="110"/>
      <c r="CB836" s="118"/>
      <c r="CC836" s="93"/>
      <c r="CD836" s="93"/>
      <c r="CE836" s="110"/>
      <c r="CF836" s="118"/>
      <c r="CG836" s="93"/>
      <c r="CH836" s="93"/>
      <c r="CI836" s="110"/>
      <c r="CJ836" s="118"/>
      <c r="CK836" s="93"/>
      <c r="CL836" s="93"/>
      <c r="CM836" s="110"/>
      <c r="CN836" s="118"/>
      <c r="CO836" s="93"/>
      <c r="CP836" s="93"/>
      <c r="CQ836" s="110"/>
      <c r="CR836" s="118"/>
      <c r="CS836" s="93"/>
      <c r="CT836" s="93"/>
      <c r="CU836" s="110"/>
      <c r="CV836" s="118"/>
      <c r="CW836" s="93"/>
      <c r="CX836" s="93"/>
      <c r="CY836" s="110"/>
      <c r="CZ836" s="118"/>
      <c r="DA836" s="93"/>
      <c r="DB836" s="93"/>
      <c r="DC836" s="110"/>
      <c r="DD836" s="118"/>
      <c r="DE836" s="93"/>
      <c r="DF836" s="93"/>
      <c r="DG836" s="110"/>
      <c r="DH836" s="118"/>
      <c r="DI836" s="93"/>
      <c r="DJ836" s="93"/>
      <c r="DK836" s="110"/>
      <c r="DL836" s="118"/>
      <c r="DM836" s="93"/>
      <c r="DN836" s="93"/>
      <c r="DO836" s="110"/>
      <c r="DP836" s="118"/>
      <c r="DQ836" s="93"/>
      <c r="DR836" s="93"/>
      <c r="DS836" s="110"/>
      <c r="DT836" s="118"/>
      <c r="DU836" s="93"/>
      <c r="DV836" s="93"/>
      <c r="DW836" s="110"/>
      <c r="DX836" s="118"/>
      <c r="DY836" s="93"/>
      <c r="DZ836" s="93"/>
      <c r="EA836" s="110"/>
      <c r="EB836" s="118"/>
      <c r="EC836" s="93"/>
      <c r="ED836" s="93"/>
      <c r="EE836" s="110"/>
      <c r="EF836" s="118"/>
      <c r="EG836" s="93"/>
      <c r="EH836" s="93"/>
      <c r="EI836" s="110"/>
      <c r="EJ836" s="118"/>
      <c r="EK836" s="93"/>
      <c r="EL836" s="93"/>
      <c r="EM836" s="110"/>
      <c r="EN836" s="118"/>
      <c r="EO836" s="93"/>
      <c r="EP836" s="93"/>
      <c r="EQ836" s="110"/>
      <c r="ER836" s="118"/>
      <c r="ES836" s="93"/>
      <c r="ET836" s="93"/>
      <c r="EU836" s="110"/>
      <c r="EV836" s="118"/>
      <c r="EW836" s="93"/>
      <c r="EX836" s="93"/>
      <c r="EY836" s="110"/>
      <c r="EZ836" s="118"/>
      <c r="FA836" s="93"/>
      <c r="FB836" s="93"/>
      <c r="FC836" s="110"/>
      <c r="FD836" s="118"/>
      <c r="FE836" s="93"/>
      <c r="FF836" s="93"/>
      <c r="FG836" s="110"/>
      <c r="FH836" s="118"/>
      <c r="FI836" s="93"/>
      <c r="FJ836" s="93"/>
      <c r="FK836" s="110"/>
      <c r="FL836" s="118"/>
      <c r="FM836" s="93"/>
      <c r="FN836" s="93"/>
      <c r="FO836" s="110"/>
      <c r="FP836" s="118"/>
      <c r="FQ836" s="93"/>
      <c r="FR836" s="93"/>
      <c r="FS836" s="110"/>
      <c r="FT836" s="118"/>
      <c r="FU836" s="93"/>
      <c r="FV836" s="93"/>
      <c r="FW836" s="110"/>
      <c r="FX836" s="118"/>
      <c r="FY836" s="93"/>
      <c r="FZ836" s="93"/>
      <c r="GA836" s="110"/>
      <c r="GB836" s="118"/>
      <c r="GC836" s="93"/>
      <c r="GD836" s="93"/>
      <c r="GE836" s="110"/>
      <c r="GF836" s="118"/>
      <c r="GG836" s="93"/>
      <c r="GH836" s="93"/>
      <c r="GI836" s="110"/>
      <c r="GJ836" s="118"/>
      <c r="GK836" s="93"/>
      <c r="GL836" s="93"/>
      <c r="GM836" s="110"/>
      <c r="GN836" s="118"/>
      <c r="GO836" s="93"/>
      <c r="GP836" s="93"/>
      <c r="GQ836" s="110"/>
    </row>
    <row r="837" spans="1:199" ht="15.75" x14ac:dyDescent="0.25">
      <c r="A837">
        <f t="shared" si="738"/>
        <v>1</v>
      </c>
      <c r="B837">
        <f t="shared" si="739"/>
        <v>1900</v>
      </c>
      <c r="D837" s="93"/>
      <c r="E837" s="93"/>
      <c r="F837" s="93"/>
      <c r="G837" s="110"/>
      <c r="H837" s="118"/>
      <c r="I837" s="93"/>
      <c r="J837" s="93"/>
      <c r="K837" s="110"/>
      <c r="L837" s="118"/>
      <c r="M837" s="93"/>
      <c r="N837" s="93"/>
      <c r="O837" s="110"/>
      <c r="P837" s="118"/>
      <c r="Q837" s="93"/>
      <c r="R837" s="93"/>
      <c r="S837" s="110"/>
      <c r="T837" s="118"/>
      <c r="U837" s="93"/>
      <c r="V837" s="93"/>
      <c r="W837" s="110"/>
      <c r="X837" s="118"/>
      <c r="Y837" s="93"/>
      <c r="Z837" s="93"/>
      <c r="AA837" s="110"/>
      <c r="AB837" s="118"/>
      <c r="AC837" s="93"/>
      <c r="AD837" s="93"/>
      <c r="AE837" s="110"/>
      <c r="AF837" s="118"/>
      <c r="AG837" s="93"/>
      <c r="AH837" s="93"/>
      <c r="AI837" s="110"/>
      <c r="AJ837" s="118"/>
      <c r="AK837" s="93"/>
      <c r="AL837" s="93"/>
      <c r="AM837" s="110"/>
      <c r="AN837" s="118"/>
      <c r="AO837" s="93"/>
      <c r="AP837" s="93"/>
      <c r="AQ837" s="110"/>
      <c r="AR837" s="118"/>
      <c r="AS837" s="93"/>
      <c r="AT837" s="93"/>
      <c r="AU837" s="110"/>
      <c r="AV837" s="118"/>
      <c r="AW837" s="93"/>
      <c r="AX837" s="93"/>
      <c r="AY837" s="110"/>
      <c r="AZ837" s="118"/>
      <c r="BA837" s="93"/>
      <c r="BB837" s="93"/>
      <c r="BC837" s="110"/>
      <c r="BD837" s="118"/>
      <c r="BE837" s="93"/>
      <c r="BF837" s="93"/>
      <c r="BG837" s="110"/>
      <c r="BH837" s="118"/>
      <c r="BI837" s="93"/>
      <c r="BJ837" s="93"/>
      <c r="BK837" s="110"/>
      <c r="BL837" s="118"/>
      <c r="BM837" s="93"/>
      <c r="BN837" s="93"/>
      <c r="BO837" s="110"/>
      <c r="BP837" s="118"/>
      <c r="BQ837" s="93"/>
      <c r="BR837" s="93"/>
      <c r="BS837" s="110"/>
      <c r="BT837" s="118"/>
      <c r="BU837" s="93"/>
      <c r="BV837" s="93"/>
      <c r="BW837" s="110"/>
      <c r="BX837" s="118"/>
      <c r="BY837" s="93"/>
      <c r="BZ837" s="93"/>
      <c r="CA837" s="110"/>
      <c r="CB837" s="118"/>
      <c r="CC837" s="93"/>
      <c r="CD837" s="93"/>
      <c r="CE837" s="110"/>
      <c r="CF837" s="118"/>
      <c r="CG837" s="93"/>
      <c r="CH837" s="93"/>
      <c r="CI837" s="110"/>
      <c r="CJ837" s="118"/>
      <c r="CK837" s="93"/>
      <c r="CL837" s="93"/>
      <c r="CM837" s="110"/>
      <c r="CN837" s="118"/>
      <c r="CO837" s="93"/>
      <c r="CP837" s="93"/>
      <c r="CQ837" s="110"/>
      <c r="CR837" s="118"/>
      <c r="CS837" s="93"/>
      <c r="CT837" s="93"/>
      <c r="CU837" s="110"/>
      <c r="CV837" s="118"/>
      <c r="CW837" s="93"/>
      <c r="CX837" s="93"/>
      <c r="CY837" s="110"/>
      <c r="CZ837" s="118"/>
      <c r="DA837" s="93"/>
      <c r="DB837" s="93"/>
      <c r="DC837" s="110"/>
      <c r="DD837" s="118"/>
      <c r="DE837" s="93"/>
      <c r="DF837" s="93"/>
      <c r="DG837" s="110"/>
      <c r="DH837" s="118"/>
      <c r="DI837" s="93"/>
      <c r="DJ837" s="93"/>
      <c r="DK837" s="110"/>
      <c r="DL837" s="118"/>
      <c r="DM837" s="93"/>
      <c r="DN837" s="93"/>
      <c r="DO837" s="110"/>
      <c r="DP837" s="118"/>
      <c r="DQ837" s="93"/>
      <c r="DR837" s="93"/>
      <c r="DS837" s="110"/>
      <c r="DT837" s="118"/>
      <c r="DU837" s="93"/>
      <c r="DV837" s="93"/>
      <c r="DW837" s="110"/>
      <c r="DX837" s="118"/>
      <c r="DY837" s="93"/>
      <c r="DZ837" s="93"/>
      <c r="EA837" s="110"/>
      <c r="EB837" s="118"/>
      <c r="EC837" s="93"/>
      <c r="ED837" s="93"/>
      <c r="EE837" s="110"/>
      <c r="EF837" s="118"/>
      <c r="EG837" s="93"/>
      <c r="EH837" s="93"/>
      <c r="EI837" s="110"/>
      <c r="EJ837" s="118"/>
      <c r="EK837" s="93"/>
      <c r="EL837" s="93"/>
      <c r="EM837" s="110"/>
      <c r="EN837" s="118"/>
      <c r="EO837" s="93"/>
      <c r="EP837" s="93"/>
      <c r="EQ837" s="110"/>
      <c r="ER837" s="118"/>
      <c r="ES837" s="93"/>
      <c r="ET837" s="93"/>
      <c r="EU837" s="110"/>
      <c r="EV837" s="118"/>
      <c r="EW837" s="93"/>
      <c r="EX837" s="93"/>
      <c r="EY837" s="110"/>
      <c r="EZ837" s="118"/>
      <c r="FA837" s="93"/>
      <c r="FB837" s="93"/>
      <c r="FC837" s="110"/>
      <c r="FD837" s="118"/>
      <c r="FE837" s="93"/>
      <c r="FF837" s="93"/>
      <c r="FG837" s="110"/>
      <c r="FH837" s="118"/>
      <c r="FI837" s="93"/>
      <c r="FJ837" s="93"/>
      <c r="FK837" s="110"/>
      <c r="FL837" s="118"/>
      <c r="FM837" s="93"/>
      <c r="FN837" s="93"/>
      <c r="FO837" s="110"/>
      <c r="FP837" s="118"/>
      <c r="FQ837" s="93"/>
      <c r="FR837" s="93"/>
      <c r="FS837" s="110"/>
      <c r="FT837" s="118"/>
      <c r="FU837" s="93"/>
      <c r="FV837" s="93"/>
      <c r="FW837" s="110"/>
      <c r="FX837" s="118"/>
      <c r="FY837" s="93"/>
      <c r="FZ837" s="93"/>
      <c r="GA837" s="110"/>
      <c r="GB837" s="118"/>
      <c r="GC837" s="93"/>
      <c r="GD837" s="93"/>
      <c r="GE837" s="110"/>
      <c r="GF837" s="118"/>
      <c r="GG837" s="93"/>
      <c r="GH837" s="93"/>
      <c r="GI837" s="110"/>
      <c r="GJ837" s="118"/>
      <c r="GK837" s="93"/>
      <c r="GL837" s="93"/>
      <c r="GM837" s="110"/>
      <c r="GN837" s="118"/>
      <c r="GO837" s="93"/>
      <c r="GP837" s="93"/>
      <c r="GQ837" s="110"/>
    </row>
    <row r="838" spans="1:199" ht="15.75" x14ac:dyDescent="0.25">
      <c r="A838">
        <f t="shared" si="738"/>
        <v>1</v>
      </c>
      <c r="B838">
        <f t="shared" si="739"/>
        <v>1900</v>
      </c>
      <c r="D838" s="93"/>
      <c r="E838" s="93"/>
      <c r="F838" s="93"/>
      <c r="G838" s="110"/>
      <c r="H838" s="118"/>
      <c r="I838" s="93"/>
      <c r="J838" s="93"/>
      <c r="K838" s="110"/>
      <c r="L838" s="118"/>
      <c r="M838" s="93"/>
      <c r="N838" s="93"/>
      <c r="O838" s="110"/>
      <c r="P838" s="118"/>
      <c r="Q838" s="93"/>
      <c r="R838" s="93"/>
      <c r="S838" s="110"/>
      <c r="T838" s="118"/>
      <c r="U838" s="93"/>
      <c r="V838" s="93"/>
      <c r="W838" s="110"/>
      <c r="X838" s="118"/>
      <c r="Y838" s="93"/>
      <c r="Z838" s="93"/>
      <c r="AA838" s="110"/>
      <c r="AB838" s="118"/>
      <c r="AC838" s="93"/>
      <c r="AD838" s="93"/>
      <c r="AE838" s="110"/>
      <c r="AF838" s="118"/>
      <c r="AG838" s="93"/>
      <c r="AH838" s="93"/>
      <c r="AI838" s="110"/>
      <c r="AJ838" s="118"/>
      <c r="AK838" s="93"/>
      <c r="AL838" s="93"/>
      <c r="AM838" s="110"/>
      <c r="AN838" s="118"/>
      <c r="AO838" s="93"/>
      <c r="AP838" s="93"/>
      <c r="AQ838" s="110"/>
      <c r="AR838" s="118"/>
      <c r="AS838" s="93"/>
      <c r="AT838" s="93"/>
      <c r="AU838" s="110"/>
      <c r="AV838" s="118"/>
      <c r="AW838" s="93"/>
      <c r="AX838" s="93"/>
      <c r="AY838" s="110"/>
      <c r="AZ838" s="118"/>
      <c r="BA838" s="93"/>
      <c r="BB838" s="93"/>
      <c r="BC838" s="110"/>
      <c r="BD838" s="118"/>
      <c r="BE838" s="93"/>
      <c r="BF838" s="93"/>
      <c r="BG838" s="110"/>
      <c r="BH838" s="118"/>
      <c r="BI838" s="93"/>
      <c r="BJ838" s="93"/>
      <c r="BK838" s="110"/>
      <c r="BL838" s="118"/>
      <c r="BM838" s="93"/>
      <c r="BN838" s="93"/>
      <c r="BO838" s="110"/>
      <c r="BP838" s="118"/>
      <c r="BQ838" s="93"/>
      <c r="BR838" s="93"/>
      <c r="BS838" s="110"/>
      <c r="BT838" s="118"/>
      <c r="BU838" s="93"/>
      <c r="BV838" s="93"/>
      <c r="BW838" s="110"/>
      <c r="BX838" s="118"/>
      <c r="BY838" s="93"/>
      <c r="BZ838" s="93"/>
      <c r="CA838" s="110"/>
      <c r="CB838" s="118"/>
      <c r="CC838" s="93"/>
      <c r="CD838" s="93"/>
      <c r="CE838" s="110"/>
      <c r="CF838" s="118"/>
      <c r="CG838" s="93"/>
      <c r="CH838" s="93"/>
      <c r="CI838" s="110"/>
      <c r="CJ838" s="118"/>
      <c r="CK838" s="93"/>
      <c r="CL838" s="93"/>
      <c r="CM838" s="110"/>
      <c r="CN838" s="118"/>
      <c r="CO838" s="93"/>
      <c r="CP838" s="93"/>
      <c r="CQ838" s="110"/>
      <c r="CR838" s="118"/>
      <c r="CS838" s="93"/>
      <c r="CT838" s="93"/>
      <c r="CU838" s="110"/>
      <c r="CV838" s="118"/>
      <c r="CW838" s="93"/>
      <c r="CX838" s="93"/>
      <c r="CY838" s="110"/>
      <c r="CZ838" s="118"/>
      <c r="DA838" s="93"/>
      <c r="DB838" s="93"/>
      <c r="DC838" s="110"/>
      <c r="DD838" s="118"/>
      <c r="DE838" s="93"/>
      <c r="DF838" s="93"/>
      <c r="DG838" s="110"/>
      <c r="DH838" s="118"/>
      <c r="DI838" s="93"/>
      <c r="DJ838" s="93"/>
      <c r="DK838" s="110"/>
      <c r="DL838" s="118"/>
      <c r="DM838" s="93"/>
      <c r="DN838" s="93"/>
      <c r="DO838" s="110"/>
      <c r="DP838" s="118"/>
      <c r="DQ838" s="93"/>
      <c r="DR838" s="93"/>
      <c r="DS838" s="110"/>
      <c r="DT838" s="118"/>
      <c r="DU838" s="93"/>
      <c r="DV838" s="93"/>
      <c r="DW838" s="110"/>
      <c r="DX838" s="118"/>
      <c r="DY838" s="93"/>
      <c r="DZ838" s="93"/>
      <c r="EA838" s="110"/>
      <c r="EB838" s="118"/>
      <c r="EC838" s="93"/>
      <c r="ED838" s="93"/>
      <c r="EE838" s="110"/>
      <c r="EF838" s="118"/>
      <c r="EG838" s="93"/>
      <c r="EH838" s="93"/>
      <c r="EI838" s="110"/>
      <c r="EJ838" s="118"/>
      <c r="EK838" s="93"/>
      <c r="EL838" s="93"/>
      <c r="EM838" s="110"/>
      <c r="EN838" s="118"/>
      <c r="EO838" s="93"/>
      <c r="EP838" s="93"/>
      <c r="EQ838" s="110"/>
      <c r="ER838" s="118"/>
      <c r="ES838" s="93"/>
      <c r="ET838" s="93"/>
      <c r="EU838" s="110"/>
      <c r="EV838" s="118"/>
      <c r="EW838" s="93"/>
      <c r="EX838" s="93"/>
      <c r="EY838" s="110"/>
      <c r="EZ838" s="118"/>
      <c r="FA838" s="93"/>
      <c r="FB838" s="93"/>
      <c r="FC838" s="110"/>
      <c r="FD838" s="118"/>
      <c r="FE838" s="93"/>
      <c r="FF838" s="93"/>
      <c r="FG838" s="110"/>
      <c r="FH838" s="118"/>
      <c r="FI838" s="93"/>
      <c r="FJ838" s="93"/>
      <c r="FK838" s="110"/>
      <c r="FL838" s="118"/>
      <c r="FM838" s="93"/>
      <c r="FN838" s="93"/>
      <c r="FO838" s="110"/>
      <c r="FP838" s="118"/>
      <c r="FQ838" s="93"/>
      <c r="FR838" s="93"/>
      <c r="FS838" s="110"/>
      <c r="FT838" s="118"/>
      <c r="FU838" s="93"/>
      <c r="FV838" s="93"/>
      <c r="FW838" s="110"/>
      <c r="FX838" s="118"/>
      <c r="FY838" s="93"/>
      <c r="FZ838" s="93"/>
      <c r="GA838" s="110"/>
      <c r="GB838" s="118"/>
      <c r="GC838" s="93"/>
      <c r="GD838" s="93"/>
      <c r="GE838" s="110"/>
      <c r="GF838" s="118"/>
      <c r="GG838" s="93"/>
      <c r="GH838" s="93"/>
      <c r="GI838" s="110"/>
      <c r="GJ838" s="118"/>
      <c r="GK838" s="93"/>
      <c r="GL838" s="93"/>
      <c r="GM838" s="110"/>
      <c r="GN838" s="118"/>
      <c r="GO838" s="93"/>
      <c r="GP838" s="93"/>
      <c r="GQ838" s="110"/>
    </row>
    <row r="839" spans="1:199" ht="15.75" x14ac:dyDescent="0.25">
      <c r="A839">
        <f t="shared" si="738"/>
        <v>1</v>
      </c>
      <c r="B839">
        <f t="shared" si="739"/>
        <v>1900</v>
      </c>
      <c r="D839" s="93"/>
      <c r="E839" s="93"/>
      <c r="F839" s="93"/>
      <c r="G839" s="110"/>
      <c r="H839" s="118"/>
      <c r="I839" s="93"/>
      <c r="J839" s="93"/>
      <c r="K839" s="110"/>
      <c r="L839" s="118"/>
      <c r="M839" s="93"/>
      <c r="N839" s="93"/>
      <c r="O839" s="110"/>
      <c r="P839" s="118"/>
      <c r="Q839" s="93"/>
      <c r="R839" s="93"/>
      <c r="S839" s="110"/>
      <c r="T839" s="118"/>
      <c r="U839" s="93"/>
      <c r="V839" s="93"/>
      <c r="W839" s="110"/>
      <c r="X839" s="118"/>
      <c r="Y839" s="93"/>
      <c r="Z839" s="93"/>
      <c r="AA839" s="110"/>
      <c r="AB839" s="118"/>
      <c r="AC839" s="93"/>
      <c r="AD839" s="93"/>
      <c r="AE839" s="110"/>
      <c r="AF839" s="118"/>
      <c r="AG839" s="93"/>
      <c r="AH839" s="93"/>
      <c r="AI839" s="110"/>
      <c r="AJ839" s="118"/>
      <c r="AK839" s="93"/>
      <c r="AL839" s="93"/>
      <c r="AM839" s="110"/>
      <c r="AN839" s="118"/>
      <c r="AO839" s="93"/>
      <c r="AP839" s="93"/>
      <c r="AQ839" s="110"/>
      <c r="AR839" s="118"/>
      <c r="AS839" s="93"/>
      <c r="AT839" s="93"/>
      <c r="AU839" s="110"/>
      <c r="AV839" s="118"/>
      <c r="AW839" s="93"/>
      <c r="AX839" s="93"/>
      <c r="AY839" s="110"/>
      <c r="AZ839" s="118"/>
      <c r="BA839" s="93"/>
      <c r="BB839" s="93"/>
      <c r="BC839" s="110"/>
      <c r="BD839" s="118"/>
      <c r="BE839" s="93"/>
      <c r="BF839" s="93"/>
      <c r="BG839" s="110"/>
      <c r="BH839" s="118"/>
      <c r="BI839" s="93"/>
      <c r="BJ839" s="93"/>
      <c r="BK839" s="110"/>
      <c r="BL839" s="118"/>
      <c r="BM839" s="93"/>
      <c r="BN839" s="93"/>
      <c r="BO839" s="110"/>
      <c r="BP839" s="118"/>
      <c r="BQ839" s="93"/>
      <c r="BR839" s="93"/>
      <c r="BS839" s="110"/>
      <c r="BT839" s="118"/>
      <c r="BU839" s="93"/>
      <c r="BV839" s="93"/>
      <c r="BW839" s="110"/>
      <c r="BX839" s="118"/>
      <c r="BY839" s="93"/>
      <c r="BZ839" s="93"/>
      <c r="CA839" s="110"/>
      <c r="CB839" s="118"/>
      <c r="CC839" s="93"/>
      <c r="CD839" s="93"/>
      <c r="CE839" s="110"/>
      <c r="CF839" s="118"/>
      <c r="CG839" s="93"/>
      <c r="CH839" s="93"/>
      <c r="CI839" s="110"/>
      <c r="CJ839" s="118"/>
      <c r="CK839" s="93"/>
      <c r="CL839" s="93"/>
      <c r="CM839" s="110"/>
      <c r="CN839" s="118"/>
      <c r="CO839" s="93"/>
      <c r="CP839" s="93"/>
      <c r="CQ839" s="110"/>
      <c r="CR839" s="118"/>
      <c r="CS839" s="93"/>
      <c r="CT839" s="93"/>
      <c r="CU839" s="110"/>
      <c r="CV839" s="118"/>
      <c r="CW839" s="93"/>
      <c r="CX839" s="93"/>
      <c r="CY839" s="110"/>
      <c r="CZ839" s="118"/>
      <c r="DA839" s="93"/>
      <c r="DB839" s="93"/>
      <c r="DC839" s="110"/>
      <c r="DD839" s="118"/>
      <c r="DE839" s="93"/>
      <c r="DF839" s="93"/>
      <c r="DG839" s="110"/>
      <c r="DH839" s="118"/>
      <c r="DI839" s="93"/>
      <c r="DJ839" s="93"/>
      <c r="DK839" s="110"/>
      <c r="DL839" s="118"/>
      <c r="DM839" s="93"/>
      <c r="DN839" s="93"/>
      <c r="DO839" s="110"/>
      <c r="DP839" s="118"/>
      <c r="DQ839" s="93"/>
      <c r="DR839" s="93"/>
      <c r="DS839" s="110"/>
      <c r="DT839" s="118"/>
      <c r="DU839" s="93"/>
      <c r="DV839" s="93"/>
      <c r="DW839" s="110"/>
      <c r="DX839" s="118"/>
      <c r="DY839" s="93"/>
      <c r="DZ839" s="93"/>
      <c r="EA839" s="110"/>
      <c r="EB839" s="118"/>
      <c r="EC839" s="93"/>
      <c r="ED839" s="93"/>
      <c r="EE839" s="110"/>
      <c r="EF839" s="118"/>
      <c r="EG839" s="93"/>
      <c r="EH839" s="93"/>
      <c r="EI839" s="110"/>
      <c r="EJ839" s="118"/>
      <c r="EK839" s="93"/>
      <c r="EL839" s="93"/>
      <c r="EM839" s="110"/>
      <c r="EN839" s="118"/>
      <c r="EO839" s="93"/>
      <c r="EP839" s="93"/>
      <c r="EQ839" s="110"/>
      <c r="ER839" s="118"/>
      <c r="ES839" s="93"/>
      <c r="ET839" s="93"/>
      <c r="EU839" s="110"/>
      <c r="EV839" s="118"/>
      <c r="EW839" s="93"/>
      <c r="EX839" s="93"/>
      <c r="EY839" s="110"/>
      <c r="EZ839" s="118"/>
      <c r="FA839" s="93"/>
      <c r="FB839" s="93"/>
      <c r="FC839" s="110"/>
      <c r="FD839" s="118"/>
      <c r="FE839" s="93"/>
      <c r="FF839" s="93"/>
      <c r="FG839" s="110"/>
      <c r="FH839" s="118"/>
      <c r="FI839" s="93"/>
      <c r="FJ839" s="93"/>
      <c r="FK839" s="110"/>
      <c r="FL839" s="118"/>
      <c r="FM839" s="93"/>
      <c r="FN839" s="93"/>
      <c r="FO839" s="110"/>
      <c r="FP839" s="118"/>
      <c r="FQ839" s="93"/>
      <c r="FR839" s="93"/>
      <c r="FS839" s="110"/>
      <c r="FT839" s="118"/>
      <c r="FU839" s="93"/>
      <c r="FV839" s="93"/>
      <c r="FW839" s="110"/>
      <c r="FX839" s="118"/>
      <c r="FY839" s="93"/>
      <c r="FZ839" s="93"/>
      <c r="GA839" s="110"/>
      <c r="GB839" s="118"/>
      <c r="GC839" s="93"/>
      <c r="GD839" s="93"/>
      <c r="GE839" s="110"/>
      <c r="GF839" s="118"/>
      <c r="GG839" s="93"/>
      <c r="GH839" s="93"/>
      <c r="GI839" s="110"/>
      <c r="GJ839" s="118"/>
      <c r="GK839" s="93"/>
      <c r="GL839" s="93"/>
      <c r="GM839" s="110"/>
      <c r="GN839" s="118"/>
      <c r="GO839" s="93"/>
      <c r="GP839" s="93"/>
      <c r="GQ839" s="110"/>
    </row>
    <row r="840" spans="1:199" ht="15.75" x14ac:dyDescent="0.25">
      <c r="A840">
        <f t="shared" si="738"/>
        <v>1</v>
      </c>
      <c r="B840">
        <f t="shared" si="739"/>
        <v>1900</v>
      </c>
      <c r="D840" s="93"/>
      <c r="E840" s="93"/>
      <c r="F840" s="93"/>
      <c r="G840" s="110"/>
      <c r="H840" s="118"/>
      <c r="I840" s="93"/>
      <c r="J840" s="93"/>
      <c r="K840" s="110"/>
      <c r="L840" s="118"/>
      <c r="M840" s="93"/>
      <c r="N840" s="93"/>
      <c r="O840" s="110"/>
      <c r="P840" s="118"/>
      <c r="Q840" s="93"/>
      <c r="R840" s="93"/>
      <c r="S840" s="110"/>
      <c r="T840" s="118"/>
      <c r="U840" s="93"/>
      <c r="V840" s="93"/>
      <c r="W840" s="110"/>
      <c r="X840" s="118"/>
      <c r="Y840" s="93"/>
      <c r="Z840" s="93"/>
      <c r="AA840" s="110"/>
      <c r="AB840" s="118"/>
      <c r="AC840" s="93"/>
      <c r="AD840" s="93"/>
      <c r="AE840" s="110"/>
      <c r="AF840" s="118"/>
      <c r="AG840" s="93"/>
      <c r="AH840" s="93"/>
      <c r="AI840" s="110"/>
      <c r="AJ840" s="118"/>
      <c r="AK840" s="93"/>
      <c r="AL840" s="93"/>
      <c r="AM840" s="110"/>
      <c r="AN840" s="118"/>
      <c r="AO840" s="93"/>
      <c r="AP840" s="93"/>
      <c r="AQ840" s="110"/>
      <c r="AR840" s="118"/>
      <c r="AS840" s="93"/>
      <c r="AT840" s="93"/>
      <c r="AU840" s="110"/>
      <c r="AV840" s="118"/>
      <c r="AW840" s="93"/>
      <c r="AX840" s="93"/>
      <c r="AY840" s="110"/>
      <c r="AZ840" s="118"/>
      <c r="BA840" s="93"/>
      <c r="BB840" s="93"/>
      <c r="BC840" s="110"/>
      <c r="BD840" s="118"/>
      <c r="BE840" s="93"/>
      <c r="BF840" s="93"/>
      <c r="BG840" s="110"/>
      <c r="BH840" s="118"/>
      <c r="BI840" s="93"/>
      <c r="BJ840" s="93"/>
      <c r="BK840" s="110"/>
      <c r="BL840" s="118"/>
      <c r="BM840" s="93"/>
      <c r="BN840" s="93"/>
      <c r="BO840" s="110"/>
      <c r="BP840" s="118"/>
      <c r="BQ840" s="93"/>
      <c r="BR840" s="93"/>
      <c r="BS840" s="110"/>
      <c r="BT840" s="118"/>
      <c r="BU840" s="93"/>
      <c r="BV840" s="93"/>
      <c r="BW840" s="110"/>
      <c r="BX840" s="118"/>
      <c r="BY840" s="93"/>
      <c r="BZ840" s="93"/>
      <c r="CA840" s="110"/>
      <c r="CB840" s="118"/>
      <c r="CC840" s="93"/>
      <c r="CD840" s="93"/>
      <c r="CE840" s="110"/>
      <c r="CF840" s="118"/>
      <c r="CG840" s="93"/>
      <c r="CH840" s="93"/>
      <c r="CI840" s="110"/>
      <c r="CJ840" s="118"/>
      <c r="CK840" s="93"/>
      <c r="CL840" s="93"/>
      <c r="CM840" s="110"/>
      <c r="CN840" s="118"/>
      <c r="CO840" s="93"/>
      <c r="CP840" s="93"/>
      <c r="CQ840" s="110"/>
      <c r="CR840" s="118"/>
      <c r="CS840" s="93"/>
      <c r="CT840" s="93"/>
      <c r="CU840" s="110"/>
      <c r="CV840" s="118"/>
      <c r="CW840" s="93"/>
      <c r="CX840" s="93"/>
      <c r="CY840" s="110"/>
      <c r="CZ840" s="118"/>
      <c r="DA840" s="93"/>
      <c r="DB840" s="93"/>
      <c r="DC840" s="110"/>
      <c r="DD840" s="118"/>
      <c r="DE840" s="93"/>
      <c r="DF840" s="93"/>
      <c r="DG840" s="110"/>
      <c r="DH840" s="118"/>
      <c r="DI840" s="93"/>
      <c r="DJ840" s="93"/>
      <c r="DK840" s="110"/>
      <c r="DL840" s="118"/>
      <c r="DM840" s="93"/>
      <c r="DN840" s="93"/>
      <c r="DO840" s="110"/>
      <c r="DP840" s="118"/>
      <c r="DQ840" s="93"/>
      <c r="DR840" s="93"/>
      <c r="DS840" s="110"/>
      <c r="DT840" s="118"/>
      <c r="DU840" s="93"/>
      <c r="DV840" s="93"/>
      <c r="DW840" s="110"/>
      <c r="DX840" s="118"/>
      <c r="DY840" s="93"/>
      <c r="DZ840" s="93"/>
      <c r="EA840" s="110"/>
      <c r="EB840" s="118"/>
      <c r="EC840" s="93"/>
      <c r="ED840" s="93"/>
      <c r="EE840" s="110"/>
      <c r="EF840" s="118"/>
      <c r="EG840" s="93"/>
      <c r="EH840" s="93"/>
      <c r="EI840" s="110"/>
      <c r="EJ840" s="118"/>
      <c r="EK840" s="93"/>
      <c r="EL840" s="93"/>
      <c r="EM840" s="110"/>
      <c r="EN840" s="118"/>
      <c r="EO840" s="93"/>
      <c r="EP840" s="93"/>
      <c r="EQ840" s="110"/>
      <c r="ER840" s="118"/>
      <c r="ES840" s="93"/>
      <c r="ET840" s="93"/>
      <c r="EU840" s="110"/>
      <c r="EV840" s="118"/>
      <c r="EW840" s="93"/>
      <c r="EX840" s="93"/>
      <c r="EY840" s="110"/>
      <c r="EZ840" s="118"/>
      <c r="FA840" s="93"/>
      <c r="FB840" s="93"/>
      <c r="FC840" s="110"/>
      <c r="FD840" s="118"/>
      <c r="FE840" s="93"/>
      <c r="FF840" s="93"/>
      <c r="FG840" s="110"/>
      <c r="FH840" s="118"/>
      <c r="FI840" s="93"/>
      <c r="FJ840" s="93"/>
      <c r="FK840" s="110"/>
      <c r="FL840" s="118"/>
      <c r="FM840" s="93"/>
      <c r="FN840" s="93"/>
      <c r="FO840" s="110"/>
      <c r="FP840" s="118"/>
      <c r="FQ840" s="93"/>
      <c r="FR840" s="93"/>
      <c r="FS840" s="110"/>
      <c r="FT840" s="118"/>
      <c r="FU840" s="93"/>
      <c r="FV840" s="93"/>
      <c r="FW840" s="110"/>
      <c r="FX840" s="118"/>
      <c r="FY840" s="93"/>
      <c r="FZ840" s="93"/>
      <c r="GA840" s="110"/>
      <c r="GB840" s="118"/>
      <c r="GC840" s="93"/>
      <c r="GD840" s="93"/>
      <c r="GE840" s="110"/>
      <c r="GF840" s="118"/>
      <c r="GG840" s="93"/>
      <c r="GH840" s="93"/>
      <c r="GI840" s="110"/>
      <c r="GJ840" s="118"/>
      <c r="GK840" s="93"/>
      <c r="GL840" s="93"/>
      <c r="GM840" s="110"/>
      <c r="GN840" s="118"/>
      <c r="GO840" s="93"/>
      <c r="GP840" s="93"/>
      <c r="GQ840" s="110"/>
    </row>
    <row r="841" spans="1:199" ht="15.75" x14ac:dyDescent="0.25">
      <c r="A841">
        <f t="shared" si="738"/>
        <v>1</v>
      </c>
      <c r="B841">
        <f t="shared" si="739"/>
        <v>1900</v>
      </c>
      <c r="D841" s="93"/>
      <c r="E841" s="93"/>
      <c r="F841" s="93"/>
      <c r="G841" s="110"/>
      <c r="H841" s="118"/>
      <c r="I841" s="93"/>
      <c r="J841" s="93"/>
      <c r="K841" s="110"/>
      <c r="L841" s="118"/>
      <c r="M841" s="93"/>
      <c r="N841" s="93"/>
      <c r="O841" s="110"/>
      <c r="P841" s="118"/>
      <c r="Q841" s="93"/>
      <c r="R841" s="93"/>
      <c r="S841" s="110"/>
      <c r="T841" s="118"/>
      <c r="U841" s="93"/>
      <c r="V841" s="93"/>
      <c r="W841" s="110"/>
      <c r="X841" s="118"/>
      <c r="Y841" s="93"/>
      <c r="Z841" s="93"/>
      <c r="AA841" s="110"/>
      <c r="AB841" s="118"/>
      <c r="AC841" s="93"/>
      <c r="AD841" s="93"/>
      <c r="AE841" s="110"/>
      <c r="AF841" s="118"/>
      <c r="AG841" s="93"/>
      <c r="AH841" s="93"/>
      <c r="AI841" s="110"/>
      <c r="AJ841" s="118"/>
      <c r="AK841" s="93"/>
      <c r="AL841" s="93"/>
      <c r="AM841" s="110"/>
      <c r="AN841" s="118"/>
      <c r="AO841" s="93"/>
      <c r="AP841" s="93"/>
      <c r="AQ841" s="110"/>
      <c r="AR841" s="118"/>
      <c r="AS841" s="93"/>
      <c r="AT841" s="93"/>
      <c r="AU841" s="110"/>
      <c r="AV841" s="118"/>
      <c r="AW841" s="93"/>
      <c r="AX841" s="93"/>
      <c r="AY841" s="110"/>
      <c r="AZ841" s="118"/>
      <c r="BA841" s="93"/>
      <c r="BB841" s="93"/>
      <c r="BC841" s="110"/>
      <c r="BD841" s="118"/>
      <c r="BE841" s="93"/>
      <c r="BF841" s="93"/>
      <c r="BG841" s="110"/>
      <c r="BH841" s="118"/>
      <c r="BI841" s="93"/>
      <c r="BJ841" s="93"/>
      <c r="BK841" s="110"/>
      <c r="BL841" s="118"/>
      <c r="BM841" s="93"/>
      <c r="BN841" s="93"/>
      <c r="BO841" s="110"/>
      <c r="BP841" s="118"/>
      <c r="BQ841" s="93"/>
      <c r="BR841" s="93"/>
      <c r="BS841" s="110"/>
      <c r="BT841" s="118"/>
      <c r="BU841" s="93"/>
      <c r="BV841" s="93"/>
      <c r="BW841" s="110"/>
      <c r="BX841" s="118"/>
      <c r="BY841" s="93"/>
      <c r="BZ841" s="93"/>
      <c r="CA841" s="110"/>
      <c r="CB841" s="118"/>
      <c r="CC841" s="93"/>
      <c r="CD841" s="93"/>
      <c r="CE841" s="110"/>
      <c r="CF841" s="118"/>
      <c r="CG841" s="93"/>
      <c r="CH841" s="93"/>
      <c r="CI841" s="110"/>
      <c r="CJ841" s="118"/>
      <c r="CK841" s="93"/>
      <c r="CL841" s="93"/>
      <c r="CM841" s="110"/>
      <c r="CN841" s="118"/>
      <c r="CO841" s="93"/>
      <c r="CP841" s="93"/>
      <c r="CQ841" s="110"/>
      <c r="CR841" s="118"/>
      <c r="CS841" s="93"/>
      <c r="CT841" s="93"/>
      <c r="CU841" s="110"/>
      <c r="CV841" s="118"/>
      <c r="CW841" s="93"/>
      <c r="CX841" s="93"/>
      <c r="CY841" s="110"/>
      <c r="CZ841" s="118"/>
      <c r="DA841" s="93"/>
      <c r="DB841" s="93"/>
      <c r="DC841" s="110"/>
      <c r="DD841" s="118"/>
      <c r="DE841" s="93"/>
      <c r="DF841" s="93"/>
      <c r="DG841" s="110"/>
      <c r="DH841" s="118"/>
      <c r="DI841" s="93"/>
      <c r="DJ841" s="93"/>
      <c r="DK841" s="110"/>
      <c r="DL841" s="118"/>
      <c r="DM841" s="93"/>
      <c r="DN841" s="93"/>
      <c r="DO841" s="110"/>
      <c r="DP841" s="118"/>
      <c r="DQ841" s="93"/>
      <c r="DR841" s="93"/>
      <c r="DS841" s="110"/>
      <c r="DT841" s="118"/>
      <c r="DU841" s="93"/>
      <c r="DV841" s="93"/>
      <c r="DW841" s="110"/>
      <c r="DX841" s="118"/>
      <c r="DY841" s="93"/>
      <c r="DZ841" s="93"/>
      <c r="EA841" s="110"/>
      <c r="EB841" s="118"/>
      <c r="EC841" s="93"/>
      <c r="ED841" s="93"/>
      <c r="EE841" s="110"/>
      <c r="EF841" s="118"/>
      <c r="EG841" s="93"/>
      <c r="EH841" s="93"/>
      <c r="EI841" s="110"/>
      <c r="EJ841" s="118"/>
      <c r="EK841" s="93"/>
      <c r="EL841" s="93"/>
      <c r="EM841" s="110"/>
      <c r="EN841" s="118"/>
      <c r="EO841" s="93"/>
      <c r="EP841" s="93"/>
      <c r="EQ841" s="110"/>
      <c r="ER841" s="118"/>
      <c r="ES841" s="93"/>
      <c r="ET841" s="93"/>
      <c r="EU841" s="110"/>
      <c r="EV841" s="118"/>
      <c r="EW841" s="93"/>
      <c r="EX841" s="93"/>
      <c r="EY841" s="110"/>
      <c r="EZ841" s="118"/>
      <c r="FA841" s="93"/>
      <c r="FB841" s="93"/>
      <c r="FC841" s="110"/>
      <c r="FD841" s="118"/>
      <c r="FE841" s="93"/>
      <c r="FF841" s="93"/>
      <c r="FG841" s="110"/>
      <c r="FH841" s="118"/>
      <c r="FI841" s="93"/>
      <c r="FJ841" s="93"/>
      <c r="FK841" s="110"/>
      <c r="FL841" s="118"/>
      <c r="FM841" s="93"/>
      <c r="FN841" s="93"/>
      <c r="FO841" s="110"/>
      <c r="FP841" s="118"/>
      <c r="FQ841" s="93"/>
      <c r="FR841" s="93"/>
      <c r="FS841" s="110"/>
      <c r="FT841" s="118"/>
      <c r="FU841" s="93"/>
      <c r="FV841" s="93"/>
      <c r="FW841" s="110"/>
      <c r="FX841" s="118"/>
      <c r="FY841" s="93"/>
      <c r="FZ841" s="93"/>
      <c r="GA841" s="110"/>
      <c r="GB841" s="118"/>
      <c r="GC841" s="93"/>
      <c r="GD841" s="93"/>
      <c r="GE841" s="110"/>
      <c r="GF841" s="118"/>
      <c r="GG841" s="93"/>
      <c r="GH841" s="93"/>
      <c r="GI841" s="110"/>
      <c r="GJ841" s="118"/>
      <c r="GK841" s="93"/>
      <c r="GL841" s="93"/>
      <c r="GM841" s="110"/>
      <c r="GN841" s="118"/>
      <c r="GO841" s="93"/>
      <c r="GP841" s="93"/>
      <c r="GQ841" s="110"/>
    </row>
    <row r="842" spans="1:199" ht="15.75" x14ac:dyDescent="0.25">
      <c r="A842">
        <f t="shared" si="738"/>
        <v>1</v>
      </c>
      <c r="B842">
        <f t="shared" si="739"/>
        <v>1900</v>
      </c>
      <c r="D842" s="93"/>
      <c r="E842" s="93"/>
      <c r="F842" s="93"/>
      <c r="G842" s="110"/>
      <c r="H842" s="118"/>
      <c r="I842" s="93"/>
      <c r="J842" s="93"/>
      <c r="K842" s="110"/>
      <c r="L842" s="118"/>
      <c r="M842" s="93"/>
      <c r="N842" s="93"/>
      <c r="O842" s="110"/>
      <c r="P842" s="118"/>
      <c r="Q842" s="93"/>
      <c r="R842" s="93"/>
      <c r="S842" s="110"/>
      <c r="T842" s="118"/>
      <c r="U842" s="93"/>
      <c r="V842" s="93"/>
      <c r="W842" s="110"/>
      <c r="X842" s="118"/>
      <c r="Y842" s="93"/>
      <c r="Z842" s="93"/>
      <c r="AA842" s="110"/>
      <c r="AB842" s="118"/>
      <c r="AC842" s="93"/>
      <c r="AD842" s="93"/>
      <c r="AE842" s="110"/>
      <c r="AF842" s="118"/>
      <c r="AG842" s="93"/>
      <c r="AH842" s="93"/>
      <c r="AI842" s="110"/>
      <c r="AJ842" s="118"/>
      <c r="AK842" s="93"/>
      <c r="AL842" s="93"/>
      <c r="AM842" s="110"/>
      <c r="AN842" s="118"/>
      <c r="AO842" s="93"/>
      <c r="AP842" s="93"/>
      <c r="AQ842" s="110"/>
      <c r="AR842" s="118"/>
      <c r="AS842" s="93"/>
      <c r="AT842" s="93"/>
      <c r="AU842" s="110"/>
      <c r="AV842" s="118"/>
      <c r="AW842" s="93"/>
      <c r="AX842" s="93"/>
      <c r="AY842" s="110"/>
      <c r="AZ842" s="118"/>
      <c r="BA842" s="93"/>
      <c r="BB842" s="93"/>
      <c r="BC842" s="110"/>
      <c r="BD842" s="118"/>
      <c r="BE842" s="93"/>
      <c r="BF842" s="93"/>
      <c r="BG842" s="110"/>
      <c r="BH842" s="118"/>
      <c r="BI842" s="93"/>
      <c r="BJ842" s="93"/>
      <c r="BK842" s="110"/>
      <c r="BL842" s="118"/>
      <c r="BM842" s="93"/>
      <c r="BN842" s="93"/>
      <c r="BO842" s="110"/>
      <c r="BP842" s="118"/>
      <c r="BQ842" s="93"/>
      <c r="BR842" s="93"/>
      <c r="BS842" s="110"/>
      <c r="BT842" s="118"/>
      <c r="BU842" s="93"/>
      <c r="BV842" s="93"/>
      <c r="BW842" s="110"/>
      <c r="BX842" s="118"/>
      <c r="BY842" s="93"/>
      <c r="BZ842" s="93"/>
      <c r="CA842" s="110"/>
      <c r="CB842" s="118"/>
      <c r="CC842" s="93"/>
      <c r="CD842" s="93"/>
      <c r="CE842" s="110"/>
      <c r="CF842" s="118"/>
      <c r="CG842" s="93"/>
      <c r="CH842" s="93"/>
      <c r="CI842" s="110"/>
      <c r="CJ842" s="118"/>
      <c r="CK842" s="93"/>
      <c r="CL842" s="93"/>
      <c r="CM842" s="110"/>
      <c r="CN842" s="118"/>
      <c r="CO842" s="93"/>
      <c r="CP842" s="93"/>
      <c r="CQ842" s="110"/>
      <c r="CR842" s="118"/>
      <c r="CS842" s="93"/>
      <c r="CT842" s="93"/>
      <c r="CU842" s="110"/>
      <c r="CV842" s="118"/>
      <c r="CW842" s="93"/>
      <c r="CX842" s="93"/>
      <c r="CY842" s="110"/>
      <c r="CZ842" s="118"/>
      <c r="DA842" s="93"/>
      <c r="DB842" s="93"/>
      <c r="DC842" s="110"/>
      <c r="DD842" s="118"/>
      <c r="DE842" s="93"/>
      <c r="DF842" s="93"/>
      <c r="DG842" s="110"/>
      <c r="DH842" s="118"/>
      <c r="DI842" s="93"/>
      <c r="DJ842" s="93"/>
      <c r="DK842" s="110"/>
      <c r="DL842" s="118"/>
      <c r="DM842" s="93"/>
      <c r="DN842" s="93"/>
      <c r="DO842" s="110"/>
      <c r="DP842" s="118"/>
      <c r="DQ842" s="93"/>
      <c r="DR842" s="93"/>
      <c r="DS842" s="110"/>
      <c r="DT842" s="118"/>
      <c r="DU842" s="93"/>
      <c r="DV842" s="93"/>
      <c r="DW842" s="110"/>
      <c r="DX842" s="118"/>
      <c r="DY842" s="93"/>
      <c r="DZ842" s="93"/>
      <c r="EA842" s="110"/>
      <c r="EB842" s="118"/>
      <c r="EC842" s="93"/>
      <c r="ED842" s="93"/>
      <c r="EE842" s="110"/>
      <c r="EF842" s="118"/>
      <c r="EG842" s="93"/>
      <c r="EH842" s="93"/>
      <c r="EI842" s="110"/>
      <c r="EJ842" s="118"/>
      <c r="EK842" s="93"/>
      <c r="EL842" s="93"/>
      <c r="EM842" s="110"/>
      <c r="EN842" s="118"/>
      <c r="EO842" s="93"/>
      <c r="EP842" s="93"/>
      <c r="EQ842" s="110"/>
      <c r="ER842" s="118"/>
      <c r="ES842" s="93"/>
      <c r="ET842" s="93"/>
      <c r="EU842" s="110"/>
      <c r="EV842" s="118"/>
      <c r="EW842" s="93"/>
      <c r="EX842" s="93"/>
      <c r="EY842" s="110"/>
      <c r="EZ842" s="118"/>
      <c r="FA842" s="93"/>
      <c r="FB842" s="93"/>
      <c r="FC842" s="110"/>
      <c r="FD842" s="118"/>
      <c r="FE842" s="93"/>
      <c r="FF842" s="93"/>
      <c r="FG842" s="110"/>
      <c r="FH842" s="118"/>
      <c r="FI842" s="93"/>
      <c r="FJ842" s="93"/>
      <c r="FK842" s="110"/>
      <c r="FL842" s="118"/>
      <c r="FM842" s="93"/>
      <c r="FN842" s="93"/>
      <c r="FO842" s="110"/>
      <c r="FP842" s="118"/>
      <c r="FQ842" s="93"/>
      <c r="FR842" s="93"/>
      <c r="FS842" s="110"/>
      <c r="FT842" s="118"/>
      <c r="FU842" s="93"/>
      <c r="FV842" s="93"/>
      <c r="FW842" s="110"/>
      <c r="FX842" s="118"/>
      <c r="FY842" s="93"/>
      <c r="FZ842" s="93"/>
      <c r="GA842" s="110"/>
      <c r="GB842" s="118"/>
      <c r="GC842" s="93"/>
      <c r="GD842" s="93"/>
      <c r="GE842" s="110"/>
      <c r="GF842" s="118"/>
      <c r="GG842" s="93"/>
      <c r="GH842" s="93"/>
      <c r="GI842" s="110"/>
      <c r="GJ842" s="118"/>
      <c r="GK842" s="93"/>
      <c r="GL842" s="93"/>
      <c r="GM842" s="110"/>
      <c r="GN842" s="118"/>
      <c r="GO842" s="93"/>
      <c r="GP842" s="93"/>
      <c r="GQ842" s="110"/>
    </row>
    <row r="843" spans="1:199" ht="15.75" x14ac:dyDescent="0.25">
      <c r="A843">
        <f t="shared" si="738"/>
        <v>1</v>
      </c>
      <c r="B843">
        <f t="shared" si="739"/>
        <v>1900</v>
      </c>
      <c r="D843" s="93"/>
      <c r="E843" s="93"/>
      <c r="F843" s="93"/>
      <c r="G843" s="110"/>
      <c r="H843" s="118"/>
      <c r="I843" s="93"/>
      <c r="J843" s="93"/>
      <c r="K843" s="110"/>
      <c r="L843" s="118"/>
      <c r="M843" s="93"/>
      <c r="N843" s="93"/>
      <c r="O843" s="110"/>
      <c r="P843" s="118"/>
      <c r="Q843" s="93"/>
      <c r="R843" s="93"/>
      <c r="S843" s="110"/>
      <c r="T843" s="118"/>
      <c r="U843" s="93"/>
      <c r="V843" s="93"/>
      <c r="W843" s="110"/>
      <c r="X843" s="118"/>
      <c r="Y843" s="93"/>
      <c r="Z843" s="93"/>
      <c r="AA843" s="110"/>
      <c r="AB843" s="118"/>
      <c r="AC843" s="93"/>
      <c r="AD843" s="93"/>
      <c r="AE843" s="110"/>
      <c r="AF843" s="118"/>
      <c r="AG843" s="93"/>
      <c r="AH843" s="93"/>
      <c r="AI843" s="110"/>
      <c r="AJ843" s="118"/>
      <c r="AK843" s="93"/>
      <c r="AL843" s="93"/>
      <c r="AM843" s="110"/>
      <c r="AN843" s="118"/>
      <c r="AO843" s="93"/>
      <c r="AP843" s="93"/>
      <c r="AQ843" s="110"/>
      <c r="AR843" s="118"/>
      <c r="AS843" s="93"/>
      <c r="AT843" s="93"/>
      <c r="AU843" s="110"/>
      <c r="AV843" s="118"/>
      <c r="AW843" s="93"/>
      <c r="AX843" s="93"/>
      <c r="AY843" s="110"/>
      <c r="AZ843" s="118"/>
      <c r="BA843" s="93"/>
      <c r="BB843" s="93"/>
      <c r="BC843" s="110"/>
      <c r="BD843" s="118"/>
      <c r="BE843" s="93"/>
      <c r="BF843" s="93"/>
      <c r="BG843" s="110"/>
      <c r="BH843" s="118"/>
      <c r="BI843" s="93"/>
      <c r="BJ843" s="93"/>
      <c r="BK843" s="110"/>
      <c r="BL843" s="118"/>
      <c r="BM843" s="93"/>
      <c r="BN843" s="93"/>
      <c r="BO843" s="110"/>
      <c r="BP843" s="118"/>
      <c r="BQ843" s="93"/>
      <c r="BR843" s="93"/>
      <c r="BS843" s="110"/>
      <c r="BT843" s="118"/>
      <c r="BU843" s="93"/>
      <c r="BV843" s="93"/>
      <c r="BW843" s="110"/>
      <c r="BX843" s="118"/>
      <c r="BY843" s="93"/>
      <c r="BZ843" s="93"/>
      <c r="CA843" s="110"/>
      <c r="CB843" s="118"/>
      <c r="CC843" s="93"/>
      <c r="CD843" s="93"/>
      <c r="CE843" s="110"/>
      <c r="CF843" s="118"/>
      <c r="CG843" s="93"/>
      <c r="CH843" s="93"/>
      <c r="CI843" s="110"/>
      <c r="CJ843" s="118"/>
      <c r="CK843" s="93"/>
      <c r="CL843" s="93"/>
      <c r="CM843" s="110"/>
      <c r="CN843" s="118"/>
      <c r="CO843" s="93"/>
      <c r="CP843" s="93"/>
      <c r="CQ843" s="110"/>
      <c r="CR843" s="118"/>
      <c r="CS843" s="93"/>
      <c r="CT843" s="93"/>
      <c r="CU843" s="110"/>
      <c r="CV843" s="118"/>
      <c r="CW843" s="93"/>
      <c r="CX843" s="93"/>
      <c r="CY843" s="110"/>
      <c r="CZ843" s="118"/>
      <c r="DA843" s="93"/>
      <c r="DB843" s="93"/>
      <c r="DC843" s="110"/>
      <c r="DD843" s="118"/>
      <c r="DE843" s="93"/>
      <c r="DF843" s="93"/>
      <c r="DG843" s="110"/>
      <c r="DH843" s="118"/>
      <c r="DI843" s="93"/>
      <c r="DJ843" s="93"/>
      <c r="DK843" s="110"/>
      <c r="DL843" s="118"/>
      <c r="DM843" s="93"/>
      <c r="DN843" s="93"/>
      <c r="DO843" s="110"/>
      <c r="DP843" s="118"/>
      <c r="DQ843" s="93"/>
      <c r="DR843" s="93"/>
      <c r="DS843" s="110"/>
      <c r="DT843" s="118"/>
      <c r="DU843" s="93"/>
      <c r="DV843" s="93"/>
      <c r="DW843" s="110"/>
      <c r="DX843" s="118"/>
      <c r="DY843" s="93"/>
      <c r="DZ843" s="93"/>
      <c r="EA843" s="110"/>
      <c r="EB843" s="118"/>
      <c r="EC843" s="93"/>
      <c r="ED843" s="93"/>
      <c r="EE843" s="110"/>
      <c r="EF843" s="118"/>
      <c r="EG843" s="93"/>
      <c r="EH843" s="93"/>
      <c r="EI843" s="110"/>
      <c r="EJ843" s="118"/>
      <c r="EK843" s="93"/>
      <c r="EL843" s="93"/>
      <c r="EM843" s="110"/>
      <c r="EN843" s="118"/>
      <c r="EO843" s="93"/>
      <c r="EP843" s="93"/>
      <c r="EQ843" s="110"/>
      <c r="ER843" s="118"/>
      <c r="ES843" s="93"/>
      <c r="ET843" s="93"/>
      <c r="EU843" s="110"/>
      <c r="EV843" s="118"/>
      <c r="EW843" s="93"/>
      <c r="EX843" s="93"/>
      <c r="EY843" s="110"/>
      <c r="EZ843" s="118"/>
      <c r="FA843" s="93"/>
      <c r="FB843" s="93"/>
      <c r="FC843" s="110"/>
      <c r="FD843" s="118"/>
      <c r="FE843" s="93"/>
      <c r="FF843" s="93"/>
      <c r="FG843" s="110"/>
      <c r="FH843" s="118"/>
      <c r="FI843" s="93"/>
      <c r="FJ843" s="93"/>
      <c r="FK843" s="110"/>
      <c r="FL843" s="118"/>
      <c r="FM843" s="93"/>
      <c r="FN843" s="93"/>
      <c r="FO843" s="110"/>
      <c r="FP843" s="118"/>
      <c r="FQ843" s="93"/>
      <c r="FR843" s="93"/>
      <c r="FS843" s="110"/>
      <c r="FT843" s="118"/>
      <c r="FU843" s="93"/>
      <c r="FV843" s="93"/>
      <c r="FW843" s="110"/>
      <c r="FX843" s="118"/>
      <c r="FY843" s="93"/>
      <c r="FZ843" s="93"/>
      <c r="GA843" s="110"/>
      <c r="GB843" s="118"/>
      <c r="GC843" s="93"/>
      <c r="GD843" s="93"/>
      <c r="GE843" s="110"/>
      <c r="GF843" s="118"/>
      <c r="GG843" s="93"/>
      <c r="GH843" s="93"/>
      <c r="GI843" s="110"/>
      <c r="GJ843" s="118"/>
      <c r="GK843" s="93"/>
      <c r="GL843" s="93"/>
      <c r="GM843" s="110"/>
      <c r="GN843" s="118"/>
      <c r="GO843" s="93"/>
      <c r="GP843" s="93"/>
      <c r="GQ843" s="110"/>
    </row>
    <row r="844" spans="1:199" ht="15.75" x14ac:dyDescent="0.25">
      <c r="A844">
        <f t="shared" si="738"/>
        <v>1</v>
      </c>
      <c r="B844">
        <f t="shared" si="739"/>
        <v>1900</v>
      </c>
      <c r="D844" s="93"/>
      <c r="E844" s="93"/>
      <c r="F844" s="93"/>
      <c r="G844" s="110"/>
      <c r="H844" s="118"/>
      <c r="I844" s="93"/>
      <c r="J844" s="93"/>
      <c r="K844" s="110"/>
      <c r="L844" s="118"/>
      <c r="M844" s="93"/>
      <c r="N844" s="93"/>
      <c r="O844" s="110"/>
      <c r="P844" s="118"/>
      <c r="Q844" s="93"/>
      <c r="R844" s="93"/>
      <c r="S844" s="110"/>
      <c r="T844" s="118"/>
      <c r="U844" s="93"/>
      <c r="V844" s="93"/>
      <c r="W844" s="110"/>
      <c r="X844" s="118"/>
      <c r="Y844" s="93"/>
      <c r="Z844" s="93"/>
      <c r="AA844" s="110"/>
      <c r="AB844" s="118"/>
      <c r="AC844" s="93"/>
      <c r="AD844" s="93"/>
      <c r="AE844" s="110"/>
      <c r="AF844" s="118"/>
      <c r="AG844" s="93"/>
      <c r="AH844" s="93"/>
      <c r="AI844" s="110"/>
      <c r="AJ844" s="118"/>
      <c r="AK844" s="93"/>
      <c r="AL844" s="93"/>
      <c r="AM844" s="110"/>
      <c r="AN844" s="118"/>
      <c r="AO844" s="93"/>
      <c r="AP844" s="93"/>
      <c r="AQ844" s="110"/>
      <c r="AR844" s="118"/>
      <c r="AS844" s="93"/>
      <c r="AT844" s="93"/>
      <c r="AU844" s="110"/>
      <c r="AV844" s="118"/>
      <c r="AW844" s="93"/>
      <c r="AX844" s="93"/>
      <c r="AY844" s="110"/>
      <c r="AZ844" s="118"/>
      <c r="BA844" s="93"/>
      <c r="BB844" s="93"/>
      <c r="BC844" s="110"/>
      <c r="BD844" s="118"/>
      <c r="BE844" s="93"/>
      <c r="BF844" s="93"/>
      <c r="BG844" s="110"/>
      <c r="BH844" s="118"/>
      <c r="BI844" s="93"/>
      <c r="BJ844" s="93"/>
      <c r="BK844" s="110"/>
      <c r="BL844" s="118"/>
      <c r="BM844" s="93"/>
      <c r="BN844" s="93"/>
      <c r="BO844" s="110"/>
      <c r="BP844" s="118"/>
      <c r="BQ844" s="93"/>
      <c r="BR844" s="93"/>
      <c r="BS844" s="110"/>
      <c r="BT844" s="118"/>
      <c r="BU844" s="93"/>
      <c r="BV844" s="93"/>
      <c r="BW844" s="110"/>
      <c r="BX844" s="118"/>
      <c r="BY844" s="93"/>
      <c r="BZ844" s="93"/>
      <c r="CA844" s="110"/>
      <c r="CB844" s="118"/>
      <c r="CC844" s="93"/>
      <c r="CD844" s="93"/>
      <c r="CE844" s="110"/>
      <c r="CF844" s="118"/>
      <c r="CG844" s="93"/>
      <c r="CH844" s="93"/>
      <c r="CI844" s="110"/>
      <c r="CJ844" s="118"/>
      <c r="CK844" s="93"/>
      <c r="CL844" s="93"/>
      <c r="CM844" s="110"/>
      <c r="CN844" s="118"/>
      <c r="CO844" s="93"/>
      <c r="CP844" s="93"/>
      <c r="CQ844" s="110"/>
      <c r="CR844" s="118"/>
      <c r="CS844" s="93"/>
      <c r="CT844" s="93"/>
      <c r="CU844" s="110"/>
      <c r="CV844" s="118"/>
      <c r="CW844" s="93"/>
      <c r="CX844" s="93"/>
      <c r="CY844" s="110"/>
      <c r="CZ844" s="118"/>
      <c r="DA844" s="93"/>
      <c r="DB844" s="93"/>
      <c r="DC844" s="110"/>
      <c r="DD844" s="118"/>
      <c r="DE844" s="93"/>
      <c r="DF844" s="93"/>
      <c r="DG844" s="110"/>
      <c r="DH844" s="118"/>
      <c r="DI844" s="93"/>
      <c r="DJ844" s="93"/>
      <c r="DK844" s="110"/>
      <c r="DL844" s="118"/>
      <c r="DM844" s="93"/>
      <c r="DN844" s="93"/>
      <c r="DO844" s="110"/>
      <c r="DP844" s="118"/>
      <c r="DQ844" s="93"/>
      <c r="DR844" s="93"/>
      <c r="DS844" s="110"/>
      <c r="DT844" s="118"/>
      <c r="DU844" s="93"/>
      <c r="DV844" s="93"/>
      <c r="DW844" s="110"/>
      <c r="DX844" s="118"/>
      <c r="DY844" s="93"/>
      <c r="DZ844" s="93"/>
      <c r="EA844" s="110"/>
      <c r="EB844" s="118"/>
      <c r="EC844" s="93"/>
      <c r="ED844" s="93"/>
      <c r="EE844" s="110"/>
      <c r="EF844" s="118"/>
      <c r="EG844" s="93"/>
      <c r="EH844" s="93"/>
      <c r="EI844" s="110"/>
      <c r="EJ844" s="118"/>
      <c r="EK844" s="93"/>
      <c r="EL844" s="93"/>
      <c r="EM844" s="110"/>
      <c r="EN844" s="118"/>
      <c r="EO844" s="93"/>
      <c r="EP844" s="93"/>
      <c r="EQ844" s="110"/>
      <c r="ER844" s="118"/>
      <c r="ES844" s="93"/>
      <c r="ET844" s="93"/>
      <c r="EU844" s="110"/>
      <c r="EV844" s="118"/>
      <c r="EW844" s="93"/>
      <c r="EX844" s="93"/>
      <c r="EY844" s="110"/>
      <c r="EZ844" s="118"/>
      <c r="FA844" s="93"/>
      <c r="FB844" s="93"/>
      <c r="FC844" s="110"/>
      <c r="FD844" s="118"/>
      <c r="FE844" s="93"/>
      <c r="FF844" s="93"/>
      <c r="FG844" s="110"/>
      <c r="FH844" s="118"/>
      <c r="FI844" s="93"/>
      <c r="FJ844" s="93"/>
      <c r="FK844" s="110"/>
      <c r="FL844" s="118"/>
      <c r="FM844" s="93"/>
      <c r="FN844" s="93"/>
      <c r="FO844" s="110"/>
      <c r="FP844" s="118"/>
      <c r="FQ844" s="93"/>
      <c r="FR844" s="93"/>
      <c r="FS844" s="110"/>
      <c r="FT844" s="118"/>
      <c r="FU844" s="93"/>
      <c r="FV844" s="93"/>
      <c r="FW844" s="110"/>
      <c r="FX844" s="118"/>
      <c r="FY844" s="93"/>
      <c r="FZ844" s="93"/>
      <c r="GA844" s="110"/>
      <c r="GB844" s="118"/>
      <c r="GC844" s="93"/>
      <c r="GD844" s="93"/>
      <c r="GE844" s="110"/>
      <c r="GF844" s="118"/>
      <c r="GG844" s="93"/>
      <c r="GH844" s="93"/>
      <c r="GI844" s="110"/>
      <c r="GJ844" s="118"/>
      <c r="GK844" s="93"/>
      <c r="GL844" s="93"/>
      <c r="GM844" s="110"/>
      <c r="GN844" s="118"/>
      <c r="GO844" s="93"/>
      <c r="GP844" s="93"/>
      <c r="GQ844" s="110"/>
    </row>
    <row r="845" spans="1:199" ht="15.75" x14ac:dyDescent="0.25">
      <c r="A845">
        <f t="shared" si="738"/>
        <v>1</v>
      </c>
      <c r="B845">
        <f t="shared" si="739"/>
        <v>1900</v>
      </c>
      <c r="D845" s="93"/>
      <c r="E845" s="93"/>
      <c r="F845" s="93"/>
      <c r="G845" s="110"/>
      <c r="H845" s="118"/>
      <c r="I845" s="93"/>
      <c r="J845" s="93"/>
      <c r="K845" s="110"/>
      <c r="L845" s="118"/>
      <c r="M845" s="93"/>
      <c r="N845" s="93"/>
      <c r="O845" s="110"/>
      <c r="P845" s="118"/>
      <c r="Q845" s="93"/>
      <c r="R845" s="93"/>
      <c r="S845" s="110"/>
      <c r="T845" s="118"/>
      <c r="U845" s="93"/>
      <c r="V845" s="93"/>
      <c r="W845" s="110"/>
      <c r="X845" s="118"/>
      <c r="Y845" s="93"/>
      <c r="Z845" s="93"/>
      <c r="AA845" s="110"/>
      <c r="AB845" s="118"/>
      <c r="AC845" s="93"/>
      <c r="AD845" s="93"/>
      <c r="AE845" s="110"/>
      <c r="AF845" s="118"/>
      <c r="AG845" s="93"/>
      <c r="AH845" s="93"/>
      <c r="AI845" s="110"/>
      <c r="AJ845" s="118"/>
      <c r="AK845" s="93"/>
      <c r="AL845" s="93"/>
      <c r="AM845" s="110"/>
      <c r="AN845" s="118"/>
      <c r="AO845" s="93"/>
      <c r="AP845" s="93"/>
      <c r="AQ845" s="110"/>
      <c r="AR845" s="118"/>
      <c r="AS845" s="93"/>
      <c r="AT845" s="93"/>
      <c r="AU845" s="110"/>
      <c r="AV845" s="118"/>
      <c r="AW845" s="93"/>
      <c r="AX845" s="93"/>
      <c r="AY845" s="110"/>
      <c r="AZ845" s="118"/>
      <c r="BA845" s="93"/>
      <c r="BB845" s="93"/>
      <c r="BC845" s="110"/>
      <c r="BD845" s="118"/>
      <c r="BE845" s="93"/>
      <c r="BF845" s="93"/>
      <c r="BG845" s="110"/>
      <c r="BH845" s="118"/>
      <c r="BI845" s="93"/>
      <c r="BJ845" s="93"/>
      <c r="BK845" s="110"/>
      <c r="BL845" s="118"/>
      <c r="BM845" s="93"/>
      <c r="BN845" s="93"/>
      <c r="BO845" s="110"/>
      <c r="BP845" s="118"/>
      <c r="BQ845" s="93"/>
      <c r="BR845" s="93"/>
      <c r="BS845" s="110"/>
      <c r="BT845" s="118"/>
      <c r="BU845" s="93"/>
      <c r="BV845" s="93"/>
      <c r="BW845" s="110"/>
      <c r="BX845" s="118"/>
      <c r="BY845" s="93"/>
      <c r="BZ845" s="93"/>
      <c r="CA845" s="110"/>
      <c r="CB845" s="118"/>
      <c r="CC845" s="93"/>
      <c r="CD845" s="93"/>
      <c r="CE845" s="110"/>
      <c r="CF845" s="118"/>
      <c r="CG845" s="93"/>
      <c r="CH845" s="93"/>
      <c r="CI845" s="110"/>
      <c r="CJ845" s="118"/>
      <c r="CK845" s="93"/>
      <c r="CL845" s="93"/>
      <c r="CM845" s="110"/>
      <c r="CN845" s="118"/>
      <c r="CO845" s="93"/>
      <c r="CP845" s="93"/>
      <c r="CQ845" s="110"/>
      <c r="CR845" s="118"/>
      <c r="CS845" s="93"/>
      <c r="CT845" s="93"/>
      <c r="CU845" s="110"/>
      <c r="CV845" s="118"/>
      <c r="CW845" s="93"/>
      <c r="CX845" s="93"/>
      <c r="CY845" s="110"/>
      <c r="CZ845" s="118"/>
      <c r="DA845" s="93"/>
      <c r="DB845" s="93"/>
      <c r="DC845" s="110"/>
      <c r="DD845" s="118"/>
      <c r="DE845" s="93"/>
      <c r="DF845" s="93"/>
      <c r="DG845" s="110"/>
      <c r="DH845" s="118"/>
      <c r="DI845" s="93"/>
      <c r="DJ845" s="93"/>
      <c r="DK845" s="110"/>
      <c r="DL845" s="118"/>
      <c r="DM845" s="93"/>
      <c r="DN845" s="93"/>
      <c r="DO845" s="110"/>
      <c r="DP845" s="118"/>
      <c r="DQ845" s="93"/>
      <c r="DR845" s="93"/>
      <c r="DS845" s="110"/>
      <c r="DT845" s="118"/>
      <c r="DU845" s="93"/>
      <c r="DV845" s="93"/>
      <c r="DW845" s="110"/>
      <c r="DX845" s="118"/>
      <c r="DY845" s="93"/>
      <c r="DZ845" s="93"/>
      <c r="EA845" s="110"/>
      <c r="EB845" s="118"/>
      <c r="EC845" s="93"/>
      <c r="ED845" s="93"/>
      <c r="EE845" s="110"/>
      <c r="EF845" s="118"/>
      <c r="EG845" s="93"/>
      <c r="EH845" s="93"/>
      <c r="EI845" s="110"/>
      <c r="EJ845" s="118"/>
      <c r="EK845" s="93"/>
      <c r="EL845" s="93"/>
      <c r="EM845" s="110"/>
      <c r="EN845" s="118"/>
      <c r="EO845" s="93"/>
      <c r="EP845" s="93"/>
      <c r="EQ845" s="110"/>
      <c r="ER845" s="118"/>
      <c r="ES845" s="93"/>
      <c r="ET845" s="93"/>
      <c r="EU845" s="110"/>
      <c r="EV845" s="118"/>
      <c r="EW845" s="93"/>
      <c r="EX845" s="93"/>
      <c r="EY845" s="110"/>
      <c r="EZ845" s="118"/>
      <c r="FA845" s="93"/>
      <c r="FB845" s="93"/>
      <c r="FC845" s="110"/>
      <c r="FD845" s="118"/>
      <c r="FE845" s="93"/>
      <c r="FF845" s="93"/>
      <c r="FG845" s="110"/>
      <c r="FH845" s="118"/>
      <c r="FI845" s="93"/>
      <c r="FJ845" s="93"/>
      <c r="FK845" s="110"/>
      <c r="FL845" s="118"/>
      <c r="FM845" s="93"/>
      <c r="FN845" s="93"/>
      <c r="FO845" s="110"/>
      <c r="FP845" s="118"/>
      <c r="FQ845" s="93"/>
      <c r="FR845" s="93"/>
      <c r="FS845" s="110"/>
      <c r="FT845" s="118"/>
      <c r="FU845" s="93"/>
      <c r="FV845" s="93"/>
      <c r="FW845" s="110"/>
      <c r="FX845" s="118"/>
      <c r="FY845" s="93"/>
      <c r="FZ845" s="93"/>
      <c r="GA845" s="110"/>
      <c r="GB845" s="118"/>
      <c r="GC845" s="93"/>
      <c r="GD845" s="93"/>
      <c r="GE845" s="110"/>
      <c r="GF845" s="118"/>
      <c r="GG845" s="93"/>
      <c r="GH845" s="93"/>
      <c r="GI845" s="110"/>
      <c r="GJ845" s="118"/>
      <c r="GK845" s="93"/>
      <c r="GL845" s="93"/>
      <c r="GM845" s="110"/>
      <c r="GN845" s="118"/>
      <c r="GO845" s="93"/>
      <c r="GP845" s="93"/>
      <c r="GQ845" s="110"/>
    </row>
    <row r="846" spans="1:199" ht="15.75" x14ac:dyDescent="0.25">
      <c r="A846">
        <f t="shared" si="738"/>
        <v>1</v>
      </c>
      <c r="B846">
        <f t="shared" si="739"/>
        <v>1900</v>
      </c>
      <c r="D846" s="93"/>
      <c r="E846" s="93"/>
      <c r="F846" s="93"/>
      <c r="G846" s="110"/>
      <c r="H846" s="118"/>
      <c r="I846" s="93"/>
      <c r="J846" s="93"/>
      <c r="K846" s="110"/>
      <c r="L846" s="118"/>
      <c r="M846" s="93"/>
      <c r="N846" s="93"/>
      <c r="O846" s="110"/>
      <c r="P846" s="118"/>
      <c r="Q846" s="93"/>
      <c r="R846" s="93"/>
      <c r="S846" s="110"/>
      <c r="T846" s="118"/>
      <c r="U846" s="93"/>
      <c r="V846" s="93"/>
      <c r="W846" s="110"/>
      <c r="X846" s="118"/>
      <c r="Y846" s="93"/>
      <c r="Z846" s="93"/>
      <c r="AA846" s="110"/>
      <c r="AB846" s="118"/>
      <c r="AC846" s="93"/>
      <c r="AD846" s="93"/>
      <c r="AE846" s="110"/>
      <c r="AF846" s="118"/>
      <c r="AG846" s="93"/>
      <c r="AH846" s="93"/>
      <c r="AI846" s="110"/>
      <c r="AJ846" s="118"/>
      <c r="AK846" s="93"/>
      <c r="AL846" s="93"/>
      <c r="AM846" s="110"/>
      <c r="AN846" s="118"/>
      <c r="AO846" s="93"/>
      <c r="AP846" s="93"/>
      <c r="AQ846" s="110"/>
      <c r="AR846" s="118"/>
      <c r="AS846" s="93"/>
      <c r="AT846" s="93"/>
      <c r="AU846" s="110"/>
      <c r="AV846" s="118"/>
      <c r="AW846" s="93"/>
      <c r="AX846" s="93"/>
      <c r="AY846" s="110"/>
      <c r="AZ846" s="118"/>
      <c r="BA846" s="93"/>
      <c r="BB846" s="93"/>
      <c r="BC846" s="110"/>
      <c r="BD846" s="118"/>
      <c r="BE846" s="93"/>
      <c r="BF846" s="93"/>
      <c r="BG846" s="110"/>
      <c r="BH846" s="118"/>
      <c r="BI846" s="93"/>
      <c r="BJ846" s="93"/>
      <c r="BK846" s="110"/>
      <c r="BL846" s="118"/>
      <c r="BM846" s="93"/>
      <c r="BN846" s="93"/>
      <c r="BO846" s="110"/>
      <c r="BP846" s="118"/>
      <c r="BQ846" s="93"/>
      <c r="BR846" s="93"/>
      <c r="BS846" s="110"/>
      <c r="BT846" s="118"/>
      <c r="BU846" s="93"/>
      <c r="BV846" s="93"/>
      <c r="BW846" s="110"/>
      <c r="BX846" s="118"/>
      <c r="BY846" s="93"/>
      <c r="BZ846" s="93"/>
      <c r="CA846" s="110"/>
      <c r="CB846" s="118"/>
      <c r="CC846" s="93"/>
      <c r="CD846" s="93"/>
      <c r="CE846" s="110"/>
      <c r="CF846" s="118"/>
      <c r="CG846" s="93"/>
      <c r="CH846" s="93"/>
      <c r="CI846" s="110"/>
      <c r="CJ846" s="118"/>
      <c r="CK846" s="93"/>
      <c r="CL846" s="93"/>
      <c r="CM846" s="110"/>
      <c r="CN846" s="118"/>
      <c r="CO846" s="93"/>
      <c r="CP846" s="93"/>
      <c r="CQ846" s="110"/>
      <c r="CR846" s="118"/>
      <c r="CS846" s="93"/>
      <c r="CT846" s="93"/>
      <c r="CU846" s="110"/>
      <c r="CV846" s="118"/>
      <c r="CW846" s="93"/>
      <c r="CX846" s="93"/>
      <c r="CY846" s="110"/>
      <c r="CZ846" s="118"/>
      <c r="DA846" s="93"/>
      <c r="DB846" s="93"/>
      <c r="DC846" s="110"/>
      <c r="DD846" s="118"/>
      <c r="DE846" s="93"/>
      <c r="DF846" s="93"/>
      <c r="DG846" s="110"/>
      <c r="DH846" s="118"/>
      <c r="DI846" s="93"/>
      <c r="DJ846" s="93"/>
      <c r="DK846" s="110"/>
      <c r="DL846" s="118"/>
      <c r="DM846" s="93"/>
      <c r="DN846" s="93"/>
      <c r="DO846" s="110"/>
      <c r="DP846" s="118"/>
      <c r="DQ846" s="93"/>
      <c r="DR846" s="93"/>
      <c r="DS846" s="110"/>
      <c r="DT846" s="118"/>
      <c r="DU846" s="93"/>
      <c r="DV846" s="93"/>
      <c r="DW846" s="110"/>
      <c r="DX846" s="118"/>
      <c r="DY846" s="93"/>
      <c r="DZ846" s="93"/>
      <c r="EA846" s="110"/>
      <c r="EB846" s="118"/>
      <c r="EC846" s="93"/>
      <c r="ED846" s="93"/>
      <c r="EE846" s="110"/>
      <c r="EF846" s="118"/>
      <c r="EG846" s="93"/>
      <c r="EH846" s="93"/>
      <c r="EI846" s="110"/>
      <c r="EJ846" s="118"/>
      <c r="EK846" s="93"/>
      <c r="EL846" s="93"/>
      <c r="EM846" s="110"/>
      <c r="EN846" s="118"/>
      <c r="EO846" s="93"/>
      <c r="EP846" s="93"/>
      <c r="EQ846" s="110"/>
      <c r="ER846" s="118"/>
      <c r="ES846" s="93"/>
      <c r="ET846" s="93"/>
      <c r="EU846" s="110"/>
      <c r="EV846" s="118"/>
      <c r="EW846" s="93"/>
      <c r="EX846" s="93"/>
      <c r="EY846" s="110"/>
      <c r="EZ846" s="118"/>
      <c r="FA846" s="93"/>
      <c r="FB846" s="93"/>
      <c r="FC846" s="110"/>
      <c r="FD846" s="118"/>
      <c r="FE846" s="93"/>
      <c r="FF846" s="93"/>
      <c r="FG846" s="110"/>
      <c r="FH846" s="118"/>
      <c r="FI846" s="93"/>
      <c r="FJ846" s="93"/>
      <c r="FK846" s="110"/>
      <c r="FL846" s="118"/>
      <c r="FM846" s="93"/>
      <c r="FN846" s="93"/>
      <c r="FO846" s="110"/>
      <c r="FP846" s="118"/>
      <c r="FQ846" s="93"/>
      <c r="FR846" s="93"/>
      <c r="FS846" s="110"/>
      <c r="FT846" s="118"/>
      <c r="FU846" s="93"/>
      <c r="FV846" s="93"/>
      <c r="FW846" s="110"/>
      <c r="FX846" s="118"/>
      <c r="FY846" s="93"/>
      <c r="FZ846" s="93"/>
      <c r="GA846" s="110"/>
      <c r="GB846" s="118"/>
      <c r="GC846" s="93"/>
      <c r="GD846" s="93"/>
      <c r="GE846" s="110"/>
      <c r="GF846" s="118"/>
      <c r="GG846" s="93"/>
      <c r="GH846" s="93"/>
      <c r="GI846" s="110"/>
      <c r="GJ846" s="118"/>
      <c r="GK846" s="93"/>
      <c r="GL846" s="93"/>
      <c r="GM846" s="110"/>
      <c r="GN846" s="118"/>
      <c r="GO846" s="93"/>
      <c r="GP846" s="93"/>
      <c r="GQ846" s="110"/>
    </row>
    <row r="847" spans="1:199" ht="15.75" x14ac:dyDescent="0.25">
      <c r="A847">
        <f t="shared" si="738"/>
        <v>1</v>
      </c>
      <c r="B847">
        <f t="shared" si="739"/>
        <v>1900</v>
      </c>
      <c r="D847" s="93"/>
      <c r="E847" s="93"/>
      <c r="F847" s="93"/>
      <c r="G847" s="110"/>
      <c r="H847" s="118"/>
      <c r="I847" s="93"/>
      <c r="J847" s="93"/>
      <c r="K847" s="110"/>
      <c r="L847" s="118"/>
      <c r="M847" s="93"/>
      <c r="N847" s="93"/>
      <c r="O847" s="110"/>
      <c r="P847" s="118"/>
      <c r="Q847" s="93"/>
      <c r="R847" s="93"/>
      <c r="S847" s="110"/>
      <c r="T847" s="118"/>
      <c r="U847" s="93"/>
      <c r="V847" s="93"/>
      <c r="W847" s="110"/>
      <c r="X847" s="118"/>
      <c r="Y847" s="93"/>
      <c r="Z847" s="93"/>
      <c r="AA847" s="110"/>
      <c r="AB847" s="118"/>
      <c r="AC847" s="93"/>
      <c r="AD847" s="93"/>
      <c r="AE847" s="110"/>
      <c r="AF847" s="118"/>
      <c r="AG847" s="93"/>
      <c r="AH847" s="93"/>
      <c r="AI847" s="110"/>
      <c r="AJ847" s="118"/>
      <c r="AK847" s="93"/>
      <c r="AL847" s="93"/>
      <c r="AM847" s="110"/>
      <c r="AN847" s="118"/>
      <c r="AO847" s="93"/>
      <c r="AP847" s="93"/>
      <c r="AQ847" s="110"/>
      <c r="AR847" s="118"/>
      <c r="AS847" s="93"/>
      <c r="AT847" s="93"/>
      <c r="AU847" s="110"/>
      <c r="AV847" s="118"/>
      <c r="AW847" s="93"/>
      <c r="AX847" s="93"/>
      <c r="AY847" s="110"/>
      <c r="AZ847" s="118"/>
      <c r="BA847" s="93"/>
      <c r="BB847" s="93"/>
      <c r="BC847" s="110"/>
      <c r="BD847" s="118"/>
      <c r="BE847" s="93"/>
      <c r="BF847" s="93"/>
      <c r="BG847" s="110"/>
      <c r="BH847" s="118"/>
      <c r="BI847" s="93"/>
      <c r="BJ847" s="93"/>
      <c r="BK847" s="110"/>
      <c r="BL847" s="118"/>
      <c r="BM847" s="93"/>
      <c r="BN847" s="93"/>
      <c r="BO847" s="110"/>
      <c r="BP847" s="118"/>
      <c r="BQ847" s="93"/>
      <c r="BR847" s="93"/>
      <c r="BS847" s="110"/>
      <c r="BT847" s="118"/>
      <c r="BU847" s="93"/>
      <c r="BV847" s="93"/>
      <c r="BW847" s="110"/>
      <c r="BX847" s="118"/>
      <c r="BY847" s="93"/>
      <c r="BZ847" s="93"/>
      <c r="CA847" s="110"/>
      <c r="CB847" s="118"/>
      <c r="CC847" s="93"/>
      <c r="CD847" s="93"/>
      <c r="CE847" s="110"/>
      <c r="CF847" s="118"/>
      <c r="CG847" s="93"/>
      <c r="CH847" s="93"/>
      <c r="CI847" s="110"/>
      <c r="CJ847" s="118"/>
      <c r="CK847" s="93"/>
      <c r="CL847" s="93"/>
      <c r="CM847" s="110"/>
      <c r="CN847" s="118"/>
      <c r="CO847" s="93"/>
      <c r="CP847" s="93"/>
      <c r="CQ847" s="110"/>
      <c r="CR847" s="118"/>
      <c r="CS847" s="93"/>
      <c r="CT847" s="93"/>
      <c r="CU847" s="110"/>
      <c r="CV847" s="118"/>
      <c r="CW847" s="93"/>
      <c r="CX847" s="93"/>
      <c r="CY847" s="110"/>
      <c r="CZ847" s="118"/>
      <c r="DA847" s="93"/>
      <c r="DB847" s="93"/>
      <c r="DC847" s="110"/>
      <c r="DD847" s="118"/>
      <c r="DE847" s="93"/>
      <c r="DF847" s="93"/>
      <c r="DG847" s="110"/>
      <c r="DH847" s="118"/>
      <c r="DI847" s="93"/>
      <c r="DJ847" s="93"/>
      <c r="DK847" s="110"/>
      <c r="DL847" s="118"/>
      <c r="DM847" s="93"/>
      <c r="DN847" s="93"/>
      <c r="DO847" s="110"/>
      <c r="DP847" s="118"/>
      <c r="DQ847" s="93"/>
      <c r="DR847" s="93"/>
      <c r="DS847" s="110"/>
      <c r="DT847" s="118"/>
      <c r="DU847" s="93"/>
      <c r="DV847" s="93"/>
      <c r="DW847" s="110"/>
      <c r="DX847" s="118"/>
      <c r="DY847" s="93"/>
      <c r="DZ847" s="93"/>
      <c r="EA847" s="110"/>
      <c r="EB847" s="118"/>
      <c r="EC847" s="93"/>
      <c r="ED847" s="93"/>
      <c r="EE847" s="110"/>
      <c r="EF847" s="118"/>
      <c r="EG847" s="93"/>
      <c r="EH847" s="93"/>
      <c r="EI847" s="110"/>
      <c r="EJ847" s="118"/>
      <c r="EK847" s="93"/>
      <c r="EL847" s="93"/>
      <c r="EM847" s="110"/>
      <c r="EN847" s="118"/>
      <c r="EO847" s="93"/>
      <c r="EP847" s="93"/>
      <c r="EQ847" s="110"/>
      <c r="ER847" s="118"/>
      <c r="ES847" s="93"/>
      <c r="ET847" s="93"/>
      <c r="EU847" s="110"/>
      <c r="EV847" s="118"/>
      <c r="EW847" s="93"/>
      <c r="EX847" s="93"/>
      <c r="EY847" s="110"/>
      <c r="EZ847" s="118"/>
      <c r="FA847" s="93"/>
      <c r="FB847" s="93"/>
      <c r="FC847" s="110"/>
      <c r="FD847" s="118"/>
      <c r="FE847" s="93"/>
      <c r="FF847" s="93"/>
      <c r="FG847" s="110"/>
      <c r="FH847" s="118"/>
      <c r="FI847" s="93"/>
      <c r="FJ847" s="93"/>
      <c r="FK847" s="110"/>
      <c r="FL847" s="118"/>
      <c r="FM847" s="93"/>
      <c r="FN847" s="93"/>
      <c r="FO847" s="110"/>
      <c r="FP847" s="118"/>
      <c r="FQ847" s="93"/>
      <c r="FR847" s="93"/>
      <c r="FS847" s="110"/>
      <c r="FT847" s="118"/>
      <c r="FU847" s="93"/>
      <c r="FV847" s="93"/>
      <c r="FW847" s="110"/>
      <c r="FX847" s="118"/>
      <c r="FY847" s="93"/>
      <c r="FZ847" s="93"/>
      <c r="GA847" s="110"/>
      <c r="GB847" s="118"/>
      <c r="GC847" s="93"/>
      <c r="GD847" s="93"/>
      <c r="GE847" s="110"/>
      <c r="GF847" s="118"/>
      <c r="GG847" s="93"/>
      <c r="GH847" s="93"/>
      <c r="GI847" s="110"/>
      <c r="GJ847" s="118"/>
      <c r="GK847" s="93"/>
      <c r="GL847" s="93"/>
      <c r="GM847" s="110"/>
      <c r="GN847" s="118"/>
      <c r="GO847" s="93"/>
      <c r="GP847" s="93"/>
      <c r="GQ847" s="110"/>
    </row>
    <row r="848" spans="1:199" ht="15.75" x14ac:dyDescent="0.25">
      <c r="A848">
        <f t="shared" si="738"/>
        <v>1</v>
      </c>
      <c r="B848">
        <f t="shared" si="739"/>
        <v>1900</v>
      </c>
      <c r="D848" s="93"/>
      <c r="E848" s="93"/>
      <c r="F848" s="93"/>
      <c r="G848" s="110"/>
      <c r="H848" s="118"/>
      <c r="I848" s="93"/>
      <c r="J848" s="93"/>
      <c r="K848" s="110"/>
      <c r="L848" s="118"/>
      <c r="M848" s="93"/>
      <c r="N848" s="93"/>
      <c r="O848" s="110"/>
      <c r="P848" s="118"/>
      <c r="Q848" s="93"/>
      <c r="R848" s="93"/>
      <c r="S848" s="110"/>
      <c r="T848" s="118"/>
      <c r="U848" s="93"/>
      <c r="V848" s="93"/>
      <c r="W848" s="110"/>
      <c r="X848" s="118"/>
      <c r="Y848" s="93"/>
      <c r="Z848" s="93"/>
      <c r="AA848" s="110"/>
      <c r="AB848" s="118"/>
      <c r="AC848" s="93"/>
      <c r="AD848" s="93"/>
      <c r="AE848" s="110"/>
      <c r="AF848" s="118"/>
      <c r="AG848" s="93"/>
      <c r="AH848" s="93"/>
      <c r="AI848" s="110"/>
      <c r="AJ848" s="118"/>
      <c r="AK848" s="93"/>
      <c r="AL848" s="93"/>
      <c r="AM848" s="110"/>
      <c r="AN848" s="118"/>
      <c r="AO848" s="93"/>
      <c r="AP848" s="93"/>
      <c r="AQ848" s="110"/>
      <c r="AR848" s="118"/>
      <c r="AS848" s="93"/>
      <c r="AT848" s="93"/>
      <c r="AU848" s="110"/>
      <c r="AV848" s="118"/>
      <c r="AW848" s="93"/>
      <c r="AX848" s="93"/>
      <c r="AY848" s="110"/>
      <c r="AZ848" s="118"/>
      <c r="BA848" s="93"/>
      <c r="BB848" s="93"/>
      <c r="BC848" s="110"/>
      <c r="BD848" s="118"/>
      <c r="BE848" s="93"/>
      <c r="BF848" s="93"/>
      <c r="BG848" s="110"/>
      <c r="BH848" s="118"/>
      <c r="BI848" s="93"/>
      <c r="BJ848" s="93"/>
      <c r="BK848" s="110"/>
      <c r="BL848" s="118"/>
      <c r="BM848" s="93"/>
      <c r="BN848" s="93"/>
      <c r="BO848" s="110"/>
      <c r="BP848" s="118"/>
      <c r="BQ848" s="93"/>
      <c r="BR848" s="93"/>
      <c r="BS848" s="110"/>
      <c r="BT848" s="118"/>
      <c r="BU848" s="93"/>
      <c r="BV848" s="93"/>
      <c r="BW848" s="110"/>
      <c r="BX848" s="118"/>
      <c r="BY848" s="93"/>
      <c r="BZ848" s="93"/>
      <c r="CA848" s="110"/>
      <c r="CB848" s="118"/>
      <c r="CC848" s="93"/>
      <c r="CD848" s="93"/>
      <c r="CE848" s="110"/>
      <c r="CF848" s="118"/>
      <c r="CG848" s="93"/>
      <c r="CH848" s="93"/>
      <c r="CI848" s="110"/>
      <c r="CJ848" s="118"/>
      <c r="CK848" s="93"/>
      <c r="CL848" s="93"/>
      <c r="CM848" s="110"/>
      <c r="CN848" s="118"/>
      <c r="CO848" s="93"/>
      <c r="CP848" s="93"/>
      <c r="CQ848" s="110"/>
      <c r="CR848" s="118"/>
      <c r="CS848" s="93"/>
      <c r="CT848" s="93"/>
      <c r="CU848" s="110"/>
      <c r="CV848" s="118"/>
      <c r="CW848" s="93"/>
      <c r="CX848" s="93"/>
      <c r="CY848" s="110"/>
      <c r="CZ848" s="118"/>
      <c r="DA848" s="93"/>
      <c r="DB848" s="93"/>
      <c r="DC848" s="110"/>
      <c r="DD848" s="118"/>
      <c r="DE848" s="93"/>
      <c r="DF848" s="93"/>
      <c r="DG848" s="110"/>
      <c r="DH848" s="118"/>
      <c r="DI848" s="93"/>
      <c r="DJ848" s="93"/>
      <c r="DK848" s="110"/>
      <c r="DL848" s="118"/>
      <c r="DM848" s="93"/>
      <c r="DN848" s="93"/>
      <c r="DO848" s="110"/>
      <c r="DP848" s="118"/>
      <c r="DQ848" s="93"/>
      <c r="DR848" s="93"/>
      <c r="DS848" s="110"/>
      <c r="DT848" s="118"/>
      <c r="DU848" s="93"/>
      <c r="DV848" s="93"/>
      <c r="DW848" s="110"/>
      <c r="DX848" s="118"/>
      <c r="DY848" s="93"/>
      <c r="DZ848" s="93"/>
      <c r="EA848" s="110"/>
      <c r="EB848" s="118"/>
      <c r="EC848" s="93"/>
      <c r="ED848" s="93"/>
      <c r="EE848" s="110"/>
      <c r="EF848" s="118"/>
      <c r="EG848" s="93"/>
      <c r="EH848" s="93"/>
      <c r="EI848" s="110"/>
      <c r="EJ848" s="118"/>
      <c r="EK848" s="93"/>
      <c r="EL848" s="93"/>
      <c r="EM848" s="110"/>
      <c r="EN848" s="118"/>
      <c r="EO848" s="93"/>
      <c r="EP848" s="93"/>
      <c r="EQ848" s="110"/>
      <c r="ER848" s="118"/>
      <c r="ES848" s="93"/>
      <c r="ET848" s="93"/>
      <c r="EU848" s="110"/>
      <c r="EV848" s="118"/>
      <c r="EW848" s="93"/>
      <c r="EX848" s="93"/>
      <c r="EY848" s="110"/>
      <c r="EZ848" s="118"/>
      <c r="FA848" s="93"/>
      <c r="FB848" s="93"/>
      <c r="FC848" s="110"/>
      <c r="FD848" s="118"/>
      <c r="FE848" s="93"/>
      <c r="FF848" s="93"/>
      <c r="FG848" s="110"/>
      <c r="FH848" s="118"/>
      <c r="FI848" s="93"/>
      <c r="FJ848" s="93"/>
      <c r="FK848" s="110"/>
      <c r="FL848" s="118"/>
      <c r="FM848" s="93"/>
      <c r="FN848" s="93"/>
      <c r="FO848" s="110"/>
      <c r="FP848" s="118"/>
      <c r="FQ848" s="93"/>
      <c r="FR848" s="93"/>
      <c r="FS848" s="110"/>
      <c r="FT848" s="118"/>
      <c r="FU848" s="93"/>
      <c r="FV848" s="93"/>
      <c r="FW848" s="110"/>
      <c r="FX848" s="118"/>
      <c r="FY848" s="93"/>
      <c r="FZ848" s="93"/>
      <c r="GA848" s="110"/>
      <c r="GB848" s="118"/>
      <c r="GC848" s="93"/>
      <c r="GD848" s="93"/>
      <c r="GE848" s="110"/>
      <c r="GF848" s="118"/>
      <c r="GG848" s="93"/>
      <c r="GH848" s="93"/>
      <c r="GI848" s="110"/>
      <c r="GJ848" s="118"/>
      <c r="GK848" s="93"/>
      <c r="GL848" s="93"/>
      <c r="GM848" s="110"/>
      <c r="GN848" s="118"/>
      <c r="GO848" s="93"/>
      <c r="GP848" s="93"/>
      <c r="GQ848" s="110"/>
    </row>
    <row r="849" spans="1:199" ht="15.75" x14ac:dyDescent="0.25">
      <c r="A849">
        <f t="shared" si="738"/>
        <v>1</v>
      </c>
      <c r="B849">
        <f t="shared" si="739"/>
        <v>1900</v>
      </c>
      <c r="D849" s="93"/>
      <c r="E849" s="93"/>
      <c r="F849" s="93"/>
      <c r="G849" s="110"/>
      <c r="H849" s="118"/>
      <c r="I849" s="93"/>
      <c r="J849" s="93"/>
      <c r="K849" s="110"/>
      <c r="L849" s="118"/>
      <c r="M849" s="93"/>
      <c r="N849" s="93"/>
      <c r="O849" s="110"/>
      <c r="P849" s="118"/>
      <c r="Q849" s="93"/>
      <c r="R849" s="93"/>
      <c r="S849" s="110"/>
      <c r="T849" s="118"/>
      <c r="U849" s="93"/>
      <c r="V849" s="93"/>
      <c r="W849" s="110"/>
      <c r="X849" s="118"/>
      <c r="Y849" s="93"/>
      <c r="Z849" s="93"/>
      <c r="AA849" s="110"/>
      <c r="AB849" s="118"/>
      <c r="AC849" s="93"/>
      <c r="AD849" s="93"/>
      <c r="AE849" s="110"/>
      <c r="AF849" s="118"/>
      <c r="AG849" s="93"/>
      <c r="AH849" s="93"/>
      <c r="AI849" s="110"/>
      <c r="AJ849" s="118"/>
      <c r="AK849" s="93"/>
      <c r="AL849" s="93"/>
      <c r="AM849" s="110"/>
      <c r="AN849" s="118"/>
      <c r="AO849" s="93"/>
      <c r="AP849" s="93"/>
      <c r="AQ849" s="110"/>
      <c r="AR849" s="118"/>
      <c r="AS849" s="93"/>
      <c r="AT849" s="93"/>
      <c r="AU849" s="110"/>
      <c r="AV849" s="118"/>
      <c r="AW849" s="93"/>
      <c r="AX849" s="93"/>
      <c r="AY849" s="110"/>
      <c r="AZ849" s="118"/>
      <c r="BA849" s="93"/>
      <c r="BB849" s="93"/>
      <c r="BC849" s="110"/>
      <c r="BD849" s="118"/>
      <c r="BE849" s="93"/>
      <c r="BF849" s="93"/>
      <c r="BG849" s="110"/>
      <c r="BH849" s="118"/>
      <c r="BI849" s="93"/>
      <c r="BJ849" s="93"/>
      <c r="BK849" s="110"/>
      <c r="BL849" s="118"/>
      <c r="BM849" s="93"/>
      <c r="BN849" s="93"/>
      <c r="BO849" s="110"/>
      <c r="BP849" s="118"/>
      <c r="BQ849" s="93"/>
      <c r="BR849" s="93"/>
      <c r="BS849" s="110"/>
      <c r="BT849" s="118"/>
      <c r="BU849" s="93"/>
      <c r="BV849" s="93"/>
      <c r="BW849" s="110"/>
      <c r="BX849" s="118"/>
      <c r="BY849" s="93"/>
      <c r="BZ849" s="93"/>
      <c r="CA849" s="110"/>
      <c r="CB849" s="118"/>
      <c r="CC849" s="93"/>
      <c r="CD849" s="93"/>
      <c r="CE849" s="110"/>
      <c r="CF849" s="118"/>
      <c r="CG849" s="93"/>
      <c r="CH849" s="93"/>
      <c r="CI849" s="110"/>
      <c r="CJ849" s="118"/>
      <c r="CK849" s="93"/>
      <c r="CL849" s="93"/>
      <c r="CM849" s="110"/>
      <c r="CN849" s="118"/>
      <c r="CO849" s="93"/>
      <c r="CP849" s="93"/>
      <c r="CQ849" s="110"/>
      <c r="CR849" s="118"/>
      <c r="CS849" s="93"/>
      <c r="CT849" s="93"/>
      <c r="CU849" s="110"/>
      <c r="CV849" s="118"/>
      <c r="CW849" s="93"/>
      <c r="CX849" s="93"/>
      <c r="CY849" s="110"/>
      <c r="CZ849" s="118"/>
      <c r="DA849" s="93"/>
      <c r="DB849" s="93"/>
      <c r="DC849" s="110"/>
      <c r="DD849" s="118"/>
      <c r="DE849" s="93"/>
      <c r="DF849" s="93"/>
      <c r="DG849" s="110"/>
      <c r="DH849" s="118"/>
      <c r="DI849" s="93"/>
      <c r="DJ849" s="93"/>
      <c r="DK849" s="110"/>
      <c r="DL849" s="118"/>
      <c r="DM849" s="93"/>
      <c r="DN849" s="93"/>
      <c r="DO849" s="110"/>
      <c r="DP849" s="118"/>
      <c r="DQ849" s="93"/>
      <c r="DR849" s="93"/>
      <c r="DS849" s="110"/>
      <c r="DT849" s="118"/>
      <c r="DU849" s="93"/>
      <c r="DV849" s="93"/>
      <c r="DW849" s="110"/>
      <c r="DX849" s="118"/>
      <c r="DY849" s="93"/>
      <c r="DZ849" s="93"/>
      <c r="EA849" s="110"/>
      <c r="EB849" s="118"/>
      <c r="EC849" s="93"/>
      <c r="ED849" s="93"/>
      <c r="EE849" s="110"/>
      <c r="EF849" s="118"/>
      <c r="EG849" s="93"/>
      <c r="EH849" s="93"/>
      <c r="EI849" s="110"/>
      <c r="EJ849" s="118"/>
      <c r="EK849" s="93"/>
      <c r="EL849" s="93"/>
      <c r="EM849" s="110"/>
      <c r="EN849" s="118"/>
      <c r="EO849" s="93"/>
      <c r="EP849" s="93"/>
      <c r="EQ849" s="110"/>
      <c r="ER849" s="118"/>
      <c r="ES849" s="93"/>
      <c r="ET849" s="93"/>
      <c r="EU849" s="110"/>
      <c r="EV849" s="118"/>
      <c r="EW849" s="93"/>
      <c r="EX849" s="93"/>
      <c r="EY849" s="110"/>
      <c r="EZ849" s="118"/>
      <c r="FA849" s="93"/>
      <c r="FB849" s="93"/>
      <c r="FC849" s="110"/>
      <c r="FD849" s="118"/>
      <c r="FE849" s="93"/>
      <c r="FF849" s="93"/>
      <c r="FG849" s="110"/>
      <c r="FH849" s="118"/>
      <c r="FI849" s="93"/>
      <c r="FJ849" s="93"/>
      <c r="FK849" s="110"/>
      <c r="FL849" s="118"/>
      <c r="FM849" s="93"/>
      <c r="FN849" s="93"/>
      <c r="FO849" s="110"/>
      <c r="FP849" s="118"/>
      <c r="FQ849" s="93"/>
      <c r="FR849" s="93"/>
      <c r="FS849" s="110"/>
      <c r="FT849" s="118"/>
      <c r="FU849" s="93"/>
      <c r="FV849" s="93"/>
      <c r="FW849" s="110"/>
      <c r="FX849" s="118"/>
      <c r="FY849" s="93"/>
      <c r="FZ849" s="93"/>
      <c r="GA849" s="110"/>
      <c r="GB849" s="118"/>
      <c r="GC849" s="93"/>
      <c r="GD849" s="93"/>
      <c r="GE849" s="110"/>
      <c r="GF849" s="118"/>
      <c r="GG849" s="93"/>
      <c r="GH849" s="93"/>
      <c r="GI849" s="110"/>
      <c r="GJ849" s="118"/>
      <c r="GK849" s="93"/>
      <c r="GL849" s="93"/>
      <c r="GM849" s="110"/>
      <c r="GN849" s="118"/>
      <c r="GO849" s="93"/>
      <c r="GP849" s="93"/>
      <c r="GQ849" s="110"/>
    </row>
    <row r="850" spans="1:199" ht="15.75" x14ac:dyDescent="0.25">
      <c r="A850">
        <f t="shared" si="738"/>
        <v>1</v>
      </c>
      <c r="B850">
        <f t="shared" si="739"/>
        <v>1900</v>
      </c>
      <c r="D850" s="93"/>
      <c r="E850" s="93"/>
      <c r="F850" s="93"/>
      <c r="G850" s="110"/>
      <c r="H850" s="118"/>
      <c r="I850" s="93"/>
      <c r="J850" s="93"/>
      <c r="K850" s="110"/>
      <c r="L850" s="118"/>
      <c r="M850" s="93"/>
      <c r="N850" s="93"/>
      <c r="O850" s="110"/>
      <c r="P850" s="118"/>
      <c r="Q850" s="93"/>
      <c r="R850" s="93"/>
      <c r="S850" s="110"/>
      <c r="T850" s="118"/>
      <c r="U850" s="93"/>
      <c r="V850" s="93"/>
      <c r="W850" s="110"/>
      <c r="X850" s="118"/>
      <c r="Y850" s="93"/>
      <c r="Z850" s="93"/>
      <c r="AA850" s="110"/>
      <c r="AB850" s="118"/>
      <c r="AC850" s="93"/>
      <c r="AD850" s="93"/>
      <c r="AE850" s="110"/>
      <c r="AF850" s="118"/>
      <c r="AG850" s="93"/>
      <c r="AH850" s="93"/>
      <c r="AI850" s="110"/>
      <c r="AJ850" s="118"/>
      <c r="AK850" s="93"/>
      <c r="AL850" s="93"/>
      <c r="AM850" s="110"/>
      <c r="AN850" s="118"/>
      <c r="AO850" s="93"/>
      <c r="AP850" s="93"/>
      <c r="AQ850" s="110"/>
      <c r="AR850" s="118"/>
      <c r="AS850" s="93"/>
      <c r="AT850" s="93"/>
      <c r="AU850" s="110"/>
      <c r="AV850" s="118"/>
      <c r="AW850" s="93"/>
      <c r="AX850" s="93"/>
      <c r="AY850" s="110"/>
      <c r="AZ850" s="118"/>
      <c r="BA850" s="93"/>
      <c r="BB850" s="93"/>
      <c r="BC850" s="110"/>
      <c r="BD850" s="118"/>
      <c r="BE850" s="93"/>
      <c r="BF850" s="93"/>
      <c r="BG850" s="110"/>
      <c r="BH850" s="118"/>
      <c r="BI850" s="93"/>
      <c r="BJ850" s="93"/>
      <c r="BK850" s="110"/>
      <c r="BL850" s="118"/>
      <c r="BM850" s="93"/>
      <c r="BN850" s="93"/>
      <c r="BO850" s="110"/>
      <c r="BP850" s="118"/>
      <c r="BQ850" s="93"/>
      <c r="BR850" s="93"/>
      <c r="BS850" s="110"/>
      <c r="BT850" s="118"/>
      <c r="BU850" s="93"/>
      <c r="BV850" s="93"/>
      <c r="BW850" s="110"/>
      <c r="BX850" s="118"/>
      <c r="BY850" s="93"/>
      <c r="BZ850" s="93"/>
      <c r="CA850" s="110"/>
      <c r="CB850" s="118"/>
      <c r="CC850" s="93"/>
      <c r="CD850" s="93"/>
      <c r="CE850" s="110"/>
      <c r="CF850" s="118"/>
      <c r="CG850" s="93"/>
      <c r="CH850" s="93"/>
      <c r="CI850" s="110"/>
      <c r="CJ850" s="118"/>
      <c r="CK850" s="93"/>
      <c r="CL850" s="93"/>
      <c r="CM850" s="110"/>
      <c r="CN850" s="118"/>
      <c r="CO850" s="93"/>
      <c r="CP850" s="93"/>
      <c r="CQ850" s="110"/>
      <c r="CR850" s="118"/>
      <c r="CS850" s="93"/>
      <c r="CT850" s="93"/>
      <c r="CU850" s="110"/>
      <c r="CV850" s="118"/>
      <c r="CW850" s="93"/>
      <c r="CX850" s="93"/>
      <c r="CY850" s="110"/>
      <c r="CZ850" s="118"/>
      <c r="DA850" s="93"/>
      <c r="DB850" s="93"/>
      <c r="DC850" s="110"/>
      <c r="DD850" s="118"/>
      <c r="DE850" s="93"/>
      <c r="DF850" s="93"/>
      <c r="DG850" s="110"/>
      <c r="DH850" s="118"/>
      <c r="DI850" s="93"/>
      <c r="DJ850" s="93"/>
      <c r="DK850" s="110"/>
      <c r="DL850" s="118"/>
      <c r="DM850" s="93"/>
      <c r="DN850" s="93"/>
      <c r="DO850" s="110"/>
      <c r="DP850" s="118"/>
      <c r="DQ850" s="93"/>
      <c r="DR850" s="93"/>
      <c r="DS850" s="110"/>
      <c r="DT850" s="118"/>
      <c r="DU850" s="93"/>
      <c r="DV850" s="93"/>
      <c r="DW850" s="110"/>
      <c r="DX850" s="118"/>
      <c r="DY850" s="93"/>
      <c r="DZ850" s="93"/>
      <c r="EA850" s="110"/>
      <c r="EB850" s="118"/>
      <c r="EC850" s="93"/>
      <c r="ED850" s="93"/>
      <c r="EE850" s="110"/>
      <c r="EF850" s="118"/>
      <c r="EG850" s="93"/>
      <c r="EH850" s="93"/>
      <c r="EI850" s="110"/>
      <c r="EJ850" s="118"/>
      <c r="EK850" s="93"/>
      <c r="EL850" s="93"/>
      <c r="EM850" s="110"/>
      <c r="EN850" s="118"/>
      <c r="EO850" s="93"/>
      <c r="EP850" s="93"/>
      <c r="EQ850" s="110"/>
      <c r="ER850" s="118"/>
      <c r="ES850" s="93"/>
      <c r="ET850" s="93"/>
      <c r="EU850" s="110"/>
      <c r="EV850" s="118"/>
      <c r="EW850" s="93"/>
      <c r="EX850" s="93"/>
      <c r="EY850" s="110"/>
      <c r="EZ850" s="118"/>
      <c r="FA850" s="93"/>
      <c r="FB850" s="93"/>
      <c r="FC850" s="110"/>
      <c r="FD850" s="118"/>
      <c r="FE850" s="93"/>
      <c r="FF850" s="93"/>
      <c r="FG850" s="110"/>
      <c r="FH850" s="118"/>
      <c r="FI850" s="93"/>
      <c r="FJ850" s="93"/>
      <c r="FK850" s="110"/>
      <c r="FL850" s="118"/>
      <c r="FM850" s="93"/>
      <c r="FN850" s="93"/>
      <c r="FO850" s="110"/>
      <c r="FP850" s="118"/>
      <c r="FQ850" s="93"/>
      <c r="FR850" s="93"/>
      <c r="FS850" s="110"/>
      <c r="FT850" s="118"/>
      <c r="FU850" s="93"/>
      <c r="FV850" s="93"/>
      <c r="FW850" s="110"/>
      <c r="FX850" s="118"/>
      <c r="FY850" s="93"/>
      <c r="FZ850" s="93"/>
      <c r="GA850" s="110"/>
      <c r="GB850" s="118"/>
      <c r="GC850" s="93"/>
      <c r="GD850" s="93"/>
      <c r="GE850" s="110"/>
      <c r="GF850" s="118"/>
      <c r="GG850" s="93"/>
      <c r="GH850" s="93"/>
      <c r="GI850" s="110"/>
      <c r="GJ850" s="118"/>
      <c r="GK850" s="93"/>
      <c r="GL850" s="93"/>
      <c r="GM850" s="110"/>
      <c r="GN850" s="118"/>
      <c r="GO850" s="93"/>
      <c r="GP850" s="93"/>
      <c r="GQ850" s="110"/>
    </row>
    <row r="851" spans="1:199" ht="15.75" x14ac:dyDescent="0.25">
      <c r="A851">
        <f t="shared" si="738"/>
        <v>1</v>
      </c>
      <c r="B851">
        <f t="shared" si="739"/>
        <v>1900</v>
      </c>
      <c r="D851" s="93"/>
      <c r="E851" s="93"/>
      <c r="F851" s="93"/>
      <c r="G851" s="110"/>
      <c r="H851" s="118"/>
      <c r="I851" s="93"/>
      <c r="J851" s="93"/>
      <c r="K851" s="110"/>
      <c r="L851" s="118"/>
      <c r="M851" s="93"/>
      <c r="N851" s="93"/>
      <c r="O851" s="110"/>
      <c r="P851" s="118"/>
      <c r="Q851" s="93"/>
      <c r="R851" s="93"/>
      <c r="S851" s="110"/>
      <c r="T851" s="118"/>
      <c r="U851" s="93"/>
      <c r="V851" s="93"/>
      <c r="W851" s="110"/>
      <c r="X851" s="118"/>
      <c r="Y851" s="93"/>
      <c r="Z851" s="93"/>
      <c r="AA851" s="110"/>
      <c r="AB851" s="118"/>
      <c r="AC851" s="93"/>
      <c r="AD851" s="93"/>
      <c r="AE851" s="110"/>
      <c r="AF851" s="118"/>
      <c r="AG851" s="93"/>
      <c r="AH851" s="93"/>
      <c r="AI851" s="110"/>
      <c r="AJ851" s="118"/>
      <c r="AK851" s="93"/>
      <c r="AL851" s="93"/>
      <c r="AM851" s="110"/>
      <c r="AN851" s="118"/>
      <c r="AO851" s="93"/>
      <c r="AP851" s="93"/>
      <c r="AQ851" s="110"/>
      <c r="AR851" s="118"/>
      <c r="AS851" s="93"/>
      <c r="AT851" s="93"/>
      <c r="AU851" s="110"/>
      <c r="AV851" s="118"/>
      <c r="AW851" s="93"/>
      <c r="AX851" s="93"/>
      <c r="AY851" s="110"/>
      <c r="AZ851" s="118"/>
      <c r="BA851" s="93"/>
      <c r="BB851" s="93"/>
      <c r="BC851" s="110"/>
      <c r="BD851" s="118"/>
      <c r="BE851" s="93"/>
      <c r="BF851" s="93"/>
      <c r="BG851" s="110"/>
      <c r="BH851" s="118"/>
      <c r="BI851" s="93"/>
      <c r="BJ851" s="93"/>
      <c r="BK851" s="110"/>
      <c r="BL851" s="118"/>
      <c r="BM851" s="93"/>
      <c r="BN851" s="93"/>
      <c r="BO851" s="110"/>
      <c r="BP851" s="118"/>
      <c r="BQ851" s="93"/>
      <c r="BR851" s="93"/>
      <c r="BS851" s="110"/>
      <c r="BT851" s="118"/>
      <c r="BU851" s="93"/>
      <c r="BV851" s="93"/>
      <c r="BW851" s="110"/>
      <c r="BX851" s="118"/>
      <c r="BY851" s="93"/>
      <c r="BZ851" s="93"/>
      <c r="CA851" s="110"/>
      <c r="CB851" s="118"/>
      <c r="CC851" s="93"/>
      <c r="CD851" s="93"/>
      <c r="CE851" s="110"/>
      <c r="CF851" s="118"/>
      <c r="CG851" s="93"/>
      <c r="CH851" s="93"/>
      <c r="CI851" s="110"/>
      <c r="CJ851" s="118"/>
      <c r="CK851" s="93"/>
      <c r="CL851" s="93"/>
      <c r="CM851" s="110"/>
      <c r="CN851" s="118"/>
      <c r="CO851" s="93"/>
      <c r="CP851" s="93"/>
      <c r="CQ851" s="110"/>
      <c r="CR851" s="118"/>
      <c r="CS851" s="93"/>
      <c r="CT851" s="93"/>
      <c r="CU851" s="110"/>
      <c r="CV851" s="118"/>
      <c r="CW851" s="93"/>
      <c r="CX851" s="93"/>
      <c r="CY851" s="110"/>
      <c r="CZ851" s="118"/>
      <c r="DA851" s="93"/>
      <c r="DB851" s="93"/>
      <c r="DC851" s="110"/>
      <c r="DD851" s="118"/>
      <c r="DE851" s="93"/>
      <c r="DF851" s="93"/>
      <c r="DG851" s="110"/>
      <c r="DH851" s="118"/>
      <c r="DI851" s="93"/>
      <c r="DJ851" s="93"/>
      <c r="DK851" s="110"/>
      <c r="DL851" s="118"/>
      <c r="DM851" s="93"/>
      <c r="DN851" s="93"/>
      <c r="DO851" s="110"/>
      <c r="DP851" s="118"/>
      <c r="DQ851" s="93"/>
      <c r="DR851" s="93"/>
      <c r="DS851" s="110"/>
      <c r="DT851" s="118"/>
      <c r="DU851" s="93"/>
      <c r="DV851" s="93"/>
      <c r="DW851" s="110"/>
      <c r="DX851" s="118"/>
      <c r="DY851" s="93"/>
      <c r="DZ851" s="93"/>
      <c r="EA851" s="110"/>
      <c r="EB851" s="118"/>
      <c r="EC851" s="93"/>
      <c r="ED851" s="93"/>
      <c r="EE851" s="110"/>
      <c r="EF851" s="118"/>
      <c r="EG851" s="93"/>
      <c r="EH851" s="93"/>
      <c r="EI851" s="110"/>
      <c r="EJ851" s="118"/>
      <c r="EK851" s="93"/>
      <c r="EL851" s="93"/>
      <c r="EM851" s="110"/>
      <c r="EN851" s="118"/>
      <c r="EO851" s="93"/>
      <c r="EP851" s="93"/>
      <c r="EQ851" s="110"/>
      <c r="ER851" s="118"/>
      <c r="ES851" s="93"/>
      <c r="ET851" s="93"/>
      <c r="EU851" s="110"/>
      <c r="EV851" s="118"/>
      <c r="EW851" s="93"/>
      <c r="EX851" s="93"/>
      <c r="EY851" s="110"/>
      <c r="EZ851" s="118"/>
      <c r="FA851" s="93"/>
      <c r="FB851" s="93"/>
      <c r="FC851" s="110"/>
      <c r="FD851" s="118"/>
      <c r="FE851" s="93"/>
      <c r="FF851" s="93"/>
      <c r="FG851" s="110"/>
      <c r="FH851" s="118"/>
      <c r="FI851" s="93"/>
      <c r="FJ851" s="93"/>
      <c r="FK851" s="110"/>
      <c r="FL851" s="118"/>
      <c r="FM851" s="93"/>
      <c r="FN851" s="93"/>
      <c r="FO851" s="110"/>
      <c r="FP851" s="118"/>
      <c r="FQ851" s="93"/>
      <c r="FR851" s="93"/>
      <c r="FS851" s="110"/>
      <c r="FT851" s="118"/>
      <c r="FU851" s="93"/>
      <c r="FV851" s="93"/>
      <c r="FW851" s="110"/>
      <c r="FX851" s="118"/>
      <c r="FY851" s="93"/>
      <c r="FZ851" s="93"/>
      <c r="GA851" s="110"/>
      <c r="GB851" s="118"/>
      <c r="GC851" s="93"/>
      <c r="GD851" s="93"/>
      <c r="GE851" s="110"/>
      <c r="GF851" s="118"/>
      <c r="GG851" s="93"/>
      <c r="GH851" s="93"/>
      <c r="GI851" s="110"/>
      <c r="GJ851" s="118"/>
      <c r="GK851" s="93"/>
      <c r="GL851" s="93"/>
      <c r="GM851" s="110"/>
      <c r="GN851" s="118"/>
      <c r="GO851" s="93"/>
      <c r="GP851" s="93"/>
      <c r="GQ851" s="110"/>
    </row>
    <row r="852" spans="1:199" ht="15.75" x14ac:dyDescent="0.25">
      <c r="A852">
        <f t="shared" si="738"/>
        <v>1</v>
      </c>
      <c r="B852">
        <f t="shared" si="739"/>
        <v>1900</v>
      </c>
      <c r="D852" s="93"/>
      <c r="E852" s="93"/>
      <c r="F852" s="93"/>
      <c r="G852" s="110"/>
      <c r="H852" s="118"/>
      <c r="I852" s="93"/>
      <c r="J852" s="93"/>
      <c r="K852" s="110"/>
      <c r="L852" s="118"/>
      <c r="M852" s="93"/>
      <c r="N852" s="93"/>
      <c r="O852" s="110"/>
      <c r="P852" s="118"/>
      <c r="Q852" s="93"/>
      <c r="R852" s="93"/>
      <c r="S852" s="110"/>
      <c r="T852" s="118"/>
      <c r="U852" s="93"/>
      <c r="V852" s="93"/>
      <c r="W852" s="110"/>
      <c r="X852" s="118"/>
      <c r="Y852" s="93"/>
      <c r="Z852" s="93"/>
      <c r="AA852" s="110"/>
      <c r="AB852" s="118"/>
      <c r="AC852" s="93"/>
      <c r="AD852" s="93"/>
      <c r="AE852" s="110"/>
      <c r="AF852" s="118"/>
      <c r="AG852" s="93"/>
      <c r="AH852" s="93"/>
      <c r="AI852" s="110"/>
      <c r="AJ852" s="118"/>
      <c r="AK852" s="93"/>
      <c r="AL852" s="93"/>
      <c r="AM852" s="110"/>
      <c r="AN852" s="118"/>
      <c r="AO852" s="93"/>
      <c r="AP852" s="93"/>
      <c r="AQ852" s="110"/>
      <c r="AR852" s="118"/>
      <c r="AS852" s="93"/>
      <c r="AT852" s="93"/>
      <c r="AU852" s="110"/>
      <c r="AV852" s="118"/>
      <c r="AW852" s="93"/>
      <c r="AX852" s="93"/>
      <c r="AY852" s="110"/>
      <c r="AZ852" s="118"/>
      <c r="BA852" s="93"/>
      <c r="BB852" s="93"/>
      <c r="BC852" s="110"/>
      <c r="BD852" s="118"/>
      <c r="BE852" s="93"/>
      <c r="BF852" s="93"/>
      <c r="BG852" s="110"/>
      <c r="BH852" s="118"/>
      <c r="BI852" s="93"/>
      <c r="BJ852" s="93"/>
      <c r="BK852" s="110"/>
      <c r="BL852" s="118"/>
      <c r="BM852" s="93"/>
      <c r="BN852" s="93"/>
      <c r="BO852" s="110"/>
      <c r="BP852" s="118"/>
      <c r="BQ852" s="93"/>
      <c r="BR852" s="93"/>
      <c r="BS852" s="110"/>
      <c r="BT852" s="118"/>
      <c r="BU852" s="93"/>
      <c r="BV852" s="93"/>
      <c r="BW852" s="110"/>
      <c r="BX852" s="118"/>
      <c r="BY852" s="93"/>
      <c r="BZ852" s="93"/>
      <c r="CA852" s="110"/>
      <c r="CB852" s="118"/>
      <c r="CC852" s="93"/>
      <c r="CD852" s="93"/>
      <c r="CE852" s="110"/>
      <c r="CF852" s="118"/>
      <c r="CG852" s="93"/>
      <c r="CH852" s="93"/>
      <c r="CI852" s="110"/>
      <c r="CJ852" s="118"/>
      <c r="CK852" s="93"/>
      <c r="CL852" s="93"/>
      <c r="CM852" s="110"/>
      <c r="CN852" s="118"/>
      <c r="CO852" s="93"/>
      <c r="CP852" s="93"/>
      <c r="CQ852" s="110"/>
      <c r="CR852" s="118"/>
      <c r="CS852" s="93"/>
      <c r="CT852" s="93"/>
      <c r="CU852" s="110"/>
      <c r="CV852" s="118"/>
      <c r="CW852" s="93"/>
      <c r="CX852" s="93"/>
      <c r="CY852" s="110"/>
      <c r="CZ852" s="118"/>
      <c r="DA852" s="93"/>
      <c r="DB852" s="93"/>
      <c r="DC852" s="110"/>
      <c r="DD852" s="118"/>
      <c r="DE852" s="93"/>
      <c r="DF852" s="93"/>
      <c r="DG852" s="110"/>
      <c r="DH852" s="118"/>
      <c r="DI852" s="93"/>
      <c r="DJ852" s="93"/>
      <c r="DK852" s="110"/>
      <c r="DL852" s="118"/>
      <c r="DM852" s="93"/>
      <c r="DN852" s="93"/>
      <c r="DO852" s="110"/>
      <c r="DP852" s="118"/>
      <c r="DQ852" s="93"/>
      <c r="DR852" s="93"/>
      <c r="DS852" s="110"/>
      <c r="DT852" s="118"/>
      <c r="DU852" s="93"/>
      <c r="DV852" s="93"/>
      <c r="DW852" s="110"/>
      <c r="DX852" s="118"/>
      <c r="DY852" s="93"/>
      <c r="DZ852" s="93"/>
      <c r="EA852" s="110"/>
      <c r="EB852" s="118"/>
      <c r="EC852" s="93"/>
      <c r="ED852" s="93"/>
      <c r="EE852" s="110"/>
      <c r="EF852" s="118"/>
      <c r="EG852" s="93"/>
      <c r="EH852" s="93"/>
      <c r="EI852" s="110"/>
      <c r="EJ852" s="118"/>
      <c r="EK852" s="93"/>
      <c r="EL852" s="93"/>
      <c r="EM852" s="110"/>
      <c r="EN852" s="118"/>
      <c r="EO852" s="93"/>
      <c r="EP852" s="93"/>
      <c r="EQ852" s="110"/>
      <c r="ER852" s="118"/>
      <c r="ES852" s="93"/>
      <c r="ET852" s="93"/>
      <c r="EU852" s="110"/>
      <c r="EV852" s="118"/>
      <c r="EW852" s="93"/>
      <c r="EX852" s="93"/>
      <c r="EY852" s="110"/>
      <c r="EZ852" s="118"/>
      <c r="FA852" s="93"/>
      <c r="FB852" s="93"/>
      <c r="FC852" s="110"/>
      <c r="FD852" s="118"/>
      <c r="FE852" s="93"/>
      <c r="FF852" s="93"/>
      <c r="FG852" s="110"/>
      <c r="FH852" s="118"/>
      <c r="FI852" s="93"/>
      <c r="FJ852" s="93"/>
      <c r="FK852" s="110"/>
      <c r="FL852" s="118"/>
      <c r="FM852" s="93"/>
      <c r="FN852" s="93"/>
      <c r="FO852" s="110"/>
      <c r="FP852" s="118"/>
      <c r="FQ852" s="93"/>
      <c r="FR852" s="93"/>
      <c r="FS852" s="110"/>
      <c r="FT852" s="118"/>
      <c r="FU852" s="93"/>
      <c r="FV852" s="93"/>
      <c r="FW852" s="110"/>
      <c r="FX852" s="118"/>
      <c r="FY852" s="93"/>
      <c r="FZ852" s="93"/>
      <c r="GA852" s="110"/>
      <c r="GB852" s="118"/>
      <c r="GC852" s="93"/>
      <c r="GD852" s="93"/>
      <c r="GE852" s="110"/>
      <c r="GF852" s="118"/>
      <c r="GG852" s="93"/>
      <c r="GH852" s="93"/>
      <c r="GI852" s="110"/>
      <c r="GJ852" s="118"/>
      <c r="GK852" s="93"/>
      <c r="GL852" s="93"/>
      <c r="GM852" s="110"/>
      <c r="GN852" s="118"/>
      <c r="GO852" s="93"/>
      <c r="GP852" s="93"/>
      <c r="GQ852" s="110"/>
    </row>
    <row r="853" spans="1:199" ht="15.75" x14ac:dyDescent="0.25">
      <c r="A853">
        <f t="shared" si="738"/>
        <v>1</v>
      </c>
      <c r="B853">
        <f t="shared" si="739"/>
        <v>1900</v>
      </c>
      <c r="D853" s="93"/>
      <c r="E853" s="93"/>
      <c r="F853" s="93"/>
      <c r="G853" s="110"/>
      <c r="H853" s="118"/>
      <c r="I853" s="93"/>
      <c r="J853" s="93"/>
      <c r="K853" s="110"/>
      <c r="L853" s="118"/>
      <c r="M853" s="93"/>
      <c r="N853" s="93"/>
      <c r="O853" s="110"/>
      <c r="P853" s="118"/>
      <c r="Q853" s="93"/>
      <c r="R853" s="93"/>
      <c r="S853" s="110"/>
      <c r="T853" s="118"/>
      <c r="U853" s="93"/>
      <c r="V853" s="93"/>
      <c r="W853" s="110"/>
      <c r="X853" s="118"/>
      <c r="Y853" s="93"/>
      <c r="Z853" s="93"/>
      <c r="AA853" s="110"/>
      <c r="AB853" s="118"/>
      <c r="AC853" s="93"/>
      <c r="AD853" s="93"/>
      <c r="AE853" s="110"/>
      <c r="AF853" s="118"/>
      <c r="AG853" s="93"/>
      <c r="AH853" s="93"/>
      <c r="AI853" s="110"/>
      <c r="AJ853" s="118"/>
      <c r="AK853" s="93"/>
      <c r="AL853" s="93"/>
      <c r="AM853" s="110"/>
      <c r="AN853" s="118"/>
      <c r="AO853" s="93"/>
      <c r="AP853" s="93"/>
      <c r="AQ853" s="110"/>
      <c r="AR853" s="118"/>
      <c r="AS853" s="93"/>
      <c r="AT853" s="93"/>
      <c r="AU853" s="110"/>
      <c r="AV853" s="118"/>
      <c r="AW853" s="93"/>
      <c r="AX853" s="93"/>
      <c r="AY853" s="110"/>
      <c r="AZ853" s="118"/>
      <c r="BA853" s="93"/>
      <c r="BB853" s="93"/>
      <c r="BC853" s="110"/>
      <c r="BD853" s="118"/>
      <c r="BE853" s="93"/>
      <c r="BF853" s="93"/>
      <c r="BG853" s="110"/>
      <c r="BH853" s="118"/>
      <c r="BI853" s="93"/>
      <c r="BJ853" s="93"/>
      <c r="BK853" s="110"/>
      <c r="BL853" s="118"/>
      <c r="BM853" s="93"/>
      <c r="BN853" s="93"/>
      <c r="BO853" s="110"/>
      <c r="BP853" s="118"/>
      <c r="BQ853" s="93"/>
      <c r="BR853" s="93"/>
      <c r="BS853" s="110"/>
      <c r="BT853" s="118"/>
      <c r="BU853" s="93"/>
      <c r="BV853" s="93"/>
      <c r="BW853" s="110"/>
      <c r="BX853" s="118"/>
      <c r="BY853" s="93"/>
      <c r="BZ853" s="93"/>
      <c r="CA853" s="110"/>
      <c r="CB853" s="118"/>
      <c r="CC853" s="93"/>
      <c r="CD853" s="93"/>
      <c r="CE853" s="110"/>
      <c r="CF853" s="118"/>
      <c r="CG853" s="93"/>
      <c r="CH853" s="93"/>
      <c r="CI853" s="110"/>
      <c r="CJ853" s="118"/>
      <c r="CK853" s="93"/>
      <c r="CL853" s="93"/>
      <c r="CM853" s="110"/>
      <c r="CN853" s="118"/>
      <c r="CO853" s="93"/>
      <c r="CP853" s="93"/>
      <c r="CQ853" s="110"/>
      <c r="CR853" s="118"/>
      <c r="CS853" s="93"/>
      <c r="CT853" s="93"/>
      <c r="CU853" s="110"/>
      <c r="CV853" s="118"/>
      <c r="CW853" s="93"/>
      <c r="CX853" s="93"/>
      <c r="CY853" s="110"/>
      <c r="CZ853" s="118"/>
      <c r="DA853" s="93"/>
      <c r="DB853" s="93"/>
      <c r="DC853" s="110"/>
      <c r="DD853" s="118"/>
      <c r="DE853" s="93"/>
      <c r="DF853" s="93"/>
      <c r="DG853" s="110"/>
      <c r="DH853" s="118"/>
      <c r="DI853" s="93"/>
      <c r="DJ853" s="93"/>
      <c r="DK853" s="110"/>
      <c r="DL853" s="118"/>
      <c r="DM853" s="93"/>
      <c r="DN853" s="93"/>
      <c r="DO853" s="110"/>
      <c r="DP853" s="118"/>
      <c r="DQ853" s="93"/>
      <c r="DR853" s="93"/>
      <c r="DS853" s="110"/>
      <c r="DT853" s="118"/>
      <c r="DU853" s="93"/>
      <c r="DV853" s="93"/>
      <c r="DW853" s="110"/>
      <c r="DX853" s="118"/>
      <c r="DY853" s="93"/>
      <c r="DZ853" s="93"/>
      <c r="EA853" s="110"/>
      <c r="EB853" s="118"/>
      <c r="EC853" s="93"/>
      <c r="ED853" s="93"/>
      <c r="EE853" s="110"/>
      <c r="EF853" s="118"/>
      <c r="EG853" s="93"/>
      <c r="EH853" s="93"/>
      <c r="EI853" s="110"/>
      <c r="EJ853" s="118"/>
      <c r="EK853" s="93"/>
      <c r="EL853" s="93"/>
      <c r="EM853" s="110"/>
      <c r="EN853" s="118"/>
      <c r="EO853" s="93"/>
      <c r="EP853" s="93"/>
      <c r="EQ853" s="110"/>
      <c r="ER853" s="118"/>
      <c r="ES853" s="93"/>
      <c r="ET853" s="93"/>
      <c r="EU853" s="110"/>
      <c r="EV853" s="118"/>
      <c r="EW853" s="93"/>
      <c r="EX853" s="93"/>
      <c r="EY853" s="110"/>
      <c r="EZ853" s="118"/>
      <c r="FA853" s="93"/>
      <c r="FB853" s="93"/>
      <c r="FC853" s="110"/>
      <c r="FD853" s="118"/>
      <c r="FE853" s="93"/>
      <c r="FF853" s="93"/>
      <c r="FG853" s="110"/>
      <c r="FH853" s="118"/>
      <c r="FI853" s="93"/>
      <c r="FJ853" s="93"/>
      <c r="FK853" s="110"/>
      <c r="FL853" s="118"/>
      <c r="FM853" s="93"/>
      <c r="FN853" s="93"/>
      <c r="FO853" s="110"/>
      <c r="FP853" s="118"/>
      <c r="FQ853" s="93"/>
      <c r="FR853" s="93"/>
      <c r="FS853" s="110"/>
      <c r="FT853" s="118"/>
      <c r="FU853" s="93"/>
      <c r="FV853" s="93"/>
      <c r="FW853" s="110"/>
      <c r="FX853" s="118"/>
      <c r="FY853" s="93"/>
      <c r="FZ853" s="93"/>
      <c r="GA853" s="110"/>
      <c r="GB853" s="118"/>
      <c r="GC853" s="93"/>
      <c r="GD853" s="93"/>
      <c r="GE853" s="110"/>
      <c r="GF853" s="118"/>
      <c r="GG853" s="93"/>
      <c r="GH853" s="93"/>
      <c r="GI853" s="110"/>
      <c r="GJ853" s="118"/>
      <c r="GK853" s="93"/>
      <c r="GL853" s="93"/>
      <c r="GM853" s="110"/>
      <c r="GN853" s="118"/>
      <c r="GO853" s="93"/>
      <c r="GP853" s="93"/>
      <c r="GQ853" s="110"/>
    </row>
    <row r="854" spans="1:199" ht="15.75" x14ac:dyDescent="0.25">
      <c r="A854">
        <f t="shared" si="738"/>
        <v>1</v>
      </c>
      <c r="B854">
        <f t="shared" si="739"/>
        <v>1900</v>
      </c>
      <c r="D854" s="93"/>
      <c r="E854" s="93"/>
      <c r="F854" s="93"/>
      <c r="G854" s="110"/>
      <c r="H854" s="118"/>
      <c r="I854" s="93"/>
      <c r="J854" s="93"/>
      <c r="K854" s="110"/>
      <c r="L854" s="118"/>
      <c r="M854" s="93"/>
      <c r="N854" s="93"/>
      <c r="O854" s="110"/>
      <c r="P854" s="118"/>
      <c r="Q854" s="93"/>
      <c r="R854" s="93"/>
      <c r="S854" s="110"/>
      <c r="T854" s="118"/>
      <c r="U854" s="93"/>
      <c r="V854" s="93"/>
      <c r="W854" s="110"/>
      <c r="X854" s="118"/>
      <c r="Y854" s="93"/>
      <c r="Z854" s="93"/>
      <c r="AA854" s="110"/>
      <c r="AB854" s="118"/>
      <c r="AC854" s="93"/>
      <c r="AD854" s="93"/>
      <c r="AE854" s="110"/>
      <c r="AF854" s="118"/>
      <c r="AG854" s="93"/>
      <c r="AH854" s="93"/>
      <c r="AI854" s="110"/>
      <c r="AJ854" s="118"/>
      <c r="AK854" s="93"/>
      <c r="AL854" s="93"/>
      <c r="AM854" s="110"/>
      <c r="AN854" s="118"/>
      <c r="AO854" s="93"/>
      <c r="AP854" s="93"/>
      <c r="AQ854" s="110"/>
      <c r="AR854" s="118"/>
      <c r="AS854" s="93"/>
      <c r="AT854" s="93"/>
      <c r="AU854" s="110"/>
      <c r="AV854" s="118"/>
      <c r="AW854" s="93"/>
      <c r="AX854" s="93"/>
      <c r="AY854" s="110"/>
      <c r="AZ854" s="118"/>
      <c r="BA854" s="93"/>
      <c r="BB854" s="93"/>
      <c r="BC854" s="110"/>
      <c r="BD854" s="118"/>
      <c r="BE854" s="93"/>
      <c r="BF854" s="93"/>
      <c r="BG854" s="110"/>
      <c r="BH854" s="118"/>
      <c r="BI854" s="93"/>
      <c r="BJ854" s="93"/>
      <c r="BK854" s="110"/>
      <c r="BL854" s="118"/>
      <c r="BM854" s="93"/>
      <c r="BN854" s="93"/>
      <c r="BO854" s="110"/>
      <c r="BP854" s="118"/>
      <c r="BQ854" s="93"/>
      <c r="BR854" s="93"/>
      <c r="BS854" s="110"/>
      <c r="BT854" s="118"/>
      <c r="BU854" s="93"/>
      <c r="BV854" s="93"/>
      <c r="BW854" s="110"/>
      <c r="BX854" s="118"/>
      <c r="BY854" s="93"/>
      <c r="BZ854" s="93"/>
      <c r="CA854" s="110"/>
      <c r="CB854" s="118"/>
      <c r="CC854" s="93"/>
      <c r="CD854" s="93"/>
      <c r="CE854" s="110"/>
      <c r="CF854" s="118"/>
      <c r="CG854" s="93"/>
      <c r="CH854" s="93"/>
      <c r="CI854" s="110"/>
      <c r="CJ854" s="118"/>
      <c r="CK854" s="93"/>
      <c r="CL854" s="93"/>
      <c r="CM854" s="110"/>
      <c r="CN854" s="118"/>
      <c r="CO854" s="93"/>
      <c r="CP854" s="93"/>
      <c r="CQ854" s="110"/>
      <c r="CR854" s="118"/>
      <c r="CS854" s="93"/>
      <c r="CT854" s="93"/>
      <c r="CU854" s="110"/>
      <c r="CV854" s="118"/>
      <c r="CW854" s="93"/>
      <c r="CX854" s="93"/>
      <c r="CY854" s="110"/>
      <c r="CZ854" s="118"/>
      <c r="DA854" s="93"/>
      <c r="DB854" s="93"/>
      <c r="DC854" s="110"/>
      <c r="DD854" s="118"/>
      <c r="DE854" s="93"/>
      <c r="DF854" s="93"/>
      <c r="DG854" s="110"/>
      <c r="DH854" s="118"/>
      <c r="DI854" s="93"/>
      <c r="DJ854" s="93"/>
      <c r="DK854" s="110"/>
      <c r="DL854" s="118"/>
      <c r="DM854" s="93"/>
      <c r="DN854" s="93"/>
      <c r="DO854" s="110"/>
      <c r="DP854" s="118"/>
      <c r="DQ854" s="93"/>
      <c r="DR854" s="93"/>
      <c r="DS854" s="110"/>
      <c r="DT854" s="118"/>
      <c r="DU854" s="93"/>
      <c r="DV854" s="93"/>
      <c r="DW854" s="110"/>
      <c r="DX854" s="118"/>
      <c r="DY854" s="93"/>
      <c r="DZ854" s="93"/>
      <c r="EA854" s="110"/>
      <c r="EB854" s="118"/>
      <c r="EC854" s="93"/>
      <c r="ED854" s="93"/>
      <c r="EE854" s="110"/>
      <c r="EF854" s="118"/>
      <c r="EG854" s="93"/>
      <c r="EH854" s="93"/>
      <c r="EI854" s="110"/>
      <c r="EJ854" s="118"/>
      <c r="EK854" s="93"/>
      <c r="EL854" s="93"/>
      <c r="EM854" s="110"/>
      <c r="EN854" s="118"/>
      <c r="EO854" s="93"/>
      <c r="EP854" s="93"/>
      <c r="EQ854" s="110"/>
      <c r="ER854" s="118"/>
      <c r="ES854" s="93"/>
      <c r="ET854" s="93"/>
      <c r="EU854" s="110"/>
      <c r="EV854" s="118"/>
      <c r="EW854" s="93"/>
      <c r="EX854" s="93"/>
      <c r="EY854" s="110"/>
      <c r="EZ854" s="118"/>
      <c r="FA854" s="93"/>
      <c r="FB854" s="93"/>
      <c r="FC854" s="110"/>
      <c r="FD854" s="118"/>
      <c r="FE854" s="93"/>
      <c r="FF854" s="93"/>
      <c r="FG854" s="110"/>
      <c r="FH854" s="118"/>
      <c r="FI854" s="93"/>
      <c r="FJ854" s="93"/>
      <c r="FK854" s="110"/>
      <c r="FL854" s="118"/>
      <c r="FM854" s="93"/>
      <c r="FN854" s="93"/>
      <c r="FO854" s="110"/>
      <c r="FP854" s="118"/>
      <c r="FQ854" s="93"/>
      <c r="FR854" s="93"/>
      <c r="FS854" s="110"/>
      <c r="FT854" s="118"/>
      <c r="FU854" s="93"/>
      <c r="FV854" s="93"/>
      <c r="FW854" s="110"/>
      <c r="FX854" s="118"/>
      <c r="FY854" s="93"/>
      <c r="FZ854" s="93"/>
      <c r="GA854" s="110"/>
      <c r="GB854" s="118"/>
      <c r="GC854" s="93"/>
      <c r="GD854" s="93"/>
      <c r="GE854" s="110"/>
      <c r="GF854" s="118"/>
      <c r="GG854" s="93"/>
      <c r="GH854" s="93"/>
      <c r="GI854" s="110"/>
      <c r="GJ854" s="118"/>
      <c r="GK854" s="93"/>
      <c r="GL854" s="93"/>
      <c r="GM854" s="110"/>
      <c r="GN854" s="118"/>
      <c r="GO854" s="93"/>
      <c r="GP854" s="93"/>
      <c r="GQ854" s="110"/>
    </row>
    <row r="855" spans="1:199" ht="15.75" x14ac:dyDescent="0.25">
      <c r="A855">
        <f t="shared" si="738"/>
        <v>1</v>
      </c>
      <c r="B855">
        <f t="shared" si="739"/>
        <v>1900</v>
      </c>
      <c r="D855" s="93"/>
      <c r="E855" s="93"/>
      <c r="F855" s="93"/>
      <c r="G855" s="110"/>
      <c r="H855" s="118"/>
      <c r="I855" s="93"/>
      <c r="J855" s="93"/>
      <c r="K855" s="110"/>
      <c r="L855" s="118"/>
      <c r="M855" s="93"/>
      <c r="N855" s="93"/>
      <c r="O855" s="110"/>
      <c r="P855" s="118"/>
      <c r="Q855" s="93"/>
      <c r="R855" s="93"/>
      <c r="S855" s="110"/>
      <c r="T855" s="118"/>
      <c r="U855" s="93"/>
      <c r="V855" s="93"/>
      <c r="W855" s="110"/>
      <c r="X855" s="118"/>
      <c r="Y855" s="93"/>
      <c r="Z855" s="93"/>
      <c r="AA855" s="110"/>
      <c r="AB855" s="118"/>
      <c r="AC855" s="93"/>
      <c r="AD855" s="93"/>
      <c r="AE855" s="110"/>
      <c r="AF855" s="118"/>
      <c r="AG855" s="93"/>
      <c r="AH855" s="93"/>
      <c r="AI855" s="110"/>
      <c r="AJ855" s="118"/>
      <c r="AK855" s="93"/>
      <c r="AL855" s="93"/>
      <c r="AM855" s="110"/>
      <c r="AN855" s="118"/>
      <c r="AO855" s="93"/>
      <c r="AP855" s="93"/>
      <c r="AQ855" s="110"/>
      <c r="AR855" s="118"/>
      <c r="AS855" s="93"/>
      <c r="AT855" s="93"/>
      <c r="AU855" s="110"/>
      <c r="AV855" s="118"/>
      <c r="AW855" s="93"/>
      <c r="AX855" s="93"/>
      <c r="AY855" s="110"/>
      <c r="AZ855" s="118"/>
      <c r="BA855" s="93"/>
      <c r="BB855" s="93"/>
      <c r="BC855" s="110"/>
      <c r="BD855" s="118"/>
      <c r="BE855" s="93"/>
      <c r="BF855" s="93"/>
      <c r="BG855" s="110"/>
      <c r="BH855" s="118"/>
      <c r="BI855" s="93"/>
      <c r="BJ855" s="93"/>
      <c r="BK855" s="110"/>
      <c r="BL855" s="118"/>
      <c r="BM855" s="93"/>
      <c r="BN855" s="93"/>
      <c r="BO855" s="110"/>
      <c r="BP855" s="118"/>
      <c r="BQ855" s="93"/>
      <c r="BR855" s="93"/>
      <c r="BS855" s="110"/>
      <c r="BT855" s="118"/>
      <c r="BU855" s="93"/>
      <c r="BV855" s="93"/>
      <c r="BW855" s="110"/>
      <c r="BX855" s="118"/>
      <c r="BY855" s="93"/>
      <c r="BZ855" s="93"/>
      <c r="CA855" s="110"/>
      <c r="CB855" s="118"/>
      <c r="CC855" s="93"/>
      <c r="CD855" s="93"/>
      <c r="CE855" s="110"/>
      <c r="CF855" s="118"/>
      <c r="CG855" s="93"/>
      <c r="CH855" s="93"/>
      <c r="CI855" s="110"/>
      <c r="CJ855" s="118"/>
      <c r="CK855" s="93"/>
      <c r="CL855" s="93"/>
      <c r="CM855" s="110"/>
      <c r="CN855" s="118"/>
      <c r="CO855" s="93"/>
      <c r="CP855" s="93"/>
      <c r="CQ855" s="110"/>
      <c r="CR855" s="118"/>
      <c r="CS855" s="93"/>
      <c r="CT855" s="93"/>
      <c r="CU855" s="110"/>
      <c r="CV855" s="118"/>
      <c r="CW855" s="93"/>
      <c r="CX855" s="93"/>
      <c r="CY855" s="110"/>
      <c r="CZ855" s="118"/>
      <c r="DA855" s="93"/>
      <c r="DB855" s="93"/>
      <c r="DC855" s="110"/>
      <c r="DD855" s="118"/>
      <c r="DE855" s="93"/>
      <c r="DF855" s="93"/>
      <c r="DG855" s="110"/>
      <c r="DH855" s="118"/>
      <c r="DI855" s="93"/>
      <c r="DJ855" s="93"/>
      <c r="DK855" s="110"/>
      <c r="DL855" s="118"/>
      <c r="DM855" s="93"/>
      <c r="DN855" s="93"/>
      <c r="DO855" s="110"/>
      <c r="DP855" s="118"/>
      <c r="DQ855" s="93"/>
      <c r="DR855" s="93"/>
      <c r="DS855" s="110"/>
      <c r="DT855" s="118"/>
      <c r="DU855" s="93"/>
      <c r="DV855" s="93"/>
      <c r="DW855" s="110"/>
      <c r="DX855" s="118"/>
      <c r="DY855" s="93"/>
      <c r="DZ855" s="93"/>
      <c r="EA855" s="110"/>
      <c r="EB855" s="118"/>
      <c r="EC855" s="93"/>
      <c r="ED855" s="93"/>
      <c r="EE855" s="110"/>
      <c r="EF855" s="118"/>
      <c r="EG855" s="93"/>
      <c r="EH855" s="93"/>
      <c r="EI855" s="110"/>
      <c r="EJ855" s="118"/>
      <c r="EK855" s="93"/>
      <c r="EL855" s="93"/>
      <c r="EM855" s="110"/>
      <c r="EN855" s="118"/>
      <c r="EO855" s="93"/>
      <c r="EP855" s="93"/>
      <c r="EQ855" s="110"/>
      <c r="ER855" s="118"/>
      <c r="ES855" s="93"/>
      <c r="ET855" s="93"/>
      <c r="EU855" s="110"/>
      <c r="EV855" s="118"/>
      <c r="EW855" s="93"/>
      <c r="EX855" s="93"/>
      <c r="EY855" s="110"/>
      <c r="EZ855" s="118"/>
      <c r="FA855" s="93"/>
      <c r="FB855" s="93"/>
      <c r="FC855" s="110"/>
      <c r="FD855" s="118"/>
      <c r="FE855" s="93"/>
      <c r="FF855" s="93"/>
      <c r="FG855" s="110"/>
      <c r="FH855" s="118"/>
      <c r="FI855" s="93"/>
      <c r="FJ855" s="93"/>
      <c r="FK855" s="110"/>
      <c r="FL855" s="118"/>
      <c r="FM855" s="93"/>
      <c r="FN855" s="93"/>
      <c r="FO855" s="110"/>
      <c r="FP855" s="118"/>
      <c r="FQ855" s="93"/>
      <c r="FR855" s="93"/>
      <c r="FS855" s="110"/>
      <c r="FT855" s="118"/>
      <c r="FU855" s="93"/>
      <c r="FV855" s="93"/>
      <c r="FW855" s="110"/>
      <c r="FX855" s="118"/>
      <c r="FY855" s="93"/>
      <c r="FZ855" s="93"/>
      <c r="GA855" s="110"/>
      <c r="GB855" s="118"/>
      <c r="GC855" s="93"/>
      <c r="GD855" s="93"/>
      <c r="GE855" s="110"/>
      <c r="GF855" s="118"/>
      <c r="GG855" s="93"/>
      <c r="GH855" s="93"/>
      <c r="GI855" s="110"/>
      <c r="GJ855" s="118"/>
      <c r="GK855" s="93"/>
      <c r="GL855" s="93"/>
      <c r="GM855" s="110"/>
      <c r="GN855" s="118"/>
      <c r="GO855" s="93"/>
      <c r="GP855" s="93"/>
      <c r="GQ855" s="110"/>
    </row>
    <row r="856" spans="1:199" ht="15.75" x14ac:dyDescent="0.25">
      <c r="A856">
        <f t="shared" si="738"/>
        <v>1</v>
      </c>
      <c r="B856">
        <f t="shared" si="739"/>
        <v>1900</v>
      </c>
      <c r="D856" s="93"/>
      <c r="E856" s="93"/>
      <c r="F856" s="93"/>
      <c r="G856" s="110"/>
      <c r="H856" s="118"/>
      <c r="I856" s="93"/>
      <c r="J856" s="93"/>
      <c r="K856" s="110"/>
      <c r="L856" s="118"/>
      <c r="M856" s="93"/>
      <c r="N856" s="93"/>
      <c r="O856" s="110"/>
      <c r="P856" s="118"/>
      <c r="Q856" s="93"/>
      <c r="R856" s="93"/>
      <c r="S856" s="110"/>
      <c r="T856" s="118"/>
      <c r="U856" s="93"/>
      <c r="V856" s="93"/>
      <c r="W856" s="110"/>
      <c r="X856" s="118"/>
      <c r="Y856" s="93"/>
      <c r="Z856" s="93"/>
      <c r="AA856" s="110"/>
      <c r="AB856" s="118"/>
      <c r="AC856" s="93"/>
      <c r="AD856" s="93"/>
      <c r="AE856" s="110"/>
      <c r="AF856" s="118"/>
      <c r="AG856" s="93"/>
      <c r="AH856" s="93"/>
      <c r="AI856" s="110"/>
      <c r="AJ856" s="118"/>
      <c r="AK856" s="93"/>
      <c r="AL856" s="93"/>
      <c r="AM856" s="110"/>
      <c r="AN856" s="118"/>
      <c r="AO856" s="93"/>
      <c r="AP856" s="93"/>
      <c r="AQ856" s="110"/>
      <c r="AR856" s="118"/>
      <c r="AS856" s="93"/>
      <c r="AT856" s="93"/>
      <c r="AU856" s="110"/>
      <c r="AV856" s="118"/>
      <c r="AW856" s="93"/>
      <c r="AX856" s="93"/>
      <c r="AY856" s="110"/>
      <c r="AZ856" s="118"/>
      <c r="BA856" s="93"/>
      <c r="BB856" s="93"/>
      <c r="BC856" s="110"/>
      <c r="BD856" s="118"/>
      <c r="BE856" s="93"/>
      <c r="BF856" s="93"/>
      <c r="BG856" s="110"/>
      <c r="BH856" s="118"/>
      <c r="BI856" s="93"/>
      <c r="BJ856" s="93"/>
      <c r="BK856" s="110"/>
      <c r="BL856" s="118"/>
      <c r="BM856" s="93"/>
      <c r="BN856" s="93"/>
      <c r="BO856" s="110"/>
      <c r="BP856" s="118"/>
      <c r="BQ856" s="93"/>
      <c r="BR856" s="93"/>
      <c r="BS856" s="110"/>
      <c r="BT856" s="118"/>
      <c r="BU856" s="93"/>
      <c r="BV856" s="93"/>
      <c r="BW856" s="110"/>
      <c r="BX856" s="118"/>
      <c r="BY856" s="93"/>
      <c r="BZ856" s="93"/>
      <c r="CA856" s="110"/>
      <c r="CB856" s="118"/>
      <c r="CC856" s="93"/>
      <c r="CD856" s="93"/>
      <c r="CE856" s="110"/>
      <c r="CF856" s="118"/>
      <c r="CG856" s="93"/>
      <c r="CH856" s="93"/>
      <c r="CI856" s="110"/>
      <c r="CJ856" s="118"/>
      <c r="CK856" s="93"/>
      <c r="CL856" s="93"/>
      <c r="CM856" s="110"/>
      <c r="CN856" s="118"/>
      <c r="CO856" s="93"/>
      <c r="CP856" s="93"/>
      <c r="CQ856" s="110"/>
      <c r="CR856" s="118"/>
      <c r="CS856" s="93"/>
      <c r="CT856" s="93"/>
      <c r="CU856" s="110"/>
      <c r="CV856" s="118"/>
      <c r="CW856" s="93"/>
      <c r="CX856" s="93"/>
      <c r="CY856" s="110"/>
      <c r="CZ856" s="118"/>
      <c r="DA856" s="93"/>
      <c r="DB856" s="93"/>
      <c r="DC856" s="110"/>
      <c r="DD856" s="118"/>
      <c r="DE856" s="93"/>
      <c r="DF856" s="93"/>
      <c r="DG856" s="110"/>
      <c r="DH856" s="118"/>
      <c r="DI856" s="93"/>
      <c r="DJ856" s="93"/>
      <c r="DK856" s="110"/>
      <c r="DL856" s="118"/>
      <c r="DM856" s="93"/>
      <c r="DN856" s="93"/>
      <c r="DO856" s="110"/>
      <c r="DP856" s="118"/>
      <c r="DQ856" s="93"/>
      <c r="DR856" s="93"/>
      <c r="DS856" s="110"/>
      <c r="DT856" s="118"/>
      <c r="DU856" s="93"/>
      <c r="DV856" s="93"/>
      <c r="DW856" s="110"/>
      <c r="DX856" s="118"/>
      <c r="DY856" s="93"/>
      <c r="DZ856" s="93"/>
      <c r="EA856" s="110"/>
      <c r="EB856" s="118"/>
      <c r="EC856" s="93"/>
      <c r="ED856" s="93"/>
      <c r="EE856" s="110"/>
      <c r="EF856" s="118"/>
      <c r="EG856" s="93"/>
      <c r="EH856" s="93"/>
      <c r="EI856" s="110"/>
      <c r="EJ856" s="118"/>
      <c r="EK856" s="93"/>
      <c r="EL856" s="93"/>
      <c r="EM856" s="110"/>
      <c r="EN856" s="118"/>
      <c r="EO856" s="93"/>
      <c r="EP856" s="93"/>
      <c r="EQ856" s="110"/>
      <c r="ER856" s="118"/>
      <c r="ES856" s="93"/>
      <c r="ET856" s="93"/>
      <c r="EU856" s="110"/>
      <c r="EV856" s="118"/>
      <c r="EW856" s="93"/>
      <c r="EX856" s="93"/>
      <c r="EY856" s="110"/>
      <c r="EZ856" s="118"/>
      <c r="FA856" s="93"/>
      <c r="FB856" s="93"/>
      <c r="FC856" s="110"/>
      <c r="FD856" s="118"/>
      <c r="FE856" s="93"/>
      <c r="FF856" s="93"/>
      <c r="FG856" s="110"/>
      <c r="FH856" s="118"/>
      <c r="FI856" s="93"/>
      <c r="FJ856" s="93"/>
      <c r="FK856" s="110"/>
      <c r="FL856" s="118"/>
      <c r="FM856" s="93"/>
      <c r="FN856" s="93"/>
      <c r="FO856" s="110"/>
      <c r="FP856" s="118"/>
      <c r="FQ856" s="93"/>
      <c r="FR856" s="93"/>
      <c r="FS856" s="110"/>
      <c r="FT856" s="118"/>
      <c r="FU856" s="93"/>
      <c r="FV856" s="93"/>
      <c r="FW856" s="110"/>
      <c r="FX856" s="118"/>
      <c r="FY856" s="93"/>
      <c r="FZ856" s="93"/>
      <c r="GA856" s="110"/>
      <c r="GB856" s="118"/>
      <c r="GC856" s="93"/>
      <c r="GD856" s="93"/>
      <c r="GE856" s="110"/>
      <c r="GF856" s="118"/>
      <c r="GG856" s="93"/>
      <c r="GH856" s="93"/>
      <c r="GI856" s="110"/>
      <c r="GJ856" s="118"/>
      <c r="GK856" s="93"/>
      <c r="GL856" s="93"/>
      <c r="GM856" s="110"/>
      <c r="GN856" s="118"/>
      <c r="GO856" s="93"/>
      <c r="GP856" s="93"/>
      <c r="GQ856" s="110"/>
    </row>
    <row r="857" spans="1:199" ht="15.75" x14ac:dyDescent="0.25">
      <c r="A857">
        <f t="shared" si="738"/>
        <v>1</v>
      </c>
      <c r="B857">
        <f t="shared" si="739"/>
        <v>1900</v>
      </c>
      <c r="D857" s="93"/>
      <c r="E857" s="93"/>
      <c r="F857" s="93"/>
      <c r="G857" s="110"/>
      <c r="H857" s="118"/>
      <c r="I857" s="93"/>
      <c r="J857" s="93"/>
      <c r="K857" s="110"/>
      <c r="L857" s="118"/>
      <c r="M857" s="93"/>
      <c r="N857" s="93"/>
      <c r="O857" s="110"/>
      <c r="P857" s="118"/>
      <c r="Q857" s="93"/>
      <c r="R857" s="93"/>
      <c r="S857" s="110"/>
      <c r="T857" s="118"/>
      <c r="U857" s="93"/>
      <c r="V857" s="93"/>
      <c r="W857" s="110"/>
      <c r="X857" s="118"/>
      <c r="Y857" s="93"/>
      <c r="Z857" s="93"/>
      <c r="AA857" s="110"/>
      <c r="AB857" s="118"/>
      <c r="AC857" s="93"/>
      <c r="AD857" s="93"/>
      <c r="AE857" s="110"/>
      <c r="AF857" s="118"/>
      <c r="AG857" s="93"/>
      <c r="AH857" s="93"/>
      <c r="AI857" s="110"/>
      <c r="AJ857" s="118"/>
      <c r="AK857" s="93"/>
      <c r="AL857" s="93"/>
      <c r="AM857" s="110"/>
      <c r="AN857" s="118"/>
      <c r="AO857" s="93"/>
      <c r="AP857" s="93"/>
      <c r="AQ857" s="110"/>
      <c r="AR857" s="118"/>
      <c r="AS857" s="93"/>
      <c r="AT857" s="93"/>
      <c r="AU857" s="110"/>
      <c r="AV857" s="118"/>
      <c r="AW857" s="93"/>
      <c r="AX857" s="93"/>
      <c r="AY857" s="110"/>
      <c r="AZ857" s="118"/>
      <c r="BA857" s="93"/>
      <c r="BB857" s="93"/>
      <c r="BC857" s="110"/>
      <c r="BD857" s="118"/>
      <c r="BE857" s="93"/>
      <c r="BF857" s="93"/>
      <c r="BG857" s="110"/>
      <c r="BH857" s="118"/>
      <c r="BI857" s="93"/>
      <c r="BJ857" s="93"/>
      <c r="BK857" s="110"/>
      <c r="BL857" s="118"/>
      <c r="BM857" s="93"/>
      <c r="BN857" s="93"/>
      <c r="BO857" s="110"/>
      <c r="BP857" s="118"/>
      <c r="BQ857" s="93"/>
      <c r="BR857" s="93"/>
      <c r="BS857" s="110"/>
      <c r="BT857" s="118"/>
      <c r="BU857" s="93"/>
      <c r="BV857" s="93"/>
      <c r="BW857" s="110"/>
      <c r="BX857" s="118"/>
      <c r="BY857" s="93"/>
      <c r="BZ857" s="93"/>
      <c r="CA857" s="110"/>
      <c r="CB857" s="118"/>
      <c r="CC857" s="93"/>
      <c r="CD857" s="93"/>
      <c r="CE857" s="110"/>
      <c r="CF857" s="118"/>
      <c r="CG857" s="93"/>
      <c r="CH857" s="93"/>
      <c r="CI857" s="110"/>
      <c r="CJ857" s="118"/>
      <c r="CK857" s="93"/>
      <c r="CL857" s="93"/>
      <c r="CM857" s="110"/>
      <c r="CN857" s="118"/>
      <c r="CO857" s="93"/>
      <c r="CP857" s="93"/>
      <c r="CQ857" s="110"/>
      <c r="CR857" s="118"/>
      <c r="CS857" s="93"/>
      <c r="CT857" s="93"/>
      <c r="CU857" s="110"/>
      <c r="CV857" s="118"/>
      <c r="CW857" s="93"/>
      <c r="CX857" s="93"/>
      <c r="CY857" s="110"/>
      <c r="CZ857" s="118"/>
      <c r="DA857" s="93"/>
      <c r="DB857" s="93"/>
      <c r="DC857" s="110"/>
      <c r="DD857" s="118"/>
      <c r="DE857" s="93"/>
      <c r="DF857" s="93"/>
      <c r="DG857" s="110"/>
      <c r="DH857" s="118"/>
      <c r="DI857" s="93"/>
      <c r="DJ857" s="93"/>
      <c r="DK857" s="110"/>
      <c r="DL857" s="118"/>
      <c r="DM857" s="93"/>
      <c r="DN857" s="93"/>
      <c r="DO857" s="110"/>
      <c r="DP857" s="118"/>
      <c r="DQ857" s="93"/>
      <c r="DR857" s="93"/>
      <c r="DS857" s="110"/>
      <c r="DT857" s="118"/>
      <c r="DU857" s="93"/>
      <c r="DV857" s="93"/>
      <c r="DW857" s="110"/>
      <c r="DX857" s="118"/>
      <c r="DY857" s="93"/>
      <c r="DZ857" s="93"/>
      <c r="EA857" s="110"/>
      <c r="EB857" s="118"/>
      <c r="EC857" s="93"/>
      <c r="ED857" s="93"/>
      <c r="EE857" s="110"/>
      <c r="EF857" s="118"/>
      <c r="EG857" s="93"/>
      <c r="EH857" s="93"/>
      <c r="EI857" s="110"/>
      <c r="EJ857" s="118"/>
      <c r="EK857" s="93"/>
      <c r="EL857" s="93"/>
      <c r="EM857" s="110"/>
      <c r="EN857" s="118"/>
      <c r="EO857" s="93"/>
      <c r="EP857" s="93"/>
      <c r="EQ857" s="110"/>
      <c r="ER857" s="118"/>
      <c r="ES857" s="93"/>
      <c r="ET857" s="93"/>
      <c r="EU857" s="110"/>
      <c r="EV857" s="118"/>
      <c r="EW857" s="93"/>
      <c r="EX857" s="93"/>
      <c r="EY857" s="110"/>
      <c r="EZ857" s="118"/>
      <c r="FA857" s="93"/>
      <c r="FB857" s="93"/>
      <c r="FC857" s="110"/>
      <c r="FD857" s="118"/>
      <c r="FE857" s="93"/>
      <c r="FF857" s="93"/>
      <c r="FG857" s="110"/>
      <c r="FH857" s="118"/>
      <c r="FI857" s="93"/>
      <c r="FJ857" s="93"/>
      <c r="FK857" s="110"/>
      <c r="FL857" s="118"/>
      <c r="FM857" s="93"/>
      <c r="FN857" s="93"/>
      <c r="FO857" s="110"/>
      <c r="FP857" s="118"/>
      <c r="FQ857" s="93"/>
      <c r="FR857" s="93"/>
      <c r="FS857" s="110"/>
      <c r="FT857" s="118"/>
      <c r="FU857" s="93"/>
      <c r="FV857" s="93"/>
      <c r="FW857" s="110"/>
      <c r="FX857" s="118"/>
      <c r="FY857" s="93"/>
      <c r="FZ857" s="93"/>
      <c r="GA857" s="110"/>
      <c r="GB857" s="118"/>
      <c r="GC857" s="93"/>
      <c r="GD857" s="93"/>
      <c r="GE857" s="110"/>
      <c r="GF857" s="118"/>
      <c r="GG857" s="93"/>
      <c r="GH857" s="93"/>
      <c r="GI857" s="110"/>
      <c r="GJ857" s="118"/>
      <c r="GK857" s="93"/>
      <c r="GL857" s="93"/>
      <c r="GM857" s="110"/>
      <c r="GN857" s="118"/>
      <c r="GO857" s="93"/>
      <c r="GP857" s="93"/>
      <c r="GQ857" s="110"/>
    </row>
    <row r="858" spans="1:199" ht="15.75" x14ac:dyDescent="0.25">
      <c r="A858">
        <f t="shared" si="738"/>
        <v>1</v>
      </c>
      <c r="B858">
        <f t="shared" si="739"/>
        <v>1900</v>
      </c>
      <c r="D858" s="93"/>
      <c r="E858" s="93"/>
      <c r="F858" s="93"/>
      <c r="G858" s="110"/>
      <c r="H858" s="118"/>
      <c r="I858" s="93"/>
      <c r="J858" s="93"/>
      <c r="K858" s="110"/>
      <c r="L858" s="118"/>
      <c r="M858" s="93"/>
      <c r="N858" s="93"/>
      <c r="O858" s="110"/>
      <c r="P858" s="118"/>
      <c r="Q858" s="93"/>
      <c r="R858" s="93"/>
      <c r="S858" s="110"/>
      <c r="T858" s="118"/>
      <c r="U858" s="93"/>
      <c r="V858" s="93"/>
      <c r="W858" s="110"/>
      <c r="X858" s="118"/>
      <c r="Y858" s="93"/>
      <c r="Z858" s="93"/>
      <c r="AA858" s="110"/>
      <c r="AB858" s="118"/>
      <c r="AC858" s="93"/>
      <c r="AD858" s="93"/>
      <c r="AE858" s="110"/>
      <c r="AF858" s="118"/>
      <c r="AG858" s="93"/>
      <c r="AH858" s="93"/>
      <c r="AI858" s="110"/>
      <c r="AJ858" s="118"/>
      <c r="AK858" s="93"/>
      <c r="AL858" s="93"/>
      <c r="AM858" s="110"/>
      <c r="AN858" s="118"/>
      <c r="AO858" s="93"/>
      <c r="AP858" s="93"/>
      <c r="AQ858" s="110"/>
      <c r="AR858" s="118"/>
      <c r="AS858" s="93"/>
      <c r="AT858" s="93"/>
      <c r="AU858" s="110"/>
      <c r="AV858" s="118"/>
      <c r="AW858" s="93"/>
      <c r="AX858" s="93"/>
      <c r="AY858" s="110"/>
      <c r="AZ858" s="118"/>
      <c r="BA858" s="93"/>
      <c r="BB858" s="93"/>
      <c r="BC858" s="110"/>
      <c r="BD858" s="118"/>
      <c r="BE858" s="93"/>
      <c r="BF858" s="93"/>
      <c r="BG858" s="110"/>
      <c r="BH858" s="118"/>
      <c r="BI858" s="93"/>
      <c r="BJ858" s="93"/>
      <c r="BK858" s="110"/>
      <c r="BL858" s="118"/>
      <c r="BM858" s="93"/>
      <c r="BN858" s="93"/>
      <c r="BO858" s="110"/>
      <c r="BP858" s="118"/>
      <c r="BQ858" s="93"/>
      <c r="BR858" s="93"/>
      <c r="BS858" s="110"/>
      <c r="BT858" s="118"/>
      <c r="BU858" s="93"/>
      <c r="BV858" s="93"/>
      <c r="BW858" s="110"/>
      <c r="BX858" s="118"/>
      <c r="BY858" s="93"/>
      <c r="BZ858" s="93"/>
      <c r="CA858" s="110"/>
      <c r="CB858" s="118"/>
      <c r="CC858" s="93"/>
      <c r="CD858" s="93"/>
      <c r="CE858" s="110"/>
      <c r="CF858" s="118"/>
      <c r="CG858" s="93"/>
      <c r="CH858" s="93"/>
      <c r="CI858" s="110"/>
      <c r="CJ858" s="118"/>
      <c r="CK858" s="93"/>
      <c r="CL858" s="93"/>
      <c r="CM858" s="110"/>
      <c r="CN858" s="118"/>
      <c r="CO858" s="93"/>
      <c r="CP858" s="93"/>
      <c r="CQ858" s="110"/>
      <c r="CR858" s="118"/>
      <c r="CS858" s="93"/>
      <c r="CT858" s="93"/>
      <c r="CU858" s="110"/>
      <c r="CV858" s="118"/>
      <c r="CW858" s="93"/>
      <c r="CX858" s="93"/>
      <c r="CY858" s="110"/>
      <c r="CZ858" s="118"/>
      <c r="DA858" s="93"/>
      <c r="DB858" s="93"/>
      <c r="DC858" s="110"/>
      <c r="DD858" s="118"/>
      <c r="DE858" s="93"/>
      <c r="DF858" s="93"/>
      <c r="DG858" s="110"/>
      <c r="DH858" s="118"/>
      <c r="DI858" s="93"/>
      <c r="DJ858" s="93"/>
      <c r="DK858" s="110"/>
      <c r="DL858" s="118"/>
      <c r="DM858" s="93"/>
      <c r="DN858" s="93"/>
      <c r="DO858" s="110"/>
      <c r="DP858" s="118"/>
      <c r="DQ858" s="93"/>
      <c r="DR858" s="93"/>
      <c r="DS858" s="110"/>
      <c r="DT858" s="118"/>
      <c r="DU858" s="93"/>
      <c r="DV858" s="93"/>
      <c r="DW858" s="110"/>
      <c r="DX858" s="118"/>
      <c r="DY858" s="93"/>
      <c r="DZ858" s="93"/>
      <c r="EA858" s="110"/>
      <c r="EB858" s="118"/>
      <c r="EC858" s="93"/>
      <c r="ED858" s="93"/>
      <c r="EE858" s="110"/>
      <c r="EF858" s="118"/>
      <c r="EG858" s="93"/>
      <c r="EH858" s="93"/>
      <c r="EI858" s="110"/>
      <c r="EJ858" s="118"/>
      <c r="EK858" s="93"/>
      <c r="EL858" s="93"/>
      <c r="EM858" s="110"/>
      <c r="EN858" s="118"/>
      <c r="EO858" s="93"/>
      <c r="EP858" s="93"/>
      <c r="EQ858" s="110"/>
      <c r="ER858" s="118"/>
      <c r="ES858" s="93"/>
      <c r="ET858" s="93"/>
      <c r="EU858" s="110"/>
      <c r="EV858" s="118"/>
      <c r="EW858" s="93"/>
      <c r="EX858" s="93"/>
      <c r="EY858" s="110"/>
      <c r="EZ858" s="118"/>
      <c r="FA858" s="93"/>
      <c r="FB858" s="93"/>
      <c r="FC858" s="110"/>
      <c r="FD858" s="118"/>
      <c r="FE858" s="93"/>
      <c r="FF858" s="93"/>
      <c r="FG858" s="110"/>
      <c r="FH858" s="118"/>
      <c r="FI858" s="93"/>
      <c r="FJ858" s="93"/>
      <c r="FK858" s="110"/>
      <c r="FL858" s="118"/>
      <c r="FM858" s="93"/>
      <c r="FN858" s="93"/>
      <c r="FO858" s="110"/>
      <c r="FP858" s="118"/>
      <c r="FQ858" s="93"/>
      <c r="FR858" s="93"/>
      <c r="FS858" s="110"/>
      <c r="FT858" s="118"/>
      <c r="FU858" s="93"/>
      <c r="FV858" s="93"/>
      <c r="FW858" s="110"/>
      <c r="FX858" s="118"/>
      <c r="FY858" s="93"/>
      <c r="FZ858" s="93"/>
      <c r="GA858" s="110"/>
      <c r="GB858" s="118"/>
      <c r="GC858" s="93"/>
      <c r="GD858" s="93"/>
      <c r="GE858" s="110"/>
      <c r="GF858" s="118"/>
      <c r="GG858" s="93"/>
      <c r="GH858" s="93"/>
      <c r="GI858" s="110"/>
      <c r="GJ858" s="118"/>
      <c r="GK858" s="93"/>
      <c r="GL858" s="93"/>
      <c r="GM858" s="110"/>
      <c r="GN858" s="118"/>
      <c r="GO858" s="93"/>
      <c r="GP858" s="93"/>
      <c r="GQ858" s="110"/>
    </row>
    <row r="859" spans="1:199" ht="15.75" x14ac:dyDescent="0.25">
      <c r="A859">
        <f t="shared" si="738"/>
        <v>1</v>
      </c>
      <c r="B859">
        <f t="shared" si="739"/>
        <v>1900</v>
      </c>
      <c r="D859" s="93"/>
      <c r="E859" s="93"/>
      <c r="F859" s="93"/>
      <c r="G859" s="110"/>
      <c r="H859" s="118"/>
      <c r="I859" s="93"/>
      <c r="J859" s="93"/>
      <c r="K859" s="110"/>
      <c r="L859" s="118"/>
      <c r="M859" s="93"/>
      <c r="N859" s="93"/>
      <c r="O859" s="110"/>
      <c r="P859" s="118"/>
      <c r="Q859" s="93"/>
      <c r="R859" s="93"/>
      <c r="S859" s="110"/>
      <c r="T859" s="118"/>
      <c r="U859" s="93"/>
      <c r="V859" s="93"/>
      <c r="W859" s="110"/>
      <c r="X859" s="118"/>
      <c r="Y859" s="93"/>
      <c r="Z859" s="93"/>
      <c r="AA859" s="110"/>
      <c r="AB859" s="118"/>
      <c r="AC859" s="93"/>
      <c r="AD859" s="93"/>
      <c r="AE859" s="110"/>
      <c r="AF859" s="118"/>
      <c r="AG859" s="93"/>
      <c r="AH859" s="93"/>
      <c r="AI859" s="110"/>
      <c r="AJ859" s="118"/>
      <c r="AK859" s="93"/>
      <c r="AL859" s="93"/>
      <c r="AM859" s="110"/>
      <c r="AN859" s="118"/>
      <c r="AO859" s="93"/>
      <c r="AP859" s="93"/>
      <c r="AQ859" s="110"/>
      <c r="AR859" s="118"/>
      <c r="AS859" s="93"/>
      <c r="AT859" s="93"/>
      <c r="AU859" s="110"/>
      <c r="AV859" s="118"/>
      <c r="AW859" s="93"/>
      <c r="AX859" s="93"/>
      <c r="AY859" s="110"/>
      <c r="AZ859" s="118"/>
      <c r="BA859" s="93"/>
      <c r="BB859" s="93"/>
      <c r="BC859" s="110"/>
      <c r="BD859" s="118"/>
      <c r="BE859" s="93"/>
      <c r="BF859" s="93"/>
      <c r="BG859" s="110"/>
      <c r="BH859" s="118"/>
      <c r="BI859" s="93"/>
      <c r="BJ859" s="93"/>
      <c r="BK859" s="110"/>
      <c r="BL859" s="118"/>
      <c r="BM859" s="93"/>
      <c r="BN859" s="93"/>
      <c r="BO859" s="110"/>
      <c r="BP859" s="118"/>
      <c r="BQ859" s="93"/>
      <c r="BR859" s="93"/>
      <c r="BS859" s="110"/>
      <c r="BT859" s="118"/>
      <c r="BU859" s="93"/>
      <c r="BV859" s="93"/>
      <c r="BW859" s="110"/>
      <c r="BX859" s="118"/>
      <c r="BY859" s="93"/>
      <c r="BZ859" s="93"/>
      <c r="CA859" s="110"/>
      <c r="CB859" s="118"/>
      <c r="CC859" s="93"/>
      <c r="CD859" s="93"/>
      <c r="CE859" s="110"/>
      <c r="CF859" s="118"/>
      <c r="CG859" s="93"/>
      <c r="CH859" s="93"/>
      <c r="CI859" s="110"/>
      <c r="CJ859" s="118"/>
      <c r="CK859" s="93"/>
      <c r="CL859" s="93"/>
      <c r="CM859" s="110"/>
      <c r="CN859" s="118"/>
      <c r="CO859" s="93"/>
      <c r="CP859" s="93"/>
      <c r="CQ859" s="110"/>
      <c r="CR859" s="118"/>
      <c r="CS859" s="93"/>
      <c r="CT859" s="93"/>
      <c r="CU859" s="110"/>
      <c r="CV859" s="118"/>
      <c r="CW859" s="93"/>
      <c r="CX859" s="93"/>
      <c r="CY859" s="110"/>
      <c r="CZ859" s="118"/>
      <c r="DA859" s="93"/>
      <c r="DB859" s="93"/>
      <c r="DC859" s="110"/>
      <c r="DD859" s="118"/>
      <c r="DE859" s="93"/>
      <c r="DF859" s="93"/>
      <c r="DG859" s="110"/>
      <c r="DH859" s="118"/>
      <c r="DI859" s="93"/>
      <c r="DJ859" s="93"/>
      <c r="DK859" s="110"/>
      <c r="DL859" s="118"/>
      <c r="DM859" s="93"/>
      <c r="DN859" s="93"/>
      <c r="DO859" s="110"/>
      <c r="DP859" s="118"/>
      <c r="DQ859" s="93"/>
      <c r="DR859" s="93"/>
      <c r="DS859" s="110"/>
      <c r="DT859" s="118"/>
      <c r="DU859" s="93"/>
      <c r="DV859" s="93"/>
      <c r="DW859" s="110"/>
      <c r="DX859" s="118"/>
      <c r="DY859" s="93"/>
      <c r="DZ859" s="93"/>
      <c r="EA859" s="110"/>
      <c r="EB859" s="118"/>
      <c r="EC859" s="93"/>
      <c r="ED859" s="93"/>
      <c r="EE859" s="110"/>
      <c r="EF859" s="118"/>
      <c r="EG859" s="93"/>
      <c r="EH859" s="93"/>
      <c r="EI859" s="110"/>
      <c r="EJ859" s="118"/>
      <c r="EK859" s="93"/>
      <c r="EL859" s="93"/>
      <c r="EM859" s="110"/>
      <c r="EN859" s="118"/>
      <c r="EO859" s="93"/>
      <c r="EP859" s="93"/>
      <c r="EQ859" s="110"/>
      <c r="ER859" s="118"/>
      <c r="ES859" s="93"/>
      <c r="ET859" s="93"/>
      <c r="EU859" s="110"/>
      <c r="EV859" s="118"/>
      <c r="EW859" s="93"/>
      <c r="EX859" s="93"/>
      <c r="EY859" s="110"/>
      <c r="EZ859" s="118"/>
      <c r="FA859" s="93"/>
      <c r="FB859" s="93"/>
      <c r="FC859" s="110"/>
      <c r="FD859" s="118"/>
      <c r="FE859" s="93"/>
      <c r="FF859" s="93"/>
      <c r="FG859" s="110"/>
      <c r="FH859" s="118"/>
      <c r="FI859" s="93"/>
      <c r="FJ859" s="93"/>
      <c r="FK859" s="110"/>
      <c r="FL859" s="118"/>
      <c r="FM859" s="93"/>
      <c r="FN859" s="93"/>
      <c r="FO859" s="110"/>
      <c r="FP859" s="118"/>
      <c r="FQ859" s="93"/>
      <c r="FR859" s="93"/>
      <c r="FS859" s="110"/>
      <c r="FT859" s="118"/>
      <c r="FU859" s="93"/>
      <c r="FV859" s="93"/>
      <c r="FW859" s="110"/>
      <c r="FX859" s="118"/>
      <c r="FY859" s="93"/>
      <c r="FZ859" s="93"/>
      <c r="GA859" s="110"/>
      <c r="GB859" s="118"/>
      <c r="GC859" s="93"/>
      <c r="GD859" s="93"/>
      <c r="GE859" s="110"/>
      <c r="GF859" s="118"/>
      <c r="GG859" s="93"/>
      <c r="GH859" s="93"/>
      <c r="GI859" s="110"/>
      <c r="GJ859" s="118"/>
      <c r="GK859" s="93"/>
      <c r="GL859" s="93"/>
      <c r="GM859" s="110"/>
      <c r="GN859" s="118"/>
      <c r="GO859" s="93"/>
      <c r="GP859" s="93"/>
      <c r="GQ859" s="110"/>
    </row>
    <row r="860" spans="1:199" ht="15.75" x14ac:dyDescent="0.25">
      <c r="A860">
        <f t="shared" si="738"/>
        <v>1</v>
      </c>
      <c r="B860">
        <f t="shared" si="739"/>
        <v>1900</v>
      </c>
      <c r="D860" s="93"/>
      <c r="E860" s="93"/>
      <c r="F860" s="93"/>
      <c r="G860" s="110"/>
      <c r="H860" s="118"/>
      <c r="I860" s="93"/>
      <c r="J860" s="93"/>
      <c r="K860" s="110"/>
      <c r="L860" s="118"/>
      <c r="M860" s="93"/>
      <c r="N860" s="93"/>
      <c r="O860" s="110"/>
      <c r="P860" s="118"/>
      <c r="Q860" s="93"/>
      <c r="R860" s="93"/>
      <c r="S860" s="110"/>
      <c r="T860" s="118"/>
      <c r="U860" s="93"/>
      <c r="V860" s="93"/>
      <c r="W860" s="110"/>
      <c r="X860" s="118"/>
      <c r="Y860" s="93"/>
      <c r="Z860" s="93"/>
      <c r="AA860" s="110"/>
      <c r="AB860" s="118"/>
      <c r="AC860" s="93"/>
      <c r="AD860" s="93"/>
      <c r="AE860" s="110"/>
      <c r="AF860" s="118"/>
      <c r="AG860" s="93"/>
      <c r="AH860" s="93"/>
      <c r="AI860" s="110"/>
      <c r="AJ860" s="118"/>
      <c r="AK860" s="93"/>
      <c r="AL860" s="93"/>
      <c r="AM860" s="110"/>
      <c r="AN860" s="118"/>
      <c r="AO860" s="93"/>
      <c r="AP860" s="93"/>
      <c r="AQ860" s="110"/>
      <c r="AR860" s="118"/>
      <c r="AS860" s="93"/>
      <c r="AT860" s="93"/>
      <c r="AU860" s="110"/>
      <c r="AV860" s="118"/>
      <c r="AW860" s="93"/>
      <c r="AX860" s="93"/>
      <c r="AY860" s="110"/>
      <c r="AZ860" s="118"/>
      <c r="BA860" s="93"/>
      <c r="BB860" s="93"/>
      <c r="BC860" s="110"/>
      <c r="BD860" s="118"/>
      <c r="BE860" s="93"/>
      <c r="BF860" s="93"/>
      <c r="BG860" s="110"/>
      <c r="BH860" s="118"/>
      <c r="BI860" s="93"/>
      <c r="BJ860" s="93"/>
      <c r="BK860" s="110"/>
      <c r="BL860" s="118"/>
      <c r="BM860" s="93"/>
      <c r="BN860" s="93"/>
      <c r="BO860" s="110"/>
      <c r="BP860" s="118"/>
      <c r="BQ860" s="93"/>
      <c r="BR860" s="93"/>
      <c r="BS860" s="110"/>
      <c r="BT860" s="118"/>
      <c r="BU860" s="93"/>
      <c r="BV860" s="93"/>
      <c r="BW860" s="110"/>
      <c r="BX860" s="118"/>
      <c r="BY860" s="93"/>
      <c r="BZ860" s="93"/>
      <c r="CA860" s="110"/>
      <c r="CB860" s="118"/>
      <c r="CC860" s="93"/>
      <c r="CD860" s="93"/>
      <c r="CE860" s="110"/>
      <c r="CF860" s="118"/>
      <c r="CG860" s="93"/>
      <c r="CH860" s="93"/>
      <c r="CI860" s="110"/>
      <c r="CJ860" s="118"/>
      <c r="CK860" s="93"/>
      <c r="CL860" s="93"/>
      <c r="CM860" s="110"/>
      <c r="CN860" s="118"/>
      <c r="CO860" s="93"/>
      <c r="CP860" s="93"/>
      <c r="CQ860" s="110"/>
      <c r="CR860" s="118"/>
      <c r="CS860" s="93"/>
      <c r="CT860" s="93"/>
      <c r="CU860" s="110"/>
      <c r="CV860" s="118"/>
      <c r="CW860" s="93"/>
      <c r="CX860" s="93"/>
      <c r="CY860" s="110"/>
      <c r="CZ860" s="118"/>
      <c r="DA860" s="93"/>
      <c r="DB860" s="93"/>
      <c r="DC860" s="110"/>
      <c r="DD860" s="118"/>
      <c r="DE860" s="93"/>
      <c r="DF860" s="93"/>
      <c r="DG860" s="110"/>
      <c r="DH860" s="118"/>
      <c r="DI860" s="93"/>
      <c r="DJ860" s="93"/>
      <c r="DK860" s="110"/>
      <c r="DL860" s="118"/>
      <c r="DM860" s="93"/>
      <c r="DN860" s="93"/>
      <c r="DO860" s="110"/>
      <c r="DP860" s="118"/>
      <c r="DQ860" s="93"/>
      <c r="DR860" s="93"/>
      <c r="DS860" s="110"/>
      <c r="DT860" s="118"/>
      <c r="DU860" s="93"/>
      <c r="DV860" s="93"/>
      <c r="DW860" s="110"/>
      <c r="DX860" s="118"/>
      <c r="DY860" s="93"/>
      <c r="DZ860" s="93"/>
      <c r="EA860" s="110"/>
      <c r="EB860" s="118"/>
      <c r="EC860" s="93"/>
      <c r="ED860" s="93"/>
      <c r="EE860" s="110"/>
      <c r="EF860" s="118"/>
      <c r="EG860" s="93"/>
      <c r="EH860" s="93"/>
      <c r="EI860" s="110"/>
      <c r="EJ860" s="118"/>
      <c r="EK860" s="93"/>
      <c r="EL860" s="93"/>
      <c r="EM860" s="110"/>
      <c r="EN860" s="118"/>
      <c r="EO860" s="93"/>
      <c r="EP860" s="93"/>
      <c r="EQ860" s="110"/>
      <c r="ER860" s="118"/>
      <c r="ES860" s="93"/>
      <c r="ET860" s="93"/>
      <c r="EU860" s="110"/>
      <c r="EV860" s="118"/>
      <c r="EW860" s="93"/>
      <c r="EX860" s="93"/>
      <c r="EY860" s="110"/>
      <c r="EZ860" s="118"/>
      <c r="FA860" s="93"/>
      <c r="FB860" s="93"/>
      <c r="FC860" s="110"/>
      <c r="FD860" s="118"/>
      <c r="FE860" s="93"/>
      <c r="FF860" s="93"/>
      <c r="FG860" s="110"/>
      <c r="FH860" s="118"/>
      <c r="FI860" s="93"/>
      <c r="FJ860" s="93"/>
      <c r="FK860" s="110"/>
      <c r="FL860" s="118"/>
      <c r="FM860" s="93"/>
      <c r="FN860" s="93"/>
      <c r="FO860" s="110"/>
      <c r="FP860" s="118"/>
      <c r="FQ860" s="93"/>
      <c r="FR860" s="93"/>
      <c r="FS860" s="110"/>
      <c r="FT860" s="118"/>
      <c r="FU860" s="93"/>
      <c r="FV860" s="93"/>
      <c r="FW860" s="110"/>
      <c r="FX860" s="118"/>
      <c r="FY860" s="93"/>
      <c r="FZ860" s="93"/>
      <c r="GA860" s="110"/>
      <c r="GB860" s="118"/>
      <c r="GC860" s="93"/>
      <c r="GD860" s="93"/>
      <c r="GE860" s="110"/>
      <c r="GF860" s="118"/>
      <c r="GG860" s="93"/>
      <c r="GH860" s="93"/>
      <c r="GI860" s="110"/>
      <c r="GJ860" s="118"/>
      <c r="GK860" s="93"/>
      <c r="GL860" s="93"/>
      <c r="GM860" s="110"/>
      <c r="GN860" s="118"/>
      <c r="GO860" s="93"/>
      <c r="GP860" s="93"/>
      <c r="GQ860" s="110"/>
    </row>
    <row r="861" spans="1:199" ht="15.75" x14ac:dyDescent="0.25">
      <c r="A861">
        <f t="shared" si="738"/>
        <v>1</v>
      </c>
      <c r="B861">
        <f t="shared" si="739"/>
        <v>1900</v>
      </c>
      <c r="D861" s="93"/>
      <c r="E861" s="93"/>
      <c r="F861" s="93"/>
      <c r="G861" s="110"/>
      <c r="H861" s="118"/>
      <c r="I861" s="93"/>
      <c r="J861" s="93"/>
      <c r="K861" s="110"/>
      <c r="L861" s="118"/>
      <c r="M861" s="93"/>
      <c r="N861" s="93"/>
      <c r="O861" s="110"/>
      <c r="P861" s="118"/>
      <c r="Q861" s="93"/>
      <c r="R861" s="93"/>
      <c r="S861" s="110"/>
      <c r="T861" s="118"/>
      <c r="U861" s="93"/>
      <c r="V861" s="93"/>
      <c r="W861" s="110"/>
      <c r="X861" s="118"/>
      <c r="Y861" s="93"/>
      <c r="Z861" s="93"/>
      <c r="AA861" s="110"/>
      <c r="AB861" s="118"/>
      <c r="AC861" s="93"/>
      <c r="AD861" s="93"/>
      <c r="AE861" s="110"/>
      <c r="AF861" s="118"/>
      <c r="AG861" s="93"/>
      <c r="AH861" s="93"/>
      <c r="AI861" s="110"/>
      <c r="AJ861" s="118"/>
      <c r="AK861" s="93"/>
      <c r="AL861" s="93"/>
      <c r="AM861" s="110"/>
      <c r="AN861" s="118"/>
      <c r="AO861" s="93"/>
      <c r="AP861" s="93"/>
      <c r="AQ861" s="110"/>
      <c r="AR861" s="118"/>
      <c r="AS861" s="93"/>
      <c r="AT861" s="93"/>
      <c r="AU861" s="110"/>
      <c r="AV861" s="118"/>
      <c r="AW861" s="93"/>
      <c r="AX861" s="93"/>
      <c r="AY861" s="110"/>
      <c r="AZ861" s="118"/>
      <c r="BA861" s="93"/>
      <c r="BB861" s="93"/>
      <c r="BC861" s="110"/>
      <c r="BD861" s="118"/>
      <c r="BE861" s="93"/>
      <c r="BF861" s="93"/>
      <c r="BG861" s="110"/>
      <c r="BH861" s="118"/>
      <c r="BI861" s="93"/>
      <c r="BJ861" s="93"/>
      <c r="BK861" s="110"/>
      <c r="BL861" s="118"/>
      <c r="BM861" s="93"/>
      <c r="BN861" s="93"/>
      <c r="BO861" s="110"/>
      <c r="BP861" s="118"/>
      <c r="BQ861" s="93"/>
      <c r="BR861" s="93"/>
      <c r="BS861" s="110"/>
      <c r="BT861" s="118"/>
      <c r="BU861" s="93"/>
      <c r="BV861" s="93"/>
      <c r="BW861" s="110"/>
      <c r="BX861" s="118"/>
      <c r="BY861" s="93"/>
      <c r="BZ861" s="93"/>
      <c r="CA861" s="110"/>
      <c r="CB861" s="118"/>
      <c r="CC861" s="93"/>
      <c r="CD861" s="93"/>
      <c r="CE861" s="110"/>
      <c r="CF861" s="118"/>
      <c r="CG861" s="93"/>
      <c r="CH861" s="93"/>
      <c r="CI861" s="110"/>
      <c r="CJ861" s="118"/>
      <c r="CK861" s="93"/>
      <c r="CL861" s="93"/>
      <c r="CM861" s="110"/>
      <c r="CN861" s="118"/>
      <c r="CO861" s="93"/>
      <c r="CP861" s="93"/>
      <c r="CQ861" s="110"/>
      <c r="CR861" s="118"/>
      <c r="CS861" s="93"/>
      <c r="CT861" s="93"/>
      <c r="CU861" s="110"/>
      <c r="CV861" s="118"/>
      <c r="CW861" s="93"/>
      <c r="CX861" s="93"/>
      <c r="CY861" s="110"/>
      <c r="CZ861" s="118"/>
      <c r="DA861" s="93"/>
      <c r="DB861" s="93"/>
      <c r="DC861" s="110"/>
      <c r="DD861" s="118"/>
      <c r="DE861" s="93"/>
      <c r="DF861" s="93"/>
      <c r="DG861" s="110"/>
      <c r="DH861" s="118"/>
      <c r="DI861" s="93"/>
      <c r="DJ861" s="93"/>
      <c r="DK861" s="110"/>
      <c r="DL861" s="118"/>
      <c r="DM861" s="93"/>
      <c r="DN861" s="93"/>
      <c r="DO861" s="110"/>
      <c r="DP861" s="118"/>
      <c r="DQ861" s="93"/>
      <c r="DR861" s="93"/>
      <c r="DS861" s="110"/>
      <c r="DT861" s="118"/>
      <c r="DU861" s="93"/>
      <c r="DV861" s="93"/>
      <c r="DW861" s="110"/>
      <c r="DX861" s="118"/>
      <c r="DY861" s="93"/>
      <c r="DZ861" s="93"/>
      <c r="EA861" s="110"/>
      <c r="EB861" s="118"/>
      <c r="EC861" s="93"/>
      <c r="ED861" s="93"/>
      <c r="EE861" s="110"/>
      <c r="EF861" s="118"/>
      <c r="EG861" s="93"/>
      <c r="EH861" s="93"/>
      <c r="EI861" s="110"/>
      <c r="EJ861" s="118"/>
      <c r="EK861" s="93"/>
      <c r="EL861" s="93"/>
      <c r="EM861" s="110"/>
      <c r="EN861" s="118"/>
      <c r="EO861" s="93"/>
      <c r="EP861" s="93"/>
      <c r="EQ861" s="110"/>
      <c r="ER861" s="118"/>
      <c r="ES861" s="93"/>
      <c r="ET861" s="93"/>
      <c r="EU861" s="110"/>
      <c r="EV861" s="118"/>
      <c r="EW861" s="93"/>
      <c r="EX861" s="93"/>
      <c r="EY861" s="110"/>
      <c r="EZ861" s="118"/>
      <c r="FA861" s="93"/>
      <c r="FB861" s="93"/>
      <c r="FC861" s="110"/>
      <c r="FD861" s="118"/>
      <c r="FE861" s="93"/>
      <c r="FF861" s="93"/>
      <c r="FG861" s="110"/>
      <c r="FH861" s="118"/>
      <c r="FI861" s="93"/>
      <c r="FJ861" s="93"/>
      <c r="FK861" s="110"/>
      <c r="FL861" s="118"/>
      <c r="FM861" s="93"/>
      <c r="FN861" s="93"/>
      <c r="FO861" s="110"/>
      <c r="FP861" s="118"/>
      <c r="FQ861" s="93"/>
      <c r="FR861" s="93"/>
      <c r="FS861" s="110"/>
      <c r="FT861" s="118"/>
      <c r="FU861" s="93"/>
      <c r="FV861" s="93"/>
      <c r="FW861" s="110"/>
      <c r="FX861" s="118"/>
      <c r="FY861" s="93"/>
      <c r="FZ861" s="93"/>
      <c r="GA861" s="110"/>
      <c r="GB861" s="118"/>
      <c r="GC861" s="93"/>
      <c r="GD861" s="93"/>
      <c r="GE861" s="110"/>
      <c r="GF861" s="118"/>
      <c r="GG861" s="93"/>
      <c r="GH861" s="93"/>
      <c r="GI861" s="110"/>
      <c r="GJ861" s="118"/>
      <c r="GK861" s="93"/>
      <c r="GL861" s="93"/>
      <c r="GM861" s="110"/>
      <c r="GN861" s="118"/>
      <c r="GO861" s="93"/>
      <c r="GP861" s="93"/>
      <c r="GQ861" s="110"/>
    </row>
    <row r="862" spans="1:199" ht="15.75" x14ac:dyDescent="0.25">
      <c r="A862">
        <f t="shared" si="738"/>
        <v>1</v>
      </c>
      <c r="B862">
        <f t="shared" si="739"/>
        <v>1900</v>
      </c>
      <c r="D862" s="93"/>
      <c r="E862" s="93"/>
      <c r="F862" s="93"/>
      <c r="G862" s="110"/>
      <c r="H862" s="118"/>
      <c r="I862" s="93"/>
      <c r="J862" s="93"/>
      <c r="K862" s="110"/>
      <c r="L862" s="118"/>
      <c r="M862" s="93"/>
      <c r="N862" s="93"/>
      <c r="O862" s="110"/>
      <c r="P862" s="118"/>
      <c r="Q862" s="93"/>
      <c r="R862" s="93"/>
      <c r="S862" s="110"/>
      <c r="T862" s="118"/>
      <c r="U862" s="93"/>
      <c r="V862" s="93"/>
      <c r="W862" s="110"/>
      <c r="X862" s="118"/>
      <c r="Y862" s="93"/>
      <c r="Z862" s="93"/>
      <c r="AA862" s="110"/>
      <c r="AB862" s="118"/>
      <c r="AC862" s="93"/>
      <c r="AD862" s="93"/>
      <c r="AE862" s="110"/>
      <c r="AF862" s="118"/>
      <c r="AG862" s="93"/>
      <c r="AH862" s="93"/>
      <c r="AI862" s="110"/>
      <c r="AJ862" s="118"/>
      <c r="AK862" s="93"/>
      <c r="AL862" s="93"/>
      <c r="AM862" s="110"/>
      <c r="AN862" s="118"/>
      <c r="AO862" s="93"/>
      <c r="AP862" s="93"/>
      <c r="AQ862" s="110"/>
      <c r="AR862" s="118"/>
      <c r="AS862" s="93"/>
      <c r="AT862" s="93"/>
      <c r="AU862" s="110"/>
      <c r="AV862" s="118"/>
      <c r="AW862" s="93"/>
      <c r="AX862" s="93"/>
      <c r="AY862" s="110"/>
      <c r="AZ862" s="118"/>
      <c r="BA862" s="93"/>
      <c r="BB862" s="93"/>
      <c r="BC862" s="110"/>
      <c r="BD862" s="118"/>
      <c r="BE862" s="93"/>
      <c r="BF862" s="93"/>
      <c r="BG862" s="110"/>
      <c r="BH862" s="118"/>
      <c r="BI862" s="93"/>
      <c r="BJ862" s="93"/>
      <c r="BK862" s="110"/>
      <c r="BL862" s="118"/>
      <c r="BM862" s="93"/>
      <c r="BN862" s="93"/>
      <c r="BO862" s="110"/>
      <c r="BP862" s="118"/>
      <c r="BQ862" s="93"/>
      <c r="BR862" s="93"/>
      <c r="BS862" s="110"/>
      <c r="BT862" s="118"/>
      <c r="BU862" s="93"/>
      <c r="BV862" s="93"/>
      <c r="BW862" s="110"/>
      <c r="BX862" s="118"/>
      <c r="BY862" s="93"/>
      <c r="BZ862" s="93"/>
      <c r="CA862" s="110"/>
      <c r="CB862" s="118"/>
      <c r="CC862" s="93"/>
      <c r="CD862" s="93"/>
      <c r="CE862" s="110"/>
      <c r="CF862" s="118"/>
      <c r="CG862" s="93"/>
      <c r="CH862" s="93"/>
      <c r="CI862" s="110"/>
      <c r="CJ862" s="118"/>
      <c r="CK862" s="93"/>
      <c r="CL862" s="93"/>
      <c r="CM862" s="110"/>
      <c r="CN862" s="118"/>
      <c r="CO862" s="93"/>
      <c r="CP862" s="93"/>
      <c r="CQ862" s="110"/>
      <c r="CR862" s="118"/>
      <c r="CS862" s="93"/>
      <c r="CT862" s="93"/>
      <c r="CU862" s="110"/>
      <c r="CV862" s="118"/>
      <c r="CW862" s="93"/>
      <c r="CX862" s="93"/>
      <c r="CY862" s="110"/>
      <c r="CZ862" s="118"/>
      <c r="DA862" s="93"/>
      <c r="DB862" s="93"/>
      <c r="DC862" s="110"/>
      <c r="DD862" s="118"/>
      <c r="DE862" s="93"/>
      <c r="DF862" s="93"/>
      <c r="DG862" s="110"/>
      <c r="DH862" s="118"/>
      <c r="DI862" s="93"/>
      <c r="DJ862" s="93"/>
      <c r="DK862" s="110"/>
      <c r="DL862" s="118"/>
      <c r="DM862" s="93"/>
      <c r="DN862" s="93"/>
      <c r="DO862" s="110"/>
      <c r="DP862" s="118"/>
      <c r="DQ862" s="93"/>
      <c r="DR862" s="93"/>
      <c r="DS862" s="110"/>
      <c r="DT862" s="118"/>
      <c r="DU862" s="93"/>
      <c r="DV862" s="93"/>
      <c r="DW862" s="110"/>
      <c r="DX862" s="118"/>
      <c r="DY862" s="93"/>
      <c r="DZ862" s="93"/>
      <c r="EA862" s="110"/>
      <c r="EB862" s="118"/>
      <c r="EC862" s="93"/>
      <c r="ED862" s="93"/>
      <c r="EE862" s="110"/>
      <c r="EF862" s="118"/>
      <c r="EG862" s="93"/>
      <c r="EH862" s="93"/>
      <c r="EI862" s="110"/>
      <c r="EJ862" s="118"/>
      <c r="EK862" s="93"/>
      <c r="EL862" s="93"/>
      <c r="EM862" s="110"/>
      <c r="EN862" s="118"/>
      <c r="EO862" s="93"/>
      <c r="EP862" s="93"/>
      <c r="EQ862" s="110"/>
      <c r="ER862" s="118"/>
      <c r="ES862" s="93"/>
      <c r="ET862" s="93"/>
      <c r="EU862" s="110"/>
      <c r="EV862" s="118"/>
      <c r="EW862" s="93"/>
      <c r="EX862" s="93"/>
      <c r="EY862" s="110"/>
      <c r="EZ862" s="118"/>
      <c r="FA862" s="93"/>
      <c r="FB862" s="93"/>
      <c r="FC862" s="110"/>
      <c r="FD862" s="118"/>
      <c r="FE862" s="93"/>
      <c r="FF862" s="93"/>
      <c r="FG862" s="110"/>
      <c r="FH862" s="118"/>
      <c r="FI862" s="93"/>
      <c r="FJ862" s="93"/>
      <c r="FK862" s="110"/>
      <c r="FL862" s="118"/>
      <c r="FM862" s="93"/>
      <c r="FN862" s="93"/>
      <c r="FO862" s="110"/>
      <c r="FP862" s="118"/>
      <c r="FQ862" s="93"/>
      <c r="FR862" s="93"/>
      <c r="FS862" s="110"/>
      <c r="FT862" s="118"/>
      <c r="FU862" s="93"/>
      <c r="FV862" s="93"/>
      <c r="FW862" s="110"/>
      <c r="FX862" s="118"/>
      <c r="FY862" s="93"/>
      <c r="FZ862" s="93"/>
      <c r="GA862" s="110"/>
      <c r="GB862" s="118"/>
      <c r="GC862" s="93"/>
      <c r="GD862" s="93"/>
      <c r="GE862" s="110"/>
      <c r="GF862" s="118"/>
      <c r="GG862" s="93"/>
      <c r="GH862" s="93"/>
      <c r="GI862" s="110"/>
      <c r="GJ862" s="118"/>
      <c r="GK862" s="93"/>
      <c r="GL862" s="93"/>
      <c r="GM862" s="110"/>
      <c r="GN862" s="118"/>
      <c r="GO862" s="93"/>
      <c r="GP862" s="93"/>
      <c r="GQ862" s="110"/>
    </row>
    <row r="863" spans="1:199" ht="15.75" x14ac:dyDescent="0.25">
      <c r="A863">
        <f t="shared" si="738"/>
        <v>1</v>
      </c>
      <c r="B863">
        <f t="shared" si="739"/>
        <v>1900</v>
      </c>
      <c r="D863" s="93"/>
      <c r="E863" s="93"/>
      <c r="F863" s="93"/>
      <c r="G863" s="110"/>
      <c r="H863" s="118"/>
      <c r="I863" s="93"/>
      <c r="J863" s="93"/>
      <c r="K863" s="110"/>
      <c r="L863" s="118"/>
      <c r="M863" s="93"/>
      <c r="N863" s="93"/>
      <c r="O863" s="110"/>
      <c r="P863" s="118"/>
      <c r="Q863" s="93"/>
      <c r="R863" s="93"/>
      <c r="S863" s="110"/>
      <c r="T863" s="118"/>
      <c r="U863" s="93"/>
      <c r="V863" s="93"/>
      <c r="W863" s="110"/>
      <c r="X863" s="118"/>
      <c r="Y863" s="93"/>
      <c r="Z863" s="93"/>
      <c r="AA863" s="110"/>
      <c r="AB863" s="118"/>
      <c r="AC863" s="93"/>
      <c r="AD863" s="93"/>
      <c r="AE863" s="110"/>
      <c r="AF863" s="118"/>
      <c r="AG863" s="93"/>
      <c r="AH863" s="93"/>
      <c r="AI863" s="110"/>
      <c r="AJ863" s="118"/>
      <c r="AK863" s="93"/>
      <c r="AL863" s="93"/>
      <c r="AM863" s="110"/>
      <c r="AN863" s="118"/>
      <c r="AO863" s="93"/>
      <c r="AP863" s="93"/>
      <c r="AQ863" s="110"/>
      <c r="AR863" s="118"/>
      <c r="AS863" s="93"/>
      <c r="AT863" s="93"/>
      <c r="AU863" s="110"/>
      <c r="AV863" s="118"/>
      <c r="AW863" s="93"/>
      <c r="AX863" s="93"/>
      <c r="AY863" s="110"/>
      <c r="AZ863" s="118"/>
      <c r="BA863" s="93"/>
      <c r="BB863" s="93"/>
      <c r="BC863" s="110"/>
      <c r="BD863" s="118"/>
      <c r="BE863" s="93"/>
      <c r="BF863" s="93"/>
      <c r="BG863" s="110"/>
      <c r="BH863" s="118"/>
      <c r="BI863" s="93"/>
      <c r="BJ863" s="93"/>
      <c r="BK863" s="110"/>
      <c r="BL863" s="118"/>
      <c r="BM863" s="93"/>
      <c r="BN863" s="93"/>
      <c r="BO863" s="110"/>
      <c r="BP863" s="118"/>
      <c r="BQ863" s="93"/>
      <c r="BR863" s="93"/>
      <c r="BS863" s="110"/>
      <c r="BT863" s="118"/>
      <c r="BU863" s="93"/>
      <c r="BV863" s="93"/>
      <c r="BW863" s="110"/>
      <c r="BX863" s="118"/>
      <c r="BY863" s="93"/>
      <c r="BZ863" s="93"/>
      <c r="CA863" s="110"/>
      <c r="CB863" s="118"/>
      <c r="CC863" s="93"/>
      <c r="CD863" s="93"/>
      <c r="CE863" s="110"/>
      <c r="CF863" s="118"/>
      <c r="CG863" s="93"/>
      <c r="CH863" s="93"/>
      <c r="CI863" s="110"/>
      <c r="CJ863" s="118"/>
      <c r="CK863" s="93"/>
      <c r="CL863" s="93"/>
      <c r="CM863" s="110"/>
      <c r="CN863" s="118"/>
      <c r="CO863" s="93"/>
      <c r="CP863" s="93"/>
      <c r="CQ863" s="110"/>
      <c r="CR863" s="118"/>
      <c r="CS863" s="93"/>
      <c r="CT863" s="93"/>
      <c r="CU863" s="110"/>
      <c r="CV863" s="118"/>
      <c r="CW863" s="93"/>
      <c r="CX863" s="93"/>
      <c r="CY863" s="110"/>
      <c r="CZ863" s="118"/>
      <c r="DA863" s="93"/>
      <c r="DB863" s="93"/>
      <c r="DC863" s="110"/>
      <c r="DD863" s="118"/>
      <c r="DE863" s="93"/>
      <c r="DF863" s="93"/>
      <c r="DG863" s="110"/>
      <c r="DH863" s="118"/>
      <c r="DI863" s="93"/>
      <c r="DJ863" s="93"/>
      <c r="DK863" s="110"/>
      <c r="DL863" s="118"/>
      <c r="DM863" s="93"/>
      <c r="DN863" s="93"/>
      <c r="DO863" s="110"/>
      <c r="DP863" s="118"/>
      <c r="DQ863" s="93"/>
      <c r="DR863" s="93"/>
      <c r="DS863" s="110"/>
      <c r="DT863" s="118"/>
      <c r="DU863" s="93"/>
      <c r="DV863" s="93"/>
      <c r="DW863" s="110"/>
      <c r="DX863" s="118"/>
      <c r="DY863" s="93"/>
      <c r="DZ863" s="93"/>
      <c r="EA863" s="110"/>
      <c r="EB863" s="118"/>
      <c r="EC863" s="93"/>
      <c r="ED863" s="93"/>
      <c r="EE863" s="110"/>
      <c r="EF863" s="118"/>
      <c r="EG863" s="93"/>
      <c r="EH863" s="93"/>
      <c r="EI863" s="110"/>
      <c r="EJ863" s="118"/>
      <c r="EK863" s="93"/>
      <c r="EL863" s="93"/>
      <c r="EM863" s="110"/>
      <c r="EN863" s="118"/>
      <c r="EO863" s="93"/>
      <c r="EP863" s="93"/>
      <c r="EQ863" s="110"/>
      <c r="ER863" s="118"/>
      <c r="ES863" s="93"/>
      <c r="ET863" s="93"/>
      <c r="EU863" s="110"/>
      <c r="EV863" s="118"/>
      <c r="EW863" s="93"/>
      <c r="EX863" s="93"/>
      <c r="EY863" s="110"/>
      <c r="EZ863" s="118"/>
      <c r="FA863" s="93"/>
      <c r="FB863" s="93"/>
      <c r="FC863" s="110"/>
      <c r="FD863" s="118"/>
      <c r="FE863" s="93"/>
      <c r="FF863" s="93"/>
      <c r="FG863" s="110"/>
      <c r="FH863" s="118"/>
      <c r="FI863" s="93"/>
      <c r="FJ863" s="93"/>
      <c r="FK863" s="110"/>
      <c r="FL863" s="118"/>
      <c r="FM863" s="93"/>
      <c r="FN863" s="93"/>
      <c r="FO863" s="110"/>
      <c r="FP863" s="118"/>
      <c r="FQ863" s="93"/>
      <c r="FR863" s="93"/>
      <c r="FS863" s="110"/>
      <c r="FT863" s="118"/>
      <c r="FU863" s="93"/>
      <c r="FV863" s="93"/>
      <c r="FW863" s="110"/>
      <c r="FX863" s="118"/>
      <c r="FY863" s="93"/>
      <c r="FZ863" s="93"/>
      <c r="GA863" s="110"/>
      <c r="GB863" s="118"/>
      <c r="GC863" s="93"/>
      <c r="GD863" s="93"/>
      <c r="GE863" s="110"/>
      <c r="GF863" s="118"/>
      <c r="GG863" s="93"/>
      <c r="GH863" s="93"/>
      <c r="GI863" s="110"/>
      <c r="GJ863" s="118"/>
      <c r="GK863" s="93"/>
      <c r="GL863" s="93"/>
      <c r="GM863" s="110"/>
      <c r="GN863" s="118"/>
      <c r="GO863" s="93"/>
      <c r="GP863" s="93"/>
      <c r="GQ863" s="110"/>
    </row>
    <row r="864" spans="1:199" ht="15.75" x14ac:dyDescent="0.25">
      <c r="A864">
        <f t="shared" si="738"/>
        <v>1</v>
      </c>
      <c r="B864">
        <f t="shared" si="739"/>
        <v>1900</v>
      </c>
      <c r="D864" s="93"/>
      <c r="E864" s="93"/>
      <c r="F864" s="93"/>
      <c r="G864" s="110"/>
      <c r="H864" s="118"/>
      <c r="I864" s="93"/>
      <c r="J864" s="93"/>
      <c r="K864" s="110"/>
      <c r="L864" s="118"/>
      <c r="M864" s="93"/>
      <c r="N864" s="93"/>
      <c r="O864" s="110"/>
      <c r="P864" s="118"/>
      <c r="Q864" s="93"/>
      <c r="R864" s="93"/>
      <c r="S864" s="110"/>
      <c r="T864" s="118"/>
      <c r="U864" s="93"/>
      <c r="V864" s="93"/>
      <c r="W864" s="110"/>
      <c r="X864" s="118"/>
      <c r="Y864" s="93"/>
      <c r="Z864" s="93"/>
      <c r="AA864" s="110"/>
      <c r="AB864" s="118"/>
      <c r="AC864" s="93"/>
      <c r="AD864" s="93"/>
      <c r="AE864" s="110"/>
      <c r="AF864" s="118"/>
      <c r="AG864" s="93"/>
      <c r="AH864" s="93"/>
      <c r="AI864" s="110"/>
      <c r="AJ864" s="118"/>
      <c r="AK864" s="93"/>
      <c r="AL864" s="93"/>
      <c r="AM864" s="110"/>
      <c r="AN864" s="118"/>
      <c r="AO864" s="93"/>
      <c r="AP864" s="93"/>
      <c r="AQ864" s="110"/>
      <c r="AR864" s="118"/>
      <c r="AS864" s="93"/>
      <c r="AT864" s="93"/>
      <c r="AU864" s="110"/>
      <c r="AV864" s="118"/>
      <c r="AW864" s="93"/>
      <c r="AX864" s="93"/>
      <c r="AY864" s="110"/>
      <c r="AZ864" s="118"/>
      <c r="BA864" s="93"/>
      <c r="BB864" s="93"/>
      <c r="BC864" s="110"/>
      <c r="BD864" s="118"/>
      <c r="BE864" s="93"/>
      <c r="BF864" s="93"/>
      <c r="BG864" s="110"/>
      <c r="BH864" s="118"/>
      <c r="BI864" s="93"/>
      <c r="BJ864" s="93"/>
      <c r="BK864" s="110"/>
      <c r="BL864" s="118"/>
      <c r="BM864" s="93"/>
      <c r="BN864" s="93"/>
      <c r="BO864" s="110"/>
      <c r="BP864" s="118"/>
      <c r="BQ864" s="93"/>
      <c r="BR864" s="93"/>
      <c r="BS864" s="110"/>
      <c r="BT864" s="118"/>
      <c r="BU864" s="93"/>
      <c r="BV864" s="93"/>
      <c r="BW864" s="110"/>
      <c r="BX864" s="118"/>
      <c r="BY864" s="93"/>
      <c r="BZ864" s="93"/>
      <c r="CA864" s="110"/>
      <c r="CB864" s="118"/>
      <c r="CC864" s="93"/>
      <c r="CD864" s="93"/>
      <c r="CE864" s="110"/>
      <c r="CF864" s="118"/>
      <c r="CG864" s="93"/>
      <c r="CH864" s="93"/>
      <c r="CI864" s="110"/>
      <c r="CJ864" s="118"/>
      <c r="CK864" s="93"/>
      <c r="CL864" s="93"/>
      <c r="CM864" s="110"/>
      <c r="CN864" s="118"/>
      <c r="CO864" s="93"/>
      <c r="CP864" s="93"/>
      <c r="CQ864" s="110"/>
      <c r="CR864" s="118"/>
      <c r="CS864" s="93"/>
      <c r="CT864" s="93"/>
      <c r="CU864" s="110"/>
      <c r="CV864" s="118"/>
      <c r="CW864" s="93"/>
      <c r="CX864" s="93"/>
      <c r="CY864" s="110"/>
      <c r="CZ864" s="118"/>
      <c r="DA864" s="93"/>
      <c r="DB864" s="93"/>
      <c r="DC864" s="110"/>
      <c r="DD864" s="118"/>
      <c r="DE864" s="93"/>
      <c r="DF864" s="93"/>
      <c r="DG864" s="110"/>
      <c r="DH864" s="118"/>
      <c r="DI864" s="93"/>
      <c r="DJ864" s="93"/>
      <c r="DK864" s="110"/>
      <c r="DL864" s="118"/>
      <c r="DM864" s="93"/>
      <c r="DN864" s="93"/>
      <c r="DO864" s="110"/>
      <c r="DP864" s="118"/>
      <c r="DQ864" s="93"/>
      <c r="DR864" s="93"/>
      <c r="DS864" s="110"/>
      <c r="DT864" s="118"/>
      <c r="DU864" s="93"/>
      <c r="DV864" s="93"/>
      <c r="DW864" s="110"/>
      <c r="DX864" s="118"/>
      <c r="DY864" s="93"/>
      <c r="DZ864" s="93"/>
      <c r="EA864" s="110"/>
      <c r="EB864" s="118"/>
      <c r="EC864" s="93"/>
      <c r="ED864" s="93"/>
      <c r="EE864" s="110"/>
      <c r="EF864" s="118"/>
      <c r="EG864" s="93"/>
      <c r="EH864" s="93"/>
      <c r="EI864" s="110"/>
      <c r="EJ864" s="118"/>
      <c r="EK864" s="93"/>
      <c r="EL864" s="93"/>
      <c r="EM864" s="110"/>
      <c r="EN864" s="118"/>
      <c r="EO864" s="93"/>
      <c r="EP864" s="93"/>
      <c r="EQ864" s="110"/>
      <c r="ER864" s="118"/>
      <c r="ES864" s="93"/>
      <c r="ET864" s="93"/>
      <c r="EU864" s="110"/>
      <c r="EV864" s="118"/>
      <c r="EW864" s="93"/>
      <c r="EX864" s="93"/>
      <c r="EY864" s="110"/>
      <c r="EZ864" s="118"/>
      <c r="FA864" s="93"/>
      <c r="FB864" s="93"/>
      <c r="FC864" s="110"/>
      <c r="FD864" s="118"/>
      <c r="FE864" s="93"/>
      <c r="FF864" s="93"/>
      <c r="FG864" s="110"/>
      <c r="FH864" s="118"/>
      <c r="FI864" s="93"/>
      <c r="FJ864" s="93"/>
      <c r="FK864" s="110"/>
      <c r="FL864" s="118"/>
      <c r="FM864" s="93"/>
      <c r="FN864" s="93"/>
      <c r="FO864" s="110"/>
      <c r="FP864" s="118"/>
      <c r="FQ864" s="93"/>
      <c r="FR864" s="93"/>
      <c r="FS864" s="110"/>
      <c r="FT864" s="118"/>
      <c r="FU864" s="93"/>
      <c r="FV864" s="93"/>
      <c r="FW864" s="110"/>
      <c r="FX864" s="118"/>
      <c r="FY864" s="93"/>
      <c r="FZ864" s="93"/>
      <c r="GA864" s="110"/>
      <c r="GB864" s="118"/>
      <c r="GC864" s="93"/>
      <c r="GD864" s="93"/>
      <c r="GE864" s="110"/>
      <c r="GF864" s="118"/>
      <c r="GG864" s="93"/>
      <c r="GH864" s="93"/>
      <c r="GI864" s="110"/>
      <c r="GJ864" s="118"/>
      <c r="GK864" s="93"/>
      <c r="GL864" s="93"/>
      <c r="GM864" s="110"/>
      <c r="GN864" s="118"/>
      <c r="GO864" s="93"/>
      <c r="GP864" s="93"/>
      <c r="GQ864" s="110"/>
    </row>
    <row r="865" spans="1:199" ht="15.75" x14ac:dyDescent="0.25">
      <c r="A865">
        <f t="shared" si="738"/>
        <v>1</v>
      </c>
      <c r="B865">
        <f t="shared" si="739"/>
        <v>1900</v>
      </c>
      <c r="D865" s="93"/>
      <c r="E865" s="93"/>
      <c r="F865" s="93"/>
      <c r="G865" s="110"/>
      <c r="H865" s="118"/>
      <c r="I865" s="93"/>
      <c r="J865" s="93"/>
      <c r="K865" s="110"/>
      <c r="L865" s="118"/>
      <c r="M865" s="93"/>
      <c r="N865" s="93"/>
      <c r="O865" s="110"/>
      <c r="P865" s="118"/>
      <c r="Q865" s="93"/>
      <c r="R865" s="93"/>
      <c r="S865" s="110"/>
      <c r="T865" s="118"/>
      <c r="U865" s="93"/>
      <c r="V865" s="93"/>
      <c r="W865" s="110"/>
      <c r="X865" s="118"/>
      <c r="Y865" s="93"/>
      <c r="Z865" s="93"/>
      <c r="AA865" s="110"/>
      <c r="AB865" s="118"/>
      <c r="AC865" s="93"/>
      <c r="AD865" s="93"/>
      <c r="AE865" s="110"/>
      <c r="AF865" s="118"/>
      <c r="AG865" s="93"/>
      <c r="AH865" s="93"/>
      <c r="AI865" s="110"/>
      <c r="AJ865" s="118"/>
      <c r="AK865" s="93"/>
      <c r="AL865" s="93"/>
      <c r="AM865" s="110"/>
      <c r="AN865" s="118"/>
      <c r="AO865" s="93"/>
      <c r="AP865" s="93"/>
      <c r="AQ865" s="110"/>
      <c r="AR865" s="118"/>
      <c r="AS865" s="93"/>
      <c r="AT865" s="93"/>
      <c r="AU865" s="110"/>
      <c r="AV865" s="118"/>
      <c r="AW865" s="93"/>
      <c r="AX865" s="93"/>
      <c r="AY865" s="110"/>
      <c r="AZ865" s="118"/>
      <c r="BA865" s="93"/>
      <c r="BB865" s="93"/>
      <c r="BC865" s="110"/>
      <c r="BD865" s="118"/>
      <c r="BE865" s="93"/>
      <c r="BF865" s="93"/>
      <c r="BG865" s="110"/>
      <c r="BH865" s="118"/>
      <c r="BI865" s="93"/>
      <c r="BJ865" s="93"/>
      <c r="BK865" s="110"/>
      <c r="BL865" s="118"/>
      <c r="BM865" s="93"/>
      <c r="BN865" s="93"/>
      <c r="BO865" s="110"/>
      <c r="BP865" s="118"/>
      <c r="BQ865" s="93"/>
      <c r="BR865" s="93"/>
      <c r="BS865" s="110"/>
      <c r="BT865" s="118"/>
      <c r="BU865" s="93"/>
      <c r="BV865" s="93"/>
      <c r="BW865" s="110"/>
      <c r="BX865" s="118"/>
      <c r="BY865" s="93"/>
      <c r="BZ865" s="93"/>
      <c r="CA865" s="110"/>
      <c r="CB865" s="118"/>
      <c r="CC865" s="93"/>
      <c r="CD865" s="93"/>
      <c r="CE865" s="110"/>
      <c r="CF865" s="118"/>
      <c r="CG865" s="93"/>
      <c r="CH865" s="93"/>
      <c r="CI865" s="110"/>
      <c r="CJ865" s="118"/>
      <c r="CK865" s="93"/>
      <c r="CL865" s="93"/>
      <c r="CM865" s="110"/>
      <c r="CN865" s="118"/>
      <c r="CO865" s="93"/>
      <c r="CP865" s="93"/>
      <c r="CQ865" s="110"/>
      <c r="CR865" s="118"/>
      <c r="CS865" s="93"/>
      <c r="CT865" s="93"/>
      <c r="CU865" s="110"/>
      <c r="CV865" s="118"/>
      <c r="CW865" s="93"/>
      <c r="CX865" s="93"/>
      <c r="CY865" s="110"/>
      <c r="CZ865" s="118"/>
      <c r="DA865" s="93"/>
      <c r="DB865" s="93"/>
      <c r="DC865" s="110"/>
      <c r="DD865" s="118"/>
      <c r="DE865" s="93"/>
      <c r="DF865" s="93"/>
      <c r="DG865" s="110"/>
      <c r="DH865" s="118"/>
      <c r="DI865" s="93"/>
      <c r="DJ865" s="93"/>
      <c r="DK865" s="110"/>
      <c r="DL865" s="118"/>
      <c r="DM865" s="93"/>
      <c r="DN865" s="93"/>
      <c r="DO865" s="110"/>
      <c r="DP865" s="118"/>
      <c r="DQ865" s="93"/>
      <c r="DR865" s="93"/>
      <c r="DS865" s="110"/>
      <c r="DT865" s="118"/>
      <c r="DU865" s="93"/>
      <c r="DV865" s="93"/>
      <c r="DW865" s="110"/>
      <c r="DX865" s="118"/>
      <c r="DY865" s="93"/>
      <c r="DZ865" s="93"/>
      <c r="EA865" s="110"/>
      <c r="EB865" s="118"/>
      <c r="EC865" s="93"/>
      <c r="ED865" s="93"/>
      <c r="EE865" s="110"/>
      <c r="EF865" s="118"/>
      <c r="EG865" s="93"/>
      <c r="EH865" s="93"/>
      <c r="EI865" s="110"/>
      <c r="EJ865" s="118"/>
      <c r="EK865" s="93"/>
      <c r="EL865" s="93"/>
      <c r="EM865" s="110"/>
      <c r="EN865" s="118"/>
      <c r="EO865" s="93"/>
      <c r="EP865" s="93"/>
      <c r="EQ865" s="110"/>
      <c r="ER865" s="118"/>
      <c r="ES865" s="93"/>
      <c r="ET865" s="93"/>
      <c r="EU865" s="110"/>
      <c r="EV865" s="118"/>
      <c r="EW865" s="93"/>
      <c r="EX865" s="93"/>
      <c r="EY865" s="110"/>
      <c r="EZ865" s="118"/>
      <c r="FA865" s="93"/>
      <c r="FB865" s="93"/>
      <c r="FC865" s="110"/>
      <c r="FD865" s="118"/>
      <c r="FE865" s="93"/>
      <c r="FF865" s="93"/>
      <c r="FG865" s="110"/>
      <c r="FH865" s="118"/>
      <c r="FI865" s="93"/>
      <c r="FJ865" s="93"/>
      <c r="FK865" s="110"/>
      <c r="FL865" s="118"/>
      <c r="FM865" s="93"/>
      <c r="FN865" s="93"/>
      <c r="FO865" s="110"/>
      <c r="FP865" s="118"/>
      <c r="FQ865" s="93"/>
      <c r="FR865" s="93"/>
      <c r="FS865" s="110"/>
      <c r="FT865" s="118"/>
      <c r="FU865" s="93"/>
      <c r="FV865" s="93"/>
      <c r="FW865" s="110"/>
      <c r="FX865" s="118"/>
      <c r="FY865" s="93"/>
      <c r="FZ865" s="93"/>
      <c r="GA865" s="110"/>
      <c r="GB865" s="118"/>
      <c r="GC865" s="93"/>
      <c r="GD865" s="93"/>
      <c r="GE865" s="110"/>
      <c r="GF865" s="118"/>
      <c r="GG865" s="93"/>
      <c r="GH865" s="93"/>
      <c r="GI865" s="110"/>
      <c r="GJ865" s="118"/>
      <c r="GK865" s="93"/>
      <c r="GL865" s="93"/>
      <c r="GM865" s="110"/>
      <c r="GN865" s="118"/>
      <c r="GO865" s="93"/>
      <c r="GP865" s="93"/>
      <c r="GQ865" s="110"/>
    </row>
    <row r="866" spans="1:199" ht="15.75" x14ac:dyDescent="0.25">
      <c r="A866">
        <f t="shared" si="738"/>
        <v>1</v>
      </c>
      <c r="B866">
        <f t="shared" si="739"/>
        <v>1900</v>
      </c>
      <c r="D866" s="93"/>
      <c r="E866" s="93"/>
      <c r="F866" s="93"/>
      <c r="G866" s="110"/>
      <c r="H866" s="118"/>
      <c r="I866" s="93"/>
      <c r="J866" s="93"/>
      <c r="K866" s="110"/>
      <c r="L866" s="118"/>
      <c r="M866" s="93"/>
      <c r="N866" s="93"/>
      <c r="O866" s="110"/>
      <c r="P866" s="118"/>
      <c r="Q866" s="93"/>
      <c r="R866" s="93"/>
      <c r="S866" s="110"/>
      <c r="T866" s="118"/>
      <c r="U866" s="93"/>
      <c r="V866" s="93"/>
      <c r="W866" s="110"/>
      <c r="X866" s="118"/>
      <c r="Y866" s="93"/>
      <c r="Z866" s="93"/>
      <c r="AA866" s="110"/>
      <c r="AB866" s="118"/>
      <c r="AC866" s="93"/>
      <c r="AD866" s="93"/>
      <c r="AE866" s="110"/>
      <c r="AF866" s="118"/>
      <c r="AG866" s="93"/>
      <c r="AH866" s="93"/>
      <c r="AI866" s="110"/>
      <c r="AJ866" s="118"/>
      <c r="AK866" s="93"/>
      <c r="AL866" s="93"/>
      <c r="AM866" s="110"/>
      <c r="AN866" s="118"/>
      <c r="AO866" s="93"/>
      <c r="AP866" s="93"/>
      <c r="AQ866" s="110"/>
      <c r="AR866" s="118"/>
      <c r="AS866" s="93"/>
      <c r="AT866" s="93"/>
      <c r="AU866" s="110"/>
      <c r="AV866" s="118"/>
      <c r="AW866" s="93"/>
      <c r="AX866" s="93"/>
      <c r="AY866" s="110"/>
      <c r="AZ866" s="118"/>
      <c r="BA866" s="93"/>
      <c r="BB866" s="93"/>
      <c r="BC866" s="110"/>
      <c r="BD866" s="118"/>
      <c r="BE866" s="93"/>
      <c r="BF866" s="93"/>
      <c r="BG866" s="110"/>
      <c r="BH866" s="118"/>
      <c r="BI866" s="93"/>
      <c r="BJ866" s="93"/>
      <c r="BK866" s="110"/>
      <c r="BL866" s="118"/>
      <c r="BM866" s="93"/>
      <c r="BN866" s="93"/>
      <c r="BO866" s="110"/>
      <c r="BP866" s="118"/>
      <c r="BQ866" s="93"/>
      <c r="BR866" s="93"/>
      <c r="BS866" s="110"/>
      <c r="BT866" s="118"/>
      <c r="BU866" s="93"/>
      <c r="BV866" s="93"/>
      <c r="BW866" s="110"/>
      <c r="BX866" s="118"/>
      <c r="BY866" s="93"/>
      <c r="BZ866" s="93"/>
      <c r="CA866" s="110"/>
      <c r="CB866" s="118"/>
      <c r="CC866" s="93"/>
      <c r="CD866" s="93"/>
      <c r="CE866" s="110"/>
      <c r="CF866" s="118"/>
      <c r="CG866" s="93"/>
      <c r="CH866" s="93"/>
      <c r="CI866" s="110"/>
      <c r="CJ866" s="118"/>
      <c r="CK866" s="93"/>
      <c r="CL866" s="93"/>
      <c r="CM866" s="110"/>
      <c r="CN866" s="118"/>
      <c r="CO866" s="93"/>
      <c r="CP866" s="93"/>
      <c r="CQ866" s="110"/>
      <c r="CR866" s="118"/>
      <c r="CS866" s="93"/>
      <c r="CT866" s="93"/>
      <c r="CU866" s="110"/>
      <c r="CV866" s="118"/>
      <c r="CW866" s="93"/>
      <c r="CX866" s="93"/>
      <c r="CY866" s="110"/>
      <c r="CZ866" s="118"/>
      <c r="DA866" s="93"/>
      <c r="DB866" s="93"/>
      <c r="DC866" s="110"/>
      <c r="DD866" s="118"/>
      <c r="DE866" s="93"/>
      <c r="DF866" s="93"/>
      <c r="DG866" s="110"/>
      <c r="DH866" s="118"/>
      <c r="DI866" s="93"/>
      <c r="DJ866" s="93"/>
      <c r="DK866" s="110"/>
      <c r="DL866" s="118"/>
      <c r="DM866" s="93"/>
      <c r="DN866" s="93"/>
      <c r="DO866" s="110"/>
      <c r="DP866" s="118"/>
      <c r="DQ866" s="93"/>
      <c r="DR866" s="93"/>
      <c r="DS866" s="110"/>
      <c r="DT866" s="118"/>
      <c r="DU866" s="93"/>
      <c r="DV866" s="93"/>
      <c r="DW866" s="110"/>
      <c r="DX866" s="118"/>
      <c r="DY866" s="93"/>
      <c r="DZ866" s="93"/>
      <c r="EA866" s="110"/>
      <c r="EB866" s="118"/>
      <c r="EC866" s="93"/>
      <c r="ED866" s="93"/>
      <c r="EE866" s="110"/>
      <c r="EF866" s="118"/>
      <c r="EG866" s="93"/>
      <c r="EH866" s="93"/>
      <c r="EI866" s="110"/>
      <c r="EJ866" s="118"/>
      <c r="EK866" s="93"/>
      <c r="EL866" s="93"/>
      <c r="EM866" s="110"/>
      <c r="EN866" s="118"/>
      <c r="EO866" s="93"/>
      <c r="EP866" s="93"/>
      <c r="EQ866" s="110"/>
      <c r="ER866" s="118"/>
      <c r="ES866" s="93"/>
      <c r="ET866" s="93"/>
      <c r="EU866" s="110"/>
      <c r="EV866" s="118"/>
      <c r="EW866" s="93"/>
      <c r="EX866" s="93"/>
      <c r="EY866" s="110"/>
      <c r="EZ866" s="118"/>
      <c r="FA866" s="93"/>
      <c r="FB866" s="93"/>
      <c r="FC866" s="110"/>
      <c r="FD866" s="118"/>
      <c r="FE866" s="93"/>
      <c r="FF866" s="93"/>
      <c r="FG866" s="110"/>
      <c r="FH866" s="118"/>
      <c r="FI866" s="93"/>
      <c r="FJ866" s="93"/>
      <c r="FK866" s="110"/>
      <c r="FL866" s="118"/>
      <c r="FM866" s="93"/>
      <c r="FN866" s="93"/>
      <c r="FO866" s="110"/>
      <c r="FP866" s="118"/>
      <c r="FQ866" s="93"/>
      <c r="FR866" s="93"/>
      <c r="FS866" s="110"/>
      <c r="FT866" s="118"/>
      <c r="FU866" s="93"/>
      <c r="FV866" s="93"/>
      <c r="FW866" s="110"/>
      <c r="FX866" s="118"/>
      <c r="FY866" s="93"/>
      <c r="FZ866" s="93"/>
      <c r="GA866" s="110"/>
      <c r="GB866" s="118"/>
      <c r="GC866" s="93"/>
      <c r="GD866" s="93"/>
      <c r="GE866" s="110"/>
      <c r="GF866" s="118"/>
      <c r="GG866" s="93"/>
      <c r="GH866" s="93"/>
      <c r="GI866" s="110"/>
      <c r="GJ866" s="118"/>
      <c r="GK866" s="93"/>
      <c r="GL866" s="93"/>
      <c r="GM866" s="110"/>
      <c r="GN866" s="118"/>
      <c r="GO866" s="93"/>
      <c r="GP866" s="93"/>
      <c r="GQ866" s="110"/>
    </row>
    <row r="867" spans="1:199" ht="15.75" x14ac:dyDescent="0.25">
      <c r="A867">
        <f t="shared" si="738"/>
        <v>1</v>
      </c>
      <c r="B867">
        <f t="shared" si="739"/>
        <v>1900</v>
      </c>
      <c r="D867" s="93"/>
      <c r="E867" s="93"/>
      <c r="F867" s="93"/>
      <c r="G867" s="110"/>
      <c r="H867" s="118"/>
      <c r="I867" s="93"/>
      <c r="J867" s="93"/>
      <c r="K867" s="110"/>
      <c r="L867" s="118"/>
      <c r="M867" s="93"/>
      <c r="N867" s="93"/>
      <c r="O867" s="110"/>
      <c r="P867" s="118"/>
      <c r="Q867" s="93"/>
      <c r="R867" s="93"/>
      <c r="S867" s="110"/>
      <c r="T867" s="118"/>
      <c r="U867" s="93"/>
      <c r="V867" s="93"/>
      <c r="W867" s="110"/>
      <c r="X867" s="118"/>
      <c r="Y867" s="93"/>
      <c r="Z867" s="93"/>
      <c r="AA867" s="110"/>
      <c r="AB867" s="118"/>
      <c r="AC867" s="93"/>
      <c r="AD867" s="93"/>
      <c r="AE867" s="110"/>
      <c r="AF867" s="118"/>
      <c r="AG867" s="93"/>
      <c r="AH867" s="93"/>
      <c r="AI867" s="110"/>
      <c r="AJ867" s="118"/>
      <c r="AK867" s="93"/>
      <c r="AL867" s="93"/>
      <c r="AM867" s="110"/>
      <c r="AN867" s="118"/>
      <c r="AO867" s="93"/>
      <c r="AP867" s="93"/>
      <c r="AQ867" s="110"/>
      <c r="AR867" s="118"/>
      <c r="AS867" s="93"/>
      <c r="AT867" s="93"/>
      <c r="AU867" s="110"/>
      <c r="AV867" s="118"/>
      <c r="AW867" s="93"/>
      <c r="AX867" s="93"/>
      <c r="AY867" s="110"/>
      <c r="AZ867" s="118"/>
      <c r="BA867" s="93"/>
      <c r="BB867" s="93"/>
      <c r="BC867" s="110"/>
      <c r="BD867" s="118"/>
      <c r="BE867" s="93"/>
      <c r="BF867" s="93"/>
      <c r="BG867" s="110"/>
      <c r="BH867" s="118"/>
      <c r="BI867" s="93"/>
      <c r="BJ867" s="93"/>
      <c r="BK867" s="110"/>
      <c r="BL867" s="118"/>
      <c r="BM867" s="93"/>
      <c r="BN867" s="93"/>
      <c r="BO867" s="110"/>
      <c r="BP867" s="118"/>
      <c r="BQ867" s="93"/>
      <c r="BR867" s="93"/>
      <c r="BS867" s="110"/>
      <c r="BT867" s="118"/>
      <c r="BU867" s="93"/>
      <c r="BV867" s="93"/>
      <c r="BW867" s="110"/>
      <c r="BX867" s="118"/>
      <c r="BY867" s="93"/>
      <c r="BZ867" s="93"/>
      <c r="CA867" s="110"/>
      <c r="CB867" s="118"/>
      <c r="CC867" s="93"/>
      <c r="CD867" s="93"/>
      <c r="CE867" s="110"/>
      <c r="CF867" s="118"/>
      <c r="CG867" s="93"/>
      <c r="CH867" s="93"/>
      <c r="CI867" s="110"/>
      <c r="CJ867" s="118"/>
      <c r="CK867" s="93"/>
      <c r="CL867" s="93"/>
      <c r="CM867" s="110"/>
      <c r="CN867" s="118"/>
      <c r="CO867" s="93"/>
      <c r="CP867" s="93"/>
      <c r="CQ867" s="110"/>
      <c r="CR867" s="118"/>
      <c r="CS867" s="93"/>
      <c r="CT867" s="93"/>
      <c r="CU867" s="110"/>
      <c r="CV867" s="118"/>
      <c r="CW867" s="93"/>
      <c r="CX867" s="93"/>
      <c r="CY867" s="110"/>
      <c r="CZ867" s="118"/>
      <c r="DA867" s="93"/>
      <c r="DB867" s="93"/>
      <c r="DC867" s="110"/>
      <c r="DD867" s="118"/>
      <c r="DE867" s="93"/>
      <c r="DF867" s="93"/>
      <c r="DG867" s="110"/>
      <c r="DH867" s="118"/>
      <c r="DI867" s="93"/>
      <c r="DJ867" s="93"/>
      <c r="DK867" s="110"/>
      <c r="DL867" s="118"/>
      <c r="DM867" s="93"/>
      <c r="DN867" s="93"/>
      <c r="DO867" s="110"/>
      <c r="DP867" s="118"/>
      <c r="DQ867" s="93"/>
      <c r="DR867" s="93"/>
      <c r="DS867" s="110"/>
      <c r="DT867" s="118"/>
      <c r="DU867" s="93"/>
      <c r="DV867" s="93"/>
      <c r="DW867" s="110"/>
      <c r="DX867" s="118"/>
      <c r="DY867" s="93"/>
      <c r="DZ867" s="93"/>
      <c r="EA867" s="110"/>
      <c r="EB867" s="118"/>
      <c r="EC867" s="93"/>
      <c r="ED867" s="93"/>
      <c r="EE867" s="110"/>
      <c r="EF867" s="118"/>
      <c r="EG867" s="93"/>
      <c r="EH867" s="93"/>
      <c r="EI867" s="110"/>
      <c r="EJ867" s="118"/>
      <c r="EK867" s="93"/>
      <c r="EL867" s="93"/>
      <c r="EM867" s="110"/>
      <c r="EN867" s="118"/>
      <c r="EO867" s="93"/>
      <c r="EP867" s="93"/>
      <c r="EQ867" s="110"/>
      <c r="ER867" s="118"/>
      <c r="ES867" s="93"/>
      <c r="ET867" s="93"/>
      <c r="EU867" s="110"/>
      <c r="EV867" s="118"/>
      <c r="EW867" s="93"/>
      <c r="EX867" s="93"/>
      <c r="EY867" s="110"/>
      <c r="EZ867" s="118"/>
      <c r="FA867" s="93"/>
      <c r="FB867" s="93"/>
      <c r="FC867" s="110"/>
      <c r="FD867" s="118"/>
      <c r="FE867" s="93"/>
      <c r="FF867" s="93"/>
      <c r="FG867" s="110"/>
      <c r="FH867" s="118"/>
      <c r="FI867" s="93"/>
      <c r="FJ867" s="93"/>
      <c r="FK867" s="110"/>
      <c r="FL867" s="118"/>
      <c r="FM867" s="93"/>
      <c r="FN867" s="93"/>
      <c r="FO867" s="110"/>
      <c r="FP867" s="118"/>
      <c r="FQ867" s="93"/>
      <c r="FR867" s="93"/>
      <c r="FS867" s="110"/>
      <c r="FT867" s="118"/>
      <c r="FU867" s="93"/>
      <c r="FV867" s="93"/>
      <c r="FW867" s="110"/>
      <c r="FX867" s="118"/>
      <c r="FY867" s="93"/>
      <c r="FZ867" s="93"/>
      <c r="GA867" s="110"/>
      <c r="GB867" s="118"/>
      <c r="GC867" s="93"/>
      <c r="GD867" s="93"/>
      <c r="GE867" s="110"/>
      <c r="GF867" s="118"/>
      <c r="GG867" s="93"/>
      <c r="GH867" s="93"/>
      <c r="GI867" s="110"/>
      <c r="GJ867" s="118"/>
      <c r="GK867" s="93"/>
      <c r="GL867" s="93"/>
      <c r="GM867" s="110"/>
      <c r="GN867" s="118"/>
      <c r="GO867" s="93"/>
      <c r="GP867" s="93"/>
      <c r="GQ867" s="110"/>
    </row>
    <row r="868" spans="1:199" ht="15.75" x14ac:dyDescent="0.25">
      <c r="A868">
        <f t="shared" si="738"/>
        <v>1</v>
      </c>
      <c r="B868">
        <f t="shared" si="739"/>
        <v>1900</v>
      </c>
      <c r="D868" s="93"/>
      <c r="E868" s="93"/>
      <c r="F868" s="93"/>
      <c r="G868" s="110"/>
      <c r="H868" s="118"/>
      <c r="I868" s="93"/>
      <c r="J868" s="93"/>
      <c r="K868" s="110"/>
      <c r="L868" s="118"/>
      <c r="M868" s="93"/>
      <c r="N868" s="93"/>
      <c r="O868" s="110"/>
      <c r="P868" s="118"/>
      <c r="Q868" s="93"/>
      <c r="R868" s="93"/>
      <c r="S868" s="110"/>
      <c r="T868" s="118"/>
      <c r="U868" s="93"/>
      <c r="V868" s="93"/>
      <c r="W868" s="110"/>
      <c r="X868" s="118"/>
      <c r="Y868" s="93"/>
      <c r="Z868" s="93"/>
      <c r="AA868" s="110"/>
      <c r="AB868" s="118"/>
      <c r="AC868" s="93"/>
      <c r="AD868" s="93"/>
      <c r="AE868" s="110"/>
      <c r="AF868" s="118"/>
      <c r="AG868" s="93"/>
      <c r="AH868" s="93"/>
      <c r="AI868" s="110"/>
      <c r="AJ868" s="118"/>
      <c r="AK868" s="93"/>
      <c r="AL868" s="93"/>
      <c r="AM868" s="110"/>
      <c r="AN868" s="118"/>
      <c r="AO868" s="93"/>
      <c r="AP868" s="93"/>
      <c r="AQ868" s="110"/>
      <c r="AR868" s="118"/>
      <c r="AS868" s="93"/>
      <c r="AT868" s="93"/>
      <c r="AU868" s="110"/>
      <c r="AV868" s="118"/>
      <c r="AW868" s="93"/>
      <c r="AX868" s="93"/>
      <c r="AY868" s="110"/>
      <c r="AZ868" s="118"/>
      <c r="BA868" s="93"/>
      <c r="BB868" s="93"/>
      <c r="BC868" s="110"/>
      <c r="BD868" s="118"/>
      <c r="BE868" s="93"/>
      <c r="BF868" s="93"/>
      <c r="BG868" s="110"/>
      <c r="BH868" s="118"/>
      <c r="BI868" s="93"/>
      <c r="BJ868" s="93"/>
      <c r="BK868" s="110"/>
      <c r="BL868" s="118"/>
      <c r="BM868" s="93"/>
      <c r="BN868" s="93"/>
      <c r="BO868" s="110"/>
      <c r="BP868" s="118"/>
      <c r="BQ868" s="93"/>
      <c r="BR868" s="93"/>
      <c r="BS868" s="110"/>
      <c r="BT868" s="118"/>
      <c r="BU868" s="93"/>
      <c r="BV868" s="93"/>
      <c r="BW868" s="110"/>
      <c r="BX868" s="118"/>
      <c r="BY868" s="93"/>
      <c r="BZ868" s="93"/>
      <c r="CA868" s="110"/>
      <c r="CB868" s="118"/>
      <c r="CC868" s="93"/>
      <c r="CD868" s="93"/>
      <c r="CE868" s="110"/>
      <c r="CF868" s="118"/>
      <c r="CG868" s="93"/>
      <c r="CH868" s="93"/>
      <c r="CI868" s="110"/>
      <c r="CJ868" s="118"/>
      <c r="CK868" s="93"/>
      <c r="CL868" s="93"/>
      <c r="CM868" s="110"/>
      <c r="CN868" s="118"/>
      <c r="CO868" s="93"/>
      <c r="CP868" s="93"/>
      <c r="CQ868" s="110"/>
      <c r="CR868" s="118"/>
      <c r="CS868" s="93"/>
      <c r="CT868" s="93"/>
      <c r="CU868" s="110"/>
      <c r="CV868" s="118"/>
      <c r="CW868" s="93"/>
      <c r="CX868" s="93"/>
      <c r="CY868" s="110"/>
      <c r="CZ868" s="118"/>
      <c r="DA868" s="93"/>
      <c r="DB868" s="93"/>
      <c r="DC868" s="110"/>
      <c r="DD868" s="118"/>
      <c r="DE868" s="93"/>
      <c r="DF868" s="93"/>
      <c r="DG868" s="110"/>
      <c r="DH868" s="118"/>
      <c r="DI868" s="93"/>
      <c r="DJ868" s="93"/>
      <c r="DK868" s="110"/>
      <c r="DL868" s="118"/>
      <c r="DM868" s="93"/>
      <c r="DN868" s="93"/>
      <c r="DO868" s="110"/>
      <c r="DP868" s="118"/>
      <c r="DQ868" s="93"/>
      <c r="DR868" s="93"/>
      <c r="DS868" s="110"/>
      <c r="DT868" s="118"/>
      <c r="DU868" s="93"/>
      <c r="DV868" s="93"/>
      <c r="DW868" s="110"/>
      <c r="DX868" s="118"/>
      <c r="DY868" s="93"/>
      <c r="DZ868" s="93"/>
      <c r="EA868" s="110"/>
      <c r="EB868" s="118"/>
      <c r="EC868" s="93"/>
      <c r="ED868" s="93"/>
      <c r="EE868" s="110"/>
      <c r="EF868" s="118"/>
      <c r="EG868" s="93"/>
      <c r="EH868" s="93"/>
      <c r="EI868" s="110"/>
      <c r="EJ868" s="118"/>
      <c r="EK868" s="93"/>
      <c r="EL868" s="93"/>
      <c r="EM868" s="110"/>
      <c r="EN868" s="118"/>
      <c r="EO868" s="93"/>
      <c r="EP868" s="93"/>
      <c r="EQ868" s="110"/>
      <c r="ER868" s="118"/>
      <c r="ES868" s="93"/>
      <c r="ET868" s="93"/>
      <c r="EU868" s="110"/>
      <c r="EV868" s="118"/>
      <c r="EW868" s="93"/>
      <c r="EX868" s="93"/>
      <c r="EY868" s="110"/>
      <c r="EZ868" s="118"/>
      <c r="FA868" s="93"/>
      <c r="FB868" s="93"/>
      <c r="FC868" s="110"/>
      <c r="FD868" s="118"/>
      <c r="FE868" s="93"/>
      <c r="FF868" s="93"/>
      <c r="FG868" s="110"/>
      <c r="FH868" s="118"/>
      <c r="FI868" s="93"/>
      <c r="FJ868" s="93"/>
      <c r="FK868" s="110"/>
      <c r="FL868" s="118"/>
      <c r="FM868" s="93"/>
      <c r="FN868" s="93"/>
      <c r="FO868" s="110"/>
      <c r="FP868" s="118"/>
      <c r="FQ868" s="93"/>
      <c r="FR868" s="93"/>
      <c r="FS868" s="110"/>
      <c r="FT868" s="118"/>
      <c r="FU868" s="93"/>
      <c r="FV868" s="93"/>
      <c r="FW868" s="110"/>
      <c r="FX868" s="118"/>
      <c r="FY868" s="93"/>
      <c r="FZ868" s="93"/>
      <c r="GA868" s="110"/>
      <c r="GB868" s="118"/>
      <c r="GC868" s="93"/>
      <c r="GD868" s="93"/>
      <c r="GE868" s="110"/>
      <c r="GF868" s="118"/>
      <c r="GG868" s="93"/>
      <c r="GH868" s="93"/>
      <c r="GI868" s="110"/>
      <c r="GJ868" s="118"/>
      <c r="GK868" s="93"/>
      <c r="GL868" s="93"/>
      <c r="GM868" s="110"/>
      <c r="GN868" s="118"/>
      <c r="GO868" s="93"/>
      <c r="GP868" s="93"/>
      <c r="GQ868" s="110"/>
    </row>
    <row r="869" spans="1:199" ht="15.75" x14ac:dyDescent="0.25">
      <c r="A869">
        <f t="shared" si="738"/>
        <v>1</v>
      </c>
      <c r="B869">
        <f t="shared" si="739"/>
        <v>1900</v>
      </c>
      <c r="D869" s="93"/>
      <c r="E869" s="93"/>
      <c r="F869" s="93"/>
      <c r="G869" s="110"/>
      <c r="H869" s="118"/>
      <c r="I869" s="93"/>
      <c r="J869" s="93"/>
      <c r="K869" s="110"/>
      <c r="L869" s="118"/>
      <c r="M869" s="93"/>
      <c r="N869" s="93"/>
      <c r="O869" s="110"/>
      <c r="P869" s="118"/>
      <c r="Q869" s="93"/>
      <c r="R869" s="93"/>
      <c r="S869" s="110"/>
      <c r="T869" s="118"/>
      <c r="U869" s="93"/>
      <c r="V869" s="93"/>
      <c r="W869" s="110"/>
      <c r="X869" s="118"/>
      <c r="Y869" s="93"/>
      <c r="Z869" s="93"/>
      <c r="AA869" s="110"/>
      <c r="AB869" s="118"/>
      <c r="AC869" s="93"/>
      <c r="AD869" s="93"/>
      <c r="AE869" s="110"/>
      <c r="AF869" s="118"/>
      <c r="AG869" s="93"/>
      <c r="AH869" s="93"/>
      <c r="AI869" s="110"/>
      <c r="AJ869" s="118"/>
      <c r="AK869" s="93"/>
      <c r="AL869" s="93"/>
      <c r="AM869" s="110"/>
      <c r="AN869" s="118"/>
      <c r="AO869" s="93"/>
      <c r="AP869" s="93"/>
      <c r="AQ869" s="110"/>
      <c r="AR869" s="118"/>
      <c r="AS869" s="93"/>
      <c r="AT869" s="93"/>
      <c r="AU869" s="110"/>
      <c r="AV869" s="118"/>
      <c r="AW869" s="93"/>
      <c r="AX869" s="93"/>
      <c r="AY869" s="110"/>
      <c r="AZ869" s="118"/>
      <c r="BA869" s="93"/>
      <c r="BB869" s="93"/>
      <c r="BC869" s="110"/>
      <c r="BD869" s="118"/>
      <c r="BE869" s="93"/>
      <c r="BF869" s="93"/>
      <c r="BG869" s="110"/>
      <c r="BH869" s="118"/>
      <c r="BI869" s="93"/>
      <c r="BJ869" s="93"/>
      <c r="BK869" s="110"/>
      <c r="BL869" s="118"/>
      <c r="BM869" s="93"/>
      <c r="BN869" s="93"/>
      <c r="BO869" s="110"/>
      <c r="BP869" s="118"/>
      <c r="BQ869" s="93"/>
      <c r="BR869" s="93"/>
      <c r="BS869" s="110"/>
      <c r="BT869" s="118"/>
      <c r="BU869" s="93"/>
      <c r="BV869" s="93"/>
      <c r="BW869" s="110"/>
      <c r="BX869" s="118"/>
      <c r="BY869" s="93"/>
      <c r="BZ869" s="93"/>
      <c r="CA869" s="110"/>
      <c r="CB869" s="118"/>
      <c r="CC869" s="93"/>
      <c r="CD869" s="93"/>
      <c r="CE869" s="110"/>
      <c r="CF869" s="118"/>
      <c r="CG869" s="93"/>
      <c r="CH869" s="93"/>
      <c r="CI869" s="110"/>
      <c r="CJ869" s="118"/>
      <c r="CK869" s="93"/>
      <c r="CL869" s="93"/>
      <c r="CM869" s="110"/>
      <c r="CN869" s="118"/>
      <c r="CO869" s="93"/>
      <c r="CP869" s="93"/>
      <c r="CQ869" s="110"/>
      <c r="CR869" s="118"/>
      <c r="CS869" s="93"/>
      <c r="CT869" s="93"/>
      <c r="CU869" s="110"/>
      <c r="CV869" s="118"/>
      <c r="CW869" s="93"/>
      <c r="CX869" s="93"/>
      <c r="CY869" s="110"/>
      <c r="CZ869" s="118"/>
      <c r="DA869" s="93"/>
      <c r="DB869" s="93"/>
      <c r="DC869" s="110"/>
      <c r="DD869" s="118"/>
      <c r="DE869" s="93"/>
      <c r="DF869" s="93"/>
      <c r="DG869" s="110"/>
      <c r="DH869" s="118"/>
      <c r="DI869" s="93"/>
      <c r="DJ869" s="93"/>
      <c r="DK869" s="110"/>
      <c r="DL869" s="118"/>
      <c r="DM869" s="93"/>
      <c r="DN869" s="93"/>
      <c r="DO869" s="110"/>
      <c r="DP869" s="118"/>
      <c r="DQ869" s="93"/>
      <c r="DR869" s="93"/>
      <c r="DS869" s="110"/>
      <c r="DT869" s="118"/>
      <c r="DU869" s="93"/>
      <c r="DV869" s="93"/>
      <c r="DW869" s="110"/>
      <c r="DX869" s="118"/>
      <c r="DY869" s="93"/>
      <c r="DZ869" s="93"/>
      <c r="EA869" s="110"/>
      <c r="EB869" s="118"/>
      <c r="EC869" s="93"/>
      <c r="ED869" s="93"/>
      <c r="EE869" s="110"/>
      <c r="EF869" s="118"/>
      <c r="EG869" s="93"/>
      <c r="EH869" s="93"/>
      <c r="EI869" s="110"/>
      <c r="EJ869" s="118"/>
      <c r="EK869" s="93"/>
      <c r="EL869" s="93"/>
      <c r="EM869" s="110"/>
      <c r="EN869" s="118"/>
      <c r="EO869" s="93"/>
      <c r="EP869" s="93"/>
      <c r="EQ869" s="110"/>
      <c r="ER869" s="118"/>
      <c r="ES869" s="93"/>
      <c r="ET869" s="93"/>
      <c r="EU869" s="110"/>
      <c r="EV869" s="118"/>
      <c r="EW869" s="93"/>
      <c r="EX869" s="93"/>
      <c r="EY869" s="110"/>
      <c r="EZ869" s="118"/>
      <c r="FA869" s="93"/>
      <c r="FB869" s="93"/>
      <c r="FC869" s="110"/>
      <c r="FD869" s="118"/>
      <c r="FE869" s="93"/>
      <c r="FF869" s="93"/>
      <c r="FG869" s="110"/>
      <c r="FH869" s="118"/>
      <c r="FI869" s="93"/>
      <c r="FJ869" s="93"/>
      <c r="FK869" s="110"/>
      <c r="FL869" s="118"/>
      <c r="FM869" s="93"/>
      <c r="FN869" s="93"/>
      <c r="FO869" s="110"/>
      <c r="FP869" s="118"/>
      <c r="FQ869" s="93"/>
      <c r="FR869" s="93"/>
      <c r="FS869" s="110"/>
      <c r="FT869" s="118"/>
      <c r="FU869" s="93"/>
      <c r="FV869" s="93"/>
      <c r="FW869" s="110"/>
      <c r="FX869" s="118"/>
      <c r="FY869" s="93"/>
      <c r="FZ869" s="93"/>
      <c r="GA869" s="110"/>
      <c r="GB869" s="118"/>
      <c r="GC869" s="93"/>
      <c r="GD869" s="93"/>
      <c r="GE869" s="110"/>
      <c r="GF869" s="118"/>
      <c r="GG869" s="93"/>
      <c r="GH869" s="93"/>
      <c r="GI869" s="110"/>
      <c r="GJ869" s="118"/>
      <c r="GK869" s="93"/>
      <c r="GL869" s="93"/>
      <c r="GM869" s="110"/>
      <c r="GN869" s="118"/>
      <c r="GO869" s="93"/>
      <c r="GP869" s="93"/>
      <c r="GQ869" s="110"/>
    </row>
    <row r="870" spans="1:199" ht="15.75" x14ac:dyDescent="0.25">
      <c r="A870">
        <f t="shared" si="738"/>
        <v>1</v>
      </c>
      <c r="B870">
        <f t="shared" si="739"/>
        <v>1900</v>
      </c>
      <c r="D870" s="93"/>
      <c r="E870" s="93"/>
      <c r="F870" s="93"/>
      <c r="G870" s="110"/>
      <c r="H870" s="118"/>
      <c r="I870" s="93"/>
      <c r="J870" s="93"/>
      <c r="K870" s="110"/>
      <c r="L870" s="118"/>
      <c r="M870" s="93"/>
      <c r="N870" s="93"/>
      <c r="O870" s="110"/>
      <c r="P870" s="118"/>
      <c r="Q870" s="93"/>
      <c r="R870" s="93"/>
      <c r="S870" s="110"/>
      <c r="T870" s="118"/>
      <c r="U870" s="93"/>
      <c r="V870" s="93"/>
      <c r="W870" s="110"/>
      <c r="X870" s="118"/>
      <c r="Y870" s="93"/>
      <c r="Z870" s="93"/>
      <c r="AA870" s="110"/>
      <c r="AB870" s="118"/>
      <c r="AC870" s="93"/>
      <c r="AD870" s="93"/>
      <c r="AE870" s="110"/>
      <c r="AF870" s="118"/>
      <c r="AG870" s="93"/>
      <c r="AH870" s="93"/>
      <c r="AI870" s="110"/>
      <c r="AJ870" s="118"/>
      <c r="AK870" s="93"/>
      <c r="AL870" s="93"/>
      <c r="AM870" s="110"/>
      <c r="AN870" s="118"/>
      <c r="AO870" s="93"/>
      <c r="AP870" s="93"/>
      <c r="AQ870" s="110"/>
      <c r="AR870" s="118"/>
      <c r="AS870" s="93"/>
      <c r="AT870" s="93"/>
      <c r="AU870" s="110"/>
      <c r="AV870" s="118"/>
      <c r="AW870" s="93"/>
      <c r="AX870" s="93"/>
      <c r="AY870" s="110"/>
      <c r="AZ870" s="118"/>
      <c r="BA870" s="93"/>
      <c r="BB870" s="93"/>
      <c r="BC870" s="110"/>
      <c r="BD870" s="118"/>
      <c r="BE870" s="93"/>
      <c r="BF870" s="93"/>
      <c r="BG870" s="110"/>
      <c r="BH870" s="118"/>
      <c r="BI870" s="93"/>
      <c r="BJ870" s="93"/>
      <c r="BK870" s="110"/>
      <c r="BL870" s="118"/>
      <c r="BM870" s="93"/>
      <c r="BN870" s="93"/>
      <c r="BO870" s="110"/>
      <c r="BP870" s="118"/>
      <c r="BQ870" s="93"/>
      <c r="BR870" s="93"/>
      <c r="BS870" s="110"/>
      <c r="BT870" s="118"/>
      <c r="BU870" s="93"/>
      <c r="BV870" s="93"/>
      <c r="BW870" s="110"/>
      <c r="BX870" s="118"/>
      <c r="BY870" s="93"/>
      <c r="BZ870" s="93"/>
      <c r="CA870" s="110"/>
      <c r="CB870" s="118"/>
      <c r="CC870" s="93"/>
      <c r="CD870" s="93"/>
      <c r="CE870" s="110"/>
      <c r="CF870" s="118"/>
      <c r="CG870" s="93"/>
      <c r="CH870" s="93"/>
      <c r="CI870" s="110"/>
      <c r="CJ870" s="118"/>
      <c r="CK870" s="93"/>
      <c r="CL870" s="93"/>
      <c r="CM870" s="110"/>
      <c r="CN870" s="118"/>
      <c r="CO870" s="93"/>
      <c r="CP870" s="93"/>
      <c r="CQ870" s="110"/>
      <c r="CR870" s="118"/>
      <c r="CS870" s="93"/>
      <c r="CT870" s="93"/>
      <c r="CU870" s="110"/>
      <c r="CV870" s="118"/>
      <c r="CW870" s="93"/>
      <c r="CX870" s="93"/>
      <c r="CY870" s="110"/>
      <c r="CZ870" s="118"/>
      <c r="DA870" s="93"/>
      <c r="DB870" s="93"/>
      <c r="DC870" s="110"/>
      <c r="DD870" s="118"/>
      <c r="DE870" s="93"/>
      <c r="DF870" s="93"/>
      <c r="DG870" s="110"/>
      <c r="DH870" s="118"/>
      <c r="DI870" s="93"/>
      <c r="DJ870" s="93"/>
      <c r="DK870" s="110"/>
      <c r="DL870" s="118"/>
      <c r="DM870" s="93"/>
      <c r="DN870" s="93"/>
      <c r="DO870" s="110"/>
      <c r="DP870" s="118"/>
      <c r="DQ870" s="93"/>
      <c r="DR870" s="93"/>
      <c r="DS870" s="110"/>
      <c r="DT870" s="118"/>
      <c r="DU870" s="93"/>
      <c r="DV870" s="93"/>
      <c r="DW870" s="110"/>
      <c r="DX870" s="118"/>
      <c r="DY870" s="93"/>
      <c r="DZ870" s="93"/>
      <c r="EA870" s="110"/>
      <c r="EB870" s="118"/>
      <c r="EC870" s="93"/>
      <c r="ED870" s="93"/>
      <c r="EE870" s="110"/>
      <c r="EF870" s="118"/>
      <c r="EG870" s="93"/>
      <c r="EH870" s="93"/>
      <c r="EI870" s="110"/>
      <c r="EJ870" s="118"/>
      <c r="EK870" s="93"/>
      <c r="EL870" s="93"/>
      <c r="EM870" s="110"/>
      <c r="EN870" s="118"/>
      <c r="EO870" s="93"/>
      <c r="EP870" s="93"/>
      <c r="EQ870" s="110"/>
      <c r="ER870" s="118"/>
      <c r="ES870" s="93"/>
      <c r="ET870" s="93"/>
      <c r="EU870" s="110"/>
      <c r="EV870" s="118"/>
      <c r="EW870" s="93"/>
      <c r="EX870" s="93"/>
      <c r="EY870" s="110"/>
      <c r="EZ870" s="118"/>
      <c r="FA870" s="93"/>
      <c r="FB870" s="93"/>
      <c r="FC870" s="110"/>
      <c r="FD870" s="118"/>
      <c r="FE870" s="93"/>
      <c r="FF870" s="93"/>
      <c r="FG870" s="110"/>
      <c r="FH870" s="118"/>
      <c r="FI870" s="93"/>
      <c r="FJ870" s="93"/>
      <c r="FK870" s="110"/>
      <c r="FL870" s="118"/>
      <c r="FM870" s="93"/>
      <c r="FN870" s="93"/>
      <c r="FO870" s="110"/>
      <c r="FP870" s="118"/>
      <c r="FQ870" s="93"/>
      <c r="FR870" s="93"/>
      <c r="FS870" s="110"/>
      <c r="FT870" s="118"/>
      <c r="FU870" s="93"/>
      <c r="FV870" s="93"/>
      <c r="FW870" s="110"/>
      <c r="FX870" s="118"/>
      <c r="FY870" s="93"/>
      <c r="FZ870" s="93"/>
      <c r="GA870" s="110"/>
      <c r="GB870" s="118"/>
      <c r="GC870" s="93"/>
      <c r="GD870" s="93"/>
      <c r="GE870" s="110"/>
      <c r="GF870" s="118"/>
      <c r="GG870" s="93"/>
      <c r="GH870" s="93"/>
      <c r="GI870" s="110"/>
      <c r="GJ870" s="118"/>
      <c r="GK870" s="93"/>
      <c r="GL870" s="93"/>
      <c r="GM870" s="110"/>
      <c r="GN870" s="118"/>
      <c r="GO870" s="93"/>
      <c r="GP870" s="93"/>
      <c r="GQ870" s="110"/>
    </row>
    <row r="871" spans="1:199" ht="15.75" x14ac:dyDescent="0.25">
      <c r="A871">
        <f t="shared" si="738"/>
        <v>1</v>
      </c>
      <c r="B871">
        <f t="shared" si="739"/>
        <v>1900</v>
      </c>
      <c r="D871" s="93"/>
      <c r="E871" s="93"/>
      <c r="F871" s="93"/>
      <c r="G871" s="110"/>
      <c r="H871" s="118"/>
      <c r="I871" s="93"/>
      <c r="J871" s="93"/>
      <c r="K871" s="110"/>
      <c r="L871" s="118"/>
      <c r="M871" s="93"/>
      <c r="N871" s="93"/>
      <c r="O871" s="110"/>
      <c r="P871" s="118"/>
      <c r="Q871" s="93"/>
      <c r="R871" s="93"/>
      <c r="S871" s="110"/>
      <c r="T871" s="118"/>
      <c r="U871" s="93"/>
      <c r="V871" s="93"/>
      <c r="W871" s="110"/>
      <c r="X871" s="118"/>
      <c r="Y871" s="93"/>
      <c r="Z871" s="93"/>
      <c r="AA871" s="110"/>
      <c r="AB871" s="118"/>
      <c r="AC871" s="93"/>
      <c r="AD871" s="93"/>
      <c r="AE871" s="110"/>
      <c r="AF871" s="118"/>
      <c r="AG871" s="93"/>
      <c r="AH871" s="93"/>
      <c r="AI871" s="110"/>
      <c r="AJ871" s="118"/>
      <c r="AK871" s="93"/>
      <c r="AL871" s="93"/>
      <c r="AM871" s="110"/>
      <c r="AN871" s="118"/>
      <c r="AO871" s="93"/>
      <c r="AP871" s="93"/>
      <c r="AQ871" s="110"/>
      <c r="AR871" s="118"/>
      <c r="AS871" s="93"/>
      <c r="AT871" s="93"/>
      <c r="AU871" s="110"/>
      <c r="AV871" s="118"/>
      <c r="AW871" s="93"/>
      <c r="AX871" s="93"/>
      <c r="AY871" s="110"/>
      <c r="AZ871" s="118"/>
      <c r="BA871" s="93"/>
      <c r="BB871" s="93"/>
      <c r="BC871" s="110"/>
      <c r="BD871" s="118"/>
      <c r="BE871" s="93"/>
      <c r="BF871" s="93"/>
      <c r="BG871" s="110"/>
      <c r="BH871" s="118"/>
      <c r="BI871" s="93"/>
      <c r="BJ871" s="93"/>
      <c r="BK871" s="110"/>
      <c r="BL871" s="118"/>
      <c r="BM871" s="93"/>
      <c r="BN871" s="93"/>
      <c r="BO871" s="110"/>
      <c r="BP871" s="118"/>
      <c r="BQ871" s="93"/>
      <c r="BR871" s="93"/>
      <c r="BS871" s="110"/>
      <c r="BT871" s="118"/>
      <c r="BU871" s="93"/>
      <c r="BV871" s="93"/>
      <c r="BW871" s="110"/>
      <c r="BX871" s="118"/>
      <c r="BY871" s="93"/>
      <c r="BZ871" s="93"/>
      <c r="CA871" s="110"/>
      <c r="CB871" s="118"/>
      <c r="CC871" s="93"/>
      <c r="CD871" s="93"/>
      <c r="CE871" s="110"/>
      <c r="CF871" s="118"/>
      <c r="CG871" s="93"/>
      <c r="CH871" s="93"/>
      <c r="CI871" s="110"/>
      <c r="CJ871" s="118"/>
      <c r="CK871" s="93"/>
      <c r="CL871" s="93"/>
      <c r="CM871" s="110"/>
      <c r="CN871" s="118"/>
      <c r="CO871" s="93"/>
      <c r="CP871" s="93"/>
      <c r="CQ871" s="110"/>
      <c r="CR871" s="118"/>
      <c r="CS871" s="93"/>
      <c r="CT871" s="93"/>
      <c r="CU871" s="110"/>
      <c r="CV871" s="118"/>
      <c r="CW871" s="93"/>
      <c r="CX871" s="93"/>
      <c r="CY871" s="110"/>
      <c r="CZ871" s="118"/>
      <c r="DA871" s="93"/>
      <c r="DB871" s="93"/>
      <c r="DC871" s="110"/>
      <c r="DD871" s="118"/>
      <c r="DE871" s="93"/>
      <c r="DF871" s="93"/>
      <c r="DG871" s="110"/>
      <c r="DH871" s="118"/>
      <c r="DI871" s="93"/>
      <c r="DJ871" s="93"/>
      <c r="DK871" s="110"/>
      <c r="DL871" s="118"/>
      <c r="DM871" s="93"/>
      <c r="DN871" s="93"/>
      <c r="DO871" s="110"/>
      <c r="DP871" s="118"/>
      <c r="DQ871" s="93"/>
      <c r="DR871" s="93"/>
      <c r="DS871" s="110"/>
      <c r="DT871" s="118"/>
      <c r="DU871" s="93"/>
      <c r="DV871" s="93"/>
      <c r="DW871" s="110"/>
      <c r="DX871" s="118"/>
      <c r="DY871" s="93"/>
      <c r="DZ871" s="93"/>
      <c r="EA871" s="110"/>
      <c r="EB871" s="118"/>
      <c r="EC871" s="93"/>
      <c r="ED871" s="93"/>
      <c r="EE871" s="110"/>
      <c r="EF871" s="118"/>
      <c r="EG871" s="93"/>
      <c r="EH871" s="93"/>
      <c r="EI871" s="110"/>
      <c r="EJ871" s="118"/>
      <c r="EK871" s="93"/>
      <c r="EL871" s="93"/>
      <c r="EM871" s="110"/>
      <c r="EN871" s="118"/>
      <c r="EO871" s="93"/>
      <c r="EP871" s="93"/>
      <c r="EQ871" s="110"/>
      <c r="ER871" s="118"/>
      <c r="ES871" s="93"/>
      <c r="ET871" s="93"/>
      <c r="EU871" s="110"/>
      <c r="EV871" s="118"/>
      <c r="EW871" s="93"/>
      <c r="EX871" s="93"/>
      <c r="EY871" s="110"/>
      <c r="EZ871" s="118"/>
      <c r="FA871" s="93"/>
      <c r="FB871" s="93"/>
      <c r="FC871" s="110"/>
      <c r="FD871" s="118"/>
      <c r="FE871" s="93"/>
      <c r="FF871" s="93"/>
      <c r="FG871" s="110"/>
      <c r="FH871" s="118"/>
      <c r="FI871" s="93"/>
      <c r="FJ871" s="93"/>
      <c r="FK871" s="110"/>
      <c r="FL871" s="118"/>
      <c r="FM871" s="93"/>
      <c r="FN871" s="93"/>
      <c r="FO871" s="110"/>
      <c r="FP871" s="118"/>
      <c r="FQ871" s="93"/>
      <c r="FR871" s="93"/>
      <c r="FS871" s="110"/>
      <c r="FT871" s="118"/>
      <c r="FU871" s="93"/>
      <c r="FV871" s="93"/>
      <c r="FW871" s="110"/>
      <c r="FX871" s="118"/>
      <c r="FY871" s="93"/>
      <c r="FZ871" s="93"/>
      <c r="GA871" s="110"/>
      <c r="GB871" s="118"/>
      <c r="GC871" s="93"/>
      <c r="GD871" s="93"/>
      <c r="GE871" s="110"/>
      <c r="GF871" s="118"/>
      <c r="GG871" s="93"/>
      <c r="GH871" s="93"/>
      <c r="GI871" s="110"/>
      <c r="GJ871" s="118"/>
      <c r="GK871" s="93"/>
      <c r="GL871" s="93"/>
      <c r="GM871" s="110"/>
      <c r="GN871" s="118"/>
      <c r="GO871" s="93"/>
      <c r="GP871" s="93"/>
      <c r="GQ871" s="110"/>
    </row>
    <row r="872" spans="1:199" ht="15.75" x14ac:dyDescent="0.25">
      <c r="A872">
        <f t="shared" si="738"/>
        <v>1</v>
      </c>
      <c r="B872">
        <f t="shared" si="739"/>
        <v>1900</v>
      </c>
      <c r="D872" s="93"/>
      <c r="E872" s="93"/>
      <c r="F872" s="93"/>
      <c r="G872" s="110"/>
      <c r="H872" s="118"/>
      <c r="I872" s="93"/>
      <c r="J872" s="93"/>
      <c r="K872" s="110"/>
      <c r="L872" s="118"/>
      <c r="M872" s="93"/>
      <c r="N872" s="93"/>
      <c r="O872" s="110"/>
      <c r="P872" s="118"/>
      <c r="Q872" s="93"/>
      <c r="R872" s="93"/>
      <c r="S872" s="110"/>
      <c r="T872" s="118"/>
      <c r="U872" s="93"/>
      <c r="V872" s="93"/>
      <c r="W872" s="110"/>
      <c r="X872" s="118"/>
      <c r="Y872" s="93"/>
      <c r="Z872" s="93"/>
      <c r="AA872" s="110"/>
      <c r="AB872" s="118"/>
      <c r="AC872" s="93"/>
      <c r="AD872" s="93"/>
      <c r="AE872" s="110"/>
      <c r="AF872" s="118"/>
      <c r="AG872" s="93"/>
      <c r="AH872" s="93"/>
      <c r="AI872" s="110"/>
      <c r="AJ872" s="118"/>
      <c r="AK872" s="93"/>
      <c r="AL872" s="93"/>
      <c r="AM872" s="110"/>
      <c r="AN872" s="118"/>
      <c r="AO872" s="93"/>
      <c r="AP872" s="93"/>
      <c r="AQ872" s="110"/>
      <c r="AR872" s="118"/>
      <c r="AS872" s="93"/>
      <c r="AT872" s="93"/>
      <c r="AU872" s="110"/>
      <c r="AV872" s="118"/>
      <c r="AW872" s="93"/>
      <c r="AX872" s="93"/>
      <c r="AY872" s="110"/>
      <c r="AZ872" s="118"/>
      <c r="BA872" s="93"/>
      <c r="BB872" s="93"/>
      <c r="BC872" s="110"/>
      <c r="BD872" s="118"/>
      <c r="BE872" s="93"/>
      <c r="BF872" s="93"/>
      <c r="BG872" s="110"/>
      <c r="BH872" s="118"/>
      <c r="BI872" s="93"/>
      <c r="BJ872" s="93"/>
      <c r="BK872" s="110"/>
      <c r="BL872" s="118"/>
      <c r="BM872" s="93"/>
      <c r="BN872" s="93"/>
      <c r="BO872" s="110"/>
      <c r="BP872" s="118"/>
      <c r="BQ872" s="93"/>
      <c r="BR872" s="93"/>
      <c r="BS872" s="110"/>
      <c r="BT872" s="118"/>
      <c r="BU872" s="93"/>
      <c r="BV872" s="93"/>
      <c r="BW872" s="110"/>
      <c r="BX872" s="118"/>
      <c r="BY872" s="93"/>
      <c r="BZ872" s="93"/>
      <c r="CA872" s="110"/>
      <c r="CB872" s="118"/>
      <c r="CC872" s="93"/>
      <c r="CD872" s="93"/>
      <c r="CE872" s="110"/>
      <c r="CF872" s="118"/>
      <c r="CG872" s="93"/>
      <c r="CH872" s="93"/>
      <c r="CI872" s="110"/>
      <c r="CJ872" s="118"/>
      <c r="CK872" s="93"/>
      <c r="CL872" s="93"/>
      <c r="CM872" s="110"/>
      <c r="CN872" s="118"/>
      <c r="CO872" s="93"/>
      <c r="CP872" s="93"/>
      <c r="CQ872" s="110"/>
      <c r="CR872" s="118"/>
      <c r="CS872" s="93"/>
      <c r="CT872" s="93"/>
      <c r="CU872" s="110"/>
      <c r="CV872" s="118"/>
      <c r="CW872" s="93"/>
      <c r="CX872" s="93"/>
      <c r="CY872" s="110"/>
      <c r="CZ872" s="118"/>
      <c r="DA872" s="93"/>
      <c r="DB872" s="93"/>
      <c r="DC872" s="110"/>
      <c r="DD872" s="118"/>
      <c r="DE872" s="93"/>
      <c r="DF872" s="93"/>
      <c r="DG872" s="110"/>
      <c r="DH872" s="118"/>
      <c r="DI872" s="93"/>
      <c r="DJ872" s="93"/>
      <c r="DK872" s="110"/>
      <c r="DL872" s="118"/>
      <c r="DM872" s="93"/>
      <c r="DN872" s="93"/>
      <c r="DO872" s="110"/>
      <c r="DP872" s="118"/>
      <c r="DQ872" s="93"/>
      <c r="DR872" s="93"/>
      <c r="DS872" s="110"/>
      <c r="DT872" s="118"/>
      <c r="DU872" s="93"/>
      <c r="DV872" s="93"/>
      <c r="DW872" s="110"/>
      <c r="DX872" s="118"/>
      <c r="DY872" s="93"/>
      <c r="DZ872" s="93"/>
      <c r="EA872" s="110"/>
      <c r="EB872" s="118"/>
      <c r="EC872" s="93"/>
      <c r="ED872" s="93"/>
      <c r="EE872" s="110"/>
      <c r="EF872" s="118"/>
      <c r="EG872" s="93"/>
      <c r="EH872" s="93"/>
      <c r="EI872" s="110"/>
      <c r="EJ872" s="118"/>
      <c r="EK872" s="93"/>
      <c r="EL872" s="93"/>
      <c r="EM872" s="110"/>
      <c r="EN872" s="118"/>
      <c r="EO872" s="93"/>
      <c r="EP872" s="93"/>
      <c r="EQ872" s="110"/>
      <c r="ER872" s="118"/>
      <c r="ES872" s="93"/>
      <c r="ET872" s="93"/>
      <c r="EU872" s="110"/>
      <c r="EV872" s="118"/>
      <c r="EW872" s="93"/>
      <c r="EX872" s="93"/>
      <c r="EY872" s="110"/>
      <c r="EZ872" s="118"/>
      <c r="FA872" s="93"/>
      <c r="FB872" s="93"/>
      <c r="FC872" s="110"/>
      <c r="FD872" s="118"/>
      <c r="FE872" s="93"/>
      <c r="FF872" s="93"/>
      <c r="FG872" s="110"/>
      <c r="FH872" s="118"/>
      <c r="FI872" s="93"/>
      <c r="FJ872" s="93"/>
      <c r="FK872" s="110"/>
      <c r="FL872" s="118"/>
      <c r="FM872" s="93"/>
      <c r="FN872" s="93"/>
      <c r="FO872" s="110"/>
      <c r="FP872" s="118"/>
      <c r="FQ872" s="93"/>
      <c r="FR872" s="93"/>
      <c r="FS872" s="110"/>
      <c r="FT872" s="118"/>
      <c r="FU872" s="93"/>
      <c r="FV872" s="93"/>
      <c r="FW872" s="110"/>
      <c r="FX872" s="118"/>
      <c r="FY872" s="93"/>
      <c r="FZ872" s="93"/>
      <c r="GA872" s="110"/>
      <c r="GB872" s="118"/>
      <c r="GC872" s="93"/>
      <c r="GD872" s="93"/>
      <c r="GE872" s="110"/>
      <c r="GF872" s="118"/>
      <c r="GG872" s="93"/>
      <c r="GH872" s="93"/>
      <c r="GI872" s="110"/>
      <c r="GJ872" s="118"/>
      <c r="GK872" s="93"/>
      <c r="GL872" s="93"/>
      <c r="GM872" s="110"/>
      <c r="GN872" s="118"/>
      <c r="GO872" s="93"/>
      <c r="GP872" s="93"/>
      <c r="GQ872" s="110"/>
    </row>
    <row r="873" spans="1:199" ht="15.75" x14ac:dyDescent="0.25">
      <c r="A873">
        <f t="shared" si="738"/>
        <v>1</v>
      </c>
      <c r="B873">
        <f t="shared" si="739"/>
        <v>1900</v>
      </c>
      <c r="D873" s="93"/>
      <c r="E873" s="93"/>
      <c r="F873" s="93"/>
      <c r="G873" s="110"/>
      <c r="H873" s="118"/>
      <c r="I873" s="93"/>
      <c r="J873" s="93"/>
      <c r="K873" s="110"/>
      <c r="L873" s="118"/>
      <c r="M873" s="93"/>
      <c r="N873" s="93"/>
      <c r="O873" s="110"/>
      <c r="P873" s="118"/>
      <c r="Q873" s="93"/>
      <c r="R873" s="93"/>
      <c r="S873" s="110"/>
      <c r="T873" s="118"/>
      <c r="U873" s="93"/>
      <c r="V873" s="93"/>
      <c r="W873" s="110"/>
      <c r="X873" s="118"/>
      <c r="Y873" s="93"/>
      <c r="Z873" s="93"/>
      <c r="AA873" s="110"/>
      <c r="AB873" s="118"/>
      <c r="AC873" s="93"/>
      <c r="AD873" s="93"/>
      <c r="AE873" s="110"/>
      <c r="AF873" s="118"/>
      <c r="AG873" s="93"/>
      <c r="AH873" s="93"/>
      <c r="AI873" s="110"/>
      <c r="AJ873" s="118"/>
      <c r="AK873" s="93"/>
      <c r="AL873" s="93"/>
      <c r="AM873" s="110"/>
      <c r="AN873" s="118"/>
      <c r="AO873" s="93"/>
      <c r="AP873" s="93"/>
      <c r="AQ873" s="110"/>
      <c r="AR873" s="118"/>
      <c r="AS873" s="93"/>
      <c r="AT873" s="93"/>
      <c r="AU873" s="110"/>
      <c r="AV873" s="118"/>
      <c r="AW873" s="93"/>
      <c r="AX873" s="93"/>
      <c r="AY873" s="110"/>
      <c r="AZ873" s="118"/>
      <c r="BA873" s="93"/>
      <c r="BB873" s="93"/>
      <c r="BC873" s="110"/>
      <c r="BD873" s="118"/>
      <c r="BE873" s="93"/>
      <c r="BF873" s="93"/>
      <c r="BG873" s="110"/>
      <c r="BH873" s="118"/>
      <c r="BI873" s="93"/>
      <c r="BJ873" s="93"/>
      <c r="BK873" s="110"/>
      <c r="BL873" s="118"/>
      <c r="BM873" s="93"/>
      <c r="BN873" s="93"/>
      <c r="BO873" s="110"/>
      <c r="BP873" s="118"/>
      <c r="BQ873" s="93"/>
      <c r="BR873" s="93"/>
      <c r="BS873" s="110"/>
      <c r="BT873" s="118"/>
      <c r="BU873" s="93"/>
      <c r="BV873" s="93"/>
      <c r="BW873" s="110"/>
      <c r="BX873" s="118"/>
      <c r="BY873" s="93"/>
      <c r="BZ873" s="93"/>
      <c r="CA873" s="110"/>
      <c r="CB873" s="118"/>
      <c r="CC873" s="93"/>
      <c r="CD873" s="93"/>
      <c r="CE873" s="110"/>
      <c r="CF873" s="118"/>
      <c r="CG873" s="93"/>
      <c r="CH873" s="93"/>
      <c r="CI873" s="110"/>
      <c r="CJ873" s="118"/>
      <c r="CK873" s="93"/>
      <c r="CL873" s="93"/>
      <c r="CM873" s="110"/>
      <c r="CN873" s="118"/>
      <c r="CO873" s="93"/>
      <c r="CP873" s="93"/>
      <c r="CQ873" s="110"/>
      <c r="CR873" s="118"/>
      <c r="CS873" s="93"/>
      <c r="CT873" s="93"/>
      <c r="CU873" s="110"/>
      <c r="CV873" s="118"/>
      <c r="CW873" s="93"/>
      <c r="CX873" s="93"/>
      <c r="CY873" s="110"/>
      <c r="CZ873" s="118"/>
      <c r="DA873" s="93"/>
      <c r="DB873" s="93"/>
      <c r="DC873" s="110"/>
      <c r="DD873" s="118"/>
      <c r="DE873" s="93"/>
      <c r="DF873" s="93"/>
      <c r="DG873" s="110"/>
      <c r="DH873" s="118"/>
      <c r="DI873" s="93"/>
      <c r="DJ873" s="93"/>
      <c r="DK873" s="110"/>
      <c r="DL873" s="118"/>
      <c r="DM873" s="93"/>
      <c r="DN873" s="93"/>
      <c r="DO873" s="110"/>
      <c r="DP873" s="118"/>
      <c r="DQ873" s="93"/>
      <c r="DR873" s="93"/>
      <c r="DS873" s="110"/>
      <c r="DT873" s="118"/>
      <c r="DU873" s="93"/>
      <c r="DV873" s="93"/>
      <c r="DW873" s="110"/>
      <c r="DX873" s="118"/>
      <c r="DY873" s="93"/>
      <c r="DZ873" s="93"/>
      <c r="EA873" s="110"/>
      <c r="EB873" s="118"/>
      <c r="EC873" s="93"/>
      <c r="ED873" s="93"/>
      <c r="EE873" s="110"/>
      <c r="EF873" s="118"/>
      <c r="EG873" s="93"/>
      <c r="EH873" s="93"/>
      <c r="EI873" s="110"/>
      <c r="EJ873" s="118"/>
      <c r="EK873" s="93"/>
      <c r="EL873" s="93"/>
      <c r="EM873" s="110"/>
      <c r="EN873" s="118"/>
      <c r="EO873" s="93"/>
      <c r="EP873" s="93"/>
      <c r="EQ873" s="110"/>
      <c r="ER873" s="118"/>
      <c r="ES873" s="93"/>
      <c r="ET873" s="93"/>
      <c r="EU873" s="110"/>
      <c r="EV873" s="118"/>
      <c r="EW873" s="93"/>
      <c r="EX873" s="93"/>
      <c r="EY873" s="110"/>
      <c r="EZ873" s="118"/>
      <c r="FA873" s="93"/>
      <c r="FB873" s="93"/>
      <c r="FC873" s="110"/>
      <c r="FD873" s="118"/>
      <c r="FE873" s="93"/>
      <c r="FF873" s="93"/>
      <c r="FG873" s="110"/>
      <c r="FH873" s="118"/>
      <c r="FI873" s="93"/>
      <c r="FJ873" s="93"/>
      <c r="FK873" s="110"/>
      <c r="FL873" s="118"/>
      <c r="FM873" s="93"/>
      <c r="FN873" s="93"/>
      <c r="FO873" s="110"/>
      <c r="FP873" s="118"/>
      <c r="FQ873" s="93"/>
      <c r="FR873" s="93"/>
      <c r="FS873" s="110"/>
      <c r="FT873" s="118"/>
      <c r="FU873" s="93"/>
      <c r="FV873" s="93"/>
      <c r="FW873" s="110"/>
      <c r="FX873" s="118"/>
      <c r="FY873" s="93"/>
      <c r="FZ873" s="93"/>
      <c r="GA873" s="110"/>
      <c r="GB873" s="118"/>
      <c r="GC873" s="93"/>
      <c r="GD873" s="93"/>
      <c r="GE873" s="110"/>
      <c r="GF873" s="118"/>
      <c r="GG873" s="93"/>
      <c r="GH873" s="93"/>
      <c r="GI873" s="110"/>
      <c r="GJ873" s="118"/>
      <c r="GK873" s="93"/>
      <c r="GL873" s="93"/>
      <c r="GM873" s="110"/>
      <c r="GN873" s="118"/>
      <c r="GO873" s="93"/>
      <c r="GP873" s="93"/>
      <c r="GQ873" s="110"/>
    </row>
    <row r="874" spans="1:199" ht="15.75" x14ac:dyDescent="0.25">
      <c r="A874">
        <f t="shared" si="738"/>
        <v>1</v>
      </c>
      <c r="B874">
        <f t="shared" si="739"/>
        <v>1900</v>
      </c>
      <c r="D874" s="93"/>
      <c r="E874" s="93"/>
      <c r="F874" s="93"/>
      <c r="G874" s="110"/>
      <c r="H874" s="118"/>
      <c r="I874" s="93"/>
      <c r="J874" s="93"/>
      <c r="K874" s="110"/>
      <c r="L874" s="118"/>
      <c r="M874" s="93"/>
      <c r="N874" s="93"/>
      <c r="O874" s="110"/>
      <c r="P874" s="118"/>
      <c r="Q874" s="93"/>
      <c r="R874" s="93"/>
      <c r="S874" s="110"/>
      <c r="T874" s="118"/>
      <c r="U874" s="93"/>
      <c r="V874" s="93"/>
      <c r="W874" s="110"/>
      <c r="X874" s="118"/>
      <c r="Y874" s="93"/>
      <c r="Z874" s="93"/>
      <c r="AA874" s="110"/>
      <c r="AB874" s="118"/>
      <c r="AC874" s="93"/>
      <c r="AD874" s="93"/>
      <c r="AE874" s="110"/>
      <c r="AF874" s="118"/>
      <c r="AG874" s="93"/>
      <c r="AH874" s="93"/>
      <c r="AI874" s="110"/>
      <c r="AJ874" s="118"/>
      <c r="AK874" s="93"/>
      <c r="AL874" s="93"/>
      <c r="AM874" s="110"/>
      <c r="AN874" s="118"/>
      <c r="AO874" s="93"/>
      <c r="AP874" s="93"/>
      <c r="AQ874" s="110"/>
      <c r="AR874" s="118"/>
      <c r="AS874" s="93"/>
      <c r="AT874" s="93"/>
      <c r="AU874" s="110"/>
      <c r="AV874" s="118"/>
      <c r="AW874" s="93"/>
      <c r="AX874" s="93"/>
      <c r="AY874" s="110"/>
      <c r="AZ874" s="118"/>
      <c r="BA874" s="93"/>
      <c r="BB874" s="93"/>
      <c r="BC874" s="110"/>
      <c r="BD874" s="118"/>
      <c r="BE874" s="93"/>
      <c r="BF874" s="93"/>
      <c r="BG874" s="110"/>
      <c r="BH874" s="118"/>
      <c r="BI874" s="93"/>
      <c r="BJ874" s="93"/>
      <c r="BK874" s="110"/>
      <c r="BL874" s="118"/>
      <c r="BM874" s="93"/>
      <c r="BN874" s="93"/>
      <c r="BO874" s="110"/>
      <c r="BP874" s="118"/>
      <c r="BQ874" s="93"/>
      <c r="BR874" s="93"/>
      <c r="BS874" s="110"/>
      <c r="BT874" s="118"/>
      <c r="BU874" s="93"/>
      <c r="BV874" s="93"/>
      <c r="BW874" s="110"/>
      <c r="BX874" s="118"/>
      <c r="BY874" s="93"/>
      <c r="BZ874" s="93"/>
      <c r="CA874" s="110"/>
      <c r="CB874" s="118"/>
      <c r="CC874" s="93"/>
      <c r="CD874" s="93"/>
      <c r="CE874" s="110"/>
      <c r="CF874" s="118"/>
      <c r="CG874" s="93"/>
      <c r="CH874" s="93"/>
      <c r="CI874" s="110"/>
      <c r="CJ874" s="118"/>
      <c r="CK874" s="93"/>
      <c r="CL874" s="93"/>
      <c r="CM874" s="110"/>
      <c r="CN874" s="118"/>
      <c r="CO874" s="93"/>
      <c r="CP874" s="93"/>
      <c r="CQ874" s="110"/>
      <c r="CR874" s="118"/>
      <c r="CS874" s="93"/>
      <c r="CT874" s="93"/>
      <c r="CU874" s="110"/>
      <c r="CV874" s="118"/>
      <c r="CW874" s="93"/>
      <c r="CX874" s="93"/>
      <c r="CY874" s="110"/>
      <c r="CZ874" s="118"/>
      <c r="DA874" s="93"/>
      <c r="DB874" s="93"/>
      <c r="DC874" s="110"/>
      <c r="DD874" s="118"/>
      <c r="DE874" s="93"/>
      <c r="DF874" s="93"/>
      <c r="DG874" s="110"/>
      <c r="DH874" s="118"/>
      <c r="DI874" s="93"/>
      <c r="DJ874" s="93"/>
      <c r="DK874" s="110"/>
      <c r="DL874" s="118"/>
      <c r="DM874" s="93"/>
      <c r="DN874" s="93"/>
      <c r="DO874" s="110"/>
      <c r="DP874" s="118"/>
      <c r="DQ874" s="93"/>
      <c r="DR874" s="93"/>
      <c r="DS874" s="110"/>
      <c r="DT874" s="118"/>
      <c r="DU874" s="93"/>
      <c r="DV874" s="93"/>
      <c r="DW874" s="110"/>
      <c r="DX874" s="118"/>
      <c r="DY874" s="93"/>
      <c r="DZ874" s="93"/>
      <c r="EA874" s="110"/>
      <c r="EB874" s="118"/>
      <c r="EC874" s="93"/>
      <c r="ED874" s="93"/>
      <c r="EE874" s="110"/>
      <c r="EF874" s="118"/>
      <c r="EG874" s="93"/>
      <c r="EH874" s="93"/>
      <c r="EI874" s="110"/>
      <c r="EJ874" s="118"/>
      <c r="EK874" s="93"/>
      <c r="EL874" s="93"/>
      <c r="EM874" s="110"/>
      <c r="EN874" s="118"/>
      <c r="EO874" s="93"/>
      <c r="EP874" s="93"/>
      <c r="EQ874" s="110"/>
      <c r="ER874" s="118"/>
      <c r="ES874" s="93"/>
      <c r="ET874" s="93"/>
      <c r="EU874" s="110"/>
      <c r="EV874" s="118"/>
      <c r="EW874" s="93"/>
      <c r="EX874" s="93"/>
      <c r="EY874" s="110"/>
      <c r="EZ874" s="118"/>
      <c r="FA874" s="93"/>
      <c r="FB874" s="93"/>
      <c r="FC874" s="110"/>
      <c r="FD874" s="118"/>
      <c r="FE874" s="93"/>
      <c r="FF874" s="93"/>
      <c r="FG874" s="110"/>
      <c r="FH874" s="118"/>
      <c r="FI874" s="93"/>
      <c r="FJ874" s="93"/>
      <c r="FK874" s="110"/>
      <c r="FL874" s="118"/>
      <c r="FM874" s="93"/>
      <c r="FN874" s="93"/>
      <c r="FO874" s="110"/>
      <c r="FP874" s="118"/>
      <c r="FQ874" s="93"/>
      <c r="FR874" s="93"/>
      <c r="FS874" s="110"/>
      <c r="FT874" s="118"/>
      <c r="FU874" s="93"/>
      <c r="FV874" s="93"/>
      <c r="FW874" s="110"/>
      <c r="FX874" s="118"/>
      <c r="FY874" s="93"/>
      <c r="FZ874" s="93"/>
      <c r="GA874" s="110"/>
      <c r="GB874" s="118"/>
      <c r="GC874" s="93"/>
      <c r="GD874" s="93"/>
      <c r="GE874" s="110"/>
      <c r="GF874" s="118"/>
      <c r="GG874" s="93"/>
      <c r="GH874" s="93"/>
      <c r="GI874" s="110"/>
      <c r="GJ874" s="118"/>
      <c r="GK874" s="93"/>
      <c r="GL874" s="93"/>
      <c r="GM874" s="110"/>
      <c r="GN874" s="118"/>
      <c r="GO874" s="93"/>
      <c r="GP874" s="93"/>
      <c r="GQ874" s="110"/>
    </row>
    <row r="875" spans="1:199" ht="15.75" x14ac:dyDescent="0.25">
      <c r="A875">
        <f t="shared" si="738"/>
        <v>1</v>
      </c>
      <c r="B875">
        <f t="shared" si="739"/>
        <v>1900</v>
      </c>
      <c r="D875" s="93"/>
      <c r="E875" s="93"/>
      <c r="F875" s="93"/>
      <c r="G875" s="110"/>
      <c r="H875" s="118"/>
      <c r="I875" s="93"/>
      <c r="J875" s="93"/>
      <c r="K875" s="110"/>
      <c r="L875" s="118"/>
      <c r="M875" s="93"/>
      <c r="N875" s="93"/>
      <c r="O875" s="110"/>
      <c r="P875" s="118"/>
      <c r="Q875" s="93"/>
      <c r="R875" s="93"/>
      <c r="S875" s="110"/>
      <c r="T875" s="118"/>
      <c r="U875" s="93"/>
      <c r="V875" s="93"/>
      <c r="W875" s="110"/>
      <c r="X875" s="118"/>
      <c r="Y875" s="93"/>
      <c r="Z875" s="93"/>
      <c r="AA875" s="110"/>
      <c r="AB875" s="118"/>
      <c r="AC875" s="93"/>
      <c r="AD875" s="93"/>
      <c r="AE875" s="110"/>
      <c r="AF875" s="118"/>
      <c r="AG875" s="93"/>
      <c r="AH875" s="93"/>
      <c r="AI875" s="110"/>
      <c r="AJ875" s="118"/>
      <c r="AK875" s="93"/>
      <c r="AL875" s="93"/>
      <c r="AM875" s="110"/>
      <c r="AN875" s="118"/>
      <c r="AO875" s="93"/>
      <c r="AP875" s="93"/>
      <c r="AQ875" s="110"/>
      <c r="AR875" s="118"/>
      <c r="AS875" s="93"/>
      <c r="AT875" s="93"/>
      <c r="AU875" s="110"/>
      <c r="AV875" s="118"/>
      <c r="AW875" s="93"/>
      <c r="AX875" s="93"/>
      <c r="AY875" s="110"/>
      <c r="AZ875" s="118"/>
      <c r="BA875" s="93"/>
      <c r="BB875" s="93"/>
      <c r="BC875" s="110"/>
      <c r="BD875" s="118"/>
      <c r="BE875" s="93"/>
      <c r="BF875" s="93"/>
      <c r="BG875" s="110"/>
      <c r="BH875" s="118"/>
      <c r="BI875" s="93"/>
      <c r="BJ875" s="93"/>
      <c r="BK875" s="110"/>
      <c r="BL875" s="118"/>
      <c r="BM875" s="93"/>
      <c r="BN875" s="93"/>
      <c r="BO875" s="110"/>
      <c r="BP875" s="118"/>
      <c r="BQ875" s="93"/>
      <c r="BR875" s="93"/>
      <c r="BS875" s="110"/>
      <c r="BT875" s="118"/>
      <c r="BU875" s="93"/>
      <c r="BV875" s="93"/>
      <c r="BW875" s="110"/>
      <c r="BX875" s="118"/>
      <c r="BY875" s="93"/>
      <c r="BZ875" s="93"/>
      <c r="CA875" s="110"/>
      <c r="CB875" s="118"/>
      <c r="CC875" s="93"/>
      <c r="CD875" s="93"/>
      <c r="CE875" s="110"/>
      <c r="CF875" s="118"/>
      <c r="CG875" s="93"/>
      <c r="CH875" s="93"/>
      <c r="CI875" s="110"/>
      <c r="CJ875" s="118"/>
      <c r="CK875" s="93"/>
      <c r="CL875" s="93"/>
      <c r="CM875" s="110"/>
      <c r="CN875" s="118"/>
      <c r="CO875" s="93"/>
      <c r="CP875" s="93"/>
      <c r="CQ875" s="110"/>
      <c r="CR875" s="118"/>
      <c r="CS875" s="93"/>
      <c r="CT875" s="93"/>
      <c r="CU875" s="110"/>
      <c r="CV875" s="118"/>
      <c r="CW875" s="93"/>
      <c r="CX875" s="93"/>
      <c r="CY875" s="110"/>
      <c r="CZ875" s="118"/>
      <c r="DA875" s="93"/>
      <c r="DB875" s="93"/>
      <c r="DC875" s="110"/>
      <c r="DD875" s="118"/>
      <c r="DE875" s="93"/>
      <c r="DF875" s="93"/>
      <c r="DG875" s="110"/>
      <c r="DH875" s="118"/>
      <c r="DI875" s="93"/>
      <c r="DJ875" s="93"/>
      <c r="DK875" s="110"/>
      <c r="DL875" s="118"/>
      <c r="DM875" s="93"/>
      <c r="DN875" s="93"/>
      <c r="DO875" s="110"/>
      <c r="DP875" s="118"/>
      <c r="DQ875" s="93"/>
      <c r="DR875" s="93"/>
      <c r="DS875" s="110"/>
      <c r="DT875" s="118"/>
      <c r="DU875" s="93"/>
      <c r="DV875" s="93"/>
      <c r="DW875" s="110"/>
      <c r="DX875" s="118"/>
      <c r="DY875" s="93"/>
      <c r="DZ875" s="93"/>
      <c r="EA875" s="110"/>
      <c r="EB875" s="118"/>
      <c r="EC875" s="93"/>
      <c r="ED875" s="93"/>
      <c r="EE875" s="110"/>
      <c r="EF875" s="118"/>
      <c r="EG875" s="93"/>
      <c r="EH875" s="93"/>
      <c r="EI875" s="110"/>
      <c r="EJ875" s="118"/>
      <c r="EK875" s="93"/>
      <c r="EL875" s="93"/>
      <c r="EM875" s="110"/>
      <c r="EN875" s="118"/>
      <c r="EO875" s="93"/>
      <c r="EP875" s="93"/>
      <c r="EQ875" s="110"/>
      <c r="ER875" s="118"/>
      <c r="ES875" s="93"/>
      <c r="ET875" s="93"/>
      <c r="EU875" s="110"/>
      <c r="EV875" s="118"/>
      <c r="EW875" s="93"/>
      <c r="EX875" s="93"/>
      <c r="EY875" s="110"/>
      <c r="EZ875" s="118"/>
      <c r="FA875" s="93"/>
      <c r="FB875" s="93"/>
      <c r="FC875" s="110"/>
      <c r="FD875" s="118"/>
      <c r="FE875" s="93"/>
      <c r="FF875" s="93"/>
      <c r="FG875" s="110"/>
      <c r="FH875" s="118"/>
      <c r="FI875" s="93"/>
      <c r="FJ875" s="93"/>
      <c r="FK875" s="110"/>
      <c r="FL875" s="118"/>
      <c r="FM875" s="93"/>
      <c r="FN875" s="93"/>
      <c r="FO875" s="110"/>
      <c r="FP875" s="118"/>
      <c r="FQ875" s="93"/>
      <c r="FR875" s="93"/>
      <c r="FS875" s="110"/>
      <c r="FT875" s="118"/>
      <c r="FU875" s="93"/>
      <c r="FV875" s="93"/>
      <c r="FW875" s="110"/>
      <c r="FX875" s="118"/>
      <c r="FY875" s="93"/>
      <c r="FZ875" s="93"/>
      <c r="GA875" s="110"/>
      <c r="GB875" s="118"/>
      <c r="GC875" s="93"/>
      <c r="GD875" s="93"/>
      <c r="GE875" s="110"/>
      <c r="GF875" s="118"/>
      <c r="GG875" s="93"/>
      <c r="GH875" s="93"/>
      <c r="GI875" s="110"/>
      <c r="GJ875" s="118"/>
      <c r="GK875" s="93"/>
      <c r="GL875" s="93"/>
      <c r="GM875" s="110"/>
      <c r="GN875" s="118"/>
      <c r="GO875" s="93"/>
      <c r="GP875" s="93"/>
      <c r="GQ875" s="110"/>
    </row>
    <row r="876" spans="1:199" ht="15.75" x14ac:dyDescent="0.25">
      <c r="A876">
        <f t="shared" si="738"/>
        <v>1</v>
      </c>
      <c r="B876">
        <f t="shared" si="739"/>
        <v>1900</v>
      </c>
      <c r="D876" s="93"/>
      <c r="E876" s="93"/>
      <c r="F876" s="93"/>
      <c r="G876" s="110"/>
      <c r="H876" s="118"/>
      <c r="I876" s="93"/>
      <c r="J876" s="93"/>
      <c r="K876" s="110"/>
      <c r="L876" s="118"/>
      <c r="M876" s="93"/>
      <c r="N876" s="93"/>
      <c r="O876" s="110"/>
      <c r="P876" s="118"/>
      <c r="Q876" s="93"/>
      <c r="R876" s="93"/>
      <c r="S876" s="110"/>
      <c r="T876" s="118"/>
      <c r="U876" s="93"/>
      <c r="V876" s="93"/>
      <c r="W876" s="110"/>
      <c r="X876" s="118"/>
      <c r="Y876" s="93"/>
      <c r="Z876" s="93"/>
      <c r="AA876" s="110"/>
      <c r="AB876" s="118"/>
      <c r="AC876" s="93"/>
      <c r="AD876" s="93"/>
      <c r="AE876" s="110"/>
      <c r="AF876" s="118"/>
      <c r="AG876" s="93"/>
      <c r="AH876" s="93"/>
      <c r="AI876" s="110"/>
      <c r="AJ876" s="118"/>
      <c r="AK876" s="93"/>
      <c r="AL876" s="93"/>
      <c r="AM876" s="110"/>
      <c r="AN876" s="118"/>
      <c r="AO876" s="93"/>
      <c r="AP876" s="93"/>
      <c r="AQ876" s="110"/>
      <c r="AR876" s="118"/>
      <c r="AS876" s="93"/>
      <c r="AT876" s="93"/>
      <c r="AU876" s="110"/>
      <c r="AV876" s="118"/>
      <c r="AW876" s="93"/>
      <c r="AX876" s="93"/>
      <c r="AY876" s="110"/>
      <c r="AZ876" s="118"/>
      <c r="BA876" s="93"/>
      <c r="BB876" s="93"/>
      <c r="BC876" s="110"/>
      <c r="BD876" s="118"/>
      <c r="BE876" s="93"/>
      <c r="BF876" s="93"/>
      <c r="BG876" s="110"/>
      <c r="BH876" s="118"/>
      <c r="BI876" s="93"/>
      <c r="BJ876" s="93"/>
      <c r="BK876" s="110"/>
      <c r="BL876" s="118"/>
      <c r="BM876" s="93"/>
      <c r="BN876" s="93"/>
      <c r="BO876" s="110"/>
      <c r="BP876" s="118"/>
      <c r="BQ876" s="93"/>
      <c r="BR876" s="93"/>
      <c r="BS876" s="110"/>
      <c r="BT876" s="118"/>
      <c r="BU876" s="93"/>
      <c r="BV876" s="93"/>
      <c r="BW876" s="110"/>
      <c r="BX876" s="118"/>
      <c r="BY876" s="93"/>
      <c r="BZ876" s="93"/>
      <c r="CA876" s="110"/>
      <c r="CB876" s="118"/>
      <c r="CC876" s="93"/>
      <c r="CD876" s="93"/>
      <c r="CE876" s="110"/>
      <c r="CF876" s="118"/>
      <c r="CG876" s="93"/>
      <c r="CH876" s="93"/>
      <c r="CI876" s="110"/>
      <c r="CJ876" s="118"/>
      <c r="CK876" s="93"/>
      <c r="CL876" s="93"/>
      <c r="CM876" s="110"/>
      <c r="CN876" s="118"/>
      <c r="CO876" s="93"/>
      <c r="CP876" s="93"/>
      <c r="CQ876" s="110"/>
      <c r="CR876" s="118"/>
      <c r="CS876" s="93"/>
      <c r="CT876" s="93"/>
      <c r="CU876" s="110"/>
      <c r="CV876" s="118"/>
      <c r="CW876" s="93"/>
      <c r="CX876" s="93"/>
      <c r="CY876" s="110"/>
      <c r="CZ876" s="118"/>
      <c r="DA876" s="93"/>
      <c r="DB876" s="93"/>
      <c r="DC876" s="110"/>
      <c r="DD876" s="118"/>
      <c r="DE876" s="93"/>
      <c r="DF876" s="93"/>
      <c r="DG876" s="110"/>
      <c r="DH876" s="118"/>
      <c r="DI876" s="93"/>
      <c r="DJ876" s="93"/>
      <c r="DK876" s="110"/>
      <c r="DL876" s="118"/>
      <c r="DM876" s="93"/>
      <c r="DN876" s="93"/>
      <c r="DO876" s="110"/>
      <c r="DP876" s="118"/>
      <c r="DQ876" s="93"/>
      <c r="DR876" s="93"/>
      <c r="DS876" s="110"/>
      <c r="DT876" s="118"/>
      <c r="DU876" s="93"/>
      <c r="DV876" s="93"/>
      <c r="DW876" s="110"/>
      <c r="DX876" s="118"/>
      <c r="DY876" s="93"/>
      <c r="DZ876" s="93"/>
      <c r="EA876" s="110"/>
      <c r="EB876" s="118"/>
      <c r="EC876" s="93"/>
      <c r="ED876" s="93"/>
      <c r="EE876" s="110"/>
      <c r="EF876" s="118"/>
      <c r="EG876" s="93"/>
      <c r="EH876" s="93"/>
      <c r="EI876" s="110"/>
      <c r="EJ876" s="118"/>
      <c r="EK876" s="93"/>
      <c r="EL876" s="93"/>
      <c r="EM876" s="110"/>
      <c r="EN876" s="118"/>
      <c r="EO876" s="93"/>
      <c r="EP876" s="93"/>
      <c r="EQ876" s="110"/>
      <c r="ER876" s="118"/>
      <c r="ES876" s="93"/>
      <c r="ET876" s="93"/>
      <c r="EU876" s="110"/>
      <c r="EV876" s="118"/>
      <c r="EW876" s="93"/>
      <c r="EX876" s="93"/>
      <c r="EY876" s="110"/>
      <c r="EZ876" s="118"/>
      <c r="FA876" s="93"/>
      <c r="FB876" s="93"/>
      <c r="FC876" s="110"/>
      <c r="FD876" s="118"/>
      <c r="FE876" s="93"/>
      <c r="FF876" s="93"/>
      <c r="FG876" s="110"/>
      <c r="FH876" s="118"/>
      <c r="FI876" s="93"/>
      <c r="FJ876" s="93"/>
      <c r="FK876" s="110"/>
      <c r="FL876" s="118"/>
      <c r="FM876" s="93"/>
      <c r="FN876" s="93"/>
      <c r="FO876" s="110"/>
      <c r="FP876" s="118"/>
      <c r="FQ876" s="93"/>
      <c r="FR876" s="93"/>
      <c r="FS876" s="110"/>
      <c r="FT876" s="118"/>
      <c r="FU876" s="93"/>
      <c r="FV876" s="93"/>
      <c r="FW876" s="110"/>
      <c r="FX876" s="118"/>
      <c r="FY876" s="93"/>
      <c r="FZ876" s="93"/>
      <c r="GA876" s="110"/>
      <c r="GB876" s="118"/>
      <c r="GC876" s="93"/>
      <c r="GD876" s="93"/>
      <c r="GE876" s="110"/>
      <c r="GF876" s="118"/>
      <c r="GG876" s="93"/>
      <c r="GH876" s="93"/>
      <c r="GI876" s="110"/>
      <c r="GJ876" s="118"/>
      <c r="GK876" s="93"/>
      <c r="GL876" s="93"/>
      <c r="GM876" s="110"/>
      <c r="GN876" s="118"/>
      <c r="GO876" s="93"/>
      <c r="GP876" s="93"/>
      <c r="GQ876" s="110"/>
    </row>
    <row r="877" spans="1:199" ht="15.75" x14ac:dyDescent="0.25">
      <c r="A877">
        <f t="shared" si="738"/>
        <v>1</v>
      </c>
      <c r="B877">
        <f t="shared" si="739"/>
        <v>1900</v>
      </c>
      <c r="D877" s="93"/>
      <c r="E877" s="93"/>
      <c r="F877" s="93"/>
      <c r="G877" s="110"/>
      <c r="H877" s="118"/>
      <c r="I877" s="93"/>
      <c r="J877" s="93"/>
      <c r="K877" s="110"/>
      <c r="L877" s="118"/>
      <c r="M877" s="93"/>
      <c r="N877" s="93"/>
      <c r="O877" s="110"/>
      <c r="P877" s="118"/>
      <c r="Q877" s="93"/>
      <c r="R877" s="93"/>
      <c r="S877" s="110"/>
      <c r="T877" s="118"/>
      <c r="U877" s="93"/>
      <c r="V877" s="93"/>
      <c r="W877" s="110"/>
      <c r="X877" s="118"/>
      <c r="Y877" s="93"/>
      <c r="Z877" s="93"/>
      <c r="AA877" s="110"/>
      <c r="AB877" s="118"/>
      <c r="AC877" s="93"/>
      <c r="AD877" s="93"/>
      <c r="AE877" s="110"/>
      <c r="AF877" s="118"/>
      <c r="AG877" s="93"/>
      <c r="AH877" s="93"/>
      <c r="AI877" s="110"/>
      <c r="AJ877" s="118"/>
      <c r="AK877" s="93"/>
      <c r="AL877" s="93"/>
      <c r="AM877" s="110"/>
      <c r="AN877" s="118"/>
      <c r="AO877" s="93"/>
      <c r="AP877" s="93"/>
      <c r="AQ877" s="110"/>
      <c r="AR877" s="118"/>
      <c r="AS877" s="93"/>
      <c r="AT877" s="93"/>
      <c r="AU877" s="110"/>
      <c r="AV877" s="118"/>
      <c r="AW877" s="93"/>
      <c r="AX877" s="93"/>
      <c r="AY877" s="110"/>
      <c r="AZ877" s="118"/>
      <c r="BA877" s="93"/>
      <c r="BB877" s="93"/>
      <c r="BC877" s="110"/>
      <c r="BD877" s="118"/>
      <c r="BE877" s="93"/>
      <c r="BF877" s="93"/>
      <c r="BG877" s="110"/>
      <c r="BH877" s="118"/>
      <c r="BI877" s="93"/>
      <c r="BJ877" s="93"/>
      <c r="BK877" s="110"/>
      <c r="BL877" s="118"/>
      <c r="BM877" s="93"/>
      <c r="BN877" s="93"/>
      <c r="BO877" s="110"/>
      <c r="BP877" s="118"/>
      <c r="BQ877" s="93"/>
      <c r="BR877" s="93"/>
      <c r="BS877" s="110"/>
      <c r="BT877" s="118"/>
      <c r="BU877" s="93"/>
      <c r="BV877" s="93"/>
      <c r="BW877" s="110"/>
      <c r="BX877" s="118"/>
      <c r="BY877" s="93"/>
      <c r="BZ877" s="93"/>
      <c r="CA877" s="110"/>
      <c r="CB877" s="118"/>
      <c r="CC877" s="93"/>
      <c r="CD877" s="93"/>
      <c r="CE877" s="110"/>
      <c r="CF877" s="118"/>
      <c r="CG877" s="93"/>
      <c r="CH877" s="93"/>
      <c r="CI877" s="110"/>
      <c r="CJ877" s="118"/>
      <c r="CK877" s="93"/>
      <c r="CL877" s="93"/>
      <c r="CM877" s="110"/>
      <c r="CN877" s="118"/>
      <c r="CO877" s="93"/>
      <c r="CP877" s="93"/>
      <c r="CQ877" s="110"/>
      <c r="CR877" s="118"/>
      <c r="CS877" s="93"/>
      <c r="CT877" s="93"/>
      <c r="CU877" s="110"/>
      <c r="CV877" s="118"/>
      <c r="CW877" s="93"/>
      <c r="CX877" s="93"/>
      <c r="CY877" s="110"/>
      <c r="CZ877" s="118"/>
      <c r="DA877" s="93"/>
      <c r="DB877" s="93"/>
      <c r="DC877" s="110"/>
      <c r="DD877" s="118"/>
      <c r="DE877" s="93"/>
      <c r="DF877" s="93"/>
      <c r="DG877" s="110"/>
      <c r="DH877" s="118"/>
      <c r="DI877" s="93"/>
      <c r="DJ877" s="93"/>
      <c r="DK877" s="110"/>
      <c r="DL877" s="118"/>
      <c r="DM877" s="93"/>
      <c r="DN877" s="93"/>
      <c r="DO877" s="110"/>
      <c r="DP877" s="118"/>
      <c r="DQ877" s="93"/>
      <c r="DR877" s="93"/>
      <c r="DS877" s="110"/>
      <c r="DT877" s="118"/>
      <c r="DU877" s="93"/>
      <c r="DV877" s="93"/>
      <c r="DW877" s="110"/>
      <c r="DX877" s="118"/>
      <c r="DY877" s="93"/>
      <c r="DZ877" s="93"/>
      <c r="EA877" s="110"/>
      <c r="EB877" s="118"/>
      <c r="EC877" s="93"/>
      <c r="ED877" s="93"/>
      <c r="EE877" s="110"/>
      <c r="EF877" s="118"/>
      <c r="EG877" s="93"/>
      <c r="EH877" s="93"/>
      <c r="EI877" s="110"/>
      <c r="EJ877" s="118"/>
      <c r="EK877" s="93"/>
      <c r="EL877" s="93"/>
      <c r="EM877" s="110"/>
      <c r="EN877" s="118"/>
      <c r="EO877" s="93"/>
      <c r="EP877" s="93"/>
      <c r="EQ877" s="110"/>
      <c r="ER877" s="118"/>
      <c r="ES877" s="93"/>
      <c r="ET877" s="93"/>
      <c r="EU877" s="110"/>
      <c r="EV877" s="118"/>
      <c r="EW877" s="93"/>
      <c r="EX877" s="93"/>
      <c r="EY877" s="110"/>
      <c r="EZ877" s="118"/>
      <c r="FA877" s="93"/>
      <c r="FB877" s="93"/>
      <c r="FC877" s="110"/>
      <c r="FD877" s="118"/>
      <c r="FE877" s="93"/>
      <c r="FF877" s="93"/>
      <c r="FG877" s="110"/>
      <c r="FH877" s="118"/>
      <c r="FI877" s="93"/>
      <c r="FJ877" s="93"/>
      <c r="FK877" s="110"/>
      <c r="FL877" s="118"/>
      <c r="FM877" s="93"/>
      <c r="FN877" s="93"/>
      <c r="FO877" s="110"/>
      <c r="FP877" s="118"/>
      <c r="FQ877" s="93"/>
      <c r="FR877" s="93"/>
      <c r="FS877" s="110"/>
      <c r="FT877" s="118"/>
      <c r="FU877" s="93"/>
      <c r="FV877" s="93"/>
      <c r="FW877" s="110"/>
      <c r="FX877" s="118"/>
      <c r="FY877" s="93"/>
      <c r="FZ877" s="93"/>
      <c r="GA877" s="110"/>
      <c r="GB877" s="118"/>
      <c r="GC877" s="93"/>
      <c r="GD877" s="93"/>
      <c r="GE877" s="110"/>
      <c r="GF877" s="118"/>
      <c r="GG877" s="93"/>
      <c r="GH877" s="93"/>
      <c r="GI877" s="110"/>
      <c r="GJ877" s="118"/>
      <c r="GK877" s="93"/>
      <c r="GL877" s="93"/>
      <c r="GM877" s="110"/>
      <c r="GN877" s="118"/>
      <c r="GO877" s="93"/>
      <c r="GP877" s="93"/>
      <c r="GQ877" s="110"/>
    </row>
    <row r="878" spans="1:199" ht="15.75" x14ac:dyDescent="0.25">
      <c r="A878">
        <f t="shared" si="738"/>
        <v>1</v>
      </c>
      <c r="B878">
        <f t="shared" si="739"/>
        <v>1900</v>
      </c>
      <c r="D878" s="93"/>
      <c r="E878" s="93"/>
      <c r="F878" s="93"/>
      <c r="G878" s="110"/>
      <c r="H878" s="118"/>
      <c r="I878" s="93"/>
      <c r="J878" s="93"/>
      <c r="K878" s="110"/>
      <c r="L878" s="118"/>
      <c r="M878" s="93"/>
      <c r="N878" s="93"/>
      <c r="O878" s="110"/>
      <c r="P878" s="118"/>
      <c r="Q878" s="93"/>
      <c r="R878" s="93"/>
      <c r="S878" s="110"/>
      <c r="T878" s="118"/>
      <c r="U878" s="93"/>
      <c r="V878" s="93"/>
      <c r="W878" s="110"/>
      <c r="X878" s="118"/>
      <c r="Y878" s="93"/>
      <c r="Z878" s="93"/>
      <c r="AA878" s="110"/>
      <c r="AB878" s="118"/>
      <c r="AC878" s="93"/>
      <c r="AD878" s="93"/>
      <c r="AE878" s="110"/>
      <c r="AF878" s="118"/>
      <c r="AG878" s="93"/>
      <c r="AH878" s="93"/>
      <c r="AI878" s="110"/>
      <c r="AJ878" s="118"/>
      <c r="AK878" s="93"/>
      <c r="AL878" s="93"/>
      <c r="AM878" s="110"/>
      <c r="AN878" s="118"/>
      <c r="AO878" s="93"/>
      <c r="AP878" s="93"/>
      <c r="AQ878" s="110"/>
      <c r="AR878" s="118"/>
      <c r="AS878" s="93"/>
      <c r="AT878" s="93"/>
      <c r="AU878" s="110"/>
      <c r="AV878" s="118"/>
      <c r="AW878" s="93"/>
      <c r="AX878" s="93"/>
      <c r="AY878" s="110"/>
      <c r="AZ878" s="118"/>
      <c r="BA878" s="93"/>
      <c r="BB878" s="93"/>
      <c r="BC878" s="110"/>
      <c r="BD878" s="118"/>
      <c r="BE878" s="93"/>
      <c r="BF878" s="93"/>
      <c r="BG878" s="110"/>
      <c r="BH878" s="118"/>
      <c r="BI878" s="93"/>
      <c r="BJ878" s="93"/>
      <c r="BK878" s="110"/>
      <c r="BL878" s="118"/>
      <c r="BM878" s="93"/>
      <c r="BN878" s="93"/>
      <c r="BO878" s="110"/>
      <c r="BP878" s="118"/>
      <c r="BQ878" s="93"/>
      <c r="BR878" s="93"/>
      <c r="BS878" s="110"/>
      <c r="BT878" s="118"/>
      <c r="BU878" s="93"/>
      <c r="BV878" s="93"/>
      <c r="BW878" s="110"/>
      <c r="BX878" s="118"/>
      <c r="BY878" s="93"/>
      <c r="BZ878" s="93"/>
      <c r="CA878" s="110"/>
      <c r="CB878" s="118"/>
      <c r="CC878" s="93"/>
      <c r="CD878" s="93"/>
      <c r="CE878" s="110"/>
      <c r="CF878" s="118"/>
      <c r="CG878" s="93"/>
      <c r="CH878" s="93"/>
      <c r="CI878" s="110"/>
      <c r="CJ878" s="118"/>
      <c r="CK878" s="93"/>
      <c r="CL878" s="93"/>
      <c r="CM878" s="110"/>
      <c r="CN878" s="118"/>
      <c r="CO878" s="93"/>
      <c r="CP878" s="93"/>
      <c r="CQ878" s="110"/>
      <c r="CR878" s="118"/>
      <c r="CS878" s="93"/>
      <c r="CT878" s="93"/>
      <c r="CU878" s="110"/>
      <c r="CV878" s="118"/>
      <c r="CW878" s="93"/>
      <c r="CX878" s="93"/>
      <c r="CY878" s="110"/>
      <c r="CZ878" s="118"/>
      <c r="DA878" s="93"/>
      <c r="DB878" s="93"/>
      <c r="DC878" s="110"/>
      <c r="DD878" s="118"/>
      <c r="DE878" s="93"/>
      <c r="DF878" s="93"/>
      <c r="DG878" s="110"/>
      <c r="DH878" s="118"/>
      <c r="DI878" s="93"/>
      <c r="DJ878" s="93"/>
      <c r="DK878" s="110"/>
      <c r="DL878" s="118"/>
      <c r="DM878" s="93"/>
      <c r="DN878" s="93"/>
      <c r="DO878" s="110"/>
      <c r="DP878" s="118"/>
      <c r="DQ878" s="93"/>
      <c r="DR878" s="93"/>
      <c r="DS878" s="110"/>
      <c r="DT878" s="118"/>
      <c r="DU878" s="93"/>
      <c r="DV878" s="93"/>
      <c r="DW878" s="110"/>
      <c r="DX878" s="118"/>
      <c r="DY878" s="93"/>
      <c r="DZ878" s="93"/>
      <c r="EA878" s="110"/>
      <c r="EB878" s="118"/>
      <c r="EC878" s="93"/>
      <c r="ED878" s="93"/>
      <c r="EE878" s="110"/>
      <c r="EF878" s="118"/>
      <c r="EG878" s="93"/>
      <c r="EH878" s="93"/>
      <c r="EI878" s="110"/>
      <c r="EJ878" s="118"/>
      <c r="EK878" s="93"/>
      <c r="EL878" s="93"/>
      <c r="EM878" s="110"/>
      <c r="EN878" s="118"/>
      <c r="EO878" s="93"/>
      <c r="EP878" s="93"/>
      <c r="EQ878" s="110"/>
      <c r="ER878" s="118"/>
      <c r="ES878" s="93"/>
      <c r="ET878" s="93"/>
      <c r="EU878" s="110"/>
      <c r="EV878" s="118"/>
      <c r="EW878" s="93"/>
      <c r="EX878" s="93"/>
      <c r="EY878" s="110"/>
      <c r="EZ878" s="118"/>
      <c r="FA878" s="93"/>
      <c r="FB878" s="93"/>
      <c r="FC878" s="110"/>
      <c r="FD878" s="118"/>
      <c r="FE878" s="93"/>
      <c r="FF878" s="93"/>
      <c r="FG878" s="110"/>
      <c r="FH878" s="118"/>
      <c r="FI878" s="93"/>
      <c r="FJ878" s="93"/>
      <c r="FK878" s="110"/>
      <c r="FL878" s="118"/>
      <c r="FM878" s="93"/>
      <c r="FN878" s="93"/>
      <c r="FO878" s="110"/>
      <c r="FP878" s="118"/>
      <c r="FQ878" s="93"/>
      <c r="FR878" s="93"/>
      <c r="FS878" s="110"/>
      <c r="FT878" s="118"/>
      <c r="FU878" s="93"/>
      <c r="FV878" s="93"/>
      <c r="FW878" s="110"/>
      <c r="FX878" s="118"/>
      <c r="FY878" s="93"/>
      <c r="FZ878" s="93"/>
      <c r="GA878" s="110"/>
      <c r="GB878" s="118"/>
      <c r="GC878" s="93"/>
      <c r="GD878" s="93"/>
      <c r="GE878" s="110"/>
      <c r="GF878" s="118"/>
      <c r="GG878" s="93"/>
      <c r="GH878" s="93"/>
      <c r="GI878" s="110"/>
      <c r="GJ878" s="118"/>
      <c r="GK878" s="93"/>
      <c r="GL878" s="93"/>
      <c r="GM878" s="110"/>
      <c r="GN878" s="118"/>
      <c r="GO878" s="93"/>
      <c r="GP878" s="93"/>
      <c r="GQ878" s="110"/>
    </row>
    <row r="879" spans="1:199" ht="15.75" x14ac:dyDescent="0.25">
      <c r="A879">
        <f t="shared" si="738"/>
        <v>1</v>
      </c>
      <c r="B879">
        <f t="shared" si="739"/>
        <v>1900</v>
      </c>
      <c r="D879" s="93"/>
      <c r="E879" s="93"/>
      <c r="F879" s="93"/>
      <c r="G879" s="110"/>
      <c r="H879" s="118"/>
      <c r="I879" s="93"/>
      <c r="J879" s="93"/>
      <c r="K879" s="110"/>
      <c r="L879" s="118"/>
      <c r="M879" s="93"/>
      <c r="N879" s="93"/>
      <c r="O879" s="110"/>
      <c r="P879" s="118"/>
      <c r="Q879" s="93"/>
      <c r="R879" s="93"/>
      <c r="S879" s="110"/>
      <c r="T879" s="118"/>
      <c r="U879" s="93"/>
      <c r="V879" s="93"/>
      <c r="W879" s="110"/>
      <c r="X879" s="118"/>
      <c r="Y879" s="93"/>
      <c r="Z879" s="93"/>
      <c r="AA879" s="110"/>
      <c r="AB879" s="118"/>
      <c r="AC879" s="93"/>
      <c r="AD879" s="93"/>
      <c r="AE879" s="110"/>
      <c r="AF879" s="118"/>
      <c r="AG879" s="93"/>
      <c r="AH879" s="93"/>
      <c r="AI879" s="110"/>
      <c r="AJ879" s="118"/>
      <c r="AK879" s="93"/>
      <c r="AL879" s="93"/>
      <c r="AM879" s="110"/>
      <c r="AN879" s="118"/>
      <c r="AO879" s="93"/>
      <c r="AP879" s="93"/>
      <c r="AQ879" s="110"/>
      <c r="AR879" s="118"/>
      <c r="AS879" s="93"/>
      <c r="AT879" s="93"/>
      <c r="AU879" s="110"/>
      <c r="AV879" s="118"/>
      <c r="AW879" s="93"/>
      <c r="AX879" s="93"/>
      <c r="AY879" s="110"/>
      <c r="AZ879" s="118"/>
      <c r="BA879" s="93"/>
      <c r="BB879" s="93"/>
      <c r="BC879" s="110"/>
      <c r="BD879" s="118"/>
      <c r="BE879" s="93"/>
      <c r="BF879" s="93"/>
      <c r="BG879" s="110"/>
      <c r="BH879" s="118"/>
      <c r="BI879" s="93"/>
      <c r="BJ879" s="93"/>
      <c r="BK879" s="110"/>
      <c r="BL879" s="118"/>
      <c r="BM879" s="93"/>
      <c r="BN879" s="93"/>
      <c r="BO879" s="110"/>
      <c r="BP879" s="118"/>
      <c r="BQ879" s="93"/>
      <c r="BR879" s="93"/>
      <c r="BS879" s="110"/>
      <c r="BT879" s="118"/>
      <c r="BU879" s="93"/>
      <c r="BV879" s="93"/>
      <c r="BW879" s="110"/>
      <c r="BX879" s="118"/>
      <c r="BY879" s="93"/>
      <c r="BZ879" s="93"/>
      <c r="CA879" s="110"/>
      <c r="CB879" s="118"/>
      <c r="CC879" s="93"/>
      <c r="CD879" s="93"/>
      <c r="CE879" s="110"/>
      <c r="CF879" s="118"/>
      <c r="CG879" s="93"/>
      <c r="CH879" s="93"/>
      <c r="CI879" s="110"/>
      <c r="CJ879" s="118"/>
      <c r="CK879" s="93"/>
      <c r="CL879" s="93"/>
      <c r="CM879" s="110"/>
      <c r="CN879" s="118"/>
      <c r="CO879" s="93"/>
      <c r="CP879" s="93"/>
      <c r="CQ879" s="110"/>
      <c r="CR879" s="118"/>
      <c r="CS879" s="93"/>
      <c r="CT879" s="93"/>
      <c r="CU879" s="110"/>
      <c r="CV879" s="118"/>
      <c r="CW879" s="93"/>
      <c r="CX879" s="93"/>
      <c r="CY879" s="110"/>
      <c r="CZ879" s="118"/>
      <c r="DA879" s="93"/>
      <c r="DB879" s="93"/>
      <c r="DC879" s="110"/>
      <c r="DD879" s="118"/>
      <c r="DE879" s="93"/>
      <c r="DF879" s="93"/>
      <c r="DG879" s="110"/>
      <c r="DH879" s="118"/>
      <c r="DI879" s="93"/>
      <c r="DJ879" s="93"/>
      <c r="DK879" s="110"/>
      <c r="DL879" s="118"/>
      <c r="DM879" s="93"/>
      <c r="DN879" s="93"/>
      <c r="DO879" s="110"/>
      <c r="DP879" s="118"/>
      <c r="DQ879" s="93"/>
      <c r="DR879" s="93"/>
      <c r="DS879" s="110"/>
      <c r="DT879" s="118"/>
      <c r="DU879" s="93"/>
      <c r="DV879" s="93"/>
      <c r="DW879" s="110"/>
      <c r="DX879" s="118"/>
      <c r="DY879" s="93"/>
      <c r="DZ879" s="93"/>
      <c r="EA879" s="110"/>
      <c r="EB879" s="118"/>
      <c r="EC879" s="93"/>
      <c r="ED879" s="93"/>
      <c r="EE879" s="110"/>
      <c r="EF879" s="118"/>
      <c r="EG879" s="93"/>
      <c r="EH879" s="93"/>
      <c r="EI879" s="110"/>
      <c r="EJ879" s="118"/>
      <c r="EK879" s="93"/>
      <c r="EL879" s="93"/>
      <c r="EM879" s="110"/>
      <c r="EN879" s="118"/>
      <c r="EO879" s="93"/>
      <c r="EP879" s="93"/>
      <c r="EQ879" s="110"/>
      <c r="ER879" s="118"/>
      <c r="ES879" s="93"/>
      <c r="ET879" s="93"/>
      <c r="EU879" s="110"/>
      <c r="EV879" s="118"/>
      <c r="EW879" s="93"/>
      <c r="EX879" s="93"/>
      <c r="EY879" s="110"/>
      <c r="EZ879" s="118"/>
      <c r="FA879" s="93"/>
      <c r="FB879" s="93"/>
      <c r="FC879" s="110"/>
      <c r="FD879" s="118"/>
      <c r="FE879" s="93"/>
      <c r="FF879" s="93"/>
      <c r="FG879" s="110"/>
      <c r="FH879" s="118"/>
      <c r="FI879" s="93"/>
      <c r="FJ879" s="93"/>
      <c r="FK879" s="110"/>
      <c r="FL879" s="118"/>
      <c r="FM879" s="93"/>
      <c r="FN879" s="93"/>
      <c r="FO879" s="110"/>
      <c r="FP879" s="118"/>
      <c r="FQ879" s="93"/>
      <c r="FR879" s="93"/>
      <c r="FS879" s="110"/>
      <c r="FT879" s="118"/>
      <c r="FU879" s="93"/>
      <c r="FV879" s="93"/>
      <c r="FW879" s="110"/>
      <c r="FX879" s="118"/>
      <c r="FY879" s="93"/>
      <c r="FZ879" s="93"/>
      <c r="GA879" s="110"/>
      <c r="GB879" s="118"/>
      <c r="GC879" s="93"/>
      <c r="GD879" s="93"/>
      <c r="GE879" s="110"/>
      <c r="GF879" s="118"/>
      <c r="GG879" s="93"/>
      <c r="GH879" s="93"/>
      <c r="GI879" s="110"/>
      <c r="GJ879" s="118"/>
      <c r="GK879" s="93"/>
      <c r="GL879" s="93"/>
      <c r="GM879" s="110"/>
      <c r="GN879" s="118"/>
      <c r="GO879" s="93"/>
      <c r="GP879" s="93"/>
      <c r="GQ879" s="110"/>
    </row>
    <row r="880" spans="1:199" ht="15.75" x14ac:dyDescent="0.25">
      <c r="A880">
        <f t="shared" si="738"/>
        <v>1</v>
      </c>
      <c r="B880">
        <f t="shared" si="739"/>
        <v>1900</v>
      </c>
      <c r="D880" s="93"/>
      <c r="E880" s="93"/>
      <c r="F880" s="93"/>
      <c r="G880" s="110"/>
      <c r="H880" s="118"/>
      <c r="I880" s="93"/>
      <c r="J880" s="93"/>
      <c r="K880" s="110"/>
      <c r="L880" s="118"/>
      <c r="M880" s="93"/>
      <c r="N880" s="93"/>
      <c r="O880" s="110"/>
      <c r="P880" s="118"/>
      <c r="Q880" s="93"/>
      <c r="R880" s="93"/>
      <c r="S880" s="110"/>
      <c r="T880" s="118"/>
      <c r="U880" s="93"/>
      <c r="V880" s="93"/>
      <c r="W880" s="110"/>
      <c r="X880" s="118"/>
      <c r="Y880" s="93"/>
      <c r="Z880" s="93"/>
      <c r="AA880" s="110"/>
      <c r="AB880" s="118"/>
      <c r="AC880" s="93"/>
      <c r="AD880" s="93"/>
      <c r="AE880" s="110"/>
      <c r="AF880" s="118"/>
      <c r="AG880" s="93"/>
      <c r="AH880" s="93"/>
      <c r="AI880" s="110"/>
      <c r="AJ880" s="118"/>
      <c r="AK880" s="93"/>
      <c r="AL880" s="93"/>
      <c r="AM880" s="110"/>
      <c r="AN880" s="118"/>
      <c r="AO880" s="93"/>
      <c r="AP880" s="93"/>
      <c r="AQ880" s="110"/>
      <c r="AR880" s="118"/>
      <c r="AS880" s="93"/>
      <c r="AT880" s="93"/>
      <c r="AU880" s="110"/>
      <c r="AV880" s="118"/>
      <c r="AW880" s="93"/>
      <c r="AX880" s="93"/>
      <c r="AY880" s="110"/>
      <c r="AZ880" s="118"/>
      <c r="BA880" s="93"/>
      <c r="BB880" s="93"/>
      <c r="BC880" s="110"/>
      <c r="BD880" s="118"/>
      <c r="BE880" s="93"/>
      <c r="BF880" s="93"/>
      <c r="BG880" s="110"/>
      <c r="BH880" s="118"/>
      <c r="BI880" s="93"/>
      <c r="BJ880" s="93"/>
      <c r="BK880" s="110"/>
      <c r="BL880" s="118"/>
      <c r="BM880" s="93"/>
      <c r="BN880" s="93"/>
      <c r="BO880" s="110"/>
      <c r="BP880" s="118"/>
      <c r="BQ880" s="93"/>
      <c r="BR880" s="93"/>
      <c r="BS880" s="110"/>
      <c r="BT880" s="118"/>
      <c r="BU880" s="93"/>
      <c r="BV880" s="93"/>
      <c r="BW880" s="110"/>
      <c r="BX880" s="118"/>
      <c r="BY880" s="93"/>
      <c r="BZ880" s="93"/>
      <c r="CA880" s="110"/>
      <c r="CB880" s="118"/>
      <c r="CC880" s="93"/>
      <c r="CD880" s="93"/>
      <c r="CE880" s="110"/>
      <c r="CF880" s="118"/>
      <c r="CG880" s="93"/>
      <c r="CH880" s="93"/>
      <c r="CI880" s="110"/>
      <c r="CJ880" s="118"/>
      <c r="CK880" s="93"/>
      <c r="CL880" s="93"/>
      <c r="CM880" s="110"/>
      <c r="CN880" s="118"/>
      <c r="CO880" s="93"/>
      <c r="CP880" s="93"/>
      <c r="CQ880" s="110"/>
      <c r="CR880" s="118"/>
      <c r="CS880" s="93"/>
      <c r="CT880" s="93"/>
      <c r="CU880" s="110"/>
      <c r="CV880" s="118"/>
      <c r="CW880" s="93"/>
      <c r="CX880" s="93"/>
      <c r="CY880" s="110"/>
      <c r="CZ880" s="118"/>
      <c r="DA880" s="93"/>
      <c r="DB880" s="93"/>
      <c r="DC880" s="110"/>
      <c r="DD880" s="118"/>
      <c r="DE880" s="93"/>
      <c r="DF880" s="93"/>
      <c r="DG880" s="110"/>
      <c r="DH880" s="118"/>
      <c r="DI880" s="93"/>
      <c r="DJ880" s="93"/>
      <c r="DK880" s="110"/>
      <c r="DL880" s="118"/>
      <c r="DM880" s="93"/>
      <c r="DN880" s="93"/>
      <c r="DO880" s="110"/>
      <c r="DP880" s="118"/>
      <c r="DQ880" s="93"/>
      <c r="DR880" s="93"/>
      <c r="DS880" s="110"/>
      <c r="DT880" s="118"/>
      <c r="DU880" s="93"/>
      <c r="DV880" s="93"/>
      <c r="DW880" s="110"/>
      <c r="DX880" s="118"/>
      <c r="DY880" s="93"/>
      <c r="DZ880" s="93"/>
      <c r="EA880" s="110"/>
      <c r="EB880" s="118"/>
      <c r="EC880" s="93"/>
      <c r="ED880" s="93"/>
      <c r="EE880" s="110"/>
      <c r="EF880" s="118"/>
      <c r="EG880" s="93"/>
      <c r="EH880" s="93"/>
      <c r="EI880" s="110"/>
      <c r="EJ880" s="118"/>
      <c r="EK880" s="93"/>
      <c r="EL880" s="93"/>
      <c r="EM880" s="110"/>
      <c r="EN880" s="118"/>
      <c r="EO880" s="93"/>
      <c r="EP880" s="93"/>
      <c r="EQ880" s="110"/>
      <c r="ER880" s="118"/>
      <c r="ES880" s="93"/>
      <c r="ET880" s="93"/>
      <c r="EU880" s="110"/>
      <c r="EV880" s="118"/>
      <c r="EW880" s="93"/>
      <c r="EX880" s="93"/>
      <c r="EY880" s="110"/>
      <c r="EZ880" s="118"/>
      <c r="FA880" s="93"/>
      <c r="FB880" s="93"/>
      <c r="FC880" s="110"/>
      <c r="FD880" s="118"/>
      <c r="FE880" s="93"/>
      <c r="FF880" s="93"/>
      <c r="FG880" s="110"/>
      <c r="FH880" s="118"/>
      <c r="FI880" s="93"/>
      <c r="FJ880" s="93"/>
      <c r="FK880" s="110"/>
      <c r="FL880" s="118"/>
      <c r="FM880" s="93"/>
      <c r="FN880" s="93"/>
      <c r="FO880" s="110"/>
      <c r="FP880" s="118"/>
      <c r="FQ880" s="93"/>
      <c r="FR880" s="93"/>
      <c r="FS880" s="110"/>
      <c r="FT880" s="118"/>
      <c r="FU880" s="93"/>
      <c r="FV880" s="93"/>
      <c r="FW880" s="110"/>
      <c r="FX880" s="118"/>
      <c r="FY880" s="93"/>
      <c r="FZ880" s="93"/>
      <c r="GA880" s="110"/>
      <c r="GB880" s="118"/>
      <c r="GC880" s="93"/>
      <c r="GD880" s="93"/>
      <c r="GE880" s="110"/>
      <c r="GF880" s="118"/>
      <c r="GG880" s="93"/>
      <c r="GH880" s="93"/>
      <c r="GI880" s="110"/>
      <c r="GJ880" s="118"/>
      <c r="GK880" s="93"/>
      <c r="GL880" s="93"/>
      <c r="GM880" s="110"/>
      <c r="GN880" s="118"/>
      <c r="GO880" s="93"/>
      <c r="GP880" s="93"/>
      <c r="GQ880" s="110"/>
    </row>
    <row r="881" spans="1:199" ht="15.75" x14ac:dyDescent="0.25">
      <c r="A881">
        <f t="shared" si="738"/>
        <v>1</v>
      </c>
      <c r="B881">
        <f t="shared" si="739"/>
        <v>1900</v>
      </c>
      <c r="D881" s="93"/>
      <c r="E881" s="93"/>
      <c r="F881" s="93"/>
      <c r="G881" s="110"/>
      <c r="H881" s="118"/>
      <c r="I881" s="93"/>
      <c r="J881" s="93"/>
      <c r="K881" s="110"/>
      <c r="L881" s="118"/>
      <c r="M881" s="93"/>
      <c r="N881" s="93"/>
      <c r="O881" s="110"/>
      <c r="P881" s="118"/>
      <c r="Q881" s="93"/>
      <c r="R881" s="93"/>
      <c r="S881" s="110"/>
      <c r="T881" s="118"/>
      <c r="U881" s="93"/>
      <c r="V881" s="93"/>
      <c r="W881" s="110"/>
      <c r="X881" s="118"/>
      <c r="Y881" s="93"/>
      <c r="Z881" s="93"/>
      <c r="AA881" s="110"/>
      <c r="AB881" s="118"/>
      <c r="AC881" s="93"/>
      <c r="AD881" s="93"/>
      <c r="AE881" s="110"/>
      <c r="AF881" s="118"/>
      <c r="AG881" s="93"/>
      <c r="AH881" s="93"/>
      <c r="AI881" s="110"/>
      <c r="AJ881" s="118"/>
      <c r="AK881" s="93"/>
      <c r="AL881" s="93"/>
      <c r="AM881" s="110"/>
      <c r="AN881" s="118"/>
      <c r="AO881" s="93"/>
      <c r="AP881" s="93"/>
      <c r="AQ881" s="110"/>
      <c r="AR881" s="118"/>
      <c r="AS881" s="93"/>
      <c r="AT881" s="93"/>
      <c r="AU881" s="110"/>
      <c r="AV881" s="118"/>
      <c r="AW881" s="93"/>
      <c r="AX881" s="93"/>
      <c r="AY881" s="110"/>
      <c r="AZ881" s="118"/>
      <c r="BA881" s="93"/>
      <c r="BB881" s="93"/>
      <c r="BC881" s="110"/>
      <c r="BD881" s="118"/>
      <c r="BE881" s="93"/>
      <c r="BF881" s="93"/>
      <c r="BG881" s="110"/>
      <c r="BH881" s="118"/>
      <c r="BI881" s="93"/>
      <c r="BJ881" s="93"/>
      <c r="BK881" s="110"/>
      <c r="BL881" s="118"/>
      <c r="BM881" s="93"/>
      <c r="BN881" s="93"/>
      <c r="BO881" s="110"/>
      <c r="BP881" s="118"/>
      <c r="BQ881" s="93"/>
      <c r="BR881" s="93"/>
      <c r="BS881" s="110"/>
      <c r="BT881" s="118"/>
      <c r="BU881" s="93"/>
      <c r="BV881" s="93"/>
      <c r="BW881" s="110"/>
      <c r="BX881" s="118"/>
      <c r="BY881" s="93"/>
      <c r="BZ881" s="93"/>
      <c r="CA881" s="110"/>
      <c r="CB881" s="118"/>
      <c r="CC881" s="93"/>
      <c r="CD881" s="93"/>
      <c r="CE881" s="110"/>
      <c r="CF881" s="118"/>
      <c r="CG881" s="93"/>
      <c r="CH881" s="93"/>
      <c r="CI881" s="110"/>
      <c r="CJ881" s="118"/>
      <c r="CK881" s="93"/>
      <c r="CL881" s="93"/>
      <c r="CM881" s="110"/>
      <c r="CN881" s="118"/>
      <c r="CO881" s="93"/>
      <c r="CP881" s="93"/>
      <c r="CQ881" s="110"/>
      <c r="CR881" s="118"/>
      <c r="CS881" s="93"/>
      <c r="CT881" s="93"/>
      <c r="CU881" s="110"/>
      <c r="CV881" s="118"/>
      <c r="CW881" s="93"/>
      <c r="CX881" s="93"/>
      <c r="CY881" s="110"/>
      <c r="CZ881" s="118"/>
      <c r="DA881" s="93"/>
      <c r="DB881" s="93"/>
      <c r="DC881" s="110"/>
      <c r="DD881" s="118"/>
      <c r="DE881" s="93"/>
      <c r="DF881" s="93"/>
      <c r="DG881" s="110"/>
      <c r="DH881" s="118"/>
      <c r="DI881" s="93"/>
      <c r="DJ881" s="93"/>
      <c r="DK881" s="110"/>
      <c r="DL881" s="118"/>
      <c r="DM881" s="93"/>
      <c r="DN881" s="93"/>
      <c r="DO881" s="110"/>
      <c r="DP881" s="118"/>
      <c r="DQ881" s="93"/>
      <c r="DR881" s="93"/>
      <c r="DS881" s="110"/>
      <c r="DT881" s="118"/>
      <c r="DU881" s="93"/>
      <c r="DV881" s="93"/>
      <c r="DW881" s="110"/>
      <c r="DX881" s="118"/>
      <c r="DY881" s="93"/>
      <c r="DZ881" s="93"/>
      <c r="EA881" s="110"/>
      <c r="EB881" s="118"/>
      <c r="EC881" s="93"/>
      <c r="ED881" s="93"/>
      <c r="EE881" s="110"/>
      <c r="EF881" s="118"/>
      <c r="EG881" s="93"/>
      <c r="EH881" s="93"/>
      <c r="EI881" s="110"/>
      <c r="EJ881" s="118"/>
      <c r="EK881" s="93"/>
      <c r="EL881" s="93"/>
      <c r="EM881" s="110"/>
      <c r="EN881" s="118"/>
      <c r="EO881" s="93"/>
      <c r="EP881" s="93"/>
      <c r="EQ881" s="110"/>
      <c r="ER881" s="118"/>
      <c r="ES881" s="93"/>
      <c r="ET881" s="93"/>
      <c r="EU881" s="110"/>
      <c r="EV881" s="118"/>
      <c r="EW881" s="93"/>
      <c r="EX881" s="93"/>
      <c r="EY881" s="110"/>
      <c r="EZ881" s="118"/>
      <c r="FA881" s="93"/>
      <c r="FB881" s="93"/>
      <c r="FC881" s="110"/>
      <c r="FD881" s="118"/>
      <c r="FE881" s="93"/>
      <c r="FF881" s="93"/>
      <c r="FG881" s="110"/>
      <c r="FH881" s="118"/>
      <c r="FI881" s="93"/>
      <c r="FJ881" s="93"/>
      <c r="FK881" s="110"/>
      <c r="FL881" s="118"/>
      <c r="FM881" s="93"/>
      <c r="FN881" s="93"/>
      <c r="FO881" s="110"/>
      <c r="FP881" s="118"/>
      <c r="FQ881" s="93"/>
      <c r="FR881" s="93"/>
      <c r="FS881" s="110"/>
      <c r="FT881" s="118"/>
      <c r="FU881" s="93"/>
      <c r="FV881" s="93"/>
      <c r="FW881" s="110"/>
      <c r="FX881" s="118"/>
      <c r="FY881" s="93"/>
      <c r="FZ881" s="93"/>
      <c r="GA881" s="110"/>
      <c r="GB881" s="118"/>
      <c r="GC881" s="93"/>
      <c r="GD881" s="93"/>
      <c r="GE881" s="110"/>
      <c r="GF881" s="118"/>
      <c r="GG881" s="93"/>
      <c r="GH881" s="93"/>
      <c r="GI881" s="110"/>
      <c r="GJ881" s="118"/>
      <c r="GK881" s="93"/>
      <c r="GL881" s="93"/>
      <c r="GM881" s="110"/>
      <c r="GN881" s="118"/>
      <c r="GO881" s="93"/>
      <c r="GP881" s="93"/>
      <c r="GQ881" s="110"/>
    </row>
    <row r="882" spans="1:199" ht="15.75" x14ac:dyDescent="0.25">
      <c r="A882">
        <f t="shared" si="738"/>
        <v>1</v>
      </c>
      <c r="B882">
        <f t="shared" si="739"/>
        <v>1900</v>
      </c>
      <c r="D882" s="93"/>
      <c r="E882" s="93"/>
      <c r="F882" s="93"/>
      <c r="G882" s="110"/>
      <c r="H882" s="118"/>
      <c r="I882" s="93"/>
      <c r="J882" s="93"/>
      <c r="K882" s="110"/>
      <c r="L882" s="118"/>
      <c r="M882" s="93"/>
      <c r="N882" s="93"/>
      <c r="O882" s="110"/>
      <c r="P882" s="118"/>
      <c r="Q882" s="93"/>
      <c r="R882" s="93"/>
      <c r="S882" s="110"/>
      <c r="T882" s="118"/>
      <c r="U882" s="93"/>
      <c r="V882" s="93"/>
      <c r="W882" s="110"/>
      <c r="X882" s="118"/>
      <c r="Y882" s="93"/>
      <c r="Z882" s="93"/>
      <c r="AA882" s="110"/>
      <c r="AB882" s="118"/>
      <c r="AC882" s="93"/>
      <c r="AD882" s="93"/>
      <c r="AE882" s="110"/>
      <c r="AF882" s="118"/>
      <c r="AG882" s="93"/>
      <c r="AH882" s="93"/>
      <c r="AI882" s="110"/>
      <c r="AJ882" s="118"/>
      <c r="AK882" s="93"/>
      <c r="AL882" s="93"/>
      <c r="AM882" s="110"/>
      <c r="AN882" s="118"/>
      <c r="AO882" s="93"/>
      <c r="AP882" s="93"/>
      <c r="AQ882" s="110"/>
      <c r="AR882" s="118"/>
      <c r="AS882" s="93"/>
      <c r="AT882" s="93"/>
      <c r="AU882" s="110"/>
      <c r="AV882" s="118"/>
      <c r="AW882" s="93"/>
      <c r="AX882" s="93"/>
      <c r="AY882" s="110"/>
      <c r="AZ882" s="118"/>
      <c r="BA882" s="93"/>
      <c r="BB882" s="93"/>
      <c r="BC882" s="110"/>
      <c r="BD882" s="118"/>
      <c r="BE882" s="93"/>
      <c r="BF882" s="93"/>
      <c r="BG882" s="110"/>
      <c r="BH882" s="118"/>
      <c r="BI882" s="93"/>
      <c r="BJ882" s="93"/>
      <c r="BK882" s="110"/>
      <c r="BL882" s="118"/>
      <c r="BM882" s="93"/>
      <c r="BN882" s="93"/>
      <c r="BO882" s="110"/>
      <c r="BP882" s="118"/>
      <c r="BQ882" s="93"/>
      <c r="BR882" s="93"/>
      <c r="BS882" s="110"/>
      <c r="BT882" s="118"/>
      <c r="BU882" s="93"/>
      <c r="BV882" s="93"/>
      <c r="BW882" s="110"/>
      <c r="BX882" s="118"/>
      <c r="BY882" s="93"/>
      <c r="BZ882" s="93"/>
      <c r="CA882" s="110"/>
      <c r="CB882" s="118"/>
      <c r="CC882" s="93"/>
      <c r="CD882" s="93"/>
      <c r="CE882" s="110"/>
      <c r="CF882" s="118"/>
      <c r="CG882" s="93"/>
      <c r="CH882" s="93"/>
      <c r="CI882" s="110"/>
      <c r="CJ882" s="118"/>
      <c r="CK882" s="93"/>
      <c r="CL882" s="93"/>
      <c r="CM882" s="110"/>
      <c r="CN882" s="118"/>
      <c r="CO882" s="93"/>
      <c r="CP882" s="93"/>
      <c r="CQ882" s="110"/>
      <c r="CR882" s="118"/>
      <c r="CS882" s="93"/>
      <c r="CT882" s="93"/>
      <c r="CU882" s="110"/>
      <c r="CV882" s="118"/>
      <c r="CW882" s="93"/>
      <c r="CX882" s="93"/>
      <c r="CY882" s="110"/>
      <c r="CZ882" s="118"/>
      <c r="DA882" s="93"/>
      <c r="DB882" s="93"/>
      <c r="DC882" s="110"/>
      <c r="DD882" s="118"/>
      <c r="DE882" s="93"/>
      <c r="DF882" s="93"/>
      <c r="DG882" s="110"/>
      <c r="DH882" s="118"/>
      <c r="DI882" s="93"/>
      <c r="DJ882" s="93"/>
      <c r="DK882" s="110"/>
      <c r="DL882" s="118"/>
      <c r="DM882" s="93"/>
      <c r="DN882" s="93"/>
      <c r="DO882" s="110"/>
      <c r="DP882" s="118"/>
      <c r="DQ882" s="93"/>
      <c r="DR882" s="93"/>
      <c r="DS882" s="110"/>
      <c r="DT882" s="118"/>
      <c r="DU882" s="93"/>
      <c r="DV882" s="93"/>
      <c r="DW882" s="110"/>
      <c r="DX882" s="118"/>
      <c r="DY882" s="93"/>
      <c r="DZ882" s="93"/>
      <c r="EA882" s="110"/>
      <c r="EB882" s="118"/>
      <c r="EC882" s="93"/>
      <c r="ED882" s="93"/>
      <c r="EE882" s="110"/>
      <c r="EF882" s="118"/>
      <c r="EG882" s="93"/>
      <c r="EH882" s="93"/>
      <c r="EI882" s="110"/>
      <c r="EJ882" s="118"/>
      <c r="EK882" s="93"/>
      <c r="EL882" s="93"/>
      <c r="EM882" s="110"/>
      <c r="EN882" s="118"/>
      <c r="EO882" s="93"/>
      <c r="EP882" s="93"/>
      <c r="EQ882" s="110"/>
      <c r="ER882" s="118"/>
      <c r="ES882" s="93"/>
      <c r="ET882" s="93"/>
      <c r="EU882" s="110"/>
      <c r="EV882" s="118"/>
      <c r="EW882" s="93"/>
      <c r="EX882" s="93"/>
      <c r="EY882" s="110"/>
      <c r="EZ882" s="118"/>
      <c r="FA882" s="93"/>
      <c r="FB882" s="93"/>
      <c r="FC882" s="110"/>
      <c r="FD882" s="118"/>
      <c r="FE882" s="93"/>
      <c r="FF882" s="93"/>
      <c r="FG882" s="110"/>
      <c r="FH882" s="118"/>
      <c r="FI882" s="93"/>
      <c r="FJ882" s="93"/>
      <c r="FK882" s="110"/>
      <c r="FL882" s="118"/>
      <c r="FM882" s="93"/>
      <c r="FN882" s="93"/>
      <c r="FO882" s="110"/>
      <c r="FP882" s="118"/>
      <c r="FQ882" s="93"/>
      <c r="FR882" s="93"/>
      <c r="FS882" s="110"/>
      <c r="FT882" s="118"/>
      <c r="FU882" s="93"/>
      <c r="FV882" s="93"/>
      <c r="FW882" s="110"/>
      <c r="FX882" s="118"/>
      <c r="FY882" s="93"/>
      <c r="FZ882" s="93"/>
      <c r="GA882" s="110"/>
      <c r="GB882" s="118"/>
      <c r="GC882" s="93"/>
      <c r="GD882" s="93"/>
      <c r="GE882" s="110"/>
      <c r="GF882" s="118"/>
      <c r="GG882" s="93"/>
      <c r="GH882" s="93"/>
      <c r="GI882" s="110"/>
      <c r="GJ882" s="118"/>
      <c r="GK882" s="93"/>
      <c r="GL882" s="93"/>
      <c r="GM882" s="110"/>
      <c r="GN882" s="118"/>
      <c r="GO882" s="93"/>
      <c r="GP882" s="93"/>
      <c r="GQ882" s="110"/>
    </row>
    <row r="883" spans="1:199" ht="15.75" x14ac:dyDescent="0.25">
      <c r="A883">
        <f t="shared" si="738"/>
        <v>1</v>
      </c>
      <c r="B883">
        <f t="shared" si="739"/>
        <v>1900</v>
      </c>
      <c r="D883" s="93"/>
      <c r="E883" s="93"/>
      <c r="F883" s="93"/>
      <c r="G883" s="110"/>
      <c r="H883" s="118"/>
      <c r="I883" s="93"/>
      <c r="J883" s="93"/>
      <c r="K883" s="110"/>
      <c r="L883" s="118"/>
      <c r="M883" s="93"/>
      <c r="N883" s="93"/>
      <c r="O883" s="110"/>
      <c r="P883" s="118"/>
      <c r="Q883" s="93"/>
      <c r="R883" s="93"/>
      <c r="S883" s="110"/>
      <c r="T883" s="118"/>
      <c r="U883" s="93"/>
      <c r="V883" s="93"/>
      <c r="W883" s="110"/>
      <c r="X883" s="118"/>
      <c r="Y883" s="93"/>
      <c r="Z883" s="93"/>
      <c r="AA883" s="110"/>
      <c r="AB883" s="118"/>
      <c r="AC883" s="93"/>
      <c r="AD883" s="93"/>
      <c r="AE883" s="110"/>
      <c r="AF883" s="118"/>
      <c r="AG883" s="93"/>
      <c r="AH883" s="93"/>
      <c r="AI883" s="110"/>
      <c r="AJ883" s="118"/>
      <c r="AK883" s="93"/>
      <c r="AL883" s="93"/>
      <c r="AM883" s="110"/>
      <c r="AN883" s="118"/>
      <c r="AO883" s="93"/>
      <c r="AP883" s="93"/>
      <c r="AQ883" s="110"/>
      <c r="AR883" s="118"/>
      <c r="AS883" s="93"/>
      <c r="AT883" s="93"/>
      <c r="AU883" s="110"/>
      <c r="AV883" s="118"/>
      <c r="AW883" s="93"/>
      <c r="AX883" s="93"/>
      <c r="AY883" s="110"/>
      <c r="AZ883" s="118"/>
      <c r="BA883" s="93"/>
      <c r="BB883" s="93"/>
      <c r="BC883" s="110"/>
      <c r="BD883" s="118"/>
      <c r="BE883" s="93"/>
      <c r="BF883" s="93"/>
      <c r="BG883" s="110"/>
      <c r="BH883" s="118"/>
      <c r="BI883" s="93"/>
      <c r="BJ883" s="93"/>
      <c r="BK883" s="110"/>
      <c r="BL883" s="118"/>
      <c r="BM883" s="93"/>
      <c r="BN883" s="93"/>
      <c r="BO883" s="110"/>
      <c r="BP883" s="118"/>
      <c r="BQ883" s="93"/>
      <c r="BR883" s="93"/>
      <c r="BS883" s="110"/>
      <c r="BT883" s="118"/>
      <c r="BU883" s="93"/>
      <c r="BV883" s="93"/>
      <c r="BW883" s="110"/>
      <c r="BX883" s="118"/>
      <c r="BY883" s="93"/>
      <c r="BZ883" s="93"/>
      <c r="CA883" s="110"/>
      <c r="CB883" s="118"/>
      <c r="CC883" s="93"/>
      <c r="CD883" s="93"/>
      <c r="CE883" s="110"/>
      <c r="CF883" s="118"/>
      <c r="CG883" s="93"/>
      <c r="CH883" s="93"/>
      <c r="CI883" s="110"/>
      <c r="CJ883" s="118"/>
      <c r="CK883" s="93"/>
      <c r="CL883" s="93"/>
      <c r="CM883" s="110"/>
      <c r="CN883" s="118"/>
      <c r="CO883" s="93"/>
      <c r="CP883" s="93"/>
      <c r="CQ883" s="110"/>
      <c r="CR883" s="118"/>
      <c r="CS883" s="93"/>
      <c r="CT883" s="93"/>
      <c r="CU883" s="110"/>
      <c r="CV883" s="118"/>
      <c r="CW883" s="93"/>
      <c r="CX883" s="93"/>
      <c r="CY883" s="110"/>
      <c r="CZ883" s="118"/>
      <c r="DA883" s="93"/>
      <c r="DB883" s="93"/>
      <c r="DC883" s="110"/>
      <c r="DD883" s="118"/>
      <c r="DE883" s="93"/>
      <c r="DF883" s="93"/>
      <c r="DG883" s="110"/>
      <c r="DH883" s="118"/>
      <c r="DI883" s="93"/>
      <c r="DJ883" s="93"/>
      <c r="DK883" s="110"/>
      <c r="DL883" s="118"/>
      <c r="DM883" s="93"/>
      <c r="DN883" s="93"/>
      <c r="DO883" s="110"/>
      <c r="DP883" s="118"/>
      <c r="DQ883" s="93"/>
      <c r="DR883" s="93"/>
      <c r="DS883" s="110"/>
      <c r="DT883" s="118"/>
      <c r="DU883" s="93"/>
      <c r="DV883" s="93"/>
      <c r="DW883" s="110"/>
      <c r="DX883" s="118"/>
      <c r="DY883" s="93"/>
      <c r="DZ883" s="93"/>
      <c r="EA883" s="110"/>
      <c r="EB883" s="118"/>
      <c r="EC883" s="93"/>
      <c r="ED883" s="93"/>
      <c r="EE883" s="110"/>
      <c r="EF883" s="118"/>
      <c r="EG883" s="93"/>
      <c r="EH883" s="93"/>
      <c r="EI883" s="110"/>
      <c r="EJ883" s="118"/>
      <c r="EK883" s="93"/>
      <c r="EL883" s="93"/>
      <c r="EM883" s="110"/>
      <c r="EN883" s="118"/>
      <c r="EO883" s="93"/>
      <c r="EP883" s="93"/>
      <c r="EQ883" s="110"/>
      <c r="ER883" s="118"/>
      <c r="ES883" s="93"/>
      <c r="ET883" s="93"/>
      <c r="EU883" s="110"/>
      <c r="EV883" s="118"/>
      <c r="EW883" s="93"/>
      <c r="EX883" s="93"/>
      <c r="EY883" s="110"/>
      <c r="EZ883" s="118"/>
      <c r="FA883" s="93"/>
      <c r="FB883" s="93"/>
      <c r="FC883" s="110"/>
      <c r="FD883" s="118"/>
      <c r="FE883" s="93"/>
      <c r="FF883" s="93"/>
      <c r="FG883" s="110"/>
      <c r="FH883" s="118"/>
      <c r="FI883" s="93"/>
      <c r="FJ883" s="93"/>
      <c r="FK883" s="110"/>
      <c r="FL883" s="118"/>
      <c r="FM883" s="93"/>
      <c r="FN883" s="93"/>
      <c r="FO883" s="110"/>
      <c r="FP883" s="118"/>
      <c r="FQ883" s="93"/>
      <c r="FR883" s="93"/>
      <c r="FS883" s="110"/>
      <c r="FT883" s="118"/>
      <c r="FU883" s="93"/>
      <c r="FV883" s="93"/>
      <c r="FW883" s="110"/>
      <c r="FX883" s="118"/>
      <c r="FY883" s="93"/>
      <c r="FZ883" s="93"/>
      <c r="GA883" s="110"/>
      <c r="GB883" s="118"/>
      <c r="GC883" s="93"/>
      <c r="GD883" s="93"/>
      <c r="GE883" s="110"/>
      <c r="GF883" s="118"/>
      <c r="GG883" s="93"/>
      <c r="GH883" s="93"/>
      <c r="GI883" s="110"/>
      <c r="GJ883" s="118"/>
      <c r="GK883" s="93"/>
      <c r="GL883" s="93"/>
      <c r="GM883" s="110"/>
      <c r="GN883" s="118"/>
      <c r="GO883" s="93"/>
      <c r="GP883" s="93"/>
      <c r="GQ883" s="110"/>
    </row>
    <row r="884" spans="1:199" ht="15.75" x14ac:dyDescent="0.25">
      <c r="A884">
        <f t="shared" si="738"/>
        <v>1</v>
      </c>
      <c r="B884">
        <f t="shared" si="739"/>
        <v>1900</v>
      </c>
      <c r="D884" s="93"/>
      <c r="E884" s="93"/>
      <c r="F884" s="93"/>
      <c r="G884" s="110"/>
      <c r="H884" s="118"/>
      <c r="I884" s="93"/>
      <c r="J884" s="93"/>
      <c r="K884" s="110"/>
      <c r="L884" s="118"/>
      <c r="M884" s="93"/>
      <c r="N884" s="93"/>
      <c r="O884" s="110"/>
      <c r="P884" s="118"/>
      <c r="Q884" s="93"/>
      <c r="R884" s="93"/>
      <c r="S884" s="110"/>
      <c r="T884" s="118"/>
      <c r="U884" s="93"/>
      <c r="V884" s="93"/>
      <c r="W884" s="110"/>
      <c r="X884" s="118"/>
      <c r="Y884" s="93"/>
      <c r="Z884" s="93"/>
      <c r="AA884" s="110"/>
      <c r="AB884" s="118"/>
      <c r="AC884" s="93"/>
      <c r="AD884" s="93"/>
      <c r="AE884" s="110"/>
      <c r="AF884" s="118"/>
      <c r="AG884" s="93"/>
      <c r="AH884" s="93"/>
      <c r="AI884" s="110"/>
      <c r="AJ884" s="118"/>
      <c r="AK884" s="93"/>
      <c r="AL884" s="93"/>
      <c r="AM884" s="110"/>
      <c r="AN884" s="118"/>
      <c r="AO884" s="93"/>
      <c r="AP884" s="93"/>
      <c r="AQ884" s="110"/>
      <c r="AR884" s="118"/>
      <c r="AS884" s="93"/>
      <c r="AT884" s="93"/>
      <c r="AU884" s="110"/>
      <c r="AV884" s="118"/>
      <c r="AW884" s="93"/>
      <c r="AX884" s="93"/>
      <c r="AY884" s="110"/>
      <c r="AZ884" s="118"/>
      <c r="BA884" s="93"/>
      <c r="BB884" s="93"/>
      <c r="BC884" s="110"/>
      <c r="BD884" s="118"/>
      <c r="BE884" s="93"/>
      <c r="BF884" s="93"/>
      <c r="BG884" s="110"/>
      <c r="BH884" s="118"/>
      <c r="BI884" s="93"/>
      <c r="BJ884" s="93"/>
      <c r="BK884" s="110"/>
      <c r="BL884" s="118"/>
      <c r="BM884" s="93"/>
      <c r="BN884" s="93"/>
      <c r="BO884" s="110"/>
      <c r="BP884" s="118"/>
      <c r="BQ884" s="93"/>
      <c r="BR884" s="93"/>
      <c r="BS884" s="110"/>
      <c r="BT884" s="118"/>
      <c r="BU884" s="93"/>
      <c r="BV884" s="93"/>
      <c r="BW884" s="110"/>
      <c r="BX884" s="118"/>
      <c r="BY884" s="93"/>
      <c r="BZ884" s="93"/>
      <c r="CA884" s="110"/>
      <c r="CB884" s="118"/>
      <c r="CC884" s="93"/>
      <c r="CD884" s="93"/>
      <c r="CE884" s="110"/>
      <c r="CF884" s="118"/>
      <c r="CG884" s="93"/>
      <c r="CH884" s="93"/>
      <c r="CI884" s="110"/>
      <c r="CJ884" s="118"/>
      <c r="CK884" s="93"/>
      <c r="CL884" s="93"/>
      <c r="CM884" s="110"/>
      <c r="CN884" s="118"/>
      <c r="CO884" s="93"/>
      <c r="CP884" s="93"/>
      <c r="CQ884" s="110"/>
      <c r="CR884" s="118"/>
      <c r="CS884" s="93"/>
      <c r="CT884" s="93"/>
      <c r="CU884" s="110"/>
      <c r="CV884" s="118"/>
      <c r="CW884" s="93"/>
      <c r="CX884" s="93"/>
      <c r="CY884" s="110"/>
      <c r="CZ884" s="118"/>
      <c r="DA884" s="93"/>
      <c r="DB884" s="93"/>
      <c r="DC884" s="110"/>
      <c r="DD884" s="118"/>
      <c r="DE884" s="93"/>
      <c r="DF884" s="93"/>
      <c r="DG884" s="110"/>
      <c r="DH884" s="118"/>
      <c r="DI884" s="93"/>
      <c r="DJ884" s="93"/>
      <c r="DK884" s="110"/>
      <c r="DL884" s="118"/>
      <c r="DM884" s="93"/>
      <c r="DN884" s="93"/>
      <c r="DO884" s="110"/>
      <c r="DP884" s="118"/>
      <c r="DQ884" s="93"/>
      <c r="DR884" s="93"/>
      <c r="DS884" s="110"/>
      <c r="DT884" s="118"/>
      <c r="DU884" s="93"/>
      <c r="DV884" s="93"/>
      <c r="DW884" s="110"/>
      <c r="DX884" s="118"/>
      <c r="DY884" s="93"/>
      <c r="DZ884" s="93"/>
      <c r="EA884" s="110"/>
      <c r="EB884" s="118"/>
      <c r="EC884" s="93"/>
      <c r="ED884" s="93"/>
      <c r="EE884" s="110"/>
      <c r="EF884" s="118"/>
      <c r="EG884" s="93"/>
      <c r="EH884" s="93"/>
      <c r="EI884" s="110"/>
      <c r="EJ884" s="118"/>
      <c r="EK884" s="93"/>
      <c r="EL884" s="93"/>
      <c r="EM884" s="110"/>
      <c r="EN884" s="118"/>
      <c r="EO884" s="93"/>
      <c r="EP884" s="93"/>
      <c r="EQ884" s="110"/>
      <c r="ER884" s="118"/>
      <c r="ES884" s="93"/>
      <c r="ET884" s="93"/>
      <c r="EU884" s="110"/>
      <c r="EV884" s="118"/>
      <c r="EW884" s="93"/>
      <c r="EX884" s="93"/>
      <c r="EY884" s="110"/>
      <c r="EZ884" s="118"/>
      <c r="FA884" s="93"/>
      <c r="FB884" s="93"/>
      <c r="FC884" s="110"/>
      <c r="FD884" s="118"/>
      <c r="FE884" s="93"/>
      <c r="FF884" s="93"/>
      <c r="FG884" s="110"/>
      <c r="FH884" s="118"/>
      <c r="FI884" s="93"/>
      <c r="FJ884" s="93"/>
      <c r="FK884" s="110"/>
      <c r="FL884" s="118"/>
      <c r="FM884" s="93"/>
      <c r="FN884" s="93"/>
      <c r="FO884" s="110"/>
      <c r="FP884" s="118"/>
      <c r="FQ884" s="93"/>
      <c r="FR884" s="93"/>
      <c r="FS884" s="110"/>
      <c r="FT884" s="118"/>
      <c r="FU884" s="93"/>
      <c r="FV884" s="93"/>
      <c r="FW884" s="110"/>
      <c r="FX884" s="118"/>
      <c r="FY884" s="93"/>
      <c r="FZ884" s="93"/>
      <c r="GA884" s="110"/>
      <c r="GB884" s="118"/>
      <c r="GC884" s="93"/>
      <c r="GD884" s="93"/>
      <c r="GE884" s="110"/>
      <c r="GF884" s="118"/>
      <c r="GG884" s="93"/>
      <c r="GH884" s="93"/>
      <c r="GI884" s="110"/>
      <c r="GJ884" s="118"/>
      <c r="GK884" s="93"/>
      <c r="GL884" s="93"/>
      <c r="GM884" s="110"/>
      <c r="GN884" s="118"/>
      <c r="GO884" s="93"/>
      <c r="GP884" s="93"/>
      <c r="GQ884" s="110"/>
    </row>
    <row r="885" spans="1:199" ht="15.75" x14ac:dyDescent="0.25">
      <c r="A885">
        <f t="shared" si="738"/>
        <v>1</v>
      </c>
      <c r="B885">
        <f t="shared" si="739"/>
        <v>1900</v>
      </c>
      <c r="D885" s="93"/>
      <c r="E885" s="93"/>
      <c r="F885" s="93"/>
      <c r="G885" s="110"/>
      <c r="H885" s="118"/>
      <c r="I885" s="93"/>
      <c r="J885" s="93"/>
      <c r="K885" s="110"/>
      <c r="L885" s="118"/>
      <c r="M885" s="93"/>
      <c r="N885" s="93"/>
      <c r="O885" s="110"/>
      <c r="P885" s="118"/>
      <c r="Q885" s="93"/>
      <c r="R885" s="93"/>
      <c r="S885" s="110"/>
      <c r="T885" s="118"/>
      <c r="U885" s="93"/>
      <c r="V885" s="93"/>
      <c r="W885" s="110"/>
      <c r="X885" s="118"/>
      <c r="Y885" s="93"/>
      <c r="Z885" s="93"/>
      <c r="AA885" s="110"/>
      <c r="AB885" s="118"/>
      <c r="AC885" s="93"/>
      <c r="AD885" s="93"/>
      <c r="AE885" s="110"/>
      <c r="AF885" s="118"/>
      <c r="AG885" s="93"/>
      <c r="AH885" s="93"/>
      <c r="AI885" s="110"/>
      <c r="AJ885" s="118"/>
      <c r="AK885" s="93"/>
      <c r="AL885" s="93"/>
      <c r="AM885" s="110"/>
      <c r="AN885" s="118"/>
      <c r="AO885" s="93"/>
      <c r="AP885" s="93"/>
      <c r="AQ885" s="110"/>
      <c r="AR885" s="118"/>
      <c r="AS885" s="93"/>
      <c r="AT885" s="93"/>
      <c r="AU885" s="110"/>
      <c r="AV885" s="118"/>
      <c r="AW885" s="93"/>
      <c r="AX885" s="93"/>
      <c r="AY885" s="110"/>
      <c r="AZ885" s="118"/>
      <c r="BA885" s="93"/>
      <c r="BB885" s="93"/>
      <c r="BC885" s="110"/>
      <c r="BD885" s="118"/>
      <c r="BE885" s="93"/>
      <c r="BF885" s="93"/>
      <c r="BG885" s="110"/>
      <c r="BH885" s="118"/>
      <c r="BI885" s="93"/>
      <c r="BJ885" s="93"/>
      <c r="BK885" s="110"/>
      <c r="BL885" s="118"/>
      <c r="BM885" s="93"/>
      <c r="BN885" s="93"/>
      <c r="BO885" s="110"/>
      <c r="BP885" s="118"/>
      <c r="BQ885" s="93"/>
      <c r="BR885" s="93"/>
      <c r="BS885" s="110"/>
      <c r="BT885" s="118"/>
      <c r="BU885" s="93"/>
      <c r="BV885" s="93"/>
      <c r="BW885" s="110"/>
      <c r="BX885" s="118"/>
      <c r="BY885" s="93"/>
      <c r="BZ885" s="93"/>
      <c r="CA885" s="110"/>
      <c r="CB885" s="118"/>
      <c r="CC885" s="93"/>
      <c r="CD885" s="93"/>
      <c r="CE885" s="110"/>
      <c r="CF885" s="118"/>
      <c r="CG885" s="93"/>
      <c r="CH885" s="93"/>
      <c r="CI885" s="110"/>
      <c r="CJ885" s="118"/>
      <c r="CK885" s="93"/>
      <c r="CL885" s="93"/>
      <c r="CM885" s="110"/>
      <c r="CN885" s="118"/>
      <c r="CO885" s="93"/>
      <c r="CP885" s="93"/>
      <c r="CQ885" s="110"/>
      <c r="CR885" s="118"/>
      <c r="CS885" s="93"/>
      <c r="CT885" s="93"/>
      <c r="CU885" s="110"/>
      <c r="CV885" s="118"/>
      <c r="CW885" s="93"/>
      <c r="CX885" s="93"/>
      <c r="CY885" s="110"/>
      <c r="CZ885" s="118"/>
      <c r="DA885" s="93"/>
      <c r="DB885" s="93"/>
      <c r="DC885" s="110"/>
      <c r="DD885" s="118"/>
      <c r="DE885" s="93"/>
      <c r="DF885" s="93"/>
      <c r="DG885" s="110"/>
      <c r="DH885" s="118"/>
      <c r="DI885" s="93"/>
      <c r="DJ885" s="93"/>
      <c r="DK885" s="110"/>
      <c r="DL885" s="118"/>
      <c r="DM885" s="93"/>
      <c r="DN885" s="93"/>
      <c r="DO885" s="110"/>
      <c r="DP885" s="118"/>
      <c r="DQ885" s="93"/>
      <c r="DR885" s="93"/>
      <c r="DS885" s="110"/>
      <c r="DT885" s="118"/>
      <c r="DU885" s="93"/>
      <c r="DV885" s="93"/>
      <c r="DW885" s="110"/>
      <c r="DX885" s="118"/>
      <c r="DY885" s="93"/>
      <c r="DZ885" s="93"/>
      <c r="EA885" s="110"/>
      <c r="EB885" s="118"/>
      <c r="EC885" s="93"/>
      <c r="ED885" s="93"/>
      <c r="EE885" s="110"/>
      <c r="EF885" s="118"/>
      <c r="EG885" s="93"/>
      <c r="EH885" s="93"/>
      <c r="EI885" s="110"/>
      <c r="EJ885" s="118"/>
      <c r="EK885" s="93"/>
      <c r="EL885" s="93"/>
      <c r="EM885" s="110"/>
      <c r="EN885" s="118"/>
      <c r="EO885" s="93"/>
      <c r="EP885" s="93"/>
      <c r="EQ885" s="110"/>
      <c r="ER885" s="118"/>
      <c r="ES885" s="93"/>
      <c r="ET885" s="93"/>
      <c r="EU885" s="110"/>
      <c r="EV885" s="118"/>
      <c r="EW885" s="93"/>
      <c r="EX885" s="93"/>
      <c r="EY885" s="110"/>
      <c r="EZ885" s="118"/>
      <c r="FA885" s="93"/>
      <c r="FB885" s="93"/>
      <c r="FC885" s="110"/>
      <c r="FD885" s="118"/>
      <c r="FE885" s="93"/>
      <c r="FF885" s="93"/>
      <c r="FG885" s="110"/>
      <c r="FH885" s="118"/>
      <c r="FI885" s="93"/>
      <c r="FJ885" s="93"/>
      <c r="FK885" s="110"/>
      <c r="FL885" s="118"/>
      <c r="FM885" s="93"/>
      <c r="FN885" s="93"/>
      <c r="FO885" s="110"/>
      <c r="FP885" s="118"/>
      <c r="FQ885" s="93"/>
      <c r="FR885" s="93"/>
      <c r="FS885" s="110"/>
      <c r="FT885" s="118"/>
      <c r="FU885" s="93"/>
      <c r="FV885" s="93"/>
      <c r="FW885" s="110"/>
      <c r="FX885" s="118"/>
      <c r="FY885" s="93"/>
      <c r="FZ885" s="93"/>
      <c r="GA885" s="110"/>
      <c r="GB885" s="118"/>
      <c r="GC885" s="93"/>
      <c r="GD885" s="93"/>
      <c r="GE885" s="110"/>
      <c r="GF885" s="118"/>
      <c r="GG885" s="93"/>
      <c r="GH885" s="93"/>
      <c r="GI885" s="110"/>
      <c r="GJ885" s="118"/>
      <c r="GK885" s="93"/>
      <c r="GL885" s="93"/>
      <c r="GM885" s="110"/>
      <c r="GN885" s="118"/>
      <c r="GO885" s="93"/>
      <c r="GP885" s="93"/>
      <c r="GQ885" s="110"/>
    </row>
    <row r="886" spans="1:199" ht="15.75" x14ac:dyDescent="0.25">
      <c r="A886">
        <f t="shared" si="738"/>
        <v>1</v>
      </c>
      <c r="B886">
        <f t="shared" si="739"/>
        <v>1900</v>
      </c>
      <c r="D886" s="93"/>
      <c r="E886" s="93"/>
      <c r="F886" s="93"/>
      <c r="G886" s="110"/>
      <c r="H886" s="118"/>
      <c r="I886" s="93"/>
      <c r="J886" s="93"/>
      <c r="K886" s="110"/>
      <c r="L886" s="118"/>
      <c r="M886" s="93"/>
      <c r="N886" s="93"/>
      <c r="O886" s="110"/>
      <c r="P886" s="118"/>
      <c r="Q886" s="93"/>
      <c r="R886" s="93"/>
      <c r="S886" s="110"/>
      <c r="T886" s="118"/>
      <c r="U886" s="93"/>
      <c r="V886" s="93"/>
      <c r="W886" s="110"/>
      <c r="X886" s="118"/>
      <c r="Y886" s="93"/>
      <c r="Z886" s="93"/>
      <c r="AA886" s="110"/>
      <c r="AB886" s="118"/>
      <c r="AC886" s="93"/>
      <c r="AD886" s="93"/>
      <c r="AE886" s="110"/>
      <c r="AF886" s="118"/>
      <c r="AG886" s="93"/>
      <c r="AH886" s="93"/>
      <c r="AI886" s="110"/>
      <c r="AJ886" s="118"/>
      <c r="AK886" s="93"/>
      <c r="AL886" s="93"/>
      <c r="AM886" s="110"/>
      <c r="AN886" s="118"/>
      <c r="AO886" s="93"/>
      <c r="AP886" s="93"/>
      <c r="AQ886" s="110"/>
      <c r="AR886" s="118"/>
      <c r="AS886" s="93"/>
      <c r="AT886" s="93"/>
      <c r="AU886" s="110"/>
      <c r="AV886" s="118"/>
      <c r="AW886" s="93"/>
      <c r="AX886" s="93"/>
      <c r="AY886" s="110"/>
      <c r="AZ886" s="118"/>
      <c r="BA886" s="93"/>
      <c r="BB886" s="93"/>
      <c r="BC886" s="110"/>
      <c r="BD886" s="118"/>
      <c r="BE886" s="93"/>
      <c r="BF886" s="93"/>
      <c r="BG886" s="110"/>
      <c r="BH886" s="118"/>
      <c r="BI886" s="93"/>
      <c r="BJ886" s="93"/>
      <c r="BK886" s="110"/>
      <c r="BL886" s="118"/>
      <c r="BM886" s="93"/>
      <c r="BN886" s="93"/>
      <c r="BO886" s="110"/>
      <c r="BP886" s="118"/>
      <c r="BQ886" s="93"/>
      <c r="BR886" s="93"/>
      <c r="BS886" s="110"/>
      <c r="BT886" s="118"/>
      <c r="BU886" s="93"/>
      <c r="BV886" s="93"/>
      <c r="BW886" s="110"/>
      <c r="BX886" s="118"/>
      <c r="BY886" s="93"/>
      <c r="BZ886" s="93"/>
      <c r="CA886" s="110"/>
      <c r="CB886" s="118"/>
      <c r="CC886" s="93"/>
      <c r="CD886" s="93"/>
      <c r="CE886" s="110"/>
      <c r="CF886" s="118"/>
      <c r="CG886" s="93"/>
      <c r="CH886" s="93"/>
      <c r="CI886" s="110"/>
      <c r="CJ886" s="118"/>
      <c r="CK886" s="93"/>
      <c r="CL886" s="93"/>
      <c r="CM886" s="110"/>
      <c r="CN886" s="118"/>
      <c r="CO886" s="93"/>
      <c r="CP886" s="93"/>
      <c r="CQ886" s="110"/>
      <c r="CR886" s="118"/>
      <c r="CS886" s="93"/>
      <c r="CT886" s="93"/>
      <c r="CU886" s="110"/>
      <c r="CV886" s="118"/>
      <c r="CW886" s="93"/>
      <c r="CX886" s="93"/>
      <c r="CY886" s="110"/>
      <c r="CZ886" s="118"/>
      <c r="DA886" s="93"/>
      <c r="DB886" s="93"/>
      <c r="DC886" s="110"/>
      <c r="DD886" s="118"/>
      <c r="DE886" s="93"/>
      <c r="DF886" s="93"/>
      <c r="DG886" s="110"/>
      <c r="DH886" s="118"/>
      <c r="DI886" s="93"/>
      <c r="DJ886" s="93"/>
      <c r="DK886" s="110"/>
      <c r="DL886" s="118"/>
      <c r="DM886" s="93"/>
      <c r="DN886" s="93"/>
      <c r="DO886" s="110"/>
      <c r="DP886" s="118"/>
      <c r="DQ886" s="93"/>
      <c r="DR886" s="93"/>
      <c r="DS886" s="110"/>
      <c r="DT886" s="118"/>
      <c r="DU886" s="93"/>
      <c r="DV886" s="93"/>
      <c r="DW886" s="110"/>
      <c r="DX886" s="118"/>
      <c r="DY886" s="93"/>
      <c r="DZ886" s="93"/>
      <c r="EA886" s="110"/>
      <c r="EB886" s="118"/>
      <c r="EC886" s="93"/>
      <c r="ED886" s="93"/>
      <c r="EE886" s="110"/>
      <c r="EF886" s="118"/>
      <c r="EG886" s="93"/>
      <c r="EH886" s="93"/>
      <c r="EI886" s="110"/>
      <c r="EJ886" s="118"/>
      <c r="EK886" s="93"/>
      <c r="EL886" s="93"/>
      <c r="EM886" s="110"/>
      <c r="EN886" s="118"/>
      <c r="EO886" s="93"/>
      <c r="EP886" s="93"/>
      <c r="EQ886" s="110"/>
      <c r="ER886" s="118"/>
      <c r="ES886" s="93"/>
      <c r="ET886" s="93"/>
      <c r="EU886" s="110"/>
      <c r="EV886" s="118"/>
      <c r="EW886" s="93"/>
      <c r="EX886" s="93"/>
      <c r="EY886" s="110"/>
      <c r="EZ886" s="118"/>
      <c r="FA886" s="93"/>
      <c r="FB886" s="93"/>
      <c r="FC886" s="110"/>
      <c r="FD886" s="118"/>
      <c r="FE886" s="93"/>
      <c r="FF886" s="93"/>
      <c r="FG886" s="110"/>
      <c r="FH886" s="118"/>
      <c r="FI886" s="93"/>
      <c r="FJ886" s="93"/>
      <c r="FK886" s="110"/>
      <c r="FL886" s="118"/>
      <c r="FM886" s="93"/>
      <c r="FN886" s="93"/>
      <c r="FO886" s="110"/>
      <c r="FP886" s="118"/>
      <c r="FQ886" s="93"/>
      <c r="FR886" s="93"/>
      <c r="FS886" s="110"/>
      <c r="FT886" s="118"/>
      <c r="FU886" s="93"/>
      <c r="FV886" s="93"/>
      <c r="FW886" s="110"/>
      <c r="FX886" s="118"/>
      <c r="FY886" s="93"/>
      <c r="FZ886" s="93"/>
      <c r="GA886" s="110"/>
      <c r="GB886" s="118"/>
      <c r="GC886" s="93"/>
      <c r="GD886" s="93"/>
      <c r="GE886" s="110"/>
      <c r="GF886" s="118"/>
      <c r="GG886" s="93"/>
      <c r="GH886" s="93"/>
      <c r="GI886" s="110"/>
      <c r="GJ886" s="118"/>
      <c r="GK886" s="93"/>
      <c r="GL886" s="93"/>
      <c r="GM886" s="110"/>
      <c r="GN886" s="118"/>
      <c r="GO886" s="93"/>
      <c r="GP886" s="93"/>
      <c r="GQ886" s="110"/>
    </row>
    <row r="887" spans="1:199" ht="15.75" x14ac:dyDescent="0.25">
      <c r="A887">
        <f t="shared" si="738"/>
        <v>1</v>
      </c>
      <c r="B887">
        <f t="shared" si="739"/>
        <v>1900</v>
      </c>
      <c r="D887" s="93"/>
      <c r="E887" s="93"/>
      <c r="F887" s="93"/>
      <c r="G887" s="110"/>
      <c r="H887" s="118"/>
      <c r="I887" s="93"/>
      <c r="J887" s="93"/>
      <c r="K887" s="110"/>
      <c r="L887" s="118"/>
      <c r="M887" s="93"/>
      <c r="N887" s="93"/>
      <c r="O887" s="110"/>
      <c r="P887" s="118"/>
      <c r="Q887" s="93"/>
      <c r="R887" s="93"/>
      <c r="S887" s="110"/>
      <c r="T887" s="118"/>
      <c r="U887" s="93"/>
      <c r="V887" s="93"/>
      <c r="W887" s="110"/>
      <c r="X887" s="118"/>
      <c r="Y887" s="93"/>
      <c r="Z887" s="93"/>
      <c r="AA887" s="110"/>
      <c r="AB887" s="118"/>
      <c r="AC887" s="93"/>
      <c r="AD887" s="93"/>
      <c r="AE887" s="110"/>
      <c r="AF887" s="118"/>
      <c r="AG887" s="93"/>
      <c r="AH887" s="93"/>
      <c r="AI887" s="110"/>
      <c r="AJ887" s="118"/>
      <c r="AK887" s="93"/>
      <c r="AL887" s="93"/>
      <c r="AM887" s="110"/>
      <c r="AN887" s="118"/>
      <c r="AO887" s="93"/>
      <c r="AP887" s="93"/>
      <c r="AQ887" s="110"/>
      <c r="AR887" s="118"/>
      <c r="AS887" s="93"/>
      <c r="AT887" s="93"/>
      <c r="AU887" s="110"/>
      <c r="AV887" s="118"/>
      <c r="AW887" s="93"/>
      <c r="AX887" s="93"/>
      <c r="AY887" s="110"/>
      <c r="AZ887" s="118"/>
      <c r="BA887" s="93"/>
      <c r="BB887" s="93"/>
      <c r="BC887" s="110"/>
      <c r="BD887" s="118"/>
      <c r="BE887" s="93"/>
      <c r="BF887" s="93"/>
      <c r="BG887" s="110"/>
      <c r="BH887" s="118"/>
      <c r="BI887" s="93"/>
      <c r="BJ887" s="93"/>
      <c r="BK887" s="110"/>
      <c r="BL887" s="118"/>
      <c r="BM887" s="93"/>
      <c r="BN887" s="93"/>
      <c r="BO887" s="110"/>
      <c r="BP887" s="118"/>
      <c r="BQ887" s="93"/>
      <c r="BR887" s="93"/>
      <c r="BS887" s="110"/>
      <c r="BT887" s="118"/>
      <c r="BU887" s="93"/>
      <c r="BV887" s="93"/>
      <c r="BW887" s="110"/>
      <c r="BX887" s="118"/>
      <c r="BY887" s="93"/>
      <c r="BZ887" s="93"/>
      <c r="CA887" s="110"/>
      <c r="CB887" s="118"/>
      <c r="CC887" s="93"/>
      <c r="CD887" s="93"/>
      <c r="CE887" s="110"/>
      <c r="CF887" s="118"/>
      <c r="CG887" s="93"/>
      <c r="CH887" s="93"/>
      <c r="CI887" s="110"/>
      <c r="CJ887" s="118"/>
      <c r="CK887" s="93"/>
      <c r="CL887" s="93"/>
      <c r="CM887" s="110"/>
      <c r="CN887" s="118"/>
      <c r="CO887" s="93"/>
      <c r="CP887" s="93"/>
      <c r="CQ887" s="110"/>
      <c r="CR887" s="118"/>
      <c r="CS887" s="93"/>
      <c r="CT887" s="93"/>
      <c r="CU887" s="110"/>
      <c r="CV887" s="118"/>
      <c r="CW887" s="93"/>
      <c r="CX887" s="93"/>
      <c r="CY887" s="110"/>
      <c r="CZ887" s="118"/>
      <c r="DA887" s="93"/>
      <c r="DB887" s="93"/>
      <c r="DC887" s="110"/>
      <c r="DD887" s="118"/>
      <c r="DE887" s="93"/>
      <c r="DF887" s="93"/>
      <c r="DG887" s="110"/>
      <c r="DH887" s="118"/>
      <c r="DI887" s="93"/>
      <c r="DJ887" s="93"/>
      <c r="DK887" s="110"/>
      <c r="DL887" s="118"/>
      <c r="DM887" s="93"/>
      <c r="DN887" s="93"/>
      <c r="DO887" s="110"/>
      <c r="DP887" s="118"/>
      <c r="DQ887" s="93"/>
      <c r="DR887" s="93"/>
      <c r="DS887" s="110"/>
      <c r="DT887" s="118"/>
      <c r="DU887" s="93"/>
      <c r="DV887" s="93"/>
      <c r="DW887" s="110"/>
      <c r="DX887" s="118"/>
      <c r="DY887" s="93"/>
      <c r="DZ887" s="93"/>
      <c r="EA887" s="110"/>
      <c r="EB887" s="118"/>
      <c r="EC887" s="93"/>
      <c r="ED887" s="93"/>
      <c r="EE887" s="110"/>
      <c r="EF887" s="118"/>
      <c r="EG887" s="93"/>
      <c r="EH887" s="93"/>
      <c r="EI887" s="110"/>
      <c r="EJ887" s="118"/>
      <c r="EK887" s="93"/>
      <c r="EL887" s="93"/>
      <c r="EM887" s="110"/>
      <c r="EN887" s="118"/>
      <c r="EO887" s="93"/>
      <c r="EP887" s="93"/>
      <c r="EQ887" s="110"/>
      <c r="ER887" s="118"/>
      <c r="ES887" s="93"/>
      <c r="ET887" s="93"/>
      <c r="EU887" s="110"/>
      <c r="EV887" s="118"/>
      <c r="EW887" s="93"/>
      <c r="EX887" s="93"/>
      <c r="EY887" s="110"/>
      <c r="EZ887" s="118"/>
      <c r="FA887" s="93"/>
      <c r="FB887" s="93"/>
      <c r="FC887" s="110"/>
      <c r="FD887" s="118"/>
      <c r="FE887" s="93"/>
      <c r="FF887" s="93"/>
      <c r="FG887" s="110"/>
      <c r="FH887" s="118"/>
      <c r="FI887" s="93"/>
      <c r="FJ887" s="93"/>
      <c r="FK887" s="110"/>
      <c r="FL887" s="118"/>
      <c r="FM887" s="93"/>
      <c r="FN887" s="93"/>
      <c r="FO887" s="110"/>
      <c r="FP887" s="118"/>
      <c r="FQ887" s="93"/>
      <c r="FR887" s="93"/>
      <c r="FS887" s="110"/>
      <c r="FT887" s="118"/>
      <c r="FU887" s="93"/>
      <c r="FV887" s="93"/>
      <c r="FW887" s="110"/>
      <c r="FX887" s="118"/>
      <c r="FY887" s="93"/>
      <c r="FZ887" s="93"/>
      <c r="GA887" s="110"/>
      <c r="GB887" s="118"/>
      <c r="GC887" s="93"/>
      <c r="GD887" s="93"/>
      <c r="GE887" s="110"/>
      <c r="GF887" s="118"/>
      <c r="GG887" s="93"/>
      <c r="GH887" s="93"/>
      <c r="GI887" s="110"/>
      <c r="GJ887" s="118"/>
      <c r="GK887" s="93"/>
      <c r="GL887" s="93"/>
      <c r="GM887" s="110"/>
      <c r="GN887" s="118"/>
      <c r="GO887" s="93"/>
      <c r="GP887" s="93"/>
      <c r="GQ887" s="110"/>
    </row>
    <row r="888" spans="1:199" ht="15.75" x14ac:dyDescent="0.25">
      <c r="A888">
        <f t="shared" si="738"/>
        <v>1</v>
      </c>
      <c r="B888">
        <f t="shared" si="739"/>
        <v>1900</v>
      </c>
      <c r="D888" s="93"/>
      <c r="E888" s="93"/>
      <c r="F888" s="93"/>
      <c r="G888" s="110"/>
      <c r="H888" s="118"/>
      <c r="I888" s="93"/>
      <c r="J888" s="93"/>
      <c r="K888" s="110"/>
      <c r="L888" s="118"/>
      <c r="M888" s="93"/>
      <c r="N888" s="93"/>
      <c r="O888" s="110"/>
      <c r="P888" s="118"/>
      <c r="Q888" s="93"/>
      <c r="R888" s="93"/>
      <c r="S888" s="110"/>
      <c r="T888" s="118"/>
      <c r="U888" s="93"/>
      <c r="V888" s="93"/>
      <c r="W888" s="110"/>
      <c r="X888" s="118"/>
      <c r="Y888" s="93"/>
      <c r="Z888" s="93"/>
      <c r="AA888" s="110"/>
      <c r="AB888" s="118"/>
      <c r="AC888" s="93"/>
      <c r="AD888" s="93"/>
      <c r="AE888" s="110"/>
      <c r="AF888" s="118"/>
      <c r="AG888" s="93"/>
      <c r="AH888" s="93"/>
      <c r="AI888" s="110"/>
      <c r="AJ888" s="118"/>
      <c r="AK888" s="93"/>
      <c r="AL888" s="93"/>
      <c r="AM888" s="110"/>
      <c r="AN888" s="118"/>
      <c r="AO888" s="93"/>
      <c r="AP888" s="93"/>
      <c r="AQ888" s="110"/>
      <c r="AR888" s="118"/>
      <c r="AS888" s="93"/>
      <c r="AT888" s="93"/>
      <c r="AU888" s="110"/>
      <c r="AV888" s="118"/>
      <c r="AW888" s="93"/>
      <c r="AX888" s="93"/>
      <c r="AY888" s="110"/>
      <c r="AZ888" s="118"/>
      <c r="BA888" s="93"/>
      <c r="BB888" s="93"/>
      <c r="BC888" s="110"/>
      <c r="BD888" s="118"/>
      <c r="BE888" s="93"/>
      <c r="BF888" s="93"/>
      <c r="BG888" s="110"/>
      <c r="BH888" s="118"/>
      <c r="BI888" s="93"/>
      <c r="BJ888" s="93"/>
      <c r="BK888" s="110"/>
      <c r="BL888" s="118"/>
      <c r="BM888" s="93"/>
      <c r="BN888" s="93"/>
      <c r="BO888" s="110"/>
      <c r="BP888" s="118"/>
      <c r="BQ888" s="93"/>
      <c r="BR888" s="93"/>
      <c r="BS888" s="110"/>
      <c r="BT888" s="118"/>
      <c r="BU888" s="93"/>
      <c r="BV888" s="93"/>
      <c r="BW888" s="110"/>
      <c r="BX888" s="118"/>
      <c r="BY888" s="93"/>
      <c r="BZ888" s="93"/>
      <c r="CA888" s="110"/>
      <c r="CB888" s="118"/>
      <c r="CC888" s="93"/>
      <c r="CD888" s="93"/>
      <c r="CE888" s="110"/>
      <c r="CF888" s="118"/>
      <c r="CG888" s="93"/>
      <c r="CH888" s="93"/>
      <c r="CI888" s="110"/>
      <c r="CJ888" s="118"/>
      <c r="CK888" s="93"/>
      <c r="CL888" s="93"/>
      <c r="CM888" s="110"/>
      <c r="CN888" s="118"/>
      <c r="CO888" s="93"/>
      <c r="CP888" s="93"/>
      <c r="CQ888" s="110"/>
      <c r="CR888" s="118"/>
      <c r="CS888" s="93"/>
      <c r="CT888" s="93"/>
      <c r="CU888" s="110"/>
      <c r="CV888" s="118"/>
      <c r="CW888" s="93"/>
      <c r="CX888" s="93"/>
      <c r="CY888" s="110"/>
      <c r="CZ888" s="118"/>
      <c r="DA888" s="93"/>
      <c r="DB888" s="93"/>
      <c r="DC888" s="110"/>
      <c r="DD888" s="118"/>
      <c r="DE888" s="93"/>
      <c r="DF888" s="93"/>
      <c r="DG888" s="110"/>
      <c r="DH888" s="118"/>
      <c r="DI888" s="93"/>
      <c r="DJ888" s="93"/>
      <c r="DK888" s="110"/>
      <c r="DL888" s="118"/>
      <c r="DM888" s="93"/>
      <c r="DN888" s="93"/>
      <c r="DO888" s="110"/>
      <c r="DP888" s="118"/>
      <c r="DQ888" s="93"/>
      <c r="DR888" s="93"/>
      <c r="DS888" s="110"/>
      <c r="DT888" s="118"/>
      <c r="DU888" s="93"/>
      <c r="DV888" s="93"/>
      <c r="DW888" s="110"/>
      <c r="DX888" s="118"/>
      <c r="DY888" s="93"/>
      <c r="DZ888" s="93"/>
      <c r="EA888" s="110"/>
      <c r="EB888" s="118"/>
      <c r="EC888" s="93"/>
      <c r="ED888" s="93"/>
      <c r="EE888" s="110"/>
      <c r="EF888" s="118"/>
      <c r="EG888" s="93"/>
      <c r="EH888" s="93"/>
      <c r="EI888" s="110"/>
      <c r="EJ888" s="118"/>
      <c r="EK888" s="93"/>
      <c r="EL888" s="93"/>
      <c r="EM888" s="110"/>
      <c r="EN888" s="118"/>
      <c r="EO888" s="93"/>
      <c r="EP888" s="93"/>
      <c r="EQ888" s="110"/>
      <c r="ER888" s="118"/>
      <c r="ES888" s="93"/>
      <c r="ET888" s="93"/>
      <c r="EU888" s="110"/>
      <c r="EV888" s="118"/>
      <c r="EW888" s="93"/>
      <c r="EX888" s="93"/>
      <c r="EY888" s="110"/>
      <c r="EZ888" s="118"/>
      <c r="FA888" s="93"/>
      <c r="FB888" s="93"/>
      <c r="FC888" s="110"/>
      <c r="FD888" s="118"/>
      <c r="FE888" s="93"/>
      <c r="FF888" s="93"/>
      <c r="FG888" s="110"/>
      <c r="FH888" s="118"/>
      <c r="FI888" s="93"/>
      <c r="FJ888" s="93"/>
      <c r="FK888" s="110"/>
      <c r="FL888" s="118"/>
      <c r="FM888" s="93"/>
      <c r="FN888" s="93"/>
      <c r="FO888" s="110"/>
      <c r="FP888" s="118"/>
      <c r="FQ888" s="93"/>
      <c r="FR888" s="93"/>
      <c r="FS888" s="110"/>
      <c r="FT888" s="118"/>
      <c r="FU888" s="93"/>
      <c r="FV888" s="93"/>
      <c r="FW888" s="110"/>
      <c r="FX888" s="118"/>
      <c r="FY888" s="93"/>
      <c r="FZ888" s="93"/>
      <c r="GA888" s="110"/>
      <c r="GB888" s="118"/>
      <c r="GC888" s="93"/>
      <c r="GD888" s="93"/>
      <c r="GE888" s="110"/>
      <c r="GF888" s="118"/>
      <c r="GG888" s="93"/>
      <c r="GH888" s="93"/>
      <c r="GI888" s="110"/>
      <c r="GJ888" s="118"/>
      <c r="GK888" s="93"/>
      <c r="GL888" s="93"/>
      <c r="GM888" s="110"/>
      <c r="GN888" s="118"/>
      <c r="GO888" s="93"/>
      <c r="GP888" s="93"/>
      <c r="GQ888" s="110"/>
    </row>
    <row r="889" spans="1:199" ht="15.75" x14ac:dyDescent="0.25">
      <c r="A889">
        <f t="shared" si="738"/>
        <v>1</v>
      </c>
      <c r="B889">
        <f t="shared" si="739"/>
        <v>1900</v>
      </c>
      <c r="D889" s="93"/>
      <c r="E889" s="93"/>
      <c r="F889" s="93"/>
      <c r="G889" s="110"/>
      <c r="H889" s="118"/>
      <c r="I889" s="93"/>
      <c r="J889" s="93"/>
      <c r="K889" s="110"/>
      <c r="L889" s="118"/>
      <c r="M889" s="93"/>
      <c r="N889" s="93"/>
      <c r="O889" s="110"/>
      <c r="P889" s="118"/>
      <c r="Q889" s="93"/>
      <c r="R889" s="93"/>
      <c r="S889" s="110"/>
      <c r="T889" s="118"/>
      <c r="U889" s="93"/>
      <c r="V889" s="93"/>
      <c r="W889" s="110"/>
      <c r="X889" s="118"/>
      <c r="Y889" s="93"/>
      <c r="Z889" s="93"/>
      <c r="AA889" s="110"/>
      <c r="AB889" s="118"/>
      <c r="AC889" s="93"/>
      <c r="AD889" s="93"/>
      <c r="AE889" s="110"/>
      <c r="AF889" s="118"/>
      <c r="AG889" s="93"/>
      <c r="AH889" s="93"/>
      <c r="AI889" s="110"/>
      <c r="AJ889" s="118"/>
      <c r="AK889" s="93"/>
      <c r="AL889" s="93"/>
      <c r="AM889" s="110"/>
      <c r="AN889" s="118"/>
      <c r="AO889" s="93"/>
      <c r="AP889" s="93"/>
      <c r="AQ889" s="110"/>
      <c r="AR889" s="118"/>
      <c r="AS889" s="93"/>
      <c r="AT889" s="93"/>
      <c r="AU889" s="110"/>
      <c r="AV889" s="118"/>
      <c r="AW889" s="93"/>
      <c r="AX889" s="93"/>
      <c r="AY889" s="110"/>
      <c r="AZ889" s="118"/>
      <c r="BA889" s="93"/>
      <c r="BB889" s="93"/>
      <c r="BC889" s="110"/>
      <c r="BD889" s="118"/>
      <c r="BE889" s="93"/>
      <c r="BF889" s="93"/>
      <c r="BG889" s="110"/>
      <c r="BH889" s="118"/>
      <c r="BI889" s="93"/>
      <c r="BJ889" s="93"/>
      <c r="BK889" s="110"/>
      <c r="BL889" s="118"/>
      <c r="BM889" s="93"/>
      <c r="BN889" s="93"/>
      <c r="BO889" s="110"/>
      <c r="BP889" s="118"/>
      <c r="BQ889" s="93"/>
      <c r="BR889" s="93"/>
      <c r="BS889" s="110"/>
      <c r="BT889" s="118"/>
      <c r="BU889" s="93"/>
      <c r="BV889" s="93"/>
      <c r="BW889" s="110"/>
      <c r="BX889" s="118"/>
      <c r="BY889" s="93"/>
      <c r="BZ889" s="93"/>
      <c r="CA889" s="110"/>
      <c r="CB889" s="118"/>
      <c r="CC889" s="93"/>
      <c r="CD889" s="93"/>
      <c r="CE889" s="110"/>
      <c r="CF889" s="118"/>
      <c r="CG889" s="93"/>
      <c r="CH889" s="93"/>
      <c r="CI889" s="110"/>
      <c r="CJ889" s="118"/>
      <c r="CK889" s="93"/>
      <c r="CL889" s="93"/>
      <c r="CM889" s="110"/>
      <c r="CN889" s="118"/>
      <c r="CO889" s="93"/>
      <c r="CP889" s="93"/>
      <c r="CQ889" s="110"/>
      <c r="CR889" s="118"/>
      <c r="CS889" s="93"/>
      <c r="CT889" s="93"/>
      <c r="CU889" s="110"/>
      <c r="CV889" s="118"/>
      <c r="CW889" s="93"/>
      <c r="CX889" s="93"/>
      <c r="CY889" s="110"/>
      <c r="CZ889" s="118"/>
      <c r="DA889" s="93"/>
      <c r="DB889" s="93"/>
      <c r="DC889" s="110"/>
      <c r="DD889" s="118"/>
      <c r="DE889" s="93"/>
      <c r="DF889" s="93"/>
      <c r="DG889" s="110"/>
      <c r="DH889" s="118"/>
      <c r="DI889" s="93"/>
      <c r="DJ889" s="93"/>
      <c r="DK889" s="110"/>
      <c r="DL889" s="118"/>
      <c r="DM889" s="93"/>
      <c r="DN889" s="93"/>
      <c r="DO889" s="110"/>
      <c r="DP889" s="118"/>
      <c r="DQ889" s="93"/>
      <c r="DR889" s="93"/>
      <c r="DS889" s="110"/>
      <c r="DT889" s="118"/>
      <c r="DU889" s="93"/>
      <c r="DV889" s="93"/>
      <c r="DW889" s="110"/>
      <c r="DX889" s="118"/>
      <c r="DY889" s="93"/>
      <c r="DZ889" s="93"/>
      <c r="EA889" s="110"/>
      <c r="EB889" s="118"/>
      <c r="EC889" s="93"/>
      <c r="ED889" s="93"/>
      <c r="EE889" s="110"/>
      <c r="EF889" s="118"/>
      <c r="EG889" s="93"/>
      <c r="EH889" s="93"/>
      <c r="EI889" s="110"/>
      <c r="EJ889" s="118"/>
      <c r="EK889" s="93"/>
      <c r="EL889" s="93"/>
      <c r="EM889" s="110"/>
      <c r="EN889" s="118"/>
      <c r="EO889" s="93"/>
      <c r="EP889" s="93"/>
      <c r="EQ889" s="110"/>
      <c r="ER889" s="118"/>
      <c r="ES889" s="93"/>
      <c r="ET889" s="93"/>
      <c r="EU889" s="110"/>
      <c r="EV889" s="118"/>
      <c r="EW889" s="93"/>
      <c r="EX889" s="93"/>
      <c r="EY889" s="110"/>
      <c r="EZ889" s="118"/>
      <c r="FA889" s="93"/>
      <c r="FB889" s="93"/>
      <c r="FC889" s="110"/>
      <c r="FD889" s="118"/>
      <c r="FE889" s="93"/>
      <c r="FF889" s="93"/>
      <c r="FG889" s="110"/>
      <c r="FH889" s="118"/>
      <c r="FI889" s="93"/>
      <c r="FJ889" s="93"/>
      <c r="FK889" s="110"/>
      <c r="FL889" s="118"/>
      <c r="FM889" s="93"/>
      <c r="FN889" s="93"/>
      <c r="FO889" s="110"/>
      <c r="FP889" s="118"/>
      <c r="FQ889" s="93"/>
      <c r="FR889" s="93"/>
      <c r="FS889" s="110"/>
      <c r="FT889" s="118"/>
      <c r="FU889" s="93"/>
      <c r="FV889" s="93"/>
      <c r="FW889" s="110"/>
      <c r="FX889" s="118"/>
      <c r="FY889" s="93"/>
      <c r="FZ889" s="93"/>
      <c r="GA889" s="110"/>
      <c r="GB889" s="118"/>
      <c r="GC889" s="93"/>
      <c r="GD889" s="93"/>
      <c r="GE889" s="110"/>
      <c r="GF889" s="118"/>
      <c r="GG889" s="93"/>
      <c r="GH889" s="93"/>
      <c r="GI889" s="110"/>
      <c r="GJ889" s="118"/>
      <c r="GK889" s="93"/>
      <c r="GL889" s="93"/>
      <c r="GM889" s="110"/>
      <c r="GN889" s="118"/>
      <c r="GO889" s="93"/>
      <c r="GP889" s="93"/>
      <c r="GQ889" s="110"/>
    </row>
    <row r="890" spans="1:199" ht="15.75" x14ac:dyDescent="0.25">
      <c r="A890">
        <f t="shared" si="738"/>
        <v>1</v>
      </c>
      <c r="B890">
        <f t="shared" si="739"/>
        <v>1900</v>
      </c>
      <c r="D890" s="93"/>
      <c r="E890" s="93"/>
      <c r="F890" s="93"/>
      <c r="G890" s="110"/>
      <c r="H890" s="118"/>
      <c r="I890" s="93"/>
      <c r="J890" s="93"/>
      <c r="K890" s="110"/>
      <c r="L890" s="118"/>
      <c r="M890" s="93"/>
      <c r="N890" s="93"/>
      <c r="O890" s="110"/>
      <c r="P890" s="118"/>
      <c r="Q890" s="93"/>
      <c r="R890" s="93"/>
      <c r="S890" s="110"/>
      <c r="T890" s="118"/>
      <c r="U890" s="93"/>
      <c r="V890" s="93"/>
      <c r="W890" s="110"/>
      <c r="X890" s="118"/>
      <c r="Y890" s="93"/>
      <c r="Z890" s="93"/>
      <c r="AA890" s="110"/>
      <c r="AB890" s="118"/>
      <c r="AC890" s="93"/>
      <c r="AD890" s="93"/>
      <c r="AE890" s="110"/>
      <c r="AF890" s="118"/>
      <c r="AG890" s="93"/>
      <c r="AH890" s="93"/>
      <c r="AI890" s="110"/>
      <c r="AJ890" s="118"/>
      <c r="AK890" s="93"/>
      <c r="AL890" s="93"/>
      <c r="AM890" s="110"/>
      <c r="AN890" s="118"/>
      <c r="AO890" s="93"/>
      <c r="AP890" s="93"/>
      <c r="AQ890" s="110"/>
      <c r="AR890" s="118"/>
      <c r="AS890" s="93"/>
      <c r="AT890" s="93"/>
      <c r="AU890" s="110"/>
      <c r="AV890" s="118"/>
      <c r="AW890" s="93"/>
      <c r="AX890" s="93"/>
      <c r="AY890" s="110"/>
      <c r="AZ890" s="118"/>
      <c r="BA890" s="93"/>
      <c r="BB890" s="93"/>
      <c r="BC890" s="110"/>
      <c r="BD890" s="118"/>
      <c r="BE890" s="93"/>
      <c r="BF890" s="93"/>
      <c r="BG890" s="110"/>
      <c r="BH890" s="118"/>
      <c r="BI890" s="93"/>
      <c r="BJ890" s="93"/>
      <c r="BK890" s="110"/>
      <c r="BL890" s="118"/>
      <c r="BM890" s="93"/>
      <c r="BN890" s="93"/>
      <c r="BO890" s="110"/>
      <c r="BP890" s="118"/>
      <c r="BQ890" s="93"/>
      <c r="BR890" s="93"/>
      <c r="BS890" s="110"/>
      <c r="BT890" s="118"/>
      <c r="BU890" s="93"/>
      <c r="BV890" s="93"/>
      <c r="BW890" s="110"/>
      <c r="BX890" s="118"/>
      <c r="BY890" s="93"/>
      <c r="BZ890" s="93"/>
      <c r="CA890" s="110"/>
      <c r="CB890" s="118"/>
      <c r="CC890" s="93"/>
      <c r="CD890" s="93"/>
      <c r="CE890" s="110"/>
      <c r="CF890" s="118"/>
      <c r="CG890" s="93"/>
      <c r="CH890" s="93"/>
      <c r="CI890" s="110"/>
      <c r="CJ890" s="118"/>
      <c r="CK890" s="93"/>
      <c r="CL890" s="93"/>
      <c r="CM890" s="110"/>
      <c r="CN890" s="118"/>
      <c r="CO890" s="93"/>
      <c r="CP890" s="93"/>
      <c r="CQ890" s="110"/>
      <c r="CR890" s="118"/>
      <c r="CS890" s="93"/>
      <c r="CT890" s="93"/>
      <c r="CU890" s="110"/>
      <c r="CV890" s="118"/>
      <c r="CW890" s="93"/>
      <c r="CX890" s="93"/>
      <c r="CY890" s="110"/>
      <c r="CZ890" s="118"/>
      <c r="DA890" s="93"/>
      <c r="DB890" s="93"/>
      <c r="DC890" s="110"/>
      <c r="DD890" s="118"/>
      <c r="DE890" s="93"/>
      <c r="DF890" s="93"/>
      <c r="DG890" s="110"/>
      <c r="DH890" s="118"/>
      <c r="DI890" s="93"/>
      <c r="DJ890" s="93"/>
      <c r="DK890" s="110"/>
      <c r="DL890" s="118"/>
      <c r="DM890" s="93"/>
      <c r="DN890" s="93"/>
      <c r="DO890" s="110"/>
      <c r="DP890" s="118"/>
      <c r="DQ890" s="93"/>
      <c r="DR890" s="93"/>
      <c r="DS890" s="110"/>
      <c r="DT890" s="118"/>
      <c r="DU890" s="93"/>
      <c r="DV890" s="93"/>
      <c r="DW890" s="110"/>
      <c r="DX890" s="118"/>
      <c r="DY890" s="93"/>
      <c r="DZ890" s="93"/>
      <c r="EA890" s="110"/>
      <c r="EB890" s="118"/>
      <c r="EC890" s="93"/>
      <c r="ED890" s="93"/>
      <c r="EE890" s="110"/>
      <c r="EF890" s="118"/>
      <c r="EG890" s="93"/>
      <c r="EH890" s="93"/>
      <c r="EI890" s="110"/>
      <c r="EJ890" s="118"/>
      <c r="EK890" s="93"/>
      <c r="EL890" s="93"/>
      <c r="EM890" s="110"/>
      <c r="EN890" s="118"/>
      <c r="EO890" s="93"/>
      <c r="EP890" s="93"/>
      <c r="EQ890" s="110"/>
      <c r="ER890" s="118"/>
      <c r="ES890" s="93"/>
      <c r="ET890" s="93"/>
      <c r="EU890" s="110"/>
      <c r="EV890" s="118"/>
      <c r="EW890" s="93"/>
      <c r="EX890" s="93"/>
      <c r="EY890" s="110"/>
      <c r="EZ890" s="118"/>
      <c r="FA890" s="93"/>
      <c r="FB890" s="93"/>
      <c r="FC890" s="110"/>
      <c r="FD890" s="118"/>
      <c r="FE890" s="93"/>
      <c r="FF890" s="93"/>
      <c r="FG890" s="110"/>
      <c r="FH890" s="118"/>
      <c r="FI890" s="93"/>
      <c r="FJ890" s="93"/>
      <c r="FK890" s="110"/>
      <c r="FL890" s="118"/>
      <c r="FM890" s="93"/>
      <c r="FN890" s="93"/>
      <c r="FO890" s="110"/>
      <c r="FP890" s="118"/>
      <c r="FQ890" s="93"/>
      <c r="FR890" s="93"/>
      <c r="FS890" s="110"/>
      <c r="FT890" s="118"/>
      <c r="FU890" s="93"/>
      <c r="FV890" s="93"/>
      <c r="FW890" s="110"/>
      <c r="FX890" s="118"/>
      <c r="FY890" s="93"/>
      <c r="FZ890" s="93"/>
      <c r="GA890" s="110"/>
      <c r="GB890" s="118"/>
      <c r="GC890" s="93"/>
      <c r="GD890" s="93"/>
      <c r="GE890" s="110"/>
      <c r="GF890" s="118"/>
      <c r="GG890" s="93"/>
      <c r="GH890" s="93"/>
      <c r="GI890" s="110"/>
      <c r="GJ890" s="118"/>
      <c r="GK890" s="93"/>
      <c r="GL890" s="93"/>
      <c r="GM890" s="110"/>
      <c r="GN890" s="118"/>
      <c r="GO890" s="93"/>
      <c r="GP890" s="93"/>
      <c r="GQ890" s="110"/>
    </row>
    <row r="891" spans="1:199" ht="15.75" x14ac:dyDescent="0.25">
      <c r="A891">
        <f t="shared" si="738"/>
        <v>1</v>
      </c>
      <c r="B891">
        <f t="shared" si="739"/>
        <v>1900</v>
      </c>
      <c r="D891" s="93"/>
      <c r="E891" s="93"/>
      <c r="F891" s="93"/>
      <c r="G891" s="110"/>
      <c r="H891" s="118"/>
      <c r="I891" s="93"/>
      <c r="J891" s="93"/>
      <c r="K891" s="110"/>
      <c r="L891" s="118"/>
      <c r="M891" s="93"/>
      <c r="N891" s="93"/>
      <c r="O891" s="110"/>
      <c r="P891" s="118"/>
      <c r="Q891" s="93"/>
      <c r="R891" s="93"/>
      <c r="S891" s="110"/>
      <c r="T891" s="118"/>
      <c r="U891" s="93"/>
      <c r="V891" s="93"/>
      <c r="W891" s="110"/>
      <c r="X891" s="118"/>
      <c r="Y891" s="93"/>
      <c r="Z891" s="93"/>
      <c r="AA891" s="110"/>
      <c r="AB891" s="118"/>
      <c r="AC891" s="93"/>
      <c r="AD891" s="93"/>
      <c r="AE891" s="110"/>
      <c r="AF891" s="118"/>
      <c r="AG891" s="93"/>
      <c r="AH891" s="93"/>
      <c r="AI891" s="110"/>
      <c r="AJ891" s="118"/>
      <c r="AK891" s="93"/>
      <c r="AL891" s="93"/>
      <c r="AM891" s="110"/>
      <c r="AN891" s="118"/>
      <c r="AO891" s="93"/>
      <c r="AP891" s="93"/>
      <c r="AQ891" s="110"/>
      <c r="AR891" s="118"/>
      <c r="AS891" s="93"/>
      <c r="AT891" s="93"/>
      <c r="AU891" s="110"/>
      <c r="AV891" s="118"/>
      <c r="AW891" s="93"/>
      <c r="AX891" s="93"/>
      <c r="AY891" s="110"/>
      <c r="AZ891" s="118"/>
      <c r="BA891" s="93"/>
      <c r="BB891" s="93"/>
      <c r="BC891" s="110"/>
      <c r="BD891" s="118"/>
      <c r="BE891" s="93"/>
      <c r="BF891" s="93"/>
      <c r="BG891" s="110"/>
      <c r="BH891" s="118"/>
      <c r="BI891" s="93"/>
      <c r="BJ891" s="93"/>
      <c r="BK891" s="110"/>
      <c r="BL891" s="118"/>
      <c r="BM891" s="93"/>
      <c r="BN891" s="93"/>
      <c r="BO891" s="110"/>
      <c r="BP891" s="118"/>
      <c r="BQ891" s="93"/>
      <c r="BR891" s="93"/>
      <c r="BS891" s="110"/>
      <c r="BT891" s="118"/>
      <c r="BU891" s="93"/>
      <c r="BV891" s="93"/>
      <c r="BW891" s="110"/>
      <c r="BX891" s="118"/>
      <c r="BY891" s="93"/>
      <c r="BZ891" s="93"/>
      <c r="CA891" s="110"/>
      <c r="CB891" s="118"/>
      <c r="CC891" s="93"/>
      <c r="CD891" s="93"/>
      <c r="CE891" s="110"/>
      <c r="CF891" s="118"/>
      <c r="CG891" s="93"/>
      <c r="CH891" s="93"/>
      <c r="CI891" s="110"/>
      <c r="CJ891" s="118"/>
      <c r="CK891" s="93"/>
      <c r="CL891" s="93"/>
      <c r="CM891" s="110"/>
      <c r="CN891" s="118"/>
      <c r="CO891" s="93"/>
      <c r="CP891" s="93"/>
      <c r="CQ891" s="110"/>
      <c r="CR891" s="118"/>
      <c r="CS891" s="93"/>
      <c r="CT891" s="93"/>
      <c r="CU891" s="110"/>
      <c r="CV891" s="118"/>
      <c r="CW891" s="93"/>
      <c r="CX891" s="93"/>
      <c r="CY891" s="110"/>
      <c r="CZ891" s="118"/>
      <c r="DA891" s="93"/>
      <c r="DB891" s="93"/>
      <c r="DC891" s="110"/>
      <c r="DD891" s="118"/>
      <c r="DE891" s="93"/>
      <c r="DF891" s="93"/>
      <c r="DG891" s="110"/>
      <c r="DH891" s="118"/>
      <c r="DI891" s="93"/>
      <c r="DJ891" s="93"/>
      <c r="DK891" s="110"/>
      <c r="DL891" s="118"/>
      <c r="DM891" s="93"/>
      <c r="DN891" s="93"/>
      <c r="DO891" s="110"/>
      <c r="DP891" s="118"/>
      <c r="DQ891" s="93"/>
      <c r="DR891" s="93"/>
      <c r="DS891" s="110"/>
      <c r="DT891" s="118"/>
      <c r="DU891" s="93"/>
      <c r="DV891" s="93"/>
      <c r="DW891" s="110"/>
      <c r="DX891" s="118"/>
      <c r="DY891" s="93"/>
      <c r="DZ891" s="93"/>
      <c r="EA891" s="110"/>
      <c r="EB891" s="118"/>
      <c r="EC891" s="93"/>
      <c r="ED891" s="93"/>
      <c r="EE891" s="110"/>
      <c r="EF891" s="118"/>
      <c r="EG891" s="93"/>
      <c r="EH891" s="93"/>
      <c r="EI891" s="110"/>
      <c r="EJ891" s="118"/>
      <c r="EK891" s="93"/>
      <c r="EL891" s="93"/>
      <c r="EM891" s="110"/>
      <c r="EN891" s="118"/>
      <c r="EO891" s="93"/>
      <c r="EP891" s="93"/>
      <c r="EQ891" s="110"/>
      <c r="ER891" s="118"/>
      <c r="ES891" s="93"/>
      <c r="ET891" s="93"/>
      <c r="EU891" s="110"/>
      <c r="EV891" s="118"/>
      <c r="EW891" s="93"/>
      <c r="EX891" s="93"/>
      <c r="EY891" s="110"/>
      <c r="EZ891" s="118"/>
      <c r="FA891" s="93"/>
      <c r="FB891" s="93"/>
      <c r="FC891" s="110"/>
      <c r="FD891" s="118"/>
      <c r="FE891" s="93"/>
      <c r="FF891" s="93"/>
      <c r="FG891" s="110"/>
      <c r="FH891" s="118"/>
      <c r="FI891" s="93"/>
      <c r="FJ891" s="93"/>
      <c r="FK891" s="110"/>
      <c r="FL891" s="118"/>
      <c r="FM891" s="93"/>
      <c r="FN891" s="93"/>
      <c r="FO891" s="110"/>
      <c r="FP891" s="118"/>
      <c r="FQ891" s="93"/>
      <c r="FR891" s="93"/>
      <c r="FS891" s="110"/>
      <c r="FT891" s="118"/>
      <c r="FU891" s="93"/>
      <c r="FV891" s="93"/>
      <c r="FW891" s="110"/>
      <c r="FX891" s="118"/>
      <c r="FY891" s="93"/>
      <c r="FZ891" s="93"/>
      <c r="GA891" s="110"/>
      <c r="GB891" s="118"/>
      <c r="GC891" s="93"/>
      <c r="GD891" s="93"/>
      <c r="GE891" s="110"/>
      <c r="GF891" s="118"/>
      <c r="GG891" s="93"/>
      <c r="GH891" s="93"/>
      <c r="GI891" s="110"/>
      <c r="GJ891" s="118"/>
      <c r="GK891" s="93"/>
      <c r="GL891" s="93"/>
      <c r="GM891" s="110"/>
      <c r="GN891" s="118"/>
      <c r="GO891" s="93"/>
      <c r="GP891" s="93"/>
      <c r="GQ891" s="110"/>
    </row>
    <row r="892" spans="1:199" ht="15.75" x14ac:dyDescent="0.25">
      <c r="A892">
        <f t="shared" si="738"/>
        <v>1</v>
      </c>
      <c r="B892">
        <f t="shared" si="739"/>
        <v>1900</v>
      </c>
      <c r="D892" s="93"/>
      <c r="E892" s="93"/>
      <c r="F892" s="93"/>
      <c r="G892" s="110"/>
      <c r="H892" s="118"/>
      <c r="I892" s="93"/>
      <c r="J892" s="93"/>
      <c r="K892" s="110"/>
      <c r="L892" s="118"/>
      <c r="M892" s="93"/>
      <c r="N892" s="93"/>
      <c r="O892" s="110"/>
      <c r="P892" s="118"/>
      <c r="Q892" s="93"/>
      <c r="R892" s="93"/>
      <c r="S892" s="110"/>
      <c r="T892" s="118"/>
      <c r="U892" s="93"/>
      <c r="V892" s="93"/>
      <c r="W892" s="110"/>
      <c r="X892" s="118"/>
      <c r="Y892" s="93"/>
      <c r="Z892" s="93"/>
      <c r="AA892" s="110"/>
      <c r="AB892" s="118"/>
      <c r="AC892" s="93"/>
      <c r="AD892" s="93"/>
      <c r="AE892" s="110"/>
      <c r="AF892" s="118"/>
      <c r="AG892" s="93"/>
      <c r="AH892" s="93"/>
      <c r="AI892" s="110"/>
      <c r="AJ892" s="118"/>
      <c r="AK892" s="93"/>
      <c r="AL892" s="93"/>
      <c r="AM892" s="110"/>
      <c r="AN892" s="118"/>
      <c r="AO892" s="93"/>
      <c r="AP892" s="93"/>
      <c r="AQ892" s="110"/>
      <c r="AR892" s="118"/>
      <c r="AS892" s="93"/>
      <c r="AT892" s="93"/>
      <c r="AU892" s="110"/>
      <c r="AV892" s="118"/>
      <c r="AW892" s="93"/>
      <c r="AX892" s="93"/>
      <c r="AY892" s="110"/>
      <c r="AZ892" s="118"/>
      <c r="BA892" s="93"/>
      <c r="BB892" s="93"/>
      <c r="BC892" s="110"/>
      <c r="BD892" s="118"/>
      <c r="BE892" s="93"/>
      <c r="BF892" s="93"/>
      <c r="BG892" s="110"/>
      <c r="BH892" s="118"/>
      <c r="BI892" s="93"/>
      <c r="BJ892" s="93"/>
      <c r="BK892" s="110"/>
      <c r="BL892" s="118"/>
      <c r="BM892" s="93"/>
      <c r="BN892" s="93"/>
      <c r="BO892" s="110"/>
      <c r="BP892" s="118"/>
      <c r="BQ892" s="93"/>
      <c r="BR892" s="93"/>
      <c r="BS892" s="110"/>
      <c r="BT892" s="118"/>
      <c r="BU892" s="93"/>
      <c r="BV892" s="93"/>
      <c r="BW892" s="110"/>
      <c r="BX892" s="118"/>
      <c r="BY892" s="93"/>
      <c r="BZ892" s="93"/>
      <c r="CA892" s="110"/>
      <c r="CB892" s="118"/>
      <c r="CC892" s="93"/>
      <c r="CD892" s="93"/>
      <c r="CE892" s="110"/>
      <c r="CF892" s="118"/>
      <c r="CG892" s="93"/>
      <c r="CH892" s="93"/>
      <c r="CI892" s="110"/>
      <c r="CJ892" s="118"/>
      <c r="CK892" s="93"/>
      <c r="CL892" s="93"/>
      <c r="CM892" s="110"/>
      <c r="CN892" s="118"/>
      <c r="CO892" s="93"/>
      <c r="CP892" s="93"/>
      <c r="CQ892" s="110"/>
      <c r="CR892" s="118"/>
      <c r="CS892" s="93"/>
      <c r="CT892" s="93"/>
      <c r="CU892" s="110"/>
      <c r="CV892" s="118"/>
      <c r="CW892" s="93"/>
      <c r="CX892" s="93"/>
      <c r="CY892" s="110"/>
      <c r="CZ892" s="118"/>
      <c r="DA892" s="93"/>
      <c r="DB892" s="93"/>
      <c r="DC892" s="110"/>
      <c r="DD892" s="118"/>
      <c r="DE892" s="93"/>
      <c r="DF892" s="93"/>
      <c r="DG892" s="110"/>
      <c r="DH892" s="118"/>
      <c r="DI892" s="93"/>
      <c r="DJ892" s="93"/>
      <c r="DK892" s="110"/>
      <c r="DL892" s="118"/>
      <c r="DM892" s="93"/>
      <c r="DN892" s="93"/>
      <c r="DO892" s="110"/>
      <c r="DP892" s="118"/>
      <c r="DQ892" s="93"/>
      <c r="DR892" s="93"/>
      <c r="DS892" s="110"/>
      <c r="DT892" s="118"/>
      <c r="DU892" s="93"/>
      <c r="DV892" s="93"/>
      <c r="DW892" s="110"/>
      <c r="DX892" s="118"/>
      <c r="DY892" s="93"/>
      <c r="DZ892" s="93"/>
      <c r="EA892" s="110"/>
      <c r="EB892" s="118"/>
      <c r="EC892" s="93"/>
      <c r="ED892" s="93"/>
      <c r="EE892" s="110"/>
      <c r="EF892" s="118"/>
      <c r="EG892" s="93"/>
      <c r="EH892" s="93"/>
      <c r="EI892" s="110"/>
      <c r="EJ892" s="118"/>
      <c r="EK892" s="93"/>
      <c r="EL892" s="93"/>
      <c r="EM892" s="110"/>
      <c r="EN892" s="118"/>
      <c r="EO892" s="93"/>
      <c r="EP892" s="93"/>
      <c r="EQ892" s="110"/>
      <c r="ER892" s="118"/>
      <c r="ES892" s="93"/>
      <c r="ET892" s="93"/>
      <c r="EU892" s="110"/>
      <c r="EV892" s="118"/>
      <c r="EW892" s="93"/>
      <c r="EX892" s="93"/>
      <c r="EY892" s="110"/>
      <c r="EZ892" s="118"/>
      <c r="FA892" s="93"/>
      <c r="FB892" s="93"/>
      <c r="FC892" s="110"/>
      <c r="FD892" s="118"/>
      <c r="FE892" s="93"/>
      <c r="FF892" s="93"/>
      <c r="FG892" s="110"/>
      <c r="FH892" s="118"/>
      <c r="FI892" s="93"/>
      <c r="FJ892" s="93"/>
      <c r="FK892" s="110"/>
      <c r="FL892" s="118"/>
      <c r="FM892" s="93"/>
      <c r="FN892" s="93"/>
      <c r="FO892" s="110"/>
      <c r="FP892" s="118"/>
      <c r="FQ892" s="93"/>
      <c r="FR892" s="93"/>
      <c r="FS892" s="110"/>
      <c r="FT892" s="118"/>
      <c r="FU892" s="93"/>
      <c r="FV892" s="93"/>
      <c r="FW892" s="110"/>
      <c r="FX892" s="118"/>
      <c r="FY892" s="93"/>
      <c r="FZ892" s="93"/>
      <c r="GA892" s="110"/>
      <c r="GB892" s="118"/>
      <c r="GC892" s="93"/>
      <c r="GD892" s="93"/>
      <c r="GE892" s="110"/>
      <c r="GF892" s="118"/>
      <c r="GG892" s="93"/>
      <c r="GH892" s="93"/>
      <c r="GI892" s="110"/>
      <c r="GJ892" s="118"/>
      <c r="GK892" s="93"/>
      <c r="GL892" s="93"/>
      <c r="GM892" s="110"/>
      <c r="GN892" s="118"/>
      <c r="GO892" s="93"/>
      <c r="GP892" s="93"/>
      <c r="GQ892" s="110"/>
    </row>
    <row r="893" spans="1:199" ht="15.75" x14ac:dyDescent="0.25">
      <c r="A893">
        <f t="shared" si="738"/>
        <v>1</v>
      </c>
      <c r="B893">
        <f t="shared" si="739"/>
        <v>1900</v>
      </c>
      <c r="D893" s="93"/>
      <c r="E893" s="93"/>
      <c r="F893" s="93"/>
      <c r="G893" s="110"/>
      <c r="H893" s="118"/>
      <c r="I893" s="93"/>
      <c r="J893" s="93"/>
      <c r="K893" s="110"/>
      <c r="L893" s="118"/>
      <c r="M893" s="93"/>
      <c r="N893" s="93"/>
      <c r="O893" s="110"/>
      <c r="P893" s="118"/>
      <c r="Q893" s="93"/>
      <c r="R893" s="93"/>
      <c r="S893" s="110"/>
      <c r="T893" s="118"/>
      <c r="U893" s="93"/>
      <c r="V893" s="93"/>
      <c r="W893" s="110"/>
      <c r="X893" s="118"/>
      <c r="Y893" s="93"/>
      <c r="Z893" s="93"/>
      <c r="AA893" s="110"/>
      <c r="AB893" s="118"/>
      <c r="AC893" s="93"/>
      <c r="AD893" s="93"/>
      <c r="AE893" s="110"/>
      <c r="AF893" s="118"/>
      <c r="AG893" s="93"/>
      <c r="AH893" s="93"/>
      <c r="AI893" s="110"/>
      <c r="AJ893" s="118"/>
      <c r="AK893" s="93"/>
      <c r="AL893" s="93"/>
      <c r="AM893" s="110"/>
      <c r="AN893" s="118"/>
      <c r="AO893" s="93"/>
      <c r="AP893" s="93"/>
      <c r="AQ893" s="110"/>
      <c r="AR893" s="118"/>
      <c r="AS893" s="93"/>
      <c r="AT893" s="93"/>
      <c r="AU893" s="110"/>
      <c r="AV893" s="118"/>
      <c r="AW893" s="93"/>
      <c r="AX893" s="93"/>
      <c r="AY893" s="110"/>
      <c r="AZ893" s="118"/>
      <c r="BA893" s="93"/>
      <c r="BB893" s="93"/>
      <c r="BC893" s="110"/>
      <c r="BD893" s="118"/>
      <c r="BE893" s="93"/>
      <c r="BF893" s="93"/>
      <c r="BG893" s="110"/>
      <c r="BH893" s="118"/>
      <c r="BI893" s="93"/>
      <c r="BJ893" s="93"/>
      <c r="BK893" s="110"/>
      <c r="BL893" s="118"/>
      <c r="BM893" s="93"/>
      <c r="BN893" s="93"/>
      <c r="BO893" s="110"/>
      <c r="BP893" s="118"/>
      <c r="BQ893" s="93"/>
      <c r="BR893" s="93"/>
      <c r="BS893" s="110"/>
      <c r="BT893" s="118"/>
      <c r="BU893" s="93"/>
      <c r="BV893" s="93"/>
      <c r="BW893" s="110"/>
      <c r="BX893" s="118"/>
      <c r="BY893" s="93"/>
      <c r="BZ893" s="93"/>
      <c r="CA893" s="110"/>
      <c r="CB893" s="118"/>
      <c r="CC893" s="93"/>
      <c r="CD893" s="93"/>
      <c r="CE893" s="110"/>
      <c r="CF893" s="118"/>
      <c r="CG893" s="93"/>
      <c r="CH893" s="93"/>
      <c r="CI893" s="110"/>
      <c r="CJ893" s="118"/>
      <c r="CK893" s="93"/>
      <c r="CL893" s="93"/>
      <c r="CM893" s="110"/>
      <c r="CN893" s="118"/>
      <c r="CO893" s="93"/>
      <c r="CP893" s="93"/>
      <c r="CQ893" s="110"/>
      <c r="CR893" s="118"/>
      <c r="CS893" s="93"/>
      <c r="CT893" s="93"/>
      <c r="CU893" s="110"/>
      <c r="CV893" s="118"/>
      <c r="CW893" s="93"/>
      <c r="CX893" s="93"/>
      <c r="CY893" s="110"/>
      <c r="CZ893" s="118"/>
      <c r="DA893" s="93"/>
      <c r="DB893" s="93"/>
      <c r="DC893" s="110"/>
      <c r="DD893" s="118"/>
      <c r="DE893" s="93"/>
      <c r="DF893" s="93"/>
      <c r="DG893" s="110"/>
      <c r="DH893" s="118"/>
      <c r="DI893" s="93"/>
      <c r="DJ893" s="93"/>
      <c r="DK893" s="110"/>
      <c r="DL893" s="118"/>
      <c r="DM893" s="93"/>
      <c r="DN893" s="93"/>
      <c r="DO893" s="110"/>
      <c r="DP893" s="118"/>
      <c r="DQ893" s="93"/>
      <c r="DR893" s="93"/>
      <c r="DS893" s="110"/>
      <c r="DT893" s="118"/>
      <c r="DU893" s="93"/>
      <c r="DV893" s="93"/>
      <c r="DW893" s="110"/>
      <c r="DX893" s="118"/>
      <c r="DY893" s="93"/>
      <c r="DZ893" s="93"/>
      <c r="EA893" s="110"/>
      <c r="EB893" s="118"/>
      <c r="EC893" s="93"/>
      <c r="ED893" s="93"/>
      <c r="EE893" s="110"/>
      <c r="EF893" s="118"/>
      <c r="EG893" s="93"/>
      <c r="EH893" s="93"/>
      <c r="EI893" s="110"/>
      <c r="EJ893" s="118"/>
      <c r="EK893" s="93"/>
      <c r="EL893" s="93"/>
      <c r="EM893" s="110"/>
      <c r="EN893" s="118"/>
      <c r="EO893" s="93"/>
      <c r="EP893" s="93"/>
      <c r="EQ893" s="110"/>
      <c r="ER893" s="118"/>
      <c r="ES893" s="93"/>
      <c r="ET893" s="93"/>
      <c r="EU893" s="110"/>
      <c r="EV893" s="118"/>
      <c r="EW893" s="93"/>
      <c r="EX893" s="93"/>
      <c r="EY893" s="110"/>
      <c r="EZ893" s="118"/>
      <c r="FA893" s="93"/>
      <c r="FB893" s="93"/>
      <c r="FC893" s="110"/>
      <c r="FD893" s="118"/>
      <c r="FE893" s="93"/>
      <c r="FF893" s="93"/>
      <c r="FG893" s="110"/>
      <c r="FH893" s="118"/>
      <c r="FI893" s="93"/>
      <c r="FJ893" s="93"/>
      <c r="FK893" s="110"/>
      <c r="FL893" s="118"/>
      <c r="FM893" s="93"/>
      <c r="FN893" s="93"/>
      <c r="FO893" s="110"/>
      <c r="FP893" s="118"/>
      <c r="FQ893" s="93"/>
      <c r="FR893" s="93"/>
      <c r="FS893" s="110"/>
      <c r="FT893" s="118"/>
      <c r="FU893" s="93"/>
      <c r="FV893" s="93"/>
      <c r="FW893" s="110"/>
      <c r="FX893" s="118"/>
      <c r="FY893" s="93"/>
      <c r="FZ893" s="93"/>
      <c r="GA893" s="110"/>
      <c r="GB893" s="118"/>
      <c r="GC893" s="93"/>
      <c r="GD893" s="93"/>
      <c r="GE893" s="110"/>
      <c r="GF893" s="118"/>
      <c r="GG893" s="93"/>
      <c r="GH893" s="93"/>
      <c r="GI893" s="110"/>
      <c r="GJ893" s="118"/>
      <c r="GK893" s="93"/>
      <c r="GL893" s="93"/>
      <c r="GM893" s="110"/>
      <c r="GN893" s="118"/>
      <c r="GO893" s="93"/>
      <c r="GP893" s="93"/>
      <c r="GQ893" s="110"/>
    </row>
    <row r="894" spans="1:199" ht="15.75" x14ac:dyDescent="0.25">
      <c r="A894">
        <f t="shared" si="738"/>
        <v>1</v>
      </c>
      <c r="B894">
        <f t="shared" si="739"/>
        <v>1900</v>
      </c>
      <c r="D894" s="93"/>
      <c r="E894" s="93"/>
      <c r="F894" s="93"/>
      <c r="G894" s="110"/>
      <c r="H894" s="118"/>
      <c r="I894" s="93"/>
      <c r="J894" s="93"/>
      <c r="K894" s="110"/>
      <c r="L894" s="118"/>
      <c r="M894" s="93"/>
      <c r="N894" s="93"/>
      <c r="O894" s="110"/>
      <c r="P894" s="118"/>
      <c r="Q894" s="93"/>
      <c r="R894" s="93"/>
      <c r="S894" s="110"/>
      <c r="T894" s="118"/>
      <c r="U894" s="93"/>
      <c r="V894" s="93"/>
      <c r="W894" s="110"/>
      <c r="X894" s="118"/>
      <c r="Y894" s="93"/>
      <c r="Z894" s="93"/>
      <c r="AA894" s="110"/>
      <c r="AB894" s="118"/>
      <c r="AC894" s="93"/>
      <c r="AD894" s="93"/>
      <c r="AE894" s="110"/>
      <c r="AF894" s="118"/>
      <c r="AG894" s="93"/>
      <c r="AH894" s="93"/>
      <c r="AI894" s="110"/>
      <c r="AJ894" s="118"/>
      <c r="AK894" s="93"/>
      <c r="AL894" s="93"/>
      <c r="AM894" s="110"/>
      <c r="AN894" s="118"/>
      <c r="AO894" s="93"/>
      <c r="AP894" s="93"/>
      <c r="AQ894" s="110"/>
      <c r="AR894" s="118"/>
      <c r="AS894" s="93"/>
      <c r="AT894" s="93"/>
      <c r="AU894" s="110"/>
      <c r="AV894" s="118"/>
      <c r="AW894" s="93"/>
      <c r="AX894" s="93"/>
      <c r="AY894" s="110"/>
      <c r="AZ894" s="118"/>
      <c r="BA894" s="93"/>
      <c r="BB894" s="93"/>
      <c r="BC894" s="110"/>
      <c r="BD894" s="118"/>
      <c r="BE894" s="93"/>
      <c r="BF894" s="93"/>
      <c r="BG894" s="110"/>
      <c r="BH894" s="118"/>
      <c r="BI894" s="93"/>
      <c r="BJ894" s="93"/>
      <c r="BK894" s="110"/>
      <c r="BL894" s="118"/>
      <c r="BM894" s="93"/>
      <c r="BN894" s="93"/>
      <c r="BO894" s="110"/>
      <c r="BP894" s="118"/>
      <c r="BQ894" s="93"/>
      <c r="BR894" s="93"/>
      <c r="BS894" s="110"/>
      <c r="BT894" s="118"/>
      <c r="BU894" s="93"/>
      <c r="BV894" s="93"/>
      <c r="BW894" s="110"/>
      <c r="BX894" s="118"/>
      <c r="BY894" s="93"/>
      <c r="BZ894" s="93"/>
      <c r="CA894" s="110"/>
      <c r="CB894" s="118"/>
      <c r="CC894" s="93"/>
      <c r="CD894" s="93"/>
      <c r="CE894" s="110"/>
      <c r="CF894" s="118"/>
      <c r="CG894" s="93"/>
      <c r="CH894" s="93"/>
      <c r="CI894" s="110"/>
      <c r="CJ894" s="118"/>
      <c r="CK894" s="93"/>
      <c r="CL894" s="93"/>
      <c r="CM894" s="110"/>
      <c r="CN894" s="118"/>
      <c r="CO894" s="93"/>
      <c r="CP894" s="93"/>
      <c r="CQ894" s="110"/>
      <c r="CR894" s="118"/>
      <c r="CS894" s="93"/>
      <c r="CT894" s="93"/>
      <c r="CU894" s="110"/>
      <c r="CV894" s="118"/>
      <c r="CW894" s="93"/>
      <c r="CX894" s="93"/>
      <c r="CY894" s="110"/>
      <c r="CZ894" s="118"/>
      <c r="DA894" s="93"/>
      <c r="DB894" s="93"/>
      <c r="DC894" s="110"/>
      <c r="DD894" s="118"/>
      <c r="DE894" s="93"/>
      <c r="DF894" s="93"/>
      <c r="DG894" s="110"/>
      <c r="DH894" s="118"/>
      <c r="DI894" s="93"/>
      <c r="DJ894" s="93"/>
      <c r="DK894" s="110"/>
      <c r="DL894" s="118"/>
      <c r="DM894" s="93"/>
      <c r="DN894" s="93"/>
      <c r="DO894" s="110"/>
      <c r="DP894" s="118"/>
      <c r="DQ894" s="93"/>
      <c r="DR894" s="93"/>
      <c r="DS894" s="110"/>
      <c r="DT894" s="118"/>
      <c r="DU894" s="93"/>
      <c r="DV894" s="93"/>
      <c r="DW894" s="110"/>
      <c r="DX894" s="118"/>
      <c r="DY894" s="93"/>
      <c r="DZ894" s="93"/>
      <c r="EA894" s="110"/>
      <c r="EB894" s="118"/>
      <c r="EC894" s="93"/>
      <c r="ED894" s="93"/>
      <c r="EE894" s="110"/>
      <c r="EF894" s="118"/>
      <c r="EG894" s="93"/>
      <c r="EH894" s="93"/>
      <c r="EI894" s="110"/>
      <c r="EJ894" s="118"/>
      <c r="EK894" s="93"/>
      <c r="EL894" s="93"/>
      <c r="EM894" s="110"/>
      <c r="EN894" s="118"/>
      <c r="EO894" s="93"/>
      <c r="EP894" s="93"/>
      <c r="EQ894" s="110"/>
      <c r="ER894" s="118"/>
      <c r="ES894" s="93"/>
      <c r="ET894" s="93"/>
      <c r="EU894" s="110"/>
      <c r="EV894" s="118"/>
      <c r="EW894" s="93"/>
      <c r="EX894" s="93"/>
      <c r="EY894" s="110"/>
      <c r="EZ894" s="118"/>
      <c r="FA894" s="93"/>
      <c r="FB894" s="93"/>
      <c r="FC894" s="110"/>
      <c r="FD894" s="118"/>
      <c r="FE894" s="93"/>
      <c r="FF894" s="93"/>
      <c r="FG894" s="110"/>
      <c r="FH894" s="118"/>
      <c r="FI894" s="93"/>
      <c r="FJ894" s="93"/>
      <c r="FK894" s="110"/>
      <c r="FL894" s="118"/>
      <c r="FM894" s="93"/>
      <c r="FN894" s="93"/>
      <c r="FO894" s="110"/>
      <c r="FP894" s="118"/>
      <c r="FQ894" s="93"/>
      <c r="FR894" s="93"/>
      <c r="FS894" s="110"/>
      <c r="FT894" s="118"/>
      <c r="FU894" s="93"/>
      <c r="FV894" s="93"/>
      <c r="FW894" s="110"/>
      <c r="FX894" s="118"/>
      <c r="FY894" s="93"/>
      <c r="FZ894" s="93"/>
      <c r="GA894" s="110"/>
      <c r="GB894" s="118"/>
      <c r="GC894" s="93"/>
      <c r="GD894" s="93"/>
      <c r="GE894" s="110"/>
      <c r="GF894" s="118"/>
      <c r="GG894" s="93"/>
      <c r="GH894" s="93"/>
      <c r="GI894" s="110"/>
      <c r="GJ894" s="118"/>
      <c r="GK894" s="93"/>
      <c r="GL894" s="93"/>
      <c r="GM894" s="110"/>
      <c r="GN894" s="118"/>
      <c r="GO894" s="93"/>
      <c r="GP894" s="93"/>
      <c r="GQ894" s="110"/>
    </row>
    <row r="895" spans="1:199" ht="15.75" x14ac:dyDescent="0.25">
      <c r="A895">
        <f t="shared" si="738"/>
        <v>1</v>
      </c>
      <c r="B895">
        <f t="shared" si="739"/>
        <v>1900</v>
      </c>
      <c r="D895" s="93"/>
      <c r="E895" s="93"/>
      <c r="F895" s="93"/>
      <c r="G895" s="110"/>
      <c r="H895" s="118"/>
      <c r="I895" s="93"/>
      <c r="J895" s="93"/>
      <c r="K895" s="110"/>
      <c r="L895" s="118"/>
      <c r="M895" s="93"/>
      <c r="N895" s="93"/>
      <c r="O895" s="110"/>
      <c r="P895" s="118"/>
      <c r="Q895" s="93"/>
      <c r="R895" s="93"/>
      <c r="S895" s="110"/>
      <c r="T895" s="118"/>
      <c r="U895" s="93"/>
      <c r="V895" s="93"/>
      <c r="W895" s="110"/>
      <c r="X895" s="118"/>
      <c r="Y895" s="93"/>
      <c r="Z895" s="93"/>
      <c r="AA895" s="110"/>
      <c r="AB895" s="118"/>
      <c r="AC895" s="93"/>
      <c r="AD895" s="93"/>
      <c r="AE895" s="110"/>
      <c r="AF895" s="118"/>
      <c r="AG895" s="93"/>
      <c r="AH895" s="93"/>
      <c r="AI895" s="110"/>
      <c r="AJ895" s="118"/>
      <c r="AK895" s="93"/>
      <c r="AL895" s="93"/>
      <c r="AM895" s="110"/>
      <c r="AN895" s="118"/>
      <c r="AO895" s="93"/>
      <c r="AP895" s="93"/>
      <c r="AQ895" s="110"/>
      <c r="AR895" s="118"/>
      <c r="AS895" s="93"/>
      <c r="AT895" s="93"/>
      <c r="AU895" s="110"/>
      <c r="AV895" s="118"/>
      <c r="AW895" s="93"/>
      <c r="AX895" s="93"/>
      <c r="AY895" s="110"/>
      <c r="AZ895" s="118"/>
      <c r="BA895" s="93"/>
      <c r="BB895" s="93"/>
      <c r="BC895" s="110"/>
      <c r="BD895" s="118"/>
      <c r="BE895" s="93"/>
      <c r="BF895" s="93"/>
      <c r="BG895" s="110"/>
      <c r="BH895" s="118"/>
      <c r="BI895" s="93"/>
      <c r="BJ895" s="93"/>
      <c r="BK895" s="110"/>
      <c r="BL895" s="118"/>
      <c r="BM895" s="93"/>
      <c r="BN895" s="93"/>
      <c r="BO895" s="110"/>
      <c r="BP895" s="118"/>
      <c r="BQ895" s="93"/>
      <c r="BR895" s="93"/>
      <c r="BS895" s="110"/>
      <c r="BT895" s="118"/>
      <c r="BU895" s="93"/>
      <c r="BV895" s="93"/>
      <c r="BW895" s="110"/>
      <c r="BX895" s="118"/>
      <c r="BY895" s="93"/>
      <c r="BZ895" s="93"/>
      <c r="CA895" s="110"/>
      <c r="CB895" s="118"/>
      <c r="CC895" s="93"/>
      <c r="CD895" s="93"/>
      <c r="CE895" s="110"/>
      <c r="CF895" s="118"/>
      <c r="CG895" s="93"/>
      <c r="CH895" s="93"/>
      <c r="CI895" s="110"/>
      <c r="CJ895" s="118"/>
      <c r="CK895" s="93"/>
      <c r="CL895" s="93"/>
      <c r="CM895" s="110"/>
      <c r="CN895" s="118"/>
      <c r="CO895" s="93"/>
      <c r="CP895" s="93"/>
      <c r="CQ895" s="110"/>
      <c r="CR895" s="118"/>
      <c r="CS895" s="93"/>
      <c r="CT895" s="93"/>
      <c r="CU895" s="110"/>
      <c r="CV895" s="118"/>
      <c r="CW895" s="93"/>
      <c r="CX895" s="93"/>
      <c r="CY895" s="110"/>
      <c r="CZ895" s="118"/>
      <c r="DA895" s="93"/>
      <c r="DB895" s="93"/>
      <c r="DC895" s="110"/>
      <c r="DD895" s="118"/>
      <c r="DE895" s="93"/>
      <c r="DF895" s="93"/>
      <c r="DG895" s="110"/>
      <c r="DH895" s="118"/>
      <c r="DI895" s="93"/>
      <c r="DJ895" s="93"/>
      <c r="DK895" s="110"/>
      <c r="DL895" s="118"/>
      <c r="DM895" s="93"/>
      <c r="DN895" s="93"/>
      <c r="DO895" s="110"/>
      <c r="DP895" s="118"/>
      <c r="DQ895" s="93"/>
      <c r="DR895" s="93"/>
      <c r="DS895" s="110"/>
      <c r="DT895" s="118"/>
      <c r="DU895" s="93"/>
      <c r="DV895" s="93"/>
      <c r="DW895" s="110"/>
      <c r="DX895" s="118"/>
      <c r="DY895" s="93"/>
      <c r="DZ895" s="93"/>
      <c r="EA895" s="110"/>
      <c r="EB895" s="118"/>
      <c r="EC895" s="93"/>
      <c r="ED895" s="93"/>
      <c r="EE895" s="110"/>
      <c r="EF895" s="118"/>
      <c r="EG895" s="93"/>
      <c r="EH895" s="93"/>
      <c r="EI895" s="110"/>
      <c r="EJ895" s="118"/>
      <c r="EK895" s="93"/>
      <c r="EL895" s="93"/>
      <c r="EM895" s="110"/>
      <c r="EN895" s="118"/>
      <c r="EO895" s="93"/>
      <c r="EP895" s="93"/>
      <c r="EQ895" s="110"/>
      <c r="ER895" s="118"/>
      <c r="ES895" s="93"/>
      <c r="ET895" s="93"/>
      <c r="EU895" s="110"/>
      <c r="EV895" s="118"/>
      <c r="EW895" s="93"/>
      <c r="EX895" s="93"/>
      <c r="EY895" s="110"/>
      <c r="EZ895" s="118"/>
      <c r="FA895" s="93"/>
      <c r="FB895" s="93"/>
      <c r="FC895" s="110"/>
      <c r="FD895" s="118"/>
      <c r="FE895" s="93"/>
      <c r="FF895" s="93"/>
      <c r="FG895" s="110"/>
      <c r="FH895" s="118"/>
      <c r="FI895" s="93"/>
      <c r="FJ895" s="93"/>
      <c r="FK895" s="110"/>
      <c r="FL895" s="118"/>
      <c r="FM895" s="93"/>
      <c r="FN895" s="93"/>
      <c r="FO895" s="110"/>
      <c r="FP895" s="118"/>
      <c r="FQ895" s="93"/>
      <c r="FR895" s="93"/>
      <c r="FS895" s="110"/>
      <c r="FT895" s="118"/>
      <c r="FU895" s="93"/>
      <c r="FV895" s="93"/>
      <c r="FW895" s="110"/>
      <c r="FX895" s="118"/>
      <c r="FY895" s="93"/>
      <c r="FZ895" s="93"/>
      <c r="GA895" s="110"/>
      <c r="GB895" s="118"/>
      <c r="GC895" s="93"/>
      <c r="GD895" s="93"/>
      <c r="GE895" s="110"/>
      <c r="GF895" s="118"/>
      <c r="GG895" s="93"/>
      <c r="GH895" s="93"/>
      <c r="GI895" s="110"/>
      <c r="GJ895" s="118"/>
      <c r="GK895" s="93"/>
      <c r="GL895" s="93"/>
      <c r="GM895" s="110"/>
      <c r="GN895" s="118"/>
      <c r="GO895" s="93"/>
      <c r="GP895" s="93"/>
      <c r="GQ895" s="110"/>
    </row>
    <row r="896" spans="1:199" ht="15.75" x14ac:dyDescent="0.25">
      <c r="A896">
        <f t="shared" ref="A896:A959" si="740">MONTH(C896)</f>
        <v>1</v>
      </c>
      <c r="B896">
        <f t="shared" ref="B896:B959" si="741">YEAR(C896)</f>
        <v>1900</v>
      </c>
      <c r="D896" s="93"/>
      <c r="E896" s="93"/>
      <c r="F896" s="93"/>
      <c r="G896" s="110"/>
      <c r="H896" s="118"/>
      <c r="I896" s="93"/>
      <c r="J896" s="93"/>
      <c r="K896" s="110"/>
      <c r="L896" s="118"/>
      <c r="M896" s="93"/>
      <c r="N896" s="93"/>
      <c r="O896" s="110"/>
      <c r="P896" s="118"/>
      <c r="Q896" s="93"/>
      <c r="R896" s="93"/>
      <c r="S896" s="110"/>
      <c r="T896" s="118"/>
      <c r="U896" s="93"/>
      <c r="V896" s="93"/>
      <c r="W896" s="110"/>
      <c r="X896" s="118"/>
      <c r="Y896" s="93"/>
      <c r="Z896" s="93"/>
      <c r="AA896" s="110"/>
      <c r="AB896" s="118"/>
      <c r="AC896" s="93"/>
      <c r="AD896" s="93"/>
      <c r="AE896" s="110"/>
      <c r="AF896" s="118"/>
      <c r="AG896" s="93"/>
      <c r="AH896" s="93"/>
      <c r="AI896" s="110"/>
      <c r="AJ896" s="118"/>
      <c r="AK896" s="93"/>
      <c r="AL896" s="93"/>
      <c r="AM896" s="110"/>
      <c r="AN896" s="118"/>
      <c r="AO896" s="93"/>
      <c r="AP896" s="93"/>
      <c r="AQ896" s="110"/>
      <c r="AR896" s="118"/>
      <c r="AS896" s="93"/>
      <c r="AT896" s="93"/>
      <c r="AU896" s="110"/>
      <c r="AV896" s="118"/>
      <c r="AW896" s="93"/>
      <c r="AX896" s="93"/>
      <c r="AY896" s="110"/>
      <c r="AZ896" s="118"/>
      <c r="BA896" s="93"/>
      <c r="BB896" s="93"/>
      <c r="BC896" s="110"/>
      <c r="BD896" s="118"/>
      <c r="BE896" s="93"/>
      <c r="BF896" s="93"/>
      <c r="BG896" s="110"/>
      <c r="BH896" s="118"/>
      <c r="BI896" s="93"/>
      <c r="BJ896" s="93"/>
      <c r="BK896" s="110"/>
      <c r="BL896" s="118"/>
      <c r="BM896" s="93"/>
      <c r="BN896" s="93"/>
      <c r="BO896" s="110"/>
      <c r="BP896" s="118"/>
      <c r="BQ896" s="93"/>
      <c r="BR896" s="93"/>
      <c r="BS896" s="110"/>
      <c r="BT896" s="118"/>
      <c r="BU896" s="93"/>
      <c r="BV896" s="93"/>
      <c r="BW896" s="110"/>
      <c r="BX896" s="118"/>
      <c r="BY896" s="93"/>
      <c r="BZ896" s="93"/>
      <c r="CA896" s="110"/>
      <c r="CB896" s="118"/>
      <c r="CC896" s="93"/>
      <c r="CD896" s="93"/>
      <c r="CE896" s="110"/>
      <c r="CF896" s="118"/>
      <c r="CG896" s="93"/>
      <c r="CH896" s="93"/>
      <c r="CI896" s="110"/>
      <c r="CJ896" s="118"/>
      <c r="CK896" s="93"/>
      <c r="CL896" s="93"/>
      <c r="CM896" s="110"/>
      <c r="CN896" s="118"/>
      <c r="CO896" s="93"/>
      <c r="CP896" s="93"/>
      <c r="CQ896" s="110"/>
      <c r="CR896" s="118"/>
      <c r="CS896" s="93"/>
      <c r="CT896" s="93"/>
      <c r="CU896" s="110"/>
      <c r="CV896" s="118"/>
      <c r="CW896" s="93"/>
      <c r="CX896" s="93"/>
      <c r="CY896" s="110"/>
      <c r="CZ896" s="118"/>
      <c r="DA896" s="93"/>
      <c r="DB896" s="93"/>
      <c r="DC896" s="110"/>
      <c r="DD896" s="118"/>
      <c r="DE896" s="93"/>
      <c r="DF896" s="93"/>
      <c r="DG896" s="110"/>
      <c r="DH896" s="118"/>
      <c r="DI896" s="93"/>
      <c r="DJ896" s="93"/>
      <c r="DK896" s="110"/>
      <c r="DL896" s="118"/>
      <c r="DM896" s="93"/>
      <c r="DN896" s="93"/>
      <c r="DO896" s="110"/>
      <c r="DP896" s="118"/>
      <c r="DQ896" s="93"/>
      <c r="DR896" s="93"/>
      <c r="DS896" s="110"/>
      <c r="DT896" s="118"/>
      <c r="DU896" s="93"/>
      <c r="DV896" s="93"/>
      <c r="DW896" s="110"/>
      <c r="DX896" s="118"/>
      <c r="DY896" s="93"/>
      <c r="DZ896" s="93"/>
      <c r="EA896" s="110"/>
      <c r="EB896" s="118"/>
      <c r="EC896" s="93"/>
      <c r="ED896" s="93"/>
      <c r="EE896" s="110"/>
      <c r="EF896" s="118"/>
      <c r="EG896" s="93"/>
      <c r="EH896" s="93"/>
      <c r="EI896" s="110"/>
      <c r="EJ896" s="118"/>
      <c r="EK896" s="93"/>
      <c r="EL896" s="93"/>
      <c r="EM896" s="110"/>
      <c r="EN896" s="118"/>
      <c r="EO896" s="93"/>
      <c r="EP896" s="93"/>
      <c r="EQ896" s="110"/>
      <c r="ER896" s="118"/>
      <c r="ES896" s="93"/>
      <c r="ET896" s="93"/>
      <c r="EU896" s="110"/>
      <c r="EV896" s="118"/>
      <c r="EW896" s="93"/>
      <c r="EX896" s="93"/>
      <c r="EY896" s="110"/>
      <c r="EZ896" s="118"/>
      <c r="FA896" s="93"/>
      <c r="FB896" s="93"/>
      <c r="FC896" s="110"/>
      <c r="FD896" s="118"/>
      <c r="FE896" s="93"/>
      <c r="FF896" s="93"/>
      <c r="FG896" s="110"/>
      <c r="FH896" s="118"/>
      <c r="FI896" s="93"/>
      <c r="FJ896" s="93"/>
      <c r="FK896" s="110"/>
      <c r="FL896" s="118"/>
      <c r="FM896" s="93"/>
      <c r="FN896" s="93"/>
      <c r="FO896" s="110"/>
      <c r="FP896" s="118"/>
      <c r="FQ896" s="93"/>
      <c r="FR896" s="93"/>
      <c r="FS896" s="110"/>
      <c r="FT896" s="118"/>
      <c r="FU896" s="93"/>
      <c r="FV896" s="93"/>
      <c r="FW896" s="110"/>
      <c r="FX896" s="118"/>
      <c r="FY896" s="93"/>
      <c r="FZ896" s="93"/>
      <c r="GA896" s="110"/>
      <c r="GB896" s="118"/>
      <c r="GC896" s="93"/>
      <c r="GD896" s="93"/>
      <c r="GE896" s="110"/>
      <c r="GF896" s="118"/>
      <c r="GG896" s="93"/>
      <c r="GH896" s="93"/>
      <c r="GI896" s="110"/>
      <c r="GJ896" s="118"/>
      <c r="GK896" s="93"/>
      <c r="GL896" s="93"/>
      <c r="GM896" s="110"/>
      <c r="GN896" s="118"/>
      <c r="GO896" s="93"/>
      <c r="GP896" s="93"/>
      <c r="GQ896" s="110"/>
    </row>
    <row r="897" spans="1:199" ht="15.75" x14ac:dyDescent="0.25">
      <c r="A897">
        <f t="shared" si="740"/>
        <v>1</v>
      </c>
      <c r="B897">
        <f t="shared" si="741"/>
        <v>1900</v>
      </c>
      <c r="D897" s="93"/>
      <c r="E897" s="93"/>
      <c r="F897" s="93"/>
      <c r="G897" s="110"/>
      <c r="H897" s="118"/>
      <c r="I897" s="93"/>
      <c r="J897" s="93"/>
      <c r="K897" s="110"/>
      <c r="L897" s="118"/>
      <c r="M897" s="93"/>
      <c r="N897" s="93"/>
      <c r="O897" s="110"/>
      <c r="P897" s="118"/>
      <c r="Q897" s="93"/>
      <c r="R897" s="93"/>
      <c r="S897" s="110"/>
      <c r="T897" s="118"/>
      <c r="U897" s="93"/>
      <c r="V897" s="93"/>
      <c r="W897" s="110"/>
      <c r="X897" s="118"/>
      <c r="Y897" s="93"/>
      <c r="Z897" s="93"/>
      <c r="AA897" s="110"/>
      <c r="AB897" s="118"/>
      <c r="AC897" s="93"/>
      <c r="AD897" s="93"/>
      <c r="AE897" s="110"/>
      <c r="AF897" s="118"/>
      <c r="AG897" s="93"/>
      <c r="AH897" s="93"/>
      <c r="AI897" s="110"/>
      <c r="AJ897" s="118"/>
      <c r="AK897" s="93"/>
      <c r="AL897" s="93"/>
      <c r="AM897" s="110"/>
      <c r="AN897" s="118"/>
      <c r="AO897" s="93"/>
      <c r="AP897" s="93"/>
      <c r="AQ897" s="110"/>
      <c r="AR897" s="118"/>
      <c r="AS897" s="93"/>
      <c r="AT897" s="93"/>
      <c r="AU897" s="110"/>
      <c r="AV897" s="118"/>
      <c r="AW897" s="93"/>
      <c r="AX897" s="93"/>
      <c r="AY897" s="110"/>
      <c r="AZ897" s="118"/>
      <c r="BA897" s="93"/>
      <c r="BB897" s="93"/>
      <c r="BC897" s="110"/>
      <c r="BD897" s="118"/>
      <c r="BE897" s="93"/>
      <c r="BF897" s="93"/>
      <c r="BG897" s="110"/>
      <c r="BH897" s="118"/>
      <c r="BI897" s="93"/>
      <c r="BJ897" s="93"/>
      <c r="BK897" s="110"/>
      <c r="BL897" s="118"/>
      <c r="BM897" s="93"/>
      <c r="BN897" s="93"/>
      <c r="BO897" s="110"/>
      <c r="BP897" s="118"/>
      <c r="BQ897" s="93"/>
      <c r="BR897" s="93"/>
      <c r="BS897" s="110"/>
      <c r="BT897" s="118"/>
      <c r="BU897" s="93"/>
      <c r="BV897" s="93"/>
      <c r="BW897" s="110"/>
      <c r="BX897" s="118"/>
      <c r="BY897" s="93"/>
      <c r="BZ897" s="93"/>
      <c r="CA897" s="110"/>
      <c r="CB897" s="118"/>
      <c r="CC897" s="93"/>
      <c r="CD897" s="93"/>
      <c r="CE897" s="110"/>
      <c r="CF897" s="118"/>
      <c r="CG897" s="93"/>
      <c r="CH897" s="93"/>
      <c r="CI897" s="110"/>
      <c r="CJ897" s="118"/>
      <c r="CK897" s="93"/>
      <c r="CL897" s="93"/>
      <c r="CM897" s="110"/>
      <c r="CN897" s="118"/>
      <c r="CO897" s="93"/>
      <c r="CP897" s="93"/>
      <c r="CQ897" s="110"/>
      <c r="CR897" s="118"/>
      <c r="CS897" s="93"/>
      <c r="CT897" s="93"/>
      <c r="CU897" s="110"/>
      <c r="CV897" s="118"/>
      <c r="CW897" s="93"/>
      <c r="CX897" s="93"/>
      <c r="CY897" s="110"/>
      <c r="CZ897" s="118"/>
      <c r="DA897" s="93"/>
      <c r="DB897" s="93"/>
      <c r="DC897" s="110"/>
      <c r="DD897" s="118"/>
      <c r="DE897" s="93"/>
      <c r="DF897" s="93"/>
      <c r="DG897" s="110"/>
      <c r="DH897" s="118"/>
      <c r="DI897" s="93"/>
      <c r="DJ897" s="93"/>
      <c r="DK897" s="110"/>
      <c r="DL897" s="118"/>
      <c r="DM897" s="93"/>
      <c r="DN897" s="93"/>
      <c r="DO897" s="110"/>
      <c r="DP897" s="118"/>
      <c r="DQ897" s="93"/>
      <c r="DR897" s="93"/>
      <c r="DS897" s="110"/>
      <c r="DT897" s="118"/>
      <c r="DU897" s="93"/>
      <c r="DV897" s="93"/>
      <c r="DW897" s="110"/>
      <c r="DX897" s="118"/>
      <c r="DY897" s="93"/>
      <c r="DZ897" s="93"/>
      <c r="EA897" s="110"/>
      <c r="EB897" s="118"/>
      <c r="EC897" s="93"/>
      <c r="ED897" s="93"/>
      <c r="EE897" s="110"/>
      <c r="EF897" s="118"/>
      <c r="EG897" s="93"/>
      <c r="EH897" s="93"/>
      <c r="EI897" s="110"/>
      <c r="EJ897" s="118"/>
      <c r="EK897" s="93"/>
      <c r="EL897" s="93"/>
      <c r="EM897" s="110"/>
      <c r="EN897" s="118"/>
      <c r="EO897" s="93"/>
      <c r="EP897" s="93"/>
      <c r="EQ897" s="110"/>
      <c r="ER897" s="118"/>
      <c r="ES897" s="93"/>
      <c r="ET897" s="93"/>
      <c r="EU897" s="110"/>
      <c r="EV897" s="118"/>
      <c r="EW897" s="93"/>
      <c r="EX897" s="93"/>
      <c r="EY897" s="110"/>
      <c r="EZ897" s="118"/>
      <c r="FA897" s="93"/>
      <c r="FB897" s="93"/>
      <c r="FC897" s="110"/>
      <c r="FD897" s="118"/>
      <c r="FE897" s="93"/>
      <c r="FF897" s="93"/>
      <c r="FG897" s="110"/>
      <c r="FH897" s="118"/>
      <c r="FI897" s="93"/>
      <c r="FJ897" s="93"/>
      <c r="FK897" s="110"/>
      <c r="FL897" s="118"/>
      <c r="FM897" s="93"/>
      <c r="FN897" s="93"/>
      <c r="FO897" s="110"/>
      <c r="FP897" s="118"/>
      <c r="FQ897" s="93"/>
      <c r="FR897" s="93"/>
      <c r="FS897" s="110"/>
      <c r="FT897" s="118"/>
      <c r="FU897" s="93"/>
      <c r="FV897" s="93"/>
      <c r="FW897" s="110"/>
      <c r="FX897" s="118"/>
      <c r="FY897" s="93"/>
      <c r="FZ897" s="93"/>
      <c r="GA897" s="110"/>
      <c r="GB897" s="118"/>
      <c r="GC897" s="93"/>
      <c r="GD897" s="93"/>
      <c r="GE897" s="110"/>
      <c r="GF897" s="118"/>
      <c r="GG897" s="93"/>
      <c r="GH897" s="93"/>
      <c r="GI897" s="110"/>
      <c r="GJ897" s="118"/>
      <c r="GK897" s="93"/>
      <c r="GL897" s="93"/>
      <c r="GM897" s="110"/>
      <c r="GN897" s="118"/>
      <c r="GO897" s="93"/>
      <c r="GP897" s="93"/>
      <c r="GQ897" s="110"/>
    </row>
    <row r="898" spans="1:199" ht="15.75" x14ac:dyDescent="0.25">
      <c r="A898">
        <f t="shared" si="740"/>
        <v>1</v>
      </c>
      <c r="B898">
        <f t="shared" si="741"/>
        <v>1900</v>
      </c>
      <c r="D898" s="93"/>
      <c r="E898" s="93"/>
      <c r="F898" s="93"/>
      <c r="G898" s="110"/>
      <c r="H898" s="118"/>
      <c r="I898" s="93"/>
      <c r="J898" s="93"/>
      <c r="K898" s="110"/>
      <c r="L898" s="118"/>
      <c r="M898" s="93"/>
      <c r="N898" s="93"/>
      <c r="O898" s="110"/>
      <c r="P898" s="118"/>
      <c r="Q898" s="93"/>
      <c r="R898" s="93"/>
      <c r="S898" s="110"/>
      <c r="T898" s="118"/>
      <c r="U898" s="93"/>
      <c r="V898" s="93"/>
      <c r="W898" s="110"/>
      <c r="X898" s="118"/>
      <c r="Y898" s="93"/>
      <c r="Z898" s="93"/>
      <c r="AA898" s="110"/>
      <c r="AB898" s="118"/>
      <c r="AC898" s="93"/>
      <c r="AD898" s="93"/>
      <c r="AE898" s="110"/>
      <c r="AF898" s="118"/>
      <c r="AG898" s="93"/>
      <c r="AH898" s="93"/>
      <c r="AI898" s="110"/>
      <c r="AJ898" s="118"/>
      <c r="AK898" s="93"/>
      <c r="AL898" s="93"/>
      <c r="AM898" s="110"/>
      <c r="AN898" s="118"/>
      <c r="AO898" s="93"/>
      <c r="AP898" s="93"/>
      <c r="AQ898" s="110"/>
      <c r="AR898" s="118"/>
      <c r="AS898" s="93"/>
      <c r="AT898" s="93"/>
      <c r="AU898" s="110"/>
      <c r="AV898" s="118"/>
      <c r="AW898" s="93"/>
      <c r="AX898" s="93"/>
      <c r="AY898" s="110"/>
      <c r="AZ898" s="118"/>
      <c r="BA898" s="93"/>
      <c r="BB898" s="93"/>
      <c r="BC898" s="110"/>
      <c r="BD898" s="118"/>
      <c r="BE898" s="93"/>
      <c r="BF898" s="93"/>
      <c r="BG898" s="110"/>
      <c r="BH898" s="118"/>
      <c r="BI898" s="93"/>
      <c r="BJ898" s="93"/>
      <c r="BK898" s="110"/>
      <c r="BL898" s="118"/>
      <c r="BM898" s="93"/>
      <c r="BN898" s="93"/>
      <c r="BO898" s="110"/>
      <c r="BP898" s="118"/>
      <c r="BQ898" s="93"/>
      <c r="BR898" s="93"/>
      <c r="BS898" s="110"/>
      <c r="BT898" s="118"/>
      <c r="BU898" s="93"/>
      <c r="BV898" s="93"/>
      <c r="BW898" s="110"/>
      <c r="BX898" s="118"/>
      <c r="BY898" s="93"/>
      <c r="BZ898" s="93"/>
      <c r="CA898" s="110"/>
      <c r="CB898" s="118"/>
      <c r="CC898" s="93"/>
      <c r="CD898" s="93"/>
      <c r="CE898" s="110"/>
      <c r="CF898" s="118"/>
      <c r="CG898" s="93"/>
      <c r="CH898" s="93"/>
      <c r="CI898" s="110"/>
      <c r="CJ898" s="118"/>
      <c r="CK898" s="93"/>
      <c r="CL898" s="93"/>
      <c r="CM898" s="110"/>
      <c r="CN898" s="118"/>
      <c r="CO898" s="93"/>
      <c r="CP898" s="93"/>
      <c r="CQ898" s="110"/>
      <c r="CR898" s="118"/>
      <c r="CS898" s="93"/>
      <c r="CT898" s="93"/>
      <c r="CU898" s="110"/>
      <c r="CV898" s="118"/>
      <c r="CW898" s="93"/>
      <c r="CX898" s="93"/>
      <c r="CY898" s="110"/>
      <c r="CZ898" s="118"/>
      <c r="DA898" s="93"/>
      <c r="DB898" s="93"/>
      <c r="DC898" s="110"/>
      <c r="DD898" s="118"/>
      <c r="DE898" s="93"/>
      <c r="DF898" s="93"/>
      <c r="DG898" s="110"/>
      <c r="DH898" s="118"/>
      <c r="DI898" s="93"/>
      <c r="DJ898" s="93"/>
      <c r="DK898" s="110"/>
      <c r="DL898" s="118"/>
      <c r="DM898" s="93"/>
      <c r="DN898" s="93"/>
      <c r="DO898" s="110"/>
      <c r="DP898" s="118"/>
      <c r="DQ898" s="93"/>
      <c r="DR898" s="93"/>
      <c r="DS898" s="110"/>
      <c r="DT898" s="118"/>
      <c r="DU898" s="93"/>
      <c r="DV898" s="93"/>
      <c r="DW898" s="110"/>
      <c r="DX898" s="118"/>
      <c r="DY898" s="93"/>
      <c r="DZ898" s="93"/>
      <c r="EA898" s="110"/>
      <c r="EB898" s="118"/>
      <c r="EC898" s="93"/>
      <c r="ED898" s="93"/>
      <c r="EE898" s="110"/>
      <c r="EF898" s="118"/>
      <c r="EG898" s="93"/>
      <c r="EH898" s="93"/>
      <c r="EI898" s="110"/>
      <c r="EJ898" s="118"/>
      <c r="EK898" s="93"/>
      <c r="EL898" s="93"/>
      <c r="EM898" s="110"/>
      <c r="EN898" s="118"/>
      <c r="EO898" s="93"/>
      <c r="EP898" s="93"/>
      <c r="EQ898" s="110"/>
      <c r="ER898" s="118"/>
      <c r="ES898" s="93"/>
      <c r="ET898" s="93"/>
      <c r="EU898" s="110"/>
      <c r="EV898" s="118"/>
      <c r="EW898" s="93"/>
      <c r="EX898" s="93"/>
      <c r="EY898" s="110"/>
      <c r="EZ898" s="118"/>
      <c r="FA898" s="93"/>
      <c r="FB898" s="93"/>
      <c r="FC898" s="110"/>
      <c r="FD898" s="118"/>
      <c r="FE898" s="93"/>
      <c r="FF898" s="93"/>
      <c r="FG898" s="110"/>
      <c r="FH898" s="118"/>
      <c r="FI898" s="93"/>
      <c r="FJ898" s="93"/>
      <c r="FK898" s="110"/>
      <c r="FL898" s="118"/>
      <c r="FM898" s="93"/>
      <c r="FN898" s="93"/>
      <c r="FO898" s="110"/>
      <c r="FP898" s="118"/>
      <c r="FQ898" s="93"/>
      <c r="FR898" s="93"/>
      <c r="FS898" s="110"/>
      <c r="FT898" s="118"/>
      <c r="FU898" s="93"/>
      <c r="FV898" s="93"/>
      <c r="FW898" s="110"/>
      <c r="FX898" s="118"/>
      <c r="FY898" s="93"/>
      <c r="FZ898" s="93"/>
      <c r="GA898" s="110"/>
      <c r="GB898" s="118"/>
      <c r="GC898" s="93"/>
      <c r="GD898" s="93"/>
      <c r="GE898" s="110"/>
      <c r="GF898" s="118"/>
      <c r="GG898" s="93"/>
      <c r="GH898" s="93"/>
      <c r="GI898" s="110"/>
      <c r="GJ898" s="118"/>
      <c r="GK898" s="93"/>
      <c r="GL898" s="93"/>
      <c r="GM898" s="110"/>
      <c r="GN898" s="118"/>
      <c r="GO898" s="93"/>
      <c r="GP898" s="93"/>
      <c r="GQ898" s="110"/>
    </row>
    <row r="899" spans="1:199" ht="15.75" x14ac:dyDescent="0.25">
      <c r="A899">
        <f t="shared" si="740"/>
        <v>1</v>
      </c>
      <c r="B899">
        <f t="shared" si="741"/>
        <v>1900</v>
      </c>
      <c r="D899" s="93"/>
      <c r="E899" s="93"/>
      <c r="F899" s="93"/>
      <c r="G899" s="110"/>
      <c r="H899" s="118"/>
      <c r="I899" s="93"/>
      <c r="J899" s="93"/>
      <c r="K899" s="110"/>
      <c r="L899" s="118"/>
      <c r="M899" s="93"/>
      <c r="N899" s="93"/>
      <c r="O899" s="110"/>
      <c r="P899" s="118"/>
      <c r="Q899" s="93"/>
      <c r="R899" s="93"/>
      <c r="S899" s="110"/>
      <c r="T899" s="118"/>
      <c r="U899" s="93"/>
      <c r="V899" s="93"/>
      <c r="W899" s="110"/>
      <c r="X899" s="118"/>
      <c r="Y899" s="93"/>
      <c r="Z899" s="93"/>
      <c r="AA899" s="110"/>
      <c r="AB899" s="118"/>
      <c r="AC899" s="93"/>
      <c r="AD899" s="93"/>
      <c r="AE899" s="110"/>
      <c r="AF899" s="118"/>
      <c r="AG899" s="93"/>
      <c r="AH899" s="93"/>
      <c r="AI899" s="110"/>
      <c r="AJ899" s="118"/>
      <c r="AK899" s="93"/>
      <c r="AL899" s="93"/>
      <c r="AM899" s="110"/>
      <c r="AN899" s="118"/>
      <c r="AO899" s="93"/>
      <c r="AP899" s="93"/>
      <c r="AQ899" s="110"/>
      <c r="AR899" s="118"/>
      <c r="AS899" s="93"/>
      <c r="AT899" s="93"/>
      <c r="AU899" s="110"/>
      <c r="AV899" s="118"/>
      <c r="AW899" s="93"/>
      <c r="AX899" s="93"/>
      <c r="AY899" s="110"/>
      <c r="AZ899" s="118"/>
      <c r="BA899" s="93"/>
      <c r="BB899" s="93"/>
      <c r="BC899" s="110"/>
      <c r="BD899" s="118"/>
      <c r="BE899" s="93"/>
      <c r="BF899" s="93"/>
      <c r="BG899" s="110"/>
      <c r="BH899" s="118"/>
      <c r="BI899" s="93"/>
      <c r="BJ899" s="93"/>
      <c r="BK899" s="110"/>
      <c r="BL899" s="118"/>
      <c r="BM899" s="93"/>
      <c r="BN899" s="93"/>
      <c r="BO899" s="110"/>
      <c r="BP899" s="118"/>
      <c r="BQ899" s="93"/>
      <c r="BR899" s="93"/>
      <c r="BS899" s="110"/>
      <c r="BT899" s="118"/>
      <c r="BU899" s="93"/>
      <c r="BV899" s="93"/>
      <c r="BW899" s="110"/>
      <c r="BX899" s="118"/>
      <c r="BY899" s="93"/>
      <c r="BZ899" s="93"/>
      <c r="CA899" s="110"/>
      <c r="CB899" s="118"/>
      <c r="CC899" s="93"/>
      <c r="CD899" s="93"/>
      <c r="CE899" s="110"/>
      <c r="CF899" s="118"/>
      <c r="CG899" s="93"/>
      <c r="CH899" s="93"/>
      <c r="CI899" s="110"/>
      <c r="CJ899" s="118"/>
      <c r="CK899" s="93"/>
      <c r="CL899" s="93"/>
      <c r="CM899" s="110"/>
      <c r="CN899" s="118"/>
      <c r="CO899" s="93"/>
      <c r="CP899" s="93"/>
      <c r="CQ899" s="110"/>
      <c r="CR899" s="118"/>
      <c r="CS899" s="93"/>
      <c r="CT899" s="93"/>
      <c r="CU899" s="110"/>
      <c r="CV899" s="118"/>
      <c r="CW899" s="93"/>
      <c r="CX899" s="93"/>
      <c r="CY899" s="110"/>
      <c r="CZ899" s="118"/>
      <c r="DA899" s="93"/>
      <c r="DB899" s="93"/>
      <c r="DC899" s="110"/>
      <c r="DD899" s="118"/>
      <c r="DE899" s="93"/>
      <c r="DF899" s="93"/>
      <c r="DG899" s="110"/>
      <c r="DH899" s="118"/>
      <c r="DI899" s="93"/>
      <c r="DJ899" s="93"/>
      <c r="DK899" s="110"/>
      <c r="DL899" s="118"/>
      <c r="DM899" s="93"/>
      <c r="DN899" s="93"/>
      <c r="DO899" s="110"/>
      <c r="DP899" s="118"/>
      <c r="DQ899" s="93"/>
      <c r="DR899" s="93"/>
      <c r="DS899" s="110"/>
      <c r="DT899" s="118"/>
      <c r="DU899" s="93"/>
      <c r="DV899" s="93"/>
      <c r="DW899" s="110"/>
      <c r="DX899" s="118"/>
      <c r="DY899" s="93"/>
      <c r="DZ899" s="93"/>
      <c r="EA899" s="110"/>
      <c r="EB899" s="118"/>
      <c r="EC899" s="93"/>
      <c r="ED899" s="93"/>
      <c r="EE899" s="110"/>
      <c r="EF899" s="118"/>
      <c r="EG899" s="93"/>
      <c r="EH899" s="93"/>
      <c r="EI899" s="110"/>
      <c r="EJ899" s="118"/>
      <c r="EK899" s="93"/>
      <c r="EL899" s="93"/>
      <c r="EM899" s="110"/>
      <c r="EN899" s="118"/>
      <c r="EO899" s="93"/>
      <c r="EP899" s="93"/>
      <c r="EQ899" s="110"/>
      <c r="ER899" s="118"/>
      <c r="ES899" s="93"/>
      <c r="ET899" s="93"/>
      <c r="EU899" s="110"/>
      <c r="EV899" s="118"/>
      <c r="EW899" s="93"/>
      <c r="EX899" s="93"/>
      <c r="EY899" s="110"/>
      <c r="EZ899" s="118"/>
      <c r="FA899" s="93"/>
      <c r="FB899" s="93"/>
      <c r="FC899" s="110"/>
      <c r="FD899" s="118"/>
      <c r="FE899" s="93"/>
      <c r="FF899" s="93"/>
      <c r="FG899" s="110"/>
      <c r="FH899" s="118"/>
      <c r="FI899" s="93"/>
      <c r="FJ899" s="93"/>
      <c r="FK899" s="110"/>
      <c r="FL899" s="118"/>
      <c r="FM899" s="93"/>
      <c r="FN899" s="93"/>
      <c r="FO899" s="110"/>
      <c r="FP899" s="118"/>
      <c r="FQ899" s="93"/>
      <c r="FR899" s="93"/>
      <c r="FS899" s="110"/>
      <c r="FT899" s="118"/>
      <c r="FU899" s="93"/>
      <c r="FV899" s="93"/>
      <c r="FW899" s="110"/>
      <c r="FX899" s="118"/>
      <c r="FY899" s="93"/>
      <c r="FZ899" s="93"/>
      <c r="GA899" s="110"/>
      <c r="GB899" s="118"/>
      <c r="GC899" s="93"/>
      <c r="GD899" s="93"/>
      <c r="GE899" s="110"/>
      <c r="GF899" s="118"/>
      <c r="GG899" s="93"/>
      <c r="GH899" s="93"/>
      <c r="GI899" s="110"/>
      <c r="GJ899" s="118"/>
      <c r="GK899" s="93"/>
      <c r="GL899" s="93"/>
      <c r="GM899" s="110"/>
      <c r="GN899" s="118"/>
      <c r="GO899" s="93"/>
      <c r="GP899" s="93"/>
      <c r="GQ899" s="110"/>
    </row>
    <row r="900" spans="1:199" ht="15.75" x14ac:dyDescent="0.25">
      <c r="A900">
        <f t="shared" si="740"/>
        <v>1</v>
      </c>
      <c r="B900">
        <f t="shared" si="741"/>
        <v>1900</v>
      </c>
      <c r="D900" s="93"/>
      <c r="E900" s="93"/>
      <c r="F900" s="93"/>
      <c r="G900" s="110"/>
      <c r="H900" s="118"/>
      <c r="I900" s="93"/>
      <c r="J900" s="93"/>
      <c r="K900" s="110"/>
      <c r="L900" s="118"/>
      <c r="M900" s="93"/>
      <c r="N900" s="93"/>
      <c r="O900" s="110"/>
      <c r="P900" s="118"/>
      <c r="Q900" s="93"/>
      <c r="R900" s="93"/>
      <c r="S900" s="110"/>
      <c r="T900" s="118"/>
      <c r="U900" s="93"/>
      <c r="V900" s="93"/>
      <c r="W900" s="110"/>
      <c r="X900" s="118"/>
      <c r="Y900" s="93"/>
      <c r="Z900" s="93"/>
      <c r="AA900" s="110"/>
      <c r="AB900" s="118"/>
      <c r="AC900" s="93"/>
      <c r="AD900" s="93"/>
      <c r="AE900" s="110"/>
      <c r="AF900" s="118"/>
      <c r="AG900" s="93"/>
      <c r="AH900" s="93"/>
      <c r="AI900" s="110"/>
      <c r="AJ900" s="118"/>
      <c r="AK900" s="93"/>
      <c r="AL900" s="93"/>
      <c r="AM900" s="110"/>
      <c r="AN900" s="118"/>
      <c r="AO900" s="93"/>
      <c r="AP900" s="93"/>
      <c r="AQ900" s="110"/>
      <c r="AR900" s="118"/>
      <c r="AS900" s="93"/>
      <c r="AT900" s="93"/>
      <c r="AU900" s="110"/>
      <c r="AV900" s="118"/>
      <c r="AW900" s="93"/>
      <c r="AX900" s="93"/>
      <c r="AY900" s="110"/>
      <c r="AZ900" s="118"/>
      <c r="BA900" s="93"/>
      <c r="BB900" s="93"/>
      <c r="BC900" s="110"/>
      <c r="BD900" s="118"/>
      <c r="BE900" s="93"/>
      <c r="BF900" s="93"/>
      <c r="BG900" s="110"/>
      <c r="BH900" s="118"/>
      <c r="BI900" s="93"/>
      <c r="BJ900" s="93"/>
      <c r="BK900" s="110"/>
      <c r="BL900" s="118"/>
      <c r="BM900" s="93"/>
      <c r="BN900" s="93"/>
      <c r="BO900" s="110"/>
      <c r="BP900" s="118"/>
      <c r="BQ900" s="93"/>
      <c r="BR900" s="93"/>
      <c r="BS900" s="110"/>
      <c r="BT900" s="118"/>
      <c r="BU900" s="93"/>
      <c r="BV900" s="93"/>
      <c r="BW900" s="110"/>
      <c r="BX900" s="118"/>
      <c r="BY900" s="93"/>
      <c r="BZ900" s="93"/>
      <c r="CA900" s="110"/>
      <c r="CB900" s="118"/>
      <c r="CC900" s="93"/>
      <c r="CD900" s="93"/>
      <c r="CE900" s="110"/>
      <c r="CF900" s="118"/>
      <c r="CG900" s="93"/>
      <c r="CH900" s="93"/>
      <c r="CI900" s="110"/>
      <c r="CJ900" s="118"/>
      <c r="CK900" s="93"/>
      <c r="CL900" s="93"/>
      <c r="CM900" s="110"/>
      <c r="CN900" s="118"/>
      <c r="CO900" s="93"/>
      <c r="CP900" s="93"/>
      <c r="CQ900" s="110"/>
      <c r="CR900" s="118"/>
      <c r="CS900" s="93"/>
      <c r="CT900" s="93"/>
      <c r="CU900" s="110"/>
      <c r="CV900" s="118"/>
      <c r="CW900" s="93"/>
      <c r="CX900" s="93"/>
      <c r="CY900" s="110"/>
      <c r="CZ900" s="118"/>
      <c r="DA900" s="93"/>
      <c r="DB900" s="93"/>
      <c r="DC900" s="110"/>
      <c r="DD900" s="118"/>
      <c r="DE900" s="93"/>
      <c r="DF900" s="93"/>
      <c r="DG900" s="110"/>
      <c r="DH900" s="118"/>
      <c r="DI900" s="93"/>
      <c r="DJ900" s="93"/>
      <c r="DK900" s="110"/>
      <c r="DL900" s="118"/>
      <c r="DM900" s="93"/>
      <c r="DN900" s="93"/>
      <c r="DO900" s="110"/>
      <c r="DP900" s="118"/>
      <c r="DQ900" s="93"/>
      <c r="DR900" s="93"/>
      <c r="DS900" s="110"/>
      <c r="DT900" s="118"/>
      <c r="DU900" s="93"/>
      <c r="DV900" s="93"/>
      <c r="DW900" s="110"/>
      <c r="DX900" s="118"/>
      <c r="DY900" s="93"/>
      <c r="DZ900" s="93"/>
      <c r="EA900" s="110"/>
      <c r="EB900" s="118"/>
      <c r="EC900" s="93"/>
      <c r="ED900" s="93"/>
      <c r="EE900" s="110"/>
      <c r="EF900" s="118"/>
      <c r="EG900" s="93"/>
      <c r="EH900" s="93"/>
      <c r="EI900" s="110"/>
      <c r="EJ900" s="118"/>
      <c r="EK900" s="93"/>
      <c r="EL900" s="93"/>
      <c r="EM900" s="110"/>
      <c r="EN900" s="118"/>
      <c r="EO900" s="93"/>
      <c r="EP900" s="93"/>
      <c r="EQ900" s="110"/>
      <c r="ER900" s="118"/>
      <c r="ES900" s="93"/>
      <c r="ET900" s="93"/>
      <c r="EU900" s="110"/>
      <c r="EV900" s="118"/>
      <c r="EW900" s="93"/>
      <c r="EX900" s="93"/>
      <c r="EY900" s="110"/>
      <c r="EZ900" s="118"/>
      <c r="FA900" s="93"/>
      <c r="FB900" s="93"/>
      <c r="FC900" s="110"/>
      <c r="FD900" s="118"/>
      <c r="FE900" s="93"/>
      <c r="FF900" s="93"/>
      <c r="FG900" s="110"/>
      <c r="FH900" s="118"/>
      <c r="FI900" s="93"/>
      <c r="FJ900" s="93"/>
      <c r="FK900" s="110"/>
      <c r="FL900" s="118"/>
      <c r="FM900" s="93"/>
      <c r="FN900" s="93"/>
      <c r="FO900" s="110"/>
      <c r="FP900" s="118"/>
      <c r="FQ900" s="93"/>
      <c r="FR900" s="93"/>
      <c r="FS900" s="110"/>
      <c r="FT900" s="118"/>
      <c r="FU900" s="93"/>
      <c r="FV900" s="93"/>
      <c r="FW900" s="110"/>
      <c r="FX900" s="118"/>
      <c r="FY900" s="93"/>
      <c r="FZ900" s="93"/>
      <c r="GA900" s="110"/>
      <c r="GB900" s="118"/>
      <c r="GC900" s="93"/>
      <c r="GD900" s="93"/>
      <c r="GE900" s="110"/>
      <c r="GF900" s="118"/>
      <c r="GG900" s="93"/>
      <c r="GH900" s="93"/>
      <c r="GI900" s="110"/>
      <c r="GJ900" s="118"/>
      <c r="GK900" s="93"/>
      <c r="GL900" s="93"/>
      <c r="GM900" s="110"/>
      <c r="GN900" s="118"/>
      <c r="GO900" s="93"/>
      <c r="GP900" s="93"/>
      <c r="GQ900" s="110"/>
    </row>
    <row r="901" spans="1:199" ht="15.75" x14ac:dyDescent="0.25">
      <c r="A901">
        <f t="shared" si="740"/>
        <v>1</v>
      </c>
      <c r="B901">
        <f t="shared" si="741"/>
        <v>1900</v>
      </c>
      <c r="D901" s="93"/>
      <c r="E901" s="93"/>
      <c r="F901" s="93"/>
      <c r="G901" s="110"/>
      <c r="H901" s="118"/>
      <c r="I901" s="93"/>
      <c r="J901" s="93"/>
      <c r="K901" s="110"/>
      <c r="L901" s="118"/>
      <c r="M901" s="93"/>
      <c r="N901" s="93"/>
      <c r="O901" s="110"/>
      <c r="P901" s="118"/>
      <c r="Q901" s="93"/>
      <c r="R901" s="93"/>
      <c r="S901" s="110"/>
      <c r="T901" s="118"/>
      <c r="U901" s="93"/>
      <c r="V901" s="93"/>
      <c r="W901" s="110"/>
      <c r="X901" s="118"/>
      <c r="Y901" s="93"/>
      <c r="Z901" s="93"/>
      <c r="AA901" s="110"/>
      <c r="AB901" s="118"/>
      <c r="AC901" s="93"/>
      <c r="AD901" s="93"/>
      <c r="AE901" s="110"/>
      <c r="AF901" s="118"/>
      <c r="AG901" s="93"/>
      <c r="AH901" s="93"/>
      <c r="AI901" s="110"/>
      <c r="AJ901" s="118"/>
      <c r="AK901" s="93"/>
      <c r="AL901" s="93"/>
      <c r="AM901" s="110"/>
      <c r="AN901" s="118"/>
      <c r="AO901" s="93"/>
      <c r="AP901" s="93"/>
      <c r="AQ901" s="110"/>
      <c r="AR901" s="118"/>
      <c r="AS901" s="93"/>
      <c r="AT901" s="93"/>
      <c r="AU901" s="110"/>
      <c r="AV901" s="118"/>
      <c r="AW901" s="93"/>
      <c r="AX901" s="93"/>
      <c r="AY901" s="110"/>
      <c r="AZ901" s="118"/>
      <c r="BA901" s="93"/>
      <c r="BB901" s="93"/>
      <c r="BC901" s="110"/>
      <c r="BD901" s="118"/>
      <c r="BE901" s="93"/>
      <c r="BF901" s="93"/>
      <c r="BG901" s="110"/>
      <c r="BH901" s="118"/>
      <c r="BI901" s="93"/>
      <c r="BJ901" s="93"/>
      <c r="BK901" s="110"/>
      <c r="BL901" s="118"/>
      <c r="BM901" s="93"/>
      <c r="BN901" s="93"/>
      <c r="BO901" s="110"/>
      <c r="BP901" s="118"/>
      <c r="BQ901" s="93"/>
      <c r="BR901" s="93"/>
      <c r="BS901" s="110"/>
      <c r="BT901" s="118"/>
      <c r="BU901" s="93"/>
      <c r="BV901" s="93"/>
      <c r="BW901" s="110"/>
      <c r="BX901" s="118"/>
      <c r="BY901" s="93"/>
      <c r="BZ901" s="93"/>
      <c r="CA901" s="110"/>
      <c r="CB901" s="118"/>
      <c r="CC901" s="93"/>
      <c r="CD901" s="93"/>
      <c r="CE901" s="110"/>
      <c r="CF901" s="118"/>
      <c r="CG901" s="93"/>
      <c r="CH901" s="93"/>
      <c r="CI901" s="110"/>
      <c r="CJ901" s="118"/>
      <c r="CK901" s="93"/>
      <c r="CL901" s="93"/>
      <c r="CM901" s="110"/>
      <c r="CN901" s="118"/>
      <c r="CO901" s="93"/>
      <c r="CP901" s="93"/>
      <c r="CQ901" s="110"/>
      <c r="CR901" s="118"/>
      <c r="CS901" s="93"/>
      <c r="CT901" s="93"/>
      <c r="CU901" s="110"/>
      <c r="CV901" s="118"/>
      <c r="CW901" s="93"/>
      <c r="CX901" s="93"/>
      <c r="CY901" s="110"/>
      <c r="CZ901" s="118"/>
      <c r="DA901" s="93"/>
      <c r="DB901" s="93"/>
      <c r="DC901" s="110"/>
      <c r="DD901" s="118"/>
      <c r="DE901" s="93"/>
      <c r="DF901" s="93"/>
      <c r="DG901" s="110"/>
      <c r="DH901" s="118"/>
      <c r="DI901" s="93"/>
      <c r="DJ901" s="93"/>
      <c r="DK901" s="110"/>
      <c r="DL901" s="118"/>
      <c r="DM901" s="93"/>
      <c r="DN901" s="93"/>
      <c r="DO901" s="110"/>
      <c r="DP901" s="118"/>
      <c r="DQ901" s="93"/>
      <c r="DR901" s="93"/>
      <c r="DS901" s="110"/>
      <c r="DT901" s="118"/>
      <c r="DU901" s="93"/>
      <c r="DV901" s="93"/>
      <c r="DW901" s="110"/>
      <c r="DX901" s="118"/>
      <c r="DY901" s="93"/>
      <c r="DZ901" s="93"/>
      <c r="EA901" s="110"/>
      <c r="EB901" s="118"/>
      <c r="EC901" s="93"/>
      <c r="ED901" s="93"/>
      <c r="EE901" s="110"/>
      <c r="EF901" s="118"/>
      <c r="EG901" s="93"/>
      <c r="EH901" s="93"/>
      <c r="EI901" s="110"/>
      <c r="EJ901" s="118"/>
      <c r="EK901" s="93"/>
      <c r="EL901" s="93"/>
      <c r="EM901" s="110"/>
      <c r="EN901" s="118"/>
      <c r="EO901" s="93"/>
      <c r="EP901" s="93"/>
      <c r="EQ901" s="110"/>
      <c r="ER901" s="118"/>
      <c r="ES901" s="93"/>
      <c r="ET901" s="93"/>
      <c r="EU901" s="110"/>
      <c r="EV901" s="118"/>
      <c r="EW901" s="93"/>
      <c r="EX901" s="93"/>
      <c r="EY901" s="110"/>
      <c r="EZ901" s="118"/>
      <c r="FA901" s="93"/>
      <c r="FB901" s="93"/>
      <c r="FC901" s="110"/>
      <c r="FD901" s="118"/>
      <c r="FE901" s="93"/>
      <c r="FF901" s="93"/>
      <c r="FG901" s="110"/>
      <c r="FH901" s="118"/>
      <c r="FI901" s="93"/>
      <c r="FJ901" s="93"/>
      <c r="FK901" s="110"/>
      <c r="FL901" s="118"/>
      <c r="FM901" s="93"/>
      <c r="FN901" s="93"/>
      <c r="FO901" s="110"/>
      <c r="FP901" s="118"/>
      <c r="FQ901" s="93"/>
      <c r="FR901" s="93"/>
      <c r="FS901" s="110"/>
      <c r="FT901" s="118"/>
      <c r="FU901" s="93"/>
      <c r="FV901" s="93"/>
      <c r="FW901" s="110"/>
      <c r="FX901" s="118"/>
      <c r="FY901" s="93"/>
      <c r="FZ901" s="93"/>
      <c r="GA901" s="110"/>
      <c r="GB901" s="118"/>
      <c r="GC901" s="93"/>
      <c r="GD901" s="93"/>
      <c r="GE901" s="110"/>
      <c r="GF901" s="118"/>
      <c r="GG901" s="93"/>
      <c r="GH901" s="93"/>
      <c r="GI901" s="110"/>
      <c r="GJ901" s="118"/>
      <c r="GK901" s="93"/>
      <c r="GL901" s="93"/>
      <c r="GM901" s="110"/>
      <c r="GN901" s="118"/>
      <c r="GO901" s="93"/>
      <c r="GP901" s="93"/>
      <c r="GQ901" s="110"/>
    </row>
    <row r="902" spans="1:199" ht="15.75" x14ac:dyDescent="0.25">
      <c r="A902">
        <f t="shared" si="740"/>
        <v>1</v>
      </c>
      <c r="B902">
        <f t="shared" si="741"/>
        <v>1900</v>
      </c>
      <c r="D902" s="93"/>
      <c r="E902" s="93"/>
      <c r="F902" s="93"/>
      <c r="G902" s="110"/>
      <c r="H902" s="118"/>
      <c r="I902" s="93"/>
      <c r="J902" s="93"/>
      <c r="K902" s="110"/>
      <c r="L902" s="118"/>
      <c r="M902" s="93"/>
      <c r="N902" s="93"/>
      <c r="O902" s="110"/>
      <c r="P902" s="118"/>
      <c r="Q902" s="93"/>
      <c r="R902" s="93"/>
      <c r="S902" s="110"/>
      <c r="T902" s="118"/>
      <c r="U902" s="93"/>
      <c r="V902" s="93"/>
      <c r="W902" s="110"/>
      <c r="X902" s="118"/>
      <c r="Y902" s="93"/>
      <c r="Z902" s="93"/>
      <c r="AA902" s="110"/>
      <c r="AB902" s="118"/>
      <c r="AC902" s="93"/>
      <c r="AD902" s="93"/>
      <c r="AE902" s="110"/>
      <c r="AF902" s="118"/>
      <c r="AG902" s="93"/>
      <c r="AH902" s="93"/>
      <c r="AI902" s="110"/>
      <c r="AJ902" s="118"/>
      <c r="AK902" s="93"/>
      <c r="AL902" s="93"/>
      <c r="AM902" s="110"/>
      <c r="AN902" s="118"/>
      <c r="AO902" s="93"/>
      <c r="AP902" s="93"/>
      <c r="AQ902" s="110"/>
      <c r="AR902" s="118"/>
      <c r="AS902" s="93"/>
      <c r="AT902" s="93"/>
      <c r="AU902" s="110"/>
      <c r="AV902" s="118"/>
      <c r="AW902" s="93"/>
      <c r="AX902" s="93"/>
      <c r="AY902" s="110"/>
      <c r="AZ902" s="118"/>
      <c r="BA902" s="93"/>
      <c r="BB902" s="93"/>
      <c r="BC902" s="110"/>
      <c r="BD902" s="118"/>
      <c r="BE902" s="93"/>
      <c r="BF902" s="93"/>
      <c r="BG902" s="110"/>
      <c r="BH902" s="118"/>
      <c r="BI902" s="93"/>
      <c r="BJ902" s="93"/>
      <c r="BK902" s="110"/>
      <c r="BL902" s="118"/>
      <c r="BM902" s="93"/>
      <c r="BN902" s="93"/>
      <c r="BO902" s="110"/>
      <c r="BP902" s="118"/>
      <c r="BQ902" s="93"/>
      <c r="BR902" s="93"/>
      <c r="BS902" s="110"/>
      <c r="BT902" s="118"/>
      <c r="BU902" s="93"/>
      <c r="BV902" s="93"/>
      <c r="BW902" s="110"/>
      <c r="BX902" s="118"/>
      <c r="BY902" s="93"/>
      <c r="BZ902" s="93"/>
      <c r="CA902" s="110"/>
      <c r="CB902" s="118"/>
      <c r="CC902" s="93"/>
      <c r="CD902" s="93"/>
      <c r="CE902" s="110"/>
      <c r="CF902" s="118"/>
      <c r="CG902" s="93"/>
      <c r="CH902" s="93"/>
      <c r="CI902" s="110"/>
      <c r="CJ902" s="118"/>
      <c r="CK902" s="93"/>
      <c r="CL902" s="93"/>
      <c r="CM902" s="110"/>
      <c r="CN902" s="118"/>
      <c r="CO902" s="93"/>
      <c r="CP902" s="93"/>
      <c r="CQ902" s="110"/>
      <c r="CR902" s="118"/>
      <c r="CS902" s="93"/>
      <c r="CT902" s="93"/>
      <c r="CU902" s="110"/>
      <c r="CV902" s="118"/>
      <c r="CW902" s="93"/>
      <c r="CX902" s="93"/>
      <c r="CY902" s="110"/>
      <c r="CZ902" s="118"/>
      <c r="DA902" s="93"/>
      <c r="DB902" s="93"/>
      <c r="DC902" s="110"/>
      <c r="DD902" s="118"/>
      <c r="DE902" s="93"/>
      <c r="DF902" s="93"/>
      <c r="DG902" s="110"/>
      <c r="DH902" s="118"/>
      <c r="DI902" s="93"/>
      <c r="DJ902" s="93"/>
      <c r="DK902" s="110"/>
      <c r="DL902" s="118"/>
      <c r="DM902" s="93"/>
      <c r="DN902" s="93"/>
      <c r="DO902" s="110"/>
      <c r="DP902" s="118"/>
      <c r="DQ902" s="93"/>
      <c r="DR902" s="93"/>
      <c r="DS902" s="110"/>
      <c r="DT902" s="118"/>
      <c r="DU902" s="93"/>
      <c r="DV902" s="93"/>
      <c r="DW902" s="110"/>
      <c r="DX902" s="118"/>
      <c r="DY902" s="93"/>
      <c r="DZ902" s="93"/>
      <c r="EA902" s="110"/>
      <c r="EB902" s="118"/>
      <c r="EC902" s="93"/>
      <c r="ED902" s="93"/>
      <c r="EE902" s="110"/>
      <c r="EF902" s="118"/>
      <c r="EG902" s="93"/>
      <c r="EH902" s="93"/>
      <c r="EI902" s="110"/>
      <c r="EJ902" s="118"/>
      <c r="EK902" s="93"/>
      <c r="EL902" s="93"/>
      <c r="EM902" s="110"/>
      <c r="EN902" s="118"/>
      <c r="EO902" s="93"/>
      <c r="EP902" s="93"/>
      <c r="EQ902" s="110"/>
      <c r="ER902" s="118"/>
      <c r="ES902" s="93"/>
      <c r="ET902" s="93"/>
      <c r="EU902" s="110"/>
      <c r="EV902" s="118"/>
      <c r="EW902" s="93"/>
      <c r="EX902" s="93"/>
      <c r="EY902" s="110"/>
      <c r="EZ902" s="118"/>
      <c r="FA902" s="93"/>
      <c r="FB902" s="93"/>
      <c r="FC902" s="110"/>
      <c r="FD902" s="118"/>
      <c r="FE902" s="93"/>
      <c r="FF902" s="93"/>
      <c r="FG902" s="110"/>
      <c r="FH902" s="118"/>
      <c r="FI902" s="93"/>
      <c r="FJ902" s="93"/>
      <c r="FK902" s="110"/>
      <c r="FL902" s="118"/>
      <c r="FM902" s="93"/>
      <c r="FN902" s="93"/>
      <c r="FO902" s="110"/>
      <c r="FP902" s="118"/>
      <c r="FQ902" s="93"/>
      <c r="FR902" s="93"/>
      <c r="FS902" s="110"/>
      <c r="FT902" s="118"/>
      <c r="FU902" s="93"/>
      <c r="FV902" s="93"/>
      <c r="FW902" s="110"/>
      <c r="FX902" s="118"/>
      <c r="FY902" s="93"/>
      <c r="FZ902" s="93"/>
      <c r="GA902" s="110"/>
      <c r="GB902" s="118"/>
      <c r="GC902" s="93"/>
      <c r="GD902" s="93"/>
      <c r="GE902" s="110"/>
      <c r="GF902" s="118"/>
      <c r="GG902" s="93"/>
      <c r="GH902" s="93"/>
      <c r="GI902" s="110"/>
      <c r="GJ902" s="118"/>
      <c r="GK902" s="93"/>
      <c r="GL902" s="93"/>
      <c r="GM902" s="110"/>
      <c r="GN902" s="118"/>
      <c r="GO902" s="93"/>
      <c r="GP902" s="93"/>
      <c r="GQ902" s="110"/>
    </row>
    <row r="903" spans="1:199" ht="15.75" x14ac:dyDescent="0.25">
      <c r="A903">
        <f t="shared" si="740"/>
        <v>1</v>
      </c>
      <c r="B903">
        <f t="shared" si="741"/>
        <v>1900</v>
      </c>
      <c r="D903" s="93"/>
      <c r="E903" s="93"/>
      <c r="F903" s="93"/>
      <c r="G903" s="110"/>
      <c r="H903" s="118"/>
      <c r="I903" s="93"/>
      <c r="J903" s="93"/>
      <c r="K903" s="110"/>
      <c r="L903" s="118"/>
      <c r="M903" s="93"/>
      <c r="N903" s="93"/>
      <c r="O903" s="110"/>
      <c r="P903" s="118"/>
      <c r="Q903" s="93"/>
      <c r="R903" s="93"/>
      <c r="S903" s="110"/>
      <c r="T903" s="118"/>
      <c r="U903" s="93"/>
      <c r="V903" s="93"/>
      <c r="W903" s="110"/>
      <c r="X903" s="118"/>
      <c r="Y903" s="93"/>
      <c r="Z903" s="93"/>
      <c r="AA903" s="110"/>
      <c r="AB903" s="118"/>
      <c r="AC903" s="93"/>
      <c r="AD903" s="93"/>
      <c r="AE903" s="110"/>
      <c r="AF903" s="118"/>
      <c r="AG903" s="93"/>
      <c r="AH903" s="93"/>
      <c r="AI903" s="110"/>
      <c r="AJ903" s="118"/>
      <c r="AK903" s="93"/>
      <c r="AL903" s="93"/>
      <c r="AM903" s="110"/>
      <c r="AN903" s="118"/>
      <c r="AO903" s="93"/>
      <c r="AP903" s="93"/>
      <c r="AQ903" s="110"/>
      <c r="AR903" s="118"/>
      <c r="AS903" s="93"/>
      <c r="AT903" s="93"/>
      <c r="AU903" s="110"/>
      <c r="AV903" s="118"/>
      <c r="AW903" s="93"/>
      <c r="AX903" s="93"/>
      <c r="AY903" s="110"/>
      <c r="AZ903" s="118"/>
      <c r="BA903" s="93"/>
      <c r="BB903" s="93"/>
      <c r="BC903" s="110"/>
      <c r="BD903" s="118"/>
      <c r="BE903" s="93"/>
      <c r="BF903" s="93"/>
      <c r="BG903" s="110"/>
      <c r="BH903" s="118"/>
      <c r="BI903" s="93"/>
      <c r="BJ903" s="93"/>
      <c r="BK903" s="110"/>
      <c r="BL903" s="118"/>
      <c r="BM903" s="93"/>
      <c r="BN903" s="93"/>
      <c r="BO903" s="110"/>
      <c r="BP903" s="118"/>
      <c r="BQ903" s="93"/>
      <c r="BR903" s="93"/>
      <c r="BS903" s="110"/>
      <c r="BT903" s="118"/>
      <c r="BU903" s="93"/>
      <c r="BV903" s="93"/>
      <c r="BW903" s="110"/>
      <c r="BX903" s="118"/>
      <c r="BY903" s="93"/>
      <c r="BZ903" s="93"/>
      <c r="CA903" s="110"/>
      <c r="CB903" s="118"/>
      <c r="CC903" s="93"/>
      <c r="CD903" s="93"/>
      <c r="CE903" s="110"/>
      <c r="CF903" s="118"/>
      <c r="CG903" s="93"/>
      <c r="CH903" s="93"/>
      <c r="CI903" s="110"/>
      <c r="CJ903" s="118"/>
      <c r="CK903" s="93"/>
      <c r="CL903" s="93"/>
      <c r="CM903" s="110"/>
      <c r="CN903" s="118"/>
      <c r="CO903" s="93"/>
      <c r="CP903" s="93"/>
      <c r="CQ903" s="110"/>
      <c r="CR903" s="118"/>
      <c r="CS903" s="93"/>
      <c r="CT903" s="93"/>
      <c r="CU903" s="110"/>
      <c r="CV903" s="118"/>
      <c r="CW903" s="93"/>
      <c r="CX903" s="93"/>
      <c r="CY903" s="110"/>
      <c r="CZ903" s="118"/>
      <c r="DA903" s="93"/>
      <c r="DB903" s="93"/>
      <c r="DC903" s="110"/>
      <c r="DD903" s="118"/>
      <c r="DE903" s="93"/>
      <c r="DF903" s="93"/>
      <c r="DG903" s="110"/>
      <c r="DH903" s="118"/>
      <c r="DI903" s="93"/>
      <c r="DJ903" s="93"/>
      <c r="DK903" s="110"/>
      <c r="DL903" s="118"/>
      <c r="DM903" s="93"/>
      <c r="DN903" s="93"/>
      <c r="DO903" s="110"/>
      <c r="DP903" s="118"/>
      <c r="DQ903" s="93"/>
      <c r="DR903" s="93"/>
      <c r="DS903" s="110"/>
      <c r="DT903" s="118"/>
      <c r="DU903" s="93"/>
      <c r="DV903" s="93"/>
      <c r="DW903" s="110"/>
      <c r="DX903" s="118"/>
      <c r="DY903" s="93"/>
      <c r="DZ903" s="93"/>
      <c r="EA903" s="110"/>
      <c r="EB903" s="118"/>
      <c r="EC903" s="93"/>
      <c r="ED903" s="93"/>
      <c r="EE903" s="110"/>
      <c r="EF903" s="118"/>
      <c r="EG903" s="93"/>
      <c r="EH903" s="93"/>
      <c r="EI903" s="110"/>
      <c r="EJ903" s="118"/>
      <c r="EK903" s="93"/>
      <c r="EL903" s="93"/>
      <c r="EM903" s="110"/>
      <c r="EN903" s="118"/>
      <c r="EO903" s="93"/>
      <c r="EP903" s="93"/>
      <c r="EQ903" s="110"/>
      <c r="ER903" s="118"/>
      <c r="ES903" s="93"/>
      <c r="ET903" s="93"/>
      <c r="EU903" s="110"/>
      <c r="EV903" s="118"/>
      <c r="EW903" s="93"/>
      <c r="EX903" s="93"/>
      <c r="EY903" s="110"/>
      <c r="EZ903" s="118"/>
      <c r="FA903" s="93"/>
      <c r="FB903" s="93"/>
      <c r="FC903" s="110"/>
      <c r="FD903" s="118"/>
      <c r="FE903" s="93"/>
      <c r="FF903" s="93"/>
      <c r="FG903" s="110"/>
      <c r="FH903" s="118"/>
      <c r="FI903" s="93"/>
      <c r="FJ903" s="93"/>
      <c r="FK903" s="110"/>
      <c r="FL903" s="118"/>
      <c r="FM903" s="93"/>
      <c r="FN903" s="93"/>
      <c r="FO903" s="110"/>
      <c r="FP903" s="118"/>
      <c r="FQ903" s="93"/>
      <c r="FR903" s="93"/>
      <c r="FS903" s="110"/>
      <c r="FT903" s="118"/>
      <c r="FU903" s="93"/>
      <c r="FV903" s="93"/>
      <c r="FW903" s="110"/>
      <c r="FX903" s="118"/>
      <c r="FY903" s="93"/>
      <c r="FZ903" s="93"/>
      <c r="GA903" s="110"/>
      <c r="GB903" s="118"/>
      <c r="GC903" s="93"/>
      <c r="GD903" s="93"/>
      <c r="GE903" s="110"/>
      <c r="GF903" s="118"/>
      <c r="GG903" s="93"/>
      <c r="GH903" s="93"/>
      <c r="GI903" s="110"/>
      <c r="GJ903" s="118"/>
      <c r="GK903" s="93"/>
      <c r="GL903" s="93"/>
      <c r="GM903" s="110"/>
      <c r="GN903" s="118"/>
      <c r="GO903" s="93"/>
      <c r="GP903" s="93"/>
      <c r="GQ903" s="110"/>
    </row>
    <row r="904" spans="1:199" ht="15.75" x14ac:dyDescent="0.25">
      <c r="A904">
        <f t="shared" si="740"/>
        <v>1</v>
      </c>
      <c r="B904">
        <f t="shared" si="741"/>
        <v>1900</v>
      </c>
      <c r="D904" s="93"/>
      <c r="E904" s="93"/>
      <c r="F904" s="93"/>
      <c r="G904" s="110"/>
      <c r="H904" s="118"/>
      <c r="I904" s="93"/>
      <c r="J904" s="93"/>
      <c r="K904" s="110"/>
      <c r="L904" s="118"/>
      <c r="M904" s="93"/>
      <c r="N904" s="93"/>
      <c r="O904" s="110"/>
      <c r="P904" s="118"/>
      <c r="Q904" s="93"/>
      <c r="R904" s="93"/>
      <c r="S904" s="110"/>
      <c r="T904" s="118"/>
      <c r="U904" s="93"/>
      <c r="V904" s="93"/>
      <c r="W904" s="110"/>
      <c r="X904" s="118"/>
      <c r="Y904" s="93"/>
      <c r="Z904" s="93"/>
      <c r="AA904" s="110"/>
      <c r="AB904" s="118"/>
      <c r="AC904" s="93"/>
      <c r="AD904" s="93"/>
      <c r="AE904" s="110"/>
      <c r="AF904" s="118"/>
      <c r="AG904" s="93"/>
      <c r="AH904" s="93"/>
      <c r="AI904" s="110"/>
      <c r="AJ904" s="118"/>
      <c r="AK904" s="93"/>
      <c r="AL904" s="93"/>
      <c r="AM904" s="110"/>
      <c r="AN904" s="118"/>
      <c r="AO904" s="93"/>
      <c r="AP904" s="93"/>
      <c r="AQ904" s="110"/>
      <c r="AR904" s="118"/>
      <c r="AS904" s="93"/>
      <c r="AT904" s="93"/>
      <c r="AU904" s="110"/>
      <c r="AV904" s="118"/>
      <c r="AW904" s="93"/>
      <c r="AX904" s="93"/>
      <c r="AY904" s="110"/>
      <c r="AZ904" s="118"/>
      <c r="BA904" s="93"/>
      <c r="BB904" s="93"/>
      <c r="BC904" s="110"/>
      <c r="BD904" s="118"/>
      <c r="BE904" s="93"/>
      <c r="BF904" s="93"/>
      <c r="BG904" s="110"/>
      <c r="BH904" s="118"/>
      <c r="BI904" s="93"/>
      <c r="BJ904" s="93"/>
      <c r="BK904" s="110"/>
      <c r="BL904" s="118"/>
      <c r="BM904" s="93"/>
      <c r="BN904" s="93"/>
      <c r="BO904" s="110"/>
      <c r="BP904" s="118"/>
      <c r="BQ904" s="93"/>
      <c r="BR904" s="93"/>
      <c r="BS904" s="110"/>
      <c r="BT904" s="118"/>
      <c r="BU904" s="93"/>
      <c r="BV904" s="93"/>
      <c r="BW904" s="110"/>
      <c r="BX904" s="118"/>
      <c r="BY904" s="93"/>
      <c r="BZ904" s="93"/>
      <c r="CA904" s="110"/>
      <c r="CB904" s="118"/>
      <c r="CC904" s="93"/>
      <c r="CD904" s="93"/>
      <c r="CE904" s="110"/>
      <c r="CF904" s="118"/>
      <c r="CG904" s="93"/>
      <c r="CH904" s="93"/>
      <c r="CI904" s="110"/>
      <c r="CJ904" s="118"/>
      <c r="CK904" s="93"/>
      <c r="CL904" s="93"/>
      <c r="CM904" s="110"/>
      <c r="CN904" s="118"/>
      <c r="CO904" s="93"/>
      <c r="CP904" s="93"/>
      <c r="CQ904" s="110"/>
      <c r="CR904" s="118"/>
      <c r="CS904" s="93"/>
      <c r="CT904" s="93"/>
      <c r="CU904" s="110"/>
      <c r="CV904" s="118"/>
      <c r="CW904" s="93"/>
      <c r="CX904" s="93"/>
      <c r="CY904" s="110"/>
      <c r="CZ904" s="118"/>
      <c r="DA904" s="93"/>
      <c r="DB904" s="93"/>
      <c r="DC904" s="110"/>
      <c r="DD904" s="118"/>
      <c r="DE904" s="93"/>
      <c r="DF904" s="93"/>
      <c r="DG904" s="110"/>
      <c r="DH904" s="118"/>
      <c r="DI904" s="93"/>
      <c r="DJ904" s="93"/>
      <c r="DK904" s="110"/>
      <c r="DL904" s="118"/>
      <c r="DM904" s="93"/>
      <c r="DN904" s="93"/>
      <c r="DO904" s="110"/>
      <c r="DP904" s="118"/>
      <c r="DQ904" s="93"/>
      <c r="DR904" s="93"/>
      <c r="DS904" s="110"/>
      <c r="DT904" s="118"/>
      <c r="DU904" s="93"/>
      <c r="DV904" s="93"/>
      <c r="DW904" s="110"/>
      <c r="DX904" s="118"/>
      <c r="DY904" s="93"/>
      <c r="DZ904" s="93"/>
      <c r="EA904" s="110"/>
      <c r="EB904" s="118"/>
      <c r="EC904" s="93"/>
      <c r="ED904" s="93"/>
      <c r="EE904" s="110"/>
      <c r="EF904" s="118"/>
      <c r="EG904" s="93"/>
      <c r="EH904" s="93"/>
      <c r="EI904" s="110"/>
      <c r="EJ904" s="118"/>
      <c r="EK904" s="93"/>
      <c r="EL904" s="93"/>
      <c r="EM904" s="110"/>
      <c r="EN904" s="118"/>
      <c r="EO904" s="93"/>
      <c r="EP904" s="93"/>
      <c r="EQ904" s="110"/>
      <c r="ER904" s="118"/>
      <c r="ES904" s="93"/>
      <c r="ET904" s="93"/>
      <c r="EU904" s="110"/>
      <c r="EV904" s="118"/>
      <c r="EW904" s="93"/>
      <c r="EX904" s="93"/>
      <c r="EY904" s="110"/>
      <c r="EZ904" s="118"/>
      <c r="FA904" s="93"/>
      <c r="FB904" s="93"/>
      <c r="FC904" s="110"/>
      <c r="FD904" s="118"/>
      <c r="FE904" s="93"/>
      <c r="FF904" s="93"/>
      <c r="FG904" s="110"/>
      <c r="FH904" s="118"/>
      <c r="FI904" s="93"/>
      <c r="FJ904" s="93"/>
      <c r="FK904" s="110"/>
      <c r="FL904" s="118"/>
      <c r="FM904" s="93"/>
      <c r="FN904" s="93"/>
      <c r="FO904" s="110"/>
      <c r="FP904" s="118"/>
      <c r="FQ904" s="93"/>
      <c r="FR904" s="93"/>
      <c r="FS904" s="110"/>
      <c r="FT904" s="118"/>
      <c r="FU904" s="93"/>
      <c r="FV904" s="93"/>
      <c r="FW904" s="110"/>
      <c r="FX904" s="118"/>
      <c r="FY904" s="93"/>
      <c r="FZ904" s="93"/>
      <c r="GA904" s="110"/>
      <c r="GB904" s="118"/>
      <c r="GC904" s="93"/>
      <c r="GD904" s="93"/>
      <c r="GE904" s="110"/>
      <c r="GF904" s="118"/>
      <c r="GG904" s="93"/>
      <c r="GH904" s="93"/>
      <c r="GI904" s="110"/>
      <c r="GJ904" s="118"/>
      <c r="GK904" s="93"/>
      <c r="GL904" s="93"/>
      <c r="GM904" s="110"/>
      <c r="GN904" s="118"/>
      <c r="GO904" s="93"/>
      <c r="GP904" s="93"/>
      <c r="GQ904" s="110"/>
    </row>
    <row r="905" spans="1:199" ht="15.75" x14ac:dyDescent="0.25">
      <c r="A905">
        <f t="shared" si="740"/>
        <v>1</v>
      </c>
      <c r="B905">
        <f t="shared" si="741"/>
        <v>1900</v>
      </c>
      <c r="D905" s="93"/>
      <c r="E905" s="93"/>
      <c r="F905" s="93"/>
      <c r="G905" s="110"/>
      <c r="H905" s="118"/>
      <c r="I905" s="93"/>
      <c r="J905" s="93"/>
      <c r="K905" s="110"/>
      <c r="L905" s="118"/>
      <c r="M905" s="93"/>
      <c r="N905" s="93"/>
      <c r="O905" s="110"/>
      <c r="P905" s="118"/>
      <c r="Q905" s="93"/>
      <c r="R905" s="93"/>
      <c r="S905" s="110"/>
      <c r="T905" s="118"/>
      <c r="U905" s="93"/>
      <c r="V905" s="93"/>
      <c r="W905" s="110"/>
      <c r="X905" s="118"/>
      <c r="Y905" s="93"/>
      <c r="Z905" s="93"/>
      <c r="AA905" s="110"/>
      <c r="AB905" s="118"/>
      <c r="AC905" s="93"/>
      <c r="AD905" s="93"/>
      <c r="AE905" s="110"/>
      <c r="AF905" s="118"/>
      <c r="AG905" s="93"/>
      <c r="AH905" s="93"/>
      <c r="AI905" s="110"/>
      <c r="AJ905" s="118"/>
      <c r="AK905" s="93"/>
      <c r="AL905" s="93"/>
      <c r="AM905" s="110"/>
      <c r="AN905" s="118"/>
      <c r="AO905" s="93"/>
      <c r="AP905" s="93"/>
      <c r="AQ905" s="110"/>
      <c r="AR905" s="118"/>
      <c r="AS905" s="93"/>
      <c r="AT905" s="93"/>
      <c r="AU905" s="110"/>
      <c r="AV905" s="118"/>
      <c r="AW905" s="93"/>
      <c r="AX905" s="93"/>
      <c r="AY905" s="110"/>
      <c r="AZ905" s="118"/>
      <c r="BA905" s="93"/>
      <c r="BB905" s="93"/>
      <c r="BC905" s="110"/>
      <c r="BD905" s="118"/>
      <c r="BE905" s="93"/>
      <c r="BF905" s="93"/>
      <c r="BG905" s="110"/>
      <c r="BH905" s="118"/>
      <c r="BI905" s="93"/>
      <c r="BJ905" s="93"/>
      <c r="BK905" s="110"/>
      <c r="BL905" s="118"/>
      <c r="BM905" s="93"/>
      <c r="BN905" s="93"/>
      <c r="BO905" s="110"/>
      <c r="BP905" s="118"/>
      <c r="BQ905" s="93"/>
      <c r="BR905" s="93"/>
      <c r="BS905" s="110"/>
      <c r="BT905" s="118"/>
      <c r="BU905" s="93"/>
      <c r="BV905" s="93"/>
      <c r="BW905" s="110"/>
      <c r="BX905" s="118"/>
      <c r="BY905" s="93"/>
      <c r="BZ905" s="93"/>
      <c r="CA905" s="110"/>
      <c r="CB905" s="118"/>
      <c r="CC905" s="93"/>
      <c r="CD905" s="93"/>
      <c r="CE905" s="110"/>
      <c r="CF905" s="118"/>
      <c r="CG905" s="93"/>
      <c r="CH905" s="93"/>
      <c r="CI905" s="110"/>
      <c r="CJ905" s="118"/>
      <c r="CK905" s="93"/>
      <c r="CL905" s="93"/>
      <c r="CM905" s="110"/>
      <c r="CN905" s="118"/>
      <c r="CO905" s="93"/>
      <c r="CP905" s="93"/>
      <c r="CQ905" s="110"/>
      <c r="CR905" s="118"/>
      <c r="CS905" s="93"/>
      <c r="CT905" s="93"/>
      <c r="CU905" s="110"/>
      <c r="CV905" s="118"/>
      <c r="CW905" s="93"/>
      <c r="CX905" s="93"/>
      <c r="CY905" s="110"/>
      <c r="CZ905" s="118"/>
      <c r="DA905" s="93"/>
      <c r="DB905" s="93"/>
      <c r="DC905" s="110"/>
      <c r="DD905" s="118"/>
      <c r="DE905" s="93"/>
      <c r="DF905" s="93"/>
      <c r="DG905" s="110"/>
      <c r="DH905" s="118"/>
      <c r="DI905" s="93"/>
      <c r="DJ905" s="93"/>
      <c r="DK905" s="110"/>
      <c r="DL905" s="118"/>
      <c r="DM905" s="93"/>
      <c r="DN905" s="93"/>
      <c r="DO905" s="110"/>
      <c r="DP905" s="118"/>
      <c r="DQ905" s="93"/>
      <c r="DR905" s="93"/>
      <c r="DS905" s="110"/>
      <c r="DT905" s="118"/>
      <c r="DU905" s="93"/>
      <c r="DV905" s="93"/>
      <c r="DW905" s="110"/>
      <c r="DX905" s="118"/>
      <c r="DY905" s="93"/>
      <c r="DZ905" s="93"/>
      <c r="EA905" s="110"/>
      <c r="EB905" s="118"/>
      <c r="EC905" s="93"/>
      <c r="ED905" s="93"/>
      <c r="EE905" s="110"/>
      <c r="EF905" s="118"/>
      <c r="EG905" s="93"/>
      <c r="EH905" s="93"/>
      <c r="EI905" s="110"/>
      <c r="EJ905" s="118"/>
      <c r="EK905" s="93"/>
      <c r="EL905" s="93"/>
      <c r="EM905" s="110"/>
      <c r="EN905" s="118"/>
      <c r="EO905" s="93"/>
      <c r="EP905" s="93"/>
      <c r="EQ905" s="110"/>
      <c r="ER905" s="118"/>
      <c r="ES905" s="93"/>
      <c r="ET905" s="93"/>
      <c r="EU905" s="110"/>
      <c r="EV905" s="118"/>
      <c r="EW905" s="93"/>
      <c r="EX905" s="93"/>
      <c r="EY905" s="110"/>
      <c r="EZ905" s="118"/>
      <c r="FA905" s="93"/>
      <c r="FB905" s="93"/>
      <c r="FC905" s="110"/>
      <c r="FD905" s="118"/>
      <c r="FE905" s="93"/>
      <c r="FF905" s="93"/>
      <c r="FG905" s="110"/>
      <c r="FH905" s="118"/>
      <c r="FI905" s="93"/>
      <c r="FJ905" s="93"/>
      <c r="FK905" s="110"/>
      <c r="FL905" s="118"/>
      <c r="FM905" s="93"/>
      <c r="FN905" s="93"/>
      <c r="FO905" s="110"/>
      <c r="FP905" s="118"/>
      <c r="FQ905" s="93"/>
      <c r="FR905" s="93"/>
      <c r="FS905" s="110"/>
      <c r="FT905" s="118"/>
      <c r="FU905" s="93"/>
      <c r="FV905" s="93"/>
      <c r="FW905" s="110"/>
      <c r="FX905" s="118"/>
      <c r="FY905" s="93"/>
      <c r="FZ905" s="93"/>
      <c r="GA905" s="110"/>
      <c r="GB905" s="118"/>
      <c r="GC905" s="93"/>
      <c r="GD905" s="93"/>
      <c r="GE905" s="110"/>
      <c r="GF905" s="118"/>
      <c r="GG905" s="93"/>
      <c r="GH905" s="93"/>
      <c r="GI905" s="110"/>
      <c r="GJ905" s="118"/>
      <c r="GK905" s="93"/>
      <c r="GL905" s="93"/>
      <c r="GM905" s="110"/>
      <c r="GN905" s="118"/>
      <c r="GO905" s="93"/>
      <c r="GP905" s="93"/>
      <c r="GQ905" s="110"/>
    </row>
    <row r="906" spans="1:199" ht="15.75" x14ac:dyDescent="0.25">
      <c r="A906">
        <f t="shared" si="740"/>
        <v>1</v>
      </c>
      <c r="B906">
        <f t="shared" si="741"/>
        <v>1900</v>
      </c>
      <c r="D906" s="93"/>
      <c r="E906" s="93"/>
      <c r="F906" s="93"/>
      <c r="G906" s="110"/>
      <c r="H906" s="118"/>
      <c r="I906" s="93"/>
      <c r="J906" s="93"/>
      <c r="K906" s="110"/>
      <c r="L906" s="118"/>
      <c r="M906" s="93"/>
      <c r="N906" s="93"/>
      <c r="O906" s="110"/>
      <c r="P906" s="118"/>
      <c r="Q906" s="93"/>
      <c r="R906" s="93"/>
      <c r="S906" s="110"/>
      <c r="T906" s="118"/>
      <c r="U906" s="93"/>
      <c r="V906" s="93"/>
      <c r="W906" s="110"/>
      <c r="X906" s="118"/>
      <c r="Y906" s="93"/>
      <c r="Z906" s="93"/>
      <c r="AA906" s="110"/>
      <c r="AB906" s="118"/>
      <c r="AC906" s="93"/>
      <c r="AD906" s="93"/>
      <c r="AE906" s="110"/>
      <c r="AF906" s="118"/>
      <c r="AG906" s="93"/>
      <c r="AH906" s="93"/>
      <c r="AI906" s="110"/>
      <c r="AJ906" s="118"/>
      <c r="AK906" s="93"/>
      <c r="AL906" s="93"/>
      <c r="AM906" s="110"/>
      <c r="AN906" s="118"/>
      <c r="AO906" s="93"/>
      <c r="AP906" s="93"/>
      <c r="AQ906" s="110"/>
      <c r="AR906" s="118"/>
      <c r="AS906" s="93"/>
      <c r="AT906" s="93"/>
      <c r="AU906" s="110"/>
      <c r="AV906" s="118"/>
      <c r="AW906" s="93"/>
      <c r="AX906" s="93"/>
      <c r="AY906" s="110"/>
      <c r="AZ906" s="118"/>
      <c r="BA906" s="93"/>
      <c r="BB906" s="93"/>
      <c r="BC906" s="110"/>
      <c r="BD906" s="118"/>
      <c r="BE906" s="93"/>
      <c r="BF906" s="93"/>
      <c r="BG906" s="110"/>
      <c r="BH906" s="118"/>
      <c r="BI906" s="93"/>
      <c r="BJ906" s="93"/>
      <c r="BK906" s="110"/>
      <c r="BL906" s="118"/>
      <c r="BM906" s="93"/>
      <c r="BN906" s="93"/>
      <c r="BO906" s="110"/>
      <c r="BP906" s="118"/>
      <c r="BQ906" s="93"/>
      <c r="BR906" s="93"/>
      <c r="BS906" s="110"/>
      <c r="BT906" s="118"/>
      <c r="BU906" s="93"/>
      <c r="BV906" s="93"/>
      <c r="BW906" s="110"/>
      <c r="BX906" s="118"/>
      <c r="BY906" s="93"/>
      <c r="BZ906" s="93"/>
      <c r="CA906" s="110"/>
      <c r="CB906" s="118"/>
      <c r="CC906" s="93"/>
      <c r="CD906" s="93"/>
      <c r="CE906" s="110"/>
      <c r="CF906" s="118"/>
      <c r="CG906" s="93"/>
      <c r="CH906" s="93"/>
      <c r="CI906" s="110"/>
      <c r="CJ906" s="118"/>
      <c r="CK906" s="93"/>
      <c r="CL906" s="93"/>
      <c r="CM906" s="110"/>
      <c r="CN906" s="118"/>
      <c r="CO906" s="93"/>
      <c r="CP906" s="93"/>
      <c r="CQ906" s="110"/>
      <c r="CR906" s="118"/>
      <c r="CS906" s="93"/>
      <c r="CT906" s="93"/>
      <c r="CU906" s="110"/>
      <c r="CV906" s="118"/>
      <c r="CW906" s="93"/>
      <c r="CX906" s="93"/>
      <c r="CY906" s="110"/>
      <c r="CZ906" s="118"/>
      <c r="DA906" s="93"/>
      <c r="DB906" s="93"/>
      <c r="DC906" s="110"/>
      <c r="DD906" s="118"/>
      <c r="DE906" s="93"/>
      <c r="DF906" s="93"/>
      <c r="DG906" s="110"/>
      <c r="DH906" s="118"/>
      <c r="DI906" s="93"/>
      <c r="DJ906" s="93"/>
      <c r="DK906" s="110"/>
      <c r="DL906" s="118"/>
      <c r="DM906" s="93"/>
      <c r="DN906" s="93"/>
      <c r="DO906" s="110"/>
      <c r="DP906" s="118"/>
      <c r="DQ906" s="93"/>
      <c r="DR906" s="93"/>
      <c r="DS906" s="110"/>
      <c r="DT906" s="118"/>
      <c r="DU906" s="93"/>
      <c r="DV906" s="93"/>
      <c r="DW906" s="110"/>
      <c r="DX906" s="118"/>
      <c r="DY906" s="93"/>
      <c r="DZ906" s="93"/>
      <c r="EA906" s="110"/>
      <c r="EB906" s="118"/>
      <c r="EC906" s="93"/>
      <c r="ED906" s="93"/>
      <c r="EE906" s="110"/>
      <c r="EF906" s="118"/>
      <c r="EG906" s="93"/>
      <c r="EH906" s="93"/>
      <c r="EI906" s="110"/>
      <c r="EJ906" s="118"/>
      <c r="EK906" s="93"/>
      <c r="EL906" s="93"/>
      <c r="EM906" s="110"/>
      <c r="EN906" s="118"/>
      <c r="EO906" s="93"/>
      <c r="EP906" s="93"/>
      <c r="EQ906" s="110"/>
      <c r="ER906" s="118"/>
      <c r="ES906" s="93"/>
      <c r="ET906" s="93"/>
      <c r="EU906" s="110"/>
      <c r="EV906" s="118"/>
      <c r="EW906" s="93"/>
      <c r="EX906" s="93"/>
      <c r="EY906" s="110"/>
      <c r="EZ906" s="118"/>
      <c r="FA906" s="93"/>
      <c r="FB906" s="93"/>
      <c r="FC906" s="110"/>
      <c r="FD906" s="118"/>
      <c r="FE906" s="93"/>
      <c r="FF906" s="93"/>
      <c r="FG906" s="110"/>
      <c r="FH906" s="118"/>
      <c r="FI906" s="93"/>
      <c r="FJ906" s="93"/>
      <c r="FK906" s="110"/>
      <c r="FL906" s="118"/>
      <c r="FM906" s="93"/>
      <c r="FN906" s="93"/>
      <c r="FO906" s="110"/>
      <c r="FP906" s="118"/>
      <c r="FQ906" s="93"/>
      <c r="FR906" s="93"/>
      <c r="FS906" s="110"/>
      <c r="FT906" s="118"/>
      <c r="FU906" s="93"/>
      <c r="FV906" s="93"/>
      <c r="FW906" s="110"/>
      <c r="FX906" s="118"/>
      <c r="FY906" s="93"/>
      <c r="FZ906" s="93"/>
      <c r="GA906" s="110"/>
      <c r="GB906" s="118"/>
      <c r="GC906" s="93"/>
      <c r="GD906" s="93"/>
      <c r="GE906" s="110"/>
      <c r="GF906" s="118"/>
      <c r="GG906" s="93"/>
      <c r="GH906" s="93"/>
      <c r="GI906" s="110"/>
      <c r="GJ906" s="118"/>
      <c r="GK906" s="93"/>
      <c r="GL906" s="93"/>
      <c r="GM906" s="110"/>
      <c r="GN906" s="118"/>
      <c r="GO906" s="93"/>
      <c r="GP906" s="93"/>
      <c r="GQ906" s="110"/>
    </row>
    <row r="907" spans="1:199" ht="15.75" x14ac:dyDescent="0.25">
      <c r="A907">
        <f t="shared" si="740"/>
        <v>1</v>
      </c>
      <c r="B907">
        <f t="shared" si="741"/>
        <v>1900</v>
      </c>
      <c r="D907" s="93"/>
      <c r="E907" s="93"/>
      <c r="F907" s="93"/>
      <c r="G907" s="110"/>
      <c r="H907" s="118"/>
      <c r="I907" s="93"/>
      <c r="J907" s="93"/>
      <c r="K907" s="110"/>
      <c r="L907" s="118"/>
      <c r="M907" s="93"/>
      <c r="N907" s="93"/>
      <c r="O907" s="110"/>
      <c r="P907" s="118"/>
      <c r="Q907" s="93"/>
      <c r="R907" s="93"/>
      <c r="S907" s="110"/>
      <c r="T907" s="118"/>
      <c r="U907" s="93"/>
      <c r="V907" s="93"/>
      <c r="W907" s="110"/>
      <c r="X907" s="118"/>
      <c r="Y907" s="93"/>
      <c r="Z907" s="93"/>
      <c r="AA907" s="110"/>
      <c r="AB907" s="118"/>
      <c r="AC907" s="93"/>
      <c r="AD907" s="93"/>
      <c r="AE907" s="110"/>
      <c r="AF907" s="118"/>
      <c r="AG907" s="93"/>
      <c r="AH907" s="93"/>
      <c r="AI907" s="110"/>
      <c r="AJ907" s="118"/>
      <c r="AK907" s="93"/>
      <c r="AL907" s="93"/>
      <c r="AM907" s="110"/>
      <c r="AN907" s="118"/>
      <c r="AO907" s="93"/>
      <c r="AP907" s="93"/>
      <c r="AQ907" s="110"/>
      <c r="AR907" s="118"/>
      <c r="AS907" s="93"/>
      <c r="AT907" s="93"/>
      <c r="AU907" s="110"/>
      <c r="AV907" s="118"/>
      <c r="AW907" s="93"/>
      <c r="AX907" s="93"/>
      <c r="AY907" s="110"/>
      <c r="AZ907" s="118"/>
      <c r="BA907" s="93"/>
      <c r="BB907" s="93"/>
      <c r="BC907" s="110"/>
      <c r="BD907" s="118"/>
      <c r="BE907" s="93"/>
      <c r="BF907" s="93"/>
      <c r="BG907" s="110"/>
      <c r="BH907" s="118"/>
      <c r="BI907" s="93"/>
      <c r="BJ907" s="93"/>
      <c r="BK907" s="110"/>
      <c r="BL907" s="118"/>
      <c r="BM907" s="93"/>
      <c r="BN907" s="93"/>
      <c r="BO907" s="110"/>
      <c r="BP907" s="118"/>
      <c r="BQ907" s="93"/>
      <c r="BR907" s="93"/>
      <c r="BS907" s="110"/>
      <c r="BT907" s="118"/>
      <c r="BU907" s="93"/>
      <c r="BV907" s="93"/>
      <c r="BW907" s="110"/>
      <c r="BX907" s="118"/>
      <c r="BY907" s="93"/>
      <c r="BZ907" s="93"/>
      <c r="CA907" s="110"/>
      <c r="CB907" s="118"/>
      <c r="CC907" s="93"/>
      <c r="CD907" s="93"/>
      <c r="CE907" s="110"/>
      <c r="CF907" s="118"/>
      <c r="CG907" s="93"/>
      <c r="CH907" s="93"/>
      <c r="CI907" s="110"/>
      <c r="CJ907" s="118"/>
      <c r="CK907" s="93"/>
      <c r="CL907" s="93"/>
      <c r="CM907" s="110"/>
      <c r="CN907" s="118"/>
      <c r="CO907" s="93"/>
      <c r="CP907" s="93"/>
      <c r="CQ907" s="110"/>
      <c r="CR907" s="118"/>
      <c r="CS907" s="93"/>
      <c r="CT907" s="93"/>
      <c r="CU907" s="110"/>
      <c r="CV907" s="118"/>
      <c r="CW907" s="93"/>
      <c r="CX907" s="93"/>
      <c r="CY907" s="110"/>
      <c r="CZ907" s="118"/>
      <c r="DA907" s="93"/>
      <c r="DB907" s="93"/>
      <c r="DC907" s="110"/>
      <c r="DD907" s="118"/>
      <c r="DE907" s="93"/>
      <c r="DF907" s="93"/>
      <c r="DG907" s="110"/>
      <c r="DH907" s="118"/>
      <c r="DI907" s="93"/>
      <c r="DJ907" s="93"/>
      <c r="DK907" s="110"/>
      <c r="DL907" s="118"/>
      <c r="DM907" s="93"/>
      <c r="DN907" s="93"/>
      <c r="DO907" s="110"/>
      <c r="DP907" s="118"/>
      <c r="DQ907" s="93"/>
      <c r="DR907" s="93"/>
      <c r="DS907" s="110"/>
      <c r="DT907" s="118"/>
      <c r="DU907" s="93"/>
      <c r="DV907" s="93"/>
      <c r="DW907" s="110"/>
      <c r="DX907" s="118"/>
      <c r="DY907" s="93"/>
      <c r="DZ907" s="93"/>
      <c r="EA907" s="110"/>
      <c r="EB907" s="118"/>
      <c r="EC907" s="93"/>
      <c r="ED907" s="93"/>
      <c r="EE907" s="110"/>
      <c r="EF907" s="118"/>
      <c r="EG907" s="93"/>
      <c r="EH907" s="93"/>
      <c r="EI907" s="110"/>
      <c r="EJ907" s="118"/>
      <c r="EK907" s="93"/>
      <c r="EL907" s="93"/>
      <c r="EM907" s="110"/>
      <c r="EN907" s="118"/>
      <c r="EO907" s="93"/>
      <c r="EP907" s="93"/>
      <c r="EQ907" s="110"/>
      <c r="ER907" s="118"/>
      <c r="ES907" s="93"/>
      <c r="ET907" s="93"/>
      <c r="EU907" s="110"/>
      <c r="EV907" s="118"/>
      <c r="EW907" s="93"/>
      <c r="EX907" s="93"/>
      <c r="EY907" s="110"/>
      <c r="EZ907" s="118"/>
      <c r="FA907" s="93"/>
      <c r="FB907" s="93"/>
      <c r="FC907" s="110"/>
      <c r="FD907" s="118"/>
      <c r="FE907" s="93"/>
      <c r="FF907" s="93"/>
      <c r="FG907" s="110"/>
      <c r="FH907" s="118"/>
      <c r="FI907" s="93"/>
      <c r="FJ907" s="93"/>
      <c r="FK907" s="110"/>
      <c r="FL907" s="118"/>
      <c r="FM907" s="93"/>
      <c r="FN907" s="93"/>
      <c r="FO907" s="110"/>
      <c r="FP907" s="118"/>
      <c r="FQ907" s="93"/>
      <c r="FR907" s="93"/>
      <c r="FS907" s="110"/>
      <c r="FT907" s="118"/>
      <c r="FU907" s="93"/>
      <c r="FV907" s="93"/>
      <c r="FW907" s="110"/>
      <c r="FX907" s="118"/>
      <c r="FY907" s="93"/>
      <c r="FZ907" s="93"/>
      <c r="GA907" s="110"/>
      <c r="GB907" s="118"/>
      <c r="GC907" s="93"/>
      <c r="GD907" s="93"/>
      <c r="GE907" s="110"/>
      <c r="GF907" s="118"/>
      <c r="GG907" s="93"/>
      <c r="GH907" s="93"/>
      <c r="GI907" s="110"/>
      <c r="GJ907" s="118"/>
      <c r="GK907" s="93"/>
      <c r="GL907" s="93"/>
      <c r="GM907" s="110"/>
      <c r="GN907" s="118"/>
      <c r="GO907" s="93"/>
      <c r="GP907" s="93"/>
      <c r="GQ907" s="110"/>
    </row>
    <row r="908" spans="1:199" ht="15.75" x14ac:dyDescent="0.25">
      <c r="A908">
        <f t="shared" si="740"/>
        <v>1</v>
      </c>
      <c r="B908">
        <f t="shared" si="741"/>
        <v>1900</v>
      </c>
      <c r="D908" s="93"/>
      <c r="E908" s="93"/>
      <c r="F908" s="93"/>
      <c r="G908" s="110"/>
      <c r="H908" s="118"/>
      <c r="I908" s="93"/>
      <c r="J908" s="93"/>
      <c r="K908" s="110"/>
      <c r="L908" s="118"/>
      <c r="M908" s="93"/>
      <c r="N908" s="93"/>
      <c r="O908" s="110"/>
      <c r="P908" s="118"/>
      <c r="Q908" s="93"/>
      <c r="R908" s="93"/>
      <c r="S908" s="110"/>
      <c r="T908" s="118"/>
      <c r="U908" s="93"/>
      <c r="V908" s="93"/>
      <c r="W908" s="110"/>
      <c r="X908" s="118"/>
      <c r="Y908" s="93"/>
      <c r="Z908" s="93"/>
      <c r="AA908" s="110"/>
      <c r="AB908" s="118"/>
      <c r="AC908" s="93"/>
      <c r="AD908" s="93"/>
      <c r="AE908" s="110"/>
      <c r="AF908" s="118"/>
      <c r="AG908" s="93"/>
      <c r="AH908" s="93"/>
      <c r="AI908" s="110"/>
      <c r="AJ908" s="118"/>
      <c r="AK908" s="93"/>
      <c r="AL908" s="93"/>
      <c r="AM908" s="110"/>
      <c r="AN908" s="118"/>
      <c r="AO908" s="93"/>
      <c r="AP908" s="93"/>
      <c r="AQ908" s="110"/>
      <c r="AR908" s="118"/>
      <c r="AS908" s="93"/>
      <c r="AT908" s="93"/>
      <c r="AU908" s="110"/>
      <c r="AV908" s="118"/>
      <c r="AW908" s="93"/>
      <c r="AX908" s="93"/>
      <c r="AY908" s="110"/>
      <c r="AZ908" s="118"/>
      <c r="BA908" s="93"/>
      <c r="BB908" s="93"/>
      <c r="BC908" s="110"/>
      <c r="BD908" s="118"/>
      <c r="BE908" s="93"/>
      <c r="BF908" s="93"/>
      <c r="BG908" s="110"/>
      <c r="BH908" s="118"/>
      <c r="BI908" s="93"/>
      <c r="BJ908" s="93"/>
      <c r="BK908" s="110"/>
      <c r="BL908" s="118"/>
      <c r="BM908" s="93"/>
      <c r="BN908" s="93"/>
      <c r="BO908" s="110"/>
      <c r="BP908" s="118"/>
      <c r="BQ908" s="93"/>
      <c r="BR908" s="93"/>
      <c r="BS908" s="110"/>
      <c r="BT908" s="118"/>
      <c r="BU908" s="93"/>
      <c r="BV908" s="93"/>
      <c r="BW908" s="110"/>
      <c r="BX908" s="118"/>
      <c r="BY908" s="93"/>
      <c r="BZ908" s="93"/>
      <c r="CA908" s="110"/>
      <c r="CB908" s="118"/>
      <c r="CC908" s="93"/>
      <c r="CD908" s="93"/>
      <c r="CE908" s="110"/>
      <c r="CF908" s="118"/>
      <c r="CG908" s="93"/>
      <c r="CH908" s="93"/>
      <c r="CI908" s="110"/>
      <c r="CJ908" s="118"/>
      <c r="CK908" s="93"/>
      <c r="CL908" s="93"/>
      <c r="CM908" s="110"/>
      <c r="CN908" s="118"/>
      <c r="CO908" s="93"/>
      <c r="CP908" s="93"/>
      <c r="CQ908" s="110"/>
      <c r="CR908" s="118"/>
      <c r="CS908" s="93"/>
      <c r="CT908" s="93"/>
      <c r="CU908" s="110"/>
      <c r="CV908" s="118"/>
      <c r="CW908" s="93"/>
      <c r="CX908" s="93"/>
      <c r="CY908" s="110"/>
      <c r="CZ908" s="118"/>
      <c r="DA908" s="93"/>
      <c r="DB908" s="93"/>
      <c r="DC908" s="110"/>
      <c r="DD908" s="118"/>
      <c r="DE908" s="93"/>
      <c r="DF908" s="93"/>
      <c r="DG908" s="110"/>
      <c r="DH908" s="118"/>
      <c r="DI908" s="93"/>
      <c r="DJ908" s="93"/>
      <c r="DK908" s="110"/>
      <c r="DL908" s="118"/>
      <c r="DM908" s="93"/>
      <c r="DN908" s="93"/>
      <c r="DO908" s="110"/>
      <c r="DP908" s="118"/>
      <c r="DQ908" s="93"/>
      <c r="DR908" s="93"/>
      <c r="DS908" s="110"/>
      <c r="DT908" s="118"/>
      <c r="DU908" s="93"/>
      <c r="DV908" s="93"/>
      <c r="DW908" s="110"/>
      <c r="DX908" s="118"/>
      <c r="DY908" s="93"/>
      <c r="DZ908" s="93"/>
      <c r="EA908" s="110"/>
      <c r="EB908" s="118"/>
      <c r="EC908" s="93"/>
      <c r="ED908" s="93"/>
      <c r="EE908" s="110"/>
      <c r="EF908" s="118"/>
      <c r="EG908" s="93"/>
      <c r="EH908" s="93"/>
      <c r="EI908" s="110"/>
      <c r="EJ908" s="118"/>
      <c r="EK908" s="93"/>
      <c r="EL908" s="93"/>
      <c r="EM908" s="110"/>
      <c r="EN908" s="118"/>
      <c r="EO908" s="93"/>
      <c r="EP908" s="93"/>
      <c r="EQ908" s="110"/>
      <c r="ER908" s="118"/>
      <c r="ES908" s="93"/>
      <c r="ET908" s="93"/>
      <c r="EU908" s="110"/>
      <c r="EV908" s="118"/>
      <c r="EW908" s="93"/>
      <c r="EX908" s="93"/>
      <c r="EY908" s="110"/>
      <c r="EZ908" s="118"/>
      <c r="FA908" s="93"/>
      <c r="FB908" s="93"/>
      <c r="FC908" s="110"/>
      <c r="FD908" s="118"/>
      <c r="FE908" s="93"/>
      <c r="FF908" s="93"/>
      <c r="FG908" s="110"/>
      <c r="FH908" s="118"/>
      <c r="FI908" s="93"/>
      <c r="FJ908" s="93"/>
      <c r="FK908" s="110"/>
      <c r="FL908" s="118"/>
      <c r="FM908" s="93"/>
      <c r="FN908" s="93"/>
      <c r="FO908" s="110"/>
      <c r="FP908" s="118"/>
      <c r="FQ908" s="93"/>
      <c r="FR908" s="93"/>
      <c r="FS908" s="110"/>
      <c r="FT908" s="118"/>
      <c r="FU908" s="93"/>
      <c r="FV908" s="93"/>
      <c r="FW908" s="110"/>
      <c r="FX908" s="118"/>
      <c r="FY908" s="93"/>
      <c r="FZ908" s="93"/>
      <c r="GA908" s="110"/>
      <c r="GB908" s="118"/>
      <c r="GC908" s="93"/>
      <c r="GD908" s="93"/>
      <c r="GE908" s="110"/>
      <c r="GF908" s="118"/>
      <c r="GG908" s="93"/>
      <c r="GH908" s="93"/>
      <c r="GI908" s="110"/>
      <c r="GJ908" s="118"/>
      <c r="GK908" s="93"/>
      <c r="GL908" s="93"/>
      <c r="GM908" s="110"/>
      <c r="GN908" s="118"/>
      <c r="GO908" s="93"/>
      <c r="GP908" s="93"/>
      <c r="GQ908" s="110"/>
    </row>
    <row r="909" spans="1:199" ht="15.75" x14ac:dyDescent="0.25">
      <c r="A909">
        <f t="shared" si="740"/>
        <v>1</v>
      </c>
      <c r="B909">
        <f t="shared" si="741"/>
        <v>1900</v>
      </c>
      <c r="D909" s="93"/>
      <c r="E909" s="93"/>
      <c r="F909" s="93"/>
      <c r="G909" s="110"/>
      <c r="H909" s="118"/>
      <c r="I909" s="93"/>
      <c r="J909" s="93"/>
      <c r="K909" s="110"/>
      <c r="L909" s="118"/>
      <c r="M909" s="93"/>
      <c r="N909" s="93"/>
      <c r="O909" s="110"/>
      <c r="P909" s="118"/>
      <c r="Q909" s="93"/>
      <c r="R909" s="93"/>
      <c r="S909" s="110"/>
      <c r="T909" s="118"/>
      <c r="U909" s="93"/>
      <c r="V909" s="93"/>
      <c r="W909" s="110"/>
      <c r="X909" s="118"/>
      <c r="Y909" s="93"/>
      <c r="Z909" s="93"/>
      <c r="AA909" s="110"/>
      <c r="AB909" s="118"/>
      <c r="AC909" s="93"/>
      <c r="AD909" s="93"/>
      <c r="AE909" s="110"/>
      <c r="AF909" s="118"/>
      <c r="AG909" s="93"/>
      <c r="AH909" s="93"/>
      <c r="AI909" s="110"/>
      <c r="AJ909" s="118"/>
      <c r="AK909" s="93"/>
      <c r="AL909" s="93"/>
      <c r="AM909" s="110"/>
      <c r="AN909" s="118"/>
      <c r="AO909" s="93"/>
      <c r="AP909" s="93"/>
      <c r="AQ909" s="110"/>
      <c r="AR909" s="118"/>
      <c r="AS909" s="93"/>
      <c r="AT909" s="93"/>
      <c r="AU909" s="110"/>
      <c r="AV909" s="118"/>
      <c r="AW909" s="93"/>
      <c r="AX909" s="93"/>
      <c r="AY909" s="110"/>
      <c r="AZ909" s="118"/>
      <c r="BA909" s="93"/>
      <c r="BB909" s="93"/>
      <c r="BC909" s="110"/>
      <c r="BD909" s="118"/>
      <c r="BE909" s="93"/>
      <c r="BF909" s="93"/>
      <c r="BG909" s="110"/>
      <c r="BH909" s="118"/>
      <c r="BI909" s="93"/>
      <c r="BJ909" s="93"/>
      <c r="BK909" s="110"/>
      <c r="BL909" s="118"/>
      <c r="BM909" s="93"/>
      <c r="BN909" s="93"/>
      <c r="BO909" s="110"/>
      <c r="BP909" s="118"/>
      <c r="BQ909" s="93"/>
      <c r="BR909" s="93"/>
      <c r="BS909" s="110"/>
      <c r="BT909" s="118"/>
      <c r="BU909" s="93"/>
      <c r="BV909" s="93"/>
      <c r="BW909" s="110"/>
      <c r="BX909" s="118"/>
      <c r="BY909" s="93"/>
      <c r="BZ909" s="93"/>
      <c r="CA909" s="110"/>
      <c r="CB909" s="118"/>
      <c r="CC909" s="93"/>
      <c r="CD909" s="93"/>
      <c r="CE909" s="110"/>
      <c r="CF909" s="118"/>
      <c r="CG909" s="93"/>
      <c r="CH909" s="93"/>
      <c r="CI909" s="110"/>
      <c r="CJ909" s="118"/>
      <c r="CK909" s="93"/>
      <c r="CL909" s="93"/>
      <c r="CM909" s="110"/>
      <c r="CN909" s="118"/>
      <c r="CO909" s="93"/>
      <c r="CP909" s="93"/>
      <c r="CQ909" s="110"/>
      <c r="CR909" s="118"/>
      <c r="CS909" s="93"/>
      <c r="CT909" s="93"/>
      <c r="CU909" s="110"/>
      <c r="CV909" s="118"/>
      <c r="CW909" s="93"/>
      <c r="CX909" s="93"/>
      <c r="CY909" s="110"/>
      <c r="CZ909" s="118"/>
      <c r="DA909" s="93"/>
      <c r="DB909" s="93"/>
      <c r="DC909" s="110"/>
      <c r="DD909" s="118"/>
      <c r="DE909" s="93"/>
      <c r="DF909" s="93"/>
      <c r="DG909" s="110"/>
      <c r="DH909" s="118"/>
      <c r="DI909" s="93"/>
      <c r="DJ909" s="93"/>
      <c r="DK909" s="110"/>
      <c r="DL909" s="118"/>
      <c r="DM909" s="93"/>
      <c r="DN909" s="93"/>
      <c r="DO909" s="110"/>
      <c r="DP909" s="118"/>
      <c r="DQ909" s="93"/>
      <c r="DR909" s="93"/>
      <c r="DS909" s="110"/>
      <c r="DT909" s="118"/>
      <c r="DU909" s="93"/>
      <c r="DV909" s="93"/>
      <c r="DW909" s="110"/>
      <c r="DX909" s="118"/>
      <c r="DY909" s="93"/>
      <c r="DZ909" s="93"/>
      <c r="EA909" s="110"/>
      <c r="EB909" s="118"/>
      <c r="EC909" s="93"/>
      <c r="ED909" s="93"/>
      <c r="EE909" s="110"/>
      <c r="EF909" s="118"/>
      <c r="EG909" s="93"/>
      <c r="EH909" s="93"/>
      <c r="EI909" s="110"/>
      <c r="EJ909" s="118"/>
      <c r="EK909" s="93"/>
      <c r="EL909" s="93"/>
      <c r="EM909" s="110"/>
      <c r="EN909" s="118"/>
      <c r="EO909" s="93"/>
      <c r="EP909" s="93"/>
      <c r="EQ909" s="110"/>
      <c r="ER909" s="118"/>
      <c r="ES909" s="93"/>
      <c r="ET909" s="93"/>
      <c r="EU909" s="110"/>
      <c r="EV909" s="118"/>
      <c r="EW909" s="93"/>
      <c r="EX909" s="93"/>
      <c r="EY909" s="110"/>
      <c r="EZ909" s="118"/>
      <c r="FA909" s="93"/>
      <c r="FB909" s="93"/>
      <c r="FC909" s="110"/>
      <c r="FD909" s="118"/>
      <c r="FE909" s="93"/>
      <c r="FF909" s="93"/>
      <c r="FG909" s="110"/>
      <c r="FH909" s="118"/>
      <c r="FI909" s="93"/>
      <c r="FJ909" s="93"/>
      <c r="FK909" s="110"/>
      <c r="FL909" s="118"/>
      <c r="FM909" s="93"/>
      <c r="FN909" s="93"/>
      <c r="FO909" s="110"/>
      <c r="FP909" s="118"/>
      <c r="FQ909" s="93"/>
      <c r="FR909" s="93"/>
      <c r="FS909" s="110"/>
      <c r="FT909" s="118"/>
      <c r="FU909" s="93"/>
      <c r="FV909" s="93"/>
      <c r="FW909" s="110"/>
      <c r="FX909" s="118"/>
      <c r="FY909" s="93"/>
      <c r="FZ909" s="93"/>
      <c r="GA909" s="110"/>
      <c r="GB909" s="118"/>
      <c r="GC909" s="93"/>
      <c r="GD909" s="93"/>
      <c r="GE909" s="110"/>
      <c r="GF909" s="118"/>
      <c r="GG909" s="93"/>
      <c r="GH909" s="93"/>
      <c r="GI909" s="110"/>
      <c r="GJ909" s="118"/>
      <c r="GK909" s="93"/>
      <c r="GL909" s="93"/>
      <c r="GM909" s="110"/>
      <c r="GN909" s="118"/>
      <c r="GO909" s="93"/>
      <c r="GP909" s="93"/>
      <c r="GQ909" s="110"/>
    </row>
    <row r="910" spans="1:199" ht="15.75" x14ac:dyDescent="0.25">
      <c r="A910">
        <f t="shared" si="740"/>
        <v>1</v>
      </c>
      <c r="B910">
        <f t="shared" si="741"/>
        <v>1900</v>
      </c>
      <c r="D910" s="93"/>
      <c r="E910" s="93"/>
      <c r="F910" s="93"/>
      <c r="G910" s="110"/>
      <c r="H910" s="118"/>
      <c r="I910" s="93"/>
      <c r="J910" s="93"/>
      <c r="K910" s="110"/>
      <c r="L910" s="118"/>
      <c r="M910" s="93"/>
      <c r="N910" s="93"/>
      <c r="O910" s="110"/>
      <c r="P910" s="118"/>
      <c r="Q910" s="93"/>
      <c r="R910" s="93"/>
      <c r="S910" s="110"/>
      <c r="T910" s="118"/>
      <c r="U910" s="93"/>
      <c r="V910" s="93"/>
      <c r="W910" s="110"/>
      <c r="X910" s="118"/>
      <c r="Y910" s="93"/>
      <c r="Z910" s="93"/>
      <c r="AA910" s="110"/>
      <c r="AB910" s="118"/>
      <c r="AC910" s="93"/>
      <c r="AD910" s="93"/>
      <c r="AE910" s="110"/>
      <c r="AF910" s="118"/>
      <c r="AG910" s="93"/>
      <c r="AH910" s="93"/>
      <c r="AI910" s="110"/>
      <c r="AJ910" s="118"/>
      <c r="AK910" s="93"/>
      <c r="AL910" s="93"/>
      <c r="AM910" s="110"/>
      <c r="AN910" s="118"/>
      <c r="AO910" s="93"/>
      <c r="AP910" s="93"/>
      <c r="AQ910" s="110"/>
      <c r="AR910" s="118"/>
      <c r="AS910" s="93"/>
      <c r="AT910" s="93"/>
      <c r="AU910" s="110"/>
      <c r="AV910" s="118"/>
      <c r="AW910" s="93"/>
      <c r="AX910" s="93"/>
      <c r="AY910" s="110"/>
      <c r="AZ910" s="118"/>
      <c r="BA910" s="93"/>
      <c r="BB910" s="93"/>
      <c r="BC910" s="110"/>
      <c r="BD910" s="118"/>
      <c r="BE910" s="93"/>
      <c r="BF910" s="93"/>
      <c r="BG910" s="110"/>
      <c r="BH910" s="118"/>
      <c r="BI910" s="93"/>
      <c r="BJ910" s="93"/>
      <c r="BK910" s="110"/>
      <c r="BL910" s="118"/>
      <c r="BM910" s="93"/>
      <c r="BN910" s="93"/>
      <c r="BO910" s="110"/>
      <c r="BP910" s="118"/>
      <c r="BQ910" s="93"/>
      <c r="BR910" s="93"/>
      <c r="BS910" s="110"/>
      <c r="BT910" s="118"/>
      <c r="BU910" s="93"/>
      <c r="BV910" s="93"/>
      <c r="BW910" s="110"/>
      <c r="BX910" s="118"/>
      <c r="BY910" s="93"/>
      <c r="BZ910" s="93"/>
      <c r="CA910" s="110"/>
      <c r="CB910" s="118"/>
      <c r="CC910" s="93"/>
      <c r="CD910" s="93"/>
      <c r="CE910" s="110"/>
      <c r="CF910" s="118"/>
      <c r="CG910" s="93"/>
      <c r="CH910" s="93"/>
      <c r="CI910" s="110"/>
      <c r="CJ910" s="118"/>
      <c r="CK910" s="93"/>
      <c r="CL910" s="93"/>
      <c r="CM910" s="110"/>
      <c r="CN910" s="118"/>
      <c r="CO910" s="93"/>
      <c r="CP910" s="93"/>
      <c r="CQ910" s="110"/>
      <c r="CR910" s="118"/>
      <c r="CS910" s="93"/>
      <c r="CT910" s="93"/>
      <c r="CU910" s="110"/>
      <c r="CV910" s="118"/>
      <c r="CW910" s="93"/>
      <c r="CX910" s="93"/>
      <c r="CY910" s="110"/>
      <c r="CZ910" s="118"/>
      <c r="DA910" s="93"/>
      <c r="DB910" s="93"/>
      <c r="DC910" s="110"/>
      <c r="DD910" s="118"/>
      <c r="DE910" s="93"/>
      <c r="DF910" s="93"/>
      <c r="DG910" s="110"/>
      <c r="DH910" s="118"/>
      <c r="DI910" s="93"/>
      <c r="DJ910" s="93"/>
      <c r="DK910" s="110"/>
      <c r="DL910" s="118"/>
      <c r="DM910" s="93"/>
      <c r="DN910" s="93"/>
      <c r="DO910" s="110"/>
      <c r="DP910" s="118"/>
      <c r="DQ910" s="93"/>
      <c r="DR910" s="93"/>
      <c r="DS910" s="110"/>
      <c r="DT910" s="118"/>
      <c r="DU910" s="93"/>
      <c r="DV910" s="93"/>
      <c r="DW910" s="110"/>
      <c r="DX910" s="118"/>
      <c r="DY910" s="93"/>
      <c r="DZ910" s="93"/>
      <c r="EA910" s="110"/>
      <c r="EB910" s="118"/>
      <c r="EC910" s="93"/>
      <c r="ED910" s="93"/>
      <c r="EE910" s="110"/>
      <c r="EF910" s="118"/>
      <c r="EG910" s="93"/>
      <c r="EH910" s="93"/>
      <c r="EI910" s="110"/>
      <c r="EJ910" s="118"/>
      <c r="EK910" s="93"/>
      <c r="EL910" s="93"/>
      <c r="EM910" s="110"/>
      <c r="EN910" s="118"/>
      <c r="EO910" s="93"/>
      <c r="EP910" s="93"/>
      <c r="EQ910" s="110"/>
      <c r="ER910" s="118"/>
      <c r="ES910" s="93"/>
      <c r="ET910" s="93"/>
      <c r="EU910" s="110"/>
      <c r="EV910" s="118"/>
      <c r="EW910" s="93"/>
      <c r="EX910" s="93"/>
      <c r="EY910" s="110"/>
      <c r="EZ910" s="118"/>
      <c r="FA910" s="93"/>
      <c r="FB910" s="93"/>
      <c r="FC910" s="110"/>
      <c r="FD910" s="118"/>
      <c r="FE910" s="93"/>
      <c r="FF910" s="93"/>
      <c r="FG910" s="110"/>
      <c r="FH910" s="118"/>
      <c r="FI910" s="93"/>
      <c r="FJ910" s="93"/>
      <c r="FK910" s="110"/>
      <c r="FL910" s="118"/>
      <c r="FM910" s="93"/>
      <c r="FN910" s="93"/>
      <c r="FO910" s="110"/>
      <c r="FP910" s="118"/>
      <c r="FQ910" s="93"/>
      <c r="FR910" s="93"/>
      <c r="FS910" s="110"/>
      <c r="FT910" s="118"/>
      <c r="FU910" s="93"/>
      <c r="FV910" s="93"/>
      <c r="FW910" s="110"/>
      <c r="FX910" s="118"/>
      <c r="FY910" s="93"/>
      <c r="FZ910" s="93"/>
      <c r="GA910" s="110"/>
      <c r="GB910" s="118"/>
      <c r="GC910" s="93"/>
      <c r="GD910" s="93"/>
      <c r="GE910" s="110"/>
      <c r="GF910" s="118"/>
      <c r="GG910" s="93"/>
      <c r="GH910" s="93"/>
      <c r="GI910" s="110"/>
      <c r="GJ910" s="118"/>
      <c r="GK910" s="93"/>
      <c r="GL910" s="93"/>
      <c r="GM910" s="110"/>
      <c r="GN910" s="118"/>
      <c r="GO910" s="93"/>
      <c r="GP910" s="93"/>
      <c r="GQ910" s="110"/>
    </row>
    <row r="911" spans="1:199" ht="15.75" x14ac:dyDescent="0.25">
      <c r="A911">
        <f t="shared" si="740"/>
        <v>1</v>
      </c>
      <c r="B911">
        <f t="shared" si="741"/>
        <v>1900</v>
      </c>
      <c r="D911" s="93"/>
      <c r="E911" s="93"/>
      <c r="F911" s="93"/>
      <c r="G911" s="110"/>
      <c r="H911" s="118"/>
      <c r="I911" s="93"/>
      <c r="J911" s="93"/>
      <c r="K911" s="110"/>
      <c r="L911" s="118"/>
      <c r="M911" s="93"/>
      <c r="N911" s="93"/>
      <c r="O911" s="110"/>
      <c r="P911" s="118"/>
      <c r="Q911" s="93"/>
      <c r="R911" s="93"/>
      <c r="S911" s="110"/>
      <c r="T911" s="118"/>
      <c r="U911" s="93"/>
      <c r="V911" s="93"/>
      <c r="W911" s="110"/>
      <c r="X911" s="118"/>
      <c r="Y911" s="93"/>
      <c r="Z911" s="93"/>
      <c r="AA911" s="110"/>
      <c r="AB911" s="118"/>
      <c r="AC911" s="93"/>
      <c r="AD911" s="93"/>
      <c r="AE911" s="110"/>
      <c r="AF911" s="118"/>
      <c r="AG911" s="93"/>
      <c r="AH911" s="93"/>
      <c r="AI911" s="110"/>
      <c r="AJ911" s="118"/>
      <c r="AK911" s="93"/>
      <c r="AL911" s="93"/>
      <c r="AM911" s="110"/>
      <c r="AN911" s="118"/>
      <c r="AO911" s="93"/>
      <c r="AP911" s="93"/>
      <c r="AQ911" s="110"/>
      <c r="AR911" s="118"/>
      <c r="AS911" s="93"/>
      <c r="AT911" s="93"/>
      <c r="AU911" s="110"/>
      <c r="AV911" s="118"/>
      <c r="AW911" s="93"/>
      <c r="AX911" s="93"/>
      <c r="AY911" s="110"/>
      <c r="AZ911" s="118"/>
      <c r="BA911" s="93"/>
      <c r="BB911" s="93"/>
      <c r="BC911" s="110"/>
      <c r="BD911" s="118"/>
      <c r="BE911" s="93"/>
      <c r="BF911" s="93"/>
      <c r="BG911" s="110"/>
      <c r="BH911" s="118"/>
      <c r="BI911" s="93"/>
      <c r="BJ911" s="93"/>
      <c r="BK911" s="110"/>
      <c r="BL911" s="118"/>
      <c r="BM911" s="93"/>
      <c r="BN911" s="93"/>
      <c r="BO911" s="110"/>
      <c r="BP911" s="118"/>
      <c r="BQ911" s="93"/>
      <c r="BR911" s="93"/>
      <c r="BS911" s="110"/>
      <c r="BT911" s="118"/>
      <c r="BU911" s="93"/>
      <c r="BV911" s="93"/>
      <c r="BW911" s="110"/>
      <c r="BX911" s="118"/>
      <c r="BY911" s="93"/>
      <c r="BZ911" s="93"/>
      <c r="CA911" s="110"/>
      <c r="CB911" s="118"/>
      <c r="CC911" s="93"/>
      <c r="CD911" s="93"/>
      <c r="CE911" s="110"/>
      <c r="CF911" s="118"/>
      <c r="CG911" s="93"/>
      <c r="CH911" s="93"/>
      <c r="CI911" s="110"/>
      <c r="CJ911" s="118"/>
      <c r="CK911" s="93"/>
      <c r="CL911" s="93"/>
      <c r="CM911" s="110"/>
      <c r="CN911" s="118"/>
      <c r="CO911" s="93"/>
      <c r="CP911" s="93"/>
      <c r="CQ911" s="110"/>
      <c r="CR911" s="118"/>
      <c r="CS911" s="93"/>
      <c r="CT911" s="93"/>
      <c r="CU911" s="110"/>
      <c r="CV911" s="118"/>
      <c r="CW911" s="93"/>
      <c r="CX911" s="93"/>
      <c r="CY911" s="110"/>
      <c r="CZ911" s="118"/>
      <c r="DA911" s="93"/>
      <c r="DB911" s="93"/>
      <c r="DC911" s="110"/>
      <c r="DD911" s="118"/>
      <c r="DE911" s="93"/>
      <c r="DF911" s="93"/>
      <c r="DG911" s="110"/>
      <c r="DH911" s="118"/>
      <c r="DI911" s="93"/>
      <c r="DJ911" s="93"/>
      <c r="DK911" s="110"/>
      <c r="DL911" s="118"/>
      <c r="DM911" s="93"/>
      <c r="DN911" s="93"/>
      <c r="DO911" s="110"/>
      <c r="DP911" s="118"/>
      <c r="DQ911" s="93"/>
      <c r="DR911" s="93"/>
      <c r="DS911" s="110"/>
      <c r="DT911" s="118"/>
      <c r="DU911" s="93"/>
      <c r="DV911" s="93"/>
      <c r="DW911" s="110"/>
      <c r="DX911" s="118"/>
      <c r="DY911" s="93"/>
      <c r="DZ911" s="93"/>
      <c r="EA911" s="110"/>
      <c r="EB911" s="118"/>
      <c r="EC911" s="93"/>
      <c r="ED911" s="93"/>
      <c r="EE911" s="110"/>
      <c r="EF911" s="118"/>
      <c r="EG911" s="93"/>
      <c r="EH911" s="93"/>
      <c r="EI911" s="110"/>
      <c r="EJ911" s="118"/>
      <c r="EK911" s="93"/>
      <c r="EL911" s="93"/>
      <c r="EM911" s="110"/>
      <c r="EN911" s="118"/>
      <c r="EO911" s="93"/>
      <c r="EP911" s="93"/>
      <c r="EQ911" s="110"/>
      <c r="ER911" s="118"/>
      <c r="ES911" s="93"/>
      <c r="ET911" s="93"/>
      <c r="EU911" s="110"/>
      <c r="EV911" s="118"/>
      <c r="EW911" s="93"/>
      <c r="EX911" s="93"/>
      <c r="EY911" s="110"/>
      <c r="EZ911" s="118"/>
      <c r="FA911" s="93"/>
      <c r="FB911" s="93"/>
      <c r="FC911" s="110"/>
      <c r="FD911" s="118"/>
      <c r="FE911" s="93"/>
      <c r="FF911" s="93"/>
      <c r="FG911" s="110"/>
      <c r="FH911" s="118"/>
      <c r="FI911" s="93"/>
      <c r="FJ911" s="93"/>
      <c r="FK911" s="110"/>
      <c r="FL911" s="118"/>
      <c r="FM911" s="93"/>
      <c r="FN911" s="93"/>
      <c r="FO911" s="110"/>
      <c r="FP911" s="118"/>
      <c r="FQ911" s="93"/>
      <c r="FR911" s="93"/>
      <c r="FS911" s="110"/>
      <c r="FT911" s="118"/>
      <c r="FU911" s="93"/>
      <c r="FV911" s="93"/>
      <c r="FW911" s="110"/>
      <c r="FX911" s="118"/>
      <c r="FY911" s="93"/>
      <c r="FZ911" s="93"/>
      <c r="GA911" s="110"/>
      <c r="GB911" s="118"/>
      <c r="GC911" s="93"/>
      <c r="GD911" s="93"/>
      <c r="GE911" s="110"/>
      <c r="GF911" s="118"/>
      <c r="GG911" s="93"/>
      <c r="GH911" s="93"/>
      <c r="GI911" s="110"/>
      <c r="GJ911" s="118"/>
      <c r="GK911" s="93"/>
      <c r="GL911" s="93"/>
      <c r="GM911" s="110"/>
      <c r="GN911" s="118"/>
      <c r="GO911" s="93"/>
      <c r="GP911" s="93"/>
      <c r="GQ911" s="110"/>
    </row>
    <row r="912" spans="1:199" ht="15.75" x14ac:dyDescent="0.25">
      <c r="A912">
        <f t="shared" si="740"/>
        <v>1</v>
      </c>
      <c r="B912">
        <f t="shared" si="741"/>
        <v>1900</v>
      </c>
      <c r="D912" s="93"/>
      <c r="E912" s="93"/>
      <c r="F912" s="93"/>
      <c r="G912" s="110"/>
      <c r="H912" s="118"/>
      <c r="I912" s="93"/>
      <c r="J912" s="93"/>
      <c r="K912" s="110"/>
      <c r="L912" s="118"/>
      <c r="M912" s="93"/>
      <c r="N912" s="93"/>
      <c r="O912" s="110"/>
      <c r="P912" s="118"/>
      <c r="Q912" s="93"/>
      <c r="R912" s="93"/>
      <c r="S912" s="110"/>
      <c r="T912" s="118"/>
      <c r="U912" s="93"/>
      <c r="V912" s="93"/>
      <c r="W912" s="110"/>
      <c r="X912" s="118"/>
      <c r="Y912" s="93"/>
      <c r="Z912" s="93"/>
      <c r="AA912" s="110"/>
      <c r="AB912" s="118"/>
      <c r="AC912" s="93"/>
      <c r="AD912" s="93"/>
      <c r="AE912" s="110"/>
      <c r="AF912" s="118"/>
      <c r="AG912" s="93"/>
      <c r="AH912" s="93"/>
      <c r="AI912" s="110"/>
      <c r="AJ912" s="118"/>
      <c r="AK912" s="93"/>
      <c r="AL912" s="93"/>
      <c r="AM912" s="110"/>
      <c r="AN912" s="118"/>
      <c r="AO912" s="93"/>
      <c r="AP912" s="93"/>
      <c r="AQ912" s="110"/>
      <c r="AR912" s="118"/>
      <c r="AS912" s="93"/>
      <c r="AT912" s="93"/>
      <c r="AU912" s="110"/>
      <c r="AV912" s="118"/>
      <c r="AW912" s="93"/>
      <c r="AX912" s="93"/>
      <c r="AY912" s="110"/>
      <c r="AZ912" s="118"/>
      <c r="BA912" s="93"/>
      <c r="BB912" s="93"/>
      <c r="BC912" s="110"/>
      <c r="BD912" s="118"/>
      <c r="BE912" s="93"/>
      <c r="BF912" s="93"/>
      <c r="BG912" s="110"/>
      <c r="BH912" s="118"/>
      <c r="BI912" s="93"/>
      <c r="BJ912" s="93"/>
      <c r="BK912" s="110"/>
      <c r="BL912" s="118"/>
      <c r="BM912" s="93"/>
      <c r="BN912" s="93"/>
      <c r="BO912" s="110"/>
      <c r="BP912" s="118"/>
      <c r="BQ912" s="93"/>
      <c r="BR912" s="93"/>
      <c r="BS912" s="110"/>
      <c r="BT912" s="118"/>
      <c r="BU912" s="93"/>
      <c r="BV912" s="93"/>
      <c r="BW912" s="110"/>
      <c r="BX912" s="118"/>
      <c r="BY912" s="93"/>
      <c r="BZ912" s="93"/>
      <c r="CA912" s="110"/>
      <c r="CB912" s="118"/>
      <c r="CC912" s="93"/>
      <c r="CD912" s="93"/>
      <c r="CE912" s="110"/>
      <c r="CF912" s="118"/>
      <c r="CG912" s="93"/>
      <c r="CH912" s="93"/>
      <c r="CI912" s="110"/>
      <c r="CJ912" s="118"/>
      <c r="CK912" s="93"/>
      <c r="CL912" s="93"/>
      <c r="CM912" s="110"/>
      <c r="CN912" s="118"/>
      <c r="CO912" s="93"/>
      <c r="CP912" s="93"/>
      <c r="CQ912" s="110"/>
      <c r="CR912" s="118"/>
      <c r="CS912" s="93"/>
      <c r="CT912" s="93"/>
      <c r="CU912" s="110"/>
      <c r="CV912" s="118"/>
      <c r="CW912" s="93"/>
      <c r="CX912" s="93"/>
      <c r="CY912" s="110"/>
      <c r="CZ912" s="118"/>
      <c r="DA912" s="93"/>
      <c r="DB912" s="93"/>
      <c r="DC912" s="110"/>
      <c r="DD912" s="118"/>
      <c r="DE912" s="93"/>
      <c r="DF912" s="93"/>
      <c r="DG912" s="110"/>
      <c r="DH912" s="118"/>
      <c r="DI912" s="93"/>
      <c r="DJ912" s="93"/>
      <c r="DK912" s="110"/>
      <c r="DL912" s="118"/>
      <c r="DM912" s="93"/>
      <c r="DN912" s="93"/>
      <c r="DO912" s="110"/>
      <c r="DP912" s="118"/>
      <c r="DQ912" s="93"/>
      <c r="DR912" s="93"/>
      <c r="DS912" s="110"/>
      <c r="DT912" s="118"/>
      <c r="DU912" s="93"/>
      <c r="DV912" s="93"/>
      <c r="DW912" s="110"/>
      <c r="DX912" s="118"/>
      <c r="DY912" s="93"/>
      <c r="DZ912" s="93"/>
      <c r="EA912" s="110"/>
      <c r="EB912" s="118"/>
      <c r="EC912" s="93"/>
      <c r="ED912" s="93"/>
      <c r="EE912" s="110"/>
      <c r="EF912" s="118"/>
      <c r="EG912" s="93"/>
      <c r="EH912" s="93"/>
      <c r="EI912" s="110"/>
      <c r="EJ912" s="118"/>
      <c r="EK912" s="93"/>
      <c r="EL912" s="93"/>
      <c r="EM912" s="110"/>
      <c r="EN912" s="118"/>
      <c r="EO912" s="93"/>
      <c r="EP912" s="93"/>
      <c r="EQ912" s="110"/>
      <c r="ER912" s="118"/>
      <c r="ES912" s="93"/>
      <c r="ET912" s="93"/>
      <c r="EU912" s="110"/>
      <c r="EV912" s="118"/>
      <c r="EW912" s="93"/>
      <c r="EX912" s="93"/>
      <c r="EY912" s="110"/>
      <c r="EZ912" s="118"/>
      <c r="FA912" s="93"/>
      <c r="FB912" s="93"/>
      <c r="FC912" s="110"/>
      <c r="FD912" s="118"/>
      <c r="FE912" s="93"/>
      <c r="FF912" s="93"/>
      <c r="FG912" s="110"/>
      <c r="FH912" s="118"/>
      <c r="FI912" s="93"/>
      <c r="FJ912" s="93"/>
      <c r="FK912" s="110"/>
      <c r="FL912" s="118"/>
      <c r="FM912" s="93"/>
      <c r="FN912" s="93"/>
      <c r="FO912" s="110"/>
      <c r="FP912" s="118"/>
      <c r="FQ912" s="93"/>
      <c r="FR912" s="93"/>
      <c r="FS912" s="110"/>
      <c r="FT912" s="118"/>
      <c r="FU912" s="93"/>
      <c r="FV912" s="93"/>
      <c r="FW912" s="110"/>
      <c r="FX912" s="118"/>
      <c r="FY912" s="93"/>
      <c r="FZ912" s="93"/>
      <c r="GA912" s="110"/>
      <c r="GB912" s="118"/>
      <c r="GC912" s="93"/>
      <c r="GD912" s="93"/>
      <c r="GE912" s="110"/>
      <c r="GF912" s="118"/>
      <c r="GG912" s="93"/>
      <c r="GH912" s="93"/>
      <c r="GI912" s="110"/>
      <c r="GJ912" s="118"/>
      <c r="GK912" s="93"/>
      <c r="GL912" s="93"/>
      <c r="GM912" s="110"/>
      <c r="GN912" s="118"/>
      <c r="GO912" s="93"/>
      <c r="GP912" s="93"/>
      <c r="GQ912" s="110"/>
    </row>
    <row r="913" spans="1:199" ht="15.75" x14ac:dyDescent="0.25">
      <c r="A913">
        <f t="shared" si="740"/>
        <v>1</v>
      </c>
      <c r="B913">
        <f t="shared" si="741"/>
        <v>1900</v>
      </c>
      <c r="D913" s="93"/>
      <c r="E913" s="93"/>
      <c r="F913" s="93"/>
      <c r="G913" s="110"/>
      <c r="H913" s="118"/>
      <c r="I913" s="93"/>
      <c r="J913" s="93"/>
      <c r="K913" s="110"/>
      <c r="L913" s="118"/>
      <c r="M913" s="93"/>
      <c r="N913" s="93"/>
      <c r="O913" s="110"/>
      <c r="P913" s="118"/>
      <c r="Q913" s="93"/>
      <c r="R913" s="93"/>
      <c r="S913" s="110"/>
      <c r="T913" s="118"/>
      <c r="U913" s="93"/>
      <c r="V913" s="93"/>
      <c r="W913" s="110"/>
      <c r="X913" s="118"/>
      <c r="Y913" s="93"/>
      <c r="Z913" s="93"/>
      <c r="AA913" s="110"/>
      <c r="AB913" s="118"/>
      <c r="AC913" s="93"/>
      <c r="AD913" s="93"/>
      <c r="AE913" s="110"/>
      <c r="AF913" s="118"/>
      <c r="AG913" s="93"/>
      <c r="AH913" s="93"/>
      <c r="AI913" s="110"/>
      <c r="AJ913" s="118"/>
      <c r="AK913" s="93"/>
      <c r="AL913" s="93"/>
      <c r="AM913" s="110"/>
      <c r="AN913" s="118"/>
      <c r="AO913" s="93"/>
      <c r="AP913" s="93"/>
      <c r="AQ913" s="110"/>
      <c r="AR913" s="118"/>
      <c r="AS913" s="93"/>
      <c r="AT913" s="93"/>
      <c r="AU913" s="110"/>
      <c r="AV913" s="118"/>
      <c r="AW913" s="93"/>
      <c r="AX913" s="93"/>
      <c r="AY913" s="110"/>
      <c r="AZ913" s="118"/>
      <c r="BA913" s="93"/>
      <c r="BB913" s="93"/>
      <c r="BC913" s="110"/>
      <c r="BD913" s="118"/>
      <c r="BE913" s="93"/>
      <c r="BF913" s="93"/>
      <c r="BG913" s="110"/>
      <c r="BH913" s="118"/>
      <c r="BI913" s="93"/>
      <c r="BJ913" s="93"/>
      <c r="BK913" s="110"/>
      <c r="BL913" s="118"/>
      <c r="BM913" s="93"/>
      <c r="BN913" s="93"/>
      <c r="BO913" s="110"/>
      <c r="BP913" s="118"/>
      <c r="BQ913" s="93"/>
      <c r="BR913" s="93"/>
      <c r="BS913" s="110"/>
      <c r="BT913" s="118"/>
      <c r="BU913" s="93"/>
      <c r="BV913" s="93"/>
      <c r="BW913" s="110"/>
      <c r="BX913" s="118"/>
      <c r="BY913" s="93"/>
      <c r="BZ913" s="93"/>
      <c r="CA913" s="110"/>
      <c r="CB913" s="118"/>
      <c r="CC913" s="93"/>
      <c r="CD913" s="93"/>
      <c r="CE913" s="110"/>
      <c r="CF913" s="118"/>
      <c r="CG913" s="93"/>
      <c r="CH913" s="93"/>
      <c r="CI913" s="110"/>
      <c r="CJ913" s="118"/>
      <c r="CK913" s="93"/>
      <c r="CL913" s="93"/>
      <c r="CM913" s="110"/>
      <c r="CN913" s="118"/>
      <c r="CO913" s="93"/>
      <c r="CP913" s="93"/>
      <c r="CQ913" s="110"/>
      <c r="CR913" s="118"/>
      <c r="CS913" s="93"/>
      <c r="CT913" s="93"/>
      <c r="CU913" s="110"/>
      <c r="CV913" s="118"/>
      <c r="CW913" s="93"/>
      <c r="CX913" s="93"/>
      <c r="CY913" s="110"/>
      <c r="CZ913" s="118"/>
      <c r="DA913" s="93"/>
      <c r="DB913" s="93"/>
      <c r="DC913" s="110"/>
      <c r="DD913" s="118"/>
      <c r="DE913" s="93"/>
      <c r="DF913" s="93"/>
      <c r="DG913" s="110"/>
      <c r="DH913" s="118"/>
      <c r="DI913" s="93"/>
      <c r="DJ913" s="93"/>
      <c r="DK913" s="110"/>
      <c r="DL913" s="118"/>
      <c r="DM913" s="93"/>
      <c r="DN913" s="93"/>
      <c r="DO913" s="110"/>
      <c r="DP913" s="118"/>
      <c r="DQ913" s="93"/>
      <c r="DR913" s="93"/>
      <c r="DS913" s="110"/>
      <c r="DT913" s="118"/>
      <c r="DU913" s="93"/>
      <c r="DV913" s="93"/>
      <c r="DW913" s="110"/>
      <c r="DX913" s="118"/>
      <c r="DY913" s="93"/>
      <c r="DZ913" s="93"/>
      <c r="EA913" s="110"/>
      <c r="EB913" s="118"/>
      <c r="EC913" s="93"/>
      <c r="ED913" s="93"/>
      <c r="EE913" s="110"/>
      <c r="EF913" s="118"/>
      <c r="EG913" s="93"/>
      <c r="EH913" s="93"/>
      <c r="EI913" s="110"/>
      <c r="EJ913" s="118"/>
      <c r="EK913" s="93"/>
      <c r="EL913" s="93"/>
      <c r="EM913" s="110"/>
      <c r="EN913" s="118"/>
      <c r="EO913" s="93"/>
      <c r="EP913" s="93"/>
      <c r="EQ913" s="110"/>
      <c r="ER913" s="118"/>
      <c r="ES913" s="93"/>
      <c r="ET913" s="93"/>
      <c r="EU913" s="110"/>
      <c r="EV913" s="118"/>
      <c r="EW913" s="93"/>
      <c r="EX913" s="93"/>
      <c r="EY913" s="110"/>
      <c r="EZ913" s="118"/>
      <c r="FA913" s="93"/>
      <c r="FB913" s="93"/>
      <c r="FC913" s="110"/>
      <c r="FD913" s="118"/>
      <c r="FE913" s="93"/>
      <c r="FF913" s="93"/>
      <c r="FG913" s="110"/>
      <c r="FH913" s="118"/>
      <c r="FI913" s="93"/>
      <c r="FJ913" s="93"/>
      <c r="FK913" s="110"/>
      <c r="FL913" s="118"/>
      <c r="FM913" s="93"/>
      <c r="FN913" s="93"/>
      <c r="FO913" s="110"/>
      <c r="FP913" s="118"/>
      <c r="FQ913" s="93"/>
      <c r="FR913" s="93"/>
      <c r="FS913" s="110"/>
      <c r="FT913" s="118"/>
      <c r="FU913" s="93"/>
      <c r="FV913" s="93"/>
      <c r="FW913" s="110"/>
      <c r="FX913" s="118"/>
      <c r="FY913" s="93"/>
      <c r="FZ913" s="93"/>
      <c r="GA913" s="110"/>
      <c r="GB913" s="118"/>
      <c r="GC913" s="93"/>
      <c r="GD913" s="93"/>
      <c r="GE913" s="110"/>
      <c r="GF913" s="118"/>
      <c r="GG913" s="93"/>
      <c r="GH913" s="93"/>
      <c r="GI913" s="110"/>
      <c r="GJ913" s="118"/>
      <c r="GK913" s="93"/>
      <c r="GL913" s="93"/>
      <c r="GM913" s="110"/>
      <c r="GN913" s="118"/>
      <c r="GO913" s="93"/>
      <c r="GP913" s="93"/>
      <c r="GQ913" s="110"/>
    </row>
    <row r="914" spans="1:199" ht="15.75" x14ac:dyDescent="0.25">
      <c r="A914">
        <f t="shared" si="740"/>
        <v>1</v>
      </c>
      <c r="B914">
        <f t="shared" si="741"/>
        <v>1900</v>
      </c>
      <c r="D914" s="93"/>
      <c r="E914" s="93"/>
      <c r="F914" s="93"/>
      <c r="G914" s="110"/>
      <c r="H914" s="118"/>
      <c r="I914" s="93"/>
      <c r="J914" s="93"/>
      <c r="K914" s="110"/>
      <c r="L914" s="118"/>
      <c r="M914" s="93"/>
      <c r="N914" s="93"/>
      <c r="O914" s="110"/>
      <c r="P914" s="118"/>
      <c r="Q914" s="93"/>
      <c r="R914" s="93"/>
      <c r="S914" s="110"/>
      <c r="T914" s="118"/>
      <c r="U914" s="93"/>
      <c r="V914" s="93"/>
      <c r="W914" s="110"/>
      <c r="X914" s="118"/>
      <c r="Y914" s="93"/>
      <c r="Z914" s="93"/>
      <c r="AA914" s="110"/>
      <c r="AB914" s="118"/>
      <c r="AC914" s="93"/>
      <c r="AD914" s="93"/>
      <c r="AE914" s="110"/>
      <c r="AF914" s="118"/>
      <c r="AG914" s="93"/>
      <c r="AH914" s="93"/>
      <c r="AI914" s="110"/>
      <c r="AJ914" s="118"/>
      <c r="AK914" s="93"/>
      <c r="AL914" s="93"/>
      <c r="AM914" s="110"/>
      <c r="AN914" s="118"/>
      <c r="AO914" s="93"/>
      <c r="AP914" s="93"/>
      <c r="AQ914" s="110"/>
      <c r="AR914" s="118"/>
      <c r="AS914" s="93"/>
      <c r="AT914" s="93"/>
      <c r="AU914" s="110"/>
      <c r="AV914" s="118"/>
      <c r="AW914" s="93"/>
      <c r="AX914" s="93"/>
      <c r="AY914" s="110"/>
      <c r="AZ914" s="118"/>
      <c r="BA914" s="93"/>
      <c r="BB914" s="93"/>
      <c r="BC914" s="110"/>
      <c r="BD914" s="118"/>
      <c r="BE914" s="93"/>
      <c r="BF914" s="93"/>
      <c r="BG914" s="110"/>
      <c r="BH914" s="118"/>
      <c r="BI914" s="93"/>
      <c r="BJ914" s="93"/>
      <c r="BK914" s="110"/>
      <c r="BL914" s="118"/>
      <c r="BM914" s="93"/>
      <c r="BN914" s="93"/>
      <c r="BO914" s="110"/>
      <c r="BP914" s="118"/>
      <c r="BQ914" s="93"/>
      <c r="BR914" s="93"/>
      <c r="BS914" s="110"/>
      <c r="BT914" s="118"/>
      <c r="BU914" s="93"/>
      <c r="BV914" s="93"/>
      <c r="BW914" s="110"/>
      <c r="BX914" s="118"/>
      <c r="BY914" s="93"/>
      <c r="BZ914" s="93"/>
      <c r="CA914" s="110"/>
      <c r="CB914" s="118"/>
      <c r="CC914" s="93"/>
      <c r="CD914" s="93"/>
      <c r="CE914" s="110"/>
      <c r="CF914" s="118"/>
      <c r="CG914" s="93"/>
      <c r="CH914" s="93"/>
      <c r="CI914" s="110"/>
      <c r="CJ914" s="118"/>
      <c r="CK914" s="93"/>
      <c r="CL914" s="93"/>
      <c r="CM914" s="110"/>
      <c r="CN914" s="118"/>
      <c r="CO914" s="93"/>
      <c r="CP914" s="93"/>
      <c r="CQ914" s="110"/>
      <c r="CR914" s="118"/>
      <c r="CS914" s="93"/>
      <c r="CT914" s="93"/>
      <c r="CU914" s="110"/>
      <c r="CV914" s="118"/>
      <c r="CW914" s="93"/>
      <c r="CX914" s="93"/>
      <c r="CY914" s="110"/>
      <c r="CZ914" s="118"/>
      <c r="DA914" s="93"/>
      <c r="DB914" s="93"/>
      <c r="DC914" s="110"/>
      <c r="DD914" s="118"/>
      <c r="DE914" s="93"/>
      <c r="DF914" s="93"/>
      <c r="DG914" s="110"/>
      <c r="DH914" s="118"/>
      <c r="DI914" s="93"/>
      <c r="DJ914" s="93"/>
      <c r="DK914" s="110"/>
      <c r="DL914" s="118"/>
      <c r="DM914" s="93"/>
      <c r="DN914" s="93"/>
      <c r="DO914" s="110"/>
      <c r="DP914" s="118"/>
      <c r="DQ914" s="93"/>
      <c r="DR914" s="93"/>
      <c r="DS914" s="110"/>
      <c r="DT914" s="118"/>
      <c r="DU914" s="93"/>
      <c r="DV914" s="93"/>
      <c r="DW914" s="110"/>
      <c r="DX914" s="118"/>
      <c r="DY914" s="93"/>
      <c r="DZ914" s="93"/>
      <c r="EA914" s="110"/>
      <c r="EB914" s="118"/>
      <c r="EC914" s="93"/>
      <c r="ED914" s="93"/>
      <c r="EE914" s="110"/>
      <c r="EF914" s="118"/>
      <c r="EG914" s="93"/>
      <c r="EH914" s="93"/>
      <c r="EI914" s="110"/>
      <c r="EJ914" s="118"/>
      <c r="EK914" s="93"/>
      <c r="EL914" s="93"/>
      <c r="EM914" s="110"/>
      <c r="EN914" s="118"/>
      <c r="EO914" s="93"/>
      <c r="EP914" s="93"/>
      <c r="EQ914" s="110"/>
      <c r="ER914" s="118"/>
      <c r="ES914" s="93"/>
      <c r="ET914" s="93"/>
      <c r="EU914" s="110"/>
      <c r="EV914" s="118"/>
      <c r="EW914" s="93"/>
      <c r="EX914" s="93"/>
      <c r="EY914" s="110"/>
      <c r="EZ914" s="118"/>
      <c r="FA914" s="93"/>
      <c r="FB914" s="93"/>
      <c r="FC914" s="110"/>
      <c r="FD914" s="118"/>
      <c r="FE914" s="93"/>
      <c r="FF914" s="93"/>
      <c r="FG914" s="110"/>
      <c r="FH914" s="118"/>
      <c r="FI914" s="93"/>
      <c r="FJ914" s="93"/>
      <c r="FK914" s="110"/>
      <c r="FL914" s="118"/>
      <c r="FM914" s="93"/>
      <c r="FN914" s="93"/>
      <c r="FO914" s="110"/>
      <c r="FP914" s="118"/>
      <c r="FQ914" s="93"/>
      <c r="FR914" s="93"/>
      <c r="FS914" s="110"/>
      <c r="FT914" s="118"/>
      <c r="FU914" s="93"/>
      <c r="FV914" s="93"/>
      <c r="FW914" s="110"/>
      <c r="FX914" s="118"/>
      <c r="FY914" s="93"/>
      <c r="FZ914" s="93"/>
      <c r="GA914" s="110"/>
      <c r="GB914" s="118"/>
      <c r="GC914" s="93"/>
      <c r="GD914" s="93"/>
      <c r="GE914" s="110"/>
      <c r="GF914" s="118"/>
      <c r="GG914" s="93"/>
      <c r="GH914" s="93"/>
      <c r="GI914" s="110"/>
      <c r="GJ914" s="118"/>
      <c r="GK914" s="93"/>
      <c r="GL914" s="93"/>
      <c r="GM914" s="110"/>
      <c r="GN914" s="118"/>
      <c r="GO914" s="93"/>
      <c r="GP914" s="93"/>
      <c r="GQ914" s="110"/>
    </row>
    <row r="915" spans="1:199" ht="15.75" x14ac:dyDescent="0.25">
      <c r="A915">
        <f t="shared" si="740"/>
        <v>1</v>
      </c>
      <c r="B915">
        <f t="shared" si="741"/>
        <v>1900</v>
      </c>
      <c r="D915" s="93"/>
      <c r="E915" s="93"/>
      <c r="F915" s="93"/>
      <c r="G915" s="110"/>
      <c r="H915" s="118"/>
      <c r="I915" s="93"/>
      <c r="J915" s="93"/>
      <c r="K915" s="110"/>
      <c r="L915" s="118"/>
      <c r="M915" s="93"/>
      <c r="N915" s="93"/>
      <c r="O915" s="110"/>
      <c r="P915" s="118"/>
      <c r="Q915" s="93"/>
      <c r="R915" s="93"/>
      <c r="S915" s="110"/>
      <c r="T915" s="118"/>
      <c r="U915" s="93"/>
      <c r="V915" s="93"/>
      <c r="W915" s="110"/>
      <c r="X915" s="118"/>
      <c r="Y915" s="93"/>
      <c r="Z915" s="93"/>
      <c r="AA915" s="110"/>
      <c r="AB915" s="118"/>
      <c r="AC915" s="93"/>
      <c r="AD915" s="93"/>
      <c r="AE915" s="110"/>
      <c r="AF915" s="118"/>
      <c r="AG915" s="93"/>
      <c r="AH915" s="93"/>
      <c r="AI915" s="110"/>
      <c r="AJ915" s="118"/>
      <c r="AK915" s="93"/>
      <c r="AL915" s="93"/>
      <c r="AM915" s="110"/>
      <c r="AN915" s="118"/>
      <c r="AO915" s="93"/>
      <c r="AP915" s="93"/>
      <c r="AQ915" s="110"/>
      <c r="AR915" s="118"/>
      <c r="AS915" s="93"/>
      <c r="AT915" s="93"/>
      <c r="AU915" s="110"/>
      <c r="AV915" s="118"/>
      <c r="AW915" s="93"/>
      <c r="AX915" s="93"/>
      <c r="AY915" s="110"/>
      <c r="AZ915" s="118"/>
      <c r="BA915" s="93"/>
      <c r="BB915" s="93"/>
      <c r="BC915" s="110"/>
      <c r="BD915" s="118"/>
      <c r="BE915" s="93"/>
      <c r="BF915" s="93"/>
      <c r="BG915" s="110"/>
      <c r="BH915" s="118"/>
      <c r="BI915" s="93"/>
      <c r="BJ915" s="93"/>
      <c r="BK915" s="110"/>
      <c r="BL915" s="118"/>
      <c r="BM915" s="93"/>
      <c r="BN915" s="93"/>
      <c r="BO915" s="110"/>
      <c r="BP915" s="118"/>
      <c r="BQ915" s="93"/>
      <c r="BR915" s="93"/>
      <c r="BS915" s="110"/>
      <c r="BT915" s="118"/>
      <c r="BU915" s="93"/>
      <c r="BV915" s="93"/>
      <c r="BW915" s="110"/>
      <c r="BX915" s="118"/>
      <c r="BY915" s="93"/>
      <c r="BZ915" s="93"/>
      <c r="CA915" s="110"/>
      <c r="CB915" s="118"/>
      <c r="CC915" s="93"/>
      <c r="CD915" s="93"/>
      <c r="CE915" s="110"/>
      <c r="CF915" s="118"/>
      <c r="CG915" s="93"/>
      <c r="CH915" s="93"/>
      <c r="CI915" s="110"/>
      <c r="CJ915" s="118"/>
      <c r="CK915" s="93"/>
      <c r="CL915" s="93"/>
      <c r="CM915" s="110"/>
      <c r="CN915" s="118"/>
      <c r="CO915" s="93"/>
      <c r="CP915" s="93"/>
      <c r="CQ915" s="110"/>
      <c r="CR915" s="118"/>
      <c r="CS915" s="93"/>
      <c r="CT915" s="93"/>
      <c r="CU915" s="110"/>
      <c r="CV915" s="118"/>
      <c r="CW915" s="93"/>
      <c r="CX915" s="93"/>
      <c r="CY915" s="110"/>
      <c r="CZ915" s="118"/>
      <c r="DA915" s="93"/>
      <c r="DB915" s="93"/>
      <c r="DC915" s="110"/>
      <c r="DD915" s="118"/>
      <c r="DE915" s="93"/>
      <c r="DF915" s="93"/>
      <c r="DG915" s="110"/>
      <c r="DH915" s="118"/>
      <c r="DI915" s="93"/>
      <c r="DJ915" s="93"/>
      <c r="DK915" s="110"/>
      <c r="DL915" s="118"/>
      <c r="DM915" s="93"/>
      <c r="DN915" s="93"/>
      <c r="DO915" s="110"/>
      <c r="DP915" s="118"/>
      <c r="DQ915" s="93"/>
      <c r="DR915" s="93"/>
      <c r="DS915" s="110"/>
      <c r="DT915" s="118"/>
      <c r="DU915" s="93"/>
      <c r="DV915" s="93"/>
      <c r="DW915" s="110"/>
      <c r="DX915" s="118"/>
      <c r="DY915" s="93"/>
      <c r="DZ915" s="93"/>
      <c r="EA915" s="110"/>
      <c r="EB915" s="118"/>
      <c r="EC915" s="93"/>
      <c r="ED915" s="93"/>
      <c r="EE915" s="110"/>
      <c r="EF915" s="118"/>
      <c r="EG915" s="93"/>
      <c r="EH915" s="93"/>
      <c r="EI915" s="110"/>
      <c r="EJ915" s="118"/>
      <c r="EK915" s="93"/>
      <c r="EL915" s="93"/>
      <c r="EM915" s="110"/>
      <c r="EN915" s="118"/>
      <c r="EO915" s="93"/>
      <c r="EP915" s="93"/>
      <c r="EQ915" s="110"/>
      <c r="ER915" s="118"/>
      <c r="ES915" s="93"/>
      <c r="ET915" s="93"/>
      <c r="EU915" s="110"/>
      <c r="EV915" s="118"/>
      <c r="EW915" s="93"/>
      <c r="EX915" s="93"/>
      <c r="EY915" s="110"/>
      <c r="EZ915" s="118"/>
      <c r="FA915" s="93"/>
      <c r="FB915" s="93"/>
      <c r="FC915" s="110"/>
      <c r="FD915" s="118"/>
      <c r="FE915" s="93"/>
      <c r="FF915" s="93"/>
      <c r="FG915" s="110"/>
      <c r="FH915" s="118"/>
      <c r="FI915" s="93"/>
      <c r="FJ915" s="93"/>
      <c r="FK915" s="110"/>
      <c r="FL915" s="118"/>
      <c r="FM915" s="93"/>
      <c r="FN915" s="93"/>
      <c r="FO915" s="110"/>
      <c r="FP915" s="118"/>
      <c r="FQ915" s="93"/>
      <c r="FR915" s="93"/>
      <c r="FS915" s="110"/>
      <c r="FT915" s="118"/>
      <c r="FU915" s="93"/>
      <c r="FV915" s="93"/>
      <c r="FW915" s="110"/>
      <c r="FX915" s="118"/>
      <c r="FY915" s="93"/>
      <c r="FZ915" s="93"/>
      <c r="GA915" s="110"/>
      <c r="GB915" s="118"/>
      <c r="GC915" s="93"/>
      <c r="GD915" s="93"/>
      <c r="GE915" s="110"/>
      <c r="GF915" s="118"/>
      <c r="GG915" s="93"/>
      <c r="GH915" s="93"/>
      <c r="GI915" s="110"/>
      <c r="GJ915" s="118"/>
      <c r="GK915" s="93"/>
      <c r="GL915" s="93"/>
      <c r="GM915" s="110"/>
      <c r="GN915" s="118"/>
      <c r="GO915" s="93"/>
      <c r="GP915" s="93"/>
      <c r="GQ915" s="110"/>
    </row>
    <row r="916" spans="1:199" ht="15.75" x14ac:dyDescent="0.25">
      <c r="A916">
        <f t="shared" si="740"/>
        <v>1</v>
      </c>
      <c r="B916">
        <f t="shared" si="741"/>
        <v>1900</v>
      </c>
      <c r="D916" s="93"/>
      <c r="E916" s="93"/>
      <c r="F916" s="93"/>
      <c r="G916" s="110"/>
      <c r="H916" s="118"/>
      <c r="I916" s="93"/>
      <c r="J916" s="93"/>
      <c r="K916" s="110"/>
      <c r="L916" s="118"/>
      <c r="M916" s="93"/>
      <c r="N916" s="93"/>
      <c r="O916" s="110"/>
      <c r="P916" s="118"/>
      <c r="Q916" s="93"/>
      <c r="R916" s="93"/>
      <c r="S916" s="110"/>
      <c r="T916" s="118"/>
      <c r="U916" s="93"/>
      <c r="V916" s="93"/>
      <c r="W916" s="110"/>
      <c r="X916" s="118"/>
      <c r="Y916" s="93"/>
      <c r="Z916" s="93"/>
      <c r="AA916" s="110"/>
      <c r="AB916" s="118"/>
      <c r="AC916" s="93"/>
      <c r="AD916" s="93"/>
      <c r="AE916" s="110"/>
      <c r="AF916" s="118"/>
      <c r="AG916" s="93"/>
      <c r="AH916" s="93"/>
      <c r="AI916" s="110"/>
      <c r="AJ916" s="118"/>
      <c r="AK916" s="93"/>
      <c r="AL916" s="93"/>
      <c r="AM916" s="110"/>
      <c r="AN916" s="118"/>
      <c r="AO916" s="93"/>
      <c r="AP916" s="93"/>
      <c r="AQ916" s="110"/>
      <c r="AR916" s="118"/>
      <c r="AS916" s="93"/>
      <c r="AT916" s="93"/>
      <c r="AU916" s="110"/>
      <c r="AV916" s="118"/>
      <c r="AW916" s="93"/>
      <c r="AX916" s="93"/>
      <c r="AY916" s="110"/>
      <c r="AZ916" s="118"/>
      <c r="BA916" s="93"/>
      <c r="BB916" s="93"/>
      <c r="BC916" s="110"/>
      <c r="BD916" s="118"/>
      <c r="BE916" s="93"/>
      <c r="BF916" s="93"/>
      <c r="BG916" s="110"/>
      <c r="BH916" s="118"/>
      <c r="BI916" s="93"/>
      <c r="BJ916" s="93"/>
      <c r="BK916" s="110"/>
      <c r="BL916" s="118"/>
      <c r="BM916" s="93"/>
      <c r="BN916" s="93"/>
      <c r="BO916" s="110"/>
      <c r="BP916" s="118"/>
      <c r="BQ916" s="93"/>
      <c r="BR916" s="93"/>
      <c r="BS916" s="110"/>
      <c r="BT916" s="118"/>
      <c r="BU916" s="93"/>
      <c r="BV916" s="93"/>
      <c r="BW916" s="110"/>
      <c r="BX916" s="118"/>
      <c r="BY916" s="93"/>
      <c r="BZ916" s="93"/>
      <c r="CA916" s="110"/>
      <c r="CB916" s="118"/>
      <c r="CC916" s="93"/>
      <c r="CD916" s="93"/>
      <c r="CE916" s="110"/>
      <c r="CF916" s="118"/>
      <c r="CG916" s="93"/>
      <c r="CH916" s="93"/>
      <c r="CI916" s="110"/>
      <c r="CJ916" s="118"/>
      <c r="CK916" s="93"/>
      <c r="CL916" s="93"/>
      <c r="CM916" s="110"/>
      <c r="CN916" s="118"/>
      <c r="CO916" s="93"/>
      <c r="CP916" s="93"/>
      <c r="CQ916" s="110"/>
      <c r="CR916" s="118"/>
      <c r="CS916" s="93"/>
      <c r="CT916" s="93"/>
      <c r="CU916" s="110"/>
      <c r="CV916" s="118"/>
      <c r="CW916" s="93"/>
      <c r="CX916" s="93"/>
      <c r="CY916" s="110"/>
      <c r="CZ916" s="118"/>
      <c r="DA916" s="93"/>
      <c r="DB916" s="93"/>
      <c r="DC916" s="110"/>
      <c r="DD916" s="118"/>
      <c r="DE916" s="93"/>
      <c r="DF916" s="93"/>
      <c r="DG916" s="110"/>
      <c r="DH916" s="118"/>
      <c r="DI916" s="93"/>
      <c r="DJ916" s="93"/>
      <c r="DK916" s="110"/>
      <c r="DL916" s="118"/>
      <c r="DM916" s="93"/>
      <c r="DN916" s="93"/>
      <c r="DO916" s="110"/>
      <c r="DP916" s="118"/>
      <c r="DQ916" s="93"/>
      <c r="DR916" s="93"/>
      <c r="DS916" s="110"/>
      <c r="DT916" s="118"/>
      <c r="DU916" s="93"/>
      <c r="DV916" s="93"/>
      <c r="DW916" s="110"/>
      <c r="DX916" s="118"/>
      <c r="DY916" s="93"/>
      <c r="DZ916" s="93"/>
      <c r="EA916" s="110"/>
      <c r="EB916" s="118"/>
      <c r="EC916" s="93"/>
      <c r="ED916" s="93"/>
      <c r="EE916" s="110"/>
      <c r="EF916" s="118"/>
      <c r="EG916" s="93"/>
      <c r="EH916" s="93"/>
      <c r="EI916" s="110"/>
      <c r="EJ916" s="118"/>
      <c r="EK916" s="93"/>
      <c r="EL916" s="93"/>
      <c r="EM916" s="110"/>
      <c r="EN916" s="118"/>
      <c r="EO916" s="93"/>
      <c r="EP916" s="93"/>
      <c r="EQ916" s="110"/>
      <c r="ER916" s="118"/>
      <c r="ES916" s="93"/>
      <c r="ET916" s="93"/>
      <c r="EU916" s="110"/>
      <c r="EV916" s="118"/>
      <c r="EW916" s="93"/>
      <c r="EX916" s="93"/>
      <c r="EY916" s="110"/>
      <c r="EZ916" s="118"/>
      <c r="FA916" s="93"/>
      <c r="FB916" s="93"/>
      <c r="FC916" s="110"/>
      <c r="FD916" s="118"/>
      <c r="FE916" s="93"/>
      <c r="FF916" s="93"/>
      <c r="FG916" s="110"/>
      <c r="FH916" s="118"/>
      <c r="FI916" s="93"/>
      <c r="FJ916" s="93"/>
      <c r="FK916" s="110"/>
      <c r="FL916" s="118"/>
      <c r="FM916" s="93"/>
      <c r="FN916" s="93"/>
      <c r="FO916" s="110"/>
      <c r="FP916" s="118"/>
      <c r="FQ916" s="93"/>
      <c r="FR916" s="93"/>
      <c r="FS916" s="110"/>
      <c r="FT916" s="118"/>
      <c r="FU916" s="93"/>
      <c r="FV916" s="93"/>
      <c r="FW916" s="110"/>
      <c r="FX916" s="118"/>
      <c r="FY916" s="93"/>
      <c r="FZ916" s="93"/>
      <c r="GA916" s="110"/>
      <c r="GB916" s="118"/>
      <c r="GC916" s="93"/>
      <c r="GD916" s="93"/>
      <c r="GE916" s="110"/>
      <c r="GF916" s="118"/>
      <c r="GG916" s="93"/>
      <c r="GH916" s="93"/>
      <c r="GI916" s="110"/>
      <c r="GJ916" s="118"/>
      <c r="GK916" s="93"/>
      <c r="GL916" s="93"/>
      <c r="GM916" s="110"/>
      <c r="GN916" s="118"/>
      <c r="GO916" s="93"/>
      <c r="GP916" s="93"/>
      <c r="GQ916" s="110"/>
    </row>
    <row r="917" spans="1:199" ht="15.75" x14ac:dyDescent="0.25">
      <c r="A917">
        <f t="shared" si="740"/>
        <v>1</v>
      </c>
      <c r="B917">
        <f t="shared" si="741"/>
        <v>1900</v>
      </c>
      <c r="D917" s="93"/>
      <c r="E917" s="93"/>
      <c r="F917" s="93"/>
      <c r="G917" s="110"/>
      <c r="H917" s="118"/>
      <c r="I917" s="93"/>
      <c r="J917" s="93"/>
      <c r="K917" s="110"/>
      <c r="L917" s="118"/>
      <c r="M917" s="93"/>
      <c r="N917" s="93"/>
      <c r="O917" s="110"/>
      <c r="P917" s="118"/>
      <c r="Q917" s="93"/>
      <c r="R917" s="93"/>
      <c r="S917" s="110"/>
      <c r="T917" s="118"/>
      <c r="U917" s="93"/>
      <c r="V917" s="93"/>
      <c r="W917" s="110"/>
      <c r="X917" s="118"/>
      <c r="Y917" s="93"/>
      <c r="Z917" s="93"/>
      <c r="AA917" s="110"/>
      <c r="AB917" s="118"/>
      <c r="AC917" s="93"/>
      <c r="AD917" s="93"/>
      <c r="AE917" s="110"/>
      <c r="AF917" s="118"/>
      <c r="AG917" s="93"/>
      <c r="AH917" s="93"/>
      <c r="AI917" s="110"/>
      <c r="AJ917" s="118"/>
      <c r="AK917" s="93"/>
      <c r="AL917" s="93"/>
      <c r="AM917" s="110"/>
      <c r="AN917" s="118"/>
      <c r="AO917" s="93"/>
      <c r="AP917" s="93"/>
      <c r="AQ917" s="110"/>
      <c r="AR917" s="118"/>
      <c r="AS917" s="93"/>
      <c r="AT917" s="93"/>
      <c r="AU917" s="110"/>
      <c r="AV917" s="118"/>
      <c r="AW917" s="93"/>
      <c r="AX917" s="93"/>
      <c r="AY917" s="110"/>
      <c r="AZ917" s="118"/>
      <c r="BA917" s="93"/>
      <c r="BB917" s="93"/>
      <c r="BC917" s="110"/>
      <c r="BD917" s="118"/>
      <c r="BE917" s="93"/>
      <c r="BF917" s="93"/>
      <c r="BG917" s="110"/>
      <c r="BH917" s="118"/>
      <c r="BI917" s="93"/>
      <c r="BJ917" s="93"/>
      <c r="BK917" s="110"/>
      <c r="BL917" s="118"/>
      <c r="BM917" s="93"/>
      <c r="BN917" s="93"/>
      <c r="BO917" s="110"/>
      <c r="BP917" s="118"/>
      <c r="BQ917" s="93"/>
      <c r="BR917" s="93"/>
      <c r="BS917" s="110"/>
      <c r="BT917" s="118"/>
      <c r="BU917" s="93"/>
      <c r="BV917" s="93"/>
      <c r="BW917" s="110"/>
      <c r="BX917" s="118"/>
      <c r="BY917" s="93"/>
      <c r="BZ917" s="93"/>
      <c r="CA917" s="110"/>
      <c r="CB917" s="118"/>
      <c r="CC917" s="93"/>
      <c r="CD917" s="93"/>
      <c r="CE917" s="110"/>
      <c r="CF917" s="118"/>
      <c r="CG917" s="93"/>
      <c r="CH917" s="93"/>
      <c r="CI917" s="110"/>
      <c r="CJ917" s="118"/>
      <c r="CK917" s="93"/>
      <c r="CL917" s="93"/>
      <c r="CM917" s="110"/>
      <c r="CN917" s="118"/>
      <c r="CO917" s="93"/>
      <c r="CP917" s="93"/>
      <c r="CQ917" s="110"/>
      <c r="CR917" s="118"/>
      <c r="CS917" s="93"/>
      <c r="CT917" s="93"/>
      <c r="CU917" s="110"/>
      <c r="CV917" s="118"/>
      <c r="CW917" s="93"/>
      <c r="CX917" s="93"/>
      <c r="CY917" s="110"/>
      <c r="CZ917" s="118"/>
      <c r="DA917" s="93"/>
      <c r="DB917" s="93"/>
      <c r="DC917" s="110"/>
      <c r="DD917" s="118"/>
      <c r="DE917" s="93"/>
      <c r="DF917" s="93"/>
      <c r="DG917" s="110"/>
      <c r="DH917" s="118"/>
      <c r="DI917" s="93"/>
      <c r="DJ917" s="93"/>
      <c r="DK917" s="110"/>
      <c r="DL917" s="118"/>
      <c r="DM917" s="93"/>
      <c r="DN917" s="93"/>
      <c r="DO917" s="110"/>
      <c r="DP917" s="118"/>
      <c r="DQ917" s="93"/>
      <c r="DR917" s="93"/>
      <c r="DS917" s="110"/>
      <c r="DT917" s="118"/>
      <c r="DU917" s="93"/>
      <c r="DV917" s="93"/>
      <c r="DW917" s="110"/>
      <c r="DX917" s="118"/>
      <c r="DY917" s="93"/>
      <c r="DZ917" s="93"/>
      <c r="EA917" s="110"/>
      <c r="EB917" s="118"/>
      <c r="EC917" s="93"/>
      <c r="ED917" s="93"/>
      <c r="EE917" s="110"/>
      <c r="EF917" s="118"/>
      <c r="EG917" s="93"/>
      <c r="EH917" s="93"/>
      <c r="EI917" s="110"/>
      <c r="EJ917" s="118"/>
      <c r="EK917" s="93"/>
      <c r="EL917" s="93"/>
      <c r="EM917" s="110"/>
      <c r="EN917" s="118"/>
      <c r="EO917" s="93"/>
      <c r="EP917" s="93"/>
      <c r="EQ917" s="110"/>
      <c r="ER917" s="118"/>
      <c r="ES917" s="93"/>
      <c r="ET917" s="93"/>
      <c r="EU917" s="110"/>
      <c r="EV917" s="118"/>
      <c r="EW917" s="93"/>
      <c r="EX917" s="93"/>
      <c r="EY917" s="110"/>
      <c r="EZ917" s="118"/>
      <c r="FA917" s="93"/>
      <c r="FB917" s="93"/>
      <c r="FC917" s="110"/>
      <c r="FD917" s="118"/>
      <c r="FE917" s="93"/>
      <c r="FF917" s="93"/>
      <c r="FG917" s="110"/>
      <c r="FH917" s="118"/>
      <c r="FI917" s="93"/>
      <c r="FJ917" s="93"/>
      <c r="FK917" s="110"/>
      <c r="FL917" s="118"/>
      <c r="FM917" s="93"/>
      <c r="FN917" s="93"/>
      <c r="FO917" s="110"/>
      <c r="FP917" s="118"/>
      <c r="FQ917" s="93"/>
      <c r="FR917" s="93"/>
      <c r="FS917" s="110"/>
      <c r="FT917" s="118"/>
      <c r="FU917" s="93"/>
      <c r="FV917" s="93"/>
      <c r="FW917" s="110"/>
      <c r="FX917" s="118"/>
      <c r="FY917" s="93"/>
      <c r="FZ917" s="93"/>
      <c r="GA917" s="110"/>
      <c r="GB917" s="118"/>
      <c r="GC917" s="93"/>
      <c r="GD917" s="93"/>
      <c r="GE917" s="110"/>
      <c r="GF917" s="118"/>
      <c r="GG917" s="93"/>
      <c r="GH917" s="93"/>
      <c r="GI917" s="110"/>
      <c r="GJ917" s="118"/>
      <c r="GK917" s="93"/>
      <c r="GL917" s="93"/>
      <c r="GM917" s="110"/>
      <c r="GN917" s="118"/>
      <c r="GO917" s="93"/>
      <c r="GP917" s="93"/>
      <c r="GQ917" s="110"/>
    </row>
    <row r="918" spans="1:199" ht="15.75" x14ac:dyDescent="0.25">
      <c r="A918">
        <f t="shared" si="740"/>
        <v>1</v>
      </c>
      <c r="B918">
        <f t="shared" si="741"/>
        <v>1900</v>
      </c>
      <c r="D918" s="93"/>
      <c r="E918" s="93"/>
      <c r="F918" s="93"/>
      <c r="G918" s="110"/>
      <c r="H918" s="118"/>
      <c r="I918" s="93"/>
      <c r="J918" s="93"/>
      <c r="K918" s="110"/>
      <c r="L918" s="118"/>
      <c r="M918" s="93"/>
      <c r="N918" s="93"/>
      <c r="O918" s="110"/>
      <c r="P918" s="118"/>
      <c r="Q918" s="93"/>
      <c r="R918" s="93"/>
      <c r="S918" s="110"/>
      <c r="T918" s="118"/>
      <c r="U918" s="93"/>
      <c r="V918" s="93"/>
      <c r="W918" s="110"/>
      <c r="X918" s="118"/>
      <c r="Y918" s="93"/>
      <c r="Z918" s="93"/>
      <c r="AA918" s="110"/>
      <c r="AB918" s="118"/>
      <c r="AC918" s="93"/>
      <c r="AD918" s="93"/>
      <c r="AE918" s="110"/>
      <c r="AF918" s="118"/>
      <c r="AG918" s="93"/>
      <c r="AH918" s="93"/>
      <c r="AI918" s="110"/>
      <c r="AJ918" s="118"/>
      <c r="AK918" s="93"/>
      <c r="AL918" s="93"/>
      <c r="AM918" s="110"/>
      <c r="AN918" s="118"/>
      <c r="AO918" s="93"/>
      <c r="AP918" s="93"/>
      <c r="AQ918" s="110"/>
      <c r="AR918" s="118"/>
      <c r="AS918" s="93"/>
      <c r="AT918" s="93"/>
      <c r="AU918" s="110"/>
      <c r="AV918" s="118"/>
      <c r="AW918" s="93"/>
      <c r="AX918" s="93"/>
      <c r="AY918" s="110"/>
      <c r="AZ918" s="118"/>
      <c r="BA918" s="93"/>
      <c r="BB918" s="93"/>
      <c r="BC918" s="110"/>
      <c r="BD918" s="118"/>
      <c r="BE918" s="93"/>
      <c r="BF918" s="93"/>
      <c r="BG918" s="110"/>
      <c r="BH918" s="118"/>
      <c r="BI918" s="93"/>
      <c r="BJ918" s="93"/>
      <c r="BK918" s="110"/>
      <c r="BL918" s="118"/>
      <c r="BM918" s="93"/>
      <c r="BN918" s="93"/>
      <c r="BO918" s="110"/>
      <c r="BP918" s="118"/>
      <c r="BQ918" s="93"/>
      <c r="BR918" s="93"/>
      <c r="BS918" s="110"/>
      <c r="BT918" s="118"/>
      <c r="BU918" s="93"/>
      <c r="BV918" s="93"/>
      <c r="BW918" s="110"/>
      <c r="BX918" s="118"/>
      <c r="BY918" s="93"/>
      <c r="BZ918" s="93"/>
      <c r="CA918" s="110"/>
      <c r="CB918" s="118"/>
      <c r="CC918" s="93"/>
      <c r="CD918" s="93"/>
      <c r="CE918" s="110"/>
      <c r="CF918" s="118"/>
      <c r="CG918" s="93"/>
      <c r="CH918" s="93"/>
      <c r="CI918" s="110"/>
      <c r="CJ918" s="118"/>
      <c r="CK918" s="93"/>
      <c r="CL918" s="93"/>
      <c r="CM918" s="110"/>
      <c r="CN918" s="118"/>
      <c r="CO918" s="93"/>
      <c r="CP918" s="93"/>
      <c r="CQ918" s="110"/>
      <c r="CR918" s="118"/>
      <c r="CS918" s="93"/>
      <c r="CT918" s="93"/>
      <c r="CU918" s="110"/>
      <c r="CV918" s="118"/>
      <c r="CW918" s="93"/>
      <c r="CX918" s="93"/>
      <c r="CY918" s="110"/>
      <c r="CZ918" s="118"/>
      <c r="DA918" s="93"/>
      <c r="DB918" s="93"/>
      <c r="DC918" s="110"/>
      <c r="DD918" s="118"/>
      <c r="DE918" s="93"/>
      <c r="DF918" s="93"/>
      <c r="DG918" s="110"/>
      <c r="DH918" s="118"/>
      <c r="DI918" s="93"/>
      <c r="DJ918" s="93"/>
      <c r="DK918" s="110"/>
      <c r="DL918" s="118"/>
      <c r="DM918" s="93"/>
      <c r="DN918" s="93"/>
      <c r="DO918" s="110"/>
      <c r="DP918" s="118"/>
      <c r="DQ918" s="93"/>
      <c r="DR918" s="93"/>
      <c r="DS918" s="110"/>
      <c r="DT918" s="118"/>
      <c r="DU918" s="93"/>
      <c r="DV918" s="93"/>
      <c r="DW918" s="110"/>
      <c r="DX918" s="118"/>
      <c r="DY918" s="93"/>
      <c r="DZ918" s="93"/>
      <c r="EA918" s="110"/>
      <c r="EB918" s="118"/>
      <c r="EC918" s="93"/>
      <c r="ED918" s="93"/>
      <c r="EE918" s="110"/>
      <c r="EF918" s="118"/>
      <c r="EG918" s="93"/>
      <c r="EH918" s="93"/>
      <c r="EI918" s="110"/>
      <c r="EJ918" s="118"/>
      <c r="EK918" s="93"/>
      <c r="EL918" s="93"/>
      <c r="EM918" s="110"/>
      <c r="EN918" s="118"/>
      <c r="EO918" s="93"/>
      <c r="EP918" s="93"/>
      <c r="EQ918" s="110"/>
      <c r="ER918" s="118"/>
      <c r="ES918" s="93"/>
      <c r="ET918" s="93"/>
      <c r="EU918" s="110"/>
      <c r="EV918" s="118"/>
      <c r="EW918" s="93"/>
      <c r="EX918" s="93"/>
      <c r="EY918" s="110"/>
      <c r="EZ918" s="118"/>
      <c r="FA918" s="93"/>
      <c r="FB918" s="93"/>
      <c r="FC918" s="110"/>
      <c r="FD918" s="118"/>
      <c r="FE918" s="93"/>
      <c r="FF918" s="93"/>
      <c r="FG918" s="110"/>
      <c r="FH918" s="118"/>
      <c r="FI918" s="93"/>
      <c r="FJ918" s="93"/>
      <c r="FK918" s="110"/>
      <c r="FL918" s="118"/>
      <c r="FM918" s="93"/>
      <c r="FN918" s="93"/>
      <c r="FO918" s="110"/>
      <c r="FP918" s="118"/>
      <c r="FQ918" s="93"/>
      <c r="FR918" s="93"/>
      <c r="FS918" s="110"/>
      <c r="FT918" s="118"/>
      <c r="FU918" s="93"/>
      <c r="FV918" s="93"/>
      <c r="FW918" s="110"/>
      <c r="FX918" s="118"/>
      <c r="FY918" s="93"/>
      <c r="FZ918" s="93"/>
      <c r="GA918" s="110"/>
      <c r="GB918" s="118"/>
      <c r="GC918" s="93"/>
      <c r="GD918" s="93"/>
      <c r="GE918" s="110"/>
      <c r="GF918" s="118"/>
      <c r="GG918" s="93"/>
      <c r="GH918" s="93"/>
      <c r="GI918" s="110"/>
      <c r="GJ918" s="118"/>
      <c r="GK918" s="93"/>
      <c r="GL918" s="93"/>
      <c r="GM918" s="110"/>
      <c r="GN918" s="118"/>
      <c r="GO918" s="93"/>
      <c r="GP918" s="93"/>
      <c r="GQ918" s="110"/>
    </row>
    <row r="919" spans="1:199" ht="15.75" x14ac:dyDescent="0.25">
      <c r="A919">
        <f t="shared" si="740"/>
        <v>1</v>
      </c>
      <c r="B919">
        <f t="shared" si="741"/>
        <v>1900</v>
      </c>
      <c r="D919" s="93"/>
      <c r="E919" s="93"/>
      <c r="F919" s="93"/>
      <c r="G919" s="110"/>
      <c r="H919" s="118"/>
      <c r="I919" s="93"/>
      <c r="J919" s="93"/>
      <c r="K919" s="110"/>
      <c r="L919" s="118"/>
      <c r="M919" s="93"/>
      <c r="N919" s="93"/>
      <c r="O919" s="110"/>
      <c r="P919" s="118"/>
      <c r="Q919" s="93"/>
      <c r="R919" s="93"/>
      <c r="S919" s="110"/>
      <c r="T919" s="118"/>
      <c r="U919" s="93"/>
      <c r="V919" s="93"/>
      <c r="W919" s="110"/>
      <c r="X919" s="118"/>
      <c r="Y919" s="93"/>
      <c r="Z919" s="93"/>
      <c r="AA919" s="110"/>
      <c r="AB919" s="118"/>
      <c r="AC919" s="93"/>
      <c r="AD919" s="93"/>
      <c r="AE919" s="110"/>
      <c r="AF919" s="118"/>
      <c r="AG919" s="93"/>
      <c r="AH919" s="93"/>
      <c r="AI919" s="110"/>
      <c r="AJ919" s="118"/>
      <c r="AK919" s="93"/>
      <c r="AL919" s="93"/>
      <c r="AM919" s="110"/>
      <c r="AN919" s="118"/>
      <c r="AO919" s="93"/>
      <c r="AP919" s="93"/>
      <c r="AQ919" s="110"/>
      <c r="AR919" s="118"/>
      <c r="AS919" s="93"/>
      <c r="AT919" s="93"/>
      <c r="AU919" s="110"/>
      <c r="AV919" s="118"/>
      <c r="AW919" s="93"/>
      <c r="AX919" s="93"/>
      <c r="AY919" s="110"/>
      <c r="AZ919" s="118"/>
      <c r="BA919" s="93"/>
      <c r="BB919" s="93"/>
      <c r="BC919" s="110"/>
      <c r="BD919" s="118"/>
      <c r="BE919" s="93"/>
      <c r="BF919" s="93"/>
      <c r="BG919" s="110"/>
      <c r="BH919" s="118"/>
      <c r="BI919" s="93"/>
      <c r="BJ919" s="93"/>
      <c r="BK919" s="110"/>
      <c r="BL919" s="118"/>
      <c r="BM919" s="93"/>
      <c r="BN919" s="93"/>
      <c r="BO919" s="110"/>
      <c r="BP919" s="118"/>
      <c r="BQ919" s="93"/>
      <c r="BR919" s="93"/>
      <c r="BS919" s="110"/>
      <c r="BT919" s="118"/>
      <c r="BU919" s="93"/>
      <c r="BV919" s="93"/>
      <c r="BW919" s="110"/>
      <c r="BX919" s="118"/>
      <c r="BY919" s="93"/>
      <c r="BZ919" s="93"/>
      <c r="CA919" s="110"/>
      <c r="CB919" s="118"/>
      <c r="CC919" s="93"/>
      <c r="CD919" s="93"/>
      <c r="CE919" s="110"/>
      <c r="CF919" s="118"/>
      <c r="CG919" s="93"/>
      <c r="CH919" s="93"/>
      <c r="CI919" s="110"/>
      <c r="CJ919" s="118"/>
      <c r="CK919" s="93"/>
      <c r="CL919" s="93"/>
      <c r="CM919" s="110"/>
      <c r="CN919" s="118"/>
      <c r="CO919" s="93"/>
      <c r="CP919" s="93"/>
      <c r="CQ919" s="110"/>
      <c r="CR919" s="118"/>
      <c r="CS919" s="93"/>
      <c r="CT919" s="93"/>
      <c r="CU919" s="110"/>
      <c r="CV919" s="118"/>
      <c r="CW919" s="93"/>
      <c r="CX919" s="93"/>
      <c r="CY919" s="110"/>
      <c r="CZ919" s="118"/>
      <c r="DA919" s="93"/>
      <c r="DB919" s="93"/>
      <c r="DC919" s="110"/>
      <c r="DD919" s="118"/>
      <c r="DE919" s="93"/>
      <c r="DF919" s="93"/>
      <c r="DG919" s="110"/>
      <c r="DH919" s="118"/>
      <c r="DI919" s="93"/>
      <c r="DJ919" s="93"/>
      <c r="DK919" s="110"/>
      <c r="DL919" s="118"/>
      <c r="DM919" s="93"/>
      <c r="DN919" s="93"/>
      <c r="DO919" s="110"/>
      <c r="DP919" s="118"/>
      <c r="DQ919" s="93"/>
      <c r="DR919" s="93"/>
      <c r="DS919" s="110"/>
      <c r="DT919" s="118"/>
      <c r="DU919" s="93"/>
      <c r="DV919" s="93"/>
      <c r="DW919" s="110"/>
      <c r="DX919" s="118"/>
      <c r="DY919" s="93"/>
      <c r="DZ919" s="93"/>
      <c r="EA919" s="110"/>
      <c r="EB919" s="118"/>
      <c r="EC919" s="93"/>
      <c r="ED919" s="93"/>
      <c r="EE919" s="110"/>
      <c r="EF919" s="118"/>
      <c r="EG919" s="93"/>
      <c r="EH919" s="93"/>
      <c r="EI919" s="110"/>
      <c r="EJ919" s="118"/>
      <c r="EK919" s="93"/>
      <c r="EL919" s="93"/>
      <c r="EM919" s="110"/>
      <c r="EN919" s="118"/>
      <c r="EO919" s="93"/>
      <c r="EP919" s="93"/>
      <c r="EQ919" s="110"/>
      <c r="ER919" s="118"/>
      <c r="ES919" s="93"/>
      <c r="ET919" s="93"/>
      <c r="EU919" s="110"/>
      <c r="EV919" s="118"/>
      <c r="EW919" s="93"/>
      <c r="EX919" s="93"/>
      <c r="EY919" s="110"/>
      <c r="EZ919" s="118"/>
      <c r="FA919" s="93"/>
      <c r="FB919" s="93"/>
      <c r="FC919" s="110"/>
      <c r="FD919" s="118"/>
      <c r="FE919" s="93"/>
      <c r="FF919" s="93"/>
      <c r="FG919" s="110"/>
      <c r="FH919" s="118"/>
      <c r="FI919" s="93"/>
      <c r="FJ919" s="93"/>
      <c r="FK919" s="110"/>
      <c r="FL919" s="118"/>
      <c r="FM919" s="93"/>
      <c r="FN919" s="93"/>
      <c r="FO919" s="110"/>
      <c r="FP919" s="118"/>
      <c r="FQ919" s="93"/>
      <c r="FR919" s="93"/>
      <c r="FS919" s="110"/>
      <c r="FT919" s="118"/>
      <c r="FU919" s="93"/>
      <c r="FV919" s="93"/>
      <c r="FW919" s="110"/>
      <c r="FX919" s="118"/>
      <c r="FY919" s="93"/>
      <c r="FZ919" s="93"/>
      <c r="GA919" s="110"/>
      <c r="GB919" s="118"/>
      <c r="GC919" s="93"/>
      <c r="GD919" s="93"/>
      <c r="GE919" s="110"/>
      <c r="GF919" s="118"/>
      <c r="GG919" s="93"/>
      <c r="GH919" s="93"/>
      <c r="GI919" s="110"/>
      <c r="GJ919" s="118"/>
      <c r="GK919" s="93"/>
      <c r="GL919" s="93"/>
      <c r="GM919" s="110"/>
      <c r="GN919" s="118"/>
      <c r="GO919" s="93"/>
      <c r="GP919" s="93"/>
      <c r="GQ919" s="110"/>
    </row>
    <row r="920" spans="1:199" ht="15.75" x14ac:dyDescent="0.25">
      <c r="A920">
        <f t="shared" si="740"/>
        <v>1</v>
      </c>
      <c r="B920">
        <f t="shared" si="741"/>
        <v>1900</v>
      </c>
      <c r="D920" s="93"/>
      <c r="E920" s="93"/>
      <c r="F920" s="93"/>
      <c r="G920" s="110"/>
      <c r="H920" s="118"/>
      <c r="I920" s="93"/>
      <c r="J920" s="93"/>
      <c r="K920" s="110"/>
      <c r="L920" s="118"/>
      <c r="M920" s="93"/>
      <c r="N920" s="93"/>
      <c r="O920" s="110"/>
      <c r="P920" s="118"/>
      <c r="Q920" s="93"/>
      <c r="R920" s="93"/>
      <c r="S920" s="110"/>
      <c r="T920" s="118"/>
      <c r="U920" s="93"/>
      <c r="V920" s="93"/>
      <c r="W920" s="110"/>
      <c r="X920" s="118"/>
      <c r="Y920" s="93"/>
      <c r="Z920" s="93"/>
      <c r="AA920" s="110"/>
      <c r="AB920" s="118"/>
      <c r="AC920" s="93"/>
      <c r="AD920" s="93"/>
      <c r="AE920" s="110"/>
      <c r="AF920" s="118"/>
      <c r="AG920" s="93"/>
      <c r="AH920" s="93"/>
      <c r="AI920" s="110"/>
      <c r="AJ920" s="118"/>
      <c r="AK920" s="93"/>
      <c r="AL920" s="93"/>
      <c r="AM920" s="110"/>
      <c r="AN920" s="118"/>
      <c r="AO920" s="93"/>
      <c r="AP920" s="93"/>
      <c r="AQ920" s="110"/>
      <c r="AR920" s="118"/>
      <c r="AS920" s="93"/>
      <c r="AT920" s="93"/>
      <c r="AU920" s="110"/>
      <c r="AV920" s="118"/>
      <c r="AW920" s="93"/>
      <c r="AX920" s="93"/>
      <c r="AY920" s="110"/>
      <c r="AZ920" s="118"/>
      <c r="BA920" s="93"/>
      <c r="BB920" s="93"/>
      <c r="BC920" s="110"/>
      <c r="BD920" s="118"/>
      <c r="BE920" s="93"/>
      <c r="BF920" s="93"/>
      <c r="BG920" s="110"/>
      <c r="BH920" s="118"/>
      <c r="BI920" s="93"/>
      <c r="BJ920" s="93"/>
      <c r="BK920" s="110"/>
      <c r="BL920" s="118"/>
      <c r="BM920" s="93"/>
      <c r="BN920" s="93"/>
      <c r="BO920" s="110"/>
      <c r="BP920" s="118"/>
      <c r="BQ920" s="93"/>
      <c r="BR920" s="93"/>
      <c r="BS920" s="110"/>
      <c r="BT920" s="118"/>
      <c r="BU920" s="93"/>
      <c r="BV920" s="93"/>
      <c r="BW920" s="110"/>
      <c r="BX920" s="118"/>
      <c r="BY920" s="93"/>
      <c r="BZ920" s="93"/>
      <c r="CA920" s="110"/>
      <c r="CB920" s="118"/>
      <c r="CC920" s="93"/>
      <c r="CD920" s="93"/>
      <c r="CE920" s="110"/>
      <c r="CF920" s="118"/>
      <c r="CG920" s="93"/>
      <c r="CH920" s="93"/>
      <c r="CI920" s="110"/>
      <c r="CJ920" s="118"/>
      <c r="CK920" s="93"/>
      <c r="CL920" s="93"/>
      <c r="CM920" s="110"/>
      <c r="CN920" s="118"/>
      <c r="CO920" s="93"/>
      <c r="CP920" s="93"/>
      <c r="CQ920" s="110"/>
      <c r="CR920" s="118"/>
      <c r="CS920" s="93"/>
      <c r="CT920" s="93"/>
      <c r="CU920" s="110"/>
      <c r="CV920" s="118"/>
      <c r="CW920" s="93"/>
      <c r="CX920" s="93"/>
      <c r="CY920" s="110"/>
      <c r="CZ920" s="118"/>
      <c r="DA920" s="93"/>
      <c r="DB920" s="93"/>
      <c r="DC920" s="110"/>
      <c r="DD920" s="118"/>
      <c r="DE920" s="93"/>
      <c r="DF920" s="93"/>
      <c r="DG920" s="110"/>
      <c r="DH920" s="118"/>
      <c r="DI920" s="93"/>
      <c r="DJ920" s="93"/>
      <c r="DK920" s="110"/>
      <c r="DL920" s="118"/>
      <c r="DM920" s="93"/>
      <c r="DN920" s="93"/>
      <c r="DO920" s="110"/>
      <c r="DP920" s="118"/>
      <c r="DQ920" s="93"/>
      <c r="DR920" s="93"/>
      <c r="DS920" s="110"/>
      <c r="DT920" s="118"/>
      <c r="DU920" s="93"/>
      <c r="DV920" s="93"/>
      <c r="DW920" s="110"/>
      <c r="DX920" s="118"/>
      <c r="DY920" s="93"/>
      <c r="DZ920" s="93"/>
      <c r="EA920" s="110"/>
      <c r="EB920" s="118"/>
      <c r="EC920" s="93"/>
      <c r="ED920" s="93"/>
      <c r="EE920" s="110"/>
      <c r="EF920" s="118"/>
      <c r="EG920" s="93"/>
      <c r="EH920" s="93"/>
      <c r="EI920" s="110"/>
      <c r="EJ920" s="118"/>
      <c r="EK920" s="93"/>
      <c r="EL920" s="93"/>
      <c r="EM920" s="110"/>
      <c r="EN920" s="118"/>
      <c r="EO920" s="93"/>
      <c r="EP920" s="93"/>
      <c r="EQ920" s="110"/>
      <c r="ER920" s="118"/>
      <c r="ES920" s="93"/>
      <c r="ET920" s="93"/>
      <c r="EU920" s="110"/>
      <c r="EV920" s="118"/>
      <c r="EW920" s="93"/>
      <c r="EX920" s="93"/>
      <c r="EY920" s="110"/>
      <c r="EZ920" s="118"/>
      <c r="FA920" s="93"/>
      <c r="FB920" s="93"/>
      <c r="FC920" s="110"/>
      <c r="FD920" s="118"/>
      <c r="FE920" s="93"/>
      <c r="FF920" s="93"/>
      <c r="FG920" s="110"/>
      <c r="FH920" s="118"/>
      <c r="FI920" s="93"/>
      <c r="FJ920" s="93"/>
      <c r="FK920" s="110"/>
      <c r="FL920" s="118"/>
      <c r="FM920" s="93"/>
      <c r="FN920" s="93"/>
      <c r="FO920" s="110"/>
      <c r="FP920" s="118"/>
      <c r="FQ920" s="93"/>
      <c r="FR920" s="93"/>
      <c r="FS920" s="110"/>
      <c r="FT920" s="118"/>
      <c r="FU920" s="93"/>
      <c r="FV920" s="93"/>
      <c r="FW920" s="110"/>
      <c r="FX920" s="118"/>
      <c r="FY920" s="93"/>
      <c r="FZ920" s="93"/>
      <c r="GA920" s="110"/>
      <c r="GB920" s="118"/>
      <c r="GC920" s="93"/>
      <c r="GD920" s="93"/>
      <c r="GE920" s="110"/>
      <c r="GF920" s="118"/>
      <c r="GG920" s="93"/>
      <c r="GH920" s="93"/>
      <c r="GI920" s="110"/>
      <c r="GJ920" s="118"/>
      <c r="GK920" s="93"/>
      <c r="GL920" s="93"/>
      <c r="GM920" s="110"/>
      <c r="GN920" s="118"/>
      <c r="GO920" s="93"/>
      <c r="GP920" s="93"/>
      <c r="GQ920" s="110"/>
    </row>
    <row r="921" spans="1:199" ht="15.75" x14ac:dyDescent="0.25">
      <c r="A921">
        <f t="shared" si="740"/>
        <v>1</v>
      </c>
      <c r="B921">
        <f t="shared" si="741"/>
        <v>1900</v>
      </c>
      <c r="D921" s="93"/>
      <c r="E921" s="93"/>
      <c r="F921" s="93"/>
      <c r="G921" s="110"/>
      <c r="H921" s="118"/>
      <c r="I921" s="93"/>
      <c r="J921" s="93"/>
      <c r="K921" s="110"/>
      <c r="L921" s="118"/>
      <c r="M921" s="93"/>
      <c r="N921" s="93"/>
      <c r="O921" s="110"/>
      <c r="P921" s="118"/>
      <c r="Q921" s="93"/>
      <c r="R921" s="93"/>
      <c r="S921" s="110"/>
      <c r="T921" s="118"/>
      <c r="U921" s="93"/>
      <c r="V921" s="93"/>
      <c r="W921" s="110"/>
      <c r="X921" s="118"/>
      <c r="Y921" s="93"/>
      <c r="Z921" s="93"/>
      <c r="AA921" s="110"/>
      <c r="AB921" s="118"/>
      <c r="AC921" s="93"/>
      <c r="AD921" s="93"/>
      <c r="AE921" s="110"/>
      <c r="AF921" s="118"/>
      <c r="AG921" s="93"/>
      <c r="AH921" s="93"/>
      <c r="AI921" s="110"/>
      <c r="AJ921" s="118"/>
      <c r="AK921" s="93"/>
      <c r="AL921" s="93"/>
      <c r="AM921" s="110"/>
      <c r="AN921" s="118"/>
      <c r="AO921" s="93"/>
      <c r="AP921" s="93"/>
      <c r="AQ921" s="110"/>
      <c r="AR921" s="118"/>
      <c r="AS921" s="93"/>
      <c r="AT921" s="93"/>
      <c r="AU921" s="110"/>
      <c r="AV921" s="118"/>
      <c r="AW921" s="93"/>
      <c r="AX921" s="93"/>
      <c r="AY921" s="110"/>
      <c r="AZ921" s="118"/>
      <c r="BA921" s="93"/>
      <c r="BB921" s="93"/>
      <c r="BC921" s="110"/>
      <c r="BD921" s="118"/>
      <c r="BE921" s="93"/>
      <c r="BF921" s="93"/>
      <c r="BG921" s="110"/>
      <c r="BH921" s="118"/>
      <c r="BI921" s="93"/>
      <c r="BJ921" s="93"/>
      <c r="BK921" s="110"/>
      <c r="BL921" s="118"/>
      <c r="BM921" s="93"/>
      <c r="BN921" s="93"/>
      <c r="BO921" s="110"/>
      <c r="BP921" s="118"/>
      <c r="BQ921" s="93"/>
      <c r="BR921" s="93"/>
      <c r="BS921" s="110"/>
      <c r="BT921" s="118"/>
      <c r="BU921" s="93"/>
      <c r="BV921" s="93"/>
      <c r="BW921" s="110"/>
      <c r="BX921" s="118"/>
      <c r="BY921" s="93"/>
      <c r="BZ921" s="93"/>
      <c r="CA921" s="110"/>
      <c r="CB921" s="118"/>
      <c r="CC921" s="93"/>
      <c r="CD921" s="93"/>
      <c r="CE921" s="110"/>
      <c r="CF921" s="118"/>
      <c r="CG921" s="93"/>
      <c r="CH921" s="93"/>
      <c r="CI921" s="110"/>
      <c r="CJ921" s="118"/>
      <c r="CK921" s="93"/>
      <c r="CL921" s="93"/>
      <c r="CM921" s="110"/>
      <c r="CN921" s="118"/>
      <c r="CO921" s="93"/>
      <c r="CP921" s="93"/>
      <c r="CQ921" s="110"/>
      <c r="CR921" s="118"/>
      <c r="CS921" s="93"/>
      <c r="CT921" s="93"/>
      <c r="CU921" s="110"/>
      <c r="CV921" s="118"/>
      <c r="CW921" s="93"/>
      <c r="CX921" s="93"/>
      <c r="CY921" s="110"/>
      <c r="CZ921" s="118"/>
      <c r="DA921" s="93"/>
      <c r="DB921" s="93"/>
      <c r="DC921" s="110"/>
      <c r="DD921" s="118"/>
      <c r="DE921" s="93"/>
      <c r="DF921" s="93"/>
      <c r="DG921" s="110"/>
      <c r="DH921" s="118"/>
      <c r="DI921" s="93"/>
      <c r="DJ921" s="93"/>
      <c r="DK921" s="110"/>
      <c r="DL921" s="118"/>
      <c r="DM921" s="93"/>
      <c r="DN921" s="93"/>
      <c r="DO921" s="110"/>
      <c r="DP921" s="118"/>
      <c r="DQ921" s="93"/>
      <c r="DR921" s="93"/>
      <c r="DS921" s="110"/>
      <c r="DT921" s="118"/>
      <c r="DU921" s="93"/>
      <c r="DV921" s="93"/>
      <c r="DW921" s="110"/>
      <c r="DX921" s="118"/>
      <c r="DY921" s="93"/>
      <c r="DZ921" s="93"/>
      <c r="EA921" s="110"/>
      <c r="EB921" s="118"/>
      <c r="EC921" s="93"/>
      <c r="ED921" s="93"/>
      <c r="EE921" s="110"/>
      <c r="EF921" s="118"/>
      <c r="EG921" s="93"/>
      <c r="EH921" s="93"/>
      <c r="EI921" s="110"/>
      <c r="EJ921" s="118"/>
      <c r="EK921" s="93"/>
      <c r="EL921" s="93"/>
      <c r="EM921" s="110"/>
      <c r="EN921" s="118"/>
      <c r="EO921" s="93"/>
      <c r="EP921" s="93"/>
      <c r="EQ921" s="110"/>
      <c r="ER921" s="118"/>
      <c r="ES921" s="93"/>
      <c r="ET921" s="93"/>
      <c r="EU921" s="110"/>
      <c r="EV921" s="118"/>
      <c r="EW921" s="93"/>
      <c r="EX921" s="93"/>
      <c r="EY921" s="110"/>
      <c r="EZ921" s="118"/>
      <c r="FA921" s="93"/>
      <c r="FB921" s="93"/>
      <c r="FC921" s="110"/>
      <c r="FD921" s="118"/>
      <c r="FE921" s="93"/>
      <c r="FF921" s="93"/>
      <c r="FG921" s="110"/>
      <c r="FH921" s="118"/>
      <c r="FI921" s="93"/>
      <c r="FJ921" s="93"/>
      <c r="FK921" s="110"/>
      <c r="FL921" s="118"/>
      <c r="FM921" s="93"/>
      <c r="FN921" s="93"/>
      <c r="FO921" s="110"/>
      <c r="FP921" s="118"/>
      <c r="FQ921" s="93"/>
      <c r="FR921" s="93"/>
      <c r="FS921" s="110"/>
      <c r="FT921" s="118"/>
      <c r="FU921" s="93"/>
      <c r="FV921" s="93"/>
      <c r="FW921" s="110"/>
      <c r="FX921" s="118"/>
      <c r="FY921" s="93"/>
      <c r="FZ921" s="93"/>
      <c r="GA921" s="110"/>
      <c r="GB921" s="118"/>
      <c r="GC921" s="93"/>
      <c r="GD921" s="93"/>
      <c r="GE921" s="110"/>
      <c r="GF921" s="118"/>
      <c r="GG921" s="93"/>
      <c r="GH921" s="93"/>
      <c r="GI921" s="110"/>
      <c r="GJ921" s="118"/>
      <c r="GK921" s="93"/>
      <c r="GL921" s="93"/>
      <c r="GM921" s="110"/>
      <c r="GN921" s="118"/>
      <c r="GO921" s="93"/>
      <c r="GP921" s="93"/>
      <c r="GQ921" s="110"/>
    </row>
    <row r="922" spans="1:199" ht="15.75" x14ac:dyDescent="0.25">
      <c r="A922">
        <f t="shared" si="740"/>
        <v>1</v>
      </c>
      <c r="B922">
        <f t="shared" si="741"/>
        <v>1900</v>
      </c>
      <c r="D922" s="93"/>
      <c r="E922" s="93"/>
      <c r="F922" s="93"/>
      <c r="G922" s="110"/>
      <c r="H922" s="118"/>
      <c r="I922" s="93"/>
      <c r="J922" s="93"/>
      <c r="K922" s="110"/>
      <c r="L922" s="118"/>
      <c r="M922" s="93"/>
      <c r="N922" s="93"/>
      <c r="O922" s="110"/>
      <c r="P922" s="118"/>
      <c r="Q922" s="93"/>
      <c r="R922" s="93"/>
      <c r="S922" s="110"/>
      <c r="T922" s="118"/>
      <c r="U922" s="93"/>
      <c r="V922" s="93"/>
      <c r="W922" s="110"/>
      <c r="X922" s="118"/>
      <c r="Y922" s="93"/>
      <c r="Z922" s="93"/>
      <c r="AA922" s="110"/>
      <c r="AB922" s="118"/>
      <c r="AC922" s="93"/>
      <c r="AD922" s="93"/>
      <c r="AE922" s="110"/>
      <c r="AF922" s="118"/>
      <c r="AG922" s="93"/>
      <c r="AH922" s="93"/>
      <c r="AI922" s="110"/>
      <c r="AJ922" s="118"/>
      <c r="AK922" s="93"/>
      <c r="AL922" s="93"/>
      <c r="AM922" s="110"/>
      <c r="AN922" s="118"/>
      <c r="AO922" s="93"/>
      <c r="AP922" s="93"/>
      <c r="AQ922" s="110"/>
      <c r="AR922" s="118"/>
      <c r="AS922" s="93"/>
      <c r="AT922" s="93"/>
      <c r="AU922" s="110"/>
      <c r="AV922" s="118"/>
      <c r="AW922" s="93"/>
      <c r="AX922" s="93"/>
      <c r="AY922" s="110"/>
      <c r="AZ922" s="118"/>
      <c r="BA922" s="93"/>
      <c r="BB922" s="93"/>
      <c r="BC922" s="110"/>
      <c r="BD922" s="118"/>
      <c r="BE922" s="93"/>
      <c r="BF922" s="93"/>
      <c r="BG922" s="110"/>
      <c r="BH922" s="118"/>
      <c r="BI922" s="93"/>
      <c r="BJ922" s="93"/>
      <c r="BK922" s="110"/>
      <c r="BL922" s="118"/>
      <c r="BM922" s="93"/>
      <c r="BN922" s="93"/>
      <c r="BO922" s="110"/>
      <c r="BP922" s="118"/>
      <c r="BQ922" s="93"/>
      <c r="BR922" s="93"/>
      <c r="BS922" s="110"/>
      <c r="BT922" s="118"/>
      <c r="BU922" s="93"/>
      <c r="BV922" s="93"/>
      <c r="BW922" s="110"/>
      <c r="BX922" s="118"/>
      <c r="BY922" s="93"/>
      <c r="BZ922" s="93"/>
      <c r="CA922" s="110"/>
      <c r="CB922" s="118"/>
      <c r="CC922" s="93"/>
      <c r="CD922" s="93"/>
      <c r="CE922" s="110"/>
      <c r="CF922" s="118"/>
      <c r="CG922" s="93"/>
      <c r="CH922" s="93"/>
      <c r="CI922" s="110"/>
      <c r="CJ922" s="118"/>
      <c r="CK922" s="93"/>
      <c r="CL922" s="93"/>
      <c r="CM922" s="110"/>
      <c r="CN922" s="118"/>
      <c r="CO922" s="93"/>
      <c r="CP922" s="93"/>
      <c r="CQ922" s="110"/>
      <c r="CR922" s="118"/>
      <c r="CS922" s="93"/>
      <c r="CT922" s="93"/>
      <c r="CU922" s="110"/>
      <c r="CV922" s="118"/>
      <c r="CW922" s="93"/>
      <c r="CX922" s="93"/>
      <c r="CY922" s="110"/>
      <c r="CZ922" s="118"/>
      <c r="DA922" s="93"/>
      <c r="DB922" s="93"/>
      <c r="DC922" s="110"/>
      <c r="DD922" s="118"/>
      <c r="DE922" s="93"/>
      <c r="DF922" s="93"/>
      <c r="DG922" s="110"/>
      <c r="DH922" s="118"/>
      <c r="DI922" s="93"/>
      <c r="DJ922" s="93"/>
      <c r="DK922" s="110"/>
      <c r="DL922" s="118"/>
      <c r="DM922" s="93"/>
      <c r="DN922" s="93"/>
      <c r="DO922" s="110"/>
      <c r="DP922" s="118"/>
      <c r="DQ922" s="93"/>
      <c r="DR922" s="93"/>
      <c r="DS922" s="110"/>
      <c r="DT922" s="118"/>
      <c r="DU922" s="93"/>
      <c r="DV922" s="93"/>
      <c r="DW922" s="110"/>
      <c r="DX922" s="118"/>
      <c r="DY922" s="93"/>
      <c r="DZ922" s="93"/>
      <c r="EA922" s="110"/>
      <c r="EB922" s="118"/>
      <c r="EC922" s="93"/>
      <c r="ED922" s="93"/>
      <c r="EE922" s="110"/>
      <c r="EF922" s="118"/>
      <c r="EG922" s="93"/>
      <c r="EH922" s="93"/>
      <c r="EI922" s="110"/>
      <c r="EJ922" s="118"/>
      <c r="EK922" s="93"/>
      <c r="EL922" s="93"/>
      <c r="EM922" s="110"/>
      <c r="EN922" s="118"/>
      <c r="EO922" s="93"/>
      <c r="EP922" s="93"/>
      <c r="EQ922" s="110"/>
      <c r="ER922" s="118"/>
      <c r="ES922" s="93"/>
      <c r="ET922" s="93"/>
      <c r="EU922" s="110"/>
      <c r="EV922" s="118"/>
      <c r="EW922" s="93"/>
      <c r="EX922" s="93"/>
      <c r="EY922" s="110"/>
      <c r="EZ922" s="118"/>
      <c r="FA922" s="93"/>
      <c r="FB922" s="93"/>
      <c r="FC922" s="110"/>
      <c r="FD922" s="118"/>
      <c r="FE922" s="93"/>
      <c r="FF922" s="93"/>
      <c r="FG922" s="110"/>
      <c r="FH922" s="118"/>
      <c r="FI922" s="93"/>
      <c r="FJ922" s="93"/>
      <c r="FK922" s="110"/>
      <c r="FL922" s="118"/>
      <c r="FM922" s="93"/>
      <c r="FN922" s="93"/>
      <c r="FO922" s="110"/>
      <c r="FP922" s="118"/>
      <c r="FQ922" s="93"/>
      <c r="FR922" s="93"/>
      <c r="FS922" s="110"/>
      <c r="FT922" s="118"/>
      <c r="FU922" s="93"/>
      <c r="FV922" s="93"/>
      <c r="FW922" s="110"/>
      <c r="FX922" s="118"/>
      <c r="FY922" s="93"/>
      <c r="FZ922" s="93"/>
      <c r="GA922" s="110"/>
      <c r="GB922" s="118"/>
      <c r="GC922" s="93"/>
      <c r="GD922" s="93"/>
      <c r="GE922" s="110"/>
      <c r="GF922" s="118"/>
      <c r="GG922" s="93"/>
      <c r="GH922" s="93"/>
      <c r="GI922" s="110"/>
      <c r="GJ922" s="118"/>
      <c r="GK922" s="93"/>
      <c r="GL922" s="93"/>
      <c r="GM922" s="110"/>
      <c r="GN922" s="118"/>
      <c r="GO922" s="93"/>
      <c r="GP922" s="93"/>
      <c r="GQ922" s="110"/>
    </row>
    <row r="923" spans="1:199" ht="15.75" x14ac:dyDescent="0.25">
      <c r="A923">
        <f t="shared" si="740"/>
        <v>1</v>
      </c>
      <c r="B923">
        <f t="shared" si="741"/>
        <v>1900</v>
      </c>
      <c r="D923" s="93"/>
      <c r="E923" s="93"/>
      <c r="F923" s="93"/>
      <c r="G923" s="110"/>
      <c r="H923" s="118"/>
      <c r="I923" s="93"/>
      <c r="J923" s="93"/>
      <c r="K923" s="110"/>
      <c r="L923" s="118"/>
      <c r="M923" s="93"/>
      <c r="N923" s="93"/>
      <c r="O923" s="110"/>
      <c r="P923" s="118"/>
      <c r="Q923" s="93"/>
      <c r="R923" s="93"/>
      <c r="S923" s="110"/>
      <c r="T923" s="118"/>
      <c r="U923" s="93"/>
      <c r="V923" s="93"/>
      <c r="W923" s="110"/>
      <c r="X923" s="118"/>
      <c r="Y923" s="93"/>
      <c r="Z923" s="93"/>
      <c r="AA923" s="110"/>
      <c r="AB923" s="118"/>
      <c r="AC923" s="93"/>
      <c r="AD923" s="93"/>
      <c r="AE923" s="110"/>
      <c r="AF923" s="118"/>
      <c r="AG923" s="93"/>
      <c r="AH923" s="93"/>
      <c r="AI923" s="110"/>
      <c r="AJ923" s="118"/>
      <c r="AK923" s="93"/>
      <c r="AL923" s="93"/>
      <c r="AM923" s="110"/>
      <c r="AN923" s="118"/>
      <c r="AO923" s="93"/>
      <c r="AP923" s="93"/>
      <c r="AQ923" s="110"/>
      <c r="AR923" s="118"/>
      <c r="AS923" s="93"/>
      <c r="AT923" s="93"/>
      <c r="AU923" s="110"/>
      <c r="AV923" s="118"/>
      <c r="AW923" s="93"/>
      <c r="AX923" s="93"/>
      <c r="AY923" s="110"/>
      <c r="AZ923" s="118"/>
      <c r="BA923" s="93"/>
      <c r="BB923" s="93"/>
      <c r="BC923" s="110"/>
      <c r="BD923" s="118"/>
      <c r="BE923" s="93"/>
      <c r="BF923" s="93"/>
      <c r="BG923" s="110"/>
      <c r="BH923" s="118"/>
      <c r="BI923" s="93"/>
      <c r="BJ923" s="93"/>
      <c r="BK923" s="110"/>
      <c r="BL923" s="118"/>
      <c r="BM923" s="93"/>
      <c r="BN923" s="93"/>
      <c r="BO923" s="110"/>
      <c r="BP923" s="118"/>
      <c r="BQ923" s="93"/>
      <c r="BR923" s="93"/>
      <c r="BS923" s="110"/>
      <c r="BT923" s="118"/>
      <c r="BU923" s="93"/>
      <c r="BV923" s="93"/>
      <c r="BW923" s="110"/>
      <c r="BX923" s="118"/>
      <c r="BY923" s="93"/>
      <c r="BZ923" s="93"/>
      <c r="CA923" s="110"/>
      <c r="CB923" s="118"/>
      <c r="CC923" s="93"/>
      <c r="CD923" s="93"/>
      <c r="CE923" s="110"/>
      <c r="CF923" s="118"/>
      <c r="CG923" s="93"/>
      <c r="CH923" s="93"/>
      <c r="CI923" s="110"/>
      <c r="CJ923" s="118"/>
      <c r="CK923" s="93"/>
      <c r="CL923" s="93"/>
      <c r="CM923" s="110"/>
      <c r="CN923" s="118"/>
      <c r="CO923" s="93"/>
      <c r="CP923" s="93"/>
      <c r="CQ923" s="110"/>
      <c r="CR923" s="118"/>
      <c r="CS923" s="93"/>
      <c r="CT923" s="93"/>
      <c r="CU923" s="110"/>
      <c r="CV923" s="118"/>
      <c r="CW923" s="93"/>
      <c r="CX923" s="93"/>
      <c r="CY923" s="110"/>
      <c r="CZ923" s="118"/>
      <c r="DA923" s="93"/>
      <c r="DB923" s="93"/>
      <c r="DC923" s="110"/>
      <c r="DD923" s="118"/>
      <c r="DE923" s="93"/>
      <c r="DF923" s="93"/>
      <c r="DG923" s="110"/>
      <c r="DH923" s="118"/>
      <c r="DI923" s="93"/>
      <c r="DJ923" s="93"/>
      <c r="DK923" s="110"/>
      <c r="DL923" s="118"/>
      <c r="DM923" s="93"/>
      <c r="DN923" s="93"/>
      <c r="DO923" s="110"/>
      <c r="DP923" s="118"/>
      <c r="DQ923" s="93"/>
      <c r="DR923" s="93"/>
      <c r="DS923" s="110"/>
      <c r="DT923" s="118"/>
      <c r="DU923" s="93"/>
      <c r="DV923" s="93"/>
      <c r="DW923" s="110"/>
      <c r="DX923" s="118"/>
      <c r="DY923" s="93"/>
      <c r="DZ923" s="93"/>
      <c r="EA923" s="110"/>
      <c r="EB923" s="118"/>
      <c r="EC923" s="93"/>
      <c r="ED923" s="93"/>
      <c r="EE923" s="110"/>
      <c r="EF923" s="118"/>
      <c r="EG923" s="93"/>
      <c r="EH923" s="93"/>
      <c r="EI923" s="110"/>
      <c r="EJ923" s="118"/>
      <c r="EK923" s="93"/>
      <c r="EL923" s="93"/>
      <c r="EM923" s="110"/>
      <c r="EN923" s="118"/>
      <c r="EO923" s="93"/>
      <c r="EP923" s="93"/>
      <c r="EQ923" s="110"/>
      <c r="ER923" s="118"/>
      <c r="ES923" s="93"/>
      <c r="ET923" s="93"/>
      <c r="EU923" s="110"/>
      <c r="EV923" s="118"/>
      <c r="EW923" s="93"/>
      <c r="EX923" s="93"/>
      <c r="EY923" s="110"/>
      <c r="EZ923" s="118"/>
      <c r="FA923" s="93"/>
      <c r="FB923" s="93"/>
      <c r="FC923" s="110"/>
      <c r="FD923" s="118"/>
      <c r="FE923" s="93"/>
      <c r="FF923" s="93"/>
      <c r="FG923" s="110"/>
      <c r="FH923" s="118"/>
      <c r="FI923" s="93"/>
      <c r="FJ923" s="93"/>
      <c r="FK923" s="110"/>
      <c r="FL923" s="118"/>
      <c r="FM923" s="93"/>
      <c r="FN923" s="93"/>
      <c r="FO923" s="110"/>
      <c r="FP923" s="118"/>
      <c r="FQ923" s="93"/>
      <c r="FR923" s="93"/>
      <c r="FS923" s="110"/>
      <c r="FT923" s="118"/>
      <c r="FU923" s="93"/>
      <c r="FV923" s="93"/>
      <c r="FW923" s="110"/>
      <c r="FX923" s="118"/>
      <c r="FY923" s="93"/>
      <c r="FZ923" s="93"/>
      <c r="GA923" s="110"/>
      <c r="GB923" s="118"/>
      <c r="GC923" s="93"/>
      <c r="GD923" s="93"/>
      <c r="GE923" s="110"/>
      <c r="GF923" s="118"/>
      <c r="GG923" s="93"/>
      <c r="GH923" s="93"/>
      <c r="GI923" s="110"/>
      <c r="GJ923" s="118"/>
      <c r="GK923" s="93"/>
      <c r="GL923" s="93"/>
      <c r="GM923" s="110"/>
      <c r="GN923" s="118"/>
      <c r="GO923" s="93"/>
      <c r="GP923" s="93"/>
      <c r="GQ923" s="110"/>
    </row>
    <row r="924" spans="1:199" ht="15.75" x14ac:dyDescent="0.25">
      <c r="A924">
        <f t="shared" si="740"/>
        <v>1</v>
      </c>
      <c r="B924">
        <f t="shared" si="741"/>
        <v>1900</v>
      </c>
      <c r="D924" s="93"/>
      <c r="E924" s="93"/>
      <c r="F924" s="93"/>
      <c r="G924" s="110"/>
      <c r="H924" s="118"/>
      <c r="I924" s="93"/>
      <c r="J924" s="93"/>
      <c r="K924" s="110"/>
      <c r="L924" s="118"/>
      <c r="M924" s="93"/>
      <c r="N924" s="93"/>
      <c r="O924" s="110"/>
      <c r="P924" s="118"/>
      <c r="Q924" s="93"/>
      <c r="R924" s="93"/>
      <c r="S924" s="110"/>
      <c r="T924" s="118"/>
      <c r="U924" s="93"/>
      <c r="V924" s="93"/>
      <c r="W924" s="110"/>
      <c r="X924" s="118"/>
      <c r="Y924" s="93"/>
      <c r="Z924" s="93"/>
      <c r="AA924" s="110"/>
      <c r="AB924" s="118"/>
      <c r="AC924" s="93"/>
      <c r="AD924" s="93"/>
      <c r="AE924" s="110"/>
      <c r="AF924" s="118"/>
      <c r="AG924" s="93"/>
      <c r="AH924" s="93"/>
      <c r="AI924" s="110"/>
      <c r="AJ924" s="118"/>
      <c r="AK924" s="93"/>
      <c r="AL924" s="93"/>
      <c r="AM924" s="110"/>
      <c r="AN924" s="118"/>
      <c r="AO924" s="93"/>
      <c r="AP924" s="93"/>
      <c r="AQ924" s="110"/>
      <c r="AR924" s="118"/>
      <c r="AS924" s="93"/>
      <c r="AT924" s="93"/>
      <c r="AU924" s="110"/>
      <c r="AV924" s="118"/>
      <c r="AW924" s="93"/>
      <c r="AX924" s="93"/>
      <c r="AY924" s="110"/>
      <c r="AZ924" s="118"/>
      <c r="BA924" s="93"/>
      <c r="BB924" s="93"/>
      <c r="BC924" s="110"/>
      <c r="BD924" s="118"/>
      <c r="BE924" s="93"/>
      <c r="BF924" s="93"/>
      <c r="BG924" s="110"/>
      <c r="BH924" s="118"/>
      <c r="BI924" s="93"/>
      <c r="BJ924" s="93"/>
      <c r="BK924" s="110"/>
      <c r="BL924" s="118"/>
      <c r="BM924" s="93"/>
      <c r="BN924" s="93"/>
      <c r="BO924" s="110"/>
      <c r="BP924" s="118"/>
      <c r="BQ924" s="93"/>
      <c r="BR924" s="93"/>
      <c r="BS924" s="110"/>
      <c r="BT924" s="118"/>
      <c r="BU924" s="93"/>
      <c r="BV924" s="93"/>
      <c r="BW924" s="110"/>
      <c r="BX924" s="118"/>
      <c r="BY924" s="93"/>
      <c r="BZ924" s="93"/>
      <c r="CA924" s="110"/>
      <c r="CB924" s="118"/>
      <c r="CC924" s="93"/>
      <c r="CD924" s="93"/>
      <c r="CE924" s="110"/>
      <c r="CF924" s="118"/>
      <c r="CG924" s="93"/>
      <c r="CH924" s="93"/>
      <c r="CI924" s="110"/>
      <c r="CJ924" s="118"/>
      <c r="CK924" s="93"/>
      <c r="CL924" s="93"/>
      <c r="CM924" s="110"/>
      <c r="CN924" s="118"/>
      <c r="CO924" s="93"/>
      <c r="CP924" s="93"/>
      <c r="CQ924" s="110"/>
      <c r="CR924" s="118"/>
      <c r="CS924" s="93"/>
      <c r="CT924" s="93"/>
      <c r="CU924" s="110"/>
      <c r="CV924" s="118"/>
      <c r="CW924" s="93"/>
      <c r="CX924" s="93"/>
      <c r="CY924" s="110"/>
      <c r="CZ924" s="118"/>
      <c r="DA924" s="93"/>
      <c r="DB924" s="93"/>
      <c r="DC924" s="110"/>
      <c r="DD924" s="118"/>
      <c r="DE924" s="93"/>
      <c r="DF924" s="93"/>
      <c r="DG924" s="110"/>
      <c r="DH924" s="118"/>
      <c r="DI924" s="93"/>
      <c r="DJ924" s="93"/>
      <c r="DK924" s="110"/>
      <c r="DL924" s="118"/>
      <c r="DM924" s="93"/>
      <c r="DN924" s="93"/>
      <c r="DO924" s="110"/>
      <c r="DP924" s="118"/>
      <c r="DQ924" s="93"/>
      <c r="DR924" s="93"/>
      <c r="DS924" s="110"/>
      <c r="DT924" s="118"/>
      <c r="DU924" s="93"/>
      <c r="DV924" s="93"/>
      <c r="DW924" s="110"/>
      <c r="DX924" s="118"/>
      <c r="DY924" s="93"/>
      <c r="DZ924" s="93"/>
      <c r="EA924" s="110"/>
      <c r="EB924" s="118"/>
      <c r="EC924" s="93"/>
      <c r="ED924" s="93"/>
      <c r="EE924" s="110"/>
      <c r="EF924" s="118"/>
      <c r="EG924" s="93"/>
      <c r="EH924" s="93"/>
      <c r="EI924" s="110"/>
      <c r="EJ924" s="118"/>
      <c r="EK924" s="93"/>
      <c r="EL924" s="93"/>
      <c r="EM924" s="110"/>
      <c r="EN924" s="118"/>
      <c r="EO924" s="93"/>
      <c r="EP924" s="93"/>
      <c r="EQ924" s="110"/>
      <c r="ER924" s="118"/>
      <c r="ES924" s="93"/>
      <c r="ET924" s="93"/>
      <c r="EU924" s="110"/>
      <c r="EV924" s="118"/>
      <c r="EW924" s="93"/>
      <c r="EX924" s="93"/>
      <c r="EY924" s="110"/>
      <c r="EZ924" s="118"/>
      <c r="FA924" s="93"/>
      <c r="FB924" s="93"/>
      <c r="FC924" s="110"/>
      <c r="FD924" s="118"/>
      <c r="FE924" s="93"/>
      <c r="FF924" s="93"/>
      <c r="FG924" s="110"/>
      <c r="FH924" s="118"/>
      <c r="FI924" s="93"/>
      <c r="FJ924" s="93"/>
      <c r="FK924" s="110"/>
      <c r="FL924" s="118"/>
      <c r="FM924" s="93"/>
      <c r="FN924" s="93"/>
      <c r="FO924" s="110"/>
      <c r="FP924" s="118"/>
      <c r="FQ924" s="93"/>
      <c r="FR924" s="93"/>
      <c r="FS924" s="110"/>
      <c r="FT924" s="118"/>
      <c r="FU924" s="93"/>
      <c r="FV924" s="93"/>
      <c r="FW924" s="110"/>
      <c r="FX924" s="118"/>
      <c r="FY924" s="93"/>
      <c r="FZ924" s="93"/>
      <c r="GA924" s="110"/>
      <c r="GB924" s="118"/>
      <c r="GC924" s="93"/>
      <c r="GD924" s="93"/>
      <c r="GE924" s="110"/>
      <c r="GF924" s="118"/>
      <c r="GG924" s="93"/>
      <c r="GH924" s="93"/>
      <c r="GI924" s="110"/>
      <c r="GJ924" s="118"/>
      <c r="GK924" s="93"/>
      <c r="GL924" s="93"/>
      <c r="GM924" s="110"/>
      <c r="GN924" s="118"/>
      <c r="GO924" s="93"/>
      <c r="GP924" s="93"/>
      <c r="GQ924" s="110"/>
    </row>
    <row r="925" spans="1:199" ht="15.75" x14ac:dyDescent="0.25">
      <c r="A925">
        <f t="shared" si="740"/>
        <v>1</v>
      </c>
      <c r="B925">
        <f t="shared" si="741"/>
        <v>1900</v>
      </c>
      <c r="D925" s="93"/>
      <c r="E925" s="93"/>
      <c r="F925" s="93"/>
      <c r="G925" s="110"/>
      <c r="H925" s="118"/>
      <c r="I925" s="93"/>
      <c r="J925" s="93"/>
      <c r="K925" s="110"/>
      <c r="L925" s="118"/>
      <c r="M925" s="93"/>
      <c r="N925" s="93"/>
      <c r="O925" s="110"/>
      <c r="P925" s="118"/>
      <c r="Q925" s="93"/>
      <c r="R925" s="93"/>
      <c r="S925" s="110"/>
      <c r="T925" s="118"/>
      <c r="U925" s="93"/>
      <c r="V925" s="93"/>
      <c r="W925" s="110"/>
      <c r="X925" s="118"/>
      <c r="Y925" s="93"/>
      <c r="Z925" s="93"/>
      <c r="AA925" s="110"/>
      <c r="AB925" s="118"/>
      <c r="AC925" s="93"/>
      <c r="AD925" s="93"/>
      <c r="AE925" s="110"/>
      <c r="AF925" s="118"/>
      <c r="AG925" s="93"/>
      <c r="AH925" s="93"/>
      <c r="AI925" s="110"/>
      <c r="AJ925" s="118"/>
      <c r="AK925" s="93"/>
      <c r="AL925" s="93"/>
      <c r="AM925" s="110"/>
      <c r="AN925" s="118"/>
      <c r="AO925" s="93"/>
      <c r="AP925" s="93"/>
      <c r="AQ925" s="110"/>
      <c r="AR925" s="118"/>
      <c r="AS925" s="93"/>
      <c r="AT925" s="93"/>
      <c r="AU925" s="110"/>
      <c r="AV925" s="118"/>
      <c r="AW925" s="93"/>
      <c r="AX925" s="93"/>
      <c r="AY925" s="110"/>
      <c r="AZ925" s="118"/>
      <c r="BA925" s="93"/>
      <c r="BB925" s="93"/>
      <c r="BC925" s="110"/>
      <c r="BD925" s="118"/>
      <c r="BE925" s="93"/>
      <c r="BF925" s="93"/>
      <c r="BG925" s="110"/>
      <c r="BH925" s="118"/>
      <c r="BI925" s="93"/>
      <c r="BJ925" s="93"/>
      <c r="BK925" s="110"/>
      <c r="BL925" s="118"/>
      <c r="BM925" s="93"/>
      <c r="BN925" s="93"/>
      <c r="BO925" s="110"/>
      <c r="BP925" s="118"/>
      <c r="BQ925" s="93"/>
      <c r="BR925" s="93"/>
      <c r="BS925" s="110"/>
      <c r="BT925" s="118"/>
      <c r="BU925" s="93"/>
      <c r="BV925" s="93"/>
      <c r="BW925" s="110"/>
      <c r="BX925" s="118"/>
      <c r="BY925" s="93"/>
      <c r="BZ925" s="93"/>
      <c r="CA925" s="110"/>
      <c r="CB925" s="118"/>
      <c r="CC925" s="93"/>
      <c r="CD925" s="93"/>
      <c r="CE925" s="110"/>
      <c r="CF925" s="118"/>
      <c r="CG925" s="93"/>
      <c r="CH925" s="93"/>
      <c r="CI925" s="110"/>
      <c r="CJ925" s="118"/>
      <c r="CK925" s="93"/>
      <c r="CL925" s="93"/>
      <c r="CM925" s="110"/>
      <c r="CN925" s="118"/>
      <c r="CO925" s="93"/>
      <c r="CP925" s="93"/>
      <c r="CQ925" s="110"/>
      <c r="CR925" s="118"/>
      <c r="CS925" s="93"/>
      <c r="CT925" s="93"/>
      <c r="CU925" s="110"/>
      <c r="CV925" s="118"/>
      <c r="CW925" s="93"/>
      <c r="CX925" s="93"/>
      <c r="CY925" s="110"/>
      <c r="CZ925" s="118"/>
      <c r="DA925" s="93"/>
      <c r="DB925" s="93"/>
      <c r="DC925" s="110"/>
      <c r="DD925" s="118"/>
      <c r="DE925" s="93"/>
      <c r="DF925" s="93"/>
      <c r="DG925" s="110"/>
      <c r="DH925" s="118"/>
      <c r="DI925" s="93"/>
      <c r="DJ925" s="93"/>
      <c r="DK925" s="110"/>
      <c r="DL925" s="118"/>
      <c r="DM925" s="93"/>
      <c r="DN925" s="93"/>
      <c r="DO925" s="110"/>
      <c r="DP925" s="118"/>
      <c r="DQ925" s="93"/>
      <c r="DR925" s="93"/>
      <c r="DS925" s="110"/>
      <c r="DT925" s="118"/>
      <c r="DU925" s="93"/>
      <c r="DV925" s="93"/>
      <c r="DW925" s="110"/>
      <c r="DX925" s="118"/>
      <c r="DY925" s="93"/>
      <c r="DZ925" s="93"/>
      <c r="EA925" s="110"/>
      <c r="EB925" s="118"/>
      <c r="EC925" s="93"/>
      <c r="ED925" s="93"/>
      <c r="EE925" s="110"/>
      <c r="EF925" s="118"/>
      <c r="EG925" s="93"/>
      <c r="EH925" s="93"/>
      <c r="EI925" s="110"/>
      <c r="EJ925" s="118"/>
      <c r="EK925" s="93"/>
      <c r="EL925" s="93"/>
      <c r="EM925" s="110"/>
      <c r="EN925" s="118"/>
      <c r="EO925" s="93"/>
      <c r="EP925" s="93"/>
      <c r="EQ925" s="110"/>
      <c r="ER925" s="118"/>
      <c r="ES925" s="93"/>
      <c r="ET925" s="93"/>
      <c r="EU925" s="110"/>
      <c r="EV925" s="118"/>
      <c r="EW925" s="93"/>
      <c r="EX925" s="93"/>
      <c r="EY925" s="110"/>
      <c r="EZ925" s="118"/>
      <c r="FA925" s="93"/>
      <c r="FB925" s="93"/>
      <c r="FC925" s="110"/>
      <c r="FD925" s="118"/>
      <c r="FE925" s="93"/>
      <c r="FF925" s="93"/>
      <c r="FG925" s="110"/>
      <c r="FH925" s="118"/>
      <c r="FI925" s="93"/>
      <c r="FJ925" s="93"/>
      <c r="FK925" s="110"/>
      <c r="FL925" s="118"/>
      <c r="FM925" s="93"/>
      <c r="FN925" s="93"/>
      <c r="FO925" s="110"/>
      <c r="FP925" s="118"/>
      <c r="FQ925" s="93"/>
      <c r="FR925" s="93"/>
      <c r="FS925" s="110"/>
      <c r="FT925" s="118"/>
      <c r="FU925" s="93"/>
      <c r="FV925" s="93"/>
      <c r="FW925" s="110"/>
      <c r="FX925" s="118"/>
      <c r="FY925" s="93"/>
      <c r="FZ925" s="93"/>
      <c r="GA925" s="110"/>
      <c r="GB925" s="118"/>
      <c r="GC925" s="93"/>
      <c r="GD925" s="93"/>
      <c r="GE925" s="110"/>
      <c r="GF925" s="118"/>
      <c r="GG925" s="93"/>
      <c r="GH925" s="93"/>
      <c r="GI925" s="110"/>
      <c r="GJ925" s="118"/>
      <c r="GK925" s="93"/>
      <c r="GL925" s="93"/>
      <c r="GM925" s="110"/>
      <c r="GN925" s="118"/>
      <c r="GO925" s="93"/>
      <c r="GP925" s="93"/>
      <c r="GQ925" s="110"/>
    </row>
    <row r="926" spans="1:199" ht="15.75" x14ac:dyDescent="0.25">
      <c r="A926">
        <f t="shared" si="740"/>
        <v>1</v>
      </c>
      <c r="B926">
        <f t="shared" si="741"/>
        <v>1900</v>
      </c>
      <c r="D926" s="93"/>
      <c r="E926" s="93"/>
      <c r="F926" s="93"/>
      <c r="G926" s="110"/>
      <c r="H926" s="118"/>
      <c r="I926" s="93"/>
      <c r="J926" s="93"/>
      <c r="K926" s="110"/>
      <c r="L926" s="118"/>
      <c r="M926" s="93"/>
      <c r="N926" s="93"/>
      <c r="O926" s="110"/>
      <c r="P926" s="118"/>
      <c r="Q926" s="93"/>
      <c r="R926" s="93"/>
      <c r="S926" s="110"/>
      <c r="T926" s="118"/>
      <c r="U926" s="93"/>
      <c r="V926" s="93"/>
      <c r="W926" s="110"/>
      <c r="X926" s="118"/>
      <c r="Y926" s="93"/>
      <c r="Z926" s="93"/>
      <c r="AA926" s="110"/>
      <c r="AB926" s="118"/>
      <c r="AC926" s="93"/>
      <c r="AD926" s="93"/>
      <c r="AE926" s="110"/>
      <c r="AF926" s="118"/>
      <c r="AG926" s="93"/>
      <c r="AH926" s="93"/>
      <c r="AI926" s="110"/>
      <c r="AJ926" s="118"/>
      <c r="AK926" s="93"/>
      <c r="AL926" s="93"/>
      <c r="AM926" s="110"/>
      <c r="AN926" s="118"/>
      <c r="AO926" s="93"/>
      <c r="AP926" s="93"/>
      <c r="AQ926" s="110"/>
      <c r="AR926" s="118"/>
      <c r="AS926" s="93"/>
      <c r="AT926" s="93"/>
      <c r="AU926" s="110"/>
      <c r="AV926" s="118"/>
      <c r="AW926" s="93"/>
      <c r="AX926" s="93"/>
      <c r="AY926" s="110"/>
      <c r="AZ926" s="118"/>
      <c r="BA926" s="93"/>
      <c r="BB926" s="93"/>
      <c r="BC926" s="110"/>
      <c r="BD926" s="118"/>
      <c r="BE926" s="93"/>
      <c r="BF926" s="93"/>
      <c r="BG926" s="110"/>
      <c r="BH926" s="118"/>
      <c r="BI926" s="93"/>
      <c r="BJ926" s="93"/>
      <c r="BK926" s="110"/>
      <c r="BL926" s="118"/>
      <c r="BM926" s="93"/>
      <c r="BN926" s="93"/>
      <c r="BO926" s="110"/>
      <c r="BP926" s="118"/>
      <c r="BQ926" s="93"/>
      <c r="BR926" s="93"/>
      <c r="BS926" s="110"/>
      <c r="BT926" s="118"/>
      <c r="BU926" s="93"/>
      <c r="BV926" s="93"/>
      <c r="BW926" s="110"/>
      <c r="BX926" s="118"/>
      <c r="BY926" s="93"/>
      <c r="BZ926" s="93"/>
      <c r="CA926" s="110"/>
      <c r="CB926" s="118"/>
      <c r="CC926" s="93"/>
      <c r="CD926" s="93"/>
      <c r="CE926" s="110"/>
      <c r="CF926" s="118"/>
      <c r="CG926" s="93"/>
      <c r="CH926" s="93"/>
      <c r="CI926" s="110"/>
      <c r="CJ926" s="118"/>
      <c r="CK926" s="93"/>
      <c r="CL926" s="93"/>
      <c r="CM926" s="110"/>
      <c r="CN926" s="118"/>
      <c r="CO926" s="93"/>
      <c r="CP926" s="93"/>
      <c r="CQ926" s="110"/>
      <c r="CR926" s="118"/>
      <c r="CS926" s="93"/>
      <c r="CT926" s="93"/>
      <c r="CU926" s="110"/>
      <c r="CV926" s="118"/>
      <c r="CW926" s="93"/>
      <c r="CX926" s="93"/>
      <c r="CY926" s="110"/>
      <c r="CZ926" s="118"/>
      <c r="DA926" s="93"/>
      <c r="DB926" s="93"/>
      <c r="DC926" s="110"/>
      <c r="DD926" s="118"/>
      <c r="DE926" s="93"/>
      <c r="DF926" s="93"/>
      <c r="DG926" s="110"/>
      <c r="DH926" s="118"/>
      <c r="DI926" s="93"/>
      <c r="DJ926" s="93"/>
      <c r="DK926" s="110"/>
      <c r="DL926" s="118"/>
      <c r="DM926" s="93"/>
      <c r="DN926" s="93"/>
      <c r="DO926" s="110"/>
      <c r="DP926" s="118"/>
      <c r="DQ926" s="93"/>
      <c r="DR926" s="93"/>
      <c r="DS926" s="110"/>
      <c r="DT926" s="118"/>
      <c r="DU926" s="93"/>
      <c r="DV926" s="93"/>
      <c r="DW926" s="110"/>
      <c r="DX926" s="118"/>
      <c r="DY926" s="93"/>
      <c r="DZ926" s="93"/>
      <c r="EA926" s="110"/>
      <c r="EB926" s="118"/>
      <c r="EC926" s="93"/>
      <c r="ED926" s="93"/>
      <c r="EE926" s="110"/>
      <c r="EF926" s="118"/>
      <c r="EG926" s="93"/>
      <c r="EH926" s="93"/>
      <c r="EI926" s="110"/>
      <c r="EJ926" s="118"/>
      <c r="EK926" s="93"/>
      <c r="EL926" s="93"/>
      <c r="EM926" s="110"/>
      <c r="EN926" s="118"/>
      <c r="EO926" s="93"/>
      <c r="EP926" s="93"/>
      <c r="EQ926" s="110"/>
      <c r="ER926" s="118"/>
      <c r="ES926" s="93"/>
      <c r="ET926" s="93"/>
      <c r="EU926" s="110"/>
      <c r="EV926" s="118"/>
      <c r="EW926" s="93"/>
      <c r="EX926" s="93"/>
      <c r="EY926" s="110"/>
      <c r="EZ926" s="118"/>
      <c r="FA926" s="93"/>
      <c r="FB926" s="93"/>
      <c r="FC926" s="110"/>
      <c r="FD926" s="118"/>
      <c r="FE926" s="93"/>
      <c r="FF926" s="93"/>
      <c r="FG926" s="110"/>
      <c r="FH926" s="118"/>
      <c r="FI926" s="93"/>
      <c r="FJ926" s="93"/>
      <c r="FK926" s="110"/>
      <c r="FL926" s="118"/>
      <c r="FM926" s="93"/>
      <c r="FN926" s="93"/>
      <c r="FO926" s="110"/>
      <c r="FP926" s="118"/>
      <c r="FQ926" s="93"/>
      <c r="FR926" s="93"/>
      <c r="FS926" s="110"/>
      <c r="FT926" s="118"/>
      <c r="FU926" s="93"/>
      <c r="FV926" s="93"/>
      <c r="FW926" s="110"/>
      <c r="FX926" s="118"/>
      <c r="FY926" s="93"/>
      <c r="FZ926" s="93"/>
      <c r="GA926" s="110"/>
      <c r="GB926" s="118"/>
      <c r="GC926" s="93"/>
      <c r="GD926" s="93"/>
      <c r="GE926" s="110"/>
      <c r="GF926" s="118"/>
      <c r="GG926" s="93"/>
      <c r="GH926" s="93"/>
      <c r="GI926" s="110"/>
      <c r="GJ926" s="118"/>
      <c r="GK926" s="93"/>
      <c r="GL926" s="93"/>
      <c r="GM926" s="110"/>
      <c r="GN926" s="118"/>
      <c r="GO926" s="93"/>
      <c r="GP926" s="93"/>
      <c r="GQ926" s="110"/>
    </row>
    <row r="927" spans="1:199" ht="15.75" x14ac:dyDescent="0.25">
      <c r="A927">
        <f t="shared" si="740"/>
        <v>1</v>
      </c>
      <c r="B927">
        <f t="shared" si="741"/>
        <v>1900</v>
      </c>
      <c r="D927" s="93"/>
      <c r="E927" s="93"/>
      <c r="F927" s="93"/>
      <c r="G927" s="110"/>
      <c r="H927" s="118"/>
      <c r="I927" s="93"/>
      <c r="J927" s="93"/>
      <c r="K927" s="110"/>
      <c r="L927" s="118"/>
      <c r="M927" s="93"/>
      <c r="N927" s="93"/>
      <c r="O927" s="110"/>
      <c r="P927" s="118"/>
      <c r="Q927" s="93"/>
      <c r="R927" s="93"/>
      <c r="S927" s="110"/>
      <c r="T927" s="118"/>
      <c r="U927" s="93"/>
      <c r="V927" s="93"/>
      <c r="W927" s="110"/>
      <c r="X927" s="118"/>
      <c r="Y927" s="93"/>
      <c r="Z927" s="93"/>
      <c r="AA927" s="110"/>
      <c r="AB927" s="118"/>
      <c r="AC927" s="93"/>
      <c r="AD927" s="93"/>
      <c r="AE927" s="110"/>
      <c r="AF927" s="118"/>
      <c r="AG927" s="93"/>
      <c r="AH927" s="93"/>
      <c r="AI927" s="110"/>
      <c r="AJ927" s="118"/>
      <c r="AK927" s="93"/>
      <c r="AL927" s="93"/>
      <c r="AM927" s="110"/>
      <c r="AN927" s="118"/>
      <c r="AO927" s="93"/>
      <c r="AP927" s="93"/>
      <c r="AQ927" s="110"/>
      <c r="AR927" s="118"/>
      <c r="AS927" s="93"/>
      <c r="AT927" s="93"/>
      <c r="AU927" s="110"/>
      <c r="AV927" s="118"/>
      <c r="AW927" s="93"/>
      <c r="AX927" s="93"/>
      <c r="AY927" s="110"/>
      <c r="AZ927" s="118"/>
      <c r="BA927" s="93"/>
      <c r="BB927" s="93"/>
      <c r="BC927" s="110"/>
      <c r="BD927" s="118"/>
      <c r="BE927" s="93"/>
      <c r="BF927" s="93"/>
      <c r="BG927" s="110"/>
      <c r="BH927" s="118"/>
      <c r="BI927" s="93"/>
      <c r="BJ927" s="93"/>
      <c r="BK927" s="110"/>
      <c r="BL927" s="118"/>
      <c r="BM927" s="93"/>
      <c r="BN927" s="93"/>
      <c r="BO927" s="110"/>
      <c r="BP927" s="118"/>
      <c r="BQ927" s="93"/>
      <c r="BR927" s="93"/>
      <c r="BS927" s="110"/>
      <c r="BT927" s="118"/>
      <c r="BU927" s="93"/>
      <c r="BV927" s="93"/>
      <c r="BW927" s="110"/>
      <c r="BX927" s="118"/>
      <c r="BY927" s="93"/>
      <c r="BZ927" s="93"/>
      <c r="CA927" s="110"/>
      <c r="CB927" s="118"/>
      <c r="CC927" s="93"/>
      <c r="CD927" s="93"/>
      <c r="CE927" s="110"/>
      <c r="CF927" s="118"/>
      <c r="CG927" s="93"/>
      <c r="CH927" s="93"/>
      <c r="CI927" s="110"/>
      <c r="CJ927" s="118"/>
      <c r="CK927" s="93"/>
      <c r="CL927" s="93"/>
      <c r="CM927" s="110"/>
      <c r="CN927" s="118"/>
      <c r="CO927" s="93"/>
      <c r="CP927" s="93"/>
      <c r="CQ927" s="110"/>
      <c r="CR927" s="118"/>
      <c r="CS927" s="93"/>
      <c r="CT927" s="93"/>
      <c r="CU927" s="110"/>
      <c r="CV927" s="118"/>
      <c r="CW927" s="93"/>
      <c r="CX927" s="93"/>
      <c r="CY927" s="110"/>
      <c r="CZ927" s="118"/>
      <c r="DA927" s="93"/>
      <c r="DB927" s="93"/>
      <c r="DC927" s="110"/>
      <c r="DD927" s="118"/>
      <c r="DE927" s="93"/>
      <c r="DF927" s="93"/>
      <c r="DG927" s="110"/>
      <c r="DH927" s="118"/>
      <c r="DI927" s="93"/>
      <c r="DJ927" s="93"/>
      <c r="DK927" s="110"/>
      <c r="DL927" s="118"/>
      <c r="DM927" s="93"/>
      <c r="DN927" s="93"/>
      <c r="DO927" s="110"/>
      <c r="DP927" s="118"/>
      <c r="DQ927" s="93"/>
      <c r="DR927" s="93"/>
      <c r="DS927" s="110"/>
      <c r="DT927" s="118"/>
      <c r="DU927" s="93"/>
      <c r="DV927" s="93"/>
      <c r="DW927" s="110"/>
      <c r="DX927" s="118"/>
      <c r="DY927" s="93"/>
      <c r="DZ927" s="93"/>
      <c r="EA927" s="110"/>
      <c r="EB927" s="118"/>
      <c r="EC927" s="93"/>
      <c r="ED927" s="93"/>
      <c r="EE927" s="110"/>
      <c r="EF927" s="118"/>
      <c r="EG927" s="93"/>
      <c r="EH927" s="93"/>
      <c r="EI927" s="110"/>
      <c r="EJ927" s="118"/>
      <c r="EK927" s="93"/>
      <c r="EL927" s="93"/>
      <c r="EM927" s="110"/>
      <c r="EN927" s="118"/>
      <c r="EO927" s="93"/>
      <c r="EP927" s="93"/>
      <c r="EQ927" s="110"/>
      <c r="ER927" s="118"/>
      <c r="ES927" s="93"/>
      <c r="ET927" s="93"/>
      <c r="EU927" s="110"/>
      <c r="EV927" s="118"/>
      <c r="EW927" s="93"/>
      <c r="EX927" s="93"/>
      <c r="EY927" s="110"/>
      <c r="EZ927" s="118"/>
      <c r="FA927" s="93"/>
      <c r="FB927" s="93"/>
      <c r="FC927" s="110"/>
      <c r="FD927" s="118"/>
      <c r="FE927" s="93"/>
      <c r="FF927" s="93"/>
      <c r="FG927" s="110"/>
      <c r="FH927" s="118"/>
      <c r="FI927" s="93"/>
      <c r="FJ927" s="93"/>
      <c r="FK927" s="110"/>
      <c r="FL927" s="118"/>
      <c r="FM927" s="93"/>
      <c r="FN927" s="93"/>
      <c r="FO927" s="110"/>
      <c r="FP927" s="118"/>
      <c r="FQ927" s="93"/>
      <c r="FR927" s="93"/>
      <c r="FS927" s="110"/>
      <c r="FT927" s="118"/>
      <c r="FU927" s="93"/>
      <c r="FV927" s="93"/>
      <c r="FW927" s="110"/>
      <c r="FX927" s="118"/>
      <c r="FY927" s="93"/>
      <c r="FZ927" s="93"/>
      <c r="GA927" s="110"/>
      <c r="GB927" s="118"/>
      <c r="GC927" s="93"/>
      <c r="GD927" s="93"/>
      <c r="GE927" s="110"/>
      <c r="GF927" s="118"/>
      <c r="GG927" s="93"/>
      <c r="GH927" s="93"/>
      <c r="GI927" s="110"/>
      <c r="GJ927" s="118"/>
      <c r="GK927" s="93"/>
      <c r="GL927" s="93"/>
      <c r="GM927" s="110"/>
      <c r="GN927" s="118"/>
      <c r="GO927" s="93"/>
      <c r="GP927" s="93"/>
      <c r="GQ927" s="110"/>
    </row>
    <row r="928" spans="1:199" ht="15.75" x14ac:dyDescent="0.25">
      <c r="A928">
        <f t="shared" si="740"/>
        <v>1</v>
      </c>
      <c r="B928">
        <f t="shared" si="741"/>
        <v>1900</v>
      </c>
      <c r="D928" s="93"/>
      <c r="E928" s="93"/>
      <c r="F928" s="93"/>
      <c r="G928" s="110"/>
      <c r="H928" s="118"/>
      <c r="I928" s="93"/>
      <c r="J928" s="93"/>
      <c r="K928" s="110"/>
      <c r="L928" s="118"/>
      <c r="M928" s="93"/>
      <c r="N928" s="93"/>
      <c r="O928" s="110"/>
      <c r="P928" s="118"/>
      <c r="Q928" s="93"/>
      <c r="R928" s="93"/>
      <c r="S928" s="110"/>
      <c r="T928" s="118"/>
      <c r="U928" s="93"/>
      <c r="V928" s="93"/>
      <c r="W928" s="110"/>
      <c r="X928" s="118"/>
      <c r="Y928" s="93"/>
      <c r="Z928" s="93"/>
      <c r="AA928" s="110"/>
      <c r="AB928" s="118"/>
      <c r="AC928" s="93"/>
      <c r="AD928" s="93"/>
      <c r="AE928" s="110"/>
      <c r="AF928" s="118"/>
      <c r="AG928" s="93"/>
      <c r="AH928" s="93"/>
      <c r="AI928" s="110"/>
      <c r="AJ928" s="118"/>
      <c r="AK928" s="93"/>
      <c r="AL928" s="93"/>
      <c r="AM928" s="110"/>
      <c r="AN928" s="118"/>
      <c r="AO928" s="93"/>
      <c r="AP928" s="93"/>
      <c r="AQ928" s="110"/>
      <c r="AR928" s="118"/>
      <c r="AS928" s="93"/>
      <c r="AT928" s="93"/>
      <c r="AU928" s="110"/>
      <c r="AV928" s="118"/>
      <c r="AW928" s="93"/>
      <c r="AX928" s="93"/>
      <c r="AY928" s="110"/>
      <c r="AZ928" s="118"/>
      <c r="BA928" s="93"/>
      <c r="BB928" s="93"/>
      <c r="BC928" s="110"/>
      <c r="BD928" s="118"/>
      <c r="BE928" s="93"/>
      <c r="BF928" s="93"/>
      <c r="BG928" s="110"/>
      <c r="BH928" s="118"/>
      <c r="BI928" s="93"/>
      <c r="BJ928" s="93"/>
      <c r="BK928" s="110"/>
      <c r="BL928" s="118"/>
      <c r="BM928" s="93"/>
      <c r="BN928" s="93"/>
      <c r="BO928" s="110"/>
      <c r="BP928" s="118"/>
      <c r="BQ928" s="93"/>
      <c r="BR928" s="93"/>
      <c r="BS928" s="110"/>
      <c r="BT928" s="118"/>
      <c r="BU928" s="93"/>
      <c r="BV928" s="93"/>
      <c r="BW928" s="110"/>
      <c r="BX928" s="118"/>
      <c r="BY928" s="93"/>
      <c r="BZ928" s="93"/>
      <c r="CA928" s="110"/>
      <c r="CB928" s="118"/>
      <c r="CC928" s="93"/>
      <c r="CD928" s="93"/>
      <c r="CE928" s="110"/>
      <c r="CF928" s="118"/>
      <c r="CG928" s="93"/>
      <c r="CH928" s="93"/>
      <c r="CI928" s="110"/>
      <c r="CJ928" s="118"/>
      <c r="CK928" s="93"/>
      <c r="CL928" s="93"/>
      <c r="CM928" s="110"/>
      <c r="CN928" s="118"/>
      <c r="CO928" s="93"/>
      <c r="CP928" s="93"/>
      <c r="CQ928" s="110"/>
      <c r="CR928" s="118"/>
      <c r="CS928" s="93"/>
      <c r="CT928" s="93"/>
      <c r="CU928" s="110"/>
      <c r="CV928" s="118"/>
      <c r="CW928" s="93"/>
      <c r="CX928" s="93"/>
      <c r="CY928" s="110"/>
      <c r="CZ928" s="118"/>
      <c r="DA928" s="93"/>
      <c r="DB928" s="93"/>
      <c r="DC928" s="110"/>
      <c r="DD928" s="118"/>
      <c r="DE928" s="93"/>
      <c r="DF928" s="93"/>
      <c r="DG928" s="110"/>
      <c r="DH928" s="118"/>
      <c r="DI928" s="93"/>
      <c r="DJ928" s="93"/>
      <c r="DK928" s="110"/>
      <c r="DL928" s="118"/>
      <c r="DM928" s="93"/>
      <c r="DN928" s="93"/>
      <c r="DO928" s="110"/>
      <c r="DP928" s="118"/>
      <c r="DQ928" s="93"/>
      <c r="DR928" s="93"/>
      <c r="DS928" s="110"/>
      <c r="DT928" s="118"/>
      <c r="DU928" s="93"/>
      <c r="DV928" s="93"/>
      <c r="DW928" s="110"/>
      <c r="DX928" s="118"/>
      <c r="DY928" s="93"/>
      <c r="DZ928" s="93"/>
      <c r="EA928" s="110"/>
      <c r="EB928" s="118"/>
      <c r="EC928" s="93"/>
      <c r="ED928" s="93"/>
      <c r="EE928" s="110"/>
      <c r="EF928" s="118"/>
      <c r="EG928" s="93"/>
      <c r="EH928" s="93"/>
      <c r="EI928" s="110"/>
      <c r="EJ928" s="118"/>
      <c r="EK928" s="93"/>
      <c r="EL928" s="93"/>
      <c r="EM928" s="110"/>
      <c r="EN928" s="118"/>
      <c r="EO928" s="93"/>
      <c r="EP928" s="93"/>
      <c r="EQ928" s="110"/>
      <c r="ER928" s="118"/>
      <c r="ES928" s="93"/>
      <c r="ET928" s="93"/>
      <c r="EU928" s="110"/>
      <c r="EV928" s="118"/>
      <c r="EW928" s="93"/>
      <c r="EX928" s="93"/>
      <c r="EY928" s="110"/>
      <c r="EZ928" s="118"/>
      <c r="FA928" s="93"/>
      <c r="FB928" s="93"/>
      <c r="FC928" s="110"/>
      <c r="FD928" s="118"/>
      <c r="FE928" s="93"/>
      <c r="FF928" s="93"/>
      <c r="FG928" s="110"/>
      <c r="FH928" s="118"/>
      <c r="FI928" s="93"/>
      <c r="FJ928" s="93"/>
      <c r="FK928" s="110"/>
      <c r="FL928" s="118"/>
      <c r="FM928" s="93"/>
      <c r="FN928" s="93"/>
      <c r="FO928" s="110"/>
      <c r="FP928" s="118"/>
      <c r="FQ928" s="93"/>
      <c r="FR928" s="93"/>
      <c r="FS928" s="110"/>
      <c r="FT928" s="118"/>
      <c r="FU928" s="93"/>
      <c r="FV928" s="93"/>
      <c r="FW928" s="110"/>
      <c r="FX928" s="118"/>
      <c r="FY928" s="93"/>
      <c r="FZ928" s="93"/>
      <c r="GA928" s="110"/>
      <c r="GB928" s="118"/>
      <c r="GC928" s="93"/>
      <c r="GD928" s="93"/>
      <c r="GE928" s="110"/>
      <c r="GF928" s="118"/>
      <c r="GG928" s="93"/>
      <c r="GH928" s="93"/>
      <c r="GI928" s="110"/>
      <c r="GJ928" s="118"/>
      <c r="GK928" s="93"/>
      <c r="GL928" s="93"/>
      <c r="GM928" s="110"/>
      <c r="GN928" s="118"/>
      <c r="GO928" s="93"/>
      <c r="GP928" s="93"/>
      <c r="GQ928" s="110"/>
    </row>
    <row r="929" spans="1:199" ht="15.75" x14ac:dyDescent="0.25">
      <c r="A929">
        <f t="shared" si="740"/>
        <v>1</v>
      </c>
      <c r="B929">
        <f t="shared" si="741"/>
        <v>1900</v>
      </c>
      <c r="D929" s="93"/>
      <c r="E929" s="93"/>
      <c r="F929" s="93"/>
      <c r="G929" s="110"/>
      <c r="H929" s="118"/>
      <c r="I929" s="93"/>
      <c r="J929" s="93"/>
      <c r="K929" s="110"/>
      <c r="L929" s="118"/>
      <c r="M929" s="93"/>
      <c r="N929" s="93"/>
      <c r="O929" s="110"/>
      <c r="P929" s="118"/>
      <c r="Q929" s="93"/>
      <c r="R929" s="93"/>
      <c r="S929" s="110"/>
      <c r="T929" s="118"/>
      <c r="U929" s="93"/>
      <c r="V929" s="93"/>
      <c r="W929" s="110"/>
      <c r="X929" s="118"/>
      <c r="Y929" s="93"/>
      <c r="Z929" s="93"/>
      <c r="AA929" s="110"/>
      <c r="AB929" s="118"/>
      <c r="AC929" s="93"/>
      <c r="AD929" s="93"/>
      <c r="AE929" s="110"/>
      <c r="AF929" s="118"/>
      <c r="AG929" s="93"/>
      <c r="AH929" s="93"/>
      <c r="AI929" s="110"/>
      <c r="AJ929" s="118"/>
      <c r="AK929" s="93"/>
      <c r="AL929" s="93"/>
      <c r="AM929" s="110"/>
      <c r="AN929" s="118"/>
      <c r="AO929" s="93"/>
      <c r="AP929" s="93"/>
      <c r="AQ929" s="110"/>
      <c r="AR929" s="118"/>
      <c r="AS929" s="93"/>
      <c r="AT929" s="93"/>
      <c r="AU929" s="110"/>
      <c r="AV929" s="118"/>
      <c r="AW929" s="93"/>
      <c r="AX929" s="93"/>
      <c r="AY929" s="110"/>
      <c r="AZ929" s="118"/>
      <c r="BA929" s="93"/>
      <c r="BB929" s="93"/>
      <c r="BC929" s="110"/>
      <c r="BD929" s="118"/>
      <c r="BE929" s="93"/>
      <c r="BF929" s="93"/>
      <c r="BG929" s="110"/>
      <c r="BH929" s="118"/>
      <c r="BI929" s="93"/>
      <c r="BJ929" s="93"/>
      <c r="BK929" s="110"/>
      <c r="BL929" s="118"/>
      <c r="BM929" s="93"/>
      <c r="BN929" s="93"/>
      <c r="BO929" s="110"/>
      <c r="BP929" s="118"/>
      <c r="BQ929" s="93"/>
      <c r="BR929" s="93"/>
      <c r="BS929" s="110"/>
      <c r="BT929" s="118"/>
      <c r="BU929" s="93"/>
      <c r="BV929" s="93"/>
      <c r="BW929" s="110"/>
      <c r="BX929" s="118"/>
      <c r="BY929" s="93"/>
      <c r="BZ929" s="93"/>
      <c r="CA929" s="110"/>
      <c r="CB929" s="118"/>
      <c r="CC929" s="93"/>
      <c r="CD929" s="93"/>
      <c r="CE929" s="110"/>
      <c r="CF929" s="118"/>
      <c r="CG929" s="93"/>
      <c r="CH929" s="93"/>
      <c r="CI929" s="110"/>
      <c r="CJ929" s="118"/>
      <c r="CK929" s="93"/>
      <c r="CL929" s="93"/>
      <c r="CM929" s="110"/>
      <c r="CN929" s="118"/>
      <c r="CO929" s="93"/>
      <c r="CP929" s="93"/>
      <c r="CQ929" s="110"/>
      <c r="CR929" s="118"/>
      <c r="CS929" s="93"/>
      <c r="CT929" s="93"/>
      <c r="CU929" s="110"/>
      <c r="CV929" s="118"/>
      <c r="CW929" s="93"/>
      <c r="CX929" s="93"/>
      <c r="CY929" s="110"/>
      <c r="CZ929" s="118"/>
      <c r="DA929" s="93"/>
      <c r="DB929" s="93"/>
      <c r="DC929" s="110"/>
      <c r="DD929" s="118"/>
      <c r="DE929" s="93"/>
      <c r="DF929" s="93"/>
      <c r="DG929" s="110"/>
      <c r="DH929" s="118"/>
      <c r="DI929" s="93"/>
      <c r="DJ929" s="93"/>
      <c r="DK929" s="110"/>
      <c r="DL929" s="118"/>
      <c r="DM929" s="93"/>
      <c r="DN929" s="93"/>
      <c r="DO929" s="110"/>
      <c r="DP929" s="118"/>
      <c r="DQ929" s="93"/>
      <c r="DR929" s="93"/>
      <c r="DS929" s="110"/>
      <c r="DT929" s="118"/>
      <c r="DU929" s="93"/>
      <c r="DV929" s="93"/>
      <c r="DW929" s="110"/>
      <c r="DX929" s="118"/>
      <c r="DY929" s="93"/>
      <c r="DZ929" s="93"/>
      <c r="EA929" s="110"/>
      <c r="EB929" s="118"/>
      <c r="EC929" s="93"/>
      <c r="ED929" s="93"/>
      <c r="EE929" s="110"/>
      <c r="EF929" s="118"/>
      <c r="EG929" s="93"/>
      <c r="EH929" s="93"/>
      <c r="EI929" s="110"/>
      <c r="EJ929" s="118"/>
      <c r="EK929" s="93"/>
      <c r="EL929" s="93"/>
      <c r="EM929" s="110"/>
      <c r="EN929" s="118"/>
      <c r="EO929" s="93"/>
      <c r="EP929" s="93"/>
      <c r="EQ929" s="110"/>
      <c r="ER929" s="118"/>
      <c r="ES929" s="93"/>
      <c r="ET929" s="93"/>
      <c r="EU929" s="110"/>
      <c r="EV929" s="118"/>
      <c r="EW929" s="93"/>
      <c r="EX929" s="93"/>
      <c r="EY929" s="110"/>
      <c r="EZ929" s="118"/>
      <c r="FA929" s="93"/>
      <c r="FB929" s="93"/>
      <c r="FC929" s="110"/>
      <c r="FD929" s="118"/>
      <c r="FE929" s="93"/>
      <c r="FF929" s="93"/>
      <c r="FG929" s="110"/>
      <c r="FH929" s="118"/>
      <c r="FI929" s="93"/>
      <c r="FJ929" s="93"/>
      <c r="FK929" s="110"/>
      <c r="FL929" s="118"/>
      <c r="FM929" s="93"/>
      <c r="FN929" s="93"/>
      <c r="FO929" s="110"/>
      <c r="FP929" s="118"/>
      <c r="FQ929" s="93"/>
      <c r="FR929" s="93"/>
      <c r="FS929" s="110"/>
      <c r="FT929" s="118"/>
      <c r="FU929" s="93"/>
      <c r="FV929" s="93"/>
      <c r="FW929" s="110"/>
      <c r="FX929" s="118"/>
      <c r="FY929" s="93"/>
      <c r="FZ929" s="93"/>
      <c r="GA929" s="110"/>
      <c r="GB929" s="118"/>
      <c r="GC929" s="93"/>
      <c r="GD929" s="93"/>
      <c r="GE929" s="110"/>
      <c r="GF929" s="118"/>
      <c r="GG929" s="93"/>
      <c r="GH929" s="93"/>
      <c r="GI929" s="110"/>
      <c r="GJ929" s="118"/>
      <c r="GK929" s="93"/>
      <c r="GL929" s="93"/>
      <c r="GM929" s="110"/>
      <c r="GN929" s="118"/>
      <c r="GO929" s="93"/>
      <c r="GP929" s="93"/>
      <c r="GQ929" s="110"/>
    </row>
    <row r="930" spans="1:199" ht="15.75" x14ac:dyDescent="0.25">
      <c r="A930">
        <f t="shared" si="740"/>
        <v>1</v>
      </c>
      <c r="B930">
        <f t="shared" si="741"/>
        <v>1900</v>
      </c>
      <c r="D930" s="93"/>
      <c r="E930" s="93"/>
      <c r="F930" s="93"/>
      <c r="G930" s="110"/>
      <c r="H930" s="118"/>
      <c r="I930" s="93"/>
      <c r="J930" s="93"/>
      <c r="K930" s="110"/>
      <c r="L930" s="118"/>
      <c r="M930" s="93"/>
      <c r="N930" s="93"/>
      <c r="O930" s="110"/>
      <c r="P930" s="118"/>
      <c r="Q930" s="93"/>
      <c r="R930" s="93"/>
      <c r="S930" s="110"/>
      <c r="T930" s="118"/>
      <c r="U930" s="93"/>
      <c r="V930" s="93"/>
      <c r="W930" s="110"/>
      <c r="X930" s="118"/>
      <c r="Y930" s="93"/>
      <c r="Z930" s="93"/>
      <c r="AA930" s="110"/>
      <c r="AB930" s="118"/>
      <c r="AC930" s="93"/>
      <c r="AD930" s="93"/>
      <c r="AE930" s="110"/>
      <c r="AF930" s="118"/>
      <c r="AG930" s="93"/>
      <c r="AH930" s="93"/>
      <c r="AI930" s="110"/>
      <c r="AJ930" s="118"/>
      <c r="AK930" s="93"/>
      <c r="AL930" s="93"/>
      <c r="AM930" s="110"/>
      <c r="AN930" s="118"/>
      <c r="AO930" s="93"/>
      <c r="AP930" s="93"/>
      <c r="AQ930" s="110"/>
      <c r="AR930" s="118"/>
      <c r="AS930" s="93"/>
      <c r="AT930" s="93"/>
      <c r="AU930" s="110"/>
      <c r="AV930" s="118"/>
      <c r="AW930" s="93"/>
      <c r="AX930" s="93"/>
      <c r="AY930" s="110"/>
      <c r="AZ930" s="118"/>
      <c r="BA930" s="93"/>
      <c r="BB930" s="93"/>
      <c r="BC930" s="110"/>
      <c r="BD930" s="118"/>
      <c r="BE930" s="93"/>
      <c r="BF930" s="93"/>
      <c r="BG930" s="110"/>
      <c r="BH930" s="118"/>
      <c r="BI930" s="93"/>
      <c r="BJ930" s="93"/>
      <c r="BK930" s="110"/>
      <c r="BL930" s="118"/>
      <c r="BM930" s="93"/>
      <c r="BN930" s="93"/>
      <c r="BO930" s="110"/>
      <c r="BP930" s="118"/>
      <c r="BQ930" s="93"/>
      <c r="BR930" s="93"/>
      <c r="BS930" s="110"/>
      <c r="BT930" s="118"/>
      <c r="BU930" s="93"/>
      <c r="BV930" s="93"/>
      <c r="BW930" s="110"/>
      <c r="BX930" s="118"/>
      <c r="BY930" s="93"/>
      <c r="BZ930" s="93"/>
      <c r="CA930" s="110"/>
      <c r="CB930" s="118"/>
      <c r="CC930" s="93"/>
      <c r="CD930" s="93"/>
      <c r="CE930" s="110"/>
      <c r="CF930" s="118"/>
      <c r="CG930" s="93"/>
      <c r="CH930" s="93"/>
      <c r="CI930" s="110"/>
      <c r="CJ930" s="118"/>
      <c r="CK930" s="93"/>
      <c r="CL930" s="93"/>
      <c r="CM930" s="110"/>
      <c r="CN930" s="118"/>
      <c r="CO930" s="93"/>
      <c r="CP930" s="93"/>
      <c r="CQ930" s="110"/>
      <c r="CR930" s="118"/>
      <c r="CS930" s="93"/>
      <c r="CT930" s="93"/>
      <c r="CU930" s="110"/>
      <c r="CV930" s="118"/>
      <c r="CW930" s="93"/>
      <c r="CX930" s="93"/>
      <c r="CY930" s="110"/>
      <c r="CZ930" s="118"/>
      <c r="DA930" s="93"/>
      <c r="DB930" s="93"/>
      <c r="DC930" s="110"/>
      <c r="DD930" s="118"/>
      <c r="DE930" s="93"/>
      <c r="DF930" s="93"/>
      <c r="DG930" s="110"/>
      <c r="DH930" s="118"/>
      <c r="DI930" s="93"/>
      <c r="DJ930" s="93"/>
      <c r="DK930" s="110"/>
      <c r="DL930" s="118"/>
      <c r="DM930" s="93"/>
      <c r="DN930" s="93"/>
      <c r="DO930" s="110"/>
      <c r="DP930" s="118"/>
      <c r="DQ930" s="93"/>
      <c r="DR930" s="93"/>
      <c r="DS930" s="110"/>
      <c r="DT930" s="118"/>
      <c r="DU930" s="93"/>
      <c r="DV930" s="93"/>
      <c r="DW930" s="110"/>
      <c r="DX930" s="118"/>
      <c r="DY930" s="93"/>
      <c r="DZ930" s="93"/>
      <c r="EA930" s="110"/>
      <c r="EB930" s="118"/>
      <c r="EC930" s="93"/>
      <c r="ED930" s="93"/>
      <c r="EE930" s="110"/>
      <c r="EF930" s="118"/>
      <c r="EG930" s="93"/>
      <c r="EH930" s="93"/>
      <c r="EI930" s="110"/>
      <c r="EJ930" s="118"/>
      <c r="EK930" s="93"/>
      <c r="EL930" s="93"/>
      <c r="EM930" s="110"/>
      <c r="EN930" s="118"/>
      <c r="EO930" s="93"/>
      <c r="EP930" s="93"/>
      <c r="EQ930" s="110"/>
      <c r="ER930" s="118"/>
      <c r="ES930" s="93"/>
      <c r="ET930" s="93"/>
      <c r="EU930" s="110"/>
      <c r="EV930" s="118"/>
      <c r="EW930" s="93"/>
      <c r="EX930" s="93"/>
      <c r="EY930" s="110"/>
      <c r="EZ930" s="118"/>
      <c r="FA930" s="93"/>
      <c r="FB930" s="93"/>
      <c r="FC930" s="110"/>
      <c r="FD930" s="118"/>
      <c r="FE930" s="93"/>
      <c r="FF930" s="93"/>
      <c r="FG930" s="110"/>
      <c r="FH930" s="118"/>
      <c r="FI930" s="93"/>
      <c r="FJ930" s="93"/>
      <c r="FK930" s="110"/>
      <c r="FL930" s="118"/>
      <c r="FM930" s="93"/>
      <c r="FN930" s="93"/>
      <c r="FO930" s="110"/>
      <c r="FP930" s="118"/>
      <c r="FQ930" s="93"/>
      <c r="FR930" s="93"/>
      <c r="FS930" s="110"/>
      <c r="FT930" s="118"/>
      <c r="FU930" s="93"/>
      <c r="FV930" s="93"/>
      <c r="FW930" s="110"/>
      <c r="FX930" s="118"/>
      <c r="FY930" s="93"/>
      <c r="FZ930" s="93"/>
      <c r="GA930" s="110"/>
      <c r="GB930" s="118"/>
      <c r="GC930" s="93"/>
      <c r="GD930" s="93"/>
      <c r="GE930" s="110"/>
      <c r="GF930" s="118"/>
      <c r="GG930" s="93"/>
      <c r="GH930" s="93"/>
      <c r="GI930" s="110"/>
      <c r="GJ930" s="118"/>
      <c r="GK930" s="93"/>
      <c r="GL930" s="93"/>
      <c r="GM930" s="110"/>
      <c r="GN930" s="118"/>
      <c r="GO930" s="93"/>
      <c r="GP930" s="93"/>
      <c r="GQ930" s="110"/>
    </row>
    <row r="931" spans="1:199" ht="15.75" x14ac:dyDescent="0.25">
      <c r="A931">
        <f t="shared" si="740"/>
        <v>1</v>
      </c>
      <c r="B931">
        <f t="shared" si="741"/>
        <v>1900</v>
      </c>
      <c r="D931" s="93"/>
      <c r="E931" s="93"/>
      <c r="F931" s="93"/>
      <c r="G931" s="110"/>
      <c r="H931" s="118"/>
      <c r="I931" s="93"/>
      <c r="J931" s="93"/>
      <c r="K931" s="110"/>
      <c r="L931" s="118"/>
      <c r="M931" s="93"/>
      <c r="N931" s="93"/>
      <c r="O931" s="110"/>
      <c r="P931" s="118"/>
      <c r="Q931" s="93"/>
      <c r="R931" s="93"/>
      <c r="S931" s="110"/>
      <c r="T931" s="118"/>
      <c r="U931" s="93"/>
      <c r="V931" s="93"/>
      <c r="W931" s="110"/>
      <c r="X931" s="118"/>
      <c r="Y931" s="93"/>
      <c r="Z931" s="93"/>
      <c r="AA931" s="110"/>
      <c r="AB931" s="118"/>
      <c r="AC931" s="93"/>
      <c r="AD931" s="93"/>
      <c r="AE931" s="110"/>
      <c r="AF931" s="118"/>
      <c r="AG931" s="93"/>
      <c r="AH931" s="93"/>
      <c r="AI931" s="110"/>
      <c r="AJ931" s="118"/>
      <c r="AK931" s="93"/>
      <c r="AL931" s="93"/>
      <c r="AM931" s="110"/>
      <c r="AN931" s="118"/>
      <c r="AO931" s="93"/>
      <c r="AP931" s="93"/>
      <c r="AQ931" s="110"/>
      <c r="AR931" s="118"/>
      <c r="AS931" s="93"/>
      <c r="AT931" s="93"/>
      <c r="AU931" s="110"/>
      <c r="AV931" s="118"/>
      <c r="AW931" s="93"/>
      <c r="AX931" s="93"/>
      <c r="AY931" s="110"/>
      <c r="AZ931" s="118"/>
      <c r="BA931" s="93"/>
      <c r="BB931" s="93"/>
      <c r="BC931" s="110"/>
      <c r="BD931" s="118"/>
      <c r="BE931" s="93"/>
      <c r="BF931" s="93"/>
      <c r="BG931" s="110"/>
      <c r="BH931" s="118"/>
      <c r="BI931" s="93"/>
      <c r="BJ931" s="93"/>
      <c r="BK931" s="110"/>
      <c r="BL931" s="118"/>
      <c r="BM931" s="93"/>
      <c r="BN931" s="93"/>
      <c r="BO931" s="110"/>
      <c r="BP931" s="118"/>
      <c r="BQ931" s="93"/>
      <c r="BR931" s="93"/>
      <c r="BS931" s="110"/>
      <c r="BT931" s="118"/>
      <c r="BU931" s="93"/>
      <c r="BV931" s="93"/>
      <c r="BW931" s="110"/>
      <c r="BX931" s="118"/>
      <c r="BY931" s="93"/>
      <c r="BZ931" s="93"/>
      <c r="CA931" s="110"/>
      <c r="CB931" s="118"/>
      <c r="CC931" s="93"/>
      <c r="CD931" s="93"/>
      <c r="CE931" s="110"/>
      <c r="CF931" s="118"/>
      <c r="CG931" s="93"/>
      <c r="CH931" s="93"/>
      <c r="CI931" s="110"/>
      <c r="CJ931" s="118"/>
      <c r="CK931" s="93"/>
      <c r="CL931" s="93"/>
      <c r="CM931" s="110"/>
      <c r="CN931" s="118"/>
      <c r="CO931" s="93"/>
      <c r="CP931" s="93"/>
      <c r="CQ931" s="110"/>
      <c r="CR931" s="118"/>
      <c r="CS931" s="93"/>
      <c r="CT931" s="93"/>
      <c r="CU931" s="110"/>
      <c r="CV931" s="118"/>
      <c r="CW931" s="93"/>
      <c r="CX931" s="93"/>
      <c r="CY931" s="110"/>
      <c r="CZ931" s="118"/>
      <c r="DA931" s="93"/>
      <c r="DB931" s="93"/>
      <c r="DC931" s="110"/>
      <c r="DD931" s="118"/>
      <c r="DE931" s="93"/>
      <c r="DF931" s="93"/>
      <c r="DG931" s="110"/>
      <c r="DH931" s="118"/>
      <c r="DI931" s="93"/>
      <c r="DJ931" s="93"/>
      <c r="DK931" s="110"/>
      <c r="DL931" s="118"/>
      <c r="DM931" s="93"/>
      <c r="DN931" s="93"/>
      <c r="DO931" s="110"/>
      <c r="DP931" s="118"/>
      <c r="DQ931" s="93"/>
      <c r="DR931" s="93"/>
      <c r="DS931" s="110"/>
      <c r="DT931" s="118"/>
      <c r="DU931" s="93"/>
      <c r="DV931" s="93"/>
      <c r="DW931" s="110"/>
      <c r="DX931" s="118"/>
      <c r="DY931" s="93"/>
      <c r="DZ931" s="93"/>
      <c r="EA931" s="110"/>
      <c r="EB931" s="118"/>
      <c r="EC931" s="93"/>
      <c r="ED931" s="93"/>
      <c r="EE931" s="110"/>
      <c r="EF931" s="118"/>
      <c r="EG931" s="93"/>
      <c r="EH931" s="93"/>
      <c r="EI931" s="110"/>
      <c r="EJ931" s="118"/>
      <c r="EK931" s="93"/>
      <c r="EL931" s="93"/>
      <c r="EM931" s="110"/>
      <c r="EN931" s="118"/>
      <c r="EO931" s="93"/>
      <c r="EP931" s="93"/>
      <c r="EQ931" s="110"/>
      <c r="ER931" s="118"/>
      <c r="ES931" s="93"/>
      <c r="ET931" s="93"/>
      <c r="EU931" s="110"/>
      <c r="EV931" s="118"/>
      <c r="EW931" s="93"/>
      <c r="EX931" s="93"/>
      <c r="EY931" s="110"/>
      <c r="EZ931" s="118"/>
      <c r="FA931" s="93"/>
      <c r="FB931" s="93"/>
      <c r="FC931" s="110"/>
      <c r="FD931" s="118"/>
      <c r="FE931" s="93"/>
      <c r="FF931" s="93"/>
      <c r="FG931" s="110"/>
      <c r="FH931" s="118"/>
      <c r="FI931" s="93"/>
      <c r="FJ931" s="93"/>
      <c r="FK931" s="110"/>
      <c r="FL931" s="118"/>
      <c r="FM931" s="93"/>
      <c r="FN931" s="93"/>
      <c r="FO931" s="110"/>
      <c r="FP931" s="118"/>
      <c r="FQ931" s="93"/>
      <c r="FR931" s="93"/>
      <c r="FS931" s="110"/>
      <c r="FT931" s="118"/>
      <c r="FU931" s="93"/>
      <c r="FV931" s="93"/>
      <c r="FW931" s="110"/>
      <c r="FX931" s="118"/>
      <c r="FY931" s="93"/>
      <c r="FZ931" s="93"/>
      <c r="GA931" s="110"/>
      <c r="GB931" s="118"/>
      <c r="GC931" s="93"/>
      <c r="GD931" s="93"/>
      <c r="GE931" s="110"/>
      <c r="GF931" s="118"/>
      <c r="GG931" s="93"/>
      <c r="GH931" s="93"/>
      <c r="GI931" s="110"/>
      <c r="GJ931" s="118"/>
      <c r="GK931" s="93"/>
      <c r="GL931" s="93"/>
      <c r="GM931" s="110"/>
      <c r="GN931" s="118"/>
      <c r="GO931" s="93"/>
      <c r="GP931" s="93"/>
      <c r="GQ931" s="110"/>
    </row>
    <row r="932" spans="1:199" ht="15.75" x14ac:dyDescent="0.25">
      <c r="A932">
        <f t="shared" si="740"/>
        <v>1</v>
      </c>
      <c r="B932">
        <f t="shared" si="741"/>
        <v>1900</v>
      </c>
      <c r="D932" s="93"/>
      <c r="E932" s="93"/>
      <c r="F932" s="93"/>
      <c r="G932" s="110"/>
      <c r="H932" s="118"/>
      <c r="I932" s="93"/>
      <c r="J932" s="93"/>
      <c r="K932" s="110"/>
      <c r="L932" s="118"/>
      <c r="M932" s="93"/>
      <c r="N932" s="93"/>
      <c r="O932" s="110"/>
      <c r="P932" s="118"/>
      <c r="Q932" s="93"/>
      <c r="R932" s="93"/>
      <c r="S932" s="110"/>
      <c r="T932" s="118"/>
      <c r="U932" s="93"/>
      <c r="V932" s="93"/>
      <c r="W932" s="110"/>
      <c r="X932" s="118"/>
      <c r="Y932" s="93"/>
      <c r="Z932" s="93"/>
      <c r="AA932" s="110"/>
      <c r="AB932" s="118"/>
      <c r="AC932" s="93"/>
      <c r="AD932" s="93"/>
      <c r="AE932" s="110"/>
      <c r="AF932" s="118"/>
      <c r="AG932" s="93"/>
      <c r="AH932" s="93"/>
      <c r="AI932" s="110"/>
      <c r="AJ932" s="118"/>
      <c r="AK932" s="93"/>
      <c r="AL932" s="93"/>
      <c r="AM932" s="110"/>
      <c r="AN932" s="118"/>
      <c r="AO932" s="93"/>
      <c r="AP932" s="93"/>
      <c r="AQ932" s="110"/>
      <c r="AR932" s="118"/>
      <c r="AS932" s="93"/>
      <c r="AT932" s="93"/>
      <c r="AU932" s="110"/>
      <c r="AV932" s="118"/>
      <c r="AW932" s="93"/>
      <c r="AX932" s="93"/>
      <c r="AY932" s="110"/>
      <c r="AZ932" s="118"/>
      <c r="BA932" s="93"/>
      <c r="BB932" s="93"/>
      <c r="BC932" s="110"/>
      <c r="BD932" s="118"/>
      <c r="BE932" s="93"/>
      <c r="BF932" s="93"/>
      <c r="BG932" s="110"/>
      <c r="BH932" s="118"/>
      <c r="BI932" s="93"/>
      <c r="BJ932" s="93"/>
      <c r="BK932" s="110"/>
      <c r="BL932" s="118"/>
      <c r="BM932" s="93"/>
      <c r="BN932" s="93"/>
      <c r="BO932" s="110"/>
      <c r="BP932" s="118"/>
      <c r="BQ932" s="93"/>
      <c r="BR932" s="93"/>
      <c r="BS932" s="110"/>
      <c r="BT932" s="118"/>
      <c r="BU932" s="93"/>
      <c r="BV932" s="93"/>
      <c r="BW932" s="110"/>
      <c r="BX932" s="118"/>
      <c r="BY932" s="93"/>
      <c r="BZ932" s="93"/>
      <c r="CA932" s="110"/>
      <c r="CB932" s="118"/>
      <c r="CC932" s="93"/>
      <c r="CD932" s="93"/>
      <c r="CE932" s="110"/>
      <c r="CF932" s="118"/>
      <c r="CG932" s="93"/>
      <c r="CH932" s="93"/>
      <c r="CI932" s="110"/>
      <c r="CJ932" s="118"/>
      <c r="CK932" s="93"/>
      <c r="CL932" s="93"/>
      <c r="CM932" s="110"/>
      <c r="CN932" s="118"/>
      <c r="CO932" s="93"/>
      <c r="CP932" s="93"/>
      <c r="CQ932" s="110"/>
      <c r="CR932" s="118"/>
      <c r="CS932" s="93"/>
      <c r="CT932" s="93"/>
      <c r="CU932" s="110"/>
      <c r="CV932" s="118"/>
      <c r="CW932" s="93"/>
      <c r="CX932" s="93"/>
      <c r="CY932" s="110"/>
      <c r="CZ932" s="118"/>
      <c r="DA932" s="93"/>
      <c r="DB932" s="93"/>
      <c r="DC932" s="110"/>
      <c r="DD932" s="118"/>
      <c r="DE932" s="93"/>
      <c r="DF932" s="93"/>
      <c r="DG932" s="110"/>
      <c r="DH932" s="118"/>
      <c r="DI932" s="93"/>
      <c r="DJ932" s="93"/>
      <c r="DK932" s="110"/>
      <c r="DL932" s="118"/>
      <c r="DM932" s="93"/>
      <c r="DN932" s="93"/>
      <c r="DO932" s="110"/>
      <c r="DP932" s="118"/>
      <c r="DQ932" s="93"/>
      <c r="DR932" s="93"/>
      <c r="DS932" s="110"/>
      <c r="DT932" s="118"/>
      <c r="DU932" s="93"/>
      <c r="DV932" s="93"/>
      <c r="DW932" s="110"/>
      <c r="DX932" s="118"/>
      <c r="DY932" s="93"/>
      <c r="DZ932" s="93"/>
      <c r="EA932" s="110"/>
      <c r="EB932" s="118"/>
      <c r="EC932" s="93"/>
      <c r="ED932" s="93"/>
      <c r="EE932" s="110"/>
      <c r="EF932" s="118"/>
      <c r="EG932" s="93"/>
      <c r="EH932" s="93"/>
      <c r="EI932" s="110"/>
      <c r="EJ932" s="118"/>
      <c r="EK932" s="93"/>
      <c r="EL932" s="93"/>
      <c r="EM932" s="110"/>
      <c r="EN932" s="118"/>
      <c r="EO932" s="93"/>
      <c r="EP932" s="93"/>
      <c r="EQ932" s="110"/>
      <c r="ER932" s="118"/>
      <c r="ES932" s="93"/>
      <c r="ET932" s="93"/>
      <c r="EU932" s="110"/>
      <c r="EV932" s="118"/>
      <c r="EW932" s="93"/>
      <c r="EX932" s="93"/>
      <c r="EY932" s="110"/>
      <c r="EZ932" s="118"/>
      <c r="FA932" s="93"/>
      <c r="FB932" s="93"/>
      <c r="FC932" s="110"/>
      <c r="FD932" s="118"/>
      <c r="FE932" s="93"/>
      <c r="FF932" s="93"/>
      <c r="FG932" s="110"/>
      <c r="FH932" s="118"/>
      <c r="FI932" s="93"/>
      <c r="FJ932" s="93"/>
      <c r="FK932" s="110"/>
      <c r="FL932" s="118"/>
      <c r="FM932" s="93"/>
      <c r="FN932" s="93"/>
      <c r="FO932" s="110"/>
      <c r="FP932" s="118"/>
      <c r="FQ932" s="93"/>
      <c r="FR932" s="93"/>
      <c r="FS932" s="110"/>
      <c r="FT932" s="118"/>
      <c r="FU932" s="93"/>
      <c r="FV932" s="93"/>
      <c r="FW932" s="110"/>
      <c r="FX932" s="118"/>
      <c r="FY932" s="93"/>
      <c r="FZ932" s="93"/>
      <c r="GA932" s="110"/>
      <c r="GB932" s="118"/>
      <c r="GC932" s="93"/>
      <c r="GD932" s="93"/>
      <c r="GE932" s="110"/>
      <c r="GF932" s="118"/>
      <c r="GG932" s="93"/>
      <c r="GH932" s="93"/>
      <c r="GI932" s="110"/>
      <c r="GJ932" s="118"/>
      <c r="GK932" s="93"/>
      <c r="GL932" s="93"/>
      <c r="GM932" s="110"/>
      <c r="GN932" s="118"/>
      <c r="GO932" s="93"/>
      <c r="GP932" s="93"/>
      <c r="GQ932" s="110"/>
    </row>
    <row r="933" spans="1:199" ht="15.75" x14ac:dyDescent="0.25">
      <c r="A933">
        <f t="shared" si="740"/>
        <v>1</v>
      </c>
      <c r="B933">
        <f t="shared" si="741"/>
        <v>1900</v>
      </c>
      <c r="D933" s="93"/>
      <c r="E933" s="93"/>
      <c r="F933" s="93"/>
      <c r="G933" s="110"/>
      <c r="H933" s="118"/>
      <c r="I933" s="93"/>
      <c r="J933" s="93"/>
      <c r="K933" s="110"/>
      <c r="L933" s="118"/>
      <c r="M933" s="93"/>
      <c r="N933" s="93"/>
      <c r="O933" s="110"/>
      <c r="P933" s="118"/>
      <c r="Q933" s="93"/>
      <c r="R933" s="93"/>
      <c r="S933" s="110"/>
      <c r="T933" s="118"/>
      <c r="U933" s="93"/>
      <c r="V933" s="93"/>
      <c r="W933" s="110"/>
      <c r="X933" s="118"/>
      <c r="Y933" s="93"/>
      <c r="Z933" s="93"/>
      <c r="AA933" s="110"/>
      <c r="AB933" s="118"/>
      <c r="AC933" s="93"/>
      <c r="AD933" s="93"/>
      <c r="AE933" s="110"/>
      <c r="AF933" s="118"/>
      <c r="AG933" s="93"/>
      <c r="AH933" s="93"/>
      <c r="AI933" s="110"/>
      <c r="AJ933" s="118"/>
      <c r="AK933" s="93"/>
      <c r="AL933" s="93"/>
      <c r="AM933" s="110"/>
      <c r="AN933" s="118"/>
      <c r="AO933" s="93"/>
      <c r="AP933" s="93"/>
      <c r="AQ933" s="110"/>
      <c r="AR933" s="118"/>
      <c r="AS933" s="93"/>
      <c r="AT933" s="93"/>
      <c r="AU933" s="110"/>
      <c r="AV933" s="118"/>
      <c r="AW933" s="93"/>
      <c r="AX933" s="93"/>
      <c r="AY933" s="110"/>
      <c r="AZ933" s="118"/>
      <c r="BA933" s="93"/>
      <c r="BB933" s="93"/>
      <c r="BC933" s="110"/>
      <c r="BD933" s="118"/>
      <c r="BE933" s="93"/>
      <c r="BF933" s="93"/>
      <c r="BG933" s="110"/>
      <c r="BH933" s="118"/>
      <c r="BI933" s="93"/>
      <c r="BJ933" s="93"/>
      <c r="BK933" s="110"/>
      <c r="BL933" s="118"/>
      <c r="BM933" s="93"/>
      <c r="BN933" s="93"/>
      <c r="BO933" s="110"/>
      <c r="BP933" s="118"/>
      <c r="BQ933" s="93"/>
      <c r="BR933" s="93"/>
      <c r="BS933" s="110"/>
      <c r="BT933" s="118"/>
      <c r="BU933" s="93"/>
      <c r="BV933" s="93"/>
      <c r="BW933" s="110"/>
      <c r="BX933" s="118"/>
      <c r="BY933" s="93"/>
      <c r="BZ933" s="93"/>
      <c r="CA933" s="110"/>
      <c r="CB933" s="118"/>
      <c r="CC933" s="93"/>
      <c r="CD933" s="93"/>
      <c r="CE933" s="110"/>
      <c r="CF933" s="118"/>
      <c r="CG933" s="93"/>
      <c r="CH933" s="93"/>
      <c r="CI933" s="110"/>
      <c r="CJ933" s="118"/>
      <c r="CK933" s="93"/>
      <c r="CL933" s="93"/>
      <c r="CM933" s="110"/>
      <c r="CN933" s="118"/>
      <c r="CO933" s="93"/>
      <c r="CP933" s="93"/>
      <c r="CQ933" s="110"/>
      <c r="CR933" s="118"/>
      <c r="CS933" s="93"/>
      <c r="CT933" s="93"/>
      <c r="CU933" s="110"/>
      <c r="CV933" s="118"/>
      <c r="CW933" s="93"/>
      <c r="CX933" s="93"/>
      <c r="CY933" s="110"/>
      <c r="CZ933" s="118"/>
      <c r="DA933" s="93"/>
      <c r="DB933" s="93"/>
      <c r="DC933" s="110"/>
      <c r="DD933" s="118"/>
      <c r="DE933" s="93"/>
      <c r="DF933" s="93"/>
      <c r="DG933" s="110"/>
      <c r="DH933" s="118"/>
      <c r="DI933" s="93"/>
      <c r="DJ933" s="93"/>
      <c r="DK933" s="110"/>
      <c r="DL933" s="118"/>
      <c r="DM933" s="93"/>
      <c r="DN933" s="93"/>
      <c r="DO933" s="110"/>
      <c r="DP933" s="118"/>
      <c r="DQ933" s="93"/>
      <c r="DR933" s="93"/>
      <c r="DS933" s="110"/>
      <c r="DT933" s="118"/>
      <c r="DU933" s="93"/>
      <c r="DV933" s="93"/>
      <c r="DW933" s="110"/>
      <c r="DX933" s="118"/>
      <c r="DY933" s="93"/>
      <c r="DZ933" s="93"/>
      <c r="EA933" s="110"/>
      <c r="EB933" s="118"/>
      <c r="EC933" s="93"/>
      <c r="ED933" s="93"/>
      <c r="EE933" s="110"/>
      <c r="EF933" s="118"/>
      <c r="EG933" s="93"/>
      <c r="EH933" s="93"/>
      <c r="EI933" s="110"/>
      <c r="EJ933" s="118"/>
      <c r="EK933" s="93"/>
      <c r="EL933" s="93"/>
      <c r="EM933" s="110"/>
      <c r="EN933" s="118"/>
      <c r="EO933" s="93"/>
      <c r="EP933" s="93"/>
      <c r="EQ933" s="110"/>
      <c r="ER933" s="118"/>
      <c r="ES933" s="93"/>
      <c r="ET933" s="93"/>
      <c r="EU933" s="110"/>
      <c r="EV933" s="118"/>
      <c r="EW933" s="93"/>
      <c r="EX933" s="93"/>
      <c r="EY933" s="110"/>
      <c r="EZ933" s="118"/>
      <c r="FA933" s="93"/>
      <c r="FB933" s="93"/>
      <c r="FC933" s="110"/>
      <c r="FD933" s="118"/>
      <c r="FE933" s="93"/>
      <c r="FF933" s="93"/>
      <c r="FG933" s="110"/>
      <c r="FH933" s="118"/>
      <c r="FI933" s="93"/>
      <c r="FJ933" s="93"/>
      <c r="FK933" s="110"/>
      <c r="FL933" s="118"/>
      <c r="FM933" s="93"/>
      <c r="FN933" s="93"/>
      <c r="FO933" s="110"/>
      <c r="FP933" s="118"/>
      <c r="FQ933" s="93"/>
      <c r="FR933" s="93"/>
      <c r="FS933" s="110"/>
      <c r="FT933" s="118"/>
      <c r="FU933" s="93"/>
      <c r="FV933" s="93"/>
      <c r="FW933" s="110"/>
      <c r="FX933" s="118"/>
      <c r="FY933" s="93"/>
      <c r="FZ933" s="93"/>
      <c r="GA933" s="110"/>
      <c r="GB933" s="118"/>
      <c r="GC933" s="93"/>
      <c r="GD933" s="93"/>
      <c r="GE933" s="110"/>
      <c r="GF933" s="118"/>
      <c r="GG933" s="93"/>
      <c r="GH933" s="93"/>
      <c r="GI933" s="110"/>
      <c r="GJ933" s="118"/>
      <c r="GK933" s="93"/>
      <c r="GL933" s="93"/>
      <c r="GM933" s="110"/>
      <c r="GN933" s="118"/>
      <c r="GO933" s="93"/>
      <c r="GP933" s="93"/>
      <c r="GQ933" s="110"/>
    </row>
    <row r="934" spans="1:199" ht="15.75" x14ac:dyDescent="0.25">
      <c r="A934">
        <f t="shared" si="740"/>
        <v>1</v>
      </c>
      <c r="B934">
        <f t="shared" si="741"/>
        <v>1900</v>
      </c>
      <c r="D934" s="93"/>
      <c r="E934" s="93"/>
      <c r="F934" s="93"/>
      <c r="G934" s="110"/>
      <c r="H934" s="118"/>
      <c r="I934" s="93"/>
      <c r="J934" s="93"/>
      <c r="K934" s="110"/>
      <c r="L934" s="118"/>
      <c r="M934" s="93"/>
      <c r="N934" s="93"/>
      <c r="O934" s="110"/>
      <c r="P934" s="118"/>
      <c r="Q934" s="93"/>
      <c r="R934" s="93"/>
      <c r="S934" s="110"/>
      <c r="T934" s="118"/>
      <c r="U934" s="93"/>
      <c r="V934" s="93"/>
      <c r="W934" s="110"/>
      <c r="X934" s="118"/>
      <c r="Y934" s="93"/>
      <c r="Z934" s="93"/>
      <c r="AA934" s="110"/>
      <c r="AB934" s="118"/>
      <c r="AC934" s="93"/>
      <c r="AD934" s="93"/>
      <c r="AE934" s="110"/>
      <c r="AF934" s="118"/>
      <c r="AG934" s="93"/>
      <c r="AH934" s="93"/>
      <c r="AI934" s="110"/>
      <c r="AJ934" s="118"/>
      <c r="AK934" s="93"/>
      <c r="AL934" s="93"/>
      <c r="AM934" s="110"/>
      <c r="AN934" s="118"/>
      <c r="AO934" s="93"/>
      <c r="AP934" s="93"/>
      <c r="AQ934" s="110"/>
      <c r="AR934" s="118"/>
      <c r="AS934" s="93"/>
      <c r="AT934" s="93"/>
      <c r="AU934" s="110"/>
      <c r="AV934" s="118"/>
      <c r="AW934" s="93"/>
      <c r="AX934" s="93"/>
      <c r="AY934" s="110"/>
      <c r="AZ934" s="118"/>
      <c r="BA934" s="93"/>
      <c r="BB934" s="93"/>
      <c r="BC934" s="110"/>
      <c r="BD934" s="118"/>
      <c r="BE934" s="93"/>
      <c r="BF934" s="93"/>
      <c r="BG934" s="110"/>
      <c r="BH934" s="118"/>
      <c r="BI934" s="93"/>
      <c r="BJ934" s="93"/>
      <c r="BK934" s="110"/>
      <c r="BL934" s="118"/>
      <c r="BM934" s="93"/>
      <c r="BN934" s="93"/>
      <c r="BO934" s="110"/>
      <c r="BP934" s="118"/>
      <c r="BQ934" s="93"/>
      <c r="BR934" s="93"/>
      <c r="BS934" s="110"/>
      <c r="BT934" s="118"/>
      <c r="BU934" s="93"/>
      <c r="BV934" s="93"/>
      <c r="BW934" s="110"/>
      <c r="BX934" s="118"/>
      <c r="BY934" s="93"/>
      <c r="BZ934" s="93"/>
      <c r="CA934" s="110"/>
      <c r="CB934" s="118"/>
      <c r="CC934" s="93"/>
      <c r="CD934" s="93"/>
      <c r="CE934" s="110"/>
      <c r="CF934" s="118"/>
      <c r="CG934" s="93"/>
      <c r="CH934" s="93"/>
      <c r="CI934" s="110"/>
      <c r="CJ934" s="118"/>
      <c r="CK934" s="93"/>
      <c r="CL934" s="93"/>
      <c r="CM934" s="110"/>
      <c r="CN934" s="118"/>
      <c r="CO934" s="93"/>
      <c r="CP934" s="93"/>
      <c r="CQ934" s="110"/>
      <c r="CR934" s="118"/>
      <c r="CS934" s="93"/>
      <c r="CT934" s="93"/>
      <c r="CU934" s="110"/>
      <c r="CV934" s="118"/>
      <c r="CW934" s="93"/>
      <c r="CX934" s="93"/>
      <c r="CY934" s="110"/>
      <c r="CZ934" s="118"/>
      <c r="DA934" s="93"/>
      <c r="DB934" s="93"/>
      <c r="DC934" s="110"/>
      <c r="DD934" s="118"/>
      <c r="DE934" s="93"/>
      <c r="DF934" s="93"/>
      <c r="DG934" s="110"/>
      <c r="DH934" s="118"/>
      <c r="DI934" s="93"/>
      <c r="DJ934" s="93"/>
      <c r="DK934" s="110"/>
      <c r="DL934" s="118"/>
      <c r="DM934" s="93"/>
      <c r="DN934" s="93"/>
      <c r="DO934" s="110"/>
      <c r="DP934" s="118"/>
      <c r="DQ934" s="93"/>
      <c r="DR934" s="93"/>
      <c r="DS934" s="110"/>
      <c r="DT934" s="118"/>
      <c r="DU934" s="93"/>
      <c r="DV934" s="93"/>
      <c r="DW934" s="110"/>
      <c r="DX934" s="118"/>
      <c r="DY934" s="93"/>
      <c r="DZ934" s="93"/>
      <c r="EA934" s="110"/>
      <c r="EB934" s="118"/>
      <c r="EC934" s="93"/>
      <c r="ED934" s="93"/>
      <c r="EE934" s="110"/>
      <c r="EF934" s="118"/>
      <c r="EG934" s="93"/>
      <c r="EH934" s="93"/>
      <c r="EI934" s="110"/>
      <c r="EJ934" s="118"/>
      <c r="EK934" s="93"/>
      <c r="EL934" s="93"/>
      <c r="EM934" s="110"/>
      <c r="EN934" s="118"/>
      <c r="EO934" s="93"/>
      <c r="EP934" s="93"/>
      <c r="EQ934" s="110"/>
      <c r="ER934" s="118"/>
      <c r="ES934" s="93"/>
      <c r="ET934" s="93"/>
      <c r="EU934" s="110"/>
      <c r="EV934" s="118"/>
      <c r="EW934" s="93"/>
      <c r="EX934" s="93"/>
      <c r="EY934" s="110"/>
      <c r="EZ934" s="118"/>
      <c r="FA934" s="93"/>
      <c r="FB934" s="93"/>
      <c r="FC934" s="110"/>
      <c r="FD934" s="118"/>
      <c r="FE934" s="93"/>
      <c r="FF934" s="93"/>
      <c r="FG934" s="110"/>
      <c r="FH934" s="118"/>
      <c r="FI934" s="93"/>
      <c r="FJ934" s="93"/>
      <c r="FK934" s="110"/>
      <c r="FL934" s="118"/>
      <c r="FM934" s="93"/>
      <c r="FN934" s="93"/>
      <c r="FO934" s="110"/>
      <c r="FP934" s="118"/>
      <c r="FQ934" s="93"/>
      <c r="FR934" s="93"/>
      <c r="FS934" s="110"/>
      <c r="FT934" s="118"/>
      <c r="FU934" s="93"/>
      <c r="FV934" s="93"/>
      <c r="FW934" s="110"/>
      <c r="FX934" s="118"/>
      <c r="FY934" s="93"/>
      <c r="FZ934" s="93"/>
      <c r="GA934" s="110"/>
      <c r="GB934" s="118"/>
      <c r="GC934" s="93"/>
      <c r="GD934" s="93"/>
      <c r="GE934" s="110"/>
      <c r="GF934" s="118"/>
      <c r="GG934" s="93"/>
      <c r="GH934" s="93"/>
      <c r="GI934" s="110"/>
      <c r="GJ934" s="118"/>
      <c r="GK934" s="93"/>
      <c r="GL934" s="93"/>
      <c r="GM934" s="110"/>
      <c r="GN934" s="118"/>
      <c r="GO934" s="93"/>
      <c r="GP934" s="93"/>
      <c r="GQ934" s="110"/>
    </row>
    <row r="935" spans="1:199" ht="15.75" x14ac:dyDescent="0.25">
      <c r="A935">
        <f t="shared" si="740"/>
        <v>1</v>
      </c>
      <c r="B935">
        <f t="shared" si="741"/>
        <v>1900</v>
      </c>
      <c r="D935" s="93"/>
      <c r="E935" s="93"/>
      <c r="F935" s="93"/>
      <c r="G935" s="110"/>
      <c r="H935" s="118"/>
      <c r="I935" s="93"/>
      <c r="J935" s="93"/>
      <c r="K935" s="110"/>
      <c r="L935" s="118"/>
      <c r="M935" s="93"/>
      <c r="N935" s="93"/>
      <c r="O935" s="110"/>
      <c r="P935" s="118"/>
      <c r="Q935" s="93"/>
      <c r="R935" s="93"/>
      <c r="S935" s="110"/>
      <c r="T935" s="118"/>
      <c r="U935" s="93"/>
      <c r="V935" s="93"/>
      <c r="W935" s="110"/>
      <c r="X935" s="118"/>
      <c r="Y935" s="93"/>
      <c r="Z935" s="93"/>
      <c r="AA935" s="110"/>
      <c r="AB935" s="118"/>
      <c r="AC935" s="93"/>
      <c r="AD935" s="93"/>
      <c r="AE935" s="110"/>
      <c r="AF935" s="118"/>
      <c r="AG935" s="93"/>
      <c r="AH935" s="93"/>
      <c r="AI935" s="110"/>
      <c r="AJ935" s="118"/>
      <c r="AK935" s="93"/>
      <c r="AL935" s="93"/>
      <c r="AM935" s="110"/>
      <c r="AN935" s="118"/>
      <c r="AO935" s="93"/>
      <c r="AP935" s="93"/>
      <c r="AQ935" s="110"/>
      <c r="AR935" s="118"/>
      <c r="AS935" s="93"/>
      <c r="AT935" s="93"/>
      <c r="AU935" s="110"/>
      <c r="AV935" s="118"/>
      <c r="AW935" s="93"/>
      <c r="AX935" s="93"/>
      <c r="AY935" s="110"/>
      <c r="AZ935" s="118"/>
      <c r="BA935" s="93"/>
      <c r="BB935" s="93"/>
      <c r="BC935" s="110"/>
      <c r="BD935" s="118"/>
      <c r="BE935" s="93"/>
      <c r="BF935" s="93"/>
      <c r="BG935" s="110"/>
      <c r="BH935" s="118"/>
      <c r="BI935" s="93"/>
      <c r="BJ935" s="93"/>
      <c r="BK935" s="110"/>
      <c r="BL935" s="118"/>
      <c r="BM935" s="93"/>
      <c r="BN935" s="93"/>
      <c r="BO935" s="110"/>
      <c r="BP935" s="118"/>
      <c r="BQ935" s="93"/>
      <c r="BR935" s="93"/>
      <c r="BS935" s="110"/>
      <c r="BT935" s="118"/>
      <c r="BU935" s="93"/>
      <c r="BV935" s="93"/>
      <c r="BW935" s="110"/>
      <c r="BX935" s="118"/>
      <c r="BY935" s="93"/>
      <c r="BZ935" s="93"/>
      <c r="CA935" s="110"/>
      <c r="CB935" s="118"/>
      <c r="CC935" s="93"/>
      <c r="CD935" s="93"/>
      <c r="CE935" s="110"/>
      <c r="CF935" s="118"/>
      <c r="CG935" s="93"/>
      <c r="CH935" s="93"/>
      <c r="CI935" s="110"/>
      <c r="CJ935" s="118"/>
      <c r="CK935" s="93"/>
      <c r="CL935" s="93"/>
      <c r="CM935" s="110"/>
      <c r="CN935" s="118"/>
      <c r="CO935" s="93"/>
      <c r="CP935" s="93"/>
      <c r="CQ935" s="110"/>
      <c r="CR935" s="118"/>
      <c r="CS935" s="93"/>
      <c r="CT935" s="93"/>
      <c r="CU935" s="110"/>
      <c r="CV935" s="118"/>
      <c r="CW935" s="93"/>
      <c r="CX935" s="93"/>
      <c r="CY935" s="110"/>
      <c r="CZ935" s="118"/>
      <c r="DA935" s="93"/>
      <c r="DB935" s="93"/>
      <c r="DC935" s="110"/>
      <c r="DD935" s="118"/>
      <c r="DE935" s="93"/>
      <c r="DF935" s="93"/>
      <c r="DG935" s="110"/>
      <c r="DH935" s="118"/>
      <c r="DI935" s="93"/>
      <c r="DJ935" s="93"/>
      <c r="DK935" s="110"/>
      <c r="DL935" s="118"/>
      <c r="DM935" s="93"/>
      <c r="DN935" s="93"/>
      <c r="DO935" s="110"/>
      <c r="DP935" s="118"/>
      <c r="DQ935" s="93"/>
      <c r="DR935" s="93"/>
      <c r="DS935" s="110"/>
      <c r="DT935" s="118"/>
      <c r="DU935" s="93"/>
      <c r="DV935" s="93"/>
      <c r="DW935" s="110"/>
      <c r="DX935" s="118"/>
      <c r="DY935" s="93"/>
      <c r="DZ935" s="93"/>
      <c r="EA935" s="110"/>
      <c r="EB935" s="118"/>
      <c r="EC935" s="93"/>
      <c r="ED935" s="93"/>
      <c r="EE935" s="110"/>
      <c r="EF935" s="118"/>
      <c r="EG935" s="93"/>
      <c r="EH935" s="93"/>
      <c r="EI935" s="110"/>
      <c r="EJ935" s="118"/>
      <c r="EK935" s="93"/>
      <c r="EL935" s="93"/>
      <c r="EM935" s="110"/>
      <c r="EN935" s="118"/>
      <c r="EO935" s="93"/>
      <c r="EP935" s="93"/>
      <c r="EQ935" s="110"/>
      <c r="ER935" s="118"/>
      <c r="ES935" s="93"/>
      <c r="ET935" s="93"/>
      <c r="EU935" s="110"/>
      <c r="EV935" s="118"/>
      <c r="EW935" s="93"/>
      <c r="EX935" s="93"/>
      <c r="EY935" s="110"/>
      <c r="EZ935" s="118"/>
      <c r="FA935" s="93"/>
      <c r="FB935" s="93"/>
      <c r="FC935" s="110"/>
      <c r="FD935" s="118"/>
      <c r="FE935" s="93"/>
      <c r="FF935" s="93"/>
      <c r="FG935" s="110"/>
      <c r="FH935" s="118"/>
      <c r="FI935" s="93"/>
      <c r="FJ935" s="93"/>
      <c r="FK935" s="110"/>
      <c r="FL935" s="118"/>
      <c r="FM935" s="93"/>
      <c r="FN935" s="93"/>
      <c r="FO935" s="110"/>
      <c r="FP935" s="118"/>
      <c r="FQ935" s="93"/>
      <c r="FR935" s="93"/>
      <c r="FS935" s="110"/>
      <c r="FT935" s="118"/>
      <c r="FU935" s="93"/>
      <c r="FV935" s="93"/>
      <c r="FW935" s="110"/>
      <c r="FX935" s="118"/>
      <c r="FY935" s="93"/>
      <c r="FZ935" s="93"/>
      <c r="GA935" s="110"/>
      <c r="GB935" s="118"/>
      <c r="GC935" s="93"/>
      <c r="GD935" s="93"/>
      <c r="GE935" s="110"/>
      <c r="GF935" s="118"/>
      <c r="GG935" s="93"/>
      <c r="GH935" s="93"/>
      <c r="GI935" s="110"/>
      <c r="GJ935" s="118"/>
      <c r="GK935" s="93"/>
      <c r="GL935" s="93"/>
      <c r="GM935" s="110"/>
      <c r="GN935" s="118"/>
      <c r="GO935" s="93"/>
      <c r="GP935" s="93"/>
      <c r="GQ935" s="110"/>
    </row>
    <row r="936" spans="1:199" ht="15.75" x14ac:dyDescent="0.25">
      <c r="A936">
        <f t="shared" si="740"/>
        <v>1</v>
      </c>
      <c r="B936">
        <f t="shared" si="741"/>
        <v>1900</v>
      </c>
      <c r="D936" s="93"/>
      <c r="E936" s="93"/>
      <c r="F936" s="93"/>
      <c r="G936" s="110"/>
      <c r="H936" s="118"/>
      <c r="I936" s="93"/>
      <c r="J936" s="93"/>
      <c r="K936" s="110"/>
      <c r="L936" s="118"/>
      <c r="M936" s="93"/>
      <c r="N936" s="93"/>
      <c r="O936" s="110"/>
      <c r="P936" s="118"/>
      <c r="Q936" s="93"/>
      <c r="R936" s="93"/>
      <c r="S936" s="110"/>
      <c r="T936" s="118"/>
      <c r="U936" s="93"/>
      <c r="V936" s="93"/>
      <c r="W936" s="110"/>
      <c r="X936" s="118"/>
      <c r="Y936" s="93"/>
      <c r="Z936" s="93"/>
      <c r="AA936" s="110"/>
      <c r="AB936" s="118"/>
      <c r="AC936" s="93"/>
      <c r="AD936" s="93"/>
      <c r="AE936" s="110"/>
      <c r="AF936" s="118"/>
      <c r="AG936" s="93"/>
      <c r="AH936" s="93"/>
      <c r="AI936" s="110"/>
      <c r="AJ936" s="118"/>
      <c r="AK936" s="93"/>
      <c r="AL936" s="93"/>
      <c r="AM936" s="110"/>
      <c r="AN936" s="118"/>
      <c r="AO936" s="93"/>
      <c r="AP936" s="93"/>
      <c r="AQ936" s="110"/>
      <c r="AR936" s="118"/>
      <c r="AS936" s="93"/>
      <c r="AT936" s="93"/>
      <c r="AU936" s="110"/>
      <c r="AV936" s="118"/>
      <c r="AW936" s="93"/>
      <c r="AX936" s="93"/>
      <c r="AY936" s="110"/>
      <c r="AZ936" s="118"/>
      <c r="BA936" s="93"/>
      <c r="BB936" s="93"/>
      <c r="BC936" s="110"/>
      <c r="BD936" s="118"/>
      <c r="BE936" s="93"/>
      <c r="BF936" s="93"/>
      <c r="BG936" s="110"/>
      <c r="BH936" s="118"/>
      <c r="BI936" s="93"/>
      <c r="BJ936" s="93"/>
      <c r="BK936" s="110"/>
      <c r="BL936" s="118"/>
      <c r="BM936" s="93"/>
      <c r="BN936" s="93"/>
      <c r="BO936" s="110"/>
      <c r="BP936" s="118"/>
      <c r="BQ936" s="93"/>
      <c r="BR936" s="93"/>
      <c r="BS936" s="110"/>
      <c r="BT936" s="118"/>
      <c r="BU936" s="93"/>
      <c r="BV936" s="93"/>
      <c r="BW936" s="110"/>
      <c r="BX936" s="118"/>
      <c r="BY936" s="93"/>
      <c r="BZ936" s="93"/>
      <c r="CA936" s="110"/>
      <c r="CB936" s="118"/>
      <c r="CC936" s="93"/>
      <c r="CD936" s="93"/>
      <c r="CE936" s="110"/>
      <c r="CF936" s="118"/>
      <c r="CG936" s="93"/>
      <c r="CH936" s="93"/>
      <c r="CI936" s="110"/>
      <c r="CJ936" s="118"/>
      <c r="CK936" s="93"/>
      <c r="CL936" s="93"/>
      <c r="CM936" s="110"/>
      <c r="CN936" s="118"/>
      <c r="CO936" s="93"/>
      <c r="CP936" s="93"/>
      <c r="CQ936" s="110"/>
      <c r="CR936" s="118"/>
      <c r="CS936" s="93"/>
      <c r="CT936" s="93"/>
      <c r="CU936" s="110"/>
      <c r="CV936" s="118"/>
      <c r="CW936" s="93"/>
      <c r="CX936" s="93"/>
      <c r="CY936" s="110"/>
      <c r="CZ936" s="118"/>
      <c r="DA936" s="93"/>
      <c r="DB936" s="93"/>
      <c r="DC936" s="110"/>
      <c r="DD936" s="118"/>
      <c r="DE936" s="93"/>
      <c r="DF936" s="93"/>
      <c r="DG936" s="110"/>
      <c r="DH936" s="118"/>
      <c r="DI936" s="93"/>
      <c r="DJ936" s="93"/>
      <c r="DK936" s="110"/>
      <c r="DL936" s="118"/>
      <c r="DM936" s="93"/>
      <c r="DN936" s="93"/>
      <c r="DO936" s="110"/>
      <c r="DP936" s="118"/>
      <c r="DQ936" s="93"/>
      <c r="DR936" s="93"/>
      <c r="DS936" s="110"/>
      <c r="DT936" s="118"/>
      <c r="DU936" s="93"/>
      <c r="DV936" s="93"/>
      <c r="DW936" s="110"/>
      <c r="DX936" s="118"/>
      <c r="DY936" s="93"/>
      <c r="DZ936" s="93"/>
      <c r="EA936" s="110"/>
      <c r="EB936" s="118"/>
      <c r="EC936" s="93"/>
      <c r="ED936" s="93"/>
      <c r="EE936" s="110"/>
      <c r="EF936" s="118"/>
      <c r="EG936" s="93"/>
      <c r="EH936" s="93"/>
      <c r="EI936" s="110"/>
      <c r="EJ936" s="118"/>
      <c r="EK936" s="93"/>
      <c r="EL936" s="93"/>
      <c r="EM936" s="110"/>
      <c r="EN936" s="118"/>
      <c r="EO936" s="93"/>
      <c r="EP936" s="93"/>
      <c r="EQ936" s="110"/>
      <c r="ER936" s="118"/>
      <c r="ES936" s="93"/>
      <c r="ET936" s="93"/>
      <c r="EU936" s="110"/>
      <c r="EV936" s="118"/>
      <c r="EW936" s="93"/>
      <c r="EX936" s="93"/>
      <c r="EY936" s="110"/>
      <c r="EZ936" s="118"/>
      <c r="FA936" s="93"/>
      <c r="FB936" s="93"/>
      <c r="FC936" s="110"/>
      <c r="FD936" s="118"/>
      <c r="FE936" s="93"/>
      <c r="FF936" s="93"/>
      <c r="FG936" s="110"/>
      <c r="FH936" s="118"/>
      <c r="FI936" s="93"/>
      <c r="FJ936" s="93"/>
      <c r="FK936" s="110"/>
      <c r="FL936" s="118"/>
      <c r="FM936" s="93"/>
      <c r="FN936" s="93"/>
      <c r="FO936" s="110"/>
      <c r="FP936" s="118"/>
      <c r="FQ936" s="93"/>
      <c r="FR936" s="93"/>
      <c r="FS936" s="110"/>
      <c r="FT936" s="118"/>
      <c r="FU936" s="93"/>
      <c r="FV936" s="93"/>
      <c r="FW936" s="110"/>
      <c r="FX936" s="118"/>
      <c r="FY936" s="93"/>
      <c r="FZ936" s="93"/>
      <c r="GA936" s="110"/>
      <c r="GB936" s="118"/>
      <c r="GC936" s="93"/>
      <c r="GD936" s="93"/>
      <c r="GE936" s="110"/>
      <c r="GF936" s="118"/>
      <c r="GG936" s="93"/>
      <c r="GH936" s="93"/>
      <c r="GI936" s="110"/>
      <c r="GJ936" s="118"/>
      <c r="GK936" s="93"/>
      <c r="GL936" s="93"/>
      <c r="GM936" s="110"/>
      <c r="GN936" s="118"/>
      <c r="GO936" s="93"/>
      <c r="GP936" s="93"/>
      <c r="GQ936" s="110"/>
    </row>
    <row r="937" spans="1:199" ht="15.75" x14ac:dyDescent="0.25">
      <c r="A937">
        <f t="shared" si="740"/>
        <v>1</v>
      </c>
      <c r="B937">
        <f t="shared" si="741"/>
        <v>1900</v>
      </c>
      <c r="D937" s="93"/>
      <c r="E937" s="93"/>
      <c r="F937" s="93"/>
      <c r="G937" s="110"/>
      <c r="H937" s="118"/>
      <c r="I937" s="93"/>
      <c r="J937" s="93"/>
      <c r="K937" s="110"/>
      <c r="L937" s="118"/>
      <c r="M937" s="93"/>
      <c r="N937" s="93"/>
      <c r="O937" s="110"/>
      <c r="P937" s="118"/>
      <c r="Q937" s="93"/>
      <c r="R937" s="93"/>
      <c r="S937" s="110"/>
      <c r="T937" s="118"/>
      <c r="U937" s="93"/>
      <c r="V937" s="93"/>
      <c r="W937" s="110"/>
      <c r="X937" s="118"/>
      <c r="Y937" s="93"/>
      <c r="Z937" s="93"/>
      <c r="AA937" s="110"/>
      <c r="AB937" s="118"/>
      <c r="AC937" s="93"/>
      <c r="AD937" s="93"/>
      <c r="AE937" s="110"/>
      <c r="AF937" s="118"/>
      <c r="AG937" s="93"/>
      <c r="AH937" s="93"/>
      <c r="AI937" s="110"/>
      <c r="AJ937" s="118"/>
      <c r="AK937" s="93"/>
      <c r="AL937" s="93"/>
      <c r="AM937" s="110"/>
      <c r="AN937" s="118"/>
      <c r="AO937" s="93"/>
      <c r="AP937" s="93"/>
      <c r="AQ937" s="110"/>
      <c r="AR937" s="118"/>
      <c r="AS937" s="93"/>
      <c r="AT937" s="93"/>
      <c r="AU937" s="110"/>
      <c r="AV937" s="118"/>
      <c r="AW937" s="93"/>
      <c r="AX937" s="93"/>
      <c r="AY937" s="110"/>
      <c r="AZ937" s="118"/>
      <c r="BA937" s="93"/>
      <c r="BB937" s="93"/>
      <c r="BC937" s="110"/>
      <c r="BD937" s="118"/>
      <c r="BE937" s="93"/>
      <c r="BF937" s="93"/>
      <c r="BG937" s="110"/>
      <c r="BH937" s="118"/>
      <c r="BI937" s="93"/>
      <c r="BJ937" s="93"/>
      <c r="BK937" s="110"/>
      <c r="BL937" s="118"/>
      <c r="BM937" s="93"/>
      <c r="BN937" s="93"/>
      <c r="BO937" s="110"/>
      <c r="BP937" s="118"/>
      <c r="BQ937" s="93"/>
      <c r="BR937" s="93"/>
      <c r="BS937" s="110"/>
      <c r="BT937" s="118"/>
      <c r="BU937" s="93"/>
      <c r="BV937" s="93"/>
      <c r="BW937" s="110"/>
      <c r="BX937" s="118"/>
      <c r="BY937" s="93"/>
      <c r="BZ937" s="93"/>
      <c r="CA937" s="110"/>
      <c r="CB937" s="118"/>
      <c r="CC937" s="93"/>
      <c r="CD937" s="93"/>
      <c r="CE937" s="110"/>
      <c r="CF937" s="118"/>
      <c r="CG937" s="93"/>
      <c r="CH937" s="93"/>
      <c r="CI937" s="110"/>
      <c r="CJ937" s="118"/>
      <c r="CK937" s="93"/>
      <c r="CL937" s="93"/>
      <c r="CM937" s="110"/>
      <c r="CN937" s="118"/>
      <c r="CO937" s="93"/>
      <c r="CP937" s="93"/>
      <c r="CQ937" s="110"/>
      <c r="CR937" s="118"/>
      <c r="CS937" s="93"/>
      <c r="CT937" s="93"/>
      <c r="CU937" s="110"/>
      <c r="CV937" s="118"/>
      <c r="CW937" s="93"/>
      <c r="CX937" s="93"/>
      <c r="CY937" s="110"/>
      <c r="CZ937" s="118"/>
      <c r="DA937" s="93"/>
      <c r="DB937" s="93"/>
      <c r="DC937" s="110"/>
      <c r="DD937" s="118"/>
      <c r="DE937" s="93"/>
      <c r="DF937" s="93"/>
      <c r="DG937" s="110"/>
      <c r="DH937" s="118"/>
      <c r="DI937" s="93"/>
      <c r="DJ937" s="93"/>
      <c r="DK937" s="110"/>
      <c r="DL937" s="118"/>
      <c r="DM937" s="93"/>
      <c r="DN937" s="93"/>
      <c r="DO937" s="110"/>
      <c r="DP937" s="118"/>
      <c r="DQ937" s="93"/>
      <c r="DR937" s="93"/>
      <c r="DS937" s="110"/>
      <c r="DT937" s="118"/>
      <c r="DU937" s="93"/>
      <c r="DV937" s="93"/>
      <c r="DW937" s="110"/>
      <c r="DX937" s="118"/>
      <c r="DY937" s="93"/>
      <c r="DZ937" s="93"/>
      <c r="EA937" s="110"/>
      <c r="EB937" s="118"/>
      <c r="EC937" s="93"/>
      <c r="ED937" s="93"/>
      <c r="EE937" s="110"/>
      <c r="EF937" s="118"/>
      <c r="EG937" s="93"/>
      <c r="EH937" s="93"/>
      <c r="EI937" s="110"/>
      <c r="EJ937" s="118"/>
      <c r="EK937" s="93"/>
      <c r="EL937" s="93"/>
      <c r="EM937" s="110"/>
      <c r="EN937" s="118"/>
      <c r="EO937" s="93"/>
      <c r="EP937" s="93"/>
      <c r="EQ937" s="110"/>
      <c r="ER937" s="118"/>
      <c r="ES937" s="93"/>
      <c r="ET937" s="93"/>
      <c r="EU937" s="110"/>
      <c r="EV937" s="118"/>
      <c r="EW937" s="93"/>
      <c r="EX937" s="93"/>
      <c r="EY937" s="110"/>
      <c r="EZ937" s="118"/>
      <c r="FA937" s="93"/>
      <c r="FB937" s="93"/>
      <c r="FC937" s="110"/>
      <c r="FD937" s="118"/>
      <c r="FE937" s="93"/>
      <c r="FF937" s="93"/>
      <c r="FG937" s="110"/>
      <c r="FH937" s="118"/>
      <c r="FI937" s="93"/>
      <c r="FJ937" s="93"/>
      <c r="FK937" s="110"/>
      <c r="FL937" s="118"/>
      <c r="FM937" s="93"/>
      <c r="FN937" s="93"/>
      <c r="FO937" s="110"/>
      <c r="FP937" s="118"/>
      <c r="FQ937" s="93"/>
      <c r="FR937" s="93"/>
      <c r="FS937" s="110"/>
      <c r="FT937" s="118"/>
      <c r="FU937" s="93"/>
      <c r="FV937" s="93"/>
      <c r="FW937" s="110"/>
      <c r="FX937" s="118"/>
      <c r="FY937" s="93"/>
      <c r="FZ937" s="93"/>
      <c r="GA937" s="110"/>
      <c r="GB937" s="118"/>
      <c r="GC937" s="93"/>
      <c r="GD937" s="93"/>
      <c r="GE937" s="110"/>
      <c r="GF937" s="118"/>
      <c r="GG937" s="93"/>
      <c r="GH937" s="93"/>
      <c r="GI937" s="110"/>
      <c r="GJ937" s="118"/>
      <c r="GK937" s="93"/>
      <c r="GL937" s="93"/>
      <c r="GM937" s="110"/>
      <c r="GN937" s="118"/>
      <c r="GO937" s="93"/>
      <c r="GP937" s="93"/>
      <c r="GQ937" s="110"/>
    </row>
    <row r="938" spans="1:199" ht="15.75" x14ac:dyDescent="0.25">
      <c r="A938">
        <f t="shared" si="740"/>
        <v>1</v>
      </c>
      <c r="B938">
        <f t="shared" si="741"/>
        <v>1900</v>
      </c>
      <c r="D938" s="93"/>
      <c r="E938" s="93"/>
      <c r="F938" s="93"/>
      <c r="G938" s="110"/>
      <c r="H938" s="118"/>
      <c r="I938" s="93"/>
      <c r="J938" s="93"/>
      <c r="K938" s="110"/>
      <c r="L938" s="118"/>
      <c r="M938" s="93"/>
      <c r="N938" s="93"/>
      <c r="O938" s="110"/>
      <c r="P938" s="118"/>
      <c r="Q938" s="93"/>
      <c r="R938" s="93"/>
      <c r="S938" s="110"/>
      <c r="T938" s="118"/>
      <c r="U938" s="93"/>
      <c r="V938" s="93"/>
      <c r="W938" s="110"/>
      <c r="X938" s="118"/>
      <c r="Y938" s="93"/>
      <c r="Z938" s="93"/>
      <c r="AA938" s="110"/>
      <c r="AB938" s="118"/>
      <c r="AC938" s="93"/>
      <c r="AD938" s="93"/>
      <c r="AE938" s="110"/>
      <c r="AF938" s="118"/>
      <c r="AG938" s="93"/>
      <c r="AH938" s="93"/>
      <c r="AI938" s="110"/>
      <c r="AJ938" s="118"/>
      <c r="AK938" s="93"/>
      <c r="AL938" s="93"/>
      <c r="AM938" s="110"/>
      <c r="AN938" s="118"/>
      <c r="AO938" s="93"/>
      <c r="AP938" s="93"/>
      <c r="AQ938" s="110"/>
      <c r="AR938" s="118"/>
      <c r="AS938" s="93"/>
      <c r="AT938" s="93"/>
      <c r="AU938" s="110"/>
      <c r="AV938" s="118"/>
      <c r="AW938" s="93"/>
      <c r="AX938" s="93"/>
      <c r="AY938" s="110"/>
      <c r="AZ938" s="118"/>
      <c r="BA938" s="93"/>
      <c r="BB938" s="93"/>
      <c r="BC938" s="110"/>
      <c r="BD938" s="118"/>
      <c r="BE938" s="93"/>
      <c r="BF938" s="93"/>
      <c r="BG938" s="110"/>
      <c r="BH938" s="118"/>
      <c r="BI938" s="93"/>
      <c r="BJ938" s="93"/>
      <c r="BK938" s="110"/>
      <c r="BL938" s="118"/>
      <c r="BM938" s="93"/>
      <c r="BN938" s="93"/>
      <c r="BO938" s="110"/>
      <c r="BP938" s="118"/>
      <c r="BQ938" s="93"/>
      <c r="BR938" s="93"/>
      <c r="BS938" s="110"/>
      <c r="BT938" s="118"/>
      <c r="BU938" s="93"/>
      <c r="BV938" s="93"/>
      <c r="BW938" s="110"/>
      <c r="BX938" s="118"/>
      <c r="BY938" s="93"/>
      <c r="BZ938" s="93"/>
      <c r="CA938" s="110"/>
      <c r="CB938" s="118"/>
      <c r="CC938" s="93"/>
      <c r="CD938" s="93"/>
      <c r="CE938" s="110"/>
      <c r="CF938" s="118"/>
      <c r="CG938" s="93"/>
      <c r="CH938" s="93"/>
      <c r="CI938" s="110"/>
      <c r="CJ938" s="118"/>
      <c r="CK938" s="93"/>
      <c r="CL938" s="93"/>
      <c r="CM938" s="110"/>
      <c r="CN938" s="118"/>
      <c r="CO938" s="93"/>
      <c r="CP938" s="93"/>
      <c r="CQ938" s="110"/>
      <c r="CR938" s="118"/>
      <c r="CS938" s="93"/>
      <c r="CT938" s="93"/>
      <c r="CU938" s="110"/>
      <c r="CV938" s="118"/>
      <c r="CW938" s="93"/>
      <c r="CX938" s="93"/>
      <c r="CY938" s="110"/>
      <c r="CZ938" s="118"/>
      <c r="DA938" s="93"/>
      <c r="DB938" s="93"/>
      <c r="DC938" s="110"/>
      <c r="DD938" s="118"/>
      <c r="DE938" s="93"/>
      <c r="DF938" s="93"/>
      <c r="DG938" s="110"/>
      <c r="DH938" s="118"/>
      <c r="DI938" s="93"/>
      <c r="DJ938" s="93"/>
      <c r="DK938" s="110"/>
      <c r="DL938" s="118"/>
      <c r="DM938" s="93"/>
      <c r="DN938" s="93"/>
      <c r="DO938" s="110"/>
      <c r="DP938" s="118"/>
      <c r="DQ938" s="93"/>
      <c r="DR938" s="93"/>
      <c r="DS938" s="110"/>
      <c r="DT938" s="118"/>
      <c r="DU938" s="93"/>
      <c r="DV938" s="93"/>
      <c r="DW938" s="110"/>
      <c r="DX938" s="118"/>
      <c r="DY938" s="93"/>
      <c r="DZ938" s="93"/>
      <c r="EA938" s="110"/>
      <c r="EB938" s="118"/>
      <c r="EC938" s="93"/>
      <c r="ED938" s="93"/>
      <c r="EE938" s="110"/>
      <c r="EF938" s="118"/>
      <c r="EG938" s="93"/>
      <c r="EH938" s="93"/>
      <c r="EI938" s="110"/>
      <c r="EJ938" s="118"/>
      <c r="EK938" s="93"/>
      <c r="EL938" s="93"/>
      <c r="EM938" s="110"/>
      <c r="EN938" s="118"/>
      <c r="EO938" s="93"/>
      <c r="EP938" s="93"/>
      <c r="EQ938" s="110"/>
      <c r="ER938" s="118"/>
      <c r="ES938" s="93"/>
      <c r="ET938" s="93"/>
      <c r="EU938" s="110"/>
      <c r="EV938" s="118"/>
      <c r="EW938" s="93"/>
      <c r="EX938" s="93"/>
      <c r="EY938" s="110"/>
      <c r="EZ938" s="118"/>
      <c r="FA938" s="93"/>
      <c r="FB938" s="93"/>
      <c r="FC938" s="110"/>
      <c r="FD938" s="118"/>
      <c r="FE938" s="93"/>
      <c r="FF938" s="93"/>
      <c r="FG938" s="110"/>
      <c r="FH938" s="118"/>
      <c r="FI938" s="93"/>
      <c r="FJ938" s="93"/>
      <c r="FK938" s="110"/>
      <c r="FL938" s="118"/>
      <c r="FM938" s="93"/>
      <c r="FN938" s="93"/>
      <c r="FO938" s="110"/>
      <c r="FP938" s="118"/>
      <c r="FQ938" s="93"/>
      <c r="FR938" s="93"/>
      <c r="FS938" s="110"/>
      <c r="FT938" s="118"/>
      <c r="FU938" s="93"/>
      <c r="FV938" s="93"/>
      <c r="FW938" s="110"/>
      <c r="FX938" s="118"/>
      <c r="FY938" s="93"/>
      <c r="FZ938" s="93"/>
      <c r="GA938" s="110"/>
      <c r="GB938" s="118"/>
      <c r="GC938" s="93"/>
      <c r="GD938" s="93"/>
      <c r="GE938" s="110"/>
      <c r="GF938" s="118"/>
      <c r="GG938" s="93"/>
      <c r="GH938" s="93"/>
      <c r="GI938" s="110"/>
      <c r="GJ938" s="118"/>
      <c r="GK938" s="93"/>
      <c r="GL938" s="93"/>
      <c r="GM938" s="110"/>
      <c r="GN938" s="118"/>
      <c r="GO938" s="93"/>
      <c r="GP938" s="93"/>
      <c r="GQ938" s="110"/>
    </row>
    <row r="939" spans="1:199" ht="15.75" x14ac:dyDescent="0.25">
      <c r="A939">
        <f t="shared" si="740"/>
        <v>1</v>
      </c>
      <c r="B939">
        <f t="shared" si="741"/>
        <v>1900</v>
      </c>
      <c r="D939" s="93"/>
      <c r="E939" s="93"/>
      <c r="F939" s="93"/>
      <c r="G939" s="110"/>
      <c r="H939" s="118"/>
      <c r="I939" s="93"/>
      <c r="J939" s="93"/>
      <c r="K939" s="110"/>
      <c r="L939" s="118"/>
      <c r="M939" s="93"/>
      <c r="N939" s="93"/>
      <c r="O939" s="110"/>
      <c r="P939" s="118"/>
      <c r="Q939" s="93"/>
      <c r="R939" s="93"/>
      <c r="S939" s="110"/>
      <c r="T939" s="118"/>
      <c r="U939" s="93"/>
      <c r="V939" s="93"/>
      <c r="W939" s="110"/>
      <c r="X939" s="118"/>
      <c r="Y939" s="93"/>
      <c r="Z939" s="93"/>
      <c r="AA939" s="110"/>
      <c r="AB939" s="118"/>
      <c r="AC939" s="93"/>
      <c r="AD939" s="93"/>
      <c r="AE939" s="110"/>
      <c r="AF939" s="118"/>
      <c r="AG939" s="93"/>
      <c r="AH939" s="93"/>
      <c r="AI939" s="110"/>
      <c r="AJ939" s="118"/>
      <c r="AK939" s="93"/>
      <c r="AL939" s="93"/>
      <c r="AM939" s="110"/>
      <c r="AN939" s="118"/>
      <c r="AO939" s="93"/>
      <c r="AP939" s="93"/>
      <c r="AQ939" s="110"/>
      <c r="AR939" s="118"/>
      <c r="AS939" s="93"/>
      <c r="AT939" s="93"/>
      <c r="AU939" s="110"/>
      <c r="AV939" s="118"/>
      <c r="AW939" s="93"/>
      <c r="AX939" s="93"/>
      <c r="AY939" s="110"/>
      <c r="AZ939" s="118"/>
      <c r="BA939" s="93"/>
      <c r="BB939" s="93"/>
      <c r="BC939" s="110"/>
      <c r="BD939" s="118"/>
      <c r="BE939" s="93"/>
      <c r="BF939" s="93"/>
      <c r="BG939" s="110"/>
      <c r="BH939" s="118"/>
      <c r="BI939" s="93"/>
      <c r="BJ939" s="93"/>
      <c r="BK939" s="110"/>
      <c r="BL939" s="118"/>
      <c r="BM939" s="93"/>
      <c r="BN939" s="93"/>
      <c r="BO939" s="110"/>
      <c r="BP939" s="118"/>
      <c r="BQ939" s="93"/>
      <c r="BR939" s="93"/>
      <c r="BS939" s="110"/>
      <c r="BT939" s="118"/>
      <c r="BU939" s="93"/>
      <c r="BV939" s="93"/>
      <c r="BW939" s="110"/>
      <c r="BX939" s="118"/>
      <c r="BY939" s="93"/>
      <c r="BZ939" s="93"/>
      <c r="CA939" s="110"/>
      <c r="CB939" s="118"/>
      <c r="CC939" s="93"/>
      <c r="CD939" s="93"/>
      <c r="CE939" s="110"/>
      <c r="CF939" s="118"/>
      <c r="CG939" s="93"/>
      <c r="CH939" s="93"/>
      <c r="CI939" s="110"/>
      <c r="CJ939" s="118"/>
      <c r="CK939" s="93"/>
      <c r="CL939" s="93"/>
      <c r="CM939" s="110"/>
      <c r="CN939" s="118"/>
      <c r="CO939" s="93"/>
      <c r="CP939" s="93"/>
      <c r="CQ939" s="110"/>
      <c r="CR939" s="118"/>
      <c r="CS939" s="93"/>
      <c r="CT939" s="93"/>
      <c r="CU939" s="110"/>
      <c r="CV939" s="118"/>
      <c r="CW939" s="93"/>
      <c r="CX939" s="93"/>
      <c r="CY939" s="110"/>
      <c r="CZ939" s="118"/>
      <c r="DA939" s="93"/>
      <c r="DB939" s="93"/>
      <c r="DC939" s="110"/>
      <c r="DD939" s="118"/>
      <c r="DE939" s="93"/>
      <c r="DF939" s="93"/>
      <c r="DG939" s="110"/>
      <c r="DH939" s="118"/>
      <c r="DI939" s="93"/>
      <c r="DJ939" s="93"/>
      <c r="DK939" s="110"/>
      <c r="DL939" s="118"/>
      <c r="DM939" s="93"/>
      <c r="DN939" s="93"/>
      <c r="DO939" s="110"/>
      <c r="DP939" s="118"/>
      <c r="DQ939" s="93"/>
      <c r="DR939" s="93"/>
      <c r="DS939" s="110"/>
      <c r="DT939" s="118"/>
      <c r="DU939" s="93"/>
      <c r="DV939" s="93"/>
      <c r="DW939" s="110"/>
      <c r="DX939" s="118"/>
      <c r="DY939" s="93"/>
      <c r="DZ939" s="93"/>
      <c r="EA939" s="110"/>
      <c r="EB939" s="118"/>
      <c r="EC939" s="93"/>
      <c r="ED939" s="93"/>
      <c r="EE939" s="110"/>
      <c r="EF939" s="118"/>
      <c r="EG939" s="93"/>
      <c r="EH939" s="93"/>
      <c r="EI939" s="110"/>
      <c r="EJ939" s="118"/>
      <c r="EK939" s="93"/>
      <c r="EL939" s="93"/>
      <c r="EM939" s="110"/>
      <c r="EN939" s="118"/>
      <c r="EO939" s="93"/>
      <c r="EP939" s="93"/>
      <c r="EQ939" s="110"/>
      <c r="ER939" s="118"/>
      <c r="ES939" s="93"/>
      <c r="ET939" s="93"/>
      <c r="EU939" s="110"/>
      <c r="EV939" s="118"/>
      <c r="EW939" s="93"/>
      <c r="EX939" s="93"/>
      <c r="EY939" s="110"/>
      <c r="EZ939" s="118"/>
      <c r="FA939" s="93"/>
      <c r="FB939" s="93"/>
      <c r="FC939" s="110"/>
      <c r="FD939" s="118"/>
      <c r="FE939" s="93"/>
      <c r="FF939" s="93"/>
      <c r="FG939" s="110"/>
      <c r="FH939" s="118"/>
      <c r="FI939" s="93"/>
      <c r="FJ939" s="93"/>
      <c r="FK939" s="110"/>
      <c r="FL939" s="118"/>
      <c r="FM939" s="93"/>
      <c r="FN939" s="93"/>
      <c r="FO939" s="110"/>
      <c r="FP939" s="118"/>
      <c r="FQ939" s="93"/>
      <c r="FR939" s="93"/>
      <c r="FS939" s="110"/>
      <c r="FT939" s="118"/>
      <c r="FU939" s="93"/>
      <c r="FV939" s="93"/>
      <c r="FW939" s="110"/>
      <c r="FX939" s="118"/>
      <c r="FY939" s="93"/>
      <c r="FZ939" s="93"/>
      <c r="GA939" s="110"/>
      <c r="GB939" s="118"/>
      <c r="GC939" s="93"/>
      <c r="GD939" s="93"/>
      <c r="GE939" s="110"/>
      <c r="GF939" s="118"/>
      <c r="GG939" s="93"/>
      <c r="GH939" s="93"/>
      <c r="GI939" s="110"/>
      <c r="GJ939" s="118"/>
      <c r="GK939" s="93"/>
      <c r="GL939" s="93"/>
      <c r="GM939" s="110"/>
      <c r="GN939" s="118"/>
      <c r="GO939" s="93"/>
      <c r="GP939" s="93"/>
      <c r="GQ939" s="110"/>
    </row>
    <row r="940" spans="1:199" ht="15.75" x14ac:dyDescent="0.25">
      <c r="A940">
        <f t="shared" si="740"/>
        <v>1</v>
      </c>
      <c r="B940">
        <f t="shared" si="741"/>
        <v>1900</v>
      </c>
      <c r="D940" s="93"/>
      <c r="E940" s="93"/>
      <c r="F940" s="93"/>
      <c r="G940" s="110"/>
      <c r="H940" s="118"/>
      <c r="I940" s="93"/>
      <c r="J940" s="93"/>
      <c r="K940" s="110"/>
      <c r="L940" s="118"/>
      <c r="M940" s="93"/>
      <c r="N940" s="93"/>
      <c r="O940" s="110"/>
      <c r="P940" s="118"/>
      <c r="Q940" s="93"/>
      <c r="R940" s="93"/>
      <c r="S940" s="110"/>
      <c r="T940" s="118"/>
      <c r="U940" s="93"/>
      <c r="V940" s="93"/>
      <c r="W940" s="110"/>
      <c r="X940" s="118"/>
      <c r="Y940" s="93"/>
      <c r="Z940" s="93"/>
      <c r="AA940" s="110"/>
      <c r="AB940" s="118"/>
      <c r="AC940" s="93"/>
      <c r="AD940" s="93"/>
      <c r="AE940" s="110"/>
      <c r="AF940" s="118"/>
      <c r="AG940" s="93"/>
      <c r="AH940" s="93"/>
      <c r="AI940" s="110"/>
      <c r="AJ940" s="118"/>
      <c r="AK940" s="93"/>
      <c r="AL940" s="93"/>
      <c r="AM940" s="110"/>
      <c r="AN940" s="118"/>
      <c r="AO940" s="93"/>
      <c r="AP940" s="93"/>
      <c r="AQ940" s="110"/>
      <c r="AR940" s="118"/>
      <c r="AS940" s="93"/>
      <c r="AT940" s="93"/>
      <c r="AU940" s="110"/>
      <c r="AV940" s="118"/>
      <c r="AW940" s="93"/>
      <c r="AX940" s="93"/>
      <c r="AY940" s="110"/>
      <c r="AZ940" s="118"/>
      <c r="BA940" s="93"/>
      <c r="BB940" s="93"/>
      <c r="BC940" s="110"/>
      <c r="BD940" s="118"/>
      <c r="BE940" s="93"/>
      <c r="BF940" s="93"/>
      <c r="BG940" s="110"/>
      <c r="BH940" s="118"/>
      <c r="BI940" s="93"/>
      <c r="BJ940" s="93"/>
      <c r="BK940" s="110"/>
      <c r="BL940" s="118"/>
      <c r="BM940" s="93"/>
      <c r="BN940" s="93"/>
      <c r="BO940" s="110"/>
      <c r="BP940" s="118"/>
      <c r="BQ940" s="93"/>
      <c r="BR940" s="93"/>
      <c r="BS940" s="110"/>
      <c r="BT940" s="118"/>
      <c r="BU940" s="93"/>
      <c r="BV940" s="93"/>
      <c r="BW940" s="110"/>
      <c r="BX940" s="118"/>
      <c r="BY940" s="93"/>
      <c r="BZ940" s="93"/>
      <c r="CA940" s="110"/>
      <c r="CB940" s="118"/>
      <c r="CC940" s="93"/>
      <c r="CD940" s="93"/>
      <c r="CE940" s="110"/>
      <c r="CF940" s="118"/>
      <c r="CG940" s="93"/>
      <c r="CH940" s="93"/>
      <c r="CI940" s="110"/>
      <c r="CJ940" s="118"/>
      <c r="CK940" s="93"/>
      <c r="CL940" s="93"/>
      <c r="CM940" s="110"/>
      <c r="CN940" s="118"/>
      <c r="CO940" s="93"/>
      <c r="CP940" s="93"/>
      <c r="CQ940" s="110"/>
      <c r="CR940" s="118"/>
      <c r="CS940" s="93"/>
      <c r="CT940" s="93"/>
      <c r="CU940" s="110"/>
      <c r="CV940" s="118"/>
      <c r="CW940" s="93"/>
      <c r="CX940" s="93"/>
      <c r="CY940" s="110"/>
      <c r="CZ940" s="118"/>
      <c r="DA940" s="93"/>
      <c r="DB940" s="93"/>
      <c r="DC940" s="110"/>
      <c r="DD940" s="118"/>
      <c r="DE940" s="93"/>
      <c r="DF940" s="93"/>
      <c r="DG940" s="110"/>
      <c r="DH940" s="118"/>
      <c r="DI940" s="93"/>
      <c r="DJ940" s="93"/>
      <c r="DK940" s="110"/>
      <c r="DL940" s="118"/>
      <c r="DM940" s="93"/>
      <c r="DN940" s="93"/>
      <c r="DO940" s="110"/>
      <c r="DP940" s="118"/>
      <c r="DQ940" s="93"/>
      <c r="DR940" s="93"/>
      <c r="DS940" s="110"/>
      <c r="DT940" s="118"/>
      <c r="DU940" s="93"/>
      <c r="DV940" s="93"/>
      <c r="DW940" s="110"/>
      <c r="DX940" s="118"/>
      <c r="DY940" s="93"/>
      <c r="DZ940" s="93"/>
      <c r="EA940" s="110"/>
      <c r="EB940" s="118"/>
      <c r="EC940" s="93"/>
      <c r="ED940" s="93"/>
      <c r="EE940" s="110"/>
      <c r="EF940" s="118"/>
      <c r="EG940" s="93"/>
      <c r="EH940" s="93"/>
      <c r="EI940" s="110"/>
      <c r="EJ940" s="118"/>
      <c r="EK940" s="93"/>
      <c r="EL940" s="93"/>
      <c r="EM940" s="110"/>
      <c r="EN940" s="118"/>
      <c r="EO940" s="93"/>
      <c r="EP940" s="93"/>
      <c r="EQ940" s="110"/>
      <c r="ER940" s="118"/>
      <c r="ES940" s="93"/>
      <c r="ET940" s="93"/>
      <c r="EU940" s="110"/>
      <c r="EV940" s="118"/>
      <c r="EW940" s="93"/>
      <c r="EX940" s="93"/>
      <c r="EY940" s="110"/>
      <c r="EZ940" s="118"/>
      <c r="FA940" s="93"/>
      <c r="FB940" s="93"/>
      <c r="FC940" s="110"/>
      <c r="FD940" s="118"/>
      <c r="FE940" s="93"/>
      <c r="FF940" s="93"/>
      <c r="FG940" s="110"/>
      <c r="FH940" s="118"/>
      <c r="FI940" s="93"/>
      <c r="FJ940" s="93"/>
      <c r="FK940" s="110"/>
      <c r="FL940" s="118"/>
      <c r="FM940" s="93"/>
      <c r="FN940" s="93"/>
      <c r="FO940" s="110"/>
      <c r="FP940" s="118"/>
      <c r="FQ940" s="93"/>
      <c r="FR940" s="93"/>
      <c r="FS940" s="110"/>
      <c r="FT940" s="118"/>
      <c r="FU940" s="93"/>
      <c r="FV940" s="93"/>
      <c r="FW940" s="110"/>
      <c r="FX940" s="118"/>
      <c r="FY940" s="93"/>
      <c r="FZ940" s="93"/>
      <c r="GA940" s="110"/>
      <c r="GB940" s="118"/>
      <c r="GC940" s="93"/>
      <c r="GD940" s="93"/>
      <c r="GE940" s="110"/>
      <c r="GF940" s="118"/>
      <c r="GG940" s="93"/>
      <c r="GH940" s="93"/>
      <c r="GI940" s="110"/>
      <c r="GJ940" s="118"/>
      <c r="GK940" s="93"/>
      <c r="GL940" s="93"/>
      <c r="GM940" s="110"/>
      <c r="GN940" s="118"/>
      <c r="GO940" s="93"/>
      <c r="GP940" s="93"/>
      <c r="GQ940" s="110"/>
    </row>
    <row r="941" spans="1:199" ht="15.75" x14ac:dyDescent="0.25">
      <c r="A941">
        <f t="shared" si="740"/>
        <v>1</v>
      </c>
      <c r="B941">
        <f t="shared" si="741"/>
        <v>1900</v>
      </c>
      <c r="D941" s="93"/>
      <c r="E941" s="93"/>
      <c r="F941" s="93"/>
      <c r="G941" s="110"/>
      <c r="H941" s="118"/>
      <c r="I941" s="93"/>
      <c r="J941" s="93"/>
      <c r="K941" s="110"/>
      <c r="L941" s="118"/>
      <c r="M941" s="93"/>
      <c r="N941" s="93"/>
      <c r="O941" s="110"/>
      <c r="P941" s="118"/>
      <c r="Q941" s="93"/>
      <c r="R941" s="93"/>
      <c r="S941" s="110"/>
      <c r="T941" s="118"/>
      <c r="U941" s="93"/>
      <c r="V941" s="93"/>
      <c r="W941" s="110"/>
      <c r="X941" s="118"/>
      <c r="Y941" s="93"/>
      <c r="Z941" s="93"/>
      <c r="AA941" s="110"/>
      <c r="AB941" s="118"/>
      <c r="AC941" s="93"/>
      <c r="AD941" s="93"/>
      <c r="AE941" s="110"/>
      <c r="AF941" s="118"/>
      <c r="AG941" s="93"/>
      <c r="AH941" s="93"/>
      <c r="AI941" s="110"/>
      <c r="AJ941" s="118"/>
      <c r="AK941" s="93"/>
      <c r="AL941" s="93"/>
      <c r="AM941" s="110"/>
      <c r="AN941" s="118"/>
      <c r="AO941" s="93"/>
      <c r="AP941" s="93"/>
      <c r="AQ941" s="110"/>
      <c r="AR941" s="118"/>
      <c r="AS941" s="93"/>
      <c r="AT941" s="93"/>
      <c r="AU941" s="110"/>
      <c r="AV941" s="118"/>
      <c r="AW941" s="93"/>
      <c r="AX941" s="93"/>
      <c r="AY941" s="110"/>
      <c r="AZ941" s="118"/>
      <c r="BA941" s="93"/>
      <c r="BB941" s="93"/>
      <c r="BC941" s="110"/>
      <c r="BD941" s="118"/>
      <c r="BE941" s="93"/>
      <c r="BF941" s="93"/>
      <c r="BG941" s="110"/>
      <c r="BH941" s="118"/>
      <c r="BI941" s="93"/>
      <c r="BJ941" s="93"/>
      <c r="BK941" s="110"/>
      <c r="BL941" s="118"/>
      <c r="BM941" s="93"/>
      <c r="BN941" s="93"/>
      <c r="BO941" s="110"/>
      <c r="BP941" s="118"/>
      <c r="BQ941" s="93"/>
      <c r="BR941" s="93"/>
      <c r="BS941" s="110"/>
      <c r="BT941" s="118"/>
      <c r="BU941" s="93"/>
      <c r="BV941" s="93"/>
      <c r="BW941" s="110"/>
      <c r="BX941" s="118"/>
      <c r="BY941" s="93"/>
      <c r="BZ941" s="93"/>
      <c r="CA941" s="110"/>
      <c r="CB941" s="118"/>
      <c r="CC941" s="93"/>
      <c r="CD941" s="93"/>
      <c r="CE941" s="110"/>
      <c r="CF941" s="118"/>
      <c r="CG941" s="93"/>
      <c r="CH941" s="93"/>
      <c r="CI941" s="110"/>
      <c r="CJ941" s="118"/>
      <c r="CK941" s="93"/>
      <c r="CL941" s="93"/>
      <c r="CM941" s="110"/>
      <c r="CN941" s="118"/>
      <c r="CO941" s="93"/>
      <c r="CP941" s="93"/>
      <c r="CQ941" s="110"/>
      <c r="CR941" s="118"/>
      <c r="CS941" s="93"/>
      <c r="CT941" s="93"/>
      <c r="CU941" s="110"/>
      <c r="CV941" s="118"/>
      <c r="CW941" s="93"/>
      <c r="CX941" s="93"/>
      <c r="CY941" s="110"/>
      <c r="CZ941" s="118"/>
      <c r="DA941" s="93"/>
      <c r="DB941" s="93"/>
      <c r="DC941" s="110"/>
      <c r="DD941" s="118"/>
      <c r="DE941" s="93"/>
      <c r="DF941" s="93"/>
      <c r="DG941" s="110"/>
      <c r="DH941" s="118"/>
      <c r="DI941" s="93"/>
      <c r="DJ941" s="93"/>
      <c r="DK941" s="110"/>
      <c r="DL941" s="118"/>
      <c r="DM941" s="93"/>
      <c r="DN941" s="93"/>
      <c r="DO941" s="110"/>
      <c r="DP941" s="118"/>
      <c r="DQ941" s="93"/>
      <c r="DR941" s="93"/>
      <c r="DS941" s="110"/>
      <c r="DT941" s="118"/>
      <c r="DU941" s="93"/>
      <c r="DV941" s="93"/>
      <c r="DW941" s="110"/>
      <c r="DX941" s="118"/>
      <c r="DY941" s="93"/>
      <c r="DZ941" s="93"/>
      <c r="EA941" s="110"/>
      <c r="EB941" s="118"/>
      <c r="EC941" s="93"/>
      <c r="ED941" s="93"/>
      <c r="EE941" s="110"/>
      <c r="EF941" s="118"/>
      <c r="EG941" s="93"/>
      <c r="EH941" s="93"/>
      <c r="EI941" s="110"/>
      <c r="EJ941" s="118"/>
      <c r="EK941" s="93"/>
      <c r="EL941" s="93"/>
      <c r="EM941" s="110"/>
      <c r="EN941" s="118"/>
      <c r="EO941" s="93"/>
      <c r="EP941" s="93"/>
      <c r="EQ941" s="110"/>
      <c r="ER941" s="118"/>
      <c r="ES941" s="93"/>
      <c r="ET941" s="93"/>
      <c r="EU941" s="110"/>
      <c r="EV941" s="118"/>
      <c r="EW941" s="93"/>
      <c r="EX941" s="93"/>
      <c r="EY941" s="110"/>
      <c r="EZ941" s="118"/>
      <c r="FA941" s="93"/>
      <c r="FB941" s="93"/>
      <c r="FC941" s="110"/>
      <c r="FD941" s="118"/>
      <c r="FE941" s="93"/>
      <c r="FF941" s="93"/>
      <c r="FG941" s="110"/>
      <c r="FH941" s="118"/>
      <c r="FI941" s="93"/>
      <c r="FJ941" s="93"/>
      <c r="FK941" s="110"/>
      <c r="FL941" s="118"/>
      <c r="FM941" s="93"/>
      <c r="FN941" s="93"/>
      <c r="FO941" s="110"/>
      <c r="FP941" s="118"/>
      <c r="FQ941" s="93"/>
      <c r="FR941" s="93"/>
      <c r="FS941" s="110"/>
      <c r="FT941" s="118"/>
      <c r="FU941" s="93"/>
      <c r="FV941" s="93"/>
      <c r="FW941" s="110"/>
      <c r="FX941" s="118"/>
      <c r="FY941" s="93"/>
      <c r="FZ941" s="93"/>
      <c r="GA941" s="110"/>
      <c r="GB941" s="118"/>
      <c r="GC941" s="93"/>
      <c r="GD941" s="93"/>
      <c r="GE941" s="110"/>
      <c r="GF941" s="118"/>
      <c r="GG941" s="93"/>
      <c r="GH941" s="93"/>
      <c r="GI941" s="110"/>
      <c r="GJ941" s="118"/>
      <c r="GK941" s="93"/>
      <c r="GL941" s="93"/>
      <c r="GM941" s="110"/>
      <c r="GN941" s="118"/>
      <c r="GO941" s="93"/>
      <c r="GP941" s="93"/>
      <c r="GQ941" s="110"/>
    </row>
    <row r="942" spans="1:199" ht="15.75" x14ac:dyDescent="0.25">
      <c r="A942">
        <f t="shared" si="740"/>
        <v>1</v>
      </c>
      <c r="B942">
        <f t="shared" si="741"/>
        <v>1900</v>
      </c>
      <c r="D942" s="93"/>
      <c r="E942" s="93"/>
      <c r="F942" s="93"/>
      <c r="G942" s="110"/>
      <c r="H942" s="118"/>
      <c r="I942" s="93"/>
      <c r="J942" s="93"/>
      <c r="K942" s="110"/>
      <c r="L942" s="118"/>
      <c r="M942" s="93"/>
      <c r="N942" s="93"/>
      <c r="O942" s="110"/>
      <c r="P942" s="118"/>
      <c r="Q942" s="93"/>
      <c r="R942" s="93"/>
      <c r="S942" s="110"/>
      <c r="T942" s="118"/>
      <c r="U942" s="93"/>
      <c r="V942" s="93"/>
      <c r="W942" s="110"/>
      <c r="X942" s="118"/>
      <c r="Y942" s="93"/>
      <c r="Z942" s="93"/>
      <c r="AA942" s="110"/>
      <c r="AB942" s="118"/>
      <c r="AC942" s="93"/>
      <c r="AD942" s="93"/>
      <c r="AE942" s="110"/>
      <c r="AF942" s="118"/>
      <c r="AG942" s="93"/>
      <c r="AH942" s="93"/>
      <c r="AI942" s="110"/>
      <c r="AJ942" s="118"/>
      <c r="AK942" s="93"/>
      <c r="AL942" s="93"/>
      <c r="AM942" s="110"/>
      <c r="AN942" s="118"/>
      <c r="AO942" s="93"/>
      <c r="AP942" s="93"/>
      <c r="AQ942" s="110"/>
      <c r="AR942" s="118"/>
      <c r="AS942" s="93"/>
      <c r="AT942" s="93"/>
      <c r="AU942" s="110"/>
      <c r="AV942" s="118"/>
      <c r="AW942" s="93"/>
      <c r="AX942" s="93"/>
      <c r="AY942" s="110"/>
      <c r="AZ942" s="118"/>
      <c r="BA942" s="93"/>
      <c r="BB942" s="93"/>
      <c r="BC942" s="110"/>
      <c r="BD942" s="118"/>
      <c r="BE942" s="93"/>
      <c r="BF942" s="93"/>
      <c r="BG942" s="110"/>
      <c r="BH942" s="118"/>
      <c r="BI942" s="93"/>
      <c r="BJ942" s="93"/>
      <c r="BK942" s="110"/>
      <c r="BL942" s="118"/>
      <c r="BM942" s="93"/>
      <c r="BN942" s="93"/>
      <c r="BO942" s="110"/>
      <c r="BP942" s="118"/>
      <c r="BQ942" s="93"/>
      <c r="BR942" s="93"/>
      <c r="BS942" s="110"/>
      <c r="BT942" s="118"/>
      <c r="BU942" s="93"/>
      <c r="BV942" s="93"/>
      <c r="BW942" s="110"/>
      <c r="BX942" s="118"/>
      <c r="BY942" s="93"/>
      <c r="BZ942" s="93"/>
      <c r="CA942" s="110"/>
      <c r="CB942" s="118"/>
      <c r="CC942" s="93"/>
      <c r="CD942" s="93"/>
      <c r="CE942" s="110"/>
      <c r="CF942" s="118"/>
      <c r="CG942" s="93"/>
      <c r="CH942" s="93"/>
      <c r="CI942" s="110"/>
      <c r="CJ942" s="118"/>
      <c r="CK942" s="93"/>
      <c r="CL942" s="93"/>
      <c r="CM942" s="110"/>
      <c r="CN942" s="118"/>
      <c r="CO942" s="93"/>
      <c r="CP942" s="93"/>
      <c r="CQ942" s="110"/>
      <c r="CR942" s="118"/>
      <c r="CS942" s="93"/>
      <c r="CT942" s="93"/>
      <c r="CU942" s="110"/>
      <c r="CV942" s="118"/>
      <c r="CW942" s="93"/>
      <c r="CX942" s="93"/>
      <c r="CY942" s="110"/>
      <c r="CZ942" s="118"/>
      <c r="DA942" s="93"/>
      <c r="DB942" s="93"/>
      <c r="DC942" s="110"/>
      <c r="DD942" s="118"/>
      <c r="DE942" s="93"/>
      <c r="DF942" s="93"/>
      <c r="DG942" s="110"/>
      <c r="DH942" s="118"/>
      <c r="DI942" s="93"/>
      <c r="DJ942" s="93"/>
      <c r="DK942" s="110"/>
      <c r="DL942" s="118"/>
      <c r="DM942" s="93"/>
      <c r="DN942" s="93"/>
      <c r="DO942" s="110"/>
      <c r="DP942" s="118"/>
      <c r="DQ942" s="93"/>
      <c r="DR942" s="93"/>
      <c r="DS942" s="110"/>
      <c r="DT942" s="118"/>
      <c r="DU942" s="93"/>
      <c r="DV942" s="93"/>
      <c r="DW942" s="110"/>
      <c r="DX942" s="118"/>
      <c r="DY942" s="93"/>
      <c r="DZ942" s="93"/>
      <c r="EA942" s="110"/>
      <c r="EB942" s="118"/>
      <c r="EC942" s="93"/>
      <c r="ED942" s="93"/>
      <c r="EE942" s="110"/>
      <c r="EF942" s="118"/>
      <c r="EG942" s="93"/>
      <c r="EH942" s="93"/>
      <c r="EI942" s="110"/>
      <c r="EJ942" s="118"/>
      <c r="EK942" s="93"/>
      <c r="EL942" s="93"/>
      <c r="EM942" s="110"/>
      <c r="EN942" s="118"/>
      <c r="EO942" s="93"/>
      <c r="EP942" s="93"/>
      <c r="EQ942" s="110"/>
      <c r="ER942" s="118"/>
      <c r="ES942" s="93"/>
      <c r="ET942" s="93"/>
      <c r="EU942" s="110"/>
      <c r="EV942" s="118"/>
      <c r="EW942" s="93"/>
      <c r="EX942" s="93"/>
      <c r="EY942" s="110"/>
      <c r="EZ942" s="118"/>
      <c r="FA942" s="93"/>
      <c r="FB942" s="93"/>
      <c r="FC942" s="110"/>
      <c r="FD942" s="118"/>
      <c r="FE942" s="93"/>
      <c r="FF942" s="93"/>
      <c r="FG942" s="110"/>
      <c r="FH942" s="118"/>
      <c r="FI942" s="93"/>
      <c r="FJ942" s="93"/>
      <c r="FK942" s="110"/>
      <c r="FL942" s="118"/>
      <c r="FM942" s="93"/>
      <c r="FN942" s="93"/>
      <c r="FO942" s="110"/>
      <c r="FP942" s="118"/>
      <c r="FQ942" s="93"/>
      <c r="FR942" s="93"/>
      <c r="FS942" s="110"/>
      <c r="FT942" s="118"/>
      <c r="FU942" s="93"/>
      <c r="FV942" s="93"/>
      <c r="FW942" s="110"/>
      <c r="FX942" s="118"/>
      <c r="FY942" s="93"/>
      <c r="FZ942" s="93"/>
      <c r="GA942" s="110"/>
      <c r="GB942" s="118"/>
      <c r="GC942" s="93"/>
      <c r="GD942" s="93"/>
      <c r="GE942" s="110"/>
      <c r="GF942" s="118"/>
      <c r="GG942" s="93"/>
      <c r="GH942" s="93"/>
      <c r="GI942" s="110"/>
      <c r="GJ942" s="118"/>
      <c r="GK942" s="93"/>
      <c r="GL942" s="93"/>
      <c r="GM942" s="110"/>
      <c r="GN942" s="118"/>
      <c r="GO942" s="93"/>
      <c r="GP942" s="93"/>
      <c r="GQ942" s="110"/>
    </row>
    <row r="943" spans="1:199" ht="15.75" x14ac:dyDescent="0.25">
      <c r="A943">
        <f t="shared" si="740"/>
        <v>1</v>
      </c>
      <c r="B943">
        <f t="shared" si="741"/>
        <v>1900</v>
      </c>
      <c r="D943" s="93"/>
      <c r="E943" s="93"/>
      <c r="F943" s="93"/>
      <c r="G943" s="110"/>
      <c r="H943" s="118"/>
      <c r="I943" s="93"/>
      <c r="J943" s="93"/>
      <c r="K943" s="110"/>
      <c r="L943" s="118"/>
      <c r="M943" s="93"/>
      <c r="N943" s="93"/>
      <c r="O943" s="110"/>
      <c r="P943" s="118"/>
      <c r="Q943" s="93"/>
      <c r="R943" s="93"/>
      <c r="S943" s="110"/>
      <c r="T943" s="118"/>
      <c r="U943" s="93"/>
      <c r="V943" s="93"/>
      <c r="W943" s="110"/>
      <c r="X943" s="118"/>
      <c r="Y943" s="93"/>
      <c r="Z943" s="93"/>
      <c r="AA943" s="110"/>
      <c r="AB943" s="118"/>
      <c r="AC943" s="93"/>
      <c r="AD943" s="93"/>
      <c r="AE943" s="110"/>
      <c r="AF943" s="118"/>
      <c r="AG943" s="93"/>
      <c r="AH943" s="93"/>
      <c r="AI943" s="110"/>
      <c r="AJ943" s="118"/>
      <c r="AK943" s="93"/>
      <c r="AL943" s="93"/>
      <c r="AM943" s="110"/>
      <c r="AN943" s="118"/>
      <c r="AO943" s="93"/>
      <c r="AP943" s="93"/>
      <c r="AQ943" s="110"/>
      <c r="AR943" s="118"/>
      <c r="AS943" s="93"/>
      <c r="AT943" s="93"/>
      <c r="AU943" s="110"/>
      <c r="AV943" s="118"/>
      <c r="AW943" s="93"/>
      <c r="AX943" s="93"/>
      <c r="AY943" s="110"/>
      <c r="AZ943" s="118"/>
      <c r="BA943" s="93"/>
      <c r="BB943" s="93"/>
      <c r="BC943" s="110"/>
      <c r="BD943" s="118"/>
      <c r="BE943" s="93"/>
      <c r="BF943" s="93"/>
      <c r="BG943" s="110"/>
      <c r="BH943" s="118"/>
      <c r="BI943" s="93"/>
      <c r="BJ943" s="93"/>
      <c r="BK943" s="110"/>
      <c r="BL943" s="118"/>
      <c r="BM943" s="93"/>
      <c r="BN943" s="93"/>
      <c r="BO943" s="110"/>
      <c r="BP943" s="118"/>
      <c r="BQ943" s="93"/>
      <c r="BR943" s="93"/>
      <c r="BS943" s="110"/>
      <c r="BT943" s="118"/>
      <c r="BU943" s="93"/>
      <c r="BV943" s="93"/>
      <c r="BW943" s="110"/>
      <c r="BX943" s="118"/>
      <c r="BY943" s="93"/>
      <c r="BZ943" s="93"/>
      <c r="CA943" s="110"/>
      <c r="CB943" s="118"/>
      <c r="CC943" s="93"/>
      <c r="CD943" s="93"/>
      <c r="CE943" s="110"/>
      <c r="CF943" s="118"/>
      <c r="CG943" s="93"/>
      <c r="CH943" s="93"/>
      <c r="CI943" s="110"/>
      <c r="CJ943" s="118"/>
      <c r="CK943" s="93"/>
      <c r="CL943" s="93"/>
      <c r="CM943" s="110"/>
      <c r="CN943" s="118"/>
      <c r="CO943" s="93"/>
      <c r="CP943" s="93"/>
      <c r="CQ943" s="110"/>
      <c r="CR943" s="118"/>
      <c r="CS943" s="93"/>
      <c r="CT943" s="93"/>
      <c r="CU943" s="110"/>
      <c r="CV943" s="118"/>
      <c r="CW943" s="93"/>
      <c r="CX943" s="93"/>
      <c r="CY943" s="110"/>
      <c r="CZ943" s="118"/>
      <c r="DA943" s="93"/>
      <c r="DB943" s="93"/>
      <c r="DC943" s="110"/>
      <c r="DD943" s="118"/>
      <c r="DE943" s="93"/>
      <c r="DF943" s="93"/>
      <c r="DG943" s="110"/>
      <c r="DH943" s="118"/>
      <c r="DI943" s="93"/>
      <c r="DJ943" s="93"/>
      <c r="DK943" s="110"/>
      <c r="DL943" s="118"/>
      <c r="DM943" s="93"/>
      <c r="DN943" s="93"/>
      <c r="DO943" s="110"/>
      <c r="DP943" s="118"/>
      <c r="DQ943" s="93"/>
      <c r="DR943" s="93"/>
      <c r="DS943" s="110"/>
      <c r="DT943" s="118"/>
      <c r="DU943" s="93"/>
      <c r="DV943" s="93"/>
      <c r="DW943" s="110"/>
      <c r="DX943" s="118"/>
      <c r="DY943" s="93"/>
      <c r="DZ943" s="93"/>
      <c r="EA943" s="110"/>
      <c r="EB943" s="118"/>
      <c r="EC943" s="93"/>
      <c r="ED943" s="93"/>
      <c r="EE943" s="110"/>
      <c r="EF943" s="118"/>
      <c r="EG943" s="93"/>
      <c r="EH943" s="93"/>
      <c r="EI943" s="110"/>
      <c r="EJ943" s="118"/>
      <c r="EK943" s="93"/>
      <c r="EL943" s="93"/>
      <c r="EM943" s="110"/>
      <c r="EN943" s="118"/>
      <c r="EO943" s="93"/>
      <c r="EP943" s="93"/>
      <c r="EQ943" s="110"/>
      <c r="ER943" s="118"/>
      <c r="ES943" s="93"/>
      <c r="ET943" s="93"/>
      <c r="EU943" s="110"/>
      <c r="EV943" s="118"/>
      <c r="EW943" s="93"/>
      <c r="EX943" s="93"/>
      <c r="EY943" s="110"/>
      <c r="EZ943" s="118"/>
      <c r="FA943" s="93"/>
      <c r="FB943" s="93"/>
      <c r="FC943" s="110"/>
      <c r="FD943" s="118"/>
      <c r="FE943" s="93"/>
      <c r="FF943" s="93"/>
      <c r="FG943" s="110"/>
      <c r="FH943" s="118"/>
      <c r="FI943" s="93"/>
      <c r="FJ943" s="93"/>
      <c r="FK943" s="110"/>
      <c r="FL943" s="118"/>
      <c r="FM943" s="93"/>
      <c r="FN943" s="93"/>
      <c r="FO943" s="110"/>
      <c r="FP943" s="118"/>
      <c r="FQ943" s="93"/>
      <c r="FR943" s="93"/>
      <c r="FS943" s="110"/>
      <c r="FT943" s="118"/>
      <c r="FU943" s="93"/>
      <c r="FV943" s="93"/>
      <c r="FW943" s="110"/>
      <c r="FX943" s="118"/>
      <c r="FY943" s="93"/>
      <c r="FZ943" s="93"/>
      <c r="GA943" s="110"/>
      <c r="GB943" s="118"/>
      <c r="GC943" s="93"/>
      <c r="GD943" s="93"/>
      <c r="GE943" s="110"/>
      <c r="GF943" s="118"/>
      <c r="GG943" s="93"/>
      <c r="GH943" s="93"/>
      <c r="GI943" s="110"/>
      <c r="GJ943" s="118"/>
      <c r="GK943" s="93"/>
      <c r="GL943" s="93"/>
      <c r="GM943" s="110"/>
      <c r="GN943" s="118"/>
      <c r="GO943" s="93"/>
      <c r="GP943" s="93"/>
      <c r="GQ943" s="110"/>
    </row>
    <row r="944" spans="1:199" ht="15.75" x14ac:dyDescent="0.25">
      <c r="A944">
        <f t="shared" si="740"/>
        <v>1</v>
      </c>
      <c r="B944">
        <f t="shared" si="741"/>
        <v>1900</v>
      </c>
      <c r="D944" s="93"/>
      <c r="E944" s="93"/>
      <c r="F944" s="93"/>
      <c r="G944" s="110"/>
      <c r="H944" s="118"/>
      <c r="I944" s="93"/>
      <c r="J944" s="93"/>
      <c r="K944" s="110"/>
      <c r="L944" s="118"/>
      <c r="M944" s="93"/>
      <c r="N944" s="93"/>
      <c r="O944" s="110"/>
      <c r="P944" s="118"/>
      <c r="Q944" s="93"/>
      <c r="R944" s="93"/>
      <c r="S944" s="110"/>
      <c r="T944" s="118"/>
      <c r="U944" s="93"/>
      <c r="V944" s="93"/>
      <c r="W944" s="110"/>
      <c r="X944" s="118"/>
      <c r="Y944" s="93"/>
      <c r="Z944" s="93"/>
      <c r="AA944" s="110"/>
      <c r="AB944" s="118"/>
      <c r="AC944" s="93"/>
      <c r="AD944" s="93"/>
      <c r="AE944" s="110"/>
      <c r="AF944" s="118"/>
      <c r="AG944" s="93"/>
      <c r="AH944" s="93"/>
      <c r="AI944" s="110"/>
      <c r="AJ944" s="118"/>
      <c r="AK944" s="93"/>
      <c r="AL944" s="93"/>
      <c r="AM944" s="110"/>
      <c r="AN944" s="118"/>
      <c r="AO944" s="93"/>
      <c r="AP944" s="93"/>
      <c r="AQ944" s="110"/>
      <c r="AR944" s="118"/>
      <c r="AS944" s="93"/>
      <c r="AT944" s="93"/>
      <c r="AU944" s="110"/>
      <c r="AV944" s="118"/>
      <c r="AW944" s="93"/>
      <c r="AX944" s="93"/>
      <c r="AY944" s="110"/>
      <c r="AZ944" s="118"/>
      <c r="BA944" s="93"/>
      <c r="BB944" s="93"/>
      <c r="BC944" s="110"/>
      <c r="BD944" s="118"/>
      <c r="BE944" s="93"/>
      <c r="BF944" s="93"/>
      <c r="BG944" s="110"/>
      <c r="BH944" s="118"/>
      <c r="BI944" s="93"/>
      <c r="BJ944" s="93"/>
      <c r="BK944" s="110"/>
      <c r="BL944" s="118"/>
      <c r="BM944" s="93"/>
      <c r="BN944" s="93"/>
      <c r="BO944" s="110"/>
      <c r="BP944" s="118"/>
      <c r="BQ944" s="93"/>
      <c r="BR944" s="93"/>
      <c r="BS944" s="110"/>
      <c r="BT944" s="118"/>
      <c r="BU944" s="93"/>
      <c r="BV944" s="93"/>
      <c r="BW944" s="110"/>
      <c r="BX944" s="118"/>
      <c r="BY944" s="93"/>
      <c r="BZ944" s="93"/>
      <c r="CA944" s="110"/>
      <c r="CB944" s="118"/>
      <c r="CC944" s="93"/>
      <c r="CD944" s="93"/>
      <c r="CE944" s="110"/>
      <c r="CF944" s="118"/>
      <c r="CG944" s="93"/>
      <c r="CH944" s="93"/>
      <c r="CI944" s="110"/>
      <c r="CJ944" s="118"/>
      <c r="CK944" s="93"/>
      <c r="CL944" s="93"/>
      <c r="CM944" s="110"/>
      <c r="CN944" s="118"/>
      <c r="CO944" s="93"/>
      <c r="CP944" s="93"/>
      <c r="CQ944" s="110"/>
      <c r="CR944" s="118"/>
      <c r="CS944" s="93"/>
      <c r="CT944" s="93"/>
      <c r="CU944" s="110"/>
      <c r="CV944" s="118"/>
      <c r="CW944" s="93"/>
      <c r="CX944" s="93"/>
      <c r="CY944" s="110"/>
      <c r="CZ944" s="118"/>
      <c r="DA944" s="93"/>
      <c r="DB944" s="93"/>
      <c r="DC944" s="110"/>
      <c r="DD944" s="118"/>
      <c r="DE944" s="93"/>
      <c r="DF944" s="93"/>
      <c r="DG944" s="110"/>
      <c r="DH944" s="118"/>
      <c r="DI944" s="93"/>
      <c r="DJ944" s="93"/>
      <c r="DK944" s="110"/>
      <c r="DL944" s="118"/>
      <c r="DM944" s="93"/>
      <c r="DN944" s="93"/>
      <c r="DO944" s="110"/>
      <c r="DP944" s="118"/>
      <c r="DQ944" s="93"/>
      <c r="DR944" s="93"/>
      <c r="DS944" s="110"/>
      <c r="DT944" s="118"/>
      <c r="DU944" s="93"/>
      <c r="DV944" s="93"/>
      <c r="DW944" s="110"/>
      <c r="DX944" s="118"/>
      <c r="DY944" s="93"/>
      <c r="DZ944" s="93"/>
      <c r="EA944" s="110"/>
      <c r="EB944" s="118"/>
      <c r="EC944" s="93"/>
      <c r="ED944" s="93"/>
      <c r="EE944" s="110"/>
      <c r="EF944" s="118"/>
      <c r="EG944" s="93"/>
      <c r="EH944" s="93"/>
      <c r="EI944" s="110"/>
      <c r="EJ944" s="118"/>
      <c r="EK944" s="93"/>
      <c r="EL944" s="93"/>
      <c r="EM944" s="110"/>
      <c r="EN944" s="118"/>
      <c r="EO944" s="93"/>
      <c r="EP944" s="93"/>
      <c r="EQ944" s="110"/>
      <c r="ER944" s="118"/>
      <c r="ES944" s="93"/>
      <c r="ET944" s="93"/>
      <c r="EU944" s="110"/>
      <c r="EV944" s="118"/>
      <c r="EW944" s="93"/>
      <c r="EX944" s="93"/>
      <c r="EY944" s="110"/>
      <c r="EZ944" s="118"/>
      <c r="FA944" s="93"/>
      <c r="FB944" s="93"/>
      <c r="FC944" s="110"/>
      <c r="FD944" s="118"/>
      <c r="FE944" s="93"/>
      <c r="FF944" s="93"/>
      <c r="FG944" s="110"/>
      <c r="FH944" s="118"/>
      <c r="FI944" s="93"/>
      <c r="FJ944" s="93"/>
      <c r="FK944" s="110"/>
      <c r="FL944" s="118"/>
      <c r="FM944" s="93"/>
      <c r="FN944" s="93"/>
      <c r="FO944" s="110"/>
      <c r="FP944" s="118"/>
      <c r="FQ944" s="93"/>
      <c r="FR944" s="93"/>
      <c r="FS944" s="110"/>
      <c r="FT944" s="118"/>
      <c r="FU944" s="93"/>
      <c r="FV944" s="93"/>
      <c r="FW944" s="110"/>
      <c r="FX944" s="118"/>
      <c r="FY944" s="93"/>
      <c r="FZ944" s="93"/>
      <c r="GA944" s="110"/>
      <c r="GB944" s="118"/>
      <c r="GC944" s="93"/>
      <c r="GD944" s="93"/>
      <c r="GE944" s="110"/>
      <c r="GF944" s="118"/>
      <c r="GG944" s="93"/>
      <c r="GH944" s="93"/>
      <c r="GI944" s="110"/>
      <c r="GJ944" s="118"/>
      <c r="GK944" s="93"/>
      <c r="GL944" s="93"/>
      <c r="GM944" s="110"/>
      <c r="GN944" s="118"/>
      <c r="GO944" s="93"/>
      <c r="GP944" s="93"/>
      <c r="GQ944" s="110"/>
    </row>
    <row r="945" spans="1:199" ht="15.75" x14ac:dyDescent="0.25">
      <c r="A945">
        <f t="shared" si="740"/>
        <v>1</v>
      </c>
      <c r="B945">
        <f t="shared" si="741"/>
        <v>1900</v>
      </c>
      <c r="D945" s="93"/>
      <c r="E945" s="93"/>
      <c r="F945" s="93"/>
      <c r="G945" s="110"/>
      <c r="H945" s="118"/>
      <c r="I945" s="93"/>
      <c r="J945" s="93"/>
      <c r="K945" s="110"/>
      <c r="L945" s="118"/>
      <c r="M945" s="93"/>
      <c r="N945" s="93"/>
      <c r="O945" s="110"/>
      <c r="P945" s="118"/>
      <c r="Q945" s="93"/>
      <c r="R945" s="93"/>
      <c r="S945" s="110"/>
      <c r="T945" s="118"/>
      <c r="U945" s="93"/>
      <c r="V945" s="93"/>
      <c r="W945" s="110"/>
      <c r="X945" s="118"/>
      <c r="Y945" s="93"/>
      <c r="Z945" s="93"/>
      <c r="AA945" s="110"/>
      <c r="AB945" s="118"/>
      <c r="AC945" s="93"/>
      <c r="AD945" s="93"/>
      <c r="AE945" s="110"/>
      <c r="AF945" s="118"/>
      <c r="AG945" s="93"/>
      <c r="AH945" s="93"/>
      <c r="AI945" s="110"/>
      <c r="AJ945" s="118"/>
      <c r="AK945" s="93"/>
      <c r="AL945" s="93"/>
      <c r="AM945" s="110"/>
      <c r="AN945" s="118"/>
      <c r="AO945" s="93"/>
      <c r="AP945" s="93"/>
      <c r="AQ945" s="110"/>
      <c r="AR945" s="118"/>
      <c r="AS945" s="93"/>
      <c r="AT945" s="93"/>
      <c r="AU945" s="110"/>
      <c r="AV945" s="118"/>
      <c r="AW945" s="93"/>
      <c r="AX945" s="93"/>
      <c r="AY945" s="110"/>
      <c r="AZ945" s="118"/>
      <c r="BA945" s="93"/>
      <c r="BB945" s="93"/>
      <c r="BC945" s="110"/>
      <c r="BD945" s="118"/>
      <c r="BE945" s="93"/>
      <c r="BF945" s="93"/>
      <c r="BG945" s="110"/>
      <c r="BH945" s="118"/>
      <c r="BI945" s="93"/>
      <c r="BJ945" s="93"/>
      <c r="BK945" s="110"/>
      <c r="BL945" s="118"/>
      <c r="BM945" s="93"/>
      <c r="BN945" s="93"/>
      <c r="BO945" s="110"/>
      <c r="BP945" s="118"/>
      <c r="BQ945" s="93"/>
      <c r="BR945" s="93"/>
      <c r="BS945" s="110"/>
      <c r="BT945" s="118"/>
      <c r="BU945" s="93"/>
      <c r="BV945" s="93"/>
      <c r="BW945" s="110"/>
      <c r="BX945" s="118"/>
      <c r="BY945" s="93"/>
      <c r="BZ945" s="93"/>
      <c r="CA945" s="110"/>
      <c r="CB945" s="118"/>
      <c r="CC945" s="93"/>
      <c r="CD945" s="93"/>
      <c r="CE945" s="110"/>
      <c r="CF945" s="118"/>
      <c r="CG945" s="93"/>
      <c r="CH945" s="93"/>
      <c r="CI945" s="110"/>
      <c r="CJ945" s="118"/>
      <c r="CK945" s="93"/>
      <c r="CL945" s="93"/>
      <c r="CM945" s="110"/>
      <c r="CN945" s="118"/>
      <c r="CO945" s="93"/>
      <c r="CP945" s="93"/>
      <c r="CQ945" s="110"/>
      <c r="CR945" s="118"/>
      <c r="CS945" s="93"/>
      <c r="CT945" s="93"/>
      <c r="CU945" s="110"/>
      <c r="CV945" s="118"/>
      <c r="CW945" s="93"/>
      <c r="CX945" s="93"/>
      <c r="CY945" s="110"/>
      <c r="CZ945" s="118"/>
      <c r="DA945" s="93"/>
      <c r="DB945" s="93"/>
      <c r="DC945" s="110"/>
      <c r="DD945" s="118"/>
      <c r="DE945" s="93"/>
      <c r="DF945" s="93"/>
      <c r="DG945" s="110"/>
      <c r="DH945" s="118"/>
      <c r="DI945" s="93"/>
      <c r="DJ945" s="93"/>
      <c r="DK945" s="110"/>
      <c r="DL945" s="118"/>
      <c r="DM945" s="93"/>
      <c r="DN945" s="93"/>
      <c r="DO945" s="110"/>
      <c r="DP945" s="118"/>
      <c r="DQ945" s="93"/>
      <c r="DR945" s="93"/>
      <c r="DS945" s="110"/>
      <c r="DT945" s="118"/>
      <c r="DU945" s="93"/>
      <c r="DV945" s="93"/>
      <c r="DW945" s="110"/>
      <c r="DX945" s="118"/>
      <c r="DY945" s="93"/>
      <c r="DZ945" s="93"/>
      <c r="EA945" s="110"/>
      <c r="EB945" s="118"/>
      <c r="EC945" s="93"/>
      <c r="ED945" s="93"/>
      <c r="EE945" s="110"/>
      <c r="EF945" s="118"/>
      <c r="EG945" s="93"/>
      <c r="EH945" s="93"/>
      <c r="EI945" s="110"/>
      <c r="EJ945" s="118"/>
      <c r="EK945" s="93"/>
      <c r="EL945" s="93"/>
      <c r="EM945" s="110"/>
      <c r="EN945" s="118"/>
      <c r="EO945" s="93"/>
      <c r="EP945" s="93"/>
      <c r="EQ945" s="110"/>
      <c r="ER945" s="118"/>
      <c r="ES945" s="93"/>
      <c r="ET945" s="93"/>
      <c r="EU945" s="110"/>
      <c r="EV945" s="118"/>
      <c r="EW945" s="93"/>
      <c r="EX945" s="93"/>
      <c r="EY945" s="110"/>
      <c r="EZ945" s="118"/>
      <c r="FA945" s="93"/>
      <c r="FB945" s="93"/>
      <c r="FC945" s="110"/>
      <c r="FD945" s="118"/>
      <c r="FE945" s="93"/>
      <c r="FF945" s="93"/>
      <c r="FG945" s="110"/>
      <c r="FH945" s="118"/>
      <c r="FI945" s="93"/>
      <c r="FJ945" s="93"/>
      <c r="FK945" s="110"/>
      <c r="FL945" s="118"/>
      <c r="FM945" s="93"/>
      <c r="FN945" s="93"/>
      <c r="FO945" s="110"/>
      <c r="FP945" s="118"/>
      <c r="FQ945" s="93"/>
      <c r="FR945" s="93"/>
      <c r="FS945" s="110"/>
      <c r="FT945" s="118"/>
      <c r="FU945" s="93"/>
      <c r="FV945" s="93"/>
      <c r="FW945" s="110"/>
      <c r="FX945" s="118"/>
      <c r="FY945" s="93"/>
      <c r="FZ945" s="93"/>
      <c r="GA945" s="110"/>
      <c r="GB945" s="118"/>
      <c r="GC945" s="93"/>
      <c r="GD945" s="93"/>
      <c r="GE945" s="110"/>
      <c r="GF945" s="118"/>
      <c r="GG945" s="93"/>
      <c r="GH945" s="93"/>
      <c r="GI945" s="110"/>
      <c r="GJ945" s="118"/>
      <c r="GK945" s="93"/>
      <c r="GL945" s="93"/>
      <c r="GM945" s="110"/>
      <c r="GN945" s="118"/>
      <c r="GO945" s="93"/>
      <c r="GP945" s="93"/>
      <c r="GQ945" s="110"/>
    </row>
    <row r="946" spans="1:199" ht="15.75" x14ac:dyDescent="0.25">
      <c r="A946">
        <f t="shared" si="740"/>
        <v>1</v>
      </c>
      <c r="B946">
        <f t="shared" si="741"/>
        <v>1900</v>
      </c>
      <c r="D946" s="93"/>
      <c r="E946" s="93"/>
      <c r="F946" s="93"/>
      <c r="G946" s="110"/>
      <c r="H946" s="118"/>
      <c r="I946" s="93"/>
      <c r="J946" s="93"/>
      <c r="K946" s="110"/>
      <c r="L946" s="118"/>
      <c r="M946" s="93"/>
      <c r="N946" s="93"/>
      <c r="O946" s="110"/>
      <c r="P946" s="118"/>
      <c r="Q946" s="93"/>
      <c r="R946" s="93"/>
      <c r="S946" s="110"/>
      <c r="T946" s="118"/>
      <c r="U946" s="93"/>
      <c r="V946" s="93"/>
      <c r="W946" s="110"/>
      <c r="X946" s="118"/>
      <c r="Y946" s="93"/>
      <c r="Z946" s="93"/>
      <c r="AA946" s="110"/>
      <c r="AB946" s="118"/>
      <c r="AC946" s="93"/>
      <c r="AD946" s="93"/>
      <c r="AE946" s="110"/>
      <c r="AF946" s="118"/>
      <c r="AG946" s="93"/>
      <c r="AH946" s="93"/>
      <c r="AI946" s="110"/>
      <c r="AJ946" s="118"/>
      <c r="AK946" s="93"/>
      <c r="AL946" s="93"/>
      <c r="AM946" s="110"/>
      <c r="AN946" s="118"/>
      <c r="AO946" s="93"/>
      <c r="AP946" s="93"/>
      <c r="AQ946" s="110"/>
      <c r="AR946" s="118"/>
      <c r="AS946" s="93"/>
      <c r="AT946" s="93"/>
      <c r="AU946" s="110"/>
      <c r="AV946" s="118"/>
      <c r="AW946" s="93"/>
      <c r="AX946" s="93"/>
      <c r="AY946" s="110"/>
      <c r="AZ946" s="118"/>
      <c r="BA946" s="93"/>
      <c r="BB946" s="93"/>
      <c r="BC946" s="110"/>
      <c r="BD946" s="118"/>
      <c r="BE946" s="93"/>
      <c r="BF946" s="93"/>
      <c r="BG946" s="110"/>
      <c r="BH946" s="118"/>
      <c r="BI946" s="93"/>
      <c r="BJ946" s="93"/>
      <c r="BK946" s="110"/>
      <c r="BL946" s="118"/>
      <c r="BM946" s="93"/>
      <c r="BN946" s="93"/>
      <c r="BO946" s="110"/>
      <c r="BP946" s="118"/>
      <c r="BQ946" s="93"/>
      <c r="BR946" s="93"/>
      <c r="BS946" s="110"/>
      <c r="BT946" s="118"/>
      <c r="BU946" s="93"/>
      <c r="BV946" s="93"/>
      <c r="BW946" s="110"/>
      <c r="BX946" s="118"/>
      <c r="BY946" s="93"/>
      <c r="BZ946" s="93"/>
      <c r="CA946" s="110"/>
      <c r="CB946" s="118"/>
      <c r="CC946" s="93"/>
      <c r="CD946" s="93"/>
      <c r="CE946" s="110"/>
      <c r="CF946" s="118"/>
      <c r="CG946" s="93"/>
      <c r="CH946" s="93"/>
      <c r="CI946" s="110"/>
      <c r="CJ946" s="118"/>
      <c r="CK946" s="93"/>
      <c r="CL946" s="93"/>
      <c r="CM946" s="110"/>
      <c r="CN946" s="118"/>
      <c r="CO946" s="93"/>
      <c r="CP946" s="93"/>
      <c r="CQ946" s="110"/>
      <c r="CR946" s="118"/>
      <c r="CS946" s="93"/>
      <c r="CT946" s="93"/>
      <c r="CU946" s="110"/>
      <c r="CV946" s="118"/>
      <c r="CW946" s="93"/>
      <c r="CX946" s="93"/>
      <c r="CY946" s="110"/>
      <c r="CZ946" s="118"/>
      <c r="DA946" s="93"/>
      <c r="DB946" s="93"/>
      <c r="DC946" s="110"/>
      <c r="DD946" s="118"/>
      <c r="DE946" s="93"/>
      <c r="DF946" s="93"/>
      <c r="DG946" s="110"/>
      <c r="DH946" s="118"/>
      <c r="DI946" s="93"/>
      <c r="DJ946" s="93"/>
      <c r="DK946" s="110"/>
      <c r="DL946" s="118"/>
      <c r="DM946" s="93"/>
      <c r="DN946" s="93"/>
      <c r="DO946" s="110"/>
      <c r="DP946" s="118"/>
      <c r="DQ946" s="93"/>
      <c r="DR946" s="93"/>
      <c r="DS946" s="110"/>
      <c r="DT946" s="118"/>
      <c r="DU946" s="93"/>
      <c r="DV946" s="93"/>
      <c r="DW946" s="110"/>
      <c r="DX946" s="118"/>
      <c r="DY946" s="93"/>
      <c r="DZ946" s="93"/>
      <c r="EA946" s="110"/>
      <c r="EB946" s="118"/>
      <c r="EC946" s="93"/>
      <c r="ED946" s="93"/>
      <c r="EE946" s="110"/>
      <c r="EF946" s="118"/>
      <c r="EG946" s="93"/>
      <c r="EH946" s="93"/>
      <c r="EI946" s="110"/>
      <c r="EJ946" s="118"/>
      <c r="EK946" s="93"/>
      <c r="EL946" s="93"/>
      <c r="EM946" s="110"/>
      <c r="EN946" s="118"/>
      <c r="EO946" s="93"/>
      <c r="EP946" s="93"/>
      <c r="EQ946" s="110"/>
      <c r="ER946" s="118"/>
      <c r="ES946" s="93"/>
      <c r="ET946" s="93"/>
      <c r="EU946" s="110"/>
      <c r="EV946" s="118"/>
      <c r="EW946" s="93"/>
      <c r="EX946" s="93"/>
      <c r="EY946" s="110"/>
      <c r="EZ946" s="118"/>
      <c r="FA946" s="93"/>
      <c r="FB946" s="93"/>
      <c r="FC946" s="110"/>
      <c r="FD946" s="118"/>
      <c r="FE946" s="93"/>
      <c r="FF946" s="93"/>
      <c r="FG946" s="110"/>
      <c r="FH946" s="118"/>
      <c r="FI946" s="93"/>
      <c r="FJ946" s="93"/>
      <c r="FK946" s="110"/>
      <c r="FL946" s="118"/>
      <c r="FM946" s="93"/>
      <c r="FN946" s="93"/>
      <c r="FO946" s="110"/>
      <c r="FP946" s="118"/>
      <c r="FQ946" s="93"/>
      <c r="FR946" s="93"/>
      <c r="FS946" s="110"/>
      <c r="FT946" s="118"/>
      <c r="FU946" s="93"/>
      <c r="FV946" s="93"/>
      <c r="FW946" s="110"/>
      <c r="FX946" s="118"/>
      <c r="FY946" s="93"/>
      <c r="FZ946" s="93"/>
      <c r="GA946" s="110"/>
      <c r="GB946" s="118"/>
      <c r="GC946" s="93"/>
      <c r="GD946" s="93"/>
      <c r="GE946" s="110"/>
      <c r="GF946" s="118"/>
      <c r="GG946" s="93"/>
      <c r="GH946" s="93"/>
      <c r="GI946" s="110"/>
      <c r="GJ946" s="118"/>
      <c r="GK946" s="93"/>
      <c r="GL946" s="93"/>
      <c r="GM946" s="110"/>
      <c r="GN946" s="118"/>
      <c r="GO946" s="93"/>
      <c r="GP946" s="93"/>
      <c r="GQ946" s="110"/>
    </row>
    <row r="947" spans="1:199" ht="15.75" x14ac:dyDescent="0.25">
      <c r="A947">
        <f t="shared" si="740"/>
        <v>1</v>
      </c>
      <c r="B947">
        <f t="shared" si="741"/>
        <v>1900</v>
      </c>
      <c r="D947" s="93"/>
      <c r="E947" s="93"/>
      <c r="F947" s="93"/>
      <c r="G947" s="110"/>
      <c r="H947" s="118"/>
      <c r="I947" s="93"/>
      <c r="J947" s="93"/>
      <c r="K947" s="110"/>
      <c r="L947" s="118"/>
      <c r="M947" s="93"/>
      <c r="N947" s="93"/>
      <c r="O947" s="110"/>
      <c r="P947" s="118"/>
      <c r="Q947" s="93"/>
      <c r="R947" s="93"/>
      <c r="S947" s="110"/>
      <c r="T947" s="118"/>
      <c r="U947" s="93"/>
      <c r="V947" s="93"/>
      <c r="W947" s="110"/>
      <c r="X947" s="118"/>
      <c r="Y947" s="93"/>
      <c r="Z947" s="93"/>
      <c r="AA947" s="110"/>
      <c r="AB947" s="118"/>
      <c r="AC947" s="93"/>
      <c r="AD947" s="93"/>
      <c r="AE947" s="110"/>
      <c r="AF947" s="118"/>
      <c r="AG947" s="93"/>
      <c r="AH947" s="93"/>
      <c r="AI947" s="110"/>
      <c r="AJ947" s="118"/>
      <c r="AK947" s="93"/>
      <c r="AL947" s="93"/>
      <c r="AM947" s="110"/>
      <c r="AN947" s="118"/>
      <c r="AO947" s="93"/>
      <c r="AP947" s="93"/>
      <c r="AQ947" s="110"/>
      <c r="AR947" s="118"/>
      <c r="AS947" s="93"/>
      <c r="AT947" s="93"/>
      <c r="AU947" s="110"/>
      <c r="AV947" s="118"/>
      <c r="AW947" s="93"/>
      <c r="AX947" s="93"/>
      <c r="AY947" s="110"/>
      <c r="AZ947" s="118"/>
      <c r="BA947" s="93"/>
      <c r="BB947" s="93"/>
      <c r="BC947" s="110"/>
      <c r="BD947" s="118"/>
      <c r="BE947" s="93"/>
      <c r="BF947" s="93"/>
      <c r="BG947" s="110"/>
      <c r="BH947" s="118"/>
      <c r="BI947" s="93"/>
      <c r="BJ947" s="93"/>
      <c r="BK947" s="110"/>
      <c r="BL947" s="118"/>
      <c r="BM947" s="93"/>
      <c r="BN947" s="93"/>
      <c r="BO947" s="110"/>
      <c r="BP947" s="118"/>
      <c r="BQ947" s="93"/>
      <c r="BR947" s="93"/>
      <c r="BS947" s="110"/>
      <c r="BT947" s="118"/>
      <c r="BU947" s="93"/>
      <c r="BV947" s="93"/>
      <c r="BW947" s="110"/>
      <c r="BX947" s="118"/>
      <c r="BY947" s="93"/>
      <c r="BZ947" s="93"/>
      <c r="CA947" s="110"/>
      <c r="CB947" s="118"/>
      <c r="CC947" s="93"/>
      <c r="CD947" s="93"/>
      <c r="CE947" s="110"/>
      <c r="CF947" s="118"/>
      <c r="CG947" s="93"/>
      <c r="CH947" s="93"/>
      <c r="CI947" s="110"/>
      <c r="CJ947" s="118"/>
      <c r="CK947" s="93"/>
      <c r="CL947" s="93"/>
      <c r="CM947" s="110"/>
      <c r="CN947" s="118"/>
      <c r="CO947" s="93"/>
      <c r="CP947" s="93"/>
      <c r="CQ947" s="110"/>
      <c r="CR947" s="118"/>
      <c r="CS947" s="93"/>
      <c r="CT947" s="93"/>
      <c r="CU947" s="110"/>
      <c r="CV947" s="118"/>
      <c r="CW947" s="93"/>
      <c r="CX947" s="93"/>
      <c r="CY947" s="110"/>
      <c r="CZ947" s="118"/>
      <c r="DA947" s="93"/>
      <c r="DB947" s="93"/>
      <c r="DC947" s="110"/>
      <c r="DD947" s="118"/>
      <c r="DE947" s="93"/>
      <c r="DF947" s="93"/>
      <c r="DG947" s="110"/>
      <c r="DH947" s="118"/>
      <c r="DI947" s="93"/>
      <c r="DJ947" s="93"/>
      <c r="DK947" s="110"/>
      <c r="DL947" s="118"/>
      <c r="DM947" s="93"/>
      <c r="DN947" s="93"/>
      <c r="DO947" s="110"/>
      <c r="DP947" s="118"/>
      <c r="DQ947" s="93"/>
      <c r="DR947" s="93"/>
      <c r="DS947" s="110"/>
      <c r="DT947" s="118"/>
      <c r="DU947" s="93"/>
      <c r="DV947" s="93"/>
      <c r="DW947" s="110"/>
      <c r="DX947" s="118"/>
      <c r="DY947" s="93"/>
      <c r="DZ947" s="93"/>
      <c r="EA947" s="110"/>
      <c r="EB947" s="118"/>
      <c r="EC947" s="93"/>
      <c r="ED947" s="93"/>
      <c r="EE947" s="110"/>
      <c r="EF947" s="118"/>
      <c r="EG947" s="93"/>
      <c r="EH947" s="93"/>
      <c r="EI947" s="110"/>
      <c r="EJ947" s="118"/>
      <c r="EK947" s="93"/>
      <c r="EL947" s="93"/>
      <c r="EM947" s="110"/>
      <c r="EN947" s="118"/>
      <c r="EO947" s="93"/>
      <c r="EP947" s="93"/>
      <c r="EQ947" s="110"/>
      <c r="ER947" s="118"/>
      <c r="ES947" s="93"/>
      <c r="ET947" s="93"/>
      <c r="EU947" s="110"/>
      <c r="EV947" s="118"/>
      <c r="EW947" s="93"/>
      <c r="EX947" s="93"/>
      <c r="EY947" s="110"/>
      <c r="EZ947" s="118"/>
      <c r="FA947" s="93"/>
      <c r="FB947" s="93"/>
      <c r="FC947" s="110"/>
      <c r="FD947" s="118"/>
      <c r="FE947" s="93"/>
      <c r="FF947" s="93"/>
      <c r="FG947" s="110"/>
      <c r="FH947" s="118"/>
      <c r="FI947" s="93"/>
      <c r="FJ947" s="93"/>
      <c r="FK947" s="110"/>
      <c r="FL947" s="118"/>
      <c r="FM947" s="93"/>
      <c r="FN947" s="93"/>
      <c r="FO947" s="110"/>
      <c r="FP947" s="118"/>
      <c r="FQ947" s="93"/>
      <c r="FR947" s="93"/>
      <c r="FS947" s="110"/>
      <c r="FT947" s="118"/>
      <c r="FU947" s="93"/>
      <c r="FV947" s="93"/>
      <c r="FW947" s="110"/>
      <c r="FX947" s="118"/>
      <c r="FY947" s="93"/>
      <c r="FZ947" s="93"/>
      <c r="GA947" s="110"/>
      <c r="GB947" s="118"/>
      <c r="GC947" s="93"/>
      <c r="GD947" s="93"/>
      <c r="GE947" s="110"/>
      <c r="GF947" s="118"/>
      <c r="GG947" s="93"/>
      <c r="GH947" s="93"/>
      <c r="GI947" s="110"/>
      <c r="GJ947" s="118"/>
      <c r="GK947" s="93"/>
      <c r="GL947" s="93"/>
      <c r="GM947" s="110"/>
      <c r="GN947" s="118"/>
      <c r="GO947" s="93"/>
      <c r="GP947" s="93"/>
      <c r="GQ947" s="110"/>
    </row>
    <row r="948" spans="1:199" ht="15.75" x14ac:dyDescent="0.25">
      <c r="A948">
        <f t="shared" si="740"/>
        <v>1</v>
      </c>
      <c r="B948">
        <f t="shared" si="741"/>
        <v>1900</v>
      </c>
      <c r="D948" s="93"/>
      <c r="E948" s="93"/>
      <c r="F948" s="93"/>
      <c r="G948" s="110"/>
      <c r="H948" s="118"/>
      <c r="I948" s="93"/>
      <c r="J948" s="93"/>
      <c r="K948" s="110"/>
      <c r="L948" s="118"/>
      <c r="M948" s="93"/>
      <c r="N948" s="93"/>
      <c r="O948" s="110"/>
      <c r="P948" s="118"/>
      <c r="Q948" s="93"/>
      <c r="R948" s="93"/>
      <c r="S948" s="110"/>
      <c r="T948" s="118"/>
      <c r="U948" s="93"/>
      <c r="V948" s="93"/>
      <c r="W948" s="110"/>
      <c r="X948" s="118"/>
      <c r="Y948" s="93"/>
      <c r="Z948" s="93"/>
      <c r="AA948" s="110"/>
      <c r="AB948" s="118"/>
      <c r="AC948" s="93"/>
      <c r="AD948" s="93"/>
      <c r="AE948" s="110"/>
      <c r="AF948" s="118"/>
      <c r="AG948" s="93"/>
      <c r="AH948" s="93"/>
      <c r="AI948" s="110"/>
      <c r="AJ948" s="118"/>
      <c r="AK948" s="93"/>
      <c r="AL948" s="93"/>
      <c r="AM948" s="110"/>
      <c r="AN948" s="118"/>
      <c r="AO948" s="93"/>
      <c r="AP948" s="93"/>
      <c r="AQ948" s="110"/>
      <c r="AR948" s="118"/>
      <c r="AS948" s="93"/>
      <c r="AT948" s="93"/>
      <c r="AU948" s="110"/>
      <c r="AV948" s="118"/>
      <c r="AW948" s="93"/>
      <c r="AX948" s="93"/>
      <c r="AY948" s="110"/>
      <c r="AZ948" s="118"/>
      <c r="BA948" s="93"/>
      <c r="BB948" s="93"/>
      <c r="BC948" s="110"/>
      <c r="BD948" s="118"/>
      <c r="BE948" s="93"/>
      <c r="BF948" s="93"/>
      <c r="BG948" s="110"/>
      <c r="BH948" s="118"/>
      <c r="BI948" s="93"/>
      <c r="BJ948" s="93"/>
      <c r="BK948" s="110"/>
      <c r="BL948" s="118"/>
      <c r="BM948" s="93"/>
      <c r="BN948" s="93"/>
      <c r="BO948" s="110"/>
      <c r="BP948" s="118"/>
      <c r="BQ948" s="93"/>
      <c r="BR948" s="93"/>
      <c r="BS948" s="110"/>
      <c r="BT948" s="118"/>
      <c r="BU948" s="93"/>
      <c r="BV948" s="93"/>
      <c r="BW948" s="110"/>
      <c r="BX948" s="118"/>
      <c r="BY948" s="93"/>
      <c r="BZ948" s="93"/>
      <c r="CA948" s="110"/>
      <c r="CB948" s="118"/>
      <c r="CC948" s="93"/>
      <c r="CD948" s="93"/>
      <c r="CE948" s="110"/>
      <c r="CF948" s="118"/>
      <c r="CG948" s="93"/>
      <c r="CH948" s="93"/>
      <c r="CI948" s="110"/>
      <c r="CJ948" s="118"/>
      <c r="CK948" s="93"/>
      <c r="CL948" s="93"/>
      <c r="CM948" s="110"/>
      <c r="CN948" s="118"/>
      <c r="CO948" s="93"/>
      <c r="CP948" s="93"/>
      <c r="CQ948" s="110"/>
      <c r="CR948" s="118"/>
      <c r="CS948" s="93"/>
      <c r="CT948" s="93"/>
      <c r="CU948" s="110"/>
      <c r="CV948" s="118"/>
      <c r="CW948" s="93"/>
      <c r="CX948" s="93"/>
      <c r="CY948" s="110"/>
      <c r="CZ948" s="118"/>
      <c r="DA948" s="93"/>
      <c r="DB948" s="93"/>
      <c r="DC948" s="110"/>
      <c r="DD948" s="118"/>
      <c r="DE948" s="93"/>
      <c r="DF948" s="93"/>
      <c r="DG948" s="110"/>
      <c r="DH948" s="118"/>
      <c r="DI948" s="93"/>
      <c r="DJ948" s="93"/>
      <c r="DK948" s="110"/>
      <c r="DL948" s="118"/>
      <c r="DM948" s="93"/>
      <c r="DN948" s="93"/>
      <c r="DO948" s="110"/>
      <c r="DP948" s="118"/>
      <c r="DQ948" s="93"/>
      <c r="DR948" s="93"/>
      <c r="DS948" s="110"/>
      <c r="DT948" s="118"/>
      <c r="DU948" s="93"/>
      <c r="DV948" s="93"/>
      <c r="DW948" s="110"/>
      <c r="DX948" s="118"/>
      <c r="DY948" s="93"/>
      <c r="DZ948" s="93"/>
      <c r="EA948" s="110"/>
      <c r="EB948" s="118"/>
      <c r="EC948" s="93"/>
      <c r="ED948" s="93"/>
      <c r="EE948" s="110"/>
      <c r="EF948" s="118"/>
      <c r="EG948" s="93"/>
      <c r="EH948" s="93"/>
      <c r="EI948" s="110"/>
      <c r="EJ948" s="118"/>
      <c r="EK948" s="93"/>
      <c r="EL948" s="93"/>
      <c r="EM948" s="110"/>
      <c r="EN948" s="118"/>
      <c r="EO948" s="93"/>
      <c r="EP948" s="93"/>
      <c r="EQ948" s="110"/>
      <c r="ER948" s="118"/>
      <c r="ES948" s="93"/>
      <c r="ET948" s="93"/>
      <c r="EU948" s="110"/>
      <c r="EV948" s="118"/>
      <c r="EW948" s="93"/>
      <c r="EX948" s="93"/>
      <c r="EY948" s="110"/>
      <c r="EZ948" s="118"/>
      <c r="FA948" s="93"/>
      <c r="FB948" s="93"/>
      <c r="FC948" s="110"/>
      <c r="FD948" s="118"/>
      <c r="FE948" s="93"/>
      <c r="FF948" s="93"/>
      <c r="FG948" s="110"/>
      <c r="FH948" s="118"/>
      <c r="FI948" s="93"/>
      <c r="FJ948" s="93"/>
      <c r="FK948" s="110"/>
      <c r="FL948" s="118"/>
      <c r="FM948" s="93"/>
      <c r="FN948" s="93"/>
      <c r="FO948" s="110"/>
      <c r="FP948" s="118"/>
      <c r="FQ948" s="93"/>
      <c r="FR948" s="93"/>
      <c r="FS948" s="110"/>
      <c r="FT948" s="118"/>
      <c r="FU948" s="93"/>
      <c r="FV948" s="93"/>
      <c r="FW948" s="110"/>
      <c r="FX948" s="118"/>
      <c r="FY948" s="93"/>
      <c r="FZ948" s="93"/>
      <c r="GA948" s="110"/>
      <c r="GB948" s="118"/>
      <c r="GC948" s="93"/>
      <c r="GD948" s="93"/>
      <c r="GE948" s="110"/>
      <c r="GF948" s="118"/>
      <c r="GG948" s="93"/>
      <c r="GH948" s="93"/>
      <c r="GI948" s="110"/>
      <c r="GJ948" s="118"/>
      <c r="GK948" s="93"/>
      <c r="GL948" s="93"/>
      <c r="GM948" s="110"/>
      <c r="GN948" s="118"/>
      <c r="GO948" s="93"/>
      <c r="GP948" s="93"/>
      <c r="GQ948" s="110"/>
    </row>
    <row r="949" spans="1:199" ht="15.75" x14ac:dyDescent="0.25">
      <c r="A949">
        <f t="shared" si="740"/>
        <v>1</v>
      </c>
      <c r="B949">
        <f t="shared" si="741"/>
        <v>1900</v>
      </c>
      <c r="D949" s="93"/>
      <c r="E949" s="93"/>
      <c r="F949" s="93"/>
      <c r="G949" s="110"/>
      <c r="H949" s="118"/>
      <c r="I949" s="93"/>
      <c r="J949" s="93"/>
      <c r="K949" s="110"/>
      <c r="L949" s="118"/>
      <c r="M949" s="93"/>
      <c r="N949" s="93"/>
      <c r="O949" s="110"/>
      <c r="P949" s="118"/>
      <c r="Q949" s="93"/>
      <c r="R949" s="93"/>
      <c r="S949" s="110"/>
      <c r="T949" s="118"/>
      <c r="U949" s="93"/>
      <c r="V949" s="93"/>
      <c r="W949" s="110"/>
      <c r="X949" s="118"/>
      <c r="Y949" s="93"/>
      <c r="Z949" s="93"/>
      <c r="AA949" s="110"/>
      <c r="AB949" s="118"/>
      <c r="AC949" s="93"/>
      <c r="AD949" s="93"/>
      <c r="AE949" s="110"/>
      <c r="AF949" s="118"/>
      <c r="AG949" s="93"/>
      <c r="AH949" s="93"/>
      <c r="AI949" s="110"/>
      <c r="AJ949" s="118"/>
      <c r="AK949" s="93"/>
      <c r="AL949" s="93"/>
      <c r="AM949" s="110"/>
      <c r="AN949" s="118"/>
      <c r="AO949" s="93"/>
      <c r="AP949" s="93"/>
      <c r="AQ949" s="110"/>
      <c r="AR949" s="118"/>
      <c r="AS949" s="93"/>
      <c r="AT949" s="93"/>
      <c r="AU949" s="110"/>
      <c r="AV949" s="118"/>
      <c r="AW949" s="93"/>
      <c r="AX949" s="93"/>
      <c r="AY949" s="110"/>
      <c r="AZ949" s="118"/>
      <c r="BA949" s="93"/>
      <c r="BB949" s="93"/>
      <c r="BC949" s="110"/>
      <c r="BD949" s="118"/>
      <c r="BE949" s="93"/>
      <c r="BF949" s="93"/>
      <c r="BG949" s="110"/>
      <c r="BH949" s="118"/>
      <c r="BI949" s="93"/>
      <c r="BJ949" s="93"/>
      <c r="BK949" s="110"/>
      <c r="BL949" s="118"/>
      <c r="BM949" s="93"/>
      <c r="BN949" s="93"/>
      <c r="BO949" s="110"/>
      <c r="BP949" s="118"/>
      <c r="BQ949" s="93"/>
      <c r="BR949" s="93"/>
      <c r="BS949" s="110"/>
      <c r="BT949" s="118"/>
      <c r="BU949" s="93"/>
      <c r="BV949" s="93"/>
      <c r="BW949" s="110"/>
      <c r="BX949" s="118"/>
      <c r="BY949" s="93"/>
      <c r="BZ949" s="93"/>
      <c r="CA949" s="110"/>
      <c r="CB949" s="118"/>
      <c r="CC949" s="93"/>
      <c r="CD949" s="93"/>
      <c r="CE949" s="110"/>
      <c r="CF949" s="118"/>
      <c r="CG949" s="93"/>
      <c r="CH949" s="93"/>
      <c r="CI949" s="110"/>
      <c r="CJ949" s="118"/>
      <c r="CK949" s="93"/>
      <c r="CL949" s="93"/>
      <c r="CM949" s="110"/>
      <c r="CN949" s="118"/>
      <c r="CO949" s="93"/>
      <c r="CP949" s="93"/>
      <c r="CQ949" s="110"/>
      <c r="CR949" s="118"/>
      <c r="CS949" s="93"/>
      <c r="CT949" s="93"/>
      <c r="CU949" s="110"/>
      <c r="CV949" s="118"/>
      <c r="CW949" s="93"/>
      <c r="CX949" s="93"/>
      <c r="CY949" s="110"/>
      <c r="CZ949" s="118"/>
      <c r="DA949" s="93"/>
      <c r="DB949" s="93"/>
      <c r="DC949" s="110"/>
      <c r="DD949" s="118"/>
      <c r="DE949" s="93"/>
      <c r="DF949" s="93"/>
      <c r="DG949" s="110"/>
      <c r="DH949" s="118"/>
      <c r="DI949" s="93"/>
      <c r="DJ949" s="93"/>
      <c r="DK949" s="110"/>
      <c r="DL949" s="118"/>
      <c r="DM949" s="93"/>
      <c r="DN949" s="93"/>
      <c r="DO949" s="110"/>
      <c r="DP949" s="118"/>
      <c r="DQ949" s="93"/>
      <c r="DR949" s="93"/>
      <c r="DS949" s="110"/>
      <c r="DT949" s="118"/>
      <c r="DU949" s="93"/>
      <c r="DV949" s="93"/>
      <c r="DW949" s="110"/>
      <c r="DX949" s="118"/>
      <c r="DY949" s="93"/>
      <c r="DZ949" s="93"/>
      <c r="EA949" s="110"/>
      <c r="EB949" s="118"/>
      <c r="EC949" s="93"/>
      <c r="ED949" s="93"/>
      <c r="EE949" s="110"/>
      <c r="EF949" s="118"/>
      <c r="EG949" s="93"/>
      <c r="EH949" s="93"/>
      <c r="EI949" s="110"/>
      <c r="EJ949" s="118"/>
      <c r="EK949" s="93"/>
      <c r="EL949" s="93"/>
      <c r="EM949" s="110"/>
      <c r="EN949" s="118"/>
      <c r="EO949" s="93"/>
      <c r="EP949" s="93"/>
      <c r="EQ949" s="110"/>
      <c r="ER949" s="118"/>
      <c r="ES949" s="93"/>
      <c r="ET949" s="93"/>
      <c r="EU949" s="110"/>
      <c r="EV949" s="118"/>
      <c r="EW949" s="93"/>
      <c r="EX949" s="93"/>
      <c r="EY949" s="110"/>
      <c r="EZ949" s="118"/>
      <c r="FA949" s="93"/>
      <c r="FB949" s="93"/>
      <c r="FC949" s="110"/>
      <c r="FD949" s="118"/>
      <c r="FE949" s="93"/>
      <c r="FF949" s="93"/>
      <c r="FG949" s="110"/>
      <c r="FH949" s="118"/>
      <c r="FI949" s="93"/>
      <c r="FJ949" s="93"/>
      <c r="FK949" s="110"/>
      <c r="FL949" s="118"/>
      <c r="FM949" s="93"/>
      <c r="FN949" s="93"/>
      <c r="FO949" s="110"/>
      <c r="FP949" s="118"/>
      <c r="FQ949" s="93"/>
      <c r="FR949" s="93"/>
      <c r="FS949" s="110"/>
      <c r="FT949" s="118"/>
      <c r="FU949" s="93"/>
      <c r="FV949" s="93"/>
      <c r="FW949" s="110"/>
      <c r="FX949" s="118"/>
      <c r="FY949" s="93"/>
      <c r="FZ949" s="93"/>
      <c r="GA949" s="110"/>
      <c r="GB949" s="118"/>
      <c r="GC949" s="93"/>
      <c r="GD949" s="93"/>
      <c r="GE949" s="110"/>
      <c r="GF949" s="118"/>
      <c r="GG949" s="93"/>
      <c r="GH949" s="93"/>
      <c r="GI949" s="110"/>
      <c r="GJ949" s="118"/>
      <c r="GK949" s="93"/>
      <c r="GL949" s="93"/>
      <c r="GM949" s="110"/>
      <c r="GN949" s="118"/>
      <c r="GO949" s="93"/>
      <c r="GP949" s="93"/>
      <c r="GQ949" s="110"/>
    </row>
    <row r="950" spans="1:199" ht="15.75" x14ac:dyDescent="0.25">
      <c r="A950">
        <f t="shared" si="740"/>
        <v>1</v>
      </c>
      <c r="B950">
        <f t="shared" si="741"/>
        <v>1900</v>
      </c>
      <c r="D950" s="93"/>
      <c r="E950" s="93"/>
      <c r="F950" s="93"/>
      <c r="G950" s="110"/>
      <c r="H950" s="118"/>
      <c r="I950" s="93"/>
      <c r="J950" s="93"/>
      <c r="K950" s="110"/>
      <c r="L950" s="118"/>
      <c r="M950" s="93"/>
      <c r="N950" s="93"/>
      <c r="O950" s="110"/>
      <c r="P950" s="118"/>
      <c r="Q950" s="93"/>
      <c r="R950" s="93"/>
      <c r="S950" s="110"/>
      <c r="T950" s="118"/>
      <c r="U950" s="93"/>
      <c r="V950" s="93"/>
      <c r="W950" s="110"/>
      <c r="X950" s="118"/>
      <c r="Y950" s="93"/>
      <c r="Z950" s="93"/>
      <c r="AA950" s="110"/>
      <c r="AB950" s="118"/>
      <c r="AC950" s="93"/>
      <c r="AD950" s="93"/>
      <c r="AE950" s="110"/>
      <c r="AF950" s="118"/>
      <c r="AG950" s="93"/>
      <c r="AH950" s="93"/>
      <c r="AI950" s="110"/>
      <c r="AJ950" s="118"/>
      <c r="AK950" s="93"/>
      <c r="AL950" s="93"/>
      <c r="AM950" s="110"/>
      <c r="AN950" s="118"/>
      <c r="AO950" s="93"/>
      <c r="AP950" s="93"/>
      <c r="AQ950" s="110"/>
      <c r="AR950" s="118"/>
      <c r="AS950" s="93"/>
      <c r="AT950" s="93"/>
      <c r="AU950" s="110"/>
      <c r="AV950" s="118"/>
      <c r="AW950" s="93"/>
      <c r="AX950" s="93"/>
      <c r="AY950" s="110"/>
      <c r="AZ950" s="118"/>
      <c r="BA950" s="93"/>
      <c r="BB950" s="93"/>
      <c r="BC950" s="110"/>
      <c r="BD950" s="118"/>
      <c r="BE950" s="93"/>
      <c r="BF950" s="93"/>
      <c r="BG950" s="110"/>
      <c r="BH950" s="118"/>
      <c r="BI950" s="93"/>
      <c r="BJ950" s="93"/>
      <c r="BK950" s="110"/>
      <c r="BL950" s="118"/>
      <c r="BM950" s="93"/>
      <c r="BN950" s="93"/>
      <c r="BO950" s="110"/>
      <c r="BP950" s="118"/>
      <c r="BQ950" s="93"/>
      <c r="BR950" s="93"/>
      <c r="BS950" s="110"/>
      <c r="BT950" s="118"/>
      <c r="BU950" s="93"/>
      <c r="BV950" s="93"/>
      <c r="BW950" s="110"/>
      <c r="BX950" s="118"/>
      <c r="BY950" s="93"/>
      <c r="BZ950" s="93"/>
      <c r="CA950" s="110"/>
      <c r="CB950" s="118"/>
      <c r="CC950" s="93"/>
      <c r="CD950" s="93"/>
      <c r="CE950" s="110"/>
      <c r="CF950" s="118"/>
      <c r="CG950" s="93"/>
      <c r="CH950" s="93"/>
      <c r="CI950" s="110"/>
      <c r="CJ950" s="118"/>
      <c r="CK950" s="93"/>
      <c r="CL950" s="93"/>
      <c r="CM950" s="110"/>
      <c r="CN950" s="118"/>
      <c r="CO950" s="93"/>
      <c r="CP950" s="93"/>
      <c r="CQ950" s="110"/>
      <c r="CR950" s="118"/>
      <c r="CS950" s="93"/>
      <c r="CT950" s="93"/>
      <c r="CU950" s="110"/>
      <c r="CV950" s="118"/>
      <c r="CW950" s="93"/>
      <c r="CX950" s="93"/>
      <c r="CY950" s="110"/>
      <c r="CZ950" s="118"/>
      <c r="DA950" s="93"/>
      <c r="DB950" s="93"/>
      <c r="DC950" s="110"/>
      <c r="DD950" s="118"/>
      <c r="DE950" s="93"/>
      <c r="DF950" s="93"/>
      <c r="DG950" s="110"/>
      <c r="DH950" s="118"/>
      <c r="DI950" s="93"/>
      <c r="DJ950" s="93"/>
      <c r="DK950" s="110"/>
      <c r="DL950" s="118"/>
      <c r="DM950" s="93"/>
      <c r="DN950" s="93"/>
      <c r="DO950" s="110"/>
      <c r="DP950" s="118"/>
      <c r="DQ950" s="93"/>
      <c r="DR950" s="93"/>
      <c r="DS950" s="110"/>
      <c r="DT950" s="118"/>
      <c r="DU950" s="93"/>
      <c r="DV950" s="93"/>
      <c r="DW950" s="110"/>
      <c r="DX950" s="118"/>
      <c r="DY950" s="93"/>
      <c r="DZ950" s="93"/>
      <c r="EA950" s="110"/>
      <c r="EB950" s="118"/>
      <c r="EC950" s="93"/>
      <c r="ED950" s="93"/>
      <c r="EE950" s="110"/>
      <c r="EF950" s="118"/>
      <c r="EG950" s="93"/>
      <c r="EH950" s="93"/>
      <c r="EI950" s="110"/>
      <c r="EJ950" s="118"/>
      <c r="EK950" s="93"/>
      <c r="EL950" s="93"/>
      <c r="EM950" s="110"/>
      <c r="EN950" s="118"/>
      <c r="EO950" s="93"/>
      <c r="EP950" s="93"/>
      <c r="EQ950" s="110"/>
      <c r="ER950" s="118"/>
      <c r="ES950" s="93"/>
      <c r="ET950" s="93"/>
      <c r="EU950" s="110"/>
      <c r="EV950" s="118"/>
      <c r="EW950" s="93"/>
      <c r="EX950" s="93"/>
      <c r="EY950" s="110"/>
      <c r="EZ950" s="118"/>
      <c r="FA950" s="93"/>
      <c r="FB950" s="93"/>
      <c r="FC950" s="110"/>
      <c r="FD950" s="118"/>
      <c r="FE950" s="93"/>
      <c r="FF950" s="93"/>
      <c r="FG950" s="110"/>
      <c r="FH950" s="118"/>
      <c r="FI950" s="93"/>
      <c r="FJ950" s="93"/>
      <c r="FK950" s="110"/>
      <c r="FL950" s="118"/>
      <c r="FM950" s="93"/>
      <c r="FN950" s="93"/>
      <c r="FO950" s="110"/>
      <c r="FP950" s="118"/>
      <c r="FQ950" s="93"/>
      <c r="FR950" s="93"/>
      <c r="FS950" s="110"/>
      <c r="FT950" s="118"/>
      <c r="FU950" s="93"/>
      <c r="FV950" s="93"/>
      <c r="FW950" s="110"/>
      <c r="FX950" s="118"/>
      <c r="FY950" s="93"/>
      <c r="FZ950" s="93"/>
      <c r="GA950" s="110"/>
      <c r="GB950" s="118"/>
      <c r="GC950" s="93"/>
      <c r="GD950" s="93"/>
      <c r="GE950" s="110"/>
      <c r="GF950" s="118"/>
      <c r="GG950" s="93"/>
      <c r="GH950" s="93"/>
      <c r="GI950" s="110"/>
      <c r="GJ950" s="118"/>
      <c r="GK950" s="93"/>
      <c r="GL950" s="93"/>
      <c r="GM950" s="110"/>
      <c r="GN950" s="118"/>
      <c r="GO950" s="93"/>
      <c r="GP950" s="93"/>
      <c r="GQ950" s="110"/>
    </row>
    <row r="951" spans="1:199" ht="15.75" x14ac:dyDescent="0.25">
      <c r="A951">
        <f t="shared" si="740"/>
        <v>1</v>
      </c>
      <c r="B951">
        <f t="shared" si="741"/>
        <v>1900</v>
      </c>
      <c r="D951" s="93"/>
      <c r="E951" s="93"/>
      <c r="F951" s="93"/>
      <c r="G951" s="110"/>
      <c r="H951" s="118"/>
      <c r="I951" s="93"/>
      <c r="J951" s="93"/>
      <c r="K951" s="110"/>
      <c r="L951" s="118"/>
      <c r="M951" s="93"/>
      <c r="N951" s="93"/>
      <c r="O951" s="110"/>
      <c r="P951" s="118"/>
      <c r="Q951" s="93"/>
      <c r="R951" s="93"/>
      <c r="S951" s="110"/>
      <c r="T951" s="118"/>
      <c r="U951" s="93"/>
      <c r="V951" s="93"/>
      <c r="W951" s="110"/>
      <c r="X951" s="118"/>
      <c r="Y951" s="93"/>
      <c r="Z951" s="93"/>
      <c r="AA951" s="110"/>
      <c r="AB951" s="118"/>
      <c r="AC951" s="93"/>
      <c r="AD951" s="93"/>
      <c r="AE951" s="110"/>
      <c r="AF951" s="118"/>
      <c r="AG951" s="93"/>
      <c r="AH951" s="93"/>
      <c r="AI951" s="110"/>
      <c r="AJ951" s="118"/>
      <c r="AK951" s="93"/>
      <c r="AL951" s="93"/>
      <c r="AM951" s="110"/>
      <c r="AN951" s="118"/>
      <c r="AO951" s="93"/>
      <c r="AP951" s="93"/>
      <c r="AQ951" s="110"/>
      <c r="AR951" s="118"/>
      <c r="AS951" s="93"/>
      <c r="AT951" s="93"/>
      <c r="AU951" s="110"/>
      <c r="AV951" s="118"/>
      <c r="AW951" s="93"/>
      <c r="AX951" s="93"/>
      <c r="AY951" s="110"/>
      <c r="AZ951" s="118"/>
      <c r="BA951" s="93"/>
      <c r="BB951" s="93"/>
      <c r="BC951" s="110"/>
      <c r="BD951" s="118"/>
      <c r="BE951" s="93"/>
      <c r="BF951" s="93"/>
      <c r="BG951" s="110"/>
      <c r="BH951" s="118"/>
      <c r="BI951" s="93"/>
      <c r="BJ951" s="93"/>
      <c r="BK951" s="110"/>
      <c r="BL951" s="118"/>
      <c r="BM951" s="93"/>
      <c r="BN951" s="93"/>
      <c r="BO951" s="110"/>
      <c r="BP951" s="118"/>
      <c r="BQ951" s="93"/>
      <c r="BR951" s="93"/>
      <c r="BS951" s="110"/>
      <c r="BT951" s="118"/>
      <c r="BU951" s="93"/>
      <c r="BV951" s="93"/>
      <c r="BW951" s="110"/>
      <c r="BX951" s="118"/>
      <c r="BY951" s="93"/>
      <c r="BZ951" s="93"/>
      <c r="CA951" s="110"/>
      <c r="CB951" s="118"/>
      <c r="CC951" s="93"/>
      <c r="CD951" s="93"/>
      <c r="CE951" s="110"/>
      <c r="CF951" s="118"/>
      <c r="CG951" s="93"/>
      <c r="CH951" s="93"/>
      <c r="CI951" s="110"/>
      <c r="CJ951" s="118"/>
      <c r="CK951" s="93"/>
      <c r="CL951" s="93"/>
      <c r="CM951" s="110"/>
      <c r="CN951" s="118"/>
      <c r="CO951" s="93"/>
      <c r="CP951" s="93"/>
      <c r="CQ951" s="110"/>
      <c r="CR951" s="118"/>
      <c r="CS951" s="93"/>
      <c r="CT951" s="93"/>
      <c r="CU951" s="110"/>
      <c r="CV951" s="118"/>
      <c r="CW951" s="93"/>
      <c r="CX951" s="93"/>
      <c r="CY951" s="110"/>
      <c r="CZ951" s="118"/>
      <c r="DA951" s="93"/>
      <c r="DB951" s="93"/>
      <c r="DC951" s="110"/>
      <c r="DD951" s="118"/>
      <c r="DE951" s="93"/>
      <c r="DF951" s="93"/>
      <c r="DG951" s="110"/>
      <c r="DH951" s="118"/>
      <c r="DI951" s="93"/>
      <c r="DJ951" s="93"/>
      <c r="DK951" s="110"/>
      <c r="DL951" s="118"/>
      <c r="DM951" s="93"/>
      <c r="DN951" s="93"/>
      <c r="DO951" s="110"/>
      <c r="DP951" s="118"/>
      <c r="DQ951" s="93"/>
      <c r="DR951" s="93"/>
      <c r="DS951" s="110"/>
      <c r="DT951" s="118"/>
      <c r="DU951" s="93"/>
      <c r="DV951" s="93"/>
      <c r="DW951" s="110"/>
      <c r="DX951" s="118"/>
      <c r="DY951" s="93"/>
      <c r="DZ951" s="93"/>
      <c r="EA951" s="110"/>
      <c r="EB951" s="118"/>
      <c r="EC951" s="93"/>
      <c r="ED951" s="93"/>
      <c r="EE951" s="110"/>
      <c r="EF951" s="118"/>
      <c r="EG951" s="93"/>
      <c r="EH951" s="93"/>
      <c r="EI951" s="110"/>
      <c r="EJ951" s="118"/>
      <c r="EK951" s="93"/>
      <c r="EL951" s="93"/>
      <c r="EM951" s="110"/>
      <c r="EN951" s="118"/>
      <c r="EO951" s="93"/>
      <c r="EP951" s="93"/>
      <c r="EQ951" s="110"/>
      <c r="ER951" s="118"/>
      <c r="ES951" s="93"/>
      <c r="ET951" s="93"/>
      <c r="EU951" s="110"/>
      <c r="EV951" s="118"/>
      <c r="EW951" s="93"/>
      <c r="EX951" s="93"/>
      <c r="EY951" s="110"/>
      <c r="EZ951" s="118"/>
      <c r="FA951" s="93"/>
      <c r="FB951" s="93"/>
      <c r="FC951" s="110"/>
      <c r="FD951" s="118"/>
      <c r="FE951" s="93"/>
      <c r="FF951" s="93"/>
      <c r="FG951" s="110"/>
      <c r="FH951" s="118"/>
      <c r="FI951" s="93"/>
      <c r="FJ951" s="93"/>
      <c r="FK951" s="110"/>
      <c r="FL951" s="118"/>
      <c r="FM951" s="93"/>
      <c r="FN951" s="93"/>
      <c r="FO951" s="110"/>
      <c r="FP951" s="118"/>
      <c r="FQ951" s="93"/>
      <c r="FR951" s="93"/>
      <c r="FS951" s="110"/>
      <c r="FT951" s="118"/>
      <c r="FU951" s="93"/>
      <c r="FV951" s="93"/>
      <c r="FW951" s="110"/>
      <c r="FX951" s="118"/>
      <c r="FY951" s="93"/>
      <c r="FZ951" s="93"/>
      <c r="GA951" s="110"/>
      <c r="GB951" s="118"/>
      <c r="GC951" s="93"/>
      <c r="GD951" s="93"/>
      <c r="GE951" s="110"/>
      <c r="GF951" s="118"/>
      <c r="GG951" s="93"/>
      <c r="GH951" s="93"/>
      <c r="GI951" s="110"/>
      <c r="GJ951" s="118"/>
      <c r="GK951" s="93"/>
      <c r="GL951" s="93"/>
      <c r="GM951" s="110"/>
      <c r="GN951" s="118"/>
      <c r="GO951" s="93"/>
      <c r="GP951" s="93"/>
      <c r="GQ951" s="110"/>
    </row>
    <row r="952" spans="1:199" ht="15.75" x14ac:dyDescent="0.25">
      <c r="A952">
        <f t="shared" si="740"/>
        <v>1</v>
      </c>
      <c r="B952">
        <f t="shared" si="741"/>
        <v>1900</v>
      </c>
      <c r="D952" s="93"/>
      <c r="E952" s="93"/>
      <c r="F952" s="93"/>
      <c r="G952" s="110"/>
      <c r="H952" s="118"/>
      <c r="I952" s="93"/>
      <c r="J952" s="93"/>
      <c r="K952" s="110"/>
      <c r="L952" s="118"/>
      <c r="M952" s="93"/>
      <c r="N952" s="93"/>
      <c r="O952" s="110"/>
      <c r="P952" s="118"/>
      <c r="Q952" s="93"/>
      <c r="R952" s="93"/>
      <c r="S952" s="110"/>
      <c r="T952" s="118"/>
      <c r="U952" s="93"/>
      <c r="V952" s="93"/>
      <c r="W952" s="110"/>
      <c r="X952" s="118"/>
      <c r="Y952" s="93"/>
      <c r="Z952" s="93"/>
      <c r="AA952" s="110"/>
      <c r="AB952" s="118"/>
      <c r="AC952" s="93"/>
      <c r="AD952" s="93"/>
      <c r="AE952" s="110"/>
      <c r="AF952" s="118"/>
      <c r="AG952" s="93"/>
      <c r="AH952" s="93"/>
      <c r="AI952" s="110"/>
      <c r="AJ952" s="118"/>
      <c r="AK952" s="93"/>
      <c r="AL952" s="93"/>
      <c r="AM952" s="110"/>
      <c r="AN952" s="118"/>
      <c r="AO952" s="93"/>
      <c r="AP952" s="93"/>
      <c r="AQ952" s="110"/>
      <c r="AR952" s="118"/>
      <c r="AS952" s="93"/>
      <c r="AT952" s="93"/>
      <c r="AU952" s="110"/>
      <c r="AV952" s="118"/>
      <c r="AW952" s="93"/>
      <c r="AX952" s="93"/>
      <c r="AY952" s="110"/>
      <c r="AZ952" s="118"/>
      <c r="BA952" s="93"/>
      <c r="BB952" s="93"/>
      <c r="BC952" s="110"/>
      <c r="BD952" s="118"/>
      <c r="BE952" s="93"/>
      <c r="BF952" s="93"/>
      <c r="BG952" s="110"/>
      <c r="BH952" s="118"/>
      <c r="BI952" s="93"/>
      <c r="BJ952" s="93"/>
      <c r="BK952" s="110"/>
      <c r="BL952" s="118"/>
      <c r="BM952" s="93"/>
      <c r="BN952" s="93"/>
      <c r="BO952" s="110"/>
      <c r="BP952" s="118"/>
      <c r="BQ952" s="93"/>
      <c r="BR952" s="93"/>
      <c r="BS952" s="110"/>
      <c r="BT952" s="118"/>
      <c r="BU952" s="93"/>
      <c r="BV952" s="93"/>
      <c r="BW952" s="110"/>
      <c r="BX952" s="118"/>
      <c r="BY952" s="93"/>
      <c r="BZ952" s="93"/>
      <c r="CA952" s="110"/>
      <c r="CB952" s="118"/>
      <c r="CC952" s="93"/>
      <c r="CD952" s="93"/>
      <c r="CE952" s="110"/>
      <c r="CF952" s="118"/>
      <c r="CG952" s="93"/>
      <c r="CH952" s="93"/>
      <c r="CI952" s="110"/>
      <c r="CJ952" s="118"/>
      <c r="CK952" s="93"/>
      <c r="CL952" s="93"/>
      <c r="CM952" s="110"/>
      <c r="CN952" s="118"/>
      <c r="CO952" s="93"/>
      <c r="CP952" s="93"/>
      <c r="CQ952" s="110"/>
      <c r="CR952" s="118"/>
      <c r="CS952" s="93"/>
      <c r="CT952" s="93"/>
      <c r="CU952" s="110"/>
      <c r="CV952" s="118"/>
      <c r="CW952" s="93"/>
      <c r="CX952" s="93"/>
      <c r="CY952" s="110"/>
      <c r="CZ952" s="118"/>
      <c r="DA952" s="93"/>
      <c r="DB952" s="93"/>
      <c r="DC952" s="110"/>
      <c r="DD952" s="118"/>
      <c r="DE952" s="93"/>
      <c r="DF952" s="93"/>
      <c r="DG952" s="110"/>
      <c r="DH952" s="118"/>
      <c r="DI952" s="93"/>
      <c r="DJ952" s="93"/>
      <c r="DK952" s="110"/>
      <c r="DL952" s="118"/>
      <c r="DM952" s="93"/>
      <c r="DN952" s="93"/>
      <c r="DO952" s="110"/>
      <c r="DP952" s="118"/>
      <c r="DQ952" s="93"/>
      <c r="DR952" s="93"/>
      <c r="DS952" s="110"/>
      <c r="DT952" s="118"/>
      <c r="DU952" s="93"/>
      <c r="DV952" s="93"/>
      <c r="DW952" s="110"/>
      <c r="DX952" s="118"/>
      <c r="DY952" s="93"/>
      <c r="DZ952" s="93"/>
      <c r="EA952" s="110"/>
      <c r="EB952" s="118"/>
      <c r="EC952" s="93"/>
      <c r="ED952" s="93"/>
      <c r="EE952" s="110"/>
      <c r="EF952" s="118"/>
      <c r="EG952" s="93"/>
      <c r="EH952" s="93"/>
      <c r="EI952" s="110"/>
      <c r="EJ952" s="118"/>
      <c r="EK952" s="93"/>
      <c r="EL952" s="93"/>
      <c r="EM952" s="110"/>
      <c r="EN952" s="118"/>
      <c r="EO952" s="93"/>
      <c r="EP952" s="93"/>
      <c r="EQ952" s="110"/>
      <c r="ER952" s="118"/>
      <c r="ES952" s="93"/>
      <c r="ET952" s="93"/>
      <c r="EU952" s="110"/>
      <c r="EV952" s="118"/>
      <c r="EW952" s="93"/>
      <c r="EX952" s="93"/>
      <c r="EY952" s="110"/>
      <c r="EZ952" s="118"/>
      <c r="FA952" s="93"/>
      <c r="FB952" s="93"/>
      <c r="FC952" s="110"/>
      <c r="FD952" s="118"/>
      <c r="FE952" s="93"/>
      <c r="FF952" s="93"/>
      <c r="FG952" s="110"/>
      <c r="FH952" s="118"/>
      <c r="FI952" s="93"/>
      <c r="FJ952" s="93"/>
      <c r="FK952" s="110"/>
      <c r="FL952" s="118"/>
      <c r="FM952" s="93"/>
      <c r="FN952" s="93"/>
      <c r="FO952" s="110"/>
      <c r="FP952" s="118"/>
      <c r="FQ952" s="93"/>
      <c r="FR952" s="93"/>
      <c r="FS952" s="110"/>
      <c r="FT952" s="118"/>
      <c r="FU952" s="93"/>
      <c r="FV952" s="93"/>
      <c r="FW952" s="110"/>
      <c r="FX952" s="118"/>
      <c r="FY952" s="93"/>
      <c r="FZ952" s="93"/>
      <c r="GA952" s="110"/>
      <c r="GB952" s="118"/>
      <c r="GC952" s="93"/>
      <c r="GD952" s="93"/>
      <c r="GE952" s="110"/>
      <c r="GF952" s="118"/>
      <c r="GG952" s="93"/>
      <c r="GH952" s="93"/>
      <c r="GI952" s="110"/>
      <c r="GJ952" s="118"/>
      <c r="GK952" s="93"/>
      <c r="GL952" s="93"/>
      <c r="GM952" s="110"/>
      <c r="GN952" s="118"/>
      <c r="GO952" s="93"/>
      <c r="GP952" s="93"/>
      <c r="GQ952" s="110"/>
    </row>
    <row r="953" spans="1:199" ht="15.75" x14ac:dyDescent="0.25">
      <c r="A953">
        <f t="shared" si="740"/>
        <v>1</v>
      </c>
      <c r="B953">
        <f t="shared" si="741"/>
        <v>1900</v>
      </c>
      <c r="D953" s="93"/>
      <c r="E953" s="93"/>
      <c r="F953" s="93"/>
      <c r="G953" s="110"/>
      <c r="H953" s="118"/>
      <c r="I953" s="93"/>
      <c r="J953" s="93"/>
      <c r="K953" s="110"/>
      <c r="L953" s="118"/>
      <c r="M953" s="93"/>
      <c r="N953" s="93"/>
      <c r="O953" s="110"/>
      <c r="P953" s="118"/>
      <c r="Q953" s="93"/>
      <c r="R953" s="93"/>
      <c r="S953" s="110"/>
      <c r="T953" s="118"/>
      <c r="U953" s="93"/>
      <c r="V953" s="93"/>
      <c r="W953" s="110"/>
      <c r="X953" s="118"/>
      <c r="Y953" s="93"/>
      <c r="Z953" s="93"/>
      <c r="AA953" s="110"/>
      <c r="AB953" s="118"/>
      <c r="AC953" s="93"/>
      <c r="AD953" s="93"/>
      <c r="AE953" s="110"/>
      <c r="AF953" s="118"/>
      <c r="AG953" s="93"/>
      <c r="AH953" s="93"/>
      <c r="AI953" s="110"/>
      <c r="AJ953" s="118"/>
      <c r="AK953" s="93"/>
      <c r="AL953" s="93"/>
      <c r="AM953" s="110"/>
      <c r="AN953" s="118"/>
      <c r="AO953" s="93"/>
      <c r="AP953" s="93"/>
      <c r="AQ953" s="110"/>
      <c r="AR953" s="118"/>
      <c r="AS953" s="93"/>
      <c r="AT953" s="93"/>
      <c r="AU953" s="110"/>
      <c r="AV953" s="118"/>
      <c r="AW953" s="93"/>
      <c r="AX953" s="93"/>
      <c r="AY953" s="110"/>
      <c r="AZ953" s="118"/>
      <c r="BA953" s="93"/>
      <c r="BB953" s="93"/>
      <c r="BC953" s="110"/>
      <c r="BD953" s="118"/>
      <c r="BE953" s="93"/>
      <c r="BF953" s="93"/>
      <c r="BG953" s="110"/>
      <c r="BH953" s="118"/>
      <c r="BI953" s="93"/>
      <c r="BJ953" s="93"/>
      <c r="BK953" s="110"/>
      <c r="BL953" s="118"/>
      <c r="BM953" s="93"/>
      <c r="BN953" s="93"/>
      <c r="BO953" s="110"/>
      <c r="BP953" s="118"/>
      <c r="BQ953" s="93"/>
      <c r="BR953" s="93"/>
      <c r="BS953" s="110"/>
      <c r="BT953" s="118"/>
      <c r="BU953" s="93"/>
      <c r="BV953" s="93"/>
      <c r="BW953" s="110"/>
      <c r="BX953" s="118"/>
      <c r="BY953" s="93"/>
      <c r="BZ953" s="93"/>
      <c r="CA953" s="110"/>
      <c r="CB953" s="118"/>
      <c r="CC953" s="93"/>
      <c r="CD953" s="93"/>
      <c r="CE953" s="110"/>
      <c r="CF953" s="118"/>
      <c r="CG953" s="93"/>
      <c r="CH953" s="93"/>
      <c r="CI953" s="110"/>
      <c r="CJ953" s="118"/>
      <c r="CK953" s="93"/>
      <c r="CL953" s="93"/>
      <c r="CM953" s="110"/>
      <c r="CN953" s="118"/>
      <c r="CO953" s="93"/>
      <c r="CP953" s="93"/>
      <c r="CQ953" s="110"/>
      <c r="CR953" s="118"/>
      <c r="CS953" s="93"/>
      <c r="CT953" s="93"/>
      <c r="CU953" s="110"/>
      <c r="CV953" s="118"/>
      <c r="CW953" s="93"/>
      <c r="CX953" s="93"/>
      <c r="CY953" s="110"/>
      <c r="CZ953" s="118"/>
      <c r="DA953" s="93"/>
      <c r="DB953" s="93"/>
      <c r="DC953" s="110"/>
      <c r="DD953" s="118"/>
      <c r="DE953" s="93"/>
      <c r="DF953" s="93"/>
      <c r="DG953" s="110"/>
      <c r="DH953" s="118"/>
      <c r="DI953" s="93"/>
      <c r="DJ953" s="93"/>
      <c r="DK953" s="110"/>
      <c r="DL953" s="118"/>
      <c r="DM953" s="93"/>
      <c r="DN953" s="93"/>
      <c r="DO953" s="110"/>
      <c r="DP953" s="118"/>
      <c r="DQ953" s="93"/>
      <c r="DR953" s="93"/>
      <c r="DS953" s="110"/>
      <c r="DT953" s="118"/>
      <c r="DU953" s="93"/>
      <c r="DV953" s="93"/>
      <c r="DW953" s="110"/>
      <c r="DX953" s="118"/>
      <c r="DY953" s="93"/>
      <c r="DZ953" s="93"/>
      <c r="EA953" s="110"/>
      <c r="EB953" s="118"/>
      <c r="EC953" s="93"/>
      <c r="ED953" s="93"/>
      <c r="EE953" s="110"/>
      <c r="EF953" s="118"/>
      <c r="EG953" s="93"/>
      <c r="EH953" s="93"/>
      <c r="EI953" s="110"/>
      <c r="EJ953" s="118"/>
      <c r="EK953" s="93"/>
      <c r="EL953" s="93"/>
      <c r="EM953" s="110"/>
      <c r="EN953" s="118"/>
      <c r="EO953" s="93"/>
      <c r="EP953" s="93"/>
      <c r="EQ953" s="110"/>
      <c r="ER953" s="118"/>
      <c r="ES953" s="93"/>
      <c r="ET953" s="93"/>
      <c r="EU953" s="110"/>
      <c r="EV953" s="118"/>
      <c r="EW953" s="93"/>
      <c r="EX953" s="93"/>
      <c r="EY953" s="110"/>
      <c r="EZ953" s="118"/>
      <c r="FA953" s="93"/>
      <c r="FB953" s="93"/>
      <c r="FC953" s="110"/>
      <c r="FD953" s="118"/>
      <c r="FE953" s="93"/>
      <c r="FF953" s="93"/>
      <c r="FG953" s="110"/>
      <c r="FH953" s="118"/>
      <c r="FI953" s="93"/>
      <c r="FJ953" s="93"/>
      <c r="FK953" s="110"/>
      <c r="FL953" s="118"/>
      <c r="FM953" s="93"/>
      <c r="FN953" s="93"/>
      <c r="FO953" s="110"/>
      <c r="FP953" s="118"/>
      <c r="FQ953" s="93"/>
      <c r="FR953" s="93"/>
      <c r="FS953" s="110"/>
      <c r="FT953" s="118"/>
      <c r="FU953" s="93"/>
      <c r="FV953" s="93"/>
      <c r="FW953" s="110"/>
      <c r="FX953" s="118"/>
      <c r="FY953" s="93"/>
      <c r="FZ953" s="93"/>
      <c r="GA953" s="110"/>
      <c r="GB953" s="118"/>
      <c r="GC953" s="93"/>
      <c r="GD953" s="93"/>
      <c r="GE953" s="110"/>
      <c r="GF953" s="118"/>
      <c r="GG953" s="93"/>
      <c r="GH953" s="93"/>
      <c r="GI953" s="110"/>
      <c r="GJ953" s="118"/>
      <c r="GK953" s="93"/>
      <c r="GL953" s="93"/>
      <c r="GM953" s="110"/>
      <c r="GN953" s="118"/>
      <c r="GO953" s="93"/>
      <c r="GP953" s="93"/>
      <c r="GQ953" s="110"/>
    </row>
    <row r="954" spans="1:199" ht="15.75" x14ac:dyDescent="0.25">
      <c r="A954">
        <f t="shared" si="740"/>
        <v>1</v>
      </c>
      <c r="B954">
        <f t="shared" si="741"/>
        <v>1900</v>
      </c>
      <c r="D954" s="93"/>
      <c r="E954" s="93"/>
      <c r="F954" s="93"/>
      <c r="G954" s="110"/>
      <c r="H954" s="118"/>
      <c r="I954" s="93"/>
      <c r="J954" s="93"/>
      <c r="K954" s="110"/>
      <c r="L954" s="118"/>
      <c r="M954" s="93"/>
      <c r="N954" s="93"/>
      <c r="O954" s="110"/>
      <c r="P954" s="118"/>
      <c r="Q954" s="93"/>
      <c r="R954" s="93"/>
      <c r="S954" s="110"/>
      <c r="T954" s="118"/>
      <c r="U954" s="93"/>
      <c r="V954" s="93"/>
      <c r="W954" s="110"/>
      <c r="X954" s="118"/>
      <c r="Y954" s="93"/>
      <c r="Z954" s="93"/>
      <c r="AA954" s="110"/>
      <c r="AB954" s="118"/>
      <c r="AC954" s="93"/>
      <c r="AD954" s="93"/>
      <c r="AE954" s="110"/>
      <c r="AF954" s="118"/>
      <c r="AG954" s="93"/>
      <c r="AH954" s="93"/>
      <c r="AI954" s="110"/>
      <c r="AJ954" s="118"/>
      <c r="AK954" s="93"/>
      <c r="AL954" s="93"/>
      <c r="AM954" s="110"/>
      <c r="AN954" s="118"/>
      <c r="AO954" s="93"/>
      <c r="AP954" s="93"/>
      <c r="AQ954" s="110"/>
      <c r="AR954" s="118"/>
      <c r="AS954" s="93"/>
      <c r="AT954" s="93"/>
      <c r="AU954" s="110"/>
      <c r="AV954" s="118"/>
      <c r="AW954" s="93"/>
      <c r="AX954" s="93"/>
      <c r="AY954" s="110"/>
      <c r="AZ954" s="118"/>
      <c r="BA954" s="93"/>
      <c r="BB954" s="93"/>
      <c r="BC954" s="110"/>
      <c r="BD954" s="118"/>
      <c r="BE954" s="93"/>
      <c r="BF954" s="93"/>
      <c r="BG954" s="110"/>
      <c r="BH954" s="118"/>
      <c r="BI954" s="93"/>
      <c r="BJ954" s="93"/>
      <c r="BK954" s="110"/>
      <c r="BL954" s="118"/>
      <c r="BM954" s="93"/>
      <c r="BN954" s="93"/>
      <c r="BO954" s="110"/>
      <c r="BP954" s="118"/>
      <c r="BQ954" s="93"/>
      <c r="BR954" s="93"/>
      <c r="BS954" s="110"/>
      <c r="BT954" s="118"/>
      <c r="BU954" s="93"/>
      <c r="BV954" s="93"/>
      <c r="BW954" s="110"/>
      <c r="BX954" s="118"/>
      <c r="BY954" s="93"/>
      <c r="BZ954" s="93"/>
      <c r="CA954" s="110"/>
      <c r="CB954" s="118"/>
      <c r="CC954" s="93"/>
      <c r="CD954" s="93"/>
      <c r="CE954" s="110"/>
      <c r="CF954" s="118"/>
      <c r="CG954" s="93"/>
      <c r="CH954" s="93"/>
      <c r="CI954" s="110"/>
      <c r="CJ954" s="118"/>
      <c r="CK954" s="93"/>
      <c r="CL954" s="93"/>
      <c r="CM954" s="110"/>
      <c r="CN954" s="118"/>
      <c r="CO954" s="93"/>
      <c r="CP954" s="93"/>
      <c r="CQ954" s="110"/>
      <c r="CR954" s="118"/>
      <c r="CS954" s="93"/>
      <c r="CT954" s="93"/>
      <c r="CU954" s="110"/>
      <c r="CV954" s="118"/>
      <c r="CW954" s="93"/>
      <c r="CX954" s="93"/>
      <c r="CY954" s="110"/>
      <c r="CZ954" s="118"/>
      <c r="DA954" s="93"/>
      <c r="DB954" s="93"/>
      <c r="DC954" s="110"/>
      <c r="DD954" s="118"/>
      <c r="DE954" s="93"/>
      <c r="DF954" s="93"/>
      <c r="DG954" s="110"/>
      <c r="DH954" s="118"/>
      <c r="DI954" s="93"/>
      <c r="DJ954" s="93"/>
      <c r="DK954" s="110"/>
      <c r="DL954" s="118"/>
      <c r="DM954" s="93"/>
      <c r="DN954" s="93"/>
      <c r="DO954" s="110"/>
      <c r="DP954" s="118"/>
      <c r="DQ954" s="93"/>
      <c r="DR954" s="93"/>
      <c r="DS954" s="110"/>
      <c r="DT954" s="118"/>
      <c r="DU954" s="93"/>
      <c r="DV954" s="93"/>
      <c r="DW954" s="110"/>
      <c r="DX954" s="118"/>
      <c r="DY954" s="93"/>
      <c r="DZ954" s="93"/>
      <c r="EA954" s="110"/>
      <c r="EB954" s="118"/>
      <c r="EC954" s="93"/>
      <c r="ED954" s="93"/>
      <c r="EE954" s="110"/>
      <c r="EF954" s="118"/>
      <c r="EG954" s="93"/>
      <c r="EH954" s="93"/>
      <c r="EI954" s="110"/>
      <c r="EJ954" s="118"/>
      <c r="EK954" s="93"/>
      <c r="EL954" s="93"/>
      <c r="EM954" s="110"/>
      <c r="EN954" s="118"/>
      <c r="EO954" s="93"/>
      <c r="EP954" s="93"/>
      <c r="EQ954" s="110"/>
      <c r="ER954" s="118"/>
      <c r="ES954" s="93"/>
      <c r="ET954" s="93"/>
      <c r="EU954" s="110"/>
      <c r="EV954" s="118"/>
      <c r="EW954" s="93"/>
      <c r="EX954" s="93"/>
      <c r="EY954" s="110"/>
      <c r="EZ954" s="118"/>
      <c r="FA954" s="93"/>
      <c r="FB954" s="93"/>
      <c r="FC954" s="110"/>
      <c r="FD954" s="118"/>
      <c r="FE954" s="93"/>
      <c r="FF954" s="93"/>
      <c r="FG954" s="110"/>
      <c r="FH954" s="118"/>
      <c r="FI954" s="93"/>
      <c r="FJ954" s="93"/>
      <c r="FK954" s="110"/>
      <c r="FL954" s="118"/>
      <c r="FM954" s="93"/>
      <c r="FN954" s="93"/>
      <c r="FO954" s="110"/>
      <c r="FP954" s="118"/>
      <c r="FQ954" s="93"/>
      <c r="FR954" s="93"/>
      <c r="FS954" s="110"/>
      <c r="FT954" s="118"/>
      <c r="FU954" s="93"/>
      <c r="FV954" s="93"/>
      <c r="FW954" s="110"/>
      <c r="FX954" s="118"/>
      <c r="FY954" s="93"/>
      <c r="FZ954" s="93"/>
      <c r="GA954" s="110"/>
      <c r="GB954" s="118"/>
      <c r="GC954" s="93"/>
      <c r="GD954" s="93"/>
      <c r="GE954" s="110"/>
      <c r="GF954" s="118"/>
      <c r="GG954" s="93"/>
      <c r="GH954" s="93"/>
      <c r="GI954" s="110"/>
      <c r="GJ954" s="118"/>
      <c r="GK954" s="93"/>
      <c r="GL954" s="93"/>
      <c r="GM954" s="110"/>
      <c r="GN954" s="118"/>
      <c r="GO954" s="93"/>
      <c r="GP954" s="93"/>
      <c r="GQ954" s="110"/>
    </row>
    <row r="955" spans="1:199" ht="15.75" x14ac:dyDescent="0.25">
      <c r="A955">
        <f t="shared" si="740"/>
        <v>1</v>
      </c>
      <c r="B955">
        <f t="shared" si="741"/>
        <v>1900</v>
      </c>
      <c r="D955" s="93"/>
      <c r="E955" s="93"/>
      <c r="F955" s="93"/>
      <c r="G955" s="110"/>
      <c r="H955" s="118"/>
      <c r="I955" s="93"/>
      <c r="J955" s="93"/>
      <c r="K955" s="110"/>
      <c r="L955" s="118"/>
      <c r="M955" s="93"/>
      <c r="N955" s="93"/>
      <c r="O955" s="110"/>
      <c r="P955" s="118"/>
      <c r="Q955" s="93"/>
      <c r="R955" s="93"/>
      <c r="S955" s="110"/>
      <c r="T955" s="118"/>
      <c r="U955" s="93"/>
      <c r="V955" s="93"/>
      <c r="W955" s="110"/>
      <c r="X955" s="118"/>
      <c r="Y955" s="93"/>
      <c r="Z955" s="93"/>
      <c r="AA955" s="110"/>
      <c r="AB955" s="118"/>
      <c r="AC955" s="93"/>
      <c r="AD955" s="93"/>
      <c r="AE955" s="110"/>
      <c r="AF955" s="118"/>
      <c r="AG955" s="93"/>
      <c r="AH955" s="93"/>
      <c r="AI955" s="110"/>
      <c r="AJ955" s="118"/>
      <c r="AK955" s="93"/>
      <c r="AL955" s="93"/>
      <c r="AM955" s="110"/>
      <c r="AN955" s="118"/>
      <c r="AO955" s="93"/>
      <c r="AP955" s="93"/>
      <c r="AQ955" s="110"/>
      <c r="AR955" s="118"/>
      <c r="AS955" s="93"/>
      <c r="AT955" s="93"/>
      <c r="AU955" s="110"/>
      <c r="AV955" s="118"/>
      <c r="AW955" s="93"/>
      <c r="AX955" s="93"/>
      <c r="AY955" s="110"/>
      <c r="AZ955" s="118"/>
      <c r="BA955" s="93"/>
      <c r="BB955" s="93"/>
      <c r="BC955" s="110"/>
      <c r="BD955" s="118"/>
      <c r="BE955" s="93"/>
      <c r="BF955" s="93"/>
      <c r="BG955" s="110"/>
      <c r="BH955" s="118"/>
      <c r="BI955" s="93"/>
      <c r="BJ955" s="93"/>
      <c r="BK955" s="110"/>
      <c r="BL955" s="118"/>
      <c r="BM955" s="93"/>
      <c r="BN955" s="93"/>
      <c r="BO955" s="110"/>
      <c r="BP955" s="118"/>
      <c r="BQ955" s="93"/>
      <c r="BR955" s="93"/>
      <c r="BS955" s="110"/>
      <c r="BT955" s="118"/>
      <c r="BU955" s="93"/>
      <c r="BV955" s="93"/>
      <c r="BW955" s="110"/>
      <c r="BX955" s="118"/>
      <c r="BY955" s="93"/>
      <c r="BZ955" s="93"/>
      <c r="CA955" s="110"/>
      <c r="CB955" s="118"/>
      <c r="CC955" s="93"/>
      <c r="CD955" s="93"/>
      <c r="CE955" s="110"/>
      <c r="CF955" s="118"/>
      <c r="CG955" s="93"/>
      <c r="CH955" s="93"/>
      <c r="CI955" s="110"/>
      <c r="CJ955" s="118"/>
      <c r="CK955" s="93"/>
      <c r="CL955" s="93"/>
      <c r="CM955" s="110"/>
      <c r="CN955" s="118"/>
      <c r="CO955" s="93"/>
      <c r="CP955" s="93"/>
      <c r="CQ955" s="110"/>
      <c r="CR955" s="118"/>
      <c r="CS955" s="93"/>
      <c r="CT955" s="93"/>
      <c r="CU955" s="110"/>
      <c r="CV955" s="118"/>
      <c r="CW955" s="93"/>
      <c r="CX955" s="93"/>
      <c r="CY955" s="110"/>
      <c r="CZ955" s="118"/>
      <c r="DA955" s="93"/>
      <c r="DB955" s="93"/>
      <c r="DC955" s="110"/>
      <c r="DD955" s="118"/>
      <c r="DE955" s="93"/>
      <c r="DF955" s="93"/>
      <c r="DG955" s="110"/>
      <c r="DH955" s="118"/>
      <c r="DI955" s="93"/>
      <c r="DJ955" s="93"/>
      <c r="DK955" s="110"/>
      <c r="DL955" s="118"/>
      <c r="DM955" s="93"/>
      <c r="DN955" s="93"/>
      <c r="DO955" s="110"/>
      <c r="DP955" s="118"/>
      <c r="DQ955" s="93"/>
      <c r="DR955" s="93"/>
      <c r="DS955" s="110"/>
      <c r="DT955" s="118"/>
      <c r="DU955" s="93"/>
      <c r="DV955" s="93"/>
      <c r="DW955" s="110"/>
      <c r="DX955" s="118"/>
      <c r="DY955" s="93"/>
      <c r="DZ955" s="93"/>
      <c r="EA955" s="110"/>
      <c r="EB955" s="118"/>
      <c r="EC955" s="93"/>
      <c r="ED955" s="93"/>
      <c r="EE955" s="110"/>
      <c r="EF955" s="118"/>
      <c r="EG955" s="93"/>
      <c r="EH955" s="93"/>
      <c r="EI955" s="110"/>
      <c r="EJ955" s="118"/>
      <c r="EK955" s="93"/>
      <c r="EL955" s="93"/>
      <c r="EM955" s="110"/>
      <c r="EN955" s="118"/>
      <c r="EO955" s="93"/>
      <c r="EP955" s="93"/>
      <c r="EQ955" s="110"/>
      <c r="ER955" s="118"/>
      <c r="ES955" s="93"/>
      <c r="ET955" s="93"/>
      <c r="EU955" s="110"/>
      <c r="EV955" s="118"/>
      <c r="EW955" s="93"/>
      <c r="EX955" s="93"/>
      <c r="EY955" s="110"/>
      <c r="EZ955" s="118"/>
      <c r="FA955" s="93"/>
      <c r="FB955" s="93"/>
      <c r="FC955" s="110"/>
      <c r="FD955" s="118"/>
      <c r="FE955" s="93"/>
      <c r="FF955" s="93"/>
      <c r="FG955" s="110"/>
      <c r="FH955" s="118"/>
      <c r="FI955" s="93"/>
      <c r="FJ955" s="93"/>
      <c r="FK955" s="110"/>
      <c r="FL955" s="118"/>
      <c r="FM955" s="93"/>
      <c r="FN955" s="93"/>
      <c r="FO955" s="110"/>
      <c r="FP955" s="118"/>
      <c r="FQ955" s="93"/>
      <c r="FR955" s="93"/>
      <c r="FS955" s="110"/>
      <c r="FT955" s="118"/>
      <c r="FU955" s="93"/>
      <c r="FV955" s="93"/>
      <c r="FW955" s="110"/>
      <c r="FX955" s="118"/>
      <c r="FY955" s="93"/>
      <c r="FZ955" s="93"/>
      <c r="GA955" s="110"/>
      <c r="GB955" s="118"/>
      <c r="GC955" s="93"/>
      <c r="GD955" s="93"/>
      <c r="GE955" s="110"/>
      <c r="GF955" s="118"/>
      <c r="GG955" s="93"/>
      <c r="GH955" s="93"/>
      <c r="GI955" s="110"/>
      <c r="GJ955" s="118"/>
      <c r="GK955" s="93"/>
      <c r="GL955" s="93"/>
      <c r="GM955" s="110"/>
      <c r="GN955" s="118"/>
      <c r="GO955" s="93"/>
      <c r="GP955" s="93"/>
      <c r="GQ955" s="110"/>
    </row>
    <row r="956" spans="1:199" ht="15.75" x14ac:dyDescent="0.25">
      <c r="A956">
        <f t="shared" si="740"/>
        <v>1</v>
      </c>
      <c r="B956">
        <f t="shared" si="741"/>
        <v>1900</v>
      </c>
      <c r="D956" s="93"/>
      <c r="E956" s="93"/>
      <c r="F956" s="93"/>
      <c r="G956" s="110"/>
      <c r="H956" s="118"/>
      <c r="I956" s="93"/>
      <c r="J956" s="93"/>
      <c r="K956" s="110"/>
      <c r="L956" s="118"/>
      <c r="M956" s="93"/>
      <c r="N956" s="93"/>
      <c r="O956" s="110"/>
      <c r="P956" s="118"/>
      <c r="Q956" s="93"/>
      <c r="R956" s="93"/>
      <c r="S956" s="110"/>
      <c r="T956" s="118"/>
      <c r="U956" s="93"/>
      <c r="V956" s="93"/>
      <c r="W956" s="110"/>
      <c r="X956" s="118"/>
      <c r="Y956" s="93"/>
      <c r="Z956" s="93"/>
      <c r="AA956" s="110"/>
      <c r="AB956" s="118"/>
      <c r="AC956" s="93"/>
      <c r="AD956" s="93"/>
      <c r="AE956" s="110"/>
      <c r="AF956" s="118"/>
      <c r="AG956" s="93"/>
      <c r="AH956" s="93"/>
      <c r="AI956" s="110"/>
      <c r="AJ956" s="118"/>
      <c r="AK956" s="93"/>
      <c r="AL956" s="93"/>
      <c r="AM956" s="110"/>
      <c r="AN956" s="118"/>
      <c r="AO956" s="93"/>
      <c r="AP956" s="93"/>
      <c r="AQ956" s="110"/>
      <c r="AR956" s="118"/>
      <c r="AS956" s="93"/>
      <c r="AT956" s="93"/>
      <c r="AU956" s="110"/>
      <c r="AV956" s="118"/>
      <c r="AW956" s="93"/>
      <c r="AX956" s="93"/>
      <c r="AY956" s="110"/>
      <c r="AZ956" s="118"/>
      <c r="BA956" s="93"/>
      <c r="BB956" s="93"/>
      <c r="BC956" s="110"/>
      <c r="BD956" s="118"/>
      <c r="BE956" s="93"/>
      <c r="BF956" s="93"/>
      <c r="BG956" s="110"/>
      <c r="BH956" s="118"/>
      <c r="BI956" s="93"/>
      <c r="BJ956" s="93"/>
      <c r="BK956" s="110"/>
      <c r="BL956" s="118"/>
      <c r="BM956" s="93"/>
      <c r="BN956" s="93"/>
      <c r="BO956" s="110"/>
      <c r="BP956" s="118"/>
      <c r="BQ956" s="93"/>
      <c r="BR956" s="93"/>
      <c r="BS956" s="110"/>
      <c r="BT956" s="118"/>
      <c r="BU956" s="93"/>
      <c r="BV956" s="93"/>
      <c r="BW956" s="110"/>
      <c r="BX956" s="118"/>
      <c r="BY956" s="93"/>
      <c r="BZ956" s="93"/>
      <c r="CA956" s="110"/>
      <c r="CB956" s="118"/>
      <c r="CC956" s="93"/>
      <c r="CD956" s="93"/>
      <c r="CE956" s="110"/>
      <c r="CF956" s="118"/>
      <c r="CG956" s="93"/>
      <c r="CH956" s="93"/>
      <c r="CI956" s="110"/>
      <c r="CJ956" s="118"/>
      <c r="CK956" s="93"/>
      <c r="CL956" s="93"/>
      <c r="CM956" s="110"/>
      <c r="CN956" s="118"/>
      <c r="CO956" s="93"/>
      <c r="CP956" s="93"/>
      <c r="CQ956" s="110"/>
      <c r="CR956" s="118"/>
      <c r="CS956" s="93"/>
      <c r="CT956" s="93"/>
      <c r="CU956" s="110"/>
      <c r="CV956" s="118"/>
      <c r="CW956" s="93"/>
      <c r="CX956" s="93"/>
      <c r="CY956" s="110"/>
      <c r="CZ956" s="118"/>
      <c r="DA956" s="93"/>
      <c r="DB956" s="93"/>
      <c r="DC956" s="110"/>
      <c r="DD956" s="118"/>
      <c r="DE956" s="93"/>
      <c r="DF956" s="93"/>
      <c r="DG956" s="110"/>
      <c r="DH956" s="118"/>
      <c r="DI956" s="93"/>
      <c r="DJ956" s="93"/>
      <c r="DK956" s="110"/>
      <c r="DL956" s="118"/>
      <c r="DM956" s="93"/>
      <c r="DN956" s="93"/>
      <c r="DO956" s="110"/>
      <c r="DP956" s="118"/>
      <c r="DQ956" s="93"/>
      <c r="DR956" s="93"/>
      <c r="DS956" s="110"/>
      <c r="DT956" s="118"/>
      <c r="DU956" s="93"/>
      <c r="DV956" s="93"/>
      <c r="DW956" s="110"/>
      <c r="DX956" s="118"/>
      <c r="DY956" s="93"/>
      <c r="DZ956" s="93"/>
      <c r="EA956" s="110"/>
      <c r="EB956" s="118"/>
      <c r="EC956" s="93"/>
      <c r="ED956" s="93"/>
      <c r="EE956" s="110"/>
      <c r="EF956" s="118"/>
      <c r="EG956" s="93"/>
      <c r="EH956" s="93"/>
      <c r="EI956" s="110"/>
      <c r="EJ956" s="118"/>
      <c r="EK956" s="93"/>
      <c r="EL956" s="93"/>
      <c r="EM956" s="110"/>
      <c r="EN956" s="118"/>
      <c r="EO956" s="93"/>
      <c r="EP956" s="93"/>
      <c r="EQ956" s="110"/>
      <c r="ER956" s="118"/>
      <c r="ES956" s="93"/>
      <c r="ET956" s="93"/>
      <c r="EU956" s="110"/>
      <c r="EV956" s="118"/>
      <c r="EW956" s="93"/>
      <c r="EX956" s="93"/>
      <c r="EY956" s="110"/>
      <c r="EZ956" s="118"/>
      <c r="FA956" s="93"/>
      <c r="FB956" s="93"/>
      <c r="FC956" s="110"/>
      <c r="FD956" s="118"/>
      <c r="FE956" s="93"/>
      <c r="FF956" s="93"/>
      <c r="FG956" s="110"/>
      <c r="FH956" s="118"/>
      <c r="FI956" s="93"/>
      <c r="FJ956" s="93"/>
      <c r="FK956" s="110"/>
      <c r="FL956" s="118"/>
      <c r="FM956" s="93"/>
      <c r="FN956" s="93"/>
      <c r="FO956" s="110"/>
      <c r="FP956" s="118"/>
      <c r="FQ956" s="93"/>
      <c r="FR956" s="93"/>
      <c r="FS956" s="110"/>
      <c r="FT956" s="118"/>
      <c r="FU956" s="93"/>
      <c r="FV956" s="93"/>
      <c r="FW956" s="110"/>
      <c r="FX956" s="118"/>
      <c r="FY956" s="93"/>
      <c r="FZ956" s="93"/>
      <c r="GA956" s="110"/>
      <c r="GB956" s="118"/>
      <c r="GC956" s="93"/>
      <c r="GD956" s="93"/>
      <c r="GE956" s="110"/>
      <c r="GF956" s="118"/>
      <c r="GG956" s="93"/>
      <c r="GH956" s="93"/>
      <c r="GI956" s="110"/>
      <c r="GJ956" s="118"/>
      <c r="GK956" s="93"/>
      <c r="GL956" s="93"/>
      <c r="GM956" s="110"/>
      <c r="GN956" s="118"/>
      <c r="GO956" s="93"/>
      <c r="GP956" s="93"/>
      <c r="GQ956" s="110"/>
    </row>
    <row r="957" spans="1:199" ht="15.75" x14ac:dyDescent="0.25">
      <c r="A957">
        <f t="shared" si="740"/>
        <v>1</v>
      </c>
      <c r="B957">
        <f t="shared" si="741"/>
        <v>1900</v>
      </c>
      <c r="D957" s="93"/>
      <c r="E957" s="93"/>
      <c r="F957" s="93"/>
      <c r="G957" s="110"/>
      <c r="H957" s="118"/>
      <c r="I957" s="93"/>
      <c r="J957" s="93"/>
      <c r="K957" s="110"/>
      <c r="L957" s="118"/>
      <c r="M957" s="93"/>
      <c r="N957" s="93"/>
      <c r="O957" s="110"/>
      <c r="P957" s="118"/>
      <c r="Q957" s="93"/>
      <c r="R957" s="93"/>
      <c r="S957" s="110"/>
      <c r="T957" s="118"/>
      <c r="U957" s="93"/>
      <c r="V957" s="93"/>
      <c r="W957" s="110"/>
      <c r="X957" s="118"/>
      <c r="Y957" s="93"/>
      <c r="Z957" s="93"/>
      <c r="AA957" s="110"/>
      <c r="AB957" s="118"/>
      <c r="AC957" s="93"/>
      <c r="AD957" s="93"/>
      <c r="AE957" s="110"/>
      <c r="AF957" s="118"/>
      <c r="AG957" s="93"/>
      <c r="AH957" s="93"/>
      <c r="AI957" s="110"/>
      <c r="AJ957" s="118"/>
      <c r="AK957" s="93"/>
      <c r="AL957" s="93"/>
      <c r="AM957" s="110"/>
      <c r="AN957" s="118"/>
      <c r="AO957" s="93"/>
      <c r="AP957" s="93"/>
      <c r="AQ957" s="110"/>
      <c r="AR957" s="118"/>
      <c r="AS957" s="93"/>
      <c r="AT957" s="93"/>
      <c r="AU957" s="110"/>
      <c r="AV957" s="118"/>
      <c r="AW957" s="93"/>
      <c r="AX957" s="93"/>
      <c r="AY957" s="110"/>
      <c r="AZ957" s="118"/>
      <c r="BA957" s="93"/>
      <c r="BB957" s="93"/>
      <c r="BC957" s="110"/>
      <c r="BD957" s="118"/>
      <c r="BE957" s="93"/>
      <c r="BF957" s="93"/>
      <c r="BG957" s="110"/>
      <c r="BH957" s="118"/>
      <c r="BI957" s="93"/>
      <c r="BJ957" s="93"/>
      <c r="BK957" s="110"/>
      <c r="BL957" s="118"/>
      <c r="BM957" s="93"/>
      <c r="BN957" s="93"/>
      <c r="BO957" s="110"/>
      <c r="BP957" s="118"/>
      <c r="BQ957" s="93"/>
      <c r="BR957" s="93"/>
      <c r="BS957" s="110"/>
      <c r="BT957" s="118"/>
      <c r="BU957" s="93"/>
      <c r="BV957" s="93"/>
      <c r="BW957" s="110"/>
      <c r="BX957" s="118"/>
      <c r="BY957" s="93"/>
      <c r="BZ957" s="93"/>
      <c r="CA957" s="110"/>
      <c r="CB957" s="118"/>
      <c r="CC957" s="93"/>
      <c r="CD957" s="93"/>
      <c r="CE957" s="110"/>
      <c r="CF957" s="118"/>
      <c r="CG957" s="93"/>
      <c r="CH957" s="93"/>
      <c r="CI957" s="110"/>
      <c r="CJ957" s="118"/>
      <c r="CK957" s="93"/>
      <c r="CL957" s="93"/>
      <c r="CM957" s="110"/>
      <c r="CN957" s="118"/>
      <c r="CO957" s="93"/>
      <c r="CP957" s="93"/>
      <c r="CQ957" s="110"/>
      <c r="CR957" s="118"/>
      <c r="CS957" s="93"/>
      <c r="CT957" s="93"/>
      <c r="CU957" s="110"/>
      <c r="CV957" s="118"/>
      <c r="CW957" s="93"/>
      <c r="CX957" s="93"/>
      <c r="CY957" s="110"/>
      <c r="CZ957" s="118"/>
      <c r="DA957" s="93"/>
      <c r="DB957" s="93"/>
      <c r="DC957" s="110"/>
      <c r="DD957" s="118"/>
      <c r="DE957" s="93"/>
      <c r="DF957" s="93"/>
      <c r="DG957" s="110"/>
      <c r="DH957" s="118"/>
      <c r="DI957" s="93"/>
      <c r="DJ957" s="93"/>
      <c r="DK957" s="110"/>
      <c r="DL957" s="118"/>
      <c r="DM957" s="93"/>
      <c r="DN957" s="93"/>
      <c r="DO957" s="110"/>
      <c r="DP957" s="118"/>
      <c r="DQ957" s="93"/>
      <c r="DR957" s="93"/>
      <c r="DS957" s="110"/>
      <c r="DT957" s="118"/>
      <c r="DU957" s="93"/>
      <c r="DV957" s="93"/>
      <c r="DW957" s="110"/>
      <c r="DX957" s="118"/>
      <c r="DY957" s="93"/>
      <c r="DZ957" s="93"/>
      <c r="EA957" s="110"/>
      <c r="EB957" s="118"/>
      <c r="EC957" s="93"/>
      <c r="ED957" s="93"/>
      <c r="EE957" s="110"/>
      <c r="EF957" s="118"/>
      <c r="EG957" s="93"/>
      <c r="EH957" s="93"/>
      <c r="EI957" s="110"/>
      <c r="EJ957" s="118"/>
      <c r="EK957" s="93"/>
      <c r="EL957" s="93"/>
      <c r="EM957" s="110"/>
      <c r="EN957" s="118"/>
      <c r="EO957" s="93"/>
      <c r="EP957" s="93"/>
      <c r="EQ957" s="110"/>
      <c r="ER957" s="118"/>
      <c r="ES957" s="93"/>
      <c r="ET957" s="93"/>
      <c r="EU957" s="110"/>
      <c r="EV957" s="118"/>
      <c r="EW957" s="93"/>
      <c r="EX957" s="93"/>
      <c r="EY957" s="110"/>
      <c r="EZ957" s="118"/>
      <c r="FA957" s="93"/>
      <c r="FB957" s="93"/>
      <c r="FC957" s="110"/>
      <c r="FD957" s="118"/>
      <c r="FE957" s="93"/>
      <c r="FF957" s="93"/>
      <c r="FG957" s="110"/>
      <c r="FH957" s="118"/>
      <c r="FI957" s="93"/>
      <c r="FJ957" s="93"/>
      <c r="FK957" s="110"/>
      <c r="FL957" s="118"/>
      <c r="FM957" s="93"/>
      <c r="FN957" s="93"/>
      <c r="FO957" s="110"/>
      <c r="FP957" s="118"/>
      <c r="FQ957" s="93"/>
      <c r="FR957" s="93"/>
      <c r="FS957" s="110"/>
      <c r="FT957" s="118"/>
      <c r="FU957" s="93"/>
      <c r="FV957" s="93"/>
      <c r="FW957" s="110"/>
      <c r="FX957" s="118"/>
      <c r="FY957" s="93"/>
      <c r="FZ957" s="93"/>
      <c r="GA957" s="110"/>
      <c r="GB957" s="118"/>
      <c r="GC957" s="93"/>
      <c r="GD957" s="93"/>
      <c r="GE957" s="110"/>
      <c r="GF957" s="118"/>
      <c r="GG957" s="93"/>
      <c r="GH957" s="93"/>
      <c r="GI957" s="110"/>
      <c r="GJ957" s="118"/>
      <c r="GK957" s="93"/>
      <c r="GL957" s="93"/>
      <c r="GM957" s="110"/>
      <c r="GN957" s="118"/>
      <c r="GO957" s="93"/>
      <c r="GP957" s="93"/>
      <c r="GQ957" s="110"/>
    </row>
    <row r="958" spans="1:199" ht="15.75" x14ac:dyDescent="0.25">
      <c r="A958">
        <f t="shared" si="740"/>
        <v>1</v>
      </c>
      <c r="B958">
        <f t="shared" si="741"/>
        <v>1900</v>
      </c>
      <c r="D958" s="93"/>
      <c r="E958" s="93"/>
      <c r="F958" s="93"/>
      <c r="G958" s="110"/>
      <c r="H958" s="118"/>
      <c r="I958" s="93"/>
      <c r="J958" s="93"/>
      <c r="K958" s="110"/>
      <c r="L958" s="118"/>
      <c r="M958" s="93"/>
      <c r="N958" s="93"/>
      <c r="O958" s="110"/>
      <c r="P958" s="118"/>
      <c r="Q958" s="93"/>
      <c r="R958" s="93"/>
      <c r="S958" s="110"/>
      <c r="T958" s="118"/>
      <c r="U958" s="93"/>
      <c r="V958" s="93"/>
      <c r="W958" s="110"/>
      <c r="X958" s="118"/>
      <c r="Y958" s="93"/>
      <c r="Z958" s="93"/>
      <c r="AA958" s="110"/>
      <c r="AB958" s="118"/>
      <c r="AC958" s="93"/>
      <c r="AD958" s="93"/>
      <c r="AE958" s="110"/>
      <c r="AF958" s="118"/>
      <c r="AG958" s="93"/>
      <c r="AH958" s="93"/>
      <c r="AI958" s="110"/>
      <c r="AJ958" s="118"/>
      <c r="AK958" s="93"/>
      <c r="AL958" s="93"/>
      <c r="AM958" s="110"/>
      <c r="AN958" s="118"/>
      <c r="AO958" s="93"/>
      <c r="AP958" s="93"/>
      <c r="AQ958" s="110"/>
      <c r="AR958" s="118"/>
      <c r="AS958" s="93"/>
      <c r="AT958" s="93"/>
      <c r="AU958" s="110"/>
      <c r="AV958" s="118"/>
      <c r="AW958" s="93"/>
      <c r="AX958" s="93"/>
      <c r="AY958" s="110"/>
      <c r="AZ958" s="118"/>
      <c r="BA958" s="93"/>
      <c r="BB958" s="93"/>
      <c r="BC958" s="110"/>
      <c r="BD958" s="118"/>
      <c r="BE958" s="93"/>
      <c r="BF958" s="93"/>
      <c r="BG958" s="110"/>
      <c r="BH958" s="118"/>
      <c r="BI958" s="93"/>
      <c r="BJ958" s="93"/>
      <c r="BK958" s="110"/>
      <c r="BL958" s="118"/>
      <c r="BM958" s="93"/>
      <c r="BN958" s="93"/>
      <c r="BO958" s="110"/>
      <c r="BP958" s="118"/>
      <c r="BQ958" s="93"/>
      <c r="BR958" s="93"/>
      <c r="BS958" s="110"/>
      <c r="BT958" s="118"/>
      <c r="BU958" s="93"/>
      <c r="BV958" s="93"/>
      <c r="BW958" s="110"/>
      <c r="BX958" s="118"/>
      <c r="BY958" s="93"/>
      <c r="BZ958" s="93"/>
      <c r="CA958" s="110"/>
      <c r="CB958" s="118"/>
      <c r="CC958" s="93"/>
      <c r="CD958" s="93"/>
      <c r="CE958" s="110"/>
      <c r="CF958" s="118"/>
      <c r="CG958" s="93"/>
      <c r="CH958" s="93"/>
      <c r="CI958" s="110"/>
      <c r="CJ958" s="118"/>
      <c r="CK958" s="93"/>
      <c r="CL958" s="93"/>
      <c r="CM958" s="110"/>
      <c r="CN958" s="118"/>
      <c r="CO958" s="93"/>
      <c r="CP958" s="93"/>
      <c r="CQ958" s="110"/>
      <c r="CR958" s="118"/>
      <c r="CS958" s="93"/>
      <c r="CT958" s="93"/>
      <c r="CU958" s="110"/>
      <c r="CV958" s="118"/>
      <c r="CW958" s="93"/>
      <c r="CX958" s="93"/>
      <c r="CY958" s="110"/>
      <c r="CZ958" s="118"/>
      <c r="DA958" s="93"/>
      <c r="DB958" s="93"/>
      <c r="DC958" s="110"/>
      <c r="DD958" s="118"/>
      <c r="DE958" s="93"/>
      <c r="DF958" s="93"/>
      <c r="DG958" s="110"/>
      <c r="DH958" s="118"/>
      <c r="DI958" s="93"/>
      <c r="DJ958" s="93"/>
      <c r="DK958" s="110"/>
      <c r="DL958" s="118"/>
      <c r="DM958" s="93"/>
      <c r="DN958" s="93"/>
      <c r="DO958" s="110"/>
      <c r="DP958" s="118"/>
      <c r="DQ958" s="93"/>
      <c r="DR958" s="93"/>
      <c r="DS958" s="110"/>
      <c r="DT958" s="118"/>
      <c r="DU958" s="93"/>
      <c r="DV958" s="93"/>
      <c r="DW958" s="110"/>
      <c r="DX958" s="118"/>
      <c r="DY958" s="93"/>
      <c r="DZ958" s="93"/>
      <c r="EA958" s="110"/>
      <c r="EB958" s="118"/>
      <c r="EC958" s="93"/>
      <c r="ED958" s="93"/>
      <c r="EE958" s="110"/>
      <c r="EF958" s="118"/>
      <c r="EG958" s="93"/>
      <c r="EH958" s="93"/>
      <c r="EI958" s="110"/>
      <c r="EJ958" s="118"/>
      <c r="EK958" s="93"/>
      <c r="EL958" s="93"/>
      <c r="EM958" s="110"/>
      <c r="EN958" s="118"/>
      <c r="EO958" s="93"/>
      <c r="EP958" s="93"/>
      <c r="EQ958" s="110"/>
      <c r="ER958" s="118"/>
      <c r="ES958" s="93"/>
      <c r="ET958" s="93"/>
      <c r="EU958" s="110"/>
      <c r="EV958" s="118"/>
      <c r="EW958" s="93"/>
      <c r="EX958" s="93"/>
      <c r="EY958" s="110"/>
      <c r="EZ958" s="118"/>
      <c r="FA958" s="93"/>
      <c r="FB958" s="93"/>
      <c r="FC958" s="110"/>
      <c r="FD958" s="118"/>
      <c r="FE958" s="93"/>
      <c r="FF958" s="93"/>
      <c r="FG958" s="110"/>
      <c r="FH958" s="118"/>
      <c r="FI958" s="93"/>
      <c r="FJ958" s="93"/>
      <c r="FK958" s="110"/>
      <c r="FL958" s="118"/>
      <c r="FM958" s="93"/>
      <c r="FN958" s="93"/>
      <c r="FO958" s="110"/>
      <c r="FP958" s="118"/>
      <c r="FQ958" s="93"/>
      <c r="FR958" s="93"/>
      <c r="FS958" s="110"/>
      <c r="FT958" s="118"/>
      <c r="FU958" s="93"/>
      <c r="FV958" s="93"/>
      <c r="FW958" s="110"/>
      <c r="FX958" s="118"/>
      <c r="FY958" s="93"/>
      <c r="FZ958" s="93"/>
      <c r="GA958" s="110"/>
      <c r="GB958" s="118"/>
      <c r="GC958" s="93"/>
      <c r="GD958" s="93"/>
      <c r="GE958" s="110"/>
      <c r="GF958" s="118"/>
      <c r="GG958" s="93"/>
      <c r="GH958" s="93"/>
      <c r="GI958" s="110"/>
      <c r="GJ958" s="118"/>
      <c r="GK958" s="93"/>
      <c r="GL958" s="93"/>
      <c r="GM958" s="110"/>
      <c r="GN958" s="118"/>
      <c r="GO958" s="93"/>
      <c r="GP958" s="93"/>
      <c r="GQ958" s="110"/>
    </row>
    <row r="959" spans="1:199" ht="15.75" x14ac:dyDescent="0.25">
      <c r="A959">
        <f t="shared" si="740"/>
        <v>1</v>
      </c>
      <c r="B959">
        <f t="shared" si="741"/>
        <v>1900</v>
      </c>
      <c r="D959" s="93"/>
      <c r="E959" s="93"/>
      <c r="F959" s="93"/>
      <c r="G959" s="110"/>
      <c r="H959" s="118"/>
      <c r="I959" s="93"/>
      <c r="J959" s="93"/>
      <c r="K959" s="110"/>
      <c r="L959" s="118"/>
      <c r="M959" s="93"/>
      <c r="N959" s="93"/>
      <c r="O959" s="110"/>
      <c r="P959" s="118"/>
      <c r="Q959" s="93"/>
      <c r="R959" s="93"/>
      <c r="S959" s="110"/>
      <c r="T959" s="118"/>
      <c r="U959" s="93"/>
      <c r="V959" s="93"/>
      <c r="W959" s="110"/>
      <c r="X959" s="118"/>
      <c r="Y959" s="93"/>
      <c r="Z959" s="93"/>
      <c r="AA959" s="110"/>
      <c r="AB959" s="118"/>
      <c r="AC959" s="93"/>
      <c r="AD959" s="93"/>
      <c r="AE959" s="110"/>
      <c r="AF959" s="118"/>
      <c r="AG959" s="93"/>
      <c r="AH959" s="93"/>
      <c r="AI959" s="110"/>
      <c r="AJ959" s="118"/>
      <c r="AK959" s="93"/>
      <c r="AL959" s="93"/>
      <c r="AM959" s="110"/>
      <c r="AN959" s="118"/>
      <c r="AO959" s="93"/>
      <c r="AP959" s="93"/>
      <c r="AQ959" s="110"/>
      <c r="AR959" s="118"/>
      <c r="AS959" s="93"/>
      <c r="AT959" s="93"/>
      <c r="AU959" s="110"/>
      <c r="AV959" s="118"/>
      <c r="AW959" s="93"/>
      <c r="AX959" s="93"/>
      <c r="AY959" s="110"/>
      <c r="AZ959" s="118"/>
      <c r="BA959" s="93"/>
      <c r="BB959" s="93"/>
      <c r="BC959" s="110"/>
      <c r="BD959" s="118"/>
      <c r="BE959" s="93"/>
      <c r="BF959" s="93"/>
      <c r="BG959" s="110"/>
      <c r="BH959" s="118"/>
      <c r="BI959" s="93"/>
      <c r="BJ959" s="93"/>
      <c r="BK959" s="110"/>
      <c r="BL959" s="118"/>
      <c r="BM959" s="93"/>
      <c r="BN959" s="93"/>
      <c r="BO959" s="110"/>
      <c r="BP959" s="118"/>
      <c r="BQ959" s="93"/>
      <c r="BR959" s="93"/>
      <c r="BS959" s="110"/>
      <c r="BT959" s="118"/>
      <c r="BU959" s="93"/>
      <c r="BV959" s="93"/>
      <c r="BW959" s="110"/>
      <c r="BX959" s="118"/>
      <c r="BY959" s="93"/>
      <c r="BZ959" s="93"/>
      <c r="CA959" s="110"/>
      <c r="CB959" s="118"/>
      <c r="CC959" s="93"/>
      <c r="CD959" s="93"/>
      <c r="CE959" s="110"/>
      <c r="CF959" s="118"/>
      <c r="CG959" s="93"/>
      <c r="CH959" s="93"/>
      <c r="CI959" s="110"/>
      <c r="CJ959" s="118"/>
      <c r="CK959" s="93"/>
      <c r="CL959" s="93"/>
      <c r="CM959" s="110"/>
      <c r="CN959" s="118"/>
      <c r="CO959" s="93"/>
      <c r="CP959" s="93"/>
      <c r="CQ959" s="110"/>
      <c r="CR959" s="118"/>
      <c r="CS959" s="93"/>
      <c r="CT959" s="93"/>
      <c r="CU959" s="110"/>
      <c r="CV959" s="118"/>
      <c r="CW959" s="93"/>
      <c r="CX959" s="93"/>
      <c r="CY959" s="110"/>
      <c r="CZ959" s="118"/>
      <c r="DA959" s="93"/>
      <c r="DB959" s="93"/>
      <c r="DC959" s="110"/>
      <c r="DD959" s="118"/>
      <c r="DE959" s="93"/>
      <c r="DF959" s="93"/>
      <c r="DG959" s="110"/>
      <c r="DH959" s="118"/>
      <c r="DI959" s="93"/>
      <c r="DJ959" s="93"/>
      <c r="DK959" s="110"/>
      <c r="DL959" s="118"/>
      <c r="DM959" s="93"/>
      <c r="DN959" s="93"/>
      <c r="DO959" s="110"/>
      <c r="DP959" s="118"/>
      <c r="DQ959" s="93"/>
      <c r="DR959" s="93"/>
      <c r="DS959" s="110"/>
      <c r="DT959" s="118"/>
      <c r="DU959" s="93"/>
      <c r="DV959" s="93"/>
      <c r="DW959" s="110"/>
      <c r="DX959" s="118"/>
      <c r="DY959" s="93"/>
      <c r="DZ959" s="93"/>
      <c r="EA959" s="110"/>
      <c r="EB959" s="118"/>
      <c r="EC959" s="93"/>
      <c r="ED959" s="93"/>
      <c r="EE959" s="110"/>
      <c r="EF959" s="118"/>
      <c r="EG959" s="93"/>
      <c r="EH959" s="93"/>
      <c r="EI959" s="110"/>
      <c r="EJ959" s="118"/>
      <c r="EK959" s="93"/>
      <c r="EL959" s="93"/>
      <c r="EM959" s="110"/>
      <c r="EN959" s="118"/>
      <c r="EO959" s="93"/>
      <c r="EP959" s="93"/>
      <c r="EQ959" s="110"/>
      <c r="ER959" s="118"/>
      <c r="ES959" s="93"/>
      <c r="ET959" s="93"/>
      <c r="EU959" s="110"/>
      <c r="EV959" s="118"/>
      <c r="EW959" s="93"/>
      <c r="EX959" s="93"/>
      <c r="EY959" s="110"/>
      <c r="EZ959" s="118"/>
      <c r="FA959" s="93"/>
      <c r="FB959" s="93"/>
      <c r="FC959" s="110"/>
      <c r="FD959" s="118"/>
      <c r="FE959" s="93"/>
      <c r="FF959" s="93"/>
      <c r="FG959" s="110"/>
      <c r="FH959" s="118"/>
      <c r="FI959" s="93"/>
      <c r="FJ959" s="93"/>
      <c r="FK959" s="110"/>
      <c r="FL959" s="118"/>
      <c r="FM959" s="93"/>
      <c r="FN959" s="93"/>
      <c r="FO959" s="110"/>
      <c r="FP959" s="118"/>
      <c r="FQ959" s="93"/>
      <c r="FR959" s="93"/>
      <c r="FS959" s="110"/>
      <c r="FT959" s="118"/>
      <c r="FU959" s="93"/>
      <c r="FV959" s="93"/>
      <c r="FW959" s="110"/>
      <c r="FX959" s="118"/>
      <c r="FY959" s="93"/>
      <c r="FZ959" s="93"/>
      <c r="GA959" s="110"/>
      <c r="GB959" s="118"/>
      <c r="GC959" s="93"/>
      <c r="GD959" s="93"/>
      <c r="GE959" s="110"/>
      <c r="GF959" s="118"/>
      <c r="GG959" s="93"/>
      <c r="GH959" s="93"/>
      <c r="GI959" s="110"/>
      <c r="GJ959" s="118"/>
      <c r="GK959" s="93"/>
      <c r="GL959" s="93"/>
      <c r="GM959" s="110"/>
      <c r="GN959" s="118"/>
      <c r="GO959" s="93"/>
      <c r="GP959" s="93"/>
      <c r="GQ959" s="110"/>
    </row>
    <row r="960" spans="1:199" ht="15.75" x14ac:dyDescent="0.25">
      <c r="A960">
        <f t="shared" ref="A960:A1023" si="742">MONTH(C960)</f>
        <v>1</v>
      </c>
      <c r="B960">
        <f t="shared" ref="B960:B1023" si="743">YEAR(C960)</f>
        <v>1900</v>
      </c>
      <c r="D960" s="93"/>
      <c r="E960" s="93"/>
      <c r="F960" s="93"/>
      <c r="G960" s="110"/>
      <c r="H960" s="118"/>
      <c r="I960" s="93"/>
      <c r="J960" s="93"/>
      <c r="K960" s="110"/>
      <c r="L960" s="118"/>
      <c r="M960" s="93"/>
      <c r="N960" s="93"/>
      <c r="O960" s="110"/>
      <c r="P960" s="118"/>
      <c r="Q960" s="93"/>
      <c r="R960" s="93"/>
      <c r="S960" s="110"/>
      <c r="T960" s="118"/>
      <c r="U960" s="93"/>
      <c r="V960" s="93"/>
      <c r="W960" s="110"/>
      <c r="X960" s="118"/>
      <c r="Y960" s="93"/>
      <c r="Z960" s="93"/>
      <c r="AA960" s="110"/>
      <c r="AB960" s="118"/>
      <c r="AC960" s="93"/>
      <c r="AD960" s="93"/>
      <c r="AE960" s="110"/>
      <c r="AF960" s="118"/>
      <c r="AG960" s="93"/>
      <c r="AH960" s="93"/>
      <c r="AI960" s="110"/>
      <c r="AJ960" s="118"/>
      <c r="AK960" s="93"/>
      <c r="AL960" s="93"/>
      <c r="AM960" s="110"/>
      <c r="AN960" s="118"/>
      <c r="AO960" s="93"/>
      <c r="AP960" s="93"/>
      <c r="AQ960" s="110"/>
      <c r="AR960" s="118"/>
      <c r="AS960" s="93"/>
      <c r="AT960" s="93"/>
      <c r="AU960" s="110"/>
      <c r="AV960" s="118"/>
      <c r="AW960" s="93"/>
      <c r="AX960" s="93"/>
      <c r="AY960" s="110"/>
      <c r="AZ960" s="118"/>
      <c r="BA960" s="93"/>
      <c r="BB960" s="93"/>
      <c r="BC960" s="110"/>
      <c r="BD960" s="118"/>
      <c r="BE960" s="93"/>
      <c r="BF960" s="93"/>
      <c r="BG960" s="110"/>
      <c r="BH960" s="118"/>
      <c r="BI960" s="93"/>
      <c r="BJ960" s="93"/>
      <c r="BK960" s="110"/>
      <c r="BL960" s="118"/>
      <c r="BM960" s="93"/>
      <c r="BN960" s="93"/>
      <c r="BO960" s="110"/>
      <c r="BP960" s="118"/>
      <c r="BQ960" s="93"/>
      <c r="BR960" s="93"/>
      <c r="BS960" s="110"/>
      <c r="BT960" s="118"/>
      <c r="BU960" s="93"/>
      <c r="BV960" s="93"/>
      <c r="BW960" s="110"/>
      <c r="BX960" s="118"/>
      <c r="BY960" s="93"/>
      <c r="BZ960" s="93"/>
      <c r="CA960" s="110"/>
      <c r="CB960" s="118"/>
      <c r="CC960" s="93"/>
      <c r="CD960" s="93"/>
      <c r="CE960" s="110"/>
      <c r="CF960" s="118"/>
      <c r="CG960" s="93"/>
      <c r="CH960" s="93"/>
      <c r="CI960" s="110"/>
      <c r="CJ960" s="118"/>
      <c r="CK960" s="93"/>
      <c r="CL960" s="93"/>
      <c r="CM960" s="110"/>
      <c r="CN960" s="118"/>
      <c r="CO960" s="93"/>
      <c r="CP960" s="93"/>
      <c r="CQ960" s="110"/>
      <c r="CR960" s="118"/>
      <c r="CS960" s="93"/>
      <c r="CT960" s="93"/>
      <c r="CU960" s="110"/>
      <c r="CV960" s="118"/>
      <c r="CW960" s="93"/>
      <c r="CX960" s="93"/>
      <c r="CY960" s="110"/>
      <c r="CZ960" s="118"/>
      <c r="DA960" s="93"/>
      <c r="DB960" s="93"/>
      <c r="DC960" s="110"/>
      <c r="DD960" s="118"/>
      <c r="DE960" s="93"/>
      <c r="DF960" s="93"/>
      <c r="DG960" s="110"/>
      <c r="DH960" s="118"/>
      <c r="DI960" s="93"/>
      <c r="DJ960" s="93"/>
      <c r="DK960" s="110"/>
      <c r="DL960" s="118"/>
      <c r="DM960" s="93"/>
      <c r="DN960" s="93"/>
      <c r="DO960" s="110"/>
      <c r="DP960" s="118"/>
      <c r="DQ960" s="93"/>
      <c r="DR960" s="93"/>
      <c r="DS960" s="110"/>
      <c r="DT960" s="118"/>
      <c r="DU960" s="93"/>
      <c r="DV960" s="93"/>
      <c r="DW960" s="110"/>
      <c r="DX960" s="118"/>
      <c r="DY960" s="93"/>
      <c r="DZ960" s="93"/>
      <c r="EA960" s="110"/>
      <c r="EB960" s="118"/>
      <c r="EC960" s="93"/>
      <c r="ED960" s="93"/>
      <c r="EE960" s="110"/>
      <c r="EF960" s="118"/>
      <c r="EG960" s="93"/>
      <c r="EH960" s="93"/>
      <c r="EI960" s="110"/>
      <c r="EJ960" s="118"/>
      <c r="EK960" s="93"/>
      <c r="EL960" s="93"/>
      <c r="EM960" s="110"/>
      <c r="EN960" s="118"/>
      <c r="EO960" s="93"/>
      <c r="EP960" s="93"/>
      <c r="EQ960" s="110"/>
      <c r="ER960" s="118"/>
      <c r="ES960" s="93"/>
      <c r="ET960" s="93"/>
      <c r="EU960" s="110"/>
      <c r="EV960" s="118"/>
      <c r="EW960" s="93"/>
      <c r="EX960" s="93"/>
      <c r="EY960" s="110"/>
      <c r="EZ960" s="118"/>
      <c r="FA960" s="93"/>
      <c r="FB960" s="93"/>
      <c r="FC960" s="110"/>
      <c r="FD960" s="118"/>
      <c r="FE960" s="93"/>
      <c r="FF960" s="93"/>
      <c r="FG960" s="110"/>
      <c r="FH960" s="118"/>
      <c r="FI960" s="93"/>
      <c r="FJ960" s="93"/>
      <c r="FK960" s="110"/>
      <c r="FL960" s="118"/>
      <c r="FM960" s="93"/>
      <c r="FN960" s="93"/>
      <c r="FO960" s="110"/>
      <c r="FP960" s="118"/>
      <c r="FQ960" s="93"/>
      <c r="FR960" s="93"/>
      <c r="FS960" s="110"/>
      <c r="FT960" s="118"/>
      <c r="FU960" s="93"/>
      <c r="FV960" s="93"/>
      <c r="FW960" s="110"/>
      <c r="FX960" s="118"/>
      <c r="FY960" s="93"/>
      <c r="FZ960" s="93"/>
      <c r="GA960" s="110"/>
      <c r="GB960" s="118"/>
      <c r="GC960" s="93"/>
      <c r="GD960" s="93"/>
      <c r="GE960" s="110"/>
      <c r="GF960" s="118"/>
      <c r="GG960" s="93"/>
      <c r="GH960" s="93"/>
      <c r="GI960" s="110"/>
      <c r="GJ960" s="118"/>
      <c r="GK960" s="93"/>
      <c r="GL960" s="93"/>
      <c r="GM960" s="110"/>
      <c r="GN960" s="118"/>
      <c r="GO960" s="93"/>
      <c r="GP960" s="93"/>
      <c r="GQ960" s="110"/>
    </row>
    <row r="961" spans="1:199" ht="15.75" x14ac:dyDescent="0.25">
      <c r="A961">
        <f t="shared" si="742"/>
        <v>1</v>
      </c>
      <c r="B961">
        <f t="shared" si="743"/>
        <v>1900</v>
      </c>
      <c r="D961" s="93"/>
      <c r="E961" s="93"/>
      <c r="F961" s="93"/>
      <c r="G961" s="110"/>
      <c r="H961" s="118"/>
      <c r="I961" s="93"/>
      <c r="J961" s="93"/>
      <c r="K961" s="110"/>
      <c r="L961" s="118"/>
      <c r="M961" s="93"/>
      <c r="N961" s="93"/>
      <c r="O961" s="110"/>
      <c r="P961" s="118"/>
      <c r="Q961" s="93"/>
      <c r="R961" s="93"/>
      <c r="S961" s="110"/>
      <c r="T961" s="118"/>
      <c r="U961" s="93"/>
      <c r="V961" s="93"/>
      <c r="W961" s="110"/>
      <c r="X961" s="118"/>
      <c r="Y961" s="93"/>
      <c r="Z961" s="93"/>
      <c r="AA961" s="110"/>
      <c r="AB961" s="118"/>
      <c r="AC961" s="93"/>
      <c r="AD961" s="93"/>
      <c r="AE961" s="110"/>
      <c r="AF961" s="118"/>
      <c r="AG961" s="93"/>
      <c r="AH961" s="93"/>
      <c r="AI961" s="110"/>
      <c r="AJ961" s="118"/>
      <c r="AK961" s="93"/>
      <c r="AL961" s="93"/>
      <c r="AM961" s="110"/>
      <c r="AN961" s="118"/>
      <c r="AO961" s="93"/>
      <c r="AP961" s="93"/>
      <c r="AQ961" s="110"/>
      <c r="AR961" s="118"/>
      <c r="AS961" s="93"/>
      <c r="AT961" s="93"/>
      <c r="AU961" s="110"/>
      <c r="AV961" s="118"/>
      <c r="AW961" s="93"/>
      <c r="AX961" s="93"/>
      <c r="AY961" s="110"/>
      <c r="AZ961" s="118"/>
      <c r="BA961" s="93"/>
      <c r="BB961" s="93"/>
      <c r="BC961" s="110"/>
      <c r="BD961" s="118"/>
      <c r="BE961" s="93"/>
      <c r="BF961" s="93"/>
      <c r="BG961" s="110"/>
      <c r="BH961" s="118"/>
      <c r="BI961" s="93"/>
      <c r="BJ961" s="93"/>
      <c r="BK961" s="110"/>
      <c r="BL961" s="118"/>
      <c r="BM961" s="93"/>
      <c r="BN961" s="93"/>
      <c r="BO961" s="110"/>
      <c r="BP961" s="118"/>
      <c r="BQ961" s="93"/>
      <c r="BR961" s="93"/>
      <c r="BS961" s="110"/>
      <c r="BT961" s="118"/>
      <c r="BU961" s="93"/>
      <c r="BV961" s="93"/>
      <c r="BW961" s="110"/>
      <c r="BX961" s="118"/>
      <c r="BY961" s="93"/>
      <c r="BZ961" s="93"/>
      <c r="CA961" s="110"/>
      <c r="CB961" s="118"/>
      <c r="CC961" s="93"/>
      <c r="CD961" s="93"/>
      <c r="CE961" s="110"/>
      <c r="CF961" s="118"/>
      <c r="CG961" s="93"/>
      <c r="CH961" s="93"/>
      <c r="CI961" s="110"/>
      <c r="CJ961" s="118"/>
      <c r="CK961" s="93"/>
      <c r="CL961" s="93"/>
      <c r="CM961" s="110"/>
      <c r="CN961" s="118"/>
      <c r="CO961" s="93"/>
      <c r="CP961" s="93"/>
      <c r="CQ961" s="110"/>
      <c r="CR961" s="118"/>
      <c r="CS961" s="93"/>
      <c r="CT961" s="93"/>
      <c r="CU961" s="110"/>
      <c r="CV961" s="118"/>
      <c r="CW961" s="93"/>
      <c r="CX961" s="93"/>
      <c r="CY961" s="110"/>
      <c r="CZ961" s="118"/>
      <c r="DA961" s="93"/>
      <c r="DB961" s="93"/>
      <c r="DC961" s="110"/>
      <c r="DD961" s="118"/>
      <c r="DE961" s="93"/>
      <c r="DF961" s="93"/>
      <c r="DG961" s="110"/>
      <c r="DH961" s="118"/>
      <c r="DI961" s="93"/>
      <c r="DJ961" s="93"/>
      <c r="DK961" s="110"/>
      <c r="DL961" s="118"/>
      <c r="DM961" s="93"/>
      <c r="DN961" s="93"/>
      <c r="DO961" s="110"/>
      <c r="DP961" s="118"/>
      <c r="DQ961" s="93"/>
      <c r="DR961" s="93"/>
      <c r="DS961" s="110"/>
      <c r="DT961" s="118"/>
      <c r="DU961" s="93"/>
      <c r="DV961" s="93"/>
      <c r="DW961" s="110"/>
      <c r="DX961" s="118"/>
      <c r="DY961" s="93"/>
      <c r="DZ961" s="93"/>
      <c r="EA961" s="110"/>
      <c r="EB961" s="118"/>
      <c r="EC961" s="93"/>
      <c r="ED961" s="93"/>
      <c r="EE961" s="110"/>
      <c r="EF961" s="118"/>
      <c r="EG961" s="93"/>
      <c r="EH961" s="93"/>
      <c r="EI961" s="110"/>
      <c r="EJ961" s="118"/>
      <c r="EK961" s="93"/>
      <c r="EL961" s="93"/>
      <c r="EM961" s="110"/>
      <c r="EN961" s="118"/>
      <c r="EO961" s="93"/>
      <c r="EP961" s="93"/>
      <c r="EQ961" s="110"/>
      <c r="ER961" s="118"/>
      <c r="ES961" s="93"/>
      <c r="ET961" s="93"/>
      <c r="EU961" s="110"/>
      <c r="EV961" s="118"/>
      <c r="EW961" s="93"/>
      <c r="EX961" s="93"/>
      <c r="EY961" s="110"/>
      <c r="EZ961" s="118"/>
      <c r="FA961" s="93"/>
      <c r="FB961" s="93"/>
      <c r="FC961" s="110"/>
      <c r="FD961" s="118"/>
      <c r="FE961" s="93"/>
      <c r="FF961" s="93"/>
      <c r="FG961" s="110"/>
      <c r="FH961" s="118"/>
      <c r="FI961" s="93"/>
      <c r="FJ961" s="93"/>
      <c r="FK961" s="110"/>
      <c r="FL961" s="118"/>
      <c r="FM961" s="93"/>
      <c r="FN961" s="93"/>
      <c r="FO961" s="110"/>
      <c r="FP961" s="118"/>
      <c r="FQ961" s="93"/>
      <c r="FR961" s="93"/>
      <c r="FS961" s="110"/>
      <c r="FT961" s="118"/>
      <c r="FU961" s="93"/>
      <c r="FV961" s="93"/>
      <c r="FW961" s="110"/>
      <c r="FX961" s="118"/>
      <c r="FY961" s="93"/>
      <c r="FZ961" s="93"/>
      <c r="GA961" s="110"/>
      <c r="GB961" s="118"/>
      <c r="GC961" s="93"/>
      <c r="GD961" s="93"/>
      <c r="GE961" s="110"/>
      <c r="GF961" s="118"/>
      <c r="GG961" s="93"/>
      <c r="GH961" s="93"/>
      <c r="GI961" s="110"/>
      <c r="GJ961" s="118"/>
      <c r="GK961" s="93"/>
      <c r="GL961" s="93"/>
      <c r="GM961" s="110"/>
      <c r="GN961" s="118"/>
      <c r="GO961" s="93"/>
      <c r="GP961" s="93"/>
      <c r="GQ961" s="110"/>
    </row>
    <row r="962" spans="1:199" ht="15.75" x14ac:dyDescent="0.25">
      <c r="A962">
        <f t="shared" si="742"/>
        <v>1</v>
      </c>
      <c r="B962">
        <f t="shared" si="743"/>
        <v>1900</v>
      </c>
      <c r="D962" s="93"/>
      <c r="E962" s="93"/>
      <c r="F962" s="93"/>
      <c r="G962" s="110"/>
      <c r="H962" s="118"/>
      <c r="I962" s="93"/>
      <c r="J962" s="93"/>
      <c r="K962" s="110"/>
      <c r="L962" s="118"/>
      <c r="M962" s="93"/>
      <c r="N962" s="93"/>
      <c r="O962" s="110"/>
      <c r="P962" s="118"/>
      <c r="Q962" s="93"/>
      <c r="R962" s="93"/>
      <c r="S962" s="110"/>
      <c r="T962" s="118"/>
      <c r="U962" s="93"/>
      <c r="V962" s="93"/>
      <c r="W962" s="110"/>
      <c r="X962" s="118"/>
      <c r="Y962" s="93"/>
      <c r="Z962" s="93"/>
      <c r="AA962" s="110"/>
      <c r="AB962" s="118"/>
      <c r="AC962" s="93"/>
      <c r="AD962" s="93"/>
      <c r="AE962" s="110"/>
      <c r="AF962" s="118"/>
      <c r="AG962" s="93"/>
      <c r="AH962" s="93"/>
      <c r="AI962" s="110"/>
      <c r="AJ962" s="118"/>
      <c r="AK962" s="93"/>
      <c r="AL962" s="93"/>
      <c r="AM962" s="110"/>
      <c r="AN962" s="118"/>
      <c r="AO962" s="93"/>
      <c r="AP962" s="93"/>
      <c r="AQ962" s="110"/>
      <c r="AR962" s="118"/>
      <c r="AS962" s="93"/>
      <c r="AT962" s="93"/>
      <c r="AU962" s="110"/>
      <c r="AV962" s="118"/>
      <c r="AW962" s="93"/>
      <c r="AX962" s="93"/>
      <c r="AY962" s="110"/>
      <c r="AZ962" s="118"/>
      <c r="BA962" s="93"/>
      <c r="BB962" s="93"/>
      <c r="BC962" s="110"/>
      <c r="BD962" s="118"/>
      <c r="BE962" s="93"/>
      <c r="BF962" s="93"/>
      <c r="BG962" s="110"/>
      <c r="BH962" s="118"/>
      <c r="BI962" s="93"/>
      <c r="BJ962" s="93"/>
      <c r="BK962" s="110"/>
      <c r="BL962" s="118"/>
      <c r="BM962" s="93"/>
      <c r="BN962" s="93"/>
      <c r="BO962" s="110"/>
      <c r="BP962" s="118"/>
      <c r="BQ962" s="93"/>
      <c r="BR962" s="93"/>
      <c r="BS962" s="110"/>
      <c r="BT962" s="118"/>
      <c r="BU962" s="93"/>
      <c r="BV962" s="93"/>
      <c r="BW962" s="110"/>
      <c r="BX962" s="118"/>
      <c r="BY962" s="93"/>
      <c r="BZ962" s="93"/>
      <c r="CA962" s="110"/>
      <c r="CB962" s="118"/>
      <c r="CC962" s="93"/>
      <c r="CD962" s="93"/>
      <c r="CE962" s="110"/>
      <c r="CF962" s="118"/>
      <c r="CG962" s="93"/>
      <c r="CH962" s="93"/>
      <c r="CI962" s="110"/>
      <c r="CJ962" s="118"/>
      <c r="CK962" s="93"/>
      <c r="CL962" s="93"/>
      <c r="CM962" s="110"/>
      <c r="CN962" s="118"/>
      <c r="CO962" s="93"/>
      <c r="CP962" s="93"/>
      <c r="CQ962" s="110"/>
      <c r="CR962" s="118"/>
      <c r="CS962" s="93"/>
      <c r="CT962" s="93"/>
      <c r="CU962" s="110"/>
      <c r="CV962" s="118"/>
      <c r="CW962" s="93"/>
      <c r="CX962" s="93"/>
      <c r="CY962" s="110"/>
      <c r="CZ962" s="118"/>
      <c r="DA962" s="93"/>
      <c r="DB962" s="93"/>
      <c r="DC962" s="110"/>
      <c r="DD962" s="118"/>
      <c r="DE962" s="93"/>
      <c r="DF962" s="93"/>
      <c r="DG962" s="110"/>
      <c r="DH962" s="118"/>
      <c r="DI962" s="93"/>
      <c r="DJ962" s="93"/>
      <c r="DK962" s="110"/>
      <c r="DL962" s="118"/>
      <c r="DM962" s="93"/>
      <c r="DN962" s="93"/>
      <c r="DO962" s="110"/>
      <c r="DP962" s="118"/>
      <c r="DQ962" s="93"/>
      <c r="DR962" s="93"/>
      <c r="DS962" s="110"/>
      <c r="DT962" s="118"/>
      <c r="DU962" s="93"/>
      <c r="DV962" s="93"/>
      <c r="DW962" s="110"/>
      <c r="DX962" s="118"/>
      <c r="DY962" s="93"/>
      <c r="DZ962" s="93"/>
      <c r="EA962" s="110"/>
      <c r="EB962" s="118"/>
      <c r="EC962" s="93"/>
      <c r="ED962" s="93"/>
      <c r="EE962" s="110"/>
      <c r="EF962" s="118"/>
      <c r="EG962" s="93"/>
      <c r="EH962" s="93"/>
      <c r="EI962" s="110"/>
      <c r="EJ962" s="118"/>
      <c r="EK962" s="93"/>
      <c r="EL962" s="93"/>
      <c r="EM962" s="110"/>
      <c r="EN962" s="118"/>
      <c r="EO962" s="93"/>
      <c r="EP962" s="93"/>
      <c r="EQ962" s="110"/>
      <c r="ER962" s="118"/>
      <c r="ES962" s="93"/>
      <c r="ET962" s="93"/>
      <c r="EU962" s="110"/>
      <c r="EV962" s="118"/>
      <c r="EW962" s="93"/>
      <c r="EX962" s="93"/>
      <c r="EY962" s="110"/>
      <c r="EZ962" s="118"/>
      <c r="FA962" s="93"/>
      <c r="FB962" s="93"/>
      <c r="FC962" s="110"/>
      <c r="FD962" s="118"/>
      <c r="FE962" s="93"/>
      <c r="FF962" s="93"/>
      <c r="FG962" s="110"/>
      <c r="FH962" s="118"/>
      <c r="FI962" s="93"/>
      <c r="FJ962" s="93"/>
      <c r="FK962" s="110"/>
      <c r="FL962" s="118"/>
      <c r="FM962" s="93"/>
      <c r="FN962" s="93"/>
      <c r="FO962" s="110"/>
      <c r="FP962" s="118"/>
      <c r="FQ962" s="93"/>
      <c r="FR962" s="93"/>
      <c r="FS962" s="110"/>
      <c r="FT962" s="118"/>
      <c r="FU962" s="93"/>
      <c r="FV962" s="93"/>
      <c r="FW962" s="110"/>
      <c r="FX962" s="118"/>
      <c r="FY962" s="93"/>
      <c r="FZ962" s="93"/>
      <c r="GA962" s="110"/>
      <c r="GB962" s="118"/>
      <c r="GC962" s="93"/>
      <c r="GD962" s="93"/>
      <c r="GE962" s="110"/>
      <c r="GF962" s="118"/>
      <c r="GG962" s="93"/>
      <c r="GH962" s="93"/>
      <c r="GI962" s="110"/>
      <c r="GJ962" s="118"/>
      <c r="GK962" s="93"/>
      <c r="GL962" s="93"/>
      <c r="GM962" s="110"/>
      <c r="GN962" s="118"/>
      <c r="GO962" s="93"/>
      <c r="GP962" s="93"/>
      <c r="GQ962" s="110"/>
    </row>
    <row r="963" spans="1:199" ht="15.75" x14ac:dyDescent="0.25">
      <c r="A963">
        <f t="shared" si="742"/>
        <v>1</v>
      </c>
      <c r="B963">
        <f t="shared" si="743"/>
        <v>1900</v>
      </c>
      <c r="D963" s="93"/>
      <c r="E963" s="93"/>
      <c r="F963" s="93"/>
      <c r="G963" s="110"/>
      <c r="H963" s="118"/>
      <c r="I963" s="93"/>
      <c r="J963" s="93"/>
      <c r="K963" s="110"/>
      <c r="L963" s="118"/>
      <c r="M963" s="93"/>
      <c r="N963" s="93"/>
      <c r="O963" s="110"/>
      <c r="P963" s="118"/>
      <c r="Q963" s="93"/>
      <c r="R963" s="93"/>
      <c r="S963" s="110"/>
      <c r="T963" s="118"/>
      <c r="U963" s="93"/>
      <c r="V963" s="93"/>
      <c r="W963" s="110"/>
      <c r="X963" s="118"/>
      <c r="Y963" s="93"/>
      <c r="Z963" s="93"/>
      <c r="AA963" s="110"/>
      <c r="AB963" s="118"/>
      <c r="AC963" s="93"/>
      <c r="AD963" s="93"/>
      <c r="AE963" s="110"/>
      <c r="AF963" s="118"/>
      <c r="AG963" s="93"/>
      <c r="AH963" s="93"/>
      <c r="AI963" s="110"/>
      <c r="AJ963" s="118"/>
      <c r="AK963" s="93"/>
      <c r="AL963" s="93"/>
      <c r="AM963" s="110"/>
      <c r="AN963" s="118"/>
      <c r="AO963" s="93"/>
      <c r="AP963" s="93"/>
      <c r="AQ963" s="110"/>
      <c r="AR963" s="118"/>
      <c r="AS963" s="93"/>
      <c r="AT963" s="93"/>
      <c r="AU963" s="110"/>
      <c r="AV963" s="118"/>
      <c r="AW963" s="93"/>
      <c r="AX963" s="93"/>
      <c r="AY963" s="110"/>
      <c r="AZ963" s="118"/>
      <c r="BA963" s="93"/>
      <c r="BB963" s="93"/>
      <c r="BC963" s="110"/>
      <c r="BD963" s="118"/>
      <c r="BE963" s="93"/>
      <c r="BF963" s="93"/>
      <c r="BG963" s="110"/>
      <c r="BH963" s="118"/>
      <c r="BI963" s="93"/>
      <c r="BJ963" s="93"/>
      <c r="BK963" s="110"/>
      <c r="BL963" s="118"/>
      <c r="BM963" s="93"/>
      <c r="BN963" s="93"/>
      <c r="BO963" s="110"/>
      <c r="BP963" s="118"/>
      <c r="BQ963" s="93"/>
      <c r="BR963" s="93"/>
      <c r="BS963" s="110"/>
      <c r="BT963" s="118"/>
      <c r="BU963" s="93"/>
      <c r="BV963" s="93"/>
      <c r="BW963" s="110"/>
      <c r="BX963" s="118"/>
      <c r="BY963" s="93"/>
      <c r="BZ963" s="93"/>
      <c r="CA963" s="110"/>
      <c r="CB963" s="118"/>
      <c r="CC963" s="93"/>
      <c r="CD963" s="93"/>
      <c r="CE963" s="110"/>
      <c r="CF963" s="118"/>
      <c r="CG963" s="93"/>
      <c r="CH963" s="93"/>
      <c r="CI963" s="110"/>
      <c r="CJ963" s="118"/>
      <c r="CK963" s="93"/>
      <c r="CL963" s="93"/>
      <c r="CM963" s="110"/>
      <c r="CN963" s="118"/>
      <c r="CO963" s="93"/>
      <c r="CP963" s="93"/>
      <c r="CQ963" s="110"/>
      <c r="CR963" s="118"/>
      <c r="CS963" s="93"/>
      <c r="CT963" s="93"/>
      <c r="CU963" s="110"/>
      <c r="CV963" s="118"/>
      <c r="CW963" s="93"/>
      <c r="CX963" s="93"/>
      <c r="CY963" s="110"/>
      <c r="CZ963" s="118"/>
      <c r="DA963" s="93"/>
      <c r="DB963" s="93"/>
      <c r="DC963" s="110"/>
      <c r="DD963" s="118"/>
      <c r="DE963" s="93"/>
      <c r="DF963" s="93"/>
      <c r="DG963" s="110"/>
      <c r="DH963" s="118"/>
      <c r="DI963" s="93"/>
      <c r="DJ963" s="93"/>
      <c r="DK963" s="110"/>
      <c r="DL963" s="118"/>
      <c r="DM963" s="93"/>
      <c r="DN963" s="93"/>
      <c r="DO963" s="110"/>
      <c r="DP963" s="118"/>
      <c r="DQ963" s="93"/>
      <c r="DR963" s="93"/>
      <c r="DS963" s="110"/>
      <c r="DT963" s="118"/>
      <c r="DU963" s="93"/>
      <c r="DV963" s="93"/>
      <c r="DW963" s="110"/>
      <c r="DX963" s="118"/>
      <c r="DY963" s="93"/>
      <c r="DZ963" s="93"/>
      <c r="EA963" s="110"/>
      <c r="EB963" s="118"/>
      <c r="EC963" s="93"/>
      <c r="ED963" s="93"/>
      <c r="EE963" s="110"/>
      <c r="EF963" s="118"/>
      <c r="EG963" s="93"/>
      <c r="EH963" s="93"/>
      <c r="EI963" s="110"/>
      <c r="EJ963" s="118"/>
      <c r="EK963" s="93"/>
      <c r="EL963" s="93"/>
      <c r="EM963" s="110"/>
      <c r="EN963" s="118"/>
      <c r="EO963" s="93"/>
      <c r="EP963" s="93"/>
      <c r="EQ963" s="110"/>
      <c r="ER963" s="118"/>
      <c r="ES963" s="93"/>
      <c r="ET963" s="93"/>
      <c r="EU963" s="110"/>
      <c r="EV963" s="118"/>
      <c r="EW963" s="93"/>
      <c r="EX963" s="93"/>
      <c r="EY963" s="110"/>
      <c r="EZ963" s="118"/>
      <c r="FA963" s="93"/>
      <c r="FB963" s="93"/>
      <c r="FC963" s="110"/>
      <c r="FD963" s="118"/>
      <c r="FE963" s="93"/>
      <c r="FF963" s="93"/>
      <c r="FG963" s="110"/>
      <c r="FH963" s="118"/>
      <c r="FI963" s="93"/>
      <c r="FJ963" s="93"/>
      <c r="FK963" s="110"/>
      <c r="FL963" s="118"/>
      <c r="FM963" s="93"/>
      <c r="FN963" s="93"/>
      <c r="FO963" s="110"/>
      <c r="FP963" s="118"/>
      <c r="FQ963" s="93"/>
      <c r="FR963" s="93"/>
      <c r="FS963" s="110"/>
      <c r="FT963" s="118"/>
      <c r="FU963" s="93"/>
      <c r="FV963" s="93"/>
      <c r="FW963" s="110"/>
      <c r="FX963" s="118"/>
      <c r="FY963" s="93"/>
      <c r="FZ963" s="93"/>
      <c r="GA963" s="110"/>
      <c r="GB963" s="118"/>
      <c r="GC963" s="93"/>
      <c r="GD963" s="93"/>
      <c r="GE963" s="110"/>
      <c r="GF963" s="118"/>
      <c r="GG963" s="93"/>
      <c r="GH963" s="93"/>
      <c r="GI963" s="110"/>
      <c r="GJ963" s="118"/>
      <c r="GK963" s="93"/>
      <c r="GL963" s="93"/>
      <c r="GM963" s="110"/>
      <c r="GN963" s="118"/>
      <c r="GO963" s="93"/>
      <c r="GP963" s="93"/>
      <c r="GQ963" s="110"/>
    </row>
    <row r="964" spans="1:199" ht="15.75" x14ac:dyDescent="0.25">
      <c r="A964">
        <f t="shared" si="742"/>
        <v>1</v>
      </c>
      <c r="B964">
        <f t="shared" si="743"/>
        <v>1900</v>
      </c>
      <c r="D964" s="93"/>
      <c r="E964" s="93"/>
      <c r="F964" s="93"/>
      <c r="G964" s="110"/>
      <c r="H964" s="118"/>
      <c r="I964" s="93"/>
      <c r="J964" s="93"/>
      <c r="K964" s="110"/>
      <c r="L964" s="118"/>
      <c r="M964" s="93"/>
      <c r="N964" s="93"/>
      <c r="O964" s="110"/>
      <c r="P964" s="118"/>
      <c r="Q964" s="93"/>
      <c r="R964" s="93"/>
      <c r="S964" s="110"/>
      <c r="T964" s="118"/>
      <c r="U964" s="93"/>
      <c r="V964" s="93"/>
      <c r="W964" s="110"/>
      <c r="X964" s="118"/>
      <c r="Y964" s="93"/>
      <c r="Z964" s="93"/>
      <c r="AA964" s="110"/>
      <c r="AB964" s="118"/>
      <c r="AC964" s="93"/>
      <c r="AD964" s="93"/>
      <c r="AE964" s="110"/>
      <c r="AF964" s="118"/>
      <c r="AG964" s="93"/>
      <c r="AH964" s="93"/>
      <c r="AI964" s="110"/>
      <c r="AJ964" s="118"/>
      <c r="AK964" s="93"/>
      <c r="AL964" s="93"/>
      <c r="AM964" s="110"/>
      <c r="AN964" s="118"/>
      <c r="AO964" s="93"/>
      <c r="AP964" s="93"/>
      <c r="AQ964" s="110"/>
      <c r="AR964" s="118"/>
      <c r="AS964" s="93"/>
      <c r="AT964" s="93"/>
      <c r="AU964" s="110"/>
      <c r="AV964" s="118"/>
      <c r="AW964" s="93"/>
      <c r="AX964" s="93"/>
      <c r="AY964" s="110"/>
      <c r="AZ964" s="118"/>
      <c r="BA964" s="93"/>
      <c r="BB964" s="93"/>
      <c r="BC964" s="110"/>
      <c r="BD964" s="118"/>
      <c r="BE964" s="93"/>
      <c r="BF964" s="93"/>
      <c r="BG964" s="110"/>
      <c r="BH964" s="118"/>
      <c r="BI964" s="93"/>
      <c r="BJ964" s="93"/>
      <c r="BK964" s="110"/>
      <c r="BL964" s="118"/>
      <c r="BM964" s="93"/>
      <c r="BN964" s="93"/>
      <c r="BO964" s="110"/>
      <c r="BP964" s="118"/>
      <c r="BQ964" s="93"/>
      <c r="BR964" s="93"/>
      <c r="BS964" s="110"/>
      <c r="BT964" s="118"/>
      <c r="BU964" s="93"/>
      <c r="BV964" s="93"/>
      <c r="BW964" s="110"/>
      <c r="BX964" s="118"/>
      <c r="BY964" s="93"/>
      <c r="BZ964" s="93"/>
      <c r="CA964" s="110"/>
      <c r="CB964" s="118"/>
      <c r="CC964" s="93"/>
      <c r="CD964" s="93"/>
      <c r="CE964" s="110"/>
      <c r="CF964" s="118"/>
      <c r="CG964" s="93"/>
      <c r="CH964" s="93"/>
      <c r="CI964" s="110"/>
      <c r="CJ964" s="118"/>
      <c r="CK964" s="93"/>
      <c r="CL964" s="93"/>
      <c r="CM964" s="110"/>
      <c r="CN964" s="118"/>
      <c r="CO964" s="93"/>
      <c r="CP964" s="93"/>
      <c r="CQ964" s="110"/>
      <c r="CR964" s="118"/>
      <c r="CS964" s="93"/>
      <c r="CT964" s="93"/>
      <c r="CU964" s="110"/>
      <c r="CV964" s="118"/>
      <c r="CW964" s="93"/>
      <c r="CX964" s="93"/>
      <c r="CY964" s="110"/>
      <c r="CZ964" s="118"/>
      <c r="DA964" s="93"/>
      <c r="DB964" s="93"/>
      <c r="DC964" s="110"/>
      <c r="DD964" s="118"/>
      <c r="DE964" s="93"/>
      <c r="DF964" s="93"/>
      <c r="DG964" s="110"/>
      <c r="DH964" s="118"/>
      <c r="DI964" s="93"/>
      <c r="DJ964" s="93"/>
      <c r="DK964" s="110"/>
      <c r="DL964" s="118"/>
      <c r="DM964" s="93"/>
      <c r="DN964" s="93"/>
      <c r="DO964" s="110"/>
      <c r="DP964" s="118"/>
      <c r="DQ964" s="93"/>
      <c r="DR964" s="93"/>
      <c r="DS964" s="110"/>
      <c r="DT964" s="118"/>
      <c r="DU964" s="93"/>
      <c r="DV964" s="93"/>
      <c r="DW964" s="110"/>
      <c r="DX964" s="118"/>
      <c r="DY964" s="93"/>
      <c r="DZ964" s="93"/>
      <c r="EA964" s="110"/>
      <c r="EB964" s="118"/>
      <c r="EC964" s="93"/>
      <c r="ED964" s="93"/>
      <c r="EE964" s="110"/>
      <c r="EF964" s="118"/>
      <c r="EG964" s="93"/>
      <c r="EH964" s="93"/>
      <c r="EI964" s="110"/>
      <c r="EJ964" s="118"/>
      <c r="EK964" s="93"/>
      <c r="EL964" s="93"/>
      <c r="EM964" s="110"/>
      <c r="EN964" s="118"/>
      <c r="EO964" s="93"/>
      <c r="EP964" s="93"/>
      <c r="EQ964" s="110"/>
      <c r="ER964" s="118"/>
      <c r="ES964" s="93"/>
      <c r="ET964" s="93"/>
      <c r="EU964" s="110"/>
      <c r="EV964" s="118"/>
      <c r="EW964" s="93"/>
      <c r="EX964" s="93"/>
      <c r="EY964" s="110"/>
      <c r="EZ964" s="118"/>
      <c r="FA964" s="93"/>
      <c r="FB964" s="93"/>
      <c r="FC964" s="110"/>
      <c r="FD964" s="118"/>
      <c r="FE964" s="93"/>
      <c r="FF964" s="93"/>
      <c r="FG964" s="110"/>
      <c r="FH964" s="118"/>
      <c r="FI964" s="93"/>
      <c r="FJ964" s="93"/>
      <c r="FK964" s="110"/>
      <c r="FL964" s="118"/>
      <c r="FM964" s="93"/>
      <c r="FN964" s="93"/>
      <c r="FO964" s="110"/>
      <c r="FP964" s="118"/>
      <c r="FQ964" s="93"/>
      <c r="FR964" s="93"/>
      <c r="FS964" s="110"/>
      <c r="FT964" s="118"/>
      <c r="FU964" s="93"/>
      <c r="FV964" s="93"/>
      <c r="FW964" s="110"/>
      <c r="FX964" s="118"/>
      <c r="FY964" s="93"/>
      <c r="FZ964" s="93"/>
      <c r="GA964" s="110"/>
      <c r="GB964" s="118"/>
      <c r="GC964" s="93"/>
      <c r="GD964" s="93"/>
      <c r="GE964" s="110"/>
      <c r="GF964" s="118"/>
      <c r="GG964" s="93"/>
      <c r="GH964" s="93"/>
      <c r="GI964" s="110"/>
      <c r="GJ964" s="118"/>
      <c r="GK964" s="93"/>
      <c r="GL964" s="93"/>
      <c r="GM964" s="110"/>
      <c r="GN964" s="118"/>
      <c r="GO964" s="93"/>
      <c r="GP964" s="93"/>
      <c r="GQ964" s="110"/>
    </row>
    <row r="965" spans="1:199" ht="15.75" x14ac:dyDescent="0.25">
      <c r="A965">
        <f t="shared" si="742"/>
        <v>1</v>
      </c>
      <c r="B965">
        <f t="shared" si="743"/>
        <v>1900</v>
      </c>
      <c r="D965" s="93"/>
      <c r="E965" s="93"/>
      <c r="F965" s="93"/>
      <c r="G965" s="110"/>
      <c r="H965" s="118"/>
      <c r="I965" s="93"/>
      <c r="J965" s="93"/>
      <c r="K965" s="110"/>
      <c r="L965" s="118"/>
      <c r="M965" s="93"/>
      <c r="N965" s="93"/>
      <c r="O965" s="110"/>
      <c r="P965" s="118"/>
      <c r="Q965" s="93"/>
      <c r="R965" s="93"/>
      <c r="S965" s="110"/>
      <c r="T965" s="118"/>
      <c r="U965" s="93"/>
      <c r="V965" s="93"/>
      <c r="W965" s="110"/>
      <c r="X965" s="118"/>
      <c r="Y965" s="93"/>
      <c r="Z965" s="93"/>
      <c r="AA965" s="110"/>
      <c r="AB965" s="118"/>
      <c r="AC965" s="93"/>
      <c r="AD965" s="93"/>
      <c r="AE965" s="110"/>
      <c r="AF965" s="118"/>
      <c r="AG965" s="93"/>
      <c r="AH965" s="93"/>
      <c r="AI965" s="110"/>
      <c r="AJ965" s="118"/>
      <c r="AK965" s="93"/>
      <c r="AL965" s="93"/>
      <c r="AM965" s="110"/>
      <c r="AN965" s="118"/>
      <c r="AO965" s="93"/>
      <c r="AP965" s="93"/>
      <c r="AQ965" s="110"/>
      <c r="AR965" s="118"/>
      <c r="AS965" s="93"/>
      <c r="AT965" s="93"/>
      <c r="AU965" s="110"/>
      <c r="AV965" s="118"/>
      <c r="AW965" s="93"/>
      <c r="AX965" s="93"/>
      <c r="AY965" s="110"/>
      <c r="AZ965" s="118"/>
      <c r="BA965" s="93"/>
      <c r="BB965" s="93"/>
      <c r="BC965" s="110"/>
      <c r="BD965" s="118"/>
      <c r="BE965" s="93"/>
      <c r="BF965" s="93"/>
      <c r="BG965" s="110"/>
      <c r="BH965" s="118"/>
      <c r="BI965" s="93"/>
      <c r="BJ965" s="93"/>
      <c r="BK965" s="110"/>
      <c r="BL965" s="118"/>
      <c r="BM965" s="93"/>
      <c r="BN965" s="93"/>
      <c r="BO965" s="110"/>
      <c r="BP965" s="118"/>
      <c r="BQ965" s="93"/>
      <c r="BR965" s="93"/>
      <c r="BS965" s="110"/>
      <c r="BT965" s="118"/>
      <c r="BU965" s="93"/>
      <c r="BV965" s="93"/>
      <c r="BW965" s="110"/>
      <c r="BX965" s="118"/>
      <c r="BY965" s="93"/>
      <c r="BZ965" s="93"/>
      <c r="CA965" s="110"/>
      <c r="CB965" s="118"/>
      <c r="CC965" s="93"/>
      <c r="CD965" s="93"/>
      <c r="CE965" s="110"/>
      <c r="CF965" s="118"/>
      <c r="CG965" s="93"/>
      <c r="CH965" s="93"/>
      <c r="CI965" s="110"/>
      <c r="CJ965" s="118"/>
      <c r="CK965" s="93"/>
      <c r="CL965" s="93"/>
      <c r="CM965" s="110"/>
      <c r="CN965" s="118"/>
      <c r="CO965" s="93"/>
      <c r="CP965" s="93"/>
      <c r="CQ965" s="110"/>
      <c r="CR965" s="118"/>
      <c r="CS965" s="93"/>
      <c r="CT965" s="93"/>
      <c r="CU965" s="110"/>
      <c r="CV965" s="118"/>
      <c r="CW965" s="93"/>
      <c r="CX965" s="93"/>
      <c r="CY965" s="110"/>
      <c r="CZ965" s="118"/>
      <c r="DA965" s="93"/>
      <c r="DB965" s="93"/>
      <c r="DC965" s="110"/>
      <c r="DD965" s="118"/>
      <c r="DE965" s="93"/>
      <c r="DF965" s="93"/>
      <c r="DG965" s="110"/>
      <c r="DH965" s="118"/>
      <c r="DI965" s="93"/>
      <c r="DJ965" s="93"/>
      <c r="DK965" s="110"/>
      <c r="DL965" s="118"/>
      <c r="DM965" s="93"/>
      <c r="DN965" s="93"/>
      <c r="DO965" s="110"/>
      <c r="DP965" s="118"/>
      <c r="DQ965" s="93"/>
      <c r="DR965" s="93"/>
      <c r="DS965" s="110"/>
      <c r="DT965" s="118"/>
      <c r="DU965" s="93"/>
      <c r="DV965" s="93"/>
      <c r="DW965" s="110"/>
      <c r="DX965" s="118"/>
      <c r="DY965" s="93"/>
      <c r="DZ965" s="93"/>
      <c r="EA965" s="110"/>
      <c r="EB965" s="118"/>
      <c r="EC965" s="93"/>
      <c r="ED965" s="93"/>
      <c r="EE965" s="110"/>
      <c r="EF965" s="118"/>
      <c r="EG965" s="93"/>
      <c r="EH965" s="93"/>
      <c r="EI965" s="110"/>
      <c r="EJ965" s="118"/>
      <c r="EK965" s="93"/>
      <c r="EL965" s="93"/>
      <c r="EM965" s="110"/>
      <c r="EN965" s="118"/>
      <c r="EO965" s="93"/>
      <c r="EP965" s="93"/>
      <c r="EQ965" s="110"/>
      <c r="ER965" s="118"/>
      <c r="ES965" s="93"/>
      <c r="ET965" s="93"/>
      <c r="EU965" s="110"/>
      <c r="EV965" s="118"/>
      <c r="EW965" s="93"/>
      <c r="EX965" s="93"/>
      <c r="EY965" s="110"/>
      <c r="EZ965" s="118"/>
      <c r="FA965" s="93"/>
      <c r="FB965" s="93"/>
      <c r="FC965" s="110"/>
      <c r="FD965" s="118"/>
      <c r="FE965" s="93"/>
      <c r="FF965" s="93"/>
      <c r="FG965" s="110"/>
      <c r="FH965" s="118"/>
      <c r="FI965" s="93"/>
      <c r="FJ965" s="93"/>
      <c r="FK965" s="110"/>
      <c r="FL965" s="118"/>
      <c r="FM965" s="93"/>
      <c r="FN965" s="93"/>
      <c r="FO965" s="110"/>
      <c r="FP965" s="118"/>
      <c r="FQ965" s="93"/>
      <c r="FR965" s="93"/>
      <c r="FS965" s="110"/>
      <c r="FT965" s="118"/>
      <c r="FU965" s="93"/>
      <c r="FV965" s="93"/>
      <c r="FW965" s="110"/>
      <c r="FX965" s="118"/>
      <c r="FY965" s="93"/>
      <c r="FZ965" s="93"/>
      <c r="GA965" s="110"/>
      <c r="GB965" s="118"/>
      <c r="GC965" s="93"/>
      <c r="GD965" s="93"/>
      <c r="GE965" s="110"/>
      <c r="GF965" s="118"/>
      <c r="GG965" s="93"/>
      <c r="GH965" s="93"/>
      <c r="GI965" s="110"/>
      <c r="GJ965" s="118"/>
      <c r="GK965" s="93"/>
      <c r="GL965" s="93"/>
      <c r="GM965" s="110"/>
      <c r="GN965" s="118"/>
      <c r="GO965" s="93"/>
      <c r="GP965" s="93"/>
      <c r="GQ965" s="110"/>
    </row>
    <row r="966" spans="1:199" ht="15.75" x14ac:dyDescent="0.25">
      <c r="A966">
        <f t="shared" si="742"/>
        <v>1</v>
      </c>
      <c r="B966">
        <f t="shared" si="743"/>
        <v>1900</v>
      </c>
      <c r="D966" s="93"/>
      <c r="E966" s="93"/>
      <c r="F966" s="93"/>
      <c r="G966" s="110"/>
      <c r="H966" s="118"/>
      <c r="I966" s="93"/>
      <c r="J966" s="93"/>
      <c r="K966" s="110"/>
      <c r="L966" s="118"/>
      <c r="M966" s="93"/>
      <c r="N966" s="93"/>
      <c r="O966" s="110"/>
      <c r="P966" s="118"/>
      <c r="Q966" s="93"/>
      <c r="R966" s="93"/>
      <c r="S966" s="110"/>
      <c r="T966" s="118"/>
      <c r="U966" s="93"/>
      <c r="V966" s="93"/>
      <c r="W966" s="110"/>
      <c r="X966" s="118"/>
      <c r="Y966" s="93"/>
      <c r="Z966" s="93"/>
      <c r="AA966" s="110"/>
      <c r="AB966" s="118"/>
      <c r="AC966" s="93"/>
      <c r="AD966" s="93"/>
      <c r="AE966" s="110"/>
      <c r="AF966" s="118"/>
      <c r="AG966" s="93"/>
      <c r="AH966" s="93"/>
      <c r="AI966" s="110"/>
      <c r="AJ966" s="118"/>
      <c r="AK966" s="93"/>
      <c r="AL966" s="93"/>
      <c r="AM966" s="110"/>
      <c r="AN966" s="118"/>
      <c r="AO966" s="93"/>
      <c r="AP966" s="93"/>
      <c r="AQ966" s="110"/>
      <c r="AR966" s="118"/>
      <c r="AS966" s="93"/>
      <c r="AT966" s="93"/>
      <c r="AU966" s="110"/>
      <c r="AV966" s="118"/>
      <c r="AW966" s="93"/>
      <c r="AX966" s="93"/>
      <c r="AY966" s="110"/>
      <c r="AZ966" s="118"/>
      <c r="BA966" s="93"/>
      <c r="BB966" s="93"/>
      <c r="BC966" s="110"/>
      <c r="BD966" s="118"/>
      <c r="BE966" s="93"/>
      <c r="BF966" s="93"/>
      <c r="BG966" s="110"/>
      <c r="BH966" s="118"/>
      <c r="BI966" s="93"/>
      <c r="BJ966" s="93"/>
      <c r="BK966" s="110"/>
      <c r="BL966" s="118"/>
      <c r="BM966" s="93"/>
      <c r="BN966" s="93"/>
      <c r="BO966" s="110"/>
      <c r="BP966" s="118"/>
      <c r="BQ966" s="93"/>
      <c r="BR966" s="93"/>
      <c r="BS966" s="110"/>
      <c r="BT966" s="118"/>
      <c r="BU966" s="93"/>
      <c r="BV966" s="93"/>
      <c r="BW966" s="110"/>
      <c r="BX966" s="118"/>
      <c r="BY966" s="93"/>
      <c r="BZ966" s="93"/>
      <c r="CA966" s="110"/>
      <c r="CB966" s="118"/>
      <c r="CC966" s="93"/>
      <c r="CD966" s="93"/>
      <c r="CE966" s="110"/>
      <c r="CF966" s="118"/>
      <c r="CG966" s="93"/>
      <c r="CH966" s="93"/>
      <c r="CI966" s="110"/>
      <c r="CJ966" s="118"/>
      <c r="CK966" s="93"/>
      <c r="CL966" s="93"/>
      <c r="CM966" s="110"/>
      <c r="CN966" s="118"/>
      <c r="CO966" s="93"/>
      <c r="CP966" s="93"/>
      <c r="CQ966" s="110"/>
      <c r="CR966" s="118"/>
      <c r="CS966" s="93"/>
      <c r="CT966" s="93"/>
      <c r="CU966" s="110"/>
      <c r="CV966" s="118"/>
      <c r="CW966" s="93"/>
      <c r="CX966" s="93"/>
      <c r="CY966" s="110"/>
      <c r="CZ966" s="118"/>
      <c r="DA966" s="93"/>
      <c r="DB966" s="93"/>
      <c r="DC966" s="110"/>
      <c r="DD966" s="118"/>
      <c r="DE966" s="93"/>
      <c r="DF966" s="93"/>
      <c r="DG966" s="110"/>
      <c r="DH966" s="118"/>
      <c r="DI966" s="93"/>
      <c r="DJ966" s="93"/>
      <c r="DK966" s="110"/>
      <c r="DL966" s="118"/>
      <c r="DM966" s="93"/>
      <c r="DN966" s="93"/>
      <c r="DO966" s="110"/>
      <c r="DP966" s="118"/>
      <c r="DQ966" s="93"/>
      <c r="DR966" s="93"/>
      <c r="DS966" s="110"/>
      <c r="DT966" s="118"/>
      <c r="DU966" s="93"/>
      <c r="DV966" s="93"/>
      <c r="DW966" s="110"/>
      <c r="DX966" s="118"/>
      <c r="DY966" s="93"/>
      <c r="DZ966" s="93"/>
      <c r="EA966" s="110"/>
      <c r="EB966" s="118"/>
      <c r="EC966" s="93"/>
      <c r="ED966" s="93"/>
      <c r="EE966" s="110"/>
      <c r="EF966" s="118"/>
      <c r="EG966" s="93"/>
      <c r="EH966" s="93"/>
      <c r="EI966" s="110"/>
      <c r="EJ966" s="118"/>
      <c r="EK966" s="93"/>
      <c r="EL966" s="93"/>
      <c r="EM966" s="110"/>
      <c r="EN966" s="118"/>
      <c r="EO966" s="93"/>
      <c r="EP966" s="93"/>
      <c r="EQ966" s="110"/>
      <c r="ER966" s="118"/>
      <c r="ES966" s="93"/>
      <c r="ET966" s="93"/>
      <c r="EU966" s="110"/>
      <c r="EV966" s="118"/>
      <c r="EW966" s="93"/>
      <c r="EX966" s="93"/>
      <c r="EY966" s="110"/>
      <c r="EZ966" s="118"/>
      <c r="FA966" s="93"/>
      <c r="FB966" s="93"/>
      <c r="FC966" s="110"/>
      <c r="FD966" s="118"/>
      <c r="FE966" s="93"/>
      <c r="FF966" s="93"/>
      <c r="FG966" s="110"/>
      <c r="FH966" s="118"/>
      <c r="FI966" s="93"/>
      <c r="FJ966" s="93"/>
      <c r="FK966" s="110"/>
      <c r="FL966" s="118"/>
      <c r="FM966" s="93"/>
      <c r="FN966" s="93"/>
      <c r="FO966" s="110"/>
      <c r="FP966" s="118"/>
      <c r="FQ966" s="93"/>
      <c r="FR966" s="93"/>
      <c r="FS966" s="110"/>
      <c r="FT966" s="118"/>
      <c r="FU966" s="93"/>
      <c r="FV966" s="93"/>
      <c r="FW966" s="110"/>
      <c r="FX966" s="118"/>
      <c r="FY966" s="93"/>
      <c r="FZ966" s="93"/>
      <c r="GA966" s="110"/>
      <c r="GB966" s="118"/>
      <c r="GC966" s="93"/>
      <c r="GD966" s="93"/>
      <c r="GE966" s="110"/>
      <c r="GF966" s="118"/>
      <c r="GG966" s="93"/>
      <c r="GH966" s="93"/>
      <c r="GI966" s="110"/>
      <c r="GJ966" s="118"/>
      <c r="GK966" s="93"/>
      <c r="GL966" s="93"/>
      <c r="GM966" s="110"/>
      <c r="GN966" s="118"/>
      <c r="GO966" s="93"/>
      <c r="GP966" s="93"/>
      <c r="GQ966" s="110"/>
    </row>
    <row r="967" spans="1:199" ht="15.75" x14ac:dyDescent="0.25">
      <c r="A967">
        <f t="shared" si="742"/>
        <v>1</v>
      </c>
      <c r="B967">
        <f t="shared" si="743"/>
        <v>1900</v>
      </c>
      <c r="D967" s="93"/>
      <c r="E967" s="93"/>
      <c r="F967" s="93"/>
      <c r="G967" s="110"/>
      <c r="H967" s="118"/>
      <c r="I967" s="93"/>
      <c r="J967" s="93"/>
      <c r="K967" s="110"/>
      <c r="L967" s="118"/>
      <c r="M967" s="93"/>
      <c r="N967" s="93"/>
      <c r="O967" s="110"/>
      <c r="P967" s="118"/>
      <c r="Q967" s="93"/>
      <c r="R967" s="93"/>
      <c r="S967" s="110"/>
      <c r="T967" s="118"/>
      <c r="U967" s="93"/>
      <c r="V967" s="93"/>
      <c r="W967" s="110"/>
      <c r="X967" s="118"/>
      <c r="Y967" s="93"/>
      <c r="Z967" s="93"/>
      <c r="AA967" s="110"/>
      <c r="AB967" s="118"/>
      <c r="AC967" s="93"/>
      <c r="AD967" s="93"/>
      <c r="AE967" s="110"/>
      <c r="AF967" s="118"/>
      <c r="AG967" s="93"/>
      <c r="AH967" s="93"/>
      <c r="AI967" s="110"/>
      <c r="AJ967" s="118"/>
      <c r="AK967" s="93"/>
      <c r="AL967" s="93"/>
      <c r="AM967" s="110"/>
      <c r="AN967" s="118"/>
      <c r="AO967" s="93"/>
      <c r="AP967" s="93"/>
      <c r="AQ967" s="110"/>
      <c r="AR967" s="118"/>
      <c r="AS967" s="93"/>
      <c r="AT967" s="93"/>
      <c r="AU967" s="110"/>
      <c r="AV967" s="118"/>
      <c r="AW967" s="93"/>
      <c r="AX967" s="93"/>
      <c r="AY967" s="110"/>
      <c r="AZ967" s="118"/>
      <c r="BA967" s="93"/>
      <c r="BB967" s="93"/>
      <c r="BC967" s="110"/>
      <c r="BD967" s="118"/>
      <c r="BE967" s="93"/>
      <c r="BF967" s="93"/>
      <c r="BG967" s="110"/>
      <c r="BH967" s="118"/>
      <c r="BI967" s="93"/>
      <c r="BJ967" s="93"/>
      <c r="BK967" s="110"/>
      <c r="BL967" s="118"/>
      <c r="BM967" s="93"/>
      <c r="BN967" s="93"/>
      <c r="BO967" s="110"/>
      <c r="BP967" s="118"/>
      <c r="BQ967" s="93"/>
      <c r="BR967" s="93"/>
      <c r="BS967" s="110"/>
      <c r="BT967" s="118"/>
      <c r="BU967" s="93"/>
      <c r="BV967" s="93"/>
      <c r="BW967" s="110"/>
      <c r="BX967" s="118"/>
      <c r="BY967" s="93"/>
      <c r="BZ967" s="93"/>
      <c r="CA967" s="110"/>
      <c r="CB967" s="118"/>
      <c r="CC967" s="93"/>
      <c r="CD967" s="93"/>
      <c r="CE967" s="110"/>
      <c r="CF967" s="118"/>
      <c r="CG967" s="93"/>
      <c r="CH967" s="93"/>
      <c r="CI967" s="110"/>
      <c r="CJ967" s="118"/>
      <c r="CK967" s="93"/>
      <c r="CL967" s="93"/>
      <c r="CM967" s="110"/>
      <c r="CN967" s="118"/>
      <c r="CO967" s="93"/>
      <c r="CP967" s="93"/>
      <c r="CQ967" s="110"/>
      <c r="CR967" s="118"/>
      <c r="CS967" s="93"/>
      <c r="CT967" s="93"/>
      <c r="CU967" s="110"/>
      <c r="CV967" s="118"/>
      <c r="CW967" s="93"/>
      <c r="CX967" s="93"/>
      <c r="CY967" s="110"/>
      <c r="CZ967" s="118"/>
      <c r="DA967" s="93"/>
      <c r="DB967" s="93"/>
      <c r="DC967" s="110"/>
      <c r="DD967" s="118"/>
      <c r="DE967" s="93"/>
      <c r="DF967" s="93"/>
      <c r="DG967" s="110"/>
      <c r="DH967" s="118"/>
      <c r="DI967" s="93"/>
      <c r="DJ967" s="93"/>
      <c r="DK967" s="110"/>
      <c r="DL967" s="118"/>
      <c r="DM967" s="93"/>
      <c r="DN967" s="93"/>
      <c r="DO967" s="110"/>
      <c r="DP967" s="118"/>
      <c r="DQ967" s="93"/>
      <c r="DR967" s="93"/>
      <c r="DS967" s="110"/>
      <c r="DT967" s="118"/>
      <c r="DU967" s="93"/>
      <c r="DV967" s="93"/>
      <c r="DW967" s="110"/>
      <c r="DX967" s="118"/>
      <c r="DY967" s="93"/>
      <c r="DZ967" s="93"/>
      <c r="EA967" s="110"/>
      <c r="EB967" s="118"/>
      <c r="EC967" s="93"/>
      <c r="ED967" s="93"/>
      <c r="EE967" s="110"/>
      <c r="EF967" s="118"/>
      <c r="EG967" s="93"/>
      <c r="EH967" s="93"/>
      <c r="EI967" s="110"/>
      <c r="EJ967" s="118"/>
      <c r="EK967" s="93"/>
      <c r="EL967" s="93"/>
      <c r="EM967" s="110"/>
      <c r="EN967" s="118"/>
      <c r="EO967" s="93"/>
      <c r="EP967" s="93"/>
      <c r="EQ967" s="110"/>
      <c r="ER967" s="118"/>
      <c r="ES967" s="93"/>
      <c r="ET967" s="93"/>
      <c r="EU967" s="110"/>
      <c r="EV967" s="118"/>
      <c r="EW967" s="93"/>
      <c r="EX967" s="93"/>
      <c r="EY967" s="110"/>
      <c r="EZ967" s="118"/>
      <c r="FA967" s="93"/>
      <c r="FB967" s="93"/>
      <c r="FC967" s="110"/>
      <c r="FD967" s="118"/>
      <c r="FE967" s="93"/>
      <c r="FF967" s="93"/>
      <c r="FG967" s="110"/>
      <c r="FH967" s="118"/>
      <c r="FI967" s="93"/>
      <c r="FJ967" s="93"/>
      <c r="FK967" s="110"/>
      <c r="FL967" s="118"/>
      <c r="FM967" s="93"/>
      <c r="FN967" s="93"/>
      <c r="FO967" s="110"/>
      <c r="FP967" s="118"/>
      <c r="FQ967" s="93"/>
      <c r="FR967" s="93"/>
      <c r="FS967" s="110"/>
      <c r="FT967" s="118"/>
      <c r="FU967" s="93"/>
      <c r="FV967" s="93"/>
      <c r="FW967" s="110"/>
      <c r="FX967" s="118"/>
      <c r="FY967" s="93"/>
      <c r="FZ967" s="93"/>
      <c r="GA967" s="110"/>
      <c r="GB967" s="118"/>
      <c r="GC967" s="93"/>
      <c r="GD967" s="93"/>
      <c r="GE967" s="110"/>
      <c r="GF967" s="118"/>
      <c r="GG967" s="93"/>
      <c r="GH967" s="93"/>
      <c r="GI967" s="110"/>
      <c r="GJ967" s="118"/>
      <c r="GK967" s="93"/>
      <c r="GL967" s="93"/>
      <c r="GM967" s="110"/>
      <c r="GN967" s="118"/>
      <c r="GO967" s="93"/>
      <c r="GP967" s="93"/>
      <c r="GQ967" s="110"/>
    </row>
    <row r="968" spans="1:199" ht="15.75" x14ac:dyDescent="0.25">
      <c r="A968">
        <f t="shared" si="742"/>
        <v>1</v>
      </c>
      <c r="B968">
        <f t="shared" si="743"/>
        <v>1900</v>
      </c>
      <c r="D968" s="93"/>
      <c r="E968" s="93"/>
      <c r="F968" s="93"/>
      <c r="G968" s="110"/>
      <c r="H968" s="118"/>
      <c r="I968" s="93"/>
      <c r="J968" s="93"/>
      <c r="K968" s="110"/>
      <c r="L968" s="118"/>
      <c r="M968" s="93"/>
      <c r="N968" s="93"/>
      <c r="O968" s="110"/>
      <c r="P968" s="118"/>
      <c r="Q968" s="93"/>
      <c r="R968" s="93"/>
      <c r="S968" s="110"/>
      <c r="T968" s="118"/>
      <c r="U968" s="93"/>
      <c r="V968" s="93"/>
      <c r="W968" s="110"/>
      <c r="X968" s="118"/>
      <c r="Y968" s="93"/>
      <c r="Z968" s="93"/>
      <c r="AA968" s="110"/>
      <c r="AB968" s="118"/>
      <c r="AC968" s="93"/>
      <c r="AD968" s="93"/>
      <c r="AE968" s="110"/>
      <c r="AF968" s="118"/>
      <c r="AG968" s="93"/>
      <c r="AH968" s="93"/>
      <c r="AI968" s="110"/>
      <c r="AJ968" s="118"/>
      <c r="AK968" s="93"/>
      <c r="AL968" s="93"/>
      <c r="AM968" s="110"/>
      <c r="AN968" s="118"/>
      <c r="AO968" s="93"/>
      <c r="AP968" s="93"/>
      <c r="AQ968" s="110"/>
      <c r="AR968" s="118"/>
      <c r="AS968" s="93"/>
      <c r="AT968" s="93"/>
      <c r="AU968" s="110"/>
      <c r="AV968" s="118"/>
      <c r="AW968" s="93"/>
      <c r="AX968" s="93"/>
      <c r="AY968" s="110"/>
      <c r="AZ968" s="118"/>
      <c r="BA968" s="93"/>
      <c r="BB968" s="93"/>
      <c r="BC968" s="110"/>
      <c r="BD968" s="118"/>
      <c r="BE968" s="93"/>
      <c r="BF968" s="93"/>
      <c r="BG968" s="110"/>
      <c r="BH968" s="118"/>
      <c r="BI968" s="93"/>
      <c r="BJ968" s="93"/>
      <c r="BK968" s="110"/>
      <c r="BL968" s="118"/>
      <c r="BM968" s="93"/>
      <c r="BN968" s="93"/>
      <c r="BO968" s="110"/>
      <c r="BP968" s="118"/>
      <c r="BQ968" s="93"/>
      <c r="BR968" s="93"/>
      <c r="BS968" s="110"/>
      <c r="BT968" s="118"/>
      <c r="BU968" s="93"/>
      <c r="BV968" s="93"/>
      <c r="BW968" s="110"/>
      <c r="BX968" s="118"/>
      <c r="BY968" s="93"/>
      <c r="BZ968" s="93"/>
      <c r="CA968" s="110"/>
      <c r="CB968" s="118"/>
      <c r="CC968" s="93"/>
      <c r="CD968" s="93"/>
      <c r="CE968" s="110"/>
      <c r="CF968" s="118"/>
      <c r="CG968" s="93"/>
      <c r="CH968" s="93"/>
      <c r="CI968" s="110"/>
      <c r="CJ968" s="118"/>
      <c r="CK968" s="93"/>
      <c r="CL968" s="93"/>
      <c r="CM968" s="110"/>
      <c r="CN968" s="118"/>
      <c r="CO968" s="93"/>
      <c r="CP968" s="93"/>
      <c r="CQ968" s="110"/>
      <c r="CR968" s="118"/>
      <c r="CS968" s="93"/>
      <c r="CT968" s="93"/>
      <c r="CU968" s="110"/>
      <c r="CV968" s="118"/>
      <c r="CW968" s="93"/>
      <c r="CX968" s="93"/>
      <c r="CY968" s="110"/>
      <c r="CZ968" s="118"/>
      <c r="DA968" s="93"/>
      <c r="DB968" s="93"/>
      <c r="DC968" s="110"/>
      <c r="DD968" s="118"/>
      <c r="DE968" s="93"/>
      <c r="DF968" s="93"/>
      <c r="DG968" s="110"/>
      <c r="DH968" s="118"/>
      <c r="DI968" s="93"/>
      <c r="DJ968" s="93"/>
      <c r="DK968" s="110"/>
      <c r="DL968" s="118"/>
      <c r="DM968" s="93"/>
      <c r="DN968" s="93"/>
      <c r="DO968" s="110"/>
      <c r="DP968" s="118"/>
      <c r="DQ968" s="93"/>
      <c r="DR968" s="93"/>
      <c r="DS968" s="110"/>
      <c r="DT968" s="118"/>
      <c r="DU968" s="93"/>
      <c r="DV968" s="93"/>
      <c r="DW968" s="110"/>
      <c r="DX968" s="118"/>
      <c r="DY968" s="93"/>
      <c r="DZ968" s="93"/>
      <c r="EA968" s="110"/>
      <c r="EB968" s="118"/>
      <c r="EC968" s="93"/>
      <c r="ED968" s="93"/>
      <c r="EE968" s="110"/>
      <c r="EF968" s="118"/>
      <c r="EG968" s="93"/>
      <c r="EH968" s="93"/>
      <c r="EI968" s="110"/>
      <c r="EJ968" s="118"/>
      <c r="EK968" s="93"/>
      <c r="EL968" s="93"/>
      <c r="EM968" s="110"/>
      <c r="EN968" s="118"/>
      <c r="EO968" s="93"/>
      <c r="EP968" s="93"/>
      <c r="EQ968" s="110"/>
      <c r="ER968" s="118"/>
      <c r="ES968" s="93"/>
      <c r="ET968" s="93"/>
      <c r="EU968" s="110"/>
      <c r="EV968" s="118"/>
      <c r="EW968" s="93"/>
      <c r="EX968" s="93"/>
      <c r="EY968" s="110"/>
      <c r="EZ968" s="118"/>
      <c r="FA968" s="93"/>
      <c r="FB968" s="93"/>
      <c r="FC968" s="110"/>
      <c r="FD968" s="118"/>
      <c r="FE968" s="93"/>
      <c r="FF968" s="93"/>
      <c r="FG968" s="110"/>
      <c r="FH968" s="118"/>
      <c r="FI968" s="93"/>
      <c r="FJ968" s="93"/>
      <c r="FK968" s="110"/>
      <c r="FL968" s="118"/>
      <c r="FM968" s="93"/>
      <c r="FN968" s="93"/>
      <c r="FO968" s="110"/>
      <c r="FP968" s="118"/>
      <c r="FQ968" s="93"/>
      <c r="FR968" s="93"/>
      <c r="FS968" s="110"/>
      <c r="FT968" s="118"/>
      <c r="FU968" s="93"/>
      <c r="FV968" s="93"/>
      <c r="FW968" s="110"/>
      <c r="FX968" s="118"/>
      <c r="FY968" s="93"/>
      <c r="FZ968" s="93"/>
      <c r="GA968" s="110"/>
      <c r="GB968" s="118"/>
      <c r="GC968" s="93"/>
      <c r="GD968" s="93"/>
      <c r="GE968" s="110"/>
      <c r="GF968" s="118"/>
      <c r="GG968" s="93"/>
      <c r="GH968" s="93"/>
      <c r="GI968" s="110"/>
      <c r="GJ968" s="118"/>
      <c r="GK968" s="93"/>
      <c r="GL968" s="93"/>
      <c r="GM968" s="110"/>
      <c r="GN968" s="118"/>
      <c r="GO968" s="93"/>
      <c r="GP968" s="93"/>
      <c r="GQ968" s="110"/>
    </row>
    <row r="969" spans="1:199" ht="15.75" x14ac:dyDescent="0.25">
      <c r="A969">
        <f t="shared" si="742"/>
        <v>1</v>
      </c>
      <c r="B969">
        <f t="shared" si="743"/>
        <v>1900</v>
      </c>
      <c r="D969" s="93"/>
      <c r="E969" s="93"/>
      <c r="F969" s="93"/>
      <c r="G969" s="110"/>
      <c r="H969" s="118"/>
      <c r="I969" s="93"/>
      <c r="J969" s="93"/>
      <c r="K969" s="110"/>
      <c r="L969" s="118"/>
      <c r="M969" s="93"/>
      <c r="N969" s="93"/>
      <c r="O969" s="110"/>
      <c r="P969" s="118"/>
      <c r="Q969" s="93"/>
      <c r="R969" s="93"/>
      <c r="S969" s="110"/>
      <c r="T969" s="118"/>
      <c r="U969" s="93"/>
      <c r="V969" s="93"/>
      <c r="W969" s="110"/>
      <c r="X969" s="118"/>
      <c r="Y969" s="93"/>
      <c r="Z969" s="93"/>
      <c r="AA969" s="110"/>
      <c r="AB969" s="118"/>
      <c r="AC969" s="93"/>
      <c r="AD969" s="93"/>
      <c r="AE969" s="110"/>
      <c r="AF969" s="118"/>
      <c r="AG969" s="93"/>
      <c r="AH969" s="93"/>
      <c r="AI969" s="110"/>
      <c r="AJ969" s="118"/>
      <c r="AK969" s="93"/>
      <c r="AL969" s="93"/>
      <c r="AM969" s="110"/>
      <c r="AN969" s="118"/>
      <c r="AO969" s="93"/>
      <c r="AP969" s="93"/>
      <c r="AQ969" s="110"/>
      <c r="AR969" s="118"/>
      <c r="AS969" s="93"/>
      <c r="AT969" s="93"/>
      <c r="AU969" s="110"/>
      <c r="AV969" s="118"/>
      <c r="AW969" s="93"/>
      <c r="AX969" s="93"/>
      <c r="AY969" s="110"/>
      <c r="AZ969" s="118"/>
      <c r="BA969" s="93"/>
      <c r="BB969" s="93"/>
      <c r="BC969" s="110"/>
      <c r="BD969" s="118"/>
      <c r="BE969" s="93"/>
      <c r="BF969" s="93"/>
      <c r="BG969" s="110"/>
      <c r="BH969" s="118"/>
      <c r="BI969" s="93"/>
      <c r="BJ969" s="93"/>
      <c r="BK969" s="110"/>
      <c r="BL969" s="118"/>
      <c r="BM969" s="93"/>
      <c r="BN969" s="93"/>
      <c r="BO969" s="110"/>
      <c r="BP969" s="118"/>
      <c r="BQ969" s="93"/>
      <c r="BR969" s="93"/>
      <c r="BS969" s="110"/>
      <c r="BT969" s="118"/>
      <c r="BU969" s="93"/>
      <c r="BV969" s="93"/>
      <c r="BW969" s="110"/>
      <c r="BX969" s="118"/>
      <c r="BY969" s="93"/>
      <c r="BZ969" s="93"/>
      <c r="CA969" s="110"/>
      <c r="CB969" s="118"/>
      <c r="CC969" s="93"/>
      <c r="CD969" s="93"/>
      <c r="CE969" s="110"/>
      <c r="CF969" s="118"/>
      <c r="CG969" s="93"/>
      <c r="CH969" s="93"/>
      <c r="CI969" s="110"/>
      <c r="CJ969" s="118"/>
      <c r="CK969" s="93"/>
      <c r="CL969" s="93"/>
      <c r="CM969" s="110"/>
      <c r="CN969" s="118"/>
      <c r="CO969" s="93"/>
      <c r="CP969" s="93"/>
      <c r="CQ969" s="110"/>
      <c r="CR969" s="118"/>
      <c r="CS969" s="93"/>
      <c r="CT969" s="93"/>
      <c r="CU969" s="110"/>
      <c r="CV969" s="118"/>
      <c r="CW969" s="93"/>
      <c r="CX969" s="93"/>
      <c r="CY969" s="110"/>
      <c r="CZ969" s="118"/>
      <c r="DA969" s="93"/>
      <c r="DB969" s="93"/>
      <c r="DC969" s="110"/>
      <c r="DD969" s="118"/>
      <c r="DE969" s="93"/>
      <c r="DF969" s="93"/>
      <c r="DG969" s="110"/>
      <c r="DH969" s="118"/>
      <c r="DI969" s="93"/>
      <c r="DJ969" s="93"/>
      <c r="DK969" s="110"/>
      <c r="DL969" s="118"/>
      <c r="DM969" s="93"/>
      <c r="DN969" s="93"/>
      <c r="DO969" s="110"/>
      <c r="DP969" s="118"/>
      <c r="DQ969" s="93"/>
      <c r="DR969" s="93"/>
      <c r="DS969" s="110"/>
      <c r="DT969" s="118"/>
      <c r="DU969" s="93"/>
      <c r="DV969" s="93"/>
      <c r="DW969" s="110"/>
      <c r="DX969" s="118"/>
      <c r="DY969" s="93"/>
      <c r="DZ969" s="93"/>
      <c r="EA969" s="110"/>
      <c r="EB969" s="118"/>
      <c r="EC969" s="93"/>
      <c r="ED969" s="93"/>
      <c r="EE969" s="110"/>
      <c r="EF969" s="118"/>
      <c r="EG969" s="93"/>
      <c r="EH969" s="93"/>
      <c r="EI969" s="110"/>
      <c r="EJ969" s="118"/>
      <c r="EK969" s="93"/>
      <c r="EL969" s="93"/>
      <c r="EM969" s="110"/>
      <c r="EN969" s="118"/>
      <c r="EO969" s="93"/>
      <c r="EP969" s="93"/>
      <c r="EQ969" s="110"/>
      <c r="ER969" s="118"/>
      <c r="ES969" s="93"/>
      <c r="ET969" s="93"/>
      <c r="EU969" s="110"/>
      <c r="EV969" s="118"/>
      <c r="EW969" s="93"/>
      <c r="EX969" s="93"/>
      <c r="EY969" s="110"/>
      <c r="EZ969" s="118"/>
      <c r="FA969" s="93"/>
      <c r="FB969" s="93"/>
      <c r="FC969" s="110"/>
      <c r="FD969" s="118"/>
      <c r="FE969" s="93"/>
      <c r="FF969" s="93"/>
      <c r="FG969" s="110"/>
      <c r="FH969" s="118"/>
      <c r="FI969" s="93"/>
      <c r="FJ969" s="93"/>
      <c r="FK969" s="110"/>
      <c r="FL969" s="118"/>
      <c r="FM969" s="93"/>
      <c r="FN969" s="93"/>
      <c r="FO969" s="110"/>
      <c r="FP969" s="118"/>
      <c r="FQ969" s="93"/>
      <c r="FR969" s="93"/>
      <c r="FS969" s="110"/>
      <c r="FT969" s="118"/>
      <c r="FU969" s="93"/>
      <c r="FV969" s="93"/>
      <c r="FW969" s="110"/>
      <c r="FX969" s="118"/>
      <c r="FY969" s="93"/>
      <c r="FZ969" s="93"/>
      <c r="GA969" s="110"/>
      <c r="GB969" s="118"/>
      <c r="GC969" s="93"/>
      <c r="GD969" s="93"/>
      <c r="GE969" s="110"/>
      <c r="GF969" s="118"/>
      <c r="GG969" s="93"/>
      <c r="GH969" s="93"/>
      <c r="GI969" s="110"/>
      <c r="GJ969" s="118"/>
      <c r="GK969" s="93"/>
      <c r="GL969" s="93"/>
      <c r="GM969" s="110"/>
      <c r="GN969" s="118"/>
      <c r="GO969" s="93"/>
      <c r="GP969" s="93"/>
      <c r="GQ969" s="110"/>
    </row>
    <row r="970" spans="1:199" ht="15.75" x14ac:dyDescent="0.25">
      <c r="A970">
        <f t="shared" si="742"/>
        <v>1</v>
      </c>
      <c r="B970">
        <f t="shared" si="743"/>
        <v>1900</v>
      </c>
      <c r="D970" s="93"/>
      <c r="E970" s="93"/>
      <c r="F970" s="93"/>
      <c r="G970" s="110"/>
      <c r="H970" s="118"/>
      <c r="I970" s="93"/>
      <c r="J970" s="93"/>
      <c r="K970" s="110"/>
      <c r="L970" s="118"/>
      <c r="M970" s="93"/>
      <c r="N970" s="93"/>
      <c r="O970" s="110"/>
      <c r="P970" s="118"/>
      <c r="Q970" s="93"/>
      <c r="R970" s="93"/>
      <c r="S970" s="110"/>
      <c r="T970" s="118"/>
      <c r="U970" s="93"/>
      <c r="V970" s="93"/>
      <c r="W970" s="110"/>
      <c r="X970" s="118"/>
      <c r="Y970" s="93"/>
      <c r="Z970" s="93"/>
      <c r="AA970" s="110"/>
      <c r="AB970" s="118"/>
      <c r="AC970" s="93"/>
      <c r="AD970" s="93"/>
      <c r="AE970" s="110"/>
      <c r="AF970" s="118"/>
      <c r="AG970" s="93"/>
      <c r="AH970" s="93"/>
      <c r="AI970" s="110"/>
      <c r="AJ970" s="118"/>
      <c r="AK970" s="93"/>
      <c r="AL970" s="93"/>
      <c r="AM970" s="110"/>
      <c r="AN970" s="118"/>
      <c r="AO970" s="93"/>
      <c r="AP970" s="93"/>
      <c r="AQ970" s="110"/>
      <c r="AR970" s="118"/>
      <c r="AS970" s="93"/>
      <c r="AT970" s="93"/>
      <c r="AU970" s="110"/>
      <c r="AV970" s="118"/>
      <c r="AW970" s="93"/>
      <c r="AX970" s="93"/>
      <c r="AY970" s="110"/>
      <c r="AZ970" s="118"/>
      <c r="BA970" s="93"/>
      <c r="BB970" s="93"/>
      <c r="BC970" s="110"/>
      <c r="BD970" s="118"/>
      <c r="BE970" s="93"/>
      <c r="BF970" s="93"/>
      <c r="BG970" s="110"/>
      <c r="BH970" s="118"/>
      <c r="BI970" s="93"/>
      <c r="BJ970" s="93"/>
      <c r="BK970" s="110"/>
      <c r="BL970" s="118"/>
      <c r="BM970" s="93"/>
      <c r="BN970" s="93"/>
      <c r="BO970" s="110"/>
      <c r="BP970" s="118"/>
      <c r="BQ970" s="93"/>
      <c r="BR970" s="93"/>
      <c r="BS970" s="110"/>
      <c r="BT970" s="118"/>
      <c r="BU970" s="93"/>
      <c r="BV970" s="93"/>
      <c r="BW970" s="110"/>
      <c r="BX970" s="118"/>
      <c r="BY970" s="93"/>
      <c r="BZ970" s="93"/>
      <c r="CA970" s="110"/>
      <c r="CB970" s="118"/>
      <c r="CC970" s="93"/>
      <c r="CD970" s="93"/>
      <c r="CE970" s="110"/>
      <c r="CF970" s="118"/>
      <c r="CG970" s="93"/>
      <c r="CH970" s="93"/>
      <c r="CI970" s="110"/>
      <c r="CJ970" s="118"/>
      <c r="CK970" s="93"/>
      <c r="CL970" s="93"/>
      <c r="CM970" s="110"/>
      <c r="CN970" s="118"/>
      <c r="CO970" s="93"/>
      <c r="CP970" s="93"/>
      <c r="CQ970" s="110"/>
      <c r="CR970" s="118"/>
      <c r="CS970" s="93"/>
      <c r="CT970" s="93"/>
      <c r="CU970" s="110"/>
      <c r="CV970" s="118"/>
      <c r="CW970" s="93"/>
      <c r="CX970" s="93"/>
      <c r="CY970" s="110"/>
      <c r="CZ970" s="118"/>
      <c r="DA970" s="93"/>
      <c r="DB970" s="93"/>
      <c r="DC970" s="110"/>
      <c r="DD970" s="118"/>
      <c r="DE970" s="93"/>
      <c r="DF970" s="93"/>
      <c r="DG970" s="110"/>
      <c r="DH970" s="118"/>
      <c r="DI970" s="93"/>
      <c r="DJ970" s="93"/>
      <c r="DK970" s="110"/>
      <c r="DL970" s="118"/>
      <c r="DM970" s="93"/>
      <c r="DN970" s="93"/>
      <c r="DO970" s="110"/>
      <c r="DP970" s="118"/>
      <c r="DQ970" s="93"/>
      <c r="DR970" s="93"/>
      <c r="DS970" s="110"/>
      <c r="DT970" s="118"/>
      <c r="DU970" s="93"/>
      <c r="DV970" s="93"/>
      <c r="DW970" s="110"/>
      <c r="DX970" s="118"/>
      <c r="DY970" s="93"/>
      <c r="DZ970" s="93"/>
      <c r="EA970" s="110"/>
      <c r="EB970" s="118"/>
      <c r="EC970" s="93"/>
      <c r="ED970" s="93"/>
      <c r="EE970" s="110"/>
      <c r="EF970" s="118"/>
      <c r="EG970" s="93"/>
      <c r="EH970" s="93"/>
      <c r="EI970" s="110"/>
      <c r="EJ970" s="118"/>
      <c r="EK970" s="93"/>
      <c r="EL970" s="93"/>
      <c r="EM970" s="110"/>
      <c r="EN970" s="118"/>
      <c r="EO970" s="93"/>
      <c r="EP970" s="93"/>
      <c r="EQ970" s="110"/>
      <c r="ER970" s="118"/>
      <c r="ES970" s="93"/>
      <c r="ET970" s="93"/>
      <c r="EU970" s="110"/>
      <c r="EV970" s="118"/>
      <c r="EW970" s="93"/>
      <c r="EX970" s="93"/>
      <c r="EY970" s="110"/>
      <c r="EZ970" s="118"/>
      <c r="FA970" s="93"/>
      <c r="FB970" s="93"/>
      <c r="FC970" s="110"/>
      <c r="FD970" s="118"/>
      <c r="FE970" s="93"/>
      <c r="FF970" s="93"/>
      <c r="FG970" s="110"/>
      <c r="FH970" s="118"/>
      <c r="FI970" s="93"/>
      <c r="FJ970" s="93"/>
      <c r="FK970" s="110"/>
      <c r="FL970" s="118"/>
      <c r="FM970" s="93"/>
      <c r="FN970" s="93"/>
      <c r="FO970" s="110"/>
      <c r="FP970" s="118"/>
      <c r="FQ970" s="93"/>
      <c r="FR970" s="93"/>
      <c r="FS970" s="110"/>
      <c r="FT970" s="118"/>
      <c r="FU970" s="93"/>
      <c r="FV970" s="93"/>
      <c r="FW970" s="110"/>
      <c r="FX970" s="118"/>
      <c r="FY970" s="93"/>
      <c r="FZ970" s="93"/>
      <c r="GA970" s="110"/>
      <c r="GB970" s="118"/>
      <c r="GC970" s="93"/>
      <c r="GD970" s="93"/>
      <c r="GE970" s="110"/>
      <c r="GF970" s="118"/>
      <c r="GG970" s="93"/>
      <c r="GH970" s="93"/>
      <c r="GI970" s="110"/>
      <c r="GJ970" s="118"/>
      <c r="GK970" s="93"/>
      <c r="GL970" s="93"/>
      <c r="GM970" s="110"/>
      <c r="GN970" s="118"/>
      <c r="GO970" s="93"/>
      <c r="GP970" s="93"/>
      <c r="GQ970" s="110"/>
    </row>
    <row r="971" spans="1:199" ht="15.75" x14ac:dyDescent="0.25">
      <c r="A971">
        <f t="shared" si="742"/>
        <v>1</v>
      </c>
      <c r="B971">
        <f t="shared" si="743"/>
        <v>1900</v>
      </c>
      <c r="D971" s="93"/>
      <c r="E971" s="93"/>
      <c r="F971" s="93"/>
      <c r="G971" s="110"/>
      <c r="H971" s="118"/>
      <c r="I971" s="93"/>
      <c r="J971" s="93"/>
      <c r="K971" s="110"/>
      <c r="L971" s="118"/>
      <c r="M971" s="93"/>
      <c r="N971" s="93"/>
      <c r="O971" s="110"/>
      <c r="P971" s="118"/>
      <c r="Q971" s="93"/>
      <c r="R971" s="93"/>
      <c r="S971" s="110"/>
      <c r="T971" s="118"/>
      <c r="U971" s="93"/>
      <c r="V971" s="93"/>
      <c r="W971" s="110"/>
      <c r="X971" s="118"/>
      <c r="Y971" s="93"/>
      <c r="Z971" s="93"/>
      <c r="AA971" s="110"/>
      <c r="AB971" s="118"/>
      <c r="AC971" s="93"/>
      <c r="AD971" s="93"/>
      <c r="AE971" s="110"/>
      <c r="AF971" s="118"/>
      <c r="AG971" s="93"/>
      <c r="AH971" s="93"/>
      <c r="AI971" s="110"/>
      <c r="AJ971" s="118"/>
      <c r="AK971" s="93"/>
      <c r="AL971" s="93"/>
      <c r="AM971" s="110"/>
      <c r="AN971" s="118"/>
      <c r="AO971" s="93"/>
      <c r="AP971" s="93"/>
      <c r="AQ971" s="110"/>
      <c r="AR971" s="118"/>
      <c r="AS971" s="93"/>
      <c r="AT971" s="93"/>
      <c r="AU971" s="110"/>
      <c r="AV971" s="118"/>
      <c r="AW971" s="93"/>
      <c r="AX971" s="93"/>
      <c r="AY971" s="110"/>
      <c r="AZ971" s="118"/>
      <c r="BA971" s="93"/>
      <c r="BB971" s="93"/>
      <c r="BC971" s="110"/>
      <c r="BD971" s="118"/>
      <c r="BE971" s="93"/>
      <c r="BF971" s="93"/>
      <c r="BG971" s="110"/>
      <c r="BH971" s="118"/>
      <c r="BI971" s="93"/>
      <c r="BJ971" s="93"/>
      <c r="BK971" s="110"/>
      <c r="BL971" s="118"/>
      <c r="BM971" s="93"/>
      <c r="BN971" s="93"/>
      <c r="BO971" s="110"/>
      <c r="BP971" s="118"/>
      <c r="BQ971" s="93"/>
      <c r="BR971" s="93"/>
      <c r="BS971" s="110"/>
      <c r="BT971" s="118"/>
      <c r="BU971" s="93"/>
      <c r="BV971" s="93"/>
      <c r="BW971" s="110"/>
      <c r="BX971" s="118"/>
      <c r="BY971" s="93"/>
      <c r="BZ971" s="93"/>
      <c r="CA971" s="110"/>
      <c r="CB971" s="118"/>
      <c r="CC971" s="93"/>
      <c r="CD971" s="93"/>
      <c r="CE971" s="110"/>
      <c r="CF971" s="118"/>
      <c r="CG971" s="93"/>
      <c r="CH971" s="93"/>
      <c r="CI971" s="110"/>
      <c r="CJ971" s="118"/>
      <c r="CK971" s="93"/>
      <c r="CL971" s="93"/>
      <c r="CM971" s="110"/>
      <c r="CN971" s="118"/>
      <c r="CO971" s="93"/>
      <c r="CP971" s="93"/>
      <c r="CQ971" s="110"/>
      <c r="CR971" s="118"/>
      <c r="CS971" s="93"/>
      <c r="CT971" s="93"/>
      <c r="CU971" s="110"/>
      <c r="CV971" s="118"/>
      <c r="CW971" s="93"/>
      <c r="CX971" s="93"/>
      <c r="CY971" s="110"/>
      <c r="CZ971" s="118"/>
      <c r="DA971" s="93"/>
      <c r="DB971" s="93"/>
      <c r="DC971" s="110"/>
      <c r="DD971" s="118"/>
      <c r="DE971" s="93"/>
      <c r="DF971" s="93"/>
      <c r="DG971" s="110"/>
      <c r="DH971" s="118"/>
      <c r="DI971" s="93"/>
      <c r="DJ971" s="93"/>
      <c r="DK971" s="110"/>
      <c r="DL971" s="118"/>
      <c r="DM971" s="93"/>
      <c r="DN971" s="93"/>
      <c r="DO971" s="110"/>
      <c r="DP971" s="118"/>
      <c r="DQ971" s="93"/>
      <c r="DR971" s="93"/>
      <c r="DS971" s="110"/>
      <c r="DT971" s="118"/>
      <c r="DU971" s="93"/>
      <c r="DV971" s="93"/>
      <c r="DW971" s="110"/>
      <c r="DX971" s="118"/>
      <c r="DY971" s="93"/>
      <c r="DZ971" s="93"/>
      <c r="EA971" s="110"/>
      <c r="EB971" s="118"/>
      <c r="EC971" s="93"/>
      <c r="ED971" s="93"/>
      <c r="EE971" s="110"/>
      <c r="EF971" s="118"/>
      <c r="EG971" s="93"/>
      <c r="EH971" s="93"/>
      <c r="EI971" s="110"/>
      <c r="EJ971" s="118"/>
      <c r="EK971" s="93"/>
      <c r="EL971" s="93"/>
      <c r="EM971" s="110"/>
      <c r="EN971" s="118"/>
      <c r="EO971" s="93"/>
      <c r="EP971" s="93"/>
      <c r="EQ971" s="110"/>
      <c r="ER971" s="118"/>
      <c r="ES971" s="93"/>
      <c r="ET971" s="93"/>
      <c r="EU971" s="110"/>
      <c r="EV971" s="118"/>
      <c r="EW971" s="93"/>
      <c r="EX971" s="93"/>
      <c r="EY971" s="110"/>
      <c r="EZ971" s="118"/>
      <c r="FA971" s="93"/>
      <c r="FB971" s="93"/>
      <c r="FC971" s="110"/>
      <c r="FD971" s="118"/>
      <c r="FE971" s="93"/>
      <c r="FF971" s="93"/>
      <c r="FG971" s="110"/>
      <c r="FH971" s="118"/>
      <c r="FI971" s="93"/>
      <c r="FJ971" s="93"/>
      <c r="FK971" s="110"/>
      <c r="FL971" s="118"/>
      <c r="FM971" s="93"/>
      <c r="FN971" s="93"/>
      <c r="FO971" s="110"/>
      <c r="FP971" s="118"/>
      <c r="FQ971" s="93"/>
      <c r="FR971" s="93"/>
      <c r="FS971" s="110"/>
      <c r="FT971" s="118"/>
      <c r="FU971" s="93"/>
      <c r="FV971" s="93"/>
      <c r="FW971" s="110"/>
      <c r="FX971" s="118"/>
      <c r="FY971" s="93"/>
      <c r="FZ971" s="93"/>
      <c r="GA971" s="110"/>
      <c r="GB971" s="118"/>
      <c r="GC971" s="93"/>
      <c r="GD971" s="93"/>
      <c r="GE971" s="110"/>
      <c r="GF971" s="118"/>
      <c r="GG971" s="93"/>
      <c r="GH971" s="93"/>
      <c r="GI971" s="110"/>
      <c r="GJ971" s="118"/>
      <c r="GK971" s="93"/>
      <c r="GL971" s="93"/>
      <c r="GM971" s="110"/>
      <c r="GN971" s="118"/>
      <c r="GO971" s="93"/>
      <c r="GP971" s="93"/>
      <c r="GQ971" s="110"/>
    </row>
    <row r="972" spans="1:199" ht="15.75" x14ac:dyDescent="0.25">
      <c r="A972">
        <f t="shared" si="742"/>
        <v>1</v>
      </c>
      <c r="B972">
        <f t="shared" si="743"/>
        <v>1900</v>
      </c>
      <c r="D972" s="93"/>
      <c r="E972" s="93"/>
      <c r="F972" s="93"/>
      <c r="G972" s="110"/>
      <c r="H972" s="118"/>
      <c r="I972" s="93"/>
      <c r="J972" s="93"/>
      <c r="K972" s="110"/>
      <c r="L972" s="118"/>
      <c r="M972" s="93"/>
      <c r="N972" s="93"/>
      <c r="O972" s="110"/>
      <c r="P972" s="118"/>
      <c r="Q972" s="93"/>
      <c r="R972" s="93"/>
      <c r="S972" s="110"/>
      <c r="T972" s="118"/>
      <c r="U972" s="93"/>
      <c r="V972" s="93"/>
      <c r="W972" s="110"/>
      <c r="X972" s="118"/>
      <c r="Y972" s="93"/>
      <c r="Z972" s="93"/>
      <c r="AA972" s="110"/>
      <c r="AB972" s="118"/>
      <c r="AC972" s="93"/>
      <c r="AD972" s="93"/>
      <c r="AE972" s="110"/>
      <c r="AF972" s="118"/>
      <c r="AG972" s="93"/>
      <c r="AH972" s="93"/>
      <c r="AI972" s="110"/>
      <c r="AJ972" s="118"/>
      <c r="AK972" s="93"/>
      <c r="AL972" s="93"/>
      <c r="AM972" s="110"/>
      <c r="AN972" s="118"/>
      <c r="AO972" s="93"/>
      <c r="AP972" s="93"/>
      <c r="AQ972" s="110"/>
      <c r="AR972" s="118"/>
      <c r="AS972" s="93"/>
      <c r="AT972" s="93"/>
      <c r="AU972" s="110"/>
      <c r="AV972" s="118"/>
      <c r="AW972" s="93"/>
      <c r="AX972" s="93"/>
      <c r="AY972" s="110"/>
      <c r="AZ972" s="118"/>
      <c r="BA972" s="93"/>
      <c r="BB972" s="93"/>
      <c r="BC972" s="110"/>
      <c r="BD972" s="118"/>
      <c r="BE972" s="93"/>
      <c r="BF972" s="93"/>
      <c r="BG972" s="110"/>
      <c r="BH972" s="118"/>
      <c r="BI972" s="93"/>
      <c r="BJ972" s="93"/>
      <c r="BK972" s="110"/>
      <c r="BL972" s="118"/>
      <c r="BM972" s="93"/>
      <c r="BN972" s="93"/>
      <c r="BO972" s="110"/>
      <c r="BP972" s="118"/>
      <c r="BQ972" s="93"/>
      <c r="BR972" s="93"/>
      <c r="BS972" s="110"/>
      <c r="BT972" s="118"/>
      <c r="BU972" s="93"/>
      <c r="BV972" s="93"/>
      <c r="BW972" s="110"/>
      <c r="BX972" s="118"/>
      <c r="BY972" s="93"/>
      <c r="BZ972" s="93"/>
      <c r="CA972" s="110"/>
      <c r="CB972" s="118"/>
      <c r="CC972" s="93"/>
      <c r="CD972" s="93"/>
      <c r="CE972" s="110"/>
      <c r="CF972" s="118"/>
      <c r="CG972" s="93"/>
      <c r="CH972" s="93"/>
      <c r="CI972" s="110"/>
      <c r="CJ972" s="118"/>
      <c r="CK972" s="93"/>
      <c r="CL972" s="93"/>
      <c r="CM972" s="110"/>
      <c r="CN972" s="118"/>
      <c r="CO972" s="93"/>
      <c r="CP972" s="93"/>
      <c r="CQ972" s="110"/>
      <c r="CR972" s="118"/>
      <c r="CS972" s="93"/>
      <c r="CT972" s="93"/>
      <c r="CU972" s="110"/>
      <c r="CV972" s="118"/>
      <c r="CW972" s="93"/>
      <c r="CX972" s="93"/>
      <c r="CY972" s="110"/>
      <c r="CZ972" s="118"/>
      <c r="DA972" s="93"/>
      <c r="DB972" s="93"/>
      <c r="DC972" s="110"/>
      <c r="DD972" s="118"/>
      <c r="DE972" s="93"/>
      <c r="DF972" s="93"/>
      <c r="DG972" s="110"/>
      <c r="DH972" s="118"/>
      <c r="DI972" s="93"/>
      <c r="DJ972" s="93"/>
      <c r="DK972" s="110"/>
      <c r="DL972" s="118"/>
      <c r="DM972" s="93"/>
      <c r="DN972" s="93"/>
      <c r="DO972" s="110"/>
      <c r="DP972" s="118"/>
      <c r="DQ972" s="93"/>
      <c r="DR972" s="93"/>
      <c r="DS972" s="110"/>
      <c r="DT972" s="118"/>
      <c r="DU972" s="93"/>
      <c r="DV972" s="93"/>
      <c r="DW972" s="110"/>
      <c r="DX972" s="118"/>
      <c r="DY972" s="93"/>
      <c r="DZ972" s="93"/>
      <c r="EA972" s="110"/>
      <c r="EB972" s="118"/>
      <c r="EC972" s="93"/>
      <c r="ED972" s="93"/>
      <c r="EE972" s="110"/>
      <c r="EF972" s="118"/>
      <c r="EG972" s="93"/>
      <c r="EH972" s="93"/>
      <c r="EI972" s="110"/>
      <c r="EJ972" s="118"/>
      <c r="EK972" s="93"/>
      <c r="EL972" s="93"/>
      <c r="EM972" s="110"/>
      <c r="EN972" s="118"/>
      <c r="EO972" s="93"/>
      <c r="EP972" s="93"/>
      <c r="EQ972" s="110"/>
      <c r="ER972" s="118"/>
      <c r="ES972" s="93"/>
      <c r="ET972" s="93"/>
      <c r="EU972" s="110"/>
      <c r="EV972" s="118"/>
      <c r="EW972" s="93"/>
      <c r="EX972" s="93"/>
      <c r="EY972" s="110"/>
      <c r="EZ972" s="118"/>
      <c r="FA972" s="93"/>
      <c r="FB972" s="93"/>
      <c r="FC972" s="110"/>
      <c r="FD972" s="118"/>
      <c r="FE972" s="93"/>
      <c r="FF972" s="93"/>
      <c r="FG972" s="110"/>
      <c r="FH972" s="118"/>
      <c r="FI972" s="93"/>
      <c r="FJ972" s="93"/>
      <c r="FK972" s="110"/>
      <c r="FL972" s="118"/>
      <c r="FM972" s="93"/>
      <c r="FN972" s="93"/>
      <c r="FO972" s="110"/>
      <c r="FP972" s="118"/>
      <c r="FQ972" s="93"/>
      <c r="FR972" s="93"/>
      <c r="FS972" s="110"/>
      <c r="FT972" s="118"/>
      <c r="FU972" s="93"/>
      <c r="FV972" s="93"/>
      <c r="FW972" s="110"/>
      <c r="FX972" s="118"/>
      <c r="FY972" s="93"/>
      <c r="FZ972" s="93"/>
      <c r="GA972" s="110"/>
      <c r="GB972" s="118"/>
      <c r="GC972" s="93"/>
      <c r="GD972" s="93"/>
      <c r="GE972" s="110"/>
      <c r="GF972" s="118"/>
      <c r="GG972" s="93"/>
      <c r="GH972" s="93"/>
      <c r="GI972" s="110"/>
      <c r="GJ972" s="118"/>
      <c r="GK972" s="93"/>
      <c r="GL972" s="93"/>
      <c r="GM972" s="110"/>
      <c r="GN972" s="118"/>
      <c r="GO972" s="93"/>
      <c r="GP972" s="93"/>
      <c r="GQ972" s="110"/>
    </row>
    <row r="973" spans="1:199" ht="15.75" x14ac:dyDescent="0.25">
      <c r="A973">
        <f t="shared" si="742"/>
        <v>1</v>
      </c>
      <c r="B973">
        <f t="shared" si="743"/>
        <v>1900</v>
      </c>
      <c r="D973" s="93"/>
      <c r="E973" s="93"/>
      <c r="F973" s="93"/>
      <c r="G973" s="110"/>
      <c r="H973" s="118"/>
      <c r="I973" s="93"/>
      <c r="J973" s="93"/>
      <c r="K973" s="110"/>
      <c r="L973" s="118"/>
      <c r="M973" s="93"/>
      <c r="N973" s="93"/>
      <c r="O973" s="110"/>
      <c r="P973" s="118"/>
      <c r="Q973" s="93"/>
      <c r="R973" s="93"/>
      <c r="S973" s="110"/>
      <c r="T973" s="118"/>
      <c r="U973" s="93"/>
      <c r="V973" s="93"/>
      <c r="W973" s="110"/>
      <c r="X973" s="118"/>
      <c r="Y973" s="93"/>
      <c r="Z973" s="93"/>
      <c r="AA973" s="110"/>
      <c r="AB973" s="118"/>
      <c r="AC973" s="93"/>
      <c r="AD973" s="93"/>
      <c r="AE973" s="110"/>
      <c r="AF973" s="118"/>
      <c r="AG973" s="93"/>
      <c r="AH973" s="93"/>
      <c r="AI973" s="110"/>
      <c r="AJ973" s="118"/>
      <c r="AK973" s="93"/>
      <c r="AL973" s="93"/>
      <c r="AM973" s="110"/>
      <c r="AN973" s="118"/>
      <c r="AO973" s="93"/>
      <c r="AP973" s="93"/>
      <c r="AQ973" s="110"/>
      <c r="AR973" s="118"/>
      <c r="AS973" s="93"/>
      <c r="AT973" s="93"/>
      <c r="AU973" s="110"/>
      <c r="AV973" s="118"/>
      <c r="AW973" s="93"/>
      <c r="AX973" s="93"/>
      <c r="AY973" s="110"/>
      <c r="AZ973" s="118"/>
      <c r="BA973" s="93"/>
      <c r="BB973" s="93"/>
      <c r="BC973" s="110"/>
      <c r="BD973" s="118"/>
      <c r="BE973" s="93"/>
      <c r="BF973" s="93"/>
      <c r="BG973" s="110"/>
      <c r="BH973" s="118"/>
      <c r="BI973" s="93"/>
      <c r="BJ973" s="93"/>
      <c r="BK973" s="110"/>
      <c r="BL973" s="118"/>
      <c r="BM973" s="93"/>
      <c r="BN973" s="93"/>
      <c r="BO973" s="110"/>
      <c r="BP973" s="118"/>
      <c r="BQ973" s="93"/>
      <c r="BR973" s="93"/>
      <c r="BS973" s="110"/>
      <c r="BT973" s="118"/>
      <c r="BU973" s="93"/>
      <c r="BV973" s="93"/>
      <c r="BW973" s="110"/>
      <c r="BX973" s="118"/>
      <c r="BY973" s="93"/>
      <c r="BZ973" s="93"/>
      <c r="CA973" s="110"/>
      <c r="CB973" s="118"/>
      <c r="CC973" s="93"/>
      <c r="CD973" s="93"/>
      <c r="CE973" s="110"/>
      <c r="CF973" s="118"/>
      <c r="CG973" s="93"/>
      <c r="CH973" s="93"/>
      <c r="CI973" s="110"/>
      <c r="CJ973" s="118"/>
      <c r="CK973" s="93"/>
      <c r="CL973" s="93"/>
      <c r="CM973" s="110"/>
      <c r="CN973" s="118"/>
      <c r="CO973" s="93"/>
      <c r="CP973" s="93"/>
      <c r="CQ973" s="110"/>
      <c r="CR973" s="118"/>
      <c r="CS973" s="93"/>
      <c r="CT973" s="93"/>
      <c r="CU973" s="110"/>
      <c r="CV973" s="118"/>
      <c r="CW973" s="93"/>
      <c r="CX973" s="93"/>
      <c r="CY973" s="110"/>
      <c r="CZ973" s="118"/>
      <c r="DA973" s="93"/>
      <c r="DB973" s="93"/>
      <c r="DC973" s="110"/>
      <c r="DD973" s="118"/>
      <c r="DE973" s="93"/>
      <c r="DF973" s="93"/>
      <c r="DG973" s="110"/>
      <c r="DH973" s="118"/>
      <c r="DI973" s="93"/>
      <c r="DJ973" s="93"/>
      <c r="DK973" s="110"/>
      <c r="DL973" s="118"/>
      <c r="DM973" s="93"/>
      <c r="DN973" s="93"/>
      <c r="DO973" s="110"/>
      <c r="DP973" s="118"/>
      <c r="DQ973" s="93"/>
      <c r="DR973" s="93"/>
      <c r="DS973" s="110"/>
      <c r="DT973" s="118"/>
      <c r="DU973" s="93"/>
      <c r="DV973" s="93"/>
      <c r="DW973" s="110"/>
      <c r="DX973" s="118"/>
      <c r="DY973" s="93"/>
      <c r="DZ973" s="93"/>
      <c r="EA973" s="110"/>
      <c r="EB973" s="118"/>
      <c r="EC973" s="93"/>
      <c r="ED973" s="93"/>
      <c r="EE973" s="110"/>
      <c r="EF973" s="118"/>
      <c r="EG973" s="93"/>
      <c r="EH973" s="93"/>
      <c r="EI973" s="110"/>
      <c r="EJ973" s="118"/>
      <c r="EK973" s="93"/>
      <c r="EL973" s="93"/>
      <c r="EM973" s="110"/>
      <c r="EN973" s="118"/>
      <c r="EO973" s="93"/>
      <c r="EP973" s="93"/>
      <c r="EQ973" s="110"/>
      <c r="ER973" s="118"/>
      <c r="ES973" s="93"/>
      <c r="ET973" s="93"/>
      <c r="EU973" s="110"/>
      <c r="EV973" s="118"/>
      <c r="EW973" s="93"/>
      <c r="EX973" s="93"/>
      <c r="EY973" s="110"/>
      <c r="EZ973" s="118"/>
      <c r="FA973" s="93"/>
      <c r="FB973" s="93"/>
      <c r="FC973" s="110"/>
      <c r="FD973" s="118"/>
      <c r="FE973" s="93"/>
      <c r="FF973" s="93"/>
      <c r="FG973" s="110"/>
      <c r="FH973" s="118"/>
      <c r="FI973" s="93"/>
      <c r="FJ973" s="93"/>
      <c r="FK973" s="110"/>
      <c r="FL973" s="118"/>
      <c r="FM973" s="93"/>
      <c r="FN973" s="93"/>
      <c r="FO973" s="110"/>
      <c r="FP973" s="118"/>
      <c r="FQ973" s="93"/>
      <c r="FR973" s="93"/>
      <c r="FS973" s="110"/>
      <c r="FT973" s="118"/>
      <c r="FU973" s="93"/>
      <c r="FV973" s="93"/>
      <c r="FW973" s="110"/>
      <c r="FX973" s="118"/>
      <c r="FY973" s="93"/>
      <c r="FZ973" s="93"/>
      <c r="GA973" s="110"/>
      <c r="GB973" s="118"/>
      <c r="GC973" s="93"/>
      <c r="GD973" s="93"/>
      <c r="GE973" s="110"/>
      <c r="GF973" s="118"/>
      <c r="GG973" s="93"/>
      <c r="GH973" s="93"/>
      <c r="GI973" s="110"/>
      <c r="GJ973" s="118"/>
      <c r="GK973" s="93"/>
      <c r="GL973" s="93"/>
      <c r="GM973" s="110"/>
      <c r="GN973" s="118"/>
      <c r="GO973" s="93"/>
      <c r="GP973" s="93"/>
      <c r="GQ973" s="110"/>
    </row>
    <row r="974" spans="1:199" ht="15.75" x14ac:dyDescent="0.25">
      <c r="A974">
        <f t="shared" si="742"/>
        <v>1</v>
      </c>
      <c r="B974">
        <f t="shared" si="743"/>
        <v>1900</v>
      </c>
      <c r="D974" s="93"/>
      <c r="E974" s="93"/>
      <c r="F974" s="93"/>
      <c r="G974" s="110"/>
      <c r="H974" s="118"/>
      <c r="I974" s="93"/>
      <c r="J974" s="93"/>
      <c r="K974" s="110"/>
      <c r="L974" s="118"/>
      <c r="M974" s="93"/>
      <c r="N974" s="93"/>
      <c r="O974" s="110"/>
      <c r="P974" s="118"/>
      <c r="Q974" s="93"/>
      <c r="R974" s="93"/>
      <c r="S974" s="110"/>
      <c r="T974" s="118"/>
      <c r="U974" s="93"/>
      <c r="V974" s="93"/>
      <c r="W974" s="110"/>
      <c r="X974" s="118"/>
      <c r="Y974" s="93"/>
      <c r="Z974" s="93"/>
      <c r="AA974" s="110"/>
      <c r="AB974" s="118"/>
      <c r="AC974" s="93"/>
      <c r="AD974" s="93"/>
      <c r="AE974" s="110"/>
      <c r="AF974" s="118"/>
      <c r="AG974" s="93"/>
      <c r="AH974" s="93"/>
      <c r="AI974" s="110"/>
      <c r="AJ974" s="118"/>
      <c r="AK974" s="93"/>
      <c r="AL974" s="93"/>
      <c r="AM974" s="110"/>
      <c r="AN974" s="118"/>
      <c r="AO974" s="93"/>
      <c r="AP974" s="93"/>
      <c r="AQ974" s="110"/>
      <c r="AR974" s="118"/>
      <c r="AS974" s="93"/>
      <c r="AT974" s="93"/>
      <c r="AU974" s="110"/>
      <c r="AV974" s="118"/>
      <c r="AW974" s="93"/>
      <c r="AX974" s="93"/>
      <c r="AY974" s="110"/>
      <c r="AZ974" s="118"/>
      <c r="BA974" s="93"/>
      <c r="BB974" s="93"/>
      <c r="BC974" s="110"/>
      <c r="BD974" s="118"/>
      <c r="BE974" s="93"/>
      <c r="BF974" s="93"/>
      <c r="BG974" s="110"/>
      <c r="BH974" s="118"/>
      <c r="BI974" s="93"/>
      <c r="BJ974" s="93"/>
      <c r="BK974" s="110"/>
      <c r="BL974" s="118"/>
      <c r="BM974" s="93"/>
      <c r="BN974" s="93"/>
      <c r="BO974" s="110"/>
      <c r="BP974" s="118"/>
      <c r="BQ974" s="93"/>
      <c r="BR974" s="93"/>
      <c r="BS974" s="110"/>
      <c r="BT974" s="118"/>
      <c r="BU974" s="93"/>
      <c r="BV974" s="93"/>
      <c r="BW974" s="110"/>
      <c r="BX974" s="118"/>
      <c r="BY974" s="93"/>
      <c r="BZ974" s="93"/>
      <c r="CA974" s="110"/>
      <c r="CB974" s="118"/>
      <c r="CC974" s="93"/>
      <c r="CD974" s="93"/>
      <c r="CE974" s="110"/>
      <c r="CF974" s="118"/>
      <c r="CG974" s="93"/>
      <c r="CH974" s="93"/>
      <c r="CI974" s="110"/>
      <c r="CJ974" s="118"/>
      <c r="CK974" s="93"/>
      <c r="CL974" s="93"/>
      <c r="CM974" s="110"/>
      <c r="CN974" s="118"/>
      <c r="CO974" s="93"/>
      <c r="CP974" s="93"/>
      <c r="CQ974" s="110"/>
      <c r="CR974" s="118"/>
      <c r="CS974" s="93"/>
      <c r="CT974" s="93"/>
      <c r="CU974" s="110"/>
      <c r="CV974" s="118"/>
      <c r="CW974" s="93"/>
      <c r="CX974" s="93"/>
      <c r="CY974" s="110"/>
      <c r="CZ974" s="118"/>
      <c r="DA974" s="93"/>
      <c r="DB974" s="93"/>
      <c r="DC974" s="110"/>
      <c r="DD974" s="118"/>
      <c r="DE974" s="93"/>
      <c r="DF974" s="93"/>
      <c r="DG974" s="110"/>
      <c r="DH974" s="118"/>
      <c r="DI974" s="93"/>
      <c r="DJ974" s="93"/>
      <c r="DK974" s="110"/>
      <c r="DL974" s="118"/>
      <c r="DM974" s="93"/>
      <c r="DN974" s="93"/>
      <c r="DO974" s="110"/>
      <c r="DP974" s="118"/>
      <c r="DQ974" s="93"/>
      <c r="DR974" s="93"/>
      <c r="DS974" s="110"/>
      <c r="DT974" s="118"/>
      <c r="DU974" s="93"/>
      <c r="DV974" s="93"/>
      <c r="DW974" s="110"/>
      <c r="DX974" s="118"/>
      <c r="DY974" s="93"/>
      <c r="DZ974" s="93"/>
      <c r="EA974" s="110"/>
      <c r="EB974" s="118"/>
      <c r="EC974" s="93"/>
      <c r="ED974" s="93"/>
      <c r="EE974" s="110"/>
      <c r="EF974" s="118"/>
      <c r="EG974" s="93"/>
      <c r="EH974" s="93"/>
      <c r="EI974" s="110"/>
      <c r="EJ974" s="118"/>
      <c r="EK974" s="93"/>
      <c r="EL974" s="93"/>
      <c r="EM974" s="110"/>
      <c r="EN974" s="118"/>
      <c r="EO974" s="93"/>
      <c r="EP974" s="93"/>
      <c r="EQ974" s="110"/>
      <c r="ER974" s="118"/>
      <c r="ES974" s="93"/>
      <c r="ET974" s="93"/>
      <c r="EU974" s="110"/>
      <c r="EV974" s="118"/>
      <c r="EW974" s="93"/>
      <c r="EX974" s="93"/>
      <c r="EY974" s="110"/>
      <c r="EZ974" s="118"/>
      <c r="FA974" s="93"/>
      <c r="FB974" s="93"/>
      <c r="FC974" s="110"/>
      <c r="FD974" s="118"/>
      <c r="FE974" s="93"/>
      <c r="FF974" s="93"/>
      <c r="FG974" s="110"/>
      <c r="FH974" s="118"/>
      <c r="FI974" s="93"/>
      <c r="FJ974" s="93"/>
      <c r="FK974" s="110"/>
      <c r="FL974" s="118"/>
      <c r="FM974" s="93"/>
      <c r="FN974" s="93"/>
      <c r="FO974" s="110"/>
      <c r="FP974" s="118"/>
      <c r="FQ974" s="93"/>
      <c r="FR974" s="93"/>
      <c r="FS974" s="110"/>
      <c r="FT974" s="118"/>
      <c r="FU974" s="93"/>
      <c r="FV974" s="93"/>
      <c r="FW974" s="110"/>
      <c r="FX974" s="118"/>
      <c r="FY974" s="93"/>
      <c r="FZ974" s="93"/>
      <c r="GA974" s="110"/>
      <c r="GB974" s="118"/>
      <c r="GC974" s="93"/>
      <c r="GD974" s="93"/>
      <c r="GE974" s="110"/>
      <c r="GF974" s="118"/>
      <c r="GG974" s="93"/>
      <c r="GH974" s="93"/>
      <c r="GI974" s="110"/>
      <c r="GJ974" s="118"/>
      <c r="GK974" s="93"/>
      <c r="GL974" s="93"/>
      <c r="GM974" s="110"/>
      <c r="GN974" s="118"/>
      <c r="GO974" s="93"/>
      <c r="GP974" s="93"/>
      <c r="GQ974" s="110"/>
    </row>
    <row r="975" spans="1:199" ht="15.75" x14ac:dyDescent="0.25">
      <c r="A975">
        <f t="shared" si="742"/>
        <v>1</v>
      </c>
      <c r="B975">
        <f t="shared" si="743"/>
        <v>1900</v>
      </c>
      <c r="D975" s="93"/>
      <c r="E975" s="93"/>
      <c r="F975" s="93"/>
      <c r="G975" s="110"/>
      <c r="H975" s="118"/>
      <c r="I975" s="93"/>
      <c r="J975" s="93"/>
      <c r="K975" s="110"/>
      <c r="L975" s="118"/>
      <c r="M975" s="93"/>
      <c r="N975" s="93"/>
      <c r="O975" s="110"/>
      <c r="P975" s="118"/>
      <c r="Q975" s="93"/>
      <c r="R975" s="93"/>
      <c r="S975" s="110"/>
      <c r="T975" s="118"/>
      <c r="U975" s="93"/>
      <c r="V975" s="93"/>
      <c r="W975" s="110"/>
      <c r="X975" s="118"/>
      <c r="Y975" s="93"/>
      <c r="Z975" s="93"/>
      <c r="AA975" s="110"/>
      <c r="AB975" s="118"/>
      <c r="AC975" s="93"/>
      <c r="AD975" s="93"/>
      <c r="AE975" s="110"/>
      <c r="AF975" s="118"/>
      <c r="AG975" s="93"/>
      <c r="AH975" s="93"/>
      <c r="AI975" s="110"/>
      <c r="AJ975" s="118"/>
      <c r="AK975" s="93"/>
      <c r="AL975" s="93"/>
      <c r="AM975" s="110"/>
      <c r="AN975" s="118"/>
      <c r="AO975" s="93"/>
      <c r="AP975" s="93"/>
      <c r="AQ975" s="110"/>
      <c r="AR975" s="118"/>
      <c r="AS975" s="93"/>
      <c r="AT975" s="93"/>
      <c r="AU975" s="110"/>
      <c r="AV975" s="118"/>
      <c r="AW975" s="93"/>
      <c r="AX975" s="93"/>
      <c r="AY975" s="110"/>
      <c r="AZ975" s="118"/>
      <c r="BA975" s="93"/>
      <c r="BB975" s="93"/>
      <c r="BC975" s="110"/>
      <c r="BD975" s="118"/>
      <c r="BE975" s="93"/>
      <c r="BF975" s="93"/>
      <c r="BG975" s="110"/>
      <c r="BH975" s="118"/>
      <c r="BI975" s="93"/>
      <c r="BJ975" s="93"/>
      <c r="BK975" s="110"/>
      <c r="BL975" s="118"/>
      <c r="BM975" s="93"/>
      <c r="BN975" s="93"/>
      <c r="BO975" s="110"/>
      <c r="BP975" s="118"/>
      <c r="BQ975" s="93"/>
      <c r="BR975" s="93"/>
      <c r="BS975" s="110"/>
      <c r="BT975" s="118"/>
      <c r="BU975" s="93"/>
      <c r="BV975" s="93"/>
      <c r="BW975" s="110"/>
      <c r="BX975" s="118"/>
      <c r="BY975" s="93"/>
      <c r="BZ975" s="93"/>
      <c r="CA975" s="110"/>
      <c r="CB975" s="118"/>
      <c r="CC975" s="93"/>
      <c r="CD975" s="93"/>
      <c r="CE975" s="110"/>
      <c r="CF975" s="118"/>
      <c r="CG975" s="93"/>
      <c r="CH975" s="93"/>
      <c r="CI975" s="110"/>
      <c r="CJ975" s="118"/>
      <c r="CK975" s="93"/>
      <c r="CL975" s="93"/>
      <c r="CM975" s="110"/>
      <c r="CN975" s="118"/>
      <c r="CO975" s="93"/>
      <c r="CP975" s="93"/>
      <c r="CQ975" s="110"/>
      <c r="CR975" s="118"/>
      <c r="CS975" s="93"/>
      <c r="CT975" s="93"/>
      <c r="CU975" s="110"/>
      <c r="CV975" s="118"/>
      <c r="CW975" s="93"/>
      <c r="CX975" s="93"/>
      <c r="CY975" s="110"/>
      <c r="CZ975" s="118"/>
      <c r="DA975" s="93"/>
      <c r="DB975" s="93"/>
      <c r="DC975" s="110"/>
      <c r="DD975" s="118"/>
      <c r="DE975" s="93"/>
      <c r="DF975" s="93"/>
      <c r="DG975" s="110"/>
      <c r="DH975" s="118"/>
      <c r="DI975" s="93"/>
      <c r="DJ975" s="93"/>
      <c r="DK975" s="110"/>
      <c r="DL975" s="118"/>
      <c r="DM975" s="93"/>
      <c r="DN975" s="93"/>
      <c r="DO975" s="110"/>
      <c r="DP975" s="118"/>
      <c r="DQ975" s="93"/>
      <c r="DR975" s="93"/>
      <c r="DS975" s="110"/>
      <c r="DT975" s="118"/>
      <c r="DU975" s="93"/>
      <c r="DV975" s="93"/>
      <c r="DW975" s="110"/>
      <c r="DX975" s="118"/>
      <c r="DY975" s="93"/>
      <c r="DZ975" s="93"/>
      <c r="EA975" s="110"/>
      <c r="EB975" s="118"/>
      <c r="EC975" s="93"/>
      <c r="ED975" s="93"/>
      <c r="EE975" s="110"/>
      <c r="EF975" s="118"/>
      <c r="EG975" s="93"/>
      <c r="EH975" s="93"/>
      <c r="EI975" s="110"/>
      <c r="EJ975" s="118"/>
      <c r="EK975" s="93"/>
      <c r="EL975" s="93"/>
      <c r="EM975" s="110"/>
      <c r="EN975" s="118"/>
      <c r="EO975" s="93"/>
      <c r="EP975" s="93"/>
      <c r="EQ975" s="110"/>
      <c r="ER975" s="118"/>
      <c r="ES975" s="93"/>
      <c r="ET975" s="93"/>
      <c r="EU975" s="110"/>
      <c r="EV975" s="118"/>
      <c r="EW975" s="93"/>
      <c r="EX975" s="93"/>
      <c r="EY975" s="110"/>
      <c r="EZ975" s="118"/>
      <c r="FA975" s="93"/>
      <c r="FB975" s="93"/>
      <c r="FC975" s="110"/>
      <c r="FD975" s="118"/>
      <c r="FE975" s="93"/>
      <c r="FF975" s="93"/>
      <c r="FG975" s="110"/>
      <c r="FH975" s="118"/>
      <c r="FI975" s="93"/>
      <c r="FJ975" s="93"/>
      <c r="FK975" s="110"/>
      <c r="FL975" s="118"/>
      <c r="FM975" s="93"/>
      <c r="FN975" s="93"/>
      <c r="FO975" s="110"/>
      <c r="FP975" s="118"/>
      <c r="FQ975" s="93"/>
      <c r="FR975" s="93"/>
      <c r="FS975" s="110"/>
      <c r="FT975" s="118"/>
      <c r="FU975" s="93"/>
      <c r="FV975" s="93"/>
      <c r="FW975" s="110"/>
      <c r="FX975" s="118"/>
      <c r="FY975" s="93"/>
      <c r="FZ975" s="93"/>
      <c r="GA975" s="110"/>
      <c r="GB975" s="118"/>
      <c r="GC975" s="93"/>
      <c r="GD975" s="93"/>
      <c r="GE975" s="110"/>
      <c r="GF975" s="118"/>
      <c r="GG975" s="93"/>
      <c r="GH975" s="93"/>
      <c r="GI975" s="110"/>
      <c r="GJ975" s="118"/>
      <c r="GK975" s="93"/>
      <c r="GL975" s="93"/>
      <c r="GM975" s="110"/>
      <c r="GN975" s="118"/>
      <c r="GO975" s="93"/>
      <c r="GP975" s="93"/>
      <c r="GQ975" s="110"/>
    </row>
    <row r="976" spans="1:199" ht="15.75" x14ac:dyDescent="0.25">
      <c r="A976">
        <f t="shared" si="742"/>
        <v>1</v>
      </c>
      <c r="B976">
        <f t="shared" si="743"/>
        <v>1900</v>
      </c>
      <c r="D976" s="93"/>
      <c r="E976" s="93"/>
      <c r="F976" s="93"/>
      <c r="G976" s="110"/>
      <c r="H976" s="118"/>
      <c r="I976" s="93"/>
      <c r="J976" s="93"/>
      <c r="K976" s="110"/>
      <c r="L976" s="118"/>
      <c r="M976" s="93"/>
      <c r="N976" s="93"/>
      <c r="O976" s="110"/>
      <c r="P976" s="118"/>
      <c r="Q976" s="93"/>
      <c r="R976" s="93"/>
      <c r="S976" s="110"/>
      <c r="T976" s="118"/>
      <c r="U976" s="93"/>
      <c r="V976" s="93"/>
      <c r="W976" s="110"/>
      <c r="X976" s="118"/>
      <c r="Y976" s="93"/>
      <c r="Z976" s="93"/>
      <c r="AA976" s="110"/>
      <c r="AB976" s="118"/>
      <c r="AC976" s="93"/>
      <c r="AD976" s="93"/>
      <c r="AE976" s="110"/>
      <c r="AF976" s="118"/>
      <c r="AG976" s="93"/>
      <c r="AH976" s="93"/>
      <c r="AI976" s="110"/>
      <c r="AJ976" s="118"/>
      <c r="AK976" s="93"/>
      <c r="AL976" s="93"/>
      <c r="AM976" s="110"/>
      <c r="AN976" s="118"/>
      <c r="AO976" s="93"/>
      <c r="AP976" s="93"/>
      <c r="AQ976" s="110"/>
      <c r="AR976" s="118"/>
      <c r="AS976" s="93"/>
      <c r="AT976" s="93"/>
      <c r="AU976" s="110"/>
      <c r="AV976" s="118"/>
      <c r="AW976" s="93"/>
      <c r="AX976" s="93"/>
      <c r="AY976" s="110"/>
      <c r="AZ976" s="118"/>
      <c r="BA976" s="93"/>
      <c r="BB976" s="93"/>
      <c r="BC976" s="110"/>
      <c r="BD976" s="118"/>
      <c r="BE976" s="93"/>
      <c r="BF976" s="93"/>
      <c r="BG976" s="110"/>
      <c r="BH976" s="118"/>
      <c r="BI976" s="93"/>
      <c r="BJ976" s="93"/>
      <c r="BK976" s="110"/>
      <c r="BL976" s="118"/>
      <c r="BM976" s="93"/>
      <c r="BN976" s="93"/>
      <c r="BO976" s="110"/>
      <c r="BP976" s="118"/>
      <c r="BQ976" s="93"/>
      <c r="BR976" s="93"/>
      <c r="BS976" s="110"/>
      <c r="BT976" s="118"/>
      <c r="BU976" s="93"/>
      <c r="BV976" s="93"/>
      <c r="BW976" s="110"/>
      <c r="BX976" s="118"/>
      <c r="BY976" s="93"/>
      <c r="BZ976" s="93"/>
      <c r="CA976" s="110"/>
      <c r="CB976" s="118"/>
      <c r="CC976" s="93"/>
      <c r="CD976" s="93"/>
      <c r="CE976" s="110"/>
      <c r="CF976" s="118"/>
      <c r="CG976" s="93"/>
      <c r="CH976" s="93"/>
      <c r="CI976" s="110"/>
      <c r="CJ976" s="118"/>
      <c r="CK976" s="93"/>
      <c r="CL976" s="93"/>
      <c r="CM976" s="110"/>
      <c r="CN976" s="118"/>
      <c r="CO976" s="93"/>
      <c r="CP976" s="93"/>
      <c r="CQ976" s="110"/>
      <c r="CR976" s="118"/>
      <c r="CS976" s="93"/>
      <c r="CT976" s="93"/>
      <c r="CU976" s="110"/>
      <c r="CV976" s="118"/>
      <c r="CW976" s="93"/>
      <c r="CX976" s="93"/>
      <c r="CY976" s="110"/>
      <c r="CZ976" s="118"/>
      <c r="DA976" s="93"/>
      <c r="DB976" s="93"/>
      <c r="DC976" s="110"/>
      <c r="DD976" s="118"/>
      <c r="DE976" s="93"/>
      <c r="DF976" s="93"/>
      <c r="DG976" s="110"/>
      <c r="DH976" s="118"/>
      <c r="DI976" s="93"/>
      <c r="DJ976" s="93"/>
      <c r="DK976" s="110"/>
      <c r="DL976" s="118"/>
      <c r="DM976" s="93"/>
      <c r="DN976" s="93"/>
      <c r="DO976" s="110"/>
      <c r="DP976" s="118"/>
      <c r="DQ976" s="93"/>
      <c r="DR976" s="93"/>
      <c r="DS976" s="110"/>
      <c r="DT976" s="118"/>
      <c r="DU976" s="93"/>
      <c r="DV976" s="93"/>
      <c r="DW976" s="110"/>
      <c r="DX976" s="118"/>
      <c r="DY976" s="93"/>
      <c r="DZ976" s="93"/>
      <c r="EA976" s="110"/>
      <c r="EB976" s="118"/>
      <c r="EC976" s="93"/>
      <c r="ED976" s="93"/>
      <c r="EE976" s="110"/>
      <c r="EF976" s="118"/>
      <c r="EG976" s="93"/>
      <c r="EH976" s="93"/>
      <c r="EI976" s="110"/>
      <c r="EJ976" s="118"/>
      <c r="EK976" s="93"/>
      <c r="EL976" s="93"/>
      <c r="EM976" s="110"/>
      <c r="EN976" s="118"/>
      <c r="EO976" s="93"/>
      <c r="EP976" s="93"/>
      <c r="EQ976" s="110"/>
      <c r="ER976" s="118"/>
      <c r="ES976" s="93"/>
      <c r="ET976" s="93"/>
      <c r="EU976" s="110"/>
      <c r="EV976" s="118"/>
      <c r="EW976" s="93"/>
      <c r="EX976" s="93"/>
      <c r="EY976" s="110"/>
      <c r="EZ976" s="118"/>
      <c r="FA976" s="93"/>
      <c r="FB976" s="93"/>
      <c r="FC976" s="110"/>
      <c r="FD976" s="118"/>
      <c r="FE976" s="93"/>
      <c r="FF976" s="93"/>
      <c r="FG976" s="110"/>
      <c r="FH976" s="118"/>
      <c r="FI976" s="93"/>
      <c r="FJ976" s="93"/>
      <c r="FK976" s="110"/>
      <c r="FL976" s="118"/>
      <c r="FM976" s="93"/>
      <c r="FN976" s="93"/>
      <c r="FO976" s="110"/>
      <c r="FP976" s="118"/>
      <c r="FQ976" s="93"/>
      <c r="FR976" s="93"/>
      <c r="FS976" s="110"/>
      <c r="FT976" s="118"/>
      <c r="FU976" s="93"/>
      <c r="FV976" s="93"/>
      <c r="FW976" s="110"/>
      <c r="FX976" s="118"/>
      <c r="FY976" s="93"/>
      <c r="FZ976" s="93"/>
      <c r="GA976" s="110"/>
      <c r="GB976" s="118"/>
      <c r="GC976" s="93"/>
      <c r="GD976" s="93"/>
      <c r="GE976" s="110"/>
      <c r="GF976" s="118"/>
      <c r="GG976" s="93"/>
      <c r="GH976" s="93"/>
      <c r="GI976" s="110"/>
      <c r="GJ976" s="118"/>
      <c r="GK976" s="93"/>
      <c r="GL976" s="93"/>
      <c r="GM976" s="110"/>
      <c r="GN976" s="118"/>
      <c r="GO976" s="93"/>
      <c r="GP976" s="93"/>
      <c r="GQ976" s="110"/>
    </row>
    <row r="977" spans="1:199" ht="15.75" x14ac:dyDescent="0.25">
      <c r="A977">
        <f t="shared" si="742"/>
        <v>1</v>
      </c>
      <c r="B977">
        <f t="shared" si="743"/>
        <v>1900</v>
      </c>
      <c r="D977" s="93"/>
      <c r="E977" s="93"/>
      <c r="F977" s="93"/>
      <c r="G977" s="110"/>
      <c r="H977" s="118"/>
      <c r="I977" s="93"/>
      <c r="J977" s="93"/>
      <c r="K977" s="110"/>
      <c r="L977" s="118"/>
      <c r="M977" s="93"/>
      <c r="N977" s="93"/>
      <c r="O977" s="110"/>
      <c r="P977" s="118"/>
      <c r="Q977" s="93"/>
      <c r="R977" s="93"/>
      <c r="S977" s="110"/>
      <c r="T977" s="118"/>
      <c r="U977" s="93"/>
      <c r="V977" s="93"/>
      <c r="W977" s="110"/>
      <c r="X977" s="118"/>
      <c r="Y977" s="93"/>
      <c r="Z977" s="93"/>
      <c r="AA977" s="110"/>
      <c r="AB977" s="118"/>
      <c r="AC977" s="93"/>
      <c r="AD977" s="93"/>
      <c r="AE977" s="110"/>
      <c r="AF977" s="118"/>
      <c r="AG977" s="93"/>
      <c r="AH977" s="93"/>
      <c r="AI977" s="110"/>
      <c r="AJ977" s="118"/>
      <c r="AK977" s="93"/>
      <c r="AL977" s="93"/>
      <c r="AM977" s="110"/>
      <c r="AN977" s="118"/>
      <c r="AO977" s="93"/>
      <c r="AP977" s="93"/>
      <c r="AQ977" s="110"/>
      <c r="AR977" s="118"/>
      <c r="AS977" s="93"/>
      <c r="AT977" s="93"/>
      <c r="AU977" s="110"/>
      <c r="AV977" s="118"/>
      <c r="AW977" s="93"/>
      <c r="AX977" s="93"/>
      <c r="AY977" s="110"/>
      <c r="AZ977" s="118"/>
      <c r="BA977" s="93"/>
      <c r="BB977" s="93"/>
      <c r="BC977" s="110"/>
      <c r="BD977" s="118"/>
      <c r="BE977" s="93"/>
      <c r="BF977" s="93"/>
      <c r="BG977" s="110"/>
      <c r="BH977" s="118"/>
      <c r="BI977" s="93"/>
      <c r="BJ977" s="93"/>
      <c r="BK977" s="110"/>
      <c r="BL977" s="118"/>
      <c r="BM977" s="93"/>
      <c r="BN977" s="93"/>
      <c r="BO977" s="110"/>
      <c r="BP977" s="118"/>
      <c r="BQ977" s="93"/>
      <c r="BR977" s="93"/>
      <c r="BS977" s="110"/>
      <c r="BT977" s="118"/>
      <c r="BU977" s="93"/>
      <c r="BV977" s="93"/>
      <c r="BW977" s="110"/>
      <c r="BX977" s="118"/>
      <c r="BY977" s="93"/>
      <c r="BZ977" s="93"/>
      <c r="CA977" s="110"/>
      <c r="CB977" s="118"/>
      <c r="CC977" s="93"/>
      <c r="CD977" s="93"/>
      <c r="CE977" s="110"/>
      <c r="CF977" s="118"/>
      <c r="CG977" s="93"/>
      <c r="CH977" s="93"/>
      <c r="CI977" s="110"/>
      <c r="CJ977" s="118"/>
      <c r="CK977" s="93"/>
      <c r="CL977" s="93"/>
      <c r="CM977" s="110"/>
      <c r="CN977" s="118"/>
      <c r="CO977" s="93"/>
      <c r="CP977" s="93"/>
      <c r="CQ977" s="110"/>
      <c r="CR977" s="118"/>
      <c r="CS977" s="93"/>
      <c r="CT977" s="93"/>
      <c r="CU977" s="110"/>
      <c r="CV977" s="118"/>
      <c r="CW977" s="93"/>
      <c r="CX977" s="93"/>
      <c r="CY977" s="110"/>
      <c r="CZ977" s="118"/>
      <c r="DA977" s="93"/>
      <c r="DB977" s="93"/>
      <c r="DC977" s="110"/>
      <c r="DD977" s="118"/>
      <c r="DE977" s="93"/>
      <c r="DF977" s="93"/>
      <c r="DG977" s="110"/>
      <c r="DH977" s="118"/>
      <c r="DI977" s="93"/>
      <c r="DJ977" s="93"/>
      <c r="DK977" s="110"/>
      <c r="DL977" s="118"/>
      <c r="DM977" s="93"/>
      <c r="DN977" s="93"/>
      <c r="DO977" s="110"/>
      <c r="DP977" s="118"/>
      <c r="DQ977" s="93"/>
      <c r="DR977" s="93"/>
      <c r="DS977" s="110"/>
      <c r="DT977" s="118"/>
      <c r="DU977" s="93"/>
      <c r="DV977" s="93"/>
      <c r="DW977" s="110"/>
      <c r="DX977" s="118"/>
      <c r="DY977" s="93"/>
      <c r="DZ977" s="93"/>
      <c r="EA977" s="110"/>
      <c r="EB977" s="118"/>
      <c r="EC977" s="93"/>
      <c r="ED977" s="93"/>
      <c r="EE977" s="110"/>
      <c r="EF977" s="118"/>
      <c r="EG977" s="93"/>
      <c r="EH977" s="93"/>
      <c r="EI977" s="110"/>
      <c r="EJ977" s="118"/>
      <c r="EK977" s="93"/>
      <c r="EL977" s="93"/>
      <c r="EM977" s="110"/>
      <c r="EN977" s="118"/>
      <c r="EO977" s="93"/>
      <c r="EP977" s="93"/>
      <c r="EQ977" s="110"/>
      <c r="ER977" s="118"/>
      <c r="ES977" s="93"/>
      <c r="ET977" s="93"/>
      <c r="EU977" s="110"/>
      <c r="EV977" s="118"/>
      <c r="EW977" s="93"/>
      <c r="EX977" s="93"/>
      <c r="EY977" s="110"/>
      <c r="EZ977" s="118"/>
      <c r="FA977" s="93"/>
      <c r="FB977" s="93"/>
      <c r="FC977" s="110"/>
      <c r="FD977" s="118"/>
      <c r="FE977" s="93"/>
      <c r="FF977" s="93"/>
      <c r="FG977" s="110"/>
      <c r="FH977" s="118"/>
      <c r="FI977" s="93"/>
      <c r="FJ977" s="93"/>
      <c r="FK977" s="110"/>
      <c r="FL977" s="118"/>
      <c r="FM977" s="93"/>
      <c r="FN977" s="93"/>
      <c r="FO977" s="110"/>
      <c r="FP977" s="118"/>
      <c r="FQ977" s="93"/>
      <c r="FR977" s="93"/>
      <c r="FS977" s="110"/>
      <c r="FT977" s="118"/>
      <c r="FU977" s="93"/>
      <c r="FV977" s="93"/>
      <c r="FW977" s="110"/>
      <c r="FX977" s="118"/>
      <c r="FY977" s="93"/>
      <c r="FZ977" s="93"/>
      <c r="GA977" s="110"/>
      <c r="GB977" s="118"/>
      <c r="GC977" s="93"/>
      <c r="GD977" s="93"/>
      <c r="GE977" s="110"/>
      <c r="GF977" s="118"/>
      <c r="GG977" s="93"/>
      <c r="GH977" s="93"/>
      <c r="GI977" s="110"/>
      <c r="GJ977" s="118"/>
      <c r="GK977" s="93"/>
      <c r="GL977" s="93"/>
      <c r="GM977" s="110"/>
      <c r="GN977" s="118"/>
      <c r="GO977" s="93"/>
      <c r="GP977" s="93"/>
      <c r="GQ977" s="110"/>
    </row>
    <row r="978" spans="1:199" ht="15.75" x14ac:dyDescent="0.25">
      <c r="A978">
        <f t="shared" si="742"/>
        <v>1</v>
      </c>
      <c r="B978">
        <f t="shared" si="743"/>
        <v>1900</v>
      </c>
      <c r="D978" s="93"/>
      <c r="E978" s="93"/>
      <c r="F978" s="93"/>
      <c r="G978" s="110"/>
      <c r="H978" s="118"/>
      <c r="I978" s="93"/>
      <c r="J978" s="93"/>
      <c r="K978" s="110"/>
      <c r="L978" s="118"/>
      <c r="M978" s="93"/>
      <c r="N978" s="93"/>
      <c r="O978" s="110"/>
      <c r="P978" s="118"/>
      <c r="Q978" s="93"/>
      <c r="R978" s="93"/>
      <c r="S978" s="110"/>
      <c r="T978" s="118"/>
      <c r="U978" s="93"/>
      <c r="V978" s="93"/>
      <c r="W978" s="110"/>
      <c r="X978" s="118"/>
      <c r="Y978" s="93"/>
      <c r="Z978" s="93"/>
      <c r="AA978" s="110"/>
      <c r="AB978" s="118"/>
      <c r="AC978" s="93"/>
      <c r="AD978" s="93"/>
      <c r="AE978" s="110"/>
      <c r="AF978" s="118"/>
      <c r="AG978" s="93"/>
      <c r="AH978" s="93"/>
      <c r="AI978" s="110"/>
      <c r="AJ978" s="118"/>
      <c r="AK978" s="93"/>
      <c r="AL978" s="93"/>
      <c r="AM978" s="110"/>
      <c r="AN978" s="118"/>
      <c r="AO978" s="93"/>
      <c r="AP978" s="93"/>
      <c r="AQ978" s="110"/>
      <c r="AR978" s="118"/>
      <c r="AS978" s="93"/>
      <c r="AT978" s="93"/>
      <c r="AU978" s="110"/>
      <c r="AV978" s="118"/>
      <c r="AW978" s="93"/>
      <c r="AX978" s="93"/>
      <c r="AY978" s="110"/>
      <c r="AZ978" s="118"/>
      <c r="BA978" s="93"/>
      <c r="BB978" s="93"/>
      <c r="BC978" s="110"/>
      <c r="BD978" s="118"/>
      <c r="BE978" s="93"/>
      <c r="BF978" s="93"/>
      <c r="BG978" s="110"/>
      <c r="BH978" s="118"/>
      <c r="BI978" s="93"/>
      <c r="BJ978" s="93"/>
      <c r="BK978" s="110"/>
      <c r="BL978" s="118"/>
      <c r="BM978" s="93"/>
      <c r="BN978" s="93"/>
      <c r="BO978" s="110"/>
      <c r="BP978" s="118"/>
      <c r="BQ978" s="93"/>
      <c r="BR978" s="93"/>
      <c r="BS978" s="110"/>
      <c r="BT978" s="118"/>
      <c r="BU978" s="93"/>
      <c r="BV978" s="93"/>
      <c r="BW978" s="110"/>
      <c r="BX978" s="118"/>
      <c r="BY978" s="93"/>
      <c r="BZ978" s="93"/>
      <c r="CA978" s="110"/>
      <c r="CB978" s="118"/>
      <c r="CC978" s="93"/>
      <c r="CD978" s="93"/>
      <c r="CE978" s="110"/>
      <c r="CF978" s="118"/>
      <c r="CG978" s="93"/>
      <c r="CH978" s="93"/>
      <c r="CI978" s="110"/>
      <c r="CJ978" s="118"/>
      <c r="CK978" s="93"/>
      <c r="CL978" s="93"/>
      <c r="CM978" s="110"/>
      <c r="CN978" s="118"/>
      <c r="CO978" s="93"/>
      <c r="CP978" s="93"/>
      <c r="CQ978" s="110"/>
      <c r="CR978" s="118"/>
      <c r="CS978" s="93"/>
      <c r="CT978" s="93"/>
      <c r="CU978" s="110"/>
      <c r="CV978" s="118"/>
      <c r="CW978" s="93"/>
      <c r="CX978" s="93"/>
      <c r="CY978" s="110"/>
      <c r="CZ978" s="118"/>
      <c r="DA978" s="93"/>
      <c r="DB978" s="93"/>
      <c r="DC978" s="110"/>
      <c r="DD978" s="118"/>
      <c r="DE978" s="93"/>
      <c r="DF978" s="93"/>
      <c r="DG978" s="110"/>
      <c r="DH978" s="118"/>
      <c r="DI978" s="93"/>
      <c r="DJ978" s="93"/>
      <c r="DK978" s="110"/>
      <c r="DL978" s="118"/>
      <c r="DM978" s="93"/>
      <c r="DN978" s="93"/>
      <c r="DO978" s="110"/>
      <c r="DP978" s="118"/>
      <c r="DQ978" s="93"/>
      <c r="DR978" s="93"/>
      <c r="DS978" s="110"/>
      <c r="DT978" s="118"/>
      <c r="DU978" s="93"/>
      <c r="DV978" s="93"/>
      <c r="DW978" s="110"/>
      <c r="DX978" s="118"/>
      <c r="DY978" s="93"/>
      <c r="DZ978" s="93"/>
      <c r="EA978" s="110"/>
      <c r="EB978" s="118"/>
      <c r="EC978" s="93"/>
      <c r="ED978" s="93"/>
      <c r="EE978" s="110"/>
      <c r="EF978" s="118"/>
      <c r="EG978" s="93"/>
      <c r="EH978" s="93"/>
      <c r="EI978" s="110"/>
      <c r="EJ978" s="118"/>
      <c r="EK978" s="93"/>
      <c r="EL978" s="93"/>
      <c r="EM978" s="110"/>
      <c r="EN978" s="118"/>
      <c r="EO978" s="93"/>
      <c r="EP978" s="93"/>
      <c r="EQ978" s="110"/>
      <c r="ER978" s="118"/>
      <c r="ES978" s="93"/>
      <c r="ET978" s="93"/>
      <c r="EU978" s="110"/>
      <c r="EV978" s="118"/>
      <c r="EW978" s="93"/>
      <c r="EX978" s="93"/>
      <c r="EY978" s="110"/>
      <c r="EZ978" s="118"/>
      <c r="FA978" s="93"/>
      <c r="FB978" s="93"/>
      <c r="FC978" s="110"/>
      <c r="FD978" s="118"/>
      <c r="FE978" s="93"/>
      <c r="FF978" s="93"/>
      <c r="FG978" s="110"/>
      <c r="FH978" s="118"/>
      <c r="FI978" s="93"/>
      <c r="FJ978" s="93"/>
      <c r="FK978" s="110"/>
      <c r="FL978" s="118"/>
      <c r="FM978" s="93"/>
      <c r="FN978" s="93"/>
      <c r="FO978" s="110"/>
      <c r="FP978" s="118"/>
      <c r="FQ978" s="93"/>
      <c r="FR978" s="93"/>
      <c r="FS978" s="110"/>
      <c r="FT978" s="118"/>
      <c r="FU978" s="93"/>
      <c r="FV978" s="93"/>
      <c r="FW978" s="110"/>
      <c r="FX978" s="118"/>
      <c r="FY978" s="93"/>
      <c r="FZ978" s="93"/>
      <c r="GA978" s="110"/>
      <c r="GB978" s="118"/>
      <c r="GC978" s="93"/>
      <c r="GD978" s="93"/>
      <c r="GE978" s="110"/>
      <c r="GF978" s="118"/>
      <c r="GG978" s="93"/>
      <c r="GH978" s="93"/>
      <c r="GI978" s="110"/>
      <c r="GJ978" s="118"/>
      <c r="GK978" s="93"/>
      <c r="GL978" s="93"/>
      <c r="GM978" s="110"/>
      <c r="GN978" s="118"/>
      <c r="GO978" s="93"/>
      <c r="GP978" s="93"/>
      <c r="GQ978" s="110"/>
    </row>
    <row r="979" spans="1:199" ht="15.75" x14ac:dyDescent="0.25">
      <c r="A979">
        <f t="shared" si="742"/>
        <v>1</v>
      </c>
      <c r="B979">
        <f t="shared" si="743"/>
        <v>1900</v>
      </c>
      <c r="D979" s="93"/>
      <c r="E979" s="93"/>
      <c r="F979" s="93"/>
      <c r="G979" s="110"/>
      <c r="H979" s="118"/>
      <c r="I979" s="93"/>
      <c r="J979" s="93"/>
      <c r="K979" s="110"/>
      <c r="L979" s="118"/>
      <c r="M979" s="93"/>
      <c r="N979" s="93"/>
      <c r="O979" s="110"/>
      <c r="P979" s="118"/>
      <c r="Q979" s="93"/>
      <c r="R979" s="93"/>
      <c r="S979" s="110"/>
      <c r="T979" s="118"/>
      <c r="U979" s="93"/>
      <c r="V979" s="93"/>
      <c r="W979" s="110"/>
      <c r="X979" s="118"/>
      <c r="Y979" s="93"/>
      <c r="Z979" s="93"/>
      <c r="AA979" s="110"/>
      <c r="AB979" s="118"/>
      <c r="AC979" s="93"/>
      <c r="AD979" s="93"/>
      <c r="AE979" s="110"/>
      <c r="AF979" s="118"/>
      <c r="AG979" s="93"/>
      <c r="AH979" s="93"/>
      <c r="AI979" s="110"/>
      <c r="AJ979" s="118"/>
      <c r="AK979" s="93"/>
      <c r="AL979" s="93"/>
      <c r="AM979" s="110"/>
      <c r="AN979" s="118"/>
      <c r="AO979" s="93"/>
      <c r="AP979" s="93"/>
      <c r="AQ979" s="110"/>
      <c r="AR979" s="118"/>
      <c r="AS979" s="93"/>
      <c r="AT979" s="93"/>
      <c r="AU979" s="110"/>
      <c r="AV979" s="118"/>
      <c r="AW979" s="93"/>
      <c r="AX979" s="93"/>
      <c r="AY979" s="110"/>
      <c r="AZ979" s="118"/>
      <c r="BA979" s="93"/>
      <c r="BB979" s="93"/>
      <c r="BC979" s="110"/>
      <c r="BD979" s="118"/>
      <c r="BE979" s="93"/>
      <c r="BF979" s="93"/>
      <c r="BG979" s="110"/>
      <c r="BH979" s="118"/>
      <c r="BI979" s="93"/>
      <c r="BJ979" s="93"/>
      <c r="BK979" s="110"/>
      <c r="BL979" s="118"/>
      <c r="BM979" s="93"/>
      <c r="BN979" s="93"/>
      <c r="BO979" s="110"/>
      <c r="BP979" s="118"/>
      <c r="BQ979" s="93"/>
      <c r="BR979" s="93"/>
      <c r="BS979" s="110"/>
      <c r="BT979" s="118"/>
      <c r="BU979" s="93"/>
      <c r="BV979" s="93"/>
      <c r="BW979" s="110"/>
      <c r="BX979" s="118"/>
      <c r="BY979" s="93"/>
      <c r="BZ979" s="93"/>
      <c r="CA979" s="110"/>
      <c r="CB979" s="118"/>
      <c r="CC979" s="93"/>
      <c r="CD979" s="93"/>
      <c r="CE979" s="110"/>
      <c r="CF979" s="118"/>
      <c r="CG979" s="93"/>
      <c r="CH979" s="93"/>
      <c r="CI979" s="110"/>
      <c r="CJ979" s="118"/>
      <c r="CK979" s="93"/>
      <c r="CL979" s="93"/>
      <c r="CM979" s="110"/>
      <c r="CN979" s="118"/>
      <c r="CO979" s="93"/>
      <c r="CP979" s="93"/>
      <c r="CQ979" s="110"/>
      <c r="CR979" s="118"/>
      <c r="CS979" s="93"/>
      <c r="CT979" s="93"/>
      <c r="CU979" s="110"/>
      <c r="CV979" s="118"/>
      <c r="CW979" s="93"/>
      <c r="CX979" s="93"/>
      <c r="CY979" s="110"/>
      <c r="CZ979" s="118"/>
      <c r="DA979" s="93"/>
      <c r="DB979" s="93"/>
      <c r="DC979" s="110"/>
      <c r="DD979" s="118"/>
      <c r="DE979" s="93"/>
      <c r="DF979" s="93"/>
      <c r="DG979" s="110"/>
      <c r="DH979" s="118"/>
      <c r="DI979" s="93"/>
      <c r="DJ979" s="93"/>
      <c r="DK979" s="110"/>
      <c r="DL979" s="118"/>
      <c r="DM979" s="93"/>
      <c r="DN979" s="93"/>
      <c r="DO979" s="110"/>
      <c r="DP979" s="118"/>
      <c r="DQ979" s="93"/>
      <c r="DR979" s="93"/>
      <c r="DS979" s="110"/>
      <c r="DT979" s="118"/>
      <c r="DU979" s="93"/>
      <c r="DV979" s="93"/>
      <c r="DW979" s="110"/>
      <c r="DX979" s="118"/>
      <c r="DY979" s="93"/>
      <c r="DZ979" s="93"/>
      <c r="EA979" s="110"/>
      <c r="EB979" s="118"/>
      <c r="EC979" s="93"/>
      <c r="ED979" s="93"/>
      <c r="EE979" s="110"/>
      <c r="EF979" s="118"/>
      <c r="EG979" s="93"/>
      <c r="EH979" s="93"/>
      <c r="EI979" s="110"/>
      <c r="EJ979" s="118"/>
      <c r="EK979" s="93"/>
      <c r="EL979" s="93"/>
      <c r="EM979" s="110"/>
      <c r="EN979" s="118"/>
      <c r="EO979" s="93"/>
      <c r="EP979" s="93"/>
      <c r="EQ979" s="110"/>
      <c r="ER979" s="118"/>
      <c r="ES979" s="93"/>
      <c r="ET979" s="93"/>
      <c r="EU979" s="110"/>
      <c r="EV979" s="118"/>
      <c r="EW979" s="93"/>
      <c r="EX979" s="93"/>
      <c r="EY979" s="110"/>
      <c r="EZ979" s="118"/>
      <c r="FA979" s="93"/>
      <c r="FB979" s="93"/>
      <c r="FC979" s="110"/>
      <c r="FD979" s="118"/>
      <c r="FE979" s="93"/>
      <c r="FF979" s="93"/>
      <c r="FG979" s="110"/>
      <c r="FH979" s="118"/>
      <c r="FI979" s="93"/>
      <c r="FJ979" s="93"/>
      <c r="FK979" s="110"/>
      <c r="FL979" s="118"/>
      <c r="FM979" s="93"/>
      <c r="FN979" s="93"/>
      <c r="FO979" s="110"/>
      <c r="FP979" s="118"/>
      <c r="FQ979" s="93"/>
      <c r="FR979" s="93"/>
      <c r="FS979" s="110"/>
      <c r="FT979" s="118"/>
      <c r="FU979" s="93"/>
      <c r="FV979" s="93"/>
      <c r="FW979" s="110"/>
      <c r="FX979" s="118"/>
      <c r="FY979" s="93"/>
      <c r="FZ979" s="93"/>
      <c r="GA979" s="110"/>
      <c r="GB979" s="118"/>
      <c r="GC979" s="93"/>
      <c r="GD979" s="93"/>
      <c r="GE979" s="110"/>
      <c r="GF979" s="118"/>
      <c r="GG979" s="93"/>
      <c r="GH979" s="93"/>
      <c r="GI979" s="110"/>
      <c r="GJ979" s="118"/>
      <c r="GK979" s="93"/>
      <c r="GL979" s="93"/>
      <c r="GM979" s="110"/>
      <c r="GN979" s="118"/>
      <c r="GO979" s="93"/>
      <c r="GP979" s="93"/>
      <c r="GQ979" s="110"/>
    </row>
    <row r="980" spans="1:199" ht="15.75" x14ac:dyDescent="0.25">
      <c r="A980">
        <f t="shared" si="742"/>
        <v>1</v>
      </c>
      <c r="B980">
        <f t="shared" si="743"/>
        <v>1900</v>
      </c>
      <c r="D980" s="93"/>
      <c r="E980" s="93"/>
      <c r="F980" s="93"/>
      <c r="G980" s="110"/>
      <c r="H980" s="118"/>
      <c r="I980" s="93"/>
      <c r="J980" s="93"/>
      <c r="K980" s="110"/>
      <c r="L980" s="118"/>
      <c r="M980" s="93"/>
      <c r="N980" s="93"/>
      <c r="O980" s="110"/>
      <c r="P980" s="118"/>
      <c r="Q980" s="93"/>
      <c r="R980" s="93"/>
      <c r="S980" s="110"/>
      <c r="T980" s="118"/>
      <c r="U980" s="93"/>
      <c r="V980" s="93"/>
      <c r="W980" s="110"/>
      <c r="X980" s="118"/>
      <c r="Y980" s="93"/>
      <c r="Z980" s="93"/>
      <c r="AA980" s="110"/>
      <c r="AB980" s="118"/>
      <c r="AC980" s="93"/>
      <c r="AD980" s="93"/>
      <c r="AE980" s="110"/>
      <c r="AF980" s="118"/>
      <c r="AG980" s="93"/>
      <c r="AH980" s="93"/>
      <c r="AI980" s="110"/>
      <c r="AJ980" s="118"/>
      <c r="AK980" s="93"/>
      <c r="AL980" s="93"/>
      <c r="AM980" s="110"/>
      <c r="AN980" s="118"/>
      <c r="AO980" s="93"/>
      <c r="AP980" s="93"/>
      <c r="AQ980" s="110"/>
      <c r="AR980" s="118"/>
      <c r="AS980" s="93"/>
      <c r="AT980" s="93"/>
      <c r="AU980" s="110"/>
      <c r="AV980" s="118"/>
      <c r="AW980" s="93"/>
      <c r="AX980" s="93"/>
      <c r="AY980" s="110"/>
      <c r="AZ980" s="118"/>
      <c r="BA980" s="93"/>
      <c r="BB980" s="93"/>
      <c r="BC980" s="110"/>
      <c r="BD980" s="118"/>
      <c r="BE980" s="93"/>
      <c r="BF980" s="93"/>
      <c r="BG980" s="110"/>
      <c r="BH980" s="118"/>
      <c r="BI980" s="93"/>
      <c r="BJ980" s="93"/>
      <c r="BK980" s="110"/>
      <c r="BL980" s="118"/>
      <c r="BM980" s="93"/>
      <c r="BN980" s="93"/>
      <c r="BO980" s="110"/>
      <c r="BP980" s="118"/>
      <c r="BQ980" s="93"/>
      <c r="BR980" s="93"/>
      <c r="BS980" s="110"/>
      <c r="BT980" s="118"/>
      <c r="BU980" s="93"/>
      <c r="BV980" s="93"/>
      <c r="BW980" s="110"/>
      <c r="BX980" s="118"/>
      <c r="BY980" s="93"/>
      <c r="BZ980" s="93"/>
      <c r="CA980" s="110"/>
      <c r="CB980" s="118"/>
      <c r="CC980" s="93"/>
      <c r="CD980" s="93"/>
      <c r="CE980" s="110"/>
      <c r="CF980" s="118"/>
      <c r="CG980" s="93"/>
      <c r="CH980" s="93"/>
      <c r="CI980" s="110"/>
      <c r="CJ980" s="118"/>
      <c r="CK980" s="93"/>
      <c r="CL980" s="93"/>
      <c r="CM980" s="110"/>
      <c r="CN980" s="118"/>
      <c r="CO980" s="93"/>
      <c r="CP980" s="93"/>
      <c r="CQ980" s="110"/>
      <c r="CR980" s="118"/>
      <c r="CS980" s="93"/>
      <c r="CT980" s="93"/>
      <c r="CU980" s="110"/>
      <c r="CV980" s="118"/>
      <c r="CW980" s="93"/>
      <c r="CX980" s="93"/>
      <c r="CY980" s="110"/>
      <c r="CZ980" s="118"/>
      <c r="DA980" s="93"/>
      <c r="DB980" s="93"/>
      <c r="DC980" s="110"/>
      <c r="DD980" s="118"/>
      <c r="DE980" s="93"/>
      <c r="DF980" s="93"/>
      <c r="DG980" s="110"/>
      <c r="DH980" s="118"/>
      <c r="DI980" s="93"/>
      <c r="DJ980" s="93"/>
      <c r="DK980" s="110"/>
      <c r="DL980" s="118"/>
      <c r="DM980" s="93"/>
      <c r="DN980" s="93"/>
      <c r="DO980" s="110"/>
      <c r="DP980" s="118"/>
      <c r="DQ980" s="93"/>
      <c r="DR980" s="93"/>
      <c r="DS980" s="110"/>
      <c r="DT980" s="118"/>
      <c r="DU980" s="93"/>
      <c r="DV980" s="93"/>
      <c r="DW980" s="110"/>
      <c r="DX980" s="118"/>
      <c r="DY980" s="93"/>
      <c r="DZ980" s="93"/>
      <c r="EA980" s="110"/>
      <c r="EB980" s="118"/>
      <c r="EC980" s="93"/>
      <c r="ED980" s="93"/>
      <c r="EE980" s="110"/>
      <c r="EF980" s="118"/>
      <c r="EG980" s="93"/>
      <c r="EH980" s="93"/>
      <c r="EI980" s="110"/>
      <c r="EJ980" s="118"/>
      <c r="EK980" s="93"/>
      <c r="EL980" s="93"/>
      <c r="EM980" s="110"/>
      <c r="EN980" s="118"/>
      <c r="EO980" s="93"/>
      <c r="EP980" s="93"/>
      <c r="EQ980" s="110"/>
      <c r="ER980" s="118"/>
      <c r="ES980" s="93"/>
      <c r="ET980" s="93"/>
      <c r="EU980" s="110"/>
      <c r="EV980" s="118"/>
      <c r="EW980" s="93"/>
      <c r="EX980" s="93"/>
      <c r="EY980" s="110"/>
      <c r="EZ980" s="118"/>
      <c r="FA980" s="93"/>
      <c r="FB980" s="93"/>
      <c r="FC980" s="110"/>
      <c r="FD980" s="118"/>
      <c r="FE980" s="93"/>
      <c r="FF980" s="93"/>
      <c r="FG980" s="110"/>
      <c r="FH980" s="118"/>
      <c r="FI980" s="93"/>
      <c r="FJ980" s="93"/>
      <c r="FK980" s="110"/>
      <c r="FL980" s="118"/>
      <c r="FM980" s="93"/>
      <c r="FN980" s="93"/>
      <c r="FO980" s="110"/>
      <c r="FP980" s="118"/>
      <c r="FQ980" s="93"/>
      <c r="FR980" s="93"/>
      <c r="FS980" s="110"/>
      <c r="FT980" s="118"/>
      <c r="FU980" s="93"/>
      <c r="FV980" s="93"/>
      <c r="FW980" s="110"/>
      <c r="FX980" s="118"/>
      <c r="FY980" s="93"/>
      <c r="FZ980" s="93"/>
      <c r="GA980" s="110"/>
      <c r="GB980" s="118"/>
      <c r="GC980" s="93"/>
      <c r="GD980" s="93"/>
      <c r="GE980" s="110"/>
      <c r="GF980" s="118"/>
      <c r="GG980" s="93"/>
      <c r="GH980" s="93"/>
      <c r="GI980" s="110"/>
      <c r="GJ980" s="118"/>
      <c r="GK980" s="93"/>
      <c r="GL980" s="93"/>
      <c r="GM980" s="110"/>
      <c r="GN980" s="118"/>
      <c r="GO980" s="93"/>
      <c r="GP980" s="93"/>
      <c r="GQ980" s="110"/>
    </row>
    <row r="981" spans="1:199" ht="15.75" x14ac:dyDescent="0.25">
      <c r="A981">
        <f t="shared" si="742"/>
        <v>1</v>
      </c>
      <c r="B981">
        <f t="shared" si="743"/>
        <v>1900</v>
      </c>
      <c r="D981" s="93"/>
      <c r="E981" s="93"/>
      <c r="F981" s="93"/>
      <c r="G981" s="110"/>
      <c r="H981" s="118"/>
      <c r="I981" s="93"/>
      <c r="J981" s="93"/>
      <c r="K981" s="110"/>
      <c r="L981" s="118"/>
      <c r="M981" s="93"/>
      <c r="N981" s="93"/>
      <c r="O981" s="110"/>
      <c r="P981" s="118"/>
      <c r="Q981" s="93"/>
      <c r="R981" s="93"/>
      <c r="S981" s="110"/>
      <c r="T981" s="118"/>
      <c r="U981" s="93"/>
      <c r="V981" s="93"/>
      <c r="W981" s="110"/>
      <c r="X981" s="118"/>
      <c r="Y981" s="93"/>
      <c r="Z981" s="93"/>
      <c r="AA981" s="110"/>
      <c r="AB981" s="118"/>
      <c r="AC981" s="93"/>
      <c r="AD981" s="93"/>
      <c r="AE981" s="110"/>
      <c r="AF981" s="118"/>
      <c r="AG981" s="93"/>
      <c r="AH981" s="93"/>
      <c r="AI981" s="110"/>
      <c r="AJ981" s="118"/>
      <c r="AK981" s="93"/>
      <c r="AL981" s="93"/>
      <c r="AM981" s="110"/>
      <c r="AN981" s="118"/>
      <c r="AO981" s="93"/>
      <c r="AP981" s="93"/>
      <c r="AQ981" s="110"/>
      <c r="AR981" s="118"/>
      <c r="AS981" s="93"/>
      <c r="AT981" s="93"/>
      <c r="AU981" s="110"/>
      <c r="AV981" s="118"/>
      <c r="AW981" s="93"/>
      <c r="AX981" s="93"/>
      <c r="AY981" s="110"/>
      <c r="AZ981" s="118"/>
      <c r="BA981" s="93"/>
      <c r="BB981" s="93"/>
      <c r="BC981" s="110"/>
      <c r="BD981" s="118"/>
      <c r="BE981" s="93"/>
      <c r="BF981" s="93"/>
      <c r="BG981" s="110"/>
      <c r="BH981" s="118"/>
      <c r="BI981" s="93"/>
      <c r="BJ981" s="93"/>
      <c r="BK981" s="110"/>
      <c r="BL981" s="118"/>
      <c r="BM981" s="93"/>
      <c r="BN981" s="93"/>
      <c r="BO981" s="110"/>
      <c r="BP981" s="118"/>
      <c r="BQ981" s="93"/>
      <c r="BR981" s="93"/>
      <c r="BS981" s="110"/>
      <c r="BT981" s="118"/>
      <c r="BU981" s="93"/>
      <c r="BV981" s="93"/>
      <c r="BW981" s="110"/>
      <c r="BX981" s="118"/>
      <c r="BY981" s="93"/>
      <c r="BZ981" s="93"/>
      <c r="CA981" s="110"/>
      <c r="CB981" s="118"/>
      <c r="CC981" s="93"/>
      <c r="CD981" s="93"/>
      <c r="CE981" s="110"/>
      <c r="CF981" s="118"/>
      <c r="CG981" s="93"/>
      <c r="CH981" s="93"/>
      <c r="CI981" s="110"/>
      <c r="CJ981" s="118"/>
      <c r="CK981" s="93"/>
      <c r="CL981" s="93"/>
      <c r="CM981" s="110"/>
      <c r="CN981" s="118"/>
      <c r="CO981" s="93"/>
      <c r="CP981" s="93"/>
      <c r="CQ981" s="110"/>
      <c r="CR981" s="118"/>
      <c r="CS981" s="93"/>
      <c r="CT981" s="93"/>
      <c r="CU981" s="110"/>
      <c r="CV981" s="118"/>
      <c r="CW981" s="93"/>
      <c r="CX981" s="93"/>
      <c r="CY981" s="110"/>
      <c r="CZ981" s="118"/>
      <c r="DA981" s="93"/>
      <c r="DB981" s="93"/>
      <c r="DC981" s="110"/>
      <c r="DD981" s="118"/>
      <c r="DE981" s="93"/>
      <c r="DF981" s="93"/>
      <c r="DG981" s="110"/>
      <c r="DH981" s="118"/>
      <c r="DI981" s="93"/>
      <c r="DJ981" s="93"/>
      <c r="DK981" s="110"/>
      <c r="DL981" s="118"/>
      <c r="DM981" s="93"/>
      <c r="DN981" s="93"/>
      <c r="DO981" s="110"/>
      <c r="DP981" s="118"/>
      <c r="DQ981" s="93"/>
      <c r="DR981" s="93"/>
      <c r="DS981" s="110"/>
      <c r="DT981" s="118"/>
      <c r="DU981" s="93"/>
      <c r="DV981" s="93"/>
      <c r="DW981" s="110"/>
      <c r="DX981" s="118"/>
      <c r="DY981" s="93"/>
      <c r="DZ981" s="93"/>
      <c r="EA981" s="110"/>
      <c r="EB981" s="118"/>
      <c r="EC981" s="93"/>
      <c r="ED981" s="93"/>
      <c r="EE981" s="110"/>
      <c r="EF981" s="118"/>
      <c r="EG981" s="93"/>
      <c r="EH981" s="93"/>
      <c r="EI981" s="110"/>
      <c r="EJ981" s="118"/>
      <c r="EK981" s="93"/>
      <c r="EL981" s="93"/>
      <c r="EM981" s="110"/>
      <c r="EN981" s="118"/>
      <c r="EO981" s="93"/>
      <c r="EP981" s="93"/>
      <c r="EQ981" s="110"/>
      <c r="ER981" s="118"/>
      <c r="ES981" s="93"/>
      <c r="ET981" s="93"/>
      <c r="EU981" s="110"/>
      <c r="EV981" s="118"/>
      <c r="EW981" s="93"/>
      <c r="EX981" s="93"/>
      <c r="EY981" s="110"/>
      <c r="EZ981" s="118"/>
      <c r="FA981" s="93"/>
      <c r="FB981" s="93"/>
      <c r="FC981" s="110"/>
      <c r="FD981" s="118"/>
      <c r="FE981" s="93"/>
      <c r="FF981" s="93"/>
      <c r="FG981" s="110"/>
      <c r="FH981" s="118"/>
      <c r="FI981" s="93"/>
      <c r="FJ981" s="93"/>
      <c r="FK981" s="110"/>
      <c r="FL981" s="118"/>
      <c r="FM981" s="93"/>
      <c r="FN981" s="93"/>
      <c r="FO981" s="110"/>
      <c r="FP981" s="118"/>
      <c r="FQ981" s="93"/>
      <c r="FR981" s="93"/>
      <c r="FS981" s="110"/>
      <c r="FT981" s="118"/>
      <c r="FU981" s="93"/>
      <c r="FV981" s="93"/>
      <c r="FW981" s="110"/>
      <c r="FX981" s="118"/>
      <c r="FY981" s="93"/>
      <c r="FZ981" s="93"/>
      <c r="GA981" s="110"/>
      <c r="GB981" s="118"/>
      <c r="GC981" s="93"/>
      <c r="GD981" s="93"/>
      <c r="GE981" s="110"/>
      <c r="GF981" s="118"/>
      <c r="GG981" s="93"/>
      <c r="GH981" s="93"/>
      <c r="GI981" s="110"/>
      <c r="GJ981" s="118"/>
      <c r="GK981" s="93"/>
      <c r="GL981" s="93"/>
      <c r="GM981" s="110"/>
      <c r="GN981" s="118"/>
      <c r="GO981" s="93"/>
      <c r="GP981" s="93"/>
      <c r="GQ981" s="110"/>
    </row>
    <row r="982" spans="1:199" ht="15.75" x14ac:dyDescent="0.25">
      <c r="A982">
        <f t="shared" si="742"/>
        <v>1</v>
      </c>
      <c r="B982">
        <f t="shared" si="743"/>
        <v>1900</v>
      </c>
      <c r="D982" s="93"/>
      <c r="E982" s="93"/>
      <c r="F982" s="93"/>
      <c r="G982" s="110"/>
      <c r="H982" s="118"/>
      <c r="I982" s="93"/>
      <c r="J982" s="93"/>
      <c r="K982" s="110"/>
      <c r="L982" s="118"/>
      <c r="M982" s="93"/>
      <c r="N982" s="93"/>
      <c r="O982" s="110"/>
      <c r="P982" s="118"/>
      <c r="Q982" s="93"/>
      <c r="R982" s="93"/>
      <c r="S982" s="110"/>
      <c r="T982" s="118"/>
      <c r="U982" s="93"/>
      <c r="V982" s="93"/>
      <c r="W982" s="110"/>
      <c r="X982" s="118"/>
      <c r="Y982" s="93"/>
      <c r="Z982" s="93"/>
      <c r="AA982" s="110"/>
      <c r="AB982" s="118"/>
      <c r="AC982" s="93"/>
      <c r="AD982" s="93"/>
      <c r="AE982" s="110"/>
      <c r="AF982" s="118"/>
      <c r="AG982" s="93"/>
      <c r="AH982" s="93"/>
      <c r="AI982" s="110"/>
      <c r="AJ982" s="118"/>
      <c r="AK982" s="93"/>
      <c r="AL982" s="93"/>
      <c r="AM982" s="110"/>
      <c r="AN982" s="118"/>
      <c r="AO982" s="93"/>
      <c r="AP982" s="93"/>
      <c r="AQ982" s="110"/>
      <c r="AR982" s="118"/>
      <c r="AS982" s="93"/>
      <c r="AT982" s="93"/>
      <c r="AU982" s="110"/>
      <c r="AV982" s="118"/>
      <c r="AW982" s="93"/>
      <c r="AX982" s="93"/>
      <c r="AY982" s="110"/>
      <c r="AZ982" s="118"/>
      <c r="BA982" s="93"/>
      <c r="BB982" s="93"/>
      <c r="BC982" s="110"/>
      <c r="BD982" s="118"/>
      <c r="BE982" s="93"/>
      <c r="BF982" s="93"/>
      <c r="BG982" s="110"/>
      <c r="BH982" s="118"/>
      <c r="BI982" s="93"/>
      <c r="BJ982" s="93"/>
      <c r="BK982" s="110"/>
      <c r="BL982" s="118"/>
      <c r="BM982" s="93"/>
      <c r="BN982" s="93"/>
      <c r="BO982" s="110"/>
      <c r="BP982" s="118"/>
      <c r="BQ982" s="93"/>
      <c r="BR982" s="93"/>
      <c r="BS982" s="110"/>
      <c r="BT982" s="118"/>
      <c r="BU982" s="93"/>
      <c r="BV982" s="93"/>
      <c r="BW982" s="110"/>
      <c r="BX982" s="118"/>
      <c r="BY982" s="93"/>
      <c r="BZ982" s="93"/>
      <c r="CA982" s="110"/>
      <c r="CB982" s="118"/>
      <c r="CC982" s="93"/>
      <c r="CD982" s="93"/>
      <c r="CE982" s="110"/>
      <c r="CF982" s="118"/>
      <c r="CG982" s="93"/>
      <c r="CH982" s="93"/>
      <c r="CI982" s="110"/>
      <c r="CJ982" s="118"/>
      <c r="CK982" s="93"/>
      <c r="CL982" s="93"/>
      <c r="CM982" s="110"/>
      <c r="CN982" s="118"/>
      <c r="CO982" s="93"/>
      <c r="CP982" s="93"/>
      <c r="CQ982" s="110"/>
      <c r="CR982" s="118"/>
      <c r="CS982" s="93"/>
      <c r="CT982" s="93"/>
      <c r="CU982" s="110"/>
      <c r="CV982" s="118"/>
      <c r="CW982" s="93"/>
      <c r="CX982" s="93"/>
      <c r="CY982" s="110"/>
      <c r="CZ982" s="118"/>
      <c r="DA982" s="93"/>
      <c r="DB982" s="93"/>
      <c r="DC982" s="110"/>
      <c r="DD982" s="118"/>
      <c r="DE982" s="93"/>
      <c r="DF982" s="93"/>
      <c r="DG982" s="110"/>
      <c r="DH982" s="118"/>
      <c r="DI982" s="93"/>
      <c r="DJ982" s="93"/>
      <c r="DK982" s="110"/>
      <c r="DL982" s="118"/>
      <c r="DM982" s="93"/>
      <c r="DN982" s="93"/>
      <c r="DO982" s="110"/>
      <c r="DP982" s="118"/>
      <c r="DQ982" s="93"/>
      <c r="DR982" s="93"/>
      <c r="DS982" s="110"/>
      <c r="DT982" s="118"/>
      <c r="DU982" s="93"/>
      <c r="DV982" s="93"/>
      <c r="DW982" s="110"/>
      <c r="DX982" s="118"/>
      <c r="DY982" s="93"/>
      <c r="DZ982" s="93"/>
      <c r="EA982" s="110"/>
      <c r="EB982" s="118"/>
      <c r="EC982" s="93"/>
      <c r="ED982" s="93"/>
      <c r="EE982" s="110"/>
      <c r="EF982" s="118"/>
      <c r="EG982" s="93"/>
      <c r="EH982" s="93"/>
      <c r="EI982" s="110"/>
      <c r="EJ982" s="118"/>
      <c r="EK982" s="93"/>
      <c r="EL982" s="93"/>
      <c r="EM982" s="110"/>
      <c r="EN982" s="118"/>
      <c r="EO982" s="93"/>
      <c r="EP982" s="93"/>
      <c r="EQ982" s="110"/>
      <c r="ER982" s="118"/>
      <c r="ES982" s="93"/>
      <c r="ET982" s="93"/>
      <c r="EU982" s="110"/>
      <c r="EV982" s="118"/>
      <c r="EW982" s="93"/>
      <c r="EX982" s="93"/>
      <c r="EY982" s="110"/>
      <c r="EZ982" s="118"/>
      <c r="FA982" s="93"/>
      <c r="FB982" s="93"/>
      <c r="FC982" s="110"/>
      <c r="FD982" s="118"/>
      <c r="FE982" s="93"/>
      <c r="FF982" s="93"/>
      <c r="FG982" s="110"/>
      <c r="FH982" s="118"/>
      <c r="FI982" s="93"/>
      <c r="FJ982" s="93"/>
      <c r="FK982" s="110"/>
      <c r="FL982" s="118"/>
      <c r="FM982" s="93"/>
      <c r="FN982" s="93"/>
      <c r="FO982" s="110"/>
      <c r="FP982" s="118"/>
      <c r="FQ982" s="93"/>
      <c r="FR982" s="93"/>
      <c r="FS982" s="110"/>
      <c r="FT982" s="118"/>
      <c r="FU982" s="93"/>
      <c r="FV982" s="93"/>
      <c r="FW982" s="110"/>
      <c r="FX982" s="118"/>
      <c r="FY982" s="93"/>
      <c r="FZ982" s="93"/>
      <c r="GA982" s="110"/>
      <c r="GB982" s="118"/>
      <c r="GC982" s="93"/>
      <c r="GD982" s="93"/>
      <c r="GE982" s="110"/>
      <c r="GF982" s="118"/>
      <c r="GG982" s="93"/>
      <c r="GH982" s="93"/>
      <c r="GI982" s="110"/>
      <c r="GJ982" s="118"/>
      <c r="GK982" s="93"/>
      <c r="GL982" s="93"/>
      <c r="GM982" s="110"/>
      <c r="GN982" s="118"/>
      <c r="GO982" s="93"/>
      <c r="GP982" s="93"/>
      <c r="GQ982" s="110"/>
    </row>
    <row r="983" spans="1:199" ht="15.75" x14ac:dyDescent="0.25">
      <c r="A983">
        <f t="shared" si="742"/>
        <v>1</v>
      </c>
      <c r="B983">
        <f t="shared" si="743"/>
        <v>1900</v>
      </c>
      <c r="D983" s="93"/>
      <c r="E983" s="93"/>
      <c r="F983" s="93"/>
      <c r="G983" s="110"/>
      <c r="H983" s="118"/>
      <c r="I983" s="93"/>
      <c r="J983" s="93"/>
      <c r="K983" s="110"/>
      <c r="L983" s="118"/>
      <c r="M983" s="93"/>
      <c r="N983" s="93"/>
      <c r="O983" s="110"/>
      <c r="P983" s="118"/>
      <c r="Q983" s="93"/>
      <c r="R983" s="93"/>
      <c r="S983" s="110"/>
      <c r="T983" s="118"/>
      <c r="U983" s="93"/>
      <c r="V983" s="93"/>
      <c r="W983" s="110"/>
      <c r="X983" s="118"/>
      <c r="Y983" s="93"/>
      <c r="Z983" s="93"/>
      <c r="AA983" s="110"/>
      <c r="AB983" s="118"/>
      <c r="AC983" s="93"/>
      <c r="AD983" s="93"/>
      <c r="AE983" s="110"/>
      <c r="AF983" s="118"/>
      <c r="AG983" s="93"/>
      <c r="AH983" s="93"/>
      <c r="AI983" s="110"/>
      <c r="AJ983" s="118"/>
      <c r="AK983" s="93"/>
      <c r="AL983" s="93"/>
      <c r="AM983" s="110"/>
      <c r="AN983" s="118"/>
      <c r="AO983" s="93"/>
      <c r="AP983" s="93"/>
      <c r="AQ983" s="110"/>
      <c r="AR983" s="118"/>
      <c r="AS983" s="93"/>
      <c r="AT983" s="93"/>
      <c r="AU983" s="110"/>
      <c r="AV983" s="118"/>
      <c r="AW983" s="93"/>
      <c r="AX983" s="93"/>
      <c r="AY983" s="110"/>
      <c r="AZ983" s="118"/>
      <c r="BA983" s="93"/>
      <c r="BB983" s="93"/>
      <c r="BC983" s="110"/>
      <c r="BD983" s="118"/>
      <c r="BE983" s="93"/>
      <c r="BF983" s="93"/>
      <c r="BG983" s="110"/>
      <c r="BH983" s="118"/>
      <c r="BI983" s="93"/>
      <c r="BJ983" s="93"/>
      <c r="BK983" s="110"/>
      <c r="BL983" s="118"/>
      <c r="BM983" s="93"/>
      <c r="BN983" s="93"/>
      <c r="BO983" s="110"/>
      <c r="BP983" s="118"/>
      <c r="BQ983" s="93"/>
      <c r="BR983" s="93"/>
      <c r="BS983" s="110"/>
      <c r="BT983" s="118"/>
      <c r="BU983" s="93"/>
      <c r="BV983" s="93"/>
      <c r="BW983" s="110"/>
      <c r="BX983" s="118"/>
      <c r="BY983" s="93"/>
      <c r="BZ983" s="93"/>
      <c r="CA983" s="110"/>
      <c r="CB983" s="118"/>
      <c r="CC983" s="93"/>
      <c r="CD983" s="93"/>
      <c r="CE983" s="110"/>
      <c r="CF983" s="118"/>
      <c r="CG983" s="93"/>
      <c r="CH983" s="93"/>
      <c r="CI983" s="110"/>
      <c r="CJ983" s="118"/>
      <c r="CK983" s="93"/>
      <c r="CL983" s="93"/>
      <c r="CM983" s="110"/>
      <c r="CN983" s="118"/>
      <c r="CO983" s="93"/>
      <c r="CP983" s="93"/>
      <c r="CQ983" s="110"/>
      <c r="CR983" s="118"/>
      <c r="CS983" s="93"/>
      <c r="CT983" s="93"/>
      <c r="CU983" s="110"/>
      <c r="CV983" s="118"/>
      <c r="CW983" s="93"/>
      <c r="CX983" s="93"/>
      <c r="CY983" s="110"/>
      <c r="CZ983" s="118"/>
      <c r="DA983" s="93"/>
      <c r="DB983" s="93"/>
      <c r="DC983" s="110"/>
      <c r="DD983" s="118"/>
      <c r="DE983" s="93"/>
      <c r="DF983" s="93"/>
      <c r="DG983" s="110"/>
      <c r="DH983" s="118"/>
      <c r="DI983" s="93"/>
      <c r="DJ983" s="93"/>
      <c r="DK983" s="110"/>
      <c r="DL983" s="118"/>
      <c r="DM983" s="93"/>
      <c r="DN983" s="93"/>
      <c r="DO983" s="110"/>
      <c r="DP983" s="118"/>
      <c r="DQ983" s="93"/>
      <c r="DR983" s="93"/>
      <c r="DS983" s="110"/>
      <c r="DT983" s="118"/>
      <c r="DU983" s="93"/>
      <c r="DV983" s="93"/>
      <c r="DW983" s="110"/>
      <c r="DX983" s="118"/>
      <c r="DY983" s="93"/>
      <c r="DZ983" s="93"/>
      <c r="EA983" s="110"/>
      <c r="EB983" s="118"/>
      <c r="EC983" s="93"/>
      <c r="ED983" s="93"/>
      <c r="EE983" s="110"/>
      <c r="EF983" s="118"/>
      <c r="EG983" s="93"/>
      <c r="EH983" s="93"/>
      <c r="EI983" s="110"/>
      <c r="EJ983" s="118"/>
      <c r="EK983" s="93"/>
      <c r="EL983" s="93"/>
      <c r="EM983" s="110"/>
      <c r="EN983" s="118"/>
      <c r="EO983" s="93"/>
      <c r="EP983" s="93"/>
      <c r="EQ983" s="110"/>
      <c r="ER983" s="118"/>
      <c r="ES983" s="93"/>
      <c r="ET983" s="93"/>
      <c r="EU983" s="110"/>
      <c r="EV983" s="118"/>
      <c r="EW983" s="93"/>
      <c r="EX983" s="93"/>
      <c r="EY983" s="110"/>
      <c r="EZ983" s="118"/>
      <c r="FA983" s="93"/>
      <c r="FB983" s="93"/>
      <c r="FC983" s="110"/>
      <c r="FD983" s="118"/>
      <c r="FE983" s="93"/>
      <c r="FF983" s="93"/>
      <c r="FG983" s="110"/>
      <c r="FH983" s="118"/>
      <c r="FI983" s="93"/>
      <c r="FJ983" s="93"/>
      <c r="FK983" s="110"/>
      <c r="FL983" s="118"/>
      <c r="FM983" s="93"/>
      <c r="FN983" s="93"/>
      <c r="FO983" s="110"/>
      <c r="FP983" s="118"/>
      <c r="FQ983" s="93"/>
      <c r="FR983" s="93"/>
      <c r="FS983" s="110"/>
      <c r="FT983" s="118"/>
      <c r="FU983" s="93"/>
      <c r="FV983" s="93"/>
      <c r="FW983" s="110"/>
      <c r="FX983" s="118"/>
      <c r="FY983" s="93"/>
      <c r="FZ983" s="93"/>
      <c r="GA983" s="110"/>
      <c r="GB983" s="118"/>
      <c r="GC983" s="93"/>
      <c r="GD983" s="93"/>
      <c r="GE983" s="110"/>
      <c r="GF983" s="118"/>
      <c r="GG983" s="93"/>
      <c r="GH983" s="93"/>
      <c r="GI983" s="110"/>
      <c r="GJ983" s="118"/>
      <c r="GK983" s="93"/>
      <c r="GL983" s="93"/>
      <c r="GM983" s="110"/>
      <c r="GN983" s="118"/>
      <c r="GO983" s="93"/>
      <c r="GP983" s="93"/>
      <c r="GQ983" s="110"/>
    </row>
    <row r="984" spans="1:199" ht="15.75" x14ac:dyDescent="0.25">
      <c r="A984">
        <f t="shared" si="742"/>
        <v>1</v>
      </c>
      <c r="B984">
        <f t="shared" si="743"/>
        <v>1900</v>
      </c>
      <c r="D984" s="93"/>
      <c r="E984" s="93"/>
      <c r="F984" s="93"/>
      <c r="G984" s="110"/>
      <c r="H984" s="118"/>
      <c r="I984" s="93"/>
      <c r="J984" s="93"/>
      <c r="K984" s="110"/>
      <c r="L984" s="118"/>
      <c r="M984" s="93"/>
      <c r="N984" s="93"/>
      <c r="O984" s="110"/>
      <c r="P984" s="118"/>
      <c r="Q984" s="93"/>
      <c r="R984" s="93"/>
      <c r="S984" s="110"/>
      <c r="T984" s="118"/>
      <c r="U984" s="93"/>
      <c r="V984" s="93"/>
      <c r="W984" s="110"/>
      <c r="X984" s="118"/>
      <c r="Y984" s="93"/>
      <c r="Z984" s="93"/>
      <c r="AA984" s="110"/>
      <c r="AB984" s="118"/>
      <c r="AC984" s="93"/>
      <c r="AD984" s="93"/>
      <c r="AE984" s="110"/>
      <c r="AF984" s="118"/>
      <c r="AG984" s="93"/>
      <c r="AH984" s="93"/>
      <c r="AI984" s="110"/>
      <c r="AJ984" s="118"/>
      <c r="AK984" s="93"/>
      <c r="AL984" s="93"/>
      <c r="AM984" s="110"/>
      <c r="AN984" s="118"/>
      <c r="AO984" s="93"/>
      <c r="AP984" s="93"/>
      <c r="AQ984" s="110"/>
      <c r="AR984" s="118"/>
      <c r="AS984" s="93"/>
      <c r="AT984" s="93"/>
      <c r="AU984" s="110"/>
      <c r="AV984" s="118"/>
      <c r="AW984" s="93"/>
      <c r="AX984" s="93"/>
      <c r="AY984" s="110"/>
      <c r="AZ984" s="118"/>
      <c r="BA984" s="93"/>
      <c r="BB984" s="93"/>
      <c r="BC984" s="110"/>
      <c r="BD984" s="118"/>
      <c r="BE984" s="93"/>
      <c r="BF984" s="93"/>
      <c r="BG984" s="110"/>
      <c r="BH984" s="118"/>
      <c r="BI984" s="93"/>
      <c r="BJ984" s="93"/>
      <c r="BK984" s="110"/>
      <c r="BL984" s="118"/>
      <c r="BM984" s="93"/>
      <c r="BN984" s="93"/>
      <c r="BO984" s="110"/>
      <c r="BP984" s="118"/>
      <c r="BQ984" s="93"/>
      <c r="BR984" s="93"/>
      <c r="BS984" s="110"/>
      <c r="BT984" s="118"/>
      <c r="BU984" s="93"/>
      <c r="BV984" s="93"/>
      <c r="BW984" s="110"/>
      <c r="BX984" s="118"/>
      <c r="BY984" s="93"/>
      <c r="BZ984" s="93"/>
      <c r="CA984" s="110"/>
      <c r="CB984" s="118"/>
      <c r="CC984" s="93"/>
      <c r="CD984" s="93"/>
      <c r="CE984" s="110"/>
      <c r="CF984" s="118"/>
      <c r="CG984" s="93"/>
      <c r="CH984" s="93"/>
      <c r="CI984" s="110"/>
      <c r="CJ984" s="118"/>
      <c r="CK984" s="93"/>
      <c r="CL984" s="93"/>
      <c r="CM984" s="110"/>
      <c r="CN984" s="118"/>
      <c r="CO984" s="93"/>
      <c r="CP984" s="93"/>
      <c r="CQ984" s="110"/>
      <c r="CR984" s="118"/>
      <c r="CS984" s="93"/>
      <c r="CT984" s="93"/>
      <c r="CU984" s="110"/>
      <c r="CV984" s="118"/>
      <c r="CW984" s="93"/>
      <c r="CX984" s="93"/>
      <c r="CY984" s="110"/>
      <c r="CZ984" s="118"/>
      <c r="DA984" s="93"/>
      <c r="DB984" s="93"/>
      <c r="DC984" s="110"/>
      <c r="DD984" s="118"/>
      <c r="DE984" s="93"/>
      <c r="DF984" s="93"/>
      <c r="DG984" s="110"/>
      <c r="DH984" s="118"/>
      <c r="DI984" s="93"/>
      <c r="DJ984" s="93"/>
      <c r="DK984" s="110"/>
      <c r="DL984" s="118"/>
      <c r="DM984" s="93"/>
      <c r="DN984" s="93"/>
      <c r="DO984" s="110"/>
      <c r="DP984" s="118"/>
      <c r="DQ984" s="93"/>
      <c r="DR984" s="93"/>
      <c r="DS984" s="110"/>
      <c r="DT984" s="118"/>
      <c r="DU984" s="93"/>
      <c r="DV984" s="93"/>
      <c r="DW984" s="110"/>
      <c r="DX984" s="118"/>
      <c r="DY984" s="93"/>
      <c r="DZ984" s="93"/>
      <c r="EA984" s="110"/>
      <c r="EB984" s="118"/>
      <c r="EC984" s="93"/>
      <c r="ED984" s="93"/>
      <c r="EE984" s="110"/>
      <c r="EF984" s="118"/>
      <c r="EG984" s="93"/>
      <c r="EH984" s="93"/>
      <c r="EI984" s="110"/>
      <c r="EJ984" s="118"/>
      <c r="EK984" s="93"/>
      <c r="EL984" s="93"/>
      <c r="EM984" s="110"/>
      <c r="EN984" s="118"/>
      <c r="EO984" s="93"/>
      <c r="EP984" s="93"/>
      <c r="EQ984" s="110"/>
      <c r="ER984" s="118"/>
      <c r="ES984" s="93"/>
      <c r="ET984" s="93"/>
      <c r="EU984" s="110"/>
      <c r="EV984" s="118"/>
      <c r="EW984" s="93"/>
      <c r="EX984" s="93"/>
      <c r="EY984" s="110"/>
      <c r="EZ984" s="118"/>
      <c r="FA984" s="93"/>
      <c r="FB984" s="93"/>
      <c r="FC984" s="110"/>
      <c r="FD984" s="118"/>
      <c r="FE984" s="93"/>
      <c r="FF984" s="93"/>
      <c r="FG984" s="110"/>
      <c r="FH984" s="118"/>
      <c r="FI984" s="93"/>
      <c r="FJ984" s="93"/>
      <c r="FK984" s="110"/>
      <c r="FL984" s="118"/>
      <c r="FM984" s="93"/>
      <c r="FN984" s="93"/>
      <c r="FO984" s="110"/>
      <c r="FP984" s="118"/>
      <c r="FQ984" s="93"/>
      <c r="FR984" s="93"/>
      <c r="FS984" s="110"/>
      <c r="FT984" s="118"/>
      <c r="FU984" s="93"/>
      <c r="FV984" s="93"/>
      <c r="FW984" s="110"/>
      <c r="FX984" s="118"/>
      <c r="FY984" s="93"/>
      <c r="FZ984" s="93"/>
      <c r="GA984" s="110"/>
      <c r="GB984" s="118"/>
      <c r="GC984" s="93"/>
      <c r="GD984" s="93"/>
      <c r="GE984" s="110"/>
      <c r="GF984" s="118"/>
      <c r="GG984" s="93"/>
      <c r="GH984" s="93"/>
      <c r="GI984" s="110"/>
      <c r="GJ984" s="118"/>
      <c r="GK984" s="93"/>
      <c r="GL984" s="93"/>
      <c r="GM984" s="110"/>
      <c r="GN984" s="118"/>
      <c r="GO984" s="93"/>
      <c r="GP984" s="93"/>
      <c r="GQ984" s="110"/>
    </row>
    <row r="985" spans="1:199" ht="15.75" x14ac:dyDescent="0.25">
      <c r="A985">
        <f t="shared" si="742"/>
        <v>1</v>
      </c>
      <c r="B985">
        <f t="shared" si="743"/>
        <v>1900</v>
      </c>
      <c r="D985" s="93"/>
      <c r="E985" s="93"/>
      <c r="F985" s="93"/>
      <c r="G985" s="110"/>
      <c r="H985" s="118"/>
      <c r="I985" s="93"/>
      <c r="J985" s="93"/>
      <c r="K985" s="110"/>
      <c r="L985" s="118"/>
      <c r="M985" s="93"/>
      <c r="N985" s="93"/>
      <c r="O985" s="110"/>
      <c r="P985" s="118"/>
      <c r="Q985" s="93"/>
      <c r="R985" s="93"/>
      <c r="S985" s="110"/>
      <c r="T985" s="118"/>
      <c r="U985" s="93"/>
      <c r="V985" s="93"/>
      <c r="W985" s="110"/>
      <c r="X985" s="118"/>
      <c r="Y985" s="93"/>
      <c r="Z985" s="93"/>
      <c r="AA985" s="110"/>
      <c r="AB985" s="118"/>
      <c r="AC985" s="93"/>
      <c r="AD985" s="93"/>
      <c r="AE985" s="110"/>
      <c r="AF985" s="118"/>
      <c r="AG985" s="93"/>
      <c r="AH985" s="93"/>
      <c r="AI985" s="110"/>
      <c r="AJ985" s="118"/>
      <c r="AK985" s="93"/>
      <c r="AL985" s="93"/>
      <c r="AM985" s="110"/>
      <c r="AN985" s="118"/>
      <c r="AO985" s="93"/>
      <c r="AP985" s="93"/>
      <c r="AQ985" s="110"/>
      <c r="AR985" s="118"/>
      <c r="AS985" s="93"/>
      <c r="AT985" s="93"/>
      <c r="AU985" s="110"/>
      <c r="AV985" s="118"/>
      <c r="AW985" s="93"/>
      <c r="AX985" s="93"/>
      <c r="AY985" s="110"/>
      <c r="AZ985" s="118"/>
      <c r="BA985" s="93"/>
      <c r="BB985" s="93"/>
      <c r="BC985" s="110"/>
      <c r="BD985" s="118"/>
      <c r="BE985" s="93"/>
      <c r="BF985" s="93"/>
      <c r="BG985" s="110"/>
      <c r="BH985" s="118"/>
      <c r="BI985" s="93"/>
      <c r="BJ985" s="93"/>
      <c r="BK985" s="110"/>
      <c r="BL985" s="118"/>
      <c r="BM985" s="93"/>
      <c r="BN985" s="93"/>
      <c r="BO985" s="110"/>
      <c r="BP985" s="118"/>
      <c r="BQ985" s="93"/>
      <c r="BR985" s="93"/>
      <c r="BS985" s="110"/>
      <c r="BT985" s="118"/>
      <c r="BU985" s="93"/>
      <c r="BV985" s="93"/>
      <c r="BW985" s="110"/>
      <c r="BX985" s="118"/>
      <c r="BY985" s="93"/>
      <c r="BZ985" s="93"/>
      <c r="CA985" s="110"/>
      <c r="CB985" s="118"/>
      <c r="CC985" s="93"/>
      <c r="CD985" s="93"/>
      <c r="CE985" s="110"/>
      <c r="CF985" s="118"/>
      <c r="CG985" s="93"/>
      <c r="CH985" s="93"/>
      <c r="CI985" s="110"/>
      <c r="CJ985" s="118"/>
      <c r="CK985" s="93"/>
      <c r="CL985" s="93"/>
      <c r="CM985" s="110"/>
      <c r="CN985" s="118"/>
      <c r="CO985" s="93"/>
      <c r="CP985" s="93"/>
      <c r="CQ985" s="110"/>
      <c r="CR985" s="118"/>
      <c r="CS985" s="93"/>
      <c r="CT985" s="93"/>
      <c r="CU985" s="110"/>
      <c r="CV985" s="118"/>
      <c r="CW985" s="93"/>
      <c r="CX985" s="93"/>
      <c r="CY985" s="110"/>
      <c r="CZ985" s="118"/>
      <c r="DA985" s="93"/>
      <c r="DB985" s="93"/>
      <c r="DC985" s="110"/>
      <c r="DD985" s="118"/>
      <c r="DE985" s="93"/>
      <c r="DF985" s="93"/>
      <c r="DG985" s="110"/>
      <c r="DH985" s="118"/>
      <c r="DI985" s="93"/>
      <c r="DJ985" s="93"/>
      <c r="DK985" s="110"/>
      <c r="DL985" s="118"/>
      <c r="DM985" s="93"/>
      <c r="DN985" s="93"/>
      <c r="DO985" s="110"/>
      <c r="DP985" s="118"/>
      <c r="DQ985" s="93"/>
      <c r="DR985" s="93"/>
      <c r="DS985" s="110"/>
      <c r="DT985" s="118"/>
      <c r="DU985" s="93"/>
      <c r="DV985" s="93"/>
      <c r="DW985" s="110"/>
      <c r="DX985" s="118"/>
      <c r="DY985" s="93"/>
      <c r="DZ985" s="93"/>
      <c r="EA985" s="110"/>
      <c r="EB985" s="118"/>
      <c r="EC985" s="93"/>
      <c r="ED985" s="93"/>
      <c r="EE985" s="110"/>
      <c r="EF985" s="118"/>
      <c r="EG985" s="93"/>
      <c r="EH985" s="93"/>
      <c r="EI985" s="110"/>
      <c r="EJ985" s="118"/>
      <c r="EK985" s="93"/>
      <c r="EL985" s="93"/>
      <c r="EM985" s="110"/>
      <c r="EN985" s="118"/>
      <c r="EO985" s="93"/>
      <c r="EP985" s="93"/>
      <c r="EQ985" s="110"/>
      <c r="ER985" s="118"/>
      <c r="ES985" s="93"/>
      <c r="ET985" s="93"/>
      <c r="EU985" s="110"/>
      <c r="EV985" s="118"/>
      <c r="EW985" s="93"/>
      <c r="EX985" s="93"/>
      <c r="EY985" s="110"/>
      <c r="EZ985" s="118"/>
      <c r="FA985" s="93"/>
      <c r="FB985" s="93"/>
      <c r="FC985" s="110"/>
      <c r="FD985" s="118"/>
      <c r="FE985" s="93"/>
      <c r="FF985" s="93"/>
      <c r="FG985" s="110"/>
      <c r="FH985" s="118"/>
      <c r="FI985" s="93"/>
      <c r="FJ985" s="93"/>
      <c r="FK985" s="110"/>
      <c r="FL985" s="118"/>
      <c r="FM985" s="93"/>
      <c r="FN985" s="93"/>
      <c r="FO985" s="110"/>
      <c r="FP985" s="118"/>
      <c r="FQ985" s="93"/>
      <c r="FR985" s="93"/>
      <c r="FS985" s="110"/>
      <c r="FT985" s="118"/>
      <c r="FU985" s="93"/>
      <c r="FV985" s="93"/>
      <c r="FW985" s="110"/>
      <c r="FX985" s="118"/>
      <c r="FY985" s="93"/>
      <c r="FZ985" s="93"/>
      <c r="GA985" s="110"/>
      <c r="GB985" s="118"/>
      <c r="GC985" s="93"/>
      <c r="GD985" s="93"/>
      <c r="GE985" s="110"/>
      <c r="GF985" s="118"/>
      <c r="GG985" s="93"/>
      <c r="GH985" s="93"/>
      <c r="GI985" s="110"/>
      <c r="GJ985" s="118"/>
      <c r="GK985" s="93"/>
      <c r="GL985" s="93"/>
      <c r="GM985" s="110"/>
      <c r="GN985" s="118"/>
      <c r="GO985" s="93"/>
      <c r="GP985" s="93"/>
      <c r="GQ985" s="110"/>
    </row>
    <row r="986" spans="1:199" ht="15.75" x14ac:dyDescent="0.25">
      <c r="A986">
        <f t="shared" si="742"/>
        <v>1</v>
      </c>
      <c r="B986">
        <f t="shared" si="743"/>
        <v>1900</v>
      </c>
      <c r="D986" s="93"/>
      <c r="E986" s="93"/>
      <c r="F986" s="93"/>
      <c r="G986" s="110"/>
      <c r="H986" s="118"/>
      <c r="I986" s="93"/>
      <c r="J986" s="93"/>
      <c r="K986" s="110"/>
      <c r="L986" s="118"/>
      <c r="M986" s="93"/>
      <c r="N986" s="93"/>
      <c r="O986" s="110"/>
      <c r="P986" s="118"/>
      <c r="Q986" s="93"/>
      <c r="R986" s="93"/>
      <c r="S986" s="110"/>
      <c r="T986" s="118"/>
      <c r="U986" s="93"/>
      <c r="V986" s="93"/>
      <c r="W986" s="110"/>
      <c r="X986" s="118"/>
      <c r="Y986" s="93"/>
      <c r="Z986" s="93"/>
      <c r="AA986" s="110"/>
      <c r="AB986" s="118"/>
      <c r="AC986" s="93"/>
      <c r="AD986" s="93"/>
      <c r="AE986" s="110"/>
      <c r="AF986" s="118"/>
      <c r="AG986" s="93"/>
      <c r="AH986" s="93"/>
      <c r="AI986" s="110"/>
      <c r="AJ986" s="118"/>
      <c r="AK986" s="93"/>
      <c r="AL986" s="93"/>
      <c r="AM986" s="110"/>
      <c r="AN986" s="118"/>
      <c r="AO986" s="93"/>
      <c r="AP986" s="93"/>
      <c r="AQ986" s="110"/>
      <c r="AR986" s="118"/>
      <c r="AS986" s="93"/>
      <c r="AT986" s="93"/>
      <c r="AU986" s="110"/>
      <c r="AV986" s="118"/>
      <c r="AW986" s="93"/>
      <c r="AX986" s="93"/>
      <c r="AY986" s="110"/>
      <c r="AZ986" s="118"/>
      <c r="BA986" s="93"/>
      <c r="BB986" s="93"/>
      <c r="BC986" s="110"/>
      <c r="BD986" s="118"/>
      <c r="BE986" s="93"/>
      <c r="BF986" s="93"/>
      <c r="BG986" s="110"/>
      <c r="BH986" s="118"/>
      <c r="BI986" s="93"/>
      <c r="BJ986" s="93"/>
      <c r="BK986" s="110"/>
      <c r="BL986" s="118"/>
      <c r="BM986" s="93"/>
      <c r="BN986" s="93"/>
      <c r="BO986" s="110"/>
      <c r="BP986" s="118"/>
      <c r="BQ986" s="93"/>
      <c r="BR986" s="93"/>
      <c r="BS986" s="110"/>
      <c r="BT986" s="118"/>
      <c r="BU986" s="93"/>
      <c r="BV986" s="93"/>
      <c r="BW986" s="110"/>
      <c r="BX986" s="118"/>
      <c r="BY986" s="93"/>
      <c r="BZ986" s="93"/>
      <c r="CA986" s="110"/>
      <c r="CB986" s="118"/>
      <c r="CC986" s="93"/>
      <c r="CD986" s="93"/>
      <c r="CE986" s="110"/>
      <c r="CF986" s="118"/>
      <c r="CG986" s="93"/>
      <c r="CH986" s="93"/>
      <c r="CI986" s="110"/>
      <c r="CJ986" s="118"/>
      <c r="CK986" s="93"/>
      <c r="CL986" s="93"/>
      <c r="CM986" s="110"/>
      <c r="CN986" s="118"/>
      <c r="CO986" s="93"/>
      <c r="CP986" s="93"/>
      <c r="CQ986" s="110"/>
      <c r="CR986" s="118"/>
      <c r="CS986" s="93"/>
      <c r="CT986" s="93"/>
      <c r="CU986" s="110"/>
      <c r="CV986" s="118"/>
      <c r="CW986" s="93"/>
      <c r="CX986" s="93"/>
      <c r="CY986" s="110"/>
      <c r="CZ986" s="118"/>
      <c r="DA986" s="93"/>
      <c r="DB986" s="93"/>
      <c r="DC986" s="110"/>
      <c r="DD986" s="118"/>
      <c r="DE986" s="93"/>
      <c r="DF986" s="93"/>
      <c r="DG986" s="110"/>
      <c r="DH986" s="118"/>
      <c r="DI986" s="93"/>
      <c r="DJ986" s="93"/>
      <c r="DK986" s="110"/>
      <c r="DL986" s="118"/>
      <c r="DM986" s="93"/>
      <c r="DN986" s="93"/>
      <c r="DO986" s="110"/>
      <c r="DP986" s="118"/>
      <c r="DQ986" s="93"/>
      <c r="DR986" s="93"/>
      <c r="DS986" s="110"/>
      <c r="DT986" s="118"/>
      <c r="DU986" s="93"/>
      <c r="DV986" s="93"/>
      <c r="DW986" s="110"/>
      <c r="DX986" s="118"/>
      <c r="DY986" s="93"/>
      <c r="DZ986" s="93"/>
      <c r="EA986" s="110"/>
      <c r="EB986" s="118"/>
      <c r="EC986" s="93"/>
      <c r="ED986" s="93"/>
      <c r="EE986" s="110"/>
      <c r="EF986" s="118"/>
      <c r="EG986" s="93"/>
      <c r="EH986" s="93"/>
      <c r="EI986" s="110"/>
      <c r="EJ986" s="118"/>
      <c r="EK986" s="93"/>
      <c r="EL986" s="93"/>
      <c r="EM986" s="110"/>
      <c r="EN986" s="118"/>
      <c r="EO986" s="93"/>
      <c r="EP986" s="93"/>
      <c r="EQ986" s="110"/>
      <c r="ER986" s="118"/>
      <c r="ES986" s="93"/>
      <c r="ET986" s="93"/>
      <c r="EU986" s="110"/>
      <c r="EV986" s="118"/>
      <c r="EW986" s="93"/>
      <c r="EX986" s="93"/>
      <c r="EY986" s="110"/>
      <c r="EZ986" s="118"/>
      <c r="FA986" s="93"/>
      <c r="FB986" s="93"/>
      <c r="FC986" s="110"/>
      <c r="FD986" s="118"/>
      <c r="FE986" s="93"/>
      <c r="FF986" s="93"/>
      <c r="FG986" s="110"/>
      <c r="FH986" s="118"/>
      <c r="FI986" s="93"/>
      <c r="FJ986" s="93"/>
      <c r="FK986" s="110"/>
      <c r="FL986" s="118"/>
      <c r="FM986" s="93"/>
      <c r="FN986" s="93"/>
      <c r="FO986" s="110"/>
      <c r="FP986" s="118"/>
      <c r="FQ986" s="93"/>
      <c r="FR986" s="93"/>
      <c r="FS986" s="110"/>
      <c r="FT986" s="118"/>
      <c r="FU986" s="93"/>
      <c r="FV986" s="93"/>
      <c r="FW986" s="110"/>
      <c r="FX986" s="118"/>
      <c r="FY986" s="93"/>
      <c r="FZ986" s="93"/>
      <c r="GA986" s="110"/>
      <c r="GB986" s="118"/>
      <c r="GC986" s="93"/>
      <c r="GD986" s="93"/>
      <c r="GE986" s="110"/>
      <c r="GF986" s="118"/>
      <c r="GG986" s="93"/>
      <c r="GH986" s="93"/>
      <c r="GI986" s="110"/>
      <c r="GJ986" s="118"/>
      <c r="GK986" s="93"/>
      <c r="GL986" s="93"/>
      <c r="GM986" s="110"/>
      <c r="GN986" s="118"/>
      <c r="GO986" s="93"/>
      <c r="GP986" s="93"/>
      <c r="GQ986" s="110"/>
    </row>
    <row r="987" spans="1:199" ht="15.75" x14ac:dyDescent="0.25">
      <c r="A987">
        <f t="shared" si="742"/>
        <v>1</v>
      </c>
      <c r="B987">
        <f t="shared" si="743"/>
        <v>1900</v>
      </c>
      <c r="D987" s="93"/>
      <c r="E987" s="93"/>
      <c r="F987" s="93"/>
      <c r="G987" s="110"/>
      <c r="H987" s="118"/>
      <c r="I987" s="93"/>
      <c r="J987" s="93"/>
      <c r="K987" s="110"/>
      <c r="L987" s="118"/>
      <c r="M987" s="93"/>
      <c r="N987" s="93"/>
      <c r="O987" s="110"/>
      <c r="P987" s="118"/>
      <c r="Q987" s="93"/>
      <c r="R987" s="93"/>
      <c r="S987" s="110"/>
      <c r="T987" s="118"/>
      <c r="U987" s="93"/>
      <c r="V987" s="93"/>
      <c r="W987" s="110"/>
      <c r="X987" s="118"/>
      <c r="Y987" s="93"/>
      <c r="Z987" s="93"/>
      <c r="AA987" s="110"/>
      <c r="AB987" s="118"/>
      <c r="AC987" s="93"/>
      <c r="AD987" s="93"/>
      <c r="AE987" s="110"/>
      <c r="AF987" s="118"/>
      <c r="AG987" s="93"/>
      <c r="AH987" s="93"/>
      <c r="AI987" s="110"/>
      <c r="AJ987" s="118"/>
      <c r="AK987" s="93"/>
      <c r="AL987" s="93"/>
      <c r="AM987" s="110"/>
      <c r="AN987" s="118"/>
      <c r="AO987" s="93"/>
      <c r="AP987" s="93"/>
      <c r="AQ987" s="110"/>
      <c r="AR987" s="118"/>
      <c r="AS987" s="93"/>
      <c r="AT987" s="93"/>
      <c r="AU987" s="110"/>
      <c r="AV987" s="118"/>
      <c r="AW987" s="93"/>
      <c r="AX987" s="93"/>
      <c r="AY987" s="110"/>
      <c r="AZ987" s="118"/>
      <c r="BA987" s="93"/>
      <c r="BB987" s="93"/>
      <c r="BC987" s="110"/>
      <c r="BD987" s="118"/>
      <c r="BE987" s="93"/>
      <c r="BF987" s="93"/>
      <c r="BG987" s="110"/>
      <c r="BH987" s="118"/>
      <c r="BI987" s="93"/>
      <c r="BJ987" s="93"/>
      <c r="BK987" s="110"/>
      <c r="BL987" s="118"/>
      <c r="BM987" s="93"/>
      <c r="BN987" s="93"/>
      <c r="BO987" s="110"/>
      <c r="BP987" s="118"/>
      <c r="BQ987" s="93"/>
      <c r="BR987" s="93"/>
      <c r="BS987" s="110"/>
      <c r="BT987" s="118"/>
      <c r="BU987" s="93"/>
      <c r="BV987" s="93"/>
      <c r="BW987" s="110"/>
      <c r="BX987" s="118"/>
      <c r="BY987" s="93"/>
      <c r="BZ987" s="93"/>
      <c r="CA987" s="110"/>
      <c r="CB987" s="118"/>
      <c r="CC987" s="93"/>
      <c r="CD987" s="93"/>
      <c r="CE987" s="110"/>
      <c r="CF987" s="118"/>
      <c r="CG987" s="93"/>
      <c r="CH987" s="93"/>
      <c r="CI987" s="110"/>
      <c r="CJ987" s="118"/>
      <c r="CK987" s="93"/>
      <c r="CL987" s="93"/>
      <c r="CM987" s="110"/>
      <c r="CN987" s="118"/>
      <c r="CO987" s="93"/>
      <c r="CP987" s="93"/>
      <c r="CQ987" s="110"/>
      <c r="CR987" s="118"/>
      <c r="CS987" s="93"/>
      <c r="CT987" s="93"/>
      <c r="CU987" s="110"/>
      <c r="CV987" s="118"/>
      <c r="CW987" s="93"/>
      <c r="CX987" s="93"/>
      <c r="CY987" s="110"/>
      <c r="CZ987" s="118"/>
      <c r="DA987" s="93"/>
      <c r="DB987" s="93"/>
      <c r="DC987" s="110"/>
      <c r="DD987" s="118"/>
      <c r="DE987" s="93"/>
      <c r="DF987" s="93"/>
      <c r="DG987" s="110"/>
      <c r="DH987" s="118"/>
      <c r="DI987" s="93"/>
      <c r="DJ987" s="93"/>
      <c r="DK987" s="110"/>
      <c r="DL987" s="118"/>
      <c r="DM987" s="93"/>
      <c r="DN987" s="93"/>
      <c r="DO987" s="110"/>
      <c r="DP987" s="118"/>
      <c r="DQ987" s="93"/>
      <c r="DR987" s="93"/>
      <c r="DS987" s="110"/>
      <c r="DT987" s="118"/>
      <c r="DU987" s="93"/>
      <c r="DV987" s="93"/>
      <c r="DW987" s="110"/>
      <c r="DX987" s="118"/>
      <c r="DY987" s="93"/>
      <c r="DZ987" s="93"/>
      <c r="EA987" s="110"/>
      <c r="EB987" s="118"/>
      <c r="EC987" s="93"/>
      <c r="ED987" s="93"/>
      <c r="EE987" s="110"/>
      <c r="EF987" s="118"/>
      <c r="EG987" s="93"/>
      <c r="EH987" s="93"/>
      <c r="EI987" s="110"/>
      <c r="EJ987" s="118"/>
      <c r="EK987" s="93"/>
      <c r="EL987" s="93"/>
      <c r="EM987" s="110"/>
      <c r="EN987" s="118"/>
      <c r="EO987" s="93"/>
      <c r="EP987" s="93"/>
      <c r="EQ987" s="110"/>
      <c r="ER987" s="118"/>
      <c r="ES987" s="93"/>
      <c r="ET987" s="93"/>
      <c r="EU987" s="110"/>
      <c r="EV987" s="118"/>
      <c r="EW987" s="93"/>
      <c r="EX987" s="93"/>
      <c r="EY987" s="110"/>
      <c r="EZ987" s="118"/>
      <c r="FA987" s="93"/>
      <c r="FB987" s="93"/>
      <c r="FC987" s="110"/>
      <c r="FD987" s="118"/>
      <c r="FE987" s="93"/>
      <c r="FF987" s="93"/>
      <c r="FG987" s="110"/>
      <c r="FH987" s="118"/>
      <c r="FI987" s="93"/>
      <c r="FJ987" s="93"/>
      <c r="FK987" s="110"/>
      <c r="FL987" s="118"/>
      <c r="FM987" s="93"/>
      <c r="FN987" s="93"/>
      <c r="FO987" s="110"/>
      <c r="FP987" s="118"/>
      <c r="FQ987" s="93"/>
      <c r="FR987" s="93"/>
      <c r="FS987" s="110"/>
      <c r="FT987" s="118"/>
      <c r="FU987" s="93"/>
      <c r="FV987" s="93"/>
      <c r="FW987" s="110"/>
      <c r="FX987" s="118"/>
      <c r="FY987" s="93"/>
      <c r="FZ987" s="93"/>
      <c r="GA987" s="110"/>
      <c r="GB987" s="118"/>
      <c r="GC987" s="93"/>
      <c r="GD987" s="93"/>
      <c r="GE987" s="110"/>
      <c r="GF987" s="118"/>
      <c r="GG987" s="93"/>
      <c r="GH987" s="93"/>
      <c r="GI987" s="110"/>
      <c r="GJ987" s="118"/>
      <c r="GK987" s="93"/>
      <c r="GL987" s="93"/>
      <c r="GM987" s="110"/>
      <c r="GN987" s="118"/>
      <c r="GO987" s="93"/>
      <c r="GP987" s="93"/>
      <c r="GQ987" s="110"/>
    </row>
    <row r="988" spans="1:199" ht="15.75" x14ac:dyDescent="0.25">
      <c r="A988">
        <f t="shared" si="742"/>
        <v>1</v>
      </c>
      <c r="B988">
        <f t="shared" si="743"/>
        <v>1900</v>
      </c>
      <c r="D988" s="93"/>
      <c r="E988" s="93"/>
      <c r="F988" s="93"/>
      <c r="G988" s="110"/>
      <c r="H988" s="118"/>
      <c r="I988" s="93"/>
      <c r="J988" s="93"/>
      <c r="K988" s="110"/>
      <c r="L988" s="118"/>
      <c r="M988" s="93"/>
      <c r="N988" s="93"/>
      <c r="O988" s="110"/>
      <c r="P988" s="118"/>
      <c r="Q988" s="93"/>
      <c r="R988" s="93"/>
      <c r="S988" s="110"/>
      <c r="T988" s="118"/>
      <c r="U988" s="93"/>
      <c r="V988" s="93"/>
      <c r="W988" s="110"/>
      <c r="X988" s="118"/>
      <c r="Y988" s="93"/>
      <c r="Z988" s="93"/>
      <c r="AA988" s="110"/>
      <c r="AB988" s="118"/>
      <c r="AC988" s="93"/>
      <c r="AD988" s="93"/>
      <c r="AE988" s="110"/>
      <c r="AF988" s="118"/>
      <c r="AG988" s="93"/>
      <c r="AH988" s="93"/>
      <c r="AI988" s="110"/>
      <c r="AJ988" s="118"/>
      <c r="AK988" s="93"/>
      <c r="AL988" s="93"/>
      <c r="AM988" s="110"/>
      <c r="AN988" s="118"/>
      <c r="AO988" s="93"/>
      <c r="AP988" s="93"/>
      <c r="AQ988" s="110"/>
      <c r="AR988" s="118"/>
      <c r="AS988" s="93"/>
      <c r="AT988" s="93"/>
      <c r="AU988" s="110"/>
      <c r="AV988" s="118"/>
      <c r="AW988" s="93"/>
      <c r="AX988" s="93"/>
      <c r="AY988" s="110"/>
      <c r="AZ988" s="118"/>
      <c r="BA988" s="93"/>
      <c r="BB988" s="93"/>
      <c r="BC988" s="110"/>
      <c r="BD988" s="118"/>
      <c r="BE988" s="93"/>
      <c r="BF988" s="93"/>
      <c r="BG988" s="110"/>
      <c r="BH988" s="118"/>
      <c r="BI988" s="93"/>
      <c r="BJ988" s="93"/>
      <c r="BK988" s="110"/>
      <c r="BL988" s="118"/>
      <c r="BM988" s="93"/>
      <c r="BN988" s="93"/>
      <c r="BO988" s="110"/>
      <c r="BP988" s="118"/>
      <c r="BQ988" s="93"/>
      <c r="BR988" s="93"/>
      <c r="BS988" s="110"/>
      <c r="BT988" s="118"/>
      <c r="BU988" s="93"/>
      <c r="BV988" s="93"/>
      <c r="BW988" s="110"/>
      <c r="BX988" s="118"/>
      <c r="BY988" s="93"/>
      <c r="BZ988" s="93"/>
      <c r="CA988" s="110"/>
      <c r="CB988" s="118"/>
      <c r="CC988" s="93"/>
      <c r="CD988" s="93"/>
      <c r="CE988" s="110"/>
      <c r="CF988" s="118"/>
      <c r="CG988" s="93"/>
      <c r="CH988" s="93"/>
      <c r="CI988" s="110"/>
      <c r="CJ988" s="118"/>
      <c r="CK988" s="93"/>
      <c r="CL988" s="93"/>
      <c r="CM988" s="110"/>
      <c r="CN988" s="118"/>
      <c r="CO988" s="93"/>
      <c r="CP988" s="93"/>
      <c r="CQ988" s="110"/>
      <c r="CR988" s="118"/>
      <c r="CS988" s="93"/>
      <c r="CT988" s="93"/>
      <c r="CU988" s="110"/>
      <c r="CV988" s="118"/>
      <c r="CW988" s="93"/>
      <c r="CX988" s="93"/>
      <c r="CY988" s="110"/>
      <c r="CZ988" s="118"/>
      <c r="DA988" s="93"/>
      <c r="DB988" s="93"/>
      <c r="DC988" s="110"/>
      <c r="DD988" s="118"/>
      <c r="DE988" s="93"/>
      <c r="DF988" s="93"/>
      <c r="DG988" s="110"/>
      <c r="DH988" s="118"/>
      <c r="DI988" s="93"/>
      <c r="DJ988" s="93"/>
      <c r="DK988" s="110"/>
      <c r="DL988" s="118"/>
      <c r="DM988" s="93"/>
      <c r="DN988" s="93"/>
      <c r="DO988" s="110"/>
      <c r="DP988" s="118"/>
      <c r="DQ988" s="93"/>
      <c r="DR988" s="93"/>
      <c r="DS988" s="110"/>
      <c r="DT988" s="118"/>
      <c r="DU988" s="93"/>
      <c r="DV988" s="93"/>
      <c r="DW988" s="110"/>
      <c r="DX988" s="118"/>
      <c r="DY988" s="93"/>
      <c r="DZ988" s="93"/>
      <c r="EA988" s="110"/>
      <c r="EB988" s="118"/>
      <c r="EC988" s="93"/>
      <c r="ED988" s="93"/>
      <c r="EE988" s="110"/>
      <c r="EF988" s="118"/>
      <c r="EG988" s="93"/>
      <c r="EH988" s="93"/>
      <c r="EI988" s="110"/>
      <c r="EJ988" s="118"/>
      <c r="EK988" s="93"/>
      <c r="EL988" s="93"/>
      <c r="EM988" s="110"/>
      <c r="EN988" s="118"/>
      <c r="EO988" s="93"/>
      <c r="EP988" s="93"/>
      <c r="EQ988" s="110"/>
      <c r="ER988" s="118"/>
      <c r="ES988" s="93"/>
      <c r="ET988" s="93"/>
      <c r="EU988" s="110"/>
      <c r="EV988" s="118"/>
      <c r="EW988" s="93"/>
      <c r="EX988" s="93"/>
      <c r="EY988" s="110"/>
      <c r="EZ988" s="118"/>
      <c r="FA988" s="93"/>
      <c r="FB988" s="93"/>
      <c r="FC988" s="110"/>
      <c r="FD988" s="118"/>
      <c r="FE988" s="93"/>
      <c r="FF988" s="93"/>
      <c r="FG988" s="110"/>
      <c r="FH988" s="118"/>
      <c r="FI988" s="93"/>
      <c r="FJ988" s="93"/>
      <c r="FK988" s="110"/>
      <c r="FL988" s="118"/>
      <c r="FM988" s="93"/>
      <c r="FN988" s="93"/>
      <c r="FO988" s="110"/>
      <c r="FP988" s="118"/>
      <c r="FQ988" s="93"/>
      <c r="FR988" s="93"/>
      <c r="FS988" s="110"/>
      <c r="FT988" s="118"/>
      <c r="FU988" s="93"/>
      <c r="FV988" s="93"/>
      <c r="FW988" s="110"/>
      <c r="FX988" s="118"/>
      <c r="FY988" s="93"/>
      <c r="FZ988" s="93"/>
      <c r="GA988" s="110"/>
      <c r="GB988" s="118"/>
      <c r="GC988" s="93"/>
      <c r="GD988" s="93"/>
      <c r="GE988" s="110"/>
      <c r="GF988" s="118"/>
      <c r="GG988" s="93"/>
      <c r="GH988" s="93"/>
      <c r="GI988" s="110"/>
      <c r="GJ988" s="118"/>
      <c r="GK988" s="93"/>
      <c r="GL988" s="93"/>
      <c r="GM988" s="110"/>
      <c r="GN988" s="118"/>
      <c r="GO988" s="93"/>
      <c r="GP988" s="93"/>
      <c r="GQ988" s="110"/>
    </row>
    <row r="989" spans="1:199" ht="15.75" x14ac:dyDescent="0.25">
      <c r="A989">
        <f t="shared" si="742"/>
        <v>1</v>
      </c>
      <c r="B989">
        <f t="shared" si="743"/>
        <v>1900</v>
      </c>
      <c r="D989" s="93"/>
      <c r="E989" s="93"/>
      <c r="F989" s="93"/>
      <c r="G989" s="110"/>
      <c r="H989" s="118"/>
      <c r="I989" s="93"/>
      <c r="J989" s="93"/>
      <c r="K989" s="110"/>
      <c r="L989" s="118"/>
      <c r="M989" s="93"/>
      <c r="N989" s="93"/>
      <c r="O989" s="110"/>
      <c r="P989" s="118"/>
      <c r="Q989" s="93"/>
      <c r="R989" s="93"/>
      <c r="S989" s="110"/>
      <c r="T989" s="118"/>
      <c r="U989" s="93"/>
      <c r="V989" s="93"/>
      <c r="W989" s="110"/>
      <c r="X989" s="118"/>
      <c r="Y989" s="93"/>
      <c r="Z989" s="93"/>
      <c r="AA989" s="110"/>
      <c r="AB989" s="118"/>
      <c r="AC989" s="93"/>
      <c r="AD989" s="93"/>
      <c r="AE989" s="110"/>
      <c r="AF989" s="118"/>
      <c r="AG989" s="93"/>
      <c r="AH989" s="93"/>
      <c r="AI989" s="110"/>
      <c r="AJ989" s="118"/>
      <c r="AK989" s="93"/>
      <c r="AL989" s="93"/>
      <c r="AM989" s="110"/>
      <c r="AN989" s="118"/>
      <c r="AO989" s="93"/>
      <c r="AP989" s="93"/>
      <c r="AQ989" s="110"/>
      <c r="AR989" s="118"/>
      <c r="AS989" s="93"/>
      <c r="AT989" s="93"/>
      <c r="AU989" s="110"/>
      <c r="AV989" s="118"/>
      <c r="AW989" s="93"/>
      <c r="AX989" s="93"/>
      <c r="AY989" s="110"/>
      <c r="AZ989" s="118"/>
      <c r="BA989" s="93"/>
      <c r="BB989" s="93"/>
      <c r="BC989" s="110"/>
      <c r="BD989" s="118"/>
      <c r="BE989" s="93"/>
      <c r="BF989" s="93"/>
      <c r="BG989" s="110"/>
      <c r="BH989" s="118"/>
      <c r="BI989" s="93"/>
      <c r="BJ989" s="93"/>
      <c r="BK989" s="110"/>
      <c r="BL989" s="118"/>
      <c r="BM989" s="93"/>
      <c r="BN989" s="93"/>
      <c r="BO989" s="110"/>
      <c r="BP989" s="118"/>
      <c r="BQ989" s="93"/>
      <c r="BR989" s="93"/>
      <c r="BS989" s="110"/>
      <c r="BT989" s="118"/>
      <c r="BU989" s="93"/>
      <c r="BV989" s="93"/>
      <c r="BW989" s="110"/>
      <c r="BX989" s="118"/>
      <c r="BY989" s="93"/>
      <c r="BZ989" s="93"/>
      <c r="CA989" s="110"/>
      <c r="CB989" s="118"/>
      <c r="CC989" s="93"/>
      <c r="CD989" s="93"/>
      <c r="CE989" s="110"/>
      <c r="CF989" s="118"/>
      <c r="CG989" s="93"/>
      <c r="CH989" s="93"/>
      <c r="CI989" s="110"/>
      <c r="CJ989" s="118"/>
      <c r="CK989" s="93"/>
      <c r="CL989" s="93"/>
      <c r="CM989" s="110"/>
      <c r="CN989" s="118"/>
      <c r="CO989" s="93"/>
      <c r="CP989" s="93"/>
      <c r="CQ989" s="110"/>
      <c r="CR989" s="118"/>
      <c r="CS989" s="93"/>
      <c r="CT989" s="93"/>
      <c r="CU989" s="110"/>
      <c r="CV989" s="118"/>
      <c r="CW989" s="93"/>
      <c r="CX989" s="93"/>
      <c r="CY989" s="110"/>
      <c r="CZ989" s="118"/>
      <c r="DA989" s="93"/>
      <c r="DB989" s="93"/>
      <c r="DC989" s="110"/>
      <c r="DD989" s="118"/>
      <c r="DE989" s="93"/>
      <c r="DF989" s="93"/>
      <c r="DG989" s="110"/>
      <c r="DH989" s="118"/>
      <c r="DI989" s="93"/>
      <c r="DJ989" s="93"/>
      <c r="DK989" s="110"/>
      <c r="DL989" s="118"/>
      <c r="DM989" s="93"/>
      <c r="DN989" s="93"/>
      <c r="DO989" s="110"/>
      <c r="DP989" s="118"/>
      <c r="DQ989" s="93"/>
      <c r="DR989" s="93"/>
      <c r="DS989" s="110"/>
      <c r="DT989" s="118"/>
      <c r="DU989" s="93"/>
      <c r="DV989" s="93"/>
      <c r="DW989" s="110"/>
      <c r="DX989" s="118"/>
      <c r="DY989" s="93"/>
      <c r="DZ989" s="93"/>
      <c r="EA989" s="110"/>
      <c r="EB989" s="118"/>
      <c r="EC989" s="93"/>
      <c r="ED989" s="93"/>
      <c r="EE989" s="110"/>
      <c r="EF989" s="118"/>
      <c r="EG989" s="93"/>
      <c r="EH989" s="93"/>
      <c r="EI989" s="110"/>
      <c r="EJ989" s="118"/>
      <c r="EK989" s="93"/>
      <c r="EL989" s="93"/>
      <c r="EM989" s="110"/>
      <c r="EN989" s="118"/>
      <c r="EO989" s="93"/>
      <c r="EP989" s="93"/>
      <c r="EQ989" s="110"/>
      <c r="ER989" s="118"/>
      <c r="ES989" s="93"/>
      <c r="ET989" s="93"/>
      <c r="EU989" s="110"/>
      <c r="EV989" s="118"/>
      <c r="EW989" s="93"/>
      <c r="EX989" s="93"/>
      <c r="EY989" s="110"/>
      <c r="EZ989" s="118"/>
      <c r="FA989" s="93"/>
      <c r="FB989" s="93"/>
      <c r="FC989" s="110"/>
      <c r="FD989" s="118"/>
      <c r="FE989" s="93"/>
      <c r="FF989" s="93"/>
      <c r="FG989" s="110"/>
      <c r="FH989" s="118"/>
      <c r="FI989" s="93"/>
      <c r="FJ989" s="93"/>
      <c r="FK989" s="110"/>
      <c r="FL989" s="118"/>
      <c r="FM989" s="93"/>
      <c r="FN989" s="93"/>
      <c r="FO989" s="110"/>
      <c r="FP989" s="118"/>
      <c r="FQ989" s="93"/>
      <c r="FR989" s="93"/>
      <c r="FS989" s="110"/>
      <c r="FT989" s="118"/>
      <c r="FU989" s="93"/>
      <c r="FV989" s="93"/>
      <c r="FW989" s="110"/>
      <c r="FX989" s="118"/>
      <c r="FY989" s="93"/>
      <c r="FZ989" s="93"/>
      <c r="GA989" s="110"/>
      <c r="GB989" s="118"/>
      <c r="GC989" s="93"/>
      <c r="GD989" s="93"/>
      <c r="GE989" s="110"/>
      <c r="GF989" s="118"/>
      <c r="GG989" s="93"/>
      <c r="GH989" s="93"/>
      <c r="GI989" s="110"/>
      <c r="GJ989" s="118"/>
      <c r="GK989" s="93"/>
      <c r="GL989" s="93"/>
      <c r="GM989" s="110"/>
      <c r="GN989" s="118"/>
      <c r="GO989" s="93"/>
      <c r="GP989" s="93"/>
      <c r="GQ989" s="110"/>
    </row>
    <row r="990" spans="1:199" ht="15.75" x14ac:dyDescent="0.25">
      <c r="A990">
        <f t="shared" si="742"/>
        <v>1</v>
      </c>
      <c r="B990">
        <f t="shared" si="743"/>
        <v>1900</v>
      </c>
      <c r="D990" s="93"/>
      <c r="E990" s="93"/>
      <c r="F990" s="93"/>
      <c r="G990" s="110"/>
      <c r="H990" s="118"/>
      <c r="I990" s="93"/>
      <c r="J990" s="93"/>
      <c r="K990" s="110"/>
      <c r="L990" s="118"/>
      <c r="M990" s="93"/>
      <c r="N990" s="93"/>
      <c r="O990" s="110"/>
      <c r="P990" s="118"/>
      <c r="Q990" s="93"/>
      <c r="R990" s="93"/>
      <c r="S990" s="110"/>
      <c r="T990" s="118"/>
      <c r="U990" s="93"/>
      <c r="V990" s="93"/>
      <c r="W990" s="110"/>
      <c r="X990" s="118"/>
      <c r="Y990" s="93"/>
      <c r="Z990" s="93"/>
      <c r="AA990" s="110"/>
      <c r="AB990" s="118"/>
      <c r="AC990" s="93"/>
      <c r="AD990" s="93"/>
      <c r="AE990" s="110"/>
      <c r="AF990" s="118"/>
      <c r="AG990" s="93"/>
      <c r="AH990" s="93"/>
      <c r="AI990" s="110"/>
      <c r="AJ990" s="118"/>
      <c r="AK990" s="93"/>
      <c r="AL990" s="93"/>
      <c r="AM990" s="110"/>
      <c r="AN990" s="118"/>
      <c r="AO990" s="93"/>
      <c r="AP990" s="93"/>
      <c r="AQ990" s="110"/>
      <c r="AR990" s="118"/>
      <c r="AS990" s="93"/>
      <c r="AT990" s="93"/>
      <c r="AU990" s="110"/>
      <c r="AV990" s="118"/>
      <c r="AW990" s="93"/>
      <c r="AX990" s="93"/>
      <c r="AY990" s="110"/>
      <c r="AZ990" s="118"/>
      <c r="BA990" s="93"/>
      <c r="BB990" s="93"/>
      <c r="BC990" s="110"/>
      <c r="BD990" s="118"/>
      <c r="BE990" s="93"/>
      <c r="BF990" s="93"/>
      <c r="BG990" s="110"/>
      <c r="BH990" s="118"/>
      <c r="BI990" s="93"/>
      <c r="BJ990" s="93"/>
      <c r="BK990" s="110"/>
      <c r="BL990" s="118"/>
      <c r="BM990" s="93"/>
      <c r="BN990" s="93"/>
      <c r="BO990" s="110"/>
      <c r="BP990" s="118"/>
      <c r="BQ990" s="93"/>
      <c r="BR990" s="93"/>
      <c r="BS990" s="110"/>
      <c r="BT990" s="118"/>
      <c r="BU990" s="93"/>
      <c r="BV990" s="93"/>
      <c r="BW990" s="110"/>
      <c r="BX990" s="118"/>
      <c r="BY990" s="93"/>
      <c r="BZ990" s="93"/>
      <c r="CA990" s="110"/>
      <c r="CB990" s="118"/>
      <c r="CC990" s="93"/>
      <c r="CD990" s="93"/>
      <c r="CE990" s="110"/>
      <c r="CF990" s="118"/>
      <c r="CG990" s="93"/>
      <c r="CH990" s="93"/>
      <c r="CI990" s="110"/>
      <c r="CJ990" s="118"/>
      <c r="CK990" s="93"/>
      <c r="CL990" s="93"/>
      <c r="CM990" s="110"/>
      <c r="CN990" s="118"/>
      <c r="CO990" s="93"/>
      <c r="CP990" s="93"/>
      <c r="CQ990" s="110"/>
      <c r="CR990" s="118"/>
      <c r="CS990" s="93"/>
      <c r="CT990" s="93"/>
      <c r="CU990" s="110"/>
      <c r="CV990" s="118"/>
      <c r="CW990" s="93"/>
      <c r="CX990" s="93"/>
      <c r="CY990" s="110"/>
      <c r="CZ990" s="118"/>
      <c r="DA990" s="93"/>
      <c r="DB990" s="93"/>
      <c r="DC990" s="110"/>
      <c r="DD990" s="118"/>
      <c r="DE990" s="93"/>
      <c r="DF990" s="93"/>
      <c r="DG990" s="110"/>
      <c r="DH990" s="118"/>
      <c r="DI990" s="93"/>
      <c r="DJ990" s="93"/>
      <c r="DK990" s="110"/>
      <c r="DL990" s="118"/>
      <c r="DM990" s="93"/>
      <c r="DN990" s="93"/>
      <c r="DO990" s="110"/>
      <c r="DP990" s="118"/>
      <c r="DQ990" s="93"/>
      <c r="DR990" s="93"/>
      <c r="DS990" s="110"/>
      <c r="DT990" s="118"/>
      <c r="DU990" s="93"/>
      <c r="DV990" s="93"/>
      <c r="DW990" s="110"/>
      <c r="DX990" s="118"/>
      <c r="DY990" s="93"/>
      <c r="DZ990" s="93"/>
      <c r="EA990" s="110"/>
      <c r="EB990" s="118"/>
      <c r="EC990" s="93"/>
      <c r="ED990" s="93"/>
      <c r="EE990" s="110"/>
      <c r="EF990" s="118"/>
      <c r="EG990" s="93"/>
      <c r="EH990" s="93"/>
      <c r="EI990" s="110"/>
      <c r="EJ990" s="118"/>
      <c r="EK990" s="93"/>
      <c r="EL990" s="93"/>
      <c r="EM990" s="110"/>
      <c r="EN990" s="118"/>
      <c r="EO990" s="93"/>
      <c r="EP990" s="93"/>
      <c r="EQ990" s="110"/>
      <c r="ER990" s="118"/>
      <c r="ES990" s="93"/>
      <c r="ET990" s="93"/>
      <c r="EU990" s="110"/>
      <c r="EV990" s="118"/>
      <c r="EW990" s="93"/>
      <c r="EX990" s="93"/>
      <c r="EY990" s="110"/>
      <c r="EZ990" s="118"/>
      <c r="FA990" s="93"/>
      <c r="FB990" s="93"/>
      <c r="FC990" s="110"/>
      <c r="FD990" s="118"/>
      <c r="FE990" s="93"/>
      <c r="FF990" s="93"/>
      <c r="FG990" s="110"/>
      <c r="FH990" s="118"/>
      <c r="FI990" s="93"/>
      <c r="FJ990" s="93"/>
      <c r="FK990" s="110"/>
      <c r="FL990" s="118"/>
      <c r="FM990" s="93"/>
      <c r="FN990" s="93"/>
      <c r="FO990" s="110"/>
      <c r="FP990" s="118"/>
      <c r="FQ990" s="93"/>
      <c r="FR990" s="93"/>
      <c r="FS990" s="110"/>
      <c r="FT990" s="118"/>
      <c r="FU990" s="93"/>
      <c r="FV990" s="93"/>
      <c r="FW990" s="110"/>
      <c r="FX990" s="118"/>
      <c r="FY990" s="93"/>
      <c r="FZ990" s="93"/>
      <c r="GA990" s="110"/>
      <c r="GB990" s="118"/>
      <c r="GC990" s="93"/>
      <c r="GD990" s="93"/>
      <c r="GE990" s="110"/>
      <c r="GF990" s="118"/>
      <c r="GG990" s="93"/>
      <c r="GH990" s="93"/>
      <c r="GI990" s="110"/>
      <c r="GJ990" s="118"/>
      <c r="GK990" s="93"/>
      <c r="GL990" s="93"/>
      <c r="GM990" s="110"/>
      <c r="GN990" s="118"/>
      <c r="GO990" s="93"/>
      <c r="GP990" s="93"/>
      <c r="GQ990" s="110"/>
    </row>
    <row r="991" spans="1:199" ht="15.75" x14ac:dyDescent="0.25">
      <c r="A991">
        <f t="shared" si="742"/>
        <v>1</v>
      </c>
      <c r="B991">
        <f t="shared" si="743"/>
        <v>1900</v>
      </c>
      <c r="D991" s="93"/>
      <c r="E991" s="93"/>
      <c r="F991" s="93"/>
      <c r="G991" s="110"/>
      <c r="H991" s="118"/>
      <c r="I991" s="93"/>
      <c r="J991" s="93"/>
      <c r="K991" s="110"/>
      <c r="L991" s="118"/>
      <c r="M991" s="93"/>
      <c r="N991" s="93"/>
      <c r="O991" s="110"/>
      <c r="P991" s="118"/>
      <c r="Q991" s="93"/>
      <c r="R991" s="93"/>
      <c r="S991" s="110"/>
      <c r="T991" s="118"/>
      <c r="U991" s="93"/>
      <c r="V991" s="93"/>
      <c r="W991" s="110"/>
      <c r="X991" s="118"/>
      <c r="Y991" s="93"/>
      <c r="Z991" s="93"/>
      <c r="AA991" s="110"/>
      <c r="AB991" s="118"/>
      <c r="AC991" s="93"/>
      <c r="AD991" s="93"/>
      <c r="AE991" s="110"/>
      <c r="AF991" s="118"/>
      <c r="AG991" s="93"/>
      <c r="AH991" s="93"/>
      <c r="AI991" s="110"/>
      <c r="AJ991" s="118"/>
      <c r="AK991" s="93"/>
      <c r="AL991" s="93"/>
      <c r="AM991" s="110"/>
      <c r="AN991" s="118"/>
      <c r="AO991" s="93"/>
      <c r="AP991" s="93"/>
      <c r="AQ991" s="110"/>
      <c r="AR991" s="118"/>
      <c r="AS991" s="93"/>
      <c r="AT991" s="93"/>
      <c r="AU991" s="110"/>
      <c r="AV991" s="118"/>
      <c r="AW991" s="93"/>
      <c r="AX991" s="93"/>
      <c r="AY991" s="110"/>
      <c r="AZ991" s="118"/>
      <c r="BA991" s="93"/>
      <c r="BB991" s="93"/>
      <c r="BC991" s="110"/>
      <c r="BD991" s="118"/>
      <c r="BE991" s="93"/>
      <c r="BF991" s="93"/>
      <c r="BG991" s="110"/>
      <c r="BH991" s="118"/>
      <c r="BI991" s="93"/>
      <c r="BJ991" s="93"/>
      <c r="BK991" s="110"/>
      <c r="BL991" s="118"/>
      <c r="BM991" s="93"/>
      <c r="BN991" s="93"/>
      <c r="BO991" s="110"/>
      <c r="BP991" s="118"/>
      <c r="BQ991" s="93"/>
      <c r="BR991" s="93"/>
      <c r="BS991" s="110"/>
      <c r="BT991" s="118"/>
      <c r="BU991" s="93"/>
      <c r="BV991" s="93"/>
      <c r="BW991" s="110"/>
      <c r="BX991" s="118"/>
      <c r="BY991" s="93"/>
      <c r="BZ991" s="93"/>
      <c r="CA991" s="110"/>
      <c r="CB991" s="118"/>
      <c r="CC991" s="93"/>
      <c r="CD991" s="93"/>
      <c r="CE991" s="110"/>
      <c r="CF991" s="118"/>
      <c r="CG991" s="93"/>
      <c r="CH991" s="93"/>
      <c r="CI991" s="110"/>
      <c r="CJ991" s="118"/>
      <c r="CK991" s="93"/>
      <c r="CL991" s="93"/>
      <c r="CM991" s="110"/>
      <c r="CN991" s="118"/>
      <c r="CO991" s="93"/>
      <c r="CP991" s="93"/>
      <c r="CQ991" s="110"/>
      <c r="CR991" s="118"/>
      <c r="CS991" s="93"/>
      <c r="CT991" s="93"/>
      <c r="CU991" s="110"/>
      <c r="CV991" s="118"/>
      <c r="CW991" s="93"/>
      <c r="CX991" s="93"/>
      <c r="CY991" s="110"/>
      <c r="CZ991" s="118"/>
      <c r="DA991" s="93"/>
      <c r="DB991" s="93"/>
      <c r="DC991" s="110"/>
      <c r="DD991" s="118"/>
      <c r="DE991" s="93"/>
      <c r="DF991" s="93"/>
      <c r="DG991" s="110"/>
      <c r="DH991" s="118"/>
      <c r="DI991" s="93"/>
      <c r="DJ991" s="93"/>
      <c r="DK991" s="110"/>
      <c r="DL991" s="118"/>
      <c r="DM991" s="93"/>
      <c r="DN991" s="93"/>
      <c r="DO991" s="110"/>
      <c r="DP991" s="118"/>
      <c r="DQ991" s="93"/>
      <c r="DR991" s="93"/>
      <c r="DS991" s="110"/>
      <c r="DT991" s="118"/>
      <c r="DU991" s="93"/>
      <c r="DV991" s="93"/>
      <c r="DW991" s="110"/>
      <c r="DX991" s="118"/>
      <c r="DY991" s="93"/>
      <c r="DZ991" s="93"/>
      <c r="EA991" s="110"/>
      <c r="EB991" s="118"/>
      <c r="EC991" s="93"/>
      <c r="ED991" s="93"/>
      <c r="EE991" s="110"/>
      <c r="EF991" s="118"/>
      <c r="EG991" s="93"/>
      <c r="EH991" s="93"/>
      <c r="EI991" s="110"/>
      <c r="EJ991" s="118"/>
      <c r="EK991" s="93"/>
      <c r="EL991" s="93"/>
      <c r="EM991" s="110"/>
      <c r="EN991" s="118"/>
      <c r="EO991" s="93"/>
      <c r="EP991" s="93"/>
      <c r="EQ991" s="110"/>
      <c r="ER991" s="118"/>
      <c r="ES991" s="93"/>
      <c r="ET991" s="93"/>
      <c r="EU991" s="110"/>
      <c r="EV991" s="118"/>
      <c r="EW991" s="93"/>
      <c r="EX991" s="93"/>
      <c r="EY991" s="110"/>
      <c r="EZ991" s="118"/>
      <c r="FA991" s="93"/>
      <c r="FB991" s="93"/>
      <c r="FC991" s="110"/>
      <c r="FD991" s="118"/>
      <c r="FE991" s="93"/>
      <c r="FF991" s="93"/>
      <c r="FG991" s="110"/>
      <c r="FH991" s="118"/>
      <c r="FI991" s="93"/>
      <c r="FJ991" s="93"/>
      <c r="FK991" s="110"/>
      <c r="FL991" s="118"/>
      <c r="FM991" s="93"/>
      <c r="FN991" s="93"/>
      <c r="FO991" s="110"/>
      <c r="FP991" s="118"/>
      <c r="FQ991" s="93"/>
      <c r="FR991" s="93"/>
      <c r="FS991" s="110"/>
      <c r="FT991" s="118"/>
      <c r="FU991" s="93"/>
      <c r="FV991" s="93"/>
      <c r="FW991" s="110"/>
      <c r="FX991" s="118"/>
      <c r="FY991" s="93"/>
      <c r="FZ991" s="93"/>
      <c r="GA991" s="110"/>
      <c r="GB991" s="118"/>
      <c r="GC991" s="93"/>
      <c r="GD991" s="93"/>
      <c r="GE991" s="110"/>
      <c r="GF991" s="118"/>
      <c r="GG991" s="93"/>
      <c r="GH991" s="93"/>
      <c r="GI991" s="110"/>
      <c r="GJ991" s="118"/>
      <c r="GK991" s="93"/>
      <c r="GL991" s="93"/>
      <c r="GM991" s="110"/>
      <c r="GN991" s="118"/>
      <c r="GO991" s="93"/>
      <c r="GP991" s="93"/>
      <c r="GQ991" s="110"/>
    </row>
    <row r="992" spans="1:199" ht="15.75" x14ac:dyDescent="0.25">
      <c r="A992">
        <f t="shared" si="742"/>
        <v>1</v>
      </c>
      <c r="B992">
        <f t="shared" si="743"/>
        <v>1900</v>
      </c>
      <c r="D992" s="93"/>
      <c r="E992" s="93"/>
      <c r="F992" s="93"/>
      <c r="G992" s="110"/>
      <c r="H992" s="118"/>
      <c r="I992" s="93"/>
      <c r="J992" s="93"/>
      <c r="K992" s="110"/>
      <c r="L992" s="118"/>
      <c r="M992" s="93"/>
      <c r="N992" s="93"/>
      <c r="O992" s="110"/>
      <c r="P992" s="118"/>
      <c r="Q992" s="93"/>
      <c r="R992" s="93"/>
      <c r="S992" s="110"/>
      <c r="T992" s="118"/>
      <c r="U992" s="93"/>
      <c r="V992" s="93"/>
      <c r="W992" s="110"/>
      <c r="X992" s="118"/>
      <c r="Y992" s="93"/>
      <c r="Z992" s="93"/>
      <c r="AA992" s="110"/>
      <c r="AB992" s="118"/>
      <c r="AC992" s="93"/>
      <c r="AD992" s="93"/>
      <c r="AE992" s="110"/>
      <c r="AF992" s="118"/>
      <c r="AG992" s="93"/>
      <c r="AH992" s="93"/>
      <c r="AI992" s="110"/>
      <c r="AJ992" s="118"/>
      <c r="AK992" s="93"/>
      <c r="AL992" s="93"/>
      <c r="AM992" s="110"/>
      <c r="AN992" s="118"/>
      <c r="AO992" s="93"/>
      <c r="AP992" s="93"/>
      <c r="AQ992" s="110"/>
      <c r="AR992" s="118"/>
      <c r="AS992" s="93"/>
      <c r="AT992" s="93"/>
      <c r="AU992" s="110"/>
      <c r="AV992" s="118"/>
      <c r="AW992" s="93"/>
      <c r="AX992" s="93"/>
      <c r="AY992" s="110"/>
      <c r="AZ992" s="118"/>
      <c r="BA992" s="93"/>
      <c r="BB992" s="93"/>
      <c r="BC992" s="110"/>
      <c r="BD992" s="118"/>
      <c r="BE992" s="93"/>
      <c r="BF992" s="93"/>
      <c r="BG992" s="110"/>
      <c r="BH992" s="118"/>
      <c r="BI992" s="93"/>
      <c r="BJ992" s="93"/>
      <c r="BK992" s="110"/>
      <c r="BL992" s="118"/>
      <c r="BM992" s="93"/>
      <c r="BN992" s="93"/>
      <c r="BO992" s="110"/>
      <c r="BP992" s="118"/>
      <c r="BQ992" s="93"/>
      <c r="BR992" s="93"/>
      <c r="BS992" s="110"/>
      <c r="BT992" s="118"/>
      <c r="BU992" s="93"/>
      <c r="BV992" s="93"/>
      <c r="BW992" s="110"/>
      <c r="BX992" s="118"/>
      <c r="BY992" s="93"/>
      <c r="BZ992" s="93"/>
      <c r="CA992" s="110"/>
      <c r="CB992" s="118"/>
      <c r="CC992" s="93"/>
      <c r="CD992" s="93"/>
      <c r="CE992" s="110"/>
      <c r="CF992" s="118"/>
      <c r="CG992" s="93"/>
      <c r="CH992" s="93"/>
      <c r="CI992" s="110"/>
      <c r="CJ992" s="118"/>
      <c r="CK992" s="93"/>
      <c r="CL992" s="93"/>
      <c r="CM992" s="110"/>
      <c r="CN992" s="118"/>
      <c r="CO992" s="93"/>
      <c r="CP992" s="93"/>
      <c r="CQ992" s="110"/>
      <c r="CR992" s="118"/>
      <c r="CS992" s="93"/>
      <c r="CT992" s="93"/>
      <c r="CU992" s="110"/>
      <c r="CV992" s="118"/>
      <c r="CW992" s="93"/>
      <c r="CX992" s="93"/>
      <c r="CY992" s="110"/>
      <c r="CZ992" s="118"/>
      <c r="DA992" s="93"/>
      <c r="DB992" s="93"/>
      <c r="DC992" s="110"/>
      <c r="DD992" s="118"/>
      <c r="DE992" s="93"/>
      <c r="DF992" s="93"/>
      <c r="DG992" s="110"/>
      <c r="DH992" s="118"/>
      <c r="DI992" s="93"/>
      <c r="DJ992" s="93"/>
      <c r="DK992" s="110"/>
      <c r="DL992" s="118"/>
      <c r="DM992" s="93"/>
      <c r="DN992" s="93"/>
      <c r="DO992" s="110"/>
      <c r="DP992" s="118"/>
      <c r="DQ992" s="93"/>
      <c r="DR992" s="93"/>
      <c r="DS992" s="110"/>
      <c r="DT992" s="118"/>
      <c r="DU992" s="93"/>
      <c r="DV992" s="93"/>
      <c r="DW992" s="110"/>
      <c r="DX992" s="118"/>
      <c r="DY992" s="93"/>
      <c r="DZ992" s="93"/>
      <c r="EA992" s="110"/>
      <c r="EB992" s="118"/>
      <c r="EC992" s="93"/>
      <c r="ED992" s="93"/>
      <c r="EE992" s="110"/>
      <c r="EF992" s="118"/>
      <c r="EG992" s="93"/>
      <c r="EH992" s="93"/>
      <c r="EI992" s="110"/>
      <c r="EJ992" s="118"/>
      <c r="EK992" s="93"/>
      <c r="EL992" s="93"/>
      <c r="EM992" s="110"/>
      <c r="EN992" s="118"/>
      <c r="EO992" s="93"/>
      <c r="EP992" s="93"/>
      <c r="EQ992" s="110"/>
      <c r="ER992" s="118"/>
      <c r="ES992" s="93"/>
      <c r="ET992" s="93"/>
      <c r="EU992" s="110"/>
      <c r="EV992" s="118"/>
      <c r="EW992" s="93"/>
      <c r="EX992" s="93"/>
      <c r="EY992" s="110"/>
      <c r="EZ992" s="118"/>
      <c r="FA992" s="93"/>
      <c r="FB992" s="93"/>
      <c r="FC992" s="110"/>
      <c r="FD992" s="118"/>
      <c r="FE992" s="93"/>
      <c r="FF992" s="93"/>
      <c r="FG992" s="110"/>
      <c r="FH992" s="118"/>
      <c r="FI992" s="93"/>
      <c r="FJ992" s="93"/>
      <c r="FK992" s="110"/>
      <c r="FL992" s="118"/>
      <c r="FM992" s="93"/>
      <c r="FN992" s="93"/>
      <c r="FO992" s="110"/>
      <c r="FP992" s="118"/>
      <c r="FQ992" s="93"/>
      <c r="FR992" s="93"/>
      <c r="FS992" s="110"/>
      <c r="FT992" s="118"/>
      <c r="FU992" s="93"/>
      <c r="FV992" s="93"/>
      <c r="FW992" s="110"/>
      <c r="FX992" s="118"/>
      <c r="FY992" s="93"/>
      <c r="FZ992" s="93"/>
      <c r="GA992" s="110"/>
      <c r="GB992" s="118"/>
      <c r="GC992" s="93"/>
      <c r="GD992" s="93"/>
      <c r="GE992" s="110"/>
      <c r="GF992" s="118"/>
      <c r="GG992" s="93"/>
      <c r="GH992" s="93"/>
      <c r="GI992" s="110"/>
      <c r="GJ992" s="118"/>
      <c r="GK992" s="93"/>
      <c r="GL992" s="93"/>
      <c r="GM992" s="110"/>
      <c r="GN992" s="118"/>
      <c r="GO992" s="93"/>
      <c r="GP992" s="93"/>
      <c r="GQ992" s="110"/>
    </row>
    <row r="993" spans="1:199" ht="15.75" x14ac:dyDescent="0.25">
      <c r="A993">
        <f t="shared" si="742"/>
        <v>1</v>
      </c>
      <c r="B993">
        <f t="shared" si="743"/>
        <v>1900</v>
      </c>
      <c r="D993" s="93"/>
      <c r="E993" s="93"/>
      <c r="F993" s="93"/>
      <c r="G993" s="110"/>
      <c r="H993" s="118"/>
      <c r="I993" s="93"/>
      <c r="J993" s="93"/>
      <c r="K993" s="110"/>
      <c r="L993" s="118"/>
      <c r="M993" s="93"/>
      <c r="N993" s="93"/>
      <c r="O993" s="110"/>
      <c r="P993" s="118"/>
      <c r="Q993" s="93"/>
      <c r="R993" s="93"/>
      <c r="S993" s="110"/>
      <c r="T993" s="118"/>
      <c r="U993" s="93"/>
      <c r="V993" s="93"/>
      <c r="W993" s="110"/>
      <c r="X993" s="118"/>
      <c r="Y993" s="93"/>
      <c r="Z993" s="93"/>
      <c r="AA993" s="110"/>
      <c r="AB993" s="118"/>
      <c r="AC993" s="93"/>
      <c r="AD993" s="93"/>
      <c r="AE993" s="110"/>
      <c r="AF993" s="118"/>
      <c r="AG993" s="93"/>
      <c r="AH993" s="93"/>
      <c r="AI993" s="110"/>
      <c r="AJ993" s="118"/>
      <c r="AK993" s="93"/>
      <c r="AL993" s="93"/>
      <c r="AM993" s="110"/>
      <c r="AN993" s="118"/>
      <c r="AO993" s="93"/>
      <c r="AP993" s="93"/>
      <c r="AQ993" s="110"/>
      <c r="AR993" s="118"/>
      <c r="AS993" s="93"/>
      <c r="AT993" s="93"/>
      <c r="AU993" s="110"/>
      <c r="AV993" s="118"/>
      <c r="AW993" s="93"/>
      <c r="AX993" s="93"/>
      <c r="AY993" s="110"/>
      <c r="AZ993" s="118"/>
      <c r="BA993" s="93"/>
      <c r="BB993" s="93"/>
      <c r="BC993" s="110"/>
      <c r="BD993" s="118"/>
      <c r="BE993" s="93"/>
      <c r="BF993" s="93"/>
      <c r="BG993" s="110"/>
      <c r="BH993" s="118"/>
      <c r="BI993" s="93"/>
      <c r="BJ993" s="93"/>
      <c r="BK993" s="110"/>
      <c r="BL993" s="118"/>
      <c r="BM993" s="93"/>
      <c r="BN993" s="93"/>
      <c r="BO993" s="110"/>
      <c r="BP993" s="118"/>
      <c r="BQ993" s="93"/>
      <c r="BR993" s="93"/>
      <c r="BS993" s="110"/>
      <c r="BT993" s="118"/>
      <c r="BU993" s="93"/>
      <c r="BV993" s="93"/>
      <c r="BW993" s="110"/>
      <c r="BX993" s="118"/>
      <c r="BY993" s="93"/>
      <c r="BZ993" s="93"/>
      <c r="CA993" s="110"/>
      <c r="CB993" s="118"/>
      <c r="CC993" s="93"/>
      <c r="CD993" s="93"/>
      <c r="CE993" s="110"/>
      <c r="CF993" s="118"/>
      <c r="CG993" s="93"/>
      <c r="CH993" s="93"/>
      <c r="CI993" s="110"/>
      <c r="CJ993" s="118"/>
      <c r="CK993" s="93"/>
      <c r="CL993" s="93"/>
      <c r="CM993" s="110"/>
      <c r="CN993" s="118"/>
      <c r="CO993" s="93"/>
      <c r="CP993" s="93"/>
      <c r="CQ993" s="110"/>
      <c r="CR993" s="118"/>
      <c r="CS993" s="93"/>
      <c r="CT993" s="93"/>
      <c r="CU993" s="110"/>
      <c r="CV993" s="118"/>
      <c r="CW993" s="93"/>
      <c r="CX993" s="93"/>
      <c r="CY993" s="110"/>
      <c r="CZ993" s="118"/>
      <c r="DA993" s="93"/>
      <c r="DB993" s="93"/>
      <c r="DC993" s="110"/>
      <c r="DD993" s="118"/>
      <c r="DE993" s="93"/>
      <c r="DF993" s="93"/>
      <c r="DG993" s="110"/>
      <c r="DH993" s="118"/>
      <c r="DI993" s="93"/>
      <c r="DJ993" s="93"/>
      <c r="DK993" s="110"/>
      <c r="DL993" s="118"/>
      <c r="DM993" s="93"/>
      <c r="DN993" s="93"/>
      <c r="DO993" s="110"/>
      <c r="DP993" s="118"/>
      <c r="DQ993" s="93"/>
      <c r="DR993" s="93"/>
      <c r="DS993" s="110"/>
      <c r="DT993" s="118"/>
      <c r="DU993" s="93"/>
      <c r="DV993" s="93"/>
      <c r="DW993" s="110"/>
      <c r="DX993" s="118"/>
      <c r="DY993" s="93"/>
      <c r="DZ993" s="93"/>
      <c r="EA993" s="110"/>
      <c r="EB993" s="118"/>
      <c r="EC993" s="93"/>
      <c r="ED993" s="93"/>
      <c r="EE993" s="110"/>
      <c r="EF993" s="118"/>
      <c r="EG993" s="93"/>
      <c r="EH993" s="93"/>
      <c r="EI993" s="110"/>
      <c r="EJ993" s="118"/>
      <c r="EK993" s="93"/>
      <c r="EL993" s="93"/>
      <c r="EM993" s="110"/>
      <c r="EN993" s="118"/>
      <c r="EO993" s="93"/>
      <c r="EP993" s="93"/>
      <c r="EQ993" s="110"/>
      <c r="ER993" s="118"/>
      <c r="ES993" s="93"/>
      <c r="ET993" s="93"/>
      <c r="EU993" s="110"/>
      <c r="EV993" s="118"/>
      <c r="EW993" s="93"/>
      <c r="EX993" s="93"/>
      <c r="EY993" s="110"/>
      <c r="EZ993" s="118"/>
      <c r="FA993" s="93"/>
      <c r="FB993" s="93"/>
      <c r="FC993" s="110"/>
      <c r="FD993" s="118"/>
      <c r="FE993" s="93"/>
      <c r="FF993" s="93"/>
      <c r="FG993" s="110"/>
      <c r="FH993" s="118"/>
      <c r="FI993" s="93"/>
      <c r="FJ993" s="93"/>
      <c r="FK993" s="110"/>
      <c r="FL993" s="118"/>
      <c r="FM993" s="93"/>
      <c r="FN993" s="93"/>
      <c r="FO993" s="110"/>
      <c r="FP993" s="118"/>
      <c r="FQ993" s="93"/>
      <c r="FR993" s="93"/>
      <c r="FS993" s="110"/>
      <c r="FT993" s="118"/>
      <c r="FU993" s="93"/>
      <c r="FV993" s="93"/>
      <c r="FW993" s="110"/>
      <c r="FX993" s="118"/>
      <c r="FY993" s="93"/>
      <c r="FZ993" s="93"/>
      <c r="GA993" s="110"/>
      <c r="GB993" s="118"/>
      <c r="GC993" s="93"/>
      <c r="GD993" s="93"/>
      <c r="GE993" s="110"/>
      <c r="GF993" s="118"/>
      <c r="GG993" s="93"/>
      <c r="GH993" s="93"/>
      <c r="GI993" s="110"/>
      <c r="GJ993" s="118"/>
      <c r="GK993" s="93"/>
      <c r="GL993" s="93"/>
      <c r="GM993" s="110"/>
      <c r="GN993" s="118"/>
      <c r="GO993" s="93"/>
      <c r="GP993" s="93"/>
      <c r="GQ993" s="110"/>
    </row>
    <row r="994" spans="1:199" ht="15.75" x14ac:dyDescent="0.25">
      <c r="A994">
        <f t="shared" si="742"/>
        <v>1</v>
      </c>
      <c r="B994">
        <f t="shared" si="743"/>
        <v>1900</v>
      </c>
      <c r="D994" s="93"/>
      <c r="E994" s="93"/>
      <c r="F994" s="93"/>
      <c r="G994" s="110"/>
      <c r="H994" s="118"/>
      <c r="I994" s="93"/>
      <c r="J994" s="93"/>
      <c r="K994" s="110"/>
      <c r="L994" s="118"/>
      <c r="M994" s="93"/>
      <c r="N994" s="93"/>
      <c r="O994" s="110"/>
      <c r="P994" s="118"/>
      <c r="Q994" s="93"/>
      <c r="R994" s="93"/>
      <c r="S994" s="110"/>
      <c r="T994" s="118"/>
      <c r="U994" s="93"/>
      <c r="V994" s="93"/>
      <c r="W994" s="110"/>
      <c r="X994" s="118"/>
      <c r="Y994" s="93"/>
      <c r="Z994" s="93"/>
      <c r="AA994" s="110"/>
      <c r="AB994" s="118"/>
      <c r="AC994" s="93"/>
      <c r="AD994" s="93"/>
      <c r="AE994" s="110"/>
      <c r="AF994" s="118"/>
      <c r="AG994" s="93"/>
      <c r="AH994" s="93"/>
      <c r="AI994" s="110"/>
      <c r="AJ994" s="118"/>
      <c r="AK994" s="93"/>
      <c r="AL994" s="93"/>
      <c r="AM994" s="110"/>
      <c r="AN994" s="118"/>
      <c r="AO994" s="93"/>
      <c r="AP994" s="93"/>
      <c r="AQ994" s="110"/>
      <c r="AR994" s="118"/>
      <c r="AS994" s="93"/>
      <c r="AT994" s="93"/>
      <c r="AU994" s="110"/>
      <c r="AV994" s="118"/>
      <c r="AW994" s="93"/>
      <c r="AX994" s="93"/>
      <c r="AY994" s="110"/>
      <c r="AZ994" s="118"/>
      <c r="BA994" s="93"/>
      <c r="BB994" s="93"/>
      <c r="BC994" s="110"/>
      <c r="BD994" s="118"/>
      <c r="BE994" s="93"/>
      <c r="BF994" s="93"/>
      <c r="BG994" s="110"/>
      <c r="BH994" s="118"/>
      <c r="BI994" s="93"/>
      <c r="BJ994" s="93"/>
      <c r="BK994" s="110"/>
      <c r="BL994" s="118"/>
      <c r="BM994" s="93"/>
      <c r="BN994" s="93"/>
      <c r="BO994" s="110"/>
      <c r="BP994" s="118"/>
      <c r="BQ994" s="93"/>
      <c r="BR994" s="93"/>
      <c r="BS994" s="110"/>
      <c r="BT994" s="118"/>
      <c r="BU994" s="93"/>
      <c r="BV994" s="93"/>
      <c r="BW994" s="110"/>
      <c r="BX994" s="118"/>
      <c r="BY994" s="93"/>
      <c r="BZ994" s="93"/>
      <c r="CA994" s="110"/>
      <c r="CB994" s="118"/>
      <c r="CC994" s="93"/>
      <c r="CD994" s="93"/>
      <c r="CE994" s="110"/>
      <c r="CF994" s="118"/>
      <c r="CG994" s="93"/>
      <c r="CH994" s="93"/>
      <c r="CI994" s="110"/>
      <c r="CJ994" s="118"/>
      <c r="CK994" s="93"/>
      <c r="CL994" s="93"/>
      <c r="CM994" s="110"/>
      <c r="CN994" s="118"/>
      <c r="CO994" s="93"/>
      <c r="CP994" s="93"/>
      <c r="CQ994" s="110"/>
      <c r="CR994" s="118"/>
      <c r="CS994" s="93"/>
      <c r="CT994" s="93"/>
      <c r="CU994" s="110"/>
      <c r="CV994" s="118"/>
      <c r="CW994" s="93"/>
      <c r="CX994" s="93"/>
      <c r="CY994" s="110"/>
      <c r="CZ994" s="118"/>
      <c r="DA994" s="93"/>
      <c r="DB994" s="93"/>
      <c r="DC994" s="110"/>
      <c r="DD994" s="118"/>
      <c r="DE994" s="93"/>
      <c r="DF994" s="93"/>
      <c r="DG994" s="110"/>
      <c r="DH994" s="118"/>
      <c r="DI994" s="93"/>
      <c r="DJ994" s="93"/>
      <c r="DK994" s="110"/>
      <c r="DL994" s="118"/>
      <c r="DM994" s="93"/>
      <c r="DN994" s="93"/>
      <c r="DO994" s="110"/>
      <c r="DP994" s="118"/>
      <c r="DQ994" s="93"/>
      <c r="DR994" s="93"/>
      <c r="DS994" s="110"/>
      <c r="DT994" s="118"/>
      <c r="DU994" s="93"/>
      <c r="DV994" s="93"/>
      <c r="DW994" s="110"/>
      <c r="DX994" s="118"/>
      <c r="DY994" s="93"/>
      <c r="DZ994" s="93"/>
      <c r="EA994" s="110"/>
      <c r="EB994" s="118"/>
      <c r="EC994" s="93"/>
      <c r="ED994" s="93"/>
      <c r="EE994" s="110"/>
      <c r="EF994" s="118"/>
      <c r="EG994" s="93"/>
      <c r="EH994" s="93"/>
      <c r="EI994" s="110"/>
      <c r="EJ994" s="118"/>
      <c r="EK994" s="93"/>
      <c r="EL994" s="93"/>
      <c r="EM994" s="110"/>
      <c r="EN994" s="118"/>
      <c r="EO994" s="93"/>
      <c r="EP994" s="93"/>
      <c r="EQ994" s="110"/>
      <c r="ER994" s="118"/>
      <c r="ES994" s="93"/>
      <c r="ET994" s="93"/>
      <c r="EU994" s="110"/>
      <c r="EV994" s="118"/>
      <c r="EW994" s="93"/>
      <c r="EX994" s="93"/>
      <c r="EY994" s="110"/>
      <c r="EZ994" s="118"/>
      <c r="FA994" s="93"/>
      <c r="FB994" s="93"/>
      <c r="FC994" s="110"/>
      <c r="FD994" s="118"/>
      <c r="FE994" s="93"/>
      <c r="FF994" s="93"/>
      <c r="FG994" s="110"/>
      <c r="FH994" s="118"/>
      <c r="FI994" s="93"/>
      <c r="FJ994" s="93"/>
      <c r="FK994" s="110"/>
      <c r="FL994" s="118"/>
      <c r="FM994" s="93"/>
      <c r="FN994" s="93"/>
      <c r="FO994" s="110"/>
      <c r="FP994" s="118"/>
      <c r="FQ994" s="93"/>
      <c r="FR994" s="93"/>
      <c r="FS994" s="110"/>
      <c r="FT994" s="118"/>
      <c r="FU994" s="93"/>
      <c r="FV994" s="93"/>
      <c r="FW994" s="110"/>
      <c r="FX994" s="118"/>
      <c r="FY994" s="93"/>
      <c r="FZ994" s="93"/>
      <c r="GA994" s="110"/>
      <c r="GB994" s="118"/>
      <c r="GC994" s="93"/>
      <c r="GD994" s="93"/>
      <c r="GE994" s="110"/>
      <c r="GF994" s="118"/>
      <c r="GG994" s="93"/>
      <c r="GH994" s="93"/>
      <c r="GI994" s="110"/>
      <c r="GJ994" s="118"/>
      <c r="GK994" s="93"/>
      <c r="GL994" s="93"/>
      <c r="GM994" s="110"/>
      <c r="GN994" s="118"/>
      <c r="GO994" s="93"/>
      <c r="GP994" s="93"/>
      <c r="GQ994" s="110"/>
    </row>
    <row r="995" spans="1:199" ht="15.75" x14ac:dyDescent="0.25">
      <c r="A995">
        <f t="shared" si="742"/>
        <v>1</v>
      </c>
      <c r="B995">
        <f t="shared" si="743"/>
        <v>1900</v>
      </c>
      <c r="D995" s="93"/>
      <c r="E995" s="93"/>
      <c r="F995" s="93"/>
      <c r="G995" s="110"/>
      <c r="H995" s="118"/>
      <c r="I995" s="93"/>
      <c r="J995" s="93"/>
      <c r="K995" s="110"/>
      <c r="L995" s="118"/>
      <c r="M995" s="93"/>
      <c r="N995" s="93"/>
      <c r="O995" s="110"/>
      <c r="P995" s="118"/>
      <c r="Q995" s="93"/>
      <c r="R995" s="93"/>
      <c r="S995" s="110"/>
      <c r="T995" s="118"/>
      <c r="U995" s="93"/>
      <c r="V995" s="93"/>
      <c r="W995" s="110"/>
      <c r="X995" s="118"/>
      <c r="Y995" s="93"/>
      <c r="Z995" s="93"/>
      <c r="AA995" s="110"/>
      <c r="AB995" s="118"/>
      <c r="AC995" s="93"/>
      <c r="AD995" s="93"/>
      <c r="AE995" s="110"/>
      <c r="AF995" s="118"/>
      <c r="AG995" s="93"/>
      <c r="AH995" s="93"/>
      <c r="AI995" s="110"/>
      <c r="AJ995" s="118"/>
      <c r="AK995" s="93"/>
      <c r="AL995" s="93"/>
      <c r="AM995" s="110"/>
      <c r="AN995" s="118"/>
      <c r="AO995" s="93"/>
      <c r="AP995" s="93"/>
      <c r="AQ995" s="110"/>
      <c r="AR995" s="118"/>
      <c r="AS995" s="93"/>
      <c r="AT995" s="93"/>
      <c r="AU995" s="110"/>
      <c r="AV995" s="118"/>
      <c r="AW995" s="93"/>
      <c r="AX995" s="93"/>
      <c r="AY995" s="110"/>
      <c r="AZ995" s="118"/>
      <c r="BA995" s="93"/>
      <c r="BB995" s="93"/>
      <c r="BC995" s="110"/>
      <c r="BD995" s="118"/>
      <c r="BE995" s="93"/>
      <c r="BF995" s="93"/>
      <c r="BG995" s="110"/>
      <c r="BH995" s="118"/>
      <c r="BI995" s="93"/>
      <c r="BJ995" s="93"/>
      <c r="BK995" s="110"/>
      <c r="BL995" s="118"/>
      <c r="BM995" s="93"/>
      <c r="BN995" s="93"/>
      <c r="BO995" s="110"/>
      <c r="BP995" s="118"/>
      <c r="BQ995" s="93"/>
      <c r="BR995" s="93"/>
      <c r="BS995" s="110"/>
      <c r="BT995" s="118"/>
      <c r="BU995" s="93"/>
      <c r="BV995" s="93"/>
      <c r="BW995" s="110"/>
      <c r="BX995" s="118"/>
      <c r="BY995" s="93"/>
      <c r="BZ995" s="93"/>
      <c r="CA995" s="110"/>
      <c r="CB995" s="118"/>
      <c r="CC995" s="93"/>
      <c r="CD995" s="93"/>
      <c r="CE995" s="110"/>
      <c r="CF995" s="118"/>
      <c r="CG995" s="93"/>
      <c r="CH995" s="93"/>
      <c r="CI995" s="110"/>
      <c r="CJ995" s="118"/>
      <c r="CK995" s="93"/>
      <c r="CL995" s="93"/>
      <c r="CM995" s="110"/>
      <c r="CN995" s="118"/>
      <c r="CO995" s="93"/>
      <c r="CP995" s="93"/>
      <c r="CQ995" s="110"/>
      <c r="CR995" s="118"/>
      <c r="CS995" s="93"/>
      <c r="CT995" s="93"/>
      <c r="CU995" s="110"/>
      <c r="CV995" s="118"/>
      <c r="CW995" s="93"/>
      <c r="CX995" s="93"/>
      <c r="CY995" s="110"/>
      <c r="CZ995" s="118"/>
      <c r="DA995" s="93"/>
      <c r="DB995" s="93"/>
      <c r="DC995" s="110"/>
      <c r="DD995" s="118"/>
      <c r="DE995" s="93"/>
      <c r="DF995" s="93"/>
      <c r="DG995" s="110"/>
      <c r="DH995" s="118"/>
      <c r="DI995" s="93"/>
      <c r="DJ995" s="93"/>
      <c r="DK995" s="110"/>
      <c r="DL995" s="118"/>
      <c r="DM995" s="93"/>
      <c r="DN995" s="93"/>
      <c r="DO995" s="110"/>
      <c r="DP995" s="118"/>
      <c r="DQ995" s="93"/>
      <c r="DR995" s="93"/>
      <c r="DS995" s="110"/>
      <c r="DT995" s="118"/>
      <c r="DU995" s="93"/>
      <c r="DV995" s="93"/>
      <c r="DW995" s="110"/>
      <c r="DX995" s="118"/>
      <c r="DY995" s="93"/>
      <c r="DZ995" s="93"/>
      <c r="EA995" s="110"/>
      <c r="EB995" s="118"/>
      <c r="EC995" s="93"/>
      <c r="ED995" s="93"/>
      <c r="EE995" s="110"/>
      <c r="EF995" s="118"/>
      <c r="EG995" s="93"/>
      <c r="EH995" s="93"/>
      <c r="EI995" s="110"/>
      <c r="EJ995" s="118"/>
      <c r="EK995" s="93"/>
      <c r="EL995" s="93"/>
      <c r="EM995" s="110"/>
      <c r="EN995" s="118"/>
      <c r="EO995" s="93"/>
      <c r="EP995" s="93"/>
      <c r="EQ995" s="110"/>
      <c r="ER995" s="118"/>
      <c r="ES995" s="93"/>
      <c r="ET995" s="93"/>
      <c r="EU995" s="110"/>
      <c r="EV995" s="118"/>
      <c r="EW995" s="93"/>
      <c r="EX995" s="93"/>
      <c r="EY995" s="110"/>
      <c r="EZ995" s="118"/>
      <c r="FA995" s="93"/>
      <c r="FB995" s="93"/>
      <c r="FC995" s="110"/>
      <c r="FD995" s="118"/>
      <c r="FE995" s="93"/>
      <c r="FF995" s="93"/>
      <c r="FG995" s="110"/>
      <c r="FH995" s="118"/>
      <c r="FI995" s="93"/>
      <c r="FJ995" s="93"/>
      <c r="FK995" s="110"/>
      <c r="FL995" s="118"/>
      <c r="FM995" s="93"/>
      <c r="FN995" s="93"/>
      <c r="FO995" s="110"/>
      <c r="FP995" s="118"/>
      <c r="FQ995" s="93"/>
      <c r="FR995" s="93"/>
      <c r="FS995" s="110"/>
      <c r="FT995" s="118"/>
      <c r="FU995" s="93"/>
      <c r="FV995" s="93"/>
      <c r="FW995" s="110"/>
      <c r="FX995" s="118"/>
      <c r="FY995" s="93"/>
      <c r="FZ995" s="93"/>
      <c r="GA995" s="110"/>
      <c r="GB995" s="118"/>
      <c r="GC995" s="93"/>
      <c r="GD995" s="93"/>
      <c r="GE995" s="110"/>
      <c r="GF995" s="118"/>
      <c r="GG995" s="93"/>
      <c r="GH995" s="93"/>
      <c r="GI995" s="110"/>
      <c r="GJ995" s="118"/>
      <c r="GK995" s="93"/>
      <c r="GL995" s="93"/>
      <c r="GM995" s="110"/>
      <c r="GN995" s="118"/>
      <c r="GO995" s="93"/>
      <c r="GP995" s="93"/>
      <c r="GQ995" s="110"/>
    </row>
    <row r="996" spans="1:199" ht="15.75" x14ac:dyDescent="0.25">
      <c r="A996">
        <f t="shared" si="742"/>
        <v>1</v>
      </c>
      <c r="B996">
        <f t="shared" si="743"/>
        <v>1900</v>
      </c>
      <c r="D996" s="93"/>
      <c r="E996" s="93"/>
      <c r="F996" s="93"/>
      <c r="G996" s="110"/>
      <c r="H996" s="118"/>
      <c r="I996" s="93"/>
      <c r="J996" s="93"/>
      <c r="K996" s="110"/>
      <c r="L996" s="118"/>
      <c r="M996" s="93"/>
      <c r="N996" s="93"/>
      <c r="O996" s="110"/>
      <c r="P996" s="118"/>
      <c r="Q996" s="93"/>
      <c r="R996" s="93"/>
      <c r="S996" s="110"/>
      <c r="T996" s="118"/>
      <c r="U996" s="93"/>
      <c r="V996" s="93"/>
      <c r="W996" s="110"/>
      <c r="X996" s="118"/>
      <c r="Y996" s="93"/>
      <c r="Z996" s="93"/>
      <c r="AA996" s="110"/>
      <c r="AB996" s="118"/>
      <c r="AC996" s="93"/>
      <c r="AD996" s="93"/>
      <c r="AE996" s="110"/>
      <c r="AF996" s="118"/>
      <c r="AG996" s="93"/>
      <c r="AH996" s="93"/>
      <c r="AI996" s="110"/>
      <c r="AJ996" s="118"/>
      <c r="AK996" s="93"/>
      <c r="AL996" s="93"/>
      <c r="AM996" s="110"/>
      <c r="AN996" s="118"/>
      <c r="AO996" s="93"/>
      <c r="AP996" s="93"/>
      <c r="AQ996" s="110"/>
      <c r="AR996" s="118"/>
      <c r="AS996" s="93"/>
      <c r="AT996" s="93"/>
      <c r="AU996" s="110"/>
      <c r="AV996" s="118"/>
      <c r="AW996" s="93"/>
      <c r="AX996" s="93"/>
      <c r="AY996" s="110"/>
      <c r="AZ996" s="118"/>
      <c r="BA996" s="93"/>
      <c r="BB996" s="93"/>
      <c r="BC996" s="110"/>
      <c r="BD996" s="118"/>
      <c r="BE996" s="93"/>
      <c r="BF996" s="93"/>
      <c r="BG996" s="110"/>
      <c r="BH996" s="118"/>
      <c r="BI996" s="93"/>
      <c r="BJ996" s="93"/>
      <c r="BK996" s="110"/>
      <c r="BL996" s="118"/>
      <c r="BM996" s="93"/>
      <c r="BN996" s="93"/>
      <c r="BO996" s="110"/>
      <c r="BP996" s="118"/>
      <c r="BQ996" s="93"/>
      <c r="BR996" s="93"/>
      <c r="BS996" s="110"/>
      <c r="BT996" s="118"/>
      <c r="BU996" s="93"/>
      <c r="BV996" s="93"/>
      <c r="BW996" s="110"/>
      <c r="BX996" s="118"/>
      <c r="BY996" s="93"/>
      <c r="BZ996" s="93"/>
      <c r="CA996" s="110"/>
      <c r="CB996" s="118"/>
      <c r="CC996" s="93"/>
      <c r="CD996" s="93"/>
      <c r="CE996" s="110"/>
      <c r="CF996" s="118"/>
      <c r="CG996" s="93"/>
      <c r="CH996" s="93"/>
      <c r="CI996" s="110"/>
      <c r="CJ996" s="118"/>
      <c r="CK996" s="93"/>
      <c r="CL996" s="93"/>
      <c r="CM996" s="110"/>
      <c r="CN996" s="118"/>
      <c r="CO996" s="93"/>
      <c r="CP996" s="93"/>
      <c r="CQ996" s="110"/>
      <c r="CR996" s="118"/>
      <c r="CS996" s="93"/>
      <c r="CT996" s="93"/>
      <c r="CU996" s="110"/>
      <c r="CV996" s="118"/>
      <c r="CW996" s="93"/>
      <c r="CX996" s="93"/>
      <c r="CY996" s="110"/>
      <c r="CZ996" s="118"/>
      <c r="DA996" s="93"/>
      <c r="DB996" s="93"/>
      <c r="DC996" s="110"/>
      <c r="DD996" s="118"/>
      <c r="DE996" s="93"/>
      <c r="DF996" s="93"/>
      <c r="DG996" s="110"/>
      <c r="DH996" s="118"/>
      <c r="DI996" s="93"/>
      <c r="DJ996" s="93"/>
      <c r="DK996" s="110"/>
      <c r="DL996" s="118"/>
      <c r="DM996" s="93"/>
      <c r="DN996" s="93"/>
      <c r="DO996" s="110"/>
      <c r="DP996" s="118"/>
      <c r="DQ996" s="93"/>
      <c r="DR996" s="93"/>
      <c r="DS996" s="110"/>
      <c r="DT996" s="118"/>
      <c r="DU996" s="93"/>
      <c r="DV996" s="93"/>
      <c r="DW996" s="110"/>
      <c r="DX996" s="118"/>
      <c r="DY996" s="93"/>
      <c r="DZ996" s="93"/>
      <c r="EA996" s="110"/>
      <c r="EB996" s="118"/>
      <c r="EC996" s="93"/>
      <c r="ED996" s="93"/>
      <c r="EE996" s="110"/>
      <c r="EF996" s="118"/>
      <c r="EG996" s="93"/>
      <c r="EH996" s="93"/>
      <c r="EI996" s="110"/>
      <c r="EJ996" s="118"/>
      <c r="EK996" s="93"/>
      <c r="EL996" s="93"/>
      <c r="EM996" s="110"/>
      <c r="EN996" s="118"/>
      <c r="EO996" s="93"/>
      <c r="EP996" s="93"/>
      <c r="EQ996" s="110"/>
      <c r="ER996" s="118"/>
      <c r="ES996" s="93"/>
      <c r="ET996" s="93"/>
      <c r="EU996" s="110"/>
      <c r="EV996" s="118"/>
      <c r="EW996" s="93"/>
      <c r="EX996" s="93"/>
      <c r="EY996" s="110"/>
      <c r="EZ996" s="118"/>
      <c r="FA996" s="93"/>
      <c r="FB996" s="93"/>
      <c r="FC996" s="110"/>
      <c r="FD996" s="118"/>
      <c r="FE996" s="93"/>
      <c r="FF996" s="93"/>
      <c r="FG996" s="110"/>
      <c r="FH996" s="118"/>
      <c r="FI996" s="93"/>
      <c r="FJ996" s="93"/>
      <c r="FK996" s="110"/>
      <c r="FL996" s="118"/>
      <c r="FM996" s="93"/>
      <c r="FN996" s="93"/>
      <c r="FO996" s="110"/>
      <c r="FP996" s="118"/>
      <c r="FQ996" s="93"/>
      <c r="FR996" s="93"/>
      <c r="FS996" s="110"/>
      <c r="FT996" s="118"/>
      <c r="FU996" s="93"/>
      <c r="FV996" s="93"/>
      <c r="FW996" s="110"/>
      <c r="FX996" s="118"/>
      <c r="FY996" s="93"/>
      <c r="FZ996" s="93"/>
      <c r="GA996" s="110"/>
      <c r="GB996" s="118"/>
      <c r="GC996" s="93"/>
      <c r="GD996" s="93"/>
      <c r="GE996" s="110"/>
      <c r="GF996" s="118"/>
      <c r="GG996" s="93"/>
      <c r="GH996" s="93"/>
      <c r="GI996" s="110"/>
      <c r="GJ996" s="118"/>
      <c r="GK996" s="93"/>
      <c r="GL996" s="93"/>
      <c r="GM996" s="110"/>
      <c r="GN996" s="118"/>
      <c r="GO996" s="93"/>
      <c r="GP996" s="93"/>
      <c r="GQ996" s="110"/>
    </row>
    <row r="997" spans="1:199" ht="15.75" x14ac:dyDescent="0.25">
      <c r="A997">
        <f t="shared" si="742"/>
        <v>1</v>
      </c>
      <c r="B997">
        <f t="shared" si="743"/>
        <v>1900</v>
      </c>
      <c r="D997" s="93"/>
      <c r="E997" s="93"/>
      <c r="F997" s="93"/>
      <c r="G997" s="110"/>
      <c r="H997" s="118"/>
      <c r="I997" s="93"/>
      <c r="J997" s="93"/>
      <c r="K997" s="110"/>
      <c r="L997" s="118"/>
      <c r="M997" s="93"/>
      <c r="N997" s="93"/>
      <c r="O997" s="110"/>
      <c r="P997" s="118"/>
      <c r="Q997" s="93"/>
      <c r="R997" s="93"/>
      <c r="S997" s="110"/>
      <c r="T997" s="118"/>
      <c r="U997" s="93"/>
      <c r="V997" s="93"/>
      <c r="W997" s="110"/>
      <c r="X997" s="118"/>
      <c r="Y997" s="93"/>
      <c r="Z997" s="93"/>
      <c r="AA997" s="110"/>
      <c r="AB997" s="118"/>
      <c r="AC997" s="93"/>
      <c r="AD997" s="93"/>
      <c r="AE997" s="110"/>
      <c r="AF997" s="118"/>
      <c r="AG997" s="93"/>
      <c r="AH997" s="93"/>
      <c r="AI997" s="110"/>
      <c r="AJ997" s="118"/>
      <c r="AK997" s="93"/>
      <c r="AL997" s="93"/>
      <c r="AM997" s="110"/>
      <c r="AN997" s="118"/>
      <c r="AO997" s="93"/>
      <c r="AP997" s="93"/>
      <c r="AQ997" s="110"/>
      <c r="AR997" s="118"/>
      <c r="AS997" s="93"/>
      <c r="AT997" s="93"/>
      <c r="AU997" s="110"/>
      <c r="AV997" s="118"/>
      <c r="AW997" s="93"/>
      <c r="AX997" s="93"/>
      <c r="AY997" s="110"/>
      <c r="AZ997" s="118"/>
      <c r="BA997" s="93"/>
      <c r="BB997" s="93"/>
      <c r="BC997" s="110"/>
      <c r="BD997" s="118"/>
      <c r="BE997" s="93"/>
      <c r="BF997" s="93"/>
      <c r="BG997" s="110"/>
      <c r="BH997" s="118"/>
      <c r="BI997" s="93"/>
      <c r="BJ997" s="93"/>
      <c r="BK997" s="110"/>
      <c r="BL997" s="118"/>
      <c r="BM997" s="93"/>
      <c r="BN997" s="93"/>
      <c r="BO997" s="110"/>
      <c r="BP997" s="118"/>
      <c r="BQ997" s="93"/>
      <c r="BR997" s="93"/>
      <c r="BS997" s="110"/>
      <c r="BT997" s="118"/>
      <c r="BU997" s="93"/>
      <c r="BV997" s="93"/>
      <c r="BW997" s="110"/>
      <c r="BX997" s="118"/>
      <c r="BY997" s="93"/>
      <c r="BZ997" s="93"/>
      <c r="CA997" s="110"/>
      <c r="CB997" s="118"/>
      <c r="CC997" s="93"/>
      <c r="CD997" s="93"/>
      <c r="CE997" s="110"/>
      <c r="CF997" s="118"/>
      <c r="CG997" s="93"/>
      <c r="CH997" s="93"/>
      <c r="CI997" s="110"/>
      <c r="CJ997" s="118"/>
      <c r="CK997" s="93"/>
      <c r="CL997" s="93"/>
      <c r="CM997" s="110"/>
      <c r="CN997" s="118"/>
      <c r="CO997" s="93"/>
      <c r="CP997" s="93"/>
      <c r="CQ997" s="110"/>
      <c r="CR997" s="118"/>
      <c r="CS997" s="93"/>
      <c r="CT997" s="93"/>
      <c r="CU997" s="110"/>
      <c r="CV997" s="118"/>
      <c r="CW997" s="93"/>
      <c r="CX997" s="93"/>
      <c r="CY997" s="110"/>
      <c r="CZ997" s="118"/>
      <c r="DA997" s="93"/>
      <c r="DB997" s="93"/>
      <c r="DC997" s="110"/>
      <c r="DD997" s="118"/>
      <c r="DE997" s="93"/>
      <c r="DF997" s="93"/>
      <c r="DG997" s="110"/>
      <c r="DH997" s="118"/>
      <c r="DI997" s="93"/>
      <c r="DJ997" s="93"/>
      <c r="DK997" s="110"/>
      <c r="DL997" s="118"/>
      <c r="DM997" s="93"/>
      <c r="DN997" s="93"/>
      <c r="DO997" s="110"/>
      <c r="DP997" s="118"/>
      <c r="DQ997" s="93"/>
      <c r="DR997" s="93"/>
      <c r="DS997" s="110"/>
      <c r="DT997" s="118"/>
      <c r="DU997" s="93"/>
      <c r="DV997" s="93"/>
      <c r="DW997" s="110"/>
      <c r="DX997" s="118"/>
      <c r="DY997" s="93"/>
      <c r="DZ997" s="93"/>
      <c r="EA997" s="110"/>
      <c r="EB997" s="118"/>
      <c r="EC997" s="93"/>
      <c r="ED997" s="93"/>
      <c r="EE997" s="110"/>
      <c r="EF997" s="118"/>
      <c r="EG997" s="93"/>
      <c r="EH997" s="93"/>
      <c r="EI997" s="110"/>
      <c r="EJ997" s="118"/>
      <c r="EK997" s="93"/>
      <c r="EL997" s="93"/>
      <c r="EM997" s="110"/>
      <c r="EN997" s="118"/>
      <c r="EO997" s="93"/>
      <c r="EP997" s="93"/>
      <c r="EQ997" s="110"/>
      <c r="ER997" s="118"/>
      <c r="ES997" s="93"/>
      <c r="ET997" s="93"/>
      <c r="EU997" s="110"/>
      <c r="EV997" s="118"/>
      <c r="EW997" s="93"/>
      <c r="EX997" s="93"/>
      <c r="EY997" s="110"/>
      <c r="EZ997" s="118"/>
      <c r="FA997" s="93"/>
      <c r="FB997" s="93"/>
      <c r="FC997" s="110"/>
      <c r="FD997" s="118"/>
      <c r="FE997" s="93"/>
      <c r="FF997" s="93"/>
      <c r="FG997" s="110"/>
      <c r="FH997" s="118"/>
      <c r="FI997" s="93"/>
      <c r="FJ997" s="93"/>
      <c r="FK997" s="110"/>
      <c r="FL997" s="118"/>
      <c r="FM997" s="93"/>
      <c r="FN997" s="93"/>
      <c r="FO997" s="110"/>
      <c r="FP997" s="118"/>
      <c r="FQ997" s="93"/>
      <c r="FR997" s="93"/>
      <c r="FS997" s="110"/>
      <c r="FT997" s="118"/>
      <c r="FU997" s="93"/>
      <c r="FV997" s="93"/>
      <c r="FW997" s="110"/>
      <c r="FX997" s="118"/>
      <c r="FY997" s="93"/>
      <c r="FZ997" s="93"/>
      <c r="GA997" s="110"/>
      <c r="GB997" s="118"/>
      <c r="GC997" s="93"/>
      <c r="GD997" s="93"/>
      <c r="GE997" s="110"/>
      <c r="GF997" s="118"/>
      <c r="GG997" s="93"/>
      <c r="GH997" s="93"/>
      <c r="GI997" s="110"/>
      <c r="GJ997" s="118"/>
      <c r="GK997" s="93"/>
      <c r="GL997" s="93"/>
      <c r="GM997" s="110"/>
      <c r="GN997" s="118"/>
      <c r="GO997" s="93"/>
      <c r="GP997" s="93"/>
      <c r="GQ997" s="110"/>
    </row>
    <row r="998" spans="1:199" ht="15.75" x14ac:dyDescent="0.25">
      <c r="A998">
        <f t="shared" si="742"/>
        <v>1</v>
      </c>
      <c r="B998">
        <f t="shared" si="743"/>
        <v>1900</v>
      </c>
      <c r="D998" s="93"/>
      <c r="E998" s="93"/>
      <c r="F998" s="93"/>
      <c r="G998" s="110"/>
      <c r="H998" s="118"/>
      <c r="I998" s="93"/>
      <c r="J998" s="93"/>
      <c r="K998" s="110"/>
      <c r="L998" s="118"/>
      <c r="M998" s="93"/>
      <c r="N998" s="93"/>
      <c r="O998" s="110"/>
      <c r="P998" s="118"/>
      <c r="Q998" s="93"/>
      <c r="R998" s="93"/>
      <c r="S998" s="110"/>
      <c r="T998" s="118"/>
      <c r="U998" s="93"/>
      <c r="V998" s="93"/>
      <c r="W998" s="110"/>
      <c r="X998" s="118"/>
      <c r="Y998" s="93"/>
      <c r="Z998" s="93"/>
      <c r="AA998" s="110"/>
      <c r="AB998" s="118"/>
      <c r="AC998" s="93"/>
      <c r="AD998" s="93"/>
      <c r="AE998" s="110"/>
      <c r="AF998" s="118"/>
      <c r="AG998" s="93"/>
      <c r="AH998" s="93"/>
      <c r="AI998" s="110"/>
      <c r="AJ998" s="118"/>
      <c r="AK998" s="93"/>
      <c r="AL998" s="93"/>
      <c r="AM998" s="110"/>
      <c r="AN998" s="118"/>
      <c r="AO998" s="93"/>
      <c r="AP998" s="93"/>
      <c r="AQ998" s="110"/>
      <c r="AR998" s="118"/>
      <c r="AS998" s="93"/>
      <c r="AT998" s="93"/>
      <c r="AU998" s="110"/>
      <c r="AV998" s="118"/>
      <c r="AW998" s="93"/>
      <c r="AX998" s="93"/>
      <c r="AY998" s="110"/>
      <c r="AZ998" s="118"/>
      <c r="BA998" s="93"/>
      <c r="BB998" s="93"/>
      <c r="BC998" s="110"/>
      <c r="BD998" s="118"/>
      <c r="BE998" s="93"/>
      <c r="BF998" s="93"/>
      <c r="BG998" s="110"/>
      <c r="BH998" s="118"/>
      <c r="BI998" s="93"/>
      <c r="BJ998" s="93"/>
      <c r="BK998" s="110"/>
      <c r="BL998" s="118"/>
      <c r="BM998" s="93"/>
      <c r="BN998" s="93"/>
      <c r="BO998" s="110"/>
      <c r="BP998" s="118"/>
      <c r="BQ998" s="93"/>
      <c r="BR998" s="93"/>
      <c r="BS998" s="110"/>
      <c r="BT998" s="118"/>
      <c r="BU998" s="93"/>
      <c r="BV998" s="93"/>
      <c r="BW998" s="110"/>
      <c r="BX998" s="118"/>
      <c r="BY998" s="93"/>
      <c r="BZ998" s="93"/>
      <c r="CA998" s="110"/>
      <c r="CB998" s="118"/>
      <c r="CC998" s="93"/>
      <c r="CD998" s="93"/>
      <c r="CE998" s="110"/>
      <c r="CF998" s="118"/>
      <c r="CG998" s="93"/>
      <c r="CH998" s="93"/>
      <c r="CI998" s="110"/>
      <c r="CJ998" s="118"/>
      <c r="CK998" s="93"/>
      <c r="CL998" s="93"/>
      <c r="CM998" s="110"/>
      <c r="CN998" s="118"/>
      <c r="CO998" s="93"/>
      <c r="CP998" s="93"/>
      <c r="CQ998" s="110"/>
      <c r="CR998" s="118"/>
      <c r="CS998" s="93"/>
      <c r="CT998" s="93"/>
      <c r="CU998" s="110"/>
      <c r="CV998" s="118"/>
      <c r="CW998" s="93"/>
      <c r="CX998" s="93"/>
      <c r="CY998" s="110"/>
      <c r="CZ998" s="118"/>
      <c r="DA998" s="93"/>
      <c r="DB998" s="93"/>
      <c r="DC998" s="110"/>
      <c r="DD998" s="118"/>
      <c r="DE998" s="93"/>
      <c r="DF998" s="93"/>
      <c r="DG998" s="110"/>
      <c r="DH998" s="118"/>
      <c r="DI998" s="93"/>
      <c r="DJ998" s="93"/>
      <c r="DK998" s="110"/>
      <c r="DL998" s="118"/>
      <c r="DM998" s="93"/>
      <c r="DN998" s="93"/>
      <c r="DO998" s="110"/>
      <c r="DP998" s="118"/>
      <c r="DQ998" s="93"/>
      <c r="DR998" s="93"/>
      <c r="DS998" s="110"/>
      <c r="DT998" s="118"/>
      <c r="DU998" s="93"/>
      <c r="DV998" s="93"/>
      <c r="DW998" s="110"/>
      <c r="DX998" s="118"/>
      <c r="DY998" s="93"/>
      <c r="DZ998" s="93"/>
      <c r="EA998" s="110"/>
      <c r="EB998" s="118"/>
      <c r="EC998" s="93"/>
      <c r="ED998" s="93"/>
      <c r="EE998" s="110"/>
      <c r="EF998" s="118"/>
      <c r="EG998" s="93"/>
      <c r="EH998" s="93"/>
      <c r="EI998" s="110"/>
      <c r="EJ998" s="118"/>
      <c r="EK998" s="93"/>
      <c r="EL998" s="93"/>
      <c r="EM998" s="110"/>
      <c r="EN998" s="118"/>
      <c r="EO998" s="93"/>
      <c r="EP998" s="93"/>
      <c r="EQ998" s="110"/>
      <c r="ER998" s="118"/>
      <c r="ES998" s="93"/>
      <c r="ET998" s="93"/>
      <c r="EU998" s="110"/>
      <c r="EV998" s="118"/>
      <c r="EW998" s="93"/>
      <c r="EX998" s="93"/>
      <c r="EY998" s="110"/>
      <c r="EZ998" s="118"/>
      <c r="FA998" s="93"/>
      <c r="FB998" s="93"/>
      <c r="FC998" s="110"/>
      <c r="FD998" s="118"/>
      <c r="FE998" s="93"/>
      <c r="FF998" s="93"/>
      <c r="FG998" s="110"/>
      <c r="FH998" s="118"/>
      <c r="FI998" s="93"/>
      <c r="FJ998" s="93"/>
      <c r="FK998" s="110"/>
      <c r="FL998" s="118"/>
      <c r="FM998" s="93"/>
      <c r="FN998" s="93"/>
      <c r="FO998" s="110"/>
      <c r="FP998" s="118"/>
      <c r="FQ998" s="93"/>
      <c r="FR998" s="93"/>
      <c r="FS998" s="110"/>
      <c r="FT998" s="118"/>
      <c r="FU998" s="93"/>
      <c r="FV998" s="93"/>
      <c r="FW998" s="110"/>
      <c r="FX998" s="118"/>
      <c r="FY998" s="93"/>
      <c r="FZ998" s="93"/>
      <c r="GA998" s="110"/>
      <c r="GB998" s="118"/>
      <c r="GC998" s="93"/>
      <c r="GD998" s="93"/>
      <c r="GE998" s="110"/>
      <c r="GF998" s="118"/>
      <c r="GG998" s="93"/>
      <c r="GH998" s="93"/>
      <c r="GI998" s="110"/>
      <c r="GJ998" s="118"/>
      <c r="GK998" s="93"/>
      <c r="GL998" s="93"/>
      <c r="GM998" s="110"/>
      <c r="GN998" s="118"/>
      <c r="GO998" s="93"/>
      <c r="GP998" s="93"/>
      <c r="GQ998" s="110"/>
    </row>
    <row r="999" spans="1:199" ht="15.75" x14ac:dyDescent="0.25">
      <c r="A999">
        <f t="shared" si="742"/>
        <v>1</v>
      </c>
      <c r="B999">
        <f t="shared" si="743"/>
        <v>1900</v>
      </c>
      <c r="D999" s="93"/>
      <c r="E999" s="93"/>
      <c r="F999" s="93"/>
      <c r="G999" s="110"/>
      <c r="H999" s="118"/>
      <c r="I999" s="93"/>
      <c r="J999" s="93"/>
      <c r="K999" s="110"/>
      <c r="L999" s="118"/>
      <c r="M999" s="93"/>
      <c r="N999" s="93"/>
      <c r="O999" s="110"/>
      <c r="P999" s="118"/>
      <c r="Q999" s="93"/>
      <c r="R999" s="93"/>
      <c r="S999" s="110"/>
      <c r="T999" s="118"/>
      <c r="U999" s="93"/>
      <c r="V999" s="93"/>
      <c r="W999" s="110"/>
      <c r="X999" s="118"/>
      <c r="Y999" s="93"/>
      <c r="Z999" s="93"/>
      <c r="AA999" s="110"/>
      <c r="AB999" s="118"/>
      <c r="AC999" s="93"/>
      <c r="AD999" s="93"/>
      <c r="AE999" s="110"/>
      <c r="AF999" s="118"/>
      <c r="AG999" s="93"/>
      <c r="AH999" s="93"/>
      <c r="AI999" s="110"/>
      <c r="AJ999" s="118"/>
      <c r="AK999" s="93"/>
      <c r="AL999" s="93"/>
      <c r="AM999" s="110"/>
      <c r="AN999" s="118"/>
      <c r="AO999" s="93"/>
      <c r="AP999" s="93"/>
      <c r="AQ999" s="110"/>
      <c r="AR999" s="118"/>
      <c r="AS999" s="93"/>
      <c r="AT999" s="93"/>
      <c r="AU999" s="110"/>
      <c r="AV999" s="118"/>
      <c r="AW999" s="93"/>
      <c r="AX999" s="93"/>
      <c r="AY999" s="110"/>
      <c r="AZ999" s="118"/>
      <c r="BA999" s="93"/>
      <c r="BB999" s="93"/>
      <c r="BC999" s="110"/>
      <c r="BD999" s="118"/>
      <c r="BE999" s="93"/>
      <c r="BF999" s="93"/>
      <c r="BG999" s="110"/>
      <c r="BH999" s="118"/>
      <c r="BI999" s="93"/>
      <c r="BJ999" s="93"/>
      <c r="BK999" s="110"/>
      <c r="BL999" s="118"/>
      <c r="BM999" s="93"/>
      <c r="BN999" s="93"/>
      <c r="BO999" s="110"/>
      <c r="BP999" s="118"/>
      <c r="BQ999" s="93"/>
      <c r="BR999" s="93"/>
      <c r="BS999" s="110"/>
      <c r="BT999" s="118"/>
      <c r="BU999" s="93"/>
      <c r="BV999" s="93"/>
      <c r="BW999" s="110"/>
      <c r="BX999" s="118"/>
      <c r="BY999" s="93"/>
      <c r="BZ999" s="93"/>
      <c r="CA999" s="110"/>
      <c r="CB999" s="118"/>
      <c r="CC999" s="93"/>
      <c r="CD999" s="93"/>
      <c r="CE999" s="110"/>
      <c r="CF999" s="118"/>
      <c r="CG999" s="93"/>
      <c r="CH999" s="93"/>
      <c r="CI999" s="110"/>
      <c r="CJ999" s="118"/>
      <c r="CK999" s="93"/>
      <c r="CL999" s="93"/>
      <c r="CM999" s="110"/>
      <c r="CN999" s="118"/>
      <c r="CO999" s="93"/>
      <c r="CP999" s="93"/>
      <c r="CQ999" s="110"/>
      <c r="CR999" s="118"/>
      <c r="CS999" s="93"/>
      <c r="CT999" s="93"/>
      <c r="CU999" s="110"/>
      <c r="CV999" s="118"/>
      <c r="CW999" s="93"/>
      <c r="CX999" s="93"/>
      <c r="CY999" s="110"/>
      <c r="CZ999" s="118"/>
      <c r="DA999" s="93"/>
      <c r="DB999" s="93"/>
      <c r="DC999" s="110"/>
      <c r="DD999" s="118"/>
      <c r="DE999" s="93"/>
      <c r="DF999" s="93"/>
      <c r="DG999" s="110"/>
      <c r="DH999" s="118"/>
      <c r="DI999" s="93"/>
      <c r="DJ999" s="93"/>
      <c r="DK999" s="110"/>
      <c r="DL999" s="118"/>
      <c r="DM999" s="93"/>
      <c r="DN999" s="93"/>
      <c r="DO999" s="110"/>
      <c r="DP999" s="118"/>
      <c r="DQ999" s="93"/>
      <c r="DR999" s="93"/>
      <c r="DS999" s="110"/>
      <c r="DT999" s="118"/>
      <c r="DU999" s="93"/>
      <c r="DV999" s="93"/>
      <c r="DW999" s="110"/>
      <c r="DX999" s="118"/>
      <c r="DY999" s="93"/>
      <c r="DZ999" s="93"/>
      <c r="EA999" s="110"/>
      <c r="EB999" s="118"/>
      <c r="EC999" s="93"/>
      <c r="ED999" s="93"/>
      <c r="EE999" s="110"/>
      <c r="EF999" s="118"/>
      <c r="EG999" s="93"/>
      <c r="EH999" s="93"/>
      <c r="EI999" s="110"/>
      <c r="EJ999" s="118"/>
      <c r="EK999" s="93"/>
      <c r="EL999" s="93"/>
      <c r="EM999" s="110"/>
      <c r="EN999" s="118"/>
      <c r="EO999" s="93"/>
      <c r="EP999" s="93"/>
      <c r="EQ999" s="110"/>
      <c r="ER999" s="118"/>
      <c r="ES999" s="93"/>
      <c r="ET999" s="93"/>
      <c r="EU999" s="110"/>
      <c r="EV999" s="118"/>
      <c r="EW999" s="93"/>
      <c r="EX999" s="93"/>
      <c r="EY999" s="110"/>
      <c r="EZ999" s="118"/>
      <c r="FA999" s="93"/>
      <c r="FB999" s="93"/>
      <c r="FC999" s="110"/>
      <c r="FD999" s="118"/>
      <c r="FE999" s="93"/>
      <c r="FF999" s="93"/>
      <c r="FG999" s="110"/>
      <c r="FH999" s="118"/>
      <c r="FI999" s="93"/>
      <c r="FJ999" s="93"/>
      <c r="FK999" s="110"/>
      <c r="FL999" s="118"/>
      <c r="FM999" s="93"/>
      <c r="FN999" s="93"/>
      <c r="FO999" s="110"/>
      <c r="FP999" s="118"/>
      <c r="FQ999" s="93"/>
      <c r="FR999" s="93"/>
      <c r="FS999" s="110"/>
      <c r="FT999" s="118"/>
      <c r="FU999" s="93"/>
      <c r="FV999" s="93"/>
      <c r="FW999" s="110"/>
      <c r="FX999" s="118"/>
      <c r="FY999" s="93"/>
      <c r="FZ999" s="93"/>
      <c r="GA999" s="110"/>
      <c r="GB999" s="118"/>
      <c r="GC999" s="93"/>
      <c r="GD999" s="93"/>
      <c r="GE999" s="110"/>
      <c r="GF999" s="118"/>
      <c r="GG999" s="93"/>
      <c r="GH999" s="93"/>
      <c r="GI999" s="110"/>
      <c r="GJ999" s="118"/>
      <c r="GK999" s="93"/>
      <c r="GL999" s="93"/>
      <c r="GM999" s="110"/>
      <c r="GN999" s="118"/>
      <c r="GO999" s="93"/>
      <c r="GP999" s="93"/>
      <c r="GQ999" s="110"/>
    </row>
    <row r="1000" spans="1:199" ht="15.75" x14ac:dyDescent="0.25">
      <c r="A1000">
        <f t="shared" si="742"/>
        <v>1</v>
      </c>
      <c r="B1000">
        <f t="shared" si="743"/>
        <v>1900</v>
      </c>
      <c r="D1000" s="93"/>
      <c r="E1000" s="93"/>
      <c r="F1000" s="93"/>
      <c r="G1000" s="110"/>
      <c r="H1000" s="118"/>
      <c r="I1000" s="93"/>
      <c r="J1000" s="93"/>
      <c r="K1000" s="110"/>
      <c r="L1000" s="118"/>
      <c r="M1000" s="93"/>
      <c r="N1000" s="93"/>
      <c r="O1000" s="110"/>
      <c r="P1000" s="118"/>
      <c r="Q1000" s="93"/>
      <c r="R1000" s="93"/>
      <c r="S1000" s="110"/>
      <c r="T1000" s="118"/>
      <c r="U1000" s="93"/>
      <c r="V1000" s="93"/>
      <c r="W1000" s="110"/>
      <c r="X1000" s="118"/>
      <c r="Y1000" s="93"/>
      <c r="Z1000" s="93"/>
      <c r="AA1000" s="110"/>
      <c r="AB1000" s="118"/>
      <c r="AC1000" s="93"/>
      <c r="AD1000" s="93"/>
      <c r="AE1000" s="110"/>
      <c r="AF1000" s="118"/>
      <c r="AG1000" s="93"/>
      <c r="AH1000" s="93"/>
      <c r="AI1000" s="110"/>
      <c r="AJ1000" s="118"/>
      <c r="AK1000" s="93"/>
      <c r="AL1000" s="93"/>
      <c r="AM1000" s="110"/>
      <c r="AN1000" s="118"/>
      <c r="AO1000" s="93"/>
      <c r="AP1000" s="93"/>
      <c r="AQ1000" s="110"/>
      <c r="AR1000" s="118"/>
      <c r="AS1000" s="93"/>
      <c r="AT1000" s="93"/>
      <c r="AU1000" s="110"/>
      <c r="AV1000" s="118"/>
      <c r="AW1000" s="93"/>
      <c r="AX1000" s="93"/>
      <c r="AY1000" s="110"/>
      <c r="AZ1000" s="118"/>
      <c r="BA1000" s="93"/>
      <c r="BB1000" s="93"/>
      <c r="BC1000" s="110"/>
      <c r="BD1000" s="118"/>
      <c r="BE1000" s="93"/>
      <c r="BF1000" s="93"/>
      <c r="BG1000" s="110"/>
      <c r="BH1000" s="118"/>
      <c r="BI1000" s="93"/>
      <c r="BJ1000" s="93"/>
      <c r="BK1000" s="110"/>
      <c r="BL1000" s="118"/>
      <c r="BM1000" s="93"/>
      <c r="BN1000" s="93"/>
      <c r="BO1000" s="110"/>
      <c r="BP1000" s="118"/>
      <c r="BQ1000" s="93"/>
      <c r="BR1000" s="93"/>
      <c r="BS1000" s="110"/>
      <c r="BT1000" s="118"/>
      <c r="BU1000" s="93"/>
      <c r="BV1000" s="93"/>
      <c r="BW1000" s="110"/>
      <c r="BX1000" s="118"/>
      <c r="BY1000" s="93"/>
      <c r="BZ1000" s="93"/>
      <c r="CA1000" s="110"/>
      <c r="CB1000" s="118"/>
      <c r="CC1000" s="93"/>
      <c r="CD1000" s="93"/>
      <c r="CE1000" s="110"/>
      <c r="CF1000" s="118"/>
      <c r="CG1000" s="93"/>
      <c r="CH1000" s="93"/>
      <c r="CI1000" s="110"/>
      <c r="CJ1000" s="118"/>
      <c r="CK1000" s="93"/>
      <c r="CL1000" s="93"/>
      <c r="CM1000" s="110"/>
      <c r="CN1000" s="118"/>
      <c r="CO1000" s="93"/>
      <c r="CP1000" s="93"/>
      <c r="CQ1000" s="110"/>
      <c r="CR1000" s="118"/>
      <c r="CS1000" s="93"/>
      <c r="CT1000" s="93"/>
      <c r="CU1000" s="110"/>
      <c r="CV1000" s="118"/>
      <c r="CW1000" s="93"/>
      <c r="CX1000" s="93"/>
      <c r="CY1000" s="110"/>
      <c r="CZ1000" s="118"/>
      <c r="DA1000" s="93"/>
      <c r="DB1000" s="93"/>
      <c r="DC1000" s="110"/>
      <c r="DD1000" s="118"/>
      <c r="DE1000" s="93"/>
      <c r="DF1000" s="93"/>
      <c r="DG1000" s="110"/>
      <c r="DH1000" s="118"/>
      <c r="DI1000" s="93"/>
      <c r="DJ1000" s="93"/>
      <c r="DK1000" s="110"/>
      <c r="DL1000" s="118"/>
      <c r="DM1000" s="93"/>
      <c r="DN1000" s="93"/>
      <c r="DO1000" s="110"/>
      <c r="DP1000" s="118"/>
      <c r="DQ1000" s="93"/>
      <c r="DR1000" s="93"/>
      <c r="DS1000" s="110"/>
      <c r="DT1000" s="118"/>
      <c r="DU1000" s="93"/>
      <c r="DV1000" s="93"/>
      <c r="DW1000" s="110"/>
      <c r="DX1000" s="118"/>
      <c r="DY1000" s="93"/>
      <c r="DZ1000" s="93"/>
      <c r="EA1000" s="110"/>
      <c r="EB1000" s="118"/>
      <c r="EC1000" s="93"/>
      <c r="ED1000" s="93"/>
      <c r="EE1000" s="110"/>
      <c r="EF1000" s="118"/>
      <c r="EG1000" s="93"/>
      <c r="EH1000" s="93"/>
      <c r="EI1000" s="110"/>
      <c r="EJ1000" s="118"/>
      <c r="EK1000" s="93"/>
      <c r="EL1000" s="93"/>
      <c r="EM1000" s="110"/>
      <c r="EN1000" s="118"/>
      <c r="EO1000" s="93"/>
      <c r="EP1000" s="93"/>
      <c r="EQ1000" s="110"/>
      <c r="ER1000" s="118"/>
      <c r="ES1000" s="93"/>
      <c r="ET1000" s="93"/>
      <c r="EU1000" s="110"/>
      <c r="EV1000" s="118"/>
      <c r="EW1000" s="93"/>
      <c r="EX1000" s="93"/>
      <c r="EY1000" s="110"/>
      <c r="EZ1000" s="118"/>
      <c r="FA1000" s="93"/>
      <c r="FB1000" s="93"/>
      <c r="FC1000" s="110"/>
      <c r="FD1000" s="118"/>
      <c r="FE1000" s="93"/>
      <c r="FF1000" s="93"/>
      <c r="FG1000" s="110"/>
      <c r="FH1000" s="118"/>
      <c r="FI1000" s="93"/>
      <c r="FJ1000" s="93"/>
      <c r="FK1000" s="110"/>
      <c r="FL1000" s="118"/>
      <c r="FM1000" s="93"/>
      <c r="FN1000" s="93"/>
      <c r="FO1000" s="110"/>
      <c r="FP1000" s="118"/>
      <c r="FQ1000" s="93"/>
      <c r="FR1000" s="93"/>
      <c r="FS1000" s="110"/>
      <c r="FT1000" s="118"/>
      <c r="FU1000" s="93"/>
      <c r="FV1000" s="93"/>
      <c r="FW1000" s="110"/>
      <c r="FX1000" s="118"/>
      <c r="FY1000" s="93"/>
      <c r="FZ1000" s="93"/>
      <c r="GA1000" s="110"/>
      <c r="GB1000" s="118"/>
      <c r="GC1000" s="93"/>
      <c r="GD1000" s="93"/>
      <c r="GE1000" s="110"/>
      <c r="GF1000" s="118"/>
      <c r="GG1000" s="93"/>
      <c r="GH1000" s="93"/>
      <c r="GI1000" s="110"/>
      <c r="GJ1000" s="118"/>
      <c r="GK1000" s="93"/>
      <c r="GL1000" s="93"/>
      <c r="GM1000" s="110"/>
      <c r="GN1000" s="118"/>
      <c r="GO1000" s="93"/>
      <c r="GP1000" s="93"/>
      <c r="GQ1000" s="110"/>
    </row>
    <row r="1001" spans="1:199" ht="15.75" x14ac:dyDescent="0.25">
      <c r="A1001">
        <f t="shared" si="742"/>
        <v>1</v>
      </c>
      <c r="B1001">
        <f t="shared" si="743"/>
        <v>1900</v>
      </c>
      <c r="D1001" s="93"/>
      <c r="E1001" s="93"/>
      <c r="F1001" s="93"/>
      <c r="G1001" s="110"/>
      <c r="H1001" s="118"/>
      <c r="I1001" s="93"/>
      <c r="J1001" s="93"/>
      <c r="K1001" s="110"/>
      <c r="L1001" s="118"/>
      <c r="M1001" s="93"/>
      <c r="N1001" s="93"/>
      <c r="O1001" s="110"/>
      <c r="P1001" s="118"/>
      <c r="Q1001" s="93"/>
      <c r="R1001" s="93"/>
      <c r="S1001" s="110"/>
      <c r="T1001" s="118"/>
      <c r="U1001" s="93"/>
      <c r="V1001" s="93"/>
      <c r="W1001" s="110"/>
      <c r="X1001" s="118"/>
      <c r="Y1001" s="93"/>
      <c r="Z1001" s="93"/>
      <c r="AA1001" s="110"/>
      <c r="AB1001" s="118"/>
      <c r="AC1001" s="93"/>
      <c r="AD1001" s="93"/>
      <c r="AE1001" s="110"/>
      <c r="AF1001" s="118"/>
      <c r="AG1001" s="93"/>
      <c r="AH1001" s="93"/>
      <c r="AI1001" s="110"/>
      <c r="AJ1001" s="118"/>
      <c r="AK1001" s="93"/>
      <c r="AL1001" s="93"/>
      <c r="AM1001" s="110"/>
      <c r="AN1001" s="118"/>
      <c r="AO1001" s="93"/>
      <c r="AP1001" s="93"/>
      <c r="AQ1001" s="110"/>
      <c r="AR1001" s="118"/>
      <c r="AS1001" s="93"/>
      <c r="AT1001" s="93"/>
      <c r="AU1001" s="110"/>
      <c r="AV1001" s="118"/>
      <c r="AW1001" s="93"/>
      <c r="AX1001" s="93"/>
      <c r="AY1001" s="110"/>
      <c r="AZ1001" s="118"/>
      <c r="BA1001" s="93"/>
      <c r="BB1001" s="93"/>
      <c r="BC1001" s="110"/>
      <c r="BD1001" s="118"/>
      <c r="BE1001" s="93"/>
      <c r="BF1001" s="93"/>
      <c r="BG1001" s="110"/>
      <c r="BH1001" s="118"/>
      <c r="BI1001" s="93"/>
      <c r="BJ1001" s="93"/>
      <c r="BK1001" s="110"/>
      <c r="BL1001" s="118"/>
      <c r="BM1001" s="93"/>
      <c r="BN1001" s="93"/>
      <c r="BO1001" s="110"/>
      <c r="BP1001" s="118"/>
      <c r="BQ1001" s="93"/>
      <c r="BR1001" s="93"/>
      <c r="BS1001" s="110"/>
      <c r="BT1001" s="118"/>
      <c r="BU1001" s="93"/>
      <c r="BV1001" s="93"/>
      <c r="BW1001" s="110"/>
      <c r="BX1001" s="118"/>
      <c r="BY1001" s="93"/>
      <c r="BZ1001" s="93"/>
      <c r="CA1001" s="110"/>
      <c r="CB1001" s="118"/>
      <c r="CC1001" s="93"/>
      <c r="CD1001" s="93"/>
      <c r="CE1001" s="110"/>
      <c r="CF1001" s="118"/>
      <c r="CG1001" s="93"/>
      <c r="CH1001" s="93"/>
      <c r="CI1001" s="110"/>
      <c r="CJ1001" s="118"/>
      <c r="CK1001" s="93"/>
      <c r="CL1001" s="93"/>
      <c r="CM1001" s="110"/>
      <c r="CN1001" s="118"/>
      <c r="CO1001" s="93"/>
      <c r="CP1001" s="93"/>
      <c r="CQ1001" s="110"/>
      <c r="CR1001" s="118"/>
      <c r="CS1001" s="93"/>
      <c r="CT1001" s="93"/>
      <c r="CU1001" s="110"/>
      <c r="CV1001" s="118"/>
      <c r="CW1001" s="93"/>
      <c r="CX1001" s="93"/>
      <c r="CY1001" s="110"/>
      <c r="CZ1001" s="118"/>
      <c r="DA1001" s="93"/>
      <c r="DB1001" s="93"/>
      <c r="DC1001" s="110"/>
      <c r="DD1001" s="118"/>
      <c r="DE1001" s="93"/>
      <c r="DF1001" s="93"/>
      <c r="DG1001" s="110"/>
      <c r="DH1001" s="118"/>
      <c r="DI1001" s="93"/>
      <c r="DJ1001" s="93"/>
      <c r="DK1001" s="110"/>
      <c r="DL1001" s="118"/>
      <c r="DM1001" s="93"/>
      <c r="DN1001" s="93"/>
      <c r="DO1001" s="110"/>
      <c r="DP1001" s="118"/>
      <c r="DQ1001" s="93"/>
      <c r="DR1001" s="93"/>
      <c r="DS1001" s="110"/>
      <c r="DT1001" s="118"/>
      <c r="DU1001" s="93"/>
      <c r="DV1001" s="93"/>
      <c r="DW1001" s="110"/>
      <c r="DX1001" s="118"/>
      <c r="DY1001" s="93"/>
      <c r="DZ1001" s="93"/>
      <c r="EA1001" s="110"/>
      <c r="EB1001" s="118"/>
      <c r="EC1001" s="93"/>
      <c r="ED1001" s="93"/>
      <c r="EE1001" s="110"/>
      <c r="EF1001" s="118"/>
      <c r="EG1001" s="93"/>
      <c r="EH1001" s="93"/>
      <c r="EI1001" s="110"/>
      <c r="EJ1001" s="118"/>
      <c r="EK1001" s="93"/>
      <c r="EL1001" s="93"/>
      <c r="EM1001" s="110"/>
      <c r="EN1001" s="118"/>
      <c r="EO1001" s="93"/>
      <c r="EP1001" s="93"/>
      <c r="EQ1001" s="110"/>
      <c r="ER1001" s="118"/>
      <c r="ES1001" s="93"/>
      <c r="ET1001" s="93"/>
      <c r="EU1001" s="110"/>
      <c r="EV1001" s="118"/>
      <c r="EW1001" s="93"/>
      <c r="EX1001" s="93"/>
      <c r="EY1001" s="110"/>
      <c r="EZ1001" s="118"/>
      <c r="FA1001" s="93"/>
      <c r="FB1001" s="93"/>
      <c r="FC1001" s="110"/>
      <c r="FD1001" s="118"/>
      <c r="FE1001" s="93"/>
      <c r="FF1001" s="93"/>
      <c r="FG1001" s="110"/>
      <c r="FH1001" s="118"/>
      <c r="FI1001" s="93"/>
      <c r="FJ1001" s="93"/>
      <c r="FK1001" s="110"/>
      <c r="FL1001" s="118"/>
      <c r="FM1001" s="93"/>
      <c r="FN1001" s="93"/>
      <c r="FO1001" s="110"/>
      <c r="FP1001" s="118"/>
      <c r="FQ1001" s="93"/>
      <c r="FR1001" s="93"/>
      <c r="FS1001" s="110"/>
      <c r="FT1001" s="118"/>
      <c r="FU1001" s="93"/>
      <c r="FV1001" s="93"/>
      <c r="FW1001" s="110"/>
      <c r="FX1001" s="118"/>
      <c r="FY1001" s="93"/>
      <c r="FZ1001" s="93"/>
      <c r="GA1001" s="110"/>
      <c r="GB1001" s="118"/>
      <c r="GC1001" s="93"/>
      <c r="GD1001" s="93"/>
      <c r="GE1001" s="110"/>
      <c r="GF1001" s="118"/>
      <c r="GG1001" s="93"/>
      <c r="GH1001" s="93"/>
      <c r="GI1001" s="110"/>
      <c r="GJ1001" s="118"/>
      <c r="GK1001" s="93"/>
      <c r="GL1001" s="93"/>
      <c r="GM1001" s="110"/>
      <c r="GN1001" s="118"/>
      <c r="GO1001" s="93"/>
      <c r="GP1001" s="93"/>
      <c r="GQ1001" s="110"/>
    </row>
    <row r="1002" spans="1:199" ht="15.75" x14ac:dyDescent="0.25">
      <c r="A1002">
        <f t="shared" si="742"/>
        <v>1</v>
      </c>
      <c r="B1002">
        <f t="shared" si="743"/>
        <v>1900</v>
      </c>
      <c r="D1002" s="93"/>
      <c r="E1002" s="93"/>
      <c r="F1002" s="93"/>
      <c r="G1002" s="110"/>
      <c r="H1002" s="118"/>
      <c r="I1002" s="93"/>
      <c r="J1002" s="93"/>
      <c r="K1002" s="110"/>
      <c r="L1002" s="118"/>
      <c r="M1002" s="93"/>
      <c r="N1002" s="93"/>
      <c r="O1002" s="110"/>
      <c r="P1002" s="118"/>
      <c r="Q1002" s="93"/>
      <c r="R1002" s="93"/>
      <c r="S1002" s="110"/>
      <c r="T1002" s="118"/>
      <c r="U1002" s="93"/>
      <c r="V1002" s="93"/>
      <c r="W1002" s="110"/>
      <c r="X1002" s="118"/>
      <c r="Y1002" s="93"/>
      <c r="Z1002" s="93"/>
      <c r="AA1002" s="110"/>
      <c r="AB1002" s="118"/>
      <c r="AC1002" s="93"/>
      <c r="AD1002" s="93"/>
      <c r="AE1002" s="110"/>
      <c r="AF1002" s="118"/>
      <c r="AG1002" s="93"/>
      <c r="AH1002" s="93"/>
      <c r="AI1002" s="110"/>
      <c r="AJ1002" s="118"/>
      <c r="AK1002" s="93"/>
      <c r="AL1002" s="93"/>
      <c r="AM1002" s="110"/>
      <c r="AN1002" s="118"/>
      <c r="AO1002" s="93"/>
      <c r="AP1002" s="93"/>
      <c r="AQ1002" s="110"/>
      <c r="AR1002" s="118"/>
      <c r="AS1002" s="93"/>
      <c r="AT1002" s="93"/>
      <c r="AU1002" s="110"/>
      <c r="AV1002" s="118"/>
      <c r="AW1002" s="93"/>
      <c r="AX1002" s="93"/>
      <c r="AY1002" s="110"/>
      <c r="AZ1002" s="118"/>
      <c r="BA1002" s="93"/>
      <c r="BB1002" s="93"/>
      <c r="BC1002" s="110"/>
      <c r="BD1002" s="118"/>
      <c r="BE1002" s="93"/>
      <c r="BF1002" s="93"/>
      <c r="BG1002" s="110"/>
      <c r="BH1002" s="118"/>
      <c r="BI1002" s="93"/>
      <c r="BJ1002" s="93"/>
      <c r="BK1002" s="110"/>
      <c r="BL1002" s="118"/>
      <c r="BM1002" s="93"/>
      <c r="BN1002" s="93"/>
      <c r="BO1002" s="110"/>
      <c r="BP1002" s="118"/>
      <c r="BQ1002" s="93"/>
      <c r="BR1002" s="93"/>
      <c r="BS1002" s="110"/>
      <c r="BT1002" s="118"/>
      <c r="BU1002" s="93"/>
      <c r="BV1002" s="93"/>
      <c r="BW1002" s="110"/>
      <c r="BX1002" s="118"/>
      <c r="BY1002" s="93"/>
      <c r="BZ1002" s="93"/>
      <c r="CA1002" s="110"/>
      <c r="CB1002" s="118"/>
      <c r="CC1002" s="93"/>
      <c r="CD1002" s="93"/>
      <c r="CE1002" s="110"/>
      <c r="CF1002" s="118"/>
      <c r="CG1002" s="93"/>
      <c r="CH1002" s="93"/>
      <c r="CI1002" s="110"/>
      <c r="CJ1002" s="118"/>
      <c r="CK1002" s="93"/>
      <c r="CL1002" s="93"/>
      <c r="CM1002" s="110"/>
      <c r="CN1002" s="118"/>
      <c r="CO1002" s="93"/>
      <c r="CP1002" s="93"/>
      <c r="CQ1002" s="110"/>
      <c r="CR1002" s="118"/>
      <c r="CS1002" s="93"/>
      <c r="CT1002" s="93"/>
      <c r="CU1002" s="110"/>
      <c r="CV1002" s="118"/>
      <c r="CW1002" s="93"/>
      <c r="CX1002" s="93"/>
      <c r="CY1002" s="110"/>
      <c r="CZ1002" s="118"/>
      <c r="DA1002" s="93"/>
      <c r="DB1002" s="93"/>
      <c r="DC1002" s="110"/>
      <c r="DD1002" s="118"/>
      <c r="DE1002" s="93"/>
      <c r="DF1002" s="93"/>
      <c r="DG1002" s="110"/>
      <c r="DH1002" s="118"/>
      <c r="DI1002" s="93"/>
      <c r="DJ1002" s="93"/>
      <c r="DK1002" s="110"/>
      <c r="DL1002" s="118"/>
      <c r="DM1002" s="93"/>
      <c r="DN1002" s="93"/>
      <c r="DO1002" s="110"/>
      <c r="DP1002" s="118"/>
      <c r="DQ1002" s="93"/>
      <c r="DR1002" s="93"/>
      <c r="DS1002" s="110"/>
      <c r="DT1002" s="118"/>
      <c r="DU1002" s="93"/>
      <c r="DV1002" s="93"/>
      <c r="DW1002" s="110"/>
      <c r="DX1002" s="118"/>
      <c r="DY1002" s="93"/>
      <c r="DZ1002" s="93"/>
      <c r="EA1002" s="110"/>
      <c r="EB1002" s="118"/>
      <c r="EC1002" s="93"/>
      <c r="ED1002" s="93"/>
      <c r="EE1002" s="110"/>
      <c r="EF1002" s="118"/>
      <c r="EG1002" s="93"/>
      <c r="EH1002" s="93"/>
      <c r="EI1002" s="110"/>
      <c r="EJ1002" s="118"/>
      <c r="EK1002" s="93"/>
      <c r="EL1002" s="93"/>
      <c r="EM1002" s="110"/>
      <c r="EN1002" s="118"/>
      <c r="EO1002" s="93"/>
      <c r="EP1002" s="93"/>
      <c r="EQ1002" s="110"/>
      <c r="ER1002" s="118"/>
      <c r="ES1002" s="93"/>
      <c r="ET1002" s="93"/>
      <c r="EU1002" s="110"/>
      <c r="EV1002" s="118"/>
      <c r="EW1002" s="93"/>
      <c r="EX1002" s="93"/>
      <c r="EY1002" s="110"/>
      <c r="EZ1002" s="118"/>
      <c r="FA1002" s="93"/>
      <c r="FB1002" s="93"/>
      <c r="FC1002" s="110"/>
      <c r="FD1002" s="118"/>
      <c r="FE1002" s="93"/>
      <c r="FF1002" s="93"/>
      <c r="FG1002" s="110"/>
      <c r="FH1002" s="118"/>
      <c r="FI1002" s="93"/>
      <c r="FJ1002" s="93"/>
      <c r="FK1002" s="110"/>
      <c r="FL1002" s="118"/>
      <c r="FM1002" s="93"/>
      <c r="FN1002" s="93"/>
      <c r="FO1002" s="110"/>
      <c r="FP1002" s="118"/>
      <c r="FQ1002" s="93"/>
      <c r="FR1002" s="93"/>
      <c r="FS1002" s="110"/>
      <c r="FT1002" s="118"/>
      <c r="FU1002" s="93"/>
      <c r="FV1002" s="93"/>
      <c r="FW1002" s="110"/>
      <c r="FX1002" s="118"/>
      <c r="FY1002" s="93"/>
      <c r="FZ1002" s="93"/>
      <c r="GA1002" s="110"/>
      <c r="GB1002" s="118"/>
      <c r="GC1002" s="93"/>
      <c r="GD1002" s="93"/>
      <c r="GE1002" s="110"/>
      <c r="GF1002" s="118"/>
      <c r="GG1002" s="93"/>
      <c r="GH1002" s="93"/>
      <c r="GI1002" s="110"/>
      <c r="GJ1002" s="118"/>
      <c r="GK1002" s="93"/>
      <c r="GL1002" s="93"/>
      <c r="GM1002" s="110"/>
      <c r="GN1002" s="118"/>
      <c r="GO1002" s="93"/>
      <c r="GP1002" s="93"/>
      <c r="GQ1002" s="110"/>
    </row>
    <row r="1003" spans="1:199" ht="15.75" x14ac:dyDescent="0.25">
      <c r="A1003">
        <f t="shared" si="742"/>
        <v>1</v>
      </c>
      <c r="B1003">
        <f t="shared" si="743"/>
        <v>1900</v>
      </c>
      <c r="D1003" s="93"/>
      <c r="E1003" s="93"/>
      <c r="F1003" s="93"/>
      <c r="G1003" s="110"/>
      <c r="H1003" s="118"/>
      <c r="I1003" s="93"/>
      <c r="J1003" s="93"/>
      <c r="K1003" s="110"/>
      <c r="L1003" s="118"/>
      <c r="M1003" s="93"/>
      <c r="N1003" s="93"/>
      <c r="O1003" s="110"/>
      <c r="P1003" s="118"/>
      <c r="Q1003" s="93"/>
      <c r="R1003" s="93"/>
      <c r="S1003" s="110"/>
      <c r="T1003" s="118"/>
      <c r="U1003" s="93"/>
      <c r="V1003" s="93"/>
      <c r="W1003" s="110"/>
      <c r="X1003" s="118"/>
      <c r="Y1003" s="93"/>
      <c r="Z1003" s="93"/>
      <c r="AA1003" s="110"/>
      <c r="AB1003" s="118"/>
      <c r="AC1003" s="93"/>
      <c r="AD1003" s="93"/>
      <c r="AE1003" s="110"/>
      <c r="AF1003" s="118"/>
      <c r="AG1003" s="93"/>
      <c r="AH1003" s="93"/>
      <c r="AI1003" s="110"/>
      <c r="AJ1003" s="118"/>
      <c r="AK1003" s="93"/>
      <c r="AL1003" s="93"/>
      <c r="AM1003" s="110"/>
      <c r="AN1003" s="118"/>
      <c r="AO1003" s="93"/>
      <c r="AP1003" s="93"/>
      <c r="AQ1003" s="110"/>
      <c r="AR1003" s="118"/>
      <c r="AS1003" s="93"/>
      <c r="AT1003" s="93"/>
      <c r="AU1003" s="110"/>
      <c r="AV1003" s="118"/>
      <c r="AW1003" s="93"/>
      <c r="AX1003" s="93"/>
      <c r="AY1003" s="110"/>
      <c r="AZ1003" s="118"/>
      <c r="BA1003" s="93"/>
      <c r="BB1003" s="93"/>
      <c r="BC1003" s="110"/>
      <c r="BD1003" s="118"/>
      <c r="BE1003" s="93"/>
      <c r="BF1003" s="93"/>
      <c r="BG1003" s="110"/>
      <c r="BH1003" s="118"/>
      <c r="BI1003" s="93"/>
      <c r="BJ1003" s="93"/>
      <c r="BK1003" s="110"/>
      <c r="BL1003" s="118"/>
      <c r="BM1003" s="93"/>
      <c r="BN1003" s="93"/>
      <c r="BO1003" s="110"/>
      <c r="BP1003" s="118"/>
      <c r="BQ1003" s="93"/>
      <c r="BR1003" s="93"/>
      <c r="BS1003" s="110"/>
      <c r="BT1003" s="118"/>
      <c r="BU1003" s="93"/>
      <c r="BV1003" s="93"/>
      <c r="BW1003" s="110"/>
      <c r="BX1003" s="118"/>
      <c r="BY1003" s="93"/>
      <c r="BZ1003" s="93"/>
      <c r="CA1003" s="110"/>
      <c r="CB1003" s="118"/>
      <c r="CC1003" s="93"/>
      <c r="CD1003" s="93"/>
      <c r="CE1003" s="110"/>
      <c r="CF1003" s="118"/>
      <c r="CG1003" s="93"/>
      <c r="CH1003" s="93"/>
      <c r="CI1003" s="110"/>
      <c r="CJ1003" s="118"/>
      <c r="CK1003" s="93"/>
      <c r="CL1003" s="93"/>
      <c r="CM1003" s="110"/>
      <c r="CN1003" s="118"/>
      <c r="CO1003" s="93"/>
      <c r="CP1003" s="93"/>
      <c r="CQ1003" s="110"/>
      <c r="CR1003" s="118"/>
      <c r="CS1003" s="93"/>
      <c r="CT1003" s="93"/>
      <c r="CU1003" s="110"/>
      <c r="CV1003" s="118"/>
      <c r="CW1003" s="93"/>
      <c r="CX1003" s="93"/>
      <c r="CY1003" s="110"/>
      <c r="CZ1003" s="118"/>
      <c r="DA1003" s="93"/>
      <c r="DB1003" s="93"/>
      <c r="DC1003" s="110"/>
      <c r="DD1003" s="118"/>
      <c r="DE1003" s="93"/>
      <c r="DF1003" s="93"/>
      <c r="DG1003" s="110"/>
      <c r="DH1003" s="118"/>
      <c r="DI1003" s="93"/>
      <c r="DJ1003" s="93"/>
      <c r="DK1003" s="110"/>
      <c r="DL1003" s="118"/>
      <c r="DM1003" s="93"/>
      <c r="DN1003" s="93"/>
      <c r="DO1003" s="110"/>
      <c r="DP1003" s="118"/>
      <c r="DQ1003" s="93"/>
      <c r="DR1003" s="93"/>
      <c r="DS1003" s="110"/>
      <c r="DT1003" s="118"/>
      <c r="DU1003" s="93"/>
      <c r="DV1003" s="93"/>
      <c r="DW1003" s="110"/>
      <c r="DX1003" s="118"/>
      <c r="DY1003" s="93"/>
      <c r="DZ1003" s="93"/>
      <c r="EA1003" s="110"/>
      <c r="EB1003" s="118"/>
      <c r="EC1003" s="93"/>
      <c r="ED1003" s="93"/>
      <c r="EE1003" s="110"/>
      <c r="EF1003" s="118"/>
      <c r="EG1003" s="93"/>
      <c r="EH1003" s="93"/>
      <c r="EI1003" s="110"/>
      <c r="EJ1003" s="118"/>
      <c r="EK1003" s="93"/>
      <c r="EL1003" s="93"/>
      <c r="EM1003" s="110"/>
      <c r="EN1003" s="118"/>
      <c r="EO1003" s="93"/>
      <c r="EP1003" s="93"/>
      <c r="EQ1003" s="110"/>
      <c r="ER1003" s="118"/>
      <c r="ES1003" s="93"/>
      <c r="ET1003" s="93"/>
      <c r="EU1003" s="110"/>
      <c r="EV1003" s="118"/>
      <c r="EW1003" s="93"/>
      <c r="EX1003" s="93"/>
      <c r="EY1003" s="110"/>
      <c r="EZ1003" s="118"/>
      <c r="FA1003" s="93"/>
      <c r="FB1003" s="93"/>
      <c r="FC1003" s="110"/>
      <c r="FD1003" s="118"/>
      <c r="FE1003" s="93"/>
      <c r="FF1003" s="93"/>
      <c r="FG1003" s="110"/>
      <c r="FH1003" s="118"/>
      <c r="FI1003" s="93"/>
      <c r="FJ1003" s="93"/>
      <c r="FK1003" s="110"/>
      <c r="FL1003" s="118"/>
      <c r="FM1003" s="93"/>
      <c r="FN1003" s="93"/>
      <c r="FO1003" s="110"/>
      <c r="FP1003" s="118"/>
      <c r="FQ1003" s="93"/>
      <c r="FR1003" s="93"/>
      <c r="FS1003" s="110"/>
      <c r="FT1003" s="118"/>
      <c r="FU1003" s="93"/>
      <c r="FV1003" s="93"/>
      <c r="FW1003" s="110"/>
      <c r="FX1003" s="118"/>
      <c r="FY1003" s="93"/>
      <c r="FZ1003" s="93"/>
      <c r="GA1003" s="110"/>
      <c r="GB1003" s="118"/>
      <c r="GC1003" s="93"/>
      <c r="GD1003" s="93"/>
      <c r="GE1003" s="110"/>
      <c r="GF1003" s="118"/>
      <c r="GG1003" s="93"/>
      <c r="GH1003" s="93"/>
      <c r="GI1003" s="110"/>
      <c r="GJ1003" s="118"/>
      <c r="GK1003" s="93"/>
      <c r="GL1003" s="93"/>
      <c r="GM1003" s="110"/>
      <c r="GN1003" s="118"/>
      <c r="GO1003" s="93"/>
      <c r="GP1003" s="93"/>
      <c r="GQ1003" s="110"/>
    </row>
    <row r="1004" spans="1:199" ht="15.75" x14ac:dyDescent="0.25">
      <c r="A1004">
        <f t="shared" si="742"/>
        <v>1</v>
      </c>
      <c r="B1004">
        <f t="shared" si="743"/>
        <v>1900</v>
      </c>
      <c r="D1004" s="93"/>
      <c r="E1004" s="93"/>
      <c r="F1004" s="93"/>
      <c r="G1004" s="110"/>
      <c r="H1004" s="118"/>
      <c r="I1004" s="93"/>
      <c r="J1004" s="93"/>
      <c r="K1004" s="110"/>
      <c r="L1004" s="118"/>
      <c r="M1004" s="93"/>
      <c r="N1004" s="93"/>
      <c r="O1004" s="110"/>
      <c r="P1004" s="118"/>
      <c r="Q1004" s="93"/>
      <c r="R1004" s="93"/>
      <c r="S1004" s="110"/>
      <c r="T1004" s="118"/>
      <c r="U1004" s="93"/>
      <c r="V1004" s="93"/>
      <c r="W1004" s="110"/>
      <c r="X1004" s="118"/>
      <c r="Y1004" s="93"/>
      <c r="Z1004" s="93"/>
      <c r="AA1004" s="110"/>
      <c r="AB1004" s="118"/>
      <c r="AC1004" s="93"/>
      <c r="AD1004" s="93"/>
      <c r="AE1004" s="110"/>
      <c r="AF1004" s="118"/>
      <c r="AG1004" s="93"/>
      <c r="AH1004" s="93"/>
      <c r="AI1004" s="110"/>
      <c r="AJ1004" s="118"/>
      <c r="AK1004" s="93"/>
      <c r="AL1004" s="93"/>
      <c r="AM1004" s="110"/>
      <c r="AN1004" s="118"/>
      <c r="AO1004" s="93"/>
      <c r="AP1004" s="93"/>
      <c r="AQ1004" s="110"/>
      <c r="AR1004" s="118"/>
      <c r="AS1004" s="93"/>
      <c r="AT1004" s="93"/>
      <c r="AU1004" s="110"/>
      <c r="AV1004" s="118"/>
      <c r="AW1004" s="93"/>
      <c r="AX1004" s="93"/>
      <c r="AY1004" s="110"/>
      <c r="AZ1004" s="118"/>
      <c r="BA1004" s="93"/>
      <c r="BB1004" s="93"/>
      <c r="BC1004" s="110"/>
      <c r="BD1004" s="118"/>
      <c r="BE1004" s="93"/>
      <c r="BF1004" s="93"/>
      <c r="BG1004" s="110"/>
      <c r="BH1004" s="118"/>
      <c r="BI1004" s="93"/>
      <c r="BJ1004" s="93"/>
      <c r="BK1004" s="110"/>
      <c r="BL1004" s="118"/>
      <c r="BM1004" s="93"/>
      <c r="BN1004" s="93"/>
      <c r="BO1004" s="110"/>
      <c r="BP1004" s="118"/>
      <c r="BQ1004" s="93"/>
      <c r="BR1004" s="93"/>
      <c r="BS1004" s="110"/>
      <c r="BT1004" s="118"/>
      <c r="BU1004" s="93"/>
      <c r="BV1004" s="93"/>
      <c r="BW1004" s="110"/>
      <c r="BX1004" s="118"/>
      <c r="BY1004" s="93"/>
      <c r="BZ1004" s="93"/>
      <c r="CA1004" s="110"/>
      <c r="CB1004" s="118"/>
      <c r="CC1004" s="93"/>
      <c r="CD1004" s="93"/>
      <c r="CE1004" s="110"/>
      <c r="CF1004" s="118"/>
      <c r="CG1004" s="93"/>
      <c r="CH1004" s="93"/>
      <c r="CI1004" s="110"/>
      <c r="CJ1004" s="118"/>
      <c r="CK1004" s="93"/>
      <c r="CL1004" s="93"/>
      <c r="CM1004" s="110"/>
      <c r="CN1004" s="118"/>
      <c r="CO1004" s="93"/>
      <c r="CP1004" s="93"/>
      <c r="CQ1004" s="110"/>
      <c r="CR1004" s="118"/>
      <c r="CS1004" s="93"/>
      <c r="CT1004" s="93"/>
      <c r="CU1004" s="110"/>
      <c r="CV1004" s="118"/>
      <c r="CW1004" s="93"/>
      <c r="CX1004" s="93"/>
      <c r="CY1004" s="110"/>
      <c r="CZ1004" s="118"/>
      <c r="DA1004" s="93"/>
      <c r="DB1004" s="93"/>
      <c r="DC1004" s="110"/>
      <c r="DD1004" s="118"/>
      <c r="DE1004" s="93"/>
      <c r="DF1004" s="93"/>
      <c r="DG1004" s="110"/>
      <c r="DH1004" s="118"/>
      <c r="DI1004" s="93"/>
      <c r="DJ1004" s="93"/>
      <c r="DK1004" s="110"/>
      <c r="DL1004" s="118"/>
      <c r="DM1004" s="93"/>
      <c r="DN1004" s="93"/>
      <c r="DO1004" s="110"/>
      <c r="DP1004" s="118"/>
      <c r="DQ1004" s="93"/>
      <c r="DR1004" s="93"/>
      <c r="DS1004" s="110"/>
      <c r="DT1004" s="118"/>
      <c r="DU1004" s="93"/>
      <c r="DV1004" s="93"/>
      <c r="DW1004" s="110"/>
      <c r="DX1004" s="118"/>
      <c r="DY1004" s="93"/>
      <c r="DZ1004" s="93"/>
      <c r="EA1004" s="110"/>
      <c r="EB1004" s="118"/>
      <c r="EC1004" s="93"/>
      <c r="ED1004" s="93"/>
      <c r="EE1004" s="110"/>
      <c r="EF1004" s="118"/>
      <c r="EG1004" s="93"/>
      <c r="EH1004" s="93"/>
      <c r="EI1004" s="110"/>
      <c r="EJ1004" s="118"/>
      <c r="EK1004" s="93"/>
      <c r="EL1004" s="93"/>
      <c r="EM1004" s="110"/>
      <c r="EN1004" s="118"/>
      <c r="EO1004" s="93"/>
      <c r="EP1004" s="93"/>
      <c r="EQ1004" s="110"/>
      <c r="ER1004" s="118"/>
      <c r="ES1004" s="93"/>
      <c r="ET1004" s="93"/>
      <c r="EU1004" s="110"/>
      <c r="EV1004" s="118"/>
      <c r="EW1004" s="93"/>
      <c r="EX1004" s="93"/>
      <c r="EY1004" s="110"/>
      <c r="EZ1004" s="118"/>
      <c r="FA1004" s="93"/>
      <c r="FB1004" s="93"/>
      <c r="FC1004" s="110"/>
      <c r="FD1004" s="118"/>
      <c r="FE1004" s="93"/>
      <c r="FF1004" s="93"/>
      <c r="FG1004" s="110"/>
      <c r="FH1004" s="118"/>
      <c r="FI1004" s="93"/>
      <c r="FJ1004" s="93"/>
      <c r="FK1004" s="110"/>
      <c r="FL1004" s="118"/>
      <c r="FM1004" s="93"/>
      <c r="FN1004" s="93"/>
      <c r="FO1004" s="110"/>
      <c r="FP1004" s="118"/>
      <c r="FQ1004" s="93"/>
      <c r="FR1004" s="93"/>
      <c r="FS1004" s="110"/>
      <c r="FT1004" s="118"/>
      <c r="FU1004" s="93"/>
      <c r="FV1004" s="93"/>
      <c r="FW1004" s="110"/>
      <c r="FX1004" s="118"/>
      <c r="FY1004" s="93"/>
      <c r="FZ1004" s="93"/>
      <c r="GA1004" s="110"/>
      <c r="GB1004" s="118"/>
      <c r="GC1004" s="93"/>
      <c r="GD1004" s="93"/>
      <c r="GE1004" s="110"/>
      <c r="GF1004" s="118"/>
      <c r="GG1004" s="93"/>
      <c r="GH1004" s="93"/>
      <c r="GI1004" s="110"/>
      <c r="GJ1004" s="118"/>
      <c r="GK1004" s="93"/>
      <c r="GL1004" s="93"/>
      <c r="GM1004" s="110"/>
      <c r="GN1004" s="118"/>
      <c r="GO1004" s="93"/>
      <c r="GP1004" s="93"/>
      <c r="GQ1004" s="110"/>
    </row>
    <row r="1005" spans="1:199" ht="15.75" x14ac:dyDescent="0.25">
      <c r="A1005">
        <f t="shared" si="742"/>
        <v>1</v>
      </c>
      <c r="B1005">
        <f t="shared" si="743"/>
        <v>1900</v>
      </c>
      <c r="D1005" s="93"/>
      <c r="E1005" s="93"/>
      <c r="F1005" s="93"/>
      <c r="G1005" s="110"/>
      <c r="H1005" s="118"/>
      <c r="I1005" s="93"/>
      <c r="J1005" s="93"/>
      <c r="K1005" s="110"/>
      <c r="L1005" s="118"/>
      <c r="M1005" s="93"/>
      <c r="N1005" s="93"/>
      <c r="O1005" s="110"/>
      <c r="P1005" s="118"/>
      <c r="Q1005" s="93"/>
      <c r="R1005" s="93"/>
      <c r="S1005" s="110"/>
      <c r="T1005" s="118"/>
      <c r="U1005" s="93"/>
      <c r="V1005" s="93"/>
      <c r="W1005" s="110"/>
      <c r="X1005" s="118"/>
      <c r="Y1005" s="93"/>
      <c r="Z1005" s="93"/>
      <c r="AA1005" s="110"/>
      <c r="AB1005" s="118"/>
      <c r="AC1005" s="93"/>
      <c r="AD1005" s="93"/>
      <c r="AE1005" s="110"/>
      <c r="AF1005" s="118"/>
      <c r="AG1005" s="93"/>
      <c r="AH1005" s="93"/>
      <c r="AI1005" s="110"/>
      <c r="AJ1005" s="118"/>
      <c r="AK1005" s="93"/>
      <c r="AL1005" s="93"/>
      <c r="AM1005" s="110"/>
      <c r="AN1005" s="118"/>
      <c r="AO1005" s="93"/>
      <c r="AP1005" s="93"/>
      <c r="AQ1005" s="110"/>
      <c r="AR1005" s="118"/>
      <c r="AS1005" s="93"/>
      <c r="AT1005" s="93"/>
      <c r="AU1005" s="110"/>
      <c r="AV1005" s="118"/>
      <c r="AW1005" s="93"/>
      <c r="AX1005" s="93"/>
      <c r="AY1005" s="110"/>
      <c r="AZ1005" s="118"/>
      <c r="BA1005" s="93"/>
      <c r="BB1005" s="93"/>
      <c r="BC1005" s="110"/>
      <c r="BD1005" s="118"/>
      <c r="BE1005" s="93"/>
      <c r="BF1005" s="93"/>
      <c r="BG1005" s="110"/>
      <c r="BH1005" s="118"/>
      <c r="BI1005" s="93"/>
      <c r="BJ1005" s="93"/>
      <c r="BK1005" s="110"/>
      <c r="BL1005" s="118"/>
      <c r="BM1005" s="93"/>
      <c r="BN1005" s="93"/>
      <c r="BO1005" s="110"/>
      <c r="BP1005" s="118"/>
      <c r="BQ1005" s="93"/>
      <c r="BR1005" s="93"/>
      <c r="BS1005" s="110"/>
      <c r="BT1005" s="118"/>
      <c r="BU1005" s="93"/>
      <c r="BV1005" s="93"/>
      <c r="BW1005" s="110"/>
      <c r="BX1005" s="118"/>
      <c r="BY1005" s="93"/>
      <c r="BZ1005" s="93"/>
      <c r="CA1005" s="110"/>
      <c r="CB1005" s="118"/>
      <c r="CC1005" s="93"/>
      <c r="CD1005" s="93"/>
      <c r="CE1005" s="110"/>
      <c r="CF1005" s="118"/>
      <c r="CG1005" s="93"/>
      <c r="CH1005" s="93"/>
      <c r="CI1005" s="110"/>
      <c r="CJ1005" s="118"/>
      <c r="CK1005" s="93"/>
      <c r="CL1005" s="93"/>
      <c r="CM1005" s="110"/>
      <c r="CN1005" s="118"/>
      <c r="CO1005" s="93"/>
      <c r="CP1005" s="93"/>
      <c r="CQ1005" s="110"/>
      <c r="CR1005" s="118"/>
      <c r="CS1005" s="93"/>
      <c r="CT1005" s="93"/>
      <c r="CU1005" s="110"/>
      <c r="CV1005" s="118"/>
      <c r="CW1005" s="93"/>
      <c r="CX1005" s="93"/>
      <c r="CY1005" s="110"/>
      <c r="CZ1005" s="118"/>
      <c r="DA1005" s="93"/>
      <c r="DB1005" s="93"/>
      <c r="DC1005" s="110"/>
      <c r="DD1005" s="118"/>
      <c r="DE1005" s="93"/>
      <c r="DF1005" s="93"/>
      <c r="DG1005" s="110"/>
      <c r="DH1005" s="118"/>
      <c r="DI1005" s="93"/>
      <c r="DJ1005" s="93"/>
      <c r="DK1005" s="110"/>
      <c r="DL1005" s="118"/>
      <c r="DM1005" s="93"/>
      <c r="DN1005" s="93"/>
      <c r="DO1005" s="110"/>
      <c r="DP1005" s="118"/>
      <c r="DQ1005" s="93"/>
      <c r="DR1005" s="93"/>
      <c r="DS1005" s="110"/>
      <c r="DT1005" s="118"/>
      <c r="DU1005" s="93"/>
      <c r="DV1005" s="93"/>
      <c r="DW1005" s="110"/>
      <c r="DX1005" s="118"/>
      <c r="DY1005" s="93"/>
      <c r="DZ1005" s="93"/>
      <c r="EA1005" s="110"/>
      <c r="EB1005" s="118"/>
      <c r="EC1005" s="93"/>
      <c r="ED1005" s="93"/>
      <c r="EE1005" s="110"/>
      <c r="EF1005" s="118"/>
      <c r="EG1005" s="93"/>
      <c r="EH1005" s="93"/>
      <c r="EI1005" s="110"/>
      <c r="EJ1005" s="118"/>
      <c r="EK1005" s="93"/>
      <c r="EL1005" s="93"/>
      <c r="EM1005" s="110"/>
      <c r="EN1005" s="118"/>
      <c r="EO1005" s="93"/>
      <c r="EP1005" s="93"/>
      <c r="EQ1005" s="110"/>
      <c r="ER1005" s="118"/>
      <c r="ES1005" s="93"/>
      <c r="ET1005" s="93"/>
      <c r="EU1005" s="110"/>
      <c r="EV1005" s="118"/>
      <c r="EW1005" s="93"/>
      <c r="EX1005" s="93"/>
      <c r="EY1005" s="110"/>
      <c r="EZ1005" s="118"/>
      <c r="FA1005" s="93"/>
      <c r="FB1005" s="93"/>
      <c r="FC1005" s="110"/>
      <c r="FD1005" s="118"/>
      <c r="FE1005" s="93"/>
      <c r="FF1005" s="93"/>
      <c r="FG1005" s="110"/>
      <c r="FH1005" s="118"/>
      <c r="FI1005" s="93"/>
      <c r="FJ1005" s="93"/>
      <c r="FK1005" s="110"/>
      <c r="FL1005" s="118"/>
      <c r="FM1005" s="93"/>
      <c r="FN1005" s="93"/>
      <c r="FO1005" s="110"/>
      <c r="FP1005" s="118"/>
      <c r="FQ1005" s="93"/>
      <c r="FR1005" s="93"/>
      <c r="FS1005" s="110"/>
      <c r="FT1005" s="118"/>
      <c r="FU1005" s="93"/>
      <c r="FV1005" s="93"/>
      <c r="FW1005" s="110"/>
      <c r="FX1005" s="118"/>
      <c r="FY1005" s="93"/>
      <c r="FZ1005" s="93"/>
      <c r="GA1005" s="110"/>
      <c r="GB1005" s="118"/>
      <c r="GC1005" s="93"/>
      <c r="GD1005" s="93"/>
      <c r="GE1005" s="110"/>
      <c r="GF1005" s="118"/>
      <c r="GG1005" s="93"/>
      <c r="GH1005" s="93"/>
      <c r="GI1005" s="110"/>
      <c r="GJ1005" s="118"/>
      <c r="GK1005" s="93"/>
      <c r="GL1005" s="93"/>
      <c r="GM1005" s="110"/>
      <c r="GN1005" s="118"/>
      <c r="GO1005" s="93"/>
      <c r="GP1005" s="93"/>
      <c r="GQ1005" s="110"/>
    </row>
    <row r="1006" spans="1:199" ht="15.75" x14ac:dyDescent="0.25">
      <c r="A1006">
        <f t="shared" si="742"/>
        <v>1</v>
      </c>
      <c r="B1006">
        <f t="shared" si="743"/>
        <v>1900</v>
      </c>
      <c r="D1006" s="93"/>
      <c r="E1006" s="93"/>
      <c r="F1006" s="93"/>
      <c r="G1006" s="110"/>
      <c r="H1006" s="118"/>
      <c r="I1006" s="93"/>
      <c r="J1006" s="93"/>
      <c r="K1006" s="110"/>
      <c r="L1006" s="118"/>
      <c r="M1006" s="93"/>
      <c r="N1006" s="93"/>
      <c r="O1006" s="110"/>
      <c r="P1006" s="118"/>
      <c r="Q1006" s="93"/>
      <c r="R1006" s="93"/>
      <c r="S1006" s="110"/>
      <c r="T1006" s="118"/>
      <c r="U1006" s="93"/>
      <c r="V1006" s="93"/>
      <c r="W1006" s="110"/>
      <c r="X1006" s="118"/>
      <c r="Y1006" s="93"/>
      <c r="Z1006" s="93"/>
      <c r="AA1006" s="110"/>
      <c r="AB1006" s="118"/>
      <c r="AC1006" s="93"/>
      <c r="AD1006" s="93"/>
      <c r="AE1006" s="110"/>
      <c r="AF1006" s="118"/>
      <c r="AG1006" s="93"/>
      <c r="AH1006" s="93"/>
      <c r="AI1006" s="110"/>
      <c r="AJ1006" s="118"/>
      <c r="AK1006" s="93"/>
      <c r="AL1006" s="93"/>
      <c r="AM1006" s="110"/>
      <c r="AN1006" s="118"/>
      <c r="AO1006" s="93"/>
      <c r="AP1006" s="93"/>
      <c r="AQ1006" s="110"/>
      <c r="AR1006" s="118"/>
      <c r="AS1006" s="93"/>
      <c r="AT1006" s="93"/>
      <c r="AU1006" s="110"/>
      <c r="AV1006" s="118"/>
      <c r="AW1006" s="93"/>
      <c r="AX1006" s="93"/>
      <c r="AY1006" s="110"/>
      <c r="AZ1006" s="118"/>
      <c r="BA1006" s="93"/>
      <c r="BB1006" s="93"/>
      <c r="BC1006" s="110"/>
      <c r="BD1006" s="118"/>
      <c r="BE1006" s="93"/>
      <c r="BF1006" s="93"/>
      <c r="BG1006" s="110"/>
      <c r="BH1006" s="118"/>
      <c r="BI1006" s="93"/>
      <c r="BJ1006" s="93"/>
      <c r="BK1006" s="110"/>
      <c r="BL1006" s="118"/>
      <c r="BM1006" s="93"/>
      <c r="BN1006" s="93"/>
      <c r="BO1006" s="110"/>
      <c r="BP1006" s="118"/>
      <c r="BQ1006" s="93"/>
      <c r="BR1006" s="93"/>
      <c r="BS1006" s="110"/>
      <c r="BT1006" s="118"/>
      <c r="BU1006" s="93"/>
      <c r="BV1006" s="93"/>
      <c r="BW1006" s="110"/>
      <c r="BX1006" s="118"/>
      <c r="BY1006" s="93"/>
      <c r="BZ1006" s="93"/>
      <c r="CA1006" s="110"/>
      <c r="CB1006" s="118"/>
      <c r="CC1006" s="93"/>
      <c r="CD1006" s="93"/>
      <c r="CE1006" s="110"/>
      <c r="CF1006" s="118"/>
      <c r="CG1006" s="93"/>
      <c r="CH1006" s="93"/>
      <c r="CI1006" s="110"/>
      <c r="CJ1006" s="118"/>
      <c r="CK1006" s="93"/>
      <c r="CL1006" s="93"/>
      <c r="CM1006" s="110"/>
      <c r="CN1006" s="118"/>
      <c r="CO1006" s="93"/>
      <c r="CP1006" s="93"/>
      <c r="CQ1006" s="110"/>
      <c r="CR1006" s="118"/>
      <c r="CS1006" s="93"/>
      <c r="CT1006" s="93"/>
      <c r="CU1006" s="110"/>
      <c r="CV1006" s="118"/>
      <c r="CW1006" s="93"/>
      <c r="CX1006" s="93"/>
      <c r="CY1006" s="110"/>
      <c r="CZ1006" s="118"/>
      <c r="DA1006" s="93"/>
      <c r="DB1006" s="93"/>
      <c r="DC1006" s="110"/>
      <c r="DD1006" s="118"/>
      <c r="DE1006" s="93"/>
      <c r="DF1006" s="93"/>
      <c r="DG1006" s="110"/>
      <c r="DH1006" s="118"/>
      <c r="DI1006" s="93"/>
      <c r="DJ1006" s="93"/>
      <c r="DK1006" s="110"/>
      <c r="DL1006" s="118"/>
      <c r="DM1006" s="93"/>
      <c r="DN1006" s="93"/>
      <c r="DO1006" s="110"/>
      <c r="DP1006" s="118"/>
      <c r="DQ1006" s="93"/>
      <c r="DR1006" s="93"/>
      <c r="DS1006" s="110"/>
      <c r="DT1006" s="118"/>
      <c r="DU1006" s="93"/>
      <c r="DV1006" s="93"/>
      <c r="DW1006" s="110"/>
      <c r="DX1006" s="118"/>
      <c r="DY1006" s="93"/>
      <c r="DZ1006" s="93"/>
      <c r="EA1006" s="110"/>
      <c r="EB1006" s="118"/>
      <c r="EC1006" s="93"/>
      <c r="ED1006" s="93"/>
      <c r="EE1006" s="110"/>
      <c r="EF1006" s="118"/>
      <c r="EG1006" s="93"/>
      <c r="EH1006" s="93"/>
      <c r="EI1006" s="110"/>
      <c r="EJ1006" s="118"/>
      <c r="EK1006" s="93"/>
      <c r="EL1006" s="93"/>
      <c r="EM1006" s="110"/>
      <c r="EN1006" s="118"/>
      <c r="EO1006" s="93"/>
      <c r="EP1006" s="93"/>
      <c r="EQ1006" s="110"/>
      <c r="ER1006" s="118"/>
      <c r="ES1006" s="93"/>
      <c r="ET1006" s="93"/>
      <c r="EU1006" s="110"/>
      <c r="EV1006" s="118"/>
      <c r="EW1006" s="93"/>
      <c r="EX1006" s="93"/>
      <c r="EY1006" s="110"/>
      <c r="EZ1006" s="118"/>
      <c r="FA1006" s="93"/>
      <c r="FB1006" s="93"/>
      <c r="FC1006" s="110"/>
      <c r="FD1006" s="118"/>
      <c r="FE1006" s="93"/>
      <c r="FF1006" s="93"/>
      <c r="FG1006" s="110"/>
      <c r="FH1006" s="118"/>
      <c r="FI1006" s="93"/>
      <c r="FJ1006" s="93"/>
      <c r="FK1006" s="110"/>
      <c r="FL1006" s="118"/>
      <c r="FM1006" s="93"/>
      <c r="FN1006" s="93"/>
      <c r="FO1006" s="110"/>
      <c r="FP1006" s="118"/>
      <c r="FQ1006" s="93"/>
      <c r="FR1006" s="93"/>
      <c r="FS1006" s="110"/>
      <c r="FT1006" s="118"/>
      <c r="FU1006" s="93"/>
      <c r="FV1006" s="93"/>
      <c r="FW1006" s="110"/>
      <c r="FX1006" s="118"/>
      <c r="FY1006" s="93"/>
      <c r="FZ1006" s="93"/>
      <c r="GA1006" s="110"/>
      <c r="GB1006" s="118"/>
      <c r="GC1006" s="93"/>
      <c r="GD1006" s="93"/>
      <c r="GE1006" s="110"/>
      <c r="GF1006" s="118"/>
      <c r="GG1006" s="93"/>
      <c r="GH1006" s="93"/>
      <c r="GI1006" s="110"/>
      <c r="GJ1006" s="118"/>
      <c r="GK1006" s="93"/>
      <c r="GL1006" s="93"/>
      <c r="GM1006" s="110"/>
      <c r="GN1006" s="118"/>
      <c r="GO1006" s="93"/>
      <c r="GP1006" s="93"/>
      <c r="GQ1006" s="110"/>
    </row>
    <row r="1007" spans="1:199" ht="15.75" x14ac:dyDescent="0.25">
      <c r="A1007">
        <f t="shared" si="742"/>
        <v>1</v>
      </c>
      <c r="B1007">
        <f t="shared" si="743"/>
        <v>1900</v>
      </c>
      <c r="D1007" s="93"/>
      <c r="E1007" s="93"/>
      <c r="F1007" s="93"/>
      <c r="G1007" s="110"/>
      <c r="H1007" s="118"/>
      <c r="I1007" s="93"/>
      <c r="J1007" s="93"/>
      <c r="K1007" s="110"/>
      <c r="L1007" s="118"/>
      <c r="M1007" s="93"/>
      <c r="N1007" s="93"/>
      <c r="O1007" s="110"/>
      <c r="P1007" s="118"/>
      <c r="Q1007" s="93"/>
      <c r="R1007" s="93"/>
      <c r="S1007" s="110"/>
      <c r="T1007" s="118"/>
      <c r="U1007" s="93"/>
      <c r="V1007" s="93"/>
      <c r="W1007" s="110"/>
      <c r="X1007" s="118"/>
      <c r="Y1007" s="93"/>
      <c r="Z1007" s="93"/>
      <c r="AA1007" s="110"/>
      <c r="AB1007" s="118"/>
      <c r="AC1007" s="93"/>
      <c r="AD1007" s="93"/>
      <c r="AE1007" s="110"/>
      <c r="AF1007" s="118"/>
      <c r="AG1007" s="93"/>
      <c r="AH1007" s="93"/>
      <c r="AI1007" s="110"/>
      <c r="AJ1007" s="118"/>
      <c r="AK1007" s="93"/>
      <c r="AL1007" s="93"/>
      <c r="AM1007" s="110"/>
      <c r="AN1007" s="118"/>
      <c r="AO1007" s="93"/>
      <c r="AP1007" s="93"/>
      <c r="AQ1007" s="110"/>
      <c r="AR1007" s="118"/>
      <c r="AS1007" s="93"/>
      <c r="AT1007" s="93"/>
      <c r="AU1007" s="110"/>
      <c r="AV1007" s="118"/>
      <c r="AW1007" s="93"/>
      <c r="AX1007" s="93"/>
      <c r="AY1007" s="110"/>
      <c r="AZ1007" s="118"/>
      <c r="BA1007" s="93"/>
      <c r="BB1007" s="93"/>
      <c r="BC1007" s="110"/>
      <c r="BD1007" s="118"/>
      <c r="BE1007" s="93"/>
      <c r="BF1007" s="93"/>
      <c r="BG1007" s="110"/>
      <c r="BH1007" s="118"/>
      <c r="BI1007" s="93"/>
      <c r="BJ1007" s="93"/>
      <c r="BK1007" s="110"/>
      <c r="BL1007" s="118"/>
      <c r="BM1007" s="93"/>
      <c r="BN1007" s="93"/>
      <c r="BO1007" s="110"/>
      <c r="BP1007" s="118"/>
      <c r="BQ1007" s="93"/>
      <c r="BR1007" s="93"/>
      <c r="BS1007" s="110"/>
      <c r="BT1007" s="118"/>
      <c r="BU1007" s="93"/>
      <c r="BV1007" s="93"/>
      <c r="BW1007" s="110"/>
      <c r="BX1007" s="118"/>
      <c r="BY1007" s="93"/>
      <c r="BZ1007" s="93"/>
      <c r="CA1007" s="110"/>
      <c r="CB1007" s="118"/>
      <c r="CC1007" s="93"/>
      <c r="CD1007" s="93"/>
      <c r="CE1007" s="110"/>
      <c r="CF1007" s="118"/>
      <c r="CG1007" s="93"/>
      <c r="CH1007" s="93"/>
      <c r="CI1007" s="110"/>
      <c r="CJ1007" s="118"/>
      <c r="CK1007" s="93"/>
      <c r="CL1007" s="93"/>
      <c r="CM1007" s="110"/>
      <c r="CN1007" s="118"/>
      <c r="CO1007" s="93"/>
      <c r="CP1007" s="93"/>
      <c r="CQ1007" s="110"/>
      <c r="CR1007" s="118"/>
      <c r="CS1007" s="93"/>
      <c r="CT1007" s="93"/>
      <c r="CU1007" s="110"/>
      <c r="CV1007" s="118"/>
      <c r="CW1007" s="93"/>
      <c r="CX1007" s="93"/>
      <c r="CY1007" s="110"/>
      <c r="CZ1007" s="118"/>
      <c r="DA1007" s="93"/>
      <c r="DB1007" s="93"/>
      <c r="DC1007" s="110"/>
      <c r="DD1007" s="118"/>
      <c r="DE1007" s="93"/>
      <c r="DF1007" s="93"/>
      <c r="DG1007" s="110"/>
      <c r="DH1007" s="118"/>
      <c r="DI1007" s="93"/>
      <c r="DJ1007" s="93"/>
      <c r="DK1007" s="110"/>
      <c r="DL1007" s="118"/>
      <c r="DM1007" s="93"/>
      <c r="DN1007" s="93"/>
      <c r="DO1007" s="110"/>
      <c r="DP1007" s="118"/>
      <c r="DQ1007" s="93"/>
      <c r="DR1007" s="93"/>
      <c r="DS1007" s="110"/>
      <c r="DT1007" s="118"/>
      <c r="DU1007" s="93"/>
      <c r="DV1007" s="93"/>
      <c r="DW1007" s="110"/>
      <c r="DX1007" s="118"/>
      <c r="DY1007" s="93"/>
      <c r="DZ1007" s="93"/>
      <c r="EA1007" s="110"/>
      <c r="EB1007" s="118"/>
      <c r="EC1007" s="93"/>
      <c r="ED1007" s="93"/>
      <c r="EE1007" s="110"/>
      <c r="EF1007" s="118"/>
      <c r="EG1007" s="93"/>
      <c r="EH1007" s="93"/>
      <c r="EI1007" s="110"/>
      <c r="EJ1007" s="118"/>
      <c r="EK1007" s="93"/>
      <c r="EL1007" s="93"/>
      <c r="EM1007" s="110"/>
      <c r="EN1007" s="118"/>
      <c r="EO1007" s="93"/>
      <c r="EP1007" s="93"/>
      <c r="EQ1007" s="110"/>
      <c r="ER1007" s="118"/>
      <c r="ES1007" s="93"/>
      <c r="ET1007" s="93"/>
      <c r="EU1007" s="110"/>
      <c r="EV1007" s="118"/>
      <c r="EW1007" s="93"/>
      <c r="EX1007" s="93"/>
      <c r="EY1007" s="110"/>
      <c r="EZ1007" s="118"/>
      <c r="FA1007" s="93"/>
      <c r="FB1007" s="93"/>
      <c r="FC1007" s="110"/>
      <c r="FD1007" s="118"/>
      <c r="FE1007" s="93"/>
      <c r="FF1007" s="93"/>
      <c r="FG1007" s="110"/>
      <c r="FH1007" s="118"/>
      <c r="FI1007" s="93"/>
      <c r="FJ1007" s="93"/>
      <c r="FK1007" s="110"/>
      <c r="FL1007" s="118"/>
      <c r="FM1007" s="93"/>
      <c r="FN1007" s="93"/>
      <c r="FO1007" s="110"/>
      <c r="FP1007" s="118"/>
      <c r="FQ1007" s="93"/>
      <c r="FR1007" s="93"/>
      <c r="FS1007" s="110"/>
      <c r="FT1007" s="118"/>
      <c r="FU1007" s="93"/>
      <c r="FV1007" s="93"/>
      <c r="FW1007" s="110"/>
      <c r="FX1007" s="118"/>
      <c r="FY1007" s="93"/>
      <c r="FZ1007" s="93"/>
      <c r="GA1007" s="110"/>
      <c r="GB1007" s="118"/>
      <c r="GC1007" s="93"/>
      <c r="GD1007" s="93"/>
      <c r="GE1007" s="110"/>
      <c r="GF1007" s="118"/>
      <c r="GG1007" s="93"/>
      <c r="GH1007" s="93"/>
      <c r="GI1007" s="110"/>
      <c r="GJ1007" s="118"/>
      <c r="GK1007" s="93"/>
      <c r="GL1007" s="93"/>
      <c r="GM1007" s="110"/>
      <c r="GN1007" s="118"/>
      <c r="GO1007" s="93"/>
      <c r="GP1007" s="93"/>
      <c r="GQ1007" s="110"/>
    </row>
    <row r="1008" spans="1:199" ht="15.75" x14ac:dyDescent="0.25">
      <c r="A1008">
        <f t="shared" si="742"/>
        <v>1</v>
      </c>
      <c r="B1008">
        <f t="shared" si="743"/>
        <v>1900</v>
      </c>
      <c r="D1008" s="93"/>
      <c r="E1008" s="93"/>
      <c r="F1008" s="93"/>
      <c r="G1008" s="110"/>
      <c r="H1008" s="118"/>
      <c r="I1008" s="93"/>
      <c r="J1008" s="93"/>
      <c r="K1008" s="110"/>
      <c r="L1008" s="118"/>
      <c r="M1008" s="93"/>
      <c r="N1008" s="93"/>
      <c r="O1008" s="110"/>
      <c r="P1008" s="118"/>
      <c r="Q1008" s="93"/>
      <c r="R1008" s="93"/>
      <c r="S1008" s="110"/>
      <c r="T1008" s="118"/>
      <c r="U1008" s="93"/>
      <c r="V1008" s="93"/>
      <c r="W1008" s="110"/>
      <c r="X1008" s="118"/>
      <c r="Y1008" s="93"/>
      <c r="Z1008" s="93"/>
      <c r="AA1008" s="110"/>
      <c r="AB1008" s="118"/>
      <c r="AC1008" s="93"/>
      <c r="AD1008" s="93"/>
      <c r="AE1008" s="110"/>
      <c r="AF1008" s="118"/>
      <c r="AG1008" s="93"/>
      <c r="AH1008" s="93"/>
      <c r="AI1008" s="110"/>
      <c r="AJ1008" s="118"/>
      <c r="AK1008" s="93"/>
      <c r="AL1008" s="93"/>
      <c r="AM1008" s="110"/>
      <c r="AN1008" s="118"/>
      <c r="AO1008" s="93"/>
      <c r="AP1008" s="93"/>
      <c r="AQ1008" s="110"/>
      <c r="AR1008" s="118"/>
      <c r="AS1008" s="93"/>
      <c r="AT1008" s="93"/>
      <c r="AU1008" s="110"/>
      <c r="AV1008" s="118"/>
      <c r="AW1008" s="93"/>
      <c r="AX1008" s="93"/>
      <c r="AY1008" s="110"/>
      <c r="AZ1008" s="118"/>
      <c r="BA1008" s="93"/>
      <c r="BB1008" s="93"/>
      <c r="BC1008" s="110"/>
      <c r="BD1008" s="118"/>
      <c r="BE1008" s="93"/>
      <c r="BF1008" s="93"/>
      <c r="BG1008" s="110"/>
      <c r="BH1008" s="118"/>
      <c r="BI1008" s="93"/>
      <c r="BJ1008" s="93"/>
      <c r="BK1008" s="110"/>
      <c r="BL1008" s="118"/>
      <c r="BM1008" s="93"/>
      <c r="BN1008" s="93"/>
      <c r="BO1008" s="110"/>
      <c r="BP1008" s="118"/>
      <c r="BQ1008" s="93"/>
      <c r="BR1008" s="93"/>
      <c r="BS1008" s="110"/>
      <c r="BT1008" s="118"/>
      <c r="BU1008" s="93"/>
      <c r="BV1008" s="93"/>
      <c r="BW1008" s="110"/>
      <c r="BX1008" s="118"/>
      <c r="BY1008" s="93"/>
      <c r="BZ1008" s="93"/>
      <c r="CA1008" s="110"/>
      <c r="CB1008" s="118"/>
      <c r="CC1008" s="93"/>
      <c r="CD1008" s="93"/>
      <c r="CE1008" s="110"/>
      <c r="CF1008" s="118"/>
      <c r="CG1008" s="93"/>
      <c r="CH1008" s="93"/>
      <c r="CI1008" s="110"/>
      <c r="CJ1008" s="118"/>
      <c r="CK1008" s="93"/>
      <c r="CL1008" s="93"/>
      <c r="CM1008" s="110"/>
      <c r="CN1008" s="118"/>
      <c r="CO1008" s="93"/>
      <c r="CP1008" s="93"/>
      <c r="CQ1008" s="110"/>
      <c r="CR1008" s="118"/>
      <c r="CS1008" s="93"/>
      <c r="CT1008" s="93"/>
      <c r="CU1008" s="110"/>
      <c r="CV1008" s="118"/>
      <c r="CW1008" s="93"/>
      <c r="CX1008" s="93"/>
      <c r="CY1008" s="110"/>
      <c r="CZ1008" s="118"/>
      <c r="DA1008" s="93"/>
      <c r="DB1008" s="93"/>
      <c r="DC1008" s="110"/>
      <c r="DD1008" s="118"/>
      <c r="DE1008" s="93"/>
      <c r="DF1008" s="93"/>
      <c r="DG1008" s="110"/>
      <c r="DH1008" s="118"/>
      <c r="DI1008" s="93"/>
      <c r="DJ1008" s="93"/>
      <c r="DK1008" s="110"/>
      <c r="DL1008" s="118"/>
      <c r="DM1008" s="93"/>
      <c r="DN1008" s="93"/>
      <c r="DO1008" s="110"/>
      <c r="DP1008" s="118"/>
      <c r="DQ1008" s="93"/>
      <c r="DR1008" s="93"/>
      <c r="DS1008" s="110"/>
      <c r="DT1008" s="118"/>
      <c r="DU1008" s="93"/>
      <c r="DV1008" s="93"/>
      <c r="DW1008" s="110"/>
      <c r="DX1008" s="118"/>
      <c r="DY1008" s="93"/>
      <c r="DZ1008" s="93"/>
      <c r="EA1008" s="110"/>
      <c r="EB1008" s="118"/>
      <c r="EC1008" s="93"/>
      <c r="ED1008" s="93"/>
      <c r="EE1008" s="110"/>
      <c r="EF1008" s="118"/>
      <c r="EG1008" s="93"/>
      <c r="EH1008" s="93"/>
      <c r="EI1008" s="110"/>
      <c r="EJ1008" s="118"/>
      <c r="EK1008" s="93"/>
      <c r="EL1008" s="93"/>
      <c r="EM1008" s="110"/>
      <c r="EN1008" s="118"/>
      <c r="EO1008" s="93"/>
      <c r="EP1008" s="93"/>
      <c r="EQ1008" s="110"/>
      <c r="ER1008" s="118"/>
      <c r="ES1008" s="93"/>
      <c r="ET1008" s="93"/>
      <c r="EU1008" s="110"/>
      <c r="EV1008" s="118"/>
      <c r="EW1008" s="93"/>
      <c r="EX1008" s="93"/>
      <c r="EY1008" s="110"/>
      <c r="EZ1008" s="118"/>
      <c r="FA1008" s="93"/>
      <c r="FB1008" s="93"/>
      <c r="FC1008" s="110"/>
      <c r="FD1008" s="118"/>
      <c r="FE1008" s="93"/>
      <c r="FF1008" s="93"/>
      <c r="FG1008" s="110"/>
      <c r="FH1008" s="118"/>
      <c r="FI1008" s="93"/>
      <c r="FJ1008" s="93"/>
      <c r="FK1008" s="110"/>
      <c r="FL1008" s="118"/>
      <c r="FM1008" s="93"/>
      <c r="FN1008" s="93"/>
      <c r="FO1008" s="110"/>
      <c r="FP1008" s="118"/>
      <c r="FQ1008" s="93"/>
      <c r="FR1008" s="93"/>
      <c r="FS1008" s="110"/>
      <c r="FT1008" s="118"/>
      <c r="FU1008" s="93"/>
      <c r="FV1008" s="93"/>
      <c r="FW1008" s="110"/>
      <c r="FX1008" s="118"/>
      <c r="FY1008" s="93"/>
      <c r="FZ1008" s="93"/>
      <c r="GA1008" s="110"/>
      <c r="GB1008" s="118"/>
      <c r="GC1008" s="93"/>
      <c r="GD1008" s="93"/>
      <c r="GE1008" s="110"/>
      <c r="GF1008" s="118"/>
      <c r="GG1008" s="93"/>
      <c r="GH1008" s="93"/>
      <c r="GI1008" s="110"/>
      <c r="GJ1008" s="118"/>
      <c r="GK1008" s="93"/>
      <c r="GL1008" s="93"/>
      <c r="GM1008" s="110"/>
      <c r="GN1008" s="118"/>
      <c r="GO1008" s="93"/>
      <c r="GP1008" s="93"/>
      <c r="GQ1008" s="110"/>
    </row>
    <row r="1009" spans="1:199" ht="15.75" x14ac:dyDescent="0.25">
      <c r="A1009">
        <f t="shared" si="742"/>
        <v>1</v>
      </c>
      <c r="B1009">
        <f t="shared" si="743"/>
        <v>1900</v>
      </c>
      <c r="D1009" s="93"/>
      <c r="E1009" s="93"/>
      <c r="F1009" s="93"/>
      <c r="G1009" s="110"/>
      <c r="H1009" s="118"/>
      <c r="I1009" s="93"/>
      <c r="J1009" s="93"/>
      <c r="K1009" s="110"/>
      <c r="L1009" s="118"/>
      <c r="M1009" s="93"/>
      <c r="N1009" s="93"/>
      <c r="O1009" s="110"/>
      <c r="P1009" s="118"/>
      <c r="Q1009" s="93"/>
      <c r="R1009" s="93"/>
      <c r="S1009" s="110"/>
      <c r="T1009" s="118"/>
      <c r="U1009" s="93"/>
      <c r="V1009" s="93"/>
      <c r="W1009" s="110"/>
      <c r="X1009" s="118"/>
      <c r="Y1009" s="93"/>
      <c r="Z1009" s="93"/>
      <c r="AA1009" s="110"/>
      <c r="AB1009" s="118"/>
      <c r="AC1009" s="93"/>
      <c r="AD1009" s="93"/>
      <c r="AE1009" s="110"/>
      <c r="AF1009" s="118"/>
      <c r="AG1009" s="93"/>
      <c r="AH1009" s="93"/>
      <c r="AI1009" s="110"/>
      <c r="AJ1009" s="118"/>
      <c r="AK1009" s="93"/>
      <c r="AL1009" s="93"/>
      <c r="AM1009" s="110"/>
      <c r="AN1009" s="118"/>
      <c r="AO1009" s="93"/>
      <c r="AP1009" s="93"/>
      <c r="AQ1009" s="110"/>
      <c r="AR1009" s="118"/>
      <c r="AS1009" s="93"/>
      <c r="AT1009" s="93"/>
      <c r="AU1009" s="110"/>
      <c r="AV1009" s="118"/>
      <c r="AW1009" s="93"/>
      <c r="AX1009" s="93"/>
      <c r="AY1009" s="110"/>
      <c r="AZ1009" s="118"/>
      <c r="BA1009" s="93"/>
      <c r="BB1009" s="93"/>
      <c r="BC1009" s="110"/>
      <c r="BD1009" s="118"/>
      <c r="BE1009" s="93"/>
      <c r="BF1009" s="93"/>
      <c r="BG1009" s="110"/>
      <c r="BH1009" s="118"/>
      <c r="BI1009" s="93"/>
      <c r="BJ1009" s="93"/>
      <c r="BK1009" s="110"/>
      <c r="BL1009" s="118"/>
      <c r="BM1009" s="93"/>
      <c r="BN1009" s="93"/>
      <c r="BO1009" s="110"/>
      <c r="BP1009" s="118"/>
      <c r="BQ1009" s="93"/>
      <c r="BR1009" s="93"/>
      <c r="BS1009" s="110"/>
      <c r="BT1009" s="118"/>
      <c r="BU1009" s="93"/>
      <c r="BV1009" s="93"/>
      <c r="BW1009" s="110"/>
      <c r="BX1009" s="118"/>
      <c r="BY1009" s="93"/>
      <c r="BZ1009" s="93"/>
      <c r="CA1009" s="110"/>
      <c r="CB1009" s="118"/>
      <c r="CC1009" s="93"/>
      <c r="CD1009" s="93"/>
      <c r="CE1009" s="110"/>
      <c r="CF1009" s="118"/>
      <c r="CG1009" s="93"/>
      <c r="CH1009" s="93"/>
      <c r="CI1009" s="110"/>
      <c r="CJ1009" s="118"/>
      <c r="CK1009" s="93"/>
      <c r="CL1009" s="93"/>
      <c r="CM1009" s="110"/>
      <c r="CN1009" s="118"/>
      <c r="CO1009" s="93"/>
      <c r="CP1009" s="93"/>
      <c r="CQ1009" s="110"/>
      <c r="CR1009" s="118"/>
      <c r="CS1009" s="93"/>
      <c r="CT1009" s="93"/>
      <c r="CU1009" s="110"/>
      <c r="CV1009" s="118"/>
      <c r="CW1009" s="93"/>
      <c r="CX1009" s="93"/>
      <c r="CY1009" s="110"/>
      <c r="CZ1009" s="118"/>
      <c r="DA1009" s="93"/>
      <c r="DB1009" s="93"/>
      <c r="DC1009" s="110"/>
      <c r="DD1009" s="118"/>
      <c r="DE1009" s="93"/>
      <c r="DF1009" s="93"/>
      <c r="DG1009" s="110"/>
      <c r="DH1009" s="118"/>
      <c r="DI1009" s="93"/>
      <c r="DJ1009" s="93"/>
      <c r="DK1009" s="110"/>
      <c r="DL1009" s="118"/>
      <c r="DM1009" s="93"/>
      <c r="DN1009" s="93"/>
      <c r="DO1009" s="110"/>
      <c r="DP1009" s="118"/>
      <c r="DQ1009" s="93"/>
      <c r="DR1009" s="93"/>
      <c r="DS1009" s="110"/>
      <c r="DT1009" s="118"/>
      <c r="DU1009" s="93"/>
      <c r="DV1009" s="93"/>
      <c r="DW1009" s="110"/>
      <c r="DX1009" s="118"/>
      <c r="DY1009" s="93"/>
      <c r="DZ1009" s="93"/>
      <c r="EA1009" s="110"/>
      <c r="EB1009" s="118"/>
      <c r="EC1009" s="93"/>
      <c r="ED1009" s="93"/>
      <c r="EE1009" s="110"/>
      <c r="EF1009" s="118"/>
      <c r="EG1009" s="93"/>
      <c r="EH1009" s="93"/>
      <c r="EI1009" s="110"/>
      <c r="EJ1009" s="118"/>
      <c r="EK1009" s="93"/>
      <c r="EL1009" s="93"/>
      <c r="EM1009" s="110"/>
      <c r="EN1009" s="118"/>
      <c r="EO1009" s="93"/>
      <c r="EP1009" s="93"/>
      <c r="EQ1009" s="110"/>
      <c r="ER1009" s="118"/>
      <c r="ES1009" s="93"/>
      <c r="ET1009" s="93"/>
      <c r="EU1009" s="110"/>
      <c r="EV1009" s="118"/>
      <c r="EW1009" s="93"/>
      <c r="EX1009" s="93"/>
      <c r="EY1009" s="110"/>
      <c r="EZ1009" s="118"/>
      <c r="FA1009" s="93"/>
      <c r="FB1009" s="93"/>
      <c r="FC1009" s="110"/>
      <c r="FD1009" s="118"/>
      <c r="FE1009" s="93"/>
      <c r="FF1009" s="93"/>
      <c r="FG1009" s="110"/>
      <c r="FH1009" s="118"/>
      <c r="FI1009" s="93"/>
      <c r="FJ1009" s="93"/>
      <c r="FK1009" s="110"/>
      <c r="FL1009" s="118"/>
      <c r="FM1009" s="93"/>
      <c r="FN1009" s="93"/>
      <c r="FO1009" s="110"/>
      <c r="FP1009" s="118"/>
      <c r="FQ1009" s="93"/>
      <c r="FR1009" s="93"/>
      <c r="FS1009" s="110"/>
      <c r="FT1009" s="118"/>
      <c r="FU1009" s="93"/>
      <c r="FV1009" s="93"/>
      <c r="FW1009" s="110"/>
      <c r="FX1009" s="118"/>
      <c r="FY1009" s="93"/>
      <c r="FZ1009" s="93"/>
      <c r="GA1009" s="110"/>
      <c r="GB1009" s="118"/>
      <c r="GC1009" s="93"/>
      <c r="GD1009" s="93"/>
      <c r="GE1009" s="110"/>
      <c r="GF1009" s="118"/>
      <c r="GG1009" s="93"/>
      <c r="GH1009" s="93"/>
      <c r="GI1009" s="110"/>
      <c r="GJ1009" s="118"/>
      <c r="GK1009" s="93"/>
      <c r="GL1009" s="93"/>
      <c r="GM1009" s="110"/>
      <c r="GN1009" s="118"/>
      <c r="GO1009" s="93"/>
      <c r="GP1009" s="93"/>
      <c r="GQ1009" s="110"/>
    </row>
    <row r="1010" spans="1:199" ht="15.75" x14ac:dyDescent="0.25">
      <c r="A1010">
        <f t="shared" si="742"/>
        <v>1</v>
      </c>
      <c r="B1010">
        <f t="shared" si="743"/>
        <v>1900</v>
      </c>
      <c r="D1010" s="93"/>
      <c r="E1010" s="93"/>
      <c r="F1010" s="93"/>
      <c r="G1010" s="110"/>
      <c r="H1010" s="118"/>
      <c r="I1010" s="93"/>
      <c r="J1010" s="93"/>
      <c r="K1010" s="110"/>
      <c r="L1010" s="118"/>
      <c r="M1010" s="93"/>
      <c r="N1010" s="93"/>
      <c r="O1010" s="110"/>
      <c r="P1010" s="118"/>
      <c r="Q1010" s="93"/>
      <c r="R1010" s="93"/>
      <c r="S1010" s="110"/>
      <c r="T1010" s="118"/>
      <c r="U1010" s="93"/>
      <c r="V1010" s="93"/>
      <c r="W1010" s="110"/>
      <c r="X1010" s="118"/>
      <c r="Y1010" s="93"/>
      <c r="Z1010" s="93"/>
      <c r="AA1010" s="110"/>
      <c r="AB1010" s="118"/>
      <c r="AC1010" s="93"/>
      <c r="AD1010" s="93"/>
      <c r="AE1010" s="110"/>
      <c r="AF1010" s="118"/>
      <c r="AG1010" s="93"/>
      <c r="AH1010" s="93"/>
      <c r="AI1010" s="110"/>
      <c r="AJ1010" s="118"/>
      <c r="AK1010" s="93"/>
      <c r="AL1010" s="93"/>
      <c r="AM1010" s="110"/>
      <c r="AN1010" s="118"/>
      <c r="AO1010" s="93"/>
      <c r="AP1010" s="93"/>
      <c r="AQ1010" s="110"/>
      <c r="AR1010" s="118"/>
      <c r="AS1010" s="93"/>
      <c r="AT1010" s="93"/>
      <c r="AU1010" s="110"/>
      <c r="AV1010" s="118"/>
      <c r="AW1010" s="93"/>
      <c r="AX1010" s="93"/>
      <c r="AY1010" s="110"/>
      <c r="AZ1010" s="118"/>
      <c r="BA1010" s="93"/>
      <c r="BB1010" s="93"/>
      <c r="BC1010" s="110"/>
      <c r="BD1010" s="118"/>
      <c r="BE1010" s="93"/>
      <c r="BF1010" s="93"/>
      <c r="BG1010" s="110"/>
      <c r="BH1010" s="118"/>
      <c r="BI1010" s="93"/>
      <c r="BJ1010" s="93"/>
      <c r="BK1010" s="110"/>
      <c r="BL1010" s="118"/>
      <c r="BM1010" s="93"/>
      <c r="BN1010" s="93"/>
      <c r="BO1010" s="110"/>
      <c r="BP1010" s="118"/>
      <c r="BQ1010" s="93"/>
      <c r="BR1010" s="93"/>
      <c r="BS1010" s="110"/>
      <c r="BT1010" s="118"/>
      <c r="BU1010" s="93"/>
      <c r="BV1010" s="93"/>
      <c r="BW1010" s="110"/>
      <c r="BX1010" s="118"/>
      <c r="BY1010" s="93"/>
      <c r="BZ1010" s="93"/>
      <c r="CA1010" s="110"/>
      <c r="CB1010" s="118"/>
      <c r="CC1010" s="93"/>
      <c r="CD1010" s="93"/>
      <c r="CE1010" s="110"/>
      <c r="CF1010" s="118"/>
      <c r="CG1010" s="93"/>
      <c r="CH1010" s="93"/>
      <c r="CI1010" s="110"/>
      <c r="CJ1010" s="118"/>
      <c r="CK1010" s="93"/>
      <c r="CL1010" s="93"/>
      <c r="CM1010" s="110"/>
      <c r="CN1010" s="118"/>
      <c r="CO1010" s="93"/>
      <c r="CP1010" s="93"/>
      <c r="CQ1010" s="110"/>
      <c r="CR1010" s="118"/>
      <c r="CS1010" s="93"/>
      <c r="CT1010" s="93"/>
      <c r="CU1010" s="110"/>
      <c r="CV1010" s="118"/>
      <c r="CW1010" s="93"/>
      <c r="CX1010" s="93"/>
      <c r="CY1010" s="110"/>
      <c r="CZ1010" s="118"/>
      <c r="DA1010" s="93"/>
      <c r="DB1010" s="93"/>
      <c r="DC1010" s="110"/>
      <c r="DD1010" s="118"/>
      <c r="DE1010" s="93"/>
      <c r="DF1010" s="93"/>
      <c r="DG1010" s="110"/>
      <c r="DH1010" s="118"/>
      <c r="DI1010" s="93"/>
      <c r="DJ1010" s="93"/>
      <c r="DK1010" s="110"/>
      <c r="DL1010" s="118"/>
      <c r="DM1010" s="93"/>
      <c r="DN1010" s="93"/>
      <c r="DO1010" s="110"/>
      <c r="DP1010" s="118"/>
      <c r="DQ1010" s="93"/>
      <c r="DR1010" s="93"/>
      <c r="DS1010" s="110"/>
      <c r="DT1010" s="118"/>
      <c r="DU1010" s="93"/>
      <c r="DV1010" s="93"/>
      <c r="DW1010" s="110"/>
      <c r="DX1010" s="118"/>
      <c r="DY1010" s="93"/>
      <c r="DZ1010" s="93"/>
      <c r="EA1010" s="110"/>
      <c r="EB1010" s="118"/>
      <c r="EC1010" s="93"/>
      <c r="ED1010" s="93"/>
      <c r="EE1010" s="110"/>
      <c r="EF1010" s="118"/>
      <c r="EG1010" s="93"/>
      <c r="EH1010" s="93"/>
      <c r="EI1010" s="110"/>
      <c r="EJ1010" s="118"/>
      <c r="EK1010" s="93"/>
      <c r="EL1010" s="93"/>
      <c r="EM1010" s="110"/>
      <c r="EN1010" s="118"/>
      <c r="EO1010" s="93"/>
      <c r="EP1010" s="93"/>
      <c r="EQ1010" s="110"/>
      <c r="ER1010" s="118"/>
      <c r="ES1010" s="93"/>
      <c r="ET1010" s="93"/>
      <c r="EU1010" s="110"/>
      <c r="EV1010" s="118"/>
      <c r="EW1010" s="93"/>
      <c r="EX1010" s="93"/>
      <c r="EY1010" s="110"/>
      <c r="EZ1010" s="118"/>
      <c r="FA1010" s="93"/>
      <c r="FB1010" s="93"/>
      <c r="FC1010" s="110"/>
      <c r="FD1010" s="118"/>
      <c r="FE1010" s="93"/>
      <c r="FF1010" s="93"/>
      <c r="FG1010" s="110"/>
      <c r="FH1010" s="118"/>
      <c r="FI1010" s="93"/>
      <c r="FJ1010" s="93"/>
      <c r="FK1010" s="110"/>
      <c r="FL1010" s="118"/>
      <c r="FM1010" s="93"/>
      <c r="FN1010" s="93"/>
      <c r="FO1010" s="110"/>
      <c r="FP1010" s="118"/>
      <c r="FQ1010" s="93"/>
      <c r="FR1010" s="93"/>
      <c r="FS1010" s="110"/>
      <c r="FT1010" s="118"/>
      <c r="FU1010" s="93"/>
      <c r="FV1010" s="93"/>
      <c r="FW1010" s="110"/>
      <c r="FX1010" s="118"/>
      <c r="FY1010" s="93"/>
      <c r="FZ1010" s="93"/>
      <c r="GA1010" s="110"/>
      <c r="GB1010" s="118"/>
      <c r="GC1010" s="93"/>
      <c r="GD1010" s="93"/>
      <c r="GE1010" s="110"/>
      <c r="GF1010" s="118"/>
      <c r="GG1010" s="93"/>
      <c r="GH1010" s="93"/>
      <c r="GI1010" s="110"/>
      <c r="GJ1010" s="118"/>
      <c r="GK1010" s="93"/>
      <c r="GL1010" s="93"/>
      <c r="GM1010" s="110"/>
      <c r="GN1010" s="118"/>
      <c r="GO1010" s="93"/>
      <c r="GP1010" s="93"/>
      <c r="GQ1010" s="110"/>
    </row>
    <row r="1011" spans="1:199" ht="15.75" x14ac:dyDescent="0.25">
      <c r="A1011">
        <f t="shared" si="742"/>
        <v>1</v>
      </c>
      <c r="B1011">
        <f t="shared" si="743"/>
        <v>1900</v>
      </c>
      <c r="D1011" s="93"/>
      <c r="E1011" s="93"/>
      <c r="F1011" s="93"/>
      <c r="G1011" s="110"/>
      <c r="H1011" s="118"/>
      <c r="I1011" s="93"/>
      <c r="J1011" s="93"/>
      <c r="K1011" s="110"/>
      <c r="L1011" s="118"/>
      <c r="M1011" s="93"/>
      <c r="N1011" s="93"/>
      <c r="O1011" s="110"/>
      <c r="P1011" s="118"/>
      <c r="Q1011" s="93"/>
      <c r="R1011" s="93"/>
      <c r="S1011" s="110"/>
      <c r="T1011" s="118"/>
      <c r="U1011" s="93"/>
      <c r="V1011" s="93"/>
      <c r="W1011" s="110"/>
      <c r="X1011" s="118"/>
      <c r="Y1011" s="93"/>
      <c r="Z1011" s="93"/>
      <c r="AA1011" s="110"/>
      <c r="AB1011" s="118"/>
      <c r="AC1011" s="93"/>
      <c r="AD1011" s="93"/>
      <c r="AE1011" s="110"/>
      <c r="AF1011" s="118"/>
      <c r="AG1011" s="93"/>
      <c r="AH1011" s="93"/>
      <c r="AI1011" s="110"/>
      <c r="AJ1011" s="118"/>
      <c r="AK1011" s="93"/>
      <c r="AL1011" s="93"/>
      <c r="AM1011" s="110"/>
      <c r="AN1011" s="118"/>
      <c r="AO1011" s="93"/>
      <c r="AP1011" s="93"/>
      <c r="AQ1011" s="110"/>
      <c r="AR1011" s="118"/>
      <c r="AS1011" s="93"/>
      <c r="AT1011" s="93"/>
      <c r="AU1011" s="110"/>
      <c r="AV1011" s="118"/>
      <c r="AW1011" s="93"/>
      <c r="AX1011" s="93"/>
      <c r="AY1011" s="110"/>
      <c r="AZ1011" s="118"/>
      <c r="BA1011" s="93"/>
      <c r="BB1011" s="93"/>
      <c r="BC1011" s="110"/>
      <c r="BD1011" s="118"/>
      <c r="BE1011" s="93"/>
      <c r="BF1011" s="93"/>
      <c r="BG1011" s="110"/>
      <c r="BH1011" s="118"/>
      <c r="BI1011" s="93"/>
      <c r="BJ1011" s="93"/>
      <c r="BK1011" s="110"/>
      <c r="BL1011" s="118"/>
      <c r="BM1011" s="93"/>
      <c r="BN1011" s="93"/>
      <c r="BO1011" s="110"/>
      <c r="BP1011" s="118"/>
      <c r="BQ1011" s="93"/>
      <c r="BR1011" s="93"/>
      <c r="BS1011" s="110"/>
      <c r="BT1011" s="118"/>
      <c r="BU1011" s="93"/>
      <c r="BV1011" s="93"/>
      <c r="BW1011" s="110"/>
      <c r="BX1011" s="118"/>
      <c r="BY1011" s="93"/>
      <c r="BZ1011" s="93"/>
      <c r="CA1011" s="110"/>
      <c r="CB1011" s="118"/>
      <c r="CC1011" s="93"/>
      <c r="CD1011" s="93"/>
      <c r="CE1011" s="110"/>
      <c r="CF1011" s="118"/>
      <c r="CG1011" s="93"/>
      <c r="CH1011" s="93"/>
      <c r="CI1011" s="110"/>
      <c r="CJ1011" s="118"/>
      <c r="CK1011" s="93"/>
      <c r="CL1011" s="93"/>
      <c r="CM1011" s="110"/>
      <c r="CN1011" s="118"/>
      <c r="CO1011" s="93"/>
      <c r="CP1011" s="93"/>
      <c r="CQ1011" s="110"/>
      <c r="CR1011" s="118"/>
      <c r="CS1011" s="93"/>
      <c r="CT1011" s="93"/>
      <c r="CU1011" s="110"/>
      <c r="CV1011" s="118"/>
      <c r="CW1011" s="93"/>
      <c r="CX1011" s="93"/>
      <c r="CY1011" s="110"/>
      <c r="CZ1011" s="118"/>
      <c r="DA1011" s="93"/>
      <c r="DB1011" s="93"/>
      <c r="DC1011" s="110"/>
      <c r="DD1011" s="118"/>
      <c r="DE1011" s="93"/>
      <c r="DF1011" s="93"/>
      <c r="DG1011" s="110"/>
      <c r="DH1011" s="118"/>
      <c r="DI1011" s="93"/>
      <c r="DJ1011" s="93"/>
      <c r="DK1011" s="110"/>
      <c r="DL1011" s="118"/>
      <c r="DM1011" s="93"/>
      <c r="DN1011" s="93"/>
      <c r="DO1011" s="110"/>
      <c r="DP1011" s="118"/>
      <c r="DQ1011" s="93"/>
      <c r="DR1011" s="93"/>
      <c r="DS1011" s="110"/>
      <c r="DT1011" s="118"/>
      <c r="DU1011" s="93"/>
      <c r="DV1011" s="93"/>
      <c r="DW1011" s="110"/>
      <c r="DX1011" s="118"/>
      <c r="DY1011" s="93"/>
      <c r="DZ1011" s="93"/>
      <c r="EA1011" s="110"/>
      <c r="EB1011" s="118"/>
      <c r="EC1011" s="93"/>
      <c r="ED1011" s="93"/>
      <c r="EE1011" s="110"/>
      <c r="EF1011" s="118"/>
      <c r="EG1011" s="93"/>
      <c r="EH1011" s="93"/>
      <c r="EI1011" s="110"/>
      <c r="EJ1011" s="118"/>
      <c r="EK1011" s="93"/>
      <c r="EL1011" s="93"/>
      <c r="EM1011" s="110"/>
      <c r="EN1011" s="118"/>
      <c r="EO1011" s="93"/>
      <c r="EP1011" s="93"/>
      <c r="EQ1011" s="110"/>
      <c r="ER1011" s="118"/>
      <c r="ES1011" s="93"/>
      <c r="ET1011" s="93"/>
      <c r="EU1011" s="110"/>
      <c r="EV1011" s="118"/>
      <c r="EW1011" s="93"/>
      <c r="EX1011" s="93"/>
      <c r="EY1011" s="110"/>
      <c r="EZ1011" s="118"/>
      <c r="FA1011" s="93"/>
      <c r="FB1011" s="93"/>
      <c r="FC1011" s="110"/>
      <c r="FD1011" s="118"/>
      <c r="FE1011" s="93"/>
      <c r="FF1011" s="93"/>
      <c r="FG1011" s="110"/>
      <c r="FH1011" s="118"/>
      <c r="FI1011" s="93"/>
      <c r="FJ1011" s="93"/>
      <c r="FK1011" s="110"/>
      <c r="FL1011" s="118"/>
      <c r="FM1011" s="93"/>
      <c r="FN1011" s="93"/>
      <c r="FO1011" s="110"/>
      <c r="FP1011" s="118"/>
      <c r="FQ1011" s="93"/>
      <c r="FR1011" s="93"/>
      <c r="FS1011" s="110"/>
      <c r="FT1011" s="118"/>
      <c r="FU1011" s="93"/>
      <c r="FV1011" s="93"/>
      <c r="FW1011" s="110"/>
      <c r="FX1011" s="118"/>
      <c r="FY1011" s="93"/>
      <c r="FZ1011" s="93"/>
      <c r="GA1011" s="110"/>
      <c r="GB1011" s="118"/>
      <c r="GC1011" s="93"/>
      <c r="GD1011" s="93"/>
      <c r="GE1011" s="110"/>
      <c r="GF1011" s="118"/>
      <c r="GG1011" s="93"/>
      <c r="GH1011" s="93"/>
      <c r="GI1011" s="110"/>
      <c r="GJ1011" s="118"/>
      <c r="GK1011" s="93"/>
      <c r="GL1011" s="93"/>
      <c r="GM1011" s="110"/>
      <c r="GN1011" s="118"/>
      <c r="GO1011" s="93"/>
      <c r="GP1011" s="93"/>
      <c r="GQ1011" s="110"/>
    </row>
    <row r="1012" spans="1:199" ht="15.75" x14ac:dyDescent="0.25">
      <c r="A1012">
        <f t="shared" si="742"/>
        <v>1</v>
      </c>
      <c r="B1012">
        <f t="shared" si="743"/>
        <v>1900</v>
      </c>
      <c r="D1012" s="93"/>
      <c r="E1012" s="93"/>
      <c r="F1012" s="93"/>
      <c r="G1012" s="110"/>
      <c r="H1012" s="118"/>
      <c r="I1012" s="93"/>
      <c r="J1012" s="93"/>
      <c r="K1012" s="110"/>
      <c r="L1012" s="118"/>
      <c r="M1012" s="93"/>
      <c r="N1012" s="93"/>
      <c r="O1012" s="110"/>
      <c r="P1012" s="118"/>
      <c r="Q1012" s="93"/>
      <c r="R1012" s="93"/>
      <c r="S1012" s="110"/>
      <c r="T1012" s="118"/>
      <c r="U1012" s="93"/>
      <c r="V1012" s="93"/>
      <c r="W1012" s="110"/>
      <c r="X1012" s="118"/>
      <c r="Y1012" s="93"/>
      <c r="Z1012" s="93"/>
      <c r="AA1012" s="110"/>
      <c r="AB1012" s="118"/>
      <c r="AC1012" s="93"/>
      <c r="AD1012" s="93"/>
      <c r="AE1012" s="110"/>
      <c r="AF1012" s="118"/>
      <c r="AG1012" s="93"/>
      <c r="AH1012" s="93"/>
      <c r="AI1012" s="110"/>
      <c r="AJ1012" s="118"/>
      <c r="AK1012" s="93"/>
      <c r="AL1012" s="93"/>
      <c r="AM1012" s="110"/>
      <c r="AN1012" s="118"/>
      <c r="AO1012" s="93"/>
      <c r="AP1012" s="93"/>
      <c r="AQ1012" s="110"/>
      <c r="AR1012" s="118"/>
      <c r="AS1012" s="93"/>
      <c r="AT1012" s="93"/>
      <c r="AU1012" s="110"/>
      <c r="AV1012" s="118"/>
      <c r="AW1012" s="93"/>
      <c r="AX1012" s="93"/>
      <c r="AY1012" s="110"/>
      <c r="AZ1012" s="118"/>
      <c r="BA1012" s="93"/>
      <c r="BB1012" s="93"/>
      <c r="BC1012" s="110"/>
      <c r="BD1012" s="118"/>
      <c r="BE1012" s="93"/>
      <c r="BF1012" s="93"/>
      <c r="BG1012" s="110"/>
      <c r="BH1012" s="118"/>
      <c r="BI1012" s="93"/>
      <c r="BJ1012" s="93"/>
      <c r="BK1012" s="110"/>
      <c r="BL1012" s="118"/>
      <c r="BM1012" s="93"/>
      <c r="BN1012" s="93"/>
      <c r="BO1012" s="110"/>
      <c r="BP1012" s="118"/>
      <c r="BQ1012" s="93"/>
      <c r="BR1012" s="93"/>
      <c r="BS1012" s="110"/>
      <c r="BT1012" s="118"/>
      <c r="BU1012" s="93"/>
      <c r="BV1012" s="93"/>
      <c r="BW1012" s="110"/>
      <c r="BX1012" s="118"/>
      <c r="BY1012" s="93"/>
      <c r="BZ1012" s="93"/>
      <c r="CA1012" s="110"/>
      <c r="CB1012" s="118"/>
      <c r="CC1012" s="93"/>
      <c r="CD1012" s="93"/>
      <c r="CE1012" s="110"/>
      <c r="CF1012" s="118"/>
      <c r="CG1012" s="93"/>
      <c r="CH1012" s="93"/>
      <c r="CI1012" s="110"/>
      <c r="CJ1012" s="118"/>
      <c r="CK1012" s="93"/>
      <c r="CL1012" s="93"/>
      <c r="CM1012" s="110"/>
      <c r="CN1012" s="118"/>
      <c r="CO1012" s="93"/>
      <c r="CP1012" s="93"/>
      <c r="CQ1012" s="110"/>
      <c r="CR1012" s="118"/>
      <c r="CS1012" s="93"/>
      <c r="CT1012" s="93"/>
      <c r="CU1012" s="110"/>
      <c r="CV1012" s="118"/>
      <c r="CW1012" s="93"/>
      <c r="CX1012" s="93"/>
      <c r="CY1012" s="110"/>
      <c r="CZ1012" s="118"/>
      <c r="DA1012" s="93"/>
      <c r="DB1012" s="93"/>
      <c r="DC1012" s="110"/>
      <c r="DD1012" s="118"/>
      <c r="DE1012" s="93"/>
      <c r="DF1012" s="93"/>
      <c r="DG1012" s="110"/>
      <c r="DH1012" s="118"/>
      <c r="DI1012" s="93"/>
      <c r="DJ1012" s="93"/>
      <c r="DK1012" s="110"/>
      <c r="DL1012" s="118"/>
      <c r="DM1012" s="93"/>
      <c r="DN1012" s="93"/>
      <c r="DO1012" s="110"/>
      <c r="DP1012" s="118"/>
      <c r="DQ1012" s="93"/>
      <c r="DR1012" s="93"/>
      <c r="DS1012" s="110"/>
      <c r="DT1012" s="118"/>
      <c r="DU1012" s="93"/>
      <c r="DV1012" s="93"/>
      <c r="DW1012" s="110"/>
      <c r="DX1012" s="118"/>
      <c r="DY1012" s="93"/>
      <c r="DZ1012" s="93"/>
      <c r="EA1012" s="110"/>
      <c r="EB1012" s="118"/>
      <c r="EC1012" s="93"/>
      <c r="ED1012" s="93"/>
      <c r="EE1012" s="110"/>
      <c r="EF1012" s="118"/>
      <c r="EG1012" s="93"/>
      <c r="EH1012" s="93"/>
      <c r="EI1012" s="110"/>
      <c r="EJ1012" s="118"/>
      <c r="EK1012" s="93"/>
      <c r="EL1012" s="93"/>
      <c r="EM1012" s="110"/>
      <c r="EN1012" s="118"/>
      <c r="EO1012" s="93"/>
      <c r="EP1012" s="93"/>
      <c r="EQ1012" s="110"/>
      <c r="ER1012" s="118"/>
      <c r="ES1012" s="93"/>
      <c r="ET1012" s="93"/>
      <c r="EU1012" s="110"/>
      <c r="EV1012" s="118"/>
      <c r="EW1012" s="93"/>
      <c r="EX1012" s="93"/>
      <c r="EY1012" s="110"/>
      <c r="EZ1012" s="118"/>
      <c r="FA1012" s="93"/>
      <c r="FB1012" s="93"/>
      <c r="FC1012" s="110"/>
      <c r="FD1012" s="118"/>
      <c r="FE1012" s="93"/>
      <c r="FF1012" s="93"/>
      <c r="FG1012" s="110"/>
      <c r="FH1012" s="118"/>
      <c r="FI1012" s="93"/>
      <c r="FJ1012" s="93"/>
      <c r="FK1012" s="110"/>
      <c r="FL1012" s="118"/>
      <c r="FM1012" s="93"/>
      <c r="FN1012" s="93"/>
      <c r="FO1012" s="110"/>
      <c r="FP1012" s="118"/>
      <c r="FQ1012" s="93"/>
      <c r="FR1012" s="93"/>
      <c r="FS1012" s="110"/>
      <c r="FT1012" s="118"/>
      <c r="FU1012" s="93"/>
      <c r="FV1012" s="93"/>
      <c r="FW1012" s="110"/>
      <c r="FX1012" s="118"/>
      <c r="FY1012" s="93"/>
      <c r="FZ1012" s="93"/>
      <c r="GA1012" s="110"/>
      <c r="GB1012" s="118"/>
      <c r="GC1012" s="93"/>
      <c r="GD1012" s="93"/>
      <c r="GE1012" s="110"/>
      <c r="GF1012" s="118"/>
      <c r="GG1012" s="93"/>
      <c r="GH1012" s="93"/>
      <c r="GI1012" s="110"/>
      <c r="GJ1012" s="118"/>
      <c r="GK1012" s="93"/>
      <c r="GL1012" s="93"/>
      <c r="GM1012" s="110"/>
      <c r="GN1012" s="118"/>
      <c r="GO1012" s="93"/>
      <c r="GP1012" s="93"/>
      <c r="GQ1012" s="110"/>
    </row>
    <row r="1013" spans="1:199" ht="15.75" x14ac:dyDescent="0.25">
      <c r="A1013">
        <f t="shared" si="742"/>
        <v>1</v>
      </c>
      <c r="B1013">
        <f t="shared" si="743"/>
        <v>1900</v>
      </c>
      <c r="D1013" s="93"/>
      <c r="E1013" s="93"/>
      <c r="F1013" s="93"/>
      <c r="G1013" s="110"/>
      <c r="H1013" s="118"/>
      <c r="I1013" s="93"/>
      <c r="J1013" s="93"/>
      <c r="K1013" s="110"/>
      <c r="L1013" s="118"/>
      <c r="M1013" s="93"/>
      <c r="N1013" s="93"/>
      <c r="O1013" s="110"/>
      <c r="P1013" s="118"/>
      <c r="Q1013" s="93"/>
      <c r="R1013" s="93"/>
      <c r="S1013" s="110"/>
      <c r="T1013" s="118"/>
      <c r="U1013" s="93"/>
      <c r="V1013" s="93"/>
      <c r="W1013" s="110"/>
      <c r="X1013" s="118"/>
      <c r="Y1013" s="93"/>
      <c r="Z1013" s="93"/>
      <c r="AA1013" s="110"/>
      <c r="AB1013" s="118"/>
      <c r="AC1013" s="93"/>
      <c r="AD1013" s="93"/>
      <c r="AE1013" s="110"/>
      <c r="AF1013" s="118"/>
      <c r="AG1013" s="93"/>
      <c r="AH1013" s="93"/>
      <c r="AI1013" s="110"/>
      <c r="AJ1013" s="118"/>
      <c r="AK1013" s="93"/>
      <c r="AL1013" s="93"/>
      <c r="AM1013" s="110"/>
      <c r="AN1013" s="118"/>
      <c r="AO1013" s="93"/>
      <c r="AP1013" s="93"/>
      <c r="AQ1013" s="110"/>
      <c r="AR1013" s="118"/>
      <c r="AS1013" s="93"/>
      <c r="AT1013" s="93"/>
      <c r="AU1013" s="110"/>
      <c r="AV1013" s="118"/>
      <c r="AW1013" s="93"/>
      <c r="AX1013" s="93"/>
      <c r="AY1013" s="110"/>
      <c r="AZ1013" s="118"/>
      <c r="BA1013" s="93"/>
      <c r="BB1013" s="93"/>
      <c r="BC1013" s="110"/>
      <c r="BD1013" s="118"/>
      <c r="BE1013" s="93"/>
      <c r="BF1013" s="93"/>
      <c r="BG1013" s="110"/>
      <c r="BH1013" s="118"/>
      <c r="BI1013" s="93"/>
      <c r="BJ1013" s="93"/>
      <c r="BK1013" s="110"/>
      <c r="BL1013" s="118"/>
      <c r="BM1013" s="93"/>
      <c r="BN1013" s="93"/>
      <c r="BO1013" s="110"/>
      <c r="BP1013" s="118"/>
      <c r="BQ1013" s="93"/>
      <c r="BR1013" s="93"/>
      <c r="BS1013" s="110"/>
      <c r="BT1013" s="118"/>
      <c r="BU1013" s="93"/>
      <c r="BV1013" s="93"/>
      <c r="BW1013" s="110"/>
      <c r="BX1013" s="118"/>
      <c r="BY1013" s="93"/>
      <c r="BZ1013" s="93"/>
      <c r="CA1013" s="110"/>
      <c r="CB1013" s="118"/>
      <c r="CC1013" s="93"/>
      <c r="CD1013" s="93"/>
      <c r="CE1013" s="110"/>
      <c r="CF1013" s="118"/>
      <c r="CG1013" s="93"/>
      <c r="CH1013" s="93"/>
      <c r="CI1013" s="110"/>
      <c r="CJ1013" s="118"/>
      <c r="CK1013" s="93"/>
      <c r="CL1013" s="93"/>
      <c r="CM1013" s="110"/>
      <c r="CN1013" s="118"/>
      <c r="CO1013" s="93"/>
      <c r="CP1013" s="93"/>
      <c r="CQ1013" s="110"/>
      <c r="CR1013" s="118"/>
      <c r="CS1013" s="93"/>
      <c r="CT1013" s="93"/>
      <c r="CU1013" s="110"/>
      <c r="CV1013" s="118"/>
      <c r="CW1013" s="93"/>
      <c r="CX1013" s="93"/>
      <c r="CY1013" s="110"/>
      <c r="CZ1013" s="118"/>
      <c r="DA1013" s="93"/>
      <c r="DB1013" s="93"/>
      <c r="DC1013" s="110"/>
      <c r="DD1013" s="118"/>
      <c r="DE1013" s="93"/>
      <c r="DF1013" s="93"/>
      <c r="DG1013" s="110"/>
      <c r="DH1013" s="118"/>
      <c r="DI1013" s="93"/>
      <c r="DJ1013" s="93"/>
      <c r="DK1013" s="110"/>
      <c r="DL1013" s="118"/>
      <c r="DM1013" s="93"/>
      <c r="DN1013" s="93"/>
      <c r="DO1013" s="110"/>
      <c r="DP1013" s="118"/>
      <c r="DQ1013" s="93"/>
      <c r="DR1013" s="93"/>
      <c r="DS1013" s="110"/>
      <c r="DT1013" s="118"/>
      <c r="DU1013" s="93"/>
      <c r="DV1013" s="93"/>
      <c r="DW1013" s="110"/>
      <c r="DX1013" s="118"/>
      <c r="DY1013" s="93"/>
      <c r="DZ1013" s="93"/>
      <c r="EA1013" s="110"/>
      <c r="EB1013" s="118"/>
      <c r="EC1013" s="93"/>
      <c r="ED1013" s="93"/>
      <c r="EE1013" s="110"/>
      <c r="EF1013" s="118"/>
      <c r="EG1013" s="93"/>
      <c r="EH1013" s="93"/>
      <c r="EI1013" s="110"/>
      <c r="EJ1013" s="118"/>
      <c r="EK1013" s="93"/>
      <c r="EL1013" s="93"/>
      <c r="EM1013" s="110"/>
      <c r="EN1013" s="118"/>
      <c r="EO1013" s="93"/>
      <c r="EP1013" s="93"/>
      <c r="EQ1013" s="110"/>
      <c r="ER1013" s="118"/>
      <c r="ES1013" s="93"/>
      <c r="ET1013" s="93"/>
      <c r="EU1013" s="110"/>
      <c r="EV1013" s="118"/>
      <c r="EW1013" s="93"/>
      <c r="EX1013" s="93"/>
      <c r="EY1013" s="110"/>
      <c r="EZ1013" s="118"/>
      <c r="FA1013" s="93"/>
      <c r="FB1013" s="93"/>
      <c r="FC1013" s="110"/>
      <c r="FD1013" s="118"/>
      <c r="FE1013" s="93"/>
      <c r="FF1013" s="93"/>
      <c r="FG1013" s="110"/>
      <c r="FH1013" s="118"/>
      <c r="FI1013" s="93"/>
      <c r="FJ1013" s="93"/>
      <c r="FK1013" s="110"/>
      <c r="FL1013" s="118"/>
      <c r="FM1013" s="93"/>
      <c r="FN1013" s="93"/>
      <c r="FO1013" s="110"/>
      <c r="FP1013" s="118"/>
      <c r="FQ1013" s="93"/>
      <c r="FR1013" s="93"/>
      <c r="FS1013" s="110"/>
      <c r="FT1013" s="118"/>
      <c r="FU1013" s="93"/>
      <c r="FV1013" s="93"/>
      <c r="FW1013" s="110"/>
      <c r="FX1013" s="118"/>
      <c r="FY1013" s="93"/>
      <c r="FZ1013" s="93"/>
      <c r="GA1013" s="110"/>
      <c r="GB1013" s="118"/>
      <c r="GC1013" s="93"/>
      <c r="GD1013" s="93"/>
      <c r="GE1013" s="110"/>
      <c r="GF1013" s="118"/>
      <c r="GG1013" s="93"/>
      <c r="GH1013" s="93"/>
      <c r="GI1013" s="110"/>
      <c r="GJ1013" s="118"/>
      <c r="GK1013" s="93"/>
      <c r="GL1013" s="93"/>
      <c r="GM1013" s="110"/>
      <c r="GN1013" s="118"/>
      <c r="GO1013" s="93"/>
      <c r="GP1013" s="93"/>
      <c r="GQ1013" s="110"/>
    </row>
    <row r="1014" spans="1:199" ht="15.75" x14ac:dyDescent="0.25">
      <c r="A1014">
        <f t="shared" si="742"/>
        <v>1</v>
      </c>
      <c r="B1014">
        <f t="shared" si="743"/>
        <v>1900</v>
      </c>
      <c r="D1014" s="93"/>
      <c r="E1014" s="93"/>
      <c r="F1014" s="93"/>
      <c r="G1014" s="110"/>
      <c r="H1014" s="118"/>
      <c r="I1014" s="93"/>
      <c r="J1014" s="93"/>
      <c r="K1014" s="110"/>
      <c r="L1014" s="118"/>
      <c r="M1014" s="93"/>
      <c r="N1014" s="93"/>
      <c r="O1014" s="110"/>
      <c r="P1014" s="118"/>
      <c r="Q1014" s="93"/>
      <c r="R1014" s="93"/>
      <c r="S1014" s="110"/>
      <c r="T1014" s="118"/>
      <c r="U1014" s="93"/>
      <c r="V1014" s="93"/>
      <c r="W1014" s="110"/>
      <c r="X1014" s="118"/>
      <c r="Y1014" s="93"/>
      <c r="Z1014" s="93"/>
      <c r="AA1014" s="110"/>
      <c r="AB1014" s="118"/>
      <c r="AC1014" s="93"/>
      <c r="AD1014" s="93"/>
      <c r="AE1014" s="110"/>
      <c r="AF1014" s="118"/>
      <c r="AG1014" s="93"/>
      <c r="AH1014" s="93"/>
      <c r="AI1014" s="110"/>
      <c r="AJ1014" s="118"/>
      <c r="AK1014" s="93"/>
      <c r="AL1014" s="93"/>
      <c r="AM1014" s="110"/>
      <c r="AN1014" s="118"/>
      <c r="AO1014" s="93"/>
      <c r="AP1014" s="93"/>
      <c r="AQ1014" s="110"/>
      <c r="AR1014" s="118"/>
      <c r="AS1014" s="93"/>
      <c r="AT1014" s="93"/>
      <c r="AU1014" s="110"/>
      <c r="AV1014" s="118"/>
      <c r="AW1014" s="93"/>
      <c r="AX1014" s="93"/>
      <c r="AY1014" s="110"/>
      <c r="AZ1014" s="118"/>
      <c r="BA1014" s="93"/>
      <c r="BB1014" s="93"/>
      <c r="BC1014" s="110"/>
      <c r="BD1014" s="118"/>
      <c r="BE1014" s="93"/>
      <c r="BF1014" s="93"/>
      <c r="BG1014" s="110"/>
      <c r="BH1014" s="118"/>
      <c r="BI1014" s="93"/>
      <c r="BJ1014" s="93"/>
      <c r="BK1014" s="110"/>
      <c r="BL1014" s="118"/>
      <c r="BM1014" s="93"/>
      <c r="BN1014" s="93"/>
      <c r="BO1014" s="110"/>
      <c r="BP1014" s="118"/>
      <c r="BQ1014" s="93"/>
      <c r="BR1014" s="93"/>
      <c r="BS1014" s="110"/>
      <c r="BT1014" s="118"/>
      <c r="BU1014" s="93"/>
      <c r="BV1014" s="93"/>
      <c r="BW1014" s="110"/>
      <c r="BX1014" s="118"/>
      <c r="BY1014" s="93"/>
      <c r="BZ1014" s="93"/>
      <c r="CA1014" s="110"/>
      <c r="CB1014" s="118"/>
      <c r="CC1014" s="93"/>
      <c r="CD1014" s="93"/>
      <c r="CE1014" s="110"/>
      <c r="CF1014" s="118"/>
      <c r="CG1014" s="93"/>
      <c r="CH1014" s="93"/>
      <c r="CI1014" s="110"/>
      <c r="CJ1014" s="118"/>
      <c r="CK1014" s="93"/>
      <c r="CL1014" s="93"/>
      <c r="CM1014" s="110"/>
      <c r="CN1014" s="118"/>
      <c r="CO1014" s="93"/>
      <c r="CP1014" s="93"/>
      <c r="CQ1014" s="110"/>
      <c r="CR1014" s="118"/>
      <c r="CS1014" s="93"/>
      <c r="CT1014" s="93"/>
      <c r="CU1014" s="110"/>
      <c r="CV1014" s="118"/>
      <c r="CW1014" s="93"/>
      <c r="CX1014" s="93"/>
      <c r="CY1014" s="110"/>
      <c r="CZ1014" s="118"/>
      <c r="DA1014" s="93"/>
      <c r="DB1014" s="93"/>
      <c r="DC1014" s="110"/>
      <c r="DD1014" s="118"/>
      <c r="DE1014" s="93"/>
      <c r="DF1014" s="93"/>
      <c r="DG1014" s="110"/>
      <c r="DH1014" s="118"/>
      <c r="DI1014" s="93"/>
      <c r="DJ1014" s="93"/>
      <c r="DK1014" s="110"/>
      <c r="DL1014" s="118"/>
      <c r="DM1014" s="93"/>
      <c r="DN1014" s="93"/>
      <c r="DO1014" s="110"/>
      <c r="DP1014" s="118"/>
      <c r="DQ1014" s="93"/>
      <c r="DR1014" s="93"/>
      <c r="DS1014" s="110"/>
      <c r="DT1014" s="118"/>
      <c r="DU1014" s="93"/>
      <c r="DV1014" s="93"/>
      <c r="DW1014" s="110"/>
      <c r="DX1014" s="118"/>
      <c r="DY1014" s="93"/>
      <c r="DZ1014" s="93"/>
      <c r="EA1014" s="110"/>
      <c r="EB1014" s="118"/>
      <c r="EC1014" s="93"/>
      <c r="ED1014" s="93"/>
      <c r="EE1014" s="110"/>
      <c r="EF1014" s="118"/>
      <c r="EG1014" s="93"/>
      <c r="EH1014" s="93"/>
      <c r="EI1014" s="110"/>
      <c r="EJ1014" s="118"/>
      <c r="EK1014" s="93"/>
      <c r="EL1014" s="93"/>
      <c r="EM1014" s="110"/>
      <c r="EN1014" s="118"/>
      <c r="EO1014" s="93"/>
      <c r="EP1014" s="93"/>
      <c r="EQ1014" s="110"/>
      <c r="ER1014" s="118"/>
      <c r="ES1014" s="93"/>
      <c r="ET1014" s="93"/>
      <c r="EU1014" s="110"/>
      <c r="EV1014" s="118"/>
      <c r="EW1014" s="93"/>
      <c r="EX1014" s="93"/>
      <c r="EY1014" s="110"/>
      <c r="EZ1014" s="118"/>
      <c r="FA1014" s="93"/>
      <c r="FB1014" s="93"/>
      <c r="FC1014" s="110"/>
      <c r="FD1014" s="118"/>
      <c r="FE1014" s="93"/>
      <c r="FF1014" s="93"/>
      <c r="FG1014" s="110"/>
      <c r="FH1014" s="118"/>
      <c r="FI1014" s="93"/>
      <c r="FJ1014" s="93"/>
      <c r="FK1014" s="110"/>
      <c r="FL1014" s="118"/>
      <c r="FM1014" s="93"/>
      <c r="FN1014" s="93"/>
      <c r="FO1014" s="110"/>
      <c r="FP1014" s="118"/>
      <c r="FQ1014" s="93"/>
      <c r="FR1014" s="93"/>
      <c r="FS1014" s="110"/>
      <c r="FT1014" s="118"/>
      <c r="FU1014" s="93"/>
      <c r="FV1014" s="93"/>
      <c r="FW1014" s="110"/>
      <c r="FX1014" s="118"/>
      <c r="FY1014" s="93"/>
      <c r="FZ1014" s="93"/>
      <c r="GA1014" s="110"/>
      <c r="GB1014" s="118"/>
      <c r="GC1014" s="93"/>
      <c r="GD1014" s="93"/>
      <c r="GE1014" s="110"/>
      <c r="GF1014" s="118"/>
      <c r="GG1014" s="93"/>
      <c r="GH1014" s="93"/>
      <c r="GI1014" s="110"/>
      <c r="GJ1014" s="118"/>
      <c r="GK1014" s="93"/>
      <c r="GL1014" s="93"/>
      <c r="GM1014" s="110"/>
      <c r="GN1014" s="118"/>
      <c r="GO1014" s="93"/>
      <c r="GP1014" s="93"/>
      <c r="GQ1014" s="110"/>
    </row>
    <row r="1015" spans="1:199" ht="15.75" x14ac:dyDescent="0.25">
      <c r="A1015">
        <f t="shared" si="742"/>
        <v>1</v>
      </c>
      <c r="B1015">
        <f t="shared" si="743"/>
        <v>1900</v>
      </c>
      <c r="D1015" s="93"/>
      <c r="E1015" s="93"/>
      <c r="F1015" s="93"/>
      <c r="G1015" s="110"/>
      <c r="H1015" s="118"/>
      <c r="I1015" s="93"/>
      <c r="J1015" s="93"/>
      <c r="K1015" s="110"/>
      <c r="L1015" s="118"/>
      <c r="M1015" s="93"/>
      <c r="N1015" s="93"/>
      <c r="O1015" s="110"/>
      <c r="P1015" s="118"/>
      <c r="Q1015" s="93"/>
      <c r="R1015" s="93"/>
      <c r="S1015" s="110"/>
      <c r="T1015" s="118"/>
      <c r="U1015" s="93"/>
      <c r="V1015" s="93"/>
      <c r="W1015" s="110"/>
      <c r="X1015" s="118"/>
      <c r="Y1015" s="93"/>
      <c r="Z1015" s="93"/>
      <c r="AA1015" s="110"/>
      <c r="AB1015" s="118"/>
      <c r="AC1015" s="93"/>
      <c r="AD1015" s="93"/>
      <c r="AE1015" s="110"/>
      <c r="AF1015" s="118"/>
      <c r="AG1015" s="93"/>
      <c r="AH1015" s="93"/>
      <c r="AI1015" s="110"/>
      <c r="AJ1015" s="118"/>
      <c r="AK1015" s="93"/>
      <c r="AL1015" s="93"/>
      <c r="AM1015" s="110"/>
      <c r="AN1015" s="118"/>
      <c r="AO1015" s="93"/>
      <c r="AP1015" s="93"/>
      <c r="AQ1015" s="110"/>
      <c r="AR1015" s="118"/>
      <c r="AS1015" s="93"/>
      <c r="AT1015" s="93"/>
      <c r="AU1015" s="110"/>
      <c r="AV1015" s="118"/>
      <c r="AW1015" s="93"/>
      <c r="AX1015" s="93"/>
      <c r="AY1015" s="110"/>
      <c r="AZ1015" s="118"/>
      <c r="BA1015" s="93"/>
      <c r="BB1015" s="93"/>
      <c r="BC1015" s="110"/>
      <c r="BD1015" s="118"/>
      <c r="BE1015" s="93"/>
      <c r="BF1015" s="93"/>
      <c r="BG1015" s="110"/>
      <c r="BH1015" s="118"/>
      <c r="BI1015" s="93"/>
      <c r="BJ1015" s="93"/>
      <c r="BK1015" s="110"/>
      <c r="BL1015" s="118"/>
      <c r="BM1015" s="93"/>
      <c r="BN1015" s="93"/>
      <c r="BO1015" s="110"/>
      <c r="BP1015" s="118"/>
      <c r="BQ1015" s="93"/>
      <c r="BR1015" s="93"/>
      <c r="BS1015" s="110"/>
      <c r="BT1015" s="118"/>
      <c r="BU1015" s="93"/>
      <c r="BV1015" s="93"/>
      <c r="BW1015" s="110"/>
      <c r="BX1015" s="118"/>
      <c r="BY1015" s="93"/>
      <c r="BZ1015" s="93"/>
      <c r="CA1015" s="110"/>
      <c r="CB1015" s="118"/>
      <c r="CC1015" s="93"/>
      <c r="CD1015" s="93"/>
      <c r="CE1015" s="110"/>
      <c r="CF1015" s="118"/>
      <c r="CG1015" s="93"/>
      <c r="CH1015" s="93"/>
      <c r="CI1015" s="110"/>
      <c r="CJ1015" s="118"/>
      <c r="CK1015" s="93"/>
      <c r="CL1015" s="93"/>
      <c r="CM1015" s="110"/>
      <c r="CN1015" s="118"/>
      <c r="CO1015" s="93"/>
      <c r="CP1015" s="93"/>
      <c r="CQ1015" s="110"/>
      <c r="CR1015" s="118"/>
      <c r="CS1015" s="93"/>
      <c r="CT1015" s="93"/>
      <c r="CU1015" s="110"/>
      <c r="CV1015" s="118"/>
      <c r="CW1015" s="93"/>
      <c r="CX1015" s="93"/>
      <c r="CY1015" s="110"/>
      <c r="CZ1015" s="118"/>
      <c r="DA1015" s="93"/>
      <c r="DB1015" s="93"/>
      <c r="DC1015" s="110"/>
      <c r="DD1015" s="118"/>
      <c r="DE1015" s="93"/>
      <c r="DF1015" s="93"/>
      <c r="DG1015" s="110"/>
      <c r="DH1015" s="118"/>
      <c r="DI1015" s="93"/>
      <c r="DJ1015" s="93"/>
      <c r="DK1015" s="110"/>
      <c r="DL1015" s="118"/>
      <c r="DM1015" s="93"/>
      <c r="DN1015" s="93"/>
      <c r="DO1015" s="110"/>
      <c r="DP1015" s="118"/>
      <c r="DQ1015" s="93"/>
      <c r="DR1015" s="93"/>
      <c r="DS1015" s="110"/>
      <c r="DT1015" s="118"/>
      <c r="DU1015" s="93"/>
      <c r="DV1015" s="93"/>
      <c r="DW1015" s="110"/>
      <c r="DX1015" s="118"/>
      <c r="DY1015" s="93"/>
      <c r="DZ1015" s="93"/>
      <c r="EA1015" s="110"/>
      <c r="EB1015" s="118"/>
      <c r="EC1015" s="93"/>
      <c r="ED1015" s="93"/>
      <c r="EE1015" s="110"/>
      <c r="EF1015" s="118"/>
      <c r="EG1015" s="93"/>
      <c r="EH1015" s="93"/>
      <c r="EI1015" s="110"/>
      <c r="EJ1015" s="118"/>
      <c r="EK1015" s="93"/>
      <c r="EL1015" s="93"/>
      <c r="EM1015" s="110"/>
      <c r="EN1015" s="118"/>
      <c r="EO1015" s="93"/>
      <c r="EP1015" s="93"/>
      <c r="EQ1015" s="110"/>
      <c r="ER1015" s="118"/>
      <c r="ES1015" s="93"/>
      <c r="ET1015" s="93"/>
      <c r="EU1015" s="110"/>
      <c r="EV1015" s="118"/>
      <c r="EW1015" s="93"/>
      <c r="EX1015" s="93"/>
      <c r="EY1015" s="110"/>
      <c r="EZ1015" s="118"/>
      <c r="FA1015" s="93"/>
      <c r="FB1015" s="93"/>
      <c r="FC1015" s="110"/>
      <c r="FD1015" s="118"/>
      <c r="FE1015" s="93"/>
      <c r="FF1015" s="93"/>
      <c r="FG1015" s="110"/>
      <c r="FH1015" s="118"/>
      <c r="FI1015" s="93"/>
      <c r="FJ1015" s="93"/>
      <c r="FK1015" s="110"/>
      <c r="FL1015" s="118"/>
      <c r="FM1015" s="93"/>
      <c r="FN1015" s="93"/>
      <c r="FO1015" s="110"/>
      <c r="FP1015" s="118"/>
      <c r="FQ1015" s="93"/>
      <c r="FR1015" s="93"/>
      <c r="FS1015" s="110"/>
      <c r="FT1015" s="118"/>
      <c r="FU1015" s="93"/>
      <c r="FV1015" s="93"/>
      <c r="FW1015" s="110"/>
      <c r="FX1015" s="118"/>
      <c r="FY1015" s="93"/>
      <c r="FZ1015" s="93"/>
      <c r="GA1015" s="110"/>
      <c r="GB1015" s="118"/>
      <c r="GC1015" s="93"/>
      <c r="GD1015" s="93"/>
      <c r="GE1015" s="110"/>
      <c r="GF1015" s="118"/>
      <c r="GG1015" s="93"/>
      <c r="GH1015" s="93"/>
      <c r="GI1015" s="110"/>
      <c r="GJ1015" s="118"/>
      <c r="GK1015" s="93"/>
      <c r="GL1015" s="93"/>
      <c r="GM1015" s="110"/>
      <c r="GN1015" s="118"/>
      <c r="GO1015" s="93"/>
      <c r="GP1015" s="93"/>
      <c r="GQ1015" s="110"/>
    </row>
    <row r="1016" spans="1:199" ht="15.75" x14ac:dyDescent="0.25">
      <c r="A1016">
        <f t="shared" si="742"/>
        <v>1</v>
      </c>
      <c r="B1016">
        <f t="shared" si="743"/>
        <v>1900</v>
      </c>
      <c r="D1016" s="93"/>
      <c r="E1016" s="93"/>
      <c r="F1016" s="93"/>
      <c r="G1016" s="110"/>
      <c r="H1016" s="118"/>
      <c r="I1016" s="93"/>
      <c r="J1016" s="93"/>
      <c r="K1016" s="110"/>
      <c r="L1016" s="118"/>
      <c r="M1016" s="93"/>
      <c r="N1016" s="93"/>
      <c r="O1016" s="110"/>
      <c r="P1016" s="118"/>
      <c r="Q1016" s="93"/>
      <c r="R1016" s="93"/>
      <c r="S1016" s="110"/>
      <c r="T1016" s="118"/>
      <c r="U1016" s="93"/>
      <c r="V1016" s="93"/>
      <c r="W1016" s="110"/>
      <c r="X1016" s="118"/>
      <c r="Y1016" s="93"/>
      <c r="Z1016" s="93"/>
      <c r="AA1016" s="110"/>
      <c r="AB1016" s="118"/>
      <c r="AC1016" s="93"/>
      <c r="AD1016" s="93"/>
      <c r="AE1016" s="110"/>
      <c r="AF1016" s="118"/>
      <c r="AG1016" s="93"/>
      <c r="AH1016" s="93"/>
      <c r="AI1016" s="110"/>
      <c r="AJ1016" s="118"/>
      <c r="AK1016" s="93"/>
      <c r="AL1016" s="93"/>
      <c r="AM1016" s="110"/>
      <c r="AN1016" s="118"/>
      <c r="AO1016" s="93"/>
      <c r="AP1016" s="93"/>
      <c r="AQ1016" s="110"/>
      <c r="AR1016" s="118"/>
      <c r="AS1016" s="93"/>
      <c r="AT1016" s="93"/>
      <c r="AU1016" s="110"/>
      <c r="AV1016" s="118"/>
      <c r="AW1016" s="93"/>
      <c r="AX1016" s="93"/>
      <c r="AY1016" s="110"/>
      <c r="AZ1016" s="118"/>
      <c r="BA1016" s="93"/>
      <c r="BB1016" s="93"/>
      <c r="BC1016" s="110"/>
      <c r="BD1016" s="118"/>
      <c r="BE1016" s="93"/>
      <c r="BF1016" s="93"/>
      <c r="BG1016" s="110"/>
      <c r="BH1016" s="118"/>
      <c r="BI1016" s="93"/>
      <c r="BJ1016" s="93"/>
      <c r="BK1016" s="110"/>
      <c r="BL1016" s="118"/>
      <c r="BM1016" s="93"/>
      <c r="BN1016" s="93"/>
      <c r="BO1016" s="110"/>
      <c r="BP1016" s="118"/>
      <c r="BQ1016" s="93"/>
      <c r="BR1016" s="93"/>
      <c r="BS1016" s="110"/>
      <c r="BT1016" s="118"/>
      <c r="BU1016" s="93"/>
      <c r="BV1016" s="93"/>
      <c r="BW1016" s="110"/>
      <c r="BX1016" s="118"/>
      <c r="BY1016" s="93"/>
      <c r="BZ1016" s="93"/>
      <c r="CA1016" s="110"/>
      <c r="CB1016" s="118"/>
      <c r="CC1016" s="93"/>
      <c r="CD1016" s="93"/>
      <c r="CE1016" s="110"/>
      <c r="CF1016" s="118"/>
      <c r="CG1016" s="93"/>
      <c r="CH1016" s="93"/>
      <c r="CI1016" s="110"/>
      <c r="CJ1016" s="118"/>
      <c r="CK1016" s="93"/>
      <c r="CL1016" s="93"/>
      <c r="CM1016" s="110"/>
      <c r="CN1016" s="118"/>
      <c r="CO1016" s="93"/>
      <c r="CP1016" s="93"/>
      <c r="CQ1016" s="110"/>
      <c r="CR1016" s="118"/>
      <c r="CS1016" s="93"/>
      <c r="CT1016" s="93"/>
      <c r="CU1016" s="110"/>
      <c r="CV1016" s="118"/>
      <c r="CW1016" s="93"/>
      <c r="CX1016" s="93"/>
      <c r="CY1016" s="110"/>
      <c r="CZ1016" s="118"/>
      <c r="DA1016" s="93"/>
      <c r="DB1016" s="93"/>
      <c r="DC1016" s="110"/>
      <c r="DD1016" s="118"/>
      <c r="DE1016" s="93"/>
      <c r="DF1016" s="93"/>
      <c r="DG1016" s="110"/>
      <c r="DH1016" s="118"/>
      <c r="DI1016" s="93"/>
      <c r="DJ1016" s="93"/>
      <c r="DK1016" s="110"/>
      <c r="DL1016" s="118"/>
      <c r="DM1016" s="93"/>
      <c r="DN1016" s="93"/>
      <c r="DO1016" s="110"/>
      <c r="DP1016" s="118"/>
      <c r="DQ1016" s="93"/>
      <c r="DR1016" s="93"/>
      <c r="DS1016" s="110"/>
      <c r="DT1016" s="118"/>
      <c r="DU1016" s="93"/>
      <c r="DV1016" s="93"/>
      <c r="DW1016" s="110"/>
      <c r="DX1016" s="118"/>
      <c r="DY1016" s="93"/>
      <c r="DZ1016" s="93"/>
      <c r="EA1016" s="110"/>
      <c r="EB1016" s="118"/>
      <c r="EC1016" s="93"/>
      <c r="ED1016" s="93"/>
      <c r="EE1016" s="110"/>
      <c r="EF1016" s="118"/>
      <c r="EG1016" s="93"/>
      <c r="EH1016" s="93"/>
      <c r="EI1016" s="110"/>
      <c r="EJ1016" s="118"/>
      <c r="EK1016" s="93"/>
      <c r="EL1016" s="93"/>
      <c r="EM1016" s="110"/>
      <c r="EN1016" s="118"/>
      <c r="EO1016" s="93"/>
      <c r="EP1016" s="93"/>
      <c r="EQ1016" s="110"/>
      <c r="ER1016" s="118"/>
      <c r="ES1016" s="93"/>
      <c r="ET1016" s="93"/>
      <c r="EU1016" s="110"/>
      <c r="EV1016" s="118"/>
      <c r="EW1016" s="93"/>
      <c r="EX1016" s="93"/>
      <c r="EY1016" s="110"/>
      <c r="EZ1016" s="118"/>
      <c r="FA1016" s="93"/>
      <c r="FB1016" s="93"/>
      <c r="FC1016" s="110"/>
      <c r="FD1016" s="118"/>
      <c r="FE1016" s="93"/>
      <c r="FF1016" s="93"/>
      <c r="FG1016" s="110"/>
      <c r="FH1016" s="118"/>
      <c r="FI1016" s="93"/>
      <c r="FJ1016" s="93"/>
      <c r="FK1016" s="110"/>
      <c r="FL1016" s="118"/>
      <c r="FM1016" s="93"/>
      <c r="FN1016" s="93"/>
      <c r="FO1016" s="110"/>
      <c r="FP1016" s="118"/>
      <c r="FQ1016" s="93"/>
      <c r="FR1016" s="93"/>
      <c r="FS1016" s="110"/>
      <c r="FT1016" s="118"/>
      <c r="FU1016" s="93"/>
      <c r="FV1016" s="93"/>
      <c r="FW1016" s="110"/>
      <c r="FX1016" s="118"/>
      <c r="FY1016" s="93"/>
      <c r="FZ1016" s="93"/>
      <c r="GA1016" s="110"/>
      <c r="GB1016" s="118"/>
      <c r="GC1016" s="93"/>
      <c r="GD1016" s="93"/>
      <c r="GE1016" s="110"/>
      <c r="GF1016" s="118"/>
      <c r="GG1016" s="93"/>
      <c r="GH1016" s="93"/>
      <c r="GI1016" s="110"/>
      <c r="GJ1016" s="118"/>
      <c r="GK1016" s="93"/>
      <c r="GL1016" s="93"/>
      <c r="GM1016" s="110"/>
      <c r="GN1016" s="118"/>
      <c r="GO1016" s="93"/>
      <c r="GP1016" s="93"/>
      <c r="GQ1016" s="110"/>
    </row>
    <row r="1017" spans="1:199" ht="15.75" x14ac:dyDescent="0.25">
      <c r="A1017">
        <f t="shared" si="742"/>
        <v>1</v>
      </c>
      <c r="B1017">
        <f t="shared" si="743"/>
        <v>1900</v>
      </c>
      <c r="D1017" s="93"/>
      <c r="E1017" s="93"/>
      <c r="F1017" s="93"/>
      <c r="G1017" s="110"/>
      <c r="H1017" s="118"/>
      <c r="I1017" s="93"/>
      <c r="J1017" s="93"/>
      <c r="K1017" s="110"/>
      <c r="L1017" s="118"/>
      <c r="M1017" s="93"/>
      <c r="N1017" s="93"/>
      <c r="O1017" s="110"/>
      <c r="P1017" s="118"/>
      <c r="Q1017" s="93"/>
      <c r="R1017" s="93"/>
      <c r="S1017" s="110"/>
      <c r="T1017" s="118"/>
      <c r="U1017" s="93"/>
      <c r="V1017" s="93"/>
      <c r="W1017" s="110"/>
      <c r="X1017" s="118"/>
      <c r="Y1017" s="93"/>
      <c r="Z1017" s="93"/>
      <c r="AA1017" s="110"/>
      <c r="AB1017" s="118"/>
      <c r="AC1017" s="93"/>
      <c r="AD1017" s="93"/>
      <c r="AE1017" s="110"/>
      <c r="AF1017" s="118"/>
      <c r="AG1017" s="93"/>
      <c r="AH1017" s="93"/>
      <c r="AI1017" s="110"/>
      <c r="AJ1017" s="118"/>
      <c r="AK1017" s="93"/>
      <c r="AL1017" s="93"/>
      <c r="AM1017" s="110"/>
      <c r="AN1017" s="118"/>
      <c r="AO1017" s="93"/>
      <c r="AP1017" s="93"/>
      <c r="AQ1017" s="110"/>
      <c r="AR1017" s="118"/>
      <c r="AS1017" s="93"/>
      <c r="AT1017" s="93"/>
      <c r="AU1017" s="110"/>
      <c r="AV1017" s="118"/>
      <c r="AW1017" s="93"/>
      <c r="AX1017" s="93"/>
      <c r="AY1017" s="110"/>
      <c r="AZ1017" s="118"/>
      <c r="BA1017" s="93"/>
      <c r="BB1017" s="93"/>
      <c r="BC1017" s="110"/>
      <c r="BD1017" s="118"/>
      <c r="BE1017" s="93"/>
      <c r="BF1017" s="93"/>
      <c r="BG1017" s="110"/>
      <c r="BH1017" s="118"/>
      <c r="BI1017" s="93"/>
      <c r="BJ1017" s="93"/>
      <c r="BK1017" s="110"/>
      <c r="BL1017" s="118"/>
      <c r="BM1017" s="93"/>
      <c r="BN1017" s="93"/>
      <c r="BO1017" s="110"/>
      <c r="BP1017" s="118"/>
      <c r="BQ1017" s="93"/>
      <c r="BR1017" s="93"/>
      <c r="BS1017" s="110"/>
      <c r="BT1017" s="118"/>
      <c r="BU1017" s="93"/>
      <c r="BV1017" s="93"/>
      <c r="BW1017" s="110"/>
      <c r="BX1017" s="118"/>
      <c r="BY1017" s="93"/>
      <c r="BZ1017" s="93"/>
      <c r="CA1017" s="110"/>
      <c r="CB1017" s="118"/>
      <c r="CC1017" s="93"/>
      <c r="CD1017" s="93"/>
      <c r="CE1017" s="110"/>
      <c r="CF1017" s="118"/>
      <c r="CG1017" s="93"/>
      <c r="CH1017" s="93"/>
      <c r="CI1017" s="110"/>
      <c r="CJ1017" s="118"/>
      <c r="CK1017" s="93"/>
      <c r="CL1017" s="93"/>
      <c r="CM1017" s="110"/>
      <c r="CN1017" s="118"/>
      <c r="CO1017" s="93"/>
      <c r="CP1017" s="93"/>
      <c r="CQ1017" s="110"/>
      <c r="CR1017" s="118"/>
      <c r="CS1017" s="93"/>
      <c r="CT1017" s="93"/>
      <c r="CU1017" s="110"/>
      <c r="CV1017" s="118"/>
      <c r="CW1017" s="93"/>
      <c r="CX1017" s="93"/>
      <c r="CY1017" s="110"/>
      <c r="CZ1017" s="118"/>
      <c r="DA1017" s="93"/>
      <c r="DB1017" s="93"/>
      <c r="DC1017" s="110"/>
      <c r="DD1017" s="118"/>
      <c r="DE1017" s="93"/>
      <c r="DF1017" s="93"/>
      <c r="DG1017" s="110"/>
      <c r="DH1017" s="118"/>
      <c r="DI1017" s="93"/>
      <c r="DJ1017" s="93"/>
      <c r="DK1017" s="110"/>
      <c r="DL1017" s="118"/>
      <c r="DM1017" s="93"/>
      <c r="DN1017" s="93"/>
      <c r="DO1017" s="110"/>
      <c r="DP1017" s="118"/>
      <c r="DQ1017" s="93"/>
      <c r="DR1017" s="93"/>
      <c r="DS1017" s="110"/>
      <c r="DT1017" s="118"/>
      <c r="DU1017" s="93"/>
      <c r="DV1017" s="93"/>
      <c r="DW1017" s="110"/>
      <c r="DX1017" s="118"/>
      <c r="DY1017" s="93"/>
      <c r="DZ1017" s="93"/>
      <c r="EA1017" s="110"/>
      <c r="EB1017" s="118"/>
      <c r="EC1017" s="93"/>
      <c r="ED1017" s="93"/>
      <c r="EE1017" s="110"/>
      <c r="EF1017" s="118"/>
      <c r="EG1017" s="93"/>
      <c r="EH1017" s="93"/>
      <c r="EI1017" s="110"/>
      <c r="EJ1017" s="118"/>
      <c r="EK1017" s="93"/>
      <c r="EL1017" s="93"/>
      <c r="EM1017" s="110"/>
      <c r="EN1017" s="118"/>
      <c r="EO1017" s="93"/>
      <c r="EP1017" s="93"/>
      <c r="EQ1017" s="110"/>
      <c r="ER1017" s="118"/>
      <c r="ES1017" s="93"/>
      <c r="ET1017" s="93"/>
      <c r="EU1017" s="110"/>
      <c r="EV1017" s="118"/>
      <c r="EW1017" s="93"/>
      <c r="EX1017" s="93"/>
      <c r="EY1017" s="110"/>
      <c r="EZ1017" s="118"/>
      <c r="FA1017" s="93"/>
      <c r="FB1017" s="93"/>
      <c r="FC1017" s="110"/>
      <c r="FD1017" s="118"/>
      <c r="FE1017" s="93"/>
      <c r="FF1017" s="93"/>
      <c r="FG1017" s="110"/>
      <c r="FH1017" s="118"/>
      <c r="FI1017" s="93"/>
      <c r="FJ1017" s="93"/>
      <c r="FK1017" s="110"/>
      <c r="FL1017" s="118"/>
      <c r="FM1017" s="93"/>
      <c r="FN1017" s="93"/>
      <c r="FO1017" s="110"/>
      <c r="FP1017" s="118"/>
      <c r="FQ1017" s="93"/>
      <c r="FR1017" s="93"/>
      <c r="FS1017" s="110"/>
      <c r="FT1017" s="118"/>
      <c r="FU1017" s="93"/>
      <c r="FV1017" s="93"/>
      <c r="FW1017" s="110"/>
      <c r="FX1017" s="118"/>
      <c r="FY1017" s="93"/>
      <c r="FZ1017" s="93"/>
      <c r="GA1017" s="110"/>
      <c r="GB1017" s="118"/>
      <c r="GC1017" s="93"/>
      <c r="GD1017" s="93"/>
      <c r="GE1017" s="110"/>
      <c r="GF1017" s="118"/>
      <c r="GG1017" s="93"/>
      <c r="GH1017" s="93"/>
      <c r="GI1017" s="110"/>
      <c r="GJ1017" s="118"/>
      <c r="GK1017" s="93"/>
      <c r="GL1017" s="93"/>
      <c r="GM1017" s="110"/>
      <c r="GN1017" s="118"/>
      <c r="GO1017" s="93"/>
      <c r="GP1017" s="93"/>
      <c r="GQ1017" s="110"/>
    </row>
    <row r="1018" spans="1:199" ht="15.75" x14ac:dyDescent="0.25">
      <c r="A1018">
        <f t="shared" si="742"/>
        <v>1</v>
      </c>
      <c r="B1018">
        <f t="shared" si="743"/>
        <v>1900</v>
      </c>
      <c r="D1018" s="93"/>
      <c r="E1018" s="93"/>
      <c r="F1018" s="93"/>
      <c r="G1018" s="110"/>
      <c r="H1018" s="118"/>
      <c r="I1018" s="93"/>
      <c r="J1018" s="93"/>
      <c r="K1018" s="110"/>
      <c r="L1018" s="118"/>
      <c r="M1018" s="93"/>
      <c r="N1018" s="93"/>
      <c r="O1018" s="110"/>
      <c r="P1018" s="118"/>
      <c r="Q1018" s="93"/>
      <c r="R1018" s="93"/>
      <c r="S1018" s="110"/>
      <c r="T1018" s="118"/>
      <c r="U1018" s="93"/>
      <c r="V1018" s="93"/>
      <c r="W1018" s="110"/>
      <c r="X1018" s="118"/>
      <c r="Y1018" s="93"/>
      <c r="Z1018" s="93"/>
      <c r="AA1018" s="110"/>
      <c r="AB1018" s="118"/>
      <c r="AC1018" s="93"/>
      <c r="AD1018" s="93"/>
      <c r="AE1018" s="110"/>
      <c r="AF1018" s="118"/>
      <c r="AG1018" s="93"/>
      <c r="AH1018" s="93"/>
      <c r="AI1018" s="110"/>
      <c r="AJ1018" s="118"/>
      <c r="AK1018" s="93"/>
      <c r="AL1018" s="93"/>
      <c r="AM1018" s="110"/>
      <c r="AN1018" s="118"/>
      <c r="AO1018" s="93"/>
      <c r="AP1018" s="93"/>
      <c r="AQ1018" s="110"/>
      <c r="AR1018" s="118"/>
      <c r="AS1018" s="93"/>
      <c r="AT1018" s="93"/>
      <c r="AU1018" s="110"/>
      <c r="AV1018" s="118"/>
      <c r="AW1018" s="93"/>
      <c r="AX1018" s="93"/>
      <c r="AY1018" s="110"/>
      <c r="AZ1018" s="118"/>
      <c r="BA1018" s="93"/>
      <c r="BB1018" s="93"/>
      <c r="BC1018" s="110"/>
      <c r="BD1018" s="118"/>
      <c r="BE1018" s="93"/>
      <c r="BF1018" s="93"/>
      <c r="BG1018" s="110"/>
      <c r="BH1018" s="118"/>
      <c r="BI1018" s="93"/>
      <c r="BJ1018" s="93"/>
      <c r="BK1018" s="110"/>
      <c r="BL1018" s="118"/>
      <c r="BM1018" s="93"/>
      <c r="BN1018" s="93"/>
      <c r="BO1018" s="110"/>
      <c r="BP1018" s="118"/>
      <c r="BQ1018" s="93"/>
      <c r="BR1018" s="93"/>
      <c r="BS1018" s="110"/>
      <c r="BT1018" s="118"/>
      <c r="BU1018" s="93"/>
      <c r="BV1018" s="93"/>
      <c r="BW1018" s="110"/>
      <c r="BX1018" s="118"/>
      <c r="BY1018" s="93"/>
      <c r="BZ1018" s="93"/>
      <c r="CA1018" s="110"/>
      <c r="CB1018" s="118"/>
      <c r="CC1018" s="93"/>
      <c r="CD1018" s="93"/>
      <c r="CE1018" s="110"/>
      <c r="CF1018" s="118"/>
      <c r="CG1018" s="93"/>
      <c r="CH1018" s="93"/>
      <c r="CI1018" s="110"/>
      <c r="CJ1018" s="118"/>
      <c r="CK1018" s="93"/>
      <c r="CL1018" s="93"/>
      <c r="CM1018" s="110"/>
      <c r="CN1018" s="118"/>
      <c r="CO1018" s="93"/>
      <c r="CP1018" s="93"/>
      <c r="CQ1018" s="110"/>
      <c r="CR1018" s="118"/>
      <c r="CS1018" s="93"/>
      <c r="CT1018" s="93"/>
      <c r="CU1018" s="110"/>
      <c r="CV1018" s="118"/>
      <c r="CW1018" s="93"/>
      <c r="CX1018" s="93"/>
      <c r="CY1018" s="110"/>
      <c r="CZ1018" s="118"/>
      <c r="DA1018" s="93"/>
      <c r="DB1018" s="93"/>
      <c r="DC1018" s="110"/>
      <c r="DD1018" s="118"/>
      <c r="DE1018" s="93"/>
      <c r="DF1018" s="93"/>
      <c r="DG1018" s="110"/>
      <c r="DH1018" s="118"/>
      <c r="DI1018" s="93"/>
      <c r="DJ1018" s="93"/>
      <c r="DK1018" s="110"/>
      <c r="DL1018" s="118"/>
      <c r="DM1018" s="93"/>
      <c r="DN1018" s="93"/>
      <c r="DO1018" s="110"/>
      <c r="DP1018" s="118"/>
      <c r="DQ1018" s="93"/>
      <c r="DR1018" s="93"/>
      <c r="DS1018" s="110"/>
      <c r="DT1018" s="118"/>
      <c r="DU1018" s="93"/>
      <c r="DV1018" s="93"/>
      <c r="DW1018" s="110"/>
      <c r="DX1018" s="118"/>
      <c r="DY1018" s="93"/>
      <c r="DZ1018" s="93"/>
      <c r="EA1018" s="110"/>
      <c r="EB1018" s="118"/>
      <c r="EC1018" s="93"/>
      <c r="ED1018" s="93"/>
      <c r="EE1018" s="110"/>
      <c r="EF1018" s="118"/>
      <c r="EG1018" s="93"/>
      <c r="EH1018" s="93"/>
      <c r="EI1018" s="110"/>
      <c r="EJ1018" s="118"/>
      <c r="EK1018" s="93"/>
      <c r="EL1018" s="93"/>
      <c r="EM1018" s="110"/>
      <c r="EN1018" s="118"/>
      <c r="EO1018" s="93"/>
      <c r="EP1018" s="93"/>
      <c r="EQ1018" s="110"/>
      <c r="ER1018" s="118"/>
      <c r="ES1018" s="93"/>
      <c r="ET1018" s="93"/>
      <c r="EU1018" s="110"/>
      <c r="EV1018" s="118"/>
      <c r="EW1018" s="93"/>
      <c r="EX1018" s="93"/>
      <c r="EY1018" s="110"/>
      <c r="EZ1018" s="118"/>
      <c r="FA1018" s="93"/>
      <c r="FB1018" s="93"/>
      <c r="FC1018" s="110"/>
      <c r="FD1018" s="118"/>
      <c r="FE1018" s="93"/>
      <c r="FF1018" s="93"/>
      <c r="FG1018" s="110"/>
      <c r="FH1018" s="118"/>
      <c r="FI1018" s="93"/>
      <c r="FJ1018" s="93"/>
      <c r="FK1018" s="110"/>
      <c r="FL1018" s="118"/>
      <c r="FM1018" s="93"/>
      <c r="FN1018" s="93"/>
      <c r="FO1018" s="110"/>
      <c r="FP1018" s="118"/>
      <c r="FQ1018" s="93"/>
      <c r="FR1018" s="93"/>
      <c r="FS1018" s="110"/>
      <c r="FT1018" s="118"/>
      <c r="FU1018" s="93"/>
      <c r="FV1018" s="93"/>
      <c r="FW1018" s="110"/>
      <c r="FX1018" s="118"/>
      <c r="FY1018" s="93"/>
      <c r="FZ1018" s="93"/>
      <c r="GA1018" s="110"/>
      <c r="GB1018" s="118"/>
      <c r="GC1018" s="93"/>
      <c r="GD1018" s="93"/>
      <c r="GE1018" s="110"/>
      <c r="GF1018" s="118"/>
      <c r="GG1018" s="93"/>
      <c r="GH1018" s="93"/>
      <c r="GI1018" s="110"/>
      <c r="GJ1018" s="118"/>
      <c r="GK1018" s="93"/>
      <c r="GL1018" s="93"/>
      <c r="GM1018" s="110"/>
      <c r="GN1018" s="118"/>
      <c r="GO1018" s="93"/>
      <c r="GP1018" s="93"/>
      <c r="GQ1018" s="110"/>
    </row>
    <row r="1019" spans="1:199" ht="15.75" x14ac:dyDescent="0.25">
      <c r="A1019">
        <f t="shared" si="742"/>
        <v>1</v>
      </c>
      <c r="B1019">
        <f t="shared" si="743"/>
        <v>1900</v>
      </c>
      <c r="D1019" s="93"/>
      <c r="E1019" s="93"/>
      <c r="F1019" s="93"/>
      <c r="G1019" s="110"/>
      <c r="H1019" s="118"/>
      <c r="I1019" s="93"/>
      <c r="J1019" s="93"/>
      <c r="K1019" s="110"/>
      <c r="L1019" s="118"/>
      <c r="M1019" s="93"/>
      <c r="N1019" s="93"/>
      <c r="O1019" s="110"/>
      <c r="P1019" s="118"/>
      <c r="Q1019" s="93"/>
      <c r="R1019" s="93"/>
      <c r="S1019" s="110"/>
      <c r="T1019" s="118"/>
      <c r="U1019" s="93"/>
      <c r="V1019" s="93"/>
      <c r="W1019" s="110"/>
      <c r="X1019" s="118"/>
      <c r="Y1019" s="93"/>
      <c r="Z1019" s="93"/>
      <c r="AA1019" s="110"/>
      <c r="AB1019" s="118"/>
      <c r="AC1019" s="93"/>
      <c r="AD1019" s="93"/>
      <c r="AE1019" s="110"/>
      <c r="AF1019" s="118"/>
      <c r="AG1019" s="93"/>
      <c r="AH1019" s="93"/>
      <c r="AI1019" s="110"/>
      <c r="AJ1019" s="118"/>
      <c r="AK1019" s="93"/>
      <c r="AL1019" s="93"/>
      <c r="AM1019" s="110"/>
      <c r="AN1019" s="118"/>
      <c r="AO1019" s="93"/>
      <c r="AP1019" s="93"/>
      <c r="AQ1019" s="110"/>
      <c r="AR1019" s="118"/>
      <c r="AS1019" s="93"/>
      <c r="AT1019" s="93"/>
      <c r="AU1019" s="110"/>
      <c r="AV1019" s="118"/>
      <c r="AW1019" s="93"/>
      <c r="AX1019" s="93"/>
      <c r="AY1019" s="110"/>
      <c r="AZ1019" s="118"/>
      <c r="BA1019" s="93"/>
      <c r="BB1019" s="93"/>
      <c r="BC1019" s="110"/>
      <c r="BD1019" s="118"/>
      <c r="BE1019" s="93"/>
      <c r="BF1019" s="93"/>
      <c r="BG1019" s="110"/>
      <c r="BH1019" s="118"/>
      <c r="BI1019" s="93"/>
      <c r="BJ1019" s="93"/>
      <c r="BK1019" s="110"/>
      <c r="BL1019" s="118"/>
      <c r="BM1019" s="93"/>
      <c r="BN1019" s="93"/>
      <c r="BO1019" s="110"/>
      <c r="BP1019" s="118"/>
      <c r="BQ1019" s="93"/>
      <c r="BR1019" s="93"/>
      <c r="BS1019" s="110"/>
      <c r="BT1019" s="118"/>
      <c r="BU1019" s="93"/>
      <c r="BV1019" s="93"/>
      <c r="BW1019" s="110"/>
      <c r="BX1019" s="118"/>
      <c r="BY1019" s="93"/>
      <c r="BZ1019" s="93"/>
      <c r="CA1019" s="110"/>
      <c r="CB1019" s="118"/>
      <c r="CC1019" s="93"/>
      <c r="CD1019" s="93"/>
      <c r="CE1019" s="110"/>
      <c r="CF1019" s="118"/>
      <c r="CG1019" s="93"/>
      <c r="CH1019" s="93"/>
      <c r="CI1019" s="110"/>
      <c r="CJ1019" s="118"/>
      <c r="CK1019" s="93"/>
      <c r="CL1019" s="93"/>
      <c r="CM1019" s="110"/>
      <c r="CN1019" s="118"/>
      <c r="CO1019" s="93"/>
      <c r="CP1019" s="93"/>
      <c r="CQ1019" s="110"/>
      <c r="CR1019" s="118"/>
      <c r="CS1019" s="93"/>
      <c r="CT1019" s="93"/>
      <c r="CU1019" s="110"/>
      <c r="CV1019" s="118"/>
      <c r="CW1019" s="93"/>
      <c r="CX1019" s="93"/>
      <c r="CY1019" s="110"/>
      <c r="CZ1019" s="118"/>
      <c r="DA1019" s="93"/>
      <c r="DB1019" s="93"/>
      <c r="DC1019" s="110"/>
      <c r="DD1019" s="118"/>
      <c r="DE1019" s="93"/>
      <c r="DF1019" s="93"/>
      <c r="DG1019" s="110"/>
      <c r="DH1019" s="118"/>
      <c r="DI1019" s="93"/>
      <c r="DJ1019" s="93"/>
      <c r="DK1019" s="110"/>
      <c r="DL1019" s="118"/>
      <c r="DM1019" s="93"/>
      <c r="DN1019" s="93"/>
      <c r="DO1019" s="110"/>
      <c r="DP1019" s="118"/>
      <c r="DQ1019" s="93"/>
      <c r="DR1019" s="93"/>
      <c r="DS1019" s="110"/>
      <c r="DT1019" s="118"/>
      <c r="DU1019" s="93"/>
      <c r="DV1019" s="93"/>
      <c r="DW1019" s="110"/>
      <c r="DX1019" s="118"/>
      <c r="DY1019" s="93"/>
      <c r="DZ1019" s="93"/>
      <c r="EA1019" s="110"/>
      <c r="EB1019" s="118"/>
      <c r="EC1019" s="93"/>
      <c r="ED1019" s="93"/>
      <c r="EE1019" s="110"/>
      <c r="EF1019" s="118"/>
      <c r="EG1019" s="93"/>
      <c r="EH1019" s="93"/>
      <c r="EI1019" s="110"/>
      <c r="EJ1019" s="118"/>
      <c r="EK1019" s="93"/>
      <c r="EL1019" s="93"/>
      <c r="EM1019" s="110"/>
      <c r="EN1019" s="118"/>
      <c r="EO1019" s="93"/>
      <c r="EP1019" s="93"/>
      <c r="EQ1019" s="110"/>
      <c r="ER1019" s="118"/>
      <c r="ES1019" s="93"/>
      <c r="ET1019" s="93"/>
      <c r="EU1019" s="110"/>
      <c r="EV1019" s="118"/>
      <c r="EW1019" s="93"/>
      <c r="EX1019" s="93"/>
      <c r="EY1019" s="110"/>
      <c r="EZ1019" s="118"/>
      <c r="FA1019" s="93"/>
      <c r="FB1019" s="93"/>
      <c r="FC1019" s="110"/>
      <c r="FD1019" s="118"/>
      <c r="FE1019" s="93"/>
      <c r="FF1019" s="93"/>
      <c r="FG1019" s="110"/>
      <c r="FH1019" s="118"/>
      <c r="FI1019" s="93"/>
      <c r="FJ1019" s="93"/>
      <c r="FK1019" s="110"/>
      <c r="FL1019" s="118"/>
      <c r="FM1019" s="93"/>
      <c r="FN1019" s="93"/>
      <c r="FO1019" s="110"/>
      <c r="FP1019" s="118"/>
      <c r="FQ1019" s="93"/>
      <c r="FR1019" s="93"/>
      <c r="FS1019" s="110"/>
      <c r="FT1019" s="118"/>
      <c r="FU1019" s="93"/>
      <c r="FV1019" s="93"/>
      <c r="FW1019" s="110"/>
      <c r="FX1019" s="118"/>
      <c r="FY1019" s="93"/>
      <c r="FZ1019" s="93"/>
      <c r="GA1019" s="110"/>
      <c r="GB1019" s="118"/>
      <c r="GC1019" s="93"/>
      <c r="GD1019" s="93"/>
      <c r="GE1019" s="110"/>
      <c r="GF1019" s="118"/>
      <c r="GG1019" s="93"/>
      <c r="GH1019" s="93"/>
      <c r="GI1019" s="110"/>
      <c r="GJ1019" s="118"/>
      <c r="GK1019" s="93"/>
      <c r="GL1019" s="93"/>
      <c r="GM1019" s="110"/>
      <c r="GN1019" s="118"/>
      <c r="GO1019" s="93"/>
      <c r="GP1019" s="93"/>
      <c r="GQ1019" s="110"/>
    </row>
    <row r="1020" spans="1:199" ht="15.75" x14ac:dyDescent="0.25">
      <c r="A1020">
        <f t="shared" si="742"/>
        <v>1</v>
      </c>
      <c r="B1020">
        <f t="shared" si="743"/>
        <v>1900</v>
      </c>
      <c r="D1020" s="93"/>
      <c r="E1020" s="93"/>
      <c r="F1020" s="93"/>
      <c r="G1020" s="110"/>
      <c r="H1020" s="118"/>
      <c r="I1020" s="93"/>
      <c r="J1020" s="93"/>
      <c r="K1020" s="110"/>
      <c r="L1020" s="118"/>
      <c r="M1020" s="93"/>
      <c r="N1020" s="93"/>
      <c r="O1020" s="110"/>
      <c r="P1020" s="118"/>
      <c r="Q1020" s="93"/>
      <c r="R1020" s="93"/>
      <c r="S1020" s="110"/>
      <c r="T1020" s="118"/>
      <c r="U1020" s="93"/>
      <c r="V1020" s="93"/>
      <c r="W1020" s="110"/>
      <c r="X1020" s="118"/>
      <c r="Y1020" s="93"/>
      <c r="Z1020" s="93"/>
      <c r="AA1020" s="110"/>
      <c r="AB1020" s="118"/>
      <c r="AC1020" s="93"/>
      <c r="AD1020" s="93"/>
      <c r="AE1020" s="110"/>
      <c r="AF1020" s="118"/>
      <c r="AG1020" s="93"/>
      <c r="AH1020" s="93"/>
      <c r="AI1020" s="110"/>
      <c r="AJ1020" s="118"/>
      <c r="AK1020" s="93"/>
      <c r="AL1020" s="93"/>
      <c r="AM1020" s="110"/>
      <c r="AN1020" s="118"/>
      <c r="AO1020" s="93"/>
      <c r="AP1020" s="93"/>
      <c r="AQ1020" s="110"/>
      <c r="AR1020" s="118"/>
      <c r="AS1020" s="93"/>
      <c r="AT1020" s="93"/>
      <c r="AU1020" s="110"/>
      <c r="AV1020" s="118"/>
      <c r="AW1020" s="93"/>
      <c r="AX1020" s="93"/>
      <c r="AY1020" s="110"/>
      <c r="AZ1020" s="118"/>
      <c r="BA1020" s="93"/>
      <c r="BB1020" s="93"/>
      <c r="BC1020" s="110"/>
      <c r="BD1020" s="118"/>
      <c r="BE1020" s="93"/>
      <c r="BF1020" s="93"/>
      <c r="BG1020" s="110"/>
      <c r="BH1020" s="118"/>
      <c r="BI1020" s="93"/>
      <c r="BJ1020" s="93"/>
      <c r="BK1020" s="110"/>
      <c r="BL1020" s="118"/>
      <c r="BM1020" s="93"/>
      <c r="BN1020" s="93"/>
      <c r="BO1020" s="110"/>
      <c r="BP1020" s="118"/>
      <c r="BQ1020" s="93"/>
      <c r="BR1020" s="93"/>
      <c r="BS1020" s="110"/>
      <c r="BT1020" s="118"/>
      <c r="BU1020" s="93"/>
      <c r="BV1020" s="93"/>
      <c r="BW1020" s="110"/>
      <c r="BX1020" s="118"/>
      <c r="BY1020" s="93"/>
      <c r="BZ1020" s="93"/>
      <c r="CA1020" s="110"/>
      <c r="CB1020" s="118"/>
      <c r="CC1020" s="93"/>
      <c r="CD1020" s="93"/>
      <c r="CE1020" s="110"/>
      <c r="CF1020" s="118"/>
      <c r="CG1020" s="93"/>
      <c r="CH1020" s="93"/>
      <c r="CI1020" s="110"/>
      <c r="CJ1020" s="118"/>
      <c r="CK1020" s="93"/>
      <c r="CL1020" s="93"/>
      <c r="CM1020" s="110"/>
      <c r="CN1020" s="118"/>
      <c r="CO1020" s="93"/>
      <c r="CP1020" s="93"/>
      <c r="CQ1020" s="110"/>
      <c r="CR1020" s="118"/>
      <c r="CS1020" s="93"/>
      <c r="CT1020" s="93"/>
      <c r="CU1020" s="110"/>
      <c r="CV1020" s="118"/>
      <c r="CW1020" s="93"/>
      <c r="CX1020" s="93"/>
      <c r="CY1020" s="110"/>
      <c r="CZ1020" s="118"/>
      <c r="DA1020" s="93"/>
      <c r="DB1020" s="93"/>
      <c r="DC1020" s="110"/>
      <c r="DD1020" s="118"/>
      <c r="DE1020" s="93"/>
      <c r="DF1020" s="93"/>
      <c r="DG1020" s="110"/>
      <c r="DH1020" s="118"/>
      <c r="DI1020" s="93"/>
      <c r="DJ1020" s="93"/>
      <c r="DK1020" s="110"/>
      <c r="DL1020" s="118"/>
      <c r="DM1020" s="93"/>
      <c r="DN1020" s="93"/>
      <c r="DO1020" s="110"/>
      <c r="DP1020" s="118"/>
      <c r="DQ1020" s="93"/>
      <c r="DR1020" s="93"/>
      <c r="DS1020" s="110"/>
      <c r="DT1020" s="118"/>
      <c r="DU1020" s="93"/>
      <c r="DV1020" s="93"/>
      <c r="DW1020" s="110"/>
      <c r="DX1020" s="118"/>
      <c r="DY1020" s="93"/>
      <c r="DZ1020" s="93"/>
      <c r="EA1020" s="110"/>
      <c r="EB1020" s="118"/>
      <c r="EC1020" s="93"/>
      <c r="ED1020" s="93"/>
      <c r="EE1020" s="110"/>
      <c r="EF1020" s="118"/>
      <c r="EG1020" s="93"/>
      <c r="EH1020" s="93"/>
      <c r="EI1020" s="110"/>
      <c r="EJ1020" s="118"/>
      <c r="EK1020" s="93"/>
      <c r="EL1020" s="93"/>
      <c r="EM1020" s="110"/>
      <c r="EN1020" s="118"/>
      <c r="EO1020" s="93"/>
      <c r="EP1020" s="93"/>
      <c r="EQ1020" s="110"/>
      <c r="ER1020" s="118"/>
      <c r="ES1020" s="93"/>
      <c r="ET1020" s="93"/>
      <c r="EU1020" s="110"/>
      <c r="EV1020" s="118"/>
      <c r="EW1020" s="93"/>
      <c r="EX1020" s="93"/>
      <c r="EY1020" s="110"/>
      <c r="EZ1020" s="118"/>
      <c r="FA1020" s="93"/>
      <c r="FB1020" s="93"/>
      <c r="FC1020" s="110"/>
      <c r="FD1020" s="118"/>
      <c r="FE1020" s="93"/>
      <c r="FF1020" s="93"/>
      <c r="FG1020" s="110"/>
      <c r="FH1020" s="118"/>
      <c r="FI1020" s="93"/>
      <c r="FJ1020" s="93"/>
      <c r="FK1020" s="110"/>
      <c r="FL1020" s="118"/>
      <c r="FM1020" s="93"/>
      <c r="FN1020" s="93"/>
      <c r="FO1020" s="110"/>
      <c r="FP1020" s="118"/>
      <c r="FQ1020" s="93"/>
      <c r="FR1020" s="93"/>
      <c r="FS1020" s="110"/>
      <c r="FT1020" s="118"/>
      <c r="FU1020" s="93"/>
      <c r="FV1020" s="93"/>
      <c r="FW1020" s="110"/>
      <c r="FX1020" s="118"/>
      <c r="FY1020" s="93"/>
      <c r="FZ1020" s="93"/>
      <c r="GA1020" s="110"/>
      <c r="GB1020" s="118"/>
      <c r="GC1020" s="93"/>
      <c r="GD1020" s="93"/>
      <c r="GE1020" s="110"/>
      <c r="GF1020" s="118"/>
      <c r="GG1020" s="93"/>
      <c r="GH1020" s="93"/>
      <c r="GI1020" s="110"/>
      <c r="GJ1020" s="118"/>
      <c r="GK1020" s="93"/>
      <c r="GL1020" s="93"/>
      <c r="GM1020" s="110"/>
      <c r="GN1020" s="118"/>
      <c r="GO1020" s="93"/>
      <c r="GP1020" s="93"/>
      <c r="GQ1020" s="110"/>
    </row>
    <row r="1021" spans="1:199" ht="15.75" x14ac:dyDescent="0.25">
      <c r="A1021">
        <f t="shared" si="742"/>
        <v>1</v>
      </c>
      <c r="B1021">
        <f t="shared" si="743"/>
        <v>1900</v>
      </c>
      <c r="D1021" s="93"/>
      <c r="E1021" s="93"/>
      <c r="F1021" s="93"/>
      <c r="G1021" s="110"/>
      <c r="H1021" s="118"/>
      <c r="I1021" s="93"/>
      <c r="J1021" s="93"/>
      <c r="K1021" s="110"/>
      <c r="L1021" s="118"/>
      <c r="M1021" s="93"/>
      <c r="N1021" s="93"/>
      <c r="O1021" s="110"/>
      <c r="P1021" s="118"/>
      <c r="Q1021" s="93"/>
      <c r="R1021" s="93"/>
      <c r="S1021" s="110"/>
      <c r="T1021" s="118"/>
      <c r="U1021" s="93"/>
      <c r="V1021" s="93"/>
      <c r="W1021" s="110"/>
      <c r="X1021" s="118"/>
      <c r="Y1021" s="93"/>
      <c r="Z1021" s="93"/>
      <c r="AA1021" s="110"/>
      <c r="AB1021" s="118"/>
      <c r="AC1021" s="93"/>
      <c r="AD1021" s="93"/>
      <c r="AE1021" s="110"/>
      <c r="AF1021" s="118"/>
      <c r="AG1021" s="93"/>
      <c r="AH1021" s="93"/>
      <c r="AI1021" s="110"/>
      <c r="AJ1021" s="118"/>
      <c r="AK1021" s="93"/>
      <c r="AL1021" s="93"/>
      <c r="AM1021" s="110"/>
      <c r="AN1021" s="118"/>
      <c r="AO1021" s="93"/>
      <c r="AP1021" s="93"/>
      <c r="AQ1021" s="110"/>
      <c r="AR1021" s="118"/>
      <c r="AS1021" s="93"/>
      <c r="AT1021" s="93"/>
      <c r="AU1021" s="110"/>
      <c r="AV1021" s="118"/>
      <c r="AW1021" s="93"/>
      <c r="AX1021" s="93"/>
      <c r="AY1021" s="110"/>
      <c r="AZ1021" s="118"/>
      <c r="BA1021" s="93"/>
      <c r="BB1021" s="93"/>
      <c r="BC1021" s="110"/>
      <c r="BD1021" s="118"/>
      <c r="BE1021" s="93"/>
      <c r="BF1021" s="93"/>
      <c r="BG1021" s="110"/>
      <c r="BH1021" s="118"/>
      <c r="BI1021" s="93"/>
      <c r="BJ1021" s="93"/>
      <c r="BK1021" s="110"/>
      <c r="BL1021" s="118"/>
      <c r="BM1021" s="93"/>
      <c r="BN1021" s="93"/>
      <c r="BO1021" s="110"/>
      <c r="BP1021" s="118"/>
      <c r="BQ1021" s="93"/>
      <c r="BR1021" s="93"/>
      <c r="BS1021" s="110"/>
      <c r="BT1021" s="118"/>
      <c r="BU1021" s="93"/>
      <c r="BV1021" s="93"/>
      <c r="BW1021" s="110"/>
      <c r="BX1021" s="118"/>
      <c r="BY1021" s="93"/>
      <c r="BZ1021" s="93"/>
      <c r="CA1021" s="110"/>
      <c r="CB1021" s="118"/>
      <c r="CC1021" s="93"/>
      <c r="CD1021" s="93"/>
      <c r="CE1021" s="110"/>
      <c r="CF1021" s="118"/>
      <c r="CG1021" s="93"/>
      <c r="CH1021" s="93"/>
      <c r="CI1021" s="110"/>
      <c r="CJ1021" s="118"/>
      <c r="CK1021" s="93"/>
      <c r="CL1021" s="93"/>
      <c r="CM1021" s="110"/>
      <c r="CN1021" s="118"/>
      <c r="CO1021" s="93"/>
      <c r="CP1021" s="93"/>
      <c r="CQ1021" s="110"/>
      <c r="CR1021" s="118"/>
      <c r="CS1021" s="93"/>
      <c r="CT1021" s="93"/>
      <c r="CU1021" s="110"/>
      <c r="CV1021" s="118"/>
      <c r="CW1021" s="93"/>
      <c r="CX1021" s="93"/>
      <c r="CY1021" s="110"/>
      <c r="CZ1021" s="118"/>
      <c r="DA1021" s="93"/>
      <c r="DB1021" s="93"/>
      <c r="DC1021" s="110"/>
      <c r="DD1021" s="118"/>
      <c r="DE1021" s="93"/>
      <c r="DF1021" s="93"/>
      <c r="DG1021" s="110"/>
      <c r="DH1021" s="118"/>
      <c r="DI1021" s="93"/>
      <c r="DJ1021" s="93"/>
      <c r="DK1021" s="110"/>
      <c r="DL1021" s="118"/>
      <c r="DM1021" s="93"/>
      <c r="DN1021" s="93"/>
      <c r="DO1021" s="110"/>
      <c r="DP1021" s="118"/>
      <c r="DQ1021" s="93"/>
      <c r="DR1021" s="93"/>
      <c r="DS1021" s="110"/>
      <c r="DT1021" s="118"/>
      <c r="DU1021" s="93"/>
      <c r="DV1021" s="93"/>
      <c r="DW1021" s="110"/>
      <c r="DX1021" s="118"/>
      <c r="DY1021" s="93"/>
      <c r="DZ1021" s="93"/>
      <c r="EA1021" s="110"/>
      <c r="EB1021" s="118"/>
      <c r="EC1021" s="93"/>
      <c r="ED1021" s="93"/>
      <c r="EE1021" s="110"/>
      <c r="EF1021" s="118"/>
      <c r="EG1021" s="93"/>
      <c r="EH1021" s="93"/>
      <c r="EI1021" s="110"/>
      <c r="EJ1021" s="118"/>
      <c r="EK1021" s="93"/>
      <c r="EL1021" s="93"/>
      <c r="EM1021" s="110"/>
      <c r="EN1021" s="118"/>
      <c r="EO1021" s="93"/>
      <c r="EP1021" s="93"/>
      <c r="EQ1021" s="110"/>
      <c r="ER1021" s="118"/>
      <c r="ES1021" s="93"/>
      <c r="ET1021" s="93"/>
      <c r="EU1021" s="110"/>
      <c r="EV1021" s="118"/>
      <c r="EW1021" s="93"/>
      <c r="EX1021" s="93"/>
      <c r="EY1021" s="110"/>
      <c r="EZ1021" s="118"/>
      <c r="FA1021" s="93"/>
      <c r="FB1021" s="93"/>
      <c r="FC1021" s="110"/>
      <c r="FD1021" s="118"/>
      <c r="FE1021" s="93"/>
      <c r="FF1021" s="93"/>
      <c r="FG1021" s="110"/>
      <c r="FH1021" s="118"/>
      <c r="FI1021" s="93"/>
      <c r="FJ1021" s="93"/>
      <c r="FK1021" s="110"/>
      <c r="FL1021" s="118"/>
      <c r="FM1021" s="93"/>
      <c r="FN1021" s="93"/>
      <c r="FO1021" s="110"/>
      <c r="FP1021" s="118"/>
      <c r="FQ1021" s="93"/>
      <c r="FR1021" s="93"/>
      <c r="FS1021" s="110"/>
      <c r="FT1021" s="118"/>
      <c r="FU1021" s="93"/>
      <c r="FV1021" s="93"/>
      <c r="FW1021" s="110"/>
      <c r="FX1021" s="118"/>
      <c r="FY1021" s="93"/>
      <c r="FZ1021" s="93"/>
      <c r="GA1021" s="110"/>
      <c r="GB1021" s="118"/>
      <c r="GC1021" s="93"/>
      <c r="GD1021" s="93"/>
      <c r="GE1021" s="110"/>
      <c r="GF1021" s="118"/>
      <c r="GG1021" s="93"/>
      <c r="GH1021" s="93"/>
      <c r="GI1021" s="110"/>
      <c r="GJ1021" s="118"/>
      <c r="GK1021" s="93"/>
      <c r="GL1021" s="93"/>
      <c r="GM1021" s="110"/>
      <c r="GN1021" s="118"/>
      <c r="GO1021" s="93"/>
      <c r="GP1021" s="93"/>
      <c r="GQ1021" s="110"/>
    </row>
    <row r="1022" spans="1:199" ht="15.75" x14ac:dyDescent="0.25">
      <c r="A1022">
        <f t="shared" si="742"/>
        <v>1</v>
      </c>
      <c r="B1022">
        <f t="shared" si="743"/>
        <v>1900</v>
      </c>
      <c r="D1022" s="93"/>
      <c r="E1022" s="93"/>
      <c r="F1022" s="93"/>
      <c r="G1022" s="110"/>
      <c r="H1022" s="118"/>
      <c r="I1022" s="93"/>
      <c r="J1022" s="93"/>
      <c r="K1022" s="110"/>
      <c r="L1022" s="118"/>
      <c r="M1022" s="93"/>
      <c r="N1022" s="93"/>
      <c r="O1022" s="110"/>
      <c r="P1022" s="118"/>
      <c r="Q1022" s="93"/>
      <c r="R1022" s="93"/>
      <c r="S1022" s="110"/>
      <c r="T1022" s="118"/>
      <c r="U1022" s="93"/>
      <c r="V1022" s="93"/>
      <c r="W1022" s="110"/>
      <c r="X1022" s="118"/>
      <c r="Y1022" s="93"/>
      <c r="Z1022" s="93"/>
      <c r="AA1022" s="110"/>
      <c r="AB1022" s="118"/>
      <c r="AC1022" s="93"/>
      <c r="AD1022" s="93"/>
      <c r="AE1022" s="110"/>
      <c r="AF1022" s="118"/>
      <c r="AG1022" s="93"/>
      <c r="AH1022" s="93"/>
      <c r="AI1022" s="110"/>
      <c r="AJ1022" s="118"/>
      <c r="AK1022" s="93"/>
      <c r="AL1022" s="93"/>
      <c r="AM1022" s="110"/>
      <c r="AN1022" s="118"/>
      <c r="AO1022" s="93"/>
      <c r="AP1022" s="93"/>
      <c r="AQ1022" s="110"/>
      <c r="AR1022" s="118"/>
      <c r="AS1022" s="93"/>
      <c r="AT1022" s="93"/>
      <c r="AU1022" s="110"/>
      <c r="AV1022" s="118"/>
      <c r="AW1022" s="93"/>
      <c r="AX1022" s="93"/>
      <c r="AY1022" s="110"/>
      <c r="AZ1022" s="118"/>
      <c r="BA1022" s="93"/>
      <c r="BB1022" s="93"/>
      <c r="BC1022" s="110"/>
      <c r="BD1022" s="118"/>
      <c r="BE1022" s="93"/>
      <c r="BF1022" s="93"/>
      <c r="BG1022" s="110"/>
      <c r="BH1022" s="118"/>
      <c r="BI1022" s="93"/>
      <c r="BJ1022" s="93"/>
      <c r="BK1022" s="110"/>
      <c r="BL1022" s="118"/>
      <c r="BM1022" s="93"/>
      <c r="BN1022" s="93"/>
      <c r="BO1022" s="110"/>
      <c r="BP1022" s="118"/>
      <c r="BQ1022" s="93"/>
      <c r="BR1022" s="93"/>
      <c r="BS1022" s="110"/>
      <c r="BT1022" s="118"/>
      <c r="BU1022" s="93"/>
      <c r="BV1022" s="93"/>
      <c r="BW1022" s="110"/>
      <c r="BX1022" s="118"/>
      <c r="BY1022" s="93"/>
      <c r="BZ1022" s="93"/>
      <c r="CA1022" s="110"/>
      <c r="CB1022" s="118"/>
      <c r="CC1022" s="93"/>
      <c r="CD1022" s="93"/>
      <c r="CE1022" s="110"/>
      <c r="CF1022" s="118"/>
      <c r="CG1022" s="93"/>
      <c r="CH1022" s="93"/>
      <c r="CI1022" s="110"/>
      <c r="CJ1022" s="118"/>
      <c r="CK1022" s="93"/>
      <c r="CL1022" s="93"/>
      <c r="CM1022" s="110"/>
      <c r="CN1022" s="118"/>
      <c r="CO1022" s="93"/>
      <c r="CP1022" s="93"/>
      <c r="CQ1022" s="110"/>
      <c r="CR1022" s="118"/>
      <c r="CS1022" s="93"/>
      <c r="CT1022" s="93"/>
      <c r="CU1022" s="110"/>
      <c r="CV1022" s="118"/>
      <c r="CW1022" s="93"/>
      <c r="CX1022" s="93"/>
      <c r="CY1022" s="110"/>
      <c r="CZ1022" s="118"/>
      <c r="DA1022" s="93"/>
      <c r="DB1022" s="93"/>
      <c r="DC1022" s="110"/>
      <c r="DD1022" s="118"/>
      <c r="DE1022" s="93"/>
      <c r="DF1022" s="93"/>
      <c r="DG1022" s="110"/>
      <c r="DH1022" s="118"/>
      <c r="DI1022" s="93"/>
      <c r="DJ1022" s="93"/>
      <c r="DK1022" s="110"/>
      <c r="DL1022" s="118"/>
      <c r="DM1022" s="93"/>
      <c r="DN1022" s="93"/>
      <c r="DO1022" s="110"/>
      <c r="DP1022" s="118"/>
      <c r="DQ1022" s="93"/>
      <c r="DR1022" s="93"/>
      <c r="DS1022" s="110"/>
      <c r="DT1022" s="118"/>
      <c r="DU1022" s="93"/>
      <c r="DV1022" s="93"/>
      <c r="DW1022" s="110"/>
      <c r="DX1022" s="118"/>
      <c r="DY1022" s="93"/>
      <c r="DZ1022" s="93"/>
      <c r="EA1022" s="110"/>
      <c r="EB1022" s="118"/>
      <c r="EC1022" s="93"/>
      <c r="ED1022" s="93"/>
      <c r="EE1022" s="110"/>
      <c r="EF1022" s="118"/>
      <c r="EG1022" s="93"/>
      <c r="EH1022" s="93"/>
      <c r="EI1022" s="110"/>
      <c r="EJ1022" s="118"/>
      <c r="EK1022" s="93"/>
      <c r="EL1022" s="93"/>
      <c r="EM1022" s="110"/>
      <c r="EN1022" s="118"/>
      <c r="EO1022" s="93"/>
      <c r="EP1022" s="93"/>
      <c r="EQ1022" s="110"/>
      <c r="ER1022" s="118"/>
      <c r="ES1022" s="93"/>
      <c r="ET1022" s="93"/>
      <c r="EU1022" s="110"/>
      <c r="EV1022" s="118"/>
      <c r="EW1022" s="93"/>
      <c r="EX1022" s="93"/>
      <c r="EY1022" s="110"/>
      <c r="EZ1022" s="118"/>
      <c r="FA1022" s="93"/>
      <c r="FB1022" s="93"/>
      <c r="FC1022" s="110"/>
      <c r="FD1022" s="118"/>
      <c r="FE1022" s="93"/>
      <c r="FF1022" s="93"/>
      <c r="FG1022" s="110"/>
      <c r="FH1022" s="118"/>
      <c r="FI1022" s="93"/>
      <c r="FJ1022" s="93"/>
      <c r="FK1022" s="110"/>
      <c r="FL1022" s="118"/>
      <c r="FM1022" s="93"/>
      <c r="FN1022" s="93"/>
      <c r="FO1022" s="110"/>
      <c r="FP1022" s="118"/>
      <c r="FQ1022" s="93"/>
      <c r="FR1022" s="93"/>
      <c r="FS1022" s="110"/>
      <c r="FT1022" s="118"/>
      <c r="FU1022" s="93"/>
      <c r="FV1022" s="93"/>
      <c r="FW1022" s="110"/>
      <c r="FX1022" s="118"/>
      <c r="FY1022" s="93"/>
      <c r="FZ1022" s="93"/>
      <c r="GA1022" s="110"/>
      <c r="GB1022" s="118"/>
      <c r="GC1022" s="93"/>
      <c r="GD1022" s="93"/>
      <c r="GE1022" s="110"/>
      <c r="GF1022" s="118"/>
      <c r="GG1022" s="93"/>
      <c r="GH1022" s="93"/>
      <c r="GI1022" s="110"/>
      <c r="GJ1022" s="118"/>
      <c r="GK1022" s="93"/>
      <c r="GL1022" s="93"/>
      <c r="GM1022" s="110"/>
      <c r="GN1022" s="118"/>
      <c r="GO1022" s="93"/>
      <c r="GP1022" s="93"/>
      <c r="GQ1022" s="110"/>
    </row>
    <row r="1023" spans="1:199" ht="15.75" x14ac:dyDescent="0.25">
      <c r="A1023">
        <f t="shared" si="742"/>
        <v>1</v>
      </c>
      <c r="B1023">
        <f t="shared" si="743"/>
        <v>1900</v>
      </c>
      <c r="D1023" s="93"/>
      <c r="E1023" s="93"/>
      <c r="F1023" s="93"/>
      <c r="G1023" s="110"/>
      <c r="H1023" s="118"/>
      <c r="I1023" s="93"/>
      <c r="J1023" s="93"/>
      <c r="K1023" s="110"/>
      <c r="L1023" s="118"/>
      <c r="M1023" s="93"/>
      <c r="N1023" s="93"/>
      <c r="O1023" s="110"/>
      <c r="P1023" s="118"/>
      <c r="Q1023" s="93"/>
      <c r="R1023" s="93"/>
      <c r="S1023" s="110"/>
      <c r="T1023" s="118"/>
      <c r="U1023" s="93"/>
      <c r="V1023" s="93"/>
      <c r="W1023" s="110"/>
      <c r="X1023" s="118"/>
      <c r="Y1023" s="93"/>
      <c r="Z1023" s="93"/>
      <c r="AA1023" s="110"/>
      <c r="AB1023" s="118"/>
      <c r="AC1023" s="93"/>
      <c r="AD1023" s="93"/>
      <c r="AE1023" s="110"/>
      <c r="AF1023" s="118"/>
      <c r="AG1023" s="93"/>
      <c r="AH1023" s="93"/>
      <c r="AI1023" s="110"/>
      <c r="AJ1023" s="118"/>
      <c r="AK1023" s="93"/>
      <c r="AL1023" s="93"/>
      <c r="AM1023" s="110"/>
      <c r="AN1023" s="118"/>
      <c r="AO1023" s="93"/>
      <c r="AP1023" s="93"/>
      <c r="AQ1023" s="110"/>
      <c r="AR1023" s="118"/>
      <c r="AS1023" s="93"/>
      <c r="AT1023" s="93"/>
      <c r="AU1023" s="110"/>
      <c r="AV1023" s="118"/>
      <c r="AW1023" s="93"/>
      <c r="AX1023" s="93"/>
      <c r="AY1023" s="110"/>
      <c r="AZ1023" s="118"/>
      <c r="BA1023" s="93"/>
      <c r="BB1023" s="93"/>
      <c r="BC1023" s="110"/>
      <c r="BD1023" s="118"/>
      <c r="BE1023" s="93"/>
      <c r="BF1023" s="93"/>
      <c r="BG1023" s="110"/>
      <c r="BH1023" s="118"/>
      <c r="BI1023" s="93"/>
      <c r="BJ1023" s="93"/>
      <c r="BK1023" s="110"/>
      <c r="BL1023" s="118"/>
      <c r="BM1023" s="93"/>
      <c r="BN1023" s="93"/>
      <c r="BO1023" s="110"/>
      <c r="BP1023" s="118"/>
      <c r="BQ1023" s="93"/>
      <c r="BR1023" s="93"/>
      <c r="BS1023" s="110"/>
      <c r="BT1023" s="118"/>
      <c r="BU1023" s="93"/>
      <c r="BV1023" s="93"/>
      <c r="BW1023" s="110"/>
      <c r="BX1023" s="118"/>
      <c r="BY1023" s="93"/>
      <c r="BZ1023" s="93"/>
      <c r="CA1023" s="110"/>
      <c r="CB1023" s="118"/>
      <c r="CC1023" s="93"/>
      <c r="CD1023" s="93"/>
      <c r="CE1023" s="110"/>
      <c r="CF1023" s="118"/>
      <c r="CG1023" s="93"/>
      <c r="CH1023" s="93"/>
      <c r="CI1023" s="110"/>
      <c r="CJ1023" s="118"/>
      <c r="CK1023" s="93"/>
      <c r="CL1023" s="93"/>
      <c r="CM1023" s="110"/>
      <c r="CN1023" s="118"/>
      <c r="CO1023" s="93"/>
      <c r="CP1023" s="93"/>
      <c r="CQ1023" s="110"/>
      <c r="CR1023" s="118"/>
      <c r="CS1023" s="93"/>
      <c r="CT1023" s="93"/>
      <c r="CU1023" s="110"/>
      <c r="CV1023" s="118"/>
      <c r="CW1023" s="93"/>
      <c r="CX1023" s="93"/>
      <c r="CY1023" s="110"/>
      <c r="CZ1023" s="118"/>
      <c r="DA1023" s="93"/>
      <c r="DB1023" s="93"/>
      <c r="DC1023" s="110"/>
      <c r="DD1023" s="118"/>
      <c r="DE1023" s="93"/>
      <c r="DF1023" s="93"/>
      <c r="DG1023" s="110"/>
      <c r="DH1023" s="118"/>
      <c r="DI1023" s="93"/>
      <c r="DJ1023" s="93"/>
      <c r="DK1023" s="110"/>
      <c r="DL1023" s="118"/>
      <c r="DM1023" s="93"/>
      <c r="DN1023" s="93"/>
      <c r="DO1023" s="110"/>
      <c r="DP1023" s="118"/>
      <c r="DQ1023" s="93"/>
      <c r="DR1023" s="93"/>
      <c r="DS1023" s="110"/>
      <c r="DT1023" s="118"/>
      <c r="DU1023" s="93"/>
      <c r="DV1023" s="93"/>
      <c r="DW1023" s="110"/>
      <c r="DX1023" s="118"/>
      <c r="DY1023" s="93"/>
      <c r="DZ1023" s="93"/>
      <c r="EA1023" s="110"/>
      <c r="EB1023" s="118"/>
      <c r="EC1023" s="93"/>
      <c r="ED1023" s="93"/>
      <c r="EE1023" s="110"/>
      <c r="EF1023" s="118"/>
      <c r="EG1023" s="93"/>
      <c r="EH1023" s="93"/>
      <c r="EI1023" s="110"/>
      <c r="EJ1023" s="118"/>
      <c r="EK1023" s="93"/>
      <c r="EL1023" s="93"/>
      <c r="EM1023" s="110"/>
      <c r="EN1023" s="118"/>
      <c r="EO1023" s="93"/>
      <c r="EP1023" s="93"/>
      <c r="EQ1023" s="110"/>
      <c r="ER1023" s="118"/>
      <c r="ES1023" s="93"/>
      <c r="ET1023" s="93"/>
      <c r="EU1023" s="110"/>
      <c r="EV1023" s="118"/>
      <c r="EW1023" s="93"/>
      <c r="EX1023" s="93"/>
      <c r="EY1023" s="110"/>
      <c r="EZ1023" s="118"/>
      <c r="FA1023" s="93"/>
      <c r="FB1023" s="93"/>
      <c r="FC1023" s="110"/>
      <c r="FD1023" s="118"/>
      <c r="FE1023" s="93"/>
      <c r="FF1023" s="93"/>
      <c r="FG1023" s="110"/>
      <c r="FH1023" s="118"/>
      <c r="FI1023" s="93"/>
      <c r="FJ1023" s="93"/>
      <c r="FK1023" s="110"/>
      <c r="FL1023" s="118"/>
      <c r="FM1023" s="93"/>
      <c r="FN1023" s="93"/>
      <c r="FO1023" s="110"/>
      <c r="FP1023" s="118"/>
      <c r="FQ1023" s="93"/>
      <c r="FR1023" s="93"/>
      <c r="FS1023" s="110"/>
      <c r="FT1023" s="118"/>
      <c r="FU1023" s="93"/>
      <c r="FV1023" s="93"/>
      <c r="FW1023" s="110"/>
      <c r="FX1023" s="118"/>
      <c r="FY1023" s="93"/>
      <c r="FZ1023" s="93"/>
      <c r="GA1023" s="110"/>
      <c r="GB1023" s="118"/>
      <c r="GC1023" s="93"/>
      <c r="GD1023" s="93"/>
      <c r="GE1023" s="110"/>
      <c r="GF1023" s="118"/>
      <c r="GG1023" s="93"/>
      <c r="GH1023" s="93"/>
      <c r="GI1023" s="110"/>
      <c r="GJ1023" s="118"/>
      <c r="GK1023" s="93"/>
      <c r="GL1023" s="93"/>
      <c r="GM1023" s="110"/>
      <c r="GN1023" s="118"/>
      <c r="GO1023" s="93"/>
      <c r="GP1023" s="93"/>
      <c r="GQ1023" s="110"/>
    </row>
    <row r="1024" spans="1:199" ht="15.75" x14ac:dyDescent="0.25">
      <c r="A1024">
        <f t="shared" ref="A1024:A1087" si="744">MONTH(C1024)</f>
        <v>1</v>
      </c>
      <c r="B1024">
        <f t="shared" ref="B1024:B1087" si="745">YEAR(C1024)</f>
        <v>1900</v>
      </c>
      <c r="D1024" s="93"/>
      <c r="E1024" s="93"/>
      <c r="F1024" s="93"/>
      <c r="G1024" s="110"/>
      <c r="H1024" s="118"/>
      <c r="I1024" s="93"/>
      <c r="J1024" s="93"/>
      <c r="K1024" s="110"/>
      <c r="L1024" s="118"/>
      <c r="M1024" s="93"/>
      <c r="N1024" s="93"/>
      <c r="O1024" s="110"/>
      <c r="P1024" s="118"/>
      <c r="Q1024" s="93"/>
      <c r="R1024" s="93"/>
      <c r="S1024" s="110"/>
      <c r="T1024" s="118"/>
      <c r="U1024" s="93"/>
      <c r="V1024" s="93"/>
      <c r="W1024" s="110"/>
      <c r="X1024" s="118"/>
      <c r="Y1024" s="93"/>
      <c r="Z1024" s="93"/>
      <c r="AA1024" s="110"/>
      <c r="AB1024" s="118"/>
      <c r="AC1024" s="93"/>
      <c r="AD1024" s="93"/>
      <c r="AE1024" s="110"/>
      <c r="AF1024" s="118"/>
      <c r="AG1024" s="93"/>
      <c r="AH1024" s="93"/>
      <c r="AI1024" s="110"/>
      <c r="AJ1024" s="118"/>
      <c r="AK1024" s="93"/>
      <c r="AL1024" s="93"/>
      <c r="AM1024" s="110"/>
      <c r="AN1024" s="118"/>
      <c r="AO1024" s="93"/>
      <c r="AP1024" s="93"/>
      <c r="AQ1024" s="110"/>
      <c r="AR1024" s="118"/>
      <c r="AS1024" s="93"/>
      <c r="AT1024" s="93"/>
      <c r="AU1024" s="110"/>
      <c r="AV1024" s="118"/>
      <c r="AW1024" s="93"/>
      <c r="AX1024" s="93"/>
      <c r="AY1024" s="110"/>
      <c r="AZ1024" s="118"/>
      <c r="BA1024" s="93"/>
      <c r="BB1024" s="93"/>
      <c r="BC1024" s="110"/>
      <c r="BD1024" s="118"/>
      <c r="BE1024" s="93"/>
      <c r="BF1024" s="93"/>
      <c r="BG1024" s="110"/>
      <c r="BH1024" s="118"/>
      <c r="BI1024" s="93"/>
      <c r="BJ1024" s="93"/>
      <c r="BK1024" s="110"/>
      <c r="BL1024" s="118"/>
      <c r="BM1024" s="93"/>
      <c r="BN1024" s="93"/>
      <c r="BO1024" s="110"/>
      <c r="BP1024" s="118"/>
      <c r="BQ1024" s="93"/>
      <c r="BR1024" s="93"/>
      <c r="BS1024" s="110"/>
      <c r="BT1024" s="118"/>
      <c r="BU1024" s="93"/>
      <c r="BV1024" s="93"/>
      <c r="BW1024" s="110"/>
      <c r="BX1024" s="118"/>
      <c r="BY1024" s="93"/>
      <c r="BZ1024" s="93"/>
      <c r="CA1024" s="110"/>
      <c r="CB1024" s="118"/>
      <c r="CC1024" s="93"/>
      <c r="CD1024" s="93"/>
      <c r="CE1024" s="110"/>
      <c r="CF1024" s="118"/>
      <c r="CG1024" s="93"/>
      <c r="CH1024" s="93"/>
      <c r="CI1024" s="110"/>
      <c r="CJ1024" s="118"/>
      <c r="CK1024" s="93"/>
      <c r="CL1024" s="93"/>
      <c r="CM1024" s="110"/>
      <c r="CN1024" s="118"/>
      <c r="CO1024" s="93"/>
      <c r="CP1024" s="93"/>
      <c r="CQ1024" s="110"/>
      <c r="CR1024" s="118"/>
      <c r="CS1024" s="93"/>
      <c r="CT1024" s="93"/>
      <c r="CU1024" s="110"/>
      <c r="CV1024" s="118"/>
      <c r="CW1024" s="93"/>
      <c r="CX1024" s="93"/>
      <c r="CY1024" s="110"/>
      <c r="CZ1024" s="118"/>
      <c r="DA1024" s="93"/>
      <c r="DB1024" s="93"/>
      <c r="DC1024" s="110"/>
      <c r="DD1024" s="118"/>
      <c r="DE1024" s="93"/>
      <c r="DF1024" s="93"/>
      <c r="DG1024" s="110"/>
      <c r="DH1024" s="118"/>
      <c r="DI1024" s="93"/>
      <c r="DJ1024" s="93"/>
      <c r="DK1024" s="110"/>
      <c r="DL1024" s="118"/>
      <c r="DM1024" s="93"/>
      <c r="DN1024" s="93"/>
      <c r="DO1024" s="110"/>
      <c r="DP1024" s="118"/>
      <c r="DQ1024" s="93"/>
      <c r="DR1024" s="93"/>
      <c r="DS1024" s="110"/>
      <c r="DT1024" s="118"/>
      <c r="DU1024" s="93"/>
      <c r="DV1024" s="93"/>
      <c r="DW1024" s="110"/>
      <c r="DX1024" s="118"/>
      <c r="DY1024" s="93"/>
      <c r="DZ1024" s="93"/>
      <c r="EA1024" s="110"/>
      <c r="EB1024" s="118"/>
      <c r="EC1024" s="93"/>
      <c r="ED1024" s="93"/>
      <c r="EE1024" s="110"/>
      <c r="EF1024" s="118"/>
      <c r="EG1024" s="93"/>
      <c r="EH1024" s="93"/>
      <c r="EI1024" s="110"/>
      <c r="EJ1024" s="118"/>
      <c r="EK1024" s="93"/>
      <c r="EL1024" s="93"/>
      <c r="EM1024" s="110"/>
      <c r="EN1024" s="118"/>
      <c r="EO1024" s="93"/>
      <c r="EP1024" s="93"/>
      <c r="EQ1024" s="110"/>
      <c r="ER1024" s="118"/>
      <c r="ES1024" s="93"/>
      <c r="ET1024" s="93"/>
      <c r="EU1024" s="110"/>
      <c r="EV1024" s="118"/>
      <c r="EW1024" s="93"/>
      <c r="EX1024" s="93"/>
      <c r="EY1024" s="110"/>
      <c r="EZ1024" s="118"/>
      <c r="FA1024" s="93"/>
      <c r="FB1024" s="93"/>
      <c r="FC1024" s="110"/>
      <c r="FD1024" s="118"/>
      <c r="FE1024" s="93"/>
      <c r="FF1024" s="93"/>
      <c r="FG1024" s="110"/>
      <c r="FH1024" s="118"/>
      <c r="FI1024" s="93"/>
      <c r="FJ1024" s="93"/>
      <c r="FK1024" s="110"/>
      <c r="FL1024" s="118"/>
      <c r="FM1024" s="93"/>
      <c r="FN1024" s="93"/>
      <c r="FO1024" s="110"/>
      <c r="FP1024" s="118"/>
      <c r="FQ1024" s="93"/>
      <c r="FR1024" s="93"/>
      <c r="FS1024" s="110"/>
      <c r="FT1024" s="118"/>
      <c r="FU1024" s="93"/>
      <c r="FV1024" s="93"/>
      <c r="FW1024" s="110"/>
      <c r="FX1024" s="118"/>
      <c r="FY1024" s="93"/>
      <c r="FZ1024" s="93"/>
      <c r="GA1024" s="110"/>
      <c r="GB1024" s="118"/>
      <c r="GC1024" s="93"/>
      <c r="GD1024" s="93"/>
      <c r="GE1024" s="110"/>
      <c r="GF1024" s="118"/>
      <c r="GG1024" s="93"/>
      <c r="GH1024" s="93"/>
      <c r="GI1024" s="110"/>
      <c r="GJ1024" s="118"/>
      <c r="GK1024" s="93"/>
      <c r="GL1024" s="93"/>
      <c r="GM1024" s="110"/>
      <c r="GN1024" s="118"/>
      <c r="GO1024" s="93"/>
      <c r="GP1024" s="93"/>
      <c r="GQ1024" s="110"/>
    </row>
    <row r="1025" spans="1:199" ht="15.75" x14ac:dyDescent="0.25">
      <c r="A1025">
        <f t="shared" si="744"/>
        <v>1</v>
      </c>
      <c r="B1025">
        <f t="shared" si="745"/>
        <v>1900</v>
      </c>
      <c r="D1025" s="93"/>
      <c r="E1025" s="93"/>
      <c r="F1025" s="93"/>
      <c r="G1025" s="110"/>
      <c r="H1025" s="118"/>
      <c r="I1025" s="93"/>
      <c r="J1025" s="93"/>
      <c r="K1025" s="110"/>
      <c r="L1025" s="118"/>
      <c r="M1025" s="93"/>
      <c r="N1025" s="93"/>
      <c r="O1025" s="110"/>
      <c r="P1025" s="118"/>
      <c r="Q1025" s="93"/>
      <c r="R1025" s="93"/>
      <c r="S1025" s="110"/>
      <c r="T1025" s="118"/>
      <c r="U1025" s="93"/>
      <c r="V1025" s="93"/>
      <c r="W1025" s="110"/>
      <c r="X1025" s="118"/>
      <c r="Y1025" s="93"/>
      <c r="Z1025" s="93"/>
      <c r="AA1025" s="110"/>
      <c r="AB1025" s="118"/>
      <c r="AC1025" s="93"/>
      <c r="AD1025" s="93"/>
      <c r="AE1025" s="110"/>
      <c r="AF1025" s="118"/>
      <c r="AG1025" s="93"/>
      <c r="AH1025" s="93"/>
      <c r="AI1025" s="110"/>
      <c r="AJ1025" s="118"/>
      <c r="AK1025" s="93"/>
      <c r="AL1025" s="93"/>
      <c r="AM1025" s="110"/>
      <c r="AN1025" s="118"/>
      <c r="AO1025" s="93"/>
      <c r="AP1025" s="93"/>
      <c r="AQ1025" s="110"/>
      <c r="AR1025" s="118"/>
      <c r="AS1025" s="93"/>
      <c r="AT1025" s="93"/>
      <c r="AU1025" s="110"/>
      <c r="AV1025" s="118"/>
      <c r="AW1025" s="93"/>
      <c r="AX1025" s="93"/>
      <c r="AY1025" s="110"/>
      <c r="AZ1025" s="118"/>
      <c r="BA1025" s="93"/>
      <c r="BB1025" s="93"/>
      <c r="BC1025" s="110"/>
      <c r="BD1025" s="118"/>
      <c r="BE1025" s="93"/>
      <c r="BF1025" s="93"/>
      <c r="BG1025" s="110"/>
      <c r="BH1025" s="118"/>
      <c r="BI1025" s="93"/>
      <c r="BJ1025" s="93"/>
      <c r="BK1025" s="110"/>
      <c r="BL1025" s="118"/>
      <c r="BM1025" s="93"/>
      <c r="BN1025" s="93"/>
      <c r="BO1025" s="110"/>
      <c r="BP1025" s="118"/>
      <c r="BQ1025" s="93"/>
      <c r="BR1025" s="93"/>
      <c r="BS1025" s="110"/>
      <c r="BT1025" s="118"/>
      <c r="BU1025" s="93"/>
      <c r="BV1025" s="93"/>
      <c r="BW1025" s="110"/>
      <c r="BX1025" s="118"/>
      <c r="BY1025" s="93"/>
      <c r="BZ1025" s="93"/>
      <c r="CA1025" s="110"/>
      <c r="CB1025" s="118"/>
      <c r="CC1025" s="93"/>
      <c r="CD1025" s="93"/>
      <c r="CE1025" s="110"/>
      <c r="CF1025" s="118"/>
      <c r="CG1025" s="93"/>
      <c r="CH1025" s="93"/>
      <c r="CI1025" s="110"/>
      <c r="CJ1025" s="118"/>
      <c r="CK1025" s="93"/>
      <c r="CL1025" s="93"/>
      <c r="CM1025" s="110"/>
      <c r="CN1025" s="118"/>
      <c r="CO1025" s="93"/>
      <c r="CP1025" s="93"/>
      <c r="CQ1025" s="110"/>
      <c r="CR1025" s="118"/>
      <c r="CS1025" s="93"/>
      <c r="CT1025" s="93"/>
      <c r="CU1025" s="110"/>
      <c r="CV1025" s="118"/>
      <c r="CW1025" s="93"/>
      <c r="CX1025" s="93"/>
      <c r="CY1025" s="110"/>
      <c r="CZ1025" s="118"/>
      <c r="DA1025" s="93"/>
      <c r="DB1025" s="93"/>
      <c r="DC1025" s="110"/>
      <c r="DD1025" s="118"/>
      <c r="DE1025" s="93"/>
      <c r="DF1025" s="93"/>
      <c r="DG1025" s="110"/>
      <c r="DH1025" s="118"/>
      <c r="DI1025" s="93"/>
      <c r="DJ1025" s="93"/>
      <c r="DK1025" s="110"/>
      <c r="DL1025" s="118"/>
      <c r="DM1025" s="93"/>
      <c r="DN1025" s="93"/>
      <c r="DO1025" s="110"/>
      <c r="DP1025" s="118"/>
      <c r="DQ1025" s="93"/>
      <c r="DR1025" s="93"/>
      <c r="DS1025" s="110"/>
      <c r="DT1025" s="118"/>
      <c r="DU1025" s="93"/>
      <c r="DV1025" s="93"/>
      <c r="DW1025" s="110"/>
      <c r="DX1025" s="118"/>
      <c r="DY1025" s="93"/>
      <c r="DZ1025" s="93"/>
      <c r="EA1025" s="110"/>
      <c r="EB1025" s="118"/>
      <c r="EC1025" s="93"/>
      <c r="ED1025" s="93"/>
      <c r="EE1025" s="110"/>
      <c r="EF1025" s="118"/>
      <c r="EG1025" s="93"/>
      <c r="EH1025" s="93"/>
      <c r="EI1025" s="110"/>
      <c r="EJ1025" s="118"/>
      <c r="EK1025" s="93"/>
      <c r="EL1025" s="93"/>
      <c r="EM1025" s="110"/>
      <c r="EN1025" s="118"/>
      <c r="EO1025" s="93"/>
      <c r="EP1025" s="93"/>
      <c r="EQ1025" s="110"/>
      <c r="ER1025" s="118"/>
      <c r="ES1025" s="93"/>
      <c r="ET1025" s="93"/>
      <c r="EU1025" s="110"/>
      <c r="EV1025" s="118"/>
      <c r="EW1025" s="93"/>
      <c r="EX1025" s="93"/>
      <c r="EY1025" s="110"/>
      <c r="EZ1025" s="118"/>
      <c r="FA1025" s="93"/>
      <c r="FB1025" s="93"/>
      <c r="FC1025" s="110"/>
      <c r="FD1025" s="118"/>
      <c r="FE1025" s="93"/>
      <c r="FF1025" s="93"/>
      <c r="FG1025" s="110"/>
      <c r="FH1025" s="118"/>
      <c r="FI1025" s="93"/>
      <c r="FJ1025" s="93"/>
      <c r="FK1025" s="110"/>
      <c r="FL1025" s="118"/>
      <c r="FM1025" s="93"/>
      <c r="FN1025" s="93"/>
      <c r="FO1025" s="110"/>
      <c r="FP1025" s="118"/>
      <c r="FQ1025" s="93"/>
      <c r="FR1025" s="93"/>
      <c r="FS1025" s="110"/>
      <c r="FT1025" s="118"/>
      <c r="FU1025" s="93"/>
      <c r="FV1025" s="93"/>
      <c r="FW1025" s="110"/>
      <c r="FX1025" s="118"/>
      <c r="FY1025" s="93"/>
      <c r="FZ1025" s="93"/>
      <c r="GA1025" s="110"/>
      <c r="GB1025" s="118"/>
      <c r="GC1025" s="93"/>
      <c r="GD1025" s="93"/>
      <c r="GE1025" s="110"/>
      <c r="GF1025" s="118"/>
      <c r="GG1025" s="93"/>
      <c r="GH1025" s="93"/>
      <c r="GI1025" s="110"/>
      <c r="GJ1025" s="118"/>
      <c r="GK1025" s="93"/>
      <c r="GL1025" s="93"/>
      <c r="GM1025" s="110"/>
      <c r="GN1025" s="118"/>
      <c r="GO1025" s="93"/>
      <c r="GP1025" s="93"/>
      <c r="GQ1025" s="110"/>
    </row>
    <row r="1026" spans="1:199" ht="15.75" x14ac:dyDescent="0.25">
      <c r="A1026">
        <f t="shared" si="744"/>
        <v>1</v>
      </c>
      <c r="B1026">
        <f t="shared" si="745"/>
        <v>1900</v>
      </c>
      <c r="D1026" s="93"/>
      <c r="E1026" s="93"/>
      <c r="F1026" s="93"/>
      <c r="G1026" s="110"/>
      <c r="H1026" s="118"/>
      <c r="I1026" s="93"/>
      <c r="J1026" s="93"/>
      <c r="K1026" s="110"/>
      <c r="L1026" s="118"/>
      <c r="M1026" s="93"/>
      <c r="N1026" s="93"/>
      <c r="O1026" s="110"/>
      <c r="P1026" s="118"/>
      <c r="Q1026" s="93"/>
      <c r="R1026" s="93"/>
      <c r="S1026" s="110"/>
      <c r="T1026" s="118"/>
      <c r="U1026" s="93"/>
      <c r="V1026" s="93"/>
      <c r="W1026" s="110"/>
      <c r="X1026" s="118"/>
      <c r="Y1026" s="93"/>
      <c r="Z1026" s="93"/>
      <c r="AA1026" s="110"/>
      <c r="AB1026" s="118"/>
      <c r="AC1026" s="93"/>
      <c r="AD1026" s="93"/>
      <c r="AE1026" s="110"/>
      <c r="AF1026" s="118"/>
      <c r="AG1026" s="93"/>
      <c r="AH1026" s="93"/>
      <c r="AI1026" s="110"/>
      <c r="AJ1026" s="118"/>
      <c r="AK1026" s="93"/>
      <c r="AL1026" s="93"/>
      <c r="AM1026" s="110"/>
      <c r="AN1026" s="118"/>
      <c r="AO1026" s="93"/>
      <c r="AP1026" s="93"/>
      <c r="AQ1026" s="110"/>
      <c r="AR1026" s="118"/>
      <c r="AS1026" s="93"/>
      <c r="AT1026" s="93"/>
      <c r="AU1026" s="110"/>
      <c r="AV1026" s="118"/>
      <c r="AW1026" s="93"/>
      <c r="AX1026" s="93"/>
      <c r="AY1026" s="110"/>
      <c r="AZ1026" s="118"/>
      <c r="BA1026" s="93"/>
      <c r="BB1026" s="93"/>
      <c r="BC1026" s="110"/>
      <c r="BD1026" s="118"/>
      <c r="BE1026" s="93"/>
      <c r="BF1026" s="93"/>
      <c r="BG1026" s="110"/>
      <c r="BH1026" s="118"/>
      <c r="BI1026" s="93"/>
      <c r="BJ1026" s="93"/>
      <c r="BK1026" s="110"/>
      <c r="BL1026" s="118"/>
      <c r="BM1026" s="93"/>
      <c r="BN1026" s="93"/>
      <c r="BO1026" s="110"/>
      <c r="BP1026" s="118"/>
      <c r="BQ1026" s="93"/>
      <c r="BR1026" s="93"/>
      <c r="BS1026" s="110"/>
      <c r="BT1026" s="118"/>
      <c r="BU1026" s="93"/>
      <c r="BV1026" s="93"/>
      <c r="BW1026" s="110"/>
      <c r="BX1026" s="118"/>
      <c r="BY1026" s="93"/>
      <c r="BZ1026" s="93"/>
      <c r="CA1026" s="110"/>
      <c r="CB1026" s="118"/>
      <c r="CC1026" s="93"/>
      <c r="CD1026" s="93"/>
      <c r="CE1026" s="110"/>
      <c r="CF1026" s="118"/>
      <c r="CG1026" s="93"/>
      <c r="CH1026" s="93"/>
      <c r="CI1026" s="110"/>
      <c r="CJ1026" s="118"/>
      <c r="CK1026" s="93"/>
      <c r="CL1026" s="93"/>
      <c r="CM1026" s="110"/>
      <c r="CN1026" s="118"/>
      <c r="CO1026" s="93"/>
      <c r="CP1026" s="93"/>
      <c r="CQ1026" s="110"/>
      <c r="CR1026" s="118"/>
      <c r="CS1026" s="93"/>
      <c r="CT1026" s="93"/>
      <c r="CU1026" s="110"/>
      <c r="CV1026" s="118"/>
      <c r="CW1026" s="93"/>
      <c r="CX1026" s="93"/>
      <c r="CY1026" s="110"/>
      <c r="CZ1026" s="118"/>
      <c r="DA1026" s="93"/>
      <c r="DB1026" s="93"/>
      <c r="DC1026" s="110"/>
      <c r="DD1026" s="118"/>
      <c r="DE1026" s="93"/>
      <c r="DF1026" s="93"/>
      <c r="DG1026" s="110"/>
      <c r="DH1026" s="118"/>
      <c r="DI1026" s="93"/>
      <c r="DJ1026" s="93"/>
      <c r="DK1026" s="110"/>
      <c r="DL1026" s="118"/>
      <c r="DM1026" s="93"/>
      <c r="DN1026" s="93"/>
      <c r="DO1026" s="110"/>
      <c r="DP1026" s="118"/>
      <c r="DQ1026" s="93"/>
      <c r="DR1026" s="93"/>
      <c r="DS1026" s="110"/>
      <c r="DT1026" s="118"/>
      <c r="DU1026" s="93"/>
      <c r="DV1026" s="93"/>
      <c r="DW1026" s="110"/>
      <c r="DX1026" s="118"/>
      <c r="DY1026" s="93"/>
      <c r="DZ1026" s="93"/>
      <c r="EA1026" s="110"/>
      <c r="EB1026" s="118"/>
      <c r="EC1026" s="93"/>
      <c r="ED1026" s="93"/>
      <c r="EE1026" s="110"/>
      <c r="EF1026" s="118"/>
      <c r="EG1026" s="93"/>
      <c r="EH1026" s="93"/>
      <c r="EI1026" s="110"/>
      <c r="EJ1026" s="118"/>
      <c r="EK1026" s="93"/>
      <c r="EL1026" s="93"/>
      <c r="EM1026" s="110"/>
      <c r="EN1026" s="118"/>
      <c r="EO1026" s="93"/>
      <c r="EP1026" s="93"/>
      <c r="EQ1026" s="110"/>
      <c r="ER1026" s="118"/>
      <c r="ES1026" s="93"/>
      <c r="ET1026" s="93"/>
      <c r="EU1026" s="110"/>
      <c r="EV1026" s="118"/>
      <c r="EW1026" s="93"/>
      <c r="EX1026" s="93"/>
      <c r="EY1026" s="110"/>
      <c r="EZ1026" s="118"/>
      <c r="FA1026" s="93"/>
      <c r="FB1026" s="93"/>
      <c r="FC1026" s="110"/>
      <c r="FD1026" s="118"/>
      <c r="FE1026" s="93"/>
      <c r="FF1026" s="93"/>
      <c r="FG1026" s="110"/>
      <c r="FH1026" s="118"/>
      <c r="FI1026" s="93"/>
      <c r="FJ1026" s="93"/>
      <c r="FK1026" s="110"/>
      <c r="FL1026" s="118"/>
      <c r="FM1026" s="93"/>
      <c r="FN1026" s="93"/>
      <c r="FO1026" s="110"/>
      <c r="FP1026" s="118"/>
      <c r="FQ1026" s="93"/>
      <c r="FR1026" s="93"/>
      <c r="FS1026" s="110"/>
      <c r="FT1026" s="118"/>
      <c r="FU1026" s="93"/>
      <c r="FV1026" s="93"/>
      <c r="FW1026" s="110"/>
      <c r="FX1026" s="118"/>
      <c r="FY1026" s="93"/>
      <c r="FZ1026" s="93"/>
      <c r="GA1026" s="110"/>
      <c r="GB1026" s="118"/>
      <c r="GC1026" s="93"/>
      <c r="GD1026" s="93"/>
      <c r="GE1026" s="110"/>
      <c r="GF1026" s="118"/>
      <c r="GG1026" s="93"/>
      <c r="GH1026" s="93"/>
      <c r="GI1026" s="110"/>
      <c r="GJ1026" s="118"/>
      <c r="GK1026" s="93"/>
      <c r="GL1026" s="93"/>
      <c r="GM1026" s="110"/>
      <c r="GN1026" s="118"/>
      <c r="GO1026" s="93"/>
      <c r="GP1026" s="93"/>
      <c r="GQ1026" s="110"/>
    </row>
    <row r="1027" spans="1:199" ht="15.75" x14ac:dyDescent="0.25">
      <c r="A1027">
        <f t="shared" si="744"/>
        <v>1</v>
      </c>
      <c r="B1027">
        <f t="shared" si="745"/>
        <v>1900</v>
      </c>
      <c r="D1027" s="93"/>
      <c r="E1027" s="93"/>
      <c r="F1027" s="93"/>
      <c r="G1027" s="110"/>
      <c r="H1027" s="118"/>
      <c r="I1027" s="93"/>
      <c r="J1027" s="93"/>
      <c r="K1027" s="110"/>
      <c r="L1027" s="118"/>
      <c r="M1027" s="93"/>
      <c r="N1027" s="93"/>
      <c r="O1027" s="110"/>
      <c r="P1027" s="118"/>
      <c r="Q1027" s="93"/>
      <c r="R1027" s="93"/>
      <c r="S1027" s="110"/>
      <c r="T1027" s="118"/>
      <c r="U1027" s="93"/>
      <c r="V1027" s="93"/>
      <c r="W1027" s="110"/>
      <c r="X1027" s="118"/>
      <c r="Y1027" s="93"/>
      <c r="Z1027" s="93"/>
      <c r="AA1027" s="110"/>
      <c r="AB1027" s="118"/>
      <c r="AC1027" s="93"/>
      <c r="AD1027" s="93"/>
      <c r="AE1027" s="110"/>
      <c r="AF1027" s="118"/>
      <c r="AG1027" s="93"/>
      <c r="AH1027" s="93"/>
      <c r="AI1027" s="110"/>
      <c r="AJ1027" s="118"/>
      <c r="AK1027" s="93"/>
      <c r="AL1027" s="93"/>
      <c r="AM1027" s="110"/>
      <c r="AN1027" s="118"/>
      <c r="AO1027" s="93"/>
      <c r="AP1027" s="93"/>
      <c r="AQ1027" s="110"/>
      <c r="AR1027" s="118"/>
      <c r="AS1027" s="93"/>
      <c r="AT1027" s="93"/>
      <c r="AU1027" s="110"/>
      <c r="AV1027" s="118"/>
      <c r="AW1027" s="93"/>
      <c r="AX1027" s="93"/>
      <c r="AY1027" s="110"/>
      <c r="AZ1027" s="118"/>
      <c r="BA1027" s="93"/>
      <c r="BB1027" s="93"/>
      <c r="BC1027" s="110"/>
      <c r="BD1027" s="118"/>
      <c r="BE1027" s="93"/>
      <c r="BF1027" s="93"/>
      <c r="BG1027" s="110"/>
      <c r="BH1027" s="118"/>
      <c r="BI1027" s="93"/>
      <c r="BJ1027" s="93"/>
      <c r="BK1027" s="110"/>
      <c r="BL1027" s="118"/>
      <c r="BM1027" s="93"/>
      <c r="BN1027" s="93"/>
      <c r="BO1027" s="110"/>
      <c r="BP1027" s="118"/>
      <c r="BQ1027" s="93"/>
      <c r="BR1027" s="93"/>
      <c r="BS1027" s="110"/>
      <c r="BT1027" s="118"/>
      <c r="BU1027" s="93"/>
      <c r="BV1027" s="93"/>
      <c r="BW1027" s="110"/>
      <c r="BX1027" s="118"/>
      <c r="BY1027" s="93"/>
      <c r="BZ1027" s="93"/>
      <c r="CA1027" s="110"/>
      <c r="CB1027" s="118"/>
      <c r="CC1027" s="93"/>
      <c r="CD1027" s="93"/>
      <c r="CE1027" s="110"/>
      <c r="CF1027" s="118"/>
      <c r="CG1027" s="93"/>
      <c r="CH1027" s="93"/>
      <c r="CI1027" s="110"/>
      <c r="CJ1027" s="118"/>
      <c r="CK1027" s="93"/>
      <c r="CL1027" s="93"/>
      <c r="CM1027" s="110"/>
      <c r="CN1027" s="118"/>
      <c r="CO1027" s="93"/>
      <c r="CP1027" s="93"/>
      <c r="CQ1027" s="110"/>
      <c r="CR1027" s="118"/>
      <c r="CS1027" s="93"/>
      <c r="CT1027" s="93"/>
      <c r="CU1027" s="110"/>
      <c r="CV1027" s="118"/>
      <c r="CW1027" s="93"/>
      <c r="CX1027" s="93"/>
      <c r="CY1027" s="110"/>
      <c r="CZ1027" s="118"/>
      <c r="DA1027" s="93"/>
      <c r="DB1027" s="93"/>
      <c r="DC1027" s="110"/>
      <c r="DD1027" s="118"/>
      <c r="DE1027" s="93"/>
      <c r="DF1027" s="93"/>
      <c r="DG1027" s="110"/>
      <c r="DH1027" s="118"/>
      <c r="DI1027" s="93"/>
      <c r="DJ1027" s="93"/>
      <c r="DK1027" s="110"/>
      <c r="DL1027" s="118"/>
      <c r="DM1027" s="93"/>
      <c r="DN1027" s="93"/>
      <c r="DO1027" s="110"/>
      <c r="DP1027" s="118"/>
      <c r="DQ1027" s="93"/>
      <c r="DR1027" s="93"/>
      <c r="DS1027" s="110"/>
      <c r="DT1027" s="118"/>
      <c r="DU1027" s="93"/>
      <c r="DV1027" s="93"/>
      <c r="DW1027" s="110"/>
      <c r="DX1027" s="118"/>
      <c r="DY1027" s="93"/>
      <c r="DZ1027" s="93"/>
      <c r="EA1027" s="110"/>
      <c r="EB1027" s="118"/>
      <c r="EC1027" s="93"/>
      <c r="ED1027" s="93"/>
      <c r="EE1027" s="110"/>
      <c r="EF1027" s="118"/>
      <c r="EG1027" s="93"/>
      <c r="EH1027" s="93"/>
      <c r="EI1027" s="110"/>
      <c r="EJ1027" s="118"/>
      <c r="EK1027" s="93"/>
      <c r="EL1027" s="93"/>
      <c r="EM1027" s="110"/>
      <c r="EN1027" s="118"/>
      <c r="EO1027" s="93"/>
      <c r="EP1027" s="93"/>
      <c r="EQ1027" s="110"/>
      <c r="ER1027" s="118"/>
      <c r="ES1027" s="93"/>
      <c r="ET1027" s="93"/>
      <c r="EU1027" s="110"/>
      <c r="EV1027" s="118"/>
      <c r="EW1027" s="93"/>
      <c r="EX1027" s="93"/>
      <c r="EY1027" s="110"/>
      <c r="EZ1027" s="118"/>
      <c r="FA1027" s="93"/>
      <c r="FB1027" s="93"/>
      <c r="FC1027" s="110"/>
      <c r="FD1027" s="118"/>
      <c r="FE1027" s="93"/>
      <c r="FF1027" s="93"/>
      <c r="FG1027" s="110"/>
      <c r="FH1027" s="118"/>
      <c r="FI1027" s="93"/>
      <c r="FJ1027" s="93"/>
      <c r="FK1027" s="110"/>
      <c r="FL1027" s="118"/>
      <c r="FM1027" s="93"/>
      <c r="FN1027" s="93"/>
      <c r="FO1027" s="110"/>
      <c r="FP1027" s="118"/>
      <c r="FQ1027" s="93"/>
      <c r="FR1027" s="93"/>
      <c r="FS1027" s="110"/>
      <c r="FT1027" s="118"/>
      <c r="FU1027" s="93"/>
      <c r="FV1027" s="93"/>
      <c r="FW1027" s="110"/>
      <c r="FX1027" s="118"/>
      <c r="FY1027" s="93"/>
      <c r="FZ1027" s="93"/>
      <c r="GA1027" s="110"/>
      <c r="GB1027" s="118"/>
      <c r="GC1027" s="93"/>
      <c r="GD1027" s="93"/>
      <c r="GE1027" s="110"/>
      <c r="GF1027" s="118"/>
      <c r="GG1027" s="93"/>
      <c r="GH1027" s="93"/>
      <c r="GI1027" s="110"/>
      <c r="GJ1027" s="118"/>
      <c r="GK1027" s="93"/>
      <c r="GL1027" s="93"/>
      <c r="GM1027" s="110"/>
      <c r="GN1027" s="118"/>
      <c r="GO1027" s="93"/>
      <c r="GP1027" s="93"/>
      <c r="GQ1027" s="110"/>
    </row>
    <row r="1028" spans="1:199" ht="15.75" x14ac:dyDescent="0.25">
      <c r="A1028">
        <f t="shared" si="744"/>
        <v>1</v>
      </c>
      <c r="B1028">
        <f t="shared" si="745"/>
        <v>1900</v>
      </c>
      <c r="D1028" s="93"/>
      <c r="E1028" s="93"/>
      <c r="F1028" s="93"/>
      <c r="G1028" s="110"/>
      <c r="H1028" s="118"/>
      <c r="I1028" s="93"/>
      <c r="J1028" s="93"/>
      <c r="K1028" s="110"/>
      <c r="L1028" s="118"/>
      <c r="M1028" s="93"/>
      <c r="N1028" s="93"/>
      <c r="O1028" s="110"/>
      <c r="P1028" s="118"/>
      <c r="Q1028" s="93"/>
      <c r="R1028" s="93"/>
      <c r="S1028" s="110"/>
      <c r="T1028" s="118"/>
      <c r="U1028" s="93"/>
      <c r="V1028" s="93"/>
      <c r="W1028" s="110"/>
      <c r="X1028" s="118"/>
      <c r="Y1028" s="93"/>
      <c r="Z1028" s="93"/>
      <c r="AA1028" s="110"/>
      <c r="AB1028" s="118"/>
      <c r="AC1028" s="93"/>
      <c r="AD1028" s="93"/>
      <c r="AE1028" s="110"/>
      <c r="AF1028" s="118"/>
      <c r="AG1028" s="93"/>
      <c r="AH1028" s="93"/>
      <c r="AI1028" s="110"/>
      <c r="AJ1028" s="118"/>
      <c r="AK1028" s="93"/>
      <c r="AL1028" s="93"/>
      <c r="AM1028" s="110"/>
      <c r="AN1028" s="118"/>
      <c r="AO1028" s="93"/>
      <c r="AP1028" s="93"/>
      <c r="AQ1028" s="110"/>
      <c r="AR1028" s="118"/>
      <c r="AS1028" s="93"/>
      <c r="AT1028" s="93"/>
      <c r="AU1028" s="110"/>
      <c r="AV1028" s="118"/>
      <c r="AW1028" s="93"/>
      <c r="AX1028" s="93"/>
      <c r="AY1028" s="110"/>
      <c r="AZ1028" s="118"/>
      <c r="BA1028" s="93"/>
      <c r="BB1028" s="93"/>
      <c r="BC1028" s="110"/>
      <c r="BD1028" s="118"/>
      <c r="BE1028" s="93"/>
      <c r="BF1028" s="93"/>
      <c r="BG1028" s="110"/>
      <c r="BH1028" s="118"/>
      <c r="BI1028" s="93"/>
      <c r="BJ1028" s="93"/>
      <c r="BK1028" s="110"/>
      <c r="BL1028" s="118"/>
      <c r="BM1028" s="93"/>
      <c r="BN1028" s="93"/>
      <c r="BO1028" s="110"/>
      <c r="BP1028" s="118"/>
      <c r="BQ1028" s="93"/>
      <c r="BR1028" s="93"/>
      <c r="BS1028" s="110"/>
      <c r="BT1028" s="118"/>
      <c r="BU1028" s="93"/>
      <c r="BV1028" s="93"/>
      <c r="BW1028" s="110"/>
      <c r="BX1028" s="118"/>
      <c r="BY1028" s="93"/>
      <c r="BZ1028" s="93"/>
      <c r="CA1028" s="110"/>
      <c r="CB1028" s="118"/>
      <c r="CC1028" s="93"/>
      <c r="CD1028" s="93"/>
      <c r="CE1028" s="110"/>
      <c r="CF1028" s="118"/>
      <c r="CG1028" s="93"/>
      <c r="CH1028" s="93"/>
      <c r="CI1028" s="110"/>
      <c r="CJ1028" s="118"/>
      <c r="CK1028" s="93"/>
      <c r="CL1028" s="93"/>
      <c r="CM1028" s="110"/>
      <c r="CN1028" s="118"/>
      <c r="CO1028" s="93"/>
      <c r="CP1028" s="93"/>
      <c r="CQ1028" s="110"/>
      <c r="CR1028" s="118"/>
      <c r="CS1028" s="93"/>
      <c r="CT1028" s="93"/>
      <c r="CU1028" s="110"/>
      <c r="CV1028" s="118"/>
      <c r="CW1028" s="93"/>
      <c r="CX1028" s="93"/>
      <c r="CY1028" s="110"/>
      <c r="CZ1028" s="118"/>
      <c r="DA1028" s="93"/>
      <c r="DB1028" s="93"/>
      <c r="DC1028" s="110"/>
      <c r="DD1028" s="118"/>
      <c r="DE1028" s="93"/>
      <c r="DF1028" s="93"/>
      <c r="DG1028" s="110"/>
      <c r="DH1028" s="118"/>
      <c r="DI1028" s="93"/>
      <c r="DJ1028" s="93"/>
      <c r="DK1028" s="110"/>
      <c r="DL1028" s="118"/>
      <c r="DM1028" s="93"/>
      <c r="DN1028" s="93"/>
      <c r="DO1028" s="110"/>
      <c r="DP1028" s="118"/>
      <c r="DQ1028" s="93"/>
      <c r="DR1028" s="93"/>
      <c r="DS1028" s="110"/>
      <c r="DT1028" s="118"/>
      <c r="DU1028" s="93"/>
      <c r="DV1028" s="93"/>
      <c r="DW1028" s="110"/>
      <c r="DX1028" s="118"/>
      <c r="DY1028" s="93"/>
      <c r="DZ1028" s="93"/>
      <c r="EA1028" s="110"/>
      <c r="EB1028" s="118"/>
      <c r="EC1028" s="93"/>
      <c r="ED1028" s="93"/>
      <c r="EE1028" s="110"/>
      <c r="EF1028" s="118"/>
      <c r="EG1028" s="93"/>
      <c r="EH1028" s="93"/>
      <c r="EI1028" s="110"/>
      <c r="EJ1028" s="118"/>
      <c r="EK1028" s="93"/>
      <c r="EL1028" s="93"/>
      <c r="EM1028" s="110"/>
      <c r="EN1028" s="118"/>
      <c r="EO1028" s="93"/>
      <c r="EP1028" s="93"/>
      <c r="EQ1028" s="110"/>
      <c r="ER1028" s="118"/>
      <c r="ES1028" s="93"/>
      <c r="ET1028" s="93"/>
      <c r="EU1028" s="110"/>
      <c r="EV1028" s="118"/>
      <c r="EW1028" s="93"/>
      <c r="EX1028" s="93"/>
      <c r="EY1028" s="110"/>
      <c r="EZ1028" s="118"/>
      <c r="FA1028" s="93"/>
      <c r="FB1028" s="93"/>
      <c r="FC1028" s="110"/>
      <c r="FD1028" s="118"/>
      <c r="FE1028" s="93"/>
      <c r="FF1028" s="93"/>
      <c r="FG1028" s="110"/>
      <c r="FH1028" s="118"/>
      <c r="FI1028" s="93"/>
      <c r="FJ1028" s="93"/>
      <c r="FK1028" s="110"/>
      <c r="FL1028" s="118"/>
      <c r="FM1028" s="93"/>
      <c r="FN1028" s="93"/>
      <c r="FO1028" s="110"/>
      <c r="FP1028" s="118"/>
      <c r="FQ1028" s="93"/>
      <c r="FR1028" s="93"/>
      <c r="FS1028" s="110"/>
      <c r="FT1028" s="118"/>
      <c r="FU1028" s="93"/>
      <c r="FV1028" s="93"/>
      <c r="FW1028" s="110"/>
      <c r="FX1028" s="118"/>
      <c r="FY1028" s="93"/>
      <c r="FZ1028" s="93"/>
      <c r="GA1028" s="110"/>
      <c r="GB1028" s="118"/>
      <c r="GC1028" s="93"/>
      <c r="GD1028" s="93"/>
      <c r="GE1028" s="110"/>
      <c r="GF1028" s="118"/>
      <c r="GG1028" s="93"/>
      <c r="GH1028" s="93"/>
      <c r="GI1028" s="110"/>
      <c r="GJ1028" s="118"/>
      <c r="GK1028" s="93"/>
      <c r="GL1028" s="93"/>
      <c r="GM1028" s="110"/>
      <c r="GN1028" s="118"/>
      <c r="GO1028" s="93"/>
      <c r="GP1028" s="93"/>
      <c r="GQ1028" s="110"/>
    </row>
    <row r="1029" spans="1:199" ht="15.75" x14ac:dyDescent="0.25">
      <c r="A1029">
        <f t="shared" si="744"/>
        <v>1</v>
      </c>
      <c r="B1029">
        <f t="shared" si="745"/>
        <v>1900</v>
      </c>
      <c r="D1029" s="93"/>
      <c r="E1029" s="93"/>
      <c r="F1029" s="93"/>
      <c r="G1029" s="110"/>
      <c r="H1029" s="118"/>
      <c r="I1029" s="93"/>
      <c r="J1029" s="93"/>
      <c r="K1029" s="110"/>
      <c r="L1029" s="118"/>
      <c r="M1029" s="93"/>
      <c r="N1029" s="93"/>
      <c r="O1029" s="110"/>
      <c r="P1029" s="118"/>
      <c r="Q1029" s="93"/>
      <c r="R1029" s="93"/>
      <c r="S1029" s="110"/>
      <c r="T1029" s="118"/>
      <c r="U1029" s="93"/>
      <c r="V1029" s="93"/>
      <c r="W1029" s="110"/>
      <c r="X1029" s="118"/>
      <c r="Y1029" s="93"/>
      <c r="Z1029" s="93"/>
      <c r="AA1029" s="110"/>
      <c r="AB1029" s="118"/>
      <c r="AC1029" s="93"/>
      <c r="AD1029" s="93"/>
      <c r="AE1029" s="110"/>
      <c r="AF1029" s="118"/>
      <c r="AG1029" s="93"/>
      <c r="AH1029" s="93"/>
      <c r="AI1029" s="110"/>
      <c r="AJ1029" s="118"/>
      <c r="AK1029" s="93"/>
      <c r="AL1029" s="93"/>
      <c r="AM1029" s="110"/>
      <c r="AN1029" s="118"/>
      <c r="AO1029" s="93"/>
      <c r="AP1029" s="93"/>
      <c r="AQ1029" s="110"/>
      <c r="AR1029" s="118"/>
      <c r="AS1029" s="93"/>
      <c r="AT1029" s="93"/>
      <c r="AU1029" s="110"/>
      <c r="AV1029" s="118"/>
      <c r="AW1029" s="93"/>
      <c r="AX1029" s="93"/>
      <c r="AY1029" s="110"/>
      <c r="AZ1029" s="118"/>
      <c r="BA1029" s="93"/>
      <c r="BB1029" s="93"/>
      <c r="BC1029" s="110"/>
      <c r="BD1029" s="118"/>
      <c r="BE1029" s="93"/>
      <c r="BF1029" s="93"/>
      <c r="BG1029" s="110"/>
      <c r="BH1029" s="118"/>
      <c r="BI1029" s="93"/>
      <c r="BJ1029" s="93"/>
      <c r="BK1029" s="110"/>
      <c r="BL1029" s="118"/>
      <c r="BM1029" s="93"/>
      <c r="BN1029" s="93"/>
      <c r="BO1029" s="110"/>
      <c r="BP1029" s="118"/>
      <c r="BQ1029" s="93"/>
      <c r="BR1029" s="93"/>
      <c r="BS1029" s="110"/>
      <c r="BT1029" s="118"/>
      <c r="BU1029" s="93"/>
      <c r="BV1029" s="93"/>
      <c r="BW1029" s="110"/>
      <c r="BX1029" s="118"/>
      <c r="BY1029" s="93"/>
      <c r="BZ1029" s="93"/>
      <c r="CA1029" s="110"/>
      <c r="CB1029" s="118"/>
      <c r="CC1029" s="93"/>
      <c r="CD1029" s="93"/>
      <c r="CE1029" s="110"/>
      <c r="CF1029" s="118"/>
      <c r="CG1029" s="93"/>
      <c r="CH1029" s="93"/>
      <c r="CI1029" s="110"/>
      <c r="CJ1029" s="118"/>
      <c r="CK1029" s="93"/>
      <c r="CL1029" s="93"/>
      <c r="CM1029" s="110"/>
      <c r="CN1029" s="118"/>
      <c r="CO1029" s="93"/>
      <c r="CP1029" s="93"/>
      <c r="CQ1029" s="110"/>
      <c r="CR1029" s="118"/>
      <c r="CS1029" s="93"/>
      <c r="CT1029" s="93"/>
      <c r="CU1029" s="110"/>
      <c r="CV1029" s="118"/>
      <c r="CW1029" s="93"/>
      <c r="CX1029" s="93"/>
      <c r="CY1029" s="110"/>
      <c r="CZ1029" s="118"/>
      <c r="DA1029" s="93"/>
      <c r="DB1029" s="93"/>
      <c r="DC1029" s="110"/>
      <c r="DD1029" s="118"/>
      <c r="DE1029" s="93"/>
      <c r="DF1029" s="93"/>
      <c r="DG1029" s="110"/>
      <c r="DH1029" s="118"/>
      <c r="DI1029" s="93"/>
      <c r="DJ1029" s="93"/>
      <c r="DK1029" s="110"/>
      <c r="DL1029" s="118"/>
      <c r="DM1029" s="93"/>
      <c r="DN1029" s="93"/>
      <c r="DO1029" s="110"/>
      <c r="DP1029" s="118"/>
      <c r="DQ1029" s="93"/>
      <c r="DR1029" s="93"/>
      <c r="DS1029" s="110"/>
      <c r="DT1029" s="118"/>
      <c r="DU1029" s="93"/>
      <c r="DV1029" s="93"/>
      <c r="DW1029" s="110"/>
      <c r="DX1029" s="118"/>
      <c r="DY1029" s="93"/>
      <c r="DZ1029" s="93"/>
      <c r="EA1029" s="110"/>
      <c r="EB1029" s="118"/>
      <c r="EC1029" s="93"/>
      <c r="ED1029" s="93"/>
      <c r="EE1029" s="110"/>
      <c r="EF1029" s="118"/>
      <c r="EG1029" s="93"/>
      <c r="EH1029" s="93"/>
      <c r="EI1029" s="110"/>
      <c r="EJ1029" s="118"/>
      <c r="EK1029" s="93"/>
      <c r="EL1029" s="93"/>
      <c r="EM1029" s="110"/>
      <c r="EN1029" s="118"/>
      <c r="EO1029" s="93"/>
      <c r="EP1029" s="93"/>
      <c r="EQ1029" s="110"/>
      <c r="ER1029" s="118"/>
      <c r="ES1029" s="93"/>
      <c r="ET1029" s="93"/>
      <c r="EU1029" s="110"/>
      <c r="EV1029" s="118"/>
      <c r="EW1029" s="93"/>
      <c r="EX1029" s="93"/>
      <c r="EY1029" s="110"/>
      <c r="EZ1029" s="118"/>
      <c r="FA1029" s="93"/>
      <c r="FB1029" s="93"/>
      <c r="FC1029" s="110"/>
      <c r="FD1029" s="118"/>
      <c r="FE1029" s="93"/>
      <c r="FF1029" s="93"/>
      <c r="FG1029" s="110"/>
      <c r="FH1029" s="118"/>
      <c r="FI1029" s="93"/>
      <c r="FJ1029" s="93"/>
      <c r="FK1029" s="110"/>
      <c r="FL1029" s="118"/>
      <c r="FM1029" s="93"/>
      <c r="FN1029" s="93"/>
      <c r="FO1029" s="110"/>
      <c r="FP1029" s="118"/>
      <c r="FQ1029" s="93"/>
      <c r="FR1029" s="93"/>
      <c r="FS1029" s="110"/>
      <c r="FT1029" s="118"/>
      <c r="FU1029" s="93"/>
      <c r="FV1029" s="93"/>
      <c r="FW1029" s="110"/>
      <c r="FX1029" s="118"/>
      <c r="FY1029" s="93"/>
      <c r="FZ1029" s="93"/>
      <c r="GA1029" s="110"/>
      <c r="GB1029" s="118"/>
      <c r="GC1029" s="93"/>
      <c r="GD1029" s="93"/>
      <c r="GE1029" s="110"/>
      <c r="GF1029" s="118"/>
      <c r="GG1029" s="93"/>
      <c r="GH1029" s="93"/>
      <c r="GI1029" s="110"/>
      <c r="GJ1029" s="118"/>
      <c r="GK1029" s="93"/>
      <c r="GL1029" s="93"/>
      <c r="GM1029" s="110"/>
      <c r="GN1029" s="118"/>
      <c r="GO1029" s="93"/>
      <c r="GP1029" s="93"/>
      <c r="GQ1029" s="110"/>
    </row>
    <row r="1030" spans="1:199" ht="15.75" x14ac:dyDescent="0.25">
      <c r="A1030">
        <f t="shared" si="744"/>
        <v>1</v>
      </c>
      <c r="B1030">
        <f t="shared" si="745"/>
        <v>1900</v>
      </c>
      <c r="D1030" s="93"/>
      <c r="E1030" s="93"/>
      <c r="F1030" s="93"/>
      <c r="G1030" s="110"/>
      <c r="H1030" s="118"/>
      <c r="I1030" s="93"/>
      <c r="J1030" s="93"/>
      <c r="K1030" s="110"/>
      <c r="L1030" s="118"/>
      <c r="M1030" s="93"/>
      <c r="N1030" s="93"/>
      <c r="O1030" s="110"/>
      <c r="P1030" s="118"/>
      <c r="Q1030" s="93"/>
      <c r="R1030" s="93"/>
      <c r="S1030" s="110"/>
      <c r="T1030" s="118"/>
      <c r="U1030" s="93"/>
      <c r="V1030" s="93"/>
      <c r="W1030" s="110"/>
      <c r="X1030" s="118"/>
      <c r="Y1030" s="93"/>
      <c r="Z1030" s="93"/>
      <c r="AA1030" s="110"/>
      <c r="AB1030" s="118"/>
      <c r="AC1030" s="93"/>
      <c r="AD1030" s="93"/>
      <c r="AE1030" s="110"/>
      <c r="AF1030" s="118"/>
      <c r="AG1030" s="93"/>
      <c r="AH1030" s="93"/>
      <c r="AI1030" s="110"/>
      <c r="AJ1030" s="118"/>
      <c r="AK1030" s="93"/>
      <c r="AL1030" s="93"/>
      <c r="AM1030" s="110"/>
      <c r="AN1030" s="118"/>
      <c r="AO1030" s="93"/>
      <c r="AP1030" s="93"/>
      <c r="AQ1030" s="110"/>
      <c r="AR1030" s="118"/>
      <c r="AS1030" s="93"/>
      <c r="AT1030" s="93"/>
      <c r="AU1030" s="110"/>
      <c r="AV1030" s="118"/>
      <c r="AW1030" s="93"/>
      <c r="AX1030" s="93"/>
      <c r="AY1030" s="110"/>
      <c r="AZ1030" s="118"/>
      <c r="BA1030" s="93"/>
      <c r="BB1030" s="93"/>
      <c r="BC1030" s="110"/>
      <c r="BD1030" s="118"/>
      <c r="BE1030" s="93"/>
      <c r="BF1030" s="93"/>
      <c r="BG1030" s="110"/>
      <c r="BH1030" s="118"/>
      <c r="BI1030" s="93"/>
      <c r="BJ1030" s="93"/>
      <c r="BK1030" s="110"/>
      <c r="BL1030" s="118"/>
      <c r="BM1030" s="93"/>
      <c r="BN1030" s="93"/>
      <c r="BO1030" s="110"/>
      <c r="BP1030" s="118"/>
      <c r="BQ1030" s="93"/>
      <c r="BR1030" s="93"/>
      <c r="BS1030" s="110"/>
      <c r="BT1030" s="118"/>
      <c r="BU1030" s="93"/>
      <c r="BV1030" s="93"/>
      <c r="BW1030" s="110"/>
      <c r="BX1030" s="118"/>
      <c r="BY1030" s="93"/>
      <c r="BZ1030" s="93"/>
      <c r="CA1030" s="110"/>
      <c r="CB1030" s="118"/>
      <c r="CC1030" s="93"/>
      <c r="CD1030" s="93"/>
      <c r="CE1030" s="110"/>
      <c r="CF1030" s="118"/>
      <c r="CG1030" s="93"/>
      <c r="CH1030" s="93"/>
      <c r="CI1030" s="110"/>
      <c r="CJ1030" s="118"/>
      <c r="CK1030" s="93"/>
      <c r="CL1030" s="93"/>
      <c r="CM1030" s="110"/>
      <c r="CN1030" s="118"/>
      <c r="CO1030" s="93"/>
      <c r="CP1030" s="93"/>
      <c r="CQ1030" s="110"/>
      <c r="CR1030" s="118"/>
      <c r="CS1030" s="93"/>
      <c r="CT1030" s="93"/>
      <c r="CU1030" s="110"/>
      <c r="CV1030" s="118"/>
      <c r="CW1030" s="93"/>
      <c r="CX1030" s="93"/>
      <c r="CY1030" s="110"/>
      <c r="CZ1030" s="118"/>
      <c r="DA1030" s="93"/>
      <c r="DB1030" s="93"/>
      <c r="DC1030" s="110"/>
      <c r="DD1030" s="118"/>
      <c r="DE1030" s="93"/>
      <c r="DF1030" s="93"/>
      <c r="DG1030" s="110"/>
      <c r="DH1030" s="118"/>
      <c r="DI1030" s="93"/>
      <c r="DJ1030" s="93"/>
      <c r="DK1030" s="110"/>
      <c r="DL1030" s="118"/>
      <c r="DM1030" s="93"/>
      <c r="DN1030" s="93"/>
      <c r="DO1030" s="110"/>
      <c r="DP1030" s="118"/>
      <c r="DQ1030" s="93"/>
      <c r="DR1030" s="93"/>
      <c r="DS1030" s="110"/>
      <c r="DT1030" s="118"/>
      <c r="DU1030" s="93"/>
      <c r="DV1030" s="93"/>
      <c r="DW1030" s="110"/>
      <c r="DX1030" s="118"/>
      <c r="DY1030" s="93"/>
      <c r="DZ1030" s="93"/>
      <c r="EA1030" s="110"/>
      <c r="EB1030" s="118"/>
      <c r="EC1030" s="93"/>
      <c r="ED1030" s="93"/>
      <c r="EE1030" s="110"/>
      <c r="EF1030" s="118"/>
      <c r="EG1030" s="93"/>
      <c r="EH1030" s="93"/>
      <c r="EI1030" s="110"/>
      <c r="EJ1030" s="118"/>
      <c r="EK1030" s="93"/>
      <c r="EL1030" s="93"/>
      <c r="EM1030" s="110"/>
      <c r="EN1030" s="118"/>
      <c r="EO1030" s="93"/>
      <c r="EP1030" s="93"/>
      <c r="EQ1030" s="110"/>
      <c r="ER1030" s="118"/>
      <c r="ES1030" s="93"/>
      <c r="ET1030" s="93"/>
      <c r="EU1030" s="110"/>
      <c r="EV1030" s="118"/>
      <c r="EW1030" s="93"/>
      <c r="EX1030" s="93"/>
      <c r="EY1030" s="110"/>
      <c r="EZ1030" s="118"/>
      <c r="FA1030" s="93"/>
      <c r="FB1030" s="93"/>
      <c r="FC1030" s="110"/>
      <c r="FD1030" s="118"/>
      <c r="FE1030" s="93"/>
      <c r="FF1030" s="93"/>
      <c r="FG1030" s="110"/>
      <c r="FH1030" s="118"/>
      <c r="FI1030" s="93"/>
      <c r="FJ1030" s="93"/>
      <c r="FK1030" s="110"/>
      <c r="FL1030" s="118"/>
      <c r="FM1030" s="93"/>
      <c r="FN1030" s="93"/>
      <c r="FO1030" s="110"/>
      <c r="FP1030" s="118"/>
      <c r="FQ1030" s="93"/>
      <c r="FR1030" s="93"/>
      <c r="FS1030" s="110"/>
      <c r="FT1030" s="118"/>
      <c r="FU1030" s="93"/>
      <c r="FV1030" s="93"/>
      <c r="FW1030" s="110"/>
      <c r="FX1030" s="118"/>
      <c r="FY1030" s="93"/>
      <c r="FZ1030" s="93"/>
      <c r="GA1030" s="110"/>
      <c r="GB1030" s="118"/>
      <c r="GC1030" s="93"/>
      <c r="GD1030" s="93"/>
      <c r="GE1030" s="110"/>
      <c r="GF1030" s="118"/>
      <c r="GG1030" s="93"/>
      <c r="GH1030" s="93"/>
      <c r="GI1030" s="110"/>
      <c r="GJ1030" s="118"/>
      <c r="GK1030" s="93"/>
      <c r="GL1030" s="93"/>
      <c r="GM1030" s="110"/>
      <c r="GN1030" s="118"/>
      <c r="GO1030" s="93"/>
      <c r="GP1030" s="93"/>
      <c r="GQ1030" s="110"/>
    </row>
    <row r="1031" spans="1:199" ht="15.75" x14ac:dyDescent="0.25">
      <c r="A1031">
        <f t="shared" si="744"/>
        <v>1</v>
      </c>
      <c r="B1031">
        <f t="shared" si="745"/>
        <v>1900</v>
      </c>
      <c r="D1031" s="93"/>
      <c r="E1031" s="93"/>
      <c r="F1031" s="93"/>
      <c r="G1031" s="110"/>
      <c r="H1031" s="118"/>
      <c r="I1031" s="93"/>
      <c r="J1031" s="93"/>
      <c r="K1031" s="110"/>
      <c r="L1031" s="118"/>
      <c r="M1031" s="93"/>
      <c r="N1031" s="93"/>
      <c r="O1031" s="110"/>
      <c r="P1031" s="118"/>
      <c r="Q1031" s="93"/>
      <c r="R1031" s="93"/>
      <c r="S1031" s="110"/>
      <c r="T1031" s="118"/>
      <c r="U1031" s="93"/>
      <c r="V1031" s="93"/>
      <c r="W1031" s="110"/>
      <c r="X1031" s="118"/>
      <c r="Y1031" s="93"/>
      <c r="Z1031" s="93"/>
      <c r="AA1031" s="110"/>
      <c r="AB1031" s="118"/>
      <c r="AC1031" s="93"/>
      <c r="AD1031" s="93"/>
      <c r="AE1031" s="110"/>
      <c r="AF1031" s="118"/>
      <c r="AG1031" s="93"/>
      <c r="AH1031" s="93"/>
      <c r="AI1031" s="110"/>
      <c r="AJ1031" s="118"/>
      <c r="AK1031" s="93"/>
      <c r="AL1031" s="93"/>
      <c r="AM1031" s="110"/>
      <c r="AN1031" s="118"/>
      <c r="AO1031" s="93"/>
      <c r="AP1031" s="93"/>
      <c r="AQ1031" s="110"/>
      <c r="AR1031" s="118"/>
      <c r="AS1031" s="93"/>
      <c r="AT1031" s="93"/>
      <c r="AU1031" s="110"/>
      <c r="AV1031" s="118"/>
      <c r="AW1031" s="93"/>
      <c r="AX1031" s="93"/>
      <c r="AY1031" s="110"/>
      <c r="AZ1031" s="118"/>
      <c r="BA1031" s="93"/>
      <c r="BB1031" s="93"/>
      <c r="BC1031" s="110"/>
      <c r="BD1031" s="118"/>
      <c r="BE1031" s="93"/>
      <c r="BF1031" s="93"/>
      <c r="BG1031" s="110"/>
      <c r="BH1031" s="118"/>
      <c r="BI1031" s="93"/>
      <c r="BJ1031" s="93"/>
      <c r="BK1031" s="110"/>
      <c r="BL1031" s="118"/>
      <c r="BM1031" s="93"/>
      <c r="BN1031" s="93"/>
      <c r="BO1031" s="110"/>
      <c r="BP1031" s="118"/>
      <c r="BQ1031" s="93"/>
      <c r="BR1031" s="93"/>
      <c r="BS1031" s="110"/>
      <c r="BT1031" s="118"/>
      <c r="BU1031" s="93"/>
      <c r="BV1031" s="93"/>
      <c r="BW1031" s="110"/>
      <c r="BX1031" s="118"/>
      <c r="BY1031" s="93"/>
      <c r="BZ1031" s="93"/>
      <c r="CA1031" s="110"/>
      <c r="CB1031" s="118"/>
      <c r="CC1031" s="93"/>
      <c r="CD1031" s="93"/>
      <c r="CE1031" s="110"/>
      <c r="CF1031" s="118"/>
      <c r="CG1031" s="93"/>
      <c r="CH1031" s="93"/>
      <c r="CI1031" s="110"/>
      <c r="CJ1031" s="118"/>
      <c r="CK1031" s="93"/>
      <c r="CL1031" s="93"/>
      <c r="CM1031" s="110"/>
      <c r="CN1031" s="118"/>
      <c r="CO1031" s="93"/>
      <c r="CP1031" s="93"/>
      <c r="CQ1031" s="110"/>
      <c r="CR1031" s="118"/>
      <c r="CS1031" s="93"/>
      <c r="CT1031" s="93"/>
      <c r="CU1031" s="110"/>
      <c r="CV1031" s="118"/>
      <c r="CW1031" s="93"/>
      <c r="CX1031" s="93"/>
      <c r="CY1031" s="110"/>
      <c r="CZ1031" s="118"/>
      <c r="DA1031" s="93"/>
      <c r="DB1031" s="93"/>
      <c r="DC1031" s="110"/>
      <c r="DD1031" s="118"/>
      <c r="DE1031" s="93"/>
      <c r="DF1031" s="93"/>
      <c r="DG1031" s="110"/>
      <c r="DH1031" s="118"/>
      <c r="DI1031" s="93"/>
      <c r="DJ1031" s="93"/>
      <c r="DK1031" s="110"/>
      <c r="DL1031" s="118"/>
      <c r="DM1031" s="93"/>
      <c r="DN1031" s="93"/>
      <c r="DO1031" s="110"/>
      <c r="DP1031" s="118"/>
      <c r="DQ1031" s="93"/>
      <c r="DR1031" s="93"/>
      <c r="DS1031" s="110"/>
      <c r="DT1031" s="118"/>
      <c r="DU1031" s="93"/>
      <c r="DV1031" s="93"/>
      <c r="DW1031" s="110"/>
      <c r="DX1031" s="118"/>
      <c r="DY1031" s="93"/>
      <c r="DZ1031" s="93"/>
      <c r="EA1031" s="110"/>
      <c r="EB1031" s="118"/>
      <c r="EC1031" s="93"/>
      <c r="ED1031" s="93"/>
      <c r="EE1031" s="110"/>
      <c r="EF1031" s="118"/>
      <c r="EG1031" s="93"/>
      <c r="EH1031" s="93"/>
      <c r="EI1031" s="110"/>
      <c r="EJ1031" s="118"/>
      <c r="EK1031" s="93"/>
      <c r="EL1031" s="93"/>
      <c r="EM1031" s="110"/>
      <c r="EN1031" s="118"/>
      <c r="EO1031" s="93"/>
      <c r="EP1031" s="93"/>
      <c r="EQ1031" s="110"/>
      <c r="ER1031" s="118"/>
      <c r="ES1031" s="93"/>
      <c r="ET1031" s="93"/>
      <c r="EU1031" s="110"/>
      <c r="EV1031" s="118"/>
      <c r="EW1031" s="93"/>
      <c r="EX1031" s="93"/>
      <c r="EY1031" s="110"/>
      <c r="EZ1031" s="118"/>
      <c r="FA1031" s="93"/>
      <c r="FB1031" s="93"/>
      <c r="FC1031" s="110"/>
      <c r="FD1031" s="118"/>
      <c r="FE1031" s="93"/>
      <c r="FF1031" s="93"/>
      <c r="FG1031" s="110"/>
      <c r="FH1031" s="118"/>
      <c r="FI1031" s="93"/>
      <c r="FJ1031" s="93"/>
      <c r="FK1031" s="110"/>
      <c r="FL1031" s="118"/>
      <c r="FM1031" s="93"/>
      <c r="FN1031" s="93"/>
      <c r="FO1031" s="110"/>
      <c r="FP1031" s="118"/>
      <c r="FQ1031" s="93"/>
      <c r="FR1031" s="93"/>
      <c r="FS1031" s="110"/>
      <c r="FT1031" s="118"/>
      <c r="FU1031" s="93"/>
      <c r="FV1031" s="93"/>
      <c r="FW1031" s="110"/>
      <c r="FX1031" s="118"/>
      <c r="FY1031" s="93"/>
      <c r="FZ1031" s="93"/>
      <c r="GA1031" s="110"/>
      <c r="GB1031" s="118"/>
      <c r="GC1031" s="93"/>
      <c r="GD1031" s="93"/>
      <c r="GE1031" s="110"/>
      <c r="GF1031" s="118"/>
      <c r="GG1031" s="93"/>
      <c r="GH1031" s="93"/>
      <c r="GI1031" s="110"/>
      <c r="GJ1031" s="118"/>
      <c r="GK1031" s="93"/>
      <c r="GL1031" s="93"/>
      <c r="GM1031" s="110"/>
      <c r="GN1031" s="118"/>
      <c r="GO1031" s="93"/>
      <c r="GP1031" s="93"/>
      <c r="GQ1031" s="110"/>
    </row>
    <row r="1032" spans="1:199" ht="15.75" x14ac:dyDescent="0.25">
      <c r="A1032">
        <f t="shared" si="744"/>
        <v>1</v>
      </c>
      <c r="B1032">
        <f t="shared" si="745"/>
        <v>1900</v>
      </c>
      <c r="D1032" s="93"/>
      <c r="E1032" s="93"/>
      <c r="F1032" s="93"/>
      <c r="G1032" s="110"/>
      <c r="H1032" s="118"/>
      <c r="I1032" s="93"/>
      <c r="J1032" s="93"/>
      <c r="K1032" s="110"/>
      <c r="L1032" s="118"/>
      <c r="M1032" s="93"/>
      <c r="N1032" s="93"/>
      <c r="O1032" s="110"/>
      <c r="P1032" s="118"/>
      <c r="Q1032" s="93"/>
      <c r="R1032" s="93"/>
      <c r="S1032" s="110"/>
      <c r="T1032" s="118"/>
      <c r="U1032" s="93"/>
      <c r="V1032" s="93"/>
      <c r="W1032" s="110"/>
      <c r="X1032" s="118"/>
      <c r="Y1032" s="93"/>
      <c r="Z1032" s="93"/>
      <c r="AA1032" s="110"/>
      <c r="AB1032" s="118"/>
      <c r="AC1032" s="93"/>
      <c r="AD1032" s="93"/>
      <c r="AE1032" s="110"/>
      <c r="AF1032" s="118"/>
      <c r="AG1032" s="93"/>
      <c r="AH1032" s="93"/>
      <c r="AI1032" s="110"/>
      <c r="AJ1032" s="118"/>
      <c r="AK1032" s="93"/>
      <c r="AL1032" s="93"/>
      <c r="AM1032" s="110"/>
      <c r="AN1032" s="118"/>
      <c r="AO1032" s="93"/>
      <c r="AP1032" s="93"/>
      <c r="AQ1032" s="110"/>
      <c r="AR1032" s="118"/>
      <c r="AS1032" s="93"/>
      <c r="AT1032" s="93"/>
      <c r="AU1032" s="110"/>
      <c r="AV1032" s="118"/>
      <c r="AW1032" s="93"/>
      <c r="AX1032" s="93"/>
      <c r="AY1032" s="110"/>
      <c r="AZ1032" s="118"/>
      <c r="BA1032" s="93"/>
      <c r="BB1032" s="93"/>
      <c r="BC1032" s="110"/>
      <c r="BD1032" s="118"/>
      <c r="BE1032" s="93"/>
      <c r="BF1032" s="93"/>
      <c r="BG1032" s="110"/>
      <c r="BH1032" s="118"/>
      <c r="BI1032" s="93"/>
      <c r="BJ1032" s="93"/>
      <c r="BK1032" s="110"/>
      <c r="BL1032" s="118"/>
      <c r="BM1032" s="93"/>
      <c r="BN1032" s="93"/>
      <c r="BO1032" s="110"/>
      <c r="BP1032" s="118"/>
      <c r="BQ1032" s="93"/>
      <c r="BR1032" s="93"/>
      <c r="BS1032" s="110"/>
      <c r="BT1032" s="118"/>
      <c r="BU1032" s="93"/>
      <c r="BV1032" s="93"/>
      <c r="BW1032" s="110"/>
      <c r="BX1032" s="118"/>
      <c r="BY1032" s="93"/>
      <c r="BZ1032" s="93"/>
      <c r="CA1032" s="110"/>
      <c r="CB1032" s="118"/>
      <c r="CC1032" s="93"/>
      <c r="CD1032" s="93"/>
      <c r="CE1032" s="110"/>
      <c r="CF1032" s="118"/>
      <c r="CG1032" s="93"/>
      <c r="CH1032" s="93"/>
      <c r="CI1032" s="110"/>
      <c r="CJ1032" s="118"/>
      <c r="CK1032" s="93"/>
      <c r="CL1032" s="93"/>
      <c r="CM1032" s="110"/>
      <c r="CN1032" s="118"/>
      <c r="CO1032" s="93"/>
      <c r="CP1032" s="93"/>
      <c r="CQ1032" s="110"/>
      <c r="CR1032" s="118"/>
      <c r="CS1032" s="93"/>
      <c r="CT1032" s="93"/>
      <c r="CU1032" s="110"/>
      <c r="CV1032" s="118"/>
      <c r="CW1032" s="93"/>
      <c r="CX1032" s="93"/>
      <c r="CY1032" s="110"/>
      <c r="CZ1032" s="118"/>
      <c r="DA1032" s="93"/>
      <c r="DB1032" s="93"/>
      <c r="DC1032" s="110"/>
      <c r="DD1032" s="118"/>
      <c r="DE1032" s="93"/>
      <c r="DF1032" s="93"/>
      <c r="DG1032" s="110"/>
      <c r="DH1032" s="118"/>
      <c r="DI1032" s="93"/>
      <c r="DJ1032" s="93"/>
      <c r="DK1032" s="110"/>
      <c r="DL1032" s="118"/>
      <c r="DM1032" s="93"/>
      <c r="DN1032" s="93"/>
      <c r="DO1032" s="110"/>
      <c r="DP1032" s="118"/>
      <c r="DQ1032" s="93"/>
      <c r="DR1032" s="93"/>
      <c r="DS1032" s="110"/>
      <c r="DT1032" s="118"/>
      <c r="DU1032" s="93"/>
      <c r="DV1032" s="93"/>
      <c r="DW1032" s="110"/>
      <c r="DX1032" s="118"/>
      <c r="DY1032" s="93"/>
      <c r="DZ1032" s="93"/>
      <c r="EA1032" s="110"/>
      <c r="EB1032" s="118"/>
      <c r="EC1032" s="93"/>
      <c r="ED1032" s="93"/>
      <c r="EE1032" s="110"/>
      <c r="EF1032" s="118"/>
      <c r="EG1032" s="93"/>
      <c r="EH1032" s="93"/>
      <c r="EI1032" s="110"/>
      <c r="EJ1032" s="118"/>
      <c r="EK1032" s="93"/>
      <c r="EL1032" s="93"/>
      <c r="EM1032" s="110"/>
      <c r="EN1032" s="118"/>
      <c r="EO1032" s="93"/>
      <c r="EP1032" s="93"/>
      <c r="EQ1032" s="110"/>
      <c r="ER1032" s="118"/>
      <c r="ES1032" s="93"/>
      <c r="ET1032" s="93"/>
      <c r="EU1032" s="110"/>
      <c r="EV1032" s="118"/>
      <c r="EW1032" s="93"/>
      <c r="EX1032" s="93"/>
      <c r="EY1032" s="110"/>
      <c r="EZ1032" s="118"/>
      <c r="FA1032" s="93"/>
      <c r="FB1032" s="93"/>
      <c r="FC1032" s="110"/>
      <c r="FD1032" s="118"/>
      <c r="FE1032" s="93"/>
      <c r="FF1032" s="93"/>
      <c r="FG1032" s="110"/>
      <c r="FH1032" s="118"/>
      <c r="FI1032" s="93"/>
      <c r="FJ1032" s="93"/>
      <c r="FK1032" s="110"/>
      <c r="FL1032" s="118"/>
      <c r="FM1032" s="93"/>
      <c r="FN1032" s="93"/>
      <c r="FO1032" s="110"/>
      <c r="FP1032" s="118"/>
      <c r="FQ1032" s="93"/>
      <c r="FR1032" s="93"/>
      <c r="FS1032" s="110"/>
      <c r="FT1032" s="118"/>
      <c r="FU1032" s="93"/>
      <c r="FV1032" s="93"/>
      <c r="FW1032" s="110"/>
      <c r="FX1032" s="118"/>
      <c r="FY1032" s="93"/>
      <c r="FZ1032" s="93"/>
      <c r="GA1032" s="110"/>
      <c r="GB1032" s="118"/>
      <c r="GC1032" s="93"/>
      <c r="GD1032" s="93"/>
      <c r="GE1032" s="110"/>
      <c r="GF1032" s="118"/>
      <c r="GG1032" s="93"/>
      <c r="GH1032" s="93"/>
      <c r="GI1032" s="110"/>
      <c r="GJ1032" s="118"/>
      <c r="GK1032" s="93"/>
      <c r="GL1032" s="93"/>
      <c r="GM1032" s="110"/>
      <c r="GN1032" s="118"/>
      <c r="GO1032" s="93"/>
      <c r="GP1032" s="93"/>
      <c r="GQ1032" s="110"/>
    </row>
    <row r="1033" spans="1:199" ht="15.75" x14ac:dyDescent="0.25">
      <c r="A1033">
        <f t="shared" si="744"/>
        <v>1</v>
      </c>
      <c r="B1033">
        <f t="shared" si="745"/>
        <v>1900</v>
      </c>
      <c r="D1033" s="93"/>
      <c r="E1033" s="93"/>
      <c r="F1033" s="93"/>
      <c r="G1033" s="110"/>
      <c r="H1033" s="118"/>
      <c r="I1033" s="93"/>
      <c r="J1033" s="93"/>
      <c r="K1033" s="110"/>
      <c r="L1033" s="118"/>
      <c r="M1033" s="93"/>
      <c r="N1033" s="93"/>
      <c r="O1033" s="110"/>
      <c r="P1033" s="118"/>
      <c r="Q1033" s="93"/>
      <c r="R1033" s="93"/>
      <c r="S1033" s="110"/>
      <c r="T1033" s="118"/>
      <c r="U1033" s="93"/>
      <c r="V1033" s="93"/>
      <c r="W1033" s="110"/>
      <c r="X1033" s="118"/>
      <c r="Y1033" s="93"/>
      <c r="Z1033" s="93"/>
      <c r="AA1033" s="110"/>
      <c r="AB1033" s="118"/>
      <c r="AC1033" s="93"/>
      <c r="AD1033" s="93"/>
      <c r="AE1033" s="110"/>
      <c r="AF1033" s="118"/>
      <c r="AG1033" s="93"/>
      <c r="AH1033" s="93"/>
      <c r="AI1033" s="110"/>
      <c r="AJ1033" s="118"/>
      <c r="AK1033" s="93"/>
      <c r="AL1033" s="93"/>
      <c r="AM1033" s="110"/>
      <c r="AN1033" s="118"/>
      <c r="AO1033" s="93"/>
      <c r="AP1033" s="93"/>
      <c r="AQ1033" s="110"/>
      <c r="AR1033" s="118"/>
      <c r="AS1033" s="93"/>
      <c r="AT1033" s="93"/>
      <c r="AU1033" s="110"/>
      <c r="AV1033" s="118"/>
      <c r="AW1033" s="93"/>
      <c r="AX1033" s="93"/>
      <c r="AY1033" s="110"/>
      <c r="AZ1033" s="118"/>
      <c r="BA1033" s="93"/>
      <c r="BB1033" s="93"/>
      <c r="BC1033" s="110"/>
      <c r="BD1033" s="118"/>
      <c r="BE1033" s="93"/>
      <c r="BF1033" s="93"/>
      <c r="BG1033" s="110"/>
      <c r="BH1033" s="118"/>
      <c r="BI1033" s="93"/>
      <c r="BJ1033" s="93"/>
      <c r="BK1033" s="110"/>
      <c r="BL1033" s="118"/>
      <c r="BM1033" s="93"/>
      <c r="BN1033" s="93"/>
      <c r="BO1033" s="110"/>
      <c r="BP1033" s="118"/>
      <c r="BQ1033" s="93"/>
      <c r="BR1033" s="93"/>
      <c r="BS1033" s="110"/>
      <c r="BT1033" s="118"/>
      <c r="BU1033" s="93"/>
      <c r="BV1033" s="93"/>
      <c r="BW1033" s="110"/>
      <c r="BX1033" s="118"/>
      <c r="BY1033" s="93"/>
      <c r="BZ1033" s="93"/>
      <c r="CA1033" s="110"/>
      <c r="CB1033" s="118"/>
      <c r="CC1033" s="93"/>
      <c r="CD1033" s="93"/>
      <c r="CE1033" s="110"/>
      <c r="CF1033" s="118"/>
      <c r="CG1033" s="93"/>
      <c r="CH1033" s="93"/>
      <c r="CI1033" s="110"/>
      <c r="CJ1033" s="118"/>
      <c r="CK1033" s="93"/>
      <c r="CL1033" s="93"/>
      <c r="CM1033" s="110"/>
      <c r="CN1033" s="118"/>
      <c r="CO1033" s="93"/>
      <c r="CP1033" s="93"/>
      <c r="CQ1033" s="110"/>
      <c r="CR1033" s="118"/>
      <c r="CS1033" s="93"/>
      <c r="CT1033" s="93"/>
      <c r="CU1033" s="110"/>
      <c r="CV1033" s="118"/>
      <c r="CW1033" s="93"/>
      <c r="CX1033" s="93"/>
      <c r="CY1033" s="110"/>
      <c r="CZ1033" s="118"/>
      <c r="DA1033" s="93"/>
      <c r="DB1033" s="93"/>
      <c r="DC1033" s="110"/>
      <c r="DD1033" s="118"/>
      <c r="DE1033" s="93"/>
      <c r="DF1033" s="93"/>
      <c r="DG1033" s="110"/>
      <c r="DH1033" s="118"/>
      <c r="DI1033" s="93"/>
      <c r="DJ1033" s="93"/>
      <c r="DK1033" s="110"/>
      <c r="DL1033" s="118"/>
      <c r="DM1033" s="93"/>
      <c r="DN1033" s="93"/>
      <c r="DO1033" s="110"/>
      <c r="DP1033" s="118"/>
      <c r="DQ1033" s="93"/>
      <c r="DR1033" s="93"/>
      <c r="DS1033" s="110"/>
      <c r="DT1033" s="118"/>
      <c r="DU1033" s="93"/>
      <c r="DV1033" s="93"/>
      <c r="DW1033" s="110"/>
      <c r="DX1033" s="118"/>
      <c r="DY1033" s="93"/>
      <c r="DZ1033" s="93"/>
      <c r="EA1033" s="110"/>
      <c r="EB1033" s="118"/>
      <c r="EC1033" s="93"/>
      <c r="ED1033" s="93"/>
      <c r="EE1033" s="110"/>
      <c r="EF1033" s="118"/>
      <c r="EG1033" s="93"/>
      <c r="EH1033" s="93"/>
      <c r="EI1033" s="110"/>
      <c r="EJ1033" s="118"/>
      <c r="EK1033" s="93"/>
      <c r="EL1033" s="93"/>
      <c r="EM1033" s="110"/>
      <c r="EN1033" s="118"/>
      <c r="EO1033" s="93"/>
      <c r="EP1033" s="93"/>
      <c r="EQ1033" s="110"/>
      <c r="ER1033" s="118"/>
      <c r="ES1033" s="93"/>
      <c r="ET1033" s="93"/>
      <c r="EU1033" s="110"/>
      <c r="EV1033" s="118"/>
      <c r="EW1033" s="93"/>
      <c r="EX1033" s="93"/>
      <c r="EY1033" s="110"/>
      <c r="EZ1033" s="118"/>
      <c r="FA1033" s="93"/>
      <c r="FB1033" s="93"/>
      <c r="FC1033" s="110"/>
      <c r="FD1033" s="118"/>
      <c r="FE1033" s="93"/>
      <c r="FF1033" s="93"/>
      <c r="FG1033" s="110"/>
      <c r="FH1033" s="118"/>
      <c r="FI1033" s="93"/>
      <c r="FJ1033" s="93"/>
      <c r="FK1033" s="110"/>
      <c r="FL1033" s="118"/>
      <c r="FM1033" s="93"/>
      <c r="FN1033" s="93"/>
      <c r="FO1033" s="110"/>
      <c r="FP1033" s="118"/>
      <c r="FQ1033" s="93"/>
      <c r="FR1033" s="93"/>
      <c r="FS1033" s="110"/>
      <c r="FT1033" s="118"/>
      <c r="FU1033" s="93"/>
      <c r="FV1033" s="93"/>
      <c r="FW1033" s="110"/>
      <c r="FX1033" s="118"/>
      <c r="FY1033" s="93"/>
      <c r="FZ1033" s="93"/>
      <c r="GA1033" s="110"/>
      <c r="GB1033" s="118"/>
      <c r="GC1033" s="93"/>
      <c r="GD1033" s="93"/>
      <c r="GE1033" s="110"/>
      <c r="GF1033" s="118"/>
      <c r="GG1033" s="93"/>
      <c r="GH1033" s="93"/>
      <c r="GI1033" s="110"/>
      <c r="GJ1033" s="118"/>
      <c r="GK1033" s="93"/>
      <c r="GL1033" s="93"/>
      <c r="GM1033" s="110"/>
      <c r="GN1033" s="118"/>
      <c r="GO1033" s="93"/>
      <c r="GP1033" s="93"/>
      <c r="GQ1033" s="110"/>
    </row>
    <row r="1034" spans="1:199" ht="15.75" x14ac:dyDescent="0.25">
      <c r="A1034">
        <f t="shared" si="744"/>
        <v>1</v>
      </c>
      <c r="B1034">
        <f t="shared" si="745"/>
        <v>1900</v>
      </c>
      <c r="D1034" s="93"/>
      <c r="E1034" s="93"/>
      <c r="F1034" s="93"/>
      <c r="G1034" s="110"/>
      <c r="H1034" s="118"/>
      <c r="I1034" s="93"/>
      <c r="J1034" s="93"/>
      <c r="K1034" s="110"/>
      <c r="L1034" s="118"/>
      <c r="M1034" s="93"/>
      <c r="N1034" s="93"/>
      <c r="O1034" s="110"/>
      <c r="P1034" s="118"/>
      <c r="Q1034" s="93"/>
      <c r="R1034" s="93"/>
      <c r="S1034" s="110"/>
      <c r="T1034" s="118"/>
      <c r="U1034" s="93"/>
      <c r="V1034" s="93"/>
      <c r="W1034" s="110"/>
      <c r="X1034" s="118"/>
      <c r="Y1034" s="93"/>
      <c r="Z1034" s="93"/>
      <c r="AA1034" s="110"/>
      <c r="AB1034" s="118"/>
      <c r="AC1034" s="93"/>
      <c r="AD1034" s="93"/>
      <c r="AE1034" s="110"/>
      <c r="AF1034" s="118"/>
      <c r="AG1034" s="93"/>
      <c r="AH1034" s="93"/>
      <c r="AI1034" s="110"/>
      <c r="AJ1034" s="118"/>
      <c r="AK1034" s="93"/>
      <c r="AL1034" s="93"/>
      <c r="AM1034" s="110"/>
      <c r="AN1034" s="118"/>
      <c r="AO1034" s="93"/>
      <c r="AP1034" s="93"/>
      <c r="AQ1034" s="110"/>
      <c r="AR1034" s="118"/>
      <c r="AS1034" s="93"/>
      <c r="AT1034" s="93"/>
      <c r="AU1034" s="110"/>
      <c r="AV1034" s="118"/>
      <c r="AW1034" s="93"/>
      <c r="AX1034" s="93"/>
      <c r="AY1034" s="110"/>
      <c r="AZ1034" s="118"/>
      <c r="BA1034" s="93"/>
      <c r="BB1034" s="93"/>
      <c r="BC1034" s="110"/>
      <c r="BD1034" s="118"/>
      <c r="BE1034" s="93"/>
      <c r="BF1034" s="93"/>
      <c r="BG1034" s="110"/>
      <c r="BH1034" s="118"/>
      <c r="BI1034" s="93"/>
      <c r="BJ1034" s="93"/>
      <c r="BK1034" s="110"/>
      <c r="BL1034" s="118"/>
      <c r="BM1034" s="93"/>
      <c r="BN1034" s="93"/>
      <c r="BO1034" s="110"/>
      <c r="BP1034" s="118"/>
      <c r="BQ1034" s="93"/>
      <c r="BR1034" s="93"/>
      <c r="BS1034" s="110"/>
      <c r="BT1034" s="118"/>
      <c r="BU1034" s="93"/>
      <c r="BV1034" s="93"/>
      <c r="BW1034" s="110"/>
      <c r="BX1034" s="118"/>
      <c r="BY1034" s="93"/>
      <c r="BZ1034" s="93"/>
      <c r="CA1034" s="110"/>
      <c r="CB1034" s="118"/>
      <c r="CC1034" s="93"/>
      <c r="CD1034" s="93"/>
      <c r="CE1034" s="110"/>
      <c r="CF1034" s="118"/>
      <c r="CG1034" s="93"/>
      <c r="CH1034" s="93"/>
      <c r="CI1034" s="110"/>
      <c r="CJ1034" s="118"/>
      <c r="CK1034" s="93"/>
      <c r="CL1034" s="93"/>
      <c r="CM1034" s="110"/>
      <c r="CN1034" s="118"/>
      <c r="CO1034" s="93"/>
      <c r="CP1034" s="93"/>
      <c r="CQ1034" s="110"/>
      <c r="CR1034" s="118"/>
      <c r="CS1034" s="93"/>
      <c r="CT1034" s="93"/>
      <c r="CU1034" s="110"/>
      <c r="CV1034" s="118"/>
      <c r="CW1034" s="93"/>
      <c r="CX1034" s="93"/>
      <c r="CY1034" s="110"/>
      <c r="CZ1034" s="118"/>
      <c r="DA1034" s="93"/>
      <c r="DB1034" s="93"/>
      <c r="DC1034" s="110"/>
      <c r="DD1034" s="118"/>
      <c r="DE1034" s="93"/>
      <c r="DF1034" s="93"/>
      <c r="DG1034" s="110"/>
      <c r="DH1034" s="118"/>
      <c r="DI1034" s="93"/>
      <c r="DJ1034" s="93"/>
      <c r="DK1034" s="110"/>
      <c r="DL1034" s="118"/>
      <c r="DM1034" s="93"/>
      <c r="DN1034" s="93"/>
      <c r="DO1034" s="110"/>
      <c r="DP1034" s="118"/>
      <c r="DQ1034" s="93"/>
      <c r="DR1034" s="93"/>
      <c r="DS1034" s="110"/>
      <c r="DT1034" s="118"/>
      <c r="DU1034" s="93"/>
      <c r="DV1034" s="93"/>
      <c r="DW1034" s="110"/>
      <c r="DX1034" s="118"/>
      <c r="DY1034" s="93"/>
      <c r="DZ1034" s="93"/>
      <c r="EA1034" s="110"/>
      <c r="EB1034" s="118"/>
      <c r="EC1034" s="93"/>
      <c r="ED1034" s="93"/>
      <c r="EE1034" s="110"/>
      <c r="EF1034" s="118"/>
      <c r="EG1034" s="93"/>
      <c r="EH1034" s="93"/>
      <c r="EI1034" s="110"/>
      <c r="EJ1034" s="118"/>
      <c r="EK1034" s="93"/>
      <c r="EL1034" s="93"/>
      <c r="EM1034" s="110"/>
      <c r="EN1034" s="118"/>
      <c r="EO1034" s="93"/>
      <c r="EP1034" s="93"/>
      <c r="EQ1034" s="110"/>
      <c r="ER1034" s="118"/>
      <c r="ES1034" s="93"/>
      <c r="ET1034" s="93"/>
      <c r="EU1034" s="110"/>
      <c r="EV1034" s="118"/>
      <c r="EW1034" s="93"/>
      <c r="EX1034" s="93"/>
      <c r="EY1034" s="110"/>
      <c r="EZ1034" s="118"/>
      <c r="FA1034" s="93"/>
      <c r="FB1034" s="93"/>
      <c r="FC1034" s="110"/>
      <c r="FD1034" s="118"/>
      <c r="FE1034" s="93"/>
      <c r="FF1034" s="93"/>
      <c r="FG1034" s="110"/>
      <c r="FH1034" s="118"/>
      <c r="FI1034" s="93"/>
      <c r="FJ1034" s="93"/>
      <c r="FK1034" s="110"/>
      <c r="FL1034" s="118"/>
      <c r="FM1034" s="93"/>
      <c r="FN1034" s="93"/>
      <c r="FO1034" s="110"/>
      <c r="FP1034" s="118"/>
      <c r="FQ1034" s="93"/>
      <c r="FR1034" s="93"/>
      <c r="FS1034" s="110"/>
      <c r="FT1034" s="118"/>
      <c r="FU1034" s="93"/>
      <c r="FV1034" s="93"/>
      <c r="FW1034" s="110"/>
      <c r="FX1034" s="118"/>
      <c r="FY1034" s="93"/>
      <c r="FZ1034" s="93"/>
      <c r="GA1034" s="110"/>
      <c r="GB1034" s="118"/>
      <c r="GC1034" s="93"/>
      <c r="GD1034" s="93"/>
      <c r="GE1034" s="110"/>
      <c r="GF1034" s="118"/>
      <c r="GG1034" s="93"/>
      <c r="GH1034" s="93"/>
      <c r="GI1034" s="110"/>
      <c r="GJ1034" s="118"/>
      <c r="GK1034" s="93"/>
      <c r="GL1034" s="93"/>
      <c r="GM1034" s="110"/>
      <c r="GN1034" s="118"/>
      <c r="GO1034" s="93"/>
      <c r="GP1034" s="93"/>
      <c r="GQ1034" s="110"/>
    </row>
    <row r="1035" spans="1:199" ht="15.75" x14ac:dyDescent="0.25">
      <c r="A1035">
        <f t="shared" si="744"/>
        <v>1</v>
      </c>
      <c r="B1035">
        <f t="shared" si="745"/>
        <v>1900</v>
      </c>
      <c r="D1035" s="93"/>
      <c r="E1035" s="93"/>
      <c r="F1035" s="93"/>
      <c r="G1035" s="110"/>
      <c r="H1035" s="118"/>
      <c r="I1035" s="93"/>
      <c r="J1035" s="93"/>
      <c r="K1035" s="110"/>
      <c r="L1035" s="118"/>
      <c r="M1035" s="93"/>
      <c r="N1035" s="93"/>
      <c r="O1035" s="110"/>
      <c r="P1035" s="118"/>
      <c r="Q1035" s="93"/>
      <c r="R1035" s="93"/>
      <c r="S1035" s="110"/>
      <c r="T1035" s="118"/>
      <c r="U1035" s="93"/>
      <c r="V1035" s="93"/>
      <c r="W1035" s="110"/>
      <c r="X1035" s="118"/>
      <c r="Y1035" s="93"/>
      <c r="Z1035" s="93"/>
      <c r="AA1035" s="110"/>
      <c r="AB1035" s="118"/>
      <c r="AC1035" s="93"/>
      <c r="AD1035" s="93"/>
      <c r="AE1035" s="110"/>
      <c r="AF1035" s="118"/>
      <c r="AG1035" s="93"/>
      <c r="AH1035" s="93"/>
      <c r="AI1035" s="110"/>
      <c r="AJ1035" s="118"/>
      <c r="AK1035" s="93"/>
      <c r="AL1035" s="93"/>
      <c r="AM1035" s="110"/>
      <c r="AN1035" s="118"/>
      <c r="AO1035" s="93"/>
      <c r="AP1035" s="93"/>
      <c r="AQ1035" s="110"/>
      <c r="AR1035" s="118"/>
      <c r="AS1035" s="93"/>
      <c r="AT1035" s="93"/>
      <c r="AU1035" s="110"/>
      <c r="AV1035" s="118"/>
      <c r="AW1035" s="93"/>
      <c r="AX1035" s="93"/>
      <c r="AY1035" s="110"/>
      <c r="AZ1035" s="118"/>
      <c r="BA1035" s="93"/>
      <c r="BB1035" s="93"/>
      <c r="BC1035" s="110"/>
      <c r="BD1035" s="118"/>
      <c r="BE1035" s="93"/>
      <c r="BF1035" s="93"/>
      <c r="BG1035" s="110"/>
      <c r="BH1035" s="118"/>
      <c r="BI1035" s="93"/>
      <c r="BJ1035" s="93"/>
      <c r="BK1035" s="110"/>
      <c r="BL1035" s="118"/>
      <c r="BM1035" s="93"/>
      <c r="BN1035" s="93"/>
      <c r="BO1035" s="110"/>
      <c r="BP1035" s="118"/>
      <c r="BQ1035" s="93"/>
      <c r="BR1035" s="93"/>
      <c r="BS1035" s="110"/>
      <c r="BT1035" s="118"/>
      <c r="BU1035" s="93"/>
      <c r="BV1035" s="93"/>
      <c r="BW1035" s="110"/>
      <c r="BX1035" s="118"/>
      <c r="BY1035" s="93"/>
      <c r="BZ1035" s="93"/>
      <c r="CA1035" s="110"/>
      <c r="CB1035" s="118"/>
      <c r="CC1035" s="93"/>
      <c r="CD1035" s="93"/>
      <c r="CE1035" s="110"/>
      <c r="CF1035" s="118"/>
      <c r="CG1035" s="93"/>
      <c r="CH1035" s="93"/>
      <c r="CI1035" s="110"/>
      <c r="CJ1035" s="118"/>
      <c r="CK1035" s="93"/>
      <c r="CL1035" s="93"/>
      <c r="CM1035" s="110"/>
      <c r="CN1035" s="118"/>
      <c r="CO1035" s="93"/>
      <c r="CP1035" s="93"/>
      <c r="CQ1035" s="110"/>
      <c r="CR1035" s="118"/>
      <c r="CS1035" s="93"/>
      <c r="CT1035" s="93"/>
      <c r="CU1035" s="110"/>
      <c r="CV1035" s="118"/>
      <c r="CW1035" s="93"/>
      <c r="CX1035" s="93"/>
      <c r="CY1035" s="110"/>
      <c r="CZ1035" s="118"/>
      <c r="DA1035" s="93"/>
      <c r="DB1035" s="93"/>
      <c r="DC1035" s="110"/>
      <c r="DD1035" s="118"/>
      <c r="DE1035" s="93"/>
      <c r="DF1035" s="93"/>
      <c r="DG1035" s="110"/>
      <c r="DH1035" s="118"/>
      <c r="DI1035" s="93"/>
      <c r="DJ1035" s="93"/>
      <c r="DK1035" s="110"/>
      <c r="DL1035" s="118"/>
      <c r="DM1035" s="93"/>
      <c r="DN1035" s="93"/>
      <c r="DO1035" s="110"/>
      <c r="DP1035" s="118"/>
      <c r="DQ1035" s="93"/>
      <c r="DR1035" s="93"/>
      <c r="DS1035" s="110"/>
      <c r="DT1035" s="118"/>
      <c r="DU1035" s="93"/>
      <c r="DV1035" s="93"/>
      <c r="DW1035" s="110"/>
      <c r="DX1035" s="118"/>
      <c r="DY1035" s="93"/>
      <c r="DZ1035" s="93"/>
      <c r="EA1035" s="110"/>
      <c r="EB1035" s="118"/>
      <c r="EC1035" s="93"/>
      <c r="ED1035" s="93"/>
      <c r="EE1035" s="110"/>
      <c r="EF1035" s="118"/>
      <c r="EG1035" s="93"/>
      <c r="EH1035" s="93"/>
      <c r="EI1035" s="110"/>
      <c r="EJ1035" s="118"/>
      <c r="EK1035" s="93"/>
      <c r="EL1035" s="93"/>
      <c r="EM1035" s="110"/>
      <c r="EN1035" s="118"/>
      <c r="EO1035" s="93"/>
      <c r="EP1035" s="93"/>
      <c r="EQ1035" s="110"/>
      <c r="ER1035" s="118"/>
      <c r="ES1035" s="93"/>
      <c r="ET1035" s="93"/>
      <c r="EU1035" s="110"/>
      <c r="EV1035" s="118"/>
      <c r="EW1035" s="93"/>
      <c r="EX1035" s="93"/>
      <c r="EY1035" s="110"/>
      <c r="EZ1035" s="118"/>
      <c r="FA1035" s="93"/>
      <c r="FB1035" s="93"/>
      <c r="FC1035" s="110"/>
      <c r="FD1035" s="118"/>
      <c r="FE1035" s="93"/>
      <c r="FF1035" s="93"/>
      <c r="FG1035" s="110"/>
      <c r="FH1035" s="118"/>
      <c r="FI1035" s="93"/>
      <c r="FJ1035" s="93"/>
      <c r="FK1035" s="110"/>
      <c r="FL1035" s="118"/>
      <c r="FM1035" s="93"/>
      <c r="FN1035" s="93"/>
      <c r="FO1035" s="110"/>
      <c r="FP1035" s="118"/>
      <c r="FQ1035" s="93"/>
      <c r="FR1035" s="93"/>
      <c r="FS1035" s="110"/>
      <c r="FT1035" s="118"/>
      <c r="FU1035" s="93"/>
      <c r="FV1035" s="93"/>
      <c r="FW1035" s="110"/>
      <c r="FX1035" s="118"/>
      <c r="FY1035" s="93"/>
      <c r="FZ1035" s="93"/>
      <c r="GA1035" s="110"/>
      <c r="GB1035" s="118"/>
      <c r="GC1035" s="93"/>
      <c r="GD1035" s="93"/>
      <c r="GE1035" s="110"/>
      <c r="GF1035" s="118"/>
      <c r="GG1035" s="93"/>
      <c r="GH1035" s="93"/>
      <c r="GI1035" s="110"/>
      <c r="GJ1035" s="118"/>
      <c r="GK1035" s="93"/>
      <c r="GL1035" s="93"/>
      <c r="GM1035" s="110"/>
      <c r="GN1035" s="118"/>
      <c r="GO1035" s="93"/>
      <c r="GP1035" s="93"/>
      <c r="GQ1035" s="110"/>
    </row>
    <row r="1036" spans="1:199" ht="15.75" x14ac:dyDescent="0.25">
      <c r="A1036">
        <f t="shared" si="744"/>
        <v>1</v>
      </c>
      <c r="B1036">
        <f t="shared" si="745"/>
        <v>1900</v>
      </c>
      <c r="D1036" s="93"/>
      <c r="E1036" s="93"/>
      <c r="F1036" s="93"/>
      <c r="G1036" s="110"/>
      <c r="H1036" s="118"/>
      <c r="I1036" s="93"/>
      <c r="J1036" s="93"/>
      <c r="K1036" s="110"/>
      <c r="L1036" s="118"/>
      <c r="M1036" s="93"/>
      <c r="N1036" s="93"/>
      <c r="O1036" s="110"/>
      <c r="P1036" s="118"/>
      <c r="Q1036" s="93"/>
      <c r="R1036" s="93"/>
      <c r="S1036" s="110"/>
      <c r="T1036" s="118"/>
      <c r="U1036" s="93"/>
      <c r="V1036" s="93"/>
      <c r="W1036" s="110"/>
      <c r="X1036" s="118"/>
      <c r="Y1036" s="93"/>
      <c r="Z1036" s="93"/>
      <c r="AA1036" s="110"/>
      <c r="AB1036" s="118"/>
      <c r="AC1036" s="93"/>
      <c r="AD1036" s="93"/>
      <c r="AE1036" s="110"/>
      <c r="AF1036" s="118"/>
      <c r="AG1036" s="93"/>
      <c r="AH1036" s="93"/>
      <c r="AI1036" s="110"/>
      <c r="AJ1036" s="118"/>
      <c r="AK1036" s="93"/>
      <c r="AL1036" s="93"/>
      <c r="AM1036" s="110"/>
      <c r="AN1036" s="118"/>
      <c r="AO1036" s="93"/>
      <c r="AP1036" s="93"/>
      <c r="AQ1036" s="110"/>
      <c r="AR1036" s="118"/>
      <c r="AS1036" s="93"/>
      <c r="AT1036" s="93"/>
      <c r="AU1036" s="110"/>
      <c r="AV1036" s="118"/>
      <c r="AW1036" s="93"/>
      <c r="AX1036" s="93"/>
      <c r="AY1036" s="110"/>
      <c r="AZ1036" s="118"/>
      <c r="BA1036" s="93"/>
      <c r="BB1036" s="93"/>
      <c r="BC1036" s="110"/>
      <c r="BD1036" s="118"/>
      <c r="BE1036" s="93"/>
      <c r="BF1036" s="93"/>
      <c r="BG1036" s="110"/>
      <c r="BH1036" s="118"/>
      <c r="BI1036" s="93"/>
      <c r="BJ1036" s="93"/>
      <c r="BK1036" s="110"/>
      <c r="BL1036" s="118"/>
      <c r="BM1036" s="93"/>
      <c r="BN1036" s="93"/>
      <c r="BO1036" s="110"/>
      <c r="BP1036" s="118"/>
      <c r="BQ1036" s="93"/>
      <c r="BR1036" s="93"/>
      <c r="BS1036" s="110"/>
      <c r="BT1036" s="118"/>
      <c r="BU1036" s="93"/>
      <c r="BV1036" s="93"/>
      <c r="BW1036" s="110"/>
      <c r="BX1036" s="118"/>
      <c r="BY1036" s="93"/>
      <c r="BZ1036" s="93"/>
      <c r="CA1036" s="110"/>
      <c r="CB1036" s="118"/>
      <c r="CC1036" s="93"/>
      <c r="CD1036" s="93"/>
      <c r="CE1036" s="110"/>
      <c r="CF1036" s="118"/>
      <c r="CG1036" s="93"/>
      <c r="CH1036" s="93"/>
      <c r="CI1036" s="110"/>
      <c r="CJ1036" s="118"/>
      <c r="CK1036" s="93"/>
      <c r="CL1036" s="93"/>
      <c r="CM1036" s="110"/>
      <c r="CN1036" s="118"/>
      <c r="CO1036" s="93"/>
      <c r="CP1036" s="93"/>
      <c r="CQ1036" s="110"/>
      <c r="CR1036" s="118"/>
      <c r="CS1036" s="93"/>
      <c r="CT1036" s="93"/>
      <c r="CU1036" s="110"/>
      <c r="CV1036" s="118"/>
      <c r="CW1036" s="93"/>
      <c r="CX1036" s="93"/>
      <c r="CY1036" s="110"/>
      <c r="CZ1036" s="118"/>
      <c r="DA1036" s="93"/>
      <c r="DB1036" s="93"/>
      <c r="DC1036" s="110"/>
      <c r="DD1036" s="118"/>
      <c r="DE1036" s="93"/>
      <c r="DF1036" s="93"/>
      <c r="DG1036" s="110"/>
      <c r="DH1036" s="118"/>
      <c r="DI1036" s="93"/>
      <c r="DJ1036" s="93"/>
      <c r="DK1036" s="110"/>
      <c r="DL1036" s="118"/>
      <c r="DM1036" s="93"/>
      <c r="DN1036" s="93"/>
      <c r="DO1036" s="110"/>
      <c r="DP1036" s="118"/>
      <c r="DQ1036" s="93"/>
      <c r="DR1036" s="93"/>
      <c r="DS1036" s="110"/>
      <c r="DT1036" s="118"/>
      <c r="DU1036" s="93"/>
      <c r="DV1036" s="93"/>
      <c r="DW1036" s="110"/>
      <c r="DX1036" s="118"/>
      <c r="DY1036" s="93"/>
      <c r="DZ1036" s="93"/>
      <c r="EA1036" s="110"/>
      <c r="EB1036" s="118"/>
      <c r="EC1036" s="93"/>
      <c r="ED1036" s="93"/>
      <c r="EE1036" s="110"/>
      <c r="EF1036" s="118"/>
      <c r="EG1036" s="93"/>
      <c r="EH1036" s="93"/>
      <c r="EI1036" s="110"/>
      <c r="EJ1036" s="118"/>
      <c r="EK1036" s="93"/>
      <c r="EL1036" s="93"/>
      <c r="EM1036" s="110"/>
      <c r="EN1036" s="118"/>
      <c r="EO1036" s="93"/>
      <c r="EP1036" s="93"/>
      <c r="EQ1036" s="110"/>
      <c r="ER1036" s="118"/>
      <c r="ES1036" s="93"/>
      <c r="ET1036" s="93"/>
      <c r="EU1036" s="110"/>
      <c r="EV1036" s="118"/>
      <c r="EW1036" s="93"/>
      <c r="EX1036" s="93"/>
      <c r="EY1036" s="110"/>
      <c r="EZ1036" s="118"/>
      <c r="FA1036" s="93"/>
      <c r="FB1036" s="93"/>
      <c r="FC1036" s="110"/>
      <c r="FD1036" s="118"/>
      <c r="FE1036" s="93"/>
      <c r="FF1036" s="93"/>
      <c r="FG1036" s="110"/>
      <c r="FH1036" s="118"/>
      <c r="FI1036" s="93"/>
      <c r="FJ1036" s="93"/>
      <c r="FK1036" s="110"/>
      <c r="FL1036" s="118"/>
      <c r="FM1036" s="93"/>
      <c r="FN1036" s="93"/>
      <c r="FO1036" s="110"/>
      <c r="FP1036" s="118"/>
      <c r="FQ1036" s="93"/>
      <c r="FR1036" s="93"/>
      <c r="FS1036" s="110"/>
      <c r="FT1036" s="118"/>
      <c r="FU1036" s="93"/>
      <c r="FV1036" s="93"/>
      <c r="FW1036" s="110"/>
      <c r="FX1036" s="118"/>
      <c r="FY1036" s="93"/>
      <c r="FZ1036" s="93"/>
      <c r="GA1036" s="110"/>
      <c r="GB1036" s="118"/>
      <c r="GC1036" s="93"/>
      <c r="GD1036" s="93"/>
      <c r="GE1036" s="110"/>
      <c r="GF1036" s="118"/>
      <c r="GG1036" s="93"/>
      <c r="GH1036" s="93"/>
      <c r="GI1036" s="110"/>
      <c r="GJ1036" s="118"/>
      <c r="GK1036" s="93"/>
      <c r="GL1036" s="93"/>
      <c r="GM1036" s="110"/>
      <c r="GN1036" s="118"/>
      <c r="GO1036" s="93"/>
      <c r="GP1036" s="93"/>
      <c r="GQ1036" s="110"/>
    </row>
    <row r="1037" spans="1:199" ht="15.75" x14ac:dyDescent="0.25">
      <c r="A1037">
        <f t="shared" si="744"/>
        <v>1</v>
      </c>
      <c r="B1037">
        <f t="shared" si="745"/>
        <v>1900</v>
      </c>
      <c r="D1037" s="93"/>
      <c r="E1037" s="93"/>
      <c r="F1037" s="93"/>
      <c r="G1037" s="110"/>
      <c r="H1037" s="118"/>
      <c r="I1037" s="93"/>
      <c r="J1037" s="93"/>
      <c r="K1037" s="110"/>
      <c r="L1037" s="118"/>
      <c r="M1037" s="93"/>
      <c r="N1037" s="93"/>
      <c r="O1037" s="110"/>
      <c r="P1037" s="118"/>
      <c r="Q1037" s="93"/>
      <c r="R1037" s="93"/>
      <c r="S1037" s="110"/>
      <c r="T1037" s="118"/>
      <c r="U1037" s="93"/>
      <c r="V1037" s="93"/>
      <c r="W1037" s="110"/>
      <c r="X1037" s="118"/>
      <c r="Y1037" s="93"/>
      <c r="Z1037" s="93"/>
      <c r="AA1037" s="110"/>
      <c r="AB1037" s="118"/>
      <c r="AC1037" s="93"/>
      <c r="AD1037" s="93"/>
      <c r="AE1037" s="110"/>
      <c r="AF1037" s="118"/>
      <c r="AG1037" s="93"/>
      <c r="AH1037" s="93"/>
      <c r="AI1037" s="110"/>
      <c r="AJ1037" s="118"/>
      <c r="AK1037" s="93"/>
      <c r="AL1037" s="93"/>
      <c r="AM1037" s="110"/>
      <c r="AN1037" s="118"/>
      <c r="AO1037" s="93"/>
      <c r="AP1037" s="93"/>
      <c r="AQ1037" s="110"/>
      <c r="AR1037" s="118"/>
      <c r="AS1037" s="93"/>
      <c r="AT1037" s="93"/>
      <c r="AU1037" s="110"/>
      <c r="AV1037" s="118"/>
      <c r="AW1037" s="93"/>
      <c r="AX1037" s="93"/>
      <c r="AY1037" s="110"/>
      <c r="AZ1037" s="118"/>
      <c r="BA1037" s="93"/>
      <c r="BB1037" s="93"/>
      <c r="BC1037" s="110"/>
      <c r="BD1037" s="118"/>
      <c r="BE1037" s="93"/>
      <c r="BF1037" s="93"/>
      <c r="BG1037" s="110"/>
      <c r="BH1037" s="118"/>
      <c r="BI1037" s="93"/>
      <c r="BJ1037" s="93"/>
      <c r="BK1037" s="110"/>
      <c r="BL1037" s="118"/>
      <c r="BM1037" s="93"/>
      <c r="BN1037" s="93"/>
      <c r="BO1037" s="110"/>
      <c r="BP1037" s="118"/>
      <c r="BQ1037" s="93"/>
      <c r="BR1037" s="93"/>
      <c r="BS1037" s="110"/>
      <c r="BT1037" s="118"/>
      <c r="BU1037" s="93"/>
      <c r="BV1037" s="93"/>
      <c r="BW1037" s="110"/>
      <c r="BX1037" s="118"/>
      <c r="BY1037" s="93"/>
      <c r="BZ1037" s="93"/>
      <c r="CA1037" s="110"/>
      <c r="CB1037" s="118"/>
      <c r="CC1037" s="93"/>
      <c r="CD1037" s="93"/>
      <c r="CE1037" s="110"/>
      <c r="CF1037" s="118"/>
      <c r="CG1037" s="93"/>
      <c r="CH1037" s="93"/>
      <c r="CI1037" s="110"/>
      <c r="CJ1037" s="118"/>
      <c r="CK1037" s="93"/>
      <c r="CL1037" s="93"/>
      <c r="CM1037" s="110"/>
      <c r="CN1037" s="118"/>
      <c r="CO1037" s="93"/>
      <c r="CP1037" s="93"/>
      <c r="CQ1037" s="110"/>
      <c r="CR1037" s="118"/>
      <c r="CS1037" s="93"/>
      <c r="CT1037" s="93"/>
      <c r="CU1037" s="110"/>
      <c r="CV1037" s="118"/>
      <c r="CW1037" s="93"/>
      <c r="CX1037" s="93"/>
      <c r="CY1037" s="110"/>
      <c r="CZ1037" s="118"/>
      <c r="DA1037" s="93"/>
      <c r="DB1037" s="93"/>
      <c r="DC1037" s="110"/>
      <c r="DD1037" s="118"/>
      <c r="DE1037" s="93"/>
      <c r="DF1037" s="93"/>
      <c r="DG1037" s="110"/>
      <c r="DH1037" s="118"/>
      <c r="DI1037" s="93"/>
      <c r="DJ1037" s="93"/>
      <c r="DK1037" s="110"/>
      <c r="DL1037" s="118"/>
      <c r="DM1037" s="93"/>
      <c r="DN1037" s="93"/>
      <c r="DO1037" s="110"/>
      <c r="DP1037" s="118"/>
      <c r="DQ1037" s="93"/>
      <c r="DR1037" s="93"/>
      <c r="DS1037" s="110"/>
      <c r="DT1037" s="118"/>
      <c r="DU1037" s="93"/>
      <c r="DV1037" s="93"/>
      <c r="DW1037" s="110"/>
      <c r="DX1037" s="118"/>
      <c r="DY1037" s="93"/>
      <c r="DZ1037" s="93"/>
      <c r="EA1037" s="110"/>
      <c r="EB1037" s="118"/>
      <c r="EC1037" s="93"/>
      <c r="ED1037" s="93"/>
      <c r="EE1037" s="110"/>
      <c r="EF1037" s="118"/>
      <c r="EG1037" s="93"/>
      <c r="EH1037" s="93"/>
      <c r="EI1037" s="110"/>
      <c r="EJ1037" s="118"/>
      <c r="EK1037" s="93"/>
      <c r="EL1037" s="93"/>
      <c r="EM1037" s="110"/>
      <c r="EN1037" s="118"/>
      <c r="EO1037" s="93"/>
      <c r="EP1037" s="93"/>
      <c r="EQ1037" s="110"/>
      <c r="ER1037" s="118"/>
      <c r="ES1037" s="93"/>
      <c r="ET1037" s="93"/>
      <c r="EU1037" s="110"/>
      <c r="EV1037" s="118"/>
      <c r="EW1037" s="93"/>
      <c r="EX1037" s="93"/>
      <c r="EY1037" s="110"/>
      <c r="EZ1037" s="118"/>
      <c r="FA1037" s="93"/>
      <c r="FB1037" s="93"/>
      <c r="FC1037" s="110"/>
      <c r="FD1037" s="118"/>
      <c r="FE1037" s="93"/>
      <c r="FF1037" s="93"/>
      <c r="FG1037" s="110"/>
      <c r="FH1037" s="118"/>
      <c r="FI1037" s="93"/>
      <c r="FJ1037" s="93"/>
      <c r="FK1037" s="110"/>
      <c r="FL1037" s="118"/>
      <c r="FM1037" s="93"/>
      <c r="FN1037" s="93"/>
      <c r="FO1037" s="110"/>
      <c r="FP1037" s="118"/>
      <c r="FQ1037" s="93"/>
      <c r="FR1037" s="93"/>
      <c r="FS1037" s="110"/>
      <c r="FT1037" s="118"/>
      <c r="FU1037" s="93"/>
      <c r="FV1037" s="93"/>
      <c r="FW1037" s="110"/>
      <c r="FX1037" s="118"/>
      <c r="FY1037" s="93"/>
      <c r="FZ1037" s="93"/>
      <c r="GA1037" s="110"/>
      <c r="GB1037" s="118"/>
      <c r="GC1037" s="93"/>
      <c r="GD1037" s="93"/>
      <c r="GE1037" s="110"/>
      <c r="GF1037" s="118"/>
      <c r="GG1037" s="93"/>
      <c r="GH1037" s="93"/>
      <c r="GI1037" s="110"/>
      <c r="GJ1037" s="118"/>
      <c r="GK1037" s="93"/>
      <c r="GL1037" s="93"/>
      <c r="GM1037" s="110"/>
      <c r="GN1037" s="118"/>
      <c r="GO1037" s="93"/>
      <c r="GP1037" s="93"/>
      <c r="GQ1037" s="110"/>
    </row>
    <row r="1038" spans="1:199" ht="15.75" x14ac:dyDescent="0.25">
      <c r="A1038">
        <f t="shared" si="744"/>
        <v>1</v>
      </c>
      <c r="B1038">
        <f t="shared" si="745"/>
        <v>1900</v>
      </c>
      <c r="D1038" s="93"/>
      <c r="E1038" s="93"/>
      <c r="F1038" s="93"/>
      <c r="G1038" s="110"/>
      <c r="H1038" s="118"/>
      <c r="I1038" s="93"/>
      <c r="J1038" s="93"/>
      <c r="K1038" s="110"/>
      <c r="L1038" s="118"/>
      <c r="M1038" s="93"/>
      <c r="N1038" s="93"/>
      <c r="O1038" s="110"/>
      <c r="P1038" s="118"/>
      <c r="Q1038" s="93"/>
      <c r="R1038" s="93"/>
      <c r="S1038" s="110"/>
      <c r="T1038" s="118"/>
      <c r="U1038" s="93"/>
      <c r="V1038" s="93"/>
      <c r="W1038" s="110"/>
      <c r="X1038" s="118"/>
      <c r="Y1038" s="93"/>
      <c r="Z1038" s="93"/>
      <c r="AA1038" s="110"/>
      <c r="AB1038" s="118"/>
      <c r="AC1038" s="93"/>
      <c r="AD1038" s="93"/>
      <c r="AE1038" s="110"/>
      <c r="AF1038" s="118"/>
      <c r="AG1038" s="93"/>
      <c r="AH1038" s="93"/>
      <c r="AI1038" s="110"/>
      <c r="AJ1038" s="118"/>
      <c r="AK1038" s="93"/>
      <c r="AL1038" s="93"/>
      <c r="AM1038" s="110"/>
      <c r="AN1038" s="118"/>
      <c r="AO1038" s="93"/>
      <c r="AP1038" s="93"/>
      <c r="AQ1038" s="110"/>
      <c r="AR1038" s="118"/>
      <c r="AS1038" s="93"/>
      <c r="AT1038" s="93"/>
      <c r="AU1038" s="110"/>
      <c r="AV1038" s="118"/>
      <c r="AW1038" s="93"/>
      <c r="AX1038" s="93"/>
      <c r="AY1038" s="110"/>
      <c r="AZ1038" s="118"/>
      <c r="BA1038" s="93"/>
      <c r="BB1038" s="93"/>
      <c r="BC1038" s="110"/>
      <c r="BD1038" s="118"/>
      <c r="BE1038" s="93"/>
      <c r="BF1038" s="93"/>
      <c r="BG1038" s="110"/>
      <c r="BH1038" s="118"/>
      <c r="BI1038" s="93"/>
      <c r="BJ1038" s="93"/>
      <c r="BK1038" s="110"/>
      <c r="BL1038" s="118"/>
      <c r="BM1038" s="93"/>
      <c r="BN1038" s="93"/>
      <c r="BO1038" s="110"/>
      <c r="BP1038" s="118"/>
      <c r="BQ1038" s="93"/>
      <c r="BR1038" s="93"/>
      <c r="BS1038" s="110"/>
      <c r="BT1038" s="118"/>
      <c r="BU1038" s="93"/>
      <c r="BV1038" s="93"/>
      <c r="BW1038" s="110"/>
      <c r="BX1038" s="118"/>
      <c r="BY1038" s="93"/>
      <c r="BZ1038" s="93"/>
      <c r="CA1038" s="110"/>
      <c r="CB1038" s="118"/>
      <c r="CC1038" s="93"/>
      <c r="CD1038" s="93"/>
      <c r="CE1038" s="110"/>
      <c r="CF1038" s="118"/>
      <c r="CG1038" s="93"/>
      <c r="CH1038" s="93"/>
      <c r="CI1038" s="110"/>
      <c r="CJ1038" s="118"/>
      <c r="CK1038" s="93"/>
      <c r="CL1038" s="93"/>
      <c r="CM1038" s="110"/>
      <c r="CN1038" s="118"/>
      <c r="CO1038" s="93"/>
      <c r="CP1038" s="93"/>
      <c r="CQ1038" s="110"/>
      <c r="CR1038" s="118"/>
      <c r="CS1038" s="93"/>
      <c r="CT1038" s="93"/>
      <c r="CU1038" s="110"/>
      <c r="CV1038" s="118"/>
      <c r="CW1038" s="93"/>
      <c r="CX1038" s="93"/>
      <c r="CY1038" s="110"/>
      <c r="CZ1038" s="118"/>
      <c r="DA1038" s="93"/>
      <c r="DB1038" s="93"/>
      <c r="DC1038" s="110"/>
      <c r="DD1038" s="118"/>
      <c r="DE1038" s="93"/>
      <c r="DF1038" s="93"/>
      <c r="DG1038" s="110"/>
      <c r="DH1038" s="118"/>
      <c r="DI1038" s="93"/>
      <c r="DJ1038" s="93"/>
      <c r="DK1038" s="110"/>
      <c r="DL1038" s="118"/>
      <c r="DM1038" s="93"/>
      <c r="DN1038" s="93"/>
      <c r="DO1038" s="110"/>
      <c r="DP1038" s="118"/>
      <c r="DQ1038" s="93"/>
      <c r="DR1038" s="93"/>
      <c r="DS1038" s="110"/>
      <c r="DT1038" s="118"/>
      <c r="DU1038" s="93"/>
      <c r="DV1038" s="93"/>
      <c r="DW1038" s="110"/>
      <c r="DX1038" s="118"/>
      <c r="DY1038" s="93"/>
      <c r="DZ1038" s="93"/>
      <c r="EA1038" s="110"/>
      <c r="EB1038" s="118"/>
      <c r="EC1038" s="93"/>
      <c r="ED1038" s="93"/>
      <c r="EE1038" s="110"/>
      <c r="EF1038" s="118"/>
      <c r="EG1038" s="93"/>
      <c r="EH1038" s="93"/>
      <c r="EI1038" s="110"/>
      <c r="EJ1038" s="118"/>
      <c r="EK1038" s="93"/>
      <c r="EL1038" s="93"/>
      <c r="EM1038" s="110"/>
      <c r="EN1038" s="118"/>
      <c r="EO1038" s="93"/>
      <c r="EP1038" s="93"/>
      <c r="EQ1038" s="110"/>
      <c r="ER1038" s="118"/>
      <c r="ES1038" s="93"/>
      <c r="ET1038" s="93"/>
      <c r="EU1038" s="110"/>
      <c r="EV1038" s="118"/>
      <c r="EW1038" s="93"/>
      <c r="EX1038" s="93"/>
      <c r="EY1038" s="110"/>
      <c r="EZ1038" s="118"/>
      <c r="FA1038" s="93"/>
      <c r="FB1038" s="93"/>
      <c r="FC1038" s="110"/>
      <c r="FD1038" s="118"/>
      <c r="FE1038" s="93"/>
      <c r="FF1038" s="93"/>
      <c r="FG1038" s="110"/>
      <c r="FH1038" s="118"/>
      <c r="FI1038" s="93"/>
      <c r="FJ1038" s="93"/>
      <c r="FK1038" s="110"/>
      <c r="FL1038" s="118"/>
      <c r="FM1038" s="93"/>
      <c r="FN1038" s="93"/>
      <c r="FO1038" s="110"/>
      <c r="FP1038" s="118"/>
      <c r="FQ1038" s="93"/>
      <c r="FR1038" s="93"/>
      <c r="FS1038" s="110"/>
      <c r="FT1038" s="118"/>
      <c r="FU1038" s="93"/>
      <c r="FV1038" s="93"/>
      <c r="FW1038" s="110"/>
      <c r="FX1038" s="118"/>
      <c r="FY1038" s="93"/>
      <c r="FZ1038" s="93"/>
      <c r="GA1038" s="110"/>
      <c r="GB1038" s="118"/>
      <c r="GC1038" s="93"/>
      <c r="GD1038" s="93"/>
      <c r="GE1038" s="110"/>
      <c r="GF1038" s="118"/>
      <c r="GG1038" s="93"/>
      <c r="GH1038" s="93"/>
      <c r="GI1038" s="110"/>
      <c r="GJ1038" s="118"/>
      <c r="GK1038" s="93"/>
      <c r="GL1038" s="93"/>
      <c r="GM1038" s="110"/>
      <c r="GN1038" s="118"/>
      <c r="GO1038" s="93"/>
      <c r="GP1038" s="93"/>
      <c r="GQ1038" s="110"/>
    </row>
    <row r="1039" spans="1:199" ht="15.75" x14ac:dyDescent="0.25">
      <c r="A1039">
        <f t="shared" si="744"/>
        <v>1</v>
      </c>
      <c r="B1039">
        <f t="shared" si="745"/>
        <v>1900</v>
      </c>
      <c r="D1039" s="93"/>
      <c r="E1039" s="93"/>
      <c r="F1039" s="93"/>
      <c r="G1039" s="110"/>
      <c r="H1039" s="118"/>
      <c r="I1039" s="93"/>
      <c r="J1039" s="93"/>
      <c r="K1039" s="110"/>
      <c r="L1039" s="118"/>
      <c r="M1039" s="93"/>
      <c r="N1039" s="93"/>
      <c r="O1039" s="110"/>
      <c r="P1039" s="118"/>
      <c r="Q1039" s="93"/>
      <c r="R1039" s="93"/>
      <c r="S1039" s="110"/>
      <c r="T1039" s="118"/>
      <c r="U1039" s="93"/>
      <c r="V1039" s="93"/>
      <c r="W1039" s="110"/>
      <c r="X1039" s="118"/>
      <c r="Y1039" s="93"/>
      <c r="Z1039" s="93"/>
      <c r="AA1039" s="110"/>
      <c r="AB1039" s="118"/>
      <c r="AC1039" s="93"/>
      <c r="AD1039" s="93"/>
      <c r="AE1039" s="110"/>
      <c r="AF1039" s="118"/>
      <c r="AG1039" s="93"/>
      <c r="AH1039" s="93"/>
      <c r="AI1039" s="110"/>
      <c r="AJ1039" s="118"/>
      <c r="AK1039" s="93"/>
      <c r="AL1039" s="93"/>
      <c r="AM1039" s="110"/>
      <c r="AN1039" s="118"/>
      <c r="AO1039" s="93"/>
      <c r="AP1039" s="93"/>
      <c r="AQ1039" s="110"/>
      <c r="AR1039" s="118"/>
      <c r="AS1039" s="93"/>
      <c r="AT1039" s="93"/>
      <c r="AU1039" s="110"/>
      <c r="AV1039" s="118"/>
      <c r="AW1039" s="93"/>
      <c r="AX1039" s="93"/>
      <c r="AY1039" s="110"/>
      <c r="AZ1039" s="118"/>
      <c r="BA1039" s="93"/>
      <c r="BB1039" s="93"/>
      <c r="BC1039" s="110"/>
      <c r="BD1039" s="118"/>
      <c r="BE1039" s="93"/>
      <c r="BF1039" s="93"/>
      <c r="BG1039" s="110"/>
      <c r="BH1039" s="118"/>
      <c r="BI1039" s="93"/>
      <c r="BJ1039" s="93"/>
      <c r="BK1039" s="110"/>
      <c r="BL1039" s="118"/>
      <c r="BM1039" s="93"/>
      <c r="BN1039" s="93"/>
      <c r="BO1039" s="110"/>
      <c r="BP1039" s="118"/>
      <c r="BQ1039" s="93"/>
      <c r="BR1039" s="93"/>
      <c r="BS1039" s="110"/>
      <c r="BT1039" s="118"/>
      <c r="BU1039" s="93"/>
      <c r="BV1039" s="93"/>
      <c r="BW1039" s="110"/>
      <c r="BX1039" s="118"/>
      <c r="BY1039" s="93"/>
      <c r="BZ1039" s="93"/>
      <c r="CA1039" s="110"/>
      <c r="CB1039" s="118"/>
      <c r="CC1039" s="93"/>
      <c r="CD1039" s="93"/>
      <c r="CE1039" s="110"/>
      <c r="CF1039" s="118"/>
      <c r="CG1039" s="93"/>
      <c r="CH1039" s="93"/>
      <c r="CI1039" s="110"/>
      <c r="CJ1039" s="118"/>
      <c r="CK1039" s="93"/>
      <c r="CL1039" s="93"/>
      <c r="CM1039" s="110"/>
      <c r="CN1039" s="118"/>
      <c r="CO1039" s="93"/>
      <c r="CP1039" s="93"/>
      <c r="CQ1039" s="110"/>
      <c r="CR1039" s="118"/>
      <c r="CS1039" s="93"/>
      <c r="CT1039" s="93"/>
      <c r="CU1039" s="110"/>
      <c r="CV1039" s="118"/>
      <c r="CW1039" s="93"/>
      <c r="CX1039" s="93"/>
      <c r="CY1039" s="110"/>
      <c r="CZ1039" s="118"/>
      <c r="DA1039" s="93"/>
      <c r="DB1039" s="93"/>
      <c r="DC1039" s="110"/>
      <c r="DD1039" s="118"/>
      <c r="DE1039" s="93"/>
      <c r="DF1039" s="93"/>
      <c r="DG1039" s="110"/>
      <c r="DH1039" s="118"/>
      <c r="DI1039" s="93"/>
      <c r="DJ1039" s="93"/>
      <c r="DK1039" s="110"/>
      <c r="DL1039" s="118"/>
      <c r="DM1039" s="93"/>
      <c r="DN1039" s="93"/>
      <c r="DO1039" s="110"/>
      <c r="DP1039" s="118"/>
      <c r="DQ1039" s="93"/>
      <c r="DR1039" s="93"/>
      <c r="DS1039" s="110"/>
      <c r="DT1039" s="118"/>
      <c r="DU1039" s="93"/>
      <c r="DV1039" s="93"/>
      <c r="DW1039" s="110"/>
      <c r="DX1039" s="118"/>
      <c r="DY1039" s="93"/>
      <c r="DZ1039" s="93"/>
      <c r="EA1039" s="110"/>
      <c r="EB1039" s="118"/>
      <c r="EC1039" s="93"/>
      <c r="ED1039" s="93"/>
      <c r="EE1039" s="110"/>
      <c r="EF1039" s="118"/>
      <c r="EG1039" s="93"/>
      <c r="EH1039" s="93"/>
      <c r="EI1039" s="110"/>
      <c r="EJ1039" s="118"/>
      <c r="EK1039" s="93"/>
      <c r="EL1039" s="93"/>
      <c r="EM1039" s="110"/>
      <c r="EN1039" s="118"/>
      <c r="EO1039" s="93"/>
      <c r="EP1039" s="93"/>
      <c r="EQ1039" s="110"/>
      <c r="ER1039" s="118"/>
      <c r="ES1039" s="93"/>
      <c r="ET1039" s="93"/>
      <c r="EU1039" s="110"/>
      <c r="EV1039" s="118"/>
      <c r="EW1039" s="93"/>
      <c r="EX1039" s="93"/>
      <c r="EY1039" s="110"/>
      <c r="EZ1039" s="118"/>
      <c r="FA1039" s="93"/>
      <c r="FB1039" s="93"/>
      <c r="FC1039" s="110"/>
      <c r="FD1039" s="118"/>
      <c r="FE1039" s="93"/>
      <c r="FF1039" s="93"/>
      <c r="FG1039" s="110"/>
      <c r="FH1039" s="118"/>
      <c r="FI1039" s="93"/>
      <c r="FJ1039" s="93"/>
      <c r="FK1039" s="110"/>
      <c r="FL1039" s="118"/>
      <c r="FM1039" s="93"/>
      <c r="FN1039" s="93"/>
      <c r="FO1039" s="110"/>
      <c r="FP1039" s="118"/>
      <c r="FQ1039" s="93"/>
      <c r="FR1039" s="93"/>
      <c r="FS1039" s="110"/>
      <c r="FT1039" s="118"/>
      <c r="FU1039" s="93"/>
      <c r="FV1039" s="93"/>
      <c r="FW1039" s="110"/>
      <c r="FX1039" s="118"/>
      <c r="FY1039" s="93"/>
      <c r="FZ1039" s="93"/>
      <c r="GA1039" s="110"/>
      <c r="GB1039" s="118"/>
      <c r="GC1039" s="93"/>
      <c r="GD1039" s="93"/>
      <c r="GE1039" s="110"/>
      <c r="GF1039" s="118"/>
      <c r="GG1039" s="93"/>
      <c r="GH1039" s="93"/>
      <c r="GI1039" s="110"/>
      <c r="GJ1039" s="118"/>
      <c r="GK1039" s="93"/>
      <c r="GL1039" s="93"/>
      <c r="GM1039" s="110"/>
      <c r="GN1039" s="118"/>
      <c r="GO1039" s="93"/>
      <c r="GP1039" s="93"/>
      <c r="GQ1039" s="110"/>
    </row>
    <row r="1040" spans="1:199" ht="15.75" x14ac:dyDescent="0.25">
      <c r="A1040">
        <f t="shared" si="744"/>
        <v>1</v>
      </c>
      <c r="B1040">
        <f t="shared" si="745"/>
        <v>1900</v>
      </c>
      <c r="D1040" s="93"/>
      <c r="E1040" s="93"/>
      <c r="F1040" s="93"/>
      <c r="G1040" s="110"/>
      <c r="H1040" s="118"/>
      <c r="I1040" s="93"/>
      <c r="J1040" s="93"/>
      <c r="K1040" s="110"/>
      <c r="L1040" s="118"/>
      <c r="M1040" s="93"/>
      <c r="N1040" s="93"/>
      <c r="O1040" s="110"/>
      <c r="P1040" s="118"/>
      <c r="Q1040" s="93"/>
      <c r="R1040" s="93"/>
      <c r="S1040" s="110"/>
      <c r="T1040" s="118"/>
      <c r="U1040" s="93"/>
      <c r="V1040" s="93"/>
      <c r="W1040" s="110"/>
      <c r="X1040" s="118"/>
      <c r="Y1040" s="93"/>
      <c r="Z1040" s="93"/>
      <c r="AA1040" s="110"/>
      <c r="AB1040" s="118"/>
      <c r="AC1040" s="93"/>
      <c r="AD1040" s="93"/>
      <c r="AE1040" s="110"/>
      <c r="AF1040" s="118"/>
      <c r="AG1040" s="93"/>
      <c r="AH1040" s="93"/>
      <c r="AI1040" s="110"/>
      <c r="AJ1040" s="118"/>
      <c r="AK1040" s="93"/>
      <c r="AL1040" s="93"/>
      <c r="AM1040" s="110"/>
      <c r="AN1040" s="118"/>
      <c r="AO1040" s="93"/>
      <c r="AP1040" s="93"/>
      <c r="AQ1040" s="110"/>
      <c r="AR1040" s="118"/>
      <c r="AS1040" s="93"/>
      <c r="AT1040" s="93"/>
      <c r="AU1040" s="110"/>
      <c r="AV1040" s="118"/>
      <c r="AW1040" s="93"/>
      <c r="AX1040" s="93"/>
      <c r="AY1040" s="110"/>
      <c r="AZ1040" s="118"/>
      <c r="BA1040" s="93"/>
      <c r="BB1040" s="93"/>
      <c r="BC1040" s="110"/>
      <c r="BD1040" s="118"/>
      <c r="BE1040" s="93"/>
      <c r="BF1040" s="93"/>
      <c r="BG1040" s="110"/>
      <c r="BH1040" s="118"/>
      <c r="BI1040" s="93"/>
      <c r="BJ1040" s="93"/>
      <c r="BK1040" s="110"/>
      <c r="BL1040" s="118"/>
      <c r="BM1040" s="93"/>
      <c r="BN1040" s="93"/>
      <c r="BO1040" s="110"/>
      <c r="BP1040" s="118"/>
      <c r="BQ1040" s="93"/>
      <c r="BR1040" s="93"/>
      <c r="BS1040" s="110"/>
      <c r="BT1040" s="118"/>
      <c r="BU1040" s="93"/>
      <c r="BV1040" s="93"/>
      <c r="BW1040" s="110"/>
      <c r="BX1040" s="118"/>
      <c r="BY1040" s="93"/>
      <c r="BZ1040" s="93"/>
      <c r="CA1040" s="110"/>
      <c r="CB1040" s="118"/>
      <c r="CC1040" s="93"/>
      <c r="CD1040" s="93"/>
      <c r="CE1040" s="110"/>
      <c r="CF1040" s="118"/>
      <c r="CG1040" s="93"/>
      <c r="CH1040" s="93"/>
      <c r="CI1040" s="110"/>
      <c r="CJ1040" s="118"/>
      <c r="CK1040" s="93"/>
      <c r="CL1040" s="93"/>
      <c r="CM1040" s="110"/>
      <c r="CN1040" s="118"/>
      <c r="CO1040" s="93"/>
      <c r="CP1040" s="93"/>
      <c r="CQ1040" s="110"/>
      <c r="CR1040" s="118"/>
      <c r="CS1040" s="93"/>
      <c r="CT1040" s="93"/>
      <c r="CU1040" s="110"/>
      <c r="CV1040" s="118"/>
      <c r="CW1040" s="93"/>
      <c r="CX1040" s="93"/>
      <c r="CY1040" s="110"/>
      <c r="CZ1040" s="118"/>
      <c r="DA1040" s="93"/>
      <c r="DB1040" s="93"/>
      <c r="DC1040" s="110"/>
      <c r="DD1040" s="118"/>
      <c r="DE1040" s="93"/>
      <c r="DF1040" s="93"/>
      <c r="DG1040" s="110"/>
      <c r="DH1040" s="118"/>
      <c r="DI1040" s="93"/>
      <c r="DJ1040" s="93"/>
      <c r="DK1040" s="110"/>
      <c r="DL1040" s="118"/>
      <c r="DM1040" s="93"/>
      <c r="DN1040" s="93"/>
      <c r="DO1040" s="110"/>
      <c r="DP1040" s="118"/>
      <c r="DQ1040" s="93"/>
      <c r="DR1040" s="93"/>
      <c r="DS1040" s="110"/>
      <c r="DT1040" s="118"/>
      <c r="DU1040" s="93"/>
      <c r="DV1040" s="93"/>
      <c r="DW1040" s="110"/>
      <c r="DX1040" s="118"/>
      <c r="DY1040" s="93"/>
      <c r="DZ1040" s="93"/>
      <c r="EA1040" s="110"/>
      <c r="EB1040" s="118"/>
      <c r="EC1040" s="93"/>
      <c r="ED1040" s="93"/>
      <c r="EE1040" s="110"/>
      <c r="EF1040" s="118"/>
      <c r="EG1040" s="93"/>
      <c r="EH1040" s="93"/>
      <c r="EI1040" s="110"/>
      <c r="EJ1040" s="118"/>
      <c r="EK1040" s="93"/>
      <c r="EL1040" s="93"/>
      <c r="EM1040" s="110"/>
      <c r="EN1040" s="118"/>
      <c r="EO1040" s="93"/>
      <c r="EP1040" s="93"/>
      <c r="EQ1040" s="110"/>
      <c r="ER1040" s="118"/>
      <c r="ES1040" s="93"/>
      <c r="ET1040" s="93"/>
      <c r="EU1040" s="110"/>
      <c r="EV1040" s="118"/>
      <c r="EW1040" s="93"/>
      <c r="EX1040" s="93"/>
      <c r="EY1040" s="110"/>
      <c r="EZ1040" s="118"/>
      <c r="FA1040" s="93"/>
      <c r="FB1040" s="93"/>
      <c r="FC1040" s="110"/>
      <c r="FD1040" s="118"/>
      <c r="FE1040" s="93"/>
      <c r="FF1040" s="93"/>
      <c r="FG1040" s="110"/>
      <c r="FH1040" s="118"/>
      <c r="FI1040" s="93"/>
      <c r="FJ1040" s="93"/>
      <c r="FK1040" s="110"/>
      <c r="FL1040" s="118"/>
      <c r="FM1040" s="93"/>
      <c r="FN1040" s="93"/>
      <c r="FO1040" s="110"/>
      <c r="FP1040" s="118"/>
      <c r="FQ1040" s="93"/>
      <c r="FR1040" s="93"/>
      <c r="FS1040" s="110"/>
      <c r="FT1040" s="118"/>
      <c r="FU1040" s="93"/>
      <c r="FV1040" s="93"/>
      <c r="FW1040" s="110"/>
      <c r="FX1040" s="118"/>
      <c r="FY1040" s="93"/>
      <c r="FZ1040" s="93"/>
      <c r="GA1040" s="110"/>
      <c r="GB1040" s="118"/>
      <c r="GC1040" s="93"/>
      <c r="GD1040" s="93"/>
      <c r="GE1040" s="110"/>
      <c r="GF1040" s="118"/>
      <c r="GG1040" s="93"/>
      <c r="GH1040" s="93"/>
      <c r="GI1040" s="110"/>
      <c r="GJ1040" s="118"/>
      <c r="GK1040" s="93"/>
      <c r="GL1040" s="93"/>
      <c r="GM1040" s="110"/>
      <c r="GN1040" s="118"/>
      <c r="GO1040" s="93"/>
      <c r="GP1040" s="93"/>
      <c r="GQ1040" s="110"/>
    </row>
    <row r="1041" spans="1:199" ht="15.75" x14ac:dyDescent="0.25">
      <c r="A1041">
        <f t="shared" si="744"/>
        <v>1</v>
      </c>
      <c r="B1041">
        <f t="shared" si="745"/>
        <v>1900</v>
      </c>
      <c r="D1041" s="93"/>
      <c r="E1041" s="93"/>
      <c r="F1041" s="93"/>
      <c r="G1041" s="110"/>
      <c r="H1041" s="118"/>
      <c r="I1041" s="93"/>
      <c r="J1041" s="93"/>
      <c r="K1041" s="110"/>
      <c r="L1041" s="118"/>
      <c r="M1041" s="93"/>
      <c r="N1041" s="93"/>
      <c r="O1041" s="110"/>
      <c r="P1041" s="118"/>
      <c r="Q1041" s="93"/>
      <c r="R1041" s="93"/>
      <c r="S1041" s="110"/>
      <c r="T1041" s="118"/>
      <c r="U1041" s="93"/>
      <c r="V1041" s="93"/>
      <c r="W1041" s="110"/>
      <c r="X1041" s="118"/>
      <c r="Y1041" s="93"/>
      <c r="Z1041" s="93"/>
      <c r="AA1041" s="110"/>
      <c r="AB1041" s="118"/>
      <c r="AC1041" s="93"/>
      <c r="AD1041" s="93"/>
      <c r="AE1041" s="110"/>
      <c r="AF1041" s="118"/>
      <c r="AG1041" s="93"/>
      <c r="AH1041" s="93"/>
      <c r="AI1041" s="110"/>
      <c r="AJ1041" s="118"/>
      <c r="AK1041" s="93"/>
      <c r="AL1041" s="93"/>
      <c r="AM1041" s="110"/>
      <c r="AN1041" s="118"/>
      <c r="AO1041" s="93"/>
      <c r="AP1041" s="93"/>
      <c r="AQ1041" s="110"/>
      <c r="AR1041" s="118"/>
      <c r="AS1041" s="93"/>
      <c r="AT1041" s="93"/>
      <c r="AU1041" s="110"/>
      <c r="AV1041" s="118"/>
      <c r="AW1041" s="93"/>
      <c r="AX1041" s="93"/>
      <c r="AY1041" s="110"/>
      <c r="AZ1041" s="118"/>
      <c r="BA1041" s="93"/>
      <c r="BB1041" s="93"/>
      <c r="BC1041" s="110"/>
      <c r="BD1041" s="118"/>
      <c r="BE1041" s="93"/>
      <c r="BF1041" s="93"/>
      <c r="BG1041" s="110"/>
      <c r="BH1041" s="118"/>
      <c r="BI1041" s="93"/>
      <c r="BJ1041" s="93"/>
      <c r="BK1041" s="110"/>
      <c r="BL1041" s="118"/>
      <c r="BM1041" s="93"/>
      <c r="BN1041" s="93"/>
      <c r="BO1041" s="110"/>
      <c r="BP1041" s="118"/>
      <c r="BQ1041" s="93"/>
      <c r="BR1041" s="93"/>
      <c r="BS1041" s="110"/>
      <c r="BT1041" s="118"/>
      <c r="BU1041" s="93"/>
      <c r="BV1041" s="93"/>
      <c r="BW1041" s="110"/>
      <c r="BX1041" s="118"/>
      <c r="BY1041" s="93"/>
      <c r="BZ1041" s="93"/>
      <c r="CA1041" s="110"/>
      <c r="CB1041" s="118"/>
      <c r="CC1041" s="93"/>
      <c r="CD1041" s="93"/>
      <c r="CE1041" s="110"/>
      <c r="CF1041" s="118"/>
      <c r="CG1041" s="93"/>
      <c r="CH1041" s="93"/>
      <c r="CI1041" s="110"/>
      <c r="CJ1041" s="118"/>
      <c r="CK1041" s="93"/>
      <c r="CL1041" s="93"/>
      <c r="CM1041" s="110"/>
      <c r="CN1041" s="118"/>
      <c r="CO1041" s="93"/>
      <c r="CP1041" s="93"/>
      <c r="CQ1041" s="110"/>
      <c r="CR1041" s="118"/>
      <c r="CS1041" s="93"/>
      <c r="CT1041" s="93"/>
      <c r="CU1041" s="110"/>
      <c r="CV1041" s="118"/>
      <c r="CW1041" s="93"/>
      <c r="CX1041" s="93"/>
      <c r="CY1041" s="110"/>
      <c r="CZ1041" s="118"/>
      <c r="DA1041" s="93"/>
      <c r="DB1041" s="93"/>
      <c r="DC1041" s="110"/>
      <c r="DD1041" s="118"/>
      <c r="DE1041" s="93"/>
      <c r="DF1041" s="93"/>
      <c r="DG1041" s="110"/>
      <c r="DH1041" s="118"/>
      <c r="DI1041" s="93"/>
      <c r="DJ1041" s="93"/>
      <c r="DK1041" s="110"/>
      <c r="DL1041" s="118"/>
      <c r="DM1041" s="93"/>
      <c r="DN1041" s="93"/>
      <c r="DO1041" s="110"/>
      <c r="DP1041" s="118"/>
      <c r="DQ1041" s="93"/>
      <c r="DR1041" s="93"/>
      <c r="DS1041" s="110"/>
      <c r="DT1041" s="118"/>
      <c r="DU1041" s="93"/>
      <c r="DV1041" s="93"/>
      <c r="DW1041" s="110"/>
      <c r="DX1041" s="118"/>
      <c r="DY1041" s="93"/>
      <c r="DZ1041" s="93"/>
      <c r="EA1041" s="110"/>
      <c r="EB1041" s="118"/>
      <c r="EC1041" s="93"/>
      <c r="ED1041" s="93"/>
      <c r="EE1041" s="110"/>
      <c r="EF1041" s="118"/>
      <c r="EG1041" s="93"/>
      <c r="EH1041" s="93"/>
      <c r="EI1041" s="110"/>
      <c r="EJ1041" s="118"/>
      <c r="EK1041" s="93"/>
      <c r="EL1041" s="93"/>
      <c r="EM1041" s="110"/>
      <c r="EN1041" s="118"/>
      <c r="EO1041" s="93"/>
      <c r="EP1041" s="93"/>
      <c r="EQ1041" s="110"/>
      <c r="ER1041" s="118"/>
      <c r="ES1041" s="93"/>
      <c r="ET1041" s="93"/>
      <c r="EU1041" s="110"/>
      <c r="EV1041" s="118"/>
      <c r="EW1041" s="93"/>
      <c r="EX1041" s="93"/>
      <c r="EY1041" s="110"/>
      <c r="EZ1041" s="118"/>
      <c r="FA1041" s="93"/>
      <c r="FB1041" s="93"/>
      <c r="FC1041" s="110"/>
      <c r="FD1041" s="118"/>
      <c r="FE1041" s="93"/>
      <c r="FF1041" s="93"/>
      <c r="FG1041" s="110"/>
      <c r="FH1041" s="118"/>
      <c r="FI1041" s="93"/>
      <c r="FJ1041" s="93"/>
      <c r="FK1041" s="110"/>
      <c r="FL1041" s="118"/>
      <c r="FM1041" s="93"/>
      <c r="FN1041" s="93"/>
      <c r="FO1041" s="110"/>
      <c r="FP1041" s="118"/>
      <c r="FQ1041" s="93"/>
      <c r="FR1041" s="93"/>
      <c r="FS1041" s="110"/>
      <c r="FT1041" s="118"/>
      <c r="FU1041" s="93"/>
      <c r="FV1041" s="93"/>
      <c r="FW1041" s="110"/>
      <c r="FX1041" s="118"/>
      <c r="FY1041" s="93"/>
      <c r="FZ1041" s="93"/>
      <c r="GA1041" s="110"/>
      <c r="GB1041" s="118"/>
      <c r="GC1041" s="93"/>
      <c r="GD1041" s="93"/>
      <c r="GE1041" s="110"/>
      <c r="GF1041" s="118"/>
      <c r="GG1041" s="93"/>
      <c r="GH1041" s="93"/>
      <c r="GI1041" s="110"/>
      <c r="GJ1041" s="118"/>
      <c r="GK1041" s="93"/>
      <c r="GL1041" s="93"/>
      <c r="GM1041" s="110"/>
      <c r="GN1041" s="118"/>
      <c r="GO1041" s="93"/>
      <c r="GP1041" s="93"/>
      <c r="GQ1041" s="110"/>
    </row>
    <row r="1042" spans="1:199" ht="15.75" x14ac:dyDescent="0.25">
      <c r="A1042">
        <f t="shared" si="744"/>
        <v>1</v>
      </c>
      <c r="B1042">
        <f t="shared" si="745"/>
        <v>1900</v>
      </c>
      <c r="D1042" s="93"/>
      <c r="E1042" s="93"/>
      <c r="F1042" s="93"/>
      <c r="G1042" s="110"/>
      <c r="H1042" s="118"/>
      <c r="I1042" s="93"/>
      <c r="J1042" s="93"/>
      <c r="K1042" s="110"/>
      <c r="L1042" s="118"/>
      <c r="M1042" s="93"/>
      <c r="N1042" s="93"/>
      <c r="O1042" s="110"/>
      <c r="P1042" s="118"/>
      <c r="Q1042" s="93"/>
      <c r="R1042" s="93"/>
      <c r="S1042" s="110"/>
      <c r="T1042" s="118"/>
      <c r="U1042" s="93"/>
      <c r="V1042" s="93"/>
      <c r="W1042" s="110"/>
      <c r="X1042" s="118"/>
      <c r="Y1042" s="93"/>
      <c r="Z1042" s="93"/>
      <c r="AA1042" s="110"/>
      <c r="AB1042" s="118"/>
      <c r="AC1042" s="93"/>
      <c r="AD1042" s="93"/>
      <c r="AE1042" s="110"/>
      <c r="AF1042" s="118"/>
      <c r="AG1042" s="93"/>
      <c r="AH1042" s="93"/>
      <c r="AI1042" s="110"/>
      <c r="AJ1042" s="118"/>
      <c r="AK1042" s="93"/>
      <c r="AL1042" s="93"/>
      <c r="AM1042" s="110"/>
      <c r="AN1042" s="118"/>
      <c r="AO1042" s="93"/>
      <c r="AP1042" s="93"/>
      <c r="AQ1042" s="110"/>
      <c r="AR1042" s="118"/>
      <c r="AS1042" s="93"/>
      <c r="AT1042" s="93"/>
      <c r="AU1042" s="110"/>
      <c r="AV1042" s="118"/>
      <c r="AW1042" s="93"/>
      <c r="AX1042" s="93"/>
      <c r="AY1042" s="110"/>
      <c r="AZ1042" s="118"/>
      <c r="BA1042" s="93"/>
      <c r="BB1042" s="93"/>
      <c r="BC1042" s="110"/>
      <c r="BD1042" s="118"/>
      <c r="BE1042" s="93"/>
      <c r="BF1042" s="93"/>
      <c r="BG1042" s="110"/>
      <c r="BH1042" s="118"/>
      <c r="BI1042" s="93"/>
      <c r="BJ1042" s="93"/>
      <c r="BK1042" s="110"/>
      <c r="BL1042" s="118"/>
      <c r="BM1042" s="93"/>
      <c r="BN1042" s="93"/>
      <c r="BO1042" s="110"/>
      <c r="BP1042" s="118"/>
      <c r="BQ1042" s="93"/>
      <c r="BR1042" s="93"/>
      <c r="BS1042" s="110"/>
      <c r="BT1042" s="118"/>
      <c r="BU1042" s="93"/>
      <c r="BV1042" s="93"/>
      <c r="BW1042" s="110"/>
      <c r="BX1042" s="118"/>
      <c r="BY1042" s="93"/>
      <c r="BZ1042" s="93"/>
      <c r="CA1042" s="110"/>
      <c r="CB1042" s="118"/>
      <c r="CC1042" s="93"/>
      <c r="CD1042" s="93"/>
      <c r="CE1042" s="110"/>
      <c r="CF1042" s="118"/>
      <c r="CG1042" s="93"/>
      <c r="CH1042" s="93"/>
      <c r="CI1042" s="110"/>
      <c r="CJ1042" s="118"/>
      <c r="CK1042" s="93"/>
      <c r="CL1042" s="93"/>
      <c r="CM1042" s="110"/>
      <c r="CN1042" s="118"/>
      <c r="CO1042" s="93"/>
      <c r="CP1042" s="93"/>
      <c r="CQ1042" s="110"/>
      <c r="CR1042" s="118"/>
      <c r="CS1042" s="93"/>
      <c r="CT1042" s="93"/>
      <c r="CU1042" s="110"/>
      <c r="CV1042" s="118"/>
      <c r="CW1042" s="93"/>
      <c r="CX1042" s="93"/>
      <c r="CY1042" s="110"/>
      <c r="CZ1042" s="118"/>
      <c r="DA1042" s="93"/>
      <c r="DB1042" s="93"/>
      <c r="DC1042" s="110"/>
      <c r="DD1042" s="118"/>
      <c r="DE1042" s="93"/>
      <c r="DF1042" s="93"/>
      <c r="DG1042" s="110"/>
      <c r="DH1042" s="118"/>
      <c r="DI1042" s="93"/>
      <c r="DJ1042" s="93"/>
      <c r="DK1042" s="110"/>
      <c r="DL1042" s="118"/>
      <c r="DM1042" s="93"/>
      <c r="DN1042" s="93"/>
      <c r="DO1042" s="110"/>
      <c r="DP1042" s="118"/>
      <c r="DQ1042" s="93"/>
      <c r="DR1042" s="93"/>
      <c r="DS1042" s="110"/>
      <c r="DT1042" s="118"/>
      <c r="DU1042" s="93"/>
      <c r="DV1042" s="93"/>
      <c r="DW1042" s="110"/>
      <c r="DX1042" s="118"/>
      <c r="DY1042" s="93"/>
      <c r="DZ1042" s="93"/>
      <c r="EA1042" s="110"/>
      <c r="EB1042" s="118"/>
      <c r="EC1042" s="93"/>
      <c r="ED1042" s="93"/>
      <c r="EE1042" s="110"/>
      <c r="EF1042" s="118"/>
      <c r="EG1042" s="93"/>
      <c r="EH1042" s="93"/>
      <c r="EI1042" s="110"/>
      <c r="EJ1042" s="118"/>
      <c r="EK1042" s="93"/>
      <c r="EL1042" s="93"/>
      <c r="EM1042" s="110"/>
      <c r="EN1042" s="118"/>
      <c r="EO1042" s="93"/>
      <c r="EP1042" s="93"/>
      <c r="EQ1042" s="110"/>
      <c r="ER1042" s="118"/>
      <c r="ES1042" s="93"/>
      <c r="ET1042" s="93"/>
      <c r="EU1042" s="110"/>
      <c r="EV1042" s="118"/>
      <c r="EW1042" s="93"/>
      <c r="EX1042" s="93"/>
      <c r="EY1042" s="110"/>
      <c r="EZ1042" s="118"/>
      <c r="FA1042" s="93"/>
      <c r="FB1042" s="93"/>
      <c r="FC1042" s="110"/>
      <c r="FD1042" s="118"/>
      <c r="FE1042" s="93"/>
      <c r="FF1042" s="93"/>
      <c r="FG1042" s="110"/>
      <c r="FH1042" s="118"/>
      <c r="FI1042" s="93"/>
      <c r="FJ1042" s="93"/>
      <c r="FK1042" s="110"/>
      <c r="FL1042" s="118"/>
      <c r="FM1042" s="93"/>
      <c r="FN1042" s="93"/>
      <c r="FO1042" s="110"/>
      <c r="FP1042" s="118"/>
      <c r="FQ1042" s="93"/>
      <c r="FR1042" s="93"/>
      <c r="FS1042" s="110"/>
      <c r="FT1042" s="118"/>
      <c r="FU1042" s="93"/>
      <c r="FV1042" s="93"/>
      <c r="FW1042" s="110"/>
      <c r="FX1042" s="118"/>
      <c r="FY1042" s="93"/>
      <c r="FZ1042" s="93"/>
      <c r="GA1042" s="110"/>
      <c r="GB1042" s="118"/>
      <c r="GC1042" s="93"/>
      <c r="GD1042" s="93"/>
      <c r="GE1042" s="110"/>
      <c r="GF1042" s="118"/>
      <c r="GG1042" s="93"/>
      <c r="GH1042" s="93"/>
      <c r="GI1042" s="110"/>
      <c r="GJ1042" s="118"/>
      <c r="GK1042" s="93"/>
      <c r="GL1042" s="93"/>
      <c r="GM1042" s="110"/>
      <c r="GN1042" s="118"/>
      <c r="GO1042" s="93"/>
      <c r="GP1042" s="93"/>
      <c r="GQ1042" s="110"/>
    </row>
    <row r="1043" spans="1:199" ht="15.75" x14ac:dyDescent="0.25">
      <c r="A1043">
        <f t="shared" si="744"/>
        <v>1</v>
      </c>
      <c r="B1043">
        <f t="shared" si="745"/>
        <v>1900</v>
      </c>
      <c r="D1043" s="93"/>
      <c r="E1043" s="93"/>
      <c r="F1043" s="93"/>
      <c r="G1043" s="110"/>
      <c r="H1043" s="118"/>
      <c r="I1043" s="93"/>
      <c r="J1043" s="93"/>
      <c r="K1043" s="110"/>
      <c r="L1043" s="118"/>
      <c r="M1043" s="93"/>
      <c r="N1043" s="93"/>
      <c r="O1043" s="110"/>
      <c r="P1043" s="118"/>
      <c r="Q1043" s="93"/>
      <c r="R1043" s="93"/>
      <c r="S1043" s="110"/>
      <c r="T1043" s="118"/>
      <c r="U1043" s="93"/>
      <c r="V1043" s="93"/>
      <c r="W1043" s="110"/>
      <c r="X1043" s="118"/>
      <c r="Y1043" s="93"/>
      <c r="Z1043" s="93"/>
      <c r="AA1043" s="110"/>
      <c r="AB1043" s="118"/>
      <c r="AC1043" s="93"/>
      <c r="AD1043" s="93"/>
      <c r="AE1043" s="110"/>
      <c r="AF1043" s="118"/>
      <c r="AG1043" s="93"/>
      <c r="AH1043" s="93"/>
      <c r="AI1043" s="110"/>
      <c r="AJ1043" s="118"/>
      <c r="AK1043" s="93"/>
      <c r="AL1043" s="93"/>
      <c r="AM1043" s="110"/>
      <c r="AN1043" s="118"/>
      <c r="AO1043" s="93"/>
      <c r="AP1043" s="93"/>
      <c r="AQ1043" s="110"/>
      <c r="AR1043" s="118"/>
      <c r="AS1043" s="93"/>
      <c r="AT1043" s="93"/>
      <c r="AU1043" s="110"/>
      <c r="AV1043" s="118"/>
      <c r="AW1043" s="93"/>
      <c r="AX1043" s="93"/>
      <c r="AY1043" s="110"/>
      <c r="AZ1043" s="118"/>
      <c r="BA1043" s="93"/>
      <c r="BB1043" s="93"/>
      <c r="BC1043" s="110"/>
      <c r="BD1043" s="118"/>
      <c r="BE1043" s="93"/>
      <c r="BF1043" s="93"/>
      <c r="BG1043" s="110"/>
      <c r="BH1043" s="118"/>
      <c r="BI1043" s="93"/>
      <c r="BJ1043" s="93"/>
      <c r="BK1043" s="110"/>
      <c r="BL1043" s="118"/>
      <c r="BM1043" s="93"/>
      <c r="BN1043" s="93"/>
      <c r="BO1043" s="110"/>
      <c r="BP1043" s="118"/>
      <c r="BQ1043" s="93"/>
      <c r="BR1043" s="93"/>
      <c r="BS1043" s="110"/>
      <c r="BT1043" s="118"/>
      <c r="BU1043" s="93"/>
      <c r="BV1043" s="93"/>
      <c r="BW1043" s="110"/>
      <c r="BX1043" s="118"/>
      <c r="BY1043" s="93"/>
      <c r="BZ1043" s="93"/>
      <c r="CA1043" s="110"/>
      <c r="CB1043" s="118"/>
      <c r="CC1043" s="93"/>
      <c r="CD1043" s="93"/>
      <c r="CE1043" s="110"/>
      <c r="CF1043" s="118"/>
      <c r="CG1043" s="93"/>
      <c r="CH1043" s="93"/>
      <c r="CI1043" s="110"/>
      <c r="CJ1043" s="118"/>
      <c r="CK1043" s="93"/>
      <c r="CL1043" s="93"/>
      <c r="CM1043" s="110"/>
      <c r="CN1043" s="118"/>
      <c r="CO1043" s="93"/>
      <c r="CP1043" s="93"/>
      <c r="CQ1043" s="110"/>
      <c r="CR1043" s="118"/>
      <c r="CS1043" s="93"/>
      <c r="CT1043" s="93"/>
      <c r="CU1043" s="110"/>
      <c r="CV1043" s="118"/>
      <c r="CW1043" s="93"/>
      <c r="CX1043" s="93"/>
      <c r="CY1043" s="110"/>
      <c r="CZ1043" s="118"/>
      <c r="DA1043" s="93"/>
      <c r="DB1043" s="93"/>
      <c r="DC1043" s="110"/>
      <c r="DD1043" s="118"/>
      <c r="DE1043" s="93"/>
      <c r="DF1043" s="93"/>
      <c r="DG1043" s="110"/>
      <c r="DH1043" s="118"/>
      <c r="DI1043" s="93"/>
      <c r="DJ1043" s="93"/>
      <c r="DK1043" s="110"/>
      <c r="DL1043" s="118"/>
      <c r="DM1043" s="93"/>
      <c r="DN1043" s="93"/>
      <c r="DO1043" s="110"/>
      <c r="DP1043" s="118"/>
      <c r="DQ1043" s="93"/>
      <c r="DR1043" s="93"/>
      <c r="DS1043" s="110"/>
      <c r="DT1043" s="118"/>
      <c r="DU1043" s="93"/>
      <c r="DV1043" s="93"/>
      <c r="DW1043" s="110"/>
      <c r="DX1043" s="118"/>
      <c r="DY1043" s="93"/>
      <c r="DZ1043" s="93"/>
      <c r="EA1043" s="110"/>
      <c r="EB1043" s="118"/>
      <c r="EC1043" s="93"/>
      <c r="ED1043" s="93"/>
      <c r="EE1043" s="110"/>
      <c r="EF1043" s="118"/>
      <c r="EG1043" s="93"/>
      <c r="EH1043" s="93"/>
      <c r="EI1043" s="110"/>
      <c r="EJ1043" s="118"/>
      <c r="EK1043" s="93"/>
      <c r="EL1043" s="93"/>
      <c r="EM1043" s="110"/>
      <c r="EN1043" s="118"/>
      <c r="EO1043" s="93"/>
      <c r="EP1043" s="93"/>
      <c r="EQ1043" s="110"/>
      <c r="ER1043" s="118"/>
      <c r="ES1043" s="93"/>
      <c r="ET1043" s="93"/>
      <c r="EU1043" s="110"/>
      <c r="EV1043" s="118"/>
      <c r="EW1043" s="93"/>
      <c r="EX1043" s="93"/>
      <c r="EY1043" s="110"/>
      <c r="EZ1043" s="118"/>
      <c r="FA1043" s="93"/>
      <c r="FB1043" s="93"/>
      <c r="FC1043" s="110"/>
      <c r="FD1043" s="118"/>
      <c r="FE1043" s="93"/>
      <c r="FF1043" s="93"/>
      <c r="FG1043" s="110"/>
      <c r="FH1043" s="118"/>
      <c r="FI1043" s="93"/>
      <c r="FJ1043" s="93"/>
      <c r="FK1043" s="110"/>
      <c r="FL1043" s="118"/>
      <c r="FM1043" s="93"/>
      <c r="FN1043" s="93"/>
      <c r="FO1043" s="110"/>
      <c r="FP1043" s="118"/>
      <c r="FQ1043" s="93"/>
      <c r="FR1043" s="93"/>
      <c r="FS1043" s="110"/>
      <c r="FT1043" s="118"/>
      <c r="FU1043" s="93"/>
      <c r="FV1043" s="93"/>
      <c r="FW1043" s="110"/>
      <c r="FX1043" s="118"/>
      <c r="FY1043" s="93"/>
      <c r="FZ1043" s="93"/>
      <c r="GA1043" s="110"/>
      <c r="GB1043" s="118"/>
      <c r="GC1043" s="93"/>
      <c r="GD1043" s="93"/>
      <c r="GE1043" s="110"/>
      <c r="GF1043" s="118"/>
      <c r="GG1043" s="93"/>
      <c r="GH1043" s="93"/>
      <c r="GI1043" s="110"/>
      <c r="GJ1043" s="118"/>
      <c r="GK1043" s="93"/>
      <c r="GL1043" s="93"/>
      <c r="GM1043" s="110"/>
      <c r="GN1043" s="118"/>
      <c r="GO1043" s="93"/>
      <c r="GP1043" s="93"/>
      <c r="GQ1043" s="110"/>
    </row>
    <row r="1044" spans="1:199" ht="15.75" x14ac:dyDescent="0.25">
      <c r="A1044">
        <f t="shared" si="744"/>
        <v>1</v>
      </c>
      <c r="B1044">
        <f t="shared" si="745"/>
        <v>1900</v>
      </c>
      <c r="D1044" s="93"/>
      <c r="E1044" s="93"/>
      <c r="F1044" s="93"/>
      <c r="G1044" s="110"/>
      <c r="H1044" s="118"/>
      <c r="I1044" s="93"/>
      <c r="J1044" s="93"/>
      <c r="K1044" s="110"/>
      <c r="L1044" s="118"/>
      <c r="M1044" s="93"/>
      <c r="N1044" s="93"/>
      <c r="O1044" s="110"/>
      <c r="P1044" s="118"/>
      <c r="Q1044" s="93"/>
      <c r="R1044" s="93"/>
      <c r="S1044" s="110"/>
      <c r="T1044" s="118"/>
      <c r="U1044" s="93"/>
      <c r="V1044" s="93"/>
      <c r="W1044" s="110"/>
      <c r="X1044" s="118"/>
      <c r="Y1044" s="93"/>
      <c r="Z1044" s="93"/>
      <c r="AA1044" s="110"/>
      <c r="AB1044" s="118"/>
      <c r="AC1044" s="93"/>
      <c r="AD1044" s="93"/>
      <c r="AE1044" s="110"/>
      <c r="AF1044" s="118"/>
      <c r="AG1044" s="93"/>
      <c r="AH1044" s="93"/>
      <c r="AI1044" s="110"/>
      <c r="AJ1044" s="118"/>
      <c r="AK1044" s="93"/>
      <c r="AL1044" s="93"/>
      <c r="AM1044" s="110"/>
      <c r="AN1044" s="118"/>
      <c r="AO1044" s="93"/>
      <c r="AP1044" s="93"/>
      <c r="AQ1044" s="110"/>
      <c r="AR1044" s="118"/>
      <c r="AS1044" s="93"/>
      <c r="AT1044" s="93"/>
      <c r="AU1044" s="110"/>
      <c r="AV1044" s="118"/>
      <c r="AW1044" s="93"/>
      <c r="AX1044" s="93"/>
      <c r="AY1044" s="110"/>
      <c r="AZ1044" s="118"/>
      <c r="BA1044" s="93"/>
      <c r="BB1044" s="93"/>
      <c r="BC1044" s="110"/>
      <c r="BD1044" s="118"/>
      <c r="BE1044" s="93"/>
      <c r="BF1044" s="93"/>
      <c r="BG1044" s="110"/>
      <c r="BH1044" s="118"/>
      <c r="BI1044" s="93"/>
      <c r="BJ1044" s="93"/>
      <c r="BK1044" s="110"/>
      <c r="BL1044" s="118"/>
      <c r="BM1044" s="93"/>
      <c r="BN1044" s="93"/>
      <c r="BO1044" s="110"/>
      <c r="BP1044" s="118"/>
      <c r="BQ1044" s="93"/>
      <c r="BR1044" s="93"/>
      <c r="BS1044" s="110"/>
      <c r="BT1044" s="118"/>
      <c r="BU1044" s="93"/>
      <c r="BV1044" s="93"/>
      <c r="BW1044" s="110"/>
      <c r="BX1044" s="118"/>
      <c r="BY1044" s="93"/>
      <c r="BZ1044" s="93"/>
      <c r="CA1044" s="110"/>
      <c r="CB1044" s="118"/>
      <c r="CC1044" s="93"/>
      <c r="CD1044" s="93"/>
      <c r="CE1044" s="110"/>
      <c r="CF1044" s="118"/>
      <c r="CG1044" s="93"/>
      <c r="CH1044" s="93"/>
      <c r="CI1044" s="110"/>
      <c r="CJ1044" s="118"/>
      <c r="CK1044" s="93"/>
      <c r="CL1044" s="93"/>
      <c r="CM1044" s="110"/>
      <c r="CN1044" s="118"/>
      <c r="CO1044" s="93"/>
      <c r="CP1044" s="93"/>
      <c r="CQ1044" s="110"/>
      <c r="CR1044" s="118"/>
      <c r="CS1044" s="93"/>
      <c r="CT1044" s="93"/>
      <c r="CU1044" s="110"/>
      <c r="CV1044" s="118"/>
      <c r="CW1044" s="93"/>
      <c r="CX1044" s="93"/>
      <c r="CY1044" s="110"/>
      <c r="CZ1044" s="118"/>
      <c r="DA1044" s="93"/>
      <c r="DB1044" s="93"/>
      <c r="DC1044" s="110"/>
      <c r="DD1044" s="118"/>
      <c r="DE1044" s="93"/>
      <c r="DF1044" s="93"/>
      <c r="DG1044" s="110"/>
      <c r="DH1044" s="118"/>
      <c r="DI1044" s="93"/>
      <c r="DJ1044" s="93"/>
      <c r="DK1044" s="110"/>
      <c r="DL1044" s="118"/>
      <c r="DM1044" s="93"/>
      <c r="DN1044" s="93"/>
      <c r="DO1044" s="110"/>
      <c r="DP1044" s="118"/>
      <c r="DQ1044" s="93"/>
      <c r="DR1044" s="93"/>
      <c r="DS1044" s="110"/>
      <c r="DT1044" s="118"/>
      <c r="DU1044" s="93"/>
      <c r="DV1044" s="93"/>
      <c r="DW1044" s="110"/>
      <c r="DX1044" s="118"/>
      <c r="DY1044" s="93"/>
      <c r="DZ1044" s="93"/>
      <c r="EA1044" s="110"/>
      <c r="EB1044" s="118"/>
      <c r="EC1044" s="93"/>
      <c r="ED1044" s="93"/>
      <c r="EE1044" s="110"/>
      <c r="EF1044" s="118"/>
      <c r="EG1044" s="93"/>
      <c r="EH1044" s="93"/>
      <c r="EI1044" s="110"/>
      <c r="EJ1044" s="118"/>
      <c r="EK1044" s="93"/>
      <c r="EL1044" s="93"/>
      <c r="EM1044" s="110"/>
      <c r="EN1044" s="118"/>
      <c r="EO1044" s="93"/>
      <c r="EP1044" s="93"/>
      <c r="EQ1044" s="110"/>
      <c r="ER1044" s="118"/>
      <c r="ES1044" s="93"/>
      <c r="ET1044" s="93"/>
      <c r="EU1044" s="110"/>
      <c r="EV1044" s="118"/>
      <c r="EW1044" s="93"/>
      <c r="EX1044" s="93"/>
      <c r="EY1044" s="110"/>
      <c r="EZ1044" s="118"/>
      <c r="FA1044" s="93"/>
      <c r="FB1044" s="93"/>
      <c r="FC1044" s="110"/>
      <c r="FD1044" s="118"/>
      <c r="FE1044" s="93"/>
      <c r="FF1044" s="93"/>
      <c r="FG1044" s="110"/>
      <c r="FH1044" s="118"/>
      <c r="FI1044" s="93"/>
      <c r="FJ1044" s="93"/>
      <c r="FK1044" s="110"/>
      <c r="FL1044" s="118"/>
      <c r="FM1044" s="93"/>
      <c r="FN1044" s="93"/>
      <c r="FO1044" s="110"/>
      <c r="FP1044" s="118"/>
      <c r="FQ1044" s="93"/>
      <c r="FR1044" s="93"/>
      <c r="FS1044" s="110"/>
      <c r="FT1044" s="118"/>
      <c r="FU1044" s="93"/>
      <c r="FV1044" s="93"/>
      <c r="FW1044" s="110"/>
      <c r="FX1044" s="118"/>
      <c r="FY1044" s="93"/>
      <c r="FZ1044" s="93"/>
      <c r="GA1044" s="110"/>
      <c r="GB1044" s="118"/>
      <c r="GC1044" s="93"/>
      <c r="GD1044" s="93"/>
      <c r="GE1044" s="110"/>
      <c r="GF1044" s="118"/>
      <c r="GG1044" s="93"/>
      <c r="GH1044" s="93"/>
      <c r="GI1044" s="110"/>
      <c r="GJ1044" s="118"/>
      <c r="GK1044" s="93"/>
      <c r="GL1044" s="93"/>
      <c r="GM1044" s="110"/>
      <c r="GN1044" s="118"/>
      <c r="GO1044" s="93"/>
      <c r="GP1044" s="93"/>
      <c r="GQ1044" s="110"/>
    </row>
    <row r="1045" spans="1:199" ht="15.75" x14ac:dyDescent="0.25">
      <c r="A1045">
        <f t="shared" si="744"/>
        <v>1</v>
      </c>
      <c r="B1045">
        <f t="shared" si="745"/>
        <v>1900</v>
      </c>
      <c r="D1045" s="93"/>
      <c r="E1045" s="93"/>
      <c r="F1045" s="93"/>
      <c r="G1045" s="110"/>
      <c r="H1045" s="118"/>
      <c r="I1045" s="93"/>
      <c r="J1045" s="93"/>
      <c r="K1045" s="110"/>
      <c r="L1045" s="118"/>
      <c r="M1045" s="93"/>
      <c r="N1045" s="93"/>
      <c r="O1045" s="110"/>
      <c r="P1045" s="118"/>
      <c r="Q1045" s="93"/>
      <c r="R1045" s="93"/>
      <c r="S1045" s="110"/>
      <c r="T1045" s="118"/>
      <c r="U1045" s="93"/>
      <c r="V1045" s="93"/>
      <c r="W1045" s="110"/>
      <c r="X1045" s="118"/>
      <c r="Y1045" s="93"/>
      <c r="Z1045" s="93"/>
      <c r="AA1045" s="110"/>
      <c r="AB1045" s="118"/>
      <c r="AC1045" s="93"/>
      <c r="AD1045" s="93"/>
      <c r="AE1045" s="110"/>
      <c r="AF1045" s="118"/>
      <c r="AG1045" s="93"/>
      <c r="AH1045" s="93"/>
      <c r="AI1045" s="110"/>
      <c r="AJ1045" s="118"/>
      <c r="AK1045" s="93"/>
      <c r="AL1045" s="93"/>
      <c r="AM1045" s="110"/>
      <c r="AN1045" s="118"/>
      <c r="AO1045" s="93"/>
      <c r="AP1045" s="93"/>
      <c r="AQ1045" s="110"/>
      <c r="AR1045" s="118"/>
      <c r="AS1045" s="93"/>
      <c r="AT1045" s="93"/>
      <c r="AU1045" s="110"/>
      <c r="AV1045" s="118"/>
      <c r="AW1045" s="93"/>
      <c r="AX1045" s="93"/>
      <c r="AY1045" s="110"/>
      <c r="AZ1045" s="118"/>
      <c r="BA1045" s="93"/>
      <c r="BB1045" s="93"/>
      <c r="BC1045" s="110"/>
      <c r="BD1045" s="118"/>
      <c r="BE1045" s="93"/>
      <c r="BF1045" s="93"/>
      <c r="BG1045" s="110"/>
      <c r="BH1045" s="118"/>
      <c r="BI1045" s="93"/>
      <c r="BJ1045" s="93"/>
      <c r="BK1045" s="110"/>
      <c r="BL1045" s="118"/>
      <c r="BM1045" s="93"/>
      <c r="BN1045" s="93"/>
      <c r="BO1045" s="110"/>
      <c r="BP1045" s="118"/>
      <c r="BQ1045" s="93"/>
      <c r="BR1045" s="93"/>
      <c r="BS1045" s="110"/>
      <c r="BT1045" s="118"/>
      <c r="BU1045" s="93"/>
      <c r="BV1045" s="93"/>
      <c r="BW1045" s="110"/>
      <c r="BX1045" s="118"/>
      <c r="BY1045" s="93"/>
      <c r="BZ1045" s="93"/>
      <c r="CA1045" s="110"/>
      <c r="CB1045" s="118"/>
      <c r="CC1045" s="93"/>
      <c r="CD1045" s="93"/>
      <c r="CE1045" s="110"/>
      <c r="CF1045" s="118"/>
      <c r="CG1045" s="93"/>
      <c r="CH1045" s="93"/>
      <c r="CI1045" s="110"/>
      <c r="CJ1045" s="118"/>
      <c r="CK1045" s="93"/>
      <c r="CL1045" s="93"/>
      <c r="CM1045" s="110"/>
      <c r="CN1045" s="118"/>
      <c r="CO1045" s="93"/>
      <c r="CP1045" s="93"/>
      <c r="CQ1045" s="110"/>
      <c r="CR1045" s="118"/>
      <c r="CS1045" s="93"/>
      <c r="CT1045" s="93"/>
      <c r="CU1045" s="110"/>
      <c r="CV1045" s="118"/>
      <c r="CW1045" s="93"/>
      <c r="CX1045" s="93"/>
      <c r="CY1045" s="110"/>
      <c r="CZ1045" s="118"/>
      <c r="DA1045" s="93"/>
      <c r="DB1045" s="93"/>
      <c r="DC1045" s="110"/>
      <c r="DD1045" s="118"/>
      <c r="DE1045" s="93"/>
      <c r="DF1045" s="93"/>
      <c r="DG1045" s="110"/>
      <c r="DH1045" s="118"/>
      <c r="DI1045" s="93"/>
      <c r="DJ1045" s="93"/>
      <c r="DK1045" s="110"/>
      <c r="DL1045" s="118"/>
      <c r="DM1045" s="93"/>
      <c r="DN1045" s="93"/>
      <c r="DO1045" s="110"/>
      <c r="DP1045" s="118"/>
      <c r="DQ1045" s="93"/>
      <c r="DR1045" s="93"/>
      <c r="DS1045" s="110"/>
      <c r="DT1045" s="118"/>
      <c r="DU1045" s="93"/>
      <c r="DV1045" s="93"/>
      <c r="DW1045" s="110"/>
      <c r="DX1045" s="118"/>
      <c r="DY1045" s="93"/>
      <c r="DZ1045" s="93"/>
      <c r="EA1045" s="110"/>
      <c r="EB1045" s="118"/>
      <c r="EC1045" s="93"/>
      <c r="ED1045" s="93"/>
      <c r="EE1045" s="110"/>
      <c r="EF1045" s="118"/>
      <c r="EG1045" s="93"/>
      <c r="EH1045" s="93"/>
      <c r="EI1045" s="110"/>
      <c r="EJ1045" s="118"/>
      <c r="EK1045" s="93"/>
      <c r="EL1045" s="93"/>
      <c r="EM1045" s="110"/>
      <c r="EN1045" s="118"/>
      <c r="EO1045" s="93"/>
      <c r="EP1045" s="93"/>
      <c r="EQ1045" s="110"/>
      <c r="ER1045" s="118"/>
      <c r="ES1045" s="93"/>
      <c r="ET1045" s="93"/>
      <c r="EU1045" s="110"/>
      <c r="EV1045" s="118"/>
      <c r="EW1045" s="93"/>
      <c r="EX1045" s="93"/>
      <c r="EY1045" s="110"/>
      <c r="EZ1045" s="118"/>
      <c r="FA1045" s="93"/>
      <c r="FB1045" s="93"/>
      <c r="FC1045" s="110"/>
      <c r="FD1045" s="118"/>
      <c r="FE1045" s="93"/>
      <c r="FF1045" s="93"/>
      <c r="FG1045" s="110"/>
      <c r="FH1045" s="118"/>
      <c r="FI1045" s="93"/>
      <c r="FJ1045" s="93"/>
      <c r="FK1045" s="110"/>
      <c r="FL1045" s="118"/>
      <c r="FM1045" s="93"/>
      <c r="FN1045" s="93"/>
      <c r="FO1045" s="110"/>
      <c r="FP1045" s="118"/>
      <c r="FQ1045" s="93"/>
      <c r="FR1045" s="93"/>
      <c r="FS1045" s="110"/>
      <c r="FT1045" s="118"/>
      <c r="FU1045" s="93"/>
      <c r="FV1045" s="93"/>
      <c r="FW1045" s="110"/>
      <c r="FX1045" s="118"/>
      <c r="FY1045" s="93"/>
      <c r="FZ1045" s="93"/>
      <c r="GA1045" s="110"/>
      <c r="GB1045" s="118"/>
      <c r="GC1045" s="93"/>
      <c r="GD1045" s="93"/>
      <c r="GE1045" s="110"/>
      <c r="GF1045" s="118"/>
      <c r="GG1045" s="93"/>
      <c r="GH1045" s="93"/>
      <c r="GI1045" s="110"/>
      <c r="GJ1045" s="118"/>
      <c r="GK1045" s="93"/>
      <c r="GL1045" s="93"/>
      <c r="GM1045" s="110"/>
      <c r="GN1045" s="118"/>
      <c r="GO1045" s="93"/>
      <c r="GP1045" s="93"/>
      <c r="GQ1045" s="110"/>
    </row>
    <row r="1046" spans="1:199" ht="15.75" x14ac:dyDescent="0.25">
      <c r="A1046">
        <f t="shared" si="744"/>
        <v>1</v>
      </c>
      <c r="B1046">
        <f t="shared" si="745"/>
        <v>1900</v>
      </c>
      <c r="D1046" s="93"/>
      <c r="E1046" s="93"/>
      <c r="F1046" s="93"/>
      <c r="G1046" s="110"/>
      <c r="H1046" s="118"/>
      <c r="I1046" s="93"/>
      <c r="J1046" s="93"/>
      <c r="K1046" s="110"/>
      <c r="L1046" s="118"/>
      <c r="M1046" s="93"/>
      <c r="N1046" s="93"/>
      <c r="O1046" s="110"/>
      <c r="P1046" s="118"/>
      <c r="Q1046" s="93"/>
      <c r="R1046" s="93"/>
      <c r="S1046" s="110"/>
      <c r="T1046" s="118"/>
      <c r="U1046" s="93"/>
      <c r="V1046" s="93"/>
      <c r="W1046" s="110"/>
      <c r="X1046" s="118"/>
      <c r="Y1046" s="93"/>
      <c r="Z1046" s="93"/>
      <c r="AA1046" s="110"/>
      <c r="AB1046" s="118"/>
      <c r="AC1046" s="93"/>
      <c r="AD1046" s="93"/>
      <c r="AE1046" s="110"/>
      <c r="AF1046" s="118"/>
      <c r="AG1046" s="93"/>
      <c r="AH1046" s="93"/>
      <c r="AI1046" s="110"/>
      <c r="AJ1046" s="118"/>
      <c r="AK1046" s="93"/>
      <c r="AL1046" s="93"/>
      <c r="AM1046" s="110"/>
      <c r="AN1046" s="118"/>
      <c r="AO1046" s="93"/>
      <c r="AP1046" s="93"/>
      <c r="AQ1046" s="110"/>
      <c r="AR1046" s="118"/>
      <c r="AS1046" s="93"/>
      <c r="AT1046" s="93"/>
      <c r="AU1046" s="110"/>
      <c r="AV1046" s="118"/>
      <c r="AW1046" s="93"/>
      <c r="AX1046" s="93"/>
      <c r="AY1046" s="110"/>
      <c r="AZ1046" s="118"/>
      <c r="BA1046" s="93"/>
      <c r="BB1046" s="93"/>
      <c r="BC1046" s="110"/>
      <c r="BD1046" s="118"/>
      <c r="BE1046" s="93"/>
      <c r="BF1046" s="93"/>
      <c r="BG1046" s="110"/>
      <c r="BH1046" s="118"/>
      <c r="BI1046" s="93"/>
      <c r="BJ1046" s="93"/>
      <c r="BK1046" s="110"/>
      <c r="BL1046" s="118"/>
      <c r="BM1046" s="93"/>
      <c r="BN1046" s="93"/>
      <c r="BO1046" s="110"/>
      <c r="BP1046" s="118"/>
      <c r="BQ1046" s="93"/>
      <c r="BR1046" s="93"/>
      <c r="BS1046" s="110"/>
      <c r="BT1046" s="118"/>
      <c r="BU1046" s="93"/>
      <c r="BV1046" s="93"/>
      <c r="BW1046" s="110"/>
      <c r="BX1046" s="118"/>
      <c r="BY1046" s="93"/>
      <c r="BZ1046" s="93"/>
      <c r="CA1046" s="110"/>
      <c r="CB1046" s="118"/>
      <c r="CC1046" s="93"/>
      <c r="CD1046" s="93"/>
      <c r="CE1046" s="110"/>
      <c r="CF1046" s="118"/>
      <c r="CG1046" s="93"/>
      <c r="CH1046" s="93"/>
      <c r="CI1046" s="110"/>
      <c r="CJ1046" s="118"/>
      <c r="CK1046" s="93"/>
      <c r="CL1046" s="93"/>
      <c r="CM1046" s="110"/>
      <c r="CN1046" s="118"/>
      <c r="CO1046" s="93"/>
      <c r="CP1046" s="93"/>
      <c r="CQ1046" s="110"/>
      <c r="CR1046" s="118"/>
      <c r="CS1046" s="93"/>
      <c r="CT1046" s="93"/>
      <c r="CU1046" s="110"/>
      <c r="CV1046" s="118"/>
      <c r="CW1046" s="93"/>
      <c r="CX1046" s="93"/>
      <c r="CY1046" s="110"/>
      <c r="CZ1046" s="118"/>
      <c r="DA1046" s="93"/>
      <c r="DB1046" s="93"/>
      <c r="DC1046" s="110"/>
      <c r="DD1046" s="118"/>
      <c r="DE1046" s="93"/>
      <c r="DF1046" s="93"/>
      <c r="DG1046" s="110"/>
      <c r="DH1046" s="118"/>
      <c r="DI1046" s="93"/>
      <c r="DJ1046" s="93"/>
      <c r="DK1046" s="110"/>
      <c r="DL1046" s="118"/>
      <c r="DM1046" s="93"/>
      <c r="DN1046" s="93"/>
      <c r="DO1046" s="110"/>
      <c r="DP1046" s="118"/>
      <c r="DQ1046" s="93"/>
      <c r="DR1046" s="93"/>
      <c r="DS1046" s="110"/>
      <c r="DT1046" s="118"/>
      <c r="DU1046" s="93"/>
      <c r="DV1046" s="93"/>
      <c r="DW1046" s="110"/>
      <c r="DX1046" s="118"/>
      <c r="DY1046" s="93"/>
      <c r="DZ1046" s="93"/>
      <c r="EA1046" s="110"/>
      <c r="EB1046" s="118"/>
      <c r="EC1046" s="93"/>
      <c r="ED1046" s="93"/>
      <c r="EE1046" s="110"/>
      <c r="EF1046" s="118"/>
      <c r="EG1046" s="93"/>
      <c r="EH1046" s="93"/>
      <c r="EI1046" s="110"/>
      <c r="EJ1046" s="118"/>
      <c r="EK1046" s="93"/>
      <c r="EL1046" s="93"/>
      <c r="EM1046" s="110"/>
      <c r="EN1046" s="118"/>
      <c r="EO1046" s="93"/>
      <c r="EP1046" s="93"/>
      <c r="EQ1046" s="110"/>
      <c r="ER1046" s="118"/>
      <c r="ES1046" s="93"/>
      <c r="ET1046" s="93"/>
      <c r="EU1046" s="110"/>
      <c r="EV1046" s="118"/>
      <c r="EW1046" s="93"/>
      <c r="EX1046" s="93"/>
      <c r="EY1046" s="110"/>
      <c r="EZ1046" s="118"/>
      <c r="FA1046" s="93"/>
      <c r="FB1046" s="93"/>
      <c r="FC1046" s="110"/>
      <c r="FD1046" s="118"/>
      <c r="FE1046" s="93"/>
      <c r="FF1046" s="93"/>
      <c r="FG1046" s="110"/>
      <c r="FH1046" s="118"/>
      <c r="FI1046" s="93"/>
      <c r="FJ1046" s="93"/>
      <c r="FK1046" s="110"/>
      <c r="FL1046" s="118"/>
      <c r="FM1046" s="93"/>
      <c r="FN1046" s="93"/>
      <c r="FO1046" s="110"/>
      <c r="FP1046" s="118"/>
      <c r="FQ1046" s="93"/>
      <c r="FR1046" s="93"/>
      <c r="FS1046" s="110"/>
      <c r="FT1046" s="118"/>
      <c r="FU1046" s="93"/>
      <c r="FV1046" s="93"/>
      <c r="FW1046" s="110"/>
      <c r="FX1046" s="118"/>
      <c r="FY1046" s="93"/>
      <c r="FZ1046" s="93"/>
      <c r="GA1046" s="110"/>
      <c r="GB1046" s="118"/>
      <c r="GC1046" s="93"/>
      <c r="GD1046" s="93"/>
      <c r="GE1046" s="110"/>
      <c r="GF1046" s="118"/>
      <c r="GG1046" s="93"/>
      <c r="GH1046" s="93"/>
      <c r="GI1046" s="110"/>
      <c r="GJ1046" s="118"/>
      <c r="GK1046" s="93"/>
      <c r="GL1046" s="93"/>
      <c r="GM1046" s="110"/>
      <c r="GN1046" s="118"/>
      <c r="GO1046" s="93"/>
      <c r="GP1046" s="93"/>
      <c r="GQ1046" s="110"/>
    </row>
    <row r="1047" spans="1:199" ht="15.75" x14ac:dyDescent="0.25">
      <c r="A1047">
        <f t="shared" si="744"/>
        <v>1</v>
      </c>
      <c r="B1047">
        <f t="shared" si="745"/>
        <v>1900</v>
      </c>
      <c r="D1047" s="93"/>
      <c r="E1047" s="93"/>
      <c r="F1047" s="93"/>
      <c r="G1047" s="110"/>
      <c r="H1047" s="118"/>
      <c r="I1047" s="93"/>
      <c r="J1047" s="93"/>
      <c r="K1047" s="110"/>
      <c r="L1047" s="118"/>
      <c r="M1047" s="93"/>
      <c r="N1047" s="93"/>
      <c r="O1047" s="110"/>
      <c r="P1047" s="118"/>
      <c r="Q1047" s="93"/>
      <c r="R1047" s="93"/>
      <c r="S1047" s="110"/>
      <c r="T1047" s="118"/>
      <c r="U1047" s="93"/>
      <c r="V1047" s="93"/>
      <c r="W1047" s="110"/>
      <c r="X1047" s="118"/>
      <c r="Y1047" s="93"/>
      <c r="Z1047" s="93"/>
      <c r="AA1047" s="110"/>
      <c r="AB1047" s="118"/>
      <c r="AC1047" s="93"/>
      <c r="AD1047" s="93"/>
      <c r="AE1047" s="110"/>
      <c r="AF1047" s="118"/>
      <c r="AG1047" s="93"/>
      <c r="AH1047" s="93"/>
      <c r="AI1047" s="110"/>
      <c r="AJ1047" s="118"/>
      <c r="AK1047" s="93"/>
      <c r="AL1047" s="93"/>
      <c r="AM1047" s="110"/>
      <c r="AN1047" s="118"/>
      <c r="AO1047" s="93"/>
      <c r="AP1047" s="93"/>
      <c r="AQ1047" s="110"/>
      <c r="AR1047" s="118"/>
      <c r="AS1047" s="93"/>
      <c r="AT1047" s="93"/>
      <c r="AU1047" s="110"/>
      <c r="AV1047" s="118"/>
      <c r="AW1047" s="93"/>
      <c r="AX1047" s="93"/>
      <c r="AY1047" s="110"/>
      <c r="AZ1047" s="118"/>
      <c r="BA1047" s="93"/>
      <c r="BB1047" s="93"/>
      <c r="BC1047" s="110"/>
      <c r="BD1047" s="118"/>
      <c r="BE1047" s="93"/>
      <c r="BF1047" s="93"/>
      <c r="BG1047" s="110"/>
      <c r="BH1047" s="118"/>
      <c r="BI1047" s="93"/>
      <c r="BJ1047" s="93"/>
      <c r="BK1047" s="110"/>
      <c r="BL1047" s="118"/>
      <c r="BM1047" s="93"/>
      <c r="BN1047" s="93"/>
      <c r="BO1047" s="110"/>
      <c r="BP1047" s="118"/>
      <c r="BQ1047" s="93"/>
      <c r="BR1047" s="93"/>
      <c r="BS1047" s="110"/>
      <c r="BT1047" s="118"/>
      <c r="BU1047" s="93"/>
      <c r="BV1047" s="93"/>
      <c r="BW1047" s="110"/>
      <c r="BX1047" s="118"/>
      <c r="BY1047" s="93"/>
      <c r="BZ1047" s="93"/>
      <c r="CA1047" s="110"/>
      <c r="CB1047" s="118"/>
      <c r="CC1047" s="93"/>
      <c r="CD1047" s="93"/>
      <c r="CE1047" s="110"/>
      <c r="CF1047" s="118"/>
      <c r="CG1047" s="93"/>
      <c r="CH1047" s="93"/>
      <c r="CI1047" s="110"/>
      <c r="CJ1047" s="118"/>
      <c r="CK1047" s="93"/>
      <c r="CL1047" s="93"/>
      <c r="CM1047" s="110"/>
      <c r="CN1047" s="118"/>
      <c r="CO1047" s="93"/>
      <c r="CP1047" s="93"/>
      <c r="CQ1047" s="110"/>
      <c r="CR1047" s="118"/>
      <c r="CS1047" s="93"/>
      <c r="CT1047" s="93"/>
      <c r="CU1047" s="110"/>
      <c r="CV1047" s="118"/>
      <c r="CW1047" s="93"/>
      <c r="CX1047" s="93"/>
      <c r="CY1047" s="110"/>
      <c r="CZ1047" s="118"/>
      <c r="DA1047" s="93"/>
      <c r="DB1047" s="93"/>
      <c r="DC1047" s="110"/>
      <c r="DD1047" s="118"/>
      <c r="DE1047" s="93"/>
      <c r="DF1047" s="93"/>
      <c r="DG1047" s="110"/>
      <c r="DH1047" s="118"/>
      <c r="DI1047" s="93"/>
      <c r="DJ1047" s="93"/>
      <c r="DK1047" s="110"/>
      <c r="DL1047" s="118"/>
      <c r="DM1047" s="93"/>
      <c r="DN1047" s="93"/>
      <c r="DO1047" s="110"/>
      <c r="DP1047" s="118"/>
      <c r="DQ1047" s="93"/>
      <c r="DR1047" s="93"/>
      <c r="DS1047" s="110"/>
      <c r="DT1047" s="118"/>
      <c r="DU1047" s="93"/>
      <c r="DV1047" s="93"/>
      <c r="DW1047" s="110"/>
      <c r="DX1047" s="118"/>
      <c r="DY1047" s="93"/>
      <c r="DZ1047" s="93"/>
      <c r="EA1047" s="110"/>
      <c r="EB1047" s="118"/>
      <c r="EC1047" s="93"/>
      <c r="ED1047" s="93"/>
      <c r="EE1047" s="110"/>
      <c r="EF1047" s="118"/>
      <c r="EG1047" s="93"/>
      <c r="EH1047" s="93"/>
      <c r="EI1047" s="110"/>
      <c r="EJ1047" s="118"/>
      <c r="EK1047" s="93"/>
      <c r="EL1047" s="93"/>
      <c r="EM1047" s="110"/>
      <c r="EN1047" s="118"/>
      <c r="EO1047" s="93"/>
      <c r="EP1047" s="93"/>
      <c r="EQ1047" s="110"/>
      <c r="ER1047" s="118"/>
      <c r="ES1047" s="93"/>
      <c r="ET1047" s="93"/>
      <c r="EU1047" s="110"/>
      <c r="EV1047" s="118"/>
      <c r="EW1047" s="93"/>
      <c r="EX1047" s="93"/>
      <c r="EY1047" s="110"/>
      <c r="EZ1047" s="118"/>
      <c r="FA1047" s="93"/>
      <c r="FB1047" s="93"/>
      <c r="FC1047" s="110"/>
      <c r="FD1047" s="118"/>
      <c r="FE1047" s="93"/>
      <c r="FF1047" s="93"/>
      <c r="FG1047" s="110"/>
      <c r="FH1047" s="118"/>
      <c r="FI1047" s="93"/>
      <c r="FJ1047" s="93"/>
      <c r="FK1047" s="110"/>
      <c r="FL1047" s="118"/>
      <c r="FM1047" s="93"/>
      <c r="FN1047" s="93"/>
      <c r="FO1047" s="110"/>
      <c r="FP1047" s="118"/>
      <c r="FQ1047" s="93"/>
      <c r="FR1047" s="93"/>
      <c r="FS1047" s="110"/>
      <c r="FT1047" s="118"/>
      <c r="FU1047" s="93"/>
      <c r="FV1047" s="93"/>
      <c r="FW1047" s="110"/>
      <c r="FX1047" s="118"/>
      <c r="FY1047" s="93"/>
      <c r="FZ1047" s="93"/>
      <c r="GA1047" s="110"/>
      <c r="GB1047" s="118"/>
      <c r="GC1047" s="93"/>
      <c r="GD1047" s="93"/>
      <c r="GE1047" s="110"/>
      <c r="GF1047" s="118"/>
      <c r="GG1047" s="93"/>
      <c r="GH1047" s="93"/>
      <c r="GI1047" s="110"/>
      <c r="GJ1047" s="118"/>
      <c r="GK1047" s="93"/>
      <c r="GL1047" s="93"/>
      <c r="GM1047" s="110"/>
      <c r="GN1047" s="118"/>
      <c r="GO1047" s="93"/>
      <c r="GP1047" s="93"/>
      <c r="GQ1047" s="110"/>
    </row>
    <row r="1048" spans="1:199" ht="15.75" x14ac:dyDescent="0.25">
      <c r="A1048">
        <f t="shared" si="744"/>
        <v>1</v>
      </c>
      <c r="B1048">
        <f t="shared" si="745"/>
        <v>1900</v>
      </c>
      <c r="D1048" s="93"/>
      <c r="E1048" s="93"/>
      <c r="F1048" s="93"/>
      <c r="G1048" s="110"/>
      <c r="H1048" s="118"/>
      <c r="I1048" s="93"/>
      <c r="J1048" s="93"/>
      <c r="K1048" s="110"/>
      <c r="L1048" s="118"/>
      <c r="M1048" s="93"/>
      <c r="N1048" s="93"/>
      <c r="O1048" s="110"/>
      <c r="P1048" s="118"/>
      <c r="Q1048" s="93"/>
      <c r="R1048" s="93"/>
      <c r="S1048" s="110"/>
      <c r="T1048" s="118"/>
      <c r="U1048" s="93"/>
      <c r="V1048" s="93"/>
      <c r="W1048" s="110"/>
      <c r="X1048" s="118"/>
      <c r="Y1048" s="93"/>
      <c r="Z1048" s="93"/>
      <c r="AA1048" s="110"/>
      <c r="AB1048" s="118"/>
      <c r="AC1048" s="93"/>
      <c r="AD1048" s="93"/>
      <c r="AE1048" s="110"/>
      <c r="AF1048" s="118"/>
      <c r="AG1048" s="93"/>
      <c r="AH1048" s="93"/>
      <c r="AI1048" s="110"/>
      <c r="AJ1048" s="118"/>
      <c r="AK1048" s="93"/>
      <c r="AL1048" s="93"/>
      <c r="AM1048" s="110"/>
      <c r="AN1048" s="118"/>
      <c r="AO1048" s="93"/>
      <c r="AP1048" s="93"/>
      <c r="AQ1048" s="110"/>
      <c r="AR1048" s="118"/>
      <c r="AS1048" s="93"/>
      <c r="AT1048" s="93"/>
      <c r="AU1048" s="110"/>
      <c r="AV1048" s="118"/>
      <c r="AW1048" s="93"/>
      <c r="AX1048" s="93"/>
      <c r="AY1048" s="110"/>
      <c r="AZ1048" s="118"/>
      <c r="BA1048" s="93"/>
      <c r="BB1048" s="93"/>
      <c r="BC1048" s="110"/>
      <c r="BD1048" s="118"/>
      <c r="BE1048" s="93"/>
      <c r="BF1048" s="93"/>
      <c r="BG1048" s="110"/>
      <c r="BH1048" s="118"/>
      <c r="BI1048" s="93"/>
      <c r="BJ1048" s="93"/>
      <c r="BK1048" s="110"/>
      <c r="BL1048" s="118"/>
      <c r="BM1048" s="93"/>
      <c r="BN1048" s="93"/>
      <c r="BO1048" s="110"/>
      <c r="BP1048" s="118"/>
      <c r="BQ1048" s="93"/>
      <c r="BR1048" s="93"/>
      <c r="BS1048" s="110"/>
      <c r="BT1048" s="118"/>
      <c r="BU1048" s="93"/>
      <c r="BV1048" s="93"/>
      <c r="BW1048" s="110"/>
      <c r="BX1048" s="118"/>
      <c r="BY1048" s="93"/>
      <c r="BZ1048" s="93"/>
      <c r="CA1048" s="110"/>
      <c r="CB1048" s="118"/>
      <c r="CC1048" s="93"/>
      <c r="CD1048" s="93"/>
      <c r="CE1048" s="110"/>
      <c r="CF1048" s="118"/>
      <c r="CG1048" s="93"/>
      <c r="CH1048" s="93"/>
      <c r="CI1048" s="110"/>
      <c r="CJ1048" s="118"/>
      <c r="CK1048" s="93"/>
      <c r="CL1048" s="93"/>
      <c r="CM1048" s="110"/>
      <c r="CN1048" s="118"/>
      <c r="CO1048" s="93"/>
      <c r="CP1048" s="93"/>
      <c r="CQ1048" s="110"/>
      <c r="CR1048" s="118"/>
      <c r="CS1048" s="93"/>
      <c r="CT1048" s="93"/>
      <c r="CU1048" s="110"/>
      <c r="CV1048" s="118"/>
      <c r="CW1048" s="93"/>
      <c r="CX1048" s="93"/>
      <c r="CY1048" s="110"/>
      <c r="CZ1048" s="118"/>
      <c r="DA1048" s="93"/>
      <c r="DB1048" s="93"/>
      <c r="DC1048" s="110"/>
      <c r="DD1048" s="118"/>
      <c r="DE1048" s="93"/>
      <c r="DF1048" s="93"/>
      <c r="DG1048" s="110"/>
      <c r="DH1048" s="118"/>
      <c r="DI1048" s="93"/>
      <c r="DJ1048" s="93"/>
      <c r="DK1048" s="110"/>
      <c r="DL1048" s="118"/>
      <c r="DM1048" s="93"/>
      <c r="DN1048" s="93"/>
      <c r="DO1048" s="110"/>
      <c r="DP1048" s="118"/>
      <c r="DQ1048" s="93"/>
      <c r="DR1048" s="93"/>
      <c r="DS1048" s="110"/>
      <c r="DT1048" s="118"/>
      <c r="DU1048" s="93"/>
      <c r="DV1048" s="93"/>
      <c r="DW1048" s="110"/>
      <c r="DX1048" s="118"/>
      <c r="DY1048" s="93"/>
      <c r="DZ1048" s="93"/>
      <c r="EA1048" s="110"/>
      <c r="EB1048" s="118"/>
      <c r="EC1048" s="93"/>
      <c r="ED1048" s="93"/>
      <c r="EE1048" s="110"/>
      <c r="EF1048" s="118"/>
      <c r="EG1048" s="93"/>
      <c r="EH1048" s="93"/>
      <c r="EI1048" s="110"/>
      <c r="EJ1048" s="118"/>
      <c r="EK1048" s="93"/>
      <c r="EL1048" s="93"/>
      <c r="EM1048" s="110"/>
      <c r="EN1048" s="118"/>
      <c r="EO1048" s="93"/>
      <c r="EP1048" s="93"/>
      <c r="EQ1048" s="110"/>
      <c r="ER1048" s="118"/>
      <c r="ES1048" s="93"/>
      <c r="ET1048" s="93"/>
      <c r="EU1048" s="110"/>
      <c r="EV1048" s="118"/>
      <c r="EW1048" s="93"/>
      <c r="EX1048" s="93"/>
      <c r="EY1048" s="110"/>
      <c r="EZ1048" s="118"/>
      <c r="FA1048" s="93"/>
      <c r="FB1048" s="93"/>
      <c r="FC1048" s="110"/>
      <c r="FD1048" s="118"/>
      <c r="FE1048" s="93"/>
      <c r="FF1048" s="93"/>
      <c r="FG1048" s="110"/>
      <c r="FH1048" s="118"/>
      <c r="FI1048" s="93"/>
      <c r="FJ1048" s="93"/>
      <c r="FK1048" s="110"/>
      <c r="FL1048" s="118"/>
      <c r="FM1048" s="93"/>
      <c r="FN1048" s="93"/>
      <c r="FO1048" s="110"/>
      <c r="FP1048" s="118"/>
      <c r="FQ1048" s="93"/>
      <c r="FR1048" s="93"/>
      <c r="FS1048" s="110"/>
      <c r="FT1048" s="118"/>
      <c r="FU1048" s="93"/>
      <c r="FV1048" s="93"/>
      <c r="FW1048" s="110"/>
      <c r="FX1048" s="118"/>
      <c r="FY1048" s="93"/>
      <c r="FZ1048" s="93"/>
      <c r="GA1048" s="110"/>
      <c r="GB1048" s="118"/>
      <c r="GC1048" s="93"/>
      <c r="GD1048" s="93"/>
      <c r="GE1048" s="110"/>
      <c r="GF1048" s="118"/>
      <c r="GG1048" s="93"/>
      <c r="GH1048" s="93"/>
      <c r="GI1048" s="110"/>
      <c r="GJ1048" s="118"/>
      <c r="GK1048" s="93"/>
      <c r="GL1048" s="93"/>
      <c r="GM1048" s="110"/>
      <c r="GN1048" s="118"/>
      <c r="GO1048" s="93"/>
      <c r="GP1048" s="93"/>
      <c r="GQ1048" s="110"/>
    </row>
    <row r="1049" spans="1:199" ht="15.75" x14ac:dyDescent="0.25">
      <c r="A1049">
        <f t="shared" si="744"/>
        <v>1</v>
      </c>
      <c r="B1049">
        <f t="shared" si="745"/>
        <v>1900</v>
      </c>
      <c r="D1049" s="93"/>
      <c r="E1049" s="93"/>
      <c r="F1049" s="93"/>
      <c r="G1049" s="110"/>
      <c r="H1049" s="118"/>
      <c r="I1049" s="93"/>
      <c r="J1049" s="93"/>
      <c r="K1049" s="110"/>
      <c r="L1049" s="118"/>
      <c r="M1049" s="93"/>
      <c r="N1049" s="93"/>
      <c r="O1049" s="110"/>
      <c r="P1049" s="118"/>
      <c r="Q1049" s="93"/>
      <c r="R1049" s="93"/>
      <c r="S1049" s="110"/>
      <c r="T1049" s="118"/>
      <c r="U1049" s="93"/>
      <c r="V1049" s="93"/>
      <c r="W1049" s="110"/>
      <c r="X1049" s="118"/>
      <c r="Y1049" s="93"/>
      <c r="Z1049" s="93"/>
      <c r="AA1049" s="110"/>
      <c r="AB1049" s="118"/>
      <c r="AC1049" s="93"/>
      <c r="AD1049" s="93"/>
      <c r="AE1049" s="110"/>
      <c r="AF1049" s="118"/>
      <c r="AG1049" s="93"/>
      <c r="AH1049" s="93"/>
      <c r="AI1049" s="110"/>
      <c r="AJ1049" s="118"/>
      <c r="AK1049" s="93"/>
      <c r="AL1049" s="93"/>
      <c r="AM1049" s="110"/>
      <c r="AN1049" s="118"/>
      <c r="AO1049" s="93"/>
      <c r="AP1049" s="93"/>
      <c r="AQ1049" s="110"/>
      <c r="AR1049" s="118"/>
      <c r="AS1049" s="93"/>
      <c r="AT1049" s="93"/>
      <c r="AU1049" s="110"/>
      <c r="AV1049" s="118"/>
      <c r="AW1049" s="93"/>
      <c r="AX1049" s="93"/>
      <c r="AY1049" s="110"/>
      <c r="AZ1049" s="118"/>
      <c r="BA1049" s="93"/>
      <c r="BB1049" s="93"/>
      <c r="BC1049" s="110"/>
      <c r="BD1049" s="118"/>
      <c r="BE1049" s="93"/>
      <c r="BF1049" s="93"/>
      <c r="BG1049" s="110"/>
      <c r="BH1049" s="118"/>
      <c r="BI1049" s="93"/>
      <c r="BJ1049" s="93"/>
      <c r="BK1049" s="110"/>
      <c r="BL1049" s="118"/>
      <c r="BM1049" s="93"/>
      <c r="BN1049" s="93"/>
      <c r="BO1049" s="110"/>
      <c r="BP1049" s="118"/>
      <c r="BQ1049" s="93"/>
      <c r="BR1049" s="93"/>
      <c r="BS1049" s="110"/>
      <c r="BT1049" s="118"/>
      <c r="BU1049" s="93"/>
      <c r="BV1049" s="93"/>
      <c r="BW1049" s="110"/>
      <c r="BX1049" s="118"/>
      <c r="BY1049" s="93"/>
      <c r="BZ1049" s="93"/>
      <c r="CA1049" s="110"/>
      <c r="CB1049" s="118"/>
      <c r="CC1049" s="93"/>
      <c r="CD1049" s="93"/>
      <c r="CE1049" s="110"/>
      <c r="CF1049" s="118"/>
      <c r="CG1049" s="93"/>
      <c r="CH1049" s="93"/>
      <c r="CI1049" s="110"/>
      <c r="CJ1049" s="118"/>
      <c r="CK1049" s="93"/>
      <c r="CL1049" s="93"/>
      <c r="CM1049" s="110"/>
      <c r="CN1049" s="118"/>
      <c r="CO1049" s="93"/>
      <c r="CP1049" s="93"/>
      <c r="CQ1049" s="110"/>
      <c r="CR1049" s="118"/>
      <c r="CS1049" s="93"/>
      <c r="CT1049" s="93"/>
      <c r="CU1049" s="110"/>
      <c r="CV1049" s="118"/>
      <c r="CW1049" s="93"/>
      <c r="CX1049" s="93"/>
      <c r="CY1049" s="110"/>
      <c r="CZ1049" s="118"/>
      <c r="DA1049" s="93"/>
      <c r="DB1049" s="93"/>
      <c r="DC1049" s="110"/>
      <c r="DD1049" s="118"/>
      <c r="DE1049" s="93"/>
      <c r="DF1049" s="93"/>
      <c r="DG1049" s="110"/>
      <c r="DH1049" s="118"/>
      <c r="DI1049" s="93"/>
      <c r="DJ1049" s="93"/>
      <c r="DK1049" s="110"/>
      <c r="DL1049" s="118"/>
      <c r="DM1049" s="93"/>
      <c r="DN1049" s="93"/>
      <c r="DO1049" s="110"/>
      <c r="DP1049" s="118"/>
      <c r="DQ1049" s="93"/>
      <c r="DR1049" s="93"/>
      <c r="DS1049" s="110"/>
      <c r="DT1049" s="118"/>
      <c r="DU1049" s="93"/>
      <c r="DV1049" s="93"/>
      <c r="DW1049" s="110"/>
      <c r="DX1049" s="118"/>
      <c r="DY1049" s="93"/>
      <c r="DZ1049" s="93"/>
      <c r="EA1049" s="110"/>
      <c r="EB1049" s="118"/>
      <c r="EC1049" s="93"/>
      <c r="ED1049" s="93"/>
      <c r="EE1049" s="110"/>
      <c r="EF1049" s="118"/>
      <c r="EG1049" s="93"/>
      <c r="EH1049" s="93"/>
      <c r="EI1049" s="110"/>
      <c r="EJ1049" s="118"/>
      <c r="EK1049" s="93"/>
      <c r="EL1049" s="93"/>
      <c r="EM1049" s="110"/>
      <c r="EN1049" s="118"/>
      <c r="EO1049" s="93"/>
      <c r="EP1049" s="93"/>
      <c r="EQ1049" s="110"/>
      <c r="ER1049" s="118"/>
      <c r="ES1049" s="93"/>
      <c r="ET1049" s="93"/>
      <c r="EU1049" s="110"/>
      <c r="EV1049" s="118"/>
      <c r="EW1049" s="93"/>
      <c r="EX1049" s="93"/>
      <c r="EY1049" s="110"/>
      <c r="EZ1049" s="118"/>
      <c r="FA1049" s="93"/>
      <c r="FB1049" s="93"/>
      <c r="FC1049" s="110"/>
      <c r="FD1049" s="118"/>
      <c r="FE1049" s="93"/>
      <c r="FF1049" s="93"/>
      <c r="FG1049" s="110"/>
      <c r="FH1049" s="118"/>
      <c r="FI1049" s="93"/>
      <c r="FJ1049" s="93"/>
      <c r="FK1049" s="110"/>
      <c r="FL1049" s="118"/>
      <c r="FM1049" s="93"/>
      <c r="FN1049" s="93"/>
      <c r="FO1049" s="110"/>
      <c r="FP1049" s="118"/>
      <c r="FQ1049" s="93"/>
      <c r="FR1049" s="93"/>
      <c r="FS1049" s="110"/>
      <c r="FT1049" s="118"/>
      <c r="FU1049" s="93"/>
      <c r="FV1049" s="93"/>
      <c r="FW1049" s="110"/>
      <c r="FX1049" s="118"/>
      <c r="FY1049" s="93"/>
      <c r="FZ1049" s="93"/>
      <c r="GA1049" s="110"/>
      <c r="GB1049" s="118"/>
      <c r="GC1049" s="93"/>
      <c r="GD1049" s="93"/>
      <c r="GE1049" s="110"/>
      <c r="GF1049" s="118"/>
      <c r="GG1049" s="93"/>
      <c r="GH1049" s="93"/>
      <c r="GI1049" s="110"/>
      <c r="GJ1049" s="118"/>
      <c r="GK1049" s="93"/>
      <c r="GL1049" s="93"/>
      <c r="GM1049" s="110"/>
      <c r="GN1049" s="118"/>
      <c r="GO1049" s="93"/>
      <c r="GP1049" s="93"/>
      <c r="GQ1049" s="110"/>
    </row>
    <row r="1050" spans="1:199" ht="15.75" x14ac:dyDescent="0.25">
      <c r="A1050">
        <f t="shared" si="744"/>
        <v>1</v>
      </c>
      <c r="B1050">
        <f t="shared" si="745"/>
        <v>1900</v>
      </c>
      <c r="D1050" s="93"/>
      <c r="E1050" s="93"/>
      <c r="F1050" s="93"/>
      <c r="G1050" s="110"/>
      <c r="H1050" s="118"/>
      <c r="I1050" s="93"/>
      <c r="J1050" s="93"/>
      <c r="K1050" s="110"/>
      <c r="L1050" s="118"/>
      <c r="M1050" s="93"/>
      <c r="N1050" s="93"/>
      <c r="O1050" s="110"/>
      <c r="P1050" s="118"/>
      <c r="Q1050" s="93"/>
      <c r="R1050" s="93"/>
      <c r="S1050" s="110"/>
      <c r="T1050" s="118"/>
      <c r="U1050" s="93"/>
      <c r="V1050" s="93"/>
      <c r="W1050" s="110"/>
      <c r="X1050" s="118"/>
      <c r="Y1050" s="93"/>
      <c r="Z1050" s="93"/>
      <c r="AA1050" s="110"/>
      <c r="AB1050" s="118"/>
      <c r="AC1050" s="93"/>
      <c r="AD1050" s="93"/>
      <c r="AE1050" s="110"/>
      <c r="AF1050" s="118"/>
      <c r="AG1050" s="93"/>
      <c r="AH1050" s="93"/>
      <c r="AI1050" s="110"/>
      <c r="AJ1050" s="118"/>
      <c r="AK1050" s="93"/>
      <c r="AL1050" s="93"/>
      <c r="AM1050" s="110"/>
      <c r="AN1050" s="118"/>
      <c r="AO1050" s="93"/>
      <c r="AP1050" s="93"/>
      <c r="AQ1050" s="110"/>
      <c r="AR1050" s="118"/>
      <c r="AS1050" s="93"/>
      <c r="AT1050" s="93"/>
      <c r="AU1050" s="110"/>
      <c r="AV1050" s="118"/>
      <c r="AW1050" s="93"/>
      <c r="AX1050" s="93"/>
      <c r="AY1050" s="110"/>
      <c r="AZ1050" s="118"/>
      <c r="BA1050" s="93"/>
      <c r="BB1050" s="93"/>
      <c r="BC1050" s="110"/>
      <c r="BD1050" s="118"/>
      <c r="BE1050" s="93"/>
      <c r="BF1050" s="93"/>
      <c r="BG1050" s="110"/>
      <c r="BH1050" s="118"/>
      <c r="BI1050" s="93"/>
      <c r="BJ1050" s="93"/>
      <c r="BK1050" s="110"/>
      <c r="BL1050" s="118"/>
      <c r="BM1050" s="93"/>
      <c r="BN1050" s="93"/>
      <c r="BO1050" s="110"/>
      <c r="BP1050" s="118"/>
      <c r="BQ1050" s="93"/>
      <c r="BR1050" s="93"/>
      <c r="BS1050" s="110"/>
      <c r="BT1050" s="118"/>
      <c r="BU1050" s="93"/>
      <c r="BV1050" s="93"/>
      <c r="BW1050" s="110"/>
      <c r="BX1050" s="118"/>
      <c r="BY1050" s="93"/>
      <c r="BZ1050" s="93"/>
      <c r="CA1050" s="110"/>
      <c r="CB1050" s="118"/>
      <c r="CC1050" s="93"/>
      <c r="CD1050" s="93"/>
      <c r="CE1050" s="110"/>
      <c r="CF1050" s="118"/>
      <c r="CG1050" s="93"/>
      <c r="CH1050" s="93"/>
      <c r="CI1050" s="110"/>
      <c r="CJ1050" s="118"/>
      <c r="CK1050" s="93"/>
      <c r="CL1050" s="93"/>
      <c r="CM1050" s="110"/>
      <c r="CN1050" s="118"/>
      <c r="CO1050" s="93"/>
      <c r="CP1050" s="93"/>
      <c r="CQ1050" s="110"/>
      <c r="CR1050" s="118"/>
      <c r="CS1050" s="93"/>
      <c r="CT1050" s="93"/>
      <c r="CU1050" s="110"/>
      <c r="CV1050" s="118"/>
      <c r="CW1050" s="93"/>
      <c r="CX1050" s="93"/>
      <c r="CY1050" s="110"/>
      <c r="CZ1050" s="118"/>
      <c r="DA1050" s="93"/>
      <c r="DB1050" s="93"/>
      <c r="DC1050" s="110"/>
      <c r="DD1050" s="118"/>
      <c r="DE1050" s="93"/>
      <c r="DF1050" s="93"/>
      <c r="DG1050" s="110"/>
      <c r="DH1050" s="118"/>
      <c r="DI1050" s="93"/>
      <c r="DJ1050" s="93"/>
      <c r="DK1050" s="110"/>
      <c r="DL1050" s="118"/>
      <c r="DM1050" s="93"/>
      <c r="DN1050" s="93"/>
      <c r="DO1050" s="110"/>
      <c r="DP1050" s="118"/>
      <c r="DQ1050" s="93"/>
      <c r="DR1050" s="93"/>
      <c r="DS1050" s="110"/>
      <c r="DT1050" s="118"/>
      <c r="DU1050" s="93"/>
      <c r="DV1050" s="93"/>
      <c r="DW1050" s="110"/>
      <c r="DX1050" s="118"/>
      <c r="DY1050" s="93"/>
      <c r="DZ1050" s="93"/>
      <c r="EA1050" s="110"/>
      <c r="EB1050" s="118"/>
      <c r="EC1050" s="93"/>
      <c r="ED1050" s="93"/>
      <c r="EE1050" s="110"/>
      <c r="EF1050" s="118"/>
      <c r="EG1050" s="93"/>
      <c r="EH1050" s="93"/>
      <c r="EI1050" s="110"/>
      <c r="EJ1050" s="118"/>
      <c r="EK1050" s="93"/>
      <c r="EL1050" s="93"/>
      <c r="EM1050" s="110"/>
      <c r="EN1050" s="118"/>
      <c r="EO1050" s="93"/>
      <c r="EP1050" s="93"/>
      <c r="EQ1050" s="110"/>
      <c r="ER1050" s="118"/>
      <c r="ES1050" s="93"/>
      <c r="ET1050" s="93"/>
      <c r="EU1050" s="110"/>
      <c r="EV1050" s="118"/>
      <c r="EW1050" s="93"/>
      <c r="EX1050" s="93"/>
      <c r="EY1050" s="110"/>
      <c r="EZ1050" s="118"/>
      <c r="FA1050" s="93"/>
      <c r="FB1050" s="93"/>
      <c r="FC1050" s="110"/>
      <c r="FD1050" s="118"/>
      <c r="FE1050" s="93"/>
      <c r="FF1050" s="93"/>
      <c r="FG1050" s="110"/>
      <c r="FH1050" s="118"/>
      <c r="FI1050" s="93"/>
      <c r="FJ1050" s="93"/>
      <c r="FK1050" s="110"/>
      <c r="FL1050" s="118"/>
      <c r="FM1050" s="93"/>
      <c r="FN1050" s="93"/>
      <c r="FO1050" s="110"/>
      <c r="FP1050" s="118"/>
      <c r="FQ1050" s="93"/>
      <c r="FR1050" s="93"/>
      <c r="FS1050" s="110"/>
      <c r="FT1050" s="118"/>
      <c r="FU1050" s="93"/>
      <c r="FV1050" s="93"/>
      <c r="FW1050" s="110"/>
      <c r="FX1050" s="118"/>
      <c r="FY1050" s="93"/>
      <c r="FZ1050" s="93"/>
      <c r="GA1050" s="110"/>
      <c r="GB1050" s="118"/>
      <c r="GC1050" s="93"/>
      <c r="GD1050" s="93"/>
      <c r="GE1050" s="110"/>
      <c r="GF1050" s="118"/>
      <c r="GG1050" s="93"/>
      <c r="GH1050" s="93"/>
      <c r="GI1050" s="110"/>
      <c r="GJ1050" s="118"/>
      <c r="GK1050" s="93"/>
      <c r="GL1050" s="93"/>
      <c r="GM1050" s="110"/>
      <c r="GN1050" s="118"/>
      <c r="GO1050" s="93"/>
      <c r="GP1050" s="93"/>
      <c r="GQ1050" s="110"/>
    </row>
    <row r="1051" spans="1:199" ht="15.75" x14ac:dyDescent="0.25">
      <c r="A1051">
        <f t="shared" si="744"/>
        <v>1</v>
      </c>
      <c r="B1051">
        <f t="shared" si="745"/>
        <v>1900</v>
      </c>
      <c r="D1051" s="93"/>
      <c r="E1051" s="93"/>
      <c r="F1051" s="93"/>
      <c r="G1051" s="110"/>
      <c r="H1051" s="118"/>
      <c r="I1051" s="93"/>
      <c r="J1051" s="93"/>
      <c r="K1051" s="110"/>
      <c r="L1051" s="118"/>
      <c r="M1051" s="93"/>
      <c r="N1051" s="93"/>
      <c r="O1051" s="110"/>
      <c r="P1051" s="118"/>
      <c r="Q1051" s="93"/>
      <c r="R1051" s="93"/>
      <c r="S1051" s="110"/>
      <c r="T1051" s="118"/>
      <c r="U1051" s="93"/>
      <c r="V1051" s="93"/>
      <c r="W1051" s="110"/>
      <c r="X1051" s="118"/>
      <c r="Y1051" s="93"/>
      <c r="Z1051" s="93"/>
      <c r="AA1051" s="110"/>
      <c r="AB1051" s="118"/>
      <c r="AC1051" s="93"/>
      <c r="AD1051" s="93"/>
      <c r="AE1051" s="110"/>
      <c r="AF1051" s="118"/>
      <c r="AG1051" s="93"/>
      <c r="AH1051" s="93"/>
      <c r="AI1051" s="110"/>
      <c r="AJ1051" s="118"/>
      <c r="AK1051" s="93"/>
      <c r="AL1051" s="93"/>
      <c r="AM1051" s="110"/>
      <c r="AN1051" s="118"/>
      <c r="AO1051" s="93"/>
      <c r="AP1051" s="93"/>
      <c r="AQ1051" s="110"/>
      <c r="AR1051" s="118"/>
      <c r="AS1051" s="93"/>
      <c r="AT1051" s="93"/>
      <c r="AU1051" s="110"/>
      <c r="AV1051" s="118"/>
      <c r="AW1051" s="93"/>
      <c r="AX1051" s="93"/>
      <c r="AY1051" s="110"/>
      <c r="AZ1051" s="118"/>
      <c r="BA1051" s="93"/>
      <c r="BB1051" s="93"/>
      <c r="BC1051" s="110"/>
      <c r="BD1051" s="118"/>
      <c r="BE1051" s="93"/>
      <c r="BF1051" s="93"/>
      <c r="BG1051" s="110"/>
      <c r="BH1051" s="118"/>
      <c r="BI1051" s="93"/>
      <c r="BJ1051" s="93"/>
      <c r="BK1051" s="110"/>
      <c r="BL1051" s="118"/>
      <c r="BM1051" s="93"/>
      <c r="BN1051" s="93"/>
      <c r="BO1051" s="110"/>
      <c r="BP1051" s="118"/>
      <c r="BQ1051" s="93"/>
      <c r="BR1051" s="93"/>
      <c r="BS1051" s="110"/>
      <c r="BT1051" s="118"/>
      <c r="BU1051" s="93"/>
      <c r="BV1051" s="93"/>
      <c r="BW1051" s="110"/>
      <c r="BX1051" s="118"/>
      <c r="BY1051" s="93"/>
      <c r="BZ1051" s="93"/>
      <c r="CA1051" s="110"/>
      <c r="CB1051" s="118"/>
      <c r="CC1051" s="93"/>
      <c r="CD1051" s="93"/>
      <c r="CE1051" s="110"/>
      <c r="CF1051" s="118"/>
      <c r="CG1051" s="93"/>
      <c r="CH1051" s="93"/>
      <c r="CI1051" s="110"/>
      <c r="CJ1051" s="118"/>
      <c r="CK1051" s="93"/>
      <c r="CL1051" s="93"/>
      <c r="CM1051" s="110"/>
      <c r="CN1051" s="118"/>
      <c r="CO1051" s="93"/>
      <c r="CP1051" s="93"/>
      <c r="CQ1051" s="110"/>
      <c r="CR1051" s="118"/>
      <c r="CS1051" s="93"/>
      <c r="CT1051" s="93"/>
      <c r="CU1051" s="110"/>
      <c r="CV1051" s="118"/>
      <c r="CW1051" s="93"/>
      <c r="CX1051" s="93"/>
      <c r="CY1051" s="110"/>
      <c r="CZ1051" s="118"/>
      <c r="DA1051" s="93"/>
      <c r="DB1051" s="93"/>
      <c r="DC1051" s="110"/>
      <c r="DD1051" s="118"/>
      <c r="DE1051" s="93"/>
      <c r="DF1051" s="93"/>
      <c r="DG1051" s="110"/>
      <c r="DH1051" s="118"/>
      <c r="DI1051" s="93"/>
      <c r="DJ1051" s="93"/>
      <c r="DK1051" s="110"/>
      <c r="DL1051" s="118"/>
      <c r="DM1051" s="93"/>
      <c r="DN1051" s="93"/>
      <c r="DO1051" s="110"/>
      <c r="DP1051" s="118"/>
      <c r="DQ1051" s="93"/>
      <c r="DR1051" s="93"/>
      <c r="DS1051" s="110"/>
      <c r="DT1051" s="118"/>
      <c r="DU1051" s="93"/>
      <c r="DV1051" s="93"/>
      <c r="DW1051" s="110"/>
      <c r="DX1051" s="118"/>
      <c r="DY1051" s="93"/>
      <c r="DZ1051" s="93"/>
      <c r="EA1051" s="110"/>
      <c r="EB1051" s="118"/>
      <c r="EC1051" s="93"/>
      <c r="ED1051" s="93"/>
      <c r="EE1051" s="110"/>
      <c r="EF1051" s="118"/>
      <c r="EG1051" s="93"/>
      <c r="EH1051" s="93"/>
      <c r="EI1051" s="110"/>
      <c r="EJ1051" s="118"/>
      <c r="EK1051" s="93"/>
      <c r="EL1051" s="93"/>
      <c r="EM1051" s="110"/>
      <c r="EN1051" s="118"/>
      <c r="EO1051" s="93"/>
      <c r="EP1051" s="93"/>
      <c r="EQ1051" s="110"/>
      <c r="ER1051" s="118"/>
      <c r="ES1051" s="93"/>
      <c r="ET1051" s="93"/>
      <c r="EU1051" s="110"/>
      <c r="EV1051" s="118"/>
      <c r="EW1051" s="93"/>
      <c r="EX1051" s="93"/>
      <c r="EY1051" s="110"/>
      <c r="EZ1051" s="118"/>
      <c r="FA1051" s="93"/>
      <c r="FB1051" s="93"/>
      <c r="FC1051" s="110"/>
      <c r="FD1051" s="118"/>
      <c r="FE1051" s="93"/>
      <c r="FF1051" s="93"/>
      <c r="FG1051" s="110"/>
      <c r="FH1051" s="118"/>
      <c r="FI1051" s="93"/>
      <c r="FJ1051" s="93"/>
      <c r="FK1051" s="110"/>
      <c r="FL1051" s="118"/>
      <c r="FM1051" s="93"/>
      <c r="FN1051" s="93"/>
      <c r="FO1051" s="110"/>
      <c r="FP1051" s="118"/>
      <c r="FQ1051" s="93"/>
      <c r="FR1051" s="93"/>
      <c r="FS1051" s="110"/>
      <c r="FT1051" s="118"/>
      <c r="FU1051" s="93"/>
      <c r="FV1051" s="93"/>
      <c r="FW1051" s="110"/>
      <c r="FX1051" s="118"/>
      <c r="FY1051" s="93"/>
      <c r="FZ1051" s="93"/>
      <c r="GA1051" s="110"/>
      <c r="GB1051" s="118"/>
      <c r="GC1051" s="93"/>
      <c r="GD1051" s="93"/>
      <c r="GE1051" s="110"/>
      <c r="GF1051" s="118"/>
      <c r="GG1051" s="93"/>
      <c r="GH1051" s="93"/>
      <c r="GI1051" s="110"/>
      <c r="GJ1051" s="118"/>
      <c r="GK1051" s="93"/>
      <c r="GL1051" s="93"/>
      <c r="GM1051" s="110"/>
      <c r="GN1051" s="118"/>
      <c r="GO1051" s="93"/>
      <c r="GP1051" s="93"/>
      <c r="GQ1051" s="110"/>
    </row>
    <row r="1052" spans="1:199" ht="15.75" x14ac:dyDescent="0.25">
      <c r="A1052">
        <f t="shared" si="744"/>
        <v>1</v>
      </c>
      <c r="B1052">
        <f t="shared" si="745"/>
        <v>1900</v>
      </c>
      <c r="D1052" s="93"/>
      <c r="E1052" s="93"/>
      <c r="F1052" s="93"/>
      <c r="G1052" s="110"/>
      <c r="H1052" s="118"/>
      <c r="I1052" s="93"/>
      <c r="J1052" s="93"/>
      <c r="K1052" s="110"/>
      <c r="L1052" s="118"/>
      <c r="M1052" s="93"/>
      <c r="N1052" s="93"/>
      <c r="O1052" s="110"/>
      <c r="P1052" s="118"/>
      <c r="Q1052" s="93"/>
      <c r="R1052" s="93"/>
      <c r="S1052" s="110"/>
      <c r="T1052" s="118"/>
      <c r="U1052" s="93"/>
      <c r="V1052" s="93"/>
      <c r="W1052" s="110"/>
      <c r="X1052" s="118"/>
      <c r="Y1052" s="93"/>
      <c r="Z1052" s="93"/>
      <c r="AA1052" s="110"/>
      <c r="AB1052" s="118"/>
      <c r="AC1052" s="93"/>
      <c r="AD1052" s="93"/>
      <c r="AE1052" s="110"/>
      <c r="AF1052" s="118"/>
      <c r="AG1052" s="93"/>
      <c r="AH1052" s="93"/>
      <c r="AI1052" s="110"/>
      <c r="AJ1052" s="118"/>
      <c r="AK1052" s="93"/>
      <c r="AL1052" s="93"/>
      <c r="AM1052" s="110"/>
      <c r="AN1052" s="118"/>
      <c r="AO1052" s="93"/>
      <c r="AP1052" s="93"/>
      <c r="AQ1052" s="110"/>
      <c r="AR1052" s="118"/>
      <c r="AS1052" s="93"/>
      <c r="AT1052" s="93"/>
      <c r="AU1052" s="110"/>
      <c r="AV1052" s="118"/>
      <c r="AW1052" s="93"/>
      <c r="AX1052" s="93"/>
      <c r="AY1052" s="110"/>
      <c r="AZ1052" s="118"/>
      <c r="BA1052" s="93"/>
      <c r="BB1052" s="93"/>
      <c r="BC1052" s="110"/>
      <c r="BD1052" s="118"/>
      <c r="BE1052" s="93"/>
      <c r="BF1052" s="93"/>
      <c r="BG1052" s="110"/>
      <c r="BH1052" s="118"/>
      <c r="BI1052" s="93"/>
      <c r="BJ1052" s="93"/>
      <c r="BK1052" s="110"/>
      <c r="BL1052" s="118"/>
      <c r="BM1052" s="93"/>
      <c r="BN1052" s="93"/>
      <c r="BO1052" s="110"/>
      <c r="BP1052" s="118"/>
      <c r="BQ1052" s="93"/>
      <c r="BR1052" s="93"/>
      <c r="BS1052" s="110"/>
      <c r="BT1052" s="118"/>
      <c r="BU1052" s="93"/>
      <c r="BV1052" s="93"/>
      <c r="BW1052" s="110"/>
      <c r="BX1052" s="118"/>
      <c r="BY1052" s="93"/>
      <c r="BZ1052" s="93"/>
      <c r="CA1052" s="110"/>
      <c r="CB1052" s="118"/>
      <c r="CC1052" s="93"/>
      <c r="CD1052" s="93"/>
      <c r="CE1052" s="110"/>
      <c r="CF1052" s="118"/>
      <c r="CG1052" s="93"/>
      <c r="CH1052" s="93"/>
      <c r="CI1052" s="110"/>
      <c r="CJ1052" s="118"/>
      <c r="CK1052" s="93"/>
      <c r="CL1052" s="93"/>
      <c r="CM1052" s="110"/>
      <c r="CN1052" s="118"/>
      <c r="CO1052" s="93"/>
      <c r="CP1052" s="93"/>
      <c r="CQ1052" s="110"/>
      <c r="CR1052" s="118"/>
      <c r="CS1052" s="93"/>
      <c r="CT1052" s="93"/>
      <c r="CU1052" s="110"/>
      <c r="CV1052" s="118"/>
      <c r="CW1052" s="93"/>
      <c r="CX1052" s="93"/>
      <c r="CY1052" s="110"/>
      <c r="CZ1052" s="118"/>
      <c r="DA1052" s="93"/>
      <c r="DB1052" s="93"/>
      <c r="DC1052" s="110"/>
      <c r="DD1052" s="118"/>
      <c r="DE1052" s="93"/>
      <c r="DF1052" s="93"/>
      <c r="DG1052" s="110"/>
      <c r="DH1052" s="118"/>
      <c r="DI1052" s="93"/>
      <c r="DJ1052" s="93"/>
      <c r="DK1052" s="110"/>
      <c r="DL1052" s="118"/>
      <c r="DM1052" s="93"/>
      <c r="DN1052" s="93"/>
      <c r="DO1052" s="110"/>
      <c r="DP1052" s="118"/>
      <c r="DQ1052" s="93"/>
      <c r="DR1052" s="93"/>
      <c r="DS1052" s="110"/>
      <c r="DT1052" s="118"/>
      <c r="DU1052" s="93"/>
      <c r="DV1052" s="93"/>
      <c r="DW1052" s="110"/>
      <c r="DX1052" s="118"/>
      <c r="DY1052" s="93"/>
      <c r="DZ1052" s="93"/>
      <c r="EA1052" s="110"/>
      <c r="EB1052" s="118"/>
      <c r="EC1052" s="93"/>
      <c r="ED1052" s="93"/>
      <c r="EE1052" s="110"/>
      <c r="EF1052" s="118"/>
      <c r="EG1052" s="93"/>
      <c r="EH1052" s="93"/>
      <c r="EI1052" s="110"/>
      <c r="EJ1052" s="118"/>
      <c r="EK1052" s="93"/>
      <c r="EL1052" s="93"/>
      <c r="EM1052" s="110"/>
      <c r="EN1052" s="118"/>
      <c r="EO1052" s="93"/>
      <c r="EP1052" s="93"/>
      <c r="EQ1052" s="110"/>
      <c r="ER1052" s="118"/>
      <c r="ES1052" s="93"/>
      <c r="ET1052" s="93"/>
      <c r="EU1052" s="110"/>
      <c r="EV1052" s="118"/>
      <c r="EW1052" s="93"/>
      <c r="EX1052" s="93"/>
      <c r="EY1052" s="110"/>
      <c r="EZ1052" s="118"/>
      <c r="FA1052" s="93"/>
      <c r="FB1052" s="93"/>
      <c r="FC1052" s="110"/>
      <c r="FD1052" s="118"/>
      <c r="FE1052" s="93"/>
      <c r="FF1052" s="93"/>
      <c r="FG1052" s="110"/>
      <c r="FH1052" s="118"/>
      <c r="FI1052" s="93"/>
      <c r="FJ1052" s="93"/>
      <c r="FK1052" s="110"/>
      <c r="FL1052" s="118"/>
      <c r="FM1052" s="93"/>
      <c r="FN1052" s="93"/>
      <c r="FO1052" s="110"/>
      <c r="FP1052" s="118"/>
      <c r="FQ1052" s="93"/>
      <c r="FR1052" s="93"/>
      <c r="FS1052" s="110"/>
      <c r="FT1052" s="118"/>
      <c r="FU1052" s="93"/>
      <c r="FV1052" s="93"/>
      <c r="FW1052" s="110"/>
      <c r="FX1052" s="118"/>
      <c r="FY1052" s="93"/>
      <c r="FZ1052" s="93"/>
      <c r="GA1052" s="110"/>
      <c r="GB1052" s="118"/>
      <c r="GC1052" s="93"/>
      <c r="GD1052" s="93"/>
      <c r="GE1052" s="110"/>
      <c r="GF1052" s="118"/>
      <c r="GG1052" s="93"/>
      <c r="GH1052" s="93"/>
      <c r="GI1052" s="110"/>
      <c r="GJ1052" s="118"/>
      <c r="GK1052" s="93"/>
      <c r="GL1052" s="93"/>
      <c r="GM1052" s="110"/>
      <c r="GN1052" s="118"/>
      <c r="GO1052" s="93"/>
      <c r="GP1052" s="93"/>
      <c r="GQ1052" s="110"/>
    </row>
    <row r="1053" spans="1:199" ht="15.75" x14ac:dyDescent="0.25">
      <c r="A1053">
        <f t="shared" si="744"/>
        <v>1</v>
      </c>
      <c r="B1053">
        <f t="shared" si="745"/>
        <v>1900</v>
      </c>
      <c r="D1053" s="93"/>
      <c r="E1053" s="93"/>
      <c r="F1053" s="93"/>
      <c r="G1053" s="110"/>
      <c r="H1053" s="118"/>
      <c r="I1053" s="93"/>
      <c r="J1053" s="93"/>
      <c r="K1053" s="110"/>
      <c r="L1053" s="118"/>
      <c r="M1053" s="93"/>
      <c r="N1053" s="93"/>
      <c r="O1053" s="110"/>
      <c r="P1053" s="118"/>
      <c r="Q1053" s="93"/>
      <c r="R1053" s="93"/>
      <c r="S1053" s="110"/>
      <c r="T1053" s="118"/>
      <c r="U1053" s="93"/>
      <c r="V1053" s="93"/>
      <c r="W1053" s="110"/>
      <c r="X1053" s="118"/>
      <c r="Y1053" s="93"/>
      <c r="Z1053" s="93"/>
      <c r="AA1053" s="110"/>
      <c r="AB1053" s="118"/>
      <c r="AC1053" s="93"/>
      <c r="AD1053" s="93"/>
      <c r="AE1053" s="110"/>
      <c r="AF1053" s="118"/>
      <c r="AG1053" s="93"/>
      <c r="AH1053" s="93"/>
      <c r="AI1053" s="110"/>
      <c r="AJ1053" s="118"/>
      <c r="AK1053" s="93"/>
      <c r="AL1053" s="93"/>
      <c r="AM1053" s="110"/>
      <c r="AN1053" s="118"/>
      <c r="AO1053" s="93"/>
      <c r="AP1053" s="93"/>
      <c r="AQ1053" s="110"/>
      <c r="AR1053" s="118"/>
      <c r="AS1053" s="93"/>
      <c r="AT1053" s="93"/>
      <c r="AU1053" s="110"/>
      <c r="AV1053" s="118"/>
      <c r="AW1053" s="93"/>
      <c r="AX1053" s="93"/>
      <c r="AY1053" s="110"/>
      <c r="AZ1053" s="118"/>
      <c r="BA1053" s="93"/>
      <c r="BB1053" s="93"/>
      <c r="BC1053" s="110"/>
      <c r="BD1053" s="118"/>
      <c r="BE1053" s="93"/>
      <c r="BF1053" s="93"/>
      <c r="BG1053" s="110"/>
      <c r="BH1053" s="118"/>
      <c r="BI1053" s="93"/>
      <c r="BJ1053" s="93"/>
      <c r="BK1053" s="110"/>
      <c r="BL1053" s="118"/>
      <c r="BM1053" s="93"/>
      <c r="BN1053" s="93"/>
      <c r="BO1053" s="110"/>
      <c r="BP1053" s="118"/>
      <c r="BQ1053" s="93"/>
      <c r="BR1053" s="93"/>
      <c r="BS1053" s="110"/>
      <c r="BT1053" s="118"/>
      <c r="BU1053" s="93"/>
      <c r="BV1053" s="93"/>
      <c r="BW1053" s="110"/>
      <c r="BX1053" s="118"/>
      <c r="BY1053" s="93"/>
      <c r="BZ1053" s="93"/>
      <c r="CA1053" s="110"/>
      <c r="CB1053" s="118"/>
      <c r="CC1053" s="93"/>
      <c r="CD1053" s="93"/>
      <c r="CE1053" s="110"/>
      <c r="CF1053" s="118"/>
      <c r="CG1053" s="93"/>
      <c r="CH1053" s="93"/>
      <c r="CI1053" s="110"/>
      <c r="CJ1053" s="118"/>
      <c r="CK1053" s="93"/>
      <c r="CL1053" s="93"/>
      <c r="CM1053" s="110"/>
      <c r="CN1053" s="118"/>
      <c r="CO1053" s="93"/>
      <c r="CP1053" s="93"/>
      <c r="CQ1053" s="110"/>
      <c r="CR1053" s="118"/>
      <c r="CS1053" s="93"/>
      <c r="CT1053" s="93"/>
      <c r="CU1053" s="110"/>
      <c r="CV1053" s="118"/>
      <c r="CW1053" s="93"/>
      <c r="CX1053" s="93"/>
      <c r="CY1053" s="110"/>
      <c r="CZ1053" s="118"/>
      <c r="DA1053" s="93"/>
      <c r="DB1053" s="93"/>
      <c r="DC1053" s="110"/>
      <c r="DD1053" s="118"/>
      <c r="DE1053" s="93"/>
      <c r="DF1053" s="93"/>
      <c r="DG1053" s="110"/>
      <c r="DH1053" s="118"/>
      <c r="DI1053" s="93"/>
      <c r="DJ1053" s="93"/>
      <c r="DK1053" s="110"/>
      <c r="DL1053" s="118"/>
      <c r="DM1053" s="93"/>
      <c r="DN1053" s="93"/>
      <c r="DO1053" s="110"/>
      <c r="DP1053" s="118"/>
      <c r="DQ1053" s="93"/>
      <c r="DR1053" s="93"/>
      <c r="DS1053" s="110"/>
      <c r="DT1053" s="118"/>
      <c r="DU1053" s="93"/>
      <c r="DV1053" s="93"/>
      <c r="DW1053" s="110"/>
      <c r="DX1053" s="118"/>
      <c r="DY1053" s="93"/>
      <c r="DZ1053" s="93"/>
      <c r="EA1053" s="110"/>
      <c r="EB1053" s="118"/>
      <c r="EC1053" s="93"/>
      <c r="ED1053" s="93"/>
      <c r="EE1053" s="110"/>
      <c r="EF1053" s="118"/>
      <c r="EG1053" s="93"/>
      <c r="EH1053" s="93"/>
      <c r="EI1053" s="110"/>
      <c r="EJ1053" s="118"/>
      <c r="EK1053" s="93"/>
      <c r="EL1053" s="93"/>
      <c r="EM1053" s="110"/>
      <c r="EN1053" s="118"/>
      <c r="EO1053" s="93"/>
      <c r="EP1053" s="93"/>
      <c r="EQ1053" s="110"/>
      <c r="ER1053" s="118"/>
      <c r="ES1053" s="93"/>
      <c r="ET1053" s="93"/>
      <c r="EU1053" s="110"/>
      <c r="EV1053" s="118"/>
      <c r="EW1053" s="93"/>
      <c r="EX1053" s="93"/>
      <c r="EY1053" s="110"/>
      <c r="EZ1053" s="118"/>
      <c r="FA1053" s="93"/>
      <c r="FB1053" s="93"/>
      <c r="FC1053" s="110"/>
      <c r="FD1053" s="118"/>
      <c r="FE1053" s="93"/>
      <c r="FF1053" s="93"/>
      <c r="FG1053" s="110"/>
      <c r="FH1053" s="118"/>
      <c r="FI1053" s="93"/>
      <c r="FJ1053" s="93"/>
      <c r="FK1053" s="110"/>
      <c r="FL1053" s="118"/>
      <c r="FM1053" s="93"/>
      <c r="FN1053" s="93"/>
      <c r="FO1053" s="110"/>
      <c r="FP1053" s="118"/>
      <c r="FQ1053" s="93"/>
      <c r="FR1053" s="93"/>
      <c r="FS1053" s="110"/>
      <c r="FT1053" s="118"/>
      <c r="FU1053" s="93"/>
      <c r="FV1053" s="93"/>
      <c r="FW1053" s="110"/>
      <c r="FX1053" s="118"/>
      <c r="FY1053" s="93"/>
      <c r="FZ1053" s="93"/>
      <c r="GA1053" s="110"/>
      <c r="GB1053" s="118"/>
      <c r="GC1053" s="93"/>
      <c r="GD1053" s="93"/>
      <c r="GE1053" s="110"/>
      <c r="GF1053" s="118"/>
      <c r="GG1053" s="93"/>
      <c r="GH1053" s="93"/>
      <c r="GI1053" s="110"/>
      <c r="GJ1053" s="118"/>
      <c r="GK1053" s="93"/>
      <c r="GL1053" s="93"/>
      <c r="GM1053" s="110"/>
      <c r="GN1053" s="118"/>
      <c r="GO1053" s="93"/>
      <c r="GP1053" s="93"/>
      <c r="GQ1053" s="110"/>
    </row>
    <row r="1054" spans="1:199" ht="15.75" x14ac:dyDescent="0.25">
      <c r="A1054">
        <f t="shared" si="744"/>
        <v>1</v>
      </c>
      <c r="B1054">
        <f t="shared" si="745"/>
        <v>1900</v>
      </c>
      <c r="D1054" s="93"/>
      <c r="E1054" s="93"/>
      <c r="F1054" s="93"/>
      <c r="G1054" s="110"/>
      <c r="H1054" s="118"/>
      <c r="I1054" s="93"/>
      <c r="J1054" s="93"/>
      <c r="K1054" s="110"/>
      <c r="L1054" s="118"/>
      <c r="M1054" s="93"/>
      <c r="N1054" s="93"/>
      <c r="O1054" s="110"/>
      <c r="P1054" s="118"/>
      <c r="Q1054" s="93"/>
      <c r="R1054" s="93"/>
      <c r="S1054" s="110"/>
      <c r="T1054" s="118"/>
      <c r="U1054" s="93"/>
      <c r="V1054" s="93"/>
      <c r="W1054" s="110"/>
      <c r="X1054" s="118"/>
      <c r="Y1054" s="93"/>
      <c r="Z1054" s="93"/>
      <c r="AA1054" s="110"/>
      <c r="AB1054" s="118"/>
      <c r="AC1054" s="93"/>
      <c r="AD1054" s="93"/>
      <c r="AE1054" s="110"/>
      <c r="AF1054" s="118"/>
      <c r="AG1054" s="93"/>
      <c r="AH1054" s="93"/>
      <c r="AI1054" s="110"/>
      <c r="AJ1054" s="118"/>
      <c r="AK1054" s="93"/>
      <c r="AL1054" s="93"/>
      <c r="AM1054" s="110"/>
      <c r="AN1054" s="118"/>
      <c r="AO1054" s="93"/>
      <c r="AP1054" s="93"/>
      <c r="AQ1054" s="110"/>
      <c r="AR1054" s="118"/>
      <c r="AS1054" s="93"/>
      <c r="AT1054" s="93"/>
      <c r="AU1054" s="110"/>
      <c r="AV1054" s="118"/>
      <c r="AW1054" s="93"/>
      <c r="AX1054" s="93"/>
      <c r="AY1054" s="110"/>
      <c r="AZ1054" s="118"/>
      <c r="BA1054" s="93"/>
      <c r="BB1054" s="93"/>
      <c r="BC1054" s="110"/>
      <c r="BD1054" s="118"/>
      <c r="BE1054" s="93"/>
      <c r="BF1054" s="93"/>
      <c r="BG1054" s="110"/>
      <c r="BH1054" s="118"/>
      <c r="BI1054" s="93"/>
      <c r="BJ1054" s="93"/>
      <c r="BK1054" s="110"/>
      <c r="BL1054" s="118"/>
      <c r="BM1054" s="93"/>
      <c r="BN1054" s="93"/>
      <c r="BO1054" s="110"/>
      <c r="BP1054" s="118"/>
      <c r="BQ1054" s="93"/>
      <c r="BR1054" s="93"/>
      <c r="BS1054" s="110"/>
      <c r="BT1054" s="118"/>
      <c r="BU1054" s="93"/>
      <c r="BV1054" s="93"/>
      <c r="BW1054" s="110"/>
      <c r="BX1054" s="118"/>
      <c r="BY1054" s="93"/>
      <c r="BZ1054" s="93"/>
      <c r="CA1054" s="110"/>
      <c r="CB1054" s="118"/>
      <c r="CC1054" s="93"/>
      <c r="CD1054" s="93"/>
      <c r="CE1054" s="110"/>
      <c r="CF1054" s="118"/>
      <c r="CG1054" s="93"/>
      <c r="CH1054" s="93"/>
      <c r="CI1054" s="110"/>
      <c r="CJ1054" s="118"/>
      <c r="CK1054" s="93"/>
      <c r="CL1054" s="93"/>
      <c r="CM1054" s="110"/>
      <c r="CN1054" s="118"/>
      <c r="CO1054" s="93"/>
      <c r="CP1054" s="93"/>
      <c r="CQ1054" s="110"/>
      <c r="CR1054" s="118"/>
      <c r="CS1054" s="93"/>
      <c r="CT1054" s="93"/>
      <c r="CU1054" s="110"/>
      <c r="CV1054" s="118"/>
      <c r="CW1054" s="93"/>
      <c r="CX1054" s="93"/>
      <c r="CY1054" s="110"/>
      <c r="CZ1054" s="118"/>
      <c r="DA1054" s="93"/>
      <c r="DB1054" s="93"/>
      <c r="DC1054" s="110"/>
      <c r="DD1054" s="118"/>
      <c r="DE1054" s="93"/>
      <c r="DF1054" s="93"/>
      <c r="DG1054" s="110"/>
      <c r="DH1054" s="118"/>
      <c r="DI1054" s="93"/>
      <c r="DJ1054" s="93"/>
      <c r="DK1054" s="110"/>
      <c r="DL1054" s="118"/>
      <c r="DM1054" s="93"/>
      <c r="DN1054" s="93"/>
      <c r="DO1054" s="110"/>
      <c r="DP1054" s="118"/>
      <c r="DQ1054" s="93"/>
      <c r="DR1054" s="93"/>
      <c r="DS1054" s="110"/>
      <c r="DT1054" s="118"/>
      <c r="DU1054" s="93"/>
      <c r="DV1054" s="93"/>
      <c r="DW1054" s="110"/>
      <c r="DX1054" s="118"/>
      <c r="DY1054" s="93"/>
      <c r="DZ1054" s="93"/>
      <c r="EA1054" s="110"/>
      <c r="EB1054" s="118"/>
      <c r="EC1054" s="93"/>
      <c r="ED1054" s="93"/>
      <c r="EE1054" s="110"/>
      <c r="EF1054" s="118"/>
      <c r="EG1054" s="93"/>
      <c r="EH1054" s="93"/>
      <c r="EI1054" s="110"/>
      <c r="EJ1054" s="118"/>
      <c r="EK1054" s="93"/>
      <c r="EL1054" s="93"/>
      <c r="EM1054" s="110"/>
      <c r="EN1054" s="118"/>
      <c r="EO1054" s="93"/>
      <c r="EP1054" s="93"/>
      <c r="EQ1054" s="110"/>
      <c r="ER1054" s="118"/>
      <c r="ES1054" s="93"/>
      <c r="ET1054" s="93"/>
      <c r="EU1054" s="110"/>
      <c r="EV1054" s="118"/>
      <c r="EW1054" s="93"/>
      <c r="EX1054" s="93"/>
      <c r="EY1054" s="110"/>
      <c r="EZ1054" s="118"/>
      <c r="FA1054" s="93"/>
      <c r="FB1054" s="93"/>
      <c r="FC1054" s="110"/>
      <c r="FD1054" s="118"/>
      <c r="FE1054" s="93"/>
      <c r="FF1054" s="93"/>
      <c r="FG1054" s="110"/>
      <c r="FH1054" s="118"/>
      <c r="FI1054" s="93"/>
      <c r="FJ1054" s="93"/>
      <c r="FK1054" s="110"/>
      <c r="FL1054" s="118"/>
      <c r="FM1054" s="93"/>
      <c r="FN1054" s="93"/>
      <c r="FO1054" s="110"/>
      <c r="FP1054" s="118"/>
      <c r="FQ1054" s="93"/>
      <c r="FR1054" s="93"/>
      <c r="FS1054" s="110"/>
      <c r="FT1054" s="118"/>
      <c r="FU1054" s="93"/>
      <c r="FV1054" s="93"/>
      <c r="FW1054" s="110"/>
      <c r="FX1054" s="118"/>
      <c r="FY1054" s="93"/>
      <c r="FZ1054" s="93"/>
      <c r="GA1054" s="110"/>
      <c r="GB1054" s="118"/>
      <c r="GC1054" s="93"/>
      <c r="GD1054" s="93"/>
      <c r="GE1054" s="110"/>
      <c r="GF1054" s="118"/>
      <c r="GG1054" s="93"/>
      <c r="GH1054" s="93"/>
      <c r="GI1054" s="110"/>
      <c r="GJ1054" s="118"/>
      <c r="GK1054" s="93"/>
      <c r="GL1054" s="93"/>
      <c r="GM1054" s="110"/>
      <c r="GN1054" s="118"/>
      <c r="GO1054" s="93"/>
      <c r="GP1054" s="93"/>
      <c r="GQ1054" s="110"/>
    </row>
    <row r="1055" spans="1:199" ht="15.75" x14ac:dyDescent="0.25">
      <c r="A1055">
        <f t="shared" si="744"/>
        <v>1</v>
      </c>
      <c r="B1055">
        <f t="shared" si="745"/>
        <v>1900</v>
      </c>
      <c r="D1055" s="93"/>
      <c r="E1055" s="93"/>
      <c r="F1055" s="93"/>
      <c r="G1055" s="110"/>
      <c r="H1055" s="118"/>
      <c r="I1055" s="93"/>
      <c r="J1055" s="93"/>
      <c r="K1055" s="110"/>
      <c r="L1055" s="118"/>
      <c r="M1055" s="93"/>
      <c r="N1055" s="93"/>
      <c r="O1055" s="110"/>
      <c r="P1055" s="118"/>
      <c r="Q1055" s="93"/>
      <c r="R1055" s="93"/>
      <c r="S1055" s="110"/>
      <c r="T1055" s="118"/>
      <c r="U1055" s="93"/>
      <c r="V1055" s="93"/>
      <c r="W1055" s="110"/>
      <c r="X1055" s="118"/>
      <c r="Y1055" s="93"/>
      <c r="Z1055" s="93"/>
      <c r="AA1055" s="110"/>
      <c r="AB1055" s="118"/>
      <c r="AC1055" s="93"/>
      <c r="AD1055" s="93"/>
      <c r="AE1055" s="110"/>
      <c r="AF1055" s="118"/>
      <c r="AG1055" s="93"/>
      <c r="AH1055" s="93"/>
      <c r="AI1055" s="110"/>
      <c r="AJ1055" s="118"/>
      <c r="AK1055" s="93"/>
      <c r="AL1055" s="93"/>
      <c r="AM1055" s="110"/>
      <c r="AN1055" s="118"/>
      <c r="AO1055" s="93"/>
      <c r="AP1055" s="93"/>
      <c r="AQ1055" s="110"/>
      <c r="AR1055" s="118"/>
      <c r="AS1055" s="93"/>
      <c r="AT1055" s="93"/>
      <c r="AU1055" s="110"/>
      <c r="AV1055" s="118"/>
      <c r="AW1055" s="93"/>
      <c r="AX1055" s="93"/>
      <c r="AY1055" s="110"/>
      <c r="AZ1055" s="118"/>
      <c r="BA1055" s="93"/>
      <c r="BB1055" s="93"/>
      <c r="BC1055" s="110"/>
      <c r="BD1055" s="118"/>
      <c r="BE1055" s="93"/>
      <c r="BF1055" s="93"/>
      <c r="BG1055" s="110"/>
      <c r="BH1055" s="118"/>
      <c r="BI1055" s="93"/>
      <c r="BJ1055" s="93"/>
      <c r="BK1055" s="110"/>
      <c r="BL1055" s="118"/>
      <c r="BM1055" s="93"/>
      <c r="BN1055" s="93"/>
      <c r="BO1055" s="110"/>
      <c r="BP1055" s="118"/>
      <c r="BQ1055" s="93"/>
      <c r="BR1055" s="93"/>
      <c r="BS1055" s="110"/>
      <c r="BT1055" s="118"/>
      <c r="BU1055" s="93"/>
      <c r="BV1055" s="93"/>
      <c r="BW1055" s="110"/>
      <c r="BX1055" s="118"/>
      <c r="BY1055" s="93"/>
      <c r="BZ1055" s="93"/>
      <c r="CA1055" s="110"/>
      <c r="CB1055" s="118"/>
      <c r="CC1055" s="93"/>
      <c r="CD1055" s="93"/>
      <c r="CE1055" s="110"/>
      <c r="CF1055" s="118"/>
      <c r="CG1055" s="93"/>
      <c r="CH1055" s="93"/>
      <c r="CI1055" s="110"/>
      <c r="CJ1055" s="118"/>
      <c r="CK1055" s="93"/>
      <c r="CL1055" s="93"/>
      <c r="CM1055" s="110"/>
      <c r="CN1055" s="118"/>
      <c r="CO1055" s="93"/>
      <c r="CP1055" s="93"/>
      <c r="CQ1055" s="110"/>
      <c r="CR1055" s="118"/>
      <c r="CS1055" s="93"/>
      <c r="CT1055" s="93"/>
      <c r="CU1055" s="110"/>
      <c r="CV1055" s="118"/>
      <c r="CW1055" s="93"/>
      <c r="CX1055" s="93"/>
      <c r="CY1055" s="110"/>
      <c r="CZ1055" s="118"/>
      <c r="DA1055" s="93"/>
      <c r="DB1055" s="93"/>
      <c r="DC1055" s="110"/>
      <c r="DD1055" s="118"/>
      <c r="DE1055" s="93"/>
      <c r="DF1055" s="93"/>
      <c r="DG1055" s="110"/>
      <c r="DH1055" s="118"/>
      <c r="DI1055" s="93"/>
      <c r="DJ1055" s="93"/>
      <c r="DK1055" s="110"/>
      <c r="DL1055" s="118"/>
      <c r="DM1055" s="93"/>
      <c r="DN1055" s="93"/>
      <c r="DO1055" s="110"/>
      <c r="DP1055" s="118"/>
      <c r="DQ1055" s="93"/>
      <c r="DR1055" s="93"/>
      <c r="DS1055" s="110"/>
      <c r="DT1055" s="118"/>
      <c r="DU1055" s="93"/>
      <c r="DV1055" s="93"/>
      <c r="DW1055" s="110"/>
      <c r="DX1055" s="118"/>
      <c r="DY1055" s="93"/>
      <c r="DZ1055" s="93"/>
      <c r="EA1055" s="110"/>
      <c r="EB1055" s="118"/>
      <c r="EC1055" s="93"/>
      <c r="ED1055" s="93"/>
      <c r="EE1055" s="110"/>
      <c r="EF1055" s="118"/>
      <c r="EG1055" s="93"/>
      <c r="EH1055" s="93"/>
      <c r="EI1055" s="110"/>
      <c r="EJ1055" s="118"/>
      <c r="EK1055" s="93"/>
      <c r="EL1055" s="93"/>
      <c r="EM1055" s="110"/>
      <c r="EN1055" s="118"/>
      <c r="EO1055" s="93"/>
      <c r="EP1055" s="93"/>
      <c r="EQ1055" s="110"/>
      <c r="ER1055" s="118"/>
      <c r="ES1055" s="93"/>
      <c r="ET1055" s="93"/>
      <c r="EU1055" s="110"/>
      <c r="EV1055" s="118"/>
      <c r="EW1055" s="93"/>
      <c r="EX1055" s="93"/>
      <c r="EY1055" s="110"/>
      <c r="EZ1055" s="118"/>
      <c r="FA1055" s="93"/>
      <c r="FB1055" s="93"/>
      <c r="FC1055" s="110"/>
      <c r="FD1055" s="118"/>
      <c r="FE1055" s="93"/>
      <c r="FF1055" s="93"/>
      <c r="FG1055" s="110"/>
      <c r="FH1055" s="118"/>
      <c r="FI1055" s="93"/>
      <c r="FJ1055" s="93"/>
      <c r="FK1055" s="110"/>
      <c r="FL1055" s="118"/>
      <c r="FM1055" s="93"/>
      <c r="FN1055" s="93"/>
      <c r="FO1055" s="110"/>
      <c r="FP1055" s="118"/>
      <c r="FQ1055" s="93"/>
      <c r="FR1055" s="93"/>
      <c r="FS1055" s="110"/>
      <c r="FT1055" s="118"/>
      <c r="FU1055" s="93"/>
      <c r="FV1055" s="93"/>
      <c r="FW1055" s="110"/>
      <c r="FX1055" s="118"/>
      <c r="FY1055" s="93"/>
      <c r="FZ1055" s="93"/>
      <c r="GA1055" s="110"/>
      <c r="GB1055" s="118"/>
      <c r="GC1055" s="93"/>
      <c r="GD1055" s="93"/>
      <c r="GE1055" s="110"/>
      <c r="GF1055" s="118"/>
      <c r="GG1055" s="93"/>
      <c r="GH1055" s="93"/>
      <c r="GI1055" s="110"/>
      <c r="GJ1055" s="118"/>
      <c r="GK1055" s="93"/>
      <c r="GL1055" s="93"/>
      <c r="GM1055" s="110"/>
      <c r="GN1055" s="118"/>
      <c r="GO1055" s="93"/>
      <c r="GP1055" s="93"/>
      <c r="GQ1055" s="110"/>
    </row>
    <row r="1056" spans="1:199" ht="15.75" x14ac:dyDescent="0.25">
      <c r="A1056">
        <f t="shared" si="744"/>
        <v>1</v>
      </c>
      <c r="B1056">
        <f t="shared" si="745"/>
        <v>1900</v>
      </c>
      <c r="D1056" s="93"/>
      <c r="E1056" s="93"/>
      <c r="F1056" s="93"/>
      <c r="G1056" s="110"/>
      <c r="H1056" s="118"/>
      <c r="I1056" s="93"/>
      <c r="J1056" s="93"/>
      <c r="K1056" s="110"/>
      <c r="L1056" s="118"/>
      <c r="M1056" s="93"/>
      <c r="N1056" s="93"/>
      <c r="O1056" s="110"/>
      <c r="P1056" s="118"/>
      <c r="Q1056" s="93"/>
      <c r="R1056" s="93"/>
      <c r="S1056" s="110"/>
      <c r="T1056" s="118"/>
      <c r="U1056" s="93"/>
      <c r="V1056" s="93"/>
      <c r="W1056" s="110"/>
      <c r="X1056" s="118"/>
      <c r="Y1056" s="93"/>
      <c r="Z1056" s="93"/>
      <c r="AA1056" s="110"/>
      <c r="AB1056" s="118"/>
      <c r="AC1056" s="93"/>
      <c r="AD1056" s="93"/>
      <c r="AE1056" s="110"/>
      <c r="AF1056" s="118"/>
      <c r="AG1056" s="93"/>
      <c r="AH1056" s="93"/>
      <c r="AI1056" s="110"/>
      <c r="AJ1056" s="118"/>
      <c r="AK1056" s="93"/>
      <c r="AL1056" s="93"/>
      <c r="AM1056" s="110"/>
      <c r="AN1056" s="118"/>
      <c r="AO1056" s="93"/>
      <c r="AP1056" s="93"/>
      <c r="AQ1056" s="110"/>
      <c r="AR1056" s="118"/>
      <c r="AS1056" s="93"/>
      <c r="AT1056" s="93"/>
      <c r="AU1056" s="110"/>
      <c r="AV1056" s="118"/>
      <c r="AW1056" s="93"/>
      <c r="AX1056" s="93"/>
      <c r="AY1056" s="110"/>
      <c r="AZ1056" s="118"/>
      <c r="BA1056" s="93"/>
      <c r="BB1056" s="93"/>
      <c r="BC1056" s="110"/>
      <c r="BD1056" s="118"/>
      <c r="BE1056" s="93"/>
      <c r="BF1056" s="93"/>
      <c r="BG1056" s="110"/>
      <c r="BH1056" s="118"/>
      <c r="BI1056" s="93"/>
      <c r="BJ1056" s="93"/>
      <c r="BK1056" s="110"/>
      <c r="BL1056" s="118"/>
      <c r="BM1056" s="93"/>
      <c r="BN1056" s="93"/>
      <c r="BO1056" s="110"/>
      <c r="BP1056" s="118"/>
      <c r="BQ1056" s="93"/>
      <c r="BR1056" s="93"/>
      <c r="BS1056" s="110"/>
      <c r="BT1056" s="118"/>
      <c r="BU1056" s="93"/>
      <c r="BV1056" s="93"/>
      <c r="BW1056" s="110"/>
      <c r="BX1056" s="118"/>
      <c r="BY1056" s="93"/>
      <c r="BZ1056" s="93"/>
      <c r="CA1056" s="110"/>
      <c r="CB1056" s="118"/>
      <c r="CC1056" s="93"/>
      <c r="CD1056" s="93"/>
      <c r="CE1056" s="110"/>
      <c r="CF1056" s="118"/>
      <c r="CG1056" s="93"/>
      <c r="CH1056" s="93"/>
      <c r="CI1056" s="110"/>
      <c r="CJ1056" s="118"/>
      <c r="CK1056" s="93"/>
      <c r="CL1056" s="93"/>
      <c r="CM1056" s="110"/>
      <c r="CN1056" s="118"/>
      <c r="CO1056" s="93"/>
      <c r="CP1056" s="93"/>
      <c r="CQ1056" s="110"/>
      <c r="CR1056" s="118"/>
      <c r="CS1056" s="93"/>
      <c r="CT1056" s="93"/>
      <c r="CU1056" s="110"/>
      <c r="CV1056" s="118"/>
      <c r="CW1056" s="93"/>
      <c r="CX1056" s="93"/>
      <c r="CY1056" s="110"/>
      <c r="CZ1056" s="118"/>
      <c r="DA1056" s="93"/>
      <c r="DB1056" s="93"/>
      <c r="DC1056" s="110"/>
      <c r="DD1056" s="118"/>
      <c r="DE1056" s="93"/>
      <c r="DF1056" s="93"/>
      <c r="DG1056" s="110"/>
      <c r="DH1056" s="118"/>
      <c r="DI1056" s="93"/>
      <c r="DJ1056" s="93"/>
      <c r="DK1056" s="110"/>
      <c r="DL1056" s="118"/>
      <c r="DM1056" s="93"/>
      <c r="DN1056" s="93"/>
      <c r="DO1056" s="110"/>
      <c r="DP1056" s="118"/>
      <c r="DQ1056" s="93"/>
      <c r="DR1056" s="93"/>
      <c r="DS1056" s="110"/>
      <c r="DT1056" s="118"/>
      <c r="DU1056" s="93"/>
      <c r="DV1056" s="93"/>
      <c r="DW1056" s="110"/>
      <c r="DX1056" s="118"/>
      <c r="DY1056" s="93"/>
      <c r="DZ1056" s="93"/>
      <c r="EA1056" s="110"/>
      <c r="EB1056" s="118"/>
      <c r="EC1056" s="93"/>
      <c r="ED1056" s="93"/>
      <c r="EE1056" s="110"/>
      <c r="EF1056" s="118"/>
      <c r="EG1056" s="93"/>
      <c r="EH1056" s="93"/>
      <c r="EI1056" s="110"/>
      <c r="EJ1056" s="118"/>
      <c r="EK1056" s="93"/>
      <c r="EL1056" s="93"/>
      <c r="EM1056" s="110"/>
      <c r="EN1056" s="118"/>
      <c r="EO1056" s="93"/>
      <c r="EP1056" s="93"/>
      <c r="EQ1056" s="110"/>
      <c r="ER1056" s="118"/>
      <c r="ES1056" s="93"/>
      <c r="ET1056" s="93"/>
      <c r="EU1056" s="110"/>
      <c r="EV1056" s="118"/>
      <c r="EW1056" s="93"/>
      <c r="EX1056" s="93"/>
      <c r="EY1056" s="110"/>
      <c r="EZ1056" s="118"/>
      <c r="FA1056" s="93"/>
      <c r="FB1056" s="93"/>
      <c r="FC1056" s="110"/>
      <c r="FD1056" s="118"/>
      <c r="FE1056" s="93"/>
      <c r="FF1056" s="93"/>
      <c r="FG1056" s="110"/>
      <c r="FH1056" s="118"/>
      <c r="FI1056" s="93"/>
      <c r="FJ1056" s="93"/>
      <c r="FK1056" s="110"/>
      <c r="FL1056" s="118"/>
      <c r="FM1056" s="93"/>
      <c r="FN1056" s="93"/>
      <c r="FO1056" s="110"/>
      <c r="FP1056" s="118"/>
      <c r="FQ1056" s="93"/>
      <c r="FR1056" s="93"/>
      <c r="FS1056" s="110"/>
      <c r="FT1056" s="118"/>
      <c r="FU1056" s="93"/>
      <c r="FV1056" s="93"/>
      <c r="FW1056" s="110"/>
      <c r="FX1056" s="118"/>
      <c r="FY1056" s="93"/>
      <c r="FZ1056" s="93"/>
      <c r="GA1056" s="110"/>
      <c r="GB1056" s="118"/>
      <c r="GC1056" s="93"/>
      <c r="GD1056" s="93"/>
      <c r="GE1056" s="110"/>
      <c r="GF1056" s="118"/>
      <c r="GG1056" s="93"/>
      <c r="GH1056" s="93"/>
      <c r="GI1056" s="110"/>
      <c r="GJ1056" s="118"/>
      <c r="GK1056" s="93"/>
      <c r="GL1056" s="93"/>
      <c r="GM1056" s="110"/>
      <c r="GN1056" s="118"/>
      <c r="GO1056" s="93"/>
      <c r="GP1056" s="93"/>
      <c r="GQ1056" s="110"/>
    </row>
    <row r="1057" spans="1:199" ht="15.75" x14ac:dyDescent="0.25">
      <c r="A1057">
        <f t="shared" si="744"/>
        <v>1</v>
      </c>
      <c r="B1057">
        <f t="shared" si="745"/>
        <v>1900</v>
      </c>
      <c r="D1057" s="93"/>
      <c r="E1057" s="93"/>
      <c r="F1057" s="93"/>
      <c r="G1057" s="110"/>
      <c r="H1057" s="118"/>
      <c r="I1057" s="93"/>
      <c r="J1057" s="93"/>
      <c r="K1057" s="110"/>
      <c r="L1057" s="118"/>
      <c r="M1057" s="93"/>
      <c r="N1057" s="93"/>
      <c r="O1057" s="110"/>
      <c r="P1057" s="118"/>
      <c r="Q1057" s="93"/>
      <c r="R1057" s="93"/>
      <c r="S1057" s="110"/>
      <c r="T1057" s="118"/>
      <c r="U1057" s="93"/>
      <c r="V1057" s="93"/>
      <c r="W1057" s="110"/>
      <c r="X1057" s="118"/>
      <c r="Y1057" s="93"/>
      <c r="Z1057" s="93"/>
      <c r="AA1057" s="110"/>
      <c r="AB1057" s="118"/>
      <c r="AC1057" s="93"/>
      <c r="AD1057" s="93"/>
      <c r="AE1057" s="110"/>
      <c r="AF1057" s="118"/>
      <c r="AG1057" s="93"/>
      <c r="AH1057" s="93"/>
      <c r="AI1057" s="110"/>
      <c r="AJ1057" s="118"/>
      <c r="AK1057" s="93"/>
      <c r="AL1057" s="93"/>
      <c r="AM1057" s="110"/>
      <c r="AN1057" s="118"/>
      <c r="AO1057" s="93"/>
      <c r="AP1057" s="93"/>
      <c r="AQ1057" s="110"/>
      <c r="AR1057" s="118"/>
      <c r="AS1057" s="93"/>
      <c r="AT1057" s="93"/>
      <c r="AU1057" s="110"/>
      <c r="AV1057" s="118"/>
      <c r="AW1057" s="93"/>
      <c r="AX1057" s="93"/>
      <c r="AY1057" s="110"/>
      <c r="AZ1057" s="118"/>
      <c r="BA1057" s="93"/>
      <c r="BB1057" s="93"/>
      <c r="BC1057" s="110"/>
      <c r="BD1057" s="118"/>
      <c r="BE1057" s="93"/>
      <c r="BF1057" s="93"/>
      <c r="BG1057" s="110"/>
      <c r="BH1057" s="118"/>
      <c r="BI1057" s="93"/>
      <c r="BJ1057" s="93"/>
      <c r="BK1057" s="110"/>
      <c r="BL1057" s="118"/>
      <c r="BM1057" s="93"/>
      <c r="BN1057" s="93"/>
      <c r="BO1057" s="110"/>
      <c r="BP1057" s="118"/>
      <c r="BQ1057" s="93"/>
      <c r="BR1057" s="93"/>
      <c r="BS1057" s="110"/>
      <c r="BT1057" s="118"/>
      <c r="BU1057" s="93"/>
      <c r="BV1057" s="93"/>
      <c r="BW1057" s="110"/>
      <c r="BX1057" s="118"/>
      <c r="BY1057" s="93"/>
      <c r="BZ1057" s="93"/>
      <c r="CA1057" s="110"/>
      <c r="CB1057" s="118"/>
      <c r="CC1057" s="93"/>
      <c r="CD1057" s="93"/>
      <c r="CE1057" s="110"/>
      <c r="CF1057" s="118"/>
      <c r="CG1057" s="93"/>
      <c r="CH1057" s="93"/>
      <c r="CI1057" s="110"/>
      <c r="CJ1057" s="118"/>
      <c r="CK1057" s="93"/>
      <c r="CL1057" s="93"/>
      <c r="CM1057" s="110"/>
      <c r="CN1057" s="118"/>
      <c r="CO1057" s="93"/>
      <c r="CP1057" s="93"/>
      <c r="CQ1057" s="110"/>
      <c r="CR1057" s="118"/>
      <c r="CS1057" s="93"/>
      <c r="CT1057" s="93"/>
      <c r="CU1057" s="110"/>
      <c r="CV1057" s="118"/>
      <c r="CW1057" s="93"/>
      <c r="CX1057" s="93"/>
      <c r="CY1057" s="110"/>
      <c r="CZ1057" s="118"/>
      <c r="DA1057" s="93"/>
      <c r="DB1057" s="93"/>
      <c r="DC1057" s="110"/>
      <c r="DD1057" s="118"/>
      <c r="DE1057" s="93"/>
      <c r="DF1057" s="93"/>
      <c r="DG1057" s="110"/>
      <c r="DH1057" s="118"/>
      <c r="DI1057" s="93"/>
      <c r="DJ1057" s="93"/>
      <c r="DK1057" s="110"/>
      <c r="DL1057" s="118"/>
      <c r="DM1057" s="93"/>
      <c r="DN1057" s="93"/>
      <c r="DO1057" s="110"/>
      <c r="DP1057" s="118"/>
      <c r="DQ1057" s="93"/>
      <c r="DR1057" s="93"/>
      <c r="DS1057" s="110"/>
      <c r="DT1057" s="118"/>
      <c r="DU1057" s="93"/>
      <c r="DV1057" s="93"/>
      <c r="DW1057" s="110"/>
      <c r="DX1057" s="118"/>
      <c r="DY1057" s="93"/>
      <c r="DZ1057" s="93"/>
      <c r="EA1057" s="110"/>
      <c r="EB1057" s="118"/>
      <c r="EC1057" s="93"/>
      <c r="ED1057" s="93"/>
      <c r="EE1057" s="110"/>
      <c r="EF1057" s="118"/>
      <c r="EG1057" s="93"/>
      <c r="EH1057" s="93"/>
      <c r="EI1057" s="110"/>
      <c r="EJ1057" s="118"/>
      <c r="EK1057" s="93"/>
      <c r="EL1057" s="93"/>
      <c r="EM1057" s="110"/>
      <c r="EN1057" s="118"/>
      <c r="EO1057" s="93"/>
      <c r="EP1057" s="93"/>
      <c r="EQ1057" s="110"/>
      <c r="ER1057" s="118"/>
      <c r="ES1057" s="93"/>
      <c r="ET1057" s="93"/>
      <c r="EU1057" s="110"/>
      <c r="EV1057" s="118"/>
      <c r="EW1057" s="93"/>
      <c r="EX1057" s="93"/>
      <c r="EY1057" s="110"/>
      <c r="EZ1057" s="118"/>
      <c r="FA1057" s="93"/>
      <c r="FB1057" s="93"/>
      <c r="FC1057" s="110"/>
      <c r="FD1057" s="118"/>
      <c r="FE1057" s="93"/>
      <c r="FF1057" s="93"/>
      <c r="FG1057" s="110"/>
      <c r="FH1057" s="118"/>
      <c r="FI1057" s="93"/>
      <c r="FJ1057" s="93"/>
      <c r="FK1057" s="110"/>
      <c r="FL1057" s="118"/>
      <c r="FM1057" s="93"/>
      <c r="FN1057" s="93"/>
      <c r="FO1057" s="110"/>
      <c r="FP1057" s="118"/>
      <c r="FQ1057" s="93"/>
      <c r="FR1057" s="93"/>
      <c r="FS1057" s="110"/>
      <c r="FT1057" s="118"/>
      <c r="FU1057" s="93"/>
      <c r="FV1057" s="93"/>
      <c r="FW1057" s="110"/>
      <c r="FX1057" s="118"/>
      <c r="FY1057" s="93"/>
      <c r="FZ1057" s="93"/>
      <c r="GA1057" s="110"/>
      <c r="GB1057" s="118"/>
      <c r="GC1057" s="93"/>
      <c r="GD1057" s="93"/>
      <c r="GE1057" s="110"/>
      <c r="GF1057" s="118"/>
      <c r="GG1057" s="93"/>
      <c r="GH1057" s="93"/>
      <c r="GI1057" s="110"/>
      <c r="GJ1057" s="118"/>
      <c r="GK1057" s="93"/>
      <c r="GL1057" s="93"/>
      <c r="GM1057" s="110"/>
      <c r="GN1057" s="118"/>
      <c r="GO1057" s="93"/>
      <c r="GP1057" s="93"/>
      <c r="GQ1057" s="110"/>
    </row>
    <row r="1058" spans="1:199" ht="15.75" x14ac:dyDescent="0.25">
      <c r="A1058">
        <f t="shared" si="744"/>
        <v>1</v>
      </c>
      <c r="B1058">
        <f t="shared" si="745"/>
        <v>1900</v>
      </c>
      <c r="D1058" s="93"/>
      <c r="E1058" s="93"/>
      <c r="F1058" s="93"/>
      <c r="G1058" s="110"/>
      <c r="H1058" s="118"/>
      <c r="I1058" s="93"/>
      <c r="J1058" s="93"/>
      <c r="K1058" s="110"/>
      <c r="L1058" s="118"/>
      <c r="M1058" s="93"/>
      <c r="N1058" s="93"/>
      <c r="O1058" s="110"/>
      <c r="P1058" s="118"/>
      <c r="Q1058" s="93"/>
      <c r="R1058" s="93"/>
      <c r="S1058" s="110"/>
      <c r="T1058" s="118"/>
      <c r="U1058" s="93"/>
      <c r="V1058" s="93"/>
      <c r="W1058" s="110"/>
      <c r="X1058" s="118"/>
      <c r="Y1058" s="93"/>
      <c r="Z1058" s="93"/>
      <c r="AA1058" s="110"/>
      <c r="AB1058" s="118"/>
      <c r="AC1058" s="93"/>
      <c r="AD1058" s="93"/>
      <c r="AE1058" s="110"/>
      <c r="AF1058" s="118"/>
      <c r="AG1058" s="93"/>
      <c r="AH1058" s="93"/>
      <c r="AI1058" s="110"/>
      <c r="AJ1058" s="118"/>
      <c r="AK1058" s="93"/>
      <c r="AL1058" s="93"/>
      <c r="AM1058" s="110"/>
      <c r="AN1058" s="118"/>
      <c r="AO1058" s="93"/>
      <c r="AP1058" s="93"/>
      <c r="AQ1058" s="110"/>
      <c r="AR1058" s="118"/>
      <c r="AS1058" s="93"/>
      <c r="AT1058" s="93"/>
      <c r="AU1058" s="110"/>
      <c r="AV1058" s="118"/>
      <c r="AW1058" s="93"/>
      <c r="AX1058" s="93"/>
      <c r="AY1058" s="110"/>
      <c r="AZ1058" s="118"/>
      <c r="BA1058" s="93"/>
      <c r="BB1058" s="93"/>
      <c r="BC1058" s="110"/>
      <c r="BD1058" s="118"/>
      <c r="BE1058" s="93"/>
      <c r="BF1058" s="93"/>
      <c r="BG1058" s="110"/>
      <c r="BH1058" s="118"/>
      <c r="BI1058" s="93"/>
      <c r="BJ1058" s="93"/>
      <c r="BK1058" s="110"/>
      <c r="BL1058" s="118"/>
      <c r="BM1058" s="93"/>
      <c r="BN1058" s="93"/>
      <c r="BO1058" s="110"/>
      <c r="BP1058" s="118"/>
      <c r="BQ1058" s="93"/>
      <c r="BR1058" s="93"/>
      <c r="BS1058" s="110"/>
      <c r="BT1058" s="118"/>
      <c r="BU1058" s="93"/>
      <c r="BV1058" s="93"/>
      <c r="BW1058" s="110"/>
      <c r="BX1058" s="118"/>
      <c r="BY1058" s="93"/>
      <c r="BZ1058" s="93"/>
      <c r="CA1058" s="110"/>
      <c r="CB1058" s="118"/>
      <c r="CC1058" s="93"/>
      <c r="CD1058" s="93"/>
      <c r="CE1058" s="110"/>
      <c r="CF1058" s="118"/>
      <c r="CG1058" s="93"/>
      <c r="CH1058" s="93"/>
      <c r="CI1058" s="110"/>
      <c r="CJ1058" s="118"/>
      <c r="CK1058" s="93"/>
      <c r="CL1058" s="93"/>
      <c r="CM1058" s="110"/>
      <c r="CN1058" s="118"/>
      <c r="CO1058" s="93"/>
      <c r="CP1058" s="93"/>
      <c r="CQ1058" s="110"/>
      <c r="CR1058" s="118"/>
      <c r="CS1058" s="93"/>
      <c r="CT1058" s="93"/>
      <c r="CU1058" s="110"/>
      <c r="CV1058" s="118"/>
      <c r="CW1058" s="93"/>
      <c r="CX1058" s="93"/>
      <c r="CY1058" s="110"/>
      <c r="CZ1058" s="118"/>
      <c r="DA1058" s="93"/>
      <c r="DB1058" s="93"/>
      <c r="DC1058" s="110"/>
      <c r="DD1058" s="118"/>
      <c r="DE1058" s="93"/>
      <c r="DF1058" s="93"/>
      <c r="DG1058" s="110"/>
      <c r="DH1058" s="118"/>
      <c r="DI1058" s="93"/>
      <c r="DJ1058" s="93"/>
      <c r="DK1058" s="110"/>
      <c r="DL1058" s="118"/>
      <c r="DM1058" s="93"/>
      <c r="DN1058" s="93"/>
      <c r="DO1058" s="110"/>
      <c r="DP1058" s="118"/>
      <c r="DQ1058" s="93"/>
      <c r="DR1058" s="93"/>
      <c r="DS1058" s="110"/>
      <c r="DT1058" s="118"/>
      <c r="DU1058" s="93"/>
      <c r="DV1058" s="93"/>
      <c r="DW1058" s="110"/>
      <c r="DX1058" s="118"/>
      <c r="DY1058" s="93"/>
      <c r="DZ1058" s="93"/>
      <c r="EA1058" s="110"/>
      <c r="EB1058" s="118"/>
      <c r="EC1058" s="93"/>
      <c r="ED1058" s="93"/>
      <c r="EE1058" s="110"/>
      <c r="EF1058" s="118"/>
      <c r="EG1058" s="93"/>
      <c r="EH1058" s="93"/>
      <c r="EI1058" s="110"/>
      <c r="EJ1058" s="118"/>
      <c r="EK1058" s="93"/>
      <c r="EL1058" s="93"/>
      <c r="EM1058" s="110"/>
      <c r="EN1058" s="118"/>
      <c r="EO1058" s="93"/>
      <c r="EP1058" s="93"/>
      <c r="EQ1058" s="110"/>
      <c r="ER1058" s="118"/>
      <c r="ES1058" s="93"/>
      <c r="ET1058" s="93"/>
      <c r="EU1058" s="110"/>
      <c r="EV1058" s="118"/>
      <c r="EW1058" s="93"/>
      <c r="EX1058" s="93"/>
      <c r="EY1058" s="110"/>
      <c r="EZ1058" s="118"/>
      <c r="FA1058" s="93"/>
      <c r="FB1058" s="93"/>
      <c r="FC1058" s="110"/>
      <c r="FD1058" s="118"/>
      <c r="FE1058" s="93"/>
      <c r="FF1058" s="93"/>
      <c r="FG1058" s="110"/>
      <c r="FH1058" s="118"/>
      <c r="FI1058" s="93"/>
      <c r="FJ1058" s="93"/>
      <c r="FK1058" s="110"/>
      <c r="FL1058" s="118"/>
      <c r="FM1058" s="93"/>
      <c r="FN1058" s="93"/>
      <c r="FO1058" s="110"/>
      <c r="FP1058" s="118"/>
      <c r="FQ1058" s="93"/>
      <c r="FR1058" s="93"/>
      <c r="FS1058" s="110"/>
      <c r="FT1058" s="118"/>
      <c r="FU1058" s="93"/>
      <c r="FV1058" s="93"/>
      <c r="FW1058" s="110"/>
      <c r="FX1058" s="118"/>
      <c r="FY1058" s="93"/>
      <c r="FZ1058" s="93"/>
      <c r="GA1058" s="110"/>
      <c r="GB1058" s="118"/>
      <c r="GC1058" s="93"/>
      <c r="GD1058" s="93"/>
      <c r="GE1058" s="110"/>
      <c r="GF1058" s="118"/>
      <c r="GG1058" s="93"/>
      <c r="GH1058" s="93"/>
      <c r="GI1058" s="110"/>
      <c r="GJ1058" s="118"/>
      <c r="GK1058" s="93"/>
      <c r="GL1058" s="93"/>
      <c r="GM1058" s="110"/>
      <c r="GN1058" s="118"/>
      <c r="GO1058" s="93"/>
      <c r="GP1058" s="93"/>
      <c r="GQ1058" s="110"/>
    </row>
    <row r="1059" spans="1:199" ht="15.75" x14ac:dyDescent="0.25">
      <c r="A1059">
        <f t="shared" si="744"/>
        <v>1</v>
      </c>
      <c r="B1059">
        <f t="shared" si="745"/>
        <v>1900</v>
      </c>
      <c r="D1059" s="93"/>
      <c r="E1059" s="93"/>
      <c r="F1059" s="93"/>
      <c r="G1059" s="110"/>
      <c r="H1059" s="118"/>
      <c r="I1059" s="93"/>
      <c r="J1059" s="93"/>
      <c r="K1059" s="110"/>
      <c r="L1059" s="118"/>
      <c r="M1059" s="93"/>
      <c r="N1059" s="93"/>
      <c r="O1059" s="110"/>
      <c r="P1059" s="118"/>
      <c r="Q1059" s="93"/>
      <c r="R1059" s="93"/>
      <c r="S1059" s="110"/>
      <c r="T1059" s="118"/>
      <c r="U1059" s="93"/>
      <c r="V1059" s="93"/>
      <c r="W1059" s="110"/>
      <c r="X1059" s="118"/>
      <c r="Y1059" s="93"/>
      <c r="Z1059" s="93"/>
      <c r="AA1059" s="110"/>
      <c r="AB1059" s="118"/>
      <c r="AC1059" s="93"/>
      <c r="AD1059" s="93"/>
      <c r="AE1059" s="110"/>
      <c r="AF1059" s="118"/>
      <c r="AG1059" s="93"/>
      <c r="AH1059" s="93"/>
      <c r="AI1059" s="110"/>
      <c r="AJ1059" s="118"/>
      <c r="AK1059" s="93"/>
      <c r="AL1059" s="93"/>
      <c r="AM1059" s="110"/>
      <c r="AN1059" s="118"/>
      <c r="AO1059" s="93"/>
      <c r="AP1059" s="93"/>
      <c r="AQ1059" s="110"/>
      <c r="AR1059" s="118"/>
      <c r="AS1059" s="93"/>
      <c r="AT1059" s="93"/>
      <c r="AU1059" s="110"/>
      <c r="AV1059" s="118"/>
      <c r="AW1059" s="93"/>
      <c r="AX1059" s="93"/>
      <c r="AY1059" s="110"/>
      <c r="AZ1059" s="118"/>
      <c r="BA1059" s="93"/>
      <c r="BB1059" s="93"/>
      <c r="BC1059" s="110"/>
      <c r="BD1059" s="118"/>
      <c r="BE1059" s="93"/>
      <c r="BF1059" s="93"/>
      <c r="BG1059" s="110"/>
      <c r="BH1059" s="118"/>
      <c r="BI1059" s="93"/>
      <c r="BJ1059" s="93"/>
      <c r="BK1059" s="110"/>
      <c r="BL1059" s="118"/>
      <c r="BM1059" s="93"/>
      <c r="BN1059" s="93"/>
      <c r="BO1059" s="110"/>
      <c r="BP1059" s="118"/>
      <c r="BQ1059" s="93"/>
      <c r="BR1059" s="93"/>
      <c r="BS1059" s="110"/>
      <c r="BT1059" s="118"/>
      <c r="BU1059" s="93"/>
      <c r="BV1059" s="93"/>
      <c r="BW1059" s="110"/>
      <c r="BX1059" s="118"/>
      <c r="BY1059" s="93"/>
      <c r="BZ1059" s="93"/>
      <c r="CA1059" s="110"/>
      <c r="CB1059" s="118"/>
      <c r="CC1059" s="93"/>
      <c r="CD1059" s="93"/>
      <c r="CE1059" s="110"/>
      <c r="CF1059" s="118"/>
      <c r="CG1059" s="93"/>
      <c r="CH1059" s="93"/>
      <c r="CI1059" s="110"/>
      <c r="CJ1059" s="118"/>
      <c r="CK1059" s="93"/>
      <c r="CL1059" s="93"/>
      <c r="CM1059" s="110"/>
      <c r="CN1059" s="118"/>
      <c r="CO1059" s="93"/>
      <c r="CP1059" s="93"/>
      <c r="CQ1059" s="110"/>
      <c r="CR1059" s="118"/>
      <c r="CS1059" s="93"/>
      <c r="CT1059" s="93"/>
      <c r="CU1059" s="110"/>
      <c r="CV1059" s="118"/>
      <c r="CW1059" s="93"/>
      <c r="CX1059" s="93"/>
      <c r="CY1059" s="110"/>
      <c r="CZ1059" s="118"/>
      <c r="DA1059" s="93"/>
      <c r="DB1059" s="93"/>
      <c r="DC1059" s="110"/>
      <c r="DD1059" s="118"/>
      <c r="DE1059" s="93"/>
      <c r="DF1059" s="93"/>
      <c r="DG1059" s="110"/>
      <c r="DH1059" s="118"/>
      <c r="DI1059" s="93"/>
      <c r="DJ1059" s="93"/>
      <c r="DK1059" s="110"/>
      <c r="DL1059" s="118"/>
      <c r="DM1059" s="93"/>
      <c r="DN1059" s="93"/>
      <c r="DO1059" s="110"/>
      <c r="DP1059" s="118"/>
      <c r="DQ1059" s="93"/>
      <c r="DR1059" s="93"/>
      <c r="DS1059" s="110"/>
      <c r="DT1059" s="118"/>
      <c r="DU1059" s="93"/>
      <c r="DV1059" s="93"/>
      <c r="DW1059" s="110"/>
      <c r="DX1059" s="118"/>
      <c r="DY1059" s="93"/>
      <c r="DZ1059" s="93"/>
      <c r="EA1059" s="110"/>
      <c r="EB1059" s="118"/>
      <c r="EC1059" s="93"/>
      <c r="ED1059" s="93"/>
      <c r="EE1059" s="110"/>
      <c r="EF1059" s="118"/>
      <c r="EG1059" s="93"/>
      <c r="EH1059" s="93"/>
      <c r="EI1059" s="110"/>
      <c r="EJ1059" s="118"/>
      <c r="EK1059" s="93"/>
      <c r="EL1059" s="93"/>
      <c r="EM1059" s="110"/>
      <c r="EN1059" s="118"/>
      <c r="EO1059" s="93"/>
      <c r="EP1059" s="93"/>
      <c r="EQ1059" s="110"/>
      <c r="ER1059" s="118"/>
      <c r="ES1059" s="93"/>
      <c r="ET1059" s="93"/>
      <c r="EU1059" s="110"/>
      <c r="EV1059" s="118"/>
      <c r="EW1059" s="93"/>
      <c r="EX1059" s="93"/>
      <c r="EY1059" s="110"/>
      <c r="EZ1059" s="118"/>
      <c r="FA1059" s="93"/>
      <c r="FB1059" s="93"/>
      <c r="FC1059" s="110"/>
      <c r="FD1059" s="118"/>
      <c r="FE1059" s="93"/>
      <c r="FF1059" s="93"/>
      <c r="FG1059" s="110"/>
      <c r="FH1059" s="118"/>
      <c r="FI1059" s="93"/>
      <c r="FJ1059" s="93"/>
      <c r="FK1059" s="110"/>
      <c r="FL1059" s="118"/>
      <c r="FM1059" s="93"/>
      <c r="FN1059" s="93"/>
      <c r="FO1059" s="110"/>
      <c r="FP1059" s="118"/>
      <c r="FQ1059" s="93"/>
      <c r="FR1059" s="93"/>
      <c r="FS1059" s="110"/>
      <c r="FT1059" s="118"/>
      <c r="FU1059" s="93"/>
      <c r="FV1059" s="93"/>
      <c r="FW1059" s="110"/>
      <c r="FX1059" s="118"/>
      <c r="FY1059" s="93"/>
      <c r="FZ1059" s="93"/>
      <c r="GA1059" s="110"/>
      <c r="GB1059" s="118"/>
      <c r="GC1059" s="93"/>
      <c r="GD1059" s="93"/>
      <c r="GE1059" s="110"/>
      <c r="GF1059" s="118"/>
      <c r="GG1059" s="93"/>
      <c r="GH1059" s="93"/>
      <c r="GI1059" s="110"/>
      <c r="GJ1059" s="118"/>
      <c r="GK1059" s="93"/>
      <c r="GL1059" s="93"/>
      <c r="GM1059" s="110"/>
      <c r="GN1059" s="118"/>
      <c r="GO1059" s="93"/>
      <c r="GP1059" s="93"/>
      <c r="GQ1059" s="110"/>
    </row>
    <row r="1060" spans="1:199" ht="15.75" x14ac:dyDescent="0.25">
      <c r="A1060">
        <f t="shared" si="744"/>
        <v>1</v>
      </c>
      <c r="B1060">
        <f t="shared" si="745"/>
        <v>1900</v>
      </c>
      <c r="D1060" s="93"/>
      <c r="E1060" s="93"/>
      <c r="F1060" s="93"/>
      <c r="G1060" s="110"/>
      <c r="H1060" s="118"/>
      <c r="I1060" s="93"/>
      <c r="J1060" s="93"/>
      <c r="K1060" s="110"/>
      <c r="L1060" s="118"/>
      <c r="M1060" s="93"/>
      <c r="N1060" s="93"/>
      <c r="O1060" s="110"/>
      <c r="P1060" s="118"/>
      <c r="Q1060" s="93"/>
      <c r="R1060" s="93"/>
      <c r="S1060" s="110"/>
      <c r="T1060" s="118"/>
      <c r="U1060" s="93"/>
      <c r="V1060" s="93"/>
      <c r="W1060" s="110"/>
      <c r="X1060" s="118"/>
      <c r="Y1060" s="93"/>
      <c r="Z1060" s="93"/>
      <c r="AA1060" s="110"/>
      <c r="AB1060" s="118"/>
      <c r="AC1060" s="93"/>
      <c r="AD1060" s="93"/>
      <c r="AE1060" s="110"/>
      <c r="AF1060" s="118"/>
      <c r="AG1060" s="93"/>
      <c r="AH1060" s="93"/>
      <c r="AI1060" s="110"/>
      <c r="AJ1060" s="118"/>
      <c r="AK1060" s="93"/>
      <c r="AL1060" s="93"/>
      <c r="AM1060" s="110"/>
      <c r="AN1060" s="118"/>
      <c r="AO1060" s="93"/>
      <c r="AP1060" s="93"/>
      <c r="AQ1060" s="110"/>
      <c r="AR1060" s="118"/>
      <c r="AS1060" s="93"/>
      <c r="AT1060" s="93"/>
      <c r="AU1060" s="110"/>
      <c r="AV1060" s="118"/>
      <c r="AW1060" s="93"/>
      <c r="AX1060" s="93"/>
      <c r="AY1060" s="110"/>
      <c r="AZ1060" s="118"/>
      <c r="BA1060" s="93"/>
      <c r="BB1060" s="93"/>
      <c r="BC1060" s="110"/>
      <c r="BD1060" s="118"/>
      <c r="BE1060" s="93"/>
      <c r="BF1060" s="93"/>
      <c r="BG1060" s="110"/>
      <c r="BH1060" s="118"/>
      <c r="BI1060" s="93"/>
      <c r="BJ1060" s="93"/>
      <c r="BK1060" s="110"/>
      <c r="BL1060" s="118"/>
      <c r="BM1060" s="93"/>
      <c r="BN1060" s="93"/>
      <c r="BO1060" s="110"/>
      <c r="BP1060" s="118"/>
      <c r="BQ1060" s="93"/>
      <c r="BR1060" s="93"/>
      <c r="BS1060" s="110"/>
      <c r="BT1060" s="118"/>
      <c r="BU1060" s="93"/>
      <c r="BV1060" s="93"/>
      <c r="BW1060" s="110"/>
      <c r="BX1060" s="118"/>
      <c r="BY1060" s="93"/>
      <c r="BZ1060" s="93"/>
      <c r="CA1060" s="110"/>
      <c r="CB1060" s="118"/>
      <c r="CC1060" s="93"/>
      <c r="CD1060" s="93"/>
      <c r="CE1060" s="110"/>
      <c r="CF1060" s="118"/>
      <c r="CG1060" s="93"/>
      <c r="CH1060" s="93"/>
      <c r="CI1060" s="110"/>
      <c r="CJ1060" s="118"/>
      <c r="CK1060" s="93"/>
      <c r="CL1060" s="93"/>
      <c r="CM1060" s="110"/>
      <c r="CN1060" s="118"/>
      <c r="CO1060" s="93"/>
      <c r="CP1060" s="93"/>
      <c r="CQ1060" s="110"/>
      <c r="CR1060" s="118"/>
      <c r="CS1060" s="93"/>
      <c r="CT1060" s="93"/>
      <c r="CU1060" s="110"/>
      <c r="CV1060" s="118"/>
      <c r="CW1060" s="93"/>
      <c r="CX1060" s="93"/>
      <c r="CY1060" s="110"/>
      <c r="CZ1060" s="118"/>
      <c r="DA1060" s="93"/>
      <c r="DB1060" s="93"/>
      <c r="DC1060" s="110"/>
      <c r="DD1060" s="118"/>
      <c r="DE1060" s="93"/>
      <c r="DF1060" s="93"/>
      <c r="DG1060" s="110"/>
      <c r="DH1060" s="118"/>
      <c r="DI1060" s="93"/>
      <c r="DJ1060" s="93"/>
      <c r="DK1060" s="110"/>
      <c r="DL1060" s="118"/>
      <c r="DM1060" s="93"/>
      <c r="DN1060" s="93"/>
      <c r="DO1060" s="110"/>
      <c r="DP1060" s="118"/>
      <c r="DQ1060" s="93"/>
      <c r="DR1060" s="93"/>
      <c r="DS1060" s="110"/>
      <c r="DT1060" s="118"/>
      <c r="DU1060" s="93"/>
      <c r="DV1060" s="93"/>
      <c r="DW1060" s="110"/>
      <c r="DX1060" s="118"/>
      <c r="DY1060" s="93"/>
      <c r="DZ1060" s="93"/>
      <c r="EA1060" s="110"/>
      <c r="EB1060" s="118"/>
      <c r="EC1060" s="93"/>
      <c r="ED1060" s="93"/>
      <c r="EE1060" s="110"/>
      <c r="EF1060" s="118"/>
      <c r="EG1060" s="93"/>
      <c r="EH1060" s="93"/>
      <c r="EI1060" s="110"/>
      <c r="EJ1060" s="118"/>
      <c r="EK1060" s="93"/>
      <c r="EL1060" s="93"/>
      <c r="EM1060" s="110"/>
      <c r="EN1060" s="118"/>
      <c r="EO1060" s="93"/>
      <c r="EP1060" s="93"/>
      <c r="EQ1060" s="110"/>
      <c r="ER1060" s="118"/>
      <c r="ES1060" s="93"/>
      <c r="ET1060" s="93"/>
      <c r="EU1060" s="110"/>
      <c r="EV1060" s="118"/>
      <c r="EW1060" s="93"/>
      <c r="EX1060" s="93"/>
      <c r="EY1060" s="110"/>
      <c r="EZ1060" s="118"/>
      <c r="FA1060" s="93"/>
      <c r="FB1060" s="93"/>
      <c r="FC1060" s="110"/>
      <c r="FD1060" s="118"/>
      <c r="FE1060" s="93"/>
      <c r="FF1060" s="93"/>
      <c r="FG1060" s="110"/>
      <c r="FH1060" s="118"/>
      <c r="FI1060" s="93"/>
      <c r="FJ1060" s="93"/>
      <c r="FK1060" s="110"/>
      <c r="FL1060" s="118"/>
      <c r="FM1060" s="93"/>
      <c r="FN1060" s="93"/>
      <c r="FO1060" s="110"/>
      <c r="FP1060" s="118"/>
      <c r="FQ1060" s="93"/>
      <c r="FR1060" s="93"/>
      <c r="FS1060" s="110"/>
      <c r="FT1060" s="118"/>
      <c r="FU1060" s="93"/>
      <c r="FV1060" s="93"/>
      <c r="FW1060" s="110"/>
      <c r="FX1060" s="118"/>
      <c r="FY1060" s="93"/>
      <c r="FZ1060" s="93"/>
      <c r="GA1060" s="110"/>
      <c r="GB1060" s="118"/>
      <c r="GC1060" s="93"/>
      <c r="GD1060" s="93"/>
      <c r="GE1060" s="110"/>
      <c r="GF1060" s="118"/>
      <c r="GG1060" s="93"/>
      <c r="GH1060" s="93"/>
      <c r="GI1060" s="110"/>
      <c r="GJ1060" s="118"/>
      <c r="GK1060" s="93"/>
      <c r="GL1060" s="93"/>
      <c r="GM1060" s="110"/>
      <c r="GN1060" s="118"/>
      <c r="GO1060" s="93"/>
      <c r="GP1060" s="93"/>
      <c r="GQ1060" s="110"/>
    </row>
    <row r="1061" spans="1:199" ht="15.75" x14ac:dyDescent="0.25">
      <c r="A1061">
        <f t="shared" si="744"/>
        <v>1</v>
      </c>
      <c r="B1061">
        <f t="shared" si="745"/>
        <v>1900</v>
      </c>
      <c r="D1061" s="93"/>
      <c r="E1061" s="93"/>
      <c r="F1061" s="93"/>
      <c r="G1061" s="110"/>
      <c r="H1061" s="118"/>
      <c r="I1061" s="93"/>
      <c r="J1061" s="93"/>
      <c r="K1061" s="110"/>
      <c r="L1061" s="118"/>
      <c r="M1061" s="93"/>
      <c r="N1061" s="93"/>
      <c r="O1061" s="110"/>
      <c r="P1061" s="118"/>
      <c r="Q1061" s="93"/>
      <c r="R1061" s="93"/>
      <c r="S1061" s="110"/>
      <c r="T1061" s="118"/>
      <c r="U1061" s="93"/>
      <c r="V1061" s="93"/>
      <c r="W1061" s="110"/>
      <c r="X1061" s="118"/>
      <c r="Y1061" s="93"/>
      <c r="Z1061" s="93"/>
      <c r="AA1061" s="110"/>
      <c r="AB1061" s="118"/>
      <c r="AC1061" s="93"/>
      <c r="AD1061" s="93"/>
      <c r="AE1061" s="110"/>
      <c r="AF1061" s="118"/>
      <c r="AG1061" s="93"/>
      <c r="AH1061" s="93"/>
      <c r="AI1061" s="110"/>
      <c r="AJ1061" s="118"/>
      <c r="AK1061" s="93"/>
      <c r="AL1061" s="93"/>
      <c r="AM1061" s="110"/>
      <c r="AN1061" s="118"/>
      <c r="AO1061" s="93"/>
      <c r="AP1061" s="93"/>
      <c r="AQ1061" s="110"/>
      <c r="AR1061" s="118"/>
      <c r="AS1061" s="93"/>
      <c r="AT1061" s="93"/>
      <c r="AU1061" s="110"/>
      <c r="AV1061" s="118"/>
      <c r="AW1061" s="93"/>
      <c r="AX1061" s="93"/>
      <c r="AY1061" s="110"/>
      <c r="AZ1061" s="118"/>
      <c r="BA1061" s="93"/>
      <c r="BB1061" s="93"/>
      <c r="BC1061" s="110"/>
      <c r="BD1061" s="118"/>
      <c r="BE1061" s="93"/>
      <c r="BF1061" s="93"/>
      <c r="BG1061" s="110"/>
      <c r="BH1061" s="118"/>
      <c r="BI1061" s="93"/>
      <c r="BJ1061" s="93"/>
      <c r="BK1061" s="110"/>
      <c r="BL1061" s="118"/>
      <c r="BM1061" s="93"/>
      <c r="BN1061" s="93"/>
      <c r="BO1061" s="110"/>
      <c r="BP1061" s="118"/>
      <c r="BQ1061" s="93"/>
      <c r="BR1061" s="93"/>
      <c r="BS1061" s="110"/>
      <c r="BT1061" s="118"/>
      <c r="BU1061" s="93"/>
      <c r="BV1061" s="93"/>
      <c r="BW1061" s="110"/>
      <c r="BX1061" s="118"/>
      <c r="BY1061" s="93"/>
      <c r="BZ1061" s="93"/>
      <c r="CA1061" s="110"/>
      <c r="CB1061" s="118"/>
      <c r="CC1061" s="93"/>
      <c r="CD1061" s="93"/>
      <c r="CE1061" s="110"/>
      <c r="CF1061" s="118"/>
      <c r="CG1061" s="93"/>
      <c r="CH1061" s="93"/>
      <c r="CI1061" s="110"/>
      <c r="CJ1061" s="118"/>
      <c r="CK1061" s="93"/>
      <c r="CL1061" s="93"/>
      <c r="CM1061" s="110"/>
      <c r="CN1061" s="118"/>
      <c r="CO1061" s="93"/>
      <c r="CP1061" s="93"/>
      <c r="CQ1061" s="110"/>
      <c r="CR1061" s="118"/>
      <c r="CS1061" s="93"/>
      <c r="CT1061" s="93"/>
      <c r="CU1061" s="110"/>
      <c r="CV1061" s="118"/>
      <c r="CW1061" s="93"/>
      <c r="CX1061" s="93"/>
      <c r="CY1061" s="110"/>
      <c r="CZ1061" s="118"/>
      <c r="DA1061" s="93"/>
      <c r="DB1061" s="93"/>
      <c r="DC1061" s="110"/>
      <c r="DD1061" s="118"/>
      <c r="DE1061" s="93"/>
      <c r="DF1061" s="93"/>
      <c r="DG1061" s="110"/>
      <c r="DH1061" s="118"/>
      <c r="DI1061" s="93"/>
      <c r="DJ1061" s="93"/>
      <c r="DK1061" s="110"/>
      <c r="DL1061" s="118"/>
      <c r="DM1061" s="93"/>
      <c r="DN1061" s="93"/>
      <c r="DO1061" s="110"/>
      <c r="DP1061" s="118"/>
      <c r="DQ1061" s="93"/>
      <c r="DR1061" s="93"/>
      <c r="DS1061" s="110"/>
      <c r="DT1061" s="118"/>
      <c r="DU1061" s="93"/>
      <c r="DV1061" s="93"/>
      <c r="DW1061" s="110"/>
      <c r="DX1061" s="118"/>
      <c r="DY1061" s="93"/>
      <c r="DZ1061" s="93"/>
      <c r="EA1061" s="110"/>
      <c r="EB1061" s="118"/>
      <c r="EC1061" s="93"/>
      <c r="ED1061" s="93"/>
      <c r="EE1061" s="110"/>
      <c r="EF1061" s="118"/>
      <c r="EG1061" s="93"/>
      <c r="EH1061" s="93"/>
      <c r="EI1061" s="110"/>
      <c r="EJ1061" s="118"/>
      <c r="EK1061" s="93"/>
      <c r="EL1061" s="93"/>
      <c r="EM1061" s="110"/>
      <c r="EN1061" s="118"/>
      <c r="EO1061" s="93"/>
      <c r="EP1061" s="93"/>
      <c r="EQ1061" s="110"/>
      <c r="ER1061" s="118"/>
      <c r="ES1061" s="93"/>
      <c r="ET1061" s="93"/>
      <c r="EU1061" s="110"/>
      <c r="EV1061" s="118"/>
      <c r="EW1061" s="93"/>
      <c r="EX1061" s="93"/>
      <c r="EY1061" s="110"/>
      <c r="EZ1061" s="118"/>
      <c r="FA1061" s="93"/>
      <c r="FB1061" s="93"/>
      <c r="FC1061" s="110"/>
      <c r="FD1061" s="118"/>
      <c r="FE1061" s="93"/>
      <c r="FF1061" s="93"/>
      <c r="FG1061" s="110"/>
      <c r="FH1061" s="118"/>
      <c r="FI1061" s="93"/>
      <c r="FJ1061" s="93"/>
      <c r="FK1061" s="110"/>
      <c r="FL1061" s="118"/>
      <c r="FM1061" s="93"/>
      <c r="FN1061" s="93"/>
      <c r="FO1061" s="110"/>
      <c r="FP1061" s="118"/>
      <c r="FQ1061" s="93"/>
      <c r="FR1061" s="93"/>
      <c r="FS1061" s="110"/>
      <c r="FT1061" s="118"/>
      <c r="FU1061" s="93"/>
      <c r="FV1061" s="93"/>
      <c r="FW1061" s="110"/>
      <c r="FX1061" s="118"/>
      <c r="FY1061" s="93"/>
      <c r="FZ1061" s="93"/>
      <c r="GA1061" s="110"/>
      <c r="GB1061" s="118"/>
      <c r="GC1061" s="93"/>
      <c r="GD1061" s="93"/>
      <c r="GE1061" s="110"/>
      <c r="GF1061" s="118"/>
      <c r="GG1061" s="93"/>
      <c r="GH1061" s="93"/>
      <c r="GI1061" s="110"/>
      <c r="GJ1061" s="118"/>
      <c r="GK1061" s="93"/>
      <c r="GL1061" s="93"/>
      <c r="GM1061" s="110"/>
      <c r="GN1061" s="118"/>
      <c r="GO1061" s="93"/>
      <c r="GP1061" s="93"/>
      <c r="GQ1061" s="110"/>
    </row>
    <row r="1062" spans="1:199" ht="15.75" x14ac:dyDescent="0.25">
      <c r="A1062">
        <f t="shared" si="744"/>
        <v>1</v>
      </c>
      <c r="B1062">
        <f t="shared" si="745"/>
        <v>1900</v>
      </c>
      <c r="D1062" s="93"/>
      <c r="E1062" s="93"/>
      <c r="F1062" s="93"/>
      <c r="G1062" s="110"/>
      <c r="H1062" s="118"/>
      <c r="I1062" s="93"/>
      <c r="J1062" s="93"/>
      <c r="K1062" s="110"/>
      <c r="L1062" s="118"/>
      <c r="M1062" s="93"/>
      <c r="N1062" s="93"/>
      <c r="O1062" s="110"/>
      <c r="P1062" s="118"/>
      <c r="Q1062" s="93"/>
      <c r="R1062" s="93"/>
      <c r="S1062" s="110"/>
      <c r="T1062" s="118"/>
      <c r="U1062" s="93"/>
      <c r="V1062" s="93"/>
      <c r="W1062" s="110"/>
      <c r="X1062" s="118"/>
      <c r="Y1062" s="93"/>
      <c r="Z1062" s="93"/>
      <c r="AA1062" s="110"/>
      <c r="AB1062" s="118"/>
      <c r="AC1062" s="93"/>
      <c r="AD1062" s="93"/>
      <c r="AE1062" s="110"/>
      <c r="AF1062" s="118"/>
      <c r="AG1062" s="93"/>
      <c r="AH1062" s="93"/>
      <c r="AI1062" s="110"/>
      <c r="AJ1062" s="118"/>
      <c r="AK1062" s="93"/>
      <c r="AL1062" s="93"/>
      <c r="AM1062" s="110"/>
      <c r="AN1062" s="118"/>
      <c r="AO1062" s="93"/>
      <c r="AP1062" s="93"/>
      <c r="AQ1062" s="110"/>
      <c r="AR1062" s="118"/>
      <c r="AS1062" s="93"/>
      <c r="AT1062" s="93"/>
      <c r="AU1062" s="110"/>
      <c r="AV1062" s="118"/>
      <c r="AW1062" s="93"/>
      <c r="AX1062" s="93"/>
      <c r="AY1062" s="110"/>
      <c r="AZ1062" s="118"/>
      <c r="BA1062" s="93"/>
      <c r="BB1062" s="93"/>
      <c r="BC1062" s="110"/>
      <c r="BD1062" s="118"/>
      <c r="BE1062" s="93"/>
      <c r="BF1062" s="93"/>
      <c r="BG1062" s="110"/>
      <c r="BH1062" s="118"/>
      <c r="BI1062" s="93"/>
      <c r="BJ1062" s="93"/>
      <c r="BK1062" s="110"/>
      <c r="BL1062" s="118"/>
      <c r="BM1062" s="93"/>
      <c r="BN1062" s="93"/>
      <c r="BO1062" s="110"/>
      <c r="BP1062" s="118"/>
      <c r="BQ1062" s="93"/>
      <c r="BR1062" s="93"/>
      <c r="BS1062" s="110"/>
      <c r="BT1062" s="118"/>
      <c r="BU1062" s="93"/>
      <c r="BV1062" s="93"/>
      <c r="BW1062" s="110"/>
      <c r="BX1062" s="118"/>
      <c r="BY1062" s="93"/>
      <c r="BZ1062" s="93"/>
      <c r="CA1062" s="110"/>
      <c r="CB1062" s="118"/>
      <c r="CC1062" s="93"/>
      <c r="CD1062" s="93"/>
      <c r="CE1062" s="110"/>
      <c r="CF1062" s="118"/>
      <c r="CG1062" s="93"/>
      <c r="CH1062" s="93"/>
      <c r="CI1062" s="110"/>
      <c r="CJ1062" s="118"/>
      <c r="CK1062" s="93"/>
      <c r="CL1062" s="93"/>
      <c r="CM1062" s="110"/>
      <c r="CN1062" s="118"/>
      <c r="CO1062" s="93"/>
      <c r="CP1062" s="93"/>
      <c r="CQ1062" s="110"/>
      <c r="CR1062" s="118"/>
      <c r="CS1062" s="93"/>
      <c r="CT1062" s="93"/>
      <c r="CU1062" s="110"/>
      <c r="CV1062" s="118"/>
      <c r="CW1062" s="93"/>
      <c r="CX1062" s="93"/>
      <c r="CY1062" s="110"/>
      <c r="CZ1062" s="118"/>
      <c r="DA1062" s="93"/>
      <c r="DB1062" s="93"/>
      <c r="DC1062" s="110"/>
      <c r="DD1062" s="118"/>
      <c r="DE1062" s="93"/>
      <c r="DF1062" s="93"/>
      <c r="DG1062" s="110"/>
      <c r="DH1062" s="118"/>
      <c r="DI1062" s="93"/>
      <c r="DJ1062" s="93"/>
      <c r="DK1062" s="110"/>
      <c r="DL1062" s="118"/>
      <c r="DM1062" s="93"/>
      <c r="DN1062" s="93"/>
      <c r="DO1062" s="110"/>
      <c r="DP1062" s="118"/>
      <c r="DQ1062" s="93"/>
      <c r="DR1062" s="93"/>
      <c r="DS1062" s="110"/>
      <c r="DT1062" s="118"/>
      <c r="DU1062" s="93"/>
      <c r="DV1062" s="93"/>
      <c r="DW1062" s="110"/>
      <c r="DX1062" s="118"/>
      <c r="DY1062" s="93"/>
      <c r="DZ1062" s="93"/>
      <c r="EA1062" s="110"/>
      <c r="EB1062" s="118"/>
      <c r="EC1062" s="93"/>
      <c r="ED1062" s="93"/>
      <c r="EE1062" s="110"/>
      <c r="EF1062" s="118"/>
      <c r="EG1062" s="93"/>
      <c r="EH1062" s="93"/>
      <c r="EI1062" s="110"/>
      <c r="EJ1062" s="118"/>
      <c r="EK1062" s="93"/>
      <c r="EL1062" s="93"/>
      <c r="EM1062" s="110"/>
      <c r="EN1062" s="118"/>
      <c r="EO1062" s="93"/>
      <c r="EP1062" s="93"/>
      <c r="EQ1062" s="110"/>
      <c r="ER1062" s="118"/>
      <c r="ES1062" s="93"/>
      <c r="ET1062" s="93"/>
      <c r="EU1062" s="110"/>
      <c r="EV1062" s="118"/>
      <c r="EW1062" s="93"/>
      <c r="EX1062" s="93"/>
      <c r="EY1062" s="110"/>
      <c r="EZ1062" s="118"/>
      <c r="FA1062" s="93"/>
      <c r="FB1062" s="93"/>
      <c r="FC1062" s="110"/>
      <c r="FD1062" s="118"/>
      <c r="FE1062" s="93"/>
      <c r="FF1062" s="93"/>
      <c r="FG1062" s="110"/>
      <c r="FH1062" s="118"/>
      <c r="FI1062" s="93"/>
      <c r="FJ1062" s="93"/>
      <c r="FK1062" s="110"/>
      <c r="FL1062" s="118"/>
      <c r="FM1062" s="93"/>
      <c r="FN1062" s="93"/>
      <c r="FO1062" s="110"/>
      <c r="FP1062" s="118"/>
      <c r="FQ1062" s="93"/>
      <c r="FR1062" s="93"/>
      <c r="FS1062" s="110"/>
      <c r="FT1062" s="118"/>
      <c r="FU1062" s="93"/>
      <c r="FV1062" s="93"/>
      <c r="FW1062" s="110"/>
      <c r="FX1062" s="118"/>
      <c r="FY1062" s="93"/>
      <c r="FZ1062" s="93"/>
      <c r="GA1062" s="110"/>
      <c r="GB1062" s="118"/>
      <c r="GC1062" s="93"/>
      <c r="GD1062" s="93"/>
      <c r="GE1062" s="110"/>
      <c r="GF1062" s="118"/>
      <c r="GG1062" s="93"/>
      <c r="GH1062" s="93"/>
      <c r="GI1062" s="110"/>
      <c r="GJ1062" s="118"/>
      <c r="GK1062" s="93"/>
      <c r="GL1062" s="93"/>
      <c r="GM1062" s="110"/>
      <c r="GN1062" s="118"/>
      <c r="GO1062" s="93"/>
      <c r="GP1062" s="93"/>
      <c r="GQ1062" s="110"/>
    </row>
    <row r="1063" spans="1:199" ht="15.75" x14ac:dyDescent="0.25">
      <c r="A1063">
        <f t="shared" si="744"/>
        <v>1</v>
      </c>
      <c r="B1063">
        <f t="shared" si="745"/>
        <v>1900</v>
      </c>
      <c r="D1063" s="93"/>
      <c r="E1063" s="93"/>
      <c r="F1063" s="93"/>
      <c r="G1063" s="110"/>
      <c r="H1063" s="118"/>
      <c r="I1063" s="93"/>
      <c r="J1063" s="93"/>
      <c r="K1063" s="110"/>
      <c r="L1063" s="118"/>
      <c r="M1063" s="93"/>
      <c r="N1063" s="93"/>
      <c r="O1063" s="110"/>
      <c r="P1063" s="118"/>
      <c r="Q1063" s="93"/>
      <c r="R1063" s="93"/>
      <c r="S1063" s="110"/>
      <c r="T1063" s="118"/>
      <c r="U1063" s="93"/>
      <c r="V1063" s="93"/>
      <c r="W1063" s="110"/>
      <c r="X1063" s="118"/>
      <c r="Y1063" s="93"/>
      <c r="Z1063" s="93"/>
      <c r="AA1063" s="110"/>
      <c r="AB1063" s="118"/>
      <c r="AC1063" s="93"/>
      <c r="AD1063" s="93"/>
      <c r="AE1063" s="110"/>
      <c r="AF1063" s="118"/>
      <c r="AG1063" s="93"/>
      <c r="AH1063" s="93"/>
      <c r="AI1063" s="110"/>
      <c r="AJ1063" s="118"/>
      <c r="AK1063" s="93"/>
      <c r="AL1063" s="93"/>
      <c r="AM1063" s="110"/>
      <c r="AN1063" s="118"/>
      <c r="AO1063" s="93"/>
      <c r="AP1063" s="93"/>
      <c r="AQ1063" s="110"/>
      <c r="AR1063" s="118"/>
      <c r="AS1063" s="93"/>
      <c r="AT1063" s="93"/>
      <c r="AU1063" s="110"/>
      <c r="AV1063" s="118"/>
      <c r="AW1063" s="93"/>
      <c r="AX1063" s="93"/>
      <c r="AY1063" s="110"/>
      <c r="AZ1063" s="118"/>
      <c r="BA1063" s="93"/>
      <c r="BB1063" s="93"/>
      <c r="BC1063" s="110"/>
      <c r="BD1063" s="118"/>
      <c r="BE1063" s="93"/>
      <c r="BF1063" s="93"/>
      <c r="BG1063" s="110"/>
      <c r="BH1063" s="118"/>
      <c r="BI1063" s="93"/>
      <c r="BJ1063" s="93"/>
      <c r="BK1063" s="110"/>
      <c r="BL1063" s="118"/>
      <c r="BM1063" s="93"/>
      <c r="BN1063" s="93"/>
      <c r="BO1063" s="110"/>
      <c r="BP1063" s="118"/>
      <c r="BQ1063" s="93"/>
      <c r="BR1063" s="93"/>
      <c r="BS1063" s="110"/>
      <c r="BT1063" s="118"/>
      <c r="BU1063" s="93"/>
      <c r="BV1063" s="93"/>
      <c r="BW1063" s="110"/>
      <c r="BX1063" s="118"/>
      <c r="BY1063" s="93"/>
      <c r="BZ1063" s="93"/>
      <c r="CA1063" s="110"/>
      <c r="CB1063" s="118"/>
      <c r="CC1063" s="93"/>
      <c r="CD1063" s="93"/>
      <c r="CE1063" s="110"/>
      <c r="CF1063" s="118"/>
      <c r="CG1063" s="93"/>
      <c r="CH1063" s="93"/>
      <c r="CI1063" s="110"/>
      <c r="CJ1063" s="118"/>
      <c r="CK1063" s="93"/>
      <c r="CL1063" s="93"/>
      <c r="CM1063" s="110"/>
      <c r="CN1063" s="118"/>
      <c r="CO1063" s="93"/>
      <c r="CP1063" s="93"/>
      <c r="CQ1063" s="110"/>
      <c r="CR1063" s="118"/>
      <c r="CS1063" s="93"/>
      <c r="CT1063" s="93"/>
      <c r="CU1063" s="110"/>
      <c r="CV1063" s="118"/>
      <c r="CW1063" s="93"/>
      <c r="CX1063" s="93"/>
      <c r="CY1063" s="110"/>
      <c r="CZ1063" s="118"/>
      <c r="DA1063" s="93"/>
      <c r="DB1063" s="93"/>
      <c r="DC1063" s="110"/>
      <c r="DD1063" s="118"/>
      <c r="DE1063" s="93"/>
      <c r="DF1063" s="93"/>
      <c r="DG1063" s="110"/>
      <c r="DH1063" s="118"/>
      <c r="DI1063" s="93"/>
      <c r="DJ1063" s="93"/>
      <c r="DK1063" s="110"/>
      <c r="DL1063" s="118"/>
      <c r="DM1063" s="93"/>
      <c r="DN1063" s="93"/>
      <c r="DO1063" s="110"/>
      <c r="DP1063" s="118"/>
      <c r="DQ1063" s="93"/>
      <c r="DR1063" s="93"/>
      <c r="DS1063" s="110"/>
      <c r="DT1063" s="118"/>
      <c r="DU1063" s="93"/>
      <c r="DV1063" s="93"/>
      <c r="DW1063" s="110"/>
      <c r="DX1063" s="118"/>
      <c r="DY1063" s="93"/>
      <c r="DZ1063" s="93"/>
      <c r="EA1063" s="110"/>
      <c r="EB1063" s="118"/>
      <c r="EC1063" s="93"/>
      <c r="ED1063" s="93"/>
      <c r="EE1063" s="110"/>
      <c r="EF1063" s="118"/>
      <c r="EG1063" s="93"/>
      <c r="EH1063" s="93"/>
      <c r="EI1063" s="110"/>
      <c r="EJ1063" s="118"/>
      <c r="EK1063" s="93"/>
      <c r="EL1063" s="93"/>
      <c r="EM1063" s="110"/>
      <c r="EN1063" s="118"/>
      <c r="EO1063" s="93"/>
      <c r="EP1063" s="93"/>
      <c r="EQ1063" s="110"/>
      <c r="ER1063" s="118"/>
      <c r="ES1063" s="93"/>
      <c r="ET1063" s="93"/>
      <c r="EU1063" s="110"/>
      <c r="EV1063" s="118"/>
      <c r="EW1063" s="93"/>
      <c r="EX1063" s="93"/>
      <c r="EY1063" s="110"/>
      <c r="EZ1063" s="118"/>
      <c r="FA1063" s="93"/>
      <c r="FB1063" s="93"/>
      <c r="FC1063" s="110"/>
      <c r="FD1063" s="118"/>
      <c r="FE1063" s="93"/>
      <c r="FF1063" s="93"/>
      <c r="FG1063" s="110"/>
      <c r="FH1063" s="118"/>
      <c r="FI1063" s="93"/>
      <c r="FJ1063" s="93"/>
      <c r="FK1063" s="110"/>
      <c r="FL1063" s="118"/>
      <c r="FM1063" s="93"/>
      <c r="FN1063" s="93"/>
      <c r="FO1063" s="110"/>
      <c r="FP1063" s="118"/>
      <c r="FQ1063" s="93"/>
      <c r="FR1063" s="93"/>
      <c r="FS1063" s="110"/>
      <c r="FT1063" s="118"/>
      <c r="FU1063" s="93"/>
      <c r="FV1063" s="93"/>
      <c r="FW1063" s="110"/>
      <c r="FX1063" s="118"/>
      <c r="FY1063" s="93"/>
      <c r="FZ1063" s="93"/>
      <c r="GA1063" s="110"/>
      <c r="GB1063" s="118"/>
      <c r="GC1063" s="93"/>
      <c r="GD1063" s="93"/>
      <c r="GE1063" s="110"/>
      <c r="GF1063" s="118"/>
      <c r="GG1063" s="93"/>
      <c r="GH1063" s="93"/>
      <c r="GI1063" s="110"/>
      <c r="GJ1063" s="118"/>
      <c r="GK1063" s="93"/>
      <c r="GL1063" s="93"/>
      <c r="GM1063" s="110"/>
      <c r="GN1063" s="118"/>
      <c r="GO1063" s="93"/>
      <c r="GP1063" s="93"/>
      <c r="GQ1063" s="110"/>
    </row>
    <row r="1064" spans="1:199" ht="15.75" x14ac:dyDescent="0.25">
      <c r="A1064">
        <f t="shared" si="744"/>
        <v>1</v>
      </c>
      <c r="B1064">
        <f t="shared" si="745"/>
        <v>1900</v>
      </c>
      <c r="D1064" s="93"/>
      <c r="E1064" s="93"/>
      <c r="F1064" s="93"/>
      <c r="G1064" s="110"/>
      <c r="H1064" s="118"/>
      <c r="I1064" s="93"/>
      <c r="J1064" s="93"/>
      <c r="K1064" s="110"/>
      <c r="L1064" s="118"/>
      <c r="M1064" s="93"/>
      <c r="N1064" s="93"/>
      <c r="O1064" s="110"/>
      <c r="P1064" s="118"/>
      <c r="Q1064" s="93"/>
      <c r="R1064" s="93"/>
      <c r="S1064" s="110"/>
      <c r="T1064" s="118"/>
      <c r="U1064" s="93"/>
      <c r="V1064" s="93"/>
      <c r="W1064" s="110"/>
      <c r="X1064" s="118"/>
      <c r="Y1064" s="93"/>
      <c r="Z1064" s="93"/>
      <c r="AA1064" s="110"/>
      <c r="AB1064" s="118"/>
      <c r="AC1064" s="93"/>
      <c r="AD1064" s="93"/>
      <c r="AE1064" s="110"/>
      <c r="AF1064" s="118"/>
      <c r="AG1064" s="93"/>
      <c r="AH1064" s="93"/>
      <c r="AI1064" s="110"/>
      <c r="AJ1064" s="118"/>
      <c r="AK1064" s="93"/>
      <c r="AL1064" s="93"/>
      <c r="AM1064" s="110"/>
      <c r="AN1064" s="118"/>
      <c r="AO1064" s="93"/>
      <c r="AP1064" s="93"/>
      <c r="AQ1064" s="110"/>
      <c r="AR1064" s="118"/>
      <c r="AS1064" s="93"/>
      <c r="AT1064" s="93"/>
      <c r="AU1064" s="110"/>
      <c r="AV1064" s="118"/>
      <c r="AW1064" s="93"/>
      <c r="AX1064" s="93"/>
      <c r="AY1064" s="110"/>
      <c r="AZ1064" s="118"/>
      <c r="BA1064" s="93"/>
      <c r="BB1064" s="93"/>
      <c r="BC1064" s="110"/>
      <c r="BD1064" s="118"/>
      <c r="BE1064" s="93"/>
      <c r="BF1064" s="93"/>
      <c r="BG1064" s="110"/>
      <c r="BH1064" s="118"/>
      <c r="BI1064" s="93"/>
      <c r="BJ1064" s="93"/>
      <c r="BK1064" s="110"/>
      <c r="BL1064" s="118"/>
      <c r="BM1064" s="93"/>
      <c r="BN1064" s="93"/>
      <c r="BO1064" s="110"/>
      <c r="BP1064" s="118"/>
      <c r="BQ1064" s="93"/>
      <c r="BR1064" s="93"/>
      <c r="BS1064" s="110"/>
      <c r="BT1064" s="118"/>
      <c r="BU1064" s="93"/>
      <c r="BV1064" s="93"/>
      <c r="BW1064" s="110"/>
      <c r="BX1064" s="118"/>
      <c r="BY1064" s="93"/>
      <c r="BZ1064" s="93"/>
      <c r="CA1064" s="110"/>
      <c r="CB1064" s="118"/>
      <c r="CC1064" s="93"/>
      <c r="CD1064" s="93"/>
      <c r="CE1064" s="110"/>
      <c r="CF1064" s="118"/>
      <c r="CG1064" s="93"/>
      <c r="CH1064" s="93"/>
      <c r="CI1064" s="110"/>
      <c r="CJ1064" s="118"/>
      <c r="CK1064" s="93"/>
      <c r="CL1064" s="93"/>
      <c r="CM1064" s="110"/>
      <c r="CN1064" s="118"/>
      <c r="CO1064" s="93"/>
      <c r="CP1064" s="93"/>
      <c r="CQ1064" s="110"/>
      <c r="CR1064" s="118"/>
      <c r="CS1064" s="93"/>
      <c r="CT1064" s="93"/>
      <c r="CU1064" s="110"/>
      <c r="CV1064" s="118"/>
      <c r="CW1064" s="93"/>
      <c r="CX1064" s="93"/>
      <c r="CY1064" s="110"/>
      <c r="CZ1064" s="118"/>
      <c r="DA1064" s="93"/>
      <c r="DB1064" s="93"/>
      <c r="DC1064" s="110"/>
      <c r="DD1064" s="118"/>
      <c r="DE1064" s="93"/>
      <c r="DF1064" s="93"/>
      <c r="DG1064" s="110"/>
      <c r="DH1064" s="118"/>
      <c r="DI1064" s="93"/>
      <c r="DJ1064" s="93"/>
      <c r="DK1064" s="110"/>
      <c r="DL1064" s="118"/>
      <c r="DM1064" s="93"/>
      <c r="DN1064" s="93"/>
      <c r="DO1064" s="110"/>
      <c r="DP1064" s="118"/>
      <c r="DQ1064" s="93"/>
      <c r="DR1064" s="93"/>
      <c r="DS1064" s="110"/>
      <c r="DT1064" s="118"/>
      <c r="DU1064" s="93"/>
      <c r="DV1064" s="93"/>
      <c r="DW1064" s="110"/>
      <c r="DX1064" s="118"/>
      <c r="DY1064" s="93"/>
      <c r="DZ1064" s="93"/>
      <c r="EA1064" s="110"/>
      <c r="EB1064" s="118"/>
      <c r="EC1064" s="93"/>
      <c r="ED1064" s="93"/>
      <c r="EE1064" s="110"/>
      <c r="EF1064" s="118"/>
      <c r="EG1064" s="93"/>
      <c r="EH1064" s="93"/>
      <c r="EI1064" s="110"/>
      <c r="EJ1064" s="118"/>
      <c r="EK1064" s="93"/>
      <c r="EL1064" s="93"/>
      <c r="EM1064" s="110"/>
      <c r="EN1064" s="118"/>
      <c r="EO1064" s="93"/>
      <c r="EP1064" s="93"/>
      <c r="EQ1064" s="110"/>
      <c r="ER1064" s="118"/>
      <c r="ES1064" s="93"/>
      <c r="ET1064" s="93"/>
      <c r="EU1064" s="110"/>
      <c r="EV1064" s="118"/>
      <c r="EW1064" s="93"/>
      <c r="EX1064" s="93"/>
      <c r="EY1064" s="110"/>
      <c r="EZ1064" s="118"/>
      <c r="FA1064" s="93"/>
      <c r="FB1064" s="93"/>
      <c r="FC1064" s="110"/>
      <c r="FD1064" s="118"/>
      <c r="FE1064" s="93"/>
      <c r="FF1064" s="93"/>
      <c r="FG1064" s="110"/>
      <c r="FH1064" s="118"/>
      <c r="FI1064" s="93"/>
      <c r="FJ1064" s="93"/>
      <c r="FK1064" s="110"/>
      <c r="FL1064" s="118"/>
      <c r="FM1064" s="93"/>
      <c r="FN1064" s="93"/>
      <c r="FO1064" s="110"/>
      <c r="FP1064" s="118"/>
      <c r="FQ1064" s="93"/>
      <c r="FR1064" s="93"/>
      <c r="FS1064" s="110"/>
      <c r="FT1064" s="118"/>
      <c r="FU1064" s="93"/>
      <c r="FV1064" s="93"/>
      <c r="FW1064" s="110"/>
      <c r="FX1064" s="118"/>
      <c r="FY1064" s="93"/>
      <c r="FZ1064" s="93"/>
      <c r="GA1064" s="110"/>
      <c r="GB1064" s="118"/>
      <c r="GC1064" s="93"/>
      <c r="GD1064" s="93"/>
      <c r="GE1064" s="110"/>
      <c r="GF1064" s="118"/>
      <c r="GG1064" s="93"/>
      <c r="GH1064" s="93"/>
      <c r="GI1064" s="110"/>
      <c r="GJ1064" s="118"/>
      <c r="GK1064" s="93"/>
      <c r="GL1064" s="93"/>
      <c r="GM1064" s="110"/>
      <c r="GN1064" s="118"/>
      <c r="GO1064" s="93"/>
      <c r="GP1064" s="93"/>
      <c r="GQ1064" s="110"/>
    </row>
    <row r="1065" spans="1:199" ht="15.75" x14ac:dyDescent="0.25">
      <c r="A1065">
        <f t="shared" si="744"/>
        <v>1</v>
      </c>
      <c r="B1065">
        <f t="shared" si="745"/>
        <v>1900</v>
      </c>
      <c r="D1065" s="93"/>
      <c r="E1065" s="93"/>
      <c r="F1065" s="93"/>
      <c r="G1065" s="110"/>
      <c r="H1065" s="118"/>
      <c r="I1065" s="93"/>
      <c r="J1065" s="93"/>
      <c r="K1065" s="110"/>
      <c r="L1065" s="118"/>
      <c r="M1065" s="93"/>
      <c r="N1065" s="93"/>
      <c r="O1065" s="110"/>
      <c r="P1065" s="118"/>
      <c r="Q1065" s="93"/>
      <c r="R1065" s="93"/>
      <c r="S1065" s="110"/>
      <c r="T1065" s="118"/>
      <c r="U1065" s="93"/>
      <c r="V1065" s="93"/>
      <c r="W1065" s="110"/>
      <c r="X1065" s="118"/>
      <c r="Y1065" s="93"/>
      <c r="Z1065" s="93"/>
      <c r="AA1065" s="110"/>
      <c r="AB1065" s="118"/>
      <c r="AC1065" s="93"/>
      <c r="AD1065" s="93"/>
      <c r="AE1065" s="110"/>
      <c r="AF1065" s="118"/>
      <c r="AG1065" s="93"/>
      <c r="AH1065" s="93"/>
      <c r="AI1065" s="110"/>
      <c r="AJ1065" s="118"/>
      <c r="AK1065" s="93"/>
      <c r="AL1065" s="93"/>
      <c r="AM1065" s="110"/>
      <c r="AN1065" s="118"/>
      <c r="AO1065" s="93"/>
      <c r="AP1065" s="93"/>
      <c r="AQ1065" s="110"/>
      <c r="AR1065" s="118"/>
      <c r="AS1065" s="93"/>
      <c r="AT1065" s="93"/>
      <c r="AU1065" s="110"/>
      <c r="AV1065" s="118"/>
      <c r="AW1065" s="93"/>
      <c r="AX1065" s="93"/>
      <c r="AY1065" s="110"/>
      <c r="AZ1065" s="118"/>
      <c r="BA1065" s="93"/>
      <c r="BB1065" s="93"/>
      <c r="BC1065" s="110"/>
      <c r="BD1065" s="118"/>
      <c r="BE1065" s="93"/>
      <c r="BF1065" s="93"/>
      <c r="BG1065" s="110"/>
      <c r="BH1065" s="118"/>
      <c r="BI1065" s="93"/>
      <c r="BJ1065" s="93"/>
      <c r="BK1065" s="110"/>
      <c r="BL1065" s="118"/>
      <c r="BM1065" s="93"/>
      <c r="BN1065" s="93"/>
      <c r="BO1065" s="110"/>
      <c r="BP1065" s="118"/>
      <c r="BQ1065" s="93"/>
      <c r="BR1065" s="93"/>
      <c r="BS1065" s="110"/>
      <c r="BT1065" s="118"/>
      <c r="BU1065" s="93"/>
      <c r="BV1065" s="93"/>
      <c r="BW1065" s="110"/>
      <c r="BX1065" s="118"/>
      <c r="BY1065" s="93"/>
      <c r="BZ1065" s="93"/>
      <c r="CA1065" s="110"/>
      <c r="CB1065" s="118"/>
      <c r="CC1065" s="93"/>
      <c r="CD1065" s="93"/>
      <c r="CE1065" s="110"/>
      <c r="CF1065" s="118"/>
      <c r="CG1065" s="93"/>
      <c r="CH1065" s="93"/>
      <c r="CI1065" s="110"/>
      <c r="CJ1065" s="118"/>
      <c r="CK1065" s="93"/>
      <c r="CL1065" s="93"/>
      <c r="CM1065" s="110"/>
      <c r="CN1065" s="118"/>
      <c r="CO1065" s="93"/>
      <c r="CP1065" s="93"/>
      <c r="CQ1065" s="110"/>
      <c r="CR1065" s="118"/>
      <c r="CS1065" s="93"/>
      <c r="CT1065" s="93"/>
      <c r="CU1065" s="110"/>
      <c r="CV1065" s="118"/>
      <c r="CW1065" s="93"/>
      <c r="CX1065" s="93"/>
      <c r="CY1065" s="110"/>
      <c r="CZ1065" s="118"/>
      <c r="DA1065" s="93"/>
      <c r="DB1065" s="93"/>
      <c r="DC1065" s="110"/>
      <c r="DD1065" s="118"/>
      <c r="DE1065" s="93"/>
      <c r="DF1065" s="93"/>
      <c r="DG1065" s="110"/>
      <c r="DH1065" s="118"/>
      <c r="DI1065" s="93"/>
      <c r="DJ1065" s="93"/>
      <c r="DK1065" s="110"/>
      <c r="DL1065" s="118"/>
      <c r="DM1065" s="93"/>
      <c r="DN1065" s="93"/>
      <c r="DO1065" s="110"/>
      <c r="DP1065" s="118"/>
      <c r="DQ1065" s="93"/>
      <c r="DR1065" s="93"/>
      <c r="DS1065" s="110"/>
      <c r="DT1065" s="118"/>
      <c r="DU1065" s="93"/>
      <c r="DV1065" s="93"/>
      <c r="DW1065" s="110"/>
      <c r="DX1065" s="118"/>
      <c r="DY1065" s="93"/>
      <c r="DZ1065" s="93"/>
      <c r="EA1065" s="110"/>
      <c r="EB1065" s="118"/>
      <c r="EC1065" s="93"/>
      <c r="ED1065" s="93"/>
      <c r="EE1065" s="110"/>
      <c r="EF1065" s="118"/>
      <c r="EG1065" s="93"/>
      <c r="EH1065" s="93"/>
      <c r="EI1065" s="110"/>
      <c r="EJ1065" s="118"/>
      <c r="EK1065" s="93"/>
      <c r="EL1065" s="93"/>
      <c r="EM1065" s="110"/>
      <c r="EN1065" s="118"/>
      <c r="EO1065" s="93"/>
      <c r="EP1065" s="93"/>
      <c r="EQ1065" s="110"/>
      <c r="ER1065" s="118"/>
      <c r="ES1065" s="93"/>
      <c r="ET1065" s="93"/>
      <c r="EU1065" s="110"/>
      <c r="EV1065" s="118"/>
      <c r="EW1065" s="93"/>
      <c r="EX1065" s="93"/>
      <c r="EY1065" s="110"/>
      <c r="EZ1065" s="118"/>
      <c r="FA1065" s="93"/>
      <c r="FB1065" s="93"/>
      <c r="FC1065" s="110"/>
      <c r="FD1065" s="118"/>
      <c r="FE1065" s="93"/>
      <c r="FF1065" s="93"/>
      <c r="FG1065" s="110"/>
      <c r="FH1065" s="118"/>
      <c r="FI1065" s="93"/>
      <c r="FJ1065" s="93"/>
      <c r="FK1065" s="110"/>
      <c r="FL1065" s="118"/>
      <c r="FM1065" s="93"/>
      <c r="FN1065" s="93"/>
      <c r="FO1065" s="110"/>
      <c r="FP1065" s="118"/>
      <c r="FQ1065" s="93"/>
      <c r="FR1065" s="93"/>
      <c r="FS1065" s="110"/>
      <c r="FT1065" s="118"/>
      <c r="FU1065" s="93"/>
      <c r="FV1065" s="93"/>
      <c r="FW1065" s="110"/>
      <c r="FX1065" s="118"/>
      <c r="FY1065" s="93"/>
      <c r="FZ1065" s="93"/>
      <c r="GA1065" s="110"/>
      <c r="GB1065" s="118"/>
      <c r="GC1065" s="93"/>
      <c r="GD1065" s="93"/>
      <c r="GE1065" s="110"/>
      <c r="GF1065" s="118"/>
      <c r="GG1065" s="93"/>
      <c r="GH1065" s="93"/>
      <c r="GI1065" s="110"/>
      <c r="GJ1065" s="118"/>
      <c r="GK1065" s="93"/>
      <c r="GL1065" s="93"/>
      <c r="GM1065" s="110"/>
      <c r="GN1065" s="118"/>
      <c r="GO1065" s="93"/>
      <c r="GP1065" s="93"/>
      <c r="GQ1065" s="110"/>
    </row>
    <row r="1066" spans="1:199" ht="15.75" x14ac:dyDescent="0.25">
      <c r="A1066">
        <f t="shared" si="744"/>
        <v>1</v>
      </c>
      <c r="B1066">
        <f t="shared" si="745"/>
        <v>1900</v>
      </c>
      <c r="D1066" s="93"/>
      <c r="E1066" s="93"/>
      <c r="F1066" s="93"/>
      <c r="G1066" s="110"/>
      <c r="H1066" s="118"/>
      <c r="I1066" s="93"/>
      <c r="J1066" s="93"/>
      <c r="K1066" s="110"/>
      <c r="L1066" s="118"/>
      <c r="M1066" s="93"/>
      <c r="N1066" s="93"/>
      <c r="O1066" s="110"/>
      <c r="P1066" s="118"/>
      <c r="Q1066" s="93"/>
      <c r="R1066" s="93"/>
      <c r="S1066" s="110"/>
      <c r="T1066" s="118"/>
      <c r="U1066" s="93"/>
      <c r="V1066" s="93"/>
      <c r="W1066" s="110"/>
      <c r="X1066" s="118"/>
      <c r="Y1066" s="93"/>
      <c r="Z1066" s="93"/>
      <c r="AA1066" s="110"/>
      <c r="AB1066" s="118"/>
      <c r="AC1066" s="93"/>
      <c r="AD1066" s="93"/>
      <c r="AE1066" s="110"/>
      <c r="AF1066" s="118"/>
      <c r="AG1066" s="93"/>
      <c r="AH1066" s="93"/>
      <c r="AI1066" s="110"/>
      <c r="AJ1066" s="118"/>
      <c r="AK1066" s="93"/>
      <c r="AL1066" s="93"/>
      <c r="AM1066" s="110"/>
      <c r="AN1066" s="118"/>
      <c r="AO1066" s="93"/>
      <c r="AP1066" s="93"/>
      <c r="AQ1066" s="110"/>
      <c r="AR1066" s="118"/>
      <c r="AS1066" s="93"/>
      <c r="AT1066" s="93"/>
      <c r="AU1066" s="110"/>
      <c r="AV1066" s="118"/>
      <c r="AW1066" s="93"/>
      <c r="AX1066" s="93"/>
      <c r="AY1066" s="110"/>
      <c r="AZ1066" s="118"/>
      <c r="BA1066" s="93"/>
      <c r="BB1066" s="93"/>
      <c r="BC1066" s="110"/>
      <c r="BD1066" s="118"/>
      <c r="BE1066" s="93"/>
      <c r="BF1066" s="93"/>
      <c r="BG1066" s="110"/>
      <c r="BH1066" s="118"/>
      <c r="BI1066" s="93"/>
      <c r="BJ1066" s="93"/>
      <c r="BK1066" s="110"/>
      <c r="BL1066" s="118"/>
      <c r="BM1066" s="93"/>
      <c r="BN1066" s="93"/>
      <c r="BO1066" s="110"/>
      <c r="BP1066" s="118"/>
      <c r="BQ1066" s="93"/>
      <c r="BR1066" s="93"/>
      <c r="BS1066" s="110"/>
      <c r="BT1066" s="118"/>
      <c r="BU1066" s="93"/>
      <c r="BV1066" s="93"/>
      <c r="BW1066" s="110"/>
      <c r="BX1066" s="118"/>
      <c r="BY1066" s="93"/>
      <c r="BZ1066" s="93"/>
      <c r="CA1066" s="110"/>
      <c r="CB1066" s="118"/>
      <c r="CC1066" s="93"/>
      <c r="CD1066" s="93"/>
      <c r="CE1066" s="110"/>
      <c r="CF1066" s="118"/>
      <c r="CG1066" s="93"/>
      <c r="CH1066" s="93"/>
      <c r="CI1066" s="110"/>
      <c r="CJ1066" s="118"/>
      <c r="CK1066" s="93"/>
      <c r="CL1066" s="93"/>
      <c r="CM1066" s="110"/>
      <c r="CN1066" s="118"/>
      <c r="CO1066" s="93"/>
      <c r="CP1066" s="93"/>
      <c r="CQ1066" s="110"/>
      <c r="CR1066" s="118"/>
      <c r="CS1066" s="93"/>
      <c r="CT1066" s="93"/>
      <c r="CU1066" s="110"/>
      <c r="CV1066" s="118"/>
      <c r="CW1066" s="93"/>
      <c r="CX1066" s="93"/>
      <c r="CY1066" s="110"/>
      <c r="CZ1066" s="118"/>
      <c r="DA1066" s="93"/>
      <c r="DB1066" s="93"/>
      <c r="DC1066" s="110"/>
      <c r="DD1066" s="118"/>
      <c r="DE1066" s="93"/>
      <c r="DF1066" s="93"/>
      <c r="DG1066" s="110"/>
      <c r="DH1066" s="118"/>
      <c r="DI1066" s="93"/>
      <c r="DJ1066" s="93"/>
      <c r="DK1066" s="110"/>
      <c r="DL1066" s="118"/>
      <c r="DM1066" s="93"/>
      <c r="DN1066" s="93"/>
      <c r="DO1066" s="110"/>
      <c r="DP1066" s="118"/>
      <c r="DQ1066" s="93"/>
      <c r="DR1066" s="93"/>
      <c r="DS1066" s="110"/>
      <c r="DT1066" s="118"/>
      <c r="DU1066" s="93"/>
      <c r="DV1066" s="93"/>
      <c r="DW1066" s="110"/>
      <c r="DX1066" s="118"/>
      <c r="DY1066" s="93"/>
      <c r="DZ1066" s="93"/>
      <c r="EA1066" s="110"/>
      <c r="EB1066" s="118"/>
      <c r="EC1066" s="93"/>
      <c r="ED1066" s="93"/>
      <c r="EE1066" s="110"/>
      <c r="EF1066" s="118"/>
      <c r="EG1066" s="93"/>
      <c r="EH1066" s="93"/>
      <c r="EI1066" s="110"/>
      <c r="EJ1066" s="118"/>
      <c r="EK1066" s="93"/>
      <c r="EL1066" s="93"/>
      <c r="EM1066" s="110"/>
      <c r="EN1066" s="118"/>
      <c r="EO1066" s="93"/>
      <c r="EP1066" s="93"/>
      <c r="EQ1066" s="110"/>
      <c r="ER1066" s="118"/>
      <c r="ES1066" s="93"/>
      <c r="ET1066" s="93"/>
      <c r="EU1066" s="110"/>
      <c r="EV1066" s="118"/>
      <c r="EW1066" s="93"/>
      <c r="EX1066" s="93"/>
      <c r="EY1066" s="110"/>
      <c r="EZ1066" s="118"/>
      <c r="FA1066" s="93"/>
      <c r="FB1066" s="93"/>
      <c r="FC1066" s="110"/>
      <c r="FD1066" s="118"/>
      <c r="FE1066" s="93"/>
      <c r="FF1066" s="93"/>
      <c r="FG1066" s="110"/>
      <c r="FH1066" s="118"/>
      <c r="FI1066" s="93"/>
      <c r="FJ1066" s="93"/>
      <c r="FK1066" s="110"/>
      <c r="FL1066" s="118"/>
      <c r="FM1066" s="93"/>
      <c r="FN1066" s="93"/>
      <c r="FO1066" s="110"/>
      <c r="FP1066" s="118"/>
      <c r="FQ1066" s="93"/>
      <c r="FR1066" s="93"/>
      <c r="FS1066" s="110"/>
      <c r="FT1066" s="118"/>
      <c r="FU1066" s="93"/>
      <c r="FV1066" s="93"/>
      <c r="FW1066" s="110"/>
      <c r="FX1066" s="118"/>
      <c r="FY1066" s="93"/>
      <c r="FZ1066" s="93"/>
      <c r="GA1066" s="110"/>
      <c r="GB1066" s="118"/>
      <c r="GC1066" s="93"/>
      <c r="GD1066" s="93"/>
      <c r="GE1066" s="110"/>
      <c r="GF1066" s="118"/>
      <c r="GG1066" s="93"/>
      <c r="GH1066" s="93"/>
      <c r="GI1066" s="110"/>
      <c r="GJ1066" s="118"/>
      <c r="GK1066" s="93"/>
      <c r="GL1066" s="93"/>
      <c r="GM1066" s="110"/>
      <c r="GN1066" s="118"/>
      <c r="GO1066" s="93"/>
      <c r="GP1066" s="93"/>
      <c r="GQ1066" s="110"/>
    </row>
    <row r="1067" spans="1:199" ht="15.75" x14ac:dyDescent="0.25">
      <c r="A1067">
        <f t="shared" si="744"/>
        <v>1</v>
      </c>
      <c r="B1067">
        <f t="shared" si="745"/>
        <v>1900</v>
      </c>
      <c r="D1067" s="93"/>
      <c r="E1067" s="93"/>
      <c r="F1067" s="93"/>
      <c r="G1067" s="110"/>
      <c r="H1067" s="118"/>
      <c r="I1067" s="93"/>
      <c r="J1067" s="93"/>
      <c r="K1067" s="110"/>
      <c r="L1067" s="118"/>
      <c r="M1067" s="93"/>
      <c r="N1067" s="93"/>
      <c r="O1067" s="110"/>
      <c r="P1067" s="118"/>
      <c r="Q1067" s="93"/>
      <c r="R1067" s="93"/>
      <c r="S1067" s="110"/>
      <c r="T1067" s="118"/>
      <c r="U1067" s="93"/>
      <c r="V1067" s="93"/>
      <c r="W1067" s="110"/>
      <c r="X1067" s="118"/>
      <c r="Y1067" s="93"/>
      <c r="Z1067" s="93"/>
      <c r="AA1067" s="110"/>
      <c r="AB1067" s="118"/>
      <c r="AC1067" s="93"/>
      <c r="AD1067" s="93"/>
      <c r="AE1067" s="110"/>
      <c r="AF1067" s="118"/>
      <c r="AG1067" s="93"/>
      <c r="AH1067" s="93"/>
      <c r="AI1067" s="110"/>
      <c r="AJ1067" s="118"/>
      <c r="AK1067" s="93"/>
      <c r="AL1067" s="93"/>
      <c r="AM1067" s="110"/>
      <c r="AN1067" s="118"/>
      <c r="AO1067" s="93"/>
      <c r="AP1067" s="93"/>
      <c r="AQ1067" s="110"/>
      <c r="AR1067" s="118"/>
      <c r="AS1067" s="93"/>
      <c r="AT1067" s="93"/>
      <c r="AU1067" s="110"/>
      <c r="AV1067" s="118"/>
      <c r="AW1067" s="93"/>
      <c r="AX1067" s="93"/>
      <c r="AY1067" s="110"/>
      <c r="AZ1067" s="118"/>
      <c r="BA1067" s="93"/>
      <c r="BB1067" s="93"/>
      <c r="BC1067" s="110"/>
      <c r="BD1067" s="118"/>
      <c r="BE1067" s="93"/>
      <c r="BF1067" s="93"/>
      <c r="BG1067" s="110"/>
      <c r="BH1067" s="118"/>
      <c r="BI1067" s="93"/>
      <c r="BJ1067" s="93"/>
      <c r="BK1067" s="110"/>
      <c r="BL1067" s="118"/>
      <c r="BM1067" s="93"/>
      <c r="BN1067" s="93"/>
      <c r="BO1067" s="110"/>
      <c r="BP1067" s="118"/>
      <c r="BQ1067" s="93"/>
      <c r="BR1067" s="93"/>
      <c r="BS1067" s="110"/>
      <c r="BT1067" s="118"/>
      <c r="BU1067" s="93"/>
      <c r="BV1067" s="93"/>
      <c r="BW1067" s="110"/>
      <c r="BX1067" s="118"/>
      <c r="BY1067" s="93"/>
      <c r="BZ1067" s="93"/>
      <c r="CA1067" s="110"/>
      <c r="CB1067" s="118"/>
      <c r="CC1067" s="93"/>
      <c r="CD1067" s="93"/>
      <c r="CE1067" s="110"/>
      <c r="CF1067" s="118"/>
      <c r="CG1067" s="93"/>
      <c r="CH1067" s="93"/>
      <c r="CI1067" s="110"/>
      <c r="CJ1067" s="118"/>
      <c r="CK1067" s="93"/>
      <c r="CL1067" s="93"/>
      <c r="CM1067" s="110"/>
      <c r="CN1067" s="118"/>
      <c r="CO1067" s="93"/>
      <c r="CP1067" s="93"/>
      <c r="CQ1067" s="110"/>
      <c r="CR1067" s="118"/>
      <c r="CS1067" s="93"/>
      <c r="CT1067" s="93"/>
      <c r="CU1067" s="110"/>
      <c r="CV1067" s="118"/>
      <c r="CW1067" s="93"/>
      <c r="CX1067" s="93"/>
      <c r="CY1067" s="110"/>
      <c r="CZ1067" s="118"/>
      <c r="DA1067" s="93"/>
      <c r="DB1067" s="93"/>
      <c r="DC1067" s="110"/>
      <c r="DD1067" s="118"/>
      <c r="DE1067" s="93"/>
      <c r="DF1067" s="93"/>
      <c r="DG1067" s="110"/>
      <c r="DH1067" s="118"/>
      <c r="DI1067" s="93"/>
      <c r="DJ1067" s="93"/>
      <c r="DK1067" s="110"/>
      <c r="DL1067" s="118"/>
      <c r="DM1067" s="93"/>
      <c r="DN1067" s="93"/>
      <c r="DO1067" s="110"/>
      <c r="DP1067" s="118"/>
      <c r="DQ1067" s="93"/>
      <c r="DR1067" s="93"/>
      <c r="DS1067" s="110"/>
      <c r="DT1067" s="118"/>
      <c r="DU1067" s="93"/>
      <c r="DV1067" s="93"/>
      <c r="DW1067" s="110"/>
      <c r="DX1067" s="118"/>
      <c r="DY1067" s="93"/>
      <c r="DZ1067" s="93"/>
      <c r="EA1067" s="110"/>
      <c r="EB1067" s="118"/>
      <c r="EC1067" s="93"/>
      <c r="ED1067" s="93"/>
      <c r="EE1067" s="110"/>
      <c r="EF1067" s="118"/>
      <c r="EG1067" s="93"/>
      <c r="EH1067" s="93"/>
      <c r="EI1067" s="110"/>
      <c r="EJ1067" s="118"/>
      <c r="EK1067" s="93"/>
      <c r="EL1067" s="93"/>
      <c r="EM1067" s="110"/>
      <c r="EN1067" s="118"/>
      <c r="EO1067" s="93"/>
      <c r="EP1067" s="93"/>
      <c r="EQ1067" s="110"/>
      <c r="ER1067" s="118"/>
      <c r="ES1067" s="93"/>
      <c r="ET1067" s="93"/>
      <c r="EU1067" s="110"/>
      <c r="EV1067" s="118"/>
      <c r="EW1067" s="93"/>
      <c r="EX1067" s="93"/>
      <c r="EY1067" s="110"/>
      <c r="EZ1067" s="118"/>
      <c r="FA1067" s="93"/>
      <c r="FB1067" s="93"/>
      <c r="FC1067" s="110"/>
      <c r="FD1067" s="118"/>
      <c r="FE1067" s="93"/>
      <c r="FF1067" s="93"/>
      <c r="FG1067" s="110"/>
      <c r="FH1067" s="118"/>
      <c r="FI1067" s="93"/>
      <c r="FJ1067" s="93"/>
      <c r="FK1067" s="110"/>
      <c r="FL1067" s="118"/>
      <c r="FM1067" s="93"/>
      <c r="FN1067" s="93"/>
      <c r="FO1067" s="110"/>
      <c r="FP1067" s="118"/>
      <c r="FQ1067" s="93"/>
      <c r="FR1067" s="93"/>
      <c r="FS1067" s="110"/>
      <c r="FT1067" s="118"/>
      <c r="FU1067" s="93"/>
      <c r="FV1067" s="93"/>
      <c r="FW1067" s="110"/>
      <c r="FX1067" s="118"/>
      <c r="FY1067" s="93"/>
      <c r="FZ1067" s="93"/>
      <c r="GA1067" s="110"/>
      <c r="GB1067" s="118"/>
      <c r="GC1067" s="93"/>
      <c r="GD1067" s="93"/>
      <c r="GE1067" s="110"/>
      <c r="GF1067" s="118"/>
      <c r="GG1067" s="93"/>
      <c r="GH1067" s="93"/>
      <c r="GI1067" s="110"/>
      <c r="GJ1067" s="118"/>
      <c r="GK1067" s="93"/>
      <c r="GL1067" s="93"/>
      <c r="GM1067" s="110"/>
      <c r="GN1067" s="118"/>
      <c r="GO1067" s="93"/>
      <c r="GP1067" s="93"/>
      <c r="GQ1067" s="110"/>
    </row>
    <row r="1068" spans="1:199" ht="15.75" x14ac:dyDescent="0.25">
      <c r="A1068">
        <f t="shared" si="744"/>
        <v>1</v>
      </c>
      <c r="B1068">
        <f t="shared" si="745"/>
        <v>1900</v>
      </c>
      <c r="D1068" s="93"/>
      <c r="E1068" s="93"/>
      <c r="F1068" s="93"/>
      <c r="G1068" s="110"/>
      <c r="H1068" s="118"/>
      <c r="I1068" s="93"/>
      <c r="J1068" s="93"/>
      <c r="K1068" s="110"/>
      <c r="L1068" s="118"/>
      <c r="M1068" s="93"/>
      <c r="N1068" s="93"/>
      <c r="O1068" s="110"/>
      <c r="P1068" s="118"/>
      <c r="Q1068" s="93"/>
      <c r="R1068" s="93"/>
      <c r="S1068" s="110"/>
      <c r="T1068" s="118"/>
      <c r="U1068" s="93"/>
      <c r="V1068" s="93"/>
      <c r="W1068" s="110"/>
      <c r="X1068" s="118"/>
      <c r="Y1068" s="93"/>
      <c r="Z1068" s="93"/>
      <c r="AA1068" s="110"/>
      <c r="AB1068" s="118"/>
      <c r="AC1068" s="93"/>
      <c r="AD1068" s="93"/>
      <c r="AE1068" s="110"/>
      <c r="AF1068" s="118"/>
      <c r="AG1068" s="93"/>
      <c r="AH1068" s="93"/>
      <c r="AI1068" s="110"/>
      <c r="AJ1068" s="118"/>
      <c r="AK1068" s="93"/>
      <c r="AL1068" s="93"/>
      <c r="AM1068" s="110"/>
      <c r="AN1068" s="118"/>
      <c r="AO1068" s="93"/>
      <c r="AP1068" s="93"/>
      <c r="AQ1068" s="110"/>
      <c r="AR1068" s="118"/>
      <c r="AS1068" s="93"/>
      <c r="AT1068" s="93"/>
      <c r="AU1068" s="110"/>
      <c r="AV1068" s="118"/>
      <c r="AW1068" s="93"/>
      <c r="AX1068" s="93"/>
      <c r="AY1068" s="110"/>
      <c r="AZ1068" s="118"/>
      <c r="BA1068" s="93"/>
      <c r="BB1068" s="93"/>
      <c r="BC1068" s="110"/>
      <c r="BD1068" s="118"/>
      <c r="BE1068" s="93"/>
      <c r="BF1068" s="93"/>
      <c r="BG1068" s="110"/>
      <c r="BH1068" s="118"/>
      <c r="BI1068" s="93"/>
      <c r="BJ1068" s="93"/>
      <c r="BK1068" s="110"/>
      <c r="BL1068" s="118"/>
      <c r="BM1068" s="93"/>
      <c r="BN1068" s="93"/>
      <c r="BO1068" s="110"/>
      <c r="BP1068" s="118"/>
      <c r="BQ1068" s="93"/>
      <c r="BR1068" s="93"/>
      <c r="BS1068" s="110"/>
      <c r="BT1068" s="118"/>
      <c r="BU1068" s="93"/>
      <c r="BV1068" s="93"/>
      <c r="BW1068" s="110"/>
      <c r="BX1068" s="118"/>
      <c r="BY1068" s="93"/>
      <c r="BZ1068" s="93"/>
      <c r="CA1068" s="110"/>
      <c r="CB1068" s="118"/>
      <c r="CC1068" s="93"/>
      <c r="CD1068" s="93"/>
      <c r="CE1068" s="110"/>
      <c r="CF1068" s="118"/>
      <c r="CG1068" s="93"/>
      <c r="CH1068" s="93"/>
      <c r="CI1068" s="110"/>
      <c r="CJ1068" s="118"/>
      <c r="CK1068" s="93"/>
      <c r="CL1068" s="93"/>
      <c r="CM1068" s="110"/>
      <c r="CN1068" s="118"/>
      <c r="CO1068" s="93"/>
      <c r="CP1068" s="93"/>
      <c r="CQ1068" s="110"/>
      <c r="CR1068" s="118"/>
      <c r="CS1068" s="93"/>
      <c r="CT1068" s="93"/>
      <c r="CU1068" s="110"/>
      <c r="CV1068" s="118"/>
      <c r="CW1068" s="93"/>
      <c r="CX1068" s="93"/>
      <c r="CY1068" s="110"/>
      <c r="CZ1068" s="118"/>
      <c r="DA1068" s="93"/>
      <c r="DB1068" s="93"/>
      <c r="DC1068" s="110"/>
      <c r="DD1068" s="118"/>
      <c r="DE1068" s="93"/>
      <c r="DF1068" s="93"/>
      <c r="DG1068" s="110"/>
      <c r="DH1068" s="118"/>
      <c r="DI1068" s="93"/>
      <c r="DJ1068" s="93"/>
      <c r="DK1068" s="110"/>
      <c r="DL1068" s="118"/>
      <c r="DM1068" s="93"/>
      <c r="DN1068" s="93"/>
      <c r="DO1068" s="110"/>
      <c r="DP1068" s="118"/>
      <c r="DQ1068" s="93"/>
      <c r="DR1068" s="93"/>
      <c r="DS1068" s="110"/>
      <c r="DT1068" s="118"/>
      <c r="DU1068" s="93"/>
      <c r="DV1068" s="93"/>
      <c r="DW1068" s="110"/>
      <c r="DX1068" s="118"/>
      <c r="DY1068" s="93"/>
      <c r="DZ1068" s="93"/>
      <c r="EA1068" s="110"/>
      <c r="EB1068" s="118"/>
      <c r="EC1068" s="93"/>
      <c r="ED1068" s="93"/>
      <c r="EE1068" s="110"/>
      <c r="EF1068" s="118"/>
      <c r="EG1068" s="93"/>
      <c r="EH1068" s="93"/>
      <c r="EI1068" s="110"/>
      <c r="EJ1068" s="118"/>
      <c r="EK1068" s="93"/>
      <c r="EL1068" s="93"/>
      <c r="EM1068" s="110"/>
      <c r="EN1068" s="118"/>
      <c r="EO1068" s="93"/>
      <c r="EP1068" s="93"/>
      <c r="EQ1068" s="110"/>
      <c r="ER1068" s="118"/>
      <c r="ES1068" s="93"/>
      <c r="ET1068" s="93"/>
      <c r="EU1068" s="110"/>
      <c r="EV1068" s="118"/>
      <c r="EW1068" s="93"/>
      <c r="EX1068" s="93"/>
      <c r="EY1068" s="110"/>
      <c r="EZ1068" s="118"/>
      <c r="FA1068" s="93"/>
      <c r="FB1068" s="93"/>
      <c r="FC1068" s="110"/>
      <c r="FD1068" s="118"/>
      <c r="FE1068" s="93"/>
      <c r="FF1068" s="93"/>
      <c r="FG1068" s="110"/>
      <c r="FH1068" s="118"/>
      <c r="FI1068" s="93"/>
      <c r="FJ1068" s="93"/>
      <c r="FK1068" s="110"/>
      <c r="FL1068" s="118"/>
      <c r="FM1068" s="93"/>
      <c r="FN1068" s="93"/>
      <c r="FO1068" s="110"/>
      <c r="FP1068" s="118"/>
      <c r="FQ1068" s="93"/>
      <c r="FR1068" s="93"/>
      <c r="FS1068" s="110"/>
      <c r="FT1068" s="118"/>
      <c r="FU1068" s="93"/>
      <c r="FV1068" s="93"/>
      <c r="FW1068" s="110"/>
      <c r="FX1068" s="118"/>
      <c r="FY1068" s="93"/>
      <c r="FZ1068" s="93"/>
      <c r="GA1068" s="110"/>
      <c r="GB1068" s="118"/>
      <c r="GC1068" s="93"/>
      <c r="GD1068" s="93"/>
      <c r="GE1068" s="110"/>
      <c r="GF1068" s="118"/>
      <c r="GG1068" s="93"/>
      <c r="GH1068" s="93"/>
      <c r="GI1068" s="110"/>
      <c r="GJ1068" s="118"/>
      <c r="GK1068" s="93"/>
      <c r="GL1068" s="93"/>
      <c r="GM1068" s="110"/>
      <c r="GN1068" s="118"/>
      <c r="GO1068" s="93"/>
      <c r="GP1068" s="93"/>
      <c r="GQ1068" s="110"/>
    </row>
    <row r="1069" spans="1:199" ht="15.75" x14ac:dyDescent="0.25">
      <c r="A1069">
        <f t="shared" si="744"/>
        <v>1</v>
      </c>
      <c r="B1069">
        <f t="shared" si="745"/>
        <v>1900</v>
      </c>
      <c r="D1069" s="93"/>
      <c r="E1069" s="93"/>
      <c r="F1069" s="93"/>
      <c r="G1069" s="110"/>
      <c r="H1069" s="118"/>
      <c r="I1069" s="93"/>
      <c r="J1069" s="93"/>
      <c r="K1069" s="110"/>
      <c r="L1069" s="118"/>
      <c r="M1069" s="93"/>
      <c r="N1069" s="93"/>
      <c r="O1069" s="110"/>
      <c r="P1069" s="118"/>
      <c r="Q1069" s="93"/>
      <c r="R1069" s="93"/>
      <c r="S1069" s="110"/>
      <c r="T1069" s="118"/>
      <c r="U1069" s="93"/>
      <c r="V1069" s="93"/>
      <c r="W1069" s="110"/>
      <c r="X1069" s="118"/>
      <c r="Y1069" s="93"/>
      <c r="Z1069" s="93"/>
      <c r="AA1069" s="110"/>
      <c r="AB1069" s="118"/>
      <c r="AC1069" s="93"/>
      <c r="AD1069" s="93"/>
      <c r="AE1069" s="110"/>
      <c r="AF1069" s="118"/>
      <c r="AG1069" s="93"/>
      <c r="AH1069" s="93"/>
      <c r="AI1069" s="110"/>
      <c r="AJ1069" s="118"/>
      <c r="AK1069" s="93"/>
      <c r="AL1069" s="93"/>
      <c r="AM1069" s="110"/>
      <c r="AN1069" s="118"/>
      <c r="AO1069" s="93"/>
      <c r="AP1069" s="93"/>
      <c r="AQ1069" s="110"/>
      <c r="AR1069" s="118"/>
      <c r="AS1069" s="93"/>
      <c r="AT1069" s="93"/>
      <c r="AU1069" s="110"/>
      <c r="AV1069" s="118"/>
      <c r="AW1069" s="93"/>
      <c r="AX1069" s="93"/>
      <c r="AY1069" s="110"/>
      <c r="AZ1069" s="118"/>
      <c r="BA1069" s="93"/>
      <c r="BB1069" s="93"/>
      <c r="BC1069" s="110"/>
      <c r="BD1069" s="118"/>
      <c r="BE1069" s="93"/>
      <c r="BF1069" s="93"/>
      <c r="BG1069" s="110"/>
      <c r="BH1069" s="118"/>
      <c r="BI1069" s="93"/>
      <c r="BJ1069" s="93"/>
      <c r="BK1069" s="110"/>
      <c r="BL1069" s="118"/>
      <c r="BM1069" s="93"/>
      <c r="BN1069" s="93"/>
      <c r="BO1069" s="110"/>
      <c r="BP1069" s="118"/>
      <c r="BQ1069" s="93"/>
      <c r="BR1069" s="93"/>
      <c r="BS1069" s="110"/>
      <c r="BT1069" s="118"/>
      <c r="BU1069" s="93"/>
      <c r="BV1069" s="93"/>
      <c r="BW1069" s="110"/>
      <c r="BX1069" s="118"/>
      <c r="BY1069" s="93"/>
      <c r="BZ1069" s="93"/>
      <c r="CA1069" s="110"/>
      <c r="CB1069" s="118"/>
      <c r="CC1069" s="93"/>
      <c r="CD1069" s="93"/>
      <c r="CE1069" s="110"/>
      <c r="CF1069" s="118"/>
      <c r="CG1069" s="93"/>
      <c r="CH1069" s="93"/>
      <c r="CI1069" s="110"/>
      <c r="CJ1069" s="118"/>
      <c r="CK1069" s="93"/>
      <c r="CL1069" s="93"/>
      <c r="CM1069" s="110"/>
      <c r="CN1069" s="118"/>
      <c r="CO1069" s="93"/>
      <c r="CP1069" s="93"/>
      <c r="CQ1069" s="110"/>
      <c r="CR1069" s="118"/>
      <c r="CS1069" s="93"/>
      <c r="CT1069" s="93"/>
      <c r="CU1069" s="110"/>
      <c r="CV1069" s="118"/>
      <c r="CW1069" s="93"/>
      <c r="CX1069" s="93"/>
      <c r="CY1069" s="110"/>
      <c r="CZ1069" s="118"/>
      <c r="DA1069" s="93"/>
      <c r="DB1069" s="93"/>
      <c r="DC1069" s="110"/>
      <c r="DD1069" s="118"/>
      <c r="DE1069" s="93"/>
      <c r="DF1069" s="93"/>
      <c r="DG1069" s="110"/>
      <c r="DH1069" s="118"/>
      <c r="DI1069" s="93"/>
      <c r="DJ1069" s="93"/>
      <c r="DK1069" s="110"/>
      <c r="DL1069" s="118"/>
      <c r="DM1069" s="93"/>
      <c r="DN1069" s="93"/>
      <c r="DO1069" s="110"/>
      <c r="DP1069" s="118"/>
      <c r="DQ1069" s="93"/>
      <c r="DR1069" s="93"/>
      <c r="DS1069" s="110"/>
      <c r="DT1069" s="118"/>
      <c r="DU1069" s="93"/>
      <c r="DV1069" s="93"/>
      <c r="DW1069" s="110"/>
      <c r="DX1069" s="118"/>
      <c r="DY1069" s="93"/>
      <c r="DZ1069" s="93"/>
      <c r="EA1069" s="110"/>
      <c r="EB1069" s="118"/>
      <c r="EC1069" s="93"/>
      <c r="ED1069" s="93"/>
      <c r="EE1069" s="110"/>
      <c r="EF1069" s="118"/>
      <c r="EG1069" s="93"/>
      <c r="EH1069" s="93"/>
      <c r="EI1069" s="110"/>
      <c r="EJ1069" s="118"/>
      <c r="EK1069" s="93"/>
      <c r="EL1069" s="93"/>
      <c r="EM1069" s="110"/>
      <c r="EN1069" s="118"/>
      <c r="EO1069" s="93"/>
      <c r="EP1069" s="93"/>
      <c r="EQ1069" s="110"/>
      <c r="ER1069" s="118"/>
      <c r="ES1069" s="93"/>
      <c r="ET1069" s="93"/>
      <c r="EU1069" s="110"/>
      <c r="EV1069" s="118"/>
      <c r="EW1069" s="93"/>
      <c r="EX1069" s="93"/>
      <c r="EY1069" s="110"/>
      <c r="EZ1069" s="118"/>
      <c r="FA1069" s="93"/>
      <c r="FB1069" s="93"/>
      <c r="FC1069" s="110"/>
      <c r="FD1069" s="118"/>
      <c r="FE1069" s="93"/>
      <c r="FF1069" s="93"/>
      <c r="FG1069" s="110"/>
      <c r="FH1069" s="118"/>
      <c r="FI1069" s="93"/>
      <c r="FJ1069" s="93"/>
      <c r="FK1069" s="110"/>
      <c r="FL1069" s="118"/>
      <c r="FM1069" s="93"/>
      <c r="FN1069" s="93"/>
      <c r="FO1069" s="110"/>
      <c r="FP1069" s="118"/>
      <c r="FQ1069" s="93"/>
      <c r="FR1069" s="93"/>
      <c r="FS1069" s="110"/>
      <c r="FT1069" s="118"/>
      <c r="FU1069" s="93"/>
      <c r="FV1069" s="93"/>
      <c r="FW1069" s="110"/>
      <c r="FX1069" s="118"/>
      <c r="FY1069" s="93"/>
      <c r="FZ1069" s="93"/>
      <c r="GA1069" s="110"/>
      <c r="GB1069" s="118"/>
      <c r="GC1069" s="93"/>
      <c r="GD1069" s="93"/>
      <c r="GE1069" s="110"/>
      <c r="GF1069" s="118"/>
      <c r="GG1069" s="93"/>
      <c r="GH1069" s="93"/>
      <c r="GI1069" s="110"/>
      <c r="GJ1069" s="118"/>
      <c r="GK1069" s="93"/>
      <c r="GL1069" s="93"/>
      <c r="GM1069" s="110"/>
      <c r="GN1069" s="118"/>
      <c r="GO1069" s="93"/>
      <c r="GP1069" s="93"/>
      <c r="GQ1069" s="110"/>
    </row>
    <row r="1070" spans="1:199" ht="15.75" x14ac:dyDescent="0.25">
      <c r="A1070">
        <f t="shared" si="744"/>
        <v>1</v>
      </c>
      <c r="B1070">
        <f t="shared" si="745"/>
        <v>1900</v>
      </c>
      <c r="D1070" s="93"/>
      <c r="E1070" s="93"/>
      <c r="F1070" s="93"/>
      <c r="G1070" s="110"/>
      <c r="H1070" s="118"/>
      <c r="I1070" s="93"/>
      <c r="J1070" s="93"/>
      <c r="K1070" s="110"/>
      <c r="L1070" s="118"/>
      <c r="M1070" s="93"/>
      <c r="N1070" s="93"/>
      <c r="O1070" s="110"/>
      <c r="P1070" s="118"/>
      <c r="Q1070" s="93"/>
      <c r="R1070" s="93"/>
      <c r="S1070" s="110"/>
      <c r="T1070" s="118"/>
      <c r="U1070" s="93"/>
      <c r="V1070" s="93"/>
      <c r="W1070" s="110"/>
      <c r="X1070" s="118"/>
      <c r="Y1070" s="93"/>
      <c r="Z1070" s="93"/>
      <c r="AA1070" s="110"/>
      <c r="AB1070" s="118"/>
      <c r="AC1070" s="93"/>
      <c r="AD1070" s="93"/>
      <c r="AE1070" s="110"/>
      <c r="AF1070" s="118"/>
      <c r="AG1070" s="93"/>
      <c r="AH1070" s="93"/>
      <c r="AI1070" s="110"/>
      <c r="AJ1070" s="118"/>
      <c r="AK1070" s="93"/>
      <c r="AL1070" s="93"/>
      <c r="AM1070" s="110"/>
      <c r="AN1070" s="118"/>
      <c r="AO1070" s="93"/>
      <c r="AP1070" s="93"/>
      <c r="AQ1070" s="110"/>
      <c r="AR1070" s="118"/>
      <c r="AS1070" s="93"/>
      <c r="AT1070" s="93"/>
      <c r="AU1070" s="110"/>
      <c r="AV1070" s="118"/>
      <c r="AW1070" s="93"/>
      <c r="AX1070" s="93"/>
      <c r="AY1070" s="110"/>
      <c r="AZ1070" s="118"/>
      <c r="BA1070" s="93"/>
      <c r="BB1070" s="93"/>
      <c r="BC1070" s="110"/>
      <c r="BD1070" s="118"/>
      <c r="BE1070" s="93"/>
      <c r="BF1070" s="93"/>
      <c r="BG1070" s="110"/>
      <c r="BH1070" s="118"/>
      <c r="BI1070" s="93"/>
      <c r="BJ1070" s="93"/>
      <c r="BK1070" s="110"/>
      <c r="BL1070" s="118"/>
      <c r="BM1070" s="93"/>
      <c r="BN1070" s="93"/>
      <c r="BO1070" s="110"/>
      <c r="BP1070" s="118"/>
      <c r="BQ1070" s="93"/>
      <c r="BR1070" s="93"/>
      <c r="BS1070" s="110"/>
      <c r="BT1070" s="118"/>
      <c r="BU1070" s="93"/>
      <c r="BV1070" s="93"/>
      <c r="BW1070" s="110"/>
      <c r="BX1070" s="118"/>
      <c r="BY1070" s="93"/>
      <c r="BZ1070" s="93"/>
      <c r="CA1070" s="110"/>
      <c r="CB1070" s="118"/>
      <c r="CC1070" s="93"/>
      <c r="CD1070" s="93"/>
      <c r="CE1070" s="110"/>
      <c r="CF1070" s="118"/>
      <c r="CG1070" s="93"/>
      <c r="CH1070" s="93"/>
      <c r="CI1070" s="110"/>
      <c r="CJ1070" s="118"/>
      <c r="CK1070" s="93"/>
      <c r="CL1070" s="93"/>
      <c r="CM1070" s="110"/>
      <c r="CN1070" s="118"/>
      <c r="CO1070" s="93"/>
      <c r="CP1070" s="93"/>
      <c r="CQ1070" s="110"/>
      <c r="CR1070" s="118"/>
      <c r="CS1070" s="93"/>
      <c r="CT1070" s="93"/>
      <c r="CU1070" s="110"/>
      <c r="CV1070" s="118"/>
      <c r="CW1070" s="93"/>
      <c r="CX1070" s="93"/>
      <c r="CY1070" s="110"/>
      <c r="CZ1070" s="118"/>
      <c r="DA1070" s="93"/>
      <c r="DB1070" s="93"/>
      <c r="DC1070" s="110"/>
      <c r="DD1070" s="118"/>
      <c r="DE1070" s="93"/>
      <c r="DF1070" s="93"/>
      <c r="DG1070" s="110"/>
      <c r="DH1070" s="118"/>
      <c r="DI1070" s="93"/>
      <c r="DJ1070" s="93"/>
      <c r="DK1070" s="110"/>
      <c r="DL1070" s="118"/>
      <c r="DM1070" s="93"/>
      <c r="DN1070" s="93"/>
      <c r="DO1070" s="110"/>
      <c r="DP1070" s="118"/>
      <c r="DQ1070" s="93"/>
      <c r="DR1070" s="93"/>
      <c r="DS1070" s="110"/>
      <c r="DT1070" s="118"/>
      <c r="DU1070" s="93"/>
      <c r="DV1070" s="93"/>
      <c r="DW1070" s="110"/>
      <c r="DX1070" s="118"/>
      <c r="DY1070" s="93"/>
      <c r="DZ1070" s="93"/>
      <c r="EA1070" s="110"/>
      <c r="EB1070" s="118"/>
      <c r="EC1070" s="93"/>
      <c r="ED1070" s="93"/>
      <c r="EE1070" s="110"/>
      <c r="EF1070" s="118"/>
      <c r="EG1070" s="93"/>
      <c r="EH1070" s="93"/>
      <c r="EI1070" s="110"/>
      <c r="EJ1070" s="118"/>
      <c r="EK1070" s="93"/>
      <c r="EL1070" s="93"/>
      <c r="EM1070" s="110"/>
      <c r="EN1070" s="118"/>
      <c r="EO1070" s="93"/>
      <c r="EP1070" s="93"/>
      <c r="EQ1070" s="110"/>
      <c r="ER1070" s="118"/>
      <c r="ES1070" s="93"/>
      <c r="ET1070" s="93"/>
      <c r="EU1070" s="110"/>
      <c r="EV1070" s="118"/>
      <c r="EW1070" s="93"/>
      <c r="EX1070" s="93"/>
      <c r="EY1070" s="110"/>
      <c r="EZ1070" s="118"/>
      <c r="FA1070" s="93"/>
      <c r="FB1070" s="93"/>
      <c r="FC1070" s="110"/>
      <c r="FD1070" s="118"/>
      <c r="FE1070" s="93"/>
      <c r="FF1070" s="93"/>
      <c r="FG1070" s="110"/>
      <c r="FH1070" s="118"/>
      <c r="FI1070" s="93"/>
      <c r="FJ1070" s="93"/>
      <c r="FK1070" s="110"/>
      <c r="FL1070" s="118"/>
      <c r="FM1070" s="93"/>
      <c r="FN1070" s="93"/>
      <c r="FO1070" s="110"/>
      <c r="FP1070" s="118"/>
      <c r="FQ1070" s="93"/>
      <c r="FR1070" s="93"/>
      <c r="FS1070" s="110"/>
      <c r="FT1070" s="118"/>
      <c r="FU1070" s="93"/>
      <c r="FV1070" s="93"/>
      <c r="FW1070" s="110"/>
      <c r="FX1070" s="118"/>
      <c r="FY1070" s="93"/>
      <c r="FZ1070" s="93"/>
      <c r="GA1070" s="110"/>
      <c r="GB1070" s="118"/>
      <c r="GC1070" s="93"/>
      <c r="GD1070" s="93"/>
      <c r="GE1070" s="110"/>
      <c r="GF1070" s="118"/>
      <c r="GG1070" s="93"/>
      <c r="GH1070" s="93"/>
      <c r="GI1070" s="110"/>
      <c r="GJ1070" s="118"/>
      <c r="GK1070" s="93"/>
      <c r="GL1070" s="93"/>
      <c r="GM1070" s="110"/>
      <c r="GN1070" s="118"/>
      <c r="GO1070" s="93"/>
      <c r="GP1070" s="93"/>
      <c r="GQ1070" s="110"/>
    </row>
    <row r="1071" spans="1:199" ht="15.75" x14ac:dyDescent="0.25">
      <c r="A1071">
        <f t="shared" si="744"/>
        <v>1</v>
      </c>
      <c r="B1071">
        <f t="shared" si="745"/>
        <v>1900</v>
      </c>
      <c r="D1071" s="93"/>
      <c r="E1071" s="93"/>
      <c r="F1071" s="93"/>
      <c r="G1071" s="110"/>
      <c r="H1071" s="118"/>
      <c r="I1071" s="93"/>
      <c r="J1071" s="93"/>
      <c r="K1071" s="110"/>
      <c r="L1071" s="118"/>
      <c r="M1071" s="93"/>
      <c r="N1071" s="93"/>
      <c r="O1071" s="110"/>
      <c r="P1071" s="118"/>
      <c r="Q1071" s="93"/>
      <c r="R1071" s="93"/>
      <c r="S1071" s="110"/>
      <c r="T1071" s="118"/>
      <c r="U1071" s="93"/>
      <c r="V1071" s="93"/>
      <c r="W1071" s="110"/>
      <c r="X1071" s="118"/>
      <c r="Y1071" s="93"/>
      <c r="Z1071" s="93"/>
      <c r="AA1071" s="110"/>
      <c r="AB1071" s="118"/>
      <c r="AC1071" s="93"/>
      <c r="AD1071" s="93"/>
      <c r="AE1071" s="110"/>
      <c r="AF1071" s="118"/>
      <c r="AG1071" s="93"/>
      <c r="AH1071" s="93"/>
      <c r="AI1071" s="110"/>
      <c r="AJ1071" s="118"/>
      <c r="AK1071" s="93"/>
      <c r="AL1071" s="93"/>
      <c r="AM1071" s="110"/>
      <c r="AN1071" s="118"/>
      <c r="AO1071" s="93"/>
      <c r="AP1071" s="93"/>
      <c r="AQ1071" s="110"/>
      <c r="AR1071" s="118"/>
      <c r="AS1071" s="93"/>
      <c r="AT1071" s="93"/>
      <c r="AU1071" s="110"/>
      <c r="AV1071" s="118"/>
      <c r="AW1071" s="93"/>
      <c r="AX1071" s="93"/>
      <c r="AY1071" s="110"/>
      <c r="AZ1071" s="118"/>
      <c r="BA1071" s="93"/>
      <c r="BB1071" s="93"/>
      <c r="BC1071" s="110"/>
      <c r="BD1071" s="118"/>
      <c r="BE1071" s="93"/>
      <c r="BF1071" s="93"/>
      <c r="BG1071" s="110"/>
      <c r="BH1071" s="118"/>
      <c r="BI1071" s="93"/>
      <c r="BJ1071" s="93"/>
      <c r="BK1071" s="110"/>
      <c r="BL1071" s="118"/>
      <c r="BM1071" s="93"/>
      <c r="BN1071" s="93"/>
      <c r="BO1071" s="110"/>
      <c r="BP1071" s="118"/>
      <c r="BQ1071" s="93"/>
      <c r="BR1071" s="93"/>
      <c r="BS1071" s="110"/>
      <c r="BT1071" s="118"/>
      <c r="BU1071" s="93"/>
      <c r="BV1071" s="93"/>
      <c r="BW1071" s="110"/>
      <c r="BX1071" s="118"/>
      <c r="BY1071" s="93"/>
      <c r="BZ1071" s="93"/>
      <c r="CA1071" s="110"/>
      <c r="CB1071" s="118"/>
      <c r="CC1071" s="93"/>
      <c r="CD1071" s="93"/>
      <c r="CE1071" s="110"/>
      <c r="CF1071" s="118"/>
      <c r="CG1071" s="93"/>
      <c r="CH1071" s="93"/>
      <c r="CI1071" s="110"/>
      <c r="CJ1071" s="118"/>
      <c r="CK1071" s="93"/>
      <c r="CL1071" s="93"/>
      <c r="CM1071" s="110"/>
      <c r="CN1071" s="118"/>
      <c r="CO1071" s="93"/>
      <c r="CP1071" s="93"/>
      <c r="CQ1071" s="110"/>
      <c r="CR1071" s="118"/>
      <c r="CS1071" s="93"/>
      <c r="CT1071" s="93"/>
      <c r="CU1071" s="110"/>
      <c r="CV1071" s="118"/>
      <c r="CW1071" s="93"/>
      <c r="CX1071" s="93"/>
      <c r="CY1071" s="110"/>
      <c r="CZ1071" s="118"/>
      <c r="DA1071" s="93"/>
      <c r="DB1071" s="93"/>
      <c r="DC1071" s="110"/>
      <c r="DD1071" s="118"/>
      <c r="DE1071" s="93"/>
      <c r="DF1071" s="93"/>
      <c r="DG1071" s="110"/>
      <c r="DH1071" s="118"/>
      <c r="DI1071" s="93"/>
      <c r="DJ1071" s="93"/>
      <c r="DK1071" s="110"/>
      <c r="DL1071" s="118"/>
      <c r="DM1071" s="93"/>
      <c r="DN1071" s="93"/>
      <c r="DO1071" s="110"/>
      <c r="DP1071" s="118"/>
      <c r="DQ1071" s="93"/>
      <c r="DR1071" s="93"/>
      <c r="DS1071" s="110"/>
      <c r="DT1071" s="118"/>
      <c r="DU1071" s="93"/>
      <c r="DV1071" s="93"/>
      <c r="DW1071" s="110"/>
      <c r="DX1071" s="118"/>
      <c r="DY1071" s="93"/>
      <c r="DZ1071" s="93"/>
      <c r="EA1071" s="110"/>
      <c r="EB1071" s="118"/>
      <c r="EC1071" s="93"/>
      <c r="ED1071" s="93"/>
      <c r="EE1071" s="110"/>
      <c r="EF1071" s="118"/>
      <c r="EG1071" s="93"/>
      <c r="EH1071" s="93"/>
      <c r="EI1071" s="110"/>
      <c r="EJ1071" s="118"/>
      <c r="EK1071" s="93"/>
      <c r="EL1071" s="93"/>
      <c r="EM1071" s="110"/>
      <c r="EN1071" s="118"/>
      <c r="EO1071" s="93"/>
      <c r="EP1071" s="93"/>
      <c r="EQ1071" s="110"/>
      <c r="ER1071" s="118"/>
      <c r="ES1071" s="93"/>
      <c r="ET1071" s="93"/>
      <c r="EU1071" s="110"/>
      <c r="EV1071" s="118"/>
      <c r="EW1071" s="93"/>
      <c r="EX1071" s="93"/>
      <c r="EY1071" s="110"/>
      <c r="EZ1071" s="118"/>
      <c r="FA1071" s="93"/>
      <c r="FB1071" s="93"/>
      <c r="FC1071" s="110"/>
      <c r="FD1071" s="118"/>
      <c r="FE1071" s="93"/>
      <c r="FF1071" s="93"/>
      <c r="FG1071" s="110"/>
      <c r="FH1071" s="118"/>
      <c r="FI1071" s="93"/>
      <c r="FJ1071" s="93"/>
      <c r="FK1071" s="110"/>
      <c r="FL1071" s="118"/>
      <c r="FM1071" s="93"/>
      <c r="FN1071" s="93"/>
      <c r="FO1071" s="110"/>
      <c r="FP1071" s="118"/>
      <c r="FQ1071" s="93"/>
      <c r="FR1071" s="93"/>
      <c r="FS1071" s="110"/>
      <c r="FT1071" s="118"/>
      <c r="FU1071" s="93"/>
      <c r="FV1071" s="93"/>
      <c r="FW1071" s="110"/>
      <c r="FX1071" s="118"/>
      <c r="FY1071" s="93"/>
      <c r="FZ1071" s="93"/>
      <c r="GA1071" s="110"/>
      <c r="GB1071" s="118"/>
      <c r="GC1071" s="93"/>
      <c r="GD1071" s="93"/>
      <c r="GE1071" s="110"/>
      <c r="GF1071" s="118"/>
      <c r="GG1071" s="93"/>
      <c r="GH1071" s="93"/>
      <c r="GI1071" s="110"/>
      <c r="GJ1071" s="118"/>
      <c r="GK1071" s="93"/>
      <c r="GL1071" s="93"/>
      <c r="GM1071" s="110"/>
      <c r="GN1071" s="118"/>
      <c r="GO1071" s="93"/>
      <c r="GP1071" s="93"/>
      <c r="GQ1071" s="110"/>
    </row>
    <row r="1072" spans="1:199" ht="15.75" x14ac:dyDescent="0.25">
      <c r="A1072">
        <f t="shared" si="744"/>
        <v>1</v>
      </c>
      <c r="B1072">
        <f t="shared" si="745"/>
        <v>1900</v>
      </c>
      <c r="D1072" s="93"/>
      <c r="E1072" s="93"/>
      <c r="F1072" s="93"/>
      <c r="G1072" s="110"/>
      <c r="H1072" s="118"/>
      <c r="I1072" s="93"/>
      <c r="J1072" s="93"/>
      <c r="K1072" s="110"/>
      <c r="L1072" s="118"/>
      <c r="M1072" s="93"/>
      <c r="N1072" s="93"/>
      <c r="O1072" s="110"/>
      <c r="P1072" s="118"/>
      <c r="Q1072" s="93"/>
      <c r="R1072" s="93"/>
      <c r="S1072" s="110"/>
      <c r="T1072" s="118"/>
      <c r="U1072" s="93"/>
      <c r="V1072" s="93"/>
      <c r="W1072" s="110"/>
      <c r="X1072" s="118"/>
      <c r="Y1072" s="93"/>
      <c r="Z1072" s="93"/>
      <c r="AA1072" s="110"/>
      <c r="AB1072" s="118"/>
      <c r="AC1072" s="93"/>
      <c r="AD1072" s="93"/>
      <c r="AE1072" s="110"/>
      <c r="AF1072" s="118"/>
      <c r="AG1072" s="93"/>
      <c r="AH1072" s="93"/>
      <c r="AI1072" s="110"/>
      <c r="AJ1072" s="118"/>
      <c r="AK1072" s="93"/>
      <c r="AL1072" s="93"/>
      <c r="AM1072" s="110"/>
      <c r="AN1072" s="118"/>
      <c r="AO1072" s="93"/>
      <c r="AP1072" s="93"/>
      <c r="AQ1072" s="110"/>
      <c r="AR1072" s="118"/>
      <c r="AS1072" s="93"/>
      <c r="AT1072" s="93"/>
      <c r="AU1072" s="110"/>
      <c r="AV1072" s="118"/>
      <c r="AW1072" s="93"/>
      <c r="AX1072" s="93"/>
      <c r="AY1072" s="110"/>
      <c r="AZ1072" s="118"/>
      <c r="BA1072" s="93"/>
      <c r="BB1072" s="93"/>
      <c r="BC1072" s="110"/>
      <c r="BD1072" s="118"/>
      <c r="BE1072" s="93"/>
      <c r="BF1072" s="93"/>
      <c r="BG1072" s="110"/>
      <c r="BH1072" s="118"/>
      <c r="BI1072" s="93"/>
      <c r="BJ1072" s="93"/>
      <c r="BK1072" s="110"/>
      <c r="BL1072" s="118"/>
      <c r="BM1072" s="93"/>
      <c r="BN1072" s="93"/>
      <c r="BO1072" s="110"/>
      <c r="BP1072" s="118"/>
      <c r="BQ1072" s="93"/>
      <c r="BR1072" s="93"/>
      <c r="BS1072" s="110"/>
      <c r="BT1072" s="118"/>
      <c r="BU1072" s="93"/>
      <c r="BV1072" s="93"/>
      <c r="BW1072" s="110"/>
      <c r="BX1072" s="118"/>
      <c r="BY1072" s="93"/>
      <c r="BZ1072" s="93"/>
      <c r="CA1072" s="110"/>
      <c r="CB1072" s="118"/>
      <c r="CC1072" s="93"/>
      <c r="CD1072" s="93"/>
      <c r="CE1072" s="110"/>
      <c r="CF1072" s="118"/>
      <c r="CG1072" s="93"/>
      <c r="CH1072" s="93"/>
      <c r="CI1072" s="110"/>
      <c r="CJ1072" s="118"/>
      <c r="CK1072" s="93"/>
      <c r="CL1072" s="93"/>
      <c r="CM1072" s="110"/>
      <c r="CN1072" s="118"/>
      <c r="CO1072" s="93"/>
      <c r="CP1072" s="93"/>
      <c r="CQ1072" s="110"/>
      <c r="CR1072" s="118"/>
      <c r="CS1072" s="93"/>
      <c r="CT1072" s="93"/>
      <c r="CU1072" s="110"/>
      <c r="CV1072" s="118"/>
      <c r="CW1072" s="93"/>
      <c r="CX1072" s="93"/>
      <c r="CY1072" s="110"/>
      <c r="CZ1072" s="118"/>
      <c r="DA1072" s="93"/>
      <c r="DB1072" s="93"/>
      <c r="DC1072" s="110"/>
      <c r="DD1072" s="118"/>
      <c r="DE1072" s="93"/>
      <c r="DF1072" s="93"/>
      <c r="DG1072" s="110"/>
      <c r="DH1072" s="118"/>
      <c r="DI1072" s="93"/>
      <c r="DJ1072" s="93"/>
      <c r="DK1072" s="110"/>
      <c r="DL1072" s="118"/>
      <c r="DM1072" s="93"/>
      <c r="DN1072" s="93"/>
      <c r="DO1072" s="110"/>
      <c r="DP1072" s="118"/>
      <c r="DQ1072" s="93"/>
      <c r="DR1072" s="93"/>
      <c r="DS1072" s="110"/>
      <c r="DT1072" s="118"/>
      <c r="DU1072" s="93"/>
      <c r="DV1072" s="93"/>
      <c r="DW1072" s="110"/>
      <c r="DX1072" s="118"/>
      <c r="DY1072" s="93"/>
      <c r="DZ1072" s="93"/>
      <c r="EA1072" s="110"/>
      <c r="EB1072" s="118"/>
      <c r="EC1072" s="93"/>
      <c r="ED1072" s="93"/>
      <c r="EE1072" s="110"/>
      <c r="EF1072" s="118"/>
      <c r="EG1072" s="93"/>
      <c r="EH1072" s="93"/>
      <c r="EI1072" s="110"/>
      <c r="EJ1072" s="118"/>
      <c r="EK1072" s="93"/>
      <c r="EL1072" s="93"/>
      <c r="EM1072" s="110"/>
      <c r="EN1072" s="118"/>
      <c r="EO1072" s="93"/>
      <c r="EP1072" s="93"/>
      <c r="EQ1072" s="110"/>
      <c r="ER1072" s="118"/>
      <c r="ES1072" s="93"/>
      <c r="ET1072" s="93"/>
      <c r="EU1072" s="110"/>
      <c r="EV1072" s="118"/>
      <c r="EW1072" s="93"/>
      <c r="EX1072" s="93"/>
      <c r="EY1072" s="110"/>
      <c r="EZ1072" s="118"/>
      <c r="FA1072" s="93"/>
      <c r="FB1072" s="93"/>
      <c r="FC1072" s="110"/>
      <c r="FD1072" s="118"/>
      <c r="FE1072" s="93"/>
      <c r="FF1072" s="93"/>
      <c r="FG1072" s="110"/>
      <c r="FH1072" s="118"/>
      <c r="FI1072" s="93"/>
      <c r="FJ1072" s="93"/>
      <c r="FK1072" s="110"/>
      <c r="FL1072" s="118"/>
      <c r="FM1072" s="93"/>
      <c r="FN1072" s="93"/>
      <c r="FO1072" s="110"/>
      <c r="FP1072" s="118"/>
      <c r="FQ1072" s="93"/>
      <c r="FR1072" s="93"/>
      <c r="FS1072" s="110"/>
      <c r="FT1072" s="118"/>
      <c r="FU1072" s="93"/>
      <c r="FV1072" s="93"/>
      <c r="FW1072" s="110"/>
      <c r="FX1072" s="118"/>
      <c r="FY1072" s="93"/>
      <c r="FZ1072" s="93"/>
      <c r="GA1072" s="110"/>
      <c r="GB1072" s="118"/>
      <c r="GC1072" s="93"/>
      <c r="GD1072" s="93"/>
      <c r="GE1072" s="110"/>
      <c r="GF1072" s="118"/>
      <c r="GG1072" s="93"/>
      <c r="GH1072" s="93"/>
      <c r="GI1072" s="110"/>
      <c r="GJ1072" s="118"/>
      <c r="GK1072" s="93"/>
      <c r="GL1072" s="93"/>
      <c r="GM1072" s="110"/>
      <c r="GN1072" s="118"/>
      <c r="GO1072" s="93"/>
      <c r="GP1072" s="93"/>
      <c r="GQ1072" s="110"/>
    </row>
    <row r="1073" spans="1:199" ht="15.75" x14ac:dyDescent="0.25">
      <c r="A1073">
        <f t="shared" si="744"/>
        <v>1</v>
      </c>
      <c r="B1073">
        <f t="shared" si="745"/>
        <v>1900</v>
      </c>
      <c r="D1073" s="93"/>
      <c r="E1073" s="93"/>
      <c r="F1073" s="93"/>
      <c r="G1073" s="110"/>
      <c r="H1073" s="118"/>
      <c r="I1073" s="93"/>
      <c r="J1073" s="93"/>
      <c r="K1073" s="110"/>
      <c r="L1073" s="118"/>
      <c r="M1073" s="93"/>
      <c r="N1073" s="93"/>
      <c r="O1073" s="110"/>
      <c r="P1073" s="118"/>
      <c r="Q1073" s="93"/>
      <c r="R1073" s="93"/>
      <c r="S1073" s="110"/>
      <c r="T1073" s="118"/>
      <c r="U1073" s="93"/>
      <c r="V1073" s="93"/>
      <c r="W1073" s="110"/>
      <c r="X1073" s="118"/>
      <c r="Y1073" s="93"/>
      <c r="Z1073" s="93"/>
      <c r="AA1073" s="110"/>
      <c r="AB1073" s="118"/>
      <c r="AC1073" s="93"/>
      <c r="AD1073" s="93"/>
      <c r="AE1073" s="110"/>
      <c r="AF1073" s="118"/>
      <c r="AG1073" s="93"/>
      <c r="AH1073" s="93"/>
      <c r="AI1073" s="110"/>
      <c r="AJ1073" s="118"/>
      <c r="AK1073" s="93"/>
      <c r="AL1073" s="93"/>
      <c r="AM1073" s="110"/>
      <c r="AN1073" s="118"/>
      <c r="AO1073" s="93"/>
      <c r="AP1073" s="93"/>
      <c r="AQ1073" s="110"/>
      <c r="AR1073" s="118"/>
      <c r="AS1073" s="93"/>
      <c r="AT1073" s="93"/>
      <c r="AU1073" s="110"/>
      <c r="AV1073" s="118"/>
      <c r="AW1073" s="93"/>
      <c r="AX1073" s="93"/>
      <c r="AY1073" s="110"/>
      <c r="AZ1073" s="118"/>
      <c r="BA1073" s="93"/>
      <c r="BB1073" s="93"/>
      <c r="BC1073" s="110"/>
      <c r="BD1073" s="118"/>
      <c r="BE1073" s="93"/>
      <c r="BF1073" s="93"/>
      <c r="BG1073" s="110"/>
      <c r="BH1073" s="118"/>
      <c r="BI1073" s="93"/>
      <c r="BJ1073" s="93"/>
      <c r="BK1073" s="110"/>
      <c r="BL1073" s="118"/>
      <c r="BM1073" s="93"/>
      <c r="BN1073" s="93"/>
      <c r="BO1073" s="110"/>
      <c r="BP1073" s="118"/>
      <c r="BQ1073" s="93"/>
      <c r="BR1073" s="93"/>
      <c r="BS1073" s="110"/>
      <c r="BT1073" s="118"/>
      <c r="BU1073" s="93"/>
      <c r="BV1073" s="93"/>
      <c r="BW1073" s="110"/>
      <c r="BX1073" s="118"/>
      <c r="BY1073" s="93"/>
      <c r="BZ1073" s="93"/>
      <c r="CA1073" s="110"/>
      <c r="CB1073" s="118"/>
      <c r="CC1073" s="93"/>
      <c r="CD1073" s="93"/>
      <c r="CE1073" s="110"/>
      <c r="CF1073" s="118"/>
      <c r="CG1073" s="93"/>
      <c r="CH1073" s="93"/>
      <c r="CI1073" s="110"/>
      <c r="CJ1073" s="118"/>
      <c r="CK1073" s="93"/>
      <c r="CL1073" s="93"/>
      <c r="CM1073" s="110"/>
      <c r="CN1073" s="118"/>
      <c r="CO1073" s="93"/>
      <c r="CP1073" s="93"/>
      <c r="CQ1073" s="110"/>
      <c r="CR1073" s="118"/>
      <c r="CS1073" s="93"/>
      <c r="CT1073" s="93"/>
      <c r="CU1073" s="110"/>
      <c r="CV1073" s="118"/>
      <c r="CW1073" s="93"/>
      <c r="CX1073" s="93"/>
      <c r="CY1073" s="110"/>
      <c r="CZ1073" s="118"/>
      <c r="DA1073" s="93"/>
      <c r="DB1073" s="93"/>
      <c r="DC1073" s="110"/>
      <c r="DD1073" s="118"/>
      <c r="DE1073" s="93"/>
      <c r="DF1073" s="93"/>
      <c r="DG1073" s="110"/>
      <c r="DH1073" s="118"/>
      <c r="DI1073" s="93"/>
      <c r="DJ1073" s="93"/>
      <c r="DK1073" s="110"/>
      <c r="DL1073" s="118"/>
      <c r="DM1073" s="93"/>
      <c r="DN1073" s="93"/>
      <c r="DO1073" s="110"/>
      <c r="DP1073" s="118"/>
      <c r="DQ1073" s="93"/>
      <c r="DR1073" s="93"/>
      <c r="DS1073" s="110"/>
      <c r="DT1073" s="118"/>
      <c r="DU1073" s="93"/>
      <c r="DV1073" s="93"/>
      <c r="DW1073" s="110"/>
      <c r="DX1073" s="118"/>
      <c r="DY1073" s="93"/>
      <c r="DZ1073" s="93"/>
      <c r="EA1073" s="110"/>
      <c r="EB1073" s="118"/>
      <c r="EC1073" s="93"/>
      <c r="ED1073" s="93"/>
      <c r="EE1073" s="110"/>
      <c r="EF1073" s="118"/>
      <c r="EG1073" s="93"/>
      <c r="EH1073" s="93"/>
      <c r="EI1073" s="110"/>
      <c r="EJ1073" s="118"/>
      <c r="EK1073" s="93"/>
      <c r="EL1073" s="93"/>
      <c r="EM1073" s="110"/>
      <c r="EN1073" s="118"/>
      <c r="EO1073" s="93"/>
      <c r="EP1073" s="93"/>
      <c r="EQ1073" s="110"/>
      <c r="ER1073" s="118"/>
      <c r="ES1073" s="93"/>
      <c r="ET1073" s="93"/>
      <c r="EU1073" s="110"/>
      <c r="EV1073" s="118"/>
      <c r="EW1073" s="93"/>
      <c r="EX1073" s="93"/>
      <c r="EY1073" s="110"/>
      <c r="EZ1073" s="118"/>
      <c r="FA1073" s="93"/>
      <c r="FB1073" s="93"/>
      <c r="FC1073" s="110"/>
      <c r="FD1073" s="118"/>
      <c r="FE1073" s="93"/>
      <c r="FF1073" s="93"/>
      <c r="FG1073" s="110"/>
      <c r="FH1073" s="118"/>
      <c r="FI1073" s="93"/>
      <c r="FJ1073" s="93"/>
      <c r="FK1073" s="110"/>
      <c r="FL1073" s="118"/>
      <c r="FM1073" s="93"/>
      <c r="FN1073" s="93"/>
      <c r="FO1073" s="110"/>
      <c r="FP1073" s="118"/>
      <c r="FQ1073" s="93"/>
      <c r="FR1073" s="93"/>
      <c r="FS1073" s="110"/>
      <c r="FT1073" s="118"/>
      <c r="FU1073" s="93"/>
      <c r="FV1073" s="93"/>
      <c r="FW1073" s="110"/>
      <c r="FX1073" s="118"/>
      <c r="FY1073" s="93"/>
      <c r="FZ1073" s="93"/>
      <c r="GA1073" s="110"/>
      <c r="GB1073" s="118"/>
      <c r="GC1073" s="93"/>
      <c r="GD1073" s="93"/>
      <c r="GE1073" s="110"/>
      <c r="GF1073" s="118"/>
      <c r="GG1073" s="93"/>
      <c r="GH1073" s="93"/>
      <c r="GI1073" s="110"/>
      <c r="GJ1073" s="118"/>
      <c r="GK1073" s="93"/>
      <c r="GL1073" s="93"/>
      <c r="GM1073" s="110"/>
      <c r="GN1073" s="118"/>
      <c r="GO1073" s="93"/>
      <c r="GP1073" s="93"/>
      <c r="GQ1073" s="110"/>
    </row>
    <row r="1074" spans="1:199" ht="15.75" x14ac:dyDescent="0.25">
      <c r="A1074">
        <f t="shared" si="744"/>
        <v>1</v>
      </c>
      <c r="B1074">
        <f t="shared" si="745"/>
        <v>1900</v>
      </c>
      <c r="D1074" s="93"/>
      <c r="E1074" s="93"/>
      <c r="F1074" s="93"/>
      <c r="G1074" s="110"/>
      <c r="H1074" s="118"/>
      <c r="I1074" s="93"/>
      <c r="J1074" s="93"/>
      <c r="K1074" s="110"/>
      <c r="L1074" s="118"/>
      <c r="M1074" s="93"/>
      <c r="N1074" s="93"/>
      <c r="O1074" s="110"/>
      <c r="P1074" s="118"/>
      <c r="Q1074" s="93"/>
      <c r="R1074" s="93"/>
      <c r="S1074" s="110"/>
      <c r="T1074" s="118"/>
      <c r="U1074" s="93"/>
      <c r="V1074" s="93"/>
      <c r="W1074" s="110"/>
      <c r="X1074" s="118"/>
      <c r="Y1074" s="93"/>
      <c r="Z1074" s="93"/>
      <c r="AA1074" s="110"/>
      <c r="AB1074" s="118"/>
      <c r="AC1074" s="93"/>
      <c r="AD1074" s="93"/>
      <c r="AE1074" s="110"/>
      <c r="AF1074" s="118"/>
      <c r="AG1074" s="93"/>
      <c r="AH1074" s="93"/>
      <c r="AI1074" s="110"/>
      <c r="AJ1074" s="118"/>
      <c r="AK1074" s="93"/>
      <c r="AL1074" s="93"/>
      <c r="AM1074" s="110"/>
      <c r="AN1074" s="118"/>
      <c r="AO1074" s="93"/>
      <c r="AP1074" s="93"/>
      <c r="AQ1074" s="110"/>
      <c r="AR1074" s="118"/>
      <c r="AS1074" s="93"/>
      <c r="AT1074" s="93"/>
      <c r="AU1074" s="110"/>
      <c r="AV1074" s="118"/>
      <c r="AW1074" s="93"/>
      <c r="AX1074" s="93"/>
      <c r="AY1074" s="110"/>
      <c r="AZ1074" s="118"/>
      <c r="BA1074" s="93"/>
      <c r="BB1074" s="93"/>
      <c r="BC1074" s="110"/>
      <c r="BD1074" s="118"/>
      <c r="BE1074" s="93"/>
      <c r="BF1074" s="93"/>
      <c r="BG1074" s="110"/>
      <c r="BH1074" s="118"/>
      <c r="BI1074" s="93"/>
      <c r="BJ1074" s="93"/>
      <c r="BK1074" s="110"/>
      <c r="BL1074" s="118"/>
      <c r="BM1074" s="93"/>
      <c r="BN1074" s="93"/>
      <c r="BO1074" s="110"/>
      <c r="BP1074" s="118"/>
      <c r="BQ1074" s="93"/>
      <c r="BR1074" s="93"/>
      <c r="BS1074" s="110"/>
      <c r="BT1074" s="118"/>
      <c r="BU1074" s="93"/>
      <c r="BV1074" s="93"/>
      <c r="BW1074" s="110"/>
      <c r="BX1074" s="118"/>
      <c r="BY1074" s="93"/>
      <c r="BZ1074" s="93"/>
      <c r="CA1074" s="110"/>
      <c r="CB1074" s="118"/>
      <c r="CC1074" s="93"/>
      <c r="CD1074" s="93"/>
      <c r="CE1074" s="110"/>
      <c r="CF1074" s="118"/>
      <c r="CG1074" s="93"/>
      <c r="CH1074" s="93"/>
      <c r="CI1074" s="110"/>
      <c r="CJ1074" s="118"/>
      <c r="CK1074" s="93"/>
      <c r="CL1074" s="93"/>
      <c r="CM1074" s="110"/>
      <c r="CN1074" s="118"/>
      <c r="CO1074" s="93"/>
      <c r="CP1074" s="93"/>
      <c r="CQ1074" s="110"/>
      <c r="CR1074" s="118"/>
      <c r="CS1074" s="93"/>
      <c r="CT1074" s="93"/>
      <c r="CU1074" s="110"/>
      <c r="CV1074" s="118"/>
      <c r="CW1074" s="93"/>
      <c r="CX1074" s="93"/>
      <c r="CY1074" s="110"/>
      <c r="CZ1074" s="118"/>
      <c r="DA1074" s="93"/>
      <c r="DB1074" s="93"/>
      <c r="DC1074" s="110"/>
      <c r="DD1074" s="118"/>
      <c r="DE1074" s="93"/>
      <c r="DF1074" s="93"/>
      <c r="DG1074" s="110"/>
      <c r="DH1074" s="118"/>
      <c r="DI1074" s="93"/>
      <c r="DJ1074" s="93"/>
      <c r="DK1074" s="110"/>
      <c r="DL1074" s="118"/>
      <c r="DM1074" s="93"/>
      <c r="DN1074" s="93"/>
      <c r="DO1074" s="110"/>
      <c r="DP1074" s="118"/>
      <c r="DQ1074" s="93"/>
      <c r="DR1074" s="93"/>
      <c r="DS1074" s="110"/>
      <c r="DT1074" s="118"/>
      <c r="DU1074" s="93"/>
      <c r="DV1074" s="93"/>
      <c r="DW1074" s="110"/>
      <c r="DX1074" s="118"/>
      <c r="DY1074" s="93"/>
      <c r="DZ1074" s="93"/>
      <c r="EA1074" s="110"/>
      <c r="EB1074" s="118"/>
      <c r="EC1074" s="93"/>
      <c r="ED1074" s="93"/>
      <c r="EE1074" s="110"/>
      <c r="EF1074" s="118"/>
      <c r="EG1074" s="93"/>
      <c r="EH1074" s="93"/>
      <c r="EI1074" s="110"/>
      <c r="EJ1074" s="118"/>
      <c r="EK1074" s="93"/>
      <c r="EL1074" s="93"/>
      <c r="EM1074" s="110"/>
      <c r="EN1074" s="118"/>
      <c r="EO1074" s="93"/>
      <c r="EP1074" s="93"/>
      <c r="EQ1074" s="110"/>
      <c r="ER1074" s="118"/>
      <c r="ES1074" s="93"/>
      <c r="ET1074" s="93"/>
      <c r="EU1074" s="110"/>
      <c r="EV1074" s="118"/>
      <c r="EW1074" s="93"/>
      <c r="EX1074" s="93"/>
      <c r="EY1074" s="110"/>
      <c r="EZ1074" s="118"/>
      <c r="FA1074" s="93"/>
      <c r="FB1074" s="93"/>
      <c r="FC1074" s="110"/>
      <c r="FD1074" s="118"/>
      <c r="FE1074" s="93"/>
      <c r="FF1074" s="93"/>
      <c r="FG1074" s="110"/>
      <c r="FH1074" s="118"/>
      <c r="FI1074" s="93"/>
      <c r="FJ1074" s="93"/>
      <c r="FK1074" s="110"/>
      <c r="FL1074" s="118"/>
      <c r="FM1074" s="93"/>
      <c r="FN1074" s="93"/>
      <c r="FO1074" s="110"/>
      <c r="FP1074" s="118"/>
      <c r="FQ1074" s="93"/>
      <c r="FR1074" s="93"/>
      <c r="FS1074" s="110"/>
      <c r="FT1074" s="118"/>
      <c r="FU1074" s="93"/>
      <c r="FV1074" s="93"/>
      <c r="FW1074" s="110"/>
      <c r="FX1074" s="118"/>
      <c r="FY1074" s="93"/>
      <c r="FZ1074" s="93"/>
      <c r="GA1074" s="110"/>
      <c r="GB1074" s="118"/>
      <c r="GC1074" s="93"/>
      <c r="GD1074" s="93"/>
      <c r="GE1074" s="110"/>
      <c r="GF1074" s="118"/>
      <c r="GG1074" s="93"/>
      <c r="GH1074" s="93"/>
      <c r="GI1074" s="110"/>
      <c r="GJ1074" s="118"/>
      <c r="GK1074" s="93"/>
      <c r="GL1074" s="93"/>
      <c r="GM1074" s="110"/>
      <c r="GN1074" s="118"/>
      <c r="GO1074" s="93"/>
      <c r="GP1074" s="93"/>
      <c r="GQ1074" s="110"/>
    </row>
    <row r="1075" spans="1:199" ht="15.75" x14ac:dyDescent="0.25">
      <c r="A1075">
        <f t="shared" si="744"/>
        <v>1</v>
      </c>
      <c r="B1075">
        <f t="shared" si="745"/>
        <v>1900</v>
      </c>
      <c r="D1075" s="93"/>
      <c r="E1075" s="93"/>
      <c r="F1075" s="93"/>
      <c r="G1075" s="110"/>
      <c r="H1075" s="118"/>
      <c r="I1075" s="93"/>
      <c r="J1075" s="93"/>
      <c r="K1075" s="110"/>
      <c r="L1075" s="118"/>
      <c r="M1075" s="93"/>
      <c r="N1075" s="93"/>
      <c r="O1075" s="110"/>
      <c r="P1075" s="118"/>
      <c r="Q1075" s="93"/>
      <c r="R1075" s="93"/>
      <c r="S1075" s="110"/>
      <c r="T1075" s="118"/>
      <c r="U1075" s="93"/>
      <c r="V1075" s="93"/>
      <c r="W1075" s="110"/>
      <c r="X1075" s="118"/>
      <c r="Y1075" s="93"/>
      <c r="Z1075" s="93"/>
      <c r="AA1075" s="110"/>
      <c r="AB1075" s="118"/>
      <c r="AC1075" s="93"/>
      <c r="AD1075" s="93"/>
      <c r="AE1075" s="110"/>
      <c r="AF1075" s="118"/>
      <c r="AG1075" s="93"/>
      <c r="AH1075" s="93"/>
      <c r="AI1075" s="110"/>
      <c r="AJ1075" s="118"/>
      <c r="AK1075" s="93"/>
      <c r="AL1075" s="93"/>
      <c r="AM1075" s="110"/>
      <c r="AN1075" s="118"/>
      <c r="AO1075" s="93"/>
      <c r="AP1075" s="93"/>
      <c r="AQ1075" s="110"/>
      <c r="AR1075" s="118"/>
      <c r="AS1075" s="93"/>
      <c r="AT1075" s="93"/>
      <c r="AU1075" s="110"/>
      <c r="AV1075" s="118"/>
      <c r="AW1075" s="93"/>
      <c r="AX1075" s="93"/>
      <c r="AY1075" s="110"/>
      <c r="AZ1075" s="118"/>
      <c r="BA1075" s="93"/>
      <c r="BB1075" s="93"/>
      <c r="BC1075" s="110"/>
      <c r="BD1075" s="118"/>
      <c r="BE1075" s="93"/>
      <c r="BF1075" s="93"/>
      <c r="BG1075" s="110"/>
      <c r="BH1075" s="118"/>
      <c r="BI1075" s="93"/>
      <c r="BJ1075" s="93"/>
      <c r="BK1075" s="110"/>
      <c r="BL1075" s="118"/>
      <c r="BM1075" s="93"/>
      <c r="BN1075" s="93"/>
      <c r="BO1075" s="110"/>
      <c r="BP1075" s="118"/>
      <c r="BQ1075" s="93"/>
      <c r="BR1075" s="93"/>
      <c r="BS1075" s="110"/>
      <c r="BT1075" s="118"/>
      <c r="BU1075" s="93"/>
      <c r="BV1075" s="93"/>
      <c r="BW1075" s="110"/>
      <c r="BX1075" s="118"/>
      <c r="BY1075" s="93"/>
      <c r="BZ1075" s="93"/>
      <c r="CA1075" s="110"/>
      <c r="CB1075" s="118"/>
      <c r="CC1075" s="93"/>
      <c r="CD1075" s="93"/>
      <c r="CE1075" s="110"/>
      <c r="CF1075" s="118"/>
      <c r="CG1075" s="93"/>
      <c r="CH1075" s="93"/>
      <c r="CI1075" s="110"/>
      <c r="CJ1075" s="118"/>
      <c r="CK1075" s="93"/>
      <c r="CL1075" s="93"/>
      <c r="CM1075" s="110"/>
      <c r="CN1075" s="118"/>
      <c r="CO1075" s="93"/>
      <c r="CP1075" s="93"/>
      <c r="CQ1075" s="110"/>
      <c r="CR1075" s="118"/>
      <c r="CS1075" s="93"/>
      <c r="CT1075" s="93"/>
      <c r="CU1075" s="110"/>
      <c r="CV1075" s="118"/>
      <c r="CW1075" s="93"/>
      <c r="CX1075" s="93"/>
      <c r="CY1075" s="110"/>
      <c r="CZ1075" s="118"/>
      <c r="DA1075" s="93"/>
      <c r="DB1075" s="93"/>
      <c r="DC1075" s="110"/>
      <c r="DD1075" s="118"/>
      <c r="DE1075" s="93"/>
      <c r="DF1075" s="93"/>
      <c r="DG1075" s="110"/>
      <c r="DH1075" s="118"/>
      <c r="DI1075" s="93"/>
      <c r="DJ1075" s="93"/>
      <c r="DK1075" s="110"/>
      <c r="DL1075" s="118"/>
      <c r="DM1075" s="93"/>
      <c r="DN1075" s="93"/>
      <c r="DO1075" s="110"/>
      <c r="DP1075" s="118"/>
      <c r="DQ1075" s="93"/>
      <c r="DR1075" s="93"/>
      <c r="DS1075" s="110"/>
      <c r="DT1075" s="118"/>
      <c r="DU1075" s="93"/>
      <c r="DV1075" s="93"/>
      <c r="DW1075" s="110"/>
      <c r="DX1075" s="118"/>
      <c r="DY1075" s="93"/>
      <c r="DZ1075" s="93"/>
      <c r="EA1075" s="110"/>
      <c r="EB1075" s="118"/>
      <c r="EC1075" s="93"/>
      <c r="ED1075" s="93"/>
      <c r="EE1075" s="110"/>
      <c r="EF1075" s="118"/>
      <c r="EG1075" s="93"/>
      <c r="EH1075" s="93"/>
      <c r="EI1075" s="110"/>
      <c r="EJ1075" s="118"/>
      <c r="EK1075" s="93"/>
      <c r="EL1075" s="93"/>
      <c r="EM1075" s="110"/>
      <c r="EN1075" s="118"/>
      <c r="EO1075" s="93"/>
      <c r="EP1075" s="93"/>
      <c r="EQ1075" s="110"/>
      <c r="ER1075" s="118"/>
      <c r="ES1075" s="93"/>
      <c r="ET1075" s="93"/>
      <c r="EU1075" s="110"/>
      <c r="EV1075" s="118"/>
      <c r="EW1075" s="93"/>
      <c r="EX1075" s="93"/>
      <c r="EY1075" s="110"/>
      <c r="EZ1075" s="118"/>
      <c r="FA1075" s="93"/>
      <c r="FB1075" s="93"/>
      <c r="FC1075" s="110"/>
      <c r="FD1075" s="118"/>
      <c r="FE1075" s="93"/>
      <c r="FF1075" s="93"/>
      <c r="FG1075" s="110"/>
      <c r="FH1075" s="118"/>
      <c r="FI1075" s="93"/>
      <c r="FJ1075" s="93"/>
      <c r="FK1075" s="110"/>
      <c r="FL1075" s="118"/>
      <c r="FM1075" s="93"/>
      <c r="FN1075" s="93"/>
      <c r="FO1075" s="110"/>
      <c r="FP1075" s="118"/>
      <c r="FQ1075" s="93"/>
      <c r="FR1075" s="93"/>
      <c r="FS1075" s="110"/>
      <c r="FT1075" s="118"/>
      <c r="FU1075" s="93"/>
      <c r="FV1075" s="93"/>
      <c r="FW1075" s="110"/>
      <c r="FX1075" s="118"/>
      <c r="FY1075" s="93"/>
      <c r="FZ1075" s="93"/>
      <c r="GA1075" s="110"/>
      <c r="GB1075" s="118"/>
      <c r="GC1075" s="93"/>
      <c r="GD1075" s="93"/>
      <c r="GE1075" s="110"/>
      <c r="GF1075" s="118"/>
      <c r="GG1075" s="93"/>
      <c r="GH1075" s="93"/>
      <c r="GI1075" s="110"/>
      <c r="GJ1075" s="118"/>
      <c r="GK1075" s="93"/>
      <c r="GL1075" s="93"/>
      <c r="GM1075" s="110"/>
      <c r="GN1075" s="118"/>
      <c r="GO1075" s="93"/>
      <c r="GP1075" s="93"/>
      <c r="GQ1075" s="110"/>
    </row>
    <row r="1076" spans="1:199" ht="15.75" x14ac:dyDescent="0.25">
      <c r="A1076">
        <f t="shared" si="744"/>
        <v>1</v>
      </c>
      <c r="B1076">
        <f t="shared" si="745"/>
        <v>1900</v>
      </c>
      <c r="D1076" s="93"/>
      <c r="E1076" s="93"/>
      <c r="F1076" s="93"/>
      <c r="G1076" s="110"/>
      <c r="H1076" s="118"/>
      <c r="I1076" s="93"/>
      <c r="J1076" s="93"/>
      <c r="K1076" s="110"/>
      <c r="L1076" s="118"/>
      <c r="M1076" s="93"/>
      <c r="N1076" s="93"/>
      <c r="O1076" s="110"/>
      <c r="P1076" s="118"/>
      <c r="Q1076" s="93"/>
      <c r="R1076" s="93"/>
      <c r="S1076" s="110"/>
      <c r="T1076" s="118"/>
      <c r="U1076" s="93"/>
      <c r="V1076" s="93"/>
      <c r="W1076" s="110"/>
      <c r="X1076" s="118"/>
      <c r="Y1076" s="93"/>
      <c r="Z1076" s="93"/>
      <c r="AA1076" s="110"/>
      <c r="AB1076" s="118"/>
      <c r="AC1076" s="93"/>
      <c r="AD1076" s="93"/>
      <c r="AE1076" s="110"/>
      <c r="AF1076" s="118"/>
      <c r="AG1076" s="93"/>
      <c r="AH1076" s="93"/>
      <c r="AI1076" s="110"/>
      <c r="AJ1076" s="118"/>
      <c r="AK1076" s="93"/>
      <c r="AL1076" s="93"/>
      <c r="AM1076" s="110"/>
      <c r="AN1076" s="118"/>
      <c r="AO1076" s="93"/>
      <c r="AP1076" s="93"/>
      <c r="AQ1076" s="110"/>
      <c r="AR1076" s="118"/>
      <c r="AS1076" s="93"/>
      <c r="AT1076" s="93"/>
      <c r="AU1076" s="110"/>
      <c r="AV1076" s="118"/>
      <c r="AW1076" s="93"/>
      <c r="AX1076" s="93"/>
      <c r="AY1076" s="110"/>
      <c r="AZ1076" s="118"/>
      <c r="BA1076" s="93"/>
      <c r="BB1076" s="93"/>
      <c r="BC1076" s="110"/>
      <c r="BD1076" s="118"/>
      <c r="BE1076" s="93"/>
      <c r="BF1076" s="93"/>
      <c r="BG1076" s="110"/>
      <c r="BH1076" s="118"/>
      <c r="BI1076" s="93"/>
      <c r="BJ1076" s="93"/>
      <c r="BK1076" s="110"/>
      <c r="BL1076" s="118"/>
      <c r="BM1076" s="93"/>
      <c r="BN1076" s="93"/>
      <c r="BO1076" s="110"/>
      <c r="BP1076" s="118"/>
      <c r="BQ1076" s="93"/>
      <c r="BR1076" s="93"/>
      <c r="BS1076" s="110"/>
      <c r="BT1076" s="118"/>
      <c r="BU1076" s="93"/>
      <c r="BV1076" s="93"/>
      <c r="BW1076" s="110"/>
      <c r="BX1076" s="118"/>
      <c r="BY1076" s="93"/>
      <c r="BZ1076" s="93"/>
      <c r="CA1076" s="110"/>
      <c r="CB1076" s="118"/>
      <c r="CC1076" s="93"/>
      <c r="CD1076" s="93"/>
      <c r="CE1076" s="110"/>
      <c r="CF1076" s="118"/>
      <c r="CG1076" s="93"/>
      <c r="CH1076" s="93"/>
      <c r="CI1076" s="110"/>
      <c r="CJ1076" s="118"/>
      <c r="CK1076" s="93"/>
      <c r="CL1076" s="93"/>
      <c r="CM1076" s="110"/>
      <c r="CN1076" s="118"/>
      <c r="CO1076" s="93"/>
      <c r="CP1076" s="93"/>
      <c r="CQ1076" s="110"/>
      <c r="CR1076" s="118"/>
      <c r="CS1076" s="93"/>
      <c r="CT1076" s="93"/>
      <c r="CU1076" s="110"/>
      <c r="CV1076" s="118"/>
      <c r="CW1076" s="93"/>
      <c r="CX1076" s="93"/>
      <c r="CY1076" s="110"/>
      <c r="CZ1076" s="118"/>
      <c r="DA1076" s="93"/>
      <c r="DB1076" s="93"/>
      <c r="DC1076" s="110"/>
      <c r="DD1076" s="118"/>
      <c r="DE1076" s="93"/>
      <c r="DF1076" s="93"/>
      <c r="DG1076" s="110"/>
      <c r="DH1076" s="118"/>
      <c r="DI1076" s="93"/>
      <c r="DJ1076" s="93"/>
      <c r="DK1076" s="110"/>
      <c r="DL1076" s="118"/>
      <c r="DM1076" s="93"/>
      <c r="DN1076" s="93"/>
      <c r="DO1076" s="110"/>
      <c r="DP1076" s="118"/>
      <c r="DQ1076" s="93"/>
      <c r="DR1076" s="93"/>
      <c r="DS1076" s="110"/>
      <c r="DT1076" s="118"/>
      <c r="DU1076" s="93"/>
      <c r="DV1076" s="93"/>
      <c r="DW1076" s="110"/>
      <c r="DX1076" s="118"/>
      <c r="DY1076" s="93"/>
      <c r="DZ1076" s="93"/>
      <c r="EA1076" s="110"/>
      <c r="EB1076" s="118"/>
      <c r="EC1076" s="93"/>
      <c r="ED1076" s="93"/>
      <c r="EE1076" s="110"/>
      <c r="EF1076" s="118"/>
      <c r="EG1076" s="93"/>
      <c r="EH1076" s="93"/>
      <c r="EI1076" s="110"/>
      <c r="EJ1076" s="118"/>
      <c r="EK1076" s="93"/>
      <c r="EL1076" s="93"/>
      <c r="EM1076" s="110"/>
      <c r="EN1076" s="118"/>
      <c r="EO1076" s="93"/>
      <c r="EP1076" s="93"/>
      <c r="EQ1076" s="110"/>
      <c r="ER1076" s="118"/>
      <c r="ES1076" s="93"/>
      <c r="ET1076" s="93"/>
      <c r="EU1076" s="110"/>
      <c r="EV1076" s="118"/>
      <c r="EW1076" s="93"/>
      <c r="EX1076" s="93"/>
      <c r="EY1076" s="110"/>
      <c r="EZ1076" s="118"/>
      <c r="FA1076" s="93"/>
      <c r="FB1076" s="93"/>
      <c r="FC1076" s="110"/>
      <c r="FD1076" s="118"/>
      <c r="FE1076" s="93"/>
      <c r="FF1076" s="93"/>
      <c r="FG1076" s="110"/>
      <c r="FH1076" s="118"/>
      <c r="FI1076" s="93"/>
      <c r="FJ1076" s="93"/>
      <c r="FK1076" s="110"/>
      <c r="FL1076" s="118"/>
      <c r="FM1076" s="93"/>
      <c r="FN1076" s="93"/>
      <c r="FO1076" s="110"/>
      <c r="FP1076" s="118"/>
      <c r="FQ1076" s="93"/>
      <c r="FR1076" s="93"/>
      <c r="FS1076" s="110"/>
      <c r="FT1076" s="118"/>
      <c r="FU1076" s="93"/>
      <c r="FV1076" s="93"/>
      <c r="FW1076" s="110"/>
      <c r="FX1076" s="118"/>
      <c r="FY1076" s="93"/>
      <c r="FZ1076" s="93"/>
      <c r="GA1076" s="110"/>
      <c r="GB1076" s="118"/>
      <c r="GC1076" s="93"/>
      <c r="GD1076" s="93"/>
      <c r="GE1076" s="110"/>
      <c r="GF1076" s="118"/>
      <c r="GG1076" s="93"/>
      <c r="GH1076" s="93"/>
      <c r="GI1076" s="110"/>
      <c r="GJ1076" s="118"/>
      <c r="GK1076" s="93"/>
      <c r="GL1076" s="93"/>
      <c r="GM1076" s="110"/>
      <c r="GN1076" s="118"/>
      <c r="GO1076" s="93"/>
      <c r="GP1076" s="93"/>
      <c r="GQ1076" s="110"/>
    </row>
    <row r="1077" spans="1:199" ht="15.75" x14ac:dyDescent="0.25">
      <c r="A1077">
        <f t="shared" si="744"/>
        <v>1</v>
      </c>
      <c r="B1077">
        <f t="shared" si="745"/>
        <v>1900</v>
      </c>
      <c r="D1077" s="93"/>
      <c r="E1077" s="93"/>
      <c r="F1077" s="93"/>
      <c r="G1077" s="110"/>
      <c r="H1077" s="118"/>
      <c r="I1077" s="93"/>
      <c r="J1077" s="93"/>
      <c r="K1077" s="110"/>
      <c r="L1077" s="118"/>
      <c r="M1077" s="93"/>
      <c r="N1077" s="93"/>
      <c r="O1077" s="110"/>
      <c r="P1077" s="118"/>
      <c r="Q1077" s="93"/>
      <c r="R1077" s="93"/>
      <c r="S1077" s="110"/>
      <c r="T1077" s="118"/>
      <c r="U1077" s="93"/>
      <c r="V1077" s="93"/>
      <c r="W1077" s="110"/>
      <c r="X1077" s="118"/>
      <c r="Y1077" s="93"/>
      <c r="Z1077" s="93"/>
      <c r="AA1077" s="110"/>
      <c r="AB1077" s="118"/>
      <c r="AC1077" s="93"/>
      <c r="AD1077" s="93"/>
      <c r="AE1077" s="110"/>
      <c r="AF1077" s="118"/>
      <c r="AG1077" s="93"/>
      <c r="AH1077" s="93"/>
      <c r="AI1077" s="110"/>
      <c r="AJ1077" s="118"/>
      <c r="AK1077" s="93"/>
      <c r="AL1077" s="93"/>
      <c r="AM1077" s="110"/>
      <c r="AN1077" s="118"/>
      <c r="AO1077" s="93"/>
      <c r="AP1077" s="93"/>
      <c r="AQ1077" s="110"/>
      <c r="AR1077" s="118"/>
      <c r="AS1077" s="93"/>
      <c r="AT1077" s="93"/>
      <c r="AU1077" s="110"/>
      <c r="AV1077" s="118"/>
      <c r="AW1077" s="93"/>
      <c r="AX1077" s="93"/>
      <c r="AY1077" s="110"/>
      <c r="AZ1077" s="118"/>
      <c r="BA1077" s="93"/>
      <c r="BB1077" s="93"/>
      <c r="BC1077" s="110"/>
      <c r="BD1077" s="118"/>
      <c r="BE1077" s="93"/>
      <c r="BF1077" s="93"/>
      <c r="BG1077" s="110"/>
      <c r="BH1077" s="118"/>
      <c r="BI1077" s="93"/>
      <c r="BJ1077" s="93"/>
      <c r="BK1077" s="110"/>
      <c r="BL1077" s="118"/>
      <c r="BM1077" s="93"/>
      <c r="BN1077" s="93"/>
      <c r="BO1077" s="110"/>
      <c r="BP1077" s="118"/>
      <c r="BQ1077" s="93"/>
      <c r="BR1077" s="93"/>
      <c r="BS1077" s="110"/>
      <c r="BT1077" s="118"/>
      <c r="BU1077" s="93"/>
      <c r="BV1077" s="93"/>
      <c r="BW1077" s="110"/>
      <c r="BX1077" s="118"/>
      <c r="BY1077" s="93"/>
      <c r="BZ1077" s="93"/>
      <c r="CA1077" s="110"/>
      <c r="CB1077" s="118"/>
      <c r="CC1077" s="93"/>
      <c r="CD1077" s="93"/>
      <c r="CE1077" s="110"/>
      <c r="CF1077" s="118"/>
      <c r="CG1077" s="93"/>
      <c r="CH1077" s="93"/>
      <c r="CI1077" s="110"/>
      <c r="CJ1077" s="118"/>
      <c r="CK1077" s="93"/>
      <c r="CL1077" s="93"/>
      <c r="CM1077" s="110"/>
      <c r="CN1077" s="118"/>
      <c r="CO1077" s="93"/>
      <c r="CP1077" s="93"/>
      <c r="CQ1077" s="110"/>
      <c r="CR1077" s="118"/>
      <c r="CS1077" s="93"/>
      <c r="CT1077" s="93"/>
      <c r="CU1077" s="110"/>
      <c r="CV1077" s="118"/>
      <c r="CW1077" s="93"/>
      <c r="CX1077" s="93"/>
      <c r="CY1077" s="110"/>
      <c r="CZ1077" s="118"/>
      <c r="DA1077" s="93"/>
      <c r="DB1077" s="93"/>
      <c r="DC1077" s="110"/>
      <c r="DD1077" s="118"/>
      <c r="DE1077" s="93"/>
      <c r="DF1077" s="93"/>
      <c r="DG1077" s="110"/>
      <c r="DH1077" s="118"/>
      <c r="DI1077" s="93"/>
      <c r="DJ1077" s="93"/>
      <c r="DK1077" s="110"/>
      <c r="DL1077" s="118"/>
      <c r="DM1077" s="93"/>
      <c r="DN1077" s="93"/>
      <c r="DO1077" s="110"/>
      <c r="DP1077" s="118"/>
      <c r="DQ1077" s="93"/>
      <c r="DR1077" s="93"/>
      <c r="DS1077" s="110"/>
      <c r="DT1077" s="118"/>
      <c r="DU1077" s="93"/>
      <c r="DV1077" s="93"/>
      <c r="DW1077" s="110"/>
      <c r="DX1077" s="118"/>
      <c r="DY1077" s="93"/>
      <c r="DZ1077" s="93"/>
      <c r="EA1077" s="110"/>
      <c r="EB1077" s="118"/>
      <c r="EC1077" s="93"/>
      <c r="ED1077" s="93"/>
      <c r="EE1077" s="110"/>
      <c r="EF1077" s="118"/>
      <c r="EG1077" s="93"/>
      <c r="EH1077" s="93"/>
      <c r="EI1077" s="110"/>
      <c r="EJ1077" s="118"/>
      <c r="EK1077" s="93"/>
      <c r="EL1077" s="93"/>
      <c r="EM1077" s="110"/>
      <c r="EN1077" s="118"/>
      <c r="EO1077" s="93"/>
      <c r="EP1077" s="93"/>
      <c r="EQ1077" s="110"/>
      <c r="ER1077" s="118"/>
      <c r="ES1077" s="93"/>
      <c r="ET1077" s="93"/>
      <c r="EU1077" s="110"/>
      <c r="EV1077" s="118"/>
      <c r="EW1077" s="93"/>
      <c r="EX1077" s="93"/>
      <c r="EY1077" s="110"/>
      <c r="EZ1077" s="118"/>
      <c r="FA1077" s="93"/>
      <c r="FB1077" s="93"/>
      <c r="FC1077" s="110"/>
      <c r="FD1077" s="118"/>
      <c r="FE1077" s="93"/>
      <c r="FF1077" s="93"/>
      <c r="FG1077" s="110"/>
      <c r="FH1077" s="118"/>
      <c r="FI1077" s="93"/>
      <c r="FJ1077" s="93"/>
      <c r="FK1077" s="110"/>
      <c r="FL1077" s="118"/>
      <c r="FM1077" s="93"/>
      <c r="FN1077" s="93"/>
      <c r="FO1077" s="110"/>
      <c r="FP1077" s="118"/>
      <c r="FQ1077" s="93"/>
      <c r="FR1077" s="93"/>
      <c r="FS1077" s="110"/>
      <c r="FT1077" s="118"/>
      <c r="FU1077" s="93"/>
      <c r="FV1077" s="93"/>
      <c r="FW1077" s="110"/>
      <c r="FX1077" s="118"/>
      <c r="FY1077" s="93"/>
      <c r="FZ1077" s="93"/>
      <c r="GA1077" s="110"/>
      <c r="GB1077" s="118"/>
      <c r="GC1077" s="93"/>
      <c r="GD1077" s="93"/>
      <c r="GE1077" s="110"/>
      <c r="GF1077" s="118"/>
      <c r="GG1077" s="93"/>
      <c r="GH1077" s="93"/>
      <c r="GI1077" s="110"/>
      <c r="GJ1077" s="118"/>
      <c r="GK1077" s="93"/>
      <c r="GL1077" s="93"/>
      <c r="GM1077" s="110"/>
      <c r="GN1077" s="118"/>
      <c r="GO1077" s="93"/>
      <c r="GP1077" s="93"/>
      <c r="GQ1077" s="110"/>
    </row>
    <row r="1078" spans="1:199" ht="15.75" x14ac:dyDescent="0.25">
      <c r="A1078">
        <f t="shared" si="744"/>
        <v>1</v>
      </c>
      <c r="B1078">
        <f t="shared" si="745"/>
        <v>1900</v>
      </c>
      <c r="D1078" s="93"/>
      <c r="E1078" s="93"/>
      <c r="F1078" s="93"/>
      <c r="G1078" s="110"/>
      <c r="H1078" s="118"/>
      <c r="I1078" s="93"/>
      <c r="J1078" s="93"/>
      <c r="K1078" s="110"/>
      <c r="L1078" s="118"/>
      <c r="M1078" s="93"/>
      <c r="N1078" s="93"/>
      <c r="O1078" s="110"/>
      <c r="P1078" s="118"/>
      <c r="Q1078" s="93"/>
      <c r="R1078" s="93"/>
      <c r="S1078" s="110"/>
      <c r="T1078" s="118"/>
      <c r="U1078" s="93"/>
      <c r="V1078" s="93"/>
      <c r="W1078" s="110"/>
      <c r="X1078" s="118"/>
      <c r="Y1078" s="93"/>
      <c r="Z1078" s="93"/>
      <c r="AA1078" s="110"/>
      <c r="AB1078" s="118"/>
      <c r="AC1078" s="93"/>
      <c r="AD1078" s="93"/>
      <c r="AE1078" s="110"/>
      <c r="AF1078" s="118"/>
      <c r="AG1078" s="93"/>
      <c r="AH1078" s="93"/>
      <c r="AI1078" s="110"/>
      <c r="AJ1078" s="118"/>
      <c r="AK1078" s="93"/>
      <c r="AL1078" s="93"/>
      <c r="AM1078" s="110"/>
      <c r="AN1078" s="118"/>
      <c r="AO1078" s="93"/>
      <c r="AP1078" s="93"/>
      <c r="AQ1078" s="110"/>
      <c r="AR1078" s="118"/>
      <c r="AS1078" s="93"/>
      <c r="AT1078" s="93"/>
      <c r="AU1078" s="110"/>
      <c r="AV1078" s="118"/>
      <c r="AW1078" s="93"/>
      <c r="AX1078" s="93"/>
      <c r="AY1078" s="110"/>
      <c r="AZ1078" s="118"/>
      <c r="BA1078" s="93"/>
      <c r="BB1078" s="93"/>
      <c r="BC1078" s="110"/>
      <c r="BD1078" s="118"/>
      <c r="BE1078" s="93"/>
      <c r="BF1078" s="93"/>
      <c r="BG1078" s="110"/>
      <c r="BH1078" s="118"/>
      <c r="BI1078" s="93"/>
      <c r="BJ1078" s="93"/>
      <c r="BK1078" s="110"/>
      <c r="BL1078" s="118"/>
      <c r="BM1078" s="93"/>
      <c r="BN1078" s="93"/>
      <c r="BO1078" s="110"/>
      <c r="BP1078" s="118"/>
      <c r="BQ1078" s="93"/>
      <c r="BR1078" s="93"/>
      <c r="BS1078" s="110"/>
      <c r="BT1078" s="118"/>
      <c r="BU1078" s="93"/>
      <c r="BV1078" s="93"/>
      <c r="BW1078" s="110"/>
      <c r="BX1078" s="118"/>
      <c r="BY1078" s="93"/>
      <c r="BZ1078" s="93"/>
      <c r="CA1078" s="110"/>
      <c r="CB1078" s="118"/>
      <c r="CC1078" s="93"/>
      <c r="CD1078" s="93"/>
      <c r="CE1078" s="110"/>
      <c r="CF1078" s="118"/>
      <c r="CG1078" s="93"/>
      <c r="CH1078" s="93"/>
      <c r="CI1078" s="110"/>
      <c r="CJ1078" s="118"/>
      <c r="CK1078" s="93"/>
      <c r="CL1078" s="93"/>
      <c r="CM1078" s="110"/>
      <c r="CN1078" s="118"/>
      <c r="CO1078" s="93"/>
      <c r="CP1078" s="93"/>
      <c r="CQ1078" s="110"/>
      <c r="CR1078" s="118"/>
      <c r="CS1078" s="93"/>
      <c r="CT1078" s="93"/>
      <c r="CU1078" s="110"/>
      <c r="CV1078" s="118"/>
      <c r="CW1078" s="93"/>
      <c r="CX1078" s="93"/>
      <c r="CY1078" s="110"/>
      <c r="CZ1078" s="118"/>
      <c r="DA1078" s="93"/>
      <c r="DB1078" s="93"/>
      <c r="DC1078" s="110"/>
      <c r="DD1078" s="118"/>
      <c r="DE1078" s="93"/>
      <c r="DF1078" s="93"/>
      <c r="DG1078" s="110"/>
      <c r="DH1078" s="118"/>
      <c r="DI1078" s="93"/>
      <c r="DJ1078" s="93"/>
      <c r="DK1078" s="110"/>
      <c r="DL1078" s="118"/>
      <c r="DM1078" s="93"/>
      <c r="DN1078" s="93"/>
      <c r="DO1078" s="110"/>
      <c r="DP1078" s="118"/>
      <c r="DQ1078" s="93"/>
      <c r="DR1078" s="93"/>
      <c r="DS1078" s="110"/>
      <c r="DT1078" s="118"/>
      <c r="DU1078" s="93"/>
      <c r="DV1078" s="93"/>
      <c r="DW1078" s="110"/>
      <c r="DX1078" s="118"/>
      <c r="DY1078" s="93"/>
      <c r="DZ1078" s="93"/>
      <c r="EA1078" s="110"/>
      <c r="EB1078" s="118"/>
      <c r="EC1078" s="93"/>
      <c r="ED1078" s="93"/>
      <c r="EE1078" s="110"/>
      <c r="EF1078" s="118"/>
      <c r="EG1078" s="93"/>
      <c r="EH1078" s="93"/>
      <c r="EI1078" s="110"/>
      <c r="EJ1078" s="118"/>
      <c r="EK1078" s="93"/>
      <c r="EL1078" s="93"/>
      <c r="EM1078" s="110"/>
      <c r="EN1078" s="118"/>
      <c r="EO1078" s="93"/>
      <c r="EP1078" s="93"/>
      <c r="EQ1078" s="110"/>
      <c r="ER1078" s="118"/>
      <c r="ES1078" s="93"/>
      <c r="ET1078" s="93"/>
      <c r="EU1078" s="110"/>
      <c r="EV1078" s="118"/>
      <c r="EW1078" s="93"/>
      <c r="EX1078" s="93"/>
      <c r="EY1078" s="110"/>
      <c r="EZ1078" s="118"/>
      <c r="FA1078" s="93"/>
      <c r="FB1078" s="93"/>
      <c r="FC1078" s="110"/>
      <c r="FD1078" s="118"/>
      <c r="FE1078" s="93"/>
      <c r="FF1078" s="93"/>
      <c r="FG1078" s="110"/>
      <c r="FH1078" s="118"/>
      <c r="FI1078" s="93"/>
      <c r="FJ1078" s="93"/>
      <c r="FK1078" s="110"/>
      <c r="FL1078" s="118"/>
      <c r="FM1078" s="93"/>
      <c r="FN1078" s="93"/>
      <c r="FO1078" s="110"/>
      <c r="FP1078" s="118"/>
      <c r="FQ1078" s="93"/>
      <c r="FR1078" s="93"/>
      <c r="FS1078" s="110"/>
      <c r="FT1078" s="118"/>
      <c r="FU1078" s="93"/>
      <c r="FV1078" s="93"/>
      <c r="FW1078" s="110"/>
      <c r="FX1078" s="118"/>
      <c r="FY1078" s="93"/>
      <c r="FZ1078" s="93"/>
      <c r="GA1078" s="110"/>
      <c r="GB1078" s="118"/>
      <c r="GC1078" s="93"/>
      <c r="GD1078" s="93"/>
      <c r="GE1078" s="110"/>
      <c r="GF1078" s="118"/>
      <c r="GG1078" s="93"/>
      <c r="GH1078" s="93"/>
      <c r="GI1078" s="110"/>
      <c r="GJ1078" s="118"/>
      <c r="GK1078" s="93"/>
      <c r="GL1078" s="93"/>
      <c r="GM1078" s="110"/>
      <c r="GN1078" s="118"/>
      <c r="GO1078" s="93"/>
      <c r="GP1078" s="93"/>
      <c r="GQ1078" s="110"/>
    </row>
    <row r="1079" spans="1:199" ht="15.75" x14ac:dyDescent="0.25">
      <c r="A1079">
        <f t="shared" si="744"/>
        <v>1</v>
      </c>
      <c r="B1079">
        <f t="shared" si="745"/>
        <v>1900</v>
      </c>
      <c r="D1079" s="93"/>
      <c r="E1079" s="93"/>
      <c r="F1079" s="93"/>
      <c r="G1079" s="110"/>
      <c r="H1079" s="118"/>
      <c r="I1079" s="93"/>
      <c r="J1079" s="93"/>
      <c r="K1079" s="110"/>
      <c r="L1079" s="118"/>
      <c r="M1079" s="93"/>
      <c r="N1079" s="93"/>
      <c r="O1079" s="110"/>
      <c r="P1079" s="118"/>
      <c r="Q1079" s="93"/>
      <c r="R1079" s="93"/>
      <c r="S1079" s="110"/>
      <c r="T1079" s="118"/>
      <c r="U1079" s="93"/>
      <c r="V1079" s="93"/>
      <c r="W1079" s="110"/>
      <c r="X1079" s="118"/>
      <c r="Y1079" s="93"/>
      <c r="Z1079" s="93"/>
      <c r="AA1079" s="110"/>
      <c r="AB1079" s="118"/>
      <c r="AC1079" s="93"/>
      <c r="AD1079" s="93"/>
      <c r="AE1079" s="110"/>
      <c r="AF1079" s="118"/>
      <c r="AG1079" s="93"/>
      <c r="AH1079" s="93"/>
      <c r="AI1079" s="110"/>
      <c r="AJ1079" s="118"/>
      <c r="AK1079" s="93"/>
      <c r="AL1079" s="93"/>
      <c r="AM1079" s="110"/>
      <c r="AN1079" s="118"/>
      <c r="AO1079" s="93"/>
      <c r="AP1079" s="93"/>
      <c r="AQ1079" s="110"/>
      <c r="AR1079" s="118"/>
      <c r="AS1079" s="93"/>
      <c r="AT1079" s="93"/>
      <c r="AU1079" s="110"/>
      <c r="AV1079" s="118"/>
      <c r="AW1079" s="93"/>
      <c r="AX1079" s="93"/>
      <c r="AY1079" s="110"/>
      <c r="AZ1079" s="118"/>
      <c r="BA1079" s="93"/>
      <c r="BB1079" s="93"/>
      <c r="BC1079" s="110"/>
      <c r="BD1079" s="118"/>
      <c r="BE1079" s="93"/>
      <c r="BF1079" s="93"/>
      <c r="BG1079" s="110"/>
      <c r="BH1079" s="118"/>
      <c r="BI1079" s="93"/>
      <c r="BJ1079" s="93"/>
      <c r="BK1079" s="110"/>
      <c r="BL1079" s="118"/>
      <c r="BM1079" s="93"/>
      <c r="BN1079" s="93"/>
      <c r="BO1079" s="110"/>
      <c r="BP1079" s="118"/>
      <c r="BQ1079" s="93"/>
      <c r="BR1079" s="93"/>
      <c r="BS1079" s="110"/>
      <c r="BT1079" s="118"/>
      <c r="BU1079" s="93"/>
      <c r="BV1079" s="93"/>
      <c r="BW1079" s="110"/>
      <c r="BX1079" s="118"/>
      <c r="BY1079" s="93"/>
      <c r="BZ1079" s="93"/>
      <c r="CA1079" s="110"/>
      <c r="CB1079" s="118"/>
      <c r="CC1079" s="93"/>
      <c r="CD1079" s="93"/>
      <c r="CE1079" s="110"/>
      <c r="CF1079" s="118"/>
      <c r="CG1079" s="93"/>
      <c r="CH1079" s="93"/>
      <c r="CI1079" s="110"/>
      <c r="CJ1079" s="118"/>
      <c r="CK1079" s="93"/>
      <c r="CL1079" s="93"/>
      <c r="CM1079" s="110"/>
      <c r="CN1079" s="118"/>
      <c r="CO1079" s="93"/>
      <c r="CP1079" s="93"/>
      <c r="CQ1079" s="110"/>
      <c r="CR1079" s="118"/>
      <c r="CS1079" s="93"/>
      <c r="CT1079" s="93"/>
      <c r="CU1079" s="110"/>
      <c r="CV1079" s="118"/>
      <c r="CW1079" s="93"/>
      <c r="CX1079" s="93"/>
      <c r="CY1079" s="110"/>
      <c r="CZ1079" s="118"/>
      <c r="DA1079" s="93"/>
      <c r="DB1079" s="93"/>
      <c r="DC1079" s="110"/>
      <c r="DD1079" s="118"/>
      <c r="DE1079" s="93"/>
      <c r="DF1079" s="93"/>
      <c r="DG1079" s="110"/>
      <c r="DH1079" s="118"/>
      <c r="DI1079" s="93"/>
      <c r="DJ1079" s="93"/>
      <c r="DK1079" s="110"/>
      <c r="DL1079" s="118"/>
      <c r="DM1079" s="93"/>
      <c r="DN1079" s="93"/>
      <c r="DO1079" s="110"/>
      <c r="DP1079" s="118"/>
      <c r="DQ1079" s="93"/>
      <c r="DR1079" s="93"/>
      <c r="DS1079" s="110"/>
      <c r="DT1079" s="118"/>
      <c r="DU1079" s="93"/>
      <c r="DV1079" s="93"/>
      <c r="DW1079" s="110"/>
      <c r="DX1079" s="118"/>
      <c r="DY1079" s="93"/>
      <c r="DZ1079" s="93"/>
      <c r="EA1079" s="110"/>
      <c r="EB1079" s="118"/>
      <c r="EC1079" s="93"/>
      <c r="ED1079" s="93"/>
      <c r="EE1079" s="110"/>
      <c r="EF1079" s="118"/>
      <c r="EG1079" s="93"/>
      <c r="EH1079" s="93"/>
      <c r="EI1079" s="110"/>
      <c r="EJ1079" s="118"/>
      <c r="EK1079" s="93"/>
      <c r="EL1079" s="93"/>
      <c r="EM1079" s="110"/>
      <c r="EN1079" s="118"/>
      <c r="EO1079" s="93"/>
      <c r="EP1079" s="93"/>
      <c r="EQ1079" s="110"/>
      <c r="ER1079" s="118"/>
      <c r="ES1079" s="93"/>
      <c r="ET1079" s="93"/>
      <c r="EU1079" s="110"/>
      <c r="EV1079" s="118"/>
      <c r="EW1079" s="93"/>
      <c r="EX1079" s="93"/>
      <c r="EY1079" s="110"/>
      <c r="EZ1079" s="118"/>
      <c r="FA1079" s="93"/>
      <c r="FB1079" s="93"/>
      <c r="FC1079" s="110"/>
      <c r="FD1079" s="118"/>
      <c r="FE1079" s="93"/>
      <c r="FF1079" s="93"/>
      <c r="FG1079" s="110"/>
      <c r="FH1079" s="118"/>
      <c r="FI1079" s="93"/>
      <c r="FJ1079" s="93"/>
      <c r="FK1079" s="110"/>
      <c r="FL1079" s="118"/>
      <c r="FM1079" s="93"/>
      <c r="FN1079" s="93"/>
      <c r="FO1079" s="110"/>
      <c r="FP1079" s="118"/>
      <c r="FQ1079" s="93"/>
      <c r="FR1079" s="93"/>
      <c r="FS1079" s="110"/>
      <c r="FT1079" s="118"/>
      <c r="FU1079" s="93"/>
      <c r="FV1079" s="93"/>
      <c r="FW1079" s="110"/>
      <c r="FX1079" s="118"/>
      <c r="FY1079" s="93"/>
      <c r="FZ1079" s="93"/>
      <c r="GA1079" s="110"/>
      <c r="GB1079" s="118"/>
      <c r="GC1079" s="93"/>
      <c r="GD1079" s="93"/>
      <c r="GE1079" s="110"/>
      <c r="GF1079" s="118"/>
      <c r="GG1079" s="93"/>
      <c r="GH1079" s="93"/>
      <c r="GI1079" s="110"/>
      <c r="GJ1079" s="118"/>
      <c r="GK1079" s="93"/>
      <c r="GL1079" s="93"/>
      <c r="GM1079" s="110"/>
      <c r="GN1079" s="118"/>
      <c r="GO1079" s="93"/>
      <c r="GP1079" s="93"/>
      <c r="GQ1079" s="110"/>
    </row>
    <row r="1080" spans="1:199" ht="15.75" x14ac:dyDescent="0.25">
      <c r="A1080">
        <f t="shared" si="744"/>
        <v>1</v>
      </c>
      <c r="B1080">
        <f t="shared" si="745"/>
        <v>1900</v>
      </c>
      <c r="D1080" s="93"/>
      <c r="E1080" s="93"/>
      <c r="F1080" s="93"/>
      <c r="G1080" s="110"/>
      <c r="H1080" s="118"/>
      <c r="I1080" s="93"/>
      <c r="J1080" s="93"/>
      <c r="K1080" s="110"/>
      <c r="L1080" s="118"/>
      <c r="M1080" s="93"/>
      <c r="N1080" s="93"/>
      <c r="O1080" s="110"/>
      <c r="P1080" s="118"/>
      <c r="Q1080" s="93"/>
      <c r="R1080" s="93"/>
      <c r="S1080" s="110"/>
      <c r="T1080" s="118"/>
      <c r="U1080" s="93"/>
      <c r="V1080" s="93"/>
      <c r="W1080" s="110"/>
      <c r="X1080" s="118"/>
      <c r="Y1080" s="93"/>
      <c r="Z1080" s="93"/>
      <c r="AA1080" s="110"/>
      <c r="AB1080" s="118"/>
      <c r="AC1080" s="93"/>
      <c r="AD1080" s="93"/>
      <c r="AE1080" s="110"/>
      <c r="AF1080" s="118"/>
      <c r="AG1080" s="93"/>
      <c r="AH1080" s="93"/>
      <c r="AI1080" s="110"/>
      <c r="AJ1080" s="118"/>
      <c r="AK1080" s="93"/>
      <c r="AL1080" s="93"/>
      <c r="AM1080" s="110"/>
      <c r="AN1080" s="118"/>
      <c r="AO1080" s="93"/>
      <c r="AP1080" s="93"/>
      <c r="AQ1080" s="110"/>
      <c r="AR1080" s="118"/>
      <c r="AS1080" s="93"/>
      <c r="AT1080" s="93"/>
      <c r="AU1080" s="110"/>
      <c r="AV1080" s="118"/>
      <c r="AW1080" s="93"/>
      <c r="AX1080" s="93"/>
      <c r="AY1080" s="110"/>
      <c r="AZ1080" s="118"/>
      <c r="BA1080" s="93"/>
      <c r="BB1080" s="93"/>
      <c r="BC1080" s="110"/>
      <c r="BD1080" s="118"/>
      <c r="BE1080" s="93"/>
      <c r="BF1080" s="93"/>
      <c r="BG1080" s="110"/>
      <c r="BH1080" s="118"/>
      <c r="BI1080" s="93"/>
      <c r="BJ1080" s="93"/>
      <c r="BK1080" s="110"/>
      <c r="BL1080" s="118"/>
      <c r="BM1080" s="93"/>
      <c r="BN1080" s="93"/>
      <c r="BO1080" s="110"/>
      <c r="BP1080" s="118"/>
      <c r="BQ1080" s="93"/>
      <c r="BR1080" s="93"/>
      <c r="BS1080" s="110"/>
      <c r="BT1080" s="118"/>
      <c r="BU1080" s="93"/>
      <c r="BV1080" s="93"/>
      <c r="BW1080" s="110"/>
      <c r="BX1080" s="118"/>
      <c r="BY1080" s="93"/>
      <c r="BZ1080" s="93"/>
      <c r="CA1080" s="110"/>
      <c r="CB1080" s="118"/>
      <c r="CC1080" s="93"/>
      <c r="CD1080" s="93"/>
      <c r="CE1080" s="110"/>
      <c r="CF1080" s="118"/>
      <c r="CG1080" s="93"/>
      <c r="CH1080" s="93"/>
      <c r="CI1080" s="110"/>
      <c r="CJ1080" s="118"/>
      <c r="CK1080" s="93"/>
      <c r="CL1080" s="93"/>
      <c r="CM1080" s="110"/>
      <c r="CN1080" s="118"/>
      <c r="CO1080" s="93"/>
      <c r="CP1080" s="93"/>
      <c r="CQ1080" s="110"/>
      <c r="CR1080" s="118"/>
      <c r="CS1080" s="93"/>
      <c r="CT1080" s="93"/>
      <c r="CU1080" s="110"/>
      <c r="CV1080" s="118"/>
      <c r="CW1080" s="93"/>
      <c r="CX1080" s="93"/>
      <c r="CY1080" s="110"/>
      <c r="CZ1080" s="118"/>
      <c r="DA1080" s="93"/>
      <c r="DB1080" s="93"/>
      <c r="DC1080" s="110"/>
      <c r="DD1080" s="118"/>
      <c r="DE1080" s="93"/>
      <c r="DF1080" s="93"/>
      <c r="DG1080" s="110"/>
      <c r="DH1080" s="118"/>
      <c r="DI1080" s="93"/>
      <c r="DJ1080" s="93"/>
      <c r="DK1080" s="110"/>
      <c r="DL1080" s="118"/>
      <c r="DM1080" s="93"/>
      <c r="DN1080" s="93"/>
      <c r="DO1080" s="110"/>
      <c r="DP1080" s="118"/>
      <c r="DQ1080" s="93"/>
      <c r="DR1080" s="93"/>
      <c r="DS1080" s="110"/>
      <c r="DT1080" s="118"/>
      <c r="DU1080" s="93"/>
      <c r="DV1080" s="93"/>
      <c r="DW1080" s="110"/>
      <c r="DX1080" s="118"/>
      <c r="DY1080" s="93"/>
      <c r="DZ1080" s="93"/>
      <c r="EA1080" s="110"/>
      <c r="EB1080" s="118"/>
      <c r="EC1080" s="93"/>
      <c r="ED1080" s="93"/>
      <c r="EE1080" s="110"/>
      <c r="EF1080" s="118"/>
      <c r="EG1080" s="93"/>
      <c r="EH1080" s="93"/>
      <c r="EI1080" s="110"/>
      <c r="EJ1080" s="118"/>
      <c r="EK1080" s="93"/>
      <c r="EL1080" s="93"/>
      <c r="EM1080" s="110"/>
      <c r="EN1080" s="118"/>
      <c r="EO1080" s="93"/>
      <c r="EP1080" s="93"/>
      <c r="EQ1080" s="110"/>
      <c r="ER1080" s="118"/>
      <c r="ES1080" s="93"/>
      <c r="ET1080" s="93"/>
      <c r="EU1080" s="110"/>
      <c r="EV1080" s="118"/>
      <c r="EW1080" s="93"/>
      <c r="EX1080" s="93"/>
      <c r="EY1080" s="110"/>
      <c r="EZ1080" s="118"/>
      <c r="FA1080" s="93"/>
      <c r="FB1080" s="93"/>
      <c r="FC1080" s="110"/>
      <c r="FD1080" s="118"/>
      <c r="FE1080" s="93"/>
      <c r="FF1080" s="93"/>
      <c r="FG1080" s="110"/>
      <c r="FH1080" s="118"/>
      <c r="FI1080" s="93"/>
      <c r="FJ1080" s="93"/>
      <c r="FK1080" s="110"/>
      <c r="FL1080" s="118"/>
      <c r="FM1080" s="93"/>
      <c r="FN1080" s="93"/>
      <c r="FO1080" s="110"/>
      <c r="FP1080" s="118"/>
      <c r="FQ1080" s="93"/>
      <c r="FR1080" s="93"/>
      <c r="FS1080" s="110"/>
      <c r="FT1080" s="118"/>
      <c r="FU1080" s="93"/>
      <c r="FV1080" s="93"/>
      <c r="FW1080" s="110"/>
      <c r="FX1080" s="118"/>
      <c r="FY1080" s="93"/>
      <c r="FZ1080" s="93"/>
      <c r="GA1080" s="110"/>
      <c r="GB1080" s="118"/>
      <c r="GC1080" s="93"/>
      <c r="GD1080" s="93"/>
      <c r="GE1080" s="110"/>
      <c r="GF1080" s="118"/>
      <c r="GG1080" s="93"/>
      <c r="GH1080" s="93"/>
      <c r="GI1080" s="110"/>
      <c r="GJ1080" s="118"/>
      <c r="GK1080" s="93"/>
      <c r="GL1080" s="93"/>
      <c r="GM1080" s="110"/>
      <c r="GN1080" s="118"/>
      <c r="GO1080" s="93"/>
      <c r="GP1080" s="93"/>
      <c r="GQ1080" s="110"/>
    </row>
    <row r="1081" spans="1:199" ht="15.75" x14ac:dyDescent="0.25">
      <c r="A1081">
        <f t="shared" si="744"/>
        <v>1</v>
      </c>
      <c r="B1081">
        <f t="shared" si="745"/>
        <v>1900</v>
      </c>
      <c r="D1081" s="93"/>
      <c r="E1081" s="93"/>
      <c r="F1081" s="93"/>
      <c r="G1081" s="110"/>
      <c r="H1081" s="118"/>
      <c r="I1081" s="93"/>
      <c r="J1081" s="93"/>
      <c r="K1081" s="110"/>
      <c r="L1081" s="118"/>
      <c r="M1081" s="93"/>
      <c r="N1081" s="93"/>
      <c r="O1081" s="110"/>
      <c r="P1081" s="118"/>
      <c r="Q1081" s="93"/>
      <c r="R1081" s="93"/>
      <c r="S1081" s="110"/>
      <c r="T1081" s="118"/>
      <c r="U1081" s="93"/>
      <c r="V1081" s="93"/>
      <c r="W1081" s="110"/>
      <c r="X1081" s="118"/>
      <c r="Y1081" s="93"/>
      <c r="Z1081" s="93"/>
      <c r="AA1081" s="110"/>
      <c r="AB1081" s="118"/>
      <c r="AC1081" s="93"/>
      <c r="AD1081" s="93"/>
      <c r="AE1081" s="110"/>
      <c r="AF1081" s="118"/>
      <c r="AG1081" s="93"/>
      <c r="AH1081" s="93"/>
      <c r="AI1081" s="110"/>
      <c r="AJ1081" s="118"/>
      <c r="AK1081" s="93"/>
      <c r="AL1081" s="93"/>
      <c r="AM1081" s="110"/>
      <c r="AN1081" s="118"/>
      <c r="AO1081" s="93"/>
      <c r="AP1081" s="93"/>
      <c r="AQ1081" s="110"/>
      <c r="AR1081" s="118"/>
      <c r="AS1081" s="93"/>
      <c r="AT1081" s="93"/>
      <c r="AU1081" s="110"/>
      <c r="AV1081" s="118"/>
      <c r="AW1081" s="93"/>
      <c r="AX1081" s="93"/>
      <c r="AY1081" s="110"/>
      <c r="AZ1081" s="118"/>
      <c r="BA1081" s="93"/>
      <c r="BB1081" s="93"/>
      <c r="BC1081" s="110"/>
      <c r="BD1081" s="118"/>
      <c r="BE1081" s="93"/>
      <c r="BF1081" s="93"/>
      <c r="BG1081" s="110"/>
      <c r="BH1081" s="118"/>
      <c r="BI1081" s="93"/>
      <c r="BJ1081" s="93"/>
      <c r="BK1081" s="110"/>
      <c r="BL1081" s="118"/>
      <c r="BM1081" s="93"/>
      <c r="BN1081" s="93"/>
      <c r="BO1081" s="110"/>
      <c r="BP1081" s="118"/>
      <c r="BQ1081" s="93"/>
      <c r="BR1081" s="93"/>
      <c r="BS1081" s="110"/>
      <c r="BT1081" s="118"/>
      <c r="BU1081" s="93"/>
      <c r="BV1081" s="93"/>
      <c r="BW1081" s="110"/>
      <c r="BX1081" s="118"/>
      <c r="BY1081" s="93"/>
      <c r="BZ1081" s="93"/>
      <c r="CA1081" s="110"/>
      <c r="CB1081" s="118"/>
      <c r="CC1081" s="93"/>
      <c r="CD1081" s="93"/>
      <c r="CE1081" s="110"/>
      <c r="CF1081" s="118"/>
      <c r="CG1081" s="93"/>
      <c r="CH1081" s="93"/>
      <c r="CI1081" s="110"/>
      <c r="CJ1081" s="118"/>
      <c r="CK1081" s="93"/>
      <c r="CL1081" s="93"/>
      <c r="CM1081" s="110"/>
      <c r="CN1081" s="118"/>
      <c r="CO1081" s="93"/>
      <c r="CP1081" s="93"/>
      <c r="CQ1081" s="110"/>
      <c r="CR1081" s="118"/>
      <c r="CS1081" s="93"/>
      <c r="CT1081" s="93"/>
      <c r="CU1081" s="110"/>
      <c r="CV1081" s="118"/>
      <c r="CW1081" s="93"/>
      <c r="CX1081" s="93"/>
      <c r="CY1081" s="110"/>
      <c r="CZ1081" s="118"/>
      <c r="DA1081" s="93"/>
      <c r="DB1081" s="93"/>
      <c r="DC1081" s="110"/>
      <c r="DD1081" s="118"/>
      <c r="DE1081" s="93"/>
      <c r="DF1081" s="93"/>
      <c r="DG1081" s="110"/>
      <c r="DH1081" s="118"/>
      <c r="DI1081" s="93"/>
      <c r="DJ1081" s="93"/>
      <c r="DK1081" s="110"/>
      <c r="DL1081" s="118"/>
      <c r="DM1081" s="93"/>
      <c r="DN1081" s="93"/>
      <c r="DO1081" s="110"/>
      <c r="DP1081" s="118"/>
      <c r="DQ1081" s="93"/>
      <c r="DR1081" s="93"/>
      <c r="DS1081" s="110"/>
      <c r="DT1081" s="118"/>
      <c r="DU1081" s="93"/>
      <c r="DV1081" s="93"/>
      <c r="DW1081" s="110"/>
      <c r="DX1081" s="118"/>
      <c r="DY1081" s="93"/>
      <c r="DZ1081" s="93"/>
      <c r="EA1081" s="110"/>
      <c r="EB1081" s="118"/>
      <c r="EC1081" s="93"/>
      <c r="ED1081" s="93"/>
      <c r="EE1081" s="110"/>
      <c r="EF1081" s="118"/>
      <c r="EG1081" s="93"/>
      <c r="EH1081" s="93"/>
      <c r="EI1081" s="110"/>
      <c r="EJ1081" s="118"/>
      <c r="EK1081" s="93"/>
      <c r="EL1081" s="93"/>
      <c r="EM1081" s="110"/>
      <c r="EN1081" s="118"/>
      <c r="EO1081" s="93"/>
      <c r="EP1081" s="93"/>
      <c r="EQ1081" s="110"/>
      <c r="ER1081" s="118"/>
      <c r="ES1081" s="93"/>
      <c r="ET1081" s="93"/>
      <c r="EU1081" s="110"/>
      <c r="EV1081" s="118"/>
      <c r="EW1081" s="93"/>
      <c r="EX1081" s="93"/>
      <c r="EY1081" s="110"/>
      <c r="EZ1081" s="118"/>
      <c r="FA1081" s="93"/>
      <c r="FB1081" s="93"/>
      <c r="FC1081" s="110"/>
      <c r="FD1081" s="118"/>
      <c r="FE1081" s="93"/>
      <c r="FF1081" s="93"/>
      <c r="FG1081" s="110"/>
      <c r="FH1081" s="118"/>
      <c r="FI1081" s="93"/>
      <c r="FJ1081" s="93"/>
      <c r="FK1081" s="110"/>
      <c r="FL1081" s="118"/>
      <c r="FM1081" s="93"/>
      <c r="FN1081" s="93"/>
      <c r="FO1081" s="110"/>
      <c r="FP1081" s="118"/>
      <c r="FQ1081" s="93"/>
      <c r="FR1081" s="93"/>
      <c r="FS1081" s="110"/>
      <c r="FT1081" s="118"/>
      <c r="FU1081" s="93"/>
      <c r="FV1081" s="93"/>
      <c r="FW1081" s="110"/>
      <c r="FX1081" s="118"/>
      <c r="FY1081" s="93"/>
      <c r="FZ1081" s="93"/>
      <c r="GA1081" s="110"/>
      <c r="GB1081" s="118"/>
      <c r="GC1081" s="93"/>
      <c r="GD1081" s="93"/>
      <c r="GE1081" s="110"/>
      <c r="GF1081" s="118"/>
      <c r="GG1081" s="93"/>
      <c r="GH1081" s="93"/>
      <c r="GI1081" s="110"/>
      <c r="GJ1081" s="118"/>
      <c r="GK1081" s="93"/>
      <c r="GL1081" s="93"/>
      <c r="GM1081" s="110"/>
      <c r="GN1081" s="118"/>
      <c r="GO1081" s="93"/>
      <c r="GP1081" s="93"/>
      <c r="GQ1081" s="110"/>
    </row>
    <row r="1082" spans="1:199" ht="15.75" x14ac:dyDescent="0.25">
      <c r="A1082">
        <f t="shared" si="744"/>
        <v>1</v>
      </c>
      <c r="B1082">
        <f t="shared" si="745"/>
        <v>1900</v>
      </c>
      <c r="D1082" s="93"/>
      <c r="E1082" s="93"/>
      <c r="F1082" s="93"/>
      <c r="G1082" s="110"/>
      <c r="H1082" s="118"/>
      <c r="I1082" s="93"/>
      <c r="J1082" s="93"/>
      <c r="K1082" s="110"/>
      <c r="L1082" s="118"/>
      <c r="M1082" s="93"/>
      <c r="N1082" s="93"/>
      <c r="O1082" s="110"/>
      <c r="P1082" s="118"/>
      <c r="Q1082" s="93"/>
      <c r="R1082" s="93"/>
      <c r="S1082" s="110"/>
      <c r="T1082" s="118"/>
      <c r="U1082" s="93"/>
      <c r="V1082" s="93"/>
      <c r="W1082" s="110"/>
      <c r="X1082" s="118"/>
      <c r="Y1082" s="93"/>
      <c r="Z1082" s="93"/>
      <c r="AA1082" s="110"/>
      <c r="AB1082" s="118"/>
      <c r="AC1082" s="93"/>
      <c r="AD1082" s="93"/>
      <c r="AE1082" s="110"/>
      <c r="AF1082" s="118"/>
      <c r="AG1082" s="93"/>
      <c r="AH1082" s="93"/>
      <c r="AI1082" s="110"/>
      <c r="AJ1082" s="118"/>
      <c r="AK1082" s="93"/>
      <c r="AL1082" s="93"/>
      <c r="AM1082" s="110"/>
      <c r="AN1082" s="118"/>
      <c r="AO1082" s="93"/>
      <c r="AP1082" s="93"/>
      <c r="AQ1082" s="110"/>
      <c r="AR1082" s="118"/>
      <c r="AS1082" s="93"/>
      <c r="AT1082" s="93"/>
      <c r="AU1082" s="110"/>
      <c r="AV1082" s="118"/>
      <c r="AW1082" s="93"/>
      <c r="AX1082" s="93"/>
      <c r="AY1082" s="110"/>
      <c r="AZ1082" s="118"/>
      <c r="BA1082" s="93"/>
      <c r="BB1082" s="93"/>
      <c r="BC1082" s="110"/>
      <c r="BD1082" s="118"/>
      <c r="BE1082" s="93"/>
      <c r="BF1082" s="93"/>
      <c r="BG1082" s="110"/>
      <c r="BH1082" s="118"/>
      <c r="BI1082" s="93"/>
      <c r="BJ1082" s="93"/>
      <c r="BK1082" s="110"/>
      <c r="BL1082" s="118"/>
      <c r="BM1082" s="93"/>
      <c r="BN1082" s="93"/>
      <c r="BO1082" s="110"/>
      <c r="BP1082" s="118"/>
      <c r="BQ1082" s="93"/>
      <c r="BR1082" s="93"/>
      <c r="BS1082" s="110"/>
      <c r="BT1082" s="118"/>
      <c r="BU1082" s="93"/>
      <c r="BV1082" s="93"/>
      <c r="BW1082" s="110"/>
      <c r="BX1082" s="118"/>
      <c r="BY1082" s="93"/>
      <c r="BZ1082" s="93"/>
      <c r="CA1082" s="110"/>
      <c r="CB1082" s="118"/>
      <c r="CC1082" s="93"/>
      <c r="CD1082" s="93"/>
      <c r="CE1082" s="110"/>
      <c r="CF1082" s="118"/>
      <c r="CG1082" s="93"/>
      <c r="CH1082" s="93"/>
      <c r="CI1082" s="110"/>
      <c r="CJ1082" s="118"/>
      <c r="CK1082" s="93"/>
      <c r="CL1082" s="93"/>
      <c r="CM1082" s="110"/>
      <c r="CN1082" s="118"/>
      <c r="CO1082" s="93"/>
      <c r="CP1082" s="93"/>
      <c r="CQ1082" s="110"/>
      <c r="CR1082" s="118"/>
      <c r="CS1082" s="93"/>
      <c r="CT1082" s="93"/>
      <c r="CU1082" s="110"/>
      <c r="CV1082" s="118"/>
      <c r="CW1082" s="93"/>
      <c r="CX1082" s="93"/>
      <c r="CY1082" s="110"/>
      <c r="CZ1082" s="118"/>
      <c r="DA1082" s="93"/>
      <c r="DB1082" s="93"/>
      <c r="DC1082" s="110"/>
      <c r="DD1082" s="118"/>
      <c r="DE1082" s="93"/>
      <c r="DF1082" s="93"/>
      <c r="DG1082" s="110"/>
      <c r="DH1082" s="118"/>
      <c r="DI1082" s="93"/>
      <c r="DJ1082" s="93"/>
      <c r="DK1082" s="110"/>
      <c r="DL1082" s="118"/>
      <c r="DM1082" s="93"/>
      <c r="DN1082" s="93"/>
      <c r="DO1082" s="110"/>
      <c r="DP1082" s="118"/>
      <c r="DQ1082" s="93"/>
      <c r="DR1082" s="93"/>
      <c r="DS1082" s="110"/>
      <c r="DT1082" s="118"/>
      <c r="DU1082" s="93"/>
      <c r="DV1082" s="93"/>
      <c r="DW1082" s="110"/>
      <c r="DX1082" s="118"/>
      <c r="DY1082" s="93"/>
      <c r="DZ1082" s="93"/>
      <c r="EA1082" s="110"/>
      <c r="EB1082" s="118"/>
      <c r="EC1082" s="93"/>
      <c r="ED1082" s="93"/>
      <c r="EE1082" s="110"/>
      <c r="EF1082" s="118"/>
      <c r="EG1082" s="93"/>
      <c r="EH1082" s="93"/>
      <c r="EI1082" s="110"/>
      <c r="EJ1082" s="118"/>
      <c r="EK1082" s="93"/>
      <c r="EL1082" s="93"/>
      <c r="EM1082" s="110"/>
      <c r="EN1082" s="118"/>
      <c r="EO1082" s="93"/>
      <c r="EP1082" s="93"/>
      <c r="EQ1082" s="110"/>
      <c r="ER1082" s="118"/>
      <c r="ES1082" s="93"/>
      <c r="ET1082" s="93"/>
      <c r="EU1082" s="110"/>
      <c r="EV1082" s="118"/>
      <c r="EW1082" s="93"/>
      <c r="EX1082" s="93"/>
      <c r="EY1082" s="110"/>
      <c r="EZ1082" s="118"/>
      <c r="FA1082" s="93"/>
      <c r="FB1082" s="93"/>
      <c r="FC1082" s="110"/>
      <c r="FD1082" s="118"/>
      <c r="FE1082" s="93"/>
      <c r="FF1082" s="93"/>
      <c r="FG1082" s="110"/>
      <c r="FH1082" s="118"/>
      <c r="FI1082" s="93"/>
      <c r="FJ1082" s="93"/>
      <c r="FK1082" s="110"/>
      <c r="FL1082" s="118"/>
      <c r="FM1082" s="93"/>
      <c r="FN1082" s="93"/>
      <c r="FO1082" s="110"/>
      <c r="FP1082" s="118"/>
      <c r="FQ1082" s="93"/>
      <c r="FR1082" s="93"/>
      <c r="FS1082" s="110"/>
      <c r="FT1082" s="118"/>
      <c r="FU1082" s="93"/>
      <c r="FV1082" s="93"/>
      <c r="FW1082" s="110"/>
      <c r="FX1082" s="118"/>
      <c r="FY1082" s="93"/>
      <c r="FZ1082" s="93"/>
      <c r="GA1082" s="110"/>
      <c r="GB1082" s="118"/>
      <c r="GC1082" s="93"/>
      <c r="GD1082" s="93"/>
      <c r="GE1082" s="110"/>
      <c r="GF1082" s="118"/>
      <c r="GG1082" s="93"/>
      <c r="GH1082" s="93"/>
      <c r="GI1082" s="110"/>
      <c r="GJ1082" s="118"/>
      <c r="GK1082" s="93"/>
      <c r="GL1082" s="93"/>
      <c r="GM1082" s="110"/>
      <c r="GN1082" s="118"/>
      <c r="GO1082" s="93"/>
      <c r="GP1082" s="93"/>
      <c r="GQ1082" s="110"/>
    </row>
    <row r="1083" spans="1:199" ht="15.75" x14ac:dyDescent="0.25">
      <c r="A1083">
        <f t="shared" si="744"/>
        <v>1</v>
      </c>
      <c r="B1083">
        <f t="shared" si="745"/>
        <v>1900</v>
      </c>
      <c r="D1083" s="93"/>
      <c r="E1083" s="93"/>
      <c r="F1083" s="93"/>
      <c r="G1083" s="110"/>
      <c r="H1083" s="118"/>
      <c r="I1083" s="93"/>
      <c r="J1083" s="93"/>
      <c r="K1083" s="110"/>
      <c r="L1083" s="118"/>
      <c r="M1083" s="93"/>
      <c r="N1083" s="93"/>
      <c r="O1083" s="110"/>
      <c r="P1083" s="118"/>
      <c r="Q1083" s="93"/>
      <c r="R1083" s="93"/>
      <c r="S1083" s="110"/>
      <c r="T1083" s="118"/>
      <c r="U1083" s="93"/>
      <c r="V1083" s="93"/>
      <c r="W1083" s="110"/>
      <c r="X1083" s="118"/>
      <c r="Y1083" s="93"/>
      <c r="Z1083" s="93"/>
      <c r="AA1083" s="110"/>
      <c r="AB1083" s="118"/>
      <c r="AC1083" s="93"/>
      <c r="AD1083" s="93"/>
      <c r="AE1083" s="110"/>
      <c r="AF1083" s="118"/>
      <c r="AG1083" s="93"/>
      <c r="AH1083" s="93"/>
      <c r="AI1083" s="110"/>
      <c r="AJ1083" s="118"/>
      <c r="AK1083" s="93"/>
      <c r="AL1083" s="93"/>
      <c r="AM1083" s="110"/>
      <c r="AN1083" s="118"/>
      <c r="AO1083" s="93"/>
      <c r="AP1083" s="93"/>
      <c r="AQ1083" s="110"/>
      <c r="AR1083" s="118"/>
      <c r="AS1083" s="93"/>
      <c r="AT1083" s="93"/>
      <c r="AU1083" s="110"/>
      <c r="AV1083" s="118"/>
      <c r="AW1083" s="93"/>
      <c r="AX1083" s="93"/>
      <c r="AY1083" s="110"/>
      <c r="AZ1083" s="118"/>
      <c r="BA1083" s="93"/>
      <c r="BB1083" s="93"/>
      <c r="BC1083" s="110"/>
      <c r="BD1083" s="118"/>
      <c r="BE1083" s="93"/>
      <c r="BF1083" s="93"/>
      <c r="BG1083" s="110"/>
      <c r="BH1083" s="118"/>
      <c r="BI1083" s="93"/>
      <c r="BJ1083" s="93"/>
      <c r="BK1083" s="110"/>
      <c r="BL1083" s="118"/>
      <c r="BM1083" s="93"/>
      <c r="BN1083" s="93"/>
      <c r="BO1083" s="110"/>
      <c r="BP1083" s="118"/>
      <c r="BQ1083" s="93"/>
      <c r="BR1083" s="93"/>
      <c r="BS1083" s="110"/>
      <c r="BT1083" s="118"/>
      <c r="BU1083" s="93"/>
      <c r="BV1083" s="93"/>
      <c r="BW1083" s="110"/>
      <c r="BX1083" s="118"/>
      <c r="BY1083" s="93"/>
      <c r="BZ1083" s="93"/>
      <c r="CA1083" s="110"/>
      <c r="CB1083" s="118"/>
      <c r="CC1083" s="93"/>
      <c r="CD1083" s="93"/>
      <c r="CE1083" s="110"/>
      <c r="CF1083" s="118"/>
      <c r="CG1083" s="93"/>
      <c r="CH1083" s="93"/>
      <c r="CI1083" s="110"/>
      <c r="CJ1083" s="118"/>
      <c r="CK1083" s="93"/>
      <c r="CL1083" s="93"/>
      <c r="CM1083" s="110"/>
      <c r="CN1083" s="118"/>
      <c r="CO1083" s="93"/>
      <c r="CP1083" s="93"/>
      <c r="CQ1083" s="110"/>
      <c r="CR1083" s="118"/>
      <c r="CS1083" s="93"/>
      <c r="CT1083" s="93"/>
      <c r="CU1083" s="110"/>
      <c r="CV1083" s="118"/>
      <c r="CW1083" s="93"/>
      <c r="CX1083" s="93"/>
      <c r="CY1083" s="110"/>
      <c r="CZ1083" s="118"/>
      <c r="DA1083" s="93"/>
      <c r="DB1083" s="93"/>
      <c r="DC1083" s="110"/>
      <c r="DD1083" s="118"/>
      <c r="DE1083" s="93"/>
      <c r="DF1083" s="93"/>
      <c r="DG1083" s="110"/>
      <c r="DH1083" s="118"/>
      <c r="DI1083" s="93"/>
      <c r="DJ1083" s="93"/>
      <c r="DK1083" s="110"/>
      <c r="DL1083" s="118"/>
      <c r="DM1083" s="93"/>
      <c r="DN1083" s="93"/>
      <c r="DO1083" s="110"/>
      <c r="DP1083" s="118"/>
      <c r="DQ1083" s="93"/>
      <c r="DR1083" s="93"/>
      <c r="DS1083" s="110"/>
      <c r="DT1083" s="118"/>
      <c r="DU1083" s="93"/>
      <c r="DV1083" s="93"/>
      <c r="DW1083" s="110"/>
      <c r="DX1083" s="118"/>
      <c r="DY1083" s="93"/>
      <c r="DZ1083" s="93"/>
      <c r="EA1083" s="110"/>
      <c r="EB1083" s="118"/>
      <c r="EC1083" s="93"/>
      <c r="ED1083" s="93"/>
      <c r="EE1083" s="110"/>
      <c r="EF1083" s="118"/>
      <c r="EG1083" s="93"/>
      <c r="EH1083" s="93"/>
      <c r="EI1083" s="110"/>
      <c r="EJ1083" s="118"/>
      <c r="EK1083" s="93"/>
      <c r="EL1083" s="93"/>
      <c r="EM1083" s="110"/>
      <c r="EN1083" s="118"/>
      <c r="EO1083" s="93"/>
      <c r="EP1083" s="93"/>
      <c r="EQ1083" s="110"/>
      <c r="ER1083" s="118"/>
      <c r="ES1083" s="93"/>
      <c r="ET1083" s="93"/>
      <c r="EU1083" s="110"/>
      <c r="EV1083" s="118"/>
      <c r="EW1083" s="93"/>
      <c r="EX1083" s="93"/>
      <c r="EY1083" s="110"/>
      <c r="EZ1083" s="118"/>
      <c r="FA1083" s="93"/>
      <c r="FB1083" s="93"/>
      <c r="FC1083" s="110"/>
      <c r="FD1083" s="118"/>
      <c r="FE1083" s="93"/>
      <c r="FF1083" s="93"/>
      <c r="FG1083" s="110"/>
      <c r="FH1083" s="118"/>
      <c r="FI1083" s="93"/>
      <c r="FJ1083" s="93"/>
      <c r="FK1083" s="110"/>
      <c r="FL1083" s="118"/>
      <c r="FM1083" s="93"/>
      <c r="FN1083" s="93"/>
      <c r="FO1083" s="110"/>
      <c r="FP1083" s="118"/>
      <c r="FQ1083" s="93"/>
      <c r="FR1083" s="93"/>
      <c r="FS1083" s="110"/>
      <c r="FT1083" s="118"/>
      <c r="FU1083" s="93"/>
      <c r="FV1083" s="93"/>
      <c r="FW1083" s="110"/>
      <c r="FX1083" s="118"/>
      <c r="FY1083" s="93"/>
      <c r="FZ1083" s="93"/>
      <c r="GA1083" s="110"/>
      <c r="GB1083" s="118"/>
      <c r="GC1083" s="93"/>
      <c r="GD1083" s="93"/>
      <c r="GE1083" s="110"/>
      <c r="GF1083" s="118"/>
      <c r="GG1083" s="93"/>
      <c r="GH1083" s="93"/>
      <c r="GI1083" s="110"/>
      <c r="GJ1083" s="118"/>
      <c r="GK1083" s="93"/>
      <c r="GL1083" s="93"/>
      <c r="GM1083" s="110"/>
      <c r="GN1083" s="118"/>
      <c r="GO1083" s="93"/>
      <c r="GP1083" s="93"/>
      <c r="GQ1083" s="110"/>
    </row>
    <row r="1084" spans="1:199" ht="15.75" x14ac:dyDescent="0.25">
      <c r="A1084">
        <f t="shared" si="744"/>
        <v>1</v>
      </c>
      <c r="B1084">
        <f t="shared" si="745"/>
        <v>1900</v>
      </c>
      <c r="D1084" s="93"/>
      <c r="E1084" s="93"/>
      <c r="F1084" s="93"/>
      <c r="G1084" s="110"/>
      <c r="H1084" s="118"/>
      <c r="I1084" s="93"/>
      <c r="J1084" s="93"/>
      <c r="K1084" s="110"/>
      <c r="L1084" s="118"/>
      <c r="M1084" s="93"/>
      <c r="N1084" s="93"/>
      <c r="O1084" s="110"/>
      <c r="P1084" s="118"/>
      <c r="Q1084" s="93"/>
      <c r="R1084" s="93"/>
      <c r="S1084" s="110"/>
      <c r="T1084" s="118"/>
      <c r="U1084" s="93"/>
      <c r="V1084" s="93"/>
      <c r="W1084" s="110"/>
      <c r="X1084" s="118"/>
      <c r="Y1084" s="93"/>
      <c r="Z1084" s="93"/>
      <c r="AA1084" s="110"/>
      <c r="AB1084" s="118"/>
      <c r="AC1084" s="93"/>
      <c r="AD1084" s="93"/>
      <c r="AE1084" s="110"/>
      <c r="AF1084" s="118"/>
      <c r="AG1084" s="93"/>
      <c r="AH1084" s="93"/>
      <c r="AI1084" s="110"/>
      <c r="AJ1084" s="118"/>
      <c r="AK1084" s="93"/>
      <c r="AL1084" s="93"/>
      <c r="AM1084" s="110"/>
      <c r="AN1084" s="118"/>
      <c r="AO1084" s="93"/>
      <c r="AP1084" s="93"/>
      <c r="AQ1084" s="110"/>
      <c r="AR1084" s="118"/>
      <c r="AS1084" s="93"/>
      <c r="AT1084" s="93"/>
      <c r="AU1084" s="110"/>
      <c r="AV1084" s="118"/>
      <c r="AW1084" s="93"/>
      <c r="AX1084" s="93"/>
      <c r="AY1084" s="110"/>
      <c r="AZ1084" s="118"/>
      <c r="BA1084" s="93"/>
      <c r="BB1084" s="93"/>
      <c r="BC1084" s="110"/>
      <c r="BD1084" s="118"/>
      <c r="BE1084" s="93"/>
      <c r="BF1084" s="93"/>
      <c r="BG1084" s="110"/>
      <c r="BH1084" s="118"/>
      <c r="BI1084" s="93"/>
      <c r="BJ1084" s="93"/>
      <c r="BK1084" s="110"/>
      <c r="BL1084" s="118"/>
      <c r="BM1084" s="93"/>
      <c r="BN1084" s="93"/>
      <c r="BO1084" s="110"/>
      <c r="BP1084" s="118"/>
      <c r="BQ1084" s="93"/>
      <c r="BR1084" s="93"/>
      <c r="BS1084" s="110"/>
      <c r="BT1084" s="118"/>
      <c r="BU1084" s="93"/>
      <c r="BV1084" s="93"/>
      <c r="BW1084" s="110"/>
      <c r="BX1084" s="118"/>
      <c r="BY1084" s="93"/>
      <c r="BZ1084" s="93"/>
      <c r="CA1084" s="110"/>
      <c r="CB1084" s="118"/>
      <c r="CC1084" s="93"/>
      <c r="CD1084" s="93"/>
      <c r="CE1084" s="110"/>
      <c r="CF1084" s="118"/>
      <c r="CG1084" s="93"/>
      <c r="CH1084" s="93"/>
      <c r="CI1084" s="110"/>
      <c r="CJ1084" s="118"/>
      <c r="CK1084" s="93"/>
      <c r="CL1084" s="93"/>
      <c r="CM1084" s="110"/>
      <c r="CN1084" s="118"/>
      <c r="CO1084" s="93"/>
      <c r="CP1084" s="93"/>
      <c r="CQ1084" s="110"/>
      <c r="CR1084" s="118"/>
      <c r="CS1084" s="93"/>
      <c r="CT1084" s="93"/>
      <c r="CU1084" s="110"/>
      <c r="CV1084" s="118"/>
      <c r="CW1084" s="93"/>
      <c r="CX1084" s="93"/>
      <c r="CY1084" s="110"/>
      <c r="CZ1084" s="118"/>
      <c r="DA1084" s="93"/>
      <c r="DB1084" s="93"/>
      <c r="DC1084" s="110"/>
      <c r="DD1084" s="118"/>
      <c r="DE1084" s="93"/>
      <c r="DF1084" s="93"/>
      <c r="DG1084" s="110"/>
      <c r="DH1084" s="118"/>
      <c r="DI1084" s="93"/>
      <c r="DJ1084" s="93"/>
      <c r="DK1084" s="110"/>
      <c r="DL1084" s="118"/>
      <c r="DM1084" s="93"/>
      <c r="DN1084" s="93"/>
      <c r="DO1084" s="110"/>
      <c r="DP1084" s="118"/>
      <c r="DQ1084" s="93"/>
      <c r="DR1084" s="93"/>
      <c r="DS1084" s="110"/>
      <c r="DT1084" s="118"/>
      <c r="DU1084" s="93"/>
      <c r="DV1084" s="93"/>
      <c r="DW1084" s="110"/>
      <c r="DX1084" s="118"/>
      <c r="DY1084" s="93"/>
      <c r="DZ1084" s="93"/>
      <c r="EA1084" s="110"/>
      <c r="EB1084" s="118"/>
      <c r="EC1084" s="93"/>
      <c r="ED1084" s="93"/>
      <c r="EE1084" s="110"/>
      <c r="EF1084" s="118"/>
      <c r="EG1084" s="93"/>
      <c r="EH1084" s="93"/>
      <c r="EI1084" s="110"/>
      <c r="EJ1084" s="118"/>
      <c r="EK1084" s="93"/>
      <c r="EL1084" s="93"/>
      <c r="EM1084" s="110"/>
      <c r="EN1084" s="118"/>
      <c r="EO1084" s="93"/>
      <c r="EP1084" s="93"/>
      <c r="EQ1084" s="110"/>
      <c r="ER1084" s="118"/>
      <c r="ES1084" s="93"/>
      <c r="ET1084" s="93"/>
      <c r="EU1084" s="110"/>
      <c r="EV1084" s="118"/>
      <c r="EW1084" s="93"/>
      <c r="EX1084" s="93"/>
      <c r="EY1084" s="110"/>
      <c r="EZ1084" s="118"/>
      <c r="FA1084" s="93"/>
      <c r="FB1084" s="93"/>
      <c r="FC1084" s="110"/>
      <c r="FD1084" s="118"/>
      <c r="FE1084" s="93"/>
      <c r="FF1084" s="93"/>
      <c r="FG1084" s="110"/>
      <c r="FH1084" s="118"/>
      <c r="FI1084" s="93"/>
      <c r="FJ1084" s="93"/>
      <c r="FK1084" s="110"/>
      <c r="FL1084" s="118"/>
      <c r="FM1084" s="93"/>
      <c r="FN1084" s="93"/>
      <c r="FO1084" s="110"/>
      <c r="FP1084" s="118"/>
      <c r="FQ1084" s="93"/>
      <c r="FR1084" s="93"/>
      <c r="FS1084" s="110"/>
      <c r="FT1084" s="118"/>
      <c r="FU1084" s="93"/>
      <c r="FV1084" s="93"/>
      <c r="FW1084" s="110"/>
      <c r="FX1084" s="118"/>
      <c r="FY1084" s="93"/>
      <c r="FZ1084" s="93"/>
      <c r="GA1084" s="110"/>
      <c r="GB1084" s="118"/>
      <c r="GC1084" s="93"/>
      <c r="GD1084" s="93"/>
      <c r="GE1084" s="110"/>
      <c r="GF1084" s="118"/>
      <c r="GG1084" s="93"/>
      <c r="GH1084" s="93"/>
      <c r="GI1084" s="110"/>
      <c r="GJ1084" s="118"/>
      <c r="GK1084" s="93"/>
      <c r="GL1084" s="93"/>
      <c r="GM1084" s="110"/>
      <c r="GN1084" s="118"/>
      <c r="GO1084" s="93"/>
      <c r="GP1084" s="93"/>
      <c r="GQ1084" s="110"/>
    </row>
    <row r="1085" spans="1:199" ht="15.75" x14ac:dyDescent="0.25">
      <c r="A1085">
        <f t="shared" si="744"/>
        <v>1</v>
      </c>
      <c r="B1085">
        <f t="shared" si="745"/>
        <v>1900</v>
      </c>
      <c r="D1085" s="93"/>
      <c r="E1085" s="93"/>
      <c r="F1085" s="93"/>
      <c r="G1085" s="110"/>
      <c r="H1085" s="118"/>
      <c r="I1085" s="93"/>
      <c r="J1085" s="93"/>
      <c r="K1085" s="110"/>
      <c r="L1085" s="118"/>
      <c r="M1085" s="93"/>
      <c r="N1085" s="93"/>
      <c r="O1085" s="110"/>
      <c r="P1085" s="118"/>
      <c r="Q1085" s="93"/>
      <c r="R1085" s="93"/>
      <c r="S1085" s="110"/>
      <c r="T1085" s="118"/>
      <c r="U1085" s="93"/>
      <c r="V1085" s="93"/>
      <c r="W1085" s="110"/>
      <c r="X1085" s="118"/>
      <c r="Y1085" s="93"/>
      <c r="Z1085" s="93"/>
      <c r="AA1085" s="110"/>
      <c r="AB1085" s="118"/>
      <c r="AC1085" s="93"/>
      <c r="AD1085" s="93"/>
      <c r="AE1085" s="110"/>
      <c r="AF1085" s="118"/>
      <c r="AG1085" s="93"/>
      <c r="AH1085" s="93"/>
      <c r="AI1085" s="110"/>
      <c r="AJ1085" s="118"/>
      <c r="AK1085" s="93"/>
      <c r="AL1085" s="93"/>
      <c r="AM1085" s="110"/>
      <c r="AN1085" s="118"/>
      <c r="AO1085" s="93"/>
      <c r="AP1085" s="93"/>
      <c r="AQ1085" s="110"/>
      <c r="AR1085" s="118"/>
      <c r="AS1085" s="93"/>
      <c r="AT1085" s="93"/>
      <c r="AU1085" s="110"/>
      <c r="AV1085" s="118"/>
      <c r="AW1085" s="93"/>
      <c r="AX1085" s="93"/>
      <c r="AY1085" s="110"/>
      <c r="AZ1085" s="118"/>
      <c r="BA1085" s="93"/>
      <c r="BB1085" s="93"/>
      <c r="BC1085" s="110"/>
      <c r="BD1085" s="118"/>
      <c r="BE1085" s="93"/>
      <c r="BF1085" s="93"/>
      <c r="BG1085" s="110"/>
      <c r="BH1085" s="118"/>
      <c r="BI1085" s="93"/>
      <c r="BJ1085" s="93"/>
      <c r="BK1085" s="110"/>
      <c r="BL1085" s="118"/>
      <c r="BM1085" s="93"/>
      <c r="BN1085" s="93"/>
      <c r="BO1085" s="110"/>
      <c r="BP1085" s="118"/>
      <c r="BQ1085" s="93"/>
      <c r="BR1085" s="93"/>
      <c r="BS1085" s="110"/>
      <c r="BT1085" s="118"/>
      <c r="BU1085" s="93"/>
      <c r="BV1085" s="93"/>
      <c r="BW1085" s="110"/>
      <c r="BX1085" s="118"/>
      <c r="BY1085" s="93"/>
      <c r="BZ1085" s="93"/>
      <c r="CA1085" s="110"/>
      <c r="CB1085" s="118"/>
      <c r="CC1085" s="93"/>
      <c r="CD1085" s="93"/>
      <c r="CE1085" s="110"/>
      <c r="CF1085" s="118"/>
      <c r="CG1085" s="93"/>
      <c r="CH1085" s="93"/>
      <c r="CI1085" s="110"/>
      <c r="CJ1085" s="118"/>
      <c r="CK1085" s="93"/>
      <c r="CL1085" s="93"/>
      <c r="CM1085" s="110"/>
      <c r="CN1085" s="118"/>
      <c r="CO1085" s="93"/>
      <c r="CP1085" s="93"/>
      <c r="CQ1085" s="110"/>
      <c r="CR1085" s="118"/>
      <c r="CS1085" s="93"/>
      <c r="CT1085" s="93"/>
      <c r="CU1085" s="110"/>
      <c r="CV1085" s="118"/>
      <c r="CW1085" s="93"/>
      <c r="CX1085" s="93"/>
      <c r="CY1085" s="110"/>
      <c r="CZ1085" s="118"/>
      <c r="DA1085" s="93"/>
      <c r="DB1085" s="93"/>
      <c r="DC1085" s="110"/>
      <c r="DD1085" s="118"/>
      <c r="DE1085" s="93"/>
      <c r="DF1085" s="93"/>
      <c r="DG1085" s="110"/>
      <c r="DH1085" s="118"/>
      <c r="DI1085" s="93"/>
      <c r="DJ1085" s="93"/>
      <c r="DK1085" s="110"/>
      <c r="DL1085" s="118"/>
      <c r="DM1085" s="93"/>
      <c r="DN1085" s="93"/>
      <c r="DO1085" s="110"/>
      <c r="DP1085" s="118"/>
      <c r="DQ1085" s="93"/>
      <c r="DR1085" s="93"/>
      <c r="DS1085" s="110"/>
      <c r="DT1085" s="118"/>
      <c r="DU1085" s="93"/>
      <c r="DV1085" s="93"/>
      <c r="DW1085" s="110"/>
      <c r="DX1085" s="118"/>
      <c r="DY1085" s="93"/>
      <c r="DZ1085" s="93"/>
      <c r="EA1085" s="110"/>
      <c r="EB1085" s="118"/>
      <c r="EC1085" s="93"/>
      <c r="ED1085" s="93"/>
      <c r="EE1085" s="110"/>
      <c r="EF1085" s="118"/>
      <c r="EG1085" s="93"/>
      <c r="EH1085" s="93"/>
      <c r="EI1085" s="110"/>
      <c r="EJ1085" s="118"/>
      <c r="EK1085" s="93"/>
      <c r="EL1085" s="93"/>
      <c r="EM1085" s="110"/>
      <c r="EN1085" s="118"/>
      <c r="EO1085" s="93"/>
      <c r="EP1085" s="93"/>
      <c r="EQ1085" s="110"/>
      <c r="ER1085" s="118"/>
      <c r="ES1085" s="93"/>
      <c r="ET1085" s="93"/>
      <c r="EU1085" s="110"/>
      <c r="EV1085" s="118"/>
      <c r="EW1085" s="93"/>
      <c r="EX1085" s="93"/>
      <c r="EY1085" s="110"/>
      <c r="EZ1085" s="118"/>
      <c r="FA1085" s="93"/>
      <c r="FB1085" s="93"/>
      <c r="FC1085" s="110"/>
      <c r="FD1085" s="118"/>
      <c r="FE1085" s="93"/>
      <c r="FF1085" s="93"/>
      <c r="FG1085" s="110"/>
      <c r="FH1085" s="118"/>
      <c r="FI1085" s="93"/>
      <c r="FJ1085" s="93"/>
      <c r="FK1085" s="110"/>
      <c r="FL1085" s="118"/>
      <c r="FM1085" s="93"/>
      <c r="FN1085" s="93"/>
      <c r="FO1085" s="110"/>
      <c r="FP1085" s="118"/>
      <c r="FQ1085" s="93"/>
      <c r="FR1085" s="93"/>
      <c r="FS1085" s="110"/>
      <c r="FT1085" s="118"/>
      <c r="FU1085" s="93"/>
      <c r="FV1085" s="93"/>
      <c r="FW1085" s="110"/>
      <c r="FX1085" s="118"/>
      <c r="FY1085" s="93"/>
      <c r="FZ1085" s="93"/>
      <c r="GA1085" s="110"/>
      <c r="GB1085" s="118"/>
      <c r="GC1085" s="93"/>
      <c r="GD1085" s="93"/>
      <c r="GE1085" s="110"/>
      <c r="GF1085" s="118"/>
      <c r="GG1085" s="93"/>
      <c r="GH1085" s="93"/>
      <c r="GI1085" s="110"/>
      <c r="GJ1085" s="118"/>
      <c r="GK1085" s="93"/>
      <c r="GL1085" s="93"/>
      <c r="GM1085" s="110"/>
      <c r="GN1085" s="118"/>
      <c r="GO1085" s="93"/>
      <c r="GP1085" s="93"/>
      <c r="GQ1085" s="110"/>
    </row>
    <row r="1086" spans="1:199" ht="15.75" x14ac:dyDescent="0.25">
      <c r="A1086">
        <f t="shared" si="744"/>
        <v>1</v>
      </c>
      <c r="B1086">
        <f t="shared" si="745"/>
        <v>1900</v>
      </c>
      <c r="D1086" s="93"/>
      <c r="E1086" s="93"/>
      <c r="F1086" s="93"/>
      <c r="G1086" s="110"/>
      <c r="H1086" s="118"/>
      <c r="I1086" s="93"/>
      <c r="J1086" s="93"/>
      <c r="K1086" s="110"/>
      <c r="L1086" s="118"/>
      <c r="M1086" s="93"/>
      <c r="N1086" s="93"/>
      <c r="O1086" s="110"/>
      <c r="P1086" s="118"/>
      <c r="Q1086" s="93"/>
      <c r="R1086" s="93"/>
      <c r="S1086" s="110"/>
      <c r="T1086" s="118"/>
      <c r="U1086" s="93"/>
      <c r="V1086" s="93"/>
      <c r="W1086" s="110"/>
      <c r="X1086" s="118"/>
      <c r="Y1086" s="93"/>
      <c r="Z1086" s="93"/>
      <c r="AA1086" s="110"/>
      <c r="AB1086" s="118"/>
      <c r="AC1086" s="93"/>
      <c r="AD1086" s="93"/>
      <c r="AE1086" s="110"/>
      <c r="AF1086" s="118"/>
      <c r="AG1086" s="93"/>
      <c r="AH1086" s="93"/>
      <c r="AI1086" s="110"/>
      <c r="AJ1086" s="118"/>
      <c r="AK1086" s="93"/>
      <c r="AL1086" s="93"/>
      <c r="AM1086" s="110"/>
      <c r="AN1086" s="118"/>
      <c r="AO1086" s="93"/>
      <c r="AP1086" s="93"/>
      <c r="AQ1086" s="110"/>
      <c r="AR1086" s="118"/>
      <c r="AS1086" s="93"/>
      <c r="AT1086" s="93"/>
      <c r="AU1086" s="110"/>
      <c r="AV1086" s="118"/>
      <c r="AW1086" s="93"/>
      <c r="AX1086" s="93"/>
      <c r="AY1086" s="110"/>
      <c r="AZ1086" s="118"/>
      <c r="BA1086" s="93"/>
      <c r="BB1086" s="93"/>
      <c r="BC1086" s="110"/>
      <c r="BD1086" s="118"/>
      <c r="BE1086" s="93"/>
      <c r="BF1086" s="93"/>
      <c r="BG1086" s="110"/>
      <c r="BH1086" s="118"/>
      <c r="BI1086" s="93"/>
      <c r="BJ1086" s="93"/>
      <c r="BK1086" s="110"/>
      <c r="BL1086" s="118"/>
      <c r="BM1086" s="93"/>
      <c r="BN1086" s="93"/>
      <c r="BO1086" s="110"/>
      <c r="BP1086" s="118"/>
      <c r="BQ1086" s="93"/>
      <c r="BR1086" s="93"/>
      <c r="BS1086" s="110"/>
      <c r="BT1086" s="118"/>
      <c r="BU1086" s="93"/>
      <c r="BV1086" s="93"/>
      <c r="BW1086" s="110"/>
      <c r="BX1086" s="118"/>
      <c r="BY1086" s="93"/>
      <c r="BZ1086" s="93"/>
      <c r="CA1086" s="110"/>
      <c r="CB1086" s="118"/>
      <c r="CC1086" s="93"/>
      <c r="CD1086" s="93"/>
      <c r="CE1086" s="110"/>
      <c r="CF1086" s="118"/>
      <c r="CG1086" s="93"/>
      <c r="CH1086" s="93"/>
      <c r="CI1086" s="110"/>
      <c r="CJ1086" s="118"/>
      <c r="CK1086" s="93"/>
      <c r="CL1086" s="93"/>
      <c r="CM1086" s="110"/>
      <c r="CN1086" s="118"/>
      <c r="CO1086" s="93"/>
      <c r="CP1086" s="93"/>
      <c r="CQ1086" s="110"/>
      <c r="CR1086" s="118"/>
      <c r="CS1086" s="93"/>
      <c r="CT1086" s="93"/>
      <c r="CU1086" s="110"/>
      <c r="CV1086" s="118"/>
      <c r="CW1086" s="93"/>
      <c r="CX1086" s="93"/>
      <c r="CY1086" s="110"/>
      <c r="CZ1086" s="118"/>
      <c r="DA1086" s="93"/>
      <c r="DB1086" s="93"/>
      <c r="DC1086" s="110"/>
      <c r="DD1086" s="118"/>
      <c r="DE1086" s="93"/>
      <c r="DF1086" s="93"/>
      <c r="DG1086" s="110"/>
      <c r="DH1086" s="118"/>
      <c r="DI1086" s="93"/>
      <c r="DJ1086" s="93"/>
      <c r="DK1086" s="110"/>
      <c r="DL1086" s="118"/>
      <c r="DM1086" s="93"/>
      <c r="DN1086" s="93"/>
      <c r="DO1086" s="110"/>
      <c r="DP1086" s="118"/>
      <c r="DQ1086" s="93"/>
      <c r="DR1086" s="93"/>
      <c r="DS1086" s="110"/>
      <c r="DT1086" s="118"/>
      <c r="DU1086" s="93"/>
      <c r="DV1086" s="93"/>
      <c r="DW1086" s="110"/>
      <c r="DX1086" s="118"/>
      <c r="DY1086" s="93"/>
      <c r="DZ1086" s="93"/>
      <c r="EA1086" s="110"/>
      <c r="EB1086" s="118"/>
      <c r="EC1086" s="93"/>
      <c r="ED1086" s="93"/>
      <c r="EE1086" s="110"/>
      <c r="EF1086" s="118"/>
      <c r="EG1086" s="93"/>
      <c r="EH1086" s="93"/>
      <c r="EI1086" s="110"/>
      <c r="EJ1086" s="118"/>
      <c r="EK1086" s="93"/>
      <c r="EL1086" s="93"/>
      <c r="EM1086" s="110"/>
      <c r="EN1086" s="118"/>
      <c r="EO1086" s="93"/>
      <c r="EP1086" s="93"/>
      <c r="EQ1086" s="110"/>
      <c r="ER1086" s="118"/>
      <c r="ES1086" s="93"/>
      <c r="ET1086" s="93"/>
      <c r="EU1086" s="110"/>
      <c r="EV1086" s="118"/>
      <c r="EW1086" s="93"/>
      <c r="EX1086" s="93"/>
      <c r="EY1086" s="110"/>
      <c r="EZ1086" s="118"/>
      <c r="FA1086" s="93"/>
      <c r="FB1086" s="93"/>
      <c r="FC1086" s="110"/>
      <c r="FD1086" s="118"/>
      <c r="FE1086" s="93"/>
      <c r="FF1086" s="93"/>
      <c r="FG1086" s="110"/>
      <c r="FH1086" s="118"/>
      <c r="FI1086" s="93"/>
      <c r="FJ1086" s="93"/>
      <c r="FK1086" s="110"/>
      <c r="FL1086" s="118"/>
      <c r="FM1086" s="93"/>
      <c r="FN1086" s="93"/>
      <c r="FO1086" s="110"/>
      <c r="FP1086" s="118"/>
      <c r="FQ1086" s="93"/>
      <c r="FR1086" s="93"/>
      <c r="FS1086" s="110"/>
      <c r="FT1086" s="118"/>
      <c r="FU1086" s="93"/>
      <c r="FV1086" s="93"/>
      <c r="FW1086" s="110"/>
      <c r="FX1086" s="118"/>
      <c r="FY1086" s="93"/>
      <c r="FZ1086" s="93"/>
      <c r="GA1086" s="110"/>
      <c r="GB1086" s="118"/>
      <c r="GC1086" s="93"/>
      <c r="GD1086" s="93"/>
      <c r="GE1086" s="110"/>
      <c r="GF1086" s="118"/>
      <c r="GG1086" s="93"/>
      <c r="GH1086" s="93"/>
      <c r="GI1086" s="110"/>
      <c r="GJ1086" s="118"/>
      <c r="GK1086" s="93"/>
      <c r="GL1086" s="93"/>
      <c r="GM1086" s="110"/>
      <c r="GN1086" s="118"/>
      <c r="GO1086" s="93"/>
      <c r="GP1086" s="93"/>
      <c r="GQ1086" s="110"/>
    </row>
    <row r="1087" spans="1:199" ht="15.75" x14ac:dyDescent="0.25">
      <c r="A1087">
        <f t="shared" si="744"/>
        <v>1</v>
      </c>
      <c r="B1087">
        <f t="shared" si="745"/>
        <v>1900</v>
      </c>
      <c r="D1087" s="93"/>
      <c r="E1087" s="93"/>
      <c r="F1087" s="93"/>
      <c r="G1087" s="110"/>
      <c r="H1087" s="118"/>
      <c r="I1087" s="93"/>
      <c r="J1087" s="93"/>
      <c r="K1087" s="110"/>
      <c r="L1087" s="118"/>
      <c r="M1087" s="93"/>
      <c r="N1087" s="93"/>
      <c r="O1087" s="110"/>
      <c r="P1087" s="118"/>
      <c r="Q1087" s="93"/>
      <c r="R1087" s="93"/>
      <c r="S1087" s="110"/>
      <c r="T1087" s="118"/>
      <c r="U1087" s="93"/>
      <c r="V1087" s="93"/>
      <c r="W1087" s="110"/>
      <c r="X1087" s="118"/>
      <c r="Y1087" s="93"/>
      <c r="Z1087" s="93"/>
      <c r="AA1087" s="110"/>
      <c r="AB1087" s="118"/>
      <c r="AC1087" s="93"/>
      <c r="AD1087" s="93"/>
      <c r="AE1087" s="110"/>
      <c r="AF1087" s="118"/>
      <c r="AG1087" s="93"/>
      <c r="AH1087" s="93"/>
      <c r="AI1087" s="110"/>
      <c r="AJ1087" s="118"/>
      <c r="AK1087" s="93"/>
      <c r="AL1087" s="93"/>
      <c r="AM1087" s="110"/>
      <c r="AN1087" s="118"/>
      <c r="AO1087" s="93"/>
      <c r="AP1087" s="93"/>
      <c r="AQ1087" s="110"/>
      <c r="AR1087" s="118"/>
      <c r="AS1087" s="93"/>
      <c r="AT1087" s="93"/>
      <c r="AU1087" s="110"/>
      <c r="AV1087" s="118"/>
      <c r="AW1087" s="93"/>
      <c r="AX1087" s="93"/>
      <c r="AY1087" s="110"/>
      <c r="AZ1087" s="118"/>
      <c r="BA1087" s="93"/>
      <c r="BB1087" s="93"/>
      <c r="BC1087" s="110"/>
      <c r="BD1087" s="118"/>
      <c r="BE1087" s="93"/>
      <c r="BF1087" s="93"/>
      <c r="BG1087" s="110"/>
      <c r="BH1087" s="118"/>
      <c r="BI1087" s="93"/>
      <c r="BJ1087" s="93"/>
      <c r="BK1087" s="110"/>
      <c r="BL1087" s="118"/>
      <c r="BM1087" s="93"/>
      <c r="BN1087" s="93"/>
      <c r="BO1087" s="110"/>
      <c r="BP1087" s="118"/>
      <c r="BQ1087" s="93"/>
      <c r="BR1087" s="93"/>
      <c r="BS1087" s="110"/>
      <c r="BT1087" s="118"/>
      <c r="BU1087" s="93"/>
      <c r="BV1087" s="93"/>
      <c r="BW1087" s="110"/>
      <c r="BX1087" s="118"/>
      <c r="BY1087" s="93"/>
      <c r="BZ1087" s="93"/>
      <c r="CA1087" s="110"/>
      <c r="CB1087" s="118"/>
      <c r="CC1087" s="93"/>
      <c r="CD1087" s="93"/>
      <c r="CE1087" s="110"/>
      <c r="CF1087" s="118"/>
      <c r="CG1087" s="93"/>
      <c r="CH1087" s="93"/>
      <c r="CI1087" s="110"/>
      <c r="CJ1087" s="118"/>
      <c r="CK1087" s="93"/>
      <c r="CL1087" s="93"/>
      <c r="CM1087" s="110"/>
      <c r="CN1087" s="118"/>
      <c r="CO1087" s="93"/>
      <c r="CP1087" s="93"/>
      <c r="CQ1087" s="110"/>
      <c r="CR1087" s="118"/>
      <c r="CS1087" s="93"/>
      <c r="CT1087" s="93"/>
      <c r="CU1087" s="110"/>
      <c r="CV1087" s="118"/>
      <c r="CW1087" s="93"/>
      <c r="CX1087" s="93"/>
      <c r="CY1087" s="110"/>
      <c r="CZ1087" s="118"/>
      <c r="DA1087" s="93"/>
      <c r="DB1087" s="93"/>
      <c r="DC1087" s="110"/>
      <c r="DD1087" s="118"/>
      <c r="DE1087" s="93"/>
      <c r="DF1087" s="93"/>
      <c r="DG1087" s="110"/>
      <c r="DH1087" s="118"/>
      <c r="DI1087" s="93"/>
      <c r="DJ1087" s="93"/>
      <c r="DK1087" s="110"/>
      <c r="DL1087" s="118"/>
      <c r="DM1087" s="93"/>
      <c r="DN1087" s="93"/>
      <c r="DO1087" s="110"/>
      <c r="DP1087" s="118"/>
      <c r="DQ1087" s="93"/>
      <c r="DR1087" s="93"/>
      <c r="DS1087" s="110"/>
      <c r="DT1087" s="118"/>
      <c r="DU1087" s="93"/>
      <c r="DV1087" s="93"/>
      <c r="DW1087" s="110"/>
      <c r="DX1087" s="118"/>
      <c r="DY1087" s="93"/>
      <c r="DZ1087" s="93"/>
      <c r="EA1087" s="110"/>
      <c r="EB1087" s="118"/>
      <c r="EC1087" s="93"/>
      <c r="ED1087" s="93"/>
      <c r="EE1087" s="110"/>
      <c r="EF1087" s="118"/>
      <c r="EG1087" s="93"/>
      <c r="EH1087" s="93"/>
      <c r="EI1087" s="110"/>
      <c r="EJ1087" s="118"/>
      <c r="EK1087" s="93"/>
      <c r="EL1087" s="93"/>
      <c r="EM1087" s="110"/>
      <c r="EN1087" s="118"/>
      <c r="EO1087" s="93"/>
      <c r="EP1087" s="93"/>
      <c r="EQ1087" s="110"/>
      <c r="ER1087" s="118"/>
      <c r="ES1087" s="93"/>
      <c r="ET1087" s="93"/>
      <c r="EU1087" s="110"/>
      <c r="EV1087" s="118"/>
      <c r="EW1087" s="93"/>
      <c r="EX1087" s="93"/>
      <c r="EY1087" s="110"/>
      <c r="EZ1087" s="118"/>
      <c r="FA1087" s="93"/>
      <c r="FB1087" s="93"/>
      <c r="FC1087" s="110"/>
      <c r="FD1087" s="118"/>
      <c r="FE1087" s="93"/>
      <c r="FF1087" s="93"/>
      <c r="FG1087" s="110"/>
      <c r="FH1087" s="118"/>
      <c r="FI1087" s="93"/>
      <c r="FJ1087" s="93"/>
      <c r="FK1087" s="110"/>
      <c r="FL1087" s="118"/>
      <c r="FM1087" s="93"/>
      <c r="FN1087" s="93"/>
      <c r="FO1087" s="110"/>
      <c r="FP1087" s="118"/>
      <c r="FQ1087" s="93"/>
      <c r="FR1087" s="93"/>
      <c r="FS1087" s="110"/>
      <c r="FT1087" s="118"/>
      <c r="FU1087" s="93"/>
      <c r="FV1087" s="93"/>
      <c r="FW1087" s="110"/>
      <c r="FX1087" s="118"/>
      <c r="FY1087" s="93"/>
      <c r="FZ1087" s="93"/>
      <c r="GA1087" s="110"/>
      <c r="GB1087" s="118"/>
      <c r="GC1087" s="93"/>
      <c r="GD1087" s="93"/>
      <c r="GE1087" s="110"/>
      <c r="GF1087" s="118"/>
      <c r="GG1087" s="93"/>
      <c r="GH1087" s="93"/>
      <c r="GI1087" s="110"/>
      <c r="GJ1087" s="118"/>
      <c r="GK1087" s="93"/>
      <c r="GL1087" s="93"/>
      <c r="GM1087" s="110"/>
      <c r="GN1087" s="118"/>
      <c r="GO1087" s="93"/>
      <c r="GP1087" s="93"/>
      <c r="GQ1087" s="110"/>
    </row>
    <row r="1088" spans="1:199" ht="15.75" x14ac:dyDescent="0.25">
      <c r="A1088">
        <f t="shared" ref="A1088:A1151" si="746">MONTH(C1088)</f>
        <v>1</v>
      </c>
      <c r="B1088">
        <f t="shared" ref="B1088:B1151" si="747">YEAR(C1088)</f>
        <v>1900</v>
      </c>
      <c r="D1088" s="93"/>
      <c r="E1088" s="93"/>
      <c r="F1088" s="93"/>
      <c r="G1088" s="110"/>
      <c r="H1088" s="118"/>
      <c r="I1088" s="93"/>
      <c r="J1088" s="93"/>
      <c r="K1088" s="110"/>
      <c r="L1088" s="118"/>
      <c r="M1088" s="93"/>
      <c r="N1088" s="93"/>
      <c r="O1088" s="110"/>
      <c r="P1088" s="118"/>
      <c r="Q1088" s="93"/>
      <c r="R1088" s="93"/>
      <c r="S1088" s="110"/>
      <c r="T1088" s="118"/>
      <c r="U1088" s="93"/>
      <c r="V1088" s="93"/>
      <c r="W1088" s="110"/>
      <c r="X1088" s="118"/>
      <c r="Y1088" s="93"/>
      <c r="Z1088" s="93"/>
      <c r="AA1088" s="110"/>
      <c r="AB1088" s="118"/>
      <c r="AC1088" s="93"/>
      <c r="AD1088" s="93"/>
      <c r="AE1088" s="110"/>
      <c r="AF1088" s="118"/>
      <c r="AG1088" s="93"/>
      <c r="AH1088" s="93"/>
      <c r="AI1088" s="110"/>
      <c r="AJ1088" s="118"/>
      <c r="AK1088" s="93"/>
      <c r="AL1088" s="93"/>
      <c r="AM1088" s="110"/>
      <c r="AN1088" s="118"/>
      <c r="AO1088" s="93"/>
      <c r="AP1088" s="93"/>
      <c r="AQ1088" s="110"/>
      <c r="AR1088" s="118"/>
      <c r="AS1088" s="93"/>
      <c r="AT1088" s="93"/>
      <c r="AU1088" s="110"/>
      <c r="AV1088" s="118"/>
      <c r="AW1088" s="93"/>
      <c r="AX1088" s="93"/>
      <c r="AY1088" s="110"/>
      <c r="AZ1088" s="118"/>
      <c r="BA1088" s="93"/>
      <c r="BB1088" s="93"/>
      <c r="BC1088" s="110"/>
      <c r="BD1088" s="118"/>
      <c r="BE1088" s="93"/>
      <c r="BF1088" s="93"/>
      <c r="BG1088" s="110"/>
      <c r="BH1088" s="118"/>
      <c r="BI1088" s="93"/>
      <c r="BJ1088" s="93"/>
      <c r="BK1088" s="110"/>
      <c r="BL1088" s="118"/>
      <c r="BM1088" s="93"/>
      <c r="BN1088" s="93"/>
      <c r="BO1088" s="110"/>
      <c r="BP1088" s="118"/>
      <c r="BQ1088" s="93"/>
      <c r="BR1088" s="93"/>
      <c r="BS1088" s="110"/>
      <c r="BT1088" s="118"/>
      <c r="BU1088" s="93"/>
      <c r="BV1088" s="93"/>
      <c r="BW1088" s="110"/>
      <c r="BX1088" s="118"/>
      <c r="BY1088" s="93"/>
      <c r="BZ1088" s="93"/>
      <c r="CA1088" s="110"/>
      <c r="CB1088" s="118"/>
      <c r="CC1088" s="93"/>
      <c r="CD1088" s="93"/>
      <c r="CE1088" s="110"/>
      <c r="CF1088" s="118"/>
      <c r="CG1088" s="93"/>
      <c r="CH1088" s="93"/>
      <c r="CI1088" s="110"/>
      <c r="CJ1088" s="118"/>
      <c r="CK1088" s="93"/>
      <c r="CL1088" s="93"/>
      <c r="CM1088" s="110"/>
      <c r="CN1088" s="118"/>
      <c r="CO1088" s="93"/>
      <c r="CP1088" s="93"/>
      <c r="CQ1088" s="110"/>
      <c r="CR1088" s="118"/>
      <c r="CS1088" s="93"/>
      <c r="CT1088" s="93"/>
      <c r="CU1088" s="110"/>
      <c r="CV1088" s="118"/>
      <c r="CW1088" s="93"/>
      <c r="CX1088" s="93"/>
      <c r="CY1088" s="110"/>
      <c r="CZ1088" s="118"/>
      <c r="DA1088" s="93"/>
      <c r="DB1088" s="93"/>
      <c r="DC1088" s="110"/>
      <c r="DD1088" s="118"/>
      <c r="DE1088" s="93"/>
      <c r="DF1088" s="93"/>
      <c r="DG1088" s="110"/>
      <c r="DH1088" s="118"/>
      <c r="DI1088" s="93"/>
      <c r="DJ1088" s="93"/>
      <c r="DK1088" s="110"/>
      <c r="DL1088" s="118"/>
      <c r="DM1088" s="93"/>
      <c r="DN1088" s="93"/>
      <c r="DO1088" s="110"/>
      <c r="DP1088" s="118"/>
      <c r="DQ1088" s="93"/>
      <c r="DR1088" s="93"/>
      <c r="DS1088" s="110"/>
      <c r="DT1088" s="118"/>
      <c r="DU1088" s="93"/>
      <c r="DV1088" s="93"/>
      <c r="DW1088" s="110"/>
      <c r="DX1088" s="118"/>
      <c r="DY1088" s="93"/>
      <c r="DZ1088" s="93"/>
      <c r="EA1088" s="110"/>
      <c r="EB1088" s="118"/>
      <c r="EC1088" s="93"/>
      <c r="ED1088" s="93"/>
      <c r="EE1088" s="110"/>
      <c r="EF1088" s="118"/>
      <c r="EG1088" s="93"/>
      <c r="EH1088" s="93"/>
      <c r="EI1088" s="110"/>
      <c r="EJ1088" s="118"/>
      <c r="EK1088" s="93"/>
      <c r="EL1088" s="93"/>
      <c r="EM1088" s="110"/>
      <c r="EN1088" s="118"/>
      <c r="EO1088" s="93"/>
      <c r="EP1088" s="93"/>
      <c r="EQ1088" s="110"/>
      <c r="ER1088" s="118"/>
      <c r="ES1088" s="93"/>
      <c r="ET1088" s="93"/>
      <c r="EU1088" s="110"/>
      <c r="EV1088" s="118"/>
      <c r="EW1088" s="93"/>
      <c r="EX1088" s="93"/>
      <c r="EY1088" s="110"/>
      <c r="EZ1088" s="118"/>
      <c r="FA1088" s="93"/>
      <c r="FB1088" s="93"/>
      <c r="FC1088" s="110"/>
      <c r="FD1088" s="118"/>
      <c r="FE1088" s="93"/>
      <c r="FF1088" s="93"/>
      <c r="FG1088" s="110"/>
      <c r="FH1088" s="118"/>
      <c r="FI1088" s="93"/>
      <c r="FJ1088" s="93"/>
      <c r="FK1088" s="110"/>
      <c r="FL1088" s="118"/>
      <c r="FM1088" s="93"/>
      <c r="FN1088" s="93"/>
      <c r="FO1088" s="110"/>
      <c r="FP1088" s="118"/>
      <c r="FQ1088" s="93"/>
      <c r="FR1088" s="93"/>
      <c r="FS1088" s="110"/>
      <c r="FT1088" s="118"/>
      <c r="FU1088" s="93"/>
      <c r="FV1088" s="93"/>
      <c r="FW1088" s="110"/>
      <c r="FX1088" s="118"/>
      <c r="FY1088" s="93"/>
      <c r="FZ1088" s="93"/>
      <c r="GA1088" s="110"/>
      <c r="GB1088" s="118"/>
      <c r="GC1088" s="93"/>
      <c r="GD1088" s="93"/>
      <c r="GE1088" s="110"/>
      <c r="GF1088" s="118"/>
      <c r="GG1088" s="93"/>
      <c r="GH1088" s="93"/>
      <c r="GI1088" s="110"/>
      <c r="GJ1088" s="118"/>
      <c r="GK1088" s="93"/>
      <c r="GL1088" s="93"/>
      <c r="GM1088" s="110"/>
      <c r="GN1088" s="118"/>
      <c r="GO1088" s="93"/>
      <c r="GP1088" s="93"/>
      <c r="GQ1088" s="110"/>
    </row>
    <row r="1089" spans="1:199" ht="15.75" x14ac:dyDescent="0.25">
      <c r="A1089">
        <f t="shared" si="746"/>
        <v>1</v>
      </c>
      <c r="B1089">
        <f t="shared" si="747"/>
        <v>1900</v>
      </c>
      <c r="D1089" s="93"/>
      <c r="E1089" s="93"/>
      <c r="F1089" s="93"/>
      <c r="G1089" s="110"/>
      <c r="H1089" s="118"/>
      <c r="I1089" s="93"/>
      <c r="J1089" s="93"/>
      <c r="K1089" s="110"/>
      <c r="L1089" s="118"/>
      <c r="M1089" s="93"/>
      <c r="N1089" s="93"/>
      <c r="O1089" s="110"/>
      <c r="P1089" s="118"/>
      <c r="Q1089" s="93"/>
      <c r="R1089" s="93"/>
      <c r="S1089" s="110"/>
      <c r="T1089" s="118"/>
      <c r="U1089" s="93"/>
      <c r="V1089" s="93"/>
      <c r="W1089" s="110"/>
      <c r="X1089" s="118"/>
      <c r="Y1089" s="93"/>
      <c r="Z1089" s="93"/>
      <c r="AA1089" s="110"/>
      <c r="AB1089" s="118"/>
      <c r="AC1089" s="93"/>
      <c r="AD1089" s="93"/>
      <c r="AE1089" s="110"/>
      <c r="AF1089" s="118"/>
      <c r="AG1089" s="93"/>
      <c r="AH1089" s="93"/>
      <c r="AI1089" s="110"/>
      <c r="AJ1089" s="118"/>
      <c r="AK1089" s="93"/>
      <c r="AL1089" s="93"/>
      <c r="AM1089" s="110"/>
      <c r="AN1089" s="118"/>
      <c r="AO1089" s="93"/>
      <c r="AP1089" s="93"/>
      <c r="AQ1089" s="110"/>
      <c r="AR1089" s="118"/>
      <c r="AS1089" s="93"/>
      <c r="AT1089" s="93"/>
      <c r="AU1089" s="110"/>
      <c r="AV1089" s="118"/>
      <c r="AW1089" s="93"/>
      <c r="AX1089" s="93"/>
      <c r="AY1089" s="110"/>
      <c r="AZ1089" s="118"/>
      <c r="BA1089" s="93"/>
      <c r="BB1089" s="93"/>
      <c r="BC1089" s="110"/>
      <c r="BD1089" s="118"/>
      <c r="BE1089" s="93"/>
      <c r="BF1089" s="93"/>
      <c r="BG1089" s="110"/>
      <c r="BH1089" s="118"/>
      <c r="BI1089" s="93"/>
      <c r="BJ1089" s="93"/>
      <c r="BK1089" s="110"/>
      <c r="BL1089" s="118"/>
      <c r="BM1089" s="93"/>
      <c r="BN1089" s="93"/>
      <c r="BO1089" s="110"/>
      <c r="BP1089" s="118"/>
      <c r="BQ1089" s="93"/>
      <c r="BR1089" s="93"/>
      <c r="BS1089" s="110"/>
      <c r="BT1089" s="118"/>
      <c r="BU1089" s="93"/>
      <c r="BV1089" s="93"/>
      <c r="BW1089" s="110"/>
      <c r="BX1089" s="118"/>
      <c r="BY1089" s="93"/>
      <c r="BZ1089" s="93"/>
      <c r="CA1089" s="110"/>
      <c r="CB1089" s="118"/>
      <c r="CC1089" s="93"/>
      <c r="CD1089" s="93"/>
      <c r="CE1089" s="110"/>
      <c r="CF1089" s="118"/>
      <c r="CG1089" s="93"/>
      <c r="CH1089" s="93"/>
      <c r="CI1089" s="110"/>
      <c r="CJ1089" s="118"/>
      <c r="CK1089" s="93"/>
      <c r="CL1089" s="93"/>
      <c r="CM1089" s="110"/>
      <c r="CN1089" s="118"/>
      <c r="CO1089" s="93"/>
      <c r="CP1089" s="93"/>
      <c r="CQ1089" s="110"/>
      <c r="CR1089" s="118"/>
      <c r="CS1089" s="93"/>
      <c r="CT1089" s="93"/>
      <c r="CU1089" s="110"/>
      <c r="CV1089" s="118"/>
      <c r="CW1089" s="93"/>
      <c r="CX1089" s="93"/>
      <c r="CY1089" s="110"/>
      <c r="CZ1089" s="118"/>
      <c r="DA1089" s="93"/>
      <c r="DB1089" s="93"/>
      <c r="DC1089" s="110"/>
      <c r="DD1089" s="118"/>
      <c r="DE1089" s="93"/>
      <c r="DF1089" s="93"/>
      <c r="DG1089" s="110"/>
      <c r="DH1089" s="118"/>
      <c r="DI1089" s="93"/>
      <c r="DJ1089" s="93"/>
      <c r="DK1089" s="110"/>
      <c r="DL1089" s="118"/>
      <c r="DM1089" s="93"/>
      <c r="DN1089" s="93"/>
      <c r="DO1089" s="110"/>
      <c r="DP1089" s="118"/>
      <c r="DQ1089" s="93"/>
      <c r="DR1089" s="93"/>
      <c r="DS1089" s="110"/>
      <c r="DT1089" s="118"/>
      <c r="DU1089" s="93"/>
      <c r="DV1089" s="93"/>
      <c r="DW1089" s="110"/>
      <c r="DX1089" s="118"/>
      <c r="DY1089" s="93"/>
      <c r="DZ1089" s="93"/>
      <c r="EA1089" s="110"/>
      <c r="EB1089" s="118"/>
      <c r="EC1089" s="93"/>
      <c r="ED1089" s="93"/>
      <c r="EE1089" s="110"/>
      <c r="EF1089" s="118"/>
      <c r="EG1089" s="93"/>
      <c r="EH1089" s="93"/>
      <c r="EI1089" s="110"/>
      <c r="EJ1089" s="118"/>
      <c r="EK1089" s="93"/>
      <c r="EL1089" s="93"/>
      <c r="EM1089" s="110"/>
      <c r="EN1089" s="118"/>
      <c r="EO1089" s="93"/>
      <c r="EP1089" s="93"/>
      <c r="EQ1089" s="110"/>
      <c r="ER1089" s="118"/>
      <c r="ES1089" s="93"/>
      <c r="ET1089" s="93"/>
      <c r="EU1089" s="110"/>
      <c r="EV1089" s="118"/>
      <c r="EW1089" s="93"/>
      <c r="EX1089" s="93"/>
      <c r="EY1089" s="110"/>
      <c r="EZ1089" s="118"/>
      <c r="FA1089" s="93"/>
      <c r="FB1089" s="93"/>
      <c r="FC1089" s="110"/>
      <c r="FD1089" s="118"/>
      <c r="FE1089" s="93"/>
      <c r="FF1089" s="93"/>
      <c r="FG1089" s="110"/>
      <c r="FH1089" s="118"/>
      <c r="FI1089" s="93"/>
      <c r="FJ1089" s="93"/>
      <c r="FK1089" s="110"/>
      <c r="FL1089" s="118"/>
      <c r="FM1089" s="93"/>
      <c r="FN1089" s="93"/>
      <c r="FO1089" s="110"/>
      <c r="FP1089" s="118"/>
      <c r="FQ1089" s="93"/>
      <c r="FR1089" s="93"/>
      <c r="FS1089" s="110"/>
      <c r="FT1089" s="118"/>
      <c r="FU1089" s="93"/>
      <c r="FV1089" s="93"/>
      <c r="FW1089" s="110"/>
      <c r="FX1089" s="118"/>
      <c r="FY1089" s="93"/>
      <c r="FZ1089" s="93"/>
      <c r="GA1089" s="110"/>
      <c r="GB1089" s="118"/>
      <c r="GC1089" s="93"/>
      <c r="GD1089" s="93"/>
      <c r="GE1089" s="110"/>
      <c r="GF1089" s="118"/>
      <c r="GG1089" s="93"/>
      <c r="GH1089" s="93"/>
      <c r="GI1089" s="110"/>
      <c r="GJ1089" s="118"/>
      <c r="GK1089" s="93"/>
      <c r="GL1089" s="93"/>
      <c r="GM1089" s="110"/>
      <c r="GN1089" s="118"/>
      <c r="GO1089" s="93"/>
      <c r="GP1089" s="93"/>
      <c r="GQ1089" s="110"/>
    </row>
    <row r="1090" spans="1:199" ht="15.75" x14ac:dyDescent="0.25">
      <c r="A1090">
        <f t="shared" si="746"/>
        <v>1</v>
      </c>
      <c r="B1090">
        <f t="shared" si="747"/>
        <v>1900</v>
      </c>
      <c r="D1090" s="93"/>
      <c r="E1090" s="93"/>
      <c r="F1090" s="93"/>
      <c r="G1090" s="110"/>
      <c r="H1090" s="118"/>
      <c r="I1090" s="93"/>
      <c r="J1090" s="93"/>
      <c r="K1090" s="110"/>
      <c r="L1090" s="118"/>
      <c r="M1090" s="93"/>
      <c r="N1090" s="93"/>
      <c r="O1090" s="110"/>
      <c r="P1090" s="118"/>
      <c r="Q1090" s="93"/>
      <c r="R1090" s="93"/>
      <c r="S1090" s="110"/>
      <c r="T1090" s="118"/>
      <c r="U1090" s="93"/>
      <c r="V1090" s="93"/>
      <c r="W1090" s="110"/>
      <c r="X1090" s="118"/>
      <c r="Y1090" s="93"/>
      <c r="Z1090" s="93"/>
      <c r="AA1090" s="110"/>
      <c r="AB1090" s="118"/>
      <c r="AC1090" s="93"/>
      <c r="AD1090" s="93"/>
      <c r="AE1090" s="110"/>
      <c r="AF1090" s="118"/>
      <c r="AG1090" s="93"/>
      <c r="AH1090" s="93"/>
      <c r="AI1090" s="110"/>
      <c r="AJ1090" s="118"/>
      <c r="AK1090" s="93"/>
      <c r="AL1090" s="93"/>
      <c r="AM1090" s="110"/>
      <c r="AN1090" s="118"/>
      <c r="AO1090" s="93"/>
      <c r="AP1090" s="93"/>
      <c r="AQ1090" s="110"/>
      <c r="AR1090" s="118"/>
      <c r="AS1090" s="93"/>
      <c r="AT1090" s="93"/>
      <c r="AU1090" s="110"/>
      <c r="AV1090" s="118"/>
      <c r="AW1090" s="93"/>
      <c r="AX1090" s="93"/>
      <c r="AY1090" s="110"/>
      <c r="AZ1090" s="118"/>
      <c r="BA1090" s="93"/>
      <c r="BB1090" s="93"/>
      <c r="BC1090" s="110"/>
      <c r="BD1090" s="118"/>
      <c r="BE1090" s="93"/>
      <c r="BF1090" s="93"/>
      <c r="BG1090" s="110"/>
      <c r="BH1090" s="118"/>
      <c r="BI1090" s="93"/>
      <c r="BJ1090" s="93"/>
      <c r="BK1090" s="110"/>
      <c r="BL1090" s="118"/>
      <c r="BM1090" s="93"/>
      <c r="BN1090" s="93"/>
      <c r="BO1090" s="110"/>
      <c r="BP1090" s="118"/>
      <c r="BQ1090" s="93"/>
      <c r="BR1090" s="93"/>
      <c r="BS1090" s="110"/>
      <c r="BT1090" s="118"/>
      <c r="BU1090" s="93"/>
      <c r="BV1090" s="93"/>
      <c r="BW1090" s="110"/>
      <c r="BX1090" s="118"/>
      <c r="BY1090" s="93"/>
      <c r="BZ1090" s="93"/>
      <c r="CA1090" s="110"/>
      <c r="CB1090" s="118"/>
      <c r="CC1090" s="93"/>
      <c r="CD1090" s="93"/>
      <c r="CE1090" s="110"/>
      <c r="CF1090" s="118"/>
      <c r="CG1090" s="93"/>
      <c r="CH1090" s="93"/>
      <c r="CI1090" s="110"/>
      <c r="CJ1090" s="118"/>
      <c r="CK1090" s="93"/>
      <c r="CL1090" s="93"/>
      <c r="CM1090" s="110"/>
      <c r="CN1090" s="118"/>
      <c r="CO1090" s="93"/>
      <c r="CP1090" s="93"/>
      <c r="CQ1090" s="110"/>
      <c r="CR1090" s="118"/>
      <c r="CS1090" s="93"/>
      <c r="CT1090" s="93"/>
      <c r="CU1090" s="110"/>
      <c r="CV1090" s="118"/>
      <c r="CW1090" s="93"/>
      <c r="CX1090" s="93"/>
      <c r="CY1090" s="110"/>
      <c r="CZ1090" s="118"/>
      <c r="DA1090" s="93"/>
      <c r="DB1090" s="93"/>
      <c r="DC1090" s="110"/>
      <c r="DD1090" s="118"/>
      <c r="DE1090" s="93"/>
      <c r="DF1090" s="93"/>
      <c r="DG1090" s="110"/>
      <c r="DH1090" s="118"/>
      <c r="DI1090" s="93"/>
      <c r="DJ1090" s="93"/>
      <c r="DK1090" s="110"/>
      <c r="DL1090" s="118"/>
      <c r="DM1090" s="93"/>
      <c r="DN1090" s="93"/>
      <c r="DO1090" s="110"/>
      <c r="DP1090" s="118"/>
      <c r="DQ1090" s="93"/>
      <c r="DR1090" s="93"/>
      <c r="DS1090" s="110"/>
      <c r="DT1090" s="118"/>
      <c r="DU1090" s="93"/>
      <c r="DV1090" s="93"/>
      <c r="DW1090" s="110"/>
      <c r="DX1090" s="118"/>
      <c r="DY1090" s="93"/>
      <c r="DZ1090" s="93"/>
      <c r="EA1090" s="110"/>
      <c r="EB1090" s="118"/>
      <c r="EC1090" s="93"/>
      <c r="ED1090" s="93"/>
      <c r="EE1090" s="110"/>
      <c r="EF1090" s="118"/>
      <c r="EG1090" s="93"/>
      <c r="EH1090" s="93"/>
      <c r="EI1090" s="110"/>
      <c r="EJ1090" s="118"/>
      <c r="EK1090" s="93"/>
      <c r="EL1090" s="93"/>
      <c r="EM1090" s="110"/>
      <c r="EN1090" s="118"/>
      <c r="EO1090" s="93"/>
      <c r="EP1090" s="93"/>
      <c r="EQ1090" s="110"/>
      <c r="ER1090" s="118"/>
      <c r="ES1090" s="93"/>
      <c r="ET1090" s="93"/>
      <c r="EU1090" s="110"/>
      <c r="EV1090" s="118"/>
      <c r="EW1090" s="93"/>
      <c r="EX1090" s="93"/>
      <c r="EY1090" s="110"/>
      <c r="EZ1090" s="118"/>
      <c r="FA1090" s="93"/>
      <c r="FB1090" s="93"/>
      <c r="FC1090" s="110"/>
      <c r="FD1090" s="118"/>
      <c r="FE1090" s="93"/>
      <c r="FF1090" s="93"/>
      <c r="FG1090" s="110"/>
      <c r="FH1090" s="118"/>
      <c r="FI1090" s="93"/>
      <c r="FJ1090" s="93"/>
      <c r="FK1090" s="110"/>
      <c r="FL1090" s="118"/>
      <c r="FM1090" s="93"/>
      <c r="FN1090" s="93"/>
      <c r="FO1090" s="110"/>
      <c r="FP1090" s="118"/>
      <c r="FQ1090" s="93"/>
      <c r="FR1090" s="93"/>
      <c r="FS1090" s="110"/>
      <c r="FT1090" s="118"/>
      <c r="FU1090" s="93"/>
      <c r="FV1090" s="93"/>
      <c r="FW1090" s="110"/>
      <c r="FX1090" s="118"/>
      <c r="FY1090" s="93"/>
      <c r="FZ1090" s="93"/>
      <c r="GA1090" s="110"/>
      <c r="GB1090" s="118"/>
      <c r="GC1090" s="93"/>
      <c r="GD1090" s="93"/>
      <c r="GE1090" s="110"/>
      <c r="GF1090" s="118"/>
      <c r="GG1090" s="93"/>
      <c r="GH1090" s="93"/>
      <c r="GI1090" s="110"/>
      <c r="GJ1090" s="118"/>
      <c r="GK1090" s="93"/>
      <c r="GL1090" s="93"/>
      <c r="GM1090" s="110"/>
      <c r="GN1090" s="118"/>
      <c r="GO1090" s="93"/>
      <c r="GP1090" s="93"/>
      <c r="GQ1090" s="110"/>
    </row>
    <row r="1091" spans="1:199" ht="15.75" x14ac:dyDescent="0.25">
      <c r="A1091">
        <f t="shared" si="746"/>
        <v>1</v>
      </c>
      <c r="B1091">
        <f t="shared" si="747"/>
        <v>1900</v>
      </c>
      <c r="D1091" s="93"/>
      <c r="E1091" s="93"/>
      <c r="F1091" s="93"/>
      <c r="G1091" s="110"/>
      <c r="H1091" s="118"/>
      <c r="I1091" s="93"/>
      <c r="J1091" s="93"/>
      <c r="K1091" s="110"/>
      <c r="L1091" s="118"/>
      <c r="M1091" s="93"/>
      <c r="N1091" s="93"/>
      <c r="O1091" s="110"/>
      <c r="P1091" s="118"/>
      <c r="Q1091" s="93"/>
      <c r="R1091" s="93"/>
      <c r="S1091" s="110"/>
      <c r="T1091" s="118"/>
      <c r="U1091" s="93"/>
      <c r="V1091" s="93"/>
      <c r="W1091" s="110"/>
      <c r="X1091" s="118"/>
      <c r="Y1091" s="93"/>
      <c r="Z1091" s="93"/>
      <c r="AA1091" s="110"/>
      <c r="AB1091" s="118"/>
      <c r="AC1091" s="93"/>
      <c r="AD1091" s="93"/>
      <c r="AE1091" s="110"/>
      <c r="AF1091" s="118"/>
      <c r="AG1091" s="93"/>
      <c r="AH1091" s="93"/>
      <c r="AI1091" s="110"/>
      <c r="AJ1091" s="118"/>
      <c r="AK1091" s="93"/>
      <c r="AL1091" s="93"/>
      <c r="AM1091" s="110"/>
      <c r="AN1091" s="118"/>
      <c r="AO1091" s="93"/>
      <c r="AP1091" s="93"/>
      <c r="AQ1091" s="110"/>
      <c r="AR1091" s="118"/>
      <c r="AS1091" s="93"/>
      <c r="AT1091" s="93"/>
      <c r="AU1091" s="110"/>
      <c r="AV1091" s="118"/>
      <c r="AW1091" s="93"/>
      <c r="AX1091" s="93"/>
      <c r="AY1091" s="110"/>
      <c r="AZ1091" s="118"/>
      <c r="BA1091" s="93"/>
      <c r="BB1091" s="93"/>
      <c r="BC1091" s="110"/>
      <c r="BD1091" s="118"/>
      <c r="BE1091" s="93"/>
      <c r="BF1091" s="93"/>
      <c r="BG1091" s="110"/>
      <c r="BH1091" s="118"/>
      <c r="BI1091" s="93"/>
      <c r="BJ1091" s="93"/>
      <c r="BK1091" s="110"/>
      <c r="BL1091" s="118"/>
      <c r="BM1091" s="93"/>
      <c r="BN1091" s="93"/>
      <c r="BO1091" s="110"/>
      <c r="BP1091" s="118"/>
      <c r="BQ1091" s="93"/>
      <c r="BR1091" s="93"/>
      <c r="BS1091" s="110"/>
      <c r="BT1091" s="118"/>
      <c r="BU1091" s="93"/>
      <c r="BV1091" s="93"/>
      <c r="BW1091" s="110"/>
      <c r="BX1091" s="118"/>
      <c r="BY1091" s="93"/>
      <c r="BZ1091" s="93"/>
      <c r="CA1091" s="110"/>
      <c r="CB1091" s="118"/>
      <c r="CC1091" s="93"/>
      <c r="CD1091" s="93"/>
      <c r="CE1091" s="110"/>
      <c r="CF1091" s="118"/>
      <c r="CG1091" s="93"/>
      <c r="CH1091" s="93"/>
      <c r="CI1091" s="110"/>
      <c r="CJ1091" s="118"/>
      <c r="CK1091" s="93"/>
      <c r="CL1091" s="93"/>
      <c r="CM1091" s="110"/>
      <c r="CN1091" s="118"/>
      <c r="CO1091" s="93"/>
      <c r="CP1091" s="93"/>
      <c r="CQ1091" s="110"/>
      <c r="CR1091" s="118"/>
      <c r="CS1091" s="93"/>
      <c r="CT1091" s="93"/>
      <c r="CU1091" s="110"/>
      <c r="CV1091" s="118"/>
      <c r="CW1091" s="93"/>
      <c r="CX1091" s="93"/>
      <c r="CY1091" s="110"/>
      <c r="CZ1091" s="118"/>
      <c r="DA1091" s="93"/>
      <c r="DB1091" s="93"/>
      <c r="DC1091" s="110"/>
      <c r="DD1091" s="118"/>
      <c r="DE1091" s="93"/>
      <c r="DF1091" s="93"/>
      <c r="DG1091" s="110"/>
      <c r="DH1091" s="118"/>
      <c r="DI1091" s="93"/>
      <c r="DJ1091" s="93"/>
      <c r="DK1091" s="110"/>
      <c r="DL1091" s="118"/>
      <c r="DM1091" s="93"/>
      <c r="DN1091" s="93"/>
      <c r="DO1091" s="110"/>
      <c r="DP1091" s="118"/>
      <c r="DQ1091" s="93"/>
      <c r="DR1091" s="93"/>
      <c r="DS1091" s="110"/>
      <c r="DT1091" s="118"/>
      <c r="DU1091" s="93"/>
      <c r="DV1091" s="93"/>
      <c r="DW1091" s="110"/>
      <c r="DX1091" s="118"/>
      <c r="DY1091" s="93"/>
      <c r="DZ1091" s="93"/>
      <c r="EA1091" s="110"/>
      <c r="EB1091" s="118"/>
      <c r="EC1091" s="93"/>
      <c r="ED1091" s="93"/>
      <c r="EE1091" s="110"/>
      <c r="EF1091" s="118"/>
      <c r="EG1091" s="93"/>
      <c r="EH1091" s="93"/>
      <c r="EI1091" s="110"/>
      <c r="EJ1091" s="118"/>
      <c r="EK1091" s="93"/>
      <c r="EL1091" s="93"/>
      <c r="EM1091" s="110"/>
      <c r="EN1091" s="118"/>
      <c r="EO1091" s="93"/>
      <c r="EP1091" s="93"/>
      <c r="EQ1091" s="110"/>
      <c r="ER1091" s="118"/>
      <c r="ES1091" s="93"/>
      <c r="ET1091" s="93"/>
      <c r="EU1091" s="110"/>
      <c r="EV1091" s="118"/>
      <c r="EW1091" s="93"/>
      <c r="EX1091" s="93"/>
      <c r="EY1091" s="110"/>
      <c r="EZ1091" s="118"/>
      <c r="FA1091" s="93"/>
      <c r="FB1091" s="93"/>
      <c r="FC1091" s="110"/>
      <c r="FD1091" s="118"/>
      <c r="FE1091" s="93"/>
      <c r="FF1091" s="93"/>
      <c r="FG1091" s="110"/>
      <c r="FH1091" s="118"/>
      <c r="FI1091" s="93"/>
      <c r="FJ1091" s="93"/>
      <c r="FK1091" s="110"/>
      <c r="FL1091" s="118"/>
      <c r="FM1091" s="93"/>
      <c r="FN1091" s="93"/>
      <c r="FO1091" s="110"/>
      <c r="FP1091" s="118"/>
      <c r="FQ1091" s="93"/>
      <c r="FR1091" s="93"/>
      <c r="FS1091" s="110"/>
      <c r="FT1091" s="118"/>
      <c r="FU1091" s="93"/>
      <c r="FV1091" s="93"/>
      <c r="FW1091" s="110"/>
      <c r="FX1091" s="118"/>
      <c r="FY1091" s="93"/>
      <c r="FZ1091" s="93"/>
      <c r="GA1091" s="110"/>
      <c r="GB1091" s="118"/>
      <c r="GC1091" s="93"/>
      <c r="GD1091" s="93"/>
      <c r="GE1091" s="110"/>
      <c r="GF1091" s="118"/>
      <c r="GG1091" s="93"/>
      <c r="GH1091" s="93"/>
      <c r="GI1091" s="110"/>
      <c r="GJ1091" s="118"/>
      <c r="GK1091" s="93"/>
      <c r="GL1091" s="93"/>
      <c r="GM1091" s="110"/>
      <c r="GN1091" s="118"/>
      <c r="GO1091" s="93"/>
      <c r="GP1091" s="93"/>
      <c r="GQ1091" s="110"/>
    </row>
    <row r="1092" spans="1:199" ht="15.75" x14ac:dyDescent="0.25">
      <c r="A1092">
        <f t="shared" si="746"/>
        <v>1</v>
      </c>
      <c r="B1092">
        <f t="shared" si="747"/>
        <v>1900</v>
      </c>
      <c r="D1092" s="93"/>
      <c r="E1092" s="93"/>
      <c r="F1092" s="93"/>
      <c r="G1092" s="110"/>
      <c r="H1092" s="118"/>
      <c r="I1092" s="93"/>
      <c r="J1092" s="93"/>
      <c r="K1092" s="110"/>
      <c r="L1092" s="118"/>
      <c r="M1092" s="93"/>
      <c r="N1092" s="93"/>
      <c r="O1092" s="110"/>
      <c r="P1092" s="118"/>
      <c r="Q1092" s="93"/>
      <c r="R1092" s="93"/>
      <c r="S1092" s="110"/>
      <c r="T1092" s="118"/>
      <c r="U1092" s="93"/>
      <c r="V1092" s="93"/>
      <c r="W1092" s="110"/>
      <c r="X1092" s="118"/>
      <c r="Y1092" s="93"/>
      <c r="Z1092" s="93"/>
      <c r="AA1092" s="110"/>
      <c r="AB1092" s="118"/>
      <c r="AC1092" s="93"/>
      <c r="AD1092" s="93"/>
      <c r="AE1092" s="110"/>
      <c r="AF1092" s="118"/>
      <c r="AG1092" s="93"/>
      <c r="AH1092" s="93"/>
      <c r="AI1092" s="110"/>
      <c r="AJ1092" s="118"/>
      <c r="AK1092" s="93"/>
      <c r="AL1092" s="93"/>
      <c r="AM1092" s="110"/>
      <c r="AN1092" s="118"/>
      <c r="AO1092" s="93"/>
      <c r="AP1092" s="93"/>
      <c r="AQ1092" s="110"/>
      <c r="AR1092" s="118"/>
      <c r="AS1092" s="93"/>
      <c r="AT1092" s="93"/>
      <c r="AU1092" s="110"/>
      <c r="AV1092" s="118"/>
      <c r="AW1092" s="93"/>
      <c r="AX1092" s="93"/>
      <c r="AY1092" s="110"/>
      <c r="AZ1092" s="118"/>
      <c r="BA1092" s="93"/>
      <c r="BB1092" s="93"/>
      <c r="BC1092" s="110"/>
      <c r="BD1092" s="118"/>
      <c r="BE1092" s="93"/>
      <c r="BF1092" s="93"/>
      <c r="BG1092" s="110"/>
      <c r="BH1092" s="118"/>
      <c r="BI1092" s="93"/>
      <c r="BJ1092" s="93"/>
      <c r="BK1092" s="110"/>
      <c r="BL1092" s="118"/>
      <c r="BM1092" s="93"/>
      <c r="BN1092" s="93"/>
      <c r="BO1092" s="110"/>
      <c r="BP1092" s="118"/>
      <c r="BQ1092" s="93"/>
      <c r="BR1092" s="93"/>
      <c r="BS1092" s="110"/>
      <c r="BT1092" s="118"/>
      <c r="BU1092" s="93"/>
      <c r="BV1092" s="93"/>
      <c r="BW1092" s="110"/>
      <c r="BX1092" s="118"/>
      <c r="BY1092" s="93"/>
      <c r="BZ1092" s="93"/>
      <c r="CA1092" s="110"/>
      <c r="CB1092" s="118"/>
      <c r="CC1092" s="93"/>
      <c r="CD1092" s="93"/>
      <c r="CE1092" s="110"/>
      <c r="CF1092" s="118"/>
      <c r="CG1092" s="93"/>
      <c r="CH1092" s="93"/>
      <c r="CI1092" s="110"/>
      <c r="CJ1092" s="118"/>
      <c r="CK1092" s="93"/>
      <c r="CL1092" s="93"/>
      <c r="CM1092" s="110"/>
      <c r="CN1092" s="118"/>
      <c r="CO1092" s="93"/>
      <c r="CP1092" s="93"/>
      <c r="CQ1092" s="110"/>
      <c r="CR1092" s="118"/>
      <c r="CS1092" s="93"/>
      <c r="CT1092" s="93"/>
      <c r="CU1092" s="110"/>
      <c r="CV1092" s="118"/>
      <c r="CW1092" s="93"/>
      <c r="CX1092" s="93"/>
      <c r="CY1092" s="110"/>
      <c r="CZ1092" s="118"/>
      <c r="DA1092" s="93"/>
      <c r="DB1092" s="93"/>
      <c r="DC1092" s="110"/>
      <c r="DD1092" s="118"/>
      <c r="DE1092" s="93"/>
      <c r="DF1092" s="93"/>
      <c r="DG1092" s="110"/>
      <c r="DH1092" s="118"/>
      <c r="DI1092" s="93"/>
      <c r="DJ1092" s="93"/>
      <c r="DK1092" s="110"/>
      <c r="DL1092" s="118"/>
      <c r="DM1092" s="93"/>
      <c r="DN1092" s="93"/>
      <c r="DO1092" s="110"/>
      <c r="DP1092" s="118"/>
      <c r="DQ1092" s="93"/>
      <c r="DR1092" s="93"/>
      <c r="DS1092" s="110"/>
      <c r="DT1092" s="118"/>
      <c r="DU1092" s="93"/>
      <c r="DV1092" s="93"/>
      <c r="DW1092" s="110"/>
      <c r="DX1092" s="118"/>
      <c r="DY1092" s="93"/>
      <c r="DZ1092" s="93"/>
      <c r="EA1092" s="110"/>
      <c r="EB1092" s="118"/>
      <c r="EC1092" s="93"/>
      <c r="ED1092" s="93"/>
      <c r="EE1092" s="110"/>
      <c r="EF1092" s="118"/>
      <c r="EG1092" s="93"/>
      <c r="EH1092" s="93"/>
      <c r="EI1092" s="110"/>
      <c r="EJ1092" s="118"/>
      <c r="EK1092" s="93"/>
      <c r="EL1092" s="93"/>
      <c r="EM1092" s="110"/>
      <c r="EN1092" s="118"/>
      <c r="EO1092" s="93"/>
      <c r="EP1092" s="93"/>
      <c r="EQ1092" s="110"/>
      <c r="ER1092" s="118"/>
      <c r="ES1092" s="93"/>
      <c r="ET1092" s="93"/>
      <c r="EU1092" s="110"/>
      <c r="EV1092" s="118"/>
      <c r="EW1092" s="93"/>
      <c r="EX1092" s="93"/>
      <c r="EY1092" s="110"/>
      <c r="EZ1092" s="118"/>
      <c r="FA1092" s="93"/>
      <c r="FB1092" s="93"/>
      <c r="FC1092" s="110"/>
      <c r="FD1092" s="118"/>
      <c r="FE1092" s="93"/>
      <c r="FF1092" s="93"/>
      <c r="FG1092" s="110"/>
      <c r="FH1092" s="118"/>
      <c r="FI1092" s="93"/>
      <c r="FJ1092" s="93"/>
      <c r="FK1092" s="110"/>
      <c r="FL1092" s="118"/>
      <c r="FM1092" s="93"/>
      <c r="FN1092" s="93"/>
      <c r="FO1092" s="110"/>
      <c r="FP1092" s="118"/>
      <c r="FQ1092" s="93"/>
      <c r="FR1092" s="93"/>
      <c r="FS1092" s="110"/>
      <c r="FT1092" s="118"/>
      <c r="FU1092" s="93"/>
      <c r="FV1092" s="93"/>
      <c r="FW1092" s="110"/>
      <c r="FX1092" s="118"/>
      <c r="FY1092" s="93"/>
      <c r="FZ1092" s="93"/>
      <c r="GA1092" s="110"/>
      <c r="GB1092" s="118"/>
      <c r="GC1092" s="93"/>
      <c r="GD1092" s="93"/>
      <c r="GE1092" s="110"/>
      <c r="GF1092" s="118"/>
      <c r="GG1092" s="93"/>
      <c r="GH1092" s="93"/>
      <c r="GI1092" s="110"/>
      <c r="GJ1092" s="118"/>
      <c r="GK1092" s="93"/>
      <c r="GL1092" s="93"/>
      <c r="GM1092" s="110"/>
      <c r="GN1092" s="118"/>
      <c r="GO1092" s="93"/>
      <c r="GP1092" s="93"/>
      <c r="GQ1092" s="110"/>
    </row>
    <row r="1093" spans="1:199" ht="15.75" x14ac:dyDescent="0.25">
      <c r="A1093">
        <f t="shared" si="746"/>
        <v>1</v>
      </c>
      <c r="B1093">
        <f t="shared" si="747"/>
        <v>1900</v>
      </c>
      <c r="D1093" s="93"/>
      <c r="E1093" s="93"/>
      <c r="F1093" s="93"/>
      <c r="G1093" s="110"/>
      <c r="H1093" s="118"/>
      <c r="I1093" s="93"/>
      <c r="J1093" s="93"/>
      <c r="K1093" s="110"/>
      <c r="L1093" s="118"/>
      <c r="M1093" s="93"/>
      <c r="N1093" s="93"/>
      <c r="O1093" s="110"/>
      <c r="P1093" s="118"/>
      <c r="Q1093" s="93"/>
      <c r="R1093" s="93"/>
      <c r="S1093" s="110"/>
      <c r="T1093" s="118"/>
      <c r="U1093" s="93"/>
      <c r="V1093" s="93"/>
      <c r="W1093" s="110"/>
      <c r="X1093" s="118"/>
      <c r="Y1093" s="93"/>
      <c r="Z1093" s="93"/>
      <c r="AA1093" s="110"/>
      <c r="AB1093" s="118"/>
      <c r="AC1093" s="93"/>
      <c r="AD1093" s="93"/>
      <c r="AE1093" s="110"/>
      <c r="AF1093" s="118"/>
      <c r="AG1093" s="93"/>
      <c r="AH1093" s="93"/>
      <c r="AI1093" s="110"/>
      <c r="AJ1093" s="118"/>
      <c r="AK1093" s="93"/>
      <c r="AL1093" s="93"/>
      <c r="AM1093" s="110"/>
      <c r="AN1093" s="118"/>
      <c r="AO1093" s="93"/>
      <c r="AP1093" s="93"/>
      <c r="AQ1093" s="110"/>
      <c r="AR1093" s="118"/>
      <c r="AS1093" s="93"/>
      <c r="AT1093" s="93"/>
      <c r="AU1093" s="110"/>
      <c r="AV1093" s="118"/>
      <c r="AW1093" s="93"/>
      <c r="AX1093" s="93"/>
      <c r="AY1093" s="110"/>
      <c r="AZ1093" s="118"/>
      <c r="BA1093" s="93"/>
      <c r="BB1093" s="93"/>
      <c r="BC1093" s="110"/>
      <c r="BD1093" s="118"/>
      <c r="BE1093" s="93"/>
      <c r="BF1093" s="93"/>
      <c r="BG1093" s="110"/>
      <c r="BH1093" s="118"/>
      <c r="BI1093" s="93"/>
      <c r="BJ1093" s="93"/>
      <c r="BK1093" s="110"/>
      <c r="BL1093" s="118"/>
      <c r="BM1093" s="93"/>
      <c r="BN1093" s="93"/>
      <c r="BO1093" s="110"/>
      <c r="BP1093" s="118"/>
      <c r="BQ1093" s="93"/>
      <c r="BR1093" s="93"/>
      <c r="BS1093" s="110"/>
      <c r="BT1093" s="118"/>
      <c r="BU1093" s="93"/>
      <c r="BV1093" s="93"/>
      <c r="BW1093" s="110"/>
      <c r="BX1093" s="118"/>
      <c r="BY1093" s="93"/>
      <c r="BZ1093" s="93"/>
      <c r="CA1093" s="110"/>
      <c r="CB1093" s="118"/>
      <c r="CC1093" s="93"/>
      <c r="CD1093" s="93"/>
      <c r="CE1093" s="110"/>
      <c r="CF1093" s="118"/>
      <c r="CG1093" s="93"/>
      <c r="CH1093" s="93"/>
      <c r="CI1093" s="110"/>
      <c r="CJ1093" s="118"/>
      <c r="CK1093" s="93"/>
      <c r="CL1093" s="93"/>
      <c r="CM1093" s="110"/>
      <c r="CN1093" s="118"/>
      <c r="CO1093" s="93"/>
      <c r="CP1093" s="93"/>
      <c r="CQ1093" s="110"/>
      <c r="CR1093" s="118"/>
      <c r="CS1093" s="93"/>
      <c r="CT1093" s="93"/>
      <c r="CU1093" s="110"/>
      <c r="CV1093" s="118"/>
      <c r="CW1093" s="93"/>
      <c r="CX1093" s="93"/>
      <c r="CY1093" s="110"/>
      <c r="CZ1093" s="118"/>
      <c r="DA1093" s="93"/>
      <c r="DB1093" s="93"/>
      <c r="DC1093" s="110"/>
      <c r="DD1093" s="118"/>
      <c r="DE1093" s="93"/>
      <c r="DF1093" s="93"/>
      <c r="DG1093" s="110"/>
      <c r="DH1093" s="118"/>
      <c r="DI1093" s="93"/>
      <c r="DJ1093" s="93"/>
      <c r="DK1093" s="110"/>
      <c r="DL1093" s="118"/>
      <c r="DM1093" s="93"/>
      <c r="DN1093" s="93"/>
      <c r="DO1093" s="110"/>
      <c r="DP1093" s="118"/>
      <c r="DQ1093" s="93"/>
      <c r="DR1093" s="93"/>
      <c r="DS1093" s="110"/>
      <c r="DT1093" s="118"/>
      <c r="DU1093" s="93"/>
      <c r="DV1093" s="93"/>
      <c r="DW1093" s="110"/>
      <c r="DX1093" s="118"/>
      <c r="DY1093" s="93"/>
      <c r="DZ1093" s="93"/>
      <c r="EA1093" s="110"/>
      <c r="EB1093" s="118"/>
      <c r="EC1093" s="93"/>
      <c r="ED1093" s="93"/>
      <c r="EE1093" s="110"/>
      <c r="EF1093" s="118"/>
      <c r="EG1093" s="93"/>
      <c r="EH1093" s="93"/>
      <c r="EI1093" s="110"/>
      <c r="EJ1093" s="118"/>
      <c r="EK1093" s="93"/>
      <c r="EL1093" s="93"/>
      <c r="EM1093" s="110"/>
      <c r="EN1093" s="118"/>
      <c r="EO1093" s="93"/>
      <c r="EP1093" s="93"/>
      <c r="EQ1093" s="110"/>
      <c r="ER1093" s="118"/>
      <c r="ES1093" s="93"/>
      <c r="ET1093" s="93"/>
      <c r="EU1093" s="110"/>
      <c r="EV1093" s="118"/>
      <c r="EW1093" s="93"/>
      <c r="EX1093" s="93"/>
      <c r="EY1093" s="110"/>
      <c r="EZ1093" s="118"/>
      <c r="FA1093" s="93"/>
      <c r="FB1093" s="93"/>
      <c r="FC1093" s="110"/>
      <c r="FD1093" s="118"/>
      <c r="FE1093" s="93"/>
      <c r="FF1093" s="93"/>
      <c r="FG1093" s="110"/>
      <c r="FH1093" s="118"/>
      <c r="FI1093" s="93"/>
      <c r="FJ1093" s="93"/>
      <c r="FK1093" s="110"/>
      <c r="FL1093" s="118"/>
      <c r="FM1093" s="93"/>
      <c r="FN1093" s="93"/>
      <c r="FO1093" s="110"/>
      <c r="FP1093" s="118"/>
      <c r="FQ1093" s="93"/>
      <c r="FR1093" s="93"/>
      <c r="FS1093" s="110"/>
      <c r="FT1093" s="118"/>
      <c r="FU1093" s="93"/>
      <c r="FV1093" s="93"/>
      <c r="FW1093" s="110"/>
      <c r="FX1093" s="118"/>
      <c r="FY1093" s="93"/>
      <c r="FZ1093" s="93"/>
      <c r="GA1093" s="110"/>
      <c r="GB1093" s="118"/>
      <c r="GC1093" s="93"/>
      <c r="GD1093" s="93"/>
      <c r="GE1093" s="110"/>
      <c r="GF1093" s="118"/>
      <c r="GG1093" s="93"/>
      <c r="GH1093" s="93"/>
      <c r="GI1093" s="110"/>
      <c r="GJ1093" s="118"/>
      <c r="GK1093" s="93"/>
      <c r="GL1093" s="93"/>
      <c r="GM1093" s="110"/>
      <c r="GN1093" s="118"/>
      <c r="GO1093" s="93"/>
      <c r="GP1093" s="93"/>
      <c r="GQ1093" s="110"/>
    </row>
    <row r="1094" spans="1:199" ht="15.75" x14ac:dyDescent="0.25">
      <c r="A1094">
        <f t="shared" si="746"/>
        <v>1</v>
      </c>
      <c r="B1094">
        <f t="shared" si="747"/>
        <v>1900</v>
      </c>
      <c r="D1094" s="93"/>
      <c r="E1094" s="93"/>
      <c r="F1094" s="93"/>
      <c r="G1094" s="110"/>
      <c r="H1094" s="118"/>
      <c r="I1094" s="93"/>
      <c r="J1094" s="93"/>
      <c r="K1094" s="110"/>
      <c r="L1094" s="118"/>
      <c r="M1094" s="93"/>
      <c r="N1094" s="93"/>
      <c r="O1094" s="110"/>
      <c r="P1094" s="118"/>
      <c r="Q1094" s="93"/>
      <c r="R1094" s="93"/>
      <c r="S1094" s="110"/>
      <c r="T1094" s="118"/>
      <c r="U1094" s="93"/>
      <c r="V1094" s="93"/>
      <c r="W1094" s="110"/>
      <c r="X1094" s="118"/>
      <c r="Y1094" s="93"/>
      <c r="Z1094" s="93"/>
      <c r="AA1094" s="110"/>
      <c r="AB1094" s="118"/>
      <c r="AC1094" s="93"/>
      <c r="AD1094" s="93"/>
      <c r="AE1094" s="110"/>
      <c r="AF1094" s="118"/>
      <c r="AG1094" s="93"/>
      <c r="AH1094" s="93"/>
      <c r="AI1094" s="110"/>
      <c r="AJ1094" s="118"/>
      <c r="AK1094" s="93"/>
      <c r="AL1094" s="93"/>
      <c r="AM1094" s="110"/>
      <c r="AN1094" s="118"/>
      <c r="AO1094" s="93"/>
      <c r="AP1094" s="93"/>
      <c r="AQ1094" s="110"/>
      <c r="AR1094" s="118"/>
      <c r="AS1094" s="93"/>
      <c r="AT1094" s="93"/>
      <c r="AU1094" s="110"/>
      <c r="AV1094" s="118"/>
      <c r="AW1094" s="93"/>
      <c r="AX1094" s="93"/>
      <c r="AY1094" s="110"/>
      <c r="AZ1094" s="118"/>
      <c r="BA1094" s="93"/>
      <c r="BB1094" s="93"/>
      <c r="BC1094" s="110"/>
      <c r="BD1094" s="118"/>
      <c r="BE1094" s="93"/>
      <c r="BF1094" s="93"/>
      <c r="BG1094" s="110"/>
      <c r="BH1094" s="118"/>
      <c r="BI1094" s="93"/>
      <c r="BJ1094" s="93"/>
      <c r="BK1094" s="110"/>
      <c r="BL1094" s="118"/>
      <c r="BM1094" s="93"/>
      <c r="BN1094" s="93"/>
      <c r="BO1094" s="110"/>
      <c r="BP1094" s="118"/>
      <c r="BQ1094" s="93"/>
      <c r="BR1094" s="93"/>
      <c r="BS1094" s="110"/>
      <c r="BT1094" s="118"/>
      <c r="BU1094" s="93"/>
      <c r="BV1094" s="93"/>
      <c r="BW1094" s="110"/>
      <c r="BX1094" s="118"/>
      <c r="BY1094" s="93"/>
      <c r="BZ1094" s="93"/>
      <c r="CA1094" s="110"/>
      <c r="CB1094" s="118"/>
      <c r="CC1094" s="93"/>
      <c r="CD1094" s="93"/>
      <c r="CE1094" s="110"/>
      <c r="CF1094" s="118"/>
      <c r="CG1094" s="93"/>
      <c r="CH1094" s="93"/>
      <c r="CI1094" s="110"/>
      <c r="CJ1094" s="118"/>
      <c r="CK1094" s="93"/>
      <c r="CL1094" s="93"/>
      <c r="CM1094" s="110"/>
      <c r="CN1094" s="118"/>
      <c r="CO1094" s="93"/>
      <c r="CP1094" s="93"/>
      <c r="CQ1094" s="110"/>
      <c r="CR1094" s="118"/>
      <c r="CS1094" s="93"/>
      <c r="CT1094" s="93"/>
      <c r="CU1094" s="110"/>
      <c r="CV1094" s="118"/>
      <c r="CW1094" s="93"/>
      <c r="CX1094" s="93"/>
      <c r="CY1094" s="110"/>
      <c r="CZ1094" s="118"/>
      <c r="DA1094" s="93"/>
      <c r="DB1094" s="93"/>
      <c r="DC1094" s="110"/>
      <c r="DD1094" s="118"/>
      <c r="DE1094" s="93"/>
      <c r="DF1094" s="93"/>
      <c r="DG1094" s="110"/>
      <c r="DH1094" s="118"/>
      <c r="DI1094" s="93"/>
      <c r="DJ1094" s="93"/>
      <c r="DK1094" s="110"/>
      <c r="DL1094" s="118"/>
      <c r="DM1094" s="93"/>
      <c r="DN1094" s="93"/>
      <c r="DO1094" s="110"/>
      <c r="DP1094" s="118"/>
      <c r="DQ1094" s="93"/>
      <c r="DR1094" s="93"/>
      <c r="DS1094" s="110"/>
      <c r="DT1094" s="118"/>
      <c r="DU1094" s="93"/>
      <c r="DV1094" s="93"/>
      <c r="DW1094" s="110"/>
      <c r="DX1094" s="118"/>
      <c r="DY1094" s="93"/>
      <c r="DZ1094" s="93"/>
      <c r="EA1094" s="110"/>
      <c r="EB1094" s="118"/>
      <c r="EC1094" s="93"/>
      <c r="ED1094" s="93"/>
      <c r="EE1094" s="110"/>
      <c r="EF1094" s="118"/>
      <c r="EG1094" s="93"/>
      <c r="EH1094" s="93"/>
      <c r="EI1094" s="110"/>
      <c r="EJ1094" s="118"/>
      <c r="EK1094" s="93"/>
      <c r="EL1094" s="93"/>
      <c r="EM1094" s="110"/>
      <c r="EN1094" s="118"/>
      <c r="EO1094" s="93"/>
      <c r="EP1094" s="93"/>
      <c r="EQ1094" s="110"/>
      <c r="ER1094" s="118"/>
      <c r="ES1094" s="93"/>
      <c r="ET1094" s="93"/>
      <c r="EU1094" s="110"/>
      <c r="EV1094" s="118"/>
      <c r="EW1094" s="93"/>
      <c r="EX1094" s="93"/>
      <c r="EY1094" s="110"/>
      <c r="EZ1094" s="118"/>
      <c r="FA1094" s="93"/>
      <c r="FB1094" s="93"/>
      <c r="FC1094" s="110"/>
      <c r="FD1094" s="118"/>
      <c r="FE1094" s="93"/>
      <c r="FF1094" s="93"/>
      <c r="FG1094" s="110"/>
      <c r="FH1094" s="118"/>
      <c r="FI1094" s="93"/>
      <c r="FJ1094" s="93"/>
      <c r="FK1094" s="110"/>
      <c r="FL1094" s="118"/>
      <c r="FM1094" s="93"/>
      <c r="FN1094" s="93"/>
      <c r="FO1094" s="110"/>
      <c r="FP1094" s="118"/>
      <c r="FQ1094" s="93"/>
      <c r="FR1094" s="93"/>
      <c r="FS1094" s="110"/>
      <c r="FT1094" s="118"/>
      <c r="FU1094" s="93"/>
      <c r="FV1094" s="93"/>
      <c r="FW1094" s="110"/>
      <c r="FX1094" s="118"/>
      <c r="FY1094" s="93"/>
      <c r="FZ1094" s="93"/>
      <c r="GA1094" s="110"/>
      <c r="GB1094" s="118"/>
      <c r="GC1094" s="93"/>
      <c r="GD1094" s="93"/>
      <c r="GE1094" s="110"/>
      <c r="GF1094" s="118"/>
      <c r="GG1094" s="93"/>
      <c r="GH1094" s="93"/>
      <c r="GI1094" s="110"/>
      <c r="GJ1094" s="118"/>
      <c r="GK1094" s="93"/>
      <c r="GL1094" s="93"/>
      <c r="GM1094" s="110"/>
      <c r="GN1094" s="118"/>
      <c r="GO1094" s="93"/>
      <c r="GP1094" s="93"/>
      <c r="GQ1094" s="110"/>
    </row>
    <row r="1095" spans="1:199" ht="15.75" x14ac:dyDescent="0.25">
      <c r="A1095">
        <f t="shared" si="746"/>
        <v>1</v>
      </c>
      <c r="B1095">
        <f t="shared" si="747"/>
        <v>1900</v>
      </c>
      <c r="D1095" s="93"/>
      <c r="E1095" s="93"/>
      <c r="F1095" s="93"/>
      <c r="G1095" s="110"/>
      <c r="H1095" s="118"/>
      <c r="I1095" s="93"/>
      <c r="J1095" s="93"/>
      <c r="K1095" s="110"/>
      <c r="L1095" s="118"/>
      <c r="M1095" s="93"/>
      <c r="N1095" s="93"/>
      <c r="O1095" s="110"/>
      <c r="P1095" s="118"/>
      <c r="Q1095" s="93"/>
      <c r="R1095" s="93"/>
      <c r="S1095" s="110"/>
      <c r="T1095" s="118"/>
      <c r="U1095" s="93"/>
      <c r="V1095" s="93"/>
      <c r="W1095" s="110"/>
      <c r="X1095" s="118"/>
      <c r="Y1095" s="93"/>
      <c r="Z1095" s="93"/>
      <c r="AA1095" s="110"/>
      <c r="AB1095" s="118"/>
      <c r="AC1095" s="93"/>
      <c r="AD1095" s="93"/>
      <c r="AE1095" s="110"/>
      <c r="AF1095" s="118"/>
      <c r="AG1095" s="93"/>
      <c r="AH1095" s="93"/>
      <c r="AI1095" s="110"/>
      <c r="AJ1095" s="118"/>
      <c r="AK1095" s="93"/>
      <c r="AL1095" s="93"/>
      <c r="AM1095" s="110"/>
      <c r="AN1095" s="118"/>
      <c r="AO1095" s="93"/>
      <c r="AP1095" s="93"/>
      <c r="AQ1095" s="110"/>
      <c r="AR1095" s="118"/>
      <c r="AS1095" s="93"/>
      <c r="AT1095" s="93"/>
      <c r="AU1095" s="110"/>
      <c r="AV1095" s="118"/>
      <c r="AW1095" s="93"/>
      <c r="AX1095" s="93"/>
      <c r="AY1095" s="110"/>
      <c r="AZ1095" s="118"/>
      <c r="BA1095" s="93"/>
      <c r="BB1095" s="93"/>
      <c r="BC1095" s="110"/>
      <c r="BD1095" s="118"/>
      <c r="BE1095" s="93"/>
      <c r="BF1095" s="93"/>
      <c r="BG1095" s="110"/>
      <c r="BH1095" s="118"/>
      <c r="BI1095" s="93"/>
      <c r="BJ1095" s="93"/>
      <c r="BK1095" s="110"/>
      <c r="BL1095" s="118"/>
      <c r="BM1095" s="93"/>
      <c r="BN1095" s="93"/>
      <c r="BO1095" s="110"/>
      <c r="BP1095" s="118"/>
      <c r="BQ1095" s="93"/>
      <c r="BR1095" s="93"/>
      <c r="BS1095" s="110"/>
      <c r="BT1095" s="118"/>
      <c r="BU1095" s="93"/>
      <c r="BV1095" s="93"/>
      <c r="BW1095" s="110"/>
      <c r="BX1095" s="118"/>
      <c r="BY1095" s="93"/>
      <c r="BZ1095" s="93"/>
      <c r="CA1095" s="110"/>
      <c r="CB1095" s="118"/>
      <c r="CC1095" s="93"/>
      <c r="CD1095" s="93"/>
      <c r="CE1095" s="110"/>
      <c r="CF1095" s="118"/>
      <c r="CG1095" s="93"/>
      <c r="CH1095" s="93"/>
      <c r="CI1095" s="110"/>
      <c r="CJ1095" s="118"/>
      <c r="CK1095" s="93"/>
      <c r="CL1095" s="93"/>
      <c r="CM1095" s="110"/>
      <c r="CN1095" s="118"/>
      <c r="CO1095" s="93"/>
      <c r="CP1095" s="93"/>
      <c r="CQ1095" s="110"/>
      <c r="CR1095" s="118"/>
      <c r="CS1095" s="93"/>
      <c r="CT1095" s="93"/>
      <c r="CU1095" s="110"/>
      <c r="CV1095" s="118"/>
      <c r="CW1095" s="93"/>
      <c r="CX1095" s="93"/>
      <c r="CY1095" s="110"/>
      <c r="CZ1095" s="118"/>
      <c r="DA1095" s="93"/>
      <c r="DB1095" s="93"/>
      <c r="DC1095" s="110"/>
      <c r="DD1095" s="118"/>
      <c r="DE1095" s="93"/>
      <c r="DF1095" s="93"/>
      <c r="DG1095" s="110"/>
      <c r="DH1095" s="118"/>
      <c r="DI1095" s="93"/>
      <c r="DJ1095" s="93"/>
      <c r="DK1095" s="110"/>
      <c r="DL1095" s="118"/>
      <c r="DM1095" s="93"/>
      <c r="DN1095" s="93"/>
      <c r="DO1095" s="110"/>
      <c r="DP1095" s="118"/>
      <c r="DQ1095" s="93"/>
      <c r="DR1095" s="93"/>
      <c r="DS1095" s="110"/>
      <c r="DT1095" s="118"/>
      <c r="DU1095" s="93"/>
      <c r="DV1095" s="93"/>
      <c r="DW1095" s="110"/>
      <c r="DX1095" s="118"/>
      <c r="DY1095" s="93"/>
      <c r="DZ1095" s="93"/>
      <c r="EA1095" s="110"/>
      <c r="EB1095" s="118"/>
      <c r="EC1095" s="93"/>
      <c r="ED1095" s="93"/>
      <c r="EE1095" s="110"/>
      <c r="EF1095" s="118"/>
      <c r="EG1095" s="93"/>
      <c r="EH1095" s="93"/>
      <c r="EI1095" s="110"/>
      <c r="EJ1095" s="118"/>
      <c r="EK1095" s="93"/>
      <c r="EL1095" s="93"/>
      <c r="EM1095" s="110"/>
      <c r="EN1095" s="118"/>
      <c r="EO1095" s="93"/>
      <c r="EP1095" s="93"/>
      <c r="EQ1095" s="110"/>
      <c r="ER1095" s="118"/>
      <c r="ES1095" s="93"/>
      <c r="ET1095" s="93"/>
      <c r="EU1095" s="110"/>
      <c r="EV1095" s="118"/>
      <c r="EW1095" s="93"/>
      <c r="EX1095" s="93"/>
      <c r="EY1095" s="110"/>
      <c r="EZ1095" s="118"/>
      <c r="FA1095" s="93"/>
      <c r="FB1095" s="93"/>
      <c r="FC1095" s="110"/>
      <c r="FD1095" s="118"/>
      <c r="FE1095" s="93"/>
      <c r="FF1095" s="93"/>
      <c r="FG1095" s="110"/>
      <c r="FH1095" s="118"/>
      <c r="FI1095" s="93"/>
      <c r="FJ1095" s="93"/>
      <c r="FK1095" s="110"/>
      <c r="FL1095" s="118"/>
      <c r="FM1095" s="93"/>
      <c r="FN1095" s="93"/>
      <c r="FO1095" s="110"/>
      <c r="FP1095" s="118"/>
      <c r="FQ1095" s="93"/>
      <c r="FR1095" s="93"/>
      <c r="FS1095" s="110"/>
      <c r="FT1095" s="118"/>
      <c r="FU1095" s="93"/>
      <c r="FV1095" s="93"/>
      <c r="FW1095" s="110"/>
      <c r="FX1095" s="118"/>
      <c r="FY1095" s="93"/>
      <c r="FZ1095" s="93"/>
      <c r="GA1095" s="110"/>
      <c r="GB1095" s="118"/>
      <c r="GC1095" s="93"/>
      <c r="GD1095" s="93"/>
      <c r="GE1095" s="110"/>
      <c r="GF1095" s="118"/>
      <c r="GG1095" s="93"/>
      <c r="GH1095" s="93"/>
      <c r="GI1095" s="110"/>
      <c r="GJ1095" s="118"/>
      <c r="GK1095" s="93"/>
      <c r="GL1095" s="93"/>
      <c r="GM1095" s="110"/>
      <c r="GN1095" s="118"/>
      <c r="GO1095" s="93"/>
      <c r="GP1095" s="93"/>
      <c r="GQ1095" s="110"/>
    </row>
    <row r="1096" spans="1:199" ht="15.75" x14ac:dyDescent="0.25">
      <c r="A1096">
        <f t="shared" si="746"/>
        <v>1</v>
      </c>
      <c r="B1096">
        <f t="shared" si="747"/>
        <v>1900</v>
      </c>
      <c r="D1096" s="93"/>
      <c r="E1096" s="93"/>
      <c r="F1096" s="93"/>
      <c r="G1096" s="110"/>
      <c r="H1096" s="118"/>
      <c r="I1096" s="93"/>
      <c r="J1096" s="93"/>
      <c r="K1096" s="110"/>
      <c r="L1096" s="118"/>
      <c r="M1096" s="93"/>
      <c r="N1096" s="93"/>
      <c r="O1096" s="110"/>
      <c r="P1096" s="118"/>
      <c r="Q1096" s="93"/>
      <c r="R1096" s="93"/>
      <c r="S1096" s="110"/>
      <c r="T1096" s="118"/>
      <c r="U1096" s="93"/>
      <c r="V1096" s="93"/>
      <c r="W1096" s="110"/>
      <c r="X1096" s="118"/>
      <c r="Y1096" s="93"/>
      <c r="Z1096" s="93"/>
      <c r="AA1096" s="110"/>
      <c r="AB1096" s="118"/>
      <c r="AC1096" s="93"/>
      <c r="AD1096" s="93"/>
      <c r="AE1096" s="110"/>
      <c r="AF1096" s="118"/>
      <c r="AG1096" s="93"/>
      <c r="AH1096" s="93"/>
      <c r="AI1096" s="110"/>
      <c r="AJ1096" s="118"/>
      <c r="AK1096" s="93"/>
      <c r="AL1096" s="93"/>
      <c r="AM1096" s="110"/>
      <c r="AN1096" s="118"/>
      <c r="AO1096" s="93"/>
      <c r="AP1096" s="93"/>
      <c r="AQ1096" s="110"/>
      <c r="AR1096" s="118"/>
      <c r="AS1096" s="93"/>
      <c r="AT1096" s="93"/>
      <c r="AU1096" s="110"/>
      <c r="AV1096" s="118"/>
      <c r="AW1096" s="93"/>
      <c r="AX1096" s="93"/>
      <c r="AY1096" s="110"/>
      <c r="AZ1096" s="118"/>
      <c r="BA1096" s="93"/>
      <c r="BB1096" s="93"/>
      <c r="BC1096" s="110"/>
      <c r="BD1096" s="118"/>
      <c r="BE1096" s="93"/>
      <c r="BF1096" s="93"/>
      <c r="BG1096" s="110"/>
      <c r="BH1096" s="118"/>
      <c r="BI1096" s="93"/>
      <c r="BJ1096" s="93"/>
      <c r="BK1096" s="110"/>
      <c r="BL1096" s="118"/>
      <c r="BM1096" s="93"/>
      <c r="BN1096" s="93"/>
      <c r="BO1096" s="110"/>
      <c r="BP1096" s="118"/>
      <c r="BQ1096" s="93"/>
      <c r="BR1096" s="93"/>
      <c r="BS1096" s="110"/>
      <c r="BT1096" s="118"/>
      <c r="BU1096" s="93"/>
      <c r="BV1096" s="93"/>
      <c r="BW1096" s="110"/>
      <c r="BX1096" s="118"/>
      <c r="BY1096" s="93"/>
      <c r="BZ1096" s="93"/>
      <c r="CA1096" s="110"/>
      <c r="CB1096" s="118"/>
      <c r="CC1096" s="93"/>
      <c r="CD1096" s="93"/>
      <c r="CE1096" s="110"/>
      <c r="CF1096" s="118"/>
      <c r="CG1096" s="93"/>
      <c r="CH1096" s="93"/>
      <c r="CI1096" s="110"/>
      <c r="CJ1096" s="118"/>
      <c r="CK1096" s="93"/>
      <c r="CL1096" s="93"/>
      <c r="CM1096" s="110"/>
      <c r="CN1096" s="118"/>
      <c r="CO1096" s="93"/>
      <c r="CP1096" s="93"/>
      <c r="CQ1096" s="110"/>
      <c r="CR1096" s="118"/>
      <c r="CS1096" s="93"/>
      <c r="CT1096" s="93"/>
      <c r="CU1096" s="110"/>
      <c r="CV1096" s="118"/>
      <c r="CW1096" s="93"/>
      <c r="CX1096" s="93"/>
      <c r="CY1096" s="110"/>
      <c r="CZ1096" s="118"/>
      <c r="DA1096" s="93"/>
      <c r="DB1096" s="93"/>
      <c r="DC1096" s="110"/>
      <c r="DD1096" s="118"/>
      <c r="DE1096" s="93"/>
      <c r="DF1096" s="93"/>
      <c r="DG1096" s="110"/>
      <c r="DH1096" s="118"/>
      <c r="DI1096" s="93"/>
      <c r="DJ1096" s="93"/>
      <c r="DK1096" s="110"/>
      <c r="DL1096" s="118"/>
      <c r="DM1096" s="93"/>
      <c r="DN1096" s="93"/>
      <c r="DO1096" s="110"/>
      <c r="DP1096" s="118"/>
      <c r="DQ1096" s="93"/>
      <c r="DR1096" s="93"/>
      <c r="DS1096" s="110"/>
      <c r="DT1096" s="118"/>
      <c r="DU1096" s="93"/>
      <c r="DV1096" s="93"/>
      <c r="DW1096" s="110"/>
      <c r="DX1096" s="118"/>
      <c r="DY1096" s="93"/>
      <c r="DZ1096" s="93"/>
      <c r="EA1096" s="110"/>
      <c r="EB1096" s="118"/>
      <c r="EC1096" s="93"/>
      <c r="ED1096" s="93"/>
      <c r="EE1096" s="110"/>
      <c r="EF1096" s="118"/>
      <c r="EG1096" s="93"/>
      <c r="EH1096" s="93"/>
      <c r="EI1096" s="110"/>
      <c r="EJ1096" s="118"/>
      <c r="EK1096" s="93"/>
      <c r="EL1096" s="93"/>
      <c r="EM1096" s="110"/>
      <c r="EN1096" s="118"/>
      <c r="EO1096" s="93"/>
      <c r="EP1096" s="93"/>
      <c r="EQ1096" s="110"/>
      <c r="ER1096" s="118"/>
      <c r="ES1096" s="93"/>
      <c r="ET1096" s="93"/>
      <c r="EU1096" s="110"/>
      <c r="EV1096" s="118"/>
      <c r="EW1096" s="93"/>
      <c r="EX1096" s="93"/>
      <c r="EY1096" s="110"/>
      <c r="EZ1096" s="118"/>
      <c r="FA1096" s="93"/>
      <c r="FB1096" s="93"/>
      <c r="FC1096" s="110"/>
      <c r="FD1096" s="118"/>
      <c r="FE1096" s="93"/>
      <c r="FF1096" s="93"/>
      <c r="FG1096" s="110"/>
      <c r="FH1096" s="118"/>
      <c r="FI1096" s="93"/>
      <c r="FJ1096" s="93"/>
      <c r="FK1096" s="110"/>
      <c r="FL1096" s="118"/>
      <c r="FM1096" s="93"/>
      <c r="FN1096" s="93"/>
      <c r="FO1096" s="110"/>
      <c r="FP1096" s="118"/>
      <c r="FQ1096" s="93"/>
      <c r="FR1096" s="93"/>
      <c r="FS1096" s="110"/>
      <c r="FT1096" s="118"/>
      <c r="FU1096" s="93"/>
      <c r="FV1096" s="93"/>
      <c r="FW1096" s="110"/>
      <c r="FX1096" s="118"/>
      <c r="FY1096" s="93"/>
      <c r="FZ1096" s="93"/>
      <c r="GA1096" s="110"/>
      <c r="GB1096" s="118"/>
      <c r="GC1096" s="93"/>
      <c r="GD1096" s="93"/>
      <c r="GE1096" s="110"/>
      <c r="GF1096" s="118"/>
      <c r="GG1096" s="93"/>
      <c r="GH1096" s="93"/>
      <c r="GI1096" s="110"/>
      <c r="GJ1096" s="118"/>
      <c r="GK1096" s="93"/>
      <c r="GL1096" s="93"/>
      <c r="GM1096" s="110"/>
      <c r="GN1096" s="118"/>
      <c r="GO1096" s="93"/>
      <c r="GP1096" s="93"/>
      <c r="GQ1096" s="110"/>
    </row>
    <row r="1097" spans="1:199" ht="15.75" x14ac:dyDescent="0.25">
      <c r="A1097">
        <f t="shared" si="746"/>
        <v>1</v>
      </c>
      <c r="B1097">
        <f t="shared" si="747"/>
        <v>1900</v>
      </c>
      <c r="D1097" s="93"/>
      <c r="E1097" s="93"/>
      <c r="F1097" s="93"/>
      <c r="G1097" s="110"/>
      <c r="H1097" s="118"/>
      <c r="I1097" s="93"/>
      <c r="J1097" s="93"/>
      <c r="K1097" s="110"/>
      <c r="L1097" s="118"/>
      <c r="M1097" s="93"/>
      <c r="N1097" s="93"/>
      <c r="O1097" s="110"/>
      <c r="P1097" s="118"/>
      <c r="Q1097" s="93"/>
      <c r="R1097" s="93"/>
      <c r="S1097" s="110"/>
      <c r="T1097" s="118"/>
      <c r="U1097" s="93"/>
      <c r="V1097" s="93"/>
      <c r="W1097" s="110"/>
      <c r="X1097" s="118"/>
      <c r="Y1097" s="93"/>
      <c r="Z1097" s="93"/>
      <c r="AA1097" s="110"/>
      <c r="AB1097" s="118"/>
      <c r="AC1097" s="93"/>
      <c r="AD1097" s="93"/>
      <c r="AE1097" s="110"/>
      <c r="AF1097" s="118"/>
      <c r="AG1097" s="93"/>
      <c r="AH1097" s="93"/>
      <c r="AI1097" s="110"/>
      <c r="AJ1097" s="118"/>
      <c r="AK1097" s="93"/>
      <c r="AL1097" s="93"/>
      <c r="AM1097" s="110"/>
      <c r="AN1097" s="118"/>
      <c r="AO1097" s="93"/>
      <c r="AP1097" s="93"/>
      <c r="AQ1097" s="110"/>
      <c r="AR1097" s="118"/>
      <c r="AS1097" s="93"/>
      <c r="AT1097" s="93"/>
      <c r="AU1097" s="110"/>
      <c r="AV1097" s="118"/>
      <c r="AW1097" s="93"/>
      <c r="AX1097" s="93"/>
      <c r="AY1097" s="110"/>
      <c r="AZ1097" s="118"/>
      <c r="BA1097" s="93"/>
      <c r="BB1097" s="93"/>
      <c r="BC1097" s="110"/>
      <c r="BD1097" s="118"/>
      <c r="BE1097" s="93"/>
      <c r="BF1097" s="93"/>
      <c r="BG1097" s="110"/>
      <c r="BH1097" s="118"/>
      <c r="BI1097" s="93"/>
      <c r="BJ1097" s="93"/>
      <c r="BK1097" s="110"/>
      <c r="BL1097" s="118"/>
      <c r="BM1097" s="93"/>
      <c r="BN1097" s="93"/>
      <c r="BO1097" s="110"/>
      <c r="BP1097" s="118"/>
      <c r="BQ1097" s="93"/>
      <c r="BR1097" s="93"/>
      <c r="BS1097" s="110"/>
      <c r="BT1097" s="118"/>
      <c r="BU1097" s="93"/>
      <c r="BV1097" s="93"/>
      <c r="BW1097" s="110"/>
      <c r="BX1097" s="118"/>
      <c r="BY1097" s="93"/>
      <c r="BZ1097" s="93"/>
      <c r="CA1097" s="110"/>
      <c r="CB1097" s="118"/>
      <c r="CC1097" s="93"/>
      <c r="CD1097" s="93"/>
      <c r="CE1097" s="110"/>
      <c r="CF1097" s="118"/>
      <c r="CG1097" s="93"/>
      <c r="CH1097" s="93"/>
      <c r="CI1097" s="110"/>
      <c r="CJ1097" s="118"/>
      <c r="CK1097" s="93"/>
      <c r="CL1097" s="93"/>
      <c r="CM1097" s="110"/>
      <c r="CN1097" s="118"/>
      <c r="CO1097" s="93"/>
      <c r="CP1097" s="93"/>
      <c r="CQ1097" s="110"/>
      <c r="CR1097" s="118"/>
      <c r="CS1097" s="93"/>
      <c r="CT1097" s="93"/>
      <c r="CU1097" s="110"/>
      <c r="CV1097" s="118"/>
      <c r="CW1097" s="93"/>
      <c r="CX1097" s="93"/>
      <c r="CY1097" s="110"/>
      <c r="CZ1097" s="118"/>
      <c r="DA1097" s="93"/>
      <c r="DB1097" s="93"/>
      <c r="DC1097" s="110"/>
      <c r="DD1097" s="118"/>
      <c r="DE1097" s="93"/>
      <c r="DF1097" s="93"/>
      <c r="DG1097" s="110"/>
      <c r="DH1097" s="118"/>
      <c r="DI1097" s="93"/>
      <c r="DJ1097" s="93"/>
      <c r="DK1097" s="110"/>
      <c r="DL1097" s="118"/>
      <c r="DM1097" s="93"/>
      <c r="DN1097" s="93"/>
      <c r="DO1097" s="110"/>
      <c r="DP1097" s="118"/>
      <c r="DQ1097" s="93"/>
      <c r="DR1097" s="93"/>
      <c r="DS1097" s="110"/>
      <c r="DT1097" s="118"/>
      <c r="DU1097" s="93"/>
      <c r="DV1097" s="93"/>
      <c r="DW1097" s="110"/>
      <c r="DX1097" s="118"/>
      <c r="DY1097" s="93"/>
      <c r="DZ1097" s="93"/>
      <c r="EA1097" s="110"/>
      <c r="EB1097" s="118"/>
      <c r="EC1097" s="93"/>
      <c r="ED1097" s="93"/>
      <c r="EE1097" s="110"/>
      <c r="EF1097" s="118"/>
      <c r="EG1097" s="93"/>
      <c r="EH1097" s="93"/>
      <c r="EI1097" s="110"/>
      <c r="EJ1097" s="118"/>
      <c r="EK1097" s="93"/>
      <c r="EL1097" s="93"/>
      <c r="EM1097" s="110"/>
      <c r="EN1097" s="118"/>
      <c r="EO1097" s="93"/>
      <c r="EP1097" s="93"/>
      <c r="EQ1097" s="110"/>
      <c r="ER1097" s="118"/>
      <c r="ES1097" s="93"/>
      <c r="ET1097" s="93"/>
      <c r="EU1097" s="110"/>
      <c r="EV1097" s="118"/>
      <c r="EW1097" s="93"/>
      <c r="EX1097" s="93"/>
      <c r="EY1097" s="110"/>
      <c r="EZ1097" s="118"/>
      <c r="FA1097" s="93"/>
      <c r="FB1097" s="93"/>
      <c r="FC1097" s="110"/>
      <c r="FD1097" s="118"/>
      <c r="FE1097" s="93"/>
      <c r="FF1097" s="93"/>
      <c r="FG1097" s="110"/>
      <c r="FH1097" s="118"/>
      <c r="FI1097" s="93"/>
      <c r="FJ1097" s="93"/>
      <c r="FK1097" s="110"/>
      <c r="FL1097" s="118"/>
      <c r="FM1097" s="93"/>
      <c r="FN1097" s="93"/>
      <c r="FO1097" s="110"/>
      <c r="FP1097" s="118"/>
      <c r="FQ1097" s="93"/>
      <c r="FR1097" s="93"/>
      <c r="FS1097" s="110"/>
      <c r="FT1097" s="118"/>
      <c r="FU1097" s="93"/>
      <c r="FV1097" s="93"/>
      <c r="FW1097" s="110"/>
      <c r="FX1097" s="118"/>
      <c r="FY1097" s="93"/>
      <c r="FZ1097" s="93"/>
      <c r="GA1097" s="110"/>
      <c r="GB1097" s="118"/>
      <c r="GC1097" s="93"/>
      <c r="GD1097" s="93"/>
      <c r="GE1097" s="110"/>
      <c r="GF1097" s="118"/>
      <c r="GG1097" s="93"/>
      <c r="GH1097" s="93"/>
      <c r="GI1097" s="110"/>
      <c r="GJ1097" s="118"/>
      <c r="GK1097" s="93"/>
      <c r="GL1097" s="93"/>
      <c r="GM1097" s="110"/>
      <c r="GN1097" s="118"/>
      <c r="GO1097" s="93"/>
      <c r="GP1097" s="93"/>
      <c r="GQ1097" s="110"/>
    </row>
    <row r="1098" spans="1:199" ht="15.75" x14ac:dyDescent="0.25">
      <c r="A1098">
        <f t="shared" si="746"/>
        <v>1</v>
      </c>
      <c r="B1098">
        <f t="shared" si="747"/>
        <v>1900</v>
      </c>
      <c r="D1098" s="93"/>
      <c r="E1098" s="93"/>
      <c r="F1098" s="93"/>
      <c r="G1098" s="110"/>
      <c r="H1098" s="118"/>
      <c r="I1098" s="93"/>
      <c r="J1098" s="93"/>
      <c r="K1098" s="110"/>
      <c r="L1098" s="118"/>
      <c r="M1098" s="93"/>
      <c r="N1098" s="93"/>
      <c r="O1098" s="110"/>
      <c r="P1098" s="118"/>
      <c r="Q1098" s="93"/>
      <c r="R1098" s="93"/>
      <c r="S1098" s="110"/>
      <c r="T1098" s="118"/>
      <c r="U1098" s="93"/>
      <c r="V1098" s="93"/>
      <c r="W1098" s="110"/>
      <c r="X1098" s="118"/>
      <c r="Y1098" s="93"/>
      <c r="Z1098" s="93"/>
      <c r="AA1098" s="110"/>
      <c r="AB1098" s="118"/>
      <c r="AC1098" s="93"/>
      <c r="AD1098" s="93"/>
      <c r="AE1098" s="110"/>
      <c r="AF1098" s="118"/>
      <c r="AG1098" s="93"/>
      <c r="AH1098" s="93"/>
      <c r="AI1098" s="110"/>
      <c r="AJ1098" s="118"/>
      <c r="AK1098" s="93"/>
      <c r="AL1098" s="93"/>
      <c r="AM1098" s="110"/>
      <c r="AN1098" s="118"/>
      <c r="AO1098" s="93"/>
      <c r="AP1098" s="93"/>
      <c r="AQ1098" s="110"/>
      <c r="AR1098" s="118"/>
      <c r="AS1098" s="93"/>
      <c r="AT1098" s="93"/>
      <c r="AU1098" s="110"/>
      <c r="AV1098" s="118"/>
      <c r="AW1098" s="93"/>
      <c r="AX1098" s="93"/>
      <c r="AY1098" s="110"/>
      <c r="AZ1098" s="118"/>
      <c r="BA1098" s="93"/>
      <c r="BB1098" s="93"/>
      <c r="BC1098" s="110"/>
      <c r="BD1098" s="118"/>
      <c r="BE1098" s="93"/>
      <c r="BF1098" s="93"/>
      <c r="BG1098" s="110"/>
      <c r="BH1098" s="118"/>
      <c r="BI1098" s="93"/>
      <c r="BJ1098" s="93"/>
      <c r="BK1098" s="110"/>
      <c r="BL1098" s="118"/>
      <c r="BM1098" s="93"/>
      <c r="BN1098" s="93"/>
      <c r="BO1098" s="110"/>
      <c r="BP1098" s="118"/>
      <c r="BQ1098" s="93"/>
      <c r="BR1098" s="93"/>
      <c r="BS1098" s="110"/>
      <c r="BT1098" s="118"/>
      <c r="BU1098" s="93"/>
      <c r="BV1098" s="93"/>
      <c r="BW1098" s="110"/>
      <c r="BX1098" s="118"/>
      <c r="BY1098" s="93"/>
      <c r="BZ1098" s="93"/>
      <c r="CA1098" s="110"/>
      <c r="CB1098" s="118"/>
      <c r="CC1098" s="93"/>
      <c r="CD1098" s="93"/>
      <c r="CE1098" s="110"/>
      <c r="CF1098" s="118"/>
      <c r="CG1098" s="93"/>
      <c r="CH1098" s="93"/>
      <c r="CI1098" s="110"/>
      <c r="CJ1098" s="118"/>
      <c r="CK1098" s="93"/>
      <c r="CL1098" s="93"/>
      <c r="CM1098" s="110"/>
      <c r="CN1098" s="118"/>
      <c r="CO1098" s="93"/>
      <c r="CP1098" s="93"/>
      <c r="CQ1098" s="110"/>
      <c r="CR1098" s="118"/>
      <c r="CS1098" s="93"/>
      <c r="CT1098" s="93"/>
      <c r="CU1098" s="110"/>
      <c r="CV1098" s="118"/>
      <c r="CW1098" s="93"/>
      <c r="CX1098" s="93"/>
      <c r="CY1098" s="110"/>
      <c r="CZ1098" s="118"/>
      <c r="DA1098" s="93"/>
      <c r="DB1098" s="93"/>
      <c r="DC1098" s="110"/>
      <c r="DD1098" s="118"/>
      <c r="DE1098" s="93"/>
      <c r="DF1098" s="93"/>
      <c r="DG1098" s="110"/>
      <c r="DH1098" s="118"/>
      <c r="DI1098" s="93"/>
      <c r="DJ1098" s="93"/>
      <c r="DK1098" s="110"/>
      <c r="DL1098" s="118"/>
      <c r="DM1098" s="93"/>
      <c r="DN1098" s="93"/>
      <c r="DO1098" s="110"/>
      <c r="DP1098" s="118"/>
      <c r="DQ1098" s="93"/>
      <c r="DR1098" s="93"/>
      <c r="DS1098" s="110"/>
      <c r="DT1098" s="118"/>
      <c r="DU1098" s="93"/>
      <c r="DV1098" s="93"/>
      <c r="DW1098" s="110"/>
      <c r="DX1098" s="118"/>
      <c r="DY1098" s="93"/>
      <c r="DZ1098" s="93"/>
      <c r="EA1098" s="110"/>
      <c r="EB1098" s="118"/>
      <c r="EC1098" s="93"/>
      <c r="ED1098" s="93"/>
      <c r="EE1098" s="110"/>
      <c r="EF1098" s="118"/>
      <c r="EG1098" s="93"/>
      <c r="EH1098" s="93"/>
      <c r="EI1098" s="110"/>
      <c r="EJ1098" s="118"/>
      <c r="EK1098" s="93"/>
      <c r="EL1098" s="93"/>
      <c r="EM1098" s="110"/>
      <c r="EN1098" s="118"/>
      <c r="EO1098" s="93"/>
      <c r="EP1098" s="93"/>
      <c r="EQ1098" s="110"/>
      <c r="ER1098" s="118"/>
      <c r="ES1098" s="93"/>
      <c r="ET1098" s="93"/>
      <c r="EU1098" s="110"/>
      <c r="EV1098" s="118"/>
      <c r="EW1098" s="93"/>
      <c r="EX1098" s="93"/>
      <c r="EY1098" s="110"/>
      <c r="EZ1098" s="118"/>
      <c r="FA1098" s="93"/>
      <c r="FB1098" s="93"/>
      <c r="FC1098" s="110"/>
      <c r="FD1098" s="118"/>
      <c r="FE1098" s="93"/>
      <c r="FF1098" s="93"/>
      <c r="FG1098" s="110"/>
      <c r="FH1098" s="118"/>
      <c r="FI1098" s="93"/>
      <c r="FJ1098" s="93"/>
      <c r="FK1098" s="110"/>
      <c r="FL1098" s="118"/>
      <c r="FM1098" s="93"/>
      <c r="FN1098" s="93"/>
      <c r="FO1098" s="110"/>
      <c r="FP1098" s="118"/>
      <c r="FQ1098" s="93"/>
      <c r="FR1098" s="93"/>
      <c r="FS1098" s="110"/>
      <c r="FT1098" s="118"/>
      <c r="FU1098" s="93"/>
      <c r="FV1098" s="93"/>
      <c r="FW1098" s="110"/>
      <c r="FX1098" s="118"/>
      <c r="FY1098" s="93"/>
      <c r="FZ1098" s="93"/>
      <c r="GA1098" s="110"/>
      <c r="GB1098" s="118"/>
      <c r="GC1098" s="93"/>
      <c r="GD1098" s="93"/>
      <c r="GE1098" s="110"/>
      <c r="GF1098" s="118"/>
      <c r="GG1098" s="93"/>
      <c r="GH1098" s="93"/>
      <c r="GI1098" s="110"/>
      <c r="GJ1098" s="118"/>
      <c r="GK1098" s="93"/>
      <c r="GL1098" s="93"/>
      <c r="GM1098" s="110"/>
      <c r="GN1098" s="118"/>
      <c r="GO1098" s="93"/>
      <c r="GP1098" s="93"/>
      <c r="GQ1098" s="110"/>
    </row>
    <row r="1099" spans="1:199" ht="15.75" x14ac:dyDescent="0.25">
      <c r="A1099">
        <f t="shared" si="746"/>
        <v>1</v>
      </c>
      <c r="B1099">
        <f t="shared" si="747"/>
        <v>1900</v>
      </c>
      <c r="D1099" s="93"/>
      <c r="E1099" s="93"/>
      <c r="F1099" s="93"/>
      <c r="G1099" s="110"/>
      <c r="H1099" s="118"/>
      <c r="I1099" s="93"/>
      <c r="J1099" s="93"/>
      <c r="K1099" s="110"/>
      <c r="L1099" s="118"/>
      <c r="M1099" s="93"/>
      <c r="N1099" s="93"/>
      <c r="O1099" s="110"/>
      <c r="P1099" s="118"/>
      <c r="Q1099" s="93"/>
      <c r="R1099" s="93"/>
      <c r="S1099" s="110"/>
      <c r="T1099" s="118"/>
      <c r="U1099" s="93"/>
      <c r="V1099" s="93"/>
      <c r="W1099" s="110"/>
      <c r="X1099" s="118"/>
      <c r="Y1099" s="93"/>
      <c r="Z1099" s="93"/>
      <c r="AA1099" s="110"/>
      <c r="AB1099" s="118"/>
      <c r="AC1099" s="93"/>
      <c r="AD1099" s="93"/>
      <c r="AE1099" s="110"/>
      <c r="AF1099" s="118"/>
      <c r="AG1099" s="93"/>
      <c r="AH1099" s="93"/>
      <c r="AI1099" s="110"/>
      <c r="AJ1099" s="118"/>
      <c r="AK1099" s="93"/>
      <c r="AL1099" s="93"/>
      <c r="AM1099" s="110"/>
      <c r="AN1099" s="118"/>
      <c r="AO1099" s="93"/>
      <c r="AP1099" s="93"/>
      <c r="AQ1099" s="110"/>
      <c r="AR1099" s="118"/>
      <c r="AS1099" s="93"/>
      <c r="AT1099" s="93"/>
      <c r="AU1099" s="110"/>
      <c r="AV1099" s="118"/>
      <c r="AW1099" s="93"/>
      <c r="AX1099" s="93"/>
      <c r="AY1099" s="110"/>
      <c r="AZ1099" s="118"/>
      <c r="BA1099" s="93"/>
      <c r="BB1099" s="93"/>
      <c r="BC1099" s="110"/>
      <c r="BD1099" s="118"/>
      <c r="BE1099" s="93"/>
      <c r="BF1099" s="93"/>
      <c r="BG1099" s="110"/>
      <c r="BH1099" s="118"/>
      <c r="BI1099" s="93"/>
      <c r="BJ1099" s="93"/>
      <c r="BK1099" s="110"/>
      <c r="BL1099" s="118"/>
      <c r="BM1099" s="93"/>
      <c r="BN1099" s="93"/>
      <c r="BO1099" s="110"/>
      <c r="BP1099" s="118"/>
      <c r="BQ1099" s="93"/>
      <c r="BR1099" s="93"/>
      <c r="BS1099" s="110"/>
      <c r="BT1099" s="118"/>
      <c r="BU1099" s="93"/>
      <c r="BV1099" s="93"/>
      <c r="BW1099" s="110"/>
      <c r="BX1099" s="118"/>
      <c r="BY1099" s="93"/>
      <c r="BZ1099" s="93"/>
      <c r="CA1099" s="110"/>
      <c r="CB1099" s="118"/>
      <c r="CC1099" s="93"/>
      <c r="CD1099" s="93"/>
      <c r="CE1099" s="110"/>
      <c r="CF1099" s="118"/>
      <c r="CG1099" s="93"/>
      <c r="CH1099" s="93"/>
      <c r="CI1099" s="110"/>
      <c r="CJ1099" s="118"/>
      <c r="CK1099" s="93"/>
      <c r="CL1099" s="93"/>
      <c r="CM1099" s="110"/>
      <c r="CN1099" s="118"/>
      <c r="CO1099" s="93"/>
      <c r="CP1099" s="93"/>
      <c r="CQ1099" s="110"/>
      <c r="CR1099" s="118"/>
      <c r="CS1099" s="93"/>
      <c r="CT1099" s="93"/>
      <c r="CU1099" s="110"/>
      <c r="CV1099" s="118"/>
      <c r="CW1099" s="93"/>
      <c r="CX1099" s="93"/>
      <c r="CY1099" s="110"/>
      <c r="CZ1099" s="118"/>
      <c r="DA1099" s="93"/>
      <c r="DB1099" s="93"/>
      <c r="DC1099" s="110"/>
      <c r="DD1099" s="118"/>
      <c r="DE1099" s="93"/>
      <c r="DF1099" s="93"/>
      <c r="DG1099" s="110"/>
      <c r="DH1099" s="118"/>
      <c r="DI1099" s="93"/>
      <c r="DJ1099" s="93"/>
      <c r="DK1099" s="110"/>
      <c r="DL1099" s="118"/>
      <c r="DM1099" s="93"/>
      <c r="DN1099" s="93"/>
      <c r="DO1099" s="110"/>
      <c r="DP1099" s="118"/>
      <c r="DQ1099" s="93"/>
      <c r="DR1099" s="93"/>
      <c r="DS1099" s="110"/>
      <c r="DT1099" s="118"/>
      <c r="DU1099" s="93"/>
      <c r="DV1099" s="93"/>
      <c r="DW1099" s="110"/>
      <c r="DX1099" s="118"/>
      <c r="DY1099" s="93"/>
      <c r="DZ1099" s="93"/>
      <c r="EA1099" s="110"/>
      <c r="EB1099" s="118"/>
      <c r="EC1099" s="93"/>
      <c r="ED1099" s="93"/>
      <c r="EE1099" s="110"/>
      <c r="EF1099" s="118"/>
      <c r="EG1099" s="93"/>
      <c r="EH1099" s="93"/>
      <c r="EI1099" s="110"/>
      <c r="EJ1099" s="118"/>
      <c r="EK1099" s="93"/>
      <c r="EL1099" s="93"/>
      <c r="EM1099" s="110"/>
      <c r="EN1099" s="118"/>
      <c r="EO1099" s="93"/>
      <c r="EP1099" s="93"/>
      <c r="EQ1099" s="110"/>
      <c r="ER1099" s="118"/>
      <c r="ES1099" s="93"/>
      <c r="ET1099" s="93"/>
      <c r="EU1099" s="110"/>
      <c r="EV1099" s="118"/>
      <c r="EW1099" s="93"/>
      <c r="EX1099" s="93"/>
      <c r="EY1099" s="110"/>
      <c r="EZ1099" s="118"/>
      <c r="FA1099" s="93"/>
      <c r="FB1099" s="93"/>
      <c r="FC1099" s="110"/>
      <c r="FD1099" s="118"/>
      <c r="FE1099" s="93"/>
      <c r="FF1099" s="93"/>
      <c r="FG1099" s="110"/>
      <c r="FH1099" s="118"/>
      <c r="FI1099" s="93"/>
      <c r="FJ1099" s="93"/>
      <c r="FK1099" s="110"/>
      <c r="FL1099" s="118"/>
      <c r="FM1099" s="93"/>
      <c r="FN1099" s="93"/>
      <c r="FO1099" s="110"/>
      <c r="FP1099" s="118"/>
      <c r="FQ1099" s="93"/>
      <c r="FR1099" s="93"/>
      <c r="FS1099" s="110"/>
      <c r="FT1099" s="118"/>
      <c r="FU1099" s="93"/>
      <c r="FV1099" s="93"/>
      <c r="FW1099" s="110"/>
      <c r="FX1099" s="118"/>
      <c r="FY1099" s="93"/>
      <c r="FZ1099" s="93"/>
      <c r="GA1099" s="110"/>
      <c r="GB1099" s="118"/>
      <c r="GC1099" s="93"/>
      <c r="GD1099" s="93"/>
      <c r="GE1099" s="110"/>
      <c r="GF1099" s="118"/>
      <c r="GG1099" s="93"/>
      <c r="GH1099" s="93"/>
      <c r="GI1099" s="110"/>
      <c r="GJ1099" s="118"/>
      <c r="GK1099" s="93"/>
      <c r="GL1099" s="93"/>
      <c r="GM1099" s="110"/>
      <c r="GN1099" s="118"/>
      <c r="GO1099" s="93"/>
      <c r="GP1099" s="93"/>
      <c r="GQ1099" s="110"/>
    </row>
    <row r="1100" spans="1:199" ht="15.75" x14ac:dyDescent="0.25">
      <c r="A1100">
        <f t="shared" si="746"/>
        <v>1</v>
      </c>
      <c r="B1100">
        <f t="shared" si="747"/>
        <v>1900</v>
      </c>
      <c r="D1100" s="93"/>
      <c r="E1100" s="93"/>
      <c r="F1100" s="93"/>
      <c r="G1100" s="110"/>
      <c r="H1100" s="118"/>
      <c r="I1100" s="93"/>
      <c r="J1100" s="93"/>
      <c r="K1100" s="110"/>
      <c r="L1100" s="118"/>
      <c r="M1100" s="93"/>
      <c r="N1100" s="93"/>
      <c r="O1100" s="110"/>
      <c r="P1100" s="118"/>
      <c r="Q1100" s="93"/>
      <c r="R1100" s="93"/>
      <c r="S1100" s="110"/>
      <c r="T1100" s="118"/>
      <c r="U1100" s="93"/>
      <c r="V1100" s="93"/>
      <c r="W1100" s="110"/>
      <c r="X1100" s="118"/>
      <c r="Y1100" s="93"/>
      <c r="Z1100" s="93"/>
      <c r="AA1100" s="110"/>
      <c r="AB1100" s="118"/>
      <c r="AC1100" s="93"/>
      <c r="AD1100" s="93"/>
      <c r="AE1100" s="110"/>
      <c r="AF1100" s="118"/>
      <c r="AG1100" s="93"/>
      <c r="AH1100" s="93"/>
      <c r="AI1100" s="110"/>
      <c r="AJ1100" s="118"/>
      <c r="AK1100" s="93"/>
      <c r="AL1100" s="93"/>
      <c r="AM1100" s="110"/>
      <c r="AN1100" s="118"/>
      <c r="AO1100" s="93"/>
      <c r="AP1100" s="93"/>
      <c r="AQ1100" s="110"/>
      <c r="AR1100" s="118"/>
      <c r="AS1100" s="93"/>
      <c r="AT1100" s="93"/>
      <c r="AU1100" s="110"/>
      <c r="AV1100" s="118"/>
      <c r="AW1100" s="93"/>
      <c r="AX1100" s="93"/>
      <c r="AY1100" s="110"/>
      <c r="AZ1100" s="118"/>
      <c r="BA1100" s="93"/>
      <c r="BB1100" s="93"/>
      <c r="BC1100" s="110"/>
      <c r="BD1100" s="118"/>
      <c r="BE1100" s="93"/>
      <c r="BF1100" s="93"/>
      <c r="BG1100" s="110"/>
      <c r="BH1100" s="118"/>
      <c r="BI1100" s="93"/>
      <c r="BJ1100" s="93"/>
      <c r="BK1100" s="110"/>
      <c r="BL1100" s="118"/>
      <c r="BM1100" s="93"/>
      <c r="BN1100" s="93"/>
      <c r="BO1100" s="110"/>
      <c r="BP1100" s="118"/>
      <c r="BQ1100" s="93"/>
      <c r="BR1100" s="93"/>
      <c r="BS1100" s="110"/>
      <c r="BT1100" s="118"/>
      <c r="BU1100" s="93"/>
      <c r="BV1100" s="93"/>
      <c r="BW1100" s="110"/>
      <c r="BX1100" s="118"/>
      <c r="BY1100" s="93"/>
      <c r="BZ1100" s="93"/>
      <c r="CA1100" s="110"/>
      <c r="CB1100" s="118"/>
      <c r="CC1100" s="93"/>
      <c r="CD1100" s="93"/>
      <c r="CE1100" s="110"/>
      <c r="CF1100" s="118"/>
      <c r="CG1100" s="93"/>
      <c r="CH1100" s="93"/>
      <c r="CI1100" s="110"/>
      <c r="CJ1100" s="118"/>
      <c r="CK1100" s="93"/>
      <c r="CL1100" s="93"/>
      <c r="CM1100" s="110"/>
      <c r="CN1100" s="118"/>
      <c r="CO1100" s="93"/>
      <c r="CP1100" s="93"/>
      <c r="CQ1100" s="110"/>
      <c r="CR1100" s="118"/>
      <c r="CS1100" s="93"/>
      <c r="CT1100" s="93"/>
      <c r="CU1100" s="110"/>
      <c r="CV1100" s="118"/>
      <c r="CW1100" s="93"/>
      <c r="CX1100" s="93"/>
      <c r="CY1100" s="110"/>
      <c r="CZ1100" s="118"/>
      <c r="DA1100" s="93"/>
      <c r="DB1100" s="93"/>
      <c r="DC1100" s="110"/>
      <c r="DD1100" s="118"/>
      <c r="DE1100" s="93"/>
      <c r="DF1100" s="93"/>
      <c r="DG1100" s="110"/>
      <c r="DH1100" s="118"/>
      <c r="DI1100" s="93"/>
      <c r="DJ1100" s="93"/>
      <c r="DK1100" s="110"/>
      <c r="DL1100" s="118"/>
      <c r="DM1100" s="93"/>
      <c r="DN1100" s="93"/>
      <c r="DO1100" s="110"/>
      <c r="DP1100" s="118"/>
      <c r="DQ1100" s="93"/>
      <c r="DR1100" s="93"/>
      <c r="DS1100" s="110"/>
      <c r="DT1100" s="118"/>
      <c r="DU1100" s="93"/>
      <c r="DV1100" s="93"/>
      <c r="DW1100" s="110"/>
      <c r="DX1100" s="118"/>
      <c r="DY1100" s="93"/>
      <c r="DZ1100" s="93"/>
      <c r="EA1100" s="110"/>
      <c r="EB1100" s="118"/>
      <c r="EC1100" s="93"/>
      <c r="ED1100" s="93"/>
      <c r="EE1100" s="110"/>
      <c r="EF1100" s="118"/>
      <c r="EG1100" s="93"/>
      <c r="EH1100" s="93"/>
      <c r="EI1100" s="110"/>
      <c r="EJ1100" s="118"/>
      <c r="EK1100" s="93"/>
      <c r="EL1100" s="93"/>
      <c r="EM1100" s="110"/>
      <c r="EN1100" s="118"/>
      <c r="EO1100" s="93"/>
      <c r="EP1100" s="93"/>
      <c r="EQ1100" s="110"/>
      <c r="ER1100" s="118"/>
      <c r="ES1100" s="93"/>
      <c r="ET1100" s="93"/>
      <c r="EU1100" s="110"/>
      <c r="EV1100" s="118"/>
      <c r="EW1100" s="93"/>
      <c r="EX1100" s="93"/>
      <c r="EY1100" s="110"/>
      <c r="EZ1100" s="118"/>
      <c r="FA1100" s="93"/>
      <c r="FB1100" s="93"/>
      <c r="FC1100" s="110"/>
      <c r="FD1100" s="118"/>
      <c r="FE1100" s="93"/>
      <c r="FF1100" s="93"/>
      <c r="FG1100" s="110"/>
      <c r="FH1100" s="118"/>
      <c r="FI1100" s="93"/>
      <c r="FJ1100" s="93"/>
      <c r="FK1100" s="110"/>
      <c r="FL1100" s="118"/>
      <c r="FM1100" s="93"/>
      <c r="FN1100" s="93"/>
      <c r="FO1100" s="110"/>
      <c r="FP1100" s="118"/>
      <c r="FQ1100" s="93"/>
      <c r="FR1100" s="93"/>
      <c r="FS1100" s="110"/>
      <c r="FT1100" s="118"/>
      <c r="FU1100" s="93"/>
      <c r="FV1100" s="93"/>
      <c r="FW1100" s="110"/>
      <c r="FX1100" s="118"/>
      <c r="FY1100" s="93"/>
      <c r="FZ1100" s="93"/>
      <c r="GA1100" s="110"/>
      <c r="GB1100" s="118"/>
      <c r="GC1100" s="93"/>
      <c r="GD1100" s="93"/>
      <c r="GE1100" s="110"/>
      <c r="GF1100" s="118"/>
      <c r="GG1100" s="93"/>
      <c r="GH1100" s="93"/>
      <c r="GI1100" s="110"/>
      <c r="GJ1100" s="118"/>
      <c r="GK1100" s="93"/>
      <c r="GL1100" s="93"/>
      <c r="GM1100" s="110"/>
      <c r="GN1100" s="118"/>
      <c r="GO1100" s="93"/>
      <c r="GP1100" s="93"/>
      <c r="GQ1100" s="110"/>
    </row>
    <row r="1101" spans="1:199" ht="15.75" x14ac:dyDescent="0.25">
      <c r="A1101">
        <f t="shared" si="746"/>
        <v>1</v>
      </c>
      <c r="B1101">
        <f t="shared" si="747"/>
        <v>1900</v>
      </c>
      <c r="D1101" s="93"/>
      <c r="E1101" s="93"/>
      <c r="F1101" s="93"/>
      <c r="G1101" s="110"/>
      <c r="H1101" s="118"/>
      <c r="I1101" s="93"/>
      <c r="J1101" s="93"/>
      <c r="K1101" s="110"/>
      <c r="L1101" s="118"/>
      <c r="M1101" s="93"/>
      <c r="N1101" s="93"/>
      <c r="O1101" s="110"/>
      <c r="P1101" s="118"/>
      <c r="Q1101" s="93"/>
      <c r="R1101" s="93"/>
      <c r="S1101" s="110"/>
      <c r="T1101" s="118"/>
      <c r="U1101" s="93"/>
      <c r="V1101" s="93"/>
      <c r="W1101" s="110"/>
      <c r="X1101" s="118"/>
      <c r="Y1101" s="93"/>
      <c r="Z1101" s="93"/>
      <c r="AA1101" s="110"/>
      <c r="AB1101" s="118"/>
      <c r="AC1101" s="93"/>
      <c r="AD1101" s="93"/>
      <c r="AE1101" s="110"/>
      <c r="AF1101" s="118"/>
      <c r="AG1101" s="93"/>
      <c r="AH1101" s="93"/>
      <c r="AI1101" s="110"/>
      <c r="AJ1101" s="118"/>
      <c r="AK1101" s="93"/>
      <c r="AL1101" s="93"/>
      <c r="AM1101" s="110"/>
      <c r="AN1101" s="118"/>
      <c r="AO1101" s="93"/>
      <c r="AP1101" s="93"/>
      <c r="AQ1101" s="110"/>
      <c r="AR1101" s="118"/>
      <c r="AS1101" s="93"/>
      <c r="AT1101" s="93"/>
      <c r="AU1101" s="110"/>
      <c r="AV1101" s="118"/>
      <c r="AW1101" s="93"/>
      <c r="AX1101" s="93"/>
      <c r="AY1101" s="110"/>
      <c r="AZ1101" s="118"/>
      <c r="BA1101" s="93"/>
      <c r="BB1101" s="93"/>
      <c r="BC1101" s="110"/>
      <c r="BD1101" s="118"/>
      <c r="BE1101" s="93"/>
      <c r="BF1101" s="93"/>
      <c r="BG1101" s="110"/>
      <c r="BH1101" s="118"/>
      <c r="BI1101" s="93"/>
      <c r="BJ1101" s="93"/>
      <c r="BK1101" s="110"/>
      <c r="BL1101" s="118"/>
      <c r="BM1101" s="93"/>
      <c r="BN1101" s="93"/>
      <c r="BO1101" s="110"/>
      <c r="BP1101" s="118"/>
      <c r="BQ1101" s="93"/>
      <c r="BR1101" s="93"/>
      <c r="BS1101" s="110"/>
      <c r="BT1101" s="118"/>
      <c r="BU1101" s="93"/>
      <c r="BV1101" s="93"/>
      <c r="BW1101" s="110"/>
      <c r="BX1101" s="118"/>
      <c r="BY1101" s="93"/>
      <c r="BZ1101" s="93"/>
      <c r="CA1101" s="110"/>
      <c r="CB1101" s="118"/>
      <c r="CC1101" s="93"/>
      <c r="CD1101" s="93"/>
      <c r="CE1101" s="110"/>
      <c r="CF1101" s="118"/>
      <c r="CG1101" s="93"/>
      <c r="CH1101" s="93"/>
      <c r="CI1101" s="110"/>
      <c r="CJ1101" s="118"/>
      <c r="CK1101" s="93"/>
      <c r="CL1101" s="93"/>
      <c r="CM1101" s="110"/>
      <c r="CN1101" s="118"/>
      <c r="CO1101" s="93"/>
      <c r="CP1101" s="93"/>
      <c r="CQ1101" s="110"/>
      <c r="CR1101" s="118"/>
      <c r="CS1101" s="93"/>
      <c r="CT1101" s="93"/>
      <c r="CU1101" s="110"/>
      <c r="CV1101" s="118"/>
      <c r="CW1101" s="93"/>
      <c r="CX1101" s="93"/>
      <c r="CY1101" s="110"/>
      <c r="CZ1101" s="118"/>
      <c r="DA1101" s="93"/>
      <c r="DB1101" s="93"/>
      <c r="DC1101" s="110"/>
      <c r="DD1101" s="118"/>
      <c r="DE1101" s="93"/>
      <c r="DF1101" s="93"/>
      <c r="DG1101" s="110"/>
      <c r="DH1101" s="118"/>
      <c r="DI1101" s="93"/>
      <c r="DJ1101" s="93"/>
      <c r="DK1101" s="110"/>
      <c r="DL1101" s="118"/>
      <c r="DM1101" s="93"/>
      <c r="DN1101" s="93"/>
      <c r="DO1101" s="110"/>
      <c r="DP1101" s="118"/>
      <c r="DQ1101" s="93"/>
      <c r="DR1101" s="93"/>
      <c r="DS1101" s="110"/>
      <c r="DT1101" s="118"/>
      <c r="DU1101" s="93"/>
      <c r="DV1101" s="93"/>
      <c r="DW1101" s="110"/>
      <c r="DX1101" s="118"/>
      <c r="DY1101" s="93"/>
      <c r="DZ1101" s="93"/>
      <c r="EA1101" s="110"/>
      <c r="EB1101" s="118"/>
      <c r="EC1101" s="93"/>
      <c r="ED1101" s="93"/>
      <c r="EE1101" s="110"/>
      <c r="EF1101" s="118"/>
      <c r="EG1101" s="93"/>
      <c r="EH1101" s="93"/>
      <c r="EI1101" s="110"/>
      <c r="EJ1101" s="118"/>
      <c r="EK1101" s="93"/>
      <c r="EL1101" s="93"/>
      <c r="EM1101" s="110"/>
      <c r="EN1101" s="118"/>
      <c r="EO1101" s="93"/>
      <c r="EP1101" s="93"/>
      <c r="EQ1101" s="110"/>
      <c r="ER1101" s="118"/>
      <c r="ES1101" s="93"/>
      <c r="ET1101" s="93"/>
      <c r="EU1101" s="110"/>
      <c r="EV1101" s="118"/>
      <c r="EW1101" s="93"/>
      <c r="EX1101" s="93"/>
      <c r="EY1101" s="110"/>
      <c r="EZ1101" s="118"/>
      <c r="FA1101" s="93"/>
      <c r="FB1101" s="93"/>
      <c r="FC1101" s="110"/>
      <c r="FD1101" s="118"/>
      <c r="FE1101" s="93"/>
      <c r="FF1101" s="93"/>
      <c r="FG1101" s="110"/>
      <c r="FH1101" s="118"/>
      <c r="FI1101" s="93"/>
      <c r="FJ1101" s="93"/>
      <c r="FK1101" s="110"/>
      <c r="FL1101" s="118"/>
      <c r="FM1101" s="93"/>
      <c r="FN1101" s="93"/>
      <c r="FO1101" s="110"/>
      <c r="FP1101" s="118"/>
      <c r="FQ1101" s="93"/>
      <c r="FR1101" s="93"/>
      <c r="FS1101" s="110"/>
      <c r="FT1101" s="118"/>
      <c r="FU1101" s="93"/>
      <c r="FV1101" s="93"/>
      <c r="FW1101" s="110"/>
      <c r="FX1101" s="118"/>
      <c r="FY1101" s="93"/>
      <c r="FZ1101" s="93"/>
      <c r="GA1101" s="110"/>
      <c r="GB1101" s="118"/>
      <c r="GC1101" s="93"/>
      <c r="GD1101" s="93"/>
      <c r="GE1101" s="110"/>
      <c r="GF1101" s="118"/>
      <c r="GG1101" s="93"/>
      <c r="GH1101" s="93"/>
      <c r="GI1101" s="110"/>
      <c r="GJ1101" s="118"/>
      <c r="GK1101" s="93"/>
      <c r="GL1101" s="93"/>
      <c r="GM1101" s="110"/>
      <c r="GN1101" s="118"/>
      <c r="GO1101" s="93"/>
      <c r="GP1101" s="93"/>
      <c r="GQ1101" s="110"/>
    </row>
    <row r="1102" spans="1:199" ht="15.75" x14ac:dyDescent="0.25">
      <c r="A1102">
        <f t="shared" si="746"/>
        <v>1</v>
      </c>
      <c r="B1102">
        <f t="shared" si="747"/>
        <v>1900</v>
      </c>
      <c r="D1102" s="93"/>
      <c r="E1102" s="93"/>
      <c r="F1102" s="93"/>
      <c r="G1102" s="110"/>
      <c r="H1102" s="118"/>
      <c r="I1102" s="93"/>
      <c r="J1102" s="93"/>
      <c r="K1102" s="110"/>
      <c r="L1102" s="118"/>
      <c r="M1102" s="93"/>
      <c r="N1102" s="93"/>
      <c r="O1102" s="110"/>
      <c r="P1102" s="118"/>
      <c r="Q1102" s="93"/>
      <c r="R1102" s="93"/>
      <c r="S1102" s="110"/>
      <c r="T1102" s="118"/>
      <c r="U1102" s="93"/>
      <c r="V1102" s="93"/>
      <c r="W1102" s="110"/>
      <c r="X1102" s="118"/>
      <c r="Y1102" s="93"/>
      <c r="Z1102" s="93"/>
      <c r="AA1102" s="110"/>
      <c r="AB1102" s="118"/>
      <c r="AC1102" s="93"/>
      <c r="AD1102" s="93"/>
      <c r="AE1102" s="110"/>
      <c r="AF1102" s="118"/>
      <c r="AG1102" s="93"/>
      <c r="AH1102" s="93"/>
      <c r="AI1102" s="110"/>
      <c r="AJ1102" s="118"/>
      <c r="AK1102" s="93"/>
      <c r="AL1102" s="93"/>
      <c r="AM1102" s="110"/>
      <c r="AN1102" s="118"/>
      <c r="AO1102" s="93"/>
      <c r="AP1102" s="93"/>
      <c r="AQ1102" s="110"/>
      <c r="AR1102" s="118"/>
      <c r="AS1102" s="93"/>
      <c r="AT1102" s="93"/>
      <c r="AU1102" s="110"/>
      <c r="AV1102" s="118"/>
      <c r="AW1102" s="93"/>
      <c r="AX1102" s="93"/>
      <c r="AY1102" s="110"/>
      <c r="AZ1102" s="118"/>
      <c r="BA1102" s="93"/>
      <c r="BB1102" s="93"/>
      <c r="BC1102" s="110"/>
      <c r="BD1102" s="118"/>
      <c r="BE1102" s="93"/>
      <c r="BF1102" s="93"/>
      <c r="BG1102" s="110"/>
      <c r="BH1102" s="118"/>
      <c r="BI1102" s="93"/>
      <c r="BJ1102" s="93"/>
      <c r="BK1102" s="110"/>
      <c r="BL1102" s="118"/>
      <c r="BM1102" s="93"/>
      <c r="BN1102" s="93"/>
      <c r="BO1102" s="110"/>
      <c r="BP1102" s="118"/>
      <c r="BQ1102" s="93"/>
      <c r="BR1102" s="93"/>
      <c r="BS1102" s="110"/>
      <c r="BT1102" s="118"/>
      <c r="BU1102" s="93"/>
      <c r="BV1102" s="93"/>
      <c r="BW1102" s="110"/>
      <c r="BX1102" s="118"/>
      <c r="BY1102" s="93"/>
      <c r="BZ1102" s="93"/>
      <c r="CA1102" s="110"/>
      <c r="CB1102" s="118"/>
      <c r="CC1102" s="93"/>
      <c r="CD1102" s="93"/>
      <c r="CE1102" s="110"/>
      <c r="CF1102" s="118"/>
      <c r="CG1102" s="93"/>
      <c r="CH1102" s="93"/>
      <c r="CI1102" s="110"/>
      <c r="CJ1102" s="118"/>
      <c r="CK1102" s="93"/>
      <c r="CL1102" s="93"/>
      <c r="CM1102" s="110"/>
      <c r="CN1102" s="118"/>
      <c r="CO1102" s="93"/>
      <c r="CP1102" s="93"/>
      <c r="CQ1102" s="110"/>
      <c r="CR1102" s="118"/>
      <c r="CS1102" s="93"/>
      <c r="CT1102" s="93"/>
      <c r="CU1102" s="110"/>
      <c r="CV1102" s="118"/>
      <c r="CW1102" s="93"/>
      <c r="CX1102" s="93"/>
      <c r="CY1102" s="110"/>
      <c r="CZ1102" s="118"/>
      <c r="DA1102" s="93"/>
      <c r="DB1102" s="93"/>
      <c r="DC1102" s="110"/>
      <c r="DD1102" s="118"/>
      <c r="DE1102" s="93"/>
      <c r="DF1102" s="93"/>
      <c r="DG1102" s="110"/>
      <c r="DH1102" s="118"/>
      <c r="DI1102" s="93"/>
      <c r="DJ1102" s="93"/>
      <c r="DK1102" s="110"/>
      <c r="DL1102" s="118"/>
      <c r="DM1102" s="93"/>
      <c r="DN1102" s="93"/>
      <c r="DO1102" s="110"/>
      <c r="DP1102" s="118"/>
      <c r="DQ1102" s="93"/>
      <c r="DR1102" s="93"/>
      <c r="DS1102" s="110"/>
      <c r="DT1102" s="118"/>
      <c r="DU1102" s="93"/>
      <c r="DV1102" s="93"/>
      <c r="DW1102" s="110"/>
      <c r="DX1102" s="118"/>
      <c r="DY1102" s="93"/>
      <c r="DZ1102" s="93"/>
      <c r="EA1102" s="110"/>
      <c r="EB1102" s="118"/>
      <c r="EC1102" s="93"/>
      <c r="ED1102" s="93"/>
      <c r="EE1102" s="110"/>
      <c r="EF1102" s="118"/>
      <c r="EG1102" s="93"/>
      <c r="EH1102" s="93"/>
      <c r="EI1102" s="110"/>
      <c r="EJ1102" s="118"/>
      <c r="EK1102" s="93"/>
      <c r="EL1102" s="93"/>
      <c r="EM1102" s="110"/>
      <c r="EN1102" s="118"/>
      <c r="EO1102" s="93"/>
      <c r="EP1102" s="93"/>
      <c r="EQ1102" s="110"/>
      <c r="ER1102" s="118"/>
      <c r="ES1102" s="93"/>
      <c r="ET1102" s="93"/>
      <c r="EU1102" s="110"/>
      <c r="EV1102" s="118"/>
      <c r="EW1102" s="93"/>
      <c r="EX1102" s="93"/>
      <c r="EY1102" s="110"/>
      <c r="EZ1102" s="118"/>
      <c r="FA1102" s="93"/>
      <c r="FB1102" s="93"/>
      <c r="FC1102" s="110"/>
      <c r="FD1102" s="118"/>
      <c r="FE1102" s="93"/>
      <c r="FF1102" s="93"/>
      <c r="FG1102" s="110"/>
      <c r="FH1102" s="118"/>
      <c r="FI1102" s="93"/>
      <c r="FJ1102" s="93"/>
      <c r="FK1102" s="110"/>
      <c r="FL1102" s="118"/>
      <c r="FM1102" s="93"/>
      <c r="FN1102" s="93"/>
      <c r="FO1102" s="110"/>
      <c r="FP1102" s="118"/>
      <c r="FQ1102" s="93"/>
      <c r="FR1102" s="93"/>
      <c r="FS1102" s="110"/>
      <c r="FT1102" s="118"/>
      <c r="FU1102" s="93"/>
      <c r="FV1102" s="93"/>
      <c r="FW1102" s="110"/>
      <c r="FX1102" s="118"/>
      <c r="FY1102" s="93"/>
      <c r="FZ1102" s="93"/>
      <c r="GA1102" s="110"/>
      <c r="GB1102" s="118"/>
      <c r="GC1102" s="93"/>
      <c r="GD1102" s="93"/>
      <c r="GE1102" s="110"/>
      <c r="GF1102" s="118"/>
      <c r="GG1102" s="93"/>
      <c r="GH1102" s="93"/>
      <c r="GI1102" s="110"/>
      <c r="GJ1102" s="118"/>
      <c r="GK1102" s="93"/>
      <c r="GL1102" s="93"/>
      <c r="GM1102" s="110"/>
      <c r="GN1102" s="118"/>
      <c r="GO1102" s="93"/>
      <c r="GP1102" s="93"/>
      <c r="GQ1102" s="110"/>
    </row>
    <row r="1103" spans="1:199" ht="15.75" x14ac:dyDescent="0.25">
      <c r="A1103">
        <f t="shared" si="746"/>
        <v>1</v>
      </c>
      <c r="B1103">
        <f t="shared" si="747"/>
        <v>1900</v>
      </c>
      <c r="D1103" s="93"/>
      <c r="E1103" s="93"/>
      <c r="F1103" s="93"/>
      <c r="G1103" s="110"/>
      <c r="H1103" s="118"/>
      <c r="I1103" s="93"/>
      <c r="J1103" s="93"/>
      <c r="K1103" s="110"/>
      <c r="L1103" s="118"/>
      <c r="M1103" s="93"/>
      <c r="N1103" s="93"/>
      <c r="O1103" s="110"/>
      <c r="P1103" s="118"/>
      <c r="Q1103" s="93"/>
      <c r="R1103" s="93"/>
      <c r="S1103" s="110"/>
      <c r="T1103" s="118"/>
      <c r="U1103" s="93"/>
      <c r="V1103" s="93"/>
      <c r="W1103" s="110"/>
      <c r="X1103" s="118"/>
      <c r="Y1103" s="93"/>
      <c r="Z1103" s="93"/>
      <c r="AA1103" s="110"/>
      <c r="AB1103" s="118"/>
      <c r="AC1103" s="93"/>
      <c r="AD1103" s="93"/>
      <c r="AE1103" s="110"/>
      <c r="AF1103" s="118"/>
      <c r="AG1103" s="93"/>
      <c r="AH1103" s="93"/>
      <c r="AI1103" s="110"/>
      <c r="AJ1103" s="118"/>
      <c r="AK1103" s="93"/>
      <c r="AL1103" s="93"/>
      <c r="AM1103" s="110"/>
      <c r="AN1103" s="118"/>
      <c r="AO1103" s="93"/>
      <c r="AP1103" s="93"/>
      <c r="AQ1103" s="110"/>
      <c r="AR1103" s="118"/>
      <c r="AS1103" s="93"/>
      <c r="AT1103" s="93"/>
      <c r="AU1103" s="110"/>
      <c r="AV1103" s="118"/>
      <c r="AW1103" s="93"/>
      <c r="AX1103" s="93"/>
      <c r="AY1103" s="110"/>
      <c r="AZ1103" s="118"/>
      <c r="BA1103" s="93"/>
      <c r="BB1103" s="93"/>
      <c r="BC1103" s="110"/>
      <c r="BD1103" s="118"/>
      <c r="BE1103" s="93"/>
      <c r="BF1103" s="93"/>
      <c r="BG1103" s="110"/>
      <c r="BH1103" s="118"/>
      <c r="BI1103" s="93"/>
      <c r="BJ1103" s="93"/>
      <c r="BK1103" s="110"/>
      <c r="BL1103" s="118"/>
      <c r="BM1103" s="93"/>
      <c r="BN1103" s="93"/>
      <c r="BO1103" s="110"/>
      <c r="BP1103" s="118"/>
      <c r="BQ1103" s="93"/>
      <c r="BR1103" s="93"/>
      <c r="BS1103" s="110"/>
      <c r="BT1103" s="118"/>
      <c r="BU1103" s="93"/>
      <c r="BV1103" s="93"/>
      <c r="BW1103" s="110"/>
      <c r="BX1103" s="118"/>
      <c r="BY1103" s="93"/>
      <c r="BZ1103" s="93"/>
      <c r="CA1103" s="110"/>
      <c r="CB1103" s="118"/>
      <c r="CC1103" s="93"/>
      <c r="CD1103" s="93"/>
      <c r="CE1103" s="110"/>
      <c r="CF1103" s="118"/>
      <c r="CG1103" s="93"/>
      <c r="CH1103" s="93"/>
      <c r="CI1103" s="110"/>
      <c r="CJ1103" s="118"/>
      <c r="CK1103" s="93"/>
      <c r="CL1103" s="93"/>
      <c r="CM1103" s="110"/>
      <c r="CN1103" s="118"/>
      <c r="CO1103" s="93"/>
      <c r="CP1103" s="93"/>
      <c r="CQ1103" s="110"/>
      <c r="CR1103" s="118"/>
      <c r="CS1103" s="93"/>
      <c r="CT1103" s="93"/>
      <c r="CU1103" s="110"/>
      <c r="CV1103" s="118"/>
      <c r="CW1103" s="93"/>
      <c r="CX1103" s="93"/>
      <c r="CY1103" s="110"/>
      <c r="CZ1103" s="118"/>
      <c r="DA1103" s="93"/>
      <c r="DB1103" s="93"/>
      <c r="DC1103" s="110"/>
      <c r="DD1103" s="118"/>
      <c r="DE1103" s="93"/>
      <c r="DF1103" s="93"/>
      <c r="DG1103" s="110"/>
      <c r="DH1103" s="118"/>
      <c r="DI1103" s="93"/>
      <c r="DJ1103" s="93"/>
      <c r="DK1103" s="110"/>
      <c r="DL1103" s="118"/>
      <c r="DM1103" s="93"/>
      <c r="DN1103" s="93"/>
      <c r="DO1103" s="110"/>
      <c r="DP1103" s="118"/>
      <c r="DQ1103" s="93"/>
      <c r="DR1103" s="93"/>
      <c r="DS1103" s="110"/>
      <c r="DT1103" s="118"/>
      <c r="DU1103" s="93"/>
      <c r="DV1103" s="93"/>
      <c r="DW1103" s="110"/>
      <c r="DX1103" s="118"/>
      <c r="DY1103" s="93"/>
      <c r="DZ1103" s="93"/>
      <c r="EA1103" s="110"/>
      <c r="EB1103" s="118"/>
      <c r="EC1103" s="93"/>
      <c r="ED1103" s="93"/>
      <c r="EE1103" s="110"/>
      <c r="EF1103" s="118"/>
      <c r="EG1103" s="93"/>
      <c r="EH1103" s="93"/>
      <c r="EI1103" s="110"/>
      <c r="EJ1103" s="118"/>
      <c r="EK1103" s="93"/>
      <c r="EL1103" s="93"/>
      <c r="EM1103" s="110"/>
      <c r="EN1103" s="118"/>
      <c r="EO1103" s="93"/>
      <c r="EP1103" s="93"/>
      <c r="EQ1103" s="110"/>
      <c r="ER1103" s="118"/>
      <c r="ES1103" s="93"/>
      <c r="ET1103" s="93"/>
      <c r="EU1103" s="110"/>
      <c r="EV1103" s="118"/>
      <c r="EW1103" s="93"/>
      <c r="EX1103" s="93"/>
      <c r="EY1103" s="110"/>
      <c r="EZ1103" s="118"/>
      <c r="FA1103" s="93"/>
      <c r="FB1103" s="93"/>
      <c r="FC1103" s="110"/>
      <c r="FD1103" s="118"/>
      <c r="FE1103" s="93"/>
      <c r="FF1103" s="93"/>
      <c r="FG1103" s="110"/>
      <c r="FH1103" s="118"/>
      <c r="FI1103" s="93"/>
      <c r="FJ1103" s="93"/>
      <c r="FK1103" s="110"/>
      <c r="FL1103" s="118"/>
      <c r="FM1103" s="93"/>
      <c r="FN1103" s="93"/>
      <c r="FO1103" s="110"/>
      <c r="FP1103" s="118"/>
      <c r="FQ1103" s="93"/>
      <c r="FR1103" s="93"/>
      <c r="FS1103" s="110"/>
      <c r="FT1103" s="118"/>
      <c r="FU1103" s="93"/>
      <c r="FV1103" s="93"/>
      <c r="FW1103" s="110"/>
      <c r="FX1103" s="118"/>
      <c r="FY1103" s="93"/>
      <c r="FZ1103" s="93"/>
      <c r="GA1103" s="110"/>
      <c r="GB1103" s="118"/>
      <c r="GC1103" s="93"/>
      <c r="GD1103" s="93"/>
      <c r="GE1103" s="110"/>
      <c r="GF1103" s="118"/>
      <c r="GG1103" s="93"/>
      <c r="GH1103" s="93"/>
      <c r="GI1103" s="110"/>
      <c r="GJ1103" s="118"/>
      <c r="GK1103" s="93"/>
      <c r="GL1103" s="93"/>
      <c r="GM1103" s="110"/>
      <c r="GN1103" s="118"/>
      <c r="GO1103" s="93"/>
      <c r="GP1103" s="93"/>
      <c r="GQ1103" s="110"/>
    </row>
    <row r="1104" spans="1:199" ht="15.75" x14ac:dyDescent="0.25">
      <c r="A1104">
        <f t="shared" si="746"/>
        <v>1</v>
      </c>
      <c r="B1104">
        <f t="shared" si="747"/>
        <v>1900</v>
      </c>
      <c r="D1104" s="93"/>
      <c r="E1104" s="93"/>
      <c r="F1104" s="93"/>
      <c r="G1104" s="110"/>
      <c r="H1104" s="118"/>
      <c r="I1104" s="93"/>
      <c r="J1104" s="93"/>
      <c r="K1104" s="110"/>
      <c r="L1104" s="118"/>
      <c r="M1104" s="93"/>
      <c r="N1104" s="93"/>
      <c r="O1104" s="110"/>
      <c r="P1104" s="118"/>
      <c r="Q1104" s="93"/>
      <c r="R1104" s="93"/>
      <c r="S1104" s="110"/>
      <c r="T1104" s="118"/>
      <c r="U1104" s="93"/>
      <c r="V1104" s="93"/>
      <c r="W1104" s="110"/>
      <c r="X1104" s="118"/>
      <c r="Y1104" s="93"/>
      <c r="Z1104" s="93"/>
      <c r="AA1104" s="110"/>
      <c r="AB1104" s="118"/>
      <c r="AC1104" s="93"/>
      <c r="AD1104" s="93"/>
      <c r="AE1104" s="110"/>
      <c r="AF1104" s="118"/>
      <c r="AG1104" s="93"/>
      <c r="AH1104" s="93"/>
      <c r="AI1104" s="110"/>
      <c r="AJ1104" s="118"/>
      <c r="AK1104" s="93"/>
      <c r="AL1104" s="93"/>
      <c r="AM1104" s="110"/>
      <c r="AN1104" s="118"/>
      <c r="AO1104" s="93"/>
      <c r="AP1104" s="93"/>
      <c r="AQ1104" s="110"/>
      <c r="AR1104" s="118"/>
      <c r="AS1104" s="93"/>
      <c r="AT1104" s="93"/>
      <c r="AU1104" s="110"/>
      <c r="AV1104" s="118"/>
      <c r="AW1104" s="93"/>
      <c r="AX1104" s="93"/>
      <c r="AY1104" s="110"/>
      <c r="AZ1104" s="118"/>
      <c r="BA1104" s="93"/>
      <c r="BB1104" s="93"/>
      <c r="BC1104" s="110"/>
      <c r="BD1104" s="118"/>
      <c r="BE1104" s="93"/>
      <c r="BF1104" s="93"/>
      <c r="BG1104" s="110"/>
      <c r="BH1104" s="118"/>
      <c r="BI1104" s="93"/>
      <c r="BJ1104" s="93"/>
      <c r="BK1104" s="110"/>
      <c r="BL1104" s="118"/>
      <c r="BM1104" s="93"/>
      <c r="BN1104" s="93"/>
      <c r="BO1104" s="110"/>
      <c r="BP1104" s="118"/>
      <c r="BQ1104" s="93"/>
      <c r="BR1104" s="93"/>
      <c r="BS1104" s="110"/>
      <c r="BT1104" s="118"/>
      <c r="BU1104" s="93"/>
      <c r="BV1104" s="93"/>
      <c r="BW1104" s="110"/>
      <c r="BX1104" s="118"/>
      <c r="BY1104" s="93"/>
      <c r="BZ1104" s="93"/>
      <c r="CA1104" s="110"/>
      <c r="CB1104" s="118"/>
      <c r="CC1104" s="93"/>
      <c r="CD1104" s="93"/>
      <c r="CE1104" s="110"/>
      <c r="CF1104" s="118"/>
      <c r="CG1104" s="93"/>
      <c r="CH1104" s="93"/>
      <c r="CI1104" s="110"/>
      <c r="CJ1104" s="118"/>
      <c r="CK1104" s="93"/>
      <c r="CL1104" s="93"/>
      <c r="CM1104" s="110"/>
      <c r="CN1104" s="118"/>
      <c r="CO1104" s="93"/>
      <c r="CP1104" s="93"/>
      <c r="CQ1104" s="110"/>
      <c r="CR1104" s="118"/>
      <c r="CS1104" s="93"/>
      <c r="CT1104" s="93"/>
      <c r="CU1104" s="110"/>
      <c r="CV1104" s="118"/>
      <c r="CW1104" s="93"/>
      <c r="CX1104" s="93"/>
      <c r="CY1104" s="110"/>
      <c r="CZ1104" s="118"/>
      <c r="DA1104" s="93"/>
      <c r="DB1104" s="93"/>
      <c r="DC1104" s="110"/>
      <c r="DD1104" s="118"/>
      <c r="DE1104" s="93"/>
      <c r="DF1104" s="93"/>
      <c r="DG1104" s="110"/>
      <c r="DH1104" s="118"/>
      <c r="DI1104" s="93"/>
      <c r="DJ1104" s="93"/>
      <c r="DK1104" s="110"/>
      <c r="DL1104" s="118"/>
      <c r="DM1104" s="93"/>
      <c r="DN1104" s="93"/>
      <c r="DO1104" s="110"/>
      <c r="DP1104" s="118"/>
      <c r="DQ1104" s="93"/>
      <c r="DR1104" s="93"/>
      <c r="DS1104" s="110"/>
      <c r="DT1104" s="118"/>
      <c r="DU1104" s="93"/>
      <c r="DV1104" s="93"/>
      <c r="DW1104" s="110"/>
      <c r="DX1104" s="118"/>
      <c r="DY1104" s="93"/>
      <c r="DZ1104" s="93"/>
      <c r="EA1104" s="110"/>
      <c r="EB1104" s="118"/>
      <c r="EC1104" s="93"/>
      <c r="ED1104" s="93"/>
      <c r="EE1104" s="110"/>
      <c r="EF1104" s="118"/>
      <c r="EG1104" s="93"/>
      <c r="EH1104" s="93"/>
      <c r="EI1104" s="110"/>
      <c r="EJ1104" s="118"/>
      <c r="EK1104" s="93"/>
      <c r="EL1104" s="93"/>
      <c r="EM1104" s="110"/>
      <c r="EN1104" s="118"/>
      <c r="EO1104" s="93"/>
      <c r="EP1104" s="93"/>
      <c r="EQ1104" s="110"/>
      <c r="ER1104" s="118"/>
      <c r="ES1104" s="93"/>
      <c r="ET1104" s="93"/>
      <c r="EU1104" s="110"/>
      <c r="EV1104" s="118"/>
      <c r="EW1104" s="93"/>
      <c r="EX1104" s="93"/>
      <c r="EY1104" s="110"/>
      <c r="EZ1104" s="118"/>
      <c r="FA1104" s="93"/>
      <c r="FB1104" s="93"/>
      <c r="FC1104" s="110"/>
      <c r="FD1104" s="118"/>
      <c r="FE1104" s="93"/>
      <c r="FF1104" s="93"/>
      <c r="FG1104" s="110"/>
      <c r="FH1104" s="118"/>
      <c r="FI1104" s="93"/>
      <c r="FJ1104" s="93"/>
      <c r="FK1104" s="110"/>
      <c r="FL1104" s="118"/>
      <c r="FM1104" s="93"/>
      <c r="FN1104" s="93"/>
      <c r="FO1104" s="110"/>
      <c r="FP1104" s="118"/>
      <c r="FQ1104" s="93"/>
      <c r="FR1104" s="93"/>
      <c r="FS1104" s="110"/>
      <c r="FT1104" s="118"/>
      <c r="FU1104" s="93"/>
      <c r="FV1104" s="93"/>
      <c r="FW1104" s="110"/>
      <c r="FX1104" s="118"/>
      <c r="FY1104" s="93"/>
      <c r="FZ1104" s="93"/>
      <c r="GA1104" s="110"/>
      <c r="GB1104" s="118"/>
      <c r="GC1104" s="93"/>
      <c r="GD1104" s="93"/>
      <c r="GE1104" s="110"/>
      <c r="GF1104" s="118"/>
      <c r="GG1104" s="93"/>
      <c r="GH1104" s="93"/>
      <c r="GI1104" s="110"/>
      <c r="GJ1104" s="118"/>
      <c r="GK1104" s="93"/>
      <c r="GL1104" s="93"/>
      <c r="GM1104" s="110"/>
      <c r="GN1104" s="118"/>
      <c r="GO1104" s="93"/>
      <c r="GP1104" s="93"/>
      <c r="GQ1104" s="110"/>
    </row>
    <row r="1105" spans="1:199" ht="15.75" x14ac:dyDescent="0.25">
      <c r="A1105">
        <f t="shared" si="746"/>
        <v>1</v>
      </c>
      <c r="B1105">
        <f t="shared" si="747"/>
        <v>1900</v>
      </c>
      <c r="D1105" s="93"/>
      <c r="E1105" s="93"/>
      <c r="F1105" s="93"/>
      <c r="G1105" s="110"/>
      <c r="H1105" s="118"/>
      <c r="I1105" s="93"/>
      <c r="J1105" s="93"/>
      <c r="K1105" s="110"/>
      <c r="L1105" s="118"/>
      <c r="M1105" s="93"/>
      <c r="N1105" s="93"/>
      <c r="O1105" s="110"/>
      <c r="P1105" s="118"/>
      <c r="Q1105" s="93"/>
      <c r="R1105" s="93"/>
      <c r="S1105" s="110"/>
      <c r="T1105" s="118"/>
      <c r="U1105" s="93"/>
      <c r="V1105" s="93"/>
      <c r="W1105" s="110"/>
      <c r="X1105" s="118"/>
      <c r="Y1105" s="93"/>
      <c r="Z1105" s="93"/>
      <c r="AA1105" s="110"/>
      <c r="AB1105" s="118"/>
      <c r="AC1105" s="93"/>
      <c r="AD1105" s="93"/>
      <c r="AE1105" s="110"/>
      <c r="AF1105" s="118"/>
      <c r="AG1105" s="93"/>
      <c r="AH1105" s="93"/>
      <c r="AI1105" s="110"/>
      <c r="AJ1105" s="118"/>
      <c r="AK1105" s="93"/>
      <c r="AL1105" s="93"/>
      <c r="AM1105" s="110"/>
      <c r="AN1105" s="118"/>
      <c r="AO1105" s="93"/>
      <c r="AP1105" s="93"/>
      <c r="AQ1105" s="110"/>
      <c r="AR1105" s="118"/>
      <c r="AS1105" s="93"/>
      <c r="AT1105" s="93"/>
      <c r="AU1105" s="110"/>
      <c r="AV1105" s="118"/>
      <c r="AW1105" s="93"/>
      <c r="AX1105" s="93"/>
      <c r="AY1105" s="110"/>
      <c r="AZ1105" s="118"/>
      <c r="BA1105" s="93"/>
      <c r="BB1105" s="93"/>
      <c r="BC1105" s="110"/>
      <c r="BD1105" s="118"/>
      <c r="BE1105" s="93"/>
      <c r="BF1105" s="93"/>
      <c r="BG1105" s="110"/>
      <c r="BH1105" s="118"/>
      <c r="BI1105" s="93"/>
      <c r="BJ1105" s="93"/>
      <c r="BK1105" s="110"/>
      <c r="BL1105" s="118"/>
      <c r="BM1105" s="93"/>
      <c r="BN1105" s="93"/>
      <c r="BO1105" s="110"/>
      <c r="BP1105" s="118"/>
      <c r="BQ1105" s="93"/>
      <c r="BR1105" s="93"/>
      <c r="BS1105" s="110"/>
      <c r="BT1105" s="118"/>
      <c r="BU1105" s="93"/>
      <c r="BV1105" s="93"/>
      <c r="BW1105" s="110"/>
      <c r="BX1105" s="118"/>
      <c r="BY1105" s="93"/>
      <c r="BZ1105" s="93"/>
      <c r="CA1105" s="110"/>
      <c r="CB1105" s="118"/>
      <c r="CC1105" s="93"/>
      <c r="CD1105" s="93"/>
      <c r="CE1105" s="110"/>
      <c r="CF1105" s="118"/>
      <c r="CG1105" s="93"/>
      <c r="CH1105" s="93"/>
      <c r="CI1105" s="110"/>
      <c r="CJ1105" s="118"/>
      <c r="CK1105" s="93"/>
      <c r="CL1105" s="93"/>
      <c r="CM1105" s="110"/>
      <c r="CN1105" s="118"/>
      <c r="CO1105" s="93"/>
      <c r="CP1105" s="93"/>
      <c r="CQ1105" s="110"/>
      <c r="CR1105" s="118"/>
      <c r="CS1105" s="93"/>
      <c r="CT1105" s="93"/>
      <c r="CU1105" s="110"/>
      <c r="CV1105" s="118"/>
      <c r="CW1105" s="93"/>
      <c r="CX1105" s="93"/>
      <c r="CY1105" s="110"/>
      <c r="CZ1105" s="118"/>
      <c r="DA1105" s="93"/>
      <c r="DB1105" s="93"/>
      <c r="DC1105" s="110"/>
      <c r="DD1105" s="118"/>
      <c r="DE1105" s="93"/>
      <c r="DF1105" s="93"/>
      <c r="DG1105" s="110"/>
      <c r="DH1105" s="118"/>
      <c r="DI1105" s="93"/>
      <c r="DJ1105" s="93"/>
      <c r="DK1105" s="110"/>
      <c r="DL1105" s="118"/>
      <c r="DM1105" s="93"/>
      <c r="DN1105" s="93"/>
      <c r="DO1105" s="110"/>
      <c r="DP1105" s="118"/>
      <c r="DQ1105" s="93"/>
      <c r="DR1105" s="93"/>
      <c r="DS1105" s="110"/>
      <c r="DT1105" s="118"/>
      <c r="DU1105" s="93"/>
      <c r="DV1105" s="93"/>
      <c r="DW1105" s="110"/>
      <c r="DX1105" s="118"/>
      <c r="DY1105" s="93"/>
      <c r="DZ1105" s="93"/>
      <c r="EA1105" s="110"/>
      <c r="EB1105" s="118"/>
      <c r="EC1105" s="93"/>
      <c r="ED1105" s="93"/>
      <c r="EE1105" s="110"/>
      <c r="EF1105" s="118"/>
      <c r="EG1105" s="93"/>
      <c r="EH1105" s="93"/>
      <c r="EI1105" s="110"/>
      <c r="EJ1105" s="118"/>
      <c r="EK1105" s="93"/>
      <c r="EL1105" s="93"/>
      <c r="EM1105" s="110"/>
      <c r="EN1105" s="118"/>
      <c r="EO1105" s="93"/>
      <c r="EP1105" s="93"/>
      <c r="EQ1105" s="110"/>
      <c r="ER1105" s="118"/>
      <c r="ES1105" s="93"/>
      <c r="ET1105" s="93"/>
      <c r="EU1105" s="110"/>
      <c r="EV1105" s="118"/>
      <c r="EW1105" s="93"/>
      <c r="EX1105" s="93"/>
      <c r="EY1105" s="110"/>
      <c r="EZ1105" s="118"/>
      <c r="FA1105" s="93"/>
      <c r="FB1105" s="93"/>
      <c r="FC1105" s="110"/>
      <c r="FD1105" s="118"/>
      <c r="FE1105" s="93"/>
      <c r="FF1105" s="93"/>
      <c r="FG1105" s="110"/>
      <c r="FH1105" s="118"/>
      <c r="FI1105" s="93"/>
      <c r="FJ1105" s="93"/>
      <c r="FK1105" s="110"/>
      <c r="FL1105" s="118"/>
      <c r="FM1105" s="93"/>
      <c r="FN1105" s="93"/>
      <c r="FO1105" s="110"/>
      <c r="FP1105" s="118"/>
      <c r="FQ1105" s="93"/>
      <c r="FR1105" s="93"/>
      <c r="FS1105" s="110"/>
      <c r="FT1105" s="118"/>
      <c r="FU1105" s="93"/>
      <c r="FV1105" s="93"/>
      <c r="FW1105" s="110"/>
      <c r="FX1105" s="118"/>
      <c r="FY1105" s="93"/>
      <c r="FZ1105" s="93"/>
      <c r="GA1105" s="110"/>
      <c r="GB1105" s="118"/>
      <c r="GC1105" s="93"/>
      <c r="GD1105" s="93"/>
      <c r="GE1105" s="110"/>
      <c r="GF1105" s="118"/>
      <c r="GG1105" s="93"/>
      <c r="GH1105" s="93"/>
      <c r="GI1105" s="110"/>
      <c r="GJ1105" s="118"/>
      <c r="GK1105" s="93"/>
      <c r="GL1105" s="93"/>
      <c r="GM1105" s="110"/>
      <c r="GN1105" s="118"/>
      <c r="GO1105" s="93"/>
      <c r="GP1105" s="93"/>
      <c r="GQ1105" s="110"/>
    </row>
    <row r="1106" spans="1:199" ht="15.75" x14ac:dyDescent="0.25">
      <c r="A1106">
        <f t="shared" si="746"/>
        <v>1</v>
      </c>
      <c r="B1106">
        <f t="shared" si="747"/>
        <v>1900</v>
      </c>
      <c r="D1106" s="93"/>
      <c r="E1106" s="93"/>
      <c r="F1106" s="93"/>
      <c r="G1106" s="110"/>
      <c r="H1106" s="118"/>
      <c r="I1106" s="93"/>
      <c r="J1106" s="93"/>
      <c r="K1106" s="110"/>
      <c r="L1106" s="118"/>
      <c r="M1106" s="93"/>
      <c r="N1106" s="93"/>
      <c r="O1106" s="110"/>
      <c r="P1106" s="118"/>
      <c r="Q1106" s="93"/>
      <c r="R1106" s="93"/>
      <c r="S1106" s="110"/>
      <c r="T1106" s="118"/>
      <c r="U1106" s="93"/>
      <c r="V1106" s="93"/>
      <c r="W1106" s="110"/>
      <c r="X1106" s="118"/>
      <c r="Y1106" s="93"/>
      <c r="Z1106" s="93"/>
      <c r="AA1106" s="110"/>
      <c r="AB1106" s="118"/>
      <c r="AC1106" s="93"/>
      <c r="AD1106" s="93"/>
      <c r="AE1106" s="110"/>
      <c r="AF1106" s="118"/>
      <c r="AG1106" s="93"/>
      <c r="AH1106" s="93"/>
      <c r="AI1106" s="110"/>
      <c r="AJ1106" s="118"/>
      <c r="AK1106" s="93"/>
      <c r="AL1106" s="93"/>
      <c r="AM1106" s="110"/>
      <c r="AN1106" s="118"/>
      <c r="AO1106" s="93"/>
      <c r="AP1106" s="93"/>
      <c r="AQ1106" s="110"/>
      <c r="AR1106" s="118"/>
      <c r="AS1106" s="93"/>
      <c r="AT1106" s="93"/>
      <c r="AU1106" s="110"/>
      <c r="AV1106" s="118"/>
      <c r="AW1106" s="93"/>
      <c r="AX1106" s="93"/>
      <c r="AY1106" s="110"/>
      <c r="AZ1106" s="118"/>
      <c r="BA1106" s="93"/>
      <c r="BB1106" s="93"/>
      <c r="BC1106" s="110"/>
      <c r="BD1106" s="118"/>
      <c r="BE1106" s="93"/>
      <c r="BF1106" s="93"/>
      <c r="BG1106" s="110"/>
      <c r="BH1106" s="118"/>
      <c r="BI1106" s="93"/>
      <c r="BJ1106" s="93"/>
      <c r="BK1106" s="110"/>
      <c r="BL1106" s="118"/>
      <c r="BM1106" s="93"/>
      <c r="BN1106" s="93"/>
      <c r="BO1106" s="110"/>
      <c r="BP1106" s="118"/>
      <c r="BQ1106" s="93"/>
      <c r="BR1106" s="93"/>
      <c r="BS1106" s="110"/>
      <c r="BT1106" s="118"/>
      <c r="BU1106" s="93"/>
      <c r="BV1106" s="93"/>
      <c r="BW1106" s="110"/>
      <c r="BX1106" s="118"/>
      <c r="BY1106" s="93"/>
      <c r="BZ1106" s="93"/>
      <c r="CA1106" s="110"/>
      <c r="CB1106" s="118"/>
      <c r="CC1106" s="93"/>
      <c r="CD1106" s="93"/>
      <c r="CE1106" s="110"/>
      <c r="CF1106" s="118"/>
      <c r="CG1106" s="93"/>
      <c r="CH1106" s="93"/>
      <c r="CI1106" s="110"/>
      <c r="CJ1106" s="118"/>
      <c r="CK1106" s="93"/>
      <c r="CL1106" s="93"/>
      <c r="CM1106" s="110"/>
      <c r="CN1106" s="118"/>
      <c r="CO1106" s="93"/>
      <c r="CP1106" s="93"/>
      <c r="CQ1106" s="110"/>
      <c r="CR1106" s="118"/>
      <c r="CS1106" s="93"/>
      <c r="CT1106" s="93"/>
      <c r="CU1106" s="110"/>
      <c r="CV1106" s="118"/>
      <c r="CW1106" s="93"/>
      <c r="CX1106" s="93"/>
      <c r="CY1106" s="110"/>
      <c r="CZ1106" s="118"/>
      <c r="DA1106" s="93"/>
      <c r="DB1106" s="93"/>
      <c r="DC1106" s="110"/>
      <c r="DD1106" s="118"/>
      <c r="DE1106" s="93"/>
      <c r="DF1106" s="93"/>
      <c r="DG1106" s="110"/>
      <c r="DH1106" s="118"/>
      <c r="DI1106" s="93"/>
      <c r="DJ1106" s="93"/>
      <c r="DK1106" s="110"/>
      <c r="DL1106" s="118"/>
      <c r="DM1106" s="93"/>
      <c r="DN1106" s="93"/>
      <c r="DO1106" s="110"/>
      <c r="DP1106" s="118"/>
      <c r="DQ1106" s="93"/>
      <c r="DR1106" s="93"/>
      <c r="DS1106" s="110"/>
      <c r="DT1106" s="118"/>
      <c r="DU1106" s="93"/>
      <c r="DV1106" s="93"/>
      <c r="DW1106" s="110"/>
      <c r="DX1106" s="118"/>
      <c r="DY1106" s="93"/>
      <c r="DZ1106" s="93"/>
      <c r="EA1106" s="110"/>
      <c r="EB1106" s="118"/>
      <c r="EC1106" s="93"/>
      <c r="ED1106" s="93"/>
      <c r="EE1106" s="110"/>
      <c r="EF1106" s="118"/>
      <c r="EG1106" s="93"/>
      <c r="EH1106" s="93"/>
      <c r="EI1106" s="110"/>
      <c r="EJ1106" s="118"/>
      <c r="EK1106" s="93"/>
      <c r="EL1106" s="93"/>
      <c r="EM1106" s="110"/>
      <c r="EN1106" s="118"/>
      <c r="EO1106" s="93"/>
      <c r="EP1106" s="93"/>
      <c r="EQ1106" s="110"/>
      <c r="ER1106" s="118"/>
      <c r="ES1106" s="93"/>
      <c r="ET1106" s="93"/>
      <c r="EU1106" s="110"/>
      <c r="EV1106" s="118"/>
      <c r="EW1106" s="93"/>
      <c r="EX1106" s="93"/>
      <c r="EY1106" s="110"/>
      <c r="EZ1106" s="118"/>
      <c r="FA1106" s="93"/>
      <c r="FB1106" s="93"/>
      <c r="FC1106" s="110"/>
      <c r="FD1106" s="118"/>
      <c r="FE1106" s="93"/>
      <c r="FF1106" s="93"/>
      <c r="FG1106" s="110"/>
      <c r="FH1106" s="118"/>
      <c r="FI1106" s="93"/>
      <c r="FJ1106" s="93"/>
      <c r="FK1106" s="110"/>
      <c r="FL1106" s="118"/>
      <c r="FM1106" s="93"/>
      <c r="FN1106" s="93"/>
      <c r="FO1106" s="110"/>
      <c r="FP1106" s="118"/>
      <c r="FQ1106" s="93"/>
      <c r="FR1106" s="93"/>
      <c r="FS1106" s="110"/>
      <c r="FT1106" s="118"/>
      <c r="FU1106" s="93"/>
      <c r="FV1106" s="93"/>
      <c r="FW1106" s="110"/>
      <c r="FX1106" s="118"/>
      <c r="FY1106" s="93"/>
      <c r="FZ1106" s="93"/>
      <c r="GA1106" s="110"/>
      <c r="GB1106" s="118"/>
      <c r="GC1106" s="93"/>
      <c r="GD1106" s="93"/>
      <c r="GE1106" s="110"/>
      <c r="GF1106" s="118"/>
      <c r="GG1106" s="93"/>
      <c r="GH1106" s="93"/>
      <c r="GI1106" s="110"/>
      <c r="GJ1106" s="118"/>
      <c r="GK1106" s="93"/>
      <c r="GL1106" s="93"/>
      <c r="GM1106" s="110"/>
      <c r="GN1106" s="118"/>
      <c r="GO1106" s="93"/>
      <c r="GP1106" s="93"/>
      <c r="GQ1106" s="110"/>
    </row>
    <row r="1107" spans="1:199" ht="15.75" x14ac:dyDescent="0.25">
      <c r="A1107">
        <f t="shared" si="746"/>
        <v>1</v>
      </c>
      <c r="B1107">
        <f t="shared" si="747"/>
        <v>1900</v>
      </c>
      <c r="D1107" s="93"/>
      <c r="E1107" s="93"/>
      <c r="F1107" s="93"/>
      <c r="G1107" s="110"/>
      <c r="H1107" s="118"/>
      <c r="I1107" s="93"/>
      <c r="J1107" s="93"/>
      <c r="K1107" s="110"/>
      <c r="L1107" s="118"/>
      <c r="M1107" s="93"/>
      <c r="N1107" s="93"/>
      <c r="O1107" s="110"/>
      <c r="P1107" s="118"/>
      <c r="Q1107" s="93"/>
      <c r="R1107" s="93"/>
      <c r="S1107" s="110"/>
      <c r="T1107" s="118"/>
      <c r="U1107" s="93"/>
      <c r="V1107" s="93"/>
      <c r="W1107" s="110"/>
      <c r="X1107" s="118"/>
      <c r="Y1107" s="93"/>
      <c r="Z1107" s="93"/>
      <c r="AA1107" s="110"/>
      <c r="AB1107" s="118"/>
      <c r="AC1107" s="93"/>
      <c r="AD1107" s="93"/>
      <c r="AE1107" s="110"/>
      <c r="AF1107" s="118"/>
      <c r="AG1107" s="93"/>
      <c r="AH1107" s="93"/>
      <c r="AI1107" s="110"/>
      <c r="AJ1107" s="118"/>
      <c r="AK1107" s="93"/>
      <c r="AL1107" s="93"/>
      <c r="AM1107" s="110"/>
      <c r="AN1107" s="118"/>
      <c r="AO1107" s="93"/>
      <c r="AP1107" s="93"/>
      <c r="AQ1107" s="110"/>
      <c r="AR1107" s="118"/>
      <c r="AS1107" s="93"/>
      <c r="AT1107" s="93"/>
      <c r="AU1107" s="110"/>
      <c r="AV1107" s="118"/>
      <c r="AW1107" s="93"/>
      <c r="AX1107" s="93"/>
      <c r="AY1107" s="110"/>
      <c r="AZ1107" s="118"/>
      <c r="BA1107" s="93"/>
      <c r="BB1107" s="93"/>
      <c r="BC1107" s="110"/>
      <c r="BD1107" s="118"/>
      <c r="BE1107" s="93"/>
      <c r="BF1107" s="93"/>
      <c r="BG1107" s="110"/>
      <c r="BH1107" s="118"/>
      <c r="BI1107" s="93"/>
      <c r="BJ1107" s="93"/>
      <c r="BK1107" s="110"/>
      <c r="BL1107" s="118"/>
      <c r="BM1107" s="93"/>
      <c r="BN1107" s="93"/>
      <c r="BO1107" s="110"/>
      <c r="BP1107" s="118"/>
      <c r="BQ1107" s="93"/>
      <c r="BR1107" s="93"/>
      <c r="BS1107" s="110"/>
      <c r="BT1107" s="118"/>
      <c r="BU1107" s="93"/>
      <c r="BV1107" s="93"/>
      <c r="BW1107" s="110"/>
      <c r="BX1107" s="118"/>
      <c r="BY1107" s="93"/>
      <c r="BZ1107" s="93"/>
      <c r="CA1107" s="110"/>
      <c r="CB1107" s="118"/>
      <c r="CC1107" s="93"/>
      <c r="CD1107" s="93"/>
      <c r="CE1107" s="110"/>
      <c r="CF1107" s="118"/>
      <c r="CG1107" s="93"/>
      <c r="CH1107" s="93"/>
      <c r="CI1107" s="110"/>
      <c r="CJ1107" s="118"/>
      <c r="CK1107" s="93"/>
      <c r="CL1107" s="93"/>
      <c r="CM1107" s="110"/>
      <c r="CN1107" s="118"/>
      <c r="CO1107" s="93"/>
      <c r="CP1107" s="93"/>
      <c r="CQ1107" s="110"/>
      <c r="CR1107" s="118"/>
      <c r="CS1107" s="93"/>
      <c r="CT1107" s="93"/>
      <c r="CU1107" s="110"/>
      <c r="CV1107" s="118"/>
      <c r="CW1107" s="93"/>
      <c r="CX1107" s="93"/>
      <c r="CY1107" s="110"/>
      <c r="CZ1107" s="118"/>
      <c r="DA1107" s="93"/>
      <c r="DB1107" s="93"/>
      <c r="DC1107" s="110"/>
      <c r="DD1107" s="118"/>
      <c r="DE1107" s="93"/>
      <c r="DF1107" s="93"/>
      <c r="DG1107" s="110"/>
      <c r="DH1107" s="118"/>
      <c r="DI1107" s="93"/>
      <c r="DJ1107" s="93"/>
      <c r="DK1107" s="110"/>
      <c r="DL1107" s="118"/>
      <c r="DM1107" s="93"/>
      <c r="DN1107" s="93"/>
      <c r="DO1107" s="110"/>
      <c r="DP1107" s="118"/>
      <c r="DQ1107" s="93"/>
      <c r="DR1107" s="93"/>
      <c r="DS1107" s="110"/>
      <c r="DT1107" s="118"/>
      <c r="DU1107" s="93"/>
      <c r="DV1107" s="93"/>
      <c r="DW1107" s="110"/>
      <c r="DX1107" s="118"/>
      <c r="DY1107" s="93"/>
      <c r="DZ1107" s="93"/>
      <c r="EA1107" s="110"/>
      <c r="EB1107" s="118"/>
      <c r="EC1107" s="93"/>
      <c r="ED1107" s="93"/>
      <c r="EE1107" s="110"/>
      <c r="EF1107" s="118"/>
      <c r="EG1107" s="93"/>
      <c r="EH1107" s="93"/>
      <c r="EI1107" s="110"/>
      <c r="EJ1107" s="118"/>
      <c r="EK1107" s="93"/>
      <c r="EL1107" s="93"/>
      <c r="EM1107" s="110"/>
      <c r="EN1107" s="118"/>
      <c r="EO1107" s="93"/>
      <c r="EP1107" s="93"/>
      <c r="EQ1107" s="110"/>
      <c r="ER1107" s="118"/>
      <c r="ES1107" s="93"/>
      <c r="ET1107" s="93"/>
      <c r="EU1107" s="110"/>
      <c r="EV1107" s="118"/>
      <c r="EW1107" s="93"/>
      <c r="EX1107" s="93"/>
      <c r="EY1107" s="110"/>
      <c r="EZ1107" s="118"/>
      <c r="FA1107" s="93"/>
      <c r="FB1107" s="93"/>
      <c r="FC1107" s="110"/>
      <c r="FD1107" s="118"/>
      <c r="FE1107" s="93"/>
      <c r="FF1107" s="93"/>
      <c r="FG1107" s="110"/>
      <c r="FH1107" s="118"/>
      <c r="FI1107" s="93"/>
      <c r="FJ1107" s="93"/>
      <c r="FK1107" s="110"/>
      <c r="FL1107" s="118"/>
      <c r="FM1107" s="93"/>
      <c r="FN1107" s="93"/>
      <c r="FO1107" s="110"/>
      <c r="FP1107" s="118"/>
      <c r="FQ1107" s="93"/>
      <c r="FR1107" s="93"/>
      <c r="FS1107" s="110"/>
      <c r="FT1107" s="118"/>
      <c r="FU1107" s="93"/>
      <c r="FV1107" s="93"/>
      <c r="FW1107" s="110"/>
      <c r="FX1107" s="118"/>
      <c r="FY1107" s="93"/>
      <c r="FZ1107" s="93"/>
      <c r="GA1107" s="110"/>
      <c r="GB1107" s="118"/>
      <c r="GC1107" s="93"/>
      <c r="GD1107" s="93"/>
      <c r="GE1107" s="110"/>
      <c r="GF1107" s="118"/>
      <c r="GG1107" s="93"/>
      <c r="GH1107" s="93"/>
      <c r="GI1107" s="110"/>
      <c r="GJ1107" s="118"/>
      <c r="GK1107" s="93"/>
      <c r="GL1107" s="93"/>
      <c r="GM1107" s="110"/>
      <c r="GN1107" s="118"/>
      <c r="GO1107" s="93"/>
      <c r="GP1107" s="93"/>
      <c r="GQ1107" s="110"/>
    </row>
    <row r="1108" spans="1:199" ht="15.75" x14ac:dyDescent="0.25">
      <c r="A1108">
        <f t="shared" si="746"/>
        <v>1</v>
      </c>
      <c r="B1108">
        <f t="shared" si="747"/>
        <v>1900</v>
      </c>
      <c r="D1108" s="93"/>
      <c r="E1108" s="93"/>
      <c r="F1108" s="93"/>
      <c r="G1108" s="110"/>
      <c r="H1108" s="118"/>
      <c r="I1108" s="93"/>
      <c r="J1108" s="93"/>
      <c r="K1108" s="110"/>
      <c r="L1108" s="118"/>
      <c r="M1108" s="93"/>
      <c r="N1108" s="93"/>
      <c r="O1108" s="110"/>
      <c r="P1108" s="118"/>
      <c r="Q1108" s="93"/>
      <c r="R1108" s="93"/>
      <c r="S1108" s="110"/>
      <c r="T1108" s="118"/>
      <c r="U1108" s="93"/>
      <c r="V1108" s="93"/>
      <c r="W1108" s="110"/>
      <c r="X1108" s="118"/>
      <c r="Y1108" s="93"/>
      <c r="Z1108" s="93"/>
      <c r="AA1108" s="110"/>
      <c r="AB1108" s="118"/>
      <c r="AC1108" s="93"/>
      <c r="AD1108" s="93"/>
      <c r="AE1108" s="110"/>
      <c r="AF1108" s="118"/>
      <c r="AG1108" s="93"/>
      <c r="AH1108" s="93"/>
      <c r="AI1108" s="110"/>
      <c r="AJ1108" s="118"/>
      <c r="AK1108" s="93"/>
      <c r="AL1108" s="93"/>
      <c r="AM1108" s="110"/>
      <c r="AN1108" s="118"/>
      <c r="AO1108" s="93"/>
      <c r="AP1108" s="93"/>
      <c r="AQ1108" s="110"/>
      <c r="AR1108" s="118"/>
      <c r="AS1108" s="93"/>
      <c r="AT1108" s="93"/>
      <c r="AU1108" s="110"/>
      <c r="AV1108" s="118"/>
      <c r="AW1108" s="93"/>
      <c r="AX1108" s="93"/>
      <c r="AY1108" s="110"/>
      <c r="AZ1108" s="118"/>
      <c r="BA1108" s="93"/>
      <c r="BB1108" s="93"/>
      <c r="BC1108" s="110"/>
      <c r="BD1108" s="118"/>
      <c r="BE1108" s="93"/>
      <c r="BF1108" s="93"/>
      <c r="BG1108" s="110"/>
      <c r="BH1108" s="118"/>
      <c r="BI1108" s="93"/>
      <c r="BJ1108" s="93"/>
      <c r="BK1108" s="110"/>
      <c r="BL1108" s="118"/>
      <c r="BM1108" s="93"/>
      <c r="BN1108" s="93"/>
      <c r="BO1108" s="110"/>
      <c r="BP1108" s="118"/>
      <c r="BQ1108" s="93"/>
      <c r="BR1108" s="93"/>
      <c r="BS1108" s="110"/>
      <c r="BT1108" s="118"/>
      <c r="BU1108" s="93"/>
      <c r="BV1108" s="93"/>
      <c r="BW1108" s="110"/>
      <c r="BX1108" s="118"/>
      <c r="BY1108" s="93"/>
      <c r="BZ1108" s="93"/>
      <c r="CA1108" s="110"/>
      <c r="CB1108" s="118"/>
      <c r="CC1108" s="93"/>
      <c r="CD1108" s="93"/>
      <c r="CE1108" s="110"/>
      <c r="CF1108" s="118"/>
      <c r="CG1108" s="93"/>
      <c r="CH1108" s="93"/>
      <c r="CI1108" s="110"/>
      <c r="CJ1108" s="118"/>
      <c r="CK1108" s="93"/>
      <c r="CL1108" s="93"/>
      <c r="CM1108" s="110"/>
      <c r="CN1108" s="118"/>
      <c r="CO1108" s="93"/>
      <c r="CP1108" s="93"/>
      <c r="CQ1108" s="110"/>
      <c r="CR1108" s="118"/>
      <c r="CS1108" s="93"/>
      <c r="CT1108" s="93"/>
      <c r="CU1108" s="110"/>
      <c r="CV1108" s="118"/>
      <c r="CW1108" s="93"/>
      <c r="CX1108" s="93"/>
      <c r="CY1108" s="110"/>
      <c r="CZ1108" s="118"/>
      <c r="DA1108" s="93"/>
      <c r="DB1108" s="93"/>
      <c r="DC1108" s="110"/>
      <c r="DD1108" s="118"/>
      <c r="DE1108" s="93"/>
      <c r="DF1108" s="93"/>
      <c r="DG1108" s="110"/>
      <c r="DH1108" s="118"/>
      <c r="DI1108" s="93"/>
      <c r="DJ1108" s="93"/>
      <c r="DK1108" s="110"/>
      <c r="DL1108" s="118"/>
      <c r="DM1108" s="93"/>
      <c r="DN1108" s="93"/>
      <c r="DO1108" s="110"/>
      <c r="DP1108" s="118"/>
      <c r="DQ1108" s="93"/>
      <c r="DR1108" s="93"/>
      <c r="DS1108" s="110"/>
      <c r="DT1108" s="118"/>
      <c r="DU1108" s="93"/>
      <c r="DV1108" s="93"/>
      <c r="DW1108" s="110"/>
      <c r="DX1108" s="118"/>
      <c r="DY1108" s="93"/>
      <c r="DZ1108" s="93"/>
      <c r="EA1108" s="110"/>
      <c r="EB1108" s="118"/>
      <c r="EC1108" s="93"/>
      <c r="ED1108" s="93"/>
      <c r="EE1108" s="110"/>
      <c r="EF1108" s="118"/>
      <c r="EG1108" s="93"/>
      <c r="EH1108" s="93"/>
      <c r="EI1108" s="110"/>
      <c r="EJ1108" s="118"/>
      <c r="EK1108" s="93"/>
      <c r="EL1108" s="93"/>
      <c r="EM1108" s="110"/>
      <c r="EN1108" s="118"/>
      <c r="EO1108" s="93"/>
      <c r="EP1108" s="93"/>
      <c r="EQ1108" s="110"/>
      <c r="ER1108" s="118"/>
      <c r="ES1108" s="93"/>
      <c r="ET1108" s="93"/>
      <c r="EU1108" s="110"/>
      <c r="EV1108" s="118"/>
      <c r="EW1108" s="93"/>
      <c r="EX1108" s="93"/>
      <c r="EY1108" s="110"/>
      <c r="EZ1108" s="118"/>
      <c r="FA1108" s="93"/>
      <c r="FB1108" s="93"/>
      <c r="FC1108" s="110"/>
      <c r="FD1108" s="118"/>
      <c r="FE1108" s="93"/>
      <c r="FF1108" s="93"/>
      <c r="FG1108" s="110"/>
      <c r="FH1108" s="118"/>
      <c r="FI1108" s="93"/>
      <c r="FJ1108" s="93"/>
      <c r="FK1108" s="110"/>
      <c r="FL1108" s="118"/>
      <c r="FM1108" s="93"/>
      <c r="FN1108" s="93"/>
      <c r="FO1108" s="110"/>
      <c r="FP1108" s="118"/>
      <c r="FQ1108" s="93"/>
      <c r="FR1108" s="93"/>
      <c r="FS1108" s="110"/>
      <c r="FT1108" s="118"/>
      <c r="FU1108" s="93"/>
      <c r="FV1108" s="93"/>
      <c r="FW1108" s="110"/>
      <c r="FX1108" s="118"/>
      <c r="FY1108" s="93"/>
      <c r="FZ1108" s="93"/>
      <c r="GA1108" s="110"/>
      <c r="GB1108" s="118"/>
      <c r="GC1108" s="93"/>
      <c r="GD1108" s="93"/>
      <c r="GE1108" s="110"/>
      <c r="GF1108" s="118"/>
      <c r="GG1108" s="93"/>
      <c r="GH1108" s="93"/>
      <c r="GI1108" s="110"/>
      <c r="GJ1108" s="118"/>
      <c r="GK1108" s="93"/>
      <c r="GL1108" s="93"/>
      <c r="GM1108" s="110"/>
      <c r="GN1108" s="118"/>
      <c r="GO1108" s="93"/>
      <c r="GP1108" s="93"/>
      <c r="GQ1108" s="110"/>
    </row>
    <row r="1109" spans="1:199" ht="15.75" x14ac:dyDescent="0.25">
      <c r="A1109">
        <f t="shared" si="746"/>
        <v>1</v>
      </c>
      <c r="B1109">
        <f t="shared" si="747"/>
        <v>1900</v>
      </c>
      <c r="D1109" s="93"/>
      <c r="E1109" s="93"/>
      <c r="F1109" s="93"/>
      <c r="G1109" s="110"/>
      <c r="H1109" s="118"/>
      <c r="I1109" s="93"/>
      <c r="J1109" s="93"/>
      <c r="K1109" s="110"/>
      <c r="L1109" s="118"/>
      <c r="M1109" s="93"/>
      <c r="N1109" s="93"/>
      <c r="O1109" s="110"/>
      <c r="P1109" s="118"/>
      <c r="Q1109" s="93"/>
      <c r="R1109" s="93"/>
      <c r="S1109" s="110"/>
      <c r="T1109" s="118"/>
      <c r="U1109" s="93"/>
      <c r="V1109" s="93"/>
      <c r="W1109" s="110"/>
      <c r="X1109" s="118"/>
      <c r="Y1109" s="93"/>
      <c r="Z1109" s="93"/>
      <c r="AA1109" s="110"/>
      <c r="AB1109" s="118"/>
      <c r="AC1109" s="93"/>
      <c r="AD1109" s="93"/>
      <c r="AE1109" s="110"/>
      <c r="AF1109" s="118"/>
      <c r="AG1109" s="93"/>
      <c r="AH1109" s="93"/>
      <c r="AI1109" s="110"/>
      <c r="AJ1109" s="118"/>
      <c r="AK1109" s="93"/>
      <c r="AL1109" s="93"/>
      <c r="AM1109" s="110"/>
      <c r="AN1109" s="118"/>
      <c r="AO1109" s="93"/>
      <c r="AP1109" s="93"/>
      <c r="AQ1109" s="110"/>
      <c r="AR1109" s="118"/>
      <c r="AS1109" s="93"/>
      <c r="AT1109" s="93"/>
      <c r="AU1109" s="110"/>
      <c r="AV1109" s="118"/>
      <c r="AW1109" s="93"/>
      <c r="AX1109" s="93"/>
      <c r="AY1109" s="110"/>
      <c r="AZ1109" s="118"/>
      <c r="BA1109" s="93"/>
      <c r="BB1109" s="93"/>
      <c r="BC1109" s="110"/>
      <c r="BD1109" s="118"/>
      <c r="BE1109" s="93"/>
      <c r="BF1109" s="93"/>
      <c r="BG1109" s="110"/>
      <c r="BH1109" s="118"/>
      <c r="BI1109" s="93"/>
      <c r="BJ1109" s="93"/>
      <c r="BK1109" s="110"/>
      <c r="BL1109" s="118"/>
      <c r="BM1109" s="93"/>
      <c r="BN1109" s="93"/>
      <c r="BO1109" s="110"/>
      <c r="BP1109" s="118"/>
      <c r="BQ1109" s="93"/>
      <c r="BR1109" s="93"/>
      <c r="BS1109" s="110"/>
      <c r="BT1109" s="118"/>
      <c r="BU1109" s="93"/>
      <c r="BV1109" s="93"/>
      <c r="BW1109" s="110"/>
      <c r="BX1109" s="118"/>
      <c r="BY1109" s="93"/>
      <c r="BZ1109" s="93"/>
      <c r="CA1109" s="110"/>
      <c r="CB1109" s="118"/>
      <c r="CC1109" s="93"/>
      <c r="CD1109" s="93"/>
      <c r="CE1109" s="110"/>
      <c r="CF1109" s="118"/>
      <c r="CG1109" s="93"/>
      <c r="CH1109" s="93"/>
      <c r="CI1109" s="110"/>
      <c r="CJ1109" s="118"/>
      <c r="CK1109" s="93"/>
      <c r="CL1109" s="93"/>
      <c r="CM1109" s="110"/>
      <c r="CN1109" s="118"/>
      <c r="CO1109" s="93"/>
      <c r="CP1109" s="93"/>
      <c r="CQ1109" s="110"/>
      <c r="CR1109" s="118"/>
      <c r="CS1109" s="93"/>
      <c r="CT1109" s="93"/>
      <c r="CU1109" s="110"/>
      <c r="CV1109" s="118"/>
      <c r="CW1109" s="93"/>
      <c r="CX1109" s="93"/>
      <c r="CY1109" s="110"/>
      <c r="CZ1109" s="118"/>
      <c r="DA1109" s="93"/>
      <c r="DB1109" s="93"/>
      <c r="DC1109" s="110"/>
      <c r="DD1109" s="118"/>
      <c r="DE1109" s="93"/>
      <c r="DF1109" s="93"/>
      <c r="DG1109" s="110"/>
      <c r="DH1109" s="118"/>
      <c r="DI1109" s="93"/>
      <c r="DJ1109" s="93"/>
      <c r="DK1109" s="110"/>
      <c r="DL1109" s="118"/>
      <c r="DM1109" s="93"/>
      <c r="DN1109" s="93"/>
      <c r="DO1109" s="110"/>
      <c r="DP1109" s="118"/>
      <c r="DQ1109" s="93"/>
      <c r="DR1109" s="93"/>
      <c r="DS1109" s="110"/>
      <c r="DT1109" s="118"/>
      <c r="DU1109" s="93"/>
      <c r="DV1109" s="93"/>
      <c r="DW1109" s="110"/>
      <c r="DX1109" s="118"/>
      <c r="DY1109" s="93"/>
      <c r="DZ1109" s="93"/>
      <c r="EA1109" s="110"/>
      <c r="EB1109" s="118"/>
      <c r="EC1109" s="93"/>
      <c r="ED1109" s="93"/>
      <c r="EE1109" s="110"/>
      <c r="EF1109" s="118"/>
      <c r="EG1109" s="93"/>
      <c r="EH1109" s="93"/>
      <c r="EI1109" s="110"/>
      <c r="EJ1109" s="118"/>
      <c r="EK1109" s="93"/>
      <c r="EL1109" s="93"/>
      <c r="EM1109" s="110"/>
      <c r="EN1109" s="118"/>
      <c r="EO1109" s="93"/>
      <c r="EP1109" s="93"/>
      <c r="EQ1109" s="110"/>
      <c r="ER1109" s="118"/>
      <c r="ES1109" s="93"/>
      <c r="ET1109" s="93"/>
      <c r="EU1109" s="110"/>
      <c r="EV1109" s="118"/>
      <c r="EW1109" s="93"/>
      <c r="EX1109" s="93"/>
      <c r="EY1109" s="110"/>
      <c r="EZ1109" s="118"/>
      <c r="FA1109" s="93"/>
      <c r="FB1109" s="93"/>
      <c r="FC1109" s="110"/>
      <c r="FD1109" s="118"/>
      <c r="FE1109" s="93"/>
      <c r="FF1109" s="93"/>
      <c r="FG1109" s="110"/>
      <c r="FH1109" s="118"/>
      <c r="FI1109" s="93"/>
      <c r="FJ1109" s="93"/>
      <c r="FK1109" s="110"/>
      <c r="FL1109" s="118"/>
      <c r="FM1109" s="93"/>
      <c r="FN1109" s="93"/>
      <c r="FO1109" s="110"/>
      <c r="FP1109" s="118"/>
      <c r="FQ1109" s="93"/>
      <c r="FR1109" s="93"/>
      <c r="FS1109" s="110"/>
      <c r="FT1109" s="118"/>
      <c r="FU1109" s="93"/>
      <c r="FV1109" s="93"/>
      <c r="FW1109" s="110"/>
      <c r="FX1109" s="118"/>
      <c r="FY1109" s="93"/>
      <c r="FZ1109" s="93"/>
      <c r="GA1109" s="110"/>
      <c r="GB1109" s="118"/>
      <c r="GC1109" s="93"/>
      <c r="GD1109" s="93"/>
      <c r="GE1109" s="110"/>
      <c r="GF1109" s="118"/>
      <c r="GG1109" s="93"/>
      <c r="GH1109" s="93"/>
      <c r="GI1109" s="110"/>
      <c r="GJ1109" s="118"/>
      <c r="GK1109" s="93"/>
      <c r="GL1109" s="93"/>
      <c r="GM1109" s="110"/>
      <c r="GN1109" s="118"/>
      <c r="GO1109" s="93"/>
      <c r="GP1109" s="93"/>
      <c r="GQ1109" s="110"/>
    </row>
    <row r="1110" spans="1:199" ht="15.75" x14ac:dyDescent="0.25">
      <c r="A1110">
        <f t="shared" si="746"/>
        <v>1</v>
      </c>
      <c r="B1110">
        <f t="shared" si="747"/>
        <v>1900</v>
      </c>
      <c r="D1110" s="93"/>
      <c r="E1110" s="93"/>
      <c r="F1110" s="93"/>
      <c r="G1110" s="110"/>
      <c r="H1110" s="118"/>
      <c r="I1110" s="93"/>
      <c r="J1110" s="93"/>
      <c r="K1110" s="110"/>
      <c r="L1110" s="118"/>
      <c r="M1110" s="93"/>
      <c r="N1110" s="93"/>
      <c r="O1110" s="110"/>
      <c r="P1110" s="118"/>
      <c r="Q1110" s="93"/>
      <c r="R1110" s="93"/>
      <c r="S1110" s="110"/>
      <c r="T1110" s="118"/>
      <c r="U1110" s="93"/>
      <c r="V1110" s="93"/>
      <c r="W1110" s="110"/>
      <c r="X1110" s="118"/>
      <c r="Y1110" s="93"/>
      <c r="Z1110" s="93"/>
      <c r="AA1110" s="110"/>
      <c r="AB1110" s="118"/>
      <c r="AC1110" s="93"/>
      <c r="AD1110" s="93"/>
      <c r="AE1110" s="110"/>
      <c r="AF1110" s="118"/>
      <c r="AG1110" s="93"/>
      <c r="AH1110" s="93"/>
      <c r="AI1110" s="110"/>
      <c r="AJ1110" s="118"/>
      <c r="AK1110" s="93"/>
      <c r="AL1110" s="93"/>
      <c r="AM1110" s="110"/>
      <c r="AN1110" s="118"/>
      <c r="AO1110" s="93"/>
      <c r="AP1110" s="93"/>
      <c r="AQ1110" s="110"/>
      <c r="AR1110" s="118"/>
      <c r="AS1110" s="93"/>
      <c r="AT1110" s="93"/>
      <c r="AU1110" s="110"/>
      <c r="AV1110" s="118"/>
      <c r="AW1110" s="93"/>
      <c r="AX1110" s="93"/>
      <c r="AY1110" s="110"/>
      <c r="AZ1110" s="118"/>
      <c r="BA1110" s="93"/>
      <c r="BB1110" s="93"/>
      <c r="BC1110" s="110"/>
      <c r="BD1110" s="118"/>
      <c r="BE1110" s="93"/>
      <c r="BF1110" s="93"/>
      <c r="BG1110" s="110"/>
      <c r="BH1110" s="118"/>
      <c r="BI1110" s="93"/>
      <c r="BJ1110" s="93"/>
      <c r="BK1110" s="110"/>
      <c r="BL1110" s="118"/>
      <c r="BM1110" s="93"/>
      <c r="BN1110" s="93"/>
      <c r="BO1110" s="110"/>
      <c r="BP1110" s="118"/>
      <c r="BQ1110" s="93"/>
      <c r="BR1110" s="93"/>
      <c r="BS1110" s="110"/>
      <c r="BT1110" s="118"/>
      <c r="BU1110" s="93"/>
      <c r="BV1110" s="93"/>
      <c r="BW1110" s="110"/>
      <c r="BX1110" s="118"/>
      <c r="BY1110" s="93"/>
      <c r="BZ1110" s="93"/>
      <c r="CA1110" s="110"/>
      <c r="CB1110" s="118"/>
      <c r="CC1110" s="93"/>
      <c r="CD1110" s="93"/>
      <c r="CE1110" s="110"/>
      <c r="CF1110" s="118"/>
      <c r="CG1110" s="93"/>
      <c r="CH1110" s="93"/>
      <c r="CI1110" s="110"/>
      <c r="CJ1110" s="118"/>
      <c r="CK1110" s="93"/>
      <c r="CL1110" s="93"/>
      <c r="CM1110" s="110"/>
      <c r="CN1110" s="118"/>
      <c r="CO1110" s="93"/>
      <c r="CP1110" s="93"/>
      <c r="CQ1110" s="110"/>
      <c r="CR1110" s="118"/>
      <c r="CS1110" s="93"/>
      <c r="CT1110" s="93"/>
      <c r="CU1110" s="110"/>
      <c r="CV1110" s="118"/>
      <c r="CW1110" s="93"/>
      <c r="CX1110" s="93"/>
      <c r="CY1110" s="110"/>
      <c r="CZ1110" s="118"/>
      <c r="DA1110" s="93"/>
      <c r="DB1110" s="93"/>
      <c r="DC1110" s="110"/>
      <c r="DD1110" s="118"/>
      <c r="DE1110" s="93"/>
      <c r="DF1110" s="93"/>
      <c r="DG1110" s="110"/>
      <c r="DH1110" s="118"/>
      <c r="DI1110" s="93"/>
      <c r="DJ1110" s="93"/>
      <c r="DK1110" s="110"/>
      <c r="DL1110" s="118"/>
      <c r="DM1110" s="93"/>
      <c r="DN1110" s="93"/>
      <c r="DO1110" s="110"/>
      <c r="DP1110" s="118"/>
      <c r="DQ1110" s="93"/>
      <c r="DR1110" s="93"/>
      <c r="DS1110" s="110"/>
      <c r="DT1110" s="118"/>
      <c r="DU1110" s="93"/>
      <c r="DV1110" s="93"/>
      <c r="DW1110" s="110"/>
      <c r="DX1110" s="118"/>
      <c r="DY1110" s="93"/>
      <c r="DZ1110" s="93"/>
      <c r="EA1110" s="110"/>
      <c r="EB1110" s="118"/>
      <c r="EC1110" s="93"/>
      <c r="ED1110" s="93"/>
      <c r="EE1110" s="110"/>
      <c r="EF1110" s="118"/>
      <c r="EG1110" s="93"/>
      <c r="EH1110" s="93"/>
      <c r="EI1110" s="110"/>
      <c r="EJ1110" s="118"/>
      <c r="EK1110" s="93"/>
      <c r="EL1110" s="93"/>
      <c r="EM1110" s="110"/>
      <c r="EN1110" s="118"/>
      <c r="EO1110" s="93"/>
      <c r="EP1110" s="93"/>
      <c r="EQ1110" s="110"/>
      <c r="ER1110" s="118"/>
      <c r="ES1110" s="93"/>
      <c r="ET1110" s="93"/>
      <c r="EU1110" s="110"/>
      <c r="EV1110" s="118"/>
      <c r="EW1110" s="93"/>
      <c r="EX1110" s="93"/>
      <c r="EY1110" s="110"/>
      <c r="EZ1110" s="118"/>
      <c r="FA1110" s="93"/>
      <c r="FB1110" s="93"/>
      <c r="FC1110" s="110"/>
      <c r="FD1110" s="118"/>
      <c r="FE1110" s="93"/>
      <c r="FF1110" s="93"/>
      <c r="FG1110" s="110"/>
      <c r="FH1110" s="118"/>
      <c r="FI1110" s="93"/>
      <c r="FJ1110" s="93"/>
      <c r="FK1110" s="110"/>
      <c r="FL1110" s="118"/>
      <c r="FM1110" s="93"/>
      <c r="FN1110" s="93"/>
      <c r="FO1110" s="110"/>
      <c r="FP1110" s="118"/>
      <c r="FQ1110" s="93"/>
      <c r="FR1110" s="93"/>
      <c r="FS1110" s="110"/>
      <c r="FT1110" s="118"/>
      <c r="FU1110" s="93"/>
      <c r="FV1110" s="93"/>
      <c r="FW1110" s="110"/>
      <c r="FX1110" s="118"/>
      <c r="FY1110" s="93"/>
      <c r="FZ1110" s="93"/>
      <c r="GA1110" s="110"/>
      <c r="GB1110" s="118"/>
      <c r="GC1110" s="93"/>
      <c r="GD1110" s="93"/>
      <c r="GE1110" s="110"/>
      <c r="GF1110" s="118"/>
      <c r="GG1110" s="93"/>
      <c r="GH1110" s="93"/>
      <c r="GI1110" s="110"/>
      <c r="GJ1110" s="118"/>
      <c r="GK1110" s="93"/>
      <c r="GL1110" s="93"/>
      <c r="GM1110" s="110"/>
      <c r="GN1110" s="118"/>
      <c r="GO1110" s="93"/>
      <c r="GP1110" s="93"/>
      <c r="GQ1110" s="110"/>
    </row>
    <row r="1111" spans="1:199" ht="15.75" x14ac:dyDescent="0.25">
      <c r="A1111">
        <f t="shared" si="746"/>
        <v>1</v>
      </c>
      <c r="B1111">
        <f t="shared" si="747"/>
        <v>1900</v>
      </c>
      <c r="D1111" s="93"/>
      <c r="E1111" s="93"/>
      <c r="F1111" s="93"/>
      <c r="G1111" s="110"/>
      <c r="H1111" s="118"/>
      <c r="I1111" s="93"/>
      <c r="J1111" s="93"/>
      <c r="K1111" s="110"/>
      <c r="L1111" s="118"/>
      <c r="M1111" s="93"/>
      <c r="N1111" s="93"/>
      <c r="O1111" s="110"/>
      <c r="P1111" s="118"/>
      <c r="Q1111" s="93"/>
      <c r="R1111" s="93"/>
      <c r="S1111" s="110"/>
      <c r="T1111" s="118"/>
      <c r="U1111" s="93"/>
      <c r="V1111" s="93"/>
      <c r="W1111" s="110"/>
      <c r="X1111" s="118"/>
      <c r="Y1111" s="93"/>
      <c r="Z1111" s="93"/>
      <c r="AA1111" s="110"/>
      <c r="AB1111" s="118"/>
      <c r="AC1111" s="93"/>
      <c r="AD1111" s="93"/>
      <c r="AE1111" s="110"/>
      <c r="AF1111" s="118"/>
      <c r="AG1111" s="93"/>
      <c r="AH1111" s="93"/>
      <c r="AI1111" s="110"/>
      <c r="AJ1111" s="118"/>
      <c r="AK1111" s="93"/>
      <c r="AL1111" s="93"/>
      <c r="AM1111" s="110"/>
      <c r="AN1111" s="118"/>
      <c r="AO1111" s="93"/>
      <c r="AP1111" s="93"/>
      <c r="AQ1111" s="110"/>
      <c r="AR1111" s="118"/>
      <c r="AS1111" s="93"/>
      <c r="AT1111" s="93"/>
      <c r="AU1111" s="110"/>
      <c r="AV1111" s="118"/>
      <c r="AW1111" s="93"/>
      <c r="AX1111" s="93"/>
      <c r="AY1111" s="110"/>
      <c r="AZ1111" s="118"/>
      <c r="BA1111" s="93"/>
      <c r="BB1111" s="93"/>
      <c r="BC1111" s="110"/>
      <c r="BD1111" s="118"/>
      <c r="BE1111" s="93"/>
      <c r="BF1111" s="93"/>
      <c r="BG1111" s="110"/>
      <c r="BH1111" s="118"/>
      <c r="BI1111" s="93"/>
      <c r="BJ1111" s="93"/>
      <c r="BK1111" s="110"/>
      <c r="BL1111" s="118"/>
      <c r="BM1111" s="93"/>
      <c r="BN1111" s="93"/>
      <c r="BO1111" s="110"/>
      <c r="BP1111" s="118"/>
      <c r="BQ1111" s="93"/>
      <c r="BR1111" s="93"/>
      <c r="BS1111" s="110"/>
      <c r="BT1111" s="118"/>
      <c r="BU1111" s="93"/>
      <c r="BV1111" s="93"/>
      <c r="BW1111" s="110"/>
      <c r="BX1111" s="118"/>
      <c r="BY1111" s="93"/>
      <c r="BZ1111" s="93"/>
      <c r="CA1111" s="110"/>
      <c r="CB1111" s="118"/>
      <c r="CC1111" s="93"/>
      <c r="CD1111" s="93"/>
      <c r="CE1111" s="110"/>
      <c r="CF1111" s="118"/>
      <c r="CG1111" s="93"/>
      <c r="CH1111" s="93"/>
      <c r="CI1111" s="110"/>
      <c r="CJ1111" s="118"/>
      <c r="CK1111" s="93"/>
      <c r="CL1111" s="93"/>
      <c r="CM1111" s="110"/>
      <c r="CN1111" s="118"/>
      <c r="CO1111" s="93"/>
      <c r="CP1111" s="93"/>
      <c r="CQ1111" s="110"/>
      <c r="CR1111" s="118"/>
      <c r="CS1111" s="93"/>
      <c r="CT1111" s="93"/>
      <c r="CU1111" s="110"/>
      <c r="CV1111" s="118"/>
      <c r="CW1111" s="93"/>
      <c r="CX1111" s="93"/>
      <c r="CY1111" s="110"/>
      <c r="CZ1111" s="118"/>
      <c r="DA1111" s="93"/>
      <c r="DB1111" s="93"/>
      <c r="DC1111" s="110"/>
      <c r="DD1111" s="118"/>
      <c r="DE1111" s="93"/>
      <c r="DF1111" s="93"/>
      <c r="DG1111" s="110"/>
      <c r="DH1111" s="118"/>
      <c r="DI1111" s="93"/>
      <c r="DJ1111" s="93"/>
      <c r="DK1111" s="110"/>
      <c r="DL1111" s="118"/>
      <c r="DM1111" s="93"/>
      <c r="DN1111" s="93"/>
      <c r="DO1111" s="110"/>
      <c r="DP1111" s="118"/>
      <c r="DQ1111" s="93"/>
      <c r="DR1111" s="93"/>
      <c r="DS1111" s="110"/>
      <c r="DT1111" s="118"/>
      <c r="DU1111" s="93"/>
      <c r="DV1111" s="93"/>
      <c r="DW1111" s="110"/>
      <c r="DX1111" s="118"/>
      <c r="DY1111" s="93"/>
      <c r="DZ1111" s="93"/>
      <c r="EA1111" s="110"/>
      <c r="EB1111" s="118"/>
      <c r="EC1111" s="93"/>
      <c r="ED1111" s="93"/>
      <c r="EE1111" s="110"/>
      <c r="EF1111" s="118"/>
      <c r="EG1111" s="93"/>
      <c r="EH1111" s="93"/>
      <c r="EI1111" s="110"/>
      <c r="EJ1111" s="118"/>
      <c r="EK1111" s="93"/>
      <c r="EL1111" s="93"/>
      <c r="EM1111" s="110"/>
      <c r="EN1111" s="118"/>
      <c r="EO1111" s="93"/>
      <c r="EP1111" s="93"/>
      <c r="EQ1111" s="110"/>
      <c r="ER1111" s="118"/>
      <c r="ES1111" s="93"/>
      <c r="ET1111" s="93"/>
      <c r="EU1111" s="110"/>
      <c r="EV1111" s="118"/>
      <c r="EW1111" s="93"/>
      <c r="EX1111" s="93"/>
      <c r="EY1111" s="110"/>
      <c r="EZ1111" s="118"/>
      <c r="FA1111" s="93"/>
      <c r="FB1111" s="93"/>
      <c r="FC1111" s="110"/>
      <c r="FD1111" s="118"/>
      <c r="FE1111" s="93"/>
      <c r="FF1111" s="93"/>
      <c r="FG1111" s="110"/>
      <c r="FH1111" s="118"/>
      <c r="FI1111" s="93"/>
      <c r="FJ1111" s="93"/>
      <c r="FK1111" s="110"/>
      <c r="FL1111" s="118"/>
      <c r="FM1111" s="93"/>
      <c r="FN1111" s="93"/>
      <c r="FO1111" s="110"/>
      <c r="FP1111" s="118"/>
      <c r="FQ1111" s="93"/>
      <c r="FR1111" s="93"/>
      <c r="FS1111" s="110"/>
      <c r="FT1111" s="118"/>
      <c r="FU1111" s="93"/>
      <c r="FV1111" s="93"/>
      <c r="FW1111" s="110"/>
      <c r="FX1111" s="118"/>
      <c r="FY1111" s="93"/>
      <c r="FZ1111" s="93"/>
      <c r="GA1111" s="110"/>
      <c r="GB1111" s="118"/>
      <c r="GC1111" s="93"/>
      <c r="GD1111" s="93"/>
      <c r="GE1111" s="110"/>
      <c r="GF1111" s="118"/>
      <c r="GG1111" s="93"/>
      <c r="GH1111" s="93"/>
      <c r="GI1111" s="110"/>
      <c r="GJ1111" s="118"/>
      <c r="GK1111" s="93"/>
      <c r="GL1111" s="93"/>
      <c r="GM1111" s="110"/>
      <c r="GN1111" s="118"/>
      <c r="GO1111" s="93"/>
      <c r="GP1111" s="93"/>
      <c r="GQ1111" s="110"/>
    </row>
    <row r="1112" spans="1:199" ht="15.75" x14ac:dyDescent="0.25">
      <c r="A1112">
        <f t="shared" si="746"/>
        <v>1</v>
      </c>
      <c r="B1112">
        <f t="shared" si="747"/>
        <v>1900</v>
      </c>
      <c r="D1112" s="93"/>
      <c r="E1112" s="93"/>
      <c r="F1112" s="93"/>
      <c r="G1112" s="110"/>
      <c r="H1112" s="118"/>
      <c r="I1112" s="93"/>
      <c r="J1112" s="93"/>
      <c r="K1112" s="110"/>
      <c r="L1112" s="118"/>
      <c r="M1112" s="93"/>
      <c r="N1112" s="93"/>
      <c r="O1112" s="110"/>
      <c r="P1112" s="118"/>
      <c r="Q1112" s="93"/>
      <c r="R1112" s="93"/>
      <c r="S1112" s="110"/>
      <c r="T1112" s="118"/>
      <c r="U1112" s="93"/>
      <c r="V1112" s="93"/>
      <c r="W1112" s="110"/>
      <c r="X1112" s="118"/>
      <c r="Y1112" s="93"/>
      <c r="Z1112" s="93"/>
      <c r="AA1112" s="110"/>
      <c r="AB1112" s="118"/>
      <c r="AC1112" s="93"/>
      <c r="AD1112" s="93"/>
      <c r="AE1112" s="110"/>
      <c r="AF1112" s="118"/>
      <c r="AG1112" s="93"/>
      <c r="AH1112" s="93"/>
      <c r="AI1112" s="110"/>
      <c r="AJ1112" s="118"/>
      <c r="AK1112" s="93"/>
      <c r="AL1112" s="93"/>
      <c r="AM1112" s="110"/>
      <c r="AN1112" s="118"/>
      <c r="AO1112" s="93"/>
      <c r="AP1112" s="93"/>
      <c r="AQ1112" s="110"/>
      <c r="AR1112" s="118"/>
      <c r="AS1112" s="93"/>
      <c r="AT1112" s="93"/>
      <c r="AU1112" s="110"/>
      <c r="AV1112" s="118"/>
      <c r="AW1112" s="93"/>
      <c r="AX1112" s="93"/>
      <c r="AY1112" s="110"/>
      <c r="AZ1112" s="118"/>
      <c r="BA1112" s="93"/>
      <c r="BB1112" s="93"/>
      <c r="BC1112" s="110"/>
      <c r="BD1112" s="118"/>
      <c r="BE1112" s="93"/>
      <c r="BF1112" s="93"/>
      <c r="BG1112" s="110"/>
      <c r="BH1112" s="118"/>
      <c r="BI1112" s="93"/>
      <c r="BJ1112" s="93"/>
      <c r="BK1112" s="110"/>
      <c r="BL1112" s="118"/>
      <c r="BM1112" s="93"/>
      <c r="BN1112" s="93"/>
      <c r="BO1112" s="110"/>
      <c r="BP1112" s="118"/>
      <c r="BQ1112" s="93"/>
      <c r="BR1112" s="93"/>
      <c r="BS1112" s="110"/>
      <c r="BT1112" s="118"/>
      <c r="BU1112" s="93"/>
      <c r="BV1112" s="93"/>
      <c r="BW1112" s="110"/>
      <c r="BX1112" s="118"/>
      <c r="BY1112" s="93"/>
      <c r="BZ1112" s="93"/>
      <c r="CA1112" s="110"/>
      <c r="CB1112" s="118"/>
      <c r="CC1112" s="93"/>
      <c r="CD1112" s="93"/>
      <c r="CE1112" s="110"/>
      <c r="CF1112" s="118"/>
      <c r="CG1112" s="93"/>
      <c r="CH1112" s="93"/>
      <c r="CI1112" s="110"/>
      <c r="CJ1112" s="118"/>
      <c r="CK1112" s="93"/>
      <c r="CL1112" s="93"/>
      <c r="CM1112" s="110"/>
      <c r="CN1112" s="118"/>
      <c r="CO1112" s="93"/>
      <c r="CP1112" s="93"/>
      <c r="CQ1112" s="110"/>
      <c r="CR1112" s="118"/>
      <c r="CS1112" s="93"/>
      <c r="CT1112" s="93"/>
      <c r="CU1112" s="110"/>
      <c r="CV1112" s="118"/>
      <c r="CW1112" s="93"/>
      <c r="CX1112" s="93"/>
      <c r="CY1112" s="110"/>
      <c r="CZ1112" s="118"/>
      <c r="DA1112" s="93"/>
      <c r="DB1112" s="93"/>
      <c r="DC1112" s="110"/>
      <c r="DD1112" s="118"/>
      <c r="DE1112" s="93"/>
      <c r="DF1112" s="93"/>
      <c r="DG1112" s="110"/>
      <c r="DH1112" s="118"/>
      <c r="DI1112" s="93"/>
      <c r="DJ1112" s="93"/>
      <c r="DK1112" s="110"/>
      <c r="DL1112" s="118"/>
      <c r="DM1112" s="93"/>
      <c r="DN1112" s="93"/>
      <c r="DO1112" s="110"/>
      <c r="DP1112" s="118"/>
      <c r="DQ1112" s="93"/>
      <c r="DR1112" s="93"/>
      <c r="DS1112" s="110"/>
      <c r="DT1112" s="118"/>
      <c r="DU1112" s="93"/>
      <c r="DV1112" s="93"/>
      <c r="DW1112" s="110"/>
      <c r="DX1112" s="118"/>
      <c r="DY1112" s="93"/>
      <c r="DZ1112" s="93"/>
      <c r="EA1112" s="110"/>
      <c r="EB1112" s="118"/>
      <c r="EC1112" s="93"/>
      <c r="ED1112" s="93"/>
      <c r="EE1112" s="110"/>
      <c r="EF1112" s="118"/>
      <c r="EG1112" s="93"/>
      <c r="EH1112" s="93"/>
      <c r="EI1112" s="110"/>
      <c r="EJ1112" s="118"/>
      <c r="EK1112" s="93"/>
      <c r="EL1112" s="93"/>
      <c r="EM1112" s="110"/>
      <c r="EN1112" s="118"/>
      <c r="EO1112" s="93"/>
      <c r="EP1112" s="93"/>
      <c r="EQ1112" s="110"/>
      <c r="ER1112" s="118"/>
      <c r="ES1112" s="93"/>
      <c r="ET1112" s="93"/>
      <c r="EU1112" s="110"/>
      <c r="EV1112" s="118"/>
      <c r="EW1112" s="93"/>
      <c r="EX1112" s="93"/>
      <c r="EY1112" s="110"/>
      <c r="EZ1112" s="118"/>
      <c r="FA1112" s="93"/>
      <c r="FB1112" s="93"/>
      <c r="FC1112" s="110"/>
      <c r="FD1112" s="118"/>
      <c r="FE1112" s="93"/>
      <c r="FF1112" s="93"/>
      <c r="FG1112" s="110"/>
      <c r="FH1112" s="118"/>
      <c r="FI1112" s="93"/>
      <c r="FJ1112" s="93"/>
      <c r="FK1112" s="110"/>
      <c r="FL1112" s="118"/>
      <c r="FM1112" s="93"/>
      <c r="FN1112" s="93"/>
      <c r="FO1112" s="110"/>
      <c r="FP1112" s="118"/>
      <c r="FQ1112" s="93"/>
      <c r="FR1112" s="93"/>
      <c r="FS1112" s="110"/>
      <c r="FT1112" s="118"/>
      <c r="FU1112" s="93"/>
      <c r="FV1112" s="93"/>
      <c r="FW1112" s="110"/>
      <c r="FX1112" s="118"/>
      <c r="FY1112" s="93"/>
      <c r="FZ1112" s="93"/>
      <c r="GA1112" s="110"/>
      <c r="GB1112" s="118"/>
      <c r="GC1112" s="93"/>
      <c r="GD1112" s="93"/>
      <c r="GE1112" s="110"/>
      <c r="GF1112" s="118"/>
      <c r="GG1112" s="93"/>
      <c r="GH1112" s="93"/>
      <c r="GI1112" s="110"/>
      <c r="GJ1112" s="118"/>
      <c r="GK1112" s="93"/>
      <c r="GL1112" s="93"/>
      <c r="GM1112" s="110"/>
      <c r="GN1112" s="118"/>
      <c r="GO1112" s="93"/>
      <c r="GP1112" s="93"/>
      <c r="GQ1112" s="110"/>
    </row>
    <row r="1113" spans="1:199" ht="15.75" x14ac:dyDescent="0.25">
      <c r="A1113">
        <f t="shared" si="746"/>
        <v>1</v>
      </c>
      <c r="B1113">
        <f t="shared" si="747"/>
        <v>1900</v>
      </c>
      <c r="D1113" s="93"/>
      <c r="E1113" s="93"/>
      <c r="F1113" s="93"/>
      <c r="G1113" s="110"/>
      <c r="H1113" s="118"/>
      <c r="I1113" s="93"/>
      <c r="J1113" s="93"/>
      <c r="K1113" s="110"/>
      <c r="L1113" s="118"/>
      <c r="M1113" s="93"/>
      <c r="N1113" s="93"/>
      <c r="O1113" s="110"/>
      <c r="P1113" s="118"/>
      <c r="Q1113" s="93"/>
      <c r="R1113" s="93"/>
      <c r="S1113" s="110"/>
      <c r="T1113" s="118"/>
      <c r="U1113" s="93"/>
      <c r="V1113" s="93"/>
      <c r="W1113" s="110"/>
      <c r="X1113" s="118"/>
      <c r="Y1113" s="93"/>
      <c r="Z1113" s="93"/>
      <c r="AA1113" s="110"/>
      <c r="AB1113" s="118"/>
      <c r="AC1113" s="93"/>
      <c r="AD1113" s="93"/>
      <c r="AE1113" s="110"/>
      <c r="AF1113" s="118"/>
      <c r="AG1113" s="93"/>
      <c r="AH1113" s="93"/>
      <c r="AI1113" s="110"/>
      <c r="AJ1113" s="118"/>
      <c r="AK1113" s="93"/>
      <c r="AL1113" s="93"/>
      <c r="AM1113" s="110"/>
      <c r="AN1113" s="118"/>
      <c r="AO1113" s="93"/>
      <c r="AP1113" s="93"/>
      <c r="AQ1113" s="110"/>
      <c r="AR1113" s="118"/>
      <c r="AS1113" s="93"/>
      <c r="AT1113" s="93"/>
      <c r="AU1113" s="110"/>
      <c r="AV1113" s="118"/>
      <c r="AW1113" s="93"/>
      <c r="AX1113" s="93"/>
      <c r="AY1113" s="110"/>
      <c r="AZ1113" s="118"/>
      <c r="BA1113" s="93"/>
      <c r="BB1113" s="93"/>
      <c r="BC1113" s="110"/>
      <c r="BD1113" s="118"/>
      <c r="BE1113" s="93"/>
      <c r="BF1113" s="93"/>
      <c r="BG1113" s="110"/>
      <c r="BH1113" s="118"/>
      <c r="BI1113" s="93"/>
      <c r="BJ1113" s="93"/>
      <c r="BK1113" s="110"/>
      <c r="BL1113" s="118"/>
      <c r="BM1113" s="93"/>
      <c r="BN1113" s="93"/>
      <c r="BO1113" s="110"/>
      <c r="BP1113" s="118"/>
      <c r="BQ1113" s="93"/>
      <c r="BR1113" s="93"/>
      <c r="BS1113" s="110"/>
      <c r="BT1113" s="118"/>
      <c r="BU1113" s="93"/>
      <c r="BV1113" s="93"/>
      <c r="BW1113" s="110"/>
      <c r="BX1113" s="118"/>
      <c r="BY1113" s="93"/>
      <c r="BZ1113" s="93"/>
      <c r="CA1113" s="110"/>
      <c r="CB1113" s="118"/>
      <c r="CC1113" s="93"/>
      <c r="CD1113" s="93"/>
      <c r="CE1113" s="110"/>
      <c r="CF1113" s="118"/>
      <c r="CG1113" s="93"/>
      <c r="CH1113" s="93"/>
      <c r="CI1113" s="110"/>
      <c r="CJ1113" s="118"/>
      <c r="CK1113" s="93"/>
      <c r="CL1113" s="93"/>
      <c r="CM1113" s="110"/>
      <c r="CN1113" s="118"/>
      <c r="CO1113" s="93"/>
      <c r="CP1113" s="93"/>
      <c r="CQ1113" s="110"/>
      <c r="CR1113" s="118"/>
      <c r="CS1113" s="93"/>
      <c r="CT1113" s="93"/>
      <c r="CU1113" s="110"/>
      <c r="CV1113" s="118"/>
      <c r="CW1113" s="93"/>
      <c r="CX1113" s="93"/>
      <c r="CY1113" s="110"/>
      <c r="CZ1113" s="118"/>
      <c r="DA1113" s="93"/>
      <c r="DB1113" s="93"/>
      <c r="DC1113" s="110"/>
      <c r="DD1113" s="118"/>
      <c r="DE1113" s="93"/>
      <c r="DF1113" s="93"/>
      <c r="DG1113" s="110"/>
      <c r="DH1113" s="118"/>
      <c r="DI1113" s="93"/>
      <c r="DJ1113" s="93"/>
      <c r="DK1113" s="110"/>
      <c r="DL1113" s="118"/>
      <c r="DM1113" s="93"/>
      <c r="DN1113" s="93"/>
      <c r="DO1113" s="110"/>
      <c r="DP1113" s="118"/>
      <c r="DQ1113" s="93"/>
      <c r="DR1113" s="93"/>
      <c r="DS1113" s="110"/>
      <c r="DT1113" s="118"/>
      <c r="DU1113" s="93"/>
      <c r="DV1113" s="93"/>
      <c r="DW1113" s="110"/>
      <c r="DX1113" s="118"/>
      <c r="DY1113" s="93"/>
      <c r="DZ1113" s="93"/>
      <c r="EA1113" s="110"/>
      <c r="EB1113" s="118"/>
      <c r="EC1113" s="93"/>
      <c r="ED1113" s="93"/>
      <c r="EE1113" s="110"/>
      <c r="EF1113" s="118"/>
      <c r="EG1113" s="93"/>
      <c r="EH1113" s="93"/>
      <c r="EI1113" s="110"/>
      <c r="EJ1113" s="118"/>
      <c r="EK1113" s="93"/>
      <c r="EL1113" s="93"/>
      <c r="EM1113" s="110"/>
      <c r="EN1113" s="118"/>
      <c r="EO1113" s="93"/>
      <c r="EP1113" s="93"/>
      <c r="EQ1113" s="110"/>
      <c r="ER1113" s="118"/>
      <c r="ES1113" s="93"/>
      <c r="ET1113" s="93"/>
      <c r="EU1113" s="110"/>
      <c r="EV1113" s="118"/>
      <c r="EW1113" s="93"/>
      <c r="EX1113" s="93"/>
      <c r="EY1113" s="110"/>
      <c r="EZ1113" s="118"/>
      <c r="FA1113" s="93"/>
      <c r="FB1113" s="93"/>
      <c r="FC1113" s="110"/>
      <c r="FD1113" s="118"/>
      <c r="FE1113" s="93"/>
      <c r="FF1113" s="93"/>
      <c r="FG1113" s="110"/>
      <c r="FH1113" s="118"/>
      <c r="FI1113" s="93"/>
      <c r="FJ1113" s="93"/>
      <c r="FK1113" s="110"/>
      <c r="FL1113" s="118"/>
      <c r="FM1113" s="93"/>
      <c r="FN1113" s="93"/>
      <c r="FO1113" s="110"/>
      <c r="FP1113" s="118"/>
      <c r="FQ1113" s="93"/>
      <c r="FR1113" s="93"/>
      <c r="FS1113" s="110"/>
      <c r="FT1113" s="118"/>
      <c r="FU1113" s="93"/>
      <c r="FV1113" s="93"/>
      <c r="FW1113" s="110"/>
      <c r="FX1113" s="118"/>
      <c r="FY1113" s="93"/>
      <c r="FZ1113" s="93"/>
      <c r="GA1113" s="110"/>
      <c r="GB1113" s="118"/>
      <c r="GC1113" s="93"/>
      <c r="GD1113" s="93"/>
      <c r="GE1113" s="110"/>
      <c r="GF1113" s="118"/>
      <c r="GG1113" s="93"/>
      <c r="GH1113" s="93"/>
      <c r="GI1113" s="110"/>
      <c r="GJ1113" s="118"/>
      <c r="GK1113" s="93"/>
      <c r="GL1113" s="93"/>
      <c r="GM1113" s="110"/>
      <c r="GN1113" s="118"/>
      <c r="GO1113" s="93"/>
      <c r="GP1113" s="93"/>
      <c r="GQ1113" s="110"/>
    </row>
    <row r="1114" spans="1:199" ht="15.75" x14ac:dyDescent="0.25">
      <c r="A1114">
        <f t="shared" si="746"/>
        <v>1</v>
      </c>
      <c r="B1114">
        <f t="shared" si="747"/>
        <v>1900</v>
      </c>
      <c r="D1114" s="93"/>
      <c r="E1114" s="93"/>
      <c r="F1114" s="93"/>
      <c r="G1114" s="110"/>
      <c r="H1114" s="118"/>
      <c r="I1114" s="93"/>
      <c r="J1114" s="93"/>
      <c r="K1114" s="110"/>
      <c r="L1114" s="118"/>
      <c r="M1114" s="93"/>
      <c r="N1114" s="93"/>
      <c r="O1114" s="110"/>
      <c r="P1114" s="118"/>
      <c r="Q1114" s="93"/>
      <c r="R1114" s="93"/>
      <c r="S1114" s="110"/>
      <c r="T1114" s="118"/>
      <c r="U1114" s="93"/>
      <c r="V1114" s="93"/>
      <c r="W1114" s="110"/>
      <c r="X1114" s="118"/>
      <c r="Y1114" s="93"/>
      <c r="Z1114" s="93"/>
      <c r="AA1114" s="110"/>
      <c r="AB1114" s="118"/>
      <c r="AC1114" s="93"/>
      <c r="AD1114" s="93"/>
      <c r="AE1114" s="110"/>
      <c r="AF1114" s="118"/>
      <c r="AG1114" s="93"/>
      <c r="AH1114" s="93"/>
      <c r="AI1114" s="110"/>
      <c r="AJ1114" s="118"/>
      <c r="AK1114" s="93"/>
      <c r="AL1114" s="93"/>
      <c r="AM1114" s="110"/>
      <c r="AN1114" s="118"/>
      <c r="AO1114" s="93"/>
      <c r="AP1114" s="93"/>
      <c r="AQ1114" s="110"/>
      <c r="AR1114" s="118"/>
      <c r="AS1114" s="93"/>
      <c r="AT1114" s="93"/>
      <c r="AU1114" s="110"/>
      <c r="AV1114" s="118"/>
      <c r="AW1114" s="93"/>
      <c r="AX1114" s="93"/>
      <c r="AY1114" s="110"/>
      <c r="AZ1114" s="118"/>
      <c r="BA1114" s="93"/>
      <c r="BB1114" s="93"/>
      <c r="BC1114" s="110"/>
      <c r="BD1114" s="118"/>
      <c r="BE1114" s="93"/>
      <c r="BF1114" s="93"/>
      <c r="BG1114" s="110"/>
      <c r="BH1114" s="118"/>
      <c r="BI1114" s="93"/>
      <c r="BJ1114" s="93"/>
      <c r="BK1114" s="110"/>
      <c r="BL1114" s="118"/>
      <c r="BM1114" s="93"/>
      <c r="BN1114" s="93"/>
      <c r="BO1114" s="110"/>
      <c r="BP1114" s="118"/>
      <c r="BQ1114" s="93"/>
      <c r="BR1114" s="93"/>
      <c r="BS1114" s="110"/>
      <c r="BT1114" s="118"/>
      <c r="BU1114" s="93"/>
      <c r="BV1114" s="93"/>
      <c r="BW1114" s="110"/>
      <c r="BX1114" s="118"/>
      <c r="BY1114" s="93"/>
      <c r="BZ1114" s="93"/>
      <c r="CA1114" s="110"/>
      <c r="CB1114" s="118"/>
      <c r="CC1114" s="93"/>
      <c r="CD1114" s="93"/>
      <c r="CE1114" s="110"/>
      <c r="CF1114" s="118"/>
      <c r="CG1114" s="93"/>
      <c r="CH1114" s="93"/>
      <c r="CI1114" s="110"/>
      <c r="CJ1114" s="118"/>
      <c r="CK1114" s="93"/>
      <c r="CL1114" s="93"/>
      <c r="CM1114" s="110"/>
      <c r="CN1114" s="118"/>
      <c r="CO1114" s="93"/>
      <c r="CP1114" s="93"/>
      <c r="CQ1114" s="110"/>
      <c r="CR1114" s="118"/>
      <c r="CS1114" s="93"/>
      <c r="CT1114" s="93"/>
      <c r="CU1114" s="110"/>
      <c r="CV1114" s="118"/>
      <c r="CW1114" s="93"/>
      <c r="CX1114" s="93"/>
      <c r="CY1114" s="110"/>
      <c r="CZ1114" s="118"/>
      <c r="DA1114" s="93"/>
      <c r="DB1114" s="93"/>
      <c r="DC1114" s="110"/>
      <c r="DD1114" s="118"/>
      <c r="DE1114" s="93"/>
      <c r="DF1114" s="93"/>
      <c r="DG1114" s="110"/>
      <c r="DH1114" s="118"/>
      <c r="DI1114" s="93"/>
      <c r="DJ1114" s="93"/>
      <c r="DK1114" s="110"/>
      <c r="DL1114" s="118"/>
      <c r="DM1114" s="93"/>
      <c r="DN1114" s="93"/>
      <c r="DO1114" s="110"/>
      <c r="DP1114" s="118"/>
      <c r="DQ1114" s="93"/>
      <c r="DR1114" s="93"/>
      <c r="DS1114" s="110"/>
      <c r="DT1114" s="118"/>
      <c r="DU1114" s="93"/>
      <c r="DV1114" s="93"/>
      <c r="DW1114" s="110"/>
      <c r="DX1114" s="118"/>
      <c r="DY1114" s="93"/>
      <c r="DZ1114" s="93"/>
      <c r="EA1114" s="110"/>
      <c r="EB1114" s="118"/>
      <c r="EC1114" s="93"/>
      <c r="ED1114" s="93"/>
      <c r="EE1114" s="110"/>
      <c r="EF1114" s="118"/>
      <c r="EG1114" s="93"/>
      <c r="EH1114" s="93"/>
      <c r="EI1114" s="110"/>
      <c r="EJ1114" s="118"/>
      <c r="EK1114" s="93"/>
      <c r="EL1114" s="93"/>
      <c r="EM1114" s="110"/>
      <c r="EN1114" s="118"/>
      <c r="EO1114" s="93"/>
      <c r="EP1114" s="93"/>
      <c r="EQ1114" s="110"/>
      <c r="ER1114" s="118"/>
      <c r="ES1114" s="93"/>
      <c r="ET1114" s="93"/>
      <c r="EU1114" s="110"/>
      <c r="EV1114" s="118"/>
      <c r="EW1114" s="93"/>
      <c r="EX1114" s="93"/>
      <c r="EY1114" s="110"/>
      <c r="EZ1114" s="118"/>
      <c r="FA1114" s="93"/>
      <c r="FB1114" s="93"/>
      <c r="FC1114" s="110"/>
      <c r="FD1114" s="118"/>
      <c r="FE1114" s="93"/>
      <c r="FF1114" s="93"/>
      <c r="FG1114" s="110"/>
      <c r="FH1114" s="118"/>
      <c r="FI1114" s="93"/>
      <c r="FJ1114" s="93"/>
      <c r="FK1114" s="110"/>
      <c r="FL1114" s="118"/>
      <c r="FM1114" s="93"/>
      <c r="FN1114" s="93"/>
      <c r="FO1114" s="110"/>
      <c r="FP1114" s="118"/>
      <c r="FQ1114" s="93"/>
      <c r="FR1114" s="93"/>
      <c r="FS1114" s="110"/>
      <c r="FT1114" s="118"/>
      <c r="FU1114" s="93"/>
      <c r="FV1114" s="93"/>
      <c r="FW1114" s="110"/>
      <c r="FX1114" s="118"/>
      <c r="FY1114" s="93"/>
      <c r="FZ1114" s="93"/>
      <c r="GA1114" s="110"/>
      <c r="GB1114" s="118"/>
      <c r="GC1114" s="93"/>
      <c r="GD1114" s="93"/>
      <c r="GE1114" s="110"/>
      <c r="GF1114" s="118"/>
      <c r="GG1114" s="93"/>
      <c r="GH1114" s="93"/>
      <c r="GI1114" s="110"/>
      <c r="GJ1114" s="118"/>
      <c r="GK1114" s="93"/>
      <c r="GL1114" s="93"/>
      <c r="GM1114" s="110"/>
      <c r="GN1114" s="118"/>
      <c r="GO1114" s="93"/>
      <c r="GP1114" s="93"/>
      <c r="GQ1114" s="110"/>
    </row>
    <row r="1115" spans="1:199" ht="15.75" x14ac:dyDescent="0.25">
      <c r="A1115">
        <f t="shared" si="746"/>
        <v>1</v>
      </c>
      <c r="B1115">
        <f t="shared" si="747"/>
        <v>1900</v>
      </c>
      <c r="D1115" s="93"/>
      <c r="E1115" s="93"/>
      <c r="F1115" s="93"/>
      <c r="G1115" s="110"/>
      <c r="H1115" s="118"/>
      <c r="I1115" s="93"/>
      <c r="J1115" s="93"/>
      <c r="K1115" s="110"/>
      <c r="L1115" s="118"/>
      <c r="M1115" s="93"/>
      <c r="N1115" s="93"/>
      <c r="O1115" s="110"/>
      <c r="P1115" s="118"/>
      <c r="Q1115" s="93"/>
      <c r="R1115" s="93"/>
      <c r="S1115" s="110"/>
      <c r="T1115" s="118"/>
      <c r="U1115" s="93"/>
      <c r="V1115" s="93"/>
      <c r="W1115" s="110"/>
      <c r="X1115" s="118"/>
      <c r="Y1115" s="93"/>
      <c r="Z1115" s="93"/>
      <c r="AA1115" s="110"/>
      <c r="AB1115" s="118"/>
      <c r="AC1115" s="93"/>
      <c r="AD1115" s="93"/>
      <c r="AE1115" s="110"/>
      <c r="AF1115" s="118"/>
      <c r="AG1115" s="93"/>
      <c r="AH1115" s="93"/>
      <c r="AI1115" s="110"/>
      <c r="AJ1115" s="118"/>
      <c r="AK1115" s="93"/>
      <c r="AL1115" s="93"/>
      <c r="AM1115" s="110"/>
      <c r="AN1115" s="118"/>
      <c r="AO1115" s="93"/>
      <c r="AP1115" s="93"/>
      <c r="AQ1115" s="110"/>
      <c r="AR1115" s="118"/>
      <c r="AS1115" s="93"/>
      <c r="AT1115" s="93"/>
      <c r="AU1115" s="110"/>
      <c r="AV1115" s="118"/>
      <c r="AW1115" s="93"/>
      <c r="AX1115" s="93"/>
      <c r="AY1115" s="110"/>
      <c r="AZ1115" s="118"/>
      <c r="BA1115" s="93"/>
      <c r="BB1115" s="93"/>
      <c r="BC1115" s="110"/>
      <c r="BD1115" s="118"/>
      <c r="BE1115" s="93"/>
      <c r="BF1115" s="93"/>
      <c r="BG1115" s="110"/>
      <c r="BH1115" s="118"/>
      <c r="BI1115" s="93"/>
      <c r="BJ1115" s="93"/>
      <c r="BK1115" s="110"/>
      <c r="BL1115" s="118"/>
      <c r="BM1115" s="93"/>
      <c r="BN1115" s="93"/>
      <c r="BO1115" s="110"/>
      <c r="BP1115" s="118"/>
      <c r="BQ1115" s="93"/>
      <c r="BR1115" s="93"/>
      <c r="BS1115" s="110"/>
      <c r="BT1115" s="118"/>
      <c r="BU1115" s="93"/>
      <c r="BV1115" s="93"/>
      <c r="BW1115" s="110"/>
      <c r="BX1115" s="118"/>
      <c r="BY1115" s="93"/>
      <c r="BZ1115" s="93"/>
      <c r="CA1115" s="110"/>
      <c r="CB1115" s="118"/>
      <c r="CC1115" s="93"/>
      <c r="CD1115" s="93"/>
      <c r="CE1115" s="110"/>
      <c r="CF1115" s="118"/>
      <c r="CG1115" s="93"/>
      <c r="CH1115" s="93"/>
      <c r="CI1115" s="110"/>
      <c r="CJ1115" s="118"/>
      <c r="CK1115" s="93"/>
      <c r="CL1115" s="93"/>
      <c r="CM1115" s="110"/>
      <c r="CN1115" s="118"/>
      <c r="CO1115" s="93"/>
      <c r="CP1115" s="93"/>
      <c r="CQ1115" s="110"/>
      <c r="CR1115" s="118"/>
      <c r="CS1115" s="93"/>
      <c r="CT1115" s="93"/>
      <c r="CU1115" s="110"/>
      <c r="CV1115" s="118"/>
      <c r="CW1115" s="93"/>
      <c r="CX1115" s="93"/>
      <c r="CY1115" s="110"/>
      <c r="CZ1115" s="118"/>
      <c r="DA1115" s="93"/>
      <c r="DB1115" s="93"/>
      <c r="DC1115" s="110"/>
      <c r="DD1115" s="118"/>
      <c r="DE1115" s="93"/>
      <c r="DF1115" s="93"/>
      <c r="DG1115" s="110"/>
      <c r="DH1115" s="118"/>
      <c r="DI1115" s="93"/>
      <c r="DJ1115" s="93"/>
      <c r="DK1115" s="110"/>
      <c r="DL1115" s="118"/>
      <c r="DM1115" s="93"/>
      <c r="DN1115" s="93"/>
      <c r="DO1115" s="110"/>
      <c r="DP1115" s="118"/>
      <c r="DQ1115" s="93"/>
      <c r="DR1115" s="93"/>
      <c r="DS1115" s="110"/>
      <c r="DT1115" s="118"/>
      <c r="DU1115" s="93"/>
      <c r="DV1115" s="93"/>
      <c r="DW1115" s="110"/>
      <c r="DX1115" s="118"/>
      <c r="DY1115" s="93"/>
      <c r="DZ1115" s="93"/>
      <c r="EA1115" s="110"/>
      <c r="EB1115" s="118"/>
      <c r="EC1115" s="93"/>
      <c r="ED1115" s="93"/>
      <c r="EE1115" s="110"/>
      <c r="EF1115" s="118"/>
      <c r="EG1115" s="93"/>
      <c r="EH1115" s="93"/>
      <c r="EI1115" s="110"/>
      <c r="EJ1115" s="118"/>
      <c r="EK1115" s="93"/>
      <c r="EL1115" s="93"/>
      <c r="EM1115" s="110"/>
      <c r="EN1115" s="118"/>
      <c r="EO1115" s="93"/>
      <c r="EP1115" s="93"/>
      <c r="EQ1115" s="110"/>
      <c r="ER1115" s="118"/>
      <c r="ES1115" s="93"/>
      <c r="ET1115" s="93"/>
      <c r="EU1115" s="110"/>
      <c r="EV1115" s="118"/>
      <c r="EW1115" s="93"/>
      <c r="EX1115" s="93"/>
      <c r="EY1115" s="110"/>
      <c r="EZ1115" s="118"/>
      <c r="FA1115" s="93"/>
      <c r="FB1115" s="93"/>
      <c r="FC1115" s="110"/>
      <c r="FD1115" s="118"/>
      <c r="FE1115" s="93"/>
      <c r="FF1115" s="93"/>
      <c r="FG1115" s="110"/>
      <c r="FH1115" s="118"/>
      <c r="FI1115" s="93"/>
      <c r="FJ1115" s="93"/>
      <c r="FK1115" s="110"/>
      <c r="FL1115" s="118"/>
      <c r="FM1115" s="93"/>
      <c r="FN1115" s="93"/>
      <c r="FO1115" s="110"/>
      <c r="FP1115" s="118"/>
      <c r="FQ1115" s="93"/>
      <c r="FR1115" s="93"/>
      <c r="FS1115" s="110"/>
      <c r="FT1115" s="118"/>
      <c r="FU1115" s="93"/>
      <c r="FV1115" s="93"/>
      <c r="FW1115" s="110"/>
      <c r="FX1115" s="118"/>
      <c r="FY1115" s="93"/>
      <c r="FZ1115" s="93"/>
      <c r="GA1115" s="110"/>
      <c r="GB1115" s="118"/>
      <c r="GC1115" s="93"/>
      <c r="GD1115" s="93"/>
      <c r="GE1115" s="110"/>
      <c r="GF1115" s="118"/>
      <c r="GG1115" s="93"/>
      <c r="GH1115" s="93"/>
      <c r="GI1115" s="110"/>
      <c r="GJ1115" s="118"/>
      <c r="GK1115" s="93"/>
      <c r="GL1115" s="93"/>
      <c r="GM1115" s="110"/>
      <c r="GN1115" s="118"/>
      <c r="GO1115" s="93"/>
      <c r="GP1115" s="93"/>
      <c r="GQ1115" s="110"/>
    </row>
    <row r="1116" spans="1:199" ht="15.75" x14ac:dyDescent="0.25">
      <c r="A1116">
        <f t="shared" si="746"/>
        <v>1</v>
      </c>
      <c r="B1116">
        <f t="shared" si="747"/>
        <v>1900</v>
      </c>
      <c r="D1116" s="93"/>
      <c r="E1116" s="93"/>
      <c r="F1116" s="93"/>
      <c r="G1116" s="110"/>
      <c r="H1116" s="118"/>
      <c r="I1116" s="93"/>
      <c r="J1116" s="93"/>
      <c r="K1116" s="110"/>
      <c r="L1116" s="118"/>
      <c r="M1116" s="93"/>
      <c r="N1116" s="93"/>
      <c r="O1116" s="110"/>
      <c r="P1116" s="118"/>
      <c r="Q1116" s="93"/>
      <c r="R1116" s="93"/>
      <c r="S1116" s="110"/>
      <c r="T1116" s="118"/>
      <c r="U1116" s="93"/>
      <c r="V1116" s="93"/>
      <c r="W1116" s="110"/>
      <c r="X1116" s="118"/>
      <c r="Y1116" s="93"/>
      <c r="Z1116" s="93"/>
      <c r="AA1116" s="110"/>
      <c r="AB1116" s="118"/>
      <c r="AC1116" s="93"/>
      <c r="AD1116" s="93"/>
      <c r="AE1116" s="110"/>
      <c r="AF1116" s="118"/>
      <c r="AG1116" s="93"/>
      <c r="AH1116" s="93"/>
      <c r="AI1116" s="110"/>
      <c r="AJ1116" s="118"/>
      <c r="AK1116" s="93"/>
      <c r="AL1116" s="93"/>
      <c r="AM1116" s="110"/>
      <c r="AN1116" s="118"/>
      <c r="AO1116" s="93"/>
      <c r="AP1116" s="93"/>
      <c r="AQ1116" s="110"/>
      <c r="AR1116" s="118"/>
      <c r="AS1116" s="93"/>
      <c r="AT1116" s="93"/>
      <c r="AU1116" s="110"/>
      <c r="AV1116" s="118"/>
      <c r="AW1116" s="93"/>
      <c r="AX1116" s="93"/>
      <c r="AY1116" s="110"/>
      <c r="AZ1116" s="118"/>
      <c r="BA1116" s="93"/>
      <c r="BB1116" s="93"/>
      <c r="BC1116" s="110"/>
      <c r="BD1116" s="118"/>
      <c r="BE1116" s="93"/>
      <c r="BF1116" s="93"/>
      <c r="BG1116" s="110"/>
      <c r="BH1116" s="118"/>
      <c r="BI1116" s="93"/>
      <c r="BJ1116" s="93"/>
      <c r="BK1116" s="110"/>
      <c r="BL1116" s="118"/>
      <c r="BM1116" s="93"/>
      <c r="BN1116" s="93"/>
      <c r="BO1116" s="110"/>
      <c r="BP1116" s="118"/>
      <c r="BQ1116" s="93"/>
      <c r="BR1116" s="93"/>
      <c r="BS1116" s="110"/>
      <c r="BT1116" s="118"/>
      <c r="BU1116" s="93"/>
      <c r="BV1116" s="93"/>
      <c r="BW1116" s="110"/>
      <c r="BX1116" s="118"/>
      <c r="BY1116" s="93"/>
      <c r="BZ1116" s="93"/>
      <c r="CA1116" s="110"/>
      <c r="CB1116" s="118"/>
      <c r="CC1116" s="93"/>
      <c r="CD1116" s="93"/>
      <c r="CE1116" s="110"/>
      <c r="CF1116" s="118"/>
      <c r="CG1116" s="93"/>
      <c r="CH1116" s="93"/>
      <c r="CI1116" s="110"/>
      <c r="CJ1116" s="118"/>
      <c r="CK1116" s="93"/>
      <c r="CL1116" s="93"/>
      <c r="CM1116" s="110"/>
      <c r="CN1116" s="118"/>
      <c r="CO1116" s="93"/>
      <c r="CP1116" s="93"/>
      <c r="CQ1116" s="110"/>
      <c r="CR1116" s="118"/>
      <c r="CS1116" s="93"/>
      <c r="CT1116" s="93"/>
      <c r="CU1116" s="110"/>
      <c r="CV1116" s="118"/>
      <c r="CW1116" s="93"/>
      <c r="CX1116" s="93"/>
      <c r="CY1116" s="110"/>
      <c r="CZ1116" s="118"/>
      <c r="DA1116" s="93"/>
      <c r="DB1116" s="93"/>
      <c r="DC1116" s="110"/>
      <c r="DD1116" s="118"/>
      <c r="DE1116" s="93"/>
      <c r="DF1116" s="93"/>
      <c r="DG1116" s="110"/>
      <c r="DH1116" s="118"/>
      <c r="DI1116" s="93"/>
      <c r="DJ1116" s="93"/>
      <c r="DK1116" s="110"/>
      <c r="DL1116" s="118"/>
      <c r="DM1116" s="93"/>
      <c r="DN1116" s="93"/>
      <c r="DO1116" s="110"/>
      <c r="DP1116" s="118"/>
      <c r="DQ1116" s="93"/>
      <c r="DR1116" s="93"/>
      <c r="DS1116" s="110"/>
      <c r="DT1116" s="118"/>
      <c r="DU1116" s="93"/>
      <c r="DV1116" s="93"/>
      <c r="DW1116" s="110"/>
      <c r="DX1116" s="118"/>
      <c r="DY1116" s="93"/>
      <c r="DZ1116" s="93"/>
      <c r="EA1116" s="110"/>
      <c r="EB1116" s="118"/>
      <c r="EC1116" s="93"/>
      <c r="ED1116" s="93"/>
      <c r="EE1116" s="110"/>
      <c r="EF1116" s="118"/>
      <c r="EG1116" s="93"/>
      <c r="EH1116" s="93"/>
      <c r="EI1116" s="110"/>
      <c r="EJ1116" s="118"/>
      <c r="EK1116" s="93"/>
      <c r="EL1116" s="93"/>
      <c r="EM1116" s="110"/>
      <c r="EN1116" s="118"/>
      <c r="EO1116" s="93"/>
      <c r="EP1116" s="93"/>
      <c r="EQ1116" s="110"/>
      <c r="ER1116" s="118"/>
      <c r="ES1116" s="93"/>
      <c r="ET1116" s="93"/>
      <c r="EU1116" s="110"/>
      <c r="EV1116" s="118"/>
      <c r="EW1116" s="93"/>
      <c r="EX1116" s="93"/>
      <c r="EY1116" s="110"/>
      <c r="EZ1116" s="118"/>
      <c r="FA1116" s="93"/>
      <c r="FB1116" s="93"/>
      <c r="FC1116" s="110"/>
      <c r="FD1116" s="118"/>
      <c r="FE1116" s="93"/>
      <c r="FF1116" s="93"/>
      <c r="FG1116" s="110"/>
      <c r="FH1116" s="118"/>
      <c r="FI1116" s="93"/>
      <c r="FJ1116" s="93"/>
      <c r="FK1116" s="110"/>
      <c r="FL1116" s="118"/>
      <c r="FM1116" s="93"/>
      <c r="FN1116" s="93"/>
      <c r="FO1116" s="110"/>
      <c r="FP1116" s="118"/>
      <c r="FQ1116" s="93"/>
      <c r="FR1116" s="93"/>
      <c r="FS1116" s="110"/>
      <c r="FT1116" s="118"/>
      <c r="FU1116" s="93"/>
      <c r="FV1116" s="93"/>
      <c r="FW1116" s="110"/>
      <c r="FX1116" s="118"/>
      <c r="FY1116" s="93"/>
      <c r="FZ1116" s="93"/>
      <c r="GA1116" s="110"/>
      <c r="GB1116" s="118"/>
      <c r="GC1116" s="93"/>
      <c r="GD1116" s="93"/>
      <c r="GE1116" s="110"/>
      <c r="GF1116" s="118"/>
      <c r="GG1116" s="93"/>
      <c r="GH1116" s="93"/>
      <c r="GI1116" s="110"/>
      <c r="GJ1116" s="118"/>
      <c r="GK1116" s="93"/>
      <c r="GL1116" s="93"/>
      <c r="GM1116" s="110"/>
      <c r="GN1116" s="118"/>
      <c r="GO1116" s="93"/>
      <c r="GP1116" s="93"/>
      <c r="GQ1116" s="110"/>
    </row>
    <row r="1117" spans="1:199" ht="15.75" x14ac:dyDescent="0.25">
      <c r="A1117">
        <f t="shared" si="746"/>
        <v>1</v>
      </c>
      <c r="B1117">
        <f t="shared" si="747"/>
        <v>1900</v>
      </c>
      <c r="D1117" s="93"/>
      <c r="E1117" s="93"/>
      <c r="F1117" s="93"/>
      <c r="G1117" s="110"/>
      <c r="H1117" s="118"/>
      <c r="I1117" s="93"/>
      <c r="J1117" s="93"/>
      <c r="K1117" s="110"/>
      <c r="L1117" s="118"/>
      <c r="M1117" s="93"/>
      <c r="N1117" s="93"/>
      <c r="O1117" s="110"/>
      <c r="P1117" s="118"/>
      <c r="Q1117" s="93"/>
      <c r="R1117" s="93"/>
      <c r="S1117" s="110"/>
      <c r="T1117" s="118"/>
      <c r="U1117" s="93"/>
      <c r="V1117" s="93"/>
      <c r="W1117" s="110"/>
      <c r="X1117" s="118"/>
      <c r="Y1117" s="93"/>
      <c r="Z1117" s="93"/>
      <c r="AA1117" s="110"/>
      <c r="AB1117" s="118"/>
      <c r="AC1117" s="93"/>
      <c r="AD1117" s="93"/>
      <c r="AE1117" s="110"/>
      <c r="AF1117" s="118"/>
      <c r="AG1117" s="93"/>
      <c r="AH1117" s="93"/>
      <c r="AI1117" s="110"/>
      <c r="AJ1117" s="118"/>
      <c r="AK1117" s="93"/>
      <c r="AL1117" s="93"/>
      <c r="AM1117" s="110"/>
      <c r="AN1117" s="118"/>
      <c r="AO1117" s="93"/>
      <c r="AP1117" s="93"/>
      <c r="AQ1117" s="110"/>
      <c r="AR1117" s="118"/>
      <c r="AS1117" s="93"/>
      <c r="AT1117" s="93"/>
      <c r="AU1117" s="110"/>
      <c r="AV1117" s="118"/>
      <c r="AW1117" s="93"/>
      <c r="AX1117" s="93"/>
      <c r="AY1117" s="110"/>
      <c r="AZ1117" s="118"/>
      <c r="BA1117" s="93"/>
      <c r="BB1117" s="93"/>
      <c r="BC1117" s="110"/>
      <c r="BD1117" s="118"/>
      <c r="BE1117" s="93"/>
      <c r="BF1117" s="93"/>
      <c r="BG1117" s="110"/>
      <c r="BH1117" s="118"/>
      <c r="BI1117" s="93"/>
      <c r="BJ1117" s="93"/>
      <c r="BK1117" s="110"/>
      <c r="BL1117" s="118"/>
      <c r="BM1117" s="93"/>
      <c r="BN1117" s="93"/>
      <c r="BO1117" s="110"/>
      <c r="BP1117" s="118"/>
      <c r="BQ1117" s="93"/>
      <c r="BR1117" s="93"/>
      <c r="BS1117" s="110"/>
      <c r="BT1117" s="118"/>
      <c r="BU1117" s="93"/>
      <c r="BV1117" s="93"/>
      <c r="BW1117" s="110"/>
      <c r="BX1117" s="118"/>
      <c r="BY1117" s="93"/>
      <c r="BZ1117" s="93"/>
      <c r="CA1117" s="110"/>
      <c r="CB1117" s="118"/>
      <c r="CC1117" s="93"/>
      <c r="CD1117" s="93"/>
      <c r="CE1117" s="110"/>
      <c r="CF1117" s="118"/>
      <c r="CG1117" s="93"/>
      <c r="CH1117" s="93"/>
      <c r="CI1117" s="110"/>
      <c r="CJ1117" s="118"/>
      <c r="CK1117" s="93"/>
      <c r="CL1117" s="93"/>
      <c r="CM1117" s="110"/>
      <c r="CN1117" s="118"/>
      <c r="CO1117" s="93"/>
      <c r="CP1117" s="93"/>
      <c r="CQ1117" s="110"/>
      <c r="CR1117" s="118"/>
      <c r="CS1117" s="93"/>
      <c r="CT1117" s="93"/>
      <c r="CU1117" s="110"/>
      <c r="CV1117" s="118"/>
      <c r="CW1117" s="93"/>
      <c r="CX1117" s="93"/>
      <c r="CY1117" s="110"/>
      <c r="CZ1117" s="118"/>
      <c r="DA1117" s="93"/>
      <c r="DB1117" s="93"/>
      <c r="DC1117" s="110"/>
      <c r="DD1117" s="118"/>
      <c r="DE1117" s="93"/>
      <c r="DF1117" s="93"/>
      <c r="DG1117" s="110"/>
      <c r="DH1117" s="118"/>
      <c r="DI1117" s="93"/>
      <c r="DJ1117" s="93"/>
      <c r="DK1117" s="110"/>
      <c r="DL1117" s="118"/>
      <c r="DM1117" s="93"/>
      <c r="DN1117" s="93"/>
      <c r="DO1117" s="110"/>
      <c r="DP1117" s="118"/>
      <c r="DQ1117" s="93"/>
      <c r="DR1117" s="93"/>
      <c r="DS1117" s="110"/>
      <c r="DT1117" s="118"/>
      <c r="DU1117" s="93"/>
      <c r="DV1117" s="93"/>
      <c r="DW1117" s="110"/>
      <c r="DX1117" s="118"/>
      <c r="DY1117" s="93"/>
      <c r="DZ1117" s="93"/>
      <c r="EA1117" s="110"/>
      <c r="EB1117" s="118"/>
      <c r="EC1117" s="93"/>
      <c r="ED1117" s="93"/>
      <c r="EE1117" s="110"/>
      <c r="EF1117" s="118"/>
      <c r="EG1117" s="93"/>
      <c r="EH1117" s="93"/>
      <c r="EI1117" s="110"/>
      <c r="EJ1117" s="118"/>
      <c r="EK1117" s="93"/>
      <c r="EL1117" s="93"/>
      <c r="EM1117" s="110"/>
      <c r="EN1117" s="118"/>
      <c r="EO1117" s="93"/>
      <c r="EP1117" s="93"/>
      <c r="EQ1117" s="110"/>
      <c r="ER1117" s="118"/>
      <c r="ES1117" s="93"/>
      <c r="ET1117" s="93"/>
      <c r="EU1117" s="110"/>
      <c r="EV1117" s="118"/>
      <c r="EW1117" s="93"/>
      <c r="EX1117" s="93"/>
      <c r="EY1117" s="110"/>
      <c r="EZ1117" s="118"/>
      <c r="FA1117" s="93"/>
      <c r="FB1117" s="93"/>
      <c r="FC1117" s="110"/>
      <c r="FD1117" s="118"/>
      <c r="FE1117" s="93"/>
      <c r="FF1117" s="93"/>
      <c r="FG1117" s="110"/>
      <c r="FH1117" s="118"/>
      <c r="FI1117" s="93"/>
      <c r="FJ1117" s="93"/>
      <c r="FK1117" s="110"/>
      <c r="FL1117" s="118"/>
      <c r="FM1117" s="93"/>
      <c r="FN1117" s="93"/>
      <c r="FO1117" s="110"/>
      <c r="FP1117" s="118"/>
      <c r="FQ1117" s="93"/>
      <c r="FR1117" s="93"/>
      <c r="FS1117" s="110"/>
      <c r="FT1117" s="118"/>
      <c r="FU1117" s="93"/>
      <c r="FV1117" s="93"/>
      <c r="FW1117" s="110"/>
      <c r="FX1117" s="118"/>
      <c r="FY1117" s="93"/>
      <c r="FZ1117" s="93"/>
      <c r="GA1117" s="110"/>
      <c r="GB1117" s="118"/>
      <c r="GC1117" s="93"/>
      <c r="GD1117" s="93"/>
      <c r="GE1117" s="110"/>
      <c r="GF1117" s="118"/>
      <c r="GG1117" s="93"/>
      <c r="GH1117" s="93"/>
      <c r="GI1117" s="110"/>
      <c r="GJ1117" s="118"/>
      <c r="GK1117" s="93"/>
      <c r="GL1117" s="93"/>
      <c r="GM1117" s="110"/>
      <c r="GN1117" s="118"/>
      <c r="GO1117" s="93"/>
      <c r="GP1117" s="93"/>
      <c r="GQ1117" s="110"/>
    </row>
    <row r="1118" spans="1:199" ht="15.75" x14ac:dyDescent="0.25">
      <c r="A1118">
        <f t="shared" si="746"/>
        <v>1</v>
      </c>
      <c r="B1118">
        <f t="shared" si="747"/>
        <v>1900</v>
      </c>
      <c r="D1118" s="93"/>
      <c r="E1118" s="93"/>
      <c r="F1118" s="93"/>
      <c r="G1118" s="110"/>
      <c r="H1118" s="118"/>
      <c r="I1118" s="93"/>
      <c r="J1118" s="93"/>
      <c r="K1118" s="110"/>
      <c r="L1118" s="118"/>
      <c r="M1118" s="93"/>
      <c r="N1118" s="93"/>
      <c r="O1118" s="110"/>
      <c r="P1118" s="118"/>
      <c r="Q1118" s="93"/>
      <c r="R1118" s="93"/>
      <c r="S1118" s="110"/>
      <c r="T1118" s="118"/>
      <c r="U1118" s="93"/>
      <c r="V1118" s="93"/>
      <c r="W1118" s="110"/>
      <c r="X1118" s="118"/>
      <c r="Y1118" s="93"/>
      <c r="Z1118" s="93"/>
      <c r="AA1118" s="110"/>
      <c r="AB1118" s="118"/>
      <c r="AC1118" s="93"/>
      <c r="AD1118" s="93"/>
      <c r="AE1118" s="110"/>
      <c r="AF1118" s="118"/>
      <c r="AG1118" s="93"/>
      <c r="AH1118" s="93"/>
      <c r="AI1118" s="110"/>
      <c r="AJ1118" s="118"/>
      <c r="AK1118" s="93"/>
      <c r="AL1118" s="93"/>
      <c r="AM1118" s="110"/>
      <c r="AN1118" s="118"/>
      <c r="AO1118" s="93"/>
      <c r="AP1118" s="93"/>
      <c r="AQ1118" s="110"/>
      <c r="AR1118" s="118"/>
      <c r="AS1118" s="93"/>
      <c r="AT1118" s="93"/>
      <c r="AU1118" s="110"/>
      <c r="AV1118" s="118"/>
      <c r="AW1118" s="93"/>
      <c r="AX1118" s="93"/>
      <c r="AY1118" s="110"/>
      <c r="AZ1118" s="118"/>
      <c r="BA1118" s="93"/>
      <c r="BB1118" s="93"/>
      <c r="BC1118" s="110"/>
      <c r="BD1118" s="118"/>
      <c r="BE1118" s="93"/>
      <c r="BF1118" s="93"/>
      <c r="BG1118" s="110"/>
      <c r="BH1118" s="118"/>
      <c r="BI1118" s="93"/>
      <c r="BJ1118" s="93"/>
      <c r="BK1118" s="110"/>
      <c r="BL1118" s="118"/>
      <c r="BM1118" s="93"/>
      <c r="BN1118" s="93"/>
      <c r="BO1118" s="110"/>
      <c r="BP1118" s="118"/>
      <c r="BQ1118" s="93"/>
      <c r="BR1118" s="93"/>
      <c r="BS1118" s="110"/>
      <c r="BT1118" s="118"/>
      <c r="BU1118" s="93"/>
      <c r="BV1118" s="93"/>
      <c r="BW1118" s="110"/>
      <c r="BX1118" s="118"/>
      <c r="BY1118" s="93"/>
      <c r="BZ1118" s="93"/>
      <c r="CA1118" s="110"/>
      <c r="CB1118" s="118"/>
      <c r="CC1118" s="93"/>
      <c r="CD1118" s="93"/>
      <c r="CE1118" s="110"/>
      <c r="CF1118" s="118"/>
      <c r="CG1118" s="93"/>
      <c r="CH1118" s="93"/>
      <c r="CI1118" s="110"/>
      <c r="CJ1118" s="118"/>
      <c r="CK1118" s="93"/>
      <c r="CL1118" s="93"/>
      <c r="CM1118" s="110"/>
      <c r="CN1118" s="118"/>
      <c r="CO1118" s="93"/>
      <c r="CP1118" s="93"/>
      <c r="CQ1118" s="110"/>
      <c r="CR1118" s="118"/>
      <c r="CS1118" s="93"/>
      <c r="CT1118" s="93"/>
      <c r="CU1118" s="110"/>
      <c r="CV1118" s="118"/>
      <c r="CW1118" s="93"/>
      <c r="CX1118" s="93"/>
      <c r="CY1118" s="110"/>
      <c r="CZ1118" s="118"/>
      <c r="DA1118" s="93"/>
      <c r="DB1118" s="93"/>
      <c r="DC1118" s="110"/>
      <c r="DD1118" s="118"/>
      <c r="DE1118" s="93"/>
      <c r="DF1118" s="93"/>
      <c r="DG1118" s="110"/>
      <c r="DH1118" s="118"/>
      <c r="DI1118" s="93"/>
      <c r="DJ1118" s="93"/>
      <c r="DK1118" s="110"/>
      <c r="DL1118" s="118"/>
      <c r="DM1118" s="93"/>
      <c r="DN1118" s="93"/>
      <c r="DO1118" s="110"/>
      <c r="DP1118" s="118"/>
      <c r="DQ1118" s="93"/>
      <c r="DR1118" s="93"/>
      <c r="DS1118" s="110"/>
      <c r="DT1118" s="118"/>
      <c r="DU1118" s="93"/>
      <c r="DV1118" s="93"/>
      <c r="DW1118" s="110"/>
      <c r="DX1118" s="118"/>
      <c r="DY1118" s="93"/>
      <c r="DZ1118" s="93"/>
      <c r="EA1118" s="110"/>
      <c r="EB1118" s="118"/>
      <c r="EC1118" s="93"/>
      <c r="ED1118" s="93"/>
      <c r="EE1118" s="110"/>
      <c r="EF1118" s="118"/>
      <c r="EG1118" s="93"/>
      <c r="EH1118" s="93"/>
      <c r="EI1118" s="110"/>
      <c r="EJ1118" s="118"/>
      <c r="EK1118" s="93"/>
      <c r="EL1118" s="93"/>
      <c r="EM1118" s="110"/>
      <c r="EN1118" s="118"/>
      <c r="EO1118" s="93"/>
      <c r="EP1118" s="93"/>
      <c r="EQ1118" s="110"/>
      <c r="ER1118" s="118"/>
      <c r="ES1118" s="93"/>
      <c r="ET1118" s="93"/>
      <c r="EU1118" s="110"/>
      <c r="EV1118" s="118"/>
      <c r="EW1118" s="93"/>
      <c r="EX1118" s="93"/>
      <c r="EY1118" s="110"/>
      <c r="EZ1118" s="118"/>
      <c r="FA1118" s="93"/>
      <c r="FB1118" s="93"/>
      <c r="FC1118" s="110"/>
      <c r="FD1118" s="118"/>
      <c r="FE1118" s="93"/>
      <c r="FF1118" s="93"/>
      <c r="FG1118" s="110"/>
      <c r="FH1118" s="118"/>
      <c r="FI1118" s="93"/>
      <c r="FJ1118" s="93"/>
      <c r="FK1118" s="110"/>
      <c r="FL1118" s="118"/>
      <c r="FM1118" s="93"/>
      <c r="FN1118" s="93"/>
      <c r="FO1118" s="110"/>
      <c r="FP1118" s="118"/>
      <c r="FQ1118" s="93"/>
      <c r="FR1118" s="93"/>
      <c r="FS1118" s="110"/>
      <c r="FT1118" s="118"/>
      <c r="FU1118" s="93"/>
      <c r="FV1118" s="93"/>
      <c r="FW1118" s="110"/>
      <c r="FX1118" s="118"/>
      <c r="FY1118" s="93"/>
      <c r="FZ1118" s="93"/>
      <c r="GA1118" s="110"/>
      <c r="GB1118" s="118"/>
      <c r="GC1118" s="93"/>
      <c r="GD1118" s="93"/>
      <c r="GE1118" s="110"/>
      <c r="GF1118" s="118"/>
      <c r="GG1118" s="93"/>
      <c r="GH1118" s="93"/>
      <c r="GI1118" s="110"/>
      <c r="GJ1118" s="118"/>
      <c r="GK1118" s="93"/>
      <c r="GL1118" s="93"/>
      <c r="GM1118" s="110"/>
      <c r="GN1118" s="118"/>
      <c r="GO1118" s="93"/>
      <c r="GP1118" s="93"/>
      <c r="GQ1118" s="110"/>
    </row>
    <row r="1119" spans="1:199" ht="15.75" x14ac:dyDescent="0.25">
      <c r="A1119">
        <f t="shared" si="746"/>
        <v>1</v>
      </c>
      <c r="B1119">
        <f t="shared" si="747"/>
        <v>1900</v>
      </c>
      <c r="D1119" s="93"/>
      <c r="E1119" s="93"/>
      <c r="F1119" s="93"/>
      <c r="G1119" s="110"/>
      <c r="H1119" s="118"/>
      <c r="I1119" s="93"/>
      <c r="J1119" s="93"/>
      <c r="K1119" s="110"/>
      <c r="L1119" s="118"/>
      <c r="M1119" s="93"/>
      <c r="N1119" s="93"/>
      <c r="O1119" s="110"/>
      <c r="P1119" s="118"/>
      <c r="Q1119" s="93"/>
      <c r="R1119" s="93"/>
      <c r="S1119" s="110"/>
      <c r="T1119" s="118"/>
      <c r="U1119" s="93"/>
      <c r="V1119" s="93"/>
      <c r="W1119" s="110"/>
      <c r="X1119" s="118"/>
      <c r="Y1119" s="93"/>
      <c r="Z1119" s="93"/>
      <c r="AA1119" s="110"/>
      <c r="AB1119" s="118"/>
      <c r="AC1119" s="93"/>
      <c r="AD1119" s="93"/>
      <c r="AE1119" s="110"/>
      <c r="AF1119" s="118"/>
      <c r="AG1119" s="93"/>
      <c r="AH1119" s="93"/>
      <c r="AI1119" s="110"/>
      <c r="AJ1119" s="118"/>
      <c r="AK1119" s="93"/>
      <c r="AL1119" s="93"/>
      <c r="AM1119" s="110"/>
      <c r="AN1119" s="118"/>
      <c r="AO1119" s="93"/>
      <c r="AP1119" s="93"/>
      <c r="AQ1119" s="110"/>
      <c r="AR1119" s="118"/>
      <c r="AS1119" s="93"/>
      <c r="AT1119" s="93"/>
      <c r="AU1119" s="110"/>
      <c r="AV1119" s="118"/>
      <c r="AW1119" s="93"/>
      <c r="AX1119" s="93"/>
      <c r="AY1119" s="110"/>
      <c r="AZ1119" s="118"/>
      <c r="BA1119" s="93"/>
      <c r="BB1119" s="93"/>
      <c r="BC1119" s="110"/>
      <c r="BD1119" s="118"/>
      <c r="BE1119" s="93"/>
      <c r="BF1119" s="93"/>
      <c r="BG1119" s="110"/>
      <c r="BH1119" s="118"/>
      <c r="BI1119" s="93"/>
      <c r="BJ1119" s="93"/>
      <c r="BK1119" s="110"/>
      <c r="BL1119" s="118"/>
      <c r="BM1119" s="93"/>
      <c r="BN1119" s="93"/>
      <c r="BO1119" s="110"/>
      <c r="BP1119" s="118"/>
      <c r="BQ1119" s="93"/>
      <c r="BR1119" s="93"/>
      <c r="BS1119" s="110"/>
      <c r="BT1119" s="118"/>
      <c r="BU1119" s="93"/>
      <c r="BV1119" s="93"/>
      <c r="BW1119" s="110"/>
      <c r="BX1119" s="118"/>
      <c r="BY1119" s="93"/>
      <c r="BZ1119" s="93"/>
      <c r="CA1119" s="110"/>
      <c r="CB1119" s="118"/>
      <c r="CC1119" s="93"/>
      <c r="CD1119" s="93"/>
      <c r="CE1119" s="110"/>
      <c r="CF1119" s="118"/>
      <c r="CG1119" s="93"/>
      <c r="CH1119" s="93"/>
      <c r="CI1119" s="110"/>
      <c r="CJ1119" s="118"/>
      <c r="CK1119" s="93"/>
      <c r="CL1119" s="93"/>
      <c r="CM1119" s="110"/>
      <c r="CN1119" s="118"/>
      <c r="CO1119" s="93"/>
      <c r="CP1119" s="93"/>
      <c r="CQ1119" s="110"/>
      <c r="CR1119" s="118"/>
      <c r="CS1119" s="93"/>
      <c r="CT1119" s="93"/>
      <c r="CU1119" s="110"/>
      <c r="CV1119" s="118"/>
      <c r="CW1119" s="93"/>
      <c r="CX1119" s="93"/>
      <c r="CY1119" s="110"/>
      <c r="CZ1119" s="118"/>
      <c r="DA1119" s="93"/>
      <c r="DB1119" s="93"/>
      <c r="DC1119" s="110"/>
      <c r="DD1119" s="118"/>
      <c r="DE1119" s="93"/>
      <c r="DF1119" s="93"/>
      <c r="DG1119" s="110"/>
      <c r="DH1119" s="118"/>
      <c r="DI1119" s="93"/>
      <c r="DJ1119" s="93"/>
      <c r="DK1119" s="110"/>
      <c r="DL1119" s="118"/>
      <c r="DM1119" s="93"/>
      <c r="DN1119" s="93"/>
      <c r="DO1119" s="110"/>
      <c r="DP1119" s="118"/>
      <c r="DQ1119" s="93"/>
      <c r="DR1119" s="93"/>
      <c r="DS1119" s="110"/>
      <c r="DT1119" s="118"/>
      <c r="DU1119" s="93"/>
      <c r="DV1119" s="93"/>
      <c r="DW1119" s="110"/>
      <c r="DX1119" s="118"/>
      <c r="DY1119" s="93"/>
      <c r="DZ1119" s="93"/>
      <c r="EA1119" s="110"/>
      <c r="EB1119" s="118"/>
      <c r="EC1119" s="93"/>
      <c r="ED1119" s="93"/>
      <c r="EE1119" s="110"/>
      <c r="EF1119" s="118"/>
      <c r="EG1119" s="93"/>
      <c r="EH1119" s="93"/>
      <c r="EI1119" s="110"/>
      <c r="EJ1119" s="118"/>
      <c r="EK1119" s="93"/>
      <c r="EL1119" s="93"/>
      <c r="EM1119" s="110"/>
      <c r="EN1119" s="118"/>
      <c r="EO1119" s="93"/>
      <c r="EP1119" s="93"/>
      <c r="EQ1119" s="110"/>
      <c r="ER1119" s="118"/>
      <c r="ES1119" s="93"/>
      <c r="ET1119" s="93"/>
      <c r="EU1119" s="110"/>
      <c r="EV1119" s="118"/>
      <c r="EW1119" s="93"/>
      <c r="EX1119" s="93"/>
      <c r="EY1119" s="110"/>
      <c r="EZ1119" s="118"/>
      <c r="FA1119" s="93"/>
      <c r="FB1119" s="93"/>
      <c r="FC1119" s="110"/>
      <c r="FD1119" s="118"/>
      <c r="FE1119" s="93"/>
      <c r="FF1119" s="93"/>
      <c r="FG1119" s="110"/>
      <c r="FH1119" s="118"/>
      <c r="FI1119" s="93"/>
      <c r="FJ1119" s="93"/>
      <c r="FK1119" s="110"/>
      <c r="FL1119" s="118"/>
      <c r="FM1119" s="93"/>
      <c r="FN1119" s="93"/>
      <c r="FO1119" s="110"/>
      <c r="FP1119" s="118"/>
      <c r="FQ1119" s="93"/>
      <c r="FR1119" s="93"/>
      <c r="FS1119" s="110"/>
      <c r="FT1119" s="118"/>
      <c r="FU1119" s="93"/>
      <c r="FV1119" s="93"/>
      <c r="FW1119" s="110"/>
      <c r="FX1119" s="118"/>
      <c r="FY1119" s="93"/>
      <c r="FZ1119" s="93"/>
      <c r="GA1119" s="110"/>
      <c r="GB1119" s="118"/>
      <c r="GC1119" s="93"/>
      <c r="GD1119" s="93"/>
      <c r="GE1119" s="110"/>
      <c r="GF1119" s="118"/>
      <c r="GG1119" s="93"/>
      <c r="GH1119" s="93"/>
      <c r="GI1119" s="110"/>
      <c r="GJ1119" s="118"/>
      <c r="GK1119" s="93"/>
      <c r="GL1119" s="93"/>
      <c r="GM1119" s="110"/>
      <c r="GN1119" s="118"/>
      <c r="GO1119" s="93"/>
      <c r="GP1119" s="93"/>
      <c r="GQ1119" s="110"/>
    </row>
    <row r="1120" spans="1:199" ht="15.75" x14ac:dyDescent="0.25">
      <c r="A1120">
        <f t="shared" si="746"/>
        <v>1</v>
      </c>
      <c r="B1120">
        <f t="shared" si="747"/>
        <v>1900</v>
      </c>
      <c r="D1120" s="93"/>
      <c r="E1120" s="93"/>
      <c r="F1120" s="93"/>
      <c r="G1120" s="110"/>
      <c r="H1120" s="118"/>
      <c r="I1120" s="93"/>
      <c r="J1120" s="93"/>
      <c r="K1120" s="110"/>
      <c r="L1120" s="118"/>
      <c r="M1120" s="93"/>
      <c r="N1120" s="93"/>
      <c r="O1120" s="110"/>
      <c r="P1120" s="118"/>
      <c r="Q1120" s="93"/>
      <c r="R1120" s="93"/>
      <c r="S1120" s="110"/>
      <c r="T1120" s="118"/>
      <c r="U1120" s="93"/>
      <c r="V1120" s="93"/>
      <c r="W1120" s="110"/>
      <c r="X1120" s="118"/>
      <c r="Y1120" s="93"/>
      <c r="Z1120" s="93"/>
      <c r="AA1120" s="110"/>
      <c r="AB1120" s="118"/>
      <c r="AC1120" s="93"/>
      <c r="AD1120" s="93"/>
      <c r="AE1120" s="110"/>
      <c r="AF1120" s="118"/>
      <c r="AG1120" s="93"/>
      <c r="AH1120" s="93"/>
      <c r="AI1120" s="110"/>
      <c r="AJ1120" s="118"/>
      <c r="AK1120" s="93"/>
      <c r="AL1120" s="93"/>
      <c r="AM1120" s="110"/>
      <c r="AN1120" s="118"/>
      <c r="AO1120" s="93"/>
      <c r="AP1120" s="93"/>
      <c r="AQ1120" s="110"/>
      <c r="AR1120" s="118"/>
      <c r="AS1120" s="93"/>
      <c r="AT1120" s="93"/>
      <c r="AU1120" s="110"/>
      <c r="AV1120" s="118"/>
      <c r="AW1120" s="93"/>
      <c r="AX1120" s="93"/>
      <c r="AY1120" s="110"/>
      <c r="AZ1120" s="118"/>
      <c r="BA1120" s="93"/>
      <c r="BB1120" s="93"/>
      <c r="BC1120" s="110"/>
      <c r="BD1120" s="118"/>
      <c r="BE1120" s="93"/>
      <c r="BF1120" s="93"/>
      <c r="BG1120" s="110"/>
      <c r="BH1120" s="118"/>
      <c r="BI1120" s="93"/>
      <c r="BJ1120" s="93"/>
      <c r="BK1120" s="110"/>
      <c r="BL1120" s="118"/>
      <c r="BM1120" s="93"/>
      <c r="BN1120" s="93"/>
      <c r="BO1120" s="110"/>
      <c r="BP1120" s="118"/>
      <c r="BQ1120" s="93"/>
      <c r="BR1120" s="93"/>
      <c r="BS1120" s="110"/>
      <c r="BT1120" s="118"/>
      <c r="BU1120" s="93"/>
      <c r="BV1120" s="93"/>
      <c r="BW1120" s="110"/>
      <c r="BX1120" s="118"/>
      <c r="BY1120" s="93"/>
      <c r="BZ1120" s="93"/>
      <c r="CA1120" s="110"/>
      <c r="CB1120" s="118"/>
      <c r="CC1120" s="93"/>
      <c r="CD1120" s="93"/>
      <c r="CE1120" s="110"/>
      <c r="CF1120" s="118"/>
      <c r="CG1120" s="93"/>
      <c r="CH1120" s="93"/>
      <c r="CI1120" s="110"/>
      <c r="CJ1120" s="118"/>
      <c r="CK1120" s="93"/>
      <c r="CL1120" s="93"/>
      <c r="CM1120" s="110"/>
      <c r="CN1120" s="118"/>
      <c r="CO1120" s="93"/>
      <c r="CP1120" s="93"/>
      <c r="CQ1120" s="110"/>
      <c r="CR1120" s="118"/>
      <c r="CS1120" s="93"/>
      <c r="CT1120" s="93"/>
      <c r="CU1120" s="110"/>
      <c r="CV1120" s="118"/>
      <c r="CW1120" s="93"/>
      <c r="CX1120" s="93"/>
      <c r="CY1120" s="110"/>
      <c r="CZ1120" s="118"/>
      <c r="DA1120" s="93"/>
      <c r="DB1120" s="93"/>
      <c r="DC1120" s="110"/>
      <c r="DD1120" s="118"/>
      <c r="DE1120" s="93"/>
      <c r="DF1120" s="93"/>
      <c r="DG1120" s="110"/>
      <c r="DH1120" s="118"/>
      <c r="DI1120" s="93"/>
      <c r="DJ1120" s="93"/>
      <c r="DK1120" s="110"/>
      <c r="DL1120" s="118"/>
      <c r="DM1120" s="93"/>
      <c r="DN1120" s="93"/>
      <c r="DO1120" s="110"/>
      <c r="DP1120" s="118"/>
      <c r="DQ1120" s="93"/>
      <c r="DR1120" s="93"/>
      <c r="DS1120" s="110"/>
      <c r="DT1120" s="118"/>
      <c r="DU1120" s="93"/>
      <c r="DV1120" s="93"/>
      <c r="DW1120" s="110"/>
      <c r="DX1120" s="118"/>
      <c r="DY1120" s="93"/>
      <c r="DZ1120" s="93"/>
      <c r="EA1120" s="110"/>
      <c r="EB1120" s="118"/>
      <c r="EC1120" s="93"/>
      <c r="ED1120" s="93"/>
      <c r="EE1120" s="110"/>
      <c r="EF1120" s="118"/>
      <c r="EG1120" s="93"/>
      <c r="EH1120" s="93"/>
      <c r="EI1120" s="110"/>
      <c r="EJ1120" s="118"/>
      <c r="EK1120" s="93"/>
      <c r="EL1120" s="93"/>
      <c r="EM1120" s="110"/>
      <c r="EN1120" s="118"/>
      <c r="EO1120" s="93"/>
      <c r="EP1120" s="93"/>
      <c r="EQ1120" s="110"/>
      <c r="ER1120" s="118"/>
      <c r="ES1120" s="93"/>
      <c r="ET1120" s="93"/>
      <c r="EU1120" s="110"/>
      <c r="EV1120" s="118"/>
      <c r="EW1120" s="93"/>
      <c r="EX1120" s="93"/>
      <c r="EY1120" s="110"/>
      <c r="EZ1120" s="118"/>
      <c r="FA1120" s="93"/>
      <c r="FB1120" s="93"/>
      <c r="FC1120" s="110"/>
      <c r="FD1120" s="118"/>
      <c r="FE1120" s="93"/>
      <c r="FF1120" s="93"/>
      <c r="FG1120" s="110"/>
      <c r="FH1120" s="118"/>
      <c r="FI1120" s="93"/>
      <c r="FJ1120" s="93"/>
      <c r="FK1120" s="110"/>
      <c r="FL1120" s="118"/>
      <c r="FM1120" s="93"/>
      <c r="FN1120" s="93"/>
      <c r="FO1120" s="110"/>
      <c r="FP1120" s="118"/>
      <c r="FQ1120" s="93"/>
      <c r="FR1120" s="93"/>
      <c r="FS1120" s="110"/>
      <c r="FT1120" s="118"/>
      <c r="FU1120" s="93"/>
      <c r="FV1120" s="93"/>
      <c r="FW1120" s="110"/>
      <c r="FX1120" s="118"/>
      <c r="FY1120" s="93"/>
      <c r="FZ1120" s="93"/>
      <c r="GA1120" s="110"/>
      <c r="GB1120" s="118"/>
      <c r="GC1120" s="93"/>
      <c r="GD1120" s="93"/>
      <c r="GE1120" s="110"/>
      <c r="GF1120" s="118"/>
      <c r="GG1120" s="93"/>
      <c r="GH1120" s="93"/>
      <c r="GI1120" s="110"/>
      <c r="GJ1120" s="118"/>
      <c r="GK1120" s="93"/>
      <c r="GL1120" s="93"/>
      <c r="GM1120" s="110"/>
      <c r="GN1120" s="118"/>
      <c r="GO1120" s="93"/>
      <c r="GP1120" s="93"/>
      <c r="GQ1120" s="110"/>
    </row>
    <row r="1121" spans="1:199" ht="15.75" x14ac:dyDescent="0.25">
      <c r="A1121">
        <f t="shared" si="746"/>
        <v>1</v>
      </c>
      <c r="B1121">
        <f t="shared" si="747"/>
        <v>1900</v>
      </c>
      <c r="D1121" s="93"/>
      <c r="E1121" s="93"/>
      <c r="F1121" s="93"/>
      <c r="G1121" s="110"/>
      <c r="H1121" s="118"/>
      <c r="I1121" s="93"/>
      <c r="J1121" s="93"/>
      <c r="K1121" s="110"/>
      <c r="L1121" s="118"/>
      <c r="M1121" s="93"/>
      <c r="N1121" s="93"/>
      <c r="O1121" s="110"/>
      <c r="P1121" s="118"/>
      <c r="Q1121" s="93"/>
      <c r="R1121" s="93"/>
      <c r="S1121" s="110"/>
      <c r="T1121" s="118"/>
      <c r="U1121" s="93"/>
      <c r="V1121" s="93"/>
      <c r="W1121" s="110"/>
      <c r="X1121" s="118"/>
      <c r="Y1121" s="93"/>
      <c r="Z1121" s="93"/>
      <c r="AA1121" s="110"/>
      <c r="AB1121" s="118"/>
      <c r="AC1121" s="93"/>
      <c r="AD1121" s="93"/>
      <c r="AE1121" s="110"/>
      <c r="AF1121" s="118"/>
      <c r="AG1121" s="93"/>
      <c r="AH1121" s="93"/>
      <c r="AI1121" s="110"/>
      <c r="AJ1121" s="118"/>
      <c r="AK1121" s="93"/>
      <c r="AL1121" s="93"/>
      <c r="AM1121" s="110"/>
      <c r="AN1121" s="118"/>
      <c r="AO1121" s="93"/>
      <c r="AP1121" s="93"/>
      <c r="AQ1121" s="110"/>
      <c r="AR1121" s="118"/>
      <c r="AS1121" s="93"/>
      <c r="AT1121" s="93"/>
      <c r="AU1121" s="110"/>
      <c r="AV1121" s="118"/>
      <c r="AW1121" s="93"/>
      <c r="AX1121" s="93"/>
      <c r="AY1121" s="110"/>
      <c r="AZ1121" s="118"/>
      <c r="BA1121" s="93"/>
      <c r="BB1121" s="93"/>
      <c r="BC1121" s="110"/>
      <c r="BD1121" s="118"/>
      <c r="BE1121" s="93"/>
      <c r="BF1121" s="93"/>
      <c r="BG1121" s="110"/>
      <c r="BH1121" s="118"/>
      <c r="BI1121" s="93"/>
      <c r="BJ1121" s="93"/>
      <c r="BK1121" s="110"/>
      <c r="BL1121" s="118"/>
      <c r="BM1121" s="93"/>
      <c r="BN1121" s="93"/>
      <c r="BO1121" s="110"/>
      <c r="BP1121" s="118"/>
      <c r="BQ1121" s="93"/>
      <c r="BR1121" s="93"/>
      <c r="BS1121" s="110"/>
      <c r="BT1121" s="118"/>
      <c r="BU1121" s="93"/>
      <c r="BV1121" s="93"/>
      <c r="BW1121" s="110"/>
      <c r="BX1121" s="118"/>
      <c r="BY1121" s="93"/>
      <c r="BZ1121" s="93"/>
      <c r="CA1121" s="110"/>
      <c r="CB1121" s="118"/>
      <c r="CC1121" s="93"/>
      <c r="CD1121" s="93"/>
      <c r="CE1121" s="110"/>
      <c r="CF1121" s="118"/>
      <c r="CG1121" s="93"/>
      <c r="CH1121" s="93"/>
      <c r="CI1121" s="110"/>
      <c r="CJ1121" s="118"/>
      <c r="CK1121" s="93"/>
      <c r="CL1121" s="93"/>
      <c r="CM1121" s="110"/>
      <c r="CN1121" s="118"/>
      <c r="CO1121" s="93"/>
      <c r="CP1121" s="93"/>
      <c r="CQ1121" s="110"/>
      <c r="CR1121" s="118"/>
      <c r="CS1121" s="93"/>
      <c r="CT1121" s="93"/>
      <c r="CU1121" s="110"/>
      <c r="CV1121" s="118"/>
      <c r="CW1121" s="93"/>
      <c r="CX1121" s="93"/>
      <c r="CY1121" s="110"/>
      <c r="CZ1121" s="118"/>
      <c r="DA1121" s="93"/>
      <c r="DB1121" s="93"/>
      <c r="DC1121" s="110"/>
      <c r="DD1121" s="118"/>
      <c r="DE1121" s="93"/>
      <c r="DF1121" s="93"/>
      <c r="DG1121" s="110"/>
      <c r="DH1121" s="118"/>
      <c r="DI1121" s="93"/>
      <c r="DJ1121" s="93"/>
      <c r="DK1121" s="110"/>
      <c r="DL1121" s="118"/>
      <c r="DM1121" s="93"/>
      <c r="DN1121" s="93"/>
      <c r="DO1121" s="110"/>
      <c r="DP1121" s="118"/>
      <c r="DQ1121" s="93"/>
      <c r="DR1121" s="93"/>
      <c r="DS1121" s="110"/>
      <c r="DT1121" s="118"/>
      <c r="DU1121" s="93"/>
      <c r="DV1121" s="93"/>
      <c r="DW1121" s="110"/>
      <c r="DX1121" s="118"/>
      <c r="DY1121" s="93"/>
      <c r="DZ1121" s="93"/>
      <c r="EA1121" s="110"/>
      <c r="EB1121" s="118"/>
      <c r="EC1121" s="93"/>
      <c r="ED1121" s="93"/>
      <c r="EE1121" s="110"/>
      <c r="EF1121" s="118"/>
      <c r="EG1121" s="93"/>
      <c r="EH1121" s="93"/>
      <c r="EI1121" s="110"/>
      <c r="EJ1121" s="118"/>
      <c r="EK1121" s="93"/>
      <c r="EL1121" s="93"/>
      <c r="EM1121" s="110"/>
      <c r="EN1121" s="118"/>
      <c r="EO1121" s="93"/>
      <c r="EP1121" s="93"/>
      <c r="EQ1121" s="110"/>
      <c r="ER1121" s="118"/>
      <c r="ES1121" s="93"/>
      <c r="ET1121" s="93"/>
      <c r="EU1121" s="110"/>
      <c r="EV1121" s="118"/>
      <c r="EW1121" s="93"/>
      <c r="EX1121" s="93"/>
      <c r="EY1121" s="110"/>
      <c r="EZ1121" s="118"/>
      <c r="FA1121" s="93"/>
      <c r="FB1121" s="93"/>
      <c r="FC1121" s="110"/>
      <c r="FD1121" s="118"/>
      <c r="FE1121" s="93"/>
      <c r="FF1121" s="93"/>
      <c r="FG1121" s="110"/>
      <c r="FH1121" s="118"/>
      <c r="FI1121" s="93"/>
      <c r="FJ1121" s="93"/>
      <c r="FK1121" s="110"/>
      <c r="FL1121" s="118"/>
      <c r="FM1121" s="93"/>
      <c r="FN1121" s="93"/>
      <c r="FO1121" s="110"/>
      <c r="FP1121" s="118"/>
      <c r="FQ1121" s="93"/>
      <c r="FR1121" s="93"/>
      <c r="FS1121" s="110"/>
      <c r="FT1121" s="118"/>
      <c r="FU1121" s="93"/>
      <c r="FV1121" s="93"/>
      <c r="FW1121" s="110"/>
      <c r="FX1121" s="118"/>
      <c r="FY1121" s="93"/>
      <c r="FZ1121" s="93"/>
      <c r="GA1121" s="110"/>
      <c r="GB1121" s="118"/>
      <c r="GC1121" s="93"/>
      <c r="GD1121" s="93"/>
      <c r="GE1121" s="110"/>
      <c r="GF1121" s="118"/>
      <c r="GG1121" s="93"/>
      <c r="GH1121" s="93"/>
      <c r="GI1121" s="110"/>
      <c r="GJ1121" s="118"/>
      <c r="GK1121" s="93"/>
      <c r="GL1121" s="93"/>
      <c r="GM1121" s="110"/>
      <c r="GN1121" s="118"/>
      <c r="GO1121" s="93"/>
      <c r="GP1121" s="93"/>
      <c r="GQ1121" s="110"/>
    </row>
    <row r="1122" spans="1:199" ht="15.75" x14ac:dyDescent="0.25">
      <c r="A1122">
        <f t="shared" si="746"/>
        <v>1</v>
      </c>
      <c r="B1122">
        <f t="shared" si="747"/>
        <v>1900</v>
      </c>
      <c r="D1122" s="93"/>
      <c r="E1122" s="93"/>
      <c r="F1122" s="93"/>
      <c r="G1122" s="110"/>
      <c r="H1122" s="118"/>
      <c r="I1122" s="93"/>
      <c r="J1122" s="93"/>
      <c r="K1122" s="110"/>
      <c r="L1122" s="118"/>
      <c r="M1122" s="93"/>
      <c r="N1122" s="93"/>
      <c r="O1122" s="110"/>
      <c r="P1122" s="118"/>
      <c r="Q1122" s="93"/>
      <c r="R1122" s="93"/>
      <c r="S1122" s="110"/>
      <c r="T1122" s="118"/>
      <c r="U1122" s="93"/>
      <c r="V1122" s="93"/>
      <c r="W1122" s="110"/>
      <c r="X1122" s="118"/>
      <c r="Y1122" s="93"/>
      <c r="Z1122" s="93"/>
      <c r="AA1122" s="110"/>
      <c r="AB1122" s="118"/>
      <c r="AC1122" s="93"/>
      <c r="AD1122" s="93"/>
      <c r="AE1122" s="110"/>
      <c r="AF1122" s="118"/>
      <c r="AG1122" s="93"/>
      <c r="AH1122" s="93"/>
      <c r="AI1122" s="110"/>
      <c r="AJ1122" s="118"/>
      <c r="AK1122" s="93"/>
      <c r="AL1122" s="93"/>
      <c r="AM1122" s="110"/>
      <c r="AN1122" s="118"/>
      <c r="AO1122" s="93"/>
      <c r="AP1122" s="93"/>
      <c r="AQ1122" s="110"/>
      <c r="AR1122" s="118"/>
      <c r="AS1122" s="93"/>
      <c r="AT1122" s="93"/>
      <c r="AU1122" s="110"/>
      <c r="AV1122" s="118"/>
      <c r="AW1122" s="93"/>
      <c r="AX1122" s="93"/>
      <c r="AY1122" s="110"/>
      <c r="AZ1122" s="118"/>
      <c r="BA1122" s="93"/>
      <c r="BB1122" s="93"/>
      <c r="BC1122" s="110"/>
      <c r="BD1122" s="118"/>
      <c r="BE1122" s="93"/>
      <c r="BF1122" s="93"/>
      <c r="BG1122" s="110"/>
      <c r="BH1122" s="118"/>
      <c r="BI1122" s="93"/>
      <c r="BJ1122" s="93"/>
      <c r="BK1122" s="110"/>
      <c r="BL1122" s="118"/>
      <c r="BM1122" s="93"/>
      <c r="BN1122" s="93"/>
      <c r="BO1122" s="110"/>
      <c r="BP1122" s="118"/>
      <c r="BQ1122" s="93"/>
      <c r="BR1122" s="93"/>
      <c r="BS1122" s="110"/>
      <c r="BT1122" s="118"/>
      <c r="BU1122" s="93"/>
      <c r="BV1122" s="93"/>
      <c r="BW1122" s="110"/>
      <c r="BX1122" s="118"/>
      <c r="BY1122" s="93"/>
      <c r="BZ1122" s="93"/>
      <c r="CA1122" s="110"/>
      <c r="CB1122" s="118"/>
      <c r="CC1122" s="93"/>
      <c r="CD1122" s="93"/>
      <c r="CE1122" s="110"/>
      <c r="CF1122" s="118"/>
      <c r="CG1122" s="93"/>
      <c r="CH1122" s="93"/>
      <c r="CI1122" s="110"/>
      <c r="CJ1122" s="118"/>
      <c r="CK1122" s="93"/>
      <c r="CL1122" s="93"/>
      <c r="CM1122" s="110"/>
      <c r="CN1122" s="118"/>
      <c r="CO1122" s="93"/>
      <c r="CP1122" s="93"/>
      <c r="CQ1122" s="110"/>
      <c r="CR1122" s="118"/>
      <c r="CS1122" s="93"/>
      <c r="CT1122" s="93"/>
      <c r="CU1122" s="110"/>
      <c r="CV1122" s="118"/>
      <c r="CW1122" s="93"/>
      <c r="CX1122" s="93"/>
      <c r="CY1122" s="110"/>
      <c r="CZ1122" s="118"/>
      <c r="DA1122" s="93"/>
      <c r="DB1122" s="93"/>
      <c r="DC1122" s="110"/>
      <c r="DD1122" s="118"/>
      <c r="DE1122" s="93"/>
      <c r="DF1122" s="93"/>
      <c r="DG1122" s="110"/>
      <c r="DH1122" s="118"/>
      <c r="DI1122" s="93"/>
      <c r="DJ1122" s="93"/>
      <c r="DK1122" s="110"/>
      <c r="DL1122" s="118"/>
      <c r="DM1122" s="93"/>
      <c r="DN1122" s="93"/>
      <c r="DO1122" s="110"/>
      <c r="DP1122" s="118"/>
      <c r="DQ1122" s="93"/>
      <c r="DR1122" s="93"/>
      <c r="DS1122" s="110"/>
      <c r="DT1122" s="118"/>
      <c r="DU1122" s="93"/>
      <c r="DV1122" s="93"/>
      <c r="DW1122" s="110"/>
      <c r="DX1122" s="118"/>
      <c r="DY1122" s="93"/>
      <c r="DZ1122" s="93"/>
      <c r="EA1122" s="110"/>
      <c r="EB1122" s="118"/>
      <c r="EC1122" s="93"/>
      <c r="ED1122" s="93"/>
      <c r="EE1122" s="110"/>
      <c r="EF1122" s="118"/>
      <c r="EG1122" s="93"/>
      <c r="EH1122" s="93"/>
      <c r="EI1122" s="110"/>
      <c r="EJ1122" s="118"/>
      <c r="EK1122" s="93"/>
      <c r="EL1122" s="93"/>
      <c r="EM1122" s="110"/>
      <c r="EN1122" s="118"/>
      <c r="EO1122" s="93"/>
      <c r="EP1122" s="93"/>
      <c r="EQ1122" s="110"/>
      <c r="ER1122" s="118"/>
      <c r="ES1122" s="93"/>
      <c r="ET1122" s="93"/>
      <c r="EU1122" s="110"/>
      <c r="EV1122" s="118"/>
      <c r="EW1122" s="93"/>
      <c r="EX1122" s="93"/>
      <c r="EY1122" s="110"/>
      <c r="EZ1122" s="118"/>
      <c r="FA1122" s="93"/>
      <c r="FB1122" s="93"/>
      <c r="FC1122" s="110"/>
      <c r="FD1122" s="118"/>
      <c r="FE1122" s="93"/>
      <c r="FF1122" s="93"/>
      <c r="FG1122" s="110"/>
      <c r="FH1122" s="118"/>
      <c r="FI1122" s="93"/>
      <c r="FJ1122" s="93"/>
      <c r="FK1122" s="110"/>
      <c r="FL1122" s="118"/>
      <c r="FM1122" s="93"/>
      <c r="FN1122" s="93"/>
      <c r="FO1122" s="110"/>
      <c r="FP1122" s="118"/>
      <c r="FQ1122" s="93"/>
      <c r="FR1122" s="93"/>
      <c r="FS1122" s="110"/>
      <c r="FT1122" s="118"/>
      <c r="FU1122" s="93"/>
      <c r="FV1122" s="93"/>
      <c r="FW1122" s="110"/>
      <c r="FX1122" s="118"/>
      <c r="FY1122" s="93"/>
      <c r="FZ1122" s="93"/>
      <c r="GA1122" s="110"/>
      <c r="GB1122" s="118"/>
      <c r="GC1122" s="93"/>
      <c r="GD1122" s="93"/>
      <c r="GE1122" s="110"/>
      <c r="GF1122" s="118"/>
      <c r="GG1122" s="93"/>
      <c r="GH1122" s="93"/>
      <c r="GI1122" s="110"/>
      <c r="GJ1122" s="118"/>
      <c r="GK1122" s="93"/>
      <c r="GL1122" s="93"/>
      <c r="GM1122" s="110"/>
      <c r="GN1122" s="118"/>
      <c r="GO1122" s="93"/>
      <c r="GP1122" s="93"/>
      <c r="GQ1122" s="110"/>
    </row>
    <row r="1123" spans="1:199" ht="15.75" x14ac:dyDescent="0.25">
      <c r="A1123">
        <f t="shared" si="746"/>
        <v>1</v>
      </c>
      <c r="B1123">
        <f t="shared" si="747"/>
        <v>1900</v>
      </c>
      <c r="D1123" s="93"/>
      <c r="E1123" s="93"/>
      <c r="F1123" s="93"/>
      <c r="G1123" s="110"/>
      <c r="H1123" s="118"/>
      <c r="I1123" s="93"/>
      <c r="J1123" s="93"/>
      <c r="K1123" s="110"/>
      <c r="L1123" s="118"/>
      <c r="M1123" s="93"/>
      <c r="N1123" s="93"/>
      <c r="O1123" s="110"/>
      <c r="P1123" s="118"/>
      <c r="Q1123" s="93"/>
      <c r="R1123" s="93"/>
      <c r="S1123" s="110"/>
      <c r="T1123" s="118"/>
      <c r="U1123" s="93"/>
      <c r="V1123" s="93"/>
      <c r="W1123" s="110"/>
      <c r="X1123" s="118"/>
      <c r="Y1123" s="93"/>
      <c r="Z1123" s="93"/>
      <c r="AA1123" s="110"/>
      <c r="AB1123" s="118"/>
      <c r="AC1123" s="93"/>
      <c r="AD1123" s="93"/>
      <c r="AE1123" s="110"/>
      <c r="AF1123" s="118"/>
      <c r="AG1123" s="93"/>
      <c r="AH1123" s="93"/>
      <c r="AI1123" s="110"/>
      <c r="AJ1123" s="118"/>
      <c r="AK1123" s="93"/>
      <c r="AL1123" s="93"/>
      <c r="AM1123" s="110"/>
      <c r="AN1123" s="118"/>
      <c r="AO1123" s="93"/>
      <c r="AP1123" s="93"/>
      <c r="AQ1123" s="110"/>
      <c r="AR1123" s="118"/>
      <c r="AS1123" s="93"/>
      <c r="AT1123" s="93"/>
      <c r="AU1123" s="110"/>
      <c r="AV1123" s="118"/>
      <c r="AW1123" s="93"/>
      <c r="AX1123" s="93"/>
      <c r="AY1123" s="110"/>
      <c r="AZ1123" s="118"/>
      <c r="BA1123" s="93"/>
      <c r="BB1123" s="93"/>
      <c r="BC1123" s="110"/>
      <c r="BD1123" s="118"/>
      <c r="BE1123" s="93"/>
      <c r="BF1123" s="93"/>
      <c r="BG1123" s="110"/>
      <c r="BH1123" s="118"/>
      <c r="BI1123" s="93"/>
      <c r="BJ1123" s="93"/>
      <c r="BK1123" s="110"/>
      <c r="BL1123" s="118"/>
      <c r="BM1123" s="93"/>
      <c r="BN1123" s="93"/>
      <c r="BO1123" s="110"/>
      <c r="BP1123" s="118"/>
      <c r="BQ1123" s="93"/>
      <c r="BR1123" s="93"/>
      <c r="BS1123" s="110"/>
      <c r="BT1123" s="118"/>
      <c r="BU1123" s="93"/>
      <c r="BV1123" s="93"/>
      <c r="BW1123" s="110"/>
      <c r="BX1123" s="118"/>
      <c r="BY1123" s="93"/>
      <c r="BZ1123" s="93"/>
      <c r="CA1123" s="110"/>
      <c r="CB1123" s="118"/>
      <c r="CC1123" s="93"/>
      <c r="CD1123" s="93"/>
      <c r="CE1123" s="110"/>
      <c r="CF1123" s="118"/>
      <c r="CG1123" s="93"/>
      <c r="CH1123" s="93"/>
      <c r="CI1123" s="110"/>
      <c r="CJ1123" s="118"/>
      <c r="CK1123" s="93"/>
      <c r="CL1123" s="93"/>
      <c r="CM1123" s="110"/>
      <c r="CN1123" s="118"/>
      <c r="CO1123" s="93"/>
      <c r="CP1123" s="93"/>
      <c r="CQ1123" s="110"/>
      <c r="CR1123" s="118"/>
      <c r="CS1123" s="93"/>
      <c r="CT1123" s="93"/>
      <c r="CU1123" s="110"/>
      <c r="CV1123" s="118"/>
      <c r="CW1123" s="93"/>
      <c r="CX1123" s="93"/>
      <c r="CY1123" s="110"/>
      <c r="CZ1123" s="118"/>
      <c r="DA1123" s="93"/>
      <c r="DB1123" s="93"/>
      <c r="DC1123" s="110"/>
      <c r="DD1123" s="118"/>
      <c r="DE1123" s="93"/>
      <c r="DF1123" s="93"/>
      <c r="DG1123" s="110"/>
      <c r="DH1123" s="118"/>
      <c r="DI1123" s="93"/>
      <c r="DJ1123" s="93"/>
      <c r="DK1123" s="110"/>
      <c r="DL1123" s="118"/>
      <c r="DM1123" s="93"/>
      <c r="DN1123" s="93"/>
      <c r="DO1123" s="110"/>
      <c r="DP1123" s="118"/>
      <c r="DQ1123" s="93"/>
      <c r="DR1123" s="93"/>
      <c r="DS1123" s="110"/>
      <c r="DT1123" s="118"/>
      <c r="DU1123" s="93"/>
      <c r="DV1123" s="93"/>
      <c r="DW1123" s="110"/>
      <c r="DX1123" s="118"/>
      <c r="DY1123" s="93"/>
      <c r="DZ1123" s="93"/>
      <c r="EA1123" s="110"/>
      <c r="EB1123" s="118"/>
      <c r="EC1123" s="93"/>
      <c r="ED1123" s="93"/>
      <c r="EE1123" s="110"/>
      <c r="EF1123" s="118"/>
      <c r="EG1123" s="93"/>
      <c r="EH1123" s="93"/>
      <c r="EI1123" s="110"/>
      <c r="EJ1123" s="118"/>
      <c r="EK1123" s="93"/>
      <c r="EL1123" s="93"/>
      <c r="EM1123" s="110"/>
      <c r="EN1123" s="118"/>
      <c r="EO1123" s="93"/>
      <c r="EP1123" s="93"/>
      <c r="EQ1123" s="110"/>
      <c r="ER1123" s="118"/>
      <c r="ES1123" s="93"/>
      <c r="ET1123" s="93"/>
      <c r="EU1123" s="110"/>
      <c r="EV1123" s="118"/>
      <c r="EW1123" s="93"/>
      <c r="EX1123" s="93"/>
      <c r="EY1123" s="110"/>
      <c r="EZ1123" s="118"/>
      <c r="FA1123" s="93"/>
      <c r="FB1123" s="93"/>
      <c r="FC1123" s="110"/>
      <c r="FD1123" s="118"/>
      <c r="FE1123" s="93"/>
      <c r="FF1123" s="93"/>
      <c r="FG1123" s="110"/>
      <c r="FH1123" s="118"/>
      <c r="FI1123" s="93"/>
      <c r="FJ1123" s="93"/>
      <c r="FK1123" s="110"/>
      <c r="FL1123" s="118"/>
      <c r="FM1123" s="93"/>
      <c r="FN1123" s="93"/>
      <c r="FO1123" s="110"/>
      <c r="FP1123" s="118"/>
      <c r="FQ1123" s="93"/>
      <c r="FR1123" s="93"/>
      <c r="FS1123" s="110"/>
      <c r="FT1123" s="118"/>
      <c r="FU1123" s="93"/>
      <c r="FV1123" s="93"/>
      <c r="FW1123" s="110"/>
      <c r="FX1123" s="118"/>
      <c r="FY1123" s="93"/>
      <c r="FZ1123" s="93"/>
      <c r="GA1123" s="110"/>
      <c r="GB1123" s="118"/>
      <c r="GC1123" s="93"/>
      <c r="GD1123" s="93"/>
      <c r="GE1123" s="110"/>
      <c r="GF1123" s="118"/>
      <c r="GG1123" s="93"/>
      <c r="GH1123" s="93"/>
      <c r="GI1123" s="110"/>
      <c r="GJ1123" s="118"/>
      <c r="GK1123" s="93"/>
      <c r="GL1123" s="93"/>
      <c r="GM1123" s="110"/>
      <c r="GN1123" s="118"/>
      <c r="GO1123" s="93"/>
      <c r="GP1123" s="93"/>
      <c r="GQ1123" s="110"/>
    </row>
    <row r="1124" spans="1:199" ht="15.75" x14ac:dyDescent="0.25">
      <c r="A1124">
        <f t="shared" si="746"/>
        <v>1</v>
      </c>
      <c r="B1124">
        <f t="shared" si="747"/>
        <v>1900</v>
      </c>
      <c r="D1124" s="93"/>
      <c r="E1124" s="93"/>
      <c r="F1124" s="93"/>
      <c r="G1124" s="110"/>
      <c r="H1124" s="118"/>
      <c r="I1124" s="93"/>
      <c r="J1124" s="93"/>
      <c r="K1124" s="110"/>
      <c r="L1124" s="118"/>
      <c r="M1124" s="93"/>
      <c r="N1124" s="93"/>
      <c r="O1124" s="110"/>
      <c r="P1124" s="118"/>
      <c r="Q1124" s="93"/>
      <c r="R1124" s="93"/>
      <c r="S1124" s="110"/>
      <c r="T1124" s="118"/>
      <c r="U1124" s="93"/>
      <c r="V1124" s="93"/>
      <c r="W1124" s="110"/>
      <c r="X1124" s="118"/>
      <c r="Y1124" s="93"/>
      <c r="Z1124" s="93"/>
      <c r="AA1124" s="110"/>
      <c r="AB1124" s="118"/>
      <c r="AC1124" s="93"/>
      <c r="AD1124" s="93"/>
      <c r="AE1124" s="110"/>
      <c r="AF1124" s="118"/>
      <c r="AG1124" s="93"/>
      <c r="AH1124" s="93"/>
      <c r="AI1124" s="110"/>
      <c r="AJ1124" s="118"/>
      <c r="AK1124" s="93"/>
      <c r="AL1124" s="93"/>
      <c r="AM1124" s="110"/>
      <c r="AN1124" s="118"/>
      <c r="AO1124" s="93"/>
      <c r="AP1124" s="93"/>
      <c r="AQ1124" s="110"/>
      <c r="AR1124" s="118"/>
      <c r="AS1124" s="93"/>
      <c r="AT1124" s="93"/>
      <c r="AU1124" s="110"/>
      <c r="AV1124" s="118"/>
      <c r="AW1124" s="93"/>
      <c r="AX1124" s="93"/>
      <c r="AY1124" s="110"/>
      <c r="AZ1124" s="118"/>
      <c r="BA1124" s="93"/>
      <c r="BB1124" s="93"/>
      <c r="BC1124" s="110"/>
      <c r="BD1124" s="118"/>
      <c r="BE1124" s="93"/>
      <c r="BF1124" s="93"/>
      <c r="BG1124" s="110"/>
      <c r="BH1124" s="118"/>
      <c r="BI1124" s="93"/>
      <c r="BJ1124" s="93"/>
      <c r="BK1124" s="110"/>
      <c r="BL1124" s="118"/>
      <c r="BM1124" s="93"/>
      <c r="BN1124" s="93"/>
      <c r="BO1124" s="110"/>
      <c r="BP1124" s="118"/>
      <c r="BQ1124" s="93"/>
      <c r="BR1124" s="93"/>
      <c r="BS1124" s="110"/>
      <c r="BT1124" s="118"/>
      <c r="BU1124" s="93"/>
      <c r="BV1124" s="93"/>
      <c r="BW1124" s="110"/>
      <c r="BX1124" s="118"/>
      <c r="BY1124" s="93"/>
      <c r="BZ1124" s="93"/>
      <c r="CA1124" s="110"/>
      <c r="CB1124" s="118"/>
      <c r="CC1124" s="93"/>
      <c r="CD1124" s="93"/>
      <c r="CE1124" s="110"/>
      <c r="CF1124" s="118"/>
      <c r="CG1124" s="93"/>
      <c r="CH1124" s="93"/>
      <c r="CI1124" s="110"/>
      <c r="CJ1124" s="118"/>
      <c r="CK1124" s="93"/>
      <c r="CL1124" s="93"/>
      <c r="CM1124" s="110"/>
      <c r="CN1124" s="118"/>
      <c r="CO1124" s="93"/>
      <c r="CP1124" s="93"/>
      <c r="CQ1124" s="110"/>
      <c r="CR1124" s="118"/>
      <c r="CS1124" s="93"/>
      <c r="CT1124" s="93"/>
      <c r="CU1124" s="110"/>
      <c r="CV1124" s="118"/>
      <c r="CW1124" s="93"/>
      <c r="CX1124" s="93"/>
      <c r="CY1124" s="110"/>
      <c r="CZ1124" s="118"/>
      <c r="DA1124" s="93"/>
      <c r="DB1124" s="93"/>
      <c r="DC1124" s="110"/>
      <c r="DD1124" s="118"/>
      <c r="DE1124" s="93"/>
      <c r="DF1124" s="93"/>
      <c r="DG1124" s="110"/>
      <c r="DH1124" s="118"/>
      <c r="DI1124" s="93"/>
      <c r="DJ1124" s="93"/>
      <c r="DK1124" s="110"/>
      <c r="DL1124" s="118"/>
      <c r="DM1124" s="93"/>
      <c r="DN1124" s="93"/>
      <c r="DO1124" s="110"/>
      <c r="DP1124" s="118"/>
      <c r="DQ1124" s="93"/>
      <c r="DR1124" s="93"/>
      <c r="DS1124" s="110"/>
      <c r="DT1124" s="118"/>
      <c r="DU1124" s="93"/>
      <c r="DV1124" s="93"/>
      <c r="DW1124" s="110"/>
      <c r="DX1124" s="118"/>
      <c r="DY1124" s="93"/>
      <c r="DZ1124" s="93"/>
      <c r="EA1124" s="110"/>
      <c r="EB1124" s="118"/>
      <c r="EC1124" s="93"/>
      <c r="ED1124" s="93"/>
      <c r="EE1124" s="110"/>
      <c r="EF1124" s="118"/>
      <c r="EG1124" s="93"/>
      <c r="EH1124" s="93"/>
      <c r="EI1124" s="110"/>
      <c r="EJ1124" s="118"/>
      <c r="EK1124" s="93"/>
      <c r="EL1124" s="93"/>
      <c r="EM1124" s="110"/>
      <c r="EN1124" s="118"/>
      <c r="EO1124" s="93"/>
      <c r="EP1124" s="93"/>
      <c r="EQ1124" s="110"/>
      <c r="ER1124" s="118"/>
      <c r="ES1124" s="93"/>
      <c r="ET1124" s="93"/>
      <c r="EU1124" s="110"/>
      <c r="EV1124" s="118"/>
      <c r="EW1124" s="93"/>
      <c r="EX1124" s="93"/>
      <c r="EY1124" s="110"/>
      <c r="EZ1124" s="118"/>
      <c r="FA1124" s="93"/>
      <c r="FB1124" s="93"/>
      <c r="FC1124" s="110"/>
      <c r="FD1124" s="118"/>
      <c r="FE1124" s="93"/>
      <c r="FF1124" s="93"/>
      <c r="FG1124" s="110"/>
      <c r="FH1124" s="118"/>
      <c r="FI1124" s="93"/>
      <c r="FJ1124" s="93"/>
      <c r="FK1124" s="110"/>
      <c r="FL1124" s="118"/>
      <c r="FM1124" s="93"/>
      <c r="FN1124" s="93"/>
      <c r="FO1124" s="110"/>
      <c r="FP1124" s="118"/>
      <c r="FQ1124" s="93"/>
      <c r="FR1124" s="93"/>
      <c r="FS1124" s="110"/>
      <c r="FT1124" s="118"/>
      <c r="FU1124" s="93"/>
      <c r="FV1124" s="93"/>
      <c r="FW1124" s="110"/>
      <c r="FX1124" s="118"/>
      <c r="FY1124" s="93"/>
      <c r="FZ1124" s="93"/>
      <c r="GA1124" s="110"/>
      <c r="GB1124" s="118"/>
      <c r="GC1124" s="93"/>
      <c r="GD1124" s="93"/>
      <c r="GE1124" s="110"/>
      <c r="GF1124" s="118"/>
      <c r="GG1124" s="93"/>
      <c r="GH1124" s="93"/>
      <c r="GI1124" s="110"/>
      <c r="GJ1124" s="118"/>
      <c r="GK1124" s="93"/>
      <c r="GL1124" s="93"/>
      <c r="GM1124" s="110"/>
      <c r="GN1124" s="118"/>
      <c r="GO1124" s="93"/>
      <c r="GP1124" s="93"/>
      <c r="GQ1124" s="110"/>
    </row>
    <row r="1125" spans="1:199" ht="15.75" x14ac:dyDescent="0.25">
      <c r="A1125">
        <f t="shared" si="746"/>
        <v>1</v>
      </c>
      <c r="B1125">
        <f t="shared" si="747"/>
        <v>1900</v>
      </c>
      <c r="D1125" s="93"/>
      <c r="E1125" s="93"/>
      <c r="F1125" s="93"/>
      <c r="G1125" s="110"/>
      <c r="H1125" s="118"/>
      <c r="I1125" s="93"/>
      <c r="J1125" s="93"/>
      <c r="K1125" s="110"/>
      <c r="L1125" s="118"/>
      <c r="M1125" s="93"/>
      <c r="N1125" s="93"/>
      <c r="O1125" s="110"/>
      <c r="P1125" s="118"/>
      <c r="Q1125" s="93"/>
      <c r="R1125" s="93"/>
      <c r="S1125" s="110"/>
      <c r="T1125" s="118"/>
      <c r="U1125" s="93"/>
      <c r="V1125" s="93"/>
      <c r="W1125" s="110"/>
      <c r="X1125" s="118"/>
      <c r="Y1125" s="93"/>
      <c r="Z1125" s="93"/>
      <c r="AA1125" s="110"/>
      <c r="AB1125" s="118"/>
      <c r="AC1125" s="93"/>
      <c r="AD1125" s="93"/>
      <c r="AE1125" s="110"/>
      <c r="AF1125" s="118"/>
      <c r="AG1125" s="93"/>
      <c r="AH1125" s="93"/>
      <c r="AI1125" s="110"/>
      <c r="AJ1125" s="118"/>
      <c r="AK1125" s="93"/>
      <c r="AL1125" s="93"/>
      <c r="AM1125" s="110"/>
      <c r="AN1125" s="118"/>
      <c r="AO1125" s="93"/>
      <c r="AP1125" s="93"/>
      <c r="AQ1125" s="110"/>
      <c r="AR1125" s="118"/>
      <c r="AS1125" s="93"/>
      <c r="AT1125" s="93"/>
      <c r="AU1125" s="110"/>
      <c r="AV1125" s="118"/>
      <c r="AW1125" s="93"/>
      <c r="AX1125" s="93"/>
      <c r="AY1125" s="110"/>
      <c r="AZ1125" s="118"/>
      <c r="BA1125" s="93"/>
      <c r="BB1125" s="93"/>
      <c r="BC1125" s="110"/>
      <c r="BD1125" s="118"/>
      <c r="BE1125" s="93"/>
      <c r="BF1125" s="93"/>
      <c r="BG1125" s="110"/>
      <c r="BH1125" s="118"/>
      <c r="BI1125" s="93"/>
      <c r="BJ1125" s="93"/>
      <c r="BK1125" s="110"/>
      <c r="BL1125" s="118"/>
      <c r="BM1125" s="93"/>
      <c r="BN1125" s="93"/>
      <c r="BO1125" s="110"/>
      <c r="BP1125" s="118"/>
      <c r="BQ1125" s="93"/>
      <c r="BR1125" s="93"/>
      <c r="BS1125" s="110"/>
      <c r="BT1125" s="118"/>
      <c r="BU1125" s="93"/>
      <c r="BV1125" s="93"/>
      <c r="BW1125" s="110"/>
      <c r="BX1125" s="118"/>
      <c r="BY1125" s="93"/>
      <c r="BZ1125" s="93"/>
      <c r="CA1125" s="110"/>
      <c r="CB1125" s="118"/>
      <c r="CC1125" s="93"/>
      <c r="CD1125" s="93"/>
      <c r="CE1125" s="110"/>
      <c r="CF1125" s="118"/>
      <c r="CG1125" s="93"/>
      <c r="CH1125" s="93"/>
      <c r="CI1125" s="110"/>
      <c r="CJ1125" s="118"/>
      <c r="CK1125" s="93"/>
      <c r="CL1125" s="93"/>
      <c r="CM1125" s="110"/>
      <c r="CN1125" s="118"/>
      <c r="CO1125" s="93"/>
      <c r="CP1125" s="93"/>
      <c r="CQ1125" s="110"/>
      <c r="CR1125" s="118"/>
      <c r="CS1125" s="93"/>
      <c r="CT1125" s="93"/>
      <c r="CU1125" s="110"/>
      <c r="CV1125" s="118"/>
      <c r="CW1125" s="93"/>
      <c r="CX1125" s="93"/>
      <c r="CY1125" s="110"/>
      <c r="CZ1125" s="118"/>
      <c r="DA1125" s="93"/>
      <c r="DB1125" s="93"/>
      <c r="DC1125" s="110"/>
      <c r="DD1125" s="118"/>
      <c r="DE1125" s="93"/>
      <c r="DF1125" s="93"/>
      <c r="DG1125" s="110"/>
      <c r="DH1125" s="118"/>
      <c r="DI1125" s="93"/>
      <c r="DJ1125" s="93"/>
      <c r="DK1125" s="110"/>
      <c r="DL1125" s="118"/>
      <c r="DM1125" s="93"/>
      <c r="DN1125" s="93"/>
      <c r="DO1125" s="110"/>
      <c r="DP1125" s="118"/>
      <c r="DQ1125" s="93"/>
      <c r="DR1125" s="93"/>
      <c r="DS1125" s="110"/>
      <c r="DT1125" s="118"/>
      <c r="DU1125" s="93"/>
      <c r="DV1125" s="93"/>
      <c r="DW1125" s="110"/>
      <c r="DX1125" s="118"/>
      <c r="DY1125" s="93"/>
      <c r="DZ1125" s="93"/>
      <c r="EA1125" s="110"/>
      <c r="EB1125" s="118"/>
      <c r="EC1125" s="93"/>
      <c r="ED1125" s="93"/>
      <c r="EE1125" s="110"/>
      <c r="EF1125" s="118"/>
      <c r="EG1125" s="93"/>
      <c r="EH1125" s="93"/>
      <c r="EI1125" s="110"/>
      <c r="EJ1125" s="118"/>
      <c r="EK1125" s="93"/>
      <c r="EL1125" s="93"/>
      <c r="EM1125" s="110"/>
      <c r="EN1125" s="118"/>
      <c r="EO1125" s="93"/>
      <c r="EP1125" s="93"/>
      <c r="EQ1125" s="110"/>
      <c r="ER1125" s="118"/>
      <c r="ES1125" s="93"/>
      <c r="ET1125" s="93"/>
      <c r="EU1125" s="110"/>
      <c r="EV1125" s="118"/>
      <c r="EW1125" s="93"/>
      <c r="EX1125" s="93"/>
      <c r="EY1125" s="110"/>
      <c r="EZ1125" s="118"/>
      <c r="FA1125" s="93"/>
      <c r="FB1125" s="93"/>
      <c r="FC1125" s="110"/>
      <c r="FD1125" s="118"/>
      <c r="FE1125" s="93"/>
      <c r="FF1125" s="93"/>
      <c r="FG1125" s="110"/>
      <c r="FH1125" s="118"/>
      <c r="FI1125" s="93"/>
      <c r="FJ1125" s="93"/>
      <c r="FK1125" s="110"/>
      <c r="FL1125" s="118"/>
      <c r="FM1125" s="93"/>
      <c r="FN1125" s="93"/>
      <c r="FO1125" s="110"/>
      <c r="FP1125" s="118"/>
      <c r="FQ1125" s="93"/>
      <c r="FR1125" s="93"/>
      <c r="FS1125" s="110"/>
      <c r="FT1125" s="118"/>
      <c r="FU1125" s="93"/>
      <c r="FV1125" s="93"/>
      <c r="FW1125" s="110"/>
      <c r="FX1125" s="118"/>
      <c r="FY1125" s="93"/>
      <c r="FZ1125" s="93"/>
      <c r="GA1125" s="110"/>
      <c r="GB1125" s="118"/>
      <c r="GC1125" s="93"/>
      <c r="GD1125" s="93"/>
      <c r="GE1125" s="110"/>
      <c r="GF1125" s="118"/>
      <c r="GG1125" s="93"/>
      <c r="GH1125" s="93"/>
      <c r="GI1125" s="110"/>
      <c r="GJ1125" s="118"/>
      <c r="GK1125" s="93"/>
      <c r="GL1125" s="93"/>
      <c r="GM1125" s="110"/>
      <c r="GN1125" s="118"/>
      <c r="GO1125" s="93"/>
      <c r="GP1125" s="93"/>
      <c r="GQ1125" s="110"/>
    </row>
    <row r="1126" spans="1:199" ht="15.75" x14ac:dyDescent="0.25">
      <c r="A1126">
        <f t="shared" si="746"/>
        <v>1</v>
      </c>
      <c r="B1126">
        <f t="shared" si="747"/>
        <v>1900</v>
      </c>
      <c r="D1126" s="93"/>
      <c r="E1126" s="93"/>
      <c r="F1126" s="93"/>
      <c r="G1126" s="110"/>
      <c r="H1126" s="118"/>
      <c r="I1126" s="93"/>
      <c r="J1126" s="93"/>
      <c r="K1126" s="110"/>
      <c r="L1126" s="118"/>
      <c r="M1126" s="93"/>
      <c r="N1126" s="93"/>
      <c r="O1126" s="110"/>
      <c r="P1126" s="118"/>
      <c r="Q1126" s="93"/>
      <c r="R1126" s="93"/>
      <c r="S1126" s="110"/>
      <c r="T1126" s="118"/>
      <c r="U1126" s="93"/>
      <c r="V1126" s="93"/>
      <c r="W1126" s="110"/>
      <c r="X1126" s="118"/>
      <c r="Y1126" s="93"/>
      <c r="Z1126" s="93"/>
      <c r="AA1126" s="110"/>
      <c r="AB1126" s="118"/>
      <c r="AC1126" s="93"/>
      <c r="AD1126" s="93"/>
      <c r="AE1126" s="110"/>
      <c r="AF1126" s="118"/>
      <c r="AG1126" s="93"/>
      <c r="AH1126" s="93"/>
      <c r="AI1126" s="110"/>
      <c r="AJ1126" s="118"/>
      <c r="AK1126" s="93"/>
      <c r="AL1126" s="93"/>
      <c r="AM1126" s="110"/>
      <c r="AN1126" s="118"/>
      <c r="AO1126" s="93"/>
      <c r="AP1126" s="93"/>
      <c r="AQ1126" s="110"/>
      <c r="AR1126" s="118"/>
      <c r="AS1126" s="93"/>
      <c r="AT1126" s="93"/>
      <c r="AU1126" s="110"/>
      <c r="AV1126" s="118"/>
      <c r="AW1126" s="93"/>
      <c r="AX1126" s="93"/>
      <c r="AY1126" s="110"/>
      <c r="AZ1126" s="118"/>
      <c r="BA1126" s="93"/>
      <c r="BB1126" s="93"/>
      <c r="BC1126" s="110"/>
      <c r="BD1126" s="118"/>
      <c r="BE1126" s="93"/>
      <c r="BF1126" s="93"/>
      <c r="BG1126" s="110"/>
      <c r="BH1126" s="118"/>
      <c r="BI1126" s="93"/>
      <c r="BJ1126" s="93"/>
      <c r="BK1126" s="110"/>
      <c r="BL1126" s="118"/>
      <c r="BM1126" s="93"/>
      <c r="BN1126" s="93"/>
      <c r="BO1126" s="110"/>
      <c r="BP1126" s="118"/>
      <c r="BQ1126" s="93"/>
      <c r="BR1126" s="93"/>
      <c r="BS1126" s="110"/>
      <c r="BT1126" s="118"/>
      <c r="BU1126" s="93"/>
      <c r="BV1126" s="93"/>
      <c r="BW1126" s="110"/>
      <c r="BX1126" s="118"/>
      <c r="BY1126" s="93"/>
      <c r="BZ1126" s="93"/>
      <c r="CA1126" s="110"/>
      <c r="CB1126" s="118"/>
      <c r="CC1126" s="93"/>
      <c r="CD1126" s="93"/>
      <c r="CE1126" s="110"/>
      <c r="CF1126" s="118"/>
      <c r="CG1126" s="93"/>
      <c r="CH1126" s="93"/>
      <c r="CI1126" s="110"/>
      <c r="CJ1126" s="118"/>
      <c r="CK1126" s="93"/>
      <c r="CL1126" s="93"/>
      <c r="CM1126" s="110"/>
      <c r="CN1126" s="118"/>
      <c r="CO1126" s="93"/>
      <c r="CP1126" s="93"/>
      <c r="CQ1126" s="110"/>
      <c r="CR1126" s="118"/>
      <c r="CS1126" s="93"/>
      <c r="CT1126" s="93"/>
      <c r="CU1126" s="110"/>
      <c r="CV1126" s="118"/>
      <c r="CW1126" s="93"/>
      <c r="CX1126" s="93"/>
      <c r="CY1126" s="110"/>
      <c r="CZ1126" s="118"/>
      <c r="DA1126" s="93"/>
      <c r="DB1126" s="93"/>
      <c r="DC1126" s="110"/>
      <c r="DD1126" s="118"/>
      <c r="DE1126" s="93"/>
      <c r="DF1126" s="93"/>
      <c r="DG1126" s="110"/>
      <c r="DH1126" s="118"/>
      <c r="DI1126" s="93"/>
      <c r="DJ1126" s="93"/>
      <c r="DK1126" s="110"/>
      <c r="DL1126" s="118"/>
      <c r="DM1126" s="93"/>
      <c r="DN1126" s="93"/>
      <c r="DO1126" s="110"/>
      <c r="DP1126" s="118"/>
      <c r="DQ1126" s="93"/>
      <c r="DR1126" s="93"/>
      <c r="DS1126" s="110"/>
      <c r="DT1126" s="118"/>
      <c r="DU1126" s="93"/>
      <c r="DV1126" s="93"/>
      <c r="DW1126" s="110"/>
      <c r="DX1126" s="118"/>
      <c r="DY1126" s="93"/>
      <c r="DZ1126" s="93"/>
      <c r="EA1126" s="110"/>
      <c r="EB1126" s="118"/>
      <c r="EC1126" s="93"/>
      <c r="ED1126" s="93"/>
      <c r="EE1126" s="110"/>
      <c r="EF1126" s="118"/>
      <c r="EG1126" s="93"/>
      <c r="EH1126" s="93"/>
      <c r="EI1126" s="110"/>
      <c r="EJ1126" s="118"/>
      <c r="EK1126" s="93"/>
      <c r="EL1126" s="93"/>
      <c r="EM1126" s="110"/>
      <c r="EN1126" s="118"/>
      <c r="EO1126" s="93"/>
      <c r="EP1126" s="93"/>
      <c r="EQ1126" s="110"/>
      <c r="ER1126" s="118"/>
      <c r="ES1126" s="93"/>
      <c r="ET1126" s="93"/>
      <c r="EU1126" s="110"/>
      <c r="EV1126" s="118"/>
      <c r="EW1126" s="93"/>
      <c r="EX1126" s="93"/>
      <c r="EY1126" s="110"/>
      <c r="EZ1126" s="118"/>
      <c r="FA1126" s="93"/>
      <c r="FB1126" s="93"/>
      <c r="FC1126" s="110"/>
      <c r="FD1126" s="118"/>
      <c r="FE1126" s="93"/>
      <c r="FF1126" s="93"/>
      <c r="FG1126" s="110"/>
      <c r="FH1126" s="118"/>
      <c r="FI1126" s="93"/>
      <c r="FJ1126" s="93"/>
      <c r="FK1126" s="110"/>
      <c r="FL1126" s="118"/>
      <c r="FM1126" s="93"/>
      <c r="FN1126" s="93"/>
      <c r="FO1126" s="110"/>
      <c r="FP1126" s="118"/>
      <c r="FQ1126" s="93"/>
      <c r="FR1126" s="93"/>
      <c r="FS1126" s="110"/>
      <c r="FT1126" s="118"/>
      <c r="FU1126" s="93"/>
      <c r="FV1126" s="93"/>
      <c r="FW1126" s="110"/>
      <c r="FX1126" s="118"/>
      <c r="FY1126" s="93"/>
      <c r="FZ1126" s="93"/>
      <c r="GA1126" s="110"/>
      <c r="GB1126" s="118"/>
      <c r="GC1126" s="93"/>
      <c r="GD1126" s="93"/>
      <c r="GE1126" s="110"/>
      <c r="GF1126" s="118"/>
      <c r="GG1126" s="93"/>
      <c r="GH1126" s="93"/>
      <c r="GI1126" s="110"/>
      <c r="GJ1126" s="118"/>
      <c r="GK1126" s="93"/>
      <c r="GL1126" s="93"/>
      <c r="GM1126" s="110"/>
      <c r="GN1126" s="118"/>
      <c r="GO1126" s="93"/>
      <c r="GP1126" s="93"/>
      <c r="GQ1126" s="110"/>
    </row>
    <row r="1127" spans="1:199" ht="15.75" x14ac:dyDescent="0.25">
      <c r="A1127">
        <f t="shared" si="746"/>
        <v>1</v>
      </c>
      <c r="B1127">
        <f t="shared" si="747"/>
        <v>1900</v>
      </c>
      <c r="D1127" s="93"/>
      <c r="E1127" s="93"/>
      <c r="F1127" s="93"/>
      <c r="G1127" s="110"/>
      <c r="H1127" s="118"/>
      <c r="I1127" s="93"/>
      <c r="J1127" s="93"/>
      <c r="K1127" s="110"/>
      <c r="L1127" s="118"/>
      <c r="M1127" s="93"/>
      <c r="N1127" s="93"/>
      <c r="O1127" s="110"/>
      <c r="P1127" s="118"/>
      <c r="Q1127" s="93"/>
      <c r="R1127" s="93"/>
      <c r="S1127" s="110"/>
      <c r="T1127" s="118"/>
      <c r="U1127" s="93"/>
      <c r="V1127" s="93"/>
      <c r="W1127" s="110"/>
      <c r="X1127" s="118"/>
      <c r="Y1127" s="93"/>
      <c r="Z1127" s="93"/>
      <c r="AA1127" s="110"/>
      <c r="AB1127" s="118"/>
      <c r="AC1127" s="93"/>
      <c r="AD1127" s="93"/>
      <c r="AE1127" s="110"/>
      <c r="AF1127" s="118"/>
      <c r="AG1127" s="93"/>
      <c r="AH1127" s="93"/>
      <c r="AI1127" s="110"/>
      <c r="AJ1127" s="118"/>
      <c r="AK1127" s="93"/>
      <c r="AL1127" s="93"/>
      <c r="AM1127" s="110"/>
      <c r="AN1127" s="118"/>
      <c r="AO1127" s="93"/>
      <c r="AP1127" s="93"/>
      <c r="AQ1127" s="110"/>
      <c r="AR1127" s="118"/>
      <c r="AS1127" s="93"/>
      <c r="AT1127" s="93"/>
      <c r="AU1127" s="110"/>
      <c r="AV1127" s="118"/>
      <c r="AW1127" s="93"/>
      <c r="AX1127" s="93"/>
      <c r="AY1127" s="110"/>
      <c r="AZ1127" s="118"/>
      <c r="BA1127" s="93"/>
      <c r="BB1127" s="93"/>
      <c r="BC1127" s="110"/>
      <c r="BD1127" s="118"/>
      <c r="BE1127" s="93"/>
      <c r="BF1127" s="93"/>
      <c r="BG1127" s="110"/>
      <c r="BH1127" s="118"/>
      <c r="BI1127" s="93"/>
      <c r="BJ1127" s="93"/>
      <c r="BK1127" s="110"/>
      <c r="BL1127" s="118"/>
      <c r="BM1127" s="93"/>
      <c r="BN1127" s="93"/>
      <c r="BO1127" s="110"/>
      <c r="BP1127" s="118"/>
      <c r="BQ1127" s="93"/>
      <c r="BR1127" s="93"/>
      <c r="BS1127" s="110"/>
      <c r="BT1127" s="118"/>
      <c r="BU1127" s="93"/>
      <c r="BV1127" s="93"/>
      <c r="BW1127" s="110"/>
      <c r="BX1127" s="118"/>
      <c r="BY1127" s="93"/>
      <c r="BZ1127" s="93"/>
      <c r="CA1127" s="110"/>
      <c r="CB1127" s="118"/>
      <c r="CC1127" s="93"/>
      <c r="CD1127" s="93"/>
      <c r="CE1127" s="110"/>
      <c r="CF1127" s="118"/>
      <c r="CG1127" s="93"/>
      <c r="CH1127" s="93"/>
      <c r="CI1127" s="110"/>
      <c r="CJ1127" s="118"/>
      <c r="CK1127" s="93"/>
      <c r="CL1127" s="93"/>
      <c r="CM1127" s="110"/>
      <c r="CN1127" s="118"/>
      <c r="CO1127" s="93"/>
      <c r="CP1127" s="93"/>
      <c r="CQ1127" s="110"/>
      <c r="CR1127" s="118"/>
      <c r="CS1127" s="93"/>
      <c r="CT1127" s="93"/>
      <c r="CU1127" s="110"/>
      <c r="CV1127" s="118"/>
      <c r="CW1127" s="93"/>
      <c r="CX1127" s="93"/>
      <c r="CY1127" s="110"/>
      <c r="CZ1127" s="118"/>
      <c r="DA1127" s="93"/>
      <c r="DB1127" s="93"/>
      <c r="DC1127" s="110"/>
      <c r="DD1127" s="118"/>
      <c r="DE1127" s="93"/>
      <c r="DF1127" s="93"/>
      <c r="DG1127" s="110"/>
      <c r="DH1127" s="118"/>
      <c r="DI1127" s="93"/>
      <c r="DJ1127" s="93"/>
      <c r="DK1127" s="110"/>
      <c r="DL1127" s="118"/>
      <c r="DM1127" s="93"/>
      <c r="DN1127" s="93"/>
      <c r="DO1127" s="110"/>
      <c r="DP1127" s="118"/>
      <c r="DQ1127" s="93"/>
      <c r="DR1127" s="93"/>
      <c r="DS1127" s="110"/>
      <c r="DT1127" s="118"/>
      <c r="DU1127" s="93"/>
      <c r="DV1127" s="93"/>
      <c r="DW1127" s="110"/>
      <c r="DX1127" s="118"/>
      <c r="DY1127" s="93"/>
      <c r="DZ1127" s="93"/>
      <c r="EA1127" s="110"/>
      <c r="EB1127" s="118"/>
      <c r="EC1127" s="93"/>
      <c r="ED1127" s="93"/>
      <c r="EE1127" s="110"/>
      <c r="EF1127" s="118"/>
      <c r="EG1127" s="93"/>
      <c r="EH1127" s="93"/>
      <c r="EI1127" s="110"/>
      <c r="EJ1127" s="118"/>
      <c r="EK1127" s="93"/>
      <c r="EL1127" s="93"/>
      <c r="EM1127" s="110"/>
      <c r="EN1127" s="118"/>
      <c r="EO1127" s="93"/>
      <c r="EP1127" s="93"/>
      <c r="EQ1127" s="110"/>
      <c r="ER1127" s="118"/>
      <c r="ES1127" s="93"/>
      <c r="ET1127" s="93"/>
      <c r="EU1127" s="110"/>
      <c r="EV1127" s="118"/>
      <c r="EW1127" s="93"/>
      <c r="EX1127" s="93"/>
      <c r="EY1127" s="110"/>
      <c r="EZ1127" s="118"/>
      <c r="FA1127" s="93"/>
      <c r="FB1127" s="93"/>
      <c r="FC1127" s="110"/>
      <c r="FD1127" s="118"/>
      <c r="FE1127" s="93"/>
      <c r="FF1127" s="93"/>
      <c r="FG1127" s="110"/>
      <c r="FH1127" s="118"/>
      <c r="FI1127" s="93"/>
      <c r="FJ1127" s="93"/>
      <c r="FK1127" s="110"/>
      <c r="FL1127" s="118"/>
      <c r="FM1127" s="93"/>
      <c r="FN1127" s="93"/>
      <c r="FO1127" s="110"/>
      <c r="FP1127" s="118"/>
      <c r="FQ1127" s="93"/>
      <c r="FR1127" s="93"/>
      <c r="FS1127" s="110"/>
      <c r="FT1127" s="118"/>
      <c r="FU1127" s="93"/>
      <c r="FV1127" s="93"/>
      <c r="FW1127" s="110"/>
      <c r="FX1127" s="118"/>
      <c r="FY1127" s="93"/>
      <c r="FZ1127" s="93"/>
      <c r="GA1127" s="110"/>
      <c r="GB1127" s="118"/>
      <c r="GC1127" s="93"/>
      <c r="GD1127" s="93"/>
      <c r="GE1127" s="110"/>
      <c r="GF1127" s="118"/>
      <c r="GG1127" s="93"/>
      <c r="GH1127" s="93"/>
      <c r="GI1127" s="110"/>
      <c r="GJ1127" s="118"/>
      <c r="GK1127" s="93"/>
      <c r="GL1127" s="93"/>
      <c r="GM1127" s="110"/>
      <c r="GN1127" s="118"/>
      <c r="GO1127" s="93"/>
      <c r="GP1127" s="93"/>
      <c r="GQ1127" s="110"/>
    </row>
    <row r="1128" spans="1:199" ht="15.75" x14ac:dyDescent="0.25">
      <c r="A1128">
        <f t="shared" si="746"/>
        <v>1</v>
      </c>
      <c r="B1128">
        <f t="shared" si="747"/>
        <v>1900</v>
      </c>
      <c r="D1128" s="93"/>
      <c r="E1128" s="93"/>
      <c r="F1128" s="93"/>
      <c r="G1128" s="110"/>
      <c r="H1128" s="118"/>
      <c r="I1128" s="93"/>
      <c r="J1128" s="93"/>
      <c r="K1128" s="110"/>
      <c r="L1128" s="118"/>
      <c r="M1128" s="93"/>
      <c r="N1128" s="93"/>
      <c r="O1128" s="110"/>
      <c r="P1128" s="118"/>
      <c r="Q1128" s="93"/>
      <c r="R1128" s="93"/>
      <c r="S1128" s="110"/>
      <c r="T1128" s="118"/>
      <c r="U1128" s="93"/>
      <c r="V1128" s="93"/>
      <c r="W1128" s="110"/>
      <c r="X1128" s="118"/>
      <c r="Y1128" s="93"/>
      <c r="Z1128" s="93"/>
      <c r="AA1128" s="110"/>
      <c r="AB1128" s="118"/>
      <c r="AC1128" s="93"/>
      <c r="AD1128" s="93"/>
      <c r="AE1128" s="110"/>
      <c r="AF1128" s="118"/>
      <c r="AG1128" s="93"/>
      <c r="AH1128" s="93"/>
      <c r="AI1128" s="110"/>
      <c r="AJ1128" s="118"/>
      <c r="AK1128" s="93"/>
      <c r="AL1128" s="93"/>
      <c r="AM1128" s="110"/>
      <c r="AN1128" s="118"/>
      <c r="AO1128" s="93"/>
      <c r="AP1128" s="93"/>
      <c r="AQ1128" s="110"/>
      <c r="AR1128" s="118"/>
      <c r="AS1128" s="93"/>
      <c r="AT1128" s="93"/>
      <c r="AU1128" s="110"/>
      <c r="AV1128" s="118"/>
      <c r="AW1128" s="93"/>
      <c r="AX1128" s="93"/>
      <c r="AY1128" s="110"/>
      <c r="AZ1128" s="118"/>
      <c r="BA1128" s="93"/>
      <c r="BB1128" s="93"/>
      <c r="BC1128" s="110"/>
      <c r="BD1128" s="118"/>
      <c r="BE1128" s="93"/>
      <c r="BF1128" s="93"/>
      <c r="BG1128" s="110"/>
      <c r="BH1128" s="118"/>
      <c r="BI1128" s="93"/>
      <c r="BJ1128" s="93"/>
      <c r="BK1128" s="110"/>
      <c r="BL1128" s="118"/>
      <c r="BM1128" s="93"/>
      <c r="BN1128" s="93"/>
      <c r="BO1128" s="110"/>
      <c r="BP1128" s="118"/>
      <c r="BQ1128" s="93"/>
      <c r="BR1128" s="93"/>
      <c r="BS1128" s="110"/>
      <c r="BT1128" s="118"/>
      <c r="BU1128" s="93"/>
      <c r="BV1128" s="93"/>
      <c r="BW1128" s="110"/>
      <c r="BX1128" s="118"/>
      <c r="BY1128" s="93"/>
      <c r="BZ1128" s="93"/>
      <c r="CA1128" s="110"/>
      <c r="CB1128" s="118"/>
      <c r="CC1128" s="93"/>
      <c r="CD1128" s="93"/>
      <c r="CE1128" s="110"/>
      <c r="CF1128" s="118"/>
      <c r="CG1128" s="93"/>
      <c r="CH1128" s="93"/>
      <c r="CI1128" s="110"/>
      <c r="CJ1128" s="118"/>
      <c r="CK1128" s="93"/>
      <c r="CL1128" s="93"/>
      <c r="CM1128" s="110"/>
      <c r="CN1128" s="118"/>
      <c r="CO1128" s="93"/>
      <c r="CP1128" s="93"/>
      <c r="CQ1128" s="110"/>
      <c r="CR1128" s="118"/>
      <c r="CS1128" s="93"/>
      <c r="CT1128" s="93"/>
      <c r="CU1128" s="110"/>
      <c r="CV1128" s="118"/>
      <c r="CW1128" s="93"/>
      <c r="CX1128" s="93"/>
      <c r="CY1128" s="110"/>
      <c r="CZ1128" s="118"/>
      <c r="DA1128" s="93"/>
      <c r="DB1128" s="93"/>
      <c r="DC1128" s="110"/>
      <c r="DD1128" s="118"/>
      <c r="DE1128" s="93"/>
      <c r="DF1128" s="93"/>
      <c r="DG1128" s="110"/>
      <c r="DH1128" s="118"/>
      <c r="DI1128" s="93"/>
      <c r="DJ1128" s="93"/>
      <c r="DK1128" s="110"/>
      <c r="DL1128" s="118"/>
      <c r="DM1128" s="93"/>
      <c r="DN1128" s="93"/>
      <c r="DO1128" s="110"/>
      <c r="DP1128" s="118"/>
      <c r="DQ1128" s="93"/>
      <c r="DR1128" s="93"/>
      <c r="DS1128" s="110"/>
      <c r="DT1128" s="118"/>
      <c r="DU1128" s="93"/>
      <c r="DV1128" s="93"/>
      <c r="DW1128" s="110"/>
      <c r="DX1128" s="118"/>
      <c r="DY1128" s="93"/>
      <c r="DZ1128" s="93"/>
      <c r="EA1128" s="110"/>
      <c r="EB1128" s="118"/>
      <c r="EC1128" s="93"/>
      <c r="ED1128" s="93"/>
      <c r="EE1128" s="110"/>
      <c r="EF1128" s="118"/>
      <c r="EG1128" s="93"/>
      <c r="EH1128" s="93"/>
      <c r="EI1128" s="110"/>
      <c r="EJ1128" s="118"/>
      <c r="EK1128" s="93"/>
      <c r="EL1128" s="93"/>
      <c r="EM1128" s="110"/>
      <c r="EN1128" s="118"/>
      <c r="EO1128" s="93"/>
      <c r="EP1128" s="93"/>
      <c r="EQ1128" s="110"/>
      <c r="ER1128" s="118"/>
      <c r="ES1128" s="93"/>
      <c r="ET1128" s="93"/>
      <c r="EU1128" s="110"/>
      <c r="EV1128" s="118"/>
      <c r="EW1128" s="93"/>
      <c r="EX1128" s="93"/>
      <c r="EY1128" s="110"/>
      <c r="EZ1128" s="118"/>
      <c r="FA1128" s="93"/>
      <c r="FB1128" s="93"/>
      <c r="FC1128" s="110"/>
      <c r="FD1128" s="118"/>
      <c r="FE1128" s="93"/>
      <c r="FF1128" s="93"/>
      <c r="FG1128" s="110"/>
      <c r="FH1128" s="118"/>
      <c r="FI1128" s="93"/>
      <c r="FJ1128" s="93"/>
      <c r="FK1128" s="110"/>
      <c r="FL1128" s="118"/>
      <c r="FM1128" s="93"/>
      <c r="FN1128" s="93"/>
      <c r="FO1128" s="110"/>
      <c r="FP1128" s="118"/>
      <c r="FQ1128" s="93"/>
      <c r="FR1128" s="93"/>
      <c r="FS1128" s="110"/>
      <c r="FT1128" s="118"/>
      <c r="FU1128" s="93"/>
      <c r="FV1128" s="93"/>
      <c r="FW1128" s="110"/>
      <c r="FX1128" s="118"/>
      <c r="FY1128" s="93"/>
      <c r="FZ1128" s="93"/>
      <c r="GA1128" s="110"/>
      <c r="GB1128" s="118"/>
      <c r="GC1128" s="93"/>
      <c r="GD1128" s="93"/>
      <c r="GE1128" s="110"/>
      <c r="GF1128" s="118"/>
      <c r="GG1128" s="93"/>
      <c r="GH1128" s="93"/>
      <c r="GI1128" s="110"/>
      <c r="GJ1128" s="118"/>
      <c r="GK1128" s="93"/>
      <c r="GL1128" s="93"/>
      <c r="GM1128" s="110"/>
      <c r="GN1128" s="118"/>
      <c r="GO1128" s="93"/>
      <c r="GP1128" s="93"/>
      <c r="GQ1128" s="110"/>
    </row>
    <row r="1129" spans="1:199" ht="15.75" x14ac:dyDescent="0.25">
      <c r="A1129">
        <f t="shared" si="746"/>
        <v>1</v>
      </c>
      <c r="B1129">
        <f t="shared" si="747"/>
        <v>1900</v>
      </c>
      <c r="D1129" s="93"/>
      <c r="E1129" s="93"/>
      <c r="F1129" s="93"/>
      <c r="G1129" s="110"/>
      <c r="H1129" s="118"/>
      <c r="I1129" s="93"/>
      <c r="J1129" s="93"/>
      <c r="K1129" s="110"/>
      <c r="L1129" s="118"/>
      <c r="M1129" s="93"/>
      <c r="N1129" s="93"/>
      <c r="O1129" s="110"/>
      <c r="P1129" s="118"/>
      <c r="Q1129" s="93"/>
      <c r="R1129" s="93"/>
      <c r="S1129" s="110"/>
      <c r="T1129" s="118"/>
      <c r="U1129" s="93"/>
      <c r="V1129" s="93"/>
      <c r="W1129" s="110"/>
      <c r="X1129" s="118"/>
      <c r="Y1129" s="93"/>
      <c r="Z1129" s="93"/>
      <c r="AA1129" s="110"/>
      <c r="AB1129" s="118"/>
      <c r="AC1129" s="93"/>
      <c r="AD1129" s="93"/>
      <c r="AE1129" s="110"/>
      <c r="AF1129" s="118"/>
      <c r="AG1129" s="93"/>
      <c r="AH1129" s="93"/>
      <c r="AI1129" s="110"/>
      <c r="AJ1129" s="118"/>
      <c r="AK1129" s="93"/>
      <c r="AL1129" s="93"/>
      <c r="AM1129" s="110"/>
      <c r="AN1129" s="118"/>
      <c r="AO1129" s="93"/>
      <c r="AP1129" s="93"/>
      <c r="AQ1129" s="110"/>
      <c r="AR1129" s="118"/>
      <c r="AS1129" s="93"/>
      <c r="AT1129" s="93"/>
      <c r="AU1129" s="110"/>
      <c r="AV1129" s="118"/>
      <c r="AW1129" s="93"/>
      <c r="AX1129" s="93"/>
      <c r="AY1129" s="110"/>
      <c r="AZ1129" s="118"/>
      <c r="BA1129" s="93"/>
      <c r="BB1129" s="93"/>
      <c r="BC1129" s="110"/>
      <c r="BD1129" s="118"/>
      <c r="BE1129" s="93"/>
      <c r="BF1129" s="93"/>
      <c r="BG1129" s="110"/>
      <c r="BH1129" s="118"/>
      <c r="BI1129" s="93"/>
      <c r="BJ1129" s="93"/>
      <c r="BK1129" s="110"/>
      <c r="BL1129" s="118"/>
      <c r="BM1129" s="93"/>
      <c r="BN1129" s="93"/>
      <c r="BO1129" s="110"/>
      <c r="BP1129" s="118"/>
      <c r="BQ1129" s="93"/>
      <c r="BR1129" s="93"/>
      <c r="BS1129" s="110"/>
      <c r="BT1129" s="118"/>
      <c r="BU1129" s="93"/>
      <c r="BV1129" s="93"/>
      <c r="BW1129" s="110"/>
      <c r="BX1129" s="118"/>
      <c r="BY1129" s="93"/>
      <c r="BZ1129" s="93"/>
      <c r="CA1129" s="110"/>
      <c r="CB1129" s="118"/>
      <c r="CC1129" s="93"/>
      <c r="CD1129" s="93"/>
      <c r="CE1129" s="110"/>
      <c r="CF1129" s="118"/>
      <c r="CG1129" s="93"/>
      <c r="CH1129" s="93"/>
      <c r="CI1129" s="110"/>
      <c r="CJ1129" s="118"/>
      <c r="CK1129" s="93"/>
      <c r="CL1129" s="93"/>
      <c r="CM1129" s="110"/>
      <c r="CN1129" s="118"/>
      <c r="CO1129" s="93"/>
      <c r="CP1129" s="93"/>
      <c r="CQ1129" s="110"/>
      <c r="CR1129" s="118"/>
      <c r="CS1129" s="93"/>
      <c r="CT1129" s="93"/>
      <c r="CU1129" s="110"/>
      <c r="CV1129" s="118"/>
      <c r="CW1129" s="93"/>
      <c r="CX1129" s="93"/>
      <c r="CY1129" s="110"/>
      <c r="CZ1129" s="118"/>
      <c r="DA1129" s="93"/>
      <c r="DB1129" s="93"/>
      <c r="DC1129" s="110"/>
      <c r="DD1129" s="118"/>
      <c r="DE1129" s="93"/>
      <c r="DF1129" s="93"/>
      <c r="DG1129" s="110"/>
      <c r="DH1129" s="118"/>
      <c r="DI1129" s="93"/>
      <c r="DJ1129" s="93"/>
      <c r="DK1129" s="110"/>
      <c r="DL1129" s="118"/>
      <c r="DM1129" s="93"/>
      <c r="DN1129" s="93"/>
      <c r="DO1129" s="110"/>
      <c r="DP1129" s="118"/>
      <c r="DQ1129" s="93"/>
      <c r="DR1129" s="93"/>
      <c r="DS1129" s="110"/>
      <c r="DT1129" s="118"/>
      <c r="DU1129" s="93"/>
      <c r="DV1129" s="93"/>
      <c r="DW1129" s="110"/>
      <c r="DX1129" s="118"/>
      <c r="DY1129" s="93"/>
      <c r="DZ1129" s="93"/>
      <c r="EA1129" s="110"/>
      <c r="EB1129" s="118"/>
      <c r="EC1129" s="93"/>
      <c r="ED1129" s="93"/>
      <c r="EE1129" s="110"/>
      <c r="EF1129" s="118"/>
      <c r="EG1129" s="93"/>
      <c r="EH1129" s="93"/>
      <c r="EI1129" s="110"/>
      <c r="EJ1129" s="118"/>
      <c r="EK1129" s="93"/>
      <c r="EL1129" s="93"/>
      <c r="EM1129" s="110"/>
      <c r="EN1129" s="118"/>
      <c r="EO1129" s="93"/>
      <c r="EP1129" s="93"/>
      <c r="EQ1129" s="110"/>
      <c r="ER1129" s="118"/>
      <c r="ES1129" s="93"/>
      <c r="ET1129" s="93"/>
      <c r="EU1129" s="110"/>
      <c r="EV1129" s="118"/>
      <c r="EW1129" s="93"/>
      <c r="EX1129" s="93"/>
      <c r="EY1129" s="110"/>
      <c r="EZ1129" s="118"/>
      <c r="FA1129" s="93"/>
      <c r="FB1129" s="93"/>
      <c r="FC1129" s="110"/>
      <c r="FD1129" s="118"/>
      <c r="FE1129" s="93"/>
      <c r="FF1129" s="93"/>
      <c r="FG1129" s="110"/>
      <c r="FH1129" s="118"/>
      <c r="FI1129" s="93"/>
      <c r="FJ1129" s="93"/>
      <c r="FK1129" s="110"/>
      <c r="FL1129" s="118"/>
      <c r="FM1129" s="93"/>
      <c r="FN1129" s="93"/>
      <c r="FO1129" s="110"/>
      <c r="FP1129" s="118"/>
      <c r="FQ1129" s="93"/>
      <c r="FR1129" s="93"/>
      <c r="FS1129" s="110"/>
      <c r="FT1129" s="118"/>
      <c r="FU1129" s="93"/>
      <c r="FV1129" s="93"/>
      <c r="FW1129" s="110"/>
      <c r="FX1129" s="118"/>
      <c r="FY1129" s="93"/>
      <c r="FZ1129" s="93"/>
      <c r="GA1129" s="110"/>
      <c r="GB1129" s="118"/>
      <c r="GC1129" s="93"/>
      <c r="GD1129" s="93"/>
      <c r="GE1129" s="110"/>
      <c r="GF1129" s="118"/>
      <c r="GG1129" s="93"/>
      <c r="GH1129" s="93"/>
      <c r="GI1129" s="110"/>
      <c r="GJ1129" s="118"/>
      <c r="GK1129" s="93"/>
      <c r="GL1129" s="93"/>
      <c r="GM1129" s="110"/>
      <c r="GN1129" s="118"/>
      <c r="GO1129" s="93"/>
      <c r="GP1129" s="93"/>
      <c r="GQ1129" s="110"/>
    </row>
    <row r="1130" spans="1:199" ht="15.75" x14ac:dyDescent="0.25">
      <c r="A1130">
        <f t="shared" si="746"/>
        <v>1</v>
      </c>
      <c r="B1130">
        <f t="shared" si="747"/>
        <v>1900</v>
      </c>
      <c r="D1130" s="93"/>
      <c r="E1130" s="93"/>
      <c r="F1130" s="93"/>
      <c r="G1130" s="110"/>
      <c r="H1130" s="118"/>
      <c r="I1130" s="93"/>
      <c r="J1130" s="93"/>
      <c r="K1130" s="110"/>
      <c r="L1130" s="118"/>
      <c r="M1130" s="93"/>
      <c r="N1130" s="93"/>
      <c r="O1130" s="110"/>
      <c r="P1130" s="118"/>
      <c r="Q1130" s="93"/>
      <c r="R1130" s="93"/>
      <c r="S1130" s="110"/>
      <c r="T1130" s="118"/>
      <c r="U1130" s="93"/>
      <c r="V1130" s="93"/>
      <c r="W1130" s="110"/>
      <c r="X1130" s="118"/>
      <c r="Y1130" s="93"/>
      <c r="Z1130" s="93"/>
      <c r="AA1130" s="110"/>
      <c r="AB1130" s="118"/>
      <c r="AC1130" s="93"/>
      <c r="AD1130" s="93"/>
      <c r="AE1130" s="110"/>
      <c r="AF1130" s="118"/>
      <c r="AG1130" s="93"/>
      <c r="AH1130" s="93"/>
      <c r="AI1130" s="110"/>
      <c r="AJ1130" s="118"/>
      <c r="AK1130" s="93"/>
      <c r="AL1130" s="93"/>
      <c r="AM1130" s="110"/>
      <c r="AN1130" s="118"/>
      <c r="AO1130" s="93"/>
      <c r="AP1130" s="93"/>
      <c r="AQ1130" s="110"/>
      <c r="AR1130" s="118"/>
      <c r="AS1130" s="93"/>
      <c r="AT1130" s="93"/>
      <c r="AU1130" s="110"/>
      <c r="AV1130" s="118"/>
      <c r="AW1130" s="93"/>
      <c r="AX1130" s="93"/>
      <c r="AY1130" s="110"/>
      <c r="AZ1130" s="118"/>
      <c r="BA1130" s="93"/>
      <c r="BB1130" s="93"/>
      <c r="BC1130" s="110"/>
      <c r="BD1130" s="118"/>
      <c r="BE1130" s="93"/>
      <c r="BF1130" s="93"/>
      <c r="BG1130" s="110"/>
      <c r="BH1130" s="118"/>
      <c r="BI1130" s="93"/>
      <c r="BJ1130" s="93"/>
      <c r="BK1130" s="110"/>
      <c r="BL1130" s="118"/>
      <c r="BM1130" s="93"/>
      <c r="BN1130" s="93"/>
      <c r="BO1130" s="110"/>
      <c r="BP1130" s="118"/>
      <c r="BQ1130" s="93"/>
      <c r="BR1130" s="93"/>
      <c r="BS1130" s="110"/>
      <c r="BT1130" s="118"/>
      <c r="BU1130" s="93"/>
      <c r="BV1130" s="93"/>
      <c r="BW1130" s="110"/>
      <c r="BX1130" s="118"/>
      <c r="BY1130" s="93"/>
      <c r="BZ1130" s="93"/>
      <c r="CA1130" s="110"/>
      <c r="CB1130" s="118"/>
      <c r="CC1130" s="93"/>
      <c r="CD1130" s="93"/>
      <c r="CE1130" s="110"/>
      <c r="CF1130" s="118"/>
      <c r="CG1130" s="93"/>
      <c r="CH1130" s="93"/>
      <c r="CI1130" s="110"/>
      <c r="CJ1130" s="118"/>
      <c r="CK1130" s="93"/>
      <c r="CL1130" s="93"/>
      <c r="CM1130" s="110"/>
      <c r="CN1130" s="118"/>
      <c r="CO1130" s="93"/>
      <c r="CP1130" s="93"/>
      <c r="CQ1130" s="110"/>
      <c r="CR1130" s="118"/>
      <c r="CS1130" s="93"/>
      <c r="CT1130" s="93"/>
      <c r="CU1130" s="110"/>
      <c r="CV1130" s="118"/>
      <c r="CW1130" s="93"/>
      <c r="CX1130" s="93"/>
      <c r="CY1130" s="110"/>
      <c r="CZ1130" s="118"/>
      <c r="DA1130" s="93"/>
      <c r="DB1130" s="93"/>
      <c r="DC1130" s="110"/>
      <c r="DD1130" s="118"/>
      <c r="DE1130" s="93"/>
      <c r="DF1130" s="93"/>
      <c r="DG1130" s="110"/>
      <c r="DH1130" s="118"/>
      <c r="DI1130" s="93"/>
      <c r="DJ1130" s="93"/>
      <c r="DK1130" s="110"/>
      <c r="DL1130" s="118"/>
      <c r="DM1130" s="93"/>
      <c r="DN1130" s="93"/>
      <c r="DO1130" s="110"/>
      <c r="DP1130" s="118"/>
      <c r="DQ1130" s="93"/>
      <c r="DR1130" s="93"/>
      <c r="DS1130" s="110"/>
      <c r="DT1130" s="118"/>
      <c r="DU1130" s="93"/>
      <c r="DV1130" s="93"/>
      <c r="DW1130" s="110"/>
      <c r="DX1130" s="118"/>
      <c r="DY1130" s="93"/>
      <c r="DZ1130" s="93"/>
      <c r="EA1130" s="110"/>
      <c r="EB1130" s="118"/>
      <c r="EC1130" s="93"/>
      <c r="ED1130" s="93"/>
      <c r="EE1130" s="110"/>
      <c r="EF1130" s="118"/>
      <c r="EG1130" s="93"/>
      <c r="EH1130" s="93"/>
      <c r="EI1130" s="110"/>
      <c r="EJ1130" s="118"/>
      <c r="EK1130" s="93"/>
      <c r="EL1130" s="93"/>
      <c r="EM1130" s="110"/>
      <c r="EN1130" s="118"/>
      <c r="EO1130" s="93"/>
      <c r="EP1130" s="93"/>
      <c r="EQ1130" s="110"/>
      <c r="ER1130" s="118"/>
      <c r="ES1130" s="93"/>
      <c r="ET1130" s="93"/>
      <c r="EU1130" s="110"/>
      <c r="EV1130" s="118"/>
      <c r="EW1130" s="93"/>
      <c r="EX1130" s="93"/>
      <c r="EY1130" s="110"/>
      <c r="EZ1130" s="118"/>
      <c r="FA1130" s="93"/>
      <c r="FB1130" s="93"/>
      <c r="FC1130" s="110"/>
      <c r="FD1130" s="118"/>
      <c r="FE1130" s="93"/>
      <c r="FF1130" s="93"/>
      <c r="FG1130" s="110"/>
      <c r="FH1130" s="118"/>
      <c r="FI1130" s="93"/>
      <c r="FJ1130" s="93"/>
      <c r="FK1130" s="110"/>
      <c r="FL1130" s="118"/>
      <c r="FM1130" s="93"/>
      <c r="FN1130" s="93"/>
      <c r="FO1130" s="110"/>
      <c r="FP1130" s="118"/>
      <c r="FQ1130" s="93"/>
      <c r="FR1130" s="93"/>
      <c r="FS1130" s="110"/>
      <c r="FT1130" s="118"/>
      <c r="FU1130" s="93"/>
      <c r="FV1130" s="93"/>
      <c r="FW1130" s="110"/>
      <c r="FX1130" s="118"/>
      <c r="FY1130" s="93"/>
      <c r="FZ1130" s="93"/>
      <c r="GA1130" s="110"/>
      <c r="GB1130" s="118"/>
      <c r="GC1130" s="93"/>
      <c r="GD1130" s="93"/>
      <c r="GE1130" s="110"/>
      <c r="GF1130" s="118"/>
      <c r="GG1130" s="93"/>
      <c r="GH1130" s="93"/>
      <c r="GI1130" s="110"/>
      <c r="GJ1130" s="118"/>
      <c r="GK1130" s="93"/>
      <c r="GL1130" s="93"/>
      <c r="GM1130" s="110"/>
      <c r="GN1130" s="118"/>
      <c r="GO1130" s="93"/>
      <c r="GP1130" s="93"/>
      <c r="GQ1130" s="110"/>
    </row>
    <row r="1131" spans="1:199" ht="15.75" x14ac:dyDescent="0.25">
      <c r="A1131">
        <f t="shared" si="746"/>
        <v>1</v>
      </c>
      <c r="B1131">
        <f t="shared" si="747"/>
        <v>1900</v>
      </c>
      <c r="D1131" s="93"/>
      <c r="E1131" s="93"/>
      <c r="F1131" s="93"/>
      <c r="G1131" s="110"/>
      <c r="H1131" s="118"/>
      <c r="I1131" s="93"/>
      <c r="J1131" s="93"/>
      <c r="K1131" s="110"/>
      <c r="L1131" s="118"/>
      <c r="M1131" s="93"/>
      <c r="N1131" s="93"/>
      <c r="O1131" s="110"/>
      <c r="P1131" s="118"/>
      <c r="Q1131" s="93"/>
      <c r="R1131" s="93"/>
      <c r="S1131" s="110"/>
      <c r="T1131" s="118"/>
      <c r="U1131" s="93"/>
      <c r="V1131" s="93"/>
      <c r="W1131" s="110"/>
      <c r="X1131" s="118"/>
      <c r="Y1131" s="93"/>
      <c r="Z1131" s="93"/>
      <c r="AA1131" s="110"/>
      <c r="AB1131" s="118"/>
      <c r="AC1131" s="93"/>
      <c r="AD1131" s="93"/>
      <c r="AE1131" s="110"/>
      <c r="AF1131" s="118"/>
      <c r="AG1131" s="93"/>
      <c r="AH1131" s="93"/>
      <c r="AI1131" s="110"/>
      <c r="AJ1131" s="118"/>
      <c r="AK1131" s="93"/>
      <c r="AL1131" s="93"/>
      <c r="AM1131" s="110"/>
      <c r="AN1131" s="118"/>
      <c r="AO1131" s="93"/>
      <c r="AP1131" s="93"/>
      <c r="AQ1131" s="110"/>
      <c r="AR1131" s="118"/>
      <c r="AS1131" s="93"/>
      <c r="AT1131" s="93"/>
      <c r="AU1131" s="110"/>
      <c r="AV1131" s="118"/>
      <c r="AW1131" s="93"/>
      <c r="AX1131" s="93"/>
      <c r="AY1131" s="110"/>
      <c r="AZ1131" s="118"/>
      <c r="BA1131" s="93"/>
      <c r="BB1131" s="93"/>
      <c r="BC1131" s="110"/>
      <c r="BD1131" s="118"/>
      <c r="BE1131" s="93"/>
      <c r="BF1131" s="93"/>
      <c r="BG1131" s="110"/>
      <c r="BH1131" s="118"/>
      <c r="BI1131" s="93"/>
      <c r="BJ1131" s="93"/>
      <c r="BK1131" s="110"/>
      <c r="BL1131" s="118"/>
      <c r="BM1131" s="93"/>
      <c r="BN1131" s="93"/>
      <c r="BO1131" s="110"/>
      <c r="BP1131" s="118"/>
      <c r="BQ1131" s="93"/>
      <c r="BR1131" s="93"/>
      <c r="BS1131" s="110"/>
      <c r="BT1131" s="118"/>
      <c r="BU1131" s="93"/>
      <c r="BV1131" s="93"/>
      <c r="BW1131" s="110"/>
      <c r="BX1131" s="118"/>
      <c r="BY1131" s="93"/>
      <c r="BZ1131" s="93"/>
      <c r="CA1131" s="110"/>
      <c r="CB1131" s="118"/>
      <c r="CC1131" s="93"/>
      <c r="CD1131" s="93"/>
      <c r="CE1131" s="110"/>
      <c r="CF1131" s="118"/>
      <c r="CG1131" s="93"/>
      <c r="CH1131" s="93"/>
      <c r="CI1131" s="110"/>
      <c r="CJ1131" s="118"/>
      <c r="CK1131" s="93"/>
      <c r="CL1131" s="93"/>
      <c r="CM1131" s="110"/>
      <c r="CN1131" s="118"/>
      <c r="CO1131" s="93"/>
      <c r="CP1131" s="93"/>
      <c r="CQ1131" s="110"/>
      <c r="CR1131" s="118"/>
      <c r="CS1131" s="93"/>
      <c r="CT1131" s="93"/>
      <c r="CU1131" s="110"/>
      <c r="CV1131" s="118"/>
      <c r="CW1131" s="93"/>
      <c r="CX1131" s="93"/>
      <c r="CY1131" s="110"/>
      <c r="CZ1131" s="118"/>
      <c r="DA1131" s="93"/>
      <c r="DB1131" s="93"/>
      <c r="DC1131" s="110"/>
      <c r="DD1131" s="118"/>
      <c r="DE1131" s="93"/>
      <c r="DF1131" s="93"/>
      <c r="DG1131" s="110"/>
      <c r="DH1131" s="118"/>
      <c r="DI1131" s="93"/>
      <c r="DJ1131" s="93"/>
      <c r="DK1131" s="110"/>
      <c r="DL1131" s="118"/>
      <c r="DM1131" s="93"/>
      <c r="DN1131" s="93"/>
      <c r="DO1131" s="110"/>
      <c r="DP1131" s="118"/>
      <c r="DQ1131" s="93"/>
      <c r="DR1131" s="93"/>
      <c r="DS1131" s="110"/>
      <c r="DT1131" s="118"/>
      <c r="DU1131" s="93"/>
      <c r="DV1131" s="93"/>
      <c r="DW1131" s="110"/>
      <c r="DX1131" s="118"/>
      <c r="DY1131" s="93"/>
      <c r="DZ1131" s="93"/>
      <c r="EA1131" s="110"/>
      <c r="EB1131" s="118"/>
      <c r="EC1131" s="93"/>
      <c r="ED1131" s="93"/>
      <c r="EE1131" s="110"/>
      <c r="EF1131" s="118"/>
      <c r="EG1131" s="93"/>
      <c r="EH1131" s="93"/>
      <c r="EI1131" s="110"/>
      <c r="EJ1131" s="118"/>
      <c r="EK1131" s="93"/>
      <c r="EL1131" s="93"/>
      <c r="EM1131" s="110"/>
      <c r="EN1131" s="118"/>
      <c r="EO1131" s="93"/>
      <c r="EP1131" s="93"/>
      <c r="EQ1131" s="110"/>
      <c r="ER1131" s="118"/>
      <c r="ES1131" s="93"/>
      <c r="ET1131" s="93"/>
      <c r="EU1131" s="110"/>
      <c r="EV1131" s="118"/>
      <c r="EW1131" s="93"/>
      <c r="EX1131" s="93"/>
      <c r="EY1131" s="110"/>
      <c r="EZ1131" s="118"/>
      <c r="FA1131" s="93"/>
      <c r="FB1131" s="93"/>
      <c r="FC1131" s="110"/>
      <c r="FD1131" s="118"/>
      <c r="FE1131" s="93"/>
      <c r="FF1131" s="93"/>
      <c r="FG1131" s="110"/>
      <c r="FH1131" s="118"/>
      <c r="FI1131" s="93"/>
      <c r="FJ1131" s="93"/>
      <c r="FK1131" s="110"/>
      <c r="FL1131" s="118"/>
      <c r="FM1131" s="93"/>
      <c r="FN1131" s="93"/>
      <c r="FO1131" s="110"/>
      <c r="FP1131" s="118"/>
      <c r="FQ1131" s="93"/>
      <c r="FR1131" s="93"/>
      <c r="FS1131" s="110"/>
      <c r="FT1131" s="118"/>
      <c r="FU1131" s="93"/>
      <c r="FV1131" s="93"/>
      <c r="FW1131" s="110"/>
      <c r="FX1131" s="118"/>
      <c r="FY1131" s="93"/>
      <c r="FZ1131" s="93"/>
      <c r="GA1131" s="110"/>
      <c r="GB1131" s="118"/>
      <c r="GC1131" s="93"/>
      <c r="GD1131" s="93"/>
      <c r="GE1131" s="110"/>
      <c r="GF1131" s="118"/>
      <c r="GG1131" s="93"/>
      <c r="GH1131" s="93"/>
      <c r="GI1131" s="110"/>
      <c r="GJ1131" s="118"/>
      <c r="GK1131" s="93"/>
      <c r="GL1131" s="93"/>
      <c r="GM1131" s="110"/>
      <c r="GN1131" s="118"/>
      <c r="GO1131" s="93"/>
      <c r="GP1131" s="93"/>
      <c r="GQ1131" s="110"/>
    </row>
    <row r="1132" spans="1:199" ht="15.75" x14ac:dyDescent="0.25">
      <c r="A1132">
        <f t="shared" si="746"/>
        <v>1</v>
      </c>
      <c r="B1132">
        <f t="shared" si="747"/>
        <v>1900</v>
      </c>
      <c r="D1132" s="93"/>
      <c r="E1132" s="93"/>
      <c r="F1132" s="93"/>
      <c r="G1132" s="110"/>
      <c r="H1132" s="118"/>
      <c r="I1132" s="93"/>
      <c r="J1132" s="93"/>
      <c r="K1132" s="110"/>
      <c r="L1132" s="118"/>
      <c r="M1132" s="93"/>
      <c r="N1132" s="93"/>
      <c r="O1132" s="110"/>
      <c r="P1132" s="118"/>
      <c r="Q1132" s="93"/>
      <c r="R1132" s="93"/>
      <c r="S1132" s="110"/>
      <c r="T1132" s="118"/>
      <c r="U1132" s="93"/>
      <c r="V1132" s="93"/>
      <c r="W1132" s="110"/>
      <c r="X1132" s="118"/>
      <c r="Y1132" s="93"/>
      <c r="Z1132" s="93"/>
      <c r="AA1132" s="110"/>
      <c r="AB1132" s="118"/>
      <c r="AC1132" s="93"/>
      <c r="AD1132" s="93"/>
      <c r="AE1132" s="110"/>
      <c r="AF1132" s="118"/>
      <c r="AG1132" s="93"/>
      <c r="AH1132" s="93"/>
      <c r="AI1132" s="110"/>
      <c r="AJ1132" s="118"/>
      <c r="AK1132" s="93"/>
      <c r="AL1132" s="93"/>
      <c r="AM1132" s="110"/>
      <c r="AN1132" s="118"/>
      <c r="AO1132" s="93"/>
      <c r="AP1132" s="93"/>
      <c r="AQ1132" s="110"/>
      <c r="AR1132" s="118"/>
      <c r="AS1132" s="93"/>
      <c r="AT1132" s="93"/>
      <c r="AU1132" s="110"/>
      <c r="AV1132" s="118"/>
      <c r="AW1132" s="93"/>
      <c r="AX1132" s="93"/>
      <c r="AY1132" s="110"/>
      <c r="AZ1132" s="118"/>
      <c r="BA1132" s="93"/>
      <c r="BB1132" s="93"/>
      <c r="BC1132" s="110"/>
      <c r="BD1132" s="118"/>
      <c r="BE1132" s="93"/>
      <c r="BF1132" s="93"/>
      <c r="BG1132" s="110"/>
      <c r="BH1132" s="118"/>
      <c r="BI1132" s="93"/>
      <c r="BJ1132" s="93"/>
      <c r="BK1132" s="110"/>
      <c r="BL1132" s="118"/>
      <c r="BM1132" s="93"/>
      <c r="BN1132" s="93"/>
      <c r="BO1132" s="110"/>
      <c r="BP1132" s="118"/>
      <c r="BQ1132" s="93"/>
      <c r="BR1132" s="93"/>
      <c r="BS1132" s="110"/>
      <c r="BT1132" s="118"/>
      <c r="BU1132" s="93"/>
      <c r="BV1132" s="93"/>
      <c r="BW1132" s="110"/>
      <c r="BX1132" s="118"/>
      <c r="BY1132" s="93"/>
      <c r="BZ1132" s="93"/>
      <c r="CA1132" s="110"/>
      <c r="CB1132" s="118"/>
      <c r="CC1132" s="93"/>
      <c r="CD1132" s="93"/>
      <c r="CE1132" s="110"/>
      <c r="CF1132" s="118"/>
      <c r="CG1132" s="93"/>
      <c r="CH1132" s="93"/>
      <c r="CI1132" s="110"/>
      <c r="CJ1132" s="118"/>
      <c r="CK1132" s="93"/>
      <c r="CL1132" s="93"/>
      <c r="CM1132" s="110"/>
      <c r="CN1132" s="118"/>
      <c r="CO1132" s="93"/>
      <c r="CP1132" s="93"/>
      <c r="CQ1132" s="110"/>
      <c r="CR1132" s="118"/>
      <c r="CS1132" s="93"/>
      <c r="CT1132" s="93"/>
      <c r="CU1132" s="110"/>
      <c r="CV1132" s="118"/>
      <c r="CW1132" s="93"/>
      <c r="CX1132" s="93"/>
      <c r="CY1132" s="110"/>
      <c r="CZ1132" s="118"/>
      <c r="DA1132" s="93"/>
      <c r="DB1132" s="93"/>
      <c r="DC1132" s="110"/>
      <c r="DD1132" s="118"/>
      <c r="DE1132" s="93"/>
      <c r="DF1132" s="93"/>
      <c r="DG1132" s="110"/>
      <c r="DH1132" s="118"/>
      <c r="DI1132" s="93"/>
      <c r="DJ1132" s="93"/>
      <c r="DK1132" s="110"/>
      <c r="DL1132" s="118"/>
      <c r="DM1132" s="93"/>
      <c r="DN1132" s="93"/>
      <c r="DO1132" s="110"/>
      <c r="DP1132" s="118"/>
      <c r="DQ1132" s="93"/>
      <c r="DR1132" s="93"/>
      <c r="DS1132" s="110"/>
      <c r="DT1132" s="118"/>
      <c r="DU1132" s="93"/>
      <c r="DV1132" s="93"/>
      <c r="DW1132" s="110"/>
      <c r="DX1132" s="118"/>
      <c r="DY1132" s="93"/>
      <c r="DZ1132" s="93"/>
      <c r="EA1132" s="110"/>
      <c r="EB1132" s="118"/>
      <c r="EC1132" s="93"/>
      <c r="ED1132" s="93"/>
      <c r="EE1132" s="110"/>
      <c r="EF1132" s="118"/>
      <c r="EG1132" s="93"/>
      <c r="EH1132" s="93"/>
      <c r="EI1132" s="110"/>
      <c r="EJ1132" s="118"/>
      <c r="EK1132" s="93"/>
      <c r="EL1132" s="93"/>
      <c r="EM1132" s="110"/>
      <c r="EN1132" s="118"/>
      <c r="EO1132" s="93"/>
      <c r="EP1132" s="93"/>
      <c r="EQ1132" s="110"/>
      <c r="ER1132" s="118"/>
      <c r="ES1132" s="93"/>
      <c r="ET1132" s="93"/>
      <c r="EU1132" s="110"/>
      <c r="EV1132" s="118"/>
      <c r="EW1132" s="93"/>
      <c r="EX1132" s="93"/>
      <c r="EY1132" s="110"/>
      <c r="EZ1132" s="118"/>
      <c r="FA1132" s="93"/>
      <c r="FB1132" s="93"/>
      <c r="FC1132" s="110"/>
      <c r="FD1132" s="118"/>
      <c r="FE1132" s="93"/>
      <c r="FF1132" s="93"/>
      <c r="FG1132" s="110"/>
      <c r="FH1132" s="118"/>
      <c r="FI1132" s="93"/>
      <c r="FJ1132" s="93"/>
      <c r="FK1132" s="110"/>
      <c r="FL1132" s="118"/>
      <c r="FM1132" s="93"/>
      <c r="FN1132" s="93"/>
      <c r="FO1132" s="110"/>
      <c r="FP1132" s="118"/>
      <c r="FQ1132" s="93"/>
      <c r="FR1132" s="93"/>
      <c r="FS1132" s="110"/>
      <c r="FT1132" s="118"/>
      <c r="FU1132" s="93"/>
      <c r="FV1132" s="93"/>
      <c r="FW1132" s="110"/>
      <c r="FX1132" s="118"/>
      <c r="FY1132" s="93"/>
      <c r="FZ1132" s="93"/>
      <c r="GA1132" s="110"/>
      <c r="GB1132" s="118"/>
      <c r="GC1132" s="93"/>
      <c r="GD1132" s="93"/>
      <c r="GE1132" s="110"/>
      <c r="GF1132" s="118"/>
      <c r="GG1132" s="93"/>
      <c r="GH1132" s="93"/>
      <c r="GI1132" s="110"/>
      <c r="GJ1132" s="118"/>
      <c r="GK1132" s="93"/>
      <c r="GL1132" s="93"/>
      <c r="GM1132" s="110"/>
      <c r="GN1132" s="118"/>
      <c r="GO1132" s="93"/>
      <c r="GP1132" s="93"/>
      <c r="GQ1132" s="110"/>
    </row>
    <row r="1133" spans="1:199" ht="15.75" x14ac:dyDescent="0.25">
      <c r="A1133">
        <f t="shared" si="746"/>
        <v>1</v>
      </c>
      <c r="B1133">
        <f t="shared" si="747"/>
        <v>1900</v>
      </c>
      <c r="D1133" s="93"/>
      <c r="E1133" s="93"/>
      <c r="F1133" s="93"/>
      <c r="G1133" s="110"/>
      <c r="H1133" s="118"/>
      <c r="I1133" s="93"/>
      <c r="J1133" s="93"/>
      <c r="K1133" s="110"/>
      <c r="L1133" s="118"/>
      <c r="M1133" s="93"/>
      <c r="N1133" s="93"/>
      <c r="O1133" s="110"/>
      <c r="P1133" s="118"/>
      <c r="Q1133" s="93"/>
      <c r="R1133" s="93"/>
      <c r="S1133" s="110"/>
      <c r="T1133" s="118"/>
      <c r="U1133" s="93"/>
      <c r="V1133" s="93"/>
      <c r="W1133" s="110"/>
      <c r="X1133" s="118"/>
      <c r="Y1133" s="93"/>
      <c r="Z1133" s="93"/>
      <c r="AA1133" s="110"/>
      <c r="AB1133" s="118"/>
      <c r="AC1133" s="93"/>
      <c r="AD1133" s="93"/>
      <c r="AE1133" s="110"/>
      <c r="AF1133" s="118"/>
      <c r="AG1133" s="93"/>
      <c r="AH1133" s="93"/>
      <c r="AI1133" s="110"/>
      <c r="AJ1133" s="118"/>
      <c r="AK1133" s="93"/>
      <c r="AL1133" s="93"/>
      <c r="AM1133" s="110"/>
      <c r="AN1133" s="118"/>
      <c r="AO1133" s="93"/>
      <c r="AP1133" s="93"/>
      <c r="AQ1133" s="110"/>
      <c r="AR1133" s="118"/>
      <c r="AS1133" s="93"/>
      <c r="AT1133" s="93"/>
      <c r="AU1133" s="110"/>
      <c r="AV1133" s="118"/>
      <c r="AW1133" s="93"/>
      <c r="AX1133" s="93"/>
      <c r="AY1133" s="110"/>
      <c r="AZ1133" s="118"/>
      <c r="BA1133" s="93"/>
      <c r="BB1133" s="93"/>
      <c r="BC1133" s="110"/>
      <c r="BD1133" s="118"/>
      <c r="BE1133" s="93"/>
      <c r="BF1133" s="93"/>
      <c r="BG1133" s="110"/>
      <c r="BH1133" s="118"/>
      <c r="BI1133" s="93"/>
      <c r="BJ1133" s="93"/>
      <c r="BK1133" s="110"/>
      <c r="BL1133" s="118"/>
      <c r="BM1133" s="93"/>
      <c r="BN1133" s="93"/>
      <c r="BO1133" s="110"/>
      <c r="BP1133" s="118"/>
      <c r="BQ1133" s="93"/>
      <c r="BR1133" s="93"/>
      <c r="BS1133" s="110"/>
      <c r="BT1133" s="118"/>
      <c r="BU1133" s="93"/>
      <c r="BV1133" s="93"/>
      <c r="BW1133" s="110"/>
      <c r="BX1133" s="118"/>
      <c r="BY1133" s="93"/>
      <c r="BZ1133" s="93"/>
      <c r="CA1133" s="110"/>
      <c r="CB1133" s="118"/>
      <c r="CC1133" s="93"/>
      <c r="CD1133" s="93"/>
      <c r="CE1133" s="110"/>
      <c r="CF1133" s="118"/>
      <c r="CG1133" s="93"/>
      <c r="CH1133" s="93"/>
      <c r="CI1133" s="110"/>
      <c r="CJ1133" s="118"/>
      <c r="CK1133" s="93"/>
      <c r="CL1133" s="93"/>
      <c r="CM1133" s="110"/>
      <c r="CN1133" s="118"/>
      <c r="CO1133" s="93"/>
      <c r="CP1133" s="93"/>
      <c r="CQ1133" s="110"/>
      <c r="CR1133" s="118"/>
      <c r="CS1133" s="93"/>
      <c r="CT1133" s="93"/>
      <c r="CU1133" s="110"/>
      <c r="CV1133" s="118"/>
      <c r="CW1133" s="93"/>
      <c r="CX1133" s="93"/>
      <c r="CY1133" s="110"/>
      <c r="CZ1133" s="118"/>
      <c r="DA1133" s="93"/>
      <c r="DB1133" s="93"/>
      <c r="DC1133" s="110"/>
      <c r="DD1133" s="118"/>
      <c r="DE1133" s="93"/>
      <c r="DF1133" s="93"/>
      <c r="DG1133" s="110"/>
      <c r="DH1133" s="118"/>
      <c r="DI1133" s="93"/>
      <c r="DJ1133" s="93"/>
      <c r="DK1133" s="110"/>
      <c r="DL1133" s="118"/>
      <c r="DM1133" s="93"/>
      <c r="DN1133" s="93"/>
      <c r="DO1133" s="110"/>
      <c r="DP1133" s="118"/>
      <c r="DQ1133" s="93"/>
      <c r="DR1133" s="93"/>
      <c r="DS1133" s="110"/>
      <c r="DT1133" s="118"/>
      <c r="DU1133" s="93"/>
      <c r="DV1133" s="93"/>
      <c r="DW1133" s="110"/>
      <c r="DX1133" s="118"/>
      <c r="DY1133" s="93"/>
      <c r="DZ1133" s="93"/>
      <c r="EA1133" s="110"/>
      <c r="EB1133" s="118"/>
      <c r="EC1133" s="93"/>
      <c r="ED1133" s="93"/>
      <c r="EE1133" s="110"/>
      <c r="EF1133" s="118"/>
      <c r="EG1133" s="93"/>
      <c r="EH1133" s="93"/>
      <c r="EI1133" s="110"/>
      <c r="EJ1133" s="118"/>
      <c r="EK1133" s="93"/>
      <c r="EL1133" s="93"/>
      <c r="EM1133" s="110"/>
      <c r="EN1133" s="118"/>
      <c r="EO1133" s="93"/>
      <c r="EP1133" s="93"/>
      <c r="EQ1133" s="110"/>
      <c r="ER1133" s="118"/>
      <c r="ES1133" s="93"/>
      <c r="ET1133" s="93"/>
      <c r="EU1133" s="110"/>
      <c r="EV1133" s="118"/>
      <c r="EW1133" s="93"/>
      <c r="EX1133" s="93"/>
      <c r="EY1133" s="110"/>
      <c r="EZ1133" s="118"/>
      <c r="FA1133" s="93"/>
      <c r="FB1133" s="93"/>
      <c r="FC1133" s="110"/>
      <c r="FD1133" s="118"/>
      <c r="FE1133" s="93"/>
      <c r="FF1133" s="93"/>
      <c r="FG1133" s="110"/>
      <c r="FH1133" s="118"/>
      <c r="FI1133" s="93"/>
      <c r="FJ1133" s="93"/>
      <c r="FK1133" s="110"/>
      <c r="FL1133" s="118"/>
      <c r="FM1133" s="93"/>
      <c r="FN1133" s="93"/>
      <c r="FO1133" s="110"/>
      <c r="FP1133" s="118"/>
      <c r="FQ1133" s="93"/>
      <c r="FR1133" s="93"/>
      <c r="FS1133" s="110"/>
      <c r="FT1133" s="118"/>
      <c r="FU1133" s="93"/>
      <c r="FV1133" s="93"/>
      <c r="FW1133" s="110"/>
      <c r="FX1133" s="118"/>
      <c r="FY1133" s="93"/>
      <c r="FZ1133" s="93"/>
      <c r="GA1133" s="110"/>
      <c r="GB1133" s="118"/>
      <c r="GC1133" s="93"/>
      <c r="GD1133" s="93"/>
      <c r="GE1133" s="110"/>
      <c r="GF1133" s="118"/>
      <c r="GG1133" s="93"/>
      <c r="GH1133" s="93"/>
      <c r="GI1133" s="110"/>
      <c r="GJ1133" s="118"/>
      <c r="GK1133" s="93"/>
      <c r="GL1133" s="93"/>
      <c r="GM1133" s="110"/>
      <c r="GN1133" s="118"/>
      <c r="GO1133" s="93"/>
      <c r="GP1133" s="93"/>
      <c r="GQ1133" s="110"/>
    </row>
    <row r="1134" spans="1:199" ht="15.75" x14ac:dyDescent="0.25">
      <c r="A1134">
        <f t="shared" si="746"/>
        <v>1</v>
      </c>
      <c r="B1134">
        <f t="shared" si="747"/>
        <v>1900</v>
      </c>
      <c r="D1134" s="93"/>
      <c r="E1134" s="93"/>
      <c r="F1134" s="93"/>
      <c r="G1134" s="110"/>
      <c r="H1134" s="118"/>
      <c r="I1134" s="93"/>
      <c r="J1134" s="93"/>
      <c r="K1134" s="110"/>
      <c r="L1134" s="118"/>
      <c r="M1134" s="93"/>
      <c r="N1134" s="93"/>
      <c r="O1134" s="110"/>
      <c r="P1134" s="118"/>
      <c r="Q1134" s="93"/>
      <c r="R1134" s="93"/>
      <c r="S1134" s="110"/>
      <c r="T1134" s="118"/>
      <c r="U1134" s="93"/>
      <c r="V1134" s="93"/>
      <c r="W1134" s="110"/>
      <c r="X1134" s="118"/>
      <c r="Y1134" s="93"/>
      <c r="Z1134" s="93"/>
      <c r="AA1134" s="110"/>
      <c r="AB1134" s="118"/>
      <c r="AC1134" s="93"/>
      <c r="AD1134" s="93"/>
      <c r="AE1134" s="110"/>
      <c r="AF1134" s="118"/>
      <c r="AG1134" s="93"/>
      <c r="AH1134" s="93"/>
      <c r="AI1134" s="110"/>
      <c r="AJ1134" s="118"/>
      <c r="AK1134" s="93"/>
      <c r="AL1134" s="93"/>
      <c r="AM1134" s="110"/>
      <c r="AN1134" s="118"/>
      <c r="AO1134" s="93"/>
      <c r="AP1134" s="93"/>
      <c r="AQ1134" s="110"/>
      <c r="AR1134" s="118"/>
      <c r="AS1134" s="93"/>
      <c r="AT1134" s="93"/>
      <c r="AU1134" s="110"/>
      <c r="AV1134" s="118"/>
      <c r="AW1134" s="93"/>
      <c r="AX1134" s="93"/>
      <c r="AY1134" s="110"/>
      <c r="AZ1134" s="118"/>
      <c r="BA1134" s="93"/>
      <c r="BB1134" s="93"/>
      <c r="BC1134" s="110"/>
      <c r="BD1134" s="118"/>
      <c r="BE1134" s="93"/>
      <c r="BF1134" s="93"/>
      <c r="BG1134" s="110"/>
      <c r="BH1134" s="118"/>
      <c r="BI1134" s="93"/>
      <c r="BJ1134" s="93"/>
      <c r="BK1134" s="110"/>
      <c r="BL1134" s="118"/>
      <c r="BM1134" s="93"/>
      <c r="BN1134" s="93"/>
      <c r="BO1134" s="110"/>
      <c r="BP1134" s="118"/>
      <c r="BQ1134" s="93"/>
      <c r="BR1134" s="93"/>
      <c r="BS1134" s="110"/>
      <c r="BT1134" s="118"/>
      <c r="BU1134" s="93"/>
      <c r="BV1134" s="93"/>
      <c r="BW1134" s="110"/>
      <c r="BX1134" s="118"/>
      <c r="BY1134" s="93"/>
      <c r="BZ1134" s="93"/>
      <c r="CA1134" s="110"/>
      <c r="CB1134" s="118"/>
      <c r="CC1134" s="93"/>
      <c r="CD1134" s="93"/>
      <c r="CE1134" s="110"/>
      <c r="CF1134" s="118"/>
      <c r="CG1134" s="93"/>
      <c r="CH1134" s="93"/>
      <c r="CI1134" s="110"/>
      <c r="CJ1134" s="118"/>
      <c r="CK1134" s="93"/>
      <c r="CL1134" s="93"/>
      <c r="CM1134" s="110"/>
      <c r="CN1134" s="118"/>
      <c r="CO1134" s="93"/>
      <c r="CP1134" s="93"/>
      <c r="CQ1134" s="110"/>
      <c r="CR1134" s="118"/>
      <c r="CS1134" s="93"/>
      <c r="CT1134" s="93"/>
      <c r="CU1134" s="110"/>
      <c r="CV1134" s="118"/>
      <c r="CW1134" s="93"/>
      <c r="CX1134" s="93"/>
      <c r="CY1134" s="110"/>
      <c r="CZ1134" s="118"/>
      <c r="DA1134" s="93"/>
      <c r="DB1134" s="93"/>
      <c r="DC1134" s="110"/>
      <c r="DD1134" s="118"/>
      <c r="DE1134" s="93"/>
      <c r="DF1134" s="93"/>
      <c r="DG1134" s="110"/>
      <c r="DH1134" s="118"/>
      <c r="DI1134" s="93"/>
      <c r="DJ1134" s="93"/>
      <c r="DK1134" s="110"/>
      <c r="DL1134" s="118"/>
      <c r="DM1134" s="93"/>
      <c r="DN1134" s="93"/>
      <c r="DO1134" s="110"/>
      <c r="DP1134" s="118"/>
      <c r="DQ1134" s="93"/>
      <c r="DR1134" s="93"/>
      <c r="DS1134" s="110"/>
      <c r="DT1134" s="118"/>
      <c r="DU1134" s="93"/>
      <c r="DV1134" s="93"/>
      <c r="DW1134" s="110"/>
      <c r="DX1134" s="118"/>
      <c r="DY1134" s="93"/>
      <c r="DZ1134" s="93"/>
      <c r="EA1134" s="110"/>
      <c r="EB1134" s="118"/>
      <c r="EC1134" s="93"/>
      <c r="ED1134" s="93"/>
      <c r="EE1134" s="110"/>
      <c r="EF1134" s="118"/>
      <c r="EG1134" s="93"/>
      <c r="EH1134" s="93"/>
      <c r="EI1134" s="110"/>
      <c r="EJ1134" s="118"/>
      <c r="EK1134" s="93"/>
      <c r="EL1134" s="93"/>
      <c r="EM1134" s="110"/>
      <c r="EN1134" s="118"/>
      <c r="EO1134" s="93"/>
      <c r="EP1134" s="93"/>
      <c r="EQ1134" s="110"/>
      <c r="ER1134" s="118"/>
      <c r="ES1134" s="93"/>
      <c r="ET1134" s="93"/>
      <c r="EU1134" s="110"/>
      <c r="EV1134" s="118"/>
      <c r="EW1134" s="93"/>
      <c r="EX1134" s="93"/>
      <c r="EY1134" s="110"/>
      <c r="EZ1134" s="118"/>
      <c r="FA1134" s="93"/>
      <c r="FB1134" s="93"/>
      <c r="FC1134" s="110"/>
      <c r="FD1134" s="118"/>
      <c r="FE1134" s="93"/>
      <c r="FF1134" s="93"/>
      <c r="FG1134" s="110"/>
      <c r="FH1134" s="118"/>
      <c r="FI1134" s="93"/>
      <c r="FJ1134" s="93"/>
      <c r="FK1134" s="110"/>
      <c r="FL1134" s="118"/>
      <c r="FM1134" s="93"/>
      <c r="FN1134" s="93"/>
      <c r="FO1134" s="110"/>
      <c r="FP1134" s="118"/>
      <c r="FQ1134" s="93"/>
      <c r="FR1134" s="93"/>
      <c r="FS1134" s="110"/>
      <c r="FT1134" s="118"/>
      <c r="FU1134" s="93"/>
      <c r="FV1134" s="93"/>
      <c r="FW1134" s="110"/>
      <c r="FX1134" s="118"/>
      <c r="FY1134" s="93"/>
      <c r="FZ1134" s="93"/>
      <c r="GA1134" s="110"/>
      <c r="GB1134" s="118"/>
      <c r="GC1134" s="93"/>
      <c r="GD1134" s="93"/>
      <c r="GE1134" s="110"/>
      <c r="GF1134" s="118"/>
      <c r="GG1134" s="93"/>
      <c r="GH1134" s="93"/>
      <c r="GI1134" s="110"/>
      <c r="GJ1134" s="118"/>
      <c r="GK1134" s="93"/>
      <c r="GL1134" s="93"/>
      <c r="GM1134" s="110"/>
      <c r="GN1134" s="118"/>
      <c r="GO1134" s="93"/>
      <c r="GP1134" s="93"/>
      <c r="GQ1134" s="110"/>
    </row>
    <row r="1135" spans="1:199" ht="15.75" x14ac:dyDescent="0.25">
      <c r="A1135">
        <f t="shared" si="746"/>
        <v>1</v>
      </c>
      <c r="B1135">
        <f t="shared" si="747"/>
        <v>1900</v>
      </c>
      <c r="D1135" s="93"/>
      <c r="E1135" s="93"/>
      <c r="F1135" s="93"/>
      <c r="G1135" s="110"/>
      <c r="H1135" s="118"/>
      <c r="I1135" s="93"/>
      <c r="J1135" s="93"/>
      <c r="K1135" s="110"/>
      <c r="L1135" s="118"/>
      <c r="M1135" s="93"/>
      <c r="N1135" s="93"/>
      <c r="O1135" s="110"/>
      <c r="P1135" s="118"/>
      <c r="Q1135" s="93"/>
      <c r="R1135" s="93"/>
      <c r="S1135" s="110"/>
      <c r="T1135" s="118"/>
      <c r="U1135" s="93"/>
      <c r="V1135" s="93"/>
      <c r="W1135" s="110"/>
      <c r="X1135" s="118"/>
      <c r="Y1135" s="93"/>
      <c r="Z1135" s="93"/>
      <c r="AA1135" s="110"/>
      <c r="AB1135" s="118"/>
      <c r="AC1135" s="93"/>
      <c r="AD1135" s="93"/>
      <c r="AE1135" s="110"/>
      <c r="AF1135" s="118"/>
      <c r="AG1135" s="93"/>
      <c r="AH1135" s="93"/>
      <c r="AI1135" s="110"/>
      <c r="AJ1135" s="118"/>
      <c r="AK1135" s="93"/>
      <c r="AL1135" s="93"/>
      <c r="AM1135" s="110"/>
      <c r="AN1135" s="118"/>
      <c r="AO1135" s="93"/>
      <c r="AP1135" s="93"/>
      <c r="AQ1135" s="110"/>
      <c r="AR1135" s="118"/>
      <c r="AS1135" s="93"/>
      <c r="AT1135" s="93"/>
      <c r="AU1135" s="110"/>
      <c r="AV1135" s="118"/>
      <c r="AW1135" s="93"/>
      <c r="AX1135" s="93"/>
      <c r="AY1135" s="110"/>
      <c r="AZ1135" s="118"/>
      <c r="BA1135" s="93"/>
      <c r="BB1135" s="93"/>
      <c r="BC1135" s="110"/>
      <c r="BD1135" s="118"/>
      <c r="BE1135" s="93"/>
      <c r="BF1135" s="93"/>
      <c r="BG1135" s="110"/>
      <c r="BH1135" s="118"/>
      <c r="BI1135" s="93"/>
      <c r="BJ1135" s="93"/>
      <c r="BK1135" s="110"/>
      <c r="BL1135" s="118"/>
      <c r="BM1135" s="93"/>
      <c r="BN1135" s="93"/>
      <c r="BO1135" s="110"/>
      <c r="BP1135" s="118"/>
      <c r="BQ1135" s="93"/>
      <c r="BR1135" s="93"/>
      <c r="BS1135" s="110"/>
      <c r="BT1135" s="118"/>
      <c r="BU1135" s="93"/>
      <c r="BV1135" s="93"/>
      <c r="BW1135" s="110"/>
      <c r="BX1135" s="118"/>
      <c r="BY1135" s="93"/>
      <c r="BZ1135" s="93"/>
      <c r="CA1135" s="110"/>
      <c r="CB1135" s="118"/>
      <c r="CC1135" s="93"/>
      <c r="CD1135" s="93"/>
      <c r="CE1135" s="110"/>
      <c r="CF1135" s="118"/>
      <c r="CG1135" s="93"/>
      <c r="CH1135" s="93"/>
      <c r="CI1135" s="110"/>
      <c r="CJ1135" s="118"/>
      <c r="CK1135" s="93"/>
      <c r="CL1135" s="93"/>
      <c r="CM1135" s="110"/>
      <c r="CN1135" s="118"/>
      <c r="CO1135" s="93"/>
      <c r="CP1135" s="93"/>
      <c r="CQ1135" s="110"/>
      <c r="CR1135" s="118"/>
      <c r="CS1135" s="93"/>
      <c r="CT1135" s="93"/>
      <c r="CU1135" s="110"/>
      <c r="CV1135" s="118"/>
      <c r="CW1135" s="93"/>
      <c r="CX1135" s="93"/>
      <c r="CY1135" s="110"/>
      <c r="CZ1135" s="118"/>
      <c r="DA1135" s="93"/>
      <c r="DB1135" s="93"/>
      <c r="DC1135" s="110"/>
      <c r="DD1135" s="118"/>
      <c r="DE1135" s="93"/>
      <c r="DF1135" s="93"/>
      <c r="DG1135" s="110"/>
      <c r="DH1135" s="118"/>
      <c r="DI1135" s="93"/>
      <c r="DJ1135" s="93"/>
      <c r="DK1135" s="110"/>
      <c r="DL1135" s="118"/>
      <c r="DM1135" s="93"/>
      <c r="DN1135" s="93"/>
      <c r="DO1135" s="110"/>
      <c r="DP1135" s="118"/>
      <c r="DQ1135" s="93"/>
      <c r="DR1135" s="93"/>
      <c r="DS1135" s="110"/>
      <c r="DT1135" s="118"/>
      <c r="DU1135" s="93"/>
      <c r="DV1135" s="93"/>
      <c r="DW1135" s="110"/>
      <c r="DX1135" s="118"/>
      <c r="DY1135" s="93"/>
      <c r="DZ1135" s="93"/>
      <c r="EA1135" s="110"/>
      <c r="EB1135" s="118"/>
      <c r="EC1135" s="93"/>
      <c r="ED1135" s="93"/>
      <c r="EE1135" s="110"/>
      <c r="EF1135" s="118"/>
      <c r="EG1135" s="93"/>
      <c r="EH1135" s="93"/>
      <c r="EI1135" s="110"/>
      <c r="EJ1135" s="118"/>
      <c r="EK1135" s="93"/>
      <c r="EL1135" s="93"/>
      <c r="EM1135" s="110"/>
      <c r="EN1135" s="118"/>
      <c r="EO1135" s="93"/>
      <c r="EP1135" s="93"/>
      <c r="EQ1135" s="110"/>
      <c r="ER1135" s="118"/>
      <c r="ES1135" s="93"/>
      <c r="ET1135" s="93"/>
      <c r="EU1135" s="110"/>
      <c r="EV1135" s="118"/>
      <c r="EW1135" s="93"/>
      <c r="EX1135" s="93"/>
      <c r="EY1135" s="110"/>
      <c r="EZ1135" s="118"/>
      <c r="FA1135" s="93"/>
      <c r="FB1135" s="93"/>
      <c r="FC1135" s="110"/>
      <c r="FD1135" s="118"/>
      <c r="FE1135" s="93"/>
      <c r="FF1135" s="93"/>
      <c r="FG1135" s="110"/>
      <c r="FH1135" s="118"/>
      <c r="FI1135" s="93"/>
      <c r="FJ1135" s="93"/>
      <c r="FK1135" s="110"/>
      <c r="FL1135" s="118"/>
      <c r="FM1135" s="93"/>
      <c r="FN1135" s="93"/>
      <c r="FO1135" s="110"/>
      <c r="FP1135" s="118"/>
      <c r="FQ1135" s="93"/>
      <c r="FR1135" s="93"/>
      <c r="FS1135" s="110"/>
      <c r="FT1135" s="118"/>
      <c r="FU1135" s="93"/>
      <c r="FV1135" s="93"/>
      <c r="FW1135" s="110"/>
      <c r="FX1135" s="118"/>
      <c r="FY1135" s="93"/>
      <c r="FZ1135" s="93"/>
      <c r="GA1135" s="110"/>
      <c r="GB1135" s="118"/>
      <c r="GC1135" s="93"/>
      <c r="GD1135" s="93"/>
      <c r="GE1135" s="110"/>
      <c r="GF1135" s="118"/>
      <c r="GG1135" s="93"/>
      <c r="GH1135" s="93"/>
      <c r="GI1135" s="110"/>
      <c r="GJ1135" s="118"/>
      <c r="GK1135" s="93"/>
      <c r="GL1135" s="93"/>
      <c r="GM1135" s="110"/>
      <c r="GN1135" s="118"/>
      <c r="GO1135" s="93"/>
      <c r="GP1135" s="93"/>
      <c r="GQ1135" s="110"/>
    </row>
    <row r="1136" spans="1:199" ht="15.75" x14ac:dyDescent="0.25">
      <c r="A1136">
        <f t="shared" si="746"/>
        <v>1</v>
      </c>
      <c r="B1136">
        <f t="shared" si="747"/>
        <v>1900</v>
      </c>
      <c r="D1136" s="93"/>
      <c r="E1136" s="93"/>
      <c r="F1136" s="93"/>
      <c r="G1136" s="110"/>
      <c r="H1136" s="118"/>
      <c r="I1136" s="93"/>
      <c r="J1136" s="93"/>
      <c r="K1136" s="110"/>
      <c r="L1136" s="118"/>
      <c r="M1136" s="93"/>
      <c r="N1136" s="93"/>
      <c r="O1136" s="110"/>
      <c r="P1136" s="118"/>
      <c r="Q1136" s="93"/>
      <c r="R1136" s="93"/>
      <c r="S1136" s="110"/>
      <c r="T1136" s="118"/>
      <c r="U1136" s="93"/>
      <c r="V1136" s="93"/>
      <c r="W1136" s="110"/>
      <c r="X1136" s="118"/>
      <c r="Y1136" s="93"/>
      <c r="Z1136" s="93"/>
      <c r="AA1136" s="110"/>
      <c r="AB1136" s="118"/>
      <c r="AC1136" s="93"/>
      <c r="AD1136" s="93"/>
      <c r="AE1136" s="110"/>
      <c r="AF1136" s="118"/>
      <c r="AG1136" s="93"/>
      <c r="AH1136" s="93"/>
      <c r="AI1136" s="110"/>
      <c r="AJ1136" s="118"/>
      <c r="AK1136" s="93"/>
      <c r="AL1136" s="93"/>
      <c r="AM1136" s="110"/>
      <c r="AN1136" s="118"/>
      <c r="AO1136" s="93"/>
      <c r="AP1136" s="93"/>
      <c r="AQ1136" s="110"/>
      <c r="AR1136" s="118"/>
      <c r="AS1136" s="93"/>
      <c r="AT1136" s="93"/>
      <c r="AU1136" s="110"/>
      <c r="AV1136" s="118"/>
      <c r="AW1136" s="93"/>
      <c r="AX1136" s="93"/>
      <c r="AY1136" s="110"/>
      <c r="AZ1136" s="118"/>
      <c r="BA1136" s="93"/>
      <c r="BB1136" s="93"/>
      <c r="BC1136" s="110"/>
      <c r="BD1136" s="118"/>
      <c r="BE1136" s="93"/>
      <c r="BF1136" s="93"/>
      <c r="BG1136" s="110"/>
      <c r="BH1136" s="118"/>
      <c r="BI1136" s="93"/>
      <c r="BJ1136" s="93"/>
      <c r="BK1136" s="110"/>
      <c r="BL1136" s="118"/>
      <c r="BM1136" s="93"/>
      <c r="BN1136" s="93"/>
      <c r="BO1136" s="110"/>
      <c r="BP1136" s="118"/>
      <c r="BQ1136" s="93"/>
      <c r="BR1136" s="93"/>
      <c r="BS1136" s="110"/>
      <c r="BT1136" s="118"/>
      <c r="BU1136" s="93"/>
      <c r="BV1136" s="93"/>
      <c r="BW1136" s="110"/>
      <c r="BX1136" s="118"/>
      <c r="BY1136" s="93"/>
      <c r="BZ1136" s="93"/>
      <c r="CA1136" s="110"/>
      <c r="CB1136" s="118"/>
      <c r="CC1136" s="93"/>
      <c r="CD1136" s="93"/>
      <c r="CE1136" s="110"/>
      <c r="CF1136" s="118"/>
      <c r="CG1136" s="93"/>
      <c r="CH1136" s="93"/>
      <c r="CI1136" s="110"/>
      <c r="CJ1136" s="118"/>
      <c r="CK1136" s="93"/>
      <c r="CL1136" s="93"/>
      <c r="CM1136" s="110"/>
      <c r="CN1136" s="118"/>
      <c r="CO1136" s="93"/>
      <c r="CP1136" s="93"/>
      <c r="CQ1136" s="110"/>
      <c r="CR1136" s="118"/>
      <c r="CS1136" s="93"/>
      <c r="CT1136" s="93"/>
      <c r="CU1136" s="110"/>
      <c r="CV1136" s="118"/>
      <c r="CW1136" s="93"/>
      <c r="CX1136" s="93"/>
      <c r="CY1136" s="110"/>
      <c r="CZ1136" s="118"/>
      <c r="DA1136" s="93"/>
      <c r="DB1136" s="93"/>
      <c r="DC1136" s="110"/>
      <c r="DD1136" s="118"/>
      <c r="DE1136" s="93"/>
      <c r="DF1136" s="93"/>
      <c r="DG1136" s="110"/>
      <c r="DH1136" s="118"/>
      <c r="DI1136" s="93"/>
      <c r="DJ1136" s="93"/>
      <c r="DK1136" s="110"/>
      <c r="DL1136" s="118"/>
      <c r="DM1136" s="93"/>
      <c r="DN1136" s="93"/>
      <c r="DO1136" s="110"/>
      <c r="DP1136" s="118"/>
      <c r="DQ1136" s="93"/>
      <c r="DR1136" s="93"/>
      <c r="DS1136" s="110"/>
      <c r="DT1136" s="118"/>
      <c r="DU1136" s="93"/>
      <c r="DV1136" s="93"/>
      <c r="DW1136" s="110"/>
      <c r="DX1136" s="118"/>
      <c r="DY1136" s="93"/>
      <c r="DZ1136" s="93"/>
      <c r="EA1136" s="110"/>
      <c r="EB1136" s="118"/>
      <c r="EC1136" s="93"/>
      <c r="ED1136" s="93"/>
      <c r="EE1136" s="110"/>
      <c r="EF1136" s="118"/>
      <c r="EG1136" s="93"/>
      <c r="EH1136" s="93"/>
      <c r="EI1136" s="110"/>
      <c r="EJ1136" s="118"/>
      <c r="EK1136" s="93"/>
      <c r="EL1136" s="93"/>
      <c r="EM1136" s="110"/>
      <c r="EN1136" s="118"/>
      <c r="EO1136" s="93"/>
      <c r="EP1136" s="93"/>
      <c r="EQ1136" s="110"/>
      <c r="ER1136" s="118"/>
      <c r="ES1136" s="93"/>
      <c r="ET1136" s="93"/>
      <c r="EU1136" s="110"/>
      <c r="EV1136" s="118"/>
      <c r="EW1136" s="93"/>
      <c r="EX1136" s="93"/>
      <c r="EY1136" s="110"/>
      <c r="EZ1136" s="118"/>
      <c r="FA1136" s="93"/>
      <c r="FB1136" s="93"/>
      <c r="FC1136" s="110"/>
      <c r="FD1136" s="118"/>
      <c r="FE1136" s="93"/>
      <c r="FF1136" s="93"/>
      <c r="FG1136" s="110"/>
      <c r="FH1136" s="118"/>
      <c r="FI1136" s="93"/>
      <c r="FJ1136" s="93"/>
      <c r="FK1136" s="110"/>
      <c r="FL1136" s="118"/>
      <c r="FM1136" s="93"/>
      <c r="FN1136" s="93"/>
      <c r="FO1136" s="110"/>
      <c r="FP1136" s="118"/>
      <c r="FQ1136" s="93"/>
      <c r="FR1136" s="93"/>
      <c r="FS1136" s="110"/>
      <c r="FT1136" s="118"/>
      <c r="FU1136" s="93"/>
      <c r="FV1136" s="93"/>
      <c r="FW1136" s="110"/>
      <c r="FX1136" s="118"/>
      <c r="FY1136" s="93"/>
      <c r="FZ1136" s="93"/>
      <c r="GA1136" s="110"/>
      <c r="GB1136" s="118"/>
      <c r="GC1136" s="93"/>
      <c r="GD1136" s="93"/>
      <c r="GE1136" s="110"/>
      <c r="GF1136" s="118"/>
      <c r="GG1136" s="93"/>
      <c r="GH1136" s="93"/>
      <c r="GI1136" s="110"/>
      <c r="GJ1136" s="118"/>
      <c r="GK1136" s="93"/>
      <c r="GL1136" s="93"/>
      <c r="GM1136" s="110"/>
      <c r="GN1136" s="118"/>
      <c r="GO1136" s="93"/>
      <c r="GP1136" s="93"/>
      <c r="GQ1136" s="110"/>
    </row>
    <row r="1137" spans="1:199" ht="15.75" x14ac:dyDescent="0.25">
      <c r="A1137">
        <f t="shared" si="746"/>
        <v>1</v>
      </c>
      <c r="B1137">
        <f t="shared" si="747"/>
        <v>1900</v>
      </c>
      <c r="D1137" s="93"/>
      <c r="E1137" s="93"/>
      <c r="F1137" s="93"/>
      <c r="G1137" s="110"/>
      <c r="H1137" s="118"/>
      <c r="I1137" s="93"/>
      <c r="J1137" s="93"/>
      <c r="K1137" s="110"/>
      <c r="L1137" s="118"/>
      <c r="M1137" s="93"/>
      <c r="N1137" s="93"/>
      <c r="O1137" s="110"/>
      <c r="P1137" s="118"/>
      <c r="Q1137" s="93"/>
      <c r="R1137" s="93"/>
      <c r="S1137" s="110"/>
      <c r="T1137" s="118"/>
      <c r="U1137" s="93"/>
      <c r="V1137" s="93"/>
      <c r="W1137" s="110"/>
      <c r="X1137" s="118"/>
      <c r="Y1137" s="93"/>
      <c r="Z1137" s="93"/>
      <c r="AA1137" s="110"/>
      <c r="AB1137" s="118"/>
      <c r="AC1137" s="93"/>
      <c r="AD1137" s="93"/>
      <c r="AE1137" s="110"/>
      <c r="AF1137" s="118"/>
      <c r="AG1137" s="93"/>
      <c r="AH1137" s="93"/>
      <c r="AI1137" s="110"/>
      <c r="AJ1137" s="118"/>
      <c r="AK1137" s="93"/>
      <c r="AL1137" s="93"/>
      <c r="AM1137" s="110"/>
      <c r="AN1137" s="118"/>
      <c r="AO1137" s="93"/>
      <c r="AP1137" s="93"/>
      <c r="AQ1137" s="110"/>
      <c r="AR1137" s="118"/>
      <c r="AS1137" s="93"/>
      <c r="AT1137" s="93"/>
      <c r="AU1137" s="110"/>
      <c r="AV1137" s="118"/>
      <c r="AW1137" s="93"/>
      <c r="AX1137" s="93"/>
      <c r="AY1137" s="110"/>
      <c r="AZ1137" s="118"/>
      <c r="BA1137" s="93"/>
      <c r="BB1137" s="93"/>
      <c r="BC1137" s="110"/>
      <c r="BD1137" s="118"/>
      <c r="BE1137" s="93"/>
      <c r="BF1137" s="93"/>
      <c r="BG1137" s="110"/>
      <c r="BH1137" s="118"/>
      <c r="BI1137" s="93"/>
      <c r="BJ1137" s="93"/>
      <c r="BK1137" s="110"/>
      <c r="BL1137" s="118"/>
      <c r="BM1137" s="93"/>
      <c r="BN1137" s="93"/>
      <c r="BO1137" s="110"/>
      <c r="BP1137" s="118"/>
      <c r="BQ1137" s="93"/>
      <c r="BR1137" s="93"/>
      <c r="BS1137" s="110"/>
      <c r="BT1137" s="118"/>
      <c r="BU1137" s="93"/>
      <c r="BV1137" s="93"/>
      <c r="BW1137" s="110"/>
      <c r="BX1137" s="118"/>
      <c r="BY1137" s="93"/>
      <c r="BZ1137" s="93"/>
      <c r="CA1137" s="110"/>
      <c r="CB1137" s="118"/>
      <c r="CC1137" s="93"/>
      <c r="CD1137" s="93"/>
      <c r="CE1137" s="110"/>
      <c r="CF1137" s="118"/>
      <c r="CG1137" s="93"/>
      <c r="CH1137" s="93"/>
      <c r="CI1137" s="110"/>
      <c r="CJ1137" s="118"/>
      <c r="CK1137" s="93"/>
      <c r="CL1137" s="93"/>
      <c r="CM1137" s="110"/>
      <c r="CN1137" s="118"/>
      <c r="CO1137" s="93"/>
      <c r="CP1137" s="93"/>
      <c r="CQ1137" s="110"/>
      <c r="CR1137" s="118"/>
      <c r="CS1137" s="93"/>
      <c r="CT1137" s="93"/>
      <c r="CU1137" s="110"/>
      <c r="CV1137" s="118"/>
      <c r="CW1137" s="93"/>
      <c r="CX1137" s="93"/>
      <c r="CY1137" s="110"/>
      <c r="CZ1137" s="118"/>
      <c r="DA1137" s="93"/>
      <c r="DB1137" s="93"/>
      <c r="DC1137" s="110"/>
      <c r="DD1137" s="118"/>
      <c r="DE1137" s="93"/>
      <c r="DF1137" s="93"/>
      <c r="DG1137" s="110"/>
      <c r="DH1137" s="118"/>
      <c r="DI1137" s="93"/>
      <c r="DJ1137" s="93"/>
      <c r="DK1137" s="110"/>
      <c r="DL1137" s="118"/>
      <c r="DM1137" s="93"/>
      <c r="DN1137" s="93"/>
      <c r="DO1137" s="110"/>
      <c r="DP1137" s="118"/>
      <c r="DQ1137" s="93"/>
      <c r="DR1137" s="93"/>
      <c r="DS1137" s="110"/>
      <c r="DT1137" s="118"/>
      <c r="DU1137" s="93"/>
      <c r="DV1137" s="93"/>
      <c r="DW1137" s="110"/>
      <c r="DX1137" s="118"/>
      <c r="DY1137" s="93"/>
      <c r="DZ1137" s="93"/>
      <c r="EA1137" s="110"/>
      <c r="EB1137" s="118"/>
      <c r="EC1137" s="93"/>
      <c r="ED1137" s="93"/>
      <c r="EE1137" s="110"/>
      <c r="EF1137" s="118"/>
      <c r="EG1137" s="93"/>
      <c r="EH1137" s="93"/>
      <c r="EI1137" s="110"/>
      <c r="EJ1137" s="118"/>
      <c r="EK1137" s="93"/>
      <c r="EL1137" s="93"/>
      <c r="EM1137" s="110"/>
      <c r="EN1137" s="118"/>
      <c r="EO1137" s="93"/>
      <c r="EP1137" s="93"/>
      <c r="EQ1137" s="110"/>
      <c r="ER1137" s="118"/>
      <c r="ES1137" s="93"/>
      <c r="ET1137" s="93"/>
      <c r="EU1137" s="110"/>
      <c r="EV1137" s="118"/>
      <c r="EW1137" s="93"/>
      <c r="EX1137" s="93"/>
      <c r="EY1137" s="110"/>
      <c r="EZ1137" s="118"/>
      <c r="FA1137" s="93"/>
      <c r="FB1137" s="93"/>
      <c r="FC1137" s="110"/>
      <c r="FD1137" s="118"/>
      <c r="FE1137" s="93"/>
      <c r="FF1137" s="93"/>
      <c r="FG1137" s="110"/>
      <c r="FH1137" s="118"/>
      <c r="FI1137" s="93"/>
      <c r="FJ1137" s="93"/>
      <c r="FK1137" s="110"/>
      <c r="FL1137" s="118"/>
      <c r="FM1137" s="93"/>
      <c r="FN1137" s="93"/>
      <c r="FO1137" s="110"/>
      <c r="FP1137" s="118"/>
      <c r="FQ1137" s="93"/>
      <c r="FR1137" s="93"/>
      <c r="FS1137" s="110"/>
      <c r="FT1137" s="118"/>
      <c r="FU1137" s="93"/>
      <c r="FV1137" s="93"/>
      <c r="FW1137" s="110"/>
      <c r="FX1137" s="118"/>
      <c r="FY1137" s="93"/>
      <c r="FZ1137" s="93"/>
      <c r="GA1137" s="110"/>
      <c r="GB1137" s="118"/>
      <c r="GC1137" s="93"/>
      <c r="GD1137" s="93"/>
      <c r="GE1137" s="110"/>
      <c r="GF1137" s="118"/>
      <c r="GG1137" s="93"/>
      <c r="GH1137" s="93"/>
      <c r="GI1137" s="110"/>
      <c r="GJ1137" s="118"/>
      <c r="GK1137" s="93"/>
      <c r="GL1137" s="93"/>
      <c r="GM1137" s="110"/>
      <c r="GN1137" s="118"/>
      <c r="GO1137" s="93"/>
      <c r="GP1137" s="93"/>
      <c r="GQ1137" s="110"/>
    </row>
    <row r="1138" spans="1:199" ht="15.75" x14ac:dyDescent="0.25">
      <c r="A1138">
        <f t="shared" si="746"/>
        <v>1</v>
      </c>
      <c r="B1138">
        <f t="shared" si="747"/>
        <v>1900</v>
      </c>
      <c r="D1138" s="93"/>
      <c r="E1138" s="93"/>
      <c r="F1138" s="93"/>
      <c r="G1138" s="110"/>
      <c r="H1138" s="118"/>
      <c r="I1138" s="93"/>
      <c r="J1138" s="93"/>
      <c r="K1138" s="110"/>
      <c r="L1138" s="118"/>
      <c r="M1138" s="93"/>
      <c r="N1138" s="93"/>
      <c r="O1138" s="110"/>
      <c r="P1138" s="118"/>
      <c r="Q1138" s="93"/>
      <c r="R1138" s="93"/>
      <c r="S1138" s="110"/>
      <c r="T1138" s="118"/>
      <c r="U1138" s="93"/>
      <c r="V1138" s="93"/>
      <c r="W1138" s="110"/>
      <c r="X1138" s="118"/>
      <c r="Y1138" s="93"/>
      <c r="Z1138" s="93"/>
      <c r="AA1138" s="110"/>
      <c r="AB1138" s="118"/>
      <c r="AC1138" s="93"/>
      <c r="AD1138" s="93"/>
      <c r="AE1138" s="110"/>
      <c r="AF1138" s="118"/>
      <c r="AG1138" s="93"/>
      <c r="AH1138" s="93"/>
      <c r="AI1138" s="110"/>
      <c r="AJ1138" s="118"/>
      <c r="AK1138" s="93"/>
      <c r="AL1138" s="93"/>
      <c r="AM1138" s="110"/>
      <c r="AN1138" s="118"/>
      <c r="AO1138" s="93"/>
      <c r="AP1138" s="93"/>
      <c r="AQ1138" s="110"/>
      <c r="AR1138" s="118"/>
      <c r="AS1138" s="93"/>
      <c r="AT1138" s="93"/>
      <c r="AU1138" s="110"/>
      <c r="AV1138" s="118"/>
      <c r="AW1138" s="93"/>
      <c r="AX1138" s="93"/>
      <c r="AY1138" s="110"/>
      <c r="AZ1138" s="118"/>
      <c r="BA1138" s="93"/>
      <c r="BB1138" s="93"/>
      <c r="BC1138" s="110"/>
      <c r="BD1138" s="118"/>
      <c r="BE1138" s="93"/>
      <c r="BF1138" s="93"/>
      <c r="BG1138" s="110"/>
      <c r="BH1138" s="118"/>
      <c r="BI1138" s="93"/>
      <c r="BJ1138" s="93"/>
      <c r="BK1138" s="110"/>
      <c r="BL1138" s="118"/>
      <c r="BM1138" s="93"/>
      <c r="BN1138" s="93"/>
      <c r="BO1138" s="110"/>
      <c r="BP1138" s="118"/>
      <c r="BQ1138" s="93"/>
      <c r="BR1138" s="93"/>
      <c r="BS1138" s="110"/>
      <c r="BT1138" s="118"/>
      <c r="BU1138" s="93"/>
      <c r="BV1138" s="93"/>
      <c r="BW1138" s="110"/>
      <c r="BX1138" s="118"/>
      <c r="BY1138" s="93"/>
      <c r="BZ1138" s="93"/>
      <c r="CA1138" s="110"/>
      <c r="CB1138" s="118"/>
      <c r="CC1138" s="93"/>
      <c r="CD1138" s="93"/>
      <c r="CE1138" s="110"/>
      <c r="CF1138" s="118"/>
      <c r="CG1138" s="93"/>
      <c r="CH1138" s="93"/>
      <c r="CI1138" s="110"/>
      <c r="CJ1138" s="118"/>
      <c r="CK1138" s="93"/>
      <c r="CL1138" s="93"/>
      <c r="CM1138" s="110"/>
      <c r="CN1138" s="118"/>
      <c r="CO1138" s="93"/>
      <c r="CP1138" s="93"/>
      <c r="CQ1138" s="110"/>
      <c r="CR1138" s="118"/>
      <c r="CS1138" s="93"/>
      <c r="CT1138" s="93"/>
      <c r="CU1138" s="110"/>
      <c r="CV1138" s="118"/>
      <c r="CW1138" s="93"/>
      <c r="CX1138" s="93"/>
      <c r="CY1138" s="110"/>
      <c r="CZ1138" s="118"/>
      <c r="DA1138" s="93"/>
      <c r="DB1138" s="93"/>
      <c r="DC1138" s="110"/>
      <c r="DD1138" s="118"/>
      <c r="DE1138" s="93"/>
      <c r="DF1138" s="93"/>
      <c r="DG1138" s="110"/>
      <c r="DH1138" s="118"/>
      <c r="DI1138" s="93"/>
      <c r="DJ1138" s="93"/>
      <c r="DK1138" s="110"/>
      <c r="DL1138" s="118"/>
      <c r="DM1138" s="93"/>
      <c r="DN1138" s="93"/>
      <c r="DO1138" s="110"/>
      <c r="DP1138" s="118"/>
      <c r="DQ1138" s="93"/>
      <c r="DR1138" s="93"/>
      <c r="DS1138" s="110"/>
      <c r="DT1138" s="118"/>
      <c r="DU1138" s="93"/>
      <c r="DV1138" s="93"/>
      <c r="DW1138" s="110"/>
      <c r="DX1138" s="118"/>
      <c r="DY1138" s="93"/>
      <c r="DZ1138" s="93"/>
      <c r="EA1138" s="110"/>
      <c r="EB1138" s="118"/>
      <c r="EC1138" s="93"/>
      <c r="ED1138" s="93"/>
      <c r="EE1138" s="110"/>
      <c r="EF1138" s="118"/>
      <c r="EG1138" s="93"/>
      <c r="EH1138" s="93"/>
      <c r="EI1138" s="110"/>
      <c r="EJ1138" s="118"/>
      <c r="EK1138" s="93"/>
      <c r="EL1138" s="93"/>
      <c r="EM1138" s="110"/>
      <c r="EN1138" s="118"/>
      <c r="EO1138" s="93"/>
      <c r="EP1138" s="93"/>
      <c r="EQ1138" s="110"/>
      <c r="ER1138" s="118"/>
      <c r="ES1138" s="93"/>
      <c r="ET1138" s="93"/>
      <c r="EU1138" s="110"/>
      <c r="EV1138" s="118"/>
      <c r="EW1138" s="93"/>
      <c r="EX1138" s="93"/>
      <c r="EY1138" s="110"/>
      <c r="EZ1138" s="118"/>
      <c r="FA1138" s="93"/>
      <c r="FB1138" s="93"/>
      <c r="FC1138" s="110"/>
      <c r="FD1138" s="118"/>
      <c r="FE1138" s="93"/>
      <c r="FF1138" s="93"/>
      <c r="FG1138" s="110"/>
      <c r="FH1138" s="118"/>
      <c r="FI1138" s="93"/>
      <c r="FJ1138" s="93"/>
      <c r="FK1138" s="110"/>
      <c r="FL1138" s="118"/>
      <c r="FM1138" s="93"/>
      <c r="FN1138" s="93"/>
      <c r="FO1138" s="110"/>
      <c r="FP1138" s="118"/>
      <c r="FQ1138" s="93"/>
      <c r="FR1138" s="93"/>
      <c r="FS1138" s="110"/>
      <c r="FT1138" s="118"/>
      <c r="FU1138" s="93"/>
      <c r="FV1138" s="93"/>
      <c r="FW1138" s="110"/>
      <c r="FX1138" s="118"/>
      <c r="FY1138" s="93"/>
      <c r="FZ1138" s="93"/>
      <c r="GA1138" s="110"/>
      <c r="GB1138" s="118"/>
      <c r="GC1138" s="93"/>
      <c r="GD1138" s="93"/>
      <c r="GE1138" s="110"/>
      <c r="GF1138" s="118"/>
      <c r="GG1138" s="93"/>
      <c r="GH1138" s="93"/>
      <c r="GI1138" s="110"/>
      <c r="GJ1138" s="118"/>
      <c r="GK1138" s="93"/>
      <c r="GL1138" s="93"/>
      <c r="GM1138" s="110"/>
      <c r="GN1138" s="118"/>
      <c r="GO1138" s="93"/>
      <c r="GP1138" s="93"/>
      <c r="GQ1138" s="110"/>
    </row>
    <row r="1139" spans="1:199" ht="15.75" x14ac:dyDescent="0.25">
      <c r="A1139">
        <f t="shared" si="746"/>
        <v>1</v>
      </c>
      <c r="B1139">
        <f t="shared" si="747"/>
        <v>1900</v>
      </c>
      <c r="D1139" s="93"/>
      <c r="E1139" s="93"/>
      <c r="F1139" s="93"/>
      <c r="G1139" s="110"/>
      <c r="H1139" s="118"/>
      <c r="I1139" s="93"/>
      <c r="J1139" s="93"/>
      <c r="K1139" s="110"/>
      <c r="L1139" s="118"/>
      <c r="M1139" s="93"/>
      <c r="N1139" s="93"/>
      <c r="O1139" s="110"/>
      <c r="P1139" s="118"/>
      <c r="Q1139" s="93"/>
      <c r="R1139" s="93"/>
      <c r="S1139" s="110"/>
      <c r="T1139" s="118"/>
      <c r="U1139" s="93"/>
      <c r="V1139" s="93"/>
      <c r="W1139" s="110"/>
      <c r="X1139" s="118"/>
      <c r="Y1139" s="93"/>
      <c r="Z1139" s="93"/>
      <c r="AA1139" s="110"/>
      <c r="AB1139" s="118"/>
      <c r="AC1139" s="93"/>
      <c r="AD1139" s="93"/>
      <c r="AE1139" s="110"/>
      <c r="AF1139" s="118"/>
      <c r="AG1139" s="93"/>
      <c r="AH1139" s="93"/>
      <c r="AI1139" s="110"/>
      <c r="AJ1139" s="118"/>
      <c r="AK1139" s="93"/>
      <c r="AL1139" s="93"/>
      <c r="AM1139" s="110"/>
      <c r="AN1139" s="118"/>
      <c r="AO1139" s="93"/>
      <c r="AP1139" s="93"/>
      <c r="AQ1139" s="110"/>
      <c r="AR1139" s="118"/>
      <c r="AS1139" s="93"/>
      <c r="AT1139" s="93"/>
      <c r="AU1139" s="110"/>
      <c r="AV1139" s="118"/>
      <c r="AW1139" s="93"/>
      <c r="AX1139" s="93"/>
      <c r="AY1139" s="110"/>
      <c r="AZ1139" s="118"/>
      <c r="BA1139" s="93"/>
      <c r="BB1139" s="93"/>
      <c r="BC1139" s="110"/>
      <c r="BD1139" s="118"/>
      <c r="BE1139" s="93"/>
      <c r="BF1139" s="93"/>
      <c r="BG1139" s="110"/>
      <c r="BH1139" s="118"/>
      <c r="BI1139" s="93"/>
      <c r="BJ1139" s="93"/>
      <c r="BK1139" s="110"/>
      <c r="BL1139" s="118"/>
      <c r="BM1139" s="93"/>
      <c r="BN1139" s="93"/>
      <c r="BO1139" s="110"/>
      <c r="BP1139" s="118"/>
      <c r="BQ1139" s="93"/>
      <c r="BR1139" s="93"/>
      <c r="BS1139" s="110"/>
      <c r="BT1139" s="118"/>
      <c r="BU1139" s="93"/>
      <c r="BV1139" s="93"/>
      <c r="BW1139" s="110"/>
      <c r="BX1139" s="118"/>
      <c r="BY1139" s="93"/>
      <c r="BZ1139" s="93"/>
      <c r="CA1139" s="110"/>
      <c r="CB1139" s="118"/>
      <c r="CC1139" s="93"/>
      <c r="CD1139" s="93"/>
      <c r="CE1139" s="110"/>
      <c r="CF1139" s="118"/>
      <c r="CG1139" s="93"/>
      <c r="CH1139" s="93"/>
      <c r="CI1139" s="110"/>
      <c r="CJ1139" s="118"/>
      <c r="CK1139" s="93"/>
      <c r="CL1139" s="93"/>
      <c r="CM1139" s="110"/>
      <c r="CN1139" s="118"/>
      <c r="CO1139" s="93"/>
      <c r="CP1139" s="93"/>
      <c r="CQ1139" s="110"/>
      <c r="CR1139" s="118"/>
      <c r="CS1139" s="93"/>
      <c r="CT1139" s="93"/>
      <c r="CU1139" s="110"/>
      <c r="CV1139" s="118"/>
      <c r="CW1139" s="93"/>
      <c r="CX1139" s="93"/>
      <c r="CY1139" s="110"/>
      <c r="CZ1139" s="118"/>
      <c r="DA1139" s="93"/>
      <c r="DB1139" s="93"/>
      <c r="DC1139" s="110"/>
      <c r="DD1139" s="118"/>
      <c r="DE1139" s="93"/>
      <c r="DF1139" s="93"/>
      <c r="DG1139" s="110"/>
      <c r="DH1139" s="118"/>
      <c r="DI1139" s="93"/>
      <c r="DJ1139" s="93"/>
      <c r="DK1139" s="110"/>
      <c r="DL1139" s="118"/>
      <c r="DM1139" s="93"/>
      <c r="DN1139" s="93"/>
      <c r="DO1139" s="110"/>
      <c r="DP1139" s="118"/>
      <c r="DQ1139" s="93"/>
      <c r="DR1139" s="93"/>
      <c r="DS1139" s="110"/>
      <c r="DT1139" s="118"/>
      <c r="DU1139" s="93"/>
      <c r="DV1139" s="93"/>
      <c r="DW1139" s="110"/>
      <c r="DX1139" s="118"/>
      <c r="DY1139" s="93"/>
      <c r="DZ1139" s="93"/>
      <c r="EA1139" s="110"/>
      <c r="EB1139" s="118"/>
      <c r="EC1139" s="93"/>
      <c r="ED1139" s="93"/>
      <c r="EE1139" s="110"/>
      <c r="EF1139" s="118"/>
      <c r="EG1139" s="93"/>
      <c r="EH1139" s="93"/>
      <c r="EI1139" s="110"/>
      <c r="EJ1139" s="118"/>
      <c r="EK1139" s="93"/>
      <c r="EL1139" s="93"/>
      <c r="EM1139" s="110"/>
      <c r="EN1139" s="118"/>
      <c r="EO1139" s="93"/>
      <c r="EP1139" s="93"/>
      <c r="EQ1139" s="110"/>
      <c r="ER1139" s="118"/>
      <c r="ES1139" s="93"/>
      <c r="ET1139" s="93"/>
      <c r="EU1139" s="110"/>
      <c r="EV1139" s="118"/>
      <c r="EW1139" s="93"/>
      <c r="EX1139" s="93"/>
      <c r="EY1139" s="110"/>
      <c r="EZ1139" s="118"/>
      <c r="FA1139" s="93"/>
      <c r="FB1139" s="93"/>
      <c r="FC1139" s="110"/>
      <c r="FD1139" s="118"/>
      <c r="FE1139" s="93"/>
      <c r="FF1139" s="93"/>
      <c r="FG1139" s="110"/>
      <c r="FH1139" s="118"/>
      <c r="FI1139" s="93"/>
      <c r="FJ1139" s="93"/>
      <c r="FK1139" s="110"/>
      <c r="FL1139" s="118"/>
      <c r="FM1139" s="93"/>
      <c r="FN1139" s="93"/>
      <c r="FO1139" s="110"/>
      <c r="FP1139" s="118"/>
      <c r="FQ1139" s="93"/>
      <c r="FR1139" s="93"/>
      <c r="FS1139" s="110"/>
      <c r="FT1139" s="118"/>
      <c r="FU1139" s="93"/>
      <c r="FV1139" s="93"/>
      <c r="FW1139" s="110"/>
      <c r="FX1139" s="118"/>
      <c r="FY1139" s="93"/>
      <c r="FZ1139" s="93"/>
      <c r="GA1139" s="110"/>
      <c r="GB1139" s="118"/>
      <c r="GC1139" s="93"/>
      <c r="GD1139" s="93"/>
      <c r="GE1139" s="110"/>
      <c r="GF1139" s="118"/>
      <c r="GG1139" s="93"/>
      <c r="GH1139" s="93"/>
      <c r="GI1139" s="110"/>
      <c r="GJ1139" s="118"/>
      <c r="GK1139" s="93"/>
      <c r="GL1139" s="93"/>
      <c r="GM1139" s="110"/>
      <c r="GN1139" s="118"/>
      <c r="GO1139" s="93"/>
      <c r="GP1139" s="93"/>
      <c r="GQ1139" s="110"/>
    </row>
    <row r="1140" spans="1:199" ht="15.75" x14ac:dyDescent="0.25">
      <c r="A1140">
        <f t="shared" si="746"/>
        <v>1</v>
      </c>
      <c r="B1140">
        <f t="shared" si="747"/>
        <v>1900</v>
      </c>
      <c r="D1140" s="93"/>
      <c r="E1140" s="93"/>
      <c r="F1140" s="93"/>
      <c r="G1140" s="110"/>
      <c r="H1140" s="118"/>
      <c r="I1140" s="93"/>
      <c r="J1140" s="93"/>
      <c r="K1140" s="110"/>
      <c r="L1140" s="118"/>
      <c r="M1140" s="93"/>
      <c r="N1140" s="93"/>
      <c r="O1140" s="110"/>
      <c r="P1140" s="118"/>
      <c r="Q1140" s="93"/>
      <c r="R1140" s="93"/>
      <c r="S1140" s="110"/>
      <c r="T1140" s="118"/>
      <c r="U1140" s="93"/>
      <c r="V1140" s="93"/>
      <c r="W1140" s="110"/>
      <c r="X1140" s="118"/>
      <c r="Y1140" s="93"/>
      <c r="Z1140" s="93"/>
      <c r="AA1140" s="110"/>
      <c r="AB1140" s="118"/>
      <c r="AC1140" s="93"/>
      <c r="AD1140" s="93"/>
      <c r="AE1140" s="110"/>
      <c r="AF1140" s="118"/>
      <c r="AG1140" s="93"/>
      <c r="AH1140" s="93"/>
      <c r="AI1140" s="110"/>
      <c r="AJ1140" s="118"/>
      <c r="AK1140" s="93"/>
      <c r="AL1140" s="93"/>
      <c r="AM1140" s="110"/>
      <c r="AN1140" s="118"/>
      <c r="AO1140" s="93"/>
      <c r="AP1140" s="93"/>
      <c r="AQ1140" s="110"/>
      <c r="AR1140" s="118"/>
      <c r="AS1140" s="93"/>
      <c r="AT1140" s="93"/>
      <c r="AU1140" s="110"/>
      <c r="AV1140" s="118"/>
      <c r="AW1140" s="93"/>
      <c r="AX1140" s="93"/>
      <c r="AY1140" s="110"/>
      <c r="AZ1140" s="118"/>
      <c r="BA1140" s="93"/>
      <c r="BB1140" s="93"/>
      <c r="BC1140" s="110"/>
      <c r="BD1140" s="118"/>
      <c r="BE1140" s="93"/>
      <c r="BF1140" s="93"/>
      <c r="BG1140" s="110"/>
      <c r="BH1140" s="118"/>
      <c r="BI1140" s="93"/>
      <c r="BJ1140" s="93"/>
      <c r="BK1140" s="110"/>
      <c r="BL1140" s="118"/>
      <c r="BM1140" s="93"/>
      <c r="BN1140" s="93"/>
      <c r="BO1140" s="110"/>
      <c r="BP1140" s="118"/>
      <c r="BQ1140" s="93"/>
      <c r="BR1140" s="93"/>
      <c r="BS1140" s="110"/>
      <c r="BT1140" s="118"/>
      <c r="BU1140" s="93"/>
      <c r="BV1140" s="93"/>
      <c r="BW1140" s="110"/>
      <c r="BX1140" s="118"/>
      <c r="BY1140" s="93"/>
      <c r="BZ1140" s="93"/>
      <c r="CA1140" s="110"/>
      <c r="CB1140" s="118"/>
      <c r="CC1140" s="93"/>
      <c r="CD1140" s="93"/>
      <c r="CE1140" s="110"/>
      <c r="CF1140" s="118"/>
      <c r="CG1140" s="93"/>
      <c r="CH1140" s="93"/>
      <c r="CI1140" s="110"/>
      <c r="CJ1140" s="118"/>
      <c r="CK1140" s="93"/>
      <c r="CL1140" s="93"/>
      <c r="CM1140" s="110"/>
      <c r="CN1140" s="118"/>
      <c r="CO1140" s="93"/>
      <c r="CP1140" s="93"/>
      <c r="CQ1140" s="110"/>
      <c r="CR1140" s="118"/>
      <c r="CS1140" s="93"/>
      <c r="CT1140" s="93"/>
      <c r="CU1140" s="110"/>
      <c r="CV1140" s="118"/>
      <c r="CW1140" s="93"/>
      <c r="CX1140" s="93"/>
      <c r="CY1140" s="110"/>
      <c r="CZ1140" s="118"/>
      <c r="DA1140" s="93"/>
      <c r="DB1140" s="93"/>
      <c r="DC1140" s="110"/>
      <c r="DD1140" s="118"/>
      <c r="DE1140" s="93"/>
      <c r="DF1140" s="93"/>
      <c r="DG1140" s="110"/>
      <c r="DH1140" s="118"/>
      <c r="DI1140" s="93"/>
      <c r="DJ1140" s="93"/>
      <c r="DK1140" s="110"/>
      <c r="DL1140" s="118"/>
      <c r="DM1140" s="93"/>
      <c r="DN1140" s="93"/>
      <c r="DO1140" s="110"/>
      <c r="DP1140" s="118"/>
      <c r="DQ1140" s="93"/>
      <c r="DR1140" s="93"/>
      <c r="DS1140" s="110"/>
      <c r="DT1140" s="118"/>
      <c r="DU1140" s="93"/>
      <c r="DV1140" s="93"/>
      <c r="DW1140" s="110"/>
      <c r="DX1140" s="118"/>
      <c r="DY1140" s="93"/>
      <c r="DZ1140" s="93"/>
      <c r="EA1140" s="110"/>
      <c r="EB1140" s="118"/>
      <c r="EC1140" s="93"/>
      <c r="ED1140" s="93"/>
      <c r="EE1140" s="110"/>
      <c r="EF1140" s="118"/>
      <c r="EG1140" s="93"/>
      <c r="EH1140" s="93"/>
      <c r="EI1140" s="110"/>
      <c r="EJ1140" s="118"/>
      <c r="EK1140" s="93"/>
      <c r="EL1140" s="93"/>
      <c r="EM1140" s="110"/>
      <c r="EN1140" s="118"/>
      <c r="EO1140" s="93"/>
      <c r="EP1140" s="93"/>
      <c r="EQ1140" s="110"/>
      <c r="ER1140" s="118"/>
      <c r="ES1140" s="93"/>
      <c r="ET1140" s="93"/>
      <c r="EU1140" s="110"/>
      <c r="EV1140" s="118"/>
      <c r="EW1140" s="93"/>
      <c r="EX1140" s="93"/>
      <c r="EY1140" s="110"/>
      <c r="EZ1140" s="118"/>
      <c r="FA1140" s="93"/>
      <c r="FB1140" s="93"/>
      <c r="FC1140" s="110"/>
      <c r="FD1140" s="118"/>
      <c r="FE1140" s="93"/>
      <c r="FF1140" s="93"/>
      <c r="FG1140" s="110"/>
      <c r="FH1140" s="118"/>
      <c r="FI1140" s="93"/>
      <c r="FJ1140" s="93"/>
      <c r="FK1140" s="110"/>
      <c r="FL1140" s="118"/>
      <c r="FM1140" s="93"/>
      <c r="FN1140" s="93"/>
      <c r="FO1140" s="110"/>
      <c r="FP1140" s="118"/>
      <c r="FQ1140" s="93"/>
      <c r="FR1140" s="93"/>
      <c r="FS1140" s="110"/>
      <c r="FT1140" s="118"/>
      <c r="FU1140" s="93"/>
      <c r="FV1140" s="93"/>
      <c r="FW1140" s="110"/>
      <c r="FX1140" s="118"/>
      <c r="FY1140" s="93"/>
      <c r="FZ1140" s="93"/>
      <c r="GA1140" s="110"/>
      <c r="GB1140" s="118"/>
      <c r="GC1140" s="93"/>
      <c r="GD1140" s="93"/>
      <c r="GE1140" s="110"/>
      <c r="GF1140" s="118"/>
      <c r="GG1140" s="93"/>
      <c r="GH1140" s="93"/>
      <c r="GI1140" s="110"/>
      <c r="GJ1140" s="118"/>
      <c r="GK1140" s="93"/>
      <c r="GL1140" s="93"/>
      <c r="GM1140" s="110"/>
      <c r="GN1140" s="118"/>
      <c r="GO1140" s="93"/>
      <c r="GP1140" s="93"/>
      <c r="GQ1140" s="110"/>
    </row>
    <row r="1141" spans="1:199" ht="15.75" x14ac:dyDescent="0.25">
      <c r="A1141">
        <f t="shared" si="746"/>
        <v>1</v>
      </c>
      <c r="B1141">
        <f t="shared" si="747"/>
        <v>1900</v>
      </c>
      <c r="D1141" s="93"/>
      <c r="E1141" s="93"/>
      <c r="F1141" s="93"/>
      <c r="G1141" s="110"/>
      <c r="H1141" s="118"/>
      <c r="I1141" s="93"/>
      <c r="J1141" s="93"/>
      <c r="K1141" s="110"/>
      <c r="L1141" s="118"/>
      <c r="M1141" s="93"/>
      <c r="N1141" s="93"/>
      <c r="O1141" s="110"/>
      <c r="P1141" s="118"/>
      <c r="Q1141" s="93"/>
      <c r="R1141" s="93"/>
      <c r="S1141" s="110"/>
      <c r="T1141" s="118"/>
      <c r="U1141" s="93"/>
      <c r="V1141" s="93"/>
      <c r="W1141" s="110"/>
      <c r="X1141" s="118"/>
      <c r="Y1141" s="93"/>
      <c r="Z1141" s="93"/>
      <c r="AA1141" s="110"/>
      <c r="AB1141" s="118"/>
      <c r="AC1141" s="93"/>
      <c r="AD1141" s="93"/>
      <c r="AE1141" s="110"/>
      <c r="AF1141" s="118"/>
      <c r="AG1141" s="93"/>
      <c r="AH1141" s="93"/>
      <c r="AI1141" s="110"/>
      <c r="AJ1141" s="118"/>
      <c r="AK1141" s="93"/>
      <c r="AL1141" s="93"/>
      <c r="AM1141" s="110"/>
      <c r="AN1141" s="118"/>
      <c r="AO1141" s="93"/>
      <c r="AP1141" s="93"/>
      <c r="AQ1141" s="110"/>
      <c r="AR1141" s="118"/>
      <c r="AS1141" s="93"/>
      <c r="AT1141" s="93"/>
      <c r="AU1141" s="110"/>
      <c r="AV1141" s="118"/>
      <c r="AW1141" s="93"/>
      <c r="AX1141" s="93"/>
      <c r="AY1141" s="110"/>
      <c r="AZ1141" s="118"/>
      <c r="BA1141" s="93"/>
      <c r="BB1141" s="93"/>
      <c r="BC1141" s="110"/>
      <c r="BD1141" s="118"/>
      <c r="BE1141" s="93"/>
      <c r="BF1141" s="93"/>
      <c r="BG1141" s="110"/>
      <c r="BH1141" s="118"/>
      <c r="BI1141" s="93"/>
      <c r="BJ1141" s="93"/>
      <c r="BK1141" s="110"/>
      <c r="BL1141" s="118"/>
      <c r="BM1141" s="93"/>
      <c r="BN1141" s="93"/>
      <c r="BO1141" s="110"/>
      <c r="BP1141" s="118"/>
      <c r="BQ1141" s="93"/>
      <c r="BR1141" s="93"/>
      <c r="BS1141" s="110"/>
      <c r="BT1141" s="118"/>
      <c r="BU1141" s="93"/>
      <c r="BV1141" s="93"/>
      <c r="BW1141" s="110"/>
      <c r="BX1141" s="118"/>
      <c r="BY1141" s="93"/>
      <c r="BZ1141" s="93"/>
      <c r="CA1141" s="110"/>
      <c r="CB1141" s="118"/>
      <c r="CC1141" s="93"/>
      <c r="CD1141" s="93"/>
      <c r="CE1141" s="110"/>
      <c r="CF1141" s="118"/>
      <c r="CG1141" s="93"/>
      <c r="CH1141" s="93"/>
      <c r="CI1141" s="110"/>
      <c r="CJ1141" s="118"/>
      <c r="CK1141" s="93"/>
      <c r="CL1141" s="93"/>
      <c r="CM1141" s="110"/>
      <c r="CN1141" s="118"/>
      <c r="CO1141" s="93"/>
      <c r="CP1141" s="93"/>
      <c r="CQ1141" s="110"/>
      <c r="CR1141" s="118"/>
      <c r="CS1141" s="93"/>
      <c r="CT1141" s="93"/>
      <c r="CU1141" s="110"/>
      <c r="CV1141" s="118"/>
      <c r="CW1141" s="93"/>
      <c r="CX1141" s="93"/>
      <c r="CY1141" s="110"/>
      <c r="CZ1141" s="118"/>
      <c r="DA1141" s="93"/>
      <c r="DB1141" s="93"/>
      <c r="DC1141" s="110"/>
      <c r="DD1141" s="118"/>
      <c r="DE1141" s="93"/>
      <c r="DF1141" s="93"/>
      <c r="DG1141" s="110"/>
      <c r="DH1141" s="118"/>
      <c r="DI1141" s="93"/>
      <c r="DJ1141" s="93"/>
      <c r="DK1141" s="110"/>
      <c r="DL1141" s="118"/>
      <c r="DM1141" s="93"/>
      <c r="DN1141" s="93"/>
      <c r="DO1141" s="110"/>
      <c r="DP1141" s="118"/>
      <c r="DQ1141" s="93"/>
      <c r="DR1141" s="93"/>
      <c r="DS1141" s="110"/>
      <c r="DT1141" s="118"/>
      <c r="DU1141" s="93"/>
      <c r="DV1141" s="93"/>
      <c r="DW1141" s="110"/>
      <c r="DX1141" s="118"/>
      <c r="DY1141" s="93"/>
      <c r="DZ1141" s="93"/>
      <c r="EA1141" s="110"/>
      <c r="EB1141" s="118"/>
      <c r="EC1141" s="93"/>
      <c r="ED1141" s="93"/>
      <c r="EE1141" s="110"/>
      <c r="EF1141" s="118"/>
      <c r="EG1141" s="93"/>
      <c r="EH1141" s="93"/>
      <c r="EI1141" s="110"/>
      <c r="EJ1141" s="118"/>
      <c r="EK1141" s="93"/>
      <c r="EL1141" s="93"/>
      <c r="EM1141" s="110"/>
      <c r="EN1141" s="118"/>
      <c r="EO1141" s="93"/>
      <c r="EP1141" s="93"/>
      <c r="EQ1141" s="110"/>
      <c r="ER1141" s="118"/>
      <c r="ES1141" s="93"/>
      <c r="ET1141" s="93"/>
      <c r="EU1141" s="110"/>
      <c r="EV1141" s="118"/>
      <c r="EW1141" s="93"/>
      <c r="EX1141" s="93"/>
      <c r="EY1141" s="110"/>
      <c r="EZ1141" s="118"/>
      <c r="FA1141" s="93"/>
      <c r="FB1141" s="93"/>
      <c r="FC1141" s="110"/>
      <c r="FD1141" s="118"/>
      <c r="FE1141" s="93"/>
      <c r="FF1141" s="93"/>
      <c r="FG1141" s="110"/>
      <c r="FH1141" s="118"/>
      <c r="FI1141" s="93"/>
      <c r="FJ1141" s="93"/>
      <c r="FK1141" s="110"/>
      <c r="FL1141" s="118"/>
      <c r="FM1141" s="93"/>
      <c r="FN1141" s="93"/>
      <c r="FO1141" s="110"/>
      <c r="FP1141" s="118"/>
      <c r="FQ1141" s="93"/>
      <c r="FR1141" s="93"/>
      <c r="FS1141" s="110"/>
      <c r="FT1141" s="118"/>
      <c r="FU1141" s="93"/>
      <c r="FV1141" s="93"/>
      <c r="FW1141" s="110"/>
      <c r="FX1141" s="118"/>
      <c r="FY1141" s="93"/>
      <c r="FZ1141" s="93"/>
      <c r="GA1141" s="110"/>
      <c r="GB1141" s="118"/>
      <c r="GC1141" s="93"/>
      <c r="GD1141" s="93"/>
      <c r="GE1141" s="110"/>
      <c r="GF1141" s="118"/>
      <c r="GG1141" s="93"/>
      <c r="GH1141" s="93"/>
      <c r="GI1141" s="110"/>
      <c r="GJ1141" s="118"/>
      <c r="GK1141" s="93"/>
      <c r="GL1141" s="93"/>
      <c r="GM1141" s="110"/>
      <c r="GN1141" s="118"/>
      <c r="GO1141" s="93"/>
      <c r="GP1141" s="93"/>
      <c r="GQ1141" s="110"/>
    </row>
    <row r="1142" spans="1:199" ht="15.75" x14ac:dyDescent="0.25">
      <c r="A1142">
        <f t="shared" si="746"/>
        <v>1</v>
      </c>
      <c r="B1142">
        <f t="shared" si="747"/>
        <v>1900</v>
      </c>
      <c r="D1142" s="93"/>
      <c r="E1142" s="93"/>
      <c r="F1142" s="93"/>
      <c r="G1142" s="110"/>
      <c r="H1142" s="118"/>
      <c r="I1142" s="93"/>
      <c r="J1142" s="93"/>
      <c r="K1142" s="110"/>
      <c r="L1142" s="118"/>
      <c r="M1142" s="93"/>
      <c r="N1142" s="93"/>
      <c r="O1142" s="110"/>
      <c r="P1142" s="118"/>
      <c r="Q1142" s="93"/>
      <c r="R1142" s="93"/>
      <c r="S1142" s="110"/>
      <c r="T1142" s="118"/>
      <c r="U1142" s="93"/>
      <c r="V1142" s="93"/>
      <c r="W1142" s="110"/>
      <c r="X1142" s="118"/>
      <c r="Y1142" s="93"/>
      <c r="Z1142" s="93"/>
      <c r="AA1142" s="110"/>
      <c r="AB1142" s="118"/>
      <c r="AC1142" s="93"/>
      <c r="AD1142" s="93"/>
      <c r="AE1142" s="110"/>
      <c r="AF1142" s="118"/>
      <c r="AG1142" s="93"/>
      <c r="AH1142" s="93"/>
      <c r="AI1142" s="110"/>
      <c r="AJ1142" s="118"/>
      <c r="AK1142" s="93"/>
      <c r="AL1142" s="93"/>
      <c r="AM1142" s="110"/>
      <c r="AN1142" s="118"/>
      <c r="AO1142" s="93"/>
      <c r="AP1142" s="93"/>
      <c r="AQ1142" s="110"/>
      <c r="AR1142" s="118"/>
      <c r="AS1142" s="93"/>
      <c r="AT1142" s="93"/>
      <c r="AU1142" s="110"/>
      <c r="AV1142" s="118"/>
      <c r="AW1142" s="93"/>
      <c r="AX1142" s="93"/>
      <c r="AY1142" s="110"/>
      <c r="AZ1142" s="118"/>
      <c r="BA1142" s="93"/>
      <c r="BB1142" s="93"/>
      <c r="BC1142" s="110"/>
      <c r="BD1142" s="118"/>
      <c r="BE1142" s="93"/>
      <c r="BF1142" s="93"/>
      <c r="BG1142" s="110"/>
      <c r="BH1142" s="118"/>
      <c r="BI1142" s="93"/>
      <c r="BJ1142" s="93"/>
      <c r="BK1142" s="110"/>
      <c r="BL1142" s="118"/>
      <c r="BM1142" s="93"/>
      <c r="BN1142" s="93"/>
      <c r="BO1142" s="110"/>
      <c r="BP1142" s="118"/>
      <c r="BQ1142" s="93"/>
      <c r="BR1142" s="93"/>
      <c r="BS1142" s="110"/>
      <c r="BT1142" s="118"/>
      <c r="BU1142" s="93"/>
      <c r="BV1142" s="93"/>
      <c r="BW1142" s="110"/>
      <c r="BX1142" s="118"/>
      <c r="BY1142" s="93"/>
      <c r="BZ1142" s="93"/>
      <c r="CA1142" s="110"/>
      <c r="CB1142" s="118"/>
      <c r="CC1142" s="93"/>
      <c r="CD1142" s="93"/>
      <c r="CE1142" s="110"/>
      <c r="CF1142" s="118"/>
      <c r="CG1142" s="93"/>
      <c r="CH1142" s="93"/>
      <c r="CI1142" s="110"/>
      <c r="CJ1142" s="118"/>
      <c r="CK1142" s="93"/>
      <c r="CL1142" s="93"/>
      <c r="CM1142" s="110"/>
      <c r="CN1142" s="118"/>
      <c r="CO1142" s="93"/>
      <c r="CP1142" s="93"/>
      <c r="CQ1142" s="110"/>
      <c r="CR1142" s="118"/>
      <c r="CS1142" s="93"/>
      <c r="CT1142" s="93"/>
      <c r="CU1142" s="110"/>
      <c r="CV1142" s="118"/>
      <c r="CW1142" s="93"/>
      <c r="CX1142" s="93"/>
      <c r="CY1142" s="110"/>
      <c r="CZ1142" s="118"/>
      <c r="DA1142" s="93"/>
      <c r="DB1142" s="93"/>
      <c r="DC1142" s="110"/>
      <c r="DD1142" s="118"/>
      <c r="DE1142" s="93"/>
      <c r="DF1142" s="93"/>
      <c r="DG1142" s="110"/>
      <c r="DH1142" s="118"/>
      <c r="DI1142" s="93"/>
      <c r="DJ1142" s="93"/>
      <c r="DK1142" s="110"/>
      <c r="DL1142" s="118"/>
      <c r="DM1142" s="93"/>
      <c r="DN1142" s="93"/>
      <c r="DO1142" s="110"/>
      <c r="DP1142" s="118"/>
      <c r="DQ1142" s="93"/>
      <c r="DR1142" s="93"/>
      <c r="DS1142" s="110"/>
      <c r="DT1142" s="118"/>
      <c r="DU1142" s="93"/>
      <c r="DV1142" s="93"/>
      <c r="DW1142" s="110"/>
      <c r="DX1142" s="118"/>
      <c r="DY1142" s="93"/>
      <c r="DZ1142" s="93"/>
      <c r="EA1142" s="110"/>
      <c r="EB1142" s="118"/>
      <c r="EC1142" s="93"/>
      <c r="ED1142" s="93"/>
      <c r="EE1142" s="110"/>
      <c r="EF1142" s="118"/>
      <c r="EG1142" s="93"/>
      <c r="EH1142" s="93"/>
      <c r="EI1142" s="110"/>
      <c r="EJ1142" s="118"/>
      <c r="EK1142" s="93"/>
      <c r="EL1142" s="93"/>
      <c r="EM1142" s="110"/>
      <c r="EN1142" s="118"/>
      <c r="EO1142" s="93"/>
      <c r="EP1142" s="93"/>
      <c r="EQ1142" s="110"/>
      <c r="ER1142" s="118"/>
      <c r="ES1142" s="93"/>
      <c r="ET1142" s="93"/>
      <c r="EU1142" s="110"/>
      <c r="EV1142" s="118"/>
      <c r="EW1142" s="93"/>
      <c r="EX1142" s="93"/>
      <c r="EY1142" s="110"/>
      <c r="EZ1142" s="118"/>
      <c r="FA1142" s="93"/>
      <c r="FB1142" s="93"/>
      <c r="FC1142" s="110"/>
      <c r="FD1142" s="118"/>
      <c r="FE1142" s="93"/>
      <c r="FF1142" s="93"/>
      <c r="FG1142" s="110"/>
      <c r="FH1142" s="118"/>
      <c r="FI1142" s="93"/>
      <c r="FJ1142" s="93"/>
      <c r="FK1142" s="110"/>
      <c r="FL1142" s="118"/>
      <c r="FM1142" s="93"/>
      <c r="FN1142" s="93"/>
      <c r="FO1142" s="110"/>
      <c r="FP1142" s="118"/>
      <c r="FQ1142" s="93"/>
      <c r="FR1142" s="93"/>
      <c r="FS1142" s="110"/>
      <c r="FT1142" s="118"/>
      <c r="FU1142" s="93"/>
      <c r="FV1142" s="93"/>
      <c r="FW1142" s="110"/>
      <c r="FX1142" s="118"/>
      <c r="FY1142" s="93"/>
      <c r="FZ1142" s="93"/>
      <c r="GA1142" s="110"/>
      <c r="GB1142" s="118"/>
      <c r="GC1142" s="93"/>
      <c r="GD1142" s="93"/>
      <c r="GE1142" s="110"/>
      <c r="GF1142" s="118"/>
      <c r="GG1142" s="93"/>
      <c r="GH1142" s="93"/>
      <c r="GI1142" s="110"/>
      <c r="GJ1142" s="118"/>
      <c r="GK1142" s="93"/>
      <c r="GL1142" s="93"/>
      <c r="GM1142" s="110"/>
      <c r="GN1142" s="118"/>
      <c r="GO1142" s="93"/>
      <c r="GP1142" s="93"/>
      <c r="GQ1142" s="110"/>
    </row>
    <row r="1143" spans="1:199" ht="15.75" x14ac:dyDescent="0.25">
      <c r="A1143">
        <f t="shared" si="746"/>
        <v>1</v>
      </c>
      <c r="B1143">
        <f t="shared" si="747"/>
        <v>1900</v>
      </c>
      <c r="D1143" s="93"/>
      <c r="E1143" s="93"/>
      <c r="F1143" s="93"/>
      <c r="G1143" s="110"/>
      <c r="H1143" s="118"/>
      <c r="I1143" s="93"/>
      <c r="J1143" s="93"/>
      <c r="K1143" s="110"/>
      <c r="L1143" s="118"/>
      <c r="M1143" s="93"/>
      <c r="N1143" s="93"/>
      <c r="O1143" s="110"/>
      <c r="P1143" s="118"/>
      <c r="Q1143" s="93"/>
      <c r="R1143" s="93"/>
      <c r="S1143" s="110"/>
      <c r="T1143" s="118"/>
      <c r="U1143" s="93"/>
      <c r="V1143" s="93"/>
      <c r="W1143" s="110"/>
      <c r="X1143" s="118"/>
      <c r="Y1143" s="93"/>
      <c r="Z1143" s="93"/>
      <c r="AA1143" s="110"/>
      <c r="AB1143" s="118"/>
      <c r="AC1143" s="93"/>
      <c r="AD1143" s="93"/>
      <c r="AE1143" s="110"/>
      <c r="AF1143" s="118"/>
      <c r="AG1143" s="93"/>
      <c r="AH1143" s="93"/>
      <c r="AI1143" s="110"/>
      <c r="AJ1143" s="118"/>
      <c r="AK1143" s="93"/>
      <c r="AL1143" s="93"/>
      <c r="AM1143" s="110"/>
      <c r="AN1143" s="118"/>
      <c r="AO1143" s="93"/>
      <c r="AP1143" s="93"/>
      <c r="AQ1143" s="110"/>
      <c r="AR1143" s="118"/>
      <c r="AS1143" s="93"/>
      <c r="AT1143" s="93"/>
      <c r="AU1143" s="110"/>
      <c r="AV1143" s="118"/>
      <c r="AW1143" s="93"/>
      <c r="AX1143" s="93"/>
      <c r="AY1143" s="110"/>
      <c r="AZ1143" s="118"/>
      <c r="BA1143" s="93"/>
      <c r="BB1143" s="93"/>
      <c r="BC1143" s="110"/>
      <c r="BD1143" s="118"/>
      <c r="BE1143" s="93"/>
      <c r="BF1143" s="93"/>
      <c r="BG1143" s="110"/>
      <c r="BH1143" s="118"/>
      <c r="BI1143" s="93"/>
      <c r="BJ1143" s="93"/>
      <c r="BK1143" s="110"/>
      <c r="BL1143" s="118"/>
      <c r="BM1143" s="93"/>
      <c r="BN1143" s="93"/>
      <c r="BO1143" s="110"/>
      <c r="BP1143" s="118"/>
      <c r="BQ1143" s="93"/>
      <c r="BR1143" s="93"/>
      <c r="BS1143" s="110"/>
      <c r="BT1143" s="118"/>
      <c r="BU1143" s="93"/>
      <c r="BV1143" s="93"/>
      <c r="BW1143" s="110"/>
      <c r="BX1143" s="118"/>
      <c r="BY1143" s="93"/>
      <c r="BZ1143" s="93"/>
      <c r="CA1143" s="110"/>
      <c r="CB1143" s="118"/>
      <c r="CC1143" s="93"/>
      <c r="CD1143" s="93"/>
      <c r="CE1143" s="110"/>
      <c r="CF1143" s="118"/>
      <c r="CG1143" s="93"/>
      <c r="CH1143" s="93"/>
      <c r="CI1143" s="110"/>
      <c r="CJ1143" s="118"/>
      <c r="CK1143" s="93"/>
      <c r="CL1143" s="93"/>
      <c r="CM1143" s="110"/>
      <c r="CN1143" s="118"/>
      <c r="CO1143" s="93"/>
      <c r="CP1143" s="93"/>
      <c r="CQ1143" s="110"/>
      <c r="CR1143" s="118"/>
      <c r="CS1143" s="93"/>
      <c r="CT1143" s="93"/>
      <c r="CU1143" s="110"/>
      <c r="CV1143" s="118"/>
      <c r="CW1143" s="93"/>
      <c r="CX1143" s="93"/>
      <c r="CY1143" s="110"/>
      <c r="CZ1143" s="118"/>
      <c r="DA1143" s="93"/>
      <c r="DB1143" s="93"/>
      <c r="DC1143" s="110"/>
      <c r="DD1143" s="118"/>
      <c r="DE1143" s="93"/>
      <c r="DF1143" s="93"/>
      <c r="DG1143" s="110"/>
      <c r="DH1143" s="118"/>
      <c r="DI1143" s="93"/>
      <c r="DJ1143" s="93"/>
      <c r="DK1143" s="110"/>
      <c r="DL1143" s="118"/>
      <c r="DM1143" s="93"/>
      <c r="DN1143" s="93"/>
      <c r="DO1143" s="110"/>
      <c r="DP1143" s="118"/>
      <c r="DQ1143" s="93"/>
      <c r="DR1143" s="93"/>
      <c r="DS1143" s="110"/>
      <c r="DT1143" s="118"/>
      <c r="DU1143" s="93"/>
      <c r="DV1143" s="93"/>
      <c r="DW1143" s="110"/>
      <c r="DX1143" s="118"/>
      <c r="DY1143" s="93"/>
      <c r="DZ1143" s="93"/>
      <c r="EA1143" s="110"/>
      <c r="EB1143" s="118"/>
      <c r="EC1143" s="93"/>
      <c r="ED1143" s="93"/>
      <c r="EE1143" s="110"/>
      <c r="EF1143" s="118"/>
      <c r="EG1143" s="93"/>
      <c r="EH1143" s="93"/>
      <c r="EI1143" s="110"/>
      <c r="EJ1143" s="118"/>
      <c r="EK1143" s="93"/>
      <c r="EL1143" s="93"/>
      <c r="EM1143" s="110"/>
      <c r="EN1143" s="118"/>
      <c r="EO1143" s="93"/>
      <c r="EP1143" s="93"/>
      <c r="EQ1143" s="110"/>
      <c r="ER1143" s="118"/>
      <c r="ES1143" s="93"/>
      <c r="ET1143" s="93"/>
      <c r="EU1143" s="110"/>
      <c r="EV1143" s="118"/>
      <c r="EW1143" s="93"/>
      <c r="EX1143" s="93"/>
      <c r="EY1143" s="110"/>
      <c r="EZ1143" s="118"/>
      <c r="FA1143" s="93"/>
      <c r="FB1143" s="93"/>
      <c r="FC1143" s="110"/>
      <c r="FD1143" s="118"/>
      <c r="FE1143" s="93"/>
      <c r="FF1143" s="93"/>
      <c r="FG1143" s="110"/>
      <c r="FH1143" s="118"/>
      <c r="FI1143" s="93"/>
      <c r="FJ1143" s="93"/>
      <c r="FK1143" s="110"/>
      <c r="FL1143" s="118"/>
      <c r="FM1143" s="93"/>
      <c r="FN1143" s="93"/>
      <c r="FO1143" s="110"/>
      <c r="FP1143" s="118"/>
      <c r="FQ1143" s="93"/>
      <c r="FR1143" s="93"/>
      <c r="FS1143" s="110"/>
      <c r="FT1143" s="118"/>
      <c r="FU1143" s="93"/>
      <c r="FV1143" s="93"/>
      <c r="FW1143" s="110"/>
      <c r="FX1143" s="118"/>
      <c r="FY1143" s="93"/>
      <c r="FZ1143" s="93"/>
      <c r="GA1143" s="110"/>
      <c r="GB1143" s="118"/>
      <c r="GC1143" s="93"/>
      <c r="GD1143" s="93"/>
      <c r="GE1143" s="110"/>
      <c r="GF1143" s="118"/>
      <c r="GG1143" s="93"/>
      <c r="GH1143" s="93"/>
      <c r="GI1143" s="110"/>
      <c r="GJ1143" s="118"/>
      <c r="GK1143" s="93"/>
      <c r="GL1143" s="93"/>
      <c r="GM1143" s="110"/>
      <c r="GN1143" s="118"/>
      <c r="GO1143" s="93"/>
      <c r="GP1143" s="93"/>
      <c r="GQ1143" s="110"/>
    </row>
    <row r="1144" spans="1:199" ht="15.75" x14ac:dyDescent="0.25">
      <c r="A1144">
        <f t="shared" si="746"/>
        <v>1</v>
      </c>
      <c r="B1144">
        <f t="shared" si="747"/>
        <v>1900</v>
      </c>
      <c r="D1144" s="93"/>
      <c r="E1144" s="93"/>
      <c r="F1144" s="93"/>
      <c r="G1144" s="110"/>
      <c r="H1144" s="118"/>
      <c r="I1144" s="93"/>
      <c r="J1144" s="93"/>
      <c r="K1144" s="110"/>
      <c r="L1144" s="118"/>
      <c r="M1144" s="93"/>
      <c r="N1144" s="93"/>
      <c r="O1144" s="110"/>
      <c r="P1144" s="118"/>
      <c r="Q1144" s="93"/>
      <c r="R1144" s="93"/>
      <c r="S1144" s="110"/>
      <c r="T1144" s="118"/>
      <c r="U1144" s="93"/>
      <c r="V1144" s="93"/>
      <c r="W1144" s="110"/>
      <c r="X1144" s="118"/>
      <c r="Y1144" s="93"/>
      <c r="Z1144" s="93"/>
      <c r="AA1144" s="110"/>
      <c r="AB1144" s="118"/>
      <c r="AC1144" s="93"/>
      <c r="AD1144" s="93"/>
      <c r="AE1144" s="110"/>
      <c r="AF1144" s="118"/>
      <c r="AG1144" s="93"/>
      <c r="AH1144" s="93"/>
      <c r="AI1144" s="110"/>
      <c r="AJ1144" s="118"/>
      <c r="AK1144" s="93"/>
      <c r="AL1144" s="93"/>
      <c r="AM1144" s="110"/>
      <c r="AN1144" s="118"/>
      <c r="AO1144" s="93"/>
      <c r="AP1144" s="93"/>
      <c r="AQ1144" s="110"/>
      <c r="AR1144" s="118"/>
      <c r="AS1144" s="93"/>
      <c r="AT1144" s="93"/>
      <c r="AU1144" s="110"/>
      <c r="AV1144" s="118"/>
      <c r="AW1144" s="93"/>
      <c r="AX1144" s="93"/>
      <c r="AY1144" s="110"/>
      <c r="AZ1144" s="118"/>
      <c r="BA1144" s="93"/>
      <c r="BB1144" s="93"/>
      <c r="BC1144" s="110"/>
      <c r="BD1144" s="118"/>
      <c r="BE1144" s="93"/>
      <c r="BF1144" s="93"/>
      <c r="BG1144" s="110"/>
      <c r="BH1144" s="118"/>
      <c r="BI1144" s="93"/>
      <c r="BJ1144" s="93"/>
      <c r="BK1144" s="110"/>
      <c r="BL1144" s="118"/>
      <c r="BM1144" s="93"/>
      <c r="BN1144" s="93"/>
      <c r="BO1144" s="110"/>
      <c r="BP1144" s="118"/>
      <c r="BQ1144" s="93"/>
      <c r="BR1144" s="93"/>
      <c r="BS1144" s="110"/>
      <c r="BT1144" s="118"/>
      <c r="BU1144" s="93"/>
      <c r="BV1144" s="93"/>
      <c r="BW1144" s="110"/>
      <c r="BX1144" s="118"/>
      <c r="BY1144" s="93"/>
      <c r="BZ1144" s="93"/>
      <c r="CA1144" s="110"/>
      <c r="CB1144" s="118"/>
      <c r="CC1144" s="93"/>
      <c r="CD1144" s="93"/>
      <c r="CE1144" s="110"/>
      <c r="CF1144" s="118"/>
      <c r="CG1144" s="93"/>
      <c r="CH1144" s="93"/>
      <c r="CI1144" s="110"/>
      <c r="CJ1144" s="118"/>
      <c r="CK1144" s="93"/>
      <c r="CL1144" s="93"/>
      <c r="CM1144" s="110"/>
      <c r="CN1144" s="118"/>
      <c r="CO1144" s="93"/>
      <c r="CP1144" s="93"/>
      <c r="CQ1144" s="110"/>
      <c r="CR1144" s="118"/>
      <c r="CS1144" s="93"/>
      <c r="CT1144" s="93"/>
      <c r="CU1144" s="110"/>
      <c r="CV1144" s="118"/>
      <c r="CW1144" s="93"/>
      <c r="CX1144" s="93"/>
      <c r="CY1144" s="110"/>
      <c r="CZ1144" s="118"/>
      <c r="DA1144" s="93"/>
      <c r="DB1144" s="93"/>
      <c r="DC1144" s="110"/>
      <c r="DD1144" s="118"/>
      <c r="DE1144" s="93"/>
      <c r="DF1144" s="93"/>
      <c r="DG1144" s="110"/>
      <c r="DH1144" s="118"/>
      <c r="DI1144" s="93"/>
      <c r="DJ1144" s="93"/>
      <c r="DK1144" s="110"/>
      <c r="DL1144" s="118"/>
      <c r="DM1144" s="93"/>
      <c r="DN1144" s="93"/>
      <c r="DO1144" s="110"/>
      <c r="DP1144" s="118"/>
      <c r="DQ1144" s="93"/>
      <c r="DR1144" s="93"/>
      <c r="DS1144" s="110"/>
      <c r="DT1144" s="118"/>
      <c r="DU1144" s="93"/>
      <c r="DV1144" s="93"/>
      <c r="DW1144" s="110"/>
      <c r="DX1144" s="118"/>
      <c r="DY1144" s="93"/>
      <c r="DZ1144" s="93"/>
      <c r="EA1144" s="110"/>
      <c r="EB1144" s="118"/>
      <c r="EC1144" s="93"/>
      <c r="ED1144" s="93"/>
      <c r="EE1144" s="110"/>
      <c r="EF1144" s="118"/>
      <c r="EG1144" s="93"/>
      <c r="EH1144" s="93"/>
      <c r="EI1144" s="110"/>
      <c r="EJ1144" s="118"/>
      <c r="EK1144" s="93"/>
      <c r="EL1144" s="93"/>
      <c r="EM1144" s="110"/>
      <c r="EN1144" s="118"/>
      <c r="EO1144" s="93"/>
      <c r="EP1144" s="93"/>
      <c r="EQ1144" s="110"/>
      <c r="ER1144" s="118"/>
      <c r="ES1144" s="93"/>
      <c r="ET1144" s="93"/>
      <c r="EU1144" s="110"/>
      <c r="EV1144" s="118"/>
      <c r="EW1144" s="93"/>
      <c r="EX1144" s="93"/>
      <c r="EY1144" s="110"/>
      <c r="EZ1144" s="118"/>
      <c r="FA1144" s="93"/>
      <c r="FB1144" s="93"/>
      <c r="FC1144" s="110"/>
      <c r="FD1144" s="118"/>
      <c r="FE1144" s="93"/>
      <c r="FF1144" s="93"/>
      <c r="FG1144" s="110"/>
      <c r="FH1144" s="118"/>
      <c r="FI1144" s="93"/>
      <c r="FJ1144" s="93"/>
      <c r="FK1144" s="110"/>
      <c r="FL1144" s="118"/>
      <c r="FM1144" s="93"/>
      <c r="FN1144" s="93"/>
      <c r="FO1144" s="110"/>
      <c r="FP1144" s="118"/>
      <c r="FQ1144" s="93"/>
      <c r="FR1144" s="93"/>
      <c r="FS1144" s="110"/>
      <c r="FT1144" s="118"/>
      <c r="FU1144" s="93"/>
      <c r="FV1144" s="93"/>
      <c r="FW1144" s="110"/>
      <c r="FX1144" s="118"/>
      <c r="FY1144" s="93"/>
      <c r="FZ1144" s="93"/>
      <c r="GA1144" s="110"/>
      <c r="GB1144" s="118"/>
      <c r="GC1144" s="93"/>
      <c r="GD1144" s="93"/>
      <c r="GE1144" s="110"/>
      <c r="GF1144" s="118"/>
      <c r="GG1144" s="93"/>
      <c r="GH1144" s="93"/>
      <c r="GI1144" s="110"/>
      <c r="GJ1144" s="118"/>
      <c r="GK1144" s="93"/>
      <c r="GL1144" s="93"/>
      <c r="GM1144" s="110"/>
      <c r="GN1144" s="118"/>
      <c r="GO1144" s="93"/>
      <c r="GP1144" s="93"/>
      <c r="GQ1144" s="110"/>
    </row>
    <row r="1145" spans="1:199" ht="15.75" x14ac:dyDescent="0.25">
      <c r="A1145">
        <f t="shared" si="746"/>
        <v>1</v>
      </c>
      <c r="B1145">
        <f t="shared" si="747"/>
        <v>1900</v>
      </c>
      <c r="D1145" s="93"/>
      <c r="E1145" s="93"/>
      <c r="F1145" s="93"/>
      <c r="G1145" s="110"/>
      <c r="H1145" s="118"/>
      <c r="I1145" s="93"/>
      <c r="J1145" s="93"/>
      <c r="K1145" s="110"/>
      <c r="L1145" s="118"/>
      <c r="M1145" s="93"/>
      <c r="N1145" s="93"/>
      <c r="O1145" s="110"/>
      <c r="P1145" s="118"/>
      <c r="Q1145" s="93"/>
      <c r="R1145" s="93"/>
      <c r="S1145" s="110"/>
      <c r="T1145" s="118"/>
      <c r="U1145" s="93"/>
      <c r="V1145" s="93"/>
      <c r="W1145" s="110"/>
      <c r="X1145" s="118"/>
      <c r="Y1145" s="93"/>
      <c r="Z1145" s="93"/>
      <c r="AA1145" s="110"/>
      <c r="AB1145" s="118"/>
      <c r="AC1145" s="93"/>
      <c r="AD1145" s="93"/>
      <c r="AE1145" s="110"/>
      <c r="AF1145" s="118"/>
      <c r="AG1145" s="93"/>
      <c r="AH1145" s="93"/>
      <c r="AI1145" s="110"/>
      <c r="AJ1145" s="118"/>
      <c r="AK1145" s="93"/>
      <c r="AL1145" s="93"/>
      <c r="AM1145" s="110"/>
      <c r="AN1145" s="118"/>
      <c r="AO1145" s="93"/>
      <c r="AP1145" s="93"/>
      <c r="AQ1145" s="110"/>
      <c r="AR1145" s="118"/>
      <c r="AS1145" s="93"/>
      <c r="AT1145" s="93"/>
      <c r="AU1145" s="110"/>
      <c r="AV1145" s="118"/>
      <c r="AW1145" s="93"/>
      <c r="AX1145" s="93"/>
      <c r="AY1145" s="110"/>
      <c r="AZ1145" s="118"/>
      <c r="BA1145" s="93"/>
      <c r="BB1145" s="93"/>
      <c r="BC1145" s="110"/>
      <c r="BD1145" s="118"/>
      <c r="BE1145" s="93"/>
      <c r="BF1145" s="93"/>
      <c r="BG1145" s="110"/>
      <c r="BH1145" s="118"/>
      <c r="BI1145" s="93"/>
      <c r="BJ1145" s="93"/>
      <c r="BK1145" s="110"/>
      <c r="BL1145" s="118"/>
      <c r="BM1145" s="93"/>
      <c r="BN1145" s="93"/>
      <c r="BO1145" s="110"/>
      <c r="BP1145" s="118"/>
      <c r="BQ1145" s="93"/>
      <c r="BR1145" s="93"/>
      <c r="BS1145" s="110"/>
      <c r="BT1145" s="118"/>
      <c r="BU1145" s="93"/>
      <c r="BV1145" s="93"/>
      <c r="BW1145" s="110"/>
      <c r="BX1145" s="118"/>
      <c r="BY1145" s="93"/>
      <c r="BZ1145" s="93"/>
      <c r="CA1145" s="110"/>
      <c r="CB1145" s="118"/>
      <c r="CC1145" s="93"/>
      <c r="CD1145" s="93"/>
      <c r="CE1145" s="110"/>
      <c r="CF1145" s="118"/>
      <c r="CG1145" s="93"/>
      <c r="CH1145" s="93"/>
      <c r="CI1145" s="110"/>
      <c r="CJ1145" s="118"/>
      <c r="CK1145" s="93"/>
      <c r="CL1145" s="93"/>
      <c r="CM1145" s="110"/>
      <c r="CN1145" s="118"/>
      <c r="CO1145" s="93"/>
      <c r="CP1145" s="93"/>
      <c r="CQ1145" s="110"/>
      <c r="CR1145" s="118"/>
      <c r="CS1145" s="93"/>
      <c r="CT1145" s="93"/>
      <c r="CU1145" s="110"/>
      <c r="CV1145" s="118"/>
      <c r="CW1145" s="93"/>
      <c r="CX1145" s="93"/>
      <c r="CY1145" s="110"/>
      <c r="CZ1145" s="118"/>
      <c r="DA1145" s="93"/>
      <c r="DB1145" s="93"/>
      <c r="DC1145" s="110"/>
      <c r="DD1145" s="118"/>
      <c r="DE1145" s="93"/>
      <c r="DF1145" s="93"/>
      <c r="DG1145" s="110"/>
      <c r="DH1145" s="118"/>
      <c r="DI1145" s="93"/>
      <c r="DJ1145" s="93"/>
      <c r="DK1145" s="110"/>
      <c r="DL1145" s="118"/>
      <c r="DM1145" s="93"/>
      <c r="DN1145" s="93"/>
      <c r="DO1145" s="110"/>
      <c r="DP1145" s="118"/>
      <c r="DQ1145" s="93"/>
      <c r="DR1145" s="93"/>
      <c r="DS1145" s="110"/>
      <c r="DT1145" s="118"/>
      <c r="DU1145" s="93"/>
      <c r="DV1145" s="93"/>
      <c r="DW1145" s="110"/>
      <c r="DX1145" s="118"/>
      <c r="DY1145" s="93"/>
      <c r="DZ1145" s="93"/>
      <c r="EA1145" s="110"/>
      <c r="EB1145" s="118"/>
      <c r="EC1145" s="93"/>
      <c r="ED1145" s="93"/>
      <c r="EE1145" s="110"/>
      <c r="EF1145" s="118"/>
      <c r="EG1145" s="93"/>
      <c r="EH1145" s="93"/>
      <c r="EI1145" s="110"/>
      <c r="EJ1145" s="118"/>
      <c r="EK1145" s="93"/>
      <c r="EL1145" s="93"/>
      <c r="EM1145" s="110"/>
      <c r="EN1145" s="118"/>
      <c r="EO1145" s="93"/>
      <c r="EP1145" s="93"/>
      <c r="EQ1145" s="110"/>
      <c r="ER1145" s="118"/>
      <c r="ES1145" s="93"/>
      <c r="ET1145" s="93"/>
      <c r="EU1145" s="110"/>
      <c r="EV1145" s="118"/>
      <c r="EW1145" s="93"/>
      <c r="EX1145" s="93"/>
      <c r="EY1145" s="110"/>
      <c r="EZ1145" s="118"/>
      <c r="FA1145" s="93"/>
      <c r="FB1145" s="93"/>
      <c r="FC1145" s="110"/>
      <c r="FD1145" s="118"/>
      <c r="FE1145" s="93"/>
      <c r="FF1145" s="93"/>
      <c r="FG1145" s="110"/>
      <c r="FH1145" s="118"/>
      <c r="FI1145" s="93"/>
      <c r="FJ1145" s="93"/>
      <c r="FK1145" s="110"/>
      <c r="FL1145" s="118"/>
      <c r="FM1145" s="93"/>
      <c r="FN1145" s="93"/>
      <c r="FO1145" s="110"/>
      <c r="FP1145" s="118"/>
      <c r="FQ1145" s="93"/>
      <c r="FR1145" s="93"/>
      <c r="FS1145" s="110"/>
      <c r="FT1145" s="118"/>
      <c r="FU1145" s="93"/>
      <c r="FV1145" s="93"/>
      <c r="FW1145" s="110"/>
      <c r="FX1145" s="118"/>
      <c r="FY1145" s="93"/>
      <c r="FZ1145" s="93"/>
      <c r="GA1145" s="110"/>
      <c r="GB1145" s="118"/>
      <c r="GC1145" s="93"/>
      <c r="GD1145" s="93"/>
      <c r="GE1145" s="110"/>
      <c r="GF1145" s="118"/>
      <c r="GG1145" s="93"/>
      <c r="GH1145" s="93"/>
      <c r="GI1145" s="110"/>
      <c r="GJ1145" s="118"/>
      <c r="GK1145" s="93"/>
      <c r="GL1145" s="93"/>
      <c r="GM1145" s="110"/>
      <c r="GN1145" s="118"/>
      <c r="GO1145" s="93"/>
      <c r="GP1145" s="93"/>
      <c r="GQ1145" s="110"/>
    </row>
    <row r="1146" spans="1:199" ht="15.75" x14ac:dyDescent="0.25">
      <c r="A1146">
        <f t="shared" si="746"/>
        <v>1</v>
      </c>
      <c r="B1146">
        <f t="shared" si="747"/>
        <v>1900</v>
      </c>
      <c r="D1146" s="93"/>
      <c r="E1146" s="93"/>
      <c r="F1146" s="93"/>
      <c r="G1146" s="110"/>
      <c r="H1146" s="118"/>
      <c r="I1146" s="93"/>
      <c r="J1146" s="93"/>
      <c r="K1146" s="110"/>
      <c r="L1146" s="118"/>
      <c r="M1146" s="93"/>
      <c r="N1146" s="93"/>
      <c r="O1146" s="110"/>
      <c r="P1146" s="118"/>
      <c r="Q1146" s="93"/>
      <c r="R1146" s="93"/>
      <c r="S1146" s="110"/>
      <c r="T1146" s="118"/>
      <c r="U1146" s="93"/>
      <c r="V1146" s="93"/>
      <c r="W1146" s="110"/>
      <c r="X1146" s="118"/>
      <c r="Y1146" s="93"/>
      <c r="Z1146" s="93"/>
      <c r="AA1146" s="110"/>
      <c r="AB1146" s="118"/>
      <c r="AC1146" s="93"/>
      <c r="AD1146" s="93"/>
      <c r="AE1146" s="110"/>
      <c r="AF1146" s="118"/>
      <c r="AG1146" s="93"/>
      <c r="AH1146" s="93"/>
      <c r="AI1146" s="110"/>
      <c r="AJ1146" s="118"/>
      <c r="AK1146" s="93"/>
      <c r="AL1146" s="93"/>
      <c r="AM1146" s="110"/>
      <c r="AN1146" s="118"/>
      <c r="AO1146" s="93"/>
      <c r="AP1146" s="93"/>
      <c r="AQ1146" s="110"/>
      <c r="AR1146" s="118"/>
      <c r="AS1146" s="93"/>
      <c r="AT1146" s="93"/>
      <c r="AU1146" s="110"/>
      <c r="AV1146" s="118"/>
      <c r="AW1146" s="93"/>
      <c r="AX1146" s="93"/>
      <c r="AY1146" s="110"/>
      <c r="AZ1146" s="118"/>
      <c r="BA1146" s="93"/>
      <c r="BB1146" s="93"/>
      <c r="BC1146" s="110"/>
      <c r="BD1146" s="118"/>
      <c r="BE1146" s="93"/>
      <c r="BF1146" s="93"/>
      <c r="BG1146" s="110"/>
      <c r="BH1146" s="118"/>
      <c r="BI1146" s="93"/>
      <c r="BJ1146" s="93"/>
      <c r="BK1146" s="110"/>
      <c r="BL1146" s="118"/>
      <c r="BM1146" s="93"/>
      <c r="BN1146" s="93"/>
      <c r="BO1146" s="110"/>
      <c r="BP1146" s="118"/>
      <c r="BQ1146" s="93"/>
      <c r="BR1146" s="93"/>
      <c r="BS1146" s="110"/>
      <c r="BT1146" s="118"/>
      <c r="BU1146" s="93"/>
      <c r="BV1146" s="93"/>
      <c r="BW1146" s="110"/>
      <c r="BX1146" s="118"/>
      <c r="BY1146" s="93"/>
      <c r="BZ1146" s="93"/>
      <c r="CA1146" s="110"/>
      <c r="CB1146" s="118"/>
      <c r="CC1146" s="93"/>
      <c r="CD1146" s="93"/>
      <c r="CE1146" s="110"/>
      <c r="CF1146" s="118"/>
      <c r="CG1146" s="93"/>
      <c r="CH1146" s="93"/>
      <c r="CI1146" s="110"/>
      <c r="CJ1146" s="118"/>
      <c r="CK1146" s="93"/>
      <c r="CL1146" s="93"/>
      <c r="CM1146" s="110"/>
      <c r="CN1146" s="118"/>
      <c r="CO1146" s="93"/>
      <c r="CP1146" s="93"/>
      <c r="CQ1146" s="110"/>
      <c r="CR1146" s="118"/>
      <c r="CS1146" s="93"/>
      <c r="CT1146" s="93"/>
      <c r="CU1146" s="110"/>
      <c r="CV1146" s="118"/>
      <c r="CW1146" s="93"/>
      <c r="CX1146" s="93"/>
      <c r="CY1146" s="110"/>
      <c r="CZ1146" s="118"/>
      <c r="DA1146" s="93"/>
      <c r="DB1146" s="93"/>
      <c r="DC1146" s="110"/>
      <c r="DD1146" s="118"/>
      <c r="DE1146" s="93"/>
      <c r="DF1146" s="93"/>
      <c r="DG1146" s="110"/>
      <c r="DH1146" s="118"/>
      <c r="DI1146" s="93"/>
      <c r="DJ1146" s="93"/>
      <c r="DK1146" s="110"/>
      <c r="DL1146" s="118"/>
      <c r="DM1146" s="93"/>
      <c r="DN1146" s="93"/>
      <c r="DO1146" s="110"/>
      <c r="DP1146" s="118"/>
      <c r="DQ1146" s="93"/>
      <c r="DR1146" s="93"/>
      <c r="DS1146" s="110"/>
      <c r="DT1146" s="118"/>
      <c r="DU1146" s="93"/>
      <c r="DV1146" s="93"/>
      <c r="DW1146" s="110"/>
      <c r="DX1146" s="118"/>
      <c r="DY1146" s="93"/>
      <c r="DZ1146" s="93"/>
      <c r="EA1146" s="110"/>
      <c r="EB1146" s="118"/>
      <c r="EC1146" s="93"/>
      <c r="ED1146" s="93"/>
      <c r="EE1146" s="110"/>
      <c r="EF1146" s="118"/>
      <c r="EG1146" s="93"/>
      <c r="EH1146" s="93"/>
      <c r="EI1146" s="110"/>
      <c r="EJ1146" s="118"/>
      <c r="EK1146" s="93"/>
      <c r="EL1146" s="93"/>
      <c r="EM1146" s="110"/>
      <c r="EN1146" s="118"/>
      <c r="EO1146" s="93"/>
      <c r="EP1146" s="93"/>
      <c r="EQ1146" s="110"/>
      <c r="ER1146" s="118"/>
      <c r="ES1146" s="93"/>
      <c r="ET1146" s="93"/>
      <c r="EU1146" s="110"/>
      <c r="EV1146" s="118"/>
      <c r="EW1146" s="93"/>
      <c r="EX1146" s="93"/>
      <c r="EY1146" s="110"/>
      <c r="EZ1146" s="118"/>
      <c r="FA1146" s="93"/>
      <c r="FB1146" s="93"/>
      <c r="FC1146" s="110"/>
      <c r="FD1146" s="118"/>
      <c r="FE1146" s="93"/>
      <c r="FF1146" s="93"/>
      <c r="FG1146" s="110"/>
      <c r="FH1146" s="118"/>
      <c r="FI1146" s="93"/>
      <c r="FJ1146" s="93"/>
      <c r="FK1146" s="110"/>
      <c r="FL1146" s="118"/>
      <c r="FM1146" s="93"/>
      <c r="FN1146" s="93"/>
      <c r="FO1146" s="110"/>
      <c r="FP1146" s="118"/>
      <c r="FQ1146" s="93"/>
      <c r="FR1146" s="93"/>
      <c r="FS1146" s="110"/>
      <c r="FT1146" s="118"/>
      <c r="FU1146" s="93"/>
      <c r="FV1146" s="93"/>
      <c r="FW1146" s="110"/>
      <c r="FX1146" s="118"/>
      <c r="FY1146" s="93"/>
      <c r="FZ1146" s="93"/>
      <c r="GA1146" s="110"/>
      <c r="GB1146" s="118"/>
      <c r="GC1146" s="93"/>
      <c r="GD1146" s="93"/>
      <c r="GE1146" s="110"/>
      <c r="GF1146" s="118"/>
      <c r="GG1146" s="93"/>
      <c r="GH1146" s="93"/>
      <c r="GI1146" s="110"/>
      <c r="GJ1146" s="118"/>
      <c r="GK1146" s="93"/>
      <c r="GL1146" s="93"/>
      <c r="GM1146" s="110"/>
      <c r="GN1146" s="118"/>
      <c r="GO1146" s="93"/>
      <c r="GP1146" s="93"/>
      <c r="GQ1146" s="110"/>
    </row>
    <row r="1147" spans="1:199" ht="15.75" x14ac:dyDescent="0.25">
      <c r="A1147">
        <f t="shared" si="746"/>
        <v>1</v>
      </c>
      <c r="B1147">
        <f t="shared" si="747"/>
        <v>1900</v>
      </c>
      <c r="D1147" s="93"/>
      <c r="E1147" s="93"/>
      <c r="F1147" s="93"/>
      <c r="G1147" s="110"/>
      <c r="H1147" s="118"/>
      <c r="I1147" s="93"/>
      <c r="J1147" s="93"/>
      <c r="K1147" s="110"/>
      <c r="L1147" s="118"/>
      <c r="M1147" s="93"/>
      <c r="N1147" s="93"/>
      <c r="O1147" s="110"/>
      <c r="P1147" s="118"/>
      <c r="Q1147" s="93"/>
      <c r="R1147" s="93"/>
      <c r="S1147" s="110"/>
      <c r="T1147" s="118"/>
      <c r="U1147" s="93"/>
      <c r="V1147" s="93"/>
      <c r="W1147" s="110"/>
      <c r="X1147" s="118"/>
      <c r="Y1147" s="93"/>
      <c r="Z1147" s="93"/>
      <c r="AA1147" s="110"/>
      <c r="AB1147" s="118"/>
      <c r="AC1147" s="93"/>
      <c r="AD1147" s="93"/>
      <c r="AE1147" s="110"/>
      <c r="AF1147" s="118"/>
      <c r="AG1147" s="93"/>
      <c r="AH1147" s="93"/>
      <c r="AI1147" s="110"/>
      <c r="AJ1147" s="118"/>
      <c r="AK1147" s="93"/>
      <c r="AL1147" s="93"/>
      <c r="AM1147" s="110"/>
      <c r="AN1147" s="118"/>
      <c r="AO1147" s="93"/>
      <c r="AP1147" s="93"/>
      <c r="AQ1147" s="110"/>
      <c r="AR1147" s="118"/>
      <c r="AS1147" s="93"/>
      <c r="AT1147" s="93"/>
      <c r="AU1147" s="110"/>
      <c r="AV1147" s="118"/>
      <c r="AW1147" s="93"/>
      <c r="AX1147" s="93"/>
      <c r="AY1147" s="110"/>
      <c r="AZ1147" s="118"/>
      <c r="BA1147" s="93"/>
      <c r="BB1147" s="93"/>
      <c r="BC1147" s="110"/>
      <c r="BD1147" s="118"/>
      <c r="BE1147" s="93"/>
      <c r="BF1147" s="93"/>
      <c r="BG1147" s="110"/>
      <c r="BH1147" s="118"/>
      <c r="BI1147" s="93"/>
      <c r="BJ1147" s="93"/>
      <c r="BK1147" s="110"/>
      <c r="BL1147" s="118"/>
      <c r="BM1147" s="93"/>
      <c r="BN1147" s="93"/>
      <c r="BO1147" s="110"/>
      <c r="BP1147" s="118"/>
      <c r="BQ1147" s="93"/>
      <c r="BR1147" s="93"/>
      <c r="BS1147" s="110"/>
      <c r="BT1147" s="118"/>
      <c r="BU1147" s="93"/>
      <c r="BV1147" s="93"/>
      <c r="BW1147" s="110"/>
      <c r="BX1147" s="118"/>
      <c r="BY1147" s="93"/>
      <c r="BZ1147" s="93"/>
      <c r="CA1147" s="110"/>
      <c r="CB1147" s="118"/>
      <c r="CC1147" s="93"/>
      <c r="CD1147" s="93"/>
      <c r="CE1147" s="110"/>
      <c r="CF1147" s="118"/>
      <c r="CG1147" s="93"/>
      <c r="CH1147" s="93"/>
      <c r="CI1147" s="110"/>
      <c r="CJ1147" s="118"/>
      <c r="CK1147" s="93"/>
      <c r="CL1147" s="93"/>
      <c r="CM1147" s="110"/>
      <c r="CN1147" s="118"/>
      <c r="CO1147" s="93"/>
      <c r="CP1147" s="93"/>
      <c r="CQ1147" s="110"/>
      <c r="CR1147" s="118"/>
      <c r="CS1147" s="93"/>
      <c r="CT1147" s="93"/>
      <c r="CU1147" s="110"/>
      <c r="CV1147" s="118"/>
      <c r="CW1147" s="93"/>
      <c r="CX1147" s="93"/>
      <c r="CY1147" s="110"/>
      <c r="CZ1147" s="118"/>
      <c r="DA1147" s="93"/>
      <c r="DB1147" s="93"/>
      <c r="DC1147" s="110"/>
      <c r="DD1147" s="118"/>
      <c r="DE1147" s="93"/>
      <c r="DF1147" s="93"/>
      <c r="DG1147" s="110"/>
      <c r="DH1147" s="118"/>
      <c r="DI1147" s="93"/>
      <c r="DJ1147" s="93"/>
      <c r="DK1147" s="110"/>
      <c r="DL1147" s="118"/>
      <c r="DM1147" s="93"/>
      <c r="DN1147" s="93"/>
      <c r="DO1147" s="110"/>
      <c r="DP1147" s="118"/>
      <c r="DQ1147" s="93"/>
      <c r="DR1147" s="93"/>
      <c r="DS1147" s="110"/>
      <c r="DT1147" s="118"/>
      <c r="DU1147" s="93"/>
      <c r="DV1147" s="93"/>
      <c r="DW1147" s="110"/>
      <c r="DX1147" s="118"/>
      <c r="DY1147" s="93"/>
      <c r="DZ1147" s="93"/>
      <c r="EA1147" s="110"/>
      <c r="EB1147" s="118"/>
      <c r="EC1147" s="93"/>
      <c r="ED1147" s="93"/>
      <c r="EE1147" s="110"/>
      <c r="EF1147" s="118"/>
      <c r="EG1147" s="93"/>
      <c r="EH1147" s="93"/>
      <c r="EI1147" s="110"/>
      <c r="EJ1147" s="118"/>
      <c r="EK1147" s="93"/>
      <c r="EL1147" s="93"/>
      <c r="EM1147" s="110"/>
      <c r="EN1147" s="118"/>
      <c r="EO1147" s="93"/>
      <c r="EP1147" s="93"/>
      <c r="EQ1147" s="110"/>
      <c r="ER1147" s="118"/>
      <c r="ES1147" s="93"/>
      <c r="ET1147" s="93"/>
      <c r="EU1147" s="110"/>
      <c r="EV1147" s="118"/>
      <c r="EW1147" s="93"/>
      <c r="EX1147" s="93"/>
      <c r="EY1147" s="110"/>
      <c r="EZ1147" s="118"/>
      <c r="FA1147" s="93"/>
      <c r="FB1147" s="93"/>
      <c r="FC1147" s="110"/>
      <c r="FD1147" s="118"/>
      <c r="FE1147" s="93"/>
      <c r="FF1147" s="93"/>
      <c r="FG1147" s="110"/>
      <c r="FH1147" s="118"/>
      <c r="FI1147" s="93"/>
      <c r="FJ1147" s="93"/>
      <c r="FK1147" s="110"/>
      <c r="FL1147" s="118"/>
      <c r="FM1147" s="93"/>
      <c r="FN1147" s="93"/>
      <c r="FO1147" s="110"/>
      <c r="FP1147" s="118"/>
      <c r="FQ1147" s="93"/>
      <c r="FR1147" s="93"/>
      <c r="FS1147" s="110"/>
      <c r="FT1147" s="118"/>
      <c r="FU1147" s="93"/>
      <c r="FV1147" s="93"/>
      <c r="FW1147" s="110"/>
      <c r="FX1147" s="118"/>
      <c r="FY1147" s="93"/>
      <c r="FZ1147" s="93"/>
      <c r="GA1147" s="110"/>
      <c r="GB1147" s="118"/>
      <c r="GC1147" s="93"/>
      <c r="GD1147" s="93"/>
      <c r="GE1147" s="110"/>
      <c r="GF1147" s="118"/>
      <c r="GG1147" s="93"/>
      <c r="GH1147" s="93"/>
      <c r="GI1147" s="110"/>
      <c r="GJ1147" s="118"/>
      <c r="GK1147" s="93"/>
      <c r="GL1147" s="93"/>
      <c r="GM1147" s="110"/>
      <c r="GN1147" s="118"/>
      <c r="GO1147" s="93"/>
      <c r="GP1147" s="93"/>
      <c r="GQ1147" s="110"/>
    </row>
    <row r="1148" spans="1:199" ht="15.75" x14ac:dyDescent="0.25">
      <c r="A1148">
        <f t="shared" si="746"/>
        <v>1</v>
      </c>
      <c r="B1148">
        <f t="shared" si="747"/>
        <v>1900</v>
      </c>
      <c r="D1148" s="93"/>
      <c r="E1148" s="93"/>
      <c r="F1148" s="93"/>
      <c r="G1148" s="110"/>
      <c r="H1148" s="118"/>
      <c r="I1148" s="93"/>
      <c r="J1148" s="93"/>
      <c r="K1148" s="110"/>
      <c r="L1148" s="118"/>
      <c r="M1148" s="93"/>
      <c r="N1148" s="93"/>
      <c r="O1148" s="110"/>
      <c r="P1148" s="118"/>
      <c r="Q1148" s="93"/>
      <c r="R1148" s="93"/>
      <c r="S1148" s="110"/>
      <c r="T1148" s="118"/>
      <c r="U1148" s="93"/>
      <c r="V1148" s="93"/>
      <c r="W1148" s="110"/>
      <c r="X1148" s="118"/>
      <c r="Y1148" s="93"/>
      <c r="Z1148" s="93"/>
      <c r="AA1148" s="110"/>
      <c r="AB1148" s="118"/>
      <c r="AC1148" s="93"/>
      <c r="AD1148" s="93"/>
      <c r="AE1148" s="110"/>
      <c r="AF1148" s="118"/>
      <c r="AG1148" s="93"/>
      <c r="AH1148" s="93"/>
      <c r="AI1148" s="110"/>
      <c r="AJ1148" s="118"/>
      <c r="AK1148" s="93"/>
      <c r="AL1148" s="93"/>
      <c r="AM1148" s="110"/>
      <c r="AN1148" s="118"/>
      <c r="AO1148" s="93"/>
      <c r="AP1148" s="93"/>
      <c r="AQ1148" s="110"/>
      <c r="AR1148" s="118"/>
      <c r="AS1148" s="93"/>
      <c r="AT1148" s="93"/>
      <c r="AU1148" s="110"/>
      <c r="AV1148" s="118"/>
      <c r="AW1148" s="93"/>
      <c r="AX1148" s="93"/>
      <c r="AY1148" s="110"/>
      <c r="AZ1148" s="118"/>
      <c r="BA1148" s="93"/>
      <c r="BB1148" s="93"/>
      <c r="BC1148" s="110"/>
      <c r="BD1148" s="118"/>
      <c r="BE1148" s="93"/>
      <c r="BF1148" s="93"/>
      <c r="BG1148" s="110"/>
      <c r="BH1148" s="118"/>
      <c r="BI1148" s="93"/>
      <c r="BJ1148" s="93"/>
      <c r="BK1148" s="110"/>
      <c r="BL1148" s="118"/>
      <c r="BM1148" s="93"/>
      <c r="BN1148" s="93"/>
      <c r="BO1148" s="110"/>
      <c r="BP1148" s="118"/>
      <c r="BQ1148" s="93"/>
      <c r="BR1148" s="93"/>
      <c r="BS1148" s="110"/>
      <c r="BT1148" s="118"/>
      <c r="BU1148" s="93"/>
      <c r="BV1148" s="93"/>
      <c r="BW1148" s="110"/>
      <c r="BX1148" s="118"/>
      <c r="BY1148" s="93"/>
      <c r="BZ1148" s="93"/>
      <c r="CA1148" s="110"/>
      <c r="CB1148" s="118"/>
      <c r="CC1148" s="93"/>
      <c r="CD1148" s="93"/>
      <c r="CE1148" s="110"/>
      <c r="CF1148" s="118"/>
      <c r="CG1148" s="93"/>
      <c r="CH1148" s="93"/>
      <c r="CI1148" s="110"/>
      <c r="CJ1148" s="118"/>
      <c r="CK1148" s="93"/>
      <c r="CL1148" s="93"/>
      <c r="CM1148" s="110"/>
      <c r="CN1148" s="118"/>
      <c r="CO1148" s="93"/>
      <c r="CP1148" s="93"/>
      <c r="CQ1148" s="110"/>
      <c r="CR1148" s="118"/>
      <c r="CS1148" s="93"/>
      <c r="CT1148" s="93"/>
      <c r="CU1148" s="110"/>
      <c r="CV1148" s="118"/>
      <c r="CW1148" s="93"/>
      <c r="CX1148" s="93"/>
      <c r="CY1148" s="110"/>
      <c r="CZ1148" s="118"/>
      <c r="DA1148" s="93"/>
      <c r="DB1148" s="93"/>
      <c r="DC1148" s="110"/>
      <c r="DD1148" s="118"/>
      <c r="DE1148" s="93"/>
      <c r="DF1148" s="93"/>
      <c r="DG1148" s="110"/>
      <c r="DH1148" s="118"/>
      <c r="DI1148" s="93"/>
      <c r="DJ1148" s="93"/>
      <c r="DK1148" s="110"/>
      <c r="DL1148" s="118"/>
      <c r="DM1148" s="93"/>
      <c r="DN1148" s="93"/>
      <c r="DO1148" s="110"/>
      <c r="DP1148" s="118"/>
      <c r="DQ1148" s="93"/>
      <c r="DR1148" s="93"/>
      <c r="DS1148" s="110"/>
      <c r="DT1148" s="118"/>
      <c r="DU1148" s="93"/>
      <c r="DV1148" s="93"/>
      <c r="DW1148" s="110"/>
      <c r="DX1148" s="118"/>
      <c r="DY1148" s="93"/>
      <c r="DZ1148" s="93"/>
      <c r="EA1148" s="110"/>
      <c r="EB1148" s="118"/>
      <c r="EC1148" s="93"/>
      <c r="ED1148" s="93"/>
      <c r="EE1148" s="110"/>
      <c r="EF1148" s="118"/>
      <c r="EG1148" s="93"/>
      <c r="EH1148" s="93"/>
      <c r="EI1148" s="110"/>
      <c r="EJ1148" s="118"/>
      <c r="EK1148" s="93"/>
      <c r="EL1148" s="93"/>
      <c r="EM1148" s="110"/>
      <c r="EN1148" s="118"/>
      <c r="EO1148" s="93"/>
      <c r="EP1148" s="93"/>
      <c r="EQ1148" s="110"/>
      <c r="ER1148" s="118"/>
      <c r="ES1148" s="93"/>
      <c r="ET1148" s="93"/>
      <c r="EU1148" s="110"/>
      <c r="EV1148" s="118"/>
      <c r="EW1148" s="93"/>
      <c r="EX1148" s="93"/>
      <c r="EY1148" s="110"/>
      <c r="EZ1148" s="118"/>
      <c r="FA1148" s="93"/>
      <c r="FB1148" s="93"/>
      <c r="FC1148" s="110"/>
      <c r="FD1148" s="118"/>
      <c r="FE1148" s="93"/>
      <c r="FF1148" s="93"/>
      <c r="FG1148" s="110"/>
      <c r="FH1148" s="118"/>
      <c r="FI1148" s="93"/>
      <c r="FJ1148" s="93"/>
      <c r="FK1148" s="110"/>
      <c r="FL1148" s="118"/>
      <c r="FM1148" s="93"/>
      <c r="FN1148" s="93"/>
      <c r="FO1148" s="110"/>
      <c r="FP1148" s="118"/>
      <c r="FQ1148" s="93"/>
      <c r="FR1148" s="93"/>
      <c r="FS1148" s="110"/>
      <c r="FT1148" s="118"/>
      <c r="FU1148" s="93"/>
      <c r="FV1148" s="93"/>
      <c r="FW1148" s="110"/>
      <c r="FX1148" s="118"/>
      <c r="FY1148" s="93"/>
      <c r="FZ1148" s="93"/>
      <c r="GA1148" s="110"/>
      <c r="GB1148" s="118"/>
      <c r="GC1148" s="93"/>
      <c r="GD1148" s="93"/>
      <c r="GE1148" s="110"/>
      <c r="GF1148" s="118"/>
      <c r="GG1148" s="93"/>
      <c r="GH1148" s="93"/>
      <c r="GI1148" s="110"/>
      <c r="GJ1148" s="118"/>
      <c r="GK1148" s="93"/>
      <c r="GL1148" s="93"/>
      <c r="GM1148" s="110"/>
      <c r="GN1148" s="118"/>
      <c r="GO1148" s="93"/>
      <c r="GP1148" s="93"/>
      <c r="GQ1148" s="110"/>
    </row>
    <row r="1149" spans="1:199" ht="15.75" x14ac:dyDescent="0.25">
      <c r="A1149">
        <f t="shared" si="746"/>
        <v>1</v>
      </c>
      <c r="B1149">
        <f t="shared" si="747"/>
        <v>1900</v>
      </c>
      <c r="D1149" s="93"/>
      <c r="E1149" s="93"/>
      <c r="F1149" s="93"/>
      <c r="G1149" s="110"/>
      <c r="H1149" s="118"/>
      <c r="I1149" s="93"/>
      <c r="J1149" s="93"/>
      <c r="K1149" s="110"/>
      <c r="L1149" s="118"/>
      <c r="M1149" s="93"/>
      <c r="N1149" s="93"/>
      <c r="O1149" s="110"/>
      <c r="P1149" s="118"/>
      <c r="Q1149" s="93"/>
      <c r="R1149" s="93"/>
      <c r="S1149" s="110"/>
      <c r="T1149" s="118"/>
      <c r="U1149" s="93"/>
      <c r="V1149" s="93"/>
      <c r="W1149" s="110"/>
      <c r="X1149" s="118"/>
      <c r="Y1149" s="93"/>
      <c r="Z1149" s="93"/>
      <c r="AA1149" s="110"/>
      <c r="AB1149" s="118"/>
      <c r="AC1149" s="93"/>
      <c r="AD1149" s="93"/>
      <c r="AE1149" s="110"/>
      <c r="AF1149" s="118"/>
      <c r="AG1149" s="93"/>
      <c r="AH1149" s="93"/>
      <c r="AI1149" s="110"/>
      <c r="AJ1149" s="118"/>
      <c r="AK1149" s="93"/>
      <c r="AL1149" s="93"/>
      <c r="AM1149" s="110"/>
      <c r="AN1149" s="118"/>
      <c r="AO1149" s="93"/>
      <c r="AP1149" s="93"/>
      <c r="AQ1149" s="110"/>
      <c r="AR1149" s="118"/>
      <c r="AS1149" s="93"/>
      <c r="AT1149" s="93"/>
      <c r="AU1149" s="110"/>
      <c r="AV1149" s="118"/>
      <c r="AW1149" s="93"/>
      <c r="AX1149" s="93"/>
      <c r="AY1149" s="110"/>
      <c r="AZ1149" s="118"/>
      <c r="BA1149" s="93"/>
      <c r="BB1149" s="93"/>
      <c r="BC1149" s="110"/>
      <c r="BD1149" s="118"/>
      <c r="BE1149" s="93"/>
      <c r="BF1149" s="93"/>
      <c r="BG1149" s="110"/>
      <c r="BH1149" s="118"/>
      <c r="BI1149" s="93"/>
      <c r="BJ1149" s="93"/>
      <c r="BK1149" s="110"/>
      <c r="BL1149" s="118"/>
      <c r="BM1149" s="93"/>
      <c r="BN1149" s="93"/>
      <c r="BO1149" s="110"/>
      <c r="BP1149" s="118"/>
      <c r="BQ1149" s="93"/>
      <c r="BR1149" s="93"/>
      <c r="BS1149" s="110"/>
      <c r="BT1149" s="118"/>
      <c r="BU1149" s="93"/>
      <c r="BV1149" s="93"/>
      <c r="BW1149" s="110"/>
      <c r="BX1149" s="118"/>
      <c r="BY1149" s="93"/>
      <c r="BZ1149" s="93"/>
      <c r="CA1149" s="110"/>
      <c r="CB1149" s="118"/>
      <c r="CC1149" s="93"/>
      <c r="CD1149" s="93"/>
      <c r="CE1149" s="110"/>
      <c r="CF1149" s="118"/>
      <c r="CG1149" s="93"/>
      <c r="CH1149" s="93"/>
      <c r="CI1149" s="110"/>
      <c r="CJ1149" s="118"/>
      <c r="CK1149" s="93"/>
      <c r="CL1149" s="93"/>
      <c r="CM1149" s="110"/>
      <c r="CN1149" s="118"/>
      <c r="CO1149" s="93"/>
      <c r="CP1149" s="93"/>
      <c r="CQ1149" s="110"/>
      <c r="CR1149" s="118"/>
      <c r="CS1149" s="93"/>
      <c r="CT1149" s="93"/>
      <c r="CU1149" s="110"/>
      <c r="CV1149" s="118"/>
      <c r="CW1149" s="93"/>
      <c r="CX1149" s="93"/>
      <c r="CY1149" s="110"/>
      <c r="CZ1149" s="118"/>
      <c r="DA1149" s="93"/>
      <c r="DB1149" s="93"/>
      <c r="DC1149" s="110"/>
      <c r="DD1149" s="118"/>
      <c r="DE1149" s="93"/>
      <c r="DF1149" s="93"/>
      <c r="DG1149" s="110"/>
      <c r="DH1149" s="118"/>
      <c r="DI1149" s="93"/>
      <c r="DJ1149" s="93"/>
      <c r="DK1149" s="110"/>
      <c r="DL1149" s="118"/>
      <c r="DM1149" s="93"/>
      <c r="DN1149" s="93"/>
      <c r="DO1149" s="110"/>
      <c r="DP1149" s="118"/>
      <c r="DQ1149" s="93"/>
      <c r="DR1149" s="93"/>
      <c r="DS1149" s="110"/>
      <c r="DT1149" s="118"/>
      <c r="DU1149" s="93"/>
      <c r="DV1149" s="93"/>
      <c r="DW1149" s="110"/>
      <c r="DX1149" s="118"/>
      <c r="DY1149" s="93"/>
      <c r="DZ1149" s="93"/>
      <c r="EA1149" s="110"/>
      <c r="EB1149" s="118"/>
      <c r="EC1149" s="93"/>
      <c r="ED1149" s="93"/>
      <c r="EE1149" s="110"/>
      <c r="EF1149" s="118"/>
      <c r="EG1149" s="93"/>
      <c r="EH1149" s="93"/>
      <c r="EI1149" s="110"/>
      <c r="EJ1149" s="118"/>
      <c r="EK1149" s="93"/>
      <c r="EL1149" s="93"/>
      <c r="EM1149" s="110"/>
      <c r="EN1149" s="118"/>
      <c r="EO1149" s="93"/>
      <c r="EP1149" s="93"/>
      <c r="EQ1149" s="110"/>
      <c r="ER1149" s="118"/>
      <c r="ES1149" s="93"/>
      <c r="ET1149" s="93"/>
      <c r="EU1149" s="110"/>
      <c r="EV1149" s="118"/>
      <c r="EW1149" s="93"/>
      <c r="EX1149" s="93"/>
      <c r="EY1149" s="110"/>
      <c r="EZ1149" s="118"/>
      <c r="FA1149" s="93"/>
      <c r="FB1149" s="93"/>
      <c r="FC1149" s="110"/>
      <c r="FD1149" s="118"/>
      <c r="FE1149" s="93"/>
      <c r="FF1149" s="93"/>
      <c r="FG1149" s="110"/>
      <c r="FH1149" s="118"/>
      <c r="FI1149" s="93"/>
      <c r="FJ1149" s="93"/>
      <c r="FK1149" s="110"/>
      <c r="FL1149" s="118"/>
      <c r="FM1149" s="93"/>
      <c r="FN1149" s="93"/>
      <c r="FO1149" s="110"/>
      <c r="FP1149" s="118"/>
      <c r="FQ1149" s="93"/>
      <c r="FR1149" s="93"/>
      <c r="FS1149" s="110"/>
      <c r="FT1149" s="118"/>
      <c r="FU1149" s="93"/>
      <c r="FV1149" s="93"/>
      <c r="FW1149" s="110"/>
      <c r="FX1149" s="118"/>
      <c r="FY1149" s="93"/>
      <c r="FZ1149" s="93"/>
      <c r="GA1149" s="110"/>
      <c r="GB1149" s="118"/>
      <c r="GC1149" s="93"/>
      <c r="GD1149" s="93"/>
      <c r="GE1149" s="110"/>
      <c r="GF1149" s="118"/>
      <c r="GG1149" s="93"/>
      <c r="GH1149" s="93"/>
      <c r="GI1149" s="110"/>
      <c r="GJ1149" s="118"/>
      <c r="GK1149" s="93"/>
      <c r="GL1149" s="93"/>
      <c r="GM1149" s="110"/>
      <c r="GN1149" s="118"/>
      <c r="GO1149" s="93"/>
      <c r="GP1149" s="93"/>
      <c r="GQ1149" s="110"/>
    </row>
    <row r="1150" spans="1:199" ht="15.75" x14ac:dyDescent="0.25">
      <c r="A1150">
        <f t="shared" si="746"/>
        <v>1</v>
      </c>
      <c r="B1150">
        <f t="shared" si="747"/>
        <v>1900</v>
      </c>
      <c r="D1150" s="93"/>
      <c r="E1150" s="93"/>
      <c r="F1150" s="93"/>
      <c r="G1150" s="110"/>
      <c r="H1150" s="118"/>
      <c r="I1150" s="93"/>
      <c r="J1150" s="93"/>
      <c r="K1150" s="110"/>
      <c r="L1150" s="118"/>
      <c r="M1150" s="93"/>
      <c r="N1150" s="93"/>
      <c r="O1150" s="110"/>
      <c r="P1150" s="118"/>
      <c r="Q1150" s="93"/>
      <c r="R1150" s="93"/>
      <c r="S1150" s="110"/>
      <c r="T1150" s="118"/>
      <c r="U1150" s="93"/>
      <c r="V1150" s="93"/>
      <c r="W1150" s="110"/>
      <c r="X1150" s="118"/>
      <c r="Y1150" s="93"/>
      <c r="Z1150" s="93"/>
      <c r="AA1150" s="110"/>
      <c r="AB1150" s="118"/>
      <c r="AC1150" s="93"/>
      <c r="AD1150" s="93"/>
      <c r="AE1150" s="110"/>
      <c r="AF1150" s="118"/>
      <c r="AG1150" s="93"/>
      <c r="AH1150" s="93"/>
      <c r="AI1150" s="110"/>
      <c r="AJ1150" s="118"/>
      <c r="AK1150" s="93"/>
      <c r="AL1150" s="93"/>
      <c r="AM1150" s="110"/>
      <c r="AN1150" s="118"/>
      <c r="AO1150" s="93"/>
      <c r="AP1150" s="93"/>
      <c r="AQ1150" s="110"/>
      <c r="AR1150" s="118"/>
      <c r="AS1150" s="93"/>
      <c r="AT1150" s="93"/>
      <c r="AU1150" s="110"/>
      <c r="AV1150" s="118"/>
      <c r="AW1150" s="93"/>
      <c r="AX1150" s="93"/>
      <c r="AY1150" s="110"/>
      <c r="AZ1150" s="118"/>
      <c r="BA1150" s="93"/>
      <c r="BB1150" s="93"/>
      <c r="BC1150" s="110"/>
      <c r="BD1150" s="118"/>
      <c r="BE1150" s="93"/>
      <c r="BF1150" s="93"/>
      <c r="BG1150" s="110"/>
      <c r="BH1150" s="118"/>
      <c r="BI1150" s="93"/>
      <c r="BJ1150" s="93"/>
      <c r="BK1150" s="110"/>
      <c r="BL1150" s="118"/>
      <c r="BM1150" s="93"/>
      <c r="BN1150" s="93"/>
      <c r="BO1150" s="110"/>
      <c r="BP1150" s="118"/>
      <c r="BQ1150" s="93"/>
      <c r="BR1150" s="93"/>
      <c r="BS1150" s="110"/>
      <c r="BT1150" s="118"/>
      <c r="BU1150" s="93"/>
      <c r="BV1150" s="93"/>
      <c r="BW1150" s="110"/>
      <c r="BX1150" s="118"/>
      <c r="BY1150" s="93"/>
      <c r="BZ1150" s="93"/>
      <c r="CA1150" s="110"/>
      <c r="CB1150" s="118"/>
      <c r="CC1150" s="93"/>
      <c r="CD1150" s="93"/>
      <c r="CE1150" s="110"/>
      <c r="CF1150" s="118"/>
      <c r="CG1150" s="93"/>
      <c r="CH1150" s="93"/>
      <c r="CI1150" s="110"/>
      <c r="CJ1150" s="118"/>
      <c r="CK1150" s="93"/>
      <c r="CL1150" s="93"/>
      <c r="CM1150" s="110"/>
      <c r="CN1150" s="118"/>
      <c r="CO1150" s="93"/>
      <c r="CP1150" s="93"/>
      <c r="CQ1150" s="110"/>
      <c r="CR1150" s="118"/>
      <c r="CS1150" s="93"/>
      <c r="CT1150" s="93"/>
      <c r="CU1150" s="110"/>
      <c r="CV1150" s="118"/>
      <c r="CW1150" s="93"/>
      <c r="CX1150" s="93"/>
      <c r="CY1150" s="110"/>
      <c r="CZ1150" s="118"/>
      <c r="DA1150" s="93"/>
      <c r="DB1150" s="93"/>
      <c r="DC1150" s="110"/>
      <c r="DD1150" s="118"/>
      <c r="DE1150" s="93"/>
      <c r="DF1150" s="93"/>
      <c r="DG1150" s="110"/>
      <c r="DH1150" s="118"/>
      <c r="DI1150" s="93"/>
      <c r="DJ1150" s="93"/>
      <c r="DK1150" s="110"/>
      <c r="DL1150" s="118"/>
      <c r="DM1150" s="93"/>
      <c r="DN1150" s="93"/>
      <c r="DO1150" s="110"/>
      <c r="DP1150" s="118"/>
      <c r="DQ1150" s="93"/>
      <c r="DR1150" s="93"/>
      <c r="DS1150" s="110"/>
      <c r="DT1150" s="118"/>
      <c r="DU1150" s="93"/>
      <c r="DV1150" s="93"/>
      <c r="DW1150" s="110"/>
      <c r="DX1150" s="118"/>
      <c r="DY1150" s="93"/>
      <c r="DZ1150" s="93"/>
      <c r="EA1150" s="110"/>
      <c r="EB1150" s="118"/>
      <c r="EC1150" s="93"/>
      <c r="ED1150" s="93"/>
      <c r="EE1150" s="110"/>
      <c r="EF1150" s="118"/>
      <c r="EG1150" s="93"/>
      <c r="EH1150" s="93"/>
      <c r="EI1150" s="110"/>
      <c r="EJ1150" s="118"/>
      <c r="EK1150" s="93"/>
      <c r="EL1150" s="93"/>
      <c r="EM1150" s="110"/>
      <c r="EN1150" s="118"/>
      <c r="EO1150" s="93"/>
      <c r="EP1150" s="93"/>
      <c r="EQ1150" s="110"/>
      <c r="ER1150" s="118"/>
      <c r="ES1150" s="93"/>
      <c r="ET1150" s="93"/>
      <c r="EU1150" s="110"/>
      <c r="EV1150" s="118"/>
      <c r="EW1150" s="93"/>
      <c r="EX1150" s="93"/>
      <c r="EY1150" s="110"/>
      <c r="EZ1150" s="118"/>
      <c r="FA1150" s="93"/>
      <c r="FB1150" s="93"/>
      <c r="FC1150" s="110"/>
      <c r="FD1150" s="118"/>
      <c r="FE1150" s="93"/>
      <c r="FF1150" s="93"/>
      <c r="FG1150" s="110"/>
      <c r="FH1150" s="118"/>
      <c r="FI1150" s="93"/>
      <c r="FJ1150" s="93"/>
      <c r="FK1150" s="110"/>
      <c r="FL1150" s="118"/>
      <c r="FM1150" s="93"/>
      <c r="FN1150" s="93"/>
      <c r="FO1150" s="110"/>
      <c r="FP1150" s="118"/>
      <c r="FQ1150" s="93"/>
      <c r="FR1150" s="93"/>
      <c r="FS1150" s="110"/>
      <c r="FT1150" s="118"/>
      <c r="FU1150" s="93"/>
      <c r="FV1150" s="93"/>
      <c r="FW1150" s="110"/>
      <c r="FX1150" s="118"/>
      <c r="FY1150" s="93"/>
      <c r="FZ1150" s="93"/>
      <c r="GA1150" s="110"/>
      <c r="GB1150" s="118"/>
      <c r="GC1150" s="93"/>
      <c r="GD1150" s="93"/>
      <c r="GE1150" s="110"/>
      <c r="GF1150" s="118"/>
      <c r="GG1150" s="93"/>
      <c r="GH1150" s="93"/>
      <c r="GI1150" s="110"/>
      <c r="GJ1150" s="118"/>
      <c r="GK1150" s="93"/>
      <c r="GL1150" s="93"/>
      <c r="GM1150" s="110"/>
      <c r="GN1150" s="118"/>
      <c r="GO1150" s="93"/>
      <c r="GP1150" s="93"/>
      <c r="GQ1150" s="110"/>
    </row>
    <row r="1151" spans="1:199" ht="15.75" x14ac:dyDescent="0.25">
      <c r="A1151">
        <f t="shared" si="746"/>
        <v>1</v>
      </c>
      <c r="B1151">
        <f t="shared" si="747"/>
        <v>1900</v>
      </c>
      <c r="D1151" s="93"/>
      <c r="E1151" s="93"/>
      <c r="F1151" s="93"/>
      <c r="G1151" s="110"/>
      <c r="H1151" s="118"/>
      <c r="I1151" s="93"/>
      <c r="J1151" s="93"/>
      <c r="K1151" s="110"/>
      <c r="L1151" s="118"/>
      <c r="M1151" s="93"/>
      <c r="N1151" s="93"/>
      <c r="O1151" s="110"/>
      <c r="P1151" s="118"/>
      <c r="Q1151" s="93"/>
      <c r="R1151" s="93"/>
      <c r="S1151" s="110"/>
      <c r="T1151" s="118"/>
      <c r="U1151" s="93"/>
      <c r="V1151" s="93"/>
      <c r="W1151" s="110"/>
      <c r="X1151" s="118"/>
      <c r="Y1151" s="93"/>
      <c r="Z1151" s="93"/>
      <c r="AA1151" s="110"/>
      <c r="AB1151" s="118"/>
      <c r="AC1151" s="93"/>
      <c r="AD1151" s="93"/>
      <c r="AE1151" s="110"/>
      <c r="AF1151" s="118"/>
      <c r="AG1151" s="93"/>
      <c r="AH1151" s="93"/>
      <c r="AI1151" s="110"/>
      <c r="AJ1151" s="118"/>
      <c r="AK1151" s="93"/>
      <c r="AL1151" s="93"/>
      <c r="AM1151" s="110"/>
      <c r="AN1151" s="118"/>
      <c r="AO1151" s="93"/>
      <c r="AP1151" s="93"/>
      <c r="AQ1151" s="110"/>
      <c r="AR1151" s="118"/>
      <c r="AS1151" s="93"/>
      <c r="AT1151" s="93"/>
      <c r="AU1151" s="110"/>
      <c r="AV1151" s="118"/>
      <c r="AW1151" s="93"/>
      <c r="AX1151" s="93"/>
      <c r="AY1151" s="110"/>
      <c r="AZ1151" s="118"/>
      <c r="BA1151" s="93"/>
      <c r="BB1151" s="93"/>
      <c r="BC1151" s="110"/>
      <c r="BD1151" s="118"/>
      <c r="BE1151" s="93"/>
      <c r="BF1151" s="93"/>
      <c r="BG1151" s="110"/>
      <c r="BH1151" s="118"/>
      <c r="BI1151" s="93"/>
      <c r="BJ1151" s="93"/>
      <c r="BK1151" s="110"/>
      <c r="BL1151" s="118"/>
      <c r="BM1151" s="93"/>
      <c r="BN1151" s="93"/>
      <c r="BO1151" s="110"/>
      <c r="BP1151" s="118"/>
      <c r="BQ1151" s="93"/>
      <c r="BR1151" s="93"/>
      <c r="BS1151" s="110"/>
      <c r="BT1151" s="118"/>
      <c r="BU1151" s="93"/>
      <c r="BV1151" s="93"/>
      <c r="BW1151" s="110"/>
      <c r="BX1151" s="118"/>
      <c r="BY1151" s="93"/>
      <c r="BZ1151" s="93"/>
      <c r="CA1151" s="110"/>
      <c r="CB1151" s="118"/>
      <c r="CC1151" s="93"/>
      <c r="CD1151" s="93"/>
      <c r="CE1151" s="110"/>
      <c r="CF1151" s="118"/>
      <c r="CG1151" s="93"/>
      <c r="CH1151" s="93"/>
      <c r="CI1151" s="110"/>
      <c r="CJ1151" s="118"/>
      <c r="CK1151" s="93"/>
      <c r="CL1151" s="93"/>
      <c r="CM1151" s="110"/>
      <c r="CN1151" s="118"/>
      <c r="CO1151" s="93"/>
      <c r="CP1151" s="93"/>
      <c r="CQ1151" s="110"/>
      <c r="CR1151" s="118"/>
      <c r="CS1151" s="93"/>
      <c r="CT1151" s="93"/>
      <c r="CU1151" s="110"/>
      <c r="CV1151" s="118"/>
      <c r="CW1151" s="93"/>
      <c r="CX1151" s="93"/>
      <c r="CY1151" s="110"/>
      <c r="CZ1151" s="118"/>
      <c r="DA1151" s="93"/>
      <c r="DB1151" s="93"/>
      <c r="DC1151" s="110"/>
      <c r="DD1151" s="118"/>
      <c r="DE1151" s="93"/>
      <c r="DF1151" s="93"/>
      <c r="DG1151" s="110"/>
      <c r="DH1151" s="118"/>
      <c r="DI1151" s="93"/>
      <c r="DJ1151" s="93"/>
      <c r="DK1151" s="110"/>
      <c r="DL1151" s="118"/>
      <c r="DM1151" s="93"/>
      <c r="DN1151" s="93"/>
      <c r="DO1151" s="110"/>
      <c r="DP1151" s="118"/>
      <c r="DQ1151" s="93"/>
      <c r="DR1151" s="93"/>
      <c r="DS1151" s="110"/>
      <c r="DT1151" s="118"/>
      <c r="DU1151" s="93"/>
      <c r="DV1151" s="93"/>
      <c r="DW1151" s="110"/>
      <c r="DX1151" s="118"/>
      <c r="DY1151" s="93"/>
      <c r="DZ1151" s="93"/>
      <c r="EA1151" s="110"/>
      <c r="EB1151" s="118"/>
      <c r="EC1151" s="93"/>
      <c r="ED1151" s="93"/>
      <c r="EE1151" s="110"/>
      <c r="EF1151" s="118"/>
      <c r="EG1151" s="93"/>
      <c r="EH1151" s="93"/>
      <c r="EI1151" s="110"/>
      <c r="EJ1151" s="118"/>
      <c r="EK1151" s="93"/>
      <c r="EL1151" s="93"/>
      <c r="EM1151" s="110"/>
      <c r="EN1151" s="118"/>
      <c r="EO1151" s="93"/>
      <c r="EP1151" s="93"/>
      <c r="EQ1151" s="110"/>
      <c r="ER1151" s="118"/>
      <c r="ES1151" s="93"/>
      <c r="ET1151" s="93"/>
      <c r="EU1151" s="110"/>
      <c r="EV1151" s="118"/>
      <c r="EW1151" s="93"/>
      <c r="EX1151" s="93"/>
      <c r="EY1151" s="110"/>
      <c r="EZ1151" s="118"/>
      <c r="FA1151" s="93"/>
      <c r="FB1151" s="93"/>
      <c r="FC1151" s="110"/>
      <c r="FD1151" s="118"/>
      <c r="FE1151" s="93"/>
      <c r="FF1151" s="93"/>
      <c r="FG1151" s="110"/>
      <c r="FH1151" s="118"/>
      <c r="FI1151" s="93"/>
      <c r="FJ1151" s="93"/>
      <c r="FK1151" s="110"/>
      <c r="FL1151" s="118"/>
      <c r="FM1151" s="93"/>
      <c r="FN1151" s="93"/>
      <c r="FO1151" s="110"/>
      <c r="FP1151" s="118"/>
      <c r="FQ1151" s="93"/>
      <c r="FR1151" s="93"/>
      <c r="FS1151" s="110"/>
      <c r="FT1151" s="118"/>
      <c r="FU1151" s="93"/>
      <c r="FV1151" s="93"/>
      <c r="FW1151" s="110"/>
      <c r="FX1151" s="118"/>
      <c r="FY1151" s="93"/>
      <c r="FZ1151" s="93"/>
      <c r="GA1151" s="110"/>
      <c r="GB1151" s="118"/>
      <c r="GC1151" s="93"/>
      <c r="GD1151" s="93"/>
      <c r="GE1151" s="110"/>
      <c r="GF1151" s="118"/>
      <c r="GG1151" s="93"/>
      <c r="GH1151" s="93"/>
      <c r="GI1151" s="110"/>
      <c r="GJ1151" s="118"/>
      <c r="GK1151" s="93"/>
      <c r="GL1151" s="93"/>
      <c r="GM1151" s="110"/>
      <c r="GN1151" s="118"/>
      <c r="GO1151" s="93"/>
      <c r="GP1151" s="93"/>
      <c r="GQ1151" s="110"/>
    </row>
    <row r="1152" spans="1:199" ht="15.75" x14ac:dyDescent="0.25">
      <c r="A1152">
        <f t="shared" ref="A1152:A1215" si="748">MONTH(C1152)</f>
        <v>1</v>
      </c>
      <c r="B1152">
        <f t="shared" ref="B1152:B1215" si="749">YEAR(C1152)</f>
        <v>1900</v>
      </c>
      <c r="D1152" s="93"/>
      <c r="E1152" s="93"/>
      <c r="F1152" s="93"/>
      <c r="G1152" s="110"/>
      <c r="H1152" s="118"/>
      <c r="I1152" s="93"/>
      <c r="J1152" s="93"/>
      <c r="K1152" s="110"/>
      <c r="L1152" s="118"/>
      <c r="M1152" s="93"/>
      <c r="N1152" s="93"/>
      <c r="O1152" s="110"/>
      <c r="P1152" s="118"/>
      <c r="Q1152" s="93"/>
      <c r="R1152" s="93"/>
      <c r="S1152" s="110"/>
      <c r="T1152" s="118"/>
      <c r="U1152" s="93"/>
      <c r="V1152" s="93"/>
      <c r="W1152" s="110"/>
      <c r="X1152" s="118"/>
      <c r="Y1152" s="93"/>
      <c r="Z1152" s="93"/>
      <c r="AA1152" s="110"/>
      <c r="AB1152" s="118"/>
      <c r="AC1152" s="93"/>
      <c r="AD1152" s="93"/>
      <c r="AE1152" s="110"/>
      <c r="AF1152" s="118"/>
      <c r="AG1152" s="93"/>
      <c r="AH1152" s="93"/>
      <c r="AI1152" s="110"/>
      <c r="AJ1152" s="118"/>
      <c r="AK1152" s="93"/>
      <c r="AL1152" s="93"/>
      <c r="AM1152" s="110"/>
      <c r="AN1152" s="118"/>
      <c r="AO1152" s="93"/>
      <c r="AP1152" s="93"/>
      <c r="AQ1152" s="110"/>
      <c r="AR1152" s="118"/>
      <c r="AS1152" s="93"/>
      <c r="AT1152" s="93"/>
      <c r="AU1152" s="110"/>
      <c r="AV1152" s="118"/>
      <c r="AW1152" s="93"/>
      <c r="AX1152" s="93"/>
      <c r="AY1152" s="110"/>
      <c r="AZ1152" s="118"/>
      <c r="BA1152" s="93"/>
      <c r="BB1152" s="93"/>
      <c r="BC1152" s="110"/>
      <c r="BD1152" s="118"/>
      <c r="BE1152" s="93"/>
      <c r="BF1152" s="93"/>
      <c r="BG1152" s="110"/>
      <c r="BH1152" s="118"/>
      <c r="BI1152" s="93"/>
      <c r="BJ1152" s="93"/>
      <c r="BK1152" s="110"/>
      <c r="BL1152" s="118"/>
      <c r="BM1152" s="93"/>
      <c r="BN1152" s="93"/>
      <c r="BO1152" s="110"/>
      <c r="BP1152" s="118"/>
      <c r="BQ1152" s="93"/>
      <c r="BR1152" s="93"/>
      <c r="BS1152" s="110"/>
      <c r="BT1152" s="118"/>
      <c r="BU1152" s="93"/>
      <c r="BV1152" s="93"/>
      <c r="BW1152" s="110"/>
      <c r="BX1152" s="118"/>
      <c r="BY1152" s="93"/>
      <c r="BZ1152" s="93"/>
      <c r="CA1152" s="110"/>
      <c r="CB1152" s="118"/>
      <c r="CC1152" s="93"/>
      <c r="CD1152" s="93"/>
      <c r="CE1152" s="110"/>
      <c r="CF1152" s="118"/>
      <c r="CG1152" s="93"/>
      <c r="CH1152" s="93"/>
      <c r="CI1152" s="110"/>
      <c r="CJ1152" s="118"/>
      <c r="CK1152" s="93"/>
      <c r="CL1152" s="93"/>
      <c r="CM1152" s="110"/>
      <c r="CN1152" s="118"/>
      <c r="CO1152" s="93"/>
      <c r="CP1152" s="93"/>
      <c r="CQ1152" s="110"/>
      <c r="CR1152" s="118"/>
      <c r="CS1152" s="93"/>
      <c r="CT1152" s="93"/>
      <c r="CU1152" s="110"/>
      <c r="CV1152" s="118"/>
      <c r="CW1152" s="93"/>
      <c r="CX1152" s="93"/>
      <c r="CY1152" s="110"/>
      <c r="CZ1152" s="118"/>
      <c r="DA1152" s="93"/>
      <c r="DB1152" s="93"/>
      <c r="DC1152" s="110"/>
      <c r="DD1152" s="118"/>
      <c r="DE1152" s="93"/>
      <c r="DF1152" s="93"/>
      <c r="DG1152" s="110"/>
      <c r="DH1152" s="118"/>
      <c r="DI1152" s="93"/>
      <c r="DJ1152" s="93"/>
      <c r="DK1152" s="110"/>
      <c r="DL1152" s="118"/>
      <c r="DM1152" s="93"/>
      <c r="DN1152" s="93"/>
      <c r="DO1152" s="110"/>
      <c r="DP1152" s="118"/>
      <c r="DQ1152" s="93"/>
      <c r="DR1152" s="93"/>
      <c r="DS1152" s="110"/>
      <c r="DT1152" s="118"/>
      <c r="DU1152" s="93"/>
      <c r="DV1152" s="93"/>
      <c r="DW1152" s="110"/>
      <c r="DX1152" s="118"/>
      <c r="DY1152" s="93"/>
      <c r="DZ1152" s="93"/>
      <c r="EA1152" s="110"/>
      <c r="EB1152" s="118"/>
      <c r="EC1152" s="93"/>
      <c r="ED1152" s="93"/>
      <c r="EE1152" s="110"/>
      <c r="EF1152" s="118"/>
      <c r="EG1152" s="93"/>
      <c r="EH1152" s="93"/>
      <c r="EI1152" s="110"/>
      <c r="EJ1152" s="118"/>
      <c r="EK1152" s="93"/>
      <c r="EL1152" s="93"/>
      <c r="EM1152" s="110"/>
      <c r="EN1152" s="118"/>
      <c r="EO1152" s="93"/>
      <c r="EP1152" s="93"/>
      <c r="EQ1152" s="110"/>
      <c r="ER1152" s="118"/>
      <c r="ES1152" s="93"/>
      <c r="ET1152" s="93"/>
      <c r="EU1152" s="110"/>
      <c r="EV1152" s="118"/>
      <c r="EW1152" s="93"/>
      <c r="EX1152" s="93"/>
      <c r="EY1152" s="110"/>
      <c r="EZ1152" s="118"/>
      <c r="FA1152" s="93"/>
      <c r="FB1152" s="93"/>
      <c r="FC1152" s="110"/>
      <c r="FD1152" s="118"/>
      <c r="FE1152" s="93"/>
      <c r="FF1152" s="93"/>
      <c r="FG1152" s="110"/>
      <c r="FH1152" s="118"/>
      <c r="FI1152" s="93"/>
      <c r="FJ1152" s="93"/>
      <c r="FK1152" s="110"/>
      <c r="FL1152" s="118"/>
      <c r="FM1152" s="93"/>
      <c r="FN1152" s="93"/>
      <c r="FO1152" s="110"/>
      <c r="FP1152" s="118"/>
      <c r="FQ1152" s="93"/>
      <c r="FR1152" s="93"/>
      <c r="FS1152" s="110"/>
      <c r="FT1152" s="118"/>
      <c r="FU1152" s="93"/>
      <c r="FV1152" s="93"/>
      <c r="FW1152" s="110"/>
      <c r="FX1152" s="118"/>
      <c r="FY1152" s="93"/>
      <c r="FZ1152" s="93"/>
      <c r="GA1152" s="110"/>
      <c r="GB1152" s="118"/>
      <c r="GC1152" s="93"/>
      <c r="GD1152" s="93"/>
      <c r="GE1152" s="110"/>
      <c r="GF1152" s="118"/>
      <c r="GG1152" s="93"/>
      <c r="GH1152" s="93"/>
      <c r="GI1152" s="110"/>
      <c r="GJ1152" s="118"/>
      <c r="GK1152" s="93"/>
      <c r="GL1152" s="93"/>
      <c r="GM1152" s="110"/>
      <c r="GN1152" s="118"/>
      <c r="GO1152" s="93"/>
      <c r="GP1152" s="93"/>
      <c r="GQ1152" s="110"/>
    </row>
    <row r="1153" spans="1:199" ht="15.75" x14ac:dyDescent="0.25">
      <c r="A1153">
        <f t="shared" si="748"/>
        <v>1</v>
      </c>
      <c r="B1153">
        <f t="shared" si="749"/>
        <v>1900</v>
      </c>
      <c r="D1153" s="93"/>
      <c r="E1153" s="93"/>
      <c r="F1153" s="93"/>
      <c r="G1153" s="110"/>
      <c r="H1153" s="118"/>
      <c r="I1153" s="93"/>
      <c r="J1153" s="93"/>
      <c r="K1153" s="110"/>
      <c r="L1153" s="118"/>
      <c r="M1153" s="93"/>
      <c r="N1153" s="93"/>
      <c r="O1153" s="110"/>
      <c r="P1153" s="118"/>
      <c r="Q1153" s="93"/>
      <c r="R1153" s="93"/>
      <c r="S1153" s="110"/>
      <c r="T1153" s="118"/>
      <c r="U1153" s="93"/>
      <c r="V1153" s="93"/>
      <c r="W1153" s="110"/>
      <c r="X1153" s="118"/>
      <c r="Y1153" s="93"/>
      <c r="Z1153" s="93"/>
      <c r="AA1153" s="110"/>
      <c r="AB1153" s="118"/>
      <c r="AC1153" s="93"/>
      <c r="AD1153" s="93"/>
      <c r="AE1153" s="110"/>
      <c r="AF1153" s="118"/>
      <c r="AG1153" s="93"/>
      <c r="AH1153" s="93"/>
      <c r="AI1153" s="110"/>
      <c r="AJ1153" s="118"/>
      <c r="AK1153" s="93"/>
      <c r="AL1153" s="93"/>
      <c r="AM1153" s="110"/>
      <c r="AN1153" s="118"/>
      <c r="AO1153" s="93"/>
      <c r="AP1153" s="93"/>
      <c r="AQ1153" s="110"/>
      <c r="AR1153" s="118"/>
      <c r="AS1153" s="93"/>
      <c r="AT1153" s="93"/>
      <c r="AU1153" s="110"/>
      <c r="AV1153" s="118"/>
      <c r="AW1153" s="93"/>
      <c r="AX1153" s="93"/>
      <c r="AY1153" s="110"/>
      <c r="AZ1153" s="118"/>
      <c r="BA1153" s="93"/>
      <c r="BB1153" s="93"/>
      <c r="BC1153" s="110"/>
      <c r="BD1153" s="118"/>
      <c r="BE1153" s="93"/>
      <c r="BF1153" s="93"/>
      <c r="BG1153" s="110"/>
      <c r="BH1153" s="118"/>
      <c r="BI1153" s="93"/>
      <c r="BJ1153" s="93"/>
      <c r="BK1153" s="110"/>
      <c r="BL1153" s="118"/>
      <c r="BM1153" s="93"/>
      <c r="BN1153" s="93"/>
      <c r="BO1153" s="110"/>
      <c r="BP1153" s="118"/>
      <c r="BQ1153" s="93"/>
      <c r="BR1153" s="93"/>
      <c r="BS1153" s="110"/>
      <c r="BT1153" s="118"/>
      <c r="BU1153" s="93"/>
      <c r="BV1153" s="93"/>
      <c r="BW1153" s="110"/>
      <c r="BX1153" s="118"/>
      <c r="BY1153" s="93"/>
      <c r="BZ1153" s="93"/>
      <c r="CA1153" s="110"/>
      <c r="CB1153" s="118"/>
      <c r="CC1153" s="93"/>
      <c r="CD1153" s="93"/>
      <c r="CE1153" s="110"/>
      <c r="CF1153" s="118"/>
      <c r="CG1153" s="93"/>
      <c r="CH1153" s="93"/>
      <c r="CI1153" s="110"/>
      <c r="CJ1153" s="118"/>
      <c r="CK1153" s="93"/>
      <c r="CL1153" s="93"/>
      <c r="CM1153" s="110"/>
      <c r="CN1153" s="118"/>
      <c r="CO1153" s="93"/>
      <c r="CP1153" s="93"/>
      <c r="CQ1153" s="110"/>
      <c r="CR1153" s="118"/>
      <c r="CS1153" s="93"/>
      <c r="CT1153" s="93"/>
      <c r="CU1153" s="110"/>
      <c r="CV1153" s="118"/>
      <c r="CW1153" s="93"/>
      <c r="CX1153" s="93"/>
      <c r="CY1153" s="110"/>
      <c r="CZ1153" s="118"/>
      <c r="DA1153" s="93"/>
      <c r="DB1153" s="93"/>
      <c r="DC1153" s="110"/>
      <c r="DD1153" s="118"/>
      <c r="DE1153" s="93"/>
      <c r="DF1153" s="93"/>
      <c r="DG1153" s="110"/>
      <c r="DH1153" s="118"/>
      <c r="DI1153" s="93"/>
      <c r="DJ1153" s="93"/>
      <c r="DK1153" s="110"/>
      <c r="DL1153" s="118"/>
      <c r="DM1153" s="93"/>
      <c r="DN1153" s="93"/>
      <c r="DO1153" s="110"/>
      <c r="DP1153" s="118"/>
      <c r="DQ1153" s="93"/>
      <c r="DR1153" s="93"/>
      <c r="DS1153" s="110"/>
      <c r="DT1153" s="118"/>
      <c r="DU1153" s="93"/>
      <c r="DV1153" s="93"/>
      <c r="DW1153" s="110"/>
      <c r="DX1153" s="118"/>
      <c r="DY1153" s="93"/>
      <c r="DZ1153" s="93"/>
      <c r="EA1153" s="110"/>
      <c r="EB1153" s="118"/>
      <c r="EC1153" s="93"/>
      <c r="ED1153" s="93"/>
      <c r="EE1153" s="110"/>
      <c r="EF1153" s="118"/>
      <c r="EG1153" s="93"/>
      <c r="EH1153" s="93"/>
      <c r="EI1153" s="110"/>
      <c r="EJ1153" s="118"/>
      <c r="EK1153" s="93"/>
      <c r="EL1153" s="93"/>
      <c r="EM1153" s="110"/>
      <c r="EN1153" s="118"/>
      <c r="EO1153" s="93"/>
      <c r="EP1153" s="93"/>
      <c r="EQ1153" s="110"/>
      <c r="ER1153" s="118"/>
      <c r="ES1153" s="93"/>
      <c r="ET1153" s="93"/>
      <c r="EU1153" s="110"/>
      <c r="EV1153" s="118"/>
      <c r="EW1153" s="93"/>
      <c r="EX1153" s="93"/>
      <c r="EY1153" s="110"/>
      <c r="EZ1153" s="118"/>
      <c r="FA1153" s="93"/>
      <c r="FB1153" s="93"/>
      <c r="FC1153" s="110"/>
      <c r="FD1153" s="118"/>
      <c r="FE1153" s="93"/>
      <c r="FF1153" s="93"/>
      <c r="FG1153" s="110"/>
      <c r="FH1153" s="118"/>
      <c r="FI1153" s="93"/>
      <c r="FJ1153" s="93"/>
      <c r="FK1153" s="110"/>
      <c r="FL1153" s="118"/>
      <c r="FM1153" s="93"/>
      <c r="FN1153" s="93"/>
      <c r="FO1153" s="110"/>
      <c r="FP1153" s="118"/>
      <c r="FQ1153" s="93"/>
      <c r="FR1153" s="93"/>
      <c r="FS1153" s="110"/>
      <c r="FT1153" s="118"/>
      <c r="FU1153" s="93"/>
      <c r="FV1153" s="93"/>
      <c r="FW1153" s="110"/>
      <c r="FX1153" s="118"/>
      <c r="FY1153" s="93"/>
      <c r="FZ1153" s="93"/>
      <c r="GA1153" s="110"/>
      <c r="GB1153" s="118"/>
      <c r="GC1153" s="93"/>
      <c r="GD1153" s="93"/>
      <c r="GE1153" s="110"/>
      <c r="GF1153" s="118"/>
      <c r="GG1153" s="93"/>
      <c r="GH1153" s="93"/>
      <c r="GI1153" s="110"/>
      <c r="GJ1153" s="118"/>
      <c r="GK1153" s="93"/>
      <c r="GL1153" s="93"/>
      <c r="GM1153" s="110"/>
      <c r="GN1153" s="118"/>
      <c r="GO1153" s="93"/>
      <c r="GP1153" s="93"/>
      <c r="GQ1153" s="110"/>
    </row>
    <row r="1154" spans="1:199" ht="15.75" x14ac:dyDescent="0.25">
      <c r="A1154">
        <f t="shared" si="748"/>
        <v>1</v>
      </c>
      <c r="B1154">
        <f t="shared" si="749"/>
        <v>1900</v>
      </c>
      <c r="D1154" s="93"/>
      <c r="E1154" s="93"/>
      <c r="F1154" s="93"/>
      <c r="G1154" s="110"/>
      <c r="H1154" s="118"/>
      <c r="I1154" s="93"/>
      <c r="J1154" s="93"/>
      <c r="K1154" s="110"/>
      <c r="L1154" s="118"/>
      <c r="M1154" s="93"/>
      <c r="N1154" s="93"/>
      <c r="O1154" s="110"/>
      <c r="P1154" s="118"/>
      <c r="Q1154" s="93"/>
      <c r="R1154" s="93"/>
      <c r="S1154" s="110"/>
      <c r="T1154" s="118"/>
      <c r="U1154" s="93"/>
      <c r="V1154" s="93"/>
      <c r="W1154" s="110"/>
      <c r="X1154" s="118"/>
      <c r="Y1154" s="93"/>
      <c r="Z1154" s="93"/>
      <c r="AA1154" s="110"/>
      <c r="AB1154" s="118"/>
      <c r="AC1154" s="93"/>
      <c r="AD1154" s="93"/>
      <c r="AE1154" s="110"/>
      <c r="AF1154" s="118"/>
      <c r="AG1154" s="93"/>
      <c r="AH1154" s="93"/>
      <c r="AI1154" s="110"/>
      <c r="AJ1154" s="118"/>
      <c r="AK1154" s="93"/>
      <c r="AL1154" s="93"/>
      <c r="AM1154" s="110"/>
      <c r="AN1154" s="118"/>
      <c r="AO1154" s="93"/>
      <c r="AP1154" s="93"/>
      <c r="AQ1154" s="110"/>
      <c r="AR1154" s="118"/>
      <c r="AS1154" s="93"/>
      <c r="AT1154" s="93"/>
      <c r="AU1154" s="110"/>
      <c r="AV1154" s="118"/>
      <c r="AW1154" s="93"/>
      <c r="AX1154" s="93"/>
      <c r="AY1154" s="110"/>
      <c r="AZ1154" s="118"/>
      <c r="BA1154" s="93"/>
      <c r="BB1154" s="93"/>
      <c r="BC1154" s="110"/>
      <c r="BD1154" s="118"/>
      <c r="BE1154" s="93"/>
      <c r="BF1154" s="93"/>
      <c r="BG1154" s="110"/>
      <c r="BH1154" s="118"/>
      <c r="BI1154" s="93"/>
      <c r="BJ1154" s="93"/>
      <c r="BK1154" s="110"/>
      <c r="BL1154" s="118"/>
      <c r="BM1154" s="93"/>
      <c r="BN1154" s="93"/>
      <c r="BO1154" s="110"/>
      <c r="BP1154" s="118"/>
      <c r="BQ1154" s="93"/>
      <c r="BR1154" s="93"/>
      <c r="BS1154" s="110"/>
      <c r="BT1154" s="118"/>
      <c r="BU1154" s="93"/>
      <c r="BV1154" s="93"/>
      <c r="BW1154" s="110"/>
      <c r="BX1154" s="118"/>
      <c r="BY1154" s="93"/>
      <c r="BZ1154" s="93"/>
      <c r="CA1154" s="110"/>
      <c r="CB1154" s="118"/>
      <c r="CC1154" s="93"/>
      <c r="CD1154" s="93"/>
      <c r="CE1154" s="110"/>
      <c r="CF1154" s="118"/>
      <c r="CG1154" s="93"/>
      <c r="CH1154" s="93"/>
      <c r="CI1154" s="110"/>
      <c r="CJ1154" s="118"/>
      <c r="CK1154" s="93"/>
      <c r="CL1154" s="93"/>
      <c r="CM1154" s="110"/>
      <c r="CN1154" s="118"/>
      <c r="CO1154" s="93"/>
      <c r="CP1154" s="93"/>
      <c r="CQ1154" s="110"/>
      <c r="CR1154" s="118"/>
      <c r="CS1154" s="93"/>
      <c r="CT1154" s="93"/>
      <c r="CU1154" s="110"/>
      <c r="CV1154" s="118"/>
      <c r="CW1154" s="93"/>
      <c r="CX1154" s="93"/>
      <c r="CY1154" s="110"/>
      <c r="CZ1154" s="118"/>
      <c r="DA1154" s="93"/>
      <c r="DB1154" s="93"/>
      <c r="DC1154" s="110"/>
      <c r="DD1154" s="118"/>
      <c r="DE1154" s="93"/>
      <c r="DF1154" s="93"/>
      <c r="DG1154" s="110"/>
      <c r="DH1154" s="118"/>
      <c r="DI1154" s="93"/>
      <c r="DJ1154" s="93"/>
      <c r="DK1154" s="110"/>
      <c r="DL1154" s="118"/>
      <c r="DM1154" s="93"/>
      <c r="DN1154" s="93"/>
      <c r="DO1154" s="110"/>
      <c r="DP1154" s="118"/>
      <c r="DQ1154" s="93"/>
      <c r="DR1154" s="93"/>
      <c r="DS1154" s="110"/>
      <c r="DT1154" s="118"/>
      <c r="DU1154" s="93"/>
      <c r="DV1154" s="93"/>
      <c r="DW1154" s="110"/>
      <c r="DX1154" s="118"/>
      <c r="DY1154" s="93"/>
      <c r="DZ1154" s="93"/>
      <c r="EA1154" s="110"/>
      <c r="EB1154" s="118"/>
      <c r="EC1154" s="93"/>
      <c r="ED1154" s="93"/>
      <c r="EE1154" s="110"/>
      <c r="EF1154" s="118"/>
      <c r="EG1154" s="93"/>
      <c r="EH1154" s="93"/>
      <c r="EI1154" s="110"/>
      <c r="EJ1154" s="118"/>
      <c r="EK1154" s="93"/>
      <c r="EL1154" s="93"/>
      <c r="EM1154" s="110"/>
      <c r="EN1154" s="118"/>
      <c r="EO1154" s="93"/>
      <c r="EP1154" s="93"/>
      <c r="EQ1154" s="110"/>
      <c r="ER1154" s="118"/>
      <c r="ES1154" s="93"/>
      <c r="ET1154" s="93"/>
      <c r="EU1154" s="110"/>
      <c r="EV1154" s="118"/>
      <c r="EW1154" s="93"/>
      <c r="EX1154" s="93"/>
      <c r="EY1154" s="110"/>
      <c r="EZ1154" s="118"/>
      <c r="FA1154" s="93"/>
      <c r="FB1154" s="93"/>
      <c r="FC1154" s="110"/>
      <c r="FD1154" s="118"/>
      <c r="FE1154" s="93"/>
      <c r="FF1154" s="93"/>
      <c r="FG1154" s="110"/>
      <c r="FH1154" s="118"/>
      <c r="FI1154" s="93"/>
      <c r="FJ1154" s="93"/>
      <c r="FK1154" s="110"/>
      <c r="FL1154" s="118"/>
      <c r="FM1154" s="93"/>
      <c r="FN1154" s="93"/>
      <c r="FO1154" s="110"/>
      <c r="FP1154" s="118"/>
      <c r="FQ1154" s="93"/>
      <c r="FR1154" s="93"/>
      <c r="FS1154" s="110"/>
      <c r="FT1154" s="118"/>
      <c r="FU1154" s="93"/>
      <c r="FV1154" s="93"/>
      <c r="FW1154" s="110"/>
      <c r="FX1154" s="118"/>
      <c r="FY1154" s="93"/>
      <c r="FZ1154" s="93"/>
      <c r="GA1154" s="110"/>
      <c r="GB1154" s="118"/>
      <c r="GC1154" s="93"/>
      <c r="GD1154" s="93"/>
      <c r="GE1154" s="110"/>
      <c r="GF1154" s="118"/>
      <c r="GG1154" s="93"/>
      <c r="GH1154" s="93"/>
      <c r="GI1154" s="110"/>
      <c r="GJ1154" s="118"/>
      <c r="GK1154" s="93"/>
      <c r="GL1154" s="93"/>
      <c r="GM1154" s="110"/>
      <c r="GN1154" s="118"/>
      <c r="GO1154" s="93"/>
      <c r="GP1154" s="93"/>
      <c r="GQ1154" s="110"/>
    </row>
    <row r="1155" spans="1:199" ht="15.75" x14ac:dyDescent="0.25">
      <c r="A1155">
        <f t="shared" si="748"/>
        <v>1</v>
      </c>
      <c r="B1155">
        <f t="shared" si="749"/>
        <v>1900</v>
      </c>
      <c r="D1155" s="93"/>
      <c r="E1155" s="93"/>
      <c r="F1155" s="93"/>
      <c r="G1155" s="110"/>
      <c r="H1155" s="118"/>
      <c r="I1155" s="93"/>
      <c r="J1155" s="93"/>
      <c r="K1155" s="110"/>
      <c r="L1155" s="118"/>
      <c r="M1155" s="93"/>
      <c r="N1155" s="93"/>
      <c r="O1155" s="110"/>
      <c r="P1155" s="118"/>
      <c r="Q1155" s="93"/>
      <c r="R1155" s="93"/>
      <c r="S1155" s="110"/>
      <c r="T1155" s="118"/>
      <c r="U1155" s="93"/>
      <c r="V1155" s="93"/>
      <c r="W1155" s="110"/>
      <c r="X1155" s="118"/>
      <c r="Y1155" s="93"/>
      <c r="Z1155" s="93"/>
      <c r="AA1155" s="110"/>
      <c r="AB1155" s="118"/>
      <c r="AC1155" s="93"/>
      <c r="AD1155" s="93"/>
      <c r="AE1155" s="110"/>
      <c r="AF1155" s="118"/>
      <c r="AG1155" s="93"/>
      <c r="AH1155" s="93"/>
      <c r="AI1155" s="110"/>
      <c r="AJ1155" s="118"/>
      <c r="AK1155" s="93"/>
      <c r="AL1155" s="93"/>
      <c r="AM1155" s="110"/>
      <c r="AN1155" s="118"/>
      <c r="AO1155" s="93"/>
      <c r="AP1155" s="93"/>
      <c r="AQ1155" s="110"/>
      <c r="AR1155" s="118"/>
      <c r="AS1155" s="93"/>
      <c r="AT1155" s="93"/>
      <c r="AU1155" s="110"/>
      <c r="AV1155" s="118"/>
      <c r="AW1155" s="93"/>
      <c r="AX1155" s="93"/>
      <c r="AY1155" s="110"/>
      <c r="AZ1155" s="118"/>
      <c r="BA1155" s="93"/>
      <c r="BB1155" s="93"/>
      <c r="BC1155" s="110"/>
      <c r="BD1155" s="118"/>
      <c r="BE1155" s="93"/>
      <c r="BF1155" s="93"/>
      <c r="BG1155" s="110"/>
      <c r="BH1155" s="118"/>
      <c r="BI1155" s="93"/>
      <c r="BJ1155" s="93"/>
      <c r="BK1155" s="110"/>
      <c r="BL1155" s="118"/>
      <c r="BM1155" s="93"/>
      <c r="BN1155" s="93"/>
      <c r="BO1155" s="110"/>
      <c r="BP1155" s="118"/>
      <c r="BQ1155" s="93"/>
      <c r="BR1155" s="93"/>
      <c r="BS1155" s="110"/>
      <c r="BT1155" s="118"/>
      <c r="BU1155" s="93"/>
      <c r="BV1155" s="93"/>
      <c r="BW1155" s="110"/>
      <c r="BX1155" s="118"/>
      <c r="BY1155" s="93"/>
      <c r="BZ1155" s="93"/>
      <c r="CA1155" s="110"/>
      <c r="CB1155" s="118"/>
      <c r="CC1155" s="93"/>
      <c r="CD1155" s="93"/>
      <c r="CE1155" s="110"/>
      <c r="CF1155" s="118"/>
      <c r="CG1155" s="93"/>
      <c r="CH1155" s="93"/>
      <c r="CI1155" s="110"/>
      <c r="CJ1155" s="118"/>
      <c r="CK1155" s="93"/>
      <c r="CL1155" s="93"/>
      <c r="CM1155" s="110"/>
      <c r="CN1155" s="118"/>
      <c r="CO1155" s="93"/>
      <c r="CP1155" s="93"/>
      <c r="CQ1155" s="110"/>
      <c r="CR1155" s="118"/>
      <c r="CS1155" s="93"/>
      <c r="CT1155" s="93"/>
      <c r="CU1155" s="110"/>
      <c r="CV1155" s="118"/>
      <c r="CW1155" s="93"/>
      <c r="CX1155" s="93"/>
      <c r="CY1155" s="110"/>
      <c r="CZ1155" s="118"/>
      <c r="DA1155" s="93"/>
      <c r="DB1155" s="93"/>
      <c r="DC1155" s="110"/>
      <c r="DD1155" s="118"/>
      <c r="DE1155" s="93"/>
      <c r="DF1155" s="93"/>
      <c r="DG1155" s="110"/>
      <c r="DH1155" s="118"/>
      <c r="DI1155" s="93"/>
      <c r="DJ1155" s="93"/>
      <c r="DK1155" s="110"/>
      <c r="DL1155" s="118"/>
      <c r="DM1155" s="93"/>
      <c r="DN1155" s="93"/>
      <c r="DO1155" s="110"/>
      <c r="DP1155" s="118"/>
      <c r="DQ1155" s="93"/>
      <c r="DR1155" s="93"/>
      <c r="DS1155" s="110"/>
      <c r="DT1155" s="118"/>
      <c r="DU1155" s="93"/>
      <c r="DV1155" s="93"/>
      <c r="DW1155" s="110"/>
      <c r="DX1155" s="118"/>
      <c r="DY1155" s="93"/>
      <c r="DZ1155" s="93"/>
      <c r="EA1155" s="110"/>
      <c r="EB1155" s="118"/>
      <c r="EC1155" s="93"/>
      <c r="ED1155" s="93"/>
      <c r="EE1155" s="110"/>
      <c r="EF1155" s="118"/>
      <c r="EG1155" s="93"/>
      <c r="EH1155" s="93"/>
      <c r="EI1155" s="110"/>
      <c r="EJ1155" s="118"/>
      <c r="EK1155" s="93"/>
      <c r="EL1155" s="93"/>
      <c r="EM1155" s="110"/>
      <c r="EN1155" s="118"/>
      <c r="EO1155" s="93"/>
      <c r="EP1155" s="93"/>
      <c r="EQ1155" s="110"/>
      <c r="ER1155" s="118"/>
      <c r="ES1155" s="93"/>
      <c r="ET1155" s="93"/>
      <c r="EU1155" s="110"/>
      <c r="EV1155" s="118"/>
      <c r="EW1155" s="93"/>
      <c r="EX1155" s="93"/>
      <c r="EY1155" s="110"/>
      <c r="EZ1155" s="118"/>
      <c r="FA1155" s="93"/>
      <c r="FB1155" s="93"/>
      <c r="FC1155" s="110"/>
      <c r="FD1155" s="118"/>
      <c r="FE1155" s="93"/>
      <c r="FF1155" s="93"/>
      <c r="FG1155" s="110"/>
      <c r="FH1155" s="118"/>
      <c r="FI1155" s="93"/>
      <c r="FJ1155" s="93"/>
      <c r="FK1155" s="110"/>
      <c r="FL1155" s="118"/>
      <c r="FM1155" s="93"/>
      <c r="FN1155" s="93"/>
      <c r="FO1155" s="110"/>
      <c r="FP1155" s="118"/>
      <c r="FQ1155" s="93"/>
      <c r="FR1155" s="93"/>
      <c r="FS1155" s="110"/>
      <c r="FT1155" s="118"/>
      <c r="FU1155" s="93"/>
      <c r="FV1155" s="93"/>
      <c r="FW1155" s="110"/>
      <c r="FX1155" s="118"/>
      <c r="FY1155" s="93"/>
      <c r="FZ1155" s="93"/>
      <c r="GA1155" s="110"/>
      <c r="GB1155" s="118"/>
      <c r="GC1155" s="93"/>
      <c r="GD1155" s="93"/>
      <c r="GE1155" s="110"/>
      <c r="GF1155" s="118"/>
      <c r="GG1155" s="93"/>
      <c r="GH1155" s="93"/>
      <c r="GI1155" s="110"/>
      <c r="GJ1155" s="118"/>
      <c r="GK1155" s="93"/>
      <c r="GL1155" s="93"/>
      <c r="GM1155" s="110"/>
      <c r="GN1155" s="118"/>
      <c r="GO1155" s="93"/>
      <c r="GP1155" s="93"/>
      <c r="GQ1155" s="110"/>
    </row>
    <row r="1156" spans="1:199" ht="15.75" x14ac:dyDescent="0.25">
      <c r="A1156">
        <f t="shared" si="748"/>
        <v>1</v>
      </c>
      <c r="B1156">
        <f t="shared" si="749"/>
        <v>1900</v>
      </c>
      <c r="D1156" s="93"/>
      <c r="E1156" s="93"/>
      <c r="F1156" s="93"/>
      <c r="G1156" s="110"/>
      <c r="H1156" s="118"/>
      <c r="I1156" s="93"/>
      <c r="J1156" s="93"/>
      <c r="K1156" s="110"/>
      <c r="L1156" s="118"/>
      <c r="M1156" s="93"/>
      <c r="N1156" s="93"/>
      <c r="O1156" s="110"/>
      <c r="P1156" s="118"/>
      <c r="Q1156" s="93"/>
      <c r="R1156" s="93"/>
      <c r="S1156" s="110"/>
      <c r="T1156" s="118"/>
      <c r="U1156" s="93"/>
      <c r="V1156" s="93"/>
      <c r="W1156" s="110"/>
      <c r="X1156" s="118"/>
      <c r="Y1156" s="93"/>
      <c r="Z1156" s="93"/>
      <c r="AA1156" s="110"/>
      <c r="AB1156" s="118"/>
      <c r="AC1156" s="93"/>
      <c r="AD1156" s="93"/>
      <c r="AE1156" s="110"/>
      <c r="AF1156" s="118"/>
      <c r="AG1156" s="93"/>
      <c r="AH1156" s="93"/>
      <c r="AI1156" s="110"/>
      <c r="AJ1156" s="118"/>
      <c r="AK1156" s="93"/>
      <c r="AL1156" s="93"/>
      <c r="AM1156" s="110"/>
      <c r="AN1156" s="118"/>
      <c r="AO1156" s="93"/>
      <c r="AP1156" s="93"/>
      <c r="AQ1156" s="110"/>
      <c r="AR1156" s="118"/>
      <c r="AS1156" s="93"/>
      <c r="AT1156" s="93"/>
      <c r="AU1156" s="110"/>
      <c r="AV1156" s="118"/>
      <c r="AW1156" s="93"/>
      <c r="AX1156" s="93"/>
      <c r="AY1156" s="110"/>
      <c r="AZ1156" s="118"/>
      <c r="BA1156" s="93"/>
      <c r="BB1156" s="93"/>
      <c r="BC1156" s="110"/>
      <c r="BD1156" s="118"/>
      <c r="BE1156" s="93"/>
      <c r="BF1156" s="93"/>
      <c r="BG1156" s="110"/>
      <c r="BH1156" s="118"/>
      <c r="BI1156" s="93"/>
      <c r="BJ1156" s="93"/>
      <c r="BK1156" s="110"/>
      <c r="BL1156" s="118"/>
      <c r="BM1156" s="93"/>
      <c r="BN1156" s="93"/>
      <c r="BO1156" s="110"/>
      <c r="BP1156" s="118"/>
      <c r="BQ1156" s="93"/>
      <c r="BR1156" s="93"/>
      <c r="BS1156" s="110"/>
      <c r="BT1156" s="118"/>
      <c r="BU1156" s="93"/>
      <c r="BV1156" s="93"/>
      <c r="BW1156" s="110"/>
      <c r="BX1156" s="118"/>
      <c r="BY1156" s="93"/>
      <c r="BZ1156" s="93"/>
      <c r="CA1156" s="110"/>
      <c r="CB1156" s="118"/>
      <c r="CC1156" s="93"/>
      <c r="CD1156" s="93"/>
      <c r="CE1156" s="110"/>
      <c r="CF1156" s="118"/>
      <c r="CG1156" s="93"/>
      <c r="CH1156" s="93"/>
      <c r="CI1156" s="110"/>
      <c r="CJ1156" s="118"/>
      <c r="CK1156" s="93"/>
      <c r="CL1156" s="93"/>
      <c r="CM1156" s="110"/>
      <c r="CN1156" s="118"/>
      <c r="CO1156" s="93"/>
      <c r="CP1156" s="93"/>
      <c r="CQ1156" s="110"/>
      <c r="CR1156" s="118"/>
      <c r="CS1156" s="93"/>
      <c r="CT1156" s="93"/>
      <c r="CU1156" s="110"/>
      <c r="CV1156" s="118"/>
      <c r="CW1156" s="93"/>
      <c r="CX1156" s="93"/>
      <c r="CY1156" s="110"/>
      <c r="CZ1156" s="118"/>
      <c r="DA1156" s="93"/>
      <c r="DB1156" s="93"/>
      <c r="DC1156" s="110"/>
      <c r="DD1156" s="118"/>
      <c r="DE1156" s="93"/>
      <c r="DF1156" s="93"/>
      <c r="DG1156" s="110"/>
      <c r="DH1156" s="118"/>
      <c r="DI1156" s="93"/>
      <c r="DJ1156" s="93"/>
      <c r="DK1156" s="110"/>
      <c r="DL1156" s="118"/>
      <c r="DM1156" s="93"/>
      <c r="DN1156" s="93"/>
      <c r="DO1156" s="110"/>
      <c r="DP1156" s="118"/>
      <c r="DQ1156" s="93"/>
      <c r="DR1156" s="93"/>
      <c r="DS1156" s="110"/>
      <c r="DT1156" s="118"/>
      <c r="DU1156" s="93"/>
      <c r="DV1156" s="93"/>
      <c r="DW1156" s="110"/>
      <c r="DX1156" s="118"/>
      <c r="DY1156" s="93"/>
      <c r="DZ1156" s="93"/>
      <c r="EA1156" s="110"/>
      <c r="EB1156" s="118"/>
      <c r="EC1156" s="93"/>
      <c r="ED1156" s="93"/>
      <c r="EE1156" s="110"/>
      <c r="EF1156" s="118"/>
      <c r="EG1156" s="93"/>
      <c r="EH1156" s="93"/>
      <c r="EI1156" s="110"/>
      <c r="EJ1156" s="118"/>
      <c r="EK1156" s="93"/>
      <c r="EL1156" s="93"/>
      <c r="EM1156" s="110"/>
      <c r="EN1156" s="118"/>
      <c r="EO1156" s="93"/>
      <c r="EP1156" s="93"/>
      <c r="EQ1156" s="110"/>
      <c r="ER1156" s="118"/>
      <c r="ES1156" s="93"/>
      <c r="ET1156" s="93"/>
      <c r="EU1156" s="110"/>
      <c r="EV1156" s="118"/>
      <c r="EW1156" s="93"/>
      <c r="EX1156" s="93"/>
      <c r="EY1156" s="110"/>
      <c r="EZ1156" s="118"/>
      <c r="FA1156" s="93"/>
      <c r="FB1156" s="93"/>
      <c r="FC1156" s="110"/>
      <c r="FD1156" s="118"/>
      <c r="FE1156" s="93"/>
      <c r="FF1156" s="93"/>
      <c r="FG1156" s="110"/>
      <c r="FH1156" s="118"/>
      <c r="FI1156" s="93"/>
      <c r="FJ1156" s="93"/>
      <c r="FK1156" s="110"/>
      <c r="FL1156" s="118"/>
      <c r="FM1156" s="93"/>
      <c r="FN1156" s="93"/>
      <c r="FO1156" s="110"/>
      <c r="FP1156" s="118"/>
      <c r="FQ1156" s="93"/>
      <c r="FR1156" s="93"/>
      <c r="FS1156" s="110"/>
      <c r="FT1156" s="118"/>
      <c r="FU1156" s="93"/>
      <c r="FV1156" s="93"/>
      <c r="FW1156" s="110"/>
      <c r="FX1156" s="118"/>
      <c r="FY1156" s="93"/>
      <c r="FZ1156" s="93"/>
      <c r="GA1156" s="110"/>
      <c r="GB1156" s="118"/>
      <c r="GC1156" s="93"/>
      <c r="GD1156" s="93"/>
      <c r="GE1156" s="110"/>
      <c r="GF1156" s="118"/>
      <c r="GG1156" s="93"/>
      <c r="GH1156" s="93"/>
      <c r="GI1156" s="110"/>
      <c r="GJ1156" s="118"/>
      <c r="GK1156" s="93"/>
      <c r="GL1156" s="93"/>
      <c r="GM1156" s="110"/>
      <c r="GN1156" s="118"/>
      <c r="GO1156" s="93"/>
      <c r="GP1156" s="93"/>
      <c r="GQ1156" s="110"/>
    </row>
    <row r="1157" spans="1:199" ht="15.75" x14ac:dyDescent="0.25">
      <c r="A1157">
        <f t="shared" si="748"/>
        <v>1</v>
      </c>
      <c r="B1157">
        <f t="shared" si="749"/>
        <v>1900</v>
      </c>
      <c r="D1157" s="93"/>
      <c r="E1157" s="93"/>
      <c r="F1157" s="93"/>
      <c r="G1157" s="110"/>
      <c r="H1157" s="118"/>
      <c r="I1157" s="93"/>
      <c r="J1157" s="93"/>
      <c r="K1157" s="110"/>
      <c r="L1157" s="118"/>
      <c r="M1157" s="93"/>
      <c r="N1157" s="93"/>
      <c r="O1157" s="110"/>
      <c r="P1157" s="118"/>
      <c r="Q1157" s="93"/>
      <c r="R1157" s="93"/>
      <c r="S1157" s="110"/>
      <c r="T1157" s="118"/>
      <c r="U1157" s="93"/>
      <c r="V1157" s="93"/>
      <c r="W1157" s="110"/>
      <c r="X1157" s="118"/>
      <c r="Y1157" s="93"/>
      <c r="Z1157" s="93"/>
      <c r="AA1157" s="110"/>
      <c r="AB1157" s="118"/>
      <c r="AC1157" s="93"/>
      <c r="AD1157" s="93"/>
      <c r="AE1157" s="110"/>
      <c r="AF1157" s="118"/>
      <c r="AG1157" s="93"/>
      <c r="AH1157" s="93"/>
      <c r="AI1157" s="110"/>
      <c r="AJ1157" s="118"/>
      <c r="AK1157" s="93"/>
      <c r="AL1157" s="93"/>
      <c r="AM1157" s="110"/>
      <c r="AN1157" s="118"/>
      <c r="AO1157" s="93"/>
      <c r="AP1157" s="93"/>
      <c r="AQ1157" s="110"/>
      <c r="AR1157" s="118"/>
      <c r="AS1157" s="93"/>
      <c r="AT1157" s="93"/>
      <c r="AU1157" s="110"/>
      <c r="AV1157" s="118"/>
      <c r="AW1157" s="93"/>
      <c r="AX1157" s="93"/>
      <c r="AY1157" s="110"/>
      <c r="AZ1157" s="118"/>
      <c r="BA1157" s="93"/>
      <c r="BB1157" s="93"/>
      <c r="BC1157" s="110"/>
      <c r="BD1157" s="118"/>
      <c r="BE1157" s="93"/>
      <c r="BF1157" s="93"/>
      <c r="BG1157" s="110"/>
      <c r="BH1157" s="118"/>
      <c r="BI1157" s="93"/>
      <c r="BJ1157" s="93"/>
      <c r="BK1157" s="110"/>
      <c r="BL1157" s="118"/>
      <c r="BM1157" s="93"/>
      <c r="BN1157" s="93"/>
      <c r="BO1157" s="110"/>
      <c r="BP1157" s="118"/>
      <c r="BQ1157" s="93"/>
      <c r="BR1157" s="93"/>
      <c r="BS1157" s="110"/>
      <c r="BT1157" s="118"/>
      <c r="BU1157" s="93"/>
      <c r="BV1157" s="93"/>
      <c r="BW1157" s="110"/>
      <c r="BX1157" s="118"/>
      <c r="BY1157" s="93"/>
      <c r="BZ1157" s="93"/>
      <c r="CA1157" s="110"/>
      <c r="CB1157" s="118"/>
      <c r="CC1157" s="93"/>
      <c r="CD1157" s="93"/>
      <c r="CE1157" s="110"/>
      <c r="CF1157" s="118"/>
      <c r="CG1157" s="93"/>
      <c r="CH1157" s="93"/>
      <c r="CI1157" s="110"/>
      <c r="CJ1157" s="118"/>
      <c r="CK1157" s="93"/>
      <c r="CL1157" s="93"/>
      <c r="CM1157" s="110"/>
      <c r="CN1157" s="118"/>
      <c r="CO1157" s="93"/>
      <c r="CP1157" s="93"/>
      <c r="CQ1157" s="110"/>
      <c r="CR1157" s="118"/>
      <c r="CS1157" s="93"/>
      <c r="CT1157" s="93"/>
      <c r="CU1157" s="110"/>
      <c r="CV1157" s="118"/>
      <c r="CW1157" s="93"/>
      <c r="CX1157" s="93"/>
      <c r="CY1157" s="110"/>
      <c r="CZ1157" s="118"/>
      <c r="DA1157" s="93"/>
      <c r="DB1157" s="93"/>
      <c r="DC1157" s="110"/>
      <c r="DD1157" s="118"/>
      <c r="DE1157" s="93"/>
      <c r="DF1157" s="93"/>
      <c r="DG1157" s="110"/>
      <c r="DH1157" s="118"/>
      <c r="DI1157" s="93"/>
      <c r="DJ1157" s="93"/>
      <c r="DK1157" s="110"/>
      <c r="DL1157" s="118"/>
      <c r="DM1157" s="93"/>
      <c r="DN1157" s="93"/>
      <c r="DO1157" s="110"/>
      <c r="DP1157" s="118"/>
      <c r="DQ1157" s="93"/>
      <c r="DR1157" s="93"/>
      <c r="DS1157" s="110"/>
      <c r="DT1157" s="118"/>
      <c r="DU1157" s="93"/>
      <c r="DV1157" s="93"/>
      <c r="DW1157" s="110"/>
      <c r="DX1157" s="118"/>
      <c r="DY1157" s="93"/>
      <c r="DZ1157" s="93"/>
      <c r="EA1157" s="110"/>
      <c r="EB1157" s="118"/>
      <c r="EC1157" s="93"/>
      <c r="ED1157" s="93"/>
      <c r="EE1157" s="110"/>
      <c r="EF1157" s="118"/>
      <c r="EG1157" s="93"/>
      <c r="EH1157" s="93"/>
      <c r="EI1157" s="110"/>
      <c r="EJ1157" s="118"/>
      <c r="EK1157" s="93"/>
      <c r="EL1157" s="93"/>
      <c r="EM1157" s="110"/>
      <c r="EN1157" s="118"/>
      <c r="EO1157" s="93"/>
      <c r="EP1157" s="93"/>
      <c r="EQ1157" s="110"/>
      <c r="ER1157" s="118"/>
      <c r="ES1157" s="93"/>
      <c r="ET1157" s="93"/>
      <c r="EU1157" s="110"/>
      <c r="EV1157" s="118"/>
      <c r="EW1157" s="93"/>
      <c r="EX1157" s="93"/>
      <c r="EY1157" s="110"/>
      <c r="EZ1157" s="118"/>
      <c r="FA1157" s="93"/>
      <c r="FB1157" s="93"/>
      <c r="FC1157" s="110"/>
      <c r="FD1157" s="118"/>
      <c r="FE1157" s="93"/>
      <c r="FF1157" s="93"/>
      <c r="FG1157" s="110"/>
      <c r="FH1157" s="118"/>
      <c r="FI1157" s="93"/>
      <c r="FJ1157" s="93"/>
      <c r="FK1157" s="110"/>
      <c r="FL1157" s="118"/>
      <c r="FM1157" s="93"/>
      <c r="FN1157" s="93"/>
      <c r="FO1157" s="110"/>
      <c r="FP1157" s="118"/>
      <c r="FQ1157" s="93"/>
      <c r="FR1157" s="93"/>
      <c r="FS1157" s="110"/>
      <c r="FT1157" s="118"/>
      <c r="FU1157" s="93"/>
      <c r="FV1157" s="93"/>
      <c r="FW1157" s="110"/>
      <c r="FX1157" s="118"/>
      <c r="FY1157" s="93"/>
      <c r="FZ1157" s="93"/>
      <c r="GA1157" s="110"/>
      <c r="GB1157" s="118"/>
      <c r="GC1157" s="93"/>
      <c r="GD1157" s="93"/>
      <c r="GE1157" s="110"/>
      <c r="GF1157" s="118"/>
      <c r="GG1157" s="93"/>
      <c r="GH1157" s="93"/>
      <c r="GI1157" s="110"/>
      <c r="GJ1157" s="118"/>
      <c r="GK1157" s="93"/>
      <c r="GL1157" s="93"/>
      <c r="GM1157" s="110"/>
      <c r="GN1157" s="118"/>
      <c r="GO1157" s="93"/>
      <c r="GP1157" s="93"/>
      <c r="GQ1157" s="110"/>
    </row>
    <row r="1158" spans="1:199" ht="15.75" x14ac:dyDescent="0.25">
      <c r="A1158">
        <f t="shared" si="748"/>
        <v>1</v>
      </c>
      <c r="B1158">
        <f t="shared" si="749"/>
        <v>1900</v>
      </c>
      <c r="D1158" s="93"/>
      <c r="E1158" s="93"/>
      <c r="F1158" s="93"/>
      <c r="G1158" s="110"/>
      <c r="H1158" s="118"/>
      <c r="I1158" s="93"/>
      <c r="J1158" s="93"/>
      <c r="K1158" s="110"/>
      <c r="L1158" s="118"/>
      <c r="M1158" s="93"/>
      <c r="N1158" s="93"/>
      <c r="O1158" s="110"/>
      <c r="P1158" s="118"/>
      <c r="Q1158" s="93"/>
      <c r="R1158" s="93"/>
      <c r="S1158" s="110"/>
      <c r="T1158" s="118"/>
      <c r="U1158" s="93"/>
      <c r="V1158" s="93"/>
      <c r="W1158" s="110"/>
      <c r="X1158" s="118"/>
      <c r="Y1158" s="93"/>
      <c r="Z1158" s="93"/>
      <c r="AA1158" s="110"/>
      <c r="AB1158" s="118"/>
      <c r="AC1158" s="93"/>
      <c r="AD1158" s="93"/>
      <c r="AE1158" s="110"/>
      <c r="AF1158" s="118"/>
      <c r="AG1158" s="93"/>
      <c r="AH1158" s="93"/>
      <c r="AI1158" s="110"/>
      <c r="AJ1158" s="118"/>
      <c r="AK1158" s="93"/>
      <c r="AL1158" s="93"/>
      <c r="AM1158" s="110"/>
      <c r="AN1158" s="118"/>
      <c r="AO1158" s="93"/>
      <c r="AP1158" s="93"/>
      <c r="AQ1158" s="110"/>
      <c r="AR1158" s="118"/>
      <c r="AS1158" s="93"/>
      <c r="AT1158" s="93"/>
      <c r="AU1158" s="110"/>
      <c r="AV1158" s="118"/>
      <c r="AW1158" s="93"/>
      <c r="AX1158" s="93"/>
      <c r="AY1158" s="110"/>
      <c r="AZ1158" s="118"/>
      <c r="BA1158" s="93"/>
      <c r="BB1158" s="93"/>
      <c r="BC1158" s="110"/>
      <c r="BD1158" s="118"/>
      <c r="BE1158" s="93"/>
      <c r="BF1158" s="93"/>
      <c r="BG1158" s="110"/>
      <c r="BH1158" s="118"/>
      <c r="BI1158" s="93"/>
      <c r="BJ1158" s="93"/>
      <c r="BK1158" s="110"/>
      <c r="BL1158" s="118"/>
      <c r="BM1158" s="93"/>
      <c r="BN1158" s="93"/>
      <c r="BO1158" s="110"/>
      <c r="BP1158" s="118"/>
      <c r="BQ1158" s="93"/>
      <c r="BR1158" s="93"/>
      <c r="BS1158" s="110"/>
      <c r="BT1158" s="118"/>
      <c r="BU1158" s="93"/>
      <c r="BV1158" s="93"/>
      <c r="BW1158" s="110"/>
      <c r="BX1158" s="118"/>
      <c r="BY1158" s="93"/>
      <c r="BZ1158" s="93"/>
      <c r="CA1158" s="110"/>
      <c r="CB1158" s="118"/>
      <c r="CC1158" s="93"/>
      <c r="CD1158" s="93"/>
      <c r="CE1158" s="110"/>
      <c r="CF1158" s="118"/>
      <c r="CG1158" s="93"/>
      <c r="CH1158" s="93"/>
      <c r="CI1158" s="110"/>
      <c r="CJ1158" s="118"/>
      <c r="CK1158" s="93"/>
      <c r="CL1158" s="93"/>
      <c r="CM1158" s="110"/>
      <c r="CN1158" s="118"/>
      <c r="CO1158" s="93"/>
      <c r="CP1158" s="93"/>
      <c r="CQ1158" s="110"/>
      <c r="CR1158" s="118"/>
      <c r="CS1158" s="93"/>
      <c r="CT1158" s="93"/>
      <c r="CU1158" s="110"/>
      <c r="CV1158" s="118"/>
      <c r="CW1158" s="93"/>
      <c r="CX1158" s="93"/>
      <c r="CY1158" s="110"/>
      <c r="CZ1158" s="118"/>
      <c r="DA1158" s="93"/>
      <c r="DB1158" s="93"/>
      <c r="DC1158" s="110"/>
      <c r="DD1158" s="118"/>
      <c r="DE1158" s="93"/>
      <c r="DF1158" s="93"/>
      <c r="DG1158" s="110"/>
      <c r="DH1158" s="118"/>
      <c r="DI1158" s="93"/>
      <c r="DJ1158" s="93"/>
      <c r="DK1158" s="110"/>
      <c r="DL1158" s="118"/>
      <c r="DM1158" s="93"/>
      <c r="DN1158" s="93"/>
      <c r="DO1158" s="110"/>
      <c r="DP1158" s="118"/>
      <c r="DQ1158" s="93"/>
      <c r="DR1158" s="93"/>
      <c r="DS1158" s="110"/>
      <c r="DT1158" s="118"/>
      <c r="DU1158" s="93"/>
      <c r="DV1158" s="93"/>
      <c r="DW1158" s="110"/>
      <c r="DX1158" s="118"/>
      <c r="DY1158" s="93"/>
      <c r="DZ1158" s="93"/>
      <c r="EA1158" s="110"/>
      <c r="EB1158" s="118"/>
      <c r="EC1158" s="93"/>
      <c r="ED1158" s="93"/>
      <c r="EE1158" s="110"/>
      <c r="EF1158" s="118"/>
      <c r="EG1158" s="93"/>
      <c r="EH1158" s="93"/>
      <c r="EI1158" s="110"/>
      <c r="EJ1158" s="118"/>
      <c r="EK1158" s="93"/>
      <c r="EL1158" s="93"/>
      <c r="EM1158" s="110"/>
      <c r="EN1158" s="118"/>
      <c r="EO1158" s="93"/>
      <c r="EP1158" s="93"/>
      <c r="EQ1158" s="110"/>
      <c r="ER1158" s="118"/>
      <c r="ES1158" s="93"/>
      <c r="ET1158" s="93"/>
      <c r="EU1158" s="110"/>
      <c r="EV1158" s="118"/>
      <c r="EW1158" s="93"/>
      <c r="EX1158" s="93"/>
      <c r="EY1158" s="110"/>
      <c r="EZ1158" s="118"/>
      <c r="FA1158" s="93"/>
      <c r="FB1158" s="93"/>
      <c r="FC1158" s="110"/>
      <c r="FD1158" s="118"/>
      <c r="FE1158" s="93"/>
      <c r="FF1158" s="93"/>
      <c r="FG1158" s="110"/>
      <c r="FH1158" s="118"/>
      <c r="FI1158" s="93"/>
      <c r="FJ1158" s="93"/>
      <c r="FK1158" s="110"/>
      <c r="FL1158" s="118"/>
      <c r="FM1158" s="93"/>
      <c r="FN1158" s="93"/>
      <c r="FO1158" s="110"/>
      <c r="FP1158" s="118"/>
      <c r="FQ1158" s="93"/>
      <c r="FR1158" s="93"/>
      <c r="FS1158" s="110"/>
      <c r="FT1158" s="118"/>
      <c r="FU1158" s="93"/>
      <c r="FV1158" s="93"/>
      <c r="FW1158" s="110"/>
      <c r="FX1158" s="118"/>
      <c r="FY1158" s="93"/>
      <c r="FZ1158" s="93"/>
      <c r="GA1158" s="110"/>
      <c r="GB1158" s="118"/>
      <c r="GC1158" s="93"/>
      <c r="GD1158" s="93"/>
      <c r="GE1158" s="110"/>
      <c r="GF1158" s="118"/>
      <c r="GG1158" s="93"/>
      <c r="GH1158" s="93"/>
      <c r="GI1158" s="110"/>
      <c r="GJ1158" s="118"/>
      <c r="GK1158" s="93"/>
      <c r="GL1158" s="93"/>
      <c r="GM1158" s="110"/>
      <c r="GN1158" s="118"/>
      <c r="GO1158" s="93"/>
      <c r="GP1158" s="93"/>
      <c r="GQ1158" s="110"/>
    </row>
    <row r="1159" spans="1:199" ht="15.75" x14ac:dyDescent="0.25">
      <c r="A1159">
        <f t="shared" si="748"/>
        <v>1</v>
      </c>
      <c r="B1159">
        <f t="shared" si="749"/>
        <v>1900</v>
      </c>
      <c r="D1159" s="93"/>
      <c r="E1159" s="93"/>
      <c r="F1159" s="93"/>
      <c r="G1159" s="110"/>
      <c r="H1159" s="118"/>
      <c r="I1159" s="93"/>
      <c r="J1159" s="93"/>
      <c r="K1159" s="110"/>
      <c r="L1159" s="118"/>
      <c r="M1159" s="93"/>
      <c r="N1159" s="93"/>
      <c r="O1159" s="110"/>
      <c r="P1159" s="118"/>
      <c r="Q1159" s="93"/>
      <c r="R1159" s="93"/>
      <c r="S1159" s="110"/>
      <c r="T1159" s="118"/>
      <c r="U1159" s="93"/>
      <c r="V1159" s="93"/>
      <c r="W1159" s="110"/>
      <c r="X1159" s="118"/>
      <c r="Y1159" s="93"/>
      <c r="Z1159" s="93"/>
      <c r="AA1159" s="110"/>
      <c r="AB1159" s="118"/>
      <c r="AC1159" s="93"/>
      <c r="AD1159" s="93"/>
      <c r="AE1159" s="110"/>
      <c r="AF1159" s="118"/>
      <c r="AG1159" s="93"/>
      <c r="AH1159" s="93"/>
      <c r="AI1159" s="110"/>
      <c r="AJ1159" s="118"/>
      <c r="AK1159" s="93"/>
      <c r="AL1159" s="93"/>
      <c r="AM1159" s="110"/>
      <c r="AN1159" s="118"/>
      <c r="AO1159" s="93"/>
      <c r="AP1159" s="93"/>
      <c r="AQ1159" s="110"/>
      <c r="AR1159" s="118"/>
      <c r="AS1159" s="93"/>
      <c r="AT1159" s="93"/>
      <c r="AU1159" s="110"/>
      <c r="AV1159" s="118"/>
      <c r="AW1159" s="93"/>
      <c r="AX1159" s="93"/>
      <c r="AY1159" s="110"/>
      <c r="AZ1159" s="118"/>
      <c r="BA1159" s="93"/>
      <c r="BB1159" s="93"/>
      <c r="BC1159" s="110"/>
      <c r="BD1159" s="118"/>
      <c r="BE1159" s="93"/>
      <c r="BF1159" s="93"/>
      <c r="BG1159" s="110"/>
      <c r="BH1159" s="118"/>
      <c r="BI1159" s="93"/>
      <c r="BJ1159" s="93"/>
      <c r="BK1159" s="110"/>
      <c r="BL1159" s="118"/>
      <c r="BM1159" s="93"/>
      <c r="BN1159" s="93"/>
      <c r="BO1159" s="110"/>
      <c r="BP1159" s="118"/>
      <c r="BQ1159" s="93"/>
      <c r="BR1159" s="93"/>
      <c r="BS1159" s="110"/>
      <c r="BT1159" s="118"/>
      <c r="BU1159" s="93"/>
      <c r="BV1159" s="93"/>
      <c r="BW1159" s="110"/>
      <c r="BX1159" s="118"/>
      <c r="BY1159" s="93"/>
      <c r="BZ1159" s="93"/>
      <c r="CA1159" s="110"/>
      <c r="CB1159" s="118"/>
      <c r="CC1159" s="93"/>
      <c r="CD1159" s="93"/>
      <c r="CE1159" s="110"/>
      <c r="CF1159" s="118"/>
      <c r="CG1159" s="93"/>
      <c r="CH1159" s="93"/>
      <c r="CI1159" s="110"/>
      <c r="CJ1159" s="118"/>
      <c r="CK1159" s="93"/>
      <c r="CL1159" s="93"/>
      <c r="CM1159" s="110"/>
      <c r="CN1159" s="118"/>
      <c r="CO1159" s="93"/>
      <c r="CP1159" s="93"/>
      <c r="CQ1159" s="110"/>
      <c r="CR1159" s="118"/>
      <c r="CS1159" s="93"/>
      <c r="CT1159" s="93"/>
      <c r="CU1159" s="110"/>
      <c r="CV1159" s="118"/>
      <c r="CW1159" s="93"/>
      <c r="CX1159" s="93"/>
      <c r="CY1159" s="110"/>
      <c r="CZ1159" s="118"/>
      <c r="DA1159" s="93"/>
      <c r="DB1159" s="93"/>
      <c r="DC1159" s="110"/>
      <c r="DD1159" s="118"/>
      <c r="DE1159" s="93"/>
      <c r="DF1159" s="93"/>
      <c r="DG1159" s="110"/>
      <c r="DH1159" s="118"/>
      <c r="DI1159" s="93"/>
      <c r="DJ1159" s="93"/>
      <c r="DK1159" s="110"/>
      <c r="DL1159" s="118"/>
      <c r="DM1159" s="93"/>
      <c r="DN1159" s="93"/>
      <c r="DO1159" s="110"/>
      <c r="DP1159" s="118"/>
      <c r="DQ1159" s="93"/>
      <c r="DR1159" s="93"/>
      <c r="DS1159" s="110"/>
      <c r="DT1159" s="118"/>
      <c r="DU1159" s="93"/>
      <c r="DV1159" s="93"/>
      <c r="DW1159" s="110"/>
      <c r="DX1159" s="118"/>
      <c r="DY1159" s="93"/>
      <c r="DZ1159" s="93"/>
      <c r="EA1159" s="110"/>
      <c r="EB1159" s="118"/>
      <c r="EC1159" s="93"/>
      <c r="ED1159" s="93"/>
      <c r="EE1159" s="110"/>
      <c r="EF1159" s="118"/>
      <c r="EG1159" s="93"/>
      <c r="EH1159" s="93"/>
      <c r="EI1159" s="110"/>
      <c r="EJ1159" s="118"/>
      <c r="EK1159" s="93"/>
      <c r="EL1159" s="93"/>
      <c r="EM1159" s="110"/>
      <c r="EN1159" s="118"/>
      <c r="EO1159" s="93"/>
      <c r="EP1159" s="93"/>
      <c r="EQ1159" s="110"/>
      <c r="ER1159" s="118"/>
      <c r="ES1159" s="93"/>
      <c r="ET1159" s="93"/>
      <c r="EU1159" s="110"/>
      <c r="EV1159" s="118"/>
      <c r="EW1159" s="93"/>
      <c r="EX1159" s="93"/>
      <c r="EY1159" s="110"/>
      <c r="EZ1159" s="118"/>
      <c r="FA1159" s="93"/>
      <c r="FB1159" s="93"/>
      <c r="FC1159" s="110"/>
      <c r="FD1159" s="118"/>
      <c r="FE1159" s="93"/>
      <c r="FF1159" s="93"/>
      <c r="FG1159" s="110"/>
      <c r="FH1159" s="118"/>
      <c r="FI1159" s="93"/>
      <c r="FJ1159" s="93"/>
      <c r="FK1159" s="110"/>
      <c r="FL1159" s="118"/>
      <c r="FM1159" s="93"/>
      <c r="FN1159" s="93"/>
      <c r="FO1159" s="110"/>
      <c r="FP1159" s="118"/>
      <c r="FQ1159" s="93"/>
      <c r="FR1159" s="93"/>
      <c r="FS1159" s="110"/>
      <c r="FT1159" s="118"/>
      <c r="FU1159" s="93"/>
      <c r="FV1159" s="93"/>
      <c r="FW1159" s="110"/>
      <c r="FX1159" s="118"/>
      <c r="FY1159" s="93"/>
      <c r="FZ1159" s="93"/>
      <c r="GA1159" s="110"/>
      <c r="GB1159" s="118"/>
      <c r="GC1159" s="93"/>
      <c r="GD1159" s="93"/>
      <c r="GE1159" s="110"/>
      <c r="GF1159" s="118"/>
      <c r="GG1159" s="93"/>
      <c r="GH1159" s="93"/>
      <c r="GI1159" s="110"/>
      <c r="GJ1159" s="118"/>
      <c r="GK1159" s="93"/>
      <c r="GL1159" s="93"/>
      <c r="GM1159" s="110"/>
      <c r="GN1159" s="118"/>
      <c r="GO1159" s="93"/>
      <c r="GP1159" s="93"/>
      <c r="GQ1159" s="110"/>
    </row>
    <row r="1160" spans="1:199" ht="15.75" x14ac:dyDescent="0.25">
      <c r="A1160">
        <f t="shared" si="748"/>
        <v>1</v>
      </c>
      <c r="B1160">
        <f t="shared" si="749"/>
        <v>1900</v>
      </c>
      <c r="D1160" s="93"/>
      <c r="E1160" s="93"/>
      <c r="F1160" s="93"/>
      <c r="G1160" s="110"/>
      <c r="H1160" s="118"/>
      <c r="I1160" s="93"/>
      <c r="J1160" s="93"/>
      <c r="K1160" s="110"/>
      <c r="L1160" s="118"/>
      <c r="M1160" s="93"/>
      <c r="N1160" s="93"/>
      <c r="O1160" s="110"/>
      <c r="P1160" s="118"/>
      <c r="Q1160" s="93"/>
      <c r="R1160" s="93"/>
      <c r="S1160" s="110"/>
      <c r="T1160" s="118"/>
      <c r="U1160" s="93"/>
      <c r="V1160" s="93"/>
      <c r="W1160" s="110"/>
      <c r="X1160" s="118"/>
      <c r="Y1160" s="93"/>
      <c r="Z1160" s="93"/>
      <c r="AA1160" s="110"/>
      <c r="AB1160" s="118"/>
      <c r="AC1160" s="93"/>
      <c r="AD1160" s="93"/>
      <c r="AE1160" s="110"/>
      <c r="AF1160" s="118"/>
      <c r="AG1160" s="93"/>
      <c r="AH1160" s="93"/>
      <c r="AI1160" s="110"/>
      <c r="AJ1160" s="118"/>
      <c r="AK1160" s="93"/>
      <c r="AL1160" s="93"/>
      <c r="AM1160" s="110"/>
      <c r="AN1160" s="118"/>
      <c r="AO1160" s="93"/>
      <c r="AP1160" s="93"/>
      <c r="AQ1160" s="110"/>
      <c r="AR1160" s="118"/>
      <c r="AS1160" s="93"/>
      <c r="AT1160" s="93"/>
      <c r="AU1160" s="110"/>
      <c r="AV1160" s="118"/>
      <c r="AW1160" s="93"/>
      <c r="AX1160" s="93"/>
      <c r="AY1160" s="110"/>
      <c r="AZ1160" s="118"/>
      <c r="BA1160" s="93"/>
      <c r="BB1160" s="93"/>
      <c r="BC1160" s="110"/>
      <c r="BD1160" s="118"/>
      <c r="BE1160" s="93"/>
      <c r="BF1160" s="93"/>
      <c r="BG1160" s="110"/>
      <c r="BH1160" s="118"/>
      <c r="BI1160" s="93"/>
      <c r="BJ1160" s="93"/>
      <c r="BK1160" s="110"/>
      <c r="BL1160" s="118"/>
      <c r="BM1160" s="93"/>
      <c r="BN1160" s="93"/>
      <c r="BO1160" s="110"/>
      <c r="BP1160" s="118"/>
      <c r="BQ1160" s="93"/>
      <c r="BR1160" s="93"/>
      <c r="BS1160" s="110"/>
      <c r="BT1160" s="118"/>
      <c r="BU1160" s="93"/>
      <c r="BV1160" s="93"/>
      <c r="BW1160" s="110"/>
      <c r="BX1160" s="118"/>
      <c r="BY1160" s="93"/>
      <c r="BZ1160" s="93"/>
      <c r="CA1160" s="110"/>
      <c r="CB1160" s="118"/>
      <c r="CC1160" s="93"/>
      <c r="CD1160" s="93"/>
      <c r="CE1160" s="110"/>
      <c r="CF1160" s="118"/>
      <c r="CG1160" s="93"/>
      <c r="CH1160" s="93"/>
      <c r="CI1160" s="110"/>
      <c r="CJ1160" s="118"/>
      <c r="CK1160" s="93"/>
      <c r="CL1160" s="93"/>
      <c r="CM1160" s="110"/>
      <c r="CN1160" s="118"/>
      <c r="CO1160" s="93"/>
      <c r="CP1160" s="93"/>
      <c r="CQ1160" s="110"/>
      <c r="CR1160" s="118"/>
      <c r="CS1160" s="93"/>
      <c r="CT1160" s="93"/>
      <c r="CU1160" s="110"/>
      <c r="CV1160" s="118"/>
      <c r="CW1160" s="93"/>
      <c r="CX1160" s="93"/>
      <c r="CY1160" s="110"/>
      <c r="CZ1160" s="118"/>
      <c r="DA1160" s="93"/>
      <c r="DB1160" s="93"/>
      <c r="DC1160" s="110"/>
      <c r="DD1160" s="118"/>
      <c r="DE1160" s="93"/>
      <c r="DF1160" s="93"/>
      <c r="DG1160" s="110"/>
      <c r="DH1160" s="118"/>
      <c r="DI1160" s="93"/>
      <c r="DJ1160" s="93"/>
      <c r="DK1160" s="110"/>
      <c r="DL1160" s="118"/>
      <c r="DM1160" s="93"/>
      <c r="DN1160" s="93"/>
      <c r="DO1160" s="110"/>
      <c r="DP1160" s="118"/>
      <c r="DQ1160" s="93"/>
      <c r="DR1160" s="93"/>
      <c r="DS1160" s="110"/>
      <c r="DT1160" s="118"/>
      <c r="DU1160" s="93"/>
      <c r="DV1160" s="93"/>
      <c r="DW1160" s="110"/>
      <c r="DX1160" s="118"/>
      <c r="DY1160" s="93"/>
      <c r="DZ1160" s="93"/>
      <c r="EA1160" s="110"/>
      <c r="EB1160" s="118"/>
      <c r="EC1160" s="93"/>
      <c r="ED1160" s="93"/>
      <c r="EE1160" s="110"/>
      <c r="EF1160" s="118"/>
      <c r="EG1160" s="93"/>
      <c r="EH1160" s="93"/>
      <c r="EI1160" s="110"/>
      <c r="EJ1160" s="118"/>
      <c r="EK1160" s="93"/>
      <c r="EL1160" s="93"/>
      <c r="EM1160" s="110"/>
      <c r="EN1160" s="118"/>
      <c r="EO1160" s="93"/>
      <c r="EP1160" s="93"/>
      <c r="EQ1160" s="110"/>
      <c r="ER1160" s="118"/>
      <c r="ES1160" s="93"/>
      <c r="ET1160" s="93"/>
      <c r="EU1160" s="110"/>
      <c r="EV1160" s="118"/>
      <c r="EW1160" s="93"/>
      <c r="EX1160" s="93"/>
      <c r="EY1160" s="110"/>
      <c r="EZ1160" s="118"/>
      <c r="FA1160" s="93"/>
      <c r="FB1160" s="93"/>
      <c r="FC1160" s="110"/>
      <c r="FD1160" s="118"/>
      <c r="FE1160" s="93"/>
      <c r="FF1160" s="93"/>
      <c r="FG1160" s="110"/>
      <c r="FH1160" s="118"/>
      <c r="FI1160" s="93"/>
      <c r="FJ1160" s="93"/>
      <c r="FK1160" s="110"/>
      <c r="FL1160" s="118"/>
      <c r="FM1160" s="93"/>
      <c r="FN1160" s="93"/>
      <c r="FO1160" s="110"/>
      <c r="FP1160" s="118"/>
      <c r="FQ1160" s="93"/>
      <c r="FR1160" s="93"/>
      <c r="FS1160" s="110"/>
      <c r="FT1160" s="118"/>
      <c r="FU1160" s="93"/>
      <c r="FV1160" s="93"/>
      <c r="FW1160" s="110"/>
      <c r="FX1160" s="118"/>
      <c r="FY1160" s="93"/>
      <c r="FZ1160" s="93"/>
      <c r="GA1160" s="110"/>
      <c r="GB1160" s="118"/>
      <c r="GC1160" s="93"/>
      <c r="GD1160" s="93"/>
      <c r="GE1160" s="110"/>
      <c r="GF1160" s="118"/>
      <c r="GG1160" s="93"/>
      <c r="GH1160" s="93"/>
      <c r="GI1160" s="110"/>
      <c r="GJ1160" s="118"/>
      <c r="GK1160" s="93"/>
      <c r="GL1160" s="93"/>
      <c r="GM1160" s="110"/>
      <c r="GN1160" s="118"/>
      <c r="GO1160" s="93"/>
      <c r="GP1160" s="93"/>
      <c r="GQ1160" s="110"/>
    </row>
    <row r="1161" spans="1:199" ht="15.75" x14ac:dyDescent="0.25">
      <c r="A1161">
        <f t="shared" si="748"/>
        <v>1</v>
      </c>
      <c r="B1161">
        <f t="shared" si="749"/>
        <v>1900</v>
      </c>
      <c r="D1161" s="93"/>
      <c r="E1161" s="93"/>
      <c r="F1161" s="93"/>
      <c r="G1161" s="110"/>
      <c r="H1161" s="118"/>
      <c r="I1161" s="93"/>
      <c r="J1161" s="93"/>
      <c r="K1161" s="110"/>
      <c r="L1161" s="118"/>
      <c r="M1161" s="93"/>
      <c r="N1161" s="93"/>
      <c r="O1161" s="110"/>
      <c r="P1161" s="118"/>
      <c r="Q1161" s="93"/>
      <c r="R1161" s="93"/>
      <c r="S1161" s="110"/>
      <c r="T1161" s="118"/>
      <c r="U1161" s="93"/>
      <c r="V1161" s="93"/>
      <c r="W1161" s="110"/>
      <c r="X1161" s="118"/>
      <c r="Y1161" s="93"/>
      <c r="Z1161" s="93"/>
      <c r="AA1161" s="110"/>
      <c r="AB1161" s="118"/>
      <c r="AC1161" s="93"/>
      <c r="AD1161" s="93"/>
      <c r="AE1161" s="110"/>
      <c r="AF1161" s="118"/>
      <c r="AG1161" s="93"/>
      <c r="AH1161" s="93"/>
      <c r="AI1161" s="110"/>
      <c r="AJ1161" s="118"/>
      <c r="AK1161" s="93"/>
      <c r="AL1161" s="93"/>
      <c r="AM1161" s="110"/>
      <c r="AN1161" s="118"/>
      <c r="AO1161" s="93"/>
      <c r="AP1161" s="93"/>
      <c r="AQ1161" s="110"/>
      <c r="AR1161" s="118"/>
      <c r="AS1161" s="93"/>
      <c r="AT1161" s="93"/>
      <c r="AU1161" s="110"/>
      <c r="AV1161" s="118"/>
      <c r="AW1161" s="93"/>
      <c r="AX1161" s="93"/>
      <c r="AY1161" s="110"/>
      <c r="AZ1161" s="118"/>
      <c r="BA1161" s="93"/>
      <c r="BB1161" s="93"/>
      <c r="BC1161" s="110"/>
      <c r="BD1161" s="118"/>
      <c r="BE1161" s="93"/>
      <c r="BF1161" s="93"/>
      <c r="BG1161" s="110"/>
      <c r="BH1161" s="118"/>
      <c r="BI1161" s="93"/>
      <c r="BJ1161" s="93"/>
      <c r="BK1161" s="110"/>
      <c r="BL1161" s="118"/>
      <c r="BM1161" s="93"/>
      <c r="BN1161" s="93"/>
      <c r="BO1161" s="110"/>
      <c r="BP1161" s="118"/>
      <c r="BQ1161" s="93"/>
      <c r="BR1161" s="93"/>
      <c r="BS1161" s="110"/>
      <c r="BT1161" s="118"/>
      <c r="BU1161" s="93"/>
      <c r="BV1161" s="93"/>
      <c r="BW1161" s="110"/>
      <c r="BX1161" s="118"/>
      <c r="BY1161" s="93"/>
      <c r="BZ1161" s="93"/>
      <c r="CA1161" s="110"/>
      <c r="CB1161" s="118"/>
      <c r="CC1161" s="93"/>
      <c r="CD1161" s="93"/>
      <c r="CE1161" s="110"/>
      <c r="CF1161" s="118"/>
      <c r="CG1161" s="93"/>
      <c r="CH1161" s="93"/>
      <c r="CI1161" s="110"/>
      <c r="CJ1161" s="118"/>
      <c r="CK1161" s="93"/>
      <c r="CL1161" s="93"/>
      <c r="CM1161" s="110"/>
      <c r="CN1161" s="118"/>
      <c r="CO1161" s="93"/>
      <c r="CP1161" s="93"/>
      <c r="CQ1161" s="110"/>
      <c r="CR1161" s="118"/>
      <c r="CS1161" s="93"/>
      <c r="CT1161" s="93"/>
      <c r="CU1161" s="110"/>
      <c r="CV1161" s="118"/>
      <c r="CW1161" s="93"/>
      <c r="CX1161" s="93"/>
      <c r="CY1161" s="110"/>
      <c r="CZ1161" s="118"/>
      <c r="DA1161" s="93"/>
      <c r="DB1161" s="93"/>
      <c r="DC1161" s="110"/>
      <c r="DD1161" s="118"/>
      <c r="DE1161" s="93"/>
      <c r="DF1161" s="93"/>
      <c r="DG1161" s="110"/>
      <c r="DH1161" s="118"/>
      <c r="DI1161" s="93"/>
      <c r="DJ1161" s="93"/>
      <c r="DK1161" s="110"/>
      <c r="DL1161" s="118"/>
      <c r="DM1161" s="93"/>
      <c r="DN1161" s="93"/>
      <c r="DO1161" s="110"/>
      <c r="DP1161" s="118"/>
      <c r="DQ1161" s="93"/>
      <c r="DR1161" s="93"/>
      <c r="DS1161" s="110"/>
      <c r="DT1161" s="118"/>
      <c r="DU1161" s="93"/>
      <c r="DV1161" s="93"/>
      <c r="DW1161" s="110"/>
      <c r="DX1161" s="118"/>
      <c r="DY1161" s="93"/>
      <c r="DZ1161" s="93"/>
      <c r="EA1161" s="110"/>
      <c r="EB1161" s="118"/>
      <c r="EC1161" s="93"/>
      <c r="ED1161" s="93"/>
      <c r="EE1161" s="110"/>
      <c r="EF1161" s="118"/>
      <c r="EG1161" s="93"/>
      <c r="EH1161" s="93"/>
      <c r="EI1161" s="110"/>
      <c r="EJ1161" s="118"/>
      <c r="EK1161" s="93"/>
      <c r="EL1161" s="93"/>
      <c r="EM1161" s="110"/>
      <c r="EN1161" s="118"/>
      <c r="EO1161" s="93"/>
      <c r="EP1161" s="93"/>
      <c r="EQ1161" s="110"/>
      <c r="ER1161" s="118"/>
      <c r="ES1161" s="93"/>
      <c r="ET1161" s="93"/>
      <c r="EU1161" s="110"/>
      <c r="EV1161" s="118"/>
      <c r="EW1161" s="93"/>
      <c r="EX1161" s="93"/>
      <c r="EY1161" s="110"/>
      <c r="EZ1161" s="118"/>
      <c r="FA1161" s="93"/>
      <c r="FB1161" s="93"/>
      <c r="FC1161" s="110"/>
      <c r="FD1161" s="118"/>
      <c r="FE1161" s="93"/>
      <c r="FF1161" s="93"/>
      <c r="FG1161" s="110"/>
      <c r="FH1161" s="118"/>
      <c r="FI1161" s="93"/>
      <c r="FJ1161" s="93"/>
      <c r="FK1161" s="110"/>
      <c r="FL1161" s="118"/>
      <c r="FM1161" s="93"/>
      <c r="FN1161" s="93"/>
      <c r="FO1161" s="110"/>
      <c r="FP1161" s="118"/>
      <c r="FQ1161" s="93"/>
      <c r="FR1161" s="93"/>
      <c r="FS1161" s="110"/>
      <c r="FT1161" s="118"/>
      <c r="FU1161" s="93"/>
      <c r="FV1161" s="93"/>
      <c r="FW1161" s="110"/>
      <c r="FX1161" s="118"/>
      <c r="FY1161" s="93"/>
      <c r="FZ1161" s="93"/>
      <c r="GA1161" s="110"/>
      <c r="GB1161" s="118"/>
      <c r="GC1161" s="93"/>
      <c r="GD1161" s="93"/>
      <c r="GE1161" s="110"/>
      <c r="GF1161" s="118"/>
      <c r="GG1161" s="93"/>
      <c r="GH1161" s="93"/>
      <c r="GI1161" s="110"/>
      <c r="GJ1161" s="118"/>
      <c r="GK1161" s="93"/>
      <c r="GL1161" s="93"/>
      <c r="GM1161" s="110"/>
      <c r="GN1161" s="118"/>
      <c r="GO1161" s="93"/>
      <c r="GP1161" s="93"/>
      <c r="GQ1161" s="110"/>
    </row>
    <row r="1162" spans="1:199" ht="15.75" x14ac:dyDescent="0.25">
      <c r="A1162">
        <f t="shared" si="748"/>
        <v>1</v>
      </c>
      <c r="B1162">
        <f t="shared" si="749"/>
        <v>1900</v>
      </c>
      <c r="D1162" s="93"/>
      <c r="E1162" s="93"/>
      <c r="F1162" s="93"/>
      <c r="G1162" s="110"/>
      <c r="H1162" s="118"/>
      <c r="I1162" s="93"/>
      <c r="J1162" s="93"/>
      <c r="K1162" s="110"/>
      <c r="L1162" s="118"/>
      <c r="M1162" s="93"/>
      <c r="N1162" s="93"/>
      <c r="O1162" s="110"/>
      <c r="P1162" s="118"/>
      <c r="Q1162" s="93"/>
      <c r="R1162" s="93"/>
      <c r="S1162" s="110"/>
      <c r="T1162" s="118"/>
      <c r="U1162" s="93"/>
      <c r="V1162" s="93"/>
      <c r="W1162" s="110"/>
      <c r="X1162" s="118"/>
      <c r="Y1162" s="93"/>
      <c r="Z1162" s="93"/>
      <c r="AA1162" s="110"/>
      <c r="AB1162" s="118"/>
      <c r="AC1162" s="93"/>
      <c r="AD1162" s="93"/>
      <c r="AE1162" s="110"/>
      <c r="AF1162" s="118"/>
      <c r="AG1162" s="93"/>
      <c r="AH1162" s="93"/>
      <c r="AI1162" s="110"/>
      <c r="AJ1162" s="118"/>
      <c r="AK1162" s="93"/>
      <c r="AL1162" s="93"/>
      <c r="AM1162" s="110"/>
      <c r="AN1162" s="118"/>
      <c r="AO1162" s="93"/>
      <c r="AP1162" s="93"/>
      <c r="AQ1162" s="110"/>
      <c r="AR1162" s="118"/>
      <c r="AS1162" s="93"/>
      <c r="AT1162" s="93"/>
      <c r="AU1162" s="110"/>
      <c r="AV1162" s="118"/>
      <c r="AW1162" s="93"/>
      <c r="AX1162" s="93"/>
      <c r="AY1162" s="110"/>
      <c r="AZ1162" s="118"/>
      <c r="BA1162" s="93"/>
      <c r="BB1162" s="93"/>
      <c r="BC1162" s="110"/>
      <c r="BD1162" s="118"/>
      <c r="BE1162" s="93"/>
      <c r="BF1162" s="93"/>
      <c r="BG1162" s="110"/>
      <c r="BH1162" s="118"/>
      <c r="BI1162" s="93"/>
      <c r="BJ1162" s="93"/>
      <c r="BK1162" s="110"/>
      <c r="BL1162" s="118"/>
      <c r="BM1162" s="93"/>
      <c r="BN1162" s="93"/>
      <c r="BO1162" s="110"/>
      <c r="BP1162" s="118"/>
      <c r="BQ1162" s="93"/>
      <c r="BR1162" s="93"/>
      <c r="BS1162" s="110"/>
      <c r="BT1162" s="118"/>
      <c r="BU1162" s="93"/>
      <c r="BV1162" s="93"/>
      <c r="BW1162" s="110"/>
      <c r="BX1162" s="118"/>
      <c r="BY1162" s="93"/>
      <c r="BZ1162" s="93"/>
      <c r="CA1162" s="110"/>
      <c r="CB1162" s="118"/>
      <c r="CC1162" s="93"/>
      <c r="CD1162" s="93"/>
      <c r="CE1162" s="110"/>
      <c r="CF1162" s="118"/>
      <c r="CG1162" s="93"/>
      <c r="CH1162" s="93"/>
      <c r="CI1162" s="110"/>
      <c r="CJ1162" s="118"/>
      <c r="CK1162" s="93"/>
      <c r="CL1162" s="93"/>
      <c r="CM1162" s="110"/>
      <c r="CN1162" s="118"/>
      <c r="CO1162" s="93"/>
      <c r="CP1162" s="93"/>
      <c r="CQ1162" s="110"/>
      <c r="CR1162" s="118"/>
      <c r="CS1162" s="93"/>
      <c r="CT1162" s="93"/>
      <c r="CU1162" s="110"/>
      <c r="CV1162" s="118"/>
      <c r="CW1162" s="93"/>
      <c r="CX1162" s="93"/>
      <c r="CY1162" s="110"/>
      <c r="CZ1162" s="118"/>
      <c r="DA1162" s="93"/>
      <c r="DB1162" s="93"/>
      <c r="DC1162" s="110"/>
      <c r="DD1162" s="118"/>
      <c r="DE1162" s="93"/>
      <c r="DF1162" s="93"/>
      <c r="DG1162" s="110"/>
      <c r="DH1162" s="118"/>
      <c r="DI1162" s="93"/>
      <c r="DJ1162" s="93"/>
      <c r="DK1162" s="110"/>
      <c r="DL1162" s="118"/>
      <c r="DM1162" s="93"/>
      <c r="DN1162" s="93"/>
      <c r="DO1162" s="110"/>
      <c r="DP1162" s="118"/>
      <c r="DQ1162" s="93"/>
      <c r="DR1162" s="93"/>
      <c r="DS1162" s="110"/>
      <c r="DT1162" s="118"/>
      <c r="DU1162" s="93"/>
      <c r="DV1162" s="93"/>
      <c r="DW1162" s="110"/>
      <c r="DX1162" s="118"/>
      <c r="DY1162" s="93"/>
      <c r="DZ1162" s="93"/>
      <c r="EA1162" s="110"/>
      <c r="EB1162" s="118"/>
      <c r="EC1162" s="93"/>
      <c r="ED1162" s="93"/>
      <c r="EE1162" s="110"/>
      <c r="EF1162" s="118"/>
      <c r="EG1162" s="93"/>
      <c r="EH1162" s="93"/>
      <c r="EI1162" s="110"/>
      <c r="EJ1162" s="118"/>
      <c r="EK1162" s="93"/>
      <c r="EL1162" s="93"/>
      <c r="EM1162" s="110"/>
      <c r="EN1162" s="118"/>
      <c r="EO1162" s="93"/>
      <c r="EP1162" s="93"/>
      <c r="EQ1162" s="110"/>
      <c r="ER1162" s="118"/>
      <c r="ES1162" s="93"/>
      <c r="ET1162" s="93"/>
      <c r="EU1162" s="110"/>
      <c r="EV1162" s="118"/>
      <c r="EW1162" s="93"/>
      <c r="EX1162" s="93"/>
      <c r="EY1162" s="110"/>
      <c r="EZ1162" s="118"/>
      <c r="FA1162" s="93"/>
      <c r="FB1162" s="93"/>
      <c r="FC1162" s="110"/>
      <c r="FD1162" s="118"/>
      <c r="FE1162" s="93"/>
      <c r="FF1162" s="93"/>
      <c r="FG1162" s="110"/>
      <c r="FH1162" s="118"/>
      <c r="FI1162" s="93"/>
      <c r="FJ1162" s="93"/>
      <c r="FK1162" s="110"/>
      <c r="FL1162" s="118"/>
      <c r="FM1162" s="93"/>
      <c r="FN1162" s="93"/>
      <c r="FO1162" s="110"/>
      <c r="FP1162" s="118"/>
      <c r="FQ1162" s="93"/>
      <c r="FR1162" s="93"/>
      <c r="FS1162" s="110"/>
      <c r="FT1162" s="118"/>
      <c r="FU1162" s="93"/>
      <c r="FV1162" s="93"/>
      <c r="FW1162" s="110"/>
      <c r="FX1162" s="118"/>
      <c r="FY1162" s="93"/>
      <c r="FZ1162" s="93"/>
      <c r="GA1162" s="110"/>
      <c r="GB1162" s="118"/>
      <c r="GC1162" s="93"/>
      <c r="GD1162" s="93"/>
      <c r="GE1162" s="110"/>
      <c r="GF1162" s="118"/>
      <c r="GG1162" s="93"/>
      <c r="GH1162" s="93"/>
      <c r="GI1162" s="110"/>
      <c r="GJ1162" s="118"/>
      <c r="GK1162" s="93"/>
      <c r="GL1162" s="93"/>
      <c r="GM1162" s="110"/>
      <c r="GN1162" s="118"/>
      <c r="GO1162" s="93"/>
      <c r="GP1162" s="93"/>
      <c r="GQ1162" s="110"/>
    </row>
    <row r="1163" spans="1:199" ht="15.75" x14ac:dyDescent="0.25">
      <c r="A1163">
        <f t="shared" si="748"/>
        <v>1</v>
      </c>
      <c r="B1163">
        <f t="shared" si="749"/>
        <v>1900</v>
      </c>
      <c r="D1163" s="93"/>
      <c r="E1163" s="93"/>
      <c r="F1163" s="93"/>
      <c r="G1163" s="110"/>
      <c r="H1163" s="118"/>
      <c r="I1163" s="93"/>
      <c r="J1163" s="93"/>
      <c r="K1163" s="110"/>
      <c r="L1163" s="118"/>
      <c r="M1163" s="93"/>
      <c r="N1163" s="93"/>
      <c r="O1163" s="110"/>
      <c r="P1163" s="118"/>
      <c r="Q1163" s="93"/>
      <c r="R1163" s="93"/>
      <c r="S1163" s="110"/>
      <c r="T1163" s="118"/>
      <c r="U1163" s="93"/>
      <c r="V1163" s="93"/>
      <c r="W1163" s="110"/>
      <c r="X1163" s="118"/>
      <c r="Y1163" s="93"/>
      <c r="Z1163" s="93"/>
      <c r="AA1163" s="110"/>
      <c r="AB1163" s="118"/>
      <c r="AC1163" s="93"/>
      <c r="AD1163" s="93"/>
      <c r="AE1163" s="110"/>
      <c r="AF1163" s="118"/>
      <c r="AG1163" s="93"/>
      <c r="AH1163" s="93"/>
      <c r="AI1163" s="110"/>
      <c r="AJ1163" s="118"/>
      <c r="AK1163" s="93"/>
      <c r="AL1163" s="93"/>
      <c r="AM1163" s="110"/>
      <c r="AN1163" s="118"/>
      <c r="AO1163" s="93"/>
      <c r="AP1163" s="93"/>
      <c r="AQ1163" s="110"/>
      <c r="AR1163" s="118"/>
      <c r="AS1163" s="93"/>
      <c r="AT1163" s="93"/>
      <c r="AU1163" s="110"/>
      <c r="AV1163" s="118"/>
      <c r="AW1163" s="93"/>
      <c r="AX1163" s="93"/>
      <c r="AY1163" s="110"/>
      <c r="AZ1163" s="118"/>
      <c r="BA1163" s="93"/>
      <c r="BB1163" s="93"/>
      <c r="BC1163" s="110"/>
      <c r="BD1163" s="118"/>
      <c r="BE1163" s="93"/>
      <c r="BF1163" s="93"/>
      <c r="BG1163" s="110"/>
      <c r="BH1163" s="118"/>
      <c r="BI1163" s="93"/>
      <c r="BJ1163" s="93"/>
      <c r="BK1163" s="110"/>
      <c r="BL1163" s="118"/>
      <c r="BM1163" s="93"/>
      <c r="BN1163" s="93"/>
      <c r="BO1163" s="110"/>
      <c r="BP1163" s="118"/>
      <c r="BQ1163" s="93"/>
      <c r="BR1163" s="93"/>
      <c r="BS1163" s="110"/>
      <c r="BT1163" s="118"/>
      <c r="BU1163" s="93"/>
      <c r="BV1163" s="93"/>
      <c r="BW1163" s="110"/>
      <c r="BX1163" s="118"/>
      <c r="BY1163" s="93"/>
      <c r="BZ1163" s="93"/>
      <c r="CA1163" s="110"/>
      <c r="CB1163" s="118"/>
      <c r="CC1163" s="93"/>
      <c r="CD1163" s="93"/>
      <c r="CE1163" s="110"/>
      <c r="CF1163" s="118"/>
      <c r="CG1163" s="93"/>
      <c r="CH1163" s="93"/>
      <c r="CI1163" s="110"/>
      <c r="CJ1163" s="118"/>
      <c r="CK1163" s="93"/>
      <c r="CL1163" s="93"/>
      <c r="CM1163" s="110"/>
      <c r="CN1163" s="118"/>
      <c r="CO1163" s="93"/>
      <c r="CP1163" s="93"/>
      <c r="CQ1163" s="110"/>
      <c r="CR1163" s="118"/>
      <c r="CS1163" s="93"/>
      <c r="CT1163" s="93"/>
      <c r="CU1163" s="110"/>
      <c r="CV1163" s="118"/>
      <c r="CW1163" s="93"/>
      <c r="CX1163" s="93"/>
      <c r="CY1163" s="110"/>
      <c r="CZ1163" s="118"/>
      <c r="DA1163" s="93"/>
      <c r="DB1163" s="93"/>
      <c r="DC1163" s="110"/>
      <c r="DD1163" s="118"/>
      <c r="DE1163" s="93"/>
      <c r="DF1163" s="93"/>
      <c r="DG1163" s="110"/>
      <c r="DH1163" s="118"/>
      <c r="DI1163" s="93"/>
      <c r="DJ1163" s="93"/>
      <c r="DK1163" s="110"/>
      <c r="DL1163" s="118"/>
      <c r="DM1163" s="93"/>
      <c r="DN1163" s="93"/>
      <c r="DO1163" s="110"/>
      <c r="DP1163" s="118"/>
      <c r="DQ1163" s="93"/>
      <c r="DR1163" s="93"/>
      <c r="DS1163" s="110"/>
      <c r="DT1163" s="118"/>
      <c r="DU1163" s="93"/>
      <c r="DV1163" s="93"/>
      <c r="DW1163" s="110"/>
      <c r="DX1163" s="118"/>
      <c r="DY1163" s="93"/>
      <c r="DZ1163" s="93"/>
      <c r="EA1163" s="110"/>
      <c r="EB1163" s="118"/>
      <c r="EC1163" s="93"/>
      <c r="ED1163" s="93"/>
      <c r="EE1163" s="110"/>
      <c r="EF1163" s="118"/>
      <c r="EG1163" s="93"/>
      <c r="EH1163" s="93"/>
      <c r="EI1163" s="110"/>
      <c r="EJ1163" s="118"/>
      <c r="EK1163" s="93"/>
      <c r="EL1163" s="93"/>
      <c r="EM1163" s="110"/>
      <c r="EN1163" s="118"/>
      <c r="EO1163" s="93"/>
      <c r="EP1163" s="93"/>
      <c r="EQ1163" s="110"/>
      <c r="ER1163" s="118"/>
      <c r="ES1163" s="93"/>
      <c r="ET1163" s="93"/>
      <c r="EU1163" s="110"/>
      <c r="EV1163" s="118"/>
      <c r="EW1163" s="93"/>
      <c r="EX1163" s="93"/>
      <c r="EY1163" s="110"/>
      <c r="EZ1163" s="118"/>
      <c r="FA1163" s="93"/>
      <c r="FB1163" s="93"/>
      <c r="FC1163" s="110"/>
      <c r="FD1163" s="118"/>
      <c r="FE1163" s="93"/>
      <c r="FF1163" s="93"/>
      <c r="FG1163" s="110"/>
      <c r="FH1163" s="118"/>
      <c r="FI1163" s="93"/>
      <c r="FJ1163" s="93"/>
      <c r="FK1163" s="110"/>
      <c r="FL1163" s="118"/>
      <c r="FM1163" s="93"/>
      <c r="FN1163" s="93"/>
      <c r="FO1163" s="110"/>
      <c r="FP1163" s="118"/>
      <c r="FQ1163" s="93"/>
      <c r="FR1163" s="93"/>
      <c r="FS1163" s="110"/>
      <c r="FT1163" s="118"/>
      <c r="FU1163" s="93"/>
      <c r="FV1163" s="93"/>
      <c r="FW1163" s="110"/>
      <c r="FX1163" s="118"/>
      <c r="FY1163" s="93"/>
      <c r="FZ1163" s="93"/>
      <c r="GA1163" s="110"/>
      <c r="GB1163" s="118"/>
      <c r="GC1163" s="93"/>
      <c r="GD1163" s="93"/>
      <c r="GE1163" s="110"/>
      <c r="GF1163" s="118"/>
      <c r="GG1163" s="93"/>
      <c r="GH1163" s="93"/>
      <c r="GI1163" s="110"/>
      <c r="GJ1163" s="118"/>
      <c r="GK1163" s="93"/>
      <c r="GL1163" s="93"/>
      <c r="GM1163" s="110"/>
      <c r="GN1163" s="118"/>
      <c r="GO1163" s="93"/>
      <c r="GP1163" s="93"/>
      <c r="GQ1163" s="110"/>
    </row>
    <row r="1164" spans="1:199" ht="15.75" x14ac:dyDescent="0.25">
      <c r="A1164">
        <f t="shared" si="748"/>
        <v>1</v>
      </c>
      <c r="B1164">
        <f t="shared" si="749"/>
        <v>1900</v>
      </c>
      <c r="D1164" s="93"/>
      <c r="E1164" s="93"/>
      <c r="F1164" s="93"/>
      <c r="G1164" s="110"/>
      <c r="H1164" s="118"/>
      <c r="I1164" s="93"/>
      <c r="J1164" s="93"/>
      <c r="K1164" s="110"/>
      <c r="L1164" s="118"/>
      <c r="M1164" s="93"/>
      <c r="N1164" s="93"/>
      <c r="O1164" s="110"/>
      <c r="P1164" s="118"/>
      <c r="Q1164" s="93"/>
      <c r="R1164" s="93"/>
      <c r="S1164" s="110"/>
      <c r="T1164" s="118"/>
      <c r="U1164" s="93"/>
      <c r="V1164" s="93"/>
      <c r="W1164" s="110"/>
      <c r="X1164" s="118"/>
      <c r="Y1164" s="93"/>
      <c r="Z1164" s="93"/>
      <c r="AA1164" s="110"/>
      <c r="AB1164" s="118"/>
      <c r="AC1164" s="93"/>
      <c r="AD1164" s="93"/>
      <c r="AE1164" s="110"/>
      <c r="AF1164" s="118"/>
      <c r="AG1164" s="93"/>
      <c r="AH1164" s="93"/>
      <c r="AI1164" s="110"/>
      <c r="AJ1164" s="118"/>
      <c r="AK1164" s="93"/>
      <c r="AL1164" s="93"/>
      <c r="AM1164" s="110"/>
      <c r="AN1164" s="118"/>
      <c r="AO1164" s="93"/>
      <c r="AP1164" s="93"/>
      <c r="AQ1164" s="110"/>
      <c r="AR1164" s="118"/>
      <c r="AS1164" s="93"/>
      <c r="AT1164" s="93"/>
      <c r="AU1164" s="110"/>
      <c r="AV1164" s="118"/>
      <c r="AW1164" s="93"/>
      <c r="AX1164" s="93"/>
      <c r="AY1164" s="110"/>
      <c r="AZ1164" s="118"/>
      <c r="BA1164" s="93"/>
      <c r="BB1164" s="93"/>
      <c r="BC1164" s="110"/>
      <c r="BD1164" s="118"/>
      <c r="BE1164" s="93"/>
      <c r="BF1164" s="93"/>
      <c r="BG1164" s="110"/>
      <c r="BH1164" s="118"/>
      <c r="BI1164" s="93"/>
      <c r="BJ1164" s="93"/>
      <c r="BK1164" s="110"/>
      <c r="BL1164" s="118"/>
      <c r="BM1164" s="93"/>
      <c r="BN1164" s="93"/>
      <c r="BO1164" s="110"/>
      <c r="BP1164" s="118"/>
      <c r="BQ1164" s="93"/>
      <c r="BR1164" s="93"/>
      <c r="BS1164" s="110"/>
      <c r="BT1164" s="118"/>
      <c r="BU1164" s="93"/>
      <c r="BV1164" s="93"/>
      <c r="BW1164" s="110"/>
      <c r="BX1164" s="118"/>
      <c r="BY1164" s="93"/>
      <c r="BZ1164" s="93"/>
      <c r="CA1164" s="110"/>
      <c r="CB1164" s="118"/>
      <c r="CC1164" s="93"/>
      <c r="CD1164" s="93"/>
      <c r="CE1164" s="110"/>
      <c r="CF1164" s="118"/>
      <c r="CG1164" s="93"/>
      <c r="CH1164" s="93"/>
      <c r="CI1164" s="110"/>
      <c r="CJ1164" s="118"/>
      <c r="CK1164" s="93"/>
      <c r="CL1164" s="93"/>
      <c r="CM1164" s="110"/>
      <c r="CN1164" s="118"/>
      <c r="CO1164" s="93"/>
      <c r="CP1164" s="93"/>
      <c r="CQ1164" s="110"/>
      <c r="CR1164" s="118"/>
      <c r="CS1164" s="93"/>
      <c r="CT1164" s="93"/>
      <c r="CU1164" s="110"/>
      <c r="CV1164" s="118"/>
      <c r="CW1164" s="93"/>
      <c r="CX1164" s="93"/>
      <c r="CY1164" s="110"/>
      <c r="CZ1164" s="118"/>
      <c r="DA1164" s="93"/>
      <c r="DB1164" s="93"/>
      <c r="DC1164" s="110"/>
      <c r="DD1164" s="118"/>
      <c r="DE1164" s="93"/>
      <c r="DF1164" s="93"/>
      <c r="DG1164" s="110"/>
      <c r="DH1164" s="118"/>
      <c r="DI1164" s="93"/>
      <c r="DJ1164" s="93"/>
      <c r="DK1164" s="110"/>
      <c r="DL1164" s="118"/>
      <c r="DM1164" s="93"/>
      <c r="DN1164" s="93"/>
      <c r="DO1164" s="110"/>
      <c r="DP1164" s="118"/>
      <c r="DQ1164" s="93"/>
      <c r="DR1164" s="93"/>
      <c r="DS1164" s="110"/>
      <c r="DT1164" s="118"/>
      <c r="DU1164" s="93"/>
      <c r="DV1164" s="93"/>
      <c r="DW1164" s="110"/>
      <c r="DX1164" s="118"/>
      <c r="DY1164" s="93"/>
      <c r="DZ1164" s="93"/>
      <c r="EA1164" s="110"/>
      <c r="EB1164" s="118"/>
      <c r="EC1164" s="93"/>
      <c r="ED1164" s="93"/>
      <c r="EE1164" s="110"/>
      <c r="EF1164" s="118"/>
      <c r="EG1164" s="93"/>
      <c r="EH1164" s="93"/>
      <c r="EI1164" s="110"/>
      <c r="EJ1164" s="118"/>
      <c r="EK1164" s="93"/>
      <c r="EL1164" s="93"/>
      <c r="EM1164" s="110"/>
      <c r="EN1164" s="118"/>
      <c r="EO1164" s="93"/>
      <c r="EP1164" s="93"/>
      <c r="EQ1164" s="110"/>
      <c r="ER1164" s="118"/>
      <c r="ES1164" s="93"/>
      <c r="ET1164" s="93"/>
      <c r="EU1164" s="110"/>
      <c r="EV1164" s="118"/>
      <c r="EW1164" s="93"/>
      <c r="EX1164" s="93"/>
      <c r="EY1164" s="110"/>
      <c r="EZ1164" s="118"/>
      <c r="FA1164" s="93"/>
      <c r="FB1164" s="93"/>
      <c r="FC1164" s="110"/>
      <c r="FD1164" s="118"/>
      <c r="FE1164" s="93"/>
      <c r="FF1164" s="93"/>
      <c r="FG1164" s="110"/>
      <c r="FH1164" s="118"/>
      <c r="FI1164" s="93"/>
      <c r="FJ1164" s="93"/>
      <c r="FK1164" s="110"/>
      <c r="FL1164" s="118"/>
      <c r="FM1164" s="93"/>
      <c r="FN1164" s="93"/>
      <c r="FO1164" s="110"/>
      <c r="FP1164" s="118"/>
      <c r="FQ1164" s="93"/>
      <c r="FR1164" s="93"/>
      <c r="FS1164" s="110"/>
      <c r="FT1164" s="118"/>
      <c r="FU1164" s="93"/>
      <c r="FV1164" s="93"/>
      <c r="FW1164" s="110"/>
      <c r="FX1164" s="118"/>
      <c r="FY1164" s="93"/>
      <c r="FZ1164" s="93"/>
      <c r="GA1164" s="110"/>
      <c r="GB1164" s="118"/>
      <c r="GC1164" s="93"/>
      <c r="GD1164" s="93"/>
      <c r="GE1164" s="110"/>
      <c r="GF1164" s="118"/>
      <c r="GG1164" s="93"/>
      <c r="GH1164" s="93"/>
      <c r="GI1164" s="110"/>
      <c r="GJ1164" s="118"/>
      <c r="GK1164" s="93"/>
      <c r="GL1164" s="93"/>
      <c r="GM1164" s="110"/>
      <c r="GN1164" s="118"/>
      <c r="GO1164" s="93"/>
      <c r="GP1164" s="93"/>
      <c r="GQ1164" s="110"/>
    </row>
    <row r="1165" spans="1:199" ht="15.75" x14ac:dyDescent="0.25">
      <c r="A1165">
        <f t="shared" si="748"/>
        <v>1</v>
      </c>
      <c r="B1165">
        <f t="shared" si="749"/>
        <v>1900</v>
      </c>
      <c r="D1165" s="93"/>
      <c r="E1165" s="93"/>
      <c r="F1165" s="93"/>
      <c r="G1165" s="110"/>
      <c r="H1165" s="118"/>
      <c r="I1165" s="93"/>
      <c r="J1165" s="93"/>
      <c r="K1165" s="110"/>
      <c r="L1165" s="118"/>
      <c r="M1165" s="93"/>
      <c r="N1165" s="93"/>
      <c r="O1165" s="110"/>
      <c r="P1165" s="118"/>
      <c r="Q1165" s="93"/>
      <c r="R1165" s="93"/>
      <c r="S1165" s="110"/>
      <c r="T1165" s="118"/>
      <c r="U1165" s="93"/>
      <c r="V1165" s="93"/>
      <c r="W1165" s="110"/>
      <c r="X1165" s="118"/>
      <c r="Y1165" s="93"/>
      <c r="Z1165" s="93"/>
      <c r="AA1165" s="110"/>
      <c r="AB1165" s="118"/>
      <c r="AC1165" s="93"/>
      <c r="AD1165" s="93"/>
      <c r="AE1165" s="110"/>
      <c r="AF1165" s="118"/>
      <c r="AG1165" s="93"/>
      <c r="AH1165" s="93"/>
      <c r="AI1165" s="110"/>
      <c r="AJ1165" s="118"/>
      <c r="AK1165" s="93"/>
      <c r="AL1165" s="93"/>
      <c r="AM1165" s="110"/>
      <c r="AN1165" s="118"/>
      <c r="AO1165" s="93"/>
      <c r="AP1165" s="93"/>
      <c r="AQ1165" s="110"/>
      <c r="AR1165" s="118"/>
      <c r="AS1165" s="93"/>
      <c r="AT1165" s="93"/>
      <c r="AU1165" s="110"/>
      <c r="AV1165" s="118"/>
      <c r="AW1165" s="93"/>
      <c r="AX1165" s="93"/>
      <c r="AY1165" s="110"/>
      <c r="AZ1165" s="118"/>
      <c r="BA1165" s="93"/>
      <c r="BB1165" s="93"/>
      <c r="BC1165" s="110"/>
      <c r="BD1165" s="118"/>
      <c r="BE1165" s="93"/>
      <c r="BF1165" s="93"/>
      <c r="BG1165" s="110"/>
      <c r="BH1165" s="118"/>
      <c r="BI1165" s="93"/>
      <c r="BJ1165" s="93"/>
      <c r="BK1165" s="110"/>
      <c r="BL1165" s="118"/>
      <c r="BM1165" s="93"/>
      <c r="BN1165" s="93"/>
      <c r="BO1165" s="110"/>
      <c r="BP1165" s="118"/>
      <c r="BQ1165" s="93"/>
      <c r="BR1165" s="93"/>
      <c r="BS1165" s="110"/>
      <c r="BT1165" s="118"/>
      <c r="BU1165" s="93"/>
      <c r="BV1165" s="93"/>
      <c r="BW1165" s="110"/>
      <c r="BX1165" s="118"/>
      <c r="BY1165" s="93"/>
      <c r="BZ1165" s="93"/>
      <c r="CA1165" s="110"/>
      <c r="CB1165" s="118"/>
      <c r="CC1165" s="93"/>
      <c r="CD1165" s="93"/>
      <c r="CE1165" s="110"/>
      <c r="CF1165" s="118"/>
      <c r="CG1165" s="93"/>
      <c r="CH1165" s="93"/>
      <c r="CI1165" s="110"/>
      <c r="CJ1165" s="118"/>
      <c r="CK1165" s="93"/>
      <c r="CL1165" s="93"/>
      <c r="CM1165" s="110"/>
      <c r="CN1165" s="118"/>
      <c r="CO1165" s="93"/>
      <c r="CP1165" s="93"/>
      <c r="CQ1165" s="110"/>
      <c r="CR1165" s="118"/>
      <c r="CS1165" s="93"/>
      <c r="CT1165" s="93"/>
      <c r="CU1165" s="110"/>
      <c r="CV1165" s="118"/>
      <c r="CW1165" s="93"/>
      <c r="CX1165" s="93"/>
      <c r="CY1165" s="110"/>
      <c r="CZ1165" s="118"/>
      <c r="DA1165" s="93"/>
      <c r="DB1165" s="93"/>
      <c r="DC1165" s="110"/>
      <c r="DD1165" s="118"/>
      <c r="DE1165" s="93"/>
      <c r="DF1165" s="93"/>
      <c r="DG1165" s="110"/>
      <c r="DH1165" s="118"/>
      <c r="DI1165" s="93"/>
      <c r="DJ1165" s="93"/>
      <c r="DK1165" s="110"/>
      <c r="DL1165" s="118"/>
      <c r="DM1165" s="93"/>
      <c r="DN1165" s="93"/>
      <c r="DO1165" s="110"/>
      <c r="DP1165" s="118"/>
      <c r="DQ1165" s="93"/>
      <c r="DR1165" s="93"/>
      <c r="DS1165" s="110"/>
      <c r="DT1165" s="118"/>
      <c r="DU1165" s="93"/>
      <c r="DV1165" s="93"/>
      <c r="DW1165" s="110"/>
      <c r="DX1165" s="118"/>
      <c r="DY1165" s="93"/>
      <c r="DZ1165" s="93"/>
      <c r="EA1165" s="110"/>
      <c r="EB1165" s="118"/>
      <c r="EC1165" s="93"/>
      <c r="ED1165" s="93"/>
      <c r="EE1165" s="110"/>
      <c r="EF1165" s="118"/>
      <c r="EG1165" s="93"/>
      <c r="EH1165" s="93"/>
      <c r="EI1165" s="110"/>
      <c r="EJ1165" s="118"/>
      <c r="EK1165" s="93"/>
      <c r="EL1165" s="93"/>
      <c r="EM1165" s="110"/>
      <c r="EN1165" s="118"/>
      <c r="EO1165" s="93"/>
      <c r="EP1165" s="93"/>
      <c r="EQ1165" s="110"/>
      <c r="ER1165" s="118"/>
      <c r="ES1165" s="93"/>
      <c r="ET1165" s="93"/>
      <c r="EU1165" s="110"/>
      <c r="EV1165" s="118"/>
      <c r="EW1165" s="93"/>
      <c r="EX1165" s="93"/>
      <c r="EY1165" s="110"/>
      <c r="EZ1165" s="118"/>
      <c r="FA1165" s="93"/>
      <c r="FB1165" s="93"/>
      <c r="FC1165" s="110"/>
      <c r="FD1165" s="118"/>
      <c r="FE1165" s="93"/>
      <c r="FF1165" s="93"/>
      <c r="FG1165" s="110"/>
      <c r="FH1165" s="118"/>
      <c r="FI1165" s="93"/>
      <c r="FJ1165" s="93"/>
      <c r="FK1165" s="110"/>
      <c r="FL1165" s="118"/>
      <c r="FM1165" s="93"/>
      <c r="FN1165" s="93"/>
      <c r="FO1165" s="110"/>
      <c r="FP1165" s="118"/>
      <c r="FQ1165" s="93"/>
      <c r="FR1165" s="93"/>
      <c r="FS1165" s="110"/>
      <c r="FT1165" s="118"/>
      <c r="FU1165" s="93"/>
      <c r="FV1165" s="93"/>
      <c r="FW1165" s="110"/>
      <c r="FX1165" s="118"/>
      <c r="FY1165" s="93"/>
      <c r="FZ1165" s="93"/>
      <c r="GA1165" s="110"/>
      <c r="GB1165" s="118"/>
      <c r="GC1165" s="93"/>
      <c r="GD1165" s="93"/>
      <c r="GE1165" s="110"/>
      <c r="GF1165" s="118"/>
      <c r="GG1165" s="93"/>
      <c r="GH1165" s="93"/>
      <c r="GI1165" s="110"/>
      <c r="GJ1165" s="118"/>
      <c r="GK1165" s="93"/>
      <c r="GL1165" s="93"/>
      <c r="GM1165" s="110"/>
      <c r="GN1165" s="118"/>
      <c r="GO1165" s="93"/>
      <c r="GP1165" s="93"/>
      <c r="GQ1165" s="110"/>
    </row>
    <row r="1166" spans="1:199" ht="15.75" x14ac:dyDescent="0.25">
      <c r="A1166">
        <f t="shared" si="748"/>
        <v>1</v>
      </c>
      <c r="B1166">
        <f t="shared" si="749"/>
        <v>1900</v>
      </c>
      <c r="D1166" s="93"/>
      <c r="E1166" s="93"/>
      <c r="F1166" s="93"/>
      <c r="G1166" s="110"/>
      <c r="H1166" s="118"/>
      <c r="I1166" s="93"/>
      <c r="J1166" s="93"/>
      <c r="K1166" s="110"/>
      <c r="L1166" s="118"/>
      <c r="M1166" s="93"/>
      <c r="N1166" s="93"/>
      <c r="O1166" s="110"/>
      <c r="P1166" s="118"/>
      <c r="Q1166" s="93"/>
      <c r="R1166" s="93"/>
      <c r="S1166" s="110"/>
      <c r="T1166" s="118"/>
      <c r="U1166" s="93"/>
      <c r="V1166" s="93"/>
      <c r="W1166" s="110"/>
      <c r="X1166" s="118"/>
      <c r="Y1166" s="93"/>
      <c r="Z1166" s="93"/>
      <c r="AA1166" s="110"/>
      <c r="AB1166" s="118"/>
      <c r="AC1166" s="93"/>
      <c r="AD1166" s="93"/>
      <c r="AE1166" s="110"/>
      <c r="AF1166" s="118"/>
      <c r="AG1166" s="93"/>
      <c r="AH1166" s="93"/>
      <c r="AI1166" s="110"/>
      <c r="AJ1166" s="118"/>
      <c r="AK1166" s="93"/>
      <c r="AL1166" s="93"/>
      <c r="AM1166" s="110"/>
      <c r="AN1166" s="118"/>
      <c r="AO1166" s="93"/>
      <c r="AP1166" s="93"/>
      <c r="AQ1166" s="110"/>
      <c r="AR1166" s="118"/>
      <c r="AS1166" s="93"/>
      <c r="AT1166" s="93"/>
      <c r="AU1166" s="110"/>
      <c r="AV1166" s="118"/>
      <c r="AW1166" s="93"/>
      <c r="AX1166" s="93"/>
      <c r="AY1166" s="110"/>
      <c r="AZ1166" s="118"/>
      <c r="BA1166" s="93"/>
      <c r="BB1166" s="93"/>
      <c r="BC1166" s="110"/>
      <c r="BD1166" s="118"/>
      <c r="BE1166" s="93"/>
      <c r="BF1166" s="93"/>
      <c r="BG1166" s="110"/>
      <c r="BH1166" s="118"/>
      <c r="BI1166" s="93"/>
      <c r="BJ1166" s="93"/>
      <c r="BK1166" s="110"/>
      <c r="BL1166" s="118"/>
      <c r="BM1166" s="93"/>
      <c r="BN1166" s="93"/>
      <c r="BO1166" s="110"/>
      <c r="BP1166" s="118"/>
      <c r="BQ1166" s="93"/>
      <c r="BR1166" s="93"/>
      <c r="BS1166" s="110"/>
      <c r="BT1166" s="118"/>
      <c r="BU1166" s="93"/>
      <c r="BV1166" s="93"/>
      <c r="BW1166" s="110"/>
      <c r="BX1166" s="118"/>
      <c r="BY1166" s="93"/>
      <c r="BZ1166" s="93"/>
      <c r="CA1166" s="110"/>
      <c r="CB1166" s="118"/>
      <c r="CC1166" s="93"/>
      <c r="CD1166" s="93"/>
      <c r="CE1166" s="110"/>
      <c r="CF1166" s="118"/>
      <c r="CG1166" s="93"/>
      <c r="CH1166" s="93"/>
      <c r="CI1166" s="110"/>
      <c r="CJ1166" s="118"/>
      <c r="CK1166" s="93"/>
      <c r="CL1166" s="93"/>
      <c r="CM1166" s="110"/>
      <c r="CN1166" s="118"/>
      <c r="CO1166" s="93"/>
      <c r="CP1166" s="93"/>
      <c r="CQ1166" s="110"/>
      <c r="CR1166" s="118"/>
      <c r="CS1166" s="93"/>
      <c r="CT1166" s="93"/>
      <c r="CU1166" s="110"/>
      <c r="CV1166" s="118"/>
      <c r="CW1166" s="93"/>
      <c r="CX1166" s="93"/>
      <c r="CY1166" s="110"/>
      <c r="CZ1166" s="118"/>
      <c r="DA1166" s="93"/>
      <c r="DB1166" s="93"/>
      <c r="DC1166" s="110"/>
      <c r="DD1166" s="118"/>
      <c r="DE1166" s="93"/>
      <c r="DF1166" s="93"/>
      <c r="DG1166" s="110"/>
      <c r="DH1166" s="118"/>
      <c r="DI1166" s="93"/>
      <c r="DJ1166" s="93"/>
      <c r="DK1166" s="110"/>
      <c r="DL1166" s="118"/>
      <c r="DM1166" s="93"/>
      <c r="DN1166" s="93"/>
      <c r="DO1166" s="110"/>
      <c r="DP1166" s="118"/>
      <c r="DQ1166" s="93"/>
      <c r="DR1166" s="93"/>
      <c r="DS1166" s="110"/>
      <c r="DT1166" s="118"/>
      <c r="DU1166" s="93"/>
      <c r="DV1166" s="93"/>
      <c r="DW1166" s="110"/>
      <c r="DX1166" s="118"/>
      <c r="DY1166" s="93"/>
      <c r="DZ1166" s="93"/>
      <c r="EA1166" s="110"/>
      <c r="EB1166" s="118"/>
      <c r="EC1166" s="93"/>
      <c r="ED1166" s="93"/>
      <c r="EE1166" s="110"/>
      <c r="EF1166" s="118"/>
      <c r="EG1166" s="93"/>
      <c r="EH1166" s="93"/>
      <c r="EI1166" s="110"/>
      <c r="EJ1166" s="118"/>
      <c r="EK1166" s="93"/>
      <c r="EL1166" s="93"/>
      <c r="EM1166" s="110"/>
      <c r="EN1166" s="118"/>
      <c r="EO1166" s="93"/>
      <c r="EP1166" s="93"/>
      <c r="EQ1166" s="110"/>
      <c r="ER1166" s="118"/>
      <c r="ES1166" s="93"/>
      <c r="ET1166" s="93"/>
      <c r="EU1166" s="110"/>
      <c r="EV1166" s="118"/>
      <c r="EW1166" s="93"/>
      <c r="EX1166" s="93"/>
      <c r="EY1166" s="110"/>
      <c r="EZ1166" s="118"/>
      <c r="FA1166" s="93"/>
      <c r="FB1166" s="93"/>
      <c r="FC1166" s="110"/>
      <c r="FD1166" s="118"/>
      <c r="FE1166" s="93"/>
      <c r="FF1166" s="93"/>
      <c r="FG1166" s="110"/>
      <c r="FH1166" s="118"/>
      <c r="FI1166" s="93"/>
      <c r="FJ1166" s="93"/>
      <c r="FK1166" s="110"/>
      <c r="FL1166" s="118"/>
      <c r="FM1166" s="93"/>
      <c r="FN1166" s="93"/>
      <c r="FO1166" s="110"/>
      <c r="FP1166" s="118"/>
      <c r="FQ1166" s="93"/>
      <c r="FR1166" s="93"/>
      <c r="FS1166" s="110"/>
      <c r="FT1166" s="118"/>
      <c r="FU1166" s="93"/>
      <c r="FV1166" s="93"/>
      <c r="FW1166" s="110"/>
      <c r="FX1166" s="118"/>
      <c r="FY1166" s="93"/>
      <c r="FZ1166" s="93"/>
      <c r="GA1166" s="110"/>
      <c r="GB1166" s="118"/>
      <c r="GC1166" s="93"/>
      <c r="GD1166" s="93"/>
      <c r="GE1166" s="110"/>
      <c r="GF1166" s="118"/>
      <c r="GG1166" s="93"/>
      <c r="GH1166" s="93"/>
      <c r="GI1166" s="110"/>
      <c r="GJ1166" s="118"/>
      <c r="GK1166" s="93"/>
      <c r="GL1166" s="93"/>
      <c r="GM1166" s="110"/>
      <c r="GN1166" s="118"/>
      <c r="GO1166" s="93"/>
      <c r="GP1166" s="93"/>
      <c r="GQ1166" s="110"/>
    </row>
    <row r="1167" spans="1:199" ht="15.75" x14ac:dyDescent="0.25">
      <c r="A1167">
        <f t="shared" si="748"/>
        <v>1</v>
      </c>
      <c r="B1167">
        <f t="shared" si="749"/>
        <v>1900</v>
      </c>
      <c r="D1167" s="93"/>
      <c r="E1167" s="93"/>
      <c r="F1167" s="93"/>
      <c r="G1167" s="110"/>
      <c r="H1167" s="118"/>
      <c r="I1167" s="93"/>
      <c r="J1167" s="93"/>
      <c r="K1167" s="110"/>
      <c r="L1167" s="118"/>
      <c r="M1167" s="93"/>
      <c r="N1167" s="93"/>
      <c r="O1167" s="110"/>
      <c r="P1167" s="118"/>
      <c r="Q1167" s="93"/>
      <c r="R1167" s="93"/>
      <c r="S1167" s="110"/>
      <c r="T1167" s="118"/>
      <c r="U1167" s="93"/>
      <c r="V1167" s="93"/>
      <c r="W1167" s="110"/>
      <c r="X1167" s="118"/>
      <c r="Y1167" s="93"/>
      <c r="Z1167" s="93"/>
      <c r="AA1167" s="110"/>
      <c r="AB1167" s="118"/>
      <c r="AC1167" s="93"/>
      <c r="AD1167" s="93"/>
      <c r="AE1167" s="110"/>
      <c r="AF1167" s="118"/>
      <c r="AG1167" s="93"/>
      <c r="AH1167" s="93"/>
      <c r="AI1167" s="110"/>
      <c r="AJ1167" s="118"/>
      <c r="AK1167" s="93"/>
      <c r="AL1167" s="93"/>
      <c r="AM1167" s="110"/>
      <c r="AN1167" s="118"/>
      <c r="AO1167" s="93"/>
      <c r="AP1167" s="93"/>
      <c r="AQ1167" s="110"/>
      <c r="AR1167" s="118"/>
      <c r="AS1167" s="93"/>
      <c r="AT1167" s="93"/>
      <c r="AU1167" s="110"/>
      <c r="AV1167" s="118"/>
      <c r="AW1167" s="93"/>
      <c r="AX1167" s="93"/>
      <c r="AY1167" s="110"/>
      <c r="AZ1167" s="118"/>
      <c r="BA1167" s="93"/>
      <c r="BB1167" s="93"/>
      <c r="BC1167" s="110"/>
      <c r="BD1167" s="118"/>
      <c r="BE1167" s="93"/>
      <c r="BF1167" s="93"/>
      <c r="BG1167" s="110"/>
      <c r="BH1167" s="118"/>
      <c r="BI1167" s="93"/>
      <c r="BJ1167" s="93"/>
      <c r="BK1167" s="110"/>
      <c r="BL1167" s="118"/>
      <c r="BM1167" s="93"/>
      <c r="BN1167" s="93"/>
      <c r="BO1167" s="110"/>
      <c r="BP1167" s="118"/>
      <c r="BQ1167" s="93"/>
      <c r="BR1167" s="93"/>
      <c r="BS1167" s="110"/>
      <c r="BT1167" s="118"/>
      <c r="BU1167" s="93"/>
      <c r="BV1167" s="93"/>
      <c r="BW1167" s="110"/>
      <c r="BX1167" s="118"/>
      <c r="BY1167" s="93"/>
      <c r="BZ1167" s="93"/>
      <c r="CA1167" s="110"/>
      <c r="CB1167" s="118"/>
      <c r="CC1167" s="93"/>
      <c r="CD1167" s="93"/>
      <c r="CE1167" s="110"/>
      <c r="CF1167" s="118"/>
      <c r="CG1167" s="93"/>
      <c r="CH1167" s="93"/>
      <c r="CI1167" s="110"/>
      <c r="CJ1167" s="118"/>
      <c r="CK1167" s="93"/>
      <c r="CL1167" s="93"/>
      <c r="CM1167" s="110"/>
      <c r="CN1167" s="118"/>
      <c r="CO1167" s="93"/>
      <c r="CP1167" s="93"/>
      <c r="CQ1167" s="110"/>
      <c r="CR1167" s="118"/>
      <c r="CS1167" s="93"/>
      <c r="CT1167" s="93"/>
      <c r="CU1167" s="110"/>
      <c r="CV1167" s="118"/>
      <c r="CW1167" s="93"/>
      <c r="CX1167" s="93"/>
      <c r="CY1167" s="110"/>
      <c r="CZ1167" s="118"/>
      <c r="DA1167" s="93"/>
      <c r="DB1167" s="93"/>
      <c r="DC1167" s="110"/>
      <c r="DD1167" s="118"/>
      <c r="DE1167" s="93"/>
      <c r="DF1167" s="93"/>
      <c r="DG1167" s="110"/>
      <c r="DH1167" s="118"/>
      <c r="DI1167" s="93"/>
      <c r="DJ1167" s="93"/>
      <c r="DK1167" s="110"/>
      <c r="DL1167" s="118"/>
      <c r="DM1167" s="93"/>
      <c r="DN1167" s="93"/>
      <c r="DO1167" s="110"/>
      <c r="DP1167" s="118"/>
      <c r="DQ1167" s="93"/>
      <c r="DR1167" s="93"/>
      <c r="DS1167" s="110"/>
      <c r="DT1167" s="118"/>
      <c r="DU1167" s="93"/>
      <c r="DV1167" s="93"/>
      <c r="DW1167" s="110"/>
      <c r="DX1167" s="118"/>
      <c r="DY1167" s="93"/>
      <c r="DZ1167" s="93"/>
      <c r="EA1167" s="110"/>
      <c r="EB1167" s="118"/>
      <c r="EC1167" s="93"/>
      <c r="ED1167" s="93"/>
      <c r="EE1167" s="110"/>
      <c r="EF1167" s="118"/>
      <c r="EG1167" s="93"/>
      <c r="EH1167" s="93"/>
      <c r="EI1167" s="110"/>
      <c r="EJ1167" s="118"/>
      <c r="EK1167" s="93"/>
      <c r="EL1167" s="93"/>
      <c r="EM1167" s="110"/>
      <c r="EN1167" s="118"/>
      <c r="EO1167" s="93"/>
      <c r="EP1167" s="93"/>
      <c r="EQ1167" s="110"/>
      <c r="ER1167" s="118"/>
      <c r="ES1167" s="93"/>
      <c r="ET1167" s="93"/>
      <c r="EU1167" s="110"/>
      <c r="EV1167" s="118"/>
      <c r="EW1167" s="93"/>
      <c r="EX1167" s="93"/>
      <c r="EY1167" s="110"/>
      <c r="EZ1167" s="118"/>
      <c r="FA1167" s="93"/>
      <c r="FB1167" s="93"/>
      <c r="FC1167" s="110"/>
      <c r="FD1167" s="118"/>
      <c r="FE1167" s="93"/>
      <c r="FF1167" s="93"/>
      <c r="FG1167" s="110"/>
      <c r="FH1167" s="118"/>
      <c r="FI1167" s="93"/>
      <c r="FJ1167" s="93"/>
      <c r="FK1167" s="110"/>
      <c r="FL1167" s="118"/>
      <c r="FM1167" s="93"/>
      <c r="FN1167" s="93"/>
      <c r="FO1167" s="110"/>
      <c r="FP1167" s="118"/>
      <c r="FQ1167" s="93"/>
      <c r="FR1167" s="93"/>
      <c r="FS1167" s="110"/>
      <c r="FT1167" s="118"/>
      <c r="FU1167" s="93"/>
      <c r="FV1167" s="93"/>
      <c r="FW1167" s="110"/>
      <c r="FX1167" s="118"/>
      <c r="FY1167" s="93"/>
      <c r="FZ1167" s="93"/>
      <c r="GA1167" s="110"/>
      <c r="GB1167" s="118"/>
      <c r="GC1167" s="93"/>
      <c r="GD1167" s="93"/>
      <c r="GE1167" s="110"/>
      <c r="GF1167" s="118"/>
      <c r="GG1167" s="93"/>
      <c r="GH1167" s="93"/>
      <c r="GI1167" s="110"/>
      <c r="GJ1167" s="118"/>
      <c r="GK1167" s="93"/>
      <c r="GL1167" s="93"/>
      <c r="GM1167" s="110"/>
      <c r="GN1167" s="118"/>
      <c r="GO1167" s="93"/>
      <c r="GP1167" s="93"/>
      <c r="GQ1167" s="110"/>
    </row>
    <row r="1168" spans="1:199" ht="15.75" x14ac:dyDescent="0.25">
      <c r="A1168">
        <f t="shared" si="748"/>
        <v>1</v>
      </c>
      <c r="B1168">
        <f t="shared" si="749"/>
        <v>1900</v>
      </c>
      <c r="D1168" s="93"/>
      <c r="E1168" s="93"/>
      <c r="F1168" s="93"/>
      <c r="G1168" s="110"/>
      <c r="H1168" s="118"/>
      <c r="I1168" s="93"/>
      <c r="J1168" s="93"/>
      <c r="K1168" s="110"/>
      <c r="L1168" s="118"/>
      <c r="M1168" s="93"/>
      <c r="N1168" s="93"/>
      <c r="O1168" s="110"/>
      <c r="P1168" s="118"/>
      <c r="Q1168" s="93"/>
      <c r="R1168" s="93"/>
      <c r="S1168" s="110"/>
      <c r="T1168" s="118"/>
      <c r="U1168" s="93"/>
      <c r="V1168" s="93"/>
      <c r="W1168" s="110"/>
      <c r="X1168" s="118"/>
      <c r="Y1168" s="93"/>
      <c r="Z1168" s="93"/>
      <c r="AA1168" s="110"/>
      <c r="AB1168" s="118"/>
      <c r="AC1168" s="93"/>
      <c r="AD1168" s="93"/>
      <c r="AE1168" s="110"/>
      <c r="AF1168" s="118"/>
      <c r="AG1168" s="93"/>
      <c r="AH1168" s="93"/>
      <c r="AI1168" s="110"/>
      <c r="AJ1168" s="118"/>
      <c r="AK1168" s="93"/>
      <c r="AL1168" s="93"/>
      <c r="AM1168" s="110"/>
      <c r="AN1168" s="118"/>
      <c r="AO1168" s="93"/>
      <c r="AP1168" s="93"/>
      <c r="AQ1168" s="110"/>
      <c r="AR1168" s="118"/>
      <c r="AS1168" s="93"/>
      <c r="AT1168" s="93"/>
      <c r="AU1168" s="110"/>
      <c r="AV1168" s="118"/>
      <c r="AW1168" s="93"/>
      <c r="AX1168" s="93"/>
      <c r="AY1168" s="110"/>
      <c r="AZ1168" s="118"/>
      <c r="BA1168" s="93"/>
      <c r="BB1168" s="93"/>
      <c r="BC1168" s="110"/>
      <c r="BD1168" s="118"/>
      <c r="BE1168" s="93"/>
      <c r="BF1168" s="93"/>
      <c r="BG1168" s="110"/>
      <c r="BH1168" s="118"/>
      <c r="BI1168" s="93"/>
      <c r="BJ1168" s="93"/>
      <c r="BK1168" s="110"/>
      <c r="BL1168" s="118"/>
      <c r="BM1168" s="93"/>
      <c r="BN1168" s="93"/>
      <c r="BO1168" s="110"/>
      <c r="BP1168" s="118"/>
      <c r="BQ1168" s="93"/>
      <c r="BR1168" s="93"/>
      <c r="BS1168" s="110"/>
      <c r="BT1168" s="118"/>
      <c r="BU1168" s="93"/>
      <c r="BV1168" s="93"/>
      <c r="BW1168" s="110"/>
      <c r="BX1168" s="118"/>
      <c r="BY1168" s="93"/>
      <c r="BZ1168" s="93"/>
      <c r="CA1168" s="110"/>
      <c r="CB1168" s="118"/>
      <c r="CC1168" s="93"/>
      <c r="CD1168" s="93"/>
      <c r="CE1168" s="110"/>
      <c r="CF1168" s="118"/>
      <c r="CG1168" s="93"/>
      <c r="CH1168" s="93"/>
      <c r="CI1168" s="110"/>
      <c r="CJ1168" s="118"/>
      <c r="CK1168" s="93"/>
      <c r="CL1168" s="93"/>
      <c r="CM1168" s="110"/>
      <c r="CN1168" s="118"/>
      <c r="CO1168" s="93"/>
      <c r="CP1168" s="93"/>
      <c r="CQ1168" s="110"/>
      <c r="CR1168" s="118"/>
      <c r="CS1168" s="93"/>
      <c r="CT1168" s="93"/>
      <c r="CU1168" s="110"/>
      <c r="CV1168" s="118"/>
      <c r="CW1168" s="93"/>
      <c r="CX1168" s="93"/>
      <c r="CY1168" s="110"/>
      <c r="CZ1168" s="118"/>
      <c r="DA1168" s="93"/>
      <c r="DB1168" s="93"/>
      <c r="DC1168" s="110"/>
      <c r="DD1168" s="118"/>
      <c r="DE1168" s="93"/>
      <c r="DF1168" s="93"/>
      <c r="DG1168" s="110"/>
      <c r="DH1168" s="118"/>
      <c r="DI1168" s="93"/>
      <c r="DJ1168" s="93"/>
      <c r="DK1168" s="110"/>
      <c r="DL1168" s="118"/>
      <c r="DM1168" s="93"/>
      <c r="DN1168" s="93"/>
      <c r="DO1168" s="110"/>
      <c r="DP1168" s="118"/>
      <c r="DQ1168" s="93"/>
      <c r="DR1168" s="93"/>
      <c r="DS1168" s="110"/>
      <c r="DT1168" s="118"/>
      <c r="DU1168" s="93"/>
      <c r="DV1168" s="93"/>
      <c r="DW1168" s="110"/>
      <c r="DX1168" s="118"/>
      <c r="DY1168" s="93"/>
      <c r="DZ1168" s="93"/>
      <c r="EA1168" s="110"/>
      <c r="EB1168" s="118"/>
      <c r="EC1168" s="93"/>
      <c r="ED1168" s="93"/>
      <c r="EE1168" s="110"/>
      <c r="EF1168" s="118"/>
      <c r="EG1168" s="93"/>
      <c r="EH1168" s="93"/>
      <c r="EI1168" s="110"/>
      <c r="EJ1168" s="118"/>
      <c r="EK1168" s="93"/>
      <c r="EL1168" s="93"/>
      <c r="EM1168" s="110"/>
      <c r="EN1168" s="118"/>
      <c r="EO1168" s="93"/>
      <c r="EP1168" s="93"/>
      <c r="EQ1168" s="110"/>
      <c r="ER1168" s="118"/>
      <c r="ES1168" s="93"/>
      <c r="ET1168" s="93"/>
      <c r="EU1168" s="110"/>
      <c r="EV1168" s="118"/>
      <c r="EW1168" s="93"/>
      <c r="EX1168" s="93"/>
      <c r="EY1168" s="110"/>
      <c r="EZ1168" s="118"/>
      <c r="FA1168" s="93"/>
      <c r="FB1168" s="93"/>
      <c r="FC1168" s="110"/>
      <c r="FD1168" s="118"/>
      <c r="FE1168" s="93"/>
      <c r="FF1168" s="93"/>
      <c r="FG1168" s="110"/>
      <c r="FH1168" s="118"/>
      <c r="FI1168" s="93"/>
      <c r="FJ1168" s="93"/>
      <c r="FK1168" s="110"/>
      <c r="FL1168" s="118"/>
      <c r="FM1168" s="93"/>
      <c r="FN1168" s="93"/>
      <c r="FO1168" s="110"/>
      <c r="FP1168" s="118"/>
      <c r="FQ1168" s="93"/>
      <c r="FR1168" s="93"/>
      <c r="FS1168" s="110"/>
      <c r="FT1168" s="118"/>
      <c r="FU1168" s="93"/>
      <c r="FV1168" s="93"/>
      <c r="FW1168" s="110"/>
      <c r="FX1168" s="118"/>
      <c r="FY1168" s="93"/>
      <c r="FZ1168" s="93"/>
      <c r="GA1168" s="110"/>
      <c r="GB1168" s="118"/>
      <c r="GC1168" s="93"/>
      <c r="GD1168" s="93"/>
      <c r="GE1168" s="110"/>
      <c r="GF1168" s="118"/>
      <c r="GG1168" s="93"/>
      <c r="GH1168" s="93"/>
      <c r="GI1168" s="110"/>
      <c r="GJ1168" s="118"/>
      <c r="GK1168" s="93"/>
      <c r="GL1168" s="93"/>
      <c r="GM1168" s="110"/>
      <c r="GN1168" s="118"/>
      <c r="GO1168" s="93"/>
      <c r="GP1168" s="93"/>
      <c r="GQ1168" s="110"/>
    </row>
    <row r="1169" spans="1:199" ht="15.75" x14ac:dyDescent="0.25">
      <c r="A1169">
        <f t="shared" si="748"/>
        <v>1</v>
      </c>
      <c r="B1169">
        <f t="shared" si="749"/>
        <v>1900</v>
      </c>
      <c r="D1169" s="93"/>
      <c r="E1169" s="93"/>
      <c r="F1169" s="93"/>
      <c r="G1169" s="110"/>
      <c r="H1169" s="118"/>
      <c r="I1169" s="93"/>
      <c r="J1169" s="93"/>
      <c r="K1169" s="110"/>
      <c r="L1169" s="118"/>
      <c r="M1169" s="93"/>
      <c r="N1169" s="93"/>
      <c r="O1169" s="110"/>
      <c r="P1169" s="118"/>
      <c r="Q1169" s="93"/>
      <c r="R1169" s="93"/>
      <c r="S1169" s="110"/>
      <c r="T1169" s="118"/>
      <c r="U1169" s="93"/>
      <c r="V1169" s="93"/>
      <c r="W1169" s="110"/>
      <c r="X1169" s="118"/>
      <c r="Y1169" s="93"/>
      <c r="Z1169" s="93"/>
      <c r="AA1169" s="110"/>
      <c r="AB1169" s="118"/>
      <c r="AC1169" s="93"/>
      <c r="AD1169" s="93"/>
      <c r="AE1169" s="110"/>
      <c r="AF1169" s="118"/>
      <c r="AG1169" s="93"/>
      <c r="AH1169" s="93"/>
      <c r="AI1169" s="110"/>
      <c r="AJ1169" s="118"/>
      <c r="AK1169" s="93"/>
      <c r="AL1169" s="93"/>
      <c r="AM1169" s="110"/>
      <c r="AN1169" s="118"/>
      <c r="AO1169" s="93"/>
      <c r="AP1169" s="93"/>
      <c r="AQ1169" s="110"/>
      <c r="AR1169" s="118"/>
      <c r="AS1169" s="93"/>
      <c r="AT1169" s="93"/>
      <c r="AU1169" s="110"/>
      <c r="AV1169" s="118"/>
      <c r="AW1169" s="93"/>
      <c r="AX1169" s="93"/>
      <c r="AY1169" s="110"/>
      <c r="AZ1169" s="118"/>
      <c r="BA1169" s="93"/>
      <c r="BB1169" s="93"/>
      <c r="BC1169" s="110"/>
      <c r="BD1169" s="118"/>
      <c r="BE1169" s="93"/>
      <c r="BF1169" s="93"/>
      <c r="BG1169" s="110"/>
      <c r="BH1169" s="118"/>
      <c r="BI1169" s="93"/>
      <c r="BJ1169" s="93"/>
      <c r="BK1169" s="110"/>
      <c r="BL1169" s="118"/>
      <c r="BM1169" s="93"/>
      <c r="BN1169" s="93"/>
      <c r="BO1169" s="110"/>
      <c r="BP1169" s="118"/>
      <c r="BQ1169" s="93"/>
      <c r="BR1169" s="93"/>
      <c r="BS1169" s="110"/>
      <c r="BT1169" s="118"/>
      <c r="BU1169" s="93"/>
      <c r="BV1169" s="93"/>
      <c r="BW1169" s="110"/>
      <c r="BX1169" s="118"/>
      <c r="BY1169" s="93"/>
      <c r="BZ1169" s="93"/>
      <c r="CA1169" s="110"/>
      <c r="CB1169" s="118"/>
      <c r="CC1169" s="93"/>
      <c r="CD1169" s="93"/>
      <c r="CE1169" s="110"/>
      <c r="CF1169" s="118"/>
      <c r="CG1169" s="93"/>
      <c r="CH1169" s="93"/>
      <c r="CI1169" s="110"/>
      <c r="CJ1169" s="118"/>
      <c r="CK1169" s="93"/>
      <c r="CL1169" s="93"/>
      <c r="CM1169" s="110"/>
      <c r="CN1169" s="118"/>
      <c r="CO1169" s="93"/>
      <c r="CP1169" s="93"/>
      <c r="CQ1169" s="110"/>
      <c r="CR1169" s="118"/>
      <c r="CS1169" s="93"/>
      <c r="CT1169" s="93"/>
      <c r="CU1169" s="110"/>
      <c r="CV1169" s="118"/>
      <c r="CW1169" s="93"/>
      <c r="CX1169" s="93"/>
      <c r="CY1169" s="110"/>
      <c r="CZ1169" s="118"/>
      <c r="DA1169" s="93"/>
      <c r="DB1169" s="93"/>
      <c r="DC1169" s="110"/>
      <c r="DD1169" s="118"/>
      <c r="DE1169" s="93"/>
      <c r="DF1169" s="93"/>
      <c r="DG1169" s="110"/>
      <c r="DH1169" s="118"/>
      <c r="DI1169" s="93"/>
      <c r="DJ1169" s="93"/>
      <c r="DK1169" s="110"/>
      <c r="DL1169" s="118"/>
      <c r="DM1169" s="93"/>
      <c r="DN1169" s="93"/>
      <c r="DO1169" s="110"/>
      <c r="DP1169" s="118"/>
      <c r="DQ1169" s="93"/>
      <c r="DR1169" s="93"/>
      <c r="DS1169" s="110"/>
      <c r="DT1169" s="118"/>
      <c r="DU1169" s="93"/>
      <c r="DV1169" s="93"/>
      <c r="DW1169" s="110"/>
      <c r="DX1169" s="118"/>
      <c r="DY1169" s="93"/>
      <c r="DZ1169" s="93"/>
      <c r="EA1169" s="110"/>
      <c r="EB1169" s="118"/>
      <c r="EC1169" s="93"/>
      <c r="ED1169" s="93"/>
      <c r="EE1169" s="110"/>
      <c r="EF1169" s="118"/>
      <c r="EG1169" s="93"/>
      <c r="EH1169" s="93"/>
      <c r="EI1169" s="110"/>
      <c r="EJ1169" s="118"/>
      <c r="EK1169" s="93"/>
      <c r="EL1169" s="93"/>
      <c r="EM1169" s="110"/>
      <c r="EN1169" s="118"/>
      <c r="EO1169" s="93"/>
      <c r="EP1169" s="93"/>
      <c r="EQ1169" s="110"/>
      <c r="ER1169" s="118"/>
      <c r="ES1169" s="93"/>
      <c r="ET1169" s="93"/>
      <c r="EU1169" s="110"/>
      <c r="EV1169" s="118"/>
      <c r="EW1169" s="93"/>
      <c r="EX1169" s="93"/>
      <c r="EY1169" s="110"/>
      <c r="EZ1169" s="118"/>
      <c r="FA1169" s="93"/>
      <c r="FB1169" s="93"/>
      <c r="FC1169" s="110"/>
      <c r="FD1169" s="118"/>
      <c r="FE1169" s="93"/>
      <c r="FF1169" s="93"/>
      <c r="FG1169" s="110"/>
      <c r="FH1169" s="118"/>
      <c r="FI1169" s="93"/>
      <c r="FJ1169" s="93"/>
      <c r="FK1169" s="110"/>
      <c r="FL1169" s="118"/>
      <c r="FM1169" s="93"/>
      <c r="FN1169" s="93"/>
      <c r="FO1169" s="110"/>
      <c r="FP1169" s="118"/>
      <c r="FQ1169" s="93"/>
      <c r="FR1169" s="93"/>
      <c r="FS1169" s="110"/>
      <c r="FT1169" s="118"/>
      <c r="FU1169" s="93"/>
      <c r="FV1169" s="93"/>
      <c r="FW1169" s="110"/>
      <c r="FX1169" s="118"/>
      <c r="FY1169" s="93"/>
      <c r="FZ1169" s="93"/>
      <c r="GA1169" s="110"/>
      <c r="GB1169" s="118"/>
      <c r="GC1169" s="93"/>
      <c r="GD1169" s="93"/>
      <c r="GE1169" s="110"/>
      <c r="GF1169" s="118"/>
      <c r="GG1169" s="93"/>
      <c r="GH1169" s="93"/>
      <c r="GI1169" s="110"/>
      <c r="GJ1169" s="118"/>
      <c r="GK1169" s="93"/>
      <c r="GL1169" s="93"/>
      <c r="GM1169" s="110"/>
      <c r="GN1169" s="118"/>
      <c r="GO1169" s="93"/>
      <c r="GP1169" s="93"/>
      <c r="GQ1169" s="110"/>
    </row>
    <row r="1170" spans="1:199" ht="15.75" x14ac:dyDescent="0.25">
      <c r="A1170">
        <f t="shared" si="748"/>
        <v>1</v>
      </c>
      <c r="B1170">
        <f t="shared" si="749"/>
        <v>1900</v>
      </c>
      <c r="D1170" s="93"/>
      <c r="E1170" s="93"/>
      <c r="F1170" s="93"/>
      <c r="G1170" s="110"/>
      <c r="H1170" s="118"/>
      <c r="I1170" s="93"/>
      <c r="J1170" s="93"/>
      <c r="K1170" s="110"/>
      <c r="L1170" s="118"/>
      <c r="M1170" s="93"/>
      <c r="N1170" s="93"/>
      <c r="O1170" s="110"/>
      <c r="P1170" s="118"/>
      <c r="Q1170" s="93"/>
      <c r="R1170" s="93"/>
      <c r="S1170" s="110"/>
      <c r="T1170" s="118"/>
      <c r="U1170" s="93"/>
      <c r="V1170" s="93"/>
      <c r="W1170" s="110"/>
      <c r="X1170" s="118"/>
      <c r="Y1170" s="93"/>
      <c r="Z1170" s="93"/>
      <c r="AA1170" s="110"/>
      <c r="AB1170" s="118"/>
      <c r="AC1170" s="93"/>
      <c r="AD1170" s="93"/>
      <c r="AE1170" s="110"/>
      <c r="AF1170" s="118"/>
      <c r="AG1170" s="93"/>
      <c r="AH1170" s="93"/>
      <c r="AI1170" s="110"/>
      <c r="AJ1170" s="118"/>
      <c r="AK1170" s="93"/>
      <c r="AL1170" s="93"/>
      <c r="AM1170" s="110"/>
      <c r="AN1170" s="118"/>
      <c r="AO1170" s="93"/>
      <c r="AP1170" s="93"/>
      <c r="AQ1170" s="110"/>
      <c r="AR1170" s="118"/>
      <c r="AS1170" s="93"/>
      <c r="AT1170" s="93"/>
      <c r="AU1170" s="110"/>
      <c r="AV1170" s="118"/>
      <c r="AW1170" s="93"/>
      <c r="AX1170" s="93"/>
      <c r="AY1170" s="110"/>
      <c r="AZ1170" s="118"/>
      <c r="BA1170" s="93"/>
      <c r="BB1170" s="93"/>
      <c r="BC1170" s="110"/>
      <c r="BD1170" s="118"/>
      <c r="BE1170" s="93"/>
      <c r="BF1170" s="93"/>
      <c r="BG1170" s="110"/>
      <c r="BH1170" s="118"/>
      <c r="BI1170" s="93"/>
      <c r="BJ1170" s="93"/>
      <c r="BK1170" s="110"/>
      <c r="BL1170" s="118"/>
      <c r="BM1170" s="93"/>
      <c r="BN1170" s="93"/>
      <c r="BO1170" s="110"/>
      <c r="BP1170" s="118"/>
      <c r="BQ1170" s="93"/>
      <c r="BR1170" s="93"/>
      <c r="BS1170" s="110"/>
      <c r="BT1170" s="118"/>
      <c r="BU1170" s="93"/>
      <c r="BV1170" s="93"/>
      <c r="BW1170" s="110"/>
      <c r="BX1170" s="118"/>
      <c r="BY1170" s="93"/>
      <c r="BZ1170" s="93"/>
      <c r="CA1170" s="110"/>
      <c r="CB1170" s="118"/>
      <c r="CC1170" s="93"/>
      <c r="CD1170" s="93"/>
      <c r="CE1170" s="110"/>
      <c r="CF1170" s="118"/>
      <c r="CG1170" s="93"/>
      <c r="CH1170" s="93"/>
      <c r="CI1170" s="110"/>
      <c r="CJ1170" s="118"/>
      <c r="CK1170" s="93"/>
      <c r="CL1170" s="93"/>
      <c r="CM1170" s="110"/>
      <c r="CN1170" s="118"/>
      <c r="CO1170" s="93"/>
      <c r="CP1170" s="93"/>
      <c r="CQ1170" s="110"/>
      <c r="CR1170" s="118"/>
      <c r="CS1170" s="93"/>
      <c r="CT1170" s="93"/>
      <c r="CU1170" s="110"/>
      <c r="CV1170" s="118"/>
      <c r="CW1170" s="93"/>
      <c r="CX1170" s="93"/>
      <c r="CY1170" s="110"/>
      <c r="CZ1170" s="118"/>
      <c r="DA1170" s="93"/>
      <c r="DB1170" s="93"/>
      <c r="DC1170" s="110"/>
      <c r="DD1170" s="118"/>
      <c r="DE1170" s="93"/>
      <c r="DF1170" s="93"/>
      <c r="DG1170" s="110"/>
      <c r="DH1170" s="118"/>
      <c r="DI1170" s="93"/>
      <c r="DJ1170" s="93"/>
      <c r="DK1170" s="110"/>
      <c r="DL1170" s="118"/>
      <c r="DM1170" s="93"/>
      <c r="DN1170" s="93"/>
      <c r="DO1170" s="110"/>
      <c r="DP1170" s="118"/>
      <c r="DQ1170" s="93"/>
      <c r="DR1170" s="93"/>
      <c r="DS1170" s="110"/>
      <c r="DT1170" s="118"/>
      <c r="DU1170" s="93"/>
      <c r="DV1170" s="93"/>
      <c r="DW1170" s="110"/>
      <c r="DX1170" s="118"/>
      <c r="DY1170" s="93"/>
      <c r="DZ1170" s="93"/>
      <c r="EA1170" s="110"/>
      <c r="EB1170" s="118"/>
      <c r="EC1170" s="93"/>
      <c r="ED1170" s="93"/>
      <c r="EE1170" s="110"/>
      <c r="EF1170" s="118"/>
      <c r="EG1170" s="93"/>
      <c r="EH1170" s="93"/>
      <c r="EI1170" s="110"/>
      <c r="EJ1170" s="118"/>
      <c r="EK1170" s="93"/>
      <c r="EL1170" s="93"/>
      <c r="EM1170" s="110"/>
      <c r="EN1170" s="118"/>
      <c r="EO1170" s="93"/>
      <c r="EP1170" s="93"/>
      <c r="EQ1170" s="110"/>
      <c r="ER1170" s="118"/>
      <c r="ES1170" s="93"/>
      <c r="ET1170" s="93"/>
      <c r="EU1170" s="110"/>
      <c r="EV1170" s="118"/>
      <c r="EW1170" s="93"/>
      <c r="EX1170" s="93"/>
      <c r="EY1170" s="110"/>
      <c r="EZ1170" s="118"/>
      <c r="FA1170" s="93"/>
      <c r="FB1170" s="93"/>
      <c r="FC1170" s="110"/>
      <c r="FD1170" s="118"/>
      <c r="FE1170" s="93"/>
      <c r="FF1170" s="93"/>
      <c r="FG1170" s="110"/>
      <c r="FH1170" s="118"/>
      <c r="FI1170" s="93"/>
      <c r="FJ1170" s="93"/>
      <c r="FK1170" s="110"/>
      <c r="FL1170" s="118"/>
      <c r="FM1170" s="93"/>
      <c r="FN1170" s="93"/>
      <c r="FO1170" s="110"/>
      <c r="FP1170" s="118"/>
      <c r="FQ1170" s="93"/>
      <c r="FR1170" s="93"/>
      <c r="FS1170" s="110"/>
      <c r="FT1170" s="118"/>
      <c r="FU1170" s="93"/>
      <c r="FV1170" s="93"/>
      <c r="FW1170" s="110"/>
      <c r="FX1170" s="118"/>
      <c r="FY1170" s="93"/>
      <c r="FZ1170" s="93"/>
      <c r="GA1170" s="110"/>
      <c r="GB1170" s="118"/>
      <c r="GC1170" s="93"/>
      <c r="GD1170" s="93"/>
      <c r="GE1170" s="110"/>
      <c r="GF1170" s="118"/>
      <c r="GG1170" s="93"/>
      <c r="GH1170" s="93"/>
      <c r="GI1170" s="110"/>
      <c r="GJ1170" s="118"/>
      <c r="GK1170" s="93"/>
      <c r="GL1170" s="93"/>
      <c r="GM1170" s="110"/>
      <c r="GN1170" s="118"/>
      <c r="GO1170" s="93"/>
      <c r="GP1170" s="93"/>
      <c r="GQ1170" s="110"/>
    </row>
    <row r="1171" spans="1:199" ht="15.75" x14ac:dyDescent="0.25">
      <c r="A1171">
        <f t="shared" si="748"/>
        <v>1</v>
      </c>
      <c r="B1171">
        <f t="shared" si="749"/>
        <v>1900</v>
      </c>
      <c r="D1171" s="93"/>
      <c r="E1171" s="93"/>
      <c r="F1171" s="93"/>
      <c r="G1171" s="110"/>
      <c r="H1171" s="118"/>
      <c r="I1171" s="93"/>
      <c r="J1171" s="93"/>
      <c r="K1171" s="110"/>
      <c r="L1171" s="118"/>
      <c r="M1171" s="93"/>
      <c r="N1171" s="93"/>
      <c r="O1171" s="110"/>
      <c r="P1171" s="118"/>
      <c r="Q1171" s="93"/>
      <c r="R1171" s="93"/>
      <c r="S1171" s="110"/>
      <c r="T1171" s="118"/>
      <c r="U1171" s="93"/>
      <c r="V1171" s="93"/>
      <c r="W1171" s="110"/>
      <c r="X1171" s="118"/>
      <c r="Y1171" s="93"/>
      <c r="Z1171" s="93"/>
      <c r="AA1171" s="110"/>
      <c r="AB1171" s="118"/>
      <c r="AC1171" s="93"/>
      <c r="AD1171" s="93"/>
      <c r="AE1171" s="110"/>
      <c r="AF1171" s="118"/>
      <c r="AG1171" s="93"/>
      <c r="AH1171" s="93"/>
      <c r="AI1171" s="110"/>
      <c r="AJ1171" s="118"/>
      <c r="AK1171" s="93"/>
      <c r="AL1171" s="93"/>
      <c r="AM1171" s="110"/>
      <c r="AN1171" s="118"/>
      <c r="AO1171" s="93"/>
      <c r="AP1171" s="93"/>
      <c r="AQ1171" s="110"/>
      <c r="AR1171" s="118"/>
      <c r="AS1171" s="93"/>
      <c r="AT1171" s="93"/>
      <c r="AU1171" s="110"/>
      <c r="AV1171" s="118"/>
      <c r="AW1171" s="93"/>
      <c r="AX1171" s="93"/>
      <c r="AY1171" s="110"/>
      <c r="AZ1171" s="118"/>
      <c r="BA1171" s="93"/>
      <c r="BB1171" s="93"/>
      <c r="BC1171" s="110"/>
      <c r="BD1171" s="118"/>
      <c r="BE1171" s="93"/>
      <c r="BF1171" s="93"/>
      <c r="BG1171" s="110"/>
      <c r="BH1171" s="118"/>
      <c r="BI1171" s="93"/>
      <c r="BJ1171" s="93"/>
      <c r="BK1171" s="110"/>
      <c r="BL1171" s="118"/>
      <c r="BM1171" s="93"/>
      <c r="BN1171" s="93"/>
      <c r="BO1171" s="110"/>
      <c r="BP1171" s="118"/>
      <c r="BQ1171" s="93"/>
      <c r="BR1171" s="93"/>
      <c r="BS1171" s="110"/>
      <c r="BT1171" s="118"/>
      <c r="BU1171" s="93"/>
      <c r="BV1171" s="93"/>
      <c r="BW1171" s="110"/>
      <c r="BX1171" s="118"/>
      <c r="BY1171" s="93"/>
      <c r="BZ1171" s="93"/>
      <c r="CA1171" s="110"/>
      <c r="CB1171" s="118"/>
      <c r="CC1171" s="93"/>
      <c r="CD1171" s="93"/>
      <c r="CE1171" s="110"/>
      <c r="CF1171" s="118"/>
      <c r="CG1171" s="93"/>
      <c r="CH1171" s="93"/>
      <c r="CI1171" s="110"/>
      <c r="CJ1171" s="118"/>
      <c r="CK1171" s="93"/>
      <c r="CL1171" s="93"/>
      <c r="CM1171" s="110"/>
      <c r="CN1171" s="118"/>
      <c r="CO1171" s="93"/>
      <c r="CP1171" s="93"/>
      <c r="CQ1171" s="110"/>
      <c r="CR1171" s="118"/>
      <c r="CS1171" s="93"/>
      <c r="CT1171" s="93"/>
      <c r="CU1171" s="110"/>
      <c r="CV1171" s="118"/>
      <c r="CW1171" s="93"/>
      <c r="CX1171" s="93"/>
      <c r="CY1171" s="110"/>
      <c r="CZ1171" s="118"/>
      <c r="DA1171" s="93"/>
      <c r="DB1171" s="93"/>
      <c r="DC1171" s="110"/>
      <c r="DD1171" s="118"/>
      <c r="DE1171" s="93"/>
      <c r="DF1171" s="93"/>
      <c r="DG1171" s="110"/>
      <c r="DH1171" s="118"/>
      <c r="DI1171" s="93"/>
      <c r="DJ1171" s="93"/>
      <c r="DK1171" s="110"/>
      <c r="DL1171" s="118"/>
      <c r="DM1171" s="93"/>
      <c r="DN1171" s="93"/>
      <c r="DO1171" s="110"/>
      <c r="DP1171" s="118"/>
      <c r="DQ1171" s="93"/>
      <c r="DR1171" s="93"/>
      <c r="DS1171" s="110"/>
      <c r="DT1171" s="118"/>
      <c r="DU1171" s="93"/>
      <c r="DV1171" s="93"/>
      <c r="DW1171" s="110"/>
      <c r="DX1171" s="118"/>
      <c r="DY1171" s="93"/>
      <c r="DZ1171" s="93"/>
      <c r="EA1171" s="110"/>
      <c r="EB1171" s="118"/>
      <c r="EC1171" s="93"/>
      <c r="ED1171" s="93"/>
      <c r="EE1171" s="110"/>
      <c r="EF1171" s="118"/>
      <c r="EG1171" s="93"/>
      <c r="EH1171" s="93"/>
      <c r="EI1171" s="110"/>
      <c r="EJ1171" s="118"/>
      <c r="EK1171" s="93"/>
      <c r="EL1171" s="93"/>
      <c r="EM1171" s="110"/>
      <c r="EN1171" s="118"/>
      <c r="EO1171" s="93"/>
      <c r="EP1171" s="93"/>
      <c r="EQ1171" s="110"/>
      <c r="ER1171" s="118"/>
      <c r="ES1171" s="93"/>
      <c r="ET1171" s="93"/>
      <c r="EU1171" s="110"/>
      <c r="EV1171" s="118"/>
      <c r="EW1171" s="93"/>
      <c r="EX1171" s="93"/>
      <c r="EY1171" s="110"/>
      <c r="EZ1171" s="118"/>
      <c r="FA1171" s="93"/>
      <c r="FB1171" s="93"/>
      <c r="FC1171" s="110"/>
      <c r="FD1171" s="118"/>
      <c r="FE1171" s="93"/>
      <c r="FF1171" s="93"/>
      <c r="FG1171" s="110"/>
      <c r="FH1171" s="118"/>
      <c r="FI1171" s="93"/>
      <c r="FJ1171" s="93"/>
      <c r="FK1171" s="110"/>
      <c r="FL1171" s="118"/>
      <c r="FM1171" s="93"/>
      <c r="FN1171" s="93"/>
      <c r="FO1171" s="110"/>
      <c r="FP1171" s="118"/>
      <c r="FQ1171" s="93"/>
      <c r="FR1171" s="93"/>
      <c r="FS1171" s="110"/>
      <c r="FT1171" s="118"/>
      <c r="FU1171" s="93"/>
      <c r="FV1171" s="93"/>
      <c r="FW1171" s="110"/>
      <c r="FX1171" s="118"/>
      <c r="FY1171" s="93"/>
      <c r="FZ1171" s="93"/>
      <c r="GA1171" s="110"/>
      <c r="GB1171" s="118"/>
      <c r="GC1171" s="93"/>
      <c r="GD1171" s="93"/>
      <c r="GE1171" s="110"/>
      <c r="GF1171" s="118"/>
      <c r="GG1171" s="93"/>
      <c r="GH1171" s="93"/>
      <c r="GI1171" s="110"/>
      <c r="GJ1171" s="118"/>
      <c r="GK1171" s="93"/>
      <c r="GL1171" s="93"/>
      <c r="GM1171" s="110"/>
      <c r="GN1171" s="118"/>
      <c r="GO1171" s="93"/>
      <c r="GP1171" s="93"/>
      <c r="GQ1171" s="110"/>
    </row>
    <row r="1172" spans="1:199" ht="15.75" x14ac:dyDescent="0.25">
      <c r="A1172">
        <f t="shared" si="748"/>
        <v>1</v>
      </c>
      <c r="B1172">
        <f t="shared" si="749"/>
        <v>1900</v>
      </c>
      <c r="D1172" s="93"/>
      <c r="E1172" s="93"/>
      <c r="F1172" s="93"/>
      <c r="G1172" s="110"/>
      <c r="H1172" s="118"/>
      <c r="I1172" s="93"/>
      <c r="J1172" s="93"/>
      <c r="K1172" s="110"/>
      <c r="L1172" s="118"/>
      <c r="M1172" s="93"/>
      <c r="N1172" s="93"/>
      <c r="O1172" s="110"/>
      <c r="P1172" s="118"/>
      <c r="Q1172" s="93"/>
      <c r="R1172" s="93"/>
      <c r="S1172" s="110"/>
      <c r="T1172" s="118"/>
      <c r="U1172" s="93"/>
      <c r="V1172" s="93"/>
      <c r="W1172" s="110"/>
      <c r="X1172" s="118"/>
      <c r="Y1172" s="93"/>
      <c r="Z1172" s="93"/>
      <c r="AA1172" s="110"/>
      <c r="AB1172" s="118"/>
      <c r="AC1172" s="93"/>
      <c r="AD1172" s="93"/>
      <c r="AE1172" s="110"/>
      <c r="AF1172" s="118"/>
      <c r="AG1172" s="93"/>
      <c r="AH1172" s="93"/>
      <c r="AI1172" s="110"/>
      <c r="AJ1172" s="118"/>
      <c r="AK1172" s="93"/>
      <c r="AL1172" s="93"/>
      <c r="AM1172" s="110"/>
      <c r="AN1172" s="118"/>
      <c r="AO1172" s="93"/>
      <c r="AP1172" s="93"/>
      <c r="AQ1172" s="110"/>
      <c r="AR1172" s="118"/>
      <c r="AS1172" s="93"/>
      <c r="AT1172" s="93"/>
      <c r="AU1172" s="110"/>
      <c r="AV1172" s="118"/>
      <c r="AW1172" s="93"/>
      <c r="AX1172" s="93"/>
      <c r="AY1172" s="110"/>
      <c r="AZ1172" s="118"/>
      <c r="BA1172" s="93"/>
      <c r="BB1172" s="93"/>
      <c r="BC1172" s="110"/>
      <c r="BD1172" s="118"/>
      <c r="BE1172" s="93"/>
      <c r="BF1172" s="93"/>
      <c r="BG1172" s="110"/>
      <c r="BH1172" s="118"/>
      <c r="BI1172" s="93"/>
      <c r="BJ1172" s="93"/>
      <c r="BK1172" s="110"/>
      <c r="BL1172" s="118"/>
      <c r="BM1172" s="93"/>
      <c r="BN1172" s="93"/>
      <c r="BO1172" s="110"/>
      <c r="BP1172" s="118"/>
      <c r="BQ1172" s="93"/>
      <c r="BR1172" s="93"/>
      <c r="BS1172" s="110"/>
      <c r="BT1172" s="118"/>
      <c r="BU1172" s="93"/>
      <c r="BV1172" s="93"/>
      <c r="BW1172" s="110"/>
      <c r="BX1172" s="118"/>
      <c r="BY1172" s="93"/>
      <c r="BZ1172" s="93"/>
      <c r="CA1172" s="110"/>
      <c r="CB1172" s="118"/>
      <c r="CC1172" s="93"/>
      <c r="CD1172" s="93"/>
      <c r="CE1172" s="110"/>
      <c r="CF1172" s="118"/>
      <c r="CG1172" s="93"/>
      <c r="CH1172" s="93"/>
      <c r="CI1172" s="110"/>
      <c r="CJ1172" s="118"/>
      <c r="CK1172" s="93"/>
      <c r="CL1172" s="93"/>
      <c r="CM1172" s="110"/>
      <c r="CN1172" s="118"/>
      <c r="CO1172" s="93"/>
      <c r="CP1172" s="93"/>
      <c r="CQ1172" s="110"/>
      <c r="CR1172" s="118"/>
      <c r="CS1172" s="93"/>
      <c r="CT1172" s="93"/>
      <c r="CU1172" s="110"/>
      <c r="CV1172" s="118"/>
      <c r="CW1172" s="93"/>
      <c r="CX1172" s="93"/>
      <c r="CY1172" s="110"/>
      <c r="CZ1172" s="118"/>
      <c r="DA1172" s="93"/>
      <c r="DB1172" s="93"/>
      <c r="DC1172" s="110"/>
      <c r="DD1172" s="118"/>
      <c r="DE1172" s="93"/>
      <c r="DF1172" s="93"/>
      <c r="DG1172" s="110"/>
      <c r="DH1172" s="118"/>
      <c r="DI1172" s="93"/>
      <c r="DJ1172" s="93"/>
      <c r="DK1172" s="110"/>
      <c r="DL1172" s="118"/>
      <c r="DM1172" s="93"/>
      <c r="DN1172" s="93"/>
      <c r="DO1172" s="110"/>
      <c r="DP1172" s="118"/>
      <c r="DQ1172" s="93"/>
      <c r="DR1172" s="93"/>
      <c r="DS1172" s="110"/>
      <c r="DT1172" s="118"/>
      <c r="DU1172" s="93"/>
      <c r="DV1172" s="93"/>
      <c r="DW1172" s="110"/>
      <c r="DX1172" s="118"/>
      <c r="DY1172" s="93"/>
      <c r="DZ1172" s="93"/>
      <c r="EA1172" s="110"/>
      <c r="EB1172" s="118"/>
      <c r="EC1172" s="93"/>
      <c r="ED1172" s="93"/>
      <c r="EE1172" s="110"/>
      <c r="EF1172" s="118"/>
      <c r="EG1172" s="93"/>
      <c r="EH1172" s="93"/>
      <c r="EI1172" s="110"/>
      <c r="EJ1172" s="118"/>
      <c r="EK1172" s="93"/>
      <c r="EL1172" s="93"/>
      <c r="EM1172" s="110"/>
      <c r="EN1172" s="118"/>
      <c r="EO1172" s="93"/>
      <c r="EP1172" s="93"/>
      <c r="EQ1172" s="110"/>
      <c r="ER1172" s="118"/>
      <c r="ES1172" s="93"/>
      <c r="ET1172" s="93"/>
      <c r="EU1172" s="110"/>
      <c r="EV1172" s="118"/>
      <c r="EW1172" s="93"/>
      <c r="EX1172" s="93"/>
      <c r="EY1172" s="110"/>
      <c r="EZ1172" s="118"/>
      <c r="FA1172" s="93"/>
      <c r="FB1172" s="93"/>
      <c r="FC1172" s="110"/>
      <c r="FD1172" s="118"/>
      <c r="FE1172" s="93"/>
      <c r="FF1172" s="93"/>
      <c r="FG1172" s="110"/>
      <c r="FH1172" s="118"/>
      <c r="FI1172" s="93"/>
      <c r="FJ1172" s="93"/>
      <c r="FK1172" s="110"/>
      <c r="FL1172" s="118"/>
      <c r="FM1172" s="93"/>
      <c r="FN1172" s="93"/>
      <c r="FO1172" s="110"/>
      <c r="FP1172" s="118"/>
      <c r="FQ1172" s="93"/>
      <c r="FR1172" s="93"/>
      <c r="FS1172" s="110"/>
      <c r="FT1172" s="118"/>
      <c r="FU1172" s="93"/>
      <c r="FV1172" s="93"/>
      <c r="FW1172" s="110"/>
      <c r="FX1172" s="118"/>
      <c r="FY1172" s="93"/>
      <c r="FZ1172" s="93"/>
      <c r="GA1172" s="110"/>
      <c r="GB1172" s="118"/>
      <c r="GC1172" s="93"/>
      <c r="GD1172" s="93"/>
      <c r="GE1172" s="110"/>
      <c r="GF1172" s="118"/>
      <c r="GG1172" s="93"/>
      <c r="GH1172" s="93"/>
      <c r="GI1172" s="110"/>
      <c r="GJ1172" s="118"/>
      <c r="GK1172" s="93"/>
      <c r="GL1172" s="93"/>
      <c r="GM1172" s="110"/>
      <c r="GN1172" s="118"/>
      <c r="GO1172" s="93"/>
      <c r="GP1172" s="93"/>
      <c r="GQ1172" s="110"/>
    </row>
    <row r="1173" spans="1:199" ht="15.75" x14ac:dyDescent="0.25">
      <c r="A1173">
        <f t="shared" si="748"/>
        <v>1</v>
      </c>
      <c r="B1173">
        <f t="shared" si="749"/>
        <v>1900</v>
      </c>
      <c r="D1173" s="93"/>
      <c r="E1173" s="93"/>
      <c r="F1173" s="93"/>
      <c r="G1173" s="110"/>
      <c r="H1173" s="118"/>
      <c r="I1173" s="93"/>
      <c r="J1173" s="93"/>
      <c r="K1173" s="110"/>
      <c r="L1173" s="118"/>
      <c r="M1173" s="93"/>
      <c r="N1173" s="93"/>
      <c r="O1173" s="110"/>
      <c r="P1173" s="118"/>
      <c r="Q1173" s="93"/>
      <c r="R1173" s="93"/>
      <c r="S1173" s="110"/>
      <c r="T1173" s="118"/>
      <c r="U1173" s="93"/>
      <c r="V1173" s="93"/>
      <c r="W1173" s="110"/>
      <c r="X1173" s="118"/>
      <c r="Y1173" s="93"/>
      <c r="Z1173" s="93"/>
      <c r="AA1173" s="110"/>
      <c r="AB1173" s="118"/>
      <c r="AC1173" s="93"/>
      <c r="AD1173" s="93"/>
      <c r="AE1173" s="110"/>
      <c r="AF1173" s="118"/>
      <c r="AG1173" s="93"/>
      <c r="AH1173" s="93"/>
      <c r="AI1173" s="110"/>
      <c r="AJ1173" s="118"/>
      <c r="AK1173" s="93"/>
      <c r="AL1173" s="93"/>
      <c r="AM1173" s="110"/>
      <c r="AN1173" s="118"/>
      <c r="AO1173" s="93"/>
      <c r="AP1173" s="93"/>
      <c r="AQ1173" s="110"/>
      <c r="AR1173" s="118"/>
      <c r="AS1173" s="93"/>
      <c r="AT1173" s="93"/>
      <c r="AU1173" s="110"/>
      <c r="AV1173" s="118"/>
      <c r="AW1173" s="93"/>
      <c r="AX1173" s="93"/>
      <c r="AY1173" s="110"/>
      <c r="AZ1173" s="118"/>
      <c r="BA1173" s="93"/>
      <c r="BB1173" s="93"/>
      <c r="BC1173" s="110"/>
      <c r="BD1173" s="118"/>
      <c r="BE1173" s="93"/>
      <c r="BF1173" s="93"/>
      <c r="BG1173" s="110"/>
      <c r="BH1173" s="118"/>
      <c r="BI1173" s="93"/>
      <c r="BJ1173" s="93"/>
      <c r="BK1173" s="110"/>
      <c r="BL1173" s="118"/>
      <c r="BM1173" s="93"/>
      <c r="BN1173" s="93"/>
      <c r="BO1173" s="110"/>
      <c r="BP1173" s="118"/>
      <c r="BQ1173" s="93"/>
      <c r="BR1173" s="93"/>
      <c r="BS1173" s="110"/>
      <c r="BT1173" s="118"/>
      <c r="BU1173" s="93"/>
      <c r="BV1173" s="93"/>
      <c r="BW1173" s="110"/>
      <c r="BX1173" s="118"/>
      <c r="BY1173" s="93"/>
      <c r="BZ1173" s="93"/>
      <c r="CA1173" s="110"/>
      <c r="CB1173" s="118"/>
      <c r="CC1173" s="93"/>
      <c r="CD1173" s="93"/>
      <c r="CE1173" s="110"/>
      <c r="CF1173" s="118"/>
      <c r="CG1173" s="93"/>
      <c r="CH1173" s="93"/>
      <c r="CI1173" s="110"/>
      <c r="CJ1173" s="118"/>
      <c r="CK1173" s="93"/>
      <c r="CL1173" s="93"/>
      <c r="CM1173" s="110"/>
      <c r="CN1173" s="118"/>
      <c r="CO1173" s="93"/>
      <c r="CP1173" s="93"/>
      <c r="CQ1173" s="110"/>
      <c r="CR1173" s="118"/>
      <c r="CS1173" s="93"/>
      <c r="CT1173" s="93"/>
      <c r="CU1173" s="110"/>
      <c r="CV1173" s="118"/>
      <c r="CW1173" s="93"/>
      <c r="CX1173" s="93"/>
      <c r="CY1173" s="110"/>
      <c r="CZ1173" s="118"/>
      <c r="DA1173" s="93"/>
      <c r="DB1173" s="93"/>
      <c r="DC1173" s="110"/>
      <c r="DD1173" s="118"/>
      <c r="DE1173" s="93"/>
      <c r="DF1173" s="93"/>
      <c r="DG1173" s="110"/>
      <c r="DH1173" s="118"/>
      <c r="DI1173" s="93"/>
      <c r="DJ1173" s="93"/>
      <c r="DK1173" s="110"/>
      <c r="DL1173" s="118"/>
      <c r="DM1173" s="93"/>
      <c r="DN1173" s="93"/>
      <c r="DO1173" s="110"/>
      <c r="DP1173" s="118"/>
      <c r="DQ1173" s="93"/>
      <c r="DR1173" s="93"/>
      <c r="DS1173" s="110"/>
      <c r="DT1173" s="118"/>
      <c r="DU1173" s="93"/>
      <c r="DV1173" s="93"/>
      <c r="DW1173" s="110"/>
      <c r="DX1173" s="118"/>
      <c r="DY1173" s="93"/>
      <c r="DZ1173" s="93"/>
      <c r="EA1173" s="110"/>
      <c r="EB1173" s="118"/>
      <c r="EC1173" s="93"/>
      <c r="ED1173" s="93"/>
      <c r="EE1173" s="110"/>
      <c r="EF1173" s="118"/>
      <c r="EG1173" s="93"/>
      <c r="EH1173" s="93"/>
      <c r="EI1173" s="110"/>
      <c r="EJ1173" s="118"/>
      <c r="EK1173" s="93"/>
      <c r="EL1173" s="93"/>
      <c r="EM1173" s="110"/>
      <c r="EN1173" s="118"/>
      <c r="EO1173" s="93"/>
      <c r="EP1173" s="93"/>
      <c r="EQ1173" s="110"/>
      <c r="ER1173" s="118"/>
      <c r="ES1173" s="93"/>
      <c r="ET1173" s="93"/>
      <c r="EU1173" s="110"/>
      <c r="EV1173" s="118"/>
      <c r="EW1173" s="93"/>
      <c r="EX1173" s="93"/>
      <c r="EY1173" s="110"/>
      <c r="EZ1173" s="118"/>
      <c r="FA1173" s="93"/>
      <c r="FB1173" s="93"/>
      <c r="FC1173" s="110"/>
      <c r="FD1173" s="118"/>
      <c r="FE1173" s="93"/>
      <c r="FF1173" s="93"/>
      <c r="FG1173" s="110"/>
      <c r="FH1173" s="118"/>
      <c r="FI1173" s="93"/>
      <c r="FJ1173" s="93"/>
      <c r="FK1173" s="110"/>
      <c r="FL1173" s="118"/>
      <c r="FM1173" s="93"/>
      <c r="FN1173" s="93"/>
      <c r="FO1173" s="110"/>
      <c r="FP1173" s="118"/>
      <c r="FQ1173" s="93"/>
      <c r="FR1173" s="93"/>
      <c r="FS1173" s="110"/>
      <c r="FT1173" s="118"/>
      <c r="FU1173" s="93"/>
      <c r="FV1173" s="93"/>
      <c r="FW1173" s="110"/>
      <c r="FX1173" s="118"/>
      <c r="FY1173" s="93"/>
      <c r="FZ1173" s="93"/>
      <c r="GA1173" s="110"/>
      <c r="GB1173" s="118"/>
      <c r="GC1173" s="93"/>
      <c r="GD1173" s="93"/>
      <c r="GE1173" s="110"/>
      <c r="GF1173" s="118"/>
      <c r="GG1173" s="93"/>
      <c r="GH1173" s="93"/>
      <c r="GI1173" s="110"/>
      <c r="GJ1173" s="118"/>
      <c r="GK1173" s="93"/>
      <c r="GL1173" s="93"/>
      <c r="GM1173" s="110"/>
      <c r="GN1173" s="118"/>
      <c r="GO1173" s="93"/>
      <c r="GP1173" s="93"/>
      <c r="GQ1173" s="110"/>
    </row>
    <row r="1174" spans="1:199" ht="15.75" x14ac:dyDescent="0.25">
      <c r="A1174">
        <f t="shared" si="748"/>
        <v>1</v>
      </c>
      <c r="B1174">
        <f t="shared" si="749"/>
        <v>1900</v>
      </c>
      <c r="D1174" s="93"/>
      <c r="E1174" s="93"/>
      <c r="F1174" s="93"/>
      <c r="G1174" s="110"/>
      <c r="H1174" s="118"/>
      <c r="I1174" s="93"/>
      <c r="J1174" s="93"/>
      <c r="K1174" s="110"/>
      <c r="L1174" s="118"/>
      <c r="M1174" s="93"/>
      <c r="N1174" s="93"/>
      <c r="O1174" s="110"/>
      <c r="P1174" s="118"/>
      <c r="Q1174" s="93"/>
      <c r="R1174" s="93"/>
      <c r="S1174" s="110"/>
      <c r="T1174" s="118"/>
      <c r="U1174" s="93"/>
      <c r="V1174" s="93"/>
      <c r="W1174" s="110"/>
      <c r="X1174" s="118"/>
      <c r="Y1174" s="93"/>
      <c r="Z1174" s="93"/>
      <c r="AA1174" s="110"/>
      <c r="AB1174" s="118"/>
      <c r="AC1174" s="93"/>
      <c r="AD1174" s="93"/>
      <c r="AE1174" s="110"/>
      <c r="AF1174" s="118"/>
      <c r="AG1174" s="93"/>
      <c r="AH1174" s="93"/>
      <c r="AI1174" s="110"/>
      <c r="AJ1174" s="118"/>
      <c r="AK1174" s="93"/>
      <c r="AL1174" s="93"/>
      <c r="AM1174" s="110"/>
      <c r="AN1174" s="118"/>
      <c r="AO1174" s="93"/>
      <c r="AP1174" s="93"/>
      <c r="AQ1174" s="110"/>
      <c r="AR1174" s="118"/>
      <c r="AS1174" s="93"/>
      <c r="AT1174" s="93"/>
      <c r="AU1174" s="110"/>
      <c r="AV1174" s="118"/>
      <c r="AW1174" s="93"/>
      <c r="AX1174" s="93"/>
      <c r="AY1174" s="110"/>
      <c r="AZ1174" s="118"/>
      <c r="BA1174" s="93"/>
      <c r="BB1174" s="93"/>
      <c r="BC1174" s="110"/>
      <c r="BD1174" s="118"/>
      <c r="BE1174" s="93"/>
      <c r="BF1174" s="93"/>
      <c r="BG1174" s="110"/>
      <c r="BH1174" s="118"/>
      <c r="BI1174" s="93"/>
      <c r="BJ1174" s="93"/>
      <c r="BK1174" s="110"/>
      <c r="BL1174" s="118"/>
      <c r="BM1174" s="93"/>
      <c r="BN1174" s="93"/>
      <c r="BO1174" s="110"/>
      <c r="BP1174" s="118"/>
      <c r="BQ1174" s="93"/>
      <c r="BR1174" s="93"/>
      <c r="BS1174" s="110"/>
      <c r="BT1174" s="118"/>
      <c r="BU1174" s="93"/>
      <c r="BV1174" s="93"/>
      <c r="BW1174" s="110"/>
      <c r="BX1174" s="118"/>
      <c r="BY1174" s="93"/>
      <c r="BZ1174" s="93"/>
      <c r="CA1174" s="110"/>
      <c r="CB1174" s="118"/>
      <c r="CC1174" s="93"/>
      <c r="CD1174" s="93"/>
      <c r="CE1174" s="110"/>
      <c r="CF1174" s="118"/>
      <c r="CG1174" s="93"/>
      <c r="CH1174" s="93"/>
      <c r="CI1174" s="110"/>
      <c r="CJ1174" s="118"/>
      <c r="CK1174" s="93"/>
      <c r="CL1174" s="93"/>
      <c r="CM1174" s="110"/>
      <c r="CN1174" s="118"/>
      <c r="CO1174" s="93"/>
      <c r="CP1174" s="93"/>
      <c r="CQ1174" s="110"/>
      <c r="CR1174" s="118"/>
      <c r="CS1174" s="93"/>
      <c r="CT1174" s="93"/>
      <c r="CU1174" s="110"/>
      <c r="CV1174" s="118"/>
      <c r="CW1174" s="93"/>
      <c r="CX1174" s="93"/>
      <c r="CY1174" s="110"/>
      <c r="CZ1174" s="118"/>
      <c r="DA1174" s="93"/>
      <c r="DB1174" s="93"/>
      <c r="DC1174" s="110"/>
      <c r="DD1174" s="118"/>
      <c r="DE1174" s="93"/>
      <c r="DF1174" s="93"/>
      <c r="DG1174" s="110"/>
      <c r="DH1174" s="118"/>
      <c r="DI1174" s="93"/>
      <c r="DJ1174" s="93"/>
      <c r="DK1174" s="110"/>
      <c r="DL1174" s="118"/>
      <c r="DM1174" s="93"/>
      <c r="DN1174" s="93"/>
      <c r="DO1174" s="110"/>
      <c r="DP1174" s="118"/>
      <c r="DQ1174" s="93"/>
      <c r="DR1174" s="93"/>
      <c r="DS1174" s="110"/>
      <c r="DT1174" s="118"/>
      <c r="DU1174" s="93"/>
      <c r="DV1174" s="93"/>
      <c r="DW1174" s="110"/>
      <c r="DX1174" s="118"/>
      <c r="DY1174" s="93"/>
      <c r="DZ1174" s="93"/>
      <c r="EA1174" s="110"/>
      <c r="EB1174" s="118"/>
      <c r="EC1174" s="93"/>
      <c r="ED1174" s="93"/>
      <c r="EE1174" s="110"/>
      <c r="EF1174" s="118"/>
      <c r="EG1174" s="93"/>
      <c r="EH1174" s="93"/>
      <c r="EI1174" s="110"/>
      <c r="EJ1174" s="118"/>
      <c r="EK1174" s="93"/>
      <c r="EL1174" s="93"/>
      <c r="EM1174" s="110"/>
      <c r="EN1174" s="118"/>
      <c r="EO1174" s="93"/>
      <c r="EP1174" s="93"/>
      <c r="EQ1174" s="110"/>
      <c r="ER1174" s="118"/>
      <c r="ES1174" s="93"/>
      <c r="ET1174" s="93"/>
      <c r="EU1174" s="110"/>
      <c r="EV1174" s="118"/>
      <c r="EW1174" s="93"/>
      <c r="EX1174" s="93"/>
      <c r="EY1174" s="110"/>
      <c r="EZ1174" s="118"/>
      <c r="FA1174" s="93"/>
      <c r="FB1174" s="93"/>
      <c r="FC1174" s="110"/>
      <c r="FD1174" s="118"/>
      <c r="FE1174" s="93"/>
      <c r="FF1174" s="93"/>
      <c r="FG1174" s="110"/>
      <c r="FH1174" s="118"/>
      <c r="FI1174" s="93"/>
      <c r="FJ1174" s="93"/>
      <c r="FK1174" s="110"/>
      <c r="FL1174" s="118"/>
      <c r="FM1174" s="93"/>
      <c r="FN1174" s="93"/>
      <c r="FO1174" s="110"/>
      <c r="FP1174" s="118"/>
      <c r="FQ1174" s="93"/>
      <c r="FR1174" s="93"/>
      <c r="FS1174" s="110"/>
      <c r="FT1174" s="118"/>
      <c r="FU1174" s="93"/>
      <c r="FV1174" s="93"/>
      <c r="FW1174" s="110"/>
      <c r="FX1174" s="118"/>
      <c r="FY1174" s="93"/>
      <c r="FZ1174" s="93"/>
      <c r="GA1174" s="110"/>
      <c r="GB1174" s="118"/>
      <c r="GC1174" s="93"/>
      <c r="GD1174" s="93"/>
      <c r="GE1174" s="110"/>
      <c r="GF1174" s="118"/>
      <c r="GG1174" s="93"/>
      <c r="GH1174" s="93"/>
      <c r="GI1174" s="110"/>
      <c r="GJ1174" s="118"/>
      <c r="GK1174" s="93"/>
      <c r="GL1174" s="93"/>
      <c r="GM1174" s="110"/>
      <c r="GN1174" s="118"/>
      <c r="GO1174" s="93"/>
      <c r="GP1174" s="93"/>
      <c r="GQ1174" s="110"/>
    </row>
    <row r="1175" spans="1:199" ht="15.75" x14ac:dyDescent="0.25">
      <c r="A1175">
        <f t="shared" si="748"/>
        <v>1</v>
      </c>
      <c r="B1175">
        <f t="shared" si="749"/>
        <v>1900</v>
      </c>
      <c r="D1175" s="93"/>
      <c r="E1175" s="93"/>
      <c r="F1175" s="93"/>
      <c r="G1175" s="110"/>
      <c r="H1175" s="118"/>
      <c r="I1175" s="93"/>
      <c r="J1175" s="93"/>
      <c r="K1175" s="110"/>
      <c r="L1175" s="118"/>
      <c r="M1175" s="93"/>
      <c r="N1175" s="93"/>
      <c r="O1175" s="110"/>
      <c r="P1175" s="118"/>
      <c r="Q1175" s="93"/>
      <c r="R1175" s="93"/>
      <c r="S1175" s="110"/>
      <c r="T1175" s="118"/>
      <c r="U1175" s="93"/>
      <c r="V1175" s="93"/>
      <c r="W1175" s="110"/>
      <c r="X1175" s="118"/>
      <c r="Y1175" s="93"/>
      <c r="Z1175" s="93"/>
      <c r="AA1175" s="110"/>
      <c r="AB1175" s="118"/>
      <c r="AC1175" s="93"/>
      <c r="AD1175" s="93"/>
      <c r="AE1175" s="110"/>
      <c r="AF1175" s="118"/>
      <c r="AG1175" s="93"/>
      <c r="AH1175" s="93"/>
      <c r="AI1175" s="110"/>
      <c r="AJ1175" s="118"/>
      <c r="AK1175" s="93"/>
      <c r="AL1175" s="93"/>
      <c r="AM1175" s="110"/>
      <c r="AN1175" s="118"/>
      <c r="AO1175" s="93"/>
      <c r="AP1175" s="93"/>
      <c r="AQ1175" s="110"/>
      <c r="AR1175" s="118"/>
      <c r="AS1175" s="93"/>
      <c r="AT1175" s="93"/>
      <c r="AU1175" s="110"/>
      <c r="AV1175" s="118"/>
      <c r="AW1175" s="93"/>
      <c r="AX1175" s="93"/>
      <c r="AY1175" s="110"/>
      <c r="AZ1175" s="118"/>
      <c r="BA1175" s="93"/>
      <c r="BB1175" s="93"/>
      <c r="BC1175" s="110"/>
      <c r="BD1175" s="118"/>
      <c r="BE1175" s="93"/>
      <c r="BF1175" s="93"/>
      <c r="BG1175" s="110"/>
      <c r="BH1175" s="118"/>
      <c r="BI1175" s="93"/>
      <c r="BJ1175" s="93"/>
      <c r="BK1175" s="110"/>
      <c r="BL1175" s="118"/>
      <c r="BM1175" s="93"/>
      <c r="BN1175" s="93"/>
      <c r="BO1175" s="110"/>
      <c r="BP1175" s="118"/>
      <c r="BQ1175" s="93"/>
      <c r="BR1175" s="93"/>
      <c r="BS1175" s="110"/>
      <c r="BT1175" s="118"/>
      <c r="BU1175" s="93"/>
      <c r="BV1175" s="93"/>
      <c r="BW1175" s="110"/>
      <c r="BX1175" s="118"/>
      <c r="BY1175" s="93"/>
      <c r="BZ1175" s="93"/>
      <c r="CA1175" s="110"/>
      <c r="CB1175" s="118"/>
      <c r="CC1175" s="93"/>
      <c r="CD1175" s="93"/>
      <c r="CE1175" s="110"/>
      <c r="CF1175" s="118"/>
      <c r="CG1175" s="93"/>
      <c r="CH1175" s="93"/>
      <c r="CI1175" s="110"/>
      <c r="CJ1175" s="118"/>
      <c r="CK1175" s="93"/>
      <c r="CL1175" s="93"/>
      <c r="CM1175" s="110"/>
      <c r="CN1175" s="118"/>
      <c r="CO1175" s="93"/>
      <c r="CP1175" s="93"/>
      <c r="CQ1175" s="110"/>
      <c r="CR1175" s="118"/>
      <c r="CS1175" s="93"/>
      <c r="CT1175" s="93"/>
      <c r="CU1175" s="110"/>
      <c r="CV1175" s="118"/>
      <c r="CW1175" s="93"/>
      <c r="CX1175" s="93"/>
      <c r="CY1175" s="110"/>
      <c r="CZ1175" s="118"/>
      <c r="DA1175" s="93"/>
      <c r="DB1175" s="93"/>
      <c r="DC1175" s="110"/>
      <c r="DD1175" s="118"/>
      <c r="DE1175" s="93"/>
      <c r="DF1175" s="93"/>
      <c r="DG1175" s="110"/>
      <c r="DH1175" s="118"/>
      <c r="DI1175" s="93"/>
      <c r="DJ1175" s="93"/>
      <c r="DK1175" s="110"/>
      <c r="DL1175" s="118"/>
      <c r="DM1175" s="93"/>
      <c r="DN1175" s="93"/>
      <c r="DO1175" s="110"/>
      <c r="DP1175" s="118"/>
      <c r="DQ1175" s="93"/>
      <c r="DR1175" s="93"/>
      <c r="DS1175" s="110"/>
      <c r="DT1175" s="118"/>
      <c r="DU1175" s="93"/>
      <c r="DV1175" s="93"/>
      <c r="DW1175" s="110"/>
      <c r="DX1175" s="118"/>
      <c r="DY1175" s="93"/>
      <c r="DZ1175" s="93"/>
      <c r="EA1175" s="110"/>
      <c r="EB1175" s="118"/>
      <c r="EC1175" s="93"/>
      <c r="ED1175" s="93"/>
      <c r="EE1175" s="110"/>
      <c r="EF1175" s="118"/>
      <c r="EG1175" s="93"/>
      <c r="EH1175" s="93"/>
      <c r="EI1175" s="110"/>
      <c r="EJ1175" s="118"/>
      <c r="EK1175" s="93"/>
      <c r="EL1175" s="93"/>
      <c r="EM1175" s="110"/>
      <c r="EN1175" s="118"/>
      <c r="EO1175" s="93"/>
      <c r="EP1175" s="93"/>
      <c r="EQ1175" s="110"/>
      <c r="ER1175" s="118"/>
      <c r="ES1175" s="93"/>
      <c r="ET1175" s="93"/>
      <c r="EU1175" s="110"/>
      <c r="EV1175" s="118"/>
      <c r="EW1175" s="93"/>
      <c r="EX1175" s="93"/>
      <c r="EY1175" s="110"/>
      <c r="EZ1175" s="118"/>
      <c r="FA1175" s="93"/>
      <c r="FB1175" s="93"/>
      <c r="FC1175" s="110"/>
      <c r="FD1175" s="118"/>
      <c r="FE1175" s="93"/>
      <c r="FF1175" s="93"/>
      <c r="FG1175" s="110"/>
      <c r="FH1175" s="118"/>
      <c r="FI1175" s="93"/>
      <c r="FJ1175" s="93"/>
      <c r="FK1175" s="110"/>
      <c r="FL1175" s="118"/>
      <c r="FM1175" s="93"/>
      <c r="FN1175" s="93"/>
      <c r="FO1175" s="110"/>
      <c r="FP1175" s="118"/>
      <c r="FQ1175" s="93"/>
      <c r="FR1175" s="93"/>
      <c r="FS1175" s="110"/>
      <c r="FT1175" s="118"/>
      <c r="FU1175" s="93"/>
      <c r="FV1175" s="93"/>
      <c r="FW1175" s="110"/>
      <c r="FX1175" s="118"/>
      <c r="FY1175" s="93"/>
      <c r="FZ1175" s="93"/>
      <c r="GA1175" s="110"/>
      <c r="GB1175" s="118"/>
      <c r="GC1175" s="93"/>
      <c r="GD1175" s="93"/>
      <c r="GE1175" s="110"/>
      <c r="GF1175" s="118"/>
      <c r="GG1175" s="93"/>
      <c r="GH1175" s="93"/>
      <c r="GI1175" s="110"/>
      <c r="GJ1175" s="118"/>
      <c r="GK1175" s="93"/>
      <c r="GL1175" s="93"/>
      <c r="GM1175" s="110"/>
      <c r="GN1175" s="118"/>
      <c r="GO1175" s="93"/>
      <c r="GP1175" s="93"/>
      <c r="GQ1175" s="110"/>
    </row>
    <row r="1176" spans="1:199" ht="15.75" x14ac:dyDescent="0.25">
      <c r="A1176">
        <f t="shared" si="748"/>
        <v>1</v>
      </c>
      <c r="B1176">
        <f t="shared" si="749"/>
        <v>1900</v>
      </c>
      <c r="D1176" s="93"/>
      <c r="E1176" s="93"/>
      <c r="F1176" s="93"/>
      <c r="G1176" s="110"/>
      <c r="H1176" s="118"/>
      <c r="I1176" s="93"/>
      <c r="J1176" s="93"/>
      <c r="K1176" s="110"/>
      <c r="L1176" s="118"/>
      <c r="M1176" s="93"/>
      <c r="N1176" s="93"/>
      <c r="O1176" s="110"/>
      <c r="P1176" s="118"/>
      <c r="Q1176" s="93"/>
      <c r="R1176" s="93"/>
      <c r="S1176" s="110"/>
      <c r="T1176" s="118"/>
      <c r="U1176" s="93"/>
      <c r="V1176" s="93"/>
      <c r="W1176" s="110"/>
      <c r="X1176" s="118"/>
      <c r="Y1176" s="93"/>
      <c r="Z1176" s="93"/>
      <c r="AA1176" s="110"/>
      <c r="AB1176" s="118"/>
      <c r="AC1176" s="93"/>
      <c r="AD1176" s="93"/>
      <c r="AE1176" s="110"/>
      <c r="AF1176" s="118"/>
      <c r="AG1176" s="93"/>
      <c r="AH1176" s="93"/>
      <c r="AI1176" s="110"/>
      <c r="AJ1176" s="118"/>
      <c r="AK1176" s="93"/>
      <c r="AL1176" s="93"/>
      <c r="AM1176" s="110"/>
      <c r="AN1176" s="118"/>
      <c r="AO1176" s="93"/>
      <c r="AP1176" s="93"/>
      <c r="AQ1176" s="110"/>
      <c r="AR1176" s="118"/>
      <c r="AS1176" s="93"/>
      <c r="AT1176" s="93"/>
      <c r="AU1176" s="110"/>
      <c r="AV1176" s="118"/>
      <c r="AW1176" s="93"/>
      <c r="AX1176" s="93"/>
      <c r="AY1176" s="110"/>
      <c r="AZ1176" s="118"/>
      <c r="BA1176" s="93"/>
      <c r="BB1176" s="93"/>
      <c r="BC1176" s="110"/>
      <c r="BD1176" s="118"/>
      <c r="BE1176" s="93"/>
      <c r="BF1176" s="93"/>
      <c r="BG1176" s="110"/>
      <c r="BH1176" s="118"/>
      <c r="BI1176" s="93"/>
      <c r="BJ1176" s="93"/>
      <c r="BK1176" s="110"/>
      <c r="BL1176" s="118"/>
      <c r="BM1176" s="93"/>
      <c r="BN1176" s="93"/>
      <c r="BO1176" s="110"/>
      <c r="BP1176" s="118"/>
      <c r="BQ1176" s="93"/>
      <c r="BR1176" s="93"/>
      <c r="BS1176" s="110"/>
      <c r="BT1176" s="118"/>
      <c r="BU1176" s="93"/>
      <c r="BV1176" s="93"/>
      <c r="BW1176" s="110"/>
      <c r="BX1176" s="118"/>
      <c r="BY1176" s="93"/>
      <c r="BZ1176" s="93"/>
      <c r="CA1176" s="110"/>
      <c r="CB1176" s="118"/>
      <c r="CC1176" s="93"/>
      <c r="CD1176" s="93"/>
      <c r="CE1176" s="110"/>
      <c r="CF1176" s="118"/>
      <c r="CG1176" s="93"/>
      <c r="CH1176" s="93"/>
      <c r="CI1176" s="110"/>
      <c r="CJ1176" s="118"/>
      <c r="CK1176" s="93"/>
      <c r="CL1176" s="93"/>
      <c r="CM1176" s="110"/>
      <c r="CN1176" s="118"/>
      <c r="CO1176" s="93"/>
      <c r="CP1176" s="93"/>
      <c r="CQ1176" s="110"/>
      <c r="CR1176" s="118"/>
      <c r="CS1176" s="93"/>
      <c r="CT1176" s="93"/>
      <c r="CU1176" s="110"/>
      <c r="CV1176" s="118"/>
      <c r="CW1176" s="93"/>
      <c r="CX1176" s="93"/>
      <c r="CY1176" s="110"/>
      <c r="CZ1176" s="118"/>
      <c r="DA1176" s="93"/>
      <c r="DB1176" s="93"/>
      <c r="DC1176" s="110"/>
      <c r="DD1176" s="118"/>
      <c r="DE1176" s="93"/>
      <c r="DF1176" s="93"/>
      <c r="DG1176" s="110"/>
      <c r="DH1176" s="118"/>
      <c r="DI1176" s="93"/>
      <c r="DJ1176" s="93"/>
      <c r="DK1176" s="110"/>
      <c r="DL1176" s="118"/>
      <c r="DM1176" s="93"/>
      <c r="DN1176" s="93"/>
      <c r="DO1176" s="110"/>
      <c r="DP1176" s="118"/>
      <c r="DQ1176" s="93"/>
      <c r="DR1176" s="93"/>
      <c r="DS1176" s="110"/>
      <c r="DT1176" s="118"/>
      <c r="DU1176" s="93"/>
      <c r="DV1176" s="93"/>
      <c r="DW1176" s="110"/>
      <c r="DX1176" s="118"/>
      <c r="DY1176" s="93"/>
      <c r="DZ1176" s="93"/>
      <c r="EA1176" s="110"/>
      <c r="EB1176" s="118"/>
      <c r="EC1176" s="93"/>
      <c r="ED1176" s="93"/>
      <c r="EE1176" s="110"/>
      <c r="EF1176" s="118"/>
      <c r="EG1176" s="93"/>
      <c r="EH1176" s="93"/>
      <c r="EI1176" s="110"/>
      <c r="EJ1176" s="118"/>
      <c r="EK1176" s="93"/>
      <c r="EL1176" s="93"/>
      <c r="EM1176" s="110"/>
      <c r="EN1176" s="118"/>
      <c r="EO1176" s="93"/>
      <c r="EP1176" s="93"/>
      <c r="EQ1176" s="110"/>
      <c r="ER1176" s="118"/>
      <c r="ES1176" s="93"/>
      <c r="ET1176" s="93"/>
      <c r="EU1176" s="110"/>
      <c r="EV1176" s="118"/>
      <c r="EW1176" s="93"/>
      <c r="EX1176" s="93"/>
      <c r="EY1176" s="110"/>
      <c r="EZ1176" s="118"/>
      <c r="FA1176" s="93"/>
      <c r="FB1176" s="93"/>
      <c r="FC1176" s="110"/>
      <c r="FD1176" s="118"/>
      <c r="FE1176" s="93"/>
      <c r="FF1176" s="93"/>
      <c r="FG1176" s="110"/>
      <c r="FH1176" s="118"/>
      <c r="FI1176" s="93"/>
      <c r="FJ1176" s="93"/>
      <c r="FK1176" s="110"/>
      <c r="FL1176" s="118"/>
      <c r="FM1176" s="93"/>
      <c r="FN1176" s="93"/>
      <c r="FO1176" s="110"/>
      <c r="FP1176" s="118"/>
      <c r="FQ1176" s="93"/>
      <c r="FR1176" s="93"/>
      <c r="FS1176" s="110"/>
      <c r="FT1176" s="118"/>
      <c r="FU1176" s="93"/>
      <c r="FV1176" s="93"/>
      <c r="FW1176" s="110"/>
      <c r="FX1176" s="118"/>
      <c r="FY1176" s="93"/>
      <c r="FZ1176" s="93"/>
      <c r="GA1176" s="110"/>
      <c r="GB1176" s="118"/>
      <c r="GC1176" s="93"/>
      <c r="GD1176" s="93"/>
      <c r="GE1176" s="110"/>
      <c r="GF1176" s="118"/>
      <c r="GG1176" s="93"/>
      <c r="GH1176" s="93"/>
      <c r="GI1176" s="110"/>
      <c r="GJ1176" s="118"/>
      <c r="GK1176" s="93"/>
      <c r="GL1176" s="93"/>
      <c r="GM1176" s="110"/>
      <c r="GN1176" s="118"/>
      <c r="GO1176" s="93"/>
      <c r="GP1176" s="93"/>
      <c r="GQ1176" s="110"/>
    </row>
    <row r="1177" spans="1:199" ht="15.75" x14ac:dyDescent="0.25">
      <c r="A1177">
        <f t="shared" si="748"/>
        <v>1</v>
      </c>
      <c r="B1177">
        <f t="shared" si="749"/>
        <v>1900</v>
      </c>
      <c r="D1177" s="93"/>
      <c r="E1177" s="93"/>
      <c r="F1177" s="93"/>
      <c r="G1177" s="110"/>
      <c r="H1177" s="118"/>
      <c r="I1177" s="93"/>
      <c r="J1177" s="93"/>
      <c r="K1177" s="110"/>
      <c r="L1177" s="118"/>
      <c r="M1177" s="93"/>
      <c r="N1177" s="93"/>
      <c r="O1177" s="110"/>
      <c r="P1177" s="118"/>
      <c r="Q1177" s="93"/>
      <c r="R1177" s="93"/>
      <c r="S1177" s="110"/>
      <c r="T1177" s="118"/>
      <c r="U1177" s="93"/>
      <c r="V1177" s="93"/>
      <c r="W1177" s="110"/>
      <c r="X1177" s="118"/>
      <c r="Y1177" s="93"/>
      <c r="Z1177" s="93"/>
      <c r="AA1177" s="110"/>
      <c r="AB1177" s="118"/>
      <c r="AC1177" s="93"/>
      <c r="AD1177" s="93"/>
      <c r="AE1177" s="110"/>
      <c r="AF1177" s="118"/>
      <c r="AG1177" s="93"/>
      <c r="AH1177" s="93"/>
      <c r="AI1177" s="110"/>
      <c r="AJ1177" s="118"/>
      <c r="AK1177" s="93"/>
      <c r="AL1177" s="93"/>
      <c r="AM1177" s="110"/>
      <c r="AN1177" s="118"/>
      <c r="AO1177" s="93"/>
      <c r="AP1177" s="93"/>
      <c r="AQ1177" s="110"/>
      <c r="AR1177" s="118"/>
      <c r="AS1177" s="93"/>
      <c r="AT1177" s="93"/>
      <c r="AU1177" s="110"/>
      <c r="AV1177" s="118"/>
      <c r="AW1177" s="93"/>
      <c r="AX1177" s="93"/>
      <c r="AY1177" s="110"/>
      <c r="AZ1177" s="118"/>
      <c r="BA1177" s="93"/>
      <c r="BB1177" s="93"/>
      <c r="BC1177" s="110"/>
      <c r="BD1177" s="118"/>
      <c r="BE1177" s="93"/>
      <c r="BF1177" s="93"/>
      <c r="BG1177" s="110"/>
      <c r="BH1177" s="118"/>
      <c r="BI1177" s="93"/>
      <c r="BJ1177" s="93"/>
      <c r="BK1177" s="110"/>
      <c r="BL1177" s="118"/>
      <c r="BM1177" s="93"/>
      <c r="BN1177" s="93"/>
      <c r="BO1177" s="110"/>
      <c r="BP1177" s="118"/>
      <c r="BQ1177" s="93"/>
      <c r="BR1177" s="93"/>
      <c r="BS1177" s="110"/>
      <c r="BT1177" s="118"/>
      <c r="BU1177" s="93"/>
      <c r="BV1177" s="93"/>
      <c r="BW1177" s="110"/>
      <c r="BX1177" s="118"/>
      <c r="BY1177" s="93"/>
      <c r="BZ1177" s="93"/>
      <c r="CA1177" s="110"/>
      <c r="CB1177" s="118"/>
      <c r="CC1177" s="93"/>
      <c r="CD1177" s="93"/>
      <c r="CE1177" s="110"/>
      <c r="CF1177" s="118"/>
      <c r="CG1177" s="93"/>
      <c r="CH1177" s="93"/>
      <c r="CI1177" s="110"/>
      <c r="CJ1177" s="118"/>
      <c r="CK1177" s="93"/>
      <c r="CL1177" s="93"/>
      <c r="CM1177" s="110"/>
      <c r="CN1177" s="118"/>
      <c r="CO1177" s="93"/>
      <c r="CP1177" s="93"/>
      <c r="CQ1177" s="110"/>
      <c r="CR1177" s="118"/>
      <c r="CS1177" s="93"/>
      <c r="CT1177" s="93"/>
      <c r="CU1177" s="110"/>
      <c r="CV1177" s="118"/>
      <c r="CW1177" s="93"/>
      <c r="CX1177" s="93"/>
      <c r="CY1177" s="110"/>
      <c r="CZ1177" s="118"/>
      <c r="DA1177" s="93"/>
      <c r="DB1177" s="93"/>
      <c r="DC1177" s="110"/>
      <c r="DD1177" s="118"/>
      <c r="DE1177" s="93"/>
      <c r="DF1177" s="93"/>
      <c r="DG1177" s="110"/>
      <c r="DH1177" s="118"/>
      <c r="DI1177" s="93"/>
      <c r="DJ1177" s="93"/>
      <c r="DK1177" s="110"/>
      <c r="DL1177" s="118"/>
      <c r="DM1177" s="93"/>
      <c r="DN1177" s="93"/>
      <c r="DO1177" s="110"/>
      <c r="DP1177" s="118"/>
      <c r="DQ1177" s="93"/>
      <c r="DR1177" s="93"/>
      <c r="DS1177" s="110"/>
      <c r="DT1177" s="118"/>
      <c r="DU1177" s="93"/>
      <c r="DV1177" s="93"/>
      <c r="DW1177" s="110"/>
      <c r="DX1177" s="118"/>
      <c r="DY1177" s="93"/>
      <c r="DZ1177" s="93"/>
      <c r="EA1177" s="110"/>
      <c r="EB1177" s="118"/>
      <c r="EC1177" s="93"/>
      <c r="ED1177" s="93"/>
      <c r="EE1177" s="110"/>
      <c r="EF1177" s="118"/>
      <c r="EG1177" s="93"/>
      <c r="EH1177" s="93"/>
      <c r="EI1177" s="110"/>
      <c r="EJ1177" s="118"/>
      <c r="EK1177" s="93"/>
      <c r="EL1177" s="93"/>
      <c r="EM1177" s="110"/>
      <c r="EN1177" s="118"/>
      <c r="EO1177" s="93"/>
      <c r="EP1177" s="93"/>
      <c r="EQ1177" s="110"/>
      <c r="ER1177" s="118"/>
      <c r="ES1177" s="93"/>
      <c r="ET1177" s="93"/>
      <c r="EU1177" s="110"/>
      <c r="EV1177" s="118"/>
      <c r="EW1177" s="93"/>
      <c r="EX1177" s="93"/>
      <c r="EY1177" s="110"/>
      <c r="EZ1177" s="118"/>
      <c r="FA1177" s="93"/>
      <c r="FB1177" s="93"/>
      <c r="FC1177" s="110"/>
      <c r="FD1177" s="118"/>
      <c r="FE1177" s="93"/>
      <c r="FF1177" s="93"/>
      <c r="FG1177" s="110"/>
      <c r="FH1177" s="118"/>
      <c r="FI1177" s="93"/>
      <c r="FJ1177" s="93"/>
      <c r="FK1177" s="110"/>
      <c r="FL1177" s="118"/>
      <c r="FM1177" s="93"/>
      <c r="FN1177" s="93"/>
      <c r="FO1177" s="110"/>
      <c r="FP1177" s="118"/>
      <c r="FQ1177" s="93"/>
      <c r="FR1177" s="93"/>
      <c r="FS1177" s="110"/>
      <c r="FT1177" s="118"/>
      <c r="FU1177" s="93"/>
      <c r="FV1177" s="93"/>
      <c r="FW1177" s="110"/>
      <c r="FX1177" s="118"/>
      <c r="FY1177" s="93"/>
      <c r="FZ1177" s="93"/>
      <c r="GA1177" s="110"/>
      <c r="GB1177" s="118"/>
      <c r="GC1177" s="93"/>
      <c r="GD1177" s="93"/>
      <c r="GE1177" s="110"/>
      <c r="GF1177" s="118"/>
      <c r="GG1177" s="93"/>
      <c r="GH1177" s="93"/>
      <c r="GI1177" s="110"/>
      <c r="GJ1177" s="118"/>
      <c r="GK1177" s="93"/>
      <c r="GL1177" s="93"/>
      <c r="GM1177" s="110"/>
      <c r="GN1177" s="118"/>
      <c r="GO1177" s="93"/>
      <c r="GP1177" s="93"/>
      <c r="GQ1177" s="110"/>
    </row>
    <row r="1178" spans="1:199" ht="15.75" x14ac:dyDescent="0.25">
      <c r="A1178">
        <f t="shared" si="748"/>
        <v>1</v>
      </c>
      <c r="B1178">
        <f t="shared" si="749"/>
        <v>1900</v>
      </c>
      <c r="D1178" s="129"/>
      <c r="E1178" s="129"/>
      <c r="F1178" s="129"/>
      <c r="G1178" s="130"/>
      <c r="H1178" s="131"/>
      <c r="I1178" s="129"/>
      <c r="J1178" s="129"/>
      <c r="K1178" s="130"/>
      <c r="L1178" s="131"/>
      <c r="M1178" s="129"/>
      <c r="N1178" s="129"/>
      <c r="O1178" s="130"/>
      <c r="P1178" s="131"/>
      <c r="Q1178" s="129"/>
      <c r="R1178" s="129"/>
      <c r="S1178" s="130"/>
      <c r="T1178" s="131"/>
      <c r="U1178" s="129"/>
      <c r="V1178" s="129"/>
      <c r="W1178" s="130"/>
      <c r="X1178" s="131"/>
      <c r="Y1178" s="129"/>
      <c r="Z1178" s="129"/>
      <c r="AA1178" s="130"/>
      <c r="AB1178" s="131"/>
      <c r="AC1178" s="129"/>
      <c r="AD1178" s="129"/>
      <c r="AE1178" s="130"/>
      <c r="AF1178" s="131"/>
      <c r="AG1178" s="129"/>
      <c r="AH1178" s="129"/>
      <c r="AI1178" s="130"/>
      <c r="AJ1178" s="131"/>
      <c r="AK1178" s="129"/>
      <c r="AL1178" s="129"/>
      <c r="AM1178" s="130"/>
      <c r="AN1178" s="131"/>
      <c r="AO1178" s="129"/>
      <c r="AP1178" s="129"/>
      <c r="AQ1178" s="130"/>
      <c r="AR1178" s="131"/>
      <c r="AS1178" s="129"/>
      <c r="AT1178" s="129"/>
      <c r="AU1178" s="130"/>
      <c r="AV1178" s="131"/>
      <c r="AW1178" s="129"/>
      <c r="AX1178" s="129"/>
      <c r="AY1178" s="130"/>
      <c r="AZ1178" s="131"/>
      <c r="BA1178" s="129"/>
      <c r="BB1178" s="129"/>
      <c r="BC1178" s="130"/>
      <c r="BD1178" s="131"/>
      <c r="BE1178" s="129"/>
      <c r="BF1178" s="129"/>
      <c r="BG1178" s="130"/>
      <c r="BH1178" s="131"/>
      <c r="BI1178" s="129"/>
      <c r="BJ1178" s="129"/>
      <c r="BK1178" s="130"/>
      <c r="BL1178" s="131"/>
      <c r="BM1178" s="129"/>
      <c r="BN1178" s="129"/>
      <c r="BO1178" s="130"/>
      <c r="BP1178" s="131"/>
      <c r="BQ1178" s="129"/>
      <c r="BR1178" s="129"/>
      <c r="BS1178" s="130"/>
      <c r="BT1178" s="131"/>
      <c r="BU1178" s="129"/>
      <c r="BV1178" s="129"/>
      <c r="BW1178" s="130"/>
      <c r="BX1178" s="131"/>
      <c r="BY1178" s="129"/>
      <c r="BZ1178" s="129"/>
      <c r="CA1178" s="130"/>
      <c r="CB1178" s="131"/>
      <c r="CC1178" s="129"/>
      <c r="CD1178" s="129"/>
      <c r="CE1178" s="130"/>
      <c r="CF1178" s="131"/>
      <c r="CG1178" s="129"/>
      <c r="CH1178" s="129"/>
      <c r="CI1178" s="130"/>
      <c r="CJ1178" s="131"/>
      <c r="CK1178" s="129"/>
      <c r="CL1178" s="129"/>
      <c r="CM1178" s="130"/>
      <c r="CN1178" s="131"/>
      <c r="CO1178" s="129"/>
      <c r="CP1178" s="129"/>
      <c r="CQ1178" s="130"/>
      <c r="CR1178" s="131"/>
      <c r="CS1178" s="129"/>
      <c r="CT1178" s="129"/>
      <c r="CU1178" s="130"/>
      <c r="CV1178" s="131"/>
      <c r="CW1178" s="129"/>
      <c r="CX1178" s="129"/>
      <c r="CY1178" s="130"/>
      <c r="CZ1178" s="131"/>
      <c r="DA1178" s="129"/>
      <c r="DB1178" s="129"/>
      <c r="DC1178" s="130"/>
      <c r="DD1178" s="131"/>
      <c r="DE1178" s="129"/>
      <c r="DF1178" s="129"/>
      <c r="DG1178" s="130"/>
      <c r="DH1178" s="131"/>
      <c r="DI1178" s="129"/>
      <c r="DJ1178" s="129"/>
      <c r="DK1178" s="130"/>
      <c r="DL1178" s="131"/>
      <c r="DM1178" s="129"/>
      <c r="DN1178" s="129"/>
      <c r="DO1178" s="130"/>
      <c r="DP1178" s="131"/>
      <c r="DQ1178" s="129"/>
      <c r="DR1178" s="129"/>
      <c r="DS1178" s="130"/>
      <c r="DT1178" s="131"/>
      <c r="DU1178" s="129"/>
      <c r="DV1178" s="129"/>
      <c r="DW1178" s="130"/>
      <c r="DX1178" s="131"/>
      <c r="DY1178" s="129"/>
      <c r="DZ1178" s="129"/>
      <c r="EA1178" s="130"/>
      <c r="EB1178" s="131"/>
      <c r="EC1178" s="129"/>
      <c r="ED1178" s="129"/>
      <c r="EE1178" s="130"/>
      <c r="EF1178" s="131"/>
      <c r="EG1178" s="129"/>
      <c r="EH1178" s="129"/>
      <c r="EI1178" s="130"/>
      <c r="EJ1178" s="131"/>
      <c r="EK1178" s="129"/>
      <c r="EL1178" s="129"/>
      <c r="EM1178" s="130"/>
      <c r="EN1178" s="131"/>
      <c r="EO1178" s="129"/>
      <c r="EP1178" s="129"/>
      <c r="EQ1178" s="130"/>
      <c r="ER1178" s="131"/>
      <c r="ES1178" s="129"/>
      <c r="ET1178" s="129"/>
      <c r="EU1178" s="130"/>
      <c r="EV1178" s="131"/>
      <c r="EW1178" s="129"/>
      <c r="EX1178" s="129"/>
      <c r="EY1178" s="130"/>
      <c r="EZ1178" s="131"/>
      <c r="FA1178" s="129"/>
      <c r="FB1178" s="129"/>
      <c r="FC1178" s="130"/>
      <c r="FD1178" s="131"/>
      <c r="FE1178" s="129"/>
      <c r="FF1178" s="129"/>
      <c r="FG1178" s="130"/>
      <c r="FH1178" s="131"/>
      <c r="FI1178" s="129"/>
      <c r="FJ1178" s="129"/>
      <c r="FK1178" s="130"/>
      <c r="FL1178" s="131"/>
      <c r="FM1178" s="129"/>
      <c r="FN1178" s="129"/>
      <c r="FO1178" s="130"/>
      <c r="FP1178" s="131"/>
      <c r="FQ1178" s="129"/>
      <c r="FR1178" s="129"/>
      <c r="FS1178" s="130"/>
      <c r="FT1178" s="131"/>
      <c r="FU1178" s="129"/>
      <c r="FV1178" s="129"/>
      <c r="FW1178" s="130"/>
      <c r="FX1178" s="131"/>
      <c r="FY1178" s="129"/>
      <c r="FZ1178" s="129"/>
      <c r="GA1178" s="130"/>
      <c r="GB1178" s="131"/>
      <c r="GC1178" s="129"/>
      <c r="GD1178" s="129"/>
      <c r="GE1178" s="130"/>
      <c r="GF1178" s="131"/>
      <c r="GG1178" s="129"/>
      <c r="GH1178" s="129"/>
      <c r="GI1178" s="130"/>
      <c r="GJ1178" s="131"/>
      <c r="GK1178" s="129"/>
      <c r="GL1178" s="129"/>
      <c r="GM1178" s="130"/>
      <c r="GN1178" s="131"/>
      <c r="GO1178" s="129"/>
      <c r="GP1178" s="129"/>
      <c r="GQ1178" s="130"/>
    </row>
    <row r="1179" spans="1:199" ht="15.75" x14ac:dyDescent="0.25">
      <c r="A1179">
        <f t="shared" si="748"/>
        <v>1</v>
      </c>
      <c r="B1179">
        <f t="shared" si="749"/>
        <v>1900</v>
      </c>
      <c r="D1179" s="129"/>
      <c r="E1179" s="129"/>
      <c r="F1179" s="129"/>
      <c r="G1179" s="130"/>
      <c r="H1179" s="131"/>
      <c r="I1179" s="129"/>
      <c r="J1179" s="129"/>
      <c r="K1179" s="130"/>
      <c r="L1179" s="131"/>
      <c r="M1179" s="129"/>
      <c r="N1179" s="129"/>
      <c r="O1179" s="130"/>
      <c r="P1179" s="131"/>
      <c r="Q1179" s="129"/>
      <c r="R1179" s="129"/>
      <c r="S1179" s="130"/>
      <c r="T1179" s="131"/>
      <c r="U1179" s="129"/>
      <c r="V1179" s="129"/>
      <c r="W1179" s="130"/>
      <c r="X1179" s="131"/>
      <c r="Y1179" s="129"/>
      <c r="Z1179" s="129"/>
      <c r="AA1179" s="130"/>
      <c r="AB1179" s="131"/>
      <c r="AC1179" s="129"/>
      <c r="AD1179" s="129"/>
      <c r="AE1179" s="130"/>
      <c r="AF1179" s="131"/>
      <c r="AG1179" s="129"/>
      <c r="AH1179" s="129"/>
      <c r="AI1179" s="130"/>
      <c r="AJ1179" s="131"/>
      <c r="AK1179" s="129"/>
      <c r="AL1179" s="129"/>
      <c r="AM1179" s="130"/>
      <c r="AN1179" s="131"/>
      <c r="AO1179" s="129"/>
      <c r="AP1179" s="129"/>
      <c r="AQ1179" s="130"/>
      <c r="AR1179" s="131"/>
      <c r="AS1179" s="129"/>
      <c r="AT1179" s="129"/>
      <c r="AU1179" s="130"/>
      <c r="AV1179" s="131"/>
      <c r="AW1179" s="129"/>
      <c r="AX1179" s="129"/>
      <c r="AY1179" s="130"/>
      <c r="AZ1179" s="131"/>
      <c r="BA1179" s="129"/>
      <c r="BB1179" s="129"/>
      <c r="BC1179" s="130"/>
      <c r="BD1179" s="131"/>
      <c r="BE1179" s="129"/>
      <c r="BF1179" s="129"/>
      <c r="BG1179" s="130"/>
      <c r="BH1179" s="131"/>
      <c r="BI1179" s="129"/>
      <c r="BJ1179" s="129"/>
      <c r="BK1179" s="130"/>
      <c r="BL1179" s="131"/>
      <c r="BM1179" s="129"/>
      <c r="BN1179" s="129"/>
      <c r="BO1179" s="130"/>
      <c r="BP1179" s="131"/>
      <c r="BQ1179" s="129"/>
      <c r="BR1179" s="129"/>
      <c r="BS1179" s="130"/>
      <c r="BT1179" s="131"/>
      <c r="BU1179" s="129"/>
      <c r="BV1179" s="129"/>
      <c r="BW1179" s="130"/>
      <c r="BX1179" s="131"/>
      <c r="BY1179" s="129"/>
      <c r="BZ1179" s="129"/>
      <c r="CA1179" s="130"/>
      <c r="CB1179" s="131"/>
      <c r="CC1179" s="129"/>
      <c r="CD1179" s="129"/>
      <c r="CE1179" s="130"/>
      <c r="CF1179" s="131"/>
      <c r="CG1179" s="129"/>
      <c r="CH1179" s="129"/>
      <c r="CI1179" s="130"/>
      <c r="CJ1179" s="131"/>
      <c r="CK1179" s="129"/>
      <c r="CL1179" s="129"/>
      <c r="CM1179" s="130"/>
      <c r="CN1179" s="131"/>
      <c r="CO1179" s="129"/>
      <c r="CP1179" s="129"/>
      <c r="CQ1179" s="130"/>
      <c r="CR1179" s="131"/>
      <c r="CS1179" s="129"/>
      <c r="CT1179" s="129"/>
      <c r="CU1179" s="130"/>
      <c r="CV1179" s="131"/>
      <c r="CW1179" s="129"/>
      <c r="CX1179" s="129"/>
      <c r="CY1179" s="130"/>
      <c r="CZ1179" s="131"/>
      <c r="DA1179" s="129"/>
      <c r="DB1179" s="129"/>
      <c r="DC1179" s="130"/>
      <c r="DD1179" s="131"/>
      <c r="DE1179" s="129"/>
      <c r="DF1179" s="129"/>
      <c r="DG1179" s="130"/>
      <c r="DH1179" s="131"/>
      <c r="DI1179" s="129"/>
      <c r="DJ1179" s="129"/>
      <c r="DK1179" s="130"/>
      <c r="DL1179" s="131"/>
      <c r="DM1179" s="129"/>
      <c r="DN1179" s="129"/>
      <c r="DO1179" s="130"/>
      <c r="DP1179" s="131"/>
      <c r="DQ1179" s="129"/>
      <c r="DR1179" s="129"/>
      <c r="DS1179" s="130"/>
      <c r="DT1179" s="131"/>
      <c r="DU1179" s="129"/>
      <c r="DV1179" s="129"/>
      <c r="DW1179" s="130"/>
      <c r="DX1179" s="131"/>
      <c r="DY1179" s="129"/>
      <c r="DZ1179" s="129"/>
      <c r="EA1179" s="130"/>
      <c r="EB1179" s="131"/>
      <c r="EC1179" s="129"/>
      <c r="ED1179" s="129"/>
      <c r="EE1179" s="130"/>
      <c r="EF1179" s="131"/>
      <c r="EG1179" s="129"/>
      <c r="EH1179" s="129"/>
      <c r="EI1179" s="130"/>
      <c r="EJ1179" s="131"/>
      <c r="EK1179" s="129"/>
      <c r="EL1179" s="129"/>
      <c r="EM1179" s="130"/>
      <c r="EN1179" s="131"/>
      <c r="EO1179" s="129"/>
      <c r="EP1179" s="129"/>
      <c r="EQ1179" s="130"/>
      <c r="ER1179" s="131"/>
      <c r="ES1179" s="129"/>
      <c r="ET1179" s="129"/>
      <c r="EU1179" s="130"/>
      <c r="EV1179" s="131"/>
      <c r="EW1179" s="129"/>
      <c r="EX1179" s="129"/>
      <c r="EY1179" s="130"/>
      <c r="EZ1179" s="131"/>
      <c r="FA1179" s="129"/>
      <c r="FB1179" s="129"/>
      <c r="FC1179" s="130"/>
      <c r="FD1179" s="131"/>
      <c r="FE1179" s="129"/>
      <c r="FF1179" s="129"/>
      <c r="FG1179" s="130"/>
      <c r="FH1179" s="131"/>
      <c r="FI1179" s="129"/>
      <c r="FJ1179" s="129"/>
      <c r="FK1179" s="130"/>
      <c r="FL1179" s="131"/>
      <c r="FM1179" s="129"/>
      <c r="FN1179" s="129"/>
      <c r="FO1179" s="130"/>
      <c r="FP1179" s="131"/>
      <c r="FQ1179" s="129"/>
      <c r="FR1179" s="129"/>
      <c r="FS1179" s="130"/>
      <c r="FT1179" s="131"/>
      <c r="FU1179" s="129"/>
      <c r="FV1179" s="129"/>
      <c r="FW1179" s="130"/>
      <c r="FX1179" s="131"/>
      <c r="FY1179" s="129"/>
      <c r="FZ1179" s="129"/>
      <c r="GA1179" s="130"/>
      <c r="GB1179" s="131"/>
      <c r="GC1179" s="129"/>
      <c r="GD1179" s="129"/>
      <c r="GE1179" s="130"/>
      <c r="GF1179" s="131"/>
      <c r="GG1179" s="129"/>
      <c r="GH1179" s="129"/>
      <c r="GI1179" s="130"/>
      <c r="GJ1179" s="131"/>
      <c r="GK1179" s="129"/>
      <c r="GL1179" s="129"/>
      <c r="GM1179" s="130"/>
      <c r="GN1179" s="131"/>
      <c r="GO1179" s="129"/>
      <c r="GP1179" s="129"/>
      <c r="GQ1179" s="130"/>
    </row>
    <row r="1180" spans="1:199" ht="15.75" x14ac:dyDescent="0.25">
      <c r="A1180">
        <f t="shared" si="748"/>
        <v>1</v>
      </c>
      <c r="B1180">
        <f t="shared" si="749"/>
        <v>1900</v>
      </c>
      <c r="D1180" s="129"/>
      <c r="E1180" s="129"/>
      <c r="F1180" s="129"/>
      <c r="G1180" s="130"/>
      <c r="H1180" s="131"/>
      <c r="I1180" s="129"/>
      <c r="J1180" s="129"/>
      <c r="K1180" s="130"/>
      <c r="L1180" s="131"/>
      <c r="M1180" s="129"/>
      <c r="N1180" s="129"/>
      <c r="O1180" s="130"/>
      <c r="P1180" s="131"/>
      <c r="Q1180" s="129"/>
      <c r="R1180" s="129"/>
      <c r="S1180" s="130"/>
      <c r="T1180" s="131"/>
      <c r="U1180" s="129"/>
      <c r="V1180" s="129"/>
      <c r="W1180" s="130"/>
      <c r="X1180" s="131"/>
      <c r="Y1180" s="129"/>
      <c r="Z1180" s="129"/>
      <c r="AA1180" s="130"/>
      <c r="AB1180" s="131"/>
      <c r="AC1180" s="129"/>
      <c r="AD1180" s="129"/>
      <c r="AE1180" s="130"/>
      <c r="AF1180" s="131"/>
      <c r="AG1180" s="129"/>
      <c r="AH1180" s="129"/>
      <c r="AI1180" s="130"/>
      <c r="AJ1180" s="131"/>
      <c r="AK1180" s="129"/>
      <c r="AL1180" s="129"/>
      <c r="AM1180" s="130"/>
      <c r="AN1180" s="131"/>
      <c r="AO1180" s="129"/>
      <c r="AP1180" s="129"/>
      <c r="AQ1180" s="130"/>
      <c r="AR1180" s="131"/>
      <c r="AS1180" s="129"/>
      <c r="AT1180" s="129"/>
      <c r="AU1180" s="130"/>
      <c r="AV1180" s="131"/>
      <c r="AW1180" s="129"/>
      <c r="AX1180" s="129"/>
      <c r="AY1180" s="130"/>
      <c r="AZ1180" s="131"/>
      <c r="BA1180" s="129"/>
      <c r="BB1180" s="129"/>
      <c r="BC1180" s="130"/>
      <c r="BD1180" s="131"/>
      <c r="BE1180" s="129"/>
      <c r="BF1180" s="129"/>
      <c r="BG1180" s="130"/>
      <c r="BH1180" s="131"/>
      <c r="BI1180" s="129"/>
      <c r="BJ1180" s="129"/>
      <c r="BK1180" s="130"/>
      <c r="BL1180" s="131"/>
      <c r="BM1180" s="129"/>
      <c r="BN1180" s="129"/>
      <c r="BO1180" s="130"/>
      <c r="BP1180" s="131"/>
      <c r="BQ1180" s="129"/>
      <c r="BR1180" s="129"/>
      <c r="BS1180" s="130"/>
      <c r="BT1180" s="131"/>
      <c r="BU1180" s="129"/>
      <c r="BV1180" s="129"/>
      <c r="BW1180" s="130"/>
      <c r="BX1180" s="131"/>
      <c r="BY1180" s="129"/>
      <c r="BZ1180" s="129"/>
      <c r="CA1180" s="130"/>
      <c r="CB1180" s="131"/>
      <c r="CC1180" s="129"/>
      <c r="CD1180" s="129"/>
      <c r="CE1180" s="130"/>
      <c r="CF1180" s="131"/>
      <c r="CG1180" s="129"/>
      <c r="CH1180" s="129"/>
      <c r="CI1180" s="130"/>
      <c r="CJ1180" s="131"/>
      <c r="CK1180" s="129"/>
      <c r="CL1180" s="129"/>
      <c r="CM1180" s="130"/>
      <c r="CN1180" s="131"/>
      <c r="CO1180" s="129"/>
      <c r="CP1180" s="129"/>
      <c r="CQ1180" s="130"/>
      <c r="CR1180" s="131"/>
      <c r="CS1180" s="129"/>
      <c r="CT1180" s="129"/>
      <c r="CU1180" s="130"/>
      <c r="CV1180" s="131"/>
      <c r="CW1180" s="129"/>
      <c r="CX1180" s="129"/>
      <c r="CY1180" s="130"/>
      <c r="CZ1180" s="131"/>
      <c r="DA1180" s="129"/>
      <c r="DB1180" s="129"/>
      <c r="DC1180" s="130"/>
      <c r="DD1180" s="131"/>
      <c r="DE1180" s="129"/>
      <c r="DF1180" s="129"/>
      <c r="DG1180" s="130"/>
      <c r="DH1180" s="131"/>
      <c r="DI1180" s="129"/>
      <c r="DJ1180" s="129"/>
      <c r="DK1180" s="130"/>
      <c r="DL1180" s="131"/>
      <c r="DM1180" s="129"/>
      <c r="DN1180" s="129"/>
      <c r="DO1180" s="130"/>
      <c r="DP1180" s="131"/>
      <c r="DQ1180" s="129"/>
      <c r="DR1180" s="129"/>
      <c r="DS1180" s="130"/>
      <c r="DT1180" s="131"/>
      <c r="DU1180" s="129"/>
      <c r="DV1180" s="129"/>
      <c r="DW1180" s="130"/>
      <c r="DX1180" s="131"/>
      <c r="DY1180" s="129"/>
      <c r="DZ1180" s="129"/>
      <c r="EA1180" s="130"/>
      <c r="EB1180" s="131"/>
      <c r="EC1180" s="129"/>
      <c r="ED1180" s="129"/>
      <c r="EE1180" s="130"/>
      <c r="EF1180" s="131"/>
      <c r="EG1180" s="129"/>
      <c r="EH1180" s="129"/>
      <c r="EI1180" s="130"/>
      <c r="EJ1180" s="131"/>
      <c r="EK1180" s="129"/>
      <c r="EL1180" s="129"/>
      <c r="EM1180" s="130"/>
      <c r="EN1180" s="131"/>
      <c r="EO1180" s="129"/>
      <c r="EP1180" s="129"/>
      <c r="EQ1180" s="130"/>
      <c r="ER1180" s="131"/>
      <c r="ES1180" s="129"/>
      <c r="ET1180" s="129"/>
      <c r="EU1180" s="130"/>
      <c r="EV1180" s="131"/>
      <c r="EW1180" s="129"/>
      <c r="EX1180" s="129"/>
      <c r="EY1180" s="130"/>
      <c r="EZ1180" s="131"/>
      <c r="FA1180" s="129"/>
      <c r="FB1180" s="129"/>
      <c r="FC1180" s="130"/>
      <c r="FD1180" s="131"/>
      <c r="FE1180" s="129"/>
      <c r="FF1180" s="129"/>
      <c r="FG1180" s="130"/>
      <c r="FH1180" s="131"/>
      <c r="FI1180" s="129"/>
      <c r="FJ1180" s="129"/>
      <c r="FK1180" s="130"/>
      <c r="FL1180" s="131"/>
      <c r="FM1180" s="129"/>
      <c r="FN1180" s="129"/>
      <c r="FO1180" s="130"/>
      <c r="FP1180" s="131"/>
      <c r="FQ1180" s="129"/>
      <c r="FR1180" s="129"/>
      <c r="FS1180" s="130"/>
      <c r="FT1180" s="131"/>
      <c r="FU1180" s="129"/>
      <c r="FV1180" s="129"/>
      <c r="FW1180" s="130"/>
      <c r="FX1180" s="131"/>
      <c r="FY1180" s="129"/>
      <c r="FZ1180" s="129"/>
      <c r="GA1180" s="130"/>
      <c r="GB1180" s="131"/>
      <c r="GC1180" s="129"/>
      <c r="GD1180" s="129"/>
      <c r="GE1180" s="130"/>
      <c r="GF1180" s="131"/>
      <c r="GG1180" s="129"/>
      <c r="GH1180" s="129"/>
      <c r="GI1180" s="130"/>
      <c r="GJ1180" s="131"/>
      <c r="GK1180" s="129"/>
      <c r="GL1180" s="129"/>
      <c r="GM1180" s="130"/>
      <c r="GN1180" s="131"/>
      <c r="GO1180" s="129"/>
      <c r="GP1180" s="129"/>
      <c r="GQ1180" s="130"/>
    </row>
    <row r="1181" spans="1:199" ht="15.75" x14ac:dyDescent="0.25">
      <c r="A1181">
        <f t="shared" si="748"/>
        <v>1</v>
      </c>
      <c r="B1181">
        <f t="shared" si="749"/>
        <v>1900</v>
      </c>
      <c r="D1181" s="129"/>
      <c r="E1181" s="129"/>
      <c r="F1181" s="129"/>
      <c r="G1181" s="130"/>
      <c r="H1181" s="131"/>
      <c r="I1181" s="129"/>
      <c r="J1181" s="129"/>
      <c r="K1181" s="130"/>
      <c r="L1181" s="131"/>
      <c r="M1181" s="129"/>
      <c r="N1181" s="129"/>
      <c r="O1181" s="130"/>
      <c r="P1181" s="131"/>
      <c r="Q1181" s="129"/>
      <c r="R1181" s="129"/>
      <c r="S1181" s="130"/>
      <c r="T1181" s="131"/>
      <c r="U1181" s="129"/>
      <c r="V1181" s="129"/>
      <c r="W1181" s="130"/>
      <c r="X1181" s="131"/>
      <c r="Y1181" s="129"/>
      <c r="Z1181" s="129"/>
      <c r="AA1181" s="130"/>
      <c r="AB1181" s="131"/>
      <c r="AC1181" s="129"/>
      <c r="AD1181" s="129"/>
      <c r="AE1181" s="130"/>
      <c r="AF1181" s="131"/>
      <c r="AG1181" s="129"/>
      <c r="AH1181" s="129"/>
      <c r="AI1181" s="130"/>
      <c r="AJ1181" s="131"/>
      <c r="AK1181" s="129"/>
      <c r="AL1181" s="129"/>
      <c r="AM1181" s="130"/>
      <c r="AN1181" s="131"/>
      <c r="AO1181" s="129"/>
      <c r="AP1181" s="129"/>
      <c r="AQ1181" s="130"/>
      <c r="AR1181" s="131"/>
      <c r="AS1181" s="129"/>
      <c r="AT1181" s="129"/>
      <c r="AU1181" s="130"/>
      <c r="AV1181" s="131"/>
      <c r="AW1181" s="129"/>
      <c r="AX1181" s="129"/>
      <c r="AY1181" s="130"/>
      <c r="AZ1181" s="131"/>
      <c r="BA1181" s="129"/>
      <c r="BB1181" s="129"/>
      <c r="BC1181" s="130"/>
      <c r="BD1181" s="131"/>
      <c r="BE1181" s="129"/>
      <c r="BF1181" s="129"/>
      <c r="BG1181" s="130"/>
      <c r="BH1181" s="131"/>
      <c r="BI1181" s="129"/>
      <c r="BJ1181" s="129"/>
      <c r="BK1181" s="130"/>
      <c r="BL1181" s="131"/>
      <c r="BM1181" s="129"/>
      <c r="BN1181" s="129"/>
      <c r="BO1181" s="130"/>
      <c r="BP1181" s="131"/>
      <c r="BQ1181" s="129"/>
      <c r="BR1181" s="129"/>
      <c r="BS1181" s="130"/>
      <c r="BT1181" s="131"/>
      <c r="BU1181" s="129"/>
      <c r="BV1181" s="129"/>
      <c r="BW1181" s="130"/>
      <c r="BX1181" s="131"/>
      <c r="BY1181" s="129"/>
      <c r="BZ1181" s="129"/>
      <c r="CA1181" s="130"/>
      <c r="CB1181" s="131"/>
      <c r="CC1181" s="129"/>
      <c r="CD1181" s="129"/>
      <c r="CE1181" s="130"/>
      <c r="CF1181" s="131"/>
      <c r="CG1181" s="129"/>
      <c r="CH1181" s="129"/>
      <c r="CI1181" s="130"/>
      <c r="CJ1181" s="131"/>
      <c r="CK1181" s="129"/>
      <c r="CL1181" s="129"/>
      <c r="CM1181" s="130"/>
      <c r="CN1181" s="131"/>
      <c r="CO1181" s="129"/>
      <c r="CP1181" s="129"/>
      <c r="CQ1181" s="130"/>
      <c r="CR1181" s="131"/>
      <c r="CS1181" s="129"/>
      <c r="CT1181" s="129"/>
      <c r="CU1181" s="130"/>
      <c r="CV1181" s="131"/>
      <c r="CW1181" s="129"/>
      <c r="CX1181" s="129"/>
      <c r="CY1181" s="130"/>
      <c r="CZ1181" s="131"/>
      <c r="DA1181" s="129"/>
      <c r="DB1181" s="129"/>
      <c r="DC1181" s="130"/>
      <c r="DD1181" s="131"/>
      <c r="DE1181" s="129"/>
      <c r="DF1181" s="129"/>
      <c r="DG1181" s="130"/>
      <c r="DH1181" s="131"/>
      <c r="DI1181" s="129"/>
      <c r="DJ1181" s="129"/>
      <c r="DK1181" s="130"/>
      <c r="DL1181" s="131"/>
      <c r="DM1181" s="129"/>
      <c r="DN1181" s="129"/>
      <c r="DO1181" s="130"/>
      <c r="DP1181" s="131"/>
      <c r="DQ1181" s="129"/>
      <c r="DR1181" s="129"/>
      <c r="DS1181" s="130"/>
      <c r="DT1181" s="131"/>
      <c r="DU1181" s="129"/>
      <c r="DV1181" s="129"/>
      <c r="DW1181" s="130"/>
      <c r="DX1181" s="131"/>
      <c r="DY1181" s="129"/>
      <c r="DZ1181" s="129"/>
      <c r="EA1181" s="130"/>
      <c r="EB1181" s="131"/>
      <c r="EC1181" s="129"/>
      <c r="ED1181" s="129"/>
      <c r="EE1181" s="130"/>
      <c r="EF1181" s="131"/>
      <c r="EG1181" s="129"/>
      <c r="EH1181" s="129"/>
      <c r="EI1181" s="130"/>
      <c r="EJ1181" s="131"/>
      <c r="EK1181" s="129"/>
      <c r="EL1181" s="129"/>
      <c r="EM1181" s="130"/>
      <c r="EN1181" s="131"/>
      <c r="EO1181" s="129"/>
      <c r="EP1181" s="129"/>
      <c r="EQ1181" s="130"/>
      <c r="ER1181" s="131"/>
      <c r="ES1181" s="129"/>
      <c r="ET1181" s="129"/>
      <c r="EU1181" s="130"/>
      <c r="EV1181" s="131"/>
      <c r="EW1181" s="129"/>
      <c r="EX1181" s="129"/>
      <c r="EY1181" s="130"/>
      <c r="EZ1181" s="131"/>
      <c r="FA1181" s="129"/>
      <c r="FB1181" s="129"/>
      <c r="FC1181" s="130"/>
      <c r="FD1181" s="131"/>
      <c r="FE1181" s="129"/>
      <c r="FF1181" s="129"/>
      <c r="FG1181" s="130"/>
      <c r="FH1181" s="131"/>
      <c r="FI1181" s="129"/>
      <c r="FJ1181" s="129"/>
      <c r="FK1181" s="130"/>
      <c r="FL1181" s="131"/>
      <c r="FM1181" s="129"/>
      <c r="FN1181" s="129"/>
      <c r="FO1181" s="130"/>
      <c r="FP1181" s="131"/>
      <c r="FQ1181" s="129"/>
      <c r="FR1181" s="129"/>
      <c r="FS1181" s="130"/>
      <c r="FT1181" s="131"/>
      <c r="FU1181" s="129"/>
      <c r="FV1181" s="129"/>
      <c r="FW1181" s="130"/>
      <c r="FX1181" s="131"/>
      <c r="FY1181" s="129"/>
      <c r="FZ1181" s="129"/>
      <c r="GA1181" s="130"/>
      <c r="GB1181" s="131"/>
      <c r="GC1181" s="129"/>
      <c r="GD1181" s="129"/>
      <c r="GE1181" s="130"/>
      <c r="GF1181" s="131"/>
      <c r="GG1181" s="129"/>
      <c r="GH1181" s="129"/>
      <c r="GI1181" s="130"/>
      <c r="GJ1181" s="131"/>
      <c r="GK1181" s="129"/>
      <c r="GL1181" s="129"/>
      <c r="GM1181" s="130"/>
      <c r="GN1181" s="131"/>
      <c r="GO1181" s="129"/>
      <c r="GP1181" s="129"/>
      <c r="GQ1181" s="130"/>
    </row>
    <row r="1182" spans="1:199" ht="15.75" x14ac:dyDescent="0.25">
      <c r="A1182">
        <f t="shared" si="748"/>
        <v>1</v>
      </c>
      <c r="B1182">
        <f t="shared" si="749"/>
        <v>1900</v>
      </c>
      <c r="D1182" s="129"/>
      <c r="E1182" s="129"/>
      <c r="F1182" s="129"/>
      <c r="G1182" s="130"/>
      <c r="H1182" s="131"/>
      <c r="I1182" s="129"/>
      <c r="J1182" s="129"/>
      <c r="K1182" s="130"/>
      <c r="L1182" s="131"/>
      <c r="M1182" s="129"/>
      <c r="N1182" s="129"/>
      <c r="O1182" s="130"/>
      <c r="P1182" s="131"/>
      <c r="Q1182" s="129"/>
      <c r="R1182" s="129"/>
      <c r="S1182" s="130"/>
      <c r="T1182" s="131"/>
      <c r="U1182" s="129"/>
      <c r="V1182" s="129"/>
      <c r="W1182" s="130"/>
      <c r="X1182" s="131"/>
      <c r="Y1182" s="129"/>
      <c r="Z1182" s="129"/>
      <c r="AA1182" s="130"/>
      <c r="AB1182" s="131"/>
      <c r="AC1182" s="129"/>
      <c r="AD1182" s="129"/>
      <c r="AE1182" s="130"/>
      <c r="AF1182" s="131"/>
      <c r="AG1182" s="129"/>
      <c r="AH1182" s="129"/>
      <c r="AI1182" s="130"/>
      <c r="AJ1182" s="131"/>
      <c r="AK1182" s="129"/>
      <c r="AL1182" s="129"/>
      <c r="AM1182" s="130"/>
      <c r="AN1182" s="131"/>
      <c r="AO1182" s="129"/>
      <c r="AP1182" s="129"/>
      <c r="AQ1182" s="130"/>
      <c r="AR1182" s="131"/>
      <c r="AS1182" s="129"/>
      <c r="AT1182" s="129"/>
      <c r="AU1182" s="130"/>
      <c r="AV1182" s="131"/>
      <c r="AW1182" s="129"/>
      <c r="AX1182" s="129"/>
      <c r="AY1182" s="130"/>
      <c r="AZ1182" s="131"/>
      <c r="BA1182" s="129"/>
      <c r="BB1182" s="129"/>
      <c r="BC1182" s="130"/>
      <c r="BD1182" s="131"/>
      <c r="BE1182" s="129"/>
      <c r="BF1182" s="129"/>
      <c r="BG1182" s="130"/>
      <c r="BH1182" s="131"/>
      <c r="BI1182" s="129"/>
      <c r="BJ1182" s="129"/>
      <c r="BK1182" s="130"/>
      <c r="BL1182" s="131"/>
      <c r="BM1182" s="129"/>
      <c r="BN1182" s="129"/>
      <c r="BO1182" s="130"/>
      <c r="BP1182" s="131"/>
      <c r="BQ1182" s="129"/>
      <c r="BR1182" s="129"/>
      <c r="BS1182" s="130"/>
      <c r="BT1182" s="131"/>
      <c r="BU1182" s="129"/>
      <c r="BV1182" s="129"/>
      <c r="BW1182" s="130"/>
      <c r="BX1182" s="131"/>
      <c r="BY1182" s="129"/>
      <c r="BZ1182" s="129"/>
      <c r="CA1182" s="130"/>
      <c r="CB1182" s="131"/>
      <c r="CC1182" s="129"/>
      <c r="CD1182" s="129"/>
      <c r="CE1182" s="130"/>
      <c r="CF1182" s="131"/>
      <c r="CG1182" s="129"/>
      <c r="CH1182" s="129"/>
      <c r="CI1182" s="130"/>
      <c r="CJ1182" s="131"/>
      <c r="CK1182" s="129"/>
      <c r="CL1182" s="129"/>
      <c r="CM1182" s="130"/>
      <c r="CN1182" s="131"/>
      <c r="CO1182" s="129"/>
      <c r="CP1182" s="129"/>
      <c r="CQ1182" s="130"/>
      <c r="CR1182" s="131"/>
      <c r="CS1182" s="129"/>
      <c r="CT1182" s="129"/>
      <c r="CU1182" s="130"/>
      <c r="CV1182" s="131"/>
      <c r="CW1182" s="129"/>
      <c r="CX1182" s="129"/>
      <c r="CY1182" s="130"/>
      <c r="CZ1182" s="131"/>
      <c r="DA1182" s="129"/>
      <c r="DB1182" s="129"/>
      <c r="DC1182" s="130"/>
      <c r="DD1182" s="131"/>
      <c r="DE1182" s="129"/>
      <c r="DF1182" s="129"/>
      <c r="DG1182" s="130"/>
      <c r="DH1182" s="131"/>
      <c r="DI1182" s="129"/>
      <c r="DJ1182" s="129"/>
      <c r="DK1182" s="130"/>
      <c r="DL1182" s="131"/>
      <c r="DM1182" s="129"/>
      <c r="DN1182" s="129"/>
      <c r="DO1182" s="130"/>
      <c r="DP1182" s="131"/>
      <c r="DQ1182" s="129"/>
      <c r="DR1182" s="129"/>
      <c r="DS1182" s="130"/>
      <c r="DT1182" s="131"/>
      <c r="DU1182" s="129"/>
      <c r="DV1182" s="129"/>
      <c r="DW1182" s="130"/>
      <c r="DX1182" s="131"/>
      <c r="DY1182" s="129"/>
      <c r="DZ1182" s="129"/>
      <c r="EA1182" s="130"/>
      <c r="EB1182" s="131"/>
      <c r="EC1182" s="129"/>
      <c r="ED1182" s="129"/>
      <c r="EE1182" s="130"/>
      <c r="EF1182" s="131"/>
      <c r="EG1182" s="129"/>
      <c r="EH1182" s="129"/>
      <c r="EI1182" s="130"/>
      <c r="EJ1182" s="131"/>
      <c r="EK1182" s="129"/>
      <c r="EL1182" s="129"/>
      <c r="EM1182" s="130"/>
      <c r="EN1182" s="131"/>
      <c r="EO1182" s="129"/>
      <c r="EP1182" s="129"/>
      <c r="EQ1182" s="130"/>
      <c r="ER1182" s="131"/>
      <c r="ES1182" s="129"/>
      <c r="ET1182" s="129"/>
      <c r="EU1182" s="130"/>
      <c r="EV1182" s="131"/>
      <c r="EW1182" s="129"/>
      <c r="EX1182" s="129"/>
      <c r="EY1182" s="130"/>
      <c r="EZ1182" s="131"/>
      <c r="FA1182" s="129"/>
      <c r="FB1182" s="129"/>
      <c r="FC1182" s="130"/>
      <c r="FD1182" s="131"/>
      <c r="FE1182" s="129"/>
      <c r="FF1182" s="129"/>
      <c r="FG1182" s="130"/>
      <c r="FH1182" s="131"/>
      <c r="FI1182" s="129"/>
      <c r="FJ1182" s="129"/>
      <c r="FK1182" s="130"/>
      <c r="FL1182" s="131"/>
      <c r="FM1182" s="129"/>
      <c r="FN1182" s="129"/>
      <c r="FO1182" s="130"/>
      <c r="FP1182" s="131"/>
      <c r="FQ1182" s="129"/>
      <c r="FR1182" s="129"/>
      <c r="FS1182" s="130"/>
      <c r="FT1182" s="131"/>
      <c r="FU1182" s="129"/>
      <c r="FV1182" s="129"/>
      <c r="FW1182" s="130"/>
      <c r="FX1182" s="131"/>
      <c r="FY1182" s="129"/>
      <c r="FZ1182" s="129"/>
      <c r="GA1182" s="130"/>
      <c r="GB1182" s="131"/>
      <c r="GC1182" s="129"/>
      <c r="GD1182" s="129"/>
      <c r="GE1182" s="130"/>
      <c r="GF1182" s="131"/>
      <c r="GG1182" s="129"/>
      <c r="GH1182" s="129"/>
      <c r="GI1182" s="130"/>
      <c r="GJ1182" s="131"/>
      <c r="GK1182" s="129"/>
      <c r="GL1182" s="129"/>
      <c r="GM1182" s="130"/>
      <c r="GN1182" s="131"/>
      <c r="GO1182" s="129"/>
      <c r="GP1182" s="129"/>
      <c r="GQ1182" s="130"/>
    </row>
    <row r="1183" spans="1:199" ht="15.75" x14ac:dyDescent="0.25">
      <c r="A1183">
        <f t="shared" si="748"/>
        <v>1</v>
      </c>
      <c r="B1183">
        <f t="shared" si="749"/>
        <v>1900</v>
      </c>
      <c r="D1183" s="129"/>
      <c r="E1183" s="129"/>
      <c r="F1183" s="129"/>
      <c r="G1183" s="130"/>
      <c r="H1183" s="131"/>
      <c r="I1183" s="129"/>
      <c r="J1183" s="129"/>
      <c r="K1183" s="130"/>
      <c r="L1183" s="131"/>
      <c r="M1183" s="129"/>
      <c r="N1183" s="129"/>
      <c r="O1183" s="130"/>
      <c r="P1183" s="131"/>
      <c r="Q1183" s="129"/>
      <c r="R1183" s="129"/>
      <c r="S1183" s="130"/>
      <c r="T1183" s="131"/>
      <c r="U1183" s="129"/>
      <c r="V1183" s="129"/>
      <c r="W1183" s="130"/>
      <c r="X1183" s="131"/>
      <c r="Y1183" s="129"/>
      <c r="Z1183" s="129"/>
      <c r="AA1183" s="130"/>
      <c r="AB1183" s="131"/>
      <c r="AC1183" s="129"/>
      <c r="AD1183" s="129"/>
      <c r="AE1183" s="130"/>
      <c r="AF1183" s="131"/>
      <c r="AG1183" s="129"/>
      <c r="AH1183" s="129"/>
      <c r="AI1183" s="130"/>
      <c r="AJ1183" s="131"/>
      <c r="AK1183" s="129"/>
      <c r="AL1183" s="129"/>
      <c r="AM1183" s="130"/>
      <c r="AN1183" s="131"/>
      <c r="AO1183" s="129"/>
      <c r="AP1183" s="129"/>
      <c r="AQ1183" s="130"/>
      <c r="AR1183" s="131"/>
      <c r="AS1183" s="129"/>
      <c r="AT1183" s="129"/>
      <c r="AU1183" s="130"/>
      <c r="AV1183" s="131"/>
      <c r="AW1183" s="129"/>
      <c r="AX1183" s="129"/>
      <c r="AY1183" s="130"/>
      <c r="AZ1183" s="131"/>
      <c r="BA1183" s="129"/>
      <c r="BB1183" s="129"/>
      <c r="BC1183" s="130"/>
      <c r="BD1183" s="131"/>
      <c r="BE1183" s="129"/>
      <c r="BF1183" s="129"/>
      <c r="BG1183" s="130"/>
      <c r="BH1183" s="131"/>
      <c r="BI1183" s="129"/>
      <c r="BJ1183" s="129"/>
      <c r="BK1183" s="130"/>
      <c r="BL1183" s="131"/>
      <c r="BM1183" s="129"/>
      <c r="BN1183" s="129"/>
      <c r="BO1183" s="130"/>
      <c r="BP1183" s="131"/>
      <c r="BQ1183" s="129"/>
      <c r="BR1183" s="129"/>
      <c r="BS1183" s="130"/>
      <c r="BT1183" s="131"/>
      <c r="BU1183" s="129"/>
      <c r="BV1183" s="129"/>
      <c r="BW1183" s="130"/>
      <c r="BX1183" s="131"/>
      <c r="BY1183" s="129"/>
      <c r="BZ1183" s="129"/>
      <c r="CA1183" s="130"/>
      <c r="CB1183" s="131"/>
      <c r="CC1183" s="129"/>
      <c r="CD1183" s="129"/>
      <c r="CE1183" s="130"/>
      <c r="CF1183" s="131"/>
      <c r="CG1183" s="129"/>
      <c r="CH1183" s="129"/>
      <c r="CI1183" s="130"/>
      <c r="CJ1183" s="131"/>
      <c r="CK1183" s="129"/>
      <c r="CL1183" s="129"/>
      <c r="CM1183" s="130"/>
      <c r="CN1183" s="131"/>
      <c r="CO1183" s="129"/>
      <c r="CP1183" s="129"/>
      <c r="CQ1183" s="130"/>
      <c r="CR1183" s="131"/>
      <c r="CS1183" s="129"/>
      <c r="CT1183" s="129"/>
      <c r="CU1183" s="130"/>
      <c r="CV1183" s="131"/>
      <c r="CW1183" s="129"/>
      <c r="CX1183" s="129"/>
      <c r="CY1183" s="130"/>
      <c r="CZ1183" s="131"/>
      <c r="DA1183" s="129"/>
      <c r="DB1183" s="129"/>
      <c r="DC1183" s="130"/>
      <c r="DD1183" s="131"/>
      <c r="DE1183" s="129"/>
      <c r="DF1183" s="129"/>
      <c r="DG1183" s="130"/>
      <c r="DH1183" s="131"/>
      <c r="DI1183" s="129"/>
      <c r="DJ1183" s="129"/>
      <c r="DK1183" s="130"/>
      <c r="DL1183" s="131"/>
      <c r="DM1183" s="129"/>
      <c r="DN1183" s="129"/>
      <c r="DO1183" s="130"/>
      <c r="DP1183" s="131"/>
      <c r="DQ1183" s="129"/>
      <c r="DR1183" s="129"/>
      <c r="DS1183" s="130"/>
      <c r="DT1183" s="131"/>
      <c r="DU1183" s="129"/>
      <c r="DV1183" s="129"/>
      <c r="DW1183" s="130"/>
      <c r="DX1183" s="131"/>
      <c r="DY1183" s="129"/>
      <c r="DZ1183" s="129"/>
      <c r="EA1183" s="130"/>
      <c r="EB1183" s="131"/>
      <c r="EC1183" s="129"/>
      <c r="ED1183" s="129"/>
      <c r="EE1183" s="130"/>
      <c r="EF1183" s="131"/>
      <c r="EG1183" s="129"/>
      <c r="EH1183" s="129"/>
      <c r="EI1183" s="130"/>
      <c r="EJ1183" s="131"/>
      <c r="EK1183" s="129"/>
      <c r="EL1183" s="129"/>
      <c r="EM1183" s="130"/>
      <c r="EN1183" s="131"/>
      <c r="EO1183" s="129"/>
      <c r="EP1183" s="129"/>
      <c r="EQ1183" s="130"/>
      <c r="ER1183" s="131"/>
      <c r="ES1183" s="129"/>
      <c r="ET1183" s="129"/>
      <c r="EU1183" s="130"/>
      <c r="EV1183" s="131"/>
      <c r="EW1183" s="129"/>
      <c r="EX1183" s="129"/>
      <c r="EY1183" s="130"/>
      <c r="EZ1183" s="131"/>
      <c r="FA1183" s="129"/>
      <c r="FB1183" s="129"/>
      <c r="FC1183" s="130"/>
      <c r="FD1183" s="131"/>
      <c r="FE1183" s="129"/>
      <c r="FF1183" s="129"/>
      <c r="FG1183" s="130"/>
      <c r="FH1183" s="131"/>
      <c r="FI1183" s="129"/>
      <c r="FJ1183" s="129"/>
      <c r="FK1183" s="130"/>
      <c r="FL1183" s="131"/>
      <c r="FM1183" s="129"/>
      <c r="FN1183" s="129"/>
      <c r="FO1183" s="130"/>
      <c r="FP1183" s="131"/>
      <c r="FQ1183" s="129"/>
      <c r="FR1183" s="129"/>
      <c r="FS1183" s="130"/>
      <c r="FT1183" s="131"/>
      <c r="FU1183" s="129"/>
      <c r="FV1183" s="129"/>
      <c r="FW1183" s="130"/>
      <c r="FX1183" s="131"/>
      <c r="FY1183" s="129"/>
      <c r="FZ1183" s="129"/>
      <c r="GA1183" s="130"/>
      <c r="GB1183" s="131"/>
      <c r="GC1183" s="129"/>
      <c r="GD1183" s="129"/>
      <c r="GE1183" s="130"/>
      <c r="GF1183" s="131"/>
      <c r="GG1183" s="129"/>
      <c r="GH1183" s="129"/>
      <c r="GI1183" s="130"/>
      <c r="GJ1183" s="131"/>
      <c r="GK1183" s="129"/>
      <c r="GL1183" s="129"/>
      <c r="GM1183" s="130"/>
      <c r="GN1183" s="131"/>
      <c r="GO1183" s="129"/>
      <c r="GP1183" s="129"/>
      <c r="GQ1183" s="130"/>
    </row>
    <row r="1184" spans="1:199" ht="15.75" x14ac:dyDescent="0.25">
      <c r="A1184">
        <f t="shared" si="748"/>
        <v>1</v>
      </c>
      <c r="B1184">
        <f t="shared" si="749"/>
        <v>1900</v>
      </c>
      <c r="D1184" s="129"/>
      <c r="E1184" s="129"/>
      <c r="F1184" s="129"/>
      <c r="G1184" s="130"/>
      <c r="H1184" s="131"/>
      <c r="I1184" s="129"/>
      <c r="J1184" s="129"/>
      <c r="K1184" s="130"/>
      <c r="L1184" s="131"/>
      <c r="M1184" s="129"/>
      <c r="N1184" s="129"/>
      <c r="O1184" s="130"/>
      <c r="P1184" s="131"/>
      <c r="Q1184" s="129"/>
      <c r="R1184" s="129"/>
      <c r="S1184" s="130"/>
      <c r="T1184" s="131"/>
      <c r="U1184" s="129"/>
      <c r="V1184" s="129"/>
      <c r="W1184" s="130"/>
      <c r="X1184" s="131"/>
      <c r="Y1184" s="129"/>
      <c r="Z1184" s="129"/>
      <c r="AA1184" s="130"/>
      <c r="AB1184" s="131"/>
      <c r="AC1184" s="129"/>
      <c r="AD1184" s="129"/>
      <c r="AE1184" s="130"/>
      <c r="AF1184" s="131"/>
      <c r="AG1184" s="129"/>
      <c r="AH1184" s="129"/>
      <c r="AI1184" s="130"/>
      <c r="AJ1184" s="131"/>
      <c r="AK1184" s="129"/>
      <c r="AL1184" s="129"/>
      <c r="AM1184" s="130"/>
      <c r="AN1184" s="131"/>
      <c r="AO1184" s="129"/>
      <c r="AP1184" s="129"/>
      <c r="AQ1184" s="130"/>
      <c r="AR1184" s="131"/>
      <c r="AS1184" s="129"/>
      <c r="AT1184" s="129"/>
      <c r="AU1184" s="130"/>
      <c r="AV1184" s="131"/>
      <c r="AW1184" s="129"/>
      <c r="AX1184" s="129"/>
      <c r="AY1184" s="130"/>
      <c r="AZ1184" s="131"/>
      <c r="BA1184" s="129"/>
      <c r="BB1184" s="129"/>
      <c r="BC1184" s="130"/>
      <c r="BD1184" s="131"/>
      <c r="BE1184" s="129"/>
      <c r="BF1184" s="129"/>
      <c r="BG1184" s="130"/>
      <c r="BH1184" s="131"/>
      <c r="BI1184" s="129"/>
      <c r="BJ1184" s="129"/>
      <c r="BK1184" s="130"/>
      <c r="BL1184" s="131"/>
      <c r="BM1184" s="129"/>
      <c r="BN1184" s="129"/>
      <c r="BO1184" s="130"/>
      <c r="BP1184" s="131"/>
      <c r="BQ1184" s="129"/>
      <c r="BR1184" s="129"/>
      <c r="BS1184" s="130"/>
      <c r="BT1184" s="131"/>
      <c r="BU1184" s="129"/>
      <c r="BV1184" s="129"/>
      <c r="BW1184" s="130"/>
      <c r="BX1184" s="131"/>
      <c r="BY1184" s="129"/>
      <c r="BZ1184" s="129"/>
      <c r="CA1184" s="130"/>
      <c r="CB1184" s="131"/>
      <c r="CC1184" s="129"/>
      <c r="CD1184" s="129"/>
      <c r="CE1184" s="130"/>
      <c r="CF1184" s="131"/>
      <c r="CG1184" s="129"/>
      <c r="CH1184" s="129"/>
      <c r="CI1184" s="130"/>
      <c r="CJ1184" s="131"/>
      <c r="CK1184" s="129"/>
      <c r="CL1184" s="129"/>
      <c r="CM1184" s="130"/>
      <c r="CN1184" s="131"/>
      <c r="CO1184" s="129"/>
      <c r="CP1184" s="129"/>
      <c r="CQ1184" s="130"/>
      <c r="CR1184" s="131"/>
      <c r="CS1184" s="129"/>
      <c r="CT1184" s="129"/>
      <c r="CU1184" s="130"/>
      <c r="CV1184" s="131"/>
      <c r="CW1184" s="129"/>
      <c r="CX1184" s="129"/>
      <c r="CY1184" s="130"/>
      <c r="CZ1184" s="131"/>
      <c r="DA1184" s="129"/>
      <c r="DB1184" s="129"/>
      <c r="DC1184" s="130"/>
      <c r="DD1184" s="131"/>
      <c r="DE1184" s="129"/>
      <c r="DF1184" s="129"/>
      <c r="DG1184" s="130"/>
      <c r="DH1184" s="131"/>
      <c r="DI1184" s="129"/>
      <c r="DJ1184" s="129"/>
      <c r="DK1184" s="130"/>
      <c r="DL1184" s="131"/>
      <c r="DM1184" s="129"/>
      <c r="DN1184" s="129"/>
      <c r="DO1184" s="130"/>
      <c r="DP1184" s="131"/>
      <c r="DQ1184" s="129"/>
      <c r="DR1184" s="129"/>
      <c r="DS1184" s="130"/>
      <c r="DT1184" s="131"/>
      <c r="DU1184" s="129"/>
      <c r="DV1184" s="129"/>
      <c r="DW1184" s="130"/>
      <c r="DX1184" s="131"/>
      <c r="DY1184" s="129"/>
      <c r="DZ1184" s="129"/>
      <c r="EA1184" s="130"/>
      <c r="EB1184" s="131"/>
      <c r="EC1184" s="129"/>
      <c r="ED1184" s="129"/>
      <c r="EE1184" s="130"/>
      <c r="EF1184" s="131"/>
      <c r="EG1184" s="129"/>
      <c r="EH1184" s="129"/>
      <c r="EI1184" s="130"/>
      <c r="EJ1184" s="131"/>
      <c r="EK1184" s="129"/>
      <c r="EL1184" s="129"/>
      <c r="EM1184" s="130"/>
      <c r="EN1184" s="131"/>
      <c r="EO1184" s="129"/>
      <c r="EP1184" s="129"/>
      <c r="EQ1184" s="130"/>
      <c r="ER1184" s="131"/>
      <c r="ES1184" s="129"/>
      <c r="ET1184" s="129"/>
      <c r="EU1184" s="130"/>
      <c r="EV1184" s="131"/>
      <c r="EW1184" s="129"/>
      <c r="EX1184" s="129"/>
      <c r="EY1184" s="130"/>
      <c r="EZ1184" s="131"/>
      <c r="FA1184" s="129"/>
      <c r="FB1184" s="129"/>
      <c r="FC1184" s="130"/>
      <c r="FD1184" s="131"/>
      <c r="FE1184" s="129"/>
      <c r="FF1184" s="129"/>
      <c r="FG1184" s="130"/>
      <c r="FH1184" s="131"/>
      <c r="FI1184" s="129"/>
      <c r="FJ1184" s="129"/>
      <c r="FK1184" s="130"/>
      <c r="FL1184" s="131"/>
      <c r="FM1184" s="129"/>
      <c r="FN1184" s="129"/>
      <c r="FO1184" s="130"/>
      <c r="FP1184" s="131"/>
      <c r="FQ1184" s="129"/>
      <c r="FR1184" s="129"/>
      <c r="FS1184" s="130"/>
      <c r="FT1184" s="131"/>
      <c r="FU1184" s="129"/>
      <c r="FV1184" s="129"/>
      <c r="FW1184" s="130"/>
      <c r="FX1184" s="131"/>
      <c r="FY1184" s="129"/>
      <c r="FZ1184" s="129"/>
      <c r="GA1184" s="130"/>
      <c r="GB1184" s="131"/>
      <c r="GC1184" s="129"/>
      <c r="GD1184" s="129"/>
      <c r="GE1184" s="130"/>
      <c r="GF1184" s="131"/>
      <c r="GG1184" s="129"/>
      <c r="GH1184" s="129"/>
      <c r="GI1184" s="130"/>
      <c r="GJ1184" s="131"/>
      <c r="GK1184" s="129"/>
      <c r="GL1184" s="129"/>
      <c r="GM1184" s="130"/>
      <c r="GN1184" s="131"/>
      <c r="GO1184" s="129"/>
      <c r="GP1184" s="129"/>
      <c r="GQ1184" s="130"/>
    </row>
    <row r="1185" spans="1:199" ht="15.75" x14ac:dyDescent="0.25">
      <c r="A1185">
        <f t="shared" si="748"/>
        <v>1</v>
      </c>
      <c r="B1185">
        <f t="shared" si="749"/>
        <v>1900</v>
      </c>
      <c r="D1185" s="129"/>
      <c r="E1185" s="129"/>
      <c r="F1185" s="129"/>
      <c r="G1185" s="130"/>
      <c r="H1185" s="131"/>
      <c r="I1185" s="129"/>
      <c r="J1185" s="129"/>
      <c r="K1185" s="130"/>
      <c r="L1185" s="131"/>
      <c r="M1185" s="129"/>
      <c r="N1185" s="129"/>
      <c r="O1185" s="130"/>
      <c r="P1185" s="131"/>
      <c r="Q1185" s="129"/>
      <c r="R1185" s="129"/>
      <c r="S1185" s="130"/>
      <c r="T1185" s="131"/>
      <c r="U1185" s="129"/>
      <c r="V1185" s="129"/>
      <c r="W1185" s="130"/>
      <c r="X1185" s="131"/>
      <c r="Y1185" s="129"/>
      <c r="Z1185" s="129"/>
      <c r="AA1185" s="130"/>
      <c r="AB1185" s="131"/>
      <c r="AC1185" s="129"/>
      <c r="AD1185" s="129"/>
      <c r="AE1185" s="130"/>
      <c r="AF1185" s="131"/>
      <c r="AG1185" s="129"/>
      <c r="AH1185" s="129"/>
      <c r="AI1185" s="130"/>
      <c r="AJ1185" s="131"/>
      <c r="AK1185" s="129"/>
      <c r="AL1185" s="129"/>
      <c r="AM1185" s="130"/>
      <c r="AN1185" s="131"/>
      <c r="AO1185" s="129"/>
      <c r="AP1185" s="129"/>
      <c r="AQ1185" s="130"/>
      <c r="AR1185" s="131"/>
      <c r="AS1185" s="129"/>
      <c r="AT1185" s="129"/>
      <c r="AU1185" s="130"/>
      <c r="AV1185" s="131"/>
      <c r="AW1185" s="129"/>
      <c r="AX1185" s="129"/>
      <c r="AY1185" s="130"/>
      <c r="AZ1185" s="131"/>
      <c r="BA1185" s="129"/>
      <c r="BB1185" s="129"/>
      <c r="BC1185" s="130"/>
      <c r="BD1185" s="131"/>
      <c r="BE1185" s="129"/>
      <c r="BF1185" s="129"/>
      <c r="BG1185" s="130"/>
      <c r="BH1185" s="131"/>
      <c r="BI1185" s="129"/>
      <c r="BJ1185" s="129"/>
      <c r="BK1185" s="130"/>
      <c r="BL1185" s="131"/>
      <c r="BM1185" s="129"/>
      <c r="BN1185" s="129"/>
      <c r="BO1185" s="130"/>
      <c r="BP1185" s="131"/>
      <c r="BQ1185" s="129"/>
      <c r="BR1185" s="129"/>
      <c r="BS1185" s="130"/>
      <c r="BT1185" s="131"/>
      <c r="BU1185" s="129"/>
      <c r="BV1185" s="129"/>
      <c r="BW1185" s="130"/>
      <c r="BX1185" s="131"/>
      <c r="BY1185" s="129"/>
      <c r="BZ1185" s="129"/>
      <c r="CA1185" s="130"/>
      <c r="CB1185" s="131"/>
      <c r="CC1185" s="129"/>
      <c r="CD1185" s="129"/>
      <c r="CE1185" s="130"/>
      <c r="CF1185" s="131"/>
      <c r="CG1185" s="129"/>
      <c r="CH1185" s="129"/>
      <c r="CI1185" s="130"/>
      <c r="CJ1185" s="131"/>
      <c r="CK1185" s="129"/>
      <c r="CL1185" s="129"/>
      <c r="CM1185" s="130"/>
      <c r="CN1185" s="131"/>
      <c r="CO1185" s="129"/>
      <c r="CP1185" s="129"/>
      <c r="CQ1185" s="130"/>
      <c r="CR1185" s="131"/>
      <c r="CS1185" s="129"/>
      <c r="CT1185" s="129"/>
      <c r="CU1185" s="130"/>
      <c r="CV1185" s="131"/>
      <c r="CW1185" s="129"/>
      <c r="CX1185" s="129"/>
      <c r="CY1185" s="130"/>
      <c r="CZ1185" s="131"/>
      <c r="DA1185" s="129"/>
      <c r="DB1185" s="129"/>
      <c r="DC1185" s="130"/>
      <c r="DD1185" s="131"/>
      <c r="DE1185" s="129"/>
      <c r="DF1185" s="129"/>
      <c r="DG1185" s="130"/>
      <c r="DH1185" s="131"/>
      <c r="DI1185" s="129"/>
      <c r="DJ1185" s="129"/>
      <c r="DK1185" s="130"/>
      <c r="DL1185" s="131"/>
      <c r="DM1185" s="129"/>
      <c r="DN1185" s="129"/>
      <c r="DO1185" s="130"/>
      <c r="DP1185" s="131"/>
      <c r="DQ1185" s="129"/>
      <c r="DR1185" s="129"/>
      <c r="DS1185" s="130"/>
      <c r="DT1185" s="131"/>
      <c r="DU1185" s="129"/>
      <c r="DV1185" s="129"/>
      <c r="DW1185" s="130"/>
      <c r="DX1185" s="131"/>
      <c r="DY1185" s="129"/>
      <c r="DZ1185" s="129"/>
      <c r="EA1185" s="130"/>
      <c r="EB1185" s="131"/>
      <c r="EC1185" s="129"/>
      <c r="ED1185" s="129"/>
      <c r="EE1185" s="130"/>
      <c r="EF1185" s="131"/>
      <c r="EG1185" s="129"/>
      <c r="EH1185" s="129"/>
      <c r="EI1185" s="130"/>
      <c r="EJ1185" s="131"/>
      <c r="EK1185" s="129"/>
      <c r="EL1185" s="129"/>
      <c r="EM1185" s="130"/>
      <c r="EN1185" s="131"/>
      <c r="EO1185" s="129"/>
      <c r="EP1185" s="129"/>
      <c r="EQ1185" s="130"/>
      <c r="ER1185" s="131"/>
      <c r="ES1185" s="129"/>
      <c r="ET1185" s="129"/>
      <c r="EU1185" s="130"/>
      <c r="EV1185" s="131"/>
      <c r="EW1185" s="129"/>
      <c r="EX1185" s="129"/>
      <c r="EY1185" s="130"/>
      <c r="EZ1185" s="131"/>
      <c r="FA1185" s="129"/>
      <c r="FB1185" s="129"/>
      <c r="FC1185" s="130"/>
      <c r="FD1185" s="131"/>
      <c r="FE1185" s="129"/>
      <c r="FF1185" s="129"/>
      <c r="FG1185" s="130"/>
      <c r="FH1185" s="131"/>
      <c r="FI1185" s="129"/>
      <c r="FJ1185" s="129"/>
      <c r="FK1185" s="130"/>
      <c r="FL1185" s="131"/>
      <c r="FM1185" s="129"/>
      <c r="FN1185" s="129"/>
      <c r="FO1185" s="130"/>
      <c r="FP1185" s="131"/>
      <c r="FQ1185" s="129"/>
      <c r="FR1185" s="129"/>
      <c r="FS1185" s="130"/>
      <c r="FT1185" s="131"/>
      <c r="FU1185" s="129"/>
      <c r="FV1185" s="129"/>
      <c r="FW1185" s="130"/>
      <c r="FX1185" s="131"/>
      <c r="FY1185" s="129"/>
      <c r="FZ1185" s="129"/>
      <c r="GA1185" s="130"/>
      <c r="GB1185" s="131"/>
      <c r="GC1185" s="129"/>
      <c r="GD1185" s="129"/>
      <c r="GE1185" s="130"/>
      <c r="GF1185" s="131"/>
      <c r="GG1185" s="129"/>
      <c r="GH1185" s="129"/>
      <c r="GI1185" s="130"/>
      <c r="GJ1185" s="131"/>
      <c r="GK1185" s="129"/>
      <c r="GL1185" s="129"/>
      <c r="GM1185" s="130"/>
      <c r="GN1185" s="131"/>
      <c r="GO1185" s="129"/>
      <c r="GP1185" s="129"/>
      <c r="GQ1185" s="130"/>
    </row>
    <row r="1186" spans="1:199" ht="15.75" x14ac:dyDescent="0.25">
      <c r="A1186">
        <f t="shared" si="748"/>
        <v>1</v>
      </c>
      <c r="B1186">
        <f t="shared" si="749"/>
        <v>1900</v>
      </c>
      <c r="D1186" s="129"/>
      <c r="E1186" s="129"/>
      <c r="F1186" s="129"/>
      <c r="G1186" s="130"/>
      <c r="H1186" s="131"/>
      <c r="I1186" s="129"/>
      <c r="J1186" s="129"/>
      <c r="K1186" s="130"/>
      <c r="L1186" s="131"/>
      <c r="M1186" s="129"/>
      <c r="N1186" s="129"/>
      <c r="O1186" s="130"/>
      <c r="P1186" s="131"/>
      <c r="Q1186" s="129"/>
      <c r="R1186" s="129"/>
      <c r="S1186" s="130"/>
      <c r="T1186" s="131"/>
      <c r="U1186" s="129"/>
      <c r="V1186" s="129"/>
      <c r="W1186" s="130"/>
      <c r="X1186" s="131"/>
      <c r="Y1186" s="129"/>
      <c r="Z1186" s="129"/>
      <c r="AA1186" s="130"/>
      <c r="AB1186" s="131"/>
      <c r="AC1186" s="129"/>
      <c r="AD1186" s="129"/>
      <c r="AE1186" s="130"/>
      <c r="AF1186" s="131"/>
      <c r="AG1186" s="129"/>
      <c r="AH1186" s="129"/>
      <c r="AI1186" s="130"/>
      <c r="AJ1186" s="131"/>
      <c r="AK1186" s="129"/>
      <c r="AL1186" s="129"/>
      <c r="AM1186" s="130"/>
      <c r="AN1186" s="131"/>
      <c r="AO1186" s="129"/>
      <c r="AP1186" s="129"/>
      <c r="AQ1186" s="130"/>
      <c r="AR1186" s="131"/>
      <c r="AS1186" s="129"/>
      <c r="AT1186" s="129"/>
      <c r="AU1186" s="130"/>
      <c r="AV1186" s="131"/>
      <c r="AW1186" s="129"/>
      <c r="AX1186" s="129"/>
      <c r="AY1186" s="130"/>
      <c r="AZ1186" s="131"/>
      <c r="BA1186" s="129"/>
      <c r="BB1186" s="129"/>
      <c r="BC1186" s="130"/>
      <c r="BD1186" s="131"/>
      <c r="BE1186" s="129"/>
      <c r="BF1186" s="129"/>
      <c r="BG1186" s="130"/>
      <c r="BH1186" s="131"/>
      <c r="BI1186" s="129"/>
      <c r="BJ1186" s="129"/>
      <c r="BK1186" s="130"/>
      <c r="BL1186" s="131"/>
      <c r="BM1186" s="129"/>
      <c r="BN1186" s="129"/>
      <c r="BO1186" s="130"/>
      <c r="BP1186" s="131"/>
      <c r="BQ1186" s="129"/>
      <c r="BR1186" s="129"/>
      <c r="BS1186" s="130"/>
      <c r="BT1186" s="131"/>
      <c r="BU1186" s="129"/>
      <c r="BV1186" s="129"/>
      <c r="BW1186" s="130"/>
      <c r="BX1186" s="131"/>
      <c r="BY1186" s="129"/>
      <c r="BZ1186" s="129"/>
      <c r="CA1186" s="130"/>
      <c r="CB1186" s="131"/>
      <c r="CC1186" s="129"/>
      <c r="CD1186" s="129"/>
      <c r="CE1186" s="130"/>
      <c r="CF1186" s="131"/>
      <c r="CG1186" s="129"/>
      <c r="CH1186" s="129"/>
      <c r="CI1186" s="130"/>
      <c r="CJ1186" s="131"/>
      <c r="CK1186" s="129"/>
      <c r="CL1186" s="129"/>
      <c r="CM1186" s="130"/>
      <c r="CN1186" s="131"/>
      <c r="CO1186" s="129"/>
      <c r="CP1186" s="129"/>
      <c r="CQ1186" s="130"/>
      <c r="CR1186" s="131"/>
      <c r="CS1186" s="129"/>
      <c r="CT1186" s="129"/>
      <c r="CU1186" s="130"/>
      <c r="CV1186" s="131"/>
      <c r="CW1186" s="129"/>
      <c r="CX1186" s="129"/>
      <c r="CY1186" s="130"/>
      <c r="CZ1186" s="131"/>
      <c r="DA1186" s="129"/>
      <c r="DB1186" s="129"/>
      <c r="DC1186" s="130"/>
      <c r="DD1186" s="131"/>
      <c r="DE1186" s="129"/>
      <c r="DF1186" s="129"/>
      <c r="DG1186" s="130"/>
      <c r="DH1186" s="131"/>
      <c r="DI1186" s="129"/>
      <c r="DJ1186" s="129"/>
      <c r="DK1186" s="130"/>
      <c r="DL1186" s="131"/>
      <c r="DM1186" s="129"/>
      <c r="DN1186" s="129"/>
      <c r="DO1186" s="130"/>
      <c r="DP1186" s="131"/>
      <c r="DQ1186" s="129"/>
      <c r="DR1186" s="129"/>
      <c r="DS1186" s="130"/>
      <c r="DT1186" s="131"/>
      <c r="DU1186" s="129"/>
      <c r="DV1186" s="129"/>
      <c r="DW1186" s="130"/>
      <c r="DX1186" s="131"/>
      <c r="DY1186" s="129"/>
      <c r="DZ1186" s="129"/>
      <c r="EA1186" s="130"/>
      <c r="EB1186" s="131"/>
      <c r="EC1186" s="129"/>
      <c r="ED1186" s="129"/>
      <c r="EE1186" s="130"/>
      <c r="EF1186" s="131"/>
      <c r="EG1186" s="129"/>
      <c r="EH1186" s="129"/>
      <c r="EI1186" s="130"/>
      <c r="EJ1186" s="131"/>
      <c r="EK1186" s="129"/>
      <c r="EL1186" s="129"/>
      <c r="EM1186" s="130"/>
      <c r="EN1186" s="131"/>
      <c r="EO1186" s="129"/>
      <c r="EP1186" s="129"/>
      <c r="EQ1186" s="130"/>
      <c r="ER1186" s="131"/>
      <c r="ES1186" s="129"/>
      <c r="ET1186" s="129"/>
      <c r="EU1186" s="130"/>
      <c r="EV1186" s="131"/>
      <c r="EW1186" s="129"/>
      <c r="EX1186" s="129"/>
      <c r="EY1186" s="130"/>
      <c r="EZ1186" s="131"/>
      <c r="FA1186" s="129"/>
      <c r="FB1186" s="129"/>
      <c r="FC1186" s="130"/>
      <c r="FD1186" s="131"/>
      <c r="FE1186" s="129"/>
      <c r="FF1186" s="129"/>
      <c r="FG1186" s="130"/>
      <c r="FH1186" s="131"/>
      <c r="FI1186" s="129"/>
      <c r="FJ1186" s="129"/>
      <c r="FK1186" s="130"/>
      <c r="FL1186" s="131"/>
      <c r="FM1186" s="129"/>
      <c r="FN1186" s="129"/>
      <c r="FO1186" s="130"/>
      <c r="FP1186" s="131"/>
      <c r="FQ1186" s="129"/>
      <c r="FR1186" s="129"/>
      <c r="FS1186" s="130"/>
      <c r="FT1186" s="131"/>
      <c r="FU1186" s="129"/>
      <c r="FV1186" s="129"/>
      <c r="FW1186" s="130"/>
      <c r="FX1186" s="131"/>
      <c r="FY1186" s="129"/>
      <c r="FZ1186" s="129"/>
      <c r="GA1186" s="130"/>
      <c r="GB1186" s="131"/>
      <c r="GC1186" s="129"/>
      <c r="GD1186" s="129"/>
      <c r="GE1186" s="130"/>
      <c r="GF1186" s="131"/>
      <c r="GG1186" s="129"/>
      <c r="GH1186" s="129"/>
      <c r="GI1186" s="130"/>
      <c r="GJ1186" s="131"/>
      <c r="GK1186" s="129"/>
      <c r="GL1186" s="129"/>
      <c r="GM1186" s="130"/>
      <c r="GN1186" s="131"/>
      <c r="GO1186" s="129"/>
      <c r="GP1186" s="129"/>
      <c r="GQ1186" s="130"/>
    </row>
    <row r="1187" spans="1:199" ht="15.75" x14ac:dyDescent="0.25">
      <c r="A1187">
        <f t="shared" si="748"/>
        <v>1</v>
      </c>
      <c r="B1187">
        <f t="shared" si="749"/>
        <v>1900</v>
      </c>
      <c r="D1187" s="129"/>
      <c r="E1187" s="129"/>
      <c r="F1187" s="129"/>
      <c r="G1187" s="130"/>
      <c r="H1187" s="131"/>
      <c r="I1187" s="129"/>
      <c r="J1187" s="129"/>
      <c r="K1187" s="130"/>
      <c r="L1187" s="131"/>
      <c r="M1187" s="129"/>
      <c r="N1187" s="129"/>
      <c r="O1187" s="130"/>
      <c r="P1187" s="131"/>
      <c r="Q1187" s="129"/>
      <c r="R1187" s="129"/>
      <c r="S1187" s="130"/>
      <c r="T1187" s="131"/>
      <c r="U1187" s="129"/>
      <c r="V1187" s="129"/>
      <c r="W1187" s="130"/>
      <c r="X1187" s="131"/>
      <c r="Y1187" s="129"/>
      <c r="Z1187" s="129"/>
      <c r="AA1187" s="130"/>
      <c r="AB1187" s="131"/>
      <c r="AC1187" s="129"/>
      <c r="AD1187" s="129"/>
      <c r="AE1187" s="130"/>
      <c r="AF1187" s="131"/>
      <c r="AG1187" s="129"/>
      <c r="AH1187" s="129"/>
      <c r="AI1187" s="130"/>
      <c r="AJ1187" s="131"/>
      <c r="AK1187" s="129"/>
      <c r="AL1187" s="129"/>
      <c r="AM1187" s="130"/>
      <c r="AN1187" s="131"/>
      <c r="AO1187" s="129"/>
      <c r="AP1187" s="129"/>
      <c r="AQ1187" s="130"/>
      <c r="AR1187" s="131"/>
      <c r="AS1187" s="129"/>
      <c r="AT1187" s="129"/>
      <c r="AU1187" s="130"/>
      <c r="AV1187" s="131"/>
      <c r="AW1187" s="129"/>
      <c r="AX1187" s="129"/>
      <c r="AY1187" s="130"/>
      <c r="AZ1187" s="131"/>
      <c r="BA1187" s="129"/>
      <c r="BB1187" s="129"/>
      <c r="BC1187" s="130"/>
      <c r="BD1187" s="131"/>
      <c r="BE1187" s="129"/>
      <c r="BF1187" s="129"/>
      <c r="BG1187" s="130"/>
      <c r="BH1187" s="131"/>
      <c r="BI1187" s="129"/>
      <c r="BJ1187" s="129"/>
      <c r="BK1187" s="130"/>
      <c r="BL1187" s="131"/>
      <c r="BM1187" s="129"/>
      <c r="BN1187" s="129"/>
      <c r="BO1187" s="130"/>
      <c r="BP1187" s="131"/>
      <c r="BQ1187" s="129"/>
      <c r="BR1187" s="129"/>
      <c r="BS1187" s="130"/>
      <c r="BT1187" s="131"/>
      <c r="BU1187" s="129"/>
      <c r="BV1187" s="129"/>
      <c r="BW1187" s="130"/>
      <c r="BX1187" s="131"/>
      <c r="BY1187" s="129"/>
      <c r="BZ1187" s="129"/>
      <c r="CA1187" s="130"/>
      <c r="CB1187" s="131"/>
      <c r="CC1187" s="129"/>
      <c r="CD1187" s="129"/>
      <c r="CE1187" s="130"/>
      <c r="CF1187" s="131"/>
      <c r="CG1187" s="129"/>
      <c r="CH1187" s="129"/>
      <c r="CI1187" s="130"/>
      <c r="CJ1187" s="131"/>
      <c r="CK1187" s="129"/>
      <c r="CL1187" s="129"/>
      <c r="CM1187" s="130"/>
      <c r="CN1187" s="131"/>
      <c r="CO1187" s="129"/>
      <c r="CP1187" s="129"/>
      <c r="CQ1187" s="130"/>
      <c r="CR1187" s="131"/>
      <c r="CS1187" s="129"/>
      <c r="CT1187" s="129"/>
      <c r="CU1187" s="130"/>
      <c r="CV1187" s="131"/>
      <c r="CW1187" s="129"/>
      <c r="CX1187" s="129"/>
      <c r="CY1187" s="130"/>
      <c r="CZ1187" s="131"/>
      <c r="DA1187" s="129"/>
      <c r="DB1187" s="129"/>
      <c r="DC1187" s="130"/>
      <c r="DD1187" s="131"/>
      <c r="DE1187" s="129"/>
      <c r="DF1187" s="129"/>
      <c r="DG1187" s="130"/>
      <c r="DH1187" s="131"/>
      <c r="DI1187" s="129"/>
      <c r="DJ1187" s="129"/>
      <c r="DK1187" s="130"/>
      <c r="DL1187" s="131"/>
      <c r="DM1187" s="129"/>
      <c r="DN1187" s="129"/>
      <c r="DO1187" s="130"/>
      <c r="DP1187" s="131"/>
      <c r="DQ1187" s="129"/>
      <c r="DR1187" s="129"/>
      <c r="DS1187" s="130"/>
      <c r="DT1187" s="131"/>
      <c r="DU1187" s="129"/>
      <c r="DV1187" s="129"/>
      <c r="DW1187" s="130"/>
      <c r="DX1187" s="131"/>
      <c r="DY1187" s="129"/>
      <c r="DZ1187" s="129"/>
      <c r="EA1187" s="130"/>
      <c r="EB1187" s="131"/>
      <c r="EC1187" s="129"/>
      <c r="ED1187" s="129"/>
      <c r="EE1187" s="130"/>
      <c r="EF1187" s="131"/>
      <c r="EG1187" s="129"/>
      <c r="EH1187" s="129"/>
      <c r="EI1187" s="130"/>
      <c r="EJ1187" s="131"/>
      <c r="EK1187" s="129"/>
      <c r="EL1187" s="129"/>
      <c r="EM1187" s="130"/>
      <c r="EN1187" s="131"/>
      <c r="EO1187" s="129"/>
      <c r="EP1187" s="129"/>
      <c r="EQ1187" s="130"/>
      <c r="ER1187" s="131"/>
      <c r="ES1187" s="129"/>
      <c r="ET1187" s="129"/>
      <c r="EU1187" s="130"/>
      <c r="EV1187" s="131"/>
      <c r="EW1187" s="129"/>
      <c r="EX1187" s="129"/>
      <c r="EY1187" s="130"/>
      <c r="EZ1187" s="131"/>
      <c r="FA1187" s="129"/>
      <c r="FB1187" s="129"/>
      <c r="FC1187" s="130"/>
      <c r="FD1187" s="131"/>
      <c r="FE1187" s="129"/>
      <c r="FF1187" s="129"/>
      <c r="FG1187" s="130"/>
      <c r="FH1187" s="131"/>
      <c r="FI1187" s="129"/>
      <c r="FJ1187" s="129"/>
      <c r="FK1187" s="130"/>
      <c r="FL1187" s="131"/>
      <c r="FM1187" s="129"/>
      <c r="FN1187" s="129"/>
      <c r="FO1187" s="130"/>
      <c r="FP1187" s="131"/>
      <c r="FQ1187" s="129"/>
      <c r="FR1187" s="129"/>
      <c r="FS1187" s="130"/>
      <c r="FT1187" s="131"/>
      <c r="FU1187" s="129"/>
      <c r="FV1187" s="129"/>
      <c r="FW1187" s="130"/>
      <c r="FX1187" s="131"/>
      <c r="FY1187" s="129"/>
      <c r="FZ1187" s="129"/>
      <c r="GA1187" s="130"/>
      <c r="GB1187" s="131"/>
      <c r="GC1187" s="129"/>
      <c r="GD1187" s="129"/>
      <c r="GE1187" s="130"/>
      <c r="GF1187" s="131"/>
      <c r="GG1187" s="129"/>
      <c r="GH1187" s="129"/>
      <c r="GI1187" s="130"/>
      <c r="GJ1187" s="131"/>
      <c r="GK1187" s="129"/>
      <c r="GL1187" s="129"/>
      <c r="GM1187" s="130"/>
      <c r="GN1187" s="131"/>
      <c r="GO1187" s="129"/>
      <c r="GP1187" s="129"/>
      <c r="GQ1187" s="130"/>
    </row>
    <row r="1188" spans="1:199" ht="15.75" x14ac:dyDescent="0.25">
      <c r="A1188">
        <f t="shared" si="748"/>
        <v>1</v>
      </c>
      <c r="B1188">
        <f t="shared" si="749"/>
        <v>1900</v>
      </c>
      <c r="D1188" s="129"/>
      <c r="E1188" s="129"/>
      <c r="F1188" s="129"/>
      <c r="G1188" s="130"/>
      <c r="H1188" s="131"/>
      <c r="I1188" s="129"/>
      <c r="J1188" s="129"/>
      <c r="K1188" s="130"/>
      <c r="L1188" s="131"/>
      <c r="M1188" s="129"/>
      <c r="N1188" s="129"/>
      <c r="O1188" s="130"/>
      <c r="P1188" s="131"/>
      <c r="Q1188" s="129"/>
      <c r="R1188" s="129"/>
      <c r="S1188" s="130"/>
      <c r="T1188" s="131"/>
      <c r="U1188" s="129"/>
      <c r="V1188" s="129"/>
      <c r="W1188" s="130"/>
      <c r="X1188" s="131"/>
      <c r="Y1188" s="129"/>
      <c r="Z1188" s="129"/>
      <c r="AA1188" s="130"/>
      <c r="AB1188" s="131"/>
      <c r="AC1188" s="129"/>
      <c r="AD1188" s="129"/>
      <c r="AE1188" s="130"/>
      <c r="AF1188" s="131"/>
      <c r="AG1188" s="129"/>
      <c r="AH1188" s="129"/>
      <c r="AI1188" s="130"/>
      <c r="AJ1188" s="131"/>
      <c r="AK1188" s="129"/>
      <c r="AL1188" s="129"/>
      <c r="AM1188" s="130"/>
      <c r="AN1188" s="131"/>
      <c r="AO1188" s="129"/>
      <c r="AP1188" s="129"/>
      <c r="AQ1188" s="130"/>
      <c r="AR1188" s="131"/>
      <c r="AS1188" s="129"/>
      <c r="AT1188" s="129"/>
      <c r="AU1188" s="130"/>
      <c r="AV1188" s="131"/>
      <c r="AW1188" s="129"/>
      <c r="AX1188" s="129"/>
      <c r="AY1188" s="130"/>
      <c r="AZ1188" s="131"/>
      <c r="BA1188" s="129"/>
      <c r="BB1188" s="129"/>
      <c r="BC1188" s="130"/>
      <c r="BD1188" s="131"/>
      <c r="BE1188" s="129"/>
      <c r="BF1188" s="129"/>
      <c r="BG1188" s="130"/>
      <c r="BH1188" s="131"/>
      <c r="BI1188" s="129"/>
      <c r="BJ1188" s="129"/>
      <c r="BK1188" s="130"/>
      <c r="BL1188" s="131"/>
      <c r="BM1188" s="129"/>
      <c r="BN1188" s="129"/>
      <c r="BO1188" s="130"/>
      <c r="BP1188" s="131"/>
      <c r="BQ1188" s="129"/>
      <c r="BR1188" s="129"/>
      <c r="BS1188" s="130"/>
      <c r="BT1188" s="131"/>
      <c r="BU1188" s="129"/>
      <c r="BV1188" s="129"/>
      <c r="BW1188" s="130"/>
      <c r="BX1188" s="131"/>
      <c r="BY1188" s="129"/>
      <c r="BZ1188" s="129"/>
      <c r="CA1188" s="130"/>
      <c r="CB1188" s="131"/>
      <c r="CC1188" s="129"/>
      <c r="CD1188" s="129"/>
      <c r="CE1188" s="130"/>
      <c r="CF1188" s="131"/>
      <c r="CG1188" s="129"/>
      <c r="CH1188" s="129"/>
      <c r="CI1188" s="130"/>
      <c r="CJ1188" s="131"/>
      <c r="CK1188" s="129"/>
      <c r="CL1188" s="129"/>
      <c r="CM1188" s="130"/>
      <c r="CN1188" s="131"/>
      <c r="CO1188" s="129"/>
      <c r="CP1188" s="129"/>
      <c r="CQ1188" s="130"/>
      <c r="CR1188" s="131"/>
      <c r="CS1188" s="129"/>
      <c r="CT1188" s="129"/>
      <c r="CU1188" s="130"/>
      <c r="CV1188" s="131"/>
      <c r="CW1188" s="129"/>
      <c r="CX1188" s="129"/>
      <c r="CY1188" s="130"/>
      <c r="CZ1188" s="131"/>
      <c r="DA1188" s="129"/>
      <c r="DB1188" s="129"/>
      <c r="DC1188" s="130"/>
      <c r="DD1188" s="131"/>
      <c r="DE1188" s="129"/>
      <c r="DF1188" s="129"/>
      <c r="DG1188" s="130"/>
      <c r="DH1188" s="131"/>
      <c r="DI1188" s="129"/>
      <c r="DJ1188" s="129"/>
      <c r="DK1188" s="130"/>
      <c r="DL1188" s="131"/>
      <c r="DM1188" s="129"/>
      <c r="DN1188" s="129"/>
      <c r="DO1188" s="130"/>
      <c r="DP1188" s="131"/>
      <c r="DQ1188" s="129"/>
      <c r="DR1188" s="129"/>
      <c r="DS1188" s="130"/>
      <c r="DT1188" s="131"/>
      <c r="DU1188" s="129"/>
      <c r="DV1188" s="129"/>
      <c r="DW1188" s="130"/>
      <c r="DX1188" s="131"/>
      <c r="DY1188" s="129"/>
      <c r="DZ1188" s="129"/>
      <c r="EA1188" s="130"/>
      <c r="EB1188" s="131"/>
      <c r="EC1188" s="129"/>
      <c r="ED1188" s="129"/>
      <c r="EE1188" s="130"/>
      <c r="EF1188" s="131"/>
      <c r="EG1188" s="129"/>
      <c r="EH1188" s="129"/>
      <c r="EI1188" s="130"/>
      <c r="EJ1188" s="131"/>
      <c r="EK1188" s="129"/>
      <c r="EL1188" s="129"/>
      <c r="EM1188" s="130"/>
      <c r="EN1188" s="131"/>
      <c r="EO1188" s="129"/>
      <c r="EP1188" s="129"/>
      <c r="EQ1188" s="130"/>
      <c r="ER1188" s="131"/>
      <c r="ES1188" s="129"/>
      <c r="ET1188" s="129"/>
      <c r="EU1188" s="130"/>
      <c r="EV1188" s="131"/>
      <c r="EW1188" s="129"/>
      <c r="EX1188" s="129"/>
      <c r="EY1188" s="130"/>
      <c r="EZ1188" s="131"/>
      <c r="FA1188" s="129"/>
      <c r="FB1188" s="129"/>
      <c r="FC1188" s="130"/>
      <c r="FD1188" s="131"/>
      <c r="FE1188" s="129"/>
      <c r="FF1188" s="129"/>
      <c r="FG1188" s="130"/>
      <c r="FH1188" s="131"/>
      <c r="FI1188" s="129"/>
      <c r="FJ1188" s="129"/>
      <c r="FK1188" s="130"/>
      <c r="FL1188" s="131"/>
      <c r="FM1188" s="129"/>
      <c r="FN1188" s="129"/>
      <c r="FO1188" s="130"/>
      <c r="FP1188" s="131"/>
      <c r="FQ1188" s="129"/>
      <c r="FR1188" s="129"/>
      <c r="FS1188" s="130"/>
      <c r="FT1188" s="131"/>
      <c r="FU1188" s="129"/>
      <c r="FV1188" s="129"/>
      <c r="FW1188" s="130"/>
      <c r="FX1188" s="131"/>
      <c r="FY1188" s="129"/>
      <c r="FZ1188" s="129"/>
      <c r="GA1188" s="130"/>
      <c r="GB1188" s="131"/>
      <c r="GC1188" s="129"/>
      <c r="GD1188" s="129"/>
      <c r="GE1188" s="130"/>
      <c r="GF1188" s="131"/>
      <c r="GG1188" s="129"/>
      <c r="GH1188" s="129"/>
      <c r="GI1188" s="130"/>
      <c r="GJ1188" s="131"/>
      <c r="GK1188" s="129"/>
      <c r="GL1188" s="129"/>
      <c r="GM1188" s="130"/>
      <c r="GN1188" s="131"/>
      <c r="GO1188" s="129"/>
      <c r="GP1188" s="129"/>
      <c r="GQ1188" s="130"/>
    </row>
    <row r="1189" spans="1:199" ht="15.75" x14ac:dyDescent="0.25">
      <c r="A1189">
        <f t="shared" si="748"/>
        <v>1</v>
      </c>
      <c r="B1189">
        <f t="shared" si="749"/>
        <v>1900</v>
      </c>
      <c r="D1189" s="129"/>
      <c r="E1189" s="129"/>
      <c r="F1189" s="129"/>
      <c r="G1189" s="130"/>
      <c r="H1189" s="131"/>
      <c r="I1189" s="129"/>
      <c r="J1189" s="129"/>
      <c r="K1189" s="130"/>
      <c r="L1189" s="131"/>
      <c r="M1189" s="129"/>
      <c r="N1189" s="129"/>
      <c r="O1189" s="130"/>
      <c r="P1189" s="131"/>
      <c r="Q1189" s="129"/>
      <c r="R1189" s="129"/>
      <c r="S1189" s="130"/>
      <c r="T1189" s="131"/>
      <c r="U1189" s="129"/>
      <c r="V1189" s="129"/>
      <c r="W1189" s="130"/>
      <c r="X1189" s="131"/>
      <c r="Y1189" s="129"/>
      <c r="Z1189" s="129"/>
      <c r="AA1189" s="130"/>
      <c r="AB1189" s="131"/>
      <c r="AC1189" s="129"/>
      <c r="AD1189" s="129"/>
      <c r="AE1189" s="130"/>
      <c r="AF1189" s="131"/>
      <c r="AG1189" s="129"/>
      <c r="AH1189" s="129"/>
      <c r="AI1189" s="130"/>
      <c r="AJ1189" s="131"/>
      <c r="AK1189" s="129"/>
      <c r="AL1189" s="129"/>
      <c r="AM1189" s="130"/>
      <c r="AN1189" s="131"/>
      <c r="AO1189" s="129"/>
      <c r="AP1189" s="129"/>
      <c r="AQ1189" s="130"/>
      <c r="AR1189" s="131"/>
      <c r="AS1189" s="129"/>
      <c r="AT1189" s="129"/>
      <c r="AU1189" s="130"/>
      <c r="AV1189" s="131"/>
      <c r="AW1189" s="129"/>
      <c r="AX1189" s="129"/>
      <c r="AY1189" s="130"/>
      <c r="AZ1189" s="131"/>
      <c r="BA1189" s="129"/>
      <c r="BB1189" s="129"/>
      <c r="BC1189" s="130"/>
      <c r="BD1189" s="131"/>
      <c r="BE1189" s="129"/>
      <c r="BF1189" s="129"/>
      <c r="BG1189" s="130"/>
      <c r="BH1189" s="131"/>
      <c r="BI1189" s="129"/>
      <c r="BJ1189" s="129"/>
      <c r="BK1189" s="130"/>
      <c r="BL1189" s="131"/>
      <c r="BM1189" s="129"/>
      <c r="BN1189" s="129"/>
      <c r="BO1189" s="130"/>
      <c r="BP1189" s="131"/>
      <c r="BQ1189" s="129"/>
      <c r="BR1189" s="129"/>
      <c r="BS1189" s="130"/>
      <c r="BT1189" s="131"/>
      <c r="BU1189" s="129"/>
      <c r="BV1189" s="129"/>
      <c r="BW1189" s="130"/>
      <c r="BX1189" s="131"/>
      <c r="BY1189" s="129"/>
      <c r="BZ1189" s="129"/>
      <c r="CA1189" s="130"/>
      <c r="CB1189" s="131"/>
      <c r="CC1189" s="129"/>
      <c r="CD1189" s="129"/>
      <c r="CE1189" s="130"/>
      <c r="CF1189" s="131"/>
      <c r="CG1189" s="129"/>
      <c r="CH1189" s="129"/>
      <c r="CI1189" s="130"/>
      <c r="CJ1189" s="131"/>
      <c r="CK1189" s="129"/>
      <c r="CL1189" s="129"/>
      <c r="CM1189" s="130"/>
      <c r="CN1189" s="131"/>
      <c r="CO1189" s="129"/>
      <c r="CP1189" s="129"/>
      <c r="CQ1189" s="130"/>
      <c r="CR1189" s="131"/>
      <c r="CS1189" s="129"/>
      <c r="CT1189" s="129"/>
      <c r="CU1189" s="130"/>
      <c r="CV1189" s="131"/>
      <c r="CW1189" s="129"/>
      <c r="CX1189" s="129"/>
      <c r="CY1189" s="130"/>
      <c r="CZ1189" s="131"/>
      <c r="DA1189" s="129"/>
      <c r="DB1189" s="129"/>
      <c r="DC1189" s="130"/>
      <c r="DD1189" s="131"/>
      <c r="DE1189" s="129"/>
      <c r="DF1189" s="129"/>
      <c r="DG1189" s="130"/>
      <c r="DH1189" s="131"/>
      <c r="DI1189" s="129"/>
      <c r="DJ1189" s="129"/>
      <c r="DK1189" s="130"/>
      <c r="DL1189" s="131"/>
      <c r="DM1189" s="129"/>
      <c r="DN1189" s="129"/>
      <c r="DO1189" s="130"/>
      <c r="DP1189" s="131"/>
      <c r="DQ1189" s="129"/>
      <c r="DR1189" s="129"/>
      <c r="DS1189" s="130"/>
      <c r="DT1189" s="131"/>
      <c r="DU1189" s="129"/>
      <c r="DV1189" s="129"/>
      <c r="DW1189" s="130"/>
      <c r="DX1189" s="131"/>
      <c r="DY1189" s="129"/>
      <c r="DZ1189" s="129"/>
      <c r="EA1189" s="130"/>
      <c r="EB1189" s="131"/>
      <c r="EC1189" s="129"/>
      <c r="ED1189" s="129"/>
      <c r="EE1189" s="130"/>
      <c r="EF1189" s="131"/>
      <c r="EG1189" s="129"/>
      <c r="EH1189" s="129"/>
      <c r="EI1189" s="130"/>
      <c r="EJ1189" s="131"/>
      <c r="EK1189" s="129"/>
      <c r="EL1189" s="129"/>
      <c r="EM1189" s="130"/>
      <c r="EN1189" s="131"/>
      <c r="EO1189" s="129"/>
      <c r="EP1189" s="129"/>
      <c r="EQ1189" s="130"/>
      <c r="ER1189" s="131"/>
      <c r="ES1189" s="129"/>
      <c r="ET1189" s="129"/>
      <c r="EU1189" s="130"/>
      <c r="EV1189" s="131"/>
      <c r="EW1189" s="129"/>
      <c r="EX1189" s="129"/>
      <c r="EY1189" s="130"/>
      <c r="EZ1189" s="131"/>
      <c r="FA1189" s="129"/>
      <c r="FB1189" s="129"/>
      <c r="FC1189" s="130"/>
      <c r="FD1189" s="131"/>
      <c r="FE1189" s="129"/>
      <c r="FF1189" s="129"/>
      <c r="FG1189" s="130"/>
      <c r="FH1189" s="131"/>
      <c r="FI1189" s="129"/>
      <c r="FJ1189" s="129"/>
      <c r="FK1189" s="130"/>
      <c r="FL1189" s="131"/>
      <c r="FM1189" s="129"/>
      <c r="FN1189" s="129"/>
      <c r="FO1189" s="130"/>
      <c r="FP1189" s="131"/>
      <c r="FQ1189" s="129"/>
      <c r="FR1189" s="129"/>
      <c r="FS1189" s="130"/>
      <c r="FT1189" s="131"/>
      <c r="FU1189" s="129"/>
      <c r="FV1189" s="129"/>
      <c r="FW1189" s="130"/>
      <c r="FX1189" s="131"/>
      <c r="FY1189" s="129"/>
      <c r="FZ1189" s="129"/>
      <c r="GA1189" s="130"/>
      <c r="GB1189" s="131"/>
      <c r="GC1189" s="129"/>
      <c r="GD1189" s="129"/>
      <c r="GE1189" s="130"/>
      <c r="GF1189" s="131"/>
      <c r="GG1189" s="129"/>
      <c r="GH1189" s="129"/>
      <c r="GI1189" s="130"/>
      <c r="GJ1189" s="131"/>
      <c r="GK1189" s="129"/>
      <c r="GL1189" s="129"/>
      <c r="GM1189" s="130"/>
      <c r="GN1189" s="131"/>
      <c r="GO1189" s="129"/>
      <c r="GP1189" s="129"/>
      <c r="GQ1189" s="130"/>
    </row>
    <row r="1190" spans="1:199" ht="15.75" x14ac:dyDescent="0.25">
      <c r="A1190">
        <f t="shared" si="748"/>
        <v>1</v>
      </c>
      <c r="B1190">
        <f t="shared" si="749"/>
        <v>1900</v>
      </c>
      <c r="D1190" s="129"/>
      <c r="E1190" s="129"/>
      <c r="F1190" s="129"/>
      <c r="G1190" s="130"/>
      <c r="H1190" s="131"/>
      <c r="I1190" s="129"/>
      <c r="J1190" s="129"/>
      <c r="K1190" s="130"/>
      <c r="L1190" s="131"/>
      <c r="M1190" s="129"/>
      <c r="N1190" s="129"/>
      <c r="O1190" s="130"/>
      <c r="P1190" s="131"/>
      <c r="Q1190" s="129"/>
      <c r="R1190" s="129"/>
      <c r="S1190" s="130"/>
      <c r="T1190" s="131"/>
      <c r="U1190" s="129"/>
      <c r="V1190" s="129"/>
      <c r="W1190" s="130"/>
      <c r="X1190" s="131"/>
      <c r="Y1190" s="129"/>
      <c r="Z1190" s="129"/>
      <c r="AA1190" s="130"/>
      <c r="AB1190" s="131"/>
      <c r="AC1190" s="129"/>
      <c r="AD1190" s="129"/>
      <c r="AE1190" s="130"/>
      <c r="AF1190" s="131"/>
      <c r="AG1190" s="129"/>
      <c r="AH1190" s="129"/>
      <c r="AI1190" s="130"/>
      <c r="AJ1190" s="131"/>
      <c r="AK1190" s="129"/>
      <c r="AL1190" s="129"/>
      <c r="AM1190" s="130"/>
      <c r="AN1190" s="131"/>
      <c r="AO1190" s="129"/>
      <c r="AP1190" s="129"/>
      <c r="AQ1190" s="130"/>
      <c r="AR1190" s="131"/>
      <c r="AS1190" s="129"/>
      <c r="AT1190" s="129"/>
      <c r="AU1190" s="130"/>
      <c r="AV1190" s="131"/>
      <c r="AW1190" s="129"/>
      <c r="AX1190" s="129"/>
      <c r="AY1190" s="130"/>
      <c r="AZ1190" s="131"/>
      <c r="BA1190" s="129"/>
      <c r="BB1190" s="129"/>
      <c r="BC1190" s="130"/>
      <c r="BD1190" s="131"/>
      <c r="BE1190" s="129"/>
      <c r="BF1190" s="129"/>
      <c r="BG1190" s="130"/>
      <c r="BH1190" s="131"/>
      <c r="BI1190" s="129"/>
      <c r="BJ1190" s="129"/>
      <c r="BK1190" s="130"/>
      <c r="BL1190" s="131"/>
      <c r="BM1190" s="129"/>
      <c r="BN1190" s="129"/>
      <c r="BO1190" s="130"/>
      <c r="BP1190" s="131"/>
      <c r="BQ1190" s="129"/>
      <c r="BR1190" s="129"/>
      <c r="BS1190" s="130"/>
      <c r="BT1190" s="131"/>
      <c r="BU1190" s="129"/>
      <c r="BV1190" s="129"/>
      <c r="BW1190" s="130"/>
      <c r="BX1190" s="131"/>
      <c r="BY1190" s="129"/>
      <c r="BZ1190" s="129"/>
      <c r="CA1190" s="130"/>
      <c r="CB1190" s="131"/>
      <c r="CC1190" s="129"/>
      <c r="CD1190" s="129"/>
      <c r="CE1190" s="130"/>
      <c r="CF1190" s="131"/>
      <c r="CG1190" s="129"/>
      <c r="CH1190" s="129"/>
      <c r="CI1190" s="130"/>
      <c r="CJ1190" s="131"/>
      <c r="CK1190" s="129"/>
      <c r="CL1190" s="129"/>
      <c r="CM1190" s="130"/>
      <c r="CN1190" s="131"/>
      <c r="CO1190" s="129"/>
      <c r="CP1190" s="129"/>
      <c r="CQ1190" s="130"/>
      <c r="CR1190" s="131"/>
      <c r="CS1190" s="129"/>
      <c r="CT1190" s="129"/>
      <c r="CU1190" s="130"/>
      <c r="CV1190" s="131"/>
      <c r="CW1190" s="129"/>
      <c r="CX1190" s="129"/>
      <c r="CY1190" s="130"/>
      <c r="CZ1190" s="131"/>
      <c r="DA1190" s="129"/>
      <c r="DB1190" s="129"/>
      <c r="DC1190" s="130"/>
      <c r="DD1190" s="131"/>
      <c r="DE1190" s="129"/>
      <c r="DF1190" s="129"/>
      <c r="DG1190" s="130"/>
      <c r="DH1190" s="131"/>
      <c r="DI1190" s="129"/>
      <c r="DJ1190" s="129"/>
      <c r="DK1190" s="130"/>
      <c r="DL1190" s="131"/>
      <c r="DM1190" s="129"/>
      <c r="DN1190" s="129"/>
      <c r="DO1190" s="130"/>
      <c r="DP1190" s="131"/>
      <c r="DQ1190" s="129"/>
      <c r="DR1190" s="129"/>
      <c r="DS1190" s="130"/>
      <c r="DT1190" s="131"/>
      <c r="DU1190" s="129"/>
      <c r="DV1190" s="129"/>
      <c r="DW1190" s="130"/>
      <c r="DX1190" s="131"/>
      <c r="DY1190" s="129"/>
      <c r="DZ1190" s="129"/>
      <c r="EA1190" s="130"/>
      <c r="EB1190" s="131"/>
      <c r="EC1190" s="129"/>
      <c r="ED1190" s="129"/>
      <c r="EE1190" s="130"/>
      <c r="EF1190" s="131"/>
      <c r="EG1190" s="129"/>
      <c r="EH1190" s="129"/>
      <c r="EI1190" s="130"/>
      <c r="EJ1190" s="131"/>
      <c r="EK1190" s="129"/>
      <c r="EL1190" s="129"/>
      <c r="EM1190" s="130"/>
      <c r="EN1190" s="131"/>
      <c r="EO1190" s="129"/>
      <c r="EP1190" s="129"/>
      <c r="EQ1190" s="130"/>
      <c r="ER1190" s="131"/>
      <c r="ES1190" s="129"/>
      <c r="ET1190" s="129"/>
      <c r="EU1190" s="130"/>
      <c r="EV1190" s="131"/>
      <c r="EW1190" s="129"/>
      <c r="EX1190" s="129"/>
      <c r="EY1190" s="130"/>
      <c r="EZ1190" s="131"/>
      <c r="FA1190" s="129"/>
      <c r="FB1190" s="129"/>
      <c r="FC1190" s="130"/>
      <c r="FD1190" s="131"/>
      <c r="FE1190" s="129"/>
      <c r="FF1190" s="129"/>
      <c r="FG1190" s="130"/>
      <c r="FH1190" s="131"/>
      <c r="FI1190" s="129"/>
      <c r="FJ1190" s="129"/>
      <c r="FK1190" s="130"/>
      <c r="FL1190" s="131"/>
      <c r="FM1190" s="129"/>
      <c r="FN1190" s="129"/>
      <c r="FO1190" s="130"/>
      <c r="FP1190" s="131"/>
      <c r="FQ1190" s="129"/>
      <c r="FR1190" s="129"/>
      <c r="FS1190" s="130"/>
      <c r="FT1190" s="131"/>
      <c r="FU1190" s="129"/>
      <c r="FV1190" s="129"/>
      <c r="FW1190" s="130"/>
      <c r="FX1190" s="131"/>
      <c r="FY1190" s="129"/>
      <c r="FZ1190" s="129"/>
      <c r="GA1190" s="130"/>
      <c r="GB1190" s="131"/>
      <c r="GC1190" s="129"/>
      <c r="GD1190" s="129"/>
      <c r="GE1190" s="130"/>
      <c r="GF1190" s="131"/>
      <c r="GG1190" s="129"/>
      <c r="GH1190" s="129"/>
      <c r="GI1190" s="130"/>
      <c r="GJ1190" s="131"/>
      <c r="GK1190" s="129"/>
      <c r="GL1190" s="129"/>
      <c r="GM1190" s="130"/>
      <c r="GN1190" s="131"/>
      <c r="GO1190" s="129"/>
      <c r="GP1190" s="129"/>
      <c r="GQ1190" s="130"/>
    </row>
    <row r="1191" spans="1:199" ht="15.75" x14ac:dyDescent="0.25">
      <c r="A1191">
        <f t="shared" si="748"/>
        <v>1</v>
      </c>
      <c r="B1191">
        <f t="shared" si="749"/>
        <v>1900</v>
      </c>
      <c r="D1191" s="129"/>
      <c r="E1191" s="129"/>
      <c r="F1191" s="129"/>
      <c r="G1191" s="130"/>
      <c r="H1191" s="131"/>
      <c r="I1191" s="129"/>
      <c r="J1191" s="129"/>
      <c r="K1191" s="130"/>
      <c r="L1191" s="131"/>
      <c r="M1191" s="129"/>
      <c r="N1191" s="129"/>
      <c r="O1191" s="130"/>
      <c r="P1191" s="131"/>
      <c r="Q1191" s="129"/>
      <c r="R1191" s="129"/>
      <c r="S1191" s="130"/>
      <c r="T1191" s="131"/>
      <c r="U1191" s="129"/>
      <c r="V1191" s="129"/>
      <c r="W1191" s="130"/>
      <c r="X1191" s="131"/>
      <c r="Y1191" s="129"/>
      <c r="Z1191" s="129"/>
      <c r="AA1191" s="130"/>
      <c r="AB1191" s="131"/>
      <c r="AC1191" s="129"/>
      <c r="AD1191" s="129"/>
      <c r="AE1191" s="130"/>
      <c r="AF1191" s="131"/>
      <c r="AG1191" s="129"/>
      <c r="AH1191" s="129"/>
      <c r="AI1191" s="130"/>
      <c r="AJ1191" s="131"/>
      <c r="AK1191" s="129"/>
      <c r="AL1191" s="129"/>
      <c r="AM1191" s="130"/>
      <c r="AN1191" s="131"/>
      <c r="AO1191" s="129"/>
      <c r="AP1191" s="129"/>
      <c r="AQ1191" s="130"/>
      <c r="AR1191" s="131"/>
      <c r="AS1191" s="129"/>
      <c r="AT1191" s="129"/>
      <c r="AU1191" s="130"/>
      <c r="AV1191" s="131"/>
      <c r="AW1191" s="129"/>
      <c r="AX1191" s="129"/>
      <c r="AY1191" s="130"/>
      <c r="AZ1191" s="131"/>
      <c r="BA1191" s="129"/>
      <c r="BB1191" s="129"/>
      <c r="BC1191" s="130"/>
      <c r="BD1191" s="131"/>
      <c r="BE1191" s="129"/>
      <c r="BF1191" s="129"/>
      <c r="BG1191" s="130"/>
      <c r="BH1191" s="131"/>
      <c r="BI1191" s="129"/>
      <c r="BJ1191" s="129"/>
      <c r="BK1191" s="130"/>
      <c r="BL1191" s="131"/>
      <c r="BM1191" s="129"/>
      <c r="BN1191" s="129"/>
      <c r="BO1191" s="130"/>
      <c r="BP1191" s="131"/>
      <c r="BQ1191" s="129"/>
      <c r="BR1191" s="129"/>
      <c r="BS1191" s="130"/>
      <c r="BT1191" s="131"/>
      <c r="BU1191" s="129"/>
      <c r="BV1191" s="129"/>
      <c r="BW1191" s="130"/>
      <c r="BX1191" s="131"/>
      <c r="BY1191" s="129"/>
      <c r="BZ1191" s="129"/>
      <c r="CA1191" s="130"/>
      <c r="CB1191" s="131"/>
      <c r="CC1191" s="129"/>
      <c r="CD1191" s="129"/>
      <c r="CE1191" s="130"/>
      <c r="CF1191" s="131"/>
      <c r="CG1191" s="129"/>
      <c r="CH1191" s="129"/>
      <c r="CI1191" s="130"/>
      <c r="CJ1191" s="131"/>
      <c r="CK1191" s="129"/>
      <c r="CL1191" s="129"/>
      <c r="CM1191" s="130"/>
      <c r="CN1191" s="131"/>
      <c r="CO1191" s="129"/>
      <c r="CP1191" s="129"/>
      <c r="CQ1191" s="130"/>
      <c r="CR1191" s="131"/>
      <c r="CS1191" s="129"/>
      <c r="CT1191" s="129"/>
      <c r="CU1191" s="130"/>
      <c r="CV1191" s="131"/>
      <c r="CW1191" s="129"/>
      <c r="CX1191" s="129"/>
      <c r="CY1191" s="130"/>
      <c r="CZ1191" s="131"/>
      <c r="DA1191" s="129"/>
      <c r="DB1191" s="129"/>
      <c r="DC1191" s="130"/>
      <c r="DD1191" s="131"/>
      <c r="DE1191" s="129"/>
      <c r="DF1191" s="129"/>
      <c r="DG1191" s="130"/>
      <c r="DH1191" s="131"/>
      <c r="DI1191" s="129"/>
      <c r="DJ1191" s="129"/>
      <c r="DK1191" s="130"/>
      <c r="DL1191" s="131"/>
      <c r="DM1191" s="129"/>
      <c r="DN1191" s="129"/>
      <c r="DO1191" s="130"/>
      <c r="DP1191" s="131"/>
      <c r="DQ1191" s="129"/>
      <c r="DR1191" s="129"/>
      <c r="DS1191" s="130"/>
      <c r="DT1191" s="131"/>
      <c r="DU1191" s="129"/>
      <c r="DV1191" s="129"/>
      <c r="DW1191" s="130"/>
      <c r="DX1191" s="131"/>
      <c r="DY1191" s="129"/>
      <c r="DZ1191" s="129"/>
      <c r="EA1191" s="130"/>
      <c r="EB1191" s="131"/>
      <c r="EC1191" s="129"/>
      <c r="ED1191" s="129"/>
      <c r="EE1191" s="130"/>
      <c r="EF1191" s="131"/>
      <c r="EG1191" s="129"/>
      <c r="EH1191" s="129"/>
      <c r="EI1191" s="130"/>
      <c r="EJ1191" s="131"/>
      <c r="EK1191" s="129"/>
      <c r="EL1191" s="129"/>
      <c r="EM1191" s="130"/>
      <c r="EN1191" s="131"/>
      <c r="EO1191" s="129"/>
      <c r="EP1191" s="129"/>
      <c r="EQ1191" s="130"/>
      <c r="ER1191" s="131"/>
      <c r="ES1191" s="129"/>
      <c r="ET1191" s="129"/>
      <c r="EU1191" s="130"/>
      <c r="EV1191" s="131"/>
      <c r="EW1191" s="129"/>
      <c r="EX1191" s="129"/>
      <c r="EY1191" s="130"/>
      <c r="EZ1191" s="131"/>
      <c r="FA1191" s="129"/>
      <c r="FB1191" s="129"/>
      <c r="FC1191" s="130"/>
      <c r="FD1191" s="131"/>
      <c r="FE1191" s="129"/>
      <c r="FF1191" s="129"/>
      <c r="FG1191" s="130"/>
      <c r="FH1191" s="131"/>
      <c r="FI1191" s="129"/>
      <c r="FJ1191" s="129"/>
      <c r="FK1191" s="130"/>
      <c r="FL1191" s="131"/>
      <c r="FM1191" s="129"/>
      <c r="FN1191" s="129"/>
      <c r="FO1191" s="130"/>
      <c r="FP1191" s="131"/>
      <c r="FQ1191" s="129"/>
      <c r="FR1191" s="129"/>
      <c r="FS1191" s="130"/>
      <c r="FT1191" s="131"/>
      <c r="FU1191" s="129"/>
      <c r="FV1191" s="129"/>
      <c r="FW1191" s="130"/>
      <c r="FX1191" s="131"/>
      <c r="FY1191" s="129"/>
      <c r="FZ1191" s="129"/>
      <c r="GA1191" s="130"/>
      <c r="GB1191" s="131"/>
      <c r="GC1191" s="129"/>
      <c r="GD1191" s="129"/>
      <c r="GE1191" s="130"/>
      <c r="GF1191" s="131"/>
      <c r="GG1191" s="129"/>
      <c r="GH1191" s="129"/>
      <c r="GI1191" s="130"/>
      <c r="GJ1191" s="131"/>
      <c r="GK1191" s="129"/>
      <c r="GL1191" s="129"/>
      <c r="GM1191" s="130"/>
      <c r="GN1191" s="131"/>
      <c r="GO1191" s="129"/>
      <c r="GP1191" s="129"/>
      <c r="GQ1191" s="130"/>
    </row>
    <row r="1192" spans="1:199" ht="15.75" x14ac:dyDescent="0.25">
      <c r="A1192">
        <f t="shared" si="748"/>
        <v>1</v>
      </c>
      <c r="B1192">
        <f t="shared" si="749"/>
        <v>1900</v>
      </c>
      <c r="D1192" s="129"/>
      <c r="E1192" s="129"/>
      <c r="F1192" s="129"/>
      <c r="G1192" s="130"/>
      <c r="H1192" s="131"/>
      <c r="I1192" s="129"/>
      <c r="J1192" s="129"/>
      <c r="K1192" s="130"/>
      <c r="L1192" s="131"/>
      <c r="M1192" s="129"/>
      <c r="N1192" s="129"/>
      <c r="O1192" s="130"/>
      <c r="P1192" s="131"/>
      <c r="Q1192" s="129"/>
      <c r="R1192" s="129"/>
      <c r="S1192" s="130"/>
      <c r="T1192" s="131"/>
      <c r="U1192" s="129"/>
      <c r="V1192" s="129"/>
      <c r="W1192" s="130"/>
      <c r="X1192" s="131"/>
      <c r="Y1192" s="129"/>
      <c r="Z1192" s="129"/>
      <c r="AA1192" s="130"/>
      <c r="AB1192" s="131"/>
      <c r="AC1192" s="129"/>
      <c r="AD1192" s="129"/>
      <c r="AE1192" s="130"/>
      <c r="AF1192" s="131"/>
      <c r="AG1192" s="129"/>
      <c r="AH1192" s="129"/>
      <c r="AI1192" s="130"/>
      <c r="AJ1192" s="131"/>
      <c r="AK1192" s="129"/>
      <c r="AL1192" s="129"/>
      <c r="AM1192" s="130"/>
      <c r="AN1192" s="131"/>
      <c r="AO1192" s="129"/>
      <c r="AP1192" s="129"/>
      <c r="AQ1192" s="130"/>
      <c r="AR1192" s="131"/>
      <c r="AS1192" s="129"/>
      <c r="AT1192" s="129"/>
      <c r="AU1192" s="130"/>
      <c r="AV1192" s="131"/>
      <c r="AW1192" s="129"/>
      <c r="AX1192" s="129"/>
      <c r="AY1192" s="130"/>
      <c r="AZ1192" s="131"/>
      <c r="BA1192" s="129"/>
      <c r="BB1192" s="129"/>
      <c r="BC1192" s="130"/>
      <c r="BD1192" s="131"/>
      <c r="BE1192" s="129"/>
      <c r="BF1192" s="129"/>
      <c r="BG1192" s="130"/>
      <c r="BH1192" s="131"/>
      <c r="BI1192" s="129"/>
      <c r="BJ1192" s="129"/>
      <c r="BK1192" s="130"/>
      <c r="BL1192" s="131"/>
      <c r="BM1192" s="129"/>
      <c r="BN1192" s="129"/>
      <c r="BO1192" s="130"/>
      <c r="BP1192" s="131"/>
      <c r="BQ1192" s="129"/>
      <c r="BR1192" s="129"/>
      <c r="BS1192" s="130"/>
      <c r="BT1192" s="131"/>
      <c r="BU1192" s="129"/>
      <c r="BV1192" s="129"/>
      <c r="BW1192" s="130"/>
      <c r="BX1192" s="131"/>
      <c r="BY1192" s="129"/>
      <c r="BZ1192" s="129"/>
      <c r="CA1192" s="130"/>
      <c r="CB1192" s="131"/>
      <c r="CC1192" s="129"/>
      <c r="CD1192" s="129"/>
      <c r="CE1192" s="130"/>
      <c r="CF1192" s="131"/>
      <c r="CG1192" s="129"/>
      <c r="CH1192" s="129"/>
      <c r="CI1192" s="130"/>
      <c r="CJ1192" s="131"/>
      <c r="CK1192" s="129"/>
      <c r="CL1192" s="129"/>
      <c r="CM1192" s="130"/>
      <c r="CN1192" s="131"/>
      <c r="CO1192" s="129"/>
      <c r="CP1192" s="129"/>
      <c r="CQ1192" s="130"/>
      <c r="CR1192" s="131"/>
      <c r="CS1192" s="129"/>
      <c r="CT1192" s="129"/>
      <c r="CU1192" s="130"/>
      <c r="CV1192" s="131"/>
      <c r="CW1192" s="129"/>
      <c r="CX1192" s="129"/>
      <c r="CY1192" s="130"/>
      <c r="CZ1192" s="131"/>
      <c r="DA1192" s="129"/>
      <c r="DB1192" s="129"/>
      <c r="DC1192" s="130"/>
      <c r="DD1192" s="131"/>
      <c r="DE1192" s="129"/>
      <c r="DF1192" s="129"/>
      <c r="DG1192" s="130"/>
      <c r="DH1192" s="131"/>
      <c r="DI1192" s="129"/>
      <c r="DJ1192" s="129"/>
      <c r="DK1192" s="130"/>
      <c r="DL1192" s="131"/>
      <c r="DM1192" s="129"/>
      <c r="DN1192" s="129"/>
      <c r="DO1192" s="130"/>
      <c r="DP1192" s="131"/>
      <c r="DQ1192" s="129"/>
      <c r="DR1192" s="129"/>
      <c r="DS1192" s="130"/>
      <c r="DT1192" s="131"/>
      <c r="DU1192" s="129"/>
      <c r="DV1192" s="129"/>
      <c r="DW1192" s="130"/>
      <c r="DX1192" s="131"/>
      <c r="DY1192" s="129"/>
      <c r="DZ1192" s="129"/>
      <c r="EA1192" s="130"/>
      <c r="EB1192" s="131"/>
      <c r="EC1192" s="129"/>
      <c r="ED1192" s="129"/>
      <c r="EE1192" s="130"/>
      <c r="EF1192" s="131"/>
      <c r="EG1192" s="129"/>
      <c r="EH1192" s="129"/>
      <c r="EI1192" s="130"/>
      <c r="EJ1192" s="131"/>
      <c r="EK1192" s="129"/>
      <c r="EL1192" s="129"/>
      <c r="EM1192" s="130"/>
      <c r="EN1192" s="131"/>
      <c r="EO1192" s="129"/>
      <c r="EP1192" s="129"/>
      <c r="EQ1192" s="130"/>
      <c r="ER1192" s="131"/>
      <c r="ES1192" s="129"/>
      <c r="ET1192" s="129"/>
      <c r="EU1192" s="130"/>
      <c r="EV1192" s="131"/>
      <c r="EW1192" s="129"/>
      <c r="EX1192" s="129"/>
      <c r="EY1192" s="130"/>
      <c r="EZ1192" s="131"/>
      <c r="FA1192" s="129"/>
      <c r="FB1192" s="129"/>
      <c r="FC1192" s="130"/>
      <c r="FD1192" s="131"/>
      <c r="FE1192" s="129"/>
      <c r="FF1192" s="129"/>
      <c r="FG1192" s="130"/>
      <c r="FH1192" s="131"/>
      <c r="FI1192" s="129"/>
      <c r="FJ1192" s="129"/>
      <c r="FK1192" s="130"/>
      <c r="FL1192" s="131"/>
      <c r="FM1192" s="129"/>
      <c r="FN1192" s="129"/>
      <c r="FO1192" s="130"/>
      <c r="FP1192" s="131"/>
      <c r="FQ1192" s="129"/>
      <c r="FR1192" s="129"/>
      <c r="FS1192" s="130"/>
      <c r="FT1192" s="131"/>
      <c r="FU1192" s="129"/>
      <c r="FV1192" s="129"/>
      <c r="FW1192" s="130"/>
      <c r="FX1192" s="131"/>
      <c r="FY1192" s="129"/>
      <c r="FZ1192" s="129"/>
      <c r="GA1192" s="130"/>
      <c r="GB1192" s="131"/>
      <c r="GC1192" s="129"/>
      <c r="GD1192" s="129"/>
      <c r="GE1192" s="130"/>
      <c r="GF1192" s="131"/>
      <c r="GG1192" s="129"/>
      <c r="GH1192" s="129"/>
      <c r="GI1192" s="130"/>
      <c r="GJ1192" s="131"/>
      <c r="GK1192" s="129"/>
      <c r="GL1192" s="129"/>
      <c r="GM1192" s="130"/>
      <c r="GN1192" s="131"/>
      <c r="GO1192" s="129"/>
      <c r="GP1192" s="129"/>
      <c r="GQ1192" s="130"/>
    </row>
    <row r="1193" spans="1:199" ht="15.75" x14ac:dyDescent="0.25">
      <c r="A1193">
        <f t="shared" si="748"/>
        <v>1</v>
      </c>
      <c r="B1193">
        <f t="shared" si="749"/>
        <v>1900</v>
      </c>
      <c r="D1193" s="129"/>
      <c r="E1193" s="129"/>
      <c r="F1193" s="129"/>
      <c r="G1193" s="130"/>
      <c r="H1193" s="131"/>
      <c r="I1193" s="129"/>
      <c r="J1193" s="129"/>
      <c r="K1193" s="130"/>
      <c r="L1193" s="131"/>
      <c r="M1193" s="129"/>
      <c r="N1193" s="129"/>
      <c r="O1193" s="130"/>
      <c r="P1193" s="131"/>
      <c r="Q1193" s="129"/>
      <c r="R1193" s="129"/>
      <c r="S1193" s="130"/>
      <c r="T1193" s="131"/>
      <c r="U1193" s="129"/>
      <c r="V1193" s="129"/>
      <c r="W1193" s="130"/>
      <c r="X1193" s="131"/>
      <c r="Y1193" s="129"/>
      <c r="Z1193" s="129"/>
      <c r="AA1193" s="130"/>
      <c r="AB1193" s="131"/>
      <c r="AC1193" s="129"/>
      <c r="AD1193" s="129"/>
      <c r="AE1193" s="130"/>
      <c r="AF1193" s="131"/>
      <c r="AG1193" s="129"/>
      <c r="AH1193" s="129"/>
      <c r="AI1193" s="130"/>
      <c r="AJ1193" s="131"/>
      <c r="AK1193" s="129"/>
      <c r="AL1193" s="129"/>
      <c r="AM1193" s="130"/>
      <c r="AN1193" s="131"/>
      <c r="AO1193" s="129"/>
      <c r="AP1193" s="129"/>
      <c r="AQ1193" s="130"/>
      <c r="AR1193" s="131"/>
      <c r="AS1193" s="129"/>
      <c r="AT1193" s="129"/>
      <c r="AU1193" s="130"/>
      <c r="AV1193" s="131"/>
      <c r="AW1193" s="129"/>
      <c r="AX1193" s="129"/>
      <c r="AY1193" s="130"/>
      <c r="AZ1193" s="131"/>
      <c r="BA1193" s="129"/>
      <c r="BB1193" s="129"/>
      <c r="BC1193" s="130"/>
      <c r="BD1193" s="131"/>
      <c r="BE1193" s="129"/>
      <c r="BF1193" s="129"/>
      <c r="BG1193" s="130"/>
      <c r="BH1193" s="131"/>
      <c r="BI1193" s="129"/>
      <c r="BJ1193" s="129"/>
      <c r="BK1193" s="130"/>
      <c r="BL1193" s="131"/>
      <c r="BM1193" s="129"/>
      <c r="BN1193" s="129"/>
      <c r="BO1193" s="130"/>
      <c r="BP1193" s="131"/>
      <c r="BQ1193" s="129"/>
      <c r="BR1193" s="129"/>
      <c r="BS1193" s="130"/>
      <c r="BT1193" s="131"/>
      <c r="BU1193" s="129"/>
      <c r="BV1193" s="129"/>
      <c r="BW1193" s="130"/>
      <c r="BX1193" s="131"/>
      <c r="BY1193" s="129"/>
      <c r="BZ1193" s="129"/>
      <c r="CA1193" s="130"/>
      <c r="CB1193" s="131"/>
      <c r="CC1193" s="129"/>
      <c r="CD1193" s="129"/>
      <c r="CE1193" s="130"/>
      <c r="CF1193" s="131"/>
      <c r="CG1193" s="129"/>
      <c r="CH1193" s="129"/>
      <c r="CI1193" s="130"/>
      <c r="CJ1193" s="131"/>
      <c r="CK1193" s="129"/>
      <c r="CL1193" s="129"/>
      <c r="CM1193" s="130"/>
      <c r="CN1193" s="131"/>
      <c r="CO1193" s="129"/>
      <c r="CP1193" s="129"/>
      <c r="CQ1193" s="130"/>
      <c r="CR1193" s="131"/>
      <c r="CS1193" s="129"/>
      <c r="CT1193" s="129"/>
      <c r="CU1193" s="130"/>
      <c r="CV1193" s="131"/>
      <c r="CW1193" s="129"/>
      <c r="CX1193" s="129"/>
      <c r="CY1193" s="130"/>
      <c r="CZ1193" s="131"/>
      <c r="DA1193" s="129"/>
      <c r="DB1193" s="129"/>
      <c r="DC1193" s="130"/>
      <c r="DD1193" s="131"/>
      <c r="DE1193" s="129"/>
      <c r="DF1193" s="129"/>
      <c r="DG1193" s="130"/>
      <c r="DH1193" s="131"/>
      <c r="DI1193" s="129"/>
      <c r="DJ1193" s="129"/>
      <c r="DK1193" s="130"/>
      <c r="DL1193" s="131"/>
      <c r="DM1193" s="129"/>
      <c r="DN1193" s="129"/>
      <c r="DO1193" s="130"/>
      <c r="DP1193" s="131"/>
      <c r="DQ1193" s="129"/>
      <c r="DR1193" s="129"/>
      <c r="DS1193" s="130"/>
      <c r="DT1193" s="131"/>
      <c r="DU1193" s="129"/>
      <c r="DV1193" s="129"/>
      <c r="DW1193" s="130"/>
      <c r="DX1193" s="131"/>
      <c r="DY1193" s="129"/>
      <c r="DZ1193" s="129"/>
      <c r="EA1193" s="130"/>
      <c r="EB1193" s="131"/>
      <c r="EC1193" s="129"/>
      <c r="ED1193" s="129"/>
      <c r="EE1193" s="130"/>
      <c r="EF1193" s="131"/>
      <c r="EG1193" s="129"/>
      <c r="EH1193" s="129"/>
      <c r="EI1193" s="130"/>
      <c r="EJ1193" s="131"/>
      <c r="EK1193" s="129"/>
      <c r="EL1193" s="129"/>
      <c r="EM1193" s="130"/>
      <c r="EN1193" s="131"/>
      <c r="EO1193" s="129"/>
      <c r="EP1193" s="129"/>
      <c r="EQ1193" s="130"/>
      <c r="ER1193" s="131"/>
      <c r="ES1193" s="129"/>
      <c r="ET1193" s="129"/>
      <c r="EU1193" s="130"/>
      <c r="EV1193" s="131"/>
      <c r="EW1193" s="129"/>
      <c r="EX1193" s="129"/>
      <c r="EY1193" s="130"/>
      <c r="EZ1193" s="131"/>
      <c r="FA1193" s="129"/>
      <c r="FB1193" s="129"/>
      <c r="FC1193" s="130"/>
      <c r="FD1193" s="131"/>
      <c r="FE1193" s="129"/>
      <c r="FF1193" s="129"/>
      <c r="FG1193" s="130"/>
      <c r="FH1193" s="131"/>
      <c r="FI1193" s="129"/>
      <c r="FJ1193" s="129"/>
      <c r="FK1193" s="130"/>
      <c r="FL1193" s="131"/>
      <c r="FM1193" s="129"/>
      <c r="FN1193" s="129"/>
      <c r="FO1193" s="130"/>
      <c r="FP1193" s="131"/>
      <c r="FQ1193" s="129"/>
      <c r="FR1193" s="129"/>
      <c r="FS1193" s="130"/>
      <c r="FT1193" s="131"/>
      <c r="FU1193" s="129"/>
      <c r="FV1193" s="129"/>
      <c r="FW1193" s="130"/>
      <c r="FX1193" s="131"/>
      <c r="FY1193" s="129"/>
      <c r="FZ1193" s="129"/>
      <c r="GA1193" s="130"/>
      <c r="GB1193" s="131"/>
      <c r="GC1193" s="129"/>
      <c r="GD1193" s="129"/>
      <c r="GE1193" s="130"/>
      <c r="GF1193" s="131"/>
      <c r="GG1193" s="129"/>
      <c r="GH1193" s="129"/>
      <c r="GI1193" s="130"/>
      <c r="GJ1193" s="131"/>
      <c r="GK1193" s="129"/>
      <c r="GL1193" s="129"/>
      <c r="GM1193" s="130"/>
      <c r="GN1193" s="131"/>
      <c r="GO1193" s="129"/>
      <c r="GP1193" s="129"/>
      <c r="GQ1193" s="130"/>
    </row>
    <row r="1194" spans="1:199" ht="15.75" x14ac:dyDescent="0.25">
      <c r="A1194">
        <f t="shared" si="748"/>
        <v>1</v>
      </c>
      <c r="B1194">
        <f t="shared" si="749"/>
        <v>1900</v>
      </c>
      <c r="D1194" s="129"/>
      <c r="E1194" s="129"/>
      <c r="F1194" s="129"/>
      <c r="G1194" s="130"/>
      <c r="H1194" s="131"/>
      <c r="I1194" s="129"/>
      <c r="J1194" s="129"/>
      <c r="K1194" s="130"/>
      <c r="L1194" s="131"/>
      <c r="M1194" s="129"/>
      <c r="N1194" s="129"/>
      <c r="O1194" s="130"/>
      <c r="P1194" s="131"/>
      <c r="Q1194" s="129"/>
      <c r="R1194" s="129"/>
      <c r="S1194" s="130"/>
      <c r="T1194" s="131"/>
      <c r="U1194" s="129"/>
      <c r="V1194" s="129"/>
      <c r="W1194" s="130"/>
      <c r="X1194" s="131"/>
      <c r="Y1194" s="129"/>
      <c r="Z1194" s="129"/>
      <c r="AA1194" s="130"/>
      <c r="AB1194" s="131"/>
      <c r="AC1194" s="129"/>
      <c r="AD1194" s="129"/>
      <c r="AE1194" s="130"/>
      <c r="AF1194" s="131"/>
      <c r="AG1194" s="129"/>
      <c r="AH1194" s="129"/>
      <c r="AI1194" s="130"/>
      <c r="AJ1194" s="131"/>
      <c r="AK1194" s="129"/>
      <c r="AL1194" s="129"/>
      <c r="AM1194" s="130"/>
      <c r="AN1194" s="131"/>
      <c r="AO1194" s="129"/>
      <c r="AP1194" s="129"/>
      <c r="AQ1194" s="130"/>
      <c r="AR1194" s="131"/>
      <c r="AS1194" s="129"/>
      <c r="AT1194" s="129"/>
      <c r="AU1194" s="130"/>
      <c r="AV1194" s="131"/>
      <c r="AW1194" s="129"/>
      <c r="AX1194" s="129"/>
      <c r="AY1194" s="130"/>
      <c r="AZ1194" s="131"/>
      <c r="BA1194" s="129"/>
      <c r="BB1194" s="129"/>
      <c r="BC1194" s="130"/>
      <c r="BD1194" s="131"/>
      <c r="BE1194" s="129"/>
      <c r="BF1194" s="129"/>
      <c r="BG1194" s="130"/>
      <c r="BH1194" s="131"/>
      <c r="BI1194" s="129"/>
      <c r="BJ1194" s="129"/>
      <c r="BK1194" s="130"/>
      <c r="BL1194" s="131"/>
      <c r="BM1194" s="129"/>
      <c r="BN1194" s="129"/>
      <c r="BO1194" s="130"/>
      <c r="BP1194" s="131"/>
      <c r="BQ1194" s="129"/>
      <c r="BR1194" s="129"/>
      <c r="BS1194" s="130"/>
      <c r="BT1194" s="131"/>
      <c r="BU1194" s="129"/>
      <c r="BV1194" s="129"/>
      <c r="BW1194" s="130"/>
      <c r="BX1194" s="131"/>
      <c r="BY1194" s="129"/>
      <c r="BZ1194" s="129"/>
      <c r="CA1194" s="130"/>
      <c r="CB1194" s="131"/>
      <c r="CC1194" s="129"/>
      <c r="CD1194" s="129"/>
      <c r="CE1194" s="130"/>
      <c r="CF1194" s="131"/>
      <c r="CG1194" s="129"/>
      <c r="CH1194" s="129"/>
      <c r="CI1194" s="130"/>
      <c r="CJ1194" s="131"/>
      <c r="CK1194" s="129"/>
      <c r="CL1194" s="129"/>
      <c r="CM1194" s="130"/>
      <c r="CN1194" s="131"/>
      <c r="CO1194" s="129"/>
      <c r="CP1194" s="129"/>
      <c r="CQ1194" s="130"/>
      <c r="CR1194" s="131"/>
      <c r="CS1194" s="129"/>
      <c r="CT1194" s="129"/>
      <c r="CU1194" s="130"/>
      <c r="CV1194" s="131"/>
      <c r="CW1194" s="129"/>
      <c r="CX1194" s="129"/>
      <c r="CY1194" s="130"/>
      <c r="CZ1194" s="131"/>
      <c r="DA1194" s="129"/>
      <c r="DB1194" s="129"/>
      <c r="DC1194" s="130"/>
      <c r="DD1194" s="131"/>
      <c r="DE1194" s="129"/>
      <c r="DF1194" s="129"/>
      <c r="DG1194" s="130"/>
      <c r="DH1194" s="131"/>
      <c r="DI1194" s="129"/>
      <c r="DJ1194" s="129"/>
      <c r="DK1194" s="130"/>
      <c r="DL1194" s="131"/>
      <c r="DM1194" s="129"/>
      <c r="DN1194" s="129"/>
      <c r="DO1194" s="130"/>
      <c r="DP1194" s="131"/>
      <c r="DQ1194" s="129"/>
      <c r="DR1194" s="129"/>
      <c r="DS1194" s="130"/>
      <c r="DT1194" s="131"/>
      <c r="DU1194" s="129"/>
      <c r="DV1194" s="129"/>
      <c r="DW1194" s="130"/>
      <c r="DX1194" s="131"/>
      <c r="DY1194" s="129"/>
      <c r="DZ1194" s="129"/>
      <c r="EA1194" s="130"/>
      <c r="EB1194" s="131"/>
      <c r="EC1194" s="129"/>
      <c r="ED1194" s="129"/>
      <c r="EE1194" s="130"/>
      <c r="EF1194" s="131"/>
      <c r="EG1194" s="129"/>
      <c r="EH1194" s="129"/>
      <c r="EI1194" s="130"/>
      <c r="EJ1194" s="131"/>
      <c r="EK1194" s="129"/>
      <c r="EL1194" s="129"/>
      <c r="EM1194" s="130"/>
      <c r="EN1194" s="131"/>
      <c r="EO1194" s="129"/>
      <c r="EP1194" s="129"/>
      <c r="EQ1194" s="130"/>
      <c r="ER1194" s="131"/>
      <c r="ES1194" s="129"/>
      <c r="ET1194" s="129"/>
      <c r="EU1194" s="130"/>
      <c r="EV1194" s="131"/>
      <c r="EW1194" s="129"/>
      <c r="EX1194" s="129"/>
      <c r="EY1194" s="130"/>
      <c r="EZ1194" s="131"/>
      <c r="FA1194" s="129"/>
      <c r="FB1194" s="129"/>
      <c r="FC1194" s="130"/>
      <c r="FD1194" s="131"/>
      <c r="FE1194" s="129"/>
      <c r="FF1194" s="129"/>
      <c r="FG1194" s="130"/>
      <c r="FH1194" s="131"/>
      <c r="FI1194" s="129"/>
      <c r="FJ1194" s="129"/>
      <c r="FK1194" s="130"/>
      <c r="FL1194" s="131"/>
      <c r="FM1194" s="129"/>
      <c r="FN1194" s="129"/>
      <c r="FO1194" s="130"/>
      <c r="FP1194" s="131"/>
      <c r="FQ1194" s="129"/>
      <c r="FR1194" s="129"/>
      <c r="FS1194" s="130"/>
      <c r="FT1194" s="131"/>
      <c r="FU1194" s="129"/>
      <c r="FV1194" s="129"/>
      <c r="FW1194" s="130"/>
      <c r="FX1194" s="131"/>
      <c r="FY1194" s="129"/>
      <c r="FZ1194" s="129"/>
      <c r="GA1194" s="130"/>
      <c r="GB1194" s="131"/>
      <c r="GC1194" s="129"/>
      <c r="GD1194" s="129"/>
      <c r="GE1194" s="130"/>
      <c r="GF1194" s="131"/>
      <c r="GG1194" s="129"/>
      <c r="GH1194" s="129"/>
      <c r="GI1194" s="130"/>
      <c r="GJ1194" s="131"/>
      <c r="GK1194" s="129"/>
      <c r="GL1194" s="129"/>
      <c r="GM1194" s="130"/>
      <c r="GN1194" s="131"/>
      <c r="GO1194" s="129"/>
      <c r="GP1194" s="129"/>
      <c r="GQ1194" s="130"/>
    </row>
    <row r="1195" spans="1:199" ht="15.75" x14ac:dyDescent="0.25">
      <c r="A1195">
        <f t="shared" si="748"/>
        <v>1</v>
      </c>
      <c r="B1195">
        <f t="shared" si="749"/>
        <v>1900</v>
      </c>
      <c r="D1195" s="129"/>
      <c r="E1195" s="129"/>
      <c r="F1195" s="129"/>
      <c r="G1195" s="130"/>
      <c r="H1195" s="131"/>
      <c r="I1195" s="129"/>
      <c r="J1195" s="129"/>
      <c r="K1195" s="130"/>
      <c r="L1195" s="131"/>
      <c r="M1195" s="129"/>
      <c r="N1195" s="129"/>
      <c r="O1195" s="130"/>
      <c r="P1195" s="131"/>
      <c r="Q1195" s="129"/>
      <c r="R1195" s="129"/>
      <c r="S1195" s="130"/>
      <c r="T1195" s="131"/>
      <c r="U1195" s="129"/>
      <c r="V1195" s="129"/>
      <c r="W1195" s="130"/>
      <c r="X1195" s="131"/>
      <c r="Y1195" s="129"/>
      <c r="Z1195" s="129"/>
      <c r="AA1195" s="130"/>
      <c r="AB1195" s="131"/>
      <c r="AC1195" s="129"/>
      <c r="AD1195" s="129"/>
      <c r="AE1195" s="130"/>
      <c r="AF1195" s="131"/>
      <c r="AG1195" s="129"/>
      <c r="AH1195" s="129"/>
      <c r="AI1195" s="130"/>
      <c r="AJ1195" s="131"/>
      <c r="AK1195" s="129"/>
      <c r="AL1195" s="129"/>
      <c r="AM1195" s="130"/>
      <c r="AN1195" s="131"/>
      <c r="AO1195" s="129"/>
      <c r="AP1195" s="129"/>
      <c r="AQ1195" s="130"/>
      <c r="AR1195" s="131"/>
      <c r="AS1195" s="129"/>
      <c r="AT1195" s="129"/>
      <c r="AU1195" s="130"/>
      <c r="AV1195" s="131"/>
      <c r="AW1195" s="129"/>
      <c r="AX1195" s="129"/>
      <c r="AY1195" s="130"/>
      <c r="AZ1195" s="131"/>
      <c r="BA1195" s="129"/>
      <c r="BB1195" s="129"/>
      <c r="BC1195" s="130"/>
      <c r="BD1195" s="131"/>
      <c r="BE1195" s="129"/>
      <c r="BF1195" s="129"/>
      <c r="BG1195" s="130"/>
      <c r="BH1195" s="131"/>
      <c r="BI1195" s="129"/>
      <c r="BJ1195" s="129"/>
      <c r="BK1195" s="130"/>
      <c r="BL1195" s="131"/>
      <c r="BM1195" s="129"/>
      <c r="BN1195" s="129"/>
      <c r="BO1195" s="130"/>
      <c r="BP1195" s="131"/>
      <c r="BQ1195" s="129"/>
      <c r="BR1195" s="129"/>
      <c r="BS1195" s="130"/>
      <c r="BT1195" s="131"/>
      <c r="BU1195" s="129"/>
      <c r="BV1195" s="129"/>
      <c r="BW1195" s="130"/>
      <c r="BX1195" s="131"/>
      <c r="BY1195" s="129"/>
      <c r="BZ1195" s="129"/>
      <c r="CA1195" s="130"/>
      <c r="CB1195" s="131"/>
      <c r="CC1195" s="129"/>
      <c r="CD1195" s="129"/>
      <c r="CE1195" s="130"/>
      <c r="CF1195" s="131"/>
      <c r="CG1195" s="129"/>
      <c r="CH1195" s="129"/>
      <c r="CI1195" s="130"/>
      <c r="CJ1195" s="131"/>
      <c r="CK1195" s="129"/>
      <c r="CL1195" s="129"/>
      <c r="CM1195" s="130"/>
      <c r="CN1195" s="131"/>
      <c r="CO1195" s="129"/>
      <c r="CP1195" s="129"/>
      <c r="CQ1195" s="130"/>
      <c r="CR1195" s="131"/>
      <c r="CS1195" s="129"/>
      <c r="CT1195" s="129"/>
      <c r="CU1195" s="130"/>
      <c r="CV1195" s="131"/>
      <c r="CW1195" s="129"/>
      <c r="CX1195" s="129"/>
      <c r="CY1195" s="130"/>
      <c r="CZ1195" s="131"/>
      <c r="DA1195" s="129"/>
      <c r="DB1195" s="129"/>
      <c r="DC1195" s="130"/>
      <c r="DD1195" s="131"/>
      <c r="DE1195" s="129"/>
      <c r="DF1195" s="129"/>
      <c r="DG1195" s="130"/>
      <c r="DH1195" s="131"/>
      <c r="DI1195" s="129"/>
      <c r="DJ1195" s="129"/>
      <c r="DK1195" s="130"/>
      <c r="DL1195" s="131"/>
      <c r="DM1195" s="129"/>
      <c r="DN1195" s="129"/>
      <c r="DO1195" s="130"/>
      <c r="DP1195" s="131"/>
      <c r="DQ1195" s="129"/>
      <c r="DR1195" s="129"/>
      <c r="DS1195" s="130"/>
      <c r="DT1195" s="131"/>
      <c r="DU1195" s="129"/>
      <c r="DV1195" s="129"/>
      <c r="DW1195" s="130"/>
      <c r="DX1195" s="131"/>
      <c r="DY1195" s="129"/>
      <c r="DZ1195" s="129"/>
      <c r="EA1195" s="130"/>
      <c r="EB1195" s="131"/>
      <c r="EC1195" s="129"/>
      <c r="ED1195" s="129"/>
      <c r="EE1195" s="130"/>
      <c r="EF1195" s="131"/>
      <c r="EG1195" s="129"/>
      <c r="EH1195" s="129"/>
      <c r="EI1195" s="130"/>
      <c r="EJ1195" s="131"/>
      <c r="EK1195" s="129"/>
      <c r="EL1195" s="129"/>
      <c r="EM1195" s="130"/>
      <c r="EN1195" s="131"/>
      <c r="EO1195" s="129"/>
      <c r="EP1195" s="129"/>
      <c r="EQ1195" s="130"/>
      <c r="ER1195" s="131"/>
      <c r="ES1195" s="129"/>
      <c r="ET1195" s="129"/>
      <c r="EU1195" s="130"/>
      <c r="EV1195" s="131"/>
      <c r="EW1195" s="129"/>
      <c r="EX1195" s="129"/>
      <c r="EY1195" s="130"/>
      <c r="EZ1195" s="131"/>
      <c r="FA1195" s="129"/>
      <c r="FB1195" s="129"/>
      <c r="FC1195" s="130"/>
      <c r="FD1195" s="131"/>
      <c r="FE1195" s="129"/>
      <c r="FF1195" s="129"/>
      <c r="FG1195" s="130"/>
      <c r="FH1195" s="131"/>
      <c r="FI1195" s="129"/>
      <c r="FJ1195" s="129"/>
      <c r="FK1195" s="130"/>
      <c r="FL1195" s="131"/>
      <c r="FM1195" s="129"/>
      <c r="FN1195" s="129"/>
      <c r="FO1195" s="130"/>
      <c r="FP1195" s="131"/>
      <c r="FQ1195" s="129"/>
      <c r="FR1195" s="129"/>
      <c r="FS1195" s="130"/>
      <c r="FT1195" s="131"/>
      <c r="FU1195" s="129"/>
      <c r="FV1195" s="129"/>
      <c r="FW1195" s="130"/>
      <c r="FX1195" s="131"/>
      <c r="FY1195" s="129"/>
      <c r="FZ1195" s="129"/>
      <c r="GA1195" s="130"/>
      <c r="GB1195" s="131"/>
      <c r="GC1195" s="129"/>
      <c r="GD1195" s="129"/>
      <c r="GE1195" s="130"/>
      <c r="GF1195" s="131"/>
      <c r="GG1195" s="129"/>
      <c r="GH1195" s="129"/>
      <c r="GI1195" s="130"/>
      <c r="GJ1195" s="131"/>
      <c r="GK1195" s="129"/>
      <c r="GL1195" s="129"/>
      <c r="GM1195" s="130"/>
      <c r="GN1195" s="131"/>
      <c r="GO1195" s="129"/>
      <c r="GP1195" s="129"/>
      <c r="GQ1195" s="130"/>
    </row>
    <row r="1196" spans="1:199" ht="15.75" x14ac:dyDescent="0.25">
      <c r="A1196">
        <f t="shared" si="748"/>
        <v>1</v>
      </c>
      <c r="B1196">
        <f t="shared" si="749"/>
        <v>1900</v>
      </c>
      <c r="D1196" s="129"/>
      <c r="E1196" s="129"/>
      <c r="F1196" s="129"/>
      <c r="G1196" s="130"/>
      <c r="H1196" s="131"/>
      <c r="I1196" s="129"/>
      <c r="J1196" s="129"/>
      <c r="K1196" s="130"/>
      <c r="L1196" s="131"/>
      <c r="M1196" s="129"/>
      <c r="N1196" s="129"/>
      <c r="O1196" s="130"/>
      <c r="P1196" s="131"/>
      <c r="Q1196" s="129"/>
      <c r="R1196" s="129"/>
      <c r="S1196" s="130"/>
      <c r="T1196" s="131"/>
      <c r="U1196" s="129"/>
      <c r="V1196" s="129"/>
      <c r="W1196" s="130"/>
      <c r="X1196" s="131"/>
      <c r="Y1196" s="129"/>
      <c r="Z1196" s="129"/>
      <c r="AA1196" s="130"/>
      <c r="AB1196" s="131"/>
      <c r="AC1196" s="129"/>
      <c r="AD1196" s="129"/>
      <c r="AE1196" s="130"/>
      <c r="AF1196" s="131"/>
      <c r="AG1196" s="129"/>
      <c r="AH1196" s="129"/>
      <c r="AI1196" s="130"/>
      <c r="AJ1196" s="131"/>
      <c r="AK1196" s="129"/>
      <c r="AL1196" s="129"/>
      <c r="AM1196" s="130"/>
      <c r="AN1196" s="131"/>
      <c r="AO1196" s="129"/>
      <c r="AP1196" s="129"/>
      <c r="AQ1196" s="130"/>
      <c r="AR1196" s="131"/>
      <c r="AS1196" s="129"/>
      <c r="AT1196" s="129"/>
      <c r="AU1196" s="130"/>
      <c r="AV1196" s="131"/>
      <c r="AW1196" s="129"/>
      <c r="AX1196" s="129"/>
      <c r="AY1196" s="130"/>
      <c r="AZ1196" s="131"/>
      <c r="BA1196" s="129"/>
      <c r="BB1196" s="129"/>
      <c r="BC1196" s="130"/>
      <c r="BD1196" s="131"/>
      <c r="BE1196" s="129"/>
      <c r="BF1196" s="129"/>
      <c r="BG1196" s="130"/>
      <c r="BH1196" s="131"/>
      <c r="BI1196" s="129"/>
      <c r="BJ1196" s="129"/>
      <c r="BK1196" s="130"/>
      <c r="BL1196" s="131"/>
      <c r="BM1196" s="129"/>
      <c r="BN1196" s="129"/>
      <c r="BO1196" s="130"/>
      <c r="BP1196" s="131"/>
      <c r="BQ1196" s="129"/>
      <c r="BR1196" s="129"/>
      <c r="BS1196" s="130"/>
      <c r="BT1196" s="131"/>
      <c r="BU1196" s="129"/>
      <c r="BV1196" s="129"/>
      <c r="BW1196" s="130"/>
      <c r="BX1196" s="131"/>
      <c r="BY1196" s="129"/>
      <c r="BZ1196" s="129"/>
      <c r="CA1196" s="130"/>
      <c r="CB1196" s="131"/>
      <c r="CC1196" s="129"/>
      <c r="CD1196" s="129"/>
      <c r="CE1196" s="130"/>
      <c r="CF1196" s="131"/>
      <c r="CG1196" s="129"/>
      <c r="CH1196" s="129"/>
      <c r="CI1196" s="130"/>
      <c r="CJ1196" s="131"/>
      <c r="CK1196" s="129"/>
      <c r="CL1196" s="129"/>
      <c r="CM1196" s="130"/>
      <c r="CN1196" s="131"/>
      <c r="CO1196" s="129"/>
      <c r="CP1196" s="129"/>
      <c r="CQ1196" s="130"/>
      <c r="CR1196" s="131"/>
      <c r="CS1196" s="129"/>
      <c r="CT1196" s="129"/>
      <c r="CU1196" s="130"/>
      <c r="CV1196" s="131"/>
      <c r="CW1196" s="129"/>
      <c r="CX1196" s="129"/>
      <c r="CY1196" s="130"/>
      <c r="CZ1196" s="131"/>
      <c r="DA1196" s="129"/>
      <c r="DB1196" s="129"/>
      <c r="DC1196" s="130"/>
      <c r="DD1196" s="131"/>
      <c r="DE1196" s="129"/>
      <c r="DF1196" s="129"/>
      <c r="DG1196" s="130"/>
      <c r="DH1196" s="131"/>
      <c r="DI1196" s="129"/>
      <c r="DJ1196" s="129"/>
      <c r="DK1196" s="130"/>
      <c r="DL1196" s="131"/>
      <c r="DM1196" s="129"/>
      <c r="DN1196" s="129"/>
      <c r="DO1196" s="130"/>
      <c r="DP1196" s="131"/>
      <c r="DQ1196" s="129"/>
      <c r="DR1196" s="129"/>
      <c r="DS1196" s="130"/>
      <c r="DT1196" s="131"/>
      <c r="DU1196" s="129"/>
      <c r="DV1196" s="129"/>
      <c r="DW1196" s="130"/>
      <c r="DX1196" s="131"/>
      <c r="DY1196" s="129"/>
      <c r="DZ1196" s="129"/>
      <c r="EA1196" s="130"/>
      <c r="EB1196" s="131"/>
      <c r="EC1196" s="129"/>
      <c r="ED1196" s="129"/>
      <c r="EE1196" s="130"/>
      <c r="EF1196" s="131"/>
      <c r="EG1196" s="129"/>
      <c r="EH1196" s="129"/>
      <c r="EI1196" s="130"/>
      <c r="EJ1196" s="131"/>
      <c r="EK1196" s="129"/>
      <c r="EL1196" s="129"/>
      <c r="EM1196" s="130"/>
      <c r="EN1196" s="131"/>
      <c r="EO1196" s="129"/>
      <c r="EP1196" s="129"/>
      <c r="EQ1196" s="130"/>
      <c r="ER1196" s="131"/>
      <c r="ES1196" s="129"/>
      <c r="ET1196" s="129"/>
      <c r="EU1196" s="130"/>
      <c r="EV1196" s="131"/>
      <c r="EW1196" s="129"/>
      <c r="EX1196" s="129"/>
      <c r="EY1196" s="130"/>
      <c r="EZ1196" s="131"/>
      <c r="FA1196" s="129"/>
      <c r="FB1196" s="129"/>
      <c r="FC1196" s="130"/>
      <c r="FD1196" s="131"/>
      <c r="FE1196" s="129"/>
      <c r="FF1196" s="129"/>
      <c r="FG1196" s="130"/>
      <c r="FH1196" s="131"/>
      <c r="FI1196" s="129"/>
      <c r="FJ1196" s="129"/>
      <c r="FK1196" s="130"/>
      <c r="FL1196" s="131"/>
      <c r="FM1196" s="129"/>
      <c r="FN1196" s="129"/>
      <c r="FO1196" s="130"/>
      <c r="FP1196" s="131"/>
      <c r="FQ1196" s="129"/>
      <c r="FR1196" s="129"/>
      <c r="FS1196" s="130"/>
      <c r="FT1196" s="131"/>
      <c r="FU1196" s="129"/>
      <c r="FV1196" s="129"/>
      <c r="FW1196" s="130"/>
      <c r="FX1196" s="131"/>
      <c r="FY1196" s="129"/>
      <c r="FZ1196" s="129"/>
      <c r="GA1196" s="130"/>
      <c r="GB1196" s="131"/>
      <c r="GC1196" s="129"/>
      <c r="GD1196" s="129"/>
      <c r="GE1196" s="130"/>
      <c r="GF1196" s="131"/>
      <c r="GG1196" s="129"/>
      <c r="GH1196" s="129"/>
      <c r="GI1196" s="130"/>
      <c r="GJ1196" s="131"/>
      <c r="GK1196" s="129"/>
      <c r="GL1196" s="129"/>
      <c r="GM1196" s="130"/>
      <c r="GN1196" s="131"/>
      <c r="GO1196" s="129"/>
      <c r="GP1196" s="129"/>
      <c r="GQ1196" s="130"/>
    </row>
    <row r="1197" spans="1:199" ht="15.75" x14ac:dyDescent="0.25">
      <c r="A1197">
        <f t="shared" si="748"/>
        <v>1</v>
      </c>
      <c r="B1197">
        <f t="shared" si="749"/>
        <v>1900</v>
      </c>
      <c r="D1197" s="129"/>
      <c r="E1197" s="129"/>
      <c r="F1197" s="129"/>
      <c r="G1197" s="130"/>
      <c r="H1197" s="131"/>
      <c r="I1197" s="129"/>
      <c r="J1197" s="129"/>
      <c r="K1197" s="130"/>
      <c r="L1197" s="131"/>
      <c r="M1197" s="129"/>
      <c r="N1197" s="129"/>
      <c r="O1197" s="130"/>
      <c r="P1197" s="131"/>
      <c r="Q1197" s="129"/>
      <c r="R1197" s="129"/>
      <c r="S1197" s="130"/>
      <c r="T1197" s="131"/>
      <c r="U1197" s="129"/>
      <c r="V1197" s="129"/>
      <c r="W1197" s="130"/>
      <c r="X1197" s="131"/>
      <c r="Y1197" s="129"/>
      <c r="Z1197" s="129"/>
      <c r="AA1197" s="130"/>
      <c r="AB1197" s="131"/>
      <c r="AC1197" s="129"/>
      <c r="AD1197" s="129"/>
      <c r="AE1197" s="130"/>
      <c r="AF1197" s="131"/>
      <c r="AG1197" s="129"/>
      <c r="AH1197" s="129"/>
      <c r="AI1197" s="130"/>
      <c r="AJ1197" s="131"/>
      <c r="AK1197" s="129"/>
      <c r="AL1197" s="129"/>
      <c r="AM1197" s="130"/>
      <c r="AN1197" s="131"/>
      <c r="AO1197" s="129"/>
      <c r="AP1197" s="129"/>
      <c r="AQ1197" s="130"/>
      <c r="AR1197" s="131"/>
      <c r="AS1197" s="129"/>
      <c r="AT1197" s="129"/>
      <c r="AU1197" s="130"/>
      <c r="AV1197" s="131"/>
      <c r="AW1197" s="129"/>
      <c r="AX1197" s="129"/>
      <c r="AY1197" s="130"/>
      <c r="AZ1197" s="131"/>
      <c r="BA1197" s="129"/>
      <c r="BB1197" s="129"/>
      <c r="BC1197" s="130"/>
      <c r="BD1197" s="131"/>
      <c r="BE1197" s="129"/>
      <c r="BF1197" s="129"/>
      <c r="BG1197" s="130"/>
      <c r="BH1197" s="131"/>
      <c r="BI1197" s="129"/>
      <c r="BJ1197" s="129"/>
      <c r="BK1197" s="130"/>
      <c r="BL1197" s="131"/>
      <c r="BM1197" s="129"/>
      <c r="BN1197" s="129"/>
      <c r="BO1197" s="130"/>
      <c r="BP1197" s="131"/>
      <c r="BQ1197" s="129"/>
      <c r="BR1197" s="129"/>
      <c r="BS1197" s="130"/>
      <c r="BT1197" s="131"/>
      <c r="BU1197" s="129"/>
      <c r="BV1197" s="129"/>
      <c r="BW1197" s="130"/>
      <c r="BX1197" s="131"/>
      <c r="BY1197" s="129"/>
      <c r="BZ1197" s="129"/>
      <c r="CA1197" s="130"/>
      <c r="CB1197" s="131"/>
      <c r="CC1197" s="129"/>
      <c r="CD1197" s="129"/>
      <c r="CE1197" s="130"/>
      <c r="CF1197" s="131"/>
      <c r="CG1197" s="129"/>
      <c r="CH1197" s="129"/>
      <c r="CI1197" s="130"/>
      <c r="CJ1197" s="131"/>
      <c r="CK1197" s="129"/>
      <c r="CL1197" s="129"/>
      <c r="CM1197" s="130"/>
      <c r="CN1197" s="131"/>
      <c r="CO1197" s="129"/>
      <c r="CP1197" s="129"/>
      <c r="CQ1197" s="130"/>
      <c r="CR1197" s="131"/>
      <c r="CS1197" s="129"/>
      <c r="CT1197" s="129"/>
      <c r="CU1197" s="130"/>
      <c r="CV1197" s="131"/>
      <c r="CW1197" s="129"/>
      <c r="CX1197" s="129"/>
      <c r="CY1197" s="130"/>
      <c r="CZ1197" s="131"/>
      <c r="DA1197" s="129"/>
      <c r="DB1197" s="129"/>
      <c r="DC1197" s="130"/>
      <c r="DD1197" s="131"/>
      <c r="DE1197" s="129"/>
      <c r="DF1197" s="129"/>
      <c r="DG1197" s="130"/>
      <c r="DH1197" s="131"/>
      <c r="DI1197" s="129"/>
      <c r="DJ1197" s="129"/>
      <c r="DK1197" s="130"/>
      <c r="DL1197" s="131"/>
      <c r="DM1197" s="129"/>
      <c r="DN1197" s="129"/>
      <c r="DO1197" s="130"/>
      <c r="DP1197" s="131"/>
      <c r="DQ1197" s="129"/>
      <c r="DR1197" s="129"/>
      <c r="DS1197" s="130"/>
      <c r="DT1197" s="131"/>
      <c r="DU1197" s="129"/>
      <c r="DV1197" s="129"/>
      <c r="DW1197" s="130"/>
      <c r="DX1197" s="131"/>
      <c r="DY1197" s="129"/>
      <c r="DZ1197" s="129"/>
      <c r="EA1197" s="130"/>
      <c r="EB1197" s="131"/>
      <c r="EC1197" s="129"/>
      <c r="ED1197" s="129"/>
      <c r="EE1197" s="130"/>
      <c r="EF1197" s="131"/>
      <c r="EG1197" s="129"/>
      <c r="EH1197" s="129"/>
      <c r="EI1197" s="130"/>
      <c r="EJ1197" s="131"/>
      <c r="EK1197" s="129"/>
      <c r="EL1197" s="129"/>
      <c r="EM1197" s="130"/>
      <c r="EN1197" s="131"/>
      <c r="EO1197" s="129"/>
      <c r="EP1197" s="129"/>
      <c r="EQ1197" s="130"/>
      <c r="ER1197" s="131"/>
      <c r="ES1197" s="129"/>
      <c r="ET1197" s="129"/>
      <c r="EU1197" s="130"/>
      <c r="EV1197" s="131"/>
      <c r="EW1197" s="129"/>
      <c r="EX1197" s="129"/>
      <c r="EY1197" s="130"/>
      <c r="EZ1197" s="131"/>
      <c r="FA1197" s="129"/>
      <c r="FB1197" s="129"/>
      <c r="FC1197" s="130"/>
      <c r="FD1197" s="131"/>
      <c r="FE1197" s="129"/>
      <c r="FF1197" s="129"/>
      <c r="FG1197" s="130"/>
      <c r="FH1197" s="131"/>
      <c r="FI1197" s="129"/>
      <c r="FJ1197" s="129"/>
      <c r="FK1197" s="130"/>
      <c r="FL1197" s="131"/>
      <c r="FM1197" s="129"/>
      <c r="FN1197" s="129"/>
      <c r="FO1197" s="130"/>
      <c r="FP1197" s="131"/>
      <c r="FQ1197" s="129"/>
      <c r="FR1197" s="129"/>
      <c r="FS1197" s="130"/>
      <c r="FT1197" s="131"/>
      <c r="FU1197" s="129"/>
      <c r="FV1197" s="129"/>
      <c r="FW1197" s="130"/>
      <c r="FX1197" s="131"/>
      <c r="FY1197" s="129"/>
      <c r="FZ1197" s="129"/>
      <c r="GA1197" s="130"/>
      <c r="GB1197" s="131"/>
      <c r="GC1197" s="129"/>
      <c r="GD1197" s="129"/>
      <c r="GE1197" s="130"/>
      <c r="GF1197" s="131"/>
      <c r="GG1197" s="129"/>
      <c r="GH1197" s="129"/>
      <c r="GI1197" s="130"/>
      <c r="GJ1197" s="131"/>
      <c r="GK1197" s="129"/>
      <c r="GL1197" s="129"/>
      <c r="GM1197" s="130"/>
      <c r="GN1197" s="131"/>
      <c r="GO1197" s="129"/>
      <c r="GP1197" s="129"/>
      <c r="GQ1197" s="130"/>
    </row>
    <row r="1198" spans="1:199" ht="15.75" x14ac:dyDescent="0.25">
      <c r="A1198">
        <f t="shared" si="748"/>
        <v>1</v>
      </c>
      <c r="B1198">
        <f t="shared" si="749"/>
        <v>1900</v>
      </c>
      <c r="D1198" s="129"/>
      <c r="E1198" s="129"/>
      <c r="F1198" s="129"/>
      <c r="G1198" s="130"/>
      <c r="H1198" s="131"/>
      <c r="I1198" s="129"/>
      <c r="J1198" s="129"/>
      <c r="K1198" s="130"/>
      <c r="L1198" s="131"/>
      <c r="M1198" s="129"/>
      <c r="N1198" s="129"/>
      <c r="O1198" s="130"/>
      <c r="P1198" s="131"/>
      <c r="Q1198" s="129"/>
      <c r="R1198" s="129"/>
      <c r="S1198" s="130"/>
      <c r="T1198" s="131"/>
      <c r="U1198" s="129"/>
      <c r="V1198" s="129"/>
      <c r="W1198" s="130"/>
      <c r="X1198" s="131"/>
      <c r="Y1198" s="129"/>
      <c r="Z1198" s="129"/>
      <c r="AA1198" s="130"/>
      <c r="AB1198" s="131"/>
      <c r="AC1198" s="129"/>
      <c r="AD1198" s="129"/>
      <c r="AE1198" s="130"/>
      <c r="AF1198" s="131"/>
      <c r="AG1198" s="129"/>
      <c r="AH1198" s="129"/>
      <c r="AI1198" s="130"/>
      <c r="AJ1198" s="131"/>
      <c r="AK1198" s="129"/>
      <c r="AL1198" s="129"/>
      <c r="AM1198" s="130"/>
      <c r="AN1198" s="131"/>
      <c r="AO1198" s="129"/>
      <c r="AP1198" s="129"/>
      <c r="AQ1198" s="130"/>
      <c r="AR1198" s="131"/>
      <c r="AS1198" s="129"/>
      <c r="AT1198" s="129"/>
      <c r="AU1198" s="130"/>
      <c r="AV1198" s="131"/>
      <c r="AW1198" s="129"/>
      <c r="AX1198" s="129"/>
      <c r="AY1198" s="130"/>
      <c r="AZ1198" s="131"/>
      <c r="BA1198" s="129"/>
      <c r="BB1198" s="129"/>
      <c r="BC1198" s="130"/>
      <c r="BD1198" s="131"/>
      <c r="BE1198" s="129"/>
      <c r="BF1198" s="129"/>
      <c r="BG1198" s="130"/>
      <c r="BH1198" s="131"/>
      <c r="BI1198" s="129"/>
      <c r="BJ1198" s="129"/>
      <c r="BK1198" s="130"/>
      <c r="BL1198" s="131"/>
      <c r="BM1198" s="129"/>
      <c r="BN1198" s="129"/>
      <c r="BO1198" s="130"/>
      <c r="BP1198" s="131"/>
      <c r="BQ1198" s="129"/>
      <c r="BR1198" s="129"/>
      <c r="BS1198" s="130"/>
      <c r="BT1198" s="131"/>
      <c r="BU1198" s="129"/>
      <c r="BV1198" s="129"/>
      <c r="BW1198" s="130"/>
      <c r="BX1198" s="131"/>
      <c r="BY1198" s="129"/>
      <c r="BZ1198" s="129"/>
      <c r="CA1198" s="130"/>
      <c r="CB1198" s="131"/>
      <c r="CC1198" s="129"/>
      <c r="CD1198" s="129"/>
      <c r="CE1198" s="130"/>
      <c r="CF1198" s="131"/>
      <c r="CG1198" s="129"/>
      <c r="CH1198" s="129"/>
      <c r="CI1198" s="130"/>
      <c r="CJ1198" s="131"/>
      <c r="CK1198" s="129"/>
      <c r="CL1198" s="129"/>
      <c r="CM1198" s="130"/>
      <c r="CN1198" s="131"/>
      <c r="CO1198" s="129"/>
      <c r="CP1198" s="129"/>
      <c r="CQ1198" s="130"/>
      <c r="CR1198" s="131"/>
      <c r="CS1198" s="129"/>
      <c r="CT1198" s="129"/>
      <c r="CU1198" s="130"/>
      <c r="CV1198" s="131"/>
      <c r="CW1198" s="129"/>
      <c r="CX1198" s="129"/>
      <c r="CY1198" s="130"/>
      <c r="CZ1198" s="131"/>
      <c r="DA1198" s="129"/>
      <c r="DB1198" s="129"/>
      <c r="DC1198" s="130"/>
      <c r="DD1198" s="131"/>
      <c r="DE1198" s="129"/>
      <c r="DF1198" s="129"/>
      <c r="DG1198" s="130"/>
      <c r="DH1198" s="131"/>
      <c r="DI1198" s="129"/>
      <c r="DJ1198" s="129"/>
      <c r="DK1198" s="130"/>
      <c r="DL1198" s="131"/>
      <c r="DM1198" s="129"/>
      <c r="DN1198" s="129"/>
      <c r="DO1198" s="130"/>
      <c r="DP1198" s="131"/>
      <c r="DQ1198" s="129"/>
      <c r="DR1198" s="129"/>
      <c r="DS1198" s="130"/>
      <c r="DT1198" s="131"/>
      <c r="DU1198" s="129"/>
      <c r="DV1198" s="129"/>
      <c r="DW1198" s="130"/>
      <c r="DX1198" s="131"/>
      <c r="DY1198" s="129"/>
      <c r="DZ1198" s="129"/>
      <c r="EA1198" s="130"/>
      <c r="EB1198" s="131"/>
      <c r="EC1198" s="129"/>
      <c r="ED1198" s="129"/>
      <c r="EE1198" s="130"/>
      <c r="EF1198" s="131"/>
      <c r="EG1198" s="129"/>
      <c r="EH1198" s="129"/>
      <c r="EI1198" s="130"/>
      <c r="EJ1198" s="131"/>
      <c r="EK1198" s="129"/>
      <c r="EL1198" s="129"/>
      <c r="EM1198" s="130"/>
      <c r="EN1198" s="131"/>
      <c r="EO1198" s="129"/>
      <c r="EP1198" s="129"/>
      <c r="EQ1198" s="130"/>
      <c r="ER1198" s="131"/>
      <c r="ES1198" s="129"/>
      <c r="ET1198" s="129"/>
      <c r="EU1198" s="130"/>
      <c r="EV1198" s="131"/>
      <c r="EW1198" s="129"/>
      <c r="EX1198" s="129"/>
      <c r="EY1198" s="130"/>
      <c r="EZ1198" s="131"/>
      <c r="FA1198" s="129"/>
      <c r="FB1198" s="129"/>
      <c r="FC1198" s="130"/>
      <c r="FD1198" s="131"/>
      <c r="FE1198" s="129"/>
      <c r="FF1198" s="129"/>
      <c r="FG1198" s="130"/>
      <c r="FH1198" s="131"/>
      <c r="FI1198" s="129"/>
      <c r="FJ1198" s="129"/>
      <c r="FK1198" s="130"/>
      <c r="FL1198" s="131"/>
      <c r="FM1198" s="129"/>
      <c r="FN1198" s="129"/>
      <c r="FO1198" s="130"/>
      <c r="FP1198" s="131"/>
      <c r="FQ1198" s="129"/>
      <c r="FR1198" s="129"/>
      <c r="FS1198" s="130"/>
      <c r="FT1198" s="131"/>
      <c r="FU1198" s="129"/>
      <c r="FV1198" s="129"/>
      <c r="FW1198" s="130"/>
      <c r="FX1198" s="131"/>
      <c r="FY1198" s="129"/>
      <c r="FZ1198" s="129"/>
      <c r="GA1198" s="130"/>
      <c r="GB1198" s="131"/>
      <c r="GC1198" s="129"/>
      <c r="GD1198" s="129"/>
      <c r="GE1198" s="130"/>
      <c r="GF1198" s="131"/>
      <c r="GG1198" s="129"/>
      <c r="GH1198" s="129"/>
      <c r="GI1198" s="130"/>
      <c r="GJ1198" s="131"/>
      <c r="GK1198" s="129"/>
      <c r="GL1198" s="129"/>
      <c r="GM1198" s="130"/>
      <c r="GN1198" s="131"/>
      <c r="GO1198" s="129"/>
      <c r="GP1198" s="129"/>
      <c r="GQ1198" s="130"/>
    </row>
    <row r="1199" spans="1:199" ht="15.75" x14ac:dyDescent="0.25">
      <c r="A1199">
        <f t="shared" si="748"/>
        <v>1</v>
      </c>
      <c r="B1199">
        <f t="shared" si="749"/>
        <v>1900</v>
      </c>
      <c r="D1199" s="129"/>
      <c r="E1199" s="129"/>
      <c r="F1199" s="129"/>
      <c r="G1199" s="130"/>
      <c r="H1199" s="131"/>
      <c r="I1199" s="129"/>
      <c r="J1199" s="129"/>
      <c r="K1199" s="130"/>
      <c r="L1199" s="131"/>
      <c r="M1199" s="129"/>
      <c r="N1199" s="129"/>
      <c r="O1199" s="130"/>
      <c r="P1199" s="131"/>
      <c r="Q1199" s="129"/>
      <c r="R1199" s="129"/>
      <c r="S1199" s="130"/>
      <c r="T1199" s="131"/>
      <c r="U1199" s="129"/>
      <c r="V1199" s="129"/>
      <c r="W1199" s="130"/>
      <c r="X1199" s="131"/>
      <c r="Y1199" s="129"/>
      <c r="Z1199" s="129"/>
      <c r="AA1199" s="130"/>
      <c r="AB1199" s="131"/>
      <c r="AC1199" s="129"/>
      <c r="AD1199" s="129"/>
      <c r="AE1199" s="130"/>
      <c r="AF1199" s="131"/>
      <c r="AG1199" s="129"/>
      <c r="AH1199" s="129"/>
      <c r="AI1199" s="130"/>
      <c r="AJ1199" s="131"/>
      <c r="AK1199" s="129"/>
      <c r="AL1199" s="129"/>
      <c r="AM1199" s="130"/>
      <c r="AN1199" s="131"/>
      <c r="AO1199" s="129"/>
      <c r="AP1199" s="129"/>
      <c r="AQ1199" s="130"/>
      <c r="AR1199" s="131"/>
      <c r="AS1199" s="129"/>
      <c r="AT1199" s="129"/>
      <c r="AU1199" s="130"/>
      <c r="AV1199" s="131"/>
      <c r="AW1199" s="129"/>
      <c r="AX1199" s="129"/>
      <c r="AY1199" s="130"/>
      <c r="AZ1199" s="131"/>
      <c r="BA1199" s="129"/>
      <c r="BB1199" s="129"/>
      <c r="BC1199" s="130"/>
      <c r="BD1199" s="131"/>
      <c r="BE1199" s="129"/>
      <c r="BF1199" s="129"/>
      <c r="BG1199" s="130"/>
      <c r="BH1199" s="131"/>
      <c r="BI1199" s="129"/>
      <c r="BJ1199" s="129"/>
      <c r="BK1199" s="130"/>
      <c r="BL1199" s="131"/>
      <c r="BM1199" s="129"/>
      <c r="BN1199" s="129"/>
      <c r="BO1199" s="130"/>
      <c r="BP1199" s="131"/>
      <c r="BQ1199" s="129"/>
      <c r="BR1199" s="129"/>
      <c r="BS1199" s="130"/>
      <c r="BT1199" s="131"/>
      <c r="BU1199" s="129"/>
      <c r="BV1199" s="129"/>
      <c r="BW1199" s="130"/>
      <c r="BX1199" s="131"/>
      <c r="BY1199" s="129"/>
      <c r="BZ1199" s="129"/>
      <c r="CA1199" s="130"/>
      <c r="CB1199" s="131"/>
      <c r="CC1199" s="129"/>
      <c r="CD1199" s="129"/>
      <c r="CE1199" s="130"/>
      <c r="CF1199" s="131"/>
      <c r="CG1199" s="129"/>
      <c r="CH1199" s="129"/>
      <c r="CI1199" s="130"/>
      <c r="CJ1199" s="131"/>
      <c r="CK1199" s="129"/>
      <c r="CL1199" s="129"/>
      <c r="CM1199" s="130"/>
      <c r="CN1199" s="131"/>
      <c r="CO1199" s="129"/>
      <c r="CP1199" s="129"/>
      <c r="CQ1199" s="130"/>
      <c r="CR1199" s="131"/>
      <c r="CS1199" s="129"/>
      <c r="CT1199" s="129"/>
      <c r="CU1199" s="130"/>
      <c r="CV1199" s="131"/>
      <c r="CW1199" s="129"/>
      <c r="CX1199" s="129"/>
      <c r="CY1199" s="130"/>
      <c r="CZ1199" s="131"/>
      <c r="DA1199" s="129"/>
      <c r="DB1199" s="129"/>
      <c r="DC1199" s="130"/>
      <c r="DD1199" s="131"/>
      <c r="DE1199" s="129"/>
      <c r="DF1199" s="129"/>
      <c r="DG1199" s="130"/>
      <c r="DH1199" s="131"/>
      <c r="DI1199" s="129"/>
      <c r="DJ1199" s="129"/>
      <c r="DK1199" s="130"/>
      <c r="DL1199" s="131"/>
      <c r="DM1199" s="129"/>
      <c r="DN1199" s="129"/>
      <c r="DO1199" s="130"/>
      <c r="DP1199" s="131"/>
      <c r="DQ1199" s="129"/>
      <c r="DR1199" s="129"/>
      <c r="DS1199" s="130"/>
      <c r="DT1199" s="131"/>
      <c r="DU1199" s="129"/>
      <c r="DV1199" s="129"/>
      <c r="DW1199" s="130"/>
      <c r="DX1199" s="131"/>
      <c r="DY1199" s="129"/>
      <c r="DZ1199" s="129"/>
      <c r="EA1199" s="130"/>
      <c r="EB1199" s="131"/>
      <c r="EC1199" s="129"/>
      <c r="ED1199" s="129"/>
      <c r="EE1199" s="130"/>
      <c r="EF1199" s="131"/>
      <c r="EG1199" s="129"/>
      <c r="EH1199" s="129"/>
      <c r="EI1199" s="130"/>
      <c r="EJ1199" s="131"/>
      <c r="EK1199" s="129"/>
      <c r="EL1199" s="129"/>
      <c r="EM1199" s="130"/>
      <c r="EN1199" s="131"/>
      <c r="EO1199" s="129"/>
      <c r="EP1199" s="129"/>
      <c r="EQ1199" s="130"/>
      <c r="ER1199" s="131"/>
      <c r="ES1199" s="129"/>
      <c r="ET1199" s="129"/>
      <c r="EU1199" s="130"/>
      <c r="EV1199" s="131"/>
      <c r="EW1199" s="129"/>
      <c r="EX1199" s="129"/>
      <c r="EY1199" s="130"/>
      <c r="EZ1199" s="131"/>
      <c r="FA1199" s="129"/>
      <c r="FB1199" s="129"/>
      <c r="FC1199" s="130"/>
      <c r="FD1199" s="131"/>
      <c r="FE1199" s="129"/>
      <c r="FF1199" s="129"/>
      <c r="FG1199" s="130"/>
      <c r="FH1199" s="131"/>
      <c r="FI1199" s="129"/>
      <c r="FJ1199" s="129"/>
      <c r="FK1199" s="130"/>
      <c r="FL1199" s="131"/>
      <c r="FM1199" s="129"/>
      <c r="FN1199" s="129"/>
      <c r="FO1199" s="130"/>
      <c r="FP1199" s="131"/>
      <c r="FQ1199" s="129"/>
      <c r="FR1199" s="129"/>
      <c r="FS1199" s="130"/>
      <c r="FT1199" s="131"/>
      <c r="FU1199" s="129"/>
      <c r="FV1199" s="129"/>
      <c r="FW1199" s="130"/>
      <c r="FX1199" s="131"/>
      <c r="FY1199" s="129"/>
      <c r="FZ1199" s="129"/>
      <c r="GA1199" s="130"/>
      <c r="GB1199" s="131"/>
      <c r="GC1199" s="129"/>
      <c r="GD1199" s="129"/>
      <c r="GE1199" s="130"/>
      <c r="GF1199" s="131"/>
      <c r="GG1199" s="129"/>
      <c r="GH1199" s="129"/>
      <c r="GI1199" s="130"/>
      <c r="GJ1199" s="131"/>
      <c r="GK1199" s="129"/>
      <c r="GL1199" s="129"/>
      <c r="GM1199" s="130"/>
      <c r="GN1199" s="131"/>
      <c r="GO1199" s="129"/>
      <c r="GP1199" s="129"/>
      <c r="GQ1199" s="130"/>
    </row>
    <row r="1200" spans="1:199" ht="15.75" x14ac:dyDescent="0.25">
      <c r="A1200">
        <f t="shared" si="748"/>
        <v>1</v>
      </c>
      <c r="B1200">
        <f t="shared" si="749"/>
        <v>1900</v>
      </c>
      <c r="D1200" s="129"/>
      <c r="E1200" s="129"/>
      <c r="F1200" s="129"/>
      <c r="G1200" s="130"/>
      <c r="H1200" s="131"/>
      <c r="I1200" s="129"/>
      <c r="J1200" s="129"/>
      <c r="K1200" s="130"/>
      <c r="L1200" s="131"/>
      <c r="M1200" s="129"/>
      <c r="N1200" s="129"/>
      <c r="O1200" s="130"/>
      <c r="P1200" s="131"/>
      <c r="Q1200" s="129"/>
      <c r="R1200" s="129"/>
      <c r="S1200" s="130"/>
      <c r="T1200" s="131"/>
      <c r="U1200" s="129"/>
      <c r="V1200" s="129"/>
      <c r="W1200" s="130"/>
      <c r="X1200" s="131"/>
      <c r="Y1200" s="129"/>
      <c r="Z1200" s="129"/>
      <c r="AA1200" s="130"/>
      <c r="AB1200" s="131"/>
      <c r="AC1200" s="129"/>
      <c r="AD1200" s="129"/>
      <c r="AE1200" s="130"/>
      <c r="AF1200" s="131"/>
      <c r="AG1200" s="129"/>
      <c r="AH1200" s="129"/>
      <c r="AI1200" s="130"/>
      <c r="AJ1200" s="131"/>
      <c r="AK1200" s="129"/>
      <c r="AL1200" s="129"/>
      <c r="AM1200" s="130"/>
      <c r="AN1200" s="131"/>
      <c r="AO1200" s="129"/>
      <c r="AP1200" s="129"/>
      <c r="AQ1200" s="130"/>
      <c r="AR1200" s="131"/>
      <c r="AS1200" s="129"/>
      <c r="AT1200" s="129"/>
      <c r="AU1200" s="130"/>
      <c r="AV1200" s="131"/>
      <c r="AW1200" s="129"/>
      <c r="AX1200" s="129"/>
      <c r="AY1200" s="130"/>
      <c r="AZ1200" s="131"/>
      <c r="BA1200" s="129"/>
      <c r="BB1200" s="129"/>
      <c r="BC1200" s="130"/>
      <c r="BD1200" s="131"/>
      <c r="BE1200" s="129"/>
      <c r="BF1200" s="129"/>
      <c r="BG1200" s="130"/>
      <c r="BH1200" s="131"/>
      <c r="BI1200" s="129"/>
      <c r="BJ1200" s="129"/>
      <c r="BK1200" s="130"/>
      <c r="BL1200" s="131"/>
      <c r="BM1200" s="129"/>
      <c r="BN1200" s="129"/>
      <c r="BO1200" s="130"/>
      <c r="BP1200" s="131"/>
      <c r="BQ1200" s="129"/>
      <c r="BR1200" s="129"/>
      <c r="BS1200" s="130"/>
      <c r="BT1200" s="131"/>
      <c r="BU1200" s="129"/>
      <c r="BV1200" s="129"/>
      <c r="BW1200" s="130"/>
      <c r="BX1200" s="131"/>
      <c r="BY1200" s="129"/>
      <c r="BZ1200" s="129"/>
      <c r="CA1200" s="130"/>
      <c r="CB1200" s="131"/>
      <c r="CC1200" s="129"/>
      <c r="CD1200" s="129"/>
      <c r="CE1200" s="130"/>
      <c r="CF1200" s="131"/>
      <c r="CG1200" s="129"/>
      <c r="CH1200" s="129"/>
      <c r="CI1200" s="130"/>
      <c r="CJ1200" s="131"/>
      <c r="CK1200" s="129"/>
      <c r="CL1200" s="129"/>
      <c r="CM1200" s="130"/>
      <c r="CN1200" s="131"/>
      <c r="CO1200" s="129"/>
      <c r="CP1200" s="129"/>
      <c r="CQ1200" s="130"/>
      <c r="CR1200" s="131"/>
      <c r="CS1200" s="129"/>
      <c r="CT1200" s="129"/>
      <c r="CU1200" s="130"/>
      <c r="CV1200" s="131"/>
      <c r="CW1200" s="129"/>
      <c r="CX1200" s="129"/>
      <c r="CY1200" s="130"/>
      <c r="CZ1200" s="131"/>
      <c r="DA1200" s="129"/>
      <c r="DB1200" s="129"/>
      <c r="DC1200" s="130"/>
      <c r="DD1200" s="131"/>
      <c r="DE1200" s="129"/>
      <c r="DF1200" s="129"/>
      <c r="DG1200" s="130"/>
      <c r="DH1200" s="131"/>
      <c r="DI1200" s="129"/>
      <c r="DJ1200" s="129"/>
      <c r="DK1200" s="130"/>
      <c r="DL1200" s="131"/>
      <c r="DM1200" s="129"/>
      <c r="DN1200" s="129"/>
      <c r="DO1200" s="130"/>
      <c r="DP1200" s="131"/>
      <c r="DQ1200" s="129"/>
      <c r="DR1200" s="129"/>
      <c r="DS1200" s="130"/>
      <c r="DT1200" s="131"/>
      <c r="DU1200" s="129"/>
      <c r="DV1200" s="129"/>
      <c r="DW1200" s="130"/>
      <c r="DX1200" s="131"/>
      <c r="DY1200" s="129"/>
      <c r="DZ1200" s="129"/>
      <c r="EA1200" s="130"/>
      <c r="EB1200" s="131"/>
      <c r="EC1200" s="129"/>
      <c r="ED1200" s="129"/>
      <c r="EE1200" s="130"/>
      <c r="EF1200" s="131"/>
      <c r="EG1200" s="129"/>
      <c r="EH1200" s="129"/>
      <c r="EI1200" s="130"/>
      <c r="EJ1200" s="131"/>
      <c r="EK1200" s="129"/>
      <c r="EL1200" s="129"/>
      <c r="EM1200" s="130"/>
      <c r="EN1200" s="131"/>
      <c r="EO1200" s="129"/>
      <c r="EP1200" s="129"/>
      <c r="EQ1200" s="130"/>
      <c r="ER1200" s="131"/>
      <c r="ES1200" s="129"/>
      <c r="ET1200" s="129"/>
      <c r="EU1200" s="130"/>
      <c r="EV1200" s="131"/>
      <c r="EW1200" s="129"/>
      <c r="EX1200" s="129"/>
      <c r="EY1200" s="130"/>
      <c r="EZ1200" s="131"/>
      <c r="FA1200" s="129"/>
      <c r="FB1200" s="129"/>
      <c r="FC1200" s="130"/>
      <c r="FD1200" s="131"/>
      <c r="FE1200" s="129"/>
      <c r="FF1200" s="129"/>
      <c r="FG1200" s="130"/>
      <c r="FH1200" s="131"/>
      <c r="FI1200" s="129"/>
      <c r="FJ1200" s="129"/>
      <c r="FK1200" s="130"/>
      <c r="FL1200" s="131"/>
      <c r="FM1200" s="129"/>
      <c r="FN1200" s="129"/>
      <c r="FO1200" s="130"/>
      <c r="FP1200" s="131"/>
      <c r="FQ1200" s="129"/>
      <c r="FR1200" s="129"/>
      <c r="FS1200" s="130"/>
      <c r="FT1200" s="131"/>
      <c r="FU1200" s="129"/>
      <c r="FV1200" s="129"/>
      <c r="FW1200" s="130"/>
      <c r="FX1200" s="131"/>
      <c r="FY1200" s="129"/>
      <c r="FZ1200" s="129"/>
      <c r="GA1200" s="130"/>
      <c r="GB1200" s="131"/>
      <c r="GC1200" s="129"/>
      <c r="GD1200" s="129"/>
      <c r="GE1200" s="130"/>
      <c r="GF1200" s="131"/>
      <c r="GG1200" s="129"/>
      <c r="GH1200" s="129"/>
      <c r="GI1200" s="130"/>
      <c r="GJ1200" s="131"/>
      <c r="GK1200" s="129"/>
      <c r="GL1200" s="129"/>
      <c r="GM1200" s="130"/>
      <c r="GN1200" s="131"/>
      <c r="GO1200" s="129"/>
      <c r="GP1200" s="129"/>
      <c r="GQ1200" s="130"/>
    </row>
    <row r="1201" spans="1:199" ht="15.75" x14ac:dyDescent="0.25">
      <c r="A1201">
        <f t="shared" si="748"/>
        <v>1</v>
      </c>
      <c r="B1201">
        <f t="shared" si="749"/>
        <v>1900</v>
      </c>
      <c r="D1201" s="129"/>
      <c r="E1201" s="129"/>
      <c r="F1201" s="129"/>
      <c r="G1201" s="130"/>
      <c r="H1201" s="131"/>
      <c r="I1201" s="129"/>
      <c r="J1201" s="129"/>
      <c r="K1201" s="130"/>
      <c r="L1201" s="131"/>
      <c r="M1201" s="129"/>
      <c r="N1201" s="129"/>
      <c r="O1201" s="130"/>
      <c r="P1201" s="131"/>
      <c r="Q1201" s="129"/>
      <c r="R1201" s="129"/>
      <c r="S1201" s="130"/>
      <c r="T1201" s="131"/>
      <c r="U1201" s="129"/>
      <c r="V1201" s="129"/>
      <c r="W1201" s="130"/>
      <c r="X1201" s="131"/>
      <c r="Y1201" s="129"/>
      <c r="Z1201" s="129"/>
      <c r="AA1201" s="130"/>
      <c r="AB1201" s="131"/>
      <c r="AC1201" s="129"/>
      <c r="AD1201" s="129"/>
      <c r="AE1201" s="130"/>
      <c r="AF1201" s="131"/>
      <c r="AG1201" s="129"/>
      <c r="AH1201" s="129"/>
      <c r="AI1201" s="130"/>
      <c r="AJ1201" s="131"/>
      <c r="AK1201" s="129"/>
      <c r="AL1201" s="129"/>
      <c r="AM1201" s="130"/>
      <c r="AN1201" s="131"/>
      <c r="AO1201" s="129"/>
      <c r="AP1201" s="129"/>
      <c r="AQ1201" s="130"/>
      <c r="AR1201" s="131"/>
      <c r="AS1201" s="129"/>
      <c r="AT1201" s="129"/>
      <c r="AU1201" s="130"/>
      <c r="AV1201" s="131"/>
      <c r="AW1201" s="129"/>
      <c r="AX1201" s="129"/>
      <c r="AY1201" s="130"/>
      <c r="AZ1201" s="131"/>
      <c r="BA1201" s="129"/>
      <c r="BB1201" s="129"/>
      <c r="BC1201" s="130"/>
      <c r="BD1201" s="131"/>
      <c r="BE1201" s="129"/>
      <c r="BF1201" s="129"/>
      <c r="BG1201" s="130"/>
      <c r="BH1201" s="131"/>
      <c r="BI1201" s="129"/>
      <c r="BJ1201" s="129"/>
      <c r="BK1201" s="130"/>
      <c r="BL1201" s="131"/>
      <c r="BM1201" s="129"/>
      <c r="BN1201" s="129"/>
      <c r="BO1201" s="130"/>
      <c r="BP1201" s="131"/>
      <c r="BQ1201" s="129"/>
      <c r="BR1201" s="129"/>
      <c r="BS1201" s="130"/>
      <c r="BT1201" s="131"/>
      <c r="BU1201" s="129"/>
      <c r="BV1201" s="129"/>
      <c r="BW1201" s="130"/>
      <c r="BX1201" s="131"/>
      <c r="BY1201" s="129"/>
      <c r="BZ1201" s="129"/>
      <c r="CA1201" s="130"/>
      <c r="CB1201" s="131"/>
      <c r="CC1201" s="129"/>
      <c r="CD1201" s="129"/>
      <c r="CE1201" s="130"/>
      <c r="CF1201" s="131"/>
      <c r="CG1201" s="129"/>
      <c r="CH1201" s="129"/>
      <c r="CI1201" s="130"/>
      <c r="CJ1201" s="131"/>
      <c r="CK1201" s="129"/>
      <c r="CL1201" s="129"/>
      <c r="CM1201" s="130"/>
      <c r="CN1201" s="131"/>
      <c r="CO1201" s="129"/>
      <c r="CP1201" s="129"/>
      <c r="CQ1201" s="130"/>
      <c r="CR1201" s="131"/>
      <c r="CS1201" s="129"/>
      <c r="CT1201" s="129"/>
      <c r="CU1201" s="130"/>
      <c r="CV1201" s="131"/>
      <c r="CW1201" s="129"/>
      <c r="CX1201" s="129"/>
      <c r="CY1201" s="130"/>
      <c r="CZ1201" s="131"/>
      <c r="DA1201" s="129"/>
      <c r="DB1201" s="129"/>
      <c r="DC1201" s="130"/>
      <c r="DD1201" s="131"/>
      <c r="DE1201" s="129"/>
      <c r="DF1201" s="129"/>
      <c r="DG1201" s="130"/>
      <c r="DH1201" s="131"/>
      <c r="DI1201" s="129"/>
      <c r="DJ1201" s="129"/>
      <c r="DK1201" s="130"/>
      <c r="DL1201" s="131"/>
      <c r="DM1201" s="129"/>
      <c r="DN1201" s="129"/>
      <c r="DO1201" s="130"/>
      <c r="DP1201" s="131"/>
      <c r="DQ1201" s="129"/>
      <c r="DR1201" s="129"/>
      <c r="DS1201" s="130"/>
      <c r="DT1201" s="131"/>
      <c r="DU1201" s="129"/>
      <c r="DV1201" s="129"/>
      <c r="DW1201" s="130"/>
      <c r="DX1201" s="131"/>
      <c r="DY1201" s="129"/>
      <c r="DZ1201" s="129"/>
      <c r="EA1201" s="130"/>
      <c r="EB1201" s="131"/>
      <c r="EC1201" s="129"/>
      <c r="ED1201" s="129"/>
      <c r="EE1201" s="130"/>
      <c r="EF1201" s="131"/>
      <c r="EG1201" s="129"/>
      <c r="EH1201" s="129"/>
      <c r="EI1201" s="130"/>
      <c r="EJ1201" s="131"/>
      <c r="EK1201" s="129"/>
      <c r="EL1201" s="129"/>
      <c r="EM1201" s="130"/>
      <c r="EN1201" s="131"/>
      <c r="EO1201" s="129"/>
      <c r="EP1201" s="129"/>
      <c r="EQ1201" s="130"/>
      <c r="ER1201" s="131"/>
      <c r="ES1201" s="129"/>
      <c r="ET1201" s="129"/>
      <c r="EU1201" s="130"/>
      <c r="EV1201" s="131"/>
      <c r="EW1201" s="129"/>
      <c r="EX1201" s="129"/>
      <c r="EY1201" s="130"/>
      <c r="EZ1201" s="131"/>
      <c r="FA1201" s="129"/>
      <c r="FB1201" s="129"/>
      <c r="FC1201" s="130"/>
      <c r="FD1201" s="131"/>
      <c r="FE1201" s="129"/>
      <c r="FF1201" s="129"/>
      <c r="FG1201" s="130"/>
      <c r="FH1201" s="131"/>
      <c r="FI1201" s="129"/>
      <c r="FJ1201" s="129"/>
      <c r="FK1201" s="130"/>
      <c r="FL1201" s="131"/>
      <c r="FM1201" s="129"/>
      <c r="FN1201" s="129"/>
      <c r="FO1201" s="130"/>
      <c r="FP1201" s="131"/>
      <c r="FQ1201" s="129"/>
      <c r="FR1201" s="129"/>
      <c r="FS1201" s="130"/>
      <c r="FT1201" s="131"/>
      <c r="FU1201" s="129"/>
      <c r="FV1201" s="129"/>
      <c r="FW1201" s="130"/>
      <c r="FX1201" s="131"/>
      <c r="FY1201" s="129"/>
      <c r="FZ1201" s="129"/>
      <c r="GA1201" s="130"/>
      <c r="GB1201" s="131"/>
      <c r="GC1201" s="129"/>
      <c r="GD1201" s="129"/>
      <c r="GE1201" s="130"/>
      <c r="GF1201" s="131"/>
      <c r="GG1201" s="129"/>
      <c r="GH1201" s="129"/>
      <c r="GI1201" s="130"/>
      <c r="GJ1201" s="131"/>
      <c r="GK1201" s="129"/>
      <c r="GL1201" s="129"/>
      <c r="GM1201" s="130"/>
      <c r="GN1201" s="131"/>
      <c r="GO1201" s="129"/>
      <c r="GP1201" s="129"/>
      <c r="GQ1201" s="130"/>
    </row>
    <row r="1202" spans="1:199" ht="15.75" x14ac:dyDescent="0.25">
      <c r="A1202">
        <f t="shared" si="748"/>
        <v>1</v>
      </c>
      <c r="B1202">
        <f t="shared" si="749"/>
        <v>1900</v>
      </c>
      <c r="D1202" s="129"/>
      <c r="E1202" s="129"/>
      <c r="F1202" s="129"/>
      <c r="G1202" s="130"/>
      <c r="H1202" s="131"/>
      <c r="I1202" s="129"/>
      <c r="J1202" s="129"/>
      <c r="K1202" s="130"/>
      <c r="L1202" s="131"/>
      <c r="M1202" s="129"/>
      <c r="N1202" s="129"/>
      <c r="O1202" s="130"/>
      <c r="P1202" s="131"/>
      <c r="Q1202" s="129"/>
      <c r="R1202" s="129"/>
      <c r="S1202" s="130"/>
      <c r="T1202" s="131"/>
      <c r="U1202" s="129"/>
      <c r="V1202" s="129"/>
      <c r="W1202" s="130"/>
      <c r="X1202" s="131"/>
      <c r="Y1202" s="129"/>
      <c r="Z1202" s="129"/>
      <c r="AA1202" s="130"/>
      <c r="AB1202" s="131"/>
      <c r="AC1202" s="129"/>
      <c r="AD1202" s="129"/>
      <c r="AE1202" s="130"/>
      <c r="AF1202" s="131"/>
      <c r="AG1202" s="129"/>
      <c r="AH1202" s="129"/>
      <c r="AI1202" s="130"/>
      <c r="AJ1202" s="131"/>
      <c r="AK1202" s="129"/>
      <c r="AL1202" s="129"/>
      <c r="AM1202" s="130"/>
      <c r="AN1202" s="131"/>
      <c r="AO1202" s="129"/>
      <c r="AP1202" s="129"/>
      <c r="AQ1202" s="130"/>
      <c r="AR1202" s="131"/>
      <c r="AS1202" s="129"/>
      <c r="AT1202" s="129"/>
      <c r="AU1202" s="130"/>
      <c r="AV1202" s="131"/>
      <c r="AW1202" s="129"/>
      <c r="AX1202" s="129"/>
      <c r="AY1202" s="130"/>
      <c r="AZ1202" s="131"/>
      <c r="BA1202" s="129"/>
      <c r="BB1202" s="129"/>
      <c r="BC1202" s="130"/>
      <c r="BD1202" s="131"/>
      <c r="BE1202" s="129"/>
      <c r="BF1202" s="129"/>
      <c r="BG1202" s="130"/>
      <c r="BH1202" s="131"/>
      <c r="BI1202" s="129"/>
      <c r="BJ1202" s="129"/>
      <c r="BK1202" s="130"/>
      <c r="BL1202" s="131"/>
      <c r="BM1202" s="129"/>
      <c r="BN1202" s="129"/>
      <c r="BO1202" s="130"/>
      <c r="BP1202" s="131"/>
      <c r="BQ1202" s="129"/>
      <c r="BR1202" s="129"/>
      <c r="BS1202" s="130"/>
      <c r="BT1202" s="131"/>
      <c r="BU1202" s="129"/>
      <c r="BV1202" s="129"/>
      <c r="BW1202" s="130"/>
      <c r="BX1202" s="131"/>
      <c r="BY1202" s="129"/>
      <c r="BZ1202" s="129"/>
      <c r="CA1202" s="130"/>
      <c r="CB1202" s="131"/>
      <c r="CC1202" s="129"/>
      <c r="CD1202" s="129"/>
      <c r="CE1202" s="130"/>
      <c r="CF1202" s="131"/>
      <c r="CG1202" s="129"/>
      <c r="CH1202" s="129"/>
      <c r="CI1202" s="130"/>
      <c r="CJ1202" s="131"/>
      <c r="CK1202" s="129"/>
      <c r="CL1202" s="129"/>
      <c r="CM1202" s="130"/>
      <c r="CN1202" s="131"/>
      <c r="CO1202" s="129"/>
      <c r="CP1202" s="129"/>
      <c r="CQ1202" s="130"/>
      <c r="CR1202" s="131"/>
      <c r="CS1202" s="129"/>
      <c r="CT1202" s="129"/>
      <c r="CU1202" s="130"/>
      <c r="CV1202" s="131"/>
      <c r="CW1202" s="129"/>
      <c r="CX1202" s="129"/>
      <c r="CY1202" s="130"/>
      <c r="CZ1202" s="131"/>
      <c r="DA1202" s="129"/>
      <c r="DB1202" s="129"/>
      <c r="DC1202" s="130"/>
      <c r="DD1202" s="131"/>
      <c r="DE1202" s="129"/>
      <c r="DF1202" s="129"/>
      <c r="DG1202" s="130"/>
      <c r="DH1202" s="131"/>
      <c r="DI1202" s="129"/>
      <c r="DJ1202" s="129"/>
      <c r="DK1202" s="130"/>
      <c r="DL1202" s="131"/>
      <c r="DM1202" s="129"/>
      <c r="DN1202" s="129"/>
      <c r="DO1202" s="130"/>
      <c r="DP1202" s="131"/>
      <c r="DQ1202" s="129"/>
      <c r="DR1202" s="129"/>
      <c r="DS1202" s="130"/>
      <c r="DT1202" s="131"/>
      <c r="DU1202" s="129"/>
      <c r="DV1202" s="129"/>
      <c r="DW1202" s="130"/>
      <c r="DX1202" s="131"/>
      <c r="DY1202" s="129"/>
      <c r="DZ1202" s="129"/>
      <c r="EA1202" s="130"/>
      <c r="EB1202" s="131"/>
      <c r="EC1202" s="129"/>
      <c r="ED1202" s="129"/>
      <c r="EE1202" s="130"/>
      <c r="EF1202" s="131"/>
      <c r="EG1202" s="129"/>
      <c r="EH1202" s="129"/>
      <c r="EI1202" s="130"/>
      <c r="EJ1202" s="131"/>
      <c r="EK1202" s="129"/>
      <c r="EL1202" s="129"/>
      <c r="EM1202" s="130"/>
      <c r="EN1202" s="131"/>
      <c r="EO1202" s="129"/>
      <c r="EP1202" s="129"/>
      <c r="EQ1202" s="130"/>
      <c r="ER1202" s="131"/>
      <c r="ES1202" s="129"/>
      <c r="ET1202" s="129"/>
      <c r="EU1202" s="130"/>
      <c r="EV1202" s="131"/>
      <c r="EW1202" s="129"/>
      <c r="EX1202" s="129"/>
      <c r="EY1202" s="130"/>
      <c r="EZ1202" s="131"/>
      <c r="FA1202" s="129"/>
      <c r="FB1202" s="129"/>
      <c r="FC1202" s="130"/>
      <c r="FD1202" s="131"/>
      <c r="FE1202" s="129"/>
      <c r="FF1202" s="129"/>
      <c r="FG1202" s="130"/>
      <c r="FH1202" s="131"/>
      <c r="FI1202" s="129"/>
      <c r="FJ1202" s="129"/>
      <c r="FK1202" s="130"/>
      <c r="FL1202" s="131"/>
      <c r="FM1202" s="129"/>
      <c r="FN1202" s="129"/>
      <c r="FO1202" s="130"/>
      <c r="FP1202" s="131"/>
      <c r="FQ1202" s="129"/>
      <c r="FR1202" s="129"/>
      <c r="FS1202" s="130"/>
      <c r="FT1202" s="131"/>
      <c r="FU1202" s="129"/>
      <c r="FV1202" s="129"/>
      <c r="FW1202" s="130"/>
      <c r="FX1202" s="131"/>
      <c r="FY1202" s="129"/>
      <c r="FZ1202" s="129"/>
      <c r="GA1202" s="130"/>
      <c r="GB1202" s="131"/>
      <c r="GC1202" s="129"/>
      <c r="GD1202" s="129"/>
      <c r="GE1202" s="130"/>
      <c r="GF1202" s="131"/>
      <c r="GG1202" s="129"/>
      <c r="GH1202" s="129"/>
      <c r="GI1202" s="130"/>
      <c r="GJ1202" s="131"/>
      <c r="GK1202" s="129"/>
      <c r="GL1202" s="129"/>
      <c r="GM1202" s="130"/>
      <c r="GN1202" s="131"/>
      <c r="GO1202" s="129"/>
      <c r="GP1202" s="129"/>
      <c r="GQ1202" s="130"/>
    </row>
    <row r="1203" spans="1:199" ht="15.75" x14ac:dyDescent="0.25">
      <c r="A1203">
        <f t="shared" si="748"/>
        <v>1</v>
      </c>
      <c r="B1203">
        <f t="shared" si="749"/>
        <v>1900</v>
      </c>
      <c r="D1203" s="129"/>
      <c r="E1203" s="129"/>
      <c r="F1203" s="129"/>
      <c r="G1203" s="130"/>
      <c r="H1203" s="131"/>
      <c r="I1203" s="129"/>
      <c r="J1203" s="129"/>
      <c r="K1203" s="130"/>
      <c r="L1203" s="131"/>
      <c r="M1203" s="129"/>
      <c r="N1203" s="129"/>
      <c r="O1203" s="130"/>
      <c r="P1203" s="131"/>
      <c r="Q1203" s="129"/>
      <c r="R1203" s="129"/>
      <c r="S1203" s="130"/>
      <c r="T1203" s="131"/>
      <c r="U1203" s="129"/>
      <c r="V1203" s="129"/>
      <c r="W1203" s="130"/>
      <c r="X1203" s="131"/>
      <c r="Y1203" s="129"/>
      <c r="Z1203" s="129"/>
      <c r="AA1203" s="130"/>
      <c r="AB1203" s="131"/>
      <c r="AC1203" s="129"/>
      <c r="AD1203" s="129"/>
      <c r="AE1203" s="130"/>
      <c r="AF1203" s="131"/>
      <c r="AG1203" s="129"/>
      <c r="AH1203" s="129"/>
      <c r="AI1203" s="130"/>
      <c r="AJ1203" s="131"/>
      <c r="AK1203" s="129"/>
      <c r="AL1203" s="129"/>
      <c r="AM1203" s="130"/>
      <c r="AN1203" s="131"/>
      <c r="AO1203" s="129"/>
      <c r="AP1203" s="129"/>
      <c r="AQ1203" s="130"/>
      <c r="AR1203" s="131"/>
      <c r="AS1203" s="129"/>
      <c r="AT1203" s="129"/>
      <c r="AU1203" s="130"/>
      <c r="AV1203" s="131"/>
      <c r="AW1203" s="129"/>
      <c r="AX1203" s="129"/>
      <c r="AY1203" s="130"/>
      <c r="AZ1203" s="131"/>
      <c r="BA1203" s="129"/>
      <c r="BB1203" s="129"/>
      <c r="BC1203" s="130"/>
      <c r="BD1203" s="131"/>
      <c r="BE1203" s="129"/>
      <c r="BF1203" s="129"/>
      <c r="BG1203" s="130"/>
      <c r="BH1203" s="131"/>
      <c r="BI1203" s="129"/>
      <c r="BJ1203" s="129"/>
      <c r="BK1203" s="130"/>
      <c r="BL1203" s="131"/>
      <c r="BM1203" s="129"/>
      <c r="BN1203" s="129"/>
      <c r="BO1203" s="130"/>
      <c r="BP1203" s="131"/>
      <c r="BQ1203" s="129"/>
      <c r="BR1203" s="129"/>
      <c r="BS1203" s="130"/>
      <c r="BT1203" s="131"/>
      <c r="BU1203" s="129"/>
      <c r="BV1203" s="129"/>
      <c r="BW1203" s="130"/>
      <c r="BX1203" s="131"/>
      <c r="BY1203" s="129"/>
      <c r="BZ1203" s="129"/>
      <c r="CA1203" s="130"/>
      <c r="CB1203" s="131"/>
      <c r="CC1203" s="129"/>
      <c r="CD1203" s="129"/>
      <c r="CE1203" s="130"/>
      <c r="CF1203" s="131"/>
      <c r="CG1203" s="129"/>
      <c r="CH1203" s="129"/>
      <c r="CI1203" s="130"/>
      <c r="CJ1203" s="131"/>
      <c r="CK1203" s="129"/>
      <c r="CL1203" s="129"/>
      <c r="CM1203" s="130"/>
      <c r="CN1203" s="131"/>
      <c r="CO1203" s="129"/>
      <c r="CP1203" s="129"/>
      <c r="CQ1203" s="130"/>
      <c r="CR1203" s="131"/>
      <c r="CS1203" s="129"/>
      <c r="CT1203" s="129"/>
      <c r="CU1203" s="130"/>
      <c r="CV1203" s="131"/>
      <c r="CW1203" s="129"/>
      <c r="CX1203" s="129"/>
      <c r="CY1203" s="130"/>
      <c r="CZ1203" s="131"/>
      <c r="DA1203" s="129"/>
      <c r="DB1203" s="129"/>
      <c r="DC1203" s="130"/>
      <c r="DD1203" s="131"/>
      <c r="DE1203" s="129"/>
      <c r="DF1203" s="129"/>
      <c r="DG1203" s="130"/>
      <c r="DH1203" s="131"/>
      <c r="DI1203" s="129"/>
      <c r="DJ1203" s="129"/>
      <c r="DK1203" s="130"/>
      <c r="DL1203" s="131"/>
      <c r="DM1203" s="129"/>
      <c r="DN1203" s="129"/>
      <c r="DO1203" s="130"/>
      <c r="DP1203" s="131"/>
      <c r="DQ1203" s="129"/>
      <c r="DR1203" s="129"/>
      <c r="DS1203" s="130"/>
      <c r="DT1203" s="131"/>
      <c r="DU1203" s="129"/>
      <c r="DV1203" s="129"/>
      <c r="DW1203" s="130"/>
      <c r="DX1203" s="131"/>
      <c r="DY1203" s="129"/>
      <c r="DZ1203" s="129"/>
      <c r="EA1203" s="130"/>
      <c r="EB1203" s="131"/>
      <c r="EC1203" s="129"/>
      <c r="ED1203" s="129"/>
      <c r="EE1203" s="130"/>
      <c r="EF1203" s="131"/>
      <c r="EG1203" s="129"/>
      <c r="EH1203" s="129"/>
      <c r="EI1203" s="130"/>
      <c r="EJ1203" s="131"/>
      <c r="EK1203" s="129"/>
      <c r="EL1203" s="129"/>
      <c r="EM1203" s="130"/>
      <c r="EN1203" s="131"/>
      <c r="EO1203" s="129"/>
      <c r="EP1203" s="129"/>
      <c r="EQ1203" s="130"/>
      <c r="ER1203" s="131"/>
      <c r="ES1203" s="129"/>
      <c r="ET1203" s="129"/>
      <c r="EU1203" s="130"/>
      <c r="EV1203" s="131"/>
      <c r="EW1203" s="129"/>
      <c r="EX1203" s="129"/>
      <c r="EY1203" s="130"/>
      <c r="EZ1203" s="131"/>
      <c r="FA1203" s="129"/>
      <c r="FB1203" s="129"/>
      <c r="FC1203" s="130"/>
      <c r="FD1203" s="131"/>
      <c r="FE1203" s="129"/>
      <c r="FF1203" s="129"/>
      <c r="FG1203" s="130"/>
      <c r="FH1203" s="131"/>
      <c r="FI1203" s="129"/>
      <c r="FJ1203" s="129"/>
      <c r="FK1203" s="130"/>
      <c r="FL1203" s="131"/>
      <c r="FM1203" s="129"/>
      <c r="FN1203" s="129"/>
      <c r="FO1203" s="130"/>
      <c r="FP1203" s="131"/>
      <c r="FQ1203" s="129"/>
      <c r="FR1203" s="129"/>
      <c r="FS1203" s="130"/>
      <c r="FT1203" s="131"/>
      <c r="FU1203" s="129"/>
      <c r="FV1203" s="129"/>
      <c r="FW1203" s="130"/>
      <c r="FX1203" s="131"/>
      <c r="FY1203" s="129"/>
      <c r="FZ1203" s="129"/>
      <c r="GA1203" s="130"/>
      <c r="GB1203" s="131"/>
      <c r="GC1203" s="129"/>
      <c r="GD1203" s="129"/>
      <c r="GE1203" s="130"/>
      <c r="GF1203" s="131"/>
      <c r="GG1203" s="129"/>
      <c r="GH1203" s="129"/>
      <c r="GI1203" s="130"/>
      <c r="GJ1203" s="131"/>
      <c r="GK1203" s="129"/>
      <c r="GL1203" s="129"/>
      <c r="GM1203" s="130"/>
      <c r="GN1203" s="131"/>
      <c r="GO1203" s="129"/>
      <c r="GP1203" s="129"/>
      <c r="GQ1203" s="130"/>
    </row>
    <row r="1204" spans="1:199" ht="15.75" x14ac:dyDescent="0.25">
      <c r="A1204">
        <f t="shared" si="748"/>
        <v>1</v>
      </c>
      <c r="B1204">
        <f t="shared" si="749"/>
        <v>1900</v>
      </c>
      <c r="D1204" s="129"/>
      <c r="E1204" s="129"/>
      <c r="F1204" s="129"/>
      <c r="G1204" s="130"/>
      <c r="H1204" s="131"/>
      <c r="I1204" s="129"/>
      <c r="J1204" s="129"/>
      <c r="K1204" s="130"/>
      <c r="L1204" s="131"/>
      <c r="M1204" s="129"/>
      <c r="N1204" s="129"/>
      <c r="O1204" s="130"/>
      <c r="P1204" s="131"/>
      <c r="Q1204" s="129"/>
      <c r="R1204" s="129"/>
      <c r="S1204" s="130"/>
      <c r="T1204" s="131"/>
      <c r="U1204" s="129"/>
      <c r="V1204" s="129"/>
      <c r="W1204" s="130"/>
      <c r="X1204" s="131"/>
      <c r="Y1204" s="129"/>
      <c r="Z1204" s="129"/>
      <c r="AA1204" s="130"/>
      <c r="AB1204" s="131"/>
      <c r="AC1204" s="129"/>
      <c r="AD1204" s="129"/>
      <c r="AE1204" s="130"/>
      <c r="AF1204" s="131"/>
      <c r="AG1204" s="129"/>
      <c r="AH1204" s="129"/>
      <c r="AI1204" s="130"/>
      <c r="AJ1204" s="131"/>
      <c r="AK1204" s="129"/>
      <c r="AL1204" s="129"/>
      <c r="AM1204" s="130"/>
      <c r="AN1204" s="131"/>
      <c r="AO1204" s="129"/>
      <c r="AP1204" s="129"/>
      <c r="AQ1204" s="130"/>
      <c r="AR1204" s="131"/>
      <c r="AS1204" s="129"/>
      <c r="AT1204" s="129"/>
      <c r="AU1204" s="130"/>
      <c r="AV1204" s="131"/>
      <c r="AW1204" s="129"/>
      <c r="AX1204" s="129"/>
      <c r="AY1204" s="130"/>
      <c r="AZ1204" s="131"/>
      <c r="BA1204" s="129"/>
      <c r="BB1204" s="129"/>
      <c r="BC1204" s="130"/>
      <c r="BD1204" s="131"/>
      <c r="BE1204" s="129"/>
      <c r="BF1204" s="129"/>
      <c r="BG1204" s="130"/>
      <c r="BH1204" s="131"/>
      <c r="BI1204" s="129"/>
      <c r="BJ1204" s="129"/>
      <c r="BK1204" s="130"/>
      <c r="BL1204" s="131"/>
      <c r="BM1204" s="129"/>
      <c r="BN1204" s="129"/>
      <c r="BO1204" s="130"/>
      <c r="BP1204" s="131"/>
      <c r="BQ1204" s="129"/>
      <c r="BR1204" s="129"/>
      <c r="BS1204" s="130"/>
      <c r="BT1204" s="131"/>
      <c r="BU1204" s="129"/>
      <c r="BV1204" s="129"/>
      <c r="BW1204" s="130"/>
      <c r="BX1204" s="131"/>
      <c r="BY1204" s="129"/>
      <c r="BZ1204" s="129"/>
      <c r="CA1204" s="130"/>
      <c r="CB1204" s="131"/>
      <c r="CC1204" s="129"/>
      <c r="CD1204" s="129"/>
      <c r="CE1204" s="130"/>
      <c r="CF1204" s="131"/>
      <c r="CG1204" s="129"/>
      <c r="CH1204" s="129"/>
      <c r="CI1204" s="130"/>
      <c r="CJ1204" s="131"/>
      <c r="CK1204" s="129"/>
      <c r="CL1204" s="129"/>
      <c r="CM1204" s="130"/>
      <c r="CN1204" s="131"/>
      <c r="CO1204" s="129"/>
      <c r="CP1204" s="129"/>
      <c r="CQ1204" s="130"/>
      <c r="CR1204" s="131"/>
      <c r="CS1204" s="129"/>
      <c r="CT1204" s="129"/>
      <c r="CU1204" s="130"/>
      <c r="CV1204" s="131"/>
      <c r="CW1204" s="129"/>
      <c r="CX1204" s="129"/>
      <c r="CY1204" s="130"/>
      <c r="CZ1204" s="131"/>
      <c r="DA1204" s="129"/>
      <c r="DB1204" s="129"/>
      <c r="DC1204" s="130"/>
      <c r="DD1204" s="131"/>
      <c r="DE1204" s="129"/>
      <c r="DF1204" s="129"/>
      <c r="DG1204" s="130"/>
      <c r="DH1204" s="131"/>
      <c r="DI1204" s="129"/>
      <c r="DJ1204" s="129"/>
      <c r="DK1204" s="130"/>
      <c r="DL1204" s="131"/>
      <c r="DM1204" s="129"/>
      <c r="DN1204" s="129"/>
      <c r="DO1204" s="130"/>
      <c r="DP1204" s="131"/>
      <c r="DQ1204" s="129"/>
      <c r="DR1204" s="129"/>
      <c r="DS1204" s="130"/>
      <c r="DT1204" s="131"/>
      <c r="DU1204" s="129"/>
      <c r="DV1204" s="129"/>
      <c r="DW1204" s="130"/>
      <c r="DX1204" s="131"/>
      <c r="DY1204" s="129"/>
      <c r="DZ1204" s="129"/>
      <c r="EA1204" s="130"/>
      <c r="EB1204" s="131"/>
      <c r="EC1204" s="129"/>
      <c r="ED1204" s="129"/>
      <c r="EE1204" s="130"/>
      <c r="EF1204" s="131"/>
      <c r="EG1204" s="129"/>
      <c r="EH1204" s="129"/>
      <c r="EI1204" s="130"/>
      <c r="EJ1204" s="131"/>
      <c r="EK1204" s="129"/>
      <c r="EL1204" s="129"/>
      <c r="EM1204" s="130"/>
      <c r="EN1204" s="131"/>
      <c r="EO1204" s="129"/>
      <c r="EP1204" s="129"/>
      <c r="EQ1204" s="130"/>
      <c r="ER1204" s="131"/>
      <c r="ES1204" s="129"/>
      <c r="ET1204" s="129"/>
      <c r="EU1204" s="130"/>
      <c r="EV1204" s="131"/>
      <c r="EW1204" s="129"/>
      <c r="EX1204" s="129"/>
      <c r="EY1204" s="130"/>
      <c r="EZ1204" s="131"/>
      <c r="FA1204" s="129"/>
      <c r="FB1204" s="129"/>
      <c r="FC1204" s="130"/>
      <c r="FD1204" s="131"/>
      <c r="FE1204" s="129"/>
      <c r="FF1204" s="129"/>
      <c r="FG1204" s="130"/>
      <c r="FH1204" s="131"/>
      <c r="FI1204" s="129"/>
      <c r="FJ1204" s="129"/>
      <c r="FK1204" s="130"/>
      <c r="FL1204" s="131"/>
      <c r="FM1204" s="129"/>
      <c r="FN1204" s="129"/>
      <c r="FO1204" s="130"/>
      <c r="FP1204" s="131"/>
      <c r="FQ1204" s="129"/>
      <c r="FR1204" s="129"/>
      <c r="FS1204" s="130"/>
      <c r="FT1204" s="131"/>
      <c r="FU1204" s="129"/>
      <c r="FV1204" s="129"/>
      <c r="FW1204" s="130"/>
      <c r="FX1204" s="131"/>
      <c r="FY1204" s="129"/>
      <c r="FZ1204" s="129"/>
      <c r="GA1204" s="130"/>
      <c r="GB1204" s="131"/>
      <c r="GC1204" s="129"/>
      <c r="GD1204" s="129"/>
      <c r="GE1204" s="130"/>
      <c r="GF1204" s="131"/>
      <c r="GG1204" s="129"/>
      <c r="GH1204" s="129"/>
      <c r="GI1204" s="130"/>
      <c r="GJ1204" s="131"/>
      <c r="GK1204" s="129"/>
      <c r="GL1204" s="129"/>
      <c r="GM1204" s="130"/>
      <c r="GN1204" s="131"/>
      <c r="GO1204" s="129"/>
      <c r="GP1204" s="129"/>
      <c r="GQ1204" s="130"/>
    </row>
    <row r="1205" spans="1:199" ht="15.75" x14ac:dyDescent="0.25">
      <c r="A1205">
        <f t="shared" si="748"/>
        <v>1</v>
      </c>
      <c r="B1205">
        <f t="shared" si="749"/>
        <v>1900</v>
      </c>
      <c r="D1205" s="129"/>
      <c r="E1205" s="129"/>
      <c r="F1205" s="129"/>
      <c r="G1205" s="130"/>
      <c r="H1205" s="131"/>
      <c r="I1205" s="129"/>
      <c r="J1205" s="129"/>
      <c r="K1205" s="130"/>
      <c r="L1205" s="131"/>
      <c r="M1205" s="129"/>
      <c r="N1205" s="129"/>
      <c r="O1205" s="130"/>
      <c r="P1205" s="131"/>
      <c r="Q1205" s="129"/>
      <c r="R1205" s="129"/>
      <c r="S1205" s="130"/>
      <c r="T1205" s="131"/>
      <c r="U1205" s="129"/>
      <c r="V1205" s="129"/>
      <c r="W1205" s="130"/>
      <c r="X1205" s="131"/>
      <c r="Y1205" s="129"/>
      <c r="Z1205" s="129"/>
      <c r="AA1205" s="130"/>
      <c r="AB1205" s="131"/>
      <c r="AC1205" s="129"/>
      <c r="AD1205" s="129"/>
      <c r="AE1205" s="130"/>
      <c r="AF1205" s="131"/>
      <c r="AG1205" s="129"/>
      <c r="AH1205" s="129"/>
      <c r="AI1205" s="130"/>
      <c r="AJ1205" s="131"/>
      <c r="AK1205" s="129"/>
      <c r="AL1205" s="129"/>
      <c r="AM1205" s="130"/>
      <c r="AN1205" s="131"/>
      <c r="AO1205" s="129"/>
      <c r="AP1205" s="129"/>
      <c r="AQ1205" s="130"/>
      <c r="AR1205" s="131"/>
      <c r="AS1205" s="129"/>
      <c r="AT1205" s="129"/>
      <c r="AU1205" s="130"/>
      <c r="AV1205" s="131"/>
      <c r="AW1205" s="129"/>
      <c r="AX1205" s="129"/>
      <c r="AY1205" s="130"/>
      <c r="AZ1205" s="131"/>
      <c r="BA1205" s="129"/>
      <c r="BB1205" s="129"/>
      <c r="BC1205" s="130"/>
      <c r="BD1205" s="131"/>
      <c r="BE1205" s="129"/>
      <c r="BF1205" s="129"/>
      <c r="BG1205" s="130"/>
      <c r="BH1205" s="131"/>
      <c r="BI1205" s="129"/>
      <c r="BJ1205" s="129"/>
      <c r="BK1205" s="130"/>
      <c r="BL1205" s="131"/>
      <c r="BM1205" s="129"/>
      <c r="BN1205" s="129"/>
      <c r="BO1205" s="130"/>
      <c r="BP1205" s="131"/>
      <c r="BQ1205" s="129"/>
      <c r="BR1205" s="129"/>
      <c r="BS1205" s="130"/>
      <c r="BT1205" s="131"/>
      <c r="BU1205" s="129"/>
      <c r="BV1205" s="129"/>
      <c r="BW1205" s="130"/>
      <c r="BX1205" s="131"/>
      <c r="BY1205" s="129"/>
      <c r="BZ1205" s="129"/>
      <c r="CA1205" s="130"/>
      <c r="CB1205" s="131"/>
      <c r="CC1205" s="129"/>
      <c r="CD1205" s="129"/>
      <c r="CE1205" s="130"/>
      <c r="CF1205" s="131"/>
      <c r="CG1205" s="129"/>
      <c r="CH1205" s="129"/>
      <c r="CI1205" s="130"/>
      <c r="CJ1205" s="131"/>
      <c r="CK1205" s="129"/>
      <c r="CL1205" s="129"/>
      <c r="CM1205" s="130"/>
      <c r="CN1205" s="131"/>
      <c r="CO1205" s="129"/>
      <c r="CP1205" s="129"/>
      <c r="CQ1205" s="130"/>
      <c r="CR1205" s="131"/>
      <c r="CS1205" s="129"/>
      <c r="CT1205" s="129"/>
      <c r="CU1205" s="130"/>
      <c r="CV1205" s="131"/>
      <c r="CW1205" s="129"/>
      <c r="CX1205" s="129"/>
      <c r="CY1205" s="130"/>
      <c r="CZ1205" s="131"/>
      <c r="DA1205" s="129"/>
      <c r="DB1205" s="129"/>
      <c r="DC1205" s="130"/>
      <c r="DD1205" s="131"/>
      <c r="DE1205" s="129"/>
      <c r="DF1205" s="129"/>
      <c r="DG1205" s="130"/>
      <c r="DH1205" s="131"/>
      <c r="DI1205" s="129"/>
      <c r="DJ1205" s="129"/>
      <c r="DK1205" s="130"/>
      <c r="DL1205" s="131"/>
      <c r="DM1205" s="129"/>
      <c r="DN1205" s="129"/>
      <c r="DO1205" s="130"/>
      <c r="DP1205" s="131"/>
      <c r="DQ1205" s="129"/>
      <c r="DR1205" s="129"/>
      <c r="DS1205" s="130"/>
      <c r="DT1205" s="131"/>
      <c r="DU1205" s="129"/>
      <c r="DV1205" s="129"/>
      <c r="DW1205" s="130"/>
      <c r="DX1205" s="131"/>
      <c r="DY1205" s="129"/>
      <c r="DZ1205" s="129"/>
      <c r="EA1205" s="130"/>
      <c r="EB1205" s="131"/>
      <c r="EC1205" s="129"/>
      <c r="ED1205" s="129"/>
      <c r="EE1205" s="130"/>
      <c r="EF1205" s="131"/>
      <c r="EG1205" s="129"/>
      <c r="EH1205" s="129"/>
      <c r="EI1205" s="130"/>
      <c r="EJ1205" s="131"/>
      <c r="EK1205" s="129"/>
      <c r="EL1205" s="129"/>
      <c r="EM1205" s="130"/>
      <c r="EN1205" s="131"/>
      <c r="EO1205" s="129"/>
      <c r="EP1205" s="129"/>
      <c r="EQ1205" s="130"/>
      <c r="ER1205" s="131"/>
      <c r="ES1205" s="129"/>
      <c r="ET1205" s="129"/>
      <c r="EU1205" s="130"/>
      <c r="EV1205" s="131"/>
      <c r="EW1205" s="129"/>
      <c r="EX1205" s="129"/>
      <c r="EY1205" s="130"/>
      <c r="EZ1205" s="131"/>
      <c r="FA1205" s="129"/>
      <c r="FB1205" s="129"/>
      <c r="FC1205" s="130"/>
      <c r="FD1205" s="131"/>
      <c r="FE1205" s="129"/>
      <c r="FF1205" s="129"/>
      <c r="FG1205" s="130"/>
      <c r="FH1205" s="131"/>
      <c r="FI1205" s="129"/>
      <c r="FJ1205" s="129"/>
      <c r="FK1205" s="130"/>
      <c r="FL1205" s="131"/>
      <c r="FM1205" s="129"/>
      <c r="FN1205" s="129"/>
      <c r="FO1205" s="130"/>
      <c r="FP1205" s="131"/>
      <c r="FQ1205" s="129"/>
      <c r="FR1205" s="129"/>
      <c r="FS1205" s="130"/>
      <c r="FT1205" s="131"/>
      <c r="FU1205" s="129"/>
      <c r="FV1205" s="129"/>
      <c r="FW1205" s="130"/>
      <c r="FX1205" s="131"/>
      <c r="FY1205" s="129"/>
      <c r="FZ1205" s="129"/>
      <c r="GA1205" s="130"/>
      <c r="GB1205" s="131"/>
      <c r="GC1205" s="129"/>
      <c r="GD1205" s="129"/>
      <c r="GE1205" s="130"/>
      <c r="GF1205" s="131"/>
      <c r="GG1205" s="129"/>
      <c r="GH1205" s="129"/>
      <c r="GI1205" s="130"/>
      <c r="GJ1205" s="131"/>
      <c r="GK1205" s="129"/>
      <c r="GL1205" s="129"/>
      <c r="GM1205" s="130"/>
      <c r="GN1205" s="131"/>
      <c r="GO1205" s="129"/>
      <c r="GP1205" s="129"/>
      <c r="GQ1205" s="130"/>
    </row>
    <row r="1206" spans="1:199" ht="15.75" x14ac:dyDescent="0.25">
      <c r="A1206">
        <f t="shared" si="748"/>
        <v>1</v>
      </c>
      <c r="B1206">
        <f t="shared" si="749"/>
        <v>1900</v>
      </c>
      <c r="D1206" s="129"/>
      <c r="E1206" s="129"/>
      <c r="F1206" s="129"/>
      <c r="G1206" s="130"/>
      <c r="H1206" s="131"/>
      <c r="I1206" s="129"/>
      <c r="J1206" s="129"/>
      <c r="K1206" s="130"/>
      <c r="L1206" s="131"/>
      <c r="M1206" s="129"/>
      <c r="N1206" s="129"/>
      <c r="O1206" s="130"/>
      <c r="P1206" s="131"/>
      <c r="Q1206" s="129"/>
      <c r="R1206" s="129"/>
      <c r="S1206" s="130"/>
      <c r="T1206" s="131"/>
      <c r="U1206" s="129"/>
      <c r="V1206" s="129"/>
      <c r="W1206" s="130"/>
      <c r="X1206" s="131"/>
      <c r="Y1206" s="129"/>
      <c r="Z1206" s="129"/>
      <c r="AA1206" s="130"/>
      <c r="AB1206" s="131"/>
      <c r="AC1206" s="129"/>
      <c r="AD1206" s="129"/>
      <c r="AE1206" s="130"/>
      <c r="AF1206" s="131"/>
      <c r="AG1206" s="129"/>
      <c r="AH1206" s="129"/>
      <c r="AI1206" s="130"/>
      <c r="AJ1206" s="131"/>
      <c r="AK1206" s="129"/>
      <c r="AL1206" s="129"/>
      <c r="AM1206" s="130"/>
      <c r="AN1206" s="131"/>
      <c r="AO1206" s="129"/>
      <c r="AP1206" s="129"/>
      <c r="AQ1206" s="130"/>
      <c r="AR1206" s="131"/>
      <c r="AS1206" s="129"/>
      <c r="AT1206" s="129"/>
      <c r="AU1206" s="130"/>
      <c r="AV1206" s="131"/>
      <c r="AW1206" s="129"/>
      <c r="AX1206" s="129"/>
      <c r="AY1206" s="130"/>
      <c r="AZ1206" s="131"/>
      <c r="BA1206" s="129"/>
      <c r="BB1206" s="129"/>
      <c r="BC1206" s="130"/>
      <c r="BD1206" s="131"/>
      <c r="BE1206" s="129"/>
      <c r="BF1206" s="129"/>
      <c r="BG1206" s="130"/>
      <c r="BH1206" s="131"/>
      <c r="BI1206" s="129"/>
      <c r="BJ1206" s="129"/>
      <c r="BK1206" s="130"/>
      <c r="BL1206" s="131"/>
      <c r="BM1206" s="129"/>
      <c r="BN1206" s="129"/>
      <c r="BO1206" s="130"/>
      <c r="BP1206" s="131"/>
      <c r="BQ1206" s="129"/>
      <c r="BR1206" s="129"/>
      <c r="BS1206" s="130"/>
      <c r="BT1206" s="131"/>
      <c r="BU1206" s="129"/>
      <c r="BV1206" s="129"/>
      <c r="BW1206" s="130"/>
      <c r="BX1206" s="131"/>
      <c r="BY1206" s="129"/>
      <c r="BZ1206" s="129"/>
      <c r="CA1206" s="130"/>
      <c r="CB1206" s="131"/>
      <c r="CC1206" s="129"/>
      <c r="CD1206" s="129"/>
      <c r="CE1206" s="130"/>
      <c r="CF1206" s="131"/>
      <c r="CG1206" s="129"/>
      <c r="CH1206" s="129"/>
      <c r="CI1206" s="130"/>
      <c r="CJ1206" s="131"/>
      <c r="CK1206" s="129"/>
      <c r="CL1206" s="129"/>
      <c r="CM1206" s="130"/>
      <c r="CN1206" s="131"/>
      <c r="CO1206" s="129"/>
      <c r="CP1206" s="129"/>
      <c r="CQ1206" s="130"/>
      <c r="CR1206" s="131"/>
      <c r="CS1206" s="129"/>
      <c r="CT1206" s="129"/>
      <c r="CU1206" s="130"/>
      <c r="CV1206" s="131"/>
      <c r="CW1206" s="129"/>
      <c r="CX1206" s="129"/>
      <c r="CY1206" s="130"/>
      <c r="CZ1206" s="131"/>
      <c r="DA1206" s="129"/>
      <c r="DB1206" s="129"/>
      <c r="DC1206" s="130"/>
      <c r="DD1206" s="131"/>
      <c r="DE1206" s="129"/>
      <c r="DF1206" s="129"/>
      <c r="DG1206" s="130"/>
      <c r="DH1206" s="131"/>
      <c r="DI1206" s="129"/>
      <c r="DJ1206" s="129"/>
      <c r="DK1206" s="130"/>
      <c r="DL1206" s="131"/>
      <c r="DM1206" s="129"/>
      <c r="DN1206" s="129"/>
      <c r="DO1206" s="130"/>
      <c r="DP1206" s="131"/>
      <c r="DQ1206" s="129"/>
      <c r="DR1206" s="129"/>
      <c r="DS1206" s="130"/>
      <c r="DT1206" s="131"/>
      <c r="DU1206" s="129"/>
      <c r="DV1206" s="129"/>
      <c r="DW1206" s="130"/>
      <c r="DX1206" s="131"/>
      <c r="DY1206" s="129"/>
      <c r="DZ1206" s="129"/>
      <c r="EA1206" s="130"/>
      <c r="EB1206" s="131"/>
      <c r="EC1206" s="129"/>
      <c r="ED1206" s="129"/>
      <c r="EE1206" s="130"/>
      <c r="EF1206" s="131"/>
      <c r="EG1206" s="129"/>
      <c r="EH1206" s="129"/>
      <c r="EI1206" s="130"/>
      <c r="EJ1206" s="131"/>
      <c r="EK1206" s="129"/>
      <c r="EL1206" s="129"/>
      <c r="EM1206" s="130"/>
      <c r="EN1206" s="131"/>
      <c r="EO1206" s="129"/>
      <c r="EP1206" s="129"/>
      <c r="EQ1206" s="130"/>
      <c r="ER1206" s="131"/>
      <c r="ES1206" s="129"/>
      <c r="ET1206" s="129"/>
      <c r="EU1206" s="130"/>
      <c r="EV1206" s="131"/>
      <c r="EW1206" s="129"/>
      <c r="EX1206" s="129"/>
      <c r="EY1206" s="130"/>
      <c r="EZ1206" s="131"/>
      <c r="FA1206" s="129"/>
      <c r="FB1206" s="129"/>
      <c r="FC1206" s="130"/>
      <c r="FD1206" s="131"/>
      <c r="FE1206" s="129"/>
      <c r="FF1206" s="129"/>
      <c r="FG1206" s="130"/>
      <c r="FH1206" s="131"/>
      <c r="FI1206" s="129"/>
      <c r="FJ1206" s="129"/>
      <c r="FK1206" s="130"/>
      <c r="FL1206" s="131"/>
      <c r="FM1206" s="129"/>
      <c r="FN1206" s="129"/>
      <c r="FO1206" s="130"/>
      <c r="FP1206" s="131"/>
      <c r="FQ1206" s="129"/>
      <c r="FR1206" s="129"/>
      <c r="FS1206" s="130"/>
      <c r="FT1206" s="131"/>
      <c r="FU1206" s="129"/>
      <c r="FV1206" s="129"/>
      <c r="FW1206" s="130"/>
      <c r="FX1206" s="131"/>
      <c r="FY1206" s="129"/>
      <c r="FZ1206" s="129"/>
      <c r="GA1206" s="130"/>
      <c r="GB1206" s="131"/>
      <c r="GC1206" s="129"/>
      <c r="GD1206" s="129"/>
      <c r="GE1206" s="130"/>
      <c r="GF1206" s="131"/>
      <c r="GG1206" s="129"/>
      <c r="GH1206" s="129"/>
      <c r="GI1206" s="130"/>
      <c r="GJ1206" s="131"/>
      <c r="GK1206" s="129"/>
      <c r="GL1206" s="129"/>
      <c r="GM1206" s="130"/>
      <c r="GN1206" s="131"/>
      <c r="GO1206" s="129"/>
      <c r="GP1206" s="129"/>
      <c r="GQ1206" s="130"/>
    </row>
    <row r="1207" spans="1:199" ht="15.75" x14ac:dyDescent="0.25">
      <c r="A1207">
        <f t="shared" si="748"/>
        <v>1</v>
      </c>
      <c r="B1207">
        <f t="shared" si="749"/>
        <v>1900</v>
      </c>
      <c r="D1207" s="129"/>
      <c r="E1207" s="129"/>
      <c r="F1207" s="129"/>
      <c r="G1207" s="130"/>
      <c r="H1207" s="131"/>
      <c r="I1207" s="129"/>
      <c r="J1207" s="129"/>
      <c r="K1207" s="130"/>
      <c r="L1207" s="131"/>
      <c r="M1207" s="129"/>
      <c r="N1207" s="129"/>
      <c r="O1207" s="130"/>
      <c r="P1207" s="131"/>
      <c r="Q1207" s="129"/>
      <c r="R1207" s="129"/>
      <c r="S1207" s="130"/>
      <c r="T1207" s="131"/>
      <c r="U1207" s="129"/>
      <c r="V1207" s="129"/>
      <c r="W1207" s="130"/>
      <c r="X1207" s="131"/>
      <c r="Y1207" s="129"/>
      <c r="Z1207" s="129"/>
      <c r="AA1207" s="130"/>
      <c r="AB1207" s="131"/>
      <c r="AC1207" s="129"/>
      <c r="AD1207" s="129"/>
      <c r="AE1207" s="130"/>
      <c r="AF1207" s="131"/>
      <c r="AG1207" s="129"/>
      <c r="AH1207" s="129"/>
      <c r="AI1207" s="130"/>
      <c r="AJ1207" s="131"/>
      <c r="AK1207" s="129"/>
      <c r="AL1207" s="129"/>
      <c r="AM1207" s="130"/>
      <c r="AN1207" s="131"/>
      <c r="AO1207" s="129"/>
      <c r="AP1207" s="129"/>
      <c r="AQ1207" s="130"/>
      <c r="AR1207" s="131"/>
      <c r="AS1207" s="129"/>
      <c r="AT1207" s="129"/>
      <c r="AU1207" s="130"/>
      <c r="AV1207" s="131"/>
      <c r="AW1207" s="129"/>
      <c r="AX1207" s="129"/>
      <c r="AY1207" s="130"/>
      <c r="AZ1207" s="131"/>
      <c r="BA1207" s="129"/>
      <c r="BB1207" s="129"/>
      <c r="BC1207" s="130"/>
      <c r="BD1207" s="131"/>
      <c r="BE1207" s="129"/>
      <c r="BF1207" s="129"/>
      <c r="BG1207" s="130"/>
      <c r="BH1207" s="131"/>
      <c r="BI1207" s="129"/>
      <c r="BJ1207" s="129"/>
      <c r="BK1207" s="130"/>
      <c r="BL1207" s="131"/>
      <c r="BM1207" s="129"/>
      <c r="BN1207" s="129"/>
      <c r="BO1207" s="130"/>
      <c r="BP1207" s="131"/>
      <c r="BQ1207" s="129"/>
      <c r="BR1207" s="129"/>
      <c r="BS1207" s="130"/>
      <c r="BT1207" s="131"/>
      <c r="BU1207" s="129"/>
      <c r="BV1207" s="129"/>
      <c r="BW1207" s="130"/>
      <c r="BX1207" s="131"/>
      <c r="BY1207" s="129"/>
      <c r="BZ1207" s="129"/>
      <c r="CA1207" s="130"/>
      <c r="CB1207" s="131"/>
      <c r="CC1207" s="129"/>
      <c r="CD1207" s="129"/>
      <c r="CE1207" s="130"/>
      <c r="CF1207" s="131"/>
      <c r="CG1207" s="129"/>
      <c r="CH1207" s="129"/>
      <c r="CI1207" s="130"/>
      <c r="CJ1207" s="131"/>
      <c r="CK1207" s="129"/>
      <c r="CL1207" s="129"/>
      <c r="CM1207" s="130"/>
      <c r="CN1207" s="131"/>
      <c r="CO1207" s="129"/>
      <c r="CP1207" s="129"/>
      <c r="CQ1207" s="130"/>
      <c r="CR1207" s="131"/>
      <c r="CS1207" s="129"/>
      <c r="CT1207" s="129"/>
      <c r="CU1207" s="130"/>
      <c r="CV1207" s="131"/>
      <c r="CW1207" s="129"/>
      <c r="CX1207" s="129"/>
      <c r="CY1207" s="130"/>
      <c r="CZ1207" s="131"/>
      <c r="DA1207" s="129"/>
      <c r="DB1207" s="129"/>
      <c r="DC1207" s="130"/>
      <c r="DD1207" s="131"/>
      <c r="DE1207" s="129"/>
      <c r="DF1207" s="129"/>
      <c r="DG1207" s="130"/>
      <c r="DH1207" s="131"/>
      <c r="DI1207" s="129"/>
      <c r="DJ1207" s="129"/>
      <c r="DK1207" s="130"/>
      <c r="DL1207" s="131"/>
      <c r="DM1207" s="129"/>
      <c r="DN1207" s="129"/>
      <c r="DO1207" s="130"/>
      <c r="DP1207" s="131"/>
      <c r="DQ1207" s="129"/>
      <c r="DR1207" s="129"/>
      <c r="DS1207" s="130"/>
      <c r="DT1207" s="131"/>
      <c r="DU1207" s="129"/>
      <c r="DV1207" s="129"/>
      <c r="DW1207" s="130"/>
      <c r="DX1207" s="131"/>
      <c r="DY1207" s="129"/>
      <c r="DZ1207" s="129"/>
      <c r="EA1207" s="130"/>
      <c r="EB1207" s="131"/>
      <c r="EC1207" s="129"/>
      <c r="ED1207" s="129"/>
      <c r="EE1207" s="130"/>
      <c r="EF1207" s="131"/>
      <c r="EG1207" s="129"/>
      <c r="EH1207" s="129"/>
      <c r="EI1207" s="130"/>
      <c r="EJ1207" s="131"/>
      <c r="EK1207" s="129"/>
      <c r="EL1207" s="129"/>
      <c r="EM1207" s="130"/>
      <c r="EN1207" s="131"/>
      <c r="EO1207" s="129"/>
      <c r="EP1207" s="129"/>
      <c r="EQ1207" s="130"/>
      <c r="ER1207" s="131"/>
      <c r="ES1207" s="129"/>
      <c r="ET1207" s="129"/>
      <c r="EU1207" s="130"/>
      <c r="EV1207" s="131"/>
      <c r="EW1207" s="129"/>
      <c r="EX1207" s="129"/>
      <c r="EY1207" s="130"/>
      <c r="EZ1207" s="131"/>
      <c r="FA1207" s="129"/>
      <c r="FB1207" s="129"/>
      <c r="FC1207" s="130"/>
      <c r="FD1207" s="131"/>
      <c r="FE1207" s="129"/>
      <c r="FF1207" s="129"/>
      <c r="FG1207" s="130"/>
      <c r="FH1207" s="131"/>
      <c r="FI1207" s="129"/>
      <c r="FJ1207" s="129"/>
      <c r="FK1207" s="130"/>
      <c r="FL1207" s="131"/>
      <c r="FM1207" s="129"/>
      <c r="FN1207" s="129"/>
      <c r="FO1207" s="130"/>
      <c r="FP1207" s="131"/>
      <c r="FQ1207" s="129"/>
      <c r="FR1207" s="129"/>
      <c r="FS1207" s="130"/>
      <c r="FT1207" s="131"/>
      <c r="FU1207" s="129"/>
      <c r="FV1207" s="129"/>
      <c r="FW1207" s="130"/>
      <c r="FX1207" s="131"/>
      <c r="FY1207" s="129"/>
      <c r="FZ1207" s="129"/>
      <c r="GA1207" s="130"/>
      <c r="GB1207" s="131"/>
      <c r="GC1207" s="129"/>
      <c r="GD1207" s="129"/>
      <c r="GE1207" s="130"/>
      <c r="GF1207" s="131"/>
      <c r="GG1207" s="129"/>
      <c r="GH1207" s="129"/>
      <c r="GI1207" s="130"/>
      <c r="GJ1207" s="131"/>
      <c r="GK1207" s="129"/>
      <c r="GL1207" s="129"/>
      <c r="GM1207" s="130"/>
      <c r="GN1207" s="131"/>
      <c r="GO1207" s="129"/>
      <c r="GP1207" s="129"/>
      <c r="GQ1207" s="130"/>
    </row>
    <row r="1208" spans="1:199" ht="15.75" x14ac:dyDescent="0.25">
      <c r="A1208">
        <f t="shared" si="748"/>
        <v>1</v>
      </c>
      <c r="B1208">
        <f t="shared" si="749"/>
        <v>1900</v>
      </c>
      <c r="D1208" s="129"/>
      <c r="E1208" s="129"/>
      <c r="F1208" s="129"/>
      <c r="G1208" s="130"/>
      <c r="H1208" s="131"/>
      <c r="I1208" s="129"/>
      <c r="J1208" s="129"/>
      <c r="K1208" s="130"/>
      <c r="L1208" s="131"/>
      <c r="M1208" s="129"/>
      <c r="N1208" s="129"/>
      <c r="O1208" s="130"/>
      <c r="P1208" s="131"/>
      <c r="Q1208" s="129"/>
      <c r="R1208" s="129"/>
      <c r="S1208" s="130"/>
      <c r="T1208" s="131"/>
      <c r="U1208" s="129"/>
      <c r="V1208" s="129"/>
      <c r="W1208" s="130"/>
      <c r="X1208" s="131"/>
      <c r="Y1208" s="129"/>
      <c r="Z1208" s="129"/>
      <c r="AA1208" s="130"/>
      <c r="AB1208" s="131"/>
      <c r="AC1208" s="129"/>
      <c r="AD1208" s="129"/>
      <c r="AE1208" s="130"/>
      <c r="AF1208" s="131"/>
      <c r="AG1208" s="129"/>
      <c r="AH1208" s="129"/>
      <c r="AI1208" s="130"/>
      <c r="AJ1208" s="131"/>
      <c r="AK1208" s="129"/>
      <c r="AL1208" s="129"/>
      <c r="AM1208" s="130"/>
      <c r="AN1208" s="131"/>
      <c r="AO1208" s="129"/>
      <c r="AP1208" s="129"/>
      <c r="AQ1208" s="130"/>
      <c r="AR1208" s="131"/>
      <c r="AS1208" s="129"/>
      <c r="AT1208" s="129"/>
      <c r="AU1208" s="130"/>
      <c r="AV1208" s="131"/>
      <c r="AW1208" s="129"/>
      <c r="AX1208" s="129"/>
      <c r="AY1208" s="130"/>
      <c r="AZ1208" s="131"/>
      <c r="BA1208" s="129"/>
      <c r="BB1208" s="129"/>
      <c r="BC1208" s="130"/>
      <c r="BD1208" s="131"/>
      <c r="BE1208" s="129"/>
      <c r="BF1208" s="129"/>
      <c r="BG1208" s="130"/>
      <c r="BH1208" s="131"/>
      <c r="BI1208" s="129"/>
      <c r="BJ1208" s="129"/>
      <c r="BK1208" s="130"/>
      <c r="BL1208" s="131"/>
      <c r="BM1208" s="129"/>
      <c r="BN1208" s="129"/>
      <c r="BO1208" s="130"/>
      <c r="BP1208" s="131"/>
      <c r="BQ1208" s="129"/>
      <c r="BR1208" s="129"/>
      <c r="BS1208" s="130"/>
      <c r="BT1208" s="131"/>
      <c r="BU1208" s="129"/>
      <c r="BV1208" s="129"/>
      <c r="BW1208" s="130"/>
      <c r="BX1208" s="131"/>
      <c r="BY1208" s="129"/>
      <c r="BZ1208" s="129"/>
      <c r="CA1208" s="130"/>
      <c r="CB1208" s="131"/>
      <c r="CC1208" s="129"/>
      <c r="CD1208" s="129"/>
      <c r="CE1208" s="130"/>
      <c r="CF1208" s="131"/>
      <c r="CG1208" s="129"/>
      <c r="CH1208" s="129"/>
      <c r="CI1208" s="130"/>
      <c r="CJ1208" s="131"/>
      <c r="CK1208" s="129"/>
      <c r="CL1208" s="129"/>
      <c r="CM1208" s="130"/>
      <c r="CN1208" s="131"/>
      <c r="CO1208" s="129"/>
      <c r="CP1208" s="129"/>
      <c r="CQ1208" s="130"/>
      <c r="CR1208" s="131"/>
      <c r="CS1208" s="129"/>
      <c r="CT1208" s="129"/>
      <c r="CU1208" s="130"/>
      <c r="CV1208" s="131"/>
      <c r="CW1208" s="129"/>
      <c r="CX1208" s="129"/>
      <c r="CY1208" s="130"/>
      <c r="CZ1208" s="131"/>
      <c r="DA1208" s="129"/>
      <c r="DB1208" s="129"/>
      <c r="DC1208" s="130"/>
      <c r="DD1208" s="131"/>
      <c r="DE1208" s="129"/>
      <c r="DF1208" s="129"/>
      <c r="DG1208" s="130"/>
      <c r="DH1208" s="131"/>
      <c r="DI1208" s="129"/>
      <c r="DJ1208" s="129"/>
      <c r="DK1208" s="130"/>
      <c r="DL1208" s="131"/>
      <c r="DM1208" s="129"/>
      <c r="DN1208" s="129"/>
      <c r="DO1208" s="130"/>
      <c r="DP1208" s="131"/>
      <c r="DQ1208" s="129"/>
      <c r="DR1208" s="129"/>
      <c r="DS1208" s="130"/>
      <c r="DT1208" s="131"/>
      <c r="DU1208" s="129"/>
      <c r="DV1208" s="129"/>
      <c r="DW1208" s="130"/>
      <c r="DX1208" s="131"/>
      <c r="DY1208" s="129"/>
      <c r="DZ1208" s="129"/>
      <c r="EA1208" s="130"/>
      <c r="EB1208" s="131"/>
      <c r="EC1208" s="129"/>
      <c r="ED1208" s="129"/>
      <c r="EE1208" s="130"/>
      <c r="EF1208" s="131"/>
      <c r="EG1208" s="129"/>
      <c r="EH1208" s="129"/>
      <c r="EI1208" s="130"/>
      <c r="EJ1208" s="131"/>
      <c r="EK1208" s="129"/>
      <c r="EL1208" s="129"/>
      <c r="EM1208" s="130"/>
      <c r="EN1208" s="131"/>
      <c r="EO1208" s="129"/>
      <c r="EP1208" s="129"/>
      <c r="EQ1208" s="130"/>
      <c r="ER1208" s="131"/>
      <c r="ES1208" s="129"/>
      <c r="ET1208" s="129"/>
      <c r="EU1208" s="130"/>
      <c r="EV1208" s="131"/>
      <c r="EW1208" s="129"/>
      <c r="EX1208" s="129"/>
      <c r="EY1208" s="130"/>
      <c r="EZ1208" s="131"/>
      <c r="FA1208" s="129"/>
      <c r="FB1208" s="129"/>
      <c r="FC1208" s="130"/>
      <c r="FD1208" s="131"/>
      <c r="FE1208" s="129"/>
      <c r="FF1208" s="129"/>
      <c r="FG1208" s="130"/>
      <c r="FH1208" s="131"/>
      <c r="FI1208" s="129"/>
      <c r="FJ1208" s="129"/>
      <c r="FK1208" s="130"/>
      <c r="FL1208" s="131"/>
      <c r="FM1208" s="129"/>
      <c r="FN1208" s="129"/>
      <c r="FO1208" s="130"/>
      <c r="FP1208" s="131"/>
      <c r="FQ1208" s="129"/>
      <c r="FR1208" s="129"/>
      <c r="FS1208" s="130"/>
      <c r="FT1208" s="131"/>
      <c r="FU1208" s="129"/>
      <c r="FV1208" s="129"/>
      <c r="FW1208" s="130"/>
      <c r="FX1208" s="131"/>
      <c r="FY1208" s="129"/>
      <c r="FZ1208" s="129"/>
      <c r="GA1208" s="130"/>
      <c r="GB1208" s="131"/>
      <c r="GC1208" s="129"/>
      <c r="GD1208" s="129"/>
      <c r="GE1208" s="130"/>
      <c r="GF1208" s="131"/>
      <c r="GG1208" s="129"/>
      <c r="GH1208" s="129"/>
      <c r="GI1208" s="130"/>
      <c r="GJ1208" s="131"/>
      <c r="GK1208" s="129"/>
      <c r="GL1208" s="129"/>
      <c r="GM1208" s="130"/>
      <c r="GN1208" s="131"/>
      <c r="GO1208" s="129"/>
      <c r="GP1208" s="129"/>
      <c r="GQ1208" s="130"/>
    </row>
    <row r="1209" spans="1:199" ht="15.75" x14ac:dyDescent="0.25">
      <c r="A1209">
        <f t="shared" si="748"/>
        <v>1</v>
      </c>
      <c r="B1209">
        <f t="shared" si="749"/>
        <v>1900</v>
      </c>
      <c r="D1209" s="129"/>
      <c r="E1209" s="129"/>
      <c r="F1209" s="129"/>
      <c r="G1209" s="130"/>
      <c r="H1209" s="131"/>
      <c r="I1209" s="129"/>
      <c r="J1209" s="129"/>
      <c r="K1209" s="130"/>
      <c r="L1209" s="131"/>
      <c r="M1209" s="129"/>
      <c r="N1209" s="129"/>
      <c r="O1209" s="130"/>
      <c r="P1209" s="131"/>
      <c r="Q1209" s="129"/>
      <c r="R1209" s="129"/>
      <c r="S1209" s="130"/>
      <c r="T1209" s="131"/>
      <c r="U1209" s="129"/>
      <c r="V1209" s="129"/>
      <c r="W1209" s="130"/>
      <c r="X1209" s="131"/>
      <c r="Y1209" s="129"/>
      <c r="Z1209" s="129"/>
      <c r="AA1209" s="130"/>
      <c r="AB1209" s="131"/>
      <c r="AC1209" s="129"/>
      <c r="AD1209" s="129"/>
      <c r="AE1209" s="130"/>
      <c r="AF1209" s="131"/>
      <c r="AG1209" s="129"/>
      <c r="AH1209" s="129"/>
      <c r="AI1209" s="130"/>
      <c r="AJ1209" s="131"/>
      <c r="AK1209" s="129"/>
      <c r="AL1209" s="129"/>
      <c r="AM1209" s="130"/>
      <c r="AN1209" s="131"/>
      <c r="AO1209" s="129"/>
      <c r="AP1209" s="129"/>
      <c r="AQ1209" s="130"/>
      <c r="AR1209" s="131"/>
      <c r="AS1209" s="129"/>
      <c r="AT1209" s="129"/>
      <c r="AU1209" s="130"/>
      <c r="AV1209" s="131"/>
      <c r="AW1209" s="129"/>
      <c r="AX1209" s="129"/>
      <c r="AY1209" s="130"/>
      <c r="AZ1209" s="131"/>
      <c r="BA1209" s="129"/>
      <c r="BB1209" s="129"/>
      <c r="BC1209" s="130"/>
      <c r="BD1209" s="131"/>
      <c r="BE1209" s="129"/>
      <c r="BF1209" s="129"/>
      <c r="BG1209" s="130"/>
      <c r="BH1209" s="131"/>
      <c r="BI1209" s="129"/>
      <c r="BJ1209" s="129"/>
      <c r="BK1209" s="130"/>
      <c r="BL1209" s="131"/>
      <c r="BM1209" s="129"/>
      <c r="BN1209" s="129"/>
      <c r="BO1209" s="130"/>
      <c r="BP1209" s="131"/>
      <c r="BQ1209" s="129"/>
      <c r="BR1209" s="129"/>
      <c r="BS1209" s="130"/>
      <c r="BT1209" s="131"/>
      <c r="BU1209" s="129"/>
      <c r="BV1209" s="129"/>
      <c r="BW1209" s="130"/>
      <c r="BX1209" s="131"/>
      <c r="BY1209" s="129"/>
      <c r="BZ1209" s="129"/>
      <c r="CA1209" s="130"/>
      <c r="CB1209" s="131"/>
      <c r="CC1209" s="129"/>
      <c r="CD1209" s="129"/>
      <c r="CE1209" s="130"/>
      <c r="CF1209" s="131"/>
      <c r="CG1209" s="129"/>
      <c r="CH1209" s="129"/>
      <c r="CI1209" s="130"/>
      <c r="CJ1209" s="131"/>
      <c r="CK1209" s="129"/>
      <c r="CL1209" s="129"/>
      <c r="CM1209" s="130"/>
      <c r="CN1209" s="131"/>
      <c r="CO1209" s="129"/>
      <c r="CP1209" s="129"/>
      <c r="CQ1209" s="130"/>
      <c r="CR1209" s="131"/>
      <c r="CS1209" s="129"/>
      <c r="CT1209" s="129"/>
      <c r="CU1209" s="130"/>
      <c r="CV1209" s="131"/>
      <c r="CW1209" s="129"/>
      <c r="CX1209" s="129"/>
      <c r="CY1209" s="130"/>
      <c r="CZ1209" s="131"/>
      <c r="DA1209" s="129"/>
      <c r="DB1209" s="129"/>
      <c r="DC1209" s="130"/>
      <c r="DD1209" s="131"/>
      <c r="DE1209" s="129"/>
      <c r="DF1209" s="129"/>
      <c r="DG1209" s="130"/>
      <c r="DH1209" s="131"/>
      <c r="DI1209" s="129"/>
      <c r="DJ1209" s="129"/>
      <c r="DK1209" s="130"/>
      <c r="DL1209" s="131"/>
      <c r="DM1209" s="129"/>
      <c r="DN1209" s="129"/>
      <c r="DO1209" s="130"/>
      <c r="DP1209" s="131"/>
      <c r="DQ1209" s="129"/>
      <c r="DR1209" s="129"/>
      <c r="DS1209" s="130"/>
      <c r="DT1209" s="131"/>
      <c r="DU1209" s="129"/>
      <c r="DV1209" s="129"/>
      <c r="DW1209" s="130"/>
      <c r="DX1209" s="131"/>
      <c r="DY1209" s="129"/>
      <c r="DZ1209" s="129"/>
      <c r="EA1209" s="130"/>
      <c r="EB1209" s="131"/>
      <c r="EC1209" s="129"/>
      <c r="ED1209" s="129"/>
      <c r="EE1209" s="130"/>
      <c r="EF1209" s="131"/>
      <c r="EG1209" s="129"/>
      <c r="EH1209" s="129"/>
      <c r="EI1209" s="130"/>
      <c r="EJ1209" s="131"/>
      <c r="EK1209" s="129"/>
      <c r="EL1209" s="129"/>
      <c r="EM1209" s="130"/>
      <c r="EN1209" s="131"/>
      <c r="EO1209" s="129"/>
      <c r="EP1209" s="129"/>
      <c r="EQ1209" s="130"/>
      <c r="ER1209" s="131"/>
      <c r="ES1209" s="129"/>
      <c r="ET1209" s="129"/>
      <c r="EU1209" s="130"/>
      <c r="EV1209" s="131"/>
      <c r="EW1209" s="129"/>
      <c r="EX1209" s="129"/>
      <c r="EY1209" s="130"/>
      <c r="EZ1209" s="131"/>
      <c r="FA1209" s="129"/>
      <c r="FB1209" s="129"/>
      <c r="FC1209" s="130"/>
      <c r="FD1209" s="131"/>
      <c r="FE1209" s="129"/>
      <c r="FF1209" s="129"/>
      <c r="FG1209" s="130"/>
      <c r="FH1209" s="131"/>
      <c r="FI1209" s="129"/>
      <c r="FJ1209" s="129"/>
      <c r="FK1209" s="130"/>
      <c r="FL1209" s="131"/>
      <c r="FM1209" s="129"/>
      <c r="FN1209" s="129"/>
      <c r="FO1209" s="130"/>
      <c r="FP1209" s="131"/>
      <c r="FQ1209" s="129"/>
      <c r="FR1209" s="129"/>
      <c r="FS1209" s="130"/>
      <c r="FT1209" s="131"/>
      <c r="FU1209" s="129"/>
      <c r="FV1209" s="129"/>
      <c r="FW1209" s="130"/>
      <c r="FX1209" s="131"/>
      <c r="FY1209" s="129"/>
      <c r="FZ1209" s="129"/>
      <c r="GA1209" s="130"/>
      <c r="GB1209" s="131"/>
      <c r="GC1209" s="129"/>
      <c r="GD1209" s="129"/>
      <c r="GE1209" s="130"/>
      <c r="GF1209" s="131"/>
      <c r="GG1209" s="129"/>
      <c r="GH1209" s="129"/>
      <c r="GI1209" s="130"/>
      <c r="GJ1209" s="131"/>
      <c r="GK1209" s="129"/>
      <c r="GL1209" s="129"/>
      <c r="GM1209" s="130"/>
      <c r="GN1209" s="131"/>
      <c r="GO1209" s="129"/>
      <c r="GP1209" s="129"/>
      <c r="GQ1209" s="130"/>
    </row>
    <row r="1210" spans="1:199" ht="15.75" x14ac:dyDescent="0.25">
      <c r="A1210">
        <f t="shared" si="748"/>
        <v>1</v>
      </c>
      <c r="B1210">
        <f t="shared" si="749"/>
        <v>1900</v>
      </c>
      <c r="D1210" s="129"/>
      <c r="E1210" s="129"/>
      <c r="F1210" s="129"/>
      <c r="G1210" s="130"/>
      <c r="H1210" s="131"/>
      <c r="I1210" s="129"/>
      <c r="J1210" s="129"/>
      <c r="K1210" s="130"/>
      <c r="L1210" s="131"/>
      <c r="M1210" s="129"/>
      <c r="N1210" s="129"/>
      <c r="O1210" s="130"/>
      <c r="P1210" s="131"/>
      <c r="Q1210" s="129"/>
      <c r="R1210" s="129"/>
      <c r="S1210" s="130"/>
      <c r="T1210" s="131"/>
      <c r="U1210" s="129"/>
      <c r="V1210" s="129"/>
      <c r="W1210" s="130"/>
      <c r="X1210" s="131"/>
      <c r="Y1210" s="129"/>
      <c r="Z1210" s="129"/>
      <c r="AA1210" s="130"/>
      <c r="AB1210" s="131"/>
      <c r="AC1210" s="129"/>
      <c r="AD1210" s="129"/>
      <c r="AE1210" s="130"/>
      <c r="AF1210" s="131"/>
      <c r="AG1210" s="129"/>
      <c r="AH1210" s="129"/>
      <c r="AI1210" s="130"/>
      <c r="AJ1210" s="131"/>
      <c r="AK1210" s="129"/>
      <c r="AL1210" s="129"/>
      <c r="AM1210" s="130"/>
      <c r="AN1210" s="131"/>
      <c r="AO1210" s="129"/>
      <c r="AP1210" s="129"/>
      <c r="AQ1210" s="130"/>
      <c r="AR1210" s="131"/>
      <c r="AS1210" s="129"/>
      <c r="AT1210" s="129"/>
      <c r="AU1210" s="130"/>
      <c r="AV1210" s="131"/>
      <c r="AW1210" s="129"/>
      <c r="AX1210" s="129"/>
      <c r="AY1210" s="130"/>
      <c r="AZ1210" s="131"/>
      <c r="BA1210" s="129"/>
      <c r="BB1210" s="129"/>
      <c r="BC1210" s="130"/>
      <c r="BD1210" s="131"/>
      <c r="BE1210" s="129"/>
      <c r="BF1210" s="129"/>
      <c r="BG1210" s="130"/>
      <c r="BH1210" s="131"/>
      <c r="BI1210" s="129"/>
      <c r="BJ1210" s="129"/>
      <c r="BK1210" s="130"/>
      <c r="BL1210" s="131"/>
      <c r="BM1210" s="129"/>
      <c r="BN1210" s="129"/>
      <c r="BO1210" s="130"/>
      <c r="BP1210" s="131"/>
      <c r="BQ1210" s="129"/>
      <c r="BR1210" s="129"/>
      <c r="BS1210" s="130"/>
      <c r="BT1210" s="131"/>
      <c r="BU1210" s="129"/>
      <c r="BV1210" s="129"/>
      <c r="BW1210" s="130"/>
      <c r="BX1210" s="131"/>
      <c r="BY1210" s="129"/>
      <c r="BZ1210" s="129"/>
      <c r="CA1210" s="130"/>
      <c r="CB1210" s="131"/>
      <c r="CC1210" s="129"/>
      <c r="CD1210" s="129"/>
      <c r="CE1210" s="130"/>
      <c r="CF1210" s="131"/>
      <c r="CG1210" s="129"/>
      <c r="CH1210" s="129"/>
      <c r="CI1210" s="130"/>
      <c r="CJ1210" s="131"/>
      <c r="CK1210" s="129"/>
      <c r="CL1210" s="129"/>
      <c r="CM1210" s="130"/>
      <c r="CN1210" s="131"/>
      <c r="CO1210" s="129"/>
      <c r="CP1210" s="129"/>
      <c r="CQ1210" s="130"/>
      <c r="CR1210" s="131"/>
      <c r="CS1210" s="129"/>
      <c r="CT1210" s="129"/>
      <c r="CU1210" s="130"/>
      <c r="CV1210" s="131"/>
      <c r="CW1210" s="129"/>
      <c r="CX1210" s="129"/>
      <c r="CY1210" s="130"/>
      <c r="CZ1210" s="131"/>
      <c r="DA1210" s="129"/>
      <c r="DB1210" s="129"/>
      <c r="DC1210" s="130"/>
      <c r="DD1210" s="131"/>
      <c r="DE1210" s="129"/>
      <c r="DF1210" s="129"/>
      <c r="DG1210" s="130"/>
      <c r="DH1210" s="131"/>
      <c r="DI1210" s="129"/>
      <c r="DJ1210" s="129"/>
      <c r="DK1210" s="130"/>
      <c r="DL1210" s="131"/>
      <c r="DM1210" s="129"/>
      <c r="DN1210" s="129"/>
      <c r="DO1210" s="130"/>
      <c r="DP1210" s="131"/>
      <c r="DQ1210" s="129"/>
      <c r="DR1210" s="129"/>
      <c r="DS1210" s="130"/>
      <c r="DT1210" s="131"/>
      <c r="DU1210" s="129"/>
      <c r="DV1210" s="129"/>
      <c r="DW1210" s="130"/>
      <c r="DX1210" s="131"/>
      <c r="DY1210" s="129"/>
      <c r="DZ1210" s="129"/>
      <c r="EA1210" s="130"/>
      <c r="EB1210" s="131"/>
      <c r="EC1210" s="129"/>
      <c r="ED1210" s="129"/>
      <c r="EE1210" s="130"/>
      <c r="EF1210" s="131"/>
      <c r="EG1210" s="129"/>
      <c r="EH1210" s="129"/>
      <c r="EI1210" s="130"/>
      <c r="EJ1210" s="131"/>
      <c r="EK1210" s="129"/>
      <c r="EL1210" s="129"/>
      <c r="EM1210" s="130"/>
      <c r="EN1210" s="131"/>
      <c r="EO1210" s="129"/>
      <c r="EP1210" s="129"/>
      <c r="EQ1210" s="130"/>
      <c r="ER1210" s="131"/>
      <c r="ES1210" s="129"/>
      <c r="ET1210" s="129"/>
      <c r="EU1210" s="130"/>
      <c r="EV1210" s="131"/>
      <c r="EW1210" s="129"/>
      <c r="EX1210" s="129"/>
      <c r="EY1210" s="130"/>
      <c r="EZ1210" s="131"/>
      <c r="FA1210" s="129"/>
      <c r="FB1210" s="129"/>
      <c r="FC1210" s="130"/>
      <c r="FD1210" s="131"/>
      <c r="FE1210" s="129"/>
      <c r="FF1210" s="129"/>
      <c r="FG1210" s="130"/>
      <c r="FH1210" s="131"/>
      <c r="FI1210" s="129"/>
      <c r="FJ1210" s="129"/>
      <c r="FK1210" s="130"/>
      <c r="FL1210" s="131"/>
      <c r="FM1210" s="129"/>
      <c r="FN1210" s="129"/>
      <c r="FO1210" s="130"/>
      <c r="FP1210" s="131"/>
      <c r="FQ1210" s="129"/>
      <c r="FR1210" s="129"/>
      <c r="FS1210" s="130"/>
      <c r="FT1210" s="131"/>
      <c r="FU1210" s="129"/>
      <c r="FV1210" s="129"/>
      <c r="FW1210" s="130"/>
      <c r="FX1210" s="131"/>
      <c r="FY1210" s="129"/>
      <c r="FZ1210" s="129"/>
      <c r="GA1210" s="130"/>
      <c r="GB1210" s="131"/>
      <c r="GC1210" s="129"/>
      <c r="GD1210" s="129"/>
      <c r="GE1210" s="130"/>
      <c r="GF1210" s="131"/>
      <c r="GG1210" s="129"/>
      <c r="GH1210" s="129"/>
      <c r="GI1210" s="130"/>
      <c r="GJ1210" s="131"/>
      <c r="GK1210" s="129"/>
      <c r="GL1210" s="129"/>
      <c r="GM1210" s="130"/>
      <c r="GN1210" s="131"/>
      <c r="GO1210" s="129"/>
      <c r="GP1210" s="129"/>
      <c r="GQ1210" s="130"/>
    </row>
    <row r="1211" spans="1:199" ht="15.75" x14ac:dyDescent="0.25">
      <c r="A1211">
        <f t="shared" si="748"/>
        <v>1</v>
      </c>
      <c r="B1211">
        <f t="shared" si="749"/>
        <v>1900</v>
      </c>
      <c r="D1211" s="129"/>
      <c r="E1211" s="129"/>
      <c r="F1211" s="129"/>
      <c r="G1211" s="130"/>
      <c r="H1211" s="131"/>
      <c r="I1211" s="129"/>
      <c r="J1211" s="129"/>
      <c r="K1211" s="130"/>
      <c r="L1211" s="131"/>
      <c r="M1211" s="129"/>
      <c r="N1211" s="129"/>
      <c r="O1211" s="130"/>
      <c r="P1211" s="131"/>
      <c r="Q1211" s="129"/>
      <c r="R1211" s="129"/>
      <c r="S1211" s="130"/>
      <c r="T1211" s="131"/>
      <c r="U1211" s="129"/>
      <c r="V1211" s="129"/>
      <c r="W1211" s="130"/>
      <c r="X1211" s="131"/>
      <c r="Y1211" s="129"/>
      <c r="Z1211" s="129"/>
      <c r="AA1211" s="130"/>
      <c r="AB1211" s="131"/>
      <c r="AC1211" s="129"/>
      <c r="AD1211" s="129"/>
      <c r="AE1211" s="130"/>
      <c r="AF1211" s="131"/>
      <c r="AG1211" s="129"/>
      <c r="AH1211" s="129"/>
      <c r="AI1211" s="130"/>
      <c r="AJ1211" s="131"/>
      <c r="AK1211" s="129"/>
      <c r="AL1211" s="129"/>
      <c r="AM1211" s="130"/>
      <c r="AN1211" s="131"/>
      <c r="AO1211" s="129"/>
      <c r="AP1211" s="129"/>
      <c r="AQ1211" s="130"/>
      <c r="AR1211" s="131"/>
      <c r="AS1211" s="129"/>
      <c r="AT1211" s="129"/>
      <c r="AU1211" s="130"/>
      <c r="AV1211" s="131"/>
      <c r="AW1211" s="129"/>
      <c r="AX1211" s="129"/>
      <c r="AY1211" s="130"/>
      <c r="AZ1211" s="131"/>
      <c r="BA1211" s="129"/>
      <c r="BB1211" s="129"/>
      <c r="BC1211" s="130"/>
      <c r="BD1211" s="131"/>
      <c r="BE1211" s="129"/>
      <c r="BF1211" s="129"/>
      <c r="BG1211" s="130"/>
      <c r="BH1211" s="131"/>
      <c r="BI1211" s="129"/>
      <c r="BJ1211" s="129"/>
      <c r="BK1211" s="130"/>
      <c r="BL1211" s="131"/>
      <c r="BM1211" s="129"/>
      <c r="BN1211" s="129"/>
      <c r="BO1211" s="130"/>
      <c r="BP1211" s="131"/>
      <c r="BQ1211" s="129"/>
      <c r="BR1211" s="129"/>
      <c r="BS1211" s="130"/>
      <c r="BT1211" s="131"/>
      <c r="BU1211" s="129"/>
      <c r="BV1211" s="129"/>
      <c r="BW1211" s="130"/>
      <c r="BX1211" s="131"/>
      <c r="BY1211" s="129"/>
      <c r="BZ1211" s="129"/>
      <c r="CA1211" s="130"/>
      <c r="CB1211" s="131"/>
      <c r="CC1211" s="129"/>
      <c r="CD1211" s="129"/>
      <c r="CE1211" s="130"/>
      <c r="CF1211" s="131"/>
      <c r="CG1211" s="129"/>
      <c r="CH1211" s="129"/>
      <c r="CI1211" s="130"/>
      <c r="CJ1211" s="131"/>
      <c r="CK1211" s="129"/>
      <c r="CL1211" s="129"/>
      <c r="CM1211" s="130"/>
      <c r="CN1211" s="131"/>
      <c r="CO1211" s="129"/>
      <c r="CP1211" s="129"/>
      <c r="CQ1211" s="130"/>
      <c r="CR1211" s="131"/>
      <c r="CS1211" s="129"/>
      <c r="CT1211" s="129"/>
      <c r="CU1211" s="130"/>
      <c r="CV1211" s="131"/>
      <c r="CW1211" s="129"/>
      <c r="CX1211" s="129"/>
      <c r="CY1211" s="130"/>
      <c r="CZ1211" s="131"/>
      <c r="DA1211" s="129"/>
      <c r="DB1211" s="129"/>
      <c r="DC1211" s="130"/>
      <c r="DD1211" s="131"/>
      <c r="DE1211" s="129"/>
      <c r="DF1211" s="129"/>
      <c r="DG1211" s="130"/>
      <c r="DH1211" s="131"/>
      <c r="DI1211" s="129"/>
      <c r="DJ1211" s="129"/>
      <c r="DK1211" s="130"/>
      <c r="DL1211" s="131"/>
      <c r="DM1211" s="129"/>
      <c r="DN1211" s="129"/>
      <c r="DO1211" s="130"/>
      <c r="DP1211" s="131"/>
      <c r="DQ1211" s="129"/>
      <c r="DR1211" s="129"/>
      <c r="DS1211" s="130"/>
      <c r="DT1211" s="131"/>
      <c r="DU1211" s="129"/>
      <c r="DV1211" s="129"/>
      <c r="DW1211" s="130"/>
      <c r="DX1211" s="131"/>
      <c r="DY1211" s="129"/>
      <c r="DZ1211" s="129"/>
      <c r="EA1211" s="130"/>
      <c r="EB1211" s="131"/>
      <c r="EC1211" s="129"/>
      <c r="ED1211" s="129"/>
      <c r="EE1211" s="130"/>
      <c r="EF1211" s="131"/>
      <c r="EG1211" s="129"/>
      <c r="EH1211" s="129"/>
      <c r="EI1211" s="130"/>
      <c r="EJ1211" s="131"/>
      <c r="EK1211" s="129"/>
      <c r="EL1211" s="129"/>
      <c r="EM1211" s="130"/>
      <c r="EN1211" s="131"/>
      <c r="EO1211" s="129"/>
      <c r="EP1211" s="129"/>
      <c r="EQ1211" s="130"/>
      <c r="ER1211" s="131"/>
      <c r="ES1211" s="129"/>
      <c r="ET1211" s="129"/>
      <c r="EU1211" s="130"/>
      <c r="EV1211" s="131"/>
      <c r="EW1211" s="129"/>
      <c r="EX1211" s="129"/>
      <c r="EY1211" s="130"/>
      <c r="EZ1211" s="131"/>
      <c r="FA1211" s="129"/>
      <c r="FB1211" s="129"/>
      <c r="FC1211" s="130"/>
      <c r="FD1211" s="131"/>
      <c r="FE1211" s="129"/>
      <c r="FF1211" s="129"/>
      <c r="FG1211" s="130"/>
      <c r="FH1211" s="131"/>
      <c r="FI1211" s="129"/>
      <c r="FJ1211" s="129"/>
      <c r="FK1211" s="130"/>
      <c r="FL1211" s="131"/>
      <c r="FM1211" s="129"/>
      <c r="FN1211" s="129"/>
      <c r="FO1211" s="130"/>
      <c r="FP1211" s="131"/>
      <c r="FQ1211" s="129"/>
      <c r="FR1211" s="129"/>
      <c r="FS1211" s="130"/>
      <c r="FT1211" s="131"/>
      <c r="FU1211" s="129"/>
      <c r="FV1211" s="129"/>
      <c r="FW1211" s="130"/>
      <c r="FX1211" s="131"/>
      <c r="FY1211" s="129"/>
      <c r="FZ1211" s="129"/>
      <c r="GA1211" s="130"/>
      <c r="GB1211" s="131"/>
      <c r="GC1211" s="129"/>
      <c r="GD1211" s="129"/>
      <c r="GE1211" s="130"/>
      <c r="GF1211" s="131"/>
      <c r="GG1211" s="129"/>
      <c r="GH1211" s="129"/>
      <c r="GI1211" s="130"/>
      <c r="GJ1211" s="131"/>
      <c r="GK1211" s="129"/>
      <c r="GL1211" s="129"/>
      <c r="GM1211" s="130"/>
      <c r="GN1211" s="131"/>
      <c r="GO1211" s="129"/>
      <c r="GP1211" s="129"/>
      <c r="GQ1211" s="130"/>
    </row>
    <row r="1212" spans="1:199" ht="15.75" x14ac:dyDescent="0.25">
      <c r="A1212">
        <f t="shared" si="748"/>
        <v>1</v>
      </c>
      <c r="B1212">
        <f t="shared" si="749"/>
        <v>1900</v>
      </c>
      <c r="D1212" s="129"/>
      <c r="E1212" s="129"/>
      <c r="F1212" s="129"/>
      <c r="G1212" s="130"/>
      <c r="H1212" s="131"/>
      <c r="I1212" s="129"/>
      <c r="J1212" s="129"/>
      <c r="K1212" s="130"/>
      <c r="L1212" s="131"/>
      <c r="M1212" s="129"/>
      <c r="N1212" s="129"/>
      <c r="O1212" s="130"/>
      <c r="P1212" s="131"/>
      <c r="Q1212" s="129"/>
      <c r="R1212" s="129"/>
      <c r="S1212" s="130"/>
      <c r="T1212" s="131"/>
      <c r="U1212" s="129"/>
      <c r="V1212" s="129"/>
      <c r="W1212" s="130"/>
      <c r="X1212" s="131"/>
      <c r="Y1212" s="129"/>
      <c r="Z1212" s="129"/>
      <c r="AA1212" s="130"/>
      <c r="AB1212" s="131"/>
      <c r="AC1212" s="129"/>
      <c r="AD1212" s="129"/>
      <c r="AE1212" s="130"/>
      <c r="AF1212" s="131"/>
      <c r="AG1212" s="129"/>
      <c r="AH1212" s="129"/>
      <c r="AI1212" s="130"/>
      <c r="AJ1212" s="131"/>
      <c r="AK1212" s="129"/>
      <c r="AL1212" s="129"/>
      <c r="AM1212" s="130"/>
      <c r="AN1212" s="131"/>
      <c r="AO1212" s="129"/>
      <c r="AP1212" s="129"/>
      <c r="AQ1212" s="130"/>
      <c r="AR1212" s="131"/>
      <c r="AS1212" s="129"/>
      <c r="AT1212" s="129"/>
      <c r="AU1212" s="130"/>
      <c r="AV1212" s="131"/>
      <c r="AW1212" s="129"/>
      <c r="AX1212" s="129"/>
      <c r="AY1212" s="130"/>
      <c r="AZ1212" s="131"/>
      <c r="BA1212" s="129"/>
      <c r="BB1212" s="129"/>
      <c r="BC1212" s="130"/>
      <c r="BD1212" s="131"/>
      <c r="BE1212" s="129"/>
      <c r="BF1212" s="129"/>
      <c r="BG1212" s="130"/>
      <c r="BH1212" s="131"/>
      <c r="BI1212" s="129"/>
      <c r="BJ1212" s="129"/>
      <c r="BK1212" s="130"/>
      <c r="BL1212" s="131"/>
      <c r="BM1212" s="129"/>
      <c r="BN1212" s="129"/>
      <c r="BO1212" s="130"/>
      <c r="BP1212" s="131"/>
      <c r="BQ1212" s="129"/>
      <c r="BR1212" s="129"/>
      <c r="BS1212" s="130"/>
      <c r="BT1212" s="131"/>
      <c r="BU1212" s="129"/>
      <c r="BV1212" s="129"/>
      <c r="BW1212" s="130"/>
      <c r="BX1212" s="131"/>
      <c r="BY1212" s="129"/>
      <c r="BZ1212" s="129"/>
      <c r="CA1212" s="130"/>
      <c r="CB1212" s="131"/>
      <c r="CC1212" s="129"/>
      <c r="CD1212" s="129"/>
      <c r="CE1212" s="130"/>
      <c r="CF1212" s="131"/>
      <c r="CG1212" s="129"/>
      <c r="CH1212" s="129"/>
      <c r="CI1212" s="130"/>
      <c r="CJ1212" s="131"/>
      <c r="CK1212" s="129"/>
      <c r="CL1212" s="129"/>
      <c r="CM1212" s="130"/>
      <c r="CN1212" s="131"/>
      <c r="CO1212" s="129"/>
      <c r="CP1212" s="129"/>
      <c r="CQ1212" s="130"/>
      <c r="CR1212" s="131"/>
      <c r="CS1212" s="129"/>
      <c r="CT1212" s="129"/>
      <c r="CU1212" s="130"/>
      <c r="CV1212" s="131"/>
      <c r="CW1212" s="129"/>
      <c r="CX1212" s="129"/>
      <c r="CY1212" s="130"/>
      <c r="CZ1212" s="131"/>
      <c r="DA1212" s="129"/>
      <c r="DB1212" s="129"/>
      <c r="DC1212" s="130"/>
      <c r="DD1212" s="131"/>
      <c r="DE1212" s="129"/>
      <c r="DF1212" s="129"/>
      <c r="DG1212" s="130"/>
      <c r="DH1212" s="131"/>
      <c r="DI1212" s="129"/>
      <c r="DJ1212" s="129"/>
      <c r="DK1212" s="130"/>
      <c r="DL1212" s="131"/>
      <c r="DM1212" s="129"/>
      <c r="DN1212" s="129"/>
      <c r="DO1212" s="130"/>
      <c r="DP1212" s="131"/>
      <c r="DQ1212" s="129"/>
      <c r="DR1212" s="129"/>
      <c r="DS1212" s="130"/>
      <c r="DT1212" s="131"/>
      <c r="DU1212" s="129"/>
      <c r="DV1212" s="129"/>
      <c r="DW1212" s="130"/>
      <c r="DX1212" s="131"/>
      <c r="DY1212" s="129"/>
      <c r="DZ1212" s="129"/>
      <c r="EA1212" s="130"/>
      <c r="EB1212" s="131"/>
      <c r="EC1212" s="129"/>
      <c r="ED1212" s="129"/>
      <c r="EE1212" s="130"/>
      <c r="EF1212" s="131"/>
      <c r="EG1212" s="129"/>
      <c r="EH1212" s="129"/>
      <c r="EI1212" s="130"/>
      <c r="EJ1212" s="131"/>
      <c r="EK1212" s="129"/>
      <c r="EL1212" s="129"/>
      <c r="EM1212" s="130"/>
      <c r="EN1212" s="131"/>
      <c r="EO1212" s="129"/>
      <c r="EP1212" s="129"/>
      <c r="EQ1212" s="130"/>
      <c r="ER1212" s="131"/>
      <c r="ES1212" s="129"/>
      <c r="ET1212" s="129"/>
      <c r="EU1212" s="130"/>
      <c r="EV1212" s="131"/>
      <c r="EW1212" s="129"/>
      <c r="EX1212" s="129"/>
      <c r="EY1212" s="130"/>
      <c r="EZ1212" s="131"/>
      <c r="FA1212" s="129"/>
      <c r="FB1212" s="129"/>
      <c r="FC1212" s="130"/>
      <c r="FD1212" s="131"/>
      <c r="FE1212" s="129"/>
      <c r="FF1212" s="129"/>
      <c r="FG1212" s="130"/>
      <c r="FH1212" s="131"/>
      <c r="FI1212" s="129"/>
      <c r="FJ1212" s="129"/>
      <c r="FK1212" s="130"/>
      <c r="FL1212" s="131"/>
      <c r="FM1212" s="129"/>
      <c r="FN1212" s="129"/>
      <c r="FO1212" s="130"/>
      <c r="FP1212" s="131"/>
      <c r="FQ1212" s="129"/>
      <c r="FR1212" s="129"/>
      <c r="FS1212" s="130"/>
      <c r="FT1212" s="131"/>
      <c r="FU1212" s="129"/>
      <c r="FV1212" s="129"/>
      <c r="FW1212" s="130"/>
      <c r="FX1212" s="131"/>
      <c r="FY1212" s="129"/>
      <c r="FZ1212" s="129"/>
      <c r="GA1212" s="130"/>
      <c r="GB1212" s="131"/>
      <c r="GC1212" s="129"/>
      <c r="GD1212" s="129"/>
      <c r="GE1212" s="130"/>
      <c r="GF1212" s="131"/>
      <c r="GG1212" s="129"/>
      <c r="GH1212" s="129"/>
      <c r="GI1212" s="130"/>
      <c r="GJ1212" s="131"/>
      <c r="GK1212" s="129"/>
      <c r="GL1212" s="129"/>
      <c r="GM1212" s="130"/>
      <c r="GN1212" s="131"/>
      <c r="GO1212" s="129"/>
      <c r="GP1212" s="129"/>
      <c r="GQ1212" s="130"/>
    </row>
    <row r="1213" spans="1:199" ht="15.75" x14ac:dyDescent="0.25">
      <c r="A1213">
        <f t="shared" si="748"/>
        <v>1</v>
      </c>
      <c r="B1213">
        <f t="shared" si="749"/>
        <v>1900</v>
      </c>
      <c r="D1213" s="129"/>
      <c r="E1213" s="129"/>
      <c r="F1213" s="129"/>
      <c r="G1213" s="130"/>
      <c r="H1213" s="131"/>
      <c r="I1213" s="129"/>
      <c r="J1213" s="129"/>
      <c r="K1213" s="130"/>
      <c r="L1213" s="131"/>
      <c r="M1213" s="129"/>
      <c r="N1213" s="129"/>
      <c r="O1213" s="130"/>
      <c r="P1213" s="131"/>
      <c r="Q1213" s="129"/>
      <c r="R1213" s="129"/>
      <c r="S1213" s="130"/>
      <c r="T1213" s="131"/>
      <c r="U1213" s="129"/>
      <c r="V1213" s="129"/>
      <c r="W1213" s="130"/>
      <c r="X1213" s="131"/>
      <c r="Y1213" s="129"/>
      <c r="Z1213" s="129"/>
      <c r="AA1213" s="130"/>
      <c r="AB1213" s="131"/>
      <c r="AC1213" s="129"/>
      <c r="AD1213" s="129"/>
      <c r="AE1213" s="130"/>
      <c r="AF1213" s="131"/>
      <c r="AG1213" s="129"/>
      <c r="AH1213" s="129"/>
      <c r="AI1213" s="130"/>
      <c r="AJ1213" s="131"/>
      <c r="AK1213" s="129"/>
      <c r="AL1213" s="129"/>
      <c r="AM1213" s="130"/>
      <c r="AN1213" s="131"/>
      <c r="AO1213" s="129"/>
      <c r="AP1213" s="129"/>
      <c r="AQ1213" s="130"/>
      <c r="AR1213" s="131"/>
      <c r="AS1213" s="129"/>
      <c r="AT1213" s="129"/>
      <c r="AU1213" s="130"/>
      <c r="AV1213" s="131"/>
      <c r="AW1213" s="129"/>
      <c r="AX1213" s="129"/>
      <c r="AY1213" s="130"/>
      <c r="AZ1213" s="131"/>
      <c r="BA1213" s="129"/>
      <c r="BB1213" s="129"/>
      <c r="BC1213" s="130"/>
      <c r="BD1213" s="131"/>
      <c r="BE1213" s="129"/>
      <c r="BF1213" s="129"/>
      <c r="BG1213" s="130"/>
      <c r="BH1213" s="131"/>
      <c r="BI1213" s="129"/>
      <c r="BJ1213" s="129"/>
      <c r="BK1213" s="130"/>
      <c r="BL1213" s="131"/>
      <c r="BM1213" s="129"/>
      <c r="BN1213" s="129"/>
      <c r="BO1213" s="130"/>
      <c r="BP1213" s="131"/>
      <c r="BQ1213" s="129"/>
      <c r="BR1213" s="129"/>
      <c r="BS1213" s="130"/>
      <c r="BT1213" s="131"/>
      <c r="BU1213" s="129"/>
      <c r="BV1213" s="129"/>
      <c r="BW1213" s="130"/>
      <c r="BX1213" s="131"/>
      <c r="BY1213" s="129"/>
      <c r="BZ1213" s="129"/>
      <c r="CA1213" s="130"/>
      <c r="CB1213" s="131"/>
      <c r="CC1213" s="129"/>
      <c r="CD1213" s="129"/>
      <c r="CE1213" s="130"/>
      <c r="CF1213" s="131"/>
      <c r="CG1213" s="129"/>
      <c r="CH1213" s="129"/>
      <c r="CI1213" s="130"/>
      <c r="CJ1213" s="131"/>
      <c r="CK1213" s="129"/>
      <c r="CL1213" s="129"/>
      <c r="CM1213" s="130"/>
      <c r="CN1213" s="131"/>
      <c r="CO1213" s="129"/>
      <c r="CP1213" s="129"/>
      <c r="CQ1213" s="130"/>
      <c r="CR1213" s="131"/>
      <c r="CS1213" s="129"/>
      <c r="CT1213" s="129"/>
      <c r="CU1213" s="130"/>
      <c r="CV1213" s="131"/>
      <c r="CW1213" s="129"/>
      <c r="CX1213" s="129"/>
      <c r="CY1213" s="130"/>
      <c r="CZ1213" s="131"/>
      <c r="DA1213" s="129"/>
      <c r="DB1213" s="129"/>
      <c r="DC1213" s="130"/>
      <c r="DD1213" s="131"/>
      <c r="DE1213" s="129"/>
      <c r="DF1213" s="129"/>
      <c r="DG1213" s="130"/>
      <c r="DH1213" s="131"/>
      <c r="DI1213" s="129"/>
      <c r="DJ1213" s="129"/>
      <c r="DK1213" s="130"/>
      <c r="DL1213" s="131"/>
      <c r="DM1213" s="129"/>
      <c r="DN1213" s="129"/>
      <c r="DO1213" s="130"/>
      <c r="DP1213" s="131"/>
      <c r="DQ1213" s="129"/>
      <c r="DR1213" s="129"/>
      <c r="DS1213" s="130"/>
      <c r="DT1213" s="131"/>
      <c r="DU1213" s="129"/>
      <c r="DV1213" s="129"/>
      <c r="DW1213" s="130"/>
      <c r="DX1213" s="131"/>
      <c r="DY1213" s="129"/>
      <c r="DZ1213" s="129"/>
      <c r="EA1213" s="130"/>
      <c r="EB1213" s="131"/>
      <c r="EC1213" s="129"/>
      <c r="ED1213" s="129"/>
      <c r="EE1213" s="130"/>
      <c r="EF1213" s="131"/>
      <c r="EG1213" s="129"/>
      <c r="EH1213" s="129"/>
      <c r="EI1213" s="130"/>
      <c r="EJ1213" s="131"/>
      <c r="EK1213" s="129"/>
      <c r="EL1213" s="129"/>
      <c r="EM1213" s="130"/>
      <c r="EN1213" s="131"/>
      <c r="EO1213" s="129"/>
      <c r="EP1213" s="129"/>
      <c r="EQ1213" s="130"/>
      <c r="ER1213" s="131"/>
      <c r="ES1213" s="129"/>
      <c r="ET1213" s="129"/>
      <c r="EU1213" s="130"/>
      <c r="EV1213" s="131"/>
      <c r="EW1213" s="129"/>
      <c r="EX1213" s="129"/>
      <c r="EY1213" s="130"/>
      <c r="EZ1213" s="131"/>
      <c r="FA1213" s="129"/>
      <c r="FB1213" s="129"/>
      <c r="FC1213" s="130"/>
      <c r="FD1213" s="131"/>
      <c r="FE1213" s="129"/>
      <c r="FF1213" s="129"/>
      <c r="FG1213" s="130"/>
      <c r="FH1213" s="131"/>
      <c r="FI1213" s="129"/>
      <c r="FJ1213" s="129"/>
      <c r="FK1213" s="130"/>
      <c r="FL1213" s="131"/>
      <c r="FM1213" s="129"/>
      <c r="FN1213" s="129"/>
      <c r="FO1213" s="130"/>
      <c r="FP1213" s="131"/>
      <c r="FQ1213" s="129"/>
      <c r="FR1213" s="129"/>
      <c r="FS1213" s="130"/>
      <c r="FT1213" s="131"/>
      <c r="FU1213" s="129"/>
      <c r="FV1213" s="129"/>
      <c r="FW1213" s="130"/>
      <c r="FX1213" s="131"/>
      <c r="FY1213" s="129"/>
      <c r="FZ1213" s="129"/>
      <c r="GA1213" s="130"/>
      <c r="GB1213" s="131"/>
      <c r="GC1213" s="129"/>
      <c r="GD1213" s="129"/>
      <c r="GE1213" s="130"/>
      <c r="GF1213" s="131"/>
      <c r="GG1213" s="129"/>
      <c r="GH1213" s="129"/>
      <c r="GI1213" s="130"/>
      <c r="GJ1213" s="131"/>
      <c r="GK1213" s="129"/>
      <c r="GL1213" s="129"/>
      <c r="GM1213" s="130"/>
      <c r="GN1213" s="131"/>
      <c r="GO1213" s="129"/>
      <c r="GP1213" s="129"/>
      <c r="GQ1213" s="130"/>
    </row>
    <row r="1214" spans="1:199" ht="15.75" x14ac:dyDescent="0.25">
      <c r="A1214">
        <f t="shared" si="748"/>
        <v>1</v>
      </c>
      <c r="B1214">
        <f t="shared" si="749"/>
        <v>1900</v>
      </c>
      <c r="D1214" s="129"/>
      <c r="E1214" s="129"/>
      <c r="F1214" s="129"/>
      <c r="G1214" s="130"/>
      <c r="H1214" s="131"/>
      <c r="I1214" s="129"/>
      <c r="J1214" s="129"/>
      <c r="K1214" s="130"/>
      <c r="L1214" s="131"/>
      <c r="M1214" s="129"/>
      <c r="N1214" s="129"/>
      <c r="O1214" s="130"/>
      <c r="P1214" s="131"/>
      <c r="Q1214" s="129"/>
      <c r="R1214" s="129"/>
      <c r="S1214" s="130"/>
      <c r="T1214" s="131"/>
      <c r="U1214" s="129"/>
      <c r="V1214" s="129"/>
      <c r="W1214" s="130"/>
      <c r="X1214" s="131"/>
      <c r="Y1214" s="129"/>
      <c r="Z1214" s="129"/>
      <c r="AA1214" s="130"/>
      <c r="AB1214" s="131"/>
      <c r="AC1214" s="129"/>
      <c r="AD1214" s="129"/>
      <c r="AE1214" s="130"/>
      <c r="AF1214" s="131"/>
      <c r="AG1214" s="129"/>
      <c r="AH1214" s="129"/>
      <c r="AI1214" s="130"/>
      <c r="AJ1214" s="131"/>
      <c r="AK1214" s="129"/>
      <c r="AL1214" s="129"/>
      <c r="AM1214" s="130"/>
      <c r="AN1214" s="131"/>
      <c r="AO1214" s="129"/>
      <c r="AP1214" s="129"/>
      <c r="AQ1214" s="130"/>
      <c r="AR1214" s="131"/>
      <c r="AS1214" s="129"/>
      <c r="AT1214" s="129"/>
      <c r="AU1214" s="130"/>
      <c r="AV1214" s="131"/>
      <c r="AW1214" s="129"/>
      <c r="AX1214" s="129"/>
      <c r="AY1214" s="130"/>
      <c r="AZ1214" s="131"/>
      <c r="BA1214" s="129"/>
      <c r="BB1214" s="129"/>
      <c r="BC1214" s="130"/>
      <c r="BD1214" s="131"/>
      <c r="BE1214" s="129"/>
      <c r="BF1214" s="129"/>
      <c r="BG1214" s="130"/>
      <c r="BH1214" s="131"/>
      <c r="BI1214" s="129"/>
      <c r="BJ1214" s="129"/>
      <c r="BK1214" s="130"/>
      <c r="BL1214" s="131"/>
      <c r="BM1214" s="129"/>
      <c r="BN1214" s="129"/>
      <c r="BO1214" s="130"/>
      <c r="BP1214" s="131"/>
      <c r="BQ1214" s="129"/>
      <c r="BR1214" s="129"/>
      <c r="BS1214" s="130"/>
      <c r="BT1214" s="131"/>
      <c r="BU1214" s="129"/>
      <c r="BV1214" s="129"/>
      <c r="BW1214" s="130"/>
      <c r="BX1214" s="131"/>
      <c r="BY1214" s="129"/>
      <c r="BZ1214" s="129"/>
      <c r="CA1214" s="130"/>
      <c r="CB1214" s="131"/>
      <c r="CC1214" s="129"/>
      <c r="CD1214" s="129"/>
      <c r="CE1214" s="130"/>
      <c r="CF1214" s="131"/>
      <c r="CG1214" s="129"/>
      <c r="CH1214" s="129"/>
      <c r="CI1214" s="130"/>
      <c r="CJ1214" s="131"/>
      <c r="CK1214" s="129"/>
      <c r="CL1214" s="129"/>
      <c r="CM1214" s="130"/>
      <c r="CN1214" s="131"/>
      <c r="CO1214" s="129"/>
      <c r="CP1214" s="129"/>
      <c r="CQ1214" s="130"/>
      <c r="CR1214" s="131"/>
      <c r="CS1214" s="129"/>
      <c r="CT1214" s="129"/>
      <c r="CU1214" s="130"/>
      <c r="CV1214" s="131"/>
      <c r="CW1214" s="129"/>
      <c r="CX1214" s="129"/>
      <c r="CY1214" s="130"/>
      <c r="CZ1214" s="131"/>
      <c r="DA1214" s="129"/>
      <c r="DB1214" s="129"/>
      <c r="DC1214" s="130"/>
      <c r="DD1214" s="131"/>
      <c r="DE1214" s="129"/>
      <c r="DF1214" s="129"/>
      <c r="DG1214" s="130"/>
      <c r="DH1214" s="131"/>
      <c r="DI1214" s="129"/>
      <c r="DJ1214" s="129"/>
      <c r="DK1214" s="130"/>
      <c r="DL1214" s="131"/>
      <c r="DM1214" s="129"/>
      <c r="DN1214" s="129"/>
      <c r="DO1214" s="130"/>
      <c r="DP1214" s="131"/>
      <c r="DQ1214" s="129"/>
      <c r="DR1214" s="129"/>
      <c r="DS1214" s="130"/>
      <c r="DT1214" s="131"/>
      <c r="DU1214" s="129"/>
      <c r="DV1214" s="129"/>
      <c r="DW1214" s="130"/>
      <c r="DX1214" s="131"/>
      <c r="DY1214" s="129"/>
      <c r="DZ1214" s="129"/>
      <c r="EA1214" s="130"/>
      <c r="EB1214" s="131"/>
      <c r="EC1214" s="129"/>
      <c r="ED1214" s="129"/>
      <c r="EE1214" s="130"/>
      <c r="EF1214" s="131"/>
      <c r="EG1214" s="129"/>
      <c r="EH1214" s="129"/>
      <c r="EI1214" s="130"/>
      <c r="EJ1214" s="131"/>
      <c r="EK1214" s="129"/>
      <c r="EL1214" s="129"/>
      <c r="EM1214" s="130"/>
      <c r="EN1214" s="131"/>
      <c r="EO1214" s="129"/>
      <c r="EP1214" s="129"/>
      <c r="EQ1214" s="130"/>
      <c r="ER1214" s="131"/>
      <c r="ES1214" s="129"/>
      <c r="ET1214" s="129"/>
      <c r="EU1214" s="130"/>
      <c r="EV1214" s="131"/>
      <c r="EW1214" s="129"/>
      <c r="EX1214" s="129"/>
      <c r="EY1214" s="130"/>
      <c r="EZ1214" s="131"/>
      <c r="FA1214" s="129"/>
      <c r="FB1214" s="129"/>
      <c r="FC1214" s="130"/>
      <c r="FD1214" s="131"/>
      <c r="FE1214" s="129"/>
      <c r="FF1214" s="129"/>
      <c r="FG1214" s="130"/>
      <c r="FH1214" s="131"/>
      <c r="FI1214" s="129"/>
      <c r="FJ1214" s="129"/>
      <c r="FK1214" s="130"/>
      <c r="FL1214" s="131"/>
      <c r="FM1214" s="129"/>
      <c r="FN1214" s="129"/>
      <c r="FO1214" s="130"/>
      <c r="FP1214" s="131"/>
      <c r="FQ1214" s="129"/>
      <c r="FR1214" s="129"/>
      <c r="FS1214" s="130"/>
      <c r="FT1214" s="131"/>
      <c r="FU1214" s="129"/>
      <c r="FV1214" s="129"/>
      <c r="FW1214" s="130"/>
      <c r="FX1214" s="131"/>
      <c r="FY1214" s="129"/>
      <c r="FZ1214" s="129"/>
      <c r="GA1214" s="130"/>
      <c r="GB1214" s="131"/>
      <c r="GC1214" s="129"/>
      <c r="GD1214" s="129"/>
      <c r="GE1214" s="130"/>
      <c r="GF1214" s="131"/>
      <c r="GG1214" s="129"/>
      <c r="GH1214" s="129"/>
      <c r="GI1214" s="130"/>
      <c r="GJ1214" s="131"/>
      <c r="GK1214" s="129"/>
      <c r="GL1214" s="129"/>
      <c r="GM1214" s="130"/>
      <c r="GN1214" s="131"/>
      <c r="GO1214" s="129"/>
      <c r="GP1214" s="129"/>
      <c r="GQ1214" s="130"/>
    </row>
    <row r="1215" spans="1:199" ht="15.75" x14ac:dyDescent="0.25">
      <c r="A1215">
        <f t="shared" si="748"/>
        <v>1</v>
      </c>
      <c r="B1215">
        <f t="shared" si="749"/>
        <v>1900</v>
      </c>
      <c r="D1215" s="129"/>
      <c r="E1215" s="129"/>
      <c r="F1215" s="129"/>
      <c r="G1215" s="130"/>
      <c r="H1215" s="131"/>
      <c r="I1215" s="129"/>
      <c r="J1215" s="129"/>
      <c r="K1215" s="130"/>
      <c r="L1215" s="131"/>
      <c r="M1215" s="129"/>
      <c r="N1215" s="129"/>
      <c r="O1215" s="130"/>
      <c r="P1215" s="131"/>
      <c r="Q1215" s="129"/>
      <c r="R1215" s="129"/>
      <c r="S1215" s="130"/>
      <c r="T1215" s="131"/>
      <c r="U1215" s="129"/>
      <c r="V1215" s="129"/>
      <c r="W1215" s="130"/>
      <c r="X1215" s="131"/>
      <c r="Y1215" s="129"/>
      <c r="Z1215" s="129"/>
      <c r="AA1215" s="130"/>
      <c r="AB1215" s="131"/>
      <c r="AC1215" s="129"/>
      <c r="AD1215" s="129"/>
      <c r="AE1215" s="130"/>
      <c r="AF1215" s="131"/>
      <c r="AG1215" s="129"/>
      <c r="AH1215" s="129"/>
      <c r="AI1215" s="130"/>
      <c r="AJ1215" s="131"/>
      <c r="AK1215" s="129"/>
      <c r="AL1215" s="129"/>
      <c r="AM1215" s="130"/>
      <c r="AN1215" s="131"/>
      <c r="AO1215" s="129"/>
      <c r="AP1215" s="129"/>
      <c r="AQ1215" s="130"/>
      <c r="AR1215" s="131"/>
      <c r="AS1215" s="129"/>
      <c r="AT1215" s="129"/>
      <c r="AU1215" s="130"/>
      <c r="AV1215" s="131"/>
      <c r="AW1215" s="129"/>
      <c r="AX1215" s="129"/>
      <c r="AY1215" s="130"/>
      <c r="AZ1215" s="131"/>
      <c r="BA1215" s="129"/>
      <c r="BB1215" s="129"/>
      <c r="BC1215" s="130"/>
      <c r="BD1215" s="131"/>
      <c r="BE1215" s="129"/>
      <c r="BF1215" s="129"/>
      <c r="BG1215" s="130"/>
      <c r="BH1215" s="131"/>
      <c r="BI1215" s="129"/>
      <c r="BJ1215" s="129"/>
      <c r="BK1215" s="130"/>
      <c r="BL1215" s="131"/>
      <c r="BM1215" s="129"/>
      <c r="BN1215" s="129"/>
      <c r="BO1215" s="130"/>
      <c r="BP1215" s="131"/>
      <c r="BQ1215" s="129"/>
      <c r="BR1215" s="129"/>
      <c r="BS1215" s="130"/>
      <c r="BT1215" s="131"/>
      <c r="BU1215" s="129"/>
      <c r="BV1215" s="129"/>
      <c r="BW1215" s="130"/>
      <c r="BX1215" s="131"/>
      <c r="BY1215" s="129"/>
      <c r="BZ1215" s="129"/>
      <c r="CA1215" s="130"/>
      <c r="CB1215" s="131"/>
      <c r="CC1215" s="129"/>
      <c r="CD1215" s="129"/>
      <c r="CE1215" s="130"/>
      <c r="CF1215" s="131"/>
      <c r="CG1215" s="129"/>
      <c r="CH1215" s="129"/>
      <c r="CI1215" s="130"/>
      <c r="CJ1215" s="131"/>
      <c r="CK1215" s="129"/>
      <c r="CL1215" s="129"/>
      <c r="CM1215" s="130"/>
      <c r="CN1215" s="131"/>
      <c r="CO1215" s="129"/>
      <c r="CP1215" s="129"/>
      <c r="CQ1215" s="130"/>
      <c r="CR1215" s="131"/>
      <c r="CS1215" s="129"/>
      <c r="CT1215" s="129"/>
      <c r="CU1215" s="130"/>
      <c r="CV1215" s="131"/>
      <c r="CW1215" s="129"/>
      <c r="CX1215" s="129"/>
      <c r="CY1215" s="130"/>
      <c r="CZ1215" s="131"/>
      <c r="DA1215" s="129"/>
      <c r="DB1215" s="129"/>
      <c r="DC1215" s="130"/>
      <c r="DD1215" s="131"/>
      <c r="DE1215" s="129"/>
      <c r="DF1215" s="129"/>
      <c r="DG1215" s="130"/>
      <c r="DH1215" s="131"/>
      <c r="DI1215" s="129"/>
      <c r="DJ1215" s="129"/>
      <c r="DK1215" s="130"/>
      <c r="DL1215" s="131"/>
      <c r="DM1215" s="129"/>
      <c r="DN1215" s="129"/>
      <c r="DO1215" s="130"/>
      <c r="DP1215" s="131"/>
      <c r="DQ1215" s="129"/>
      <c r="DR1215" s="129"/>
      <c r="DS1215" s="130"/>
      <c r="DT1215" s="131"/>
      <c r="DU1215" s="129"/>
      <c r="DV1215" s="129"/>
      <c r="DW1215" s="130"/>
      <c r="DX1215" s="131"/>
      <c r="DY1215" s="129"/>
      <c r="DZ1215" s="129"/>
      <c r="EA1215" s="130"/>
      <c r="EB1215" s="131"/>
      <c r="EC1215" s="129"/>
      <c r="ED1215" s="129"/>
      <c r="EE1215" s="130"/>
      <c r="EF1215" s="131"/>
      <c r="EG1215" s="129"/>
      <c r="EH1215" s="129"/>
      <c r="EI1215" s="130"/>
      <c r="EJ1215" s="131"/>
      <c r="EK1215" s="129"/>
      <c r="EL1215" s="129"/>
      <c r="EM1215" s="130"/>
      <c r="EN1215" s="131"/>
      <c r="EO1215" s="129"/>
      <c r="EP1215" s="129"/>
      <c r="EQ1215" s="130"/>
      <c r="ER1215" s="131"/>
      <c r="ES1215" s="129"/>
      <c r="ET1215" s="129"/>
      <c r="EU1215" s="130"/>
      <c r="EV1215" s="131"/>
      <c r="EW1215" s="129"/>
      <c r="EX1215" s="129"/>
      <c r="EY1215" s="130"/>
      <c r="EZ1215" s="131"/>
      <c r="FA1215" s="129"/>
      <c r="FB1215" s="129"/>
      <c r="FC1215" s="130"/>
      <c r="FD1215" s="131"/>
      <c r="FE1215" s="129"/>
      <c r="FF1215" s="129"/>
      <c r="FG1215" s="130"/>
      <c r="FH1215" s="131"/>
      <c r="FI1215" s="129"/>
      <c r="FJ1215" s="129"/>
      <c r="FK1215" s="130"/>
      <c r="FL1215" s="131"/>
      <c r="FM1215" s="129"/>
      <c r="FN1215" s="129"/>
      <c r="FO1215" s="130"/>
      <c r="FP1215" s="131"/>
      <c r="FQ1215" s="129"/>
      <c r="FR1215" s="129"/>
      <c r="FS1215" s="130"/>
      <c r="FT1215" s="131"/>
      <c r="FU1215" s="129"/>
      <c r="FV1215" s="129"/>
      <c r="FW1215" s="130"/>
      <c r="FX1215" s="131"/>
      <c r="FY1215" s="129"/>
      <c r="FZ1215" s="129"/>
      <c r="GA1215" s="130"/>
      <c r="GB1215" s="131"/>
      <c r="GC1215" s="129"/>
      <c r="GD1215" s="129"/>
      <c r="GE1215" s="130"/>
      <c r="GF1215" s="131"/>
      <c r="GG1215" s="129"/>
      <c r="GH1215" s="129"/>
      <c r="GI1215" s="130"/>
      <c r="GJ1215" s="131"/>
      <c r="GK1215" s="129"/>
      <c r="GL1215" s="129"/>
      <c r="GM1215" s="130"/>
      <c r="GN1215" s="131"/>
      <c r="GO1215" s="129"/>
      <c r="GP1215" s="129"/>
      <c r="GQ1215" s="130"/>
    </row>
    <row r="1216" spans="1:199" ht="15.75" x14ac:dyDescent="0.25">
      <c r="A1216">
        <f t="shared" ref="A1216:A1279" si="750">MONTH(C1216)</f>
        <v>1</v>
      </c>
      <c r="B1216">
        <f t="shared" ref="B1216:B1279" si="751">YEAR(C1216)</f>
        <v>1900</v>
      </c>
      <c r="D1216" s="129"/>
      <c r="E1216" s="129"/>
      <c r="F1216" s="129"/>
      <c r="G1216" s="130"/>
      <c r="H1216" s="131"/>
      <c r="I1216" s="129"/>
      <c r="J1216" s="129"/>
      <c r="K1216" s="130"/>
      <c r="L1216" s="131"/>
      <c r="M1216" s="129"/>
      <c r="N1216" s="129"/>
      <c r="O1216" s="130"/>
      <c r="P1216" s="131"/>
      <c r="Q1216" s="129"/>
      <c r="R1216" s="129"/>
      <c r="S1216" s="130"/>
      <c r="T1216" s="131"/>
      <c r="U1216" s="129"/>
      <c r="V1216" s="129"/>
      <c r="W1216" s="130"/>
      <c r="X1216" s="131"/>
      <c r="Y1216" s="129"/>
      <c r="Z1216" s="129"/>
      <c r="AA1216" s="130"/>
      <c r="AB1216" s="131"/>
      <c r="AC1216" s="129"/>
      <c r="AD1216" s="129"/>
      <c r="AE1216" s="130"/>
      <c r="AF1216" s="131"/>
      <c r="AG1216" s="129"/>
      <c r="AH1216" s="129"/>
      <c r="AI1216" s="130"/>
      <c r="AJ1216" s="131"/>
      <c r="AK1216" s="129"/>
      <c r="AL1216" s="129"/>
      <c r="AM1216" s="130"/>
      <c r="AN1216" s="131"/>
      <c r="AO1216" s="129"/>
      <c r="AP1216" s="129"/>
      <c r="AQ1216" s="130"/>
      <c r="AR1216" s="131"/>
      <c r="AS1216" s="129"/>
      <c r="AT1216" s="129"/>
      <c r="AU1216" s="130"/>
      <c r="AV1216" s="131"/>
      <c r="AW1216" s="129"/>
      <c r="AX1216" s="129"/>
      <c r="AY1216" s="130"/>
      <c r="AZ1216" s="131"/>
      <c r="BA1216" s="129"/>
      <c r="BB1216" s="129"/>
      <c r="BC1216" s="130"/>
      <c r="BD1216" s="131"/>
      <c r="BE1216" s="129"/>
      <c r="BF1216" s="129"/>
      <c r="BG1216" s="130"/>
      <c r="BH1216" s="131"/>
      <c r="BI1216" s="129"/>
      <c r="BJ1216" s="129"/>
      <c r="BK1216" s="130"/>
      <c r="BL1216" s="131"/>
      <c r="BM1216" s="129"/>
      <c r="BN1216" s="129"/>
      <c r="BO1216" s="130"/>
      <c r="BP1216" s="131"/>
      <c r="BQ1216" s="129"/>
      <c r="BR1216" s="129"/>
      <c r="BS1216" s="130"/>
      <c r="BT1216" s="131"/>
      <c r="BU1216" s="129"/>
      <c r="BV1216" s="129"/>
      <c r="BW1216" s="130"/>
      <c r="BX1216" s="131"/>
      <c r="BY1216" s="129"/>
      <c r="BZ1216" s="129"/>
      <c r="CA1216" s="130"/>
      <c r="CB1216" s="131"/>
      <c r="CC1216" s="129"/>
      <c r="CD1216" s="129"/>
      <c r="CE1216" s="130"/>
      <c r="CF1216" s="131"/>
      <c r="CG1216" s="129"/>
      <c r="CH1216" s="129"/>
      <c r="CI1216" s="130"/>
      <c r="CJ1216" s="131"/>
      <c r="CK1216" s="129"/>
      <c r="CL1216" s="129"/>
      <c r="CM1216" s="130"/>
      <c r="CN1216" s="131"/>
      <c r="CO1216" s="129"/>
      <c r="CP1216" s="129"/>
      <c r="CQ1216" s="130"/>
      <c r="CR1216" s="131"/>
      <c r="CS1216" s="129"/>
      <c r="CT1216" s="129"/>
      <c r="CU1216" s="130"/>
      <c r="CV1216" s="131"/>
      <c r="CW1216" s="129"/>
      <c r="CX1216" s="129"/>
      <c r="CY1216" s="130"/>
      <c r="CZ1216" s="131"/>
      <c r="DA1216" s="129"/>
      <c r="DB1216" s="129"/>
      <c r="DC1216" s="130"/>
      <c r="DD1216" s="131"/>
      <c r="DE1216" s="129"/>
      <c r="DF1216" s="129"/>
      <c r="DG1216" s="130"/>
      <c r="DH1216" s="131"/>
      <c r="DI1216" s="129"/>
      <c r="DJ1216" s="129"/>
      <c r="DK1216" s="130"/>
      <c r="DL1216" s="131"/>
      <c r="DM1216" s="129"/>
      <c r="DN1216" s="129"/>
      <c r="DO1216" s="130"/>
      <c r="DP1216" s="131"/>
      <c r="DQ1216" s="129"/>
      <c r="DR1216" s="129"/>
      <c r="DS1216" s="130"/>
      <c r="DT1216" s="131"/>
      <c r="DU1216" s="129"/>
      <c r="DV1216" s="129"/>
      <c r="DW1216" s="130"/>
      <c r="DX1216" s="131"/>
      <c r="DY1216" s="129"/>
      <c r="DZ1216" s="129"/>
      <c r="EA1216" s="130"/>
      <c r="EB1216" s="131"/>
      <c r="EC1216" s="129"/>
      <c r="ED1216" s="129"/>
      <c r="EE1216" s="130"/>
      <c r="EF1216" s="131"/>
      <c r="EG1216" s="129"/>
      <c r="EH1216" s="129"/>
      <c r="EI1216" s="130"/>
      <c r="EJ1216" s="131"/>
      <c r="EK1216" s="129"/>
      <c r="EL1216" s="129"/>
      <c r="EM1216" s="130"/>
      <c r="EN1216" s="131"/>
      <c r="EO1216" s="129"/>
      <c r="EP1216" s="129"/>
      <c r="EQ1216" s="130"/>
      <c r="ER1216" s="131"/>
      <c r="ES1216" s="129"/>
      <c r="ET1216" s="129"/>
      <c r="EU1216" s="130"/>
      <c r="EV1216" s="131"/>
      <c r="EW1216" s="129"/>
      <c r="EX1216" s="129"/>
      <c r="EY1216" s="130"/>
      <c r="EZ1216" s="131"/>
      <c r="FA1216" s="129"/>
      <c r="FB1216" s="129"/>
      <c r="FC1216" s="130"/>
      <c r="FD1216" s="131"/>
      <c r="FE1216" s="129"/>
      <c r="FF1216" s="129"/>
      <c r="FG1216" s="130"/>
      <c r="FH1216" s="131"/>
      <c r="FI1216" s="129"/>
      <c r="FJ1216" s="129"/>
      <c r="FK1216" s="130"/>
      <c r="FL1216" s="131"/>
      <c r="FM1216" s="129"/>
      <c r="FN1216" s="129"/>
      <c r="FO1216" s="130"/>
      <c r="FP1216" s="131"/>
      <c r="FQ1216" s="129"/>
      <c r="FR1216" s="129"/>
      <c r="FS1216" s="130"/>
      <c r="FT1216" s="131"/>
      <c r="FU1216" s="129"/>
      <c r="FV1216" s="129"/>
      <c r="FW1216" s="130"/>
      <c r="FX1216" s="131"/>
      <c r="FY1216" s="129"/>
      <c r="FZ1216" s="129"/>
      <c r="GA1216" s="130"/>
      <c r="GB1216" s="131"/>
      <c r="GC1216" s="129"/>
      <c r="GD1216" s="129"/>
      <c r="GE1216" s="130"/>
      <c r="GF1216" s="131"/>
      <c r="GG1216" s="129"/>
      <c r="GH1216" s="129"/>
      <c r="GI1216" s="130"/>
      <c r="GJ1216" s="131"/>
      <c r="GK1216" s="129"/>
      <c r="GL1216" s="129"/>
      <c r="GM1216" s="130"/>
      <c r="GN1216" s="131"/>
      <c r="GO1216" s="129"/>
      <c r="GP1216" s="129"/>
      <c r="GQ1216" s="130"/>
    </row>
    <row r="1217" spans="1:199" ht="15.75" x14ac:dyDescent="0.25">
      <c r="A1217">
        <f t="shared" si="750"/>
        <v>1</v>
      </c>
      <c r="B1217">
        <f t="shared" si="751"/>
        <v>1900</v>
      </c>
      <c r="D1217" s="129"/>
      <c r="E1217" s="129"/>
      <c r="F1217" s="129"/>
      <c r="G1217" s="130"/>
      <c r="H1217" s="131"/>
      <c r="I1217" s="129"/>
      <c r="J1217" s="129"/>
      <c r="K1217" s="130"/>
      <c r="L1217" s="131"/>
      <c r="M1217" s="129"/>
      <c r="N1217" s="129"/>
      <c r="O1217" s="130"/>
      <c r="P1217" s="131"/>
      <c r="Q1217" s="129"/>
      <c r="R1217" s="129"/>
      <c r="S1217" s="130"/>
      <c r="T1217" s="131"/>
      <c r="U1217" s="129"/>
      <c r="V1217" s="129"/>
      <c r="W1217" s="130"/>
      <c r="X1217" s="131"/>
      <c r="Y1217" s="129"/>
      <c r="Z1217" s="129"/>
      <c r="AA1217" s="130"/>
      <c r="AB1217" s="131"/>
      <c r="AC1217" s="129"/>
      <c r="AD1217" s="129"/>
      <c r="AE1217" s="130"/>
      <c r="AF1217" s="131"/>
      <c r="AG1217" s="129"/>
      <c r="AH1217" s="129"/>
      <c r="AI1217" s="130"/>
      <c r="AJ1217" s="131"/>
      <c r="AK1217" s="129"/>
      <c r="AL1217" s="129"/>
      <c r="AM1217" s="130"/>
      <c r="AN1217" s="131"/>
      <c r="AO1217" s="129"/>
      <c r="AP1217" s="129"/>
      <c r="AQ1217" s="130"/>
      <c r="AR1217" s="131"/>
      <c r="AS1217" s="129"/>
      <c r="AT1217" s="129"/>
      <c r="AU1217" s="130"/>
      <c r="AV1217" s="131"/>
      <c r="AW1217" s="129"/>
      <c r="AX1217" s="129"/>
      <c r="AY1217" s="130"/>
      <c r="AZ1217" s="131"/>
      <c r="BA1217" s="129"/>
      <c r="BB1217" s="129"/>
      <c r="BC1217" s="130"/>
      <c r="BD1217" s="131"/>
      <c r="BE1217" s="129"/>
      <c r="BF1217" s="129"/>
      <c r="BG1217" s="130"/>
      <c r="BH1217" s="131"/>
      <c r="BI1217" s="129"/>
      <c r="BJ1217" s="129"/>
      <c r="BK1217" s="130"/>
      <c r="BL1217" s="131"/>
      <c r="BM1217" s="129"/>
      <c r="BN1217" s="129"/>
      <c r="BO1217" s="130"/>
      <c r="BP1217" s="131"/>
      <c r="BQ1217" s="129"/>
      <c r="BR1217" s="129"/>
      <c r="BS1217" s="130"/>
      <c r="BT1217" s="131"/>
      <c r="BU1217" s="129"/>
      <c r="BV1217" s="129"/>
      <c r="BW1217" s="130"/>
      <c r="BX1217" s="131"/>
      <c r="BY1217" s="129"/>
      <c r="BZ1217" s="129"/>
      <c r="CA1217" s="130"/>
      <c r="CB1217" s="131"/>
      <c r="CC1217" s="129"/>
      <c r="CD1217" s="129"/>
      <c r="CE1217" s="130"/>
      <c r="CF1217" s="131"/>
      <c r="CG1217" s="129"/>
      <c r="CH1217" s="129"/>
      <c r="CI1217" s="130"/>
      <c r="CJ1217" s="131"/>
      <c r="CK1217" s="129"/>
      <c r="CL1217" s="129"/>
      <c r="CM1217" s="130"/>
      <c r="CN1217" s="131"/>
      <c r="CO1217" s="129"/>
      <c r="CP1217" s="129"/>
      <c r="CQ1217" s="130"/>
      <c r="CR1217" s="131"/>
      <c r="CS1217" s="129"/>
      <c r="CT1217" s="129"/>
      <c r="CU1217" s="130"/>
      <c r="CV1217" s="131"/>
      <c r="CW1217" s="129"/>
      <c r="CX1217" s="129"/>
      <c r="CY1217" s="130"/>
      <c r="CZ1217" s="131"/>
      <c r="DA1217" s="129"/>
      <c r="DB1217" s="129"/>
      <c r="DC1217" s="130"/>
      <c r="DD1217" s="131"/>
      <c r="DE1217" s="129"/>
      <c r="DF1217" s="129"/>
      <c r="DG1217" s="130"/>
      <c r="DH1217" s="131"/>
      <c r="DI1217" s="129"/>
      <c r="DJ1217" s="129"/>
      <c r="DK1217" s="130"/>
      <c r="DL1217" s="131"/>
      <c r="DM1217" s="129"/>
      <c r="DN1217" s="129"/>
      <c r="DO1217" s="130"/>
      <c r="DP1217" s="131"/>
      <c r="DQ1217" s="129"/>
      <c r="DR1217" s="129"/>
      <c r="DS1217" s="130"/>
      <c r="DT1217" s="131"/>
      <c r="DU1217" s="129"/>
      <c r="DV1217" s="129"/>
      <c r="DW1217" s="130"/>
      <c r="DX1217" s="131"/>
      <c r="DY1217" s="129"/>
      <c r="DZ1217" s="129"/>
      <c r="EA1217" s="130"/>
      <c r="EB1217" s="131"/>
      <c r="EC1217" s="129"/>
      <c r="ED1217" s="129"/>
      <c r="EE1217" s="130"/>
      <c r="EF1217" s="131"/>
      <c r="EG1217" s="129"/>
      <c r="EH1217" s="129"/>
      <c r="EI1217" s="130"/>
      <c r="EJ1217" s="131"/>
      <c r="EK1217" s="129"/>
      <c r="EL1217" s="129"/>
      <c r="EM1217" s="130"/>
      <c r="EN1217" s="131"/>
      <c r="EO1217" s="129"/>
      <c r="EP1217" s="129"/>
      <c r="EQ1217" s="130"/>
      <c r="ER1217" s="131"/>
      <c r="ES1217" s="129"/>
      <c r="ET1217" s="129"/>
      <c r="EU1217" s="130"/>
      <c r="EV1217" s="131"/>
      <c r="EW1217" s="129"/>
      <c r="EX1217" s="129"/>
      <c r="EY1217" s="130"/>
      <c r="EZ1217" s="131"/>
      <c r="FA1217" s="129"/>
      <c r="FB1217" s="129"/>
      <c r="FC1217" s="130"/>
      <c r="FD1217" s="131"/>
      <c r="FE1217" s="129"/>
      <c r="FF1217" s="129"/>
      <c r="FG1217" s="130"/>
      <c r="FH1217" s="131"/>
      <c r="FI1217" s="129"/>
      <c r="FJ1217" s="129"/>
      <c r="FK1217" s="130"/>
      <c r="FL1217" s="131"/>
      <c r="FM1217" s="129"/>
      <c r="FN1217" s="129"/>
      <c r="FO1217" s="130"/>
      <c r="FP1217" s="131"/>
      <c r="FQ1217" s="129"/>
      <c r="FR1217" s="129"/>
      <c r="FS1217" s="130"/>
      <c r="FT1217" s="131"/>
      <c r="FU1217" s="129"/>
      <c r="FV1217" s="129"/>
      <c r="FW1217" s="130"/>
      <c r="FX1217" s="131"/>
      <c r="FY1217" s="129"/>
      <c r="FZ1217" s="129"/>
      <c r="GA1217" s="130"/>
      <c r="GB1217" s="131"/>
      <c r="GC1217" s="129"/>
      <c r="GD1217" s="129"/>
      <c r="GE1217" s="130"/>
      <c r="GF1217" s="131"/>
      <c r="GG1217" s="129"/>
      <c r="GH1217" s="129"/>
      <c r="GI1217" s="130"/>
      <c r="GJ1217" s="131"/>
      <c r="GK1217" s="129"/>
      <c r="GL1217" s="129"/>
      <c r="GM1217" s="130"/>
      <c r="GN1217" s="131"/>
      <c r="GO1217" s="129"/>
      <c r="GP1217" s="129"/>
      <c r="GQ1217" s="130"/>
    </row>
    <row r="1218" spans="1:199" ht="15.75" x14ac:dyDescent="0.25">
      <c r="A1218">
        <f t="shared" si="750"/>
        <v>1</v>
      </c>
      <c r="B1218">
        <f t="shared" si="751"/>
        <v>1900</v>
      </c>
      <c r="D1218" s="129"/>
      <c r="E1218" s="129"/>
      <c r="F1218" s="129"/>
      <c r="G1218" s="130"/>
      <c r="H1218" s="131"/>
      <c r="I1218" s="129"/>
      <c r="J1218" s="129"/>
      <c r="K1218" s="130"/>
      <c r="L1218" s="131"/>
      <c r="M1218" s="129"/>
      <c r="N1218" s="129"/>
      <c r="O1218" s="130"/>
      <c r="P1218" s="131"/>
      <c r="Q1218" s="129"/>
      <c r="R1218" s="129"/>
      <c r="S1218" s="130"/>
      <c r="T1218" s="131"/>
      <c r="U1218" s="129"/>
      <c r="V1218" s="129"/>
      <c r="W1218" s="130"/>
      <c r="X1218" s="131"/>
      <c r="Y1218" s="129"/>
      <c r="Z1218" s="129"/>
      <c r="AA1218" s="130"/>
      <c r="AB1218" s="131"/>
      <c r="AC1218" s="129"/>
      <c r="AD1218" s="129"/>
      <c r="AE1218" s="130"/>
      <c r="AF1218" s="131"/>
      <c r="AG1218" s="129"/>
      <c r="AH1218" s="129"/>
      <c r="AI1218" s="130"/>
      <c r="AJ1218" s="131"/>
      <c r="AK1218" s="129"/>
      <c r="AL1218" s="129"/>
      <c r="AM1218" s="130"/>
      <c r="AN1218" s="131"/>
      <c r="AO1218" s="129"/>
      <c r="AP1218" s="129"/>
      <c r="AQ1218" s="130"/>
      <c r="AR1218" s="131"/>
      <c r="AS1218" s="129"/>
      <c r="AT1218" s="129"/>
      <c r="AU1218" s="130"/>
      <c r="AV1218" s="131"/>
      <c r="AW1218" s="129"/>
      <c r="AX1218" s="129"/>
      <c r="AY1218" s="130"/>
      <c r="AZ1218" s="131"/>
      <c r="BA1218" s="129"/>
      <c r="BB1218" s="129"/>
      <c r="BC1218" s="130"/>
      <c r="BD1218" s="131"/>
      <c r="BE1218" s="129"/>
      <c r="BF1218" s="129"/>
      <c r="BG1218" s="130"/>
      <c r="BH1218" s="131"/>
      <c r="BI1218" s="129"/>
      <c r="BJ1218" s="129"/>
      <c r="BK1218" s="130"/>
      <c r="BL1218" s="131"/>
      <c r="BM1218" s="129"/>
      <c r="BN1218" s="129"/>
      <c r="BO1218" s="130"/>
      <c r="BP1218" s="131"/>
      <c r="BQ1218" s="129"/>
      <c r="BR1218" s="129"/>
      <c r="BS1218" s="130"/>
      <c r="BT1218" s="131"/>
      <c r="BU1218" s="129"/>
      <c r="BV1218" s="129"/>
      <c r="BW1218" s="130"/>
      <c r="BX1218" s="131"/>
      <c r="BY1218" s="129"/>
      <c r="BZ1218" s="129"/>
      <c r="CA1218" s="130"/>
      <c r="CB1218" s="131"/>
      <c r="CC1218" s="129"/>
      <c r="CD1218" s="129"/>
      <c r="CE1218" s="130"/>
      <c r="CF1218" s="131"/>
      <c r="CG1218" s="129"/>
      <c r="CH1218" s="129"/>
      <c r="CI1218" s="130"/>
      <c r="CJ1218" s="131"/>
      <c r="CK1218" s="129"/>
      <c r="CL1218" s="129"/>
      <c r="CM1218" s="130"/>
      <c r="CN1218" s="131"/>
      <c r="CO1218" s="129"/>
      <c r="CP1218" s="129"/>
      <c r="CQ1218" s="130"/>
      <c r="CR1218" s="131"/>
      <c r="CS1218" s="129"/>
      <c r="CT1218" s="129"/>
      <c r="CU1218" s="130"/>
      <c r="CV1218" s="131"/>
      <c r="CW1218" s="129"/>
      <c r="CX1218" s="129"/>
      <c r="CY1218" s="130"/>
      <c r="CZ1218" s="131"/>
      <c r="DA1218" s="129"/>
      <c r="DB1218" s="129"/>
      <c r="DC1218" s="130"/>
      <c r="DD1218" s="131"/>
      <c r="DE1218" s="129"/>
      <c r="DF1218" s="129"/>
      <c r="DG1218" s="130"/>
      <c r="DH1218" s="131"/>
      <c r="DI1218" s="129"/>
      <c r="DJ1218" s="129"/>
      <c r="DK1218" s="130"/>
      <c r="DL1218" s="131"/>
      <c r="DM1218" s="129"/>
      <c r="DN1218" s="129"/>
      <c r="DO1218" s="130"/>
      <c r="DP1218" s="131"/>
      <c r="DQ1218" s="129"/>
      <c r="DR1218" s="129"/>
      <c r="DS1218" s="130"/>
      <c r="DT1218" s="131"/>
      <c r="DU1218" s="129"/>
      <c r="DV1218" s="129"/>
      <c r="DW1218" s="130"/>
      <c r="DX1218" s="131"/>
      <c r="DY1218" s="129"/>
      <c r="DZ1218" s="129"/>
      <c r="EA1218" s="130"/>
      <c r="EB1218" s="131"/>
      <c r="EC1218" s="129"/>
      <c r="ED1218" s="129"/>
      <c r="EE1218" s="130"/>
      <c r="EF1218" s="131"/>
      <c r="EG1218" s="129"/>
      <c r="EH1218" s="129"/>
      <c r="EI1218" s="130"/>
      <c r="EJ1218" s="131"/>
      <c r="EK1218" s="129"/>
      <c r="EL1218" s="129"/>
      <c r="EM1218" s="130"/>
      <c r="EN1218" s="131"/>
      <c r="EO1218" s="129"/>
      <c r="EP1218" s="129"/>
      <c r="EQ1218" s="130"/>
      <c r="ER1218" s="131"/>
      <c r="ES1218" s="129"/>
      <c r="ET1218" s="129"/>
      <c r="EU1218" s="130"/>
      <c r="EV1218" s="131"/>
      <c r="EW1218" s="129"/>
      <c r="EX1218" s="129"/>
      <c r="EY1218" s="130"/>
      <c r="EZ1218" s="131"/>
      <c r="FA1218" s="129"/>
      <c r="FB1218" s="129"/>
      <c r="FC1218" s="130"/>
      <c r="FD1218" s="131"/>
      <c r="FE1218" s="129"/>
      <c r="FF1218" s="129"/>
      <c r="FG1218" s="130"/>
      <c r="FH1218" s="131"/>
      <c r="FI1218" s="129"/>
      <c r="FJ1218" s="129"/>
      <c r="FK1218" s="130"/>
      <c r="FL1218" s="131"/>
      <c r="FM1218" s="129"/>
      <c r="FN1218" s="129"/>
      <c r="FO1218" s="130"/>
      <c r="FP1218" s="131"/>
      <c r="FQ1218" s="129"/>
      <c r="FR1218" s="129"/>
      <c r="FS1218" s="130"/>
      <c r="FT1218" s="131"/>
      <c r="FU1218" s="129"/>
      <c r="FV1218" s="129"/>
      <c r="FW1218" s="130"/>
      <c r="FX1218" s="131"/>
      <c r="FY1218" s="129"/>
      <c r="FZ1218" s="129"/>
      <c r="GA1218" s="130"/>
      <c r="GB1218" s="131"/>
      <c r="GC1218" s="129"/>
      <c r="GD1218" s="129"/>
      <c r="GE1218" s="130"/>
      <c r="GF1218" s="131"/>
      <c r="GG1218" s="129"/>
      <c r="GH1218" s="129"/>
      <c r="GI1218" s="130"/>
      <c r="GJ1218" s="131"/>
      <c r="GK1218" s="129"/>
      <c r="GL1218" s="129"/>
      <c r="GM1218" s="130"/>
      <c r="GN1218" s="131"/>
      <c r="GO1218" s="129"/>
      <c r="GP1218" s="129"/>
      <c r="GQ1218" s="130"/>
    </row>
    <row r="1219" spans="1:199" ht="15.75" x14ac:dyDescent="0.25">
      <c r="A1219">
        <f t="shared" si="750"/>
        <v>1</v>
      </c>
      <c r="B1219">
        <f t="shared" si="751"/>
        <v>1900</v>
      </c>
      <c r="D1219" s="129"/>
      <c r="E1219" s="129"/>
      <c r="F1219" s="129"/>
      <c r="G1219" s="130"/>
      <c r="H1219" s="131"/>
      <c r="I1219" s="129"/>
      <c r="J1219" s="129"/>
      <c r="K1219" s="130"/>
      <c r="L1219" s="131"/>
      <c r="M1219" s="129"/>
      <c r="N1219" s="129"/>
      <c r="O1219" s="130"/>
      <c r="P1219" s="131"/>
      <c r="Q1219" s="129"/>
      <c r="R1219" s="129"/>
      <c r="S1219" s="130"/>
      <c r="T1219" s="131"/>
      <c r="U1219" s="129"/>
      <c r="V1219" s="129"/>
      <c r="W1219" s="130"/>
      <c r="X1219" s="131"/>
      <c r="Y1219" s="129"/>
      <c r="Z1219" s="129"/>
      <c r="AA1219" s="130"/>
      <c r="AB1219" s="131"/>
      <c r="AC1219" s="129"/>
      <c r="AD1219" s="129"/>
      <c r="AE1219" s="130"/>
      <c r="AF1219" s="131"/>
      <c r="AG1219" s="129"/>
      <c r="AH1219" s="129"/>
      <c r="AI1219" s="130"/>
      <c r="AJ1219" s="131"/>
      <c r="AK1219" s="129"/>
      <c r="AL1219" s="129"/>
      <c r="AM1219" s="130"/>
      <c r="AN1219" s="131"/>
      <c r="AO1219" s="129"/>
      <c r="AP1219" s="129"/>
      <c r="AQ1219" s="130"/>
      <c r="AR1219" s="131"/>
      <c r="AS1219" s="129"/>
      <c r="AT1219" s="129"/>
      <c r="AU1219" s="130"/>
      <c r="AV1219" s="131"/>
      <c r="AW1219" s="129"/>
      <c r="AX1219" s="129"/>
      <c r="AY1219" s="130"/>
      <c r="AZ1219" s="131"/>
      <c r="BA1219" s="129"/>
      <c r="BB1219" s="129"/>
      <c r="BC1219" s="130"/>
      <c r="BD1219" s="131"/>
      <c r="BE1219" s="129"/>
      <c r="BF1219" s="129"/>
      <c r="BG1219" s="130"/>
      <c r="BH1219" s="131"/>
      <c r="BI1219" s="129"/>
      <c r="BJ1219" s="129"/>
      <c r="BK1219" s="130"/>
      <c r="BL1219" s="131"/>
      <c r="BM1219" s="129"/>
      <c r="BN1219" s="129"/>
      <c r="BO1219" s="130"/>
      <c r="BP1219" s="131"/>
      <c r="BQ1219" s="129"/>
      <c r="BR1219" s="129"/>
      <c r="BS1219" s="130"/>
      <c r="BT1219" s="131"/>
      <c r="BU1219" s="129"/>
      <c r="BV1219" s="129"/>
      <c r="BW1219" s="130"/>
      <c r="BX1219" s="131"/>
      <c r="BY1219" s="129"/>
      <c r="BZ1219" s="129"/>
      <c r="CA1219" s="130"/>
      <c r="CB1219" s="131"/>
      <c r="CC1219" s="129"/>
      <c r="CD1219" s="129"/>
      <c r="CE1219" s="130"/>
      <c r="CF1219" s="131"/>
      <c r="CG1219" s="129"/>
      <c r="CH1219" s="129"/>
      <c r="CI1219" s="130"/>
      <c r="CJ1219" s="131"/>
      <c r="CK1219" s="129"/>
      <c r="CL1219" s="129"/>
      <c r="CM1219" s="130"/>
      <c r="CN1219" s="131"/>
      <c r="CO1219" s="129"/>
      <c r="CP1219" s="129"/>
      <c r="CQ1219" s="130"/>
      <c r="CR1219" s="131"/>
      <c r="CS1219" s="129"/>
      <c r="CT1219" s="129"/>
      <c r="CU1219" s="130"/>
      <c r="CV1219" s="131"/>
      <c r="CW1219" s="129"/>
      <c r="CX1219" s="129"/>
      <c r="CY1219" s="130"/>
      <c r="CZ1219" s="131"/>
      <c r="DA1219" s="129"/>
      <c r="DB1219" s="129"/>
      <c r="DC1219" s="130"/>
      <c r="DD1219" s="131"/>
      <c r="DE1219" s="129"/>
      <c r="DF1219" s="129"/>
      <c r="DG1219" s="130"/>
      <c r="DH1219" s="131"/>
      <c r="DI1219" s="129"/>
      <c r="DJ1219" s="129"/>
      <c r="DK1219" s="130"/>
      <c r="DL1219" s="131"/>
      <c r="DM1219" s="129"/>
      <c r="DN1219" s="129"/>
      <c r="DO1219" s="130"/>
      <c r="DP1219" s="131"/>
      <c r="DQ1219" s="129"/>
      <c r="DR1219" s="129"/>
      <c r="DS1219" s="130"/>
      <c r="DT1219" s="131"/>
      <c r="DU1219" s="129"/>
      <c r="DV1219" s="129"/>
      <c r="DW1219" s="130"/>
      <c r="DX1219" s="131"/>
      <c r="DY1219" s="129"/>
      <c r="DZ1219" s="129"/>
      <c r="EA1219" s="130"/>
      <c r="EB1219" s="131"/>
      <c r="EC1219" s="129"/>
      <c r="ED1219" s="129"/>
      <c r="EE1219" s="130"/>
      <c r="EF1219" s="131"/>
      <c r="EG1219" s="129"/>
      <c r="EH1219" s="129"/>
      <c r="EI1219" s="130"/>
      <c r="EJ1219" s="131"/>
      <c r="EK1219" s="129"/>
      <c r="EL1219" s="129"/>
      <c r="EM1219" s="130"/>
      <c r="EN1219" s="131"/>
      <c r="EO1219" s="129"/>
      <c r="EP1219" s="129"/>
      <c r="EQ1219" s="130"/>
      <c r="ER1219" s="131"/>
      <c r="ES1219" s="129"/>
      <c r="ET1219" s="129"/>
      <c r="EU1219" s="130"/>
      <c r="EV1219" s="131"/>
      <c r="EW1219" s="129"/>
      <c r="EX1219" s="129"/>
      <c r="EY1219" s="130"/>
      <c r="EZ1219" s="131"/>
      <c r="FA1219" s="129"/>
      <c r="FB1219" s="129"/>
      <c r="FC1219" s="130"/>
      <c r="FD1219" s="131"/>
      <c r="FE1219" s="129"/>
      <c r="FF1219" s="129"/>
      <c r="FG1219" s="130"/>
      <c r="FH1219" s="131"/>
      <c r="FI1219" s="129"/>
      <c r="FJ1219" s="129"/>
      <c r="FK1219" s="130"/>
      <c r="FL1219" s="131"/>
      <c r="FM1219" s="129"/>
      <c r="FN1219" s="129"/>
      <c r="FO1219" s="130"/>
      <c r="FP1219" s="131"/>
      <c r="FQ1219" s="129"/>
      <c r="FR1219" s="129"/>
      <c r="FS1219" s="130"/>
      <c r="FT1219" s="131"/>
      <c r="FU1219" s="129"/>
      <c r="FV1219" s="129"/>
      <c r="FW1219" s="130"/>
      <c r="FX1219" s="131"/>
      <c r="FY1219" s="129"/>
      <c r="FZ1219" s="129"/>
      <c r="GA1219" s="130"/>
      <c r="GB1219" s="131"/>
      <c r="GC1219" s="129"/>
      <c r="GD1219" s="129"/>
      <c r="GE1219" s="130"/>
      <c r="GF1219" s="131"/>
      <c r="GG1219" s="129"/>
      <c r="GH1219" s="129"/>
      <c r="GI1219" s="130"/>
      <c r="GJ1219" s="131"/>
      <c r="GK1219" s="129"/>
      <c r="GL1219" s="129"/>
      <c r="GM1219" s="130"/>
      <c r="GN1219" s="131"/>
      <c r="GO1219" s="129"/>
      <c r="GP1219" s="129"/>
      <c r="GQ1219" s="130"/>
    </row>
    <row r="1220" spans="1:199" ht="15.75" x14ac:dyDescent="0.25">
      <c r="A1220">
        <f t="shared" si="750"/>
        <v>1</v>
      </c>
      <c r="B1220">
        <f t="shared" si="751"/>
        <v>1900</v>
      </c>
      <c r="D1220" s="129"/>
      <c r="E1220" s="129"/>
      <c r="F1220" s="129"/>
      <c r="G1220" s="130"/>
      <c r="H1220" s="131"/>
      <c r="I1220" s="129"/>
      <c r="J1220" s="129"/>
      <c r="K1220" s="130"/>
      <c r="L1220" s="131"/>
      <c r="M1220" s="129"/>
      <c r="N1220" s="129"/>
      <c r="O1220" s="130"/>
      <c r="P1220" s="131"/>
      <c r="Q1220" s="129"/>
      <c r="R1220" s="129"/>
      <c r="S1220" s="130"/>
      <c r="T1220" s="131"/>
      <c r="U1220" s="129"/>
      <c r="V1220" s="129"/>
      <c r="W1220" s="130"/>
      <c r="X1220" s="131"/>
      <c r="Y1220" s="129"/>
      <c r="Z1220" s="129"/>
      <c r="AA1220" s="130"/>
      <c r="AB1220" s="131"/>
      <c r="AC1220" s="129"/>
      <c r="AD1220" s="129"/>
      <c r="AE1220" s="130"/>
      <c r="AF1220" s="131"/>
      <c r="AG1220" s="129"/>
      <c r="AH1220" s="129"/>
      <c r="AI1220" s="130"/>
      <c r="AJ1220" s="131"/>
      <c r="AK1220" s="129"/>
      <c r="AL1220" s="129"/>
      <c r="AM1220" s="130"/>
      <c r="AN1220" s="131"/>
      <c r="AO1220" s="129"/>
      <c r="AP1220" s="129"/>
      <c r="AQ1220" s="130"/>
      <c r="AR1220" s="131"/>
      <c r="AS1220" s="129"/>
      <c r="AT1220" s="129"/>
      <c r="AU1220" s="130"/>
      <c r="AV1220" s="131"/>
      <c r="AW1220" s="129"/>
      <c r="AX1220" s="129"/>
      <c r="AY1220" s="130"/>
      <c r="AZ1220" s="131"/>
      <c r="BA1220" s="129"/>
      <c r="BB1220" s="129"/>
      <c r="BC1220" s="130"/>
      <c r="BD1220" s="131"/>
      <c r="BE1220" s="129"/>
      <c r="BF1220" s="129"/>
      <c r="BG1220" s="130"/>
      <c r="BH1220" s="131"/>
      <c r="BI1220" s="129"/>
      <c r="BJ1220" s="129"/>
      <c r="BK1220" s="130"/>
      <c r="BL1220" s="131"/>
      <c r="BM1220" s="129"/>
      <c r="BN1220" s="129"/>
      <c r="BO1220" s="130"/>
      <c r="BP1220" s="131"/>
      <c r="BQ1220" s="129"/>
      <c r="BR1220" s="129"/>
      <c r="BS1220" s="130"/>
      <c r="BT1220" s="131"/>
      <c r="BU1220" s="129"/>
      <c r="BV1220" s="129"/>
      <c r="BW1220" s="130"/>
      <c r="BX1220" s="131"/>
      <c r="BY1220" s="129"/>
      <c r="BZ1220" s="129"/>
      <c r="CA1220" s="130"/>
      <c r="CB1220" s="131"/>
      <c r="CC1220" s="129"/>
      <c r="CD1220" s="129"/>
      <c r="CE1220" s="130"/>
      <c r="CF1220" s="131"/>
      <c r="CG1220" s="129"/>
      <c r="CH1220" s="129"/>
      <c r="CI1220" s="130"/>
      <c r="CJ1220" s="131"/>
      <c r="CK1220" s="129"/>
      <c r="CL1220" s="129"/>
      <c r="CM1220" s="130"/>
      <c r="CN1220" s="131"/>
      <c r="CO1220" s="129"/>
      <c r="CP1220" s="129"/>
      <c r="CQ1220" s="130"/>
      <c r="CR1220" s="131"/>
      <c r="CS1220" s="129"/>
      <c r="CT1220" s="129"/>
      <c r="CU1220" s="130"/>
      <c r="CV1220" s="131"/>
      <c r="CW1220" s="129"/>
      <c r="CX1220" s="129"/>
      <c r="CY1220" s="130"/>
      <c r="CZ1220" s="131"/>
      <c r="DA1220" s="129"/>
      <c r="DB1220" s="129"/>
      <c r="DC1220" s="130"/>
      <c r="DD1220" s="131"/>
      <c r="DE1220" s="129"/>
      <c r="DF1220" s="129"/>
      <c r="DG1220" s="130"/>
      <c r="DH1220" s="131"/>
      <c r="DI1220" s="129"/>
      <c r="DJ1220" s="129"/>
      <c r="DK1220" s="130"/>
      <c r="DL1220" s="131"/>
      <c r="DM1220" s="129"/>
      <c r="DN1220" s="129"/>
      <c r="DO1220" s="130"/>
      <c r="DP1220" s="131"/>
      <c r="DQ1220" s="129"/>
      <c r="DR1220" s="129"/>
      <c r="DS1220" s="130"/>
      <c r="DT1220" s="131"/>
      <c r="DU1220" s="129"/>
      <c r="DV1220" s="129"/>
      <c r="DW1220" s="130"/>
      <c r="DX1220" s="131"/>
      <c r="DY1220" s="129"/>
      <c r="DZ1220" s="129"/>
      <c r="EA1220" s="130"/>
      <c r="EB1220" s="131"/>
      <c r="EC1220" s="129"/>
      <c r="ED1220" s="129"/>
      <c r="EE1220" s="130"/>
      <c r="EF1220" s="131"/>
      <c r="EG1220" s="129"/>
      <c r="EH1220" s="129"/>
      <c r="EI1220" s="130"/>
      <c r="EJ1220" s="131"/>
      <c r="EK1220" s="129"/>
      <c r="EL1220" s="129"/>
      <c r="EM1220" s="130"/>
      <c r="EN1220" s="131"/>
      <c r="EO1220" s="129"/>
      <c r="EP1220" s="129"/>
      <c r="EQ1220" s="130"/>
      <c r="ER1220" s="131"/>
      <c r="ES1220" s="129"/>
      <c r="ET1220" s="129"/>
      <c r="EU1220" s="130"/>
      <c r="EV1220" s="131"/>
      <c r="EW1220" s="129"/>
      <c r="EX1220" s="129"/>
      <c r="EY1220" s="130"/>
      <c r="EZ1220" s="131"/>
      <c r="FA1220" s="129"/>
      <c r="FB1220" s="129"/>
      <c r="FC1220" s="130"/>
      <c r="FD1220" s="131"/>
      <c r="FE1220" s="129"/>
      <c r="FF1220" s="129"/>
      <c r="FG1220" s="130"/>
      <c r="FH1220" s="131"/>
      <c r="FI1220" s="129"/>
      <c r="FJ1220" s="129"/>
      <c r="FK1220" s="130"/>
      <c r="FL1220" s="131"/>
      <c r="FM1220" s="129"/>
      <c r="FN1220" s="129"/>
      <c r="FO1220" s="130"/>
      <c r="FP1220" s="131"/>
      <c r="FQ1220" s="129"/>
      <c r="FR1220" s="129"/>
      <c r="FS1220" s="130"/>
      <c r="FT1220" s="131"/>
      <c r="FU1220" s="129"/>
      <c r="FV1220" s="129"/>
      <c r="FW1220" s="130"/>
      <c r="FX1220" s="131"/>
      <c r="FY1220" s="129"/>
      <c r="FZ1220" s="129"/>
      <c r="GA1220" s="130"/>
      <c r="GB1220" s="131"/>
      <c r="GC1220" s="129"/>
      <c r="GD1220" s="129"/>
      <c r="GE1220" s="130"/>
      <c r="GF1220" s="131"/>
      <c r="GG1220" s="129"/>
      <c r="GH1220" s="129"/>
      <c r="GI1220" s="130"/>
      <c r="GJ1220" s="131"/>
      <c r="GK1220" s="129"/>
      <c r="GL1220" s="129"/>
      <c r="GM1220" s="130"/>
      <c r="GN1220" s="131"/>
      <c r="GO1220" s="129"/>
      <c r="GP1220" s="129"/>
      <c r="GQ1220" s="130"/>
    </row>
    <row r="1221" spans="1:199" ht="15.75" x14ac:dyDescent="0.25">
      <c r="A1221">
        <f t="shared" si="750"/>
        <v>1</v>
      </c>
      <c r="B1221">
        <f t="shared" si="751"/>
        <v>1900</v>
      </c>
      <c r="D1221" s="129"/>
      <c r="E1221" s="129"/>
      <c r="F1221" s="129"/>
      <c r="G1221" s="130"/>
      <c r="H1221" s="131"/>
      <c r="I1221" s="129"/>
      <c r="J1221" s="129"/>
      <c r="K1221" s="130"/>
      <c r="L1221" s="131"/>
      <c r="M1221" s="129"/>
      <c r="N1221" s="129"/>
      <c r="O1221" s="130"/>
      <c r="P1221" s="131"/>
      <c r="Q1221" s="129"/>
      <c r="R1221" s="129"/>
      <c r="S1221" s="130"/>
      <c r="T1221" s="131"/>
      <c r="U1221" s="129"/>
      <c r="V1221" s="129"/>
      <c r="W1221" s="130"/>
      <c r="X1221" s="131"/>
      <c r="Y1221" s="129"/>
      <c r="Z1221" s="129"/>
      <c r="AA1221" s="130"/>
      <c r="AB1221" s="131"/>
      <c r="AC1221" s="129"/>
      <c r="AD1221" s="129"/>
      <c r="AE1221" s="130"/>
      <c r="AF1221" s="131"/>
      <c r="AG1221" s="129"/>
      <c r="AH1221" s="129"/>
      <c r="AI1221" s="130"/>
      <c r="AJ1221" s="131"/>
      <c r="AK1221" s="129"/>
      <c r="AL1221" s="129"/>
      <c r="AM1221" s="130"/>
      <c r="AN1221" s="131"/>
      <c r="AO1221" s="129"/>
      <c r="AP1221" s="129"/>
      <c r="AQ1221" s="130"/>
      <c r="AR1221" s="131"/>
      <c r="AS1221" s="129"/>
      <c r="AT1221" s="129"/>
      <c r="AU1221" s="130"/>
      <c r="AV1221" s="131"/>
      <c r="AW1221" s="129"/>
      <c r="AX1221" s="129"/>
      <c r="AY1221" s="130"/>
      <c r="AZ1221" s="131"/>
      <c r="BA1221" s="129"/>
      <c r="BB1221" s="129"/>
      <c r="BC1221" s="130"/>
      <c r="BD1221" s="131"/>
      <c r="BE1221" s="129"/>
      <c r="BF1221" s="129"/>
      <c r="BG1221" s="130"/>
      <c r="BH1221" s="131"/>
      <c r="BI1221" s="129"/>
      <c r="BJ1221" s="129"/>
      <c r="BK1221" s="130"/>
      <c r="BL1221" s="131"/>
      <c r="BM1221" s="129"/>
      <c r="BN1221" s="129"/>
      <c r="BO1221" s="130"/>
      <c r="BP1221" s="131"/>
      <c r="BQ1221" s="129"/>
      <c r="BR1221" s="129"/>
      <c r="BS1221" s="130"/>
      <c r="BT1221" s="131"/>
      <c r="BU1221" s="129"/>
      <c r="BV1221" s="129"/>
      <c r="BW1221" s="130"/>
      <c r="BX1221" s="131"/>
      <c r="BY1221" s="129"/>
      <c r="BZ1221" s="129"/>
      <c r="CA1221" s="130"/>
      <c r="CB1221" s="131"/>
      <c r="CC1221" s="129"/>
      <c r="CD1221" s="129"/>
      <c r="CE1221" s="130"/>
      <c r="CF1221" s="131"/>
      <c r="CG1221" s="129"/>
      <c r="CH1221" s="129"/>
      <c r="CI1221" s="130"/>
      <c r="CJ1221" s="131"/>
      <c r="CK1221" s="129"/>
      <c r="CL1221" s="129"/>
      <c r="CM1221" s="130"/>
      <c r="CN1221" s="131"/>
      <c r="CO1221" s="129"/>
      <c r="CP1221" s="129"/>
      <c r="CQ1221" s="130"/>
      <c r="CR1221" s="131"/>
      <c r="CS1221" s="129"/>
      <c r="CT1221" s="129"/>
      <c r="CU1221" s="130"/>
      <c r="CV1221" s="131"/>
      <c r="CW1221" s="129"/>
      <c r="CX1221" s="129"/>
      <c r="CY1221" s="130"/>
      <c r="CZ1221" s="131"/>
      <c r="DA1221" s="129"/>
      <c r="DB1221" s="129"/>
      <c r="DC1221" s="130"/>
      <c r="DD1221" s="131"/>
      <c r="DE1221" s="129"/>
      <c r="DF1221" s="129"/>
      <c r="DG1221" s="130"/>
      <c r="DH1221" s="131"/>
      <c r="DI1221" s="129"/>
      <c r="DJ1221" s="129"/>
      <c r="DK1221" s="130"/>
      <c r="DL1221" s="131"/>
      <c r="DM1221" s="129"/>
      <c r="DN1221" s="129"/>
      <c r="DO1221" s="130"/>
      <c r="DP1221" s="131"/>
      <c r="DQ1221" s="129"/>
      <c r="DR1221" s="129"/>
      <c r="DS1221" s="130"/>
      <c r="DT1221" s="131"/>
      <c r="DU1221" s="129"/>
      <c r="DV1221" s="129"/>
      <c r="DW1221" s="130"/>
      <c r="DX1221" s="131"/>
      <c r="DY1221" s="129"/>
      <c r="DZ1221" s="129"/>
      <c r="EA1221" s="130"/>
      <c r="EB1221" s="131"/>
      <c r="EC1221" s="129"/>
      <c r="ED1221" s="129"/>
      <c r="EE1221" s="130"/>
      <c r="EF1221" s="131"/>
      <c r="EG1221" s="129"/>
      <c r="EH1221" s="129"/>
      <c r="EI1221" s="130"/>
      <c r="EJ1221" s="131"/>
      <c r="EK1221" s="129"/>
      <c r="EL1221" s="129"/>
      <c r="EM1221" s="130"/>
      <c r="EN1221" s="131"/>
      <c r="EO1221" s="129"/>
      <c r="EP1221" s="129"/>
      <c r="EQ1221" s="130"/>
      <c r="ER1221" s="131"/>
      <c r="ES1221" s="129"/>
      <c r="ET1221" s="129"/>
      <c r="EU1221" s="130"/>
      <c r="EV1221" s="131"/>
      <c r="EW1221" s="129"/>
      <c r="EX1221" s="129"/>
      <c r="EY1221" s="130"/>
      <c r="EZ1221" s="131"/>
      <c r="FA1221" s="129"/>
      <c r="FB1221" s="129"/>
      <c r="FC1221" s="130"/>
      <c r="FD1221" s="131"/>
      <c r="FE1221" s="129"/>
      <c r="FF1221" s="129"/>
      <c r="FG1221" s="130"/>
      <c r="FH1221" s="131"/>
      <c r="FI1221" s="129"/>
      <c r="FJ1221" s="129"/>
      <c r="FK1221" s="130"/>
      <c r="FL1221" s="131"/>
      <c r="FM1221" s="129"/>
      <c r="FN1221" s="129"/>
      <c r="FO1221" s="130"/>
      <c r="FP1221" s="131"/>
      <c r="FQ1221" s="129"/>
      <c r="FR1221" s="129"/>
      <c r="FS1221" s="130"/>
      <c r="FT1221" s="131"/>
      <c r="FU1221" s="129"/>
      <c r="FV1221" s="129"/>
      <c r="FW1221" s="130"/>
      <c r="FX1221" s="131"/>
      <c r="FY1221" s="129"/>
      <c r="FZ1221" s="129"/>
      <c r="GA1221" s="130"/>
      <c r="GB1221" s="131"/>
      <c r="GC1221" s="129"/>
      <c r="GD1221" s="129"/>
      <c r="GE1221" s="130"/>
      <c r="GF1221" s="131"/>
      <c r="GG1221" s="129"/>
      <c r="GH1221" s="129"/>
      <c r="GI1221" s="130"/>
      <c r="GJ1221" s="131"/>
      <c r="GK1221" s="129"/>
      <c r="GL1221" s="129"/>
      <c r="GM1221" s="130"/>
      <c r="GN1221" s="131"/>
      <c r="GO1221" s="129"/>
      <c r="GP1221" s="129"/>
      <c r="GQ1221" s="130"/>
    </row>
    <row r="1222" spans="1:199" ht="15.75" x14ac:dyDescent="0.25">
      <c r="A1222">
        <f t="shared" si="750"/>
        <v>1</v>
      </c>
      <c r="B1222">
        <f t="shared" si="751"/>
        <v>1900</v>
      </c>
      <c r="D1222" s="129"/>
      <c r="E1222" s="129"/>
      <c r="F1222" s="129"/>
      <c r="G1222" s="130"/>
      <c r="H1222" s="131"/>
      <c r="I1222" s="129"/>
      <c r="J1222" s="129"/>
      <c r="K1222" s="130"/>
      <c r="L1222" s="131"/>
      <c r="M1222" s="129"/>
      <c r="N1222" s="129"/>
      <c r="O1222" s="130"/>
      <c r="P1222" s="131"/>
      <c r="Q1222" s="129"/>
      <c r="R1222" s="129"/>
      <c r="S1222" s="130"/>
      <c r="T1222" s="131"/>
      <c r="U1222" s="129"/>
      <c r="V1222" s="129"/>
      <c r="W1222" s="130"/>
      <c r="X1222" s="131"/>
      <c r="Y1222" s="129"/>
      <c r="Z1222" s="129"/>
      <c r="AA1222" s="130"/>
      <c r="AB1222" s="131"/>
      <c r="AC1222" s="129"/>
      <c r="AD1222" s="129"/>
      <c r="AE1222" s="130"/>
      <c r="AF1222" s="131"/>
      <c r="AG1222" s="129"/>
      <c r="AH1222" s="129"/>
      <c r="AI1222" s="130"/>
      <c r="AJ1222" s="131"/>
      <c r="AK1222" s="129"/>
      <c r="AL1222" s="129"/>
      <c r="AM1222" s="130"/>
      <c r="AN1222" s="131"/>
      <c r="AO1222" s="129"/>
      <c r="AP1222" s="129"/>
      <c r="AQ1222" s="130"/>
      <c r="AR1222" s="131"/>
      <c r="AS1222" s="129"/>
      <c r="AT1222" s="129"/>
      <c r="AU1222" s="130"/>
      <c r="AV1222" s="131"/>
      <c r="AW1222" s="129"/>
      <c r="AX1222" s="129"/>
      <c r="AY1222" s="130"/>
      <c r="AZ1222" s="131"/>
      <c r="BA1222" s="129"/>
      <c r="BB1222" s="129"/>
      <c r="BC1222" s="130"/>
      <c r="BD1222" s="131"/>
      <c r="BE1222" s="129"/>
      <c r="BF1222" s="129"/>
      <c r="BG1222" s="130"/>
      <c r="BH1222" s="131"/>
      <c r="BI1222" s="129"/>
      <c r="BJ1222" s="129"/>
      <c r="BK1222" s="130"/>
      <c r="BL1222" s="131"/>
      <c r="BM1222" s="129"/>
      <c r="BN1222" s="129"/>
      <c r="BO1222" s="130"/>
      <c r="BP1222" s="131"/>
      <c r="BQ1222" s="129"/>
      <c r="BR1222" s="129"/>
      <c r="BS1222" s="130"/>
      <c r="BT1222" s="131"/>
      <c r="BU1222" s="129"/>
      <c r="BV1222" s="129"/>
      <c r="BW1222" s="130"/>
      <c r="BX1222" s="131"/>
      <c r="BY1222" s="129"/>
      <c r="BZ1222" s="129"/>
      <c r="CA1222" s="130"/>
      <c r="CB1222" s="131"/>
      <c r="CC1222" s="129"/>
      <c r="CD1222" s="129"/>
      <c r="CE1222" s="130"/>
      <c r="CF1222" s="131"/>
      <c r="CG1222" s="129"/>
      <c r="CH1222" s="129"/>
      <c r="CI1222" s="130"/>
      <c r="CJ1222" s="131"/>
      <c r="CK1222" s="129"/>
      <c r="CL1222" s="129"/>
      <c r="CM1222" s="130"/>
      <c r="CN1222" s="131"/>
      <c r="CO1222" s="129"/>
      <c r="CP1222" s="129"/>
      <c r="CQ1222" s="130"/>
      <c r="CR1222" s="131"/>
      <c r="CS1222" s="129"/>
      <c r="CT1222" s="129"/>
      <c r="CU1222" s="130"/>
      <c r="CV1222" s="131"/>
      <c r="CW1222" s="129"/>
      <c r="CX1222" s="129"/>
      <c r="CY1222" s="130"/>
      <c r="CZ1222" s="131"/>
      <c r="DA1222" s="129"/>
      <c r="DB1222" s="129"/>
      <c r="DC1222" s="130"/>
      <c r="DD1222" s="131"/>
      <c r="DE1222" s="129"/>
      <c r="DF1222" s="129"/>
      <c r="DG1222" s="130"/>
      <c r="DH1222" s="131"/>
      <c r="DI1222" s="129"/>
      <c r="DJ1222" s="129"/>
      <c r="DK1222" s="130"/>
      <c r="DL1222" s="131"/>
      <c r="DM1222" s="129"/>
      <c r="DN1222" s="129"/>
      <c r="DO1222" s="130"/>
      <c r="DP1222" s="131"/>
      <c r="DQ1222" s="129"/>
      <c r="DR1222" s="129"/>
      <c r="DS1222" s="130"/>
      <c r="DT1222" s="131"/>
      <c r="DU1222" s="129"/>
      <c r="DV1222" s="129"/>
      <c r="DW1222" s="130"/>
      <c r="DX1222" s="131"/>
      <c r="DY1222" s="129"/>
      <c r="DZ1222" s="129"/>
      <c r="EA1222" s="130"/>
      <c r="EB1222" s="131"/>
      <c r="EC1222" s="129"/>
      <c r="ED1222" s="129"/>
      <c r="EE1222" s="130"/>
      <c r="EF1222" s="131"/>
      <c r="EG1222" s="129"/>
      <c r="EH1222" s="129"/>
      <c r="EI1222" s="130"/>
      <c r="EJ1222" s="131"/>
      <c r="EK1222" s="129"/>
      <c r="EL1222" s="129"/>
      <c r="EM1222" s="130"/>
      <c r="EN1222" s="131"/>
      <c r="EO1222" s="129"/>
      <c r="EP1222" s="129"/>
      <c r="EQ1222" s="130"/>
      <c r="ER1222" s="131"/>
      <c r="ES1222" s="129"/>
      <c r="ET1222" s="129"/>
      <c r="EU1222" s="130"/>
      <c r="EV1222" s="131"/>
      <c r="EW1222" s="129"/>
      <c r="EX1222" s="129"/>
      <c r="EY1222" s="130"/>
      <c r="EZ1222" s="131"/>
      <c r="FA1222" s="129"/>
      <c r="FB1222" s="129"/>
      <c r="FC1222" s="130"/>
      <c r="FD1222" s="131"/>
      <c r="FE1222" s="129"/>
      <c r="FF1222" s="129"/>
      <c r="FG1222" s="130"/>
      <c r="FH1222" s="131"/>
      <c r="FI1222" s="129"/>
      <c r="FJ1222" s="129"/>
      <c r="FK1222" s="130"/>
      <c r="FL1222" s="131"/>
      <c r="FM1222" s="129"/>
      <c r="FN1222" s="129"/>
      <c r="FO1222" s="130"/>
      <c r="FP1222" s="131"/>
      <c r="FQ1222" s="129"/>
      <c r="FR1222" s="129"/>
      <c r="FS1222" s="130"/>
      <c r="FT1222" s="131"/>
      <c r="FU1222" s="129"/>
      <c r="FV1222" s="129"/>
      <c r="FW1222" s="130"/>
      <c r="FX1222" s="131"/>
      <c r="FY1222" s="129"/>
      <c r="FZ1222" s="129"/>
      <c r="GA1222" s="130"/>
      <c r="GB1222" s="131"/>
      <c r="GC1222" s="129"/>
      <c r="GD1222" s="129"/>
      <c r="GE1222" s="130"/>
      <c r="GF1222" s="131"/>
      <c r="GG1222" s="129"/>
      <c r="GH1222" s="129"/>
      <c r="GI1222" s="130"/>
      <c r="GJ1222" s="131"/>
      <c r="GK1222" s="129"/>
      <c r="GL1222" s="129"/>
      <c r="GM1222" s="130"/>
      <c r="GN1222" s="131"/>
      <c r="GO1222" s="129"/>
      <c r="GP1222" s="129"/>
      <c r="GQ1222" s="130"/>
    </row>
    <row r="1223" spans="1:199" ht="15.75" x14ac:dyDescent="0.25">
      <c r="A1223">
        <f t="shared" si="750"/>
        <v>1</v>
      </c>
      <c r="B1223">
        <f t="shared" si="751"/>
        <v>1900</v>
      </c>
      <c r="D1223" s="129"/>
      <c r="E1223" s="129"/>
      <c r="F1223" s="129"/>
      <c r="G1223" s="130"/>
      <c r="H1223" s="131"/>
      <c r="I1223" s="129"/>
      <c r="J1223" s="129"/>
      <c r="K1223" s="130"/>
      <c r="L1223" s="131"/>
      <c r="M1223" s="129"/>
      <c r="N1223" s="129"/>
      <c r="O1223" s="130"/>
      <c r="P1223" s="131"/>
      <c r="Q1223" s="129"/>
      <c r="R1223" s="129"/>
      <c r="S1223" s="130"/>
      <c r="T1223" s="131"/>
      <c r="U1223" s="129"/>
      <c r="V1223" s="129"/>
      <c r="W1223" s="130"/>
      <c r="X1223" s="131"/>
      <c r="Y1223" s="129"/>
      <c r="Z1223" s="129"/>
      <c r="AA1223" s="130"/>
      <c r="AB1223" s="131"/>
      <c r="AC1223" s="129"/>
      <c r="AD1223" s="129"/>
      <c r="AE1223" s="130"/>
      <c r="AF1223" s="131"/>
      <c r="AG1223" s="129"/>
      <c r="AH1223" s="129"/>
      <c r="AI1223" s="130"/>
      <c r="AJ1223" s="131"/>
      <c r="AK1223" s="129"/>
      <c r="AL1223" s="129"/>
      <c r="AM1223" s="130"/>
      <c r="AN1223" s="131"/>
      <c r="AO1223" s="129"/>
      <c r="AP1223" s="129"/>
      <c r="AQ1223" s="130"/>
      <c r="AR1223" s="131"/>
      <c r="AS1223" s="129"/>
      <c r="AT1223" s="129"/>
      <c r="AU1223" s="130"/>
      <c r="AV1223" s="131"/>
      <c r="AW1223" s="129"/>
      <c r="AX1223" s="129"/>
      <c r="AY1223" s="130"/>
      <c r="AZ1223" s="131"/>
      <c r="BA1223" s="129"/>
      <c r="BB1223" s="129"/>
      <c r="BC1223" s="130"/>
      <c r="BD1223" s="131"/>
      <c r="BE1223" s="129"/>
      <c r="BF1223" s="129"/>
      <c r="BG1223" s="130"/>
      <c r="BH1223" s="131"/>
      <c r="BI1223" s="129"/>
      <c r="BJ1223" s="129"/>
      <c r="BK1223" s="130"/>
      <c r="BL1223" s="131"/>
      <c r="BM1223" s="129"/>
      <c r="BN1223" s="129"/>
      <c r="BO1223" s="130"/>
      <c r="BP1223" s="131"/>
      <c r="BQ1223" s="129"/>
      <c r="BR1223" s="129"/>
      <c r="BS1223" s="130"/>
      <c r="BT1223" s="131"/>
      <c r="BU1223" s="129"/>
      <c r="BV1223" s="129"/>
      <c r="BW1223" s="130"/>
      <c r="BX1223" s="131"/>
      <c r="BY1223" s="129"/>
      <c r="BZ1223" s="129"/>
      <c r="CA1223" s="130"/>
      <c r="CB1223" s="131"/>
      <c r="CC1223" s="129"/>
      <c r="CD1223" s="129"/>
      <c r="CE1223" s="130"/>
      <c r="CF1223" s="131"/>
      <c r="CG1223" s="129"/>
      <c r="CH1223" s="129"/>
      <c r="CI1223" s="130"/>
      <c r="CJ1223" s="131"/>
      <c r="CK1223" s="129"/>
      <c r="CL1223" s="129"/>
      <c r="CM1223" s="130"/>
      <c r="CN1223" s="131"/>
      <c r="CO1223" s="129"/>
      <c r="CP1223" s="129"/>
      <c r="CQ1223" s="130"/>
      <c r="CR1223" s="131"/>
      <c r="CS1223" s="129"/>
      <c r="CT1223" s="129"/>
      <c r="CU1223" s="130"/>
      <c r="CV1223" s="131"/>
      <c r="CW1223" s="129"/>
      <c r="CX1223" s="129"/>
      <c r="CY1223" s="130"/>
      <c r="CZ1223" s="131"/>
      <c r="DA1223" s="129"/>
      <c r="DB1223" s="129"/>
      <c r="DC1223" s="130"/>
      <c r="DD1223" s="131"/>
      <c r="DE1223" s="129"/>
      <c r="DF1223" s="129"/>
      <c r="DG1223" s="130"/>
      <c r="DH1223" s="131"/>
      <c r="DI1223" s="129"/>
      <c r="DJ1223" s="129"/>
      <c r="DK1223" s="130"/>
      <c r="DL1223" s="131"/>
      <c r="DM1223" s="129"/>
      <c r="DN1223" s="129"/>
      <c r="DO1223" s="130"/>
      <c r="DP1223" s="131"/>
      <c r="DQ1223" s="129"/>
      <c r="DR1223" s="129"/>
      <c r="DS1223" s="130"/>
      <c r="DT1223" s="131"/>
      <c r="DU1223" s="129"/>
      <c r="DV1223" s="129"/>
      <c r="DW1223" s="130"/>
      <c r="DX1223" s="131"/>
      <c r="DY1223" s="129"/>
      <c r="DZ1223" s="129"/>
      <c r="EA1223" s="130"/>
      <c r="EB1223" s="131"/>
      <c r="EC1223" s="129"/>
      <c r="ED1223" s="129"/>
      <c r="EE1223" s="130"/>
      <c r="EF1223" s="131"/>
      <c r="EG1223" s="129"/>
      <c r="EH1223" s="129"/>
      <c r="EI1223" s="130"/>
      <c r="EJ1223" s="131"/>
      <c r="EK1223" s="129"/>
      <c r="EL1223" s="129"/>
      <c r="EM1223" s="130"/>
      <c r="EN1223" s="131"/>
      <c r="EO1223" s="129"/>
      <c r="EP1223" s="129"/>
      <c r="EQ1223" s="130"/>
      <c r="ER1223" s="131"/>
      <c r="ES1223" s="129"/>
      <c r="ET1223" s="129"/>
      <c r="EU1223" s="130"/>
      <c r="EV1223" s="131"/>
      <c r="EW1223" s="129"/>
      <c r="EX1223" s="129"/>
      <c r="EY1223" s="130"/>
      <c r="EZ1223" s="131"/>
      <c r="FA1223" s="129"/>
      <c r="FB1223" s="129"/>
      <c r="FC1223" s="130"/>
      <c r="FD1223" s="131"/>
      <c r="FE1223" s="129"/>
      <c r="FF1223" s="129"/>
      <c r="FG1223" s="130"/>
      <c r="FH1223" s="131"/>
      <c r="FI1223" s="129"/>
      <c r="FJ1223" s="129"/>
      <c r="FK1223" s="130"/>
      <c r="FL1223" s="131"/>
      <c r="FM1223" s="129"/>
      <c r="FN1223" s="129"/>
      <c r="FO1223" s="130"/>
      <c r="FP1223" s="131"/>
      <c r="FQ1223" s="129"/>
      <c r="FR1223" s="129"/>
      <c r="FS1223" s="130"/>
      <c r="FT1223" s="131"/>
      <c r="FU1223" s="129"/>
      <c r="FV1223" s="129"/>
      <c r="FW1223" s="130"/>
      <c r="FX1223" s="131"/>
      <c r="FY1223" s="129"/>
      <c r="FZ1223" s="129"/>
      <c r="GA1223" s="130"/>
      <c r="GB1223" s="131"/>
      <c r="GC1223" s="129"/>
      <c r="GD1223" s="129"/>
      <c r="GE1223" s="130"/>
      <c r="GF1223" s="131"/>
      <c r="GG1223" s="129"/>
      <c r="GH1223" s="129"/>
      <c r="GI1223" s="130"/>
      <c r="GJ1223" s="131"/>
      <c r="GK1223" s="129"/>
      <c r="GL1223" s="129"/>
      <c r="GM1223" s="130"/>
      <c r="GN1223" s="131"/>
      <c r="GO1223" s="129"/>
      <c r="GP1223" s="129"/>
      <c r="GQ1223" s="130"/>
    </row>
    <row r="1224" spans="1:199" ht="15.75" x14ac:dyDescent="0.25">
      <c r="A1224">
        <f t="shared" si="750"/>
        <v>1</v>
      </c>
      <c r="B1224">
        <f t="shared" si="751"/>
        <v>1900</v>
      </c>
      <c r="D1224" s="129"/>
      <c r="E1224" s="129"/>
      <c r="F1224" s="129"/>
      <c r="G1224" s="130"/>
      <c r="H1224" s="131"/>
      <c r="I1224" s="129"/>
      <c r="J1224" s="129"/>
      <c r="K1224" s="130"/>
      <c r="L1224" s="131"/>
      <c r="M1224" s="129"/>
      <c r="N1224" s="129"/>
      <c r="O1224" s="130"/>
      <c r="P1224" s="131"/>
      <c r="Q1224" s="129"/>
      <c r="R1224" s="129"/>
      <c r="S1224" s="130"/>
      <c r="T1224" s="131"/>
      <c r="U1224" s="129"/>
      <c r="V1224" s="129"/>
      <c r="W1224" s="130"/>
      <c r="X1224" s="131"/>
      <c r="Y1224" s="129"/>
      <c r="Z1224" s="129"/>
      <c r="AA1224" s="130"/>
      <c r="AB1224" s="131"/>
      <c r="AC1224" s="129"/>
      <c r="AD1224" s="129"/>
      <c r="AE1224" s="130"/>
      <c r="AF1224" s="131"/>
      <c r="AG1224" s="129"/>
      <c r="AH1224" s="129"/>
      <c r="AI1224" s="130"/>
      <c r="AJ1224" s="131"/>
      <c r="AK1224" s="129"/>
      <c r="AL1224" s="129"/>
      <c r="AM1224" s="130"/>
      <c r="AN1224" s="131"/>
      <c r="AO1224" s="129"/>
      <c r="AP1224" s="129"/>
      <c r="AQ1224" s="130"/>
      <c r="AR1224" s="131"/>
      <c r="AS1224" s="129"/>
      <c r="AT1224" s="129"/>
      <c r="AU1224" s="130"/>
      <c r="AV1224" s="131"/>
      <c r="AW1224" s="129"/>
      <c r="AX1224" s="129"/>
      <c r="AY1224" s="130"/>
      <c r="AZ1224" s="131"/>
      <c r="BA1224" s="129"/>
      <c r="BB1224" s="129"/>
      <c r="BC1224" s="130"/>
      <c r="BD1224" s="131"/>
      <c r="BE1224" s="129"/>
      <c r="BF1224" s="129"/>
      <c r="BG1224" s="130"/>
      <c r="BH1224" s="131"/>
      <c r="BI1224" s="129"/>
      <c r="BJ1224" s="129"/>
      <c r="BK1224" s="130"/>
      <c r="BL1224" s="131"/>
      <c r="BM1224" s="129"/>
      <c r="BN1224" s="129"/>
      <c r="BO1224" s="130"/>
      <c r="BP1224" s="131"/>
      <c r="BQ1224" s="129"/>
      <c r="BR1224" s="129"/>
      <c r="BS1224" s="130"/>
      <c r="BT1224" s="131"/>
      <c r="BU1224" s="129"/>
      <c r="BV1224" s="129"/>
      <c r="BW1224" s="130"/>
      <c r="BX1224" s="131"/>
      <c r="BY1224" s="129"/>
      <c r="BZ1224" s="129"/>
      <c r="CA1224" s="130"/>
      <c r="CB1224" s="131"/>
      <c r="CC1224" s="129"/>
      <c r="CD1224" s="129"/>
      <c r="CE1224" s="130"/>
      <c r="CF1224" s="131"/>
      <c r="CG1224" s="129"/>
      <c r="CH1224" s="129"/>
      <c r="CI1224" s="130"/>
      <c r="CJ1224" s="131"/>
      <c r="CK1224" s="129"/>
      <c r="CL1224" s="129"/>
      <c r="CM1224" s="130"/>
      <c r="CN1224" s="131"/>
      <c r="CO1224" s="129"/>
      <c r="CP1224" s="129"/>
      <c r="CQ1224" s="130"/>
      <c r="CR1224" s="131"/>
      <c r="CS1224" s="129"/>
      <c r="CT1224" s="129"/>
      <c r="CU1224" s="130"/>
      <c r="CV1224" s="131"/>
      <c r="CW1224" s="129"/>
      <c r="CX1224" s="129"/>
      <c r="CY1224" s="130"/>
      <c r="CZ1224" s="131"/>
      <c r="DA1224" s="129"/>
      <c r="DB1224" s="129"/>
      <c r="DC1224" s="130"/>
      <c r="DD1224" s="131"/>
      <c r="DE1224" s="129"/>
      <c r="DF1224" s="129"/>
      <c r="DG1224" s="130"/>
      <c r="DH1224" s="131"/>
      <c r="DI1224" s="129"/>
      <c r="DJ1224" s="129"/>
      <c r="DK1224" s="130"/>
      <c r="DL1224" s="131"/>
      <c r="DM1224" s="129"/>
      <c r="DN1224" s="129"/>
      <c r="DO1224" s="130"/>
      <c r="DP1224" s="131"/>
      <c r="DQ1224" s="129"/>
      <c r="DR1224" s="129"/>
      <c r="DS1224" s="130"/>
      <c r="DT1224" s="131"/>
      <c r="DU1224" s="129"/>
      <c r="DV1224" s="129"/>
      <c r="DW1224" s="130"/>
      <c r="DX1224" s="131"/>
      <c r="DY1224" s="129"/>
      <c r="DZ1224" s="129"/>
      <c r="EA1224" s="130"/>
      <c r="EB1224" s="131"/>
      <c r="EC1224" s="129"/>
      <c r="ED1224" s="129"/>
      <c r="EE1224" s="130"/>
      <c r="EF1224" s="131"/>
      <c r="EG1224" s="129"/>
      <c r="EH1224" s="129"/>
      <c r="EI1224" s="130"/>
      <c r="EJ1224" s="131"/>
      <c r="EK1224" s="129"/>
      <c r="EL1224" s="129"/>
      <c r="EM1224" s="130"/>
      <c r="EN1224" s="131"/>
      <c r="EO1224" s="129"/>
      <c r="EP1224" s="129"/>
      <c r="EQ1224" s="130"/>
      <c r="ER1224" s="131"/>
      <c r="ES1224" s="129"/>
      <c r="ET1224" s="129"/>
      <c r="EU1224" s="130"/>
      <c r="EV1224" s="131"/>
      <c r="EW1224" s="129"/>
      <c r="EX1224" s="129"/>
      <c r="EY1224" s="130"/>
      <c r="EZ1224" s="131"/>
      <c r="FA1224" s="129"/>
      <c r="FB1224" s="129"/>
      <c r="FC1224" s="130"/>
      <c r="FD1224" s="131"/>
      <c r="FE1224" s="129"/>
      <c r="FF1224" s="129"/>
      <c r="FG1224" s="130"/>
      <c r="FH1224" s="131"/>
      <c r="FI1224" s="129"/>
      <c r="FJ1224" s="129"/>
      <c r="FK1224" s="130"/>
      <c r="FL1224" s="131"/>
      <c r="FM1224" s="129"/>
      <c r="FN1224" s="129"/>
      <c r="FO1224" s="130"/>
      <c r="FP1224" s="131"/>
      <c r="FQ1224" s="129"/>
      <c r="FR1224" s="129"/>
      <c r="FS1224" s="130"/>
      <c r="FT1224" s="131"/>
      <c r="FU1224" s="129"/>
      <c r="FV1224" s="129"/>
      <c r="FW1224" s="130"/>
      <c r="FX1224" s="131"/>
      <c r="FY1224" s="129"/>
      <c r="FZ1224" s="129"/>
      <c r="GA1224" s="130"/>
      <c r="GB1224" s="131"/>
      <c r="GC1224" s="129"/>
      <c r="GD1224" s="129"/>
      <c r="GE1224" s="130"/>
      <c r="GF1224" s="131"/>
      <c r="GG1224" s="129"/>
      <c r="GH1224" s="129"/>
      <c r="GI1224" s="130"/>
      <c r="GJ1224" s="131"/>
      <c r="GK1224" s="129"/>
      <c r="GL1224" s="129"/>
      <c r="GM1224" s="130"/>
      <c r="GN1224" s="131"/>
      <c r="GO1224" s="129"/>
      <c r="GP1224" s="129"/>
      <c r="GQ1224" s="130"/>
    </row>
    <row r="1225" spans="1:199" ht="15.75" x14ac:dyDescent="0.25">
      <c r="A1225">
        <f t="shared" si="750"/>
        <v>1</v>
      </c>
      <c r="B1225">
        <f t="shared" si="751"/>
        <v>1900</v>
      </c>
      <c r="D1225" s="129"/>
      <c r="E1225" s="129"/>
      <c r="F1225" s="129"/>
      <c r="G1225" s="130"/>
      <c r="H1225" s="131"/>
      <c r="I1225" s="129"/>
      <c r="J1225" s="129"/>
      <c r="K1225" s="130"/>
      <c r="L1225" s="131"/>
      <c r="M1225" s="129"/>
      <c r="N1225" s="129"/>
      <c r="O1225" s="130"/>
      <c r="P1225" s="131"/>
      <c r="Q1225" s="129"/>
      <c r="R1225" s="129"/>
      <c r="S1225" s="130"/>
      <c r="T1225" s="131"/>
      <c r="U1225" s="129"/>
      <c r="V1225" s="129"/>
      <c r="W1225" s="130"/>
      <c r="X1225" s="131"/>
      <c r="Y1225" s="129"/>
      <c r="Z1225" s="129"/>
      <c r="AA1225" s="130"/>
      <c r="AB1225" s="131"/>
      <c r="AC1225" s="129"/>
      <c r="AD1225" s="129"/>
      <c r="AE1225" s="130"/>
      <c r="AF1225" s="131"/>
      <c r="AG1225" s="129"/>
      <c r="AH1225" s="129"/>
      <c r="AI1225" s="130"/>
      <c r="AJ1225" s="131"/>
      <c r="AK1225" s="129"/>
      <c r="AL1225" s="129"/>
      <c r="AM1225" s="130"/>
      <c r="AN1225" s="131"/>
      <c r="AO1225" s="129"/>
      <c r="AP1225" s="129"/>
      <c r="AQ1225" s="130"/>
      <c r="AR1225" s="131"/>
      <c r="AS1225" s="129"/>
      <c r="AT1225" s="129"/>
      <c r="AU1225" s="130"/>
      <c r="AV1225" s="131"/>
      <c r="AW1225" s="129"/>
      <c r="AX1225" s="129"/>
      <c r="AY1225" s="130"/>
      <c r="AZ1225" s="131"/>
      <c r="BA1225" s="129"/>
      <c r="BB1225" s="129"/>
      <c r="BC1225" s="130"/>
      <c r="BD1225" s="131"/>
      <c r="BE1225" s="129"/>
      <c r="BF1225" s="129"/>
      <c r="BG1225" s="130"/>
      <c r="BH1225" s="131"/>
      <c r="BI1225" s="129"/>
      <c r="BJ1225" s="129"/>
      <c r="BK1225" s="130"/>
      <c r="BL1225" s="131"/>
      <c r="BM1225" s="129"/>
      <c r="BN1225" s="129"/>
      <c r="BO1225" s="130"/>
      <c r="BP1225" s="131"/>
      <c r="BQ1225" s="129"/>
      <c r="BR1225" s="129"/>
      <c r="BS1225" s="130"/>
      <c r="BT1225" s="131"/>
      <c r="BU1225" s="129"/>
      <c r="BV1225" s="129"/>
      <c r="BW1225" s="130"/>
      <c r="BX1225" s="131"/>
      <c r="BY1225" s="129"/>
      <c r="BZ1225" s="129"/>
      <c r="CA1225" s="130"/>
      <c r="CB1225" s="131"/>
      <c r="CC1225" s="129"/>
      <c r="CD1225" s="129"/>
      <c r="CE1225" s="130"/>
      <c r="CF1225" s="131"/>
      <c r="CG1225" s="129"/>
      <c r="CH1225" s="129"/>
      <c r="CI1225" s="130"/>
      <c r="CJ1225" s="131"/>
      <c r="CK1225" s="129"/>
      <c r="CL1225" s="129"/>
      <c r="CM1225" s="130"/>
      <c r="CN1225" s="131"/>
      <c r="CO1225" s="129"/>
      <c r="CP1225" s="129"/>
      <c r="CQ1225" s="130"/>
      <c r="CR1225" s="131"/>
      <c r="CS1225" s="129"/>
      <c r="CT1225" s="129"/>
      <c r="CU1225" s="130"/>
      <c r="CV1225" s="131"/>
      <c r="CW1225" s="129"/>
      <c r="CX1225" s="129"/>
      <c r="CY1225" s="130"/>
      <c r="CZ1225" s="131"/>
      <c r="DA1225" s="129"/>
      <c r="DB1225" s="129"/>
      <c r="DC1225" s="130"/>
      <c r="DD1225" s="131"/>
      <c r="DE1225" s="129"/>
      <c r="DF1225" s="129"/>
      <c r="DG1225" s="130"/>
      <c r="DH1225" s="131"/>
      <c r="DI1225" s="129"/>
      <c r="DJ1225" s="129"/>
      <c r="DK1225" s="130"/>
      <c r="DL1225" s="131"/>
      <c r="DM1225" s="129"/>
      <c r="DN1225" s="129"/>
      <c r="DO1225" s="130"/>
      <c r="DP1225" s="131"/>
      <c r="DQ1225" s="129"/>
      <c r="DR1225" s="129"/>
      <c r="DS1225" s="130"/>
      <c r="DT1225" s="131"/>
      <c r="DU1225" s="129"/>
      <c r="DV1225" s="129"/>
      <c r="DW1225" s="130"/>
      <c r="DX1225" s="131"/>
      <c r="DY1225" s="129"/>
      <c r="DZ1225" s="129"/>
      <c r="EA1225" s="130"/>
      <c r="EB1225" s="131"/>
      <c r="EC1225" s="129"/>
      <c r="ED1225" s="129"/>
      <c r="EE1225" s="130"/>
      <c r="EF1225" s="131"/>
      <c r="EG1225" s="129"/>
      <c r="EH1225" s="129"/>
      <c r="EI1225" s="130"/>
      <c r="EJ1225" s="131"/>
      <c r="EK1225" s="129"/>
      <c r="EL1225" s="129"/>
      <c r="EM1225" s="130"/>
      <c r="EN1225" s="131"/>
      <c r="EO1225" s="129"/>
      <c r="EP1225" s="129"/>
      <c r="EQ1225" s="130"/>
      <c r="ER1225" s="131"/>
      <c r="ES1225" s="129"/>
      <c r="ET1225" s="129"/>
      <c r="EU1225" s="130"/>
      <c r="EV1225" s="131"/>
      <c r="EW1225" s="129"/>
      <c r="EX1225" s="129"/>
      <c r="EY1225" s="130"/>
      <c r="EZ1225" s="131"/>
      <c r="FA1225" s="129"/>
      <c r="FB1225" s="129"/>
      <c r="FC1225" s="130"/>
      <c r="FD1225" s="131"/>
      <c r="FE1225" s="129"/>
      <c r="FF1225" s="129"/>
      <c r="FG1225" s="130"/>
      <c r="FH1225" s="131"/>
      <c r="FI1225" s="129"/>
      <c r="FJ1225" s="129"/>
      <c r="FK1225" s="130"/>
      <c r="FL1225" s="131"/>
      <c r="FM1225" s="129"/>
      <c r="FN1225" s="129"/>
      <c r="FO1225" s="130"/>
      <c r="FP1225" s="131"/>
      <c r="FQ1225" s="129"/>
      <c r="FR1225" s="129"/>
      <c r="FS1225" s="130"/>
      <c r="FT1225" s="131"/>
      <c r="FU1225" s="129"/>
      <c r="FV1225" s="129"/>
      <c r="FW1225" s="130"/>
      <c r="FX1225" s="131"/>
      <c r="FY1225" s="129"/>
      <c r="FZ1225" s="129"/>
      <c r="GA1225" s="130"/>
      <c r="GB1225" s="131"/>
      <c r="GC1225" s="129"/>
      <c r="GD1225" s="129"/>
      <c r="GE1225" s="130"/>
      <c r="GF1225" s="131"/>
      <c r="GG1225" s="129"/>
      <c r="GH1225" s="129"/>
      <c r="GI1225" s="130"/>
      <c r="GJ1225" s="131"/>
      <c r="GK1225" s="129"/>
      <c r="GL1225" s="129"/>
      <c r="GM1225" s="130"/>
      <c r="GN1225" s="131"/>
      <c r="GO1225" s="129"/>
      <c r="GP1225" s="129"/>
      <c r="GQ1225" s="130"/>
    </row>
    <row r="1226" spans="1:199" ht="15.75" x14ac:dyDescent="0.25">
      <c r="A1226">
        <f t="shared" si="750"/>
        <v>1</v>
      </c>
      <c r="B1226">
        <f t="shared" si="751"/>
        <v>1900</v>
      </c>
      <c r="D1226" s="129"/>
      <c r="E1226" s="129"/>
      <c r="F1226" s="129"/>
      <c r="G1226" s="130"/>
      <c r="H1226" s="131"/>
      <c r="I1226" s="129"/>
      <c r="J1226" s="129"/>
      <c r="K1226" s="130"/>
      <c r="L1226" s="131"/>
      <c r="M1226" s="129"/>
      <c r="N1226" s="129"/>
      <c r="O1226" s="130"/>
      <c r="P1226" s="131"/>
      <c r="Q1226" s="129"/>
      <c r="R1226" s="129"/>
      <c r="S1226" s="130"/>
      <c r="T1226" s="131"/>
      <c r="U1226" s="129"/>
      <c r="V1226" s="129"/>
      <c r="W1226" s="130"/>
      <c r="X1226" s="131"/>
      <c r="Y1226" s="129"/>
      <c r="Z1226" s="129"/>
      <c r="AA1226" s="130"/>
      <c r="AB1226" s="131"/>
      <c r="AC1226" s="129"/>
      <c r="AD1226" s="129"/>
      <c r="AE1226" s="130"/>
      <c r="AF1226" s="131"/>
      <c r="AG1226" s="129"/>
      <c r="AH1226" s="129"/>
      <c r="AI1226" s="130"/>
      <c r="AJ1226" s="131"/>
      <c r="AK1226" s="129"/>
      <c r="AL1226" s="129"/>
      <c r="AM1226" s="130"/>
      <c r="AN1226" s="131"/>
      <c r="AO1226" s="129"/>
      <c r="AP1226" s="129"/>
      <c r="AQ1226" s="130"/>
      <c r="AR1226" s="131"/>
      <c r="AS1226" s="129"/>
      <c r="AT1226" s="129"/>
      <c r="AU1226" s="130"/>
      <c r="AV1226" s="131"/>
      <c r="AW1226" s="129"/>
      <c r="AX1226" s="129"/>
      <c r="AY1226" s="130"/>
      <c r="AZ1226" s="131"/>
      <c r="BA1226" s="129"/>
      <c r="BB1226" s="129"/>
      <c r="BC1226" s="130"/>
      <c r="BD1226" s="131"/>
      <c r="BE1226" s="129"/>
      <c r="BF1226" s="129"/>
      <c r="BG1226" s="130"/>
      <c r="BH1226" s="131"/>
      <c r="BI1226" s="129"/>
      <c r="BJ1226" s="129"/>
      <c r="BK1226" s="130"/>
      <c r="BL1226" s="131"/>
      <c r="BM1226" s="129"/>
      <c r="BN1226" s="129"/>
      <c r="BO1226" s="130"/>
      <c r="BP1226" s="131"/>
      <c r="BQ1226" s="129"/>
      <c r="BR1226" s="129"/>
      <c r="BS1226" s="130"/>
      <c r="BT1226" s="131"/>
      <c r="BU1226" s="129"/>
      <c r="BV1226" s="129"/>
      <c r="BW1226" s="130"/>
      <c r="BX1226" s="131"/>
      <c r="BY1226" s="129"/>
      <c r="BZ1226" s="129"/>
      <c r="CA1226" s="130"/>
      <c r="CB1226" s="131"/>
      <c r="CC1226" s="129"/>
      <c r="CD1226" s="129"/>
      <c r="CE1226" s="130"/>
      <c r="CF1226" s="131"/>
      <c r="CG1226" s="129"/>
      <c r="CH1226" s="129"/>
      <c r="CI1226" s="130"/>
      <c r="CJ1226" s="131"/>
      <c r="CK1226" s="129"/>
      <c r="CL1226" s="129"/>
      <c r="CM1226" s="130"/>
      <c r="CN1226" s="131"/>
      <c r="CO1226" s="129"/>
      <c r="CP1226" s="129"/>
      <c r="CQ1226" s="130"/>
      <c r="CR1226" s="131"/>
      <c r="CS1226" s="129"/>
      <c r="CT1226" s="129"/>
      <c r="CU1226" s="130"/>
      <c r="CV1226" s="131"/>
      <c r="CW1226" s="129"/>
      <c r="CX1226" s="129"/>
      <c r="CY1226" s="130"/>
      <c r="CZ1226" s="131"/>
      <c r="DA1226" s="129"/>
      <c r="DB1226" s="129"/>
      <c r="DC1226" s="130"/>
      <c r="DD1226" s="131"/>
      <c r="DE1226" s="129"/>
      <c r="DF1226" s="129"/>
      <c r="DG1226" s="130"/>
      <c r="DH1226" s="131"/>
      <c r="DI1226" s="129"/>
      <c r="DJ1226" s="129"/>
      <c r="DK1226" s="130"/>
      <c r="DL1226" s="131"/>
      <c r="DM1226" s="129"/>
      <c r="DN1226" s="129"/>
      <c r="DO1226" s="130"/>
      <c r="DP1226" s="131"/>
      <c r="DQ1226" s="129"/>
      <c r="DR1226" s="129"/>
      <c r="DS1226" s="130"/>
      <c r="DT1226" s="131"/>
      <c r="DU1226" s="129"/>
      <c r="DV1226" s="129"/>
      <c r="DW1226" s="130"/>
      <c r="DX1226" s="131"/>
      <c r="DY1226" s="129"/>
      <c r="DZ1226" s="129"/>
      <c r="EA1226" s="130"/>
      <c r="EB1226" s="131"/>
      <c r="EC1226" s="129"/>
      <c r="ED1226" s="129"/>
      <c r="EE1226" s="130"/>
      <c r="EF1226" s="131"/>
      <c r="EG1226" s="129"/>
      <c r="EH1226" s="129"/>
      <c r="EI1226" s="130"/>
      <c r="EJ1226" s="131"/>
      <c r="EK1226" s="129"/>
      <c r="EL1226" s="129"/>
      <c r="EM1226" s="130"/>
      <c r="EN1226" s="131"/>
      <c r="EO1226" s="129"/>
      <c r="EP1226" s="129"/>
      <c r="EQ1226" s="130"/>
      <c r="ER1226" s="131"/>
      <c r="ES1226" s="129"/>
      <c r="ET1226" s="129"/>
      <c r="EU1226" s="130"/>
      <c r="EV1226" s="131"/>
      <c r="EW1226" s="129"/>
      <c r="EX1226" s="129"/>
      <c r="EY1226" s="130"/>
      <c r="EZ1226" s="131"/>
      <c r="FA1226" s="129"/>
      <c r="FB1226" s="129"/>
      <c r="FC1226" s="130"/>
      <c r="FD1226" s="131"/>
      <c r="FE1226" s="129"/>
      <c r="FF1226" s="129"/>
      <c r="FG1226" s="130"/>
      <c r="FH1226" s="131"/>
      <c r="FI1226" s="129"/>
      <c r="FJ1226" s="129"/>
      <c r="FK1226" s="130"/>
      <c r="FL1226" s="131"/>
      <c r="FM1226" s="129"/>
      <c r="FN1226" s="129"/>
      <c r="FO1226" s="130"/>
      <c r="FP1226" s="131"/>
      <c r="FQ1226" s="129"/>
      <c r="FR1226" s="129"/>
      <c r="FS1226" s="130"/>
      <c r="FT1226" s="131"/>
      <c r="FU1226" s="129"/>
      <c r="FV1226" s="129"/>
      <c r="FW1226" s="130"/>
      <c r="FX1226" s="131"/>
      <c r="FY1226" s="129"/>
      <c r="FZ1226" s="129"/>
      <c r="GA1226" s="130"/>
      <c r="GB1226" s="131"/>
      <c r="GC1226" s="129"/>
      <c r="GD1226" s="129"/>
      <c r="GE1226" s="130"/>
      <c r="GF1226" s="131"/>
      <c r="GG1226" s="129"/>
      <c r="GH1226" s="129"/>
      <c r="GI1226" s="130"/>
      <c r="GJ1226" s="131"/>
      <c r="GK1226" s="129"/>
      <c r="GL1226" s="129"/>
      <c r="GM1226" s="130"/>
      <c r="GN1226" s="131"/>
      <c r="GO1226" s="129"/>
      <c r="GP1226" s="129"/>
      <c r="GQ1226" s="130"/>
    </row>
    <row r="1227" spans="1:199" ht="15.75" x14ac:dyDescent="0.25">
      <c r="A1227">
        <f t="shared" si="750"/>
        <v>1</v>
      </c>
      <c r="B1227">
        <f t="shared" si="751"/>
        <v>1900</v>
      </c>
      <c r="D1227" s="129"/>
      <c r="E1227" s="129"/>
      <c r="F1227" s="129"/>
      <c r="G1227" s="130"/>
      <c r="H1227" s="131"/>
      <c r="I1227" s="129"/>
      <c r="J1227" s="129"/>
      <c r="K1227" s="130"/>
      <c r="L1227" s="131"/>
      <c r="M1227" s="129"/>
      <c r="N1227" s="129"/>
      <c r="O1227" s="130"/>
      <c r="P1227" s="131"/>
      <c r="Q1227" s="129"/>
      <c r="R1227" s="129"/>
      <c r="S1227" s="130"/>
      <c r="T1227" s="131"/>
      <c r="U1227" s="129"/>
      <c r="V1227" s="129"/>
      <c r="W1227" s="130"/>
      <c r="X1227" s="131"/>
      <c r="Y1227" s="129"/>
      <c r="Z1227" s="129"/>
      <c r="AA1227" s="130"/>
      <c r="AB1227" s="131"/>
      <c r="AC1227" s="129"/>
      <c r="AD1227" s="129"/>
      <c r="AE1227" s="130"/>
      <c r="AF1227" s="131"/>
      <c r="AG1227" s="129"/>
      <c r="AH1227" s="129"/>
      <c r="AI1227" s="130"/>
      <c r="AJ1227" s="131"/>
      <c r="AK1227" s="129"/>
      <c r="AL1227" s="129"/>
      <c r="AM1227" s="130"/>
      <c r="AN1227" s="131"/>
      <c r="AO1227" s="129"/>
      <c r="AP1227" s="129"/>
      <c r="AQ1227" s="130"/>
      <c r="AR1227" s="131"/>
      <c r="AS1227" s="129"/>
      <c r="AT1227" s="129"/>
      <c r="AU1227" s="130"/>
      <c r="AV1227" s="131"/>
      <c r="AW1227" s="129"/>
      <c r="AX1227" s="129"/>
      <c r="AY1227" s="130"/>
      <c r="AZ1227" s="131"/>
      <c r="BA1227" s="129"/>
      <c r="BB1227" s="129"/>
      <c r="BC1227" s="130"/>
      <c r="BD1227" s="131"/>
      <c r="BE1227" s="129"/>
      <c r="BF1227" s="129"/>
      <c r="BG1227" s="130"/>
      <c r="BH1227" s="131"/>
      <c r="BI1227" s="129"/>
      <c r="BJ1227" s="129"/>
      <c r="BK1227" s="130"/>
      <c r="BL1227" s="131"/>
      <c r="BM1227" s="129"/>
      <c r="BN1227" s="129"/>
      <c r="BO1227" s="130"/>
      <c r="BP1227" s="131"/>
      <c r="BQ1227" s="129"/>
      <c r="BR1227" s="129"/>
      <c r="BS1227" s="130"/>
      <c r="BT1227" s="131"/>
      <c r="BU1227" s="129"/>
      <c r="BV1227" s="129"/>
      <c r="BW1227" s="130"/>
      <c r="BX1227" s="131"/>
      <c r="BY1227" s="129"/>
      <c r="BZ1227" s="129"/>
      <c r="CA1227" s="130"/>
      <c r="CB1227" s="131"/>
      <c r="CC1227" s="129"/>
      <c r="CD1227" s="129"/>
      <c r="CE1227" s="130"/>
      <c r="CF1227" s="131"/>
      <c r="CG1227" s="129"/>
      <c r="CH1227" s="129"/>
      <c r="CI1227" s="130"/>
      <c r="CJ1227" s="131"/>
      <c r="CK1227" s="129"/>
      <c r="CL1227" s="129"/>
      <c r="CM1227" s="130"/>
      <c r="CN1227" s="131"/>
      <c r="CO1227" s="129"/>
      <c r="CP1227" s="129"/>
      <c r="CQ1227" s="130"/>
      <c r="CR1227" s="131"/>
      <c r="CS1227" s="129"/>
      <c r="CT1227" s="129"/>
      <c r="CU1227" s="130"/>
      <c r="CV1227" s="131"/>
      <c r="CW1227" s="129"/>
      <c r="CX1227" s="129"/>
      <c r="CY1227" s="130"/>
      <c r="CZ1227" s="131"/>
      <c r="DA1227" s="129"/>
      <c r="DB1227" s="129"/>
      <c r="DC1227" s="130"/>
      <c r="DD1227" s="131"/>
      <c r="DE1227" s="129"/>
      <c r="DF1227" s="129"/>
      <c r="DG1227" s="130"/>
      <c r="DH1227" s="131"/>
      <c r="DI1227" s="129"/>
      <c r="DJ1227" s="129"/>
      <c r="DK1227" s="130"/>
      <c r="DL1227" s="131"/>
      <c r="DM1227" s="129"/>
      <c r="DN1227" s="129"/>
      <c r="DO1227" s="130"/>
      <c r="DP1227" s="131"/>
      <c r="DQ1227" s="129"/>
      <c r="DR1227" s="129"/>
      <c r="DS1227" s="130"/>
      <c r="DT1227" s="131"/>
      <c r="DU1227" s="129"/>
      <c r="DV1227" s="129"/>
      <c r="DW1227" s="130"/>
      <c r="DX1227" s="131"/>
      <c r="DY1227" s="129"/>
      <c r="DZ1227" s="129"/>
      <c r="EA1227" s="130"/>
      <c r="EB1227" s="131"/>
      <c r="EC1227" s="129"/>
      <c r="ED1227" s="129"/>
      <c r="EE1227" s="130"/>
      <c r="EF1227" s="131"/>
      <c r="EG1227" s="129"/>
      <c r="EH1227" s="129"/>
      <c r="EI1227" s="130"/>
      <c r="EJ1227" s="131"/>
      <c r="EK1227" s="129"/>
      <c r="EL1227" s="129"/>
      <c r="EM1227" s="130"/>
      <c r="EN1227" s="131"/>
      <c r="EO1227" s="129"/>
      <c r="EP1227" s="129"/>
      <c r="EQ1227" s="130"/>
      <c r="ER1227" s="131"/>
      <c r="ES1227" s="129"/>
      <c r="ET1227" s="129"/>
      <c r="EU1227" s="130"/>
      <c r="EV1227" s="131"/>
      <c r="EW1227" s="129"/>
      <c r="EX1227" s="129"/>
      <c r="EY1227" s="130"/>
      <c r="EZ1227" s="131"/>
      <c r="FA1227" s="129"/>
      <c r="FB1227" s="129"/>
      <c r="FC1227" s="130"/>
      <c r="FD1227" s="131"/>
      <c r="FE1227" s="129"/>
      <c r="FF1227" s="129"/>
      <c r="FG1227" s="130"/>
      <c r="FH1227" s="131"/>
      <c r="FI1227" s="129"/>
      <c r="FJ1227" s="129"/>
      <c r="FK1227" s="130"/>
      <c r="FL1227" s="131"/>
      <c r="FM1227" s="129"/>
      <c r="FN1227" s="129"/>
      <c r="FO1227" s="130"/>
      <c r="FP1227" s="131"/>
      <c r="FQ1227" s="129"/>
      <c r="FR1227" s="129"/>
      <c r="FS1227" s="130"/>
      <c r="FT1227" s="131"/>
      <c r="FU1227" s="129"/>
      <c r="FV1227" s="129"/>
      <c r="FW1227" s="130"/>
      <c r="FX1227" s="131"/>
      <c r="FY1227" s="129"/>
      <c r="FZ1227" s="129"/>
      <c r="GA1227" s="130"/>
      <c r="GB1227" s="131"/>
      <c r="GC1227" s="129"/>
      <c r="GD1227" s="129"/>
      <c r="GE1227" s="130"/>
      <c r="GF1227" s="131"/>
      <c r="GG1227" s="129"/>
      <c r="GH1227" s="129"/>
      <c r="GI1227" s="130"/>
      <c r="GJ1227" s="131"/>
      <c r="GK1227" s="129"/>
      <c r="GL1227" s="129"/>
      <c r="GM1227" s="130"/>
      <c r="GN1227" s="131"/>
      <c r="GO1227" s="129"/>
      <c r="GP1227" s="129"/>
      <c r="GQ1227" s="130"/>
    </row>
    <row r="1228" spans="1:199" ht="15.75" x14ac:dyDescent="0.25">
      <c r="A1228">
        <f t="shared" si="750"/>
        <v>1</v>
      </c>
      <c r="B1228">
        <f t="shared" si="751"/>
        <v>1900</v>
      </c>
      <c r="D1228" s="129"/>
      <c r="E1228" s="129"/>
      <c r="F1228" s="129"/>
      <c r="G1228" s="130"/>
      <c r="H1228" s="131"/>
      <c r="I1228" s="129"/>
      <c r="J1228" s="129"/>
      <c r="K1228" s="130"/>
      <c r="L1228" s="131"/>
      <c r="M1228" s="129"/>
      <c r="N1228" s="129"/>
      <c r="O1228" s="130"/>
      <c r="P1228" s="131"/>
      <c r="Q1228" s="129"/>
      <c r="R1228" s="129"/>
      <c r="S1228" s="130"/>
      <c r="T1228" s="131"/>
      <c r="U1228" s="129"/>
      <c r="V1228" s="129"/>
      <c r="W1228" s="130"/>
      <c r="X1228" s="131"/>
      <c r="Y1228" s="129"/>
      <c r="Z1228" s="129"/>
      <c r="AA1228" s="130"/>
      <c r="AB1228" s="131"/>
      <c r="AC1228" s="129"/>
      <c r="AD1228" s="129"/>
      <c r="AE1228" s="130"/>
      <c r="AF1228" s="131"/>
      <c r="AG1228" s="129"/>
      <c r="AH1228" s="129"/>
      <c r="AI1228" s="130"/>
      <c r="AJ1228" s="131"/>
      <c r="AK1228" s="129"/>
      <c r="AL1228" s="129"/>
      <c r="AM1228" s="130"/>
      <c r="AN1228" s="131"/>
      <c r="AO1228" s="129"/>
      <c r="AP1228" s="129"/>
      <c r="AQ1228" s="130"/>
      <c r="AR1228" s="131"/>
      <c r="AS1228" s="129"/>
      <c r="AT1228" s="129"/>
      <c r="AU1228" s="130"/>
      <c r="AV1228" s="131"/>
      <c r="AW1228" s="129"/>
      <c r="AX1228" s="129"/>
      <c r="AY1228" s="130"/>
      <c r="AZ1228" s="131"/>
      <c r="BA1228" s="129"/>
      <c r="BB1228" s="129"/>
      <c r="BC1228" s="130"/>
      <c r="BD1228" s="131"/>
      <c r="BE1228" s="129"/>
      <c r="BF1228" s="129"/>
      <c r="BG1228" s="130"/>
      <c r="BH1228" s="131"/>
      <c r="BI1228" s="129"/>
      <c r="BJ1228" s="129"/>
      <c r="BK1228" s="130"/>
      <c r="BL1228" s="131"/>
      <c r="BM1228" s="129"/>
      <c r="BN1228" s="129"/>
      <c r="BO1228" s="130"/>
      <c r="BP1228" s="131"/>
      <c r="BQ1228" s="129"/>
      <c r="BR1228" s="129"/>
      <c r="BS1228" s="130"/>
      <c r="BT1228" s="131"/>
      <c r="BU1228" s="129"/>
      <c r="BV1228" s="129"/>
      <c r="BW1228" s="130"/>
      <c r="BX1228" s="131"/>
      <c r="BY1228" s="129"/>
      <c r="BZ1228" s="129"/>
      <c r="CA1228" s="130"/>
      <c r="CB1228" s="131"/>
      <c r="CC1228" s="129"/>
      <c r="CD1228" s="129"/>
      <c r="CE1228" s="130"/>
      <c r="CF1228" s="131"/>
      <c r="CG1228" s="129"/>
      <c r="CH1228" s="129"/>
      <c r="CI1228" s="130"/>
      <c r="CJ1228" s="131"/>
      <c r="CK1228" s="129"/>
      <c r="CL1228" s="129"/>
      <c r="CM1228" s="130"/>
      <c r="CN1228" s="131"/>
      <c r="CO1228" s="129"/>
      <c r="CP1228" s="129"/>
      <c r="CQ1228" s="130"/>
      <c r="CR1228" s="131"/>
      <c r="CS1228" s="129"/>
      <c r="CT1228" s="129"/>
      <c r="CU1228" s="130"/>
      <c r="CV1228" s="131"/>
      <c r="CW1228" s="129"/>
      <c r="CX1228" s="129"/>
      <c r="CY1228" s="130"/>
      <c r="CZ1228" s="131"/>
      <c r="DA1228" s="129"/>
      <c r="DB1228" s="129"/>
      <c r="DC1228" s="130"/>
      <c r="DD1228" s="131"/>
      <c r="DE1228" s="129"/>
      <c r="DF1228" s="129"/>
      <c r="DG1228" s="130"/>
      <c r="DH1228" s="131"/>
      <c r="DI1228" s="129"/>
      <c r="DJ1228" s="129"/>
      <c r="DK1228" s="130"/>
      <c r="DL1228" s="131"/>
      <c r="DM1228" s="129"/>
      <c r="DN1228" s="129"/>
      <c r="DO1228" s="130"/>
      <c r="DP1228" s="131"/>
      <c r="DQ1228" s="129"/>
      <c r="DR1228" s="129"/>
      <c r="DS1228" s="130"/>
      <c r="DT1228" s="131"/>
      <c r="DU1228" s="129"/>
      <c r="DV1228" s="129"/>
      <c r="DW1228" s="130"/>
      <c r="DX1228" s="131"/>
      <c r="DY1228" s="129"/>
      <c r="DZ1228" s="129"/>
      <c r="EA1228" s="130"/>
      <c r="EB1228" s="131"/>
      <c r="EC1228" s="129"/>
      <c r="ED1228" s="129"/>
      <c r="EE1228" s="130"/>
      <c r="EF1228" s="131"/>
      <c r="EG1228" s="129"/>
      <c r="EH1228" s="129"/>
      <c r="EI1228" s="130"/>
      <c r="EJ1228" s="131"/>
      <c r="EK1228" s="129"/>
      <c r="EL1228" s="129"/>
      <c r="EM1228" s="130"/>
      <c r="EN1228" s="131"/>
      <c r="EO1228" s="129"/>
      <c r="EP1228" s="129"/>
      <c r="EQ1228" s="130"/>
      <c r="ER1228" s="131"/>
      <c r="ES1228" s="129"/>
      <c r="ET1228" s="129"/>
      <c r="EU1228" s="130"/>
      <c r="EV1228" s="131"/>
      <c r="EW1228" s="129"/>
      <c r="EX1228" s="129"/>
      <c r="EY1228" s="130"/>
      <c r="EZ1228" s="131"/>
      <c r="FA1228" s="129"/>
      <c r="FB1228" s="129"/>
      <c r="FC1228" s="130"/>
      <c r="FD1228" s="131"/>
      <c r="FE1228" s="129"/>
      <c r="FF1228" s="129"/>
      <c r="FG1228" s="130"/>
      <c r="FH1228" s="131"/>
      <c r="FI1228" s="129"/>
      <c r="FJ1228" s="129"/>
      <c r="FK1228" s="130"/>
      <c r="FL1228" s="131"/>
      <c r="FM1228" s="129"/>
      <c r="FN1228" s="129"/>
      <c r="FO1228" s="130"/>
      <c r="FP1228" s="131"/>
      <c r="FQ1228" s="129"/>
      <c r="FR1228" s="129"/>
      <c r="FS1228" s="130"/>
      <c r="FT1228" s="131"/>
      <c r="FU1228" s="129"/>
      <c r="FV1228" s="129"/>
      <c r="FW1228" s="130"/>
      <c r="FX1228" s="131"/>
      <c r="FY1228" s="129"/>
      <c r="FZ1228" s="129"/>
      <c r="GA1228" s="130"/>
      <c r="GB1228" s="131"/>
      <c r="GC1228" s="129"/>
      <c r="GD1228" s="129"/>
      <c r="GE1228" s="130"/>
      <c r="GF1228" s="131"/>
      <c r="GG1228" s="129"/>
      <c r="GH1228" s="129"/>
      <c r="GI1228" s="130"/>
      <c r="GJ1228" s="131"/>
      <c r="GK1228" s="129"/>
      <c r="GL1228" s="129"/>
      <c r="GM1228" s="130"/>
      <c r="GN1228" s="131"/>
      <c r="GO1228" s="129"/>
      <c r="GP1228" s="129"/>
      <c r="GQ1228" s="130"/>
    </row>
    <row r="1229" spans="1:199" ht="15.75" x14ac:dyDescent="0.25">
      <c r="A1229">
        <f t="shared" si="750"/>
        <v>1</v>
      </c>
      <c r="B1229">
        <f t="shared" si="751"/>
        <v>1900</v>
      </c>
      <c r="D1229" s="129"/>
      <c r="E1229" s="129"/>
      <c r="F1229" s="129"/>
      <c r="G1229" s="130"/>
      <c r="H1229" s="131"/>
      <c r="I1229" s="129"/>
      <c r="J1229" s="129"/>
      <c r="K1229" s="130"/>
      <c r="L1229" s="131"/>
      <c r="M1229" s="129"/>
      <c r="N1229" s="129"/>
      <c r="O1229" s="130"/>
      <c r="P1229" s="131"/>
      <c r="Q1229" s="129"/>
      <c r="R1229" s="129"/>
      <c r="S1229" s="130"/>
      <c r="T1229" s="131"/>
      <c r="U1229" s="129"/>
      <c r="V1229" s="129"/>
      <c r="W1229" s="130"/>
      <c r="X1229" s="131"/>
      <c r="Y1229" s="129"/>
      <c r="Z1229" s="129"/>
      <c r="AA1229" s="130"/>
      <c r="AB1229" s="131"/>
      <c r="AC1229" s="129"/>
      <c r="AD1229" s="129"/>
      <c r="AE1229" s="130"/>
      <c r="AF1229" s="131"/>
      <c r="AG1229" s="129"/>
      <c r="AH1229" s="129"/>
      <c r="AI1229" s="130"/>
      <c r="AJ1229" s="131"/>
      <c r="AK1229" s="129"/>
      <c r="AL1229" s="129"/>
      <c r="AM1229" s="130"/>
      <c r="AN1229" s="131"/>
      <c r="AO1229" s="129"/>
      <c r="AP1229" s="129"/>
      <c r="AQ1229" s="130"/>
      <c r="AR1229" s="131"/>
      <c r="AS1229" s="129"/>
      <c r="AT1229" s="129"/>
      <c r="AU1229" s="130"/>
      <c r="AV1229" s="131"/>
      <c r="AW1229" s="129"/>
      <c r="AX1229" s="129"/>
      <c r="AY1229" s="130"/>
      <c r="AZ1229" s="131"/>
      <c r="BA1229" s="129"/>
      <c r="BB1229" s="129"/>
      <c r="BC1229" s="130"/>
      <c r="BD1229" s="131"/>
      <c r="BE1229" s="129"/>
      <c r="BF1229" s="129"/>
      <c r="BG1229" s="130"/>
      <c r="BH1229" s="131"/>
      <c r="BI1229" s="129"/>
      <c r="BJ1229" s="129"/>
      <c r="BK1229" s="130"/>
      <c r="BL1229" s="131"/>
      <c r="BM1229" s="129"/>
      <c r="BN1229" s="129"/>
      <c r="BO1229" s="130"/>
      <c r="BP1229" s="131"/>
      <c r="BQ1229" s="129"/>
      <c r="BR1229" s="129"/>
      <c r="BS1229" s="130"/>
      <c r="BT1229" s="131"/>
      <c r="BU1229" s="129"/>
      <c r="BV1229" s="129"/>
      <c r="BW1229" s="130"/>
      <c r="BX1229" s="131"/>
      <c r="BY1229" s="129"/>
      <c r="BZ1229" s="129"/>
      <c r="CA1229" s="130"/>
      <c r="CB1229" s="131"/>
      <c r="CC1229" s="129"/>
      <c r="CD1229" s="129"/>
      <c r="CE1229" s="130"/>
      <c r="CF1229" s="131"/>
      <c r="CG1229" s="129"/>
      <c r="CH1229" s="129"/>
      <c r="CI1229" s="130"/>
      <c r="CJ1229" s="131"/>
      <c r="CK1229" s="129"/>
      <c r="CL1229" s="129"/>
      <c r="CM1229" s="130"/>
      <c r="CN1229" s="131"/>
      <c r="CO1229" s="129"/>
      <c r="CP1229" s="129"/>
      <c r="CQ1229" s="130"/>
      <c r="CR1229" s="131"/>
      <c r="CS1229" s="129"/>
      <c r="CT1229" s="129"/>
      <c r="CU1229" s="130"/>
      <c r="CV1229" s="131"/>
      <c r="CW1229" s="129"/>
      <c r="CX1229" s="129"/>
      <c r="CY1229" s="130"/>
      <c r="CZ1229" s="131"/>
      <c r="DA1229" s="129"/>
      <c r="DB1229" s="129"/>
      <c r="DC1229" s="130"/>
      <c r="DD1229" s="131"/>
      <c r="DE1229" s="129"/>
      <c r="DF1229" s="129"/>
      <c r="DG1229" s="130"/>
      <c r="DH1229" s="131"/>
      <c r="DI1229" s="129"/>
      <c r="DJ1229" s="129"/>
      <c r="DK1229" s="130"/>
      <c r="DL1229" s="131"/>
      <c r="DM1229" s="129"/>
      <c r="DN1229" s="129"/>
      <c r="DO1229" s="130"/>
      <c r="DP1229" s="131"/>
      <c r="DQ1229" s="129"/>
      <c r="DR1229" s="129"/>
      <c r="DS1229" s="130"/>
      <c r="DT1229" s="131"/>
      <c r="DU1229" s="129"/>
      <c r="DV1229" s="129"/>
      <c r="DW1229" s="130"/>
      <c r="DX1229" s="131"/>
      <c r="DY1229" s="129"/>
      <c r="DZ1229" s="129"/>
      <c r="EA1229" s="130"/>
      <c r="EB1229" s="131"/>
      <c r="EC1229" s="129"/>
      <c r="ED1229" s="129"/>
      <c r="EE1229" s="130"/>
      <c r="EF1229" s="131"/>
      <c r="EG1229" s="129"/>
      <c r="EH1229" s="129"/>
      <c r="EI1229" s="130"/>
      <c r="EJ1229" s="131"/>
      <c r="EK1229" s="129"/>
      <c r="EL1229" s="129"/>
      <c r="EM1229" s="130"/>
      <c r="EN1229" s="131"/>
      <c r="EO1229" s="129"/>
      <c r="EP1229" s="129"/>
      <c r="EQ1229" s="130"/>
      <c r="ER1229" s="131"/>
      <c r="ES1229" s="129"/>
      <c r="ET1229" s="129"/>
      <c r="EU1229" s="130"/>
      <c r="EV1229" s="131"/>
      <c r="EW1229" s="129"/>
      <c r="EX1229" s="129"/>
      <c r="EY1229" s="130"/>
      <c r="EZ1229" s="131"/>
      <c r="FA1229" s="129"/>
      <c r="FB1229" s="129"/>
      <c r="FC1229" s="130"/>
      <c r="FD1229" s="131"/>
      <c r="FE1229" s="129"/>
      <c r="FF1229" s="129"/>
      <c r="FG1229" s="130"/>
      <c r="FH1229" s="131"/>
      <c r="FI1229" s="129"/>
      <c r="FJ1229" s="129"/>
      <c r="FK1229" s="130"/>
      <c r="FL1229" s="131"/>
      <c r="FM1229" s="129"/>
      <c r="FN1229" s="129"/>
      <c r="FO1229" s="130"/>
      <c r="FP1229" s="131"/>
      <c r="FQ1229" s="129"/>
      <c r="FR1229" s="129"/>
      <c r="FS1229" s="130"/>
      <c r="FT1229" s="131"/>
      <c r="FU1229" s="129"/>
      <c r="FV1229" s="129"/>
      <c r="FW1229" s="130"/>
      <c r="FX1229" s="131"/>
      <c r="FY1229" s="129"/>
      <c r="FZ1229" s="129"/>
      <c r="GA1229" s="130"/>
      <c r="GB1229" s="131"/>
      <c r="GC1229" s="129"/>
      <c r="GD1229" s="129"/>
      <c r="GE1229" s="130"/>
      <c r="GF1229" s="131"/>
      <c r="GG1229" s="129"/>
      <c r="GH1229" s="129"/>
      <c r="GI1229" s="130"/>
      <c r="GJ1229" s="131"/>
      <c r="GK1229" s="129"/>
      <c r="GL1229" s="129"/>
      <c r="GM1229" s="130"/>
      <c r="GN1229" s="131"/>
      <c r="GO1229" s="129"/>
      <c r="GP1229" s="129"/>
      <c r="GQ1229" s="130"/>
    </row>
    <row r="1230" spans="1:199" ht="15.75" x14ac:dyDescent="0.25">
      <c r="A1230">
        <f t="shared" si="750"/>
        <v>1</v>
      </c>
      <c r="B1230">
        <f t="shared" si="751"/>
        <v>1900</v>
      </c>
      <c r="D1230" s="129"/>
      <c r="E1230" s="129"/>
      <c r="F1230" s="129"/>
      <c r="G1230" s="130"/>
      <c r="H1230" s="131"/>
      <c r="I1230" s="129"/>
      <c r="J1230" s="129"/>
      <c r="K1230" s="130"/>
      <c r="L1230" s="131"/>
      <c r="M1230" s="129"/>
      <c r="N1230" s="129"/>
      <c r="O1230" s="130"/>
      <c r="P1230" s="131"/>
      <c r="Q1230" s="129"/>
      <c r="R1230" s="129"/>
      <c r="S1230" s="130"/>
      <c r="T1230" s="131"/>
      <c r="U1230" s="129"/>
      <c r="V1230" s="129"/>
      <c r="W1230" s="130"/>
      <c r="X1230" s="131"/>
      <c r="Y1230" s="129"/>
      <c r="Z1230" s="129"/>
      <c r="AA1230" s="130"/>
      <c r="AB1230" s="131"/>
      <c r="AC1230" s="129"/>
      <c r="AD1230" s="129"/>
      <c r="AE1230" s="130"/>
      <c r="AF1230" s="131"/>
      <c r="AG1230" s="129"/>
      <c r="AH1230" s="129"/>
      <c r="AI1230" s="130"/>
      <c r="AJ1230" s="131"/>
      <c r="AK1230" s="129"/>
      <c r="AL1230" s="129"/>
      <c r="AM1230" s="130"/>
      <c r="AN1230" s="131"/>
      <c r="AO1230" s="129"/>
      <c r="AP1230" s="129"/>
      <c r="AQ1230" s="130"/>
      <c r="AR1230" s="131"/>
      <c r="AS1230" s="129"/>
      <c r="AT1230" s="129"/>
      <c r="AU1230" s="130"/>
      <c r="AV1230" s="131"/>
      <c r="AW1230" s="129"/>
      <c r="AX1230" s="129"/>
      <c r="AY1230" s="130"/>
      <c r="AZ1230" s="131"/>
      <c r="BA1230" s="129"/>
      <c r="BB1230" s="129"/>
      <c r="BC1230" s="130"/>
      <c r="BD1230" s="131"/>
      <c r="BE1230" s="129"/>
      <c r="BF1230" s="129"/>
      <c r="BG1230" s="130"/>
      <c r="BH1230" s="131"/>
      <c r="BI1230" s="129"/>
      <c r="BJ1230" s="129"/>
      <c r="BK1230" s="130"/>
      <c r="BL1230" s="131"/>
      <c r="BM1230" s="129"/>
      <c r="BN1230" s="129"/>
      <c r="BO1230" s="130"/>
      <c r="BP1230" s="131"/>
      <c r="BQ1230" s="129"/>
      <c r="BR1230" s="129"/>
      <c r="BS1230" s="130"/>
      <c r="BT1230" s="131"/>
      <c r="BU1230" s="129"/>
      <c r="BV1230" s="129"/>
      <c r="BW1230" s="130"/>
      <c r="BX1230" s="131"/>
      <c r="BY1230" s="129"/>
      <c r="BZ1230" s="129"/>
      <c r="CA1230" s="130"/>
      <c r="CB1230" s="131"/>
      <c r="CC1230" s="129"/>
      <c r="CD1230" s="129"/>
      <c r="CE1230" s="130"/>
      <c r="CF1230" s="131"/>
      <c r="CG1230" s="129"/>
      <c r="CH1230" s="129"/>
      <c r="CI1230" s="130"/>
      <c r="CJ1230" s="131"/>
      <c r="CK1230" s="129"/>
      <c r="CL1230" s="129"/>
      <c r="CM1230" s="130"/>
      <c r="CN1230" s="131"/>
      <c r="CO1230" s="129"/>
      <c r="CP1230" s="129"/>
      <c r="CQ1230" s="130"/>
      <c r="CR1230" s="131"/>
      <c r="CS1230" s="129"/>
      <c r="CT1230" s="129"/>
      <c r="CU1230" s="130"/>
      <c r="CV1230" s="131"/>
      <c r="CW1230" s="129"/>
      <c r="CX1230" s="129"/>
      <c r="CY1230" s="130"/>
      <c r="CZ1230" s="131"/>
      <c r="DA1230" s="129"/>
      <c r="DB1230" s="129"/>
      <c r="DC1230" s="130"/>
      <c r="DD1230" s="131"/>
      <c r="DE1230" s="129"/>
      <c r="DF1230" s="129"/>
      <c r="DG1230" s="130"/>
      <c r="DH1230" s="131"/>
      <c r="DI1230" s="129"/>
      <c r="DJ1230" s="129"/>
      <c r="DK1230" s="130"/>
      <c r="DL1230" s="131"/>
      <c r="DM1230" s="129"/>
      <c r="DN1230" s="129"/>
      <c r="DO1230" s="130"/>
      <c r="DP1230" s="131"/>
      <c r="DQ1230" s="129"/>
      <c r="DR1230" s="129"/>
      <c r="DS1230" s="130"/>
      <c r="DT1230" s="131"/>
      <c r="DU1230" s="129"/>
      <c r="DV1230" s="129"/>
      <c r="DW1230" s="130"/>
      <c r="DX1230" s="131"/>
      <c r="DY1230" s="129"/>
      <c r="DZ1230" s="129"/>
      <c r="EA1230" s="130"/>
      <c r="EB1230" s="131"/>
      <c r="EC1230" s="129"/>
      <c r="ED1230" s="129"/>
      <c r="EE1230" s="130"/>
      <c r="EF1230" s="131"/>
      <c r="EG1230" s="129"/>
      <c r="EH1230" s="129"/>
      <c r="EI1230" s="130"/>
      <c r="EJ1230" s="131"/>
      <c r="EK1230" s="129"/>
      <c r="EL1230" s="129"/>
      <c r="EM1230" s="130"/>
      <c r="EN1230" s="131"/>
      <c r="EO1230" s="129"/>
      <c r="EP1230" s="129"/>
      <c r="EQ1230" s="130"/>
      <c r="ER1230" s="131"/>
      <c r="ES1230" s="129"/>
      <c r="ET1230" s="129"/>
      <c r="EU1230" s="130"/>
      <c r="EV1230" s="131"/>
      <c r="EW1230" s="129"/>
      <c r="EX1230" s="129"/>
      <c r="EY1230" s="130"/>
      <c r="EZ1230" s="131"/>
      <c r="FA1230" s="129"/>
      <c r="FB1230" s="129"/>
      <c r="FC1230" s="130"/>
      <c r="FD1230" s="131"/>
      <c r="FE1230" s="129"/>
      <c r="FF1230" s="129"/>
      <c r="FG1230" s="130"/>
      <c r="FH1230" s="131"/>
      <c r="FI1230" s="129"/>
      <c r="FJ1230" s="129"/>
      <c r="FK1230" s="130"/>
      <c r="FL1230" s="131"/>
      <c r="FM1230" s="129"/>
      <c r="FN1230" s="129"/>
      <c r="FO1230" s="130"/>
      <c r="FP1230" s="131"/>
      <c r="FQ1230" s="129"/>
      <c r="FR1230" s="129"/>
      <c r="FS1230" s="130"/>
      <c r="FT1230" s="131"/>
      <c r="FU1230" s="129"/>
      <c r="FV1230" s="129"/>
      <c r="FW1230" s="130"/>
      <c r="FX1230" s="131"/>
      <c r="FY1230" s="129"/>
      <c r="FZ1230" s="129"/>
      <c r="GA1230" s="130"/>
      <c r="GB1230" s="131"/>
      <c r="GC1230" s="129"/>
      <c r="GD1230" s="129"/>
      <c r="GE1230" s="130"/>
      <c r="GF1230" s="131"/>
      <c r="GG1230" s="129"/>
      <c r="GH1230" s="129"/>
      <c r="GI1230" s="130"/>
      <c r="GJ1230" s="131"/>
      <c r="GK1230" s="129"/>
      <c r="GL1230" s="129"/>
      <c r="GM1230" s="130"/>
      <c r="GN1230" s="131"/>
      <c r="GO1230" s="129"/>
      <c r="GP1230" s="129"/>
      <c r="GQ1230" s="130"/>
    </row>
    <row r="1231" spans="1:199" ht="15.75" x14ac:dyDescent="0.25">
      <c r="A1231">
        <f t="shared" si="750"/>
        <v>1</v>
      </c>
      <c r="B1231">
        <f t="shared" si="751"/>
        <v>1900</v>
      </c>
      <c r="D1231" s="129"/>
      <c r="E1231" s="129"/>
      <c r="F1231" s="129"/>
      <c r="G1231" s="130"/>
      <c r="H1231" s="131"/>
      <c r="I1231" s="129"/>
      <c r="J1231" s="129"/>
      <c r="K1231" s="130"/>
      <c r="L1231" s="131"/>
      <c r="M1231" s="129"/>
      <c r="N1231" s="129"/>
      <c r="O1231" s="130"/>
      <c r="P1231" s="131"/>
      <c r="Q1231" s="129"/>
      <c r="R1231" s="129"/>
      <c r="S1231" s="130"/>
      <c r="T1231" s="131"/>
      <c r="U1231" s="129"/>
      <c r="V1231" s="129"/>
      <c r="W1231" s="130"/>
      <c r="X1231" s="131"/>
      <c r="Y1231" s="129"/>
      <c r="Z1231" s="129"/>
      <c r="AA1231" s="130"/>
      <c r="AB1231" s="131"/>
      <c r="AC1231" s="129"/>
      <c r="AD1231" s="129"/>
      <c r="AE1231" s="130"/>
      <c r="AF1231" s="131"/>
      <c r="AG1231" s="129"/>
      <c r="AH1231" s="129"/>
      <c r="AI1231" s="130"/>
      <c r="AJ1231" s="131"/>
      <c r="AK1231" s="129"/>
      <c r="AL1231" s="129"/>
      <c r="AM1231" s="130"/>
      <c r="AN1231" s="131"/>
      <c r="AO1231" s="129"/>
      <c r="AP1231" s="129"/>
      <c r="AQ1231" s="130"/>
      <c r="AR1231" s="131"/>
      <c r="AS1231" s="129"/>
      <c r="AT1231" s="129"/>
      <c r="AU1231" s="130"/>
      <c r="AV1231" s="131"/>
      <c r="AW1231" s="129"/>
      <c r="AX1231" s="129"/>
      <c r="AY1231" s="130"/>
      <c r="AZ1231" s="131"/>
      <c r="BA1231" s="129"/>
      <c r="BB1231" s="129"/>
      <c r="BC1231" s="130"/>
      <c r="BD1231" s="131"/>
      <c r="BE1231" s="129"/>
      <c r="BF1231" s="129"/>
      <c r="BG1231" s="130"/>
      <c r="BH1231" s="131"/>
      <c r="BI1231" s="129"/>
      <c r="BJ1231" s="129"/>
      <c r="BK1231" s="130"/>
      <c r="BL1231" s="131"/>
      <c r="BM1231" s="129"/>
      <c r="BN1231" s="129"/>
      <c r="BO1231" s="130"/>
      <c r="BP1231" s="131"/>
      <c r="BQ1231" s="129"/>
      <c r="BR1231" s="129"/>
      <c r="BS1231" s="130"/>
      <c r="BT1231" s="131"/>
      <c r="BU1231" s="129"/>
      <c r="BV1231" s="129"/>
      <c r="BW1231" s="130"/>
      <c r="BX1231" s="131"/>
      <c r="BY1231" s="129"/>
      <c r="BZ1231" s="129"/>
      <c r="CA1231" s="130"/>
      <c r="CB1231" s="131"/>
      <c r="CC1231" s="129"/>
      <c r="CD1231" s="129"/>
      <c r="CE1231" s="130"/>
      <c r="CF1231" s="131"/>
      <c r="CG1231" s="129"/>
      <c r="CH1231" s="129"/>
      <c r="CI1231" s="130"/>
      <c r="CJ1231" s="131"/>
      <c r="CK1231" s="129"/>
      <c r="CL1231" s="129"/>
      <c r="CM1231" s="130"/>
      <c r="CN1231" s="131"/>
      <c r="CO1231" s="129"/>
      <c r="CP1231" s="129"/>
      <c r="CQ1231" s="130"/>
      <c r="CR1231" s="131"/>
      <c r="CS1231" s="129"/>
      <c r="CT1231" s="129"/>
      <c r="CU1231" s="130"/>
      <c r="CV1231" s="131"/>
      <c r="CW1231" s="129"/>
      <c r="CX1231" s="129"/>
      <c r="CY1231" s="130"/>
      <c r="CZ1231" s="131"/>
      <c r="DA1231" s="129"/>
      <c r="DB1231" s="129"/>
      <c r="DC1231" s="130"/>
      <c r="DD1231" s="131"/>
      <c r="DE1231" s="129"/>
      <c r="DF1231" s="129"/>
      <c r="DG1231" s="130"/>
      <c r="DH1231" s="131"/>
      <c r="DI1231" s="129"/>
      <c r="DJ1231" s="129"/>
      <c r="DK1231" s="130"/>
      <c r="DL1231" s="131"/>
      <c r="DM1231" s="129"/>
      <c r="DN1231" s="129"/>
      <c r="DO1231" s="130"/>
      <c r="DP1231" s="131"/>
      <c r="DQ1231" s="129"/>
      <c r="DR1231" s="129"/>
      <c r="DS1231" s="130"/>
      <c r="DT1231" s="131"/>
      <c r="DU1231" s="129"/>
      <c r="DV1231" s="129"/>
      <c r="DW1231" s="130"/>
      <c r="DX1231" s="131"/>
      <c r="DY1231" s="129"/>
      <c r="DZ1231" s="129"/>
      <c r="EA1231" s="130"/>
      <c r="EB1231" s="131"/>
      <c r="EC1231" s="129"/>
      <c r="ED1231" s="129"/>
      <c r="EE1231" s="130"/>
      <c r="EF1231" s="131"/>
      <c r="EG1231" s="129"/>
      <c r="EH1231" s="129"/>
      <c r="EI1231" s="130"/>
      <c r="EJ1231" s="131"/>
      <c r="EK1231" s="129"/>
      <c r="EL1231" s="129"/>
      <c r="EM1231" s="130"/>
      <c r="EN1231" s="131"/>
      <c r="EO1231" s="129"/>
      <c r="EP1231" s="129"/>
      <c r="EQ1231" s="130"/>
      <c r="ER1231" s="131"/>
      <c r="ES1231" s="129"/>
      <c r="ET1231" s="129"/>
      <c r="EU1231" s="130"/>
      <c r="EV1231" s="131"/>
      <c r="EW1231" s="129"/>
      <c r="EX1231" s="129"/>
      <c r="EY1231" s="130"/>
      <c r="EZ1231" s="131"/>
      <c r="FA1231" s="129"/>
      <c r="FB1231" s="129"/>
      <c r="FC1231" s="130"/>
      <c r="FD1231" s="131"/>
      <c r="FE1231" s="129"/>
      <c r="FF1231" s="129"/>
      <c r="FG1231" s="130"/>
      <c r="FH1231" s="131"/>
      <c r="FI1231" s="129"/>
      <c r="FJ1231" s="129"/>
      <c r="FK1231" s="130"/>
      <c r="FL1231" s="131"/>
      <c r="FM1231" s="129"/>
      <c r="FN1231" s="129"/>
      <c r="FO1231" s="130"/>
      <c r="FP1231" s="131"/>
      <c r="FQ1231" s="129"/>
      <c r="FR1231" s="129"/>
      <c r="FS1231" s="130"/>
      <c r="FT1231" s="131"/>
      <c r="FU1231" s="129"/>
      <c r="FV1231" s="129"/>
      <c r="FW1231" s="130"/>
      <c r="FX1231" s="131"/>
      <c r="FY1231" s="129"/>
      <c r="FZ1231" s="129"/>
      <c r="GA1231" s="130"/>
      <c r="GB1231" s="131"/>
      <c r="GC1231" s="129"/>
      <c r="GD1231" s="129"/>
      <c r="GE1231" s="130"/>
      <c r="GF1231" s="131"/>
      <c r="GG1231" s="129"/>
      <c r="GH1231" s="129"/>
      <c r="GI1231" s="130"/>
      <c r="GJ1231" s="131"/>
      <c r="GK1231" s="129"/>
      <c r="GL1231" s="129"/>
      <c r="GM1231" s="130"/>
      <c r="GN1231" s="131"/>
      <c r="GO1231" s="129"/>
      <c r="GP1231" s="129"/>
      <c r="GQ1231" s="130"/>
    </row>
    <row r="1232" spans="1:199" ht="15.75" x14ac:dyDescent="0.25">
      <c r="A1232">
        <f t="shared" si="750"/>
        <v>1</v>
      </c>
      <c r="B1232">
        <f t="shared" si="751"/>
        <v>1900</v>
      </c>
      <c r="D1232" s="129"/>
      <c r="E1232" s="129"/>
      <c r="F1232" s="129"/>
      <c r="G1232" s="130"/>
      <c r="H1232" s="131"/>
      <c r="I1232" s="129"/>
      <c r="J1232" s="129"/>
      <c r="K1232" s="130"/>
      <c r="L1232" s="131"/>
      <c r="M1232" s="129"/>
      <c r="N1232" s="129"/>
      <c r="O1232" s="130"/>
      <c r="P1232" s="131"/>
      <c r="Q1232" s="129"/>
      <c r="R1232" s="129"/>
      <c r="S1232" s="130"/>
      <c r="T1232" s="131"/>
      <c r="U1232" s="129"/>
      <c r="V1232" s="129"/>
      <c r="W1232" s="130"/>
      <c r="X1232" s="131"/>
      <c r="Y1232" s="129"/>
      <c r="Z1232" s="129"/>
      <c r="AA1232" s="130"/>
      <c r="AB1232" s="131"/>
      <c r="AC1232" s="129"/>
      <c r="AD1232" s="129"/>
      <c r="AE1232" s="130"/>
      <c r="AF1232" s="131"/>
      <c r="AG1232" s="129"/>
      <c r="AH1232" s="129"/>
      <c r="AI1232" s="130"/>
      <c r="AJ1232" s="131"/>
      <c r="AK1232" s="129"/>
      <c r="AL1232" s="129"/>
      <c r="AM1232" s="130"/>
      <c r="AN1232" s="131"/>
      <c r="AO1232" s="129"/>
      <c r="AP1232" s="129"/>
      <c r="AQ1232" s="130"/>
      <c r="AR1232" s="131"/>
      <c r="AS1232" s="129"/>
      <c r="AT1232" s="129"/>
      <c r="AU1232" s="130"/>
      <c r="AV1232" s="131"/>
      <c r="AW1232" s="129"/>
      <c r="AX1232" s="129"/>
      <c r="AY1232" s="130"/>
      <c r="AZ1232" s="131"/>
      <c r="BA1232" s="129"/>
      <c r="BB1232" s="129"/>
      <c r="BC1232" s="130"/>
      <c r="BD1232" s="131"/>
      <c r="BE1232" s="129"/>
      <c r="BF1232" s="129"/>
      <c r="BG1232" s="130"/>
      <c r="BH1232" s="131"/>
      <c r="BI1232" s="129"/>
      <c r="BJ1232" s="129"/>
      <c r="BK1232" s="130"/>
      <c r="BL1232" s="131"/>
      <c r="BM1232" s="129"/>
      <c r="BN1232" s="129"/>
      <c r="BO1232" s="130"/>
      <c r="BP1232" s="131"/>
      <c r="BQ1232" s="129"/>
      <c r="BR1232" s="129"/>
      <c r="BS1232" s="130"/>
      <c r="BT1232" s="131"/>
      <c r="BU1232" s="129"/>
      <c r="BV1232" s="129"/>
      <c r="BW1232" s="130"/>
      <c r="BX1232" s="131"/>
      <c r="BY1232" s="129"/>
      <c r="BZ1232" s="129"/>
      <c r="CA1232" s="130"/>
      <c r="CB1232" s="131"/>
      <c r="CC1232" s="129"/>
      <c r="CD1232" s="129"/>
      <c r="CE1232" s="130"/>
      <c r="CF1232" s="131"/>
      <c r="CG1232" s="129"/>
      <c r="CH1232" s="129"/>
      <c r="CI1232" s="130"/>
      <c r="CJ1232" s="131"/>
      <c r="CK1232" s="129"/>
      <c r="CL1232" s="129"/>
      <c r="CM1232" s="130"/>
      <c r="CN1232" s="131"/>
      <c r="CO1232" s="129"/>
      <c r="CP1232" s="129"/>
      <c r="CQ1232" s="130"/>
      <c r="CR1232" s="131"/>
      <c r="CS1232" s="129"/>
      <c r="CT1232" s="129"/>
      <c r="CU1232" s="130"/>
      <c r="CV1232" s="131"/>
      <c r="CW1232" s="129"/>
      <c r="CX1232" s="129"/>
      <c r="CY1232" s="130"/>
      <c r="CZ1232" s="131"/>
      <c r="DA1232" s="129"/>
      <c r="DB1232" s="129"/>
      <c r="DC1232" s="130"/>
      <c r="DD1232" s="131"/>
      <c r="DE1232" s="129"/>
      <c r="DF1232" s="129"/>
      <c r="DG1232" s="130"/>
      <c r="DH1232" s="131"/>
      <c r="DI1232" s="129"/>
      <c r="DJ1232" s="129"/>
      <c r="DK1232" s="130"/>
      <c r="DL1232" s="131"/>
      <c r="DM1232" s="129"/>
      <c r="DN1232" s="129"/>
      <c r="DO1232" s="130"/>
      <c r="DP1232" s="131"/>
      <c r="DQ1232" s="129"/>
      <c r="DR1232" s="129"/>
      <c r="DS1232" s="130"/>
      <c r="DT1232" s="131"/>
      <c r="DU1232" s="129"/>
      <c r="DV1232" s="129"/>
      <c r="DW1232" s="130"/>
      <c r="DX1232" s="131"/>
      <c r="DY1232" s="129"/>
      <c r="DZ1232" s="129"/>
      <c r="EA1232" s="130"/>
      <c r="EB1232" s="131"/>
      <c r="EC1232" s="129"/>
      <c r="ED1232" s="129"/>
      <c r="EE1232" s="130"/>
      <c r="EF1232" s="131"/>
      <c r="EG1232" s="129"/>
      <c r="EH1232" s="129"/>
      <c r="EI1232" s="130"/>
      <c r="EJ1232" s="131"/>
      <c r="EK1232" s="129"/>
      <c r="EL1232" s="129"/>
      <c r="EM1232" s="130"/>
      <c r="EN1232" s="131"/>
      <c r="EO1232" s="129"/>
      <c r="EP1232" s="129"/>
      <c r="EQ1232" s="130"/>
      <c r="ER1232" s="131"/>
      <c r="ES1232" s="129"/>
      <c r="ET1232" s="129"/>
      <c r="EU1232" s="130"/>
      <c r="EV1232" s="131"/>
      <c r="EW1232" s="129"/>
      <c r="EX1232" s="129"/>
      <c r="EY1232" s="130"/>
      <c r="EZ1232" s="131"/>
      <c r="FA1232" s="129"/>
      <c r="FB1232" s="129"/>
      <c r="FC1232" s="130"/>
      <c r="FD1232" s="131"/>
      <c r="FE1232" s="129"/>
      <c r="FF1232" s="129"/>
      <c r="FG1232" s="130"/>
      <c r="FH1232" s="131"/>
      <c r="FI1232" s="129"/>
      <c r="FJ1232" s="129"/>
      <c r="FK1232" s="130"/>
      <c r="FL1232" s="131"/>
      <c r="FM1232" s="129"/>
      <c r="FN1232" s="129"/>
      <c r="FO1232" s="130"/>
      <c r="FP1232" s="131"/>
      <c r="FQ1232" s="129"/>
      <c r="FR1232" s="129"/>
      <c r="FS1232" s="130"/>
      <c r="FT1232" s="131"/>
      <c r="FU1232" s="129"/>
      <c r="FV1232" s="129"/>
      <c r="FW1232" s="130"/>
      <c r="FX1232" s="131"/>
      <c r="FY1232" s="129"/>
      <c r="FZ1232" s="129"/>
      <c r="GA1232" s="130"/>
      <c r="GB1232" s="131"/>
      <c r="GC1232" s="129"/>
      <c r="GD1232" s="129"/>
      <c r="GE1232" s="130"/>
      <c r="GF1232" s="131"/>
      <c r="GG1232" s="129"/>
      <c r="GH1232" s="129"/>
      <c r="GI1232" s="130"/>
      <c r="GJ1232" s="131"/>
      <c r="GK1232" s="129"/>
      <c r="GL1232" s="129"/>
      <c r="GM1232" s="130"/>
      <c r="GN1232" s="131"/>
      <c r="GO1232" s="129"/>
      <c r="GP1232" s="129"/>
      <c r="GQ1232" s="130"/>
    </row>
    <row r="1233" spans="1:199" ht="15.75" x14ac:dyDescent="0.25">
      <c r="A1233">
        <f t="shared" si="750"/>
        <v>1</v>
      </c>
      <c r="B1233">
        <f t="shared" si="751"/>
        <v>1900</v>
      </c>
      <c r="D1233" s="129"/>
      <c r="E1233" s="129"/>
      <c r="F1233" s="129"/>
      <c r="G1233" s="130"/>
      <c r="H1233" s="131"/>
      <c r="I1233" s="129"/>
      <c r="J1233" s="129"/>
      <c r="K1233" s="130"/>
      <c r="L1233" s="131"/>
      <c r="M1233" s="129"/>
      <c r="N1233" s="129"/>
      <c r="O1233" s="130"/>
      <c r="P1233" s="131"/>
      <c r="Q1233" s="129"/>
      <c r="R1233" s="129"/>
      <c r="S1233" s="130"/>
      <c r="T1233" s="131"/>
      <c r="U1233" s="129"/>
      <c r="V1233" s="129"/>
      <c r="W1233" s="130"/>
      <c r="X1233" s="131"/>
      <c r="Y1233" s="129"/>
      <c r="Z1233" s="129"/>
      <c r="AA1233" s="130"/>
      <c r="AB1233" s="131"/>
      <c r="AC1233" s="129"/>
      <c r="AD1233" s="129"/>
      <c r="AE1233" s="130"/>
      <c r="AF1233" s="131"/>
      <c r="AG1233" s="129"/>
      <c r="AH1233" s="129"/>
      <c r="AI1233" s="130"/>
      <c r="AJ1233" s="131"/>
      <c r="AK1233" s="129"/>
      <c r="AL1233" s="129"/>
      <c r="AM1233" s="130"/>
      <c r="AN1233" s="131"/>
      <c r="AO1233" s="129"/>
      <c r="AP1233" s="129"/>
      <c r="AQ1233" s="130"/>
      <c r="AR1233" s="131"/>
      <c r="AS1233" s="129"/>
      <c r="AT1233" s="129"/>
      <c r="AU1233" s="130"/>
      <c r="AV1233" s="131"/>
      <c r="AW1233" s="129"/>
      <c r="AX1233" s="129"/>
      <c r="AY1233" s="130"/>
      <c r="AZ1233" s="131"/>
      <c r="BA1233" s="129"/>
      <c r="BB1233" s="129"/>
      <c r="BC1233" s="130"/>
      <c r="BD1233" s="131"/>
      <c r="BE1233" s="129"/>
      <c r="BF1233" s="129"/>
      <c r="BG1233" s="130"/>
      <c r="BH1233" s="131"/>
      <c r="BI1233" s="129"/>
      <c r="BJ1233" s="129"/>
      <c r="BK1233" s="130"/>
      <c r="BL1233" s="131"/>
      <c r="BM1233" s="129"/>
      <c r="BN1233" s="129"/>
      <c r="BO1233" s="130"/>
      <c r="BP1233" s="131"/>
      <c r="BQ1233" s="129"/>
      <c r="BR1233" s="129"/>
      <c r="BS1233" s="130"/>
      <c r="BT1233" s="131"/>
      <c r="BU1233" s="129"/>
      <c r="BV1233" s="129"/>
      <c r="BW1233" s="130"/>
      <c r="BX1233" s="131"/>
      <c r="BY1233" s="129"/>
      <c r="BZ1233" s="129"/>
      <c r="CA1233" s="130"/>
      <c r="CB1233" s="131"/>
      <c r="CC1233" s="129"/>
      <c r="CD1233" s="129"/>
      <c r="CE1233" s="130"/>
      <c r="CF1233" s="131"/>
      <c r="CG1233" s="129"/>
      <c r="CH1233" s="129"/>
      <c r="CI1233" s="130"/>
      <c r="CJ1233" s="131"/>
      <c r="CK1233" s="129"/>
      <c r="CL1233" s="129"/>
      <c r="CM1233" s="130"/>
      <c r="CN1233" s="131"/>
      <c r="CO1233" s="129"/>
      <c r="CP1233" s="129"/>
      <c r="CQ1233" s="130"/>
      <c r="CR1233" s="131"/>
      <c r="CS1233" s="129"/>
      <c r="CT1233" s="129"/>
      <c r="CU1233" s="130"/>
      <c r="CV1233" s="131"/>
      <c r="CW1233" s="129"/>
      <c r="CX1233" s="129"/>
      <c r="CY1233" s="130"/>
      <c r="CZ1233" s="131"/>
      <c r="DA1233" s="129"/>
      <c r="DB1233" s="129"/>
      <c r="DC1233" s="130"/>
      <c r="DD1233" s="131"/>
      <c r="DE1233" s="129"/>
      <c r="DF1233" s="129"/>
      <c r="DG1233" s="130"/>
      <c r="DH1233" s="131"/>
      <c r="DI1233" s="129"/>
      <c r="DJ1233" s="129"/>
      <c r="DK1233" s="130"/>
      <c r="DL1233" s="131"/>
      <c r="DM1233" s="129"/>
      <c r="DN1233" s="129"/>
      <c r="DO1233" s="130"/>
      <c r="DP1233" s="131"/>
      <c r="DQ1233" s="129"/>
      <c r="DR1233" s="129"/>
      <c r="DS1233" s="130"/>
      <c r="DT1233" s="131"/>
      <c r="DU1233" s="129"/>
      <c r="DV1233" s="129"/>
      <c r="DW1233" s="130"/>
      <c r="DX1233" s="131"/>
      <c r="DY1233" s="129"/>
      <c r="DZ1233" s="129"/>
      <c r="EA1233" s="130"/>
      <c r="EB1233" s="131"/>
      <c r="EC1233" s="129"/>
      <c r="ED1233" s="129"/>
      <c r="EE1233" s="130"/>
      <c r="EF1233" s="131"/>
      <c r="EG1233" s="129"/>
      <c r="EH1233" s="129"/>
      <c r="EI1233" s="130"/>
      <c r="EJ1233" s="131"/>
      <c r="EK1233" s="129"/>
      <c r="EL1233" s="129"/>
      <c r="EM1233" s="130"/>
      <c r="EN1233" s="131"/>
      <c r="EO1233" s="129"/>
      <c r="EP1233" s="129"/>
      <c r="EQ1233" s="130"/>
      <c r="ER1233" s="131"/>
      <c r="ES1233" s="129"/>
      <c r="ET1233" s="129"/>
      <c r="EU1233" s="130"/>
      <c r="EV1233" s="131"/>
      <c r="EW1233" s="129"/>
      <c r="EX1233" s="129"/>
      <c r="EY1233" s="130"/>
      <c r="EZ1233" s="131"/>
      <c r="FA1233" s="129"/>
      <c r="FB1233" s="129"/>
      <c r="FC1233" s="130"/>
      <c r="FD1233" s="131"/>
      <c r="FE1233" s="129"/>
      <c r="FF1233" s="129"/>
      <c r="FG1233" s="130"/>
      <c r="FH1233" s="131"/>
      <c r="FI1233" s="129"/>
      <c r="FJ1233" s="129"/>
      <c r="FK1233" s="130"/>
      <c r="FL1233" s="131"/>
      <c r="FM1233" s="129"/>
      <c r="FN1233" s="129"/>
      <c r="FO1233" s="130"/>
      <c r="FP1233" s="131"/>
      <c r="FQ1233" s="129"/>
      <c r="FR1233" s="129"/>
      <c r="FS1233" s="130"/>
      <c r="FT1233" s="131"/>
      <c r="FU1233" s="129"/>
      <c r="FV1233" s="129"/>
      <c r="FW1233" s="130"/>
      <c r="FX1233" s="131"/>
      <c r="FY1233" s="129"/>
      <c r="FZ1233" s="129"/>
      <c r="GA1233" s="130"/>
      <c r="GB1233" s="131"/>
      <c r="GC1233" s="129"/>
      <c r="GD1233" s="129"/>
      <c r="GE1233" s="130"/>
      <c r="GF1233" s="131"/>
      <c r="GG1233" s="129"/>
      <c r="GH1233" s="129"/>
      <c r="GI1233" s="130"/>
      <c r="GJ1233" s="131"/>
      <c r="GK1233" s="129"/>
      <c r="GL1233" s="129"/>
      <c r="GM1233" s="130"/>
      <c r="GN1233" s="131"/>
      <c r="GO1233" s="129"/>
      <c r="GP1233" s="129"/>
      <c r="GQ1233" s="130"/>
    </row>
    <row r="1234" spans="1:199" ht="15.75" x14ac:dyDescent="0.25">
      <c r="A1234">
        <f t="shared" si="750"/>
        <v>1</v>
      </c>
      <c r="B1234">
        <f t="shared" si="751"/>
        <v>1900</v>
      </c>
      <c r="D1234" s="129"/>
      <c r="E1234" s="129"/>
      <c r="F1234" s="129"/>
      <c r="G1234" s="130"/>
      <c r="H1234" s="131"/>
      <c r="I1234" s="129"/>
      <c r="J1234" s="129"/>
      <c r="K1234" s="130"/>
      <c r="L1234" s="131"/>
      <c r="M1234" s="129"/>
      <c r="N1234" s="129"/>
      <c r="O1234" s="130"/>
      <c r="P1234" s="131"/>
      <c r="Q1234" s="129"/>
      <c r="R1234" s="129"/>
      <c r="S1234" s="130"/>
      <c r="T1234" s="131"/>
      <c r="U1234" s="129"/>
      <c r="V1234" s="129"/>
      <c r="W1234" s="130"/>
      <c r="X1234" s="131"/>
      <c r="Y1234" s="129"/>
      <c r="Z1234" s="129"/>
      <c r="AA1234" s="130"/>
      <c r="AB1234" s="131"/>
      <c r="AC1234" s="129"/>
      <c r="AD1234" s="129"/>
      <c r="AE1234" s="130"/>
      <c r="AF1234" s="131"/>
      <c r="AG1234" s="129"/>
      <c r="AH1234" s="129"/>
      <c r="AI1234" s="130"/>
      <c r="AJ1234" s="131"/>
      <c r="AK1234" s="129"/>
      <c r="AL1234" s="129"/>
      <c r="AM1234" s="130"/>
      <c r="AN1234" s="131"/>
      <c r="AO1234" s="129"/>
      <c r="AP1234" s="129"/>
      <c r="AQ1234" s="130"/>
      <c r="AR1234" s="131"/>
      <c r="AS1234" s="129"/>
      <c r="AT1234" s="129"/>
      <c r="AU1234" s="130"/>
      <c r="AV1234" s="131"/>
      <c r="AW1234" s="129"/>
      <c r="AX1234" s="129"/>
      <c r="AY1234" s="130"/>
      <c r="AZ1234" s="131"/>
      <c r="BA1234" s="129"/>
      <c r="BB1234" s="129"/>
      <c r="BC1234" s="130"/>
      <c r="BD1234" s="131"/>
      <c r="BE1234" s="129"/>
      <c r="BF1234" s="129"/>
      <c r="BG1234" s="130"/>
      <c r="BH1234" s="131"/>
      <c r="BI1234" s="129"/>
      <c r="BJ1234" s="129"/>
      <c r="BK1234" s="130"/>
      <c r="BL1234" s="131"/>
      <c r="BM1234" s="129"/>
      <c r="BN1234" s="129"/>
      <c r="BO1234" s="130"/>
      <c r="BP1234" s="131"/>
      <c r="BQ1234" s="129"/>
      <c r="BR1234" s="129"/>
      <c r="BS1234" s="130"/>
      <c r="BT1234" s="131"/>
      <c r="BU1234" s="129"/>
      <c r="BV1234" s="129"/>
      <c r="BW1234" s="130"/>
      <c r="BX1234" s="131"/>
      <c r="BY1234" s="129"/>
      <c r="BZ1234" s="129"/>
      <c r="CA1234" s="130"/>
      <c r="CB1234" s="131"/>
      <c r="CC1234" s="129"/>
      <c r="CD1234" s="129"/>
      <c r="CE1234" s="130"/>
      <c r="CF1234" s="131"/>
      <c r="CG1234" s="129"/>
      <c r="CH1234" s="129"/>
      <c r="CI1234" s="130"/>
      <c r="CJ1234" s="131"/>
      <c r="CK1234" s="129"/>
      <c r="CL1234" s="129"/>
      <c r="CM1234" s="130"/>
      <c r="CN1234" s="131"/>
      <c r="CO1234" s="129"/>
      <c r="CP1234" s="129"/>
      <c r="CQ1234" s="130"/>
      <c r="CR1234" s="131"/>
      <c r="CS1234" s="129"/>
      <c r="CT1234" s="129"/>
      <c r="CU1234" s="130"/>
      <c r="CV1234" s="131"/>
      <c r="CW1234" s="129"/>
      <c r="CX1234" s="129"/>
      <c r="CY1234" s="130"/>
      <c r="CZ1234" s="131"/>
      <c r="DA1234" s="129"/>
      <c r="DB1234" s="129"/>
      <c r="DC1234" s="130"/>
      <c r="DD1234" s="131"/>
      <c r="DE1234" s="129"/>
      <c r="DF1234" s="129"/>
      <c r="DG1234" s="130"/>
      <c r="DH1234" s="131"/>
      <c r="DI1234" s="129"/>
      <c r="DJ1234" s="129"/>
      <c r="DK1234" s="130"/>
      <c r="DL1234" s="131"/>
      <c r="DM1234" s="129"/>
      <c r="DN1234" s="129"/>
      <c r="DO1234" s="130"/>
      <c r="DP1234" s="131"/>
      <c r="DQ1234" s="129"/>
      <c r="DR1234" s="129"/>
      <c r="DS1234" s="130"/>
      <c r="DT1234" s="131"/>
      <c r="DU1234" s="129"/>
      <c r="DV1234" s="129"/>
      <c r="DW1234" s="130"/>
      <c r="DX1234" s="131"/>
      <c r="DY1234" s="129"/>
      <c r="DZ1234" s="129"/>
      <c r="EA1234" s="130"/>
      <c r="EB1234" s="131"/>
      <c r="EC1234" s="129"/>
      <c r="ED1234" s="129"/>
      <c r="EE1234" s="130"/>
      <c r="EF1234" s="131"/>
      <c r="EG1234" s="129"/>
      <c r="EH1234" s="129"/>
      <c r="EI1234" s="130"/>
      <c r="EJ1234" s="131"/>
      <c r="EK1234" s="129"/>
      <c r="EL1234" s="129"/>
      <c r="EM1234" s="130"/>
      <c r="EN1234" s="131"/>
      <c r="EO1234" s="129"/>
      <c r="EP1234" s="129"/>
      <c r="EQ1234" s="130"/>
      <c r="ER1234" s="131"/>
      <c r="ES1234" s="129"/>
      <c r="ET1234" s="129"/>
      <c r="EU1234" s="130"/>
      <c r="EV1234" s="131"/>
      <c r="EW1234" s="129"/>
      <c r="EX1234" s="129"/>
      <c r="EY1234" s="130"/>
      <c r="EZ1234" s="131"/>
      <c r="FA1234" s="129"/>
      <c r="FB1234" s="129"/>
      <c r="FC1234" s="130"/>
      <c r="FD1234" s="131"/>
      <c r="FE1234" s="129"/>
      <c r="FF1234" s="129"/>
      <c r="FG1234" s="130"/>
      <c r="FH1234" s="131"/>
      <c r="FI1234" s="129"/>
      <c r="FJ1234" s="129"/>
      <c r="FK1234" s="130"/>
      <c r="FL1234" s="131"/>
      <c r="FM1234" s="129"/>
      <c r="FN1234" s="129"/>
      <c r="FO1234" s="130"/>
      <c r="FP1234" s="131"/>
      <c r="FQ1234" s="129"/>
      <c r="FR1234" s="129"/>
      <c r="FS1234" s="130"/>
      <c r="FT1234" s="131"/>
      <c r="FU1234" s="129"/>
      <c r="FV1234" s="129"/>
      <c r="FW1234" s="130"/>
      <c r="FX1234" s="131"/>
      <c r="FY1234" s="129"/>
      <c r="FZ1234" s="129"/>
      <c r="GA1234" s="130"/>
      <c r="GB1234" s="131"/>
      <c r="GC1234" s="129"/>
      <c r="GD1234" s="129"/>
      <c r="GE1234" s="130"/>
      <c r="GF1234" s="131"/>
      <c r="GG1234" s="129"/>
      <c r="GH1234" s="129"/>
      <c r="GI1234" s="130"/>
      <c r="GJ1234" s="131"/>
      <c r="GK1234" s="129"/>
      <c r="GL1234" s="129"/>
      <c r="GM1234" s="130"/>
      <c r="GN1234" s="131"/>
      <c r="GO1234" s="129"/>
      <c r="GP1234" s="129"/>
      <c r="GQ1234" s="130"/>
    </row>
    <row r="1235" spans="1:199" ht="15.75" x14ac:dyDescent="0.25">
      <c r="A1235">
        <f t="shared" si="750"/>
        <v>1</v>
      </c>
      <c r="B1235">
        <f t="shared" si="751"/>
        <v>1900</v>
      </c>
      <c r="D1235" s="129"/>
      <c r="E1235" s="129"/>
      <c r="F1235" s="129"/>
      <c r="G1235" s="130"/>
      <c r="H1235" s="131"/>
      <c r="I1235" s="129"/>
      <c r="J1235" s="129"/>
      <c r="K1235" s="130"/>
      <c r="L1235" s="131"/>
      <c r="M1235" s="129"/>
      <c r="N1235" s="129"/>
      <c r="O1235" s="130"/>
      <c r="P1235" s="131"/>
      <c r="Q1235" s="129"/>
      <c r="R1235" s="129"/>
      <c r="S1235" s="130"/>
      <c r="T1235" s="131"/>
      <c r="U1235" s="129"/>
      <c r="V1235" s="129"/>
      <c r="W1235" s="130"/>
      <c r="X1235" s="131"/>
      <c r="Y1235" s="129"/>
      <c r="Z1235" s="129"/>
      <c r="AA1235" s="130"/>
      <c r="AB1235" s="131"/>
      <c r="AC1235" s="129"/>
      <c r="AD1235" s="129"/>
      <c r="AE1235" s="130"/>
      <c r="AF1235" s="131"/>
      <c r="AG1235" s="129"/>
      <c r="AH1235" s="129"/>
      <c r="AI1235" s="130"/>
      <c r="AJ1235" s="131"/>
      <c r="AK1235" s="129"/>
      <c r="AL1235" s="129"/>
      <c r="AM1235" s="130"/>
      <c r="AN1235" s="131"/>
      <c r="AO1235" s="129"/>
      <c r="AP1235" s="129"/>
      <c r="AQ1235" s="130"/>
      <c r="AR1235" s="131"/>
      <c r="AS1235" s="129"/>
      <c r="AT1235" s="129"/>
      <c r="AU1235" s="130"/>
      <c r="AV1235" s="131"/>
      <c r="AW1235" s="129"/>
      <c r="AX1235" s="129"/>
      <c r="AY1235" s="130"/>
      <c r="AZ1235" s="131"/>
      <c r="BA1235" s="129"/>
      <c r="BB1235" s="129"/>
      <c r="BC1235" s="130"/>
      <c r="BD1235" s="131"/>
      <c r="BE1235" s="129"/>
      <c r="BF1235" s="129"/>
      <c r="BG1235" s="130"/>
      <c r="BH1235" s="131"/>
      <c r="BI1235" s="129"/>
      <c r="BJ1235" s="129"/>
      <c r="BK1235" s="130"/>
      <c r="BL1235" s="131"/>
      <c r="BM1235" s="129"/>
      <c r="BN1235" s="129"/>
      <c r="BO1235" s="130"/>
      <c r="BP1235" s="131"/>
      <c r="BQ1235" s="129"/>
      <c r="BR1235" s="129"/>
      <c r="BS1235" s="130"/>
      <c r="BT1235" s="131"/>
      <c r="BU1235" s="129"/>
      <c r="BV1235" s="129"/>
      <c r="BW1235" s="130"/>
      <c r="BX1235" s="131"/>
      <c r="BY1235" s="129"/>
      <c r="BZ1235" s="129"/>
      <c r="CA1235" s="130"/>
      <c r="CB1235" s="131"/>
      <c r="CC1235" s="129"/>
      <c r="CD1235" s="129"/>
      <c r="CE1235" s="130"/>
      <c r="CF1235" s="131"/>
      <c r="CG1235" s="129"/>
      <c r="CH1235" s="129"/>
      <c r="CI1235" s="130"/>
      <c r="CJ1235" s="131"/>
      <c r="CK1235" s="129"/>
      <c r="CL1235" s="129"/>
      <c r="CM1235" s="130"/>
      <c r="CN1235" s="131"/>
      <c r="CO1235" s="129"/>
      <c r="CP1235" s="129"/>
      <c r="CQ1235" s="130"/>
      <c r="CR1235" s="131"/>
      <c r="CS1235" s="129"/>
      <c r="CT1235" s="129"/>
      <c r="CU1235" s="130"/>
      <c r="CV1235" s="131"/>
      <c r="CW1235" s="129"/>
      <c r="CX1235" s="129"/>
      <c r="CY1235" s="130"/>
      <c r="CZ1235" s="131"/>
      <c r="DA1235" s="129"/>
      <c r="DB1235" s="129"/>
      <c r="DC1235" s="130"/>
      <c r="DD1235" s="131"/>
      <c r="DE1235" s="129"/>
      <c r="DF1235" s="129"/>
      <c r="DG1235" s="130"/>
      <c r="DH1235" s="131"/>
      <c r="DI1235" s="129"/>
      <c r="DJ1235" s="129"/>
      <c r="DK1235" s="130"/>
      <c r="DL1235" s="131"/>
      <c r="DM1235" s="129"/>
      <c r="DN1235" s="129"/>
      <c r="DO1235" s="130"/>
      <c r="DP1235" s="131"/>
      <c r="DQ1235" s="129"/>
      <c r="DR1235" s="129"/>
      <c r="DS1235" s="130"/>
      <c r="DT1235" s="131"/>
      <c r="DU1235" s="129"/>
      <c r="DV1235" s="129"/>
      <c r="DW1235" s="130"/>
      <c r="DX1235" s="131"/>
      <c r="DY1235" s="129"/>
      <c r="DZ1235" s="129"/>
      <c r="EA1235" s="130"/>
      <c r="EB1235" s="131"/>
      <c r="EC1235" s="129"/>
      <c r="ED1235" s="129"/>
      <c r="EE1235" s="130"/>
      <c r="EF1235" s="131"/>
      <c r="EG1235" s="129"/>
      <c r="EH1235" s="129"/>
      <c r="EI1235" s="130"/>
      <c r="EJ1235" s="131"/>
      <c r="EK1235" s="129"/>
      <c r="EL1235" s="129"/>
      <c r="EM1235" s="130"/>
      <c r="EN1235" s="131"/>
      <c r="EO1235" s="129"/>
      <c r="EP1235" s="129"/>
      <c r="EQ1235" s="130"/>
      <c r="ER1235" s="131"/>
      <c r="ES1235" s="129"/>
      <c r="ET1235" s="129"/>
      <c r="EU1235" s="130"/>
      <c r="EV1235" s="131"/>
      <c r="EW1235" s="129"/>
      <c r="EX1235" s="129"/>
      <c r="EY1235" s="130"/>
      <c r="EZ1235" s="131"/>
      <c r="FA1235" s="129"/>
      <c r="FB1235" s="129"/>
      <c r="FC1235" s="130"/>
      <c r="FD1235" s="131"/>
      <c r="FE1235" s="129"/>
      <c r="FF1235" s="129"/>
      <c r="FG1235" s="130"/>
      <c r="FH1235" s="131"/>
      <c r="FI1235" s="129"/>
      <c r="FJ1235" s="129"/>
      <c r="FK1235" s="130"/>
      <c r="FL1235" s="131"/>
      <c r="FM1235" s="129"/>
      <c r="FN1235" s="129"/>
      <c r="FO1235" s="130"/>
      <c r="FP1235" s="131"/>
      <c r="FQ1235" s="129"/>
      <c r="FR1235" s="129"/>
      <c r="FS1235" s="130"/>
      <c r="FT1235" s="131"/>
      <c r="FU1235" s="129"/>
      <c r="FV1235" s="129"/>
      <c r="FW1235" s="130"/>
      <c r="FX1235" s="131"/>
      <c r="FY1235" s="129"/>
      <c r="FZ1235" s="129"/>
      <c r="GA1235" s="130"/>
      <c r="GB1235" s="131"/>
      <c r="GC1235" s="129"/>
      <c r="GD1235" s="129"/>
      <c r="GE1235" s="130"/>
      <c r="GF1235" s="131"/>
      <c r="GG1235" s="129"/>
      <c r="GH1235" s="129"/>
      <c r="GI1235" s="130"/>
      <c r="GJ1235" s="131"/>
      <c r="GK1235" s="129"/>
      <c r="GL1235" s="129"/>
      <c r="GM1235" s="130"/>
      <c r="GN1235" s="131"/>
      <c r="GO1235" s="129"/>
      <c r="GP1235" s="129"/>
      <c r="GQ1235" s="130"/>
    </row>
    <row r="1236" spans="1:199" ht="15.75" x14ac:dyDescent="0.25">
      <c r="A1236">
        <f t="shared" si="750"/>
        <v>1</v>
      </c>
      <c r="B1236">
        <f t="shared" si="751"/>
        <v>1900</v>
      </c>
      <c r="D1236" s="129"/>
      <c r="E1236" s="129"/>
      <c r="F1236" s="129"/>
      <c r="G1236" s="130"/>
      <c r="H1236" s="131"/>
      <c r="I1236" s="129"/>
      <c r="J1236" s="129"/>
      <c r="K1236" s="130"/>
      <c r="L1236" s="131"/>
      <c r="M1236" s="129"/>
      <c r="N1236" s="129"/>
      <c r="O1236" s="130"/>
      <c r="P1236" s="131"/>
      <c r="Q1236" s="129"/>
      <c r="R1236" s="129"/>
      <c r="S1236" s="130"/>
      <c r="T1236" s="131"/>
      <c r="U1236" s="129"/>
      <c r="V1236" s="129"/>
      <c r="W1236" s="130"/>
      <c r="X1236" s="131"/>
      <c r="Y1236" s="129"/>
      <c r="Z1236" s="129"/>
      <c r="AA1236" s="130"/>
      <c r="AB1236" s="131"/>
      <c r="AC1236" s="129"/>
      <c r="AD1236" s="129"/>
      <c r="AE1236" s="130"/>
      <c r="AF1236" s="131"/>
      <c r="AG1236" s="129"/>
      <c r="AH1236" s="129"/>
      <c r="AI1236" s="130"/>
      <c r="AJ1236" s="131"/>
      <c r="AK1236" s="129"/>
      <c r="AL1236" s="129"/>
      <c r="AM1236" s="130"/>
      <c r="AN1236" s="131"/>
      <c r="AO1236" s="129"/>
      <c r="AP1236" s="129"/>
      <c r="AQ1236" s="130"/>
      <c r="AR1236" s="131"/>
      <c r="AS1236" s="129"/>
      <c r="AT1236" s="129"/>
      <c r="AU1236" s="130"/>
      <c r="AV1236" s="131"/>
      <c r="AW1236" s="129"/>
      <c r="AX1236" s="129"/>
      <c r="AY1236" s="130"/>
      <c r="AZ1236" s="131"/>
      <c r="BA1236" s="129"/>
      <c r="BB1236" s="129"/>
      <c r="BC1236" s="130"/>
      <c r="BD1236" s="131"/>
      <c r="BE1236" s="129"/>
      <c r="BF1236" s="129"/>
      <c r="BG1236" s="130"/>
      <c r="BH1236" s="131"/>
      <c r="BI1236" s="129"/>
      <c r="BJ1236" s="129"/>
      <c r="BK1236" s="130"/>
      <c r="BL1236" s="131"/>
      <c r="BM1236" s="129"/>
      <c r="BN1236" s="129"/>
      <c r="BO1236" s="130"/>
      <c r="BP1236" s="131"/>
      <c r="BQ1236" s="129"/>
      <c r="BR1236" s="129"/>
      <c r="BS1236" s="130"/>
      <c r="BT1236" s="131"/>
      <c r="BU1236" s="129"/>
      <c r="BV1236" s="129"/>
      <c r="BW1236" s="130"/>
      <c r="BX1236" s="131"/>
      <c r="BY1236" s="129"/>
      <c r="BZ1236" s="129"/>
      <c r="CA1236" s="130"/>
      <c r="CB1236" s="131"/>
      <c r="CC1236" s="129"/>
      <c r="CD1236" s="129"/>
      <c r="CE1236" s="130"/>
      <c r="CF1236" s="131"/>
      <c r="CG1236" s="129"/>
      <c r="CH1236" s="129"/>
      <c r="CI1236" s="130"/>
      <c r="CJ1236" s="131"/>
      <c r="CK1236" s="129"/>
      <c r="CL1236" s="129"/>
      <c r="CM1236" s="130"/>
      <c r="CN1236" s="131"/>
      <c r="CO1236" s="129"/>
      <c r="CP1236" s="129"/>
      <c r="CQ1236" s="130"/>
      <c r="CR1236" s="131"/>
      <c r="CS1236" s="129"/>
      <c r="CT1236" s="129"/>
      <c r="CU1236" s="130"/>
      <c r="CV1236" s="131"/>
      <c r="CW1236" s="129"/>
      <c r="CX1236" s="129"/>
      <c r="CY1236" s="130"/>
      <c r="CZ1236" s="131"/>
      <c r="DA1236" s="129"/>
      <c r="DB1236" s="129"/>
      <c r="DC1236" s="130"/>
      <c r="DD1236" s="131"/>
      <c r="DE1236" s="129"/>
      <c r="DF1236" s="129"/>
      <c r="DG1236" s="130"/>
      <c r="DH1236" s="131"/>
      <c r="DI1236" s="129"/>
      <c r="DJ1236" s="129"/>
      <c r="DK1236" s="130"/>
      <c r="DL1236" s="131"/>
      <c r="DM1236" s="129"/>
      <c r="DN1236" s="129"/>
      <c r="DO1236" s="130"/>
      <c r="DP1236" s="131"/>
      <c r="DQ1236" s="129"/>
      <c r="DR1236" s="129"/>
      <c r="DS1236" s="130"/>
      <c r="DT1236" s="131"/>
      <c r="DU1236" s="129"/>
      <c r="DV1236" s="129"/>
      <c r="DW1236" s="130"/>
      <c r="DX1236" s="131"/>
      <c r="DY1236" s="129"/>
      <c r="DZ1236" s="129"/>
      <c r="EA1236" s="130"/>
      <c r="EB1236" s="131"/>
      <c r="EC1236" s="129"/>
      <c r="ED1236" s="129"/>
      <c r="EE1236" s="130"/>
      <c r="EF1236" s="131"/>
      <c r="EG1236" s="129"/>
      <c r="EH1236" s="129"/>
      <c r="EI1236" s="130"/>
      <c r="EJ1236" s="131"/>
      <c r="EK1236" s="129"/>
      <c r="EL1236" s="129"/>
      <c r="EM1236" s="130"/>
      <c r="EN1236" s="131"/>
      <c r="EO1236" s="129"/>
      <c r="EP1236" s="129"/>
      <c r="EQ1236" s="130"/>
      <c r="ER1236" s="131"/>
      <c r="ES1236" s="129"/>
      <c r="ET1236" s="129"/>
      <c r="EU1236" s="130"/>
      <c r="EV1236" s="131"/>
      <c r="EW1236" s="129"/>
      <c r="EX1236" s="129"/>
      <c r="EY1236" s="130"/>
      <c r="EZ1236" s="131"/>
      <c r="FA1236" s="129"/>
      <c r="FB1236" s="129"/>
      <c r="FC1236" s="130"/>
      <c r="FD1236" s="131"/>
      <c r="FE1236" s="129"/>
      <c r="FF1236" s="129"/>
      <c r="FG1236" s="130"/>
      <c r="FH1236" s="131"/>
      <c r="FI1236" s="129"/>
      <c r="FJ1236" s="129"/>
      <c r="FK1236" s="130"/>
      <c r="FL1236" s="131"/>
      <c r="FM1236" s="129"/>
      <c r="FN1236" s="129"/>
      <c r="FO1236" s="130"/>
      <c r="FP1236" s="131"/>
      <c r="FQ1236" s="129"/>
      <c r="FR1236" s="129"/>
      <c r="FS1236" s="130"/>
      <c r="FT1236" s="131"/>
      <c r="FU1236" s="129"/>
      <c r="FV1236" s="129"/>
      <c r="FW1236" s="130"/>
      <c r="FX1236" s="131"/>
      <c r="FY1236" s="129"/>
      <c r="FZ1236" s="129"/>
      <c r="GA1236" s="130"/>
      <c r="GB1236" s="131"/>
      <c r="GC1236" s="129"/>
      <c r="GD1236" s="129"/>
      <c r="GE1236" s="130"/>
      <c r="GF1236" s="131"/>
      <c r="GG1236" s="129"/>
      <c r="GH1236" s="129"/>
      <c r="GI1236" s="130"/>
      <c r="GJ1236" s="131"/>
      <c r="GK1236" s="129"/>
      <c r="GL1236" s="129"/>
      <c r="GM1236" s="130"/>
      <c r="GN1236" s="131"/>
      <c r="GO1236" s="129"/>
      <c r="GP1236" s="129"/>
      <c r="GQ1236" s="130"/>
    </row>
    <row r="1237" spans="1:199" ht="15.75" x14ac:dyDescent="0.25">
      <c r="A1237">
        <f t="shared" si="750"/>
        <v>1</v>
      </c>
      <c r="B1237">
        <f t="shared" si="751"/>
        <v>1900</v>
      </c>
      <c r="D1237" s="129"/>
      <c r="E1237" s="129"/>
      <c r="F1237" s="129"/>
      <c r="G1237" s="130"/>
      <c r="H1237" s="131"/>
      <c r="I1237" s="129"/>
      <c r="J1237" s="129"/>
      <c r="K1237" s="130"/>
      <c r="L1237" s="131"/>
      <c r="M1237" s="129"/>
      <c r="N1237" s="129"/>
      <c r="O1237" s="130"/>
      <c r="P1237" s="131"/>
      <c r="Q1237" s="129"/>
      <c r="R1237" s="129"/>
      <c r="S1237" s="130"/>
      <c r="T1237" s="131"/>
      <c r="U1237" s="129"/>
      <c r="V1237" s="129"/>
      <c r="W1237" s="130"/>
      <c r="X1237" s="131"/>
      <c r="Y1237" s="129"/>
      <c r="Z1237" s="129"/>
      <c r="AA1237" s="130"/>
      <c r="AB1237" s="131"/>
      <c r="AC1237" s="129"/>
      <c r="AD1237" s="129"/>
      <c r="AE1237" s="130"/>
      <c r="AF1237" s="131"/>
      <c r="AG1237" s="129"/>
      <c r="AH1237" s="129"/>
      <c r="AI1237" s="130"/>
      <c r="AJ1237" s="131"/>
      <c r="AK1237" s="129"/>
      <c r="AL1237" s="129"/>
      <c r="AM1237" s="130"/>
      <c r="AN1237" s="131"/>
      <c r="AO1237" s="129"/>
      <c r="AP1237" s="129"/>
      <c r="AQ1237" s="130"/>
      <c r="AR1237" s="131"/>
      <c r="AS1237" s="129"/>
      <c r="AT1237" s="129"/>
      <c r="AU1237" s="130"/>
      <c r="AV1237" s="131"/>
      <c r="AW1237" s="129"/>
      <c r="AX1237" s="129"/>
      <c r="AY1237" s="130"/>
      <c r="AZ1237" s="131"/>
      <c r="BA1237" s="129"/>
      <c r="BB1237" s="129"/>
      <c r="BC1237" s="130"/>
      <c r="BD1237" s="131"/>
      <c r="BE1237" s="129"/>
      <c r="BF1237" s="129"/>
      <c r="BG1237" s="130"/>
      <c r="BH1237" s="131"/>
      <c r="BI1237" s="129"/>
      <c r="BJ1237" s="129"/>
      <c r="BK1237" s="130"/>
      <c r="BL1237" s="131"/>
      <c r="BM1237" s="129"/>
      <c r="BN1237" s="129"/>
      <c r="BO1237" s="130"/>
      <c r="BP1237" s="131"/>
      <c r="BQ1237" s="129"/>
      <c r="BR1237" s="129"/>
      <c r="BS1237" s="130"/>
      <c r="BT1237" s="131"/>
      <c r="BU1237" s="129"/>
      <c r="BV1237" s="129"/>
      <c r="BW1237" s="130"/>
      <c r="BX1237" s="131"/>
      <c r="BY1237" s="129"/>
      <c r="BZ1237" s="129"/>
      <c r="CA1237" s="130"/>
      <c r="CB1237" s="131"/>
      <c r="CC1237" s="129"/>
      <c r="CD1237" s="129"/>
      <c r="CE1237" s="130"/>
      <c r="CF1237" s="131"/>
      <c r="CG1237" s="129"/>
      <c r="CH1237" s="129"/>
      <c r="CI1237" s="130"/>
      <c r="CJ1237" s="131"/>
      <c r="CK1237" s="129"/>
      <c r="CL1237" s="129"/>
      <c r="CM1237" s="130"/>
      <c r="CN1237" s="131"/>
      <c r="CO1237" s="129"/>
      <c r="CP1237" s="129"/>
      <c r="CQ1237" s="130"/>
      <c r="CR1237" s="131"/>
      <c r="CS1237" s="129"/>
      <c r="CT1237" s="129"/>
      <c r="CU1237" s="130"/>
      <c r="CV1237" s="131"/>
      <c r="CW1237" s="129"/>
      <c r="CX1237" s="129"/>
      <c r="CY1237" s="130"/>
      <c r="CZ1237" s="131"/>
      <c r="DA1237" s="129"/>
      <c r="DB1237" s="129"/>
      <c r="DC1237" s="130"/>
      <c r="DD1237" s="131"/>
      <c r="DE1237" s="129"/>
      <c r="DF1237" s="129"/>
      <c r="DG1237" s="130"/>
      <c r="DH1237" s="131"/>
      <c r="DI1237" s="129"/>
      <c r="DJ1237" s="129"/>
      <c r="DK1237" s="130"/>
      <c r="DL1237" s="131"/>
      <c r="DM1237" s="129"/>
      <c r="DN1237" s="129"/>
      <c r="DO1237" s="130"/>
      <c r="DP1237" s="131"/>
      <c r="DQ1237" s="129"/>
      <c r="DR1237" s="129"/>
      <c r="DS1237" s="130"/>
      <c r="DT1237" s="131"/>
      <c r="DU1237" s="129"/>
      <c r="DV1237" s="129"/>
      <c r="DW1237" s="130"/>
      <c r="DX1237" s="131"/>
      <c r="DY1237" s="129"/>
      <c r="DZ1237" s="129"/>
      <c r="EA1237" s="130"/>
      <c r="EB1237" s="131"/>
      <c r="EC1237" s="129"/>
      <c r="ED1237" s="129"/>
      <c r="EE1237" s="130"/>
      <c r="EF1237" s="131"/>
      <c r="EG1237" s="129"/>
      <c r="EH1237" s="129"/>
      <c r="EI1237" s="130"/>
      <c r="EJ1237" s="131"/>
      <c r="EK1237" s="129"/>
      <c r="EL1237" s="129"/>
      <c r="EM1237" s="130"/>
      <c r="EN1237" s="131"/>
      <c r="EO1237" s="129"/>
      <c r="EP1237" s="129"/>
      <c r="EQ1237" s="130"/>
      <c r="ER1237" s="131"/>
      <c r="ES1237" s="129"/>
      <c r="ET1237" s="129"/>
      <c r="EU1237" s="130"/>
      <c r="EV1237" s="131"/>
      <c r="EW1237" s="129"/>
      <c r="EX1237" s="129"/>
      <c r="EY1237" s="130"/>
      <c r="EZ1237" s="131"/>
      <c r="FA1237" s="129"/>
      <c r="FB1237" s="129"/>
      <c r="FC1237" s="130"/>
      <c r="FD1237" s="131"/>
      <c r="FE1237" s="129"/>
      <c r="FF1237" s="129"/>
      <c r="FG1237" s="130"/>
      <c r="FH1237" s="131"/>
      <c r="FI1237" s="129"/>
      <c r="FJ1237" s="129"/>
      <c r="FK1237" s="130"/>
      <c r="FL1237" s="131"/>
      <c r="FM1237" s="129"/>
      <c r="FN1237" s="129"/>
      <c r="FO1237" s="130"/>
      <c r="FP1237" s="131"/>
      <c r="FQ1237" s="129"/>
      <c r="FR1237" s="129"/>
      <c r="FS1237" s="130"/>
      <c r="FT1237" s="131"/>
      <c r="FU1237" s="129"/>
      <c r="FV1237" s="129"/>
      <c r="FW1237" s="130"/>
      <c r="FX1237" s="131"/>
      <c r="FY1237" s="129"/>
      <c r="FZ1237" s="129"/>
      <c r="GA1237" s="130"/>
      <c r="GB1237" s="131"/>
      <c r="GC1237" s="129"/>
      <c r="GD1237" s="129"/>
      <c r="GE1237" s="130"/>
      <c r="GF1237" s="131"/>
      <c r="GG1237" s="129"/>
      <c r="GH1237" s="129"/>
      <c r="GI1237" s="130"/>
      <c r="GJ1237" s="131"/>
      <c r="GK1237" s="129"/>
      <c r="GL1237" s="129"/>
      <c r="GM1237" s="130"/>
      <c r="GN1237" s="131"/>
      <c r="GO1237" s="129"/>
      <c r="GP1237" s="129"/>
      <c r="GQ1237" s="130"/>
    </row>
    <row r="1238" spans="1:199" ht="15.75" x14ac:dyDescent="0.25">
      <c r="A1238">
        <f t="shared" si="750"/>
        <v>1</v>
      </c>
      <c r="B1238">
        <f t="shared" si="751"/>
        <v>1900</v>
      </c>
      <c r="D1238" s="129"/>
      <c r="E1238" s="129"/>
      <c r="F1238" s="129"/>
      <c r="G1238" s="130"/>
      <c r="H1238" s="131"/>
      <c r="I1238" s="129"/>
      <c r="J1238" s="129"/>
      <c r="K1238" s="130"/>
      <c r="L1238" s="131"/>
      <c r="M1238" s="129"/>
      <c r="N1238" s="129"/>
      <c r="O1238" s="130"/>
      <c r="P1238" s="131"/>
      <c r="Q1238" s="129"/>
      <c r="R1238" s="129"/>
      <c r="S1238" s="130"/>
      <c r="T1238" s="131"/>
      <c r="U1238" s="129"/>
      <c r="V1238" s="129"/>
      <c r="W1238" s="130"/>
      <c r="X1238" s="131"/>
      <c r="Y1238" s="129"/>
      <c r="Z1238" s="129"/>
      <c r="AA1238" s="130"/>
      <c r="AB1238" s="131"/>
      <c r="AC1238" s="129"/>
      <c r="AD1238" s="129"/>
      <c r="AE1238" s="130"/>
      <c r="AF1238" s="131"/>
      <c r="AG1238" s="129"/>
      <c r="AH1238" s="129"/>
      <c r="AI1238" s="130"/>
      <c r="AJ1238" s="131"/>
      <c r="AK1238" s="129"/>
      <c r="AL1238" s="129"/>
      <c r="AM1238" s="130"/>
      <c r="AN1238" s="131"/>
      <c r="AO1238" s="129"/>
      <c r="AP1238" s="129"/>
      <c r="AQ1238" s="130"/>
      <c r="AR1238" s="131"/>
      <c r="AS1238" s="129"/>
      <c r="AT1238" s="129"/>
      <c r="AU1238" s="130"/>
      <c r="AV1238" s="131"/>
      <c r="AW1238" s="129"/>
      <c r="AX1238" s="129"/>
      <c r="AY1238" s="130"/>
      <c r="AZ1238" s="131"/>
      <c r="BA1238" s="129"/>
      <c r="BB1238" s="129"/>
      <c r="BC1238" s="130"/>
      <c r="BD1238" s="131"/>
      <c r="BE1238" s="129"/>
      <c r="BF1238" s="129"/>
      <c r="BG1238" s="130"/>
      <c r="BH1238" s="131"/>
      <c r="BI1238" s="129"/>
      <c r="BJ1238" s="129"/>
      <c r="BK1238" s="130"/>
      <c r="BL1238" s="131"/>
      <c r="BM1238" s="129"/>
      <c r="BN1238" s="129"/>
      <c r="BO1238" s="130"/>
      <c r="BP1238" s="131"/>
      <c r="BQ1238" s="129"/>
      <c r="BR1238" s="129"/>
      <c r="BS1238" s="130"/>
      <c r="BT1238" s="131"/>
      <c r="BU1238" s="129"/>
      <c r="BV1238" s="129"/>
      <c r="BW1238" s="130"/>
      <c r="BX1238" s="131"/>
      <c r="BY1238" s="129"/>
      <c r="BZ1238" s="129"/>
      <c r="CA1238" s="130"/>
      <c r="CB1238" s="131"/>
      <c r="CC1238" s="129"/>
      <c r="CD1238" s="129"/>
      <c r="CE1238" s="130"/>
      <c r="CF1238" s="131"/>
      <c r="CG1238" s="129"/>
      <c r="CH1238" s="129"/>
      <c r="CI1238" s="130"/>
      <c r="CJ1238" s="131"/>
      <c r="CK1238" s="129"/>
      <c r="CL1238" s="129"/>
      <c r="CM1238" s="130"/>
      <c r="CN1238" s="131"/>
      <c r="CO1238" s="129"/>
      <c r="CP1238" s="129"/>
      <c r="CQ1238" s="130"/>
      <c r="CR1238" s="131"/>
      <c r="CS1238" s="129"/>
      <c r="CT1238" s="129"/>
      <c r="CU1238" s="130"/>
      <c r="CV1238" s="131"/>
      <c r="CW1238" s="129"/>
      <c r="CX1238" s="129"/>
      <c r="CY1238" s="130"/>
      <c r="CZ1238" s="131"/>
      <c r="DA1238" s="129"/>
      <c r="DB1238" s="129"/>
      <c r="DC1238" s="130"/>
      <c r="DD1238" s="131"/>
      <c r="DE1238" s="129"/>
      <c r="DF1238" s="129"/>
      <c r="DG1238" s="130"/>
      <c r="DH1238" s="131"/>
      <c r="DI1238" s="129"/>
      <c r="DJ1238" s="129"/>
      <c r="DK1238" s="130"/>
      <c r="DL1238" s="131"/>
      <c r="DM1238" s="129"/>
      <c r="DN1238" s="129"/>
      <c r="DO1238" s="130"/>
      <c r="DP1238" s="131"/>
      <c r="DQ1238" s="129"/>
      <c r="DR1238" s="129"/>
      <c r="DS1238" s="130"/>
      <c r="DT1238" s="131"/>
      <c r="DU1238" s="129"/>
      <c r="DV1238" s="129"/>
      <c r="DW1238" s="130"/>
      <c r="DX1238" s="131"/>
      <c r="DY1238" s="129"/>
      <c r="DZ1238" s="129"/>
      <c r="EA1238" s="130"/>
      <c r="EB1238" s="131"/>
      <c r="EC1238" s="129"/>
      <c r="ED1238" s="129"/>
      <c r="EE1238" s="130"/>
      <c r="EF1238" s="131"/>
      <c r="EG1238" s="129"/>
      <c r="EH1238" s="129"/>
      <c r="EI1238" s="130"/>
      <c r="EJ1238" s="131"/>
      <c r="EK1238" s="129"/>
      <c r="EL1238" s="129"/>
      <c r="EM1238" s="130"/>
      <c r="EN1238" s="131"/>
      <c r="EO1238" s="129"/>
      <c r="EP1238" s="129"/>
      <c r="EQ1238" s="130"/>
      <c r="ER1238" s="131"/>
      <c r="ES1238" s="129"/>
      <c r="ET1238" s="129"/>
      <c r="EU1238" s="130"/>
      <c r="EV1238" s="131"/>
      <c r="EW1238" s="129"/>
      <c r="EX1238" s="129"/>
      <c r="EY1238" s="130"/>
      <c r="EZ1238" s="131"/>
      <c r="FA1238" s="129"/>
      <c r="FB1238" s="129"/>
      <c r="FC1238" s="130"/>
      <c r="FD1238" s="131"/>
      <c r="FE1238" s="129"/>
      <c r="FF1238" s="129"/>
      <c r="FG1238" s="130"/>
      <c r="FH1238" s="131"/>
      <c r="FI1238" s="129"/>
      <c r="FJ1238" s="129"/>
      <c r="FK1238" s="130"/>
      <c r="FL1238" s="131"/>
      <c r="FM1238" s="129"/>
      <c r="FN1238" s="129"/>
      <c r="FO1238" s="130"/>
      <c r="FP1238" s="131"/>
      <c r="FQ1238" s="129"/>
      <c r="FR1238" s="129"/>
      <c r="FS1238" s="130"/>
      <c r="FT1238" s="131"/>
      <c r="FU1238" s="129"/>
      <c r="FV1238" s="129"/>
      <c r="FW1238" s="130"/>
      <c r="FX1238" s="131"/>
      <c r="FY1238" s="129"/>
      <c r="FZ1238" s="129"/>
      <c r="GA1238" s="130"/>
      <c r="GB1238" s="131"/>
      <c r="GC1238" s="129"/>
      <c r="GD1238" s="129"/>
      <c r="GE1238" s="130"/>
      <c r="GF1238" s="131"/>
      <c r="GG1238" s="129"/>
      <c r="GH1238" s="129"/>
      <c r="GI1238" s="130"/>
      <c r="GJ1238" s="131"/>
      <c r="GK1238" s="129"/>
      <c r="GL1238" s="129"/>
      <c r="GM1238" s="130"/>
      <c r="GN1238" s="131"/>
      <c r="GO1238" s="129"/>
      <c r="GP1238" s="129"/>
      <c r="GQ1238" s="130"/>
    </row>
    <row r="1239" spans="1:199" ht="15.75" x14ac:dyDescent="0.25">
      <c r="A1239">
        <f t="shared" si="750"/>
        <v>1</v>
      </c>
      <c r="B1239">
        <f t="shared" si="751"/>
        <v>1900</v>
      </c>
      <c r="D1239" s="129"/>
      <c r="E1239" s="129"/>
      <c r="F1239" s="129"/>
      <c r="G1239" s="130"/>
      <c r="H1239" s="131"/>
      <c r="I1239" s="129"/>
      <c r="J1239" s="129"/>
      <c r="K1239" s="130"/>
      <c r="L1239" s="131"/>
      <c r="M1239" s="129"/>
      <c r="N1239" s="129"/>
      <c r="O1239" s="130"/>
      <c r="P1239" s="131"/>
      <c r="Q1239" s="129"/>
      <c r="R1239" s="129"/>
      <c r="S1239" s="130"/>
      <c r="T1239" s="131"/>
      <c r="U1239" s="129"/>
      <c r="V1239" s="129"/>
      <c r="W1239" s="130"/>
      <c r="X1239" s="131"/>
      <c r="Y1239" s="129"/>
      <c r="Z1239" s="129"/>
      <c r="AA1239" s="130"/>
      <c r="AB1239" s="131"/>
      <c r="AC1239" s="129"/>
      <c r="AD1239" s="129"/>
      <c r="AE1239" s="130"/>
      <c r="AF1239" s="131"/>
      <c r="AG1239" s="129"/>
      <c r="AH1239" s="129"/>
      <c r="AI1239" s="130"/>
      <c r="AJ1239" s="131"/>
      <c r="AK1239" s="129"/>
      <c r="AL1239" s="129"/>
      <c r="AM1239" s="130"/>
      <c r="AN1239" s="131"/>
      <c r="AO1239" s="129"/>
      <c r="AP1239" s="129"/>
      <c r="AQ1239" s="130"/>
      <c r="AR1239" s="131"/>
      <c r="AS1239" s="129"/>
      <c r="AT1239" s="129"/>
      <c r="AU1239" s="130"/>
      <c r="AV1239" s="131"/>
      <c r="AW1239" s="129"/>
      <c r="AX1239" s="129"/>
      <c r="AY1239" s="130"/>
      <c r="AZ1239" s="131"/>
      <c r="BA1239" s="129"/>
      <c r="BB1239" s="129"/>
      <c r="BC1239" s="130"/>
      <c r="BD1239" s="131"/>
      <c r="BE1239" s="129"/>
      <c r="BF1239" s="129"/>
      <c r="BG1239" s="130"/>
      <c r="BH1239" s="131"/>
      <c r="BI1239" s="129"/>
      <c r="BJ1239" s="129"/>
      <c r="BK1239" s="130"/>
      <c r="BL1239" s="131"/>
      <c r="BM1239" s="129"/>
      <c r="BN1239" s="129"/>
      <c r="BO1239" s="130"/>
      <c r="BP1239" s="131"/>
      <c r="BQ1239" s="129"/>
      <c r="BR1239" s="129"/>
      <c r="BS1239" s="130"/>
      <c r="BT1239" s="131"/>
      <c r="BU1239" s="129"/>
      <c r="BV1239" s="129"/>
      <c r="BW1239" s="130"/>
      <c r="BX1239" s="131"/>
      <c r="BY1239" s="129"/>
      <c r="BZ1239" s="129"/>
      <c r="CA1239" s="130"/>
      <c r="CB1239" s="131"/>
      <c r="CC1239" s="129"/>
      <c r="CD1239" s="129"/>
      <c r="CE1239" s="130"/>
      <c r="CF1239" s="131"/>
      <c r="CG1239" s="129"/>
      <c r="CH1239" s="129"/>
      <c r="CI1239" s="130"/>
      <c r="CJ1239" s="131"/>
      <c r="CK1239" s="129"/>
      <c r="CL1239" s="129"/>
      <c r="CM1239" s="130"/>
      <c r="CN1239" s="131"/>
      <c r="CO1239" s="129"/>
      <c r="CP1239" s="129"/>
      <c r="CQ1239" s="130"/>
      <c r="CR1239" s="131"/>
      <c r="CS1239" s="129"/>
      <c r="CT1239" s="129"/>
      <c r="CU1239" s="130"/>
      <c r="CV1239" s="131"/>
      <c r="CW1239" s="129"/>
      <c r="CX1239" s="129"/>
      <c r="CY1239" s="130"/>
      <c r="CZ1239" s="131"/>
      <c r="DA1239" s="129"/>
      <c r="DB1239" s="129"/>
      <c r="DC1239" s="130"/>
      <c r="DD1239" s="131"/>
      <c r="DE1239" s="129"/>
      <c r="DF1239" s="129"/>
      <c r="DG1239" s="130"/>
      <c r="DH1239" s="131"/>
      <c r="DI1239" s="129"/>
      <c r="DJ1239" s="129"/>
      <c r="DK1239" s="130"/>
      <c r="DL1239" s="131"/>
      <c r="DM1239" s="129"/>
      <c r="DN1239" s="129"/>
      <c r="DO1239" s="130"/>
      <c r="DP1239" s="131"/>
      <c r="DQ1239" s="129"/>
      <c r="DR1239" s="129"/>
      <c r="DS1239" s="130"/>
      <c r="DT1239" s="131"/>
      <c r="DU1239" s="129"/>
      <c r="DV1239" s="129"/>
      <c r="DW1239" s="130"/>
      <c r="DX1239" s="131"/>
      <c r="DY1239" s="129"/>
      <c r="DZ1239" s="129"/>
      <c r="EA1239" s="130"/>
      <c r="EB1239" s="131"/>
      <c r="EC1239" s="129"/>
      <c r="ED1239" s="129"/>
      <c r="EE1239" s="130"/>
      <c r="EF1239" s="131"/>
      <c r="EG1239" s="129"/>
      <c r="EH1239" s="129"/>
      <c r="EI1239" s="130"/>
      <c r="EJ1239" s="131"/>
      <c r="EK1239" s="129"/>
      <c r="EL1239" s="129"/>
      <c r="EM1239" s="130"/>
      <c r="EN1239" s="131"/>
      <c r="EO1239" s="129"/>
      <c r="EP1239" s="129"/>
      <c r="EQ1239" s="130"/>
      <c r="ER1239" s="131"/>
      <c r="ES1239" s="129"/>
      <c r="ET1239" s="129"/>
      <c r="EU1239" s="130"/>
      <c r="EV1239" s="131"/>
      <c r="EW1239" s="129"/>
      <c r="EX1239" s="129"/>
      <c r="EY1239" s="130"/>
      <c r="EZ1239" s="131"/>
      <c r="FA1239" s="129"/>
      <c r="FB1239" s="129"/>
      <c r="FC1239" s="130"/>
      <c r="FD1239" s="131"/>
      <c r="FE1239" s="129"/>
      <c r="FF1239" s="129"/>
      <c r="FG1239" s="130"/>
      <c r="FH1239" s="131"/>
      <c r="FI1239" s="129"/>
      <c r="FJ1239" s="129"/>
      <c r="FK1239" s="130"/>
      <c r="FL1239" s="131"/>
      <c r="FM1239" s="129"/>
      <c r="FN1239" s="129"/>
      <c r="FO1239" s="130"/>
      <c r="FP1239" s="131"/>
      <c r="FQ1239" s="129"/>
      <c r="FR1239" s="129"/>
      <c r="FS1239" s="130"/>
      <c r="FT1239" s="131"/>
      <c r="FU1239" s="129"/>
      <c r="FV1239" s="129"/>
      <c r="FW1239" s="130"/>
      <c r="FX1239" s="131"/>
      <c r="FY1239" s="129"/>
      <c r="FZ1239" s="129"/>
      <c r="GA1239" s="130"/>
      <c r="GB1239" s="131"/>
      <c r="GC1239" s="129"/>
      <c r="GD1239" s="129"/>
      <c r="GE1239" s="130"/>
      <c r="GF1239" s="131"/>
      <c r="GG1239" s="129"/>
      <c r="GH1239" s="129"/>
      <c r="GI1239" s="130"/>
      <c r="GJ1239" s="131"/>
      <c r="GK1239" s="129"/>
      <c r="GL1239" s="129"/>
      <c r="GM1239" s="130"/>
      <c r="GN1239" s="131"/>
      <c r="GO1239" s="129"/>
      <c r="GP1239" s="129"/>
      <c r="GQ1239" s="130"/>
    </row>
    <row r="1240" spans="1:199" ht="15.75" x14ac:dyDescent="0.25">
      <c r="A1240">
        <f t="shared" si="750"/>
        <v>1</v>
      </c>
      <c r="B1240">
        <f t="shared" si="751"/>
        <v>1900</v>
      </c>
      <c r="D1240" s="129"/>
      <c r="E1240" s="129"/>
      <c r="F1240" s="129"/>
      <c r="G1240" s="130"/>
      <c r="H1240" s="131"/>
      <c r="I1240" s="129"/>
      <c r="J1240" s="129"/>
      <c r="K1240" s="130"/>
      <c r="L1240" s="131"/>
      <c r="M1240" s="129"/>
      <c r="N1240" s="129"/>
      <c r="O1240" s="130"/>
      <c r="P1240" s="131"/>
      <c r="Q1240" s="129"/>
      <c r="R1240" s="129"/>
      <c r="S1240" s="130"/>
      <c r="T1240" s="131"/>
      <c r="U1240" s="129"/>
      <c r="V1240" s="129"/>
      <c r="W1240" s="130"/>
      <c r="X1240" s="131"/>
      <c r="Y1240" s="129"/>
      <c r="Z1240" s="129"/>
      <c r="AA1240" s="130"/>
      <c r="AB1240" s="131"/>
      <c r="AC1240" s="129"/>
      <c r="AD1240" s="129"/>
      <c r="AE1240" s="130"/>
      <c r="AF1240" s="131"/>
      <c r="AG1240" s="129"/>
      <c r="AH1240" s="129"/>
      <c r="AI1240" s="130"/>
      <c r="AJ1240" s="131"/>
      <c r="AK1240" s="129"/>
      <c r="AL1240" s="129"/>
      <c r="AM1240" s="130"/>
      <c r="AN1240" s="131"/>
      <c r="AO1240" s="129"/>
      <c r="AP1240" s="129"/>
      <c r="AQ1240" s="130"/>
      <c r="AR1240" s="131"/>
      <c r="AS1240" s="129"/>
      <c r="AT1240" s="129"/>
      <c r="AU1240" s="130"/>
      <c r="AV1240" s="131"/>
      <c r="AW1240" s="129"/>
      <c r="AX1240" s="129"/>
      <c r="AY1240" s="130"/>
      <c r="AZ1240" s="131"/>
      <c r="BA1240" s="129"/>
      <c r="BB1240" s="129"/>
      <c r="BC1240" s="130"/>
      <c r="BD1240" s="131"/>
      <c r="BE1240" s="129"/>
      <c r="BF1240" s="129"/>
      <c r="BG1240" s="130"/>
      <c r="BH1240" s="131"/>
      <c r="BI1240" s="129"/>
      <c r="BJ1240" s="129"/>
      <c r="BK1240" s="130"/>
      <c r="BL1240" s="131"/>
      <c r="BM1240" s="129"/>
      <c r="BN1240" s="129"/>
      <c r="BO1240" s="130"/>
      <c r="BP1240" s="131"/>
      <c r="BQ1240" s="129"/>
      <c r="BR1240" s="129"/>
      <c r="BS1240" s="130"/>
      <c r="BT1240" s="131"/>
      <c r="BU1240" s="129"/>
      <c r="BV1240" s="129"/>
      <c r="BW1240" s="130"/>
      <c r="BX1240" s="131"/>
      <c r="BY1240" s="129"/>
      <c r="BZ1240" s="129"/>
      <c r="CA1240" s="130"/>
      <c r="CB1240" s="131"/>
      <c r="CC1240" s="129"/>
      <c r="CD1240" s="129"/>
      <c r="CE1240" s="130"/>
      <c r="CF1240" s="131"/>
      <c r="CG1240" s="129"/>
      <c r="CH1240" s="129"/>
      <c r="CI1240" s="130"/>
      <c r="CJ1240" s="131"/>
      <c r="CK1240" s="129"/>
      <c r="CL1240" s="129"/>
      <c r="CM1240" s="130"/>
      <c r="CN1240" s="131"/>
      <c r="CO1240" s="129"/>
      <c r="CP1240" s="129"/>
      <c r="CQ1240" s="130"/>
      <c r="CR1240" s="131"/>
      <c r="CS1240" s="129"/>
      <c r="CT1240" s="129"/>
      <c r="CU1240" s="130"/>
      <c r="CV1240" s="131"/>
      <c r="CW1240" s="129"/>
      <c r="CX1240" s="129"/>
      <c r="CY1240" s="130"/>
      <c r="CZ1240" s="131"/>
      <c r="DA1240" s="129"/>
      <c r="DB1240" s="129"/>
      <c r="DC1240" s="130"/>
      <c r="DD1240" s="131"/>
      <c r="DE1240" s="129"/>
      <c r="DF1240" s="129"/>
      <c r="DG1240" s="130"/>
      <c r="DH1240" s="131"/>
      <c r="DI1240" s="129"/>
      <c r="DJ1240" s="129"/>
      <c r="DK1240" s="130"/>
      <c r="DL1240" s="131"/>
      <c r="DM1240" s="129"/>
      <c r="DN1240" s="129"/>
      <c r="DO1240" s="130"/>
      <c r="DP1240" s="131"/>
      <c r="DQ1240" s="129"/>
      <c r="DR1240" s="129"/>
      <c r="DS1240" s="130"/>
      <c r="DT1240" s="131"/>
      <c r="DU1240" s="129"/>
      <c r="DV1240" s="129"/>
      <c r="DW1240" s="130"/>
      <c r="DX1240" s="131"/>
      <c r="DY1240" s="129"/>
      <c r="DZ1240" s="129"/>
      <c r="EA1240" s="130"/>
      <c r="EB1240" s="131"/>
      <c r="EC1240" s="129"/>
      <c r="ED1240" s="129"/>
      <c r="EE1240" s="130"/>
      <c r="EF1240" s="131"/>
      <c r="EG1240" s="129"/>
      <c r="EH1240" s="129"/>
      <c r="EI1240" s="130"/>
      <c r="EJ1240" s="131"/>
      <c r="EK1240" s="129"/>
      <c r="EL1240" s="129"/>
      <c r="EM1240" s="130"/>
      <c r="EN1240" s="131"/>
      <c r="EO1240" s="129"/>
      <c r="EP1240" s="129"/>
      <c r="EQ1240" s="130"/>
      <c r="ER1240" s="131"/>
      <c r="ES1240" s="129"/>
      <c r="ET1240" s="129"/>
      <c r="EU1240" s="130"/>
      <c r="EV1240" s="131"/>
      <c r="EW1240" s="129"/>
      <c r="EX1240" s="129"/>
      <c r="EY1240" s="130"/>
      <c r="EZ1240" s="131"/>
      <c r="FA1240" s="129"/>
      <c r="FB1240" s="129"/>
      <c r="FC1240" s="130"/>
      <c r="FD1240" s="131"/>
      <c r="FE1240" s="129"/>
      <c r="FF1240" s="129"/>
      <c r="FG1240" s="130"/>
      <c r="FH1240" s="131"/>
      <c r="FI1240" s="129"/>
      <c r="FJ1240" s="129"/>
      <c r="FK1240" s="130"/>
      <c r="FL1240" s="131"/>
      <c r="FM1240" s="129"/>
      <c r="FN1240" s="129"/>
      <c r="FO1240" s="130"/>
      <c r="FP1240" s="131"/>
      <c r="FQ1240" s="129"/>
      <c r="FR1240" s="129"/>
      <c r="FS1240" s="130"/>
      <c r="FT1240" s="131"/>
      <c r="FU1240" s="129"/>
      <c r="FV1240" s="129"/>
      <c r="FW1240" s="130"/>
      <c r="FX1240" s="131"/>
      <c r="FY1240" s="129"/>
      <c r="FZ1240" s="129"/>
      <c r="GA1240" s="130"/>
      <c r="GB1240" s="131"/>
      <c r="GC1240" s="129"/>
      <c r="GD1240" s="129"/>
      <c r="GE1240" s="130"/>
      <c r="GF1240" s="131"/>
      <c r="GG1240" s="129"/>
      <c r="GH1240" s="129"/>
      <c r="GI1240" s="130"/>
      <c r="GJ1240" s="131"/>
      <c r="GK1240" s="129"/>
      <c r="GL1240" s="129"/>
      <c r="GM1240" s="130"/>
      <c r="GN1240" s="131"/>
      <c r="GO1240" s="129"/>
      <c r="GP1240" s="129"/>
      <c r="GQ1240" s="130"/>
    </row>
    <row r="1241" spans="1:199" ht="15.75" x14ac:dyDescent="0.25">
      <c r="A1241">
        <f t="shared" si="750"/>
        <v>1</v>
      </c>
      <c r="B1241">
        <f t="shared" si="751"/>
        <v>1900</v>
      </c>
      <c r="D1241" s="129"/>
      <c r="E1241" s="129"/>
      <c r="F1241" s="129"/>
      <c r="G1241" s="130"/>
      <c r="H1241" s="131"/>
      <c r="I1241" s="129"/>
      <c r="J1241" s="129"/>
      <c r="K1241" s="130"/>
      <c r="L1241" s="131"/>
      <c r="M1241" s="129"/>
      <c r="N1241" s="129"/>
      <c r="O1241" s="130"/>
      <c r="P1241" s="131"/>
      <c r="Q1241" s="129"/>
      <c r="R1241" s="129"/>
      <c r="S1241" s="130"/>
      <c r="T1241" s="131"/>
      <c r="U1241" s="129"/>
      <c r="V1241" s="129"/>
      <c r="W1241" s="130"/>
      <c r="X1241" s="131"/>
      <c r="Y1241" s="129"/>
      <c r="Z1241" s="129"/>
      <c r="AA1241" s="130"/>
      <c r="AB1241" s="131"/>
      <c r="AC1241" s="129"/>
      <c r="AD1241" s="129"/>
      <c r="AE1241" s="130"/>
      <c r="AF1241" s="131"/>
      <c r="AG1241" s="129"/>
      <c r="AH1241" s="129"/>
      <c r="AI1241" s="130"/>
      <c r="AJ1241" s="131"/>
      <c r="AK1241" s="129"/>
      <c r="AL1241" s="129"/>
      <c r="AM1241" s="130"/>
      <c r="AN1241" s="131"/>
      <c r="AO1241" s="129"/>
      <c r="AP1241" s="129"/>
      <c r="AQ1241" s="130"/>
      <c r="AR1241" s="131"/>
      <c r="AS1241" s="129"/>
      <c r="AT1241" s="129"/>
      <c r="AU1241" s="130"/>
      <c r="AV1241" s="131"/>
      <c r="AW1241" s="129"/>
      <c r="AX1241" s="129"/>
      <c r="AY1241" s="130"/>
      <c r="AZ1241" s="131"/>
      <c r="BA1241" s="129"/>
      <c r="BB1241" s="129"/>
      <c r="BC1241" s="130"/>
      <c r="BD1241" s="131"/>
      <c r="BE1241" s="129"/>
      <c r="BF1241" s="129"/>
      <c r="BG1241" s="130"/>
      <c r="BH1241" s="131"/>
      <c r="BI1241" s="129"/>
      <c r="BJ1241" s="129"/>
      <c r="BK1241" s="130"/>
      <c r="BL1241" s="131"/>
      <c r="BM1241" s="129"/>
      <c r="BN1241" s="129"/>
      <c r="BO1241" s="130"/>
      <c r="BP1241" s="131"/>
      <c r="BQ1241" s="129"/>
      <c r="BR1241" s="129"/>
      <c r="BS1241" s="130"/>
      <c r="BT1241" s="131"/>
      <c r="BU1241" s="129"/>
      <c r="BV1241" s="129"/>
      <c r="BW1241" s="130"/>
      <c r="BX1241" s="131"/>
      <c r="BY1241" s="129"/>
      <c r="BZ1241" s="129"/>
      <c r="CA1241" s="130"/>
      <c r="CB1241" s="131"/>
      <c r="CC1241" s="129"/>
      <c r="CD1241" s="129"/>
      <c r="CE1241" s="130"/>
      <c r="CF1241" s="131"/>
      <c r="CG1241" s="129"/>
      <c r="CH1241" s="129"/>
      <c r="CI1241" s="130"/>
      <c r="CJ1241" s="131"/>
      <c r="CK1241" s="129"/>
      <c r="CL1241" s="129"/>
      <c r="CM1241" s="130"/>
      <c r="CN1241" s="131"/>
      <c r="CO1241" s="129"/>
      <c r="CP1241" s="129"/>
      <c r="CQ1241" s="130"/>
      <c r="CR1241" s="131"/>
      <c r="CS1241" s="129"/>
      <c r="CT1241" s="129"/>
      <c r="CU1241" s="130"/>
      <c r="CV1241" s="131"/>
      <c r="CW1241" s="129"/>
      <c r="CX1241" s="129"/>
      <c r="CY1241" s="130"/>
      <c r="CZ1241" s="131"/>
      <c r="DA1241" s="129"/>
      <c r="DB1241" s="129"/>
      <c r="DC1241" s="130"/>
      <c r="DD1241" s="131"/>
      <c r="DE1241" s="129"/>
      <c r="DF1241" s="129"/>
      <c r="DG1241" s="130"/>
      <c r="DH1241" s="131"/>
      <c r="DI1241" s="129"/>
      <c r="DJ1241" s="129"/>
      <c r="DK1241" s="130"/>
      <c r="DL1241" s="131"/>
      <c r="DM1241" s="129"/>
      <c r="DN1241" s="129"/>
      <c r="DO1241" s="130"/>
      <c r="DP1241" s="131"/>
      <c r="DQ1241" s="129"/>
      <c r="DR1241" s="129"/>
      <c r="DS1241" s="130"/>
      <c r="DT1241" s="131"/>
      <c r="DU1241" s="129"/>
      <c r="DV1241" s="129"/>
      <c r="DW1241" s="130"/>
      <c r="DX1241" s="131"/>
      <c r="DY1241" s="129"/>
      <c r="DZ1241" s="129"/>
      <c r="EA1241" s="130"/>
      <c r="EB1241" s="131"/>
      <c r="EC1241" s="129"/>
      <c r="ED1241" s="129"/>
      <c r="EE1241" s="130"/>
      <c r="EF1241" s="131"/>
      <c r="EG1241" s="129"/>
      <c r="EH1241" s="129"/>
      <c r="EI1241" s="130"/>
      <c r="EJ1241" s="131"/>
      <c r="EK1241" s="129"/>
      <c r="EL1241" s="129"/>
      <c r="EM1241" s="130"/>
      <c r="EN1241" s="131"/>
      <c r="EO1241" s="129"/>
      <c r="EP1241" s="129"/>
      <c r="EQ1241" s="130"/>
      <c r="ER1241" s="131"/>
      <c r="ES1241" s="129"/>
      <c r="ET1241" s="129"/>
      <c r="EU1241" s="130"/>
      <c r="EV1241" s="131"/>
      <c r="EW1241" s="129"/>
      <c r="EX1241" s="129"/>
      <c r="EY1241" s="130"/>
      <c r="EZ1241" s="131"/>
      <c r="FA1241" s="129"/>
      <c r="FB1241" s="129"/>
      <c r="FC1241" s="130"/>
      <c r="FD1241" s="131"/>
      <c r="FE1241" s="129"/>
      <c r="FF1241" s="129"/>
      <c r="FG1241" s="130"/>
      <c r="FH1241" s="131"/>
      <c r="FI1241" s="129"/>
      <c r="FJ1241" s="129"/>
      <c r="FK1241" s="130"/>
      <c r="FL1241" s="131"/>
      <c r="FM1241" s="129"/>
      <c r="FN1241" s="129"/>
      <c r="FO1241" s="130"/>
      <c r="FP1241" s="131"/>
      <c r="FQ1241" s="129"/>
      <c r="FR1241" s="129"/>
      <c r="FS1241" s="130"/>
      <c r="FT1241" s="131"/>
      <c r="FU1241" s="129"/>
      <c r="FV1241" s="129"/>
      <c r="FW1241" s="130"/>
      <c r="FX1241" s="131"/>
      <c r="FY1241" s="129"/>
      <c r="FZ1241" s="129"/>
      <c r="GA1241" s="130"/>
      <c r="GB1241" s="131"/>
      <c r="GC1241" s="129"/>
      <c r="GD1241" s="129"/>
      <c r="GE1241" s="130"/>
      <c r="GF1241" s="131"/>
      <c r="GG1241" s="129"/>
      <c r="GH1241" s="129"/>
      <c r="GI1241" s="130"/>
      <c r="GJ1241" s="131"/>
      <c r="GK1241" s="129"/>
      <c r="GL1241" s="129"/>
      <c r="GM1241" s="130"/>
      <c r="GN1241" s="131"/>
      <c r="GO1241" s="129"/>
      <c r="GP1241" s="129"/>
      <c r="GQ1241" s="130"/>
    </row>
    <row r="1242" spans="1:199" ht="15.75" x14ac:dyDescent="0.25">
      <c r="A1242">
        <f t="shared" si="750"/>
        <v>1</v>
      </c>
      <c r="B1242">
        <f t="shared" si="751"/>
        <v>1900</v>
      </c>
      <c r="D1242" s="129"/>
      <c r="E1242" s="129"/>
      <c r="F1242" s="129"/>
      <c r="G1242" s="130"/>
      <c r="H1242" s="131"/>
      <c r="I1242" s="129"/>
      <c r="J1242" s="129"/>
      <c r="K1242" s="130"/>
      <c r="L1242" s="131"/>
      <c r="M1242" s="129"/>
      <c r="N1242" s="129"/>
      <c r="O1242" s="130"/>
      <c r="P1242" s="131"/>
      <c r="Q1242" s="129"/>
      <c r="R1242" s="129"/>
      <c r="S1242" s="130"/>
      <c r="T1242" s="131"/>
      <c r="U1242" s="129"/>
      <c r="V1242" s="129"/>
      <c r="W1242" s="130"/>
      <c r="X1242" s="131"/>
      <c r="Y1242" s="129"/>
      <c r="Z1242" s="129"/>
      <c r="AA1242" s="130"/>
      <c r="AB1242" s="131"/>
      <c r="AC1242" s="129"/>
      <c r="AD1242" s="129"/>
      <c r="AE1242" s="130"/>
      <c r="AF1242" s="131"/>
      <c r="AG1242" s="129"/>
      <c r="AH1242" s="129"/>
      <c r="AI1242" s="130"/>
      <c r="AJ1242" s="131"/>
      <c r="AK1242" s="129"/>
      <c r="AL1242" s="129"/>
      <c r="AM1242" s="130"/>
      <c r="AN1242" s="131"/>
      <c r="AO1242" s="129"/>
      <c r="AP1242" s="129"/>
      <c r="AQ1242" s="130"/>
      <c r="AR1242" s="131"/>
      <c r="AS1242" s="129"/>
      <c r="AT1242" s="129"/>
      <c r="AU1242" s="130"/>
      <c r="AV1242" s="131"/>
      <c r="AW1242" s="129"/>
      <c r="AX1242" s="129"/>
      <c r="AY1242" s="130"/>
      <c r="AZ1242" s="131"/>
      <c r="BA1242" s="129"/>
      <c r="BB1242" s="129"/>
      <c r="BC1242" s="130"/>
      <c r="BD1242" s="131"/>
      <c r="BE1242" s="129"/>
      <c r="BF1242" s="129"/>
      <c r="BG1242" s="130"/>
      <c r="BH1242" s="131"/>
      <c r="BI1242" s="129"/>
      <c r="BJ1242" s="129"/>
      <c r="BK1242" s="130"/>
      <c r="BL1242" s="131"/>
      <c r="BM1242" s="129"/>
      <c r="BN1242" s="129"/>
      <c r="BO1242" s="130"/>
      <c r="BP1242" s="131"/>
      <c r="BQ1242" s="129"/>
      <c r="BR1242" s="129"/>
      <c r="BS1242" s="130"/>
      <c r="BT1242" s="131"/>
      <c r="BU1242" s="129"/>
      <c r="BV1242" s="129"/>
      <c r="BW1242" s="130"/>
      <c r="BX1242" s="131"/>
      <c r="BY1242" s="129"/>
      <c r="BZ1242" s="129"/>
      <c r="CA1242" s="130"/>
      <c r="CB1242" s="131"/>
      <c r="CC1242" s="129"/>
      <c r="CD1242" s="129"/>
      <c r="CE1242" s="130"/>
      <c r="CF1242" s="131"/>
      <c r="CG1242" s="129"/>
      <c r="CH1242" s="129"/>
      <c r="CI1242" s="130"/>
      <c r="CJ1242" s="131"/>
      <c r="CK1242" s="129"/>
      <c r="CL1242" s="129"/>
      <c r="CM1242" s="130"/>
      <c r="CN1242" s="131"/>
      <c r="CO1242" s="129"/>
      <c r="CP1242" s="129"/>
      <c r="CQ1242" s="130"/>
      <c r="CR1242" s="131"/>
      <c r="CS1242" s="129"/>
      <c r="CT1242" s="129"/>
      <c r="CU1242" s="130"/>
      <c r="CV1242" s="131"/>
      <c r="CW1242" s="129"/>
      <c r="CX1242" s="129"/>
      <c r="CY1242" s="130"/>
      <c r="CZ1242" s="131"/>
      <c r="DA1242" s="129"/>
      <c r="DB1242" s="129"/>
      <c r="DC1242" s="130"/>
      <c r="DD1242" s="131"/>
      <c r="DE1242" s="129"/>
      <c r="DF1242" s="129"/>
      <c r="DG1242" s="130"/>
      <c r="DH1242" s="131"/>
      <c r="DI1242" s="129"/>
      <c r="DJ1242" s="129"/>
      <c r="DK1242" s="130"/>
      <c r="DL1242" s="131"/>
      <c r="DM1242" s="129"/>
      <c r="DN1242" s="129"/>
      <c r="DO1242" s="130"/>
      <c r="DP1242" s="131"/>
      <c r="DQ1242" s="129"/>
      <c r="DR1242" s="129"/>
      <c r="DS1242" s="130"/>
      <c r="DT1242" s="131"/>
      <c r="DU1242" s="129"/>
      <c r="DV1242" s="129"/>
      <c r="DW1242" s="130"/>
      <c r="DX1242" s="131"/>
      <c r="DY1242" s="129"/>
      <c r="DZ1242" s="129"/>
      <c r="EA1242" s="130"/>
      <c r="EB1242" s="131"/>
      <c r="EC1242" s="129"/>
      <c r="ED1242" s="129"/>
      <c r="EE1242" s="130"/>
      <c r="EF1242" s="131"/>
      <c r="EG1242" s="129"/>
      <c r="EH1242" s="129"/>
      <c r="EI1242" s="130"/>
      <c r="EJ1242" s="131"/>
      <c r="EK1242" s="129"/>
      <c r="EL1242" s="129"/>
      <c r="EM1242" s="130"/>
      <c r="EN1242" s="131"/>
      <c r="EO1242" s="129"/>
      <c r="EP1242" s="129"/>
      <c r="EQ1242" s="130"/>
      <c r="ER1242" s="131"/>
      <c r="ES1242" s="129"/>
      <c r="ET1242" s="129"/>
      <c r="EU1242" s="130"/>
      <c r="EV1242" s="131"/>
      <c r="EW1242" s="129"/>
      <c r="EX1242" s="129"/>
      <c r="EY1242" s="130"/>
      <c r="EZ1242" s="131"/>
      <c r="FA1242" s="129"/>
      <c r="FB1242" s="129"/>
      <c r="FC1242" s="130"/>
      <c r="FD1242" s="131"/>
      <c r="FE1242" s="129"/>
      <c r="FF1242" s="129"/>
      <c r="FG1242" s="130"/>
      <c r="FH1242" s="131"/>
      <c r="FI1242" s="129"/>
      <c r="FJ1242" s="129"/>
      <c r="FK1242" s="130"/>
      <c r="FL1242" s="131"/>
      <c r="FM1242" s="129"/>
      <c r="FN1242" s="129"/>
      <c r="FO1242" s="130"/>
      <c r="FP1242" s="131"/>
      <c r="FQ1242" s="129"/>
      <c r="FR1242" s="129"/>
      <c r="FS1242" s="130"/>
      <c r="FT1242" s="131"/>
      <c r="FU1242" s="129"/>
      <c r="FV1242" s="129"/>
      <c r="FW1242" s="130"/>
      <c r="FX1242" s="131"/>
      <c r="FY1242" s="129"/>
      <c r="FZ1242" s="129"/>
      <c r="GA1242" s="130"/>
      <c r="GB1242" s="131"/>
      <c r="GC1242" s="129"/>
      <c r="GD1242" s="129"/>
      <c r="GE1242" s="130"/>
      <c r="GF1242" s="131"/>
      <c r="GG1242" s="129"/>
      <c r="GH1242" s="129"/>
      <c r="GI1242" s="130"/>
      <c r="GJ1242" s="131"/>
      <c r="GK1242" s="129"/>
      <c r="GL1242" s="129"/>
      <c r="GM1242" s="130"/>
      <c r="GN1242" s="131"/>
      <c r="GO1242" s="129"/>
      <c r="GP1242" s="129"/>
      <c r="GQ1242" s="130"/>
    </row>
    <row r="1243" spans="1:199" ht="15.75" x14ac:dyDescent="0.25">
      <c r="A1243">
        <f t="shared" si="750"/>
        <v>1</v>
      </c>
      <c r="B1243">
        <f t="shared" si="751"/>
        <v>1900</v>
      </c>
      <c r="D1243" s="129"/>
      <c r="E1243" s="129"/>
      <c r="F1243" s="129"/>
      <c r="G1243" s="130"/>
      <c r="H1243" s="131"/>
      <c r="I1243" s="129"/>
      <c r="J1243" s="129"/>
      <c r="K1243" s="130"/>
      <c r="L1243" s="131"/>
      <c r="M1243" s="129"/>
      <c r="N1243" s="129"/>
      <c r="O1243" s="130"/>
      <c r="P1243" s="131"/>
      <c r="Q1243" s="129"/>
      <c r="R1243" s="129"/>
      <c r="S1243" s="130"/>
      <c r="T1243" s="131"/>
      <c r="U1243" s="129"/>
      <c r="V1243" s="129"/>
      <c r="W1243" s="130"/>
      <c r="X1243" s="131"/>
      <c r="Y1243" s="129"/>
      <c r="Z1243" s="129"/>
      <c r="AA1243" s="130"/>
      <c r="AB1243" s="131"/>
      <c r="AC1243" s="129"/>
      <c r="AD1243" s="129"/>
      <c r="AE1243" s="130"/>
      <c r="AF1243" s="131"/>
      <c r="AG1243" s="129"/>
      <c r="AH1243" s="129"/>
      <c r="AI1243" s="130"/>
      <c r="AJ1243" s="131"/>
      <c r="AK1243" s="129"/>
      <c r="AL1243" s="129"/>
      <c r="AM1243" s="130"/>
      <c r="AN1243" s="131"/>
      <c r="AO1243" s="129"/>
      <c r="AP1243" s="129"/>
      <c r="AQ1243" s="130"/>
      <c r="AR1243" s="131"/>
      <c r="AS1243" s="129"/>
      <c r="AT1243" s="129"/>
      <c r="AU1243" s="130"/>
      <c r="AV1243" s="131"/>
      <c r="AW1243" s="129"/>
      <c r="AX1243" s="129"/>
      <c r="AY1243" s="130"/>
      <c r="AZ1243" s="131"/>
      <c r="BA1243" s="129"/>
      <c r="BB1243" s="129"/>
      <c r="BC1243" s="130"/>
      <c r="BD1243" s="131"/>
      <c r="BE1243" s="129"/>
      <c r="BF1243" s="129"/>
      <c r="BG1243" s="130"/>
      <c r="BH1243" s="131"/>
      <c r="BI1243" s="129"/>
      <c r="BJ1243" s="129"/>
      <c r="BK1243" s="130"/>
      <c r="BL1243" s="131"/>
      <c r="BM1243" s="129"/>
      <c r="BN1243" s="129"/>
      <c r="BO1243" s="130"/>
      <c r="BP1243" s="131"/>
      <c r="BQ1243" s="129"/>
      <c r="BR1243" s="129"/>
      <c r="BS1243" s="130"/>
      <c r="BT1243" s="131"/>
      <c r="BU1243" s="129"/>
      <c r="BV1243" s="129"/>
      <c r="BW1243" s="130"/>
      <c r="BX1243" s="131"/>
      <c r="BY1243" s="129"/>
      <c r="BZ1243" s="129"/>
      <c r="CA1243" s="130"/>
      <c r="CB1243" s="131"/>
      <c r="CC1243" s="129"/>
      <c r="CD1243" s="129"/>
      <c r="CE1243" s="130"/>
      <c r="CF1243" s="131"/>
      <c r="CG1243" s="129"/>
      <c r="CH1243" s="129"/>
      <c r="CI1243" s="130"/>
      <c r="CJ1243" s="131"/>
      <c r="CK1243" s="129"/>
      <c r="CL1243" s="129"/>
      <c r="CM1243" s="130"/>
      <c r="CN1243" s="131"/>
      <c r="CO1243" s="129"/>
      <c r="CP1243" s="129"/>
      <c r="CQ1243" s="130"/>
      <c r="CR1243" s="131"/>
      <c r="CS1243" s="129"/>
      <c r="CT1243" s="129"/>
      <c r="CU1243" s="130"/>
      <c r="CV1243" s="131"/>
      <c r="CW1243" s="129"/>
      <c r="CX1243" s="129"/>
      <c r="CY1243" s="130"/>
      <c r="CZ1243" s="131"/>
      <c r="DA1243" s="129"/>
      <c r="DB1243" s="129"/>
      <c r="DC1243" s="130"/>
      <c r="DD1243" s="131"/>
      <c r="DE1243" s="129"/>
      <c r="DF1243" s="129"/>
      <c r="DG1243" s="130"/>
      <c r="DH1243" s="131"/>
      <c r="DI1243" s="129"/>
      <c r="DJ1243" s="129"/>
      <c r="DK1243" s="130"/>
      <c r="DL1243" s="131"/>
      <c r="DM1243" s="129"/>
      <c r="DN1243" s="129"/>
      <c r="DO1243" s="130"/>
      <c r="DP1243" s="131"/>
      <c r="DQ1243" s="129"/>
      <c r="DR1243" s="129"/>
      <c r="DS1243" s="130"/>
      <c r="DT1243" s="131"/>
      <c r="DU1243" s="129"/>
      <c r="DV1243" s="129"/>
      <c r="DW1243" s="130"/>
      <c r="DX1243" s="131"/>
      <c r="DY1243" s="129"/>
      <c r="DZ1243" s="129"/>
      <c r="EA1243" s="130"/>
      <c r="EB1243" s="131"/>
      <c r="EC1243" s="129"/>
      <c r="ED1243" s="129"/>
      <c r="EE1243" s="130"/>
      <c r="EF1243" s="131"/>
      <c r="EG1243" s="129"/>
      <c r="EH1243" s="129"/>
      <c r="EI1243" s="130"/>
      <c r="EJ1243" s="131"/>
      <c r="EK1243" s="129"/>
      <c r="EL1243" s="129"/>
      <c r="EM1243" s="130"/>
      <c r="EN1243" s="131"/>
      <c r="EO1243" s="129"/>
      <c r="EP1243" s="129"/>
      <c r="EQ1243" s="130"/>
      <c r="ER1243" s="131"/>
      <c r="ES1243" s="129"/>
      <c r="ET1243" s="129"/>
      <c r="EU1243" s="130"/>
      <c r="EV1243" s="131"/>
      <c r="EW1243" s="129"/>
      <c r="EX1243" s="129"/>
      <c r="EY1243" s="130"/>
      <c r="EZ1243" s="131"/>
      <c r="FA1243" s="129"/>
      <c r="FB1243" s="129"/>
      <c r="FC1243" s="130"/>
      <c r="FD1243" s="131"/>
      <c r="FE1243" s="129"/>
      <c r="FF1243" s="129"/>
      <c r="FG1243" s="130"/>
      <c r="FH1243" s="131"/>
      <c r="FI1243" s="129"/>
      <c r="FJ1243" s="129"/>
      <c r="FK1243" s="130"/>
      <c r="FL1243" s="131"/>
      <c r="FM1243" s="129"/>
      <c r="FN1243" s="129"/>
      <c r="FO1243" s="130"/>
      <c r="FP1243" s="131"/>
      <c r="FQ1243" s="129"/>
      <c r="FR1243" s="129"/>
      <c r="FS1243" s="130"/>
      <c r="FT1243" s="131"/>
      <c r="FU1243" s="129"/>
      <c r="FV1243" s="129"/>
      <c r="FW1243" s="130"/>
      <c r="FX1243" s="131"/>
      <c r="FY1243" s="129"/>
      <c r="FZ1243" s="129"/>
      <c r="GA1243" s="130"/>
      <c r="GB1243" s="131"/>
      <c r="GC1243" s="129"/>
      <c r="GD1243" s="129"/>
      <c r="GE1243" s="130"/>
      <c r="GF1243" s="131"/>
      <c r="GG1243" s="129"/>
      <c r="GH1243" s="129"/>
      <c r="GI1243" s="130"/>
      <c r="GJ1243" s="131"/>
      <c r="GK1243" s="129"/>
      <c r="GL1243" s="129"/>
      <c r="GM1243" s="130"/>
      <c r="GN1243" s="131"/>
      <c r="GO1243" s="129"/>
      <c r="GP1243" s="129"/>
      <c r="GQ1243" s="130"/>
    </row>
    <row r="1244" spans="1:199" ht="15.75" x14ac:dyDescent="0.25">
      <c r="A1244">
        <f t="shared" si="750"/>
        <v>1</v>
      </c>
      <c r="B1244">
        <f t="shared" si="751"/>
        <v>1900</v>
      </c>
      <c r="D1244" s="129"/>
      <c r="E1244" s="129"/>
      <c r="F1244" s="129"/>
      <c r="G1244" s="130"/>
      <c r="H1244" s="131"/>
      <c r="I1244" s="129"/>
      <c r="J1244" s="129"/>
      <c r="K1244" s="130"/>
      <c r="L1244" s="131"/>
      <c r="M1244" s="129"/>
      <c r="N1244" s="129"/>
      <c r="O1244" s="130"/>
      <c r="P1244" s="131"/>
      <c r="Q1244" s="129"/>
      <c r="R1244" s="129"/>
      <c r="S1244" s="130"/>
      <c r="T1244" s="131"/>
      <c r="U1244" s="129"/>
      <c r="V1244" s="129"/>
      <c r="W1244" s="130"/>
      <c r="X1244" s="131"/>
      <c r="Y1244" s="129"/>
      <c r="Z1244" s="129"/>
      <c r="AA1244" s="130"/>
      <c r="AB1244" s="131"/>
      <c r="AC1244" s="129"/>
      <c r="AD1244" s="129"/>
      <c r="AE1244" s="130"/>
      <c r="AF1244" s="131"/>
      <c r="AG1244" s="129"/>
      <c r="AH1244" s="129"/>
      <c r="AI1244" s="130"/>
      <c r="AJ1244" s="131"/>
      <c r="AK1244" s="129"/>
      <c r="AL1244" s="129"/>
      <c r="AM1244" s="130"/>
      <c r="AN1244" s="131"/>
      <c r="AO1244" s="129"/>
      <c r="AP1244" s="129"/>
      <c r="AQ1244" s="130"/>
      <c r="AR1244" s="131"/>
      <c r="AS1244" s="129"/>
      <c r="AT1244" s="129"/>
      <c r="AU1244" s="130"/>
      <c r="AV1244" s="131"/>
      <c r="AW1244" s="129"/>
      <c r="AX1244" s="129"/>
      <c r="AY1244" s="130"/>
      <c r="AZ1244" s="131"/>
      <c r="BA1244" s="129"/>
      <c r="BB1244" s="129"/>
      <c r="BC1244" s="130"/>
      <c r="BD1244" s="131"/>
      <c r="BE1244" s="129"/>
      <c r="BF1244" s="129"/>
      <c r="BG1244" s="130"/>
      <c r="BH1244" s="131"/>
      <c r="BI1244" s="129"/>
      <c r="BJ1244" s="129"/>
      <c r="BK1244" s="130"/>
      <c r="BL1244" s="131"/>
      <c r="BM1244" s="129"/>
      <c r="BN1244" s="129"/>
      <c r="BO1244" s="130"/>
      <c r="BP1244" s="131"/>
      <c r="BQ1244" s="129"/>
      <c r="BR1244" s="129"/>
      <c r="BS1244" s="130"/>
      <c r="BT1244" s="131"/>
      <c r="BU1244" s="129"/>
      <c r="BV1244" s="129"/>
      <c r="BW1244" s="130"/>
      <c r="BX1244" s="131"/>
      <c r="BY1244" s="129"/>
      <c r="BZ1244" s="129"/>
      <c r="CA1244" s="130"/>
      <c r="CB1244" s="131"/>
      <c r="CC1244" s="129"/>
      <c r="CD1244" s="129"/>
      <c r="CE1244" s="130"/>
      <c r="CF1244" s="131"/>
      <c r="CG1244" s="129"/>
      <c r="CH1244" s="129"/>
      <c r="CI1244" s="130"/>
      <c r="CJ1244" s="131"/>
      <c r="CK1244" s="129"/>
      <c r="CL1244" s="129"/>
      <c r="CM1244" s="130"/>
      <c r="CN1244" s="131"/>
      <c r="CO1244" s="129"/>
      <c r="CP1244" s="129"/>
      <c r="CQ1244" s="130"/>
      <c r="CR1244" s="131"/>
      <c r="CS1244" s="129"/>
      <c r="CT1244" s="129"/>
      <c r="CU1244" s="130"/>
      <c r="CV1244" s="131"/>
      <c r="CW1244" s="129"/>
      <c r="CX1244" s="129"/>
      <c r="CY1244" s="130"/>
      <c r="CZ1244" s="131"/>
      <c r="DA1244" s="129"/>
      <c r="DB1244" s="129"/>
      <c r="DC1244" s="130"/>
      <c r="DD1244" s="131"/>
      <c r="DE1244" s="129"/>
      <c r="DF1244" s="129"/>
      <c r="DG1244" s="130"/>
      <c r="DH1244" s="131"/>
      <c r="DI1244" s="129"/>
      <c r="DJ1244" s="129"/>
      <c r="DK1244" s="130"/>
      <c r="DL1244" s="131"/>
      <c r="DM1244" s="129"/>
      <c r="DN1244" s="129"/>
      <c r="DO1244" s="130"/>
      <c r="DP1244" s="131"/>
      <c r="DQ1244" s="129"/>
      <c r="DR1244" s="129"/>
      <c r="DS1244" s="130"/>
      <c r="DT1244" s="131"/>
      <c r="DU1244" s="129"/>
      <c r="DV1244" s="129"/>
      <c r="DW1244" s="130"/>
      <c r="DX1244" s="131"/>
      <c r="DY1244" s="129"/>
      <c r="DZ1244" s="129"/>
      <c r="EA1244" s="130"/>
      <c r="EB1244" s="131"/>
      <c r="EC1244" s="129"/>
      <c r="ED1244" s="129"/>
      <c r="EE1244" s="130"/>
      <c r="EF1244" s="131"/>
      <c r="EG1244" s="129"/>
      <c r="EH1244" s="129"/>
      <c r="EI1244" s="130"/>
      <c r="EJ1244" s="131"/>
      <c r="EK1244" s="129"/>
      <c r="EL1244" s="129"/>
      <c r="EM1244" s="130"/>
      <c r="EN1244" s="131"/>
      <c r="EO1244" s="129"/>
      <c r="EP1244" s="129"/>
      <c r="EQ1244" s="130"/>
      <c r="ER1244" s="131"/>
      <c r="ES1244" s="129"/>
      <c r="ET1244" s="129"/>
      <c r="EU1244" s="130"/>
      <c r="EV1244" s="131"/>
      <c r="EW1244" s="129"/>
      <c r="EX1244" s="129"/>
      <c r="EY1244" s="130"/>
      <c r="EZ1244" s="131"/>
      <c r="FA1244" s="129"/>
      <c r="FB1244" s="129"/>
      <c r="FC1244" s="130"/>
      <c r="FD1244" s="131"/>
      <c r="FE1244" s="129"/>
      <c r="FF1244" s="129"/>
      <c r="FG1244" s="130"/>
      <c r="FH1244" s="131"/>
      <c r="FI1244" s="129"/>
      <c r="FJ1244" s="129"/>
      <c r="FK1244" s="130"/>
      <c r="FL1244" s="131"/>
      <c r="FM1244" s="129"/>
      <c r="FN1244" s="129"/>
      <c r="FO1244" s="130"/>
      <c r="FP1244" s="131"/>
      <c r="FQ1244" s="129"/>
      <c r="FR1244" s="129"/>
      <c r="FS1244" s="130"/>
      <c r="FT1244" s="131"/>
      <c r="FU1244" s="129"/>
      <c r="FV1244" s="129"/>
      <c r="FW1244" s="130"/>
      <c r="FX1244" s="131"/>
      <c r="FY1244" s="129"/>
      <c r="FZ1244" s="129"/>
      <c r="GA1244" s="130"/>
      <c r="GB1244" s="131"/>
      <c r="GC1244" s="129"/>
      <c r="GD1244" s="129"/>
      <c r="GE1244" s="130"/>
      <c r="GF1244" s="131"/>
      <c r="GG1244" s="129"/>
      <c r="GH1244" s="129"/>
      <c r="GI1244" s="130"/>
      <c r="GJ1244" s="131"/>
      <c r="GK1244" s="129"/>
      <c r="GL1244" s="129"/>
      <c r="GM1244" s="130"/>
      <c r="GN1244" s="131"/>
      <c r="GO1244" s="129"/>
      <c r="GP1244" s="129"/>
      <c r="GQ1244" s="130"/>
    </row>
    <row r="1245" spans="1:199" ht="15.75" x14ac:dyDescent="0.25">
      <c r="A1245">
        <f t="shared" si="750"/>
        <v>1</v>
      </c>
      <c r="B1245">
        <f t="shared" si="751"/>
        <v>1900</v>
      </c>
      <c r="D1245" s="129"/>
      <c r="E1245" s="129"/>
      <c r="F1245" s="129"/>
      <c r="G1245" s="130"/>
      <c r="H1245" s="131"/>
      <c r="I1245" s="129"/>
      <c r="J1245" s="129"/>
      <c r="K1245" s="130"/>
      <c r="L1245" s="131"/>
      <c r="M1245" s="129"/>
      <c r="N1245" s="129"/>
      <c r="O1245" s="130"/>
      <c r="P1245" s="131"/>
      <c r="Q1245" s="129"/>
      <c r="R1245" s="129"/>
      <c r="S1245" s="130"/>
      <c r="T1245" s="131"/>
      <c r="U1245" s="129"/>
      <c r="V1245" s="129"/>
      <c r="W1245" s="130"/>
      <c r="X1245" s="131"/>
      <c r="Y1245" s="129"/>
      <c r="Z1245" s="129"/>
      <c r="AA1245" s="130"/>
      <c r="AB1245" s="131"/>
      <c r="AC1245" s="129"/>
      <c r="AD1245" s="129"/>
      <c r="AE1245" s="130"/>
      <c r="AF1245" s="131"/>
      <c r="AG1245" s="129"/>
      <c r="AH1245" s="129"/>
      <c r="AI1245" s="130"/>
      <c r="AJ1245" s="131"/>
      <c r="AK1245" s="129"/>
      <c r="AL1245" s="129"/>
      <c r="AM1245" s="130"/>
      <c r="AN1245" s="131"/>
      <c r="AO1245" s="129"/>
      <c r="AP1245" s="129"/>
      <c r="AQ1245" s="130"/>
      <c r="AR1245" s="131"/>
      <c r="AS1245" s="129"/>
      <c r="AT1245" s="129"/>
      <c r="AU1245" s="130"/>
      <c r="AV1245" s="131"/>
      <c r="AW1245" s="129"/>
      <c r="AX1245" s="129"/>
      <c r="AY1245" s="130"/>
      <c r="AZ1245" s="131"/>
      <c r="BA1245" s="129"/>
      <c r="BB1245" s="129"/>
      <c r="BC1245" s="130"/>
      <c r="BD1245" s="131"/>
      <c r="BE1245" s="129"/>
      <c r="BF1245" s="129"/>
      <c r="BG1245" s="130"/>
      <c r="BH1245" s="131"/>
      <c r="BI1245" s="129"/>
      <c r="BJ1245" s="129"/>
      <c r="BK1245" s="130"/>
      <c r="BL1245" s="131"/>
      <c r="BM1245" s="129"/>
      <c r="BN1245" s="129"/>
      <c r="BO1245" s="130"/>
      <c r="BP1245" s="131"/>
      <c r="BQ1245" s="129"/>
      <c r="BR1245" s="129"/>
      <c r="BS1245" s="130"/>
      <c r="BT1245" s="131"/>
      <c r="BU1245" s="129"/>
      <c r="BV1245" s="129"/>
      <c r="BW1245" s="130"/>
      <c r="BX1245" s="131"/>
      <c r="BY1245" s="129"/>
      <c r="BZ1245" s="129"/>
      <c r="CA1245" s="130"/>
      <c r="CB1245" s="131"/>
      <c r="CC1245" s="129"/>
      <c r="CD1245" s="129"/>
      <c r="CE1245" s="130"/>
      <c r="CF1245" s="131"/>
      <c r="CG1245" s="129"/>
      <c r="CH1245" s="129"/>
      <c r="CI1245" s="130"/>
      <c r="CJ1245" s="131"/>
      <c r="CK1245" s="129"/>
      <c r="CL1245" s="129"/>
      <c r="CM1245" s="130"/>
      <c r="CN1245" s="131"/>
      <c r="CO1245" s="129"/>
      <c r="CP1245" s="129"/>
      <c r="CQ1245" s="130"/>
      <c r="CR1245" s="131"/>
      <c r="CS1245" s="129"/>
      <c r="CT1245" s="129"/>
      <c r="CU1245" s="130"/>
      <c r="CV1245" s="131"/>
      <c r="CW1245" s="129"/>
      <c r="CX1245" s="129"/>
      <c r="CY1245" s="130"/>
      <c r="CZ1245" s="131"/>
      <c r="DA1245" s="129"/>
      <c r="DB1245" s="129"/>
      <c r="DC1245" s="130"/>
      <c r="DD1245" s="131"/>
      <c r="DE1245" s="129"/>
      <c r="DF1245" s="129"/>
      <c r="DG1245" s="130"/>
      <c r="DH1245" s="131"/>
      <c r="DI1245" s="129"/>
      <c r="DJ1245" s="129"/>
      <c r="DK1245" s="130"/>
      <c r="DL1245" s="131"/>
      <c r="DM1245" s="129"/>
      <c r="DN1245" s="129"/>
      <c r="DO1245" s="130"/>
      <c r="DP1245" s="131"/>
      <c r="DQ1245" s="129"/>
      <c r="DR1245" s="129"/>
      <c r="DS1245" s="130"/>
      <c r="DT1245" s="131"/>
      <c r="DU1245" s="129"/>
      <c r="DV1245" s="129"/>
      <c r="DW1245" s="130"/>
      <c r="DX1245" s="131"/>
      <c r="DY1245" s="129"/>
      <c r="DZ1245" s="129"/>
      <c r="EA1245" s="130"/>
      <c r="EB1245" s="131"/>
      <c r="EC1245" s="129"/>
      <c r="ED1245" s="129"/>
      <c r="EE1245" s="130"/>
      <c r="EF1245" s="131"/>
      <c r="EG1245" s="129"/>
      <c r="EH1245" s="129"/>
      <c r="EI1245" s="130"/>
      <c r="EJ1245" s="131"/>
      <c r="EK1245" s="129"/>
      <c r="EL1245" s="129"/>
      <c r="EM1245" s="130"/>
      <c r="EN1245" s="131"/>
      <c r="EO1245" s="129"/>
      <c r="EP1245" s="129"/>
      <c r="EQ1245" s="130"/>
      <c r="ER1245" s="131"/>
      <c r="ES1245" s="129"/>
      <c r="ET1245" s="129"/>
      <c r="EU1245" s="130"/>
      <c r="EV1245" s="131"/>
      <c r="EW1245" s="129"/>
      <c r="EX1245" s="129"/>
      <c r="EY1245" s="130"/>
      <c r="EZ1245" s="131"/>
      <c r="FA1245" s="129"/>
      <c r="FB1245" s="129"/>
      <c r="FC1245" s="130"/>
      <c r="FD1245" s="131"/>
      <c r="FE1245" s="129"/>
      <c r="FF1245" s="129"/>
      <c r="FG1245" s="130"/>
      <c r="FH1245" s="131"/>
      <c r="FI1245" s="129"/>
      <c r="FJ1245" s="129"/>
      <c r="FK1245" s="130"/>
      <c r="FL1245" s="131"/>
      <c r="FM1245" s="129"/>
      <c r="FN1245" s="129"/>
      <c r="FO1245" s="130"/>
      <c r="FP1245" s="131"/>
      <c r="FQ1245" s="129"/>
      <c r="FR1245" s="129"/>
      <c r="FS1245" s="130"/>
      <c r="FT1245" s="131"/>
      <c r="FU1245" s="129"/>
      <c r="FV1245" s="129"/>
      <c r="FW1245" s="130"/>
      <c r="FX1245" s="131"/>
      <c r="FY1245" s="129"/>
      <c r="FZ1245" s="129"/>
      <c r="GA1245" s="130"/>
      <c r="GB1245" s="131"/>
      <c r="GC1245" s="129"/>
      <c r="GD1245" s="129"/>
      <c r="GE1245" s="130"/>
      <c r="GF1245" s="131"/>
      <c r="GG1245" s="129"/>
      <c r="GH1245" s="129"/>
      <c r="GI1245" s="130"/>
      <c r="GJ1245" s="131"/>
      <c r="GK1245" s="129"/>
      <c r="GL1245" s="129"/>
      <c r="GM1245" s="130"/>
      <c r="GN1245" s="131"/>
      <c r="GO1245" s="129"/>
      <c r="GP1245" s="129"/>
      <c r="GQ1245" s="130"/>
    </row>
    <row r="1246" spans="1:199" ht="15.75" x14ac:dyDescent="0.25">
      <c r="A1246">
        <f t="shared" si="750"/>
        <v>1</v>
      </c>
      <c r="B1246">
        <f t="shared" si="751"/>
        <v>1900</v>
      </c>
      <c r="D1246" s="129"/>
      <c r="E1246" s="129"/>
      <c r="F1246" s="129"/>
      <c r="G1246" s="130"/>
      <c r="H1246" s="131"/>
      <c r="I1246" s="129"/>
      <c r="J1246" s="129"/>
      <c r="K1246" s="130"/>
      <c r="L1246" s="131"/>
      <c r="M1246" s="129"/>
      <c r="N1246" s="129"/>
      <c r="O1246" s="130"/>
      <c r="P1246" s="131"/>
      <c r="Q1246" s="129"/>
      <c r="R1246" s="129"/>
      <c r="S1246" s="130"/>
      <c r="T1246" s="131"/>
      <c r="U1246" s="129"/>
      <c r="V1246" s="129"/>
      <c r="W1246" s="130"/>
      <c r="X1246" s="131"/>
      <c r="Y1246" s="129"/>
      <c r="Z1246" s="129"/>
      <c r="AA1246" s="130"/>
      <c r="AB1246" s="131"/>
      <c r="AC1246" s="129"/>
      <c r="AD1246" s="129"/>
      <c r="AE1246" s="130"/>
      <c r="AF1246" s="131"/>
      <c r="AG1246" s="129"/>
      <c r="AH1246" s="129"/>
      <c r="AI1246" s="130"/>
      <c r="AJ1246" s="131"/>
      <c r="AK1246" s="129"/>
      <c r="AL1246" s="129"/>
      <c r="AM1246" s="130"/>
      <c r="AN1246" s="131"/>
      <c r="AO1246" s="129"/>
      <c r="AP1246" s="129"/>
      <c r="AQ1246" s="130"/>
      <c r="AR1246" s="131"/>
      <c r="AS1246" s="129"/>
      <c r="AT1246" s="129"/>
      <c r="AU1246" s="130"/>
      <c r="AV1246" s="131"/>
      <c r="AW1246" s="129"/>
      <c r="AX1246" s="129"/>
      <c r="AY1246" s="130"/>
      <c r="AZ1246" s="131"/>
      <c r="BA1246" s="129"/>
      <c r="BB1246" s="129"/>
      <c r="BC1246" s="130"/>
      <c r="BD1246" s="131"/>
      <c r="BE1246" s="129"/>
      <c r="BF1246" s="129"/>
      <c r="BG1246" s="130"/>
      <c r="BH1246" s="131"/>
      <c r="BI1246" s="129"/>
      <c r="BJ1246" s="129"/>
      <c r="BK1246" s="130"/>
      <c r="BL1246" s="131"/>
      <c r="BM1246" s="129"/>
      <c r="BN1246" s="129"/>
      <c r="BO1246" s="130"/>
      <c r="BP1246" s="131"/>
      <c r="BQ1246" s="129"/>
      <c r="BR1246" s="129"/>
      <c r="BS1246" s="130"/>
      <c r="BT1246" s="131"/>
      <c r="BU1246" s="129"/>
      <c r="BV1246" s="129"/>
      <c r="BW1246" s="130"/>
      <c r="BX1246" s="131"/>
      <c r="BY1246" s="129"/>
      <c r="BZ1246" s="129"/>
      <c r="CA1246" s="130"/>
      <c r="CB1246" s="131"/>
      <c r="CC1246" s="129"/>
      <c r="CD1246" s="129"/>
      <c r="CE1246" s="130"/>
      <c r="CF1246" s="131"/>
      <c r="CG1246" s="129"/>
      <c r="CH1246" s="129"/>
      <c r="CI1246" s="130"/>
      <c r="CJ1246" s="131"/>
      <c r="CK1246" s="129"/>
      <c r="CL1246" s="129"/>
      <c r="CM1246" s="130"/>
      <c r="CN1246" s="131"/>
      <c r="CO1246" s="129"/>
      <c r="CP1246" s="129"/>
      <c r="CQ1246" s="130"/>
      <c r="CR1246" s="131"/>
      <c r="CS1246" s="129"/>
      <c r="CT1246" s="129"/>
      <c r="CU1246" s="130"/>
      <c r="CV1246" s="131"/>
      <c r="CW1246" s="129"/>
      <c r="CX1246" s="129"/>
      <c r="CY1246" s="130"/>
      <c r="CZ1246" s="131"/>
      <c r="DA1246" s="129"/>
      <c r="DB1246" s="129"/>
      <c r="DC1246" s="130"/>
      <c r="DD1246" s="131"/>
      <c r="DE1246" s="129"/>
      <c r="DF1246" s="129"/>
      <c r="DG1246" s="130"/>
      <c r="DH1246" s="131"/>
      <c r="DI1246" s="129"/>
      <c r="DJ1246" s="129"/>
      <c r="DK1246" s="130"/>
      <c r="DL1246" s="131"/>
      <c r="DM1246" s="129"/>
      <c r="DN1246" s="129"/>
      <c r="DO1246" s="130"/>
      <c r="DP1246" s="131"/>
      <c r="DQ1246" s="129"/>
      <c r="DR1246" s="129"/>
      <c r="DS1246" s="130"/>
      <c r="DT1246" s="131"/>
      <c r="DU1246" s="129"/>
      <c r="DV1246" s="129"/>
      <c r="DW1246" s="130"/>
      <c r="DX1246" s="131"/>
      <c r="DY1246" s="129"/>
      <c r="DZ1246" s="129"/>
      <c r="EA1246" s="130"/>
      <c r="EB1246" s="131"/>
      <c r="EC1246" s="129"/>
      <c r="ED1246" s="129"/>
      <c r="EE1246" s="130"/>
      <c r="EF1246" s="131"/>
      <c r="EG1246" s="129"/>
      <c r="EH1246" s="129"/>
      <c r="EI1246" s="130"/>
      <c r="EJ1246" s="131"/>
      <c r="EK1246" s="129"/>
      <c r="EL1246" s="129"/>
      <c r="EM1246" s="130"/>
      <c r="EN1246" s="131"/>
      <c r="EO1246" s="129"/>
      <c r="EP1246" s="129"/>
      <c r="EQ1246" s="130"/>
      <c r="ER1246" s="131"/>
      <c r="ES1246" s="129"/>
      <c r="ET1246" s="129"/>
      <c r="EU1246" s="130"/>
      <c r="EV1246" s="131"/>
      <c r="EW1246" s="129"/>
      <c r="EX1246" s="129"/>
      <c r="EY1246" s="130"/>
      <c r="EZ1246" s="131"/>
      <c r="FA1246" s="129"/>
      <c r="FB1246" s="129"/>
      <c r="FC1246" s="130"/>
      <c r="FD1246" s="131"/>
      <c r="FE1246" s="129"/>
      <c r="FF1246" s="129"/>
      <c r="FG1246" s="130"/>
      <c r="FH1246" s="131"/>
      <c r="FI1246" s="129"/>
      <c r="FJ1246" s="129"/>
      <c r="FK1246" s="130"/>
      <c r="FL1246" s="131"/>
      <c r="FM1246" s="129"/>
      <c r="FN1246" s="129"/>
      <c r="FO1246" s="130"/>
      <c r="FP1246" s="131"/>
      <c r="FQ1246" s="129"/>
      <c r="FR1246" s="129"/>
      <c r="FS1246" s="130"/>
      <c r="FT1246" s="131"/>
      <c r="FU1246" s="129"/>
      <c r="FV1246" s="129"/>
      <c r="FW1246" s="130"/>
      <c r="FX1246" s="131"/>
      <c r="FY1246" s="129"/>
      <c r="FZ1246" s="129"/>
      <c r="GA1246" s="130"/>
      <c r="GB1246" s="131"/>
      <c r="GC1246" s="129"/>
      <c r="GD1246" s="129"/>
      <c r="GE1246" s="130"/>
      <c r="GF1246" s="131"/>
      <c r="GG1246" s="129"/>
      <c r="GH1246" s="129"/>
      <c r="GI1246" s="130"/>
      <c r="GJ1246" s="131"/>
      <c r="GK1246" s="129"/>
      <c r="GL1246" s="129"/>
      <c r="GM1246" s="130"/>
      <c r="GN1246" s="131"/>
      <c r="GO1246" s="129"/>
      <c r="GP1246" s="129"/>
      <c r="GQ1246" s="130"/>
    </row>
    <row r="1247" spans="1:199" ht="15.75" x14ac:dyDescent="0.25">
      <c r="A1247">
        <f t="shared" si="750"/>
        <v>1</v>
      </c>
      <c r="B1247">
        <f t="shared" si="751"/>
        <v>1900</v>
      </c>
      <c r="D1247" s="129"/>
      <c r="E1247" s="129"/>
      <c r="F1247" s="129"/>
      <c r="G1247" s="130"/>
      <c r="H1247" s="131"/>
      <c r="I1247" s="129"/>
      <c r="J1247" s="129"/>
      <c r="K1247" s="130"/>
      <c r="L1247" s="131"/>
      <c r="M1247" s="129"/>
      <c r="N1247" s="129"/>
      <c r="O1247" s="130"/>
      <c r="P1247" s="131"/>
      <c r="Q1247" s="129"/>
      <c r="R1247" s="129"/>
      <c r="S1247" s="130"/>
      <c r="T1247" s="131"/>
      <c r="U1247" s="129"/>
      <c r="V1247" s="129"/>
      <c r="W1247" s="130"/>
      <c r="X1247" s="131"/>
      <c r="Y1247" s="129"/>
      <c r="Z1247" s="129"/>
      <c r="AA1247" s="130"/>
      <c r="AB1247" s="131"/>
      <c r="AC1247" s="129"/>
      <c r="AD1247" s="129"/>
      <c r="AE1247" s="130"/>
      <c r="AF1247" s="131"/>
      <c r="AG1247" s="129"/>
      <c r="AH1247" s="129"/>
      <c r="AI1247" s="130"/>
      <c r="AJ1247" s="131"/>
      <c r="AK1247" s="129"/>
      <c r="AL1247" s="129"/>
      <c r="AM1247" s="130"/>
      <c r="AN1247" s="131"/>
      <c r="AO1247" s="129"/>
      <c r="AP1247" s="129"/>
      <c r="AQ1247" s="130"/>
      <c r="AR1247" s="131"/>
      <c r="AS1247" s="129"/>
      <c r="AT1247" s="129"/>
      <c r="AU1247" s="130"/>
      <c r="AV1247" s="131"/>
      <c r="AW1247" s="129"/>
      <c r="AX1247" s="129"/>
      <c r="AY1247" s="130"/>
      <c r="AZ1247" s="131"/>
      <c r="BA1247" s="129"/>
      <c r="BB1247" s="129"/>
      <c r="BC1247" s="130"/>
      <c r="BD1247" s="131"/>
      <c r="BE1247" s="129"/>
      <c r="BF1247" s="129"/>
      <c r="BG1247" s="130"/>
      <c r="BH1247" s="131"/>
      <c r="BI1247" s="129"/>
      <c r="BJ1247" s="129"/>
      <c r="BK1247" s="130"/>
      <c r="BL1247" s="131"/>
      <c r="BM1247" s="129"/>
      <c r="BN1247" s="129"/>
      <c r="BO1247" s="130"/>
      <c r="BP1247" s="131"/>
      <c r="BQ1247" s="129"/>
      <c r="BR1247" s="129"/>
      <c r="BS1247" s="130"/>
      <c r="BT1247" s="131"/>
      <c r="BU1247" s="129"/>
      <c r="BV1247" s="129"/>
      <c r="BW1247" s="130"/>
      <c r="BX1247" s="131"/>
      <c r="BY1247" s="129"/>
      <c r="BZ1247" s="129"/>
      <c r="CA1247" s="130"/>
      <c r="CB1247" s="131"/>
      <c r="CC1247" s="129"/>
      <c r="CD1247" s="129"/>
      <c r="CE1247" s="130"/>
      <c r="CF1247" s="131"/>
      <c r="CG1247" s="129"/>
      <c r="CH1247" s="129"/>
      <c r="CI1247" s="130"/>
      <c r="CJ1247" s="131"/>
      <c r="CK1247" s="129"/>
      <c r="CL1247" s="129"/>
      <c r="CM1247" s="130"/>
      <c r="CN1247" s="131"/>
      <c r="CO1247" s="129"/>
      <c r="CP1247" s="129"/>
      <c r="CQ1247" s="130"/>
      <c r="CR1247" s="131"/>
      <c r="CS1247" s="129"/>
      <c r="CT1247" s="129"/>
      <c r="CU1247" s="130"/>
      <c r="CV1247" s="131"/>
      <c r="CW1247" s="129"/>
      <c r="CX1247" s="129"/>
      <c r="CY1247" s="130"/>
      <c r="CZ1247" s="131"/>
      <c r="DA1247" s="129"/>
      <c r="DB1247" s="129"/>
      <c r="DC1247" s="130"/>
      <c r="DD1247" s="131"/>
      <c r="DE1247" s="129"/>
      <c r="DF1247" s="129"/>
      <c r="DG1247" s="130"/>
      <c r="DH1247" s="131"/>
      <c r="DI1247" s="129"/>
      <c r="DJ1247" s="129"/>
      <c r="DK1247" s="130"/>
      <c r="DL1247" s="131"/>
      <c r="DM1247" s="129"/>
      <c r="DN1247" s="129"/>
      <c r="DO1247" s="130"/>
      <c r="DP1247" s="131"/>
      <c r="DQ1247" s="129"/>
      <c r="DR1247" s="129"/>
      <c r="DS1247" s="130"/>
      <c r="DT1247" s="131"/>
      <c r="DU1247" s="129"/>
      <c r="DV1247" s="129"/>
      <c r="DW1247" s="130"/>
      <c r="DX1247" s="131"/>
      <c r="DY1247" s="129"/>
      <c r="DZ1247" s="129"/>
      <c r="EA1247" s="130"/>
      <c r="EB1247" s="131"/>
      <c r="EC1247" s="129"/>
      <c r="ED1247" s="129"/>
      <c r="EE1247" s="130"/>
      <c r="EF1247" s="131"/>
      <c r="EG1247" s="129"/>
      <c r="EH1247" s="129"/>
      <c r="EI1247" s="130"/>
      <c r="EJ1247" s="131"/>
      <c r="EK1247" s="129"/>
      <c r="EL1247" s="129"/>
      <c r="EM1247" s="130"/>
      <c r="EN1247" s="131"/>
      <c r="EO1247" s="129"/>
      <c r="EP1247" s="129"/>
      <c r="EQ1247" s="130"/>
      <c r="ER1247" s="131"/>
      <c r="ES1247" s="129"/>
      <c r="ET1247" s="129"/>
      <c r="EU1247" s="130"/>
      <c r="EV1247" s="131"/>
      <c r="EW1247" s="129"/>
      <c r="EX1247" s="129"/>
      <c r="EY1247" s="130"/>
      <c r="EZ1247" s="131"/>
      <c r="FA1247" s="129"/>
      <c r="FB1247" s="129"/>
      <c r="FC1247" s="130"/>
      <c r="FD1247" s="131"/>
      <c r="FE1247" s="129"/>
      <c r="FF1247" s="129"/>
      <c r="FG1247" s="130"/>
      <c r="FH1247" s="131"/>
      <c r="FI1247" s="129"/>
      <c r="FJ1247" s="129"/>
      <c r="FK1247" s="130"/>
      <c r="FL1247" s="131"/>
      <c r="FM1247" s="129"/>
      <c r="FN1247" s="129"/>
      <c r="FO1247" s="130"/>
      <c r="FP1247" s="131"/>
      <c r="FQ1247" s="129"/>
      <c r="FR1247" s="129"/>
      <c r="FS1247" s="130"/>
      <c r="FT1247" s="131"/>
      <c r="FU1247" s="129"/>
      <c r="FV1247" s="129"/>
      <c r="FW1247" s="130"/>
      <c r="FX1247" s="131"/>
      <c r="FY1247" s="129"/>
      <c r="FZ1247" s="129"/>
      <c r="GA1247" s="130"/>
      <c r="GB1247" s="131"/>
      <c r="GC1247" s="129"/>
      <c r="GD1247" s="129"/>
      <c r="GE1247" s="130"/>
      <c r="GF1247" s="131"/>
      <c r="GG1247" s="129"/>
      <c r="GH1247" s="129"/>
      <c r="GI1247" s="130"/>
      <c r="GJ1247" s="131"/>
      <c r="GK1247" s="129"/>
      <c r="GL1247" s="129"/>
      <c r="GM1247" s="130"/>
      <c r="GN1247" s="131"/>
      <c r="GO1247" s="129"/>
      <c r="GP1247" s="129"/>
      <c r="GQ1247" s="130"/>
    </row>
    <row r="1248" spans="1:199" ht="15.75" x14ac:dyDescent="0.25">
      <c r="A1248">
        <f t="shared" si="750"/>
        <v>1</v>
      </c>
      <c r="B1248">
        <f t="shared" si="751"/>
        <v>1900</v>
      </c>
      <c r="D1248" s="129"/>
      <c r="E1248" s="129"/>
      <c r="F1248" s="129"/>
      <c r="G1248" s="130"/>
      <c r="H1248" s="131"/>
      <c r="I1248" s="129"/>
      <c r="J1248" s="129"/>
      <c r="K1248" s="130"/>
      <c r="L1248" s="131"/>
      <c r="M1248" s="129"/>
      <c r="N1248" s="129"/>
      <c r="O1248" s="130"/>
      <c r="P1248" s="131"/>
      <c r="Q1248" s="129"/>
      <c r="R1248" s="129"/>
      <c r="S1248" s="130"/>
      <c r="T1248" s="131"/>
      <c r="U1248" s="129"/>
      <c r="V1248" s="129"/>
      <c r="W1248" s="130"/>
      <c r="X1248" s="131"/>
      <c r="Y1248" s="129"/>
      <c r="Z1248" s="129"/>
      <c r="AA1248" s="130"/>
      <c r="AB1248" s="131"/>
      <c r="AC1248" s="129"/>
      <c r="AD1248" s="129"/>
      <c r="AE1248" s="130"/>
      <c r="AF1248" s="131"/>
      <c r="AG1248" s="129"/>
      <c r="AH1248" s="129"/>
      <c r="AI1248" s="130"/>
      <c r="AJ1248" s="131"/>
      <c r="AK1248" s="129"/>
      <c r="AL1248" s="129"/>
      <c r="AM1248" s="130"/>
      <c r="AN1248" s="131"/>
      <c r="AO1248" s="129"/>
      <c r="AP1248" s="129"/>
      <c r="AQ1248" s="130"/>
      <c r="AR1248" s="131"/>
      <c r="AS1248" s="129"/>
      <c r="AT1248" s="129"/>
      <c r="AU1248" s="130"/>
      <c r="AV1248" s="131"/>
      <c r="AW1248" s="129"/>
      <c r="AX1248" s="129"/>
      <c r="AY1248" s="130"/>
      <c r="AZ1248" s="131"/>
      <c r="BA1248" s="129"/>
      <c r="BB1248" s="129"/>
      <c r="BC1248" s="130"/>
      <c r="BD1248" s="131"/>
      <c r="BE1248" s="129"/>
      <c r="BF1248" s="129"/>
      <c r="BG1248" s="130"/>
      <c r="BH1248" s="131"/>
      <c r="BI1248" s="129"/>
      <c r="BJ1248" s="129"/>
      <c r="BK1248" s="130"/>
      <c r="BL1248" s="131"/>
      <c r="BM1248" s="129"/>
      <c r="BN1248" s="129"/>
      <c r="BO1248" s="130"/>
      <c r="BP1248" s="131"/>
      <c r="BQ1248" s="129"/>
      <c r="BR1248" s="129"/>
      <c r="BS1248" s="130"/>
      <c r="BT1248" s="131"/>
      <c r="BU1248" s="129"/>
      <c r="BV1248" s="129"/>
      <c r="BW1248" s="130"/>
      <c r="BX1248" s="131"/>
      <c r="BY1248" s="129"/>
      <c r="BZ1248" s="129"/>
      <c r="CA1248" s="130"/>
      <c r="CB1248" s="131"/>
      <c r="CC1248" s="129"/>
      <c r="CD1248" s="129"/>
      <c r="CE1248" s="130"/>
      <c r="CF1248" s="131"/>
      <c r="CG1248" s="129"/>
      <c r="CH1248" s="129"/>
      <c r="CI1248" s="130"/>
      <c r="CJ1248" s="131"/>
      <c r="CK1248" s="129"/>
      <c r="CL1248" s="129"/>
      <c r="CM1248" s="130"/>
      <c r="CN1248" s="131"/>
      <c r="CO1248" s="129"/>
      <c r="CP1248" s="129"/>
      <c r="CQ1248" s="130"/>
      <c r="CR1248" s="131"/>
      <c r="CS1248" s="129"/>
      <c r="CT1248" s="129"/>
      <c r="CU1248" s="130"/>
      <c r="CV1248" s="131"/>
      <c r="CW1248" s="129"/>
      <c r="CX1248" s="129"/>
      <c r="CY1248" s="130"/>
      <c r="CZ1248" s="131"/>
      <c r="DA1248" s="129"/>
      <c r="DB1248" s="129"/>
      <c r="DC1248" s="130"/>
      <c r="DD1248" s="131"/>
      <c r="DE1248" s="129"/>
      <c r="DF1248" s="129"/>
      <c r="DG1248" s="130"/>
      <c r="DH1248" s="131"/>
      <c r="DI1248" s="129"/>
      <c r="DJ1248" s="129"/>
      <c r="DK1248" s="130"/>
      <c r="DL1248" s="131"/>
      <c r="DM1248" s="129"/>
      <c r="DN1248" s="129"/>
      <c r="DO1248" s="130"/>
      <c r="DP1248" s="131"/>
      <c r="DQ1248" s="129"/>
      <c r="DR1248" s="129"/>
      <c r="DS1248" s="130"/>
      <c r="DT1248" s="131"/>
      <c r="DU1248" s="129"/>
      <c r="DV1248" s="129"/>
      <c r="DW1248" s="130"/>
      <c r="DX1248" s="131"/>
      <c r="DY1248" s="129"/>
      <c r="DZ1248" s="129"/>
      <c r="EA1248" s="130"/>
      <c r="EB1248" s="131"/>
      <c r="EC1248" s="129"/>
      <c r="ED1248" s="129"/>
      <c r="EE1248" s="130"/>
      <c r="EF1248" s="131"/>
      <c r="EG1248" s="129"/>
      <c r="EH1248" s="129"/>
      <c r="EI1248" s="130"/>
      <c r="EJ1248" s="131"/>
      <c r="EK1248" s="129"/>
      <c r="EL1248" s="129"/>
      <c r="EM1248" s="130"/>
      <c r="EN1248" s="131"/>
      <c r="EO1248" s="129"/>
      <c r="EP1248" s="129"/>
      <c r="EQ1248" s="130"/>
      <c r="ER1248" s="131"/>
      <c r="ES1248" s="129"/>
      <c r="ET1248" s="129"/>
      <c r="EU1248" s="130"/>
      <c r="EV1248" s="131"/>
      <c r="EW1248" s="129"/>
      <c r="EX1248" s="129"/>
      <c r="EY1248" s="130"/>
      <c r="EZ1248" s="131"/>
      <c r="FA1248" s="129"/>
      <c r="FB1248" s="129"/>
      <c r="FC1248" s="130"/>
      <c r="FD1248" s="131"/>
      <c r="FE1248" s="129"/>
      <c r="FF1248" s="129"/>
      <c r="FG1248" s="130"/>
      <c r="FH1248" s="131"/>
      <c r="FI1248" s="129"/>
      <c r="FJ1248" s="129"/>
      <c r="FK1248" s="130"/>
      <c r="FL1248" s="131"/>
      <c r="FM1248" s="129"/>
      <c r="FN1248" s="129"/>
      <c r="FO1248" s="130"/>
      <c r="FP1248" s="131"/>
      <c r="FQ1248" s="129"/>
      <c r="FR1248" s="129"/>
      <c r="FS1248" s="130"/>
      <c r="FT1248" s="131"/>
      <c r="FU1248" s="129"/>
      <c r="FV1248" s="129"/>
      <c r="FW1248" s="130"/>
      <c r="FX1248" s="131"/>
      <c r="FY1248" s="129"/>
      <c r="FZ1248" s="129"/>
      <c r="GA1248" s="130"/>
      <c r="GB1248" s="131"/>
      <c r="GC1248" s="129"/>
      <c r="GD1248" s="129"/>
      <c r="GE1248" s="130"/>
      <c r="GF1248" s="131"/>
      <c r="GG1248" s="129"/>
      <c r="GH1248" s="129"/>
      <c r="GI1248" s="130"/>
      <c r="GJ1248" s="131"/>
      <c r="GK1248" s="129"/>
      <c r="GL1248" s="129"/>
      <c r="GM1248" s="130"/>
      <c r="GN1248" s="131"/>
      <c r="GO1248" s="129"/>
      <c r="GP1248" s="129"/>
      <c r="GQ1248" s="130"/>
    </row>
    <row r="1249" spans="1:199" ht="15.75" x14ac:dyDescent="0.25">
      <c r="A1249">
        <f t="shared" si="750"/>
        <v>1</v>
      </c>
      <c r="B1249">
        <f t="shared" si="751"/>
        <v>1900</v>
      </c>
      <c r="D1249" s="129"/>
      <c r="E1249" s="129"/>
      <c r="F1249" s="129"/>
      <c r="G1249" s="130"/>
      <c r="H1249" s="131"/>
      <c r="I1249" s="129"/>
      <c r="J1249" s="129"/>
      <c r="K1249" s="130"/>
      <c r="L1249" s="131"/>
      <c r="M1249" s="129"/>
      <c r="N1249" s="129"/>
      <c r="O1249" s="130"/>
      <c r="P1249" s="131"/>
      <c r="Q1249" s="129"/>
      <c r="R1249" s="129"/>
      <c r="S1249" s="130"/>
      <c r="T1249" s="131"/>
      <c r="U1249" s="129"/>
      <c r="V1249" s="129"/>
      <c r="W1249" s="130"/>
      <c r="X1249" s="131"/>
      <c r="Y1249" s="129"/>
      <c r="Z1249" s="129"/>
      <c r="AA1249" s="130"/>
      <c r="AB1249" s="131"/>
      <c r="AC1249" s="129"/>
      <c r="AD1249" s="129"/>
      <c r="AE1249" s="130"/>
      <c r="AF1249" s="131"/>
      <c r="AG1249" s="129"/>
      <c r="AH1249" s="129"/>
      <c r="AI1249" s="130"/>
      <c r="AJ1249" s="131"/>
      <c r="AK1249" s="129"/>
      <c r="AL1249" s="129"/>
      <c r="AM1249" s="130"/>
      <c r="AN1249" s="131"/>
      <c r="AO1249" s="129"/>
      <c r="AP1249" s="129"/>
      <c r="AQ1249" s="130"/>
      <c r="AR1249" s="131"/>
      <c r="AS1249" s="129"/>
      <c r="AT1249" s="129"/>
      <c r="AU1249" s="130"/>
      <c r="AV1249" s="131"/>
      <c r="AW1249" s="129"/>
      <c r="AX1249" s="129"/>
      <c r="AY1249" s="130"/>
      <c r="AZ1249" s="131"/>
      <c r="BA1249" s="129"/>
      <c r="BB1249" s="129"/>
      <c r="BC1249" s="130"/>
      <c r="BD1249" s="131"/>
      <c r="BE1249" s="129"/>
      <c r="BF1249" s="129"/>
      <c r="BG1249" s="130"/>
      <c r="BH1249" s="131"/>
      <c r="BI1249" s="129"/>
      <c r="BJ1249" s="129"/>
      <c r="BK1249" s="130"/>
      <c r="BL1249" s="131"/>
      <c r="BM1249" s="129"/>
      <c r="BN1249" s="129"/>
      <c r="BO1249" s="130"/>
      <c r="BP1249" s="131"/>
      <c r="BQ1249" s="129"/>
      <c r="BR1249" s="129"/>
      <c r="BS1249" s="130"/>
      <c r="BT1249" s="131"/>
      <c r="BU1249" s="129"/>
      <c r="BV1249" s="129"/>
      <c r="BW1249" s="130"/>
      <c r="BX1249" s="131"/>
      <c r="BY1249" s="129"/>
      <c r="BZ1249" s="129"/>
      <c r="CA1249" s="130"/>
      <c r="CB1249" s="131"/>
      <c r="CC1249" s="129"/>
      <c r="CD1249" s="129"/>
      <c r="CE1249" s="130"/>
      <c r="CF1249" s="131"/>
      <c r="CG1249" s="129"/>
      <c r="CH1249" s="129"/>
      <c r="CI1249" s="130"/>
      <c r="CJ1249" s="131"/>
      <c r="CK1249" s="129"/>
      <c r="CL1249" s="129"/>
      <c r="CM1249" s="130"/>
      <c r="CN1249" s="131"/>
      <c r="CO1249" s="129"/>
      <c r="CP1249" s="129"/>
      <c r="CQ1249" s="130"/>
      <c r="CR1249" s="131"/>
      <c r="CS1249" s="129"/>
      <c r="CT1249" s="129"/>
      <c r="CU1249" s="130"/>
      <c r="CV1249" s="131"/>
      <c r="CW1249" s="129"/>
      <c r="CX1249" s="129"/>
      <c r="CY1249" s="130"/>
      <c r="CZ1249" s="131"/>
      <c r="DA1249" s="129"/>
      <c r="DB1249" s="129"/>
      <c r="DC1249" s="130"/>
      <c r="DD1249" s="131"/>
      <c r="DE1249" s="129"/>
      <c r="DF1249" s="129"/>
      <c r="DG1249" s="130"/>
      <c r="DH1249" s="131"/>
      <c r="DI1249" s="129"/>
      <c r="DJ1249" s="129"/>
      <c r="DK1249" s="130"/>
      <c r="DL1249" s="131"/>
      <c r="DM1249" s="129"/>
      <c r="DN1249" s="129"/>
      <c r="DO1249" s="130"/>
      <c r="DP1249" s="131"/>
      <c r="DQ1249" s="129"/>
      <c r="DR1249" s="129"/>
      <c r="DS1249" s="130"/>
      <c r="DT1249" s="131"/>
      <c r="DU1249" s="129"/>
      <c r="DV1249" s="129"/>
      <c r="DW1249" s="130"/>
      <c r="DX1249" s="131"/>
      <c r="DY1249" s="129"/>
      <c r="DZ1249" s="129"/>
      <c r="EA1249" s="130"/>
      <c r="EB1249" s="131"/>
      <c r="EC1249" s="129"/>
      <c r="ED1249" s="129"/>
      <c r="EE1249" s="130"/>
      <c r="EF1249" s="131"/>
      <c r="EG1249" s="129"/>
      <c r="EH1249" s="129"/>
      <c r="EI1249" s="130"/>
      <c r="EJ1249" s="131"/>
      <c r="EK1249" s="129"/>
      <c r="EL1249" s="129"/>
      <c r="EM1249" s="130"/>
      <c r="EN1249" s="131"/>
      <c r="EO1249" s="129"/>
      <c r="EP1249" s="129"/>
      <c r="EQ1249" s="130"/>
      <c r="ER1249" s="131"/>
      <c r="ES1249" s="129"/>
      <c r="ET1249" s="129"/>
      <c r="EU1249" s="130"/>
      <c r="EV1249" s="131"/>
      <c r="EW1249" s="129"/>
      <c r="EX1249" s="129"/>
      <c r="EY1249" s="130"/>
      <c r="EZ1249" s="131"/>
      <c r="FA1249" s="129"/>
      <c r="FB1249" s="129"/>
      <c r="FC1249" s="130"/>
      <c r="FD1249" s="131"/>
      <c r="FE1249" s="129"/>
      <c r="FF1249" s="129"/>
      <c r="FG1249" s="130"/>
      <c r="FH1249" s="131"/>
      <c r="FI1249" s="129"/>
      <c r="FJ1249" s="129"/>
      <c r="FK1249" s="130"/>
      <c r="FL1249" s="131"/>
      <c r="FM1249" s="129"/>
      <c r="FN1249" s="129"/>
      <c r="FO1249" s="130"/>
      <c r="FP1249" s="131"/>
      <c r="FQ1249" s="129"/>
      <c r="FR1249" s="129"/>
      <c r="FS1249" s="130"/>
      <c r="FT1249" s="131"/>
      <c r="FU1249" s="129"/>
      <c r="FV1249" s="129"/>
      <c r="FW1249" s="130"/>
      <c r="FX1249" s="131"/>
      <c r="FY1249" s="129"/>
      <c r="FZ1249" s="129"/>
      <c r="GA1249" s="130"/>
      <c r="GB1249" s="131"/>
      <c r="GC1249" s="129"/>
      <c r="GD1249" s="129"/>
      <c r="GE1249" s="130"/>
      <c r="GF1249" s="131"/>
      <c r="GG1249" s="129"/>
      <c r="GH1249" s="129"/>
      <c r="GI1249" s="130"/>
      <c r="GJ1249" s="131"/>
      <c r="GK1249" s="129"/>
      <c r="GL1249" s="129"/>
      <c r="GM1249" s="130"/>
      <c r="GN1249" s="131"/>
      <c r="GO1249" s="129"/>
      <c r="GP1249" s="129"/>
      <c r="GQ1249" s="130"/>
    </row>
    <row r="1250" spans="1:199" ht="15.75" x14ac:dyDescent="0.25">
      <c r="A1250">
        <f t="shared" si="750"/>
        <v>1</v>
      </c>
      <c r="B1250">
        <f t="shared" si="751"/>
        <v>1900</v>
      </c>
      <c r="D1250" s="129"/>
      <c r="E1250" s="129"/>
      <c r="F1250" s="129"/>
      <c r="G1250" s="130"/>
      <c r="H1250" s="131"/>
      <c r="I1250" s="129"/>
      <c r="J1250" s="129"/>
      <c r="K1250" s="130"/>
      <c r="L1250" s="131"/>
      <c r="M1250" s="129"/>
      <c r="N1250" s="129"/>
      <c r="O1250" s="130"/>
      <c r="P1250" s="131"/>
      <c r="Q1250" s="129"/>
      <c r="R1250" s="129"/>
      <c r="S1250" s="130"/>
      <c r="T1250" s="131"/>
      <c r="U1250" s="129"/>
      <c r="V1250" s="129"/>
      <c r="W1250" s="130"/>
      <c r="X1250" s="131"/>
      <c r="Y1250" s="129"/>
      <c r="Z1250" s="129"/>
      <c r="AA1250" s="130"/>
      <c r="AB1250" s="131"/>
      <c r="AC1250" s="129"/>
      <c r="AD1250" s="129"/>
      <c r="AE1250" s="130"/>
      <c r="AF1250" s="131"/>
      <c r="AG1250" s="129"/>
      <c r="AH1250" s="129"/>
      <c r="AI1250" s="130"/>
      <c r="AJ1250" s="131"/>
      <c r="AK1250" s="129"/>
      <c r="AL1250" s="129"/>
      <c r="AM1250" s="130"/>
      <c r="AN1250" s="131"/>
      <c r="AO1250" s="129"/>
      <c r="AP1250" s="129"/>
      <c r="AQ1250" s="130"/>
      <c r="AR1250" s="131"/>
      <c r="AS1250" s="129"/>
      <c r="AT1250" s="129"/>
      <c r="AU1250" s="130"/>
      <c r="AV1250" s="131"/>
      <c r="AW1250" s="129"/>
      <c r="AX1250" s="129"/>
      <c r="AY1250" s="130"/>
      <c r="AZ1250" s="131"/>
      <c r="BA1250" s="129"/>
      <c r="BB1250" s="129"/>
      <c r="BC1250" s="130"/>
      <c r="BD1250" s="131"/>
      <c r="BE1250" s="129"/>
      <c r="BF1250" s="129"/>
      <c r="BG1250" s="130"/>
      <c r="BH1250" s="131"/>
      <c r="BI1250" s="129"/>
      <c r="BJ1250" s="129"/>
      <c r="BK1250" s="130"/>
      <c r="BL1250" s="131"/>
      <c r="BM1250" s="129"/>
      <c r="BN1250" s="129"/>
      <c r="BO1250" s="130"/>
      <c r="BP1250" s="131"/>
      <c r="BQ1250" s="129"/>
      <c r="BR1250" s="129"/>
      <c r="BS1250" s="130"/>
      <c r="BT1250" s="131"/>
      <c r="BU1250" s="129"/>
      <c r="BV1250" s="129"/>
      <c r="BW1250" s="130"/>
      <c r="BX1250" s="131"/>
      <c r="BY1250" s="129"/>
      <c r="BZ1250" s="129"/>
      <c r="CA1250" s="130"/>
      <c r="CB1250" s="131"/>
      <c r="CC1250" s="129"/>
      <c r="CD1250" s="129"/>
      <c r="CE1250" s="130"/>
      <c r="CF1250" s="131"/>
      <c r="CG1250" s="129"/>
      <c r="CH1250" s="129"/>
      <c r="CI1250" s="130"/>
      <c r="CJ1250" s="131"/>
      <c r="CK1250" s="129"/>
      <c r="CL1250" s="129"/>
      <c r="CM1250" s="130"/>
      <c r="CN1250" s="131"/>
      <c r="CO1250" s="129"/>
      <c r="CP1250" s="129"/>
      <c r="CQ1250" s="130"/>
      <c r="CR1250" s="131"/>
      <c r="CS1250" s="129"/>
      <c r="CT1250" s="129"/>
      <c r="CU1250" s="130"/>
      <c r="CV1250" s="131"/>
      <c r="CW1250" s="129"/>
      <c r="CX1250" s="129"/>
      <c r="CY1250" s="130"/>
      <c r="CZ1250" s="131"/>
      <c r="DA1250" s="129"/>
      <c r="DB1250" s="129"/>
      <c r="DC1250" s="130"/>
      <c r="DD1250" s="131"/>
      <c r="DE1250" s="129"/>
      <c r="DF1250" s="129"/>
      <c r="DG1250" s="130"/>
      <c r="DH1250" s="131"/>
      <c r="DI1250" s="129"/>
      <c r="DJ1250" s="129"/>
      <c r="DK1250" s="130"/>
      <c r="DL1250" s="131"/>
      <c r="DM1250" s="129"/>
      <c r="DN1250" s="129"/>
      <c r="DO1250" s="130"/>
      <c r="DP1250" s="131"/>
      <c r="DQ1250" s="129"/>
      <c r="DR1250" s="129"/>
      <c r="DS1250" s="130"/>
      <c r="DT1250" s="131"/>
      <c r="DU1250" s="129"/>
      <c r="DV1250" s="129"/>
      <c r="DW1250" s="130"/>
      <c r="DX1250" s="131"/>
      <c r="DY1250" s="129"/>
      <c r="DZ1250" s="129"/>
      <c r="EA1250" s="130"/>
      <c r="EB1250" s="131"/>
      <c r="EC1250" s="129"/>
      <c r="ED1250" s="129"/>
      <c r="EE1250" s="130"/>
      <c r="EF1250" s="131"/>
      <c r="EG1250" s="129"/>
      <c r="EH1250" s="129"/>
      <c r="EI1250" s="130"/>
      <c r="EJ1250" s="131"/>
      <c r="EK1250" s="129"/>
      <c r="EL1250" s="129"/>
      <c r="EM1250" s="130"/>
      <c r="EN1250" s="131"/>
      <c r="EO1250" s="129"/>
      <c r="EP1250" s="129"/>
      <c r="EQ1250" s="130"/>
      <c r="ER1250" s="131"/>
      <c r="ES1250" s="129"/>
      <c r="ET1250" s="129"/>
      <c r="EU1250" s="130"/>
      <c r="EV1250" s="131"/>
      <c r="EW1250" s="129"/>
      <c r="EX1250" s="129"/>
      <c r="EY1250" s="130"/>
      <c r="EZ1250" s="131"/>
      <c r="FA1250" s="129"/>
      <c r="FB1250" s="129"/>
      <c r="FC1250" s="130"/>
      <c r="FD1250" s="131"/>
      <c r="FE1250" s="129"/>
      <c r="FF1250" s="129"/>
      <c r="FG1250" s="130"/>
      <c r="FH1250" s="131"/>
      <c r="FI1250" s="129"/>
      <c r="FJ1250" s="129"/>
      <c r="FK1250" s="130"/>
      <c r="FL1250" s="131"/>
      <c r="FM1250" s="129"/>
      <c r="FN1250" s="129"/>
      <c r="FO1250" s="130"/>
      <c r="FP1250" s="131"/>
      <c r="FQ1250" s="129"/>
      <c r="FR1250" s="129"/>
      <c r="FS1250" s="130"/>
      <c r="FT1250" s="131"/>
      <c r="FU1250" s="129"/>
      <c r="FV1250" s="129"/>
      <c r="FW1250" s="130"/>
      <c r="FX1250" s="131"/>
      <c r="FY1250" s="129"/>
      <c r="FZ1250" s="129"/>
      <c r="GA1250" s="130"/>
      <c r="GB1250" s="131"/>
      <c r="GC1250" s="129"/>
      <c r="GD1250" s="129"/>
      <c r="GE1250" s="130"/>
      <c r="GF1250" s="131"/>
      <c r="GG1250" s="129"/>
      <c r="GH1250" s="129"/>
      <c r="GI1250" s="130"/>
      <c r="GJ1250" s="131"/>
      <c r="GK1250" s="129"/>
      <c r="GL1250" s="129"/>
      <c r="GM1250" s="130"/>
      <c r="GN1250" s="131"/>
      <c r="GO1250" s="129"/>
      <c r="GP1250" s="129"/>
      <c r="GQ1250" s="130"/>
    </row>
    <row r="1251" spans="1:199" ht="15.75" x14ac:dyDescent="0.25">
      <c r="A1251">
        <f t="shared" si="750"/>
        <v>1</v>
      </c>
      <c r="B1251">
        <f t="shared" si="751"/>
        <v>1900</v>
      </c>
      <c r="D1251" s="129"/>
      <c r="E1251" s="129"/>
      <c r="F1251" s="129"/>
      <c r="G1251" s="130"/>
      <c r="H1251" s="131"/>
      <c r="I1251" s="129"/>
      <c r="J1251" s="129"/>
      <c r="K1251" s="130"/>
      <c r="L1251" s="131"/>
      <c r="M1251" s="129"/>
      <c r="N1251" s="129"/>
      <c r="O1251" s="130"/>
      <c r="P1251" s="131"/>
      <c r="Q1251" s="129"/>
      <c r="R1251" s="129"/>
      <c r="S1251" s="130"/>
      <c r="T1251" s="131"/>
      <c r="U1251" s="129"/>
      <c r="V1251" s="129"/>
      <c r="W1251" s="130"/>
      <c r="X1251" s="131"/>
      <c r="Y1251" s="129"/>
      <c r="Z1251" s="129"/>
      <c r="AA1251" s="130"/>
      <c r="AB1251" s="131"/>
      <c r="AC1251" s="129"/>
      <c r="AD1251" s="129"/>
      <c r="AE1251" s="130"/>
      <c r="AF1251" s="131"/>
      <c r="AG1251" s="129"/>
      <c r="AH1251" s="129"/>
      <c r="AI1251" s="130"/>
      <c r="AJ1251" s="131"/>
      <c r="AK1251" s="129"/>
      <c r="AL1251" s="129"/>
      <c r="AM1251" s="130"/>
      <c r="AN1251" s="131"/>
      <c r="AO1251" s="129"/>
      <c r="AP1251" s="129"/>
      <c r="AQ1251" s="130"/>
      <c r="AR1251" s="131"/>
      <c r="AS1251" s="129"/>
      <c r="AT1251" s="129"/>
      <c r="AU1251" s="130"/>
      <c r="AV1251" s="131"/>
      <c r="AW1251" s="129"/>
      <c r="AX1251" s="129"/>
      <c r="AY1251" s="130"/>
      <c r="AZ1251" s="131"/>
      <c r="BA1251" s="129"/>
      <c r="BB1251" s="129"/>
      <c r="BC1251" s="130"/>
      <c r="BD1251" s="131"/>
      <c r="BE1251" s="129"/>
      <c r="BF1251" s="129"/>
      <c r="BG1251" s="130"/>
      <c r="BH1251" s="131"/>
      <c r="BI1251" s="129"/>
      <c r="BJ1251" s="129"/>
      <c r="BK1251" s="130"/>
      <c r="BL1251" s="131"/>
      <c r="BM1251" s="129"/>
      <c r="BN1251" s="129"/>
      <c r="BO1251" s="130"/>
      <c r="BP1251" s="131"/>
      <c r="BQ1251" s="129"/>
      <c r="BR1251" s="129"/>
      <c r="BS1251" s="130"/>
      <c r="BT1251" s="131"/>
      <c r="BU1251" s="129"/>
      <c r="BV1251" s="129"/>
      <c r="BW1251" s="130"/>
      <c r="BX1251" s="131"/>
      <c r="BY1251" s="129"/>
      <c r="BZ1251" s="129"/>
      <c r="CA1251" s="130"/>
      <c r="CB1251" s="131"/>
      <c r="CC1251" s="129"/>
      <c r="CD1251" s="129"/>
      <c r="CE1251" s="130"/>
      <c r="CF1251" s="131"/>
      <c r="CG1251" s="129"/>
      <c r="CH1251" s="129"/>
      <c r="CI1251" s="130"/>
      <c r="CJ1251" s="131"/>
      <c r="CK1251" s="129"/>
      <c r="CL1251" s="129"/>
      <c r="CM1251" s="130"/>
      <c r="CN1251" s="131"/>
      <c r="CO1251" s="129"/>
      <c r="CP1251" s="129"/>
      <c r="CQ1251" s="130"/>
      <c r="CR1251" s="131"/>
      <c r="CS1251" s="129"/>
      <c r="CT1251" s="129"/>
      <c r="CU1251" s="130"/>
      <c r="CV1251" s="131"/>
      <c r="CW1251" s="129"/>
      <c r="CX1251" s="129"/>
      <c r="CY1251" s="130"/>
      <c r="CZ1251" s="131"/>
      <c r="DA1251" s="129"/>
      <c r="DB1251" s="129"/>
      <c r="DC1251" s="130"/>
      <c r="DD1251" s="131"/>
      <c r="DE1251" s="129"/>
      <c r="DF1251" s="129"/>
      <c r="DG1251" s="130"/>
      <c r="DH1251" s="131"/>
      <c r="DI1251" s="129"/>
      <c r="DJ1251" s="129"/>
      <c r="DK1251" s="130"/>
      <c r="DL1251" s="131"/>
      <c r="DM1251" s="129"/>
      <c r="DN1251" s="129"/>
      <c r="DO1251" s="130"/>
      <c r="DP1251" s="131"/>
      <c r="DQ1251" s="129"/>
      <c r="DR1251" s="129"/>
      <c r="DS1251" s="130"/>
      <c r="DT1251" s="131"/>
      <c r="DU1251" s="129"/>
      <c r="DV1251" s="129"/>
      <c r="DW1251" s="130"/>
      <c r="DX1251" s="131"/>
      <c r="DY1251" s="129"/>
      <c r="DZ1251" s="129"/>
      <c r="EA1251" s="130"/>
      <c r="EB1251" s="131"/>
      <c r="EC1251" s="129"/>
      <c r="ED1251" s="129"/>
      <c r="EE1251" s="130"/>
      <c r="EF1251" s="131"/>
      <c r="EG1251" s="129"/>
      <c r="EH1251" s="129"/>
      <c r="EI1251" s="130"/>
      <c r="EJ1251" s="131"/>
      <c r="EK1251" s="129"/>
      <c r="EL1251" s="129"/>
      <c r="EM1251" s="130"/>
      <c r="EN1251" s="131"/>
      <c r="EO1251" s="129"/>
      <c r="EP1251" s="129"/>
      <c r="EQ1251" s="130"/>
      <c r="ER1251" s="131"/>
      <c r="ES1251" s="129"/>
      <c r="ET1251" s="129"/>
      <c r="EU1251" s="130"/>
      <c r="EV1251" s="131"/>
      <c r="EW1251" s="129"/>
      <c r="EX1251" s="129"/>
      <c r="EY1251" s="130"/>
      <c r="EZ1251" s="131"/>
      <c r="FA1251" s="129"/>
      <c r="FB1251" s="129"/>
      <c r="FC1251" s="130"/>
      <c r="FD1251" s="131"/>
      <c r="FE1251" s="129"/>
      <c r="FF1251" s="129"/>
      <c r="FG1251" s="130"/>
      <c r="FH1251" s="131"/>
      <c r="FI1251" s="129"/>
      <c r="FJ1251" s="129"/>
      <c r="FK1251" s="130"/>
      <c r="FL1251" s="131"/>
      <c r="FM1251" s="129"/>
      <c r="FN1251" s="129"/>
      <c r="FO1251" s="130"/>
      <c r="FP1251" s="131"/>
      <c r="FQ1251" s="129"/>
      <c r="FR1251" s="129"/>
      <c r="FS1251" s="130"/>
      <c r="FT1251" s="131"/>
      <c r="FU1251" s="129"/>
      <c r="FV1251" s="129"/>
      <c r="FW1251" s="130"/>
      <c r="FX1251" s="131"/>
      <c r="FY1251" s="129"/>
      <c r="FZ1251" s="129"/>
      <c r="GA1251" s="130"/>
      <c r="GB1251" s="131"/>
      <c r="GC1251" s="129"/>
      <c r="GD1251" s="129"/>
      <c r="GE1251" s="130"/>
      <c r="GF1251" s="131"/>
      <c r="GG1251" s="129"/>
      <c r="GH1251" s="129"/>
      <c r="GI1251" s="130"/>
      <c r="GJ1251" s="131"/>
      <c r="GK1251" s="129"/>
      <c r="GL1251" s="129"/>
      <c r="GM1251" s="130"/>
      <c r="GN1251" s="131"/>
      <c r="GO1251" s="129"/>
      <c r="GP1251" s="129"/>
      <c r="GQ1251" s="130"/>
    </row>
    <row r="1252" spans="1:199" ht="15.75" x14ac:dyDescent="0.25">
      <c r="A1252">
        <f t="shared" si="750"/>
        <v>1</v>
      </c>
      <c r="B1252">
        <f t="shared" si="751"/>
        <v>1900</v>
      </c>
      <c r="D1252" s="129"/>
      <c r="E1252" s="129"/>
      <c r="F1252" s="129"/>
      <c r="G1252" s="130"/>
      <c r="H1252" s="131"/>
      <c r="I1252" s="129"/>
      <c r="J1252" s="129"/>
      <c r="K1252" s="130"/>
      <c r="L1252" s="131"/>
      <c r="M1252" s="129"/>
      <c r="N1252" s="129"/>
      <c r="O1252" s="130"/>
      <c r="P1252" s="131"/>
      <c r="Q1252" s="129"/>
      <c r="R1252" s="129"/>
      <c r="S1252" s="130"/>
      <c r="T1252" s="131"/>
      <c r="U1252" s="129"/>
      <c r="V1252" s="129"/>
      <c r="W1252" s="130"/>
      <c r="X1252" s="131"/>
      <c r="Y1252" s="129"/>
      <c r="Z1252" s="129"/>
      <c r="AA1252" s="130"/>
      <c r="AB1252" s="131"/>
      <c r="AC1252" s="129"/>
      <c r="AD1252" s="129"/>
      <c r="AE1252" s="130"/>
      <c r="AF1252" s="131"/>
      <c r="AG1252" s="129"/>
      <c r="AH1252" s="129"/>
      <c r="AI1252" s="130"/>
      <c r="AJ1252" s="131"/>
      <c r="AK1252" s="129"/>
      <c r="AL1252" s="129"/>
      <c r="AM1252" s="130"/>
      <c r="AN1252" s="131"/>
      <c r="AO1252" s="129"/>
      <c r="AP1252" s="129"/>
      <c r="AQ1252" s="130"/>
      <c r="AR1252" s="131"/>
      <c r="AS1252" s="129"/>
      <c r="AT1252" s="129"/>
      <c r="AU1252" s="130"/>
      <c r="AV1252" s="131"/>
      <c r="AW1252" s="129"/>
      <c r="AX1252" s="129"/>
      <c r="AY1252" s="130"/>
      <c r="AZ1252" s="131"/>
      <c r="BA1252" s="129"/>
      <c r="BB1252" s="129"/>
      <c r="BC1252" s="130"/>
      <c r="BD1252" s="131"/>
      <c r="BE1252" s="129"/>
      <c r="BF1252" s="129"/>
      <c r="BG1252" s="130"/>
      <c r="BH1252" s="131"/>
      <c r="BI1252" s="129"/>
      <c r="BJ1252" s="129"/>
      <c r="BK1252" s="130"/>
      <c r="BL1252" s="131"/>
      <c r="BM1252" s="129"/>
      <c r="BN1252" s="129"/>
      <c r="BO1252" s="130"/>
      <c r="BP1252" s="131"/>
      <c r="BQ1252" s="129"/>
      <c r="BR1252" s="129"/>
      <c r="BS1252" s="130"/>
      <c r="BT1252" s="131"/>
      <c r="BU1252" s="129"/>
      <c r="BV1252" s="129"/>
      <c r="BW1252" s="130"/>
      <c r="BX1252" s="131"/>
      <c r="BY1252" s="129"/>
      <c r="BZ1252" s="129"/>
      <c r="CA1252" s="130"/>
      <c r="CB1252" s="131"/>
      <c r="CC1252" s="129"/>
      <c r="CD1252" s="129"/>
      <c r="CE1252" s="130"/>
      <c r="CF1252" s="131"/>
      <c r="CG1252" s="129"/>
      <c r="CH1252" s="129"/>
      <c r="CI1252" s="130"/>
      <c r="CJ1252" s="131"/>
      <c r="CK1252" s="129"/>
      <c r="CL1252" s="129"/>
      <c r="CM1252" s="130"/>
      <c r="CN1252" s="131"/>
      <c r="CO1252" s="129"/>
      <c r="CP1252" s="129"/>
      <c r="CQ1252" s="130"/>
      <c r="CR1252" s="131"/>
      <c r="CS1252" s="129"/>
      <c r="CT1252" s="129"/>
      <c r="CU1252" s="130"/>
      <c r="CV1252" s="131"/>
      <c r="CW1252" s="129"/>
      <c r="CX1252" s="129"/>
      <c r="CY1252" s="130"/>
      <c r="CZ1252" s="131"/>
      <c r="DA1252" s="129"/>
      <c r="DB1252" s="129"/>
      <c r="DC1252" s="130"/>
      <c r="DD1252" s="131"/>
      <c r="DE1252" s="129"/>
      <c r="DF1252" s="129"/>
      <c r="DG1252" s="130"/>
      <c r="DH1252" s="131"/>
      <c r="DI1252" s="129"/>
      <c r="DJ1252" s="129"/>
      <c r="DK1252" s="130"/>
      <c r="DL1252" s="131"/>
      <c r="DM1252" s="129"/>
      <c r="DN1252" s="129"/>
      <c r="DO1252" s="130"/>
      <c r="DP1252" s="131"/>
      <c r="DQ1252" s="129"/>
      <c r="DR1252" s="129"/>
      <c r="DS1252" s="130"/>
      <c r="DT1252" s="131"/>
      <c r="DU1252" s="129"/>
      <c r="DV1252" s="129"/>
      <c r="DW1252" s="130"/>
      <c r="DX1252" s="131"/>
      <c r="DY1252" s="129"/>
      <c r="DZ1252" s="129"/>
      <c r="EA1252" s="130"/>
      <c r="EB1252" s="131"/>
      <c r="EC1252" s="129"/>
      <c r="ED1252" s="129"/>
      <c r="EE1252" s="130"/>
      <c r="EF1252" s="131"/>
      <c r="EG1252" s="129"/>
      <c r="EH1252" s="129"/>
      <c r="EI1252" s="130"/>
      <c r="EJ1252" s="131"/>
      <c r="EK1252" s="129"/>
      <c r="EL1252" s="129"/>
      <c r="EM1252" s="130"/>
      <c r="EN1252" s="131"/>
      <c r="EO1252" s="129"/>
      <c r="EP1252" s="129"/>
      <c r="EQ1252" s="130"/>
      <c r="ER1252" s="131"/>
      <c r="ES1252" s="129"/>
      <c r="ET1252" s="129"/>
      <c r="EU1252" s="130"/>
      <c r="EV1252" s="131"/>
      <c r="EW1252" s="129"/>
      <c r="EX1252" s="129"/>
      <c r="EY1252" s="130"/>
      <c r="EZ1252" s="131"/>
      <c r="FA1252" s="129"/>
      <c r="FB1252" s="129"/>
      <c r="FC1252" s="130"/>
      <c r="FD1252" s="131"/>
      <c r="FE1252" s="129"/>
      <c r="FF1252" s="129"/>
      <c r="FG1252" s="130"/>
      <c r="FH1252" s="131"/>
      <c r="FI1252" s="129"/>
      <c r="FJ1252" s="129"/>
      <c r="FK1252" s="130"/>
      <c r="FL1252" s="131"/>
      <c r="FM1252" s="129"/>
      <c r="FN1252" s="129"/>
      <c r="FO1252" s="130"/>
      <c r="FP1252" s="131"/>
      <c r="FQ1252" s="129"/>
      <c r="FR1252" s="129"/>
      <c r="FS1252" s="130"/>
      <c r="FT1252" s="131"/>
      <c r="FU1252" s="129"/>
      <c r="FV1252" s="129"/>
      <c r="FW1252" s="130"/>
      <c r="FX1252" s="131"/>
      <c r="FY1252" s="129"/>
      <c r="FZ1252" s="129"/>
      <c r="GA1252" s="130"/>
      <c r="GB1252" s="131"/>
      <c r="GC1252" s="129"/>
      <c r="GD1252" s="129"/>
      <c r="GE1252" s="130"/>
      <c r="GF1252" s="131"/>
      <c r="GG1252" s="129"/>
      <c r="GH1252" s="129"/>
      <c r="GI1252" s="130"/>
      <c r="GJ1252" s="131"/>
      <c r="GK1252" s="129"/>
      <c r="GL1252" s="129"/>
      <c r="GM1252" s="130"/>
      <c r="GN1252" s="131"/>
      <c r="GO1252" s="129"/>
      <c r="GP1252" s="129"/>
      <c r="GQ1252" s="130"/>
    </row>
    <row r="1253" spans="1:199" ht="15.75" x14ac:dyDescent="0.25">
      <c r="A1253">
        <f t="shared" si="750"/>
        <v>1</v>
      </c>
      <c r="B1253">
        <f t="shared" si="751"/>
        <v>1900</v>
      </c>
      <c r="D1253" s="129"/>
      <c r="E1253" s="129"/>
      <c r="F1253" s="129"/>
      <c r="G1253" s="130"/>
      <c r="H1253" s="131"/>
      <c r="I1253" s="129"/>
      <c r="J1253" s="129"/>
      <c r="K1253" s="130"/>
      <c r="L1253" s="131"/>
      <c r="M1253" s="129"/>
      <c r="N1253" s="129"/>
      <c r="O1253" s="130"/>
      <c r="P1253" s="131"/>
      <c r="Q1253" s="129"/>
      <c r="R1253" s="129"/>
      <c r="S1253" s="130"/>
      <c r="T1253" s="131"/>
      <c r="U1253" s="129"/>
      <c r="V1253" s="129"/>
      <c r="W1253" s="130"/>
      <c r="X1253" s="131"/>
      <c r="Y1253" s="129"/>
      <c r="Z1253" s="129"/>
      <c r="AA1253" s="130"/>
      <c r="AB1253" s="131"/>
      <c r="AC1253" s="129"/>
      <c r="AD1253" s="129"/>
      <c r="AE1253" s="130"/>
      <c r="AF1253" s="131"/>
      <c r="AG1253" s="129"/>
      <c r="AH1253" s="129"/>
      <c r="AI1253" s="130"/>
      <c r="AJ1253" s="131"/>
      <c r="AK1253" s="129"/>
      <c r="AL1253" s="129"/>
      <c r="AM1253" s="130"/>
      <c r="AN1253" s="131"/>
      <c r="AO1253" s="129"/>
      <c r="AP1253" s="129"/>
      <c r="AQ1253" s="130"/>
      <c r="AR1253" s="131"/>
      <c r="AS1253" s="129"/>
      <c r="AT1253" s="129"/>
      <c r="AU1253" s="130"/>
      <c r="AV1253" s="131"/>
      <c r="AW1253" s="129"/>
      <c r="AX1253" s="129"/>
      <c r="AY1253" s="130"/>
      <c r="AZ1253" s="131"/>
      <c r="BA1253" s="129"/>
      <c r="BB1253" s="129"/>
      <c r="BC1253" s="130"/>
      <c r="BD1253" s="131"/>
      <c r="BE1253" s="129"/>
      <c r="BF1253" s="129"/>
      <c r="BG1253" s="130"/>
      <c r="BH1253" s="131"/>
      <c r="BI1253" s="129"/>
      <c r="BJ1253" s="129"/>
      <c r="BK1253" s="130"/>
      <c r="BL1253" s="131"/>
      <c r="BM1253" s="129"/>
      <c r="BN1253" s="129"/>
      <c r="BO1253" s="130"/>
      <c r="BP1253" s="131"/>
      <c r="BQ1253" s="129"/>
      <c r="BR1253" s="129"/>
      <c r="BS1253" s="130"/>
      <c r="BT1253" s="131"/>
      <c r="BU1253" s="129"/>
      <c r="BV1253" s="129"/>
      <c r="BW1253" s="130"/>
      <c r="BX1253" s="131"/>
      <c r="BY1253" s="129"/>
      <c r="BZ1253" s="129"/>
      <c r="CA1253" s="130"/>
      <c r="CB1253" s="131"/>
      <c r="CC1253" s="129"/>
      <c r="CD1253" s="129"/>
      <c r="CE1253" s="130"/>
      <c r="CF1253" s="131"/>
      <c r="CG1253" s="129"/>
      <c r="CH1253" s="129"/>
      <c r="CI1253" s="130"/>
      <c r="CJ1253" s="131"/>
      <c r="CK1253" s="129"/>
      <c r="CL1253" s="129"/>
      <c r="CM1253" s="130"/>
      <c r="CN1253" s="131"/>
      <c r="CO1253" s="129"/>
      <c r="CP1253" s="129"/>
      <c r="CQ1253" s="130"/>
      <c r="CR1253" s="131"/>
      <c r="CS1253" s="129"/>
      <c r="CT1253" s="129"/>
      <c r="CU1253" s="130"/>
      <c r="CV1253" s="131"/>
      <c r="CW1253" s="129"/>
      <c r="CX1253" s="129"/>
      <c r="CY1253" s="130"/>
      <c r="CZ1253" s="131"/>
      <c r="DA1253" s="129"/>
      <c r="DB1253" s="129"/>
      <c r="DC1253" s="130"/>
      <c r="DD1253" s="131"/>
      <c r="DE1253" s="129"/>
      <c r="DF1253" s="129"/>
      <c r="DG1253" s="130"/>
      <c r="DH1253" s="131"/>
      <c r="DI1253" s="129"/>
      <c r="DJ1253" s="129"/>
      <c r="DK1253" s="130"/>
      <c r="DL1253" s="131"/>
      <c r="DM1253" s="129"/>
      <c r="DN1253" s="129"/>
      <c r="DO1253" s="130"/>
      <c r="DP1253" s="131"/>
      <c r="DQ1253" s="129"/>
      <c r="DR1253" s="129"/>
      <c r="DS1253" s="130"/>
      <c r="DT1253" s="131"/>
      <c r="DU1253" s="129"/>
      <c r="DV1253" s="129"/>
      <c r="DW1253" s="130"/>
      <c r="DX1253" s="131"/>
      <c r="DY1253" s="129"/>
      <c r="DZ1253" s="129"/>
      <c r="EA1253" s="130"/>
      <c r="EB1253" s="131"/>
      <c r="EC1253" s="129"/>
      <c r="ED1253" s="129"/>
      <c r="EE1253" s="130"/>
      <c r="EF1253" s="131"/>
      <c r="EG1253" s="129"/>
      <c r="EH1253" s="129"/>
      <c r="EI1253" s="130"/>
      <c r="EJ1253" s="131"/>
      <c r="EK1253" s="129"/>
      <c r="EL1253" s="129"/>
      <c r="EM1253" s="130"/>
      <c r="EN1253" s="131"/>
      <c r="EO1253" s="129"/>
      <c r="EP1253" s="129"/>
      <c r="EQ1253" s="130"/>
      <c r="ER1253" s="131"/>
      <c r="ES1253" s="129"/>
      <c r="ET1253" s="129"/>
      <c r="EU1253" s="130"/>
      <c r="EV1253" s="131"/>
      <c r="EW1253" s="129"/>
      <c r="EX1253" s="129"/>
      <c r="EY1253" s="130"/>
      <c r="EZ1253" s="131"/>
      <c r="FA1253" s="129"/>
      <c r="FB1253" s="129"/>
      <c r="FC1253" s="130"/>
      <c r="FD1253" s="131"/>
      <c r="FE1253" s="129"/>
      <c r="FF1253" s="129"/>
      <c r="FG1253" s="130"/>
      <c r="FH1253" s="131"/>
      <c r="FI1253" s="129"/>
      <c r="FJ1253" s="129"/>
      <c r="FK1253" s="130"/>
      <c r="FL1253" s="131"/>
      <c r="FM1253" s="129"/>
      <c r="FN1253" s="129"/>
      <c r="FO1253" s="130"/>
      <c r="FP1253" s="131"/>
      <c r="FQ1253" s="129"/>
      <c r="FR1253" s="129"/>
      <c r="FS1253" s="130"/>
      <c r="FT1253" s="131"/>
      <c r="FU1253" s="129"/>
      <c r="FV1253" s="129"/>
      <c r="FW1253" s="130"/>
      <c r="FX1253" s="131"/>
      <c r="FY1253" s="129"/>
      <c r="FZ1253" s="129"/>
      <c r="GA1253" s="130"/>
      <c r="GB1253" s="131"/>
      <c r="GC1253" s="129"/>
      <c r="GD1253" s="129"/>
      <c r="GE1253" s="130"/>
      <c r="GF1253" s="131"/>
      <c r="GG1253" s="129"/>
      <c r="GH1253" s="129"/>
      <c r="GI1253" s="130"/>
      <c r="GJ1253" s="131"/>
      <c r="GK1253" s="129"/>
      <c r="GL1253" s="129"/>
      <c r="GM1253" s="130"/>
      <c r="GN1253" s="131"/>
      <c r="GO1253" s="129"/>
      <c r="GP1253" s="129"/>
      <c r="GQ1253" s="130"/>
    </row>
    <row r="1254" spans="1:199" ht="15.75" x14ac:dyDescent="0.25">
      <c r="A1254">
        <f t="shared" si="750"/>
        <v>1</v>
      </c>
      <c r="B1254">
        <f t="shared" si="751"/>
        <v>1900</v>
      </c>
      <c r="D1254" s="129"/>
      <c r="E1254" s="129"/>
      <c r="F1254" s="129"/>
      <c r="G1254" s="130"/>
      <c r="H1254" s="131"/>
      <c r="I1254" s="129"/>
      <c r="J1254" s="129"/>
      <c r="K1254" s="130"/>
      <c r="L1254" s="131"/>
      <c r="M1254" s="129"/>
      <c r="N1254" s="129"/>
      <c r="O1254" s="130"/>
      <c r="P1254" s="131"/>
      <c r="Q1254" s="129"/>
      <c r="R1254" s="129"/>
      <c r="S1254" s="130"/>
      <c r="T1254" s="131"/>
      <c r="U1254" s="129"/>
      <c r="V1254" s="129"/>
      <c r="W1254" s="130"/>
      <c r="X1254" s="131"/>
      <c r="Y1254" s="129"/>
      <c r="Z1254" s="129"/>
      <c r="AA1254" s="130"/>
      <c r="AB1254" s="131"/>
      <c r="AC1254" s="129"/>
      <c r="AD1254" s="129"/>
      <c r="AE1254" s="130"/>
      <c r="AF1254" s="131"/>
      <c r="AG1254" s="129"/>
      <c r="AH1254" s="129"/>
      <c r="AI1254" s="130"/>
      <c r="AJ1254" s="131"/>
      <c r="AK1254" s="129"/>
      <c r="AL1254" s="129"/>
      <c r="AM1254" s="130"/>
      <c r="AN1254" s="131"/>
      <c r="AO1254" s="129"/>
      <c r="AP1254" s="129"/>
      <c r="AQ1254" s="130"/>
      <c r="AR1254" s="131"/>
      <c r="AS1254" s="129"/>
      <c r="AT1254" s="129"/>
      <c r="AU1254" s="130"/>
      <c r="AV1254" s="131"/>
      <c r="AW1254" s="129"/>
      <c r="AX1254" s="129"/>
      <c r="AY1254" s="130"/>
      <c r="AZ1254" s="131"/>
      <c r="BA1254" s="129"/>
      <c r="BB1254" s="129"/>
      <c r="BC1254" s="130"/>
      <c r="BD1254" s="131"/>
      <c r="BE1254" s="129"/>
      <c r="BF1254" s="129"/>
      <c r="BG1254" s="130"/>
      <c r="BH1254" s="131"/>
      <c r="BI1254" s="129"/>
      <c r="BJ1254" s="129"/>
      <c r="BK1254" s="130"/>
      <c r="BL1254" s="131"/>
      <c r="BM1254" s="129"/>
      <c r="BN1254" s="129"/>
      <c r="BO1254" s="130"/>
      <c r="BP1254" s="131"/>
      <c r="BQ1254" s="129"/>
      <c r="BR1254" s="129"/>
      <c r="BS1254" s="130"/>
      <c r="BT1254" s="131"/>
      <c r="BU1254" s="129"/>
      <c r="BV1254" s="129"/>
      <c r="BW1254" s="130"/>
      <c r="BX1254" s="131"/>
      <c r="BY1254" s="129"/>
      <c r="BZ1254" s="129"/>
      <c r="CA1254" s="130"/>
      <c r="CB1254" s="131"/>
      <c r="CC1254" s="129"/>
      <c r="CD1254" s="129"/>
      <c r="CE1254" s="130"/>
      <c r="CF1254" s="131"/>
      <c r="CG1254" s="129"/>
      <c r="CH1254" s="129"/>
      <c r="CI1254" s="130"/>
      <c r="CJ1254" s="131"/>
      <c r="CK1254" s="129"/>
      <c r="CL1254" s="129"/>
      <c r="CM1254" s="130"/>
      <c r="CN1254" s="131"/>
      <c r="CO1254" s="129"/>
      <c r="CP1254" s="129"/>
      <c r="CQ1254" s="130"/>
      <c r="CR1254" s="131"/>
      <c r="CS1254" s="129"/>
      <c r="CT1254" s="129"/>
      <c r="CU1254" s="130"/>
      <c r="CV1254" s="131"/>
      <c r="CW1254" s="129"/>
      <c r="CX1254" s="129"/>
      <c r="CY1254" s="130"/>
      <c r="CZ1254" s="131"/>
      <c r="DA1254" s="129"/>
      <c r="DB1254" s="129"/>
      <c r="DC1254" s="130"/>
      <c r="DD1254" s="131"/>
      <c r="DE1254" s="129"/>
      <c r="DF1254" s="129"/>
      <c r="DG1254" s="130"/>
      <c r="DH1254" s="131"/>
      <c r="DI1254" s="129"/>
      <c r="DJ1254" s="129"/>
      <c r="DK1254" s="130"/>
      <c r="DL1254" s="131"/>
      <c r="DM1254" s="129"/>
      <c r="DN1254" s="129"/>
      <c r="DO1254" s="130"/>
      <c r="DP1254" s="131"/>
      <c r="DQ1254" s="129"/>
      <c r="DR1254" s="129"/>
      <c r="DS1254" s="130"/>
      <c r="DT1254" s="131"/>
      <c r="DU1254" s="129"/>
      <c r="DV1254" s="129"/>
      <c r="DW1254" s="130"/>
      <c r="DX1254" s="131"/>
      <c r="DY1254" s="129"/>
      <c r="DZ1254" s="129"/>
      <c r="EA1254" s="130"/>
      <c r="EB1254" s="131"/>
      <c r="EC1254" s="129"/>
      <c r="ED1254" s="129"/>
      <c r="EE1254" s="130"/>
      <c r="EF1254" s="131"/>
      <c r="EG1254" s="129"/>
      <c r="EH1254" s="129"/>
      <c r="EI1254" s="130"/>
      <c r="EJ1254" s="131"/>
      <c r="EK1254" s="129"/>
      <c r="EL1254" s="129"/>
      <c r="EM1254" s="130"/>
      <c r="EN1254" s="131"/>
      <c r="EO1254" s="129"/>
      <c r="EP1254" s="129"/>
      <c r="EQ1254" s="130"/>
      <c r="ER1254" s="131"/>
      <c r="ES1254" s="129"/>
      <c r="ET1254" s="129"/>
      <c r="EU1254" s="130"/>
      <c r="EV1254" s="131"/>
      <c r="EW1254" s="129"/>
      <c r="EX1254" s="129"/>
      <c r="EY1254" s="130"/>
      <c r="EZ1254" s="131"/>
      <c r="FA1254" s="129"/>
      <c r="FB1254" s="129"/>
      <c r="FC1254" s="130"/>
      <c r="FD1254" s="131"/>
      <c r="FE1254" s="129"/>
      <c r="FF1254" s="129"/>
      <c r="FG1254" s="130"/>
      <c r="FH1254" s="131"/>
      <c r="FI1254" s="129"/>
      <c r="FJ1254" s="129"/>
      <c r="FK1254" s="130"/>
      <c r="FL1254" s="131"/>
      <c r="FM1254" s="129"/>
      <c r="FN1254" s="129"/>
      <c r="FO1254" s="130"/>
      <c r="FP1254" s="131"/>
      <c r="FQ1254" s="129"/>
      <c r="FR1254" s="129"/>
      <c r="FS1254" s="130"/>
      <c r="FT1254" s="131"/>
      <c r="FU1254" s="129"/>
      <c r="FV1254" s="129"/>
      <c r="FW1254" s="130"/>
      <c r="FX1254" s="131"/>
      <c r="FY1254" s="129"/>
      <c r="FZ1254" s="129"/>
      <c r="GA1254" s="130"/>
      <c r="GB1254" s="131"/>
      <c r="GC1254" s="129"/>
      <c r="GD1254" s="129"/>
      <c r="GE1254" s="130"/>
      <c r="GF1254" s="131"/>
      <c r="GG1254" s="129"/>
      <c r="GH1254" s="129"/>
      <c r="GI1254" s="130"/>
      <c r="GJ1254" s="131"/>
      <c r="GK1254" s="129"/>
      <c r="GL1254" s="129"/>
      <c r="GM1254" s="130"/>
      <c r="GN1254" s="131"/>
      <c r="GO1254" s="129"/>
      <c r="GP1254" s="129"/>
      <c r="GQ1254" s="130"/>
    </row>
    <row r="1255" spans="1:199" ht="15.75" x14ac:dyDescent="0.25">
      <c r="A1255">
        <f t="shared" si="750"/>
        <v>1</v>
      </c>
      <c r="B1255">
        <f t="shared" si="751"/>
        <v>1900</v>
      </c>
      <c r="D1255" s="129"/>
      <c r="E1255" s="129"/>
      <c r="F1255" s="129"/>
      <c r="G1255" s="130"/>
      <c r="H1255" s="131"/>
      <c r="I1255" s="129"/>
      <c r="J1255" s="129"/>
      <c r="K1255" s="130"/>
      <c r="L1255" s="131"/>
      <c r="M1255" s="129"/>
      <c r="N1255" s="129"/>
      <c r="O1255" s="130"/>
      <c r="P1255" s="131"/>
      <c r="Q1255" s="129"/>
      <c r="R1255" s="129"/>
      <c r="S1255" s="130"/>
      <c r="T1255" s="131"/>
      <c r="U1255" s="129"/>
      <c r="V1255" s="129"/>
      <c r="W1255" s="130"/>
      <c r="X1255" s="131"/>
      <c r="Y1255" s="129"/>
      <c r="Z1255" s="129"/>
      <c r="AA1255" s="130"/>
      <c r="AB1255" s="131"/>
      <c r="AC1255" s="129"/>
      <c r="AD1255" s="129"/>
      <c r="AE1255" s="130"/>
      <c r="AF1255" s="131"/>
      <c r="AG1255" s="129"/>
      <c r="AH1255" s="129"/>
      <c r="AI1255" s="130"/>
      <c r="AJ1255" s="131"/>
      <c r="AK1255" s="129"/>
      <c r="AL1255" s="129"/>
      <c r="AM1255" s="130"/>
      <c r="AN1255" s="131"/>
      <c r="AO1255" s="129"/>
      <c r="AP1255" s="129"/>
      <c r="AQ1255" s="130"/>
      <c r="AR1255" s="131"/>
      <c r="AS1255" s="129"/>
      <c r="AT1255" s="129"/>
      <c r="AU1255" s="130"/>
      <c r="AV1255" s="131"/>
      <c r="AW1255" s="129"/>
      <c r="AX1255" s="129"/>
      <c r="AY1255" s="130"/>
      <c r="AZ1255" s="131"/>
      <c r="BA1255" s="129"/>
      <c r="BB1255" s="129"/>
      <c r="BC1255" s="130"/>
      <c r="BD1255" s="131"/>
      <c r="BE1255" s="129"/>
      <c r="BF1255" s="129"/>
      <c r="BG1255" s="130"/>
      <c r="BH1255" s="131"/>
      <c r="BI1255" s="129"/>
      <c r="BJ1255" s="129"/>
      <c r="BK1255" s="130"/>
      <c r="BL1255" s="131"/>
      <c r="BM1255" s="129"/>
      <c r="BN1255" s="129"/>
      <c r="BO1255" s="130"/>
      <c r="BP1255" s="131"/>
      <c r="BQ1255" s="129"/>
      <c r="BR1255" s="129"/>
      <c r="BS1255" s="130"/>
      <c r="BT1255" s="131"/>
      <c r="BU1255" s="129"/>
      <c r="BV1255" s="129"/>
      <c r="BW1255" s="130"/>
      <c r="BX1255" s="131"/>
      <c r="BY1255" s="129"/>
      <c r="BZ1255" s="129"/>
      <c r="CA1255" s="130"/>
      <c r="CB1255" s="131"/>
      <c r="CC1255" s="129"/>
      <c r="CD1255" s="129"/>
      <c r="CE1255" s="130"/>
      <c r="CF1255" s="131"/>
      <c r="CG1255" s="129"/>
      <c r="CH1255" s="129"/>
      <c r="CI1255" s="130"/>
      <c r="CJ1255" s="131"/>
      <c r="CK1255" s="129"/>
      <c r="CL1255" s="129"/>
      <c r="CM1255" s="130"/>
      <c r="CN1255" s="131"/>
      <c r="CO1255" s="129"/>
      <c r="CP1255" s="129"/>
      <c r="CQ1255" s="130"/>
      <c r="CR1255" s="131"/>
      <c r="CS1255" s="129"/>
      <c r="CT1255" s="129"/>
      <c r="CU1255" s="130"/>
      <c r="CV1255" s="131"/>
      <c r="CW1255" s="129"/>
      <c r="CX1255" s="129"/>
      <c r="CY1255" s="130"/>
      <c r="CZ1255" s="131"/>
      <c r="DA1255" s="129"/>
      <c r="DB1255" s="129"/>
      <c r="DC1255" s="130"/>
      <c r="DD1255" s="131"/>
      <c r="DE1255" s="129"/>
      <c r="DF1255" s="129"/>
      <c r="DG1255" s="130"/>
      <c r="DH1255" s="131"/>
      <c r="DI1255" s="129"/>
      <c r="DJ1255" s="129"/>
      <c r="DK1255" s="130"/>
      <c r="DL1255" s="131"/>
      <c r="DM1255" s="129"/>
      <c r="DN1255" s="129"/>
      <c r="DO1255" s="130"/>
      <c r="DP1255" s="131"/>
      <c r="DQ1255" s="129"/>
      <c r="DR1255" s="129"/>
      <c r="DS1255" s="130"/>
      <c r="DT1255" s="131"/>
      <c r="DU1255" s="129"/>
      <c r="DV1255" s="129"/>
      <c r="DW1255" s="130"/>
      <c r="DX1255" s="131"/>
      <c r="DY1255" s="129"/>
      <c r="DZ1255" s="129"/>
      <c r="EA1255" s="130"/>
      <c r="EB1255" s="131"/>
      <c r="EC1255" s="129"/>
      <c r="ED1255" s="129"/>
      <c r="EE1255" s="130"/>
      <c r="EF1255" s="131"/>
      <c r="EG1255" s="129"/>
      <c r="EH1255" s="129"/>
      <c r="EI1255" s="130"/>
      <c r="EJ1255" s="131"/>
      <c r="EK1255" s="129"/>
      <c r="EL1255" s="129"/>
      <c r="EM1255" s="130"/>
      <c r="EN1255" s="131"/>
      <c r="EO1255" s="129"/>
      <c r="EP1255" s="129"/>
      <c r="EQ1255" s="130"/>
      <c r="ER1255" s="131"/>
      <c r="ES1255" s="129"/>
      <c r="ET1255" s="129"/>
      <c r="EU1255" s="130"/>
      <c r="EV1255" s="131"/>
      <c r="EW1255" s="129"/>
      <c r="EX1255" s="129"/>
      <c r="EY1255" s="130"/>
      <c r="EZ1255" s="131"/>
      <c r="FA1255" s="129"/>
      <c r="FB1255" s="129"/>
      <c r="FC1255" s="130"/>
      <c r="FD1255" s="131"/>
      <c r="FE1255" s="129"/>
      <c r="FF1255" s="129"/>
      <c r="FG1255" s="130"/>
      <c r="FH1255" s="131"/>
      <c r="FI1255" s="129"/>
      <c r="FJ1255" s="129"/>
      <c r="FK1255" s="130"/>
      <c r="FL1255" s="131"/>
      <c r="FM1255" s="129"/>
      <c r="FN1255" s="129"/>
      <c r="FO1255" s="130"/>
      <c r="FP1255" s="131"/>
      <c r="FQ1255" s="129"/>
      <c r="FR1255" s="129"/>
      <c r="FS1255" s="130"/>
      <c r="FT1255" s="131"/>
      <c r="FU1255" s="129"/>
      <c r="FV1255" s="129"/>
      <c r="FW1255" s="130"/>
      <c r="FX1255" s="131"/>
      <c r="FY1255" s="129"/>
      <c r="FZ1255" s="129"/>
      <c r="GA1255" s="130"/>
      <c r="GB1255" s="131"/>
      <c r="GC1255" s="129"/>
      <c r="GD1255" s="129"/>
      <c r="GE1255" s="130"/>
      <c r="GF1255" s="131"/>
      <c r="GG1255" s="129"/>
      <c r="GH1255" s="129"/>
      <c r="GI1255" s="130"/>
      <c r="GJ1255" s="131"/>
      <c r="GK1255" s="129"/>
      <c r="GL1255" s="129"/>
      <c r="GM1255" s="130"/>
      <c r="GN1255" s="131"/>
      <c r="GO1255" s="129"/>
      <c r="GP1255" s="129"/>
      <c r="GQ1255" s="130"/>
    </row>
    <row r="1256" spans="1:199" ht="15.75" x14ac:dyDescent="0.25">
      <c r="A1256">
        <f t="shared" si="750"/>
        <v>1</v>
      </c>
      <c r="B1256">
        <f t="shared" si="751"/>
        <v>1900</v>
      </c>
      <c r="D1256" s="129"/>
      <c r="E1256" s="129"/>
      <c r="F1256" s="129"/>
      <c r="G1256" s="130"/>
      <c r="H1256" s="131"/>
      <c r="I1256" s="129"/>
      <c r="J1256" s="129"/>
      <c r="K1256" s="130"/>
      <c r="L1256" s="131"/>
      <c r="M1256" s="129"/>
      <c r="N1256" s="129"/>
      <c r="O1256" s="130"/>
      <c r="P1256" s="131"/>
      <c r="Q1256" s="129"/>
      <c r="R1256" s="129"/>
      <c r="S1256" s="130"/>
      <c r="T1256" s="131"/>
      <c r="U1256" s="129"/>
      <c r="V1256" s="129"/>
      <c r="W1256" s="130"/>
      <c r="X1256" s="131"/>
      <c r="Y1256" s="129"/>
      <c r="Z1256" s="129"/>
      <c r="AA1256" s="130"/>
      <c r="AB1256" s="131"/>
      <c r="AC1256" s="129"/>
      <c r="AD1256" s="129"/>
      <c r="AE1256" s="130"/>
      <c r="AF1256" s="131"/>
      <c r="AG1256" s="129"/>
      <c r="AH1256" s="129"/>
      <c r="AI1256" s="130"/>
      <c r="AJ1256" s="131"/>
      <c r="AK1256" s="129"/>
      <c r="AL1256" s="129"/>
      <c r="AM1256" s="130"/>
      <c r="AN1256" s="131"/>
      <c r="AO1256" s="129"/>
      <c r="AP1256" s="129"/>
      <c r="AQ1256" s="130"/>
      <c r="AR1256" s="131"/>
      <c r="AS1256" s="129"/>
      <c r="AT1256" s="129"/>
      <c r="AU1256" s="130"/>
      <c r="AV1256" s="131"/>
      <c r="AW1256" s="129"/>
      <c r="AX1256" s="129"/>
      <c r="AY1256" s="130"/>
      <c r="AZ1256" s="131"/>
      <c r="BA1256" s="129"/>
      <c r="BB1256" s="129"/>
      <c r="BC1256" s="130"/>
      <c r="BD1256" s="131"/>
      <c r="BE1256" s="129"/>
      <c r="BF1256" s="129"/>
      <c r="BG1256" s="130"/>
      <c r="BH1256" s="131"/>
      <c r="BI1256" s="129"/>
      <c r="BJ1256" s="129"/>
      <c r="BK1256" s="130"/>
      <c r="BL1256" s="131"/>
      <c r="BM1256" s="129"/>
      <c r="BN1256" s="129"/>
      <c r="BO1256" s="130"/>
      <c r="BP1256" s="131"/>
      <c r="BQ1256" s="129"/>
      <c r="BR1256" s="129"/>
      <c r="BS1256" s="130"/>
      <c r="BT1256" s="131"/>
      <c r="BU1256" s="129"/>
      <c r="BV1256" s="129"/>
      <c r="BW1256" s="130"/>
      <c r="BX1256" s="131"/>
      <c r="BY1256" s="129"/>
      <c r="BZ1256" s="129"/>
      <c r="CA1256" s="130"/>
      <c r="CB1256" s="131"/>
      <c r="CC1256" s="129"/>
      <c r="CD1256" s="129"/>
      <c r="CE1256" s="130"/>
      <c r="CF1256" s="131"/>
      <c r="CG1256" s="129"/>
      <c r="CH1256" s="129"/>
      <c r="CI1256" s="130"/>
      <c r="CJ1256" s="131"/>
      <c r="CK1256" s="129"/>
      <c r="CL1256" s="129"/>
      <c r="CM1256" s="130"/>
      <c r="CN1256" s="131"/>
      <c r="CO1256" s="129"/>
      <c r="CP1256" s="129"/>
      <c r="CQ1256" s="130"/>
      <c r="CR1256" s="131"/>
      <c r="CS1256" s="129"/>
      <c r="CT1256" s="129"/>
      <c r="CU1256" s="130"/>
      <c r="CV1256" s="131"/>
      <c r="CW1256" s="129"/>
      <c r="CX1256" s="129"/>
      <c r="CY1256" s="130"/>
      <c r="CZ1256" s="131"/>
      <c r="DA1256" s="129"/>
      <c r="DB1256" s="129"/>
      <c r="DC1256" s="130"/>
      <c r="DD1256" s="131"/>
      <c r="DE1256" s="129"/>
      <c r="DF1256" s="129"/>
      <c r="DG1256" s="130"/>
      <c r="DH1256" s="131"/>
      <c r="DI1256" s="129"/>
      <c r="DJ1256" s="129"/>
      <c r="DK1256" s="130"/>
      <c r="DL1256" s="131"/>
      <c r="DM1256" s="129"/>
      <c r="DN1256" s="129"/>
      <c r="DO1256" s="130"/>
      <c r="DP1256" s="131"/>
      <c r="DQ1256" s="129"/>
      <c r="DR1256" s="129"/>
      <c r="DS1256" s="130"/>
      <c r="DT1256" s="131"/>
      <c r="DU1256" s="129"/>
      <c r="DV1256" s="129"/>
      <c r="DW1256" s="130"/>
      <c r="DX1256" s="131"/>
      <c r="DY1256" s="129"/>
      <c r="DZ1256" s="129"/>
      <c r="EA1256" s="130"/>
      <c r="EB1256" s="131"/>
      <c r="EC1256" s="129"/>
      <c r="ED1256" s="129"/>
      <c r="EE1256" s="130"/>
      <c r="EF1256" s="131"/>
      <c r="EG1256" s="129"/>
      <c r="EH1256" s="129"/>
      <c r="EI1256" s="130"/>
      <c r="EJ1256" s="131"/>
      <c r="EK1256" s="129"/>
      <c r="EL1256" s="129"/>
      <c r="EM1256" s="130"/>
      <c r="EN1256" s="131"/>
      <c r="EO1256" s="129"/>
      <c r="EP1256" s="129"/>
      <c r="EQ1256" s="130"/>
      <c r="ER1256" s="131"/>
      <c r="ES1256" s="129"/>
      <c r="ET1256" s="129"/>
      <c r="EU1256" s="130"/>
      <c r="EV1256" s="131"/>
      <c r="EW1256" s="129"/>
      <c r="EX1256" s="129"/>
      <c r="EY1256" s="130"/>
      <c r="EZ1256" s="131"/>
      <c r="FA1256" s="129"/>
      <c r="FB1256" s="129"/>
      <c r="FC1256" s="130"/>
      <c r="FD1256" s="131"/>
      <c r="FE1256" s="129"/>
      <c r="FF1256" s="129"/>
      <c r="FG1256" s="130"/>
      <c r="FH1256" s="131"/>
      <c r="FI1256" s="129"/>
      <c r="FJ1256" s="129"/>
      <c r="FK1256" s="130"/>
      <c r="FL1256" s="131"/>
      <c r="FM1256" s="129"/>
      <c r="FN1256" s="129"/>
      <c r="FO1256" s="130"/>
      <c r="FP1256" s="131"/>
      <c r="FQ1256" s="129"/>
      <c r="FR1256" s="129"/>
      <c r="FS1256" s="130"/>
      <c r="FT1256" s="131"/>
      <c r="FU1256" s="129"/>
      <c r="FV1256" s="129"/>
      <c r="FW1256" s="130"/>
      <c r="FX1256" s="131"/>
      <c r="FY1256" s="129"/>
      <c r="FZ1256" s="129"/>
      <c r="GA1256" s="130"/>
      <c r="GB1256" s="131"/>
      <c r="GC1256" s="129"/>
      <c r="GD1256" s="129"/>
      <c r="GE1256" s="130"/>
      <c r="GF1256" s="131"/>
      <c r="GG1256" s="129"/>
      <c r="GH1256" s="129"/>
      <c r="GI1256" s="130"/>
      <c r="GJ1256" s="131"/>
      <c r="GK1256" s="129"/>
      <c r="GL1256" s="129"/>
      <c r="GM1256" s="130"/>
      <c r="GN1256" s="131"/>
      <c r="GO1256" s="129"/>
      <c r="GP1256" s="129"/>
      <c r="GQ1256" s="130"/>
    </row>
    <row r="1257" spans="1:199" ht="15.75" x14ac:dyDescent="0.25">
      <c r="A1257">
        <f t="shared" si="750"/>
        <v>1</v>
      </c>
      <c r="B1257">
        <f t="shared" si="751"/>
        <v>1900</v>
      </c>
      <c r="D1257" s="129"/>
      <c r="E1257" s="129"/>
      <c r="F1257" s="129"/>
      <c r="G1257" s="130"/>
      <c r="H1257" s="131"/>
      <c r="I1257" s="129"/>
      <c r="J1257" s="129"/>
      <c r="K1257" s="130"/>
      <c r="L1257" s="131"/>
      <c r="M1257" s="129"/>
      <c r="N1257" s="129"/>
      <c r="O1257" s="130"/>
      <c r="P1257" s="131"/>
      <c r="Q1257" s="129"/>
      <c r="R1257" s="129"/>
      <c r="S1257" s="130"/>
      <c r="T1257" s="131"/>
      <c r="U1257" s="129"/>
      <c r="V1257" s="129"/>
      <c r="W1257" s="130"/>
      <c r="X1257" s="131"/>
      <c r="Y1257" s="129"/>
      <c r="Z1257" s="129"/>
      <c r="AA1257" s="130"/>
      <c r="AB1257" s="131"/>
      <c r="AC1257" s="129"/>
      <c r="AD1257" s="129"/>
      <c r="AE1257" s="130"/>
      <c r="AF1257" s="131"/>
      <c r="AG1257" s="129"/>
      <c r="AH1257" s="129"/>
      <c r="AI1257" s="130"/>
      <c r="AJ1257" s="131"/>
      <c r="AK1257" s="129"/>
      <c r="AL1257" s="129"/>
      <c r="AM1257" s="130"/>
      <c r="AN1257" s="131"/>
      <c r="AO1257" s="129"/>
      <c r="AP1257" s="129"/>
      <c r="AQ1257" s="130"/>
      <c r="AR1257" s="131"/>
      <c r="AS1257" s="129"/>
      <c r="AT1257" s="129"/>
      <c r="AU1257" s="130"/>
      <c r="AV1257" s="131"/>
      <c r="AW1257" s="129"/>
      <c r="AX1257" s="129"/>
      <c r="AY1257" s="130"/>
      <c r="AZ1257" s="131"/>
      <c r="BA1257" s="129"/>
      <c r="BB1257" s="129"/>
      <c r="BC1257" s="130"/>
      <c r="BD1257" s="131"/>
      <c r="BE1257" s="129"/>
      <c r="BF1257" s="129"/>
      <c r="BG1257" s="130"/>
      <c r="BH1257" s="131"/>
      <c r="BI1257" s="129"/>
      <c r="BJ1257" s="129"/>
      <c r="BK1257" s="130"/>
      <c r="BL1257" s="131"/>
      <c r="BM1257" s="129"/>
      <c r="BN1257" s="129"/>
      <c r="BO1257" s="130"/>
      <c r="BP1257" s="131"/>
      <c r="BQ1257" s="129"/>
      <c r="BR1257" s="129"/>
      <c r="BS1257" s="130"/>
      <c r="BT1257" s="131"/>
      <c r="BU1257" s="129"/>
      <c r="BV1257" s="129"/>
      <c r="BW1257" s="130"/>
      <c r="BX1257" s="131"/>
      <c r="BY1257" s="129"/>
      <c r="BZ1257" s="129"/>
      <c r="CA1257" s="130"/>
      <c r="CB1257" s="131"/>
      <c r="CC1257" s="129"/>
      <c r="CD1257" s="129"/>
      <c r="CE1257" s="130"/>
      <c r="CF1257" s="131"/>
      <c r="CG1257" s="129"/>
      <c r="CH1257" s="129"/>
      <c r="CI1257" s="130"/>
      <c r="CJ1257" s="131"/>
      <c r="CK1257" s="129"/>
      <c r="CL1257" s="129"/>
      <c r="CM1257" s="130"/>
      <c r="CN1257" s="131"/>
      <c r="CO1257" s="129"/>
      <c r="CP1257" s="129"/>
      <c r="CQ1257" s="130"/>
      <c r="CR1257" s="131"/>
      <c r="CS1257" s="129"/>
      <c r="CT1257" s="129"/>
      <c r="CU1257" s="130"/>
      <c r="CV1257" s="131"/>
      <c r="CW1257" s="129"/>
      <c r="CX1257" s="129"/>
      <c r="CY1257" s="130"/>
      <c r="CZ1257" s="131"/>
      <c r="DA1257" s="129"/>
      <c r="DB1257" s="129"/>
      <c r="DC1257" s="130"/>
      <c r="DD1257" s="131"/>
      <c r="DE1257" s="129"/>
      <c r="DF1257" s="129"/>
      <c r="DG1257" s="130"/>
      <c r="DH1257" s="131"/>
      <c r="DI1257" s="129"/>
      <c r="DJ1257" s="129"/>
      <c r="DK1257" s="130"/>
      <c r="DL1257" s="131"/>
      <c r="DM1257" s="129"/>
      <c r="DN1257" s="129"/>
      <c r="DO1257" s="130"/>
      <c r="DP1257" s="131"/>
      <c r="DQ1257" s="129"/>
      <c r="DR1257" s="129"/>
      <c r="DS1257" s="130"/>
      <c r="DT1257" s="131"/>
      <c r="DU1257" s="129"/>
      <c r="DV1257" s="129"/>
      <c r="DW1257" s="130"/>
      <c r="DX1257" s="131"/>
      <c r="DY1257" s="129"/>
      <c r="DZ1257" s="129"/>
      <c r="EA1257" s="130"/>
      <c r="EB1257" s="131"/>
      <c r="EC1257" s="129"/>
      <c r="ED1257" s="129"/>
      <c r="EE1257" s="130"/>
      <c r="EF1257" s="131"/>
      <c r="EG1257" s="129"/>
      <c r="EH1257" s="129"/>
      <c r="EI1257" s="130"/>
      <c r="EJ1257" s="131"/>
      <c r="EK1257" s="129"/>
      <c r="EL1257" s="129"/>
      <c r="EM1257" s="130"/>
      <c r="EN1257" s="131"/>
      <c r="EO1257" s="129"/>
      <c r="EP1257" s="129"/>
      <c r="EQ1257" s="130"/>
      <c r="ER1257" s="131"/>
      <c r="ES1257" s="129"/>
      <c r="ET1257" s="129"/>
      <c r="EU1257" s="130"/>
      <c r="EV1257" s="131"/>
      <c r="EW1257" s="129"/>
      <c r="EX1257" s="129"/>
      <c r="EY1257" s="130"/>
      <c r="EZ1257" s="131"/>
      <c r="FA1257" s="129"/>
      <c r="FB1257" s="129"/>
      <c r="FC1257" s="130"/>
      <c r="FD1257" s="131"/>
      <c r="FE1257" s="129"/>
      <c r="FF1257" s="129"/>
      <c r="FG1257" s="130"/>
      <c r="FH1257" s="131"/>
      <c r="FI1257" s="129"/>
      <c r="FJ1257" s="129"/>
      <c r="FK1257" s="130"/>
      <c r="FL1257" s="131"/>
      <c r="FM1257" s="129"/>
      <c r="FN1257" s="129"/>
      <c r="FO1257" s="130"/>
      <c r="FP1257" s="131"/>
      <c r="FQ1257" s="129"/>
      <c r="FR1257" s="129"/>
      <c r="FS1257" s="130"/>
      <c r="FT1257" s="131"/>
      <c r="FU1257" s="129"/>
      <c r="FV1257" s="129"/>
      <c r="FW1257" s="130"/>
      <c r="FX1257" s="131"/>
      <c r="FY1257" s="129"/>
      <c r="FZ1257" s="129"/>
      <c r="GA1257" s="130"/>
      <c r="GB1257" s="131"/>
      <c r="GC1257" s="129"/>
      <c r="GD1257" s="129"/>
      <c r="GE1257" s="130"/>
      <c r="GF1257" s="131"/>
      <c r="GG1257" s="129"/>
      <c r="GH1257" s="129"/>
      <c r="GI1257" s="130"/>
      <c r="GJ1257" s="131"/>
      <c r="GK1257" s="129"/>
      <c r="GL1257" s="129"/>
      <c r="GM1257" s="130"/>
      <c r="GN1257" s="131"/>
      <c r="GO1257" s="129"/>
      <c r="GP1257" s="129"/>
      <c r="GQ1257" s="130"/>
    </row>
    <row r="1258" spans="1:199" ht="15.75" x14ac:dyDescent="0.25">
      <c r="A1258">
        <f t="shared" si="750"/>
        <v>1</v>
      </c>
      <c r="B1258">
        <f t="shared" si="751"/>
        <v>1900</v>
      </c>
      <c r="D1258" s="129"/>
      <c r="E1258" s="129"/>
      <c r="F1258" s="129"/>
      <c r="G1258" s="130"/>
      <c r="H1258" s="131"/>
      <c r="I1258" s="129"/>
      <c r="J1258" s="129"/>
      <c r="K1258" s="130"/>
      <c r="L1258" s="131"/>
      <c r="M1258" s="129"/>
      <c r="N1258" s="129"/>
      <c r="O1258" s="130"/>
      <c r="P1258" s="131"/>
      <c r="Q1258" s="129"/>
      <c r="R1258" s="129"/>
      <c r="S1258" s="130"/>
      <c r="T1258" s="131"/>
      <c r="U1258" s="129"/>
      <c r="V1258" s="129"/>
      <c r="W1258" s="130"/>
      <c r="X1258" s="131"/>
      <c r="Y1258" s="129"/>
      <c r="Z1258" s="129"/>
      <c r="AA1258" s="130"/>
      <c r="AB1258" s="131"/>
      <c r="AC1258" s="129"/>
      <c r="AD1258" s="129"/>
      <c r="AE1258" s="130"/>
      <c r="AF1258" s="131"/>
      <c r="AG1258" s="129"/>
      <c r="AH1258" s="129"/>
      <c r="AI1258" s="130"/>
      <c r="AJ1258" s="131"/>
      <c r="AK1258" s="129"/>
      <c r="AL1258" s="129"/>
      <c r="AM1258" s="130"/>
      <c r="AN1258" s="131"/>
      <c r="AO1258" s="129"/>
      <c r="AP1258" s="129"/>
      <c r="AQ1258" s="130"/>
      <c r="AR1258" s="131"/>
      <c r="AS1258" s="129"/>
      <c r="AT1258" s="129"/>
      <c r="AU1258" s="130"/>
      <c r="AV1258" s="131"/>
      <c r="AW1258" s="129"/>
      <c r="AX1258" s="129"/>
      <c r="AY1258" s="130"/>
      <c r="AZ1258" s="131"/>
      <c r="BA1258" s="129"/>
      <c r="BB1258" s="129"/>
      <c r="BC1258" s="130"/>
      <c r="BD1258" s="131"/>
      <c r="BE1258" s="129"/>
      <c r="BF1258" s="129"/>
      <c r="BG1258" s="130"/>
      <c r="BH1258" s="131"/>
      <c r="BI1258" s="129"/>
      <c r="BJ1258" s="129"/>
      <c r="BK1258" s="130"/>
      <c r="BL1258" s="131"/>
      <c r="BM1258" s="129"/>
      <c r="BN1258" s="129"/>
      <c r="BO1258" s="130"/>
      <c r="BP1258" s="131"/>
      <c r="BQ1258" s="129"/>
      <c r="BR1258" s="129"/>
      <c r="BS1258" s="130"/>
      <c r="BT1258" s="131"/>
      <c r="BU1258" s="129"/>
      <c r="BV1258" s="129"/>
      <c r="BW1258" s="130"/>
      <c r="BX1258" s="131"/>
      <c r="BY1258" s="129"/>
      <c r="BZ1258" s="129"/>
      <c r="CA1258" s="130"/>
      <c r="CB1258" s="131"/>
      <c r="CC1258" s="129"/>
      <c r="CD1258" s="129"/>
      <c r="CE1258" s="130"/>
      <c r="CF1258" s="131"/>
      <c r="CG1258" s="129"/>
      <c r="CH1258" s="129"/>
      <c r="CI1258" s="130"/>
      <c r="CJ1258" s="131"/>
      <c r="CK1258" s="129"/>
      <c r="CL1258" s="129"/>
      <c r="CM1258" s="130"/>
      <c r="CN1258" s="131"/>
      <c r="CO1258" s="129"/>
      <c r="CP1258" s="129"/>
      <c r="CQ1258" s="130"/>
      <c r="CR1258" s="131"/>
      <c r="CS1258" s="129"/>
      <c r="CT1258" s="129"/>
      <c r="CU1258" s="130"/>
      <c r="CV1258" s="131"/>
      <c r="CW1258" s="129"/>
      <c r="CX1258" s="129"/>
      <c r="CY1258" s="130"/>
      <c r="CZ1258" s="131"/>
      <c r="DA1258" s="129"/>
      <c r="DB1258" s="129"/>
      <c r="DC1258" s="130"/>
      <c r="DD1258" s="131"/>
      <c r="DE1258" s="129"/>
      <c r="DF1258" s="129"/>
      <c r="DG1258" s="130"/>
      <c r="DH1258" s="131"/>
      <c r="DI1258" s="129"/>
      <c r="DJ1258" s="129"/>
      <c r="DK1258" s="130"/>
      <c r="DL1258" s="131"/>
      <c r="DM1258" s="129"/>
      <c r="DN1258" s="129"/>
      <c r="DO1258" s="130"/>
      <c r="DP1258" s="131"/>
      <c r="DQ1258" s="129"/>
      <c r="DR1258" s="129"/>
      <c r="DS1258" s="130"/>
      <c r="DT1258" s="131"/>
      <c r="DU1258" s="129"/>
      <c r="DV1258" s="129"/>
      <c r="DW1258" s="130"/>
      <c r="DX1258" s="131"/>
      <c r="DY1258" s="129"/>
      <c r="DZ1258" s="129"/>
      <c r="EA1258" s="130"/>
      <c r="EB1258" s="131"/>
      <c r="EC1258" s="129"/>
      <c r="ED1258" s="129"/>
      <c r="EE1258" s="130"/>
      <c r="EF1258" s="131"/>
      <c r="EG1258" s="129"/>
      <c r="EH1258" s="129"/>
      <c r="EI1258" s="130"/>
      <c r="EJ1258" s="131"/>
      <c r="EK1258" s="129"/>
      <c r="EL1258" s="129"/>
      <c r="EM1258" s="130"/>
      <c r="EN1258" s="131"/>
      <c r="EO1258" s="129"/>
      <c r="EP1258" s="129"/>
      <c r="EQ1258" s="130"/>
      <c r="ER1258" s="131"/>
      <c r="ES1258" s="129"/>
      <c r="ET1258" s="129"/>
      <c r="EU1258" s="130"/>
      <c r="EV1258" s="131"/>
      <c r="EW1258" s="129"/>
      <c r="EX1258" s="129"/>
      <c r="EY1258" s="130"/>
      <c r="EZ1258" s="131"/>
      <c r="FA1258" s="129"/>
      <c r="FB1258" s="129"/>
      <c r="FC1258" s="130"/>
      <c r="FD1258" s="131"/>
      <c r="FE1258" s="129"/>
      <c r="FF1258" s="129"/>
      <c r="FG1258" s="130"/>
      <c r="FH1258" s="131"/>
      <c r="FI1258" s="129"/>
      <c r="FJ1258" s="129"/>
      <c r="FK1258" s="130"/>
      <c r="FL1258" s="131"/>
      <c r="FM1258" s="129"/>
      <c r="FN1258" s="129"/>
      <c r="FO1258" s="130"/>
      <c r="FP1258" s="131"/>
      <c r="FQ1258" s="129"/>
      <c r="FR1258" s="129"/>
      <c r="FS1258" s="130"/>
      <c r="FT1258" s="131"/>
      <c r="FU1258" s="129"/>
      <c r="FV1258" s="129"/>
      <c r="FW1258" s="130"/>
      <c r="FX1258" s="131"/>
      <c r="FY1258" s="129"/>
      <c r="FZ1258" s="129"/>
      <c r="GA1258" s="130"/>
      <c r="GB1258" s="131"/>
      <c r="GC1258" s="129"/>
      <c r="GD1258" s="129"/>
      <c r="GE1258" s="130"/>
      <c r="GF1258" s="131"/>
      <c r="GG1258" s="129"/>
      <c r="GH1258" s="129"/>
      <c r="GI1258" s="130"/>
      <c r="GJ1258" s="131"/>
      <c r="GK1258" s="129"/>
      <c r="GL1258" s="129"/>
      <c r="GM1258" s="130"/>
      <c r="GN1258" s="131"/>
      <c r="GO1258" s="129"/>
      <c r="GP1258" s="129"/>
      <c r="GQ1258" s="130"/>
    </row>
    <row r="1259" spans="1:199" ht="15.75" x14ac:dyDescent="0.25">
      <c r="A1259">
        <f t="shared" si="750"/>
        <v>1</v>
      </c>
      <c r="B1259">
        <f t="shared" si="751"/>
        <v>1900</v>
      </c>
      <c r="D1259" s="129"/>
      <c r="E1259" s="129"/>
      <c r="F1259" s="129"/>
      <c r="G1259" s="130"/>
      <c r="H1259" s="131"/>
      <c r="I1259" s="129"/>
      <c r="J1259" s="129"/>
      <c r="K1259" s="130"/>
      <c r="L1259" s="131"/>
      <c r="M1259" s="129"/>
      <c r="N1259" s="129"/>
      <c r="O1259" s="130"/>
      <c r="P1259" s="131"/>
      <c r="Q1259" s="129"/>
      <c r="R1259" s="129"/>
      <c r="S1259" s="130"/>
      <c r="T1259" s="131"/>
      <c r="U1259" s="129"/>
      <c r="V1259" s="129"/>
      <c r="W1259" s="130"/>
      <c r="X1259" s="131"/>
      <c r="Y1259" s="129"/>
      <c r="Z1259" s="129"/>
      <c r="AA1259" s="130"/>
      <c r="AB1259" s="131"/>
      <c r="AC1259" s="129"/>
      <c r="AD1259" s="129"/>
      <c r="AE1259" s="130"/>
      <c r="AF1259" s="131"/>
      <c r="AG1259" s="129"/>
      <c r="AH1259" s="129"/>
      <c r="AI1259" s="130"/>
      <c r="AJ1259" s="131"/>
      <c r="AK1259" s="129"/>
      <c r="AL1259" s="129"/>
      <c r="AM1259" s="130"/>
      <c r="AN1259" s="131"/>
      <c r="AO1259" s="129"/>
      <c r="AP1259" s="129"/>
      <c r="AQ1259" s="130"/>
      <c r="AR1259" s="131"/>
      <c r="AS1259" s="129"/>
      <c r="AT1259" s="129"/>
      <c r="AU1259" s="130"/>
      <c r="AV1259" s="131"/>
      <c r="AW1259" s="129"/>
      <c r="AX1259" s="129"/>
      <c r="AY1259" s="130"/>
      <c r="AZ1259" s="131"/>
      <c r="BA1259" s="129"/>
      <c r="BB1259" s="129"/>
      <c r="BC1259" s="130"/>
      <c r="BD1259" s="131"/>
      <c r="BE1259" s="129"/>
      <c r="BF1259" s="129"/>
      <c r="BG1259" s="130"/>
      <c r="BH1259" s="131"/>
      <c r="BI1259" s="129"/>
      <c r="BJ1259" s="129"/>
      <c r="BK1259" s="130"/>
      <c r="BL1259" s="131"/>
      <c r="BM1259" s="129"/>
      <c r="BN1259" s="129"/>
      <c r="BO1259" s="130"/>
      <c r="BP1259" s="131"/>
      <c r="BQ1259" s="129"/>
      <c r="BR1259" s="129"/>
      <c r="BS1259" s="130"/>
      <c r="BT1259" s="131"/>
      <c r="BU1259" s="129"/>
      <c r="BV1259" s="129"/>
      <c r="BW1259" s="130"/>
      <c r="BX1259" s="131"/>
      <c r="BY1259" s="129"/>
      <c r="BZ1259" s="129"/>
      <c r="CA1259" s="130"/>
      <c r="CB1259" s="131"/>
      <c r="CC1259" s="129"/>
      <c r="CD1259" s="129"/>
      <c r="CE1259" s="130"/>
      <c r="CF1259" s="131"/>
      <c r="CG1259" s="129"/>
      <c r="CH1259" s="129"/>
      <c r="CI1259" s="130"/>
      <c r="CJ1259" s="131"/>
      <c r="CK1259" s="129"/>
      <c r="CL1259" s="129"/>
      <c r="CM1259" s="130"/>
      <c r="CN1259" s="131"/>
      <c r="CO1259" s="129"/>
      <c r="CP1259" s="129"/>
      <c r="CQ1259" s="130"/>
      <c r="CR1259" s="131"/>
      <c r="CS1259" s="129"/>
      <c r="CT1259" s="129"/>
      <c r="CU1259" s="130"/>
      <c r="CV1259" s="131"/>
      <c r="CW1259" s="129"/>
      <c r="CX1259" s="129"/>
      <c r="CY1259" s="130"/>
      <c r="CZ1259" s="131"/>
      <c r="DA1259" s="129"/>
      <c r="DB1259" s="129"/>
      <c r="DC1259" s="130"/>
      <c r="DD1259" s="131"/>
      <c r="DE1259" s="129"/>
      <c r="DF1259" s="129"/>
      <c r="DG1259" s="130"/>
      <c r="DH1259" s="131"/>
      <c r="DI1259" s="129"/>
      <c r="DJ1259" s="129"/>
      <c r="DK1259" s="130"/>
      <c r="DL1259" s="131"/>
      <c r="DM1259" s="129"/>
      <c r="DN1259" s="129"/>
      <c r="DO1259" s="130"/>
      <c r="DP1259" s="131"/>
      <c r="DQ1259" s="129"/>
      <c r="DR1259" s="129"/>
      <c r="DS1259" s="130"/>
      <c r="DT1259" s="131"/>
      <c r="DU1259" s="129"/>
      <c r="DV1259" s="129"/>
      <c r="DW1259" s="130"/>
      <c r="DX1259" s="131"/>
      <c r="DY1259" s="129"/>
      <c r="DZ1259" s="129"/>
      <c r="EA1259" s="130"/>
      <c r="EB1259" s="131"/>
      <c r="EC1259" s="129"/>
      <c r="ED1259" s="129"/>
      <c r="EE1259" s="130"/>
      <c r="EF1259" s="131"/>
      <c r="EG1259" s="129"/>
      <c r="EH1259" s="129"/>
      <c r="EI1259" s="130"/>
      <c r="EJ1259" s="131"/>
      <c r="EK1259" s="129"/>
      <c r="EL1259" s="129"/>
      <c r="EM1259" s="130"/>
      <c r="EN1259" s="131"/>
      <c r="EO1259" s="129"/>
      <c r="EP1259" s="129"/>
      <c r="EQ1259" s="130"/>
      <c r="ER1259" s="131"/>
      <c r="ES1259" s="129"/>
      <c r="ET1259" s="129"/>
      <c r="EU1259" s="130"/>
      <c r="EV1259" s="131"/>
      <c r="EW1259" s="129"/>
      <c r="EX1259" s="129"/>
      <c r="EY1259" s="130"/>
      <c r="EZ1259" s="131"/>
      <c r="FA1259" s="129"/>
      <c r="FB1259" s="129"/>
      <c r="FC1259" s="130"/>
      <c r="FD1259" s="131"/>
      <c r="FE1259" s="129"/>
      <c r="FF1259" s="129"/>
      <c r="FG1259" s="130"/>
      <c r="FH1259" s="131"/>
      <c r="FI1259" s="129"/>
      <c r="FJ1259" s="129"/>
      <c r="FK1259" s="130"/>
      <c r="FL1259" s="131"/>
      <c r="FM1259" s="129"/>
      <c r="FN1259" s="129"/>
      <c r="FO1259" s="130"/>
      <c r="FP1259" s="131"/>
      <c r="FQ1259" s="129"/>
      <c r="FR1259" s="129"/>
      <c r="FS1259" s="130"/>
      <c r="FT1259" s="131"/>
      <c r="FU1259" s="129"/>
      <c r="FV1259" s="129"/>
      <c r="FW1259" s="130"/>
      <c r="FX1259" s="131"/>
      <c r="FY1259" s="129"/>
      <c r="FZ1259" s="129"/>
      <c r="GA1259" s="130"/>
      <c r="GB1259" s="131"/>
      <c r="GC1259" s="129"/>
      <c r="GD1259" s="129"/>
      <c r="GE1259" s="130"/>
      <c r="GF1259" s="131"/>
      <c r="GG1259" s="129"/>
      <c r="GH1259" s="129"/>
      <c r="GI1259" s="130"/>
      <c r="GJ1259" s="131"/>
      <c r="GK1259" s="129"/>
      <c r="GL1259" s="129"/>
      <c r="GM1259" s="130"/>
      <c r="GN1259" s="131"/>
      <c r="GO1259" s="129"/>
      <c r="GP1259" s="129"/>
      <c r="GQ1259" s="130"/>
    </row>
    <row r="1260" spans="1:199" ht="15.75" x14ac:dyDescent="0.25">
      <c r="A1260">
        <f t="shared" si="750"/>
        <v>1</v>
      </c>
      <c r="B1260">
        <f t="shared" si="751"/>
        <v>1900</v>
      </c>
      <c r="D1260" s="129"/>
      <c r="E1260" s="129"/>
      <c r="F1260" s="129"/>
      <c r="G1260" s="130"/>
      <c r="H1260" s="131"/>
      <c r="I1260" s="129"/>
      <c r="J1260" s="129"/>
      <c r="K1260" s="130"/>
      <c r="L1260" s="131"/>
      <c r="M1260" s="129"/>
      <c r="N1260" s="129"/>
      <c r="O1260" s="130"/>
      <c r="P1260" s="131"/>
      <c r="Q1260" s="129"/>
      <c r="R1260" s="129"/>
      <c r="S1260" s="130"/>
      <c r="T1260" s="131"/>
      <c r="U1260" s="129"/>
      <c r="V1260" s="129"/>
      <c r="W1260" s="130"/>
      <c r="X1260" s="131"/>
      <c r="Y1260" s="129"/>
      <c r="Z1260" s="129"/>
      <c r="AA1260" s="130"/>
      <c r="AB1260" s="131"/>
      <c r="AC1260" s="129"/>
      <c r="AD1260" s="129"/>
      <c r="AE1260" s="130"/>
      <c r="AF1260" s="131"/>
      <c r="AG1260" s="129"/>
      <c r="AH1260" s="129"/>
      <c r="AI1260" s="130"/>
      <c r="AJ1260" s="131"/>
      <c r="AK1260" s="129"/>
      <c r="AL1260" s="129"/>
      <c r="AM1260" s="130"/>
      <c r="AN1260" s="131"/>
      <c r="AO1260" s="129"/>
      <c r="AP1260" s="129"/>
      <c r="AQ1260" s="130"/>
      <c r="AR1260" s="131"/>
      <c r="AS1260" s="129"/>
      <c r="AT1260" s="129"/>
      <c r="AU1260" s="130"/>
      <c r="AV1260" s="131"/>
      <c r="AW1260" s="129"/>
      <c r="AX1260" s="129"/>
      <c r="AY1260" s="130"/>
      <c r="AZ1260" s="131"/>
      <c r="BA1260" s="129"/>
      <c r="BB1260" s="129"/>
      <c r="BC1260" s="130"/>
      <c r="BD1260" s="131"/>
      <c r="BE1260" s="129"/>
      <c r="BF1260" s="129"/>
      <c r="BG1260" s="130"/>
      <c r="BH1260" s="131"/>
      <c r="BI1260" s="129"/>
      <c r="BJ1260" s="129"/>
      <c r="BK1260" s="130"/>
      <c r="BL1260" s="131"/>
      <c r="BM1260" s="129"/>
      <c r="BN1260" s="129"/>
      <c r="BO1260" s="130"/>
      <c r="BP1260" s="131"/>
      <c r="BQ1260" s="129"/>
      <c r="BR1260" s="129"/>
      <c r="BS1260" s="130"/>
      <c r="BT1260" s="131"/>
      <c r="BU1260" s="129"/>
      <c r="BV1260" s="129"/>
      <c r="BW1260" s="130"/>
      <c r="BX1260" s="131"/>
      <c r="BY1260" s="129"/>
      <c r="BZ1260" s="129"/>
      <c r="CA1260" s="130"/>
      <c r="CB1260" s="131"/>
      <c r="CC1260" s="129"/>
      <c r="CD1260" s="129"/>
      <c r="CE1260" s="130"/>
      <c r="CF1260" s="131"/>
      <c r="CG1260" s="129"/>
      <c r="CH1260" s="129"/>
      <c r="CI1260" s="130"/>
      <c r="CJ1260" s="131"/>
      <c r="CK1260" s="129"/>
      <c r="CL1260" s="129"/>
      <c r="CM1260" s="130"/>
      <c r="CN1260" s="131"/>
      <c r="CO1260" s="129"/>
      <c r="CP1260" s="129"/>
      <c r="CQ1260" s="130"/>
      <c r="CR1260" s="131"/>
      <c r="CS1260" s="129"/>
      <c r="CT1260" s="129"/>
      <c r="CU1260" s="130"/>
      <c r="CV1260" s="131"/>
      <c r="CW1260" s="129"/>
      <c r="CX1260" s="129"/>
      <c r="CY1260" s="130"/>
      <c r="CZ1260" s="131"/>
      <c r="DA1260" s="129"/>
      <c r="DB1260" s="129"/>
      <c r="DC1260" s="130"/>
      <c r="DD1260" s="131"/>
      <c r="DE1260" s="129"/>
      <c r="DF1260" s="129"/>
      <c r="DG1260" s="130"/>
      <c r="DH1260" s="131"/>
      <c r="DI1260" s="129"/>
      <c r="DJ1260" s="129"/>
      <c r="DK1260" s="130"/>
      <c r="DL1260" s="131"/>
      <c r="DM1260" s="129"/>
      <c r="DN1260" s="129"/>
      <c r="DO1260" s="130"/>
      <c r="DP1260" s="131"/>
      <c r="DQ1260" s="129"/>
      <c r="DR1260" s="129"/>
      <c r="DS1260" s="130"/>
      <c r="DT1260" s="131"/>
      <c r="DU1260" s="129"/>
      <c r="DV1260" s="129"/>
      <c r="DW1260" s="130"/>
      <c r="DX1260" s="131"/>
      <c r="DY1260" s="129"/>
      <c r="DZ1260" s="129"/>
      <c r="EA1260" s="130"/>
      <c r="EB1260" s="131"/>
      <c r="EC1260" s="129"/>
      <c r="ED1260" s="129"/>
      <c r="EE1260" s="130"/>
      <c r="EF1260" s="131"/>
      <c r="EG1260" s="129"/>
      <c r="EH1260" s="129"/>
      <c r="EI1260" s="130"/>
      <c r="EJ1260" s="131"/>
      <c r="EK1260" s="129"/>
      <c r="EL1260" s="129"/>
      <c r="EM1260" s="130"/>
      <c r="EN1260" s="131"/>
      <c r="EO1260" s="129"/>
      <c r="EP1260" s="129"/>
      <c r="EQ1260" s="130"/>
      <c r="ER1260" s="131"/>
      <c r="ES1260" s="129"/>
      <c r="ET1260" s="129"/>
      <c r="EU1260" s="130"/>
      <c r="EV1260" s="131"/>
      <c r="EW1260" s="129"/>
      <c r="EX1260" s="129"/>
      <c r="EY1260" s="130"/>
      <c r="EZ1260" s="131"/>
      <c r="FA1260" s="129"/>
      <c r="FB1260" s="129"/>
      <c r="FC1260" s="130"/>
      <c r="FD1260" s="131"/>
      <c r="FE1260" s="129"/>
      <c r="FF1260" s="129"/>
      <c r="FG1260" s="130"/>
      <c r="FH1260" s="131"/>
      <c r="FI1260" s="129"/>
      <c r="FJ1260" s="129"/>
      <c r="FK1260" s="130"/>
      <c r="FL1260" s="131"/>
      <c r="FM1260" s="129"/>
      <c r="FN1260" s="129"/>
      <c r="FO1260" s="130"/>
      <c r="FP1260" s="131"/>
      <c r="FQ1260" s="129"/>
      <c r="FR1260" s="129"/>
      <c r="FS1260" s="130"/>
      <c r="FT1260" s="131"/>
      <c r="FU1260" s="129"/>
      <c r="FV1260" s="129"/>
      <c r="FW1260" s="130"/>
      <c r="FX1260" s="131"/>
      <c r="FY1260" s="129"/>
      <c r="FZ1260" s="129"/>
      <c r="GA1260" s="130"/>
      <c r="GB1260" s="131"/>
      <c r="GC1260" s="129"/>
      <c r="GD1260" s="129"/>
      <c r="GE1260" s="130"/>
      <c r="GF1260" s="131"/>
      <c r="GG1260" s="129"/>
      <c r="GH1260" s="129"/>
      <c r="GI1260" s="130"/>
      <c r="GJ1260" s="131"/>
      <c r="GK1260" s="129"/>
      <c r="GL1260" s="129"/>
      <c r="GM1260" s="130"/>
      <c r="GN1260" s="131"/>
      <c r="GO1260" s="129"/>
      <c r="GP1260" s="129"/>
      <c r="GQ1260" s="130"/>
    </row>
    <row r="1261" spans="1:199" ht="15.75" x14ac:dyDescent="0.25">
      <c r="A1261">
        <f t="shared" si="750"/>
        <v>1</v>
      </c>
      <c r="B1261">
        <f t="shared" si="751"/>
        <v>1900</v>
      </c>
      <c r="D1261" s="129"/>
      <c r="E1261" s="129"/>
      <c r="F1261" s="129"/>
      <c r="G1261" s="130"/>
      <c r="H1261" s="131"/>
      <c r="I1261" s="129"/>
      <c r="J1261" s="129"/>
      <c r="K1261" s="130"/>
      <c r="L1261" s="131"/>
      <c r="M1261" s="129"/>
      <c r="N1261" s="129"/>
      <c r="O1261" s="130"/>
      <c r="P1261" s="131"/>
      <c r="Q1261" s="129"/>
      <c r="R1261" s="129"/>
      <c r="S1261" s="130"/>
      <c r="T1261" s="131"/>
      <c r="U1261" s="129"/>
      <c r="V1261" s="129"/>
      <c r="W1261" s="130"/>
      <c r="X1261" s="131"/>
      <c r="Y1261" s="129"/>
      <c r="Z1261" s="129"/>
      <c r="AA1261" s="130"/>
      <c r="AB1261" s="131"/>
      <c r="AC1261" s="129"/>
      <c r="AD1261" s="129"/>
      <c r="AE1261" s="130"/>
      <c r="AF1261" s="131"/>
      <c r="AG1261" s="129"/>
      <c r="AH1261" s="129"/>
      <c r="AI1261" s="130"/>
      <c r="AJ1261" s="131"/>
      <c r="AK1261" s="129"/>
      <c r="AL1261" s="129"/>
      <c r="AM1261" s="130"/>
      <c r="AN1261" s="131"/>
      <c r="AO1261" s="129"/>
      <c r="AP1261" s="129"/>
      <c r="AQ1261" s="130"/>
      <c r="AR1261" s="131"/>
      <c r="AS1261" s="129"/>
      <c r="AT1261" s="129"/>
      <c r="AU1261" s="130"/>
      <c r="AV1261" s="131"/>
      <c r="AW1261" s="129"/>
      <c r="AX1261" s="129"/>
      <c r="AY1261" s="130"/>
      <c r="AZ1261" s="131"/>
      <c r="BA1261" s="129"/>
      <c r="BB1261" s="129"/>
      <c r="BC1261" s="130"/>
      <c r="BD1261" s="131"/>
      <c r="BE1261" s="129"/>
      <c r="BF1261" s="129"/>
      <c r="BG1261" s="130"/>
      <c r="BH1261" s="131"/>
      <c r="BI1261" s="129"/>
      <c r="BJ1261" s="129"/>
      <c r="BK1261" s="130"/>
      <c r="BL1261" s="131"/>
      <c r="BM1261" s="129"/>
      <c r="BN1261" s="129"/>
      <c r="BO1261" s="130"/>
      <c r="BP1261" s="131"/>
      <c r="BQ1261" s="129"/>
      <c r="BR1261" s="129"/>
      <c r="BS1261" s="130"/>
      <c r="BT1261" s="131"/>
      <c r="BU1261" s="129"/>
      <c r="BV1261" s="129"/>
      <c r="BW1261" s="130"/>
      <c r="BX1261" s="131"/>
      <c r="BY1261" s="129"/>
      <c r="BZ1261" s="129"/>
      <c r="CA1261" s="130"/>
      <c r="CB1261" s="131"/>
      <c r="CC1261" s="129"/>
      <c r="CD1261" s="129"/>
      <c r="CE1261" s="130"/>
      <c r="CF1261" s="131"/>
      <c r="CG1261" s="129"/>
      <c r="CH1261" s="129"/>
      <c r="CI1261" s="130"/>
      <c r="CJ1261" s="131"/>
      <c r="CK1261" s="129"/>
      <c r="CL1261" s="129"/>
      <c r="CM1261" s="130"/>
      <c r="CN1261" s="131"/>
      <c r="CO1261" s="129"/>
      <c r="CP1261" s="129"/>
      <c r="CQ1261" s="130"/>
      <c r="CR1261" s="131"/>
      <c r="CS1261" s="129"/>
      <c r="CT1261" s="129"/>
      <c r="CU1261" s="130"/>
      <c r="CV1261" s="131"/>
      <c r="CW1261" s="129"/>
      <c r="CX1261" s="129"/>
      <c r="CY1261" s="130"/>
      <c r="CZ1261" s="131"/>
      <c r="DA1261" s="129"/>
      <c r="DB1261" s="129"/>
      <c r="DC1261" s="130"/>
      <c r="DD1261" s="131"/>
      <c r="DE1261" s="129"/>
      <c r="DF1261" s="129"/>
      <c r="DG1261" s="130"/>
      <c r="DH1261" s="131"/>
      <c r="DI1261" s="129"/>
      <c r="DJ1261" s="129"/>
      <c r="DK1261" s="130"/>
      <c r="DL1261" s="131"/>
      <c r="DM1261" s="129"/>
      <c r="DN1261" s="129"/>
      <c r="DO1261" s="130"/>
      <c r="DP1261" s="131"/>
      <c r="DQ1261" s="129"/>
      <c r="DR1261" s="129"/>
      <c r="DS1261" s="130"/>
      <c r="DT1261" s="131"/>
      <c r="DU1261" s="129"/>
      <c r="DV1261" s="129"/>
      <c r="DW1261" s="130"/>
      <c r="DX1261" s="131"/>
      <c r="DY1261" s="129"/>
      <c r="DZ1261" s="129"/>
      <c r="EA1261" s="130"/>
      <c r="EB1261" s="131"/>
      <c r="EC1261" s="129"/>
      <c r="ED1261" s="129"/>
      <c r="EE1261" s="130"/>
      <c r="EF1261" s="131"/>
      <c r="EG1261" s="129"/>
      <c r="EH1261" s="129"/>
      <c r="EI1261" s="130"/>
      <c r="EJ1261" s="131"/>
      <c r="EK1261" s="129"/>
      <c r="EL1261" s="129"/>
      <c r="EM1261" s="130"/>
      <c r="EN1261" s="131"/>
      <c r="EO1261" s="129"/>
      <c r="EP1261" s="129"/>
      <c r="EQ1261" s="130"/>
      <c r="ER1261" s="131"/>
      <c r="ES1261" s="129"/>
      <c r="ET1261" s="129"/>
      <c r="EU1261" s="130"/>
      <c r="EV1261" s="131"/>
      <c r="EW1261" s="129"/>
      <c r="EX1261" s="129"/>
      <c r="EY1261" s="130"/>
      <c r="EZ1261" s="131"/>
      <c r="FA1261" s="129"/>
      <c r="FB1261" s="129"/>
      <c r="FC1261" s="130"/>
      <c r="FD1261" s="131"/>
      <c r="FE1261" s="129"/>
      <c r="FF1261" s="129"/>
      <c r="FG1261" s="130"/>
      <c r="FH1261" s="131"/>
      <c r="FI1261" s="129"/>
      <c r="FJ1261" s="129"/>
      <c r="FK1261" s="130"/>
      <c r="FL1261" s="131"/>
      <c r="FM1261" s="129"/>
      <c r="FN1261" s="129"/>
      <c r="FO1261" s="130"/>
      <c r="FP1261" s="131"/>
      <c r="FQ1261" s="129"/>
      <c r="FR1261" s="129"/>
      <c r="FS1261" s="130"/>
      <c r="FT1261" s="131"/>
      <c r="FU1261" s="129"/>
      <c r="FV1261" s="129"/>
      <c r="FW1261" s="130"/>
      <c r="FX1261" s="131"/>
      <c r="FY1261" s="129"/>
      <c r="FZ1261" s="129"/>
      <c r="GA1261" s="130"/>
      <c r="GB1261" s="131"/>
      <c r="GC1261" s="129"/>
      <c r="GD1261" s="129"/>
      <c r="GE1261" s="130"/>
      <c r="GF1261" s="131"/>
      <c r="GG1261" s="129"/>
      <c r="GH1261" s="129"/>
      <c r="GI1261" s="130"/>
      <c r="GJ1261" s="131"/>
      <c r="GK1261" s="129"/>
      <c r="GL1261" s="129"/>
      <c r="GM1261" s="130"/>
      <c r="GN1261" s="131"/>
      <c r="GO1261" s="129"/>
      <c r="GP1261" s="129"/>
      <c r="GQ1261" s="130"/>
    </row>
    <row r="1262" spans="1:199" ht="15.75" x14ac:dyDescent="0.25">
      <c r="A1262">
        <f t="shared" si="750"/>
        <v>1</v>
      </c>
      <c r="B1262">
        <f t="shared" si="751"/>
        <v>1900</v>
      </c>
      <c r="D1262" s="129"/>
      <c r="E1262" s="129"/>
      <c r="F1262" s="129"/>
      <c r="G1262" s="130"/>
      <c r="H1262" s="131"/>
      <c r="I1262" s="129"/>
      <c r="J1262" s="129"/>
      <c r="K1262" s="130"/>
      <c r="L1262" s="131"/>
      <c r="M1262" s="129"/>
      <c r="N1262" s="129"/>
      <c r="O1262" s="130"/>
      <c r="P1262" s="131"/>
      <c r="Q1262" s="129"/>
      <c r="R1262" s="129"/>
      <c r="S1262" s="130"/>
      <c r="T1262" s="131"/>
      <c r="U1262" s="129"/>
      <c r="V1262" s="129"/>
      <c r="W1262" s="130"/>
      <c r="X1262" s="131"/>
      <c r="Y1262" s="129"/>
      <c r="Z1262" s="129"/>
      <c r="AA1262" s="130"/>
      <c r="AB1262" s="131"/>
      <c r="AC1262" s="129"/>
      <c r="AD1262" s="129"/>
      <c r="AE1262" s="130"/>
      <c r="AF1262" s="131"/>
      <c r="AG1262" s="129"/>
      <c r="AH1262" s="129"/>
      <c r="AI1262" s="130"/>
      <c r="AJ1262" s="131"/>
      <c r="AK1262" s="129"/>
      <c r="AL1262" s="129"/>
      <c r="AM1262" s="130"/>
      <c r="AN1262" s="131"/>
      <c r="AO1262" s="129"/>
      <c r="AP1262" s="129"/>
      <c r="AQ1262" s="130"/>
      <c r="AR1262" s="131"/>
      <c r="AS1262" s="129"/>
      <c r="AT1262" s="129"/>
      <c r="AU1262" s="130"/>
      <c r="AV1262" s="131"/>
      <c r="AW1262" s="129"/>
      <c r="AX1262" s="129"/>
      <c r="AY1262" s="130"/>
      <c r="AZ1262" s="131"/>
      <c r="BA1262" s="129"/>
      <c r="BB1262" s="129"/>
      <c r="BC1262" s="130"/>
      <c r="BD1262" s="131"/>
      <c r="BE1262" s="129"/>
      <c r="BF1262" s="129"/>
      <c r="BG1262" s="130"/>
      <c r="BH1262" s="131"/>
      <c r="BI1262" s="129"/>
      <c r="BJ1262" s="129"/>
      <c r="BK1262" s="130"/>
      <c r="BL1262" s="131"/>
      <c r="BM1262" s="129"/>
      <c r="BN1262" s="129"/>
      <c r="BO1262" s="130"/>
      <c r="BP1262" s="131"/>
      <c r="BQ1262" s="129"/>
      <c r="BR1262" s="129"/>
      <c r="BS1262" s="130"/>
      <c r="BT1262" s="131"/>
      <c r="BU1262" s="129"/>
      <c r="BV1262" s="129"/>
      <c r="BW1262" s="130"/>
      <c r="BX1262" s="131"/>
      <c r="BY1262" s="129"/>
      <c r="BZ1262" s="129"/>
      <c r="CA1262" s="130"/>
      <c r="CB1262" s="131"/>
      <c r="CC1262" s="129"/>
      <c r="CD1262" s="129"/>
      <c r="CE1262" s="130"/>
      <c r="CF1262" s="131"/>
      <c r="CG1262" s="129"/>
      <c r="CH1262" s="129"/>
      <c r="CI1262" s="130"/>
      <c r="CJ1262" s="131"/>
      <c r="CK1262" s="129"/>
      <c r="CL1262" s="129"/>
      <c r="CM1262" s="130"/>
      <c r="CN1262" s="131"/>
      <c r="CO1262" s="129"/>
      <c r="CP1262" s="129"/>
      <c r="CQ1262" s="130"/>
      <c r="CR1262" s="131"/>
      <c r="CS1262" s="129"/>
      <c r="CT1262" s="129"/>
      <c r="CU1262" s="130"/>
      <c r="CV1262" s="131"/>
      <c r="CW1262" s="129"/>
      <c r="CX1262" s="129"/>
      <c r="CY1262" s="130"/>
      <c r="CZ1262" s="131"/>
      <c r="DA1262" s="129"/>
      <c r="DB1262" s="129"/>
      <c r="DC1262" s="130"/>
      <c r="DD1262" s="131"/>
      <c r="DE1262" s="129"/>
      <c r="DF1262" s="129"/>
      <c r="DG1262" s="130"/>
      <c r="DH1262" s="131"/>
      <c r="DI1262" s="129"/>
      <c r="DJ1262" s="129"/>
      <c r="DK1262" s="130"/>
      <c r="DL1262" s="131"/>
      <c r="DM1262" s="129"/>
      <c r="DN1262" s="129"/>
      <c r="DO1262" s="130"/>
      <c r="DP1262" s="131"/>
      <c r="DQ1262" s="129"/>
      <c r="DR1262" s="129"/>
      <c r="DS1262" s="130"/>
      <c r="DT1262" s="131"/>
      <c r="DU1262" s="129"/>
      <c r="DV1262" s="129"/>
      <c r="DW1262" s="130"/>
      <c r="DX1262" s="131"/>
      <c r="DY1262" s="129"/>
      <c r="DZ1262" s="129"/>
      <c r="EA1262" s="130"/>
      <c r="EB1262" s="131"/>
      <c r="EC1262" s="129"/>
      <c r="ED1262" s="129"/>
      <c r="EE1262" s="130"/>
      <c r="EF1262" s="131"/>
      <c r="EG1262" s="129"/>
      <c r="EH1262" s="129"/>
      <c r="EI1262" s="130"/>
      <c r="EJ1262" s="131"/>
      <c r="EK1262" s="129"/>
      <c r="EL1262" s="129"/>
      <c r="EM1262" s="130"/>
      <c r="EN1262" s="131"/>
      <c r="EO1262" s="129"/>
      <c r="EP1262" s="129"/>
      <c r="EQ1262" s="130"/>
      <c r="ER1262" s="131"/>
      <c r="ES1262" s="129"/>
      <c r="ET1262" s="129"/>
      <c r="EU1262" s="130"/>
      <c r="EV1262" s="131"/>
      <c r="EW1262" s="129"/>
      <c r="EX1262" s="129"/>
      <c r="EY1262" s="130"/>
      <c r="EZ1262" s="131"/>
      <c r="FA1262" s="129"/>
      <c r="FB1262" s="129"/>
      <c r="FC1262" s="130"/>
      <c r="FD1262" s="131"/>
      <c r="FE1262" s="129"/>
      <c r="FF1262" s="129"/>
      <c r="FG1262" s="130"/>
      <c r="FH1262" s="131"/>
      <c r="FI1262" s="129"/>
      <c r="FJ1262" s="129"/>
      <c r="FK1262" s="130"/>
      <c r="FL1262" s="131"/>
      <c r="FM1262" s="129"/>
      <c r="FN1262" s="129"/>
      <c r="FO1262" s="130"/>
      <c r="FP1262" s="131"/>
      <c r="FQ1262" s="129"/>
      <c r="FR1262" s="129"/>
      <c r="FS1262" s="130"/>
      <c r="FT1262" s="131"/>
      <c r="FU1262" s="129"/>
      <c r="FV1262" s="129"/>
      <c r="FW1262" s="130"/>
      <c r="FX1262" s="131"/>
      <c r="FY1262" s="129"/>
      <c r="FZ1262" s="129"/>
      <c r="GA1262" s="130"/>
      <c r="GB1262" s="131"/>
      <c r="GC1262" s="129"/>
      <c r="GD1262" s="129"/>
      <c r="GE1262" s="130"/>
      <c r="GF1262" s="131"/>
      <c r="GG1262" s="129"/>
      <c r="GH1262" s="129"/>
      <c r="GI1262" s="130"/>
      <c r="GJ1262" s="131"/>
      <c r="GK1262" s="129"/>
      <c r="GL1262" s="129"/>
      <c r="GM1262" s="130"/>
      <c r="GN1262" s="131"/>
      <c r="GO1262" s="129"/>
      <c r="GP1262" s="129"/>
      <c r="GQ1262" s="130"/>
    </row>
    <row r="1263" spans="1:199" ht="15.75" x14ac:dyDescent="0.25">
      <c r="A1263">
        <f t="shared" si="750"/>
        <v>1</v>
      </c>
      <c r="B1263">
        <f t="shared" si="751"/>
        <v>1900</v>
      </c>
      <c r="D1263" s="129"/>
      <c r="E1263" s="129"/>
      <c r="F1263" s="129"/>
      <c r="G1263" s="130"/>
      <c r="H1263" s="131"/>
      <c r="I1263" s="129"/>
      <c r="J1263" s="129"/>
      <c r="K1263" s="130"/>
      <c r="L1263" s="131"/>
      <c r="M1263" s="129"/>
      <c r="N1263" s="129"/>
      <c r="O1263" s="130"/>
      <c r="P1263" s="131"/>
      <c r="Q1263" s="129"/>
      <c r="R1263" s="129"/>
      <c r="S1263" s="130"/>
      <c r="T1263" s="131"/>
      <c r="U1263" s="129"/>
      <c r="V1263" s="129"/>
      <c r="W1263" s="130"/>
      <c r="X1263" s="131"/>
      <c r="Y1263" s="129"/>
      <c r="Z1263" s="129"/>
      <c r="AA1263" s="130"/>
      <c r="AB1263" s="131"/>
      <c r="AC1263" s="129"/>
      <c r="AD1263" s="129"/>
      <c r="AE1263" s="130"/>
      <c r="AF1263" s="131"/>
      <c r="AG1263" s="129"/>
      <c r="AH1263" s="129"/>
      <c r="AI1263" s="130"/>
      <c r="AJ1263" s="131"/>
      <c r="AK1263" s="129"/>
      <c r="AL1263" s="129"/>
      <c r="AM1263" s="130"/>
      <c r="AN1263" s="131"/>
      <c r="AO1263" s="129"/>
      <c r="AP1263" s="129"/>
      <c r="AQ1263" s="130"/>
      <c r="AR1263" s="131"/>
      <c r="AS1263" s="129"/>
      <c r="AT1263" s="129"/>
      <c r="AU1263" s="130"/>
      <c r="AV1263" s="131"/>
      <c r="AW1263" s="129"/>
      <c r="AX1263" s="129"/>
      <c r="AY1263" s="130"/>
      <c r="AZ1263" s="131"/>
      <c r="BA1263" s="129"/>
      <c r="BB1263" s="129"/>
      <c r="BC1263" s="130"/>
      <c r="BD1263" s="131"/>
      <c r="BE1263" s="129"/>
      <c r="BF1263" s="129"/>
      <c r="BG1263" s="130"/>
      <c r="BH1263" s="131"/>
      <c r="BI1263" s="129"/>
      <c r="BJ1263" s="129"/>
      <c r="BK1263" s="130"/>
      <c r="BL1263" s="131"/>
      <c r="BM1263" s="129"/>
      <c r="BN1263" s="129"/>
      <c r="BO1263" s="130"/>
      <c r="BP1263" s="131"/>
      <c r="BQ1263" s="129"/>
      <c r="BR1263" s="129"/>
      <c r="BS1263" s="130"/>
      <c r="BT1263" s="131"/>
      <c r="BU1263" s="129"/>
      <c r="BV1263" s="129"/>
      <c r="BW1263" s="130"/>
      <c r="BX1263" s="131"/>
      <c r="BY1263" s="129"/>
      <c r="BZ1263" s="129"/>
      <c r="CA1263" s="130"/>
      <c r="CB1263" s="131"/>
      <c r="CC1263" s="129"/>
      <c r="CD1263" s="129"/>
      <c r="CE1263" s="130"/>
      <c r="CF1263" s="131"/>
      <c r="CG1263" s="129"/>
      <c r="CH1263" s="129"/>
      <c r="CI1263" s="130"/>
      <c r="CJ1263" s="131"/>
      <c r="CK1263" s="129"/>
      <c r="CL1263" s="129"/>
      <c r="CM1263" s="130"/>
      <c r="CN1263" s="131"/>
      <c r="CO1263" s="129"/>
      <c r="CP1263" s="129"/>
      <c r="CQ1263" s="130"/>
      <c r="CR1263" s="131"/>
      <c r="CS1263" s="129"/>
      <c r="CT1263" s="129"/>
      <c r="CU1263" s="130"/>
      <c r="CV1263" s="131"/>
      <c r="CW1263" s="129"/>
      <c r="CX1263" s="129"/>
      <c r="CY1263" s="130"/>
      <c r="CZ1263" s="131"/>
      <c r="DA1263" s="129"/>
      <c r="DB1263" s="129"/>
      <c r="DC1263" s="130"/>
      <c r="DD1263" s="131"/>
      <c r="DE1263" s="129"/>
      <c r="DF1263" s="129"/>
      <c r="DG1263" s="130"/>
      <c r="DH1263" s="131"/>
      <c r="DI1263" s="129"/>
      <c r="DJ1263" s="129"/>
      <c r="DK1263" s="130"/>
      <c r="DL1263" s="131"/>
      <c r="DM1263" s="129"/>
      <c r="DN1263" s="129"/>
      <c r="DO1263" s="130"/>
      <c r="DP1263" s="131"/>
      <c r="DQ1263" s="129"/>
      <c r="DR1263" s="129"/>
      <c r="DS1263" s="130"/>
      <c r="DT1263" s="131"/>
      <c r="DU1263" s="129"/>
      <c r="DV1263" s="129"/>
      <c r="DW1263" s="130"/>
      <c r="DX1263" s="131"/>
      <c r="DY1263" s="129"/>
      <c r="DZ1263" s="129"/>
      <c r="EA1263" s="130"/>
      <c r="EB1263" s="131"/>
      <c r="EC1263" s="129"/>
      <c r="ED1263" s="129"/>
      <c r="EE1263" s="130"/>
      <c r="EF1263" s="131"/>
      <c r="EG1263" s="129"/>
      <c r="EH1263" s="129"/>
      <c r="EI1263" s="130"/>
      <c r="EJ1263" s="131"/>
      <c r="EK1263" s="129"/>
      <c r="EL1263" s="129"/>
      <c r="EM1263" s="130"/>
      <c r="EN1263" s="131"/>
      <c r="EO1263" s="129"/>
      <c r="EP1263" s="129"/>
      <c r="EQ1263" s="130"/>
      <c r="ER1263" s="131"/>
      <c r="ES1263" s="129"/>
      <c r="ET1263" s="129"/>
      <c r="EU1263" s="130"/>
      <c r="EV1263" s="131"/>
      <c r="EW1263" s="129"/>
      <c r="EX1263" s="129"/>
      <c r="EY1263" s="130"/>
      <c r="EZ1263" s="131"/>
      <c r="FA1263" s="129"/>
      <c r="FB1263" s="129"/>
      <c r="FC1263" s="130"/>
      <c r="FD1263" s="131"/>
      <c r="FE1263" s="129"/>
      <c r="FF1263" s="129"/>
      <c r="FG1263" s="130"/>
      <c r="FH1263" s="131"/>
      <c r="FI1263" s="129"/>
      <c r="FJ1263" s="129"/>
      <c r="FK1263" s="130"/>
      <c r="FL1263" s="131"/>
      <c r="FM1263" s="129"/>
      <c r="FN1263" s="129"/>
      <c r="FO1263" s="130"/>
      <c r="FP1263" s="131"/>
      <c r="FQ1263" s="129"/>
      <c r="FR1263" s="129"/>
      <c r="FS1263" s="130"/>
      <c r="FT1263" s="131"/>
      <c r="FU1263" s="129"/>
      <c r="FV1263" s="129"/>
      <c r="FW1263" s="130"/>
      <c r="FX1263" s="131"/>
      <c r="FY1263" s="129"/>
      <c r="FZ1263" s="129"/>
      <c r="GA1263" s="130"/>
      <c r="GB1263" s="131"/>
      <c r="GC1263" s="129"/>
      <c r="GD1263" s="129"/>
      <c r="GE1263" s="130"/>
      <c r="GF1263" s="131"/>
      <c r="GG1263" s="129"/>
      <c r="GH1263" s="129"/>
      <c r="GI1263" s="130"/>
      <c r="GJ1263" s="131"/>
      <c r="GK1263" s="129"/>
      <c r="GL1263" s="129"/>
      <c r="GM1263" s="130"/>
      <c r="GN1263" s="131"/>
      <c r="GO1263" s="129"/>
      <c r="GP1263" s="129"/>
      <c r="GQ1263" s="130"/>
    </row>
    <row r="1264" spans="1:199" ht="15.75" x14ac:dyDescent="0.25">
      <c r="A1264">
        <f t="shared" si="750"/>
        <v>1</v>
      </c>
      <c r="B1264">
        <f t="shared" si="751"/>
        <v>1900</v>
      </c>
      <c r="D1264" s="129"/>
      <c r="E1264" s="129"/>
      <c r="F1264" s="129"/>
      <c r="G1264" s="130"/>
      <c r="H1264" s="131"/>
      <c r="I1264" s="129"/>
      <c r="J1264" s="129"/>
      <c r="K1264" s="130"/>
      <c r="L1264" s="131"/>
      <c r="M1264" s="129"/>
      <c r="N1264" s="129"/>
      <c r="O1264" s="130"/>
      <c r="P1264" s="131"/>
      <c r="Q1264" s="129"/>
      <c r="R1264" s="129"/>
      <c r="S1264" s="130"/>
      <c r="T1264" s="131"/>
      <c r="U1264" s="129"/>
      <c r="V1264" s="129"/>
      <c r="W1264" s="130"/>
      <c r="X1264" s="131"/>
      <c r="Y1264" s="129"/>
      <c r="Z1264" s="129"/>
      <c r="AA1264" s="130"/>
      <c r="AB1264" s="131"/>
      <c r="AC1264" s="129"/>
      <c r="AD1264" s="129"/>
      <c r="AE1264" s="130"/>
      <c r="AF1264" s="131"/>
      <c r="AG1264" s="129"/>
      <c r="AH1264" s="129"/>
      <c r="AI1264" s="130"/>
      <c r="AJ1264" s="131"/>
      <c r="AK1264" s="129"/>
      <c r="AL1264" s="129"/>
      <c r="AM1264" s="130"/>
      <c r="AN1264" s="131"/>
      <c r="AO1264" s="129"/>
      <c r="AP1264" s="129"/>
      <c r="AQ1264" s="130"/>
      <c r="AR1264" s="131"/>
      <c r="AS1264" s="129"/>
      <c r="AT1264" s="129"/>
      <c r="AU1264" s="130"/>
      <c r="AV1264" s="131"/>
      <c r="AW1264" s="129"/>
      <c r="AX1264" s="129"/>
      <c r="AY1264" s="130"/>
      <c r="AZ1264" s="131"/>
      <c r="BA1264" s="129"/>
      <c r="BB1264" s="129"/>
      <c r="BC1264" s="130"/>
      <c r="BD1264" s="131"/>
      <c r="BE1264" s="129"/>
      <c r="BF1264" s="129"/>
      <c r="BG1264" s="130"/>
      <c r="BH1264" s="131"/>
      <c r="BI1264" s="129"/>
      <c r="BJ1264" s="129"/>
      <c r="BK1264" s="130"/>
      <c r="BL1264" s="131"/>
      <c r="BM1264" s="129"/>
      <c r="BN1264" s="129"/>
      <c r="BO1264" s="130"/>
      <c r="BP1264" s="131"/>
      <c r="BQ1264" s="129"/>
      <c r="BR1264" s="129"/>
      <c r="BS1264" s="130"/>
      <c r="BT1264" s="131"/>
      <c r="BU1264" s="129"/>
      <c r="BV1264" s="129"/>
      <c r="BW1264" s="130"/>
      <c r="BX1264" s="131"/>
      <c r="BY1264" s="129"/>
      <c r="BZ1264" s="129"/>
      <c r="CA1264" s="130"/>
      <c r="CB1264" s="131"/>
      <c r="CC1264" s="129"/>
      <c r="CD1264" s="129"/>
      <c r="CE1264" s="130"/>
      <c r="CF1264" s="131"/>
      <c r="CG1264" s="129"/>
      <c r="CH1264" s="129"/>
      <c r="CI1264" s="130"/>
      <c r="CJ1264" s="131"/>
      <c r="CK1264" s="129"/>
      <c r="CL1264" s="129"/>
      <c r="CM1264" s="130"/>
      <c r="CN1264" s="131"/>
      <c r="CO1264" s="129"/>
      <c r="CP1264" s="129"/>
      <c r="CQ1264" s="130"/>
      <c r="CR1264" s="131"/>
      <c r="CS1264" s="129"/>
      <c r="CT1264" s="129"/>
      <c r="CU1264" s="130"/>
      <c r="CV1264" s="131"/>
      <c r="CW1264" s="129"/>
      <c r="CX1264" s="129"/>
      <c r="CY1264" s="130"/>
      <c r="CZ1264" s="131"/>
      <c r="DA1264" s="129"/>
      <c r="DB1264" s="129"/>
      <c r="DC1264" s="130"/>
      <c r="DD1264" s="131"/>
      <c r="DE1264" s="129"/>
      <c r="DF1264" s="129"/>
      <c r="DG1264" s="130"/>
      <c r="DH1264" s="131"/>
      <c r="DI1264" s="129"/>
      <c r="DJ1264" s="129"/>
      <c r="DK1264" s="130"/>
      <c r="DL1264" s="131"/>
      <c r="DM1264" s="129"/>
      <c r="DN1264" s="129"/>
      <c r="DO1264" s="130"/>
      <c r="DP1264" s="131"/>
      <c r="DQ1264" s="129"/>
      <c r="DR1264" s="129"/>
      <c r="DS1264" s="130"/>
      <c r="DT1264" s="131"/>
      <c r="DU1264" s="129"/>
      <c r="DV1264" s="129"/>
      <c r="DW1264" s="130"/>
      <c r="DX1264" s="131"/>
      <c r="DY1264" s="129"/>
      <c r="DZ1264" s="129"/>
      <c r="EA1264" s="130"/>
      <c r="EB1264" s="131"/>
      <c r="EC1264" s="129"/>
      <c r="ED1264" s="129"/>
      <c r="EE1264" s="130"/>
      <c r="EF1264" s="131"/>
      <c r="EG1264" s="129"/>
      <c r="EH1264" s="129"/>
      <c r="EI1264" s="130"/>
      <c r="EJ1264" s="131"/>
      <c r="EK1264" s="129"/>
      <c r="EL1264" s="129"/>
      <c r="EM1264" s="130"/>
      <c r="EN1264" s="131"/>
      <c r="EO1264" s="129"/>
      <c r="EP1264" s="129"/>
      <c r="EQ1264" s="130"/>
      <c r="ER1264" s="131"/>
      <c r="ES1264" s="129"/>
      <c r="ET1264" s="129"/>
      <c r="EU1264" s="130"/>
      <c r="EV1264" s="131"/>
      <c r="EW1264" s="129"/>
      <c r="EX1264" s="129"/>
      <c r="EY1264" s="130"/>
      <c r="EZ1264" s="131"/>
      <c r="FA1264" s="129"/>
      <c r="FB1264" s="129"/>
      <c r="FC1264" s="130"/>
      <c r="FD1264" s="131"/>
      <c r="FE1264" s="129"/>
      <c r="FF1264" s="129"/>
      <c r="FG1264" s="130"/>
      <c r="FH1264" s="131"/>
      <c r="FI1264" s="129"/>
      <c r="FJ1264" s="129"/>
      <c r="FK1264" s="130"/>
      <c r="FL1264" s="131"/>
      <c r="FM1264" s="129"/>
      <c r="FN1264" s="129"/>
      <c r="FO1264" s="130"/>
      <c r="FP1264" s="131"/>
      <c r="FQ1264" s="129"/>
      <c r="FR1264" s="129"/>
      <c r="FS1264" s="130"/>
      <c r="FT1264" s="131"/>
      <c r="FU1264" s="129"/>
      <c r="FV1264" s="129"/>
      <c r="FW1264" s="130"/>
      <c r="FX1264" s="131"/>
      <c r="FY1264" s="129"/>
      <c r="FZ1264" s="129"/>
      <c r="GA1264" s="130"/>
      <c r="GB1264" s="131"/>
      <c r="GC1264" s="129"/>
      <c r="GD1264" s="129"/>
      <c r="GE1264" s="130"/>
      <c r="GF1264" s="131"/>
      <c r="GG1264" s="129"/>
      <c r="GH1264" s="129"/>
      <c r="GI1264" s="130"/>
      <c r="GJ1264" s="131"/>
      <c r="GK1264" s="129"/>
      <c r="GL1264" s="129"/>
      <c r="GM1264" s="130"/>
      <c r="GN1264" s="131"/>
      <c r="GO1264" s="129"/>
      <c r="GP1264" s="129"/>
      <c r="GQ1264" s="130"/>
    </row>
    <row r="1265" spans="1:199" ht="15.75" x14ac:dyDescent="0.25">
      <c r="A1265">
        <f t="shared" si="750"/>
        <v>1</v>
      </c>
      <c r="B1265">
        <f t="shared" si="751"/>
        <v>1900</v>
      </c>
      <c r="D1265" s="129"/>
      <c r="E1265" s="129"/>
      <c r="F1265" s="129"/>
      <c r="G1265" s="130"/>
      <c r="H1265" s="131"/>
      <c r="I1265" s="129"/>
      <c r="J1265" s="129"/>
      <c r="K1265" s="130"/>
      <c r="L1265" s="131"/>
      <c r="M1265" s="129"/>
      <c r="N1265" s="129"/>
      <c r="O1265" s="130"/>
      <c r="P1265" s="131"/>
      <c r="Q1265" s="129"/>
      <c r="R1265" s="129"/>
      <c r="S1265" s="130"/>
      <c r="T1265" s="131"/>
      <c r="U1265" s="129"/>
      <c r="V1265" s="129"/>
      <c r="W1265" s="130"/>
      <c r="X1265" s="131"/>
      <c r="Y1265" s="129"/>
      <c r="Z1265" s="129"/>
      <c r="AA1265" s="130"/>
      <c r="AB1265" s="131"/>
      <c r="AC1265" s="129"/>
      <c r="AD1265" s="129"/>
      <c r="AE1265" s="130"/>
      <c r="AF1265" s="131"/>
      <c r="AG1265" s="129"/>
      <c r="AH1265" s="129"/>
      <c r="AI1265" s="130"/>
      <c r="AJ1265" s="131"/>
      <c r="AK1265" s="129"/>
      <c r="AL1265" s="129"/>
      <c r="AM1265" s="130"/>
      <c r="AN1265" s="131"/>
      <c r="AO1265" s="129"/>
      <c r="AP1265" s="129"/>
      <c r="AQ1265" s="130"/>
      <c r="AR1265" s="131"/>
      <c r="AS1265" s="129"/>
      <c r="AT1265" s="129"/>
      <c r="AU1265" s="130"/>
      <c r="AV1265" s="131"/>
      <c r="AW1265" s="129"/>
      <c r="AX1265" s="129"/>
      <c r="AY1265" s="130"/>
      <c r="AZ1265" s="131"/>
      <c r="BA1265" s="129"/>
      <c r="BB1265" s="129"/>
      <c r="BC1265" s="130"/>
      <c r="BD1265" s="131"/>
      <c r="BE1265" s="129"/>
      <c r="BF1265" s="129"/>
      <c r="BG1265" s="130"/>
      <c r="BH1265" s="131"/>
      <c r="BI1265" s="129"/>
      <c r="BJ1265" s="129"/>
      <c r="BK1265" s="130"/>
      <c r="BL1265" s="131"/>
      <c r="BM1265" s="129"/>
      <c r="BN1265" s="129"/>
      <c r="BO1265" s="130"/>
      <c r="BP1265" s="131"/>
      <c r="BQ1265" s="129"/>
      <c r="BR1265" s="129"/>
      <c r="BS1265" s="130"/>
      <c r="BT1265" s="131"/>
      <c r="BU1265" s="129"/>
      <c r="BV1265" s="129"/>
      <c r="BW1265" s="130"/>
      <c r="BX1265" s="131"/>
      <c r="BY1265" s="129"/>
      <c r="BZ1265" s="129"/>
      <c r="CA1265" s="130"/>
      <c r="CB1265" s="131"/>
      <c r="CC1265" s="129"/>
      <c r="CD1265" s="129"/>
      <c r="CE1265" s="130"/>
      <c r="CF1265" s="131"/>
      <c r="CG1265" s="129"/>
      <c r="CH1265" s="129"/>
      <c r="CI1265" s="130"/>
      <c r="CJ1265" s="131"/>
      <c r="CK1265" s="129"/>
      <c r="CL1265" s="129"/>
      <c r="CM1265" s="130"/>
      <c r="CN1265" s="131"/>
      <c r="CO1265" s="129"/>
      <c r="CP1265" s="129"/>
      <c r="CQ1265" s="130"/>
      <c r="CR1265" s="131"/>
      <c r="CS1265" s="129"/>
      <c r="CT1265" s="129"/>
      <c r="CU1265" s="130"/>
      <c r="CV1265" s="131"/>
      <c r="CW1265" s="129"/>
      <c r="CX1265" s="129"/>
      <c r="CY1265" s="130"/>
      <c r="CZ1265" s="131"/>
      <c r="DA1265" s="129"/>
      <c r="DB1265" s="129"/>
      <c r="DC1265" s="130"/>
      <c r="DD1265" s="131"/>
      <c r="DE1265" s="129"/>
      <c r="DF1265" s="129"/>
      <c r="DG1265" s="130"/>
      <c r="DH1265" s="131"/>
      <c r="DI1265" s="129"/>
      <c r="DJ1265" s="129"/>
      <c r="DK1265" s="130"/>
      <c r="DL1265" s="131"/>
      <c r="DM1265" s="129"/>
      <c r="DN1265" s="129"/>
      <c r="DO1265" s="130"/>
      <c r="DP1265" s="131"/>
      <c r="DQ1265" s="129"/>
      <c r="DR1265" s="129"/>
      <c r="DS1265" s="130"/>
      <c r="DT1265" s="131"/>
      <c r="DU1265" s="129"/>
      <c r="DV1265" s="129"/>
      <c r="DW1265" s="130"/>
      <c r="DX1265" s="131"/>
      <c r="DY1265" s="129"/>
      <c r="DZ1265" s="129"/>
      <c r="EA1265" s="130"/>
      <c r="EB1265" s="131"/>
      <c r="EC1265" s="129"/>
      <c r="ED1265" s="129"/>
      <c r="EE1265" s="130"/>
      <c r="EF1265" s="131"/>
      <c r="EG1265" s="129"/>
      <c r="EH1265" s="129"/>
      <c r="EI1265" s="130"/>
      <c r="EJ1265" s="131"/>
      <c r="EK1265" s="129"/>
      <c r="EL1265" s="129"/>
      <c r="EM1265" s="130"/>
      <c r="EN1265" s="131"/>
      <c r="EO1265" s="129"/>
      <c r="EP1265" s="129"/>
      <c r="EQ1265" s="130"/>
      <c r="ER1265" s="131"/>
      <c r="ES1265" s="129"/>
      <c r="ET1265" s="129"/>
      <c r="EU1265" s="130"/>
      <c r="EV1265" s="131"/>
      <c r="EW1265" s="129"/>
      <c r="EX1265" s="129"/>
      <c r="EY1265" s="130"/>
      <c r="EZ1265" s="131"/>
      <c r="FA1265" s="129"/>
      <c r="FB1265" s="129"/>
      <c r="FC1265" s="130"/>
      <c r="FD1265" s="131"/>
      <c r="FE1265" s="129"/>
      <c r="FF1265" s="129"/>
      <c r="FG1265" s="130"/>
      <c r="FH1265" s="131"/>
      <c r="FI1265" s="129"/>
      <c r="FJ1265" s="129"/>
      <c r="FK1265" s="130"/>
      <c r="FL1265" s="131"/>
      <c r="FM1265" s="129"/>
      <c r="FN1265" s="129"/>
      <c r="FO1265" s="130"/>
      <c r="FP1265" s="131"/>
      <c r="FQ1265" s="129"/>
      <c r="FR1265" s="129"/>
      <c r="FS1265" s="130"/>
      <c r="FT1265" s="131"/>
      <c r="FU1265" s="129"/>
      <c r="FV1265" s="129"/>
      <c r="FW1265" s="130"/>
      <c r="FX1265" s="131"/>
      <c r="FY1265" s="129"/>
      <c r="FZ1265" s="129"/>
      <c r="GA1265" s="130"/>
      <c r="GB1265" s="131"/>
      <c r="GC1265" s="129"/>
      <c r="GD1265" s="129"/>
      <c r="GE1265" s="130"/>
      <c r="GF1265" s="131"/>
      <c r="GG1265" s="129"/>
      <c r="GH1265" s="129"/>
      <c r="GI1265" s="130"/>
      <c r="GJ1265" s="131"/>
      <c r="GK1265" s="129"/>
      <c r="GL1265" s="129"/>
      <c r="GM1265" s="130"/>
      <c r="GN1265" s="131"/>
      <c r="GO1265" s="129"/>
      <c r="GP1265" s="129"/>
      <c r="GQ1265" s="130"/>
    </row>
    <row r="1266" spans="1:199" ht="15.75" x14ac:dyDescent="0.25">
      <c r="A1266">
        <f t="shared" si="750"/>
        <v>1</v>
      </c>
      <c r="B1266">
        <f t="shared" si="751"/>
        <v>1900</v>
      </c>
      <c r="D1266" s="129"/>
      <c r="E1266" s="129"/>
      <c r="F1266" s="129"/>
      <c r="G1266" s="130"/>
      <c r="H1266" s="131"/>
      <c r="I1266" s="129"/>
      <c r="J1266" s="129"/>
      <c r="K1266" s="130"/>
      <c r="L1266" s="131"/>
      <c r="M1266" s="129"/>
      <c r="N1266" s="129"/>
      <c r="O1266" s="130"/>
      <c r="P1266" s="131"/>
      <c r="Q1266" s="129"/>
      <c r="R1266" s="129"/>
      <c r="S1266" s="130"/>
      <c r="T1266" s="131"/>
      <c r="U1266" s="129"/>
      <c r="V1266" s="129"/>
      <c r="W1266" s="130"/>
      <c r="X1266" s="131"/>
      <c r="Y1266" s="129"/>
      <c r="Z1266" s="129"/>
      <c r="AA1266" s="130"/>
      <c r="AB1266" s="131"/>
      <c r="AC1266" s="129"/>
      <c r="AD1266" s="129"/>
      <c r="AE1266" s="130"/>
      <c r="AF1266" s="131"/>
      <c r="AG1266" s="129"/>
      <c r="AH1266" s="129"/>
      <c r="AI1266" s="130"/>
      <c r="AJ1266" s="131"/>
      <c r="AK1266" s="129"/>
      <c r="AL1266" s="129"/>
      <c r="AM1266" s="130"/>
      <c r="AN1266" s="131"/>
      <c r="AO1266" s="129"/>
      <c r="AP1266" s="129"/>
      <c r="AQ1266" s="130"/>
      <c r="AR1266" s="131"/>
      <c r="AS1266" s="129"/>
      <c r="AT1266" s="129"/>
      <c r="AU1266" s="130"/>
      <c r="AV1266" s="131"/>
      <c r="AW1266" s="129"/>
      <c r="AX1266" s="129"/>
      <c r="AY1266" s="130"/>
      <c r="AZ1266" s="131"/>
      <c r="BA1266" s="129"/>
      <c r="BB1266" s="129"/>
      <c r="BC1266" s="130"/>
      <c r="BD1266" s="131"/>
      <c r="BE1266" s="129"/>
      <c r="BF1266" s="129"/>
      <c r="BG1266" s="130"/>
      <c r="BH1266" s="131"/>
      <c r="BI1266" s="129"/>
      <c r="BJ1266" s="129"/>
      <c r="BK1266" s="130"/>
      <c r="BL1266" s="131"/>
      <c r="BM1266" s="129"/>
      <c r="BN1266" s="129"/>
      <c r="BO1266" s="130"/>
      <c r="BP1266" s="131"/>
      <c r="BQ1266" s="129"/>
      <c r="BR1266" s="129"/>
      <c r="BS1266" s="130"/>
      <c r="BT1266" s="131"/>
      <c r="BU1266" s="129"/>
      <c r="BV1266" s="129"/>
      <c r="BW1266" s="130"/>
      <c r="BX1266" s="131"/>
      <c r="BY1266" s="129"/>
      <c r="BZ1266" s="129"/>
      <c r="CA1266" s="130"/>
      <c r="CB1266" s="131"/>
      <c r="CC1266" s="129"/>
      <c r="CD1266" s="129"/>
      <c r="CE1266" s="130"/>
      <c r="CF1266" s="131"/>
      <c r="CG1266" s="129"/>
      <c r="CH1266" s="129"/>
      <c r="CI1266" s="130"/>
      <c r="CJ1266" s="131"/>
      <c r="CK1266" s="129"/>
      <c r="CL1266" s="129"/>
      <c r="CM1266" s="130"/>
      <c r="CN1266" s="131"/>
      <c r="CO1266" s="129"/>
      <c r="CP1266" s="129"/>
      <c r="CQ1266" s="130"/>
      <c r="CR1266" s="131"/>
      <c r="CS1266" s="129"/>
      <c r="CT1266" s="129"/>
      <c r="CU1266" s="130"/>
      <c r="CV1266" s="131"/>
      <c r="CW1266" s="129"/>
      <c r="CX1266" s="129"/>
      <c r="CY1266" s="130"/>
      <c r="CZ1266" s="131"/>
      <c r="DA1266" s="129"/>
      <c r="DB1266" s="129"/>
      <c r="DC1266" s="130"/>
      <c r="DD1266" s="131"/>
      <c r="DE1266" s="129"/>
      <c r="DF1266" s="129"/>
      <c r="DG1266" s="130"/>
      <c r="DH1266" s="131"/>
      <c r="DI1266" s="129"/>
      <c r="DJ1266" s="129"/>
      <c r="DK1266" s="130"/>
      <c r="DL1266" s="131"/>
      <c r="DM1266" s="129"/>
      <c r="DN1266" s="129"/>
      <c r="DO1266" s="130"/>
      <c r="DP1266" s="131"/>
      <c r="DQ1266" s="129"/>
      <c r="DR1266" s="129"/>
      <c r="DS1266" s="130"/>
      <c r="DT1266" s="131"/>
      <c r="DU1266" s="129"/>
      <c r="DV1266" s="129"/>
      <c r="DW1266" s="130"/>
      <c r="DX1266" s="131"/>
      <c r="DY1266" s="129"/>
      <c r="DZ1266" s="129"/>
      <c r="EA1266" s="130"/>
      <c r="EB1266" s="131"/>
      <c r="EC1266" s="129"/>
      <c r="ED1266" s="129"/>
      <c r="EE1266" s="130"/>
      <c r="EF1266" s="131"/>
      <c r="EG1266" s="129"/>
      <c r="EH1266" s="129"/>
      <c r="EI1266" s="130"/>
      <c r="EJ1266" s="131"/>
      <c r="EK1266" s="129"/>
      <c r="EL1266" s="129"/>
      <c r="EM1266" s="130"/>
      <c r="EN1266" s="131"/>
      <c r="EO1266" s="129"/>
      <c r="EP1266" s="129"/>
      <c r="EQ1266" s="130"/>
      <c r="ER1266" s="131"/>
      <c r="ES1266" s="129"/>
      <c r="ET1266" s="129"/>
      <c r="EU1266" s="130"/>
      <c r="EV1266" s="131"/>
      <c r="EW1266" s="129"/>
      <c r="EX1266" s="129"/>
      <c r="EY1266" s="130"/>
      <c r="EZ1266" s="131"/>
      <c r="FA1266" s="129"/>
      <c r="FB1266" s="129"/>
      <c r="FC1266" s="130"/>
      <c r="FD1266" s="131"/>
      <c r="FE1266" s="129"/>
      <c r="FF1266" s="129"/>
      <c r="FG1266" s="130"/>
      <c r="FH1266" s="131"/>
      <c r="FI1266" s="129"/>
      <c r="FJ1266" s="129"/>
      <c r="FK1266" s="130"/>
      <c r="FL1266" s="131"/>
      <c r="FM1266" s="129"/>
      <c r="FN1266" s="129"/>
      <c r="FO1266" s="130"/>
      <c r="FP1266" s="131"/>
      <c r="FQ1266" s="129"/>
      <c r="FR1266" s="129"/>
      <c r="FS1266" s="130"/>
      <c r="FT1266" s="131"/>
      <c r="FU1266" s="129"/>
      <c r="FV1266" s="129"/>
      <c r="FW1266" s="130"/>
      <c r="FX1266" s="131"/>
      <c r="FY1266" s="129"/>
      <c r="FZ1266" s="129"/>
      <c r="GA1266" s="130"/>
      <c r="GB1266" s="131"/>
      <c r="GC1266" s="129"/>
      <c r="GD1266" s="129"/>
      <c r="GE1266" s="130"/>
      <c r="GF1266" s="131"/>
      <c r="GG1266" s="129"/>
      <c r="GH1266" s="129"/>
      <c r="GI1266" s="130"/>
      <c r="GJ1266" s="131"/>
      <c r="GK1266" s="129"/>
      <c r="GL1266" s="129"/>
      <c r="GM1266" s="130"/>
      <c r="GN1266" s="131"/>
      <c r="GO1266" s="129"/>
      <c r="GP1266" s="129"/>
      <c r="GQ1266" s="130"/>
    </row>
    <row r="1267" spans="1:199" ht="15.75" x14ac:dyDescent="0.25">
      <c r="A1267">
        <f t="shared" si="750"/>
        <v>1</v>
      </c>
      <c r="B1267">
        <f t="shared" si="751"/>
        <v>1900</v>
      </c>
      <c r="D1267" s="129"/>
      <c r="E1267" s="129"/>
      <c r="F1267" s="129"/>
      <c r="G1267" s="130"/>
      <c r="H1267" s="131"/>
      <c r="I1267" s="129"/>
      <c r="J1267" s="129"/>
      <c r="K1267" s="130"/>
      <c r="L1267" s="131"/>
      <c r="M1267" s="129"/>
      <c r="N1267" s="129"/>
      <c r="O1267" s="130"/>
      <c r="P1267" s="131"/>
      <c r="Q1267" s="129"/>
      <c r="R1267" s="129"/>
      <c r="S1267" s="130"/>
      <c r="T1267" s="131"/>
      <c r="U1267" s="129"/>
      <c r="V1267" s="129"/>
      <c r="W1267" s="130"/>
      <c r="X1267" s="131"/>
      <c r="Y1267" s="129"/>
      <c r="Z1267" s="129"/>
      <c r="AA1267" s="130"/>
      <c r="AB1267" s="131"/>
      <c r="AC1267" s="129"/>
      <c r="AD1267" s="129"/>
      <c r="AE1267" s="130"/>
      <c r="AF1267" s="131"/>
      <c r="AG1267" s="129"/>
      <c r="AH1267" s="129"/>
      <c r="AI1267" s="130"/>
      <c r="AJ1267" s="131"/>
      <c r="AK1267" s="129"/>
      <c r="AL1267" s="129"/>
      <c r="AM1267" s="130"/>
      <c r="AN1267" s="131"/>
      <c r="AO1267" s="129"/>
      <c r="AP1267" s="129"/>
      <c r="AQ1267" s="130"/>
      <c r="AR1267" s="131"/>
      <c r="AS1267" s="129"/>
      <c r="AT1267" s="129"/>
      <c r="AU1267" s="130"/>
      <c r="AV1267" s="131"/>
      <c r="AW1267" s="129"/>
      <c r="AX1267" s="129"/>
      <c r="AY1267" s="130"/>
      <c r="AZ1267" s="131"/>
      <c r="BA1267" s="129"/>
      <c r="BB1267" s="129"/>
      <c r="BC1267" s="130"/>
      <c r="BD1267" s="131"/>
      <c r="BE1267" s="129"/>
      <c r="BF1267" s="129"/>
      <c r="BG1267" s="130"/>
      <c r="BH1267" s="131"/>
      <c r="BI1267" s="129"/>
      <c r="BJ1267" s="129"/>
      <c r="BK1267" s="130"/>
      <c r="BL1267" s="131"/>
      <c r="BM1267" s="129"/>
      <c r="BN1267" s="129"/>
      <c r="BO1267" s="130"/>
      <c r="BP1267" s="131"/>
      <c r="BQ1267" s="129"/>
      <c r="BR1267" s="129"/>
      <c r="BS1267" s="130"/>
      <c r="BT1267" s="131"/>
      <c r="BU1267" s="129"/>
      <c r="BV1267" s="129"/>
      <c r="BW1267" s="130"/>
      <c r="BX1267" s="131"/>
      <c r="BY1267" s="129"/>
      <c r="BZ1267" s="129"/>
      <c r="CA1267" s="130"/>
      <c r="CB1267" s="131"/>
      <c r="CC1267" s="129"/>
      <c r="CD1267" s="129"/>
      <c r="CE1267" s="130"/>
      <c r="CF1267" s="131"/>
      <c r="CG1267" s="129"/>
      <c r="CH1267" s="129"/>
      <c r="CI1267" s="130"/>
      <c r="CJ1267" s="131"/>
      <c r="CK1267" s="129"/>
      <c r="CL1267" s="129"/>
      <c r="CM1267" s="130"/>
      <c r="CN1267" s="131"/>
      <c r="CO1267" s="129"/>
      <c r="CP1267" s="129"/>
      <c r="CQ1267" s="130"/>
      <c r="CR1267" s="131"/>
      <c r="CS1267" s="129"/>
      <c r="CT1267" s="129"/>
      <c r="CU1267" s="130"/>
      <c r="CV1267" s="131"/>
      <c r="CW1267" s="129"/>
      <c r="CX1267" s="129"/>
      <c r="CY1267" s="130"/>
      <c r="CZ1267" s="131"/>
      <c r="DA1267" s="129"/>
      <c r="DB1267" s="129"/>
      <c r="DC1267" s="130"/>
      <c r="DD1267" s="131"/>
      <c r="DE1267" s="129"/>
      <c r="DF1267" s="129"/>
      <c r="DG1267" s="130"/>
      <c r="DH1267" s="131"/>
      <c r="DI1267" s="129"/>
      <c r="DJ1267" s="129"/>
      <c r="DK1267" s="130"/>
      <c r="DL1267" s="131"/>
      <c r="DM1267" s="129"/>
      <c r="DN1267" s="129"/>
      <c r="DO1267" s="130"/>
      <c r="DP1267" s="131"/>
      <c r="DQ1267" s="129"/>
      <c r="DR1267" s="129"/>
      <c r="DS1267" s="130"/>
      <c r="DT1267" s="131"/>
      <c r="DU1267" s="129"/>
      <c r="DV1267" s="129"/>
      <c r="DW1267" s="130"/>
      <c r="DX1267" s="131"/>
      <c r="DY1267" s="129"/>
      <c r="DZ1267" s="129"/>
      <c r="EA1267" s="130"/>
      <c r="EB1267" s="131"/>
      <c r="EC1267" s="129"/>
      <c r="ED1267" s="129"/>
      <c r="EE1267" s="130"/>
      <c r="EF1267" s="131"/>
      <c r="EG1267" s="129"/>
      <c r="EH1267" s="129"/>
      <c r="EI1267" s="130"/>
      <c r="EJ1267" s="131"/>
      <c r="EK1267" s="129"/>
      <c r="EL1267" s="129"/>
      <c r="EM1267" s="130"/>
      <c r="EN1267" s="131"/>
      <c r="EO1267" s="129"/>
      <c r="EP1267" s="129"/>
      <c r="EQ1267" s="130"/>
      <c r="ER1267" s="131"/>
      <c r="ES1267" s="129"/>
      <c r="ET1267" s="129"/>
      <c r="EU1267" s="130"/>
      <c r="EV1267" s="131"/>
      <c r="EW1267" s="129"/>
      <c r="EX1267" s="129"/>
      <c r="EY1267" s="130"/>
      <c r="EZ1267" s="131"/>
      <c r="FA1267" s="129"/>
      <c r="FB1267" s="129"/>
      <c r="FC1267" s="130"/>
      <c r="FD1267" s="131"/>
      <c r="FE1267" s="129"/>
      <c r="FF1267" s="129"/>
      <c r="FG1267" s="130"/>
      <c r="FH1267" s="131"/>
      <c r="FI1267" s="129"/>
      <c r="FJ1267" s="129"/>
      <c r="FK1267" s="130"/>
      <c r="FL1267" s="131"/>
      <c r="FM1267" s="129"/>
      <c r="FN1267" s="129"/>
      <c r="FO1267" s="130"/>
      <c r="FP1267" s="131"/>
      <c r="FQ1267" s="129"/>
      <c r="FR1267" s="129"/>
      <c r="FS1267" s="130"/>
      <c r="FT1267" s="131"/>
      <c r="FU1267" s="129"/>
      <c r="FV1267" s="129"/>
      <c r="FW1267" s="130"/>
      <c r="FX1267" s="131"/>
      <c r="FY1267" s="129"/>
      <c r="FZ1267" s="129"/>
      <c r="GA1267" s="130"/>
      <c r="GB1267" s="131"/>
      <c r="GC1267" s="129"/>
      <c r="GD1267" s="129"/>
      <c r="GE1267" s="130"/>
      <c r="GF1267" s="131"/>
      <c r="GG1267" s="129"/>
      <c r="GH1267" s="129"/>
      <c r="GI1267" s="130"/>
      <c r="GJ1267" s="131"/>
      <c r="GK1267" s="129"/>
      <c r="GL1267" s="129"/>
      <c r="GM1267" s="130"/>
      <c r="GN1267" s="131"/>
      <c r="GO1267" s="129"/>
      <c r="GP1267" s="129"/>
      <c r="GQ1267" s="130"/>
    </row>
    <row r="1268" spans="1:199" ht="15.75" x14ac:dyDescent="0.25">
      <c r="A1268">
        <f t="shared" si="750"/>
        <v>1</v>
      </c>
      <c r="B1268">
        <f t="shared" si="751"/>
        <v>1900</v>
      </c>
      <c r="D1268" s="129"/>
      <c r="E1268" s="129"/>
      <c r="F1268" s="129"/>
      <c r="G1268" s="130"/>
      <c r="H1268" s="131"/>
      <c r="I1268" s="129"/>
      <c r="J1268" s="129"/>
      <c r="K1268" s="130"/>
      <c r="L1268" s="131"/>
      <c r="M1268" s="129"/>
      <c r="N1268" s="129"/>
      <c r="O1268" s="130"/>
      <c r="P1268" s="131"/>
      <c r="Q1268" s="129"/>
      <c r="R1268" s="129"/>
      <c r="S1268" s="130"/>
      <c r="T1268" s="131"/>
      <c r="U1268" s="129"/>
      <c r="V1268" s="129"/>
      <c r="W1268" s="130"/>
      <c r="X1268" s="131"/>
      <c r="Y1268" s="129"/>
      <c r="Z1268" s="129"/>
      <c r="AA1268" s="130"/>
      <c r="AB1268" s="131"/>
      <c r="AC1268" s="129"/>
      <c r="AD1268" s="129"/>
      <c r="AE1268" s="130"/>
      <c r="AF1268" s="131"/>
      <c r="AG1268" s="129"/>
      <c r="AH1268" s="129"/>
      <c r="AI1268" s="130"/>
      <c r="AJ1268" s="131"/>
      <c r="AK1268" s="129"/>
      <c r="AL1268" s="129"/>
      <c r="AM1268" s="130"/>
      <c r="AN1268" s="131"/>
      <c r="AO1268" s="129"/>
      <c r="AP1268" s="129"/>
      <c r="AQ1268" s="130"/>
      <c r="AR1268" s="131"/>
      <c r="AS1268" s="129"/>
      <c r="AT1268" s="129"/>
      <c r="AU1268" s="130"/>
      <c r="AV1268" s="131"/>
      <c r="AW1268" s="129"/>
      <c r="AX1268" s="129"/>
      <c r="AY1268" s="130"/>
      <c r="AZ1268" s="131"/>
      <c r="BA1268" s="129"/>
      <c r="BB1268" s="129"/>
      <c r="BC1268" s="130"/>
      <c r="BD1268" s="131"/>
      <c r="BE1268" s="129"/>
      <c r="BF1268" s="129"/>
      <c r="BG1268" s="130"/>
      <c r="BH1268" s="131"/>
      <c r="BI1268" s="129"/>
      <c r="BJ1268" s="129"/>
      <c r="BK1268" s="130"/>
      <c r="BL1268" s="131"/>
      <c r="BM1268" s="129"/>
      <c r="BN1268" s="129"/>
      <c r="BO1268" s="130"/>
      <c r="BP1268" s="131"/>
      <c r="BQ1268" s="129"/>
      <c r="BR1268" s="129"/>
      <c r="BS1268" s="130"/>
      <c r="BT1268" s="131"/>
      <c r="BU1268" s="129"/>
      <c r="BV1268" s="129"/>
      <c r="BW1268" s="130"/>
      <c r="BX1268" s="131"/>
      <c r="BY1268" s="129"/>
      <c r="BZ1268" s="129"/>
      <c r="CA1268" s="130"/>
      <c r="CB1268" s="131"/>
      <c r="CC1268" s="129"/>
      <c r="CD1268" s="129"/>
      <c r="CE1268" s="130"/>
      <c r="CF1268" s="131"/>
      <c r="CG1268" s="129"/>
      <c r="CH1268" s="129"/>
      <c r="CI1268" s="130"/>
      <c r="CJ1268" s="131"/>
      <c r="CK1268" s="129"/>
      <c r="CL1268" s="129"/>
      <c r="CM1268" s="130"/>
      <c r="CN1268" s="131"/>
      <c r="CO1268" s="129"/>
      <c r="CP1268" s="129"/>
      <c r="CQ1268" s="130"/>
      <c r="CR1268" s="131"/>
      <c r="CS1268" s="129"/>
      <c r="CT1268" s="129"/>
      <c r="CU1268" s="130"/>
      <c r="CV1268" s="131"/>
      <c r="CW1268" s="129"/>
      <c r="CX1268" s="129"/>
      <c r="CY1268" s="130"/>
      <c r="CZ1268" s="131"/>
      <c r="DA1268" s="129"/>
      <c r="DB1268" s="129"/>
      <c r="DC1268" s="130"/>
      <c r="DD1268" s="131"/>
      <c r="DE1268" s="129"/>
      <c r="DF1268" s="129"/>
      <c r="DG1268" s="130"/>
      <c r="DH1268" s="131"/>
      <c r="DI1268" s="129"/>
      <c r="DJ1268" s="129"/>
      <c r="DK1268" s="130"/>
      <c r="DL1268" s="131"/>
      <c r="DM1268" s="129"/>
      <c r="DN1268" s="129"/>
      <c r="DO1268" s="130"/>
      <c r="DP1268" s="131"/>
      <c r="DQ1268" s="129"/>
      <c r="DR1268" s="129"/>
      <c r="DS1268" s="130"/>
      <c r="DT1268" s="131"/>
      <c r="DU1268" s="129"/>
      <c r="DV1268" s="129"/>
      <c r="DW1268" s="130"/>
      <c r="DX1268" s="131"/>
      <c r="DY1268" s="129"/>
      <c r="DZ1268" s="129"/>
      <c r="EA1268" s="130"/>
      <c r="EB1268" s="131"/>
      <c r="EC1268" s="129"/>
      <c r="ED1268" s="129"/>
      <c r="EE1268" s="130"/>
      <c r="EF1268" s="131"/>
      <c r="EG1268" s="129"/>
      <c r="EH1268" s="129"/>
      <c r="EI1268" s="130"/>
      <c r="EJ1268" s="131"/>
      <c r="EK1268" s="129"/>
      <c r="EL1268" s="129"/>
      <c r="EM1268" s="130"/>
      <c r="EN1268" s="131"/>
      <c r="EO1268" s="129"/>
      <c r="EP1268" s="129"/>
      <c r="EQ1268" s="130"/>
      <c r="ER1268" s="131"/>
      <c r="ES1268" s="129"/>
      <c r="ET1268" s="129"/>
      <c r="EU1268" s="130"/>
      <c r="EV1268" s="131"/>
      <c r="EW1268" s="129"/>
      <c r="EX1268" s="129"/>
      <c r="EY1268" s="130"/>
      <c r="EZ1268" s="131"/>
      <c r="FA1268" s="129"/>
      <c r="FB1268" s="129"/>
      <c r="FC1268" s="130"/>
      <c r="FD1268" s="131"/>
      <c r="FE1268" s="129"/>
      <c r="FF1268" s="129"/>
      <c r="FG1268" s="130"/>
      <c r="FH1268" s="131"/>
      <c r="FI1268" s="129"/>
      <c r="FJ1268" s="129"/>
      <c r="FK1268" s="130"/>
      <c r="FL1268" s="131"/>
      <c r="FM1268" s="129"/>
      <c r="FN1268" s="129"/>
      <c r="FO1268" s="130"/>
      <c r="FP1268" s="131"/>
      <c r="FQ1268" s="129"/>
      <c r="FR1268" s="129"/>
      <c r="FS1268" s="130"/>
      <c r="FT1268" s="131"/>
      <c r="FU1268" s="129"/>
      <c r="FV1268" s="129"/>
      <c r="FW1268" s="130"/>
      <c r="FX1268" s="131"/>
      <c r="FY1268" s="129"/>
      <c r="FZ1268" s="129"/>
      <c r="GA1268" s="130"/>
      <c r="GB1268" s="131"/>
      <c r="GC1268" s="129"/>
      <c r="GD1268" s="129"/>
      <c r="GE1268" s="130"/>
      <c r="GF1268" s="131"/>
      <c r="GG1268" s="129"/>
      <c r="GH1268" s="129"/>
      <c r="GI1268" s="130"/>
      <c r="GJ1268" s="131"/>
      <c r="GK1268" s="129"/>
      <c r="GL1268" s="129"/>
      <c r="GM1268" s="130"/>
      <c r="GN1268" s="131"/>
      <c r="GO1268" s="129"/>
      <c r="GP1268" s="129"/>
      <c r="GQ1268" s="130"/>
    </row>
    <row r="1269" spans="1:199" ht="15.75" x14ac:dyDescent="0.25">
      <c r="A1269">
        <f t="shared" si="750"/>
        <v>1</v>
      </c>
      <c r="B1269">
        <f t="shared" si="751"/>
        <v>1900</v>
      </c>
      <c r="D1269" s="129"/>
      <c r="E1269" s="129"/>
      <c r="F1269" s="129"/>
      <c r="G1269" s="130"/>
      <c r="H1269" s="131"/>
      <c r="I1269" s="129"/>
      <c r="J1269" s="129"/>
      <c r="K1269" s="130"/>
      <c r="L1269" s="131"/>
      <c r="M1269" s="129"/>
      <c r="N1269" s="129"/>
      <c r="O1269" s="130"/>
      <c r="P1269" s="131"/>
      <c r="Q1269" s="129"/>
      <c r="R1269" s="129"/>
      <c r="S1269" s="130"/>
      <c r="T1269" s="131"/>
      <c r="U1269" s="129"/>
      <c r="V1269" s="129"/>
      <c r="W1269" s="130"/>
      <c r="X1269" s="131"/>
      <c r="Y1269" s="129"/>
      <c r="Z1269" s="129"/>
      <c r="AA1269" s="130"/>
      <c r="AB1269" s="131"/>
      <c r="AC1269" s="129"/>
      <c r="AD1269" s="129"/>
      <c r="AE1269" s="130"/>
      <c r="AF1269" s="131"/>
      <c r="AG1269" s="129"/>
      <c r="AH1269" s="129"/>
      <c r="AI1269" s="130"/>
      <c r="AJ1269" s="131"/>
      <c r="AK1269" s="129"/>
      <c r="AL1269" s="129"/>
      <c r="AM1269" s="130"/>
      <c r="AN1269" s="131"/>
      <c r="AO1269" s="129"/>
      <c r="AP1269" s="129"/>
      <c r="AQ1269" s="130"/>
      <c r="AR1269" s="131"/>
      <c r="AS1269" s="129"/>
      <c r="AT1269" s="129"/>
      <c r="AU1269" s="130"/>
      <c r="AV1269" s="131"/>
      <c r="AW1269" s="129"/>
      <c r="AX1269" s="129"/>
      <c r="AY1269" s="130"/>
      <c r="AZ1269" s="131"/>
      <c r="BA1269" s="129"/>
      <c r="BB1269" s="129"/>
      <c r="BC1269" s="130"/>
      <c r="BD1269" s="131"/>
      <c r="BE1269" s="129"/>
      <c r="BF1269" s="129"/>
      <c r="BG1269" s="130"/>
      <c r="BH1269" s="131"/>
      <c r="BI1269" s="129"/>
      <c r="BJ1269" s="129"/>
      <c r="BK1269" s="130"/>
      <c r="BL1269" s="131"/>
      <c r="BM1269" s="129"/>
      <c r="BN1269" s="129"/>
      <c r="BO1269" s="130"/>
      <c r="BP1269" s="131"/>
      <c r="BQ1269" s="129"/>
      <c r="BR1269" s="129"/>
      <c r="BS1269" s="130"/>
      <c r="BT1269" s="131"/>
      <c r="BU1269" s="129"/>
      <c r="BV1269" s="129"/>
      <c r="BW1269" s="130"/>
      <c r="BX1269" s="131"/>
      <c r="BY1269" s="129"/>
      <c r="BZ1269" s="129"/>
      <c r="CA1269" s="130"/>
      <c r="CB1269" s="131"/>
      <c r="CC1269" s="129"/>
      <c r="CD1269" s="129"/>
      <c r="CE1269" s="130"/>
      <c r="CF1269" s="131"/>
      <c r="CG1269" s="129"/>
      <c r="CH1269" s="129"/>
      <c r="CI1269" s="130"/>
      <c r="CJ1269" s="131"/>
      <c r="CK1269" s="129"/>
      <c r="CL1269" s="129"/>
      <c r="CM1269" s="130"/>
      <c r="CN1269" s="131"/>
      <c r="CO1269" s="129"/>
      <c r="CP1269" s="129"/>
      <c r="CQ1269" s="130"/>
      <c r="CR1269" s="131"/>
      <c r="CS1269" s="129"/>
      <c r="CT1269" s="129"/>
      <c r="CU1269" s="130"/>
      <c r="CV1269" s="131"/>
      <c r="CW1269" s="129"/>
      <c r="CX1269" s="129"/>
      <c r="CY1269" s="130"/>
      <c r="CZ1269" s="131"/>
      <c r="DA1269" s="129"/>
      <c r="DB1269" s="129"/>
      <c r="DC1269" s="130"/>
      <c r="DD1269" s="131"/>
      <c r="DE1269" s="129"/>
      <c r="DF1269" s="129"/>
      <c r="DG1269" s="130"/>
      <c r="DH1269" s="131"/>
      <c r="DI1269" s="129"/>
      <c r="DJ1269" s="129"/>
      <c r="DK1269" s="130"/>
      <c r="DL1269" s="131"/>
      <c r="DM1269" s="129"/>
      <c r="DN1269" s="129"/>
      <c r="DO1269" s="130"/>
      <c r="DP1269" s="131"/>
      <c r="DQ1269" s="129"/>
      <c r="DR1269" s="129"/>
      <c r="DS1269" s="130"/>
      <c r="DT1269" s="131"/>
      <c r="DU1269" s="129"/>
      <c r="DV1269" s="129"/>
      <c r="DW1269" s="130"/>
      <c r="DX1269" s="131"/>
      <c r="DY1269" s="129"/>
      <c r="DZ1269" s="129"/>
      <c r="EA1269" s="130"/>
      <c r="EB1269" s="131"/>
      <c r="EC1269" s="129"/>
      <c r="ED1269" s="129"/>
      <c r="EE1269" s="130"/>
      <c r="EF1269" s="131"/>
      <c r="EG1269" s="129"/>
      <c r="EH1269" s="129"/>
      <c r="EI1269" s="130"/>
      <c r="EJ1269" s="131"/>
      <c r="EK1269" s="129"/>
      <c r="EL1269" s="129"/>
      <c r="EM1269" s="130"/>
      <c r="EN1269" s="131"/>
      <c r="EO1269" s="129"/>
      <c r="EP1269" s="129"/>
      <c r="EQ1269" s="130"/>
      <c r="ER1269" s="131"/>
      <c r="ES1269" s="129"/>
      <c r="ET1269" s="129"/>
      <c r="EU1269" s="130"/>
      <c r="EV1269" s="131"/>
      <c r="EW1269" s="129"/>
      <c r="EX1269" s="129"/>
      <c r="EY1269" s="130"/>
      <c r="EZ1269" s="131"/>
      <c r="FA1269" s="129"/>
      <c r="FB1269" s="129"/>
      <c r="FC1269" s="130"/>
      <c r="FD1269" s="131"/>
      <c r="FE1269" s="129"/>
      <c r="FF1269" s="129"/>
      <c r="FG1269" s="130"/>
      <c r="FH1269" s="131"/>
      <c r="FI1269" s="129"/>
      <c r="FJ1269" s="129"/>
      <c r="FK1269" s="130"/>
      <c r="FL1269" s="131"/>
      <c r="FM1269" s="129"/>
      <c r="FN1269" s="129"/>
      <c r="FO1269" s="130"/>
      <c r="FP1269" s="131"/>
      <c r="FQ1269" s="129"/>
      <c r="FR1269" s="129"/>
      <c r="FS1269" s="130"/>
      <c r="FT1269" s="131"/>
      <c r="FU1269" s="129"/>
      <c r="FV1269" s="129"/>
      <c r="FW1269" s="130"/>
      <c r="FX1269" s="131"/>
      <c r="FY1269" s="129"/>
      <c r="FZ1269" s="129"/>
      <c r="GA1269" s="130"/>
      <c r="GB1269" s="131"/>
      <c r="GC1269" s="129"/>
      <c r="GD1269" s="129"/>
      <c r="GE1269" s="130"/>
      <c r="GF1269" s="131"/>
      <c r="GG1269" s="129"/>
      <c r="GH1269" s="129"/>
      <c r="GI1269" s="130"/>
      <c r="GJ1269" s="131"/>
      <c r="GK1269" s="129"/>
      <c r="GL1269" s="129"/>
      <c r="GM1269" s="130"/>
      <c r="GN1269" s="131"/>
      <c r="GO1269" s="129"/>
      <c r="GP1269" s="129"/>
      <c r="GQ1269" s="130"/>
    </row>
    <row r="1270" spans="1:199" ht="15.75" x14ac:dyDescent="0.25">
      <c r="A1270">
        <f t="shared" si="750"/>
        <v>1</v>
      </c>
      <c r="B1270">
        <f t="shared" si="751"/>
        <v>1900</v>
      </c>
      <c r="D1270" s="129"/>
      <c r="E1270" s="129"/>
      <c r="F1270" s="129"/>
      <c r="G1270" s="130"/>
      <c r="H1270" s="131"/>
      <c r="I1270" s="129"/>
      <c r="J1270" s="129"/>
      <c r="K1270" s="130"/>
      <c r="L1270" s="131"/>
      <c r="M1270" s="129"/>
      <c r="N1270" s="129"/>
      <c r="O1270" s="130"/>
      <c r="P1270" s="131"/>
      <c r="Q1270" s="129"/>
      <c r="R1270" s="129"/>
      <c r="S1270" s="130"/>
      <c r="T1270" s="131"/>
      <c r="U1270" s="129"/>
      <c r="V1270" s="129"/>
      <c r="W1270" s="130"/>
      <c r="X1270" s="131"/>
      <c r="Y1270" s="129"/>
      <c r="Z1270" s="129"/>
      <c r="AA1270" s="130"/>
      <c r="AB1270" s="131"/>
      <c r="AC1270" s="129"/>
      <c r="AD1270" s="129"/>
      <c r="AE1270" s="130"/>
      <c r="AF1270" s="131"/>
      <c r="AG1270" s="129"/>
      <c r="AH1270" s="129"/>
      <c r="AI1270" s="130"/>
      <c r="AJ1270" s="131"/>
      <c r="AK1270" s="129"/>
      <c r="AL1270" s="129"/>
      <c r="AM1270" s="130"/>
      <c r="AN1270" s="131"/>
      <c r="AO1270" s="129"/>
      <c r="AP1270" s="129"/>
      <c r="AQ1270" s="130"/>
      <c r="AR1270" s="131"/>
      <c r="AS1270" s="129"/>
      <c r="AT1270" s="129"/>
      <c r="AU1270" s="130"/>
      <c r="AV1270" s="131"/>
      <c r="AW1270" s="129"/>
      <c r="AX1270" s="129"/>
      <c r="AY1270" s="130"/>
      <c r="AZ1270" s="131"/>
      <c r="BA1270" s="129"/>
      <c r="BB1270" s="129"/>
      <c r="BC1270" s="130"/>
      <c r="BD1270" s="131"/>
      <c r="BE1270" s="129"/>
      <c r="BF1270" s="129"/>
      <c r="BG1270" s="130"/>
      <c r="BH1270" s="131"/>
      <c r="BI1270" s="129"/>
      <c r="BJ1270" s="129"/>
      <c r="BK1270" s="130"/>
      <c r="BL1270" s="131"/>
      <c r="BM1270" s="129"/>
      <c r="BN1270" s="129"/>
      <c r="BO1270" s="130"/>
      <c r="BP1270" s="131"/>
      <c r="BQ1270" s="129"/>
      <c r="BR1270" s="129"/>
      <c r="BS1270" s="130"/>
      <c r="BT1270" s="131"/>
      <c r="BU1270" s="129"/>
      <c r="BV1270" s="129"/>
      <c r="BW1270" s="130"/>
      <c r="BX1270" s="131"/>
      <c r="BY1270" s="129"/>
      <c r="BZ1270" s="129"/>
      <c r="CA1270" s="130"/>
      <c r="CB1270" s="131"/>
      <c r="CC1270" s="129"/>
      <c r="CD1270" s="129"/>
      <c r="CE1270" s="130"/>
      <c r="CF1270" s="131"/>
      <c r="CG1270" s="129"/>
      <c r="CH1270" s="129"/>
      <c r="CI1270" s="130"/>
      <c r="CJ1270" s="131"/>
      <c r="CK1270" s="129"/>
      <c r="CL1270" s="129"/>
      <c r="CM1270" s="130"/>
      <c r="CN1270" s="131"/>
      <c r="CO1270" s="129"/>
      <c r="CP1270" s="129"/>
      <c r="CQ1270" s="130"/>
      <c r="CR1270" s="131"/>
      <c r="CS1270" s="129"/>
      <c r="CT1270" s="129"/>
      <c r="CU1270" s="130"/>
      <c r="CV1270" s="131"/>
      <c r="CW1270" s="129"/>
      <c r="CX1270" s="129"/>
      <c r="CY1270" s="130"/>
      <c r="CZ1270" s="131"/>
      <c r="DA1270" s="129"/>
      <c r="DB1270" s="129"/>
      <c r="DC1270" s="130"/>
      <c r="DD1270" s="131"/>
      <c r="DE1270" s="129"/>
      <c r="DF1270" s="129"/>
      <c r="DG1270" s="130"/>
      <c r="DH1270" s="131"/>
      <c r="DI1270" s="129"/>
      <c r="DJ1270" s="129"/>
      <c r="DK1270" s="130"/>
      <c r="DL1270" s="131"/>
      <c r="DM1270" s="129"/>
      <c r="DN1270" s="129"/>
      <c r="DO1270" s="130"/>
      <c r="DP1270" s="131"/>
      <c r="DQ1270" s="129"/>
      <c r="DR1270" s="129"/>
      <c r="DS1270" s="130"/>
      <c r="DT1270" s="131"/>
      <c r="DU1270" s="129"/>
      <c r="DV1270" s="129"/>
      <c r="DW1270" s="130"/>
      <c r="DX1270" s="131"/>
      <c r="DY1270" s="129"/>
      <c r="DZ1270" s="129"/>
      <c r="EA1270" s="130"/>
      <c r="EB1270" s="131"/>
      <c r="EC1270" s="129"/>
      <c r="ED1270" s="129"/>
      <c r="EE1270" s="130"/>
      <c r="EF1270" s="131"/>
      <c r="EG1270" s="129"/>
      <c r="EH1270" s="129"/>
      <c r="EI1270" s="130"/>
      <c r="EJ1270" s="131"/>
      <c r="EK1270" s="129"/>
      <c r="EL1270" s="129"/>
      <c r="EM1270" s="130"/>
      <c r="EN1270" s="131"/>
      <c r="EO1270" s="129"/>
      <c r="EP1270" s="129"/>
      <c r="EQ1270" s="130"/>
      <c r="ER1270" s="131"/>
      <c r="ES1270" s="129"/>
      <c r="ET1270" s="129"/>
      <c r="EU1270" s="130"/>
      <c r="EV1270" s="131"/>
      <c r="EW1270" s="129"/>
      <c r="EX1270" s="129"/>
      <c r="EY1270" s="130"/>
      <c r="EZ1270" s="131"/>
      <c r="FA1270" s="129"/>
      <c r="FB1270" s="129"/>
      <c r="FC1270" s="130"/>
      <c r="FD1270" s="131"/>
      <c r="FE1270" s="129"/>
      <c r="FF1270" s="129"/>
      <c r="FG1270" s="130"/>
      <c r="FH1270" s="131"/>
      <c r="FI1270" s="129"/>
      <c r="FJ1270" s="129"/>
      <c r="FK1270" s="130"/>
      <c r="FL1270" s="131"/>
      <c r="FM1270" s="129"/>
      <c r="FN1270" s="129"/>
      <c r="FO1270" s="130"/>
      <c r="FP1270" s="131"/>
      <c r="FQ1270" s="129"/>
      <c r="FR1270" s="129"/>
      <c r="FS1270" s="130"/>
      <c r="FT1270" s="131"/>
      <c r="FU1270" s="129"/>
      <c r="FV1270" s="129"/>
      <c r="FW1270" s="130"/>
      <c r="FX1270" s="131"/>
      <c r="FY1270" s="129"/>
      <c r="FZ1270" s="129"/>
      <c r="GA1270" s="130"/>
      <c r="GB1270" s="131"/>
      <c r="GC1270" s="129"/>
      <c r="GD1270" s="129"/>
      <c r="GE1270" s="130"/>
      <c r="GF1270" s="131"/>
      <c r="GG1270" s="129"/>
      <c r="GH1270" s="129"/>
      <c r="GI1270" s="130"/>
      <c r="GJ1270" s="131"/>
      <c r="GK1270" s="129"/>
      <c r="GL1270" s="129"/>
      <c r="GM1270" s="130"/>
      <c r="GN1270" s="131"/>
      <c r="GO1270" s="129"/>
      <c r="GP1270" s="129"/>
      <c r="GQ1270" s="130"/>
    </row>
    <row r="1271" spans="1:199" ht="15.75" x14ac:dyDescent="0.25">
      <c r="A1271">
        <f t="shared" si="750"/>
        <v>1</v>
      </c>
      <c r="B1271">
        <f t="shared" si="751"/>
        <v>1900</v>
      </c>
      <c r="D1271" s="129"/>
      <c r="E1271" s="129"/>
      <c r="F1271" s="129"/>
      <c r="G1271" s="130"/>
      <c r="H1271" s="131"/>
      <c r="I1271" s="129"/>
      <c r="J1271" s="129"/>
      <c r="K1271" s="130"/>
      <c r="L1271" s="131"/>
      <c r="M1271" s="129"/>
      <c r="N1271" s="129"/>
      <c r="O1271" s="130"/>
      <c r="P1271" s="131"/>
      <c r="Q1271" s="129"/>
      <c r="R1271" s="129"/>
      <c r="S1271" s="130"/>
      <c r="T1271" s="131"/>
      <c r="U1271" s="129"/>
      <c r="V1271" s="129"/>
      <c r="W1271" s="130"/>
      <c r="X1271" s="131"/>
      <c r="Y1271" s="129"/>
      <c r="Z1271" s="129"/>
      <c r="AA1271" s="130"/>
      <c r="AB1271" s="131"/>
      <c r="AC1271" s="129"/>
      <c r="AD1271" s="129"/>
      <c r="AE1271" s="130"/>
      <c r="AF1271" s="131"/>
      <c r="AG1271" s="129"/>
      <c r="AH1271" s="129"/>
      <c r="AI1271" s="130"/>
      <c r="AJ1271" s="131"/>
      <c r="AK1271" s="129"/>
      <c r="AL1271" s="129"/>
      <c r="AM1271" s="130"/>
      <c r="AN1271" s="131"/>
      <c r="AO1271" s="129"/>
      <c r="AP1271" s="129"/>
      <c r="AQ1271" s="130"/>
      <c r="AR1271" s="131"/>
      <c r="AS1271" s="129"/>
      <c r="AT1271" s="129"/>
      <c r="AU1271" s="130"/>
      <c r="AV1271" s="131"/>
      <c r="AW1271" s="129"/>
      <c r="AX1271" s="129"/>
      <c r="AY1271" s="130"/>
      <c r="AZ1271" s="131"/>
      <c r="BA1271" s="129"/>
      <c r="BB1271" s="129"/>
      <c r="BC1271" s="130"/>
      <c r="BD1271" s="131"/>
      <c r="BE1271" s="129"/>
      <c r="BF1271" s="129"/>
      <c r="BG1271" s="130"/>
      <c r="BH1271" s="131"/>
      <c r="BI1271" s="129"/>
      <c r="BJ1271" s="129"/>
      <c r="BK1271" s="130"/>
      <c r="BL1271" s="131"/>
      <c r="BM1271" s="129"/>
      <c r="BN1271" s="129"/>
      <c r="BO1271" s="130"/>
      <c r="BP1271" s="131"/>
      <c r="BQ1271" s="129"/>
      <c r="BR1271" s="129"/>
      <c r="BS1271" s="130"/>
      <c r="BT1271" s="131"/>
      <c r="BU1271" s="129"/>
      <c r="BV1271" s="129"/>
      <c r="BW1271" s="130"/>
      <c r="BX1271" s="131"/>
      <c r="BY1271" s="129"/>
      <c r="BZ1271" s="129"/>
      <c r="CA1271" s="130"/>
      <c r="CB1271" s="131"/>
      <c r="CC1271" s="129"/>
      <c r="CD1271" s="129"/>
      <c r="CE1271" s="130"/>
      <c r="CF1271" s="131"/>
      <c r="CG1271" s="129"/>
      <c r="CH1271" s="129"/>
      <c r="CI1271" s="130"/>
      <c r="CJ1271" s="131"/>
      <c r="CK1271" s="129"/>
      <c r="CL1271" s="129"/>
      <c r="CM1271" s="130"/>
      <c r="CN1271" s="131"/>
      <c r="CO1271" s="129"/>
      <c r="CP1271" s="129"/>
      <c r="CQ1271" s="130"/>
      <c r="CR1271" s="131"/>
      <c r="CS1271" s="129"/>
      <c r="CT1271" s="129"/>
      <c r="CU1271" s="130"/>
      <c r="CV1271" s="131"/>
      <c r="CW1271" s="129"/>
      <c r="CX1271" s="129"/>
      <c r="CY1271" s="130"/>
      <c r="CZ1271" s="131"/>
      <c r="DA1271" s="129"/>
      <c r="DB1271" s="129"/>
      <c r="DC1271" s="130"/>
      <c r="DD1271" s="131"/>
      <c r="DE1271" s="129"/>
      <c r="DF1271" s="129"/>
      <c r="DG1271" s="130"/>
      <c r="DH1271" s="131"/>
      <c r="DI1271" s="129"/>
      <c r="DJ1271" s="129"/>
      <c r="DK1271" s="130"/>
      <c r="DL1271" s="131"/>
      <c r="DM1271" s="129"/>
      <c r="DN1271" s="129"/>
      <c r="DO1271" s="130"/>
      <c r="DP1271" s="131"/>
      <c r="DQ1271" s="129"/>
      <c r="DR1271" s="129"/>
      <c r="DS1271" s="130"/>
      <c r="DT1271" s="131"/>
      <c r="DU1271" s="129"/>
      <c r="DV1271" s="129"/>
      <c r="DW1271" s="130"/>
      <c r="DX1271" s="131"/>
      <c r="DY1271" s="129"/>
      <c r="DZ1271" s="129"/>
      <c r="EA1271" s="130"/>
      <c r="EB1271" s="131"/>
      <c r="EC1271" s="129"/>
      <c r="ED1271" s="129"/>
      <c r="EE1271" s="130"/>
      <c r="EF1271" s="131"/>
      <c r="EG1271" s="129"/>
      <c r="EH1271" s="129"/>
      <c r="EI1271" s="130"/>
      <c r="EJ1271" s="131"/>
      <c r="EK1271" s="129"/>
      <c r="EL1271" s="129"/>
      <c r="EM1271" s="130"/>
      <c r="EN1271" s="131"/>
      <c r="EO1271" s="129"/>
      <c r="EP1271" s="129"/>
      <c r="EQ1271" s="130"/>
      <c r="ER1271" s="131"/>
      <c r="ES1271" s="129"/>
      <c r="ET1271" s="129"/>
      <c r="EU1271" s="130"/>
      <c r="EV1271" s="131"/>
      <c r="EW1271" s="129"/>
      <c r="EX1271" s="129"/>
      <c r="EY1271" s="130"/>
      <c r="EZ1271" s="131"/>
      <c r="FA1271" s="129"/>
      <c r="FB1271" s="129"/>
      <c r="FC1271" s="130"/>
      <c r="FD1271" s="131"/>
      <c r="FE1271" s="129"/>
      <c r="FF1271" s="129"/>
      <c r="FG1271" s="130"/>
      <c r="FH1271" s="131"/>
      <c r="FI1271" s="129"/>
      <c r="FJ1271" s="129"/>
      <c r="FK1271" s="130"/>
      <c r="FL1271" s="131"/>
      <c r="FM1271" s="129"/>
      <c r="FN1271" s="129"/>
      <c r="FO1271" s="130"/>
      <c r="FP1271" s="131"/>
      <c r="FQ1271" s="129"/>
      <c r="FR1271" s="129"/>
      <c r="FS1271" s="130"/>
      <c r="FT1271" s="131"/>
      <c r="FU1271" s="129"/>
      <c r="FV1271" s="129"/>
      <c r="FW1271" s="130"/>
      <c r="FX1271" s="131"/>
      <c r="FY1271" s="129"/>
      <c r="FZ1271" s="129"/>
      <c r="GA1271" s="130"/>
      <c r="GB1271" s="131"/>
      <c r="GC1271" s="129"/>
      <c r="GD1271" s="129"/>
      <c r="GE1271" s="130"/>
      <c r="GF1271" s="131"/>
      <c r="GG1271" s="129"/>
      <c r="GH1271" s="129"/>
      <c r="GI1271" s="130"/>
      <c r="GJ1271" s="131"/>
      <c r="GK1271" s="129"/>
      <c r="GL1271" s="129"/>
      <c r="GM1271" s="130"/>
      <c r="GN1271" s="131"/>
      <c r="GO1271" s="129"/>
      <c r="GP1271" s="129"/>
      <c r="GQ1271" s="130"/>
    </row>
    <row r="1272" spans="1:199" ht="15.75" x14ac:dyDescent="0.25">
      <c r="A1272">
        <f t="shared" si="750"/>
        <v>1</v>
      </c>
      <c r="B1272">
        <f t="shared" si="751"/>
        <v>1900</v>
      </c>
      <c r="D1272" s="129"/>
      <c r="E1272" s="129"/>
      <c r="F1272" s="129"/>
      <c r="G1272" s="130"/>
      <c r="H1272" s="131"/>
      <c r="I1272" s="129"/>
      <c r="J1272" s="129"/>
      <c r="K1272" s="130"/>
      <c r="L1272" s="131"/>
      <c r="M1272" s="129"/>
      <c r="N1272" s="129"/>
      <c r="O1272" s="130"/>
      <c r="P1272" s="131"/>
      <c r="Q1272" s="129"/>
      <c r="R1272" s="129"/>
      <c r="S1272" s="130"/>
      <c r="T1272" s="131"/>
      <c r="U1272" s="129"/>
      <c r="V1272" s="129"/>
      <c r="W1272" s="130"/>
      <c r="X1272" s="131"/>
      <c r="Y1272" s="129"/>
      <c r="Z1272" s="129"/>
      <c r="AA1272" s="130"/>
      <c r="AB1272" s="131"/>
      <c r="AC1272" s="129"/>
      <c r="AD1272" s="129"/>
      <c r="AE1272" s="130"/>
      <c r="AF1272" s="131"/>
      <c r="AG1272" s="129"/>
      <c r="AH1272" s="129"/>
      <c r="AI1272" s="130"/>
      <c r="AJ1272" s="131"/>
      <c r="AK1272" s="129"/>
      <c r="AL1272" s="129"/>
      <c r="AM1272" s="130"/>
      <c r="AN1272" s="131"/>
      <c r="AO1272" s="129"/>
      <c r="AP1272" s="129"/>
      <c r="AQ1272" s="130"/>
      <c r="AR1272" s="131"/>
      <c r="AS1272" s="129"/>
      <c r="AT1272" s="129"/>
      <c r="AU1272" s="130"/>
      <c r="AV1272" s="131"/>
      <c r="AW1272" s="129"/>
      <c r="AX1272" s="129"/>
      <c r="AY1272" s="130"/>
      <c r="AZ1272" s="131"/>
      <c r="BA1272" s="129"/>
      <c r="BB1272" s="129"/>
      <c r="BC1272" s="130"/>
      <c r="BD1272" s="131"/>
      <c r="BE1272" s="129"/>
      <c r="BF1272" s="129"/>
      <c r="BG1272" s="130"/>
      <c r="BH1272" s="131"/>
      <c r="BI1272" s="129"/>
      <c r="BJ1272" s="129"/>
      <c r="BK1272" s="130"/>
      <c r="BL1272" s="131"/>
      <c r="BM1272" s="129"/>
      <c r="BN1272" s="129"/>
      <c r="BO1272" s="130"/>
      <c r="BP1272" s="131"/>
      <c r="BQ1272" s="129"/>
      <c r="BR1272" s="129"/>
      <c r="BS1272" s="130"/>
      <c r="BT1272" s="131"/>
      <c r="BU1272" s="129"/>
      <c r="BV1272" s="129"/>
      <c r="BW1272" s="130"/>
      <c r="BX1272" s="131"/>
      <c r="BY1272" s="129"/>
      <c r="BZ1272" s="129"/>
      <c r="CA1272" s="130"/>
      <c r="CB1272" s="131"/>
      <c r="CC1272" s="129"/>
      <c r="CD1272" s="129"/>
      <c r="CE1272" s="130"/>
      <c r="CF1272" s="131"/>
      <c r="CG1272" s="129"/>
      <c r="CH1272" s="129"/>
      <c r="CI1272" s="130"/>
      <c r="CJ1272" s="131"/>
      <c r="CK1272" s="129"/>
      <c r="CL1272" s="129"/>
      <c r="CM1272" s="130"/>
      <c r="CN1272" s="131"/>
      <c r="CO1272" s="129"/>
      <c r="CP1272" s="129"/>
      <c r="CQ1272" s="130"/>
      <c r="CR1272" s="131"/>
      <c r="CS1272" s="129"/>
      <c r="CT1272" s="129"/>
      <c r="CU1272" s="130"/>
      <c r="CV1272" s="131"/>
      <c r="CW1272" s="129"/>
      <c r="CX1272" s="129"/>
      <c r="CY1272" s="130"/>
      <c r="CZ1272" s="131"/>
      <c r="DA1272" s="129"/>
      <c r="DB1272" s="129"/>
      <c r="DC1272" s="130"/>
      <c r="DD1272" s="131"/>
      <c r="DE1272" s="129"/>
      <c r="DF1272" s="129"/>
      <c r="DG1272" s="130"/>
      <c r="DH1272" s="131"/>
      <c r="DI1272" s="129"/>
      <c r="DJ1272" s="129"/>
      <c r="DK1272" s="130"/>
      <c r="DL1272" s="131"/>
      <c r="DM1272" s="129"/>
      <c r="DN1272" s="129"/>
      <c r="DO1272" s="130"/>
      <c r="DP1272" s="131"/>
      <c r="DQ1272" s="129"/>
      <c r="DR1272" s="129"/>
      <c r="DS1272" s="130"/>
      <c r="DT1272" s="131"/>
      <c r="DU1272" s="129"/>
      <c r="DV1272" s="129"/>
      <c r="DW1272" s="130"/>
      <c r="DX1272" s="131"/>
      <c r="DY1272" s="129"/>
      <c r="DZ1272" s="129"/>
      <c r="EA1272" s="130"/>
      <c r="EB1272" s="131"/>
      <c r="EC1272" s="129"/>
      <c r="ED1272" s="129"/>
      <c r="EE1272" s="130"/>
      <c r="EF1272" s="131"/>
      <c r="EG1272" s="129"/>
      <c r="EH1272" s="129"/>
      <c r="EI1272" s="130"/>
      <c r="EJ1272" s="131"/>
      <c r="EK1272" s="129"/>
      <c r="EL1272" s="129"/>
      <c r="EM1272" s="130"/>
      <c r="EN1272" s="131"/>
      <c r="EO1272" s="129"/>
      <c r="EP1272" s="129"/>
      <c r="EQ1272" s="130"/>
      <c r="ER1272" s="131"/>
      <c r="ES1272" s="129"/>
      <c r="ET1272" s="129"/>
      <c r="EU1272" s="130"/>
      <c r="EV1272" s="131"/>
      <c r="EW1272" s="129"/>
      <c r="EX1272" s="129"/>
      <c r="EY1272" s="130"/>
      <c r="EZ1272" s="131"/>
      <c r="FA1272" s="129"/>
      <c r="FB1272" s="129"/>
      <c r="FC1272" s="130"/>
      <c r="FD1272" s="131"/>
      <c r="FE1272" s="129"/>
      <c r="FF1272" s="129"/>
      <c r="FG1272" s="130"/>
      <c r="FH1272" s="131"/>
      <c r="FI1272" s="129"/>
      <c r="FJ1272" s="129"/>
      <c r="FK1272" s="130"/>
      <c r="FL1272" s="131"/>
      <c r="FM1272" s="129"/>
      <c r="FN1272" s="129"/>
      <c r="FO1272" s="130"/>
      <c r="FP1272" s="131"/>
      <c r="FQ1272" s="129"/>
      <c r="FR1272" s="129"/>
      <c r="FS1272" s="130"/>
      <c r="FT1272" s="131"/>
      <c r="FU1272" s="129"/>
      <c r="FV1272" s="129"/>
      <c r="FW1272" s="130"/>
      <c r="FX1272" s="131"/>
      <c r="FY1272" s="129"/>
      <c r="FZ1272" s="129"/>
      <c r="GA1272" s="130"/>
      <c r="GB1272" s="131"/>
      <c r="GC1272" s="129"/>
      <c r="GD1272" s="129"/>
      <c r="GE1272" s="130"/>
      <c r="GF1272" s="131"/>
      <c r="GG1272" s="129"/>
      <c r="GH1272" s="129"/>
      <c r="GI1272" s="130"/>
      <c r="GJ1272" s="131"/>
      <c r="GK1272" s="129"/>
      <c r="GL1272" s="129"/>
      <c r="GM1272" s="130"/>
      <c r="GN1272" s="131"/>
      <c r="GO1272" s="129"/>
      <c r="GP1272" s="129"/>
      <c r="GQ1272" s="130"/>
    </row>
    <row r="1273" spans="1:199" ht="15.75" x14ac:dyDescent="0.25">
      <c r="A1273">
        <f t="shared" si="750"/>
        <v>1</v>
      </c>
      <c r="B1273">
        <f t="shared" si="751"/>
        <v>1900</v>
      </c>
      <c r="D1273" s="129"/>
      <c r="E1273" s="129"/>
      <c r="F1273" s="129"/>
      <c r="G1273" s="130"/>
      <c r="H1273" s="131"/>
      <c r="I1273" s="129"/>
      <c r="J1273" s="129"/>
      <c r="K1273" s="130"/>
      <c r="L1273" s="131"/>
      <c r="M1273" s="129"/>
      <c r="N1273" s="129"/>
      <c r="O1273" s="130"/>
      <c r="P1273" s="131"/>
      <c r="Q1273" s="129"/>
      <c r="R1273" s="129"/>
      <c r="S1273" s="130"/>
      <c r="T1273" s="131"/>
      <c r="U1273" s="129"/>
      <c r="V1273" s="129"/>
      <c r="W1273" s="130"/>
      <c r="X1273" s="131"/>
      <c r="Y1273" s="129"/>
      <c r="Z1273" s="129"/>
      <c r="AA1273" s="130"/>
      <c r="AB1273" s="131"/>
      <c r="AC1273" s="129"/>
      <c r="AD1273" s="129"/>
      <c r="AE1273" s="130"/>
      <c r="AF1273" s="131"/>
      <c r="AG1273" s="129"/>
      <c r="AH1273" s="129"/>
      <c r="AI1273" s="130"/>
      <c r="AJ1273" s="131"/>
      <c r="AK1273" s="129"/>
      <c r="AL1273" s="129"/>
      <c r="AM1273" s="130"/>
      <c r="AN1273" s="131"/>
      <c r="AO1273" s="129"/>
      <c r="AP1273" s="129"/>
      <c r="AQ1273" s="130"/>
      <c r="AR1273" s="131"/>
      <c r="AS1273" s="129"/>
      <c r="AT1273" s="129"/>
      <c r="AU1273" s="130"/>
      <c r="AV1273" s="131"/>
      <c r="AW1273" s="129"/>
      <c r="AX1273" s="129"/>
      <c r="AY1273" s="130"/>
      <c r="AZ1273" s="131"/>
      <c r="BA1273" s="129"/>
      <c r="BB1273" s="129"/>
      <c r="BC1273" s="130"/>
      <c r="BD1273" s="131"/>
      <c r="BE1273" s="129"/>
      <c r="BF1273" s="129"/>
      <c r="BG1273" s="130"/>
      <c r="BH1273" s="131"/>
      <c r="BI1273" s="129"/>
      <c r="BJ1273" s="129"/>
      <c r="BK1273" s="130"/>
      <c r="BL1273" s="131"/>
      <c r="BM1273" s="129"/>
      <c r="BN1273" s="129"/>
      <c r="BO1273" s="130"/>
      <c r="BP1273" s="131"/>
      <c r="BQ1273" s="129"/>
      <c r="BR1273" s="129"/>
      <c r="BS1273" s="130"/>
      <c r="BT1273" s="131"/>
      <c r="BU1273" s="129"/>
      <c r="BV1273" s="129"/>
      <c r="BW1273" s="130"/>
      <c r="BX1273" s="131"/>
      <c r="BY1273" s="129"/>
      <c r="BZ1273" s="129"/>
      <c r="CA1273" s="130"/>
      <c r="CB1273" s="131"/>
      <c r="CC1273" s="129"/>
      <c r="CD1273" s="129"/>
      <c r="CE1273" s="130"/>
      <c r="CF1273" s="131"/>
      <c r="CG1273" s="129"/>
      <c r="CH1273" s="129"/>
      <c r="CI1273" s="130"/>
      <c r="CJ1273" s="131"/>
      <c r="CK1273" s="129"/>
      <c r="CL1273" s="129"/>
      <c r="CM1273" s="130"/>
      <c r="CN1273" s="131"/>
      <c r="CO1273" s="129"/>
      <c r="CP1273" s="129"/>
      <c r="CQ1273" s="130"/>
      <c r="CR1273" s="131"/>
      <c r="CS1273" s="129"/>
      <c r="CT1273" s="129"/>
      <c r="CU1273" s="130"/>
      <c r="CV1273" s="131"/>
      <c r="CW1273" s="129"/>
      <c r="CX1273" s="129"/>
      <c r="CY1273" s="130"/>
      <c r="CZ1273" s="131"/>
      <c r="DA1273" s="129"/>
      <c r="DB1273" s="129"/>
      <c r="DC1273" s="130"/>
      <c r="DD1273" s="131"/>
      <c r="DE1273" s="129"/>
      <c r="DF1273" s="129"/>
      <c r="DG1273" s="130"/>
      <c r="DH1273" s="131"/>
      <c r="DI1273" s="129"/>
      <c r="DJ1273" s="129"/>
      <c r="DK1273" s="130"/>
      <c r="DL1273" s="131"/>
      <c r="DM1273" s="129"/>
      <c r="DN1273" s="129"/>
      <c r="DO1273" s="130"/>
      <c r="DP1273" s="131"/>
      <c r="DQ1273" s="129"/>
      <c r="DR1273" s="129"/>
      <c r="DS1273" s="130"/>
      <c r="DT1273" s="131"/>
      <c r="DU1273" s="129"/>
      <c r="DV1273" s="129"/>
      <c r="DW1273" s="130"/>
      <c r="DX1273" s="131"/>
      <c r="DY1273" s="129"/>
      <c r="DZ1273" s="129"/>
      <c r="EA1273" s="130"/>
      <c r="EB1273" s="131"/>
      <c r="EC1273" s="129"/>
      <c r="ED1273" s="129"/>
      <c r="EE1273" s="130"/>
      <c r="EF1273" s="131"/>
      <c r="EG1273" s="129"/>
      <c r="EH1273" s="129"/>
      <c r="EI1273" s="130"/>
      <c r="EJ1273" s="131"/>
      <c r="EK1273" s="129"/>
      <c r="EL1273" s="129"/>
      <c r="EM1273" s="130"/>
      <c r="EN1273" s="131"/>
      <c r="EO1273" s="129"/>
      <c r="EP1273" s="129"/>
      <c r="EQ1273" s="130"/>
      <c r="ER1273" s="131"/>
      <c r="ES1273" s="129"/>
      <c r="ET1273" s="129"/>
      <c r="EU1273" s="130"/>
      <c r="EV1273" s="131"/>
      <c r="EW1273" s="129"/>
      <c r="EX1273" s="129"/>
      <c r="EY1273" s="130"/>
      <c r="EZ1273" s="131"/>
      <c r="FA1273" s="129"/>
      <c r="FB1273" s="129"/>
      <c r="FC1273" s="130"/>
      <c r="FD1273" s="131"/>
      <c r="FE1273" s="129"/>
      <c r="FF1273" s="129"/>
      <c r="FG1273" s="130"/>
      <c r="FH1273" s="131"/>
      <c r="FI1273" s="129"/>
      <c r="FJ1273" s="129"/>
      <c r="FK1273" s="130"/>
      <c r="FL1273" s="131"/>
      <c r="FM1273" s="129"/>
      <c r="FN1273" s="129"/>
      <c r="FO1273" s="130"/>
      <c r="FP1273" s="131"/>
      <c r="FQ1273" s="129"/>
      <c r="FR1273" s="129"/>
      <c r="FS1273" s="130"/>
      <c r="FT1273" s="131"/>
      <c r="FU1273" s="129"/>
      <c r="FV1273" s="129"/>
      <c r="FW1273" s="130"/>
      <c r="FX1273" s="131"/>
      <c r="FY1273" s="129"/>
      <c r="FZ1273" s="129"/>
      <c r="GA1273" s="130"/>
      <c r="GB1273" s="131"/>
      <c r="GC1273" s="129"/>
      <c r="GD1273" s="129"/>
      <c r="GE1273" s="130"/>
      <c r="GF1273" s="131"/>
      <c r="GG1273" s="129"/>
      <c r="GH1273" s="129"/>
      <c r="GI1273" s="130"/>
      <c r="GJ1273" s="131"/>
      <c r="GK1273" s="129"/>
      <c r="GL1273" s="129"/>
      <c r="GM1273" s="130"/>
      <c r="GN1273" s="131"/>
      <c r="GO1273" s="129"/>
      <c r="GP1273" s="129"/>
      <c r="GQ1273" s="130"/>
    </row>
    <row r="1274" spans="1:199" ht="15.75" x14ac:dyDescent="0.25">
      <c r="A1274">
        <f t="shared" si="750"/>
        <v>1</v>
      </c>
      <c r="B1274">
        <f t="shared" si="751"/>
        <v>1900</v>
      </c>
      <c r="D1274" s="129"/>
      <c r="E1274" s="129"/>
      <c r="F1274" s="129"/>
      <c r="G1274" s="130"/>
      <c r="H1274" s="131"/>
      <c r="I1274" s="129"/>
      <c r="J1274" s="129"/>
      <c r="K1274" s="130"/>
      <c r="L1274" s="131"/>
      <c r="M1274" s="129"/>
      <c r="N1274" s="129"/>
      <c r="O1274" s="130"/>
      <c r="P1274" s="131"/>
      <c r="Q1274" s="129"/>
      <c r="R1274" s="129"/>
      <c r="S1274" s="130"/>
      <c r="T1274" s="131"/>
      <c r="U1274" s="129"/>
      <c r="V1274" s="129"/>
      <c r="W1274" s="130"/>
      <c r="X1274" s="131"/>
      <c r="Y1274" s="129"/>
      <c r="Z1274" s="129"/>
      <c r="AA1274" s="130"/>
      <c r="AB1274" s="131"/>
      <c r="AC1274" s="129"/>
      <c r="AD1274" s="129"/>
      <c r="AE1274" s="130"/>
      <c r="AF1274" s="131"/>
      <c r="AG1274" s="129"/>
      <c r="AH1274" s="129"/>
      <c r="AI1274" s="130"/>
      <c r="AJ1274" s="131"/>
      <c r="AK1274" s="129"/>
      <c r="AL1274" s="129"/>
      <c r="AM1274" s="130"/>
      <c r="AN1274" s="131"/>
      <c r="AO1274" s="129"/>
      <c r="AP1274" s="129"/>
      <c r="AQ1274" s="130"/>
      <c r="AR1274" s="131"/>
      <c r="AS1274" s="129"/>
      <c r="AT1274" s="129"/>
      <c r="AU1274" s="130"/>
      <c r="AV1274" s="131"/>
      <c r="AW1274" s="129"/>
      <c r="AX1274" s="129"/>
      <c r="AY1274" s="130"/>
      <c r="AZ1274" s="131"/>
      <c r="BA1274" s="129"/>
      <c r="BB1274" s="129"/>
      <c r="BC1274" s="130"/>
      <c r="BD1274" s="131"/>
      <c r="BE1274" s="129"/>
      <c r="BF1274" s="129"/>
      <c r="BG1274" s="130"/>
      <c r="BH1274" s="131"/>
      <c r="BI1274" s="129"/>
      <c r="BJ1274" s="129"/>
      <c r="BK1274" s="130"/>
      <c r="BL1274" s="131"/>
      <c r="BM1274" s="129"/>
      <c r="BN1274" s="129"/>
      <c r="BO1274" s="130"/>
      <c r="BP1274" s="131"/>
      <c r="BQ1274" s="129"/>
      <c r="BR1274" s="129"/>
      <c r="BS1274" s="130"/>
      <c r="BT1274" s="131"/>
      <c r="BU1274" s="129"/>
      <c r="BV1274" s="129"/>
      <c r="BW1274" s="130"/>
      <c r="BX1274" s="131"/>
      <c r="BY1274" s="129"/>
      <c r="BZ1274" s="129"/>
      <c r="CA1274" s="130"/>
      <c r="CB1274" s="131"/>
      <c r="CC1274" s="129"/>
      <c r="CD1274" s="129"/>
      <c r="CE1274" s="130"/>
      <c r="CF1274" s="131"/>
      <c r="CG1274" s="129"/>
      <c r="CH1274" s="129"/>
      <c r="CI1274" s="130"/>
      <c r="CJ1274" s="131"/>
      <c r="CK1274" s="129"/>
      <c r="CL1274" s="129"/>
      <c r="CM1274" s="130"/>
      <c r="CN1274" s="131"/>
      <c r="CO1274" s="129"/>
      <c r="CP1274" s="129"/>
      <c r="CQ1274" s="130"/>
      <c r="CR1274" s="131"/>
      <c r="CS1274" s="129"/>
      <c r="CT1274" s="129"/>
      <c r="CU1274" s="130"/>
      <c r="CV1274" s="131"/>
      <c r="CW1274" s="129"/>
      <c r="CX1274" s="129"/>
      <c r="CY1274" s="130"/>
      <c r="CZ1274" s="131"/>
      <c r="DA1274" s="129"/>
      <c r="DB1274" s="129"/>
      <c r="DC1274" s="130"/>
      <c r="DD1274" s="131"/>
      <c r="DE1274" s="129"/>
      <c r="DF1274" s="129"/>
      <c r="DG1274" s="130"/>
      <c r="DH1274" s="131"/>
      <c r="DI1274" s="129"/>
      <c r="DJ1274" s="129"/>
      <c r="DK1274" s="130"/>
      <c r="DL1274" s="131"/>
      <c r="DM1274" s="129"/>
      <c r="DN1274" s="129"/>
      <c r="DO1274" s="130"/>
      <c r="DP1274" s="131"/>
      <c r="DQ1274" s="129"/>
      <c r="DR1274" s="129"/>
      <c r="DS1274" s="130"/>
      <c r="DT1274" s="131"/>
      <c r="DU1274" s="129"/>
      <c r="DV1274" s="129"/>
      <c r="DW1274" s="130"/>
      <c r="DX1274" s="131"/>
      <c r="DY1274" s="129"/>
      <c r="DZ1274" s="129"/>
      <c r="EA1274" s="130"/>
      <c r="EB1274" s="131"/>
      <c r="EC1274" s="129"/>
      <c r="ED1274" s="129"/>
      <c r="EE1274" s="130"/>
      <c r="EF1274" s="131"/>
      <c r="EG1274" s="129"/>
      <c r="EH1274" s="129"/>
      <c r="EI1274" s="130"/>
      <c r="EJ1274" s="131"/>
      <c r="EK1274" s="129"/>
      <c r="EL1274" s="129"/>
      <c r="EM1274" s="130"/>
      <c r="EN1274" s="131"/>
      <c r="EO1274" s="129"/>
      <c r="EP1274" s="129"/>
      <c r="EQ1274" s="130"/>
      <c r="ER1274" s="131"/>
      <c r="ES1274" s="129"/>
      <c r="ET1274" s="129"/>
      <c r="EU1274" s="130"/>
      <c r="EV1274" s="131"/>
      <c r="EW1274" s="129"/>
      <c r="EX1274" s="129"/>
      <c r="EY1274" s="130"/>
      <c r="EZ1274" s="131"/>
      <c r="FA1274" s="129"/>
      <c r="FB1274" s="129"/>
      <c r="FC1274" s="130"/>
      <c r="FD1274" s="131"/>
      <c r="FE1274" s="129"/>
      <c r="FF1274" s="129"/>
      <c r="FG1274" s="130"/>
      <c r="FH1274" s="131"/>
      <c r="FI1274" s="129"/>
      <c r="FJ1274" s="129"/>
      <c r="FK1274" s="130"/>
      <c r="FL1274" s="131"/>
      <c r="FM1274" s="129"/>
      <c r="FN1274" s="129"/>
      <c r="FO1274" s="130"/>
      <c r="FP1274" s="131"/>
      <c r="FQ1274" s="129"/>
      <c r="FR1274" s="129"/>
      <c r="FS1274" s="130"/>
      <c r="FT1274" s="131"/>
      <c r="FU1274" s="129"/>
      <c r="FV1274" s="129"/>
      <c r="FW1274" s="130"/>
      <c r="FX1274" s="131"/>
      <c r="FY1274" s="129"/>
      <c r="FZ1274" s="129"/>
      <c r="GA1274" s="130"/>
      <c r="GB1274" s="131"/>
      <c r="GC1274" s="129"/>
      <c r="GD1274" s="129"/>
      <c r="GE1274" s="130"/>
      <c r="GF1274" s="131"/>
      <c r="GG1274" s="129"/>
      <c r="GH1274" s="129"/>
      <c r="GI1274" s="130"/>
      <c r="GJ1274" s="131"/>
      <c r="GK1274" s="129"/>
      <c r="GL1274" s="129"/>
      <c r="GM1274" s="130"/>
      <c r="GN1274" s="131"/>
      <c r="GO1274" s="129"/>
      <c r="GP1274" s="129"/>
      <c r="GQ1274" s="130"/>
    </row>
    <row r="1275" spans="1:199" ht="15.75" x14ac:dyDescent="0.25">
      <c r="A1275">
        <f t="shared" si="750"/>
        <v>1</v>
      </c>
      <c r="B1275">
        <f t="shared" si="751"/>
        <v>1900</v>
      </c>
      <c r="D1275" s="129"/>
      <c r="E1275" s="129"/>
      <c r="F1275" s="129"/>
      <c r="G1275" s="130"/>
      <c r="H1275" s="131"/>
      <c r="I1275" s="129"/>
      <c r="J1275" s="129"/>
      <c r="K1275" s="130"/>
      <c r="L1275" s="131"/>
      <c r="M1275" s="129"/>
      <c r="N1275" s="129"/>
      <c r="O1275" s="130"/>
      <c r="P1275" s="131"/>
      <c r="Q1275" s="129"/>
      <c r="R1275" s="129"/>
      <c r="S1275" s="130"/>
      <c r="T1275" s="131"/>
      <c r="U1275" s="129"/>
      <c r="V1275" s="129"/>
      <c r="W1275" s="130"/>
      <c r="X1275" s="131"/>
      <c r="Y1275" s="129"/>
      <c r="Z1275" s="129"/>
      <c r="AA1275" s="130"/>
      <c r="AB1275" s="131"/>
      <c r="AC1275" s="129"/>
      <c r="AD1275" s="129"/>
      <c r="AE1275" s="130"/>
      <c r="AF1275" s="131"/>
      <c r="AG1275" s="129"/>
      <c r="AH1275" s="129"/>
      <c r="AI1275" s="130"/>
      <c r="AJ1275" s="131"/>
      <c r="AK1275" s="129"/>
      <c r="AL1275" s="129"/>
      <c r="AM1275" s="130"/>
      <c r="AN1275" s="131"/>
      <c r="AO1275" s="129"/>
      <c r="AP1275" s="129"/>
      <c r="AQ1275" s="130"/>
      <c r="AR1275" s="131"/>
      <c r="AS1275" s="129"/>
      <c r="AT1275" s="129"/>
      <c r="AU1275" s="130"/>
      <c r="AV1275" s="131"/>
      <c r="AW1275" s="129"/>
      <c r="AX1275" s="129"/>
      <c r="AY1275" s="130"/>
      <c r="AZ1275" s="131"/>
      <c r="BA1275" s="129"/>
      <c r="BB1275" s="129"/>
      <c r="BC1275" s="130"/>
      <c r="BD1275" s="131"/>
      <c r="BE1275" s="129"/>
      <c r="BF1275" s="129"/>
      <c r="BG1275" s="130"/>
      <c r="BH1275" s="131"/>
      <c r="BI1275" s="129"/>
      <c r="BJ1275" s="129"/>
      <c r="BK1275" s="130"/>
      <c r="BL1275" s="131"/>
      <c r="BM1275" s="129"/>
      <c r="BN1275" s="129"/>
      <c r="BO1275" s="130"/>
      <c r="BP1275" s="131"/>
      <c r="BQ1275" s="129"/>
      <c r="BR1275" s="129"/>
      <c r="BS1275" s="130"/>
      <c r="BT1275" s="131"/>
      <c r="BU1275" s="129"/>
      <c r="BV1275" s="129"/>
      <c r="BW1275" s="130"/>
      <c r="BX1275" s="131"/>
      <c r="BY1275" s="129"/>
      <c r="BZ1275" s="129"/>
      <c r="CA1275" s="130"/>
      <c r="CB1275" s="131"/>
      <c r="CC1275" s="129"/>
      <c r="CD1275" s="129"/>
      <c r="CE1275" s="130"/>
      <c r="CF1275" s="131"/>
      <c r="CG1275" s="129"/>
      <c r="CH1275" s="129"/>
      <c r="CI1275" s="130"/>
      <c r="CJ1275" s="131"/>
      <c r="CK1275" s="129"/>
      <c r="CL1275" s="129"/>
      <c r="CM1275" s="130"/>
      <c r="CN1275" s="131"/>
      <c r="CO1275" s="129"/>
      <c r="CP1275" s="129"/>
      <c r="CQ1275" s="130"/>
      <c r="CR1275" s="131"/>
      <c r="CS1275" s="129"/>
      <c r="CT1275" s="129"/>
      <c r="CU1275" s="130"/>
      <c r="CV1275" s="131"/>
      <c r="CW1275" s="129"/>
      <c r="CX1275" s="129"/>
      <c r="CY1275" s="130"/>
      <c r="CZ1275" s="131"/>
      <c r="DA1275" s="129"/>
      <c r="DB1275" s="129"/>
      <c r="DC1275" s="130"/>
      <c r="DD1275" s="131"/>
      <c r="DE1275" s="129"/>
      <c r="DF1275" s="129"/>
      <c r="DG1275" s="130"/>
      <c r="DH1275" s="131"/>
      <c r="DI1275" s="129"/>
      <c r="DJ1275" s="129"/>
      <c r="DK1275" s="130"/>
      <c r="DL1275" s="131"/>
      <c r="DM1275" s="129"/>
      <c r="DN1275" s="129"/>
      <c r="DO1275" s="130"/>
      <c r="DP1275" s="131"/>
      <c r="DQ1275" s="129"/>
      <c r="DR1275" s="129"/>
      <c r="DS1275" s="130"/>
      <c r="DT1275" s="131"/>
      <c r="DU1275" s="129"/>
      <c r="DV1275" s="129"/>
      <c r="DW1275" s="130"/>
      <c r="DX1275" s="131"/>
      <c r="DY1275" s="129"/>
      <c r="DZ1275" s="129"/>
      <c r="EA1275" s="130"/>
      <c r="EB1275" s="131"/>
      <c r="EC1275" s="129"/>
      <c r="ED1275" s="129"/>
      <c r="EE1275" s="130"/>
      <c r="EF1275" s="131"/>
      <c r="EG1275" s="129"/>
      <c r="EH1275" s="129"/>
      <c r="EI1275" s="130"/>
      <c r="EJ1275" s="131"/>
      <c r="EK1275" s="129"/>
      <c r="EL1275" s="129"/>
      <c r="EM1275" s="130"/>
      <c r="EN1275" s="131"/>
      <c r="EO1275" s="129"/>
      <c r="EP1275" s="129"/>
      <c r="EQ1275" s="130"/>
      <c r="ER1275" s="131"/>
      <c r="ES1275" s="129"/>
      <c r="ET1275" s="129"/>
      <c r="EU1275" s="130"/>
      <c r="EV1275" s="131"/>
      <c r="EW1275" s="129"/>
      <c r="EX1275" s="129"/>
      <c r="EY1275" s="130"/>
      <c r="EZ1275" s="131"/>
      <c r="FA1275" s="129"/>
      <c r="FB1275" s="129"/>
      <c r="FC1275" s="130"/>
      <c r="FD1275" s="131"/>
      <c r="FE1275" s="129"/>
      <c r="FF1275" s="129"/>
      <c r="FG1275" s="130"/>
      <c r="FH1275" s="131"/>
      <c r="FI1275" s="129"/>
      <c r="FJ1275" s="129"/>
      <c r="FK1275" s="130"/>
      <c r="FL1275" s="131"/>
      <c r="FM1275" s="129"/>
      <c r="FN1275" s="129"/>
      <c r="FO1275" s="130"/>
      <c r="FP1275" s="131"/>
      <c r="FQ1275" s="129"/>
      <c r="FR1275" s="129"/>
      <c r="FS1275" s="130"/>
      <c r="FT1275" s="131"/>
      <c r="FU1275" s="129"/>
      <c r="FV1275" s="129"/>
      <c r="FW1275" s="130"/>
      <c r="FX1275" s="131"/>
      <c r="FY1275" s="129"/>
      <c r="FZ1275" s="129"/>
      <c r="GA1275" s="130"/>
      <c r="GB1275" s="131"/>
      <c r="GC1275" s="129"/>
      <c r="GD1275" s="129"/>
      <c r="GE1275" s="130"/>
      <c r="GF1275" s="131"/>
      <c r="GG1275" s="129"/>
      <c r="GH1275" s="129"/>
      <c r="GI1275" s="130"/>
      <c r="GJ1275" s="131"/>
      <c r="GK1275" s="129"/>
      <c r="GL1275" s="129"/>
      <c r="GM1275" s="130"/>
      <c r="GN1275" s="131"/>
      <c r="GO1275" s="129"/>
      <c r="GP1275" s="129"/>
      <c r="GQ1275" s="130"/>
    </row>
    <row r="1276" spans="1:199" ht="15.75" x14ac:dyDescent="0.25">
      <c r="A1276">
        <f t="shared" si="750"/>
        <v>1</v>
      </c>
      <c r="B1276">
        <f t="shared" si="751"/>
        <v>1900</v>
      </c>
      <c r="D1276" s="129"/>
      <c r="E1276" s="129"/>
      <c r="F1276" s="129"/>
      <c r="G1276" s="130"/>
      <c r="H1276" s="131"/>
      <c r="I1276" s="129"/>
      <c r="J1276" s="129"/>
      <c r="K1276" s="130"/>
      <c r="L1276" s="131"/>
      <c r="M1276" s="129"/>
      <c r="N1276" s="129"/>
      <c r="O1276" s="130"/>
      <c r="P1276" s="131"/>
      <c r="Q1276" s="129"/>
      <c r="R1276" s="129"/>
      <c r="S1276" s="130"/>
      <c r="T1276" s="131"/>
      <c r="U1276" s="129"/>
      <c r="V1276" s="129"/>
      <c r="W1276" s="130"/>
      <c r="X1276" s="131"/>
      <c r="Y1276" s="129"/>
      <c r="Z1276" s="129"/>
      <c r="AA1276" s="130"/>
      <c r="AB1276" s="131"/>
      <c r="AC1276" s="129"/>
      <c r="AD1276" s="129"/>
      <c r="AE1276" s="130"/>
      <c r="AF1276" s="131"/>
      <c r="AG1276" s="129"/>
      <c r="AH1276" s="129"/>
      <c r="AI1276" s="130"/>
      <c r="AJ1276" s="131"/>
      <c r="AK1276" s="129"/>
      <c r="AL1276" s="129"/>
      <c r="AM1276" s="130"/>
      <c r="AN1276" s="131"/>
      <c r="AO1276" s="129"/>
      <c r="AP1276" s="129"/>
      <c r="AQ1276" s="130"/>
      <c r="AR1276" s="131"/>
      <c r="AS1276" s="129"/>
      <c r="AT1276" s="129"/>
      <c r="AU1276" s="130"/>
      <c r="AV1276" s="131"/>
      <c r="AW1276" s="129"/>
      <c r="AX1276" s="129"/>
      <c r="AY1276" s="130"/>
      <c r="AZ1276" s="131"/>
      <c r="BA1276" s="129"/>
      <c r="BB1276" s="129"/>
      <c r="BC1276" s="130"/>
      <c r="BD1276" s="131"/>
      <c r="BE1276" s="129"/>
      <c r="BF1276" s="129"/>
      <c r="BG1276" s="130"/>
      <c r="BH1276" s="131"/>
      <c r="BI1276" s="129"/>
      <c r="BJ1276" s="129"/>
      <c r="BK1276" s="130"/>
      <c r="BL1276" s="131"/>
      <c r="BM1276" s="129"/>
      <c r="BN1276" s="129"/>
      <c r="BO1276" s="130"/>
      <c r="BP1276" s="131"/>
      <c r="BQ1276" s="129"/>
      <c r="BR1276" s="129"/>
      <c r="BS1276" s="130"/>
      <c r="BT1276" s="131"/>
      <c r="BU1276" s="129"/>
      <c r="BV1276" s="129"/>
      <c r="BW1276" s="130"/>
      <c r="BX1276" s="131"/>
      <c r="BY1276" s="129"/>
      <c r="BZ1276" s="129"/>
      <c r="CA1276" s="130"/>
      <c r="CB1276" s="131"/>
      <c r="CC1276" s="129"/>
      <c r="CD1276" s="129"/>
      <c r="CE1276" s="130"/>
      <c r="CF1276" s="131"/>
      <c r="CG1276" s="129"/>
      <c r="CH1276" s="129"/>
      <c r="CI1276" s="130"/>
      <c r="CJ1276" s="131"/>
      <c r="CK1276" s="129"/>
      <c r="CL1276" s="129"/>
      <c r="CM1276" s="130"/>
      <c r="CN1276" s="131"/>
      <c r="CO1276" s="129"/>
      <c r="CP1276" s="129"/>
      <c r="CQ1276" s="130"/>
      <c r="CR1276" s="131"/>
      <c r="CS1276" s="129"/>
      <c r="CT1276" s="129"/>
      <c r="CU1276" s="130"/>
      <c r="CV1276" s="131"/>
      <c r="CW1276" s="129"/>
      <c r="CX1276" s="129"/>
      <c r="CY1276" s="130"/>
      <c r="CZ1276" s="131"/>
      <c r="DA1276" s="129"/>
      <c r="DB1276" s="129"/>
      <c r="DC1276" s="130"/>
      <c r="DD1276" s="131"/>
      <c r="DE1276" s="129"/>
      <c r="DF1276" s="129"/>
      <c r="DG1276" s="130"/>
      <c r="DH1276" s="131"/>
      <c r="DI1276" s="129"/>
      <c r="DJ1276" s="129"/>
      <c r="DK1276" s="130"/>
      <c r="DL1276" s="131"/>
      <c r="DM1276" s="129"/>
      <c r="DN1276" s="129"/>
      <c r="DO1276" s="130"/>
      <c r="DP1276" s="131"/>
      <c r="DQ1276" s="129"/>
      <c r="DR1276" s="129"/>
      <c r="DS1276" s="130"/>
      <c r="DT1276" s="131"/>
      <c r="DU1276" s="129"/>
      <c r="DV1276" s="129"/>
      <c r="DW1276" s="130"/>
      <c r="DX1276" s="131"/>
      <c r="DY1276" s="129"/>
      <c r="DZ1276" s="129"/>
      <c r="EA1276" s="130"/>
      <c r="EB1276" s="131"/>
      <c r="EC1276" s="129"/>
      <c r="ED1276" s="129"/>
      <c r="EE1276" s="130"/>
      <c r="EF1276" s="131"/>
      <c r="EG1276" s="129"/>
      <c r="EH1276" s="129"/>
      <c r="EI1276" s="130"/>
      <c r="EJ1276" s="131"/>
      <c r="EK1276" s="129"/>
      <c r="EL1276" s="129"/>
      <c r="EM1276" s="130"/>
      <c r="EN1276" s="131"/>
      <c r="EO1276" s="129"/>
      <c r="EP1276" s="129"/>
      <c r="EQ1276" s="130"/>
      <c r="ER1276" s="131"/>
      <c r="ES1276" s="129"/>
      <c r="ET1276" s="129"/>
      <c r="EU1276" s="130"/>
      <c r="EV1276" s="131"/>
      <c r="EW1276" s="129"/>
      <c r="EX1276" s="129"/>
      <c r="EY1276" s="130"/>
      <c r="EZ1276" s="131"/>
      <c r="FA1276" s="129"/>
      <c r="FB1276" s="129"/>
      <c r="FC1276" s="130"/>
      <c r="FD1276" s="131"/>
      <c r="FE1276" s="129"/>
      <c r="FF1276" s="129"/>
      <c r="FG1276" s="130"/>
      <c r="FH1276" s="131"/>
      <c r="FI1276" s="129"/>
      <c r="FJ1276" s="129"/>
      <c r="FK1276" s="130"/>
      <c r="FL1276" s="131"/>
      <c r="FM1276" s="129"/>
      <c r="FN1276" s="129"/>
      <c r="FO1276" s="130"/>
      <c r="FP1276" s="131"/>
      <c r="FQ1276" s="129"/>
      <c r="FR1276" s="129"/>
      <c r="FS1276" s="130"/>
      <c r="FT1276" s="131"/>
      <c r="FU1276" s="129"/>
      <c r="FV1276" s="129"/>
      <c r="FW1276" s="130"/>
      <c r="FX1276" s="131"/>
      <c r="FY1276" s="129"/>
      <c r="FZ1276" s="129"/>
      <c r="GA1276" s="130"/>
      <c r="GB1276" s="131"/>
      <c r="GC1276" s="129"/>
      <c r="GD1276" s="129"/>
      <c r="GE1276" s="130"/>
      <c r="GF1276" s="131"/>
      <c r="GG1276" s="129"/>
      <c r="GH1276" s="129"/>
      <c r="GI1276" s="130"/>
      <c r="GJ1276" s="131"/>
      <c r="GK1276" s="129"/>
      <c r="GL1276" s="129"/>
      <c r="GM1276" s="130"/>
      <c r="GN1276" s="131"/>
      <c r="GO1276" s="129"/>
      <c r="GP1276" s="129"/>
      <c r="GQ1276" s="130"/>
    </row>
    <row r="1277" spans="1:199" ht="15.75" x14ac:dyDescent="0.25">
      <c r="A1277">
        <f t="shared" si="750"/>
        <v>1</v>
      </c>
      <c r="B1277">
        <f t="shared" si="751"/>
        <v>1900</v>
      </c>
      <c r="D1277" s="129"/>
      <c r="E1277" s="129"/>
      <c r="F1277" s="129"/>
      <c r="G1277" s="130"/>
      <c r="H1277" s="131"/>
      <c r="I1277" s="129"/>
      <c r="J1277" s="129"/>
      <c r="K1277" s="130"/>
      <c r="L1277" s="131"/>
      <c r="M1277" s="129"/>
      <c r="N1277" s="129"/>
      <c r="O1277" s="130"/>
      <c r="P1277" s="131"/>
      <c r="Q1277" s="129"/>
      <c r="R1277" s="129"/>
      <c r="S1277" s="130"/>
      <c r="T1277" s="131"/>
      <c r="U1277" s="129"/>
      <c r="V1277" s="129"/>
      <c r="W1277" s="130"/>
      <c r="X1277" s="131"/>
      <c r="Y1277" s="129"/>
      <c r="Z1277" s="129"/>
      <c r="AA1277" s="130"/>
      <c r="AB1277" s="131"/>
      <c r="AC1277" s="129"/>
      <c r="AD1277" s="129"/>
      <c r="AE1277" s="130"/>
      <c r="AF1277" s="131"/>
      <c r="AG1277" s="129"/>
      <c r="AH1277" s="129"/>
      <c r="AI1277" s="130"/>
      <c r="AJ1277" s="131"/>
      <c r="AK1277" s="129"/>
      <c r="AL1277" s="129"/>
      <c r="AM1277" s="130"/>
      <c r="AN1277" s="131"/>
      <c r="AO1277" s="129"/>
      <c r="AP1277" s="129"/>
      <c r="AQ1277" s="130"/>
      <c r="AR1277" s="131"/>
      <c r="AS1277" s="129"/>
      <c r="AT1277" s="129"/>
      <c r="AU1277" s="130"/>
      <c r="AV1277" s="131"/>
      <c r="AW1277" s="129"/>
      <c r="AX1277" s="129"/>
      <c r="AY1277" s="130"/>
      <c r="AZ1277" s="131"/>
      <c r="BA1277" s="129"/>
      <c r="BB1277" s="129"/>
      <c r="BC1277" s="130"/>
      <c r="BD1277" s="131"/>
      <c r="BE1277" s="129"/>
      <c r="BF1277" s="129"/>
      <c r="BG1277" s="130"/>
      <c r="BH1277" s="131"/>
      <c r="BI1277" s="129"/>
      <c r="BJ1277" s="129"/>
      <c r="BK1277" s="130"/>
      <c r="BL1277" s="131"/>
      <c r="BM1277" s="129"/>
      <c r="BN1277" s="129"/>
      <c r="BO1277" s="130"/>
      <c r="BP1277" s="131"/>
      <c r="BQ1277" s="129"/>
      <c r="BR1277" s="129"/>
      <c r="BS1277" s="130"/>
      <c r="BT1277" s="131"/>
      <c r="BU1277" s="129"/>
      <c r="BV1277" s="129"/>
      <c r="BW1277" s="130"/>
      <c r="BX1277" s="131"/>
      <c r="BY1277" s="129"/>
      <c r="BZ1277" s="129"/>
      <c r="CA1277" s="130"/>
      <c r="CB1277" s="131"/>
      <c r="CC1277" s="129"/>
      <c r="CD1277" s="129"/>
      <c r="CE1277" s="130"/>
      <c r="CF1277" s="131"/>
      <c r="CG1277" s="129"/>
      <c r="CH1277" s="129"/>
      <c r="CI1277" s="130"/>
      <c r="CJ1277" s="131"/>
      <c r="CK1277" s="129"/>
      <c r="CL1277" s="129"/>
      <c r="CM1277" s="130"/>
      <c r="CN1277" s="131"/>
      <c r="CO1277" s="129"/>
      <c r="CP1277" s="129"/>
      <c r="CQ1277" s="130"/>
      <c r="CR1277" s="131"/>
      <c r="CS1277" s="129"/>
      <c r="CT1277" s="129"/>
      <c r="CU1277" s="130"/>
      <c r="CV1277" s="131"/>
      <c r="CW1277" s="129"/>
      <c r="CX1277" s="129"/>
      <c r="CY1277" s="130"/>
      <c r="CZ1277" s="131"/>
      <c r="DA1277" s="129"/>
      <c r="DB1277" s="129"/>
      <c r="DC1277" s="130"/>
      <c r="DD1277" s="131"/>
      <c r="DE1277" s="129"/>
      <c r="DF1277" s="129"/>
      <c r="DG1277" s="130"/>
      <c r="DH1277" s="131"/>
      <c r="DI1277" s="129"/>
      <c r="DJ1277" s="129"/>
      <c r="DK1277" s="130"/>
      <c r="DL1277" s="131"/>
      <c r="DM1277" s="129"/>
      <c r="DN1277" s="129"/>
      <c r="DO1277" s="130"/>
      <c r="DP1277" s="131"/>
      <c r="DQ1277" s="129"/>
      <c r="DR1277" s="129"/>
      <c r="DS1277" s="130"/>
      <c r="DT1277" s="131"/>
      <c r="DU1277" s="129"/>
      <c r="DV1277" s="129"/>
      <c r="DW1277" s="130"/>
      <c r="DX1277" s="131"/>
      <c r="DY1277" s="129"/>
      <c r="DZ1277" s="129"/>
      <c r="EA1277" s="130"/>
      <c r="EB1277" s="131"/>
      <c r="EC1277" s="129"/>
      <c r="ED1277" s="129"/>
      <c r="EE1277" s="130"/>
      <c r="EF1277" s="131"/>
      <c r="EG1277" s="129"/>
      <c r="EH1277" s="129"/>
      <c r="EI1277" s="130"/>
      <c r="EJ1277" s="131"/>
      <c r="EK1277" s="129"/>
      <c r="EL1277" s="129"/>
      <c r="EM1277" s="130"/>
      <c r="EN1277" s="131"/>
      <c r="EO1277" s="129"/>
      <c r="EP1277" s="129"/>
      <c r="EQ1277" s="130"/>
      <c r="ER1277" s="131"/>
      <c r="ES1277" s="129"/>
      <c r="ET1277" s="129"/>
      <c r="EU1277" s="130"/>
      <c r="EV1277" s="131"/>
      <c r="EW1277" s="129"/>
      <c r="EX1277" s="129"/>
      <c r="EY1277" s="130"/>
      <c r="EZ1277" s="131"/>
      <c r="FA1277" s="129"/>
      <c r="FB1277" s="129"/>
      <c r="FC1277" s="130"/>
      <c r="FD1277" s="131"/>
      <c r="FE1277" s="129"/>
      <c r="FF1277" s="129"/>
      <c r="FG1277" s="130"/>
      <c r="FH1277" s="131"/>
      <c r="FI1277" s="129"/>
      <c r="FJ1277" s="129"/>
      <c r="FK1277" s="130"/>
      <c r="FL1277" s="131"/>
      <c r="FM1277" s="129"/>
      <c r="FN1277" s="129"/>
      <c r="FO1277" s="130"/>
      <c r="FP1277" s="131"/>
      <c r="FQ1277" s="129"/>
      <c r="FR1277" s="129"/>
      <c r="FS1277" s="130"/>
      <c r="FT1277" s="131"/>
      <c r="FU1277" s="129"/>
      <c r="FV1277" s="129"/>
      <c r="FW1277" s="130"/>
      <c r="FX1277" s="131"/>
      <c r="FY1277" s="129"/>
      <c r="FZ1277" s="129"/>
      <c r="GA1277" s="130"/>
      <c r="GB1277" s="131"/>
      <c r="GC1277" s="129"/>
      <c r="GD1277" s="129"/>
      <c r="GE1277" s="130"/>
      <c r="GF1277" s="131"/>
      <c r="GG1277" s="129"/>
      <c r="GH1277" s="129"/>
      <c r="GI1277" s="130"/>
      <c r="GJ1277" s="131"/>
      <c r="GK1277" s="129"/>
      <c r="GL1277" s="129"/>
      <c r="GM1277" s="130"/>
      <c r="GN1277" s="131"/>
      <c r="GO1277" s="129"/>
      <c r="GP1277" s="129"/>
      <c r="GQ1277" s="130"/>
    </row>
    <row r="1278" spans="1:199" ht="15.75" x14ac:dyDescent="0.25">
      <c r="A1278">
        <f t="shared" si="750"/>
        <v>1</v>
      </c>
      <c r="B1278">
        <f t="shared" si="751"/>
        <v>1900</v>
      </c>
      <c r="D1278" s="129"/>
      <c r="E1278" s="129"/>
      <c r="F1278" s="129"/>
      <c r="G1278" s="130"/>
      <c r="H1278" s="131"/>
      <c r="I1278" s="129"/>
      <c r="J1278" s="129"/>
      <c r="K1278" s="130"/>
      <c r="L1278" s="131"/>
      <c r="M1278" s="129"/>
      <c r="N1278" s="129"/>
      <c r="O1278" s="130"/>
      <c r="P1278" s="131"/>
      <c r="Q1278" s="129"/>
      <c r="R1278" s="129"/>
      <c r="S1278" s="130"/>
      <c r="T1278" s="131"/>
      <c r="U1278" s="129"/>
      <c r="V1278" s="129"/>
      <c r="W1278" s="130"/>
      <c r="X1278" s="131"/>
      <c r="Y1278" s="129"/>
      <c r="Z1278" s="129"/>
      <c r="AA1278" s="130"/>
      <c r="AB1278" s="131"/>
      <c r="AC1278" s="129"/>
      <c r="AD1278" s="129"/>
      <c r="AE1278" s="130"/>
      <c r="AF1278" s="131"/>
      <c r="AG1278" s="129"/>
      <c r="AH1278" s="129"/>
      <c r="AI1278" s="130"/>
      <c r="AJ1278" s="131"/>
      <c r="AK1278" s="129"/>
      <c r="AL1278" s="129"/>
      <c r="AM1278" s="130"/>
      <c r="AN1278" s="131"/>
      <c r="AO1278" s="129"/>
      <c r="AP1278" s="129"/>
      <c r="AQ1278" s="130"/>
      <c r="AR1278" s="131"/>
      <c r="AS1278" s="129"/>
      <c r="AT1278" s="129"/>
      <c r="AU1278" s="130"/>
      <c r="AV1278" s="131"/>
      <c r="AW1278" s="129"/>
      <c r="AX1278" s="129"/>
      <c r="AY1278" s="130"/>
      <c r="AZ1278" s="131"/>
      <c r="BA1278" s="129"/>
      <c r="BB1278" s="129"/>
      <c r="BC1278" s="130"/>
      <c r="BD1278" s="131"/>
      <c r="BE1278" s="129"/>
      <c r="BF1278" s="129"/>
      <c r="BG1278" s="130"/>
      <c r="BH1278" s="131"/>
      <c r="BI1278" s="129"/>
      <c r="BJ1278" s="129"/>
      <c r="BK1278" s="130"/>
      <c r="BL1278" s="131"/>
      <c r="BM1278" s="129"/>
      <c r="BN1278" s="129"/>
      <c r="BO1278" s="130"/>
      <c r="BP1278" s="131"/>
      <c r="BQ1278" s="129"/>
      <c r="BR1278" s="129"/>
      <c r="BS1278" s="130"/>
      <c r="BT1278" s="131"/>
      <c r="BU1278" s="129"/>
      <c r="BV1278" s="129"/>
      <c r="BW1278" s="130"/>
      <c r="BX1278" s="131"/>
      <c r="BY1278" s="129"/>
      <c r="BZ1278" s="129"/>
      <c r="CA1278" s="130"/>
      <c r="CB1278" s="131"/>
      <c r="CC1278" s="129"/>
      <c r="CD1278" s="129"/>
      <c r="CE1278" s="130"/>
      <c r="CF1278" s="131"/>
      <c r="CG1278" s="129"/>
      <c r="CH1278" s="129"/>
      <c r="CI1278" s="130"/>
      <c r="CJ1278" s="131"/>
      <c r="CK1278" s="129"/>
      <c r="CL1278" s="129"/>
      <c r="CM1278" s="130"/>
      <c r="CN1278" s="131"/>
      <c r="CO1278" s="129"/>
      <c r="CP1278" s="129"/>
      <c r="CQ1278" s="130"/>
      <c r="CR1278" s="131"/>
      <c r="CS1278" s="129"/>
      <c r="CT1278" s="129"/>
      <c r="CU1278" s="130"/>
      <c r="CV1278" s="131"/>
      <c r="CW1278" s="129"/>
      <c r="CX1278" s="129"/>
      <c r="CY1278" s="130"/>
      <c r="CZ1278" s="131"/>
      <c r="DA1278" s="129"/>
      <c r="DB1278" s="129"/>
      <c r="DC1278" s="130"/>
      <c r="DD1278" s="131"/>
      <c r="DE1278" s="129"/>
      <c r="DF1278" s="129"/>
      <c r="DG1278" s="130"/>
      <c r="DH1278" s="131"/>
      <c r="DI1278" s="129"/>
      <c r="DJ1278" s="129"/>
      <c r="DK1278" s="130"/>
      <c r="DL1278" s="131"/>
      <c r="DM1278" s="129"/>
      <c r="DN1278" s="129"/>
      <c r="DO1278" s="130"/>
      <c r="DP1278" s="131"/>
      <c r="DQ1278" s="129"/>
      <c r="DR1278" s="129"/>
      <c r="DS1278" s="130"/>
      <c r="DT1278" s="131"/>
      <c r="DU1278" s="129"/>
      <c r="DV1278" s="129"/>
      <c r="DW1278" s="130"/>
      <c r="DX1278" s="131"/>
      <c r="DY1278" s="129"/>
      <c r="DZ1278" s="129"/>
      <c r="EA1278" s="130"/>
      <c r="EB1278" s="131"/>
      <c r="EC1278" s="129"/>
      <c r="ED1278" s="129"/>
      <c r="EE1278" s="130"/>
      <c r="EF1278" s="131"/>
      <c r="EG1278" s="129"/>
      <c r="EH1278" s="129"/>
      <c r="EI1278" s="130"/>
      <c r="EJ1278" s="131"/>
      <c r="EK1278" s="129"/>
      <c r="EL1278" s="129"/>
      <c r="EM1278" s="130"/>
      <c r="EN1278" s="131"/>
      <c r="EO1278" s="129"/>
      <c r="EP1278" s="129"/>
      <c r="EQ1278" s="130"/>
      <c r="ER1278" s="131"/>
      <c r="ES1278" s="129"/>
      <c r="ET1278" s="129"/>
      <c r="EU1278" s="130"/>
      <c r="EV1278" s="131"/>
      <c r="EW1278" s="129"/>
      <c r="EX1278" s="129"/>
      <c r="EY1278" s="130"/>
      <c r="EZ1278" s="131"/>
      <c r="FA1278" s="129"/>
      <c r="FB1278" s="129"/>
      <c r="FC1278" s="130"/>
      <c r="FD1278" s="131"/>
      <c r="FE1278" s="129"/>
      <c r="FF1278" s="129"/>
      <c r="FG1278" s="130"/>
      <c r="FH1278" s="131"/>
      <c r="FI1278" s="129"/>
      <c r="FJ1278" s="129"/>
      <c r="FK1278" s="130"/>
      <c r="FL1278" s="131"/>
      <c r="FM1278" s="129"/>
      <c r="FN1278" s="129"/>
      <c r="FO1278" s="130"/>
      <c r="FP1278" s="131"/>
      <c r="FQ1278" s="129"/>
      <c r="FR1278" s="129"/>
      <c r="FS1278" s="130"/>
      <c r="FT1278" s="131"/>
      <c r="FU1278" s="129"/>
      <c r="FV1278" s="129"/>
      <c r="FW1278" s="130"/>
      <c r="FX1278" s="131"/>
      <c r="FY1278" s="129"/>
      <c r="FZ1278" s="129"/>
      <c r="GA1278" s="130"/>
      <c r="GB1278" s="131"/>
      <c r="GC1278" s="129"/>
      <c r="GD1278" s="129"/>
      <c r="GE1278" s="130"/>
      <c r="GF1278" s="131"/>
      <c r="GG1278" s="129"/>
      <c r="GH1278" s="129"/>
      <c r="GI1278" s="130"/>
      <c r="GJ1278" s="131"/>
      <c r="GK1278" s="129"/>
      <c r="GL1278" s="129"/>
      <c r="GM1278" s="130"/>
      <c r="GN1278" s="131"/>
      <c r="GO1278" s="129"/>
      <c r="GP1278" s="129"/>
      <c r="GQ1278" s="130"/>
    </row>
    <row r="1279" spans="1:199" ht="15.75" x14ac:dyDescent="0.25">
      <c r="A1279">
        <f t="shared" si="750"/>
        <v>1</v>
      </c>
      <c r="B1279">
        <f t="shared" si="751"/>
        <v>1900</v>
      </c>
      <c r="D1279" s="129"/>
      <c r="E1279" s="129"/>
      <c r="F1279" s="129"/>
      <c r="G1279" s="130"/>
      <c r="H1279" s="131"/>
      <c r="I1279" s="129"/>
      <c r="J1279" s="129"/>
      <c r="K1279" s="130"/>
      <c r="L1279" s="131"/>
      <c r="M1279" s="129"/>
      <c r="N1279" s="129"/>
      <c r="O1279" s="130"/>
      <c r="P1279" s="131"/>
      <c r="Q1279" s="129"/>
      <c r="R1279" s="129"/>
      <c r="S1279" s="130"/>
      <c r="T1279" s="131"/>
      <c r="U1279" s="129"/>
      <c r="V1279" s="129"/>
      <c r="W1279" s="130"/>
      <c r="X1279" s="131"/>
      <c r="Y1279" s="129"/>
      <c r="Z1279" s="129"/>
      <c r="AA1279" s="130"/>
      <c r="AB1279" s="131"/>
      <c r="AC1279" s="129"/>
      <c r="AD1279" s="129"/>
      <c r="AE1279" s="130"/>
      <c r="AF1279" s="131"/>
      <c r="AG1279" s="129"/>
      <c r="AH1279" s="129"/>
      <c r="AI1279" s="130"/>
      <c r="AJ1279" s="131"/>
      <c r="AK1279" s="129"/>
      <c r="AL1279" s="129"/>
      <c r="AM1279" s="130"/>
      <c r="AN1279" s="131"/>
      <c r="AO1279" s="129"/>
      <c r="AP1279" s="129"/>
      <c r="AQ1279" s="130"/>
      <c r="AR1279" s="131"/>
      <c r="AS1279" s="129"/>
      <c r="AT1279" s="129"/>
      <c r="AU1279" s="130"/>
      <c r="AV1279" s="131"/>
      <c r="AW1279" s="129"/>
      <c r="AX1279" s="129"/>
      <c r="AY1279" s="130"/>
      <c r="AZ1279" s="131"/>
      <c r="BA1279" s="129"/>
      <c r="BB1279" s="129"/>
      <c r="BC1279" s="130"/>
      <c r="BD1279" s="131"/>
      <c r="BE1279" s="129"/>
      <c r="BF1279" s="129"/>
      <c r="BG1279" s="130"/>
      <c r="BH1279" s="131"/>
      <c r="BI1279" s="129"/>
      <c r="BJ1279" s="129"/>
      <c r="BK1279" s="130"/>
      <c r="BL1279" s="131"/>
      <c r="BM1279" s="129"/>
      <c r="BN1279" s="129"/>
      <c r="BO1279" s="130"/>
      <c r="BP1279" s="131"/>
      <c r="BQ1279" s="129"/>
      <c r="BR1279" s="129"/>
      <c r="BS1279" s="130"/>
      <c r="BT1279" s="131"/>
      <c r="BU1279" s="129"/>
      <c r="BV1279" s="129"/>
      <c r="BW1279" s="130"/>
      <c r="BX1279" s="131"/>
      <c r="BY1279" s="129"/>
      <c r="BZ1279" s="129"/>
      <c r="CA1279" s="130"/>
      <c r="CB1279" s="131"/>
      <c r="CC1279" s="129"/>
      <c r="CD1279" s="129"/>
      <c r="CE1279" s="130"/>
      <c r="CF1279" s="131"/>
      <c r="CG1279" s="129"/>
      <c r="CH1279" s="129"/>
      <c r="CI1279" s="130"/>
      <c r="CJ1279" s="131"/>
      <c r="CK1279" s="129"/>
      <c r="CL1279" s="129"/>
      <c r="CM1279" s="130"/>
      <c r="CN1279" s="131"/>
      <c r="CO1279" s="129"/>
      <c r="CP1279" s="129"/>
      <c r="CQ1279" s="130"/>
      <c r="CR1279" s="131"/>
      <c r="CS1279" s="129"/>
      <c r="CT1279" s="129"/>
      <c r="CU1279" s="130"/>
      <c r="CV1279" s="131"/>
      <c r="CW1279" s="129"/>
      <c r="CX1279" s="129"/>
      <c r="CY1279" s="130"/>
      <c r="CZ1279" s="131"/>
      <c r="DA1279" s="129"/>
      <c r="DB1279" s="129"/>
      <c r="DC1279" s="130"/>
      <c r="DD1279" s="131"/>
      <c r="DE1279" s="129"/>
      <c r="DF1279" s="129"/>
      <c r="DG1279" s="130"/>
      <c r="DH1279" s="131"/>
      <c r="DI1279" s="129"/>
      <c r="DJ1279" s="129"/>
      <c r="DK1279" s="130"/>
      <c r="DL1279" s="131"/>
      <c r="DM1279" s="129"/>
      <c r="DN1279" s="129"/>
      <c r="DO1279" s="130"/>
      <c r="DP1279" s="131"/>
      <c r="DQ1279" s="129"/>
      <c r="DR1279" s="129"/>
      <c r="DS1279" s="130"/>
      <c r="DT1279" s="131"/>
      <c r="DU1279" s="129"/>
      <c r="DV1279" s="129"/>
      <c r="DW1279" s="130"/>
      <c r="DX1279" s="131"/>
      <c r="DY1279" s="129"/>
      <c r="DZ1279" s="129"/>
      <c r="EA1279" s="130"/>
      <c r="EB1279" s="131"/>
      <c r="EC1279" s="129"/>
      <c r="ED1279" s="129"/>
      <c r="EE1279" s="130"/>
      <c r="EF1279" s="131"/>
      <c r="EG1279" s="129"/>
      <c r="EH1279" s="129"/>
      <c r="EI1279" s="130"/>
      <c r="EJ1279" s="131"/>
      <c r="EK1279" s="129"/>
      <c r="EL1279" s="129"/>
      <c r="EM1279" s="130"/>
      <c r="EN1279" s="131"/>
      <c r="EO1279" s="129"/>
      <c r="EP1279" s="129"/>
      <c r="EQ1279" s="130"/>
      <c r="ER1279" s="131"/>
      <c r="ES1279" s="129"/>
      <c r="ET1279" s="129"/>
      <c r="EU1279" s="130"/>
      <c r="EV1279" s="131"/>
      <c r="EW1279" s="129"/>
      <c r="EX1279" s="129"/>
      <c r="EY1279" s="130"/>
      <c r="EZ1279" s="131"/>
      <c r="FA1279" s="129"/>
      <c r="FB1279" s="129"/>
      <c r="FC1279" s="130"/>
      <c r="FD1279" s="131"/>
      <c r="FE1279" s="129"/>
      <c r="FF1279" s="129"/>
      <c r="FG1279" s="130"/>
      <c r="FH1279" s="131"/>
      <c r="FI1279" s="129"/>
      <c r="FJ1279" s="129"/>
      <c r="FK1279" s="130"/>
      <c r="FL1279" s="131"/>
      <c r="FM1279" s="129"/>
      <c r="FN1279" s="129"/>
      <c r="FO1279" s="130"/>
      <c r="FP1279" s="131"/>
      <c r="FQ1279" s="129"/>
      <c r="FR1279" s="129"/>
      <c r="FS1279" s="130"/>
      <c r="FT1279" s="131"/>
      <c r="FU1279" s="129"/>
      <c r="FV1279" s="129"/>
      <c r="FW1279" s="130"/>
      <c r="FX1279" s="131"/>
      <c r="FY1279" s="129"/>
      <c r="FZ1279" s="129"/>
      <c r="GA1279" s="130"/>
      <c r="GB1279" s="131"/>
      <c r="GC1279" s="129"/>
      <c r="GD1279" s="129"/>
      <c r="GE1279" s="130"/>
      <c r="GF1279" s="131"/>
      <c r="GG1279" s="129"/>
      <c r="GH1279" s="129"/>
      <c r="GI1279" s="130"/>
      <c r="GJ1279" s="131"/>
      <c r="GK1279" s="129"/>
      <c r="GL1279" s="129"/>
      <c r="GM1279" s="130"/>
      <c r="GN1279" s="131"/>
      <c r="GO1279" s="129"/>
      <c r="GP1279" s="129"/>
      <c r="GQ1279" s="130"/>
    </row>
    <row r="1280" spans="1:199" ht="15.75" x14ac:dyDescent="0.25">
      <c r="A1280">
        <f t="shared" ref="A1280:A1343" si="752">MONTH(C1280)</f>
        <v>1</v>
      </c>
      <c r="B1280">
        <f t="shared" ref="B1280:B1343" si="753">YEAR(C1280)</f>
        <v>1900</v>
      </c>
      <c r="D1280" s="129"/>
      <c r="E1280" s="129"/>
      <c r="F1280" s="129"/>
      <c r="G1280" s="130"/>
      <c r="H1280" s="131"/>
      <c r="I1280" s="129"/>
      <c r="J1280" s="129"/>
      <c r="K1280" s="130"/>
      <c r="L1280" s="131"/>
      <c r="M1280" s="129"/>
      <c r="N1280" s="129"/>
      <c r="O1280" s="130"/>
      <c r="P1280" s="131"/>
      <c r="Q1280" s="129"/>
      <c r="R1280" s="129"/>
      <c r="S1280" s="130"/>
      <c r="T1280" s="131"/>
      <c r="U1280" s="129"/>
      <c r="V1280" s="129"/>
      <c r="W1280" s="130"/>
      <c r="X1280" s="131"/>
      <c r="Y1280" s="129"/>
      <c r="Z1280" s="129"/>
      <c r="AA1280" s="130"/>
      <c r="AB1280" s="131"/>
      <c r="AC1280" s="129"/>
      <c r="AD1280" s="129"/>
      <c r="AE1280" s="130"/>
      <c r="AF1280" s="131"/>
      <c r="AG1280" s="129"/>
      <c r="AH1280" s="129"/>
      <c r="AI1280" s="130"/>
      <c r="AJ1280" s="131"/>
      <c r="AK1280" s="129"/>
      <c r="AL1280" s="129"/>
      <c r="AM1280" s="130"/>
      <c r="AN1280" s="131"/>
      <c r="AO1280" s="129"/>
      <c r="AP1280" s="129"/>
      <c r="AQ1280" s="130"/>
      <c r="AR1280" s="131"/>
      <c r="AS1280" s="129"/>
      <c r="AT1280" s="129"/>
      <c r="AU1280" s="130"/>
      <c r="AV1280" s="131"/>
      <c r="AW1280" s="129"/>
      <c r="AX1280" s="129"/>
      <c r="AY1280" s="130"/>
      <c r="AZ1280" s="131"/>
      <c r="BA1280" s="129"/>
      <c r="BB1280" s="129"/>
      <c r="BC1280" s="130"/>
      <c r="BD1280" s="131"/>
      <c r="BE1280" s="129"/>
      <c r="BF1280" s="129"/>
      <c r="BG1280" s="130"/>
      <c r="BH1280" s="131"/>
      <c r="BI1280" s="129"/>
      <c r="BJ1280" s="129"/>
      <c r="BK1280" s="130"/>
      <c r="BL1280" s="131"/>
      <c r="BM1280" s="129"/>
      <c r="BN1280" s="129"/>
      <c r="BO1280" s="130"/>
      <c r="BP1280" s="131"/>
      <c r="BQ1280" s="129"/>
      <c r="BR1280" s="129"/>
      <c r="BS1280" s="130"/>
      <c r="BT1280" s="131"/>
      <c r="BU1280" s="129"/>
      <c r="BV1280" s="129"/>
      <c r="BW1280" s="130"/>
      <c r="BX1280" s="131"/>
      <c r="BY1280" s="129"/>
      <c r="BZ1280" s="129"/>
      <c r="CA1280" s="130"/>
      <c r="CB1280" s="131"/>
      <c r="CC1280" s="129"/>
      <c r="CD1280" s="129"/>
      <c r="CE1280" s="130"/>
      <c r="CF1280" s="131"/>
      <c r="CG1280" s="129"/>
      <c r="CH1280" s="129"/>
      <c r="CI1280" s="130"/>
      <c r="CJ1280" s="131"/>
      <c r="CK1280" s="129"/>
      <c r="CL1280" s="129"/>
      <c r="CM1280" s="130"/>
      <c r="CN1280" s="131"/>
      <c r="CO1280" s="129"/>
      <c r="CP1280" s="129"/>
      <c r="CQ1280" s="130"/>
      <c r="CR1280" s="131"/>
      <c r="CS1280" s="129"/>
      <c r="CT1280" s="129"/>
      <c r="CU1280" s="130"/>
      <c r="CV1280" s="131"/>
      <c r="CW1280" s="129"/>
      <c r="CX1280" s="129"/>
      <c r="CY1280" s="130"/>
      <c r="CZ1280" s="131"/>
      <c r="DA1280" s="129"/>
      <c r="DB1280" s="129"/>
      <c r="DC1280" s="130"/>
      <c r="DD1280" s="131"/>
      <c r="DE1280" s="129"/>
      <c r="DF1280" s="129"/>
      <c r="DG1280" s="130"/>
      <c r="DH1280" s="131"/>
      <c r="DI1280" s="129"/>
      <c r="DJ1280" s="129"/>
      <c r="DK1280" s="130"/>
      <c r="DL1280" s="131"/>
      <c r="DM1280" s="129"/>
      <c r="DN1280" s="129"/>
      <c r="DO1280" s="130"/>
      <c r="DP1280" s="131"/>
      <c r="DQ1280" s="129"/>
      <c r="DR1280" s="129"/>
      <c r="DS1280" s="130"/>
      <c r="DT1280" s="131"/>
      <c r="DU1280" s="129"/>
      <c r="DV1280" s="129"/>
      <c r="DW1280" s="130"/>
      <c r="DX1280" s="131"/>
      <c r="DY1280" s="129"/>
      <c r="DZ1280" s="129"/>
      <c r="EA1280" s="130"/>
      <c r="EB1280" s="131"/>
      <c r="EC1280" s="129"/>
      <c r="ED1280" s="129"/>
      <c r="EE1280" s="130"/>
      <c r="EF1280" s="131"/>
      <c r="EG1280" s="129"/>
      <c r="EH1280" s="129"/>
      <c r="EI1280" s="130"/>
      <c r="EJ1280" s="131"/>
      <c r="EK1280" s="129"/>
      <c r="EL1280" s="129"/>
      <c r="EM1280" s="130"/>
      <c r="EN1280" s="131"/>
      <c r="EO1280" s="129"/>
      <c r="EP1280" s="129"/>
      <c r="EQ1280" s="130"/>
      <c r="ER1280" s="131"/>
      <c r="ES1280" s="129"/>
      <c r="ET1280" s="129"/>
      <c r="EU1280" s="130"/>
      <c r="EV1280" s="131"/>
      <c r="EW1280" s="129"/>
      <c r="EX1280" s="129"/>
      <c r="EY1280" s="130"/>
      <c r="EZ1280" s="131"/>
      <c r="FA1280" s="129"/>
      <c r="FB1280" s="129"/>
      <c r="FC1280" s="130"/>
      <c r="FD1280" s="131"/>
      <c r="FE1280" s="129"/>
      <c r="FF1280" s="129"/>
      <c r="FG1280" s="130"/>
      <c r="FH1280" s="131"/>
      <c r="FI1280" s="129"/>
      <c r="FJ1280" s="129"/>
      <c r="FK1280" s="130"/>
      <c r="FL1280" s="131"/>
      <c r="FM1280" s="129"/>
      <c r="FN1280" s="129"/>
      <c r="FO1280" s="130"/>
      <c r="FP1280" s="131"/>
      <c r="FQ1280" s="129"/>
      <c r="FR1280" s="129"/>
      <c r="FS1280" s="130"/>
      <c r="FT1280" s="131"/>
      <c r="FU1280" s="129"/>
      <c r="FV1280" s="129"/>
      <c r="FW1280" s="130"/>
      <c r="FX1280" s="131"/>
      <c r="FY1280" s="129"/>
      <c r="FZ1280" s="129"/>
      <c r="GA1280" s="130"/>
      <c r="GB1280" s="131"/>
      <c r="GC1280" s="129"/>
      <c r="GD1280" s="129"/>
      <c r="GE1280" s="130"/>
      <c r="GF1280" s="131"/>
      <c r="GG1280" s="129"/>
      <c r="GH1280" s="129"/>
      <c r="GI1280" s="130"/>
      <c r="GJ1280" s="131"/>
      <c r="GK1280" s="129"/>
      <c r="GL1280" s="129"/>
      <c r="GM1280" s="130"/>
      <c r="GN1280" s="131"/>
      <c r="GO1280" s="129"/>
      <c r="GP1280" s="129"/>
      <c r="GQ1280" s="130"/>
    </row>
    <row r="1281" spans="1:199" ht="15.75" x14ac:dyDescent="0.25">
      <c r="A1281">
        <f t="shared" si="752"/>
        <v>1</v>
      </c>
      <c r="B1281">
        <f t="shared" si="753"/>
        <v>1900</v>
      </c>
      <c r="D1281" s="129"/>
      <c r="E1281" s="129"/>
      <c r="F1281" s="129"/>
      <c r="G1281" s="130"/>
      <c r="H1281" s="131"/>
      <c r="I1281" s="129"/>
      <c r="J1281" s="129"/>
      <c r="K1281" s="130"/>
      <c r="L1281" s="131"/>
      <c r="M1281" s="129"/>
      <c r="N1281" s="129"/>
      <c r="O1281" s="130"/>
      <c r="P1281" s="131"/>
      <c r="Q1281" s="129"/>
      <c r="R1281" s="129"/>
      <c r="S1281" s="130"/>
      <c r="T1281" s="131"/>
      <c r="U1281" s="129"/>
      <c r="V1281" s="129"/>
      <c r="W1281" s="130"/>
      <c r="X1281" s="131"/>
      <c r="Y1281" s="129"/>
      <c r="Z1281" s="129"/>
      <c r="AA1281" s="130"/>
      <c r="AB1281" s="131"/>
      <c r="AC1281" s="129"/>
      <c r="AD1281" s="129"/>
      <c r="AE1281" s="130"/>
      <c r="AF1281" s="131"/>
      <c r="AG1281" s="129"/>
      <c r="AH1281" s="129"/>
      <c r="AI1281" s="130"/>
      <c r="AJ1281" s="131"/>
      <c r="AK1281" s="129"/>
      <c r="AL1281" s="129"/>
      <c r="AM1281" s="130"/>
      <c r="AN1281" s="131"/>
      <c r="AO1281" s="129"/>
      <c r="AP1281" s="129"/>
      <c r="AQ1281" s="130"/>
      <c r="AR1281" s="131"/>
      <c r="AS1281" s="129"/>
      <c r="AT1281" s="129"/>
      <c r="AU1281" s="130"/>
      <c r="AV1281" s="131"/>
      <c r="AW1281" s="129"/>
      <c r="AX1281" s="129"/>
      <c r="AY1281" s="130"/>
      <c r="AZ1281" s="131"/>
      <c r="BA1281" s="129"/>
      <c r="BB1281" s="129"/>
      <c r="BC1281" s="130"/>
      <c r="BD1281" s="131"/>
      <c r="BE1281" s="129"/>
      <c r="BF1281" s="129"/>
      <c r="BG1281" s="130"/>
      <c r="BH1281" s="131"/>
      <c r="BI1281" s="129"/>
      <c r="BJ1281" s="129"/>
      <c r="BK1281" s="130"/>
      <c r="BL1281" s="131"/>
      <c r="BM1281" s="129"/>
      <c r="BN1281" s="129"/>
      <c r="BO1281" s="130"/>
      <c r="BP1281" s="131"/>
      <c r="BQ1281" s="129"/>
      <c r="BR1281" s="129"/>
      <c r="BS1281" s="130"/>
      <c r="BT1281" s="131"/>
      <c r="BU1281" s="129"/>
      <c r="BV1281" s="129"/>
      <c r="BW1281" s="130"/>
      <c r="BX1281" s="131"/>
      <c r="BY1281" s="129"/>
      <c r="BZ1281" s="129"/>
      <c r="CA1281" s="130"/>
      <c r="CB1281" s="131"/>
      <c r="CC1281" s="129"/>
      <c r="CD1281" s="129"/>
      <c r="CE1281" s="130"/>
      <c r="CF1281" s="131"/>
      <c r="CG1281" s="129"/>
      <c r="CH1281" s="129"/>
      <c r="CI1281" s="130"/>
      <c r="CJ1281" s="131"/>
      <c r="CK1281" s="129"/>
      <c r="CL1281" s="129"/>
      <c r="CM1281" s="130"/>
      <c r="CN1281" s="131"/>
      <c r="CO1281" s="129"/>
      <c r="CP1281" s="129"/>
      <c r="CQ1281" s="130"/>
      <c r="CR1281" s="131"/>
      <c r="CS1281" s="129"/>
      <c r="CT1281" s="129"/>
      <c r="CU1281" s="130"/>
      <c r="CV1281" s="131"/>
      <c r="CW1281" s="129"/>
      <c r="CX1281" s="129"/>
      <c r="CY1281" s="130"/>
      <c r="CZ1281" s="131"/>
      <c r="DA1281" s="129"/>
      <c r="DB1281" s="129"/>
      <c r="DC1281" s="130"/>
      <c r="DD1281" s="131"/>
      <c r="DE1281" s="129"/>
      <c r="DF1281" s="129"/>
      <c r="DG1281" s="130"/>
      <c r="DH1281" s="131"/>
      <c r="DI1281" s="129"/>
      <c r="DJ1281" s="129"/>
      <c r="DK1281" s="130"/>
      <c r="DL1281" s="131"/>
      <c r="DM1281" s="129"/>
      <c r="DN1281" s="129"/>
      <c r="DO1281" s="130"/>
      <c r="DP1281" s="131"/>
      <c r="DQ1281" s="129"/>
      <c r="DR1281" s="129"/>
      <c r="DS1281" s="130"/>
      <c r="DT1281" s="131"/>
      <c r="DU1281" s="129"/>
      <c r="DV1281" s="129"/>
      <c r="DW1281" s="130"/>
      <c r="DX1281" s="131"/>
      <c r="DY1281" s="129"/>
      <c r="DZ1281" s="129"/>
      <c r="EA1281" s="130"/>
      <c r="EB1281" s="131"/>
      <c r="EC1281" s="129"/>
      <c r="ED1281" s="129"/>
      <c r="EE1281" s="130"/>
      <c r="EF1281" s="131"/>
      <c r="EG1281" s="129"/>
      <c r="EH1281" s="129"/>
      <c r="EI1281" s="130"/>
      <c r="EJ1281" s="131"/>
      <c r="EK1281" s="129"/>
      <c r="EL1281" s="129"/>
      <c r="EM1281" s="130"/>
      <c r="EN1281" s="131"/>
      <c r="EO1281" s="129"/>
      <c r="EP1281" s="129"/>
      <c r="EQ1281" s="130"/>
      <c r="ER1281" s="131"/>
      <c r="ES1281" s="129"/>
      <c r="ET1281" s="129"/>
      <c r="EU1281" s="130"/>
      <c r="EV1281" s="131"/>
      <c r="EW1281" s="129"/>
      <c r="EX1281" s="129"/>
      <c r="EY1281" s="130"/>
      <c r="EZ1281" s="131"/>
      <c r="FA1281" s="129"/>
      <c r="FB1281" s="129"/>
      <c r="FC1281" s="130"/>
      <c r="FD1281" s="131"/>
      <c r="FE1281" s="129"/>
      <c r="FF1281" s="129"/>
      <c r="FG1281" s="130"/>
      <c r="FH1281" s="131"/>
      <c r="FI1281" s="129"/>
      <c r="FJ1281" s="129"/>
      <c r="FK1281" s="130"/>
      <c r="FL1281" s="131"/>
      <c r="FM1281" s="129"/>
      <c r="FN1281" s="129"/>
      <c r="FO1281" s="130"/>
      <c r="FP1281" s="131"/>
      <c r="FQ1281" s="129"/>
      <c r="FR1281" s="129"/>
      <c r="FS1281" s="130"/>
      <c r="FT1281" s="131"/>
      <c r="FU1281" s="129"/>
      <c r="FV1281" s="129"/>
      <c r="FW1281" s="130"/>
      <c r="FX1281" s="131"/>
      <c r="FY1281" s="129"/>
      <c r="FZ1281" s="129"/>
      <c r="GA1281" s="130"/>
      <c r="GB1281" s="131"/>
      <c r="GC1281" s="129"/>
      <c r="GD1281" s="129"/>
      <c r="GE1281" s="130"/>
      <c r="GF1281" s="131"/>
      <c r="GG1281" s="129"/>
      <c r="GH1281" s="129"/>
      <c r="GI1281" s="130"/>
      <c r="GJ1281" s="131"/>
      <c r="GK1281" s="129"/>
      <c r="GL1281" s="129"/>
      <c r="GM1281" s="130"/>
      <c r="GN1281" s="131"/>
      <c r="GO1281" s="129"/>
      <c r="GP1281" s="129"/>
      <c r="GQ1281" s="130"/>
    </row>
    <row r="1282" spans="1:199" ht="15.75" x14ac:dyDescent="0.25">
      <c r="A1282">
        <f t="shared" si="752"/>
        <v>1</v>
      </c>
      <c r="B1282">
        <f t="shared" si="753"/>
        <v>1900</v>
      </c>
      <c r="D1282" s="129"/>
      <c r="E1282" s="129"/>
      <c r="F1282" s="129"/>
      <c r="G1282" s="130"/>
      <c r="H1282" s="131"/>
      <c r="I1282" s="129"/>
      <c r="J1282" s="129"/>
      <c r="K1282" s="130"/>
      <c r="L1282" s="131"/>
      <c r="M1282" s="129"/>
      <c r="N1282" s="129"/>
      <c r="O1282" s="130"/>
      <c r="P1282" s="131"/>
      <c r="Q1282" s="129"/>
      <c r="R1282" s="129"/>
      <c r="S1282" s="130"/>
      <c r="T1282" s="131"/>
      <c r="U1282" s="129"/>
      <c r="V1282" s="129"/>
      <c r="W1282" s="130"/>
      <c r="X1282" s="131"/>
      <c r="Y1282" s="129"/>
      <c r="Z1282" s="129"/>
      <c r="AA1282" s="130"/>
      <c r="AB1282" s="131"/>
      <c r="AC1282" s="129"/>
      <c r="AD1282" s="129"/>
      <c r="AE1282" s="130"/>
      <c r="AF1282" s="131"/>
      <c r="AG1282" s="129"/>
      <c r="AH1282" s="129"/>
      <c r="AI1282" s="130"/>
      <c r="AJ1282" s="131"/>
      <c r="AK1282" s="129"/>
      <c r="AL1282" s="129"/>
      <c r="AM1282" s="130"/>
      <c r="AN1282" s="131"/>
      <c r="AO1282" s="129"/>
      <c r="AP1282" s="129"/>
      <c r="AQ1282" s="130"/>
      <c r="AR1282" s="131"/>
      <c r="AS1282" s="129"/>
      <c r="AT1282" s="129"/>
      <c r="AU1282" s="130"/>
      <c r="AV1282" s="131"/>
      <c r="AW1282" s="129"/>
      <c r="AX1282" s="129"/>
      <c r="AY1282" s="130"/>
      <c r="AZ1282" s="131"/>
      <c r="BA1282" s="129"/>
      <c r="BB1282" s="129"/>
      <c r="BC1282" s="130"/>
      <c r="BD1282" s="131"/>
      <c r="BE1282" s="129"/>
      <c r="BF1282" s="129"/>
      <c r="BG1282" s="130"/>
      <c r="BH1282" s="131"/>
      <c r="BI1282" s="129"/>
      <c r="BJ1282" s="129"/>
      <c r="BK1282" s="130"/>
      <c r="BL1282" s="131"/>
      <c r="BM1282" s="129"/>
      <c r="BN1282" s="129"/>
      <c r="BO1282" s="130"/>
      <c r="BP1282" s="131"/>
      <c r="BQ1282" s="129"/>
      <c r="BR1282" s="129"/>
      <c r="BS1282" s="130"/>
      <c r="BT1282" s="131"/>
      <c r="BU1282" s="129"/>
      <c r="BV1282" s="129"/>
      <c r="BW1282" s="130"/>
      <c r="BX1282" s="131"/>
      <c r="BY1282" s="129"/>
      <c r="BZ1282" s="129"/>
      <c r="CA1282" s="130"/>
      <c r="CB1282" s="131"/>
      <c r="CC1282" s="129"/>
      <c r="CD1282" s="129"/>
      <c r="CE1282" s="130"/>
      <c r="CF1282" s="131"/>
      <c r="CG1282" s="129"/>
      <c r="CH1282" s="129"/>
      <c r="CI1282" s="130"/>
      <c r="CJ1282" s="131"/>
      <c r="CK1282" s="129"/>
      <c r="CL1282" s="129"/>
      <c r="CM1282" s="130"/>
      <c r="CN1282" s="131"/>
      <c r="CO1282" s="129"/>
      <c r="CP1282" s="129"/>
      <c r="CQ1282" s="130"/>
      <c r="CR1282" s="131"/>
      <c r="CS1282" s="129"/>
      <c r="CT1282" s="129"/>
      <c r="CU1282" s="130"/>
      <c r="CV1282" s="131"/>
      <c r="CW1282" s="129"/>
      <c r="CX1282" s="129"/>
      <c r="CY1282" s="130"/>
      <c r="CZ1282" s="131"/>
      <c r="DA1282" s="129"/>
      <c r="DB1282" s="129"/>
      <c r="DC1282" s="130"/>
      <c r="DD1282" s="131"/>
      <c r="DE1282" s="129"/>
      <c r="DF1282" s="129"/>
      <c r="DG1282" s="130"/>
      <c r="DH1282" s="131"/>
      <c r="DI1282" s="129"/>
      <c r="DJ1282" s="129"/>
      <c r="DK1282" s="130"/>
      <c r="DL1282" s="131"/>
      <c r="DM1282" s="129"/>
      <c r="DN1282" s="129"/>
      <c r="DO1282" s="130"/>
      <c r="DP1282" s="131"/>
      <c r="DQ1282" s="129"/>
      <c r="DR1282" s="129"/>
      <c r="DS1282" s="130"/>
      <c r="DT1282" s="131"/>
      <c r="DU1282" s="129"/>
      <c r="DV1282" s="129"/>
      <c r="DW1282" s="130"/>
      <c r="DX1282" s="131"/>
      <c r="DY1282" s="129"/>
      <c r="DZ1282" s="129"/>
      <c r="EA1282" s="130"/>
      <c r="EB1282" s="131"/>
      <c r="EC1282" s="129"/>
      <c r="ED1282" s="129"/>
      <c r="EE1282" s="130"/>
      <c r="EF1282" s="131"/>
      <c r="EG1282" s="129"/>
      <c r="EH1282" s="129"/>
      <c r="EI1282" s="130"/>
      <c r="EJ1282" s="131"/>
      <c r="EK1282" s="129"/>
      <c r="EL1282" s="129"/>
      <c r="EM1282" s="130"/>
      <c r="EN1282" s="131"/>
      <c r="EO1282" s="129"/>
      <c r="EP1282" s="129"/>
      <c r="EQ1282" s="130"/>
      <c r="ER1282" s="131"/>
      <c r="ES1282" s="129"/>
      <c r="ET1282" s="129"/>
      <c r="EU1282" s="130"/>
      <c r="EV1282" s="131"/>
      <c r="EW1282" s="129"/>
      <c r="EX1282" s="129"/>
      <c r="EY1282" s="130"/>
      <c r="EZ1282" s="131"/>
      <c r="FA1282" s="129"/>
      <c r="FB1282" s="129"/>
      <c r="FC1282" s="130"/>
      <c r="FD1282" s="131"/>
      <c r="FE1282" s="129"/>
      <c r="FF1282" s="129"/>
      <c r="FG1282" s="130"/>
      <c r="FH1282" s="131"/>
      <c r="FI1282" s="129"/>
      <c r="FJ1282" s="129"/>
      <c r="FK1282" s="130"/>
      <c r="FL1282" s="131"/>
      <c r="FM1282" s="129"/>
      <c r="FN1282" s="129"/>
      <c r="FO1282" s="130"/>
      <c r="FP1282" s="131"/>
      <c r="FQ1282" s="129"/>
      <c r="FR1282" s="129"/>
      <c r="FS1282" s="130"/>
      <c r="FT1282" s="131"/>
      <c r="FU1282" s="129"/>
      <c r="FV1282" s="129"/>
      <c r="FW1282" s="130"/>
      <c r="FX1282" s="131"/>
      <c r="FY1282" s="129"/>
      <c r="FZ1282" s="129"/>
      <c r="GA1282" s="130"/>
      <c r="GB1282" s="131"/>
      <c r="GC1282" s="129"/>
      <c r="GD1282" s="129"/>
      <c r="GE1282" s="130"/>
      <c r="GF1282" s="131"/>
      <c r="GG1282" s="129"/>
      <c r="GH1282" s="129"/>
      <c r="GI1282" s="130"/>
      <c r="GJ1282" s="131"/>
      <c r="GK1282" s="129"/>
      <c r="GL1282" s="129"/>
      <c r="GM1282" s="130"/>
      <c r="GN1282" s="131"/>
      <c r="GO1282" s="129"/>
      <c r="GP1282" s="129"/>
      <c r="GQ1282" s="130"/>
    </row>
    <row r="1283" spans="1:199" ht="15.75" x14ac:dyDescent="0.25">
      <c r="A1283">
        <f t="shared" si="752"/>
        <v>1</v>
      </c>
      <c r="B1283">
        <f t="shared" si="753"/>
        <v>1900</v>
      </c>
      <c r="D1283" s="129"/>
      <c r="E1283" s="129"/>
      <c r="F1283" s="129"/>
      <c r="G1283" s="130"/>
      <c r="H1283" s="131"/>
      <c r="I1283" s="129"/>
      <c r="J1283" s="129"/>
      <c r="K1283" s="130"/>
      <c r="L1283" s="131"/>
      <c r="M1283" s="129"/>
      <c r="N1283" s="129"/>
      <c r="O1283" s="130"/>
      <c r="P1283" s="131"/>
      <c r="Q1283" s="129"/>
      <c r="R1283" s="129"/>
      <c r="S1283" s="130"/>
      <c r="T1283" s="131"/>
      <c r="U1283" s="129"/>
      <c r="V1283" s="129"/>
      <c r="W1283" s="130"/>
      <c r="X1283" s="131"/>
      <c r="Y1283" s="129"/>
      <c r="Z1283" s="129"/>
      <c r="AA1283" s="130"/>
      <c r="AB1283" s="131"/>
      <c r="AC1283" s="129"/>
      <c r="AD1283" s="129"/>
      <c r="AE1283" s="130"/>
      <c r="AF1283" s="131"/>
      <c r="AG1283" s="129"/>
      <c r="AH1283" s="129"/>
      <c r="AI1283" s="130"/>
      <c r="AJ1283" s="131"/>
      <c r="AK1283" s="129"/>
      <c r="AL1283" s="129"/>
      <c r="AM1283" s="130"/>
      <c r="AN1283" s="131"/>
      <c r="AO1283" s="129"/>
      <c r="AP1283" s="129"/>
      <c r="AQ1283" s="130"/>
      <c r="AR1283" s="131"/>
      <c r="AS1283" s="129"/>
      <c r="AT1283" s="129"/>
      <c r="AU1283" s="130"/>
      <c r="AV1283" s="131"/>
      <c r="AW1283" s="129"/>
      <c r="AX1283" s="129"/>
      <c r="AY1283" s="130"/>
      <c r="AZ1283" s="131"/>
      <c r="BA1283" s="129"/>
      <c r="BB1283" s="129"/>
      <c r="BC1283" s="130"/>
      <c r="BD1283" s="131"/>
      <c r="BE1283" s="129"/>
      <c r="BF1283" s="129"/>
      <c r="BG1283" s="130"/>
      <c r="BH1283" s="131"/>
      <c r="BI1283" s="129"/>
      <c r="BJ1283" s="129"/>
      <c r="BK1283" s="130"/>
      <c r="BL1283" s="131"/>
      <c r="BM1283" s="129"/>
      <c r="BN1283" s="129"/>
      <c r="BO1283" s="130"/>
      <c r="BP1283" s="131"/>
      <c r="BQ1283" s="129"/>
      <c r="BR1283" s="129"/>
      <c r="BS1283" s="130"/>
      <c r="BT1283" s="131"/>
      <c r="BU1283" s="129"/>
      <c r="BV1283" s="129"/>
      <c r="BW1283" s="130"/>
      <c r="BX1283" s="131"/>
      <c r="BY1283" s="129"/>
      <c r="BZ1283" s="129"/>
      <c r="CA1283" s="130"/>
      <c r="CB1283" s="131"/>
      <c r="CC1283" s="129"/>
      <c r="CD1283" s="129"/>
      <c r="CE1283" s="130"/>
      <c r="CF1283" s="131"/>
      <c r="CG1283" s="129"/>
      <c r="CH1283" s="129"/>
      <c r="CI1283" s="130"/>
      <c r="CJ1283" s="131"/>
      <c r="CK1283" s="129"/>
      <c r="CL1283" s="129"/>
      <c r="CM1283" s="130"/>
      <c r="CN1283" s="131"/>
      <c r="CO1283" s="129"/>
      <c r="CP1283" s="129"/>
      <c r="CQ1283" s="130"/>
      <c r="CR1283" s="131"/>
      <c r="CS1283" s="129"/>
      <c r="CT1283" s="129"/>
      <c r="CU1283" s="130"/>
      <c r="CV1283" s="131"/>
      <c r="CW1283" s="129"/>
      <c r="CX1283" s="129"/>
      <c r="CY1283" s="130"/>
      <c r="CZ1283" s="131"/>
      <c r="DA1283" s="129"/>
      <c r="DB1283" s="129"/>
      <c r="DC1283" s="130"/>
      <c r="DD1283" s="131"/>
      <c r="DE1283" s="129"/>
      <c r="DF1283" s="129"/>
      <c r="DG1283" s="130"/>
      <c r="DH1283" s="131"/>
      <c r="DI1283" s="129"/>
      <c r="DJ1283" s="129"/>
      <c r="DK1283" s="130"/>
      <c r="DL1283" s="131"/>
      <c r="DM1283" s="129"/>
      <c r="DN1283" s="129"/>
      <c r="DO1283" s="130"/>
      <c r="DP1283" s="131"/>
      <c r="DQ1283" s="129"/>
      <c r="DR1283" s="129"/>
      <c r="DS1283" s="130"/>
      <c r="DT1283" s="131"/>
      <c r="DU1283" s="129"/>
      <c r="DV1283" s="129"/>
      <c r="DW1283" s="130"/>
      <c r="DX1283" s="131"/>
      <c r="DY1283" s="129"/>
      <c r="DZ1283" s="129"/>
      <c r="EA1283" s="130"/>
      <c r="EB1283" s="131"/>
      <c r="EC1283" s="129"/>
      <c r="ED1283" s="129"/>
      <c r="EE1283" s="130"/>
      <c r="EF1283" s="131"/>
      <c r="EG1283" s="129"/>
      <c r="EH1283" s="129"/>
      <c r="EI1283" s="130"/>
      <c r="EJ1283" s="131"/>
      <c r="EK1283" s="129"/>
      <c r="EL1283" s="129"/>
      <c r="EM1283" s="130"/>
      <c r="EN1283" s="131"/>
      <c r="EO1283" s="129"/>
      <c r="EP1283" s="129"/>
      <c r="EQ1283" s="130"/>
      <c r="ER1283" s="131"/>
      <c r="ES1283" s="129"/>
      <c r="ET1283" s="129"/>
      <c r="EU1283" s="130"/>
      <c r="EV1283" s="131"/>
      <c r="EW1283" s="129"/>
      <c r="EX1283" s="129"/>
      <c r="EY1283" s="130"/>
      <c r="EZ1283" s="131"/>
      <c r="FA1283" s="129"/>
      <c r="FB1283" s="129"/>
      <c r="FC1283" s="130"/>
      <c r="FD1283" s="131"/>
      <c r="FE1283" s="129"/>
      <c r="FF1283" s="129"/>
      <c r="FG1283" s="130"/>
      <c r="FH1283" s="131"/>
      <c r="FI1283" s="129"/>
      <c r="FJ1283" s="129"/>
      <c r="FK1283" s="130"/>
      <c r="FL1283" s="131"/>
      <c r="FM1283" s="129"/>
      <c r="FN1283" s="129"/>
      <c r="FO1283" s="130"/>
      <c r="FP1283" s="131"/>
      <c r="FQ1283" s="129"/>
      <c r="FR1283" s="129"/>
      <c r="FS1283" s="130"/>
      <c r="FT1283" s="131"/>
      <c r="FU1283" s="129"/>
      <c r="FV1283" s="129"/>
      <c r="FW1283" s="130"/>
      <c r="FX1283" s="131"/>
      <c r="FY1283" s="129"/>
      <c r="FZ1283" s="129"/>
      <c r="GA1283" s="130"/>
      <c r="GB1283" s="131"/>
      <c r="GC1283" s="129"/>
      <c r="GD1283" s="129"/>
      <c r="GE1283" s="130"/>
      <c r="GF1283" s="131"/>
      <c r="GG1283" s="129"/>
      <c r="GH1283" s="129"/>
      <c r="GI1283" s="130"/>
      <c r="GJ1283" s="131"/>
      <c r="GK1283" s="129"/>
      <c r="GL1283" s="129"/>
      <c r="GM1283" s="130"/>
      <c r="GN1283" s="131"/>
      <c r="GO1283" s="129"/>
      <c r="GP1283" s="129"/>
      <c r="GQ1283" s="130"/>
    </row>
    <row r="1284" spans="1:199" ht="15.75" x14ac:dyDescent="0.25">
      <c r="A1284">
        <f t="shared" si="752"/>
        <v>1</v>
      </c>
      <c r="B1284">
        <f t="shared" si="753"/>
        <v>1900</v>
      </c>
      <c r="D1284" s="129"/>
      <c r="E1284" s="129"/>
      <c r="F1284" s="129"/>
      <c r="G1284" s="130"/>
      <c r="H1284" s="131"/>
      <c r="I1284" s="129"/>
      <c r="J1284" s="129"/>
      <c r="K1284" s="130"/>
      <c r="L1284" s="131"/>
      <c r="M1284" s="129"/>
      <c r="N1284" s="129"/>
      <c r="O1284" s="130"/>
      <c r="P1284" s="131"/>
      <c r="Q1284" s="129"/>
      <c r="R1284" s="129"/>
      <c r="S1284" s="130"/>
      <c r="T1284" s="131"/>
      <c r="U1284" s="129"/>
      <c r="V1284" s="129"/>
      <c r="W1284" s="130"/>
      <c r="X1284" s="131"/>
      <c r="Y1284" s="129"/>
      <c r="Z1284" s="129"/>
      <c r="AA1284" s="130"/>
      <c r="AB1284" s="131"/>
      <c r="AC1284" s="129"/>
      <c r="AD1284" s="129"/>
      <c r="AE1284" s="130"/>
      <c r="AF1284" s="131"/>
      <c r="AG1284" s="129"/>
      <c r="AH1284" s="129"/>
      <c r="AI1284" s="130"/>
      <c r="AJ1284" s="131"/>
      <c r="AK1284" s="129"/>
      <c r="AL1284" s="129"/>
      <c r="AM1284" s="130"/>
      <c r="AN1284" s="131"/>
      <c r="AO1284" s="129"/>
      <c r="AP1284" s="129"/>
      <c r="AQ1284" s="130"/>
      <c r="AR1284" s="131"/>
      <c r="AS1284" s="129"/>
      <c r="AT1284" s="129"/>
      <c r="AU1284" s="130"/>
      <c r="AV1284" s="131"/>
      <c r="AW1284" s="129"/>
      <c r="AX1284" s="129"/>
      <c r="AY1284" s="130"/>
      <c r="AZ1284" s="131"/>
      <c r="BA1284" s="129"/>
      <c r="BB1284" s="129"/>
      <c r="BC1284" s="130"/>
      <c r="BD1284" s="131"/>
      <c r="BE1284" s="129"/>
      <c r="BF1284" s="129"/>
      <c r="BG1284" s="130"/>
      <c r="BH1284" s="131"/>
      <c r="BI1284" s="129"/>
      <c r="BJ1284" s="129"/>
      <c r="BK1284" s="130"/>
      <c r="BL1284" s="131"/>
      <c r="BM1284" s="129"/>
      <c r="BN1284" s="129"/>
      <c r="BO1284" s="130"/>
      <c r="BP1284" s="131"/>
      <c r="BQ1284" s="129"/>
      <c r="BR1284" s="129"/>
      <c r="BS1284" s="130"/>
      <c r="BT1284" s="131"/>
      <c r="BU1284" s="129"/>
      <c r="BV1284" s="129"/>
      <c r="BW1284" s="130"/>
      <c r="BX1284" s="131"/>
      <c r="BY1284" s="129"/>
      <c r="BZ1284" s="129"/>
      <c r="CA1284" s="130"/>
      <c r="CB1284" s="131"/>
      <c r="CC1284" s="129"/>
      <c r="CD1284" s="129"/>
      <c r="CE1284" s="130"/>
      <c r="CF1284" s="131"/>
      <c r="CG1284" s="129"/>
      <c r="CH1284" s="129"/>
      <c r="CI1284" s="130"/>
      <c r="CJ1284" s="131"/>
      <c r="CK1284" s="129"/>
      <c r="CL1284" s="129"/>
      <c r="CM1284" s="130"/>
      <c r="CN1284" s="131"/>
      <c r="CO1284" s="129"/>
      <c r="CP1284" s="129"/>
      <c r="CQ1284" s="130"/>
      <c r="CR1284" s="131"/>
      <c r="CS1284" s="129"/>
      <c r="CT1284" s="129"/>
      <c r="CU1284" s="130"/>
      <c r="CV1284" s="131"/>
      <c r="CW1284" s="129"/>
      <c r="CX1284" s="129"/>
      <c r="CY1284" s="130"/>
      <c r="CZ1284" s="131"/>
      <c r="DA1284" s="129"/>
      <c r="DB1284" s="129"/>
      <c r="DC1284" s="130"/>
      <c r="DD1284" s="131"/>
      <c r="DE1284" s="129"/>
      <c r="DF1284" s="129"/>
      <c r="DG1284" s="130"/>
      <c r="DH1284" s="131"/>
      <c r="DI1284" s="129"/>
      <c r="DJ1284" s="129"/>
      <c r="DK1284" s="130"/>
      <c r="DL1284" s="131"/>
      <c r="DM1284" s="129"/>
      <c r="DN1284" s="129"/>
      <c r="DO1284" s="130"/>
      <c r="DP1284" s="131"/>
      <c r="DQ1284" s="129"/>
      <c r="DR1284" s="129"/>
      <c r="DS1284" s="130"/>
      <c r="DT1284" s="131"/>
      <c r="DU1284" s="129"/>
      <c r="DV1284" s="129"/>
      <c r="DW1284" s="130"/>
      <c r="DX1284" s="131"/>
      <c r="DY1284" s="129"/>
      <c r="DZ1284" s="129"/>
      <c r="EA1284" s="130"/>
      <c r="EB1284" s="131"/>
      <c r="EC1284" s="129"/>
      <c r="ED1284" s="129"/>
      <c r="EE1284" s="130"/>
      <c r="EF1284" s="131"/>
      <c r="EG1284" s="129"/>
      <c r="EH1284" s="129"/>
      <c r="EI1284" s="130"/>
      <c r="EJ1284" s="131"/>
      <c r="EK1284" s="129"/>
      <c r="EL1284" s="129"/>
      <c r="EM1284" s="130"/>
      <c r="EN1284" s="131"/>
      <c r="EO1284" s="129"/>
      <c r="EP1284" s="129"/>
      <c r="EQ1284" s="130"/>
      <c r="ER1284" s="131"/>
      <c r="ES1284" s="129"/>
      <c r="ET1284" s="129"/>
      <c r="EU1284" s="130"/>
      <c r="EV1284" s="131"/>
      <c r="EW1284" s="129"/>
      <c r="EX1284" s="129"/>
      <c r="EY1284" s="130"/>
      <c r="EZ1284" s="131"/>
      <c r="FA1284" s="129"/>
      <c r="FB1284" s="129"/>
      <c r="FC1284" s="130"/>
      <c r="FD1284" s="131"/>
      <c r="FE1284" s="129"/>
      <c r="FF1284" s="129"/>
      <c r="FG1284" s="130"/>
      <c r="FH1284" s="131"/>
      <c r="FI1284" s="129"/>
      <c r="FJ1284" s="129"/>
      <c r="FK1284" s="130"/>
      <c r="FL1284" s="131"/>
      <c r="FM1284" s="129"/>
      <c r="FN1284" s="129"/>
      <c r="FO1284" s="130"/>
      <c r="FP1284" s="131"/>
      <c r="FQ1284" s="129"/>
      <c r="FR1284" s="129"/>
      <c r="FS1284" s="130"/>
      <c r="FT1284" s="131"/>
      <c r="FU1284" s="129"/>
      <c r="FV1284" s="129"/>
      <c r="FW1284" s="130"/>
      <c r="FX1284" s="131"/>
      <c r="FY1284" s="129"/>
      <c r="FZ1284" s="129"/>
      <c r="GA1284" s="130"/>
      <c r="GB1284" s="131"/>
      <c r="GC1284" s="129"/>
      <c r="GD1284" s="129"/>
      <c r="GE1284" s="130"/>
      <c r="GF1284" s="131"/>
      <c r="GG1284" s="129"/>
      <c r="GH1284" s="129"/>
      <c r="GI1284" s="130"/>
      <c r="GJ1284" s="131"/>
      <c r="GK1284" s="129"/>
      <c r="GL1284" s="129"/>
      <c r="GM1284" s="130"/>
      <c r="GN1284" s="131"/>
      <c r="GO1284" s="129"/>
      <c r="GP1284" s="129"/>
      <c r="GQ1284" s="130"/>
    </row>
    <row r="1285" spans="1:199" ht="15.75" x14ac:dyDescent="0.25">
      <c r="A1285">
        <f t="shared" si="752"/>
        <v>1</v>
      </c>
      <c r="B1285">
        <f t="shared" si="753"/>
        <v>1900</v>
      </c>
      <c r="D1285" s="129"/>
      <c r="E1285" s="129"/>
      <c r="F1285" s="129"/>
      <c r="G1285" s="130"/>
      <c r="H1285" s="131"/>
      <c r="I1285" s="129"/>
      <c r="J1285" s="129"/>
      <c r="K1285" s="130"/>
      <c r="L1285" s="131"/>
      <c r="M1285" s="129"/>
      <c r="N1285" s="129"/>
      <c r="O1285" s="130"/>
      <c r="P1285" s="131"/>
      <c r="Q1285" s="129"/>
      <c r="R1285" s="129"/>
      <c r="S1285" s="130"/>
      <c r="T1285" s="131"/>
      <c r="U1285" s="129"/>
      <c r="V1285" s="129"/>
      <c r="W1285" s="130"/>
      <c r="X1285" s="131"/>
      <c r="Y1285" s="129"/>
      <c r="Z1285" s="129"/>
      <c r="AA1285" s="130"/>
      <c r="AB1285" s="131"/>
      <c r="AC1285" s="129"/>
      <c r="AD1285" s="129"/>
      <c r="AE1285" s="130"/>
      <c r="AF1285" s="131"/>
      <c r="AG1285" s="129"/>
      <c r="AH1285" s="129"/>
      <c r="AI1285" s="130"/>
      <c r="AJ1285" s="131"/>
      <c r="AK1285" s="129"/>
      <c r="AL1285" s="129"/>
      <c r="AM1285" s="130"/>
      <c r="AN1285" s="131"/>
      <c r="AO1285" s="129"/>
      <c r="AP1285" s="129"/>
      <c r="AQ1285" s="130"/>
      <c r="AR1285" s="131"/>
      <c r="AS1285" s="129"/>
      <c r="AT1285" s="129"/>
      <c r="AU1285" s="130"/>
      <c r="AV1285" s="131"/>
      <c r="AW1285" s="129"/>
      <c r="AX1285" s="129"/>
      <c r="AY1285" s="130"/>
      <c r="AZ1285" s="131"/>
      <c r="BA1285" s="129"/>
      <c r="BB1285" s="129"/>
      <c r="BC1285" s="130"/>
      <c r="BD1285" s="131"/>
      <c r="BE1285" s="129"/>
      <c r="BF1285" s="129"/>
      <c r="BG1285" s="130"/>
      <c r="BH1285" s="131"/>
      <c r="BI1285" s="129"/>
      <c r="BJ1285" s="129"/>
      <c r="BK1285" s="130"/>
      <c r="BL1285" s="131"/>
      <c r="BM1285" s="129"/>
      <c r="BN1285" s="129"/>
      <c r="BO1285" s="130"/>
      <c r="BP1285" s="131"/>
      <c r="BQ1285" s="129"/>
      <c r="BR1285" s="129"/>
      <c r="BS1285" s="130"/>
      <c r="BT1285" s="131"/>
      <c r="BU1285" s="129"/>
      <c r="BV1285" s="129"/>
      <c r="BW1285" s="130"/>
      <c r="BX1285" s="131"/>
      <c r="BY1285" s="129"/>
      <c r="BZ1285" s="129"/>
      <c r="CA1285" s="130"/>
      <c r="CB1285" s="131"/>
      <c r="CC1285" s="129"/>
      <c r="CD1285" s="129"/>
      <c r="CE1285" s="130"/>
      <c r="CF1285" s="131"/>
      <c r="CG1285" s="129"/>
      <c r="CH1285" s="129"/>
      <c r="CI1285" s="130"/>
      <c r="CJ1285" s="131"/>
      <c r="CK1285" s="129"/>
      <c r="CL1285" s="129"/>
      <c r="CM1285" s="130"/>
      <c r="CN1285" s="131"/>
      <c r="CO1285" s="129"/>
      <c r="CP1285" s="129"/>
      <c r="CQ1285" s="130"/>
      <c r="CR1285" s="131"/>
      <c r="CS1285" s="129"/>
      <c r="CT1285" s="129"/>
      <c r="CU1285" s="130"/>
      <c r="CV1285" s="131"/>
      <c r="CW1285" s="129"/>
      <c r="CX1285" s="129"/>
      <c r="CY1285" s="130"/>
      <c r="CZ1285" s="131"/>
      <c r="DA1285" s="129"/>
      <c r="DB1285" s="129"/>
      <c r="DC1285" s="130"/>
      <c r="DD1285" s="131"/>
      <c r="DE1285" s="129"/>
      <c r="DF1285" s="129"/>
      <c r="DG1285" s="130"/>
      <c r="DH1285" s="131"/>
      <c r="DI1285" s="129"/>
      <c r="DJ1285" s="129"/>
      <c r="DK1285" s="130"/>
      <c r="DL1285" s="131"/>
      <c r="DM1285" s="129"/>
      <c r="DN1285" s="129"/>
      <c r="DO1285" s="130"/>
      <c r="DP1285" s="131"/>
      <c r="DQ1285" s="129"/>
      <c r="DR1285" s="129"/>
      <c r="DS1285" s="130"/>
      <c r="DT1285" s="131"/>
      <c r="DU1285" s="129"/>
      <c r="DV1285" s="129"/>
      <c r="DW1285" s="130"/>
      <c r="DX1285" s="131"/>
      <c r="DY1285" s="129"/>
      <c r="DZ1285" s="129"/>
      <c r="EA1285" s="130"/>
      <c r="EB1285" s="131"/>
      <c r="EC1285" s="129"/>
      <c r="ED1285" s="129"/>
      <c r="EE1285" s="130"/>
      <c r="EF1285" s="131"/>
      <c r="EG1285" s="129"/>
      <c r="EH1285" s="129"/>
      <c r="EI1285" s="130"/>
      <c r="EJ1285" s="131"/>
      <c r="EK1285" s="129"/>
      <c r="EL1285" s="129"/>
      <c r="EM1285" s="130"/>
      <c r="EN1285" s="131"/>
      <c r="EO1285" s="129"/>
      <c r="EP1285" s="129"/>
      <c r="EQ1285" s="130"/>
      <c r="ER1285" s="131"/>
      <c r="ES1285" s="129"/>
      <c r="ET1285" s="129"/>
      <c r="EU1285" s="130"/>
      <c r="EV1285" s="131"/>
      <c r="EW1285" s="129"/>
      <c r="EX1285" s="129"/>
      <c r="EY1285" s="130"/>
      <c r="EZ1285" s="131"/>
      <c r="FA1285" s="129"/>
      <c r="FB1285" s="129"/>
      <c r="FC1285" s="130"/>
      <c r="FD1285" s="131"/>
      <c r="FE1285" s="129"/>
      <c r="FF1285" s="129"/>
      <c r="FG1285" s="130"/>
      <c r="FH1285" s="131"/>
      <c r="FI1285" s="129"/>
      <c r="FJ1285" s="129"/>
      <c r="FK1285" s="130"/>
      <c r="FL1285" s="131"/>
      <c r="FM1285" s="129"/>
      <c r="FN1285" s="129"/>
      <c r="FO1285" s="130"/>
      <c r="FP1285" s="131"/>
      <c r="FQ1285" s="129"/>
      <c r="FR1285" s="129"/>
      <c r="FS1285" s="130"/>
      <c r="FT1285" s="131"/>
      <c r="FU1285" s="129"/>
      <c r="FV1285" s="129"/>
      <c r="FW1285" s="130"/>
      <c r="FX1285" s="131"/>
      <c r="FY1285" s="129"/>
      <c r="FZ1285" s="129"/>
      <c r="GA1285" s="130"/>
      <c r="GB1285" s="131"/>
      <c r="GC1285" s="129"/>
      <c r="GD1285" s="129"/>
      <c r="GE1285" s="130"/>
      <c r="GF1285" s="131"/>
      <c r="GG1285" s="129"/>
      <c r="GH1285" s="129"/>
      <c r="GI1285" s="130"/>
      <c r="GJ1285" s="131"/>
      <c r="GK1285" s="129"/>
      <c r="GL1285" s="129"/>
      <c r="GM1285" s="130"/>
      <c r="GN1285" s="131"/>
      <c r="GO1285" s="129"/>
      <c r="GP1285" s="129"/>
      <c r="GQ1285" s="130"/>
    </row>
    <row r="1286" spans="1:199" ht="15.75" x14ac:dyDescent="0.25">
      <c r="A1286">
        <f t="shared" si="752"/>
        <v>1</v>
      </c>
      <c r="B1286">
        <f t="shared" si="753"/>
        <v>1900</v>
      </c>
      <c r="D1286" s="129"/>
      <c r="E1286" s="129"/>
      <c r="F1286" s="129"/>
      <c r="G1286" s="130"/>
      <c r="H1286" s="131"/>
      <c r="I1286" s="129"/>
      <c r="J1286" s="129"/>
      <c r="K1286" s="130"/>
      <c r="L1286" s="131"/>
      <c r="M1286" s="129"/>
      <c r="N1286" s="129"/>
      <c r="O1286" s="130"/>
      <c r="P1286" s="131"/>
      <c r="Q1286" s="129"/>
      <c r="R1286" s="129"/>
      <c r="S1286" s="130"/>
      <c r="T1286" s="131"/>
      <c r="U1286" s="129"/>
      <c r="V1286" s="129"/>
      <c r="W1286" s="130"/>
      <c r="X1286" s="131"/>
      <c r="Y1286" s="129"/>
      <c r="Z1286" s="129"/>
      <c r="AA1286" s="130"/>
      <c r="AB1286" s="131"/>
      <c r="AC1286" s="129"/>
      <c r="AD1286" s="129"/>
      <c r="AE1286" s="130"/>
      <c r="AF1286" s="131"/>
      <c r="AG1286" s="129"/>
      <c r="AH1286" s="129"/>
      <c r="AI1286" s="130"/>
      <c r="AJ1286" s="131"/>
      <c r="AK1286" s="129"/>
      <c r="AL1286" s="129"/>
      <c r="AM1286" s="130"/>
      <c r="AN1286" s="131"/>
      <c r="AO1286" s="129"/>
      <c r="AP1286" s="129"/>
      <c r="AQ1286" s="130"/>
      <c r="AR1286" s="131"/>
      <c r="AS1286" s="129"/>
      <c r="AT1286" s="129"/>
      <c r="AU1286" s="130"/>
      <c r="AV1286" s="131"/>
      <c r="AW1286" s="129"/>
      <c r="AX1286" s="129"/>
      <c r="AY1286" s="130"/>
      <c r="AZ1286" s="131"/>
      <c r="BA1286" s="129"/>
      <c r="BB1286" s="129"/>
      <c r="BC1286" s="130"/>
      <c r="BD1286" s="131"/>
      <c r="BE1286" s="129"/>
      <c r="BF1286" s="129"/>
      <c r="BG1286" s="130"/>
      <c r="BH1286" s="131"/>
      <c r="BI1286" s="129"/>
      <c r="BJ1286" s="129"/>
      <c r="BK1286" s="130"/>
      <c r="BL1286" s="131"/>
      <c r="BM1286" s="129"/>
      <c r="BN1286" s="129"/>
      <c r="BO1286" s="130"/>
      <c r="BP1286" s="131"/>
      <c r="BQ1286" s="129"/>
      <c r="BR1286" s="129"/>
      <c r="BS1286" s="130"/>
      <c r="BT1286" s="131"/>
      <c r="BU1286" s="129"/>
      <c r="BV1286" s="129"/>
      <c r="BW1286" s="130"/>
      <c r="BX1286" s="131"/>
      <c r="BY1286" s="129"/>
      <c r="BZ1286" s="129"/>
      <c r="CA1286" s="130"/>
      <c r="CB1286" s="131"/>
      <c r="CC1286" s="129"/>
      <c r="CD1286" s="129"/>
      <c r="CE1286" s="130"/>
      <c r="CF1286" s="131"/>
      <c r="CG1286" s="129"/>
      <c r="CH1286" s="129"/>
      <c r="CI1286" s="130"/>
      <c r="CJ1286" s="131"/>
      <c r="CK1286" s="129"/>
      <c r="CL1286" s="129"/>
      <c r="CM1286" s="130"/>
      <c r="CN1286" s="131"/>
      <c r="CO1286" s="129"/>
      <c r="CP1286" s="129"/>
      <c r="CQ1286" s="130"/>
      <c r="CR1286" s="131"/>
      <c r="CS1286" s="129"/>
      <c r="CT1286" s="129"/>
      <c r="CU1286" s="130"/>
      <c r="CV1286" s="131"/>
      <c r="CW1286" s="129"/>
      <c r="CX1286" s="129"/>
      <c r="CY1286" s="130"/>
      <c r="CZ1286" s="131"/>
      <c r="DA1286" s="129"/>
      <c r="DB1286" s="129"/>
      <c r="DC1286" s="130"/>
      <c r="DD1286" s="131"/>
      <c r="DE1286" s="129"/>
      <c r="DF1286" s="129"/>
      <c r="DG1286" s="130"/>
      <c r="DH1286" s="131"/>
      <c r="DI1286" s="129"/>
      <c r="DJ1286" s="129"/>
      <c r="DK1286" s="130"/>
      <c r="DL1286" s="131"/>
      <c r="DM1286" s="129"/>
      <c r="DN1286" s="129"/>
      <c r="DO1286" s="130"/>
      <c r="DP1286" s="131"/>
      <c r="DQ1286" s="129"/>
      <c r="DR1286" s="129"/>
      <c r="DS1286" s="130"/>
      <c r="DT1286" s="131"/>
      <c r="DU1286" s="129"/>
      <c r="DV1286" s="129"/>
      <c r="DW1286" s="130"/>
      <c r="DX1286" s="131"/>
      <c r="DY1286" s="129"/>
      <c r="DZ1286" s="129"/>
      <c r="EA1286" s="130"/>
      <c r="EB1286" s="131"/>
      <c r="EC1286" s="129"/>
      <c r="ED1286" s="129"/>
      <c r="EE1286" s="130"/>
      <c r="EF1286" s="131"/>
      <c r="EG1286" s="129"/>
      <c r="EH1286" s="129"/>
      <c r="EI1286" s="130"/>
      <c r="EJ1286" s="131"/>
      <c r="EK1286" s="129"/>
      <c r="EL1286" s="129"/>
      <c r="EM1286" s="130"/>
      <c r="EN1286" s="131"/>
      <c r="EO1286" s="129"/>
      <c r="EP1286" s="129"/>
      <c r="EQ1286" s="130"/>
      <c r="ER1286" s="131"/>
      <c r="ES1286" s="129"/>
      <c r="ET1286" s="129"/>
      <c r="EU1286" s="130"/>
      <c r="EV1286" s="131"/>
      <c r="EW1286" s="129"/>
      <c r="EX1286" s="129"/>
      <c r="EY1286" s="130"/>
      <c r="EZ1286" s="131"/>
      <c r="FA1286" s="129"/>
      <c r="FB1286" s="129"/>
      <c r="FC1286" s="130"/>
      <c r="FD1286" s="131"/>
      <c r="FE1286" s="129"/>
      <c r="FF1286" s="129"/>
      <c r="FG1286" s="130"/>
      <c r="FH1286" s="131"/>
      <c r="FI1286" s="129"/>
      <c r="FJ1286" s="129"/>
      <c r="FK1286" s="130"/>
      <c r="FL1286" s="131"/>
      <c r="FM1286" s="129"/>
      <c r="FN1286" s="129"/>
      <c r="FO1286" s="130"/>
      <c r="FP1286" s="131"/>
      <c r="FQ1286" s="129"/>
      <c r="FR1286" s="129"/>
      <c r="FS1286" s="130"/>
      <c r="FT1286" s="131"/>
      <c r="FU1286" s="129"/>
      <c r="FV1286" s="129"/>
      <c r="FW1286" s="130"/>
      <c r="FX1286" s="131"/>
      <c r="FY1286" s="129"/>
      <c r="FZ1286" s="129"/>
      <c r="GA1286" s="130"/>
      <c r="GB1286" s="131"/>
      <c r="GC1286" s="129"/>
      <c r="GD1286" s="129"/>
      <c r="GE1286" s="130"/>
      <c r="GF1286" s="131"/>
      <c r="GG1286" s="129"/>
      <c r="GH1286" s="129"/>
      <c r="GI1286" s="130"/>
      <c r="GJ1286" s="131"/>
      <c r="GK1286" s="129"/>
      <c r="GL1286" s="129"/>
      <c r="GM1286" s="130"/>
      <c r="GN1286" s="131"/>
      <c r="GO1286" s="129"/>
      <c r="GP1286" s="129"/>
      <c r="GQ1286" s="130"/>
    </row>
    <row r="1287" spans="1:199" ht="15.75" x14ac:dyDescent="0.25">
      <c r="A1287">
        <f t="shared" si="752"/>
        <v>1</v>
      </c>
      <c r="B1287">
        <f t="shared" si="753"/>
        <v>1900</v>
      </c>
      <c r="D1287" s="129"/>
      <c r="E1287" s="129"/>
      <c r="F1287" s="129"/>
      <c r="G1287" s="130"/>
      <c r="H1287" s="131"/>
      <c r="I1287" s="129"/>
      <c r="J1287" s="129"/>
      <c r="K1287" s="130"/>
      <c r="L1287" s="131"/>
      <c r="M1287" s="129"/>
      <c r="N1287" s="129"/>
      <c r="O1287" s="130"/>
      <c r="P1287" s="131"/>
      <c r="Q1287" s="129"/>
      <c r="R1287" s="129"/>
      <c r="S1287" s="130"/>
      <c r="T1287" s="131"/>
      <c r="U1287" s="129"/>
      <c r="V1287" s="129"/>
      <c r="W1287" s="130"/>
      <c r="X1287" s="131"/>
      <c r="Y1287" s="129"/>
      <c r="Z1287" s="129"/>
      <c r="AA1287" s="130"/>
      <c r="AB1287" s="131"/>
      <c r="AC1287" s="129"/>
      <c r="AD1287" s="129"/>
      <c r="AE1287" s="130"/>
      <c r="AF1287" s="131"/>
      <c r="AG1287" s="129"/>
      <c r="AH1287" s="129"/>
      <c r="AI1287" s="130"/>
      <c r="AJ1287" s="131"/>
      <c r="AK1287" s="129"/>
      <c r="AL1287" s="129"/>
      <c r="AM1287" s="130"/>
      <c r="AN1287" s="131"/>
      <c r="AO1287" s="129"/>
      <c r="AP1287" s="129"/>
      <c r="AQ1287" s="130"/>
      <c r="AR1287" s="131"/>
      <c r="AS1287" s="129"/>
      <c r="AT1287" s="129"/>
      <c r="AU1287" s="130"/>
      <c r="AV1287" s="131"/>
      <c r="AW1287" s="129"/>
      <c r="AX1287" s="129"/>
      <c r="AY1287" s="130"/>
      <c r="AZ1287" s="131"/>
      <c r="BA1287" s="129"/>
      <c r="BB1287" s="129"/>
      <c r="BC1287" s="130"/>
      <c r="BD1287" s="131"/>
      <c r="BE1287" s="129"/>
      <c r="BF1287" s="129"/>
      <c r="BG1287" s="130"/>
      <c r="BH1287" s="131"/>
      <c r="BI1287" s="129"/>
      <c r="BJ1287" s="129"/>
      <c r="BK1287" s="130"/>
      <c r="BL1287" s="131"/>
      <c r="BM1287" s="129"/>
      <c r="BN1287" s="129"/>
      <c r="BO1287" s="130"/>
      <c r="BP1287" s="131"/>
      <c r="BQ1287" s="129"/>
      <c r="BR1287" s="129"/>
      <c r="BS1287" s="130"/>
      <c r="BT1287" s="131"/>
      <c r="BU1287" s="129"/>
      <c r="BV1287" s="129"/>
      <c r="BW1287" s="130"/>
      <c r="BX1287" s="131"/>
      <c r="BY1287" s="129"/>
      <c r="BZ1287" s="129"/>
      <c r="CA1287" s="130"/>
      <c r="CB1287" s="131"/>
      <c r="CC1287" s="129"/>
      <c r="CD1287" s="129"/>
      <c r="CE1287" s="130"/>
      <c r="CF1287" s="131"/>
      <c r="CG1287" s="129"/>
      <c r="CH1287" s="129"/>
      <c r="CI1287" s="130"/>
      <c r="CJ1287" s="131"/>
      <c r="CK1287" s="129"/>
      <c r="CL1287" s="129"/>
      <c r="CM1287" s="130"/>
      <c r="CN1287" s="131"/>
      <c r="CO1287" s="129"/>
      <c r="CP1287" s="129"/>
      <c r="CQ1287" s="130"/>
      <c r="CR1287" s="131"/>
      <c r="CS1287" s="129"/>
      <c r="CT1287" s="129"/>
      <c r="CU1287" s="130"/>
      <c r="CV1287" s="131"/>
      <c r="CW1287" s="129"/>
      <c r="CX1287" s="129"/>
      <c r="CY1287" s="130"/>
      <c r="CZ1287" s="131"/>
      <c r="DA1287" s="129"/>
      <c r="DB1287" s="129"/>
      <c r="DC1287" s="130"/>
      <c r="DD1287" s="131"/>
      <c r="DE1287" s="129"/>
      <c r="DF1287" s="129"/>
      <c r="DG1287" s="130"/>
      <c r="DH1287" s="131"/>
      <c r="DI1287" s="129"/>
      <c r="DJ1287" s="129"/>
      <c r="DK1287" s="130"/>
      <c r="DL1287" s="131"/>
      <c r="DM1287" s="129"/>
      <c r="DN1287" s="129"/>
      <c r="DO1287" s="130"/>
      <c r="DP1287" s="131"/>
      <c r="DQ1287" s="129"/>
      <c r="DR1287" s="129"/>
      <c r="DS1287" s="130"/>
      <c r="DT1287" s="131"/>
      <c r="DU1287" s="129"/>
      <c r="DV1287" s="129"/>
      <c r="DW1287" s="130"/>
      <c r="DX1287" s="131"/>
      <c r="DY1287" s="129"/>
      <c r="DZ1287" s="129"/>
      <c r="EA1287" s="130"/>
      <c r="EB1287" s="131"/>
      <c r="EC1287" s="129"/>
      <c r="ED1287" s="129"/>
      <c r="EE1287" s="130"/>
      <c r="EF1287" s="131"/>
      <c r="EG1287" s="129"/>
      <c r="EH1287" s="129"/>
      <c r="EI1287" s="130"/>
      <c r="EJ1287" s="131"/>
      <c r="EK1287" s="129"/>
      <c r="EL1287" s="129"/>
      <c r="EM1287" s="130"/>
      <c r="EN1287" s="131"/>
      <c r="EO1287" s="129"/>
      <c r="EP1287" s="129"/>
      <c r="EQ1287" s="130"/>
      <c r="ER1287" s="131"/>
      <c r="ES1287" s="129"/>
      <c r="ET1287" s="129"/>
      <c r="EU1287" s="130"/>
      <c r="EV1287" s="131"/>
      <c r="EW1287" s="129"/>
      <c r="EX1287" s="129"/>
      <c r="EY1287" s="130"/>
      <c r="EZ1287" s="131"/>
      <c r="FA1287" s="129"/>
      <c r="FB1287" s="129"/>
      <c r="FC1287" s="130"/>
      <c r="FD1287" s="131"/>
      <c r="FE1287" s="129"/>
      <c r="FF1287" s="129"/>
      <c r="FG1287" s="130"/>
      <c r="FH1287" s="131"/>
      <c r="FI1287" s="129"/>
      <c r="FJ1287" s="129"/>
      <c r="FK1287" s="130"/>
      <c r="FL1287" s="131"/>
      <c r="FM1287" s="129"/>
      <c r="FN1287" s="129"/>
      <c r="FO1287" s="130"/>
      <c r="FP1287" s="131"/>
      <c r="FQ1287" s="129"/>
      <c r="FR1287" s="129"/>
      <c r="FS1287" s="130"/>
      <c r="FT1287" s="131"/>
      <c r="FU1287" s="129"/>
      <c r="FV1287" s="129"/>
      <c r="FW1287" s="130"/>
      <c r="FX1287" s="131"/>
      <c r="FY1287" s="129"/>
      <c r="FZ1287" s="129"/>
      <c r="GA1287" s="130"/>
      <c r="GB1287" s="131"/>
      <c r="GC1287" s="129"/>
      <c r="GD1287" s="129"/>
      <c r="GE1287" s="130"/>
      <c r="GF1287" s="131"/>
      <c r="GG1287" s="129"/>
      <c r="GH1287" s="129"/>
      <c r="GI1287" s="130"/>
      <c r="GJ1287" s="131"/>
      <c r="GK1287" s="129"/>
      <c r="GL1287" s="129"/>
      <c r="GM1287" s="130"/>
      <c r="GN1287" s="131"/>
      <c r="GO1287" s="129"/>
      <c r="GP1287" s="129"/>
      <c r="GQ1287" s="130"/>
    </row>
    <row r="1288" spans="1:199" ht="15.75" x14ac:dyDescent="0.25">
      <c r="A1288">
        <f t="shared" si="752"/>
        <v>1</v>
      </c>
      <c r="B1288">
        <f t="shared" si="753"/>
        <v>1900</v>
      </c>
      <c r="D1288" s="129"/>
      <c r="E1288" s="129"/>
      <c r="F1288" s="129"/>
      <c r="G1288" s="130"/>
      <c r="H1288" s="131"/>
      <c r="I1288" s="129"/>
      <c r="J1288" s="129"/>
      <c r="K1288" s="130"/>
      <c r="L1288" s="131"/>
      <c r="M1288" s="129"/>
      <c r="N1288" s="129"/>
      <c r="O1288" s="130"/>
      <c r="P1288" s="131"/>
      <c r="Q1288" s="129"/>
      <c r="R1288" s="129"/>
      <c r="S1288" s="130"/>
      <c r="T1288" s="131"/>
      <c r="U1288" s="129"/>
      <c r="V1288" s="129"/>
      <c r="W1288" s="130"/>
      <c r="X1288" s="131"/>
      <c r="Y1288" s="129"/>
      <c r="Z1288" s="129"/>
      <c r="AA1288" s="130"/>
      <c r="AB1288" s="131"/>
      <c r="AC1288" s="129"/>
      <c r="AD1288" s="129"/>
      <c r="AE1288" s="130"/>
      <c r="AF1288" s="131"/>
      <c r="AG1288" s="129"/>
      <c r="AH1288" s="129"/>
      <c r="AI1288" s="130"/>
      <c r="AJ1288" s="131"/>
      <c r="AK1288" s="129"/>
      <c r="AL1288" s="129"/>
      <c r="AM1288" s="130"/>
      <c r="AN1288" s="131"/>
      <c r="AO1288" s="129"/>
      <c r="AP1288" s="129"/>
      <c r="AQ1288" s="130"/>
      <c r="AR1288" s="131"/>
      <c r="AS1288" s="129"/>
      <c r="AT1288" s="129"/>
      <c r="AU1288" s="130"/>
      <c r="AV1288" s="131"/>
      <c r="AW1288" s="129"/>
      <c r="AX1288" s="129"/>
      <c r="AY1288" s="130"/>
      <c r="AZ1288" s="131"/>
      <c r="BA1288" s="129"/>
      <c r="BB1288" s="129"/>
      <c r="BC1288" s="130"/>
      <c r="BD1288" s="131"/>
      <c r="BE1288" s="129"/>
      <c r="BF1288" s="129"/>
      <c r="BG1288" s="130"/>
      <c r="BH1288" s="131"/>
      <c r="BI1288" s="129"/>
      <c r="BJ1288" s="129"/>
      <c r="BK1288" s="130"/>
      <c r="BL1288" s="131"/>
      <c r="BM1288" s="129"/>
      <c r="BN1288" s="129"/>
      <c r="BO1288" s="130"/>
      <c r="BP1288" s="131"/>
      <c r="BQ1288" s="129"/>
      <c r="BR1288" s="129"/>
      <c r="BS1288" s="130"/>
      <c r="BT1288" s="131"/>
      <c r="BU1288" s="129"/>
      <c r="BV1288" s="129"/>
      <c r="BW1288" s="130"/>
      <c r="BX1288" s="131"/>
      <c r="BY1288" s="129"/>
      <c r="BZ1288" s="129"/>
      <c r="CA1288" s="130"/>
      <c r="CB1288" s="131"/>
      <c r="CC1288" s="129"/>
      <c r="CD1288" s="129"/>
      <c r="CE1288" s="130"/>
      <c r="CF1288" s="131"/>
      <c r="CG1288" s="129"/>
      <c r="CH1288" s="129"/>
      <c r="CI1288" s="130"/>
      <c r="CJ1288" s="131"/>
      <c r="CK1288" s="129"/>
      <c r="CL1288" s="129"/>
      <c r="CM1288" s="130"/>
      <c r="CN1288" s="131"/>
      <c r="CO1288" s="129"/>
      <c r="CP1288" s="129"/>
      <c r="CQ1288" s="130"/>
      <c r="CR1288" s="131"/>
      <c r="CS1288" s="129"/>
      <c r="CT1288" s="129"/>
      <c r="CU1288" s="130"/>
      <c r="CV1288" s="131"/>
      <c r="CW1288" s="129"/>
      <c r="CX1288" s="129"/>
      <c r="CY1288" s="130"/>
      <c r="CZ1288" s="131"/>
      <c r="DA1288" s="129"/>
      <c r="DB1288" s="129"/>
      <c r="DC1288" s="130"/>
      <c r="DD1288" s="131"/>
      <c r="DE1288" s="129"/>
      <c r="DF1288" s="129"/>
      <c r="DG1288" s="130"/>
      <c r="DH1288" s="131"/>
      <c r="DI1288" s="129"/>
      <c r="DJ1288" s="129"/>
      <c r="DK1288" s="130"/>
      <c r="DL1288" s="131"/>
      <c r="DM1288" s="129"/>
      <c r="DN1288" s="129"/>
      <c r="DO1288" s="130"/>
      <c r="DP1288" s="131"/>
      <c r="DQ1288" s="129"/>
      <c r="DR1288" s="129"/>
      <c r="DS1288" s="130"/>
      <c r="DT1288" s="131"/>
      <c r="DU1288" s="129"/>
      <c r="DV1288" s="129"/>
      <c r="DW1288" s="130"/>
      <c r="DX1288" s="131"/>
      <c r="DY1288" s="129"/>
      <c r="DZ1288" s="129"/>
      <c r="EA1288" s="130"/>
      <c r="EB1288" s="131"/>
      <c r="EC1288" s="129"/>
      <c r="ED1288" s="129"/>
      <c r="EE1288" s="130"/>
      <c r="EF1288" s="131"/>
      <c r="EG1288" s="129"/>
      <c r="EH1288" s="129"/>
      <c r="EI1288" s="130"/>
      <c r="EJ1288" s="131"/>
      <c r="EK1288" s="129"/>
      <c r="EL1288" s="129"/>
      <c r="EM1288" s="130"/>
      <c r="EN1288" s="131"/>
      <c r="EO1288" s="129"/>
      <c r="EP1288" s="129"/>
      <c r="EQ1288" s="130"/>
      <c r="ER1288" s="131"/>
      <c r="ES1288" s="129"/>
      <c r="ET1288" s="129"/>
      <c r="EU1288" s="130"/>
      <c r="EV1288" s="131"/>
      <c r="EW1288" s="129"/>
      <c r="EX1288" s="129"/>
      <c r="EY1288" s="130"/>
      <c r="EZ1288" s="131"/>
      <c r="FA1288" s="129"/>
      <c r="FB1288" s="129"/>
      <c r="FC1288" s="130"/>
      <c r="FD1288" s="131"/>
      <c r="FE1288" s="129"/>
      <c r="FF1288" s="129"/>
      <c r="FG1288" s="130"/>
      <c r="FH1288" s="131"/>
      <c r="FI1288" s="129"/>
      <c r="FJ1288" s="129"/>
      <c r="FK1288" s="130"/>
      <c r="FL1288" s="131"/>
      <c r="FM1288" s="129"/>
      <c r="FN1288" s="129"/>
      <c r="FO1288" s="130"/>
      <c r="FP1288" s="131"/>
      <c r="FQ1288" s="129"/>
      <c r="FR1288" s="129"/>
      <c r="FS1288" s="130"/>
      <c r="FT1288" s="131"/>
      <c r="FU1288" s="129"/>
      <c r="FV1288" s="129"/>
      <c r="FW1288" s="130"/>
      <c r="FX1288" s="131"/>
      <c r="FY1288" s="129"/>
      <c r="FZ1288" s="129"/>
      <c r="GA1288" s="130"/>
      <c r="GB1288" s="131"/>
      <c r="GC1288" s="129"/>
      <c r="GD1288" s="129"/>
      <c r="GE1288" s="130"/>
      <c r="GF1288" s="131"/>
      <c r="GG1288" s="129"/>
      <c r="GH1288" s="129"/>
      <c r="GI1288" s="130"/>
      <c r="GJ1288" s="131"/>
      <c r="GK1288" s="129"/>
      <c r="GL1288" s="129"/>
      <c r="GM1288" s="130"/>
      <c r="GN1288" s="131"/>
      <c r="GO1288" s="129"/>
      <c r="GP1288" s="129"/>
      <c r="GQ1288" s="130"/>
    </row>
    <row r="1289" spans="1:199" ht="15.75" x14ac:dyDescent="0.25">
      <c r="A1289">
        <f t="shared" si="752"/>
        <v>1</v>
      </c>
      <c r="B1289">
        <f t="shared" si="753"/>
        <v>1900</v>
      </c>
      <c r="D1289" s="129"/>
      <c r="E1289" s="129"/>
      <c r="F1289" s="129"/>
      <c r="G1289" s="130"/>
      <c r="H1289" s="131"/>
      <c r="I1289" s="129"/>
      <c r="J1289" s="129"/>
      <c r="K1289" s="130"/>
      <c r="L1289" s="131"/>
      <c r="M1289" s="129"/>
      <c r="N1289" s="129"/>
      <c r="O1289" s="130"/>
      <c r="P1289" s="131"/>
      <c r="Q1289" s="129"/>
      <c r="R1289" s="129"/>
      <c r="S1289" s="130"/>
      <c r="T1289" s="131"/>
      <c r="U1289" s="129"/>
      <c r="V1289" s="129"/>
      <c r="W1289" s="130"/>
      <c r="X1289" s="131"/>
      <c r="Y1289" s="129"/>
      <c r="Z1289" s="129"/>
      <c r="AA1289" s="130"/>
      <c r="AB1289" s="131"/>
      <c r="AC1289" s="129"/>
      <c r="AD1289" s="129"/>
      <c r="AE1289" s="130"/>
      <c r="AF1289" s="131"/>
      <c r="AG1289" s="129"/>
      <c r="AH1289" s="129"/>
      <c r="AI1289" s="130"/>
      <c r="AJ1289" s="131"/>
      <c r="AK1289" s="129"/>
      <c r="AL1289" s="129"/>
      <c r="AM1289" s="130"/>
      <c r="AN1289" s="131"/>
      <c r="AO1289" s="129"/>
      <c r="AP1289" s="129"/>
      <c r="AQ1289" s="130"/>
      <c r="AR1289" s="131"/>
      <c r="AS1289" s="129"/>
      <c r="AT1289" s="129"/>
      <c r="AU1289" s="130"/>
      <c r="AV1289" s="131"/>
      <c r="AW1289" s="129"/>
      <c r="AX1289" s="129"/>
      <c r="AY1289" s="130"/>
      <c r="AZ1289" s="131"/>
      <c r="BA1289" s="129"/>
      <c r="BB1289" s="129"/>
      <c r="BC1289" s="130"/>
      <c r="BD1289" s="131"/>
      <c r="BE1289" s="129"/>
      <c r="BF1289" s="129"/>
      <c r="BG1289" s="130"/>
      <c r="BH1289" s="131"/>
      <c r="BI1289" s="129"/>
      <c r="BJ1289" s="129"/>
      <c r="BK1289" s="130"/>
      <c r="BL1289" s="131"/>
      <c r="BM1289" s="129"/>
      <c r="BN1289" s="129"/>
      <c r="BO1289" s="130"/>
      <c r="BP1289" s="131"/>
      <c r="BQ1289" s="129"/>
      <c r="BR1289" s="129"/>
      <c r="BS1289" s="130"/>
      <c r="BT1289" s="131"/>
      <c r="BU1289" s="129"/>
      <c r="BV1289" s="129"/>
      <c r="BW1289" s="130"/>
      <c r="BX1289" s="131"/>
      <c r="BY1289" s="129"/>
      <c r="BZ1289" s="129"/>
      <c r="CA1289" s="130"/>
      <c r="CB1289" s="131"/>
      <c r="CC1289" s="129"/>
      <c r="CD1289" s="129"/>
      <c r="CE1289" s="130"/>
      <c r="CF1289" s="131"/>
      <c r="CG1289" s="129"/>
      <c r="CH1289" s="129"/>
      <c r="CI1289" s="130"/>
      <c r="CJ1289" s="131"/>
      <c r="CK1289" s="129"/>
      <c r="CL1289" s="129"/>
      <c r="CM1289" s="130"/>
      <c r="CN1289" s="131"/>
      <c r="CO1289" s="129"/>
      <c r="CP1289" s="129"/>
      <c r="CQ1289" s="130"/>
      <c r="CR1289" s="131"/>
      <c r="CS1289" s="129"/>
      <c r="CT1289" s="129"/>
      <c r="CU1289" s="130"/>
      <c r="CV1289" s="131"/>
      <c r="CW1289" s="129"/>
      <c r="CX1289" s="129"/>
      <c r="CY1289" s="130"/>
      <c r="CZ1289" s="131"/>
      <c r="DA1289" s="129"/>
      <c r="DB1289" s="129"/>
      <c r="DC1289" s="130"/>
      <c r="DD1289" s="131"/>
      <c r="DE1289" s="129"/>
      <c r="DF1289" s="129"/>
      <c r="DG1289" s="130"/>
      <c r="DH1289" s="131"/>
      <c r="DI1289" s="129"/>
      <c r="DJ1289" s="129"/>
      <c r="DK1289" s="130"/>
      <c r="DL1289" s="131"/>
      <c r="DM1289" s="129"/>
      <c r="DN1289" s="129"/>
      <c r="DO1289" s="130"/>
      <c r="DP1289" s="131"/>
      <c r="DQ1289" s="129"/>
      <c r="DR1289" s="129"/>
      <c r="DS1289" s="130"/>
      <c r="DT1289" s="131"/>
      <c r="DU1289" s="129"/>
      <c r="DV1289" s="129"/>
      <c r="DW1289" s="130"/>
      <c r="DX1289" s="131"/>
      <c r="DY1289" s="129"/>
      <c r="DZ1289" s="129"/>
      <c r="EA1289" s="130"/>
      <c r="EB1289" s="131"/>
      <c r="EC1289" s="129"/>
      <c r="ED1289" s="129"/>
      <c r="EE1289" s="130"/>
      <c r="EF1289" s="131"/>
      <c r="EG1289" s="129"/>
      <c r="EH1289" s="129"/>
      <c r="EI1289" s="130"/>
      <c r="EJ1289" s="131"/>
      <c r="EK1289" s="129"/>
      <c r="EL1289" s="129"/>
      <c r="EM1289" s="130"/>
      <c r="EN1289" s="131"/>
      <c r="EO1289" s="129"/>
      <c r="EP1289" s="129"/>
      <c r="EQ1289" s="130"/>
      <c r="ER1289" s="131"/>
      <c r="ES1289" s="129"/>
      <c r="ET1289" s="129"/>
      <c r="EU1289" s="130"/>
      <c r="EV1289" s="131"/>
      <c r="EW1289" s="129"/>
      <c r="EX1289" s="129"/>
      <c r="EY1289" s="130"/>
      <c r="EZ1289" s="131"/>
      <c r="FA1289" s="129"/>
      <c r="FB1289" s="129"/>
      <c r="FC1289" s="130"/>
      <c r="FD1289" s="131"/>
      <c r="FE1289" s="129"/>
      <c r="FF1289" s="129"/>
      <c r="FG1289" s="130"/>
      <c r="FH1289" s="131"/>
      <c r="FI1289" s="129"/>
      <c r="FJ1289" s="129"/>
      <c r="FK1289" s="130"/>
      <c r="FL1289" s="131"/>
      <c r="FM1289" s="129"/>
      <c r="FN1289" s="129"/>
      <c r="FO1289" s="130"/>
      <c r="FP1289" s="131"/>
      <c r="FQ1289" s="129"/>
      <c r="FR1289" s="129"/>
      <c r="FS1289" s="130"/>
      <c r="FT1289" s="131"/>
      <c r="FU1289" s="129"/>
      <c r="FV1289" s="129"/>
      <c r="FW1289" s="130"/>
      <c r="FX1289" s="131"/>
      <c r="FY1289" s="129"/>
      <c r="FZ1289" s="129"/>
      <c r="GA1289" s="130"/>
      <c r="GB1289" s="131"/>
      <c r="GC1289" s="129"/>
      <c r="GD1289" s="129"/>
      <c r="GE1289" s="130"/>
      <c r="GF1289" s="131"/>
      <c r="GG1289" s="129"/>
      <c r="GH1289" s="129"/>
      <c r="GI1289" s="130"/>
      <c r="GJ1289" s="131"/>
      <c r="GK1289" s="129"/>
      <c r="GL1289" s="129"/>
      <c r="GM1289" s="130"/>
      <c r="GN1289" s="131"/>
      <c r="GO1289" s="129"/>
      <c r="GP1289" s="129"/>
      <c r="GQ1289" s="130"/>
    </row>
    <row r="1290" spans="1:199" ht="15.75" x14ac:dyDescent="0.25">
      <c r="A1290">
        <f t="shared" si="752"/>
        <v>1</v>
      </c>
      <c r="B1290">
        <f t="shared" si="753"/>
        <v>1900</v>
      </c>
      <c r="D1290" s="129"/>
      <c r="E1290" s="129"/>
      <c r="F1290" s="129"/>
      <c r="G1290" s="130"/>
      <c r="H1290" s="131"/>
      <c r="I1290" s="129"/>
      <c r="J1290" s="129"/>
      <c r="K1290" s="130"/>
      <c r="L1290" s="131"/>
      <c r="M1290" s="129"/>
      <c r="N1290" s="129"/>
      <c r="O1290" s="130"/>
      <c r="P1290" s="131"/>
      <c r="Q1290" s="129"/>
      <c r="R1290" s="129"/>
      <c r="S1290" s="130"/>
      <c r="T1290" s="131"/>
      <c r="U1290" s="129"/>
      <c r="V1290" s="129"/>
      <c r="W1290" s="130"/>
      <c r="X1290" s="131"/>
      <c r="Y1290" s="129"/>
      <c r="Z1290" s="129"/>
      <c r="AA1290" s="130"/>
      <c r="AB1290" s="131"/>
      <c r="AC1290" s="129"/>
      <c r="AD1290" s="129"/>
      <c r="AE1290" s="130"/>
      <c r="AF1290" s="131"/>
      <c r="AG1290" s="129"/>
      <c r="AH1290" s="129"/>
      <c r="AI1290" s="130"/>
      <c r="AJ1290" s="131"/>
      <c r="AK1290" s="129"/>
      <c r="AL1290" s="129"/>
      <c r="AM1290" s="130"/>
      <c r="AN1290" s="131"/>
      <c r="AO1290" s="129"/>
      <c r="AP1290" s="129"/>
      <c r="AQ1290" s="130"/>
      <c r="AR1290" s="131"/>
      <c r="AS1290" s="129"/>
      <c r="AT1290" s="129"/>
      <c r="AU1290" s="130"/>
      <c r="AV1290" s="131"/>
      <c r="AW1290" s="129"/>
      <c r="AX1290" s="129"/>
      <c r="AY1290" s="130"/>
      <c r="AZ1290" s="131"/>
      <c r="BA1290" s="129"/>
      <c r="BB1290" s="129"/>
      <c r="BC1290" s="130"/>
      <c r="BD1290" s="131"/>
      <c r="BE1290" s="129"/>
      <c r="BF1290" s="129"/>
      <c r="BG1290" s="130"/>
      <c r="BH1290" s="131"/>
      <c r="BI1290" s="129"/>
      <c r="BJ1290" s="129"/>
      <c r="BK1290" s="130"/>
      <c r="BL1290" s="131"/>
      <c r="BM1290" s="129"/>
      <c r="BN1290" s="129"/>
      <c r="BO1290" s="130"/>
      <c r="BP1290" s="131"/>
      <c r="BQ1290" s="129"/>
      <c r="BR1290" s="129"/>
      <c r="BS1290" s="130"/>
      <c r="BT1290" s="131"/>
      <c r="BU1290" s="129"/>
      <c r="BV1290" s="129"/>
      <c r="BW1290" s="130"/>
      <c r="BX1290" s="131"/>
      <c r="BY1290" s="129"/>
      <c r="BZ1290" s="129"/>
      <c r="CA1290" s="130"/>
      <c r="CB1290" s="131"/>
      <c r="CC1290" s="129"/>
      <c r="CD1290" s="129"/>
      <c r="CE1290" s="130"/>
      <c r="CF1290" s="131"/>
      <c r="CG1290" s="129"/>
      <c r="CH1290" s="129"/>
      <c r="CI1290" s="130"/>
      <c r="CJ1290" s="131"/>
      <c r="CK1290" s="129"/>
      <c r="CL1290" s="129"/>
      <c r="CM1290" s="130"/>
      <c r="CN1290" s="131"/>
      <c r="CO1290" s="129"/>
      <c r="CP1290" s="129"/>
      <c r="CQ1290" s="130"/>
      <c r="CR1290" s="131"/>
      <c r="CS1290" s="129"/>
      <c r="CT1290" s="129"/>
      <c r="CU1290" s="130"/>
      <c r="CV1290" s="131"/>
      <c r="CW1290" s="129"/>
      <c r="CX1290" s="129"/>
      <c r="CY1290" s="130"/>
      <c r="CZ1290" s="131"/>
      <c r="DA1290" s="129"/>
      <c r="DB1290" s="129"/>
      <c r="DC1290" s="130"/>
      <c r="DD1290" s="131"/>
      <c r="DE1290" s="129"/>
      <c r="DF1290" s="129"/>
      <c r="DG1290" s="130"/>
      <c r="DH1290" s="131"/>
      <c r="DI1290" s="129"/>
      <c r="DJ1290" s="129"/>
      <c r="DK1290" s="130"/>
      <c r="DL1290" s="131"/>
      <c r="DM1290" s="129"/>
      <c r="DN1290" s="129"/>
      <c r="DO1290" s="130"/>
      <c r="DP1290" s="131"/>
      <c r="DQ1290" s="129"/>
      <c r="DR1290" s="129"/>
      <c r="DS1290" s="130"/>
      <c r="DT1290" s="131"/>
      <c r="DU1290" s="129"/>
      <c r="DV1290" s="129"/>
      <c r="DW1290" s="130"/>
      <c r="DX1290" s="131"/>
      <c r="DY1290" s="129"/>
      <c r="DZ1290" s="129"/>
      <c r="EA1290" s="130"/>
      <c r="EB1290" s="131"/>
      <c r="EC1290" s="129"/>
      <c r="ED1290" s="129"/>
      <c r="EE1290" s="130"/>
      <c r="EF1290" s="131"/>
      <c r="EG1290" s="129"/>
      <c r="EH1290" s="129"/>
      <c r="EI1290" s="130"/>
      <c r="EJ1290" s="131"/>
      <c r="EK1290" s="129"/>
      <c r="EL1290" s="129"/>
      <c r="EM1290" s="130"/>
      <c r="EN1290" s="131"/>
      <c r="EO1290" s="129"/>
      <c r="EP1290" s="129"/>
      <c r="EQ1290" s="130"/>
      <c r="ER1290" s="131"/>
      <c r="ES1290" s="129"/>
      <c r="ET1290" s="129"/>
      <c r="EU1290" s="130"/>
      <c r="EV1290" s="131"/>
      <c r="EW1290" s="129"/>
      <c r="EX1290" s="129"/>
      <c r="EY1290" s="130"/>
      <c r="EZ1290" s="131"/>
      <c r="FA1290" s="129"/>
      <c r="FB1290" s="129"/>
      <c r="FC1290" s="130"/>
      <c r="FD1290" s="131"/>
      <c r="FE1290" s="129"/>
      <c r="FF1290" s="129"/>
      <c r="FG1290" s="130"/>
      <c r="FH1290" s="131"/>
      <c r="FI1290" s="129"/>
      <c r="FJ1290" s="129"/>
      <c r="FK1290" s="130"/>
      <c r="FL1290" s="131"/>
      <c r="FM1290" s="129"/>
      <c r="FN1290" s="129"/>
      <c r="FO1290" s="130"/>
      <c r="FP1290" s="131"/>
      <c r="FQ1290" s="129"/>
      <c r="FR1290" s="129"/>
      <c r="FS1290" s="130"/>
      <c r="FT1290" s="131"/>
      <c r="FU1290" s="129"/>
      <c r="FV1290" s="129"/>
      <c r="FW1290" s="130"/>
      <c r="FX1290" s="131"/>
      <c r="FY1290" s="129"/>
      <c r="FZ1290" s="129"/>
      <c r="GA1290" s="130"/>
      <c r="GB1290" s="131"/>
      <c r="GC1290" s="129"/>
      <c r="GD1290" s="129"/>
      <c r="GE1290" s="130"/>
      <c r="GF1290" s="131"/>
      <c r="GG1290" s="129"/>
      <c r="GH1290" s="129"/>
      <c r="GI1290" s="130"/>
      <c r="GJ1290" s="131"/>
      <c r="GK1290" s="129"/>
      <c r="GL1290" s="129"/>
      <c r="GM1290" s="130"/>
      <c r="GN1290" s="131"/>
      <c r="GO1290" s="129"/>
      <c r="GP1290" s="129"/>
      <c r="GQ1290" s="130"/>
    </row>
    <row r="1291" spans="1:199" ht="15.75" x14ac:dyDescent="0.25">
      <c r="A1291">
        <f t="shared" si="752"/>
        <v>1</v>
      </c>
      <c r="B1291">
        <f t="shared" si="753"/>
        <v>1900</v>
      </c>
      <c r="D1291" s="129"/>
      <c r="E1291" s="129"/>
      <c r="F1291" s="129"/>
      <c r="G1291" s="130"/>
      <c r="H1291" s="131"/>
      <c r="I1291" s="129"/>
      <c r="J1291" s="129"/>
      <c r="K1291" s="130"/>
      <c r="L1291" s="131"/>
      <c r="M1291" s="129"/>
      <c r="N1291" s="129"/>
      <c r="O1291" s="130"/>
      <c r="P1291" s="131"/>
      <c r="Q1291" s="129"/>
      <c r="R1291" s="129"/>
      <c r="S1291" s="130"/>
      <c r="T1291" s="131"/>
      <c r="U1291" s="129"/>
      <c r="V1291" s="129"/>
      <c r="W1291" s="130"/>
      <c r="X1291" s="131"/>
      <c r="Y1291" s="129"/>
      <c r="Z1291" s="129"/>
      <c r="AA1291" s="130"/>
      <c r="AB1291" s="131"/>
      <c r="AC1291" s="129"/>
      <c r="AD1291" s="129"/>
      <c r="AE1291" s="130"/>
      <c r="AF1291" s="131"/>
      <c r="AG1291" s="129"/>
      <c r="AH1291" s="129"/>
      <c r="AI1291" s="130"/>
      <c r="AJ1291" s="131"/>
      <c r="AK1291" s="129"/>
      <c r="AL1291" s="129"/>
      <c r="AM1291" s="130"/>
      <c r="AN1291" s="131"/>
      <c r="AO1291" s="129"/>
      <c r="AP1291" s="129"/>
      <c r="AQ1291" s="130"/>
      <c r="AR1291" s="131"/>
      <c r="AS1291" s="129"/>
      <c r="AT1291" s="129"/>
      <c r="AU1291" s="130"/>
      <c r="AV1291" s="131"/>
      <c r="AW1291" s="129"/>
      <c r="AX1291" s="129"/>
      <c r="AY1291" s="130"/>
      <c r="AZ1291" s="131"/>
      <c r="BA1291" s="129"/>
      <c r="BB1291" s="129"/>
      <c r="BC1291" s="130"/>
      <c r="BD1291" s="131"/>
      <c r="BE1291" s="129"/>
      <c r="BF1291" s="129"/>
      <c r="BG1291" s="130"/>
      <c r="BH1291" s="131"/>
      <c r="BI1291" s="129"/>
      <c r="BJ1291" s="129"/>
      <c r="BK1291" s="130"/>
      <c r="BL1291" s="131"/>
      <c r="BM1291" s="129"/>
      <c r="BN1291" s="129"/>
      <c r="BO1291" s="130"/>
      <c r="BP1291" s="131"/>
      <c r="BQ1291" s="129"/>
      <c r="BR1291" s="129"/>
      <c r="BS1291" s="130"/>
      <c r="BT1291" s="131"/>
      <c r="BU1291" s="129"/>
      <c r="BV1291" s="129"/>
      <c r="BW1291" s="130"/>
      <c r="BX1291" s="131"/>
      <c r="BY1291" s="129"/>
      <c r="BZ1291" s="129"/>
      <c r="CA1291" s="130"/>
      <c r="CB1291" s="131"/>
      <c r="CC1291" s="129"/>
      <c r="CD1291" s="129"/>
      <c r="CE1291" s="130"/>
      <c r="CF1291" s="131"/>
      <c r="CG1291" s="129"/>
      <c r="CH1291" s="129"/>
      <c r="CI1291" s="130"/>
      <c r="CJ1291" s="131"/>
      <c r="CK1291" s="129"/>
      <c r="CL1291" s="129"/>
      <c r="CM1291" s="130"/>
      <c r="CN1291" s="131"/>
      <c r="CO1291" s="129"/>
      <c r="CP1291" s="129"/>
      <c r="CQ1291" s="130"/>
      <c r="CR1291" s="131"/>
      <c r="CS1291" s="129"/>
      <c r="CT1291" s="129"/>
      <c r="CU1291" s="130"/>
      <c r="CV1291" s="131"/>
      <c r="CW1291" s="129"/>
      <c r="CX1291" s="129"/>
      <c r="CY1291" s="130"/>
      <c r="CZ1291" s="131"/>
      <c r="DA1291" s="129"/>
      <c r="DB1291" s="129"/>
      <c r="DC1291" s="130"/>
      <c r="DD1291" s="131"/>
      <c r="DE1291" s="129"/>
      <c r="DF1291" s="129"/>
      <c r="DG1291" s="130"/>
      <c r="DH1291" s="131"/>
      <c r="DI1291" s="129"/>
      <c r="DJ1291" s="129"/>
      <c r="DK1291" s="130"/>
      <c r="DL1291" s="131"/>
      <c r="DM1291" s="129"/>
      <c r="DN1291" s="129"/>
      <c r="DO1291" s="130"/>
      <c r="DP1291" s="131"/>
      <c r="DQ1291" s="129"/>
      <c r="DR1291" s="129"/>
      <c r="DS1291" s="130"/>
      <c r="DT1291" s="131"/>
      <c r="DU1291" s="129"/>
      <c r="DV1291" s="129"/>
      <c r="DW1291" s="130"/>
      <c r="DX1291" s="131"/>
      <c r="DY1291" s="129"/>
      <c r="DZ1291" s="129"/>
      <c r="EA1291" s="130"/>
      <c r="EB1291" s="131"/>
      <c r="EC1291" s="129"/>
      <c r="ED1291" s="129"/>
      <c r="EE1291" s="130"/>
      <c r="EF1291" s="131"/>
      <c r="EG1291" s="129"/>
      <c r="EH1291" s="129"/>
      <c r="EI1291" s="130"/>
      <c r="EJ1291" s="131"/>
      <c r="EK1291" s="129"/>
      <c r="EL1291" s="129"/>
      <c r="EM1291" s="130"/>
      <c r="EN1291" s="131"/>
      <c r="EO1291" s="129"/>
      <c r="EP1291" s="129"/>
      <c r="EQ1291" s="130"/>
      <c r="ER1291" s="131"/>
      <c r="ES1291" s="129"/>
      <c r="ET1291" s="129"/>
      <c r="EU1291" s="130"/>
      <c r="EV1291" s="131"/>
      <c r="EW1291" s="129"/>
      <c r="EX1291" s="129"/>
      <c r="EY1291" s="130"/>
      <c r="EZ1291" s="131"/>
      <c r="FA1291" s="129"/>
      <c r="FB1291" s="129"/>
      <c r="FC1291" s="130"/>
      <c r="FD1291" s="131"/>
      <c r="FE1291" s="129"/>
      <c r="FF1291" s="129"/>
      <c r="FG1291" s="130"/>
      <c r="FH1291" s="131"/>
      <c r="FI1291" s="129"/>
      <c r="FJ1291" s="129"/>
      <c r="FK1291" s="130"/>
      <c r="FL1291" s="131"/>
      <c r="FM1291" s="129"/>
      <c r="FN1291" s="129"/>
      <c r="FO1291" s="130"/>
      <c r="FP1291" s="131"/>
      <c r="FQ1291" s="129"/>
      <c r="FR1291" s="129"/>
      <c r="FS1291" s="130"/>
      <c r="FT1291" s="131"/>
      <c r="FU1291" s="129"/>
      <c r="FV1291" s="129"/>
      <c r="FW1291" s="130"/>
      <c r="FX1291" s="131"/>
      <c r="FY1291" s="129"/>
      <c r="FZ1291" s="129"/>
      <c r="GA1291" s="130"/>
      <c r="GB1291" s="131"/>
      <c r="GC1291" s="129"/>
      <c r="GD1291" s="129"/>
      <c r="GE1291" s="130"/>
      <c r="GF1291" s="131"/>
      <c r="GG1291" s="129"/>
      <c r="GH1291" s="129"/>
      <c r="GI1291" s="130"/>
      <c r="GJ1291" s="131"/>
      <c r="GK1291" s="129"/>
      <c r="GL1291" s="129"/>
      <c r="GM1291" s="130"/>
      <c r="GN1291" s="131"/>
      <c r="GO1291" s="129"/>
      <c r="GP1291" s="129"/>
      <c r="GQ1291" s="130"/>
    </row>
    <row r="1292" spans="1:199" ht="15.75" x14ac:dyDescent="0.25">
      <c r="A1292">
        <f t="shared" si="752"/>
        <v>1</v>
      </c>
      <c r="B1292">
        <f t="shared" si="753"/>
        <v>1900</v>
      </c>
      <c r="D1292" s="129"/>
      <c r="E1292" s="129"/>
      <c r="F1292" s="129"/>
      <c r="G1292" s="130"/>
      <c r="H1292" s="131"/>
      <c r="I1292" s="129"/>
      <c r="J1292" s="129"/>
      <c r="K1292" s="130"/>
      <c r="L1292" s="131"/>
      <c r="M1292" s="129"/>
      <c r="N1292" s="129"/>
      <c r="O1292" s="130"/>
      <c r="P1292" s="131"/>
      <c r="Q1292" s="129"/>
      <c r="R1292" s="129"/>
      <c r="S1292" s="130"/>
      <c r="T1292" s="131"/>
      <c r="U1292" s="129"/>
      <c r="V1292" s="129"/>
      <c r="W1292" s="130"/>
      <c r="X1292" s="131"/>
      <c r="Y1292" s="129"/>
      <c r="Z1292" s="129"/>
      <c r="AA1292" s="130"/>
      <c r="AB1292" s="131"/>
      <c r="AC1292" s="129"/>
      <c r="AD1292" s="129"/>
      <c r="AE1292" s="130"/>
      <c r="AF1292" s="131"/>
      <c r="AG1292" s="129"/>
      <c r="AH1292" s="129"/>
      <c r="AI1292" s="130"/>
      <c r="AJ1292" s="131"/>
      <c r="AK1292" s="129"/>
      <c r="AL1292" s="129"/>
      <c r="AM1292" s="130"/>
      <c r="AN1292" s="131"/>
      <c r="AO1292" s="129"/>
      <c r="AP1292" s="129"/>
      <c r="AQ1292" s="130"/>
      <c r="AR1292" s="131"/>
      <c r="AS1292" s="129"/>
      <c r="AT1292" s="129"/>
      <c r="AU1292" s="130"/>
      <c r="AV1292" s="131"/>
      <c r="AW1292" s="129"/>
      <c r="AX1292" s="129"/>
      <c r="AY1292" s="130"/>
      <c r="AZ1292" s="131"/>
      <c r="BA1292" s="129"/>
      <c r="BB1292" s="129"/>
      <c r="BC1292" s="130"/>
      <c r="BD1292" s="131"/>
      <c r="BE1292" s="129"/>
      <c r="BF1292" s="129"/>
      <c r="BG1292" s="130"/>
      <c r="BH1292" s="131"/>
      <c r="BI1292" s="129"/>
      <c r="BJ1292" s="129"/>
      <c r="BK1292" s="130"/>
      <c r="BL1292" s="131"/>
      <c r="BM1292" s="129"/>
      <c r="BN1292" s="129"/>
      <c r="BO1292" s="130"/>
      <c r="BP1292" s="131"/>
      <c r="BQ1292" s="129"/>
      <c r="BR1292" s="129"/>
      <c r="BS1292" s="130"/>
      <c r="BT1292" s="131"/>
      <c r="BU1292" s="129"/>
      <c r="BV1292" s="129"/>
      <c r="BW1292" s="130"/>
      <c r="BX1292" s="131"/>
      <c r="BY1292" s="129"/>
      <c r="BZ1292" s="129"/>
      <c r="CA1292" s="130"/>
      <c r="CB1292" s="131"/>
      <c r="CC1292" s="129"/>
      <c r="CD1292" s="129"/>
      <c r="CE1292" s="130"/>
      <c r="CF1292" s="131"/>
      <c r="CG1292" s="129"/>
      <c r="CH1292" s="129"/>
      <c r="CI1292" s="130"/>
      <c r="CJ1292" s="131"/>
      <c r="CK1292" s="129"/>
      <c r="CL1292" s="129"/>
      <c r="CM1292" s="130"/>
      <c r="CN1292" s="131"/>
      <c r="CO1292" s="129"/>
      <c r="CP1292" s="129"/>
      <c r="CQ1292" s="130"/>
      <c r="CR1292" s="131"/>
      <c r="CS1292" s="129"/>
      <c r="CT1292" s="129"/>
      <c r="CU1292" s="130"/>
      <c r="CV1292" s="131"/>
      <c r="CW1292" s="129"/>
      <c r="CX1292" s="129"/>
      <c r="CY1292" s="130"/>
      <c r="CZ1292" s="131"/>
      <c r="DA1292" s="129"/>
      <c r="DB1292" s="129"/>
      <c r="DC1292" s="130"/>
      <c r="DD1292" s="131"/>
      <c r="DE1292" s="129"/>
      <c r="DF1292" s="129"/>
      <c r="DG1292" s="130"/>
      <c r="DH1292" s="131"/>
      <c r="DI1292" s="129"/>
      <c r="DJ1292" s="129"/>
      <c r="DK1292" s="130"/>
      <c r="DL1292" s="131"/>
      <c r="DM1292" s="129"/>
      <c r="DN1292" s="129"/>
      <c r="DO1292" s="130"/>
      <c r="DP1292" s="131"/>
      <c r="DQ1292" s="129"/>
      <c r="DR1292" s="129"/>
      <c r="DS1292" s="130"/>
      <c r="DT1292" s="131"/>
      <c r="DU1292" s="129"/>
      <c r="DV1292" s="129"/>
      <c r="DW1292" s="130"/>
      <c r="DX1292" s="131"/>
      <c r="DY1292" s="129"/>
      <c r="DZ1292" s="129"/>
      <c r="EA1292" s="130"/>
      <c r="EB1292" s="131"/>
      <c r="EC1292" s="129"/>
      <c r="ED1292" s="129"/>
      <c r="EE1292" s="130"/>
      <c r="EF1292" s="131"/>
      <c r="EG1292" s="129"/>
      <c r="EH1292" s="129"/>
      <c r="EI1292" s="130"/>
      <c r="EJ1292" s="131"/>
      <c r="EK1292" s="129"/>
      <c r="EL1292" s="129"/>
      <c r="EM1292" s="130"/>
      <c r="EN1292" s="131"/>
      <c r="EO1292" s="129"/>
      <c r="EP1292" s="129"/>
      <c r="EQ1292" s="130"/>
      <c r="ER1292" s="131"/>
      <c r="ES1292" s="129"/>
      <c r="ET1292" s="129"/>
      <c r="EU1292" s="130"/>
      <c r="EV1292" s="131"/>
      <c r="EW1292" s="129"/>
      <c r="EX1292" s="129"/>
      <c r="EY1292" s="130"/>
      <c r="EZ1292" s="131"/>
      <c r="FA1292" s="129"/>
      <c r="FB1292" s="129"/>
      <c r="FC1292" s="130"/>
      <c r="FD1292" s="131"/>
      <c r="FE1292" s="129"/>
      <c r="FF1292" s="129"/>
      <c r="FG1292" s="130"/>
      <c r="FH1292" s="131"/>
      <c r="FI1292" s="129"/>
      <c r="FJ1292" s="129"/>
      <c r="FK1292" s="130"/>
      <c r="FL1292" s="131"/>
      <c r="FM1292" s="129"/>
      <c r="FN1292" s="129"/>
      <c r="FO1292" s="130"/>
      <c r="FP1292" s="131"/>
      <c r="FQ1292" s="129"/>
      <c r="FR1292" s="129"/>
      <c r="FS1292" s="130"/>
      <c r="FT1292" s="131"/>
      <c r="FU1292" s="129"/>
      <c r="FV1292" s="129"/>
      <c r="FW1292" s="130"/>
      <c r="FX1292" s="131"/>
      <c r="FY1292" s="129"/>
      <c r="FZ1292" s="129"/>
      <c r="GA1292" s="130"/>
      <c r="GB1292" s="131"/>
      <c r="GC1292" s="129"/>
      <c r="GD1292" s="129"/>
      <c r="GE1292" s="130"/>
      <c r="GF1292" s="131"/>
      <c r="GG1292" s="129"/>
      <c r="GH1292" s="129"/>
      <c r="GI1292" s="130"/>
      <c r="GJ1292" s="131"/>
      <c r="GK1292" s="129"/>
      <c r="GL1292" s="129"/>
      <c r="GM1292" s="130"/>
      <c r="GN1292" s="131"/>
      <c r="GO1292" s="129"/>
      <c r="GP1292" s="129"/>
      <c r="GQ1292" s="130"/>
    </row>
    <row r="1293" spans="1:199" ht="15.75" x14ac:dyDescent="0.25">
      <c r="A1293">
        <f t="shared" si="752"/>
        <v>1</v>
      </c>
      <c r="B1293">
        <f t="shared" si="753"/>
        <v>1900</v>
      </c>
      <c r="D1293" s="129"/>
      <c r="E1293" s="129"/>
      <c r="F1293" s="129"/>
      <c r="G1293" s="130"/>
      <c r="H1293" s="131"/>
      <c r="I1293" s="129"/>
      <c r="J1293" s="129"/>
      <c r="K1293" s="130"/>
      <c r="L1293" s="131"/>
      <c r="M1293" s="129"/>
      <c r="N1293" s="129"/>
      <c r="O1293" s="130"/>
      <c r="P1293" s="131"/>
      <c r="Q1293" s="129"/>
      <c r="R1293" s="129"/>
      <c r="S1293" s="130"/>
      <c r="T1293" s="131"/>
      <c r="U1293" s="129"/>
      <c r="V1293" s="129"/>
      <c r="W1293" s="130"/>
      <c r="X1293" s="131"/>
      <c r="Y1293" s="129"/>
      <c r="Z1293" s="129"/>
      <c r="AA1293" s="130"/>
      <c r="AB1293" s="131"/>
      <c r="AC1293" s="129"/>
      <c r="AD1293" s="129"/>
      <c r="AE1293" s="130"/>
      <c r="AF1293" s="131"/>
      <c r="AG1293" s="129"/>
      <c r="AH1293" s="129"/>
      <c r="AI1293" s="130"/>
      <c r="AJ1293" s="131"/>
      <c r="AK1293" s="129"/>
      <c r="AL1293" s="129"/>
      <c r="AM1293" s="130"/>
      <c r="AN1293" s="131"/>
      <c r="AO1293" s="129"/>
      <c r="AP1293" s="129"/>
      <c r="AQ1293" s="130"/>
      <c r="AR1293" s="131"/>
      <c r="AS1293" s="129"/>
      <c r="AT1293" s="129"/>
      <c r="AU1293" s="130"/>
      <c r="AV1293" s="131"/>
      <c r="AW1293" s="129"/>
      <c r="AX1293" s="129"/>
      <c r="AY1293" s="130"/>
      <c r="AZ1293" s="131"/>
      <c r="BA1293" s="129"/>
      <c r="BB1293" s="129"/>
      <c r="BC1293" s="130"/>
      <c r="BD1293" s="131"/>
      <c r="BE1293" s="129"/>
      <c r="BF1293" s="129"/>
      <c r="BG1293" s="130"/>
      <c r="BH1293" s="131"/>
      <c r="BI1293" s="129"/>
      <c r="BJ1293" s="129"/>
      <c r="BK1293" s="130"/>
      <c r="BL1293" s="131"/>
      <c r="BM1293" s="129"/>
      <c r="BN1293" s="129"/>
      <c r="BO1293" s="130"/>
      <c r="BP1293" s="131"/>
      <c r="BQ1293" s="129"/>
      <c r="BR1293" s="129"/>
      <c r="BS1293" s="130"/>
      <c r="BT1293" s="131"/>
      <c r="BU1293" s="129"/>
      <c r="BV1293" s="129"/>
      <c r="BW1293" s="130"/>
      <c r="BX1293" s="131"/>
      <c r="BY1293" s="129"/>
      <c r="BZ1293" s="129"/>
      <c r="CA1293" s="130"/>
      <c r="CB1293" s="131"/>
      <c r="CC1293" s="129"/>
      <c r="CD1293" s="129"/>
      <c r="CE1293" s="130"/>
      <c r="CF1293" s="131"/>
      <c r="CG1293" s="129"/>
      <c r="CH1293" s="129"/>
      <c r="CI1293" s="130"/>
      <c r="CJ1293" s="131"/>
      <c r="CK1293" s="129"/>
      <c r="CL1293" s="129"/>
      <c r="CM1293" s="130"/>
      <c r="CN1293" s="131"/>
      <c r="CO1293" s="129"/>
      <c r="CP1293" s="129"/>
      <c r="CQ1293" s="130"/>
      <c r="CR1293" s="131"/>
      <c r="CS1293" s="129"/>
      <c r="CT1293" s="129"/>
      <c r="CU1293" s="130"/>
      <c r="CV1293" s="131"/>
      <c r="CW1293" s="129"/>
      <c r="CX1293" s="129"/>
      <c r="CY1293" s="130"/>
      <c r="CZ1293" s="131"/>
      <c r="DA1293" s="129"/>
      <c r="DB1293" s="129"/>
      <c r="DC1293" s="130"/>
      <c r="DD1293" s="131"/>
      <c r="DE1293" s="129"/>
      <c r="DF1293" s="129"/>
      <c r="DG1293" s="130"/>
      <c r="DH1293" s="131"/>
      <c r="DI1293" s="129"/>
      <c r="DJ1293" s="129"/>
      <c r="DK1293" s="130"/>
      <c r="DL1293" s="131"/>
      <c r="DM1293" s="129"/>
      <c r="DN1293" s="129"/>
      <c r="DO1293" s="130"/>
      <c r="DP1293" s="131"/>
      <c r="DQ1293" s="129"/>
      <c r="DR1293" s="129"/>
      <c r="DS1293" s="130"/>
      <c r="DT1293" s="131"/>
      <c r="DU1293" s="129"/>
      <c r="DV1293" s="129"/>
      <c r="DW1293" s="130"/>
      <c r="DX1293" s="131"/>
      <c r="DY1293" s="129"/>
      <c r="DZ1293" s="129"/>
      <c r="EA1293" s="130"/>
      <c r="EB1293" s="131"/>
      <c r="EC1293" s="129"/>
      <c r="ED1293" s="129"/>
      <c r="EE1293" s="130"/>
      <c r="EF1293" s="131"/>
      <c r="EG1293" s="129"/>
      <c r="EH1293" s="129"/>
      <c r="EI1293" s="130"/>
      <c r="EJ1293" s="131"/>
      <c r="EK1293" s="129"/>
      <c r="EL1293" s="129"/>
      <c r="EM1293" s="130"/>
      <c r="EN1293" s="131"/>
      <c r="EO1293" s="129"/>
      <c r="EP1293" s="129"/>
      <c r="EQ1293" s="130"/>
      <c r="ER1293" s="131"/>
      <c r="ES1293" s="129"/>
      <c r="ET1293" s="129"/>
      <c r="EU1293" s="130"/>
      <c r="EV1293" s="131"/>
      <c r="EW1293" s="129"/>
      <c r="EX1293" s="129"/>
      <c r="EY1293" s="130"/>
      <c r="EZ1293" s="131"/>
      <c r="FA1293" s="129"/>
      <c r="FB1293" s="129"/>
      <c r="FC1293" s="130"/>
      <c r="FD1293" s="131"/>
      <c r="FE1293" s="129"/>
      <c r="FF1293" s="129"/>
      <c r="FG1293" s="130"/>
      <c r="FH1293" s="131"/>
      <c r="FI1293" s="129"/>
      <c r="FJ1293" s="129"/>
      <c r="FK1293" s="130"/>
      <c r="FL1293" s="131"/>
      <c r="FM1293" s="129"/>
      <c r="FN1293" s="129"/>
      <c r="FO1293" s="130"/>
      <c r="FP1293" s="131"/>
      <c r="FQ1293" s="129"/>
      <c r="FR1293" s="129"/>
      <c r="FS1293" s="130"/>
      <c r="FT1293" s="131"/>
      <c r="FU1293" s="129"/>
      <c r="FV1293" s="129"/>
      <c r="FW1293" s="130"/>
      <c r="FX1293" s="131"/>
      <c r="FY1293" s="129"/>
      <c r="FZ1293" s="129"/>
      <c r="GA1293" s="130"/>
      <c r="GB1293" s="131"/>
      <c r="GC1293" s="129"/>
      <c r="GD1293" s="129"/>
      <c r="GE1293" s="130"/>
      <c r="GF1293" s="131"/>
      <c r="GG1293" s="129"/>
      <c r="GH1293" s="129"/>
      <c r="GI1293" s="130"/>
      <c r="GJ1293" s="131"/>
      <c r="GK1293" s="129"/>
      <c r="GL1293" s="129"/>
      <c r="GM1293" s="130"/>
      <c r="GN1293" s="131"/>
      <c r="GO1293" s="129"/>
      <c r="GP1293" s="129"/>
      <c r="GQ1293" s="130"/>
    </row>
    <row r="1294" spans="1:199" ht="15.75" x14ac:dyDescent="0.25">
      <c r="A1294">
        <f t="shared" si="752"/>
        <v>1</v>
      </c>
      <c r="B1294">
        <f t="shared" si="753"/>
        <v>1900</v>
      </c>
      <c r="D1294" s="129"/>
      <c r="E1294" s="129"/>
      <c r="F1294" s="129"/>
      <c r="G1294" s="130"/>
      <c r="H1294" s="131"/>
      <c r="I1294" s="129"/>
      <c r="J1294" s="129"/>
      <c r="K1294" s="130"/>
      <c r="L1294" s="131"/>
      <c r="M1294" s="129"/>
      <c r="N1294" s="129"/>
      <c r="O1294" s="130"/>
      <c r="P1294" s="131"/>
      <c r="Q1294" s="129"/>
      <c r="R1294" s="129"/>
      <c r="S1294" s="130"/>
      <c r="T1294" s="131"/>
      <c r="U1294" s="129"/>
      <c r="V1294" s="129"/>
      <c r="W1294" s="130"/>
      <c r="X1294" s="131"/>
      <c r="Y1294" s="129"/>
      <c r="Z1294" s="129"/>
      <c r="AA1294" s="130"/>
      <c r="AB1294" s="131"/>
      <c r="AC1294" s="129"/>
      <c r="AD1294" s="129"/>
      <c r="AE1294" s="130"/>
      <c r="AF1294" s="131"/>
      <c r="AG1294" s="129"/>
      <c r="AH1294" s="129"/>
      <c r="AI1294" s="130"/>
      <c r="AJ1294" s="131"/>
      <c r="AK1294" s="129"/>
      <c r="AL1294" s="129"/>
      <c r="AM1294" s="130"/>
      <c r="AN1294" s="131"/>
      <c r="AO1294" s="129"/>
      <c r="AP1294" s="129"/>
      <c r="AQ1294" s="130"/>
      <c r="AR1294" s="131"/>
      <c r="AS1294" s="129"/>
      <c r="AT1294" s="129"/>
      <c r="AU1294" s="130"/>
      <c r="AV1294" s="131"/>
      <c r="AW1294" s="129"/>
      <c r="AX1294" s="129"/>
      <c r="AY1294" s="130"/>
      <c r="AZ1294" s="131"/>
      <c r="BA1294" s="129"/>
      <c r="BB1294" s="129"/>
      <c r="BC1294" s="130"/>
      <c r="BD1294" s="131"/>
      <c r="BE1294" s="129"/>
      <c r="BF1294" s="129"/>
      <c r="BG1294" s="130"/>
      <c r="BH1294" s="131"/>
      <c r="BI1294" s="129"/>
      <c r="BJ1294" s="129"/>
      <c r="BK1294" s="130"/>
      <c r="BL1294" s="131"/>
      <c r="BM1294" s="129"/>
      <c r="BN1294" s="129"/>
      <c r="BO1294" s="130"/>
      <c r="BP1294" s="131"/>
      <c r="BQ1294" s="129"/>
      <c r="BR1294" s="129"/>
      <c r="BS1294" s="130"/>
      <c r="BT1294" s="131"/>
      <c r="BU1294" s="129"/>
      <c r="BV1294" s="129"/>
      <c r="BW1294" s="130"/>
      <c r="BX1294" s="131"/>
      <c r="BY1294" s="129"/>
      <c r="BZ1294" s="129"/>
      <c r="CA1294" s="130"/>
      <c r="CB1294" s="131"/>
      <c r="CC1294" s="129"/>
      <c r="CD1294" s="129"/>
      <c r="CE1294" s="130"/>
      <c r="CF1294" s="131"/>
      <c r="CG1294" s="129"/>
      <c r="CH1294" s="129"/>
      <c r="CI1294" s="130"/>
      <c r="CJ1294" s="131"/>
      <c r="CK1294" s="129"/>
      <c r="CL1294" s="129"/>
      <c r="CM1294" s="130"/>
      <c r="CN1294" s="131"/>
      <c r="CO1294" s="129"/>
      <c r="CP1294" s="129"/>
      <c r="CQ1294" s="130"/>
      <c r="CR1294" s="131"/>
      <c r="CS1294" s="129"/>
      <c r="CT1294" s="129"/>
      <c r="CU1294" s="130"/>
      <c r="CV1294" s="131"/>
      <c r="CW1294" s="129"/>
      <c r="CX1294" s="129"/>
      <c r="CY1294" s="130"/>
      <c r="CZ1294" s="131"/>
      <c r="DA1294" s="129"/>
      <c r="DB1294" s="129"/>
      <c r="DC1294" s="130"/>
      <c r="DD1294" s="131"/>
      <c r="DE1294" s="129"/>
      <c r="DF1294" s="129"/>
      <c r="DG1294" s="130"/>
      <c r="DH1294" s="131"/>
      <c r="DI1294" s="129"/>
      <c r="DJ1294" s="129"/>
      <c r="DK1294" s="130"/>
      <c r="DL1294" s="131"/>
      <c r="DM1294" s="129"/>
      <c r="DN1294" s="129"/>
      <c r="DO1294" s="130"/>
      <c r="DP1294" s="131"/>
      <c r="DQ1294" s="129"/>
      <c r="DR1294" s="129"/>
      <c r="DS1294" s="130"/>
      <c r="DT1294" s="131"/>
      <c r="DU1294" s="129"/>
      <c r="DV1294" s="129"/>
      <c r="DW1294" s="130"/>
      <c r="DX1294" s="131"/>
      <c r="DY1294" s="129"/>
      <c r="DZ1294" s="129"/>
      <c r="EA1294" s="130"/>
      <c r="EB1294" s="131"/>
      <c r="EC1294" s="129"/>
      <c r="ED1294" s="129"/>
      <c r="EE1294" s="130"/>
      <c r="EF1294" s="131"/>
      <c r="EG1294" s="129"/>
      <c r="EH1294" s="129"/>
      <c r="EI1294" s="130"/>
      <c r="EJ1294" s="131"/>
      <c r="EK1294" s="129"/>
      <c r="EL1294" s="129"/>
      <c r="EM1294" s="130"/>
      <c r="EN1294" s="131"/>
      <c r="EO1294" s="129"/>
      <c r="EP1294" s="129"/>
      <c r="EQ1294" s="130"/>
      <c r="ER1294" s="131"/>
      <c r="ES1294" s="129"/>
      <c r="ET1294" s="129"/>
      <c r="EU1294" s="130"/>
      <c r="EV1294" s="131"/>
      <c r="EW1294" s="129"/>
      <c r="EX1294" s="129"/>
      <c r="EY1294" s="130"/>
      <c r="EZ1294" s="131"/>
      <c r="FA1294" s="129"/>
      <c r="FB1294" s="129"/>
      <c r="FC1294" s="130"/>
      <c r="FD1294" s="131"/>
      <c r="FE1294" s="129"/>
      <c r="FF1294" s="129"/>
      <c r="FG1294" s="130"/>
      <c r="FH1294" s="131"/>
      <c r="FI1294" s="129"/>
      <c r="FJ1294" s="129"/>
      <c r="FK1294" s="130"/>
      <c r="FL1294" s="131"/>
      <c r="FM1294" s="129"/>
      <c r="FN1294" s="129"/>
      <c r="FO1294" s="130"/>
      <c r="FP1294" s="131"/>
      <c r="FQ1294" s="129"/>
      <c r="FR1294" s="129"/>
      <c r="FS1294" s="130"/>
      <c r="FT1294" s="131"/>
      <c r="FU1294" s="129"/>
      <c r="FV1294" s="129"/>
      <c r="FW1294" s="130"/>
      <c r="FX1294" s="131"/>
      <c r="FY1294" s="129"/>
      <c r="FZ1294" s="129"/>
      <c r="GA1294" s="130"/>
      <c r="GB1294" s="131"/>
      <c r="GC1294" s="129"/>
      <c r="GD1294" s="129"/>
      <c r="GE1294" s="130"/>
      <c r="GF1294" s="131"/>
      <c r="GG1294" s="129"/>
      <c r="GH1294" s="129"/>
      <c r="GI1294" s="130"/>
      <c r="GJ1294" s="131"/>
      <c r="GK1294" s="129"/>
      <c r="GL1294" s="129"/>
      <c r="GM1294" s="130"/>
      <c r="GN1294" s="131"/>
      <c r="GO1294" s="129"/>
      <c r="GP1294" s="129"/>
      <c r="GQ1294" s="130"/>
    </row>
    <row r="1295" spans="1:199" ht="15.75" x14ac:dyDescent="0.25">
      <c r="A1295">
        <f t="shared" si="752"/>
        <v>1</v>
      </c>
      <c r="B1295">
        <f t="shared" si="753"/>
        <v>1900</v>
      </c>
      <c r="D1295" s="129"/>
      <c r="E1295" s="129"/>
      <c r="F1295" s="129"/>
      <c r="G1295" s="130"/>
      <c r="H1295" s="131"/>
      <c r="I1295" s="129"/>
      <c r="J1295" s="129"/>
      <c r="K1295" s="130"/>
      <c r="L1295" s="131"/>
      <c r="M1295" s="129"/>
      <c r="N1295" s="129"/>
      <c r="O1295" s="130"/>
      <c r="P1295" s="131"/>
      <c r="Q1295" s="129"/>
      <c r="R1295" s="129"/>
      <c r="S1295" s="130"/>
      <c r="T1295" s="131"/>
      <c r="U1295" s="129"/>
      <c r="V1295" s="129"/>
      <c r="W1295" s="130"/>
      <c r="X1295" s="131"/>
      <c r="Y1295" s="129"/>
      <c r="Z1295" s="129"/>
      <c r="AA1295" s="130"/>
      <c r="AB1295" s="131"/>
      <c r="AC1295" s="129"/>
      <c r="AD1295" s="129"/>
      <c r="AE1295" s="130"/>
      <c r="AF1295" s="131"/>
      <c r="AG1295" s="129"/>
      <c r="AH1295" s="129"/>
      <c r="AI1295" s="130"/>
      <c r="AJ1295" s="131"/>
      <c r="AK1295" s="129"/>
      <c r="AL1295" s="129"/>
      <c r="AM1295" s="130"/>
      <c r="AN1295" s="131"/>
      <c r="AO1295" s="129"/>
      <c r="AP1295" s="129"/>
      <c r="AQ1295" s="130"/>
      <c r="AR1295" s="131"/>
      <c r="AS1295" s="129"/>
      <c r="AT1295" s="129"/>
      <c r="AU1295" s="130"/>
      <c r="AV1295" s="131"/>
      <c r="AW1295" s="129"/>
      <c r="AX1295" s="129"/>
      <c r="AY1295" s="130"/>
      <c r="AZ1295" s="131"/>
      <c r="BA1295" s="129"/>
      <c r="BB1295" s="129"/>
      <c r="BC1295" s="130"/>
      <c r="BD1295" s="131"/>
      <c r="BE1295" s="129"/>
      <c r="BF1295" s="129"/>
      <c r="BG1295" s="130"/>
      <c r="BH1295" s="131"/>
      <c r="BI1295" s="129"/>
      <c r="BJ1295" s="129"/>
      <c r="BK1295" s="130"/>
      <c r="BL1295" s="131"/>
      <c r="BM1295" s="129"/>
      <c r="BN1295" s="129"/>
      <c r="BO1295" s="130"/>
      <c r="BP1295" s="131"/>
      <c r="BQ1295" s="129"/>
      <c r="BR1295" s="129"/>
      <c r="BS1295" s="130"/>
      <c r="BT1295" s="131"/>
      <c r="BU1295" s="129"/>
      <c r="BV1295" s="129"/>
      <c r="BW1295" s="130"/>
      <c r="BX1295" s="131"/>
      <c r="BY1295" s="129"/>
      <c r="BZ1295" s="129"/>
      <c r="CA1295" s="130"/>
      <c r="CB1295" s="131"/>
      <c r="CC1295" s="129"/>
      <c r="CD1295" s="129"/>
      <c r="CE1295" s="130"/>
      <c r="CF1295" s="131"/>
      <c r="CG1295" s="129"/>
      <c r="CH1295" s="129"/>
      <c r="CI1295" s="130"/>
      <c r="CJ1295" s="131"/>
      <c r="CK1295" s="129"/>
      <c r="CL1295" s="129"/>
      <c r="CM1295" s="130"/>
      <c r="CN1295" s="131"/>
      <c r="CO1295" s="129"/>
      <c r="CP1295" s="129"/>
      <c r="CQ1295" s="130"/>
      <c r="CR1295" s="131"/>
      <c r="CS1295" s="129"/>
      <c r="CT1295" s="129"/>
      <c r="CU1295" s="130"/>
      <c r="CV1295" s="131"/>
      <c r="CW1295" s="129"/>
      <c r="CX1295" s="129"/>
      <c r="CY1295" s="130"/>
      <c r="CZ1295" s="131"/>
      <c r="DA1295" s="129"/>
      <c r="DB1295" s="129"/>
      <c r="DC1295" s="130"/>
      <c r="DD1295" s="131"/>
      <c r="DE1295" s="129"/>
      <c r="DF1295" s="129"/>
      <c r="DG1295" s="130"/>
      <c r="DH1295" s="131"/>
      <c r="DI1295" s="129"/>
      <c r="DJ1295" s="129"/>
      <c r="DK1295" s="130"/>
      <c r="DL1295" s="131"/>
      <c r="DM1295" s="129"/>
      <c r="DN1295" s="129"/>
      <c r="DO1295" s="130"/>
      <c r="DP1295" s="131"/>
      <c r="DQ1295" s="129"/>
      <c r="DR1295" s="129"/>
      <c r="DS1295" s="130"/>
      <c r="DT1295" s="131"/>
      <c r="DU1295" s="129"/>
      <c r="DV1295" s="129"/>
      <c r="DW1295" s="130"/>
      <c r="DX1295" s="131"/>
      <c r="DY1295" s="129"/>
      <c r="DZ1295" s="129"/>
      <c r="EA1295" s="130"/>
      <c r="EB1295" s="131"/>
      <c r="EC1295" s="129"/>
      <c r="ED1295" s="129"/>
      <c r="EE1295" s="130"/>
      <c r="EF1295" s="131"/>
      <c r="EG1295" s="129"/>
      <c r="EH1295" s="129"/>
      <c r="EI1295" s="130"/>
      <c r="EJ1295" s="131"/>
      <c r="EK1295" s="129"/>
      <c r="EL1295" s="129"/>
      <c r="EM1295" s="130"/>
      <c r="EN1295" s="131"/>
      <c r="EO1295" s="129"/>
      <c r="EP1295" s="129"/>
      <c r="EQ1295" s="130"/>
      <c r="ER1295" s="131"/>
      <c r="ES1295" s="129"/>
      <c r="ET1295" s="129"/>
      <c r="EU1295" s="130"/>
      <c r="EV1295" s="131"/>
      <c r="EW1295" s="129"/>
      <c r="EX1295" s="129"/>
      <c r="EY1295" s="130"/>
      <c r="EZ1295" s="131"/>
      <c r="FA1295" s="129"/>
      <c r="FB1295" s="129"/>
      <c r="FC1295" s="130"/>
      <c r="FD1295" s="131"/>
      <c r="FE1295" s="129"/>
      <c r="FF1295" s="129"/>
      <c r="FG1295" s="130"/>
      <c r="FH1295" s="131"/>
      <c r="FI1295" s="129"/>
      <c r="FJ1295" s="129"/>
      <c r="FK1295" s="130"/>
      <c r="FL1295" s="131"/>
      <c r="FM1295" s="129"/>
      <c r="FN1295" s="129"/>
      <c r="FO1295" s="130"/>
      <c r="FP1295" s="131"/>
      <c r="FQ1295" s="129"/>
      <c r="FR1295" s="129"/>
      <c r="FS1295" s="130"/>
      <c r="FT1295" s="131"/>
      <c r="FU1295" s="129"/>
      <c r="FV1295" s="129"/>
      <c r="FW1295" s="130"/>
      <c r="FX1295" s="131"/>
      <c r="FY1295" s="129"/>
      <c r="FZ1295" s="129"/>
      <c r="GA1295" s="130"/>
      <c r="GB1295" s="131"/>
      <c r="GC1295" s="129"/>
      <c r="GD1295" s="129"/>
      <c r="GE1295" s="130"/>
      <c r="GF1295" s="131"/>
      <c r="GG1295" s="129"/>
      <c r="GH1295" s="129"/>
      <c r="GI1295" s="130"/>
      <c r="GJ1295" s="131"/>
      <c r="GK1295" s="129"/>
      <c r="GL1295" s="129"/>
      <c r="GM1295" s="130"/>
      <c r="GN1295" s="131"/>
      <c r="GO1295" s="129"/>
      <c r="GP1295" s="129"/>
      <c r="GQ1295" s="130"/>
    </row>
    <row r="1296" spans="1:199" ht="15.75" x14ac:dyDescent="0.25">
      <c r="A1296">
        <f t="shared" si="752"/>
        <v>1</v>
      </c>
      <c r="B1296">
        <f t="shared" si="753"/>
        <v>1900</v>
      </c>
      <c r="D1296" s="129"/>
      <c r="E1296" s="129"/>
      <c r="F1296" s="129"/>
      <c r="G1296" s="130"/>
      <c r="H1296" s="131"/>
      <c r="I1296" s="129"/>
      <c r="J1296" s="129"/>
      <c r="K1296" s="130"/>
      <c r="L1296" s="131"/>
      <c r="M1296" s="129"/>
      <c r="N1296" s="129"/>
      <c r="O1296" s="130"/>
      <c r="P1296" s="131"/>
      <c r="Q1296" s="129"/>
      <c r="R1296" s="129"/>
      <c r="S1296" s="130"/>
      <c r="T1296" s="131"/>
      <c r="U1296" s="129"/>
      <c r="V1296" s="129"/>
      <c r="W1296" s="130"/>
      <c r="X1296" s="131"/>
      <c r="Y1296" s="129"/>
      <c r="Z1296" s="129"/>
      <c r="AA1296" s="130"/>
      <c r="AB1296" s="131"/>
      <c r="AC1296" s="129"/>
      <c r="AD1296" s="129"/>
      <c r="AE1296" s="130"/>
      <c r="AF1296" s="131"/>
      <c r="AG1296" s="129"/>
      <c r="AH1296" s="129"/>
      <c r="AI1296" s="130"/>
      <c r="AJ1296" s="131"/>
      <c r="AK1296" s="129"/>
      <c r="AL1296" s="129"/>
      <c r="AM1296" s="130"/>
      <c r="AN1296" s="131"/>
      <c r="AO1296" s="129"/>
      <c r="AP1296" s="129"/>
      <c r="AQ1296" s="130"/>
      <c r="AR1296" s="131"/>
      <c r="AS1296" s="129"/>
      <c r="AT1296" s="129"/>
      <c r="AU1296" s="130"/>
      <c r="AV1296" s="131"/>
      <c r="AW1296" s="129"/>
      <c r="AX1296" s="129"/>
      <c r="AY1296" s="130"/>
      <c r="AZ1296" s="131"/>
      <c r="BA1296" s="129"/>
      <c r="BB1296" s="129"/>
      <c r="BC1296" s="130"/>
      <c r="BD1296" s="131"/>
      <c r="BE1296" s="129"/>
      <c r="BF1296" s="129"/>
      <c r="BG1296" s="130"/>
      <c r="BH1296" s="131"/>
      <c r="BI1296" s="129"/>
      <c r="BJ1296" s="129"/>
      <c r="BK1296" s="130"/>
      <c r="BL1296" s="131"/>
      <c r="BM1296" s="129"/>
      <c r="BN1296" s="129"/>
      <c r="BO1296" s="130"/>
      <c r="BP1296" s="131"/>
      <c r="BQ1296" s="129"/>
      <c r="BR1296" s="129"/>
      <c r="BS1296" s="130"/>
      <c r="BT1296" s="131"/>
      <c r="BU1296" s="129"/>
      <c r="BV1296" s="129"/>
      <c r="BW1296" s="130"/>
      <c r="BX1296" s="131"/>
      <c r="BY1296" s="129"/>
      <c r="BZ1296" s="129"/>
      <c r="CA1296" s="130"/>
      <c r="CB1296" s="131"/>
      <c r="CC1296" s="129"/>
      <c r="CD1296" s="129"/>
      <c r="CE1296" s="130"/>
      <c r="CF1296" s="131"/>
      <c r="CG1296" s="129"/>
      <c r="CH1296" s="129"/>
      <c r="CI1296" s="130"/>
      <c r="CJ1296" s="131"/>
      <c r="CK1296" s="129"/>
      <c r="CL1296" s="129"/>
      <c r="CM1296" s="130"/>
      <c r="CN1296" s="131"/>
      <c r="CO1296" s="129"/>
      <c r="CP1296" s="129"/>
      <c r="CQ1296" s="130"/>
      <c r="CR1296" s="131"/>
      <c r="CS1296" s="129"/>
      <c r="CT1296" s="129"/>
      <c r="CU1296" s="130"/>
      <c r="CV1296" s="131"/>
      <c r="CW1296" s="129"/>
      <c r="CX1296" s="129"/>
      <c r="CY1296" s="130"/>
      <c r="CZ1296" s="131"/>
      <c r="DA1296" s="129"/>
      <c r="DB1296" s="129"/>
      <c r="DC1296" s="130"/>
      <c r="DD1296" s="131"/>
      <c r="DE1296" s="129"/>
      <c r="DF1296" s="129"/>
      <c r="DG1296" s="130"/>
      <c r="DH1296" s="131"/>
      <c r="DI1296" s="129"/>
      <c r="DJ1296" s="129"/>
      <c r="DK1296" s="130"/>
      <c r="DL1296" s="131"/>
      <c r="DM1296" s="129"/>
      <c r="DN1296" s="129"/>
      <c r="DO1296" s="130"/>
      <c r="DP1296" s="131"/>
      <c r="DQ1296" s="129"/>
      <c r="DR1296" s="129"/>
      <c r="DS1296" s="130"/>
      <c r="DT1296" s="131"/>
      <c r="DU1296" s="129"/>
      <c r="DV1296" s="129"/>
      <c r="DW1296" s="130"/>
      <c r="DX1296" s="131"/>
      <c r="DY1296" s="129"/>
      <c r="DZ1296" s="129"/>
      <c r="EA1296" s="130"/>
      <c r="EB1296" s="131"/>
      <c r="EC1296" s="129"/>
      <c r="ED1296" s="129"/>
      <c r="EE1296" s="130"/>
      <c r="EF1296" s="131"/>
      <c r="EG1296" s="129"/>
      <c r="EH1296" s="129"/>
      <c r="EI1296" s="130"/>
      <c r="EJ1296" s="131"/>
      <c r="EK1296" s="129"/>
      <c r="EL1296" s="129"/>
      <c r="EM1296" s="130"/>
      <c r="EN1296" s="131"/>
      <c r="EO1296" s="129"/>
      <c r="EP1296" s="129"/>
      <c r="EQ1296" s="130"/>
      <c r="ER1296" s="131"/>
      <c r="ES1296" s="129"/>
      <c r="ET1296" s="129"/>
      <c r="EU1296" s="130"/>
      <c r="EV1296" s="131"/>
      <c r="EW1296" s="129"/>
      <c r="EX1296" s="129"/>
      <c r="EY1296" s="130"/>
      <c r="EZ1296" s="131"/>
      <c r="FA1296" s="129"/>
      <c r="FB1296" s="129"/>
      <c r="FC1296" s="130"/>
      <c r="FD1296" s="131"/>
      <c r="FE1296" s="129"/>
      <c r="FF1296" s="129"/>
      <c r="FG1296" s="130"/>
      <c r="FH1296" s="131"/>
      <c r="FI1296" s="129"/>
      <c r="FJ1296" s="129"/>
      <c r="FK1296" s="130"/>
      <c r="FL1296" s="131"/>
      <c r="FM1296" s="129"/>
      <c r="FN1296" s="129"/>
      <c r="FO1296" s="130"/>
      <c r="FP1296" s="131"/>
      <c r="FQ1296" s="129"/>
      <c r="FR1296" s="129"/>
      <c r="FS1296" s="130"/>
      <c r="FT1296" s="131"/>
      <c r="FU1296" s="129"/>
      <c r="FV1296" s="129"/>
      <c r="FW1296" s="130"/>
      <c r="FX1296" s="131"/>
      <c r="FY1296" s="129"/>
      <c r="FZ1296" s="129"/>
      <c r="GA1296" s="130"/>
      <c r="GB1296" s="131"/>
      <c r="GC1296" s="129"/>
      <c r="GD1296" s="129"/>
      <c r="GE1296" s="130"/>
      <c r="GF1296" s="131"/>
      <c r="GG1296" s="129"/>
      <c r="GH1296" s="129"/>
      <c r="GI1296" s="130"/>
      <c r="GJ1296" s="131"/>
      <c r="GK1296" s="129"/>
      <c r="GL1296" s="129"/>
      <c r="GM1296" s="130"/>
      <c r="GN1296" s="131"/>
      <c r="GO1296" s="129"/>
      <c r="GP1296" s="129"/>
      <c r="GQ1296" s="130"/>
    </row>
    <row r="1297" spans="1:199" ht="15.75" x14ac:dyDescent="0.25">
      <c r="A1297">
        <f t="shared" si="752"/>
        <v>1</v>
      </c>
      <c r="B1297">
        <f t="shared" si="753"/>
        <v>1900</v>
      </c>
      <c r="D1297" s="129"/>
      <c r="E1297" s="129"/>
      <c r="F1297" s="129"/>
      <c r="G1297" s="130"/>
      <c r="H1297" s="131"/>
      <c r="I1297" s="129"/>
      <c r="J1297" s="129"/>
      <c r="K1297" s="130"/>
      <c r="L1297" s="131"/>
      <c r="M1297" s="129"/>
      <c r="N1297" s="129"/>
      <c r="O1297" s="130"/>
      <c r="P1297" s="131"/>
      <c r="Q1297" s="129"/>
      <c r="R1297" s="129"/>
      <c r="S1297" s="130"/>
      <c r="T1297" s="131"/>
      <c r="U1297" s="129"/>
      <c r="V1297" s="129"/>
      <c r="W1297" s="130"/>
      <c r="X1297" s="131"/>
      <c r="Y1297" s="129"/>
      <c r="Z1297" s="129"/>
      <c r="AA1297" s="130"/>
      <c r="AB1297" s="131"/>
      <c r="AC1297" s="129"/>
      <c r="AD1297" s="129"/>
      <c r="AE1297" s="130"/>
      <c r="AF1297" s="131"/>
      <c r="AG1297" s="129"/>
      <c r="AH1297" s="129"/>
      <c r="AI1297" s="130"/>
      <c r="AJ1297" s="131"/>
      <c r="AK1297" s="129"/>
      <c r="AL1297" s="129"/>
      <c r="AM1297" s="130"/>
      <c r="AN1297" s="131"/>
      <c r="AO1297" s="129"/>
      <c r="AP1297" s="129"/>
      <c r="AQ1297" s="130"/>
      <c r="AR1297" s="131"/>
      <c r="AS1297" s="129"/>
      <c r="AT1297" s="129"/>
      <c r="AU1297" s="130"/>
      <c r="AV1297" s="131"/>
      <c r="AW1297" s="129"/>
      <c r="AX1297" s="129"/>
      <c r="AY1297" s="130"/>
      <c r="AZ1297" s="131"/>
      <c r="BA1297" s="129"/>
      <c r="BB1297" s="129"/>
      <c r="BC1297" s="130"/>
      <c r="BD1297" s="131"/>
      <c r="BE1297" s="129"/>
      <c r="BF1297" s="129"/>
      <c r="BG1297" s="130"/>
      <c r="BH1297" s="131"/>
      <c r="BI1297" s="129"/>
      <c r="BJ1297" s="129"/>
      <c r="BK1297" s="130"/>
      <c r="BL1297" s="131"/>
      <c r="BM1297" s="129"/>
      <c r="BN1297" s="129"/>
      <c r="BO1297" s="130"/>
      <c r="BP1297" s="131"/>
      <c r="BQ1297" s="129"/>
      <c r="BR1297" s="129"/>
      <c r="BS1297" s="130"/>
      <c r="BT1297" s="131"/>
      <c r="BU1297" s="129"/>
      <c r="BV1297" s="129"/>
      <c r="BW1297" s="130"/>
      <c r="BX1297" s="131"/>
      <c r="BY1297" s="129"/>
      <c r="BZ1297" s="129"/>
      <c r="CA1297" s="130"/>
      <c r="CB1297" s="131"/>
      <c r="CC1297" s="129"/>
      <c r="CD1297" s="129"/>
      <c r="CE1297" s="130"/>
      <c r="CF1297" s="131"/>
      <c r="CG1297" s="129"/>
      <c r="CH1297" s="129"/>
      <c r="CI1297" s="130"/>
      <c r="CJ1297" s="131"/>
      <c r="CK1297" s="129"/>
      <c r="CL1297" s="129"/>
      <c r="CM1297" s="130"/>
      <c r="CN1297" s="131"/>
      <c r="CO1297" s="129"/>
      <c r="CP1297" s="129"/>
      <c r="CQ1297" s="130"/>
      <c r="CR1297" s="131"/>
      <c r="CS1297" s="129"/>
      <c r="CT1297" s="129"/>
      <c r="CU1297" s="130"/>
      <c r="CV1297" s="131"/>
      <c r="CW1297" s="129"/>
      <c r="CX1297" s="129"/>
      <c r="CY1297" s="130"/>
      <c r="CZ1297" s="131"/>
      <c r="DA1297" s="129"/>
      <c r="DB1297" s="129"/>
      <c r="DC1297" s="130"/>
      <c r="DD1297" s="131"/>
      <c r="DE1297" s="129"/>
      <c r="DF1297" s="129"/>
      <c r="DG1297" s="130"/>
      <c r="DH1297" s="131"/>
      <c r="DI1297" s="129"/>
      <c r="DJ1297" s="129"/>
      <c r="DK1297" s="130"/>
      <c r="DL1297" s="131"/>
      <c r="DM1297" s="129"/>
      <c r="DN1297" s="129"/>
      <c r="DO1297" s="130"/>
      <c r="DP1297" s="131"/>
      <c r="DQ1297" s="129"/>
      <c r="DR1297" s="129"/>
      <c r="DS1297" s="130"/>
      <c r="DT1297" s="131"/>
      <c r="DU1297" s="129"/>
      <c r="DV1297" s="129"/>
      <c r="DW1297" s="130"/>
      <c r="DX1297" s="131"/>
      <c r="DY1297" s="129"/>
      <c r="DZ1297" s="129"/>
      <c r="EA1297" s="130"/>
      <c r="EB1297" s="131"/>
      <c r="EC1297" s="129"/>
      <c r="ED1297" s="129"/>
      <c r="EE1297" s="130"/>
      <c r="EF1297" s="131"/>
      <c r="EG1297" s="129"/>
      <c r="EH1297" s="129"/>
      <c r="EI1297" s="130"/>
      <c r="EJ1297" s="131"/>
      <c r="EK1297" s="129"/>
      <c r="EL1297" s="129"/>
      <c r="EM1297" s="130"/>
      <c r="EN1297" s="131"/>
      <c r="EO1297" s="129"/>
      <c r="EP1297" s="129"/>
      <c r="EQ1297" s="130"/>
      <c r="ER1297" s="131"/>
      <c r="ES1297" s="129"/>
      <c r="ET1297" s="129"/>
      <c r="EU1297" s="130"/>
      <c r="EV1297" s="131"/>
      <c r="EW1297" s="129"/>
      <c r="EX1297" s="129"/>
      <c r="EY1297" s="130"/>
      <c r="EZ1297" s="131"/>
      <c r="FA1297" s="129"/>
      <c r="FB1297" s="129"/>
      <c r="FC1297" s="130"/>
      <c r="FD1297" s="131"/>
      <c r="FE1297" s="129"/>
      <c r="FF1297" s="129"/>
      <c r="FG1297" s="130"/>
      <c r="FH1297" s="131"/>
      <c r="FI1297" s="129"/>
      <c r="FJ1297" s="129"/>
      <c r="FK1297" s="130"/>
      <c r="FL1297" s="131"/>
      <c r="FM1297" s="129"/>
      <c r="FN1297" s="129"/>
      <c r="FO1297" s="130"/>
      <c r="FP1297" s="131"/>
      <c r="FQ1297" s="129"/>
      <c r="FR1297" s="129"/>
      <c r="FS1297" s="130"/>
      <c r="FT1297" s="131"/>
      <c r="FU1297" s="129"/>
      <c r="FV1297" s="129"/>
      <c r="FW1297" s="130"/>
      <c r="FX1297" s="131"/>
      <c r="FY1297" s="129"/>
      <c r="FZ1297" s="129"/>
      <c r="GA1297" s="130"/>
      <c r="GB1297" s="131"/>
      <c r="GC1297" s="129"/>
      <c r="GD1297" s="129"/>
      <c r="GE1297" s="130"/>
      <c r="GF1297" s="131"/>
      <c r="GG1297" s="129"/>
      <c r="GH1297" s="129"/>
      <c r="GI1297" s="130"/>
      <c r="GJ1297" s="131"/>
      <c r="GK1297" s="129"/>
      <c r="GL1297" s="129"/>
      <c r="GM1297" s="130"/>
      <c r="GN1297" s="131"/>
      <c r="GO1297" s="129"/>
      <c r="GP1297" s="129"/>
      <c r="GQ1297" s="130"/>
    </row>
    <row r="1298" spans="1:199" ht="15.75" x14ac:dyDescent="0.25">
      <c r="A1298">
        <f t="shared" si="752"/>
        <v>1</v>
      </c>
      <c r="B1298">
        <f t="shared" si="753"/>
        <v>1900</v>
      </c>
      <c r="D1298" s="129"/>
      <c r="E1298" s="129"/>
      <c r="F1298" s="129"/>
      <c r="G1298" s="130"/>
      <c r="H1298" s="131"/>
      <c r="I1298" s="129"/>
      <c r="J1298" s="129"/>
      <c r="K1298" s="130"/>
      <c r="L1298" s="131"/>
      <c r="M1298" s="129"/>
      <c r="N1298" s="129"/>
      <c r="O1298" s="130"/>
      <c r="P1298" s="131"/>
      <c r="Q1298" s="129"/>
      <c r="R1298" s="129"/>
      <c r="S1298" s="130"/>
      <c r="T1298" s="131"/>
      <c r="U1298" s="129"/>
      <c r="V1298" s="129"/>
      <c r="W1298" s="130"/>
      <c r="X1298" s="131"/>
      <c r="Y1298" s="129"/>
      <c r="Z1298" s="129"/>
      <c r="AA1298" s="130"/>
      <c r="AB1298" s="131"/>
      <c r="AC1298" s="129"/>
      <c r="AD1298" s="129"/>
      <c r="AE1298" s="130"/>
      <c r="AF1298" s="131"/>
      <c r="AG1298" s="129"/>
      <c r="AH1298" s="129"/>
      <c r="AI1298" s="130"/>
      <c r="AJ1298" s="131"/>
      <c r="AK1298" s="129"/>
      <c r="AL1298" s="129"/>
      <c r="AM1298" s="130"/>
      <c r="AN1298" s="131"/>
      <c r="AO1298" s="129"/>
      <c r="AP1298" s="129"/>
      <c r="AQ1298" s="130"/>
      <c r="AR1298" s="131"/>
      <c r="AS1298" s="129"/>
      <c r="AT1298" s="129"/>
      <c r="AU1298" s="130"/>
      <c r="AV1298" s="131"/>
      <c r="AW1298" s="129"/>
      <c r="AX1298" s="129"/>
      <c r="AY1298" s="130"/>
      <c r="AZ1298" s="131"/>
      <c r="BA1298" s="129"/>
      <c r="BB1298" s="129"/>
      <c r="BC1298" s="130"/>
      <c r="BD1298" s="131"/>
      <c r="BE1298" s="129"/>
      <c r="BF1298" s="129"/>
      <c r="BG1298" s="130"/>
      <c r="BH1298" s="131"/>
      <c r="BI1298" s="129"/>
      <c r="BJ1298" s="129"/>
      <c r="BK1298" s="130"/>
      <c r="BL1298" s="131"/>
      <c r="BM1298" s="129"/>
      <c r="BN1298" s="129"/>
      <c r="BO1298" s="130"/>
      <c r="BP1298" s="131"/>
      <c r="BQ1298" s="129"/>
      <c r="BR1298" s="129"/>
      <c r="BS1298" s="130"/>
      <c r="BT1298" s="131"/>
      <c r="BU1298" s="129"/>
      <c r="BV1298" s="129"/>
      <c r="BW1298" s="130"/>
      <c r="BX1298" s="131"/>
      <c r="BY1298" s="129"/>
      <c r="BZ1298" s="129"/>
      <c r="CA1298" s="130"/>
      <c r="CB1298" s="131"/>
      <c r="CC1298" s="129"/>
      <c r="CD1298" s="129"/>
      <c r="CE1298" s="130"/>
      <c r="CF1298" s="131"/>
      <c r="CG1298" s="129"/>
      <c r="CH1298" s="129"/>
      <c r="CI1298" s="130"/>
      <c r="CJ1298" s="131"/>
      <c r="CK1298" s="129"/>
      <c r="CL1298" s="129"/>
      <c r="CM1298" s="130"/>
      <c r="CN1298" s="131"/>
      <c r="CO1298" s="129"/>
      <c r="CP1298" s="129"/>
      <c r="CQ1298" s="130"/>
      <c r="CR1298" s="131"/>
      <c r="CS1298" s="129"/>
      <c r="CT1298" s="129"/>
      <c r="CU1298" s="130"/>
      <c r="CV1298" s="131"/>
      <c r="CW1298" s="129"/>
      <c r="CX1298" s="129"/>
      <c r="CY1298" s="130"/>
      <c r="CZ1298" s="131"/>
      <c r="DA1298" s="129"/>
      <c r="DB1298" s="129"/>
      <c r="DC1298" s="130"/>
      <c r="DD1298" s="131"/>
      <c r="DE1298" s="129"/>
      <c r="DF1298" s="129"/>
      <c r="DG1298" s="130"/>
      <c r="DH1298" s="131"/>
      <c r="DI1298" s="129"/>
      <c r="DJ1298" s="129"/>
      <c r="DK1298" s="130"/>
      <c r="DL1298" s="131"/>
      <c r="DM1298" s="129"/>
      <c r="DN1298" s="129"/>
      <c r="DO1298" s="130"/>
      <c r="DP1298" s="131"/>
      <c r="DQ1298" s="129"/>
      <c r="DR1298" s="129"/>
      <c r="DS1298" s="130"/>
      <c r="DT1298" s="131"/>
      <c r="DU1298" s="129"/>
      <c r="DV1298" s="129"/>
      <c r="DW1298" s="130"/>
      <c r="DX1298" s="131"/>
      <c r="DY1298" s="129"/>
      <c r="DZ1298" s="129"/>
      <c r="EA1298" s="130"/>
      <c r="EB1298" s="131"/>
      <c r="EC1298" s="129"/>
      <c r="ED1298" s="129"/>
      <c r="EE1298" s="130"/>
      <c r="EF1298" s="131"/>
      <c r="EG1298" s="129"/>
      <c r="EH1298" s="129"/>
      <c r="EI1298" s="130"/>
      <c r="EJ1298" s="131"/>
      <c r="EK1298" s="129"/>
      <c r="EL1298" s="129"/>
      <c r="EM1298" s="130"/>
      <c r="EN1298" s="131"/>
      <c r="EO1298" s="129"/>
      <c r="EP1298" s="129"/>
      <c r="EQ1298" s="130"/>
      <c r="ER1298" s="131"/>
      <c r="ES1298" s="129"/>
      <c r="ET1298" s="129"/>
      <c r="EU1298" s="130"/>
      <c r="EV1298" s="131"/>
      <c r="EW1298" s="129"/>
      <c r="EX1298" s="129"/>
      <c r="EY1298" s="130"/>
      <c r="EZ1298" s="131"/>
      <c r="FA1298" s="129"/>
      <c r="FB1298" s="129"/>
      <c r="FC1298" s="130"/>
      <c r="FD1298" s="131"/>
      <c r="FE1298" s="129"/>
      <c r="FF1298" s="129"/>
      <c r="FG1298" s="130"/>
      <c r="FH1298" s="131"/>
      <c r="FI1298" s="129"/>
      <c r="FJ1298" s="129"/>
      <c r="FK1298" s="130"/>
      <c r="FL1298" s="131"/>
      <c r="FM1298" s="129"/>
      <c r="FN1298" s="129"/>
      <c r="FO1298" s="130"/>
      <c r="FP1298" s="131"/>
      <c r="FQ1298" s="129"/>
      <c r="FR1298" s="129"/>
      <c r="FS1298" s="130"/>
      <c r="FT1298" s="131"/>
      <c r="FU1298" s="129"/>
      <c r="FV1298" s="129"/>
      <c r="FW1298" s="130"/>
      <c r="FX1298" s="131"/>
      <c r="FY1298" s="129"/>
      <c r="FZ1298" s="129"/>
      <c r="GA1298" s="130"/>
      <c r="GB1298" s="131"/>
      <c r="GC1298" s="129"/>
      <c r="GD1298" s="129"/>
      <c r="GE1298" s="130"/>
      <c r="GF1298" s="131"/>
      <c r="GG1298" s="129"/>
      <c r="GH1298" s="129"/>
      <c r="GI1298" s="130"/>
      <c r="GJ1298" s="131"/>
      <c r="GK1298" s="129"/>
      <c r="GL1298" s="129"/>
      <c r="GM1298" s="130"/>
      <c r="GN1298" s="131"/>
      <c r="GO1298" s="129"/>
      <c r="GP1298" s="129"/>
      <c r="GQ1298" s="130"/>
    </row>
    <row r="1299" spans="1:199" ht="15.75" x14ac:dyDescent="0.25">
      <c r="A1299">
        <f t="shared" si="752"/>
        <v>1</v>
      </c>
      <c r="B1299">
        <f t="shared" si="753"/>
        <v>1900</v>
      </c>
      <c r="D1299" s="129"/>
      <c r="E1299" s="129"/>
      <c r="F1299" s="129"/>
      <c r="G1299" s="130"/>
      <c r="H1299" s="131"/>
      <c r="I1299" s="129"/>
      <c r="J1299" s="129"/>
      <c r="K1299" s="130"/>
      <c r="L1299" s="131"/>
      <c r="M1299" s="129"/>
      <c r="N1299" s="129"/>
      <c r="O1299" s="130"/>
      <c r="P1299" s="131"/>
      <c r="Q1299" s="129"/>
      <c r="R1299" s="129"/>
      <c r="S1299" s="130"/>
      <c r="T1299" s="131"/>
      <c r="U1299" s="129"/>
      <c r="V1299" s="129"/>
      <c r="W1299" s="130"/>
      <c r="X1299" s="131"/>
      <c r="Y1299" s="129"/>
      <c r="Z1299" s="129"/>
      <c r="AA1299" s="130"/>
      <c r="AB1299" s="131"/>
      <c r="AC1299" s="129"/>
      <c r="AD1299" s="129"/>
      <c r="AE1299" s="130"/>
      <c r="AF1299" s="131"/>
      <c r="AG1299" s="129"/>
      <c r="AH1299" s="129"/>
      <c r="AI1299" s="130"/>
      <c r="AJ1299" s="131"/>
      <c r="AK1299" s="129"/>
      <c r="AL1299" s="129"/>
      <c r="AM1299" s="130"/>
      <c r="AN1299" s="131"/>
      <c r="AO1299" s="129"/>
      <c r="AP1299" s="129"/>
      <c r="AQ1299" s="130"/>
      <c r="AR1299" s="131"/>
      <c r="AS1299" s="129"/>
      <c r="AT1299" s="129"/>
      <c r="AU1299" s="130"/>
      <c r="AV1299" s="131"/>
      <c r="AW1299" s="129"/>
      <c r="AX1299" s="129"/>
      <c r="AY1299" s="130"/>
      <c r="AZ1299" s="131"/>
      <c r="BA1299" s="129"/>
      <c r="BB1299" s="129"/>
      <c r="BC1299" s="130"/>
      <c r="BD1299" s="131"/>
      <c r="BE1299" s="129"/>
      <c r="BF1299" s="129"/>
      <c r="BG1299" s="130"/>
      <c r="BH1299" s="131"/>
      <c r="BI1299" s="129"/>
      <c r="BJ1299" s="129"/>
      <c r="BK1299" s="130"/>
      <c r="BL1299" s="131"/>
      <c r="BM1299" s="129"/>
      <c r="BN1299" s="129"/>
      <c r="BO1299" s="130"/>
      <c r="BP1299" s="131"/>
      <c r="BQ1299" s="129"/>
      <c r="BR1299" s="129"/>
      <c r="BS1299" s="130"/>
      <c r="BT1299" s="131"/>
      <c r="BU1299" s="129"/>
      <c r="BV1299" s="129"/>
      <c r="BW1299" s="130"/>
      <c r="BX1299" s="131"/>
      <c r="BY1299" s="129"/>
      <c r="BZ1299" s="129"/>
      <c r="CA1299" s="130"/>
      <c r="CB1299" s="131"/>
      <c r="CC1299" s="129"/>
      <c r="CD1299" s="129"/>
      <c r="CE1299" s="130"/>
      <c r="CF1299" s="131"/>
      <c r="CG1299" s="129"/>
      <c r="CH1299" s="129"/>
      <c r="CI1299" s="130"/>
      <c r="CJ1299" s="131"/>
      <c r="CK1299" s="129"/>
      <c r="CL1299" s="129"/>
      <c r="CM1299" s="130"/>
      <c r="CN1299" s="131"/>
      <c r="CO1299" s="129"/>
      <c r="CP1299" s="129"/>
      <c r="CQ1299" s="130"/>
      <c r="CR1299" s="131"/>
      <c r="CS1299" s="129"/>
      <c r="CT1299" s="129"/>
      <c r="CU1299" s="130"/>
      <c r="CV1299" s="131"/>
      <c r="CW1299" s="129"/>
      <c r="CX1299" s="129"/>
      <c r="CY1299" s="130"/>
      <c r="CZ1299" s="131"/>
      <c r="DA1299" s="129"/>
      <c r="DB1299" s="129"/>
      <c r="DC1299" s="130"/>
      <c r="DD1299" s="131"/>
      <c r="DE1299" s="129"/>
      <c r="DF1299" s="129"/>
      <c r="DG1299" s="130"/>
      <c r="DH1299" s="131"/>
      <c r="DI1299" s="129"/>
      <c r="DJ1299" s="129"/>
      <c r="DK1299" s="130"/>
      <c r="DL1299" s="131"/>
      <c r="DM1299" s="129"/>
      <c r="DN1299" s="129"/>
      <c r="DO1299" s="130"/>
      <c r="DP1299" s="131"/>
      <c r="DQ1299" s="129"/>
      <c r="DR1299" s="129"/>
      <c r="DS1299" s="130"/>
      <c r="DT1299" s="131"/>
      <c r="DU1299" s="129"/>
      <c r="DV1299" s="129"/>
      <c r="DW1299" s="130"/>
      <c r="DX1299" s="131"/>
      <c r="DY1299" s="129"/>
      <c r="DZ1299" s="129"/>
      <c r="EA1299" s="130"/>
      <c r="EB1299" s="131"/>
      <c r="EC1299" s="129"/>
      <c r="ED1299" s="129"/>
      <c r="EE1299" s="130"/>
      <c r="EF1299" s="131"/>
      <c r="EG1299" s="129"/>
      <c r="EH1299" s="129"/>
      <c r="EI1299" s="130"/>
      <c r="EJ1299" s="131"/>
      <c r="EK1299" s="129"/>
      <c r="EL1299" s="129"/>
      <c r="EM1299" s="130"/>
      <c r="EN1299" s="131"/>
      <c r="EO1299" s="129"/>
      <c r="EP1299" s="129"/>
      <c r="EQ1299" s="130"/>
      <c r="ER1299" s="131"/>
      <c r="ES1299" s="129"/>
      <c r="ET1299" s="129"/>
      <c r="EU1299" s="130"/>
      <c r="EV1299" s="131"/>
      <c r="EW1299" s="129"/>
      <c r="EX1299" s="129"/>
      <c r="EY1299" s="130"/>
      <c r="EZ1299" s="131"/>
      <c r="FA1299" s="129"/>
      <c r="FB1299" s="129"/>
      <c r="FC1299" s="130"/>
      <c r="FD1299" s="131"/>
      <c r="FE1299" s="129"/>
      <c r="FF1299" s="129"/>
      <c r="FG1299" s="130"/>
      <c r="FH1299" s="131"/>
      <c r="FI1299" s="129"/>
      <c r="FJ1299" s="129"/>
      <c r="FK1299" s="130"/>
      <c r="FL1299" s="131"/>
      <c r="FM1299" s="129"/>
      <c r="FN1299" s="129"/>
      <c r="FO1299" s="130"/>
      <c r="FP1299" s="131"/>
      <c r="FQ1299" s="129"/>
      <c r="FR1299" s="129"/>
      <c r="FS1299" s="130"/>
      <c r="FT1299" s="131"/>
      <c r="FU1299" s="129"/>
      <c r="FV1299" s="129"/>
      <c r="FW1299" s="130"/>
      <c r="FX1299" s="131"/>
      <c r="FY1299" s="129"/>
      <c r="FZ1299" s="129"/>
      <c r="GA1299" s="130"/>
      <c r="GB1299" s="131"/>
      <c r="GC1299" s="129"/>
      <c r="GD1299" s="129"/>
      <c r="GE1299" s="130"/>
      <c r="GF1299" s="131"/>
      <c r="GG1299" s="129"/>
      <c r="GH1299" s="129"/>
      <c r="GI1299" s="130"/>
      <c r="GJ1299" s="131"/>
      <c r="GK1299" s="129"/>
      <c r="GL1299" s="129"/>
      <c r="GM1299" s="130"/>
      <c r="GN1299" s="131"/>
      <c r="GO1299" s="129"/>
      <c r="GP1299" s="129"/>
      <c r="GQ1299" s="130"/>
    </row>
    <row r="1300" spans="1:199" ht="15.75" x14ac:dyDescent="0.25">
      <c r="A1300">
        <f t="shared" si="752"/>
        <v>1</v>
      </c>
      <c r="B1300">
        <f t="shared" si="753"/>
        <v>1900</v>
      </c>
      <c r="D1300" s="129"/>
      <c r="E1300" s="129"/>
      <c r="F1300" s="129"/>
      <c r="G1300" s="130"/>
      <c r="H1300" s="131"/>
      <c r="I1300" s="129"/>
      <c r="J1300" s="129"/>
      <c r="K1300" s="130"/>
      <c r="L1300" s="131"/>
      <c r="M1300" s="129"/>
      <c r="N1300" s="129"/>
      <c r="O1300" s="130"/>
      <c r="P1300" s="131"/>
      <c r="Q1300" s="129"/>
      <c r="R1300" s="129"/>
      <c r="S1300" s="130"/>
      <c r="T1300" s="131"/>
      <c r="U1300" s="129"/>
      <c r="V1300" s="129"/>
      <c r="W1300" s="130"/>
      <c r="X1300" s="131"/>
      <c r="Y1300" s="129"/>
      <c r="Z1300" s="129"/>
      <c r="AA1300" s="130"/>
      <c r="AB1300" s="131"/>
      <c r="AC1300" s="129"/>
      <c r="AD1300" s="129"/>
      <c r="AE1300" s="130"/>
      <c r="AF1300" s="131"/>
      <c r="AG1300" s="129"/>
      <c r="AH1300" s="129"/>
      <c r="AI1300" s="130"/>
      <c r="AJ1300" s="131"/>
      <c r="AK1300" s="129"/>
      <c r="AL1300" s="129"/>
      <c r="AM1300" s="130"/>
      <c r="AN1300" s="131"/>
      <c r="AO1300" s="129"/>
      <c r="AP1300" s="129"/>
      <c r="AQ1300" s="130"/>
      <c r="AR1300" s="131"/>
      <c r="AS1300" s="129"/>
      <c r="AT1300" s="129"/>
      <c r="AU1300" s="130"/>
      <c r="AV1300" s="131"/>
      <c r="AW1300" s="129"/>
      <c r="AX1300" s="129"/>
      <c r="AY1300" s="130"/>
      <c r="AZ1300" s="131"/>
      <c r="BA1300" s="129"/>
      <c r="BB1300" s="129"/>
      <c r="BC1300" s="130"/>
      <c r="BD1300" s="131"/>
      <c r="BE1300" s="129"/>
      <c r="BF1300" s="129"/>
      <c r="BG1300" s="130"/>
      <c r="BH1300" s="131"/>
      <c r="BI1300" s="129"/>
      <c r="BJ1300" s="129"/>
      <c r="BK1300" s="130"/>
      <c r="BL1300" s="131"/>
      <c r="BM1300" s="129"/>
      <c r="BN1300" s="129"/>
      <c r="BO1300" s="130"/>
      <c r="BP1300" s="131"/>
      <c r="BQ1300" s="129"/>
      <c r="BR1300" s="129"/>
      <c r="BS1300" s="130"/>
      <c r="BT1300" s="131"/>
      <c r="BU1300" s="129"/>
      <c r="BV1300" s="129"/>
      <c r="BW1300" s="130"/>
      <c r="BX1300" s="131"/>
      <c r="BY1300" s="129"/>
      <c r="BZ1300" s="129"/>
      <c r="CA1300" s="130"/>
      <c r="CB1300" s="131"/>
      <c r="CC1300" s="129"/>
      <c r="CD1300" s="129"/>
      <c r="CE1300" s="130"/>
      <c r="CF1300" s="131"/>
      <c r="CG1300" s="129"/>
      <c r="CH1300" s="129"/>
      <c r="CI1300" s="130"/>
      <c r="CJ1300" s="131"/>
      <c r="CK1300" s="129"/>
      <c r="CL1300" s="129"/>
      <c r="CM1300" s="130"/>
      <c r="CN1300" s="131"/>
      <c r="CO1300" s="129"/>
      <c r="CP1300" s="129"/>
      <c r="CQ1300" s="130"/>
      <c r="CR1300" s="131"/>
      <c r="CS1300" s="129"/>
      <c r="CT1300" s="129"/>
      <c r="CU1300" s="130"/>
      <c r="CV1300" s="131"/>
      <c r="CW1300" s="129"/>
      <c r="CX1300" s="129"/>
      <c r="CY1300" s="130"/>
      <c r="CZ1300" s="131"/>
      <c r="DA1300" s="129"/>
      <c r="DB1300" s="129"/>
      <c r="DC1300" s="130"/>
      <c r="DD1300" s="131"/>
      <c r="DE1300" s="129"/>
      <c r="DF1300" s="129"/>
      <c r="DG1300" s="130"/>
      <c r="DH1300" s="131"/>
      <c r="DI1300" s="129"/>
      <c r="DJ1300" s="129"/>
      <c r="DK1300" s="130"/>
      <c r="DL1300" s="131"/>
      <c r="DM1300" s="129"/>
      <c r="DN1300" s="129"/>
      <c r="DO1300" s="130"/>
      <c r="DP1300" s="131"/>
      <c r="DQ1300" s="129"/>
      <c r="DR1300" s="129"/>
      <c r="DS1300" s="130"/>
      <c r="DT1300" s="131"/>
      <c r="DU1300" s="129"/>
      <c r="DV1300" s="129"/>
      <c r="DW1300" s="130"/>
      <c r="DX1300" s="131"/>
      <c r="DY1300" s="129"/>
      <c r="DZ1300" s="129"/>
      <c r="EA1300" s="130"/>
      <c r="EB1300" s="131"/>
      <c r="EC1300" s="129"/>
      <c r="ED1300" s="129"/>
      <c r="EE1300" s="130"/>
      <c r="EF1300" s="131"/>
      <c r="EG1300" s="129"/>
      <c r="EH1300" s="129"/>
      <c r="EI1300" s="130"/>
      <c r="EJ1300" s="131"/>
      <c r="EK1300" s="129"/>
      <c r="EL1300" s="129"/>
      <c r="EM1300" s="130"/>
      <c r="EN1300" s="131"/>
      <c r="EO1300" s="129"/>
      <c r="EP1300" s="129"/>
      <c r="EQ1300" s="130"/>
      <c r="ER1300" s="131"/>
      <c r="ES1300" s="129"/>
      <c r="ET1300" s="129"/>
      <c r="EU1300" s="130"/>
      <c r="EV1300" s="131"/>
      <c r="EW1300" s="129"/>
      <c r="EX1300" s="129"/>
      <c r="EY1300" s="130"/>
      <c r="EZ1300" s="131"/>
      <c r="FA1300" s="129"/>
      <c r="FB1300" s="129"/>
      <c r="FC1300" s="130"/>
      <c r="FD1300" s="131"/>
      <c r="FE1300" s="129"/>
      <c r="FF1300" s="129"/>
      <c r="FG1300" s="130"/>
      <c r="FH1300" s="131"/>
      <c r="FI1300" s="129"/>
      <c r="FJ1300" s="129"/>
      <c r="FK1300" s="130"/>
      <c r="FL1300" s="131"/>
      <c r="FM1300" s="129"/>
      <c r="FN1300" s="129"/>
      <c r="FO1300" s="130"/>
      <c r="FP1300" s="131"/>
      <c r="FQ1300" s="129"/>
      <c r="FR1300" s="129"/>
      <c r="FS1300" s="130"/>
      <c r="FT1300" s="131"/>
      <c r="FU1300" s="129"/>
      <c r="FV1300" s="129"/>
      <c r="FW1300" s="130"/>
      <c r="FX1300" s="131"/>
      <c r="FY1300" s="129"/>
      <c r="FZ1300" s="129"/>
      <c r="GA1300" s="130"/>
      <c r="GB1300" s="131"/>
      <c r="GC1300" s="129"/>
      <c r="GD1300" s="129"/>
      <c r="GE1300" s="130"/>
      <c r="GF1300" s="131"/>
      <c r="GG1300" s="129"/>
      <c r="GH1300" s="129"/>
      <c r="GI1300" s="130"/>
      <c r="GJ1300" s="131"/>
      <c r="GK1300" s="129"/>
      <c r="GL1300" s="129"/>
      <c r="GM1300" s="130"/>
      <c r="GN1300" s="131"/>
      <c r="GO1300" s="129"/>
      <c r="GP1300" s="129"/>
      <c r="GQ1300" s="130"/>
    </row>
    <row r="1301" spans="1:199" ht="15.75" x14ac:dyDescent="0.25">
      <c r="A1301">
        <f t="shared" si="752"/>
        <v>1</v>
      </c>
      <c r="B1301">
        <f t="shared" si="753"/>
        <v>1900</v>
      </c>
      <c r="D1301" s="129"/>
      <c r="E1301" s="129"/>
      <c r="F1301" s="129"/>
      <c r="G1301" s="130"/>
      <c r="H1301" s="131"/>
      <c r="I1301" s="129"/>
      <c r="J1301" s="129"/>
      <c r="K1301" s="130"/>
      <c r="L1301" s="131"/>
      <c r="M1301" s="129"/>
      <c r="N1301" s="129"/>
      <c r="O1301" s="130"/>
      <c r="P1301" s="131"/>
      <c r="Q1301" s="129"/>
      <c r="R1301" s="129"/>
      <c r="S1301" s="130"/>
      <c r="T1301" s="131"/>
      <c r="U1301" s="129"/>
      <c r="V1301" s="129"/>
      <c r="W1301" s="130"/>
      <c r="X1301" s="131"/>
      <c r="Y1301" s="129"/>
      <c r="Z1301" s="129"/>
      <c r="AA1301" s="130"/>
      <c r="AB1301" s="131"/>
      <c r="AC1301" s="129"/>
      <c r="AD1301" s="129"/>
      <c r="AE1301" s="130"/>
      <c r="AF1301" s="131"/>
      <c r="AG1301" s="129"/>
      <c r="AH1301" s="129"/>
      <c r="AI1301" s="130"/>
      <c r="AJ1301" s="131"/>
      <c r="AK1301" s="129"/>
      <c r="AL1301" s="129"/>
      <c r="AM1301" s="130"/>
      <c r="AN1301" s="131"/>
      <c r="AO1301" s="129"/>
      <c r="AP1301" s="129"/>
      <c r="AQ1301" s="130"/>
      <c r="AR1301" s="131"/>
      <c r="AS1301" s="129"/>
      <c r="AT1301" s="129"/>
      <c r="AU1301" s="130"/>
      <c r="AV1301" s="131"/>
      <c r="AW1301" s="129"/>
      <c r="AX1301" s="129"/>
      <c r="AY1301" s="130"/>
      <c r="AZ1301" s="131"/>
      <c r="BA1301" s="129"/>
      <c r="BB1301" s="129"/>
      <c r="BC1301" s="130"/>
      <c r="BD1301" s="131"/>
      <c r="BE1301" s="129"/>
      <c r="BF1301" s="129"/>
      <c r="BG1301" s="130"/>
      <c r="BH1301" s="131"/>
      <c r="BI1301" s="129"/>
      <c r="BJ1301" s="129"/>
      <c r="BK1301" s="130"/>
      <c r="BL1301" s="131"/>
      <c r="BM1301" s="129"/>
      <c r="BN1301" s="129"/>
      <c r="BO1301" s="130"/>
      <c r="BP1301" s="131"/>
      <c r="BQ1301" s="129"/>
      <c r="BR1301" s="129"/>
      <c r="BS1301" s="130"/>
      <c r="BT1301" s="131"/>
      <c r="BU1301" s="129"/>
      <c r="BV1301" s="129"/>
      <c r="BW1301" s="130"/>
      <c r="BX1301" s="131"/>
      <c r="BY1301" s="129"/>
      <c r="BZ1301" s="129"/>
      <c r="CA1301" s="130"/>
      <c r="CB1301" s="131"/>
      <c r="CC1301" s="129"/>
      <c r="CD1301" s="129"/>
      <c r="CE1301" s="130"/>
      <c r="CF1301" s="131"/>
      <c r="CG1301" s="129"/>
      <c r="CH1301" s="129"/>
      <c r="CI1301" s="130"/>
      <c r="CJ1301" s="131"/>
      <c r="CK1301" s="129"/>
      <c r="CL1301" s="129"/>
      <c r="CM1301" s="130"/>
      <c r="CN1301" s="131"/>
      <c r="CO1301" s="129"/>
      <c r="CP1301" s="129"/>
      <c r="CQ1301" s="130"/>
      <c r="CR1301" s="131"/>
      <c r="CS1301" s="129"/>
      <c r="CT1301" s="129"/>
      <c r="CU1301" s="130"/>
      <c r="CV1301" s="131"/>
      <c r="CW1301" s="129"/>
      <c r="CX1301" s="129"/>
      <c r="CY1301" s="130"/>
      <c r="CZ1301" s="131"/>
      <c r="DA1301" s="129"/>
      <c r="DB1301" s="129"/>
      <c r="DC1301" s="130"/>
      <c r="DD1301" s="131"/>
      <c r="DE1301" s="129"/>
      <c r="DF1301" s="129"/>
      <c r="DG1301" s="130"/>
      <c r="DH1301" s="131"/>
      <c r="DI1301" s="129"/>
      <c r="DJ1301" s="129"/>
      <c r="DK1301" s="130"/>
      <c r="DL1301" s="131"/>
      <c r="DM1301" s="129"/>
      <c r="DN1301" s="129"/>
      <c r="DO1301" s="130"/>
      <c r="DP1301" s="131"/>
      <c r="DQ1301" s="129"/>
      <c r="DR1301" s="129"/>
      <c r="DS1301" s="130"/>
      <c r="DT1301" s="131"/>
      <c r="DU1301" s="129"/>
      <c r="DV1301" s="129"/>
      <c r="DW1301" s="130"/>
      <c r="DX1301" s="131"/>
      <c r="DY1301" s="129"/>
      <c r="DZ1301" s="129"/>
      <c r="EA1301" s="130"/>
      <c r="EB1301" s="131"/>
      <c r="EC1301" s="129"/>
      <c r="ED1301" s="129"/>
      <c r="EE1301" s="130"/>
      <c r="EF1301" s="131"/>
      <c r="EG1301" s="129"/>
      <c r="EH1301" s="129"/>
      <c r="EI1301" s="130"/>
      <c r="EJ1301" s="131"/>
      <c r="EK1301" s="129"/>
      <c r="EL1301" s="129"/>
      <c r="EM1301" s="130"/>
      <c r="EN1301" s="131"/>
      <c r="EO1301" s="129"/>
      <c r="EP1301" s="129"/>
      <c r="EQ1301" s="130"/>
      <c r="ER1301" s="131"/>
      <c r="ES1301" s="129"/>
      <c r="ET1301" s="129"/>
      <c r="EU1301" s="130"/>
      <c r="EV1301" s="131"/>
      <c r="EW1301" s="129"/>
      <c r="EX1301" s="129"/>
      <c r="EY1301" s="130"/>
      <c r="EZ1301" s="131"/>
      <c r="FA1301" s="129"/>
      <c r="FB1301" s="129"/>
      <c r="FC1301" s="130"/>
      <c r="FD1301" s="131"/>
      <c r="FE1301" s="129"/>
      <c r="FF1301" s="129"/>
      <c r="FG1301" s="130"/>
      <c r="FH1301" s="131"/>
      <c r="FI1301" s="129"/>
      <c r="FJ1301" s="129"/>
      <c r="FK1301" s="130"/>
      <c r="FL1301" s="131"/>
      <c r="FM1301" s="129"/>
      <c r="FN1301" s="129"/>
      <c r="FO1301" s="130"/>
      <c r="FP1301" s="131"/>
      <c r="FQ1301" s="129"/>
      <c r="FR1301" s="129"/>
      <c r="FS1301" s="130"/>
      <c r="FT1301" s="131"/>
      <c r="FU1301" s="129"/>
      <c r="FV1301" s="129"/>
      <c r="FW1301" s="130"/>
      <c r="FX1301" s="131"/>
      <c r="FY1301" s="129"/>
      <c r="FZ1301" s="129"/>
      <c r="GA1301" s="130"/>
      <c r="GB1301" s="131"/>
      <c r="GC1301" s="129"/>
      <c r="GD1301" s="129"/>
      <c r="GE1301" s="130"/>
      <c r="GF1301" s="131"/>
      <c r="GG1301" s="129"/>
      <c r="GH1301" s="129"/>
      <c r="GI1301" s="130"/>
      <c r="GJ1301" s="131"/>
      <c r="GK1301" s="129"/>
      <c r="GL1301" s="129"/>
      <c r="GM1301" s="130"/>
      <c r="GN1301" s="131"/>
      <c r="GO1301" s="129"/>
      <c r="GP1301" s="129"/>
      <c r="GQ1301" s="130"/>
    </row>
    <row r="1302" spans="1:199" ht="15.75" x14ac:dyDescent="0.25">
      <c r="A1302">
        <f t="shared" si="752"/>
        <v>1</v>
      </c>
      <c r="B1302">
        <f t="shared" si="753"/>
        <v>1900</v>
      </c>
      <c r="D1302" s="129"/>
      <c r="E1302" s="129"/>
      <c r="F1302" s="129"/>
      <c r="G1302" s="130"/>
      <c r="H1302" s="131"/>
      <c r="I1302" s="129"/>
      <c r="J1302" s="129"/>
      <c r="K1302" s="130"/>
      <c r="L1302" s="131"/>
      <c r="M1302" s="129"/>
      <c r="N1302" s="129"/>
      <c r="O1302" s="130"/>
      <c r="P1302" s="131"/>
      <c r="Q1302" s="129"/>
      <c r="R1302" s="129"/>
      <c r="S1302" s="130"/>
      <c r="T1302" s="131"/>
      <c r="U1302" s="129"/>
      <c r="V1302" s="129"/>
      <c r="W1302" s="130"/>
      <c r="X1302" s="131"/>
      <c r="Y1302" s="129"/>
      <c r="Z1302" s="129"/>
      <c r="AA1302" s="130"/>
      <c r="AB1302" s="131"/>
      <c r="AC1302" s="129"/>
      <c r="AD1302" s="129"/>
      <c r="AE1302" s="130"/>
      <c r="AF1302" s="131"/>
      <c r="AG1302" s="129"/>
      <c r="AH1302" s="129"/>
      <c r="AI1302" s="130"/>
      <c r="AJ1302" s="131"/>
      <c r="AK1302" s="129"/>
      <c r="AL1302" s="129"/>
      <c r="AM1302" s="130"/>
      <c r="AN1302" s="131"/>
      <c r="AO1302" s="129"/>
      <c r="AP1302" s="129"/>
      <c r="AQ1302" s="130"/>
      <c r="AR1302" s="131"/>
      <c r="AS1302" s="129"/>
      <c r="AT1302" s="129"/>
      <c r="AU1302" s="130"/>
      <c r="AV1302" s="131"/>
      <c r="AW1302" s="129"/>
      <c r="AX1302" s="129"/>
      <c r="AY1302" s="130"/>
      <c r="AZ1302" s="131"/>
      <c r="BA1302" s="129"/>
      <c r="BB1302" s="129"/>
      <c r="BC1302" s="130"/>
      <c r="BD1302" s="131"/>
      <c r="BE1302" s="129"/>
      <c r="BF1302" s="129"/>
      <c r="BG1302" s="130"/>
      <c r="BH1302" s="131"/>
      <c r="BI1302" s="129"/>
      <c r="BJ1302" s="129"/>
      <c r="BK1302" s="130"/>
      <c r="BL1302" s="131"/>
      <c r="BM1302" s="129"/>
      <c r="BN1302" s="129"/>
      <c r="BO1302" s="130"/>
      <c r="BP1302" s="131"/>
      <c r="BQ1302" s="129"/>
      <c r="BR1302" s="129"/>
      <c r="BS1302" s="130"/>
      <c r="BT1302" s="131"/>
      <c r="BU1302" s="129"/>
      <c r="BV1302" s="129"/>
      <c r="BW1302" s="130"/>
      <c r="BX1302" s="131"/>
      <c r="BY1302" s="129"/>
      <c r="BZ1302" s="129"/>
      <c r="CA1302" s="130"/>
      <c r="CB1302" s="131"/>
      <c r="CC1302" s="129"/>
      <c r="CD1302" s="129"/>
      <c r="CE1302" s="130"/>
      <c r="CF1302" s="131"/>
      <c r="CG1302" s="129"/>
      <c r="CH1302" s="129"/>
      <c r="CI1302" s="130"/>
      <c r="CJ1302" s="131"/>
      <c r="CK1302" s="129"/>
      <c r="CL1302" s="129"/>
      <c r="CM1302" s="130"/>
      <c r="CN1302" s="131"/>
      <c r="CO1302" s="129"/>
      <c r="CP1302" s="129"/>
      <c r="CQ1302" s="130"/>
      <c r="CR1302" s="131"/>
      <c r="CS1302" s="129"/>
      <c r="CT1302" s="129"/>
      <c r="CU1302" s="130"/>
      <c r="CV1302" s="131"/>
      <c r="CW1302" s="129"/>
      <c r="CX1302" s="129"/>
      <c r="CY1302" s="130"/>
      <c r="CZ1302" s="131"/>
      <c r="DA1302" s="129"/>
      <c r="DB1302" s="129"/>
      <c r="DC1302" s="130"/>
      <c r="DD1302" s="131"/>
      <c r="DE1302" s="129"/>
      <c r="DF1302" s="129"/>
      <c r="DG1302" s="130"/>
      <c r="DH1302" s="131"/>
      <c r="DI1302" s="129"/>
      <c r="DJ1302" s="129"/>
      <c r="DK1302" s="130"/>
      <c r="DL1302" s="131"/>
      <c r="DM1302" s="129"/>
      <c r="DN1302" s="129"/>
      <c r="DO1302" s="130"/>
      <c r="DP1302" s="131"/>
      <c r="DQ1302" s="129"/>
      <c r="DR1302" s="129"/>
      <c r="DS1302" s="130"/>
      <c r="DT1302" s="131"/>
      <c r="DU1302" s="129"/>
      <c r="DV1302" s="129"/>
      <c r="DW1302" s="130"/>
      <c r="DX1302" s="131"/>
      <c r="DY1302" s="129"/>
      <c r="DZ1302" s="129"/>
      <c r="EA1302" s="130"/>
      <c r="EB1302" s="131"/>
      <c r="EC1302" s="129"/>
      <c r="ED1302" s="129"/>
      <c r="EE1302" s="130"/>
      <c r="EF1302" s="131"/>
      <c r="EG1302" s="129"/>
      <c r="EH1302" s="129"/>
      <c r="EI1302" s="130"/>
      <c r="EJ1302" s="131"/>
      <c r="EK1302" s="129"/>
      <c r="EL1302" s="129"/>
      <c r="EM1302" s="130"/>
      <c r="EN1302" s="131"/>
      <c r="EO1302" s="129"/>
      <c r="EP1302" s="129"/>
      <c r="EQ1302" s="130"/>
      <c r="ER1302" s="131"/>
      <c r="ES1302" s="129"/>
      <c r="ET1302" s="129"/>
      <c r="EU1302" s="130"/>
      <c r="EV1302" s="131"/>
      <c r="EW1302" s="129"/>
      <c r="EX1302" s="129"/>
      <c r="EY1302" s="130"/>
      <c r="EZ1302" s="131"/>
      <c r="FA1302" s="129"/>
      <c r="FB1302" s="129"/>
      <c r="FC1302" s="130"/>
      <c r="FD1302" s="131"/>
      <c r="FE1302" s="129"/>
      <c r="FF1302" s="129"/>
      <c r="FG1302" s="130"/>
      <c r="FH1302" s="131"/>
      <c r="FI1302" s="129"/>
      <c r="FJ1302" s="129"/>
      <c r="FK1302" s="130"/>
      <c r="FL1302" s="131"/>
      <c r="FM1302" s="129"/>
      <c r="FN1302" s="129"/>
      <c r="FO1302" s="130"/>
      <c r="FP1302" s="131"/>
      <c r="FQ1302" s="129"/>
      <c r="FR1302" s="129"/>
      <c r="FS1302" s="130"/>
      <c r="FT1302" s="131"/>
      <c r="FU1302" s="129"/>
      <c r="FV1302" s="129"/>
      <c r="FW1302" s="130"/>
      <c r="FX1302" s="131"/>
      <c r="FY1302" s="129"/>
      <c r="FZ1302" s="129"/>
      <c r="GA1302" s="130"/>
      <c r="GB1302" s="131"/>
      <c r="GC1302" s="129"/>
      <c r="GD1302" s="129"/>
      <c r="GE1302" s="130"/>
      <c r="GF1302" s="131"/>
      <c r="GG1302" s="129"/>
      <c r="GH1302" s="129"/>
      <c r="GI1302" s="130"/>
      <c r="GJ1302" s="131"/>
      <c r="GK1302" s="129"/>
      <c r="GL1302" s="129"/>
      <c r="GM1302" s="130"/>
      <c r="GN1302" s="131"/>
      <c r="GO1302" s="129"/>
      <c r="GP1302" s="129"/>
      <c r="GQ1302" s="130"/>
    </row>
    <row r="1303" spans="1:199" ht="15.75" x14ac:dyDescent="0.25">
      <c r="A1303">
        <f t="shared" si="752"/>
        <v>1</v>
      </c>
      <c r="B1303">
        <f t="shared" si="753"/>
        <v>1900</v>
      </c>
      <c r="D1303" s="129"/>
      <c r="E1303" s="129"/>
      <c r="F1303" s="129"/>
      <c r="G1303" s="130"/>
      <c r="H1303" s="131"/>
      <c r="I1303" s="129"/>
      <c r="J1303" s="129"/>
      <c r="K1303" s="130"/>
      <c r="L1303" s="131"/>
      <c r="M1303" s="129"/>
      <c r="N1303" s="129"/>
      <c r="O1303" s="130"/>
      <c r="P1303" s="131"/>
      <c r="Q1303" s="129"/>
      <c r="R1303" s="129"/>
      <c r="S1303" s="130"/>
      <c r="T1303" s="131"/>
      <c r="U1303" s="129"/>
      <c r="V1303" s="129"/>
      <c r="W1303" s="130"/>
      <c r="X1303" s="131"/>
      <c r="Y1303" s="129"/>
      <c r="Z1303" s="129"/>
      <c r="AA1303" s="130"/>
      <c r="AB1303" s="131"/>
      <c r="AC1303" s="129"/>
      <c r="AD1303" s="129"/>
      <c r="AE1303" s="130"/>
      <c r="AF1303" s="131"/>
      <c r="AG1303" s="129"/>
      <c r="AH1303" s="129"/>
      <c r="AI1303" s="130"/>
      <c r="AJ1303" s="131"/>
      <c r="AK1303" s="129"/>
      <c r="AL1303" s="129"/>
      <c r="AM1303" s="130"/>
      <c r="AN1303" s="131"/>
      <c r="AO1303" s="129"/>
      <c r="AP1303" s="129"/>
      <c r="AQ1303" s="130"/>
      <c r="AR1303" s="131"/>
      <c r="AS1303" s="129"/>
      <c r="AT1303" s="129"/>
      <c r="AU1303" s="130"/>
      <c r="AV1303" s="131"/>
      <c r="AW1303" s="129"/>
      <c r="AX1303" s="129"/>
      <c r="AY1303" s="130"/>
      <c r="AZ1303" s="131"/>
      <c r="BA1303" s="129"/>
      <c r="BB1303" s="129"/>
      <c r="BC1303" s="130"/>
      <c r="BD1303" s="131"/>
      <c r="BE1303" s="129"/>
      <c r="BF1303" s="129"/>
      <c r="BG1303" s="130"/>
      <c r="BH1303" s="131"/>
      <c r="BI1303" s="129"/>
      <c r="BJ1303" s="129"/>
      <c r="BK1303" s="130"/>
      <c r="BL1303" s="131"/>
      <c r="BM1303" s="129"/>
      <c r="BN1303" s="129"/>
      <c r="BO1303" s="130"/>
      <c r="BP1303" s="131"/>
      <c r="BQ1303" s="129"/>
      <c r="BR1303" s="129"/>
      <c r="BS1303" s="130"/>
      <c r="BT1303" s="131"/>
      <c r="BU1303" s="129"/>
      <c r="BV1303" s="129"/>
      <c r="BW1303" s="130"/>
      <c r="BX1303" s="131"/>
      <c r="BY1303" s="129"/>
      <c r="BZ1303" s="129"/>
      <c r="CA1303" s="130"/>
      <c r="CB1303" s="131"/>
      <c r="CC1303" s="129"/>
      <c r="CD1303" s="129"/>
      <c r="CE1303" s="130"/>
      <c r="CF1303" s="131"/>
      <c r="CG1303" s="129"/>
      <c r="CH1303" s="129"/>
      <c r="CI1303" s="130"/>
      <c r="CJ1303" s="131"/>
      <c r="CK1303" s="129"/>
      <c r="CL1303" s="129"/>
      <c r="CM1303" s="130"/>
      <c r="CN1303" s="131"/>
      <c r="CO1303" s="129"/>
      <c r="CP1303" s="129"/>
      <c r="CQ1303" s="130"/>
      <c r="CR1303" s="131"/>
      <c r="CS1303" s="129"/>
      <c r="CT1303" s="129"/>
      <c r="CU1303" s="130"/>
      <c r="CV1303" s="131"/>
      <c r="CW1303" s="129"/>
      <c r="CX1303" s="129"/>
      <c r="CY1303" s="130"/>
      <c r="CZ1303" s="131"/>
      <c r="DA1303" s="129"/>
      <c r="DB1303" s="129"/>
      <c r="DC1303" s="130"/>
      <c r="DD1303" s="131"/>
      <c r="DE1303" s="129"/>
      <c r="DF1303" s="129"/>
      <c r="DG1303" s="130"/>
      <c r="DH1303" s="131"/>
      <c r="DI1303" s="129"/>
      <c r="DJ1303" s="129"/>
      <c r="DK1303" s="130"/>
      <c r="DL1303" s="131"/>
      <c r="DM1303" s="129"/>
      <c r="DN1303" s="129"/>
      <c r="DO1303" s="130"/>
      <c r="DP1303" s="131"/>
      <c r="DQ1303" s="129"/>
      <c r="DR1303" s="129"/>
      <c r="DS1303" s="130"/>
      <c r="DT1303" s="131"/>
      <c r="DU1303" s="129"/>
      <c r="DV1303" s="129"/>
      <c r="DW1303" s="130"/>
      <c r="DX1303" s="131"/>
      <c r="DY1303" s="129"/>
      <c r="DZ1303" s="129"/>
      <c r="EA1303" s="130"/>
      <c r="EB1303" s="131"/>
      <c r="EC1303" s="129"/>
      <c r="ED1303" s="129"/>
      <c r="EE1303" s="130"/>
      <c r="EF1303" s="131"/>
      <c r="EG1303" s="129"/>
      <c r="EH1303" s="129"/>
      <c r="EI1303" s="130"/>
      <c r="EJ1303" s="131"/>
      <c r="EK1303" s="129"/>
      <c r="EL1303" s="129"/>
      <c r="EM1303" s="130"/>
      <c r="EN1303" s="131"/>
      <c r="EO1303" s="129"/>
      <c r="EP1303" s="129"/>
      <c r="EQ1303" s="130"/>
      <c r="ER1303" s="131"/>
      <c r="ES1303" s="129"/>
      <c r="ET1303" s="129"/>
      <c r="EU1303" s="130"/>
      <c r="EV1303" s="131"/>
      <c r="EW1303" s="129"/>
      <c r="EX1303" s="129"/>
      <c r="EY1303" s="130"/>
      <c r="EZ1303" s="131"/>
      <c r="FA1303" s="129"/>
      <c r="FB1303" s="129"/>
      <c r="FC1303" s="130"/>
      <c r="FD1303" s="131"/>
      <c r="FE1303" s="129"/>
      <c r="FF1303" s="129"/>
      <c r="FG1303" s="130"/>
      <c r="FH1303" s="131"/>
      <c r="FI1303" s="129"/>
      <c r="FJ1303" s="129"/>
      <c r="FK1303" s="130"/>
      <c r="FL1303" s="131"/>
      <c r="FM1303" s="129"/>
      <c r="FN1303" s="129"/>
      <c r="FO1303" s="130"/>
      <c r="FP1303" s="131"/>
      <c r="FQ1303" s="129"/>
      <c r="FR1303" s="129"/>
      <c r="FS1303" s="130"/>
      <c r="FT1303" s="131"/>
      <c r="FU1303" s="129"/>
      <c r="FV1303" s="129"/>
      <c r="FW1303" s="130"/>
      <c r="FX1303" s="131"/>
      <c r="FY1303" s="129"/>
      <c r="FZ1303" s="129"/>
      <c r="GA1303" s="130"/>
      <c r="GB1303" s="131"/>
      <c r="GC1303" s="129"/>
      <c r="GD1303" s="129"/>
      <c r="GE1303" s="130"/>
      <c r="GF1303" s="131"/>
      <c r="GG1303" s="129"/>
      <c r="GH1303" s="129"/>
      <c r="GI1303" s="130"/>
      <c r="GJ1303" s="131"/>
      <c r="GK1303" s="129"/>
      <c r="GL1303" s="129"/>
      <c r="GM1303" s="130"/>
      <c r="GN1303" s="131"/>
      <c r="GO1303" s="129"/>
      <c r="GP1303" s="129"/>
      <c r="GQ1303" s="130"/>
    </row>
    <row r="1304" spans="1:199" ht="15.75" x14ac:dyDescent="0.25">
      <c r="A1304">
        <f t="shared" si="752"/>
        <v>1</v>
      </c>
      <c r="B1304">
        <f t="shared" si="753"/>
        <v>1900</v>
      </c>
      <c r="D1304" s="129"/>
      <c r="E1304" s="129"/>
      <c r="F1304" s="129"/>
      <c r="G1304" s="130"/>
      <c r="H1304" s="131"/>
      <c r="I1304" s="129"/>
      <c r="J1304" s="129"/>
      <c r="K1304" s="130"/>
      <c r="L1304" s="131"/>
      <c r="M1304" s="129"/>
      <c r="N1304" s="129"/>
      <c r="O1304" s="130"/>
      <c r="P1304" s="131"/>
      <c r="Q1304" s="129"/>
      <c r="R1304" s="129"/>
      <c r="S1304" s="130"/>
      <c r="T1304" s="131"/>
      <c r="U1304" s="129"/>
      <c r="V1304" s="129"/>
      <c r="W1304" s="130"/>
      <c r="X1304" s="131"/>
      <c r="Y1304" s="129"/>
      <c r="Z1304" s="129"/>
      <c r="AA1304" s="130"/>
      <c r="AB1304" s="131"/>
      <c r="AC1304" s="129"/>
      <c r="AD1304" s="129"/>
      <c r="AE1304" s="130"/>
      <c r="AF1304" s="131"/>
      <c r="AG1304" s="129"/>
      <c r="AH1304" s="129"/>
      <c r="AI1304" s="130"/>
      <c r="AJ1304" s="131"/>
      <c r="AK1304" s="129"/>
      <c r="AL1304" s="129"/>
      <c r="AM1304" s="130"/>
      <c r="AN1304" s="131"/>
      <c r="AO1304" s="129"/>
      <c r="AP1304" s="129"/>
      <c r="AQ1304" s="130"/>
      <c r="AR1304" s="131"/>
      <c r="AS1304" s="129"/>
      <c r="AT1304" s="129"/>
      <c r="AU1304" s="130"/>
      <c r="AV1304" s="131"/>
      <c r="AW1304" s="129"/>
      <c r="AX1304" s="129"/>
      <c r="AY1304" s="130"/>
      <c r="AZ1304" s="131"/>
      <c r="BA1304" s="129"/>
      <c r="BB1304" s="129"/>
      <c r="BC1304" s="130"/>
      <c r="BD1304" s="131"/>
      <c r="BE1304" s="129"/>
      <c r="BF1304" s="129"/>
      <c r="BG1304" s="130"/>
      <c r="BH1304" s="131"/>
      <c r="BI1304" s="129"/>
      <c r="BJ1304" s="129"/>
      <c r="BK1304" s="130"/>
      <c r="BL1304" s="131"/>
      <c r="BM1304" s="129"/>
      <c r="BN1304" s="129"/>
      <c r="BO1304" s="130"/>
      <c r="BP1304" s="131"/>
      <c r="BQ1304" s="129"/>
      <c r="BR1304" s="129"/>
      <c r="BS1304" s="130"/>
      <c r="BT1304" s="131"/>
      <c r="BU1304" s="129"/>
      <c r="BV1304" s="129"/>
      <c r="BW1304" s="130"/>
      <c r="BX1304" s="131"/>
      <c r="BY1304" s="129"/>
      <c r="BZ1304" s="129"/>
      <c r="CA1304" s="130"/>
      <c r="CB1304" s="131"/>
      <c r="CC1304" s="129"/>
      <c r="CD1304" s="129"/>
      <c r="CE1304" s="130"/>
      <c r="CF1304" s="131"/>
      <c r="CG1304" s="129"/>
      <c r="CH1304" s="129"/>
      <c r="CI1304" s="130"/>
      <c r="CJ1304" s="131"/>
      <c r="CK1304" s="129"/>
      <c r="CL1304" s="129"/>
      <c r="CM1304" s="130"/>
      <c r="CN1304" s="131"/>
      <c r="CO1304" s="129"/>
      <c r="CP1304" s="129"/>
      <c r="CQ1304" s="130"/>
      <c r="CR1304" s="131"/>
      <c r="CS1304" s="129"/>
      <c r="CT1304" s="129"/>
      <c r="CU1304" s="130"/>
      <c r="CV1304" s="131"/>
      <c r="CW1304" s="129"/>
      <c r="CX1304" s="129"/>
      <c r="CY1304" s="130"/>
      <c r="CZ1304" s="131"/>
      <c r="DA1304" s="129"/>
      <c r="DB1304" s="129"/>
      <c r="DC1304" s="130"/>
      <c r="DD1304" s="131"/>
      <c r="DE1304" s="129"/>
      <c r="DF1304" s="129"/>
      <c r="DG1304" s="130"/>
      <c r="DH1304" s="131"/>
      <c r="DI1304" s="129"/>
      <c r="DJ1304" s="129"/>
      <c r="DK1304" s="130"/>
      <c r="DL1304" s="131"/>
      <c r="DM1304" s="129"/>
      <c r="DN1304" s="129"/>
      <c r="DO1304" s="130"/>
      <c r="DP1304" s="131"/>
      <c r="DQ1304" s="129"/>
      <c r="DR1304" s="129"/>
      <c r="DS1304" s="130"/>
      <c r="DT1304" s="131"/>
      <c r="DU1304" s="129"/>
      <c r="DV1304" s="129"/>
      <c r="DW1304" s="130"/>
      <c r="DX1304" s="131"/>
      <c r="DY1304" s="129"/>
      <c r="DZ1304" s="129"/>
      <c r="EA1304" s="130"/>
      <c r="EB1304" s="131"/>
      <c r="EC1304" s="129"/>
      <c r="ED1304" s="129"/>
      <c r="EE1304" s="130"/>
      <c r="EF1304" s="131"/>
      <c r="EG1304" s="129"/>
      <c r="EH1304" s="129"/>
      <c r="EI1304" s="130"/>
      <c r="EJ1304" s="131"/>
      <c r="EK1304" s="129"/>
      <c r="EL1304" s="129"/>
      <c r="EM1304" s="130"/>
      <c r="EN1304" s="131"/>
      <c r="EO1304" s="129"/>
      <c r="EP1304" s="129"/>
      <c r="EQ1304" s="130"/>
      <c r="ER1304" s="131"/>
      <c r="ES1304" s="129"/>
      <c r="ET1304" s="129"/>
      <c r="EU1304" s="130"/>
      <c r="EV1304" s="131"/>
      <c r="EW1304" s="129"/>
      <c r="EX1304" s="129"/>
      <c r="EY1304" s="130"/>
      <c r="EZ1304" s="131"/>
      <c r="FA1304" s="129"/>
      <c r="FB1304" s="129"/>
      <c r="FC1304" s="130"/>
      <c r="FD1304" s="131"/>
      <c r="FE1304" s="129"/>
      <c r="FF1304" s="129"/>
      <c r="FG1304" s="130"/>
      <c r="FH1304" s="131"/>
      <c r="FI1304" s="129"/>
      <c r="FJ1304" s="129"/>
      <c r="FK1304" s="130"/>
      <c r="FL1304" s="131"/>
      <c r="FM1304" s="129"/>
      <c r="FN1304" s="129"/>
      <c r="FO1304" s="130"/>
      <c r="FP1304" s="131"/>
      <c r="FQ1304" s="129"/>
      <c r="FR1304" s="129"/>
      <c r="FS1304" s="130"/>
      <c r="FT1304" s="131"/>
      <c r="FU1304" s="129"/>
      <c r="FV1304" s="129"/>
      <c r="FW1304" s="130"/>
      <c r="FX1304" s="131"/>
      <c r="FY1304" s="129"/>
      <c r="FZ1304" s="129"/>
      <c r="GA1304" s="130"/>
      <c r="GB1304" s="131"/>
      <c r="GC1304" s="129"/>
      <c r="GD1304" s="129"/>
      <c r="GE1304" s="130"/>
      <c r="GF1304" s="131"/>
      <c r="GG1304" s="129"/>
      <c r="GH1304" s="129"/>
      <c r="GI1304" s="130"/>
      <c r="GJ1304" s="131"/>
      <c r="GK1304" s="129"/>
      <c r="GL1304" s="129"/>
      <c r="GM1304" s="130"/>
      <c r="GN1304" s="131"/>
      <c r="GO1304" s="129"/>
      <c r="GP1304" s="129"/>
      <c r="GQ1304" s="130"/>
    </row>
    <row r="1305" spans="1:199" ht="15.75" x14ac:dyDescent="0.25">
      <c r="A1305">
        <f t="shared" si="752"/>
        <v>1</v>
      </c>
      <c r="B1305">
        <f t="shared" si="753"/>
        <v>1900</v>
      </c>
      <c r="D1305" s="129"/>
      <c r="E1305" s="129"/>
      <c r="F1305" s="129"/>
      <c r="G1305" s="130"/>
      <c r="H1305" s="131"/>
      <c r="I1305" s="129"/>
      <c r="J1305" s="129"/>
      <c r="K1305" s="130"/>
      <c r="L1305" s="131"/>
      <c r="M1305" s="129"/>
      <c r="N1305" s="129"/>
      <c r="O1305" s="130"/>
      <c r="P1305" s="131"/>
      <c r="Q1305" s="129"/>
      <c r="R1305" s="129"/>
      <c r="S1305" s="130"/>
      <c r="T1305" s="131"/>
      <c r="U1305" s="129"/>
      <c r="V1305" s="129"/>
      <c r="W1305" s="130"/>
      <c r="X1305" s="131"/>
      <c r="Y1305" s="129"/>
      <c r="Z1305" s="129"/>
      <c r="AA1305" s="130"/>
      <c r="AB1305" s="131"/>
      <c r="AC1305" s="129"/>
      <c r="AD1305" s="129"/>
      <c r="AE1305" s="130"/>
      <c r="AF1305" s="131"/>
      <c r="AG1305" s="129"/>
      <c r="AH1305" s="129"/>
      <c r="AI1305" s="130"/>
      <c r="AJ1305" s="131"/>
      <c r="AK1305" s="129"/>
      <c r="AL1305" s="129"/>
      <c r="AM1305" s="130"/>
      <c r="AN1305" s="131"/>
      <c r="AO1305" s="129"/>
      <c r="AP1305" s="129"/>
      <c r="AQ1305" s="130"/>
      <c r="AR1305" s="131"/>
      <c r="AS1305" s="129"/>
      <c r="AT1305" s="129"/>
      <c r="AU1305" s="130"/>
      <c r="AV1305" s="131"/>
      <c r="AW1305" s="129"/>
      <c r="AX1305" s="129"/>
      <c r="AY1305" s="130"/>
      <c r="AZ1305" s="131"/>
      <c r="BA1305" s="129"/>
      <c r="BB1305" s="129"/>
      <c r="BC1305" s="130"/>
      <c r="BD1305" s="131"/>
      <c r="BE1305" s="129"/>
      <c r="BF1305" s="129"/>
      <c r="BG1305" s="130"/>
      <c r="BH1305" s="131"/>
      <c r="BI1305" s="129"/>
      <c r="BJ1305" s="129"/>
      <c r="BK1305" s="130"/>
      <c r="BL1305" s="131"/>
      <c r="BM1305" s="129"/>
      <c r="BN1305" s="129"/>
      <c r="BO1305" s="130"/>
      <c r="BP1305" s="131"/>
      <c r="BQ1305" s="129"/>
      <c r="BR1305" s="129"/>
      <c r="BS1305" s="130"/>
      <c r="BT1305" s="131"/>
      <c r="BU1305" s="129"/>
      <c r="BV1305" s="129"/>
      <c r="BW1305" s="130"/>
      <c r="BX1305" s="131"/>
      <c r="BY1305" s="129"/>
      <c r="BZ1305" s="129"/>
      <c r="CA1305" s="130"/>
      <c r="CB1305" s="131"/>
      <c r="CC1305" s="129"/>
      <c r="CD1305" s="129"/>
      <c r="CE1305" s="130"/>
      <c r="CF1305" s="131"/>
      <c r="CG1305" s="129"/>
      <c r="CH1305" s="129"/>
      <c r="CI1305" s="130"/>
      <c r="CJ1305" s="131"/>
      <c r="CK1305" s="129"/>
      <c r="CL1305" s="129"/>
      <c r="CM1305" s="130"/>
      <c r="CN1305" s="131"/>
      <c r="CO1305" s="129"/>
      <c r="CP1305" s="129"/>
      <c r="CQ1305" s="130"/>
      <c r="CR1305" s="131"/>
      <c r="CS1305" s="129"/>
      <c r="CT1305" s="129"/>
      <c r="CU1305" s="130"/>
      <c r="CV1305" s="131"/>
      <c r="CW1305" s="129"/>
      <c r="CX1305" s="129"/>
      <c r="CY1305" s="130"/>
      <c r="CZ1305" s="131"/>
      <c r="DA1305" s="129"/>
      <c r="DB1305" s="129"/>
      <c r="DC1305" s="130"/>
      <c r="DD1305" s="131"/>
      <c r="DE1305" s="129"/>
      <c r="DF1305" s="129"/>
      <c r="DG1305" s="130"/>
      <c r="DH1305" s="131"/>
      <c r="DI1305" s="129"/>
      <c r="DJ1305" s="129"/>
      <c r="DK1305" s="130"/>
      <c r="DL1305" s="131"/>
      <c r="DM1305" s="129"/>
      <c r="DN1305" s="129"/>
      <c r="DO1305" s="130"/>
      <c r="DP1305" s="131"/>
      <c r="DQ1305" s="129"/>
      <c r="DR1305" s="129"/>
      <c r="DS1305" s="130"/>
      <c r="DT1305" s="131"/>
      <c r="DU1305" s="129"/>
      <c r="DV1305" s="129"/>
      <c r="DW1305" s="130"/>
      <c r="DX1305" s="131"/>
      <c r="DY1305" s="129"/>
      <c r="DZ1305" s="129"/>
      <c r="EA1305" s="130"/>
      <c r="EB1305" s="131"/>
      <c r="EC1305" s="129"/>
      <c r="ED1305" s="129"/>
      <c r="EE1305" s="130"/>
      <c r="EF1305" s="131"/>
      <c r="EG1305" s="129"/>
      <c r="EH1305" s="129"/>
      <c r="EI1305" s="130"/>
      <c r="EJ1305" s="131"/>
      <c r="EK1305" s="129"/>
      <c r="EL1305" s="129"/>
      <c r="EM1305" s="130"/>
      <c r="EN1305" s="131"/>
      <c r="EO1305" s="129"/>
      <c r="EP1305" s="129"/>
      <c r="EQ1305" s="130"/>
      <c r="ER1305" s="131"/>
      <c r="ES1305" s="129"/>
      <c r="ET1305" s="129"/>
      <c r="EU1305" s="130"/>
      <c r="EV1305" s="131"/>
      <c r="EW1305" s="129"/>
      <c r="EX1305" s="129"/>
      <c r="EY1305" s="130"/>
      <c r="EZ1305" s="131"/>
      <c r="FA1305" s="129"/>
      <c r="FB1305" s="129"/>
      <c r="FC1305" s="130"/>
      <c r="FD1305" s="131"/>
      <c r="FE1305" s="129"/>
      <c r="FF1305" s="129"/>
      <c r="FG1305" s="130"/>
      <c r="FH1305" s="131"/>
      <c r="FI1305" s="129"/>
      <c r="FJ1305" s="129"/>
      <c r="FK1305" s="130"/>
      <c r="FL1305" s="131"/>
      <c r="FM1305" s="129"/>
      <c r="FN1305" s="129"/>
      <c r="FO1305" s="130"/>
      <c r="FP1305" s="131"/>
      <c r="FQ1305" s="129"/>
      <c r="FR1305" s="129"/>
      <c r="FS1305" s="130"/>
      <c r="FT1305" s="131"/>
      <c r="FU1305" s="129"/>
      <c r="FV1305" s="129"/>
      <c r="FW1305" s="130"/>
      <c r="FX1305" s="131"/>
      <c r="FY1305" s="129"/>
      <c r="FZ1305" s="129"/>
      <c r="GA1305" s="130"/>
      <c r="GB1305" s="131"/>
      <c r="GC1305" s="129"/>
      <c r="GD1305" s="129"/>
      <c r="GE1305" s="130"/>
      <c r="GF1305" s="131"/>
      <c r="GG1305" s="129"/>
      <c r="GH1305" s="129"/>
      <c r="GI1305" s="130"/>
      <c r="GJ1305" s="131"/>
      <c r="GK1305" s="129"/>
      <c r="GL1305" s="129"/>
      <c r="GM1305" s="130"/>
      <c r="GN1305" s="131"/>
      <c r="GO1305" s="129"/>
      <c r="GP1305" s="129"/>
      <c r="GQ1305" s="130"/>
    </row>
    <row r="1306" spans="1:199" ht="15.75" x14ac:dyDescent="0.25">
      <c r="A1306">
        <f t="shared" si="752"/>
        <v>1</v>
      </c>
      <c r="B1306">
        <f t="shared" si="753"/>
        <v>1900</v>
      </c>
      <c r="D1306" s="129"/>
      <c r="E1306" s="129"/>
      <c r="F1306" s="129"/>
      <c r="G1306" s="130"/>
      <c r="H1306" s="131"/>
      <c r="I1306" s="129"/>
      <c r="J1306" s="129"/>
      <c r="K1306" s="130"/>
      <c r="L1306" s="131"/>
      <c r="M1306" s="129"/>
      <c r="N1306" s="129"/>
      <c r="O1306" s="130"/>
      <c r="P1306" s="131"/>
      <c r="Q1306" s="129"/>
      <c r="R1306" s="129"/>
      <c r="S1306" s="130"/>
      <c r="T1306" s="131"/>
      <c r="U1306" s="129"/>
      <c r="V1306" s="129"/>
      <c r="W1306" s="130"/>
      <c r="X1306" s="131"/>
      <c r="Y1306" s="129"/>
      <c r="Z1306" s="129"/>
      <c r="AA1306" s="130"/>
      <c r="AB1306" s="131"/>
      <c r="AC1306" s="129"/>
      <c r="AD1306" s="129"/>
      <c r="AE1306" s="130"/>
      <c r="AF1306" s="131"/>
      <c r="AG1306" s="129"/>
      <c r="AH1306" s="129"/>
      <c r="AI1306" s="130"/>
      <c r="AJ1306" s="131"/>
      <c r="AK1306" s="129"/>
      <c r="AL1306" s="129"/>
      <c r="AM1306" s="130"/>
      <c r="AN1306" s="131"/>
      <c r="AO1306" s="129"/>
      <c r="AP1306" s="129"/>
      <c r="AQ1306" s="130"/>
      <c r="AR1306" s="131"/>
      <c r="AS1306" s="129"/>
      <c r="AT1306" s="129"/>
      <c r="AU1306" s="130"/>
      <c r="AV1306" s="131"/>
      <c r="AW1306" s="129"/>
      <c r="AX1306" s="129"/>
      <c r="AY1306" s="130"/>
      <c r="AZ1306" s="131"/>
      <c r="BA1306" s="129"/>
      <c r="BB1306" s="129"/>
      <c r="BC1306" s="130"/>
      <c r="BD1306" s="131"/>
      <c r="BE1306" s="129"/>
      <c r="BF1306" s="129"/>
      <c r="BG1306" s="130"/>
      <c r="BH1306" s="131"/>
      <c r="BI1306" s="129"/>
      <c r="BJ1306" s="129"/>
      <c r="BK1306" s="130"/>
      <c r="BL1306" s="131"/>
      <c r="BM1306" s="129"/>
      <c r="BN1306" s="129"/>
      <c r="BO1306" s="130"/>
      <c r="BP1306" s="131"/>
      <c r="BQ1306" s="129"/>
      <c r="BR1306" s="129"/>
      <c r="BS1306" s="130"/>
      <c r="BT1306" s="131"/>
      <c r="BU1306" s="129"/>
      <c r="BV1306" s="129"/>
      <c r="BW1306" s="130"/>
      <c r="BX1306" s="131"/>
      <c r="BY1306" s="129"/>
      <c r="BZ1306" s="129"/>
      <c r="CA1306" s="130"/>
      <c r="CB1306" s="131"/>
      <c r="CC1306" s="129"/>
      <c r="CD1306" s="129"/>
      <c r="CE1306" s="130"/>
      <c r="CF1306" s="131"/>
      <c r="CG1306" s="129"/>
      <c r="CH1306" s="129"/>
      <c r="CI1306" s="130"/>
      <c r="CJ1306" s="131"/>
      <c r="CK1306" s="129"/>
      <c r="CL1306" s="129"/>
      <c r="CM1306" s="130"/>
      <c r="CN1306" s="131"/>
      <c r="CO1306" s="129"/>
      <c r="CP1306" s="129"/>
      <c r="CQ1306" s="130"/>
      <c r="CR1306" s="131"/>
      <c r="CS1306" s="129"/>
      <c r="CT1306" s="129"/>
      <c r="CU1306" s="130"/>
      <c r="CV1306" s="131"/>
      <c r="CW1306" s="129"/>
      <c r="CX1306" s="129"/>
      <c r="CY1306" s="130"/>
      <c r="CZ1306" s="131"/>
      <c r="DA1306" s="129"/>
      <c r="DB1306" s="129"/>
      <c r="DC1306" s="130"/>
      <c r="DD1306" s="131"/>
      <c r="DE1306" s="129"/>
      <c r="DF1306" s="129"/>
      <c r="DG1306" s="130"/>
      <c r="DH1306" s="131"/>
      <c r="DI1306" s="129"/>
      <c r="DJ1306" s="129"/>
      <c r="DK1306" s="130"/>
      <c r="DL1306" s="131"/>
      <c r="DM1306" s="129"/>
      <c r="DN1306" s="129"/>
      <c r="DO1306" s="130"/>
      <c r="DP1306" s="131"/>
      <c r="DQ1306" s="129"/>
      <c r="DR1306" s="129"/>
      <c r="DS1306" s="130"/>
      <c r="DT1306" s="131"/>
      <c r="DU1306" s="129"/>
      <c r="DV1306" s="129"/>
      <c r="DW1306" s="130"/>
      <c r="DX1306" s="131"/>
      <c r="DY1306" s="129"/>
      <c r="DZ1306" s="129"/>
      <c r="EA1306" s="130"/>
      <c r="EB1306" s="131"/>
      <c r="EC1306" s="129"/>
      <c r="ED1306" s="129"/>
      <c r="EE1306" s="130"/>
      <c r="EF1306" s="131"/>
      <c r="EG1306" s="129"/>
      <c r="EH1306" s="129"/>
      <c r="EI1306" s="130"/>
      <c r="EJ1306" s="131"/>
      <c r="EK1306" s="129"/>
      <c r="EL1306" s="129"/>
      <c r="EM1306" s="130"/>
      <c r="EN1306" s="131"/>
      <c r="EO1306" s="129"/>
      <c r="EP1306" s="129"/>
      <c r="EQ1306" s="130"/>
      <c r="ER1306" s="131"/>
      <c r="ES1306" s="129"/>
      <c r="ET1306" s="129"/>
      <c r="EU1306" s="130"/>
      <c r="EV1306" s="131"/>
      <c r="EW1306" s="129"/>
      <c r="EX1306" s="129"/>
      <c r="EY1306" s="130"/>
      <c r="EZ1306" s="131"/>
      <c r="FA1306" s="129"/>
      <c r="FB1306" s="129"/>
      <c r="FC1306" s="130"/>
      <c r="FD1306" s="131"/>
      <c r="FE1306" s="129"/>
      <c r="FF1306" s="129"/>
      <c r="FG1306" s="130"/>
      <c r="FH1306" s="131"/>
      <c r="FI1306" s="129"/>
      <c r="FJ1306" s="129"/>
      <c r="FK1306" s="130"/>
      <c r="FL1306" s="131"/>
      <c r="FM1306" s="129"/>
      <c r="FN1306" s="129"/>
      <c r="FO1306" s="130"/>
      <c r="FP1306" s="131"/>
      <c r="FQ1306" s="129"/>
      <c r="FR1306" s="129"/>
      <c r="FS1306" s="130"/>
      <c r="FT1306" s="131"/>
      <c r="FU1306" s="129"/>
      <c r="FV1306" s="129"/>
      <c r="FW1306" s="130"/>
      <c r="FX1306" s="131"/>
      <c r="FY1306" s="129"/>
      <c r="FZ1306" s="129"/>
      <c r="GA1306" s="130"/>
      <c r="GB1306" s="131"/>
      <c r="GC1306" s="129"/>
      <c r="GD1306" s="129"/>
      <c r="GE1306" s="130"/>
      <c r="GF1306" s="131"/>
      <c r="GG1306" s="129"/>
      <c r="GH1306" s="129"/>
      <c r="GI1306" s="130"/>
      <c r="GJ1306" s="131"/>
      <c r="GK1306" s="129"/>
      <c r="GL1306" s="129"/>
      <c r="GM1306" s="130"/>
      <c r="GN1306" s="131"/>
      <c r="GO1306" s="129"/>
      <c r="GP1306" s="129"/>
      <c r="GQ1306" s="130"/>
    </row>
    <row r="1307" spans="1:199" ht="15.75" x14ac:dyDescent="0.25">
      <c r="A1307">
        <f t="shared" si="752"/>
        <v>1</v>
      </c>
      <c r="B1307">
        <f t="shared" si="753"/>
        <v>1900</v>
      </c>
      <c r="D1307" s="129"/>
      <c r="E1307" s="129"/>
      <c r="F1307" s="129"/>
      <c r="G1307" s="130"/>
      <c r="H1307" s="131"/>
      <c r="I1307" s="129"/>
      <c r="J1307" s="129"/>
      <c r="K1307" s="130"/>
      <c r="L1307" s="131"/>
      <c r="M1307" s="129"/>
      <c r="N1307" s="129"/>
      <c r="O1307" s="130"/>
      <c r="P1307" s="131"/>
      <c r="Q1307" s="129"/>
      <c r="R1307" s="129"/>
      <c r="S1307" s="130"/>
      <c r="T1307" s="131"/>
      <c r="U1307" s="129"/>
      <c r="V1307" s="129"/>
      <c r="W1307" s="130"/>
      <c r="X1307" s="131"/>
      <c r="Y1307" s="129"/>
      <c r="Z1307" s="129"/>
      <c r="AA1307" s="130"/>
      <c r="AB1307" s="131"/>
      <c r="AC1307" s="129"/>
      <c r="AD1307" s="129"/>
      <c r="AE1307" s="130"/>
      <c r="AF1307" s="131"/>
      <c r="AG1307" s="129"/>
      <c r="AH1307" s="129"/>
      <c r="AI1307" s="130"/>
      <c r="AJ1307" s="131"/>
      <c r="AK1307" s="129"/>
      <c r="AL1307" s="129"/>
      <c r="AM1307" s="130"/>
      <c r="AN1307" s="131"/>
      <c r="AO1307" s="129"/>
      <c r="AP1307" s="129"/>
      <c r="AQ1307" s="130"/>
      <c r="AR1307" s="131"/>
      <c r="AS1307" s="129"/>
      <c r="AT1307" s="129"/>
      <c r="AU1307" s="130"/>
      <c r="AV1307" s="131"/>
      <c r="AW1307" s="129"/>
      <c r="AX1307" s="129"/>
      <c r="AY1307" s="130"/>
      <c r="AZ1307" s="131"/>
      <c r="BA1307" s="129"/>
      <c r="BB1307" s="129"/>
      <c r="BC1307" s="130"/>
      <c r="BD1307" s="131"/>
      <c r="BE1307" s="129"/>
      <c r="BF1307" s="129"/>
      <c r="BG1307" s="130"/>
      <c r="BH1307" s="131"/>
      <c r="BI1307" s="129"/>
      <c r="BJ1307" s="129"/>
      <c r="BK1307" s="130"/>
      <c r="BL1307" s="131"/>
      <c r="BM1307" s="129"/>
      <c r="BN1307" s="129"/>
      <c r="BO1307" s="130"/>
      <c r="BP1307" s="131"/>
      <c r="BQ1307" s="129"/>
      <c r="BR1307" s="129"/>
      <c r="BS1307" s="130"/>
      <c r="BT1307" s="131"/>
      <c r="BU1307" s="129"/>
      <c r="BV1307" s="129"/>
      <c r="BW1307" s="130"/>
      <c r="BX1307" s="131"/>
      <c r="BY1307" s="129"/>
      <c r="BZ1307" s="129"/>
      <c r="CA1307" s="130"/>
      <c r="CB1307" s="131"/>
      <c r="CC1307" s="129"/>
      <c r="CD1307" s="129"/>
      <c r="CE1307" s="130"/>
      <c r="CF1307" s="131"/>
      <c r="CG1307" s="129"/>
      <c r="CH1307" s="129"/>
      <c r="CI1307" s="130"/>
      <c r="CJ1307" s="131"/>
      <c r="CK1307" s="129"/>
      <c r="CL1307" s="129"/>
      <c r="CM1307" s="130"/>
      <c r="CN1307" s="131"/>
      <c r="CO1307" s="129"/>
      <c r="CP1307" s="129"/>
      <c r="CQ1307" s="130"/>
      <c r="CR1307" s="131"/>
      <c r="CS1307" s="129"/>
      <c r="CT1307" s="129"/>
      <c r="CU1307" s="130"/>
      <c r="CV1307" s="131"/>
      <c r="CW1307" s="129"/>
      <c r="CX1307" s="129"/>
      <c r="CY1307" s="130"/>
      <c r="CZ1307" s="131"/>
      <c r="DA1307" s="129"/>
      <c r="DB1307" s="129"/>
      <c r="DC1307" s="130"/>
      <c r="DD1307" s="131"/>
      <c r="DE1307" s="129"/>
      <c r="DF1307" s="129"/>
      <c r="DG1307" s="130"/>
      <c r="DH1307" s="131"/>
      <c r="DI1307" s="129"/>
      <c r="DJ1307" s="129"/>
      <c r="DK1307" s="130"/>
      <c r="DL1307" s="131"/>
      <c r="DM1307" s="129"/>
      <c r="DN1307" s="129"/>
      <c r="DO1307" s="130"/>
      <c r="DP1307" s="131"/>
      <c r="DQ1307" s="129"/>
      <c r="DR1307" s="129"/>
      <c r="DS1307" s="130"/>
      <c r="DT1307" s="131"/>
      <c r="DU1307" s="129"/>
      <c r="DV1307" s="129"/>
      <c r="DW1307" s="130"/>
      <c r="DX1307" s="131"/>
      <c r="DY1307" s="129"/>
      <c r="DZ1307" s="129"/>
      <c r="EA1307" s="130"/>
      <c r="EB1307" s="131"/>
      <c r="EC1307" s="129"/>
      <c r="ED1307" s="129"/>
      <c r="EE1307" s="130"/>
      <c r="EF1307" s="131"/>
      <c r="EG1307" s="129"/>
      <c r="EH1307" s="129"/>
      <c r="EI1307" s="130"/>
      <c r="EJ1307" s="131"/>
      <c r="EK1307" s="129"/>
      <c r="EL1307" s="129"/>
      <c r="EM1307" s="130"/>
      <c r="EN1307" s="131"/>
      <c r="EO1307" s="129"/>
      <c r="EP1307" s="129"/>
      <c r="EQ1307" s="130"/>
      <c r="ER1307" s="131"/>
      <c r="ES1307" s="129"/>
      <c r="ET1307" s="129"/>
      <c r="EU1307" s="130"/>
      <c r="EV1307" s="131"/>
      <c r="EW1307" s="129"/>
      <c r="EX1307" s="129"/>
      <c r="EY1307" s="130"/>
      <c r="EZ1307" s="131"/>
      <c r="FA1307" s="129"/>
      <c r="FB1307" s="129"/>
      <c r="FC1307" s="130"/>
      <c r="FD1307" s="131"/>
      <c r="FE1307" s="129"/>
      <c r="FF1307" s="129"/>
      <c r="FG1307" s="130"/>
      <c r="FH1307" s="131"/>
      <c r="FI1307" s="129"/>
      <c r="FJ1307" s="129"/>
      <c r="FK1307" s="130"/>
      <c r="FL1307" s="131"/>
      <c r="FM1307" s="129"/>
      <c r="FN1307" s="129"/>
      <c r="FO1307" s="130"/>
      <c r="FP1307" s="131"/>
      <c r="FQ1307" s="129"/>
      <c r="FR1307" s="129"/>
      <c r="FS1307" s="130"/>
      <c r="FT1307" s="131"/>
      <c r="FU1307" s="129"/>
      <c r="FV1307" s="129"/>
      <c r="FW1307" s="130"/>
      <c r="FX1307" s="131"/>
      <c r="FY1307" s="129"/>
      <c r="FZ1307" s="129"/>
      <c r="GA1307" s="130"/>
      <c r="GB1307" s="131"/>
      <c r="GC1307" s="129"/>
      <c r="GD1307" s="129"/>
      <c r="GE1307" s="130"/>
      <c r="GF1307" s="131"/>
      <c r="GG1307" s="129"/>
      <c r="GH1307" s="129"/>
      <c r="GI1307" s="130"/>
      <c r="GJ1307" s="131"/>
      <c r="GK1307" s="129"/>
      <c r="GL1307" s="129"/>
      <c r="GM1307" s="130"/>
      <c r="GN1307" s="131"/>
      <c r="GO1307" s="129"/>
      <c r="GP1307" s="129"/>
      <c r="GQ1307" s="130"/>
    </row>
    <row r="1308" spans="1:199" ht="15.75" x14ac:dyDescent="0.25">
      <c r="A1308">
        <f t="shared" si="752"/>
        <v>1</v>
      </c>
      <c r="B1308">
        <f t="shared" si="753"/>
        <v>1900</v>
      </c>
      <c r="D1308" s="129"/>
      <c r="E1308" s="129"/>
      <c r="F1308" s="129"/>
      <c r="G1308" s="130"/>
      <c r="H1308" s="131"/>
      <c r="I1308" s="129"/>
      <c r="J1308" s="129"/>
      <c r="K1308" s="130"/>
      <c r="L1308" s="131"/>
      <c r="M1308" s="129"/>
      <c r="N1308" s="129"/>
      <c r="O1308" s="130"/>
      <c r="P1308" s="131"/>
      <c r="Q1308" s="129"/>
      <c r="R1308" s="129"/>
      <c r="S1308" s="130"/>
      <c r="T1308" s="131"/>
      <c r="U1308" s="129"/>
      <c r="V1308" s="129"/>
      <c r="W1308" s="130"/>
      <c r="X1308" s="131"/>
      <c r="Y1308" s="129"/>
      <c r="Z1308" s="129"/>
      <c r="AA1308" s="130"/>
      <c r="AB1308" s="131"/>
      <c r="AC1308" s="129"/>
      <c r="AD1308" s="129"/>
      <c r="AE1308" s="130"/>
      <c r="AF1308" s="131"/>
      <c r="AG1308" s="129"/>
      <c r="AH1308" s="129"/>
      <c r="AI1308" s="130"/>
      <c r="AJ1308" s="131"/>
      <c r="AK1308" s="129"/>
      <c r="AL1308" s="129"/>
      <c r="AM1308" s="130"/>
      <c r="AN1308" s="131"/>
      <c r="AO1308" s="129"/>
      <c r="AP1308" s="129"/>
      <c r="AQ1308" s="130"/>
      <c r="AR1308" s="131"/>
      <c r="AS1308" s="129"/>
      <c r="AT1308" s="129"/>
      <c r="AU1308" s="130"/>
      <c r="AV1308" s="131"/>
      <c r="AW1308" s="129"/>
      <c r="AX1308" s="129"/>
      <c r="AY1308" s="130"/>
      <c r="AZ1308" s="131"/>
      <c r="BA1308" s="129"/>
      <c r="BB1308" s="129"/>
      <c r="BC1308" s="130"/>
      <c r="BD1308" s="131"/>
      <c r="BE1308" s="129"/>
      <c r="BF1308" s="129"/>
      <c r="BG1308" s="130"/>
      <c r="BH1308" s="131"/>
      <c r="BI1308" s="129"/>
      <c r="BJ1308" s="129"/>
      <c r="BK1308" s="130"/>
      <c r="BL1308" s="131"/>
      <c r="BM1308" s="129"/>
      <c r="BN1308" s="129"/>
      <c r="BO1308" s="130"/>
      <c r="BP1308" s="131"/>
      <c r="BQ1308" s="129"/>
      <c r="BR1308" s="129"/>
      <c r="BS1308" s="130"/>
      <c r="BT1308" s="131"/>
      <c r="BU1308" s="129"/>
      <c r="BV1308" s="129"/>
      <c r="BW1308" s="130"/>
      <c r="BX1308" s="131"/>
      <c r="BY1308" s="129"/>
      <c r="BZ1308" s="129"/>
      <c r="CA1308" s="130"/>
      <c r="CB1308" s="131"/>
      <c r="CC1308" s="129"/>
      <c r="CD1308" s="129"/>
      <c r="CE1308" s="130"/>
      <c r="CF1308" s="131"/>
      <c r="CG1308" s="129"/>
      <c r="CH1308" s="129"/>
      <c r="CI1308" s="130"/>
      <c r="CJ1308" s="131"/>
      <c r="CK1308" s="129"/>
      <c r="CL1308" s="129"/>
      <c r="CM1308" s="130"/>
      <c r="CN1308" s="131"/>
      <c r="CO1308" s="129"/>
      <c r="CP1308" s="129"/>
      <c r="CQ1308" s="130"/>
      <c r="CR1308" s="131"/>
      <c r="CS1308" s="129"/>
      <c r="CT1308" s="129"/>
      <c r="CU1308" s="130"/>
      <c r="CV1308" s="131"/>
      <c r="CW1308" s="129"/>
      <c r="CX1308" s="129"/>
      <c r="CY1308" s="130"/>
      <c r="CZ1308" s="131"/>
      <c r="DA1308" s="129"/>
      <c r="DB1308" s="129"/>
      <c r="DC1308" s="130"/>
      <c r="DD1308" s="131"/>
      <c r="DE1308" s="129"/>
      <c r="DF1308" s="129"/>
      <c r="DG1308" s="130"/>
      <c r="DH1308" s="131"/>
      <c r="DI1308" s="129"/>
      <c r="DJ1308" s="129"/>
      <c r="DK1308" s="130"/>
      <c r="DL1308" s="131"/>
      <c r="DM1308" s="129"/>
      <c r="DN1308" s="129"/>
      <c r="DO1308" s="130"/>
      <c r="DP1308" s="131"/>
      <c r="DQ1308" s="129"/>
      <c r="DR1308" s="129"/>
      <c r="DS1308" s="130"/>
      <c r="DT1308" s="131"/>
      <c r="DU1308" s="129"/>
      <c r="DV1308" s="129"/>
      <c r="DW1308" s="130"/>
      <c r="DX1308" s="131"/>
      <c r="DY1308" s="129"/>
      <c r="DZ1308" s="129"/>
      <c r="EA1308" s="130"/>
      <c r="EB1308" s="131"/>
      <c r="EC1308" s="129"/>
      <c r="ED1308" s="129"/>
      <c r="EE1308" s="130"/>
      <c r="EF1308" s="131"/>
      <c r="EG1308" s="129"/>
      <c r="EH1308" s="129"/>
      <c r="EI1308" s="130"/>
      <c r="EJ1308" s="131"/>
      <c r="EK1308" s="129"/>
      <c r="EL1308" s="129"/>
      <c r="EM1308" s="130"/>
      <c r="EN1308" s="131"/>
      <c r="EO1308" s="129"/>
      <c r="EP1308" s="129"/>
      <c r="EQ1308" s="130"/>
      <c r="ER1308" s="131"/>
      <c r="ES1308" s="129"/>
      <c r="ET1308" s="129"/>
      <c r="EU1308" s="130"/>
      <c r="EV1308" s="131"/>
      <c r="EW1308" s="129"/>
      <c r="EX1308" s="129"/>
      <c r="EY1308" s="130"/>
      <c r="EZ1308" s="131"/>
      <c r="FA1308" s="129"/>
      <c r="FB1308" s="129"/>
      <c r="FC1308" s="130"/>
      <c r="FD1308" s="131"/>
      <c r="FE1308" s="129"/>
      <c r="FF1308" s="129"/>
      <c r="FG1308" s="130"/>
      <c r="FH1308" s="131"/>
      <c r="FI1308" s="129"/>
      <c r="FJ1308" s="129"/>
      <c r="FK1308" s="130"/>
      <c r="FL1308" s="131"/>
      <c r="FM1308" s="129"/>
      <c r="FN1308" s="129"/>
      <c r="FO1308" s="130"/>
      <c r="FP1308" s="131"/>
      <c r="FQ1308" s="129"/>
      <c r="FR1308" s="129"/>
      <c r="FS1308" s="130"/>
      <c r="FT1308" s="131"/>
      <c r="FU1308" s="129"/>
      <c r="FV1308" s="129"/>
      <c r="FW1308" s="130"/>
      <c r="FX1308" s="131"/>
      <c r="FY1308" s="129"/>
      <c r="FZ1308" s="129"/>
      <c r="GA1308" s="130"/>
      <c r="GB1308" s="131"/>
      <c r="GC1308" s="129"/>
      <c r="GD1308" s="129"/>
      <c r="GE1308" s="130"/>
      <c r="GF1308" s="131"/>
      <c r="GG1308" s="129"/>
      <c r="GH1308" s="129"/>
      <c r="GI1308" s="130"/>
      <c r="GJ1308" s="131"/>
      <c r="GK1308" s="129"/>
      <c r="GL1308" s="129"/>
      <c r="GM1308" s="130"/>
      <c r="GN1308" s="131"/>
      <c r="GO1308" s="129"/>
      <c r="GP1308" s="129"/>
      <c r="GQ1308" s="130"/>
    </row>
    <row r="1309" spans="1:199" ht="15.75" x14ac:dyDescent="0.25">
      <c r="A1309">
        <f t="shared" si="752"/>
        <v>1</v>
      </c>
      <c r="B1309">
        <f t="shared" si="753"/>
        <v>1900</v>
      </c>
      <c r="D1309" s="129"/>
      <c r="E1309" s="129"/>
      <c r="F1309" s="129"/>
      <c r="G1309" s="130"/>
      <c r="H1309" s="131"/>
      <c r="I1309" s="129"/>
      <c r="J1309" s="129"/>
      <c r="K1309" s="130"/>
      <c r="L1309" s="131"/>
      <c r="M1309" s="129"/>
      <c r="N1309" s="129"/>
      <c r="O1309" s="130"/>
      <c r="P1309" s="131"/>
      <c r="Q1309" s="129"/>
      <c r="R1309" s="129"/>
      <c r="S1309" s="130"/>
      <c r="T1309" s="131"/>
      <c r="U1309" s="129"/>
      <c r="V1309" s="129"/>
      <c r="W1309" s="130"/>
      <c r="X1309" s="131"/>
      <c r="Y1309" s="129"/>
      <c r="Z1309" s="129"/>
      <c r="AA1309" s="130"/>
      <c r="AB1309" s="131"/>
      <c r="AC1309" s="129"/>
      <c r="AD1309" s="129"/>
      <c r="AE1309" s="130"/>
      <c r="AF1309" s="131"/>
      <c r="AG1309" s="129"/>
      <c r="AH1309" s="129"/>
      <c r="AI1309" s="130"/>
      <c r="AJ1309" s="131"/>
      <c r="AK1309" s="129"/>
      <c r="AL1309" s="129"/>
      <c r="AM1309" s="130"/>
      <c r="AN1309" s="131"/>
      <c r="AO1309" s="129"/>
      <c r="AP1309" s="129"/>
      <c r="AQ1309" s="130"/>
      <c r="AR1309" s="131"/>
      <c r="AS1309" s="129"/>
      <c r="AT1309" s="129"/>
      <c r="AU1309" s="130"/>
      <c r="AV1309" s="131"/>
      <c r="AW1309" s="129"/>
      <c r="AX1309" s="129"/>
      <c r="AY1309" s="130"/>
      <c r="AZ1309" s="131"/>
      <c r="BA1309" s="129"/>
      <c r="BB1309" s="129"/>
      <c r="BC1309" s="130"/>
      <c r="BD1309" s="131"/>
      <c r="BE1309" s="129"/>
      <c r="BF1309" s="129"/>
      <c r="BG1309" s="130"/>
      <c r="BH1309" s="131"/>
      <c r="BI1309" s="129"/>
      <c r="BJ1309" s="129"/>
      <c r="BK1309" s="130"/>
      <c r="BL1309" s="131"/>
      <c r="BM1309" s="129"/>
      <c r="BN1309" s="129"/>
      <c r="BO1309" s="130"/>
      <c r="BP1309" s="131"/>
      <c r="BQ1309" s="129"/>
      <c r="BR1309" s="129"/>
      <c r="BS1309" s="130"/>
      <c r="BT1309" s="131"/>
      <c r="BU1309" s="129"/>
      <c r="BV1309" s="129"/>
      <c r="BW1309" s="130"/>
      <c r="BX1309" s="131"/>
      <c r="BY1309" s="129"/>
      <c r="BZ1309" s="129"/>
      <c r="CA1309" s="130"/>
      <c r="CB1309" s="131"/>
      <c r="CC1309" s="129"/>
      <c r="CD1309" s="129"/>
      <c r="CE1309" s="130"/>
      <c r="CF1309" s="131"/>
      <c r="CG1309" s="129"/>
      <c r="CH1309" s="129"/>
      <c r="CI1309" s="130"/>
      <c r="CJ1309" s="131"/>
      <c r="CK1309" s="129"/>
      <c r="CL1309" s="129"/>
      <c r="CM1309" s="130"/>
      <c r="CN1309" s="131"/>
      <c r="CO1309" s="129"/>
      <c r="CP1309" s="129"/>
      <c r="CQ1309" s="130"/>
      <c r="CR1309" s="131"/>
      <c r="CS1309" s="129"/>
      <c r="CT1309" s="129"/>
      <c r="CU1309" s="130"/>
      <c r="CV1309" s="131"/>
      <c r="CW1309" s="129"/>
      <c r="CX1309" s="129"/>
      <c r="CY1309" s="130"/>
      <c r="CZ1309" s="131"/>
      <c r="DA1309" s="129"/>
      <c r="DB1309" s="129"/>
      <c r="DC1309" s="130"/>
      <c r="DD1309" s="131"/>
      <c r="DE1309" s="129"/>
      <c r="DF1309" s="129"/>
      <c r="DG1309" s="130"/>
      <c r="DH1309" s="131"/>
      <c r="DI1309" s="129"/>
      <c r="DJ1309" s="129"/>
      <c r="DK1309" s="130"/>
      <c r="DL1309" s="131"/>
      <c r="DM1309" s="129"/>
      <c r="DN1309" s="129"/>
      <c r="DO1309" s="130"/>
      <c r="DP1309" s="131"/>
      <c r="DQ1309" s="129"/>
      <c r="DR1309" s="129"/>
      <c r="DS1309" s="130"/>
      <c r="DT1309" s="131"/>
      <c r="DU1309" s="129"/>
      <c r="DV1309" s="129"/>
      <c r="DW1309" s="130"/>
      <c r="DX1309" s="131"/>
      <c r="DY1309" s="129"/>
      <c r="DZ1309" s="129"/>
      <c r="EA1309" s="130"/>
      <c r="EB1309" s="131"/>
      <c r="EC1309" s="129"/>
      <c r="ED1309" s="129"/>
      <c r="EE1309" s="130"/>
      <c r="EF1309" s="131"/>
      <c r="EG1309" s="129"/>
      <c r="EH1309" s="129"/>
      <c r="EI1309" s="130"/>
      <c r="EJ1309" s="131"/>
      <c r="EK1309" s="129"/>
      <c r="EL1309" s="129"/>
      <c r="EM1309" s="130"/>
      <c r="EN1309" s="131"/>
      <c r="EO1309" s="129"/>
      <c r="EP1309" s="129"/>
      <c r="EQ1309" s="130"/>
      <c r="ER1309" s="131"/>
      <c r="ES1309" s="129"/>
      <c r="ET1309" s="129"/>
      <c r="EU1309" s="130"/>
      <c r="EV1309" s="131"/>
      <c r="EW1309" s="129"/>
      <c r="EX1309" s="129"/>
      <c r="EY1309" s="130"/>
      <c r="EZ1309" s="131"/>
      <c r="FA1309" s="129"/>
      <c r="FB1309" s="129"/>
      <c r="FC1309" s="130"/>
      <c r="FD1309" s="131"/>
      <c r="FE1309" s="129"/>
      <c r="FF1309" s="129"/>
      <c r="FG1309" s="130"/>
      <c r="FH1309" s="131"/>
      <c r="FI1309" s="129"/>
      <c r="FJ1309" s="129"/>
      <c r="FK1309" s="130"/>
      <c r="FL1309" s="131"/>
      <c r="FM1309" s="129"/>
      <c r="FN1309" s="129"/>
      <c r="FO1309" s="130"/>
      <c r="FP1309" s="131"/>
      <c r="FQ1309" s="129"/>
      <c r="FR1309" s="129"/>
      <c r="FS1309" s="130"/>
      <c r="FT1309" s="131"/>
      <c r="FU1309" s="129"/>
      <c r="FV1309" s="129"/>
      <c r="FW1309" s="130"/>
      <c r="FX1309" s="131"/>
      <c r="FY1309" s="129"/>
      <c r="FZ1309" s="129"/>
      <c r="GA1309" s="130"/>
      <c r="GB1309" s="131"/>
      <c r="GC1309" s="129"/>
      <c r="GD1309" s="129"/>
      <c r="GE1309" s="130"/>
      <c r="GF1309" s="131"/>
      <c r="GG1309" s="129"/>
      <c r="GH1309" s="129"/>
      <c r="GI1309" s="130"/>
      <c r="GJ1309" s="131"/>
      <c r="GK1309" s="129"/>
      <c r="GL1309" s="129"/>
      <c r="GM1309" s="130"/>
      <c r="GN1309" s="131"/>
      <c r="GO1309" s="129"/>
      <c r="GP1309" s="129"/>
      <c r="GQ1309" s="130"/>
    </row>
    <row r="1310" spans="1:199" ht="15.75" x14ac:dyDescent="0.25">
      <c r="A1310">
        <f t="shared" si="752"/>
        <v>1</v>
      </c>
      <c r="B1310">
        <f t="shared" si="753"/>
        <v>1900</v>
      </c>
      <c r="D1310" s="129"/>
      <c r="E1310" s="129"/>
      <c r="F1310" s="129"/>
      <c r="G1310" s="130"/>
      <c r="H1310" s="131"/>
      <c r="I1310" s="129"/>
      <c r="J1310" s="129"/>
      <c r="K1310" s="130"/>
      <c r="L1310" s="131"/>
      <c r="M1310" s="129"/>
      <c r="N1310" s="129"/>
      <c r="O1310" s="130"/>
      <c r="P1310" s="131"/>
      <c r="Q1310" s="129"/>
      <c r="R1310" s="129"/>
      <c r="S1310" s="130"/>
      <c r="T1310" s="131"/>
      <c r="U1310" s="129"/>
      <c r="V1310" s="129"/>
      <c r="W1310" s="130"/>
      <c r="X1310" s="131"/>
      <c r="Y1310" s="129"/>
      <c r="Z1310" s="129"/>
      <c r="AA1310" s="130"/>
      <c r="AB1310" s="131"/>
      <c r="AC1310" s="129"/>
      <c r="AD1310" s="129"/>
      <c r="AE1310" s="130"/>
      <c r="AF1310" s="131"/>
      <c r="AG1310" s="129"/>
      <c r="AH1310" s="129"/>
      <c r="AI1310" s="130"/>
      <c r="AJ1310" s="131"/>
      <c r="AK1310" s="129"/>
      <c r="AL1310" s="129"/>
      <c r="AM1310" s="130"/>
      <c r="AN1310" s="131"/>
      <c r="AO1310" s="129"/>
      <c r="AP1310" s="129"/>
      <c r="AQ1310" s="130"/>
      <c r="AR1310" s="131"/>
      <c r="AS1310" s="129"/>
      <c r="AT1310" s="129"/>
      <c r="AU1310" s="130"/>
      <c r="AV1310" s="131"/>
      <c r="AW1310" s="129"/>
      <c r="AX1310" s="129"/>
      <c r="AY1310" s="130"/>
      <c r="AZ1310" s="131"/>
      <c r="BA1310" s="129"/>
      <c r="BB1310" s="129"/>
      <c r="BC1310" s="130"/>
      <c r="BD1310" s="131"/>
      <c r="BE1310" s="129"/>
      <c r="BF1310" s="129"/>
      <c r="BG1310" s="130"/>
      <c r="BH1310" s="131"/>
      <c r="BI1310" s="129"/>
      <c r="BJ1310" s="129"/>
      <c r="BK1310" s="130"/>
      <c r="BL1310" s="131"/>
      <c r="BM1310" s="129"/>
      <c r="BN1310" s="129"/>
      <c r="BO1310" s="130"/>
      <c r="BP1310" s="131"/>
      <c r="BQ1310" s="129"/>
      <c r="BR1310" s="129"/>
      <c r="BS1310" s="130"/>
      <c r="BT1310" s="131"/>
      <c r="BU1310" s="129"/>
      <c r="BV1310" s="129"/>
      <c r="BW1310" s="130"/>
      <c r="BX1310" s="131"/>
      <c r="BY1310" s="129"/>
      <c r="BZ1310" s="129"/>
      <c r="CA1310" s="130"/>
      <c r="CB1310" s="131"/>
      <c r="CC1310" s="129"/>
      <c r="CD1310" s="129"/>
      <c r="CE1310" s="130"/>
      <c r="CF1310" s="131"/>
      <c r="CG1310" s="129"/>
      <c r="CH1310" s="129"/>
      <c r="CI1310" s="130"/>
      <c r="CJ1310" s="131"/>
      <c r="CK1310" s="129"/>
      <c r="CL1310" s="129"/>
      <c r="CM1310" s="130"/>
      <c r="CN1310" s="131"/>
      <c r="CO1310" s="129"/>
      <c r="CP1310" s="129"/>
      <c r="CQ1310" s="130"/>
      <c r="CR1310" s="131"/>
      <c r="CS1310" s="129"/>
      <c r="CT1310" s="129"/>
      <c r="CU1310" s="130"/>
      <c r="CV1310" s="131"/>
      <c r="CW1310" s="129"/>
      <c r="CX1310" s="129"/>
      <c r="CY1310" s="130"/>
      <c r="CZ1310" s="131"/>
      <c r="DA1310" s="129"/>
      <c r="DB1310" s="129"/>
      <c r="DC1310" s="130"/>
      <c r="DD1310" s="131"/>
      <c r="DE1310" s="129"/>
      <c r="DF1310" s="129"/>
      <c r="DG1310" s="130"/>
      <c r="DH1310" s="131"/>
      <c r="DI1310" s="129"/>
      <c r="DJ1310" s="129"/>
      <c r="DK1310" s="130"/>
      <c r="DL1310" s="131"/>
      <c r="DM1310" s="129"/>
      <c r="DN1310" s="129"/>
      <c r="DO1310" s="130"/>
      <c r="DP1310" s="131"/>
      <c r="DQ1310" s="129"/>
      <c r="DR1310" s="129"/>
      <c r="DS1310" s="130"/>
      <c r="DT1310" s="131"/>
      <c r="DU1310" s="129"/>
      <c r="DV1310" s="129"/>
      <c r="DW1310" s="130"/>
      <c r="DX1310" s="131"/>
      <c r="DY1310" s="129"/>
      <c r="DZ1310" s="129"/>
      <c r="EA1310" s="130"/>
      <c r="EB1310" s="131"/>
      <c r="EC1310" s="129"/>
      <c r="ED1310" s="129"/>
      <c r="EE1310" s="130"/>
      <c r="EF1310" s="131"/>
      <c r="EG1310" s="129"/>
      <c r="EH1310" s="129"/>
      <c r="EI1310" s="130"/>
      <c r="EJ1310" s="131"/>
      <c r="EK1310" s="129"/>
      <c r="EL1310" s="129"/>
      <c r="EM1310" s="130"/>
      <c r="EN1310" s="131"/>
      <c r="EO1310" s="129"/>
      <c r="EP1310" s="129"/>
      <c r="EQ1310" s="130"/>
      <c r="ER1310" s="131"/>
      <c r="ES1310" s="129"/>
      <c r="ET1310" s="129"/>
      <c r="EU1310" s="130"/>
      <c r="EV1310" s="131"/>
      <c r="EW1310" s="129"/>
      <c r="EX1310" s="129"/>
      <c r="EY1310" s="130"/>
      <c r="EZ1310" s="131"/>
      <c r="FA1310" s="129"/>
      <c r="FB1310" s="129"/>
      <c r="FC1310" s="130"/>
      <c r="FD1310" s="131"/>
      <c r="FE1310" s="129"/>
      <c r="FF1310" s="129"/>
      <c r="FG1310" s="130"/>
      <c r="FH1310" s="131"/>
      <c r="FI1310" s="129"/>
      <c r="FJ1310" s="129"/>
      <c r="FK1310" s="130"/>
      <c r="FL1310" s="131"/>
      <c r="FM1310" s="129"/>
      <c r="FN1310" s="129"/>
      <c r="FO1310" s="130"/>
      <c r="FP1310" s="131"/>
      <c r="FQ1310" s="129"/>
      <c r="FR1310" s="129"/>
      <c r="FS1310" s="130"/>
      <c r="FT1310" s="131"/>
      <c r="FU1310" s="129"/>
      <c r="FV1310" s="129"/>
      <c r="FW1310" s="130"/>
      <c r="FX1310" s="131"/>
      <c r="FY1310" s="129"/>
      <c r="FZ1310" s="129"/>
      <c r="GA1310" s="130"/>
      <c r="GB1310" s="131"/>
      <c r="GC1310" s="129"/>
      <c r="GD1310" s="129"/>
      <c r="GE1310" s="130"/>
      <c r="GF1310" s="131"/>
      <c r="GG1310" s="129"/>
      <c r="GH1310" s="129"/>
      <c r="GI1310" s="130"/>
      <c r="GJ1310" s="131"/>
      <c r="GK1310" s="129"/>
      <c r="GL1310" s="129"/>
      <c r="GM1310" s="130"/>
      <c r="GN1310" s="131"/>
      <c r="GO1310" s="129"/>
      <c r="GP1310" s="129"/>
      <c r="GQ1310" s="130"/>
    </row>
    <row r="1311" spans="1:199" ht="15.75" x14ac:dyDescent="0.25">
      <c r="A1311">
        <f t="shared" si="752"/>
        <v>1</v>
      </c>
      <c r="B1311">
        <f t="shared" si="753"/>
        <v>1900</v>
      </c>
      <c r="D1311" s="129"/>
      <c r="E1311" s="129"/>
      <c r="F1311" s="129"/>
      <c r="G1311" s="130"/>
      <c r="H1311" s="131"/>
      <c r="I1311" s="129"/>
      <c r="J1311" s="129"/>
      <c r="K1311" s="130"/>
      <c r="L1311" s="131"/>
      <c r="M1311" s="129"/>
      <c r="N1311" s="129"/>
      <c r="O1311" s="130"/>
      <c r="P1311" s="131"/>
      <c r="Q1311" s="129"/>
      <c r="R1311" s="129"/>
      <c r="S1311" s="130"/>
      <c r="T1311" s="131"/>
      <c r="U1311" s="129"/>
      <c r="V1311" s="129"/>
      <c r="W1311" s="130"/>
      <c r="X1311" s="131"/>
      <c r="Y1311" s="129"/>
      <c r="Z1311" s="129"/>
      <c r="AA1311" s="130"/>
      <c r="AB1311" s="131"/>
      <c r="AC1311" s="129"/>
      <c r="AD1311" s="129"/>
      <c r="AE1311" s="130"/>
      <c r="AF1311" s="131"/>
      <c r="AG1311" s="129"/>
      <c r="AH1311" s="129"/>
      <c r="AI1311" s="130"/>
      <c r="AJ1311" s="131"/>
      <c r="AK1311" s="129"/>
      <c r="AL1311" s="129"/>
      <c r="AM1311" s="130"/>
      <c r="AN1311" s="131"/>
      <c r="AO1311" s="129"/>
      <c r="AP1311" s="129"/>
      <c r="AQ1311" s="130"/>
      <c r="AR1311" s="131"/>
      <c r="AS1311" s="129"/>
      <c r="AT1311" s="129"/>
      <c r="AU1311" s="130"/>
      <c r="AV1311" s="131"/>
      <c r="AW1311" s="129"/>
      <c r="AX1311" s="129"/>
      <c r="AY1311" s="130"/>
      <c r="AZ1311" s="131"/>
      <c r="BA1311" s="129"/>
      <c r="BB1311" s="129"/>
      <c r="BC1311" s="130"/>
      <c r="BD1311" s="131"/>
      <c r="BE1311" s="129"/>
      <c r="BF1311" s="129"/>
      <c r="BG1311" s="130"/>
      <c r="BH1311" s="131"/>
      <c r="BI1311" s="129"/>
      <c r="BJ1311" s="129"/>
      <c r="BK1311" s="130"/>
      <c r="BL1311" s="131"/>
      <c r="BM1311" s="129"/>
      <c r="BN1311" s="129"/>
      <c r="BO1311" s="130"/>
      <c r="BP1311" s="131"/>
      <c r="BQ1311" s="129"/>
      <c r="BR1311" s="129"/>
      <c r="BS1311" s="130"/>
      <c r="BT1311" s="131"/>
      <c r="BU1311" s="129"/>
      <c r="BV1311" s="129"/>
      <c r="BW1311" s="130"/>
      <c r="BX1311" s="131"/>
      <c r="BY1311" s="129"/>
      <c r="BZ1311" s="129"/>
      <c r="CA1311" s="130"/>
      <c r="CB1311" s="131"/>
      <c r="CC1311" s="129"/>
      <c r="CD1311" s="129"/>
      <c r="CE1311" s="130"/>
      <c r="CF1311" s="131"/>
      <c r="CG1311" s="129"/>
      <c r="CH1311" s="129"/>
      <c r="CI1311" s="130"/>
      <c r="CJ1311" s="131"/>
      <c r="CK1311" s="129"/>
      <c r="CL1311" s="129"/>
      <c r="CM1311" s="130"/>
      <c r="CN1311" s="131"/>
      <c r="CO1311" s="129"/>
      <c r="CP1311" s="129"/>
      <c r="CQ1311" s="130"/>
      <c r="CR1311" s="131"/>
      <c r="CS1311" s="129"/>
      <c r="CT1311" s="129"/>
      <c r="CU1311" s="130"/>
      <c r="CV1311" s="131"/>
      <c r="CW1311" s="129"/>
      <c r="CX1311" s="129"/>
      <c r="CY1311" s="130"/>
      <c r="CZ1311" s="131"/>
      <c r="DA1311" s="129"/>
      <c r="DB1311" s="129"/>
      <c r="DC1311" s="130"/>
      <c r="DD1311" s="131"/>
      <c r="DE1311" s="129"/>
      <c r="DF1311" s="129"/>
      <c r="DG1311" s="130"/>
      <c r="DH1311" s="131"/>
      <c r="DI1311" s="129"/>
      <c r="DJ1311" s="129"/>
      <c r="DK1311" s="130"/>
      <c r="DL1311" s="131"/>
      <c r="DM1311" s="129"/>
      <c r="DN1311" s="129"/>
      <c r="DO1311" s="130"/>
      <c r="DP1311" s="131"/>
      <c r="DQ1311" s="129"/>
      <c r="DR1311" s="129"/>
      <c r="DS1311" s="130"/>
      <c r="DT1311" s="131"/>
      <c r="DU1311" s="129"/>
      <c r="DV1311" s="129"/>
      <c r="DW1311" s="130"/>
      <c r="DX1311" s="131"/>
      <c r="DY1311" s="129"/>
      <c r="DZ1311" s="129"/>
      <c r="EA1311" s="130"/>
      <c r="EB1311" s="131"/>
      <c r="EC1311" s="129"/>
      <c r="ED1311" s="129"/>
      <c r="EE1311" s="130"/>
      <c r="EF1311" s="131"/>
      <c r="EG1311" s="129"/>
      <c r="EH1311" s="129"/>
      <c r="EI1311" s="130"/>
      <c r="EJ1311" s="131"/>
      <c r="EK1311" s="129"/>
      <c r="EL1311" s="129"/>
      <c r="EM1311" s="130"/>
      <c r="EN1311" s="131"/>
      <c r="EO1311" s="129"/>
      <c r="EP1311" s="129"/>
      <c r="EQ1311" s="130"/>
      <c r="ER1311" s="131"/>
      <c r="ES1311" s="129"/>
      <c r="ET1311" s="129"/>
      <c r="EU1311" s="130"/>
      <c r="EV1311" s="131"/>
      <c r="EW1311" s="129"/>
      <c r="EX1311" s="129"/>
      <c r="EY1311" s="130"/>
      <c r="EZ1311" s="131"/>
      <c r="FA1311" s="129"/>
      <c r="FB1311" s="129"/>
      <c r="FC1311" s="130"/>
      <c r="FD1311" s="131"/>
      <c r="FE1311" s="129"/>
      <c r="FF1311" s="129"/>
      <c r="FG1311" s="130"/>
      <c r="FH1311" s="131"/>
      <c r="FI1311" s="129"/>
      <c r="FJ1311" s="129"/>
      <c r="FK1311" s="130"/>
      <c r="FL1311" s="131"/>
      <c r="FM1311" s="129"/>
      <c r="FN1311" s="129"/>
      <c r="FO1311" s="130"/>
      <c r="FP1311" s="131"/>
      <c r="FQ1311" s="129"/>
      <c r="FR1311" s="129"/>
      <c r="FS1311" s="130"/>
      <c r="FT1311" s="131"/>
      <c r="FU1311" s="129"/>
      <c r="FV1311" s="129"/>
      <c r="FW1311" s="130"/>
      <c r="FX1311" s="131"/>
      <c r="FY1311" s="129"/>
      <c r="FZ1311" s="129"/>
      <c r="GA1311" s="130"/>
      <c r="GB1311" s="131"/>
      <c r="GC1311" s="129"/>
      <c r="GD1311" s="129"/>
      <c r="GE1311" s="130"/>
      <c r="GF1311" s="131"/>
      <c r="GG1311" s="129"/>
      <c r="GH1311" s="129"/>
      <c r="GI1311" s="130"/>
      <c r="GJ1311" s="131"/>
      <c r="GK1311" s="129"/>
      <c r="GL1311" s="129"/>
      <c r="GM1311" s="130"/>
      <c r="GN1311" s="131"/>
      <c r="GO1311" s="129"/>
      <c r="GP1311" s="129"/>
      <c r="GQ1311" s="130"/>
    </row>
    <row r="1312" spans="1:199" ht="15.75" x14ac:dyDescent="0.25">
      <c r="A1312">
        <f t="shared" si="752"/>
        <v>1</v>
      </c>
      <c r="B1312">
        <f t="shared" si="753"/>
        <v>1900</v>
      </c>
      <c r="D1312" s="129"/>
      <c r="E1312" s="129"/>
      <c r="F1312" s="129"/>
      <c r="G1312" s="130"/>
      <c r="H1312" s="131"/>
      <c r="I1312" s="129"/>
      <c r="J1312" s="129"/>
      <c r="K1312" s="130"/>
      <c r="L1312" s="131"/>
      <c r="M1312" s="129"/>
      <c r="N1312" s="129"/>
      <c r="O1312" s="130"/>
      <c r="P1312" s="131"/>
      <c r="Q1312" s="129"/>
      <c r="R1312" s="129"/>
      <c r="S1312" s="130"/>
      <c r="T1312" s="131"/>
      <c r="U1312" s="129"/>
      <c r="V1312" s="129"/>
      <c r="W1312" s="130"/>
      <c r="X1312" s="131"/>
      <c r="Y1312" s="129"/>
      <c r="Z1312" s="129"/>
      <c r="AA1312" s="130"/>
      <c r="AB1312" s="131"/>
      <c r="AC1312" s="129"/>
      <c r="AD1312" s="129"/>
      <c r="AE1312" s="130"/>
      <c r="AF1312" s="131"/>
      <c r="AG1312" s="129"/>
      <c r="AH1312" s="129"/>
      <c r="AI1312" s="130"/>
      <c r="AJ1312" s="131"/>
      <c r="AK1312" s="129"/>
      <c r="AL1312" s="129"/>
      <c r="AM1312" s="130"/>
      <c r="AN1312" s="131"/>
      <c r="AO1312" s="129"/>
      <c r="AP1312" s="129"/>
      <c r="AQ1312" s="130"/>
      <c r="AR1312" s="131"/>
      <c r="AS1312" s="129"/>
      <c r="AT1312" s="129"/>
      <c r="AU1312" s="130"/>
      <c r="AV1312" s="131"/>
      <c r="AW1312" s="129"/>
      <c r="AX1312" s="129"/>
      <c r="AY1312" s="130"/>
      <c r="AZ1312" s="131"/>
      <c r="BA1312" s="129"/>
      <c r="BB1312" s="129"/>
      <c r="BC1312" s="130"/>
      <c r="BD1312" s="131"/>
      <c r="BE1312" s="129"/>
      <c r="BF1312" s="129"/>
      <c r="BG1312" s="130"/>
      <c r="BH1312" s="131"/>
      <c r="BI1312" s="129"/>
      <c r="BJ1312" s="129"/>
      <c r="BK1312" s="130"/>
      <c r="BL1312" s="131"/>
      <c r="BM1312" s="129"/>
      <c r="BN1312" s="129"/>
      <c r="BO1312" s="130"/>
      <c r="BP1312" s="131"/>
      <c r="BQ1312" s="129"/>
      <c r="BR1312" s="129"/>
      <c r="BS1312" s="130"/>
      <c r="BT1312" s="131"/>
      <c r="BU1312" s="129"/>
      <c r="BV1312" s="129"/>
      <c r="BW1312" s="130"/>
      <c r="BX1312" s="131"/>
      <c r="BY1312" s="129"/>
      <c r="BZ1312" s="129"/>
      <c r="CA1312" s="130"/>
      <c r="CB1312" s="131"/>
      <c r="CC1312" s="129"/>
      <c r="CD1312" s="129"/>
      <c r="CE1312" s="130"/>
      <c r="CF1312" s="131"/>
      <c r="CG1312" s="129"/>
      <c r="CH1312" s="129"/>
      <c r="CI1312" s="130"/>
      <c r="CJ1312" s="131"/>
      <c r="CK1312" s="129"/>
      <c r="CL1312" s="129"/>
      <c r="CM1312" s="130"/>
      <c r="CN1312" s="131"/>
      <c r="CO1312" s="129"/>
      <c r="CP1312" s="129"/>
      <c r="CQ1312" s="130"/>
      <c r="CR1312" s="131"/>
      <c r="CS1312" s="129"/>
      <c r="CT1312" s="129"/>
      <c r="CU1312" s="130"/>
      <c r="CV1312" s="131"/>
      <c r="CW1312" s="129"/>
      <c r="CX1312" s="129"/>
      <c r="CY1312" s="130"/>
      <c r="CZ1312" s="131"/>
      <c r="DA1312" s="129"/>
      <c r="DB1312" s="129"/>
      <c r="DC1312" s="130"/>
      <c r="DD1312" s="131"/>
      <c r="DE1312" s="129"/>
      <c r="DF1312" s="129"/>
      <c r="DG1312" s="130"/>
      <c r="DH1312" s="131"/>
      <c r="DI1312" s="129"/>
      <c r="DJ1312" s="129"/>
      <c r="DK1312" s="130"/>
      <c r="DL1312" s="131"/>
      <c r="DM1312" s="129"/>
      <c r="DN1312" s="129"/>
      <c r="DO1312" s="130"/>
      <c r="DP1312" s="131"/>
      <c r="DQ1312" s="129"/>
      <c r="DR1312" s="129"/>
      <c r="DS1312" s="130"/>
      <c r="DT1312" s="131"/>
      <c r="DU1312" s="129"/>
      <c r="DV1312" s="129"/>
      <c r="DW1312" s="130"/>
      <c r="DX1312" s="131"/>
      <c r="DY1312" s="129"/>
      <c r="DZ1312" s="129"/>
      <c r="EA1312" s="130"/>
      <c r="EB1312" s="131"/>
      <c r="EC1312" s="129"/>
      <c r="ED1312" s="129"/>
      <c r="EE1312" s="130"/>
      <c r="EF1312" s="131"/>
      <c r="EG1312" s="129"/>
      <c r="EH1312" s="129"/>
      <c r="EI1312" s="130"/>
      <c r="EJ1312" s="131"/>
      <c r="EK1312" s="129"/>
      <c r="EL1312" s="129"/>
      <c r="EM1312" s="130"/>
      <c r="EN1312" s="131"/>
      <c r="EO1312" s="129"/>
      <c r="EP1312" s="129"/>
      <c r="EQ1312" s="130"/>
      <c r="ER1312" s="131"/>
      <c r="ES1312" s="129"/>
      <c r="ET1312" s="129"/>
      <c r="EU1312" s="130"/>
      <c r="EV1312" s="131"/>
      <c r="EW1312" s="129"/>
      <c r="EX1312" s="129"/>
      <c r="EY1312" s="130"/>
      <c r="EZ1312" s="131"/>
      <c r="FA1312" s="129"/>
      <c r="FB1312" s="129"/>
      <c r="FC1312" s="130"/>
      <c r="FD1312" s="131"/>
      <c r="FE1312" s="129"/>
      <c r="FF1312" s="129"/>
      <c r="FG1312" s="130"/>
      <c r="FH1312" s="131"/>
      <c r="FI1312" s="129"/>
      <c r="FJ1312" s="129"/>
      <c r="FK1312" s="130"/>
      <c r="FL1312" s="131"/>
      <c r="FM1312" s="129"/>
      <c r="FN1312" s="129"/>
      <c r="FO1312" s="130"/>
      <c r="FP1312" s="131"/>
      <c r="FQ1312" s="129"/>
      <c r="FR1312" s="129"/>
      <c r="FS1312" s="130"/>
      <c r="FT1312" s="131"/>
      <c r="FU1312" s="129"/>
      <c r="FV1312" s="129"/>
      <c r="FW1312" s="130"/>
      <c r="FX1312" s="131"/>
      <c r="FY1312" s="129"/>
      <c r="FZ1312" s="129"/>
      <c r="GA1312" s="130"/>
      <c r="GB1312" s="131"/>
      <c r="GC1312" s="129"/>
      <c r="GD1312" s="129"/>
      <c r="GE1312" s="130"/>
      <c r="GF1312" s="131"/>
      <c r="GG1312" s="129"/>
      <c r="GH1312" s="129"/>
      <c r="GI1312" s="130"/>
      <c r="GJ1312" s="131"/>
      <c r="GK1312" s="129"/>
      <c r="GL1312" s="129"/>
      <c r="GM1312" s="130"/>
      <c r="GN1312" s="131"/>
      <c r="GO1312" s="129"/>
      <c r="GP1312" s="129"/>
      <c r="GQ1312" s="130"/>
    </row>
    <row r="1313" spans="1:199" ht="15.75" x14ac:dyDescent="0.25">
      <c r="A1313">
        <f t="shared" si="752"/>
        <v>1</v>
      </c>
      <c r="B1313">
        <f t="shared" si="753"/>
        <v>1900</v>
      </c>
      <c r="D1313" s="129"/>
      <c r="E1313" s="129"/>
      <c r="F1313" s="129"/>
      <c r="G1313" s="130"/>
      <c r="H1313" s="131"/>
      <c r="I1313" s="129"/>
      <c r="J1313" s="129"/>
      <c r="K1313" s="130"/>
      <c r="L1313" s="131"/>
      <c r="M1313" s="129"/>
      <c r="N1313" s="129"/>
      <c r="O1313" s="130"/>
      <c r="P1313" s="131"/>
      <c r="Q1313" s="129"/>
      <c r="R1313" s="129"/>
      <c r="S1313" s="130"/>
      <c r="T1313" s="131"/>
      <c r="U1313" s="129"/>
      <c r="V1313" s="129"/>
      <c r="W1313" s="130"/>
      <c r="X1313" s="131"/>
      <c r="Y1313" s="129"/>
      <c r="Z1313" s="129"/>
      <c r="AA1313" s="130"/>
      <c r="AB1313" s="131"/>
      <c r="AC1313" s="129"/>
      <c r="AD1313" s="129"/>
      <c r="AE1313" s="130"/>
      <c r="AF1313" s="131"/>
      <c r="AG1313" s="129"/>
      <c r="AH1313" s="129"/>
      <c r="AI1313" s="130"/>
      <c r="AJ1313" s="131"/>
      <c r="AK1313" s="129"/>
      <c r="AL1313" s="129"/>
      <c r="AM1313" s="130"/>
      <c r="AN1313" s="131"/>
      <c r="AO1313" s="129"/>
      <c r="AP1313" s="129"/>
      <c r="AQ1313" s="130"/>
      <c r="AR1313" s="131"/>
      <c r="AS1313" s="129"/>
      <c r="AT1313" s="129"/>
      <c r="AU1313" s="130"/>
      <c r="AV1313" s="131"/>
      <c r="AW1313" s="129"/>
      <c r="AX1313" s="129"/>
      <c r="AY1313" s="130"/>
      <c r="AZ1313" s="131"/>
      <c r="BA1313" s="129"/>
      <c r="BB1313" s="129"/>
      <c r="BC1313" s="130"/>
      <c r="BD1313" s="131"/>
      <c r="BE1313" s="129"/>
      <c r="BF1313" s="129"/>
      <c r="BG1313" s="130"/>
      <c r="BH1313" s="131"/>
      <c r="BI1313" s="129"/>
      <c r="BJ1313" s="129"/>
      <c r="BK1313" s="130"/>
      <c r="BL1313" s="131"/>
      <c r="BM1313" s="129"/>
      <c r="BN1313" s="129"/>
      <c r="BO1313" s="130"/>
      <c r="BP1313" s="131"/>
      <c r="BQ1313" s="129"/>
      <c r="BR1313" s="129"/>
      <c r="BS1313" s="130"/>
      <c r="BT1313" s="131"/>
      <c r="BU1313" s="129"/>
      <c r="BV1313" s="129"/>
      <c r="BW1313" s="130"/>
      <c r="BX1313" s="131"/>
      <c r="BY1313" s="129"/>
      <c r="BZ1313" s="129"/>
      <c r="CA1313" s="130"/>
      <c r="CB1313" s="131"/>
      <c r="CC1313" s="129"/>
      <c r="CD1313" s="129"/>
      <c r="CE1313" s="130"/>
      <c r="CF1313" s="131"/>
      <c r="CG1313" s="129"/>
      <c r="CH1313" s="129"/>
      <c r="CI1313" s="130"/>
      <c r="CJ1313" s="131"/>
      <c r="CK1313" s="129"/>
      <c r="CL1313" s="129"/>
      <c r="CM1313" s="130"/>
      <c r="CN1313" s="131"/>
      <c r="CO1313" s="129"/>
      <c r="CP1313" s="129"/>
      <c r="CQ1313" s="130"/>
      <c r="CR1313" s="131"/>
      <c r="CS1313" s="129"/>
      <c r="CT1313" s="129"/>
      <c r="CU1313" s="130"/>
      <c r="CV1313" s="131"/>
      <c r="CW1313" s="129"/>
      <c r="CX1313" s="129"/>
      <c r="CY1313" s="130"/>
      <c r="CZ1313" s="131"/>
      <c r="DA1313" s="129"/>
      <c r="DB1313" s="129"/>
      <c r="DC1313" s="130"/>
      <c r="DD1313" s="131"/>
      <c r="DE1313" s="129"/>
      <c r="DF1313" s="129"/>
      <c r="DG1313" s="130"/>
      <c r="DH1313" s="131"/>
      <c r="DI1313" s="129"/>
      <c r="DJ1313" s="129"/>
      <c r="DK1313" s="130"/>
      <c r="DL1313" s="131"/>
      <c r="DM1313" s="129"/>
      <c r="DN1313" s="129"/>
      <c r="DO1313" s="130"/>
      <c r="DP1313" s="131"/>
      <c r="DQ1313" s="129"/>
      <c r="DR1313" s="129"/>
      <c r="DS1313" s="130"/>
      <c r="DT1313" s="131"/>
      <c r="DU1313" s="129"/>
      <c r="DV1313" s="129"/>
      <c r="DW1313" s="130"/>
      <c r="DX1313" s="131"/>
      <c r="DY1313" s="129"/>
      <c r="DZ1313" s="129"/>
      <c r="EA1313" s="130"/>
      <c r="EB1313" s="131"/>
      <c r="EC1313" s="129"/>
      <c r="ED1313" s="129"/>
      <c r="EE1313" s="130"/>
      <c r="EF1313" s="131"/>
      <c r="EG1313" s="129"/>
      <c r="EH1313" s="129"/>
      <c r="EI1313" s="130"/>
      <c r="EJ1313" s="131"/>
      <c r="EK1313" s="129"/>
      <c r="EL1313" s="129"/>
      <c r="EM1313" s="130"/>
      <c r="EN1313" s="131"/>
      <c r="EO1313" s="129"/>
      <c r="EP1313" s="129"/>
      <c r="EQ1313" s="130"/>
      <c r="ER1313" s="131"/>
      <c r="ES1313" s="129"/>
      <c r="ET1313" s="129"/>
      <c r="EU1313" s="130"/>
      <c r="EV1313" s="131"/>
      <c r="EW1313" s="129"/>
      <c r="EX1313" s="129"/>
      <c r="EY1313" s="130"/>
      <c r="EZ1313" s="131"/>
      <c r="FA1313" s="129"/>
      <c r="FB1313" s="129"/>
      <c r="FC1313" s="130"/>
      <c r="FD1313" s="131"/>
      <c r="FE1313" s="129"/>
      <c r="FF1313" s="129"/>
      <c r="FG1313" s="130"/>
      <c r="FH1313" s="131"/>
      <c r="FI1313" s="129"/>
      <c r="FJ1313" s="129"/>
      <c r="FK1313" s="130"/>
      <c r="FL1313" s="131"/>
      <c r="FM1313" s="129"/>
      <c r="FN1313" s="129"/>
      <c r="FO1313" s="130"/>
      <c r="FP1313" s="131"/>
      <c r="FQ1313" s="129"/>
      <c r="FR1313" s="129"/>
      <c r="FS1313" s="130"/>
      <c r="FT1313" s="131"/>
      <c r="FU1313" s="129"/>
      <c r="FV1313" s="129"/>
      <c r="FW1313" s="130"/>
      <c r="FX1313" s="131"/>
      <c r="FY1313" s="129"/>
      <c r="FZ1313" s="129"/>
      <c r="GA1313" s="130"/>
      <c r="GB1313" s="131"/>
      <c r="GC1313" s="129"/>
      <c r="GD1313" s="129"/>
      <c r="GE1313" s="130"/>
      <c r="GF1313" s="131"/>
      <c r="GG1313" s="129"/>
      <c r="GH1313" s="129"/>
      <c r="GI1313" s="130"/>
      <c r="GJ1313" s="131"/>
      <c r="GK1313" s="129"/>
      <c r="GL1313" s="129"/>
      <c r="GM1313" s="130"/>
      <c r="GN1313" s="131"/>
      <c r="GO1313" s="129"/>
      <c r="GP1313" s="129"/>
      <c r="GQ1313" s="130"/>
    </row>
    <row r="1314" spans="1:199" ht="15.75" x14ac:dyDescent="0.25">
      <c r="A1314">
        <f t="shared" si="752"/>
        <v>1</v>
      </c>
      <c r="B1314">
        <f t="shared" si="753"/>
        <v>1900</v>
      </c>
      <c r="D1314" s="129"/>
      <c r="E1314" s="129"/>
      <c r="F1314" s="129"/>
      <c r="G1314" s="130"/>
      <c r="H1314" s="131"/>
      <c r="I1314" s="129"/>
      <c r="J1314" s="129"/>
      <c r="K1314" s="130"/>
      <c r="L1314" s="131"/>
      <c r="M1314" s="129"/>
      <c r="N1314" s="129"/>
      <c r="O1314" s="130"/>
      <c r="P1314" s="131"/>
      <c r="Q1314" s="129"/>
      <c r="R1314" s="129"/>
      <c r="S1314" s="130"/>
      <c r="T1314" s="131"/>
      <c r="U1314" s="129"/>
      <c r="V1314" s="129"/>
      <c r="W1314" s="130"/>
      <c r="X1314" s="131"/>
      <c r="Y1314" s="129"/>
      <c r="Z1314" s="129"/>
      <c r="AA1314" s="130"/>
      <c r="AB1314" s="131"/>
      <c r="AC1314" s="129"/>
      <c r="AD1314" s="129"/>
      <c r="AE1314" s="130"/>
      <c r="AF1314" s="131"/>
      <c r="AG1314" s="129"/>
      <c r="AH1314" s="129"/>
      <c r="AI1314" s="130"/>
      <c r="AJ1314" s="131"/>
      <c r="AK1314" s="129"/>
      <c r="AL1314" s="129"/>
      <c r="AM1314" s="130"/>
      <c r="AN1314" s="131"/>
      <c r="AO1314" s="129"/>
      <c r="AP1314" s="129"/>
      <c r="AQ1314" s="130"/>
      <c r="AR1314" s="131"/>
      <c r="AS1314" s="129"/>
      <c r="AT1314" s="129"/>
      <c r="AU1314" s="130"/>
      <c r="AV1314" s="131"/>
      <c r="AW1314" s="129"/>
      <c r="AX1314" s="129"/>
      <c r="AY1314" s="130"/>
      <c r="AZ1314" s="131"/>
      <c r="BA1314" s="129"/>
      <c r="BB1314" s="129"/>
      <c r="BC1314" s="130"/>
      <c r="BD1314" s="131"/>
      <c r="BE1314" s="129"/>
      <c r="BF1314" s="129"/>
      <c r="BG1314" s="130"/>
      <c r="BH1314" s="131"/>
      <c r="BI1314" s="129"/>
      <c r="BJ1314" s="129"/>
      <c r="BK1314" s="130"/>
      <c r="BL1314" s="131"/>
      <c r="BM1314" s="129"/>
      <c r="BN1314" s="129"/>
      <c r="BO1314" s="130"/>
      <c r="BP1314" s="131"/>
      <c r="BQ1314" s="129"/>
      <c r="BR1314" s="129"/>
      <c r="BS1314" s="130"/>
      <c r="BT1314" s="131"/>
      <c r="BU1314" s="129"/>
      <c r="BV1314" s="129"/>
      <c r="BW1314" s="130"/>
      <c r="BX1314" s="131"/>
      <c r="BY1314" s="129"/>
      <c r="BZ1314" s="129"/>
      <c r="CA1314" s="130"/>
      <c r="CB1314" s="131"/>
      <c r="CC1314" s="129"/>
      <c r="CD1314" s="129"/>
      <c r="CE1314" s="130"/>
      <c r="CF1314" s="131"/>
      <c r="CG1314" s="129"/>
      <c r="CH1314" s="129"/>
      <c r="CI1314" s="130"/>
      <c r="CJ1314" s="131"/>
      <c r="CK1314" s="129"/>
      <c r="CL1314" s="129"/>
      <c r="CM1314" s="130"/>
      <c r="CN1314" s="131"/>
      <c r="CO1314" s="129"/>
      <c r="CP1314" s="129"/>
      <c r="CQ1314" s="130"/>
      <c r="CR1314" s="131"/>
      <c r="CS1314" s="129"/>
      <c r="CT1314" s="129"/>
      <c r="CU1314" s="130"/>
      <c r="CV1314" s="131"/>
      <c r="CW1314" s="129"/>
      <c r="CX1314" s="129"/>
      <c r="CY1314" s="130"/>
      <c r="CZ1314" s="131"/>
      <c r="DA1314" s="129"/>
      <c r="DB1314" s="129"/>
      <c r="DC1314" s="130"/>
      <c r="DD1314" s="131"/>
      <c r="DE1314" s="129"/>
      <c r="DF1314" s="129"/>
      <c r="DG1314" s="130"/>
      <c r="DH1314" s="131"/>
      <c r="DI1314" s="129"/>
      <c r="DJ1314" s="129"/>
      <c r="DK1314" s="130"/>
      <c r="DL1314" s="131"/>
      <c r="DM1314" s="129"/>
      <c r="DN1314" s="129"/>
      <c r="DO1314" s="130"/>
      <c r="DP1314" s="131"/>
      <c r="DQ1314" s="129"/>
      <c r="DR1314" s="129"/>
      <c r="DS1314" s="130"/>
      <c r="DT1314" s="131"/>
      <c r="DU1314" s="129"/>
      <c r="DV1314" s="129"/>
      <c r="DW1314" s="130"/>
      <c r="DX1314" s="131"/>
      <c r="DY1314" s="129"/>
      <c r="DZ1314" s="129"/>
      <c r="EA1314" s="130"/>
      <c r="EB1314" s="131"/>
      <c r="EC1314" s="129"/>
      <c r="ED1314" s="129"/>
      <c r="EE1314" s="130"/>
      <c r="EF1314" s="131"/>
      <c r="EG1314" s="129"/>
      <c r="EH1314" s="129"/>
      <c r="EI1314" s="130"/>
      <c r="EJ1314" s="131"/>
      <c r="EK1314" s="129"/>
      <c r="EL1314" s="129"/>
      <c r="EM1314" s="130"/>
      <c r="EN1314" s="131"/>
      <c r="EO1314" s="129"/>
      <c r="EP1314" s="129"/>
      <c r="EQ1314" s="130"/>
      <c r="ER1314" s="131"/>
      <c r="ES1314" s="129"/>
      <c r="ET1314" s="129"/>
      <c r="EU1314" s="130"/>
      <c r="EV1314" s="131"/>
      <c r="EW1314" s="129"/>
      <c r="EX1314" s="129"/>
      <c r="EY1314" s="130"/>
      <c r="EZ1314" s="131"/>
      <c r="FA1314" s="129"/>
      <c r="FB1314" s="129"/>
      <c r="FC1314" s="130"/>
      <c r="FD1314" s="131"/>
      <c r="FE1314" s="129"/>
      <c r="FF1314" s="129"/>
      <c r="FG1314" s="130"/>
      <c r="FH1314" s="131"/>
      <c r="FI1314" s="129"/>
      <c r="FJ1314" s="129"/>
      <c r="FK1314" s="130"/>
      <c r="FL1314" s="131"/>
      <c r="FM1314" s="129"/>
      <c r="FN1314" s="129"/>
      <c r="FO1314" s="130"/>
      <c r="FP1314" s="131"/>
      <c r="FQ1314" s="129"/>
      <c r="FR1314" s="129"/>
      <c r="FS1314" s="130"/>
      <c r="FT1314" s="131"/>
      <c r="FU1314" s="129"/>
      <c r="FV1314" s="129"/>
      <c r="FW1314" s="130"/>
      <c r="FX1314" s="131"/>
      <c r="FY1314" s="129"/>
      <c r="FZ1314" s="129"/>
      <c r="GA1314" s="130"/>
      <c r="GB1314" s="131"/>
      <c r="GC1314" s="129"/>
      <c r="GD1314" s="129"/>
      <c r="GE1314" s="130"/>
      <c r="GF1314" s="131"/>
      <c r="GG1314" s="129"/>
      <c r="GH1314" s="129"/>
      <c r="GI1314" s="130"/>
      <c r="GJ1314" s="131"/>
      <c r="GK1314" s="129"/>
      <c r="GL1314" s="129"/>
      <c r="GM1314" s="130"/>
      <c r="GN1314" s="131"/>
      <c r="GO1314" s="129"/>
      <c r="GP1314" s="129"/>
      <c r="GQ1314" s="130"/>
    </row>
    <row r="1315" spans="1:199" ht="15.75" x14ac:dyDescent="0.25">
      <c r="A1315">
        <f t="shared" si="752"/>
        <v>1</v>
      </c>
      <c r="B1315">
        <f t="shared" si="753"/>
        <v>1900</v>
      </c>
      <c r="D1315" s="129"/>
      <c r="E1315" s="129"/>
      <c r="F1315" s="129"/>
      <c r="G1315" s="130"/>
      <c r="H1315" s="131"/>
      <c r="I1315" s="129"/>
      <c r="J1315" s="129"/>
      <c r="K1315" s="130"/>
      <c r="L1315" s="131"/>
      <c r="M1315" s="129"/>
      <c r="N1315" s="129"/>
      <c r="O1315" s="130"/>
      <c r="P1315" s="131"/>
      <c r="Q1315" s="129"/>
      <c r="R1315" s="129"/>
      <c r="S1315" s="130"/>
      <c r="T1315" s="131"/>
      <c r="U1315" s="129"/>
      <c r="V1315" s="129"/>
      <c r="W1315" s="130"/>
      <c r="X1315" s="131"/>
      <c r="Y1315" s="129"/>
      <c r="Z1315" s="129"/>
      <c r="AA1315" s="130"/>
      <c r="AB1315" s="131"/>
      <c r="AC1315" s="129"/>
      <c r="AD1315" s="129"/>
      <c r="AE1315" s="130"/>
      <c r="AF1315" s="131"/>
      <c r="AG1315" s="129"/>
      <c r="AH1315" s="129"/>
      <c r="AI1315" s="130"/>
      <c r="AJ1315" s="131"/>
      <c r="AK1315" s="129"/>
      <c r="AL1315" s="129"/>
      <c r="AM1315" s="130"/>
      <c r="AN1315" s="131"/>
      <c r="AO1315" s="129"/>
      <c r="AP1315" s="129"/>
      <c r="AQ1315" s="130"/>
      <c r="AR1315" s="131"/>
      <c r="AS1315" s="129"/>
      <c r="AT1315" s="129"/>
      <c r="AU1315" s="130"/>
      <c r="AV1315" s="131"/>
      <c r="AW1315" s="129"/>
      <c r="AX1315" s="129"/>
      <c r="AY1315" s="130"/>
      <c r="AZ1315" s="131"/>
      <c r="BA1315" s="129"/>
      <c r="BB1315" s="129"/>
      <c r="BC1315" s="130"/>
      <c r="BD1315" s="131"/>
      <c r="BE1315" s="129"/>
      <c r="BF1315" s="129"/>
      <c r="BG1315" s="130"/>
      <c r="BH1315" s="131"/>
      <c r="BI1315" s="129"/>
      <c r="BJ1315" s="129"/>
      <c r="BK1315" s="130"/>
      <c r="BL1315" s="131"/>
      <c r="BM1315" s="129"/>
      <c r="BN1315" s="129"/>
      <c r="BO1315" s="130"/>
      <c r="BP1315" s="131"/>
      <c r="BQ1315" s="129"/>
      <c r="BR1315" s="129"/>
      <c r="BS1315" s="130"/>
      <c r="BT1315" s="131"/>
      <c r="BU1315" s="129"/>
      <c r="BV1315" s="129"/>
      <c r="BW1315" s="130"/>
      <c r="BX1315" s="131"/>
      <c r="BY1315" s="129"/>
      <c r="BZ1315" s="129"/>
      <c r="CA1315" s="130"/>
      <c r="CB1315" s="131"/>
      <c r="CC1315" s="129"/>
      <c r="CD1315" s="129"/>
      <c r="CE1315" s="130"/>
      <c r="CF1315" s="131"/>
      <c r="CG1315" s="129"/>
      <c r="CH1315" s="129"/>
      <c r="CI1315" s="130"/>
      <c r="CJ1315" s="131"/>
      <c r="CK1315" s="129"/>
      <c r="CL1315" s="129"/>
      <c r="CM1315" s="130"/>
      <c r="CN1315" s="131"/>
      <c r="CO1315" s="129"/>
      <c r="CP1315" s="129"/>
      <c r="CQ1315" s="130"/>
      <c r="CR1315" s="131"/>
      <c r="CS1315" s="129"/>
      <c r="CT1315" s="129"/>
      <c r="CU1315" s="130"/>
      <c r="CV1315" s="131"/>
      <c r="CW1315" s="129"/>
      <c r="CX1315" s="129"/>
      <c r="CY1315" s="130"/>
      <c r="CZ1315" s="131"/>
      <c r="DA1315" s="129"/>
      <c r="DB1315" s="129"/>
      <c r="DC1315" s="130"/>
      <c r="DD1315" s="131"/>
      <c r="DE1315" s="129"/>
      <c r="DF1315" s="129"/>
      <c r="DG1315" s="130"/>
      <c r="DH1315" s="131"/>
      <c r="DI1315" s="129"/>
      <c r="DJ1315" s="129"/>
      <c r="DK1315" s="130"/>
      <c r="DL1315" s="131"/>
      <c r="DM1315" s="129"/>
      <c r="DN1315" s="129"/>
      <c r="DO1315" s="130"/>
      <c r="DP1315" s="131"/>
      <c r="DQ1315" s="129"/>
      <c r="DR1315" s="129"/>
      <c r="DS1315" s="130"/>
      <c r="DT1315" s="131"/>
      <c r="DU1315" s="129"/>
      <c r="DV1315" s="129"/>
      <c r="DW1315" s="130"/>
      <c r="DX1315" s="131"/>
      <c r="DY1315" s="129"/>
      <c r="DZ1315" s="129"/>
      <c r="EA1315" s="130"/>
      <c r="EB1315" s="131"/>
      <c r="EC1315" s="129"/>
      <c r="ED1315" s="129"/>
      <c r="EE1315" s="130"/>
      <c r="EF1315" s="131"/>
      <c r="EG1315" s="129"/>
      <c r="EH1315" s="129"/>
      <c r="EI1315" s="130"/>
      <c r="EJ1315" s="131"/>
      <c r="EK1315" s="129"/>
      <c r="EL1315" s="129"/>
      <c r="EM1315" s="130"/>
      <c r="EN1315" s="131"/>
      <c r="EO1315" s="129"/>
      <c r="EP1315" s="129"/>
      <c r="EQ1315" s="130"/>
      <c r="ER1315" s="131"/>
      <c r="ES1315" s="129"/>
      <c r="ET1315" s="129"/>
      <c r="EU1315" s="130"/>
      <c r="EV1315" s="131"/>
      <c r="EW1315" s="129"/>
      <c r="EX1315" s="129"/>
      <c r="EY1315" s="130"/>
      <c r="EZ1315" s="131"/>
      <c r="FA1315" s="129"/>
      <c r="FB1315" s="129"/>
      <c r="FC1315" s="130"/>
      <c r="FD1315" s="131"/>
      <c r="FE1315" s="129"/>
      <c r="FF1315" s="129"/>
      <c r="FG1315" s="130"/>
      <c r="FH1315" s="131"/>
      <c r="FI1315" s="129"/>
      <c r="FJ1315" s="129"/>
      <c r="FK1315" s="130"/>
      <c r="FL1315" s="131"/>
      <c r="FM1315" s="129"/>
      <c r="FN1315" s="129"/>
      <c r="FO1315" s="130"/>
      <c r="FP1315" s="131"/>
      <c r="FQ1315" s="129"/>
      <c r="FR1315" s="129"/>
      <c r="FS1315" s="130"/>
      <c r="FT1315" s="131"/>
      <c r="FU1315" s="129"/>
      <c r="FV1315" s="129"/>
      <c r="FW1315" s="130"/>
      <c r="FX1315" s="131"/>
      <c r="FY1315" s="129"/>
      <c r="FZ1315" s="129"/>
      <c r="GA1315" s="130"/>
      <c r="GB1315" s="131"/>
      <c r="GC1315" s="129"/>
      <c r="GD1315" s="129"/>
      <c r="GE1315" s="130"/>
      <c r="GF1315" s="131"/>
      <c r="GG1315" s="129"/>
      <c r="GH1315" s="129"/>
      <c r="GI1315" s="130"/>
      <c r="GJ1315" s="131"/>
      <c r="GK1315" s="129"/>
      <c r="GL1315" s="129"/>
      <c r="GM1315" s="130"/>
      <c r="GN1315" s="131"/>
      <c r="GO1315" s="129"/>
      <c r="GP1315" s="129"/>
      <c r="GQ1315" s="130"/>
    </row>
    <row r="1316" spans="1:199" ht="15.75" x14ac:dyDescent="0.25">
      <c r="A1316">
        <f t="shared" si="752"/>
        <v>1</v>
      </c>
      <c r="B1316">
        <f t="shared" si="753"/>
        <v>1900</v>
      </c>
      <c r="D1316" s="129"/>
      <c r="E1316" s="129"/>
      <c r="F1316" s="129"/>
      <c r="G1316" s="130"/>
      <c r="H1316" s="131"/>
      <c r="I1316" s="129"/>
      <c r="J1316" s="129"/>
      <c r="K1316" s="130"/>
      <c r="L1316" s="131"/>
      <c r="M1316" s="129"/>
      <c r="N1316" s="129"/>
      <c r="O1316" s="130"/>
      <c r="P1316" s="131"/>
      <c r="Q1316" s="129"/>
      <c r="R1316" s="129"/>
      <c r="S1316" s="130"/>
      <c r="T1316" s="131"/>
      <c r="U1316" s="129"/>
      <c r="V1316" s="129"/>
      <c r="W1316" s="130"/>
      <c r="X1316" s="131"/>
      <c r="Y1316" s="129"/>
      <c r="Z1316" s="129"/>
      <c r="AA1316" s="130"/>
      <c r="AB1316" s="131"/>
      <c r="AC1316" s="129"/>
      <c r="AD1316" s="129"/>
      <c r="AE1316" s="130"/>
      <c r="AF1316" s="131"/>
      <c r="AG1316" s="129"/>
      <c r="AH1316" s="129"/>
      <c r="AI1316" s="130"/>
      <c r="AJ1316" s="131"/>
      <c r="AK1316" s="129"/>
      <c r="AL1316" s="129"/>
      <c r="AM1316" s="130"/>
      <c r="AN1316" s="131"/>
      <c r="AO1316" s="129"/>
      <c r="AP1316" s="129"/>
      <c r="AQ1316" s="130"/>
      <c r="AR1316" s="131"/>
      <c r="AS1316" s="129"/>
      <c r="AT1316" s="129"/>
      <c r="AU1316" s="130"/>
      <c r="AV1316" s="131"/>
      <c r="AW1316" s="129"/>
      <c r="AX1316" s="129"/>
      <c r="AY1316" s="130"/>
      <c r="AZ1316" s="131"/>
      <c r="BA1316" s="129"/>
      <c r="BB1316" s="129"/>
      <c r="BC1316" s="130"/>
      <c r="BD1316" s="131"/>
      <c r="BE1316" s="129"/>
      <c r="BF1316" s="129"/>
      <c r="BG1316" s="130"/>
      <c r="BH1316" s="131"/>
      <c r="BI1316" s="129"/>
      <c r="BJ1316" s="129"/>
      <c r="BK1316" s="130"/>
      <c r="BL1316" s="131"/>
      <c r="BM1316" s="129"/>
      <c r="BN1316" s="129"/>
      <c r="BO1316" s="130"/>
      <c r="BP1316" s="131"/>
      <c r="BQ1316" s="129"/>
      <c r="BR1316" s="129"/>
      <c r="BS1316" s="130"/>
      <c r="BT1316" s="131"/>
      <c r="BU1316" s="129"/>
      <c r="BV1316" s="129"/>
      <c r="BW1316" s="130"/>
      <c r="BX1316" s="131"/>
      <c r="BY1316" s="129"/>
      <c r="BZ1316" s="129"/>
      <c r="CA1316" s="130"/>
      <c r="CB1316" s="131"/>
      <c r="CC1316" s="129"/>
      <c r="CD1316" s="129"/>
      <c r="CE1316" s="130"/>
      <c r="CF1316" s="131"/>
      <c r="CG1316" s="129"/>
      <c r="CH1316" s="129"/>
      <c r="CI1316" s="130"/>
      <c r="CJ1316" s="131"/>
      <c r="CK1316" s="129"/>
      <c r="CL1316" s="129"/>
      <c r="CM1316" s="130"/>
      <c r="CN1316" s="131"/>
      <c r="CO1316" s="129"/>
      <c r="CP1316" s="129"/>
      <c r="CQ1316" s="130"/>
      <c r="CR1316" s="131"/>
      <c r="CS1316" s="129"/>
      <c r="CT1316" s="129"/>
      <c r="CU1316" s="130"/>
      <c r="CV1316" s="131"/>
      <c r="CW1316" s="129"/>
      <c r="CX1316" s="129"/>
      <c r="CY1316" s="130"/>
      <c r="CZ1316" s="131"/>
      <c r="DA1316" s="129"/>
      <c r="DB1316" s="129"/>
      <c r="DC1316" s="130"/>
      <c r="DD1316" s="131"/>
      <c r="DE1316" s="129"/>
      <c r="DF1316" s="129"/>
      <c r="DG1316" s="130"/>
      <c r="DH1316" s="131"/>
      <c r="DI1316" s="129"/>
      <c r="DJ1316" s="129"/>
      <c r="DK1316" s="130"/>
      <c r="DL1316" s="131"/>
      <c r="DM1316" s="129"/>
      <c r="DN1316" s="129"/>
      <c r="DO1316" s="130"/>
      <c r="DP1316" s="131"/>
      <c r="DQ1316" s="129"/>
      <c r="DR1316" s="129"/>
      <c r="DS1316" s="130"/>
      <c r="DT1316" s="131"/>
      <c r="DU1316" s="129"/>
      <c r="DV1316" s="129"/>
      <c r="DW1316" s="130"/>
      <c r="DX1316" s="131"/>
      <c r="DY1316" s="129"/>
      <c r="DZ1316" s="129"/>
      <c r="EA1316" s="130"/>
      <c r="EB1316" s="131"/>
      <c r="EC1316" s="129"/>
      <c r="ED1316" s="129"/>
      <c r="EE1316" s="130"/>
      <c r="EF1316" s="131"/>
      <c r="EG1316" s="129"/>
      <c r="EH1316" s="129"/>
      <c r="EI1316" s="130"/>
      <c r="EJ1316" s="131"/>
      <c r="EK1316" s="129"/>
      <c r="EL1316" s="129"/>
      <c r="EM1316" s="130"/>
      <c r="EN1316" s="131"/>
      <c r="EO1316" s="129"/>
      <c r="EP1316" s="129"/>
      <c r="EQ1316" s="130"/>
      <c r="ER1316" s="131"/>
      <c r="ES1316" s="129"/>
      <c r="ET1316" s="129"/>
      <c r="EU1316" s="130"/>
      <c r="EV1316" s="131"/>
      <c r="EW1316" s="129"/>
      <c r="EX1316" s="129"/>
      <c r="EY1316" s="130"/>
      <c r="EZ1316" s="131"/>
      <c r="FA1316" s="129"/>
      <c r="FB1316" s="129"/>
      <c r="FC1316" s="130"/>
      <c r="FD1316" s="131"/>
      <c r="FE1316" s="129"/>
      <c r="FF1316" s="129"/>
      <c r="FG1316" s="130"/>
      <c r="FH1316" s="131"/>
      <c r="FI1316" s="129"/>
      <c r="FJ1316" s="129"/>
      <c r="FK1316" s="130"/>
      <c r="FL1316" s="131"/>
      <c r="FM1316" s="129"/>
      <c r="FN1316" s="129"/>
      <c r="FO1316" s="130"/>
      <c r="FP1316" s="131"/>
      <c r="FQ1316" s="129"/>
      <c r="FR1316" s="129"/>
      <c r="FS1316" s="130"/>
      <c r="FT1316" s="131"/>
      <c r="FU1316" s="129"/>
      <c r="FV1316" s="129"/>
      <c r="FW1316" s="130"/>
      <c r="FX1316" s="131"/>
      <c r="FY1316" s="129"/>
      <c r="FZ1316" s="129"/>
      <c r="GA1316" s="130"/>
      <c r="GB1316" s="131"/>
      <c r="GC1316" s="129"/>
      <c r="GD1316" s="129"/>
      <c r="GE1316" s="130"/>
      <c r="GF1316" s="131"/>
      <c r="GG1316" s="129"/>
      <c r="GH1316" s="129"/>
      <c r="GI1316" s="130"/>
      <c r="GJ1316" s="131"/>
      <c r="GK1316" s="129"/>
      <c r="GL1316" s="129"/>
      <c r="GM1316" s="130"/>
      <c r="GN1316" s="131"/>
      <c r="GO1316" s="129"/>
      <c r="GP1316" s="129"/>
      <c r="GQ1316" s="130"/>
    </row>
    <row r="1317" spans="1:199" ht="15.75" x14ac:dyDescent="0.25">
      <c r="A1317">
        <f t="shared" si="752"/>
        <v>1</v>
      </c>
      <c r="B1317">
        <f t="shared" si="753"/>
        <v>1900</v>
      </c>
      <c r="D1317" s="129"/>
      <c r="E1317" s="129"/>
      <c r="F1317" s="129"/>
      <c r="G1317" s="130"/>
      <c r="H1317" s="131"/>
      <c r="I1317" s="129"/>
      <c r="J1317" s="129"/>
      <c r="K1317" s="130"/>
      <c r="L1317" s="131"/>
      <c r="M1317" s="129"/>
      <c r="N1317" s="129"/>
      <c r="O1317" s="130"/>
      <c r="P1317" s="131"/>
      <c r="Q1317" s="129"/>
      <c r="R1317" s="129"/>
      <c r="S1317" s="130"/>
      <c r="T1317" s="131"/>
      <c r="U1317" s="129"/>
      <c r="V1317" s="129"/>
      <c r="W1317" s="130"/>
      <c r="X1317" s="131"/>
      <c r="Y1317" s="129"/>
      <c r="Z1317" s="129"/>
      <c r="AA1317" s="130"/>
      <c r="AB1317" s="131"/>
      <c r="AC1317" s="129"/>
      <c r="AD1317" s="129"/>
      <c r="AE1317" s="130"/>
      <c r="AF1317" s="131"/>
      <c r="AG1317" s="129"/>
      <c r="AH1317" s="129"/>
      <c r="AI1317" s="130"/>
      <c r="AJ1317" s="131"/>
      <c r="AK1317" s="129"/>
      <c r="AL1317" s="129"/>
      <c r="AM1317" s="130"/>
      <c r="AN1317" s="131"/>
      <c r="AO1317" s="129"/>
      <c r="AP1317" s="129"/>
      <c r="AQ1317" s="130"/>
      <c r="AR1317" s="131"/>
      <c r="AS1317" s="129"/>
      <c r="AT1317" s="129"/>
      <c r="AU1317" s="130"/>
      <c r="AV1317" s="131"/>
      <c r="AW1317" s="129"/>
      <c r="AX1317" s="129"/>
      <c r="AY1317" s="130"/>
      <c r="AZ1317" s="131"/>
      <c r="BA1317" s="129"/>
      <c r="BB1317" s="129"/>
      <c r="BC1317" s="130"/>
      <c r="BD1317" s="131"/>
      <c r="BE1317" s="129"/>
      <c r="BF1317" s="129"/>
      <c r="BG1317" s="130"/>
      <c r="BH1317" s="131"/>
      <c r="BI1317" s="129"/>
      <c r="BJ1317" s="129"/>
      <c r="BK1317" s="130"/>
      <c r="BL1317" s="131"/>
      <c r="BM1317" s="129"/>
      <c r="BN1317" s="129"/>
      <c r="BO1317" s="130"/>
      <c r="BP1317" s="131"/>
      <c r="BQ1317" s="129"/>
      <c r="BR1317" s="129"/>
      <c r="BS1317" s="130"/>
      <c r="BT1317" s="131"/>
      <c r="BU1317" s="129"/>
      <c r="BV1317" s="129"/>
      <c r="BW1317" s="130"/>
      <c r="BX1317" s="131"/>
      <c r="BY1317" s="129"/>
      <c r="BZ1317" s="129"/>
      <c r="CA1317" s="130"/>
      <c r="CB1317" s="131"/>
      <c r="CC1317" s="129"/>
      <c r="CD1317" s="129"/>
      <c r="CE1317" s="130"/>
      <c r="CF1317" s="131"/>
      <c r="CG1317" s="129"/>
      <c r="CH1317" s="129"/>
      <c r="CI1317" s="130"/>
      <c r="CJ1317" s="131"/>
      <c r="CK1317" s="129"/>
      <c r="CL1317" s="129"/>
      <c r="CM1317" s="130"/>
      <c r="CN1317" s="131"/>
      <c r="CO1317" s="129"/>
      <c r="CP1317" s="129"/>
      <c r="CQ1317" s="130"/>
      <c r="CR1317" s="131"/>
      <c r="CS1317" s="129"/>
      <c r="CT1317" s="129"/>
      <c r="CU1317" s="130"/>
      <c r="CV1317" s="131"/>
      <c r="CW1317" s="129"/>
      <c r="CX1317" s="129"/>
      <c r="CY1317" s="130"/>
      <c r="CZ1317" s="131"/>
      <c r="DA1317" s="129"/>
      <c r="DB1317" s="129"/>
      <c r="DC1317" s="130"/>
      <c r="DD1317" s="131"/>
      <c r="DE1317" s="129"/>
      <c r="DF1317" s="129"/>
      <c r="DG1317" s="130"/>
      <c r="DH1317" s="131"/>
      <c r="DI1317" s="129"/>
      <c r="DJ1317" s="129"/>
      <c r="DK1317" s="130"/>
      <c r="DL1317" s="131"/>
      <c r="DM1317" s="129"/>
      <c r="DN1317" s="129"/>
      <c r="DO1317" s="130"/>
      <c r="DP1317" s="131"/>
      <c r="DQ1317" s="129"/>
      <c r="DR1317" s="129"/>
      <c r="DS1317" s="130"/>
      <c r="DT1317" s="131"/>
      <c r="DU1317" s="129"/>
      <c r="DV1317" s="129"/>
      <c r="DW1317" s="130"/>
      <c r="DX1317" s="131"/>
      <c r="DY1317" s="129"/>
      <c r="DZ1317" s="129"/>
      <c r="EA1317" s="130"/>
      <c r="EB1317" s="131"/>
      <c r="EC1317" s="129"/>
      <c r="ED1317" s="129"/>
      <c r="EE1317" s="130"/>
      <c r="EF1317" s="131"/>
      <c r="EG1317" s="129"/>
      <c r="EH1317" s="129"/>
      <c r="EI1317" s="130"/>
      <c r="EJ1317" s="131"/>
      <c r="EK1317" s="129"/>
      <c r="EL1317" s="129"/>
      <c r="EM1317" s="130"/>
      <c r="EN1317" s="131"/>
      <c r="EO1317" s="129"/>
      <c r="EP1317" s="129"/>
      <c r="EQ1317" s="130"/>
      <c r="ER1317" s="131"/>
      <c r="ES1317" s="129"/>
      <c r="ET1317" s="129"/>
      <c r="EU1317" s="130"/>
      <c r="EV1317" s="131"/>
      <c r="EW1317" s="129"/>
      <c r="EX1317" s="129"/>
      <c r="EY1317" s="130"/>
      <c r="EZ1317" s="131"/>
      <c r="FA1317" s="129"/>
      <c r="FB1317" s="129"/>
      <c r="FC1317" s="130"/>
      <c r="FD1317" s="131"/>
      <c r="FE1317" s="129"/>
      <c r="FF1317" s="129"/>
      <c r="FG1317" s="130"/>
      <c r="FH1317" s="131"/>
      <c r="FI1317" s="129"/>
      <c r="FJ1317" s="129"/>
      <c r="FK1317" s="130"/>
      <c r="FL1317" s="131"/>
      <c r="FM1317" s="129"/>
      <c r="FN1317" s="129"/>
      <c r="FO1317" s="130"/>
      <c r="FP1317" s="131"/>
      <c r="FQ1317" s="129"/>
      <c r="FR1317" s="129"/>
      <c r="FS1317" s="130"/>
      <c r="FT1317" s="131"/>
      <c r="FU1317" s="129"/>
      <c r="FV1317" s="129"/>
      <c r="FW1317" s="130"/>
      <c r="FX1317" s="131"/>
      <c r="FY1317" s="129"/>
      <c r="FZ1317" s="129"/>
      <c r="GA1317" s="130"/>
      <c r="GB1317" s="131"/>
      <c r="GC1317" s="129"/>
      <c r="GD1317" s="129"/>
      <c r="GE1317" s="130"/>
      <c r="GF1317" s="131"/>
      <c r="GG1317" s="129"/>
      <c r="GH1317" s="129"/>
      <c r="GI1317" s="130"/>
      <c r="GJ1317" s="131"/>
      <c r="GK1317" s="129"/>
      <c r="GL1317" s="129"/>
      <c r="GM1317" s="130"/>
      <c r="GN1317" s="131"/>
      <c r="GO1317" s="129"/>
      <c r="GP1317" s="129"/>
      <c r="GQ1317" s="130"/>
    </row>
    <row r="1318" spans="1:199" ht="15.75" x14ac:dyDescent="0.25">
      <c r="A1318">
        <f t="shared" si="752"/>
        <v>1</v>
      </c>
      <c r="B1318">
        <f t="shared" si="753"/>
        <v>1900</v>
      </c>
      <c r="D1318" s="129"/>
      <c r="E1318" s="129"/>
      <c r="F1318" s="129"/>
      <c r="G1318" s="130"/>
      <c r="H1318" s="131"/>
      <c r="I1318" s="129"/>
      <c r="J1318" s="129"/>
      <c r="K1318" s="130"/>
      <c r="L1318" s="131"/>
      <c r="M1318" s="129"/>
      <c r="N1318" s="129"/>
      <c r="O1318" s="130"/>
      <c r="P1318" s="131"/>
      <c r="Q1318" s="129"/>
      <c r="R1318" s="129"/>
      <c r="S1318" s="130"/>
      <c r="T1318" s="131"/>
      <c r="U1318" s="129"/>
      <c r="V1318" s="129"/>
      <c r="W1318" s="130"/>
      <c r="X1318" s="131"/>
      <c r="Y1318" s="129"/>
      <c r="Z1318" s="129"/>
      <c r="AA1318" s="130"/>
      <c r="AB1318" s="131"/>
      <c r="AC1318" s="129"/>
      <c r="AD1318" s="129"/>
      <c r="AE1318" s="130"/>
      <c r="AF1318" s="131"/>
      <c r="AG1318" s="129"/>
      <c r="AH1318" s="129"/>
      <c r="AI1318" s="130"/>
      <c r="AJ1318" s="131"/>
      <c r="AK1318" s="129"/>
      <c r="AL1318" s="129"/>
      <c r="AM1318" s="130"/>
      <c r="AN1318" s="131"/>
      <c r="AO1318" s="129"/>
      <c r="AP1318" s="129"/>
      <c r="AQ1318" s="130"/>
      <c r="AR1318" s="131"/>
      <c r="AS1318" s="129"/>
      <c r="AT1318" s="129"/>
      <c r="AU1318" s="130"/>
      <c r="AV1318" s="131"/>
      <c r="AW1318" s="129"/>
      <c r="AX1318" s="129"/>
      <c r="AY1318" s="130"/>
      <c r="AZ1318" s="131"/>
      <c r="BA1318" s="129"/>
      <c r="BB1318" s="129"/>
      <c r="BC1318" s="130"/>
      <c r="BD1318" s="131"/>
      <c r="BE1318" s="129"/>
      <c r="BF1318" s="129"/>
      <c r="BG1318" s="130"/>
      <c r="BH1318" s="131"/>
      <c r="BI1318" s="129"/>
      <c r="BJ1318" s="129"/>
      <c r="BK1318" s="130"/>
      <c r="BL1318" s="131"/>
      <c r="BM1318" s="129"/>
      <c r="BN1318" s="129"/>
      <c r="BO1318" s="130"/>
      <c r="BP1318" s="131"/>
      <c r="BQ1318" s="129"/>
      <c r="BR1318" s="129"/>
      <c r="BS1318" s="130"/>
      <c r="BT1318" s="131"/>
      <c r="BU1318" s="129"/>
      <c r="BV1318" s="129"/>
      <c r="BW1318" s="130"/>
      <c r="BX1318" s="131"/>
      <c r="BY1318" s="129"/>
      <c r="BZ1318" s="129"/>
      <c r="CA1318" s="130"/>
      <c r="CB1318" s="131"/>
      <c r="CC1318" s="129"/>
      <c r="CD1318" s="129"/>
      <c r="CE1318" s="130"/>
      <c r="CF1318" s="131"/>
      <c r="CG1318" s="129"/>
      <c r="CH1318" s="129"/>
      <c r="CI1318" s="130"/>
      <c r="CJ1318" s="131"/>
      <c r="CK1318" s="129"/>
      <c r="CL1318" s="129"/>
      <c r="CM1318" s="130"/>
      <c r="CN1318" s="131"/>
      <c r="CO1318" s="129"/>
      <c r="CP1318" s="129"/>
      <c r="CQ1318" s="130"/>
      <c r="CR1318" s="131"/>
      <c r="CS1318" s="129"/>
      <c r="CT1318" s="129"/>
      <c r="CU1318" s="130"/>
      <c r="CV1318" s="131"/>
      <c r="CW1318" s="129"/>
      <c r="CX1318" s="129"/>
      <c r="CY1318" s="130"/>
      <c r="CZ1318" s="131"/>
      <c r="DA1318" s="129"/>
      <c r="DB1318" s="129"/>
      <c r="DC1318" s="130"/>
      <c r="DD1318" s="131"/>
      <c r="DE1318" s="129"/>
      <c r="DF1318" s="129"/>
      <c r="DG1318" s="130"/>
      <c r="DH1318" s="131"/>
      <c r="DI1318" s="129"/>
      <c r="DJ1318" s="129"/>
      <c r="DK1318" s="130"/>
      <c r="DL1318" s="131"/>
      <c r="DM1318" s="129"/>
      <c r="DN1318" s="129"/>
      <c r="DO1318" s="130"/>
      <c r="DP1318" s="131"/>
      <c r="DQ1318" s="129"/>
      <c r="DR1318" s="129"/>
      <c r="DS1318" s="130"/>
      <c r="DT1318" s="131"/>
      <c r="DU1318" s="129"/>
      <c r="DV1318" s="129"/>
      <c r="DW1318" s="130"/>
      <c r="DX1318" s="131"/>
      <c r="DY1318" s="129"/>
      <c r="DZ1318" s="129"/>
      <c r="EA1318" s="130"/>
      <c r="EB1318" s="131"/>
      <c r="EC1318" s="129"/>
      <c r="ED1318" s="129"/>
      <c r="EE1318" s="130"/>
      <c r="EF1318" s="131"/>
      <c r="EG1318" s="129"/>
      <c r="EH1318" s="129"/>
      <c r="EI1318" s="130"/>
      <c r="EJ1318" s="131"/>
      <c r="EK1318" s="129"/>
      <c r="EL1318" s="129"/>
      <c r="EM1318" s="130"/>
      <c r="EN1318" s="131"/>
      <c r="EO1318" s="129"/>
      <c r="EP1318" s="129"/>
      <c r="EQ1318" s="130"/>
      <c r="ER1318" s="131"/>
      <c r="ES1318" s="129"/>
      <c r="ET1318" s="129"/>
      <c r="EU1318" s="130"/>
      <c r="EV1318" s="131"/>
      <c r="EW1318" s="129"/>
      <c r="EX1318" s="129"/>
      <c r="EY1318" s="130"/>
      <c r="EZ1318" s="131"/>
      <c r="FA1318" s="129"/>
      <c r="FB1318" s="129"/>
      <c r="FC1318" s="130"/>
      <c r="FD1318" s="131"/>
      <c r="FE1318" s="129"/>
      <c r="FF1318" s="129"/>
      <c r="FG1318" s="130"/>
      <c r="FH1318" s="131"/>
      <c r="FI1318" s="129"/>
      <c r="FJ1318" s="129"/>
      <c r="FK1318" s="130"/>
      <c r="FL1318" s="131"/>
      <c r="FM1318" s="129"/>
      <c r="FN1318" s="129"/>
      <c r="FO1318" s="130"/>
      <c r="FP1318" s="131"/>
      <c r="FQ1318" s="129"/>
      <c r="FR1318" s="129"/>
      <c r="FS1318" s="130"/>
      <c r="FT1318" s="131"/>
      <c r="FU1318" s="129"/>
      <c r="FV1318" s="129"/>
      <c r="FW1318" s="130"/>
      <c r="FX1318" s="131"/>
      <c r="FY1318" s="129"/>
      <c r="FZ1318" s="129"/>
      <c r="GA1318" s="130"/>
      <c r="GB1318" s="131"/>
      <c r="GC1318" s="129"/>
      <c r="GD1318" s="129"/>
      <c r="GE1318" s="130"/>
      <c r="GF1318" s="131"/>
      <c r="GG1318" s="129"/>
      <c r="GH1318" s="129"/>
      <c r="GI1318" s="130"/>
      <c r="GJ1318" s="131"/>
      <c r="GK1318" s="129"/>
      <c r="GL1318" s="129"/>
      <c r="GM1318" s="130"/>
      <c r="GN1318" s="131"/>
      <c r="GO1318" s="129"/>
      <c r="GP1318" s="129"/>
      <c r="GQ1318" s="130"/>
    </row>
    <row r="1319" spans="1:199" ht="15.75" x14ac:dyDescent="0.25">
      <c r="A1319">
        <f t="shared" si="752"/>
        <v>1</v>
      </c>
      <c r="B1319">
        <f t="shared" si="753"/>
        <v>1900</v>
      </c>
      <c r="D1319" s="129"/>
      <c r="E1319" s="129"/>
      <c r="F1319" s="129"/>
      <c r="G1319" s="130"/>
      <c r="H1319" s="131"/>
      <c r="I1319" s="129"/>
      <c r="J1319" s="129"/>
      <c r="K1319" s="130"/>
      <c r="L1319" s="131"/>
      <c r="M1319" s="129"/>
      <c r="N1319" s="129"/>
      <c r="O1319" s="130"/>
      <c r="P1319" s="131"/>
      <c r="Q1319" s="129"/>
      <c r="R1319" s="129"/>
      <c r="S1319" s="130"/>
      <c r="T1319" s="131"/>
      <c r="U1319" s="129"/>
      <c r="V1319" s="129"/>
      <c r="W1319" s="130"/>
      <c r="X1319" s="131"/>
      <c r="Y1319" s="129"/>
      <c r="Z1319" s="129"/>
      <c r="AA1319" s="130"/>
      <c r="AB1319" s="131"/>
      <c r="AC1319" s="129"/>
      <c r="AD1319" s="129"/>
      <c r="AE1319" s="130"/>
      <c r="AF1319" s="131"/>
      <c r="AG1319" s="129"/>
      <c r="AH1319" s="129"/>
      <c r="AI1319" s="130"/>
      <c r="AJ1319" s="131"/>
      <c r="AK1319" s="129"/>
      <c r="AL1319" s="129"/>
      <c r="AM1319" s="130"/>
      <c r="AN1319" s="131"/>
      <c r="AO1319" s="129"/>
      <c r="AP1319" s="129"/>
      <c r="AQ1319" s="130"/>
      <c r="AR1319" s="131"/>
      <c r="AS1319" s="129"/>
      <c r="AT1319" s="129"/>
      <c r="AU1319" s="130"/>
      <c r="AV1319" s="131"/>
      <c r="AW1319" s="129"/>
      <c r="AX1319" s="129"/>
      <c r="AY1319" s="130"/>
      <c r="AZ1319" s="131"/>
      <c r="BA1319" s="129"/>
      <c r="BB1319" s="129"/>
      <c r="BC1319" s="130"/>
      <c r="BD1319" s="131"/>
      <c r="BE1319" s="129"/>
      <c r="BF1319" s="129"/>
      <c r="BG1319" s="130"/>
      <c r="BH1319" s="131"/>
      <c r="BI1319" s="129"/>
      <c r="BJ1319" s="129"/>
      <c r="BK1319" s="130"/>
      <c r="BL1319" s="131"/>
      <c r="BM1319" s="129"/>
      <c r="BN1319" s="129"/>
      <c r="BO1319" s="130"/>
      <c r="BP1319" s="131"/>
      <c r="BQ1319" s="129"/>
      <c r="BR1319" s="129"/>
      <c r="BS1319" s="130"/>
      <c r="BT1319" s="131"/>
      <c r="BU1319" s="129"/>
      <c r="BV1319" s="129"/>
      <c r="BW1319" s="130"/>
      <c r="BX1319" s="131"/>
      <c r="BY1319" s="129"/>
      <c r="BZ1319" s="129"/>
      <c r="CA1319" s="130"/>
      <c r="CB1319" s="131"/>
      <c r="CC1319" s="129"/>
      <c r="CD1319" s="129"/>
      <c r="CE1319" s="130"/>
      <c r="CF1319" s="131"/>
      <c r="CG1319" s="129"/>
      <c r="CH1319" s="129"/>
      <c r="CI1319" s="130"/>
      <c r="CJ1319" s="131"/>
      <c r="CK1319" s="129"/>
      <c r="CL1319" s="129"/>
      <c r="CM1319" s="130"/>
      <c r="CN1319" s="131"/>
      <c r="CO1319" s="129"/>
      <c r="CP1319" s="129"/>
      <c r="CQ1319" s="130"/>
      <c r="CR1319" s="131"/>
      <c r="CS1319" s="129"/>
      <c r="CT1319" s="129"/>
      <c r="CU1319" s="130"/>
      <c r="CV1319" s="131"/>
      <c r="CW1319" s="129"/>
      <c r="CX1319" s="129"/>
      <c r="CY1319" s="130"/>
      <c r="CZ1319" s="131"/>
      <c r="DA1319" s="129"/>
      <c r="DB1319" s="129"/>
      <c r="DC1319" s="130"/>
      <c r="DD1319" s="131"/>
      <c r="DE1319" s="129"/>
      <c r="DF1319" s="129"/>
      <c r="DG1319" s="130"/>
      <c r="DH1319" s="131"/>
      <c r="DI1319" s="129"/>
      <c r="DJ1319" s="129"/>
      <c r="DK1319" s="130"/>
      <c r="DL1319" s="131"/>
      <c r="DM1319" s="129"/>
      <c r="DN1319" s="129"/>
      <c r="DO1319" s="130"/>
      <c r="DP1319" s="131"/>
      <c r="DQ1319" s="129"/>
      <c r="DR1319" s="129"/>
      <c r="DS1319" s="130"/>
      <c r="DT1319" s="131"/>
      <c r="DU1319" s="129"/>
      <c r="DV1319" s="129"/>
      <c r="DW1319" s="130"/>
      <c r="DX1319" s="131"/>
      <c r="DY1319" s="129"/>
      <c r="DZ1319" s="129"/>
      <c r="EA1319" s="130"/>
      <c r="EB1319" s="131"/>
      <c r="EC1319" s="129"/>
      <c r="ED1319" s="129"/>
      <c r="EE1319" s="130"/>
      <c r="EF1319" s="131"/>
      <c r="EG1319" s="129"/>
      <c r="EH1319" s="129"/>
      <c r="EI1319" s="130"/>
      <c r="EJ1319" s="131"/>
      <c r="EK1319" s="129"/>
      <c r="EL1319" s="129"/>
      <c r="EM1319" s="130"/>
      <c r="EN1319" s="131"/>
      <c r="EO1319" s="129"/>
      <c r="EP1319" s="129"/>
      <c r="EQ1319" s="130"/>
      <c r="ER1319" s="131"/>
      <c r="ES1319" s="129"/>
      <c r="ET1319" s="129"/>
      <c r="EU1319" s="130"/>
      <c r="EV1319" s="131"/>
      <c r="EW1319" s="129"/>
      <c r="EX1319" s="129"/>
      <c r="EY1319" s="130"/>
      <c r="EZ1319" s="131"/>
      <c r="FA1319" s="129"/>
      <c r="FB1319" s="129"/>
      <c r="FC1319" s="130"/>
      <c r="FD1319" s="131"/>
      <c r="FE1319" s="129"/>
      <c r="FF1319" s="129"/>
      <c r="FG1319" s="130"/>
      <c r="FH1319" s="131"/>
      <c r="FI1319" s="129"/>
      <c r="FJ1319" s="129"/>
      <c r="FK1319" s="130"/>
      <c r="FL1319" s="131"/>
      <c r="FM1319" s="129"/>
      <c r="FN1319" s="129"/>
      <c r="FO1319" s="130"/>
      <c r="FP1319" s="131"/>
      <c r="FQ1319" s="129"/>
      <c r="FR1319" s="129"/>
      <c r="FS1319" s="130"/>
      <c r="FT1319" s="131"/>
      <c r="FU1319" s="129"/>
      <c r="FV1319" s="129"/>
      <c r="FW1319" s="130"/>
      <c r="FX1319" s="131"/>
      <c r="FY1319" s="129"/>
      <c r="FZ1319" s="129"/>
      <c r="GA1319" s="130"/>
      <c r="GB1319" s="131"/>
      <c r="GC1319" s="129"/>
      <c r="GD1319" s="129"/>
      <c r="GE1319" s="130"/>
      <c r="GF1319" s="131"/>
      <c r="GG1319" s="129"/>
      <c r="GH1319" s="129"/>
      <c r="GI1319" s="130"/>
      <c r="GJ1319" s="131"/>
      <c r="GK1319" s="129"/>
      <c r="GL1319" s="129"/>
      <c r="GM1319" s="130"/>
      <c r="GN1319" s="131"/>
      <c r="GO1319" s="129"/>
      <c r="GP1319" s="129"/>
      <c r="GQ1319" s="130"/>
    </row>
    <row r="1320" spans="1:199" ht="15.75" x14ac:dyDescent="0.25">
      <c r="A1320">
        <f t="shared" si="752"/>
        <v>1</v>
      </c>
      <c r="B1320">
        <f t="shared" si="753"/>
        <v>1900</v>
      </c>
      <c r="D1320" s="129"/>
      <c r="E1320" s="129"/>
      <c r="F1320" s="129"/>
      <c r="G1320" s="130"/>
      <c r="H1320" s="131"/>
      <c r="I1320" s="129"/>
      <c r="J1320" s="129"/>
      <c r="K1320" s="130"/>
      <c r="L1320" s="131"/>
      <c r="M1320" s="129"/>
      <c r="N1320" s="129"/>
      <c r="O1320" s="130"/>
      <c r="P1320" s="131"/>
      <c r="Q1320" s="129"/>
      <c r="R1320" s="129"/>
      <c r="S1320" s="130"/>
      <c r="T1320" s="131"/>
      <c r="U1320" s="129"/>
      <c r="V1320" s="129"/>
      <c r="W1320" s="130"/>
      <c r="X1320" s="131"/>
      <c r="Y1320" s="129"/>
      <c r="Z1320" s="129"/>
      <c r="AA1320" s="130"/>
      <c r="AB1320" s="131"/>
      <c r="AC1320" s="129"/>
      <c r="AD1320" s="129"/>
      <c r="AE1320" s="130"/>
      <c r="AF1320" s="131"/>
      <c r="AG1320" s="129"/>
      <c r="AH1320" s="129"/>
      <c r="AI1320" s="130"/>
      <c r="AJ1320" s="131"/>
      <c r="AK1320" s="129"/>
      <c r="AL1320" s="129"/>
      <c r="AM1320" s="130"/>
      <c r="AN1320" s="131"/>
      <c r="AO1320" s="129"/>
      <c r="AP1320" s="129"/>
      <c r="AQ1320" s="130"/>
      <c r="AR1320" s="131"/>
      <c r="AS1320" s="129"/>
      <c r="AT1320" s="129"/>
      <c r="AU1320" s="130"/>
      <c r="AV1320" s="131"/>
      <c r="AW1320" s="129"/>
      <c r="AX1320" s="129"/>
      <c r="AY1320" s="130"/>
      <c r="AZ1320" s="131"/>
      <c r="BA1320" s="129"/>
      <c r="BB1320" s="129"/>
      <c r="BC1320" s="130"/>
      <c r="BD1320" s="131"/>
      <c r="BE1320" s="129"/>
      <c r="BF1320" s="129"/>
      <c r="BG1320" s="130"/>
      <c r="BH1320" s="131"/>
      <c r="BI1320" s="129"/>
      <c r="BJ1320" s="129"/>
      <c r="BK1320" s="130"/>
      <c r="BL1320" s="131"/>
      <c r="BM1320" s="129"/>
      <c r="BN1320" s="129"/>
      <c r="BO1320" s="130"/>
      <c r="BP1320" s="131"/>
      <c r="BQ1320" s="129"/>
      <c r="BR1320" s="129"/>
      <c r="BS1320" s="130"/>
      <c r="BT1320" s="131"/>
      <c r="BU1320" s="129"/>
      <c r="BV1320" s="129"/>
      <c r="BW1320" s="130"/>
      <c r="BX1320" s="131"/>
      <c r="BY1320" s="129"/>
      <c r="BZ1320" s="129"/>
      <c r="CA1320" s="130"/>
      <c r="CB1320" s="131"/>
      <c r="CC1320" s="129"/>
      <c r="CD1320" s="129"/>
      <c r="CE1320" s="130"/>
      <c r="CF1320" s="131"/>
      <c r="CG1320" s="129"/>
      <c r="CH1320" s="129"/>
      <c r="CI1320" s="130"/>
      <c r="CJ1320" s="131"/>
      <c r="CK1320" s="129"/>
      <c r="CL1320" s="129"/>
      <c r="CM1320" s="130"/>
      <c r="CN1320" s="131"/>
      <c r="CO1320" s="129"/>
      <c r="CP1320" s="129"/>
      <c r="CQ1320" s="130"/>
      <c r="CR1320" s="131"/>
      <c r="CS1320" s="129"/>
      <c r="CT1320" s="129"/>
      <c r="CU1320" s="130"/>
      <c r="CV1320" s="131"/>
      <c r="CW1320" s="129"/>
      <c r="CX1320" s="129"/>
      <c r="CY1320" s="130"/>
      <c r="CZ1320" s="131"/>
      <c r="DA1320" s="129"/>
      <c r="DB1320" s="129"/>
      <c r="DC1320" s="130"/>
      <c r="DD1320" s="131"/>
      <c r="DE1320" s="129"/>
      <c r="DF1320" s="129"/>
      <c r="DG1320" s="130"/>
      <c r="DH1320" s="131"/>
      <c r="DI1320" s="129"/>
      <c r="DJ1320" s="129"/>
      <c r="DK1320" s="130"/>
      <c r="DL1320" s="131"/>
      <c r="DM1320" s="129"/>
      <c r="DN1320" s="129"/>
      <c r="DO1320" s="130"/>
      <c r="DP1320" s="131"/>
      <c r="DQ1320" s="129"/>
      <c r="DR1320" s="129"/>
      <c r="DS1320" s="130"/>
      <c r="DT1320" s="131"/>
      <c r="DU1320" s="129"/>
      <c r="DV1320" s="129"/>
      <c r="DW1320" s="130"/>
      <c r="DX1320" s="131"/>
      <c r="DY1320" s="129"/>
      <c r="DZ1320" s="129"/>
      <c r="EA1320" s="130"/>
      <c r="EB1320" s="131"/>
      <c r="EC1320" s="129"/>
      <c r="ED1320" s="129"/>
      <c r="EE1320" s="130"/>
      <c r="EF1320" s="131"/>
      <c r="EG1320" s="129"/>
      <c r="EH1320" s="129"/>
      <c r="EI1320" s="130"/>
      <c r="EJ1320" s="131"/>
      <c r="EK1320" s="129"/>
      <c r="EL1320" s="129"/>
      <c r="EM1320" s="130"/>
      <c r="EN1320" s="131"/>
      <c r="EO1320" s="129"/>
      <c r="EP1320" s="129"/>
      <c r="EQ1320" s="130"/>
      <c r="ER1320" s="131"/>
      <c r="ES1320" s="129"/>
      <c r="ET1320" s="129"/>
      <c r="EU1320" s="130"/>
      <c r="EV1320" s="131"/>
      <c r="EW1320" s="129"/>
      <c r="EX1320" s="129"/>
      <c r="EY1320" s="130"/>
      <c r="EZ1320" s="131"/>
      <c r="FA1320" s="129"/>
      <c r="FB1320" s="129"/>
      <c r="FC1320" s="130"/>
      <c r="FD1320" s="131"/>
      <c r="FE1320" s="129"/>
      <c r="FF1320" s="129"/>
      <c r="FG1320" s="130"/>
      <c r="FH1320" s="131"/>
      <c r="FI1320" s="129"/>
      <c r="FJ1320" s="129"/>
      <c r="FK1320" s="130"/>
      <c r="FL1320" s="131"/>
      <c r="FM1320" s="129"/>
      <c r="FN1320" s="129"/>
      <c r="FO1320" s="130"/>
      <c r="FP1320" s="131"/>
      <c r="FQ1320" s="129"/>
      <c r="FR1320" s="129"/>
      <c r="FS1320" s="130"/>
      <c r="FT1320" s="131"/>
      <c r="FU1320" s="129"/>
      <c r="FV1320" s="129"/>
      <c r="FW1320" s="130"/>
      <c r="FX1320" s="131"/>
      <c r="FY1320" s="129"/>
      <c r="FZ1320" s="129"/>
      <c r="GA1320" s="130"/>
      <c r="GB1320" s="131"/>
      <c r="GC1320" s="129"/>
      <c r="GD1320" s="129"/>
      <c r="GE1320" s="130"/>
      <c r="GF1320" s="131"/>
      <c r="GG1320" s="129"/>
      <c r="GH1320" s="129"/>
      <c r="GI1320" s="130"/>
      <c r="GJ1320" s="131"/>
      <c r="GK1320" s="129"/>
      <c r="GL1320" s="129"/>
      <c r="GM1320" s="130"/>
      <c r="GN1320" s="131"/>
      <c r="GO1320" s="129"/>
      <c r="GP1320" s="129"/>
      <c r="GQ1320" s="130"/>
    </row>
    <row r="1321" spans="1:199" ht="15.75" x14ac:dyDescent="0.25">
      <c r="A1321">
        <f t="shared" si="752"/>
        <v>1</v>
      </c>
      <c r="B1321">
        <f t="shared" si="753"/>
        <v>1900</v>
      </c>
      <c r="D1321" s="129"/>
      <c r="E1321" s="129"/>
      <c r="F1321" s="129"/>
      <c r="G1321" s="130"/>
      <c r="H1321" s="131"/>
      <c r="I1321" s="129"/>
      <c r="J1321" s="129"/>
      <c r="K1321" s="130"/>
      <c r="L1321" s="131"/>
      <c r="M1321" s="129"/>
      <c r="N1321" s="129"/>
      <c r="O1321" s="130"/>
      <c r="P1321" s="131"/>
      <c r="Q1321" s="129"/>
      <c r="R1321" s="129"/>
      <c r="S1321" s="130"/>
      <c r="T1321" s="131"/>
      <c r="U1321" s="129"/>
      <c r="V1321" s="129"/>
      <c r="W1321" s="130"/>
      <c r="X1321" s="131"/>
      <c r="Y1321" s="129"/>
      <c r="Z1321" s="129"/>
      <c r="AA1321" s="130"/>
      <c r="AB1321" s="131"/>
      <c r="AC1321" s="129"/>
      <c r="AD1321" s="129"/>
      <c r="AE1321" s="130"/>
      <c r="AF1321" s="131"/>
      <c r="AG1321" s="129"/>
      <c r="AH1321" s="129"/>
      <c r="AI1321" s="130"/>
      <c r="AJ1321" s="131"/>
      <c r="AK1321" s="129"/>
      <c r="AL1321" s="129"/>
      <c r="AM1321" s="130"/>
      <c r="AN1321" s="131"/>
      <c r="AO1321" s="129"/>
      <c r="AP1321" s="129"/>
      <c r="AQ1321" s="130"/>
      <c r="AR1321" s="131"/>
      <c r="AS1321" s="129"/>
      <c r="AT1321" s="129"/>
      <c r="AU1321" s="130"/>
      <c r="AV1321" s="131"/>
      <c r="AW1321" s="129"/>
      <c r="AX1321" s="129"/>
      <c r="AY1321" s="130"/>
      <c r="AZ1321" s="131"/>
      <c r="BA1321" s="129"/>
      <c r="BB1321" s="129"/>
      <c r="BC1321" s="130"/>
      <c r="BD1321" s="131"/>
      <c r="BE1321" s="129"/>
      <c r="BF1321" s="129"/>
      <c r="BG1321" s="130"/>
      <c r="BH1321" s="131"/>
      <c r="BI1321" s="129"/>
      <c r="BJ1321" s="129"/>
      <c r="BK1321" s="130"/>
      <c r="BL1321" s="131"/>
      <c r="BM1321" s="129"/>
      <c r="BN1321" s="129"/>
      <c r="BO1321" s="130"/>
      <c r="BP1321" s="131"/>
      <c r="BQ1321" s="129"/>
      <c r="BR1321" s="129"/>
      <c r="BS1321" s="130"/>
      <c r="BT1321" s="131"/>
      <c r="BU1321" s="129"/>
      <c r="BV1321" s="129"/>
      <c r="BW1321" s="130"/>
      <c r="BX1321" s="131"/>
      <c r="BY1321" s="129"/>
      <c r="BZ1321" s="129"/>
      <c r="CA1321" s="130"/>
      <c r="CB1321" s="131"/>
      <c r="CC1321" s="129"/>
      <c r="CD1321" s="129"/>
      <c r="CE1321" s="130"/>
      <c r="CF1321" s="131"/>
      <c r="CG1321" s="129"/>
      <c r="CH1321" s="129"/>
      <c r="CI1321" s="130"/>
      <c r="CJ1321" s="131"/>
      <c r="CK1321" s="129"/>
      <c r="CL1321" s="129"/>
      <c r="CM1321" s="130"/>
      <c r="CN1321" s="131"/>
      <c r="CO1321" s="129"/>
      <c r="CP1321" s="129"/>
      <c r="CQ1321" s="130"/>
      <c r="CR1321" s="131"/>
      <c r="CS1321" s="129"/>
      <c r="CT1321" s="129"/>
      <c r="CU1321" s="130"/>
      <c r="CV1321" s="131"/>
      <c r="CW1321" s="129"/>
      <c r="CX1321" s="129"/>
      <c r="CY1321" s="130"/>
      <c r="CZ1321" s="131"/>
      <c r="DA1321" s="129"/>
      <c r="DB1321" s="129"/>
      <c r="DC1321" s="130"/>
      <c r="DD1321" s="131"/>
      <c r="DE1321" s="129"/>
      <c r="DF1321" s="129"/>
      <c r="DG1321" s="130"/>
      <c r="DH1321" s="131"/>
      <c r="DI1321" s="129"/>
      <c r="DJ1321" s="129"/>
      <c r="DK1321" s="130"/>
      <c r="DL1321" s="131"/>
      <c r="DM1321" s="129"/>
      <c r="DN1321" s="129"/>
      <c r="DO1321" s="130"/>
      <c r="DP1321" s="131"/>
      <c r="DQ1321" s="129"/>
      <c r="DR1321" s="129"/>
      <c r="DS1321" s="130"/>
      <c r="DT1321" s="131"/>
      <c r="DU1321" s="129"/>
      <c r="DV1321" s="129"/>
      <c r="DW1321" s="130"/>
      <c r="DX1321" s="131"/>
      <c r="DY1321" s="129"/>
      <c r="DZ1321" s="129"/>
      <c r="EA1321" s="130"/>
      <c r="EB1321" s="131"/>
      <c r="EC1321" s="129"/>
      <c r="ED1321" s="129"/>
      <c r="EE1321" s="130"/>
      <c r="EF1321" s="131"/>
      <c r="EG1321" s="129"/>
      <c r="EH1321" s="129"/>
      <c r="EI1321" s="130"/>
      <c r="EJ1321" s="131"/>
      <c r="EK1321" s="129"/>
      <c r="EL1321" s="129"/>
      <c r="EM1321" s="130"/>
      <c r="EN1321" s="131"/>
      <c r="EO1321" s="129"/>
      <c r="EP1321" s="129"/>
      <c r="EQ1321" s="130"/>
      <c r="ER1321" s="131"/>
      <c r="ES1321" s="129"/>
      <c r="ET1321" s="129"/>
      <c r="EU1321" s="130"/>
      <c r="EV1321" s="131"/>
      <c r="EW1321" s="129"/>
      <c r="EX1321" s="129"/>
      <c r="EY1321" s="130"/>
      <c r="EZ1321" s="131"/>
      <c r="FA1321" s="129"/>
      <c r="FB1321" s="129"/>
      <c r="FC1321" s="130"/>
      <c r="FD1321" s="131"/>
      <c r="FE1321" s="129"/>
      <c r="FF1321" s="129"/>
      <c r="FG1321" s="130"/>
      <c r="FH1321" s="131"/>
      <c r="FI1321" s="129"/>
      <c r="FJ1321" s="129"/>
      <c r="FK1321" s="130"/>
      <c r="FL1321" s="131"/>
      <c r="FM1321" s="129"/>
      <c r="FN1321" s="129"/>
      <c r="FO1321" s="130"/>
      <c r="FP1321" s="131"/>
      <c r="FQ1321" s="129"/>
      <c r="FR1321" s="129"/>
      <c r="FS1321" s="130"/>
      <c r="FT1321" s="131"/>
      <c r="FU1321" s="129"/>
      <c r="FV1321" s="129"/>
      <c r="FW1321" s="130"/>
      <c r="FX1321" s="131"/>
      <c r="FY1321" s="129"/>
      <c r="FZ1321" s="129"/>
      <c r="GA1321" s="130"/>
      <c r="GB1321" s="131"/>
      <c r="GC1321" s="129"/>
      <c r="GD1321" s="129"/>
      <c r="GE1321" s="130"/>
      <c r="GF1321" s="131"/>
      <c r="GG1321" s="129"/>
      <c r="GH1321" s="129"/>
      <c r="GI1321" s="130"/>
      <c r="GJ1321" s="131"/>
      <c r="GK1321" s="129"/>
      <c r="GL1321" s="129"/>
      <c r="GM1321" s="130"/>
      <c r="GN1321" s="131"/>
      <c r="GO1321" s="129"/>
      <c r="GP1321" s="129"/>
      <c r="GQ1321" s="130"/>
    </row>
    <row r="1322" spans="1:199" ht="15.75" x14ac:dyDescent="0.25">
      <c r="A1322">
        <f t="shared" si="752"/>
        <v>1</v>
      </c>
      <c r="B1322">
        <f t="shared" si="753"/>
        <v>1900</v>
      </c>
      <c r="D1322" s="129"/>
      <c r="E1322" s="129"/>
      <c r="F1322" s="129"/>
      <c r="G1322" s="130"/>
      <c r="H1322" s="131"/>
      <c r="I1322" s="129"/>
      <c r="J1322" s="129"/>
      <c r="K1322" s="130"/>
      <c r="L1322" s="131"/>
      <c r="M1322" s="129"/>
      <c r="N1322" s="129"/>
      <c r="O1322" s="130"/>
      <c r="P1322" s="131"/>
      <c r="Q1322" s="129"/>
      <c r="R1322" s="129"/>
      <c r="S1322" s="130"/>
      <c r="T1322" s="131"/>
      <c r="U1322" s="129"/>
      <c r="V1322" s="129"/>
      <c r="W1322" s="130"/>
      <c r="X1322" s="131"/>
      <c r="Y1322" s="129"/>
      <c r="Z1322" s="129"/>
      <c r="AA1322" s="130"/>
      <c r="AB1322" s="131"/>
      <c r="AC1322" s="129"/>
      <c r="AD1322" s="129"/>
      <c r="AE1322" s="130"/>
      <c r="AF1322" s="131"/>
      <c r="AG1322" s="129"/>
      <c r="AH1322" s="129"/>
      <c r="AI1322" s="130"/>
      <c r="AJ1322" s="131"/>
      <c r="AK1322" s="129"/>
      <c r="AL1322" s="129"/>
      <c r="AM1322" s="130"/>
      <c r="AN1322" s="131"/>
      <c r="AO1322" s="129"/>
      <c r="AP1322" s="129"/>
      <c r="AQ1322" s="130"/>
      <c r="AR1322" s="131"/>
      <c r="AS1322" s="129"/>
      <c r="AT1322" s="129"/>
      <c r="AU1322" s="130"/>
      <c r="AV1322" s="131"/>
      <c r="AW1322" s="129"/>
      <c r="AX1322" s="129"/>
      <c r="AY1322" s="130"/>
      <c r="AZ1322" s="131"/>
      <c r="BA1322" s="129"/>
      <c r="BB1322" s="129"/>
      <c r="BC1322" s="130"/>
      <c r="BD1322" s="131"/>
      <c r="BE1322" s="129"/>
      <c r="BF1322" s="129"/>
      <c r="BG1322" s="130"/>
      <c r="BH1322" s="131"/>
      <c r="BI1322" s="129"/>
      <c r="BJ1322" s="129"/>
      <c r="BK1322" s="130"/>
      <c r="BL1322" s="131"/>
      <c r="BM1322" s="129"/>
      <c r="BN1322" s="129"/>
      <c r="BO1322" s="130"/>
      <c r="BP1322" s="131"/>
      <c r="BQ1322" s="129"/>
      <c r="BR1322" s="129"/>
      <c r="BS1322" s="130"/>
      <c r="BT1322" s="131"/>
      <c r="BU1322" s="129"/>
      <c r="BV1322" s="129"/>
      <c r="BW1322" s="130"/>
      <c r="BX1322" s="131"/>
      <c r="BY1322" s="129"/>
      <c r="BZ1322" s="129"/>
      <c r="CA1322" s="130"/>
      <c r="CB1322" s="131"/>
      <c r="CC1322" s="129"/>
      <c r="CD1322" s="129"/>
      <c r="CE1322" s="130"/>
      <c r="CF1322" s="131"/>
      <c r="CG1322" s="129"/>
      <c r="CH1322" s="129"/>
      <c r="CI1322" s="130"/>
      <c r="CJ1322" s="131"/>
      <c r="CK1322" s="129"/>
      <c r="CL1322" s="129"/>
      <c r="CM1322" s="130"/>
      <c r="CN1322" s="131"/>
      <c r="CO1322" s="129"/>
      <c r="CP1322" s="129"/>
      <c r="CQ1322" s="130"/>
      <c r="CR1322" s="131"/>
      <c r="CS1322" s="129"/>
      <c r="CT1322" s="129"/>
      <c r="CU1322" s="130"/>
      <c r="CV1322" s="131"/>
      <c r="CW1322" s="129"/>
      <c r="CX1322" s="129"/>
      <c r="CY1322" s="130"/>
      <c r="CZ1322" s="131"/>
      <c r="DA1322" s="129"/>
      <c r="DB1322" s="129"/>
      <c r="DC1322" s="130"/>
      <c r="DD1322" s="131"/>
      <c r="DE1322" s="129"/>
      <c r="DF1322" s="129"/>
      <c r="DG1322" s="130"/>
      <c r="DH1322" s="131"/>
      <c r="DI1322" s="129"/>
      <c r="DJ1322" s="129"/>
      <c r="DK1322" s="130"/>
      <c r="DL1322" s="131"/>
      <c r="DM1322" s="129"/>
      <c r="DN1322" s="129"/>
      <c r="DO1322" s="130"/>
      <c r="DP1322" s="131"/>
      <c r="DQ1322" s="129"/>
      <c r="DR1322" s="129"/>
      <c r="DS1322" s="130"/>
      <c r="DT1322" s="131"/>
      <c r="DU1322" s="129"/>
      <c r="DV1322" s="129"/>
      <c r="DW1322" s="130"/>
      <c r="DX1322" s="131"/>
      <c r="DY1322" s="129"/>
      <c r="DZ1322" s="129"/>
      <c r="EA1322" s="130"/>
      <c r="EB1322" s="131"/>
      <c r="EC1322" s="129"/>
      <c r="ED1322" s="129"/>
      <c r="EE1322" s="130"/>
      <c r="EF1322" s="131"/>
      <c r="EG1322" s="129"/>
      <c r="EH1322" s="129"/>
      <c r="EI1322" s="130"/>
      <c r="EJ1322" s="131"/>
      <c r="EK1322" s="129"/>
      <c r="EL1322" s="129"/>
      <c r="EM1322" s="130"/>
      <c r="EN1322" s="131"/>
      <c r="EO1322" s="129"/>
      <c r="EP1322" s="129"/>
      <c r="EQ1322" s="130"/>
      <c r="ER1322" s="131"/>
      <c r="ES1322" s="129"/>
      <c r="ET1322" s="129"/>
      <c r="EU1322" s="130"/>
      <c r="EV1322" s="131"/>
      <c r="EW1322" s="129"/>
      <c r="EX1322" s="129"/>
      <c r="EY1322" s="130"/>
      <c r="EZ1322" s="131"/>
      <c r="FA1322" s="129"/>
      <c r="FB1322" s="129"/>
      <c r="FC1322" s="130"/>
      <c r="FD1322" s="131"/>
      <c r="FE1322" s="129"/>
      <c r="FF1322" s="129"/>
      <c r="FG1322" s="130"/>
      <c r="FH1322" s="131"/>
      <c r="FI1322" s="129"/>
      <c r="FJ1322" s="129"/>
      <c r="FK1322" s="130"/>
      <c r="FL1322" s="131"/>
      <c r="FM1322" s="129"/>
      <c r="FN1322" s="129"/>
      <c r="FO1322" s="130"/>
      <c r="FP1322" s="131"/>
      <c r="FQ1322" s="129"/>
      <c r="FR1322" s="129"/>
      <c r="FS1322" s="130"/>
      <c r="FT1322" s="131"/>
      <c r="FU1322" s="129"/>
      <c r="FV1322" s="129"/>
      <c r="FW1322" s="130"/>
      <c r="FX1322" s="131"/>
      <c r="FY1322" s="129"/>
      <c r="FZ1322" s="129"/>
      <c r="GA1322" s="130"/>
      <c r="GB1322" s="131"/>
      <c r="GC1322" s="129"/>
      <c r="GD1322" s="129"/>
      <c r="GE1322" s="130"/>
      <c r="GF1322" s="131"/>
      <c r="GG1322" s="129"/>
      <c r="GH1322" s="129"/>
      <c r="GI1322" s="130"/>
      <c r="GJ1322" s="131"/>
      <c r="GK1322" s="129"/>
      <c r="GL1322" s="129"/>
      <c r="GM1322" s="130"/>
      <c r="GN1322" s="131"/>
      <c r="GO1322" s="129"/>
      <c r="GP1322" s="129"/>
      <c r="GQ1322" s="130"/>
    </row>
    <row r="1323" spans="1:199" ht="15.75" x14ac:dyDescent="0.25">
      <c r="A1323">
        <f t="shared" si="752"/>
        <v>1</v>
      </c>
      <c r="B1323">
        <f t="shared" si="753"/>
        <v>1900</v>
      </c>
      <c r="D1323" s="129"/>
      <c r="E1323" s="129"/>
      <c r="F1323" s="129"/>
      <c r="G1323" s="130"/>
      <c r="H1323" s="131"/>
      <c r="I1323" s="129"/>
      <c r="J1323" s="129"/>
      <c r="K1323" s="130"/>
      <c r="L1323" s="131"/>
      <c r="M1323" s="129"/>
      <c r="N1323" s="129"/>
      <c r="O1323" s="130"/>
      <c r="P1323" s="131"/>
      <c r="Q1323" s="129"/>
      <c r="R1323" s="129"/>
      <c r="S1323" s="130"/>
      <c r="T1323" s="131"/>
      <c r="U1323" s="129"/>
      <c r="V1323" s="129"/>
      <c r="W1323" s="130"/>
      <c r="X1323" s="131"/>
      <c r="Y1323" s="129"/>
      <c r="Z1323" s="129"/>
      <c r="AA1323" s="130"/>
      <c r="AB1323" s="131"/>
      <c r="AC1323" s="129"/>
      <c r="AD1323" s="129"/>
      <c r="AE1323" s="130"/>
      <c r="AF1323" s="131"/>
      <c r="AG1323" s="129"/>
      <c r="AH1323" s="129"/>
      <c r="AI1323" s="130"/>
      <c r="AJ1323" s="131"/>
      <c r="AK1323" s="129"/>
      <c r="AL1323" s="129"/>
      <c r="AM1323" s="130"/>
      <c r="AN1323" s="131"/>
      <c r="AO1323" s="129"/>
      <c r="AP1323" s="129"/>
      <c r="AQ1323" s="130"/>
      <c r="AR1323" s="131"/>
      <c r="AS1323" s="129"/>
      <c r="AT1323" s="129"/>
      <c r="AU1323" s="130"/>
      <c r="AV1323" s="131"/>
      <c r="AW1323" s="129"/>
      <c r="AX1323" s="129"/>
      <c r="AY1323" s="130"/>
      <c r="AZ1323" s="131"/>
      <c r="BA1323" s="129"/>
      <c r="BB1323" s="129"/>
      <c r="BC1323" s="130"/>
      <c r="BD1323" s="131"/>
      <c r="BE1323" s="129"/>
      <c r="BF1323" s="129"/>
      <c r="BG1323" s="130"/>
      <c r="BH1323" s="131"/>
      <c r="BI1323" s="129"/>
      <c r="BJ1323" s="129"/>
      <c r="BK1323" s="130"/>
      <c r="BL1323" s="131"/>
      <c r="BM1323" s="129"/>
      <c r="BN1323" s="129"/>
      <c r="BO1323" s="130"/>
      <c r="BP1323" s="131"/>
      <c r="BQ1323" s="129"/>
      <c r="BR1323" s="129"/>
      <c r="BS1323" s="130"/>
      <c r="BT1323" s="131"/>
      <c r="BU1323" s="129"/>
      <c r="BV1323" s="129"/>
      <c r="BW1323" s="130"/>
      <c r="BX1323" s="131"/>
      <c r="BY1323" s="129"/>
      <c r="BZ1323" s="129"/>
      <c r="CA1323" s="130"/>
      <c r="CB1323" s="131"/>
      <c r="CC1323" s="129"/>
      <c r="CD1323" s="129"/>
      <c r="CE1323" s="130"/>
      <c r="CF1323" s="131"/>
      <c r="CG1323" s="129"/>
      <c r="CH1323" s="129"/>
      <c r="CI1323" s="130"/>
      <c r="CJ1323" s="131"/>
      <c r="CK1323" s="129"/>
      <c r="CL1323" s="129"/>
      <c r="CM1323" s="130"/>
      <c r="CN1323" s="131"/>
      <c r="CO1323" s="129"/>
      <c r="CP1323" s="129"/>
      <c r="CQ1323" s="130"/>
      <c r="CR1323" s="131"/>
      <c r="CS1323" s="129"/>
      <c r="CT1323" s="129"/>
      <c r="CU1323" s="130"/>
      <c r="CV1323" s="131"/>
      <c r="CW1323" s="129"/>
      <c r="CX1323" s="129"/>
      <c r="CY1323" s="130"/>
      <c r="CZ1323" s="131"/>
      <c r="DA1323" s="129"/>
      <c r="DB1323" s="129"/>
      <c r="DC1323" s="130"/>
      <c r="DD1323" s="131"/>
      <c r="DE1323" s="129"/>
      <c r="DF1323" s="129"/>
      <c r="DG1323" s="130"/>
      <c r="DH1323" s="131"/>
      <c r="DI1323" s="129"/>
      <c r="DJ1323" s="129"/>
      <c r="DK1323" s="130"/>
      <c r="DL1323" s="131"/>
      <c r="DM1323" s="129"/>
      <c r="DN1323" s="129"/>
      <c r="DO1323" s="130"/>
      <c r="DP1323" s="131"/>
      <c r="DQ1323" s="129"/>
      <c r="DR1323" s="129"/>
      <c r="DS1323" s="130"/>
      <c r="DT1323" s="131"/>
      <c r="DU1323" s="129"/>
      <c r="DV1323" s="129"/>
      <c r="DW1323" s="130"/>
      <c r="DX1323" s="131"/>
      <c r="DY1323" s="129"/>
      <c r="DZ1323" s="129"/>
      <c r="EA1323" s="130"/>
      <c r="EB1323" s="131"/>
      <c r="EC1323" s="129"/>
      <c r="ED1323" s="129"/>
      <c r="EE1323" s="130"/>
      <c r="EF1323" s="131"/>
      <c r="EG1323" s="129"/>
      <c r="EH1323" s="129"/>
      <c r="EI1323" s="130"/>
      <c r="EJ1323" s="131"/>
      <c r="EK1323" s="129"/>
      <c r="EL1323" s="129"/>
      <c r="EM1323" s="130"/>
      <c r="EN1323" s="131"/>
      <c r="EO1323" s="129"/>
      <c r="EP1323" s="129"/>
      <c r="EQ1323" s="130"/>
      <c r="ER1323" s="131"/>
      <c r="ES1323" s="129"/>
      <c r="ET1323" s="129"/>
      <c r="EU1323" s="130"/>
      <c r="EV1323" s="131"/>
      <c r="EW1323" s="129"/>
      <c r="EX1323" s="129"/>
      <c r="EY1323" s="130"/>
      <c r="EZ1323" s="131"/>
      <c r="FA1323" s="129"/>
      <c r="FB1323" s="129"/>
      <c r="FC1323" s="130"/>
      <c r="FD1323" s="131"/>
      <c r="FE1323" s="129"/>
      <c r="FF1323" s="129"/>
      <c r="FG1323" s="130"/>
      <c r="FH1323" s="131"/>
      <c r="FI1323" s="129"/>
      <c r="FJ1323" s="129"/>
      <c r="FK1323" s="130"/>
      <c r="FL1323" s="131"/>
      <c r="FM1323" s="129"/>
      <c r="FN1323" s="129"/>
      <c r="FO1323" s="130"/>
      <c r="FP1323" s="131"/>
      <c r="FQ1323" s="129"/>
      <c r="FR1323" s="129"/>
      <c r="FS1323" s="130"/>
      <c r="FT1323" s="131"/>
      <c r="FU1323" s="129"/>
      <c r="FV1323" s="129"/>
      <c r="FW1323" s="130"/>
      <c r="FX1323" s="131"/>
      <c r="FY1323" s="129"/>
      <c r="FZ1323" s="129"/>
      <c r="GA1323" s="130"/>
      <c r="GB1323" s="131"/>
      <c r="GC1323" s="129"/>
      <c r="GD1323" s="129"/>
      <c r="GE1323" s="130"/>
      <c r="GF1323" s="131"/>
      <c r="GG1323" s="129"/>
      <c r="GH1323" s="129"/>
      <c r="GI1323" s="130"/>
      <c r="GJ1323" s="131"/>
      <c r="GK1323" s="129"/>
      <c r="GL1323" s="129"/>
      <c r="GM1323" s="130"/>
      <c r="GN1323" s="131"/>
      <c r="GO1323" s="129"/>
      <c r="GP1323" s="129"/>
      <c r="GQ1323" s="130"/>
    </row>
    <row r="1324" spans="1:199" ht="15.75" x14ac:dyDescent="0.25">
      <c r="A1324">
        <f t="shared" si="752"/>
        <v>1</v>
      </c>
      <c r="B1324">
        <f t="shared" si="753"/>
        <v>1900</v>
      </c>
      <c r="D1324" s="129"/>
      <c r="E1324" s="129"/>
      <c r="F1324" s="129"/>
      <c r="G1324" s="130"/>
      <c r="H1324" s="131"/>
      <c r="I1324" s="129"/>
      <c r="J1324" s="129"/>
      <c r="K1324" s="130"/>
      <c r="L1324" s="131"/>
      <c r="M1324" s="129"/>
      <c r="N1324" s="129"/>
      <c r="O1324" s="130"/>
      <c r="P1324" s="131"/>
      <c r="Q1324" s="129"/>
      <c r="R1324" s="129"/>
      <c r="S1324" s="130"/>
      <c r="T1324" s="131"/>
      <c r="U1324" s="129"/>
      <c r="V1324" s="129"/>
      <c r="W1324" s="130"/>
      <c r="X1324" s="131"/>
      <c r="Y1324" s="129"/>
      <c r="Z1324" s="129"/>
      <c r="AA1324" s="130"/>
      <c r="AB1324" s="131"/>
      <c r="AC1324" s="129"/>
      <c r="AD1324" s="129"/>
      <c r="AE1324" s="130"/>
      <c r="AF1324" s="131"/>
      <c r="AG1324" s="129"/>
      <c r="AH1324" s="129"/>
      <c r="AI1324" s="130"/>
      <c r="AJ1324" s="131"/>
      <c r="AK1324" s="129"/>
      <c r="AL1324" s="129"/>
      <c r="AM1324" s="130"/>
      <c r="AN1324" s="131"/>
      <c r="AO1324" s="129"/>
      <c r="AP1324" s="129"/>
      <c r="AQ1324" s="130"/>
      <c r="AR1324" s="131"/>
      <c r="AS1324" s="129"/>
      <c r="AT1324" s="129"/>
      <c r="AU1324" s="130"/>
      <c r="AV1324" s="131"/>
      <c r="AW1324" s="129"/>
      <c r="AX1324" s="129"/>
      <c r="AY1324" s="130"/>
      <c r="AZ1324" s="131"/>
      <c r="BA1324" s="129"/>
      <c r="BB1324" s="129"/>
      <c r="BC1324" s="130"/>
      <c r="BD1324" s="131"/>
      <c r="BE1324" s="129"/>
      <c r="BF1324" s="129"/>
      <c r="BG1324" s="130"/>
      <c r="BH1324" s="131"/>
      <c r="BI1324" s="129"/>
      <c r="BJ1324" s="129"/>
      <c r="BK1324" s="130"/>
      <c r="BL1324" s="131"/>
      <c r="BM1324" s="129"/>
      <c r="BN1324" s="129"/>
      <c r="BO1324" s="130"/>
      <c r="BP1324" s="131"/>
      <c r="BQ1324" s="129"/>
      <c r="BR1324" s="129"/>
      <c r="BS1324" s="130"/>
      <c r="BT1324" s="131"/>
      <c r="BU1324" s="129"/>
      <c r="BV1324" s="129"/>
      <c r="BW1324" s="130"/>
      <c r="BX1324" s="131"/>
      <c r="BY1324" s="129"/>
      <c r="BZ1324" s="129"/>
      <c r="CA1324" s="130"/>
      <c r="CB1324" s="131"/>
      <c r="CC1324" s="129"/>
      <c r="CD1324" s="129"/>
      <c r="CE1324" s="130"/>
      <c r="CF1324" s="131"/>
      <c r="CG1324" s="129"/>
      <c r="CH1324" s="129"/>
      <c r="CI1324" s="130"/>
      <c r="CJ1324" s="131"/>
      <c r="CK1324" s="129"/>
      <c r="CL1324" s="129"/>
      <c r="CM1324" s="130"/>
      <c r="CN1324" s="131"/>
      <c r="CO1324" s="129"/>
      <c r="CP1324" s="129"/>
      <c r="CQ1324" s="130"/>
      <c r="CR1324" s="131"/>
      <c r="CS1324" s="129"/>
      <c r="CT1324" s="129"/>
      <c r="CU1324" s="130"/>
      <c r="CV1324" s="131"/>
      <c r="CW1324" s="129"/>
      <c r="CX1324" s="129"/>
      <c r="CY1324" s="130"/>
      <c r="CZ1324" s="131"/>
      <c r="DA1324" s="129"/>
      <c r="DB1324" s="129"/>
      <c r="DC1324" s="130"/>
      <c r="DD1324" s="131"/>
      <c r="DE1324" s="129"/>
      <c r="DF1324" s="129"/>
      <c r="DG1324" s="130"/>
      <c r="DH1324" s="131"/>
      <c r="DI1324" s="129"/>
      <c r="DJ1324" s="129"/>
      <c r="DK1324" s="130"/>
      <c r="DL1324" s="131"/>
      <c r="DM1324" s="129"/>
      <c r="DN1324" s="129"/>
      <c r="DO1324" s="130"/>
      <c r="DP1324" s="131"/>
      <c r="DQ1324" s="129"/>
      <c r="DR1324" s="129"/>
      <c r="DS1324" s="130"/>
      <c r="DT1324" s="131"/>
      <c r="DU1324" s="129"/>
      <c r="DV1324" s="129"/>
      <c r="DW1324" s="130"/>
      <c r="DX1324" s="131"/>
      <c r="DY1324" s="129"/>
      <c r="DZ1324" s="129"/>
      <c r="EA1324" s="130"/>
      <c r="EB1324" s="131"/>
      <c r="EC1324" s="129"/>
      <c r="ED1324" s="129"/>
      <c r="EE1324" s="130"/>
      <c r="EF1324" s="131"/>
      <c r="EG1324" s="129"/>
      <c r="EH1324" s="129"/>
      <c r="EI1324" s="130"/>
      <c r="EJ1324" s="131"/>
      <c r="EK1324" s="129"/>
      <c r="EL1324" s="129"/>
      <c r="EM1324" s="130"/>
      <c r="EN1324" s="131"/>
      <c r="EO1324" s="129"/>
      <c r="EP1324" s="129"/>
      <c r="EQ1324" s="130"/>
      <c r="ER1324" s="131"/>
      <c r="ES1324" s="129"/>
      <c r="ET1324" s="129"/>
      <c r="EU1324" s="130"/>
      <c r="EV1324" s="131"/>
      <c r="EW1324" s="129"/>
      <c r="EX1324" s="129"/>
      <c r="EY1324" s="130"/>
      <c r="EZ1324" s="131"/>
      <c r="FA1324" s="129"/>
      <c r="FB1324" s="129"/>
      <c r="FC1324" s="130"/>
      <c r="FD1324" s="131"/>
      <c r="FE1324" s="129"/>
      <c r="FF1324" s="129"/>
      <c r="FG1324" s="130"/>
      <c r="FH1324" s="131"/>
      <c r="FI1324" s="129"/>
      <c r="FJ1324" s="129"/>
      <c r="FK1324" s="130"/>
      <c r="FL1324" s="131"/>
      <c r="FM1324" s="129"/>
      <c r="FN1324" s="129"/>
      <c r="FO1324" s="130"/>
      <c r="FP1324" s="131"/>
      <c r="FQ1324" s="129"/>
      <c r="FR1324" s="129"/>
      <c r="FS1324" s="130"/>
      <c r="FT1324" s="131"/>
      <c r="FU1324" s="129"/>
      <c r="FV1324" s="129"/>
      <c r="FW1324" s="130"/>
      <c r="FX1324" s="131"/>
      <c r="FY1324" s="129"/>
      <c r="FZ1324" s="129"/>
      <c r="GA1324" s="130"/>
      <c r="GB1324" s="131"/>
      <c r="GC1324" s="129"/>
      <c r="GD1324" s="129"/>
      <c r="GE1324" s="130"/>
      <c r="GF1324" s="131"/>
      <c r="GG1324" s="129"/>
      <c r="GH1324" s="129"/>
      <c r="GI1324" s="130"/>
      <c r="GJ1324" s="131"/>
      <c r="GK1324" s="129"/>
      <c r="GL1324" s="129"/>
      <c r="GM1324" s="130"/>
      <c r="GN1324" s="131"/>
      <c r="GO1324" s="129"/>
      <c r="GP1324" s="129"/>
      <c r="GQ1324" s="130"/>
    </row>
    <row r="1325" spans="1:199" ht="15.75" x14ac:dyDescent="0.25">
      <c r="A1325">
        <f t="shared" si="752"/>
        <v>1</v>
      </c>
      <c r="B1325">
        <f t="shared" si="753"/>
        <v>1900</v>
      </c>
      <c r="D1325" s="129"/>
      <c r="E1325" s="129"/>
      <c r="F1325" s="129"/>
      <c r="G1325" s="130"/>
      <c r="H1325" s="131"/>
      <c r="I1325" s="129"/>
      <c r="J1325" s="129"/>
      <c r="K1325" s="130"/>
      <c r="L1325" s="131"/>
      <c r="M1325" s="129"/>
      <c r="N1325" s="129"/>
      <c r="O1325" s="130"/>
      <c r="P1325" s="131"/>
      <c r="Q1325" s="129"/>
      <c r="R1325" s="129"/>
      <c r="S1325" s="130"/>
      <c r="T1325" s="131"/>
      <c r="U1325" s="129"/>
      <c r="V1325" s="129"/>
      <c r="W1325" s="130"/>
      <c r="X1325" s="131"/>
      <c r="Y1325" s="129"/>
      <c r="Z1325" s="129"/>
      <c r="AA1325" s="130"/>
      <c r="AB1325" s="131"/>
      <c r="AC1325" s="129"/>
      <c r="AD1325" s="129"/>
      <c r="AE1325" s="130"/>
      <c r="AF1325" s="131"/>
      <c r="AG1325" s="129"/>
      <c r="AH1325" s="129"/>
      <c r="AI1325" s="130"/>
      <c r="AJ1325" s="131"/>
      <c r="AK1325" s="129"/>
      <c r="AL1325" s="129"/>
      <c r="AM1325" s="130"/>
      <c r="AN1325" s="131"/>
      <c r="AO1325" s="129"/>
      <c r="AP1325" s="129"/>
      <c r="AQ1325" s="130"/>
      <c r="AR1325" s="131"/>
      <c r="AS1325" s="129"/>
      <c r="AT1325" s="129"/>
      <c r="AU1325" s="130"/>
      <c r="AV1325" s="131"/>
      <c r="AW1325" s="129"/>
      <c r="AX1325" s="129"/>
      <c r="AY1325" s="130"/>
      <c r="AZ1325" s="131"/>
      <c r="BA1325" s="129"/>
      <c r="BB1325" s="129"/>
      <c r="BC1325" s="130"/>
      <c r="BD1325" s="131"/>
      <c r="BE1325" s="129"/>
      <c r="BF1325" s="129"/>
      <c r="BG1325" s="130"/>
      <c r="BH1325" s="131"/>
      <c r="BI1325" s="129"/>
      <c r="BJ1325" s="129"/>
      <c r="BK1325" s="130"/>
      <c r="BL1325" s="131"/>
      <c r="BM1325" s="129"/>
      <c r="BN1325" s="129"/>
      <c r="BO1325" s="130"/>
      <c r="BP1325" s="131"/>
      <c r="BQ1325" s="129"/>
      <c r="BR1325" s="129"/>
      <c r="BS1325" s="130"/>
      <c r="BT1325" s="131"/>
      <c r="BU1325" s="129"/>
      <c r="BV1325" s="129"/>
      <c r="BW1325" s="130"/>
      <c r="BX1325" s="131"/>
      <c r="BY1325" s="129"/>
      <c r="BZ1325" s="129"/>
      <c r="CA1325" s="130"/>
      <c r="CB1325" s="131"/>
      <c r="CC1325" s="129"/>
      <c r="CD1325" s="129"/>
      <c r="CE1325" s="130"/>
      <c r="CF1325" s="131"/>
      <c r="CG1325" s="129"/>
      <c r="CH1325" s="129"/>
      <c r="CI1325" s="130"/>
      <c r="CJ1325" s="131"/>
      <c r="CK1325" s="129"/>
      <c r="CL1325" s="129"/>
      <c r="CM1325" s="130"/>
      <c r="CN1325" s="131"/>
      <c r="CO1325" s="129"/>
      <c r="CP1325" s="129"/>
      <c r="CQ1325" s="130"/>
      <c r="CR1325" s="131"/>
      <c r="CS1325" s="129"/>
      <c r="CT1325" s="129"/>
      <c r="CU1325" s="130"/>
      <c r="CV1325" s="131"/>
      <c r="CW1325" s="129"/>
      <c r="CX1325" s="129"/>
      <c r="CY1325" s="130"/>
      <c r="CZ1325" s="131"/>
      <c r="DA1325" s="129"/>
      <c r="DB1325" s="129"/>
      <c r="DC1325" s="130"/>
      <c r="DD1325" s="131"/>
      <c r="DE1325" s="129"/>
      <c r="DF1325" s="129"/>
      <c r="DG1325" s="130"/>
      <c r="DH1325" s="131"/>
      <c r="DI1325" s="129"/>
      <c r="DJ1325" s="129"/>
      <c r="DK1325" s="130"/>
      <c r="DL1325" s="131"/>
      <c r="DM1325" s="129"/>
      <c r="DN1325" s="129"/>
      <c r="DO1325" s="130"/>
      <c r="DP1325" s="131"/>
      <c r="DQ1325" s="129"/>
      <c r="DR1325" s="129"/>
      <c r="DS1325" s="130"/>
      <c r="DT1325" s="131"/>
      <c r="DU1325" s="129"/>
      <c r="DV1325" s="129"/>
      <c r="DW1325" s="130"/>
      <c r="DX1325" s="131"/>
      <c r="DY1325" s="129"/>
      <c r="DZ1325" s="129"/>
      <c r="EA1325" s="130"/>
      <c r="EB1325" s="131"/>
      <c r="EC1325" s="129"/>
      <c r="ED1325" s="129"/>
      <c r="EE1325" s="130"/>
      <c r="EF1325" s="131"/>
      <c r="EG1325" s="129"/>
      <c r="EH1325" s="129"/>
      <c r="EI1325" s="130"/>
      <c r="EJ1325" s="131"/>
      <c r="EK1325" s="129"/>
      <c r="EL1325" s="129"/>
      <c r="EM1325" s="130"/>
      <c r="EN1325" s="131"/>
      <c r="EO1325" s="129"/>
      <c r="EP1325" s="129"/>
      <c r="EQ1325" s="130"/>
      <c r="ER1325" s="131"/>
      <c r="ES1325" s="129"/>
      <c r="ET1325" s="129"/>
      <c r="EU1325" s="130"/>
      <c r="EV1325" s="131"/>
      <c r="EW1325" s="129"/>
      <c r="EX1325" s="129"/>
      <c r="EY1325" s="130"/>
      <c r="EZ1325" s="131"/>
      <c r="FA1325" s="129"/>
      <c r="FB1325" s="129"/>
      <c r="FC1325" s="130"/>
      <c r="FD1325" s="131"/>
      <c r="FE1325" s="129"/>
      <c r="FF1325" s="129"/>
      <c r="FG1325" s="130"/>
      <c r="FH1325" s="131"/>
      <c r="FI1325" s="129"/>
      <c r="FJ1325" s="129"/>
      <c r="FK1325" s="130"/>
      <c r="FL1325" s="131"/>
      <c r="FM1325" s="129"/>
      <c r="FN1325" s="129"/>
      <c r="FO1325" s="130"/>
      <c r="FP1325" s="131"/>
      <c r="FQ1325" s="129"/>
      <c r="FR1325" s="129"/>
      <c r="FS1325" s="130"/>
      <c r="FT1325" s="131"/>
      <c r="FU1325" s="129"/>
      <c r="FV1325" s="129"/>
      <c r="FW1325" s="130"/>
      <c r="FX1325" s="131"/>
      <c r="FY1325" s="129"/>
      <c r="FZ1325" s="129"/>
      <c r="GA1325" s="130"/>
      <c r="GB1325" s="131"/>
      <c r="GC1325" s="129"/>
      <c r="GD1325" s="129"/>
      <c r="GE1325" s="130"/>
      <c r="GF1325" s="131"/>
      <c r="GG1325" s="129"/>
      <c r="GH1325" s="129"/>
      <c r="GI1325" s="130"/>
      <c r="GJ1325" s="131"/>
      <c r="GK1325" s="129"/>
      <c r="GL1325" s="129"/>
      <c r="GM1325" s="130"/>
      <c r="GN1325" s="131"/>
      <c r="GO1325" s="129"/>
      <c r="GP1325" s="129"/>
      <c r="GQ1325" s="130"/>
    </row>
    <row r="1326" spans="1:199" ht="15.75" x14ac:dyDescent="0.25">
      <c r="A1326">
        <f t="shared" si="752"/>
        <v>1</v>
      </c>
      <c r="B1326">
        <f t="shared" si="753"/>
        <v>1900</v>
      </c>
      <c r="D1326" s="129"/>
      <c r="E1326" s="129"/>
      <c r="F1326" s="129"/>
      <c r="G1326" s="130"/>
      <c r="H1326" s="131"/>
      <c r="I1326" s="129"/>
      <c r="J1326" s="129"/>
      <c r="K1326" s="130"/>
      <c r="L1326" s="131"/>
      <c r="M1326" s="129"/>
      <c r="N1326" s="129"/>
      <c r="O1326" s="130"/>
      <c r="P1326" s="131"/>
      <c r="Q1326" s="129"/>
      <c r="R1326" s="129"/>
      <c r="S1326" s="130"/>
      <c r="T1326" s="131"/>
      <c r="U1326" s="129"/>
      <c r="V1326" s="129"/>
      <c r="W1326" s="130"/>
      <c r="X1326" s="131"/>
      <c r="Y1326" s="129"/>
      <c r="Z1326" s="129"/>
      <c r="AA1326" s="130"/>
      <c r="AB1326" s="131"/>
      <c r="AC1326" s="129"/>
      <c r="AD1326" s="129"/>
      <c r="AE1326" s="130"/>
      <c r="AF1326" s="131"/>
      <c r="AG1326" s="129"/>
      <c r="AH1326" s="129"/>
      <c r="AI1326" s="130"/>
      <c r="AJ1326" s="131"/>
      <c r="AK1326" s="129"/>
      <c r="AL1326" s="129"/>
      <c r="AM1326" s="130"/>
      <c r="AN1326" s="131"/>
      <c r="AO1326" s="129"/>
      <c r="AP1326" s="129"/>
      <c r="AQ1326" s="130"/>
      <c r="AR1326" s="131"/>
      <c r="AS1326" s="129"/>
      <c r="AT1326" s="129"/>
      <c r="AU1326" s="130"/>
      <c r="AV1326" s="131"/>
      <c r="AW1326" s="129"/>
      <c r="AX1326" s="129"/>
      <c r="AY1326" s="130"/>
      <c r="AZ1326" s="131"/>
      <c r="BA1326" s="129"/>
      <c r="BB1326" s="129"/>
      <c r="BC1326" s="130"/>
      <c r="BD1326" s="131"/>
      <c r="BE1326" s="129"/>
      <c r="BF1326" s="129"/>
      <c r="BG1326" s="130"/>
      <c r="BH1326" s="131"/>
      <c r="BI1326" s="129"/>
      <c r="BJ1326" s="129"/>
      <c r="BK1326" s="130"/>
      <c r="BL1326" s="131"/>
      <c r="BM1326" s="129"/>
      <c r="BN1326" s="129"/>
      <c r="BO1326" s="130"/>
      <c r="BP1326" s="131"/>
      <c r="BQ1326" s="129"/>
      <c r="BR1326" s="129"/>
      <c r="BS1326" s="130"/>
      <c r="BT1326" s="131"/>
      <c r="BU1326" s="129"/>
      <c r="BV1326" s="129"/>
      <c r="BW1326" s="130"/>
      <c r="BX1326" s="131"/>
      <c r="BY1326" s="129"/>
      <c r="BZ1326" s="129"/>
      <c r="CA1326" s="130"/>
      <c r="CB1326" s="131"/>
      <c r="CC1326" s="129"/>
      <c r="CD1326" s="129"/>
      <c r="CE1326" s="130"/>
      <c r="CF1326" s="131"/>
      <c r="CG1326" s="129"/>
      <c r="CH1326" s="129"/>
      <c r="CI1326" s="130"/>
      <c r="CJ1326" s="131"/>
      <c r="CK1326" s="129"/>
      <c r="CL1326" s="129"/>
      <c r="CM1326" s="130"/>
      <c r="CN1326" s="131"/>
      <c r="CO1326" s="129"/>
      <c r="CP1326" s="129"/>
      <c r="CQ1326" s="130"/>
      <c r="CR1326" s="131"/>
      <c r="CS1326" s="129"/>
      <c r="CT1326" s="129"/>
      <c r="CU1326" s="130"/>
      <c r="CV1326" s="131"/>
      <c r="CW1326" s="129"/>
      <c r="CX1326" s="129"/>
      <c r="CY1326" s="130"/>
      <c r="CZ1326" s="131"/>
      <c r="DA1326" s="129"/>
      <c r="DB1326" s="129"/>
      <c r="DC1326" s="130"/>
      <c r="DD1326" s="131"/>
      <c r="DE1326" s="129"/>
      <c r="DF1326" s="129"/>
      <c r="DG1326" s="130"/>
      <c r="DH1326" s="131"/>
      <c r="DI1326" s="129"/>
      <c r="DJ1326" s="129"/>
      <c r="DK1326" s="130"/>
      <c r="DL1326" s="131"/>
      <c r="DM1326" s="129"/>
      <c r="DN1326" s="129"/>
      <c r="DO1326" s="130"/>
      <c r="DP1326" s="131"/>
      <c r="DQ1326" s="129"/>
      <c r="DR1326" s="129"/>
      <c r="DS1326" s="130"/>
      <c r="DT1326" s="131"/>
      <c r="DU1326" s="129"/>
      <c r="DV1326" s="129"/>
      <c r="DW1326" s="130"/>
      <c r="DX1326" s="131"/>
      <c r="DY1326" s="129"/>
      <c r="DZ1326" s="129"/>
      <c r="EA1326" s="130"/>
      <c r="EB1326" s="131"/>
      <c r="EC1326" s="129"/>
      <c r="ED1326" s="129"/>
      <c r="EE1326" s="130"/>
      <c r="EF1326" s="131"/>
      <c r="EG1326" s="129"/>
      <c r="EH1326" s="129"/>
      <c r="EI1326" s="130"/>
      <c r="EJ1326" s="131"/>
      <c r="EK1326" s="129"/>
      <c r="EL1326" s="129"/>
      <c r="EM1326" s="130"/>
      <c r="EN1326" s="131"/>
      <c r="EO1326" s="129"/>
      <c r="EP1326" s="129"/>
      <c r="EQ1326" s="130"/>
      <c r="ER1326" s="131"/>
      <c r="ES1326" s="129"/>
      <c r="ET1326" s="129"/>
      <c r="EU1326" s="130"/>
      <c r="EV1326" s="131"/>
      <c r="EW1326" s="129"/>
      <c r="EX1326" s="129"/>
      <c r="EY1326" s="130"/>
      <c r="EZ1326" s="131"/>
      <c r="FA1326" s="129"/>
      <c r="FB1326" s="129"/>
      <c r="FC1326" s="130"/>
      <c r="FD1326" s="131"/>
      <c r="FE1326" s="129"/>
      <c r="FF1326" s="129"/>
      <c r="FG1326" s="130"/>
      <c r="FH1326" s="131"/>
      <c r="FI1326" s="129"/>
      <c r="FJ1326" s="129"/>
      <c r="FK1326" s="130"/>
      <c r="FL1326" s="131"/>
      <c r="FM1326" s="129"/>
      <c r="FN1326" s="129"/>
      <c r="FO1326" s="130"/>
      <c r="FP1326" s="131"/>
      <c r="FQ1326" s="129"/>
      <c r="FR1326" s="129"/>
      <c r="FS1326" s="130"/>
      <c r="FT1326" s="131"/>
      <c r="FU1326" s="129"/>
      <c r="FV1326" s="129"/>
      <c r="FW1326" s="130"/>
      <c r="FX1326" s="131"/>
      <c r="FY1326" s="129"/>
      <c r="FZ1326" s="129"/>
      <c r="GA1326" s="130"/>
      <c r="GB1326" s="131"/>
      <c r="GC1326" s="129"/>
      <c r="GD1326" s="129"/>
      <c r="GE1326" s="130"/>
      <c r="GF1326" s="131"/>
      <c r="GG1326" s="129"/>
      <c r="GH1326" s="129"/>
      <c r="GI1326" s="130"/>
      <c r="GJ1326" s="131"/>
      <c r="GK1326" s="129"/>
      <c r="GL1326" s="129"/>
      <c r="GM1326" s="130"/>
      <c r="GN1326" s="131"/>
      <c r="GO1326" s="129"/>
      <c r="GP1326" s="129"/>
      <c r="GQ1326" s="130"/>
    </row>
    <row r="1327" spans="1:199" ht="15.75" x14ac:dyDescent="0.25">
      <c r="A1327">
        <f t="shared" si="752"/>
        <v>1</v>
      </c>
      <c r="B1327">
        <f t="shared" si="753"/>
        <v>1900</v>
      </c>
      <c r="D1327" s="129"/>
      <c r="E1327" s="129"/>
      <c r="F1327" s="129"/>
      <c r="G1327" s="130"/>
      <c r="H1327" s="131"/>
      <c r="I1327" s="129"/>
      <c r="J1327" s="129"/>
      <c r="K1327" s="130"/>
      <c r="L1327" s="131"/>
      <c r="M1327" s="129"/>
      <c r="N1327" s="129"/>
      <c r="O1327" s="130"/>
      <c r="P1327" s="131"/>
      <c r="Q1327" s="129"/>
      <c r="R1327" s="129"/>
      <c r="S1327" s="130"/>
      <c r="T1327" s="131"/>
      <c r="U1327" s="129"/>
      <c r="V1327" s="129"/>
      <c r="W1327" s="130"/>
      <c r="X1327" s="131"/>
      <c r="Y1327" s="129"/>
      <c r="Z1327" s="129"/>
      <c r="AA1327" s="130"/>
      <c r="AB1327" s="131"/>
      <c r="AC1327" s="129"/>
      <c r="AD1327" s="129"/>
      <c r="AE1327" s="130"/>
      <c r="AF1327" s="131"/>
      <c r="AG1327" s="129"/>
      <c r="AH1327" s="129"/>
      <c r="AI1327" s="130"/>
      <c r="AJ1327" s="131"/>
      <c r="AK1327" s="129"/>
      <c r="AL1327" s="129"/>
      <c r="AM1327" s="130"/>
      <c r="AN1327" s="131"/>
      <c r="AO1327" s="129"/>
      <c r="AP1327" s="129"/>
      <c r="AQ1327" s="130"/>
      <c r="AR1327" s="131"/>
      <c r="AS1327" s="129"/>
      <c r="AT1327" s="129"/>
      <c r="AU1327" s="130"/>
      <c r="AV1327" s="131"/>
      <c r="AW1327" s="129"/>
      <c r="AX1327" s="129"/>
      <c r="AY1327" s="130"/>
      <c r="AZ1327" s="131"/>
      <c r="BA1327" s="129"/>
      <c r="BB1327" s="129"/>
      <c r="BC1327" s="130"/>
      <c r="BD1327" s="131"/>
      <c r="BE1327" s="129"/>
      <c r="BF1327" s="129"/>
      <c r="BG1327" s="130"/>
      <c r="BH1327" s="131"/>
      <c r="BI1327" s="129"/>
      <c r="BJ1327" s="129"/>
      <c r="BK1327" s="130"/>
      <c r="BL1327" s="131"/>
      <c r="BM1327" s="129"/>
      <c r="BN1327" s="129"/>
      <c r="BO1327" s="130"/>
      <c r="BP1327" s="131"/>
      <c r="BQ1327" s="129"/>
      <c r="BR1327" s="129"/>
      <c r="BS1327" s="130"/>
      <c r="BT1327" s="131"/>
      <c r="BU1327" s="129"/>
      <c r="BV1327" s="129"/>
      <c r="BW1327" s="130"/>
      <c r="BX1327" s="131"/>
      <c r="BY1327" s="129"/>
      <c r="BZ1327" s="129"/>
      <c r="CA1327" s="130"/>
      <c r="CB1327" s="131"/>
      <c r="CC1327" s="129"/>
      <c r="CD1327" s="129"/>
      <c r="CE1327" s="130"/>
      <c r="CF1327" s="131"/>
      <c r="CG1327" s="129"/>
      <c r="CH1327" s="129"/>
      <c r="CI1327" s="130"/>
      <c r="CJ1327" s="131"/>
      <c r="CK1327" s="129"/>
      <c r="CL1327" s="129"/>
      <c r="CM1327" s="130"/>
      <c r="CN1327" s="131"/>
      <c r="CO1327" s="129"/>
      <c r="CP1327" s="129"/>
      <c r="CQ1327" s="130"/>
      <c r="CR1327" s="131"/>
      <c r="CS1327" s="129"/>
      <c r="CT1327" s="129"/>
      <c r="CU1327" s="130"/>
      <c r="CV1327" s="131"/>
      <c r="CW1327" s="129"/>
      <c r="CX1327" s="129"/>
      <c r="CY1327" s="130"/>
      <c r="CZ1327" s="131"/>
      <c r="DA1327" s="129"/>
      <c r="DB1327" s="129"/>
      <c r="DC1327" s="130"/>
      <c r="DD1327" s="131"/>
      <c r="DE1327" s="129"/>
      <c r="DF1327" s="129"/>
      <c r="DG1327" s="130"/>
      <c r="DH1327" s="131"/>
      <c r="DI1327" s="129"/>
      <c r="DJ1327" s="129"/>
      <c r="DK1327" s="130"/>
      <c r="DL1327" s="131"/>
      <c r="DM1327" s="129"/>
      <c r="DN1327" s="129"/>
      <c r="DO1327" s="130"/>
      <c r="DP1327" s="131"/>
      <c r="DQ1327" s="129"/>
      <c r="DR1327" s="129"/>
      <c r="DS1327" s="130"/>
      <c r="DT1327" s="131"/>
      <c r="DU1327" s="129"/>
      <c r="DV1327" s="129"/>
      <c r="DW1327" s="130"/>
      <c r="DX1327" s="131"/>
      <c r="DY1327" s="129"/>
      <c r="DZ1327" s="129"/>
      <c r="EA1327" s="130"/>
      <c r="EB1327" s="131"/>
      <c r="EC1327" s="129"/>
      <c r="ED1327" s="129"/>
      <c r="EE1327" s="130"/>
      <c r="EF1327" s="131"/>
      <c r="EG1327" s="129"/>
      <c r="EH1327" s="129"/>
      <c r="EI1327" s="130"/>
      <c r="EJ1327" s="131"/>
      <c r="EK1327" s="129"/>
      <c r="EL1327" s="129"/>
      <c r="EM1327" s="130"/>
      <c r="EN1327" s="131"/>
      <c r="EO1327" s="129"/>
      <c r="EP1327" s="129"/>
      <c r="EQ1327" s="130"/>
      <c r="ER1327" s="131"/>
      <c r="ES1327" s="129"/>
      <c r="ET1327" s="129"/>
      <c r="EU1327" s="130"/>
      <c r="EV1327" s="131"/>
      <c r="EW1327" s="129"/>
      <c r="EX1327" s="129"/>
      <c r="EY1327" s="130"/>
      <c r="EZ1327" s="131"/>
      <c r="FA1327" s="129"/>
      <c r="FB1327" s="129"/>
      <c r="FC1327" s="130"/>
      <c r="FD1327" s="131"/>
      <c r="FE1327" s="129"/>
      <c r="FF1327" s="129"/>
      <c r="FG1327" s="130"/>
      <c r="FH1327" s="131"/>
      <c r="FI1327" s="129"/>
      <c r="FJ1327" s="129"/>
      <c r="FK1327" s="130"/>
      <c r="FL1327" s="131"/>
      <c r="FM1327" s="129"/>
      <c r="FN1327" s="129"/>
      <c r="FO1327" s="130"/>
      <c r="FP1327" s="131"/>
      <c r="FQ1327" s="129"/>
      <c r="FR1327" s="129"/>
      <c r="FS1327" s="130"/>
      <c r="FT1327" s="131"/>
      <c r="FU1327" s="129"/>
      <c r="FV1327" s="129"/>
      <c r="FW1327" s="130"/>
      <c r="FX1327" s="131"/>
      <c r="FY1327" s="129"/>
      <c r="FZ1327" s="129"/>
      <c r="GA1327" s="130"/>
      <c r="GB1327" s="131"/>
      <c r="GC1327" s="129"/>
      <c r="GD1327" s="129"/>
      <c r="GE1327" s="130"/>
      <c r="GF1327" s="131"/>
      <c r="GG1327" s="129"/>
      <c r="GH1327" s="129"/>
      <c r="GI1327" s="130"/>
      <c r="GJ1327" s="131"/>
      <c r="GK1327" s="129"/>
      <c r="GL1327" s="129"/>
      <c r="GM1327" s="130"/>
      <c r="GN1327" s="131"/>
      <c r="GO1327" s="129"/>
      <c r="GP1327" s="129"/>
      <c r="GQ1327" s="130"/>
    </row>
    <row r="1328" spans="1:199" ht="15.75" x14ac:dyDescent="0.25">
      <c r="A1328">
        <f t="shared" si="752"/>
        <v>1</v>
      </c>
      <c r="B1328">
        <f t="shared" si="753"/>
        <v>1900</v>
      </c>
      <c r="D1328" s="129"/>
      <c r="E1328" s="129"/>
      <c r="F1328" s="129"/>
      <c r="G1328" s="130"/>
      <c r="H1328" s="131"/>
      <c r="I1328" s="129"/>
      <c r="J1328" s="129"/>
      <c r="K1328" s="130"/>
      <c r="L1328" s="131"/>
      <c r="M1328" s="129"/>
      <c r="N1328" s="129"/>
      <c r="O1328" s="130"/>
      <c r="P1328" s="131"/>
      <c r="Q1328" s="129"/>
      <c r="R1328" s="129"/>
      <c r="S1328" s="130"/>
      <c r="T1328" s="131"/>
      <c r="U1328" s="129"/>
      <c r="V1328" s="129"/>
      <c r="W1328" s="130"/>
      <c r="X1328" s="131"/>
      <c r="Y1328" s="129"/>
      <c r="Z1328" s="129"/>
      <c r="AA1328" s="130"/>
      <c r="AB1328" s="131"/>
      <c r="AC1328" s="129"/>
      <c r="AD1328" s="129"/>
      <c r="AE1328" s="130"/>
      <c r="AF1328" s="131"/>
      <c r="AG1328" s="129"/>
      <c r="AH1328" s="129"/>
      <c r="AI1328" s="130"/>
      <c r="AJ1328" s="131"/>
      <c r="AK1328" s="129"/>
      <c r="AL1328" s="129"/>
      <c r="AM1328" s="130"/>
      <c r="AN1328" s="131"/>
      <c r="AO1328" s="129"/>
      <c r="AP1328" s="129"/>
      <c r="AQ1328" s="130"/>
      <c r="AR1328" s="131"/>
      <c r="AS1328" s="129"/>
      <c r="AT1328" s="129"/>
      <c r="AU1328" s="130"/>
      <c r="AV1328" s="131"/>
      <c r="AW1328" s="129"/>
      <c r="AX1328" s="129"/>
      <c r="AY1328" s="130"/>
      <c r="AZ1328" s="131"/>
      <c r="BA1328" s="129"/>
      <c r="BB1328" s="129"/>
      <c r="BC1328" s="130"/>
      <c r="BD1328" s="131"/>
      <c r="BE1328" s="129"/>
      <c r="BF1328" s="129"/>
      <c r="BG1328" s="130"/>
      <c r="BH1328" s="131"/>
      <c r="BI1328" s="129"/>
      <c r="BJ1328" s="129"/>
      <c r="BK1328" s="130"/>
      <c r="BL1328" s="131"/>
      <c r="BM1328" s="129"/>
      <c r="BN1328" s="129"/>
      <c r="BO1328" s="130"/>
      <c r="BP1328" s="131"/>
      <c r="BQ1328" s="129"/>
      <c r="BR1328" s="129"/>
      <c r="BS1328" s="130"/>
      <c r="BT1328" s="131"/>
      <c r="BU1328" s="129"/>
      <c r="BV1328" s="129"/>
      <c r="BW1328" s="130"/>
      <c r="BX1328" s="131"/>
      <c r="BY1328" s="129"/>
      <c r="BZ1328" s="129"/>
      <c r="CA1328" s="130"/>
      <c r="CB1328" s="131"/>
      <c r="CC1328" s="129"/>
      <c r="CD1328" s="129"/>
      <c r="CE1328" s="130"/>
      <c r="CF1328" s="131"/>
      <c r="CG1328" s="129"/>
      <c r="CH1328" s="129"/>
      <c r="CI1328" s="130"/>
      <c r="CJ1328" s="131"/>
      <c r="CK1328" s="129"/>
      <c r="CL1328" s="129"/>
      <c r="CM1328" s="130"/>
      <c r="CN1328" s="131"/>
      <c r="CO1328" s="129"/>
      <c r="CP1328" s="129"/>
      <c r="CQ1328" s="130"/>
      <c r="CR1328" s="131"/>
      <c r="CS1328" s="129"/>
      <c r="CT1328" s="129"/>
      <c r="CU1328" s="130"/>
      <c r="CV1328" s="131"/>
      <c r="CW1328" s="129"/>
      <c r="CX1328" s="129"/>
      <c r="CY1328" s="130"/>
      <c r="CZ1328" s="131"/>
      <c r="DA1328" s="129"/>
      <c r="DB1328" s="129"/>
      <c r="DC1328" s="130"/>
      <c r="DD1328" s="131"/>
      <c r="DE1328" s="129"/>
      <c r="DF1328" s="129"/>
      <c r="DG1328" s="130"/>
      <c r="DH1328" s="131"/>
      <c r="DI1328" s="129"/>
      <c r="DJ1328" s="129"/>
      <c r="DK1328" s="130"/>
      <c r="DL1328" s="131"/>
      <c r="DM1328" s="129"/>
      <c r="DN1328" s="129"/>
      <c r="DO1328" s="130"/>
      <c r="DP1328" s="131"/>
      <c r="DQ1328" s="129"/>
      <c r="DR1328" s="129"/>
      <c r="DS1328" s="130"/>
      <c r="DT1328" s="131"/>
      <c r="DU1328" s="129"/>
      <c r="DV1328" s="129"/>
      <c r="DW1328" s="130"/>
      <c r="DX1328" s="131"/>
      <c r="DY1328" s="129"/>
      <c r="DZ1328" s="129"/>
      <c r="EA1328" s="130"/>
      <c r="EB1328" s="131"/>
      <c r="EC1328" s="129"/>
      <c r="ED1328" s="129"/>
      <c r="EE1328" s="130"/>
      <c r="EF1328" s="131"/>
      <c r="EG1328" s="129"/>
      <c r="EH1328" s="129"/>
      <c r="EI1328" s="130"/>
      <c r="EJ1328" s="131"/>
      <c r="EK1328" s="129"/>
      <c r="EL1328" s="129"/>
      <c r="EM1328" s="130"/>
      <c r="EN1328" s="131"/>
      <c r="EO1328" s="129"/>
      <c r="EP1328" s="129"/>
      <c r="EQ1328" s="130"/>
      <c r="ER1328" s="131"/>
      <c r="ES1328" s="129"/>
      <c r="ET1328" s="129"/>
      <c r="EU1328" s="130"/>
      <c r="EV1328" s="131"/>
      <c r="EW1328" s="129"/>
      <c r="EX1328" s="129"/>
      <c r="EY1328" s="130"/>
      <c r="EZ1328" s="131"/>
      <c r="FA1328" s="129"/>
      <c r="FB1328" s="129"/>
      <c r="FC1328" s="130"/>
      <c r="FD1328" s="131"/>
      <c r="FE1328" s="129"/>
      <c r="FF1328" s="129"/>
      <c r="FG1328" s="130"/>
      <c r="FH1328" s="131"/>
      <c r="FI1328" s="129"/>
      <c r="FJ1328" s="129"/>
      <c r="FK1328" s="130"/>
      <c r="FL1328" s="131"/>
      <c r="FM1328" s="129"/>
      <c r="FN1328" s="129"/>
      <c r="FO1328" s="130"/>
      <c r="FP1328" s="131"/>
      <c r="FQ1328" s="129"/>
      <c r="FR1328" s="129"/>
      <c r="FS1328" s="130"/>
      <c r="FT1328" s="131"/>
      <c r="FU1328" s="129"/>
      <c r="FV1328" s="129"/>
      <c r="FW1328" s="130"/>
      <c r="FX1328" s="131"/>
      <c r="FY1328" s="129"/>
      <c r="FZ1328" s="129"/>
      <c r="GA1328" s="130"/>
      <c r="GB1328" s="131"/>
      <c r="GC1328" s="129"/>
      <c r="GD1328" s="129"/>
      <c r="GE1328" s="130"/>
      <c r="GF1328" s="131"/>
      <c r="GG1328" s="129"/>
      <c r="GH1328" s="129"/>
      <c r="GI1328" s="130"/>
      <c r="GJ1328" s="131"/>
      <c r="GK1328" s="129"/>
      <c r="GL1328" s="129"/>
      <c r="GM1328" s="130"/>
      <c r="GN1328" s="131"/>
      <c r="GO1328" s="129"/>
      <c r="GP1328" s="129"/>
      <c r="GQ1328" s="130"/>
    </row>
    <row r="1329" spans="1:199" ht="15.75" x14ac:dyDescent="0.25">
      <c r="A1329">
        <f t="shared" si="752"/>
        <v>1</v>
      </c>
      <c r="B1329">
        <f t="shared" si="753"/>
        <v>1900</v>
      </c>
      <c r="D1329" s="129"/>
      <c r="E1329" s="129"/>
      <c r="F1329" s="129"/>
      <c r="G1329" s="130"/>
      <c r="H1329" s="131"/>
      <c r="I1329" s="129"/>
      <c r="J1329" s="129"/>
      <c r="K1329" s="130"/>
      <c r="L1329" s="131"/>
      <c r="M1329" s="129"/>
      <c r="N1329" s="129"/>
      <c r="O1329" s="130"/>
      <c r="P1329" s="131"/>
      <c r="Q1329" s="129"/>
      <c r="R1329" s="129"/>
      <c r="S1329" s="130"/>
      <c r="T1329" s="131"/>
      <c r="U1329" s="129"/>
      <c r="V1329" s="129"/>
      <c r="W1329" s="130"/>
      <c r="X1329" s="131"/>
      <c r="Y1329" s="129"/>
      <c r="Z1329" s="129"/>
      <c r="AA1329" s="130"/>
      <c r="AB1329" s="131"/>
      <c r="AC1329" s="129"/>
      <c r="AD1329" s="129"/>
      <c r="AE1329" s="130"/>
      <c r="AF1329" s="131"/>
      <c r="AG1329" s="129"/>
      <c r="AH1329" s="129"/>
      <c r="AI1329" s="130"/>
      <c r="AJ1329" s="131"/>
      <c r="AK1329" s="129"/>
      <c r="AL1329" s="129"/>
      <c r="AM1329" s="130"/>
      <c r="AN1329" s="131"/>
      <c r="AO1329" s="129"/>
      <c r="AP1329" s="129"/>
      <c r="AQ1329" s="130"/>
      <c r="AR1329" s="131"/>
      <c r="AS1329" s="129"/>
      <c r="AT1329" s="129"/>
      <c r="AU1329" s="130"/>
      <c r="AV1329" s="131"/>
      <c r="AW1329" s="129"/>
      <c r="AX1329" s="129"/>
      <c r="AY1329" s="130"/>
      <c r="AZ1329" s="131"/>
      <c r="BA1329" s="129"/>
      <c r="BB1329" s="129"/>
      <c r="BC1329" s="130"/>
      <c r="BD1329" s="131"/>
      <c r="BE1329" s="129"/>
      <c r="BF1329" s="129"/>
      <c r="BG1329" s="130"/>
      <c r="BH1329" s="131"/>
      <c r="BI1329" s="129"/>
      <c r="BJ1329" s="129"/>
      <c r="BK1329" s="130"/>
      <c r="BL1329" s="131"/>
      <c r="BM1329" s="129"/>
      <c r="BN1329" s="129"/>
      <c r="BO1329" s="130"/>
      <c r="BP1329" s="131"/>
      <c r="BQ1329" s="129"/>
      <c r="BR1329" s="129"/>
      <c r="BS1329" s="130"/>
      <c r="BT1329" s="131"/>
      <c r="BU1329" s="129"/>
      <c r="BV1329" s="129"/>
      <c r="BW1329" s="130"/>
      <c r="BX1329" s="131"/>
      <c r="BY1329" s="129"/>
      <c r="BZ1329" s="129"/>
      <c r="CA1329" s="130"/>
      <c r="CB1329" s="131"/>
      <c r="CC1329" s="129"/>
      <c r="CD1329" s="129"/>
      <c r="CE1329" s="130"/>
      <c r="CF1329" s="131"/>
      <c r="CG1329" s="129"/>
      <c r="CH1329" s="129"/>
      <c r="CI1329" s="130"/>
      <c r="CJ1329" s="131"/>
      <c r="CK1329" s="129"/>
      <c r="CL1329" s="129"/>
      <c r="CM1329" s="130"/>
      <c r="CN1329" s="131"/>
      <c r="CO1329" s="129"/>
      <c r="CP1329" s="129"/>
      <c r="CQ1329" s="130"/>
      <c r="CR1329" s="131"/>
      <c r="CS1329" s="129"/>
      <c r="CT1329" s="129"/>
      <c r="CU1329" s="130"/>
      <c r="CV1329" s="131"/>
      <c r="CW1329" s="129"/>
      <c r="CX1329" s="129"/>
      <c r="CY1329" s="130"/>
      <c r="CZ1329" s="131"/>
      <c r="DA1329" s="129"/>
      <c r="DB1329" s="129"/>
      <c r="DC1329" s="130"/>
      <c r="DD1329" s="131"/>
      <c r="DE1329" s="129"/>
      <c r="DF1329" s="129"/>
      <c r="DG1329" s="130"/>
      <c r="DH1329" s="131"/>
      <c r="DI1329" s="129"/>
      <c r="DJ1329" s="129"/>
      <c r="DK1329" s="130"/>
      <c r="DL1329" s="131"/>
      <c r="DM1329" s="129"/>
      <c r="DN1329" s="129"/>
      <c r="DO1329" s="130"/>
      <c r="DP1329" s="131"/>
      <c r="DQ1329" s="129"/>
      <c r="DR1329" s="129"/>
      <c r="DS1329" s="130"/>
      <c r="DT1329" s="131"/>
      <c r="DU1329" s="129"/>
      <c r="DV1329" s="129"/>
      <c r="DW1329" s="130"/>
      <c r="DX1329" s="131"/>
      <c r="DY1329" s="129"/>
      <c r="DZ1329" s="129"/>
      <c r="EA1329" s="130"/>
      <c r="EB1329" s="131"/>
      <c r="EC1329" s="129"/>
      <c r="ED1329" s="129"/>
      <c r="EE1329" s="130"/>
      <c r="EF1329" s="131"/>
      <c r="EG1329" s="129"/>
      <c r="EH1329" s="129"/>
      <c r="EI1329" s="130"/>
      <c r="EJ1329" s="131"/>
      <c r="EK1329" s="129"/>
      <c r="EL1329" s="129"/>
      <c r="EM1329" s="130"/>
      <c r="EN1329" s="131"/>
      <c r="EO1329" s="129"/>
      <c r="EP1329" s="129"/>
      <c r="EQ1329" s="130"/>
      <c r="ER1329" s="131"/>
      <c r="ES1329" s="129"/>
      <c r="ET1329" s="129"/>
      <c r="EU1329" s="130"/>
      <c r="EV1329" s="131"/>
      <c r="EW1329" s="129"/>
      <c r="EX1329" s="129"/>
      <c r="EY1329" s="130"/>
      <c r="EZ1329" s="131"/>
      <c r="FA1329" s="129"/>
      <c r="FB1329" s="129"/>
      <c r="FC1329" s="130"/>
      <c r="FD1329" s="131"/>
      <c r="FE1329" s="129"/>
      <c r="FF1329" s="129"/>
      <c r="FG1329" s="130"/>
      <c r="FH1329" s="131"/>
      <c r="FI1329" s="129"/>
      <c r="FJ1329" s="129"/>
      <c r="FK1329" s="130"/>
      <c r="FL1329" s="131"/>
      <c r="FM1329" s="129"/>
      <c r="FN1329" s="129"/>
      <c r="FO1329" s="130"/>
      <c r="FP1329" s="131"/>
      <c r="FQ1329" s="129"/>
      <c r="FR1329" s="129"/>
      <c r="FS1329" s="130"/>
      <c r="FT1329" s="131"/>
      <c r="FU1329" s="129"/>
      <c r="FV1329" s="129"/>
      <c r="FW1329" s="130"/>
      <c r="FX1329" s="131"/>
      <c r="FY1329" s="129"/>
      <c r="FZ1329" s="129"/>
      <c r="GA1329" s="130"/>
      <c r="GB1329" s="131"/>
      <c r="GC1329" s="129"/>
      <c r="GD1329" s="129"/>
      <c r="GE1329" s="130"/>
      <c r="GF1329" s="131"/>
      <c r="GG1329" s="129"/>
      <c r="GH1329" s="129"/>
      <c r="GI1329" s="130"/>
      <c r="GJ1329" s="131"/>
      <c r="GK1329" s="129"/>
      <c r="GL1329" s="129"/>
      <c r="GM1329" s="130"/>
      <c r="GN1329" s="131"/>
      <c r="GO1329" s="129"/>
      <c r="GP1329" s="129"/>
      <c r="GQ1329" s="130"/>
    </row>
    <row r="1330" spans="1:199" ht="15.75" x14ac:dyDescent="0.25">
      <c r="A1330">
        <f t="shared" si="752"/>
        <v>1</v>
      </c>
      <c r="B1330">
        <f t="shared" si="753"/>
        <v>1900</v>
      </c>
      <c r="D1330" s="129"/>
      <c r="E1330" s="129"/>
      <c r="F1330" s="129"/>
      <c r="G1330" s="130"/>
      <c r="H1330" s="131"/>
      <c r="I1330" s="129"/>
      <c r="J1330" s="129"/>
      <c r="K1330" s="130"/>
      <c r="L1330" s="131"/>
      <c r="M1330" s="129"/>
      <c r="N1330" s="129"/>
      <c r="O1330" s="130"/>
      <c r="P1330" s="131"/>
      <c r="Q1330" s="129"/>
      <c r="R1330" s="129"/>
      <c r="S1330" s="130"/>
      <c r="T1330" s="131"/>
      <c r="U1330" s="129"/>
      <c r="V1330" s="129"/>
      <c r="W1330" s="130"/>
      <c r="X1330" s="131"/>
      <c r="Y1330" s="129"/>
      <c r="Z1330" s="129"/>
      <c r="AA1330" s="130"/>
      <c r="AB1330" s="131"/>
      <c r="AC1330" s="129"/>
      <c r="AD1330" s="129"/>
      <c r="AE1330" s="130"/>
      <c r="AF1330" s="131"/>
      <c r="AG1330" s="129"/>
      <c r="AH1330" s="129"/>
      <c r="AI1330" s="130"/>
      <c r="AJ1330" s="131"/>
      <c r="AK1330" s="129"/>
      <c r="AL1330" s="129"/>
      <c r="AM1330" s="130"/>
      <c r="AN1330" s="131"/>
      <c r="AO1330" s="129"/>
      <c r="AP1330" s="129"/>
      <c r="AQ1330" s="130"/>
      <c r="AR1330" s="131"/>
      <c r="AS1330" s="129"/>
      <c r="AT1330" s="129"/>
      <c r="AU1330" s="130"/>
      <c r="AV1330" s="131"/>
      <c r="AW1330" s="129"/>
      <c r="AX1330" s="129"/>
      <c r="AY1330" s="130"/>
      <c r="AZ1330" s="131"/>
      <c r="BA1330" s="129"/>
      <c r="BB1330" s="129"/>
      <c r="BC1330" s="130"/>
      <c r="BD1330" s="131"/>
      <c r="BE1330" s="129"/>
      <c r="BF1330" s="129"/>
      <c r="BG1330" s="130"/>
      <c r="BH1330" s="131"/>
      <c r="BI1330" s="129"/>
      <c r="BJ1330" s="129"/>
      <c r="BK1330" s="130"/>
      <c r="BL1330" s="131"/>
      <c r="BM1330" s="129"/>
      <c r="BN1330" s="129"/>
      <c r="BO1330" s="130"/>
      <c r="BP1330" s="131"/>
      <c r="BQ1330" s="129"/>
      <c r="BR1330" s="129"/>
      <c r="BS1330" s="130"/>
      <c r="BT1330" s="131"/>
      <c r="BU1330" s="129"/>
      <c r="BV1330" s="129"/>
      <c r="BW1330" s="130"/>
      <c r="BX1330" s="131"/>
      <c r="BY1330" s="129"/>
      <c r="BZ1330" s="129"/>
      <c r="CA1330" s="130"/>
      <c r="CB1330" s="131"/>
      <c r="CC1330" s="129"/>
      <c r="CD1330" s="129"/>
      <c r="CE1330" s="130"/>
      <c r="CF1330" s="131"/>
      <c r="CG1330" s="129"/>
      <c r="CH1330" s="129"/>
      <c r="CI1330" s="130"/>
      <c r="CJ1330" s="131"/>
      <c r="CK1330" s="129"/>
      <c r="CL1330" s="129"/>
      <c r="CM1330" s="130"/>
      <c r="CN1330" s="131"/>
      <c r="CO1330" s="129"/>
      <c r="CP1330" s="129"/>
      <c r="CQ1330" s="130"/>
      <c r="CR1330" s="131"/>
      <c r="CS1330" s="129"/>
      <c r="CT1330" s="129"/>
      <c r="CU1330" s="130"/>
      <c r="CV1330" s="131"/>
      <c r="CW1330" s="129"/>
      <c r="CX1330" s="129"/>
      <c r="CY1330" s="130"/>
      <c r="CZ1330" s="131"/>
      <c r="DA1330" s="129"/>
      <c r="DB1330" s="129"/>
      <c r="DC1330" s="130"/>
      <c r="DD1330" s="131"/>
      <c r="DE1330" s="129"/>
      <c r="DF1330" s="129"/>
      <c r="DG1330" s="130"/>
      <c r="DH1330" s="131"/>
      <c r="DI1330" s="129"/>
      <c r="DJ1330" s="129"/>
      <c r="DK1330" s="130"/>
      <c r="DL1330" s="131"/>
      <c r="DM1330" s="129"/>
      <c r="DN1330" s="129"/>
      <c r="DO1330" s="130"/>
      <c r="DP1330" s="131"/>
      <c r="DQ1330" s="129"/>
      <c r="DR1330" s="129"/>
      <c r="DS1330" s="130"/>
      <c r="DT1330" s="131"/>
      <c r="DU1330" s="129"/>
      <c r="DV1330" s="129"/>
      <c r="DW1330" s="130"/>
      <c r="DX1330" s="131"/>
      <c r="DY1330" s="129"/>
      <c r="DZ1330" s="129"/>
      <c r="EA1330" s="130"/>
      <c r="EB1330" s="131"/>
      <c r="EC1330" s="129"/>
      <c r="ED1330" s="129"/>
      <c r="EE1330" s="130"/>
      <c r="EF1330" s="131"/>
      <c r="EG1330" s="129"/>
      <c r="EH1330" s="129"/>
      <c r="EI1330" s="130"/>
      <c r="EJ1330" s="131"/>
      <c r="EK1330" s="129"/>
      <c r="EL1330" s="129"/>
      <c r="EM1330" s="130"/>
      <c r="EN1330" s="131"/>
      <c r="EO1330" s="129"/>
      <c r="EP1330" s="129"/>
      <c r="EQ1330" s="130"/>
      <c r="ER1330" s="131"/>
      <c r="ES1330" s="129"/>
      <c r="ET1330" s="129"/>
      <c r="EU1330" s="130"/>
      <c r="EV1330" s="131"/>
      <c r="EW1330" s="129"/>
      <c r="EX1330" s="129"/>
      <c r="EY1330" s="130"/>
      <c r="EZ1330" s="131"/>
      <c r="FA1330" s="129"/>
      <c r="FB1330" s="129"/>
      <c r="FC1330" s="130"/>
      <c r="FD1330" s="131"/>
      <c r="FE1330" s="129"/>
      <c r="FF1330" s="129"/>
      <c r="FG1330" s="130"/>
      <c r="FH1330" s="131"/>
      <c r="FI1330" s="129"/>
      <c r="FJ1330" s="129"/>
      <c r="FK1330" s="130"/>
      <c r="FL1330" s="131"/>
      <c r="FM1330" s="129"/>
      <c r="FN1330" s="129"/>
      <c r="FO1330" s="130"/>
      <c r="FP1330" s="131"/>
      <c r="FQ1330" s="129"/>
      <c r="FR1330" s="129"/>
      <c r="FS1330" s="130"/>
      <c r="FT1330" s="131"/>
      <c r="FU1330" s="129"/>
      <c r="FV1330" s="129"/>
      <c r="FW1330" s="130"/>
      <c r="FX1330" s="131"/>
      <c r="FY1330" s="129"/>
      <c r="FZ1330" s="129"/>
      <c r="GA1330" s="130"/>
      <c r="GB1330" s="131"/>
      <c r="GC1330" s="129"/>
      <c r="GD1330" s="129"/>
      <c r="GE1330" s="130"/>
      <c r="GF1330" s="131"/>
      <c r="GG1330" s="129"/>
      <c r="GH1330" s="129"/>
      <c r="GI1330" s="130"/>
      <c r="GJ1330" s="131"/>
      <c r="GK1330" s="129"/>
      <c r="GL1330" s="129"/>
      <c r="GM1330" s="130"/>
      <c r="GN1330" s="131"/>
      <c r="GO1330" s="129"/>
      <c r="GP1330" s="129"/>
      <c r="GQ1330" s="130"/>
    </row>
    <row r="1331" spans="1:199" ht="15.75" x14ac:dyDescent="0.25">
      <c r="A1331">
        <f t="shared" si="752"/>
        <v>1</v>
      </c>
      <c r="B1331">
        <f t="shared" si="753"/>
        <v>1900</v>
      </c>
      <c r="D1331" s="129"/>
      <c r="E1331" s="129"/>
      <c r="F1331" s="129"/>
      <c r="G1331" s="130"/>
      <c r="H1331" s="131"/>
      <c r="I1331" s="129"/>
      <c r="J1331" s="129"/>
      <c r="K1331" s="130"/>
      <c r="L1331" s="131"/>
      <c r="M1331" s="129"/>
      <c r="N1331" s="129"/>
      <c r="O1331" s="130"/>
      <c r="P1331" s="131"/>
      <c r="Q1331" s="129"/>
      <c r="R1331" s="129"/>
      <c r="S1331" s="130"/>
      <c r="T1331" s="131"/>
      <c r="U1331" s="129"/>
      <c r="V1331" s="129"/>
      <c r="W1331" s="130"/>
      <c r="X1331" s="131"/>
      <c r="Y1331" s="129"/>
      <c r="Z1331" s="129"/>
      <c r="AA1331" s="130"/>
      <c r="AB1331" s="131"/>
      <c r="AC1331" s="129"/>
      <c r="AD1331" s="129"/>
      <c r="AE1331" s="130"/>
      <c r="AF1331" s="131"/>
      <c r="AG1331" s="129"/>
      <c r="AH1331" s="129"/>
      <c r="AI1331" s="130"/>
      <c r="AJ1331" s="131"/>
      <c r="AK1331" s="129"/>
      <c r="AL1331" s="129"/>
      <c r="AM1331" s="130"/>
      <c r="AN1331" s="131"/>
      <c r="AO1331" s="129"/>
      <c r="AP1331" s="129"/>
      <c r="AQ1331" s="130"/>
      <c r="AR1331" s="131"/>
      <c r="AS1331" s="129"/>
      <c r="AT1331" s="129"/>
      <c r="AU1331" s="130"/>
      <c r="AV1331" s="131"/>
      <c r="AW1331" s="129"/>
      <c r="AX1331" s="129"/>
      <c r="AY1331" s="130"/>
      <c r="AZ1331" s="131"/>
      <c r="BA1331" s="129"/>
      <c r="BB1331" s="129"/>
      <c r="BC1331" s="130"/>
      <c r="BD1331" s="131"/>
      <c r="BE1331" s="129"/>
      <c r="BF1331" s="129"/>
      <c r="BG1331" s="130"/>
      <c r="BH1331" s="131"/>
      <c r="BI1331" s="129"/>
      <c r="BJ1331" s="129"/>
      <c r="BK1331" s="130"/>
      <c r="BL1331" s="131"/>
      <c r="BM1331" s="129"/>
      <c r="BN1331" s="129"/>
      <c r="BO1331" s="130"/>
      <c r="BP1331" s="131"/>
      <c r="BQ1331" s="129"/>
      <c r="BR1331" s="129"/>
      <c r="BS1331" s="130"/>
      <c r="BT1331" s="131"/>
      <c r="BU1331" s="129"/>
      <c r="BV1331" s="129"/>
      <c r="BW1331" s="130"/>
      <c r="BX1331" s="131"/>
      <c r="BY1331" s="129"/>
      <c r="BZ1331" s="129"/>
      <c r="CA1331" s="130"/>
      <c r="CB1331" s="131"/>
      <c r="CC1331" s="129"/>
      <c r="CD1331" s="129"/>
      <c r="CE1331" s="130"/>
      <c r="CF1331" s="131"/>
      <c r="CG1331" s="129"/>
      <c r="CH1331" s="129"/>
      <c r="CI1331" s="130"/>
      <c r="CJ1331" s="131"/>
      <c r="CK1331" s="129"/>
      <c r="CL1331" s="129"/>
      <c r="CM1331" s="130"/>
      <c r="CN1331" s="131"/>
      <c r="CO1331" s="129"/>
      <c r="CP1331" s="129"/>
      <c r="CQ1331" s="130"/>
      <c r="CR1331" s="131"/>
      <c r="CS1331" s="129"/>
      <c r="CT1331" s="129"/>
      <c r="CU1331" s="130"/>
      <c r="CV1331" s="131"/>
      <c r="CW1331" s="129"/>
      <c r="CX1331" s="129"/>
      <c r="CY1331" s="130"/>
      <c r="CZ1331" s="131"/>
      <c r="DA1331" s="129"/>
      <c r="DB1331" s="129"/>
      <c r="DC1331" s="130"/>
      <c r="DD1331" s="131"/>
      <c r="DE1331" s="129"/>
      <c r="DF1331" s="129"/>
      <c r="DG1331" s="130"/>
      <c r="DH1331" s="131"/>
      <c r="DI1331" s="129"/>
      <c r="DJ1331" s="129"/>
      <c r="DK1331" s="130"/>
      <c r="DL1331" s="131"/>
      <c r="DM1331" s="129"/>
      <c r="DN1331" s="129"/>
      <c r="DO1331" s="130"/>
      <c r="DP1331" s="131"/>
      <c r="DQ1331" s="129"/>
      <c r="DR1331" s="129"/>
      <c r="DS1331" s="130"/>
      <c r="DT1331" s="131"/>
      <c r="DU1331" s="129"/>
      <c r="DV1331" s="129"/>
      <c r="DW1331" s="130"/>
      <c r="DX1331" s="131"/>
      <c r="DY1331" s="129"/>
      <c r="DZ1331" s="129"/>
      <c r="EA1331" s="130"/>
      <c r="EB1331" s="131"/>
      <c r="EC1331" s="129"/>
      <c r="ED1331" s="129"/>
      <c r="EE1331" s="130"/>
      <c r="EF1331" s="131"/>
      <c r="EG1331" s="129"/>
      <c r="EH1331" s="129"/>
      <c r="EI1331" s="130"/>
      <c r="EJ1331" s="131"/>
      <c r="EK1331" s="129"/>
      <c r="EL1331" s="129"/>
      <c r="EM1331" s="130"/>
      <c r="EN1331" s="131"/>
      <c r="EO1331" s="129"/>
      <c r="EP1331" s="129"/>
      <c r="EQ1331" s="130"/>
      <c r="ER1331" s="131"/>
      <c r="ES1331" s="129"/>
      <c r="ET1331" s="129"/>
      <c r="EU1331" s="130"/>
      <c r="EV1331" s="131"/>
      <c r="EW1331" s="129"/>
      <c r="EX1331" s="129"/>
      <c r="EY1331" s="130"/>
      <c r="EZ1331" s="131"/>
      <c r="FA1331" s="129"/>
      <c r="FB1331" s="129"/>
      <c r="FC1331" s="130"/>
      <c r="FD1331" s="131"/>
      <c r="FE1331" s="129"/>
      <c r="FF1331" s="129"/>
      <c r="FG1331" s="130"/>
      <c r="FH1331" s="131"/>
      <c r="FI1331" s="129"/>
      <c r="FJ1331" s="129"/>
      <c r="FK1331" s="130"/>
      <c r="FL1331" s="131"/>
      <c r="FM1331" s="129"/>
      <c r="FN1331" s="129"/>
      <c r="FO1331" s="130"/>
      <c r="FP1331" s="131"/>
      <c r="FQ1331" s="129"/>
      <c r="FR1331" s="129"/>
      <c r="FS1331" s="130"/>
      <c r="FT1331" s="131"/>
      <c r="FU1331" s="129"/>
      <c r="FV1331" s="129"/>
      <c r="FW1331" s="130"/>
      <c r="FX1331" s="131"/>
      <c r="FY1331" s="129"/>
      <c r="FZ1331" s="129"/>
      <c r="GA1331" s="130"/>
      <c r="GB1331" s="131"/>
      <c r="GC1331" s="129"/>
      <c r="GD1331" s="129"/>
      <c r="GE1331" s="130"/>
      <c r="GF1331" s="131"/>
      <c r="GG1331" s="129"/>
      <c r="GH1331" s="129"/>
      <c r="GI1331" s="130"/>
      <c r="GJ1331" s="131"/>
      <c r="GK1331" s="129"/>
      <c r="GL1331" s="129"/>
      <c r="GM1331" s="130"/>
      <c r="GN1331" s="131"/>
      <c r="GO1331" s="129"/>
      <c r="GP1331" s="129"/>
      <c r="GQ1331" s="130"/>
    </row>
    <row r="1332" spans="1:199" ht="15.75" x14ac:dyDescent="0.25">
      <c r="A1332">
        <f t="shared" si="752"/>
        <v>1</v>
      </c>
      <c r="B1332">
        <f t="shared" si="753"/>
        <v>1900</v>
      </c>
      <c r="D1332" s="129"/>
      <c r="E1332" s="129"/>
      <c r="F1332" s="129"/>
      <c r="G1332" s="130"/>
      <c r="H1332" s="131"/>
      <c r="I1332" s="129"/>
      <c r="J1332" s="129"/>
      <c r="K1332" s="130"/>
      <c r="L1332" s="131"/>
      <c r="M1332" s="129"/>
      <c r="N1332" s="129"/>
      <c r="O1332" s="130"/>
      <c r="P1332" s="131"/>
      <c r="Q1332" s="129"/>
      <c r="R1332" s="129"/>
      <c r="S1332" s="130"/>
      <c r="T1332" s="131"/>
      <c r="U1332" s="129"/>
      <c r="V1332" s="129"/>
      <c r="W1332" s="130"/>
      <c r="X1332" s="131"/>
      <c r="Y1332" s="129"/>
      <c r="Z1332" s="129"/>
      <c r="AA1332" s="130"/>
      <c r="AB1332" s="131"/>
      <c r="AC1332" s="129"/>
      <c r="AD1332" s="129"/>
      <c r="AE1332" s="130"/>
      <c r="AF1332" s="131"/>
      <c r="AG1332" s="129"/>
      <c r="AH1332" s="129"/>
      <c r="AI1332" s="130"/>
      <c r="AJ1332" s="131"/>
      <c r="AK1332" s="129"/>
      <c r="AL1332" s="129"/>
      <c r="AM1332" s="130"/>
      <c r="AN1332" s="131"/>
      <c r="AO1332" s="129"/>
      <c r="AP1332" s="129"/>
      <c r="AQ1332" s="130"/>
      <c r="AR1332" s="131"/>
      <c r="AS1332" s="129"/>
      <c r="AT1332" s="129"/>
      <c r="AU1332" s="130"/>
      <c r="AV1332" s="131"/>
      <c r="AW1332" s="129"/>
      <c r="AX1332" s="129"/>
      <c r="AY1332" s="130"/>
      <c r="AZ1332" s="131"/>
      <c r="BA1332" s="129"/>
      <c r="BB1332" s="129"/>
      <c r="BC1332" s="130"/>
      <c r="BD1332" s="131"/>
      <c r="BE1332" s="129"/>
      <c r="BF1332" s="129"/>
      <c r="BG1332" s="130"/>
      <c r="BH1332" s="131"/>
      <c r="BI1332" s="129"/>
      <c r="BJ1332" s="129"/>
      <c r="BK1332" s="130"/>
      <c r="BL1332" s="131"/>
      <c r="BM1332" s="129"/>
      <c r="BN1332" s="129"/>
      <c r="BO1332" s="130"/>
      <c r="BP1332" s="131"/>
      <c r="BQ1332" s="129"/>
      <c r="BR1332" s="129"/>
      <c r="BS1332" s="130"/>
      <c r="BT1332" s="131"/>
      <c r="BU1332" s="129"/>
      <c r="BV1332" s="129"/>
      <c r="BW1332" s="130"/>
      <c r="BX1332" s="131"/>
      <c r="BY1332" s="129"/>
      <c r="BZ1332" s="129"/>
      <c r="CA1332" s="130"/>
      <c r="CB1332" s="131"/>
      <c r="CC1332" s="129"/>
      <c r="CD1332" s="129"/>
      <c r="CE1332" s="130"/>
      <c r="CF1332" s="131"/>
      <c r="CG1332" s="129"/>
      <c r="CH1332" s="129"/>
      <c r="CI1332" s="130"/>
      <c r="CJ1332" s="131"/>
      <c r="CK1332" s="129"/>
      <c r="CL1332" s="129"/>
      <c r="CM1332" s="130"/>
      <c r="CN1332" s="131"/>
      <c r="CO1332" s="129"/>
      <c r="CP1332" s="129"/>
      <c r="CQ1332" s="130"/>
      <c r="CR1332" s="131"/>
      <c r="CS1332" s="129"/>
      <c r="CT1332" s="129"/>
      <c r="CU1332" s="130"/>
      <c r="CV1332" s="131"/>
      <c r="CW1332" s="129"/>
      <c r="CX1332" s="129"/>
      <c r="CY1332" s="130"/>
      <c r="CZ1332" s="131"/>
      <c r="DA1332" s="129"/>
      <c r="DB1332" s="129"/>
      <c r="DC1332" s="130"/>
      <c r="DD1332" s="131"/>
      <c r="DE1332" s="129"/>
      <c r="DF1332" s="129"/>
      <c r="DG1332" s="130"/>
      <c r="DH1332" s="131"/>
      <c r="DI1332" s="129"/>
      <c r="DJ1332" s="129"/>
      <c r="DK1332" s="130"/>
      <c r="DL1332" s="131"/>
      <c r="DM1332" s="129"/>
      <c r="DN1332" s="129"/>
      <c r="DO1332" s="130"/>
      <c r="DP1332" s="131"/>
      <c r="DQ1332" s="129"/>
      <c r="DR1332" s="129"/>
      <c r="DS1332" s="130"/>
      <c r="DT1332" s="131"/>
      <c r="DU1332" s="129"/>
      <c r="DV1332" s="129"/>
      <c r="DW1332" s="130"/>
      <c r="DX1332" s="131"/>
      <c r="DY1332" s="129"/>
      <c r="DZ1332" s="129"/>
      <c r="EA1332" s="130"/>
      <c r="EB1332" s="131"/>
      <c r="EC1332" s="129"/>
      <c r="ED1332" s="129"/>
      <c r="EE1332" s="130"/>
      <c r="EF1332" s="131"/>
      <c r="EG1332" s="129"/>
      <c r="EH1332" s="129"/>
      <c r="EI1332" s="130"/>
      <c r="EJ1332" s="131"/>
      <c r="EK1332" s="129"/>
      <c r="EL1332" s="129"/>
      <c r="EM1332" s="130"/>
      <c r="EN1332" s="131"/>
      <c r="EO1332" s="129"/>
      <c r="EP1332" s="129"/>
      <c r="EQ1332" s="130"/>
      <c r="ER1332" s="131"/>
      <c r="ES1332" s="129"/>
      <c r="ET1332" s="129"/>
      <c r="EU1332" s="130"/>
      <c r="EV1332" s="131"/>
      <c r="EW1332" s="129"/>
      <c r="EX1332" s="129"/>
      <c r="EY1332" s="130"/>
      <c r="EZ1332" s="131"/>
      <c r="FA1332" s="129"/>
      <c r="FB1332" s="129"/>
      <c r="FC1332" s="130"/>
      <c r="FD1332" s="131"/>
      <c r="FE1332" s="129"/>
      <c r="FF1332" s="129"/>
      <c r="FG1332" s="130"/>
      <c r="FH1332" s="131"/>
      <c r="FI1332" s="129"/>
      <c r="FJ1332" s="129"/>
      <c r="FK1332" s="130"/>
      <c r="FL1332" s="131"/>
      <c r="FM1332" s="129"/>
      <c r="FN1332" s="129"/>
      <c r="FO1332" s="130"/>
      <c r="FP1332" s="131"/>
      <c r="FQ1332" s="129"/>
      <c r="FR1332" s="129"/>
      <c r="FS1332" s="130"/>
      <c r="FT1332" s="131"/>
      <c r="FU1332" s="129"/>
      <c r="FV1332" s="129"/>
      <c r="FW1332" s="130"/>
      <c r="FX1332" s="131"/>
      <c r="FY1332" s="129"/>
      <c r="FZ1332" s="129"/>
      <c r="GA1332" s="130"/>
      <c r="GB1332" s="131"/>
      <c r="GC1332" s="129"/>
      <c r="GD1332" s="129"/>
      <c r="GE1332" s="130"/>
      <c r="GF1332" s="131"/>
      <c r="GG1332" s="129"/>
      <c r="GH1332" s="129"/>
      <c r="GI1332" s="130"/>
      <c r="GJ1332" s="131"/>
      <c r="GK1332" s="129"/>
      <c r="GL1332" s="129"/>
      <c r="GM1332" s="130"/>
      <c r="GN1332" s="131"/>
      <c r="GO1332" s="129"/>
      <c r="GP1332" s="129"/>
      <c r="GQ1332" s="130"/>
    </row>
    <row r="1333" spans="1:199" ht="15.75" x14ac:dyDescent="0.25">
      <c r="A1333">
        <f t="shared" si="752"/>
        <v>1</v>
      </c>
      <c r="B1333">
        <f t="shared" si="753"/>
        <v>1900</v>
      </c>
      <c r="D1333" s="129"/>
      <c r="E1333" s="129"/>
      <c r="F1333" s="129"/>
      <c r="G1333" s="130"/>
      <c r="H1333" s="131"/>
      <c r="I1333" s="129"/>
      <c r="J1333" s="129"/>
      <c r="K1333" s="130"/>
      <c r="L1333" s="131"/>
      <c r="M1333" s="129"/>
      <c r="N1333" s="129"/>
      <c r="O1333" s="130"/>
      <c r="P1333" s="131"/>
      <c r="Q1333" s="129"/>
      <c r="R1333" s="129"/>
      <c r="S1333" s="130"/>
      <c r="T1333" s="131"/>
      <c r="U1333" s="129"/>
      <c r="V1333" s="129"/>
      <c r="W1333" s="130"/>
      <c r="X1333" s="131"/>
      <c r="Y1333" s="129"/>
      <c r="Z1333" s="129"/>
      <c r="AA1333" s="130"/>
      <c r="AB1333" s="131"/>
      <c r="AC1333" s="129"/>
      <c r="AD1333" s="129"/>
      <c r="AE1333" s="130"/>
      <c r="AF1333" s="131"/>
      <c r="AG1333" s="129"/>
      <c r="AH1333" s="129"/>
      <c r="AI1333" s="130"/>
      <c r="AJ1333" s="131"/>
      <c r="AK1333" s="129"/>
      <c r="AL1333" s="129"/>
      <c r="AM1333" s="130"/>
      <c r="AN1333" s="131"/>
      <c r="AO1333" s="129"/>
      <c r="AP1333" s="129"/>
      <c r="AQ1333" s="130"/>
      <c r="AR1333" s="131"/>
      <c r="AS1333" s="129"/>
      <c r="AT1333" s="129"/>
      <c r="AU1333" s="130"/>
      <c r="AV1333" s="131"/>
      <c r="AW1333" s="129"/>
      <c r="AX1333" s="129"/>
      <c r="AY1333" s="130"/>
      <c r="AZ1333" s="131"/>
      <c r="BA1333" s="129"/>
      <c r="BB1333" s="129"/>
      <c r="BC1333" s="130"/>
      <c r="BD1333" s="131"/>
      <c r="BE1333" s="129"/>
      <c r="BF1333" s="129"/>
      <c r="BG1333" s="130"/>
      <c r="BH1333" s="131"/>
      <c r="BI1333" s="129"/>
      <c r="BJ1333" s="129"/>
      <c r="BK1333" s="130"/>
      <c r="BL1333" s="131"/>
      <c r="BM1333" s="129"/>
      <c r="BN1333" s="129"/>
      <c r="BO1333" s="130"/>
      <c r="BP1333" s="131"/>
      <c r="BQ1333" s="129"/>
      <c r="BR1333" s="129"/>
      <c r="BS1333" s="130"/>
      <c r="BT1333" s="131"/>
      <c r="BU1333" s="129"/>
      <c r="BV1333" s="129"/>
      <c r="BW1333" s="130"/>
      <c r="BX1333" s="131"/>
      <c r="BY1333" s="129"/>
      <c r="BZ1333" s="129"/>
      <c r="CA1333" s="130"/>
      <c r="CB1333" s="131"/>
      <c r="CC1333" s="129"/>
      <c r="CD1333" s="129"/>
      <c r="CE1333" s="130"/>
      <c r="CF1333" s="131"/>
      <c r="CG1333" s="129"/>
      <c r="CH1333" s="129"/>
      <c r="CI1333" s="130"/>
      <c r="CJ1333" s="131"/>
      <c r="CK1333" s="129"/>
      <c r="CL1333" s="129"/>
      <c r="CM1333" s="130"/>
      <c r="CN1333" s="131"/>
      <c r="CO1333" s="129"/>
      <c r="CP1333" s="129"/>
      <c r="CQ1333" s="130"/>
      <c r="CR1333" s="131"/>
      <c r="CS1333" s="129"/>
      <c r="CT1333" s="129"/>
      <c r="CU1333" s="130"/>
      <c r="CV1333" s="131"/>
      <c r="CW1333" s="129"/>
      <c r="CX1333" s="129"/>
      <c r="CY1333" s="130"/>
      <c r="CZ1333" s="131"/>
      <c r="DA1333" s="129"/>
      <c r="DB1333" s="129"/>
      <c r="DC1333" s="130"/>
      <c r="DD1333" s="131"/>
      <c r="DE1333" s="129"/>
      <c r="DF1333" s="129"/>
      <c r="DG1333" s="130"/>
      <c r="DH1333" s="131"/>
      <c r="DI1333" s="129"/>
      <c r="DJ1333" s="129"/>
      <c r="DK1333" s="130"/>
      <c r="DL1333" s="131"/>
      <c r="DM1333" s="129"/>
      <c r="DN1333" s="129"/>
      <c r="DO1333" s="130"/>
      <c r="DP1333" s="131"/>
      <c r="DQ1333" s="129"/>
      <c r="DR1333" s="129"/>
      <c r="DS1333" s="130"/>
      <c r="DT1333" s="131"/>
      <c r="DU1333" s="129"/>
      <c r="DV1333" s="129"/>
      <c r="DW1333" s="130"/>
      <c r="DX1333" s="131"/>
      <c r="DY1333" s="129"/>
      <c r="DZ1333" s="129"/>
      <c r="EA1333" s="130"/>
      <c r="EB1333" s="131"/>
      <c r="EC1333" s="129"/>
      <c r="ED1333" s="129"/>
      <c r="EE1333" s="130"/>
      <c r="EF1333" s="131"/>
      <c r="EG1333" s="129"/>
      <c r="EH1333" s="129"/>
      <c r="EI1333" s="130"/>
      <c r="EJ1333" s="131"/>
      <c r="EK1333" s="129"/>
      <c r="EL1333" s="129"/>
      <c r="EM1333" s="130"/>
      <c r="EN1333" s="131"/>
      <c r="EO1333" s="129"/>
      <c r="EP1333" s="129"/>
      <c r="EQ1333" s="130"/>
      <c r="ER1333" s="131"/>
      <c r="ES1333" s="129"/>
      <c r="ET1333" s="129"/>
      <c r="EU1333" s="130"/>
      <c r="EV1333" s="131"/>
      <c r="EW1333" s="129"/>
      <c r="EX1333" s="129"/>
      <c r="EY1333" s="130"/>
      <c r="EZ1333" s="131"/>
      <c r="FA1333" s="129"/>
      <c r="FB1333" s="129"/>
      <c r="FC1333" s="130"/>
      <c r="FD1333" s="131"/>
      <c r="FE1333" s="129"/>
      <c r="FF1333" s="129"/>
      <c r="FG1333" s="130"/>
      <c r="FH1333" s="131"/>
      <c r="FI1333" s="129"/>
      <c r="FJ1333" s="129"/>
      <c r="FK1333" s="130"/>
      <c r="FL1333" s="131"/>
      <c r="FM1333" s="129"/>
      <c r="FN1333" s="129"/>
      <c r="FO1333" s="130"/>
      <c r="FP1333" s="131"/>
      <c r="FQ1333" s="129"/>
      <c r="FR1333" s="129"/>
      <c r="FS1333" s="130"/>
      <c r="FT1333" s="131"/>
      <c r="FU1333" s="129"/>
      <c r="FV1333" s="129"/>
      <c r="FW1333" s="130"/>
      <c r="FX1333" s="131"/>
      <c r="FY1333" s="129"/>
      <c r="FZ1333" s="129"/>
      <c r="GA1333" s="130"/>
      <c r="GB1333" s="131"/>
      <c r="GC1333" s="129"/>
      <c r="GD1333" s="129"/>
      <c r="GE1333" s="130"/>
      <c r="GF1333" s="131"/>
      <c r="GG1333" s="129"/>
      <c r="GH1333" s="129"/>
      <c r="GI1333" s="130"/>
      <c r="GJ1333" s="131"/>
      <c r="GK1333" s="129"/>
      <c r="GL1333" s="129"/>
      <c r="GM1333" s="130"/>
      <c r="GN1333" s="131"/>
      <c r="GO1333" s="129"/>
      <c r="GP1333" s="129"/>
      <c r="GQ1333" s="130"/>
    </row>
    <row r="1334" spans="1:199" ht="15.75" x14ac:dyDescent="0.25">
      <c r="A1334">
        <f t="shared" si="752"/>
        <v>1</v>
      </c>
      <c r="B1334">
        <f t="shared" si="753"/>
        <v>1900</v>
      </c>
      <c r="D1334" s="129"/>
      <c r="E1334" s="129"/>
      <c r="F1334" s="129"/>
      <c r="G1334" s="130"/>
      <c r="H1334" s="131"/>
      <c r="I1334" s="129"/>
      <c r="J1334" s="129"/>
      <c r="K1334" s="130"/>
      <c r="L1334" s="131"/>
      <c r="M1334" s="129"/>
      <c r="N1334" s="129"/>
      <c r="O1334" s="130"/>
      <c r="P1334" s="131"/>
      <c r="Q1334" s="129"/>
      <c r="R1334" s="129"/>
      <c r="S1334" s="130"/>
      <c r="T1334" s="131"/>
      <c r="U1334" s="129"/>
      <c r="V1334" s="129"/>
      <c r="W1334" s="130"/>
      <c r="X1334" s="131"/>
      <c r="Y1334" s="129"/>
      <c r="Z1334" s="129"/>
      <c r="AA1334" s="130"/>
      <c r="AB1334" s="131"/>
      <c r="AC1334" s="129"/>
      <c r="AD1334" s="129"/>
      <c r="AE1334" s="130"/>
      <c r="AF1334" s="131"/>
      <c r="AG1334" s="129"/>
      <c r="AH1334" s="129"/>
      <c r="AI1334" s="130"/>
      <c r="AJ1334" s="131"/>
      <c r="AK1334" s="129"/>
      <c r="AL1334" s="129"/>
      <c r="AM1334" s="130"/>
      <c r="AN1334" s="131"/>
      <c r="AO1334" s="129"/>
      <c r="AP1334" s="129"/>
      <c r="AQ1334" s="130"/>
      <c r="AR1334" s="131"/>
      <c r="AS1334" s="129"/>
      <c r="AT1334" s="129"/>
      <c r="AU1334" s="130"/>
      <c r="AV1334" s="131"/>
      <c r="AW1334" s="129"/>
      <c r="AX1334" s="129"/>
      <c r="AY1334" s="130"/>
      <c r="AZ1334" s="131"/>
      <c r="BA1334" s="129"/>
      <c r="BB1334" s="129"/>
      <c r="BC1334" s="130"/>
      <c r="BD1334" s="131"/>
      <c r="BE1334" s="129"/>
      <c r="BF1334" s="129"/>
      <c r="BG1334" s="130"/>
      <c r="BH1334" s="131"/>
      <c r="BI1334" s="129"/>
      <c r="BJ1334" s="129"/>
      <c r="BK1334" s="130"/>
      <c r="BL1334" s="131"/>
      <c r="BM1334" s="129"/>
      <c r="BN1334" s="129"/>
      <c r="BO1334" s="130"/>
      <c r="BP1334" s="131"/>
      <c r="BQ1334" s="129"/>
      <c r="BR1334" s="129"/>
      <c r="BS1334" s="130"/>
      <c r="BT1334" s="131"/>
      <c r="BU1334" s="129"/>
      <c r="BV1334" s="129"/>
      <c r="BW1334" s="130"/>
      <c r="BX1334" s="131"/>
      <c r="BY1334" s="129"/>
      <c r="BZ1334" s="129"/>
      <c r="CA1334" s="130"/>
      <c r="CB1334" s="131"/>
      <c r="CC1334" s="129"/>
      <c r="CD1334" s="129"/>
      <c r="CE1334" s="130"/>
      <c r="CF1334" s="131"/>
      <c r="CG1334" s="129"/>
      <c r="CH1334" s="129"/>
      <c r="CI1334" s="130"/>
      <c r="CJ1334" s="131"/>
      <c r="CK1334" s="129"/>
      <c r="CL1334" s="129"/>
      <c r="CM1334" s="130"/>
      <c r="CN1334" s="131"/>
      <c r="CO1334" s="129"/>
      <c r="CP1334" s="129"/>
      <c r="CQ1334" s="130"/>
      <c r="CR1334" s="131"/>
      <c r="CS1334" s="129"/>
      <c r="CT1334" s="129"/>
      <c r="CU1334" s="130"/>
      <c r="CV1334" s="131"/>
      <c r="CW1334" s="129"/>
      <c r="CX1334" s="129"/>
      <c r="CY1334" s="130"/>
      <c r="CZ1334" s="131"/>
      <c r="DA1334" s="129"/>
      <c r="DB1334" s="129"/>
      <c r="DC1334" s="130"/>
      <c r="DD1334" s="131"/>
      <c r="DE1334" s="129"/>
      <c r="DF1334" s="129"/>
      <c r="DG1334" s="130"/>
      <c r="DH1334" s="131"/>
      <c r="DI1334" s="129"/>
      <c r="DJ1334" s="129"/>
      <c r="DK1334" s="130"/>
      <c r="DL1334" s="131"/>
      <c r="DM1334" s="129"/>
      <c r="DN1334" s="129"/>
      <c r="DO1334" s="130"/>
      <c r="DP1334" s="131"/>
      <c r="DQ1334" s="129"/>
      <c r="DR1334" s="129"/>
      <c r="DS1334" s="130"/>
      <c r="DT1334" s="131"/>
      <c r="DU1334" s="129"/>
      <c r="DV1334" s="129"/>
      <c r="DW1334" s="130"/>
      <c r="DX1334" s="131"/>
      <c r="DY1334" s="129"/>
      <c r="DZ1334" s="129"/>
      <c r="EA1334" s="130"/>
      <c r="EB1334" s="131"/>
      <c r="EC1334" s="129"/>
      <c r="ED1334" s="129"/>
      <c r="EE1334" s="130"/>
      <c r="EF1334" s="131"/>
      <c r="EG1334" s="129"/>
      <c r="EH1334" s="129"/>
      <c r="EI1334" s="130"/>
      <c r="EJ1334" s="131"/>
      <c r="EK1334" s="129"/>
      <c r="EL1334" s="129"/>
      <c r="EM1334" s="130"/>
      <c r="EN1334" s="131"/>
      <c r="EO1334" s="129"/>
      <c r="EP1334" s="129"/>
      <c r="EQ1334" s="130"/>
      <c r="ER1334" s="131"/>
      <c r="ES1334" s="129"/>
      <c r="ET1334" s="129"/>
      <c r="EU1334" s="130"/>
      <c r="EV1334" s="131"/>
      <c r="EW1334" s="129"/>
      <c r="EX1334" s="129"/>
      <c r="EY1334" s="130"/>
      <c r="EZ1334" s="131"/>
      <c r="FA1334" s="129"/>
      <c r="FB1334" s="129"/>
      <c r="FC1334" s="130"/>
      <c r="FD1334" s="131"/>
      <c r="FE1334" s="129"/>
      <c r="FF1334" s="129"/>
      <c r="FG1334" s="130"/>
      <c r="FH1334" s="131"/>
      <c r="FI1334" s="129"/>
      <c r="FJ1334" s="129"/>
      <c r="FK1334" s="130"/>
      <c r="FL1334" s="131"/>
      <c r="FM1334" s="129"/>
      <c r="FN1334" s="129"/>
      <c r="FO1334" s="130"/>
      <c r="FP1334" s="131"/>
      <c r="FQ1334" s="129"/>
      <c r="FR1334" s="129"/>
      <c r="FS1334" s="130"/>
      <c r="FT1334" s="131"/>
      <c r="FU1334" s="129"/>
      <c r="FV1334" s="129"/>
      <c r="FW1334" s="130"/>
      <c r="FX1334" s="131"/>
      <c r="FY1334" s="129"/>
      <c r="FZ1334" s="129"/>
      <c r="GA1334" s="130"/>
      <c r="GB1334" s="131"/>
      <c r="GC1334" s="129"/>
      <c r="GD1334" s="129"/>
      <c r="GE1334" s="130"/>
      <c r="GF1334" s="131"/>
      <c r="GG1334" s="129"/>
      <c r="GH1334" s="129"/>
      <c r="GI1334" s="130"/>
      <c r="GJ1334" s="131"/>
      <c r="GK1334" s="129"/>
      <c r="GL1334" s="129"/>
      <c r="GM1334" s="130"/>
      <c r="GN1334" s="131"/>
      <c r="GO1334" s="129"/>
      <c r="GP1334" s="129"/>
      <c r="GQ1334" s="130"/>
    </row>
    <row r="1335" spans="1:199" ht="15.75" x14ac:dyDescent="0.25">
      <c r="A1335">
        <f t="shared" si="752"/>
        <v>1</v>
      </c>
      <c r="B1335">
        <f t="shared" si="753"/>
        <v>1900</v>
      </c>
      <c r="D1335" s="129"/>
      <c r="E1335" s="129"/>
      <c r="F1335" s="129"/>
      <c r="G1335" s="130"/>
      <c r="H1335" s="131"/>
      <c r="I1335" s="129"/>
      <c r="J1335" s="129"/>
      <c r="K1335" s="130"/>
      <c r="L1335" s="131"/>
      <c r="M1335" s="129"/>
      <c r="N1335" s="129"/>
      <c r="O1335" s="130"/>
      <c r="P1335" s="131"/>
      <c r="Q1335" s="129"/>
      <c r="R1335" s="129"/>
      <c r="S1335" s="130"/>
      <c r="T1335" s="131"/>
      <c r="U1335" s="129"/>
      <c r="V1335" s="129"/>
      <c r="W1335" s="130"/>
      <c r="X1335" s="131"/>
      <c r="Y1335" s="129"/>
      <c r="Z1335" s="129"/>
      <c r="AA1335" s="130"/>
      <c r="AB1335" s="131"/>
      <c r="AC1335" s="129"/>
      <c r="AD1335" s="129"/>
      <c r="AE1335" s="130"/>
      <c r="AF1335" s="131"/>
      <c r="AG1335" s="129"/>
      <c r="AH1335" s="129"/>
      <c r="AI1335" s="130"/>
      <c r="AJ1335" s="131"/>
      <c r="AK1335" s="129"/>
      <c r="AL1335" s="129"/>
      <c r="AM1335" s="130"/>
      <c r="AN1335" s="131"/>
      <c r="AO1335" s="129"/>
      <c r="AP1335" s="129"/>
      <c r="AQ1335" s="130"/>
      <c r="AR1335" s="131"/>
      <c r="AS1335" s="129"/>
      <c r="AT1335" s="129"/>
      <c r="AU1335" s="130"/>
      <c r="AV1335" s="131"/>
      <c r="AW1335" s="129"/>
      <c r="AX1335" s="129"/>
      <c r="AY1335" s="130"/>
      <c r="AZ1335" s="131"/>
      <c r="BA1335" s="129"/>
      <c r="BB1335" s="129"/>
      <c r="BC1335" s="130"/>
      <c r="BD1335" s="131"/>
      <c r="BE1335" s="129"/>
      <c r="BF1335" s="129"/>
      <c r="BG1335" s="130"/>
      <c r="BH1335" s="131"/>
      <c r="BI1335" s="129"/>
      <c r="BJ1335" s="129"/>
      <c r="BK1335" s="130"/>
      <c r="BL1335" s="131"/>
      <c r="BM1335" s="129"/>
      <c r="BN1335" s="129"/>
      <c r="BO1335" s="130"/>
      <c r="BP1335" s="131"/>
      <c r="BQ1335" s="129"/>
      <c r="BR1335" s="129"/>
      <c r="BS1335" s="130"/>
      <c r="BT1335" s="131"/>
      <c r="BU1335" s="129"/>
      <c r="BV1335" s="129"/>
      <c r="BW1335" s="130"/>
      <c r="BX1335" s="131"/>
      <c r="BY1335" s="129"/>
      <c r="BZ1335" s="129"/>
      <c r="CA1335" s="130"/>
      <c r="CB1335" s="131"/>
      <c r="CC1335" s="129"/>
      <c r="CD1335" s="129"/>
      <c r="CE1335" s="130"/>
      <c r="CF1335" s="131"/>
      <c r="CG1335" s="129"/>
      <c r="CH1335" s="129"/>
      <c r="CI1335" s="130"/>
      <c r="CJ1335" s="131"/>
      <c r="CK1335" s="129"/>
      <c r="CL1335" s="129"/>
      <c r="CM1335" s="130"/>
      <c r="CN1335" s="131"/>
      <c r="CO1335" s="129"/>
      <c r="CP1335" s="129"/>
      <c r="CQ1335" s="130"/>
      <c r="CR1335" s="131"/>
      <c r="CS1335" s="129"/>
      <c r="CT1335" s="129"/>
      <c r="CU1335" s="130"/>
      <c r="CV1335" s="131"/>
      <c r="CW1335" s="129"/>
      <c r="CX1335" s="129"/>
      <c r="CY1335" s="130"/>
      <c r="CZ1335" s="131"/>
      <c r="DA1335" s="129"/>
      <c r="DB1335" s="129"/>
      <c r="DC1335" s="130"/>
      <c r="DD1335" s="131"/>
      <c r="DE1335" s="129"/>
      <c r="DF1335" s="129"/>
      <c r="DG1335" s="130"/>
      <c r="DH1335" s="131"/>
      <c r="DI1335" s="129"/>
      <c r="DJ1335" s="129"/>
      <c r="DK1335" s="130"/>
      <c r="DL1335" s="131"/>
      <c r="DM1335" s="129"/>
      <c r="DN1335" s="129"/>
      <c r="DO1335" s="130"/>
      <c r="DP1335" s="131"/>
      <c r="DQ1335" s="129"/>
      <c r="DR1335" s="129"/>
      <c r="DS1335" s="130"/>
      <c r="DT1335" s="131"/>
      <c r="DU1335" s="129"/>
      <c r="DV1335" s="129"/>
      <c r="DW1335" s="130"/>
      <c r="DX1335" s="131"/>
      <c r="DY1335" s="129"/>
      <c r="DZ1335" s="129"/>
      <c r="EA1335" s="130"/>
      <c r="EB1335" s="131"/>
      <c r="EC1335" s="129"/>
      <c r="ED1335" s="129"/>
      <c r="EE1335" s="130"/>
      <c r="EF1335" s="131"/>
      <c r="EG1335" s="129"/>
      <c r="EH1335" s="129"/>
      <c r="EI1335" s="130"/>
      <c r="EJ1335" s="131"/>
      <c r="EK1335" s="129"/>
      <c r="EL1335" s="129"/>
      <c r="EM1335" s="130"/>
      <c r="EN1335" s="131"/>
      <c r="EO1335" s="129"/>
      <c r="EP1335" s="129"/>
      <c r="EQ1335" s="130"/>
      <c r="ER1335" s="131"/>
      <c r="ES1335" s="129"/>
      <c r="ET1335" s="129"/>
      <c r="EU1335" s="130"/>
      <c r="EV1335" s="131"/>
      <c r="EW1335" s="129"/>
      <c r="EX1335" s="129"/>
      <c r="EY1335" s="130"/>
      <c r="EZ1335" s="131"/>
      <c r="FA1335" s="129"/>
      <c r="FB1335" s="129"/>
      <c r="FC1335" s="130"/>
      <c r="FD1335" s="131"/>
      <c r="FE1335" s="129"/>
      <c r="FF1335" s="129"/>
      <c r="FG1335" s="130"/>
      <c r="FH1335" s="131"/>
      <c r="FI1335" s="129"/>
      <c r="FJ1335" s="129"/>
      <c r="FK1335" s="130"/>
      <c r="FL1335" s="131"/>
      <c r="FM1335" s="129"/>
      <c r="FN1335" s="129"/>
      <c r="FO1335" s="130"/>
      <c r="FP1335" s="131"/>
      <c r="FQ1335" s="129"/>
      <c r="FR1335" s="129"/>
      <c r="FS1335" s="130"/>
      <c r="FT1335" s="131"/>
      <c r="FU1335" s="129"/>
      <c r="FV1335" s="129"/>
      <c r="FW1335" s="130"/>
      <c r="FX1335" s="131"/>
      <c r="FY1335" s="129"/>
      <c r="FZ1335" s="129"/>
      <c r="GA1335" s="130"/>
      <c r="GB1335" s="131"/>
      <c r="GC1335" s="129"/>
      <c r="GD1335" s="129"/>
      <c r="GE1335" s="130"/>
      <c r="GF1335" s="131"/>
      <c r="GG1335" s="129"/>
      <c r="GH1335" s="129"/>
      <c r="GI1335" s="130"/>
      <c r="GJ1335" s="131"/>
      <c r="GK1335" s="129"/>
      <c r="GL1335" s="129"/>
      <c r="GM1335" s="130"/>
      <c r="GN1335" s="131"/>
      <c r="GO1335" s="129"/>
      <c r="GP1335" s="129"/>
      <c r="GQ1335" s="130"/>
    </row>
    <row r="1336" spans="1:199" ht="15.75" x14ac:dyDescent="0.25">
      <c r="A1336">
        <f t="shared" si="752"/>
        <v>1</v>
      </c>
      <c r="B1336">
        <f t="shared" si="753"/>
        <v>1900</v>
      </c>
      <c r="D1336" s="129"/>
      <c r="E1336" s="129"/>
      <c r="F1336" s="129"/>
      <c r="G1336" s="130"/>
      <c r="H1336" s="131"/>
      <c r="I1336" s="129"/>
      <c r="J1336" s="129"/>
      <c r="K1336" s="130"/>
      <c r="L1336" s="131"/>
      <c r="M1336" s="129"/>
      <c r="N1336" s="129"/>
      <c r="O1336" s="130"/>
      <c r="P1336" s="131"/>
      <c r="Q1336" s="129"/>
      <c r="R1336" s="129"/>
      <c r="S1336" s="130"/>
      <c r="T1336" s="131"/>
      <c r="U1336" s="129"/>
      <c r="V1336" s="129"/>
      <c r="W1336" s="130"/>
      <c r="X1336" s="131"/>
      <c r="Y1336" s="129"/>
      <c r="Z1336" s="129"/>
      <c r="AA1336" s="130"/>
      <c r="AB1336" s="131"/>
      <c r="AC1336" s="129"/>
      <c r="AD1336" s="129"/>
      <c r="AE1336" s="130"/>
      <c r="AF1336" s="131"/>
      <c r="AG1336" s="129"/>
      <c r="AH1336" s="129"/>
      <c r="AI1336" s="130"/>
      <c r="AJ1336" s="131"/>
      <c r="AK1336" s="129"/>
      <c r="AL1336" s="129"/>
      <c r="AM1336" s="130"/>
      <c r="AN1336" s="131"/>
      <c r="AO1336" s="129"/>
      <c r="AP1336" s="129"/>
      <c r="AQ1336" s="130"/>
      <c r="AR1336" s="131"/>
      <c r="AS1336" s="129"/>
      <c r="AT1336" s="129"/>
      <c r="AU1336" s="130"/>
      <c r="AV1336" s="131"/>
      <c r="AW1336" s="129"/>
      <c r="AX1336" s="129"/>
      <c r="AY1336" s="130"/>
      <c r="AZ1336" s="131"/>
      <c r="BA1336" s="129"/>
      <c r="BB1336" s="129"/>
      <c r="BC1336" s="130"/>
      <c r="BD1336" s="131"/>
      <c r="BE1336" s="129"/>
      <c r="BF1336" s="129"/>
      <c r="BG1336" s="130"/>
      <c r="BH1336" s="131"/>
      <c r="BI1336" s="129"/>
      <c r="BJ1336" s="129"/>
      <c r="BK1336" s="130"/>
      <c r="BL1336" s="131"/>
      <c r="BM1336" s="129"/>
      <c r="BN1336" s="129"/>
      <c r="BO1336" s="130"/>
      <c r="BP1336" s="131"/>
      <c r="BQ1336" s="129"/>
      <c r="BR1336" s="129"/>
      <c r="BS1336" s="130"/>
      <c r="BT1336" s="131"/>
      <c r="BU1336" s="129"/>
      <c r="BV1336" s="129"/>
      <c r="BW1336" s="130"/>
      <c r="BX1336" s="131"/>
      <c r="BY1336" s="129"/>
      <c r="BZ1336" s="129"/>
      <c r="CA1336" s="130"/>
      <c r="CB1336" s="131"/>
      <c r="CC1336" s="129"/>
      <c r="CD1336" s="129"/>
      <c r="CE1336" s="130"/>
      <c r="CF1336" s="131"/>
      <c r="CG1336" s="129"/>
      <c r="CH1336" s="129"/>
      <c r="CI1336" s="130"/>
      <c r="CJ1336" s="131"/>
      <c r="CK1336" s="129"/>
      <c r="CL1336" s="129"/>
      <c r="CM1336" s="130"/>
      <c r="CN1336" s="131"/>
      <c r="CO1336" s="129"/>
      <c r="CP1336" s="129"/>
      <c r="CQ1336" s="130"/>
      <c r="CR1336" s="131"/>
      <c r="CS1336" s="129"/>
      <c r="CT1336" s="129"/>
      <c r="CU1336" s="130"/>
      <c r="CV1336" s="131"/>
      <c r="CW1336" s="129"/>
      <c r="CX1336" s="129"/>
      <c r="CY1336" s="130"/>
      <c r="CZ1336" s="131"/>
      <c r="DA1336" s="129"/>
      <c r="DB1336" s="129"/>
      <c r="DC1336" s="130"/>
      <c r="DD1336" s="131"/>
      <c r="DE1336" s="129"/>
      <c r="DF1336" s="129"/>
      <c r="DG1336" s="130"/>
      <c r="DH1336" s="131"/>
      <c r="DI1336" s="129"/>
      <c r="DJ1336" s="129"/>
      <c r="DK1336" s="130"/>
      <c r="DL1336" s="131"/>
      <c r="DM1336" s="129"/>
      <c r="DN1336" s="129"/>
      <c r="DO1336" s="130"/>
      <c r="DP1336" s="131"/>
      <c r="DQ1336" s="129"/>
      <c r="DR1336" s="129"/>
      <c r="DS1336" s="130"/>
      <c r="DT1336" s="131"/>
      <c r="DU1336" s="129"/>
      <c r="DV1336" s="129"/>
      <c r="DW1336" s="130"/>
      <c r="DX1336" s="131"/>
      <c r="DY1336" s="129"/>
      <c r="DZ1336" s="129"/>
      <c r="EA1336" s="130"/>
      <c r="EB1336" s="131"/>
      <c r="EC1336" s="129"/>
      <c r="ED1336" s="129"/>
      <c r="EE1336" s="130"/>
      <c r="EF1336" s="131"/>
      <c r="EG1336" s="129"/>
      <c r="EH1336" s="129"/>
      <c r="EI1336" s="130"/>
      <c r="EJ1336" s="131"/>
      <c r="EK1336" s="129"/>
      <c r="EL1336" s="129"/>
      <c r="EM1336" s="130"/>
      <c r="EN1336" s="131"/>
      <c r="EO1336" s="129"/>
      <c r="EP1336" s="129"/>
      <c r="EQ1336" s="130"/>
      <c r="ER1336" s="131"/>
      <c r="ES1336" s="129"/>
      <c r="ET1336" s="129"/>
      <c r="EU1336" s="130"/>
      <c r="EV1336" s="131"/>
      <c r="EW1336" s="129"/>
      <c r="EX1336" s="129"/>
      <c r="EY1336" s="130"/>
      <c r="EZ1336" s="131"/>
      <c r="FA1336" s="129"/>
      <c r="FB1336" s="129"/>
      <c r="FC1336" s="130"/>
      <c r="FD1336" s="131"/>
      <c r="FE1336" s="129"/>
      <c r="FF1336" s="129"/>
      <c r="FG1336" s="130"/>
      <c r="FH1336" s="131"/>
      <c r="FI1336" s="129"/>
      <c r="FJ1336" s="129"/>
      <c r="FK1336" s="130"/>
      <c r="FL1336" s="131"/>
      <c r="FM1336" s="129"/>
      <c r="FN1336" s="129"/>
      <c r="FO1336" s="130"/>
      <c r="FP1336" s="131"/>
      <c r="FQ1336" s="129"/>
      <c r="FR1336" s="129"/>
      <c r="FS1336" s="130"/>
      <c r="FT1336" s="131"/>
      <c r="FU1336" s="129"/>
      <c r="FV1336" s="129"/>
      <c r="FW1336" s="130"/>
      <c r="FX1336" s="131"/>
      <c r="FY1336" s="129"/>
      <c r="FZ1336" s="129"/>
      <c r="GA1336" s="130"/>
      <c r="GB1336" s="131"/>
      <c r="GC1336" s="129"/>
      <c r="GD1336" s="129"/>
      <c r="GE1336" s="130"/>
      <c r="GF1336" s="131"/>
      <c r="GG1336" s="129"/>
      <c r="GH1336" s="129"/>
      <c r="GI1336" s="130"/>
      <c r="GJ1336" s="131"/>
      <c r="GK1336" s="129"/>
      <c r="GL1336" s="129"/>
      <c r="GM1336" s="130"/>
      <c r="GN1336" s="131"/>
      <c r="GO1336" s="129"/>
      <c r="GP1336" s="129"/>
      <c r="GQ1336" s="130"/>
    </row>
    <row r="1337" spans="1:199" ht="15.75" x14ac:dyDescent="0.25">
      <c r="A1337">
        <f t="shared" si="752"/>
        <v>1</v>
      </c>
      <c r="B1337">
        <f t="shared" si="753"/>
        <v>1900</v>
      </c>
      <c r="D1337" s="129"/>
      <c r="E1337" s="129"/>
      <c r="F1337" s="129"/>
      <c r="G1337" s="130"/>
      <c r="H1337" s="131"/>
      <c r="I1337" s="129"/>
      <c r="J1337" s="129"/>
      <c r="K1337" s="130"/>
      <c r="L1337" s="131"/>
      <c r="M1337" s="129"/>
      <c r="N1337" s="129"/>
      <c r="O1337" s="130"/>
      <c r="P1337" s="131"/>
      <c r="Q1337" s="129"/>
      <c r="R1337" s="129"/>
      <c r="S1337" s="130"/>
      <c r="T1337" s="131"/>
      <c r="U1337" s="129"/>
      <c r="V1337" s="129"/>
      <c r="W1337" s="130"/>
      <c r="X1337" s="131"/>
      <c r="Y1337" s="129"/>
      <c r="Z1337" s="129"/>
      <c r="AA1337" s="130"/>
      <c r="AB1337" s="131"/>
      <c r="AC1337" s="129"/>
      <c r="AD1337" s="129"/>
      <c r="AE1337" s="130"/>
      <c r="AF1337" s="131"/>
      <c r="AG1337" s="129"/>
      <c r="AH1337" s="129"/>
      <c r="AI1337" s="130"/>
      <c r="AJ1337" s="131"/>
      <c r="AK1337" s="129"/>
      <c r="AL1337" s="129"/>
      <c r="AM1337" s="130"/>
      <c r="AN1337" s="131"/>
      <c r="AO1337" s="129"/>
      <c r="AP1337" s="129"/>
      <c r="AQ1337" s="130"/>
      <c r="AR1337" s="131"/>
      <c r="AS1337" s="129"/>
      <c r="AT1337" s="129"/>
      <c r="AU1337" s="130"/>
      <c r="AV1337" s="131"/>
      <c r="AW1337" s="129"/>
      <c r="AX1337" s="129"/>
      <c r="AY1337" s="130"/>
      <c r="AZ1337" s="131"/>
      <c r="BA1337" s="129"/>
      <c r="BB1337" s="129"/>
      <c r="BC1337" s="130"/>
      <c r="BD1337" s="131"/>
      <c r="BE1337" s="129"/>
      <c r="BF1337" s="129"/>
      <c r="BG1337" s="130"/>
      <c r="BH1337" s="131"/>
      <c r="BI1337" s="129"/>
      <c r="BJ1337" s="129"/>
      <c r="BK1337" s="130"/>
      <c r="BL1337" s="131"/>
      <c r="BM1337" s="129"/>
      <c r="BN1337" s="129"/>
      <c r="BO1337" s="130"/>
      <c r="BP1337" s="131"/>
      <c r="BQ1337" s="129"/>
      <c r="BR1337" s="129"/>
      <c r="BS1337" s="130"/>
      <c r="BT1337" s="131"/>
      <c r="BU1337" s="129"/>
      <c r="BV1337" s="129"/>
      <c r="BW1337" s="130"/>
      <c r="BX1337" s="131"/>
      <c r="BY1337" s="129"/>
      <c r="BZ1337" s="129"/>
      <c r="CA1337" s="130"/>
      <c r="CB1337" s="131"/>
      <c r="CC1337" s="129"/>
      <c r="CD1337" s="129"/>
      <c r="CE1337" s="130"/>
      <c r="CF1337" s="131"/>
      <c r="CG1337" s="129"/>
      <c r="CH1337" s="129"/>
      <c r="CI1337" s="130"/>
      <c r="CJ1337" s="131"/>
      <c r="CK1337" s="129"/>
      <c r="CL1337" s="129"/>
      <c r="CM1337" s="130"/>
      <c r="CN1337" s="131"/>
      <c r="CO1337" s="129"/>
      <c r="CP1337" s="129"/>
      <c r="CQ1337" s="130"/>
      <c r="CR1337" s="131"/>
      <c r="CS1337" s="129"/>
      <c r="CT1337" s="129"/>
      <c r="CU1337" s="130"/>
      <c r="CV1337" s="131"/>
      <c r="CW1337" s="129"/>
      <c r="CX1337" s="129"/>
      <c r="CY1337" s="130"/>
      <c r="CZ1337" s="131"/>
      <c r="DA1337" s="129"/>
      <c r="DB1337" s="129"/>
      <c r="DC1337" s="130"/>
      <c r="DD1337" s="131"/>
      <c r="DE1337" s="129"/>
      <c r="DF1337" s="129"/>
      <c r="DG1337" s="130"/>
      <c r="DH1337" s="131"/>
      <c r="DI1337" s="129"/>
      <c r="DJ1337" s="129"/>
      <c r="DK1337" s="130"/>
      <c r="DL1337" s="131"/>
      <c r="DM1337" s="129"/>
      <c r="DN1337" s="129"/>
      <c r="DO1337" s="130"/>
      <c r="DP1337" s="131"/>
      <c r="DQ1337" s="129"/>
      <c r="DR1337" s="129"/>
      <c r="DS1337" s="130"/>
      <c r="DT1337" s="131"/>
      <c r="DU1337" s="129"/>
      <c r="DV1337" s="129"/>
      <c r="DW1337" s="130"/>
      <c r="DX1337" s="131"/>
      <c r="DY1337" s="129"/>
      <c r="DZ1337" s="129"/>
      <c r="EA1337" s="130"/>
      <c r="EB1337" s="131"/>
      <c r="EC1337" s="129"/>
      <c r="ED1337" s="129"/>
      <c r="EE1337" s="130"/>
      <c r="EF1337" s="131"/>
      <c r="EG1337" s="129"/>
      <c r="EH1337" s="129"/>
      <c r="EI1337" s="130"/>
      <c r="EJ1337" s="131"/>
      <c r="EK1337" s="129"/>
      <c r="EL1337" s="129"/>
      <c r="EM1337" s="130"/>
      <c r="EN1337" s="131"/>
      <c r="EO1337" s="129"/>
      <c r="EP1337" s="129"/>
      <c r="EQ1337" s="130"/>
      <c r="ER1337" s="131"/>
      <c r="ES1337" s="129"/>
      <c r="ET1337" s="129"/>
      <c r="EU1337" s="130"/>
      <c r="EV1337" s="131"/>
      <c r="EW1337" s="129"/>
      <c r="EX1337" s="129"/>
      <c r="EY1337" s="130"/>
      <c r="EZ1337" s="131"/>
      <c r="FA1337" s="129"/>
      <c r="FB1337" s="129"/>
      <c r="FC1337" s="130"/>
      <c r="FD1337" s="131"/>
      <c r="FE1337" s="129"/>
      <c r="FF1337" s="129"/>
      <c r="FG1337" s="130"/>
      <c r="FH1337" s="131"/>
      <c r="FI1337" s="129"/>
      <c r="FJ1337" s="129"/>
      <c r="FK1337" s="130"/>
      <c r="FL1337" s="131"/>
      <c r="FM1337" s="129"/>
      <c r="FN1337" s="129"/>
      <c r="FO1337" s="130"/>
      <c r="FP1337" s="131"/>
      <c r="FQ1337" s="129"/>
      <c r="FR1337" s="129"/>
      <c r="FS1337" s="130"/>
      <c r="FT1337" s="131"/>
      <c r="FU1337" s="129"/>
      <c r="FV1337" s="129"/>
      <c r="FW1337" s="130"/>
      <c r="FX1337" s="131"/>
      <c r="FY1337" s="129"/>
      <c r="FZ1337" s="129"/>
      <c r="GA1337" s="130"/>
      <c r="GB1337" s="131"/>
      <c r="GC1337" s="129"/>
      <c r="GD1337" s="129"/>
      <c r="GE1337" s="130"/>
      <c r="GF1337" s="131"/>
      <c r="GG1337" s="129"/>
      <c r="GH1337" s="129"/>
      <c r="GI1337" s="130"/>
      <c r="GJ1337" s="131"/>
      <c r="GK1337" s="129"/>
      <c r="GL1337" s="129"/>
      <c r="GM1337" s="130"/>
      <c r="GN1337" s="131"/>
      <c r="GO1337" s="129"/>
      <c r="GP1337" s="129"/>
      <c r="GQ1337" s="130"/>
    </row>
    <row r="1338" spans="1:199" ht="15.75" x14ac:dyDescent="0.25">
      <c r="A1338">
        <f t="shared" si="752"/>
        <v>1</v>
      </c>
      <c r="B1338">
        <f t="shared" si="753"/>
        <v>1900</v>
      </c>
      <c r="D1338" s="129"/>
      <c r="E1338" s="129"/>
      <c r="F1338" s="129"/>
      <c r="G1338" s="130"/>
      <c r="H1338" s="131"/>
      <c r="I1338" s="129"/>
      <c r="J1338" s="129"/>
      <c r="K1338" s="130"/>
      <c r="L1338" s="131"/>
      <c r="M1338" s="129"/>
      <c r="N1338" s="129"/>
      <c r="O1338" s="130"/>
      <c r="P1338" s="131"/>
      <c r="Q1338" s="129"/>
      <c r="R1338" s="129"/>
      <c r="S1338" s="130"/>
      <c r="T1338" s="131"/>
      <c r="U1338" s="129"/>
      <c r="V1338" s="129"/>
      <c r="W1338" s="130"/>
      <c r="X1338" s="131"/>
      <c r="Y1338" s="129"/>
      <c r="Z1338" s="129"/>
      <c r="AA1338" s="130"/>
      <c r="AB1338" s="131"/>
      <c r="AC1338" s="129"/>
      <c r="AD1338" s="129"/>
      <c r="AE1338" s="130"/>
      <c r="AF1338" s="131"/>
      <c r="AG1338" s="129"/>
      <c r="AH1338" s="129"/>
      <c r="AI1338" s="130"/>
      <c r="AJ1338" s="131"/>
      <c r="AK1338" s="129"/>
      <c r="AL1338" s="129"/>
      <c r="AM1338" s="130"/>
      <c r="AN1338" s="131"/>
      <c r="AO1338" s="129"/>
      <c r="AP1338" s="129"/>
      <c r="AQ1338" s="130"/>
      <c r="AR1338" s="131"/>
      <c r="AS1338" s="129"/>
      <c r="AT1338" s="129"/>
      <c r="AU1338" s="130"/>
      <c r="AV1338" s="131"/>
      <c r="AW1338" s="129"/>
      <c r="AX1338" s="129"/>
      <c r="AY1338" s="130"/>
      <c r="AZ1338" s="131"/>
      <c r="BA1338" s="129"/>
      <c r="BB1338" s="129"/>
      <c r="BC1338" s="130"/>
      <c r="BD1338" s="131"/>
      <c r="BE1338" s="129"/>
      <c r="BF1338" s="129"/>
      <c r="BG1338" s="130"/>
      <c r="BH1338" s="131"/>
      <c r="BI1338" s="129"/>
      <c r="BJ1338" s="129"/>
      <c r="BK1338" s="130"/>
      <c r="BL1338" s="131"/>
      <c r="BM1338" s="129"/>
      <c r="BN1338" s="129"/>
      <c r="BO1338" s="130"/>
      <c r="BP1338" s="131"/>
      <c r="BQ1338" s="129"/>
      <c r="BR1338" s="129"/>
      <c r="BS1338" s="130"/>
      <c r="BT1338" s="131"/>
      <c r="BU1338" s="129"/>
      <c r="BV1338" s="129"/>
      <c r="BW1338" s="130"/>
      <c r="BX1338" s="131"/>
      <c r="BY1338" s="129"/>
      <c r="BZ1338" s="129"/>
      <c r="CA1338" s="130"/>
      <c r="CB1338" s="131"/>
      <c r="CC1338" s="129"/>
      <c r="CD1338" s="129"/>
      <c r="CE1338" s="130"/>
      <c r="CF1338" s="131"/>
      <c r="CG1338" s="129"/>
      <c r="CH1338" s="129"/>
      <c r="CI1338" s="130"/>
      <c r="CJ1338" s="131"/>
      <c r="CK1338" s="129"/>
      <c r="CL1338" s="129"/>
      <c r="CM1338" s="130"/>
      <c r="CN1338" s="131"/>
      <c r="CO1338" s="129"/>
      <c r="CP1338" s="129"/>
      <c r="CQ1338" s="130"/>
      <c r="CR1338" s="131"/>
      <c r="CS1338" s="129"/>
      <c r="CT1338" s="129"/>
      <c r="CU1338" s="130"/>
      <c r="CV1338" s="131"/>
      <c r="CW1338" s="129"/>
      <c r="CX1338" s="129"/>
      <c r="CY1338" s="130"/>
      <c r="CZ1338" s="131"/>
      <c r="DA1338" s="129"/>
      <c r="DB1338" s="129"/>
      <c r="DC1338" s="130"/>
      <c r="DD1338" s="131"/>
      <c r="DE1338" s="129"/>
      <c r="DF1338" s="129"/>
      <c r="DG1338" s="130"/>
      <c r="DH1338" s="131"/>
      <c r="DI1338" s="129"/>
      <c r="DJ1338" s="129"/>
      <c r="DK1338" s="130"/>
      <c r="DL1338" s="131"/>
      <c r="DM1338" s="129"/>
      <c r="DN1338" s="129"/>
      <c r="DO1338" s="130"/>
      <c r="DP1338" s="131"/>
      <c r="DQ1338" s="129"/>
      <c r="DR1338" s="129"/>
      <c r="DS1338" s="130"/>
      <c r="DT1338" s="131"/>
      <c r="DU1338" s="129"/>
      <c r="DV1338" s="129"/>
      <c r="DW1338" s="130"/>
      <c r="DX1338" s="131"/>
      <c r="DY1338" s="129"/>
      <c r="DZ1338" s="129"/>
      <c r="EA1338" s="130"/>
      <c r="EB1338" s="131"/>
      <c r="EC1338" s="129"/>
      <c r="ED1338" s="129"/>
      <c r="EE1338" s="130"/>
      <c r="EF1338" s="131"/>
      <c r="EG1338" s="129"/>
      <c r="EH1338" s="129"/>
      <c r="EI1338" s="130"/>
      <c r="EJ1338" s="131"/>
      <c r="EK1338" s="129"/>
      <c r="EL1338" s="129"/>
      <c r="EM1338" s="130"/>
      <c r="EN1338" s="131"/>
      <c r="EO1338" s="129"/>
      <c r="EP1338" s="129"/>
      <c r="EQ1338" s="130"/>
      <c r="ER1338" s="131"/>
      <c r="ES1338" s="129"/>
      <c r="ET1338" s="129"/>
      <c r="EU1338" s="130"/>
      <c r="EV1338" s="131"/>
      <c r="EW1338" s="129"/>
      <c r="EX1338" s="129"/>
      <c r="EY1338" s="130"/>
      <c r="EZ1338" s="131"/>
      <c r="FA1338" s="129"/>
      <c r="FB1338" s="129"/>
      <c r="FC1338" s="130"/>
      <c r="FD1338" s="131"/>
      <c r="FE1338" s="129"/>
      <c r="FF1338" s="129"/>
      <c r="FG1338" s="130"/>
      <c r="FH1338" s="131"/>
      <c r="FI1338" s="129"/>
      <c r="FJ1338" s="129"/>
      <c r="FK1338" s="130"/>
      <c r="FL1338" s="131"/>
      <c r="FM1338" s="129"/>
      <c r="FN1338" s="129"/>
      <c r="FO1338" s="130"/>
      <c r="FP1338" s="131"/>
      <c r="FQ1338" s="129"/>
      <c r="FR1338" s="129"/>
      <c r="FS1338" s="130"/>
      <c r="FT1338" s="131"/>
      <c r="FU1338" s="129"/>
      <c r="FV1338" s="129"/>
      <c r="FW1338" s="130"/>
      <c r="FX1338" s="131"/>
      <c r="FY1338" s="129"/>
      <c r="FZ1338" s="129"/>
      <c r="GA1338" s="130"/>
      <c r="GB1338" s="131"/>
      <c r="GC1338" s="129"/>
      <c r="GD1338" s="129"/>
      <c r="GE1338" s="130"/>
      <c r="GF1338" s="131"/>
      <c r="GG1338" s="129"/>
      <c r="GH1338" s="129"/>
      <c r="GI1338" s="130"/>
      <c r="GJ1338" s="131"/>
      <c r="GK1338" s="129"/>
      <c r="GL1338" s="129"/>
      <c r="GM1338" s="130"/>
      <c r="GN1338" s="131"/>
      <c r="GO1338" s="129"/>
      <c r="GP1338" s="129"/>
      <c r="GQ1338" s="130"/>
    </row>
    <row r="1339" spans="1:199" ht="15.75" x14ac:dyDescent="0.25">
      <c r="A1339">
        <f t="shared" si="752"/>
        <v>1</v>
      </c>
      <c r="B1339">
        <f t="shared" si="753"/>
        <v>1900</v>
      </c>
      <c r="D1339" s="129"/>
      <c r="E1339" s="129"/>
      <c r="F1339" s="129"/>
      <c r="G1339" s="130"/>
      <c r="H1339" s="131"/>
      <c r="I1339" s="129"/>
      <c r="J1339" s="129"/>
      <c r="K1339" s="130"/>
      <c r="L1339" s="131"/>
      <c r="M1339" s="129"/>
      <c r="N1339" s="129"/>
      <c r="O1339" s="130"/>
      <c r="P1339" s="131"/>
      <c r="Q1339" s="129"/>
      <c r="R1339" s="129"/>
      <c r="S1339" s="130"/>
      <c r="T1339" s="131"/>
      <c r="U1339" s="129"/>
      <c r="V1339" s="129"/>
      <c r="W1339" s="130"/>
      <c r="X1339" s="131"/>
      <c r="Y1339" s="129"/>
      <c r="Z1339" s="129"/>
      <c r="AA1339" s="130"/>
      <c r="AB1339" s="131"/>
      <c r="AC1339" s="129"/>
      <c r="AD1339" s="129"/>
      <c r="AE1339" s="130"/>
      <c r="AF1339" s="131"/>
      <c r="AG1339" s="129"/>
      <c r="AH1339" s="129"/>
      <c r="AI1339" s="130"/>
      <c r="AJ1339" s="131"/>
      <c r="AK1339" s="129"/>
      <c r="AL1339" s="129"/>
      <c r="AM1339" s="130"/>
      <c r="AN1339" s="131"/>
      <c r="AO1339" s="129"/>
      <c r="AP1339" s="129"/>
      <c r="AQ1339" s="130"/>
      <c r="AR1339" s="131"/>
      <c r="AS1339" s="129"/>
      <c r="AT1339" s="129"/>
      <c r="AU1339" s="130"/>
      <c r="AV1339" s="131"/>
      <c r="AW1339" s="129"/>
      <c r="AX1339" s="129"/>
      <c r="AY1339" s="130"/>
      <c r="AZ1339" s="131"/>
      <c r="BA1339" s="129"/>
      <c r="BB1339" s="129"/>
      <c r="BC1339" s="130"/>
      <c r="BD1339" s="131"/>
      <c r="BE1339" s="129"/>
      <c r="BF1339" s="129"/>
      <c r="BG1339" s="130"/>
      <c r="BH1339" s="131"/>
      <c r="BI1339" s="129"/>
      <c r="BJ1339" s="129"/>
      <c r="BK1339" s="130"/>
      <c r="BL1339" s="131"/>
      <c r="BM1339" s="129"/>
      <c r="BN1339" s="129"/>
      <c r="BO1339" s="130"/>
      <c r="BP1339" s="131"/>
      <c r="BQ1339" s="129"/>
      <c r="BR1339" s="129"/>
      <c r="BS1339" s="130"/>
      <c r="BT1339" s="131"/>
      <c r="BU1339" s="129"/>
      <c r="BV1339" s="129"/>
      <c r="BW1339" s="130"/>
      <c r="BX1339" s="131"/>
      <c r="BY1339" s="129"/>
      <c r="BZ1339" s="129"/>
      <c r="CA1339" s="130"/>
      <c r="CB1339" s="131"/>
      <c r="CC1339" s="129"/>
      <c r="CD1339" s="129"/>
      <c r="CE1339" s="130"/>
      <c r="CF1339" s="131"/>
      <c r="CG1339" s="129"/>
      <c r="CH1339" s="129"/>
      <c r="CI1339" s="130"/>
      <c r="CJ1339" s="131"/>
      <c r="CK1339" s="129"/>
      <c r="CL1339" s="129"/>
      <c r="CM1339" s="130"/>
      <c r="CN1339" s="131"/>
      <c r="CO1339" s="129"/>
      <c r="CP1339" s="129"/>
      <c r="CQ1339" s="130"/>
      <c r="CR1339" s="131"/>
      <c r="CS1339" s="129"/>
      <c r="CT1339" s="129"/>
      <c r="CU1339" s="130"/>
      <c r="CV1339" s="131"/>
      <c r="CW1339" s="129"/>
      <c r="CX1339" s="129"/>
      <c r="CY1339" s="130"/>
      <c r="CZ1339" s="131"/>
      <c r="DA1339" s="129"/>
      <c r="DB1339" s="129"/>
      <c r="DC1339" s="130"/>
      <c r="DD1339" s="131"/>
      <c r="DE1339" s="129"/>
      <c r="DF1339" s="129"/>
      <c r="DG1339" s="130"/>
      <c r="DH1339" s="131"/>
      <c r="DI1339" s="129"/>
      <c r="DJ1339" s="129"/>
      <c r="DK1339" s="130"/>
      <c r="DL1339" s="131"/>
      <c r="DM1339" s="129"/>
      <c r="DN1339" s="129"/>
      <c r="DO1339" s="130"/>
      <c r="DP1339" s="131"/>
      <c r="DQ1339" s="129"/>
      <c r="DR1339" s="129"/>
      <c r="DS1339" s="130"/>
      <c r="DT1339" s="131"/>
      <c r="DU1339" s="129"/>
      <c r="DV1339" s="129"/>
      <c r="DW1339" s="130"/>
      <c r="DX1339" s="131"/>
      <c r="DY1339" s="129"/>
      <c r="DZ1339" s="129"/>
      <c r="EA1339" s="130"/>
      <c r="EB1339" s="131"/>
      <c r="EC1339" s="129"/>
      <c r="ED1339" s="129"/>
      <c r="EE1339" s="130"/>
      <c r="EF1339" s="131"/>
      <c r="EG1339" s="129"/>
      <c r="EH1339" s="129"/>
      <c r="EI1339" s="130"/>
      <c r="EJ1339" s="131"/>
      <c r="EK1339" s="129"/>
      <c r="EL1339" s="129"/>
      <c r="EM1339" s="130"/>
      <c r="EN1339" s="131"/>
      <c r="EO1339" s="129"/>
      <c r="EP1339" s="129"/>
      <c r="EQ1339" s="130"/>
      <c r="ER1339" s="131"/>
      <c r="ES1339" s="129"/>
      <c r="ET1339" s="129"/>
      <c r="EU1339" s="130"/>
      <c r="EV1339" s="131"/>
      <c r="EW1339" s="129"/>
      <c r="EX1339" s="129"/>
      <c r="EY1339" s="130"/>
      <c r="EZ1339" s="131"/>
      <c r="FA1339" s="129"/>
      <c r="FB1339" s="129"/>
      <c r="FC1339" s="130"/>
      <c r="FD1339" s="131"/>
      <c r="FE1339" s="129"/>
      <c r="FF1339" s="129"/>
      <c r="FG1339" s="130"/>
      <c r="FH1339" s="131"/>
      <c r="FI1339" s="129"/>
      <c r="FJ1339" s="129"/>
      <c r="FK1339" s="130"/>
      <c r="FL1339" s="131"/>
      <c r="FM1339" s="129"/>
      <c r="FN1339" s="129"/>
      <c r="FO1339" s="130"/>
      <c r="FP1339" s="131"/>
      <c r="FQ1339" s="129"/>
      <c r="FR1339" s="129"/>
      <c r="FS1339" s="130"/>
      <c r="FT1339" s="131"/>
      <c r="FU1339" s="129"/>
      <c r="FV1339" s="129"/>
      <c r="FW1339" s="130"/>
      <c r="FX1339" s="131"/>
      <c r="FY1339" s="129"/>
      <c r="FZ1339" s="129"/>
      <c r="GA1339" s="130"/>
      <c r="GB1339" s="131"/>
      <c r="GC1339" s="129"/>
      <c r="GD1339" s="129"/>
      <c r="GE1339" s="130"/>
      <c r="GF1339" s="131"/>
      <c r="GG1339" s="129"/>
      <c r="GH1339" s="129"/>
      <c r="GI1339" s="130"/>
      <c r="GJ1339" s="131"/>
      <c r="GK1339" s="129"/>
      <c r="GL1339" s="129"/>
      <c r="GM1339" s="130"/>
      <c r="GN1339" s="131"/>
      <c r="GO1339" s="129"/>
      <c r="GP1339" s="129"/>
      <c r="GQ1339" s="130"/>
    </row>
    <row r="1340" spans="1:199" ht="15.75" x14ac:dyDescent="0.25">
      <c r="A1340">
        <f t="shared" si="752"/>
        <v>1</v>
      </c>
      <c r="B1340">
        <f t="shared" si="753"/>
        <v>1900</v>
      </c>
      <c r="D1340" s="129"/>
      <c r="E1340" s="129"/>
      <c r="F1340" s="129"/>
      <c r="G1340" s="130"/>
      <c r="H1340" s="131"/>
      <c r="I1340" s="129"/>
      <c r="J1340" s="129"/>
      <c r="K1340" s="130"/>
      <c r="L1340" s="131"/>
      <c r="M1340" s="129"/>
      <c r="N1340" s="129"/>
      <c r="O1340" s="130"/>
      <c r="P1340" s="131"/>
      <c r="Q1340" s="129"/>
      <c r="R1340" s="129"/>
      <c r="S1340" s="130"/>
      <c r="T1340" s="131"/>
      <c r="U1340" s="129"/>
      <c r="V1340" s="129"/>
      <c r="W1340" s="130"/>
      <c r="X1340" s="131"/>
      <c r="Y1340" s="129"/>
      <c r="Z1340" s="129"/>
      <c r="AA1340" s="130"/>
      <c r="AB1340" s="131"/>
      <c r="AC1340" s="129"/>
      <c r="AD1340" s="129"/>
      <c r="AE1340" s="130"/>
      <c r="AF1340" s="131"/>
      <c r="AG1340" s="129"/>
      <c r="AH1340" s="129"/>
      <c r="AI1340" s="130"/>
      <c r="AJ1340" s="131"/>
      <c r="AK1340" s="129"/>
      <c r="AL1340" s="129"/>
      <c r="AM1340" s="130"/>
      <c r="AN1340" s="131"/>
      <c r="AO1340" s="129"/>
      <c r="AP1340" s="129"/>
      <c r="AQ1340" s="130"/>
      <c r="AR1340" s="131"/>
      <c r="AS1340" s="129"/>
      <c r="AT1340" s="129"/>
      <c r="AU1340" s="130"/>
      <c r="AV1340" s="131"/>
      <c r="AW1340" s="129"/>
      <c r="AX1340" s="129"/>
      <c r="AY1340" s="130"/>
      <c r="AZ1340" s="131"/>
      <c r="BA1340" s="129"/>
      <c r="BB1340" s="129"/>
      <c r="BC1340" s="130"/>
      <c r="BD1340" s="131"/>
      <c r="BE1340" s="129"/>
      <c r="BF1340" s="129"/>
      <c r="BG1340" s="130"/>
      <c r="BH1340" s="131"/>
      <c r="BI1340" s="129"/>
      <c r="BJ1340" s="129"/>
      <c r="BK1340" s="130"/>
      <c r="BL1340" s="131"/>
      <c r="BM1340" s="129"/>
      <c r="BN1340" s="129"/>
      <c r="BO1340" s="130"/>
      <c r="BP1340" s="131"/>
      <c r="BQ1340" s="129"/>
      <c r="BR1340" s="129"/>
      <c r="BS1340" s="130"/>
      <c r="BT1340" s="131"/>
      <c r="BU1340" s="129"/>
      <c r="BV1340" s="129"/>
      <c r="BW1340" s="130"/>
      <c r="BX1340" s="131"/>
      <c r="BY1340" s="129"/>
      <c r="BZ1340" s="129"/>
      <c r="CA1340" s="130"/>
      <c r="CB1340" s="131"/>
      <c r="CC1340" s="129"/>
      <c r="CD1340" s="129"/>
      <c r="CE1340" s="130"/>
      <c r="CF1340" s="131"/>
      <c r="CG1340" s="129"/>
      <c r="CH1340" s="129"/>
      <c r="CI1340" s="130"/>
      <c r="CJ1340" s="131"/>
      <c r="CK1340" s="129"/>
      <c r="CL1340" s="129"/>
      <c r="CM1340" s="130"/>
      <c r="CN1340" s="131"/>
      <c r="CO1340" s="129"/>
      <c r="CP1340" s="129"/>
      <c r="CQ1340" s="130"/>
      <c r="CR1340" s="131"/>
      <c r="CS1340" s="129"/>
      <c r="CT1340" s="129"/>
      <c r="CU1340" s="130"/>
      <c r="CV1340" s="131"/>
      <c r="CW1340" s="129"/>
      <c r="CX1340" s="129"/>
      <c r="CY1340" s="130"/>
      <c r="CZ1340" s="131"/>
      <c r="DA1340" s="129"/>
      <c r="DB1340" s="129"/>
      <c r="DC1340" s="130"/>
      <c r="DD1340" s="131"/>
      <c r="DE1340" s="129"/>
      <c r="DF1340" s="129"/>
      <c r="DG1340" s="130"/>
      <c r="DH1340" s="131"/>
      <c r="DI1340" s="129"/>
      <c r="DJ1340" s="129"/>
      <c r="DK1340" s="130"/>
      <c r="DL1340" s="131"/>
      <c r="DM1340" s="129"/>
      <c r="DN1340" s="129"/>
      <c r="DO1340" s="130"/>
      <c r="DP1340" s="131"/>
      <c r="DQ1340" s="129"/>
      <c r="DR1340" s="129"/>
      <c r="DS1340" s="130"/>
      <c r="DT1340" s="131"/>
      <c r="DU1340" s="129"/>
      <c r="DV1340" s="129"/>
      <c r="DW1340" s="130"/>
      <c r="DX1340" s="131"/>
      <c r="DY1340" s="129"/>
      <c r="DZ1340" s="129"/>
      <c r="EA1340" s="130"/>
      <c r="EB1340" s="131"/>
      <c r="EC1340" s="129"/>
      <c r="ED1340" s="129"/>
      <c r="EE1340" s="130"/>
      <c r="EF1340" s="131"/>
      <c r="EG1340" s="129"/>
      <c r="EH1340" s="129"/>
      <c r="EI1340" s="130"/>
      <c r="EJ1340" s="131"/>
      <c r="EK1340" s="129"/>
      <c r="EL1340" s="129"/>
      <c r="EM1340" s="130"/>
      <c r="EN1340" s="131"/>
      <c r="EO1340" s="129"/>
      <c r="EP1340" s="129"/>
      <c r="EQ1340" s="130"/>
      <c r="ER1340" s="131"/>
      <c r="ES1340" s="129"/>
      <c r="ET1340" s="129"/>
      <c r="EU1340" s="130"/>
      <c r="EV1340" s="131"/>
      <c r="EW1340" s="129"/>
      <c r="EX1340" s="129"/>
      <c r="EY1340" s="130"/>
      <c r="EZ1340" s="131"/>
      <c r="FA1340" s="129"/>
      <c r="FB1340" s="129"/>
      <c r="FC1340" s="130"/>
      <c r="FD1340" s="131"/>
      <c r="FE1340" s="129"/>
      <c r="FF1340" s="129"/>
      <c r="FG1340" s="130"/>
      <c r="FH1340" s="131"/>
      <c r="FI1340" s="129"/>
      <c r="FJ1340" s="129"/>
      <c r="FK1340" s="130"/>
      <c r="FL1340" s="131"/>
      <c r="FM1340" s="129"/>
      <c r="FN1340" s="129"/>
      <c r="FO1340" s="130"/>
      <c r="FP1340" s="131"/>
      <c r="FQ1340" s="129"/>
      <c r="FR1340" s="129"/>
      <c r="FS1340" s="130"/>
      <c r="FT1340" s="131"/>
      <c r="FU1340" s="129"/>
      <c r="FV1340" s="129"/>
      <c r="FW1340" s="130"/>
      <c r="FX1340" s="131"/>
      <c r="FY1340" s="129"/>
      <c r="FZ1340" s="129"/>
      <c r="GA1340" s="130"/>
      <c r="GB1340" s="131"/>
      <c r="GC1340" s="129"/>
      <c r="GD1340" s="129"/>
      <c r="GE1340" s="130"/>
      <c r="GF1340" s="131"/>
      <c r="GG1340" s="129"/>
      <c r="GH1340" s="129"/>
      <c r="GI1340" s="130"/>
      <c r="GJ1340" s="131"/>
      <c r="GK1340" s="129"/>
      <c r="GL1340" s="129"/>
      <c r="GM1340" s="130"/>
      <c r="GN1340" s="131"/>
      <c r="GO1340" s="129"/>
      <c r="GP1340" s="129"/>
      <c r="GQ1340" s="130"/>
    </row>
    <row r="1341" spans="1:199" ht="15.75" x14ac:dyDescent="0.25">
      <c r="A1341">
        <f t="shared" si="752"/>
        <v>1</v>
      </c>
      <c r="B1341">
        <f t="shared" si="753"/>
        <v>1900</v>
      </c>
      <c r="D1341" s="129"/>
      <c r="E1341" s="129"/>
      <c r="F1341" s="129"/>
      <c r="G1341" s="130"/>
      <c r="H1341" s="131"/>
      <c r="I1341" s="129"/>
      <c r="J1341" s="129"/>
      <c r="K1341" s="130"/>
      <c r="L1341" s="131"/>
      <c r="M1341" s="129"/>
      <c r="N1341" s="129"/>
      <c r="O1341" s="130"/>
      <c r="P1341" s="131"/>
      <c r="Q1341" s="129"/>
      <c r="R1341" s="129"/>
      <c r="S1341" s="130"/>
      <c r="T1341" s="131"/>
      <c r="U1341" s="129"/>
      <c r="V1341" s="129"/>
      <c r="W1341" s="130"/>
      <c r="X1341" s="131"/>
      <c r="Y1341" s="129"/>
      <c r="Z1341" s="129"/>
      <c r="AA1341" s="130"/>
      <c r="AB1341" s="131"/>
      <c r="AC1341" s="129"/>
      <c r="AD1341" s="129"/>
      <c r="AE1341" s="130"/>
      <c r="AF1341" s="131"/>
      <c r="AG1341" s="129"/>
      <c r="AH1341" s="129"/>
      <c r="AI1341" s="130"/>
      <c r="AJ1341" s="131"/>
      <c r="AK1341" s="129"/>
      <c r="AL1341" s="129"/>
      <c r="AM1341" s="130"/>
      <c r="AN1341" s="131"/>
      <c r="AO1341" s="129"/>
      <c r="AP1341" s="129"/>
      <c r="AQ1341" s="130"/>
      <c r="AR1341" s="131"/>
      <c r="AS1341" s="129"/>
      <c r="AT1341" s="129"/>
      <c r="AU1341" s="130"/>
      <c r="AV1341" s="131"/>
      <c r="AW1341" s="129"/>
      <c r="AX1341" s="129"/>
      <c r="AY1341" s="130"/>
      <c r="AZ1341" s="131"/>
      <c r="BA1341" s="129"/>
      <c r="BB1341" s="129"/>
      <c r="BC1341" s="130"/>
      <c r="BD1341" s="131"/>
      <c r="BE1341" s="129"/>
      <c r="BF1341" s="129"/>
      <c r="BG1341" s="130"/>
      <c r="BH1341" s="131"/>
      <c r="BI1341" s="129"/>
      <c r="BJ1341" s="129"/>
      <c r="BK1341" s="130"/>
      <c r="BL1341" s="131"/>
      <c r="BM1341" s="129"/>
      <c r="BN1341" s="129"/>
      <c r="BO1341" s="130"/>
      <c r="BP1341" s="131"/>
      <c r="BQ1341" s="129"/>
      <c r="BR1341" s="129"/>
      <c r="BS1341" s="130"/>
      <c r="BT1341" s="131"/>
      <c r="BU1341" s="129"/>
      <c r="BV1341" s="129"/>
      <c r="BW1341" s="130"/>
      <c r="BX1341" s="131"/>
      <c r="BY1341" s="129"/>
      <c r="BZ1341" s="129"/>
      <c r="CA1341" s="130"/>
      <c r="CB1341" s="131"/>
      <c r="CC1341" s="129"/>
      <c r="CD1341" s="129"/>
      <c r="CE1341" s="130"/>
      <c r="CF1341" s="131"/>
      <c r="CG1341" s="129"/>
      <c r="CH1341" s="129"/>
      <c r="CI1341" s="130"/>
      <c r="CJ1341" s="131"/>
      <c r="CK1341" s="129"/>
      <c r="CL1341" s="129"/>
      <c r="CM1341" s="130"/>
      <c r="CN1341" s="131"/>
      <c r="CO1341" s="129"/>
      <c r="CP1341" s="129"/>
      <c r="CQ1341" s="130"/>
      <c r="CR1341" s="131"/>
      <c r="CS1341" s="129"/>
      <c r="CT1341" s="129"/>
      <c r="CU1341" s="130"/>
      <c r="CV1341" s="131"/>
      <c r="CW1341" s="129"/>
      <c r="CX1341" s="129"/>
      <c r="CY1341" s="130"/>
      <c r="CZ1341" s="131"/>
      <c r="DA1341" s="129"/>
      <c r="DB1341" s="129"/>
      <c r="DC1341" s="130"/>
      <c r="DD1341" s="131"/>
      <c r="DE1341" s="129"/>
      <c r="DF1341" s="129"/>
      <c r="DG1341" s="130"/>
      <c r="DH1341" s="131"/>
      <c r="DI1341" s="129"/>
      <c r="DJ1341" s="129"/>
      <c r="DK1341" s="130"/>
      <c r="DL1341" s="131"/>
      <c r="DM1341" s="129"/>
      <c r="DN1341" s="129"/>
      <c r="DO1341" s="130"/>
      <c r="DP1341" s="131"/>
      <c r="DQ1341" s="129"/>
      <c r="DR1341" s="129"/>
      <c r="DS1341" s="130"/>
      <c r="DT1341" s="131"/>
      <c r="DU1341" s="129"/>
      <c r="DV1341" s="129"/>
      <c r="DW1341" s="130"/>
      <c r="DX1341" s="131"/>
      <c r="DY1341" s="129"/>
      <c r="DZ1341" s="129"/>
      <c r="EA1341" s="130"/>
      <c r="EB1341" s="131"/>
      <c r="EC1341" s="129"/>
      <c r="ED1341" s="129"/>
      <c r="EE1341" s="130"/>
      <c r="EF1341" s="131"/>
      <c r="EG1341" s="129"/>
      <c r="EH1341" s="129"/>
      <c r="EI1341" s="130"/>
      <c r="EJ1341" s="131"/>
      <c r="EK1341" s="129"/>
      <c r="EL1341" s="129"/>
      <c r="EM1341" s="130"/>
      <c r="EN1341" s="131"/>
      <c r="EO1341" s="129"/>
      <c r="EP1341" s="129"/>
      <c r="EQ1341" s="130"/>
      <c r="ER1341" s="131"/>
      <c r="ES1341" s="129"/>
      <c r="ET1341" s="129"/>
      <c r="EU1341" s="130"/>
      <c r="EV1341" s="131"/>
      <c r="EW1341" s="129"/>
      <c r="EX1341" s="129"/>
      <c r="EY1341" s="130"/>
      <c r="EZ1341" s="131"/>
      <c r="FA1341" s="129"/>
      <c r="FB1341" s="129"/>
      <c r="FC1341" s="130"/>
      <c r="FD1341" s="131"/>
      <c r="FE1341" s="129"/>
      <c r="FF1341" s="129"/>
      <c r="FG1341" s="130"/>
      <c r="FH1341" s="131"/>
      <c r="FI1341" s="129"/>
      <c r="FJ1341" s="129"/>
      <c r="FK1341" s="130"/>
      <c r="FL1341" s="131"/>
      <c r="FM1341" s="129"/>
      <c r="FN1341" s="129"/>
      <c r="FO1341" s="130"/>
      <c r="FP1341" s="131"/>
      <c r="FQ1341" s="129"/>
      <c r="FR1341" s="129"/>
      <c r="FS1341" s="130"/>
      <c r="FT1341" s="131"/>
      <c r="FU1341" s="129"/>
      <c r="FV1341" s="129"/>
      <c r="FW1341" s="130"/>
      <c r="FX1341" s="131"/>
      <c r="FY1341" s="129"/>
      <c r="FZ1341" s="129"/>
      <c r="GA1341" s="130"/>
      <c r="GB1341" s="131"/>
      <c r="GC1341" s="129"/>
      <c r="GD1341" s="129"/>
      <c r="GE1341" s="130"/>
      <c r="GF1341" s="131"/>
      <c r="GG1341" s="129"/>
      <c r="GH1341" s="129"/>
      <c r="GI1341" s="130"/>
      <c r="GJ1341" s="131"/>
      <c r="GK1341" s="129"/>
      <c r="GL1341" s="129"/>
      <c r="GM1341" s="130"/>
      <c r="GN1341" s="131"/>
      <c r="GO1341" s="129"/>
      <c r="GP1341" s="129"/>
      <c r="GQ1341" s="130"/>
    </row>
    <row r="1342" spans="1:199" ht="15.75" x14ac:dyDescent="0.25">
      <c r="A1342">
        <f t="shared" si="752"/>
        <v>1</v>
      </c>
      <c r="B1342">
        <f t="shared" si="753"/>
        <v>1900</v>
      </c>
      <c r="D1342" s="129"/>
      <c r="E1342" s="129"/>
      <c r="F1342" s="129"/>
      <c r="G1342" s="130"/>
      <c r="H1342" s="131"/>
      <c r="I1342" s="129"/>
      <c r="J1342" s="129"/>
      <c r="K1342" s="130"/>
      <c r="L1342" s="131"/>
      <c r="M1342" s="129"/>
      <c r="N1342" s="129"/>
      <c r="O1342" s="130"/>
      <c r="P1342" s="131"/>
      <c r="Q1342" s="129"/>
      <c r="R1342" s="129"/>
      <c r="S1342" s="130"/>
      <c r="T1342" s="131"/>
      <c r="U1342" s="129"/>
      <c r="V1342" s="129"/>
      <c r="W1342" s="130"/>
      <c r="X1342" s="131"/>
      <c r="Y1342" s="129"/>
      <c r="Z1342" s="129"/>
      <c r="AA1342" s="130"/>
      <c r="AB1342" s="131"/>
      <c r="AC1342" s="129"/>
      <c r="AD1342" s="129"/>
      <c r="AE1342" s="130"/>
      <c r="AF1342" s="131"/>
      <c r="AG1342" s="129"/>
      <c r="AH1342" s="129"/>
      <c r="AI1342" s="130"/>
      <c r="AJ1342" s="131"/>
      <c r="AK1342" s="129"/>
      <c r="AL1342" s="129"/>
      <c r="AM1342" s="130"/>
      <c r="AN1342" s="131"/>
      <c r="AO1342" s="129"/>
      <c r="AP1342" s="129"/>
      <c r="AQ1342" s="130"/>
      <c r="AR1342" s="131"/>
      <c r="AS1342" s="129"/>
      <c r="AT1342" s="129"/>
      <c r="AU1342" s="130"/>
      <c r="AV1342" s="131"/>
      <c r="AW1342" s="129"/>
      <c r="AX1342" s="129"/>
      <c r="AY1342" s="130"/>
      <c r="AZ1342" s="131"/>
      <c r="BA1342" s="129"/>
      <c r="BB1342" s="129"/>
      <c r="BC1342" s="130"/>
      <c r="BD1342" s="131"/>
      <c r="BE1342" s="129"/>
      <c r="BF1342" s="129"/>
      <c r="BG1342" s="130"/>
      <c r="BH1342" s="131"/>
      <c r="BI1342" s="129"/>
      <c r="BJ1342" s="129"/>
      <c r="BK1342" s="130"/>
      <c r="BL1342" s="131"/>
      <c r="BM1342" s="129"/>
      <c r="BN1342" s="129"/>
      <c r="BO1342" s="130"/>
      <c r="BP1342" s="131"/>
      <c r="BQ1342" s="129"/>
      <c r="BR1342" s="129"/>
      <c r="BS1342" s="130"/>
      <c r="BT1342" s="131"/>
      <c r="BU1342" s="129"/>
      <c r="BV1342" s="129"/>
      <c r="BW1342" s="130"/>
      <c r="BX1342" s="131"/>
      <c r="BY1342" s="129"/>
      <c r="BZ1342" s="129"/>
      <c r="CA1342" s="130"/>
      <c r="CB1342" s="131"/>
      <c r="CC1342" s="129"/>
      <c r="CD1342" s="129"/>
      <c r="CE1342" s="130"/>
      <c r="CF1342" s="131"/>
      <c r="CG1342" s="129"/>
      <c r="CH1342" s="129"/>
      <c r="CI1342" s="130"/>
      <c r="CJ1342" s="131"/>
      <c r="CK1342" s="129"/>
      <c r="CL1342" s="129"/>
      <c r="CM1342" s="130"/>
      <c r="CN1342" s="131"/>
      <c r="CO1342" s="129"/>
      <c r="CP1342" s="129"/>
      <c r="CQ1342" s="130"/>
      <c r="CR1342" s="131"/>
      <c r="CS1342" s="129"/>
      <c r="CT1342" s="129"/>
      <c r="CU1342" s="130"/>
      <c r="CV1342" s="131"/>
      <c r="CW1342" s="129"/>
      <c r="CX1342" s="129"/>
      <c r="CY1342" s="130"/>
      <c r="CZ1342" s="131"/>
      <c r="DA1342" s="129"/>
      <c r="DB1342" s="129"/>
      <c r="DC1342" s="130"/>
      <c r="DD1342" s="131"/>
      <c r="DE1342" s="129"/>
      <c r="DF1342" s="129"/>
      <c r="DG1342" s="130"/>
      <c r="DH1342" s="131"/>
      <c r="DI1342" s="129"/>
      <c r="DJ1342" s="129"/>
      <c r="DK1342" s="130"/>
      <c r="DL1342" s="131"/>
      <c r="DM1342" s="129"/>
      <c r="DN1342" s="129"/>
      <c r="DO1342" s="130"/>
      <c r="DP1342" s="131"/>
      <c r="DQ1342" s="129"/>
      <c r="DR1342" s="129"/>
      <c r="DS1342" s="130"/>
      <c r="DT1342" s="131"/>
      <c r="DU1342" s="129"/>
      <c r="DV1342" s="129"/>
      <c r="DW1342" s="130"/>
      <c r="DX1342" s="131"/>
      <c r="DY1342" s="129"/>
      <c r="DZ1342" s="129"/>
      <c r="EA1342" s="130"/>
      <c r="EB1342" s="131"/>
      <c r="EC1342" s="129"/>
      <c r="ED1342" s="129"/>
      <c r="EE1342" s="130"/>
      <c r="EF1342" s="131"/>
      <c r="EG1342" s="129"/>
      <c r="EH1342" s="129"/>
      <c r="EI1342" s="130"/>
      <c r="EJ1342" s="131"/>
      <c r="EK1342" s="129"/>
      <c r="EL1342" s="129"/>
      <c r="EM1342" s="130"/>
      <c r="EN1342" s="131"/>
      <c r="EO1342" s="129"/>
      <c r="EP1342" s="129"/>
      <c r="EQ1342" s="130"/>
      <c r="ER1342" s="131"/>
      <c r="ES1342" s="129"/>
      <c r="ET1342" s="129"/>
      <c r="EU1342" s="130"/>
      <c r="EV1342" s="131"/>
      <c r="EW1342" s="129"/>
      <c r="EX1342" s="129"/>
      <c r="EY1342" s="130"/>
      <c r="EZ1342" s="131"/>
      <c r="FA1342" s="129"/>
      <c r="FB1342" s="129"/>
      <c r="FC1342" s="130"/>
      <c r="FD1342" s="131"/>
      <c r="FE1342" s="129"/>
      <c r="FF1342" s="129"/>
      <c r="FG1342" s="130"/>
      <c r="FH1342" s="131"/>
      <c r="FI1342" s="129"/>
      <c r="FJ1342" s="129"/>
      <c r="FK1342" s="130"/>
      <c r="FL1342" s="131"/>
      <c r="FM1342" s="129"/>
      <c r="FN1342" s="129"/>
      <c r="FO1342" s="130"/>
      <c r="FP1342" s="131"/>
      <c r="FQ1342" s="129"/>
      <c r="FR1342" s="129"/>
      <c r="FS1342" s="130"/>
      <c r="FT1342" s="131"/>
      <c r="FU1342" s="129"/>
      <c r="FV1342" s="129"/>
      <c r="FW1342" s="130"/>
      <c r="FX1342" s="131"/>
      <c r="FY1342" s="129"/>
      <c r="FZ1342" s="129"/>
      <c r="GA1342" s="130"/>
      <c r="GB1342" s="131"/>
      <c r="GC1342" s="129"/>
      <c r="GD1342" s="129"/>
      <c r="GE1342" s="130"/>
      <c r="GF1342" s="131"/>
      <c r="GG1342" s="129"/>
      <c r="GH1342" s="129"/>
      <c r="GI1342" s="130"/>
      <c r="GJ1342" s="131"/>
      <c r="GK1342" s="129"/>
      <c r="GL1342" s="129"/>
      <c r="GM1342" s="130"/>
      <c r="GN1342" s="131"/>
      <c r="GO1342" s="129"/>
      <c r="GP1342" s="129"/>
      <c r="GQ1342" s="130"/>
    </row>
    <row r="1343" spans="1:199" ht="15.75" x14ac:dyDescent="0.25">
      <c r="A1343">
        <f t="shared" si="752"/>
        <v>1</v>
      </c>
      <c r="B1343">
        <f t="shared" si="753"/>
        <v>1900</v>
      </c>
      <c r="D1343" s="129"/>
      <c r="E1343" s="129"/>
      <c r="F1343" s="129"/>
      <c r="G1343" s="130"/>
      <c r="H1343" s="131"/>
      <c r="I1343" s="129"/>
      <c r="J1343" s="129"/>
      <c r="K1343" s="130"/>
      <c r="L1343" s="131"/>
      <c r="M1343" s="129"/>
      <c r="N1343" s="129"/>
      <c r="O1343" s="130"/>
      <c r="P1343" s="131"/>
      <c r="Q1343" s="129"/>
      <c r="R1343" s="129"/>
      <c r="S1343" s="130"/>
      <c r="T1343" s="131"/>
      <c r="U1343" s="129"/>
      <c r="V1343" s="129"/>
      <c r="W1343" s="130"/>
      <c r="X1343" s="131"/>
      <c r="Y1343" s="129"/>
      <c r="Z1343" s="129"/>
      <c r="AA1343" s="130"/>
      <c r="AB1343" s="131"/>
      <c r="AC1343" s="129"/>
      <c r="AD1343" s="129"/>
      <c r="AE1343" s="130"/>
      <c r="AF1343" s="131"/>
      <c r="AG1343" s="129"/>
      <c r="AH1343" s="129"/>
      <c r="AI1343" s="130"/>
      <c r="AJ1343" s="131"/>
      <c r="AK1343" s="129"/>
      <c r="AL1343" s="129"/>
      <c r="AM1343" s="130"/>
      <c r="AN1343" s="131"/>
      <c r="AO1343" s="129"/>
      <c r="AP1343" s="129"/>
      <c r="AQ1343" s="130"/>
      <c r="AR1343" s="131"/>
      <c r="AS1343" s="129"/>
      <c r="AT1343" s="129"/>
      <c r="AU1343" s="130"/>
      <c r="AV1343" s="131"/>
      <c r="AW1343" s="129"/>
      <c r="AX1343" s="129"/>
      <c r="AY1343" s="130"/>
      <c r="AZ1343" s="131"/>
      <c r="BA1343" s="129"/>
      <c r="BB1343" s="129"/>
      <c r="BC1343" s="130"/>
      <c r="BD1343" s="131"/>
      <c r="BE1343" s="129"/>
      <c r="BF1343" s="129"/>
      <c r="BG1343" s="130"/>
      <c r="BH1343" s="131"/>
      <c r="BI1343" s="129"/>
      <c r="BJ1343" s="129"/>
      <c r="BK1343" s="130"/>
      <c r="BL1343" s="131"/>
      <c r="BM1343" s="129"/>
      <c r="BN1343" s="129"/>
      <c r="BO1343" s="130"/>
      <c r="BP1343" s="131"/>
      <c r="BQ1343" s="129"/>
      <c r="BR1343" s="129"/>
      <c r="BS1343" s="130"/>
      <c r="BT1343" s="131"/>
      <c r="BU1343" s="129"/>
      <c r="BV1343" s="129"/>
      <c r="BW1343" s="130"/>
      <c r="BX1343" s="131"/>
      <c r="BY1343" s="129"/>
      <c r="BZ1343" s="129"/>
      <c r="CA1343" s="130"/>
      <c r="CB1343" s="131"/>
      <c r="CC1343" s="129"/>
      <c r="CD1343" s="129"/>
      <c r="CE1343" s="130"/>
      <c r="CF1343" s="131"/>
      <c r="CG1343" s="129"/>
      <c r="CH1343" s="129"/>
      <c r="CI1343" s="130"/>
      <c r="CJ1343" s="131"/>
      <c r="CK1343" s="129"/>
      <c r="CL1343" s="129"/>
      <c r="CM1343" s="130"/>
      <c r="CN1343" s="131"/>
      <c r="CO1343" s="129"/>
      <c r="CP1343" s="129"/>
      <c r="CQ1343" s="130"/>
      <c r="CR1343" s="131"/>
      <c r="CS1343" s="129"/>
      <c r="CT1343" s="129"/>
      <c r="CU1343" s="130"/>
      <c r="CV1343" s="131"/>
      <c r="CW1343" s="129"/>
      <c r="CX1343" s="129"/>
      <c r="CY1343" s="130"/>
      <c r="CZ1343" s="131"/>
      <c r="DA1343" s="129"/>
      <c r="DB1343" s="129"/>
      <c r="DC1343" s="130"/>
      <c r="DD1343" s="131"/>
      <c r="DE1343" s="129"/>
      <c r="DF1343" s="129"/>
      <c r="DG1343" s="130"/>
      <c r="DH1343" s="131"/>
      <c r="DI1343" s="129"/>
      <c r="DJ1343" s="129"/>
      <c r="DK1343" s="130"/>
      <c r="DL1343" s="131"/>
      <c r="DM1343" s="129"/>
      <c r="DN1343" s="129"/>
      <c r="DO1343" s="130"/>
      <c r="DP1343" s="131"/>
      <c r="DQ1343" s="129"/>
      <c r="DR1343" s="129"/>
      <c r="DS1343" s="130"/>
      <c r="DT1343" s="131"/>
      <c r="DU1343" s="129"/>
      <c r="DV1343" s="129"/>
      <c r="DW1343" s="130"/>
      <c r="DX1343" s="131"/>
      <c r="DY1343" s="129"/>
      <c r="DZ1343" s="129"/>
      <c r="EA1343" s="130"/>
      <c r="EB1343" s="131"/>
      <c r="EC1343" s="129"/>
      <c r="ED1343" s="129"/>
      <c r="EE1343" s="130"/>
      <c r="EF1343" s="131"/>
      <c r="EG1343" s="129"/>
      <c r="EH1343" s="129"/>
      <c r="EI1343" s="130"/>
      <c r="EJ1343" s="131"/>
      <c r="EK1343" s="129"/>
      <c r="EL1343" s="129"/>
      <c r="EM1343" s="130"/>
      <c r="EN1343" s="131"/>
      <c r="EO1343" s="129"/>
      <c r="EP1343" s="129"/>
      <c r="EQ1343" s="130"/>
      <c r="ER1343" s="131"/>
      <c r="ES1343" s="129"/>
      <c r="ET1343" s="129"/>
      <c r="EU1343" s="130"/>
      <c r="EV1343" s="131"/>
      <c r="EW1343" s="129"/>
      <c r="EX1343" s="129"/>
      <c r="EY1343" s="130"/>
      <c r="EZ1343" s="131"/>
      <c r="FA1343" s="129"/>
      <c r="FB1343" s="129"/>
      <c r="FC1343" s="130"/>
      <c r="FD1343" s="131"/>
      <c r="FE1343" s="129"/>
      <c r="FF1343" s="129"/>
      <c r="FG1343" s="130"/>
      <c r="FH1343" s="131"/>
      <c r="FI1343" s="129"/>
      <c r="FJ1343" s="129"/>
      <c r="FK1343" s="130"/>
      <c r="FL1343" s="131"/>
      <c r="FM1343" s="129"/>
      <c r="FN1343" s="129"/>
      <c r="FO1343" s="130"/>
      <c r="FP1343" s="131"/>
      <c r="FQ1343" s="129"/>
      <c r="FR1343" s="129"/>
      <c r="FS1343" s="130"/>
      <c r="FT1343" s="131"/>
      <c r="FU1343" s="129"/>
      <c r="FV1343" s="129"/>
      <c r="FW1343" s="130"/>
      <c r="FX1343" s="131"/>
      <c r="FY1343" s="129"/>
      <c r="FZ1343" s="129"/>
      <c r="GA1343" s="130"/>
      <c r="GB1343" s="131"/>
      <c r="GC1343" s="129"/>
      <c r="GD1343" s="129"/>
      <c r="GE1343" s="130"/>
      <c r="GF1343" s="131"/>
      <c r="GG1343" s="129"/>
      <c r="GH1343" s="129"/>
      <c r="GI1343" s="130"/>
      <c r="GJ1343" s="131"/>
      <c r="GK1343" s="129"/>
      <c r="GL1343" s="129"/>
      <c r="GM1343" s="130"/>
      <c r="GN1343" s="131"/>
      <c r="GO1343" s="129"/>
      <c r="GP1343" s="129"/>
      <c r="GQ1343" s="130"/>
    </row>
    <row r="1344" spans="1:199" ht="15.75" x14ac:dyDescent="0.25">
      <c r="A1344">
        <f t="shared" ref="A1344:A1407" si="754">MONTH(C1344)</f>
        <v>1</v>
      </c>
      <c r="B1344">
        <f t="shared" ref="B1344:B1407" si="755">YEAR(C1344)</f>
        <v>1900</v>
      </c>
      <c r="D1344" s="129"/>
      <c r="E1344" s="129"/>
      <c r="F1344" s="129"/>
      <c r="G1344" s="130"/>
      <c r="H1344" s="131"/>
      <c r="I1344" s="129"/>
      <c r="J1344" s="129"/>
      <c r="K1344" s="130"/>
      <c r="L1344" s="131"/>
      <c r="M1344" s="129"/>
      <c r="N1344" s="129"/>
      <c r="O1344" s="130"/>
      <c r="P1344" s="131"/>
      <c r="Q1344" s="129"/>
      <c r="R1344" s="129"/>
      <c r="S1344" s="130"/>
      <c r="T1344" s="131"/>
      <c r="U1344" s="129"/>
      <c r="V1344" s="129"/>
      <c r="W1344" s="130"/>
      <c r="X1344" s="131"/>
      <c r="Y1344" s="129"/>
      <c r="Z1344" s="129"/>
      <c r="AA1344" s="130"/>
      <c r="AB1344" s="131"/>
      <c r="AC1344" s="129"/>
      <c r="AD1344" s="129"/>
      <c r="AE1344" s="130"/>
      <c r="AF1344" s="131"/>
      <c r="AG1344" s="129"/>
      <c r="AH1344" s="129"/>
      <c r="AI1344" s="130"/>
      <c r="AJ1344" s="131"/>
      <c r="AK1344" s="129"/>
      <c r="AL1344" s="129"/>
      <c r="AM1344" s="130"/>
      <c r="AN1344" s="131"/>
      <c r="AO1344" s="129"/>
      <c r="AP1344" s="129"/>
      <c r="AQ1344" s="130"/>
      <c r="AR1344" s="131"/>
      <c r="AS1344" s="129"/>
      <c r="AT1344" s="129"/>
      <c r="AU1344" s="130"/>
      <c r="AV1344" s="131"/>
      <c r="AW1344" s="129"/>
      <c r="AX1344" s="129"/>
      <c r="AY1344" s="130"/>
      <c r="AZ1344" s="131"/>
      <c r="BA1344" s="129"/>
      <c r="BB1344" s="129"/>
      <c r="BC1344" s="130"/>
      <c r="BD1344" s="131"/>
      <c r="BE1344" s="129"/>
      <c r="BF1344" s="129"/>
      <c r="BG1344" s="130"/>
      <c r="BH1344" s="131"/>
      <c r="BI1344" s="129"/>
      <c r="BJ1344" s="129"/>
      <c r="BK1344" s="130"/>
      <c r="BL1344" s="131"/>
      <c r="BM1344" s="129"/>
      <c r="BN1344" s="129"/>
      <c r="BO1344" s="130"/>
      <c r="BP1344" s="131"/>
      <c r="BQ1344" s="129"/>
      <c r="BR1344" s="129"/>
      <c r="BS1344" s="130"/>
      <c r="BT1344" s="131"/>
      <c r="BU1344" s="129"/>
      <c r="BV1344" s="129"/>
      <c r="BW1344" s="130"/>
      <c r="BX1344" s="131"/>
      <c r="BY1344" s="129"/>
      <c r="BZ1344" s="129"/>
      <c r="CA1344" s="130"/>
      <c r="CB1344" s="131"/>
      <c r="CC1344" s="129"/>
      <c r="CD1344" s="129"/>
      <c r="CE1344" s="130"/>
      <c r="CF1344" s="131"/>
      <c r="CG1344" s="129"/>
      <c r="CH1344" s="129"/>
      <c r="CI1344" s="130"/>
      <c r="CJ1344" s="131"/>
      <c r="CK1344" s="129"/>
      <c r="CL1344" s="129"/>
      <c r="CM1344" s="130"/>
      <c r="CN1344" s="131"/>
      <c r="CO1344" s="129"/>
      <c r="CP1344" s="129"/>
      <c r="CQ1344" s="130"/>
      <c r="CR1344" s="131"/>
      <c r="CS1344" s="129"/>
      <c r="CT1344" s="129"/>
      <c r="CU1344" s="130"/>
      <c r="CV1344" s="131"/>
      <c r="CW1344" s="129"/>
      <c r="CX1344" s="129"/>
      <c r="CY1344" s="130"/>
      <c r="CZ1344" s="131"/>
      <c r="DA1344" s="129"/>
      <c r="DB1344" s="129"/>
      <c r="DC1344" s="130"/>
      <c r="DD1344" s="131"/>
      <c r="DE1344" s="129"/>
      <c r="DF1344" s="129"/>
      <c r="DG1344" s="130"/>
      <c r="DH1344" s="131"/>
      <c r="DI1344" s="129"/>
      <c r="DJ1344" s="129"/>
      <c r="DK1344" s="130"/>
      <c r="DL1344" s="131"/>
      <c r="DM1344" s="129"/>
      <c r="DN1344" s="129"/>
      <c r="DO1344" s="130"/>
      <c r="DP1344" s="131"/>
      <c r="DQ1344" s="129"/>
      <c r="DR1344" s="129"/>
      <c r="DS1344" s="130"/>
      <c r="DT1344" s="131"/>
      <c r="DU1344" s="129"/>
      <c r="DV1344" s="129"/>
      <c r="DW1344" s="130"/>
      <c r="DX1344" s="131"/>
      <c r="DY1344" s="129"/>
      <c r="DZ1344" s="129"/>
      <c r="EA1344" s="130"/>
      <c r="EB1344" s="131"/>
      <c r="EC1344" s="129"/>
      <c r="ED1344" s="129"/>
      <c r="EE1344" s="130"/>
      <c r="EF1344" s="131"/>
      <c r="EG1344" s="129"/>
      <c r="EH1344" s="129"/>
      <c r="EI1344" s="130"/>
      <c r="EJ1344" s="131"/>
      <c r="EK1344" s="129"/>
      <c r="EL1344" s="129"/>
      <c r="EM1344" s="130"/>
      <c r="EN1344" s="131"/>
      <c r="EO1344" s="129"/>
      <c r="EP1344" s="129"/>
      <c r="EQ1344" s="130"/>
      <c r="ER1344" s="131"/>
      <c r="ES1344" s="129"/>
      <c r="ET1344" s="129"/>
      <c r="EU1344" s="130"/>
      <c r="EV1344" s="131"/>
      <c r="EW1344" s="129"/>
      <c r="EX1344" s="129"/>
      <c r="EY1344" s="130"/>
      <c r="EZ1344" s="131"/>
      <c r="FA1344" s="129"/>
      <c r="FB1344" s="129"/>
      <c r="FC1344" s="130"/>
      <c r="FD1344" s="131"/>
      <c r="FE1344" s="129"/>
      <c r="FF1344" s="129"/>
      <c r="FG1344" s="130"/>
      <c r="FH1344" s="131"/>
      <c r="FI1344" s="129"/>
      <c r="FJ1344" s="129"/>
      <c r="FK1344" s="130"/>
      <c r="FL1344" s="131"/>
      <c r="FM1344" s="129"/>
      <c r="FN1344" s="129"/>
      <c r="FO1344" s="130"/>
      <c r="FP1344" s="131"/>
      <c r="FQ1344" s="129"/>
      <c r="FR1344" s="129"/>
      <c r="FS1344" s="130"/>
      <c r="FT1344" s="131"/>
      <c r="FU1344" s="129"/>
      <c r="FV1344" s="129"/>
      <c r="FW1344" s="130"/>
      <c r="FX1344" s="131"/>
      <c r="FY1344" s="129"/>
      <c r="FZ1344" s="129"/>
      <c r="GA1344" s="130"/>
      <c r="GB1344" s="131"/>
      <c r="GC1344" s="129"/>
      <c r="GD1344" s="129"/>
      <c r="GE1344" s="130"/>
      <c r="GF1344" s="131"/>
      <c r="GG1344" s="129"/>
      <c r="GH1344" s="129"/>
      <c r="GI1344" s="130"/>
      <c r="GJ1344" s="131"/>
      <c r="GK1344" s="129"/>
      <c r="GL1344" s="129"/>
      <c r="GM1344" s="130"/>
      <c r="GN1344" s="131"/>
      <c r="GO1344" s="129"/>
      <c r="GP1344" s="129"/>
      <c r="GQ1344" s="130"/>
    </row>
    <row r="1345" spans="1:199" ht="15.75" x14ac:dyDescent="0.25">
      <c r="A1345">
        <f t="shared" si="754"/>
        <v>1</v>
      </c>
      <c r="B1345">
        <f t="shared" si="755"/>
        <v>1900</v>
      </c>
      <c r="D1345" s="129"/>
      <c r="E1345" s="129"/>
      <c r="F1345" s="129"/>
      <c r="G1345" s="130"/>
      <c r="H1345" s="131"/>
      <c r="I1345" s="129"/>
      <c r="J1345" s="129"/>
      <c r="K1345" s="130"/>
      <c r="L1345" s="131"/>
      <c r="M1345" s="129"/>
      <c r="N1345" s="129"/>
      <c r="O1345" s="130"/>
      <c r="P1345" s="131"/>
      <c r="Q1345" s="129"/>
      <c r="R1345" s="129"/>
      <c r="S1345" s="130"/>
      <c r="T1345" s="131"/>
      <c r="U1345" s="129"/>
      <c r="V1345" s="129"/>
      <c r="W1345" s="130"/>
      <c r="X1345" s="131"/>
      <c r="Y1345" s="129"/>
      <c r="Z1345" s="129"/>
      <c r="AA1345" s="130"/>
      <c r="AB1345" s="131"/>
      <c r="AC1345" s="129"/>
      <c r="AD1345" s="129"/>
      <c r="AE1345" s="130"/>
      <c r="AF1345" s="131"/>
      <c r="AG1345" s="129"/>
      <c r="AH1345" s="129"/>
      <c r="AI1345" s="130"/>
      <c r="AJ1345" s="131"/>
      <c r="AK1345" s="129"/>
      <c r="AL1345" s="129"/>
      <c r="AM1345" s="130"/>
      <c r="AN1345" s="131"/>
      <c r="AO1345" s="129"/>
      <c r="AP1345" s="129"/>
      <c r="AQ1345" s="130"/>
      <c r="AR1345" s="131"/>
      <c r="AS1345" s="129"/>
      <c r="AT1345" s="129"/>
      <c r="AU1345" s="130"/>
      <c r="AV1345" s="131"/>
      <c r="AW1345" s="129"/>
      <c r="AX1345" s="129"/>
      <c r="AY1345" s="130"/>
      <c r="AZ1345" s="131"/>
      <c r="BA1345" s="129"/>
      <c r="BB1345" s="129"/>
      <c r="BC1345" s="130"/>
      <c r="BD1345" s="131"/>
      <c r="BE1345" s="129"/>
      <c r="BF1345" s="129"/>
      <c r="BG1345" s="130"/>
      <c r="BH1345" s="131"/>
      <c r="BI1345" s="129"/>
      <c r="BJ1345" s="129"/>
      <c r="BK1345" s="130"/>
      <c r="BL1345" s="131"/>
      <c r="BM1345" s="129"/>
      <c r="BN1345" s="129"/>
      <c r="BO1345" s="130"/>
      <c r="BP1345" s="131"/>
      <c r="BQ1345" s="129"/>
      <c r="BR1345" s="129"/>
      <c r="BS1345" s="130"/>
      <c r="BT1345" s="131"/>
      <c r="BU1345" s="129"/>
      <c r="BV1345" s="129"/>
      <c r="BW1345" s="130"/>
      <c r="BX1345" s="131"/>
      <c r="BY1345" s="129"/>
      <c r="BZ1345" s="129"/>
      <c r="CA1345" s="130"/>
      <c r="CB1345" s="131"/>
      <c r="CC1345" s="129"/>
      <c r="CD1345" s="129"/>
      <c r="CE1345" s="130"/>
      <c r="CF1345" s="131"/>
      <c r="CG1345" s="129"/>
      <c r="CH1345" s="129"/>
      <c r="CI1345" s="130"/>
      <c r="CJ1345" s="131"/>
      <c r="CK1345" s="129"/>
      <c r="CL1345" s="129"/>
      <c r="CM1345" s="130"/>
      <c r="CN1345" s="131"/>
      <c r="CO1345" s="129"/>
      <c r="CP1345" s="129"/>
      <c r="CQ1345" s="130"/>
      <c r="CR1345" s="131"/>
      <c r="CS1345" s="129"/>
      <c r="CT1345" s="129"/>
      <c r="CU1345" s="130"/>
      <c r="CV1345" s="131"/>
      <c r="CW1345" s="129"/>
      <c r="CX1345" s="129"/>
      <c r="CY1345" s="130"/>
      <c r="CZ1345" s="131"/>
      <c r="DA1345" s="129"/>
      <c r="DB1345" s="129"/>
      <c r="DC1345" s="130"/>
      <c r="DD1345" s="131"/>
      <c r="DE1345" s="129"/>
      <c r="DF1345" s="129"/>
      <c r="DG1345" s="130"/>
      <c r="DH1345" s="131"/>
      <c r="DI1345" s="129"/>
      <c r="DJ1345" s="129"/>
      <c r="DK1345" s="130"/>
      <c r="DL1345" s="131"/>
      <c r="DM1345" s="129"/>
      <c r="DN1345" s="129"/>
      <c r="DO1345" s="130"/>
      <c r="DP1345" s="131"/>
      <c r="DQ1345" s="129"/>
      <c r="DR1345" s="129"/>
      <c r="DS1345" s="130"/>
      <c r="DT1345" s="131"/>
      <c r="DU1345" s="129"/>
      <c r="DV1345" s="129"/>
      <c r="DW1345" s="130"/>
      <c r="DX1345" s="131"/>
      <c r="DY1345" s="129"/>
      <c r="DZ1345" s="129"/>
      <c r="EA1345" s="130"/>
      <c r="EB1345" s="131"/>
      <c r="EC1345" s="129"/>
      <c r="ED1345" s="129"/>
      <c r="EE1345" s="130"/>
      <c r="EF1345" s="131"/>
      <c r="EG1345" s="129"/>
      <c r="EH1345" s="129"/>
      <c r="EI1345" s="130"/>
      <c r="EJ1345" s="131"/>
      <c r="EK1345" s="129"/>
      <c r="EL1345" s="129"/>
      <c r="EM1345" s="130"/>
      <c r="EN1345" s="131"/>
      <c r="EO1345" s="129"/>
      <c r="EP1345" s="129"/>
      <c r="EQ1345" s="130"/>
      <c r="ER1345" s="131"/>
      <c r="ES1345" s="129"/>
      <c r="ET1345" s="129"/>
      <c r="EU1345" s="130"/>
      <c r="EV1345" s="131"/>
      <c r="EW1345" s="129"/>
      <c r="EX1345" s="129"/>
      <c r="EY1345" s="130"/>
      <c r="EZ1345" s="131"/>
      <c r="FA1345" s="129"/>
      <c r="FB1345" s="129"/>
      <c r="FC1345" s="130"/>
      <c r="FD1345" s="131"/>
      <c r="FE1345" s="129"/>
      <c r="FF1345" s="129"/>
      <c r="FG1345" s="130"/>
      <c r="FH1345" s="131"/>
      <c r="FI1345" s="129"/>
      <c r="FJ1345" s="129"/>
      <c r="FK1345" s="130"/>
      <c r="FL1345" s="131"/>
      <c r="FM1345" s="129"/>
      <c r="FN1345" s="129"/>
      <c r="FO1345" s="130"/>
      <c r="FP1345" s="131"/>
      <c r="FQ1345" s="129"/>
      <c r="FR1345" s="129"/>
      <c r="FS1345" s="130"/>
      <c r="FT1345" s="131"/>
      <c r="FU1345" s="129"/>
      <c r="FV1345" s="129"/>
      <c r="FW1345" s="130"/>
      <c r="FX1345" s="131"/>
      <c r="FY1345" s="129"/>
      <c r="FZ1345" s="129"/>
      <c r="GA1345" s="130"/>
      <c r="GB1345" s="131"/>
      <c r="GC1345" s="129"/>
      <c r="GD1345" s="129"/>
      <c r="GE1345" s="130"/>
      <c r="GF1345" s="131"/>
      <c r="GG1345" s="129"/>
      <c r="GH1345" s="129"/>
      <c r="GI1345" s="130"/>
      <c r="GJ1345" s="131"/>
      <c r="GK1345" s="129"/>
      <c r="GL1345" s="129"/>
      <c r="GM1345" s="130"/>
      <c r="GN1345" s="131"/>
      <c r="GO1345" s="129"/>
      <c r="GP1345" s="129"/>
      <c r="GQ1345" s="130"/>
    </row>
    <row r="1346" spans="1:199" ht="15.75" x14ac:dyDescent="0.25">
      <c r="A1346">
        <f t="shared" si="754"/>
        <v>1</v>
      </c>
      <c r="B1346">
        <f t="shared" si="755"/>
        <v>1900</v>
      </c>
      <c r="D1346" s="129"/>
      <c r="E1346" s="129"/>
      <c r="F1346" s="129"/>
      <c r="G1346" s="130"/>
      <c r="H1346" s="131"/>
      <c r="I1346" s="129"/>
      <c r="J1346" s="129"/>
      <c r="K1346" s="130"/>
      <c r="L1346" s="131"/>
      <c r="M1346" s="129"/>
      <c r="N1346" s="129"/>
      <c r="O1346" s="130"/>
      <c r="P1346" s="131"/>
      <c r="Q1346" s="129"/>
      <c r="R1346" s="129"/>
      <c r="S1346" s="130"/>
      <c r="T1346" s="131"/>
      <c r="U1346" s="129"/>
      <c r="V1346" s="129"/>
      <c r="W1346" s="130"/>
      <c r="X1346" s="131"/>
      <c r="Y1346" s="129"/>
      <c r="Z1346" s="129"/>
      <c r="AA1346" s="130"/>
      <c r="AB1346" s="131"/>
      <c r="AC1346" s="129"/>
      <c r="AD1346" s="129"/>
      <c r="AE1346" s="130"/>
      <c r="AF1346" s="131"/>
      <c r="AG1346" s="129"/>
      <c r="AH1346" s="129"/>
      <c r="AI1346" s="130"/>
      <c r="AJ1346" s="131"/>
      <c r="AK1346" s="129"/>
      <c r="AL1346" s="129"/>
      <c r="AM1346" s="130"/>
      <c r="AN1346" s="131"/>
      <c r="AO1346" s="129"/>
      <c r="AP1346" s="129"/>
      <c r="AQ1346" s="130"/>
      <c r="AR1346" s="131"/>
      <c r="AS1346" s="129"/>
      <c r="AT1346" s="129"/>
      <c r="AU1346" s="130"/>
      <c r="AV1346" s="131"/>
      <c r="AW1346" s="129"/>
      <c r="AX1346" s="129"/>
      <c r="AY1346" s="130"/>
      <c r="AZ1346" s="131"/>
      <c r="BA1346" s="129"/>
      <c r="BB1346" s="129"/>
      <c r="BC1346" s="130"/>
      <c r="BD1346" s="131"/>
      <c r="BE1346" s="129"/>
      <c r="BF1346" s="129"/>
      <c r="BG1346" s="130"/>
      <c r="BH1346" s="131"/>
      <c r="BI1346" s="129"/>
      <c r="BJ1346" s="129"/>
      <c r="BK1346" s="130"/>
      <c r="BL1346" s="131"/>
      <c r="BM1346" s="129"/>
      <c r="BN1346" s="129"/>
      <c r="BO1346" s="130"/>
      <c r="BP1346" s="131"/>
      <c r="BQ1346" s="129"/>
      <c r="BR1346" s="129"/>
      <c r="BS1346" s="130"/>
      <c r="BT1346" s="131"/>
      <c r="BU1346" s="129"/>
      <c r="BV1346" s="129"/>
      <c r="BW1346" s="130"/>
      <c r="BX1346" s="131"/>
      <c r="BY1346" s="129"/>
      <c r="BZ1346" s="129"/>
      <c r="CA1346" s="130"/>
      <c r="CB1346" s="131"/>
      <c r="CC1346" s="129"/>
      <c r="CD1346" s="129"/>
      <c r="CE1346" s="130"/>
      <c r="CF1346" s="131"/>
      <c r="CG1346" s="129"/>
      <c r="CH1346" s="129"/>
      <c r="CI1346" s="130"/>
      <c r="CJ1346" s="131"/>
      <c r="CK1346" s="129"/>
      <c r="CL1346" s="129"/>
      <c r="CM1346" s="130"/>
      <c r="CN1346" s="131"/>
      <c r="CO1346" s="129"/>
      <c r="CP1346" s="129"/>
      <c r="CQ1346" s="130"/>
      <c r="CR1346" s="131"/>
      <c r="CS1346" s="129"/>
      <c r="CT1346" s="129"/>
      <c r="CU1346" s="130"/>
      <c r="CV1346" s="131"/>
      <c r="CW1346" s="129"/>
      <c r="CX1346" s="129"/>
      <c r="CY1346" s="130"/>
      <c r="CZ1346" s="131"/>
      <c r="DA1346" s="129"/>
      <c r="DB1346" s="129"/>
      <c r="DC1346" s="130"/>
      <c r="DD1346" s="131"/>
      <c r="DE1346" s="129"/>
      <c r="DF1346" s="129"/>
      <c r="DG1346" s="130"/>
      <c r="DH1346" s="131"/>
      <c r="DI1346" s="129"/>
      <c r="DJ1346" s="129"/>
      <c r="DK1346" s="130"/>
      <c r="DL1346" s="131"/>
      <c r="DM1346" s="129"/>
      <c r="DN1346" s="129"/>
      <c r="DO1346" s="130"/>
      <c r="DP1346" s="131"/>
      <c r="DQ1346" s="129"/>
      <c r="DR1346" s="129"/>
      <c r="DS1346" s="130"/>
      <c r="DT1346" s="131"/>
      <c r="DU1346" s="129"/>
      <c r="DV1346" s="129"/>
      <c r="DW1346" s="130"/>
      <c r="DX1346" s="131"/>
      <c r="DY1346" s="129"/>
      <c r="DZ1346" s="129"/>
      <c r="EA1346" s="130"/>
      <c r="EB1346" s="131"/>
      <c r="EC1346" s="129"/>
      <c r="ED1346" s="129"/>
      <c r="EE1346" s="130"/>
      <c r="EF1346" s="131"/>
      <c r="EG1346" s="129"/>
      <c r="EH1346" s="129"/>
      <c r="EI1346" s="130"/>
      <c r="EJ1346" s="131"/>
      <c r="EK1346" s="129"/>
      <c r="EL1346" s="129"/>
      <c r="EM1346" s="130"/>
      <c r="EN1346" s="131"/>
      <c r="EO1346" s="129"/>
      <c r="EP1346" s="129"/>
      <c r="EQ1346" s="130"/>
      <c r="ER1346" s="131"/>
      <c r="ES1346" s="129"/>
      <c r="ET1346" s="129"/>
      <c r="EU1346" s="130"/>
      <c r="EV1346" s="131"/>
      <c r="EW1346" s="129"/>
      <c r="EX1346" s="129"/>
      <c r="EY1346" s="130"/>
      <c r="EZ1346" s="131"/>
      <c r="FA1346" s="129"/>
      <c r="FB1346" s="129"/>
      <c r="FC1346" s="130"/>
      <c r="FD1346" s="131"/>
      <c r="FE1346" s="129"/>
      <c r="FF1346" s="129"/>
      <c r="FG1346" s="130"/>
      <c r="FH1346" s="131"/>
      <c r="FI1346" s="129"/>
      <c r="FJ1346" s="129"/>
      <c r="FK1346" s="130"/>
      <c r="FL1346" s="131"/>
      <c r="FM1346" s="129"/>
      <c r="FN1346" s="129"/>
      <c r="FO1346" s="130"/>
      <c r="FP1346" s="131"/>
      <c r="FQ1346" s="129"/>
      <c r="FR1346" s="129"/>
      <c r="FS1346" s="130"/>
      <c r="FT1346" s="131"/>
      <c r="FU1346" s="129"/>
      <c r="FV1346" s="129"/>
      <c r="FW1346" s="130"/>
      <c r="FX1346" s="131"/>
      <c r="FY1346" s="129"/>
      <c r="FZ1346" s="129"/>
      <c r="GA1346" s="130"/>
      <c r="GB1346" s="131"/>
      <c r="GC1346" s="129"/>
      <c r="GD1346" s="129"/>
      <c r="GE1346" s="130"/>
      <c r="GF1346" s="131"/>
      <c r="GG1346" s="129"/>
      <c r="GH1346" s="129"/>
      <c r="GI1346" s="130"/>
      <c r="GJ1346" s="131"/>
      <c r="GK1346" s="129"/>
      <c r="GL1346" s="129"/>
      <c r="GM1346" s="130"/>
      <c r="GN1346" s="131"/>
      <c r="GO1346" s="129"/>
      <c r="GP1346" s="129"/>
      <c r="GQ1346" s="130"/>
    </row>
    <row r="1347" spans="1:199" ht="15.75" x14ac:dyDescent="0.25">
      <c r="A1347">
        <f t="shared" si="754"/>
        <v>1</v>
      </c>
      <c r="B1347">
        <f t="shared" si="755"/>
        <v>1900</v>
      </c>
      <c r="D1347" s="129"/>
      <c r="E1347" s="129"/>
      <c r="F1347" s="129"/>
      <c r="G1347" s="130"/>
      <c r="H1347" s="131"/>
      <c r="I1347" s="129"/>
      <c r="J1347" s="129"/>
      <c r="K1347" s="130"/>
      <c r="L1347" s="131"/>
      <c r="M1347" s="129"/>
      <c r="N1347" s="129"/>
      <c r="O1347" s="130"/>
      <c r="P1347" s="131"/>
      <c r="Q1347" s="129"/>
      <c r="R1347" s="129"/>
      <c r="S1347" s="130"/>
      <c r="T1347" s="131"/>
      <c r="U1347" s="129"/>
      <c r="V1347" s="129"/>
      <c r="W1347" s="130"/>
      <c r="X1347" s="131"/>
      <c r="Y1347" s="129"/>
      <c r="Z1347" s="129"/>
      <c r="AA1347" s="130"/>
      <c r="AB1347" s="131"/>
      <c r="AC1347" s="129"/>
      <c r="AD1347" s="129"/>
      <c r="AE1347" s="130"/>
      <c r="AF1347" s="131"/>
      <c r="AG1347" s="129"/>
      <c r="AH1347" s="129"/>
      <c r="AI1347" s="130"/>
      <c r="AJ1347" s="131"/>
      <c r="AK1347" s="129"/>
      <c r="AL1347" s="129"/>
      <c r="AM1347" s="130"/>
      <c r="AN1347" s="131"/>
      <c r="AO1347" s="129"/>
      <c r="AP1347" s="129"/>
      <c r="AQ1347" s="130"/>
      <c r="AR1347" s="131"/>
      <c r="AS1347" s="129"/>
      <c r="AT1347" s="129"/>
      <c r="AU1347" s="130"/>
      <c r="AV1347" s="131"/>
      <c r="AW1347" s="129"/>
      <c r="AX1347" s="129"/>
      <c r="AY1347" s="130"/>
      <c r="AZ1347" s="131"/>
      <c r="BA1347" s="129"/>
      <c r="BB1347" s="129"/>
      <c r="BC1347" s="130"/>
      <c r="BD1347" s="131"/>
      <c r="BE1347" s="129"/>
      <c r="BF1347" s="129"/>
      <c r="BG1347" s="130"/>
      <c r="BH1347" s="131"/>
      <c r="BI1347" s="129"/>
      <c r="BJ1347" s="129"/>
      <c r="BK1347" s="130"/>
      <c r="BL1347" s="131"/>
      <c r="BM1347" s="129"/>
      <c r="BN1347" s="129"/>
      <c r="BO1347" s="130"/>
      <c r="BP1347" s="131"/>
      <c r="BQ1347" s="129"/>
      <c r="BR1347" s="129"/>
      <c r="BS1347" s="130"/>
      <c r="BT1347" s="131"/>
      <c r="BU1347" s="129"/>
      <c r="BV1347" s="129"/>
      <c r="BW1347" s="130"/>
      <c r="BX1347" s="131"/>
      <c r="BY1347" s="129"/>
      <c r="BZ1347" s="129"/>
      <c r="CA1347" s="130"/>
      <c r="CB1347" s="131"/>
      <c r="CC1347" s="129"/>
      <c r="CD1347" s="129"/>
      <c r="CE1347" s="130"/>
      <c r="CF1347" s="131"/>
      <c r="CG1347" s="129"/>
      <c r="CH1347" s="129"/>
      <c r="CI1347" s="130"/>
      <c r="CJ1347" s="131"/>
      <c r="CK1347" s="129"/>
      <c r="CL1347" s="129"/>
      <c r="CM1347" s="130"/>
      <c r="CN1347" s="131"/>
      <c r="CO1347" s="129"/>
      <c r="CP1347" s="129"/>
      <c r="CQ1347" s="130"/>
      <c r="CR1347" s="131"/>
      <c r="CS1347" s="129"/>
      <c r="CT1347" s="129"/>
      <c r="CU1347" s="130"/>
      <c r="CV1347" s="131"/>
      <c r="CW1347" s="129"/>
      <c r="CX1347" s="129"/>
      <c r="CY1347" s="130"/>
      <c r="CZ1347" s="131"/>
      <c r="DA1347" s="129"/>
      <c r="DB1347" s="129"/>
      <c r="DC1347" s="130"/>
      <c r="DD1347" s="131"/>
      <c r="DE1347" s="129"/>
      <c r="DF1347" s="129"/>
      <c r="DG1347" s="130"/>
      <c r="DH1347" s="131"/>
      <c r="DI1347" s="129"/>
      <c r="DJ1347" s="129"/>
      <c r="DK1347" s="130"/>
      <c r="DL1347" s="131"/>
      <c r="DM1347" s="129"/>
      <c r="DN1347" s="129"/>
      <c r="DO1347" s="130"/>
      <c r="DP1347" s="131"/>
      <c r="DQ1347" s="129"/>
      <c r="DR1347" s="129"/>
      <c r="DS1347" s="130"/>
      <c r="DT1347" s="131"/>
      <c r="DU1347" s="129"/>
      <c r="DV1347" s="129"/>
      <c r="DW1347" s="130"/>
      <c r="DX1347" s="131"/>
      <c r="DY1347" s="129"/>
      <c r="DZ1347" s="129"/>
      <c r="EA1347" s="130"/>
      <c r="EB1347" s="131"/>
      <c r="EC1347" s="129"/>
      <c r="ED1347" s="129"/>
      <c r="EE1347" s="130"/>
      <c r="EF1347" s="131"/>
      <c r="EG1347" s="129"/>
      <c r="EH1347" s="129"/>
      <c r="EI1347" s="130"/>
      <c r="EJ1347" s="131"/>
      <c r="EK1347" s="129"/>
      <c r="EL1347" s="129"/>
      <c r="EM1347" s="130"/>
      <c r="EN1347" s="131"/>
      <c r="EO1347" s="129"/>
      <c r="EP1347" s="129"/>
      <c r="EQ1347" s="130"/>
      <c r="ER1347" s="131"/>
      <c r="ES1347" s="129"/>
      <c r="ET1347" s="129"/>
      <c r="EU1347" s="130"/>
      <c r="EV1347" s="131"/>
      <c r="EW1347" s="129"/>
      <c r="EX1347" s="129"/>
      <c r="EY1347" s="130"/>
      <c r="EZ1347" s="131"/>
      <c r="FA1347" s="129"/>
      <c r="FB1347" s="129"/>
      <c r="FC1347" s="130"/>
      <c r="FD1347" s="131"/>
      <c r="FE1347" s="129"/>
      <c r="FF1347" s="129"/>
      <c r="FG1347" s="130"/>
      <c r="FH1347" s="131"/>
      <c r="FI1347" s="129"/>
      <c r="FJ1347" s="129"/>
      <c r="FK1347" s="130"/>
      <c r="FL1347" s="131"/>
      <c r="FM1347" s="129"/>
      <c r="FN1347" s="129"/>
      <c r="FO1347" s="130"/>
      <c r="FP1347" s="131"/>
      <c r="FQ1347" s="129"/>
      <c r="FR1347" s="129"/>
      <c r="FS1347" s="130"/>
      <c r="FT1347" s="131"/>
      <c r="FU1347" s="129"/>
      <c r="FV1347" s="129"/>
      <c r="FW1347" s="130"/>
      <c r="FX1347" s="131"/>
      <c r="FY1347" s="129"/>
      <c r="FZ1347" s="129"/>
      <c r="GA1347" s="130"/>
      <c r="GB1347" s="131"/>
      <c r="GC1347" s="129"/>
      <c r="GD1347" s="129"/>
      <c r="GE1347" s="130"/>
      <c r="GF1347" s="131"/>
      <c r="GG1347" s="129"/>
      <c r="GH1347" s="129"/>
      <c r="GI1347" s="130"/>
      <c r="GJ1347" s="131"/>
      <c r="GK1347" s="129"/>
      <c r="GL1347" s="129"/>
      <c r="GM1347" s="130"/>
      <c r="GN1347" s="131"/>
      <c r="GO1347" s="129"/>
      <c r="GP1347" s="129"/>
      <c r="GQ1347" s="130"/>
    </row>
    <row r="1348" spans="1:199" ht="15.75" x14ac:dyDescent="0.25">
      <c r="A1348">
        <f t="shared" si="754"/>
        <v>1</v>
      </c>
      <c r="B1348">
        <f t="shared" si="755"/>
        <v>1900</v>
      </c>
      <c r="D1348" s="129"/>
      <c r="E1348" s="129"/>
      <c r="F1348" s="129"/>
      <c r="G1348" s="130"/>
      <c r="H1348" s="131"/>
      <c r="I1348" s="129"/>
      <c r="J1348" s="129"/>
      <c r="K1348" s="130"/>
      <c r="L1348" s="131"/>
      <c r="M1348" s="129"/>
      <c r="N1348" s="129"/>
      <c r="O1348" s="130"/>
      <c r="P1348" s="131"/>
      <c r="Q1348" s="129"/>
      <c r="R1348" s="129"/>
      <c r="S1348" s="130"/>
      <c r="T1348" s="131"/>
      <c r="U1348" s="129"/>
      <c r="V1348" s="129"/>
      <c r="W1348" s="130"/>
      <c r="X1348" s="131"/>
      <c r="Y1348" s="129"/>
      <c r="Z1348" s="129"/>
      <c r="AA1348" s="130"/>
      <c r="AB1348" s="131"/>
      <c r="AC1348" s="129"/>
      <c r="AD1348" s="129"/>
      <c r="AE1348" s="130"/>
      <c r="AF1348" s="131"/>
      <c r="AG1348" s="129"/>
      <c r="AH1348" s="129"/>
      <c r="AI1348" s="130"/>
      <c r="AJ1348" s="131"/>
      <c r="AK1348" s="129"/>
      <c r="AL1348" s="129"/>
      <c r="AM1348" s="130"/>
      <c r="AN1348" s="131"/>
      <c r="AO1348" s="129"/>
      <c r="AP1348" s="129"/>
      <c r="AQ1348" s="130"/>
      <c r="AR1348" s="131"/>
      <c r="AS1348" s="129"/>
      <c r="AT1348" s="129"/>
      <c r="AU1348" s="130"/>
      <c r="AV1348" s="131"/>
      <c r="AW1348" s="129"/>
      <c r="AX1348" s="129"/>
      <c r="AY1348" s="130"/>
      <c r="AZ1348" s="131"/>
      <c r="BA1348" s="129"/>
      <c r="BB1348" s="129"/>
      <c r="BC1348" s="130"/>
      <c r="BD1348" s="131"/>
      <c r="BE1348" s="129"/>
      <c r="BF1348" s="129"/>
      <c r="BG1348" s="130"/>
      <c r="BH1348" s="131"/>
      <c r="BI1348" s="129"/>
      <c r="BJ1348" s="129"/>
      <c r="BK1348" s="130"/>
      <c r="BL1348" s="131"/>
      <c r="BM1348" s="129"/>
      <c r="BN1348" s="129"/>
      <c r="BO1348" s="130"/>
      <c r="BP1348" s="131"/>
      <c r="BQ1348" s="129"/>
      <c r="BR1348" s="129"/>
      <c r="BS1348" s="130"/>
      <c r="BT1348" s="131"/>
      <c r="BU1348" s="129"/>
      <c r="BV1348" s="129"/>
      <c r="BW1348" s="130"/>
      <c r="BX1348" s="131"/>
      <c r="BY1348" s="129"/>
      <c r="BZ1348" s="129"/>
      <c r="CA1348" s="130"/>
      <c r="CB1348" s="131"/>
      <c r="CC1348" s="129"/>
      <c r="CD1348" s="129"/>
      <c r="CE1348" s="130"/>
      <c r="CF1348" s="131"/>
      <c r="CG1348" s="129"/>
      <c r="CH1348" s="129"/>
      <c r="CI1348" s="130"/>
      <c r="CJ1348" s="131"/>
      <c r="CK1348" s="129"/>
      <c r="CL1348" s="129"/>
      <c r="CM1348" s="130"/>
      <c r="CN1348" s="131"/>
      <c r="CO1348" s="129"/>
      <c r="CP1348" s="129"/>
      <c r="CQ1348" s="130"/>
      <c r="CR1348" s="131"/>
      <c r="CS1348" s="129"/>
      <c r="CT1348" s="129"/>
      <c r="CU1348" s="130"/>
      <c r="CV1348" s="131"/>
      <c r="CW1348" s="129"/>
      <c r="CX1348" s="129"/>
      <c r="CY1348" s="130"/>
      <c r="CZ1348" s="131"/>
      <c r="DA1348" s="129"/>
      <c r="DB1348" s="129"/>
      <c r="DC1348" s="130"/>
      <c r="DD1348" s="131"/>
      <c r="DE1348" s="129"/>
      <c r="DF1348" s="129"/>
      <c r="DG1348" s="130"/>
      <c r="DH1348" s="131"/>
      <c r="DI1348" s="129"/>
      <c r="DJ1348" s="129"/>
      <c r="DK1348" s="130"/>
      <c r="DL1348" s="131"/>
      <c r="DM1348" s="129"/>
      <c r="DN1348" s="129"/>
      <c r="DO1348" s="130"/>
      <c r="DP1348" s="131"/>
      <c r="DQ1348" s="129"/>
      <c r="DR1348" s="129"/>
      <c r="DS1348" s="130"/>
      <c r="DT1348" s="131"/>
      <c r="DU1348" s="129"/>
      <c r="DV1348" s="129"/>
      <c r="DW1348" s="130"/>
      <c r="DX1348" s="131"/>
      <c r="DY1348" s="129"/>
      <c r="DZ1348" s="129"/>
      <c r="EA1348" s="130"/>
      <c r="EB1348" s="131"/>
      <c r="EC1348" s="129"/>
      <c r="ED1348" s="129"/>
      <c r="EE1348" s="130"/>
      <c r="EF1348" s="131"/>
      <c r="EG1348" s="129"/>
      <c r="EH1348" s="129"/>
      <c r="EI1348" s="130"/>
      <c r="EJ1348" s="131"/>
      <c r="EK1348" s="129"/>
      <c r="EL1348" s="129"/>
      <c r="EM1348" s="130"/>
      <c r="EN1348" s="131"/>
      <c r="EO1348" s="129"/>
      <c r="EP1348" s="129"/>
      <c r="EQ1348" s="130"/>
      <c r="ER1348" s="131"/>
      <c r="ES1348" s="129"/>
      <c r="ET1348" s="129"/>
      <c r="EU1348" s="130"/>
      <c r="EV1348" s="131"/>
      <c r="EW1348" s="129"/>
      <c r="EX1348" s="129"/>
      <c r="EY1348" s="130"/>
      <c r="EZ1348" s="131"/>
      <c r="FA1348" s="129"/>
      <c r="FB1348" s="129"/>
      <c r="FC1348" s="130"/>
      <c r="FD1348" s="131"/>
      <c r="FE1348" s="129"/>
      <c r="FF1348" s="129"/>
      <c r="FG1348" s="130"/>
      <c r="FH1348" s="131"/>
      <c r="FI1348" s="129"/>
      <c r="FJ1348" s="129"/>
      <c r="FK1348" s="130"/>
      <c r="FL1348" s="131"/>
      <c r="FM1348" s="129"/>
      <c r="FN1348" s="129"/>
      <c r="FO1348" s="130"/>
      <c r="FP1348" s="131"/>
      <c r="FQ1348" s="129"/>
      <c r="FR1348" s="129"/>
      <c r="FS1348" s="130"/>
      <c r="FT1348" s="131"/>
      <c r="FU1348" s="129"/>
      <c r="FV1348" s="129"/>
      <c r="FW1348" s="130"/>
      <c r="FX1348" s="131"/>
      <c r="FY1348" s="129"/>
      <c r="FZ1348" s="129"/>
      <c r="GA1348" s="130"/>
      <c r="GB1348" s="131"/>
      <c r="GC1348" s="129"/>
      <c r="GD1348" s="129"/>
      <c r="GE1348" s="130"/>
      <c r="GF1348" s="131"/>
      <c r="GG1348" s="129"/>
      <c r="GH1348" s="129"/>
      <c r="GI1348" s="130"/>
      <c r="GJ1348" s="131"/>
      <c r="GK1348" s="129"/>
      <c r="GL1348" s="129"/>
      <c r="GM1348" s="130"/>
      <c r="GN1348" s="131"/>
      <c r="GO1348" s="129"/>
      <c r="GP1348" s="129"/>
      <c r="GQ1348" s="130"/>
    </row>
    <row r="1349" spans="1:199" ht="15.75" x14ac:dyDescent="0.25">
      <c r="A1349">
        <f t="shared" si="754"/>
        <v>1</v>
      </c>
      <c r="B1349">
        <f t="shared" si="755"/>
        <v>1900</v>
      </c>
      <c r="D1349" s="129"/>
      <c r="E1349" s="129"/>
      <c r="F1349" s="129"/>
      <c r="G1349" s="130"/>
      <c r="H1349" s="131"/>
      <c r="I1349" s="129"/>
      <c r="J1349" s="129"/>
      <c r="K1349" s="130"/>
      <c r="L1349" s="131"/>
      <c r="M1349" s="129"/>
      <c r="N1349" s="129"/>
      <c r="O1349" s="130"/>
      <c r="P1349" s="131"/>
      <c r="Q1349" s="129"/>
      <c r="R1349" s="129"/>
      <c r="S1349" s="130"/>
      <c r="T1349" s="131"/>
      <c r="U1349" s="129"/>
      <c r="V1349" s="129"/>
      <c r="W1349" s="130"/>
      <c r="X1349" s="131"/>
      <c r="Y1349" s="129"/>
      <c r="Z1349" s="129"/>
      <c r="AA1349" s="130"/>
      <c r="AB1349" s="131"/>
      <c r="AC1349" s="129"/>
      <c r="AD1349" s="129"/>
      <c r="AE1349" s="130"/>
      <c r="AF1349" s="131"/>
      <c r="AG1349" s="129"/>
      <c r="AH1349" s="129"/>
      <c r="AI1349" s="130"/>
      <c r="AJ1349" s="131"/>
      <c r="AK1349" s="129"/>
      <c r="AL1349" s="129"/>
      <c r="AM1349" s="130"/>
      <c r="AN1349" s="131"/>
      <c r="AO1349" s="129"/>
      <c r="AP1349" s="129"/>
      <c r="AQ1349" s="130"/>
      <c r="AR1349" s="131"/>
      <c r="AS1349" s="129"/>
      <c r="AT1349" s="129"/>
      <c r="AU1349" s="130"/>
      <c r="AV1349" s="131"/>
      <c r="AW1349" s="129"/>
      <c r="AX1349" s="129"/>
      <c r="AY1349" s="130"/>
      <c r="AZ1349" s="131"/>
      <c r="BA1349" s="129"/>
      <c r="BB1349" s="129"/>
      <c r="BC1349" s="130"/>
      <c r="BD1349" s="131"/>
      <c r="BE1349" s="129"/>
      <c r="BF1349" s="129"/>
      <c r="BG1349" s="130"/>
      <c r="BH1349" s="131"/>
      <c r="BI1349" s="129"/>
      <c r="BJ1349" s="129"/>
      <c r="BK1349" s="130"/>
      <c r="BL1349" s="131"/>
      <c r="BM1349" s="129"/>
      <c r="BN1349" s="129"/>
      <c r="BO1349" s="130"/>
      <c r="BP1349" s="131"/>
      <c r="BQ1349" s="129"/>
      <c r="BR1349" s="129"/>
      <c r="BS1349" s="130"/>
      <c r="BT1349" s="131"/>
      <c r="BU1349" s="129"/>
      <c r="BV1349" s="129"/>
      <c r="BW1349" s="130"/>
      <c r="BX1349" s="131"/>
      <c r="BY1349" s="129"/>
      <c r="BZ1349" s="129"/>
      <c r="CA1349" s="130"/>
      <c r="CB1349" s="131"/>
      <c r="CC1349" s="129"/>
      <c r="CD1349" s="129"/>
      <c r="CE1349" s="130"/>
      <c r="CF1349" s="131"/>
      <c r="CG1349" s="129"/>
      <c r="CH1349" s="129"/>
      <c r="CI1349" s="130"/>
      <c r="CJ1349" s="131"/>
      <c r="CK1349" s="129"/>
      <c r="CL1349" s="129"/>
      <c r="CM1349" s="130"/>
      <c r="CN1349" s="131"/>
      <c r="CO1349" s="129"/>
      <c r="CP1349" s="129"/>
      <c r="CQ1349" s="130"/>
      <c r="CR1349" s="131"/>
      <c r="CS1349" s="129"/>
      <c r="CT1349" s="129"/>
      <c r="CU1349" s="130"/>
      <c r="CV1349" s="131"/>
      <c r="CW1349" s="129"/>
      <c r="CX1349" s="129"/>
      <c r="CY1349" s="130"/>
      <c r="CZ1349" s="131"/>
      <c r="DA1349" s="129"/>
      <c r="DB1349" s="129"/>
      <c r="DC1349" s="130"/>
      <c r="DD1349" s="131"/>
      <c r="DE1349" s="129"/>
      <c r="DF1349" s="129"/>
      <c r="DG1349" s="130"/>
      <c r="DH1349" s="131"/>
      <c r="DI1349" s="129"/>
      <c r="DJ1349" s="129"/>
      <c r="DK1349" s="130"/>
      <c r="DL1349" s="131"/>
      <c r="DM1349" s="129"/>
      <c r="DN1349" s="129"/>
      <c r="DO1349" s="130"/>
      <c r="DP1349" s="131"/>
      <c r="DQ1349" s="129"/>
      <c r="DR1349" s="129"/>
      <c r="DS1349" s="130"/>
      <c r="DT1349" s="131"/>
      <c r="DU1349" s="129"/>
      <c r="DV1349" s="129"/>
      <c r="DW1349" s="130"/>
      <c r="DX1349" s="131"/>
      <c r="DY1349" s="129"/>
      <c r="DZ1349" s="129"/>
      <c r="EA1349" s="130"/>
      <c r="EB1349" s="131"/>
      <c r="EC1349" s="129"/>
      <c r="ED1349" s="129"/>
      <c r="EE1349" s="130"/>
      <c r="EF1349" s="131"/>
      <c r="EG1349" s="129"/>
      <c r="EH1349" s="129"/>
      <c r="EI1349" s="130"/>
      <c r="EJ1349" s="131"/>
      <c r="EK1349" s="129"/>
      <c r="EL1349" s="129"/>
      <c r="EM1349" s="130"/>
      <c r="EN1349" s="131"/>
      <c r="EO1349" s="129"/>
      <c r="EP1349" s="129"/>
      <c r="EQ1349" s="130"/>
      <c r="ER1349" s="131"/>
      <c r="ES1349" s="129"/>
      <c r="ET1349" s="129"/>
      <c r="EU1349" s="130"/>
      <c r="EV1349" s="131"/>
      <c r="EW1349" s="129"/>
      <c r="EX1349" s="129"/>
      <c r="EY1349" s="130"/>
      <c r="EZ1349" s="131"/>
      <c r="FA1349" s="129"/>
      <c r="FB1349" s="129"/>
      <c r="FC1349" s="130"/>
      <c r="FD1349" s="131"/>
      <c r="FE1349" s="129"/>
      <c r="FF1349" s="129"/>
      <c r="FG1349" s="130"/>
      <c r="FH1349" s="131"/>
      <c r="FI1349" s="129"/>
      <c r="FJ1349" s="129"/>
      <c r="FK1349" s="130"/>
      <c r="FL1349" s="131"/>
      <c r="FM1349" s="129"/>
      <c r="FN1349" s="129"/>
      <c r="FO1349" s="130"/>
      <c r="FP1349" s="131"/>
      <c r="FQ1349" s="129"/>
      <c r="FR1349" s="129"/>
      <c r="FS1349" s="130"/>
      <c r="FT1349" s="131"/>
      <c r="FU1349" s="129"/>
      <c r="FV1349" s="129"/>
      <c r="FW1349" s="130"/>
      <c r="FX1349" s="131"/>
      <c r="FY1349" s="129"/>
      <c r="FZ1349" s="129"/>
      <c r="GA1349" s="130"/>
      <c r="GB1349" s="131"/>
      <c r="GC1349" s="129"/>
      <c r="GD1349" s="129"/>
      <c r="GE1349" s="130"/>
      <c r="GF1349" s="131"/>
      <c r="GG1349" s="129"/>
      <c r="GH1349" s="129"/>
      <c r="GI1349" s="130"/>
      <c r="GJ1349" s="131"/>
      <c r="GK1349" s="129"/>
      <c r="GL1349" s="129"/>
      <c r="GM1349" s="130"/>
      <c r="GN1349" s="131"/>
      <c r="GO1349" s="129"/>
      <c r="GP1349" s="129"/>
      <c r="GQ1349" s="130"/>
    </row>
    <row r="1350" spans="1:199" ht="15.75" x14ac:dyDescent="0.25">
      <c r="A1350">
        <f t="shared" si="754"/>
        <v>1</v>
      </c>
      <c r="B1350">
        <f t="shared" si="755"/>
        <v>1900</v>
      </c>
      <c r="D1350" s="129"/>
      <c r="E1350" s="129"/>
      <c r="F1350" s="129"/>
      <c r="G1350" s="130"/>
      <c r="H1350" s="131"/>
      <c r="I1350" s="129"/>
      <c r="J1350" s="129"/>
      <c r="K1350" s="130"/>
      <c r="L1350" s="131"/>
      <c r="M1350" s="129"/>
      <c r="N1350" s="129"/>
      <c r="O1350" s="130"/>
      <c r="P1350" s="131"/>
      <c r="Q1350" s="129"/>
      <c r="R1350" s="129"/>
      <c r="S1350" s="130"/>
      <c r="T1350" s="131"/>
      <c r="U1350" s="129"/>
      <c r="V1350" s="129"/>
      <c r="W1350" s="130"/>
      <c r="X1350" s="131"/>
      <c r="Y1350" s="129"/>
      <c r="Z1350" s="129"/>
      <c r="AA1350" s="130"/>
      <c r="AB1350" s="131"/>
      <c r="AC1350" s="129"/>
      <c r="AD1350" s="129"/>
      <c r="AE1350" s="130"/>
      <c r="AF1350" s="131"/>
      <c r="AG1350" s="129"/>
      <c r="AH1350" s="129"/>
      <c r="AI1350" s="130"/>
      <c r="AJ1350" s="131"/>
      <c r="AK1350" s="129"/>
      <c r="AL1350" s="129"/>
      <c r="AM1350" s="130"/>
      <c r="AN1350" s="131"/>
      <c r="AO1350" s="129"/>
      <c r="AP1350" s="129"/>
      <c r="AQ1350" s="130"/>
      <c r="AR1350" s="131"/>
      <c r="AS1350" s="129"/>
      <c r="AT1350" s="129"/>
      <c r="AU1350" s="130"/>
      <c r="AV1350" s="131"/>
      <c r="AW1350" s="129"/>
      <c r="AX1350" s="129"/>
      <c r="AY1350" s="130"/>
      <c r="AZ1350" s="131"/>
      <c r="BA1350" s="129"/>
      <c r="BB1350" s="129"/>
      <c r="BC1350" s="130"/>
      <c r="BD1350" s="131"/>
      <c r="BE1350" s="129"/>
      <c r="BF1350" s="129"/>
      <c r="BG1350" s="130"/>
      <c r="BH1350" s="131"/>
      <c r="BI1350" s="129"/>
      <c r="BJ1350" s="129"/>
      <c r="BK1350" s="130"/>
      <c r="BL1350" s="131"/>
      <c r="BM1350" s="129"/>
      <c r="BN1350" s="129"/>
      <c r="BO1350" s="130"/>
      <c r="BP1350" s="131"/>
      <c r="BQ1350" s="129"/>
      <c r="BR1350" s="129"/>
      <c r="BS1350" s="130"/>
      <c r="BT1350" s="131"/>
      <c r="BU1350" s="129"/>
      <c r="BV1350" s="129"/>
      <c r="BW1350" s="130"/>
      <c r="BX1350" s="131"/>
      <c r="BY1350" s="129"/>
      <c r="BZ1350" s="129"/>
      <c r="CA1350" s="130"/>
      <c r="CB1350" s="131"/>
      <c r="CC1350" s="129"/>
      <c r="CD1350" s="129"/>
      <c r="CE1350" s="130"/>
      <c r="CF1350" s="131"/>
      <c r="CG1350" s="129"/>
      <c r="CH1350" s="129"/>
      <c r="CI1350" s="130"/>
      <c r="CJ1350" s="131"/>
      <c r="CK1350" s="129"/>
      <c r="CL1350" s="129"/>
      <c r="CM1350" s="130"/>
      <c r="CN1350" s="131"/>
      <c r="CO1350" s="129"/>
      <c r="CP1350" s="129"/>
      <c r="CQ1350" s="130"/>
      <c r="CR1350" s="131"/>
      <c r="CS1350" s="129"/>
      <c r="CT1350" s="129"/>
      <c r="CU1350" s="130"/>
      <c r="CV1350" s="131"/>
      <c r="CW1350" s="129"/>
      <c r="CX1350" s="129"/>
      <c r="CY1350" s="130"/>
      <c r="CZ1350" s="131"/>
      <c r="DA1350" s="129"/>
      <c r="DB1350" s="129"/>
      <c r="DC1350" s="130"/>
      <c r="DD1350" s="131"/>
      <c r="DE1350" s="129"/>
      <c r="DF1350" s="129"/>
      <c r="DG1350" s="130"/>
      <c r="DH1350" s="131"/>
      <c r="DI1350" s="129"/>
      <c r="DJ1350" s="129"/>
      <c r="DK1350" s="130"/>
      <c r="DL1350" s="131"/>
      <c r="DM1350" s="129"/>
      <c r="DN1350" s="129"/>
      <c r="DO1350" s="130"/>
      <c r="DP1350" s="131"/>
      <c r="DQ1350" s="129"/>
      <c r="DR1350" s="129"/>
      <c r="DS1350" s="130"/>
      <c r="DT1350" s="131"/>
      <c r="DU1350" s="129"/>
      <c r="DV1350" s="129"/>
      <c r="DW1350" s="130"/>
      <c r="DX1350" s="131"/>
      <c r="DY1350" s="129"/>
      <c r="DZ1350" s="129"/>
      <c r="EA1350" s="130"/>
      <c r="EB1350" s="131"/>
      <c r="EC1350" s="129"/>
      <c r="ED1350" s="129"/>
      <c r="EE1350" s="130"/>
      <c r="EF1350" s="131"/>
      <c r="EG1350" s="129"/>
      <c r="EH1350" s="129"/>
      <c r="EI1350" s="130"/>
      <c r="EJ1350" s="131"/>
      <c r="EK1350" s="129"/>
      <c r="EL1350" s="129"/>
      <c r="EM1350" s="130"/>
      <c r="EN1350" s="131"/>
      <c r="EO1350" s="129"/>
      <c r="EP1350" s="129"/>
      <c r="EQ1350" s="130"/>
      <c r="ER1350" s="131"/>
      <c r="ES1350" s="129"/>
      <c r="ET1350" s="129"/>
      <c r="EU1350" s="130"/>
      <c r="EV1350" s="131"/>
      <c r="EW1350" s="129"/>
      <c r="EX1350" s="129"/>
      <c r="EY1350" s="130"/>
      <c r="EZ1350" s="131"/>
      <c r="FA1350" s="129"/>
      <c r="FB1350" s="129"/>
      <c r="FC1350" s="130"/>
      <c r="FD1350" s="131"/>
      <c r="FE1350" s="129"/>
      <c r="FF1350" s="129"/>
      <c r="FG1350" s="130"/>
      <c r="FH1350" s="131"/>
      <c r="FI1350" s="129"/>
      <c r="FJ1350" s="129"/>
      <c r="FK1350" s="130"/>
      <c r="FL1350" s="131"/>
      <c r="FM1350" s="129"/>
      <c r="FN1350" s="129"/>
      <c r="FO1350" s="130"/>
      <c r="FP1350" s="131"/>
      <c r="FQ1350" s="129"/>
      <c r="FR1350" s="129"/>
      <c r="FS1350" s="130"/>
      <c r="FT1350" s="131"/>
      <c r="FU1350" s="129"/>
      <c r="FV1350" s="129"/>
      <c r="FW1350" s="130"/>
      <c r="FX1350" s="131"/>
      <c r="FY1350" s="129"/>
      <c r="FZ1350" s="129"/>
      <c r="GA1350" s="130"/>
      <c r="GB1350" s="131"/>
      <c r="GC1350" s="129"/>
      <c r="GD1350" s="129"/>
      <c r="GE1350" s="130"/>
      <c r="GF1350" s="131"/>
      <c r="GG1350" s="129"/>
      <c r="GH1350" s="129"/>
      <c r="GI1350" s="130"/>
      <c r="GJ1350" s="131"/>
      <c r="GK1350" s="129"/>
      <c r="GL1350" s="129"/>
      <c r="GM1350" s="130"/>
      <c r="GN1350" s="131"/>
      <c r="GO1350" s="129"/>
      <c r="GP1350" s="129"/>
      <c r="GQ1350" s="130"/>
    </row>
    <row r="1351" spans="1:199" ht="15.75" x14ac:dyDescent="0.25">
      <c r="A1351">
        <f t="shared" si="754"/>
        <v>1</v>
      </c>
      <c r="B1351">
        <f t="shared" si="755"/>
        <v>1900</v>
      </c>
      <c r="D1351" s="129"/>
      <c r="E1351" s="129"/>
      <c r="F1351" s="129"/>
      <c r="G1351" s="130"/>
      <c r="H1351" s="131"/>
      <c r="I1351" s="129"/>
      <c r="J1351" s="129"/>
      <c r="K1351" s="130"/>
      <c r="L1351" s="131"/>
      <c r="M1351" s="129"/>
      <c r="N1351" s="129"/>
      <c r="O1351" s="130"/>
      <c r="P1351" s="131"/>
      <c r="Q1351" s="129"/>
      <c r="R1351" s="129"/>
      <c r="S1351" s="130"/>
      <c r="T1351" s="131"/>
      <c r="U1351" s="129"/>
      <c r="V1351" s="129"/>
      <c r="W1351" s="130"/>
      <c r="X1351" s="131"/>
      <c r="Y1351" s="129"/>
      <c r="Z1351" s="129"/>
      <c r="AA1351" s="130"/>
      <c r="AB1351" s="131"/>
      <c r="AC1351" s="129"/>
      <c r="AD1351" s="129"/>
      <c r="AE1351" s="130"/>
      <c r="AF1351" s="131"/>
      <c r="AG1351" s="129"/>
      <c r="AH1351" s="129"/>
      <c r="AI1351" s="130"/>
      <c r="AJ1351" s="131"/>
      <c r="AK1351" s="129"/>
      <c r="AL1351" s="129"/>
      <c r="AM1351" s="130"/>
      <c r="AN1351" s="131"/>
      <c r="AO1351" s="129"/>
      <c r="AP1351" s="129"/>
      <c r="AQ1351" s="130"/>
      <c r="AR1351" s="131"/>
      <c r="AS1351" s="129"/>
      <c r="AT1351" s="129"/>
      <c r="AU1351" s="130"/>
      <c r="AV1351" s="131"/>
      <c r="AW1351" s="129"/>
      <c r="AX1351" s="129"/>
      <c r="AY1351" s="130"/>
      <c r="AZ1351" s="131"/>
      <c r="BA1351" s="129"/>
      <c r="BB1351" s="129"/>
      <c r="BC1351" s="130"/>
      <c r="BD1351" s="131"/>
      <c r="BE1351" s="129"/>
      <c r="BF1351" s="129"/>
      <c r="BG1351" s="130"/>
      <c r="BH1351" s="131"/>
      <c r="BI1351" s="129"/>
      <c r="BJ1351" s="129"/>
      <c r="BK1351" s="130"/>
      <c r="BL1351" s="131"/>
      <c r="BM1351" s="129"/>
      <c r="BN1351" s="129"/>
      <c r="BO1351" s="130"/>
      <c r="BP1351" s="131"/>
      <c r="BQ1351" s="129"/>
      <c r="BR1351" s="129"/>
      <c r="BS1351" s="130"/>
      <c r="BT1351" s="131"/>
      <c r="BU1351" s="129"/>
      <c r="BV1351" s="129"/>
      <c r="BW1351" s="130"/>
      <c r="BX1351" s="131"/>
      <c r="BY1351" s="129"/>
      <c r="BZ1351" s="129"/>
      <c r="CA1351" s="130"/>
      <c r="CB1351" s="131"/>
      <c r="CC1351" s="129"/>
      <c r="CD1351" s="129"/>
      <c r="CE1351" s="130"/>
      <c r="CF1351" s="131"/>
      <c r="CG1351" s="129"/>
      <c r="CH1351" s="129"/>
      <c r="CI1351" s="130"/>
      <c r="CJ1351" s="131"/>
      <c r="CK1351" s="129"/>
      <c r="CL1351" s="129"/>
      <c r="CM1351" s="130"/>
      <c r="CN1351" s="131"/>
      <c r="CO1351" s="129"/>
      <c r="CP1351" s="129"/>
      <c r="CQ1351" s="130"/>
      <c r="CR1351" s="131"/>
      <c r="CS1351" s="129"/>
      <c r="CT1351" s="129"/>
      <c r="CU1351" s="130"/>
      <c r="CV1351" s="131"/>
      <c r="CW1351" s="129"/>
      <c r="CX1351" s="129"/>
      <c r="CY1351" s="130"/>
      <c r="CZ1351" s="131"/>
      <c r="DA1351" s="129"/>
      <c r="DB1351" s="129"/>
      <c r="DC1351" s="130"/>
      <c r="DD1351" s="131"/>
      <c r="DE1351" s="129"/>
      <c r="DF1351" s="129"/>
      <c r="DG1351" s="130"/>
      <c r="DH1351" s="131"/>
      <c r="DI1351" s="129"/>
      <c r="DJ1351" s="129"/>
      <c r="DK1351" s="130"/>
      <c r="DL1351" s="131"/>
      <c r="DM1351" s="129"/>
      <c r="DN1351" s="129"/>
      <c r="DO1351" s="130"/>
      <c r="DP1351" s="131"/>
      <c r="DQ1351" s="129"/>
      <c r="DR1351" s="129"/>
      <c r="DS1351" s="130"/>
      <c r="DT1351" s="131"/>
      <c r="DU1351" s="129"/>
      <c r="DV1351" s="129"/>
      <c r="DW1351" s="130"/>
      <c r="DX1351" s="131"/>
      <c r="DY1351" s="129"/>
      <c r="DZ1351" s="129"/>
      <c r="EA1351" s="130"/>
      <c r="EB1351" s="131"/>
      <c r="EC1351" s="129"/>
      <c r="ED1351" s="129"/>
      <c r="EE1351" s="130"/>
      <c r="EF1351" s="131"/>
      <c r="EG1351" s="129"/>
      <c r="EH1351" s="129"/>
      <c r="EI1351" s="130"/>
      <c r="EJ1351" s="131"/>
      <c r="EK1351" s="129"/>
      <c r="EL1351" s="129"/>
      <c r="EM1351" s="130"/>
      <c r="EN1351" s="131"/>
      <c r="EO1351" s="129"/>
      <c r="EP1351" s="129"/>
      <c r="EQ1351" s="130"/>
      <c r="ER1351" s="131"/>
      <c r="ES1351" s="129"/>
      <c r="ET1351" s="129"/>
      <c r="EU1351" s="130"/>
      <c r="EV1351" s="131"/>
      <c r="EW1351" s="129"/>
      <c r="EX1351" s="129"/>
      <c r="EY1351" s="130"/>
      <c r="EZ1351" s="131"/>
      <c r="FA1351" s="129"/>
      <c r="FB1351" s="129"/>
      <c r="FC1351" s="130"/>
      <c r="FD1351" s="131"/>
      <c r="FE1351" s="129"/>
      <c r="FF1351" s="129"/>
      <c r="FG1351" s="130"/>
      <c r="FH1351" s="131"/>
      <c r="FI1351" s="129"/>
      <c r="FJ1351" s="129"/>
      <c r="FK1351" s="130"/>
      <c r="FL1351" s="131"/>
      <c r="FM1351" s="129"/>
      <c r="FN1351" s="129"/>
      <c r="FO1351" s="130"/>
      <c r="FP1351" s="131"/>
      <c r="FQ1351" s="129"/>
      <c r="FR1351" s="129"/>
      <c r="FS1351" s="130"/>
      <c r="FT1351" s="131"/>
      <c r="FU1351" s="129"/>
      <c r="FV1351" s="129"/>
      <c r="FW1351" s="130"/>
      <c r="FX1351" s="131"/>
      <c r="FY1351" s="129"/>
      <c r="FZ1351" s="129"/>
      <c r="GA1351" s="130"/>
      <c r="GB1351" s="131"/>
      <c r="GC1351" s="129"/>
      <c r="GD1351" s="129"/>
      <c r="GE1351" s="130"/>
      <c r="GF1351" s="131"/>
      <c r="GG1351" s="129"/>
      <c r="GH1351" s="129"/>
      <c r="GI1351" s="130"/>
      <c r="GJ1351" s="131"/>
      <c r="GK1351" s="129"/>
      <c r="GL1351" s="129"/>
      <c r="GM1351" s="130"/>
      <c r="GN1351" s="131"/>
      <c r="GO1351" s="129"/>
      <c r="GP1351" s="129"/>
      <c r="GQ1351" s="130"/>
    </row>
    <row r="1352" spans="1:199" ht="15.75" x14ac:dyDescent="0.25">
      <c r="A1352">
        <f t="shared" si="754"/>
        <v>1</v>
      </c>
      <c r="B1352">
        <f t="shared" si="755"/>
        <v>1900</v>
      </c>
      <c r="D1352" s="129"/>
      <c r="E1352" s="129"/>
      <c r="F1352" s="129"/>
      <c r="G1352" s="130"/>
      <c r="H1352" s="131"/>
      <c r="I1352" s="129"/>
      <c r="J1352" s="129"/>
      <c r="K1352" s="130"/>
      <c r="L1352" s="131"/>
      <c r="M1352" s="129"/>
      <c r="N1352" s="129"/>
      <c r="O1352" s="130"/>
      <c r="P1352" s="131"/>
      <c r="Q1352" s="129"/>
      <c r="R1352" s="129"/>
      <c r="S1352" s="130"/>
      <c r="T1352" s="131"/>
      <c r="U1352" s="129"/>
      <c r="V1352" s="129"/>
      <c r="W1352" s="130"/>
      <c r="X1352" s="131"/>
      <c r="Y1352" s="129"/>
      <c r="Z1352" s="129"/>
      <c r="AA1352" s="130"/>
      <c r="AB1352" s="131"/>
      <c r="AC1352" s="129"/>
      <c r="AD1352" s="129"/>
      <c r="AE1352" s="130"/>
      <c r="AF1352" s="131"/>
      <c r="AG1352" s="129"/>
      <c r="AH1352" s="129"/>
      <c r="AI1352" s="130"/>
      <c r="AJ1352" s="131"/>
      <c r="AK1352" s="129"/>
      <c r="AL1352" s="129"/>
      <c r="AM1352" s="130"/>
      <c r="AN1352" s="131"/>
      <c r="AO1352" s="129"/>
      <c r="AP1352" s="129"/>
      <c r="AQ1352" s="130"/>
      <c r="AR1352" s="131"/>
      <c r="AS1352" s="129"/>
      <c r="AT1352" s="129"/>
      <c r="AU1352" s="130"/>
      <c r="AV1352" s="131"/>
      <c r="AW1352" s="129"/>
      <c r="AX1352" s="129"/>
      <c r="AY1352" s="130"/>
      <c r="AZ1352" s="131"/>
      <c r="BA1352" s="129"/>
      <c r="BB1352" s="129"/>
      <c r="BC1352" s="130"/>
      <c r="BD1352" s="131"/>
      <c r="BE1352" s="129"/>
      <c r="BF1352" s="129"/>
      <c r="BG1352" s="130"/>
      <c r="BH1352" s="131"/>
      <c r="BI1352" s="129"/>
      <c r="BJ1352" s="129"/>
      <c r="BK1352" s="130"/>
      <c r="BL1352" s="131"/>
      <c r="BM1352" s="129"/>
      <c r="BN1352" s="129"/>
      <c r="BO1352" s="130"/>
      <c r="BP1352" s="131"/>
      <c r="BQ1352" s="129"/>
      <c r="BR1352" s="129"/>
      <c r="BS1352" s="130"/>
      <c r="BT1352" s="131"/>
      <c r="BU1352" s="129"/>
      <c r="BV1352" s="129"/>
      <c r="BW1352" s="130"/>
      <c r="BX1352" s="131"/>
      <c r="BY1352" s="129"/>
      <c r="BZ1352" s="129"/>
      <c r="CA1352" s="130"/>
      <c r="CB1352" s="131"/>
      <c r="CC1352" s="129"/>
      <c r="CD1352" s="129"/>
      <c r="CE1352" s="130"/>
      <c r="CF1352" s="131"/>
      <c r="CG1352" s="129"/>
      <c r="CH1352" s="129"/>
      <c r="CI1352" s="130"/>
      <c r="CJ1352" s="131"/>
      <c r="CK1352" s="129"/>
      <c r="CL1352" s="129"/>
      <c r="CM1352" s="130"/>
      <c r="CN1352" s="131"/>
      <c r="CO1352" s="129"/>
      <c r="CP1352" s="129"/>
      <c r="CQ1352" s="130"/>
      <c r="CR1352" s="131"/>
      <c r="CS1352" s="129"/>
      <c r="CT1352" s="129"/>
      <c r="CU1352" s="130"/>
      <c r="CV1352" s="131"/>
      <c r="CW1352" s="129"/>
      <c r="CX1352" s="129"/>
      <c r="CY1352" s="130"/>
      <c r="CZ1352" s="131"/>
      <c r="DA1352" s="129"/>
      <c r="DB1352" s="129"/>
      <c r="DC1352" s="130"/>
      <c r="DD1352" s="131"/>
      <c r="DE1352" s="129"/>
      <c r="DF1352" s="129"/>
      <c r="DG1352" s="130"/>
      <c r="DH1352" s="131"/>
      <c r="DI1352" s="129"/>
      <c r="DJ1352" s="129"/>
      <c r="DK1352" s="130"/>
      <c r="DL1352" s="131"/>
      <c r="DM1352" s="129"/>
      <c r="DN1352" s="129"/>
      <c r="DO1352" s="130"/>
      <c r="DP1352" s="131"/>
      <c r="DQ1352" s="129"/>
      <c r="DR1352" s="129"/>
      <c r="DS1352" s="130"/>
      <c r="DT1352" s="131"/>
      <c r="DU1352" s="129"/>
      <c r="DV1352" s="129"/>
      <c r="DW1352" s="130"/>
      <c r="DX1352" s="131"/>
      <c r="DY1352" s="129"/>
      <c r="DZ1352" s="129"/>
      <c r="EA1352" s="130"/>
      <c r="EB1352" s="131"/>
      <c r="EC1352" s="129"/>
      <c r="ED1352" s="129"/>
      <c r="EE1352" s="130"/>
      <c r="EF1352" s="131"/>
      <c r="EG1352" s="129"/>
      <c r="EH1352" s="129"/>
      <c r="EI1352" s="130"/>
      <c r="EJ1352" s="131"/>
      <c r="EK1352" s="129"/>
      <c r="EL1352" s="129"/>
      <c r="EM1352" s="130"/>
      <c r="EN1352" s="131"/>
      <c r="EO1352" s="129"/>
      <c r="EP1352" s="129"/>
      <c r="EQ1352" s="130"/>
      <c r="ER1352" s="131"/>
      <c r="ES1352" s="129"/>
      <c r="ET1352" s="129"/>
      <c r="EU1352" s="130"/>
      <c r="EV1352" s="131"/>
      <c r="EW1352" s="129"/>
      <c r="EX1352" s="129"/>
      <c r="EY1352" s="130"/>
      <c r="EZ1352" s="131"/>
      <c r="FA1352" s="129"/>
      <c r="FB1352" s="129"/>
      <c r="FC1352" s="130"/>
      <c r="FD1352" s="131"/>
      <c r="FE1352" s="129"/>
      <c r="FF1352" s="129"/>
      <c r="FG1352" s="130"/>
      <c r="FH1352" s="131"/>
      <c r="FI1352" s="129"/>
      <c r="FJ1352" s="129"/>
      <c r="FK1352" s="130"/>
      <c r="FL1352" s="131"/>
      <c r="FM1352" s="129"/>
      <c r="FN1352" s="129"/>
      <c r="FO1352" s="130"/>
      <c r="FP1352" s="131"/>
      <c r="FQ1352" s="129"/>
      <c r="FR1352" s="129"/>
      <c r="FS1352" s="130"/>
      <c r="FT1352" s="131"/>
      <c r="FU1352" s="129"/>
      <c r="FV1352" s="129"/>
      <c r="FW1352" s="130"/>
      <c r="FX1352" s="131"/>
      <c r="FY1352" s="129"/>
      <c r="FZ1352" s="129"/>
      <c r="GA1352" s="130"/>
      <c r="GB1352" s="131"/>
      <c r="GC1352" s="129"/>
      <c r="GD1352" s="129"/>
      <c r="GE1352" s="130"/>
      <c r="GF1352" s="131"/>
      <c r="GG1352" s="129"/>
      <c r="GH1352" s="129"/>
      <c r="GI1352" s="130"/>
      <c r="GJ1352" s="131"/>
      <c r="GK1352" s="129"/>
      <c r="GL1352" s="129"/>
      <c r="GM1352" s="130"/>
      <c r="GN1352" s="131"/>
      <c r="GO1352" s="129"/>
      <c r="GP1352" s="129"/>
      <c r="GQ1352" s="130"/>
    </row>
    <row r="1353" spans="1:199" ht="15.75" x14ac:dyDescent="0.25">
      <c r="A1353">
        <f t="shared" si="754"/>
        <v>1</v>
      </c>
      <c r="B1353">
        <f t="shared" si="755"/>
        <v>1900</v>
      </c>
      <c r="D1353" s="129"/>
      <c r="E1353" s="129"/>
      <c r="F1353" s="129"/>
      <c r="G1353" s="130"/>
      <c r="H1353" s="131"/>
      <c r="I1353" s="129"/>
      <c r="J1353" s="129"/>
      <c r="K1353" s="130"/>
      <c r="L1353" s="131"/>
      <c r="M1353" s="129"/>
      <c r="N1353" s="129"/>
      <c r="O1353" s="130"/>
      <c r="P1353" s="131"/>
      <c r="Q1353" s="129"/>
      <c r="R1353" s="129"/>
      <c r="S1353" s="130"/>
      <c r="T1353" s="131"/>
      <c r="U1353" s="129"/>
      <c r="V1353" s="129"/>
      <c r="W1353" s="130"/>
      <c r="X1353" s="131"/>
      <c r="Y1353" s="129"/>
      <c r="Z1353" s="129"/>
      <c r="AA1353" s="130"/>
      <c r="AB1353" s="131"/>
      <c r="AC1353" s="129"/>
      <c r="AD1353" s="129"/>
      <c r="AE1353" s="130"/>
      <c r="AF1353" s="131"/>
      <c r="AG1353" s="129"/>
      <c r="AH1353" s="129"/>
      <c r="AI1353" s="130"/>
      <c r="AJ1353" s="131"/>
      <c r="AK1353" s="129"/>
      <c r="AL1353" s="129"/>
      <c r="AM1353" s="130"/>
      <c r="AN1353" s="131"/>
      <c r="AO1353" s="129"/>
      <c r="AP1353" s="129"/>
      <c r="AQ1353" s="130"/>
      <c r="AR1353" s="131"/>
      <c r="AS1353" s="129"/>
      <c r="AT1353" s="129"/>
      <c r="AU1353" s="130"/>
      <c r="AV1353" s="131"/>
      <c r="AW1353" s="129"/>
      <c r="AX1353" s="129"/>
      <c r="AY1353" s="130"/>
      <c r="AZ1353" s="131"/>
      <c r="BA1353" s="129"/>
      <c r="BB1353" s="129"/>
      <c r="BC1353" s="130"/>
      <c r="BD1353" s="131"/>
      <c r="BE1353" s="129"/>
      <c r="BF1353" s="129"/>
      <c r="BG1353" s="130"/>
      <c r="BH1353" s="131"/>
      <c r="BI1353" s="129"/>
      <c r="BJ1353" s="129"/>
      <c r="BK1353" s="130"/>
      <c r="BL1353" s="131"/>
      <c r="BM1353" s="129"/>
      <c r="BN1353" s="129"/>
      <c r="BO1353" s="130"/>
      <c r="BP1353" s="131"/>
      <c r="BQ1353" s="129"/>
      <c r="BR1353" s="129"/>
      <c r="BS1353" s="130"/>
      <c r="BT1353" s="131"/>
      <c r="BU1353" s="129"/>
      <c r="BV1353" s="129"/>
      <c r="BW1353" s="130"/>
      <c r="BX1353" s="131"/>
      <c r="BY1353" s="129"/>
      <c r="BZ1353" s="129"/>
      <c r="CA1353" s="130"/>
      <c r="CB1353" s="131"/>
      <c r="CC1353" s="129"/>
      <c r="CD1353" s="129"/>
      <c r="CE1353" s="130"/>
      <c r="CF1353" s="131"/>
      <c r="CG1353" s="129"/>
      <c r="CH1353" s="129"/>
      <c r="CI1353" s="130"/>
      <c r="CJ1353" s="131"/>
      <c r="CK1353" s="129"/>
      <c r="CL1353" s="129"/>
      <c r="CM1353" s="130"/>
      <c r="CN1353" s="131"/>
      <c r="CO1353" s="129"/>
      <c r="CP1353" s="129"/>
      <c r="CQ1353" s="130"/>
      <c r="CR1353" s="131"/>
      <c r="CS1353" s="129"/>
      <c r="CT1353" s="129"/>
      <c r="CU1353" s="130"/>
      <c r="CV1353" s="131"/>
      <c r="CW1353" s="129"/>
      <c r="CX1353" s="129"/>
      <c r="CY1353" s="130"/>
      <c r="CZ1353" s="131"/>
      <c r="DA1353" s="129"/>
      <c r="DB1353" s="129"/>
      <c r="DC1353" s="130"/>
      <c r="DD1353" s="131"/>
      <c r="DE1353" s="129"/>
      <c r="DF1353" s="129"/>
      <c r="DG1353" s="130"/>
      <c r="DH1353" s="131"/>
      <c r="DI1353" s="129"/>
      <c r="DJ1353" s="129"/>
      <c r="DK1353" s="130"/>
      <c r="DL1353" s="131"/>
      <c r="DM1353" s="129"/>
      <c r="DN1353" s="129"/>
      <c r="DO1353" s="130"/>
      <c r="DP1353" s="131"/>
      <c r="DQ1353" s="129"/>
      <c r="DR1353" s="129"/>
      <c r="DS1353" s="130"/>
      <c r="DT1353" s="131"/>
      <c r="DU1353" s="129"/>
      <c r="DV1353" s="129"/>
      <c r="DW1353" s="130"/>
      <c r="DX1353" s="131"/>
      <c r="DY1353" s="129"/>
      <c r="DZ1353" s="129"/>
      <c r="EA1353" s="130"/>
      <c r="EB1353" s="131"/>
      <c r="EC1353" s="129"/>
      <c r="ED1353" s="129"/>
      <c r="EE1353" s="130"/>
      <c r="EF1353" s="131"/>
      <c r="EG1353" s="129"/>
      <c r="EH1353" s="129"/>
      <c r="EI1353" s="130"/>
      <c r="EJ1353" s="131"/>
      <c r="EK1353" s="129"/>
      <c r="EL1353" s="129"/>
      <c r="EM1353" s="130"/>
      <c r="EN1353" s="131"/>
      <c r="EO1353" s="129"/>
      <c r="EP1353" s="129"/>
      <c r="EQ1353" s="130"/>
      <c r="ER1353" s="131"/>
      <c r="ES1353" s="129"/>
      <c r="ET1353" s="129"/>
      <c r="EU1353" s="130"/>
      <c r="EV1353" s="131"/>
      <c r="EW1353" s="129"/>
      <c r="EX1353" s="129"/>
      <c r="EY1353" s="130"/>
      <c r="EZ1353" s="131"/>
      <c r="FA1353" s="129"/>
      <c r="FB1353" s="129"/>
      <c r="FC1353" s="130"/>
      <c r="FD1353" s="131"/>
      <c r="FE1353" s="129"/>
      <c r="FF1353" s="129"/>
      <c r="FG1353" s="130"/>
      <c r="FH1353" s="131"/>
      <c r="FI1353" s="129"/>
      <c r="FJ1353" s="129"/>
      <c r="FK1353" s="130"/>
      <c r="FL1353" s="131"/>
      <c r="FM1353" s="129"/>
      <c r="FN1353" s="129"/>
      <c r="FO1353" s="130"/>
      <c r="FP1353" s="131"/>
      <c r="FQ1353" s="129"/>
      <c r="FR1353" s="129"/>
      <c r="FS1353" s="130"/>
      <c r="FT1353" s="131"/>
      <c r="FU1353" s="129"/>
      <c r="FV1353" s="129"/>
      <c r="FW1353" s="130"/>
      <c r="FX1353" s="131"/>
      <c r="FY1353" s="129"/>
      <c r="FZ1353" s="129"/>
      <c r="GA1353" s="130"/>
      <c r="GB1353" s="131"/>
      <c r="GC1353" s="129"/>
      <c r="GD1353" s="129"/>
      <c r="GE1353" s="130"/>
      <c r="GF1353" s="131"/>
      <c r="GG1353" s="129"/>
      <c r="GH1353" s="129"/>
      <c r="GI1353" s="130"/>
      <c r="GJ1353" s="131"/>
      <c r="GK1353" s="129"/>
      <c r="GL1353" s="129"/>
      <c r="GM1353" s="130"/>
      <c r="GN1353" s="131"/>
      <c r="GO1353" s="129"/>
      <c r="GP1353" s="129"/>
      <c r="GQ1353" s="130"/>
    </row>
    <row r="1354" spans="1:199" ht="15.75" x14ac:dyDescent="0.25">
      <c r="A1354">
        <f t="shared" si="754"/>
        <v>1</v>
      </c>
      <c r="B1354">
        <f t="shared" si="755"/>
        <v>1900</v>
      </c>
      <c r="D1354" s="129"/>
      <c r="E1354" s="129"/>
      <c r="F1354" s="129"/>
      <c r="G1354" s="130"/>
      <c r="H1354" s="131"/>
      <c r="I1354" s="129"/>
      <c r="J1354" s="129"/>
      <c r="K1354" s="130"/>
      <c r="L1354" s="131"/>
      <c r="M1354" s="129"/>
      <c r="N1354" s="129"/>
      <c r="O1354" s="130"/>
      <c r="P1354" s="131"/>
      <c r="Q1354" s="129"/>
      <c r="R1354" s="129"/>
      <c r="S1354" s="130"/>
      <c r="T1354" s="131"/>
      <c r="U1354" s="129"/>
      <c r="V1354" s="129"/>
      <c r="W1354" s="130"/>
      <c r="X1354" s="131"/>
      <c r="Y1354" s="129"/>
      <c r="Z1354" s="129"/>
      <c r="AA1354" s="130"/>
      <c r="AB1354" s="131"/>
      <c r="AC1354" s="129"/>
      <c r="AD1354" s="129"/>
      <c r="AE1354" s="130"/>
      <c r="AF1354" s="131"/>
      <c r="AG1354" s="129"/>
      <c r="AH1354" s="129"/>
      <c r="AI1354" s="130"/>
      <c r="AJ1354" s="131"/>
      <c r="AK1354" s="129"/>
      <c r="AL1354" s="129"/>
      <c r="AM1354" s="130"/>
      <c r="AN1354" s="131"/>
      <c r="AO1354" s="129"/>
      <c r="AP1354" s="129"/>
      <c r="AQ1354" s="130"/>
      <c r="AR1354" s="131"/>
      <c r="AS1354" s="129"/>
      <c r="AT1354" s="129"/>
      <c r="AU1354" s="130"/>
      <c r="AV1354" s="131"/>
      <c r="AW1354" s="129"/>
      <c r="AX1354" s="129"/>
      <c r="AY1354" s="130"/>
      <c r="AZ1354" s="131"/>
      <c r="BA1354" s="129"/>
      <c r="BB1354" s="129"/>
      <c r="BC1354" s="130"/>
      <c r="BD1354" s="131"/>
      <c r="BE1354" s="129"/>
      <c r="BF1354" s="129"/>
      <c r="BG1354" s="130"/>
      <c r="BH1354" s="131"/>
      <c r="BI1354" s="129"/>
      <c r="BJ1354" s="129"/>
      <c r="BK1354" s="130"/>
      <c r="BL1354" s="131"/>
      <c r="BM1354" s="129"/>
      <c r="BN1354" s="129"/>
      <c r="BO1354" s="130"/>
      <c r="BP1354" s="131"/>
      <c r="BQ1354" s="129"/>
      <c r="BR1354" s="129"/>
      <c r="BS1354" s="130"/>
      <c r="BT1354" s="131"/>
      <c r="BU1354" s="129"/>
      <c r="BV1354" s="129"/>
      <c r="BW1354" s="130"/>
      <c r="BX1354" s="131"/>
      <c r="BY1354" s="129"/>
      <c r="BZ1354" s="129"/>
      <c r="CA1354" s="130"/>
      <c r="CB1354" s="131"/>
      <c r="CC1354" s="129"/>
      <c r="CD1354" s="129"/>
      <c r="CE1354" s="130"/>
      <c r="CF1354" s="131"/>
      <c r="CG1354" s="129"/>
      <c r="CH1354" s="129"/>
      <c r="CI1354" s="130"/>
      <c r="CJ1354" s="131"/>
      <c r="CK1354" s="129"/>
      <c r="CL1354" s="129"/>
      <c r="CM1354" s="130"/>
      <c r="CN1354" s="131"/>
      <c r="CO1354" s="129"/>
      <c r="CP1354" s="129"/>
      <c r="CQ1354" s="130"/>
      <c r="CR1354" s="131"/>
      <c r="CS1354" s="129"/>
      <c r="CT1354" s="129"/>
      <c r="CU1354" s="130"/>
      <c r="CV1354" s="131"/>
      <c r="CW1354" s="129"/>
      <c r="CX1354" s="129"/>
      <c r="CY1354" s="130"/>
      <c r="CZ1354" s="131"/>
      <c r="DA1354" s="129"/>
      <c r="DB1354" s="129"/>
      <c r="DC1354" s="130"/>
      <c r="DD1354" s="131"/>
      <c r="DE1354" s="129"/>
      <c r="DF1354" s="129"/>
      <c r="DG1354" s="130"/>
      <c r="DH1354" s="131"/>
      <c r="DI1354" s="129"/>
      <c r="DJ1354" s="129"/>
      <c r="DK1354" s="130"/>
      <c r="DL1354" s="131"/>
      <c r="DM1354" s="129"/>
      <c r="DN1354" s="129"/>
      <c r="DO1354" s="130"/>
      <c r="DP1354" s="131"/>
      <c r="DQ1354" s="129"/>
      <c r="DR1354" s="129"/>
      <c r="DS1354" s="130"/>
      <c r="DT1354" s="131"/>
      <c r="DU1354" s="129"/>
      <c r="DV1354" s="129"/>
      <c r="DW1354" s="130"/>
      <c r="DX1354" s="131"/>
      <c r="DY1354" s="129"/>
      <c r="DZ1354" s="129"/>
      <c r="EA1354" s="130"/>
      <c r="EB1354" s="131"/>
      <c r="EC1354" s="129"/>
      <c r="ED1354" s="129"/>
      <c r="EE1354" s="130"/>
      <c r="EF1354" s="131"/>
      <c r="EG1354" s="129"/>
      <c r="EH1354" s="129"/>
      <c r="EI1354" s="130"/>
      <c r="EJ1354" s="131"/>
      <c r="EK1354" s="129"/>
      <c r="EL1354" s="129"/>
      <c r="EM1354" s="130"/>
      <c r="EN1354" s="131"/>
      <c r="EO1354" s="129"/>
      <c r="EP1354" s="129"/>
      <c r="EQ1354" s="130"/>
      <c r="ER1354" s="131"/>
      <c r="ES1354" s="129"/>
      <c r="ET1354" s="129"/>
      <c r="EU1354" s="130"/>
      <c r="EV1354" s="131"/>
      <c r="EW1354" s="129"/>
      <c r="EX1354" s="129"/>
      <c r="EY1354" s="130"/>
      <c r="EZ1354" s="131"/>
      <c r="FA1354" s="129"/>
      <c r="FB1354" s="129"/>
      <c r="FC1354" s="130"/>
      <c r="FD1354" s="131"/>
      <c r="FE1354" s="129"/>
      <c r="FF1354" s="129"/>
      <c r="FG1354" s="130"/>
      <c r="FH1354" s="131"/>
      <c r="FI1354" s="129"/>
      <c r="FJ1354" s="129"/>
      <c r="FK1354" s="130"/>
      <c r="FL1354" s="131"/>
      <c r="FM1354" s="129"/>
      <c r="FN1354" s="129"/>
      <c r="FO1354" s="130"/>
      <c r="FP1354" s="131"/>
      <c r="FQ1354" s="129"/>
      <c r="FR1354" s="129"/>
      <c r="FS1354" s="130"/>
      <c r="FT1354" s="131"/>
      <c r="FU1354" s="129"/>
      <c r="FV1354" s="129"/>
      <c r="FW1354" s="130"/>
      <c r="FX1354" s="131"/>
      <c r="FY1354" s="129"/>
      <c r="FZ1354" s="129"/>
      <c r="GA1354" s="130"/>
      <c r="GB1354" s="131"/>
      <c r="GC1354" s="129"/>
      <c r="GD1354" s="129"/>
      <c r="GE1354" s="130"/>
      <c r="GF1354" s="131"/>
      <c r="GG1354" s="129"/>
      <c r="GH1354" s="129"/>
      <c r="GI1354" s="130"/>
      <c r="GJ1354" s="131"/>
      <c r="GK1354" s="129"/>
      <c r="GL1354" s="129"/>
      <c r="GM1354" s="130"/>
      <c r="GN1354" s="131"/>
      <c r="GO1354" s="129"/>
      <c r="GP1354" s="129"/>
      <c r="GQ1354" s="130"/>
    </row>
    <row r="1355" spans="1:199" ht="15.75" x14ac:dyDescent="0.25">
      <c r="A1355">
        <f t="shared" si="754"/>
        <v>1</v>
      </c>
      <c r="B1355">
        <f t="shared" si="755"/>
        <v>1900</v>
      </c>
      <c r="D1355" s="129"/>
      <c r="E1355" s="129"/>
      <c r="F1355" s="129"/>
      <c r="G1355" s="130"/>
      <c r="H1355" s="131"/>
      <c r="I1355" s="129"/>
      <c r="J1355" s="129"/>
      <c r="K1355" s="130"/>
      <c r="L1355" s="131"/>
      <c r="M1355" s="129"/>
      <c r="N1355" s="129"/>
      <c r="O1355" s="130"/>
      <c r="P1355" s="131"/>
      <c r="Q1355" s="129"/>
      <c r="R1355" s="129"/>
      <c r="S1355" s="130"/>
      <c r="T1355" s="131"/>
      <c r="U1355" s="129"/>
      <c r="V1355" s="129"/>
      <c r="W1355" s="130"/>
      <c r="X1355" s="131"/>
      <c r="Y1355" s="129"/>
      <c r="Z1355" s="129"/>
      <c r="AA1355" s="130"/>
      <c r="AB1355" s="131"/>
      <c r="AC1355" s="129"/>
      <c r="AD1355" s="129"/>
      <c r="AE1355" s="130"/>
      <c r="AF1355" s="131"/>
      <c r="AG1355" s="129"/>
      <c r="AH1355" s="129"/>
      <c r="AI1355" s="130"/>
      <c r="AJ1355" s="131"/>
      <c r="AK1355" s="129"/>
      <c r="AL1355" s="129"/>
      <c r="AM1355" s="130"/>
      <c r="AN1355" s="131"/>
      <c r="AO1355" s="129"/>
      <c r="AP1355" s="129"/>
      <c r="AQ1355" s="130"/>
      <c r="AR1355" s="131"/>
      <c r="AS1355" s="129"/>
      <c r="AT1355" s="129"/>
      <c r="AU1355" s="130"/>
      <c r="AV1355" s="131"/>
      <c r="AW1355" s="129"/>
      <c r="AX1355" s="129"/>
      <c r="AY1355" s="130"/>
      <c r="AZ1355" s="131"/>
      <c r="BA1355" s="129"/>
      <c r="BB1355" s="129"/>
      <c r="BC1355" s="130"/>
      <c r="BD1355" s="131"/>
      <c r="BE1355" s="129"/>
      <c r="BF1355" s="129"/>
      <c r="BG1355" s="130"/>
      <c r="BH1355" s="131"/>
      <c r="BI1355" s="129"/>
      <c r="BJ1355" s="129"/>
      <c r="BK1355" s="130"/>
      <c r="BL1355" s="131"/>
      <c r="BM1355" s="129"/>
      <c r="BN1355" s="129"/>
      <c r="BO1355" s="130"/>
      <c r="BP1355" s="131"/>
      <c r="BQ1355" s="129"/>
      <c r="BR1355" s="129"/>
      <c r="BS1355" s="130"/>
      <c r="BT1355" s="131"/>
      <c r="BU1355" s="129"/>
      <c r="BV1355" s="129"/>
      <c r="BW1355" s="130"/>
      <c r="BX1355" s="131"/>
      <c r="BY1355" s="129"/>
      <c r="BZ1355" s="129"/>
      <c r="CA1355" s="130"/>
      <c r="CB1355" s="131"/>
      <c r="CC1355" s="129"/>
      <c r="CD1355" s="129"/>
      <c r="CE1355" s="130"/>
      <c r="CF1355" s="131"/>
      <c r="CG1355" s="129"/>
      <c r="CH1355" s="129"/>
      <c r="CI1355" s="130"/>
      <c r="CJ1355" s="131"/>
      <c r="CK1355" s="129"/>
      <c r="CL1355" s="129"/>
      <c r="CM1355" s="130"/>
      <c r="CN1355" s="131"/>
      <c r="CO1355" s="129"/>
      <c r="CP1355" s="129"/>
      <c r="CQ1355" s="130"/>
      <c r="CR1355" s="131"/>
      <c r="CS1355" s="129"/>
      <c r="CT1355" s="129"/>
      <c r="CU1355" s="130"/>
      <c r="CV1355" s="131"/>
      <c r="CW1355" s="129"/>
      <c r="CX1355" s="129"/>
      <c r="CY1355" s="130"/>
      <c r="CZ1355" s="131"/>
      <c r="DA1355" s="129"/>
      <c r="DB1355" s="129"/>
      <c r="DC1355" s="130"/>
      <c r="DD1355" s="131"/>
      <c r="DE1355" s="129"/>
      <c r="DF1355" s="129"/>
      <c r="DG1355" s="130"/>
      <c r="DH1355" s="131"/>
      <c r="DI1355" s="129"/>
      <c r="DJ1355" s="129"/>
      <c r="DK1355" s="130"/>
      <c r="DL1355" s="131"/>
      <c r="DM1355" s="129"/>
      <c r="DN1355" s="129"/>
      <c r="DO1355" s="130"/>
      <c r="DP1355" s="131"/>
      <c r="DQ1355" s="129"/>
      <c r="DR1355" s="129"/>
      <c r="DS1355" s="130"/>
      <c r="DT1355" s="131"/>
      <c r="DU1355" s="129"/>
      <c r="DV1355" s="129"/>
      <c r="DW1355" s="130"/>
      <c r="DX1355" s="131"/>
      <c r="DY1355" s="129"/>
      <c r="DZ1355" s="129"/>
      <c r="EA1355" s="130"/>
      <c r="EB1355" s="131"/>
      <c r="EC1355" s="129"/>
      <c r="ED1355" s="129"/>
      <c r="EE1355" s="130"/>
      <c r="EF1355" s="131"/>
      <c r="EG1355" s="129"/>
      <c r="EH1355" s="129"/>
      <c r="EI1355" s="130"/>
      <c r="EJ1355" s="131"/>
      <c r="EK1355" s="129"/>
      <c r="EL1355" s="129"/>
      <c r="EM1355" s="130"/>
      <c r="EN1355" s="131"/>
      <c r="EO1355" s="129"/>
      <c r="EP1355" s="129"/>
      <c r="EQ1355" s="130"/>
      <c r="ER1355" s="131"/>
      <c r="ES1355" s="129"/>
      <c r="ET1355" s="129"/>
      <c r="EU1355" s="130"/>
      <c r="EV1355" s="131"/>
      <c r="EW1355" s="129"/>
      <c r="EX1355" s="129"/>
      <c r="EY1355" s="130"/>
      <c r="EZ1355" s="131"/>
      <c r="FA1355" s="129"/>
      <c r="FB1355" s="129"/>
      <c r="FC1355" s="130"/>
      <c r="FD1355" s="131"/>
      <c r="FE1355" s="129"/>
      <c r="FF1355" s="129"/>
      <c r="FG1355" s="130"/>
      <c r="FH1355" s="131"/>
      <c r="FI1355" s="129"/>
      <c r="FJ1355" s="129"/>
      <c r="FK1355" s="130"/>
      <c r="FL1355" s="131"/>
      <c r="FM1355" s="129"/>
      <c r="FN1355" s="129"/>
      <c r="FO1355" s="130"/>
      <c r="FP1355" s="131"/>
      <c r="FQ1355" s="129"/>
      <c r="FR1355" s="129"/>
      <c r="FS1355" s="130"/>
      <c r="FT1355" s="131"/>
      <c r="FU1355" s="129"/>
      <c r="FV1355" s="129"/>
      <c r="FW1355" s="130"/>
      <c r="FX1355" s="131"/>
      <c r="FY1355" s="129"/>
      <c r="FZ1355" s="129"/>
      <c r="GA1355" s="130"/>
      <c r="GB1355" s="131"/>
      <c r="GC1355" s="129"/>
      <c r="GD1355" s="129"/>
      <c r="GE1355" s="130"/>
      <c r="GF1355" s="131"/>
      <c r="GG1355" s="129"/>
      <c r="GH1355" s="129"/>
      <c r="GI1355" s="130"/>
      <c r="GJ1355" s="131"/>
      <c r="GK1355" s="129"/>
      <c r="GL1355" s="129"/>
      <c r="GM1355" s="130"/>
      <c r="GN1355" s="131"/>
      <c r="GO1355" s="129"/>
      <c r="GP1355" s="129"/>
      <c r="GQ1355" s="130"/>
    </row>
    <row r="1356" spans="1:199" ht="15.75" x14ac:dyDescent="0.25">
      <c r="A1356">
        <f t="shared" si="754"/>
        <v>1</v>
      </c>
      <c r="B1356">
        <f t="shared" si="755"/>
        <v>1900</v>
      </c>
      <c r="D1356" s="129"/>
      <c r="E1356" s="129"/>
      <c r="F1356" s="129"/>
      <c r="G1356" s="130"/>
      <c r="H1356" s="131"/>
      <c r="I1356" s="129"/>
      <c r="J1356" s="129"/>
      <c r="K1356" s="130"/>
      <c r="L1356" s="131"/>
      <c r="M1356" s="129"/>
      <c r="N1356" s="129"/>
      <c r="O1356" s="130"/>
      <c r="P1356" s="131"/>
      <c r="Q1356" s="129"/>
      <c r="R1356" s="129"/>
      <c r="S1356" s="130"/>
      <c r="T1356" s="131"/>
      <c r="U1356" s="129"/>
      <c r="V1356" s="129"/>
      <c r="W1356" s="130"/>
      <c r="X1356" s="131"/>
      <c r="Y1356" s="129"/>
      <c r="Z1356" s="129"/>
      <c r="AA1356" s="130"/>
      <c r="AB1356" s="131"/>
      <c r="AC1356" s="129"/>
      <c r="AD1356" s="129"/>
      <c r="AE1356" s="130"/>
      <c r="AF1356" s="131"/>
      <c r="AG1356" s="129"/>
      <c r="AH1356" s="129"/>
      <c r="AI1356" s="130"/>
      <c r="AJ1356" s="131"/>
      <c r="AK1356" s="129"/>
      <c r="AL1356" s="129"/>
      <c r="AM1356" s="130"/>
      <c r="AN1356" s="131"/>
      <c r="AO1356" s="129"/>
      <c r="AP1356" s="129"/>
      <c r="AQ1356" s="130"/>
      <c r="AR1356" s="131"/>
      <c r="AS1356" s="129"/>
      <c r="AT1356" s="129"/>
      <c r="AU1356" s="130"/>
      <c r="AV1356" s="131"/>
      <c r="AW1356" s="129"/>
      <c r="AX1356" s="129"/>
      <c r="AY1356" s="130"/>
      <c r="AZ1356" s="131"/>
      <c r="BA1356" s="129"/>
      <c r="BB1356" s="129"/>
      <c r="BC1356" s="130"/>
      <c r="BD1356" s="131"/>
      <c r="BE1356" s="129"/>
      <c r="BF1356" s="129"/>
      <c r="BG1356" s="130"/>
      <c r="BH1356" s="131"/>
      <c r="BI1356" s="129"/>
      <c r="BJ1356" s="129"/>
      <c r="BK1356" s="130"/>
      <c r="BL1356" s="131"/>
      <c r="BM1356" s="129"/>
      <c r="BN1356" s="129"/>
      <c r="BO1356" s="130"/>
      <c r="BP1356" s="131"/>
      <c r="BQ1356" s="129"/>
      <c r="BR1356" s="129"/>
      <c r="BS1356" s="130"/>
      <c r="BT1356" s="131"/>
      <c r="BU1356" s="129"/>
      <c r="BV1356" s="129"/>
      <c r="BW1356" s="130"/>
      <c r="BX1356" s="131"/>
      <c r="BY1356" s="129"/>
      <c r="BZ1356" s="129"/>
      <c r="CA1356" s="130"/>
      <c r="CB1356" s="131"/>
      <c r="CC1356" s="129"/>
      <c r="CD1356" s="129"/>
      <c r="CE1356" s="130"/>
      <c r="CF1356" s="131"/>
      <c r="CG1356" s="129"/>
      <c r="CH1356" s="129"/>
      <c r="CI1356" s="130"/>
      <c r="CJ1356" s="131"/>
      <c r="CK1356" s="129"/>
      <c r="CL1356" s="129"/>
      <c r="CM1356" s="130"/>
      <c r="CN1356" s="131"/>
      <c r="CO1356" s="129"/>
      <c r="CP1356" s="129"/>
      <c r="CQ1356" s="130"/>
      <c r="CR1356" s="131"/>
      <c r="CS1356" s="129"/>
      <c r="CT1356" s="129"/>
      <c r="CU1356" s="130"/>
      <c r="CV1356" s="131"/>
      <c r="CW1356" s="129"/>
      <c r="CX1356" s="129"/>
      <c r="CY1356" s="130"/>
      <c r="CZ1356" s="131"/>
      <c r="DA1356" s="129"/>
      <c r="DB1356" s="129"/>
      <c r="DC1356" s="130"/>
      <c r="DD1356" s="131"/>
      <c r="DE1356" s="129"/>
      <c r="DF1356" s="129"/>
      <c r="DG1356" s="130"/>
      <c r="DH1356" s="131"/>
      <c r="DI1356" s="129"/>
      <c r="DJ1356" s="129"/>
      <c r="DK1356" s="130"/>
      <c r="DL1356" s="131"/>
      <c r="DM1356" s="129"/>
      <c r="DN1356" s="129"/>
      <c r="DO1356" s="130"/>
      <c r="DP1356" s="131"/>
      <c r="DQ1356" s="129"/>
      <c r="DR1356" s="129"/>
      <c r="DS1356" s="130"/>
      <c r="DT1356" s="131"/>
      <c r="DU1356" s="129"/>
      <c r="DV1356" s="129"/>
      <c r="DW1356" s="130"/>
      <c r="DX1356" s="131"/>
      <c r="DY1356" s="129"/>
      <c r="DZ1356" s="129"/>
      <c r="EA1356" s="130"/>
      <c r="EB1356" s="131"/>
      <c r="EC1356" s="129"/>
      <c r="ED1356" s="129"/>
      <c r="EE1356" s="130"/>
      <c r="EF1356" s="131"/>
      <c r="EG1356" s="129"/>
      <c r="EH1356" s="129"/>
      <c r="EI1356" s="130"/>
      <c r="EJ1356" s="131"/>
      <c r="EK1356" s="129"/>
      <c r="EL1356" s="129"/>
      <c r="EM1356" s="130"/>
      <c r="EN1356" s="131"/>
      <c r="EO1356" s="129"/>
      <c r="EP1356" s="129"/>
      <c r="EQ1356" s="130"/>
      <c r="ER1356" s="131"/>
      <c r="ES1356" s="129"/>
      <c r="ET1356" s="129"/>
      <c r="EU1356" s="130"/>
      <c r="EV1356" s="131"/>
      <c r="EW1356" s="129"/>
      <c r="EX1356" s="129"/>
      <c r="EY1356" s="130"/>
      <c r="EZ1356" s="131"/>
      <c r="FA1356" s="129"/>
      <c r="FB1356" s="129"/>
      <c r="FC1356" s="130"/>
      <c r="FD1356" s="131"/>
      <c r="FE1356" s="129"/>
      <c r="FF1356" s="129"/>
      <c r="FG1356" s="130"/>
      <c r="FH1356" s="131"/>
      <c r="FI1356" s="129"/>
      <c r="FJ1356" s="129"/>
      <c r="FK1356" s="130"/>
      <c r="FL1356" s="131"/>
      <c r="FM1356" s="129"/>
      <c r="FN1356" s="129"/>
      <c r="FO1356" s="130"/>
      <c r="FP1356" s="131"/>
      <c r="FQ1356" s="129"/>
      <c r="FR1356" s="129"/>
      <c r="FS1356" s="130"/>
      <c r="FT1356" s="131"/>
      <c r="FU1356" s="129"/>
      <c r="FV1356" s="129"/>
      <c r="FW1356" s="130"/>
      <c r="FX1356" s="131"/>
      <c r="FY1356" s="129"/>
      <c r="FZ1356" s="129"/>
      <c r="GA1356" s="130"/>
      <c r="GB1356" s="131"/>
      <c r="GC1356" s="129"/>
      <c r="GD1356" s="129"/>
      <c r="GE1356" s="130"/>
      <c r="GF1356" s="131"/>
      <c r="GG1356" s="129"/>
      <c r="GH1356" s="129"/>
      <c r="GI1356" s="130"/>
      <c r="GJ1356" s="131"/>
      <c r="GK1356" s="129"/>
      <c r="GL1356" s="129"/>
      <c r="GM1356" s="130"/>
      <c r="GN1356" s="131"/>
      <c r="GO1356" s="129"/>
      <c r="GP1356" s="129"/>
      <c r="GQ1356" s="130"/>
    </row>
    <row r="1357" spans="1:199" ht="15.75" x14ac:dyDescent="0.25">
      <c r="A1357">
        <f t="shared" si="754"/>
        <v>1</v>
      </c>
      <c r="B1357">
        <f t="shared" si="755"/>
        <v>1900</v>
      </c>
      <c r="D1357" s="129"/>
      <c r="E1357" s="129"/>
      <c r="F1357" s="129"/>
      <c r="G1357" s="130"/>
      <c r="H1357" s="131"/>
      <c r="I1357" s="129"/>
      <c r="J1357" s="129"/>
      <c r="K1357" s="130"/>
      <c r="L1357" s="131"/>
      <c r="M1357" s="129"/>
      <c r="N1357" s="129"/>
      <c r="O1357" s="130"/>
      <c r="P1357" s="131"/>
      <c r="Q1357" s="129"/>
      <c r="R1357" s="129"/>
      <c r="S1357" s="130"/>
      <c r="T1357" s="131"/>
      <c r="U1357" s="129"/>
      <c r="V1357" s="129"/>
      <c r="W1357" s="130"/>
      <c r="X1357" s="131"/>
      <c r="Y1357" s="129"/>
      <c r="Z1357" s="129"/>
      <c r="AA1357" s="130"/>
      <c r="AB1357" s="131"/>
      <c r="AC1357" s="129"/>
      <c r="AD1357" s="129"/>
      <c r="AE1357" s="130"/>
      <c r="AF1357" s="131"/>
      <c r="AG1357" s="129"/>
      <c r="AH1357" s="129"/>
      <c r="AI1357" s="130"/>
      <c r="AJ1357" s="131"/>
      <c r="AK1357" s="129"/>
      <c r="AL1357" s="129"/>
      <c r="AM1357" s="130"/>
      <c r="AN1357" s="131"/>
      <c r="AO1357" s="129"/>
      <c r="AP1357" s="129"/>
      <c r="AQ1357" s="130"/>
      <c r="AR1357" s="131"/>
      <c r="AS1357" s="129"/>
      <c r="AT1357" s="129"/>
      <c r="AU1357" s="130"/>
      <c r="AV1357" s="131"/>
      <c r="AW1357" s="129"/>
      <c r="AX1357" s="129"/>
      <c r="AY1357" s="130"/>
      <c r="AZ1357" s="131"/>
      <c r="BA1357" s="129"/>
      <c r="BB1357" s="129"/>
      <c r="BC1357" s="130"/>
      <c r="BD1357" s="131"/>
      <c r="BE1357" s="129"/>
      <c r="BF1357" s="129"/>
      <c r="BG1357" s="130"/>
      <c r="BH1357" s="131"/>
      <c r="BI1357" s="129"/>
      <c r="BJ1357" s="129"/>
      <c r="BK1357" s="130"/>
      <c r="BL1357" s="131"/>
      <c r="BM1357" s="129"/>
      <c r="BN1357" s="129"/>
      <c r="BO1357" s="130"/>
      <c r="BP1357" s="131"/>
      <c r="BQ1357" s="129"/>
      <c r="BR1357" s="129"/>
      <c r="BS1357" s="130"/>
      <c r="BT1357" s="131"/>
      <c r="BU1357" s="129"/>
      <c r="BV1357" s="129"/>
      <c r="BW1357" s="130"/>
      <c r="BX1357" s="131"/>
      <c r="BY1357" s="129"/>
      <c r="BZ1357" s="129"/>
      <c r="CA1357" s="130"/>
      <c r="CB1357" s="131"/>
      <c r="CC1357" s="129"/>
      <c r="CD1357" s="129"/>
      <c r="CE1357" s="130"/>
      <c r="CF1357" s="131"/>
      <c r="CG1357" s="129"/>
      <c r="CH1357" s="129"/>
      <c r="CI1357" s="130"/>
      <c r="CJ1357" s="131"/>
      <c r="CK1357" s="129"/>
      <c r="CL1357" s="129"/>
      <c r="CM1357" s="130"/>
      <c r="CN1357" s="131"/>
      <c r="CO1357" s="129"/>
      <c r="CP1357" s="129"/>
      <c r="CQ1357" s="130"/>
      <c r="CR1357" s="131"/>
      <c r="CS1357" s="129"/>
      <c r="CT1357" s="129"/>
      <c r="CU1357" s="130"/>
      <c r="CV1357" s="131"/>
      <c r="CW1357" s="129"/>
      <c r="CX1357" s="129"/>
      <c r="CY1357" s="130"/>
      <c r="CZ1357" s="131"/>
      <c r="DA1357" s="129"/>
      <c r="DB1357" s="129"/>
      <c r="DC1357" s="130"/>
      <c r="DD1357" s="131"/>
      <c r="DE1357" s="129"/>
      <c r="DF1357" s="129"/>
      <c r="DG1357" s="130"/>
      <c r="DH1357" s="131"/>
      <c r="DI1357" s="129"/>
      <c r="DJ1357" s="129"/>
      <c r="DK1357" s="130"/>
      <c r="DL1357" s="131"/>
      <c r="DM1357" s="129"/>
      <c r="DN1357" s="129"/>
      <c r="DO1357" s="130"/>
      <c r="DP1357" s="131"/>
      <c r="DQ1357" s="129"/>
      <c r="DR1357" s="129"/>
      <c r="DS1357" s="130"/>
      <c r="DT1357" s="131"/>
      <c r="DU1357" s="129"/>
      <c r="DV1357" s="129"/>
      <c r="DW1357" s="130"/>
      <c r="DX1357" s="131"/>
      <c r="DY1357" s="129"/>
      <c r="DZ1357" s="129"/>
      <c r="EA1357" s="130"/>
      <c r="EB1357" s="131"/>
      <c r="EC1357" s="129"/>
      <c r="ED1357" s="129"/>
      <c r="EE1357" s="130"/>
      <c r="EF1357" s="131"/>
      <c r="EG1357" s="129"/>
      <c r="EH1357" s="129"/>
      <c r="EI1357" s="130"/>
      <c r="EJ1357" s="131"/>
      <c r="EK1357" s="129"/>
      <c r="EL1357" s="129"/>
      <c r="EM1357" s="130"/>
      <c r="EN1357" s="131"/>
      <c r="EO1357" s="129"/>
      <c r="EP1357" s="129"/>
      <c r="EQ1357" s="130"/>
      <c r="ER1357" s="131"/>
      <c r="ES1357" s="129"/>
      <c r="ET1357" s="129"/>
      <c r="EU1357" s="130"/>
      <c r="EV1357" s="131"/>
      <c r="EW1357" s="129"/>
      <c r="EX1357" s="129"/>
      <c r="EY1357" s="130"/>
      <c r="EZ1357" s="131"/>
      <c r="FA1357" s="129"/>
      <c r="FB1357" s="129"/>
      <c r="FC1357" s="130"/>
      <c r="FD1357" s="131"/>
      <c r="FE1357" s="129"/>
      <c r="FF1357" s="129"/>
      <c r="FG1357" s="130"/>
      <c r="FH1357" s="131"/>
      <c r="FI1357" s="129"/>
      <c r="FJ1357" s="129"/>
      <c r="FK1357" s="130"/>
      <c r="FL1357" s="131"/>
      <c r="FM1357" s="129"/>
      <c r="FN1357" s="129"/>
      <c r="FO1357" s="130"/>
      <c r="FP1357" s="131"/>
      <c r="FQ1357" s="129"/>
      <c r="FR1357" s="129"/>
      <c r="FS1357" s="130"/>
      <c r="FT1357" s="131"/>
      <c r="FU1357" s="129"/>
      <c r="FV1357" s="129"/>
      <c r="FW1357" s="130"/>
      <c r="FX1357" s="131"/>
      <c r="FY1357" s="129"/>
      <c r="FZ1357" s="129"/>
      <c r="GA1357" s="130"/>
      <c r="GB1357" s="131"/>
      <c r="GC1357" s="129"/>
      <c r="GD1357" s="129"/>
      <c r="GE1357" s="130"/>
      <c r="GF1357" s="131"/>
      <c r="GG1357" s="129"/>
      <c r="GH1357" s="129"/>
      <c r="GI1357" s="130"/>
      <c r="GJ1357" s="131"/>
      <c r="GK1357" s="129"/>
      <c r="GL1357" s="129"/>
      <c r="GM1357" s="130"/>
      <c r="GN1357" s="131"/>
      <c r="GO1357" s="129"/>
      <c r="GP1357" s="129"/>
      <c r="GQ1357" s="130"/>
    </row>
    <row r="1358" spans="1:199" ht="15.75" x14ac:dyDescent="0.25">
      <c r="A1358">
        <f t="shared" si="754"/>
        <v>1</v>
      </c>
      <c r="B1358">
        <f t="shared" si="755"/>
        <v>1900</v>
      </c>
      <c r="D1358" s="129"/>
      <c r="E1358" s="129"/>
      <c r="F1358" s="129"/>
      <c r="G1358" s="130"/>
      <c r="H1358" s="131"/>
      <c r="I1358" s="129"/>
      <c r="J1358" s="129"/>
      <c r="K1358" s="130"/>
      <c r="L1358" s="131"/>
      <c r="M1358" s="129"/>
      <c r="N1358" s="129"/>
      <c r="O1358" s="130"/>
      <c r="P1358" s="131"/>
      <c r="Q1358" s="129"/>
      <c r="R1358" s="129"/>
      <c r="S1358" s="130"/>
      <c r="T1358" s="131"/>
      <c r="U1358" s="129"/>
      <c r="V1358" s="129"/>
      <c r="W1358" s="130"/>
      <c r="X1358" s="131"/>
      <c r="Y1358" s="129"/>
      <c r="Z1358" s="129"/>
      <c r="AA1358" s="130"/>
      <c r="AB1358" s="131"/>
      <c r="AC1358" s="129"/>
      <c r="AD1358" s="129"/>
      <c r="AE1358" s="130"/>
      <c r="AF1358" s="131"/>
      <c r="AG1358" s="129"/>
      <c r="AH1358" s="129"/>
      <c r="AI1358" s="130"/>
      <c r="AJ1358" s="131"/>
      <c r="AK1358" s="129"/>
      <c r="AL1358" s="129"/>
      <c r="AM1358" s="130"/>
      <c r="AN1358" s="131"/>
      <c r="AO1358" s="129"/>
      <c r="AP1358" s="129"/>
      <c r="AQ1358" s="130"/>
      <c r="AR1358" s="131"/>
      <c r="AS1358" s="129"/>
      <c r="AT1358" s="129"/>
      <c r="AU1358" s="130"/>
      <c r="AV1358" s="131"/>
      <c r="AW1358" s="129"/>
      <c r="AX1358" s="129"/>
      <c r="AY1358" s="130"/>
      <c r="AZ1358" s="131"/>
      <c r="BA1358" s="129"/>
      <c r="BB1358" s="129"/>
      <c r="BC1358" s="130"/>
      <c r="BD1358" s="131"/>
      <c r="BE1358" s="129"/>
      <c r="BF1358" s="129"/>
      <c r="BG1358" s="130"/>
      <c r="BH1358" s="131"/>
      <c r="BI1358" s="129"/>
      <c r="BJ1358" s="129"/>
      <c r="BK1358" s="130"/>
      <c r="BL1358" s="131"/>
      <c r="BM1358" s="129"/>
      <c r="BN1358" s="129"/>
      <c r="BO1358" s="130"/>
      <c r="BP1358" s="131"/>
      <c r="BQ1358" s="129"/>
      <c r="BR1358" s="129"/>
      <c r="BS1358" s="130"/>
      <c r="BT1358" s="131"/>
      <c r="BU1358" s="129"/>
      <c r="BV1358" s="129"/>
      <c r="BW1358" s="130"/>
      <c r="BX1358" s="131"/>
      <c r="BY1358" s="129"/>
      <c r="BZ1358" s="129"/>
      <c r="CA1358" s="130"/>
      <c r="CB1358" s="131"/>
      <c r="CC1358" s="129"/>
      <c r="CD1358" s="129"/>
      <c r="CE1358" s="130"/>
      <c r="CF1358" s="131"/>
      <c r="CG1358" s="129"/>
      <c r="CH1358" s="129"/>
      <c r="CI1358" s="130"/>
      <c r="CJ1358" s="131"/>
      <c r="CK1358" s="129"/>
      <c r="CL1358" s="129"/>
      <c r="CM1358" s="130"/>
      <c r="CN1358" s="131"/>
      <c r="CO1358" s="129"/>
      <c r="CP1358" s="129"/>
      <c r="CQ1358" s="130"/>
      <c r="CR1358" s="131"/>
      <c r="CS1358" s="129"/>
      <c r="CT1358" s="129"/>
      <c r="CU1358" s="130"/>
      <c r="CV1358" s="131"/>
      <c r="CW1358" s="129"/>
      <c r="CX1358" s="129"/>
      <c r="CY1358" s="130"/>
      <c r="CZ1358" s="131"/>
      <c r="DA1358" s="129"/>
      <c r="DB1358" s="129"/>
      <c r="DC1358" s="130"/>
      <c r="DD1358" s="131"/>
      <c r="DE1358" s="129"/>
      <c r="DF1358" s="129"/>
      <c r="DG1358" s="130"/>
      <c r="DH1358" s="131"/>
      <c r="DI1358" s="129"/>
      <c r="DJ1358" s="129"/>
      <c r="DK1358" s="130"/>
      <c r="DL1358" s="131"/>
      <c r="DM1358" s="129"/>
      <c r="DN1358" s="129"/>
      <c r="DO1358" s="130"/>
      <c r="DP1358" s="131"/>
      <c r="DQ1358" s="129"/>
      <c r="DR1358" s="129"/>
      <c r="DS1358" s="130"/>
      <c r="DT1358" s="131"/>
      <c r="DU1358" s="129"/>
      <c r="DV1358" s="129"/>
      <c r="DW1358" s="130"/>
      <c r="DX1358" s="131"/>
      <c r="DY1358" s="129"/>
      <c r="DZ1358" s="129"/>
      <c r="EA1358" s="130"/>
      <c r="EB1358" s="131"/>
      <c r="EC1358" s="129"/>
      <c r="ED1358" s="129"/>
      <c r="EE1358" s="130"/>
      <c r="EF1358" s="131"/>
      <c r="EG1358" s="129"/>
      <c r="EH1358" s="129"/>
      <c r="EI1358" s="130"/>
      <c r="EJ1358" s="131"/>
      <c r="EK1358" s="129"/>
      <c r="EL1358" s="129"/>
      <c r="EM1358" s="130"/>
      <c r="EN1358" s="131"/>
      <c r="EO1358" s="129"/>
      <c r="EP1358" s="129"/>
      <c r="EQ1358" s="130"/>
      <c r="ER1358" s="131"/>
      <c r="ES1358" s="129"/>
      <c r="ET1358" s="129"/>
      <c r="EU1358" s="130"/>
      <c r="EV1358" s="131"/>
      <c r="EW1358" s="129"/>
      <c r="EX1358" s="129"/>
      <c r="EY1358" s="130"/>
      <c r="EZ1358" s="131"/>
      <c r="FA1358" s="129"/>
      <c r="FB1358" s="129"/>
      <c r="FC1358" s="130"/>
      <c r="FD1358" s="131"/>
      <c r="FE1358" s="129"/>
      <c r="FF1358" s="129"/>
      <c r="FG1358" s="130"/>
      <c r="FH1358" s="131"/>
      <c r="FI1358" s="129"/>
      <c r="FJ1358" s="129"/>
      <c r="FK1358" s="130"/>
      <c r="FL1358" s="131"/>
      <c r="FM1358" s="129"/>
      <c r="FN1358" s="129"/>
      <c r="FO1358" s="130"/>
      <c r="FP1358" s="131"/>
      <c r="FQ1358" s="129"/>
      <c r="FR1358" s="129"/>
      <c r="FS1358" s="130"/>
      <c r="FT1358" s="131"/>
      <c r="FU1358" s="129"/>
      <c r="FV1358" s="129"/>
      <c r="FW1358" s="130"/>
      <c r="FX1358" s="131"/>
      <c r="FY1358" s="129"/>
      <c r="FZ1358" s="129"/>
      <c r="GA1358" s="130"/>
      <c r="GB1358" s="131"/>
      <c r="GC1358" s="129"/>
      <c r="GD1358" s="129"/>
      <c r="GE1358" s="130"/>
      <c r="GF1358" s="131"/>
      <c r="GG1358" s="129"/>
      <c r="GH1358" s="129"/>
      <c r="GI1358" s="130"/>
      <c r="GJ1358" s="131"/>
      <c r="GK1358" s="129"/>
      <c r="GL1358" s="129"/>
      <c r="GM1358" s="130"/>
      <c r="GN1358" s="131"/>
      <c r="GO1358" s="129"/>
      <c r="GP1358" s="129"/>
      <c r="GQ1358" s="130"/>
    </row>
    <row r="1359" spans="1:199" ht="15.75" x14ac:dyDescent="0.25">
      <c r="A1359">
        <f t="shared" si="754"/>
        <v>1</v>
      </c>
      <c r="B1359">
        <f t="shared" si="755"/>
        <v>1900</v>
      </c>
      <c r="D1359" s="129"/>
      <c r="E1359" s="129"/>
      <c r="F1359" s="129"/>
      <c r="G1359" s="130"/>
      <c r="H1359" s="131"/>
      <c r="I1359" s="129"/>
      <c r="J1359" s="129"/>
      <c r="K1359" s="130"/>
      <c r="L1359" s="131"/>
      <c r="M1359" s="129"/>
      <c r="N1359" s="129"/>
      <c r="O1359" s="130"/>
      <c r="P1359" s="131"/>
      <c r="Q1359" s="129"/>
      <c r="R1359" s="129"/>
      <c r="S1359" s="130"/>
      <c r="T1359" s="131"/>
      <c r="U1359" s="129"/>
      <c r="V1359" s="129"/>
      <c r="W1359" s="130"/>
      <c r="X1359" s="131"/>
      <c r="Y1359" s="129"/>
      <c r="Z1359" s="129"/>
      <c r="AA1359" s="130"/>
      <c r="AB1359" s="131"/>
      <c r="AC1359" s="129"/>
      <c r="AD1359" s="129"/>
      <c r="AE1359" s="130"/>
      <c r="AF1359" s="131"/>
      <c r="AG1359" s="129"/>
      <c r="AH1359" s="129"/>
      <c r="AI1359" s="130"/>
      <c r="AJ1359" s="131"/>
      <c r="AK1359" s="129"/>
      <c r="AL1359" s="129"/>
      <c r="AM1359" s="130"/>
      <c r="AN1359" s="131"/>
      <c r="AO1359" s="129"/>
      <c r="AP1359" s="129"/>
      <c r="AQ1359" s="130"/>
      <c r="AR1359" s="131"/>
      <c r="AS1359" s="129"/>
      <c r="AT1359" s="129"/>
      <c r="AU1359" s="130"/>
      <c r="AV1359" s="131"/>
      <c r="AW1359" s="129"/>
      <c r="AX1359" s="129"/>
      <c r="AY1359" s="130"/>
      <c r="AZ1359" s="131"/>
      <c r="BA1359" s="129"/>
      <c r="BB1359" s="129"/>
      <c r="BC1359" s="130"/>
      <c r="BD1359" s="131"/>
      <c r="BE1359" s="129"/>
      <c r="BF1359" s="129"/>
      <c r="BG1359" s="130"/>
      <c r="BH1359" s="131"/>
      <c r="BI1359" s="129"/>
      <c r="BJ1359" s="129"/>
      <c r="BK1359" s="130"/>
      <c r="BL1359" s="131"/>
      <c r="BM1359" s="129"/>
      <c r="BN1359" s="129"/>
      <c r="BO1359" s="130"/>
      <c r="BP1359" s="131"/>
      <c r="BQ1359" s="129"/>
      <c r="BR1359" s="129"/>
      <c r="BS1359" s="130"/>
      <c r="BT1359" s="131"/>
      <c r="BU1359" s="129"/>
      <c r="BV1359" s="129"/>
      <c r="BW1359" s="130"/>
      <c r="BX1359" s="131"/>
      <c r="BY1359" s="129"/>
      <c r="BZ1359" s="129"/>
      <c r="CA1359" s="130"/>
      <c r="CB1359" s="131"/>
      <c r="CC1359" s="129"/>
      <c r="CD1359" s="129"/>
      <c r="CE1359" s="130"/>
      <c r="CF1359" s="131"/>
      <c r="CG1359" s="129"/>
      <c r="CH1359" s="129"/>
      <c r="CI1359" s="130"/>
      <c r="CJ1359" s="131"/>
      <c r="CK1359" s="129"/>
      <c r="CL1359" s="129"/>
      <c r="CM1359" s="130"/>
      <c r="CN1359" s="131"/>
      <c r="CO1359" s="129"/>
      <c r="CP1359" s="129"/>
      <c r="CQ1359" s="130"/>
      <c r="CR1359" s="131"/>
      <c r="CS1359" s="129"/>
      <c r="CT1359" s="129"/>
      <c r="CU1359" s="130"/>
      <c r="CV1359" s="131"/>
      <c r="CW1359" s="129"/>
      <c r="CX1359" s="129"/>
      <c r="CY1359" s="130"/>
      <c r="CZ1359" s="131"/>
      <c r="DA1359" s="129"/>
      <c r="DB1359" s="129"/>
      <c r="DC1359" s="130"/>
      <c r="DD1359" s="131"/>
      <c r="DE1359" s="129"/>
      <c r="DF1359" s="129"/>
      <c r="DG1359" s="130"/>
      <c r="DH1359" s="131"/>
      <c r="DI1359" s="129"/>
      <c r="DJ1359" s="129"/>
      <c r="DK1359" s="130"/>
      <c r="DL1359" s="131"/>
      <c r="DM1359" s="129"/>
      <c r="DN1359" s="129"/>
      <c r="DO1359" s="130"/>
      <c r="DP1359" s="131"/>
      <c r="DQ1359" s="129"/>
      <c r="DR1359" s="129"/>
      <c r="DS1359" s="130"/>
      <c r="DT1359" s="131"/>
      <c r="DU1359" s="129"/>
      <c r="DV1359" s="129"/>
      <c r="DW1359" s="130"/>
      <c r="DX1359" s="131"/>
      <c r="DY1359" s="129"/>
      <c r="DZ1359" s="129"/>
      <c r="EA1359" s="130"/>
      <c r="EB1359" s="131"/>
      <c r="EC1359" s="129"/>
      <c r="ED1359" s="129"/>
      <c r="EE1359" s="130"/>
      <c r="EF1359" s="131"/>
      <c r="EG1359" s="129"/>
      <c r="EH1359" s="129"/>
      <c r="EI1359" s="130"/>
      <c r="EJ1359" s="131"/>
      <c r="EK1359" s="129"/>
      <c r="EL1359" s="129"/>
      <c r="EM1359" s="130"/>
      <c r="EN1359" s="131"/>
      <c r="EO1359" s="129"/>
      <c r="EP1359" s="129"/>
      <c r="EQ1359" s="130"/>
      <c r="ER1359" s="131"/>
      <c r="ES1359" s="129"/>
      <c r="ET1359" s="129"/>
      <c r="EU1359" s="130"/>
      <c r="EV1359" s="131"/>
      <c r="EW1359" s="129"/>
      <c r="EX1359" s="129"/>
      <c r="EY1359" s="130"/>
      <c r="EZ1359" s="131"/>
      <c r="FA1359" s="129"/>
      <c r="FB1359" s="129"/>
      <c r="FC1359" s="130"/>
      <c r="FD1359" s="131"/>
      <c r="FE1359" s="129"/>
      <c r="FF1359" s="129"/>
      <c r="FG1359" s="130"/>
      <c r="FH1359" s="131"/>
      <c r="FI1359" s="129"/>
      <c r="FJ1359" s="129"/>
      <c r="FK1359" s="130"/>
      <c r="FL1359" s="131"/>
      <c r="FM1359" s="129"/>
      <c r="FN1359" s="129"/>
      <c r="FO1359" s="130"/>
      <c r="FP1359" s="131"/>
      <c r="FQ1359" s="129"/>
      <c r="FR1359" s="129"/>
      <c r="FS1359" s="130"/>
      <c r="FT1359" s="131"/>
      <c r="FU1359" s="129"/>
      <c r="FV1359" s="129"/>
      <c r="FW1359" s="130"/>
      <c r="FX1359" s="131"/>
      <c r="FY1359" s="129"/>
      <c r="FZ1359" s="129"/>
      <c r="GA1359" s="130"/>
      <c r="GB1359" s="131"/>
      <c r="GC1359" s="129"/>
      <c r="GD1359" s="129"/>
      <c r="GE1359" s="130"/>
      <c r="GF1359" s="131"/>
      <c r="GG1359" s="129"/>
      <c r="GH1359" s="129"/>
      <c r="GI1359" s="130"/>
      <c r="GJ1359" s="131"/>
      <c r="GK1359" s="129"/>
      <c r="GL1359" s="129"/>
      <c r="GM1359" s="130"/>
      <c r="GN1359" s="131"/>
      <c r="GO1359" s="129"/>
      <c r="GP1359" s="129"/>
      <c r="GQ1359" s="130"/>
    </row>
    <row r="1360" spans="1:199" ht="15.75" x14ac:dyDescent="0.25">
      <c r="A1360">
        <f t="shared" si="754"/>
        <v>1</v>
      </c>
      <c r="B1360">
        <f t="shared" si="755"/>
        <v>1900</v>
      </c>
      <c r="D1360" s="129"/>
      <c r="E1360" s="129"/>
      <c r="F1360" s="129"/>
      <c r="G1360" s="130"/>
      <c r="H1360" s="131"/>
      <c r="I1360" s="129"/>
      <c r="J1360" s="129"/>
      <c r="K1360" s="130"/>
      <c r="L1360" s="131"/>
      <c r="M1360" s="129"/>
      <c r="N1360" s="129"/>
      <c r="O1360" s="130"/>
      <c r="P1360" s="131"/>
      <c r="Q1360" s="129"/>
      <c r="R1360" s="129"/>
      <c r="S1360" s="130"/>
      <c r="T1360" s="131"/>
      <c r="U1360" s="129"/>
      <c r="V1360" s="129"/>
      <c r="W1360" s="130"/>
      <c r="X1360" s="131"/>
      <c r="Y1360" s="129"/>
      <c r="Z1360" s="129"/>
      <c r="AA1360" s="130"/>
      <c r="AB1360" s="131"/>
      <c r="AC1360" s="129"/>
      <c r="AD1360" s="129"/>
      <c r="AE1360" s="130"/>
      <c r="AF1360" s="131"/>
      <c r="AG1360" s="129"/>
      <c r="AH1360" s="129"/>
      <c r="AI1360" s="130"/>
      <c r="AJ1360" s="131"/>
      <c r="AK1360" s="129"/>
      <c r="AL1360" s="129"/>
      <c r="AM1360" s="130"/>
      <c r="AN1360" s="131"/>
      <c r="AO1360" s="129"/>
      <c r="AP1360" s="129"/>
      <c r="AQ1360" s="130"/>
      <c r="AR1360" s="131"/>
      <c r="AS1360" s="129"/>
      <c r="AT1360" s="129"/>
      <c r="AU1360" s="130"/>
      <c r="AV1360" s="131"/>
      <c r="AW1360" s="129"/>
      <c r="AX1360" s="129"/>
      <c r="AY1360" s="130"/>
      <c r="AZ1360" s="131"/>
      <c r="BA1360" s="129"/>
      <c r="BB1360" s="129"/>
      <c r="BC1360" s="130"/>
      <c r="BD1360" s="131"/>
      <c r="BE1360" s="129"/>
      <c r="BF1360" s="129"/>
      <c r="BG1360" s="130"/>
      <c r="BH1360" s="131"/>
      <c r="BI1360" s="129"/>
      <c r="BJ1360" s="129"/>
      <c r="BK1360" s="130"/>
      <c r="BL1360" s="131"/>
      <c r="BM1360" s="129"/>
      <c r="BN1360" s="129"/>
      <c r="BO1360" s="130"/>
      <c r="BP1360" s="131"/>
      <c r="BQ1360" s="129"/>
      <c r="BR1360" s="129"/>
      <c r="BS1360" s="130"/>
      <c r="BT1360" s="131"/>
      <c r="BU1360" s="129"/>
      <c r="BV1360" s="129"/>
      <c r="BW1360" s="130"/>
      <c r="BX1360" s="131"/>
      <c r="BY1360" s="129"/>
      <c r="BZ1360" s="129"/>
      <c r="CA1360" s="130"/>
      <c r="CB1360" s="131"/>
      <c r="CC1360" s="129"/>
      <c r="CD1360" s="129"/>
      <c r="CE1360" s="130"/>
      <c r="CF1360" s="131"/>
      <c r="CG1360" s="129"/>
      <c r="CH1360" s="129"/>
      <c r="CI1360" s="130"/>
      <c r="CJ1360" s="131"/>
      <c r="CK1360" s="129"/>
      <c r="CL1360" s="129"/>
      <c r="CM1360" s="130"/>
      <c r="CN1360" s="131"/>
      <c r="CO1360" s="129"/>
      <c r="CP1360" s="129"/>
      <c r="CQ1360" s="130"/>
      <c r="CR1360" s="131"/>
      <c r="CS1360" s="129"/>
      <c r="CT1360" s="129"/>
      <c r="CU1360" s="130"/>
      <c r="CV1360" s="131"/>
      <c r="CW1360" s="129"/>
      <c r="CX1360" s="129"/>
      <c r="CY1360" s="130"/>
      <c r="CZ1360" s="131"/>
      <c r="DA1360" s="129"/>
      <c r="DB1360" s="129"/>
      <c r="DC1360" s="130"/>
      <c r="DD1360" s="131"/>
      <c r="DE1360" s="129"/>
      <c r="DF1360" s="129"/>
      <c r="DG1360" s="130"/>
      <c r="DH1360" s="131"/>
      <c r="DI1360" s="129"/>
      <c r="DJ1360" s="129"/>
      <c r="DK1360" s="130"/>
      <c r="DL1360" s="131"/>
      <c r="DM1360" s="129"/>
      <c r="DN1360" s="129"/>
      <c r="DO1360" s="130"/>
      <c r="DP1360" s="131"/>
      <c r="DQ1360" s="129"/>
      <c r="DR1360" s="129"/>
      <c r="DS1360" s="130"/>
      <c r="DT1360" s="131"/>
      <c r="DU1360" s="129"/>
      <c r="DV1360" s="129"/>
      <c r="DW1360" s="130"/>
      <c r="DX1360" s="131"/>
      <c r="DY1360" s="129"/>
      <c r="DZ1360" s="129"/>
      <c r="EA1360" s="130"/>
      <c r="EB1360" s="131"/>
      <c r="EC1360" s="129"/>
      <c r="ED1360" s="129"/>
      <c r="EE1360" s="130"/>
      <c r="EF1360" s="131"/>
      <c r="EG1360" s="129"/>
      <c r="EH1360" s="129"/>
      <c r="EI1360" s="130"/>
      <c r="EJ1360" s="131"/>
      <c r="EK1360" s="129"/>
      <c r="EL1360" s="129"/>
      <c r="EM1360" s="130"/>
      <c r="EN1360" s="131"/>
      <c r="EO1360" s="129"/>
      <c r="EP1360" s="129"/>
      <c r="EQ1360" s="130"/>
      <c r="ER1360" s="131"/>
      <c r="ES1360" s="129"/>
      <c r="ET1360" s="129"/>
      <c r="EU1360" s="130"/>
      <c r="EV1360" s="131"/>
      <c r="EW1360" s="129"/>
      <c r="EX1360" s="129"/>
      <c r="EY1360" s="130"/>
      <c r="EZ1360" s="131"/>
      <c r="FA1360" s="129"/>
      <c r="FB1360" s="129"/>
      <c r="FC1360" s="130"/>
      <c r="FD1360" s="131"/>
      <c r="FE1360" s="129"/>
      <c r="FF1360" s="129"/>
      <c r="FG1360" s="130"/>
      <c r="FH1360" s="131"/>
      <c r="FI1360" s="129"/>
      <c r="FJ1360" s="129"/>
      <c r="FK1360" s="130"/>
      <c r="FL1360" s="131"/>
      <c r="FM1360" s="129"/>
      <c r="FN1360" s="129"/>
      <c r="FO1360" s="130"/>
      <c r="FP1360" s="131"/>
      <c r="FQ1360" s="129"/>
      <c r="FR1360" s="129"/>
      <c r="FS1360" s="130"/>
      <c r="FT1360" s="131"/>
      <c r="FU1360" s="129"/>
      <c r="FV1360" s="129"/>
      <c r="FW1360" s="130"/>
      <c r="FX1360" s="131"/>
      <c r="FY1360" s="129"/>
      <c r="FZ1360" s="129"/>
      <c r="GA1360" s="130"/>
      <c r="GB1360" s="131"/>
      <c r="GC1360" s="129"/>
      <c r="GD1360" s="129"/>
      <c r="GE1360" s="130"/>
      <c r="GF1360" s="131"/>
      <c r="GG1360" s="129"/>
      <c r="GH1360" s="129"/>
      <c r="GI1360" s="130"/>
      <c r="GJ1360" s="131"/>
      <c r="GK1360" s="129"/>
      <c r="GL1360" s="129"/>
      <c r="GM1360" s="130"/>
      <c r="GN1360" s="131"/>
      <c r="GO1360" s="129"/>
      <c r="GP1360" s="129"/>
      <c r="GQ1360" s="130"/>
    </row>
    <row r="1361" spans="1:199" ht="15.75" x14ac:dyDescent="0.25">
      <c r="A1361">
        <f t="shared" si="754"/>
        <v>1</v>
      </c>
      <c r="B1361">
        <f t="shared" si="755"/>
        <v>1900</v>
      </c>
      <c r="D1361" s="129"/>
      <c r="E1361" s="129"/>
      <c r="F1361" s="129"/>
      <c r="G1361" s="130"/>
      <c r="H1361" s="131"/>
      <c r="I1361" s="129"/>
      <c r="J1361" s="129"/>
      <c r="K1361" s="130"/>
      <c r="L1361" s="131"/>
      <c r="M1361" s="129"/>
      <c r="N1361" s="129"/>
      <c r="O1361" s="130"/>
      <c r="P1361" s="131"/>
      <c r="Q1361" s="129"/>
      <c r="R1361" s="129"/>
      <c r="S1361" s="130"/>
      <c r="T1361" s="131"/>
      <c r="U1361" s="129"/>
      <c r="V1361" s="129"/>
      <c r="W1361" s="130"/>
      <c r="X1361" s="131"/>
      <c r="Y1361" s="129"/>
      <c r="Z1361" s="129"/>
      <c r="AA1361" s="130"/>
      <c r="AB1361" s="131"/>
      <c r="AC1361" s="129"/>
      <c r="AD1361" s="129"/>
      <c r="AE1361" s="130"/>
      <c r="AF1361" s="131"/>
      <c r="AG1361" s="129"/>
      <c r="AH1361" s="129"/>
      <c r="AI1361" s="130"/>
      <c r="AJ1361" s="131"/>
      <c r="AK1361" s="129"/>
      <c r="AL1361" s="129"/>
      <c r="AM1361" s="130"/>
      <c r="AN1361" s="131"/>
      <c r="AO1361" s="129"/>
      <c r="AP1361" s="129"/>
      <c r="AQ1361" s="130"/>
      <c r="AR1361" s="131"/>
      <c r="AS1361" s="129"/>
      <c r="AT1361" s="129"/>
      <c r="AU1361" s="130"/>
      <c r="AV1361" s="131"/>
      <c r="AW1361" s="129"/>
      <c r="AX1361" s="129"/>
      <c r="AY1361" s="130"/>
      <c r="AZ1361" s="131"/>
      <c r="BA1361" s="129"/>
      <c r="BB1361" s="129"/>
      <c r="BC1361" s="130"/>
      <c r="BD1361" s="131"/>
      <c r="BE1361" s="129"/>
      <c r="BF1361" s="129"/>
      <c r="BG1361" s="130"/>
      <c r="BH1361" s="131"/>
      <c r="BI1361" s="129"/>
      <c r="BJ1361" s="129"/>
      <c r="BK1361" s="130"/>
      <c r="BL1361" s="131"/>
      <c r="BM1361" s="129"/>
      <c r="BN1361" s="129"/>
      <c r="BO1361" s="130"/>
      <c r="BP1361" s="131"/>
      <c r="BQ1361" s="129"/>
      <c r="BR1361" s="129"/>
      <c r="BS1361" s="130"/>
      <c r="BT1361" s="131"/>
      <c r="BU1361" s="129"/>
      <c r="BV1361" s="129"/>
      <c r="BW1361" s="130"/>
      <c r="BX1361" s="131"/>
      <c r="BY1361" s="129"/>
      <c r="BZ1361" s="129"/>
      <c r="CA1361" s="130"/>
      <c r="CB1361" s="131"/>
      <c r="CC1361" s="129"/>
      <c r="CD1361" s="129"/>
      <c r="CE1361" s="130"/>
      <c r="CF1361" s="131"/>
      <c r="CG1361" s="129"/>
      <c r="CH1361" s="129"/>
      <c r="CI1361" s="130"/>
      <c r="CJ1361" s="131"/>
      <c r="CK1361" s="129"/>
      <c r="CL1361" s="129"/>
      <c r="CM1361" s="130"/>
      <c r="CN1361" s="131"/>
      <c r="CO1361" s="129"/>
      <c r="CP1361" s="129"/>
      <c r="CQ1361" s="130"/>
      <c r="CR1361" s="131"/>
      <c r="CS1361" s="129"/>
      <c r="CT1361" s="129"/>
      <c r="CU1361" s="130"/>
      <c r="CV1361" s="131"/>
      <c r="CW1361" s="129"/>
      <c r="CX1361" s="129"/>
      <c r="CY1361" s="130"/>
      <c r="CZ1361" s="131"/>
      <c r="DA1361" s="129"/>
      <c r="DB1361" s="129"/>
      <c r="DC1361" s="130"/>
      <c r="DD1361" s="131"/>
      <c r="DE1361" s="129"/>
      <c r="DF1361" s="129"/>
      <c r="DG1361" s="130"/>
      <c r="DH1361" s="131"/>
      <c r="DI1361" s="129"/>
      <c r="DJ1361" s="129"/>
      <c r="DK1361" s="130"/>
      <c r="DL1361" s="131"/>
      <c r="DM1361" s="129"/>
      <c r="DN1361" s="129"/>
      <c r="DO1361" s="130"/>
      <c r="DP1361" s="131"/>
      <c r="DQ1361" s="129"/>
      <c r="DR1361" s="129"/>
      <c r="DS1361" s="130"/>
      <c r="DT1361" s="131"/>
      <c r="DU1361" s="129"/>
      <c r="DV1361" s="129"/>
      <c r="DW1361" s="130"/>
      <c r="DX1361" s="131"/>
      <c r="DY1361" s="129"/>
      <c r="DZ1361" s="129"/>
      <c r="EA1361" s="130"/>
      <c r="EB1361" s="131"/>
      <c r="EC1361" s="129"/>
      <c r="ED1361" s="129"/>
      <c r="EE1361" s="130"/>
      <c r="EF1361" s="131"/>
      <c r="EG1361" s="129"/>
      <c r="EH1361" s="129"/>
      <c r="EI1361" s="130"/>
      <c r="EJ1361" s="131"/>
      <c r="EK1361" s="129"/>
      <c r="EL1361" s="129"/>
      <c r="EM1361" s="130"/>
      <c r="EN1361" s="131"/>
      <c r="EO1361" s="129"/>
      <c r="EP1361" s="129"/>
      <c r="EQ1361" s="130"/>
      <c r="ER1361" s="131"/>
      <c r="ES1361" s="129"/>
      <c r="ET1361" s="129"/>
      <c r="EU1361" s="130"/>
      <c r="EV1361" s="131"/>
      <c r="EW1361" s="129"/>
      <c r="EX1361" s="129"/>
      <c r="EY1361" s="130"/>
      <c r="EZ1361" s="131"/>
      <c r="FA1361" s="129"/>
      <c r="FB1361" s="129"/>
      <c r="FC1361" s="130"/>
      <c r="FD1361" s="131"/>
      <c r="FE1361" s="129"/>
      <c r="FF1361" s="129"/>
      <c r="FG1361" s="130"/>
      <c r="FH1361" s="131"/>
      <c r="FI1361" s="129"/>
      <c r="FJ1361" s="129"/>
      <c r="FK1361" s="130"/>
      <c r="FL1361" s="131"/>
      <c r="FM1361" s="129"/>
      <c r="FN1361" s="129"/>
      <c r="FO1361" s="130"/>
      <c r="FP1361" s="131"/>
      <c r="FQ1361" s="129"/>
      <c r="FR1361" s="129"/>
      <c r="FS1361" s="130"/>
      <c r="FT1361" s="131"/>
      <c r="FU1361" s="129"/>
      <c r="FV1361" s="129"/>
      <c r="FW1361" s="130"/>
      <c r="FX1361" s="131"/>
      <c r="FY1361" s="129"/>
      <c r="FZ1361" s="129"/>
      <c r="GA1361" s="130"/>
      <c r="GB1361" s="131"/>
      <c r="GC1361" s="129"/>
      <c r="GD1361" s="129"/>
      <c r="GE1361" s="130"/>
      <c r="GF1361" s="131"/>
      <c r="GG1361" s="129"/>
      <c r="GH1361" s="129"/>
      <c r="GI1361" s="130"/>
      <c r="GJ1361" s="131"/>
      <c r="GK1361" s="129"/>
      <c r="GL1361" s="129"/>
      <c r="GM1361" s="130"/>
      <c r="GN1361" s="131"/>
      <c r="GO1361" s="129"/>
      <c r="GP1361" s="129"/>
      <c r="GQ1361" s="130"/>
    </row>
    <row r="1362" spans="1:199" ht="15.75" x14ac:dyDescent="0.25">
      <c r="A1362">
        <f t="shared" si="754"/>
        <v>1</v>
      </c>
      <c r="B1362">
        <f t="shared" si="755"/>
        <v>1900</v>
      </c>
      <c r="D1362" s="129"/>
      <c r="E1362" s="129"/>
      <c r="F1362" s="129"/>
      <c r="G1362" s="130"/>
      <c r="H1362" s="131"/>
      <c r="I1362" s="129"/>
      <c r="J1362" s="129"/>
      <c r="K1362" s="130"/>
      <c r="L1362" s="131"/>
      <c r="M1362" s="129"/>
      <c r="N1362" s="129"/>
      <c r="O1362" s="130"/>
      <c r="P1362" s="131"/>
      <c r="Q1362" s="129"/>
      <c r="R1362" s="129"/>
      <c r="S1362" s="130"/>
      <c r="T1362" s="131"/>
      <c r="U1362" s="129"/>
      <c r="V1362" s="129"/>
      <c r="W1362" s="130"/>
      <c r="X1362" s="131"/>
      <c r="Y1362" s="129"/>
      <c r="Z1362" s="129"/>
      <c r="AA1362" s="130"/>
      <c r="AB1362" s="131"/>
      <c r="AC1362" s="129"/>
      <c r="AD1362" s="129"/>
      <c r="AE1362" s="130"/>
      <c r="AF1362" s="131"/>
      <c r="AG1362" s="129"/>
      <c r="AH1362" s="129"/>
      <c r="AI1362" s="130"/>
      <c r="AJ1362" s="131"/>
      <c r="AK1362" s="129"/>
      <c r="AL1362" s="129"/>
      <c r="AM1362" s="130"/>
      <c r="AN1362" s="131"/>
      <c r="AO1362" s="129"/>
      <c r="AP1362" s="129"/>
      <c r="AQ1362" s="130"/>
      <c r="AR1362" s="131"/>
      <c r="AS1362" s="129"/>
      <c r="AT1362" s="129"/>
      <c r="AU1362" s="130"/>
      <c r="AV1362" s="131"/>
      <c r="AW1362" s="129"/>
      <c r="AX1362" s="129"/>
      <c r="AY1362" s="130"/>
      <c r="AZ1362" s="131"/>
      <c r="BA1362" s="129"/>
      <c r="BB1362" s="129"/>
      <c r="BC1362" s="130"/>
      <c r="BD1362" s="131"/>
      <c r="BE1362" s="129"/>
      <c r="BF1362" s="129"/>
      <c r="BG1362" s="130"/>
      <c r="BH1362" s="131"/>
      <c r="BI1362" s="129"/>
      <c r="BJ1362" s="129"/>
      <c r="BK1362" s="130"/>
      <c r="BL1362" s="131"/>
      <c r="BM1362" s="129"/>
      <c r="BN1362" s="129"/>
      <c r="BO1362" s="130"/>
      <c r="BP1362" s="131"/>
      <c r="BQ1362" s="129"/>
      <c r="BR1362" s="129"/>
      <c r="BS1362" s="130"/>
      <c r="BT1362" s="131"/>
      <c r="BU1362" s="129"/>
      <c r="BV1362" s="129"/>
      <c r="BW1362" s="130"/>
      <c r="BX1362" s="131"/>
      <c r="BY1362" s="129"/>
      <c r="BZ1362" s="129"/>
      <c r="CA1362" s="130"/>
      <c r="CB1362" s="131"/>
      <c r="CC1362" s="129"/>
      <c r="CD1362" s="129"/>
      <c r="CE1362" s="130"/>
      <c r="CF1362" s="131"/>
      <c r="CG1362" s="129"/>
      <c r="CH1362" s="129"/>
      <c r="CI1362" s="130"/>
      <c r="CJ1362" s="131"/>
      <c r="CK1362" s="129"/>
      <c r="CL1362" s="129"/>
      <c r="CM1362" s="130"/>
      <c r="CN1362" s="131"/>
      <c r="CO1362" s="129"/>
      <c r="CP1362" s="129"/>
      <c r="CQ1362" s="130"/>
      <c r="CR1362" s="131"/>
      <c r="CS1362" s="129"/>
      <c r="CT1362" s="129"/>
      <c r="CU1362" s="130"/>
      <c r="CV1362" s="131"/>
      <c r="CW1362" s="129"/>
      <c r="CX1362" s="129"/>
      <c r="CY1362" s="130"/>
      <c r="CZ1362" s="131"/>
      <c r="DA1362" s="129"/>
      <c r="DB1362" s="129"/>
      <c r="DC1362" s="130"/>
      <c r="DD1362" s="131"/>
      <c r="DE1362" s="129"/>
      <c r="DF1362" s="129"/>
      <c r="DG1362" s="130"/>
      <c r="DH1362" s="131"/>
      <c r="DI1362" s="129"/>
      <c r="DJ1362" s="129"/>
      <c r="DK1362" s="130"/>
      <c r="DL1362" s="131"/>
      <c r="DM1362" s="129"/>
      <c r="DN1362" s="129"/>
      <c r="DO1362" s="130"/>
      <c r="DP1362" s="131"/>
      <c r="DQ1362" s="129"/>
      <c r="DR1362" s="129"/>
      <c r="DS1362" s="130"/>
      <c r="DT1362" s="131"/>
      <c r="DU1362" s="129"/>
      <c r="DV1362" s="129"/>
      <c r="DW1362" s="130"/>
      <c r="DX1362" s="131"/>
      <c r="DY1362" s="129"/>
      <c r="DZ1362" s="129"/>
      <c r="EA1362" s="130"/>
      <c r="EB1362" s="131"/>
      <c r="EC1362" s="129"/>
      <c r="ED1362" s="129"/>
      <c r="EE1362" s="130"/>
      <c r="EF1362" s="131"/>
      <c r="EG1362" s="129"/>
      <c r="EH1362" s="129"/>
      <c r="EI1362" s="130"/>
      <c r="EJ1362" s="131"/>
      <c r="EK1362" s="129"/>
      <c r="EL1362" s="129"/>
      <c r="EM1362" s="130"/>
      <c r="EN1362" s="131"/>
      <c r="EO1362" s="129"/>
      <c r="EP1362" s="129"/>
      <c r="EQ1362" s="130"/>
      <c r="ER1362" s="131"/>
      <c r="ES1362" s="129"/>
      <c r="ET1362" s="129"/>
      <c r="EU1362" s="130"/>
      <c r="EV1362" s="131"/>
      <c r="EW1362" s="129"/>
      <c r="EX1362" s="129"/>
      <c r="EY1362" s="130"/>
      <c r="EZ1362" s="131"/>
      <c r="FA1362" s="129"/>
      <c r="FB1362" s="129"/>
      <c r="FC1362" s="130"/>
      <c r="FD1362" s="131"/>
      <c r="FE1362" s="129"/>
      <c r="FF1362" s="129"/>
      <c r="FG1362" s="130"/>
      <c r="FH1362" s="131"/>
      <c r="FI1362" s="129"/>
      <c r="FJ1362" s="129"/>
      <c r="FK1362" s="130"/>
      <c r="FL1362" s="131"/>
      <c r="FM1362" s="129"/>
      <c r="FN1362" s="129"/>
      <c r="FO1362" s="130"/>
      <c r="FP1362" s="131"/>
      <c r="FQ1362" s="129"/>
      <c r="FR1362" s="129"/>
      <c r="FS1362" s="130"/>
      <c r="FT1362" s="131"/>
      <c r="FU1362" s="129"/>
      <c r="FV1362" s="129"/>
      <c r="FW1362" s="130"/>
      <c r="FX1362" s="131"/>
      <c r="FY1362" s="129"/>
      <c r="FZ1362" s="129"/>
      <c r="GA1362" s="130"/>
      <c r="GB1362" s="131"/>
      <c r="GC1362" s="129"/>
      <c r="GD1362" s="129"/>
      <c r="GE1362" s="130"/>
      <c r="GF1362" s="131"/>
      <c r="GG1362" s="129"/>
      <c r="GH1362" s="129"/>
      <c r="GI1362" s="130"/>
      <c r="GJ1362" s="131"/>
      <c r="GK1362" s="129"/>
      <c r="GL1362" s="129"/>
      <c r="GM1362" s="130"/>
      <c r="GN1362" s="131"/>
      <c r="GO1362" s="129"/>
      <c r="GP1362" s="129"/>
      <c r="GQ1362" s="130"/>
    </row>
    <row r="1363" spans="1:199" ht="15.75" x14ac:dyDescent="0.25">
      <c r="A1363">
        <f t="shared" si="754"/>
        <v>1</v>
      </c>
      <c r="B1363">
        <f t="shared" si="755"/>
        <v>1900</v>
      </c>
      <c r="D1363" s="129"/>
      <c r="E1363" s="129"/>
      <c r="F1363" s="129"/>
      <c r="G1363" s="130"/>
      <c r="H1363" s="131"/>
      <c r="I1363" s="129"/>
      <c r="J1363" s="129"/>
      <c r="K1363" s="130"/>
      <c r="L1363" s="131"/>
      <c r="M1363" s="129"/>
      <c r="N1363" s="129"/>
      <c r="O1363" s="130"/>
      <c r="P1363" s="131"/>
      <c r="Q1363" s="129"/>
      <c r="R1363" s="129"/>
      <c r="S1363" s="130"/>
      <c r="T1363" s="131"/>
      <c r="U1363" s="129"/>
      <c r="V1363" s="129"/>
      <c r="W1363" s="130"/>
      <c r="X1363" s="131"/>
      <c r="Y1363" s="129"/>
      <c r="Z1363" s="129"/>
      <c r="AA1363" s="130"/>
      <c r="AB1363" s="131"/>
      <c r="AC1363" s="129"/>
      <c r="AD1363" s="129"/>
      <c r="AE1363" s="130"/>
      <c r="AF1363" s="131"/>
      <c r="AG1363" s="129"/>
      <c r="AH1363" s="129"/>
      <c r="AI1363" s="130"/>
      <c r="AJ1363" s="131"/>
      <c r="AK1363" s="129"/>
      <c r="AL1363" s="129"/>
      <c r="AM1363" s="130"/>
      <c r="AN1363" s="131"/>
      <c r="AO1363" s="129"/>
      <c r="AP1363" s="129"/>
      <c r="AQ1363" s="130"/>
      <c r="AR1363" s="131"/>
      <c r="AS1363" s="129"/>
      <c r="AT1363" s="129"/>
      <c r="AU1363" s="130"/>
      <c r="AV1363" s="131"/>
      <c r="AW1363" s="129"/>
      <c r="AX1363" s="129"/>
      <c r="AY1363" s="130"/>
      <c r="AZ1363" s="131"/>
      <c r="BA1363" s="129"/>
      <c r="BB1363" s="129"/>
      <c r="BC1363" s="130"/>
      <c r="BD1363" s="131"/>
      <c r="BE1363" s="129"/>
      <c r="BF1363" s="129"/>
      <c r="BG1363" s="130"/>
      <c r="BH1363" s="131"/>
      <c r="BI1363" s="129"/>
      <c r="BJ1363" s="129"/>
      <c r="BK1363" s="130"/>
      <c r="BL1363" s="131"/>
      <c r="BM1363" s="129"/>
      <c r="BN1363" s="129"/>
      <c r="BO1363" s="130"/>
      <c r="BP1363" s="131"/>
      <c r="BQ1363" s="129"/>
      <c r="BR1363" s="129"/>
      <c r="BS1363" s="130"/>
      <c r="BT1363" s="131"/>
      <c r="BU1363" s="129"/>
      <c r="BV1363" s="129"/>
      <c r="BW1363" s="130"/>
      <c r="BX1363" s="131"/>
      <c r="BY1363" s="129"/>
      <c r="BZ1363" s="129"/>
      <c r="CA1363" s="130"/>
      <c r="CB1363" s="131"/>
      <c r="CC1363" s="129"/>
      <c r="CD1363" s="129"/>
      <c r="CE1363" s="130"/>
      <c r="CF1363" s="131"/>
      <c r="CG1363" s="129"/>
      <c r="CH1363" s="129"/>
      <c r="CI1363" s="130"/>
      <c r="CJ1363" s="131"/>
      <c r="CK1363" s="129"/>
      <c r="CL1363" s="129"/>
      <c r="CM1363" s="130"/>
      <c r="CN1363" s="131"/>
      <c r="CO1363" s="129"/>
      <c r="CP1363" s="129"/>
      <c r="CQ1363" s="130"/>
      <c r="CR1363" s="131"/>
      <c r="CS1363" s="129"/>
      <c r="CT1363" s="129"/>
      <c r="CU1363" s="130"/>
      <c r="CV1363" s="131"/>
      <c r="CW1363" s="129"/>
      <c r="CX1363" s="129"/>
      <c r="CY1363" s="130"/>
      <c r="CZ1363" s="131"/>
      <c r="DA1363" s="129"/>
      <c r="DB1363" s="129"/>
      <c r="DC1363" s="130"/>
      <c r="DD1363" s="131"/>
      <c r="DE1363" s="129"/>
      <c r="DF1363" s="129"/>
      <c r="DG1363" s="130"/>
      <c r="DH1363" s="131"/>
      <c r="DI1363" s="129"/>
      <c r="DJ1363" s="129"/>
      <c r="DK1363" s="130"/>
      <c r="DL1363" s="131"/>
      <c r="DM1363" s="129"/>
      <c r="DN1363" s="129"/>
      <c r="DO1363" s="130"/>
      <c r="DP1363" s="131"/>
      <c r="DQ1363" s="129"/>
      <c r="DR1363" s="129"/>
      <c r="DS1363" s="130"/>
      <c r="DT1363" s="131"/>
      <c r="DU1363" s="129"/>
      <c r="DV1363" s="129"/>
      <c r="DW1363" s="130"/>
      <c r="DX1363" s="131"/>
      <c r="DY1363" s="129"/>
      <c r="DZ1363" s="129"/>
      <c r="EA1363" s="130"/>
      <c r="EB1363" s="131"/>
      <c r="EC1363" s="129"/>
      <c r="ED1363" s="129"/>
      <c r="EE1363" s="130"/>
      <c r="EF1363" s="131"/>
      <c r="EG1363" s="129"/>
      <c r="EH1363" s="129"/>
      <c r="EI1363" s="130"/>
      <c r="EJ1363" s="131"/>
      <c r="EK1363" s="129"/>
      <c r="EL1363" s="129"/>
      <c r="EM1363" s="130"/>
      <c r="EN1363" s="131"/>
      <c r="EO1363" s="129"/>
      <c r="EP1363" s="129"/>
      <c r="EQ1363" s="130"/>
      <c r="ER1363" s="131"/>
      <c r="ES1363" s="129"/>
      <c r="ET1363" s="129"/>
      <c r="EU1363" s="130"/>
      <c r="EV1363" s="131"/>
      <c r="EW1363" s="129"/>
      <c r="EX1363" s="129"/>
      <c r="EY1363" s="130"/>
      <c r="EZ1363" s="131"/>
      <c r="FA1363" s="129"/>
      <c r="FB1363" s="129"/>
      <c r="FC1363" s="130"/>
      <c r="FD1363" s="131"/>
      <c r="FE1363" s="129"/>
      <c r="FF1363" s="129"/>
      <c r="FG1363" s="130"/>
      <c r="FH1363" s="131"/>
      <c r="FI1363" s="129"/>
      <c r="FJ1363" s="129"/>
      <c r="FK1363" s="130"/>
      <c r="FL1363" s="131"/>
      <c r="FM1363" s="129"/>
      <c r="FN1363" s="129"/>
      <c r="FO1363" s="130"/>
      <c r="FP1363" s="131"/>
      <c r="FQ1363" s="129"/>
      <c r="FR1363" s="129"/>
      <c r="FS1363" s="130"/>
      <c r="FT1363" s="131"/>
      <c r="FU1363" s="129"/>
      <c r="FV1363" s="129"/>
      <c r="FW1363" s="130"/>
      <c r="FX1363" s="131"/>
      <c r="FY1363" s="129"/>
      <c r="FZ1363" s="129"/>
      <c r="GA1363" s="130"/>
      <c r="GB1363" s="131"/>
      <c r="GC1363" s="129"/>
      <c r="GD1363" s="129"/>
      <c r="GE1363" s="130"/>
      <c r="GF1363" s="131"/>
      <c r="GG1363" s="129"/>
      <c r="GH1363" s="129"/>
      <c r="GI1363" s="130"/>
      <c r="GJ1363" s="131"/>
      <c r="GK1363" s="129"/>
      <c r="GL1363" s="129"/>
      <c r="GM1363" s="130"/>
      <c r="GN1363" s="131"/>
      <c r="GO1363" s="129"/>
      <c r="GP1363" s="129"/>
      <c r="GQ1363" s="130"/>
    </row>
    <row r="1364" spans="1:199" ht="15.75" x14ac:dyDescent="0.25">
      <c r="A1364">
        <f t="shared" si="754"/>
        <v>1</v>
      </c>
      <c r="B1364">
        <f t="shared" si="755"/>
        <v>1900</v>
      </c>
      <c r="D1364" s="129"/>
      <c r="E1364" s="129"/>
      <c r="F1364" s="129"/>
      <c r="G1364" s="130"/>
      <c r="H1364" s="131"/>
      <c r="I1364" s="129"/>
      <c r="J1364" s="129"/>
      <c r="K1364" s="130"/>
      <c r="L1364" s="131"/>
      <c r="M1364" s="129"/>
      <c r="N1364" s="129"/>
      <c r="O1364" s="130"/>
      <c r="P1364" s="131"/>
      <c r="Q1364" s="129"/>
      <c r="R1364" s="129"/>
      <c r="S1364" s="130"/>
      <c r="T1364" s="131"/>
      <c r="U1364" s="129"/>
      <c r="V1364" s="129"/>
      <c r="W1364" s="130"/>
      <c r="X1364" s="131"/>
      <c r="Y1364" s="129"/>
      <c r="Z1364" s="129"/>
      <c r="AA1364" s="130"/>
      <c r="AB1364" s="131"/>
      <c r="AC1364" s="129"/>
      <c r="AD1364" s="129"/>
      <c r="AE1364" s="130"/>
      <c r="AF1364" s="131"/>
      <c r="AG1364" s="129"/>
      <c r="AH1364" s="129"/>
      <c r="AI1364" s="130"/>
      <c r="AJ1364" s="131"/>
      <c r="AK1364" s="129"/>
      <c r="AL1364" s="129"/>
      <c r="AM1364" s="130"/>
      <c r="AN1364" s="131"/>
      <c r="AO1364" s="129"/>
      <c r="AP1364" s="129"/>
      <c r="AQ1364" s="130"/>
      <c r="AR1364" s="131"/>
      <c r="AS1364" s="129"/>
      <c r="AT1364" s="129"/>
      <c r="AU1364" s="130"/>
      <c r="AV1364" s="131"/>
      <c r="AW1364" s="129"/>
      <c r="AX1364" s="129"/>
      <c r="AY1364" s="130"/>
      <c r="AZ1364" s="131"/>
      <c r="BA1364" s="129"/>
      <c r="BB1364" s="129"/>
      <c r="BC1364" s="130"/>
      <c r="BD1364" s="131"/>
      <c r="BE1364" s="129"/>
      <c r="BF1364" s="129"/>
      <c r="BG1364" s="130"/>
      <c r="BH1364" s="131"/>
      <c r="BI1364" s="129"/>
      <c r="BJ1364" s="129"/>
      <c r="BK1364" s="130"/>
      <c r="BL1364" s="131"/>
      <c r="BM1364" s="129"/>
      <c r="BN1364" s="129"/>
      <c r="BO1364" s="130"/>
      <c r="BP1364" s="131"/>
      <c r="BQ1364" s="129"/>
      <c r="BR1364" s="129"/>
      <c r="BS1364" s="130"/>
      <c r="BT1364" s="131"/>
      <c r="BU1364" s="129"/>
      <c r="BV1364" s="129"/>
      <c r="BW1364" s="130"/>
      <c r="BX1364" s="131"/>
      <c r="BY1364" s="129"/>
      <c r="BZ1364" s="129"/>
      <c r="CA1364" s="130"/>
      <c r="CB1364" s="131"/>
      <c r="CC1364" s="129"/>
      <c r="CD1364" s="129"/>
      <c r="CE1364" s="130"/>
      <c r="CF1364" s="131"/>
      <c r="CG1364" s="129"/>
      <c r="CH1364" s="129"/>
      <c r="CI1364" s="130"/>
      <c r="CJ1364" s="131"/>
      <c r="CK1364" s="129"/>
      <c r="CL1364" s="129"/>
      <c r="CM1364" s="130"/>
      <c r="CN1364" s="131"/>
      <c r="CO1364" s="129"/>
      <c r="CP1364" s="129"/>
      <c r="CQ1364" s="130"/>
      <c r="CR1364" s="131"/>
      <c r="CS1364" s="129"/>
      <c r="CT1364" s="129"/>
      <c r="CU1364" s="130"/>
      <c r="CV1364" s="131"/>
      <c r="CW1364" s="129"/>
      <c r="CX1364" s="129"/>
      <c r="CY1364" s="130"/>
      <c r="CZ1364" s="131"/>
      <c r="DA1364" s="129"/>
      <c r="DB1364" s="129"/>
      <c r="DC1364" s="130"/>
      <c r="DD1364" s="131"/>
      <c r="DE1364" s="129"/>
      <c r="DF1364" s="129"/>
      <c r="DG1364" s="130"/>
      <c r="DH1364" s="131"/>
      <c r="DI1364" s="129"/>
      <c r="DJ1364" s="129"/>
      <c r="DK1364" s="130"/>
      <c r="DL1364" s="131"/>
      <c r="DM1364" s="129"/>
      <c r="DN1364" s="129"/>
      <c r="DO1364" s="130"/>
      <c r="DP1364" s="131"/>
      <c r="DQ1364" s="129"/>
      <c r="DR1364" s="129"/>
      <c r="DS1364" s="130"/>
      <c r="DT1364" s="131"/>
      <c r="DU1364" s="129"/>
      <c r="DV1364" s="129"/>
      <c r="DW1364" s="130"/>
      <c r="DX1364" s="131"/>
      <c r="DY1364" s="129"/>
      <c r="DZ1364" s="129"/>
      <c r="EA1364" s="130"/>
      <c r="EB1364" s="131"/>
      <c r="EC1364" s="129"/>
      <c r="ED1364" s="129"/>
      <c r="EE1364" s="130"/>
      <c r="EF1364" s="131"/>
      <c r="EG1364" s="129"/>
      <c r="EH1364" s="129"/>
      <c r="EI1364" s="130"/>
      <c r="EJ1364" s="131"/>
      <c r="EK1364" s="129"/>
      <c r="EL1364" s="129"/>
      <c r="EM1364" s="130"/>
      <c r="EN1364" s="131"/>
      <c r="EO1364" s="129"/>
      <c r="EP1364" s="129"/>
      <c r="EQ1364" s="130"/>
      <c r="ER1364" s="131"/>
      <c r="ES1364" s="129"/>
      <c r="ET1364" s="129"/>
      <c r="EU1364" s="130"/>
      <c r="EV1364" s="131"/>
      <c r="EW1364" s="129"/>
      <c r="EX1364" s="129"/>
      <c r="EY1364" s="130"/>
      <c r="EZ1364" s="131"/>
      <c r="FA1364" s="129"/>
      <c r="FB1364" s="129"/>
      <c r="FC1364" s="130"/>
      <c r="FD1364" s="131"/>
      <c r="FE1364" s="129"/>
      <c r="FF1364" s="129"/>
      <c r="FG1364" s="130"/>
      <c r="FH1364" s="131"/>
      <c r="FI1364" s="129"/>
      <c r="FJ1364" s="129"/>
      <c r="FK1364" s="130"/>
      <c r="FL1364" s="131"/>
      <c r="FM1364" s="129"/>
      <c r="FN1364" s="129"/>
      <c r="FO1364" s="130"/>
      <c r="FP1364" s="131"/>
      <c r="FQ1364" s="129"/>
      <c r="FR1364" s="129"/>
      <c r="FS1364" s="130"/>
      <c r="FT1364" s="131"/>
      <c r="FU1364" s="129"/>
      <c r="FV1364" s="129"/>
      <c r="FW1364" s="130"/>
      <c r="FX1364" s="131"/>
      <c r="FY1364" s="129"/>
      <c r="FZ1364" s="129"/>
      <c r="GA1364" s="130"/>
      <c r="GB1364" s="131"/>
      <c r="GC1364" s="129"/>
      <c r="GD1364" s="129"/>
      <c r="GE1364" s="130"/>
      <c r="GF1364" s="131"/>
      <c r="GG1364" s="129"/>
      <c r="GH1364" s="129"/>
      <c r="GI1364" s="130"/>
      <c r="GJ1364" s="131"/>
      <c r="GK1364" s="129"/>
      <c r="GL1364" s="129"/>
      <c r="GM1364" s="130"/>
      <c r="GN1364" s="131"/>
      <c r="GO1364" s="129"/>
      <c r="GP1364" s="129"/>
      <c r="GQ1364" s="130"/>
    </row>
    <row r="1365" spans="1:199" ht="15.75" x14ac:dyDescent="0.25">
      <c r="A1365">
        <f t="shared" si="754"/>
        <v>1</v>
      </c>
      <c r="B1365">
        <f t="shared" si="755"/>
        <v>1900</v>
      </c>
      <c r="D1365" s="129"/>
      <c r="E1365" s="129"/>
      <c r="F1365" s="129"/>
      <c r="G1365" s="130"/>
      <c r="H1365" s="131"/>
      <c r="I1365" s="129"/>
      <c r="J1365" s="129"/>
      <c r="K1365" s="130"/>
      <c r="L1365" s="131"/>
      <c r="M1365" s="129"/>
      <c r="N1365" s="129"/>
      <c r="O1365" s="130"/>
      <c r="P1365" s="131"/>
      <c r="Q1365" s="129"/>
      <c r="R1365" s="129"/>
      <c r="S1365" s="130"/>
      <c r="T1365" s="131"/>
      <c r="U1365" s="129"/>
      <c r="V1365" s="129"/>
      <c r="W1365" s="130"/>
      <c r="X1365" s="131"/>
      <c r="Y1365" s="129"/>
      <c r="Z1365" s="129"/>
      <c r="AA1365" s="130"/>
      <c r="AB1365" s="131"/>
      <c r="AC1365" s="129"/>
      <c r="AD1365" s="129"/>
      <c r="AE1365" s="130"/>
      <c r="AF1365" s="131"/>
      <c r="AG1365" s="129"/>
      <c r="AH1365" s="129"/>
      <c r="AI1365" s="130"/>
      <c r="AJ1365" s="131"/>
      <c r="AK1365" s="129"/>
      <c r="AL1365" s="129"/>
      <c r="AM1365" s="130"/>
      <c r="AN1365" s="131"/>
      <c r="AO1365" s="129"/>
      <c r="AP1365" s="129"/>
      <c r="AQ1365" s="130"/>
      <c r="AR1365" s="131"/>
      <c r="AS1365" s="129"/>
      <c r="AT1365" s="129"/>
      <c r="AU1365" s="130"/>
      <c r="AV1365" s="131"/>
      <c r="AW1365" s="129"/>
      <c r="AX1365" s="129"/>
      <c r="AY1365" s="130"/>
      <c r="AZ1365" s="131"/>
      <c r="BA1365" s="129"/>
      <c r="BB1365" s="129"/>
      <c r="BC1365" s="130"/>
      <c r="BD1365" s="131"/>
      <c r="BE1365" s="129"/>
      <c r="BF1365" s="129"/>
      <c r="BG1365" s="130"/>
      <c r="BH1365" s="131"/>
      <c r="BI1365" s="129"/>
      <c r="BJ1365" s="129"/>
      <c r="BK1365" s="130"/>
      <c r="BL1365" s="131"/>
      <c r="BM1365" s="129"/>
      <c r="BN1365" s="129"/>
      <c r="BO1365" s="130"/>
      <c r="BP1365" s="131"/>
      <c r="BQ1365" s="129"/>
      <c r="BR1365" s="129"/>
      <c r="BS1365" s="130"/>
      <c r="BT1365" s="131"/>
      <c r="BU1365" s="129"/>
      <c r="BV1365" s="129"/>
      <c r="BW1365" s="130"/>
      <c r="BX1365" s="131"/>
      <c r="BY1365" s="129"/>
      <c r="BZ1365" s="129"/>
      <c r="CA1365" s="130"/>
      <c r="CB1365" s="131"/>
      <c r="CC1365" s="129"/>
      <c r="CD1365" s="129"/>
      <c r="CE1365" s="130"/>
      <c r="CF1365" s="131"/>
      <c r="CG1365" s="129"/>
      <c r="CH1365" s="129"/>
      <c r="CI1365" s="130"/>
      <c r="CJ1365" s="131"/>
      <c r="CK1365" s="129"/>
      <c r="CL1365" s="129"/>
      <c r="CM1365" s="130"/>
      <c r="CN1365" s="131"/>
      <c r="CO1365" s="129"/>
      <c r="CP1365" s="129"/>
      <c r="CQ1365" s="130"/>
      <c r="CR1365" s="131"/>
      <c r="CS1365" s="129"/>
      <c r="CT1365" s="129"/>
      <c r="CU1365" s="130"/>
      <c r="CV1365" s="131"/>
      <c r="CW1365" s="129"/>
      <c r="CX1365" s="129"/>
      <c r="CY1365" s="130"/>
      <c r="CZ1365" s="131"/>
      <c r="DA1365" s="129"/>
      <c r="DB1365" s="129"/>
      <c r="DC1365" s="130"/>
      <c r="DD1365" s="131"/>
      <c r="DE1365" s="129"/>
      <c r="DF1365" s="129"/>
      <c r="DG1365" s="130"/>
      <c r="DH1365" s="131"/>
      <c r="DI1365" s="129"/>
      <c r="DJ1365" s="129"/>
      <c r="DK1365" s="130"/>
      <c r="DL1365" s="131"/>
      <c r="DM1365" s="129"/>
      <c r="DN1365" s="129"/>
      <c r="DO1365" s="130"/>
      <c r="DP1365" s="131"/>
      <c r="DQ1365" s="129"/>
      <c r="DR1365" s="129"/>
      <c r="DS1365" s="130"/>
      <c r="DT1365" s="131"/>
      <c r="DU1365" s="129"/>
      <c r="DV1365" s="129"/>
      <c r="DW1365" s="130"/>
      <c r="DX1365" s="131"/>
      <c r="DY1365" s="129"/>
      <c r="DZ1365" s="129"/>
      <c r="EA1365" s="130"/>
      <c r="EB1365" s="131"/>
      <c r="EC1365" s="129"/>
      <c r="ED1365" s="129"/>
      <c r="EE1365" s="130"/>
      <c r="EF1365" s="131"/>
      <c r="EG1365" s="129"/>
      <c r="EH1365" s="129"/>
      <c r="EI1365" s="130"/>
      <c r="EJ1365" s="131"/>
      <c r="EK1365" s="129"/>
      <c r="EL1365" s="129"/>
      <c r="EM1365" s="130"/>
      <c r="EN1365" s="131"/>
      <c r="EO1365" s="129"/>
      <c r="EP1365" s="129"/>
      <c r="EQ1365" s="130"/>
      <c r="ER1365" s="131"/>
      <c r="ES1365" s="129"/>
      <c r="ET1365" s="129"/>
      <c r="EU1365" s="130"/>
      <c r="EV1365" s="131"/>
      <c r="EW1365" s="129"/>
      <c r="EX1365" s="129"/>
      <c r="EY1365" s="130"/>
      <c r="EZ1365" s="131"/>
      <c r="FA1365" s="129"/>
      <c r="FB1365" s="129"/>
      <c r="FC1365" s="130"/>
      <c r="FD1365" s="131"/>
      <c r="FE1365" s="129"/>
      <c r="FF1365" s="129"/>
      <c r="FG1365" s="130"/>
      <c r="FH1365" s="131"/>
      <c r="FI1365" s="129"/>
      <c r="FJ1365" s="129"/>
      <c r="FK1365" s="130"/>
      <c r="FL1365" s="131"/>
      <c r="FM1365" s="129"/>
      <c r="FN1365" s="129"/>
      <c r="FO1365" s="130"/>
      <c r="FP1365" s="131"/>
      <c r="FQ1365" s="129"/>
      <c r="FR1365" s="129"/>
      <c r="FS1365" s="130"/>
      <c r="FT1365" s="131"/>
      <c r="FU1365" s="129"/>
      <c r="FV1365" s="129"/>
      <c r="FW1365" s="130"/>
      <c r="FX1365" s="131"/>
      <c r="FY1365" s="129"/>
      <c r="FZ1365" s="129"/>
      <c r="GA1365" s="130"/>
      <c r="GB1365" s="131"/>
      <c r="GC1365" s="129"/>
      <c r="GD1365" s="129"/>
      <c r="GE1365" s="130"/>
      <c r="GF1365" s="131"/>
      <c r="GG1365" s="129"/>
      <c r="GH1365" s="129"/>
      <c r="GI1365" s="130"/>
      <c r="GJ1365" s="131"/>
      <c r="GK1365" s="129"/>
      <c r="GL1365" s="129"/>
      <c r="GM1365" s="130"/>
      <c r="GN1365" s="131"/>
      <c r="GO1365" s="129"/>
      <c r="GP1365" s="129"/>
      <c r="GQ1365" s="130"/>
    </row>
    <row r="1366" spans="1:199" ht="15.75" x14ac:dyDescent="0.25">
      <c r="A1366">
        <f t="shared" si="754"/>
        <v>1</v>
      </c>
      <c r="B1366">
        <f t="shared" si="755"/>
        <v>1900</v>
      </c>
      <c r="D1366" s="129"/>
      <c r="E1366" s="129"/>
      <c r="F1366" s="129"/>
      <c r="G1366" s="130"/>
      <c r="H1366" s="131"/>
      <c r="I1366" s="129"/>
      <c r="J1366" s="129"/>
      <c r="K1366" s="130"/>
      <c r="L1366" s="131"/>
      <c r="M1366" s="129"/>
      <c r="N1366" s="129"/>
      <c r="O1366" s="130"/>
      <c r="P1366" s="131"/>
      <c r="Q1366" s="129"/>
      <c r="R1366" s="129"/>
      <c r="S1366" s="130"/>
      <c r="T1366" s="131"/>
      <c r="U1366" s="129"/>
      <c r="V1366" s="129"/>
      <c r="W1366" s="130"/>
      <c r="X1366" s="131"/>
      <c r="Y1366" s="129"/>
      <c r="Z1366" s="129"/>
      <c r="AA1366" s="130"/>
      <c r="AB1366" s="131"/>
      <c r="AC1366" s="129"/>
      <c r="AD1366" s="129"/>
      <c r="AE1366" s="130"/>
      <c r="AF1366" s="131"/>
      <c r="AG1366" s="129"/>
      <c r="AH1366" s="129"/>
      <c r="AI1366" s="130"/>
      <c r="AJ1366" s="131"/>
      <c r="AK1366" s="129"/>
      <c r="AL1366" s="129"/>
      <c r="AM1366" s="130"/>
      <c r="AN1366" s="131"/>
      <c r="AO1366" s="129"/>
      <c r="AP1366" s="129"/>
      <c r="AQ1366" s="130"/>
      <c r="AR1366" s="131"/>
      <c r="AS1366" s="129"/>
      <c r="AT1366" s="129"/>
      <c r="AU1366" s="130"/>
      <c r="AV1366" s="131"/>
      <c r="AW1366" s="129"/>
      <c r="AX1366" s="129"/>
      <c r="AY1366" s="130"/>
      <c r="AZ1366" s="131"/>
      <c r="BA1366" s="129"/>
      <c r="BB1366" s="129"/>
      <c r="BC1366" s="130"/>
      <c r="BD1366" s="131"/>
      <c r="BE1366" s="129"/>
      <c r="BF1366" s="129"/>
      <c r="BG1366" s="130"/>
      <c r="BH1366" s="131"/>
      <c r="BI1366" s="129"/>
      <c r="BJ1366" s="129"/>
      <c r="BK1366" s="130"/>
      <c r="BL1366" s="131"/>
      <c r="BM1366" s="129"/>
      <c r="BN1366" s="129"/>
      <c r="BO1366" s="130"/>
      <c r="BP1366" s="131"/>
      <c r="BQ1366" s="129"/>
      <c r="BR1366" s="129"/>
      <c r="BS1366" s="130"/>
      <c r="BT1366" s="131"/>
      <c r="BU1366" s="129"/>
      <c r="BV1366" s="129"/>
      <c r="BW1366" s="130"/>
      <c r="BX1366" s="131"/>
      <c r="BY1366" s="129"/>
      <c r="BZ1366" s="129"/>
      <c r="CA1366" s="130"/>
      <c r="CB1366" s="131"/>
      <c r="CC1366" s="129"/>
      <c r="CD1366" s="129"/>
      <c r="CE1366" s="130"/>
      <c r="CF1366" s="131"/>
      <c r="CG1366" s="129"/>
      <c r="CH1366" s="129"/>
      <c r="CI1366" s="130"/>
      <c r="CJ1366" s="131"/>
      <c r="CK1366" s="129"/>
      <c r="CL1366" s="129"/>
      <c r="CM1366" s="130"/>
      <c r="CN1366" s="131"/>
      <c r="CO1366" s="129"/>
      <c r="CP1366" s="129"/>
      <c r="CQ1366" s="130"/>
      <c r="CR1366" s="131"/>
      <c r="CS1366" s="129"/>
      <c r="CT1366" s="129"/>
      <c r="CU1366" s="130"/>
      <c r="CV1366" s="131"/>
      <c r="CW1366" s="129"/>
      <c r="CX1366" s="129"/>
      <c r="CY1366" s="130"/>
      <c r="CZ1366" s="131"/>
      <c r="DA1366" s="129"/>
      <c r="DB1366" s="129"/>
      <c r="DC1366" s="130"/>
      <c r="DD1366" s="131"/>
      <c r="DE1366" s="129"/>
      <c r="DF1366" s="129"/>
      <c r="DG1366" s="130"/>
      <c r="DH1366" s="131"/>
      <c r="DI1366" s="129"/>
      <c r="DJ1366" s="129"/>
      <c r="DK1366" s="130"/>
      <c r="DL1366" s="131"/>
      <c r="DM1366" s="129"/>
      <c r="DN1366" s="129"/>
      <c r="DO1366" s="130"/>
      <c r="DP1366" s="131"/>
      <c r="DQ1366" s="129"/>
      <c r="DR1366" s="129"/>
      <c r="DS1366" s="130"/>
      <c r="DT1366" s="131"/>
      <c r="DU1366" s="129"/>
      <c r="DV1366" s="129"/>
      <c r="DW1366" s="130"/>
      <c r="DX1366" s="131"/>
      <c r="DY1366" s="129"/>
      <c r="DZ1366" s="129"/>
      <c r="EA1366" s="130"/>
      <c r="EB1366" s="131"/>
      <c r="EC1366" s="129"/>
      <c r="ED1366" s="129"/>
      <c r="EE1366" s="130"/>
      <c r="EF1366" s="131"/>
      <c r="EG1366" s="129"/>
      <c r="EH1366" s="129"/>
      <c r="EI1366" s="130"/>
      <c r="EJ1366" s="131"/>
      <c r="EK1366" s="129"/>
      <c r="EL1366" s="129"/>
      <c r="EM1366" s="130"/>
      <c r="EN1366" s="131"/>
      <c r="EO1366" s="129"/>
      <c r="EP1366" s="129"/>
      <c r="EQ1366" s="130"/>
      <c r="ER1366" s="131"/>
      <c r="ES1366" s="129"/>
      <c r="ET1366" s="129"/>
      <c r="EU1366" s="130"/>
      <c r="EV1366" s="131"/>
      <c r="EW1366" s="129"/>
      <c r="EX1366" s="129"/>
      <c r="EY1366" s="130"/>
      <c r="EZ1366" s="131"/>
      <c r="FA1366" s="129"/>
      <c r="FB1366" s="129"/>
      <c r="FC1366" s="130"/>
      <c r="FD1366" s="131"/>
      <c r="FE1366" s="129"/>
      <c r="FF1366" s="129"/>
      <c r="FG1366" s="130"/>
      <c r="FH1366" s="131"/>
      <c r="FI1366" s="129"/>
      <c r="FJ1366" s="129"/>
      <c r="FK1366" s="130"/>
      <c r="FL1366" s="131"/>
      <c r="FM1366" s="129"/>
      <c r="FN1366" s="129"/>
      <c r="FO1366" s="130"/>
      <c r="FP1366" s="131"/>
      <c r="FQ1366" s="129"/>
      <c r="FR1366" s="129"/>
      <c r="FS1366" s="130"/>
      <c r="FT1366" s="131"/>
      <c r="FU1366" s="129"/>
      <c r="FV1366" s="129"/>
      <c r="FW1366" s="130"/>
      <c r="FX1366" s="131"/>
      <c r="FY1366" s="129"/>
      <c r="FZ1366" s="129"/>
      <c r="GA1366" s="130"/>
      <c r="GB1366" s="131"/>
      <c r="GC1366" s="129"/>
      <c r="GD1366" s="129"/>
      <c r="GE1366" s="130"/>
      <c r="GF1366" s="131"/>
      <c r="GG1366" s="129"/>
      <c r="GH1366" s="129"/>
      <c r="GI1366" s="130"/>
      <c r="GJ1366" s="131"/>
      <c r="GK1366" s="129"/>
      <c r="GL1366" s="129"/>
      <c r="GM1366" s="130"/>
      <c r="GN1366" s="131"/>
      <c r="GO1366" s="129"/>
      <c r="GP1366" s="129"/>
      <c r="GQ1366" s="130"/>
    </row>
    <row r="1367" spans="1:199" ht="15.75" x14ac:dyDescent="0.25">
      <c r="A1367">
        <f t="shared" si="754"/>
        <v>1</v>
      </c>
      <c r="B1367">
        <f t="shared" si="755"/>
        <v>1900</v>
      </c>
      <c r="D1367" s="129"/>
      <c r="E1367" s="129"/>
      <c r="F1367" s="129"/>
      <c r="G1367" s="130"/>
      <c r="H1367" s="131"/>
      <c r="I1367" s="129"/>
      <c r="J1367" s="129"/>
      <c r="K1367" s="130"/>
      <c r="L1367" s="131"/>
      <c r="M1367" s="129"/>
      <c r="N1367" s="129"/>
      <c r="O1367" s="130"/>
      <c r="P1367" s="131"/>
      <c r="Q1367" s="129"/>
      <c r="R1367" s="129"/>
      <c r="S1367" s="130"/>
      <c r="T1367" s="131"/>
      <c r="U1367" s="129"/>
      <c r="V1367" s="129"/>
      <c r="W1367" s="130"/>
      <c r="X1367" s="131"/>
      <c r="Y1367" s="129"/>
      <c r="Z1367" s="129"/>
      <c r="AA1367" s="130"/>
      <c r="AB1367" s="131"/>
      <c r="AC1367" s="129"/>
      <c r="AD1367" s="129"/>
      <c r="AE1367" s="130"/>
      <c r="AF1367" s="131"/>
      <c r="AG1367" s="129"/>
      <c r="AH1367" s="129"/>
      <c r="AI1367" s="130"/>
      <c r="AJ1367" s="131"/>
      <c r="AK1367" s="129"/>
      <c r="AL1367" s="129"/>
      <c r="AM1367" s="130"/>
      <c r="AN1367" s="131"/>
      <c r="AO1367" s="129"/>
      <c r="AP1367" s="129"/>
      <c r="AQ1367" s="130"/>
      <c r="AR1367" s="131"/>
      <c r="AS1367" s="129"/>
      <c r="AT1367" s="129"/>
      <c r="AU1367" s="130"/>
      <c r="AV1367" s="131"/>
      <c r="AW1367" s="129"/>
      <c r="AX1367" s="129"/>
      <c r="AY1367" s="130"/>
      <c r="AZ1367" s="131"/>
      <c r="BA1367" s="129"/>
      <c r="BB1367" s="129"/>
      <c r="BC1367" s="130"/>
      <c r="BD1367" s="131"/>
      <c r="BE1367" s="129"/>
      <c r="BF1367" s="129"/>
      <c r="BG1367" s="130"/>
      <c r="BH1367" s="131"/>
      <c r="BI1367" s="129"/>
      <c r="BJ1367" s="129"/>
      <c r="BK1367" s="130"/>
      <c r="BL1367" s="131"/>
      <c r="BM1367" s="129"/>
      <c r="BN1367" s="129"/>
      <c r="BO1367" s="130"/>
      <c r="BP1367" s="131"/>
      <c r="BQ1367" s="129"/>
      <c r="BR1367" s="129"/>
      <c r="BS1367" s="130"/>
      <c r="BT1367" s="131"/>
      <c r="BU1367" s="129"/>
      <c r="BV1367" s="129"/>
      <c r="BW1367" s="130"/>
      <c r="BX1367" s="131"/>
      <c r="BY1367" s="129"/>
      <c r="BZ1367" s="129"/>
      <c r="CA1367" s="130"/>
      <c r="CB1367" s="131"/>
      <c r="CC1367" s="129"/>
      <c r="CD1367" s="129"/>
      <c r="CE1367" s="130"/>
      <c r="CF1367" s="131"/>
      <c r="CG1367" s="129"/>
      <c r="CH1367" s="129"/>
      <c r="CI1367" s="130"/>
      <c r="CJ1367" s="131"/>
      <c r="CK1367" s="129"/>
      <c r="CL1367" s="129"/>
      <c r="CM1367" s="130"/>
      <c r="CN1367" s="131"/>
      <c r="CO1367" s="129"/>
      <c r="CP1367" s="129"/>
      <c r="CQ1367" s="130"/>
      <c r="CR1367" s="131"/>
      <c r="CS1367" s="129"/>
      <c r="CT1367" s="129"/>
      <c r="CU1367" s="130"/>
      <c r="CV1367" s="131"/>
      <c r="CW1367" s="129"/>
      <c r="CX1367" s="129"/>
      <c r="CY1367" s="130"/>
      <c r="CZ1367" s="131"/>
      <c r="DA1367" s="129"/>
      <c r="DB1367" s="129"/>
      <c r="DC1367" s="130"/>
      <c r="DD1367" s="131"/>
      <c r="DE1367" s="129"/>
      <c r="DF1367" s="129"/>
      <c r="DG1367" s="130"/>
      <c r="DH1367" s="131"/>
      <c r="DI1367" s="129"/>
      <c r="DJ1367" s="129"/>
      <c r="DK1367" s="130"/>
      <c r="DL1367" s="131"/>
      <c r="DM1367" s="129"/>
      <c r="DN1367" s="129"/>
      <c r="DO1367" s="130"/>
      <c r="DP1367" s="131"/>
      <c r="DQ1367" s="129"/>
      <c r="DR1367" s="129"/>
      <c r="DS1367" s="130"/>
      <c r="DT1367" s="131"/>
      <c r="DU1367" s="129"/>
      <c r="DV1367" s="129"/>
      <c r="DW1367" s="130"/>
      <c r="DX1367" s="131"/>
      <c r="DY1367" s="129"/>
      <c r="DZ1367" s="129"/>
      <c r="EA1367" s="130"/>
      <c r="EB1367" s="131"/>
      <c r="EC1367" s="129"/>
      <c r="ED1367" s="129"/>
      <c r="EE1367" s="130"/>
      <c r="EF1367" s="131"/>
      <c r="EG1367" s="129"/>
      <c r="EH1367" s="129"/>
      <c r="EI1367" s="130"/>
      <c r="EJ1367" s="131"/>
      <c r="EK1367" s="129"/>
      <c r="EL1367" s="129"/>
      <c r="EM1367" s="130"/>
      <c r="EN1367" s="131"/>
      <c r="EO1367" s="129"/>
      <c r="EP1367" s="129"/>
      <c r="EQ1367" s="130"/>
      <c r="ER1367" s="131"/>
      <c r="ES1367" s="129"/>
      <c r="ET1367" s="129"/>
      <c r="EU1367" s="130"/>
      <c r="EV1367" s="131"/>
      <c r="EW1367" s="129"/>
      <c r="EX1367" s="129"/>
      <c r="EY1367" s="130"/>
      <c r="EZ1367" s="131"/>
      <c r="FA1367" s="129"/>
      <c r="FB1367" s="129"/>
      <c r="FC1367" s="130"/>
      <c r="FD1367" s="131"/>
      <c r="FE1367" s="129"/>
      <c r="FF1367" s="129"/>
      <c r="FG1367" s="130"/>
      <c r="FH1367" s="131"/>
      <c r="FI1367" s="129"/>
      <c r="FJ1367" s="129"/>
      <c r="FK1367" s="130"/>
      <c r="FL1367" s="131"/>
      <c r="FM1367" s="129"/>
      <c r="FN1367" s="129"/>
      <c r="FO1367" s="130"/>
      <c r="FP1367" s="131"/>
      <c r="FQ1367" s="129"/>
      <c r="FR1367" s="129"/>
      <c r="FS1367" s="130"/>
      <c r="FT1367" s="131"/>
      <c r="FU1367" s="129"/>
      <c r="FV1367" s="129"/>
      <c r="FW1367" s="130"/>
      <c r="FX1367" s="131"/>
      <c r="FY1367" s="129"/>
      <c r="FZ1367" s="129"/>
      <c r="GA1367" s="130"/>
      <c r="GB1367" s="131"/>
      <c r="GC1367" s="129"/>
      <c r="GD1367" s="129"/>
      <c r="GE1367" s="130"/>
      <c r="GF1367" s="131"/>
      <c r="GG1367" s="129"/>
      <c r="GH1367" s="129"/>
      <c r="GI1367" s="130"/>
      <c r="GJ1367" s="131"/>
      <c r="GK1367" s="129"/>
      <c r="GL1367" s="129"/>
      <c r="GM1367" s="130"/>
      <c r="GN1367" s="131"/>
      <c r="GO1367" s="129"/>
      <c r="GP1367" s="129"/>
      <c r="GQ1367" s="130"/>
    </row>
    <row r="1368" spans="1:199" ht="15.75" x14ac:dyDescent="0.25">
      <c r="A1368">
        <f t="shared" si="754"/>
        <v>1</v>
      </c>
      <c r="B1368">
        <f t="shared" si="755"/>
        <v>1900</v>
      </c>
      <c r="D1368" s="129"/>
      <c r="E1368" s="129"/>
      <c r="F1368" s="129"/>
      <c r="G1368" s="130"/>
      <c r="H1368" s="131"/>
      <c r="I1368" s="129"/>
      <c r="J1368" s="129"/>
      <c r="K1368" s="130"/>
      <c r="L1368" s="131"/>
      <c r="M1368" s="129"/>
      <c r="N1368" s="129"/>
      <c r="O1368" s="130"/>
      <c r="P1368" s="131"/>
      <c r="Q1368" s="129"/>
      <c r="R1368" s="129"/>
      <c r="S1368" s="130"/>
      <c r="T1368" s="131"/>
      <c r="U1368" s="129"/>
      <c r="V1368" s="129"/>
      <c r="W1368" s="130"/>
      <c r="X1368" s="131"/>
      <c r="Y1368" s="129"/>
      <c r="Z1368" s="129"/>
      <c r="AA1368" s="130"/>
      <c r="AB1368" s="131"/>
      <c r="AC1368" s="129"/>
      <c r="AD1368" s="129"/>
      <c r="AE1368" s="130"/>
      <c r="AF1368" s="131"/>
      <c r="AG1368" s="129"/>
      <c r="AH1368" s="129"/>
      <c r="AI1368" s="130"/>
      <c r="AJ1368" s="131"/>
      <c r="AK1368" s="129"/>
      <c r="AL1368" s="129"/>
      <c r="AM1368" s="130"/>
      <c r="AN1368" s="131"/>
      <c r="AO1368" s="129"/>
      <c r="AP1368" s="129"/>
      <c r="AQ1368" s="130"/>
      <c r="AR1368" s="131"/>
      <c r="AS1368" s="129"/>
      <c r="AT1368" s="129"/>
      <c r="AU1368" s="130"/>
      <c r="AV1368" s="131"/>
      <c r="AW1368" s="129"/>
      <c r="AX1368" s="129"/>
      <c r="AY1368" s="130"/>
      <c r="AZ1368" s="131"/>
      <c r="BA1368" s="129"/>
      <c r="BB1368" s="129"/>
      <c r="BC1368" s="130"/>
      <c r="BD1368" s="131"/>
      <c r="BE1368" s="129"/>
      <c r="BF1368" s="129"/>
      <c r="BG1368" s="130"/>
      <c r="BH1368" s="131"/>
      <c r="BI1368" s="129"/>
      <c r="BJ1368" s="129"/>
      <c r="BK1368" s="130"/>
      <c r="BL1368" s="131"/>
      <c r="BM1368" s="129"/>
      <c r="BN1368" s="129"/>
      <c r="BO1368" s="130"/>
      <c r="BP1368" s="131"/>
      <c r="BQ1368" s="129"/>
      <c r="BR1368" s="129"/>
      <c r="BS1368" s="130"/>
      <c r="BT1368" s="131"/>
      <c r="BU1368" s="129"/>
      <c r="BV1368" s="129"/>
      <c r="BW1368" s="130"/>
      <c r="BX1368" s="131"/>
      <c r="BY1368" s="129"/>
      <c r="BZ1368" s="129"/>
      <c r="CA1368" s="130"/>
      <c r="CB1368" s="131"/>
      <c r="CC1368" s="129"/>
      <c r="CD1368" s="129"/>
      <c r="CE1368" s="130"/>
      <c r="CF1368" s="131"/>
      <c r="CG1368" s="129"/>
      <c r="CH1368" s="129"/>
      <c r="CI1368" s="130"/>
      <c r="CJ1368" s="131"/>
      <c r="CK1368" s="129"/>
      <c r="CL1368" s="129"/>
      <c r="CM1368" s="130"/>
      <c r="CN1368" s="131"/>
      <c r="CO1368" s="129"/>
      <c r="CP1368" s="129"/>
      <c r="CQ1368" s="130"/>
      <c r="CR1368" s="131"/>
      <c r="CS1368" s="129"/>
      <c r="CT1368" s="129"/>
      <c r="CU1368" s="130"/>
      <c r="CV1368" s="131"/>
      <c r="CW1368" s="129"/>
      <c r="CX1368" s="129"/>
      <c r="CY1368" s="130"/>
      <c r="CZ1368" s="131"/>
      <c r="DA1368" s="129"/>
      <c r="DB1368" s="129"/>
      <c r="DC1368" s="130"/>
      <c r="DD1368" s="131"/>
      <c r="DE1368" s="129"/>
      <c r="DF1368" s="129"/>
      <c r="DG1368" s="130"/>
      <c r="DH1368" s="131"/>
      <c r="DI1368" s="129"/>
      <c r="DJ1368" s="129"/>
      <c r="DK1368" s="130"/>
      <c r="DL1368" s="131"/>
      <c r="DM1368" s="129"/>
      <c r="DN1368" s="129"/>
      <c r="DO1368" s="130"/>
      <c r="DP1368" s="131"/>
      <c r="DQ1368" s="129"/>
      <c r="DR1368" s="129"/>
      <c r="DS1368" s="130"/>
      <c r="DT1368" s="131"/>
      <c r="DU1368" s="129"/>
      <c r="DV1368" s="129"/>
      <c r="DW1368" s="130"/>
      <c r="DX1368" s="131"/>
      <c r="DY1368" s="129"/>
      <c r="DZ1368" s="129"/>
      <c r="EA1368" s="130"/>
      <c r="EB1368" s="131"/>
      <c r="EC1368" s="129"/>
      <c r="ED1368" s="129"/>
      <c r="EE1368" s="130"/>
      <c r="EF1368" s="131"/>
      <c r="EG1368" s="129"/>
      <c r="EH1368" s="129"/>
      <c r="EI1368" s="130"/>
      <c r="EJ1368" s="131"/>
      <c r="EK1368" s="129"/>
      <c r="EL1368" s="129"/>
      <c r="EM1368" s="130"/>
      <c r="EN1368" s="131"/>
      <c r="EO1368" s="129"/>
      <c r="EP1368" s="129"/>
      <c r="EQ1368" s="130"/>
      <c r="ER1368" s="131"/>
      <c r="ES1368" s="129"/>
      <c r="ET1368" s="129"/>
      <c r="EU1368" s="130"/>
      <c r="EV1368" s="131"/>
      <c r="EW1368" s="129"/>
      <c r="EX1368" s="129"/>
      <c r="EY1368" s="130"/>
      <c r="EZ1368" s="131"/>
      <c r="FA1368" s="129"/>
      <c r="FB1368" s="129"/>
      <c r="FC1368" s="130"/>
      <c r="FD1368" s="131"/>
      <c r="FE1368" s="129"/>
      <c r="FF1368" s="129"/>
      <c r="FG1368" s="130"/>
      <c r="FH1368" s="131"/>
      <c r="FI1368" s="129"/>
      <c r="FJ1368" s="129"/>
      <c r="FK1368" s="130"/>
      <c r="FL1368" s="131"/>
      <c r="FM1368" s="129"/>
      <c r="FN1368" s="129"/>
      <c r="FO1368" s="130"/>
      <c r="FP1368" s="131"/>
      <c r="FQ1368" s="129"/>
      <c r="FR1368" s="129"/>
      <c r="FS1368" s="130"/>
      <c r="FT1368" s="131"/>
      <c r="FU1368" s="129"/>
      <c r="FV1368" s="129"/>
      <c r="FW1368" s="130"/>
      <c r="FX1368" s="131"/>
      <c r="FY1368" s="129"/>
      <c r="FZ1368" s="129"/>
      <c r="GA1368" s="130"/>
      <c r="GB1368" s="131"/>
      <c r="GC1368" s="129"/>
      <c r="GD1368" s="129"/>
      <c r="GE1368" s="130"/>
      <c r="GF1368" s="131"/>
      <c r="GG1368" s="129"/>
      <c r="GH1368" s="129"/>
      <c r="GI1368" s="130"/>
      <c r="GJ1368" s="131"/>
      <c r="GK1368" s="129"/>
      <c r="GL1368" s="129"/>
      <c r="GM1368" s="130"/>
      <c r="GN1368" s="131"/>
      <c r="GO1368" s="129"/>
      <c r="GP1368" s="129"/>
      <c r="GQ1368" s="130"/>
    </row>
    <row r="1369" spans="1:199" ht="15.75" x14ac:dyDescent="0.25">
      <c r="A1369">
        <f t="shared" si="754"/>
        <v>1</v>
      </c>
      <c r="B1369">
        <f t="shared" si="755"/>
        <v>1900</v>
      </c>
      <c r="D1369" s="129"/>
      <c r="E1369" s="129"/>
      <c r="F1369" s="129"/>
      <c r="G1369" s="130"/>
      <c r="H1369" s="131"/>
      <c r="I1369" s="129"/>
      <c r="J1369" s="129"/>
      <c r="K1369" s="130"/>
      <c r="L1369" s="131"/>
      <c r="M1369" s="129"/>
      <c r="N1369" s="129"/>
      <c r="O1369" s="130"/>
      <c r="P1369" s="131"/>
      <c r="Q1369" s="129"/>
      <c r="R1369" s="129"/>
      <c r="S1369" s="130"/>
      <c r="T1369" s="131"/>
      <c r="U1369" s="129"/>
      <c r="V1369" s="129"/>
      <c r="W1369" s="130"/>
      <c r="X1369" s="131"/>
      <c r="Y1369" s="129"/>
      <c r="Z1369" s="129"/>
      <c r="AA1369" s="130"/>
      <c r="AB1369" s="131"/>
      <c r="AC1369" s="129"/>
      <c r="AD1369" s="129"/>
      <c r="AE1369" s="130"/>
      <c r="AF1369" s="131"/>
      <c r="AG1369" s="129"/>
      <c r="AH1369" s="129"/>
      <c r="AI1369" s="130"/>
      <c r="AJ1369" s="131"/>
      <c r="AK1369" s="129"/>
      <c r="AL1369" s="129"/>
      <c r="AM1369" s="130"/>
      <c r="AN1369" s="131"/>
      <c r="AO1369" s="129"/>
      <c r="AP1369" s="129"/>
      <c r="AQ1369" s="130"/>
      <c r="AR1369" s="131"/>
      <c r="AS1369" s="129"/>
      <c r="AT1369" s="129"/>
      <c r="AU1369" s="130"/>
      <c r="AV1369" s="131"/>
      <c r="AW1369" s="129"/>
      <c r="AX1369" s="129"/>
      <c r="AY1369" s="130"/>
      <c r="AZ1369" s="131"/>
      <c r="BA1369" s="129"/>
      <c r="BB1369" s="129"/>
      <c r="BC1369" s="130"/>
      <c r="BD1369" s="131"/>
      <c r="BE1369" s="129"/>
      <c r="BF1369" s="129"/>
      <c r="BG1369" s="130"/>
      <c r="BH1369" s="131"/>
      <c r="BI1369" s="129"/>
      <c r="BJ1369" s="129"/>
      <c r="BK1369" s="130"/>
      <c r="BL1369" s="131"/>
      <c r="BM1369" s="129"/>
      <c r="BN1369" s="129"/>
      <c r="BO1369" s="130"/>
      <c r="BP1369" s="131"/>
      <c r="BQ1369" s="129"/>
      <c r="BR1369" s="129"/>
      <c r="BS1369" s="130"/>
      <c r="BT1369" s="131"/>
      <c r="BU1369" s="129"/>
      <c r="BV1369" s="129"/>
      <c r="BW1369" s="130"/>
      <c r="BX1369" s="131"/>
      <c r="BY1369" s="129"/>
      <c r="BZ1369" s="129"/>
      <c r="CA1369" s="130"/>
      <c r="CB1369" s="131"/>
      <c r="CC1369" s="129"/>
      <c r="CD1369" s="129"/>
      <c r="CE1369" s="130"/>
      <c r="CF1369" s="131"/>
      <c r="CG1369" s="129"/>
      <c r="CH1369" s="129"/>
      <c r="CI1369" s="130"/>
      <c r="CJ1369" s="131"/>
      <c r="CK1369" s="129"/>
      <c r="CL1369" s="129"/>
      <c r="CM1369" s="130"/>
      <c r="CN1369" s="131"/>
      <c r="CO1369" s="129"/>
      <c r="CP1369" s="129"/>
      <c r="CQ1369" s="130"/>
      <c r="CR1369" s="131"/>
      <c r="CS1369" s="129"/>
      <c r="CT1369" s="129"/>
      <c r="CU1369" s="130"/>
      <c r="CV1369" s="131"/>
      <c r="CW1369" s="129"/>
      <c r="CX1369" s="129"/>
      <c r="CY1369" s="130"/>
      <c r="CZ1369" s="131"/>
      <c r="DA1369" s="129"/>
      <c r="DB1369" s="129"/>
      <c r="DC1369" s="130"/>
      <c r="DD1369" s="131"/>
      <c r="DE1369" s="129"/>
      <c r="DF1369" s="129"/>
      <c r="DG1369" s="130"/>
      <c r="DH1369" s="131"/>
      <c r="DI1369" s="129"/>
      <c r="DJ1369" s="129"/>
      <c r="DK1369" s="130"/>
      <c r="DL1369" s="131"/>
      <c r="DM1369" s="129"/>
      <c r="DN1369" s="129"/>
      <c r="DO1369" s="130"/>
      <c r="DP1369" s="131"/>
      <c r="DQ1369" s="129"/>
      <c r="DR1369" s="129"/>
      <c r="DS1369" s="130"/>
      <c r="DT1369" s="131"/>
      <c r="DU1369" s="129"/>
      <c r="DV1369" s="129"/>
      <c r="DW1369" s="130"/>
      <c r="DX1369" s="131"/>
      <c r="DY1369" s="129"/>
      <c r="DZ1369" s="129"/>
      <c r="EA1369" s="130"/>
      <c r="EB1369" s="131"/>
      <c r="EC1369" s="129"/>
      <c r="ED1369" s="129"/>
      <c r="EE1369" s="130"/>
      <c r="EF1369" s="131"/>
      <c r="EG1369" s="129"/>
      <c r="EH1369" s="129"/>
      <c r="EI1369" s="130"/>
      <c r="EJ1369" s="131"/>
      <c r="EK1369" s="129"/>
      <c r="EL1369" s="129"/>
      <c r="EM1369" s="130"/>
      <c r="EN1369" s="131"/>
      <c r="EO1369" s="129"/>
      <c r="EP1369" s="129"/>
      <c r="EQ1369" s="130"/>
      <c r="ER1369" s="131"/>
      <c r="ES1369" s="129"/>
      <c r="ET1369" s="129"/>
      <c r="EU1369" s="130"/>
      <c r="EV1369" s="131"/>
      <c r="EW1369" s="129"/>
      <c r="EX1369" s="129"/>
      <c r="EY1369" s="130"/>
      <c r="EZ1369" s="131"/>
      <c r="FA1369" s="129"/>
      <c r="FB1369" s="129"/>
      <c r="FC1369" s="130"/>
      <c r="FD1369" s="131"/>
      <c r="FE1369" s="129"/>
      <c r="FF1369" s="129"/>
      <c r="FG1369" s="130"/>
      <c r="FH1369" s="131"/>
      <c r="FI1369" s="129"/>
      <c r="FJ1369" s="129"/>
      <c r="FK1369" s="130"/>
      <c r="FL1369" s="131"/>
      <c r="FM1369" s="129"/>
      <c r="FN1369" s="129"/>
      <c r="FO1369" s="130"/>
      <c r="FP1369" s="131"/>
      <c r="FQ1369" s="129"/>
      <c r="FR1369" s="129"/>
      <c r="FS1369" s="130"/>
      <c r="FT1369" s="131"/>
      <c r="FU1369" s="129"/>
      <c r="FV1369" s="129"/>
      <c r="FW1369" s="130"/>
      <c r="FX1369" s="131"/>
      <c r="FY1369" s="129"/>
      <c r="FZ1369" s="129"/>
      <c r="GA1369" s="130"/>
      <c r="GB1369" s="131"/>
      <c r="GC1369" s="129"/>
      <c r="GD1369" s="129"/>
      <c r="GE1369" s="130"/>
      <c r="GF1369" s="131"/>
      <c r="GG1369" s="129"/>
      <c r="GH1369" s="129"/>
      <c r="GI1369" s="130"/>
      <c r="GJ1369" s="131"/>
      <c r="GK1369" s="129"/>
      <c r="GL1369" s="129"/>
      <c r="GM1369" s="130"/>
      <c r="GN1369" s="131"/>
      <c r="GO1369" s="129"/>
      <c r="GP1369" s="129"/>
      <c r="GQ1369" s="130"/>
    </row>
    <row r="1370" spans="1:199" ht="15.75" x14ac:dyDescent="0.25">
      <c r="A1370">
        <f t="shared" si="754"/>
        <v>1</v>
      </c>
      <c r="B1370">
        <f t="shared" si="755"/>
        <v>1900</v>
      </c>
      <c r="D1370" s="129"/>
      <c r="E1370" s="129"/>
      <c r="F1370" s="129"/>
      <c r="G1370" s="130"/>
      <c r="H1370" s="131"/>
      <c r="I1370" s="129"/>
      <c r="J1370" s="129"/>
      <c r="K1370" s="130"/>
      <c r="L1370" s="131"/>
      <c r="M1370" s="129"/>
      <c r="N1370" s="129"/>
      <c r="O1370" s="130"/>
      <c r="P1370" s="131"/>
      <c r="Q1370" s="129"/>
      <c r="R1370" s="129"/>
      <c r="S1370" s="130"/>
      <c r="T1370" s="131"/>
      <c r="U1370" s="129"/>
      <c r="V1370" s="129"/>
      <c r="W1370" s="130"/>
      <c r="X1370" s="131"/>
      <c r="Y1370" s="129"/>
      <c r="Z1370" s="129"/>
      <c r="AA1370" s="130"/>
      <c r="AB1370" s="131"/>
      <c r="AC1370" s="129"/>
      <c r="AD1370" s="129"/>
      <c r="AE1370" s="130"/>
      <c r="AF1370" s="131"/>
      <c r="AG1370" s="129"/>
      <c r="AH1370" s="129"/>
      <c r="AI1370" s="130"/>
      <c r="AJ1370" s="131"/>
      <c r="AK1370" s="129"/>
      <c r="AL1370" s="129"/>
      <c r="AM1370" s="130"/>
      <c r="AN1370" s="131"/>
      <c r="AO1370" s="129"/>
      <c r="AP1370" s="129"/>
      <c r="AQ1370" s="130"/>
      <c r="AR1370" s="131"/>
      <c r="AS1370" s="129"/>
      <c r="AT1370" s="129"/>
      <c r="AU1370" s="130"/>
      <c r="AV1370" s="131"/>
      <c r="AW1370" s="129"/>
      <c r="AX1370" s="129"/>
      <c r="AY1370" s="130"/>
      <c r="AZ1370" s="131"/>
      <c r="BA1370" s="129"/>
      <c r="BB1370" s="129"/>
      <c r="BC1370" s="130"/>
      <c r="BD1370" s="131"/>
      <c r="BE1370" s="129"/>
      <c r="BF1370" s="129"/>
      <c r="BG1370" s="130"/>
      <c r="BH1370" s="131"/>
      <c r="BI1370" s="129"/>
      <c r="BJ1370" s="129"/>
      <c r="BK1370" s="130"/>
      <c r="BL1370" s="131"/>
      <c r="BM1370" s="129"/>
      <c r="BN1370" s="129"/>
      <c r="BO1370" s="130"/>
      <c r="BP1370" s="131"/>
      <c r="BQ1370" s="129"/>
      <c r="BR1370" s="129"/>
      <c r="BS1370" s="130"/>
      <c r="BT1370" s="131"/>
      <c r="BU1370" s="129"/>
      <c r="BV1370" s="129"/>
      <c r="BW1370" s="130"/>
      <c r="BX1370" s="131"/>
      <c r="BY1370" s="129"/>
      <c r="BZ1370" s="129"/>
      <c r="CA1370" s="130"/>
      <c r="CB1370" s="131"/>
      <c r="CC1370" s="129"/>
      <c r="CD1370" s="129"/>
      <c r="CE1370" s="130"/>
      <c r="CF1370" s="131"/>
      <c r="CG1370" s="129"/>
      <c r="CH1370" s="129"/>
      <c r="CI1370" s="130"/>
      <c r="CJ1370" s="131"/>
      <c r="CK1370" s="129"/>
      <c r="CL1370" s="129"/>
      <c r="CM1370" s="130"/>
      <c r="CN1370" s="131"/>
      <c r="CO1370" s="129"/>
      <c r="CP1370" s="129"/>
      <c r="CQ1370" s="130"/>
      <c r="CR1370" s="131"/>
      <c r="CS1370" s="129"/>
      <c r="CT1370" s="129"/>
      <c r="CU1370" s="130"/>
      <c r="CV1370" s="131"/>
      <c r="CW1370" s="129"/>
      <c r="CX1370" s="129"/>
      <c r="CY1370" s="130"/>
      <c r="CZ1370" s="131"/>
      <c r="DA1370" s="129"/>
      <c r="DB1370" s="129"/>
      <c r="DC1370" s="130"/>
      <c r="DD1370" s="131"/>
      <c r="DE1370" s="129"/>
      <c r="DF1370" s="129"/>
      <c r="DG1370" s="130"/>
      <c r="DH1370" s="131"/>
      <c r="DI1370" s="129"/>
      <c r="DJ1370" s="129"/>
      <c r="DK1370" s="130"/>
      <c r="DL1370" s="131"/>
      <c r="DM1370" s="129"/>
      <c r="DN1370" s="129"/>
      <c r="DO1370" s="130"/>
      <c r="DP1370" s="131"/>
      <c r="DQ1370" s="129"/>
      <c r="DR1370" s="129"/>
      <c r="DS1370" s="130"/>
      <c r="DT1370" s="131"/>
      <c r="DU1370" s="129"/>
      <c r="DV1370" s="129"/>
      <c r="DW1370" s="130"/>
      <c r="DX1370" s="131"/>
      <c r="DY1370" s="129"/>
      <c r="DZ1370" s="129"/>
      <c r="EA1370" s="130"/>
      <c r="EB1370" s="131"/>
      <c r="EC1370" s="129"/>
      <c r="ED1370" s="129"/>
      <c r="EE1370" s="130"/>
      <c r="EF1370" s="131"/>
      <c r="EG1370" s="129"/>
      <c r="EH1370" s="129"/>
      <c r="EI1370" s="130"/>
      <c r="EJ1370" s="131"/>
      <c r="EK1370" s="129"/>
      <c r="EL1370" s="129"/>
      <c r="EM1370" s="130"/>
      <c r="EN1370" s="131"/>
      <c r="EO1370" s="129"/>
      <c r="EP1370" s="129"/>
      <c r="EQ1370" s="130"/>
      <c r="ER1370" s="131"/>
      <c r="ES1370" s="129"/>
      <c r="ET1370" s="129"/>
      <c r="EU1370" s="130"/>
      <c r="EV1370" s="131"/>
      <c r="EW1370" s="129"/>
      <c r="EX1370" s="129"/>
      <c r="EY1370" s="130"/>
      <c r="EZ1370" s="131"/>
      <c r="FA1370" s="129"/>
      <c r="FB1370" s="129"/>
      <c r="FC1370" s="130"/>
      <c r="FD1370" s="131"/>
      <c r="FE1370" s="129"/>
      <c r="FF1370" s="129"/>
      <c r="FG1370" s="130"/>
      <c r="FH1370" s="131"/>
      <c r="FI1370" s="129"/>
      <c r="FJ1370" s="129"/>
      <c r="FK1370" s="130"/>
      <c r="FL1370" s="131"/>
      <c r="FM1370" s="129"/>
      <c r="FN1370" s="129"/>
      <c r="FO1370" s="130"/>
      <c r="FP1370" s="131"/>
      <c r="FQ1370" s="129"/>
      <c r="FR1370" s="129"/>
      <c r="FS1370" s="130"/>
      <c r="FT1370" s="131"/>
      <c r="FU1370" s="129"/>
      <c r="FV1370" s="129"/>
      <c r="FW1370" s="130"/>
      <c r="FX1370" s="131"/>
      <c r="FY1370" s="129"/>
      <c r="FZ1370" s="129"/>
      <c r="GA1370" s="130"/>
      <c r="GB1370" s="131"/>
      <c r="GC1370" s="129"/>
      <c r="GD1370" s="129"/>
      <c r="GE1370" s="130"/>
      <c r="GF1370" s="131"/>
      <c r="GG1370" s="129"/>
      <c r="GH1370" s="129"/>
      <c r="GI1370" s="130"/>
      <c r="GJ1370" s="131"/>
      <c r="GK1370" s="129"/>
      <c r="GL1370" s="129"/>
      <c r="GM1370" s="130"/>
      <c r="GN1370" s="131"/>
      <c r="GO1370" s="129"/>
      <c r="GP1370" s="129"/>
      <c r="GQ1370" s="130"/>
    </row>
    <row r="1371" spans="1:199" ht="15.75" x14ac:dyDescent="0.25">
      <c r="A1371">
        <f t="shared" si="754"/>
        <v>1</v>
      </c>
      <c r="B1371">
        <f t="shared" si="755"/>
        <v>1900</v>
      </c>
      <c r="D1371" s="129"/>
      <c r="E1371" s="129"/>
      <c r="F1371" s="129"/>
      <c r="G1371" s="130"/>
      <c r="H1371" s="131"/>
      <c r="I1371" s="129"/>
      <c r="J1371" s="129"/>
      <c r="K1371" s="130"/>
      <c r="L1371" s="131"/>
      <c r="M1371" s="129"/>
      <c r="N1371" s="129"/>
      <c r="O1371" s="130"/>
      <c r="P1371" s="131"/>
      <c r="Q1371" s="129"/>
      <c r="R1371" s="129"/>
      <c r="S1371" s="130"/>
      <c r="T1371" s="131"/>
      <c r="U1371" s="129"/>
      <c r="V1371" s="129"/>
      <c r="W1371" s="130"/>
      <c r="X1371" s="131"/>
      <c r="Y1371" s="129"/>
      <c r="Z1371" s="129"/>
      <c r="AA1371" s="130"/>
      <c r="AB1371" s="131"/>
      <c r="AC1371" s="129"/>
      <c r="AD1371" s="129"/>
      <c r="AE1371" s="130"/>
      <c r="AF1371" s="131"/>
      <c r="AG1371" s="129"/>
      <c r="AH1371" s="129"/>
      <c r="AI1371" s="130"/>
      <c r="AJ1371" s="131"/>
      <c r="AK1371" s="129"/>
      <c r="AL1371" s="129"/>
      <c r="AM1371" s="130"/>
      <c r="AN1371" s="131"/>
      <c r="AO1371" s="129"/>
      <c r="AP1371" s="129"/>
      <c r="AQ1371" s="130"/>
      <c r="AR1371" s="131"/>
      <c r="AS1371" s="129"/>
      <c r="AT1371" s="129"/>
      <c r="AU1371" s="130"/>
      <c r="AV1371" s="131"/>
      <c r="AW1371" s="129"/>
      <c r="AX1371" s="129"/>
      <c r="AY1371" s="130"/>
      <c r="AZ1371" s="131"/>
      <c r="BA1371" s="129"/>
      <c r="BB1371" s="129"/>
      <c r="BC1371" s="130"/>
      <c r="BD1371" s="131"/>
      <c r="BE1371" s="129"/>
      <c r="BF1371" s="129"/>
      <c r="BG1371" s="130"/>
      <c r="BH1371" s="131"/>
      <c r="BI1371" s="129"/>
      <c r="BJ1371" s="129"/>
      <c r="BK1371" s="130"/>
      <c r="BL1371" s="131"/>
      <c r="BM1371" s="129"/>
      <c r="BN1371" s="129"/>
      <c r="BO1371" s="130"/>
      <c r="BP1371" s="131"/>
      <c r="BQ1371" s="129"/>
      <c r="BR1371" s="129"/>
      <c r="BS1371" s="130"/>
      <c r="BT1371" s="131"/>
      <c r="BU1371" s="129"/>
      <c r="BV1371" s="129"/>
      <c r="BW1371" s="130"/>
      <c r="BX1371" s="131"/>
      <c r="BY1371" s="129"/>
      <c r="BZ1371" s="129"/>
      <c r="CA1371" s="130"/>
      <c r="CB1371" s="131"/>
      <c r="CC1371" s="129"/>
      <c r="CD1371" s="129"/>
      <c r="CE1371" s="130"/>
      <c r="CF1371" s="131"/>
      <c r="CG1371" s="129"/>
      <c r="CH1371" s="129"/>
      <c r="CI1371" s="130"/>
      <c r="CJ1371" s="131"/>
      <c r="CK1371" s="129"/>
      <c r="CL1371" s="129"/>
      <c r="CM1371" s="130"/>
      <c r="CN1371" s="131"/>
      <c r="CO1371" s="129"/>
      <c r="CP1371" s="129"/>
      <c r="CQ1371" s="130"/>
      <c r="CR1371" s="131"/>
      <c r="CS1371" s="129"/>
      <c r="CT1371" s="129"/>
      <c r="CU1371" s="130"/>
      <c r="CV1371" s="131"/>
      <c r="CW1371" s="129"/>
      <c r="CX1371" s="129"/>
      <c r="CY1371" s="130"/>
      <c r="CZ1371" s="131"/>
      <c r="DA1371" s="129"/>
      <c r="DB1371" s="129"/>
      <c r="DC1371" s="130"/>
      <c r="DD1371" s="131"/>
      <c r="DE1371" s="129"/>
      <c r="DF1371" s="129"/>
      <c r="DG1371" s="130"/>
      <c r="DH1371" s="131"/>
      <c r="DI1371" s="129"/>
      <c r="DJ1371" s="129"/>
      <c r="DK1371" s="130"/>
      <c r="DL1371" s="131"/>
      <c r="DM1371" s="129"/>
      <c r="DN1371" s="129"/>
      <c r="DO1371" s="130"/>
      <c r="DP1371" s="131"/>
      <c r="DQ1371" s="129"/>
      <c r="DR1371" s="129"/>
      <c r="DS1371" s="130"/>
      <c r="DT1371" s="131"/>
      <c r="DU1371" s="129"/>
      <c r="DV1371" s="129"/>
      <c r="DW1371" s="130"/>
      <c r="DX1371" s="131"/>
      <c r="DY1371" s="129"/>
      <c r="DZ1371" s="129"/>
      <c r="EA1371" s="130"/>
      <c r="EB1371" s="131"/>
      <c r="EC1371" s="129"/>
      <c r="ED1371" s="129"/>
      <c r="EE1371" s="130"/>
      <c r="EF1371" s="131"/>
      <c r="EG1371" s="129"/>
      <c r="EH1371" s="129"/>
      <c r="EI1371" s="130"/>
      <c r="EJ1371" s="131"/>
      <c r="EK1371" s="129"/>
      <c r="EL1371" s="129"/>
      <c r="EM1371" s="130"/>
      <c r="EN1371" s="131"/>
      <c r="EO1371" s="129"/>
      <c r="EP1371" s="129"/>
      <c r="EQ1371" s="130"/>
      <c r="ER1371" s="131"/>
      <c r="ES1371" s="129"/>
      <c r="ET1371" s="129"/>
      <c r="EU1371" s="130"/>
      <c r="EV1371" s="131"/>
      <c r="EW1371" s="129"/>
      <c r="EX1371" s="129"/>
      <c r="EY1371" s="130"/>
      <c r="EZ1371" s="131"/>
      <c r="FA1371" s="129"/>
      <c r="FB1371" s="129"/>
      <c r="FC1371" s="130"/>
      <c r="FD1371" s="131"/>
      <c r="FE1371" s="129"/>
      <c r="FF1371" s="129"/>
      <c r="FG1371" s="130"/>
      <c r="FH1371" s="131"/>
      <c r="FI1371" s="129"/>
      <c r="FJ1371" s="129"/>
      <c r="FK1371" s="130"/>
      <c r="FL1371" s="131"/>
      <c r="FM1371" s="129"/>
      <c r="FN1371" s="129"/>
      <c r="FO1371" s="130"/>
      <c r="FP1371" s="131"/>
      <c r="FQ1371" s="129"/>
      <c r="FR1371" s="129"/>
      <c r="FS1371" s="130"/>
      <c r="FT1371" s="131"/>
      <c r="FU1371" s="129"/>
      <c r="FV1371" s="129"/>
      <c r="FW1371" s="130"/>
      <c r="FX1371" s="131"/>
      <c r="FY1371" s="129"/>
      <c r="FZ1371" s="129"/>
      <c r="GA1371" s="130"/>
      <c r="GB1371" s="131"/>
      <c r="GC1371" s="129"/>
      <c r="GD1371" s="129"/>
      <c r="GE1371" s="130"/>
      <c r="GF1371" s="131"/>
      <c r="GG1371" s="129"/>
      <c r="GH1371" s="129"/>
      <c r="GI1371" s="130"/>
      <c r="GJ1371" s="131"/>
      <c r="GK1371" s="129"/>
      <c r="GL1371" s="129"/>
      <c r="GM1371" s="130"/>
      <c r="GN1371" s="131"/>
      <c r="GO1371" s="129"/>
      <c r="GP1371" s="129"/>
      <c r="GQ1371" s="130"/>
    </row>
    <row r="1372" spans="1:199" ht="15.75" x14ac:dyDescent="0.25">
      <c r="A1372">
        <f t="shared" si="754"/>
        <v>1</v>
      </c>
      <c r="B1372">
        <f t="shared" si="755"/>
        <v>1900</v>
      </c>
      <c r="D1372" s="129"/>
      <c r="E1372" s="129"/>
      <c r="F1372" s="129"/>
      <c r="G1372" s="130"/>
      <c r="H1372" s="131"/>
      <c r="I1372" s="129"/>
      <c r="J1372" s="129"/>
      <c r="K1372" s="130"/>
      <c r="L1372" s="131"/>
      <c r="M1372" s="129"/>
      <c r="N1372" s="129"/>
      <c r="O1372" s="130"/>
      <c r="P1372" s="131"/>
      <c r="Q1372" s="129"/>
      <c r="R1372" s="129"/>
      <c r="S1372" s="130"/>
      <c r="T1372" s="131"/>
      <c r="U1372" s="129"/>
      <c r="V1372" s="129"/>
      <c r="W1372" s="130"/>
      <c r="X1372" s="131"/>
      <c r="Y1372" s="129"/>
      <c r="Z1372" s="129"/>
      <c r="AA1372" s="130"/>
      <c r="AB1372" s="131"/>
      <c r="AC1372" s="129"/>
      <c r="AD1372" s="129"/>
      <c r="AE1372" s="130"/>
      <c r="AF1372" s="131"/>
      <c r="AG1372" s="129"/>
      <c r="AH1372" s="129"/>
      <c r="AI1372" s="130"/>
      <c r="AJ1372" s="131"/>
      <c r="AK1372" s="129"/>
      <c r="AL1372" s="129"/>
      <c r="AM1372" s="130"/>
      <c r="AN1372" s="131"/>
      <c r="AO1372" s="129"/>
      <c r="AP1372" s="129"/>
      <c r="AQ1372" s="130"/>
      <c r="AR1372" s="131"/>
      <c r="AS1372" s="129"/>
      <c r="AT1372" s="129"/>
      <c r="AU1372" s="130"/>
      <c r="AV1372" s="131"/>
      <c r="AW1372" s="129"/>
      <c r="AX1372" s="129"/>
      <c r="AY1372" s="130"/>
      <c r="AZ1372" s="131"/>
      <c r="BA1372" s="129"/>
      <c r="BB1372" s="129"/>
      <c r="BC1372" s="130"/>
      <c r="BD1372" s="131"/>
      <c r="BE1372" s="129"/>
      <c r="BF1372" s="129"/>
      <c r="BG1372" s="130"/>
      <c r="BH1372" s="131"/>
      <c r="BI1372" s="129"/>
      <c r="BJ1372" s="129"/>
      <c r="BK1372" s="130"/>
      <c r="BL1372" s="131"/>
      <c r="BM1372" s="129"/>
      <c r="BN1372" s="129"/>
      <c r="BO1372" s="130"/>
      <c r="BP1372" s="131"/>
      <c r="BQ1372" s="129"/>
      <c r="BR1372" s="129"/>
      <c r="BS1372" s="130"/>
      <c r="BT1372" s="131"/>
      <c r="BU1372" s="129"/>
      <c r="BV1372" s="129"/>
      <c r="BW1372" s="130"/>
      <c r="BX1372" s="131"/>
      <c r="BY1372" s="129"/>
      <c r="BZ1372" s="129"/>
      <c r="CA1372" s="130"/>
      <c r="CB1372" s="131"/>
      <c r="CC1372" s="129"/>
      <c r="CD1372" s="129"/>
      <c r="CE1372" s="130"/>
      <c r="CF1372" s="131"/>
      <c r="CG1372" s="129"/>
      <c r="CH1372" s="129"/>
      <c r="CI1372" s="130"/>
      <c r="CJ1372" s="131"/>
      <c r="CK1372" s="129"/>
      <c r="CL1372" s="129"/>
      <c r="CM1372" s="130"/>
      <c r="CN1372" s="131"/>
      <c r="CO1372" s="129"/>
      <c r="CP1372" s="129"/>
      <c r="CQ1372" s="130"/>
      <c r="CR1372" s="131"/>
      <c r="CS1372" s="129"/>
      <c r="CT1372" s="129"/>
      <c r="CU1372" s="130"/>
      <c r="CV1372" s="131"/>
      <c r="CW1372" s="129"/>
      <c r="CX1372" s="129"/>
      <c r="CY1372" s="130"/>
      <c r="CZ1372" s="131"/>
      <c r="DA1372" s="129"/>
      <c r="DB1372" s="129"/>
      <c r="DC1372" s="130"/>
      <c r="DD1372" s="131"/>
      <c r="DE1372" s="129"/>
      <c r="DF1372" s="129"/>
      <c r="DG1372" s="130"/>
      <c r="DH1372" s="131"/>
      <c r="DI1372" s="129"/>
      <c r="DJ1372" s="129"/>
      <c r="DK1372" s="130"/>
      <c r="DL1372" s="131"/>
      <c r="DM1372" s="129"/>
      <c r="DN1372" s="129"/>
      <c r="DO1372" s="130"/>
      <c r="DP1372" s="131"/>
      <c r="DQ1372" s="129"/>
      <c r="DR1372" s="129"/>
      <c r="DS1372" s="130"/>
      <c r="DT1372" s="131"/>
      <c r="DU1372" s="129"/>
      <c r="DV1372" s="129"/>
      <c r="DW1372" s="130"/>
      <c r="DX1372" s="131"/>
      <c r="DY1372" s="129"/>
      <c r="DZ1372" s="129"/>
      <c r="EA1372" s="130"/>
      <c r="EB1372" s="131"/>
      <c r="EC1372" s="129"/>
      <c r="ED1372" s="129"/>
      <c r="EE1372" s="130"/>
      <c r="EF1372" s="131"/>
      <c r="EG1372" s="129"/>
      <c r="EH1372" s="129"/>
      <c r="EI1372" s="130"/>
      <c r="EJ1372" s="131"/>
      <c r="EK1372" s="129"/>
      <c r="EL1372" s="129"/>
      <c r="EM1372" s="130"/>
      <c r="EN1372" s="131"/>
      <c r="EO1372" s="129"/>
      <c r="EP1372" s="129"/>
      <c r="EQ1372" s="130"/>
      <c r="ER1372" s="131"/>
      <c r="ES1372" s="129"/>
      <c r="ET1372" s="129"/>
      <c r="EU1372" s="130"/>
      <c r="EV1372" s="131"/>
      <c r="EW1372" s="129"/>
      <c r="EX1372" s="129"/>
      <c r="EY1372" s="130"/>
      <c r="EZ1372" s="131"/>
      <c r="FA1372" s="129"/>
      <c r="FB1372" s="129"/>
      <c r="FC1372" s="130"/>
      <c r="FD1372" s="131"/>
      <c r="FE1372" s="129"/>
      <c r="FF1372" s="129"/>
      <c r="FG1372" s="130"/>
      <c r="FH1372" s="131"/>
      <c r="FI1372" s="129"/>
      <c r="FJ1372" s="129"/>
      <c r="FK1372" s="130"/>
      <c r="FL1372" s="131"/>
      <c r="FM1372" s="129"/>
      <c r="FN1372" s="129"/>
      <c r="FO1372" s="130"/>
      <c r="FP1372" s="131"/>
      <c r="FQ1372" s="129"/>
      <c r="FR1372" s="129"/>
      <c r="FS1372" s="130"/>
      <c r="FT1372" s="131"/>
      <c r="FU1372" s="129"/>
      <c r="FV1372" s="129"/>
      <c r="FW1372" s="130"/>
      <c r="FX1372" s="131"/>
      <c r="FY1372" s="129"/>
      <c r="FZ1372" s="129"/>
      <c r="GA1372" s="130"/>
      <c r="GB1372" s="131"/>
      <c r="GC1372" s="129"/>
      <c r="GD1372" s="129"/>
      <c r="GE1372" s="130"/>
      <c r="GF1372" s="131"/>
      <c r="GG1372" s="129"/>
      <c r="GH1372" s="129"/>
      <c r="GI1372" s="130"/>
      <c r="GJ1372" s="131"/>
      <c r="GK1372" s="129"/>
      <c r="GL1372" s="129"/>
      <c r="GM1372" s="130"/>
      <c r="GN1372" s="131"/>
      <c r="GO1372" s="129"/>
      <c r="GP1372" s="129"/>
      <c r="GQ1372" s="130"/>
    </row>
    <row r="1373" spans="1:199" ht="15.75" x14ac:dyDescent="0.25">
      <c r="A1373">
        <f t="shared" si="754"/>
        <v>1</v>
      </c>
      <c r="B1373">
        <f t="shared" si="755"/>
        <v>1900</v>
      </c>
      <c r="D1373" s="129"/>
      <c r="E1373" s="129"/>
      <c r="F1373" s="129"/>
      <c r="G1373" s="130"/>
      <c r="H1373" s="131"/>
      <c r="I1373" s="129"/>
      <c r="J1373" s="129"/>
      <c r="K1373" s="130"/>
      <c r="L1373" s="131"/>
      <c r="M1373" s="129"/>
      <c r="N1373" s="129"/>
      <c r="O1373" s="130"/>
      <c r="P1373" s="131"/>
      <c r="Q1373" s="129"/>
      <c r="R1373" s="129"/>
      <c r="S1373" s="130"/>
      <c r="T1373" s="131"/>
      <c r="U1373" s="129"/>
      <c r="V1373" s="129"/>
      <c r="W1373" s="130"/>
      <c r="X1373" s="131"/>
      <c r="Y1373" s="129"/>
      <c r="Z1373" s="129"/>
      <c r="AA1373" s="130"/>
      <c r="AB1373" s="131"/>
      <c r="AC1373" s="129"/>
      <c r="AD1373" s="129"/>
      <c r="AE1373" s="130"/>
      <c r="AF1373" s="131"/>
      <c r="AG1373" s="129"/>
      <c r="AH1373" s="129"/>
      <c r="AI1373" s="130"/>
      <c r="AJ1373" s="131"/>
      <c r="AK1373" s="129"/>
      <c r="AL1373" s="129"/>
      <c r="AM1373" s="130"/>
      <c r="AN1373" s="131"/>
      <c r="AO1373" s="129"/>
      <c r="AP1373" s="129"/>
      <c r="AQ1373" s="130"/>
      <c r="AR1373" s="131"/>
      <c r="AS1373" s="129"/>
      <c r="AT1373" s="129"/>
      <c r="AU1373" s="130"/>
      <c r="AV1373" s="131"/>
      <c r="AW1373" s="129"/>
      <c r="AX1373" s="129"/>
      <c r="AY1373" s="130"/>
      <c r="AZ1373" s="131"/>
      <c r="BA1373" s="129"/>
      <c r="BB1373" s="129"/>
      <c r="BC1373" s="130"/>
      <c r="BD1373" s="131"/>
      <c r="BE1373" s="129"/>
      <c r="BF1373" s="129"/>
      <c r="BG1373" s="130"/>
      <c r="BH1373" s="131"/>
      <c r="BI1373" s="129"/>
      <c r="BJ1373" s="129"/>
      <c r="BK1373" s="130"/>
      <c r="BL1373" s="131"/>
      <c r="BM1373" s="129"/>
      <c r="BN1373" s="129"/>
      <c r="BO1373" s="130"/>
      <c r="BP1373" s="131"/>
      <c r="BQ1373" s="129"/>
      <c r="BR1373" s="129"/>
      <c r="BS1373" s="130"/>
      <c r="BT1373" s="131"/>
      <c r="BU1373" s="129"/>
      <c r="BV1373" s="129"/>
      <c r="BW1373" s="130"/>
      <c r="BX1373" s="131"/>
      <c r="BY1373" s="129"/>
      <c r="BZ1373" s="129"/>
      <c r="CA1373" s="130"/>
      <c r="CB1373" s="131"/>
      <c r="CC1373" s="129"/>
      <c r="CD1373" s="129"/>
      <c r="CE1373" s="130"/>
      <c r="CF1373" s="131"/>
      <c r="CG1373" s="129"/>
      <c r="CH1373" s="129"/>
      <c r="CI1373" s="130"/>
      <c r="CJ1373" s="131"/>
      <c r="CK1373" s="129"/>
      <c r="CL1373" s="129"/>
      <c r="CM1373" s="130"/>
      <c r="CN1373" s="131"/>
      <c r="CO1373" s="129"/>
      <c r="CP1373" s="129"/>
      <c r="CQ1373" s="130"/>
      <c r="CR1373" s="131"/>
      <c r="CS1373" s="129"/>
      <c r="CT1373" s="129"/>
      <c r="CU1373" s="130"/>
      <c r="CV1373" s="131"/>
      <c r="CW1373" s="129"/>
      <c r="CX1373" s="129"/>
      <c r="CY1373" s="130"/>
      <c r="CZ1373" s="131"/>
      <c r="DA1373" s="129"/>
      <c r="DB1373" s="129"/>
      <c r="DC1373" s="130"/>
      <c r="DD1373" s="131"/>
      <c r="DE1373" s="129"/>
      <c r="DF1373" s="129"/>
      <c r="DG1373" s="130"/>
      <c r="DH1373" s="131"/>
      <c r="DI1373" s="129"/>
      <c r="DJ1373" s="129"/>
      <c r="DK1373" s="130"/>
      <c r="DL1373" s="131"/>
      <c r="DM1373" s="129"/>
      <c r="DN1373" s="129"/>
      <c r="DO1373" s="130"/>
      <c r="DP1373" s="131"/>
      <c r="DQ1373" s="129"/>
      <c r="DR1373" s="129"/>
      <c r="DS1373" s="130"/>
      <c r="DT1373" s="131"/>
      <c r="DU1373" s="129"/>
      <c r="DV1373" s="129"/>
      <c r="DW1373" s="130"/>
      <c r="DX1373" s="131"/>
      <c r="DY1373" s="129"/>
      <c r="DZ1373" s="129"/>
      <c r="EA1373" s="130"/>
      <c r="EB1373" s="131"/>
      <c r="EC1373" s="129"/>
      <c r="ED1373" s="129"/>
      <c r="EE1373" s="130"/>
      <c r="EF1373" s="131"/>
      <c r="EG1373" s="129"/>
      <c r="EH1373" s="129"/>
      <c r="EI1373" s="130"/>
      <c r="EJ1373" s="131"/>
      <c r="EK1373" s="129"/>
      <c r="EL1373" s="129"/>
      <c r="EM1373" s="130"/>
      <c r="EN1373" s="131"/>
      <c r="EO1373" s="129"/>
      <c r="EP1373" s="129"/>
      <c r="EQ1373" s="130"/>
      <c r="ER1373" s="131"/>
      <c r="ES1373" s="129"/>
      <c r="ET1373" s="129"/>
      <c r="EU1373" s="130"/>
      <c r="EV1373" s="131"/>
      <c r="EW1373" s="129"/>
      <c r="EX1373" s="129"/>
      <c r="EY1373" s="130"/>
      <c r="EZ1373" s="131"/>
      <c r="FA1373" s="129"/>
      <c r="FB1373" s="129"/>
      <c r="FC1373" s="130"/>
      <c r="FD1373" s="131"/>
      <c r="FE1373" s="129"/>
      <c r="FF1373" s="129"/>
      <c r="FG1373" s="130"/>
      <c r="FH1373" s="131"/>
      <c r="FI1373" s="129"/>
      <c r="FJ1373" s="129"/>
      <c r="FK1373" s="130"/>
      <c r="FL1373" s="131"/>
      <c r="FM1373" s="129"/>
      <c r="FN1373" s="129"/>
      <c r="FO1373" s="130"/>
      <c r="FP1373" s="131"/>
      <c r="FQ1373" s="129"/>
      <c r="FR1373" s="129"/>
      <c r="FS1373" s="130"/>
      <c r="FT1373" s="131"/>
      <c r="FU1373" s="129"/>
      <c r="FV1373" s="129"/>
      <c r="FW1373" s="130"/>
      <c r="FX1373" s="131"/>
      <c r="FY1373" s="129"/>
      <c r="FZ1373" s="129"/>
      <c r="GA1373" s="130"/>
      <c r="GB1373" s="131"/>
      <c r="GC1373" s="129"/>
      <c r="GD1373" s="129"/>
      <c r="GE1373" s="130"/>
      <c r="GF1373" s="131"/>
      <c r="GG1373" s="129"/>
      <c r="GH1373" s="129"/>
      <c r="GI1373" s="130"/>
      <c r="GJ1373" s="131"/>
      <c r="GK1373" s="129"/>
      <c r="GL1373" s="129"/>
      <c r="GM1373" s="130"/>
      <c r="GN1373" s="131"/>
      <c r="GO1373" s="129"/>
      <c r="GP1373" s="129"/>
      <c r="GQ1373" s="130"/>
    </row>
    <row r="1374" spans="1:199" ht="15.75" x14ac:dyDescent="0.25">
      <c r="A1374">
        <f t="shared" si="754"/>
        <v>1</v>
      </c>
      <c r="B1374">
        <f t="shared" si="755"/>
        <v>1900</v>
      </c>
      <c r="D1374" s="129"/>
      <c r="E1374" s="129"/>
      <c r="F1374" s="129"/>
      <c r="G1374" s="130"/>
      <c r="H1374" s="131"/>
      <c r="I1374" s="129"/>
      <c r="J1374" s="129"/>
      <c r="K1374" s="130"/>
      <c r="L1374" s="131"/>
      <c r="M1374" s="129"/>
      <c r="N1374" s="129"/>
      <c r="O1374" s="130"/>
      <c r="P1374" s="131"/>
      <c r="Q1374" s="129"/>
      <c r="R1374" s="129"/>
      <c r="S1374" s="130"/>
      <c r="T1374" s="131"/>
      <c r="U1374" s="129"/>
      <c r="V1374" s="129"/>
      <c r="W1374" s="130"/>
      <c r="X1374" s="131"/>
      <c r="Y1374" s="129"/>
      <c r="Z1374" s="129"/>
      <c r="AA1374" s="130"/>
      <c r="AB1374" s="131"/>
      <c r="AC1374" s="129"/>
      <c r="AD1374" s="129"/>
      <c r="AE1374" s="130"/>
      <c r="AF1374" s="131"/>
      <c r="AG1374" s="129"/>
      <c r="AH1374" s="129"/>
      <c r="AI1374" s="130"/>
      <c r="AJ1374" s="131"/>
      <c r="AK1374" s="129"/>
      <c r="AL1374" s="129"/>
      <c r="AM1374" s="130"/>
      <c r="AN1374" s="131"/>
      <c r="AO1374" s="129"/>
      <c r="AP1374" s="129"/>
      <c r="AQ1374" s="130"/>
      <c r="AR1374" s="131"/>
      <c r="AS1374" s="129"/>
      <c r="AT1374" s="129"/>
      <c r="AU1374" s="130"/>
      <c r="AV1374" s="131"/>
      <c r="AW1374" s="129"/>
      <c r="AX1374" s="129"/>
      <c r="AY1374" s="130"/>
      <c r="AZ1374" s="131"/>
      <c r="BA1374" s="129"/>
      <c r="BB1374" s="129"/>
      <c r="BC1374" s="130"/>
      <c r="BD1374" s="131"/>
      <c r="BE1374" s="129"/>
      <c r="BF1374" s="129"/>
      <c r="BG1374" s="130"/>
      <c r="BH1374" s="131"/>
      <c r="BI1374" s="129"/>
      <c r="BJ1374" s="129"/>
      <c r="BK1374" s="130"/>
      <c r="BL1374" s="131"/>
      <c r="BM1374" s="129"/>
      <c r="BN1374" s="129"/>
      <c r="BO1374" s="130"/>
      <c r="BP1374" s="131"/>
      <c r="BQ1374" s="129"/>
      <c r="BR1374" s="129"/>
      <c r="BS1374" s="130"/>
      <c r="BT1374" s="131"/>
      <c r="BU1374" s="129"/>
      <c r="BV1374" s="129"/>
      <c r="BW1374" s="130"/>
      <c r="BX1374" s="131"/>
      <c r="BY1374" s="129"/>
      <c r="BZ1374" s="129"/>
      <c r="CA1374" s="130"/>
      <c r="CB1374" s="131"/>
      <c r="CC1374" s="129"/>
      <c r="CD1374" s="129"/>
      <c r="CE1374" s="130"/>
      <c r="CF1374" s="131"/>
      <c r="CG1374" s="129"/>
      <c r="CH1374" s="129"/>
      <c r="CI1374" s="130"/>
      <c r="CJ1374" s="131"/>
      <c r="CK1374" s="129"/>
      <c r="CL1374" s="129"/>
      <c r="CM1374" s="130"/>
      <c r="CN1374" s="131"/>
      <c r="CO1374" s="129"/>
      <c r="CP1374" s="129"/>
      <c r="CQ1374" s="130"/>
      <c r="CR1374" s="131"/>
      <c r="CS1374" s="129"/>
      <c r="CT1374" s="129"/>
      <c r="CU1374" s="130"/>
      <c r="CV1374" s="131"/>
      <c r="CW1374" s="129"/>
      <c r="CX1374" s="129"/>
      <c r="CY1374" s="130"/>
      <c r="CZ1374" s="131"/>
      <c r="DA1374" s="129"/>
      <c r="DB1374" s="129"/>
      <c r="DC1374" s="130"/>
      <c r="DD1374" s="131"/>
      <c r="DE1374" s="129"/>
      <c r="DF1374" s="129"/>
      <c r="DG1374" s="130"/>
      <c r="DH1374" s="131"/>
      <c r="DI1374" s="129"/>
      <c r="DJ1374" s="129"/>
      <c r="DK1374" s="130"/>
      <c r="DL1374" s="131"/>
      <c r="DM1374" s="129"/>
      <c r="DN1374" s="129"/>
      <c r="DO1374" s="130"/>
      <c r="DP1374" s="131"/>
      <c r="DQ1374" s="129"/>
      <c r="DR1374" s="129"/>
      <c r="DS1374" s="130"/>
      <c r="DT1374" s="131"/>
      <c r="DU1374" s="129"/>
      <c r="DV1374" s="129"/>
      <c r="DW1374" s="130"/>
      <c r="DX1374" s="131"/>
      <c r="DY1374" s="129"/>
      <c r="DZ1374" s="129"/>
      <c r="EA1374" s="130"/>
      <c r="EB1374" s="131"/>
      <c r="EC1374" s="129"/>
      <c r="ED1374" s="129"/>
      <c r="EE1374" s="130"/>
      <c r="EF1374" s="131"/>
      <c r="EG1374" s="129"/>
      <c r="EH1374" s="129"/>
      <c r="EI1374" s="130"/>
      <c r="EJ1374" s="131"/>
      <c r="EK1374" s="129"/>
      <c r="EL1374" s="129"/>
      <c r="EM1374" s="130"/>
      <c r="EN1374" s="131"/>
      <c r="EO1374" s="129"/>
      <c r="EP1374" s="129"/>
      <c r="EQ1374" s="130"/>
      <c r="ER1374" s="131"/>
      <c r="ES1374" s="129"/>
      <c r="ET1374" s="129"/>
      <c r="EU1374" s="130"/>
      <c r="EV1374" s="131"/>
      <c r="EW1374" s="129"/>
      <c r="EX1374" s="129"/>
      <c r="EY1374" s="130"/>
      <c r="EZ1374" s="131"/>
      <c r="FA1374" s="129"/>
      <c r="FB1374" s="129"/>
      <c r="FC1374" s="130"/>
      <c r="FD1374" s="131"/>
      <c r="FE1374" s="129"/>
      <c r="FF1374" s="129"/>
      <c r="FG1374" s="130"/>
      <c r="FH1374" s="131"/>
      <c r="FI1374" s="129"/>
      <c r="FJ1374" s="129"/>
      <c r="FK1374" s="130"/>
      <c r="FL1374" s="131"/>
      <c r="FM1374" s="129"/>
      <c r="FN1374" s="129"/>
      <c r="FO1374" s="130"/>
      <c r="FP1374" s="131"/>
      <c r="FQ1374" s="129"/>
      <c r="FR1374" s="129"/>
      <c r="FS1374" s="130"/>
      <c r="FT1374" s="131"/>
      <c r="FU1374" s="129"/>
      <c r="FV1374" s="129"/>
      <c r="FW1374" s="130"/>
      <c r="FX1374" s="131"/>
      <c r="FY1374" s="129"/>
      <c r="FZ1374" s="129"/>
      <c r="GA1374" s="130"/>
      <c r="GB1374" s="131"/>
      <c r="GC1374" s="129"/>
      <c r="GD1374" s="129"/>
      <c r="GE1374" s="130"/>
      <c r="GF1374" s="131"/>
      <c r="GG1374" s="129"/>
      <c r="GH1374" s="129"/>
      <c r="GI1374" s="130"/>
      <c r="GJ1374" s="131"/>
      <c r="GK1374" s="129"/>
      <c r="GL1374" s="129"/>
      <c r="GM1374" s="130"/>
      <c r="GN1374" s="131"/>
      <c r="GO1374" s="129"/>
      <c r="GP1374" s="129"/>
      <c r="GQ1374" s="130"/>
    </row>
    <row r="1375" spans="1:199" ht="15.75" x14ac:dyDescent="0.25">
      <c r="A1375">
        <f t="shared" si="754"/>
        <v>1</v>
      </c>
      <c r="B1375">
        <f t="shared" si="755"/>
        <v>1900</v>
      </c>
      <c r="D1375" s="129"/>
      <c r="E1375" s="129"/>
      <c r="F1375" s="129"/>
      <c r="G1375" s="130"/>
      <c r="H1375" s="131"/>
      <c r="I1375" s="129"/>
      <c r="J1375" s="129"/>
      <c r="K1375" s="130"/>
      <c r="L1375" s="131"/>
      <c r="M1375" s="129"/>
      <c r="N1375" s="129"/>
      <c r="O1375" s="130"/>
      <c r="P1375" s="131"/>
      <c r="Q1375" s="129"/>
      <c r="R1375" s="129"/>
      <c r="S1375" s="130"/>
      <c r="T1375" s="131"/>
      <c r="U1375" s="129"/>
      <c r="V1375" s="129"/>
      <c r="W1375" s="130"/>
      <c r="X1375" s="131"/>
      <c r="Y1375" s="129"/>
      <c r="Z1375" s="129"/>
      <c r="AA1375" s="130"/>
      <c r="AB1375" s="131"/>
      <c r="AC1375" s="129"/>
      <c r="AD1375" s="129"/>
      <c r="AE1375" s="130"/>
      <c r="AF1375" s="131"/>
      <c r="AG1375" s="129"/>
      <c r="AH1375" s="129"/>
      <c r="AI1375" s="130"/>
      <c r="AJ1375" s="131"/>
      <c r="AK1375" s="129"/>
      <c r="AL1375" s="129"/>
      <c r="AM1375" s="130"/>
      <c r="AN1375" s="131"/>
      <c r="AO1375" s="129"/>
      <c r="AP1375" s="129"/>
      <c r="AQ1375" s="130"/>
      <c r="AR1375" s="131"/>
      <c r="AS1375" s="129"/>
      <c r="AT1375" s="129"/>
      <c r="AU1375" s="130"/>
      <c r="AV1375" s="131"/>
      <c r="AW1375" s="129"/>
      <c r="AX1375" s="129"/>
      <c r="AY1375" s="130"/>
      <c r="AZ1375" s="131"/>
      <c r="BA1375" s="129"/>
      <c r="BB1375" s="129"/>
      <c r="BC1375" s="130"/>
      <c r="BD1375" s="131"/>
      <c r="BE1375" s="129"/>
      <c r="BF1375" s="129"/>
      <c r="BG1375" s="130"/>
      <c r="BH1375" s="131"/>
      <c r="BI1375" s="129"/>
      <c r="BJ1375" s="129"/>
      <c r="BK1375" s="130"/>
      <c r="BL1375" s="131"/>
      <c r="BM1375" s="129"/>
      <c r="BN1375" s="129"/>
      <c r="BO1375" s="130"/>
      <c r="BP1375" s="131"/>
      <c r="BQ1375" s="129"/>
      <c r="BR1375" s="129"/>
      <c r="BS1375" s="130"/>
      <c r="BT1375" s="131"/>
      <c r="BU1375" s="129"/>
      <c r="BV1375" s="129"/>
      <c r="BW1375" s="130"/>
      <c r="BX1375" s="131"/>
      <c r="BY1375" s="129"/>
      <c r="BZ1375" s="129"/>
      <c r="CA1375" s="130"/>
      <c r="CB1375" s="131"/>
      <c r="CC1375" s="129"/>
      <c r="CD1375" s="129"/>
      <c r="CE1375" s="130"/>
      <c r="CF1375" s="131"/>
      <c r="CG1375" s="129"/>
      <c r="CH1375" s="129"/>
      <c r="CI1375" s="130"/>
      <c r="CJ1375" s="131"/>
      <c r="CK1375" s="129"/>
      <c r="CL1375" s="129"/>
      <c r="CM1375" s="130"/>
      <c r="CN1375" s="131"/>
      <c r="CO1375" s="129"/>
      <c r="CP1375" s="129"/>
      <c r="CQ1375" s="130"/>
      <c r="CR1375" s="131"/>
      <c r="CS1375" s="129"/>
      <c r="CT1375" s="129"/>
      <c r="CU1375" s="130"/>
      <c r="CV1375" s="131"/>
      <c r="CW1375" s="129"/>
      <c r="CX1375" s="129"/>
      <c r="CY1375" s="130"/>
      <c r="CZ1375" s="131"/>
      <c r="DA1375" s="129"/>
      <c r="DB1375" s="129"/>
      <c r="DC1375" s="130"/>
      <c r="DD1375" s="131"/>
      <c r="DE1375" s="129"/>
      <c r="DF1375" s="129"/>
      <c r="DG1375" s="130"/>
      <c r="DH1375" s="131"/>
      <c r="DI1375" s="129"/>
      <c r="DJ1375" s="129"/>
      <c r="DK1375" s="130"/>
      <c r="DL1375" s="131"/>
      <c r="DM1375" s="129"/>
      <c r="DN1375" s="129"/>
      <c r="DO1375" s="130"/>
      <c r="DP1375" s="131"/>
      <c r="DQ1375" s="129"/>
      <c r="DR1375" s="129"/>
      <c r="DS1375" s="130"/>
      <c r="DT1375" s="131"/>
      <c r="DU1375" s="129"/>
      <c r="DV1375" s="129"/>
      <c r="DW1375" s="130"/>
      <c r="DX1375" s="131"/>
      <c r="DY1375" s="129"/>
      <c r="DZ1375" s="129"/>
      <c r="EA1375" s="130"/>
      <c r="EB1375" s="131"/>
      <c r="EC1375" s="129"/>
      <c r="ED1375" s="129"/>
      <c r="EE1375" s="130"/>
      <c r="EF1375" s="131"/>
      <c r="EG1375" s="129"/>
      <c r="EH1375" s="129"/>
      <c r="EI1375" s="130"/>
      <c r="EJ1375" s="131"/>
      <c r="EK1375" s="129"/>
      <c r="EL1375" s="129"/>
      <c r="EM1375" s="130"/>
      <c r="EN1375" s="131"/>
      <c r="EO1375" s="129"/>
      <c r="EP1375" s="129"/>
      <c r="EQ1375" s="130"/>
      <c r="ER1375" s="131"/>
      <c r="ES1375" s="129"/>
      <c r="ET1375" s="129"/>
      <c r="EU1375" s="130"/>
      <c r="EV1375" s="131"/>
      <c r="EW1375" s="129"/>
      <c r="EX1375" s="129"/>
      <c r="EY1375" s="130"/>
      <c r="EZ1375" s="131"/>
      <c r="FA1375" s="129"/>
      <c r="FB1375" s="129"/>
      <c r="FC1375" s="130"/>
      <c r="FD1375" s="131"/>
      <c r="FE1375" s="129"/>
      <c r="FF1375" s="129"/>
      <c r="FG1375" s="130"/>
      <c r="FH1375" s="131"/>
      <c r="FI1375" s="129"/>
      <c r="FJ1375" s="129"/>
      <c r="FK1375" s="130"/>
      <c r="FL1375" s="131"/>
      <c r="FM1375" s="129"/>
      <c r="FN1375" s="129"/>
      <c r="FO1375" s="130"/>
      <c r="FP1375" s="131"/>
      <c r="FQ1375" s="129"/>
      <c r="FR1375" s="129"/>
      <c r="FS1375" s="130"/>
      <c r="FT1375" s="131"/>
      <c r="FU1375" s="129"/>
      <c r="FV1375" s="129"/>
      <c r="FW1375" s="130"/>
      <c r="FX1375" s="131"/>
      <c r="FY1375" s="129"/>
      <c r="FZ1375" s="129"/>
      <c r="GA1375" s="130"/>
      <c r="GB1375" s="131"/>
      <c r="GC1375" s="129"/>
      <c r="GD1375" s="129"/>
      <c r="GE1375" s="130"/>
      <c r="GF1375" s="131"/>
      <c r="GG1375" s="129"/>
      <c r="GH1375" s="129"/>
      <c r="GI1375" s="130"/>
      <c r="GJ1375" s="131"/>
      <c r="GK1375" s="129"/>
      <c r="GL1375" s="129"/>
      <c r="GM1375" s="130"/>
      <c r="GN1375" s="131"/>
      <c r="GO1375" s="129"/>
      <c r="GP1375" s="129"/>
      <c r="GQ1375" s="130"/>
    </row>
    <row r="1376" spans="1:199" ht="15.75" x14ac:dyDescent="0.25">
      <c r="A1376">
        <f t="shared" si="754"/>
        <v>1</v>
      </c>
      <c r="B1376">
        <f t="shared" si="755"/>
        <v>1900</v>
      </c>
      <c r="D1376" s="129"/>
      <c r="E1376" s="129"/>
      <c r="F1376" s="129"/>
      <c r="G1376" s="130"/>
      <c r="H1376" s="131"/>
      <c r="I1376" s="129"/>
      <c r="J1376" s="129"/>
      <c r="K1376" s="130"/>
      <c r="L1376" s="131"/>
      <c r="M1376" s="129"/>
      <c r="N1376" s="129"/>
      <c r="O1376" s="130"/>
      <c r="P1376" s="131"/>
      <c r="Q1376" s="129"/>
      <c r="R1376" s="129"/>
      <c r="S1376" s="130"/>
      <c r="T1376" s="131"/>
      <c r="U1376" s="129"/>
      <c r="V1376" s="129"/>
      <c r="W1376" s="130"/>
      <c r="X1376" s="131"/>
      <c r="Y1376" s="129"/>
      <c r="Z1376" s="129"/>
      <c r="AA1376" s="130"/>
      <c r="AB1376" s="131"/>
      <c r="AC1376" s="129"/>
      <c r="AD1376" s="129"/>
      <c r="AE1376" s="130"/>
      <c r="AF1376" s="131"/>
      <c r="AG1376" s="129"/>
      <c r="AH1376" s="129"/>
      <c r="AI1376" s="130"/>
      <c r="AJ1376" s="131"/>
      <c r="AK1376" s="129"/>
      <c r="AL1376" s="129"/>
      <c r="AM1376" s="130"/>
      <c r="AN1376" s="131"/>
      <c r="AO1376" s="129"/>
      <c r="AP1376" s="129"/>
      <c r="AQ1376" s="130"/>
      <c r="AR1376" s="131"/>
      <c r="AS1376" s="129"/>
      <c r="AT1376" s="129"/>
      <c r="AU1376" s="130"/>
      <c r="AV1376" s="131"/>
      <c r="AW1376" s="129"/>
      <c r="AX1376" s="129"/>
      <c r="AY1376" s="130"/>
      <c r="AZ1376" s="131"/>
      <c r="BA1376" s="129"/>
      <c r="BB1376" s="129"/>
      <c r="BC1376" s="130"/>
      <c r="BD1376" s="131"/>
      <c r="BE1376" s="129"/>
      <c r="BF1376" s="129"/>
      <c r="BG1376" s="130"/>
      <c r="BH1376" s="131"/>
      <c r="BI1376" s="129"/>
      <c r="BJ1376" s="129"/>
      <c r="BK1376" s="130"/>
      <c r="BL1376" s="131"/>
      <c r="BM1376" s="129"/>
      <c r="BN1376" s="129"/>
      <c r="BO1376" s="130"/>
      <c r="BP1376" s="131"/>
      <c r="BQ1376" s="129"/>
      <c r="BR1376" s="129"/>
      <c r="BS1376" s="130"/>
      <c r="BT1376" s="131"/>
      <c r="BU1376" s="129"/>
      <c r="BV1376" s="129"/>
      <c r="BW1376" s="130"/>
      <c r="BX1376" s="131"/>
      <c r="BY1376" s="129"/>
      <c r="BZ1376" s="129"/>
      <c r="CA1376" s="130"/>
      <c r="CB1376" s="131"/>
      <c r="CC1376" s="129"/>
      <c r="CD1376" s="129"/>
      <c r="CE1376" s="130"/>
      <c r="CF1376" s="131"/>
      <c r="CG1376" s="129"/>
      <c r="CH1376" s="129"/>
      <c r="CI1376" s="130"/>
      <c r="CJ1376" s="131"/>
      <c r="CK1376" s="129"/>
      <c r="CL1376" s="129"/>
      <c r="CM1376" s="130"/>
      <c r="CN1376" s="131"/>
      <c r="CO1376" s="129"/>
      <c r="CP1376" s="129"/>
      <c r="CQ1376" s="130"/>
      <c r="CR1376" s="131"/>
      <c r="CS1376" s="129"/>
      <c r="CT1376" s="129"/>
      <c r="CU1376" s="130"/>
      <c r="CV1376" s="131"/>
      <c r="CW1376" s="129"/>
      <c r="CX1376" s="129"/>
      <c r="CY1376" s="130"/>
      <c r="CZ1376" s="131"/>
      <c r="DA1376" s="129"/>
      <c r="DB1376" s="129"/>
      <c r="DC1376" s="130"/>
      <c r="DD1376" s="131"/>
      <c r="DE1376" s="129"/>
      <c r="DF1376" s="129"/>
      <c r="DG1376" s="130"/>
      <c r="DH1376" s="131"/>
      <c r="DI1376" s="129"/>
      <c r="DJ1376" s="129"/>
      <c r="DK1376" s="130"/>
      <c r="DL1376" s="131"/>
      <c r="DM1376" s="129"/>
      <c r="DN1376" s="129"/>
      <c r="DO1376" s="130"/>
      <c r="DP1376" s="131"/>
      <c r="DQ1376" s="129"/>
      <c r="DR1376" s="129"/>
      <c r="DS1376" s="130"/>
      <c r="DT1376" s="131"/>
      <c r="DU1376" s="129"/>
      <c r="DV1376" s="129"/>
      <c r="DW1376" s="130"/>
      <c r="DX1376" s="131"/>
      <c r="DY1376" s="129"/>
      <c r="DZ1376" s="129"/>
      <c r="EA1376" s="130"/>
      <c r="EB1376" s="131"/>
      <c r="EC1376" s="129"/>
      <c r="ED1376" s="129"/>
      <c r="EE1376" s="130"/>
      <c r="EF1376" s="131"/>
      <c r="EG1376" s="129"/>
      <c r="EH1376" s="129"/>
      <c r="EI1376" s="130"/>
      <c r="EJ1376" s="131"/>
      <c r="EK1376" s="129"/>
      <c r="EL1376" s="129"/>
      <c r="EM1376" s="130"/>
      <c r="EN1376" s="131"/>
      <c r="EO1376" s="129"/>
      <c r="EP1376" s="129"/>
      <c r="EQ1376" s="130"/>
      <c r="ER1376" s="131"/>
      <c r="ES1376" s="129"/>
      <c r="ET1376" s="129"/>
      <c r="EU1376" s="130"/>
      <c r="EV1376" s="131"/>
      <c r="EW1376" s="129"/>
      <c r="EX1376" s="129"/>
      <c r="EY1376" s="130"/>
      <c r="EZ1376" s="131"/>
      <c r="FA1376" s="129"/>
      <c r="FB1376" s="129"/>
      <c r="FC1376" s="130"/>
      <c r="FD1376" s="131"/>
      <c r="FE1376" s="129"/>
      <c r="FF1376" s="129"/>
      <c r="FG1376" s="130"/>
      <c r="FH1376" s="131"/>
      <c r="FI1376" s="129"/>
      <c r="FJ1376" s="129"/>
      <c r="FK1376" s="130"/>
      <c r="FL1376" s="131"/>
      <c r="FM1376" s="129"/>
      <c r="FN1376" s="129"/>
      <c r="FO1376" s="130"/>
      <c r="FP1376" s="131"/>
      <c r="FQ1376" s="129"/>
      <c r="FR1376" s="129"/>
      <c r="FS1376" s="130"/>
      <c r="FT1376" s="131"/>
      <c r="FU1376" s="129"/>
      <c r="FV1376" s="129"/>
      <c r="FW1376" s="130"/>
      <c r="FX1376" s="131"/>
      <c r="FY1376" s="129"/>
      <c r="FZ1376" s="129"/>
      <c r="GA1376" s="130"/>
      <c r="GB1376" s="131"/>
      <c r="GC1376" s="129"/>
      <c r="GD1376" s="129"/>
      <c r="GE1376" s="130"/>
      <c r="GF1376" s="131"/>
      <c r="GG1376" s="129"/>
      <c r="GH1376" s="129"/>
      <c r="GI1376" s="130"/>
      <c r="GJ1376" s="131"/>
      <c r="GK1376" s="129"/>
      <c r="GL1376" s="129"/>
      <c r="GM1376" s="130"/>
      <c r="GN1376" s="131"/>
      <c r="GO1376" s="129"/>
      <c r="GP1376" s="129"/>
      <c r="GQ1376" s="130"/>
    </row>
    <row r="1377" spans="1:199" ht="15.75" x14ac:dyDescent="0.25">
      <c r="A1377">
        <f t="shared" si="754"/>
        <v>1</v>
      </c>
      <c r="B1377">
        <f t="shared" si="755"/>
        <v>1900</v>
      </c>
      <c r="D1377" s="129"/>
      <c r="E1377" s="129"/>
      <c r="F1377" s="129"/>
      <c r="G1377" s="130"/>
      <c r="H1377" s="131"/>
      <c r="I1377" s="129"/>
      <c r="J1377" s="129"/>
      <c r="K1377" s="130"/>
      <c r="L1377" s="131"/>
      <c r="M1377" s="129"/>
      <c r="N1377" s="129"/>
      <c r="O1377" s="130"/>
      <c r="P1377" s="131"/>
      <c r="Q1377" s="129"/>
      <c r="R1377" s="129"/>
      <c r="S1377" s="130"/>
      <c r="T1377" s="131"/>
      <c r="U1377" s="129"/>
      <c r="V1377" s="129"/>
      <c r="W1377" s="130"/>
      <c r="X1377" s="131"/>
      <c r="Y1377" s="129"/>
      <c r="Z1377" s="129"/>
      <c r="AA1377" s="130"/>
      <c r="AB1377" s="131"/>
      <c r="AC1377" s="129"/>
      <c r="AD1377" s="129"/>
      <c r="AE1377" s="130"/>
      <c r="AF1377" s="131"/>
      <c r="AG1377" s="129"/>
      <c r="AH1377" s="129"/>
      <c r="AI1377" s="130"/>
      <c r="AJ1377" s="131"/>
      <c r="AK1377" s="129"/>
      <c r="AL1377" s="129"/>
      <c r="AM1377" s="130"/>
      <c r="AN1377" s="131"/>
      <c r="AO1377" s="129"/>
      <c r="AP1377" s="129"/>
      <c r="AQ1377" s="130"/>
      <c r="AR1377" s="131"/>
      <c r="AS1377" s="129"/>
      <c r="AT1377" s="129"/>
      <c r="AU1377" s="130"/>
      <c r="AV1377" s="131"/>
      <c r="AW1377" s="129"/>
      <c r="AX1377" s="129"/>
      <c r="AY1377" s="130"/>
      <c r="AZ1377" s="131"/>
      <c r="BA1377" s="129"/>
      <c r="BB1377" s="129"/>
      <c r="BC1377" s="130"/>
      <c r="BD1377" s="131"/>
      <c r="BE1377" s="129"/>
      <c r="BF1377" s="129"/>
      <c r="BG1377" s="130"/>
      <c r="BH1377" s="131"/>
      <c r="BI1377" s="129"/>
      <c r="BJ1377" s="129"/>
      <c r="BK1377" s="130"/>
      <c r="BL1377" s="131"/>
      <c r="BM1377" s="129"/>
      <c r="BN1377" s="129"/>
      <c r="BO1377" s="130"/>
      <c r="BP1377" s="131"/>
      <c r="BQ1377" s="129"/>
      <c r="BR1377" s="129"/>
      <c r="BS1377" s="130"/>
      <c r="BT1377" s="131"/>
      <c r="BU1377" s="129"/>
      <c r="BV1377" s="129"/>
      <c r="BW1377" s="130"/>
      <c r="BX1377" s="131"/>
      <c r="BY1377" s="129"/>
      <c r="BZ1377" s="129"/>
      <c r="CA1377" s="130"/>
      <c r="CB1377" s="131"/>
      <c r="CC1377" s="129"/>
      <c r="CD1377" s="129"/>
      <c r="CE1377" s="130"/>
      <c r="CF1377" s="131"/>
      <c r="CG1377" s="129"/>
      <c r="CH1377" s="129"/>
      <c r="CI1377" s="130"/>
      <c r="CJ1377" s="131"/>
      <c r="CK1377" s="129"/>
      <c r="CL1377" s="129"/>
      <c r="CM1377" s="130"/>
      <c r="CN1377" s="131"/>
      <c r="CO1377" s="129"/>
      <c r="CP1377" s="129"/>
      <c r="CQ1377" s="130"/>
      <c r="CR1377" s="131"/>
      <c r="CS1377" s="129"/>
      <c r="CT1377" s="129"/>
      <c r="CU1377" s="130"/>
      <c r="CV1377" s="131"/>
      <c r="CW1377" s="129"/>
      <c r="CX1377" s="129"/>
      <c r="CY1377" s="130"/>
      <c r="CZ1377" s="131"/>
      <c r="DA1377" s="129"/>
      <c r="DB1377" s="129"/>
      <c r="DC1377" s="130"/>
      <c r="DD1377" s="131"/>
      <c r="DE1377" s="129"/>
      <c r="DF1377" s="129"/>
      <c r="DG1377" s="130"/>
      <c r="DH1377" s="131"/>
      <c r="DI1377" s="129"/>
      <c r="DJ1377" s="129"/>
      <c r="DK1377" s="130"/>
      <c r="DL1377" s="131"/>
      <c r="DM1377" s="129"/>
      <c r="DN1377" s="129"/>
      <c r="DO1377" s="130"/>
      <c r="DP1377" s="131"/>
      <c r="DQ1377" s="129"/>
      <c r="DR1377" s="129"/>
      <c r="DS1377" s="130"/>
      <c r="DT1377" s="131"/>
      <c r="DU1377" s="129"/>
      <c r="DV1377" s="129"/>
      <c r="DW1377" s="130"/>
      <c r="DX1377" s="131"/>
      <c r="DY1377" s="129"/>
      <c r="DZ1377" s="129"/>
      <c r="EA1377" s="130"/>
      <c r="EB1377" s="131"/>
      <c r="EC1377" s="129"/>
      <c r="ED1377" s="129"/>
      <c r="EE1377" s="130"/>
      <c r="EF1377" s="131"/>
      <c r="EG1377" s="129"/>
      <c r="EH1377" s="129"/>
      <c r="EI1377" s="130"/>
      <c r="EJ1377" s="131"/>
      <c r="EK1377" s="129"/>
      <c r="EL1377" s="129"/>
      <c r="EM1377" s="130"/>
      <c r="EN1377" s="131"/>
      <c r="EO1377" s="129"/>
      <c r="EP1377" s="129"/>
      <c r="EQ1377" s="130"/>
      <c r="ER1377" s="131"/>
      <c r="ES1377" s="129"/>
      <c r="ET1377" s="129"/>
      <c r="EU1377" s="130"/>
      <c r="EV1377" s="131"/>
      <c r="EW1377" s="129"/>
      <c r="EX1377" s="129"/>
      <c r="EY1377" s="130"/>
      <c r="EZ1377" s="131"/>
      <c r="FA1377" s="129"/>
      <c r="FB1377" s="129"/>
      <c r="FC1377" s="130"/>
      <c r="FD1377" s="131"/>
      <c r="FE1377" s="129"/>
      <c r="FF1377" s="129"/>
      <c r="FG1377" s="130"/>
      <c r="FH1377" s="131"/>
      <c r="FI1377" s="129"/>
      <c r="FJ1377" s="129"/>
      <c r="FK1377" s="130"/>
      <c r="FL1377" s="131"/>
      <c r="FM1377" s="129"/>
      <c r="FN1377" s="129"/>
      <c r="FO1377" s="130"/>
      <c r="FP1377" s="131"/>
      <c r="FQ1377" s="129"/>
      <c r="FR1377" s="129"/>
      <c r="FS1377" s="130"/>
      <c r="FT1377" s="131"/>
      <c r="FU1377" s="129"/>
      <c r="FV1377" s="129"/>
      <c r="FW1377" s="130"/>
      <c r="FX1377" s="131"/>
      <c r="FY1377" s="129"/>
      <c r="FZ1377" s="129"/>
      <c r="GA1377" s="130"/>
      <c r="GB1377" s="131"/>
      <c r="GC1377" s="129"/>
      <c r="GD1377" s="129"/>
      <c r="GE1377" s="130"/>
      <c r="GF1377" s="131"/>
      <c r="GG1377" s="129"/>
      <c r="GH1377" s="129"/>
      <c r="GI1377" s="130"/>
      <c r="GJ1377" s="131"/>
      <c r="GK1377" s="129"/>
      <c r="GL1377" s="129"/>
      <c r="GM1377" s="130"/>
      <c r="GN1377" s="131"/>
      <c r="GO1377" s="129"/>
      <c r="GP1377" s="129"/>
      <c r="GQ1377" s="130"/>
    </row>
    <row r="1378" spans="1:199" ht="15.75" x14ac:dyDescent="0.25">
      <c r="A1378">
        <f t="shared" si="754"/>
        <v>1</v>
      </c>
      <c r="B1378">
        <f t="shared" si="755"/>
        <v>1900</v>
      </c>
      <c r="D1378" s="129"/>
      <c r="E1378" s="129"/>
      <c r="F1378" s="129"/>
      <c r="G1378" s="130"/>
      <c r="H1378" s="131"/>
      <c r="I1378" s="129"/>
      <c r="J1378" s="129"/>
      <c r="K1378" s="130"/>
      <c r="L1378" s="131"/>
      <c r="M1378" s="129"/>
      <c r="N1378" s="129"/>
      <c r="O1378" s="130"/>
      <c r="P1378" s="131"/>
      <c r="Q1378" s="129"/>
      <c r="R1378" s="129"/>
      <c r="S1378" s="130"/>
      <c r="T1378" s="131"/>
      <c r="U1378" s="129"/>
      <c r="V1378" s="129"/>
      <c r="W1378" s="130"/>
      <c r="X1378" s="131"/>
      <c r="Y1378" s="129"/>
      <c r="Z1378" s="129"/>
      <c r="AA1378" s="130"/>
      <c r="AB1378" s="131"/>
      <c r="AC1378" s="129"/>
      <c r="AD1378" s="129"/>
      <c r="AE1378" s="130"/>
      <c r="AF1378" s="131"/>
      <c r="AG1378" s="129"/>
      <c r="AH1378" s="129"/>
      <c r="AI1378" s="130"/>
      <c r="AJ1378" s="131"/>
      <c r="AK1378" s="129"/>
      <c r="AL1378" s="129"/>
      <c r="AM1378" s="130"/>
      <c r="AN1378" s="131"/>
      <c r="AO1378" s="129"/>
      <c r="AP1378" s="129"/>
      <c r="AQ1378" s="130"/>
      <c r="AR1378" s="131"/>
      <c r="AS1378" s="129"/>
      <c r="AT1378" s="129"/>
      <c r="AU1378" s="130"/>
      <c r="AV1378" s="131"/>
      <c r="AW1378" s="129"/>
      <c r="AX1378" s="129"/>
      <c r="AY1378" s="130"/>
      <c r="AZ1378" s="131"/>
      <c r="BA1378" s="129"/>
      <c r="BB1378" s="129"/>
      <c r="BC1378" s="130"/>
      <c r="BD1378" s="131"/>
      <c r="BE1378" s="129"/>
      <c r="BF1378" s="129"/>
      <c r="BG1378" s="130"/>
      <c r="BH1378" s="131"/>
      <c r="BI1378" s="129"/>
      <c r="BJ1378" s="129"/>
      <c r="BK1378" s="130"/>
      <c r="BL1378" s="131"/>
      <c r="BM1378" s="129"/>
      <c r="BN1378" s="129"/>
      <c r="BO1378" s="130"/>
      <c r="BP1378" s="131"/>
      <c r="BQ1378" s="129"/>
      <c r="BR1378" s="129"/>
      <c r="BS1378" s="130"/>
      <c r="BT1378" s="131"/>
      <c r="BU1378" s="129"/>
      <c r="BV1378" s="129"/>
      <c r="BW1378" s="130"/>
      <c r="BX1378" s="131"/>
      <c r="BY1378" s="129"/>
      <c r="BZ1378" s="129"/>
      <c r="CA1378" s="130"/>
      <c r="CB1378" s="131"/>
      <c r="CC1378" s="129"/>
      <c r="CD1378" s="129"/>
      <c r="CE1378" s="130"/>
      <c r="CF1378" s="131"/>
      <c r="CG1378" s="129"/>
      <c r="CH1378" s="129"/>
      <c r="CI1378" s="130"/>
      <c r="CJ1378" s="131"/>
      <c r="CK1378" s="129"/>
      <c r="CL1378" s="129"/>
      <c r="CM1378" s="130"/>
      <c r="CN1378" s="131"/>
      <c r="CO1378" s="129"/>
      <c r="CP1378" s="129"/>
      <c r="CQ1378" s="130"/>
      <c r="CR1378" s="131"/>
      <c r="CS1378" s="129"/>
      <c r="CT1378" s="129"/>
      <c r="CU1378" s="130"/>
      <c r="CV1378" s="131"/>
      <c r="CW1378" s="129"/>
      <c r="CX1378" s="129"/>
      <c r="CY1378" s="130"/>
      <c r="CZ1378" s="131"/>
      <c r="DA1378" s="129"/>
      <c r="DB1378" s="129"/>
      <c r="DC1378" s="130"/>
      <c r="DD1378" s="131"/>
      <c r="DE1378" s="129"/>
      <c r="DF1378" s="129"/>
      <c r="DG1378" s="130"/>
      <c r="DH1378" s="131"/>
      <c r="DI1378" s="129"/>
      <c r="DJ1378" s="129"/>
      <c r="DK1378" s="130"/>
      <c r="DL1378" s="131"/>
      <c r="DM1378" s="129"/>
      <c r="DN1378" s="129"/>
      <c r="DO1378" s="130"/>
      <c r="DP1378" s="131"/>
      <c r="DQ1378" s="129"/>
      <c r="DR1378" s="129"/>
      <c r="DS1378" s="130"/>
      <c r="DT1378" s="131"/>
      <c r="DU1378" s="129"/>
      <c r="DV1378" s="129"/>
      <c r="DW1378" s="130"/>
      <c r="DX1378" s="131"/>
      <c r="DY1378" s="129"/>
      <c r="DZ1378" s="129"/>
      <c r="EA1378" s="130"/>
      <c r="EB1378" s="131"/>
      <c r="EC1378" s="129"/>
      <c r="ED1378" s="129"/>
      <c r="EE1378" s="130"/>
      <c r="EF1378" s="131"/>
      <c r="EG1378" s="129"/>
      <c r="EH1378" s="129"/>
      <c r="EI1378" s="130"/>
      <c r="EJ1378" s="131"/>
      <c r="EK1378" s="129"/>
      <c r="EL1378" s="129"/>
      <c r="EM1378" s="130"/>
      <c r="EN1378" s="131"/>
      <c r="EO1378" s="129"/>
      <c r="EP1378" s="129"/>
      <c r="EQ1378" s="130"/>
      <c r="ER1378" s="131"/>
      <c r="ES1378" s="129"/>
      <c r="ET1378" s="129"/>
      <c r="EU1378" s="130"/>
      <c r="EV1378" s="131"/>
      <c r="EW1378" s="129"/>
      <c r="EX1378" s="129"/>
      <c r="EY1378" s="130"/>
      <c r="EZ1378" s="131"/>
      <c r="FA1378" s="129"/>
      <c r="FB1378" s="129"/>
      <c r="FC1378" s="130"/>
      <c r="FD1378" s="131"/>
      <c r="FE1378" s="129"/>
      <c r="FF1378" s="129"/>
      <c r="FG1378" s="130"/>
      <c r="FH1378" s="131"/>
      <c r="FI1378" s="129"/>
      <c r="FJ1378" s="129"/>
      <c r="FK1378" s="130"/>
      <c r="FL1378" s="131"/>
      <c r="FM1378" s="129"/>
      <c r="FN1378" s="129"/>
      <c r="FO1378" s="130"/>
      <c r="FP1378" s="131"/>
      <c r="FQ1378" s="129"/>
      <c r="FR1378" s="129"/>
      <c r="FS1378" s="130"/>
      <c r="FT1378" s="131"/>
      <c r="FU1378" s="129"/>
      <c r="FV1378" s="129"/>
      <c r="FW1378" s="130"/>
      <c r="FX1378" s="131"/>
      <c r="FY1378" s="129"/>
      <c r="FZ1378" s="129"/>
      <c r="GA1378" s="130"/>
      <c r="GB1378" s="131"/>
      <c r="GC1378" s="129"/>
      <c r="GD1378" s="129"/>
      <c r="GE1378" s="130"/>
      <c r="GF1378" s="131"/>
      <c r="GG1378" s="129"/>
      <c r="GH1378" s="129"/>
      <c r="GI1378" s="130"/>
      <c r="GJ1378" s="131"/>
      <c r="GK1378" s="129"/>
      <c r="GL1378" s="129"/>
      <c r="GM1378" s="130"/>
      <c r="GN1378" s="131"/>
      <c r="GO1378" s="129"/>
      <c r="GP1378" s="129"/>
      <c r="GQ1378" s="130"/>
    </row>
    <row r="1379" spans="1:199" ht="15.75" x14ac:dyDescent="0.25">
      <c r="A1379">
        <f t="shared" si="754"/>
        <v>1</v>
      </c>
      <c r="B1379">
        <f t="shared" si="755"/>
        <v>1900</v>
      </c>
      <c r="D1379" s="129"/>
      <c r="E1379" s="129"/>
      <c r="F1379" s="129"/>
      <c r="G1379" s="130"/>
      <c r="H1379" s="131"/>
      <c r="I1379" s="129"/>
      <c r="J1379" s="129"/>
      <c r="K1379" s="130"/>
      <c r="L1379" s="131"/>
      <c r="M1379" s="129"/>
      <c r="N1379" s="129"/>
      <c r="O1379" s="130"/>
      <c r="P1379" s="131"/>
      <c r="Q1379" s="129"/>
      <c r="R1379" s="129"/>
      <c r="S1379" s="130"/>
      <c r="T1379" s="131"/>
      <c r="U1379" s="129"/>
      <c r="V1379" s="129"/>
      <c r="W1379" s="130"/>
      <c r="X1379" s="131"/>
      <c r="Y1379" s="129"/>
      <c r="Z1379" s="129"/>
      <c r="AA1379" s="130"/>
      <c r="AB1379" s="131"/>
      <c r="AC1379" s="129"/>
      <c r="AD1379" s="129"/>
      <c r="AE1379" s="130"/>
      <c r="AF1379" s="131"/>
      <c r="AG1379" s="129"/>
      <c r="AH1379" s="129"/>
      <c r="AI1379" s="130"/>
      <c r="AJ1379" s="131"/>
      <c r="AK1379" s="129"/>
      <c r="AL1379" s="129"/>
      <c r="AM1379" s="130"/>
      <c r="AN1379" s="131"/>
      <c r="AO1379" s="129"/>
      <c r="AP1379" s="129"/>
      <c r="AQ1379" s="130"/>
      <c r="AR1379" s="131"/>
      <c r="AS1379" s="129"/>
      <c r="AT1379" s="129"/>
      <c r="AU1379" s="130"/>
      <c r="AV1379" s="131"/>
      <c r="AW1379" s="129"/>
      <c r="AX1379" s="129"/>
      <c r="AY1379" s="130"/>
      <c r="AZ1379" s="131"/>
      <c r="BA1379" s="129"/>
      <c r="BB1379" s="129"/>
      <c r="BC1379" s="130"/>
      <c r="BD1379" s="131"/>
      <c r="BE1379" s="129"/>
      <c r="BF1379" s="129"/>
      <c r="BG1379" s="130"/>
      <c r="BH1379" s="131"/>
      <c r="BI1379" s="129"/>
      <c r="BJ1379" s="129"/>
      <c r="BK1379" s="130"/>
      <c r="BL1379" s="131"/>
      <c r="BM1379" s="129"/>
      <c r="BN1379" s="129"/>
      <c r="BO1379" s="130"/>
      <c r="BP1379" s="131"/>
      <c r="BQ1379" s="129"/>
      <c r="BR1379" s="129"/>
      <c r="BS1379" s="130"/>
      <c r="BT1379" s="131"/>
      <c r="BU1379" s="129"/>
      <c r="BV1379" s="129"/>
      <c r="BW1379" s="130"/>
      <c r="BX1379" s="131"/>
      <c r="BY1379" s="129"/>
      <c r="BZ1379" s="129"/>
      <c r="CA1379" s="130"/>
      <c r="CB1379" s="131"/>
      <c r="CC1379" s="129"/>
      <c r="CD1379" s="129"/>
      <c r="CE1379" s="130"/>
      <c r="CF1379" s="131"/>
      <c r="CG1379" s="129"/>
      <c r="CH1379" s="129"/>
      <c r="CI1379" s="130"/>
      <c r="CJ1379" s="131"/>
      <c r="CK1379" s="129"/>
      <c r="CL1379" s="129"/>
      <c r="CM1379" s="130"/>
      <c r="CN1379" s="131"/>
      <c r="CO1379" s="129"/>
      <c r="CP1379" s="129"/>
      <c r="CQ1379" s="130"/>
      <c r="CR1379" s="131"/>
      <c r="CS1379" s="129"/>
      <c r="CT1379" s="129"/>
      <c r="CU1379" s="130"/>
      <c r="CV1379" s="131"/>
      <c r="CW1379" s="129"/>
      <c r="CX1379" s="129"/>
      <c r="CY1379" s="130"/>
      <c r="CZ1379" s="131"/>
      <c r="DA1379" s="129"/>
      <c r="DB1379" s="129"/>
      <c r="DC1379" s="130"/>
      <c r="DD1379" s="131"/>
      <c r="DE1379" s="129"/>
      <c r="DF1379" s="129"/>
      <c r="DG1379" s="130"/>
      <c r="DH1379" s="131"/>
      <c r="DI1379" s="129"/>
      <c r="DJ1379" s="129"/>
      <c r="DK1379" s="130"/>
      <c r="DL1379" s="131"/>
      <c r="DM1379" s="129"/>
      <c r="DN1379" s="129"/>
      <c r="DO1379" s="130"/>
      <c r="DP1379" s="131"/>
      <c r="DQ1379" s="129"/>
      <c r="DR1379" s="129"/>
      <c r="DS1379" s="130"/>
      <c r="DT1379" s="131"/>
      <c r="DU1379" s="129"/>
      <c r="DV1379" s="129"/>
      <c r="DW1379" s="130"/>
      <c r="DX1379" s="131"/>
      <c r="DY1379" s="129"/>
      <c r="DZ1379" s="129"/>
      <c r="EA1379" s="130"/>
      <c r="EB1379" s="131"/>
      <c r="EC1379" s="129"/>
      <c r="ED1379" s="129"/>
      <c r="EE1379" s="130"/>
      <c r="EF1379" s="131"/>
      <c r="EG1379" s="129"/>
      <c r="EH1379" s="129"/>
      <c r="EI1379" s="130"/>
      <c r="EJ1379" s="131"/>
      <c r="EK1379" s="129"/>
      <c r="EL1379" s="129"/>
      <c r="EM1379" s="130"/>
      <c r="EN1379" s="131"/>
      <c r="EO1379" s="129"/>
      <c r="EP1379" s="129"/>
      <c r="EQ1379" s="130"/>
      <c r="ER1379" s="131"/>
      <c r="ES1379" s="129"/>
      <c r="ET1379" s="129"/>
      <c r="EU1379" s="130"/>
      <c r="EV1379" s="131"/>
      <c r="EW1379" s="129"/>
      <c r="EX1379" s="129"/>
      <c r="EY1379" s="130"/>
      <c r="EZ1379" s="131"/>
      <c r="FA1379" s="129"/>
      <c r="FB1379" s="129"/>
      <c r="FC1379" s="130"/>
      <c r="FD1379" s="131"/>
      <c r="FE1379" s="129"/>
      <c r="FF1379" s="129"/>
      <c r="FG1379" s="130"/>
      <c r="FH1379" s="131"/>
      <c r="FI1379" s="129"/>
      <c r="FJ1379" s="129"/>
      <c r="FK1379" s="130"/>
      <c r="FL1379" s="131"/>
      <c r="FM1379" s="129"/>
      <c r="FN1379" s="129"/>
      <c r="FO1379" s="130"/>
      <c r="FP1379" s="131"/>
      <c r="FQ1379" s="129"/>
      <c r="FR1379" s="129"/>
      <c r="FS1379" s="130"/>
      <c r="FT1379" s="131"/>
      <c r="FU1379" s="129"/>
      <c r="FV1379" s="129"/>
      <c r="FW1379" s="130"/>
      <c r="FX1379" s="131"/>
      <c r="FY1379" s="129"/>
      <c r="FZ1379" s="129"/>
      <c r="GA1379" s="130"/>
      <c r="GB1379" s="131"/>
      <c r="GC1379" s="129"/>
      <c r="GD1379" s="129"/>
      <c r="GE1379" s="130"/>
      <c r="GF1379" s="131"/>
      <c r="GG1379" s="129"/>
      <c r="GH1379" s="129"/>
      <c r="GI1379" s="130"/>
      <c r="GJ1379" s="131"/>
      <c r="GK1379" s="129"/>
      <c r="GL1379" s="129"/>
      <c r="GM1379" s="130"/>
      <c r="GN1379" s="131"/>
      <c r="GO1379" s="129"/>
      <c r="GP1379" s="129"/>
      <c r="GQ1379" s="130"/>
    </row>
    <row r="1380" spans="1:199" ht="15.75" x14ac:dyDescent="0.25">
      <c r="A1380">
        <f t="shared" si="754"/>
        <v>1</v>
      </c>
      <c r="B1380">
        <f t="shared" si="755"/>
        <v>1900</v>
      </c>
      <c r="D1380" s="129"/>
      <c r="E1380" s="129"/>
      <c r="F1380" s="129"/>
      <c r="G1380" s="130"/>
      <c r="H1380" s="131"/>
      <c r="I1380" s="129"/>
      <c r="J1380" s="129"/>
      <c r="K1380" s="130"/>
      <c r="L1380" s="131"/>
      <c r="M1380" s="129"/>
      <c r="N1380" s="129"/>
      <c r="O1380" s="130"/>
      <c r="P1380" s="131"/>
      <c r="Q1380" s="129"/>
      <c r="R1380" s="129"/>
      <c r="S1380" s="130"/>
      <c r="T1380" s="131"/>
      <c r="U1380" s="129"/>
      <c r="V1380" s="129"/>
      <c r="W1380" s="130"/>
      <c r="X1380" s="131"/>
      <c r="Y1380" s="129"/>
      <c r="Z1380" s="129"/>
      <c r="AA1380" s="130"/>
      <c r="AB1380" s="131"/>
      <c r="AC1380" s="129"/>
      <c r="AD1380" s="129"/>
      <c r="AE1380" s="130"/>
      <c r="AF1380" s="131"/>
      <c r="AG1380" s="129"/>
      <c r="AH1380" s="129"/>
      <c r="AI1380" s="130"/>
      <c r="AJ1380" s="131"/>
      <c r="AK1380" s="129"/>
      <c r="AL1380" s="129"/>
      <c r="AM1380" s="130"/>
      <c r="AN1380" s="131"/>
      <c r="AO1380" s="129"/>
      <c r="AP1380" s="129"/>
      <c r="AQ1380" s="130"/>
      <c r="AR1380" s="131"/>
      <c r="AS1380" s="129"/>
      <c r="AT1380" s="129"/>
      <c r="AU1380" s="130"/>
      <c r="AV1380" s="131"/>
      <c r="AW1380" s="129"/>
      <c r="AX1380" s="129"/>
      <c r="AY1380" s="130"/>
      <c r="AZ1380" s="131"/>
      <c r="BA1380" s="129"/>
      <c r="BB1380" s="129"/>
      <c r="BC1380" s="130"/>
      <c r="BD1380" s="131"/>
      <c r="BE1380" s="129"/>
      <c r="BF1380" s="129"/>
      <c r="BG1380" s="130"/>
      <c r="BH1380" s="131"/>
      <c r="BI1380" s="129"/>
      <c r="BJ1380" s="129"/>
      <c r="BK1380" s="130"/>
      <c r="BL1380" s="131"/>
      <c r="BM1380" s="129"/>
      <c r="BN1380" s="129"/>
      <c r="BO1380" s="130"/>
      <c r="BP1380" s="131"/>
      <c r="BQ1380" s="129"/>
      <c r="BR1380" s="129"/>
      <c r="BS1380" s="130"/>
      <c r="BT1380" s="131"/>
      <c r="BU1380" s="129"/>
      <c r="BV1380" s="129"/>
      <c r="BW1380" s="130"/>
      <c r="BX1380" s="131"/>
      <c r="BY1380" s="129"/>
      <c r="BZ1380" s="129"/>
      <c r="CA1380" s="130"/>
      <c r="CB1380" s="131"/>
      <c r="CC1380" s="129"/>
      <c r="CD1380" s="129"/>
      <c r="CE1380" s="130"/>
      <c r="CF1380" s="131"/>
      <c r="CG1380" s="129"/>
      <c r="CH1380" s="129"/>
      <c r="CI1380" s="130"/>
      <c r="CJ1380" s="131"/>
      <c r="CK1380" s="129"/>
      <c r="CL1380" s="129"/>
      <c r="CM1380" s="130"/>
      <c r="CN1380" s="131"/>
      <c r="CO1380" s="129"/>
      <c r="CP1380" s="129"/>
      <c r="CQ1380" s="130"/>
      <c r="CR1380" s="131"/>
      <c r="CS1380" s="129"/>
      <c r="CT1380" s="129"/>
      <c r="CU1380" s="130"/>
      <c r="CV1380" s="131"/>
      <c r="CW1380" s="129"/>
      <c r="CX1380" s="129"/>
      <c r="CY1380" s="130"/>
      <c r="CZ1380" s="131"/>
      <c r="DA1380" s="129"/>
      <c r="DB1380" s="129"/>
      <c r="DC1380" s="130"/>
      <c r="DD1380" s="131"/>
      <c r="DE1380" s="129"/>
      <c r="DF1380" s="129"/>
      <c r="DG1380" s="130"/>
      <c r="DH1380" s="131"/>
      <c r="DI1380" s="129"/>
      <c r="DJ1380" s="129"/>
      <c r="DK1380" s="130"/>
      <c r="DL1380" s="131"/>
      <c r="DM1380" s="129"/>
      <c r="DN1380" s="129"/>
      <c r="DO1380" s="130"/>
      <c r="DP1380" s="131"/>
      <c r="DQ1380" s="129"/>
      <c r="DR1380" s="129"/>
      <c r="DS1380" s="130"/>
      <c r="DT1380" s="131"/>
      <c r="DU1380" s="129"/>
      <c r="DV1380" s="129"/>
      <c r="DW1380" s="130"/>
      <c r="DX1380" s="131"/>
      <c r="DY1380" s="129"/>
      <c r="DZ1380" s="129"/>
      <c r="EA1380" s="130"/>
      <c r="EB1380" s="131"/>
      <c r="EC1380" s="129"/>
      <c r="ED1380" s="129"/>
      <c r="EE1380" s="130"/>
      <c r="EF1380" s="131"/>
      <c r="EG1380" s="129"/>
      <c r="EH1380" s="129"/>
      <c r="EI1380" s="130"/>
      <c r="EJ1380" s="131"/>
      <c r="EK1380" s="129"/>
      <c r="EL1380" s="129"/>
      <c r="EM1380" s="130"/>
      <c r="EN1380" s="131"/>
      <c r="EO1380" s="129"/>
      <c r="EP1380" s="129"/>
      <c r="EQ1380" s="130"/>
      <c r="ER1380" s="131"/>
      <c r="ES1380" s="129"/>
      <c r="ET1380" s="129"/>
      <c r="EU1380" s="130"/>
      <c r="EV1380" s="131"/>
      <c r="EW1380" s="129"/>
      <c r="EX1380" s="129"/>
      <c r="EY1380" s="130"/>
      <c r="EZ1380" s="131"/>
      <c r="FA1380" s="129"/>
      <c r="FB1380" s="129"/>
      <c r="FC1380" s="130"/>
      <c r="FD1380" s="131"/>
      <c r="FE1380" s="129"/>
      <c r="FF1380" s="129"/>
      <c r="FG1380" s="130"/>
      <c r="FH1380" s="131"/>
      <c r="FI1380" s="129"/>
      <c r="FJ1380" s="129"/>
      <c r="FK1380" s="130"/>
      <c r="FL1380" s="131"/>
      <c r="FM1380" s="129"/>
      <c r="FN1380" s="129"/>
      <c r="FO1380" s="130"/>
      <c r="FP1380" s="131"/>
      <c r="FQ1380" s="129"/>
      <c r="FR1380" s="129"/>
      <c r="FS1380" s="130"/>
      <c r="FT1380" s="131"/>
      <c r="FU1380" s="129"/>
      <c r="FV1380" s="129"/>
      <c r="FW1380" s="130"/>
      <c r="FX1380" s="131"/>
      <c r="FY1380" s="129"/>
      <c r="FZ1380" s="129"/>
      <c r="GA1380" s="130"/>
      <c r="GB1380" s="131"/>
      <c r="GC1380" s="129"/>
      <c r="GD1380" s="129"/>
      <c r="GE1380" s="130"/>
      <c r="GF1380" s="131"/>
      <c r="GG1380" s="129"/>
      <c r="GH1380" s="129"/>
      <c r="GI1380" s="130"/>
      <c r="GJ1380" s="131"/>
      <c r="GK1380" s="129"/>
      <c r="GL1380" s="129"/>
      <c r="GM1380" s="130"/>
      <c r="GN1380" s="131"/>
      <c r="GO1380" s="129"/>
      <c r="GP1380" s="129"/>
      <c r="GQ1380" s="130"/>
    </row>
    <row r="1381" spans="1:199" ht="15.75" x14ac:dyDescent="0.25">
      <c r="A1381">
        <f t="shared" si="754"/>
        <v>1</v>
      </c>
      <c r="B1381">
        <f t="shared" si="755"/>
        <v>1900</v>
      </c>
      <c r="D1381" s="129"/>
      <c r="E1381" s="129"/>
      <c r="F1381" s="129"/>
      <c r="G1381" s="130"/>
      <c r="H1381" s="131"/>
      <c r="I1381" s="129"/>
      <c r="J1381" s="129"/>
      <c r="K1381" s="130"/>
      <c r="L1381" s="131"/>
      <c r="M1381" s="129"/>
      <c r="N1381" s="129"/>
      <c r="O1381" s="130"/>
      <c r="P1381" s="131"/>
      <c r="Q1381" s="129"/>
      <c r="R1381" s="129"/>
      <c r="S1381" s="130"/>
      <c r="T1381" s="131"/>
      <c r="U1381" s="129"/>
      <c r="V1381" s="129"/>
      <c r="W1381" s="130"/>
      <c r="X1381" s="131"/>
      <c r="Y1381" s="129"/>
      <c r="Z1381" s="129"/>
      <c r="AA1381" s="130"/>
      <c r="AB1381" s="131"/>
      <c r="AC1381" s="129"/>
      <c r="AD1381" s="129"/>
      <c r="AE1381" s="130"/>
      <c r="AF1381" s="131"/>
      <c r="AG1381" s="129"/>
      <c r="AH1381" s="129"/>
      <c r="AI1381" s="130"/>
      <c r="AJ1381" s="131"/>
      <c r="AK1381" s="129"/>
      <c r="AL1381" s="129"/>
      <c r="AM1381" s="130"/>
      <c r="AN1381" s="131"/>
      <c r="AO1381" s="129"/>
      <c r="AP1381" s="129"/>
      <c r="AQ1381" s="130"/>
      <c r="AR1381" s="131"/>
      <c r="AS1381" s="129"/>
      <c r="AT1381" s="129"/>
      <c r="AU1381" s="130"/>
      <c r="AV1381" s="131"/>
      <c r="AW1381" s="129"/>
      <c r="AX1381" s="129"/>
      <c r="AY1381" s="130"/>
      <c r="AZ1381" s="131"/>
      <c r="BA1381" s="129"/>
      <c r="BB1381" s="129"/>
      <c r="BC1381" s="130"/>
      <c r="BD1381" s="131"/>
      <c r="BE1381" s="129"/>
      <c r="BF1381" s="129"/>
      <c r="BG1381" s="130"/>
      <c r="BH1381" s="131"/>
      <c r="BI1381" s="129"/>
      <c r="BJ1381" s="129"/>
      <c r="BK1381" s="130"/>
      <c r="BL1381" s="131"/>
      <c r="BM1381" s="129"/>
      <c r="BN1381" s="129"/>
      <c r="BO1381" s="130"/>
      <c r="BP1381" s="131"/>
      <c r="BQ1381" s="129"/>
      <c r="BR1381" s="129"/>
      <c r="BS1381" s="130"/>
      <c r="BT1381" s="131"/>
      <c r="BU1381" s="129"/>
      <c r="BV1381" s="129"/>
      <c r="BW1381" s="130"/>
      <c r="BX1381" s="131"/>
      <c r="BY1381" s="129"/>
      <c r="BZ1381" s="129"/>
      <c r="CA1381" s="130"/>
      <c r="CB1381" s="131"/>
      <c r="CC1381" s="129"/>
      <c r="CD1381" s="129"/>
      <c r="CE1381" s="130"/>
      <c r="CF1381" s="131"/>
      <c r="CG1381" s="129"/>
      <c r="CH1381" s="129"/>
      <c r="CI1381" s="130"/>
      <c r="CJ1381" s="131"/>
      <c r="CK1381" s="129"/>
      <c r="CL1381" s="129"/>
      <c r="CM1381" s="130"/>
      <c r="CN1381" s="131"/>
      <c r="CO1381" s="129"/>
      <c r="CP1381" s="129"/>
      <c r="CQ1381" s="130"/>
      <c r="CR1381" s="131"/>
      <c r="CS1381" s="129"/>
      <c r="CT1381" s="129"/>
      <c r="CU1381" s="130"/>
      <c r="CV1381" s="131"/>
      <c r="CW1381" s="129"/>
      <c r="CX1381" s="129"/>
      <c r="CY1381" s="130"/>
      <c r="CZ1381" s="131"/>
      <c r="DA1381" s="129"/>
      <c r="DB1381" s="129"/>
      <c r="DC1381" s="130"/>
      <c r="DD1381" s="131"/>
      <c r="DE1381" s="129"/>
      <c r="DF1381" s="129"/>
      <c r="DG1381" s="130"/>
      <c r="DH1381" s="131"/>
      <c r="DI1381" s="129"/>
      <c r="DJ1381" s="129"/>
      <c r="DK1381" s="130"/>
      <c r="DL1381" s="131"/>
      <c r="DM1381" s="129"/>
      <c r="DN1381" s="129"/>
      <c r="DO1381" s="130"/>
      <c r="DP1381" s="131"/>
      <c r="DQ1381" s="129"/>
      <c r="DR1381" s="129"/>
      <c r="DS1381" s="130"/>
      <c r="DT1381" s="131"/>
      <c r="DU1381" s="129"/>
      <c r="DV1381" s="129"/>
      <c r="DW1381" s="130"/>
      <c r="DX1381" s="131"/>
      <c r="DY1381" s="129"/>
      <c r="DZ1381" s="129"/>
      <c r="EA1381" s="130"/>
      <c r="EB1381" s="131"/>
      <c r="EC1381" s="129"/>
      <c r="ED1381" s="129"/>
      <c r="EE1381" s="130"/>
      <c r="EF1381" s="131"/>
      <c r="EG1381" s="129"/>
      <c r="EH1381" s="129"/>
      <c r="EI1381" s="130"/>
      <c r="EJ1381" s="131"/>
      <c r="EK1381" s="129"/>
      <c r="EL1381" s="129"/>
      <c r="EM1381" s="130"/>
      <c r="EN1381" s="131"/>
      <c r="EO1381" s="129"/>
      <c r="EP1381" s="129"/>
      <c r="EQ1381" s="130"/>
      <c r="ER1381" s="131"/>
      <c r="ES1381" s="129"/>
      <c r="ET1381" s="129"/>
      <c r="EU1381" s="130"/>
      <c r="EV1381" s="131"/>
      <c r="EW1381" s="129"/>
      <c r="EX1381" s="129"/>
      <c r="EY1381" s="130"/>
      <c r="EZ1381" s="131"/>
      <c r="FA1381" s="129"/>
      <c r="FB1381" s="129"/>
      <c r="FC1381" s="130"/>
      <c r="FD1381" s="131"/>
      <c r="FE1381" s="129"/>
      <c r="FF1381" s="129"/>
      <c r="FG1381" s="130"/>
      <c r="FH1381" s="131"/>
      <c r="FI1381" s="129"/>
      <c r="FJ1381" s="129"/>
      <c r="FK1381" s="130"/>
      <c r="FL1381" s="131"/>
      <c r="FM1381" s="129"/>
      <c r="FN1381" s="129"/>
      <c r="FO1381" s="130"/>
      <c r="FP1381" s="131"/>
      <c r="FQ1381" s="129"/>
      <c r="FR1381" s="129"/>
      <c r="FS1381" s="130"/>
      <c r="FT1381" s="131"/>
      <c r="FU1381" s="129"/>
      <c r="FV1381" s="129"/>
      <c r="FW1381" s="130"/>
      <c r="FX1381" s="131"/>
      <c r="FY1381" s="129"/>
      <c r="FZ1381" s="129"/>
      <c r="GA1381" s="130"/>
      <c r="GB1381" s="131"/>
      <c r="GC1381" s="129"/>
      <c r="GD1381" s="129"/>
      <c r="GE1381" s="130"/>
      <c r="GF1381" s="131"/>
      <c r="GG1381" s="129"/>
      <c r="GH1381" s="129"/>
      <c r="GI1381" s="130"/>
      <c r="GJ1381" s="131"/>
      <c r="GK1381" s="129"/>
      <c r="GL1381" s="129"/>
      <c r="GM1381" s="130"/>
      <c r="GN1381" s="131"/>
      <c r="GO1381" s="129"/>
      <c r="GP1381" s="129"/>
      <c r="GQ1381" s="130"/>
    </row>
    <row r="1382" spans="1:199" ht="15.75" x14ac:dyDescent="0.25">
      <c r="A1382">
        <f t="shared" si="754"/>
        <v>1</v>
      </c>
      <c r="B1382">
        <f t="shared" si="755"/>
        <v>1900</v>
      </c>
      <c r="D1382" s="129"/>
      <c r="E1382" s="129"/>
      <c r="F1382" s="129"/>
      <c r="G1382" s="130"/>
      <c r="H1382" s="131"/>
      <c r="I1382" s="129"/>
      <c r="J1382" s="129"/>
      <c r="K1382" s="130"/>
      <c r="L1382" s="131"/>
      <c r="M1382" s="129"/>
      <c r="N1382" s="129"/>
      <c r="O1382" s="130"/>
      <c r="P1382" s="131"/>
      <c r="Q1382" s="129"/>
      <c r="R1382" s="129"/>
      <c r="S1382" s="130"/>
      <c r="T1382" s="131"/>
      <c r="U1382" s="129"/>
      <c r="V1382" s="129"/>
      <c r="W1382" s="130"/>
      <c r="X1382" s="131"/>
      <c r="Y1382" s="129"/>
      <c r="Z1382" s="129"/>
      <c r="AA1382" s="130"/>
      <c r="AB1382" s="131"/>
      <c r="AC1382" s="129"/>
      <c r="AD1382" s="129"/>
      <c r="AE1382" s="130"/>
      <c r="AF1382" s="131"/>
      <c r="AG1382" s="129"/>
      <c r="AH1382" s="129"/>
      <c r="AI1382" s="130"/>
      <c r="AJ1382" s="131"/>
      <c r="AK1382" s="129"/>
      <c r="AL1382" s="129"/>
      <c r="AM1382" s="130"/>
      <c r="AN1382" s="131"/>
      <c r="AO1382" s="129"/>
      <c r="AP1382" s="129"/>
      <c r="AQ1382" s="130"/>
      <c r="AR1382" s="131"/>
      <c r="AS1382" s="129"/>
      <c r="AT1382" s="129"/>
      <c r="AU1382" s="130"/>
      <c r="AV1382" s="131"/>
      <c r="AW1382" s="129"/>
      <c r="AX1382" s="129"/>
      <c r="AY1382" s="130"/>
      <c r="AZ1382" s="131"/>
      <c r="BA1382" s="129"/>
      <c r="BB1382" s="129"/>
      <c r="BC1382" s="130"/>
      <c r="BD1382" s="131"/>
      <c r="BE1382" s="129"/>
      <c r="BF1382" s="129"/>
      <c r="BG1382" s="130"/>
      <c r="BH1382" s="131"/>
      <c r="BI1382" s="129"/>
      <c r="BJ1382" s="129"/>
      <c r="BK1382" s="130"/>
      <c r="BL1382" s="131"/>
      <c r="BM1382" s="129"/>
      <c r="BN1382" s="129"/>
      <c r="BO1382" s="130"/>
      <c r="BP1382" s="131"/>
      <c r="BQ1382" s="129"/>
      <c r="BR1382" s="129"/>
      <c r="BS1382" s="130"/>
      <c r="BT1382" s="131"/>
      <c r="BU1382" s="129"/>
      <c r="BV1382" s="129"/>
      <c r="BW1382" s="130"/>
      <c r="BX1382" s="131"/>
      <c r="BY1382" s="129"/>
      <c r="BZ1382" s="129"/>
      <c r="CA1382" s="130"/>
      <c r="CB1382" s="131"/>
      <c r="CC1382" s="129"/>
      <c r="CD1382" s="129"/>
      <c r="CE1382" s="130"/>
      <c r="CF1382" s="131"/>
      <c r="CG1382" s="129"/>
      <c r="CH1382" s="129"/>
      <c r="CI1382" s="130"/>
      <c r="CJ1382" s="131"/>
      <c r="CK1382" s="129"/>
      <c r="CL1382" s="129"/>
      <c r="CM1382" s="130"/>
      <c r="CN1382" s="131"/>
      <c r="CO1382" s="129"/>
      <c r="CP1382" s="129"/>
      <c r="CQ1382" s="130"/>
      <c r="CR1382" s="131"/>
      <c r="CS1382" s="129"/>
      <c r="CT1382" s="129"/>
      <c r="CU1382" s="130"/>
      <c r="CV1382" s="131"/>
      <c r="CW1382" s="129"/>
      <c r="CX1382" s="129"/>
      <c r="CY1382" s="130"/>
      <c r="CZ1382" s="131"/>
      <c r="DA1382" s="129"/>
      <c r="DB1382" s="129"/>
      <c r="DC1382" s="130"/>
      <c r="DD1382" s="131"/>
      <c r="DE1382" s="129"/>
      <c r="DF1382" s="129"/>
      <c r="DG1382" s="130"/>
      <c r="DH1382" s="131"/>
      <c r="DI1382" s="129"/>
      <c r="DJ1382" s="129"/>
      <c r="DK1382" s="130"/>
      <c r="DL1382" s="131"/>
      <c r="DM1382" s="129"/>
      <c r="DN1382" s="129"/>
      <c r="DO1382" s="130"/>
      <c r="DP1382" s="131"/>
      <c r="DQ1382" s="129"/>
      <c r="DR1382" s="129"/>
      <c r="DS1382" s="130"/>
      <c r="DT1382" s="131"/>
      <c r="DU1382" s="129"/>
      <c r="DV1382" s="129"/>
      <c r="DW1382" s="130"/>
      <c r="DX1382" s="131"/>
      <c r="DY1382" s="129"/>
      <c r="DZ1382" s="129"/>
      <c r="EA1382" s="130"/>
      <c r="EB1382" s="131"/>
      <c r="EC1382" s="129"/>
      <c r="ED1382" s="129"/>
      <c r="EE1382" s="130"/>
      <c r="EF1382" s="131"/>
      <c r="EG1382" s="129"/>
      <c r="EH1382" s="129"/>
      <c r="EI1382" s="130"/>
      <c r="EJ1382" s="131"/>
      <c r="EK1382" s="129"/>
      <c r="EL1382" s="129"/>
      <c r="EM1382" s="130"/>
      <c r="EN1382" s="131"/>
      <c r="EO1382" s="129"/>
      <c r="EP1382" s="129"/>
      <c r="EQ1382" s="130"/>
      <c r="ER1382" s="131"/>
      <c r="ES1382" s="129"/>
      <c r="ET1382" s="129"/>
      <c r="EU1382" s="130"/>
      <c r="EV1382" s="131"/>
      <c r="EW1382" s="129"/>
      <c r="EX1382" s="129"/>
      <c r="EY1382" s="130"/>
      <c r="EZ1382" s="131"/>
      <c r="FA1382" s="129"/>
      <c r="FB1382" s="129"/>
      <c r="FC1382" s="130"/>
      <c r="FD1382" s="131"/>
      <c r="FE1382" s="129"/>
      <c r="FF1382" s="129"/>
      <c r="FG1382" s="130"/>
      <c r="FH1382" s="131"/>
      <c r="FI1382" s="129"/>
      <c r="FJ1382" s="129"/>
      <c r="FK1382" s="130"/>
      <c r="FL1382" s="131"/>
      <c r="FM1382" s="129"/>
      <c r="FN1382" s="129"/>
      <c r="FO1382" s="130"/>
      <c r="FP1382" s="131"/>
      <c r="FQ1382" s="129"/>
      <c r="FR1382" s="129"/>
      <c r="FS1382" s="130"/>
      <c r="FT1382" s="131"/>
      <c r="FU1382" s="129"/>
      <c r="FV1382" s="129"/>
      <c r="FW1382" s="130"/>
      <c r="FX1382" s="131"/>
      <c r="FY1382" s="129"/>
      <c r="FZ1382" s="129"/>
      <c r="GA1382" s="130"/>
      <c r="GB1382" s="131"/>
      <c r="GC1382" s="129"/>
      <c r="GD1382" s="129"/>
      <c r="GE1382" s="130"/>
      <c r="GF1382" s="131"/>
      <c r="GG1382" s="129"/>
      <c r="GH1382" s="129"/>
      <c r="GI1382" s="130"/>
      <c r="GJ1382" s="131"/>
      <c r="GK1382" s="129"/>
      <c r="GL1382" s="129"/>
      <c r="GM1382" s="130"/>
      <c r="GN1382" s="131"/>
      <c r="GO1382" s="129"/>
      <c r="GP1382" s="129"/>
      <c r="GQ1382" s="130"/>
    </row>
    <row r="1383" spans="1:199" ht="15.75" x14ac:dyDescent="0.25">
      <c r="A1383">
        <f t="shared" si="754"/>
        <v>1</v>
      </c>
      <c r="B1383">
        <f t="shared" si="755"/>
        <v>1900</v>
      </c>
      <c r="D1383" s="129"/>
      <c r="E1383" s="129"/>
      <c r="F1383" s="129"/>
      <c r="G1383" s="130"/>
      <c r="H1383" s="131"/>
      <c r="I1383" s="129"/>
      <c r="J1383" s="129"/>
      <c r="K1383" s="130"/>
      <c r="L1383" s="131"/>
      <c r="M1383" s="129"/>
      <c r="N1383" s="129"/>
      <c r="O1383" s="130"/>
      <c r="P1383" s="131"/>
      <c r="Q1383" s="129"/>
      <c r="R1383" s="129"/>
      <c r="S1383" s="130"/>
      <c r="T1383" s="131"/>
      <c r="U1383" s="129"/>
      <c r="V1383" s="129"/>
      <c r="W1383" s="130"/>
      <c r="X1383" s="131"/>
      <c r="Y1383" s="129"/>
      <c r="Z1383" s="129"/>
      <c r="AA1383" s="130"/>
      <c r="AB1383" s="131"/>
      <c r="AC1383" s="129"/>
      <c r="AD1383" s="129"/>
      <c r="AE1383" s="130"/>
      <c r="AF1383" s="131"/>
      <c r="AG1383" s="129"/>
      <c r="AH1383" s="129"/>
      <c r="AI1383" s="130"/>
      <c r="AJ1383" s="131"/>
      <c r="AK1383" s="129"/>
      <c r="AL1383" s="129"/>
      <c r="AM1383" s="130"/>
      <c r="AN1383" s="131"/>
      <c r="AO1383" s="129"/>
      <c r="AP1383" s="129"/>
      <c r="AQ1383" s="130"/>
      <c r="AR1383" s="131"/>
      <c r="AS1383" s="129"/>
      <c r="AT1383" s="129"/>
      <c r="AU1383" s="130"/>
      <c r="AV1383" s="131"/>
      <c r="AW1383" s="129"/>
      <c r="AX1383" s="129"/>
      <c r="AY1383" s="130"/>
      <c r="AZ1383" s="131"/>
      <c r="BA1383" s="129"/>
      <c r="BB1383" s="129"/>
      <c r="BC1383" s="130"/>
      <c r="BD1383" s="131"/>
      <c r="BE1383" s="129"/>
      <c r="BF1383" s="129"/>
      <c r="BG1383" s="130"/>
      <c r="BH1383" s="131"/>
      <c r="BI1383" s="129"/>
      <c r="BJ1383" s="129"/>
      <c r="BK1383" s="130"/>
      <c r="BL1383" s="131"/>
      <c r="BM1383" s="129"/>
      <c r="BN1383" s="129"/>
      <c r="BO1383" s="130"/>
      <c r="BP1383" s="131"/>
      <c r="BQ1383" s="129"/>
      <c r="BR1383" s="129"/>
      <c r="BS1383" s="130"/>
      <c r="BT1383" s="131"/>
      <c r="BU1383" s="129"/>
      <c r="BV1383" s="129"/>
      <c r="BW1383" s="130"/>
      <c r="BX1383" s="131"/>
      <c r="BY1383" s="129"/>
      <c r="BZ1383" s="129"/>
      <c r="CA1383" s="130"/>
      <c r="CB1383" s="131"/>
      <c r="CC1383" s="129"/>
      <c r="CD1383" s="129"/>
      <c r="CE1383" s="130"/>
      <c r="CF1383" s="131"/>
      <c r="CG1383" s="129"/>
      <c r="CH1383" s="129"/>
      <c r="CI1383" s="130"/>
      <c r="CJ1383" s="131"/>
      <c r="CK1383" s="129"/>
      <c r="CL1383" s="129"/>
      <c r="CM1383" s="130"/>
      <c r="CN1383" s="131"/>
      <c r="CO1383" s="129"/>
      <c r="CP1383" s="129"/>
      <c r="CQ1383" s="130"/>
      <c r="CR1383" s="131"/>
      <c r="CS1383" s="129"/>
      <c r="CT1383" s="129"/>
      <c r="CU1383" s="130"/>
      <c r="CV1383" s="131"/>
      <c r="CW1383" s="129"/>
      <c r="CX1383" s="129"/>
      <c r="CY1383" s="130"/>
      <c r="CZ1383" s="131"/>
      <c r="DA1383" s="129"/>
      <c r="DB1383" s="129"/>
      <c r="DC1383" s="130"/>
      <c r="DD1383" s="131"/>
      <c r="DE1383" s="129"/>
      <c r="DF1383" s="129"/>
      <c r="DG1383" s="130"/>
      <c r="DH1383" s="131"/>
      <c r="DI1383" s="129"/>
      <c r="DJ1383" s="129"/>
      <c r="DK1383" s="130"/>
      <c r="DL1383" s="131"/>
      <c r="DM1383" s="129"/>
      <c r="DN1383" s="129"/>
      <c r="DO1383" s="130"/>
      <c r="DP1383" s="131"/>
      <c r="DQ1383" s="129"/>
      <c r="DR1383" s="129"/>
      <c r="DS1383" s="130"/>
      <c r="DT1383" s="131"/>
      <c r="DU1383" s="129"/>
      <c r="DV1383" s="129"/>
      <c r="DW1383" s="130"/>
      <c r="DX1383" s="131"/>
      <c r="DY1383" s="129"/>
      <c r="DZ1383" s="129"/>
      <c r="EA1383" s="130"/>
      <c r="EB1383" s="131"/>
      <c r="EC1383" s="129"/>
      <c r="ED1383" s="129"/>
      <c r="EE1383" s="130"/>
      <c r="EF1383" s="131"/>
      <c r="EG1383" s="129"/>
      <c r="EH1383" s="129"/>
      <c r="EI1383" s="130"/>
      <c r="EJ1383" s="131"/>
      <c r="EK1383" s="129"/>
      <c r="EL1383" s="129"/>
      <c r="EM1383" s="130"/>
      <c r="EN1383" s="131"/>
      <c r="EO1383" s="129"/>
      <c r="EP1383" s="129"/>
      <c r="EQ1383" s="130"/>
      <c r="ER1383" s="131"/>
      <c r="ES1383" s="129"/>
      <c r="ET1383" s="129"/>
      <c r="EU1383" s="130"/>
      <c r="EV1383" s="131"/>
      <c r="EW1383" s="129"/>
      <c r="EX1383" s="129"/>
      <c r="EY1383" s="130"/>
      <c r="EZ1383" s="131"/>
      <c r="FA1383" s="129"/>
      <c r="FB1383" s="129"/>
      <c r="FC1383" s="130"/>
      <c r="FD1383" s="131"/>
      <c r="FE1383" s="129"/>
      <c r="FF1383" s="129"/>
      <c r="FG1383" s="130"/>
      <c r="FH1383" s="131"/>
      <c r="FI1383" s="129"/>
      <c r="FJ1383" s="129"/>
      <c r="FK1383" s="130"/>
      <c r="FL1383" s="131"/>
      <c r="FM1383" s="129"/>
      <c r="FN1383" s="129"/>
      <c r="FO1383" s="130"/>
      <c r="FP1383" s="131"/>
      <c r="FQ1383" s="129"/>
      <c r="FR1383" s="129"/>
      <c r="FS1383" s="130"/>
      <c r="FT1383" s="131"/>
      <c r="FU1383" s="129"/>
      <c r="FV1383" s="129"/>
      <c r="FW1383" s="130"/>
      <c r="FX1383" s="131"/>
      <c r="FY1383" s="129"/>
      <c r="FZ1383" s="129"/>
      <c r="GA1383" s="130"/>
      <c r="GB1383" s="131"/>
      <c r="GC1383" s="129"/>
      <c r="GD1383" s="129"/>
      <c r="GE1383" s="130"/>
      <c r="GF1383" s="131"/>
      <c r="GG1383" s="129"/>
      <c r="GH1383" s="129"/>
      <c r="GI1383" s="130"/>
      <c r="GJ1383" s="131"/>
      <c r="GK1383" s="129"/>
      <c r="GL1383" s="129"/>
      <c r="GM1383" s="130"/>
      <c r="GN1383" s="131"/>
      <c r="GO1383" s="129"/>
      <c r="GP1383" s="129"/>
      <c r="GQ1383" s="130"/>
    </row>
    <row r="1384" spans="1:199" ht="15.75" x14ac:dyDescent="0.25">
      <c r="A1384">
        <f t="shared" si="754"/>
        <v>1</v>
      </c>
      <c r="B1384">
        <f t="shared" si="755"/>
        <v>1900</v>
      </c>
      <c r="D1384" s="129"/>
      <c r="E1384" s="129"/>
      <c r="F1384" s="129"/>
      <c r="G1384" s="130"/>
      <c r="H1384" s="131"/>
      <c r="I1384" s="129"/>
      <c r="J1384" s="129"/>
      <c r="K1384" s="130"/>
      <c r="L1384" s="131"/>
      <c r="M1384" s="129"/>
      <c r="N1384" s="129"/>
      <c r="O1384" s="130"/>
      <c r="P1384" s="131"/>
      <c r="Q1384" s="129"/>
      <c r="R1384" s="129"/>
      <c r="S1384" s="130"/>
      <c r="T1384" s="131"/>
      <c r="U1384" s="129"/>
      <c r="V1384" s="129"/>
      <c r="W1384" s="130"/>
      <c r="X1384" s="131"/>
      <c r="Y1384" s="129"/>
      <c r="Z1384" s="129"/>
      <c r="AA1384" s="130"/>
      <c r="AB1384" s="131"/>
      <c r="AC1384" s="129"/>
      <c r="AD1384" s="129"/>
      <c r="AE1384" s="130"/>
      <c r="AF1384" s="131"/>
      <c r="AG1384" s="129"/>
      <c r="AH1384" s="129"/>
      <c r="AI1384" s="130"/>
      <c r="AJ1384" s="131"/>
      <c r="AK1384" s="129"/>
      <c r="AL1384" s="129"/>
      <c r="AM1384" s="130"/>
      <c r="AN1384" s="131"/>
      <c r="AO1384" s="129"/>
      <c r="AP1384" s="129"/>
      <c r="AQ1384" s="130"/>
      <c r="AR1384" s="131"/>
      <c r="AS1384" s="129"/>
      <c r="AT1384" s="129"/>
      <c r="AU1384" s="130"/>
      <c r="AV1384" s="131"/>
      <c r="AW1384" s="129"/>
      <c r="AX1384" s="129"/>
      <c r="AY1384" s="130"/>
      <c r="AZ1384" s="131"/>
      <c r="BA1384" s="129"/>
      <c r="BB1384" s="129"/>
      <c r="BC1384" s="130"/>
      <c r="BD1384" s="131"/>
      <c r="BE1384" s="129"/>
      <c r="BF1384" s="129"/>
      <c r="BG1384" s="130"/>
      <c r="BH1384" s="131"/>
      <c r="BI1384" s="129"/>
      <c r="BJ1384" s="129"/>
      <c r="BK1384" s="130"/>
      <c r="BL1384" s="131"/>
      <c r="BM1384" s="129"/>
      <c r="BN1384" s="129"/>
      <c r="BO1384" s="130"/>
      <c r="BP1384" s="131"/>
      <c r="BQ1384" s="129"/>
      <c r="BR1384" s="129"/>
      <c r="BS1384" s="130"/>
      <c r="BT1384" s="131"/>
      <c r="BU1384" s="129"/>
      <c r="BV1384" s="129"/>
      <c r="BW1384" s="130"/>
      <c r="BX1384" s="131"/>
      <c r="BY1384" s="129"/>
      <c r="BZ1384" s="129"/>
      <c r="CA1384" s="130"/>
      <c r="CB1384" s="131"/>
      <c r="CC1384" s="129"/>
      <c r="CD1384" s="129"/>
      <c r="CE1384" s="130"/>
      <c r="CF1384" s="131"/>
      <c r="CG1384" s="129"/>
      <c r="CH1384" s="129"/>
      <c r="CI1384" s="130"/>
      <c r="CJ1384" s="131"/>
      <c r="CK1384" s="129"/>
      <c r="CL1384" s="129"/>
      <c r="CM1384" s="130"/>
      <c r="CN1384" s="131"/>
      <c r="CO1384" s="129"/>
      <c r="CP1384" s="129"/>
      <c r="CQ1384" s="130"/>
      <c r="CR1384" s="131"/>
      <c r="CS1384" s="129"/>
      <c r="CT1384" s="129"/>
      <c r="CU1384" s="130"/>
      <c r="CV1384" s="131"/>
      <c r="CW1384" s="129"/>
      <c r="CX1384" s="129"/>
      <c r="CY1384" s="130"/>
      <c r="CZ1384" s="131"/>
      <c r="DA1384" s="129"/>
      <c r="DB1384" s="129"/>
      <c r="DC1384" s="130"/>
      <c r="DD1384" s="131"/>
      <c r="DE1384" s="129"/>
      <c r="DF1384" s="129"/>
      <c r="DG1384" s="130"/>
      <c r="DH1384" s="131"/>
      <c r="DI1384" s="129"/>
      <c r="DJ1384" s="129"/>
      <c r="DK1384" s="130"/>
      <c r="DL1384" s="131"/>
      <c r="DM1384" s="129"/>
      <c r="DN1384" s="129"/>
      <c r="DO1384" s="130"/>
      <c r="DP1384" s="131"/>
      <c r="DQ1384" s="129"/>
      <c r="DR1384" s="129"/>
      <c r="DS1384" s="130"/>
      <c r="DT1384" s="131"/>
      <c r="DU1384" s="129"/>
      <c r="DV1384" s="129"/>
      <c r="DW1384" s="130"/>
      <c r="DX1384" s="131"/>
      <c r="DY1384" s="129"/>
      <c r="DZ1384" s="129"/>
      <c r="EA1384" s="130"/>
      <c r="EB1384" s="131"/>
      <c r="EC1384" s="129"/>
      <c r="ED1384" s="129"/>
      <c r="EE1384" s="130"/>
      <c r="EF1384" s="131"/>
      <c r="EG1384" s="129"/>
      <c r="EH1384" s="129"/>
      <c r="EI1384" s="130"/>
      <c r="EJ1384" s="131"/>
      <c r="EK1384" s="129"/>
      <c r="EL1384" s="129"/>
      <c r="EM1384" s="130"/>
      <c r="EN1384" s="131"/>
      <c r="EO1384" s="129"/>
      <c r="EP1384" s="129"/>
      <c r="EQ1384" s="130"/>
      <c r="ER1384" s="131"/>
      <c r="ES1384" s="129"/>
      <c r="ET1384" s="129"/>
      <c r="EU1384" s="130"/>
      <c r="EV1384" s="131"/>
      <c r="EW1384" s="129"/>
      <c r="EX1384" s="129"/>
      <c r="EY1384" s="130"/>
      <c r="EZ1384" s="131"/>
      <c r="FA1384" s="129"/>
      <c r="FB1384" s="129"/>
      <c r="FC1384" s="130"/>
      <c r="FD1384" s="131"/>
      <c r="FE1384" s="129"/>
      <c r="FF1384" s="129"/>
      <c r="FG1384" s="130"/>
      <c r="FH1384" s="131"/>
      <c r="FI1384" s="129"/>
      <c r="FJ1384" s="129"/>
      <c r="FK1384" s="130"/>
      <c r="FL1384" s="131"/>
      <c r="FM1384" s="129"/>
      <c r="FN1384" s="129"/>
      <c r="FO1384" s="130"/>
      <c r="FP1384" s="131"/>
      <c r="FQ1384" s="129"/>
      <c r="FR1384" s="129"/>
      <c r="FS1384" s="130"/>
      <c r="FT1384" s="131"/>
      <c r="FU1384" s="129"/>
      <c r="FV1384" s="129"/>
      <c r="FW1384" s="130"/>
      <c r="FX1384" s="131"/>
      <c r="FY1384" s="129"/>
      <c r="FZ1384" s="129"/>
      <c r="GA1384" s="130"/>
      <c r="GB1384" s="131"/>
      <c r="GC1384" s="129"/>
      <c r="GD1384" s="129"/>
      <c r="GE1384" s="130"/>
      <c r="GF1384" s="131"/>
      <c r="GG1384" s="129"/>
      <c r="GH1384" s="129"/>
      <c r="GI1384" s="130"/>
      <c r="GJ1384" s="131"/>
      <c r="GK1384" s="129"/>
      <c r="GL1384" s="129"/>
      <c r="GM1384" s="130"/>
      <c r="GN1384" s="131"/>
      <c r="GO1384" s="129"/>
      <c r="GP1384" s="129"/>
      <c r="GQ1384" s="130"/>
    </row>
    <row r="1385" spans="1:199" ht="15.75" x14ac:dyDescent="0.25">
      <c r="A1385">
        <f t="shared" si="754"/>
        <v>1</v>
      </c>
      <c r="B1385">
        <f t="shared" si="755"/>
        <v>1900</v>
      </c>
      <c r="D1385" s="129"/>
      <c r="E1385" s="129"/>
      <c r="F1385" s="129"/>
      <c r="G1385" s="130"/>
      <c r="H1385" s="131"/>
      <c r="I1385" s="129"/>
      <c r="J1385" s="129"/>
      <c r="K1385" s="130"/>
      <c r="L1385" s="131"/>
      <c r="M1385" s="129"/>
      <c r="N1385" s="129"/>
      <c r="O1385" s="130"/>
      <c r="P1385" s="131"/>
      <c r="Q1385" s="129"/>
      <c r="R1385" s="129"/>
      <c r="S1385" s="130"/>
      <c r="T1385" s="131"/>
      <c r="U1385" s="129"/>
      <c r="V1385" s="129"/>
      <c r="W1385" s="130"/>
      <c r="X1385" s="131"/>
      <c r="Y1385" s="129"/>
      <c r="Z1385" s="129"/>
      <c r="AA1385" s="130"/>
      <c r="AB1385" s="131"/>
      <c r="AC1385" s="129"/>
      <c r="AD1385" s="129"/>
      <c r="AE1385" s="130"/>
      <c r="AF1385" s="131"/>
      <c r="AG1385" s="129"/>
      <c r="AH1385" s="129"/>
      <c r="AI1385" s="130"/>
      <c r="AJ1385" s="131"/>
      <c r="AK1385" s="129"/>
      <c r="AL1385" s="129"/>
      <c r="AM1385" s="130"/>
      <c r="AN1385" s="131"/>
      <c r="AO1385" s="129"/>
      <c r="AP1385" s="129"/>
      <c r="AQ1385" s="130"/>
      <c r="AR1385" s="131"/>
      <c r="AS1385" s="129"/>
      <c r="AT1385" s="129"/>
      <c r="AU1385" s="130"/>
      <c r="AV1385" s="131"/>
      <c r="AW1385" s="129"/>
      <c r="AX1385" s="129"/>
      <c r="AY1385" s="130"/>
      <c r="AZ1385" s="131"/>
      <c r="BA1385" s="129"/>
      <c r="BB1385" s="129"/>
      <c r="BC1385" s="130"/>
      <c r="BD1385" s="131"/>
      <c r="BE1385" s="129"/>
      <c r="BF1385" s="129"/>
      <c r="BG1385" s="130"/>
      <c r="BH1385" s="131"/>
      <c r="BI1385" s="129"/>
      <c r="BJ1385" s="129"/>
      <c r="BK1385" s="130"/>
      <c r="BL1385" s="131"/>
      <c r="BM1385" s="129"/>
      <c r="BN1385" s="129"/>
      <c r="BO1385" s="130"/>
      <c r="BP1385" s="131"/>
      <c r="BQ1385" s="129"/>
      <c r="BR1385" s="129"/>
      <c r="BS1385" s="130"/>
      <c r="BT1385" s="131"/>
      <c r="BU1385" s="129"/>
      <c r="BV1385" s="129"/>
      <c r="BW1385" s="130"/>
      <c r="BX1385" s="131"/>
      <c r="BY1385" s="129"/>
      <c r="BZ1385" s="129"/>
      <c r="CA1385" s="130"/>
      <c r="CB1385" s="131"/>
      <c r="CC1385" s="129"/>
      <c r="CD1385" s="129"/>
      <c r="CE1385" s="130"/>
      <c r="CF1385" s="131"/>
      <c r="CG1385" s="129"/>
      <c r="CH1385" s="129"/>
      <c r="CI1385" s="130"/>
      <c r="CJ1385" s="131"/>
      <c r="CK1385" s="129"/>
      <c r="CL1385" s="129"/>
      <c r="CM1385" s="130"/>
      <c r="CN1385" s="131"/>
      <c r="CO1385" s="129"/>
      <c r="CP1385" s="129"/>
      <c r="CQ1385" s="130"/>
      <c r="CR1385" s="131"/>
      <c r="CS1385" s="129"/>
      <c r="CT1385" s="129"/>
      <c r="CU1385" s="130"/>
      <c r="CV1385" s="131"/>
      <c r="CW1385" s="129"/>
      <c r="CX1385" s="129"/>
      <c r="CY1385" s="130"/>
      <c r="CZ1385" s="131"/>
      <c r="DA1385" s="129"/>
      <c r="DB1385" s="129"/>
      <c r="DC1385" s="130"/>
      <c r="DD1385" s="131"/>
      <c r="DE1385" s="129"/>
      <c r="DF1385" s="129"/>
      <c r="DG1385" s="130"/>
      <c r="DH1385" s="131"/>
      <c r="DI1385" s="129"/>
      <c r="DJ1385" s="129"/>
      <c r="DK1385" s="130"/>
      <c r="DL1385" s="131"/>
      <c r="DM1385" s="129"/>
      <c r="DN1385" s="129"/>
      <c r="DO1385" s="130"/>
      <c r="DP1385" s="131"/>
      <c r="DQ1385" s="129"/>
      <c r="DR1385" s="129"/>
      <c r="DS1385" s="130"/>
      <c r="DT1385" s="131"/>
      <c r="DU1385" s="129"/>
      <c r="DV1385" s="129"/>
      <c r="DW1385" s="130"/>
      <c r="DX1385" s="131"/>
      <c r="DY1385" s="129"/>
      <c r="DZ1385" s="129"/>
      <c r="EA1385" s="130"/>
      <c r="EB1385" s="131"/>
      <c r="EC1385" s="129"/>
      <c r="ED1385" s="129"/>
      <c r="EE1385" s="130"/>
      <c r="EF1385" s="131"/>
      <c r="EG1385" s="129"/>
      <c r="EH1385" s="129"/>
      <c r="EI1385" s="130"/>
      <c r="EJ1385" s="131"/>
      <c r="EK1385" s="129"/>
      <c r="EL1385" s="129"/>
      <c r="EM1385" s="130"/>
      <c r="EN1385" s="131"/>
      <c r="EO1385" s="129"/>
      <c r="EP1385" s="129"/>
      <c r="EQ1385" s="130"/>
      <c r="ER1385" s="131"/>
      <c r="ES1385" s="129"/>
      <c r="ET1385" s="129"/>
      <c r="EU1385" s="130"/>
      <c r="EV1385" s="131"/>
      <c r="EW1385" s="129"/>
      <c r="EX1385" s="129"/>
      <c r="EY1385" s="130"/>
      <c r="EZ1385" s="131"/>
      <c r="FA1385" s="129"/>
      <c r="FB1385" s="129"/>
      <c r="FC1385" s="130"/>
      <c r="FD1385" s="131"/>
      <c r="FE1385" s="129"/>
      <c r="FF1385" s="129"/>
      <c r="FG1385" s="130"/>
      <c r="FH1385" s="131"/>
      <c r="FI1385" s="129"/>
      <c r="FJ1385" s="129"/>
      <c r="FK1385" s="130"/>
      <c r="FL1385" s="131"/>
      <c r="FM1385" s="129"/>
      <c r="FN1385" s="129"/>
      <c r="FO1385" s="130"/>
      <c r="FP1385" s="131"/>
      <c r="FQ1385" s="129"/>
      <c r="FR1385" s="129"/>
      <c r="FS1385" s="130"/>
      <c r="FT1385" s="131"/>
      <c r="FU1385" s="129"/>
      <c r="FV1385" s="129"/>
      <c r="FW1385" s="130"/>
      <c r="FX1385" s="131"/>
      <c r="FY1385" s="129"/>
      <c r="FZ1385" s="129"/>
      <c r="GA1385" s="130"/>
      <c r="GB1385" s="131"/>
      <c r="GC1385" s="129"/>
      <c r="GD1385" s="129"/>
      <c r="GE1385" s="130"/>
      <c r="GF1385" s="131"/>
      <c r="GG1385" s="129"/>
      <c r="GH1385" s="129"/>
      <c r="GI1385" s="130"/>
      <c r="GJ1385" s="131"/>
      <c r="GK1385" s="129"/>
      <c r="GL1385" s="129"/>
      <c r="GM1385" s="130"/>
      <c r="GN1385" s="131"/>
      <c r="GO1385" s="129"/>
      <c r="GP1385" s="129"/>
      <c r="GQ1385" s="130"/>
    </row>
    <row r="1386" spans="1:199" ht="15.75" x14ac:dyDescent="0.25">
      <c r="A1386">
        <f t="shared" si="754"/>
        <v>1</v>
      </c>
      <c r="B1386">
        <f t="shared" si="755"/>
        <v>1900</v>
      </c>
      <c r="D1386" s="129"/>
      <c r="E1386" s="129"/>
      <c r="F1386" s="129"/>
      <c r="G1386" s="130"/>
      <c r="H1386" s="131"/>
      <c r="I1386" s="129"/>
      <c r="J1386" s="129"/>
      <c r="K1386" s="130"/>
      <c r="L1386" s="131"/>
      <c r="M1386" s="129"/>
      <c r="N1386" s="129"/>
      <c r="O1386" s="130"/>
      <c r="P1386" s="131"/>
      <c r="Q1386" s="129"/>
      <c r="R1386" s="129"/>
      <c r="S1386" s="130"/>
      <c r="T1386" s="131"/>
      <c r="U1386" s="129"/>
      <c r="V1386" s="129"/>
      <c r="W1386" s="130"/>
      <c r="X1386" s="131"/>
      <c r="Y1386" s="129"/>
      <c r="Z1386" s="129"/>
      <c r="AA1386" s="130"/>
      <c r="AB1386" s="131"/>
      <c r="AC1386" s="129"/>
      <c r="AD1386" s="129"/>
      <c r="AE1386" s="130"/>
      <c r="AF1386" s="131"/>
      <c r="AG1386" s="129"/>
      <c r="AH1386" s="129"/>
      <c r="AI1386" s="130"/>
      <c r="AJ1386" s="131"/>
      <c r="AK1386" s="129"/>
      <c r="AL1386" s="129"/>
      <c r="AM1386" s="130"/>
      <c r="AN1386" s="131"/>
      <c r="AO1386" s="129"/>
      <c r="AP1386" s="129"/>
      <c r="AQ1386" s="130"/>
      <c r="AR1386" s="131"/>
      <c r="AS1386" s="129"/>
      <c r="AT1386" s="129"/>
      <c r="AU1386" s="130"/>
      <c r="AV1386" s="131"/>
      <c r="AW1386" s="129"/>
      <c r="AX1386" s="129"/>
      <c r="AY1386" s="130"/>
      <c r="AZ1386" s="131"/>
      <c r="BA1386" s="129"/>
      <c r="BB1386" s="129"/>
      <c r="BC1386" s="130"/>
      <c r="BD1386" s="131"/>
      <c r="BE1386" s="129"/>
      <c r="BF1386" s="129"/>
      <c r="BG1386" s="130"/>
      <c r="BH1386" s="131"/>
      <c r="BI1386" s="129"/>
      <c r="BJ1386" s="129"/>
      <c r="BK1386" s="130"/>
      <c r="BL1386" s="131"/>
      <c r="BM1386" s="129"/>
      <c r="BN1386" s="129"/>
      <c r="BO1386" s="130"/>
      <c r="BP1386" s="131"/>
      <c r="BQ1386" s="129"/>
      <c r="BR1386" s="129"/>
      <c r="BS1386" s="130"/>
      <c r="BT1386" s="131"/>
      <c r="BU1386" s="129"/>
      <c r="BV1386" s="129"/>
      <c r="BW1386" s="130"/>
      <c r="BX1386" s="131"/>
      <c r="BY1386" s="129"/>
      <c r="BZ1386" s="129"/>
      <c r="CA1386" s="130"/>
      <c r="CB1386" s="131"/>
      <c r="CC1386" s="129"/>
      <c r="CD1386" s="129"/>
      <c r="CE1386" s="130"/>
      <c r="CF1386" s="131"/>
      <c r="CG1386" s="129"/>
      <c r="CH1386" s="129"/>
      <c r="CI1386" s="130"/>
      <c r="CJ1386" s="131"/>
      <c r="CK1386" s="129"/>
      <c r="CL1386" s="129"/>
      <c r="CM1386" s="130"/>
      <c r="CN1386" s="131"/>
      <c r="CO1386" s="129"/>
      <c r="CP1386" s="129"/>
      <c r="CQ1386" s="130"/>
      <c r="CR1386" s="131"/>
      <c r="CS1386" s="129"/>
      <c r="CT1386" s="129"/>
      <c r="CU1386" s="130"/>
      <c r="CV1386" s="131"/>
      <c r="CW1386" s="129"/>
      <c r="CX1386" s="129"/>
      <c r="CY1386" s="130"/>
      <c r="CZ1386" s="131"/>
      <c r="DA1386" s="129"/>
      <c r="DB1386" s="129"/>
      <c r="DC1386" s="130"/>
      <c r="DD1386" s="131"/>
      <c r="DE1386" s="129"/>
      <c r="DF1386" s="129"/>
      <c r="DG1386" s="130"/>
      <c r="DH1386" s="131"/>
      <c r="DI1386" s="129"/>
      <c r="DJ1386" s="129"/>
      <c r="DK1386" s="130"/>
      <c r="DL1386" s="131"/>
      <c r="DM1386" s="129"/>
      <c r="DN1386" s="129"/>
      <c r="DO1386" s="130"/>
      <c r="DP1386" s="131"/>
      <c r="DQ1386" s="129"/>
      <c r="DR1386" s="129"/>
      <c r="DS1386" s="130"/>
      <c r="DT1386" s="131"/>
      <c r="DU1386" s="129"/>
      <c r="DV1386" s="129"/>
      <c r="DW1386" s="130"/>
      <c r="DX1386" s="131"/>
      <c r="DY1386" s="129"/>
      <c r="DZ1386" s="129"/>
      <c r="EA1386" s="130"/>
      <c r="EB1386" s="131"/>
      <c r="EC1386" s="129"/>
      <c r="ED1386" s="129"/>
      <c r="EE1386" s="130"/>
      <c r="EF1386" s="131"/>
      <c r="EG1386" s="129"/>
      <c r="EH1386" s="129"/>
      <c r="EI1386" s="130"/>
      <c r="EJ1386" s="131"/>
      <c r="EK1386" s="129"/>
      <c r="EL1386" s="129"/>
      <c r="EM1386" s="130"/>
      <c r="EN1386" s="131"/>
      <c r="EO1386" s="129"/>
      <c r="EP1386" s="129"/>
      <c r="EQ1386" s="130"/>
      <c r="ER1386" s="131"/>
      <c r="ES1386" s="129"/>
      <c r="ET1386" s="129"/>
      <c r="EU1386" s="130"/>
      <c r="EV1386" s="131"/>
      <c r="EW1386" s="129"/>
      <c r="EX1386" s="129"/>
      <c r="EY1386" s="130"/>
      <c r="EZ1386" s="131"/>
      <c r="FA1386" s="129"/>
      <c r="FB1386" s="129"/>
      <c r="FC1386" s="130"/>
      <c r="FD1386" s="131"/>
      <c r="FE1386" s="129"/>
      <c r="FF1386" s="129"/>
      <c r="FG1386" s="130"/>
      <c r="FH1386" s="131"/>
      <c r="FI1386" s="129"/>
      <c r="FJ1386" s="129"/>
      <c r="FK1386" s="130"/>
      <c r="FL1386" s="131"/>
      <c r="FM1386" s="129"/>
      <c r="FN1386" s="129"/>
      <c r="FO1386" s="130"/>
      <c r="FP1386" s="131"/>
      <c r="FQ1386" s="129"/>
      <c r="FR1386" s="129"/>
      <c r="FS1386" s="130"/>
      <c r="FT1386" s="131"/>
      <c r="FU1386" s="129"/>
      <c r="FV1386" s="129"/>
      <c r="FW1386" s="130"/>
      <c r="FX1386" s="131"/>
      <c r="FY1386" s="129"/>
      <c r="FZ1386" s="129"/>
      <c r="GA1386" s="130"/>
      <c r="GB1386" s="131"/>
      <c r="GC1386" s="129"/>
      <c r="GD1386" s="129"/>
      <c r="GE1386" s="130"/>
      <c r="GF1386" s="131"/>
      <c r="GG1386" s="129"/>
      <c r="GH1386" s="129"/>
      <c r="GI1386" s="130"/>
      <c r="GJ1386" s="131"/>
      <c r="GK1386" s="129"/>
      <c r="GL1386" s="129"/>
      <c r="GM1386" s="130"/>
      <c r="GN1386" s="131"/>
      <c r="GO1386" s="129"/>
      <c r="GP1386" s="129"/>
      <c r="GQ1386" s="130"/>
    </row>
    <row r="1387" spans="1:199" ht="15.75" x14ac:dyDescent="0.25">
      <c r="A1387">
        <f t="shared" si="754"/>
        <v>1</v>
      </c>
      <c r="B1387">
        <f t="shared" si="755"/>
        <v>1900</v>
      </c>
      <c r="D1387" s="129"/>
      <c r="E1387" s="129"/>
      <c r="F1387" s="129"/>
      <c r="G1387" s="130"/>
      <c r="H1387" s="131"/>
      <c r="I1387" s="129"/>
      <c r="J1387" s="129"/>
      <c r="K1387" s="130"/>
      <c r="L1387" s="131"/>
      <c r="M1387" s="129"/>
      <c r="N1387" s="129"/>
      <c r="O1387" s="130"/>
      <c r="P1387" s="131"/>
      <c r="Q1387" s="129"/>
      <c r="R1387" s="129"/>
      <c r="S1387" s="130"/>
      <c r="T1387" s="131"/>
      <c r="U1387" s="129"/>
      <c r="V1387" s="129"/>
      <c r="W1387" s="130"/>
      <c r="X1387" s="131"/>
      <c r="Y1387" s="129"/>
      <c r="Z1387" s="129"/>
      <c r="AA1387" s="130"/>
      <c r="AB1387" s="131"/>
      <c r="AC1387" s="129"/>
      <c r="AD1387" s="129"/>
      <c r="AE1387" s="130"/>
      <c r="AF1387" s="131"/>
      <c r="AG1387" s="129"/>
      <c r="AH1387" s="129"/>
      <c r="AI1387" s="130"/>
      <c r="AJ1387" s="131"/>
      <c r="AK1387" s="129"/>
      <c r="AL1387" s="129"/>
      <c r="AM1387" s="130"/>
      <c r="AN1387" s="131"/>
      <c r="AO1387" s="129"/>
      <c r="AP1387" s="129"/>
      <c r="AQ1387" s="130"/>
      <c r="AR1387" s="131"/>
      <c r="AS1387" s="129"/>
      <c r="AT1387" s="129"/>
      <c r="AU1387" s="130"/>
      <c r="AV1387" s="131"/>
      <c r="AW1387" s="129"/>
      <c r="AX1387" s="129"/>
      <c r="AY1387" s="130"/>
      <c r="AZ1387" s="131"/>
      <c r="BA1387" s="129"/>
      <c r="BB1387" s="129"/>
      <c r="BC1387" s="130"/>
      <c r="BD1387" s="131"/>
      <c r="BE1387" s="129"/>
      <c r="BF1387" s="129"/>
      <c r="BG1387" s="130"/>
      <c r="BH1387" s="131"/>
      <c r="BI1387" s="129"/>
      <c r="BJ1387" s="129"/>
      <c r="BK1387" s="130"/>
      <c r="BL1387" s="131"/>
      <c r="BM1387" s="129"/>
      <c r="BN1387" s="129"/>
      <c r="BO1387" s="130"/>
      <c r="BP1387" s="131"/>
      <c r="BQ1387" s="129"/>
      <c r="BR1387" s="129"/>
      <c r="BS1387" s="130"/>
      <c r="BT1387" s="131"/>
      <c r="BU1387" s="129"/>
      <c r="BV1387" s="129"/>
      <c r="BW1387" s="130"/>
      <c r="BX1387" s="131"/>
      <c r="BY1387" s="129"/>
      <c r="BZ1387" s="129"/>
      <c r="CA1387" s="130"/>
      <c r="CB1387" s="131"/>
      <c r="CC1387" s="129"/>
      <c r="CD1387" s="129"/>
      <c r="CE1387" s="130"/>
      <c r="CF1387" s="131"/>
      <c r="CG1387" s="129"/>
      <c r="CH1387" s="129"/>
      <c r="CI1387" s="130"/>
      <c r="CJ1387" s="131"/>
      <c r="CK1387" s="129"/>
      <c r="CL1387" s="129"/>
      <c r="CM1387" s="130"/>
      <c r="CN1387" s="131"/>
      <c r="CO1387" s="129"/>
      <c r="CP1387" s="129"/>
      <c r="CQ1387" s="130"/>
      <c r="CR1387" s="131"/>
      <c r="CS1387" s="129"/>
      <c r="CT1387" s="129"/>
      <c r="CU1387" s="130"/>
      <c r="CV1387" s="131"/>
      <c r="CW1387" s="129"/>
      <c r="CX1387" s="129"/>
      <c r="CY1387" s="130"/>
      <c r="CZ1387" s="131"/>
      <c r="DA1387" s="129"/>
      <c r="DB1387" s="129"/>
      <c r="DC1387" s="130"/>
      <c r="DD1387" s="131"/>
      <c r="DE1387" s="129"/>
      <c r="DF1387" s="129"/>
      <c r="DG1387" s="130"/>
      <c r="DH1387" s="131"/>
      <c r="DI1387" s="129"/>
      <c r="DJ1387" s="129"/>
      <c r="DK1387" s="130"/>
      <c r="DL1387" s="131"/>
      <c r="DM1387" s="129"/>
      <c r="DN1387" s="129"/>
      <c r="DO1387" s="130"/>
      <c r="DP1387" s="131"/>
      <c r="DQ1387" s="129"/>
      <c r="DR1387" s="129"/>
      <c r="DS1387" s="130"/>
      <c r="DT1387" s="131"/>
      <c r="DU1387" s="129"/>
      <c r="DV1387" s="129"/>
      <c r="DW1387" s="130"/>
      <c r="DX1387" s="131"/>
      <c r="DY1387" s="129"/>
      <c r="DZ1387" s="129"/>
      <c r="EA1387" s="130"/>
      <c r="EB1387" s="131"/>
      <c r="EC1387" s="129"/>
      <c r="ED1387" s="129"/>
      <c r="EE1387" s="130"/>
      <c r="EF1387" s="131"/>
      <c r="EG1387" s="129"/>
      <c r="EH1387" s="129"/>
      <c r="EI1387" s="130"/>
      <c r="EJ1387" s="131"/>
      <c r="EK1387" s="129"/>
      <c r="EL1387" s="129"/>
      <c r="EM1387" s="130"/>
      <c r="EN1387" s="131"/>
      <c r="EO1387" s="129"/>
      <c r="EP1387" s="129"/>
      <c r="EQ1387" s="130"/>
      <c r="ER1387" s="131"/>
      <c r="ES1387" s="129"/>
      <c r="ET1387" s="129"/>
      <c r="EU1387" s="130"/>
      <c r="EV1387" s="131"/>
      <c r="EW1387" s="129"/>
      <c r="EX1387" s="129"/>
      <c r="EY1387" s="130"/>
      <c r="EZ1387" s="131"/>
      <c r="FA1387" s="129"/>
      <c r="FB1387" s="129"/>
      <c r="FC1387" s="130"/>
      <c r="FD1387" s="131"/>
      <c r="FE1387" s="129"/>
      <c r="FF1387" s="129"/>
      <c r="FG1387" s="130"/>
      <c r="FH1387" s="131"/>
      <c r="FI1387" s="129"/>
      <c r="FJ1387" s="129"/>
      <c r="FK1387" s="130"/>
      <c r="FL1387" s="131"/>
      <c r="FM1387" s="129"/>
      <c r="FN1387" s="129"/>
      <c r="FO1387" s="130"/>
      <c r="FP1387" s="131"/>
      <c r="FQ1387" s="129"/>
      <c r="FR1387" s="129"/>
      <c r="FS1387" s="130"/>
      <c r="FT1387" s="131"/>
      <c r="FU1387" s="129"/>
      <c r="FV1387" s="129"/>
      <c r="FW1387" s="130"/>
      <c r="FX1387" s="131"/>
      <c r="FY1387" s="129"/>
      <c r="FZ1387" s="129"/>
      <c r="GA1387" s="130"/>
      <c r="GB1387" s="131"/>
      <c r="GC1387" s="129"/>
      <c r="GD1387" s="129"/>
      <c r="GE1387" s="130"/>
      <c r="GF1387" s="131"/>
      <c r="GG1387" s="129"/>
      <c r="GH1387" s="129"/>
      <c r="GI1387" s="130"/>
      <c r="GJ1387" s="131"/>
      <c r="GK1387" s="129"/>
      <c r="GL1387" s="129"/>
      <c r="GM1387" s="130"/>
      <c r="GN1387" s="131"/>
      <c r="GO1387" s="129"/>
      <c r="GP1387" s="129"/>
      <c r="GQ1387" s="130"/>
    </row>
    <row r="1388" spans="1:199" ht="15.75" x14ac:dyDescent="0.25">
      <c r="A1388">
        <f t="shared" si="754"/>
        <v>1</v>
      </c>
      <c r="B1388">
        <f t="shared" si="755"/>
        <v>1900</v>
      </c>
      <c r="D1388" s="129"/>
      <c r="E1388" s="129"/>
      <c r="F1388" s="129"/>
      <c r="G1388" s="130"/>
      <c r="H1388" s="131"/>
      <c r="I1388" s="129"/>
      <c r="J1388" s="129"/>
      <c r="K1388" s="130"/>
      <c r="L1388" s="131"/>
      <c r="M1388" s="129"/>
      <c r="N1388" s="129"/>
      <c r="O1388" s="130"/>
      <c r="P1388" s="131"/>
      <c r="Q1388" s="129"/>
      <c r="R1388" s="129"/>
      <c r="S1388" s="130"/>
      <c r="T1388" s="131"/>
      <c r="U1388" s="129"/>
      <c r="V1388" s="129"/>
      <c r="W1388" s="130"/>
      <c r="X1388" s="131"/>
      <c r="Y1388" s="129"/>
      <c r="Z1388" s="129"/>
      <c r="AA1388" s="130"/>
      <c r="AB1388" s="131"/>
      <c r="AC1388" s="129"/>
      <c r="AD1388" s="129"/>
      <c r="AE1388" s="130"/>
      <c r="AF1388" s="131"/>
      <c r="AG1388" s="129"/>
      <c r="AH1388" s="129"/>
      <c r="AI1388" s="130"/>
      <c r="AJ1388" s="131"/>
      <c r="AK1388" s="129"/>
      <c r="AL1388" s="129"/>
      <c r="AM1388" s="130"/>
      <c r="AN1388" s="131"/>
      <c r="AO1388" s="129"/>
      <c r="AP1388" s="129"/>
      <c r="AQ1388" s="130"/>
      <c r="AR1388" s="131"/>
      <c r="AS1388" s="129"/>
      <c r="AT1388" s="129"/>
      <c r="AU1388" s="130"/>
      <c r="AV1388" s="131"/>
      <c r="AW1388" s="129"/>
      <c r="AX1388" s="129"/>
      <c r="AY1388" s="130"/>
      <c r="AZ1388" s="131"/>
      <c r="BA1388" s="129"/>
      <c r="BB1388" s="129"/>
      <c r="BC1388" s="130"/>
      <c r="BD1388" s="131"/>
      <c r="BE1388" s="129"/>
      <c r="BF1388" s="129"/>
      <c r="BG1388" s="130"/>
      <c r="BH1388" s="131"/>
      <c r="BI1388" s="129"/>
      <c r="BJ1388" s="129"/>
      <c r="BK1388" s="130"/>
      <c r="BL1388" s="131"/>
      <c r="BM1388" s="129"/>
      <c r="BN1388" s="129"/>
      <c r="BO1388" s="130"/>
      <c r="BP1388" s="131"/>
      <c r="BQ1388" s="129"/>
      <c r="BR1388" s="129"/>
      <c r="BS1388" s="130"/>
      <c r="BT1388" s="131"/>
      <c r="BU1388" s="129"/>
      <c r="BV1388" s="129"/>
      <c r="BW1388" s="130"/>
      <c r="BX1388" s="131"/>
      <c r="BY1388" s="129"/>
      <c r="BZ1388" s="129"/>
      <c r="CA1388" s="130"/>
      <c r="CB1388" s="131"/>
      <c r="CC1388" s="129"/>
      <c r="CD1388" s="129"/>
      <c r="CE1388" s="130"/>
      <c r="CF1388" s="131"/>
      <c r="CG1388" s="129"/>
      <c r="CH1388" s="129"/>
      <c r="CI1388" s="130"/>
      <c r="CJ1388" s="131"/>
      <c r="CK1388" s="129"/>
      <c r="CL1388" s="129"/>
      <c r="CM1388" s="130"/>
      <c r="CN1388" s="131"/>
      <c r="CO1388" s="129"/>
      <c r="CP1388" s="129"/>
      <c r="CQ1388" s="130"/>
      <c r="CR1388" s="131"/>
      <c r="CS1388" s="129"/>
      <c r="CT1388" s="129"/>
      <c r="CU1388" s="130"/>
      <c r="CV1388" s="131"/>
      <c r="CW1388" s="129"/>
      <c r="CX1388" s="129"/>
      <c r="CY1388" s="130"/>
      <c r="CZ1388" s="131"/>
      <c r="DA1388" s="129"/>
      <c r="DB1388" s="129"/>
      <c r="DC1388" s="130"/>
      <c r="DD1388" s="131"/>
      <c r="DE1388" s="129"/>
      <c r="DF1388" s="129"/>
      <c r="DG1388" s="130"/>
      <c r="DH1388" s="131"/>
      <c r="DI1388" s="129"/>
      <c r="DJ1388" s="129"/>
      <c r="DK1388" s="130"/>
      <c r="DL1388" s="131"/>
      <c r="DM1388" s="129"/>
      <c r="DN1388" s="129"/>
      <c r="DO1388" s="130"/>
      <c r="DP1388" s="131"/>
      <c r="DQ1388" s="129"/>
      <c r="DR1388" s="129"/>
      <c r="DS1388" s="130"/>
      <c r="DT1388" s="131"/>
      <c r="DU1388" s="129"/>
      <c r="DV1388" s="129"/>
      <c r="DW1388" s="130"/>
      <c r="DX1388" s="131"/>
      <c r="DY1388" s="129"/>
      <c r="DZ1388" s="129"/>
      <c r="EA1388" s="130"/>
      <c r="EB1388" s="131"/>
      <c r="EC1388" s="129"/>
      <c r="ED1388" s="129"/>
      <c r="EE1388" s="130"/>
      <c r="EF1388" s="131"/>
      <c r="EG1388" s="129"/>
      <c r="EH1388" s="129"/>
      <c r="EI1388" s="130"/>
      <c r="EJ1388" s="131"/>
      <c r="EK1388" s="129"/>
      <c r="EL1388" s="129"/>
      <c r="EM1388" s="130"/>
      <c r="EN1388" s="131"/>
      <c r="EO1388" s="129"/>
      <c r="EP1388" s="129"/>
      <c r="EQ1388" s="130"/>
      <c r="ER1388" s="131"/>
      <c r="ES1388" s="129"/>
      <c r="ET1388" s="129"/>
      <c r="EU1388" s="130"/>
      <c r="EV1388" s="131"/>
      <c r="EW1388" s="129"/>
      <c r="EX1388" s="129"/>
      <c r="EY1388" s="130"/>
      <c r="EZ1388" s="131"/>
      <c r="FA1388" s="129"/>
      <c r="FB1388" s="129"/>
      <c r="FC1388" s="130"/>
      <c r="FD1388" s="131"/>
      <c r="FE1388" s="129"/>
      <c r="FF1388" s="129"/>
      <c r="FG1388" s="130"/>
      <c r="FH1388" s="131"/>
      <c r="FI1388" s="129"/>
      <c r="FJ1388" s="129"/>
      <c r="FK1388" s="130"/>
      <c r="FL1388" s="131"/>
      <c r="FM1388" s="129"/>
      <c r="FN1388" s="129"/>
      <c r="FO1388" s="130"/>
      <c r="FP1388" s="131"/>
      <c r="FQ1388" s="129"/>
      <c r="FR1388" s="129"/>
      <c r="FS1388" s="130"/>
      <c r="FT1388" s="131"/>
      <c r="FU1388" s="129"/>
      <c r="FV1388" s="129"/>
      <c r="FW1388" s="130"/>
      <c r="FX1388" s="131"/>
      <c r="FY1388" s="129"/>
      <c r="FZ1388" s="129"/>
      <c r="GA1388" s="130"/>
      <c r="GB1388" s="131"/>
      <c r="GC1388" s="129"/>
      <c r="GD1388" s="129"/>
      <c r="GE1388" s="130"/>
      <c r="GF1388" s="131"/>
      <c r="GG1388" s="129"/>
      <c r="GH1388" s="129"/>
      <c r="GI1388" s="130"/>
      <c r="GJ1388" s="131"/>
      <c r="GK1388" s="129"/>
      <c r="GL1388" s="129"/>
      <c r="GM1388" s="130"/>
      <c r="GN1388" s="131"/>
      <c r="GO1388" s="129"/>
      <c r="GP1388" s="129"/>
      <c r="GQ1388" s="130"/>
    </row>
    <row r="1389" spans="1:199" ht="15.75" x14ac:dyDescent="0.25">
      <c r="A1389">
        <f t="shared" si="754"/>
        <v>1</v>
      </c>
      <c r="B1389">
        <f t="shared" si="755"/>
        <v>1900</v>
      </c>
      <c r="D1389" s="129"/>
      <c r="E1389" s="129"/>
      <c r="F1389" s="129"/>
      <c r="G1389" s="130"/>
      <c r="H1389" s="131"/>
      <c r="I1389" s="129"/>
      <c r="J1389" s="129"/>
      <c r="K1389" s="130"/>
      <c r="L1389" s="131"/>
      <c r="M1389" s="129"/>
      <c r="N1389" s="129"/>
      <c r="O1389" s="130"/>
      <c r="P1389" s="131"/>
      <c r="Q1389" s="129"/>
      <c r="R1389" s="129"/>
      <c r="S1389" s="130"/>
      <c r="T1389" s="131"/>
      <c r="U1389" s="129"/>
      <c r="V1389" s="129"/>
      <c r="W1389" s="130"/>
      <c r="X1389" s="131"/>
      <c r="Y1389" s="129"/>
      <c r="Z1389" s="129"/>
      <c r="AA1389" s="130"/>
      <c r="AB1389" s="131"/>
      <c r="AC1389" s="129"/>
      <c r="AD1389" s="129"/>
      <c r="AE1389" s="130"/>
      <c r="AF1389" s="131"/>
      <c r="AG1389" s="129"/>
      <c r="AH1389" s="129"/>
      <c r="AI1389" s="130"/>
      <c r="AJ1389" s="131"/>
      <c r="AK1389" s="129"/>
      <c r="AL1389" s="129"/>
      <c r="AM1389" s="130"/>
      <c r="AN1389" s="131"/>
      <c r="AO1389" s="129"/>
      <c r="AP1389" s="129"/>
      <c r="AQ1389" s="130"/>
      <c r="AR1389" s="131"/>
      <c r="AS1389" s="129"/>
      <c r="AT1389" s="129"/>
      <c r="AU1389" s="130"/>
      <c r="AV1389" s="131"/>
      <c r="AW1389" s="129"/>
      <c r="AX1389" s="129"/>
      <c r="AY1389" s="130"/>
      <c r="AZ1389" s="131"/>
      <c r="BA1389" s="129"/>
      <c r="BB1389" s="129"/>
      <c r="BC1389" s="130"/>
      <c r="BD1389" s="131"/>
      <c r="BE1389" s="129"/>
      <c r="BF1389" s="129"/>
      <c r="BG1389" s="130"/>
      <c r="BH1389" s="131"/>
      <c r="BI1389" s="129"/>
      <c r="BJ1389" s="129"/>
      <c r="BK1389" s="130"/>
      <c r="BL1389" s="131"/>
      <c r="BM1389" s="129"/>
      <c r="BN1389" s="129"/>
      <c r="BO1389" s="130"/>
      <c r="BP1389" s="131"/>
      <c r="BQ1389" s="129"/>
      <c r="BR1389" s="129"/>
      <c r="BS1389" s="130"/>
      <c r="BT1389" s="131"/>
      <c r="BU1389" s="129"/>
      <c r="BV1389" s="129"/>
      <c r="BW1389" s="130"/>
      <c r="BX1389" s="131"/>
      <c r="BY1389" s="129"/>
      <c r="BZ1389" s="129"/>
      <c r="CA1389" s="130"/>
      <c r="CB1389" s="131"/>
      <c r="CC1389" s="129"/>
      <c r="CD1389" s="129"/>
      <c r="CE1389" s="130"/>
      <c r="CF1389" s="131"/>
      <c r="CG1389" s="129"/>
      <c r="CH1389" s="129"/>
      <c r="CI1389" s="130"/>
      <c r="CJ1389" s="131"/>
      <c r="CK1389" s="129"/>
      <c r="CL1389" s="129"/>
      <c r="CM1389" s="130"/>
      <c r="CN1389" s="131"/>
      <c r="CO1389" s="129"/>
      <c r="CP1389" s="129"/>
      <c r="CQ1389" s="130"/>
      <c r="CR1389" s="131"/>
      <c r="CS1389" s="129"/>
      <c r="CT1389" s="129"/>
      <c r="CU1389" s="130"/>
      <c r="CV1389" s="131"/>
      <c r="CW1389" s="129"/>
      <c r="CX1389" s="129"/>
      <c r="CY1389" s="130"/>
      <c r="CZ1389" s="131"/>
      <c r="DA1389" s="129"/>
      <c r="DB1389" s="129"/>
      <c r="DC1389" s="130"/>
      <c r="DD1389" s="131"/>
      <c r="DE1389" s="129"/>
      <c r="DF1389" s="129"/>
      <c r="DG1389" s="130"/>
      <c r="DH1389" s="131"/>
      <c r="DI1389" s="129"/>
      <c r="DJ1389" s="129"/>
      <c r="DK1389" s="130"/>
      <c r="DL1389" s="131"/>
      <c r="DM1389" s="129"/>
      <c r="DN1389" s="129"/>
      <c r="DO1389" s="130"/>
      <c r="DP1389" s="131"/>
      <c r="DQ1389" s="129"/>
      <c r="DR1389" s="129"/>
      <c r="DS1389" s="130"/>
      <c r="DT1389" s="131"/>
      <c r="DU1389" s="129"/>
      <c r="DV1389" s="129"/>
      <c r="DW1389" s="130"/>
      <c r="DX1389" s="131"/>
      <c r="DY1389" s="129"/>
      <c r="DZ1389" s="129"/>
      <c r="EA1389" s="130"/>
      <c r="EB1389" s="131"/>
      <c r="EC1389" s="129"/>
      <c r="ED1389" s="129"/>
      <c r="EE1389" s="130"/>
      <c r="EF1389" s="131"/>
      <c r="EG1389" s="129"/>
      <c r="EH1389" s="129"/>
      <c r="EI1389" s="130"/>
      <c r="EJ1389" s="131"/>
      <c r="EK1389" s="129"/>
      <c r="EL1389" s="129"/>
      <c r="EM1389" s="130"/>
      <c r="EN1389" s="131"/>
      <c r="EO1389" s="129"/>
      <c r="EP1389" s="129"/>
      <c r="EQ1389" s="130"/>
      <c r="ER1389" s="131"/>
      <c r="ES1389" s="129"/>
      <c r="ET1389" s="129"/>
      <c r="EU1389" s="130"/>
      <c r="EV1389" s="131"/>
      <c r="EW1389" s="129"/>
      <c r="EX1389" s="129"/>
      <c r="EY1389" s="130"/>
      <c r="EZ1389" s="131"/>
      <c r="FA1389" s="129"/>
      <c r="FB1389" s="129"/>
      <c r="FC1389" s="130"/>
      <c r="FD1389" s="131"/>
      <c r="FE1389" s="129"/>
      <c r="FF1389" s="129"/>
      <c r="FG1389" s="130"/>
      <c r="FH1389" s="131"/>
      <c r="FI1389" s="129"/>
      <c r="FJ1389" s="129"/>
      <c r="FK1389" s="130"/>
      <c r="FL1389" s="131"/>
      <c r="FM1389" s="129"/>
      <c r="FN1389" s="129"/>
      <c r="FO1389" s="130"/>
      <c r="FP1389" s="131"/>
      <c r="FQ1389" s="129"/>
      <c r="FR1389" s="129"/>
      <c r="FS1389" s="130"/>
      <c r="FT1389" s="131"/>
      <c r="FU1389" s="129"/>
      <c r="FV1389" s="129"/>
      <c r="FW1389" s="130"/>
      <c r="FX1389" s="131"/>
      <c r="FY1389" s="129"/>
      <c r="FZ1389" s="129"/>
      <c r="GA1389" s="130"/>
      <c r="GB1389" s="131"/>
      <c r="GC1389" s="129"/>
      <c r="GD1389" s="129"/>
      <c r="GE1389" s="130"/>
      <c r="GF1389" s="131"/>
      <c r="GG1389" s="129"/>
      <c r="GH1389" s="129"/>
      <c r="GI1389" s="130"/>
      <c r="GJ1389" s="131"/>
      <c r="GK1389" s="129"/>
      <c r="GL1389" s="129"/>
      <c r="GM1389" s="130"/>
      <c r="GN1389" s="131"/>
      <c r="GO1389" s="129"/>
      <c r="GP1389" s="129"/>
      <c r="GQ1389" s="130"/>
    </row>
    <row r="1390" spans="1:199" ht="15.75" x14ac:dyDescent="0.25">
      <c r="A1390">
        <f t="shared" si="754"/>
        <v>1</v>
      </c>
      <c r="B1390">
        <f t="shared" si="755"/>
        <v>1900</v>
      </c>
      <c r="D1390" s="129"/>
      <c r="E1390" s="129"/>
      <c r="F1390" s="129"/>
      <c r="G1390" s="130"/>
      <c r="H1390" s="131"/>
      <c r="I1390" s="129"/>
      <c r="J1390" s="129"/>
      <c r="K1390" s="130"/>
      <c r="L1390" s="131"/>
      <c r="M1390" s="129"/>
      <c r="N1390" s="129"/>
      <c r="O1390" s="130"/>
      <c r="P1390" s="131"/>
      <c r="Q1390" s="129"/>
      <c r="R1390" s="129"/>
      <c r="S1390" s="130"/>
      <c r="T1390" s="131"/>
      <c r="U1390" s="129"/>
      <c r="V1390" s="129"/>
      <c r="W1390" s="130"/>
      <c r="X1390" s="131"/>
      <c r="Y1390" s="129"/>
      <c r="Z1390" s="129"/>
      <c r="AA1390" s="130"/>
      <c r="AB1390" s="131"/>
      <c r="AC1390" s="129"/>
      <c r="AD1390" s="129"/>
      <c r="AE1390" s="130"/>
      <c r="AF1390" s="131"/>
      <c r="AG1390" s="129"/>
      <c r="AH1390" s="129"/>
      <c r="AI1390" s="130"/>
      <c r="AJ1390" s="131"/>
      <c r="AK1390" s="129"/>
      <c r="AL1390" s="129"/>
      <c r="AM1390" s="130"/>
      <c r="AN1390" s="131"/>
      <c r="AO1390" s="129"/>
      <c r="AP1390" s="129"/>
      <c r="AQ1390" s="130"/>
      <c r="AR1390" s="131"/>
      <c r="AS1390" s="129"/>
      <c r="AT1390" s="129"/>
      <c r="AU1390" s="130"/>
      <c r="AV1390" s="131"/>
      <c r="AW1390" s="129"/>
      <c r="AX1390" s="129"/>
      <c r="AY1390" s="130"/>
      <c r="AZ1390" s="131"/>
      <c r="BA1390" s="129"/>
      <c r="BB1390" s="129"/>
      <c r="BC1390" s="130"/>
      <c r="BD1390" s="131"/>
      <c r="BE1390" s="129"/>
      <c r="BF1390" s="129"/>
      <c r="BG1390" s="130"/>
      <c r="BH1390" s="131"/>
      <c r="BI1390" s="129"/>
      <c r="BJ1390" s="129"/>
      <c r="BK1390" s="130"/>
      <c r="BL1390" s="131"/>
      <c r="BM1390" s="129"/>
      <c r="BN1390" s="129"/>
      <c r="BO1390" s="130"/>
      <c r="BP1390" s="131"/>
      <c r="BQ1390" s="129"/>
      <c r="BR1390" s="129"/>
      <c r="BS1390" s="130"/>
      <c r="BT1390" s="131"/>
      <c r="BU1390" s="129"/>
      <c r="BV1390" s="129"/>
      <c r="BW1390" s="130"/>
      <c r="BX1390" s="131"/>
      <c r="BY1390" s="129"/>
      <c r="BZ1390" s="129"/>
      <c r="CA1390" s="130"/>
      <c r="CB1390" s="131"/>
      <c r="CC1390" s="129"/>
      <c r="CD1390" s="129"/>
      <c r="CE1390" s="130"/>
      <c r="CF1390" s="131"/>
      <c r="CG1390" s="129"/>
      <c r="CH1390" s="129"/>
      <c r="CI1390" s="130"/>
      <c r="CJ1390" s="131"/>
      <c r="CK1390" s="129"/>
      <c r="CL1390" s="129"/>
      <c r="CM1390" s="130"/>
      <c r="CN1390" s="131"/>
      <c r="CO1390" s="129"/>
      <c r="CP1390" s="129"/>
      <c r="CQ1390" s="130"/>
      <c r="CR1390" s="131"/>
      <c r="CS1390" s="129"/>
      <c r="CT1390" s="129"/>
      <c r="CU1390" s="130"/>
      <c r="CV1390" s="131"/>
      <c r="CW1390" s="129"/>
      <c r="CX1390" s="129"/>
      <c r="CY1390" s="130"/>
      <c r="CZ1390" s="131"/>
      <c r="DA1390" s="129"/>
      <c r="DB1390" s="129"/>
      <c r="DC1390" s="130"/>
      <c r="DD1390" s="131"/>
      <c r="DE1390" s="129"/>
      <c r="DF1390" s="129"/>
      <c r="DG1390" s="130"/>
      <c r="DH1390" s="131"/>
      <c r="DI1390" s="129"/>
      <c r="DJ1390" s="129"/>
      <c r="DK1390" s="130"/>
      <c r="DL1390" s="131"/>
      <c r="DM1390" s="129"/>
      <c r="DN1390" s="129"/>
      <c r="DO1390" s="130"/>
      <c r="DP1390" s="131"/>
      <c r="DQ1390" s="129"/>
      <c r="DR1390" s="129"/>
      <c r="DS1390" s="130"/>
      <c r="DT1390" s="131"/>
      <c r="DU1390" s="129"/>
      <c r="DV1390" s="129"/>
      <c r="DW1390" s="130"/>
      <c r="DX1390" s="131"/>
      <c r="DY1390" s="129"/>
      <c r="DZ1390" s="129"/>
      <c r="EA1390" s="130"/>
      <c r="EB1390" s="131"/>
      <c r="EC1390" s="129"/>
      <c r="ED1390" s="129"/>
      <c r="EE1390" s="130"/>
      <c r="EF1390" s="131"/>
      <c r="EG1390" s="129"/>
      <c r="EH1390" s="129"/>
      <c r="EI1390" s="130"/>
      <c r="EJ1390" s="131"/>
      <c r="EK1390" s="129"/>
      <c r="EL1390" s="129"/>
      <c r="EM1390" s="130"/>
      <c r="EN1390" s="131"/>
      <c r="EO1390" s="129"/>
      <c r="EP1390" s="129"/>
      <c r="EQ1390" s="130"/>
      <c r="ER1390" s="131"/>
      <c r="ES1390" s="129"/>
      <c r="ET1390" s="129"/>
      <c r="EU1390" s="130"/>
      <c r="EV1390" s="131"/>
      <c r="EW1390" s="129"/>
      <c r="EX1390" s="129"/>
      <c r="EY1390" s="130"/>
      <c r="EZ1390" s="131"/>
      <c r="FA1390" s="129"/>
      <c r="FB1390" s="129"/>
      <c r="FC1390" s="130"/>
      <c r="FD1390" s="131"/>
      <c r="FE1390" s="129"/>
      <c r="FF1390" s="129"/>
      <c r="FG1390" s="130"/>
      <c r="FH1390" s="131"/>
      <c r="FI1390" s="129"/>
      <c r="FJ1390" s="129"/>
      <c r="FK1390" s="130"/>
      <c r="FL1390" s="131"/>
      <c r="FM1390" s="129"/>
      <c r="FN1390" s="129"/>
      <c r="FO1390" s="130"/>
      <c r="FP1390" s="131"/>
      <c r="FQ1390" s="129"/>
      <c r="FR1390" s="129"/>
      <c r="FS1390" s="130"/>
      <c r="FT1390" s="131"/>
      <c r="FU1390" s="129"/>
      <c r="FV1390" s="129"/>
      <c r="FW1390" s="130"/>
      <c r="FX1390" s="131"/>
      <c r="FY1390" s="129"/>
      <c r="FZ1390" s="129"/>
      <c r="GA1390" s="130"/>
      <c r="GB1390" s="131"/>
      <c r="GC1390" s="129"/>
      <c r="GD1390" s="129"/>
      <c r="GE1390" s="130"/>
      <c r="GF1390" s="131"/>
      <c r="GG1390" s="129"/>
      <c r="GH1390" s="129"/>
      <c r="GI1390" s="130"/>
      <c r="GJ1390" s="131"/>
      <c r="GK1390" s="129"/>
      <c r="GL1390" s="129"/>
      <c r="GM1390" s="130"/>
      <c r="GN1390" s="131"/>
      <c r="GO1390" s="129"/>
      <c r="GP1390" s="129"/>
      <c r="GQ1390" s="130"/>
    </row>
    <row r="1391" spans="1:199" ht="15.75" x14ac:dyDescent="0.25">
      <c r="A1391">
        <f t="shared" si="754"/>
        <v>1</v>
      </c>
      <c r="B1391">
        <f t="shared" si="755"/>
        <v>1900</v>
      </c>
      <c r="D1391" s="129"/>
      <c r="E1391" s="129"/>
      <c r="F1391" s="129"/>
      <c r="G1391" s="130"/>
      <c r="H1391" s="131"/>
      <c r="I1391" s="129"/>
      <c r="J1391" s="129"/>
      <c r="K1391" s="130"/>
      <c r="L1391" s="131"/>
      <c r="M1391" s="129"/>
      <c r="N1391" s="129"/>
      <c r="O1391" s="130"/>
      <c r="P1391" s="131"/>
      <c r="Q1391" s="129"/>
      <c r="R1391" s="129"/>
      <c r="S1391" s="130"/>
      <c r="T1391" s="131"/>
      <c r="U1391" s="129"/>
      <c r="V1391" s="129"/>
      <c r="W1391" s="130"/>
      <c r="X1391" s="131"/>
      <c r="Y1391" s="129"/>
      <c r="Z1391" s="129"/>
      <c r="AA1391" s="130"/>
      <c r="AB1391" s="131"/>
      <c r="AC1391" s="129"/>
      <c r="AD1391" s="129"/>
      <c r="AE1391" s="130"/>
      <c r="AF1391" s="131"/>
      <c r="AG1391" s="129"/>
      <c r="AH1391" s="129"/>
      <c r="AI1391" s="130"/>
      <c r="AJ1391" s="131"/>
      <c r="AK1391" s="129"/>
      <c r="AL1391" s="129"/>
      <c r="AM1391" s="130"/>
      <c r="AN1391" s="131"/>
      <c r="AO1391" s="129"/>
      <c r="AP1391" s="129"/>
      <c r="AQ1391" s="130"/>
      <c r="AR1391" s="131"/>
      <c r="AS1391" s="129"/>
      <c r="AT1391" s="129"/>
      <c r="AU1391" s="130"/>
      <c r="AV1391" s="131"/>
      <c r="AW1391" s="129"/>
      <c r="AX1391" s="129"/>
      <c r="AY1391" s="130"/>
      <c r="AZ1391" s="131"/>
      <c r="BA1391" s="129"/>
      <c r="BB1391" s="129"/>
      <c r="BC1391" s="130"/>
      <c r="BD1391" s="131"/>
      <c r="BE1391" s="129"/>
      <c r="BF1391" s="129"/>
      <c r="BG1391" s="130"/>
      <c r="BH1391" s="131"/>
      <c r="BI1391" s="129"/>
      <c r="BJ1391" s="129"/>
      <c r="BK1391" s="130"/>
      <c r="BL1391" s="131"/>
      <c r="BM1391" s="129"/>
      <c r="BN1391" s="129"/>
      <c r="BO1391" s="130"/>
      <c r="BP1391" s="131"/>
      <c r="BQ1391" s="129"/>
      <c r="BR1391" s="129"/>
      <c r="BS1391" s="130"/>
      <c r="BT1391" s="131"/>
      <c r="BU1391" s="129"/>
      <c r="BV1391" s="129"/>
      <c r="BW1391" s="130"/>
      <c r="BX1391" s="131"/>
      <c r="BY1391" s="129"/>
      <c r="BZ1391" s="129"/>
      <c r="CA1391" s="130"/>
      <c r="CB1391" s="131"/>
      <c r="CC1391" s="129"/>
      <c r="CD1391" s="129"/>
      <c r="CE1391" s="130"/>
      <c r="CF1391" s="131"/>
      <c r="CG1391" s="129"/>
      <c r="CH1391" s="129"/>
      <c r="CI1391" s="130"/>
      <c r="CJ1391" s="131"/>
      <c r="CK1391" s="129"/>
      <c r="CL1391" s="129"/>
      <c r="CM1391" s="130"/>
      <c r="CN1391" s="131"/>
      <c r="CO1391" s="129"/>
      <c r="CP1391" s="129"/>
      <c r="CQ1391" s="130"/>
      <c r="CR1391" s="131"/>
      <c r="CS1391" s="129"/>
      <c r="CT1391" s="129"/>
      <c r="CU1391" s="130"/>
      <c r="CV1391" s="131"/>
      <c r="CW1391" s="129"/>
      <c r="CX1391" s="129"/>
      <c r="CY1391" s="130"/>
      <c r="CZ1391" s="131"/>
      <c r="DA1391" s="129"/>
      <c r="DB1391" s="129"/>
      <c r="DC1391" s="130"/>
      <c r="DD1391" s="131"/>
      <c r="DE1391" s="129"/>
      <c r="DF1391" s="129"/>
      <c r="DG1391" s="130"/>
      <c r="DH1391" s="131"/>
      <c r="DI1391" s="129"/>
      <c r="DJ1391" s="129"/>
      <c r="DK1391" s="130"/>
      <c r="DL1391" s="131"/>
      <c r="DM1391" s="129"/>
      <c r="DN1391" s="129"/>
      <c r="DO1391" s="130"/>
      <c r="DP1391" s="131"/>
      <c r="DQ1391" s="129"/>
      <c r="DR1391" s="129"/>
      <c r="DS1391" s="130"/>
      <c r="DT1391" s="131"/>
      <c r="DU1391" s="129"/>
      <c r="DV1391" s="129"/>
      <c r="DW1391" s="130"/>
      <c r="DX1391" s="131"/>
      <c r="DY1391" s="129"/>
      <c r="DZ1391" s="129"/>
      <c r="EA1391" s="130"/>
      <c r="EB1391" s="131"/>
      <c r="EC1391" s="129"/>
      <c r="ED1391" s="129"/>
      <c r="EE1391" s="130"/>
      <c r="EF1391" s="131"/>
      <c r="EG1391" s="129"/>
      <c r="EH1391" s="129"/>
      <c r="EI1391" s="130"/>
      <c r="EJ1391" s="131"/>
      <c r="EK1391" s="129"/>
      <c r="EL1391" s="129"/>
      <c r="EM1391" s="130"/>
      <c r="EN1391" s="131"/>
      <c r="EO1391" s="129"/>
      <c r="EP1391" s="129"/>
      <c r="EQ1391" s="130"/>
      <c r="ER1391" s="131"/>
      <c r="ES1391" s="129"/>
      <c r="ET1391" s="129"/>
      <c r="EU1391" s="130"/>
      <c r="EV1391" s="131"/>
      <c r="EW1391" s="129"/>
      <c r="EX1391" s="129"/>
      <c r="EY1391" s="130"/>
      <c r="EZ1391" s="131"/>
      <c r="FA1391" s="129"/>
      <c r="FB1391" s="129"/>
      <c r="FC1391" s="130"/>
      <c r="FD1391" s="131"/>
      <c r="FE1391" s="129"/>
      <c r="FF1391" s="129"/>
      <c r="FG1391" s="130"/>
      <c r="FH1391" s="131"/>
      <c r="FI1391" s="129"/>
      <c r="FJ1391" s="129"/>
      <c r="FK1391" s="130"/>
      <c r="FL1391" s="131"/>
      <c r="FM1391" s="129"/>
      <c r="FN1391" s="129"/>
      <c r="FO1391" s="130"/>
      <c r="FP1391" s="131"/>
      <c r="FQ1391" s="129"/>
      <c r="FR1391" s="129"/>
      <c r="FS1391" s="130"/>
      <c r="FT1391" s="131"/>
      <c r="FU1391" s="129"/>
      <c r="FV1391" s="129"/>
      <c r="FW1391" s="130"/>
      <c r="FX1391" s="131"/>
      <c r="FY1391" s="129"/>
      <c r="FZ1391" s="129"/>
      <c r="GA1391" s="130"/>
      <c r="GB1391" s="131"/>
      <c r="GC1391" s="129"/>
      <c r="GD1391" s="129"/>
      <c r="GE1391" s="130"/>
      <c r="GF1391" s="131"/>
      <c r="GG1391" s="129"/>
      <c r="GH1391" s="129"/>
      <c r="GI1391" s="130"/>
      <c r="GJ1391" s="131"/>
      <c r="GK1391" s="129"/>
      <c r="GL1391" s="129"/>
      <c r="GM1391" s="130"/>
      <c r="GN1391" s="131"/>
      <c r="GO1391" s="129"/>
      <c r="GP1391" s="129"/>
      <c r="GQ1391" s="130"/>
    </row>
    <row r="1392" spans="1:199" ht="15.75" x14ac:dyDescent="0.25">
      <c r="A1392">
        <f t="shared" si="754"/>
        <v>1</v>
      </c>
      <c r="B1392">
        <f t="shared" si="755"/>
        <v>1900</v>
      </c>
      <c r="D1392" s="129"/>
      <c r="E1392" s="129"/>
      <c r="F1392" s="129"/>
      <c r="G1392" s="130"/>
      <c r="H1392" s="131"/>
      <c r="I1392" s="129"/>
      <c r="J1392" s="129"/>
      <c r="K1392" s="130"/>
      <c r="L1392" s="131"/>
      <c r="M1392" s="129"/>
      <c r="N1392" s="129"/>
      <c r="O1392" s="130"/>
      <c r="P1392" s="131"/>
      <c r="Q1392" s="129"/>
      <c r="R1392" s="129"/>
      <c r="S1392" s="130"/>
      <c r="T1392" s="131"/>
      <c r="U1392" s="129"/>
      <c r="V1392" s="129"/>
      <c r="W1392" s="130"/>
      <c r="X1392" s="131"/>
      <c r="Y1392" s="129"/>
      <c r="Z1392" s="129"/>
      <c r="AA1392" s="130"/>
      <c r="AB1392" s="131"/>
      <c r="AC1392" s="129"/>
      <c r="AD1392" s="129"/>
      <c r="AE1392" s="130"/>
      <c r="AF1392" s="131"/>
      <c r="AG1392" s="129"/>
      <c r="AH1392" s="129"/>
      <c r="AI1392" s="130"/>
      <c r="AJ1392" s="131"/>
      <c r="AK1392" s="129"/>
      <c r="AL1392" s="129"/>
      <c r="AM1392" s="130"/>
      <c r="AN1392" s="131"/>
      <c r="AO1392" s="129"/>
      <c r="AP1392" s="129"/>
      <c r="AQ1392" s="130"/>
      <c r="AR1392" s="131"/>
      <c r="AS1392" s="129"/>
      <c r="AT1392" s="129"/>
      <c r="AU1392" s="130"/>
      <c r="AV1392" s="131"/>
      <c r="AW1392" s="129"/>
      <c r="AX1392" s="129"/>
      <c r="AY1392" s="130"/>
      <c r="AZ1392" s="131"/>
      <c r="BA1392" s="129"/>
      <c r="BB1392" s="129"/>
      <c r="BC1392" s="130"/>
      <c r="BD1392" s="131"/>
      <c r="BE1392" s="129"/>
      <c r="BF1392" s="129"/>
      <c r="BG1392" s="130"/>
      <c r="BH1392" s="131"/>
      <c r="BI1392" s="129"/>
      <c r="BJ1392" s="129"/>
      <c r="BK1392" s="130"/>
      <c r="BL1392" s="131"/>
      <c r="BM1392" s="129"/>
      <c r="BN1392" s="129"/>
      <c r="BO1392" s="130"/>
      <c r="BP1392" s="131"/>
      <c r="BQ1392" s="129"/>
      <c r="BR1392" s="129"/>
      <c r="BS1392" s="130"/>
      <c r="BT1392" s="131"/>
      <c r="BU1392" s="129"/>
      <c r="BV1392" s="129"/>
      <c r="BW1392" s="130"/>
      <c r="BX1392" s="131"/>
      <c r="BY1392" s="129"/>
      <c r="BZ1392" s="129"/>
      <c r="CA1392" s="130"/>
      <c r="CB1392" s="131"/>
      <c r="CC1392" s="129"/>
      <c r="CD1392" s="129"/>
      <c r="CE1392" s="130"/>
      <c r="CF1392" s="131"/>
      <c r="CG1392" s="129"/>
      <c r="CH1392" s="129"/>
      <c r="CI1392" s="130"/>
      <c r="CJ1392" s="131"/>
      <c r="CK1392" s="129"/>
      <c r="CL1392" s="129"/>
      <c r="CM1392" s="130"/>
      <c r="CN1392" s="131"/>
      <c r="CO1392" s="129"/>
      <c r="CP1392" s="129"/>
      <c r="CQ1392" s="130"/>
      <c r="CR1392" s="131"/>
      <c r="CS1392" s="129"/>
      <c r="CT1392" s="129"/>
      <c r="CU1392" s="130"/>
      <c r="CV1392" s="131"/>
      <c r="CW1392" s="129"/>
      <c r="CX1392" s="129"/>
      <c r="CY1392" s="130"/>
      <c r="CZ1392" s="131"/>
      <c r="DA1392" s="129"/>
      <c r="DB1392" s="129"/>
      <c r="DC1392" s="130"/>
      <c r="DD1392" s="131"/>
      <c r="DE1392" s="129"/>
      <c r="DF1392" s="129"/>
      <c r="DG1392" s="130"/>
      <c r="DH1392" s="131"/>
      <c r="DI1392" s="129"/>
      <c r="DJ1392" s="129"/>
      <c r="DK1392" s="130"/>
      <c r="DL1392" s="131"/>
      <c r="DM1392" s="129"/>
      <c r="DN1392" s="129"/>
      <c r="DO1392" s="130"/>
      <c r="DP1392" s="131"/>
      <c r="DQ1392" s="129"/>
      <c r="DR1392" s="129"/>
      <c r="DS1392" s="130"/>
      <c r="DT1392" s="131"/>
      <c r="DU1392" s="129"/>
      <c r="DV1392" s="129"/>
      <c r="DW1392" s="130"/>
      <c r="DX1392" s="131"/>
      <c r="DY1392" s="129"/>
      <c r="DZ1392" s="129"/>
      <c r="EA1392" s="130"/>
      <c r="EB1392" s="131"/>
      <c r="EC1392" s="129"/>
      <c r="ED1392" s="129"/>
      <c r="EE1392" s="130"/>
      <c r="EF1392" s="131"/>
      <c r="EG1392" s="129"/>
      <c r="EH1392" s="129"/>
      <c r="EI1392" s="130"/>
      <c r="EJ1392" s="131"/>
      <c r="EK1392" s="129"/>
      <c r="EL1392" s="129"/>
      <c r="EM1392" s="130"/>
      <c r="EN1392" s="131"/>
      <c r="EO1392" s="129"/>
      <c r="EP1392" s="129"/>
      <c r="EQ1392" s="130"/>
      <c r="ER1392" s="131"/>
      <c r="ES1392" s="129"/>
      <c r="ET1392" s="129"/>
      <c r="EU1392" s="130"/>
      <c r="EV1392" s="131"/>
      <c r="EW1392" s="129"/>
      <c r="EX1392" s="129"/>
      <c r="EY1392" s="130"/>
      <c r="EZ1392" s="131"/>
      <c r="FA1392" s="129"/>
      <c r="FB1392" s="129"/>
      <c r="FC1392" s="130"/>
      <c r="FD1392" s="131"/>
      <c r="FE1392" s="129"/>
      <c r="FF1392" s="129"/>
      <c r="FG1392" s="130"/>
      <c r="FH1392" s="131"/>
      <c r="FI1392" s="129"/>
      <c r="FJ1392" s="129"/>
      <c r="FK1392" s="130"/>
      <c r="FL1392" s="131"/>
      <c r="FM1392" s="129"/>
      <c r="FN1392" s="129"/>
      <c r="FO1392" s="130"/>
      <c r="FP1392" s="131"/>
      <c r="FQ1392" s="129"/>
      <c r="FR1392" s="129"/>
      <c r="FS1392" s="130"/>
      <c r="FT1392" s="131"/>
      <c r="FU1392" s="129"/>
      <c r="FV1392" s="129"/>
      <c r="FW1392" s="130"/>
      <c r="FX1392" s="131"/>
      <c r="FY1392" s="129"/>
      <c r="FZ1392" s="129"/>
      <c r="GA1392" s="130"/>
      <c r="GB1392" s="131"/>
      <c r="GC1392" s="129"/>
      <c r="GD1392" s="129"/>
      <c r="GE1392" s="130"/>
      <c r="GF1392" s="131"/>
      <c r="GG1392" s="129"/>
      <c r="GH1392" s="129"/>
      <c r="GI1392" s="130"/>
      <c r="GJ1392" s="131"/>
      <c r="GK1392" s="129"/>
      <c r="GL1392" s="129"/>
      <c r="GM1392" s="130"/>
      <c r="GN1392" s="131"/>
      <c r="GO1392" s="129"/>
      <c r="GP1392" s="129"/>
      <c r="GQ1392" s="130"/>
    </row>
    <row r="1393" spans="1:199" ht="15.75" x14ac:dyDescent="0.25">
      <c r="A1393">
        <f t="shared" si="754"/>
        <v>1</v>
      </c>
      <c r="B1393">
        <f t="shared" si="755"/>
        <v>1900</v>
      </c>
      <c r="D1393" s="129"/>
      <c r="E1393" s="129"/>
      <c r="F1393" s="129"/>
      <c r="G1393" s="130"/>
      <c r="H1393" s="131"/>
      <c r="I1393" s="129"/>
      <c r="J1393" s="129"/>
      <c r="K1393" s="130"/>
      <c r="L1393" s="131"/>
      <c r="M1393" s="129"/>
      <c r="N1393" s="129"/>
      <c r="O1393" s="130"/>
      <c r="P1393" s="131"/>
      <c r="Q1393" s="129"/>
      <c r="R1393" s="129"/>
      <c r="S1393" s="130"/>
      <c r="T1393" s="131"/>
      <c r="U1393" s="129"/>
      <c r="V1393" s="129"/>
      <c r="W1393" s="130"/>
      <c r="X1393" s="131"/>
      <c r="Y1393" s="129"/>
      <c r="Z1393" s="129"/>
      <c r="AA1393" s="130"/>
      <c r="AB1393" s="131"/>
      <c r="AC1393" s="129"/>
      <c r="AD1393" s="129"/>
      <c r="AE1393" s="130"/>
      <c r="AF1393" s="131"/>
      <c r="AG1393" s="129"/>
      <c r="AH1393" s="129"/>
      <c r="AI1393" s="130"/>
      <c r="AJ1393" s="131"/>
      <c r="AK1393" s="129"/>
      <c r="AL1393" s="129"/>
      <c r="AM1393" s="130"/>
      <c r="AN1393" s="131"/>
      <c r="AO1393" s="129"/>
      <c r="AP1393" s="129"/>
      <c r="AQ1393" s="130"/>
      <c r="AR1393" s="131"/>
      <c r="AS1393" s="129"/>
      <c r="AT1393" s="129"/>
      <c r="AU1393" s="130"/>
      <c r="AV1393" s="131"/>
      <c r="AW1393" s="129"/>
      <c r="AX1393" s="129"/>
      <c r="AY1393" s="130"/>
      <c r="AZ1393" s="131"/>
      <c r="BA1393" s="129"/>
      <c r="BB1393" s="129"/>
      <c r="BC1393" s="130"/>
      <c r="BD1393" s="131"/>
      <c r="BE1393" s="129"/>
      <c r="BF1393" s="129"/>
      <c r="BG1393" s="130"/>
      <c r="BH1393" s="131"/>
      <c r="BI1393" s="129"/>
      <c r="BJ1393" s="129"/>
      <c r="BK1393" s="130"/>
      <c r="BL1393" s="131"/>
      <c r="BM1393" s="129"/>
      <c r="BN1393" s="129"/>
      <c r="BO1393" s="130"/>
      <c r="BP1393" s="131"/>
      <c r="BQ1393" s="129"/>
      <c r="BR1393" s="129"/>
      <c r="BS1393" s="130"/>
      <c r="BT1393" s="131"/>
      <c r="BU1393" s="129"/>
      <c r="BV1393" s="129"/>
      <c r="BW1393" s="130"/>
      <c r="BX1393" s="131"/>
      <c r="BY1393" s="129"/>
      <c r="BZ1393" s="129"/>
      <c r="CA1393" s="130"/>
      <c r="CB1393" s="131"/>
      <c r="CC1393" s="129"/>
      <c r="CD1393" s="129"/>
      <c r="CE1393" s="130"/>
      <c r="CF1393" s="131"/>
      <c r="CG1393" s="129"/>
      <c r="CH1393" s="129"/>
      <c r="CI1393" s="130"/>
      <c r="CJ1393" s="131"/>
      <c r="CK1393" s="129"/>
      <c r="CL1393" s="129"/>
      <c r="CM1393" s="130"/>
      <c r="CN1393" s="131"/>
      <c r="CO1393" s="129"/>
      <c r="CP1393" s="129"/>
      <c r="CQ1393" s="130"/>
      <c r="CR1393" s="131"/>
      <c r="CS1393" s="129"/>
      <c r="CT1393" s="129"/>
      <c r="CU1393" s="130"/>
      <c r="CV1393" s="131"/>
      <c r="CW1393" s="129"/>
      <c r="CX1393" s="129"/>
      <c r="CY1393" s="130"/>
      <c r="CZ1393" s="131"/>
      <c r="DA1393" s="129"/>
      <c r="DB1393" s="129"/>
      <c r="DC1393" s="130"/>
      <c r="DD1393" s="131"/>
      <c r="DE1393" s="129"/>
      <c r="DF1393" s="129"/>
      <c r="DG1393" s="130"/>
      <c r="DH1393" s="131"/>
      <c r="DI1393" s="129"/>
      <c r="DJ1393" s="129"/>
      <c r="DK1393" s="130"/>
      <c r="DL1393" s="131"/>
      <c r="DM1393" s="129"/>
      <c r="DN1393" s="129"/>
      <c r="DO1393" s="130"/>
      <c r="DP1393" s="131"/>
      <c r="DQ1393" s="129"/>
      <c r="DR1393" s="129"/>
      <c r="DS1393" s="130"/>
      <c r="DT1393" s="131"/>
      <c r="DU1393" s="129"/>
      <c r="DV1393" s="129"/>
      <c r="DW1393" s="130"/>
      <c r="DX1393" s="131"/>
      <c r="DY1393" s="129"/>
      <c r="DZ1393" s="129"/>
      <c r="EA1393" s="130"/>
      <c r="EB1393" s="131"/>
      <c r="EC1393" s="129"/>
      <c r="ED1393" s="129"/>
      <c r="EE1393" s="130"/>
      <c r="EF1393" s="131"/>
      <c r="EG1393" s="129"/>
      <c r="EH1393" s="129"/>
      <c r="EI1393" s="130"/>
      <c r="EJ1393" s="131"/>
      <c r="EK1393" s="129"/>
      <c r="EL1393" s="129"/>
      <c r="EM1393" s="130"/>
      <c r="EN1393" s="131"/>
      <c r="EO1393" s="129"/>
      <c r="EP1393" s="129"/>
      <c r="EQ1393" s="130"/>
      <c r="ER1393" s="131"/>
      <c r="ES1393" s="129"/>
      <c r="ET1393" s="129"/>
      <c r="EU1393" s="130"/>
      <c r="EV1393" s="131"/>
      <c r="EW1393" s="129"/>
      <c r="EX1393" s="129"/>
      <c r="EY1393" s="130"/>
      <c r="EZ1393" s="131"/>
      <c r="FA1393" s="129"/>
      <c r="FB1393" s="129"/>
      <c r="FC1393" s="130"/>
      <c r="FD1393" s="131"/>
      <c r="FE1393" s="129"/>
      <c r="FF1393" s="129"/>
      <c r="FG1393" s="130"/>
      <c r="FH1393" s="131"/>
      <c r="FI1393" s="129"/>
      <c r="FJ1393" s="129"/>
      <c r="FK1393" s="130"/>
      <c r="FL1393" s="131"/>
      <c r="FM1393" s="129"/>
      <c r="FN1393" s="129"/>
      <c r="FO1393" s="130"/>
      <c r="FP1393" s="131"/>
      <c r="FQ1393" s="129"/>
      <c r="FR1393" s="129"/>
      <c r="FS1393" s="130"/>
      <c r="FT1393" s="131"/>
      <c r="FU1393" s="129"/>
      <c r="FV1393" s="129"/>
      <c r="FW1393" s="130"/>
      <c r="FX1393" s="131"/>
      <c r="FY1393" s="129"/>
      <c r="FZ1393" s="129"/>
      <c r="GA1393" s="130"/>
      <c r="GB1393" s="131"/>
      <c r="GC1393" s="129"/>
      <c r="GD1393" s="129"/>
      <c r="GE1393" s="130"/>
      <c r="GF1393" s="131"/>
      <c r="GG1393" s="129"/>
      <c r="GH1393" s="129"/>
      <c r="GI1393" s="130"/>
      <c r="GJ1393" s="131"/>
      <c r="GK1393" s="129"/>
      <c r="GL1393" s="129"/>
      <c r="GM1393" s="130"/>
      <c r="GN1393" s="131"/>
      <c r="GO1393" s="129"/>
      <c r="GP1393" s="129"/>
      <c r="GQ1393" s="130"/>
    </row>
    <row r="1394" spans="1:199" ht="15.75" x14ac:dyDescent="0.25">
      <c r="A1394">
        <f t="shared" si="754"/>
        <v>1</v>
      </c>
      <c r="B1394">
        <f t="shared" si="755"/>
        <v>1900</v>
      </c>
      <c r="D1394" s="129"/>
      <c r="E1394" s="129"/>
      <c r="F1394" s="129"/>
      <c r="G1394" s="130"/>
      <c r="H1394" s="131"/>
      <c r="I1394" s="129"/>
      <c r="J1394" s="129"/>
      <c r="K1394" s="130"/>
      <c r="L1394" s="131"/>
      <c r="M1394" s="129"/>
      <c r="N1394" s="129"/>
      <c r="O1394" s="130"/>
      <c r="P1394" s="131"/>
      <c r="Q1394" s="129"/>
      <c r="R1394" s="129"/>
      <c r="S1394" s="130"/>
      <c r="T1394" s="131"/>
      <c r="U1394" s="129"/>
      <c r="V1394" s="129"/>
      <c r="W1394" s="130"/>
      <c r="X1394" s="131"/>
      <c r="Y1394" s="129"/>
      <c r="Z1394" s="129"/>
      <c r="AA1394" s="130"/>
      <c r="AB1394" s="131"/>
      <c r="AC1394" s="129"/>
      <c r="AD1394" s="129"/>
      <c r="AE1394" s="130"/>
      <c r="AF1394" s="131"/>
      <c r="AG1394" s="129"/>
      <c r="AH1394" s="129"/>
      <c r="AI1394" s="130"/>
      <c r="AJ1394" s="131"/>
      <c r="AK1394" s="129"/>
      <c r="AL1394" s="129"/>
      <c r="AM1394" s="130"/>
      <c r="AN1394" s="131"/>
      <c r="AO1394" s="129"/>
      <c r="AP1394" s="129"/>
      <c r="AQ1394" s="130"/>
      <c r="AR1394" s="131"/>
      <c r="AS1394" s="129"/>
      <c r="AT1394" s="129"/>
      <c r="AU1394" s="130"/>
      <c r="AV1394" s="131"/>
      <c r="AW1394" s="129"/>
      <c r="AX1394" s="129"/>
      <c r="AY1394" s="130"/>
      <c r="AZ1394" s="131"/>
      <c r="BA1394" s="129"/>
      <c r="BB1394" s="129"/>
      <c r="BC1394" s="130"/>
      <c r="BD1394" s="131"/>
      <c r="BE1394" s="129"/>
      <c r="BF1394" s="129"/>
      <c r="BG1394" s="130"/>
      <c r="BH1394" s="131"/>
      <c r="BI1394" s="129"/>
      <c r="BJ1394" s="129"/>
      <c r="BK1394" s="130"/>
      <c r="BL1394" s="131"/>
      <c r="BM1394" s="129"/>
      <c r="BN1394" s="129"/>
      <c r="BO1394" s="130"/>
      <c r="BP1394" s="131"/>
      <c r="BQ1394" s="129"/>
      <c r="BR1394" s="129"/>
      <c r="BS1394" s="130"/>
      <c r="BT1394" s="131"/>
      <c r="BU1394" s="129"/>
      <c r="BV1394" s="129"/>
      <c r="BW1394" s="130"/>
      <c r="BX1394" s="131"/>
      <c r="BY1394" s="129"/>
      <c r="BZ1394" s="129"/>
      <c r="CA1394" s="130"/>
      <c r="CB1394" s="131"/>
      <c r="CC1394" s="129"/>
      <c r="CD1394" s="129"/>
      <c r="CE1394" s="130"/>
      <c r="CF1394" s="131"/>
      <c r="CG1394" s="129"/>
      <c r="CH1394" s="129"/>
      <c r="CI1394" s="130"/>
      <c r="CJ1394" s="131"/>
      <c r="CK1394" s="129"/>
      <c r="CL1394" s="129"/>
      <c r="CM1394" s="130"/>
      <c r="CN1394" s="131"/>
      <c r="CO1394" s="129"/>
      <c r="CP1394" s="129"/>
      <c r="CQ1394" s="130"/>
      <c r="CR1394" s="131"/>
      <c r="CS1394" s="129"/>
      <c r="CT1394" s="129"/>
      <c r="CU1394" s="130"/>
      <c r="CV1394" s="131"/>
      <c r="CW1394" s="129"/>
      <c r="CX1394" s="129"/>
      <c r="CY1394" s="130"/>
      <c r="CZ1394" s="131"/>
      <c r="DA1394" s="129"/>
      <c r="DB1394" s="129"/>
      <c r="DC1394" s="130"/>
      <c r="DD1394" s="131"/>
      <c r="DE1394" s="129"/>
      <c r="DF1394" s="129"/>
      <c r="DG1394" s="130"/>
      <c r="DH1394" s="131"/>
      <c r="DI1394" s="129"/>
      <c r="DJ1394" s="129"/>
      <c r="DK1394" s="130"/>
      <c r="DL1394" s="131"/>
      <c r="DM1394" s="129"/>
      <c r="DN1394" s="129"/>
      <c r="DO1394" s="130"/>
      <c r="DP1394" s="131"/>
      <c r="DQ1394" s="129"/>
      <c r="DR1394" s="129"/>
      <c r="DS1394" s="130"/>
      <c r="DT1394" s="131"/>
      <c r="DU1394" s="129"/>
      <c r="DV1394" s="129"/>
      <c r="DW1394" s="130"/>
      <c r="DX1394" s="131"/>
      <c r="DY1394" s="129"/>
      <c r="DZ1394" s="129"/>
      <c r="EA1394" s="130"/>
      <c r="EB1394" s="131"/>
      <c r="EC1394" s="129"/>
      <c r="ED1394" s="129"/>
      <c r="EE1394" s="130"/>
      <c r="EF1394" s="131"/>
      <c r="EG1394" s="129"/>
      <c r="EH1394" s="129"/>
      <c r="EI1394" s="130"/>
      <c r="EJ1394" s="131"/>
      <c r="EK1394" s="129"/>
      <c r="EL1394" s="129"/>
      <c r="EM1394" s="130"/>
      <c r="EN1394" s="131"/>
      <c r="EO1394" s="129"/>
      <c r="EP1394" s="129"/>
      <c r="EQ1394" s="130"/>
      <c r="ER1394" s="131"/>
      <c r="ES1394" s="129"/>
      <c r="ET1394" s="129"/>
      <c r="EU1394" s="130"/>
      <c r="EV1394" s="131"/>
      <c r="EW1394" s="129"/>
      <c r="EX1394" s="129"/>
      <c r="EY1394" s="130"/>
      <c r="EZ1394" s="131"/>
      <c r="FA1394" s="129"/>
      <c r="FB1394" s="129"/>
      <c r="FC1394" s="130"/>
      <c r="FD1394" s="131"/>
      <c r="FE1394" s="129"/>
      <c r="FF1394" s="129"/>
      <c r="FG1394" s="130"/>
      <c r="FH1394" s="131"/>
      <c r="FI1394" s="129"/>
      <c r="FJ1394" s="129"/>
      <c r="FK1394" s="130"/>
      <c r="FL1394" s="131"/>
      <c r="FM1394" s="129"/>
      <c r="FN1394" s="129"/>
      <c r="FO1394" s="130"/>
      <c r="FP1394" s="131"/>
      <c r="FQ1394" s="129"/>
      <c r="FR1394" s="129"/>
      <c r="FS1394" s="130"/>
      <c r="FT1394" s="131"/>
      <c r="FU1394" s="129"/>
      <c r="FV1394" s="129"/>
      <c r="FW1394" s="130"/>
      <c r="FX1394" s="131"/>
      <c r="FY1394" s="129"/>
      <c r="FZ1394" s="129"/>
      <c r="GA1394" s="130"/>
      <c r="GB1394" s="131"/>
      <c r="GC1394" s="129"/>
      <c r="GD1394" s="129"/>
      <c r="GE1394" s="130"/>
      <c r="GF1394" s="131"/>
      <c r="GG1394" s="129"/>
      <c r="GH1394" s="129"/>
      <c r="GI1394" s="130"/>
      <c r="GJ1394" s="131"/>
      <c r="GK1394" s="129"/>
      <c r="GL1394" s="129"/>
      <c r="GM1394" s="130"/>
      <c r="GN1394" s="131"/>
      <c r="GO1394" s="129"/>
      <c r="GP1394" s="129"/>
      <c r="GQ1394" s="130"/>
    </row>
    <row r="1395" spans="1:199" ht="15.75" x14ac:dyDescent="0.25">
      <c r="A1395">
        <f t="shared" si="754"/>
        <v>1</v>
      </c>
      <c r="B1395">
        <f t="shared" si="755"/>
        <v>1900</v>
      </c>
      <c r="D1395" s="129"/>
      <c r="E1395" s="129"/>
      <c r="F1395" s="129"/>
      <c r="G1395" s="130"/>
      <c r="H1395" s="131"/>
      <c r="I1395" s="129"/>
      <c r="J1395" s="129"/>
      <c r="K1395" s="130"/>
      <c r="L1395" s="131"/>
      <c r="M1395" s="129"/>
      <c r="N1395" s="129"/>
      <c r="O1395" s="130"/>
      <c r="P1395" s="131"/>
      <c r="Q1395" s="129"/>
      <c r="R1395" s="129"/>
      <c r="S1395" s="130"/>
      <c r="T1395" s="131"/>
      <c r="U1395" s="129"/>
      <c r="V1395" s="129"/>
      <c r="W1395" s="130"/>
      <c r="X1395" s="131"/>
      <c r="Y1395" s="129"/>
      <c r="Z1395" s="129"/>
      <c r="AA1395" s="130"/>
      <c r="AB1395" s="131"/>
      <c r="AC1395" s="129"/>
      <c r="AD1395" s="129"/>
      <c r="AE1395" s="130"/>
      <c r="AF1395" s="131"/>
      <c r="AG1395" s="129"/>
      <c r="AH1395" s="129"/>
      <c r="AI1395" s="130"/>
      <c r="AJ1395" s="131"/>
      <c r="AK1395" s="129"/>
      <c r="AL1395" s="129"/>
      <c r="AM1395" s="130"/>
      <c r="AN1395" s="131"/>
      <c r="AO1395" s="129"/>
      <c r="AP1395" s="129"/>
      <c r="AQ1395" s="130"/>
      <c r="AR1395" s="131"/>
      <c r="AS1395" s="129"/>
      <c r="AT1395" s="129"/>
      <c r="AU1395" s="130"/>
      <c r="AV1395" s="131"/>
      <c r="AW1395" s="129"/>
      <c r="AX1395" s="129"/>
      <c r="AY1395" s="130"/>
      <c r="AZ1395" s="131"/>
      <c r="BA1395" s="129"/>
      <c r="BB1395" s="129"/>
      <c r="BC1395" s="130"/>
      <c r="BD1395" s="131"/>
      <c r="BE1395" s="129"/>
      <c r="BF1395" s="129"/>
      <c r="BG1395" s="130"/>
      <c r="BH1395" s="131"/>
      <c r="BI1395" s="129"/>
      <c r="BJ1395" s="129"/>
      <c r="BK1395" s="130"/>
      <c r="BL1395" s="131"/>
      <c r="BM1395" s="129"/>
      <c r="BN1395" s="129"/>
      <c r="BO1395" s="130"/>
      <c r="BP1395" s="131"/>
      <c r="BQ1395" s="129"/>
      <c r="BR1395" s="129"/>
      <c r="BS1395" s="130"/>
      <c r="BT1395" s="131"/>
      <c r="BU1395" s="129"/>
      <c r="BV1395" s="129"/>
      <c r="BW1395" s="130"/>
      <c r="BX1395" s="131"/>
      <c r="BY1395" s="129"/>
      <c r="BZ1395" s="129"/>
      <c r="CA1395" s="130"/>
      <c r="CB1395" s="131"/>
      <c r="CC1395" s="129"/>
      <c r="CD1395" s="129"/>
      <c r="CE1395" s="130"/>
      <c r="CF1395" s="131"/>
      <c r="CG1395" s="129"/>
      <c r="CH1395" s="129"/>
      <c r="CI1395" s="130"/>
      <c r="CJ1395" s="131"/>
      <c r="CK1395" s="129"/>
      <c r="CL1395" s="129"/>
      <c r="CM1395" s="130"/>
      <c r="CN1395" s="131"/>
      <c r="CO1395" s="129"/>
      <c r="CP1395" s="129"/>
      <c r="CQ1395" s="130"/>
      <c r="CR1395" s="131"/>
      <c r="CS1395" s="129"/>
      <c r="CT1395" s="129"/>
      <c r="CU1395" s="130"/>
      <c r="CV1395" s="131"/>
      <c r="CW1395" s="129"/>
      <c r="CX1395" s="129"/>
      <c r="CY1395" s="130"/>
      <c r="CZ1395" s="131"/>
      <c r="DA1395" s="129"/>
      <c r="DB1395" s="129"/>
      <c r="DC1395" s="130"/>
      <c r="DD1395" s="131"/>
      <c r="DE1395" s="129"/>
      <c r="DF1395" s="129"/>
      <c r="DG1395" s="130"/>
      <c r="DH1395" s="131"/>
      <c r="DI1395" s="129"/>
      <c r="DJ1395" s="129"/>
      <c r="DK1395" s="130"/>
      <c r="DL1395" s="131"/>
      <c r="DM1395" s="129"/>
      <c r="DN1395" s="129"/>
      <c r="DO1395" s="130"/>
      <c r="DP1395" s="131"/>
      <c r="DQ1395" s="129"/>
      <c r="DR1395" s="129"/>
      <c r="DS1395" s="130"/>
      <c r="DT1395" s="131"/>
      <c r="DU1395" s="129"/>
      <c r="DV1395" s="129"/>
      <c r="DW1395" s="130"/>
      <c r="DX1395" s="131"/>
      <c r="DY1395" s="129"/>
      <c r="DZ1395" s="129"/>
      <c r="EA1395" s="130"/>
      <c r="EB1395" s="131"/>
      <c r="EC1395" s="129"/>
      <c r="ED1395" s="129"/>
      <c r="EE1395" s="130"/>
      <c r="EF1395" s="131"/>
      <c r="EG1395" s="129"/>
      <c r="EH1395" s="129"/>
      <c r="EI1395" s="130"/>
      <c r="EJ1395" s="131"/>
      <c r="EK1395" s="129"/>
      <c r="EL1395" s="129"/>
      <c r="EM1395" s="130"/>
      <c r="EN1395" s="131"/>
      <c r="EO1395" s="129"/>
      <c r="EP1395" s="129"/>
      <c r="EQ1395" s="130"/>
      <c r="ER1395" s="131"/>
      <c r="ES1395" s="129"/>
      <c r="ET1395" s="129"/>
      <c r="EU1395" s="130"/>
      <c r="EV1395" s="131"/>
      <c r="EW1395" s="129"/>
      <c r="EX1395" s="129"/>
      <c r="EY1395" s="130"/>
      <c r="EZ1395" s="131"/>
      <c r="FA1395" s="129"/>
      <c r="FB1395" s="129"/>
      <c r="FC1395" s="130"/>
      <c r="FD1395" s="131"/>
      <c r="FE1395" s="129"/>
      <c r="FF1395" s="129"/>
      <c r="FG1395" s="130"/>
      <c r="FH1395" s="131"/>
      <c r="FI1395" s="129"/>
      <c r="FJ1395" s="129"/>
      <c r="FK1395" s="130"/>
      <c r="FL1395" s="131"/>
      <c r="FM1395" s="129"/>
      <c r="FN1395" s="129"/>
      <c r="FO1395" s="130"/>
      <c r="FP1395" s="131"/>
      <c r="FQ1395" s="129"/>
      <c r="FR1395" s="129"/>
      <c r="FS1395" s="130"/>
      <c r="FT1395" s="131"/>
      <c r="FU1395" s="129"/>
      <c r="FV1395" s="129"/>
      <c r="FW1395" s="130"/>
      <c r="FX1395" s="131"/>
      <c r="FY1395" s="129"/>
      <c r="FZ1395" s="129"/>
      <c r="GA1395" s="130"/>
      <c r="GB1395" s="131"/>
      <c r="GC1395" s="129"/>
      <c r="GD1395" s="129"/>
      <c r="GE1395" s="130"/>
      <c r="GF1395" s="131"/>
      <c r="GG1395" s="129"/>
      <c r="GH1395" s="129"/>
      <c r="GI1395" s="130"/>
      <c r="GJ1395" s="131"/>
      <c r="GK1395" s="129"/>
      <c r="GL1395" s="129"/>
      <c r="GM1395" s="130"/>
      <c r="GN1395" s="131"/>
      <c r="GO1395" s="129"/>
      <c r="GP1395" s="129"/>
      <c r="GQ1395" s="130"/>
    </row>
    <row r="1396" spans="1:199" ht="15.75" x14ac:dyDescent="0.25">
      <c r="A1396">
        <f t="shared" si="754"/>
        <v>1</v>
      </c>
      <c r="B1396">
        <f t="shared" si="755"/>
        <v>1900</v>
      </c>
      <c r="D1396" s="129"/>
      <c r="E1396" s="129"/>
      <c r="F1396" s="129"/>
      <c r="G1396" s="130"/>
      <c r="H1396" s="131"/>
      <c r="I1396" s="129"/>
      <c r="J1396" s="129"/>
      <c r="K1396" s="130"/>
      <c r="L1396" s="131"/>
      <c r="M1396" s="129"/>
      <c r="N1396" s="129"/>
      <c r="O1396" s="130"/>
      <c r="P1396" s="131"/>
      <c r="Q1396" s="129"/>
      <c r="R1396" s="129"/>
      <c r="S1396" s="130"/>
      <c r="T1396" s="131"/>
      <c r="U1396" s="129"/>
      <c r="V1396" s="129"/>
      <c r="W1396" s="130"/>
      <c r="X1396" s="131"/>
      <c r="Y1396" s="129"/>
      <c r="Z1396" s="129"/>
      <c r="AA1396" s="130"/>
      <c r="AB1396" s="131"/>
      <c r="AC1396" s="129"/>
      <c r="AD1396" s="129"/>
      <c r="AE1396" s="130"/>
      <c r="AF1396" s="131"/>
      <c r="AG1396" s="129"/>
      <c r="AH1396" s="129"/>
      <c r="AI1396" s="130"/>
      <c r="AJ1396" s="131"/>
      <c r="AK1396" s="129"/>
      <c r="AL1396" s="129"/>
      <c r="AM1396" s="130"/>
      <c r="AN1396" s="131"/>
      <c r="AO1396" s="129"/>
      <c r="AP1396" s="129"/>
      <c r="AQ1396" s="130"/>
      <c r="AR1396" s="131"/>
      <c r="AS1396" s="129"/>
      <c r="AT1396" s="129"/>
      <c r="AU1396" s="130"/>
      <c r="AV1396" s="131"/>
      <c r="AW1396" s="129"/>
      <c r="AX1396" s="129"/>
      <c r="AY1396" s="130"/>
      <c r="AZ1396" s="131"/>
      <c r="BA1396" s="129"/>
      <c r="BB1396" s="129"/>
      <c r="BC1396" s="130"/>
      <c r="BD1396" s="131"/>
      <c r="BE1396" s="129"/>
      <c r="BF1396" s="129"/>
      <c r="BG1396" s="130"/>
      <c r="BH1396" s="131"/>
      <c r="BI1396" s="129"/>
      <c r="BJ1396" s="129"/>
      <c r="BK1396" s="130"/>
      <c r="BL1396" s="131"/>
      <c r="BM1396" s="129"/>
      <c r="BN1396" s="129"/>
      <c r="BO1396" s="130"/>
      <c r="BP1396" s="131"/>
      <c r="BQ1396" s="129"/>
      <c r="BR1396" s="129"/>
      <c r="BS1396" s="130"/>
      <c r="BT1396" s="131"/>
      <c r="BU1396" s="129"/>
      <c r="BV1396" s="129"/>
      <c r="BW1396" s="130"/>
      <c r="BX1396" s="131"/>
      <c r="BY1396" s="129"/>
      <c r="BZ1396" s="129"/>
      <c r="CA1396" s="130"/>
      <c r="CB1396" s="131"/>
      <c r="CC1396" s="129"/>
      <c r="CD1396" s="129"/>
      <c r="CE1396" s="130"/>
      <c r="CF1396" s="131"/>
      <c r="CG1396" s="129"/>
      <c r="CH1396" s="129"/>
      <c r="CI1396" s="130"/>
      <c r="CJ1396" s="131"/>
      <c r="CK1396" s="129"/>
      <c r="CL1396" s="129"/>
      <c r="CM1396" s="130"/>
      <c r="CN1396" s="131"/>
      <c r="CO1396" s="129"/>
      <c r="CP1396" s="129"/>
      <c r="CQ1396" s="130"/>
      <c r="CR1396" s="131"/>
      <c r="CS1396" s="129"/>
      <c r="CT1396" s="129"/>
      <c r="CU1396" s="130"/>
      <c r="CV1396" s="131"/>
      <c r="CW1396" s="129"/>
      <c r="CX1396" s="129"/>
      <c r="CY1396" s="130"/>
      <c r="CZ1396" s="131"/>
      <c r="DA1396" s="129"/>
      <c r="DB1396" s="129"/>
      <c r="DC1396" s="130"/>
      <c r="DD1396" s="131"/>
      <c r="DE1396" s="129"/>
      <c r="DF1396" s="129"/>
      <c r="DG1396" s="130"/>
      <c r="DH1396" s="131"/>
      <c r="DI1396" s="129"/>
      <c r="DJ1396" s="129"/>
      <c r="DK1396" s="130"/>
      <c r="DL1396" s="131"/>
      <c r="DM1396" s="129"/>
      <c r="DN1396" s="129"/>
      <c r="DO1396" s="130"/>
      <c r="DP1396" s="131"/>
      <c r="DQ1396" s="129"/>
      <c r="DR1396" s="129"/>
      <c r="DS1396" s="130"/>
      <c r="DT1396" s="131"/>
      <c r="DU1396" s="129"/>
      <c r="DV1396" s="129"/>
      <c r="DW1396" s="130"/>
      <c r="DX1396" s="131"/>
      <c r="DY1396" s="129"/>
      <c r="DZ1396" s="129"/>
      <c r="EA1396" s="130"/>
      <c r="EB1396" s="131"/>
      <c r="EC1396" s="129"/>
      <c r="ED1396" s="129"/>
      <c r="EE1396" s="130"/>
      <c r="EF1396" s="131"/>
      <c r="EG1396" s="129"/>
      <c r="EH1396" s="129"/>
      <c r="EI1396" s="130"/>
      <c r="EJ1396" s="131"/>
      <c r="EK1396" s="129"/>
      <c r="EL1396" s="129"/>
      <c r="EM1396" s="130"/>
      <c r="EN1396" s="131"/>
      <c r="EO1396" s="129"/>
      <c r="EP1396" s="129"/>
      <c r="EQ1396" s="130"/>
      <c r="ER1396" s="131"/>
      <c r="ES1396" s="129"/>
      <c r="ET1396" s="129"/>
      <c r="EU1396" s="130"/>
      <c r="EV1396" s="131"/>
      <c r="EW1396" s="129"/>
      <c r="EX1396" s="129"/>
      <c r="EY1396" s="130"/>
      <c r="EZ1396" s="131"/>
      <c r="FA1396" s="129"/>
      <c r="FB1396" s="129"/>
      <c r="FC1396" s="130"/>
      <c r="FD1396" s="131"/>
      <c r="FE1396" s="129"/>
      <c r="FF1396" s="129"/>
      <c r="FG1396" s="130"/>
      <c r="FH1396" s="131"/>
      <c r="FI1396" s="129"/>
      <c r="FJ1396" s="129"/>
      <c r="FK1396" s="130"/>
      <c r="FL1396" s="131"/>
      <c r="FM1396" s="129"/>
      <c r="FN1396" s="129"/>
      <c r="FO1396" s="130"/>
      <c r="FP1396" s="131"/>
      <c r="FQ1396" s="129"/>
      <c r="FR1396" s="129"/>
      <c r="FS1396" s="130"/>
      <c r="FT1396" s="131"/>
      <c r="FU1396" s="129"/>
      <c r="FV1396" s="129"/>
      <c r="FW1396" s="130"/>
      <c r="FX1396" s="131"/>
      <c r="FY1396" s="129"/>
      <c r="FZ1396" s="129"/>
      <c r="GA1396" s="130"/>
      <c r="GB1396" s="131"/>
      <c r="GC1396" s="129"/>
      <c r="GD1396" s="129"/>
      <c r="GE1396" s="130"/>
      <c r="GF1396" s="131"/>
      <c r="GG1396" s="129"/>
      <c r="GH1396" s="129"/>
      <c r="GI1396" s="130"/>
      <c r="GJ1396" s="131"/>
      <c r="GK1396" s="129"/>
      <c r="GL1396" s="129"/>
      <c r="GM1396" s="130"/>
      <c r="GN1396" s="131"/>
      <c r="GO1396" s="129"/>
      <c r="GP1396" s="129"/>
      <c r="GQ1396" s="130"/>
    </row>
    <row r="1397" spans="1:199" ht="15.75" x14ac:dyDescent="0.25">
      <c r="A1397">
        <f t="shared" si="754"/>
        <v>1</v>
      </c>
      <c r="B1397">
        <f t="shared" si="755"/>
        <v>1900</v>
      </c>
      <c r="D1397" s="129"/>
      <c r="E1397" s="129"/>
      <c r="F1397" s="129"/>
      <c r="G1397" s="130"/>
      <c r="H1397" s="131"/>
      <c r="I1397" s="129"/>
      <c r="J1397" s="129"/>
      <c r="K1397" s="130"/>
      <c r="L1397" s="131"/>
      <c r="M1397" s="129"/>
      <c r="N1397" s="129"/>
      <c r="O1397" s="130"/>
      <c r="P1397" s="131"/>
      <c r="Q1397" s="129"/>
      <c r="R1397" s="129"/>
      <c r="S1397" s="130"/>
      <c r="T1397" s="131"/>
      <c r="U1397" s="129"/>
      <c r="V1397" s="129"/>
      <c r="W1397" s="130"/>
      <c r="X1397" s="131"/>
      <c r="Y1397" s="129"/>
      <c r="Z1397" s="129"/>
      <c r="AA1397" s="130"/>
      <c r="AB1397" s="131"/>
      <c r="AC1397" s="129"/>
      <c r="AD1397" s="129"/>
      <c r="AE1397" s="130"/>
      <c r="AF1397" s="131"/>
      <c r="AG1397" s="129"/>
      <c r="AH1397" s="129"/>
      <c r="AI1397" s="130"/>
      <c r="AJ1397" s="131"/>
      <c r="AK1397" s="129"/>
      <c r="AL1397" s="129"/>
      <c r="AM1397" s="130"/>
      <c r="AN1397" s="131"/>
      <c r="AO1397" s="129"/>
      <c r="AP1397" s="129"/>
      <c r="AQ1397" s="130"/>
      <c r="AR1397" s="131"/>
      <c r="AS1397" s="129"/>
      <c r="AT1397" s="129"/>
      <c r="AU1397" s="130"/>
      <c r="AV1397" s="131"/>
      <c r="AW1397" s="129"/>
      <c r="AX1397" s="129"/>
      <c r="AY1397" s="130"/>
      <c r="AZ1397" s="131"/>
      <c r="BA1397" s="129"/>
      <c r="BB1397" s="129"/>
      <c r="BC1397" s="130"/>
      <c r="BD1397" s="131"/>
      <c r="BE1397" s="129"/>
      <c r="BF1397" s="129"/>
      <c r="BG1397" s="130"/>
      <c r="BH1397" s="131"/>
      <c r="BI1397" s="129"/>
      <c r="BJ1397" s="129"/>
      <c r="BK1397" s="130"/>
      <c r="BL1397" s="131"/>
      <c r="BM1397" s="129"/>
      <c r="BN1397" s="129"/>
      <c r="BO1397" s="130"/>
      <c r="BP1397" s="131"/>
      <c r="BQ1397" s="129"/>
      <c r="BR1397" s="129"/>
      <c r="BS1397" s="130"/>
      <c r="BT1397" s="131"/>
      <c r="BU1397" s="129"/>
      <c r="BV1397" s="129"/>
      <c r="BW1397" s="130"/>
      <c r="BX1397" s="131"/>
      <c r="BY1397" s="129"/>
      <c r="BZ1397" s="129"/>
      <c r="CA1397" s="130"/>
      <c r="CB1397" s="131"/>
      <c r="CC1397" s="129"/>
      <c r="CD1397" s="129"/>
      <c r="CE1397" s="130"/>
      <c r="CF1397" s="131"/>
      <c r="CG1397" s="129"/>
      <c r="CH1397" s="129"/>
      <c r="CI1397" s="130"/>
      <c r="CJ1397" s="131"/>
      <c r="CK1397" s="129"/>
      <c r="CL1397" s="129"/>
      <c r="CM1397" s="130"/>
      <c r="CN1397" s="131"/>
      <c r="CO1397" s="129"/>
      <c r="CP1397" s="129"/>
      <c r="CQ1397" s="130"/>
      <c r="CR1397" s="131"/>
      <c r="CS1397" s="129"/>
      <c r="CT1397" s="129"/>
      <c r="CU1397" s="130"/>
      <c r="CV1397" s="131"/>
      <c r="CW1397" s="129"/>
      <c r="CX1397" s="129"/>
      <c r="CY1397" s="130"/>
      <c r="CZ1397" s="131"/>
      <c r="DA1397" s="129"/>
      <c r="DB1397" s="129"/>
      <c r="DC1397" s="130"/>
      <c r="DD1397" s="131"/>
      <c r="DE1397" s="129"/>
      <c r="DF1397" s="129"/>
      <c r="DG1397" s="130"/>
      <c r="DH1397" s="131"/>
      <c r="DI1397" s="129"/>
      <c r="DJ1397" s="129"/>
      <c r="DK1397" s="130"/>
      <c r="DL1397" s="131"/>
      <c r="DM1397" s="129"/>
      <c r="DN1397" s="129"/>
      <c r="DO1397" s="130"/>
      <c r="DP1397" s="131"/>
      <c r="DQ1397" s="129"/>
      <c r="DR1397" s="129"/>
      <c r="DS1397" s="130"/>
      <c r="DT1397" s="131"/>
      <c r="DU1397" s="129"/>
      <c r="DV1397" s="129"/>
      <c r="DW1397" s="130"/>
      <c r="DX1397" s="131"/>
      <c r="DY1397" s="129"/>
      <c r="DZ1397" s="129"/>
      <c r="EA1397" s="130"/>
      <c r="EB1397" s="131"/>
      <c r="EC1397" s="129"/>
      <c r="ED1397" s="129"/>
      <c r="EE1397" s="130"/>
      <c r="EF1397" s="131"/>
      <c r="EG1397" s="129"/>
      <c r="EH1397" s="129"/>
      <c r="EI1397" s="130"/>
      <c r="EJ1397" s="131"/>
      <c r="EK1397" s="129"/>
      <c r="EL1397" s="129"/>
      <c r="EM1397" s="130"/>
      <c r="EN1397" s="131"/>
      <c r="EO1397" s="129"/>
      <c r="EP1397" s="129"/>
      <c r="EQ1397" s="130"/>
      <c r="ER1397" s="131"/>
      <c r="ES1397" s="129"/>
      <c r="ET1397" s="129"/>
      <c r="EU1397" s="130"/>
      <c r="EV1397" s="131"/>
      <c r="EW1397" s="129"/>
      <c r="EX1397" s="129"/>
      <c r="EY1397" s="130"/>
      <c r="EZ1397" s="131"/>
      <c r="FA1397" s="129"/>
      <c r="FB1397" s="129"/>
      <c r="FC1397" s="130"/>
      <c r="FD1397" s="131"/>
      <c r="FE1397" s="129"/>
      <c r="FF1397" s="129"/>
      <c r="FG1397" s="130"/>
      <c r="FH1397" s="131"/>
      <c r="FI1397" s="129"/>
      <c r="FJ1397" s="129"/>
      <c r="FK1397" s="130"/>
      <c r="FL1397" s="131"/>
      <c r="FM1397" s="129"/>
      <c r="FN1397" s="129"/>
      <c r="FO1397" s="130"/>
      <c r="FP1397" s="131"/>
      <c r="FQ1397" s="129"/>
      <c r="FR1397" s="129"/>
      <c r="FS1397" s="130"/>
      <c r="FT1397" s="131"/>
      <c r="FU1397" s="129"/>
      <c r="FV1397" s="129"/>
      <c r="FW1397" s="130"/>
      <c r="FX1397" s="131"/>
      <c r="FY1397" s="129"/>
      <c r="FZ1397" s="129"/>
      <c r="GA1397" s="130"/>
      <c r="GB1397" s="131"/>
      <c r="GC1397" s="129"/>
      <c r="GD1397" s="129"/>
      <c r="GE1397" s="130"/>
      <c r="GF1397" s="131"/>
      <c r="GG1397" s="129"/>
      <c r="GH1397" s="129"/>
      <c r="GI1397" s="130"/>
      <c r="GJ1397" s="131"/>
      <c r="GK1397" s="129"/>
      <c r="GL1397" s="129"/>
      <c r="GM1397" s="130"/>
      <c r="GN1397" s="131"/>
      <c r="GO1397" s="129"/>
      <c r="GP1397" s="129"/>
      <c r="GQ1397" s="130"/>
    </row>
    <row r="1398" spans="1:199" ht="15.75" x14ac:dyDescent="0.25">
      <c r="A1398">
        <f t="shared" si="754"/>
        <v>1</v>
      </c>
      <c r="B1398">
        <f t="shared" si="755"/>
        <v>1900</v>
      </c>
      <c r="D1398" s="129"/>
      <c r="E1398" s="129"/>
      <c r="F1398" s="129"/>
      <c r="G1398" s="130"/>
      <c r="H1398" s="131"/>
      <c r="I1398" s="129"/>
      <c r="J1398" s="129"/>
      <c r="K1398" s="130"/>
      <c r="L1398" s="131"/>
      <c r="M1398" s="129"/>
      <c r="N1398" s="129"/>
      <c r="O1398" s="130"/>
      <c r="P1398" s="131"/>
      <c r="Q1398" s="129"/>
      <c r="R1398" s="129"/>
      <c r="S1398" s="130"/>
      <c r="T1398" s="131"/>
      <c r="U1398" s="129"/>
      <c r="V1398" s="129"/>
      <c r="W1398" s="130"/>
      <c r="X1398" s="131"/>
      <c r="Y1398" s="129"/>
      <c r="Z1398" s="129"/>
      <c r="AA1398" s="130"/>
      <c r="AB1398" s="131"/>
      <c r="AC1398" s="129"/>
      <c r="AD1398" s="129"/>
      <c r="AE1398" s="130"/>
      <c r="AF1398" s="131"/>
      <c r="AG1398" s="129"/>
      <c r="AH1398" s="129"/>
      <c r="AI1398" s="130"/>
      <c r="AJ1398" s="131"/>
      <c r="AK1398" s="129"/>
      <c r="AL1398" s="129"/>
      <c r="AM1398" s="130"/>
      <c r="AN1398" s="131"/>
      <c r="AO1398" s="129"/>
      <c r="AP1398" s="129"/>
      <c r="AQ1398" s="130"/>
      <c r="AR1398" s="131"/>
      <c r="AS1398" s="129"/>
      <c r="AT1398" s="129"/>
      <c r="AU1398" s="130"/>
      <c r="AV1398" s="131"/>
      <c r="AW1398" s="129"/>
      <c r="AX1398" s="129"/>
      <c r="AY1398" s="130"/>
      <c r="AZ1398" s="131"/>
      <c r="BA1398" s="129"/>
      <c r="BB1398" s="129"/>
      <c r="BC1398" s="130"/>
      <c r="BD1398" s="131"/>
      <c r="BE1398" s="129"/>
      <c r="BF1398" s="129"/>
      <c r="BG1398" s="130"/>
      <c r="BH1398" s="131"/>
      <c r="BI1398" s="129"/>
      <c r="BJ1398" s="129"/>
      <c r="BK1398" s="130"/>
      <c r="BL1398" s="131"/>
      <c r="BM1398" s="129"/>
      <c r="BN1398" s="129"/>
      <c r="BO1398" s="130"/>
      <c r="BP1398" s="131"/>
      <c r="BQ1398" s="129"/>
      <c r="BR1398" s="129"/>
      <c r="BS1398" s="130"/>
      <c r="BT1398" s="131"/>
      <c r="BU1398" s="129"/>
      <c r="BV1398" s="129"/>
      <c r="BW1398" s="130"/>
      <c r="BX1398" s="131"/>
      <c r="BY1398" s="129"/>
      <c r="BZ1398" s="129"/>
      <c r="CA1398" s="130"/>
      <c r="CB1398" s="131"/>
      <c r="CC1398" s="129"/>
      <c r="CD1398" s="129"/>
      <c r="CE1398" s="130"/>
      <c r="CF1398" s="131"/>
      <c r="CG1398" s="129"/>
      <c r="CH1398" s="129"/>
      <c r="CI1398" s="130"/>
      <c r="CJ1398" s="131"/>
      <c r="CK1398" s="129"/>
      <c r="CL1398" s="129"/>
      <c r="CM1398" s="130"/>
      <c r="CN1398" s="131"/>
      <c r="CO1398" s="129"/>
      <c r="CP1398" s="129"/>
      <c r="CQ1398" s="130"/>
      <c r="CR1398" s="131"/>
      <c r="CS1398" s="129"/>
      <c r="CT1398" s="129"/>
      <c r="CU1398" s="130"/>
      <c r="CV1398" s="131"/>
      <c r="CW1398" s="129"/>
      <c r="CX1398" s="129"/>
      <c r="CY1398" s="130"/>
      <c r="CZ1398" s="131"/>
      <c r="DA1398" s="129"/>
      <c r="DB1398" s="129"/>
      <c r="DC1398" s="130"/>
      <c r="DD1398" s="131"/>
      <c r="DE1398" s="129"/>
      <c r="DF1398" s="129"/>
      <c r="DG1398" s="130"/>
      <c r="DH1398" s="131"/>
      <c r="DI1398" s="129"/>
      <c r="DJ1398" s="129"/>
      <c r="DK1398" s="130"/>
      <c r="DL1398" s="131"/>
      <c r="DM1398" s="129"/>
      <c r="DN1398" s="129"/>
      <c r="DO1398" s="130"/>
      <c r="DP1398" s="131"/>
      <c r="DQ1398" s="129"/>
      <c r="DR1398" s="129"/>
      <c r="DS1398" s="130"/>
      <c r="DT1398" s="131"/>
      <c r="DU1398" s="129"/>
      <c r="DV1398" s="129"/>
      <c r="DW1398" s="130"/>
      <c r="DX1398" s="131"/>
      <c r="DY1398" s="129"/>
      <c r="DZ1398" s="129"/>
      <c r="EA1398" s="130"/>
      <c r="EB1398" s="131"/>
      <c r="EC1398" s="129"/>
      <c r="ED1398" s="129"/>
      <c r="EE1398" s="130"/>
      <c r="EF1398" s="131"/>
      <c r="EG1398" s="129"/>
      <c r="EH1398" s="129"/>
      <c r="EI1398" s="130"/>
      <c r="EJ1398" s="131"/>
      <c r="EK1398" s="129"/>
      <c r="EL1398" s="129"/>
      <c r="EM1398" s="130"/>
      <c r="EN1398" s="131"/>
      <c r="EO1398" s="129"/>
      <c r="EP1398" s="129"/>
      <c r="EQ1398" s="130"/>
      <c r="ER1398" s="131"/>
      <c r="ES1398" s="129"/>
      <c r="ET1398" s="129"/>
      <c r="EU1398" s="130"/>
      <c r="EV1398" s="131"/>
      <c r="EW1398" s="129"/>
      <c r="EX1398" s="129"/>
      <c r="EY1398" s="130"/>
      <c r="EZ1398" s="131"/>
      <c r="FA1398" s="129"/>
      <c r="FB1398" s="129"/>
      <c r="FC1398" s="130"/>
      <c r="FD1398" s="131"/>
      <c r="FE1398" s="129"/>
      <c r="FF1398" s="129"/>
      <c r="FG1398" s="130"/>
      <c r="FH1398" s="131"/>
      <c r="FI1398" s="129"/>
      <c r="FJ1398" s="129"/>
      <c r="FK1398" s="130"/>
      <c r="FL1398" s="131"/>
      <c r="FM1398" s="129"/>
      <c r="FN1398" s="129"/>
      <c r="FO1398" s="130"/>
      <c r="FP1398" s="131"/>
      <c r="FQ1398" s="129"/>
      <c r="FR1398" s="129"/>
      <c r="FS1398" s="130"/>
      <c r="FT1398" s="131"/>
      <c r="FU1398" s="129"/>
      <c r="FV1398" s="129"/>
      <c r="FW1398" s="130"/>
      <c r="FX1398" s="131"/>
      <c r="FY1398" s="129"/>
      <c r="FZ1398" s="129"/>
      <c r="GA1398" s="130"/>
      <c r="GB1398" s="131"/>
      <c r="GC1398" s="129"/>
      <c r="GD1398" s="129"/>
      <c r="GE1398" s="130"/>
      <c r="GF1398" s="131"/>
      <c r="GG1398" s="129"/>
      <c r="GH1398" s="129"/>
      <c r="GI1398" s="130"/>
      <c r="GJ1398" s="131"/>
      <c r="GK1398" s="129"/>
      <c r="GL1398" s="129"/>
      <c r="GM1398" s="130"/>
      <c r="GN1398" s="131"/>
      <c r="GO1398" s="129"/>
      <c r="GP1398" s="129"/>
      <c r="GQ1398" s="130"/>
    </row>
    <row r="1399" spans="1:199" ht="15.75" x14ac:dyDescent="0.25">
      <c r="A1399">
        <f t="shared" si="754"/>
        <v>1</v>
      </c>
      <c r="B1399">
        <f t="shared" si="755"/>
        <v>1900</v>
      </c>
      <c r="D1399" s="129"/>
      <c r="E1399" s="129"/>
      <c r="F1399" s="129"/>
      <c r="G1399" s="130"/>
      <c r="H1399" s="131"/>
      <c r="I1399" s="129"/>
      <c r="J1399" s="129"/>
      <c r="K1399" s="130"/>
      <c r="L1399" s="131"/>
      <c r="M1399" s="129"/>
      <c r="N1399" s="129"/>
      <c r="O1399" s="130"/>
      <c r="P1399" s="131"/>
      <c r="Q1399" s="129"/>
      <c r="R1399" s="129"/>
      <c r="S1399" s="130"/>
      <c r="T1399" s="131"/>
      <c r="U1399" s="129"/>
      <c r="V1399" s="129"/>
      <c r="W1399" s="130"/>
      <c r="X1399" s="131"/>
      <c r="Y1399" s="129"/>
      <c r="Z1399" s="129"/>
      <c r="AA1399" s="130"/>
      <c r="AB1399" s="131"/>
      <c r="AC1399" s="129"/>
      <c r="AD1399" s="129"/>
      <c r="AE1399" s="130"/>
      <c r="AF1399" s="131"/>
      <c r="AG1399" s="129"/>
      <c r="AH1399" s="129"/>
      <c r="AI1399" s="130"/>
      <c r="AJ1399" s="131"/>
      <c r="AK1399" s="129"/>
      <c r="AL1399" s="129"/>
      <c r="AM1399" s="130"/>
      <c r="AN1399" s="131"/>
      <c r="AO1399" s="129"/>
      <c r="AP1399" s="129"/>
      <c r="AQ1399" s="130"/>
      <c r="AR1399" s="131"/>
      <c r="AS1399" s="129"/>
      <c r="AT1399" s="129"/>
      <c r="AU1399" s="130"/>
      <c r="AV1399" s="131"/>
      <c r="AW1399" s="129"/>
      <c r="AX1399" s="129"/>
      <c r="AY1399" s="130"/>
      <c r="AZ1399" s="131"/>
      <c r="BA1399" s="129"/>
      <c r="BB1399" s="129"/>
      <c r="BC1399" s="130"/>
      <c r="BD1399" s="131"/>
      <c r="BE1399" s="129"/>
      <c r="BF1399" s="129"/>
      <c r="BG1399" s="130"/>
      <c r="BH1399" s="131"/>
      <c r="BI1399" s="129"/>
      <c r="BJ1399" s="129"/>
      <c r="BK1399" s="130"/>
      <c r="BL1399" s="131"/>
      <c r="BM1399" s="129"/>
      <c r="BN1399" s="129"/>
      <c r="BO1399" s="130"/>
      <c r="BP1399" s="131"/>
      <c r="BQ1399" s="129"/>
      <c r="BR1399" s="129"/>
      <c r="BS1399" s="130"/>
      <c r="BT1399" s="131"/>
      <c r="BU1399" s="129"/>
      <c r="BV1399" s="129"/>
      <c r="BW1399" s="130"/>
      <c r="BX1399" s="131"/>
      <c r="BY1399" s="129"/>
      <c r="BZ1399" s="129"/>
      <c r="CA1399" s="130"/>
      <c r="CB1399" s="131"/>
      <c r="CC1399" s="129"/>
      <c r="CD1399" s="129"/>
      <c r="CE1399" s="130"/>
      <c r="CF1399" s="131"/>
      <c r="CG1399" s="129"/>
      <c r="CH1399" s="129"/>
      <c r="CI1399" s="130"/>
      <c r="CJ1399" s="131"/>
      <c r="CK1399" s="129"/>
      <c r="CL1399" s="129"/>
      <c r="CM1399" s="130"/>
      <c r="CN1399" s="131"/>
      <c r="CO1399" s="129"/>
      <c r="CP1399" s="129"/>
      <c r="CQ1399" s="130"/>
      <c r="CR1399" s="131"/>
      <c r="CS1399" s="129"/>
      <c r="CT1399" s="129"/>
      <c r="CU1399" s="130"/>
      <c r="CV1399" s="131"/>
      <c r="CW1399" s="129"/>
      <c r="CX1399" s="129"/>
      <c r="CY1399" s="130"/>
      <c r="CZ1399" s="131"/>
      <c r="DA1399" s="129"/>
      <c r="DB1399" s="129"/>
      <c r="DC1399" s="130"/>
      <c r="DD1399" s="131"/>
      <c r="DE1399" s="129"/>
      <c r="DF1399" s="129"/>
      <c r="DG1399" s="130"/>
      <c r="DH1399" s="131"/>
      <c r="DI1399" s="129"/>
      <c r="DJ1399" s="129"/>
      <c r="DK1399" s="130"/>
      <c r="DL1399" s="131"/>
      <c r="DM1399" s="129"/>
      <c r="DN1399" s="129"/>
      <c r="DO1399" s="130"/>
      <c r="DP1399" s="131"/>
      <c r="DQ1399" s="129"/>
      <c r="DR1399" s="129"/>
      <c r="DS1399" s="130"/>
      <c r="DT1399" s="131"/>
      <c r="DU1399" s="129"/>
      <c r="DV1399" s="129"/>
      <c r="DW1399" s="130"/>
      <c r="DX1399" s="131"/>
      <c r="DY1399" s="129"/>
      <c r="DZ1399" s="129"/>
      <c r="EA1399" s="130"/>
      <c r="EB1399" s="131"/>
      <c r="EC1399" s="129"/>
      <c r="ED1399" s="129"/>
      <c r="EE1399" s="130"/>
      <c r="EF1399" s="131"/>
      <c r="EG1399" s="129"/>
      <c r="EH1399" s="129"/>
      <c r="EI1399" s="130"/>
      <c r="EJ1399" s="131"/>
      <c r="EK1399" s="129"/>
      <c r="EL1399" s="129"/>
      <c r="EM1399" s="130"/>
      <c r="EN1399" s="131"/>
      <c r="EO1399" s="129"/>
      <c r="EP1399" s="129"/>
      <c r="EQ1399" s="130"/>
      <c r="ER1399" s="131"/>
      <c r="ES1399" s="129"/>
      <c r="ET1399" s="129"/>
      <c r="EU1399" s="130"/>
      <c r="EV1399" s="131"/>
      <c r="EW1399" s="129"/>
      <c r="EX1399" s="129"/>
      <c r="EY1399" s="130"/>
      <c r="EZ1399" s="131"/>
      <c r="FA1399" s="129"/>
      <c r="FB1399" s="129"/>
      <c r="FC1399" s="130"/>
      <c r="FD1399" s="131"/>
      <c r="FE1399" s="129"/>
      <c r="FF1399" s="129"/>
      <c r="FG1399" s="130"/>
      <c r="FH1399" s="131"/>
      <c r="FI1399" s="129"/>
      <c r="FJ1399" s="129"/>
      <c r="FK1399" s="130"/>
      <c r="FL1399" s="131"/>
      <c r="FM1399" s="129"/>
      <c r="FN1399" s="129"/>
      <c r="FO1399" s="130"/>
      <c r="FP1399" s="131"/>
      <c r="FQ1399" s="129"/>
      <c r="FR1399" s="129"/>
      <c r="FS1399" s="130"/>
      <c r="FT1399" s="131"/>
      <c r="FU1399" s="129"/>
      <c r="FV1399" s="129"/>
      <c r="FW1399" s="130"/>
      <c r="FX1399" s="131"/>
      <c r="FY1399" s="129"/>
      <c r="FZ1399" s="129"/>
      <c r="GA1399" s="130"/>
      <c r="GB1399" s="131"/>
      <c r="GC1399" s="129"/>
      <c r="GD1399" s="129"/>
      <c r="GE1399" s="130"/>
      <c r="GF1399" s="131"/>
      <c r="GG1399" s="129"/>
      <c r="GH1399" s="129"/>
      <c r="GI1399" s="130"/>
      <c r="GJ1399" s="131"/>
      <c r="GK1399" s="129"/>
      <c r="GL1399" s="129"/>
      <c r="GM1399" s="130"/>
      <c r="GN1399" s="131"/>
      <c r="GO1399" s="129"/>
      <c r="GP1399" s="129"/>
      <c r="GQ1399" s="130"/>
    </row>
    <row r="1400" spans="1:199" ht="15.75" x14ac:dyDescent="0.25">
      <c r="A1400">
        <f t="shared" si="754"/>
        <v>1</v>
      </c>
      <c r="B1400">
        <f t="shared" si="755"/>
        <v>1900</v>
      </c>
      <c r="D1400" s="129"/>
      <c r="E1400" s="129"/>
      <c r="F1400" s="129"/>
      <c r="G1400" s="130"/>
      <c r="H1400" s="131"/>
      <c r="I1400" s="129"/>
      <c r="J1400" s="129"/>
      <c r="K1400" s="130"/>
      <c r="L1400" s="131"/>
      <c r="M1400" s="129"/>
      <c r="N1400" s="129"/>
      <c r="O1400" s="130"/>
      <c r="P1400" s="131"/>
      <c r="Q1400" s="129"/>
      <c r="R1400" s="129"/>
      <c r="S1400" s="130"/>
      <c r="T1400" s="131"/>
      <c r="U1400" s="129"/>
      <c r="V1400" s="129"/>
      <c r="W1400" s="130"/>
      <c r="X1400" s="131"/>
      <c r="Y1400" s="129"/>
      <c r="Z1400" s="129"/>
      <c r="AA1400" s="130"/>
      <c r="AB1400" s="131"/>
      <c r="AC1400" s="129"/>
      <c r="AD1400" s="129"/>
      <c r="AE1400" s="130"/>
      <c r="AF1400" s="131"/>
      <c r="AG1400" s="129"/>
      <c r="AH1400" s="129"/>
      <c r="AI1400" s="130"/>
      <c r="AJ1400" s="131"/>
      <c r="AK1400" s="129"/>
      <c r="AL1400" s="129"/>
      <c r="AM1400" s="130"/>
      <c r="AN1400" s="131"/>
      <c r="AO1400" s="129"/>
      <c r="AP1400" s="129"/>
      <c r="AQ1400" s="130"/>
      <c r="AR1400" s="131"/>
      <c r="AS1400" s="129"/>
      <c r="AT1400" s="129"/>
      <c r="AU1400" s="130"/>
      <c r="AV1400" s="131"/>
      <c r="AW1400" s="129"/>
      <c r="AX1400" s="129"/>
      <c r="AY1400" s="130"/>
      <c r="AZ1400" s="131"/>
      <c r="BA1400" s="129"/>
      <c r="BB1400" s="129"/>
      <c r="BC1400" s="130"/>
      <c r="BD1400" s="131"/>
      <c r="BE1400" s="129"/>
      <c r="BF1400" s="129"/>
      <c r="BG1400" s="130"/>
      <c r="BH1400" s="131"/>
      <c r="BI1400" s="129"/>
      <c r="BJ1400" s="129"/>
      <c r="BK1400" s="130"/>
      <c r="BL1400" s="131"/>
      <c r="BM1400" s="129"/>
      <c r="BN1400" s="129"/>
      <c r="BO1400" s="130"/>
      <c r="BP1400" s="131"/>
      <c r="BQ1400" s="129"/>
      <c r="BR1400" s="129"/>
      <c r="BS1400" s="130"/>
      <c r="BT1400" s="131"/>
      <c r="BU1400" s="129"/>
      <c r="BV1400" s="129"/>
      <c r="BW1400" s="130"/>
      <c r="BX1400" s="131"/>
      <c r="BY1400" s="129"/>
      <c r="BZ1400" s="129"/>
      <c r="CA1400" s="130"/>
      <c r="CB1400" s="131"/>
      <c r="CC1400" s="129"/>
      <c r="CD1400" s="129"/>
      <c r="CE1400" s="130"/>
      <c r="CF1400" s="131"/>
      <c r="CG1400" s="129"/>
      <c r="CH1400" s="129"/>
      <c r="CI1400" s="130"/>
      <c r="CJ1400" s="131"/>
      <c r="CK1400" s="129"/>
      <c r="CL1400" s="129"/>
      <c r="CM1400" s="130"/>
      <c r="CN1400" s="131"/>
      <c r="CO1400" s="129"/>
      <c r="CP1400" s="129"/>
      <c r="CQ1400" s="130"/>
      <c r="CR1400" s="131"/>
      <c r="CS1400" s="129"/>
      <c r="CT1400" s="129"/>
      <c r="CU1400" s="130"/>
      <c r="CV1400" s="131"/>
      <c r="CW1400" s="129"/>
      <c r="CX1400" s="129"/>
      <c r="CY1400" s="130"/>
      <c r="CZ1400" s="131"/>
      <c r="DA1400" s="129"/>
      <c r="DB1400" s="129"/>
      <c r="DC1400" s="130"/>
      <c r="DD1400" s="131"/>
      <c r="DE1400" s="129"/>
      <c r="DF1400" s="129"/>
      <c r="DG1400" s="130"/>
      <c r="DH1400" s="131"/>
      <c r="DI1400" s="129"/>
      <c r="DJ1400" s="129"/>
      <c r="DK1400" s="130"/>
      <c r="DL1400" s="131"/>
      <c r="DM1400" s="129"/>
      <c r="DN1400" s="129"/>
      <c r="DO1400" s="130"/>
      <c r="DP1400" s="131"/>
      <c r="DQ1400" s="129"/>
      <c r="DR1400" s="129"/>
      <c r="DS1400" s="130"/>
      <c r="DT1400" s="131"/>
      <c r="DU1400" s="129"/>
      <c r="DV1400" s="129"/>
      <c r="DW1400" s="130"/>
      <c r="DX1400" s="131"/>
      <c r="DY1400" s="129"/>
      <c r="DZ1400" s="129"/>
      <c r="EA1400" s="130"/>
      <c r="EB1400" s="131"/>
      <c r="EC1400" s="129"/>
      <c r="ED1400" s="129"/>
      <c r="EE1400" s="130"/>
      <c r="EF1400" s="131"/>
      <c r="EG1400" s="129"/>
      <c r="EH1400" s="129"/>
      <c r="EI1400" s="130"/>
      <c r="EJ1400" s="131"/>
      <c r="EK1400" s="129"/>
      <c r="EL1400" s="129"/>
      <c r="EM1400" s="130"/>
      <c r="EN1400" s="131"/>
      <c r="EO1400" s="129"/>
      <c r="EP1400" s="129"/>
      <c r="EQ1400" s="130"/>
      <c r="ER1400" s="131"/>
      <c r="ES1400" s="129"/>
      <c r="ET1400" s="129"/>
      <c r="EU1400" s="130"/>
      <c r="EV1400" s="131"/>
      <c r="EW1400" s="129"/>
      <c r="EX1400" s="129"/>
      <c r="EY1400" s="130"/>
      <c r="EZ1400" s="131"/>
      <c r="FA1400" s="129"/>
      <c r="FB1400" s="129"/>
      <c r="FC1400" s="130"/>
      <c r="FD1400" s="131"/>
      <c r="FE1400" s="129"/>
      <c r="FF1400" s="129"/>
      <c r="FG1400" s="130"/>
      <c r="FH1400" s="131"/>
      <c r="FI1400" s="129"/>
      <c r="FJ1400" s="129"/>
      <c r="FK1400" s="130"/>
      <c r="FL1400" s="131"/>
      <c r="FM1400" s="129"/>
      <c r="FN1400" s="129"/>
      <c r="FO1400" s="130"/>
      <c r="FP1400" s="131"/>
      <c r="FQ1400" s="129"/>
      <c r="FR1400" s="129"/>
      <c r="FS1400" s="130"/>
      <c r="FT1400" s="131"/>
      <c r="FU1400" s="129"/>
      <c r="FV1400" s="129"/>
      <c r="FW1400" s="130"/>
      <c r="FX1400" s="131"/>
      <c r="FY1400" s="129"/>
      <c r="FZ1400" s="129"/>
      <c r="GA1400" s="130"/>
      <c r="GB1400" s="131"/>
      <c r="GC1400" s="129"/>
      <c r="GD1400" s="129"/>
      <c r="GE1400" s="130"/>
      <c r="GF1400" s="131"/>
      <c r="GG1400" s="129"/>
      <c r="GH1400" s="129"/>
      <c r="GI1400" s="130"/>
      <c r="GJ1400" s="131"/>
      <c r="GK1400" s="129"/>
      <c r="GL1400" s="129"/>
      <c r="GM1400" s="130"/>
      <c r="GN1400" s="131"/>
      <c r="GO1400" s="129"/>
      <c r="GP1400" s="129"/>
      <c r="GQ1400" s="130"/>
    </row>
    <row r="1401" spans="1:199" ht="15.75" x14ac:dyDescent="0.25">
      <c r="A1401">
        <f t="shared" si="754"/>
        <v>1</v>
      </c>
      <c r="B1401">
        <f t="shared" si="755"/>
        <v>1900</v>
      </c>
      <c r="D1401" s="129"/>
      <c r="E1401" s="129"/>
      <c r="F1401" s="129"/>
      <c r="G1401" s="130"/>
      <c r="H1401" s="131"/>
      <c r="I1401" s="129"/>
      <c r="J1401" s="129"/>
      <c r="K1401" s="130"/>
      <c r="L1401" s="131"/>
      <c r="M1401" s="129"/>
      <c r="N1401" s="129"/>
      <c r="O1401" s="130"/>
      <c r="P1401" s="131"/>
      <c r="Q1401" s="129"/>
      <c r="R1401" s="129"/>
      <c r="S1401" s="130"/>
      <c r="T1401" s="131"/>
      <c r="U1401" s="129"/>
      <c r="V1401" s="129"/>
      <c r="W1401" s="130"/>
      <c r="X1401" s="131"/>
      <c r="Y1401" s="129"/>
      <c r="Z1401" s="129"/>
      <c r="AA1401" s="130"/>
      <c r="AB1401" s="131"/>
      <c r="AC1401" s="129"/>
      <c r="AD1401" s="129"/>
      <c r="AE1401" s="130"/>
      <c r="AF1401" s="131"/>
      <c r="AG1401" s="129"/>
      <c r="AH1401" s="129"/>
      <c r="AI1401" s="130"/>
      <c r="AJ1401" s="131"/>
      <c r="AK1401" s="129"/>
      <c r="AL1401" s="129"/>
      <c r="AM1401" s="130"/>
      <c r="AN1401" s="131"/>
      <c r="AO1401" s="129"/>
      <c r="AP1401" s="129"/>
      <c r="AQ1401" s="130"/>
      <c r="AR1401" s="131"/>
      <c r="AS1401" s="129"/>
      <c r="AT1401" s="129"/>
      <c r="AU1401" s="130"/>
      <c r="AV1401" s="131"/>
      <c r="AW1401" s="129"/>
      <c r="AX1401" s="129"/>
      <c r="AY1401" s="130"/>
      <c r="AZ1401" s="131"/>
      <c r="BA1401" s="129"/>
      <c r="BB1401" s="129"/>
      <c r="BC1401" s="130"/>
      <c r="BD1401" s="131"/>
      <c r="BE1401" s="129"/>
      <c r="BF1401" s="129"/>
      <c r="BG1401" s="130"/>
      <c r="BH1401" s="131"/>
      <c r="BI1401" s="129"/>
      <c r="BJ1401" s="129"/>
      <c r="BK1401" s="130"/>
      <c r="BL1401" s="131"/>
      <c r="BM1401" s="129"/>
      <c r="BN1401" s="129"/>
      <c r="BO1401" s="130"/>
      <c r="BP1401" s="131"/>
      <c r="BQ1401" s="129"/>
      <c r="BR1401" s="129"/>
      <c r="BS1401" s="130"/>
      <c r="BT1401" s="131"/>
      <c r="BU1401" s="129"/>
      <c r="BV1401" s="129"/>
      <c r="BW1401" s="130"/>
      <c r="BX1401" s="131"/>
      <c r="BY1401" s="129"/>
      <c r="BZ1401" s="129"/>
      <c r="CA1401" s="130"/>
      <c r="CB1401" s="131"/>
      <c r="CC1401" s="129"/>
      <c r="CD1401" s="129"/>
      <c r="CE1401" s="130"/>
      <c r="CF1401" s="131"/>
      <c r="CG1401" s="129"/>
      <c r="CH1401" s="129"/>
      <c r="CI1401" s="130"/>
      <c r="CJ1401" s="131"/>
      <c r="CK1401" s="129"/>
      <c r="CL1401" s="129"/>
      <c r="CM1401" s="130"/>
      <c r="CN1401" s="131"/>
      <c r="CO1401" s="129"/>
      <c r="CP1401" s="129"/>
      <c r="CQ1401" s="130"/>
      <c r="CR1401" s="131"/>
      <c r="CS1401" s="129"/>
      <c r="CT1401" s="129"/>
      <c r="CU1401" s="130"/>
      <c r="CV1401" s="131"/>
      <c r="CW1401" s="129"/>
      <c r="CX1401" s="129"/>
      <c r="CY1401" s="130"/>
      <c r="CZ1401" s="131"/>
      <c r="DA1401" s="129"/>
      <c r="DB1401" s="129"/>
      <c r="DC1401" s="130"/>
      <c r="DD1401" s="131"/>
      <c r="DE1401" s="129"/>
      <c r="DF1401" s="129"/>
      <c r="DG1401" s="130"/>
      <c r="DH1401" s="131"/>
      <c r="DI1401" s="129"/>
      <c r="DJ1401" s="129"/>
      <c r="DK1401" s="130"/>
      <c r="DL1401" s="131"/>
      <c r="DM1401" s="129"/>
      <c r="DN1401" s="129"/>
      <c r="DO1401" s="130"/>
      <c r="DP1401" s="131"/>
      <c r="DQ1401" s="129"/>
      <c r="DR1401" s="129"/>
      <c r="DS1401" s="130"/>
      <c r="DT1401" s="131"/>
      <c r="DU1401" s="129"/>
      <c r="DV1401" s="129"/>
      <c r="DW1401" s="130"/>
      <c r="DX1401" s="131"/>
      <c r="DY1401" s="129"/>
      <c r="DZ1401" s="129"/>
      <c r="EA1401" s="130"/>
      <c r="EB1401" s="131"/>
      <c r="EC1401" s="129"/>
      <c r="ED1401" s="129"/>
      <c r="EE1401" s="130"/>
      <c r="EF1401" s="131"/>
      <c r="EG1401" s="129"/>
      <c r="EH1401" s="129"/>
      <c r="EI1401" s="130"/>
      <c r="EJ1401" s="131"/>
      <c r="EK1401" s="129"/>
      <c r="EL1401" s="129"/>
      <c r="EM1401" s="130"/>
      <c r="EN1401" s="131"/>
      <c r="EO1401" s="129"/>
      <c r="EP1401" s="129"/>
      <c r="EQ1401" s="130"/>
      <c r="ER1401" s="131"/>
      <c r="ES1401" s="129"/>
      <c r="ET1401" s="129"/>
      <c r="EU1401" s="130"/>
      <c r="EV1401" s="131"/>
      <c r="EW1401" s="129"/>
      <c r="EX1401" s="129"/>
      <c r="EY1401" s="130"/>
      <c r="EZ1401" s="131"/>
      <c r="FA1401" s="129"/>
      <c r="FB1401" s="129"/>
      <c r="FC1401" s="130"/>
      <c r="FD1401" s="131"/>
      <c r="FE1401" s="129"/>
      <c r="FF1401" s="129"/>
      <c r="FG1401" s="130"/>
      <c r="FH1401" s="131"/>
      <c r="FI1401" s="129"/>
      <c r="FJ1401" s="129"/>
      <c r="FK1401" s="130"/>
      <c r="FL1401" s="131"/>
      <c r="FM1401" s="129"/>
      <c r="FN1401" s="129"/>
      <c r="FO1401" s="130"/>
      <c r="FP1401" s="131"/>
      <c r="FQ1401" s="129"/>
      <c r="FR1401" s="129"/>
      <c r="FS1401" s="130"/>
      <c r="FT1401" s="131"/>
      <c r="FU1401" s="129"/>
      <c r="FV1401" s="129"/>
      <c r="FW1401" s="130"/>
      <c r="FX1401" s="131"/>
      <c r="FY1401" s="129"/>
      <c r="FZ1401" s="129"/>
      <c r="GA1401" s="130"/>
      <c r="GB1401" s="131"/>
      <c r="GC1401" s="129"/>
      <c r="GD1401" s="129"/>
      <c r="GE1401" s="130"/>
      <c r="GF1401" s="131"/>
      <c r="GG1401" s="129"/>
      <c r="GH1401" s="129"/>
      <c r="GI1401" s="130"/>
      <c r="GJ1401" s="131"/>
      <c r="GK1401" s="129"/>
      <c r="GL1401" s="129"/>
      <c r="GM1401" s="130"/>
      <c r="GN1401" s="131"/>
      <c r="GO1401" s="129"/>
      <c r="GP1401" s="129"/>
      <c r="GQ1401" s="130"/>
    </row>
    <row r="1402" spans="1:199" ht="15.75" x14ac:dyDescent="0.25">
      <c r="A1402">
        <f t="shared" si="754"/>
        <v>1</v>
      </c>
      <c r="B1402">
        <f t="shared" si="755"/>
        <v>1900</v>
      </c>
      <c r="D1402" s="129"/>
      <c r="E1402" s="129"/>
      <c r="F1402" s="129"/>
      <c r="G1402" s="130"/>
      <c r="H1402" s="131"/>
      <c r="I1402" s="129"/>
      <c r="J1402" s="129"/>
      <c r="K1402" s="130"/>
      <c r="L1402" s="131"/>
      <c r="M1402" s="129"/>
      <c r="N1402" s="129"/>
      <c r="O1402" s="130"/>
      <c r="P1402" s="131"/>
      <c r="Q1402" s="129"/>
      <c r="R1402" s="129"/>
      <c r="S1402" s="130"/>
      <c r="T1402" s="131"/>
      <c r="U1402" s="129"/>
      <c r="V1402" s="129"/>
      <c r="W1402" s="130"/>
      <c r="X1402" s="131"/>
      <c r="Y1402" s="129"/>
      <c r="Z1402" s="129"/>
      <c r="AA1402" s="130"/>
      <c r="AB1402" s="131"/>
      <c r="AC1402" s="129"/>
      <c r="AD1402" s="129"/>
      <c r="AE1402" s="130"/>
      <c r="AF1402" s="131"/>
      <c r="AG1402" s="129"/>
      <c r="AH1402" s="129"/>
      <c r="AI1402" s="130"/>
      <c r="AJ1402" s="131"/>
      <c r="AK1402" s="129"/>
      <c r="AL1402" s="129"/>
      <c r="AM1402" s="130"/>
      <c r="AN1402" s="131"/>
      <c r="AO1402" s="129"/>
      <c r="AP1402" s="129"/>
      <c r="AQ1402" s="130"/>
      <c r="AR1402" s="131"/>
      <c r="AS1402" s="129"/>
      <c r="AT1402" s="129"/>
      <c r="AU1402" s="130"/>
      <c r="AV1402" s="131"/>
      <c r="AW1402" s="129"/>
      <c r="AX1402" s="129"/>
      <c r="AY1402" s="130"/>
      <c r="AZ1402" s="131"/>
      <c r="BA1402" s="129"/>
      <c r="BB1402" s="129"/>
      <c r="BC1402" s="130"/>
      <c r="BD1402" s="131"/>
      <c r="BE1402" s="129"/>
      <c r="BF1402" s="129"/>
      <c r="BG1402" s="130"/>
      <c r="BH1402" s="131"/>
      <c r="BI1402" s="129"/>
      <c r="BJ1402" s="129"/>
      <c r="BK1402" s="130"/>
      <c r="BL1402" s="131"/>
      <c r="BM1402" s="129"/>
      <c r="BN1402" s="129"/>
      <c r="BO1402" s="130"/>
      <c r="BP1402" s="131"/>
      <c r="BQ1402" s="129"/>
      <c r="BR1402" s="129"/>
      <c r="BS1402" s="130"/>
      <c r="BT1402" s="131"/>
      <c r="BU1402" s="129"/>
      <c r="BV1402" s="129"/>
      <c r="BW1402" s="130"/>
      <c r="BX1402" s="131"/>
      <c r="BY1402" s="129"/>
      <c r="BZ1402" s="129"/>
      <c r="CA1402" s="130"/>
      <c r="CB1402" s="131"/>
      <c r="CC1402" s="129"/>
      <c r="CD1402" s="129"/>
      <c r="CE1402" s="130"/>
      <c r="CF1402" s="131"/>
      <c r="CG1402" s="129"/>
      <c r="CH1402" s="129"/>
      <c r="CI1402" s="130"/>
      <c r="CJ1402" s="131"/>
      <c r="CK1402" s="129"/>
      <c r="CL1402" s="129"/>
      <c r="CM1402" s="130"/>
      <c r="CN1402" s="131"/>
      <c r="CO1402" s="129"/>
      <c r="CP1402" s="129"/>
      <c r="CQ1402" s="130"/>
      <c r="CR1402" s="131"/>
      <c r="CS1402" s="129"/>
      <c r="CT1402" s="129"/>
      <c r="CU1402" s="130"/>
      <c r="CV1402" s="131"/>
      <c r="CW1402" s="129"/>
      <c r="CX1402" s="129"/>
      <c r="CY1402" s="130"/>
      <c r="CZ1402" s="131"/>
      <c r="DA1402" s="129"/>
      <c r="DB1402" s="129"/>
      <c r="DC1402" s="130"/>
      <c r="DD1402" s="131"/>
      <c r="DE1402" s="129"/>
      <c r="DF1402" s="129"/>
      <c r="DG1402" s="130"/>
      <c r="DH1402" s="131"/>
      <c r="DI1402" s="129"/>
      <c r="DJ1402" s="129"/>
      <c r="DK1402" s="130"/>
      <c r="DL1402" s="131"/>
      <c r="DM1402" s="129"/>
      <c r="DN1402" s="129"/>
      <c r="DO1402" s="130"/>
      <c r="DP1402" s="131"/>
      <c r="DQ1402" s="129"/>
      <c r="DR1402" s="129"/>
      <c r="DS1402" s="130"/>
      <c r="DT1402" s="131"/>
      <c r="DU1402" s="129"/>
      <c r="DV1402" s="129"/>
      <c r="DW1402" s="130"/>
      <c r="DX1402" s="131"/>
      <c r="DY1402" s="129"/>
      <c r="DZ1402" s="129"/>
      <c r="EA1402" s="130"/>
      <c r="EB1402" s="131"/>
      <c r="EC1402" s="129"/>
      <c r="ED1402" s="129"/>
      <c r="EE1402" s="130"/>
      <c r="EF1402" s="131"/>
      <c r="EG1402" s="129"/>
      <c r="EH1402" s="129"/>
      <c r="EI1402" s="130"/>
      <c r="EJ1402" s="131"/>
      <c r="EK1402" s="129"/>
      <c r="EL1402" s="129"/>
      <c r="EM1402" s="130"/>
      <c r="EN1402" s="131"/>
      <c r="EO1402" s="129"/>
      <c r="EP1402" s="129"/>
      <c r="EQ1402" s="130"/>
      <c r="ER1402" s="131"/>
      <c r="ES1402" s="129"/>
      <c r="ET1402" s="129"/>
      <c r="EU1402" s="130"/>
      <c r="EV1402" s="131"/>
      <c r="EW1402" s="129"/>
      <c r="EX1402" s="129"/>
      <c r="EY1402" s="130"/>
      <c r="EZ1402" s="131"/>
      <c r="FA1402" s="129"/>
      <c r="FB1402" s="129"/>
      <c r="FC1402" s="130"/>
      <c r="FD1402" s="131"/>
      <c r="FE1402" s="129"/>
      <c r="FF1402" s="129"/>
      <c r="FG1402" s="130"/>
      <c r="FH1402" s="131"/>
      <c r="FI1402" s="129"/>
      <c r="FJ1402" s="129"/>
      <c r="FK1402" s="130"/>
      <c r="FL1402" s="131"/>
      <c r="FM1402" s="129"/>
      <c r="FN1402" s="129"/>
      <c r="FO1402" s="130"/>
      <c r="FP1402" s="131"/>
      <c r="FQ1402" s="129"/>
      <c r="FR1402" s="129"/>
      <c r="FS1402" s="130"/>
      <c r="FT1402" s="131"/>
      <c r="FU1402" s="129"/>
      <c r="FV1402" s="129"/>
      <c r="FW1402" s="130"/>
      <c r="FX1402" s="131"/>
      <c r="FY1402" s="129"/>
      <c r="FZ1402" s="129"/>
      <c r="GA1402" s="130"/>
      <c r="GB1402" s="131"/>
      <c r="GC1402" s="129"/>
      <c r="GD1402" s="129"/>
      <c r="GE1402" s="130"/>
      <c r="GF1402" s="131"/>
      <c r="GG1402" s="129"/>
      <c r="GH1402" s="129"/>
      <c r="GI1402" s="130"/>
      <c r="GJ1402" s="131"/>
      <c r="GK1402" s="129"/>
      <c r="GL1402" s="129"/>
      <c r="GM1402" s="130"/>
      <c r="GN1402" s="131"/>
      <c r="GO1402" s="129"/>
      <c r="GP1402" s="129"/>
      <c r="GQ1402" s="130"/>
    </row>
    <row r="1403" spans="1:199" ht="15.75" x14ac:dyDescent="0.25">
      <c r="A1403">
        <f t="shared" si="754"/>
        <v>1</v>
      </c>
      <c r="B1403">
        <f t="shared" si="755"/>
        <v>1900</v>
      </c>
      <c r="D1403" s="129"/>
      <c r="E1403" s="129"/>
      <c r="F1403" s="129"/>
      <c r="G1403" s="130"/>
      <c r="H1403" s="131"/>
      <c r="I1403" s="129"/>
      <c r="J1403" s="129"/>
      <c r="K1403" s="130"/>
      <c r="L1403" s="131"/>
      <c r="M1403" s="129"/>
      <c r="N1403" s="129"/>
      <c r="O1403" s="130"/>
      <c r="P1403" s="131"/>
      <c r="Q1403" s="129"/>
      <c r="R1403" s="129"/>
      <c r="S1403" s="130"/>
      <c r="T1403" s="131"/>
      <c r="U1403" s="129"/>
      <c r="V1403" s="129"/>
      <c r="W1403" s="130"/>
      <c r="X1403" s="131"/>
      <c r="Y1403" s="129"/>
      <c r="Z1403" s="129"/>
      <c r="AA1403" s="130"/>
      <c r="AB1403" s="131"/>
      <c r="AC1403" s="129"/>
      <c r="AD1403" s="129"/>
      <c r="AE1403" s="130"/>
      <c r="AF1403" s="131"/>
      <c r="AG1403" s="129"/>
      <c r="AH1403" s="129"/>
      <c r="AI1403" s="130"/>
      <c r="AJ1403" s="131"/>
      <c r="AK1403" s="129"/>
      <c r="AL1403" s="129"/>
      <c r="AM1403" s="130"/>
      <c r="AN1403" s="131"/>
      <c r="AO1403" s="129"/>
      <c r="AP1403" s="129"/>
      <c r="AQ1403" s="130"/>
      <c r="AR1403" s="131"/>
      <c r="AS1403" s="129"/>
      <c r="AT1403" s="129"/>
      <c r="AU1403" s="130"/>
      <c r="AV1403" s="131"/>
      <c r="AW1403" s="129"/>
      <c r="AX1403" s="129"/>
      <c r="AY1403" s="130"/>
      <c r="AZ1403" s="131"/>
      <c r="BA1403" s="129"/>
      <c r="BB1403" s="129"/>
      <c r="BC1403" s="130"/>
      <c r="BD1403" s="131"/>
      <c r="BE1403" s="129"/>
      <c r="BF1403" s="129"/>
      <c r="BG1403" s="130"/>
      <c r="BH1403" s="131"/>
      <c r="BI1403" s="129"/>
      <c r="BJ1403" s="129"/>
      <c r="BK1403" s="130"/>
      <c r="BL1403" s="131"/>
      <c r="BM1403" s="129"/>
      <c r="BN1403" s="129"/>
      <c r="BO1403" s="130"/>
      <c r="BP1403" s="131"/>
      <c r="BQ1403" s="129"/>
      <c r="BR1403" s="129"/>
      <c r="BS1403" s="130"/>
      <c r="BT1403" s="131"/>
      <c r="BU1403" s="129"/>
      <c r="BV1403" s="129"/>
      <c r="BW1403" s="130"/>
      <c r="BX1403" s="131"/>
      <c r="BY1403" s="129"/>
      <c r="BZ1403" s="129"/>
      <c r="CA1403" s="130"/>
      <c r="CB1403" s="131"/>
      <c r="CC1403" s="129"/>
      <c r="CD1403" s="129"/>
      <c r="CE1403" s="130"/>
      <c r="CF1403" s="131"/>
      <c r="CG1403" s="129"/>
      <c r="CH1403" s="129"/>
      <c r="CI1403" s="130"/>
      <c r="CJ1403" s="131"/>
      <c r="CK1403" s="129"/>
      <c r="CL1403" s="129"/>
      <c r="CM1403" s="130"/>
      <c r="CN1403" s="131"/>
      <c r="CO1403" s="129"/>
      <c r="CP1403" s="129"/>
      <c r="CQ1403" s="130"/>
      <c r="CR1403" s="131"/>
      <c r="CS1403" s="129"/>
      <c r="CT1403" s="129"/>
      <c r="CU1403" s="130"/>
      <c r="CV1403" s="131"/>
      <c r="CW1403" s="129"/>
      <c r="CX1403" s="129"/>
      <c r="CY1403" s="130"/>
      <c r="CZ1403" s="131"/>
      <c r="DA1403" s="129"/>
      <c r="DB1403" s="129"/>
      <c r="DC1403" s="130"/>
      <c r="DD1403" s="131"/>
      <c r="DE1403" s="129"/>
      <c r="DF1403" s="129"/>
      <c r="DG1403" s="130"/>
      <c r="DH1403" s="131"/>
      <c r="DI1403" s="129"/>
      <c r="DJ1403" s="129"/>
      <c r="DK1403" s="130"/>
      <c r="DL1403" s="131"/>
      <c r="DM1403" s="129"/>
      <c r="DN1403" s="129"/>
      <c r="DO1403" s="130"/>
      <c r="DP1403" s="131"/>
      <c r="DQ1403" s="129"/>
      <c r="DR1403" s="129"/>
      <c r="DS1403" s="130"/>
      <c r="DT1403" s="131"/>
      <c r="DU1403" s="129"/>
      <c r="DV1403" s="129"/>
      <c r="DW1403" s="130"/>
      <c r="DX1403" s="131"/>
      <c r="DY1403" s="129"/>
      <c r="DZ1403" s="129"/>
      <c r="EA1403" s="130"/>
      <c r="EB1403" s="131"/>
      <c r="EC1403" s="129"/>
      <c r="ED1403" s="129"/>
      <c r="EE1403" s="130"/>
      <c r="EF1403" s="131"/>
      <c r="EG1403" s="129"/>
      <c r="EH1403" s="129"/>
      <c r="EI1403" s="130"/>
      <c r="EJ1403" s="131"/>
      <c r="EK1403" s="129"/>
      <c r="EL1403" s="129"/>
      <c r="EM1403" s="130"/>
      <c r="EN1403" s="131"/>
      <c r="EO1403" s="129"/>
      <c r="EP1403" s="129"/>
      <c r="EQ1403" s="130"/>
      <c r="ER1403" s="131"/>
      <c r="ES1403" s="129"/>
      <c r="ET1403" s="129"/>
      <c r="EU1403" s="130"/>
      <c r="EV1403" s="131"/>
      <c r="EW1403" s="129"/>
      <c r="EX1403" s="129"/>
      <c r="EY1403" s="130"/>
      <c r="EZ1403" s="131"/>
      <c r="FA1403" s="129"/>
      <c r="FB1403" s="129"/>
      <c r="FC1403" s="130"/>
      <c r="FD1403" s="131"/>
      <c r="FE1403" s="129"/>
      <c r="FF1403" s="129"/>
      <c r="FG1403" s="130"/>
      <c r="FH1403" s="131"/>
      <c r="FI1403" s="129"/>
      <c r="FJ1403" s="129"/>
      <c r="FK1403" s="130"/>
      <c r="FL1403" s="131"/>
      <c r="FM1403" s="129"/>
      <c r="FN1403" s="129"/>
      <c r="FO1403" s="130"/>
      <c r="FP1403" s="131"/>
      <c r="FQ1403" s="129"/>
      <c r="FR1403" s="129"/>
      <c r="FS1403" s="130"/>
      <c r="FT1403" s="131"/>
      <c r="FU1403" s="129"/>
      <c r="FV1403" s="129"/>
      <c r="FW1403" s="130"/>
      <c r="FX1403" s="131"/>
      <c r="FY1403" s="129"/>
      <c r="FZ1403" s="129"/>
      <c r="GA1403" s="130"/>
      <c r="GB1403" s="131"/>
      <c r="GC1403" s="129"/>
      <c r="GD1403" s="129"/>
      <c r="GE1403" s="130"/>
      <c r="GF1403" s="131"/>
      <c r="GG1403" s="129"/>
      <c r="GH1403" s="129"/>
      <c r="GI1403" s="130"/>
      <c r="GJ1403" s="131"/>
      <c r="GK1403" s="129"/>
      <c r="GL1403" s="129"/>
      <c r="GM1403" s="130"/>
      <c r="GN1403" s="131"/>
      <c r="GO1403" s="129"/>
      <c r="GP1403" s="129"/>
      <c r="GQ1403" s="130"/>
    </row>
    <row r="1404" spans="1:199" ht="15.75" x14ac:dyDescent="0.25">
      <c r="A1404">
        <f t="shared" si="754"/>
        <v>1</v>
      </c>
      <c r="B1404">
        <f t="shared" si="755"/>
        <v>1900</v>
      </c>
      <c r="D1404" s="129"/>
      <c r="E1404" s="129"/>
      <c r="F1404" s="129"/>
      <c r="G1404" s="130"/>
      <c r="H1404" s="131"/>
      <c r="I1404" s="129"/>
      <c r="J1404" s="129"/>
      <c r="K1404" s="130"/>
      <c r="L1404" s="131"/>
      <c r="M1404" s="129"/>
      <c r="N1404" s="129"/>
      <c r="O1404" s="130"/>
      <c r="P1404" s="131"/>
      <c r="Q1404" s="129"/>
      <c r="R1404" s="129"/>
      <c r="S1404" s="130"/>
      <c r="T1404" s="131"/>
      <c r="U1404" s="129"/>
      <c r="V1404" s="129"/>
      <c r="W1404" s="130"/>
      <c r="X1404" s="131"/>
      <c r="Y1404" s="129"/>
      <c r="Z1404" s="129"/>
      <c r="AA1404" s="130"/>
      <c r="AB1404" s="131"/>
      <c r="AC1404" s="129"/>
      <c r="AD1404" s="129"/>
      <c r="AE1404" s="130"/>
      <c r="AF1404" s="131"/>
      <c r="AG1404" s="129"/>
      <c r="AH1404" s="129"/>
      <c r="AI1404" s="130"/>
      <c r="AJ1404" s="131"/>
      <c r="AK1404" s="129"/>
      <c r="AL1404" s="129"/>
      <c r="AM1404" s="130"/>
      <c r="AN1404" s="131"/>
      <c r="AO1404" s="129"/>
      <c r="AP1404" s="129"/>
      <c r="AQ1404" s="130"/>
      <c r="AR1404" s="131"/>
      <c r="AS1404" s="129"/>
      <c r="AT1404" s="129"/>
      <c r="AU1404" s="130"/>
      <c r="AV1404" s="131"/>
      <c r="AW1404" s="129"/>
      <c r="AX1404" s="129"/>
      <c r="AY1404" s="130"/>
      <c r="AZ1404" s="131"/>
      <c r="BA1404" s="129"/>
      <c r="BB1404" s="129"/>
      <c r="BC1404" s="130"/>
      <c r="BD1404" s="131"/>
      <c r="BE1404" s="129"/>
      <c r="BF1404" s="129"/>
      <c r="BG1404" s="130"/>
      <c r="BH1404" s="131"/>
      <c r="BI1404" s="129"/>
      <c r="BJ1404" s="129"/>
      <c r="BK1404" s="130"/>
      <c r="BL1404" s="131"/>
      <c r="BM1404" s="129"/>
      <c r="BN1404" s="129"/>
      <c r="BO1404" s="130"/>
      <c r="BP1404" s="131"/>
      <c r="BQ1404" s="129"/>
      <c r="BR1404" s="129"/>
      <c r="BS1404" s="130"/>
      <c r="BT1404" s="131"/>
      <c r="BU1404" s="129"/>
      <c r="BV1404" s="129"/>
      <c r="BW1404" s="130"/>
      <c r="BX1404" s="131"/>
      <c r="BY1404" s="129"/>
      <c r="BZ1404" s="129"/>
      <c r="CA1404" s="130"/>
      <c r="CB1404" s="131"/>
      <c r="CC1404" s="129"/>
      <c r="CD1404" s="129"/>
      <c r="CE1404" s="130"/>
      <c r="CF1404" s="131"/>
      <c r="CG1404" s="129"/>
      <c r="CH1404" s="129"/>
      <c r="CI1404" s="130"/>
      <c r="CJ1404" s="131"/>
      <c r="CK1404" s="129"/>
      <c r="CL1404" s="129"/>
      <c r="CM1404" s="130"/>
      <c r="CN1404" s="131"/>
      <c r="CO1404" s="129"/>
      <c r="CP1404" s="129"/>
      <c r="CQ1404" s="130"/>
      <c r="CR1404" s="131"/>
      <c r="CS1404" s="129"/>
      <c r="CT1404" s="129"/>
      <c r="CU1404" s="130"/>
      <c r="CV1404" s="131"/>
      <c r="CW1404" s="129"/>
      <c r="CX1404" s="129"/>
      <c r="CY1404" s="130"/>
      <c r="CZ1404" s="131"/>
      <c r="DA1404" s="129"/>
      <c r="DB1404" s="129"/>
      <c r="DC1404" s="130"/>
      <c r="DD1404" s="131"/>
      <c r="DE1404" s="129"/>
      <c r="DF1404" s="129"/>
      <c r="DG1404" s="130"/>
      <c r="DH1404" s="131"/>
      <c r="DI1404" s="129"/>
      <c r="DJ1404" s="129"/>
      <c r="DK1404" s="130"/>
      <c r="DL1404" s="131"/>
      <c r="DM1404" s="129"/>
      <c r="DN1404" s="129"/>
      <c r="DO1404" s="130"/>
      <c r="DP1404" s="131"/>
      <c r="DQ1404" s="129"/>
      <c r="DR1404" s="129"/>
      <c r="DS1404" s="130"/>
      <c r="DT1404" s="131"/>
      <c r="DU1404" s="129"/>
      <c r="DV1404" s="129"/>
      <c r="DW1404" s="130"/>
      <c r="DX1404" s="131"/>
      <c r="DY1404" s="129"/>
      <c r="DZ1404" s="129"/>
      <c r="EA1404" s="130"/>
      <c r="EB1404" s="131"/>
      <c r="EC1404" s="129"/>
      <c r="ED1404" s="129"/>
      <c r="EE1404" s="130"/>
      <c r="EF1404" s="131"/>
      <c r="EG1404" s="129"/>
      <c r="EH1404" s="129"/>
      <c r="EI1404" s="130"/>
      <c r="EJ1404" s="131"/>
      <c r="EK1404" s="129"/>
      <c r="EL1404" s="129"/>
      <c r="EM1404" s="130"/>
      <c r="EN1404" s="131"/>
      <c r="EO1404" s="129"/>
      <c r="EP1404" s="129"/>
      <c r="EQ1404" s="130"/>
      <c r="ER1404" s="131"/>
      <c r="ES1404" s="129"/>
      <c r="ET1404" s="129"/>
      <c r="EU1404" s="130"/>
      <c r="EV1404" s="131"/>
      <c r="EW1404" s="129"/>
      <c r="EX1404" s="129"/>
      <c r="EY1404" s="130"/>
      <c r="EZ1404" s="131"/>
      <c r="FA1404" s="129"/>
      <c r="FB1404" s="129"/>
      <c r="FC1404" s="130"/>
      <c r="FD1404" s="131"/>
      <c r="FE1404" s="129"/>
      <c r="FF1404" s="129"/>
      <c r="FG1404" s="130"/>
      <c r="FH1404" s="131"/>
      <c r="FI1404" s="129"/>
      <c r="FJ1404" s="129"/>
      <c r="FK1404" s="130"/>
      <c r="FL1404" s="131"/>
      <c r="FM1404" s="129"/>
      <c r="FN1404" s="129"/>
      <c r="FO1404" s="130"/>
      <c r="FP1404" s="131"/>
      <c r="FQ1404" s="129"/>
      <c r="FR1404" s="129"/>
      <c r="FS1404" s="130"/>
      <c r="FT1404" s="131"/>
      <c r="FU1404" s="129"/>
      <c r="FV1404" s="129"/>
      <c r="FW1404" s="130"/>
      <c r="FX1404" s="131"/>
      <c r="FY1404" s="129"/>
      <c r="FZ1404" s="129"/>
      <c r="GA1404" s="130"/>
      <c r="GB1404" s="131"/>
      <c r="GC1404" s="129"/>
      <c r="GD1404" s="129"/>
      <c r="GE1404" s="130"/>
      <c r="GF1404" s="131"/>
      <c r="GG1404" s="129"/>
      <c r="GH1404" s="129"/>
      <c r="GI1404" s="130"/>
      <c r="GJ1404" s="131"/>
      <c r="GK1404" s="129"/>
      <c r="GL1404" s="129"/>
      <c r="GM1404" s="130"/>
      <c r="GN1404" s="131"/>
      <c r="GO1404" s="129"/>
      <c r="GP1404" s="129"/>
      <c r="GQ1404" s="130"/>
    </row>
    <row r="1405" spans="1:199" ht="15.75" x14ac:dyDescent="0.25">
      <c r="A1405">
        <f t="shared" si="754"/>
        <v>1</v>
      </c>
      <c r="B1405">
        <f t="shared" si="755"/>
        <v>1900</v>
      </c>
      <c r="D1405" s="129"/>
      <c r="E1405" s="129"/>
      <c r="F1405" s="129"/>
      <c r="G1405" s="130"/>
      <c r="H1405" s="131"/>
      <c r="I1405" s="129"/>
      <c r="J1405" s="129"/>
      <c r="K1405" s="130"/>
      <c r="L1405" s="131"/>
      <c r="M1405" s="129"/>
      <c r="N1405" s="129"/>
      <c r="O1405" s="130"/>
      <c r="P1405" s="131"/>
      <c r="Q1405" s="129"/>
      <c r="R1405" s="129"/>
      <c r="S1405" s="130"/>
      <c r="T1405" s="131"/>
      <c r="U1405" s="129"/>
      <c r="V1405" s="129"/>
      <c r="W1405" s="130"/>
      <c r="X1405" s="131"/>
      <c r="Y1405" s="129"/>
      <c r="Z1405" s="129"/>
      <c r="AA1405" s="130"/>
      <c r="AB1405" s="131"/>
      <c r="AC1405" s="129"/>
      <c r="AD1405" s="129"/>
      <c r="AE1405" s="130"/>
      <c r="AF1405" s="131"/>
      <c r="AG1405" s="129"/>
      <c r="AH1405" s="129"/>
      <c r="AI1405" s="130"/>
      <c r="AJ1405" s="131"/>
      <c r="AK1405" s="129"/>
      <c r="AL1405" s="129"/>
      <c r="AM1405" s="130"/>
      <c r="AN1405" s="131"/>
      <c r="AO1405" s="129"/>
      <c r="AP1405" s="129"/>
      <c r="AQ1405" s="130"/>
      <c r="AR1405" s="131"/>
      <c r="AS1405" s="129"/>
      <c r="AT1405" s="129"/>
      <c r="AU1405" s="130"/>
      <c r="AV1405" s="131"/>
      <c r="AW1405" s="129"/>
      <c r="AX1405" s="129"/>
      <c r="AY1405" s="130"/>
      <c r="AZ1405" s="131"/>
      <c r="BA1405" s="129"/>
      <c r="BB1405" s="129"/>
      <c r="BC1405" s="130"/>
      <c r="BD1405" s="131"/>
      <c r="BE1405" s="129"/>
      <c r="BF1405" s="129"/>
      <c r="BG1405" s="130"/>
      <c r="BH1405" s="131"/>
      <c r="BI1405" s="129"/>
      <c r="BJ1405" s="129"/>
      <c r="BK1405" s="130"/>
      <c r="BL1405" s="131"/>
      <c r="BM1405" s="129"/>
      <c r="BN1405" s="129"/>
      <c r="BO1405" s="130"/>
      <c r="BP1405" s="131"/>
      <c r="BQ1405" s="129"/>
      <c r="BR1405" s="129"/>
      <c r="BS1405" s="130"/>
      <c r="BT1405" s="131"/>
      <c r="BU1405" s="129"/>
      <c r="BV1405" s="129"/>
      <c r="BW1405" s="130"/>
      <c r="BX1405" s="131"/>
      <c r="BY1405" s="129"/>
      <c r="BZ1405" s="129"/>
      <c r="CA1405" s="130"/>
      <c r="CB1405" s="131"/>
      <c r="CC1405" s="129"/>
      <c r="CD1405" s="129"/>
      <c r="CE1405" s="130"/>
      <c r="CF1405" s="131"/>
      <c r="CG1405" s="129"/>
      <c r="CH1405" s="129"/>
      <c r="CI1405" s="130"/>
      <c r="CJ1405" s="131"/>
      <c r="CK1405" s="129"/>
      <c r="CL1405" s="129"/>
      <c r="CM1405" s="130"/>
      <c r="CN1405" s="131"/>
      <c r="CO1405" s="129"/>
      <c r="CP1405" s="129"/>
      <c r="CQ1405" s="130"/>
      <c r="CR1405" s="131"/>
      <c r="CS1405" s="129"/>
      <c r="CT1405" s="129"/>
      <c r="CU1405" s="130"/>
      <c r="CV1405" s="131"/>
      <c r="CW1405" s="129"/>
      <c r="CX1405" s="129"/>
      <c r="CY1405" s="130"/>
      <c r="CZ1405" s="131"/>
      <c r="DA1405" s="129"/>
      <c r="DB1405" s="129"/>
      <c r="DC1405" s="130"/>
      <c r="DD1405" s="131"/>
      <c r="DE1405" s="129"/>
      <c r="DF1405" s="129"/>
      <c r="DG1405" s="130"/>
      <c r="DH1405" s="131"/>
      <c r="DI1405" s="129"/>
      <c r="DJ1405" s="129"/>
      <c r="DK1405" s="130"/>
      <c r="DL1405" s="131"/>
      <c r="DM1405" s="129"/>
      <c r="DN1405" s="129"/>
      <c r="DO1405" s="130"/>
      <c r="DP1405" s="131"/>
      <c r="DQ1405" s="129"/>
      <c r="DR1405" s="129"/>
      <c r="DS1405" s="130"/>
      <c r="DT1405" s="131"/>
      <c r="DU1405" s="129"/>
      <c r="DV1405" s="129"/>
      <c r="DW1405" s="130"/>
      <c r="DX1405" s="131"/>
      <c r="DY1405" s="129"/>
      <c r="DZ1405" s="129"/>
      <c r="EA1405" s="130"/>
      <c r="EB1405" s="131"/>
      <c r="EC1405" s="129"/>
      <c r="ED1405" s="129"/>
      <c r="EE1405" s="130"/>
      <c r="EF1405" s="131"/>
      <c r="EG1405" s="129"/>
      <c r="EH1405" s="129"/>
      <c r="EI1405" s="130"/>
      <c r="EJ1405" s="131"/>
      <c r="EK1405" s="129"/>
      <c r="EL1405" s="129"/>
      <c r="EM1405" s="130"/>
      <c r="EN1405" s="131"/>
      <c r="EO1405" s="129"/>
      <c r="EP1405" s="129"/>
      <c r="EQ1405" s="130"/>
      <c r="ER1405" s="131"/>
      <c r="ES1405" s="129"/>
      <c r="ET1405" s="129"/>
      <c r="EU1405" s="130"/>
      <c r="EV1405" s="131"/>
      <c r="EW1405" s="129"/>
      <c r="EX1405" s="129"/>
      <c r="EY1405" s="130"/>
      <c r="EZ1405" s="131"/>
      <c r="FA1405" s="129"/>
      <c r="FB1405" s="129"/>
      <c r="FC1405" s="130"/>
      <c r="FD1405" s="131"/>
      <c r="FE1405" s="129"/>
      <c r="FF1405" s="129"/>
      <c r="FG1405" s="130"/>
      <c r="FH1405" s="131"/>
      <c r="FI1405" s="129"/>
      <c r="FJ1405" s="129"/>
      <c r="FK1405" s="130"/>
      <c r="FL1405" s="131"/>
      <c r="FM1405" s="129"/>
      <c r="FN1405" s="129"/>
      <c r="FO1405" s="130"/>
      <c r="FP1405" s="131"/>
      <c r="FQ1405" s="129"/>
      <c r="FR1405" s="129"/>
      <c r="FS1405" s="130"/>
      <c r="FT1405" s="131"/>
      <c r="FU1405" s="129"/>
      <c r="FV1405" s="129"/>
      <c r="FW1405" s="130"/>
      <c r="FX1405" s="131"/>
      <c r="FY1405" s="129"/>
      <c r="FZ1405" s="129"/>
      <c r="GA1405" s="130"/>
      <c r="GB1405" s="131"/>
      <c r="GC1405" s="129"/>
      <c r="GD1405" s="129"/>
      <c r="GE1405" s="130"/>
      <c r="GF1405" s="131"/>
      <c r="GG1405" s="129"/>
      <c r="GH1405" s="129"/>
      <c r="GI1405" s="130"/>
      <c r="GJ1405" s="131"/>
      <c r="GK1405" s="129"/>
      <c r="GL1405" s="129"/>
      <c r="GM1405" s="130"/>
      <c r="GN1405" s="131"/>
      <c r="GO1405" s="129"/>
      <c r="GP1405" s="129"/>
      <c r="GQ1405" s="130"/>
    </row>
    <row r="1406" spans="1:199" ht="15.75" x14ac:dyDescent="0.25">
      <c r="A1406">
        <f t="shared" si="754"/>
        <v>1</v>
      </c>
      <c r="B1406">
        <f t="shared" si="755"/>
        <v>1900</v>
      </c>
      <c r="D1406" s="129"/>
      <c r="E1406" s="129"/>
      <c r="F1406" s="129"/>
      <c r="G1406" s="130"/>
      <c r="H1406" s="131"/>
      <c r="I1406" s="129"/>
      <c r="J1406" s="129"/>
      <c r="K1406" s="130"/>
      <c r="L1406" s="131"/>
      <c r="M1406" s="129"/>
      <c r="N1406" s="129"/>
      <c r="O1406" s="130"/>
      <c r="P1406" s="131"/>
      <c r="Q1406" s="129"/>
      <c r="R1406" s="129"/>
      <c r="S1406" s="130"/>
      <c r="T1406" s="131"/>
      <c r="U1406" s="129"/>
      <c r="V1406" s="129"/>
      <c r="W1406" s="130"/>
      <c r="X1406" s="131"/>
      <c r="Y1406" s="129"/>
      <c r="Z1406" s="129"/>
      <c r="AA1406" s="130"/>
      <c r="AB1406" s="131"/>
      <c r="AC1406" s="129"/>
      <c r="AD1406" s="129"/>
      <c r="AE1406" s="130"/>
      <c r="AF1406" s="131"/>
      <c r="AG1406" s="129"/>
      <c r="AH1406" s="129"/>
      <c r="AI1406" s="130"/>
      <c r="AJ1406" s="131"/>
      <c r="AK1406" s="129"/>
      <c r="AL1406" s="129"/>
      <c r="AM1406" s="130"/>
      <c r="AN1406" s="131"/>
      <c r="AO1406" s="129"/>
      <c r="AP1406" s="129"/>
      <c r="AQ1406" s="130"/>
      <c r="AR1406" s="131"/>
      <c r="AS1406" s="129"/>
      <c r="AT1406" s="129"/>
      <c r="AU1406" s="130"/>
      <c r="AV1406" s="131"/>
      <c r="AW1406" s="129"/>
      <c r="AX1406" s="129"/>
      <c r="AY1406" s="130"/>
      <c r="AZ1406" s="131"/>
      <c r="BA1406" s="129"/>
      <c r="BB1406" s="129"/>
      <c r="BC1406" s="130"/>
      <c r="BD1406" s="131"/>
      <c r="BE1406" s="129"/>
      <c r="BF1406" s="129"/>
      <c r="BG1406" s="130"/>
      <c r="BH1406" s="131"/>
      <c r="BI1406" s="129"/>
      <c r="BJ1406" s="129"/>
      <c r="BK1406" s="130"/>
      <c r="BL1406" s="131"/>
      <c r="BM1406" s="129"/>
      <c r="BN1406" s="129"/>
      <c r="BO1406" s="130"/>
      <c r="BP1406" s="131"/>
      <c r="BQ1406" s="129"/>
      <c r="BR1406" s="129"/>
      <c r="BS1406" s="130"/>
      <c r="BT1406" s="131"/>
      <c r="BU1406" s="129"/>
      <c r="BV1406" s="129"/>
      <c r="BW1406" s="130"/>
      <c r="BX1406" s="131"/>
      <c r="BY1406" s="129"/>
      <c r="BZ1406" s="129"/>
      <c r="CA1406" s="130"/>
      <c r="CB1406" s="131"/>
      <c r="CC1406" s="129"/>
      <c r="CD1406" s="129"/>
      <c r="CE1406" s="130"/>
      <c r="CF1406" s="131"/>
      <c r="CG1406" s="129"/>
      <c r="CH1406" s="129"/>
      <c r="CI1406" s="130"/>
      <c r="CJ1406" s="131"/>
      <c r="CK1406" s="129"/>
      <c r="CL1406" s="129"/>
      <c r="CM1406" s="130"/>
      <c r="CN1406" s="131"/>
      <c r="CO1406" s="129"/>
      <c r="CP1406" s="129"/>
      <c r="CQ1406" s="130"/>
      <c r="CR1406" s="131"/>
      <c r="CS1406" s="129"/>
      <c r="CT1406" s="129"/>
      <c r="CU1406" s="130"/>
      <c r="CV1406" s="131"/>
      <c r="CW1406" s="129"/>
      <c r="CX1406" s="129"/>
      <c r="CY1406" s="130"/>
      <c r="CZ1406" s="131"/>
      <c r="DA1406" s="129"/>
      <c r="DB1406" s="129"/>
      <c r="DC1406" s="130"/>
      <c r="DD1406" s="131"/>
      <c r="DE1406" s="129"/>
      <c r="DF1406" s="129"/>
      <c r="DG1406" s="130"/>
      <c r="DH1406" s="131"/>
      <c r="DI1406" s="129"/>
      <c r="DJ1406" s="129"/>
      <c r="DK1406" s="130"/>
      <c r="DL1406" s="131"/>
      <c r="DM1406" s="129"/>
      <c r="DN1406" s="129"/>
      <c r="DO1406" s="130"/>
      <c r="DP1406" s="131"/>
      <c r="DQ1406" s="129"/>
      <c r="DR1406" s="129"/>
      <c r="DS1406" s="130"/>
      <c r="DT1406" s="131"/>
      <c r="DU1406" s="129"/>
      <c r="DV1406" s="129"/>
      <c r="DW1406" s="130"/>
      <c r="DX1406" s="131"/>
      <c r="DY1406" s="129"/>
      <c r="DZ1406" s="129"/>
      <c r="EA1406" s="130"/>
      <c r="EB1406" s="131"/>
      <c r="EC1406" s="129"/>
      <c r="ED1406" s="129"/>
      <c r="EE1406" s="130"/>
      <c r="EF1406" s="131"/>
      <c r="EG1406" s="129"/>
      <c r="EH1406" s="129"/>
      <c r="EI1406" s="130"/>
      <c r="EJ1406" s="131"/>
      <c r="EK1406" s="129"/>
      <c r="EL1406" s="129"/>
      <c r="EM1406" s="130"/>
      <c r="EN1406" s="131"/>
      <c r="EO1406" s="129"/>
      <c r="EP1406" s="129"/>
      <c r="EQ1406" s="130"/>
      <c r="ER1406" s="131"/>
      <c r="ES1406" s="129"/>
      <c r="ET1406" s="129"/>
      <c r="EU1406" s="130"/>
      <c r="EV1406" s="131"/>
      <c r="EW1406" s="129"/>
      <c r="EX1406" s="129"/>
      <c r="EY1406" s="130"/>
      <c r="EZ1406" s="131"/>
      <c r="FA1406" s="129"/>
      <c r="FB1406" s="129"/>
      <c r="FC1406" s="130"/>
      <c r="FD1406" s="131"/>
      <c r="FE1406" s="129"/>
      <c r="FF1406" s="129"/>
      <c r="FG1406" s="130"/>
      <c r="FH1406" s="131"/>
      <c r="FI1406" s="129"/>
      <c r="FJ1406" s="129"/>
      <c r="FK1406" s="130"/>
      <c r="FL1406" s="131"/>
      <c r="FM1406" s="129"/>
      <c r="FN1406" s="129"/>
      <c r="FO1406" s="130"/>
      <c r="FP1406" s="131"/>
      <c r="FQ1406" s="129"/>
      <c r="FR1406" s="129"/>
      <c r="FS1406" s="130"/>
      <c r="FT1406" s="131"/>
      <c r="FU1406" s="129"/>
      <c r="FV1406" s="129"/>
      <c r="FW1406" s="130"/>
      <c r="FX1406" s="131"/>
      <c r="FY1406" s="129"/>
      <c r="FZ1406" s="129"/>
      <c r="GA1406" s="130"/>
      <c r="GB1406" s="131"/>
      <c r="GC1406" s="129"/>
      <c r="GD1406" s="129"/>
      <c r="GE1406" s="130"/>
      <c r="GF1406" s="131"/>
      <c r="GG1406" s="129"/>
      <c r="GH1406" s="129"/>
      <c r="GI1406" s="130"/>
      <c r="GJ1406" s="131"/>
      <c r="GK1406" s="129"/>
      <c r="GL1406" s="129"/>
      <c r="GM1406" s="130"/>
      <c r="GN1406" s="131"/>
      <c r="GO1406" s="129"/>
      <c r="GP1406" s="129"/>
      <c r="GQ1406" s="130"/>
    </row>
    <row r="1407" spans="1:199" ht="15.75" x14ac:dyDescent="0.25">
      <c r="A1407">
        <f t="shared" si="754"/>
        <v>1</v>
      </c>
      <c r="B1407">
        <f t="shared" si="755"/>
        <v>1900</v>
      </c>
      <c r="D1407" s="129"/>
      <c r="E1407" s="129"/>
      <c r="F1407" s="129"/>
      <c r="G1407" s="130"/>
      <c r="H1407" s="131"/>
      <c r="I1407" s="129"/>
      <c r="J1407" s="129"/>
      <c r="K1407" s="130"/>
      <c r="L1407" s="131"/>
      <c r="M1407" s="129"/>
      <c r="N1407" s="129"/>
      <c r="O1407" s="130"/>
      <c r="P1407" s="131"/>
      <c r="Q1407" s="129"/>
      <c r="R1407" s="129"/>
      <c r="S1407" s="130"/>
      <c r="T1407" s="131"/>
      <c r="U1407" s="129"/>
      <c r="V1407" s="129"/>
      <c r="W1407" s="130"/>
      <c r="X1407" s="131"/>
      <c r="Y1407" s="129"/>
      <c r="Z1407" s="129"/>
      <c r="AA1407" s="130"/>
      <c r="AB1407" s="131"/>
      <c r="AC1407" s="129"/>
      <c r="AD1407" s="129"/>
      <c r="AE1407" s="130"/>
      <c r="AF1407" s="131"/>
      <c r="AG1407" s="129"/>
      <c r="AH1407" s="129"/>
      <c r="AI1407" s="130"/>
      <c r="AJ1407" s="131"/>
      <c r="AK1407" s="129"/>
      <c r="AL1407" s="129"/>
      <c r="AM1407" s="130"/>
      <c r="AN1407" s="131"/>
      <c r="AO1407" s="129"/>
      <c r="AP1407" s="129"/>
      <c r="AQ1407" s="130"/>
      <c r="AR1407" s="131"/>
      <c r="AS1407" s="129"/>
      <c r="AT1407" s="129"/>
      <c r="AU1407" s="130"/>
      <c r="AV1407" s="131"/>
      <c r="AW1407" s="129"/>
      <c r="AX1407" s="129"/>
      <c r="AY1407" s="130"/>
      <c r="AZ1407" s="131"/>
      <c r="BA1407" s="129"/>
      <c r="BB1407" s="129"/>
      <c r="BC1407" s="130"/>
      <c r="BD1407" s="131"/>
      <c r="BE1407" s="129"/>
      <c r="BF1407" s="129"/>
      <c r="BG1407" s="130"/>
      <c r="BH1407" s="131"/>
      <c r="BI1407" s="129"/>
      <c r="BJ1407" s="129"/>
      <c r="BK1407" s="130"/>
      <c r="BL1407" s="131"/>
      <c r="BM1407" s="129"/>
      <c r="BN1407" s="129"/>
      <c r="BO1407" s="130"/>
      <c r="BP1407" s="131"/>
      <c r="BQ1407" s="129"/>
      <c r="BR1407" s="129"/>
      <c r="BS1407" s="130"/>
      <c r="BT1407" s="131"/>
      <c r="BU1407" s="129"/>
      <c r="BV1407" s="129"/>
      <c r="BW1407" s="130"/>
      <c r="BX1407" s="131"/>
      <c r="BY1407" s="129"/>
      <c r="BZ1407" s="129"/>
      <c r="CA1407" s="130"/>
      <c r="CB1407" s="131"/>
      <c r="CC1407" s="129"/>
      <c r="CD1407" s="129"/>
      <c r="CE1407" s="130"/>
      <c r="CF1407" s="131"/>
      <c r="CG1407" s="129"/>
      <c r="CH1407" s="129"/>
      <c r="CI1407" s="130"/>
      <c r="CJ1407" s="131"/>
      <c r="CK1407" s="129"/>
      <c r="CL1407" s="129"/>
      <c r="CM1407" s="130"/>
      <c r="CN1407" s="131"/>
      <c r="CO1407" s="129"/>
      <c r="CP1407" s="129"/>
      <c r="CQ1407" s="130"/>
      <c r="CR1407" s="131"/>
      <c r="CS1407" s="129"/>
      <c r="CT1407" s="129"/>
      <c r="CU1407" s="130"/>
      <c r="CV1407" s="131"/>
      <c r="CW1407" s="129"/>
      <c r="CX1407" s="129"/>
      <c r="CY1407" s="130"/>
      <c r="CZ1407" s="131"/>
      <c r="DA1407" s="129"/>
      <c r="DB1407" s="129"/>
      <c r="DC1407" s="130"/>
      <c r="DD1407" s="131"/>
      <c r="DE1407" s="129"/>
      <c r="DF1407" s="129"/>
      <c r="DG1407" s="130"/>
      <c r="DH1407" s="131"/>
      <c r="DI1407" s="129"/>
      <c r="DJ1407" s="129"/>
      <c r="DK1407" s="130"/>
      <c r="DL1407" s="131"/>
      <c r="DM1407" s="129"/>
      <c r="DN1407" s="129"/>
      <c r="DO1407" s="130"/>
      <c r="DP1407" s="131"/>
      <c r="DQ1407" s="129"/>
      <c r="DR1407" s="129"/>
      <c r="DS1407" s="130"/>
      <c r="DT1407" s="131"/>
      <c r="DU1407" s="129"/>
      <c r="DV1407" s="129"/>
      <c r="DW1407" s="130"/>
      <c r="DX1407" s="131"/>
      <c r="DY1407" s="129"/>
      <c r="DZ1407" s="129"/>
      <c r="EA1407" s="130"/>
      <c r="EB1407" s="131"/>
      <c r="EC1407" s="129"/>
      <c r="ED1407" s="129"/>
      <c r="EE1407" s="130"/>
      <c r="EF1407" s="131"/>
      <c r="EG1407" s="129"/>
      <c r="EH1407" s="129"/>
      <c r="EI1407" s="130"/>
      <c r="EJ1407" s="131"/>
      <c r="EK1407" s="129"/>
      <c r="EL1407" s="129"/>
      <c r="EM1407" s="130"/>
      <c r="EN1407" s="131"/>
      <c r="EO1407" s="129"/>
      <c r="EP1407" s="129"/>
      <c r="EQ1407" s="130"/>
      <c r="ER1407" s="131"/>
      <c r="ES1407" s="129"/>
      <c r="ET1407" s="129"/>
      <c r="EU1407" s="130"/>
      <c r="EV1407" s="131"/>
      <c r="EW1407" s="129"/>
      <c r="EX1407" s="129"/>
      <c r="EY1407" s="130"/>
      <c r="EZ1407" s="131"/>
      <c r="FA1407" s="129"/>
      <c r="FB1407" s="129"/>
      <c r="FC1407" s="130"/>
      <c r="FD1407" s="131"/>
      <c r="FE1407" s="129"/>
      <c r="FF1407" s="129"/>
      <c r="FG1407" s="130"/>
      <c r="FH1407" s="131"/>
      <c r="FI1407" s="129"/>
      <c r="FJ1407" s="129"/>
      <c r="FK1407" s="130"/>
      <c r="FL1407" s="131"/>
      <c r="FM1407" s="129"/>
      <c r="FN1407" s="129"/>
      <c r="FO1407" s="130"/>
      <c r="FP1407" s="131"/>
      <c r="FQ1407" s="129"/>
      <c r="FR1407" s="129"/>
      <c r="FS1407" s="130"/>
      <c r="FT1407" s="131"/>
      <c r="FU1407" s="129"/>
      <c r="FV1407" s="129"/>
      <c r="FW1407" s="130"/>
      <c r="FX1407" s="131"/>
      <c r="FY1407" s="129"/>
      <c r="FZ1407" s="129"/>
      <c r="GA1407" s="130"/>
      <c r="GB1407" s="131"/>
      <c r="GC1407" s="129"/>
      <c r="GD1407" s="129"/>
      <c r="GE1407" s="130"/>
      <c r="GF1407" s="131"/>
      <c r="GG1407" s="129"/>
      <c r="GH1407" s="129"/>
      <c r="GI1407" s="130"/>
      <c r="GJ1407" s="131"/>
      <c r="GK1407" s="129"/>
      <c r="GL1407" s="129"/>
      <c r="GM1407" s="130"/>
      <c r="GN1407" s="131"/>
      <c r="GO1407" s="129"/>
      <c r="GP1407" s="129"/>
      <c r="GQ1407" s="130"/>
    </row>
    <row r="1408" spans="1:199" ht="15.75" x14ac:dyDescent="0.25">
      <c r="A1408">
        <f t="shared" ref="A1408:A1471" si="756">MONTH(C1408)</f>
        <v>1</v>
      </c>
      <c r="B1408">
        <f t="shared" ref="B1408:B1471" si="757">YEAR(C1408)</f>
        <v>1900</v>
      </c>
      <c r="D1408" s="129"/>
      <c r="E1408" s="129"/>
      <c r="F1408" s="129"/>
      <c r="G1408" s="130"/>
      <c r="H1408" s="131"/>
      <c r="I1408" s="129"/>
      <c r="J1408" s="129"/>
      <c r="K1408" s="130"/>
      <c r="L1408" s="131"/>
      <c r="M1408" s="129"/>
      <c r="N1408" s="129"/>
      <c r="O1408" s="130"/>
      <c r="P1408" s="131"/>
      <c r="Q1408" s="129"/>
      <c r="R1408" s="129"/>
      <c r="S1408" s="130"/>
      <c r="T1408" s="131"/>
      <c r="U1408" s="129"/>
      <c r="V1408" s="129"/>
      <c r="W1408" s="130"/>
      <c r="X1408" s="131"/>
      <c r="Y1408" s="129"/>
      <c r="Z1408" s="129"/>
      <c r="AA1408" s="130"/>
      <c r="AB1408" s="131"/>
      <c r="AC1408" s="129"/>
      <c r="AD1408" s="129"/>
      <c r="AE1408" s="130"/>
      <c r="AF1408" s="131"/>
      <c r="AG1408" s="129"/>
      <c r="AH1408" s="129"/>
      <c r="AI1408" s="130"/>
      <c r="AJ1408" s="131"/>
      <c r="AK1408" s="129"/>
      <c r="AL1408" s="129"/>
      <c r="AM1408" s="130"/>
      <c r="AN1408" s="131"/>
      <c r="AO1408" s="129"/>
      <c r="AP1408" s="129"/>
      <c r="AQ1408" s="130"/>
      <c r="AR1408" s="131"/>
      <c r="AS1408" s="129"/>
      <c r="AT1408" s="129"/>
      <c r="AU1408" s="130"/>
      <c r="AV1408" s="131"/>
      <c r="AW1408" s="129"/>
      <c r="AX1408" s="129"/>
      <c r="AY1408" s="130"/>
      <c r="AZ1408" s="131"/>
      <c r="BA1408" s="129"/>
      <c r="BB1408" s="129"/>
      <c r="BC1408" s="130"/>
      <c r="BD1408" s="131"/>
      <c r="BE1408" s="129"/>
      <c r="BF1408" s="129"/>
      <c r="BG1408" s="130"/>
      <c r="BH1408" s="131"/>
      <c r="BI1408" s="129"/>
      <c r="BJ1408" s="129"/>
      <c r="BK1408" s="130"/>
      <c r="BL1408" s="131"/>
      <c r="BM1408" s="129"/>
      <c r="BN1408" s="129"/>
      <c r="BO1408" s="130"/>
      <c r="BP1408" s="131"/>
      <c r="BQ1408" s="129"/>
      <c r="BR1408" s="129"/>
      <c r="BS1408" s="130"/>
      <c r="BT1408" s="131"/>
      <c r="BU1408" s="129"/>
      <c r="BV1408" s="129"/>
      <c r="BW1408" s="130"/>
      <c r="BX1408" s="131"/>
      <c r="BY1408" s="129"/>
      <c r="BZ1408" s="129"/>
      <c r="CA1408" s="130"/>
      <c r="CB1408" s="131"/>
      <c r="CC1408" s="129"/>
      <c r="CD1408" s="129"/>
      <c r="CE1408" s="130"/>
      <c r="CF1408" s="131"/>
      <c r="CG1408" s="129"/>
      <c r="CH1408" s="129"/>
      <c r="CI1408" s="130"/>
      <c r="CJ1408" s="131"/>
      <c r="CK1408" s="129"/>
      <c r="CL1408" s="129"/>
      <c r="CM1408" s="130"/>
      <c r="CN1408" s="131"/>
      <c r="CO1408" s="129"/>
      <c r="CP1408" s="129"/>
      <c r="CQ1408" s="130"/>
      <c r="CR1408" s="131"/>
      <c r="CS1408" s="129"/>
      <c r="CT1408" s="129"/>
      <c r="CU1408" s="130"/>
      <c r="CV1408" s="131"/>
      <c r="CW1408" s="129"/>
      <c r="CX1408" s="129"/>
      <c r="CY1408" s="130"/>
      <c r="CZ1408" s="131"/>
      <c r="DA1408" s="129"/>
      <c r="DB1408" s="129"/>
      <c r="DC1408" s="130"/>
      <c r="DD1408" s="131"/>
      <c r="DE1408" s="129"/>
      <c r="DF1408" s="129"/>
      <c r="DG1408" s="130"/>
      <c r="DH1408" s="131"/>
      <c r="DI1408" s="129"/>
      <c r="DJ1408" s="129"/>
      <c r="DK1408" s="130"/>
      <c r="DL1408" s="131"/>
      <c r="DM1408" s="129"/>
      <c r="DN1408" s="129"/>
      <c r="DO1408" s="130"/>
      <c r="DP1408" s="131"/>
      <c r="DQ1408" s="129"/>
      <c r="DR1408" s="129"/>
      <c r="DS1408" s="130"/>
      <c r="DT1408" s="131"/>
      <c r="DU1408" s="129"/>
      <c r="DV1408" s="129"/>
      <c r="DW1408" s="130"/>
      <c r="DX1408" s="131"/>
      <c r="DY1408" s="129"/>
      <c r="DZ1408" s="129"/>
      <c r="EA1408" s="130"/>
      <c r="EB1408" s="131"/>
      <c r="EC1408" s="129"/>
      <c r="ED1408" s="129"/>
      <c r="EE1408" s="130"/>
      <c r="EF1408" s="131"/>
      <c r="EG1408" s="129"/>
      <c r="EH1408" s="129"/>
      <c r="EI1408" s="130"/>
      <c r="EJ1408" s="131"/>
      <c r="EK1408" s="129"/>
      <c r="EL1408" s="129"/>
      <c r="EM1408" s="130"/>
      <c r="EN1408" s="131"/>
      <c r="EO1408" s="129"/>
      <c r="EP1408" s="129"/>
      <c r="EQ1408" s="130"/>
      <c r="ER1408" s="131"/>
      <c r="ES1408" s="129"/>
      <c r="ET1408" s="129"/>
      <c r="EU1408" s="130"/>
      <c r="EV1408" s="131"/>
      <c r="EW1408" s="129"/>
      <c r="EX1408" s="129"/>
      <c r="EY1408" s="130"/>
      <c r="EZ1408" s="131"/>
      <c r="FA1408" s="129"/>
      <c r="FB1408" s="129"/>
      <c r="FC1408" s="130"/>
      <c r="FD1408" s="131"/>
      <c r="FE1408" s="129"/>
      <c r="FF1408" s="129"/>
      <c r="FG1408" s="130"/>
      <c r="FH1408" s="131"/>
      <c r="FI1408" s="129"/>
      <c r="FJ1408" s="129"/>
      <c r="FK1408" s="130"/>
      <c r="FL1408" s="131"/>
      <c r="FM1408" s="129"/>
      <c r="FN1408" s="129"/>
      <c r="FO1408" s="130"/>
      <c r="FP1408" s="131"/>
      <c r="FQ1408" s="129"/>
      <c r="FR1408" s="129"/>
      <c r="FS1408" s="130"/>
      <c r="FT1408" s="131"/>
      <c r="FU1408" s="129"/>
      <c r="FV1408" s="129"/>
      <c r="FW1408" s="130"/>
      <c r="FX1408" s="131"/>
      <c r="FY1408" s="129"/>
      <c r="FZ1408" s="129"/>
      <c r="GA1408" s="130"/>
      <c r="GB1408" s="131"/>
      <c r="GC1408" s="129"/>
      <c r="GD1408" s="129"/>
      <c r="GE1408" s="130"/>
      <c r="GF1408" s="131"/>
      <c r="GG1408" s="129"/>
      <c r="GH1408" s="129"/>
      <c r="GI1408" s="130"/>
      <c r="GJ1408" s="131"/>
      <c r="GK1408" s="129"/>
      <c r="GL1408" s="129"/>
      <c r="GM1408" s="130"/>
      <c r="GN1408" s="131"/>
      <c r="GO1408" s="129"/>
      <c r="GP1408" s="129"/>
      <c r="GQ1408" s="130"/>
    </row>
    <row r="1409" spans="1:199" ht="15.75" x14ac:dyDescent="0.25">
      <c r="A1409">
        <f t="shared" si="756"/>
        <v>1</v>
      </c>
      <c r="B1409">
        <f t="shared" si="757"/>
        <v>1900</v>
      </c>
      <c r="D1409" s="129"/>
      <c r="E1409" s="129"/>
      <c r="F1409" s="129"/>
      <c r="G1409" s="130"/>
      <c r="H1409" s="131"/>
      <c r="I1409" s="129"/>
      <c r="J1409" s="129"/>
      <c r="K1409" s="130"/>
      <c r="L1409" s="131"/>
      <c r="M1409" s="129"/>
      <c r="N1409" s="129"/>
      <c r="O1409" s="130"/>
      <c r="P1409" s="131"/>
      <c r="Q1409" s="129"/>
      <c r="R1409" s="129"/>
      <c r="S1409" s="130"/>
      <c r="T1409" s="131"/>
      <c r="U1409" s="129"/>
      <c r="V1409" s="129"/>
      <c r="W1409" s="130"/>
      <c r="X1409" s="131"/>
      <c r="Y1409" s="129"/>
      <c r="Z1409" s="129"/>
      <c r="AA1409" s="130"/>
      <c r="AB1409" s="131"/>
      <c r="AC1409" s="129"/>
      <c r="AD1409" s="129"/>
      <c r="AE1409" s="130"/>
      <c r="AF1409" s="131"/>
      <c r="AG1409" s="129"/>
      <c r="AH1409" s="129"/>
      <c r="AI1409" s="130"/>
      <c r="AJ1409" s="131"/>
      <c r="AK1409" s="129"/>
      <c r="AL1409" s="129"/>
      <c r="AM1409" s="130"/>
      <c r="AN1409" s="131"/>
      <c r="AO1409" s="129"/>
      <c r="AP1409" s="129"/>
      <c r="AQ1409" s="130"/>
      <c r="AR1409" s="131"/>
      <c r="AS1409" s="129"/>
      <c r="AT1409" s="129"/>
      <c r="AU1409" s="130"/>
      <c r="AV1409" s="131"/>
      <c r="AW1409" s="129"/>
      <c r="AX1409" s="129"/>
      <c r="AY1409" s="130"/>
      <c r="AZ1409" s="131"/>
      <c r="BA1409" s="129"/>
      <c r="BB1409" s="129"/>
      <c r="BC1409" s="130"/>
      <c r="BD1409" s="131"/>
      <c r="BE1409" s="129"/>
      <c r="BF1409" s="129"/>
      <c r="BG1409" s="130"/>
      <c r="BH1409" s="131"/>
      <c r="BI1409" s="129"/>
      <c r="BJ1409" s="129"/>
      <c r="BK1409" s="130"/>
      <c r="BL1409" s="131"/>
      <c r="BM1409" s="129"/>
      <c r="BN1409" s="129"/>
      <c r="BO1409" s="130"/>
      <c r="BP1409" s="131"/>
      <c r="BQ1409" s="129"/>
      <c r="BR1409" s="129"/>
      <c r="BS1409" s="130"/>
      <c r="BT1409" s="131"/>
      <c r="BU1409" s="129"/>
      <c r="BV1409" s="129"/>
      <c r="BW1409" s="130"/>
      <c r="BX1409" s="131"/>
      <c r="BY1409" s="129"/>
      <c r="BZ1409" s="129"/>
      <c r="CA1409" s="130"/>
      <c r="CB1409" s="131"/>
      <c r="CC1409" s="129"/>
      <c r="CD1409" s="129"/>
      <c r="CE1409" s="130"/>
      <c r="CF1409" s="131"/>
      <c r="CG1409" s="129"/>
      <c r="CH1409" s="129"/>
      <c r="CI1409" s="130"/>
      <c r="CJ1409" s="131"/>
      <c r="CK1409" s="129"/>
      <c r="CL1409" s="129"/>
      <c r="CM1409" s="130"/>
      <c r="CN1409" s="131"/>
      <c r="CO1409" s="129"/>
      <c r="CP1409" s="129"/>
      <c r="CQ1409" s="130"/>
      <c r="CR1409" s="131"/>
      <c r="CS1409" s="129"/>
      <c r="CT1409" s="129"/>
      <c r="CU1409" s="130"/>
      <c r="CV1409" s="131"/>
      <c r="CW1409" s="129"/>
      <c r="CX1409" s="129"/>
      <c r="CY1409" s="130"/>
      <c r="CZ1409" s="131"/>
      <c r="DA1409" s="129"/>
      <c r="DB1409" s="129"/>
      <c r="DC1409" s="130"/>
      <c r="DD1409" s="131"/>
      <c r="DE1409" s="129"/>
      <c r="DF1409" s="129"/>
      <c r="DG1409" s="130"/>
      <c r="DH1409" s="131"/>
      <c r="DI1409" s="129"/>
      <c r="DJ1409" s="129"/>
      <c r="DK1409" s="130"/>
      <c r="DL1409" s="131"/>
      <c r="DM1409" s="129"/>
      <c r="DN1409" s="129"/>
      <c r="DO1409" s="130"/>
      <c r="DP1409" s="131"/>
      <c r="DQ1409" s="129"/>
      <c r="DR1409" s="129"/>
      <c r="DS1409" s="130"/>
      <c r="DT1409" s="131"/>
      <c r="DU1409" s="129"/>
      <c r="DV1409" s="129"/>
      <c r="DW1409" s="130"/>
      <c r="DX1409" s="131"/>
      <c r="DY1409" s="129"/>
      <c r="DZ1409" s="129"/>
      <c r="EA1409" s="130"/>
      <c r="EB1409" s="131"/>
      <c r="EC1409" s="129"/>
      <c r="ED1409" s="129"/>
      <c r="EE1409" s="130"/>
      <c r="EF1409" s="131"/>
      <c r="EG1409" s="129"/>
      <c r="EH1409" s="129"/>
      <c r="EI1409" s="130"/>
      <c r="EJ1409" s="131"/>
      <c r="EK1409" s="129"/>
      <c r="EL1409" s="129"/>
      <c r="EM1409" s="130"/>
      <c r="EN1409" s="131"/>
      <c r="EO1409" s="129"/>
      <c r="EP1409" s="129"/>
      <c r="EQ1409" s="130"/>
      <c r="ER1409" s="131"/>
      <c r="ES1409" s="129"/>
      <c r="ET1409" s="129"/>
      <c r="EU1409" s="130"/>
      <c r="EV1409" s="131"/>
      <c r="EW1409" s="129"/>
      <c r="EX1409" s="129"/>
      <c r="EY1409" s="130"/>
      <c r="EZ1409" s="131"/>
      <c r="FA1409" s="129"/>
      <c r="FB1409" s="129"/>
      <c r="FC1409" s="130"/>
      <c r="FD1409" s="131"/>
      <c r="FE1409" s="129"/>
      <c r="FF1409" s="129"/>
      <c r="FG1409" s="130"/>
      <c r="FH1409" s="131"/>
      <c r="FI1409" s="129"/>
      <c r="FJ1409" s="129"/>
      <c r="FK1409" s="130"/>
      <c r="FL1409" s="131"/>
      <c r="FM1409" s="129"/>
      <c r="FN1409" s="129"/>
      <c r="FO1409" s="130"/>
      <c r="FP1409" s="131"/>
      <c r="FQ1409" s="129"/>
      <c r="FR1409" s="129"/>
      <c r="FS1409" s="130"/>
      <c r="FT1409" s="131"/>
      <c r="FU1409" s="129"/>
      <c r="FV1409" s="129"/>
      <c r="FW1409" s="130"/>
      <c r="FX1409" s="131"/>
      <c r="FY1409" s="129"/>
      <c r="FZ1409" s="129"/>
      <c r="GA1409" s="130"/>
      <c r="GB1409" s="131"/>
      <c r="GC1409" s="129"/>
      <c r="GD1409" s="129"/>
      <c r="GE1409" s="130"/>
      <c r="GF1409" s="131"/>
      <c r="GG1409" s="129"/>
      <c r="GH1409" s="129"/>
      <c r="GI1409" s="130"/>
      <c r="GJ1409" s="131"/>
      <c r="GK1409" s="129"/>
      <c r="GL1409" s="129"/>
      <c r="GM1409" s="130"/>
      <c r="GN1409" s="131"/>
      <c r="GO1409" s="129"/>
      <c r="GP1409" s="129"/>
      <c r="GQ1409" s="130"/>
    </row>
    <row r="1410" spans="1:199" ht="15.75" x14ac:dyDescent="0.25">
      <c r="A1410">
        <f t="shared" si="756"/>
        <v>1</v>
      </c>
      <c r="B1410">
        <f t="shared" si="757"/>
        <v>1900</v>
      </c>
      <c r="D1410" s="129"/>
      <c r="E1410" s="129"/>
      <c r="F1410" s="129"/>
      <c r="G1410" s="130"/>
      <c r="H1410" s="131"/>
      <c r="I1410" s="129"/>
      <c r="J1410" s="129"/>
      <c r="K1410" s="130"/>
      <c r="L1410" s="131"/>
      <c r="M1410" s="129"/>
      <c r="N1410" s="129"/>
      <c r="O1410" s="130"/>
      <c r="P1410" s="131"/>
      <c r="Q1410" s="129"/>
      <c r="R1410" s="129"/>
      <c r="S1410" s="130"/>
      <c r="T1410" s="131"/>
      <c r="U1410" s="129"/>
      <c r="V1410" s="129"/>
      <c r="W1410" s="130"/>
      <c r="X1410" s="131"/>
      <c r="Y1410" s="129"/>
      <c r="Z1410" s="129"/>
      <c r="AA1410" s="130"/>
      <c r="AB1410" s="131"/>
      <c r="AC1410" s="129"/>
      <c r="AD1410" s="129"/>
      <c r="AE1410" s="130"/>
      <c r="AF1410" s="131"/>
      <c r="AG1410" s="129"/>
      <c r="AH1410" s="129"/>
      <c r="AI1410" s="130"/>
      <c r="AJ1410" s="131"/>
      <c r="AK1410" s="129"/>
      <c r="AL1410" s="129"/>
      <c r="AM1410" s="130"/>
      <c r="AN1410" s="131"/>
      <c r="AO1410" s="129"/>
      <c r="AP1410" s="129"/>
      <c r="AQ1410" s="130"/>
      <c r="AR1410" s="131"/>
      <c r="AS1410" s="129"/>
      <c r="AT1410" s="129"/>
      <c r="AU1410" s="130"/>
      <c r="AV1410" s="131"/>
      <c r="AW1410" s="129"/>
      <c r="AX1410" s="129"/>
      <c r="AY1410" s="130"/>
      <c r="AZ1410" s="131"/>
      <c r="BA1410" s="129"/>
      <c r="BB1410" s="129"/>
      <c r="BC1410" s="130"/>
      <c r="BD1410" s="131"/>
      <c r="BE1410" s="129"/>
      <c r="BF1410" s="129"/>
      <c r="BG1410" s="130"/>
      <c r="BH1410" s="131"/>
      <c r="BI1410" s="129"/>
      <c r="BJ1410" s="129"/>
      <c r="BK1410" s="130"/>
      <c r="BL1410" s="131"/>
      <c r="BM1410" s="129"/>
      <c r="BN1410" s="129"/>
      <c r="BO1410" s="130"/>
      <c r="BP1410" s="131"/>
      <c r="BQ1410" s="129"/>
      <c r="BR1410" s="129"/>
      <c r="BS1410" s="130"/>
      <c r="BT1410" s="131"/>
      <c r="BU1410" s="129"/>
      <c r="BV1410" s="129"/>
      <c r="BW1410" s="130"/>
      <c r="BX1410" s="131"/>
      <c r="BY1410" s="129"/>
      <c r="BZ1410" s="129"/>
      <c r="CA1410" s="130"/>
      <c r="CB1410" s="131"/>
      <c r="CC1410" s="129"/>
      <c r="CD1410" s="129"/>
      <c r="CE1410" s="130"/>
      <c r="CF1410" s="131"/>
      <c r="CG1410" s="129"/>
      <c r="CH1410" s="129"/>
      <c r="CI1410" s="130"/>
      <c r="CJ1410" s="131"/>
      <c r="CK1410" s="129"/>
      <c r="CL1410" s="129"/>
      <c r="CM1410" s="130"/>
      <c r="CN1410" s="131"/>
      <c r="CO1410" s="129"/>
      <c r="CP1410" s="129"/>
      <c r="CQ1410" s="130"/>
      <c r="CR1410" s="131"/>
      <c r="CS1410" s="129"/>
      <c r="CT1410" s="129"/>
      <c r="CU1410" s="130"/>
      <c r="CV1410" s="131"/>
      <c r="CW1410" s="129"/>
      <c r="CX1410" s="129"/>
      <c r="CY1410" s="130"/>
      <c r="CZ1410" s="131"/>
      <c r="DA1410" s="129"/>
      <c r="DB1410" s="129"/>
      <c r="DC1410" s="130"/>
      <c r="DD1410" s="131"/>
      <c r="DE1410" s="129"/>
      <c r="DF1410" s="129"/>
      <c r="DG1410" s="130"/>
      <c r="DH1410" s="131"/>
      <c r="DI1410" s="129"/>
      <c r="DJ1410" s="129"/>
      <c r="DK1410" s="130"/>
      <c r="DL1410" s="131"/>
      <c r="DM1410" s="129"/>
      <c r="DN1410" s="129"/>
      <c r="DO1410" s="130"/>
      <c r="DP1410" s="131"/>
      <c r="DQ1410" s="129"/>
      <c r="DR1410" s="129"/>
      <c r="DS1410" s="130"/>
      <c r="DT1410" s="131"/>
      <c r="DU1410" s="129"/>
      <c r="DV1410" s="129"/>
      <c r="DW1410" s="130"/>
      <c r="DX1410" s="131"/>
      <c r="DY1410" s="129"/>
      <c r="DZ1410" s="129"/>
      <c r="EA1410" s="130"/>
      <c r="EB1410" s="131"/>
      <c r="EC1410" s="129"/>
      <c r="ED1410" s="129"/>
      <c r="EE1410" s="130"/>
      <c r="EF1410" s="131"/>
      <c r="EG1410" s="129"/>
      <c r="EH1410" s="129"/>
      <c r="EI1410" s="130"/>
      <c r="EJ1410" s="131"/>
      <c r="EK1410" s="129"/>
      <c r="EL1410" s="129"/>
      <c r="EM1410" s="130"/>
      <c r="EN1410" s="131"/>
      <c r="EO1410" s="129"/>
      <c r="EP1410" s="129"/>
      <c r="EQ1410" s="130"/>
      <c r="ER1410" s="131"/>
      <c r="ES1410" s="129"/>
      <c r="ET1410" s="129"/>
      <c r="EU1410" s="130"/>
      <c r="EV1410" s="131"/>
      <c r="EW1410" s="129"/>
      <c r="EX1410" s="129"/>
      <c r="EY1410" s="130"/>
      <c r="EZ1410" s="131"/>
      <c r="FA1410" s="129"/>
      <c r="FB1410" s="129"/>
      <c r="FC1410" s="130"/>
      <c r="FD1410" s="131"/>
      <c r="FE1410" s="129"/>
      <c r="FF1410" s="129"/>
      <c r="FG1410" s="130"/>
      <c r="FH1410" s="131"/>
      <c r="FI1410" s="129"/>
      <c r="FJ1410" s="129"/>
      <c r="FK1410" s="130"/>
      <c r="FL1410" s="131"/>
      <c r="FM1410" s="129"/>
      <c r="FN1410" s="129"/>
      <c r="FO1410" s="130"/>
      <c r="FP1410" s="131"/>
      <c r="FQ1410" s="129"/>
      <c r="FR1410" s="129"/>
      <c r="FS1410" s="130"/>
      <c r="FT1410" s="131"/>
      <c r="FU1410" s="129"/>
      <c r="FV1410" s="129"/>
      <c r="FW1410" s="130"/>
      <c r="FX1410" s="131"/>
      <c r="FY1410" s="129"/>
      <c r="FZ1410" s="129"/>
      <c r="GA1410" s="130"/>
      <c r="GB1410" s="131"/>
      <c r="GC1410" s="129"/>
      <c r="GD1410" s="129"/>
      <c r="GE1410" s="130"/>
      <c r="GF1410" s="131"/>
      <c r="GG1410" s="129"/>
      <c r="GH1410" s="129"/>
      <c r="GI1410" s="130"/>
      <c r="GJ1410" s="131"/>
      <c r="GK1410" s="129"/>
      <c r="GL1410" s="129"/>
      <c r="GM1410" s="130"/>
      <c r="GN1410" s="131"/>
      <c r="GO1410" s="129"/>
      <c r="GP1410" s="129"/>
      <c r="GQ1410" s="130"/>
    </row>
    <row r="1411" spans="1:199" ht="15.75" x14ac:dyDescent="0.25">
      <c r="A1411">
        <f t="shared" si="756"/>
        <v>1</v>
      </c>
      <c r="B1411">
        <f t="shared" si="757"/>
        <v>1900</v>
      </c>
      <c r="D1411" s="129"/>
      <c r="E1411" s="129"/>
      <c r="F1411" s="129"/>
      <c r="G1411" s="130"/>
      <c r="H1411" s="131"/>
      <c r="I1411" s="129"/>
      <c r="J1411" s="129"/>
      <c r="K1411" s="130"/>
      <c r="L1411" s="131"/>
      <c r="M1411" s="129"/>
      <c r="N1411" s="129"/>
      <c r="O1411" s="130"/>
      <c r="P1411" s="131"/>
      <c r="Q1411" s="129"/>
      <c r="R1411" s="129"/>
      <c r="S1411" s="130"/>
      <c r="T1411" s="131"/>
      <c r="U1411" s="129"/>
      <c r="V1411" s="129"/>
      <c r="W1411" s="130"/>
      <c r="X1411" s="131"/>
      <c r="Y1411" s="129"/>
      <c r="Z1411" s="129"/>
      <c r="AA1411" s="130"/>
      <c r="AB1411" s="131"/>
      <c r="AC1411" s="129"/>
      <c r="AD1411" s="129"/>
      <c r="AE1411" s="130"/>
      <c r="AF1411" s="131"/>
      <c r="AG1411" s="129"/>
      <c r="AH1411" s="129"/>
      <c r="AI1411" s="130"/>
      <c r="AJ1411" s="131"/>
      <c r="AK1411" s="129"/>
      <c r="AL1411" s="129"/>
      <c r="AM1411" s="130"/>
      <c r="AN1411" s="131"/>
      <c r="AO1411" s="129"/>
      <c r="AP1411" s="129"/>
      <c r="AQ1411" s="130"/>
      <c r="AR1411" s="131"/>
      <c r="AS1411" s="129"/>
      <c r="AT1411" s="129"/>
      <c r="AU1411" s="130"/>
      <c r="AV1411" s="131"/>
      <c r="AW1411" s="129"/>
      <c r="AX1411" s="129"/>
      <c r="AY1411" s="130"/>
      <c r="AZ1411" s="131"/>
      <c r="BA1411" s="129"/>
      <c r="BB1411" s="129"/>
      <c r="BC1411" s="130"/>
      <c r="BD1411" s="131"/>
      <c r="BE1411" s="129"/>
      <c r="BF1411" s="129"/>
      <c r="BG1411" s="130"/>
      <c r="BH1411" s="131"/>
      <c r="BI1411" s="129"/>
      <c r="BJ1411" s="129"/>
      <c r="BK1411" s="130"/>
      <c r="BL1411" s="131"/>
      <c r="BM1411" s="129"/>
      <c r="BN1411" s="129"/>
      <c r="BO1411" s="130"/>
      <c r="BP1411" s="131"/>
      <c r="BQ1411" s="129"/>
      <c r="BR1411" s="129"/>
      <c r="BS1411" s="130"/>
      <c r="BT1411" s="131"/>
      <c r="BU1411" s="129"/>
      <c r="BV1411" s="129"/>
      <c r="BW1411" s="130"/>
      <c r="BX1411" s="131"/>
      <c r="BY1411" s="129"/>
      <c r="BZ1411" s="129"/>
      <c r="CA1411" s="130"/>
      <c r="CB1411" s="131"/>
      <c r="CC1411" s="129"/>
      <c r="CD1411" s="129"/>
      <c r="CE1411" s="130"/>
      <c r="CF1411" s="131"/>
      <c r="CG1411" s="129"/>
      <c r="CH1411" s="129"/>
      <c r="CI1411" s="130"/>
      <c r="CJ1411" s="131"/>
      <c r="CK1411" s="129"/>
      <c r="CL1411" s="129"/>
      <c r="CM1411" s="130"/>
      <c r="CN1411" s="131"/>
      <c r="CO1411" s="129"/>
      <c r="CP1411" s="129"/>
      <c r="CQ1411" s="130"/>
      <c r="CR1411" s="131"/>
      <c r="CS1411" s="129"/>
      <c r="CT1411" s="129"/>
      <c r="CU1411" s="130"/>
      <c r="CV1411" s="131"/>
      <c r="CW1411" s="129"/>
      <c r="CX1411" s="129"/>
      <c r="CY1411" s="130"/>
      <c r="CZ1411" s="131"/>
      <c r="DA1411" s="129"/>
      <c r="DB1411" s="129"/>
      <c r="DC1411" s="130"/>
      <c r="DD1411" s="131"/>
      <c r="DE1411" s="129"/>
      <c r="DF1411" s="129"/>
      <c r="DG1411" s="130"/>
      <c r="DH1411" s="131"/>
      <c r="DI1411" s="129"/>
      <c r="DJ1411" s="129"/>
      <c r="DK1411" s="130"/>
      <c r="DL1411" s="131"/>
      <c r="DM1411" s="129"/>
      <c r="DN1411" s="129"/>
      <c r="DO1411" s="130"/>
      <c r="DP1411" s="131"/>
      <c r="DQ1411" s="129"/>
      <c r="DR1411" s="129"/>
      <c r="DS1411" s="130"/>
      <c r="DT1411" s="131"/>
      <c r="DU1411" s="129"/>
      <c r="DV1411" s="129"/>
      <c r="DW1411" s="130"/>
      <c r="DX1411" s="131"/>
      <c r="DY1411" s="129"/>
      <c r="DZ1411" s="129"/>
      <c r="EA1411" s="130"/>
      <c r="EB1411" s="131"/>
      <c r="EC1411" s="129"/>
      <c r="ED1411" s="129"/>
      <c r="EE1411" s="130"/>
      <c r="EF1411" s="131"/>
      <c r="EG1411" s="129"/>
      <c r="EH1411" s="129"/>
      <c r="EI1411" s="130"/>
      <c r="EJ1411" s="131"/>
      <c r="EK1411" s="129"/>
      <c r="EL1411" s="129"/>
      <c r="EM1411" s="130"/>
      <c r="EN1411" s="131"/>
      <c r="EO1411" s="129"/>
      <c r="EP1411" s="129"/>
      <c r="EQ1411" s="130"/>
      <c r="ER1411" s="131"/>
      <c r="ES1411" s="129"/>
      <c r="ET1411" s="129"/>
      <c r="EU1411" s="130"/>
      <c r="EV1411" s="131"/>
      <c r="EW1411" s="129"/>
      <c r="EX1411" s="129"/>
      <c r="EY1411" s="130"/>
      <c r="EZ1411" s="131"/>
      <c r="FA1411" s="129"/>
      <c r="FB1411" s="129"/>
      <c r="FC1411" s="130"/>
      <c r="FD1411" s="131"/>
      <c r="FE1411" s="129"/>
      <c r="FF1411" s="129"/>
      <c r="FG1411" s="130"/>
      <c r="FH1411" s="131"/>
      <c r="FI1411" s="129"/>
      <c r="FJ1411" s="129"/>
      <c r="FK1411" s="130"/>
      <c r="FL1411" s="131"/>
      <c r="FM1411" s="129"/>
      <c r="FN1411" s="129"/>
      <c r="FO1411" s="130"/>
      <c r="FP1411" s="131"/>
      <c r="FQ1411" s="129"/>
      <c r="FR1411" s="129"/>
      <c r="FS1411" s="130"/>
      <c r="FT1411" s="131"/>
      <c r="FU1411" s="129"/>
      <c r="FV1411" s="129"/>
      <c r="FW1411" s="130"/>
      <c r="FX1411" s="131"/>
      <c r="FY1411" s="129"/>
      <c r="FZ1411" s="129"/>
      <c r="GA1411" s="130"/>
      <c r="GB1411" s="131"/>
      <c r="GC1411" s="129"/>
      <c r="GD1411" s="129"/>
      <c r="GE1411" s="130"/>
      <c r="GF1411" s="131"/>
      <c r="GG1411" s="129"/>
      <c r="GH1411" s="129"/>
      <c r="GI1411" s="130"/>
      <c r="GJ1411" s="131"/>
      <c r="GK1411" s="129"/>
      <c r="GL1411" s="129"/>
      <c r="GM1411" s="130"/>
      <c r="GN1411" s="131"/>
      <c r="GO1411" s="129"/>
      <c r="GP1411" s="129"/>
      <c r="GQ1411" s="130"/>
    </row>
    <row r="1412" spans="1:199" ht="15.75" x14ac:dyDescent="0.25">
      <c r="A1412">
        <f t="shared" si="756"/>
        <v>1</v>
      </c>
      <c r="B1412">
        <f t="shared" si="757"/>
        <v>1900</v>
      </c>
      <c r="D1412" s="129"/>
      <c r="E1412" s="129"/>
      <c r="F1412" s="129"/>
      <c r="G1412" s="130"/>
      <c r="H1412" s="131"/>
      <c r="I1412" s="129"/>
      <c r="J1412" s="129"/>
      <c r="K1412" s="130"/>
      <c r="L1412" s="131"/>
      <c r="M1412" s="129"/>
      <c r="N1412" s="129"/>
      <c r="O1412" s="130"/>
      <c r="P1412" s="131"/>
      <c r="Q1412" s="129"/>
      <c r="R1412" s="129"/>
      <c r="S1412" s="130"/>
      <c r="T1412" s="131"/>
      <c r="U1412" s="129"/>
      <c r="V1412" s="129"/>
      <c r="W1412" s="130"/>
      <c r="X1412" s="131"/>
      <c r="Y1412" s="129"/>
      <c r="Z1412" s="129"/>
      <c r="AA1412" s="130"/>
      <c r="AB1412" s="131"/>
      <c r="AC1412" s="129"/>
      <c r="AD1412" s="129"/>
      <c r="AE1412" s="130"/>
      <c r="AF1412" s="131"/>
      <c r="AG1412" s="129"/>
      <c r="AH1412" s="129"/>
      <c r="AI1412" s="130"/>
      <c r="AJ1412" s="131"/>
      <c r="AK1412" s="129"/>
      <c r="AL1412" s="129"/>
      <c r="AM1412" s="130"/>
      <c r="AN1412" s="131"/>
      <c r="AO1412" s="129"/>
      <c r="AP1412" s="129"/>
      <c r="AQ1412" s="130"/>
      <c r="AR1412" s="131"/>
      <c r="AS1412" s="129"/>
      <c r="AT1412" s="129"/>
      <c r="AU1412" s="130"/>
      <c r="AV1412" s="131"/>
      <c r="AW1412" s="129"/>
      <c r="AX1412" s="129"/>
      <c r="AY1412" s="130"/>
      <c r="AZ1412" s="131"/>
      <c r="BA1412" s="129"/>
      <c r="BB1412" s="129"/>
      <c r="BC1412" s="130"/>
      <c r="BD1412" s="131"/>
      <c r="BE1412" s="129"/>
      <c r="BF1412" s="129"/>
      <c r="BG1412" s="130"/>
      <c r="BH1412" s="131"/>
      <c r="BI1412" s="129"/>
      <c r="BJ1412" s="129"/>
      <c r="BK1412" s="130"/>
      <c r="BL1412" s="131"/>
      <c r="BM1412" s="129"/>
      <c r="BN1412" s="129"/>
      <c r="BO1412" s="130"/>
      <c r="BP1412" s="131"/>
      <c r="BQ1412" s="129"/>
      <c r="BR1412" s="129"/>
      <c r="BS1412" s="130"/>
      <c r="BT1412" s="131"/>
      <c r="BU1412" s="129"/>
      <c r="BV1412" s="129"/>
      <c r="BW1412" s="130"/>
      <c r="BX1412" s="131"/>
      <c r="BY1412" s="129"/>
      <c r="BZ1412" s="129"/>
      <c r="CA1412" s="130"/>
      <c r="CB1412" s="131"/>
      <c r="CC1412" s="129"/>
      <c r="CD1412" s="129"/>
      <c r="CE1412" s="130"/>
      <c r="CF1412" s="131"/>
      <c r="CG1412" s="129"/>
      <c r="CH1412" s="129"/>
      <c r="CI1412" s="130"/>
      <c r="CJ1412" s="131"/>
      <c r="CK1412" s="129"/>
      <c r="CL1412" s="129"/>
      <c r="CM1412" s="130"/>
      <c r="CN1412" s="131"/>
      <c r="CO1412" s="129"/>
      <c r="CP1412" s="129"/>
      <c r="CQ1412" s="130"/>
      <c r="CR1412" s="131"/>
      <c r="CS1412" s="129"/>
      <c r="CT1412" s="129"/>
      <c r="CU1412" s="130"/>
      <c r="CV1412" s="131"/>
      <c r="CW1412" s="129"/>
      <c r="CX1412" s="129"/>
      <c r="CY1412" s="130"/>
      <c r="CZ1412" s="131"/>
      <c r="DA1412" s="129"/>
      <c r="DB1412" s="129"/>
      <c r="DC1412" s="130"/>
      <c r="DD1412" s="131"/>
      <c r="DE1412" s="129"/>
      <c r="DF1412" s="129"/>
      <c r="DG1412" s="130"/>
      <c r="DH1412" s="131"/>
      <c r="DI1412" s="129"/>
      <c r="DJ1412" s="129"/>
      <c r="DK1412" s="130"/>
      <c r="DL1412" s="131"/>
      <c r="DM1412" s="129"/>
      <c r="DN1412" s="129"/>
      <c r="DO1412" s="130"/>
      <c r="DP1412" s="131"/>
      <c r="DQ1412" s="129"/>
      <c r="DR1412" s="129"/>
      <c r="DS1412" s="130"/>
      <c r="DT1412" s="131"/>
      <c r="DU1412" s="129"/>
      <c r="DV1412" s="129"/>
      <c r="DW1412" s="130"/>
      <c r="DX1412" s="131"/>
      <c r="DY1412" s="129"/>
      <c r="DZ1412" s="129"/>
      <c r="EA1412" s="130"/>
      <c r="EB1412" s="131"/>
      <c r="EC1412" s="129"/>
      <c r="ED1412" s="129"/>
      <c r="EE1412" s="130"/>
      <c r="EF1412" s="131"/>
      <c r="EG1412" s="129"/>
      <c r="EH1412" s="129"/>
      <c r="EI1412" s="130"/>
      <c r="EJ1412" s="131"/>
      <c r="EK1412" s="129"/>
      <c r="EL1412" s="129"/>
      <c r="EM1412" s="130"/>
      <c r="EN1412" s="131"/>
      <c r="EO1412" s="129"/>
      <c r="EP1412" s="129"/>
      <c r="EQ1412" s="130"/>
      <c r="ER1412" s="131"/>
      <c r="ES1412" s="129"/>
      <c r="ET1412" s="129"/>
      <c r="EU1412" s="130"/>
      <c r="EV1412" s="131"/>
      <c r="EW1412" s="129"/>
      <c r="EX1412" s="129"/>
      <c r="EY1412" s="130"/>
      <c r="EZ1412" s="131"/>
      <c r="FA1412" s="129"/>
      <c r="FB1412" s="129"/>
      <c r="FC1412" s="130"/>
      <c r="FD1412" s="131"/>
      <c r="FE1412" s="129"/>
      <c r="FF1412" s="129"/>
      <c r="FG1412" s="130"/>
      <c r="FH1412" s="131"/>
      <c r="FI1412" s="129"/>
      <c r="FJ1412" s="129"/>
      <c r="FK1412" s="130"/>
      <c r="FL1412" s="131"/>
      <c r="FM1412" s="129"/>
      <c r="FN1412" s="129"/>
      <c r="FO1412" s="130"/>
      <c r="FP1412" s="131"/>
      <c r="FQ1412" s="129"/>
      <c r="FR1412" s="129"/>
      <c r="FS1412" s="130"/>
      <c r="FT1412" s="131"/>
      <c r="FU1412" s="129"/>
      <c r="FV1412" s="129"/>
      <c r="FW1412" s="130"/>
      <c r="FX1412" s="131"/>
      <c r="FY1412" s="129"/>
      <c r="FZ1412" s="129"/>
      <c r="GA1412" s="130"/>
      <c r="GB1412" s="131"/>
      <c r="GC1412" s="129"/>
      <c r="GD1412" s="129"/>
      <c r="GE1412" s="130"/>
      <c r="GF1412" s="131"/>
      <c r="GG1412" s="129"/>
      <c r="GH1412" s="129"/>
      <c r="GI1412" s="130"/>
      <c r="GJ1412" s="131"/>
      <c r="GK1412" s="129"/>
      <c r="GL1412" s="129"/>
      <c r="GM1412" s="130"/>
      <c r="GN1412" s="131"/>
      <c r="GO1412" s="129"/>
      <c r="GP1412" s="129"/>
      <c r="GQ1412" s="130"/>
    </row>
    <row r="1413" spans="1:199" ht="15.75" x14ac:dyDescent="0.25">
      <c r="A1413">
        <f t="shared" si="756"/>
        <v>1</v>
      </c>
      <c r="B1413">
        <f t="shared" si="757"/>
        <v>1900</v>
      </c>
      <c r="D1413" s="129"/>
      <c r="E1413" s="129"/>
      <c r="F1413" s="129"/>
      <c r="G1413" s="130"/>
      <c r="H1413" s="131"/>
      <c r="I1413" s="129"/>
      <c r="J1413" s="129"/>
      <c r="K1413" s="130"/>
      <c r="L1413" s="131"/>
      <c r="M1413" s="129"/>
      <c r="N1413" s="129"/>
      <c r="O1413" s="130"/>
      <c r="P1413" s="131"/>
      <c r="Q1413" s="129"/>
      <c r="R1413" s="129"/>
      <c r="S1413" s="130"/>
      <c r="T1413" s="131"/>
      <c r="U1413" s="129"/>
      <c r="V1413" s="129"/>
      <c r="W1413" s="130"/>
      <c r="X1413" s="131"/>
      <c r="Y1413" s="129"/>
      <c r="Z1413" s="129"/>
      <c r="AA1413" s="130"/>
      <c r="AB1413" s="131"/>
      <c r="AC1413" s="129"/>
      <c r="AD1413" s="129"/>
      <c r="AE1413" s="130"/>
      <c r="AF1413" s="131"/>
      <c r="AG1413" s="129"/>
      <c r="AH1413" s="129"/>
      <c r="AI1413" s="130"/>
      <c r="AJ1413" s="131"/>
      <c r="AK1413" s="129"/>
      <c r="AL1413" s="129"/>
      <c r="AM1413" s="130"/>
      <c r="AN1413" s="131"/>
      <c r="AO1413" s="129"/>
      <c r="AP1413" s="129"/>
      <c r="AQ1413" s="130"/>
      <c r="AR1413" s="131"/>
      <c r="AS1413" s="129"/>
      <c r="AT1413" s="129"/>
      <c r="AU1413" s="130"/>
      <c r="AV1413" s="131"/>
      <c r="AW1413" s="129"/>
      <c r="AX1413" s="129"/>
      <c r="AY1413" s="130"/>
      <c r="AZ1413" s="131"/>
      <c r="BA1413" s="129"/>
      <c r="BB1413" s="129"/>
      <c r="BC1413" s="130"/>
      <c r="BD1413" s="131"/>
      <c r="BE1413" s="129"/>
      <c r="BF1413" s="129"/>
      <c r="BG1413" s="130"/>
      <c r="BH1413" s="131"/>
      <c r="BI1413" s="129"/>
      <c r="BJ1413" s="129"/>
      <c r="BK1413" s="130"/>
      <c r="BL1413" s="131"/>
      <c r="BM1413" s="129"/>
      <c r="BN1413" s="129"/>
      <c r="BO1413" s="130"/>
      <c r="BP1413" s="131"/>
      <c r="BQ1413" s="129"/>
      <c r="BR1413" s="129"/>
      <c r="BS1413" s="130"/>
      <c r="BT1413" s="131"/>
      <c r="BU1413" s="129"/>
      <c r="BV1413" s="129"/>
      <c r="BW1413" s="130"/>
      <c r="BX1413" s="131"/>
      <c r="BY1413" s="129"/>
      <c r="BZ1413" s="129"/>
      <c r="CA1413" s="130"/>
      <c r="CB1413" s="131"/>
      <c r="CC1413" s="129"/>
      <c r="CD1413" s="129"/>
      <c r="CE1413" s="130"/>
      <c r="CF1413" s="131"/>
      <c r="CG1413" s="129"/>
      <c r="CH1413" s="129"/>
      <c r="CI1413" s="130"/>
      <c r="CJ1413" s="131"/>
      <c r="CK1413" s="129"/>
      <c r="CL1413" s="129"/>
      <c r="CM1413" s="130"/>
      <c r="CN1413" s="131"/>
      <c r="CO1413" s="129"/>
      <c r="CP1413" s="129"/>
      <c r="CQ1413" s="130"/>
      <c r="CR1413" s="131"/>
      <c r="CS1413" s="129"/>
      <c r="CT1413" s="129"/>
      <c r="CU1413" s="130"/>
      <c r="CV1413" s="131"/>
      <c r="CW1413" s="129"/>
      <c r="CX1413" s="129"/>
      <c r="CY1413" s="130"/>
      <c r="CZ1413" s="131"/>
      <c r="DA1413" s="129"/>
      <c r="DB1413" s="129"/>
      <c r="DC1413" s="130"/>
      <c r="DD1413" s="131"/>
      <c r="DE1413" s="129"/>
      <c r="DF1413" s="129"/>
      <c r="DG1413" s="130"/>
      <c r="DH1413" s="131"/>
      <c r="DI1413" s="129"/>
      <c r="DJ1413" s="129"/>
      <c r="DK1413" s="130"/>
      <c r="DL1413" s="131"/>
      <c r="DM1413" s="129"/>
      <c r="DN1413" s="129"/>
      <c r="DO1413" s="130"/>
      <c r="DP1413" s="131"/>
      <c r="DQ1413" s="129"/>
      <c r="DR1413" s="129"/>
      <c r="DS1413" s="130"/>
      <c r="DT1413" s="131"/>
      <c r="DU1413" s="129"/>
      <c r="DV1413" s="129"/>
      <c r="DW1413" s="130"/>
      <c r="DX1413" s="131"/>
      <c r="DY1413" s="129"/>
      <c r="DZ1413" s="129"/>
      <c r="EA1413" s="130"/>
      <c r="EB1413" s="131"/>
      <c r="EC1413" s="129"/>
      <c r="ED1413" s="129"/>
      <c r="EE1413" s="130"/>
      <c r="EF1413" s="131"/>
      <c r="EG1413" s="129"/>
      <c r="EH1413" s="129"/>
      <c r="EI1413" s="130"/>
      <c r="EJ1413" s="131"/>
      <c r="EK1413" s="129"/>
      <c r="EL1413" s="129"/>
      <c r="EM1413" s="130"/>
      <c r="EN1413" s="131"/>
      <c r="EO1413" s="129"/>
      <c r="EP1413" s="129"/>
      <c r="EQ1413" s="130"/>
      <c r="ER1413" s="131"/>
      <c r="ES1413" s="129"/>
      <c r="ET1413" s="129"/>
      <c r="EU1413" s="130"/>
      <c r="EV1413" s="131"/>
      <c r="EW1413" s="129"/>
      <c r="EX1413" s="129"/>
      <c r="EY1413" s="130"/>
      <c r="EZ1413" s="131"/>
      <c r="FA1413" s="129"/>
      <c r="FB1413" s="129"/>
      <c r="FC1413" s="130"/>
      <c r="FD1413" s="131"/>
      <c r="FE1413" s="129"/>
      <c r="FF1413" s="129"/>
      <c r="FG1413" s="130"/>
      <c r="FH1413" s="131"/>
      <c r="FI1413" s="129"/>
      <c r="FJ1413" s="129"/>
      <c r="FK1413" s="130"/>
      <c r="FL1413" s="131"/>
      <c r="FM1413" s="129"/>
      <c r="FN1413" s="129"/>
      <c r="FO1413" s="130"/>
      <c r="FP1413" s="131"/>
      <c r="FQ1413" s="129"/>
      <c r="FR1413" s="129"/>
      <c r="FS1413" s="130"/>
      <c r="FT1413" s="131"/>
      <c r="FU1413" s="129"/>
      <c r="FV1413" s="129"/>
      <c r="FW1413" s="130"/>
      <c r="FX1413" s="131"/>
      <c r="FY1413" s="129"/>
      <c r="FZ1413" s="129"/>
      <c r="GA1413" s="130"/>
      <c r="GB1413" s="131"/>
      <c r="GC1413" s="129"/>
      <c r="GD1413" s="129"/>
      <c r="GE1413" s="130"/>
      <c r="GF1413" s="131"/>
      <c r="GG1413" s="129"/>
      <c r="GH1413" s="129"/>
      <c r="GI1413" s="130"/>
      <c r="GJ1413" s="131"/>
      <c r="GK1413" s="129"/>
      <c r="GL1413" s="129"/>
      <c r="GM1413" s="130"/>
      <c r="GN1413" s="131"/>
      <c r="GO1413" s="129"/>
      <c r="GP1413" s="129"/>
      <c r="GQ1413" s="130"/>
    </row>
    <row r="1414" spans="1:199" ht="15.75" x14ac:dyDescent="0.25">
      <c r="A1414">
        <f t="shared" si="756"/>
        <v>1</v>
      </c>
      <c r="B1414">
        <f t="shared" si="757"/>
        <v>1900</v>
      </c>
      <c r="D1414" s="129"/>
      <c r="E1414" s="129"/>
      <c r="F1414" s="129"/>
      <c r="G1414" s="130"/>
      <c r="H1414" s="131"/>
      <c r="I1414" s="129"/>
      <c r="J1414" s="129"/>
      <c r="K1414" s="130"/>
      <c r="L1414" s="131"/>
      <c r="M1414" s="129"/>
      <c r="N1414" s="129"/>
      <c r="O1414" s="130"/>
      <c r="P1414" s="131"/>
      <c r="Q1414" s="129"/>
      <c r="R1414" s="129"/>
      <c r="S1414" s="130"/>
      <c r="T1414" s="131"/>
      <c r="U1414" s="129"/>
      <c r="V1414" s="129"/>
      <c r="W1414" s="130"/>
      <c r="X1414" s="131"/>
      <c r="Y1414" s="129"/>
      <c r="Z1414" s="129"/>
      <c r="AA1414" s="130"/>
      <c r="AB1414" s="131"/>
      <c r="AC1414" s="129"/>
      <c r="AD1414" s="129"/>
      <c r="AE1414" s="130"/>
      <c r="AF1414" s="131"/>
      <c r="AG1414" s="129"/>
      <c r="AH1414" s="129"/>
      <c r="AI1414" s="130"/>
      <c r="AJ1414" s="131"/>
      <c r="AK1414" s="129"/>
      <c r="AL1414" s="129"/>
      <c r="AM1414" s="130"/>
      <c r="AN1414" s="131"/>
      <c r="AO1414" s="129"/>
      <c r="AP1414" s="129"/>
      <c r="AQ1414" s="130"/>
      <c r="AR1414" s="131"/>
      <c r="AS1414" s="129"/>
      <c r="AT1414" s="129"/>
      <c r="AU1414" s="130"/>
      <c r="AV1414" s="131"/>
      <c r="AW1414" s="129"/>
      <c r="AX1414" s="129"/>
      <c r="AY1414" s="130"/>
      <c r="AZ1414" s="131"/>
      <c r="BA1414" s="129"/>
      <c r="BB1414" s="129"/>
      <c r="BC1414" s="130"/>
      <c r="BD1414" s="131"/>
      <c r="BE1414" s="129"/>
      <c r="BF1414" s="129"/>
      <c r="BG1414" s="130"/>
      <c r="BH1414" s="131"/>
      <c r="BI1414" s="129"/>
      <c r="BJ1414" s="129"/>
      <c r="BK1414" s="130"/>
      <c r="BL1414" s="131"/>
      <c r="BM1414" s="129"/>
      <c r="BN1414" s="129"/>
      <c r="BO1414" s="130"/>
      <c r="BP1414" s="131"/>
      <c r="BQ1414" s="129"/>
      <c r="BR1414" s="129"/>
      <c r="BS1414" s="130"/>
      <c r="BT1414" s="131"/>
      <c r="BU1414" s="129"/>
      <c r="BV1414" s="129"/>
      <c r="BW1414" s="130"/>
      <c r="BX1414" s="131"/>
      <c r="BY1414" s="129"/>
      <c r="BZ1414" s="129"/>
      <c r="CA1414" s="130"/>
      <c r="CB1414" s="131"/>
      <c r="CC1414" s="129"/>
      <c r="CD1414" s="129"/>
      <c r="CE1414" s="130"/>
      <c r="CF1414" s="131"/>
      <c r="CG1414" s="129"/>
      <c r="CH1414" s="129"/>
      <c r="CI1414" s="130"/>
      <c r="CJ1414" s="131"/>
      <c r="CK1414" s="129"/>
      <c r="CL1414" s="129"/>
      <c r="CM1414" s="130"/>
      <c r="CN1414" s="131"/>
      <c r="CO1414" s="129"/>
      <c r="CP1414" s="129"/>
      <c r="CQ1414" s="130"/>
      <c r="CR1414" s="131"/>
      <c r="CS1414" s="129"/>
      <c r="CT1414" s="129"/>
      <c r="CU1414" s="130"/>
      <c r="CV1414" s="131"/>
      <c r="CW1414" s="129"/>
      <c r="CX1414" s="129"/>
      <c r="CY1414" s="130"/>
      <c r="CZ1414" s="131"/>
      <c r="DA1414" s="129"/>
      <c r="DB1414" s="129"/>
      <c r="DC1414" s="130"/>
      <c r="DD1414" s="131"/>
      <c r="DE1414" s="129"/>
      <c r="DF1414" s="129"/>
      <c r="DG1414" s="130"/>
      <c r="DH1414" s="131"/>
      <c r="DI1414" s="129"/>
      <c r="DJ1414" s="129"/>
      <c r="DK1414" s="130"/>
      <c r="DL1414" s="131"/>
      <c r="DM1414" s="129"/>
      <c r="DN1414" s="129"/>
      <c r="DO1414" s="130"/>
      <c r="DP1414" s="131"/>
      <c r="DQ1414" s="129"/>
      <c r="DR1414" s="129"/>
      <c r="DS1414" s="130"/>
      <c r="DT1414" s="131"/>
      <c r="DU1414" s="129"/>
      <c r="DV1414" s="129"/>
      <c r="DW1414" s="130"/>
      <c r="DX1414" s="131"/>
      <c r="DY1414" s="129"/>
      <c r="DZ1414" s="129"/>
      <c r="EA1414" s="130"/>
      <c r="EB1414" s="131"/>
      <c r="EC1414" s="129"/>
      <c r="ED1414" s="129"/>
      <c r="EE1414" s="130"/>
      <c r="EF1414" s="131"/>
      <c r="EG1414" s="129"/>
      <c r="EH1414" s="129"/>
      <c r="EI1414" s="130"/>
      <c r="EJ1414" s="131"/>
      <c r="EK1414" s="129"/>
      <c r="EL1414" s="129"/>
      <c r="EM1414" s="130"/>
      <c r="EN1414" s="131"/>
      <c r="EO1414" s="129"/>
      <c r="EP1414" s="129"/>
      <c r="EQ1414" s="130"/>
      <c r="ER1414" s="131"/>
      <c r="ES1414" s="129"/>
      <c r="ET1414" s="129"/>
      <c r="EU1414" s="130"/>
      <c r="EV1414" s="131"/>
      <c r="EW1414" s="129"/>
      <c r="EX1414" s="129"/>
      <c r="EY1414" s="130"/>
      <c r="EZ1414" s="131"/>
      <c r="FA1414" s="129"/>
      <c r="FB1414" s="129"/>
      <c r="FC1414" s="130"/>
      <c r="FD1414" s="131"/>
      <c r="FE1414" s="129"/>
      <c r="FF1414" s="129"/>
      <c r="FG1414" s="130"/>
      <c r="FH1414" s="131"/>
      <c r="FI1414" s="129"/>
      <c r="FJ1414" s="129"/>
      <c r="FK1414" s="130"/>
      <c r="FL1414" s="131"/>
      <c r="FM1414" s="129"/>
      <c r="FN1414" s="129"/>
      <c r="FO1414" s="130"/>
      <c r="FP1414" s="131"/>
      <c r="FQ1414" s="129"/>
      <c r="FR1414" s="129"/>
      <c r="FS1414" s="130"/>
      <c r="FT1414" s="131"/>
      <c r="FU1414" s="129"/>
      <c r="FV1414" s="129"/>
      <c r="FW1414" s="130"/>
      <c r="FX1414" s="131"/>
      <c r="FY1414" s="129"/>
      <c r="FZ1414" s="129"/>
      <c r="GA1414" s="130"/>
      <c r="GB1414" s="131"/>
      <c r="GC1414" s="129"/>
      <c r="GD1414" s="129"/>
      <c r="GE1414" s="130"/>
      <c r="GF1414" s="131"/>
      <c r="GG1414" s="129"/>
      <c r="GH1414" s="129"/>
      <c r="GI1414" s="130"/>
      <c r="GJ1414" s="131"/>
      <c r="GK1414" s="129"/>
      <c r="GL1414" s="129"/>
      <c r="GM1414" s="130"/>
      <c r="GN1414" s="131"/>
      <c r="GO1414" s="129"/>
      <c r="GP1414" s="129"/>
      <c r="GQ1414" s="130"/>
    </row>
    <row r="1415" spans="1:199" x14ac:dyDescent="0.25">
      <c r="A1415">
        <f t="shared" si="756"/>
        <v>1</v>
      </c>
      <c r="B1415">
        <f t="shared" si="757"/>
        <v>1900</v>
      </c>
    </row>
    <row r="1416" spans="1:199" x14ac:dyDescent="0.25">
      <c r="A1416">
        <f t="shared" si="756"/>
        <v>1</v>
      </c>
      <c r="B1416">
        <f t="shared" si="757"/>
        <v>1900</v>
      </c>
    </row>
    <row r="1417" spans="1:199" x14ac:dyDescent="0.25">
      <c r="A1417">
        <f t="shared" si="756"/>
        <v>1</v>
      </c>
      <c r="B1417">
        <f t="shared" si="757"/>
        <v>1900</v>
      </c>
    </row>
    <row r="1418" spans="1:199" x14ac:dyDescent="0.25">
      <c r="A1418">
        <f t="shared" si="756"/>
        <v>1</v>
      </c>
      <c r="B1418">
        <f t="shared" si="757"/>
        <v>1900</v>
      </c>
    </row>
    <row r="1419" spans="1:199" x14ac:dyDescent="0.25">
      <c r="A1419">
        <f t="shared" si="756"/>
        <v>1</v>
      </c>
      <c r="B1419">
        <f t="shared" si="757"/>
        <v>1900</v>
      </c>
    </row>
    <row r="1420" spans="1:199" x14ac:dyDescent="0.25">
      <c r="A1420">
        <f t="shared" si="756"/>
        <v>1</v>
      </c>
      <c r="B1420">
        <f t="shared" si="757"/>
        <v>1900</v>
      </c>
    </row>
    <row r="1421" spans="1:199" x14ac:dyDescent="0.25">
      <c r="A1421">
        <f t="shared" si="756"/>
        <v>1</v>
      </c>
      <c r="B1421">
        <f t="shared" si="757"/>
        <v>1900</v>
      </c>
    </row>
    <row r="1422" spans="1:199" x14ac:dyDescent="0.25">
      <c r="A1422">
        <f t="shared" si="756"/>
        <v>1</v>
      </c>
      <c r="B1422">
        <f t="shared" si="757"/>
        <v>1900</v>
      </c>
    </row>
    <row r="1423" spans="1:199" x14ac:dyDescent="0.25">
      <c r="A1423">
        <f t="shared" si="756"/>
        <v>1</v>
      </c>
      <c r="B1423">
        <f t="shared" si="757"/>
        <v>1900</v>
      </c>
    </row>
    <row r="1424" spans="1:199" x14ac:dyDescent="0.25">
      <c r="A1424">
        <f t="shared" si="756"/>
        <v>1</v>
      </c>
      <c r="B1424">
        <f t="shared" si="757"/>
        <v>1900</v>
      </c>
    </row>
    <row r="1425" spans="1:2" x14ac:dyDescent="0.25">
      <c r="A1425">
        <f t="shared" si="756"/>
        <v>1</v>
      </c>
      <c r="B1425">
        <f t="shared" si="757"/>
        <v>1900</v>
      </c>
    </row>
    <row r="1426" spans="1:2" x14ac:dyDescent="0.25">
      <c r="A1426">
        <f t="shared" si="756"/>
        <v>1</v>
      </c>
      <c r="B1426">
        <f t="shared" si="757"/>
        <v>1900</v>
      </c>
    </row>
    <row r="1427" spans="1:2" x14ac:dyDescent="0.25">
      <c r="A1427">
        <f t="shared" si="756"/>
        <v>1</v>
      </c>
      <c r="B1427">
        <f t="shared" si="757"/>
        <v>1900</v>
      </c>
    </row>
    <row r="1428" spans="1:2" x14ac:dyDescent="0.25">
      <c r="A1428">
        <f t="shared" si="756"/>
        <v>1</v>
      </c>
      <c r="B1428">
        <f t="shared" si="757"/>
        <v>1900</v>
      </c>
    </row>
    <row r="1429" spans="1:2" x14ac:dyDescent="0.25">
      <c r="A1429">
        <f t="shared" si="756"/>
        <v>1</v>
      </c>
      <c r="B1429">
        <f t="shared" si="757"/>
        <v>1900</v>
      </c>
    </row>
    <row r="1430" spans="1:2" x14ac:dyDescent="0.25">
      <c r="A1430">
        <f t="shared" si="756"/>
        <v>1</v>
      </c>
      <c r="B1430">
        <f t="shared" si="757"/>
        <v>1900</v>
      </c>
    </row>
    <row r="1431" spans="1:2" x14ac:dyDescent="0.25">
      <c r="A1431">
        <f t="shared" si="756"/>
        <v>1</v>
      </c>
      <c r="B1431">
        <f t="shared" si="757"/>
        <v>1900</v>
      </c>
    </row>
    <row r="1432" spans="1:2" x14ac:dyDescent="0.25">
      <c r="A1432">
        <f t="shared" si="756"/>
        <v>1</v>
      </c>
      <c r="B1432">
        <f t="shared" si="757"/>
        <v>1900</v>
      </c>
    </row>
    <row r="1433" spans="1:2" x14ac:dyDescent="0.25">
      <c r="A1433">
        <f t="shared" si="756"/>
        <v>1</v>
      </c>
      <c r="B1433">
        <f t="shared" si="757"/>
        <v>1900</v>
      </c>
    </row>
    <row r="1434" spans="1:2" x14ac:dyDescent="0.25">
      <c r="A1434">
        <f t="shared" si="756"/>
        <v>1</v>
      </c>
      <c r="B1434">
        <f t="shared" si="757"/>
        <v>1900</v>
      </c>
    </row>
    <row r="1435" spans="1:2" x14ac:dyDescent="0.25">
      <c r="A1435">
        <f t="shared" si="756"/>
        <v>1</v>
      </c>
      <c r="B1435">
        <f t="shared" si="757"/>
        <v>1900</v>
      </c>
    </row>
    <row r="1436" spans="1:2" x14ac:dyDescent="0.25">
      <c r="A1436">
        <f t="shared" si="756"/>
        <v>1</v>
      </c>
      <c r="B1436">
        <f t="shared" si="757"/>
        <v>1900</v>
      </c>
    </row>
    <row r="1437" spans="1:2" x14ac:dyDescent="0.25">
      <c r="A1437">
        <f t="shared" si="756"/>
        <v>1</v>
      </c>
      <c r="B1437">
        <f t="shared" si="757"/>
        <v>1900</v>
      </c>
    </row>
    <row r="1438" spans="1:2" x14ac:dyDescent="0.25">
      <c r="A1438">
        <f t="shared" si="756"/>
        <v>1</v>
      </c>
      <c r="B1438">
        <f t="shared" si="757"/>
        <v>1900</v>
      </c>
    </row>
    <row r="1439" spans="1:2" x14ac:dyDescent="0.25">
      <c r="A1439">
        <f t="shared" si="756"/>
        <v>1</v>
      </c>
      <c r="B1439">
        <f t="shared" si="757"/>
        <v>1900</v>
      </c>
    </row>
    <row r="1440" spans="1:2" x14ac:dyDescent="0.25">
      <c r="A1440">
        <f t="shared" si="756"/>
        <v>1</v>
      </c>
      <c r="B1440">
        <f t="shared" si="757"/>
        <v>1900</v>
      </c>
    </row>
    <row r="1441" spans="1:2" x14ac:dyDescent="0.25">
      <c r="A1441">
        <f t="shared" si="756"/>
        <v>1</v>
      </c>
      <c r="B1441">
        <f t="shared" si="757"/>
        <v>1900</v>
      </c>
    </row>
    <row r="1442" spans="1:2" x14ac:dyDescent="0.25">
      <c r="A1442">
        <f t="shared" si="756"/>
        <v>1</v>
      </c>
      <c r="B1442">
        <f t="shared" si="757"/>
        <v>1900</v>
      </c>
    </row>
    <row r="1443" spans="1:2" x14ac:dyDescent="0.25">
      <c r="A1443">
        <f t="shared" si="756"/>
        <v>1</v>
      </c>
      <c r="B1443">
        <f t="shared" si="757"/>
        <v>1900</v>
      </c>
    </row>
    <row r="1444" spans="1:2" x14ac:dyDescent="0.25">
      <c r="A1444">
        <f t="shared" si="756"/>
        <v>1</v>
      </c>
      <c r="B1444">
        <f t="shared" si="757"/>
        <v>1900</v>
      </c>
    </row>
    <row r="1445" spans="1:2" x14ac:dyDescent="0.25">
      <c r="A1445">
        <f t="shared" si="756"/>
        <v>1</v>
      </c>
      <c r="B1445">
        <f t="shared" si="757"/>
        <v>1900</v>
      </c>
    </row>
    <row r="1446" spans="1:2" x14ac:dyDescent="0.25">
      <c r="A1446">
        <f t="shared" si="756"/>
        <v>1</v>
      </c>
      <c r="B1446">
        <f t="shared" si="757"/>
        <v>1900</v>
      </c>
    </row>
    <row r="1447" spans="1:2" x14ac:dyDescent="0.25">
      <c r="A1447">
        <f t="shared" si="756"/>
        <v>1</v>
      </c>
      <c r="B1447">
        <f t="shared" si="757"/>
        <v>1900</v>
      </c>
    </row>
    <row r="1448" spans="1:2" x14ac:dyDescent="0.25">
      <c r="A1448">
        <f t="shared" si="756"/>
        <v>1</v>
      </c>
      <c r="B1448">
        <f t="shared" si="757"/>
        <v>1900</v>
      </c>
    </row>
    <row r="1449" spans="1:2" x14ac:dyDescent="0.25">
      <c r="A1449">
        <f t="shared" si="756"/>
        <v>1</v>
      </c>
      <c r="B1449">
        <f t="shared" si="757"/>
        <v>1900</v>
      </c>
    </row>
    <row r="1450" spans="1:2" x14ac:dyDescent="0.25">
      <c r="A1450">
        <f t="shared" si="756"/>
        <v>1</v>
      </c>
      <c r="B1450">
        <f t="shared" si="757"/>
        <v>1900</v>
      </c>
    </row>
    <row r="1451" spans="1:2" x14ac:dyDescent="0.25">
      <c r="A1451">
        <f t="shared" si="756"/>
        <v>1</v>
      </c>
      <c r="B1451">
        <f t="shared" si="757"/>
        <v>1900</v>
      </c>
    </row>
    <row r="1452" spans="1:2" x14ac:dyDescent="0.25">
      <c r="A1452">
        <f t="shared" si="756"/>
        <v>1</v>
      </c>
      <c r="B1452">
        <f t="shared" si="757"/>
        <v>1900</v>
      </c>
    </row>
    <row r="1453" spans="1:2" x14ac:dyDescent="0.25">
      <c r="A1453">
        <f t="shared" si="756"/>
        <v>1</v>
      </c>
      <c r="B1453">
        <f t="shared" si="757"/>
        <v>1900</v>
      </c>
    </row>
    <row r="1454" spans="1:2" x14ac:dyDescent="0.25">
      <c r="A1454">
        <f t="shared" si="756"/>
        <v>1</v>
      </c>
      <c r="B1454">
        <f t="shared" si="757"/>
        <v>1900</v>
      </c>
    </row>
    <row r="1455" spans="1:2" x14ac:dyDescent="0.25">
      <c r="A1455">
        <f t="shared" si="756"/>
        <v>1</v>
      </c>
      <c r="B1455">
        <f t="shared" si="757"/>
        <v>1900</v>
      </c>
    </row>
    <row r="1456" spans="1:2" x14ac:dyDescent="0.25">
      <c r="A1456">
        <f t="shared" si="756"/>
        <v>1</v>
      </c>
      <c r="B1456">
        <f t="shared" si="757"/>
        <v>1900</v>
      </c>
    </row>
    <row r="1457" spans="1:2" x14ac:dyDescent="0.25">
      <c r="A1457">
        <f t="shared" si="756"/>
        <v>1</v>
      </c>
      <c r="B1457">
        <f t="shared" si="757"/>
        <v>1900</v>
      </c>
    </row>
    <row r="1458" spans="1:2" x14ac:dyDescent="0.25">
      <c r="A1458">
        <f t="shared" si="756"/>
        <v>1</v>
      </c>
      <c r="B1458">
        <f t="shared" si="757"/>
        <v>1900</v>
      </c>
    </row>
    <row r="1459" spans="1:2" x14ac:dyDescent="0.25">
      <c r="A1459">
        <f t="shared" si="756"/>
        <v>1</v>
      </c>
      <c r="B1459">
        <f t="shared" si="757"/>
        <v>1900</v>
      </c>
    </row>
    <row r="1460" spans="1:2" x14ac:dyDescent="0.25">
      <c r="A1460">
        <f t="shared" si="756"/>
        <v>1</v>
      </c>
      <c r="B1460">
        <f t="shared" si="757"/>
        <v>1900</v>
      </c>
    </row>
    <row r="1461" spans="1:2" x14ac:dyDescent="0.25">
      <c r="A1461">
        <f t="shared" si="756"/>
        <v>1</v>
      </c>
      <c r="B1461">
        <f t="shared" si="757"/>
        <v>1900</v>
      </c>
    </row>
    <row r="1462" spans="1:2" x14ac:dyDescent="0.25">
      <c r="A1462">
        <f t="shared" si="756"/>
        <v>1</v>
      </c>
      <c r="B1462">
        <f t="shared" si="757"/>
        <v>1900</v>
      </c>
    </row>
    <row r="1463" spans="1:2" x14ac:dyDescent="0.25">
      <c r="A1463">
        <f t="shared" si="756"/>
        <v>1</v>
      </c>
      <c r="B1463">
        <f t="shared" si="757"/>
        <v>1900</v>
      </c>
    </row>
    <row r="1464" spans="1:2" x14ac:dyDescent="0.25">
      <c r="A1464">
        <f t="shared" si="756"/>
        <v>1</v>
      </c>
      <c r="B1464">
        <f t="shared" si="757"/>
        <v>1900</v>
      </c>
    </row>
    <row r="1465" spans="1:2" x14ac:dyDescent="0.25">
      <c r="A1465">
        <f t="shared" si="756"/>
        <v>1</v>
      </c>
      <c r="B1465">
        <f t="shared" si="757"/>
        <v>1900</v>
      </c>
    </row>
    <row r="1466" spans="1:2" x14ac:dyDescent="0.25">
      <c r="A1466">
        <f t="shared" si="756"/>
        <v>1</v>
      </c>
      <c r="B1466">
        <f t="shared" si="757"/>
        <v>1900</v>
      </c>
    </row>
    <row r="1467" spans="1:2" x14ac:dyDescent="0.25">
      <c r="A1467">
        <f t="shared" si="756"/>
        <v>1</v>
      </c>
      <c r="B1467">
        <f t="shared" si="757"/>
        <v>1900</v>
      </c>
    </row>
    <row r="1468" spans="1:2" x14ac:dyDescent="0.25">
      <c r="A1468">
        <f t="shared" si="756"/>
        <v>1</v>
      </c>
      <c r="B1468">
        <f t="shared" si="757"/>
        <v>1900</v>
      </c>
    </row>
    <row r="1469" spans="1:2" x14ac:dyDescent="0.25">
      <c r="A1469">
        <f t="shared" si="756"/>
        <v>1</v>
      </c>
      <c r="B1469">
        <f t="shared" si="757"/>
        <v>1900</v>
      </c>
    </row>
    <row r="1470" spans="1:2" x14ac:dyDescent="0.25">
      <c r="A1470">
        <f t="shared" si="756"/>
        <v>1</v>
      </c>
      <c r="B1470">
        <f t="shared" si="757"/>
        <v>1900</v>
      </c>
    </row>
    <row r="1471" spans="1:2" x14ac:dyDescent="0.25">
      <c r="A1471">
        <f t="shared" si="756"/>
        <v>1</v>
      </c>
      <c r="B1471">
        <f t="shared" si="757"/>
        <v>1900</v>
      </c>
    </row>
    <row r="1472" spans="1:2" x14ac:dyDescent="0.25">
      <c r="A1472">
        <f t="shared" ref="A1472:A1535" si="758">MONTH(C1472)</f>
        <v>1</v>
      </c>
      <c r="B1472">
        <f t="shared" ref="B1472:B1535" si="759">YEAR(C1472)</f>
        <v>1900</v>
      </c>
    </row>
    <row r="1473" spans="1:2" x14ac:dyDescent="0.25">
      <c r="A1473">
        <f t="shared" si="758"/>
        <v>1</v>
      </c>
      <c r="B1473">
        <f t="shared" si="759"/>
        <v>1900</v>
      </c>
    </row>
    <row r="1474" spans="1:2" x14ac:dyDescent="0.25">
      <c r="A1474">
        <f t="shared" si="758"/>
        <v>1</v>
      </c>
      <c r="B1474">
        <f t="shared" si="759"/>
        <v>1900</v>
      </c>
    </row>
    <row r="1475" spans="1:2" x14ac:dyDescent="0.25">
      <c r="A1475">
        <f t="shared" si="758"/>
        <v>1</v>
      </c>
      <c r="B1475">
        <f t="shared" si="759"/>
        <v>1900</v>
      </c>
    </row>
    <row r="1476" spans="1:2" x14ac:dyDescent="0.25">
      <c r="A1476">
        <f t="shared" si="758"/>
        <v>1</v>
      </c>
      <c r="B1476">
        <f t="shared" si="759"/>
        <v>1900</v>
      </c>
    </row>
    <row r="1477" spans="1:2" x14ac:dyDescent="0.25">
      <c r="A1477">
        <f t="shared" si="758"/>
        <v>1</v>
      </c>
      <c r="B1477">
        <f t="shared" si="759"/>
        <v>1900</v>
      </c>
    </row>
    <row r="1478" spans="1:2" x14ac:dyDescent="0.25">
      <c r="A1478">
        <f t="shared" si="758"/>
        <v>1</v>
      </c>
      <c r="B1478">
        <f t="shared" si="759"/>
        <v>1900</v>
      </c>
    </row>
    <row r="1479" spans="1:2" x14ac:dyDescent="0.25">
      <c r="A1479">
        <f t="shared" si="758"/>
        <v>1</v>
      </c>
      <c r="B1479">
        <f t="shared" si="759"/>
        <v>1900</v>
      </c>
    </row>
    <row r="1480" spans="1:2" x14ac:dyDescent="0.25">
      <c r="A1480">
        <f t="shared" si="758"/>
        <v>1</v>
      </c>
      <c r="B1480">
        <f t="shared" si="759"/>
        <v>1900</v>
      </c>
    </row>
    <row r="1481" spans="1:2" x14ac:dyDescent="0.25">
      <c r="A1481">
        <f t="shared" si="758"/>
        <v>1</v>
      </c>
      <c r="B1481">
        <f t="shared" si="759"/>
        <v>1900</v>
      </c>
    </row>
    <row r="1482" spans="1:2" x14ac:dyDescent="0.25">
      <c r="A1482">
        <f t="shared" si="758"/>
        <v>1</v>
      </c>
      <c r="B1482">
        <f t="shared" si="759"/>
        <v>1900</v>
      </c>
    </row>
    <row r="1483" spans="1:2" x14ac:dyDescent="0.25">
      <c r="A1483">
        <f t="shared" si="758"/>
        <v>1</v>
      </c>
      <c r="B1483">
        <f t="shared" si="759"/>
        <v>1900</v>
      </c>
    </row>
    <row r="1484" spans="1:2" x14ac:dyDescent="0.25">
      <c r="A1484">
        <f t="shared" si="758"/>
        <v>1</v>
      </c>
      <c r="B1484">
        <f t="shared" si="759"/>
        <v>1900</v>
      </c>
    </row>
    <row r="1485" spans="1:2" x14ac:dyDescent="0.25">
      <c r="A1485">
        <f t="shared" si="758"/>
        <v>1</v>
      </c>
      <c r="B1485">
        <f t="shared" si="759"/>
        <v>1900</v>
      </c>
    </row>
    <row r="1486" spans="1:2" x14ac:dyDescent="0.25">
      <c r="A1486">
        <f t="shared" si="758"/>
        <v>1</v>
      </c>
      <c r="B1486">
        <f t="shared" si="759"/>
        <v>1900</v>
      </c>
    </row>
    <row r="1487" spans="1:2" x14ac:dyDescent="0.25">
      <c r="A1487">
        <f t="shared" si="758"/>
        <v>1</v>
      </c>
      <c r="B1487">
        <f t="shared" si="759"/>
        <v>1900</v>
      </c>
    </row>
    <row r="1488" spans="1:2" x14ac:dyDescent="0.25">
      <c r="A1488">
        <f t="shared" si="758"/>
        <v>1</v>
      </c>
      <c r="B1488">
        <f t="shared" si="759"/>
        <v>1900</v>
      </c>
    </row>
    <row r="1489" spans="1:2" x14ac:dyDescent="0.25">
      <c r="A1489">
        <f t="shared" si="758"/>
        <v>1</v>
      </c>
      <c r="B1489">
        <f t="shared" si="759"/>
        <v>1900</v>
      </c>
    </row>
    <row r="1490" spans="1:2" x14ac:dyDescent="0.25">
      <c r="A1490">
        <f t="shared" si="758"/>
        <v>1</v>
      </c>
      <c r="B1490">
        <f t="shared" si="759"/>
        <v>1900</v>
      </c>
    </row>
    <row r="1491" spans="1:2" x14ac:dyDescent="0.25">
      <c r="A1491">
        <f t="shared" si="758"/>
        <v>1</v>
      </c>
      <c r="B1491">
        <f t="shared" si="759"/>
        <v>1900</v>
      </c>
    </row>
    <row r="1492" spans="1:2" x14ac:dyDescent="0.25">
      <c r="A1492">
        <f t="shared" si="758"/>
        <v>1</v>
      </c>
      <c r="B1492">
        <f t="shared" si="759"/>
        <v>1900</v>
      </c>
    </row>
    <row r="1493" spans="1:2" x14ac:dyDescent="0.25">
      <c r="A1493">
        <f t="shared" si="758"/>
        <v>1</v>
      </c>
      <c r="B1493">
        <f t="shared" si="759"/>
        <v>1900</v>
      </c>
    </row>
    <row r="1494" spans="1:2" x14ac:dyDescent="0.25">
      <c r="A1494">
        <f t="shared" si="758"/>
        <v>1</v>
      </c>
      <c r="B1494">
        <f t="shared" si="759"/>
        <v>1900</v>
      </c>
    </row>
    <row r="1495" spans="1:2" x14ac:dyDescent="0.25">
      <c r="A1495">
        <f t="shared" si="758"/>
        <v>1</v>
      </c>
      <c r="B1495">
        <f t="shared" si="759"/>
        <v>1900</v>
      </c>
    </row>
    <row r="1496" spans="1:2" x14ac:dyDescent="0.25">
      <c r="A1496">
        <f t="shared" si="758"/>
        <v>1</v>
      </c>
      <c r="B1496">
        <f t="shared" si="759"/>
        <v>1900</v>
      </c>
    </row>
    <row r="1497" spans="1:2" x14ac:dyDescent="0.25">
      <c r="A1497">
        <f t="shared" si="758"/>
        <v>1</v>
      </c>
      <c r="B1497">
        <f t="shared" si="759"/>
        <v>1900</v>
      </c>
    </row>
    <row r="1498" spans="1:2" x14ac:dyDescent="0.25">
      <c r="A1498">
        <f t="shared" si="758"/>
        <v>1</v>
      </c>
      <c r="B1498">
        <f t="shared" si="759"/>
        <v>1900</v>
      </c>
    </row>
    <row r="1499" spans="1:2" x14ac:dyDescent="0.25">
      <c r="A1499">
        <f t="shared" si="758"/>
        <v>1</v>
      </c>
      <c r="B1499">
        <f t="shared" si="759"/>
        <v>1900</v>
      </c>
    </row>
    <row r="1500" spans="1:2" x14ac:dyDescent="0.25">
      <c r="A1500">
        <f t="shared" si="758"/>
        <v>1</v>
      </c>
      <c r="B1500">
        <f t="shared" si="759"/>
        <v>1900</v>
      </c>
    </row>
    <row r="1501" spans="1:2" x14ac:dyDescent="0.25">
      <c r="A1501">
        <f t="shared" si="758"/>
        <v>1</v>
      </c>
      <c r="B1501">
        <f t="shared" si="759"/>
        <v>1900</v>
      </c>
    </row>
    <row r="1502" spans="1:2" x14ac:dyDescent="0.25">
      <c r="A1502">
        <f t="shared" si="758"/>
        <v>1</v>
      </c>
      <c r="B1502">
        <f t="shared" si="759"/>
        <v>1900</v>
      </c>
    </row>
    <row r="1503" spans="1:2" x14ac:dyDescent="0.25">
      <c r="A1503">
        <f t="shared" si="758"/>
        <v>1</v>
      </c>
      <c r="B1503">
        <f t="shared" si="759"/>
        <v>1900</v>
      </c>
    </row>
    <row r="1504" spans="1:2" x14ac:dyDescent="0.25">
      <c r="A1504">
        <f t="shared" si="758"/>
        <v>1</v>
      </c>
      <c r="B1504">
        <f t="shared" si="759"/>
        <v>1900</v>
      </c>
    </row>
    <row r="1505" spans="1:2" x14ac:dyDescent="0.25">
      <c r="A1505">
        <f t="shared" si="758"/>
        <v>1</v>
      </c>
      <c r="B1505">
        <f t="shared" si="759"/>
        <v>1900</v>
      </c>
    </row>
    <row r="1506" spans="1:2" x14ac:dyDescent="0.25">
      <c r="A1506">
        <f t="shared" si="758"/>
        <v>1</v>
      </c>
      <c r="B1506">
        <f t="shared" si="759"/>
        <v>1900</v>
      </c>
    </row>
    <row r="1507" spans="1:2" x14ac:dyDescent="0.25">
      <c r="A1507">
        <f t="shared" si="758"/>
        <v>1</v>
      </c>
      <c r="B1507">
        <f t="shared" si="759"/>
        <v>1900</v>
      </c>
    </row>
    <row r="1508" spans="1:2" x14ac:dyDescent="0.25">
      <c r="A1508">
        <f t="shared" si="758"/>
        <v>1</v>
      </c>
      <c r="B1508">
        <f t="shared" si="759"/>
        <v>1900</v>
      </c>
    </row>
    <row r="1509" spans="1:2" x14ac:dyDescent="0.25">
      <c r="A1509">
        <f t="shared" si="758"/>
        <v>1</v>
      </c>
      <c r="B1509">
        <f t="shared" si="759"/>
        <v>1900</v>
      </c>
    </row>
    <row r="1510" spans="1:2" x14ac:dyDescent="0.25">
      <c r="A1510">
        <f t="shared" si="758"/>
        <v>1</v>
      </c>
      <c r="B1510">
        <f t="shared" si="759"/>
        <v>1900</v>
      </c>
    </row>
    <row r="1511" spans="1:2" x14ac:dyDescent="0.25">
      <c r="A1511">
        <f t="shared" si="758"/>
        <v>1</v>
      </c>
      <c r="B1511">
        <f t="shared" si="759"/>
        <v>1900</v>
      </c>
    </row>
    <row r="1512" spans="1:2" x14ac:dyDescent="0.25">
      <c r="A1512">
        <f t="shared" si="758"/>
        <v>1</v>
      </c>
      <c r="B1512">
        <f t="shared" si="759"/>
        <v>1900</v>
      </c>
    </row>
    <row r="1513" spans="1:2" x14ac:dyDescent="0.25">
      <c r="A1513">
        <f t="shared" si="758"/>
        <v>1</v>
      </c>
      <c r="B1513">
        <f t="shared" si="759"/>
        <v>1900</v>
      </c>
    </row>
    <row r="1514" spans="1:2" x14ac:dyDescent="0.25">
      <c r="A1514">
        <f t="shared" si="758"/>
        <v>1</v>
      </c>
      <c r="B1514">
        <f t="shared" si="759"/>
        <v>1900</v>
      </c>
    </row>
    <row r="1515" spans="1:2" x14ac:dyDescent="0.25">
      <c r="A1515">
        <f t="shared" si="758"/>
        <v>1</v>
      </c>
      <c r="B1515">
        <f t="shared" si="759"/>
        <v>1900</v>
      </c>
    </row>
    <row r="1516" spans="1:2" x14ac:dyDescent="0.25">
      <c r="A1516">
        <f t="shared" si="758"/>
        <v>1</v>
      </c>
      <c r="B1516">
        <f t="shared" si="759"/>
        <v>1900</v>
      </c>
    </row>
    <row r="1517" spans="1:2" x14ac:dyDescent="0.25">
      <c r="A1517">
        <f t="shared" si="758"/>
        <v>1</v>
      </c>
      <c r="B1517">
        <f t="shared" si="759"/>
        <v>1900</v>
      </c>
    </row>
    <row r="1518" spans="1:2" x14ac:dyDescent="0.25">
      <c r="A1518">
        <f t="shared" si="758"/>
        <v>1</v>
      </c>
      <c r="B1518">
        <f t="shared" si="759"/>
        <v>1900</v>
      </c>
    </row>
    <row r="1519" spans="1:2" x14ac:dyDescent="0.25">
      <c r="A1519">
        <f t="shared" si="758"/>
        <v>1</v>
      </c>
      <c r="B1519">
        <f t="shared" si="759"/>
        <v>1900</v>
      </c>
    </row>
    <row r="1520" spans="1:2" x14ac:dyDescent="0.25">
      <c r="A1520">
        <f t="shared" si="758"/>
        <v>1</v>
      </c>
      <c r="B1520">
        <f t="shared" si="759"/>
        <v>1900</v>
      </c>
    </row>
    <row r="1521" spans="1:2" x14ac:dyDescent="0.25">
      <c r="A1521">
        <f t="shared" si="758"/>
        <v>1</v>
      </c>
      <c r="B1521">
        <f t="shared" si="759"/>
        <v>1900</v>
      </c>
    </row>
    <row r="1522" spans="1:2" x14ac:dyDescent="0.25">
      <c r="A1522">
        <f t="shared" si="758"/>
        <v>1</v>
      </c>
      <c r="B1522">
        <f t="shared" si="759"/>
        <v>1900</v>
      </c>
    </row>
    <row r="1523" spans="1:2" x14ac:dyDescent="0.25">
      <c r="A1523">
        <f t="shared" si="758"/>
        <v>1</v>
      </c>
      <c r="B1523">
        <f t="shared" si="759"/>
        <v>1900</v>
      </c>
    </row>
    <row r="1524" spans="1:2" x14ac:dyDescent="0.25">
      <c r="A1524">
        <f t="shared" si="758"/>
        <v>1</v>
      </c>
      <c r="B1524">
        <f t="shared" si="759"/>
        <v>1900</v>
      </c>
    </row>
    <row r="1525" spans="1:2" x14ac:dyDescent="0.25">
      <c r="A1525">
        <f t="shared" si="758"/>
        <v>1</v>
      </c>
      <c r="B1525">
        <f t="shared" si="759"/>
        <v>1900</v>
      </c>
    </row>
    <row r="1526" spans="1:2" x14ac:dyDescent="0.25">
      <c r="A1526">
        <f t="shared" si="758"/>
        <v>1</v>
      </c>
      <c r="B1526">
        <f t="shared" si="759"/>
        <v>1900</v>
      </c>
    </row>
    <row r="1527" spans="1:2" x14ac:dyDescent="0.25">
      <c r="A1527">
        <f t="shared" si="758"/>
        <v>1</v>
      </c>
      <c r="B1527">
        <f t="shared" si="759"/>
        <v>1900</v>
      </c>
    </row>
    <row r="1528" spans="1:2" x14ac:dyDescent="0.25">
      <c r="A1528">
        <f t="shared" si="758"/>
        <v>1</v>
      </c>
      <c r="B1528">
        <f t="shared" si="759"/>
        <v>1900</v>
      </c>
    </row>
    <row r="1529" spans="1:2" x14ac:dyDescent="0.25">
      <c r="A1529">
        <f t="shared" si="758"/>
        <v>1</v>
      </c>
      <c r="B1529">
        <f t="shared" si="759"/>
        <v>1900</v>
      </c>
    </row>
    <row r="1530" spans="1:2" x14ac:dyDescent="0.25">
      <c r="A1530">
        <f t="shared" si="758"/>
        <v>1</v>
      </c>
      <c r="B1530">
        <f t="shared" si="759"/>
        <v>1900</v>
      </c>
    </row>
    <row r="1531" spans="1:2" x14ac:dyDescent="0.25">
      <c r="A1531">
        <f t="shared" si="758"/>
        <v>1</v>
      </c>
      <c r="B1531">
        <f t="shared" si="759"/>
        <v>1900</v>
      </c>
    </row>
    <row r="1532" spans="1:2" x14ac:dyDescent="0.25">
      <c r="A1532">
        <f t="shared" si="758"/>
        <v>1</v>
      </c>
      <c r="B1532">
        <f t="shared" si="759"/>
        <v>1900</v>
      </c>
    </row>
    <row r="1533" spans="1:2" x14ac:dyDescent="0.25">
      <c r="A1533">
        <f t="shared" si="758"/>
        <v>1</v>
      </c>
      <c r="B1533">
        <f t="shared" si="759"/>
        <v>1900</v>
      </c>
    </row>
    <row r="1534" spans="1:2" x14ac:dyDescent="0.25">
      <c r="A1534">
        <f t="shared" si="758"/>
        <v>1</v>
      </c>
      <c r="B1534">
        <f t="shared" si="759"/>
        <v>1900</v>
      </c>
    </row>
    <row r="1535" spans="1:2" x14ac:dyDescent="0.25">
      <c r="A1535">
        <f t="shared" si="758"/>
        <v>1</v>
      </c>
      <c r="B1535">
        <f t="shared" si="759"/>
        <v>1900</v>
      </c>
    </row>
    <row r="1536" spans="1:2" x14ac:dyDescent="0.25">
      <c r="A1536">
        <f t="shared" ref="A1536:A1565" si="760">MONTH(C1536)</f>
        <v>1</v>
      </c>
      <c r="B1536">
        <f t="shared" ref="B1536:B1565" si="761">YEAR(C1536)</f>
        <v>1900</v>
      </c>
    </row>
    <row r="1537" spans="1:2" x14ac:dyDescent="0.25">
      <c r="A1537">
        <f t="shared" si="760"/>
        <v>1</v>
      </c>
      <c r="B1537">
        <f t="shared" si="761"/>
        <v>1900</v>
      </c>
    </row>
    <row r="1538" spans="1:2" x14ac:dyDescent="0.25">
      <c r="A1538">
        <f t="shared" si="760"/>
        <v>1</v>
      </c>
      <c r="B1538">
        <f t="shared" si="761"/>
        <v>1900</v>
      </c>
    </row>
    <row r="1539" spans="1:2" x14ac:dyDescent="0.25">
      <c r="A1539">
        <f t="shared" si="760"/>
        <v>1</v>
      </c>
      <c r="B1539">
        <f t="shared" si="761"/>
        <v>1900</v>
      </c>
    </row>
    <row r="1540" spans="1:2" x14ac:dyDescent="0.25">
      <c r="A1540">
        <f t="shared" si="760"/>
        <v>1</v>
      </c>
      <c r="B1540">
        <f t="shared" si="761"/>
        <v>1900</v>
      </c>
    </row>
    <row r="1541" spans="1:2" x14ac:dyDescent="0.25">
      <c r="A1541">
        <f t="shared" si="760"/>
        <v>1</v>
      </c>
      <c r="B1541">
        <f t="shared" si="761"/>
        <v>1900</v>
      </c>
    </row>
    <row r="1542" spans="1:2" x14ac:dyDescent="0.25">
      <c r="A1542">
        <f t="shared" si="760"/>
        <v>1</v>
      </c>
      <c r="B1542">
        <f t="shared" si="761"/>
        <v>1900</v>
      </c>
    </row>
    <row r="1543" spans="1:2" x14ac:dyDescent="0.25">
      <c r="A1543">
        <f t="shared" si="760"/>
        <v>1</v>
      </c>
      <c r="B1543">
        <f t="shared" si="761"/>
        <v>1900</v>
      </c>
    </row>
    <row r="1544" spans="1:2" x14ac:dyDescent="0.25">
      <c r="A1544">
        <f t="shared" si="760"/>
        <v>1</v>
      </c>
      <c r="B1544">
        <f t="shared" si="761"/>
        <v>1900</v>
      </c>
    </row>
    <row r="1545" spans="1:2" x14ac:dyDescent="0.25">
      <c r="A1545">
        <f t="shared" si="760"/>
        <v>1</v>
      </c>
      <c r="B1545">
        <f t="shared" si="761"/>
        <v>1900</v>
      </c>
    </row>
    <row r="1546" spans="1:2" x14ac:dyDescent="0.25">
      <c r="A1546">
        <f t="shared" si="760"/>
        <v>1</v>
      </c>
      <c r="B1546">
        <f t="shared" si="761"/>
        <v>1900</v>
      </c>
    </row>
    <row r="1547" spans="1:2" x14ac:dyDescent="0.25">
      <c r="A1547">
        <f t="shared" si="760"/>
        <v>1</v>
      </c>
      <c r="B1547">
        <f t="shared" si="761"/>
        <v>1900</v>
      </c>
    </row>
    <row r="1548" spans="1:2" x14ac:dyDescent="0.25">
      <c r="A1548">
        <f t="shared" si="760"/>
        <v>1</v>
      </c>
      <c r="B1548">
        <f t="shared" si="761"/>
        <v>1900</v>
      </c>
    </row>
    <row r="1549" spans="1:2" x14ac:dyDescent="0.25">
      <c r="A1549">
        <f t="shared" si="760"/>
        <v>1</v>
      </c>
      <c r="B1549">
        <f t="shared" si="761"/>
        <v>1900</v>
      </c>
    </row>
    <row r="1550" spans="1:2" x14ac:dyDescent="0.25">
      <c r="A1550">
        <f t="shared" si="760"/>
        <v>1</v>
      </c>
      <c r="B1550">
        <f t="shared" si="761"/>
        <v>1900</v>
      </c>
    </row>
    <row r="1551" spans="1:2" x14ac:dyDescent="0.25">
      <c r="A1551">
        <f t="shared" si="760"/>
        <v>1</v>
      </c>
      <c r="B1551">
        <f t="shared" si="761"/>
        <v>1900</v>
      </c>
    </row>
    <row r="1552" spans="1:2" x14ac:dyDescent="0.25">
      <c r="A1552">
        <f t="shared" si="760"/>
        <v>1</v>
      </c>
      <c r="B1552">
        <f t="shared" si="761"/>
        <v>1900</v>
      </c>
    </row>
    <row r="1553" spans="1:2" x14ac:dyDescent="0.25">
      <c r="A1553">
        <f t="shared" si="760"/>
        <v>1</v>
      </c>
      <c r="B1553">
        <f t="shared" si="761"/>
        <v>1900</v>
      </c>
    </row>
    <row r="1554" spans="1:2" x14ac:dyDescent="0.25">
      <c r="A1554">
        <f t="shared" si="760"/>
        <v>1</v>
      </c>
      <c r="B1554">
        <f t="shared" si="761"/>
        <v>1900</v>
      </c>
    </row>
    <row r="1555" spans="1:2" x14ac:dyDescent="0.25">
      <c r="A1555">
        <f t="shared" si="760"/>
        <v>1</v>
      </c>
      <c r="B1555">
        <f t="shared" si="761"/>
        <v>1900</v>
      </c>
    </row>
    <row r="1556" spans="1:2" x14ac:dyDescent="0.25">
      <c r="A1556">
        <f t="shared" si="760"/>
        <v>1</v>
      </c>
      <c r="B1556">
        <f t="shared" si="761"/>
        <v>1900</v>
      </c>
    </row>
    <row r="1557" spans="1:2" x14ac:dyDescent="0.25">
      <c r="A1557">
        <f t="shared" si="760"/>
        <v>1</v>
      </c>
      <c r="B1557">
        <f t="shared" si="761"/>
        <v>1900</v>
      </c>
    </row>
    <row r="1558" spans="1:2" x14ac:dyDescent="0.25">
      <c r="A1558">
        <f t="shared" si="760"/>
        <v>1</v>
      </c>
      <c r="B1558">
        <f t="shared" si="761"/>
        <v>1900</v>
      </c>
    </row>
    <row r="1559" spans="1:2" x14ac:dyDescent="0.25">
      <c r="A1559">
        <f t="shared" si="760"/>
        <v>1</v>
      </c>
      <c r="B1559">
        <f t="shared" si="761"/>
        <v>1900</v>
      </c>
    </row>
    <row r="1560" spans="1:2" x14ac:dyDescent="0.25">
      <c r="A1560">
        <f t="shared" si="760"/>
        <v>1</v>
      </c>
      <c r="B1560">
        <f t="shared" si="761"/>
        <v>1900</v>
      </c>
    </row>
    <row r="1561" spans="1:2" x14ac:dyDescent="0.25">
      <c r="A1561">
        <f t="shared" si="760"/>
        <v>1</v>
      </c>
      <c r="B1561">
        <f t="shared" si="761"/>
        <v>1900</v>
      </c>
    </row>
    <row r="1562" spans="1:2" x14ac:dyDescent="0.25">
      <c r="A1562">
        <f t="shared" si="760"/>
        <v>1</v>
      </c>
      <c r="B1562">
        <f t="shared" si="761"/>
        <v>1900</v>
      </c>
    </row>
    <row r="1563" spans="1:2" x14ac:dyDescent="0.25">
      <c r="A1563">
        <f t="shared" si="760"/>
        <v>1</v>
      </c>
      <c r="B1563">
        <f t="shared" si="761"/>
        <v>1900</v>
      </c>
    </row>
    <row r="1564" spans="1:2" x14ac:dyDescent="0.25">
      <c r="A1564">
        <f t="shared" si="760"/>
        <v>1</v>
      </c>
      <c r="B1564">
        <f t="shared" si="761"/>
        <v>1900</v>
      </c>
    </row>
    <row r="1565" spans="1:2" x14ac:dyDescent="0.25">
      <c r="A1565">
        <f t="shared" si="760"/>
        <v>1</v>
      </c>
      <c r="B1565">
        <f t="shared" si="761"/>
        <v>1900</v>
      </c>
    </row>
  </sheetData>
  <mergeCells count="147">
    <mergeCell ref="GB8:GE8"/>
    <mergeCell ref="GF8:GI8"/>
    <mergeCell ref="GJ8:GM8"/>
    <mergeCell ref="GN8:GQ8"/>
    <mergeCell ref="FH8:FK8"/>
    <mergeCell ref="FL8:FO8"/>
    <mergeCell ref="FP8:FS8"/>
    <mergeCell ref="FT8:FW8"/>
    <mergeCell ref="FX8:GA8"/>
    <mergeCell ref="EN8:EQ8"/>
    <mergeCell ref="ER8:EU8"/>
    <mergeCell ref="EV8:EY8"/>
    <mergeCell ref="EZ8:FC8"/>
    <mergeCell ref="FD8:FG8"/>
    <mergeCell ref="DT8:DW8"/>
    <mergeCell ref="DX8:EA8"/>
    <mergeCell ref="EB8:EE8"/>
    <mergeCell ref="EF8:EI8"/>
    <mergeCell ref="EJ8:EM8"/>
    <mergeCell ref="CZ8:DC8"/>
    <mergeCell ref="DD8:DG8"/>
    <mergeCell ref="DH8:DK8"/>
    <mergeCell ref="DL8:DO8"/>
    <mergeCell ref="DP8:DS8"/>
    <mergeCell ref="CF8:CI8"/>
    <mergeCell ref="CJ8:CM8"/>
    <mergeCell ref="CN8:CQ8"/>
    <mergeCell ref="CR8:CU8"/>
    <mergeCell ref="CV8:CY8"/>
    <mergeCell ref="BL8:BO8"/>
    <mergeCell ref="BP8:BS8"/>
    <mergeCell ref="BT8:BW8"/>
    <mergeCell ref="BX8:CA8"/>
    <mergeCell ref="CB8:CE8"/>
    <mergeCell ref="AR8:AU8"/>
    <mergeCell ref="AV8:AY8"/>
    <mergeCell ref="AZ8:BC8"/>
    <mergeCell ref="BD8:BG8"/>
    <mergeCell ref="BH8:BK8"/>
    <mergeCell ref="X8:AA8"/>
    <mergeCell ref="AB8:AE8"/>
    <mergeCell ref="AF8:AI8"/>
    <mergeCell ref="AJ8:AM8"/>
    <mergeCell ref="AN8:AQ8"/>
    <mergeCell ref="D8:G8"/>
    <mergeCell ref="H8:K8"/>
    <mergeCell ref="L8:O8"/>
    <mergeCell ref="P8:S8"/>
    <mergeCell ref="T8:W8"/>
    <mergeCell ref="FP9:FS9"/>
    <mergeCell ref="FX9:GA9"/>
    <mergeCell ref="GB9:GE9"/>
    <mergeCell ref="GF9:GI9"/>
    <mergeCell ref="GN9:GQ9"/>
    <mergeCell ref="FT9:FW9"/>
    <mergeCell ref="GJ9:GM9"/>
    <mergeCell ref="ER9:EU9"/>
    <mergeCell ref="EV9:EY9"/>
    <mergeCell ref="FD9:FG9"/>
    <mergeCell ref="FH9:FK9"/>
    <mergeCell ref="FL9:FO9"/>
    <mergeCell ref="EZ9:FC9"/>
    <mergeCell ref="DX9:EA9"/>
    <mergeCell ref="EB9:EE9"/>
    <mergeCell ref="EF9:EI9"/>
    <mergeCell ref="EN9:EQ9"/>
    <mergeCell ref="CV9:CY9"/>
    <mergeCell ref="CZ9:DC9"/>
    <mergeCell ref="DH9:DK9"/>
    <mergeCell ref="DL9:DO9"/>
    <mergeCell ref="DP9:DS9"/>
    <mergeCell ref="DD9:DG9"/>
    <mergeCell ref="DT9:DW9"/>
    <mergeCell ref="EJ9:EM9"/>
    <mergeCell ref="CB9:CE9"/>
    <mergeCell ref="CF9:CI9"/>
    <mergeCell ref="CJ9:CM9"/>
    <mergeCell ref="CR9:CU9"/>
    <mergeCell ref="AZ9:BC9"/>
    <mergeCell ref="BD9:BG9"/>
    <mergeCell ref="BH9:BK9"/>
    <mergeCell ref="BL9:BO9"/>
    <mergeCell ref="BP9:BS9"/>
    <mergeCell ref="BT9:BW9"/>
    <mergeCell ref="BX9:CA9"/>
    <mergeCell ref="CN9:CQ9"/>
    <mergeCell ref="AV9:AY9"/>
    <mergeCell ref="D9:G9"/>
    <mergeCell ref="H9:K9"/>
    <mergeCell ref="L9:O9"/>
    <mergeCell ref="P9:S9"/>
    <mergeCell ref="T9:W9"/>
    <mergeCell ref="X9:AA9"/>
    <mergeCell ref="AB9:AE9"/>
    <mergeCell ref="AF9:AI9"/>
    <mergeCell ref="AJ9:AM9"/>
    <mergeCell ref="AN9:AQ9"/>
    <mergeCell ref="AR9:AU9"/>
    <mergeCell ref="GN7:GQ7"/>
    <mergeCell ref="ER7:EU7"/>
    <mergeCell ref="EV7:EY7"/>
    <mergeCell ref="EZ7:FC7"/>
    <mergeCell ref="FD7:FG7"/>
    <mergeCell ref="FH7:FK7"/>
    <mergeCell ref="FL7:FO7"/>
    <mergeCell ref="FP7:FS7"/>
    <mergeCell ref="FX7:GA7"/>
    <mergeCell ref="GB7:GE7"/>
    <mergeCell ref="GF7:GI7"/>
    <mergeCell ref="GJ7:GM7"/>
    <mergeCell ref="FT7:FW7"/>
    <mergeCell ref="EN7:EQ7"/>
    <mergeCell ref="CV7:CY7"/>
    <mergeCell ref="CZ7:DC7"/>
    <mergeCell ref="DD7:DG7"/>
    <mergeCell ref="DH7:DK7"/>
    <mergeCell ref="DL7:DO7"/>
    <mergeCell ref="DP7:DS7"/>
    <mergeCell ref="DT7:DW7"/>
    <mergeCell ref="DX7:EA7"/>
    <mergeCell ref="EB7:EE7"/>
    <mergeCell ref="EF7:EI7"/>
    <mergeCell ref="EJ7:EM7"/>
    <mergeCell ref="CR7:CU7"/>
    <mergeCell ref="AZ7:BC7"/>
    <mergeCell ref="BD7:BG7"/>
    <mergeCell ref="BH7:BK7"/>
    <mergeCell ref="BL7:BO7"/>
    <mergeCell ref="BP7:BS7"/>
    <mergeCell ref="BT7:BW7"/>
    <mergeCell ref="BX7:CA7"/>
    <mergeCell ref="CB7:CE7"/>
    <mergeCell ref="CF7:CI7"/>
    <mergeCell ref="CJ7:CM7"/>
    <mergeCell ref="CN7:CQ7"/>
    <mergeCell ref="AV7:AY7"/>
    <mergeCell ref="D7:G7"/>
    <mergeCell ref="H7:K7"/>
    <mergeCell ref="L7:O7"/>
    <mergeCell ref="P7:S7"/>
    <mergeCell ref="T7:W7"/>
    <mergeCell ref="X7:AA7"/>
    <mergeCell ref="AB7:AE7"/>
    <mergeCell ref="AF7:AI7"/>
    <mergeCell ref="AJ7:AM7"/>
    <mergeCell ref="AN7:AQ7"/>
    <mergeCell ref="AR7:AU7"/>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D29B8-D744-40AD-A6EE-A6F023367623}">
  <sheetPr>
    <tabColor theme="4" tint="0.59999389629810485"/>
    <pageSetUpPr autoPageBreaks="0"/>
  </sheetPr>
  <dimension ref="A1:KE1688"/>
  <sheetViews>
    <sheetView zoomScaleNormal="100" workbookViewId="0">
      <pane xSplit="3" ySplit="10" topLeftCell="D185" activePane="bottomRight" state="frozen"/>
      <selection activeCell="E819" sqref="E819"/>
      <selection pane="topRight" activeCell="E819" sqref="E819"/>
      <selection pane="bottomLeft" activeCell="E819" sqref="E819"/>
      <selection pane="bottomRight" activeCell="G200" sqref="G200"/>
    </sheetView>
  </sheetViews>
  <sheetFormatPr defaultColWidth="9.28515625" defaultRowHeight="15" x14ac:dyDescent="0.25"/>
  <cols>
    <col min="1" max="2" width="9.28515625" hidden="1" customWidth="1"/>
    <col min="3" max="3" width="9.28515625" style="69" customWidth="1"/>
    <col min="6" max="6" width="9.28515625" customWidth="1"/>
    <col min="7" max="7" width="9.28515625" style="111" customWidth="1"/>
    <col min="8" max="8" width="9.28515625" style="119"/>
    <col min="10" max="10" width="9.28515625" customWidth="1"/>
    <col min="11" max="11" width="9.28515625" style="111" customWidth="1"/>
    <col min="12" max="12" width="9.28515625" style="119"/>
    <col min="14" max="14" width="9.28515625" customWidth="1"/>
    <col min="15" max="15" width="9.28515625" style="111" customWidth="1"/>
    <col min="16" max="16" width="9.28515625" style="119"/>
    <col min="18" max="18" width="9.28515625" customWidth="1"/>
    <col min="19" max="19" width="9.28515625" style="111" customWidth="1"/>
    <col min="20" max="20" width="9.28515625" style="119"/>
    <col min="22" max="22" width="9.28515625" customWidth="1"/>
    <col min="23" max="23" width="9.28515625" style="111" customWidth="1"/>
    <col min="24" max="24" width="9.28515625" style="119"/>
    <col min="26" max="26" width="9.28515625" customWidth="1"/>
    <col min="27" max="27" width="9.28515625" style="111" customWidth="1"/>
    <col min="28" max="28" width="9.28515625" style="119"/>
    <col min="30" max="30" width="9.28515625" customWidth="1"/>
    <col min="31" max="31" width="9.28515625" style="111" customWidth="1"/>
    <col min="32" max="32" width="9.28515625" style="119"/>
    <col min="34" max="34" width="9.28515625" customWidth="1"/>
    <col min="35" max="35" width="9.28515625" style="111" customWidth="1"/>
    <col min="36" max="36" width="9.28515625" style="119"/>
    <col min="38" max="38" width="9.28515625" customWidth="1"/>
    <col min="39" max="39" width="9.28515625" style="111" customWidth="1"/>
    <col min="40" max="40" width="9.28515625" style="119"/>
    <col min="42" max="42" width="9.28515625" customWidth="1"/>
    <col min="43" max="43" width="9.28515625" style="111" customWidth="1"/>
    <col min="44" max="44" width="9.28515625" style="119"/>
    <col min="46" max="46" width="9.28515625" customWidth="1"/>
    <col min="47" max="47" width="9.28515625" style="111" customWidth="1"/>
    <col min="48" max="48" width="9.28515625" style="119"/>
    <col min="50" max="50" width="9.28515625" customWidth="1"/>
    <col min="51" max="51" width="9.28515625" style="111" customWidth="1"/>
    <col min="52" max="52" width="9.28515625" style="119"/>
    <col min="54" max="54" width="9.28515625" customWidth="1"/>
    <col min="55" max="55" width="9.28515625" style="111" customWidth="1"/>
    <col min="56" max="56" width="9.28515625" style="119"/>
    <col min="58" max="58" width="9.28515625" customWidth="1"/>
    <col min="59" max="59" width="9.28515625" style="111" customWidth="1"/>
    <col min="60" max="60" width="9.28515625" style="119"/>
    <col min="62" max="62" width="9.28515625" customWidth="1"/>
    <col min="63" max="63" width="9.28515625" style="111" customWidth="1"/>
    <col min="64" max="64" width="9.28515625" style="119"/>
    <col min="66" max="66" width="9.28515625" customWidth="1"/>
    <col min="67" max="67" width="9.28515625" style="111" customWidth="1"/>
    <col min="70" max="70" width="9.28515625" customWidth="1"/>
    <col min="71" max="71" width="9.28515625" style="111" customWidth="1"/>
    <col min="74" max="74" width="9.28515625" customWidth="1"/>
    <col min="75" max="75" width="9.28515625" style="111" customWidth="1"/>
    <col min="78" max="78" width="9.28515625" customWidth="1"/>
    <col min="79" max="79" width="9.28515625" style="111" customWidth="1"/>
    <col min="82" max="82" width="9.28515625" customWidth="1"/>
    <col min="83" max="83" width="9.28515625" style="111" customWidth="1"/>
    <col min="86" max="86" width="9.28515625" customWidth="1"/>
    <col min="87" max="87" width="9.28515625" style="111" customWidth="1"/>
    <col min="90" max="90" width="9.28515625" customWidth="1"/>
    <col min="91" max="91" width="9.28515625" style="111" customWidth="1"/>
    <col min="94" max="94" width="9.28515625" customWidth="1"/>
    <col min="95" max="95" width="9.28515625" style="111" customWidth="1"/>
    <col min="98" max="98" width="9.28515625" customWidth="1"/>
    <col min="99" max="99" width="9.28515625" style="111" customWidth="1"/>
    <col min="100" max="100" width="9.28515625" style="119"/>
    <col min="102" max="102" width="9.28515625" customWidth="1"/>
    <col min="103" max="103" width="9.28515625" style="111" customWidth="1"/>
    <col min="104" max="104" width="9.28515625" style="119"/>
    <col min="106" max="106" width="9.28515625" customWidth="1"/>
    <col min="107" max="107" width="9.28515625" style="111" customWidth="1"/>
    <col min="108" max="108" width="9.28515625" customWidth="1"/>
    <col min="110" max="110" width="9.28515625" customWidth="1"/>
    <col min="111" max="111" width="9.28515625" style="111" customWidth="1"/>
    <col min="114" max="114" width="9.28515625" customWidth="1"/>
    <col min="115" max="115" width="9.28515625" style="111" customWidth="1"/>
    <col min="116" max="116" width="9.28515625" style="119"/>
    <col min="118" max="118" width="9.28515625" customWidth="1"/>
    <col min="119" max="119" width="9.28515625" style="111" customWidth="1"/>
    <col min="122" max="122" width="9.28515625" customWidth="1"/>
    <col min="123" max="123" width="9.28515625" style="111" customWidth="1"/>
    <col min="126" max="126" width="9.28515625" customWidth="1"/>
    <col min="127" max="127" width="9.28515625" style="111" customWidth="1"/>
    <col min="130" max="130" width="9.28515625" customWidth="1"/>
    <col min="131" max="131" width="9.28515625" style="111" customWidth="1"/>
    <col min="134" max="134" width="9.28515625" customWidth="1"/>
    <col min="135" max="135" width="9.28515625" style="111" customWidth="1"/>
    <col min="136" max="136" width="9.28515625" style="119"/>
    <col min="138" max="138" width="9.28515625" customWidth="1"/>
    <col min="139" max="139" width="9.28515625" style="111" customWidth="1"/>
    <col min="142" max="142" width="9.28515625" customWidth="1"/>
    <col min="143" max="143" width="9.28515625" style="111" customWidth="1"/>
    <col min="146" max="146" width="9.28515625" customWidth="1"/>
    <col min="147" max="147" width="9.28515625" style="111" customWidth="1"/>
    <col min="150" max="150" width="9.28515625" customWidth="1"/>
    <col min="151" max="151" width="9.28515625" style="111" customWidth="1"/>
    <col min="154" max="154" width="9.28515625" customWidth="1"/>
    <col min="155" max="155" width="9.28515625" style="111" customWidth="1"/>
    <col min="158" max="158" width="9.28515625" customWidth="1"/>
    <col min="159" max="159" width="9.28515625" style="111" customWidth="1"/>
    <col min="162" max="162" width="9.28515625" customWidth="1"/>
    <col min="163" max="163" width="9.28515625" style="111" customWidth="1"/>
    <col min="166" max="166" width="9.28515625" customWidth="1"/>
    <col min="167" max="167" width="9.28515625" style="111" customWidth="1"/>
    <col min="168" max="168" width="9.28515625" style="119"/>
    <col min="170" max="170" width="9.28515625" customWidth="1"/>
    <col min="171" max="171" width="9.28515625" style="111" customWidth="1"/>
    <col min="174" max="174" width="9.28515625" customWidth="1"/>
    <col min="175" max="175" width="9.28515625" style="111" customWidth="1"/>
    <col min="179" max="179" width="9.28515625" style="111" customWidth="1"/>
    <col min="182" max="182" width="9.28515625" customWidth="1"/>
    <col min="183" max="183" width="9.28515625" style="111" customWidth="1"/>
    <col min="186" max="186" width="9.28515625" customWidth="1"/>
    <col min="187" max="187" width="9.28515625" style="111" customWidth="1"/>
    <col min="188" max="188" width="9.28515625" style="119"/>
    <col min="190" max="190" width="9.28515625" customWidth="1"/>
    <col min="191" max="191" width="9.28515625" style="111" customWidth="1"/>
    <col min="194" max="194" width="9.28515625" customWidth="1"/>
    <col min="195" max="195" width="9.28515625" style="111" customWidth="1"/>
    <col min="198" max="198" width="9.28515625" customWidth="1"/>
    <col min="199" max="199" width="9.28515625" style="111" customWidth="1"/>
  </cols>
  <sheetData>
    <row r="1" spans="1:291" s="14" customFormat="1" ht="15.75" hidden="1" x14ac:dyDescent="0.25">
      <c r="C1" s="63">
        <v>1</v>
      </c>
      <c r="D1" s="56">
        <f>C1+1</f>
        <v>2</v>
      </c>
      <c r="E1" s="56">
        <f t="shared" ref="E1:BP1" si="0">D1+1</f>
        <v>3</v>
      </c>
      <c r="F1" s="56">
        <f t="shared" si="0"/>
        <v>4</v>
      </c>
      <c r="G1" s="56">
        <f t="shared" si="0"/>
        <v>5</v>
      </c>
      <c r="H1" s="56">
        <f t="shared" si="0"/>
        <v>6</v>
      </c>
      <c r="I1" s="56">
        <f t="shared" si="0"/>
        <v>7</v>
      </c>
      <c r="J1" s="56">
        <f t="shared" si="0"/>
        <v>8</v>
      </c>
      <c r="K1" s="56">
        <f t="shared" si="0"/>
        <v>9</v>
      </c>
      <c r="L1" s="56">
        <f t="shared" si="0"/>
        <v>10</v>
      </c>
      <c r="M1" s="56">
        <f t="shared" si="0"/>
        <v>11</v>
      </c>
      <c r="N1" s="56">
        <f t="shared" si="0"/>
        <v>12</v>
      </c>
      <c r="O1" s="56">
        <f t="shared" si="0"/>
        <v>13</v>
      </c>
      <c r="P1" s="56">
        <f t="shared" si="0"/>
        <v>14</v>
      </c>
      <c r="Q1" s="56">
        <f t="shared" si="0"/>
        <v>15</v>
      </c>
      <c r="R1" s="56">
        <f t="shared" si="0"/>
        <v>16</v>
      </c>
      <c r="S1" s="56">
        <f t="shared" si="0"/>
        <v>17</v>
      </c>
      <c r="T1" s="56">
        <f t="shared" si="0"/>
        <v>18</v>
      </c>
      <c r="U1" s="56">
        <f t="shared" si="0"/>
        <v>19</v>
      </c>
      <c r="V1" s="56">
        <f t="shared" si="0"/>
        <v>20</v>
      </c>
      <c r="W1" s="56">
        <f t="shared" si="0"/>
        <v>21</v>
      </c>
      <c r="X1" s="56">
        <f t="shared" si="0"/>
        <v>22</v>
      </c>
      <c r="Y1" s="56">
        <f t="shared" si="0"/>
        <v>23</v>
      </c>
      <c r="Z1" s="56">
        <f t="shared" si="0"/>
        <v>24</v>
      </c>
      <c r="AA1" s="56">
        <f t="shared" si="0"/>
        <v>25</v>
      </c>
      <c r="AB1" s="56">
        <f t="shared" si="0"/>
        <v>26</v>
      </c>
      <c r="AC1" s="56">
        <f t="shared" si="0"/>
        <v>27</v>
      </c>
      <c r="AD1" s="56">
        <f t="shared" si="0"/>
        <v>28</v>
      </c>
      <c r="AE1" s="56">
        <f t="shared" si="0"/>
        <v>29</v>
      </c>
      <c r="AF1" s="56">
        <f t="shared" si="0"/>
        <v>30</v>
      </c>
      <c r="AG1" s="56">
        <f t="shared" si="0"/>
        <v>31</v>
      </c>
      <c r="AH1" s="56">
        <f t="shared" si="0"/>
        <v>32</v>
      </c>
      <c r="AI1" s="56">
        <f t="shared" si="0"/>
        <v>33</v>
      </c>
      <c r="AJ1" s="56">
        <f t="shared" si="0"/>
        <v>34</v>
      </c>
      <c r="AK1" s="56">
        <f t="shared" si="0"/>
        <v>35</v>
      </c>
      <c r="AL1" s="56">
        <f t="shared" si="0"/>
        <v>36</v>
      </c>
      <c r="AM1" s="56">
        <f t="shared" si="0"/>
        <v>37</v>
      </c>
      <c r="AN1" s="56">
        <f t="shared" si="0"/>
        <v>38</v>
      </c>
      <c r="AO1" s="56">
        <f t="shared" si="0"/>
        <v>39</v>
      </c>
      <c r="AP1" s="56">
        <f t="shared" si="0"/>
        <v>40</v>
      </c>
      <c r="AQ1" s="56">
        <f t="shared" si="0"/>
        <v>41</v>
      </c>
      <c r="AR1" s="56">
        <f t="shared" si="0"/>
        <v>42</v>
      </c>
      <c r="AS1" s="56">
        <f t="shared" si="0"/>
        <v>43</v>
      </c>
      <c r="AT1" s="56">
        <f t="shared" si="0"/>
        <v>44</v>
      </c>
      <c r="AU1" s="56">
        <f t="shared" si="0"/>
        <v>45</v>
      </c>
      <c r="AV1" s="56">
        <f t="shared" si="0"/>
        <v>46</v>
      </c>
      <c r="AW1" s="56">
        <f t="shared" si="0"/>
        <v>47</v>
      </c>
      <c r="AX1" s="56">
        <f t="shared" si="0"/>
        <v>48</v>
      </c>
      <c r="AY1" s="56">
        <f t="shared" si="0"/>
        <v>49</v>
      </c>
      <c r="AZ1" s="56">
        <f t="shared" si="0"/>
        <v>50</v>
      </c>
      <c r="BA1" s="56">
        <f t="shared" si="0"/>
        <v>51</v>
      </c>
      <c r="BB1" s="56">
        <f t="shared" si="0"/>
        <v>52</v>
      </c>
      <c r="BC1" s="56">
        <f t="shared" si="0"/>
        <v>53</v>
      </c>
      <c r="BD1" s="56">
        <f t="shared" si="0"/>
        <v>54</v>
      </c>
      <c r="BE1" s="56">
        <f t="shared" si="0"/>
        <v>55</v>
      </c>
      <c r="BF1" s="56">
        <f t="shared" si="0"/>
        <v>56</v>
      </c>
      <c r="BG1" s="56">
        <f t="shared" si="0"/>
        <v>57</v>
      </c>
      <c r="BH1" s="56">
        <f t="shared" si="0"/>
        <v>58</v>
      </c>
      <c r="BI1" s="56">
        <f t="shared" si="0"/>
        <v>59</v>
      </c>
      <c r="BJ1" s="56">
        <f t="shared" si="0"/>
        <v>60</v>
      </c>
      <c r="BK1" s="56">
        <f t="shared" si="0"/>
        <v>61</v>
      </c>
      <c r="BL1" s="56">
        <f t="shared" si="0"/>
        <v>62</v>
      </c>
      <c r="BM1" s="56">
        <f t="shared" si="0"/>
        <v>63</v>
      </c>
      <c r="BN1" s="56">
        <f t="shared" si="0"/>
        <v>64</v>
      </c>
      <c r="BO1" s="56">
        <f t="shared" si="0"/>
        <v>65</v>
      </c>
      <c r="BP1" s="56">
        <f t="shared" si="0"/>
        <v>66</v>
      </c>
      <c r="BQ1" s="56">
        <f t="shared" ref="BQ1:EB1" si="1">BP1+1</f>
        <v>67</v>
      </c>
      <c r="BR1" s="56">
        <f t="shared" si="1"/>
        <v>68</v>
      </c>
      <c r="BS1" s="56">
        <f t="shared" si="1"/>
        <v>69</v>
      </c>
      <c r="BT1" s="56">
        <f t="shared" si="1"/>
        <v>70</v>
      </c>
      <c r="BU1" s="56">
        <f t="shared" si="1"/>
        <v>71</v>
      </c>
      <c r="BV1" s="56">
        <f t="shared" si="1"/>
        <v>72</v>
      </c>
      <c r="BW1" s="56">
        <f t="shared" si="1"/>
        <v>73</v>
      </c>
      <c r="BX1" s="56">
        <f t="shared" si="1"/>
        <v>74</v>
      </c>
      <c r="BY1" s="56">
        <f t="shared" si="1"/>
        <v>75</v>
      </c>
      <c r="BZ1" s="56">
        <f t="shared" si="1"/>
        <v>76</v>
      </c>
      <c r="CA1" s="56">
        <f t="shared" si="1"/>
        <v>77</v>
      </c>
      <c r="CB1" s="56">
        <f t="shared" si="1"/>
        <v>78</v>
      </c>
      <c r="CC1" s="56">
        <f t="shared" si="1"/>
        <v>79</v>
      </c>
      <c r="CD1" s="56">
        <f t="shared" si="1"/>
        <v>80</v>
      </c>
      <c r="CE1" s="56">
        <f t="shared" si="1"/>
        <v>81</v>
      </c>
      <c r="CF1" s="56">
        <f t="shared" si="1"/>
        <v>82</v>
      </c>
      <c r="CG1" s="56">
        <f t="shared" si="1"/>
        <v>83</v>
      </c>
      <c r="CH1" s="56">
        <f t="shared" si="1"/>
        <v>84</v>
      </c>
      <c r="CI1" s="56">
        <f t="shared" si="1"/>
        <v>85</v>
      </c>
      <c r="CJ1" s="56">
        <f t="shared" si="1"/>
        <v>86</v>
      </c>
      <c r="CK1" s="56">
        <f t="shared" si="1"/>
        <v>87</v>
      </c>
      <c r="CL1" s="56">
        <f t="shared" si="1"/>
        <v>88</v>
      </c>
      <c r="CM1" s="56">
        <f t="shared" si="1"/>
        <v>89</v>
      </c>
      <c r="CN1" s="56">
        <f t="shared" si="1"/>
        <v>90</v>
      </c>
      <c r="CO1" s="56">
        <f t="shared" si="1"/>
        <v>91</v>
      </c>
      <c r="CP1" s="56">
        <f t="shared" si="1"/>
        <v>92</v>
      </c>
      <c r="CQ1" s="56">
        <f t="shared" si="1"/>
        <v>93</v>
      </c>
      <c r="CR1" s="56">
        <f t="shared" si="1"/>
        <v>94</v>
      </c>
      <c r="CS1" s="56">
        <f t="shared" si="1"/>
        <v>95</v>
      </c>
      <c r="CT1" s="56">
        <f t="shared" si="1"/>
        <v>96</v>
      </c>
      <c r="CU1" s="56">
        <f t="shared" si="1"/>
        <v>97</v>
      </c>
      <c r="CV1" s="56">
        <f t="shared" si="1"/>
        <v>98</v>
      </c>
      <c r="CW1" s="56">
        <f t="shared" si="1"/>
        <v>99</v>
      </c>
      <c r="CX1" s="56">
        <f t="shared" si="1"/>
        <v>100</v>
      </c>
      <c r="CY1" s="56">
        <f t="shared" si="1"/>
        <v>101</v>
      </c>
      <c r="CZ1" s="56">
        <f t="shared" si="1"/>
        <v>102</v>
      </c>
      <c r="DA1" s="56">
        <f t="shared" si="1"/>
        <v>103</v>
      </c>
      <c r="DB1" s="56">
        <f t="shared" si="1"/>
        <v>104</v>
      </c>
      <c r="DC1" s="56">
        <f t="shared" si="1"/>
        <v>105</v>
      </c>
      <c r="DD1" s="56">
        <f t="shared" si="1"/>
        <v>106</v>
      </c>
      <c r="DE1" s="56">
        <f t="shared" si="1"/>
        <v>107</v>
      </c>
      <c r="DF1" s="56">
        <f t="shared" si="1"/>
        <v>108</v>
      </c>
      <c r="DG1" s="56">
        <f t="shared" si="1"/>
        <v>109</v>
      </c>
      <c r="DH1" s="56">
        <f>DG1+1</f>
        <v>110</v>
      </c>
      <c r="DI1" s="56">
        <f t="shared" si="1"/>
        <v>111</v>
      </c>
      <c r="DJ1" s="56">
        <f t="shared" si="1"/>
        <v>112</v>
      </c>
      <c r="DK1" s="56">
        <f t="shared" si="1"/>
        <v>113</v>
      </c>
      <c r="DL1" s="56">
        <f t="shared" si="1"/>
        <v>114</v>
      </c>
      <c r="DM1" s="56">
        <f t="shared" si="1"/>
        <v>115</v>
      </c>
      <c r="DN1" s="56">
        <f t="shared" si="1"/>
        <v>116</v>
      </c>
      <c r="DO1" s="56">
        <f t="shared" si="1"/>
        <v>117</v>
      </c>
      <c r="DP1" s="56">
        <f t="shared" si="1"/>
        <v>118</v>
      </c>
      <c r="DQ1" s="56">
        <f t="shared" si="1"/>
        <v>119</v>
      </c>
      <c r="DR1" s="56">
        <f t="shared" si="1"/>
        <v>120</v>
      </c>
      <c r="DS1" s="56">
        <f t="shared" si="1"/>
        <v>121</v>
      </c>
      <c r="DT1" s="56">
        <f t="shared" si="1"/>
        <v>122</v>
      </c>
      <c r="DU1" s="56">
        <f t="shared" si="1"/>
        <v>123</v>
      </c>
      <c r="DV1" s="56">
        <f t="shared" si="1"/>
        <v>124</v>
      </c>
      <c r="DW1" s="56">
        <f t="shared" si="1"/>
        <v>125</v>
      </c>
      <c r="DX1" s="56">
        <f t="shared" si="1"/>
        <v>126</v>
      </c>
      <c r="DY1" s="56">
        <f t="shared" si="1"/>
        <v>127</v>
      </c>
      <c r="DZ1" s="56">
        <f t="shared" si="1"/>
        <v>128</v>
      </c>
      <c r="EA1" s="56">
        <f t="shared" si="1"/>
        <v>129</v>
      </c>
      <c r="EB1" s="56">
        <f t="shared" si="1"/>
        <v>130</v>
      </c>
      <c r="EC1" s="56">
        <f t="shared" ref="EC1:GN1" si="2">EB1+1</f>
        <v>131</v>
      </c>
      <c r="ED1" s="56">
        <f t="shared" si="2"/>
        <v>132</v>
      </c>
      <c r="EE1" s="56">
        <f t="shared" si="2"/>
        <v>133</v>
      </c>
      <c r="EF1" s="56">
        <f t="shared" si="2"/>
        <v>134</v>
      </c>
      <c r="EG1" s="56">
        <f t="shared" si="2"/>
        <v>135</v>
      </c>
      <c r="EH1" s="56">
        <f t="shared" si="2"/>
        <v>136</v>
      </c>
      <c r="EI1" s="56">
        <f t="shared" si="2"/>
        <v>137</v>
      </c>
      <c r="EJ1" s="56">
        <f t="shared" si="2"/>
        <v>138</v>
      </c>
      <c r="EK1" s="56">
        <f t="shared" si="2"/>
        <v>139</v>
      </c>
      <c r="EL1" s="56">
        <f t="shared" si="2"/>
        <v>140</v>
      </c>
      <c r="EM1" s="56">
        <f t="shared" si="2"/>
        <v>141</v>
      </c>
      <c r="EN1" s="56">
        <f t="shared" si="2"/>
        <v>142</v>
      </c>
      <c r="EO1" s="56">
        <f t="shared" si="2"/>
        <v>143</v>
      </c>
      <c r="EP1" s="56">
        <f t="shared" si="2"/>
        <v>144</v>
      </c>
      <c r="EQ1" s="56">
        <f t="shared" si="2"/>
        <v>145</v>
      </c>
      <c r="ER1" s="56">
        <f t="shared" si="2"/>
        <v>146</v>
      </c>
      <c r="ES1" s="56">
        <f t="shared" si="2"/>
        <v>147</v>
      </c>
      <c r="ET1" s="56">
        <f t="shared" si="2"/>
        <v>148</v>
      </c>
      <c r="EU1" s="56">
        <f t="shared" si="2"/>
        <v>149</v>
      </c>
      <c r="EV1" s="56">
        <f t="shared" si="2"/>
        <v>150</v>
      </c>
      <c r="EW1" s="56">
        <f t="shared" si="2"/>
        <v>151</v>
      </c>
      <c r="EX1" s="56">
        <f t="shared" si="2"/>
        <v>152</v>
      </c>
      <c r="EY1" s="56">
        <f t="shared" si="2"/>
        <v>153</v>
      </c>
      <c r="EZ1" s="56">
        <f t="shared" si="2"/>
        <v>154</v>
      </c>
      <c r="FA1" s="56">
        <f t="shared" si="2"/>
        <v>155</v>
      </c>
      <c r="FB1" s="56">
        <f t="shared" si="2"/>
        <v>156</v>
      </c>
      <c r="FC1" s="56">
        <f t="shared" si="2"/>
        <v>157</v>
      </c>
      <c r="FD1" s="56">
        <f t="shared" si="2"/>
        <v>158</v>
      </c>
      <c r="FE1" s="56">
        <f t="shared" si="2"/>
        <v>159</v>
      </c>
      <c r="FF1" s="56">
        <f t="shared" si="2"/>
        <v>160</v>
      </c>
      <c r="FG1" s="56">
        <f t="shared" si="2"/>
        <v>161</v>
      </c>
      <c r="FH1" s="56">
        <f t="shared" si="2"/>
        <v>162</v>
      </c>
      <c r="FI1" s="56">
        <f t="shared" si="2"/>
        <v>163</v>
      </c>
      <c r="FJ1" s="56">
        <f t="shared" si="2"/>
        <v>164</v>
      </c>
      <c r="FK1" s="56">
        <f t="shared" si="2"/>
        <v>165</v>
      </c>
      <c r="FL1" s="56">
        <f t="shared" si="2"/>
        <v>166</v>
      </c>
      <c r="FM1" s="56">
        <f t="shared" si="2"/>
        <v>167</v>
      </c>
      <c r="FN1" s="56">
        <f t="shared" si="2"/>
        <v>168</v>
      </c>
      <c r="FO1" s="56">
        <f t="shared" si="2"/>
        <v>169</v>
      </c>
      <c r="FP1" s="56">
        <f t="shared" si="2"/>
        <v>170</v>
      </c>
      <c r="FQ1" s="56">
        <f t="shared" si="2"/>
        <v>171</v>
      </c>
      <c r="FR1" s="56">
        <f t="shared" si="2"/>
        <v>172</v>
      </c>
      <c r="FS1" s="56">
        <f t="shared" si="2"/>
        <v>173</v>
      </c>
      <c r="FT1" s="56">
        <f t="shared" si="2"/>
        <v>174</v>
      </c>
      <c r="FU1" s="56">
        <f t="shared" si="2"/>
        <v>175</v>
      </c>
      <c r="FV1" s="56">
        <f t="shared" si="2"/>
        <v>176</v>
      </c>
      <c r="FW1" s="56">
        <f t="shared" si="2"/>
        <v>177</v>
      </c>
      <c r="FX1" s="56">
        <f t="shared" si="2"/>
        <v>178</v>
      </c>
      <c r="FY1" s="56">
        <f t="shared" si="2"/>
        <v>179</v>
      </c>
      <c r="FZ1" s="56">
        <f t="shared" si="2"/>
        <v>180</v>
      </c>
      <c r="GA1" s="56">
        <f t="shared" si="2"/>
        <v>181</v>
      </c>
      <c r="GB1" s="56">
        <f t="shared" si="2"/>
        <v>182</v>
      </c>
      <c r="GC1" s="56">
        <f t="shared" si="2"/>
        <v>183</v>
      </c>
      <c r="GD1" s="56">
        <f t="shared" si="2"/>
        <v>184</v>
      </c>
      <c r="GE1" s="56">
        <f t="shared" si="2"/>
        <v>185</v>
      </c>
      <c r="GF1" s="56">
        <f t="shared" si="2"/>
        <v>186</v>
      </c>
      <c r="GG1" s="56">
        <f t="shared" si="2"/>
        <v>187</v>
      </c>
      <c r="GH1" s="56">
        <f t="shared" si="2"/>
        <v>188</v>
      </c>
      <c r="GI1" s="56">
        <f t="shared" si="2"/>
        <v>189</v>
      </c>
      <c r="GJ1" s="56">
        <f t="shared" si="2"/>
        <v>190</v>
      </c>
      <c r="GK1" s="56">
        <f t="shared" si="2"/>
        <v>191</v>
      </c>
      <c r="GL1" s="56">
        <f t="shared" si="2"/>
        <v>192</v>
      </c>
      <c r="GM1" s="56">
        <f t="shared" si="2"/>
        <v>193</v>
      </c>
      <c r="GN1" s="56">
        <f t="shared" si="2"/>
        <v>194</v>
      </c>
      <c r="GO1" s="56">
        <f t="shared" ref="GO1:GQ1" si="3">GN1+1</f>
        <v>195</v>
      </c>
      <c r="GP1" s="56">
        <f t="shared" si="3"/>
        <v>196</v>
      </c>
      <c r="GQ1" s="56">
        <f t="shared" si="3"/>
        <v>197</v>
      </c>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row>
    <row r="2" spans="1:291" s="64" customFormat="1" ht="15.75" x14ac:dyDescent="0.25">
      <c r="C2" s="63"/>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63"/>
      <c r="GC2" s="63"/>
      <c r="GD2" s="63"/>
      <c r="GE2" s="63"/>
      <c r="GF2" s="63"/>
      <c r="GG2" s="63"/>
      <c r="GH2" s="63"/>
      <c r="GI2" s="63"/>
      <c r="GJ2" s="63"/>
      <c r="GK2" s="63"/>
      <c r="GL2" s="63"/>
      <c r="GM2" s="63"/>
      <c r="GN2" s="63"/>
      <c r="GO2" s="63"/>
      <c r="GP2" s="63"/>
      <c r="GQ2" s="63"/>
    </row>
    <row r="3" spans="1:291" s="64" customFormat="1" ht="25.5" customHeight="1" x14ac:dyDescent="0.35">
      <c r="C3" s="63"/>
      <c r="D3" s="65" t="s">
        <v>70</v>
      </c>
      <c r="E3" s="57"/>
      <c r="F3" s="58"/>
      <c r="G3" s="58"/>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63"/>
      <c r="GC3" s="63"/>
      <c r="GD3" s="63"/>
      <c r="GE3" s="63"/>
      <c r="GF3" s="63"/>
      <c r="GG3" s="63"/>
      <c r="GH3" s="63"/>
      <c r="GI3" s="63"/>
      <c r="GJ3" s="63"/>
      <c r="GK3" s="63"/>
      <c r="GL3" s="63"/>
      <c r="GM3" s="63"/>
      <c r="GN3" s="63"/>
      <c r="GO3" s="63"/>
      <c r="GP3" s="63"/>
      <c r="GQ3" s="63"/>
    </row>
    <row r="4" spans="1:291" s="64" customFormat="1" ht="24.6" customHeight="1" x14ac:dyDescent="0.35">
      <c r="C4" s="63"/>
      <c r="D4" s="66" t="s">
        <v>71</v>
      </c>
      <c r="E4" s="67"/>
      <c r="F4" s="58"/>
      <c r="G4" s="68"/>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63"/>
      <c r="GC4" s="63"/>
      <c r="GD4" s="63"/>
      <c r="GE4" s="63"/>
      <c r="GF4" s="63"/>
      <c r="GG4" s="63"/>
      <c r="GH4" s="63"/>
      <c r="GI4" s="63"/>
      <c r="GJ4" s="63"/>
      <c r="GK4" s="63"/>
      <c r="GL4" s="63"/>
      <c r="GM4" s="63"/>
      <c r="GN4" s="63"/>
      <c r="GO4" s="63"/>
      <c r="GP4" s="63"/>
      <c r="GQ4" s="63"/>
    </row>
    <row r="5" spans="1:291" s="64" customFormat="1" ht="15.75" x14ac:dyDescent="0.25">
      <c r="C5" s="63"/>
      <c r="D5" s="59" t="s">
        <v>72</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63"/>
      <c r="GC5" s="63"/>
      <c r="GD5" s="63"/>
      <c r="GE5" s="63"/>
      <c r="GF5" s="63"/>
      <c r="GG5" s="63"/>
      <c r="GH5" s="63"/>
      <c r="GI5" s="63"/>
      <c r="GJ5" s="63"/>
      <c r="GK5" s="63"/>
      <c r="GL5" s="63"/>
      <c r="GM5" s="63"/>
      <c r="GN5" s="63"/>
      <c r="GO5" s="63"/>
      <c r="GP5" s="63"/>
      <c r="GQ5" s="63"/>
    </row>
    <row r="6" spans="1:291" s="64" customFormat="1" ht="15.75" x14ac:dyDescent="0.25">
      <c r="C6" s="63"/>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63"/>
      <c r="GC6" s="63"/>
      <c r="GD6" s="63"/>
      <c r="GE6" s="63"/>
      <c r="GF6" s="63"/>
      <c r="GG6" s="63"/>
      <c r="GH6" s="63"/>
      <c r="GI6" s="63"/>
      <c r="GJ6" s="63"/>
      <c r="GK6" s="63"/>
      <c r="GL6" s="63"/>
      <c r="GM6" s="63"/>
      <c r="GN6" s="63"/>
      <c r="GO6" s="63"/>
      <c r="GP6" s="63"/>
      <c r="GQ6" s="63"/>
    </row>
    <row r="7" spans="1:291" s="84" customFormat="1" ht="15.75" customHeight="1" x14ac:dyDescent="0.25">
      <c r="C7" s="82" t="s">
        <v>67</v>
      </c>
      <c r="D7" s="259" t="s">
        <v>41</v>
      </c>
      <c r="E7" s="259"/>
      <c r="F7" s="259"/>
      <c r="G7" s="260"/>
      <c r="H7" s="258" t="s">
        <v>41</v>
      </c>
      <c r="I7" s="259"/>
      <c r="J7" s="259"/>
      <c r="K7" s="260"/>
      <c r="L7" s="258" t="s">
        <v>41</v>
      </c>
      <c r="M7" s="259"/>
      <c r="N7" s="259"/>
      <c r="O7" s="260"/>
      <c r="P7" s="258" t="s">
        <v>41</v>
      </c>
      <c r="Q7" s="259"/>
      <c r="R7" s="259"/>
      <c r="S7" s="260"/>
      <c r="T7" s="258" t="s">
        <v>41</v>
      </c>
      <c r="U7" s="259"/>
      <c r="V7" s="259"/>
      <c r="W7" s="260"/>
      <c r="X7" s="258" t="s">
        <v>41</v>
      </c>
      <c r="Y7" s="259"/>
      <c r="Z7" s="259"/>
      <c r="AA7" s="260"/>
      <c r="AB7" s="258" t="s">
        <v>41</v>
      </c>
      <c r="AC7" s="259"/>
      <c r="AD7" s="259"/>
      <c r="AE7" s="260"/>
      <c r="AF7" s="258" t="s">
        <v>41</v>
      </c>
      <c r="AG7" s="259"/>
      <c r="AH7" s="259"/>
      <c r="AI7" s="260"/>
      <c r="AJ7" s="258" t="s">
        <v>42</v>
      </c>
      <c r="AK7" s="259"/>
      <c r="AL7" s="259"/>
      <c r="AM7" s="260"/>
      <c r="AN7" s="258" t="s">
        <v>42</v>
      </c>
      <c r="AO7" s="259"/>
      <c r="AP7" s="259"/>
      <c r="AQ7" s="260"/>
      <c r="AR7" s="258" t="s">
        <v>42</v>
      </c>
      <c r="AS7" s="259"/>
      <c r="AT7" s="259"/>
      <c r="AU7" s="260"/>
      <c r="AV7" s="258" t="s">
        <v>42</v>
      </c>
      <c r="AW7" s="259"/>
      <c r="AX7" s="259"/>
      <c r="AY7" s="260"/>
      <c r="AZ7" s="258" t="s">
        <v>42</v>
      </c>
      <c r="BA7" s="259"/>
      <c r="BB7" s="259"/>
      <c r="BC7" s="260"/>
      <c r="BD7" s="258" t="s">
        <v>42</v>
      </c>
      <c r="BE7" s="259"/>
      <c r="BF7" s="259"/>
      <c r="BG7" s="260"/>
      <c r="BH7" s="258" t="s">
        <v>42</v>
      </c>
      <c r="BI7" s="259"/>
      <c r="BJ7" s="259"/>
      <c r="BK7" s="260"/>
      <c r="BL7" s="258" t="s">
        <v>42</v>
      </c>
      <c r="BM7" s="259"/>
      <c r="BN7" s="259"/>
      <c r="BO7" s="260"/>
      <c r="BP7" s="259" t="s">
        <v>42</v>
      </c>
      <c r="BQ7" s="259"/>
      <c r="BR7" s="259"/>
      <c r="BS7" s="260"/>
      <c r="BT7" s="259" t="s">
        <v>42</v>
      </c>
      <c r="BU7" s="259"/>
      <c r="BV7" s="259"/>
      <c r="BW7" s="260"/>
      <c r="BX7" s="259" t="s">
        <v>42</v>
      </c>
      <c r="BY7" s="259"/>
      <c r="BZ7" s="259"/>
      <c r="CA7" s="260"/>
      <c r="CB7" s="259" t="s">
        <v>42</v>
      </c>
      <c r="CC7" s="259"/>
      <c r="CD7" s="259"/>
      <c r="CE7" s="260"/>
      <c r="CF7" s="259" t="s">
        <v>45</v>
      </c>
      <c r="CG7" s="259"/>
      <c r="CH7" s="259"/>
      <c r="CI7" s="260"/>
      <c r="CJ7" s="259" t="s">
        <v>45</v>
      </c>
      <c r="CK7" s="259"/>
      <c r="CL7" s="259"/>
      <c r="CM7" s="260"/>
      <c r="CN7" s="259" t="s">
        <v>45</v>
      </c>
      <c r="CO7" s="259"/>
      <c r="CP7" s="259"/>
      <c r="CQ7" s="260"/>
      <c r="CR7" s="259" t="s">
        <v>45</v>
      </c>
      <c r="CS7" s="259"/>
      <c r="CT7" s="259"/>
      <c r="CU7" s="260"/>
      <c r="CV7" s="258" t="s">
        <v>45</v>
      </c>
      <c r="CW7" s="259"/>
      <c r="CX7" s="259"/>
      <c r="CY7" s="260"/>
      <c r="CZ7" s="258" t="s">
        <v>45</v>
      </c>
      <c r="DA7" s="259"/>
      <c r="DB7" s="259"/>
      <c r="DC7" s="260"/>
      <c r="DD7" s="259" t="s">
        <v>45</v>
      </c>
      <c r="DE7" s="259"/>
      <c r="DF7" s="259"/>
      <c r="DG7" s="260"/>
      <c r="DH7" s="259" t="s">
        <v>45</v>
      </c>
      <c r="DI7" s="259"/>
      <c r="DJ7" s="259"/>
      <c r="DK7" s="260"/>
      <c r="DL7" s="258" t="s">
        <v>45</v>
      </c>
      <c r="DM7" s="259"/>
      <c r="DN7" s="259"/>
      <c r="DO7" s="260"/>
      <c r="DP7" s="259" t="s">
        <v>45</v>
      </c>
      <c r="DQ7" s="259"/>
      <c r="DR7" s="259"/>
      <c r="DS7" s="260"/>
      <c r="DT7" s="259" t="s">
        <v>45</v>
      </c>
      <c r="DU7" s="259"/>
      <c r="DV7" s="259"/>
      <c r="DW7" s="260"/>
      <c r="DX7" s="259" t="s">
        <v>45</v>
      </c>
      <c r="DY7" s="259"/>
      <c r="DZ7" s="259"/>
      <c r="EA7" s="260"/>
      <c r="EB7" s="259" t="s">
        <v>47</v>
      </c>
      <c r="EC7" s="259"/>
      <c r="ED7" s="259"/>
      <c r="EE7" s="260"/>
      <c r="EF7" s="258" t="s">
        <v>47</v>
      </c>
      <c r="EG7" s="259"/>
      <c r="EH7" s="259"/>
      <c r="EI7" s="260"/>
      <c r="EJ7" s="259" t="s">
        <v>47</v>
      </c>
      <c r="EK7" s="259"/>
      <c r="EL7" s="259"/>
      <c r="EM7" s="260"/>
      <c r="EN7" s="259" t="s">
        <v>47</v>
      </c>
      <c r="EO7" s="259"/>
      <c r="EP7" s="259"/>
      <c r="EQ7" s="260"/>
      <c r="ER7" s="259" t="s">
        <v>47</v>
      </c>
      <c r="ES7" s="259"/>
      <c r="ET7" s="259"/>
      <c r="EU7" s="260"/>
      <c r="EV7" s="259" t="s">
        <v>47</v>
      </c>
      <c r="EW7" s="259"/>
      <c r="EX7" s="259"/>
      <c r="EY7" s="260"/>
      <c r="EZ7" s="259" t="s">
        <v>47</v>
      </c>
      <c r="FA7" s="259"/>
      <c r="FB7" s="259"/>
      <c r="FC7" s="260"/>
      <c r="FD7" s="259" t="s">
        <v>47</v>
      </c>
      <c r="FE7" s="259"/>
      <c r="FF7" s="259"/>
      <c r="FG7" s="260"/>
      <c r="FH7" s="259" t="s">
        <v>50</v>
      </c>
      <c r="FI7" s="259"/>
      <c r="FJ7" s="259"/>
      <c r="FK7" s="260"/>
      <c r="FL7" s="258" t="s">
        <v>50</v>
      </c>
      <c r="FM7" s="259"/>
      <c r="FN7" s="259"/>
      <c r="FO7" s="260"/>
      <c r="FP7" s="259" t="s">
        <v>50</v>
      </c>
      <c r="FQ7" s="259"/>
      <c r="FR7" s="259"/>
      <c r="FS7" s="260"/>
      <c r="FT7" s="259" t="s">
        <v>50</v>
      </c>
      <c r="FU7" s="259"/>
      <c r="FV7" s="259"/>
      <c r="FW7" s="260"/>
      <c r="FX7" s="259" t="s">
        <v>50</v>
      </c>
      <c r="FY7" s="259"/>
      <c r="FZ7" s="259"/>
      <c r="GA7" s="260"/>
      <c r="GB7" s="259" t="s">
        <v>30</v>
      </c>
      <c r="GC7" s="259"/>
      <c r="GD7" s="259"/>
      <c r="GE7" s="260"/>
      <c r="GF7" s="258" t="s">
        <v>30</v>
      </c>
      <c r="GG7" s="259"/>
      <c r="GH7" s="259"/>
      <c r="GI7" s="260"/>
      <c r="GJ7" s="259" t="s">
        <v>30</v>
      </c>
      <c r="GK7" s="259"/>
      <c r="GL7" s="259"/>
      <c r="GM7" s="260"/>
      <c r="GN7" s="259" t="s">
        <v>30</v>
      </c>
      <c r="GO7" s="259"/>
      <c r="GP7" s="259"/>
      <c r="GQ7" s="260"/>
    </row>
    <row r="8" spans="1:291" s="84" customFormat="1" ht="19.5" customHeight="1" x14ac:dyDescent="0.25">
      <c r="C8" s="82" t="s">
        <v>68</v>
      </c>
      <c r="D8" s="259" t="s">
        <v>6</v>
      </c>
      <c r="E8" s="259"/>
      <c r="F8" s="259"/>
      <c r="G8" s="260"/>
      <c r="H8" s="258" t="s">
        <v>6</v>
      </c>
      <c r="I8" s="259"/>
      <c r="J8" s="259"/>
      <c r="K8" s="260"/>
      <c r="L8" s="258" t="s">
        <v>6</v>
      </c>
      <c r="M8" s="259"/>
      <c r="N8" s="259"/>
      <c r="O8" s="260"/>
      <c r="P8" s="258" t="s">
        <v>6</v>
      </c>
      <c r="Q8" s="259"/>
      <c r="R8" s="259"/>
      <c r="S8" s="260"/>
      <c r="T8" s="258" t="s">
        <v>8</v>
      </c>
      <c r="U8" s="259"/>
      <c r="V8" s="259"/>
      <c r="W8" s="260"/>
      <c r="X8" s="258" t="s">
        <v>8</v>
      </c>
      <c r="Y8" s="259"/>
      <c r="Z8" s="259"/>
      <c r="AA8" s="260"/>
      <c r="AB8" s="258" t="s">
        <v>8</v>
      </c>
      <c r="AC8" s="259"/>
      <c r="AD8" s="259"/>
      <c r="AE8" s="260"/>
      <c r="AF8" s="258" t="s">
        <v>8</v>
      </c>
      <c r="AG8" s="259"/>
      <c r="AH8" s="259"/>
      <c r="AI8" s="260"/>
      <c r="AJ8" s="258" t="s">
        <v>9</v>
      </c>
      <c r="AK8" s="259"/>
      <c r="AL8" s="259"/>
      <c r="AM8" s="260"/>
      <c r="AN8" s="258" t="s">
        <v>9</v>
      </c>
      <c r="AO8" s="259"/>
      <c r="AP8" s="259"/>
      <c r="AQ8" s="260"/>
      <c r="AR8" s="258" t="s">
        <v>9</v>
      </c>
      <c r="AS8" s="259"/>
      <c r="AT8" s="259"/>
      <c r="AU8" s="260"/>
      <c r="AV8" s="258" t="s">
        <v>9</v>
      </c>
      <c r="AW8" s="259"/>
      <c r="AX8" s="259"/>
      <c r="AY8" s="260"/>
      <c r="AZ8" s="258" t="s">
        <v>10</v>
      </c>
      <c r="BA8" s="259"/>
      <c r="BB8" s="259"/>
      <c r="BC8" s="260"/>
      <c r="BD8" s="258" t="s">
        <v>10</v>
      </c>
      <c r="BE8" s="259"/>
      <c r="BF8" s="259"/>
      <c r="BG8" s="260"/>
      <c r="BH8" s="258" t="s">
        <v>10</v>
      </c>
      <c r="BI8" s="259"/>
      <c r="BJ8" s="259"/>
      <c r="BK8" s="260"/>
      <c r="BL8" s="258" t="s">
        <v>10</v>
      </c>
      <c r="BM8" s="259"/>
      <c r="BN8" s="259"/>
      <c r="BO8" s="260"/>
      <c r="BP8" s="259" t="s">
        <v>11</v>
      </c>
      <c r="BQ8" s="259"/>
      <c r="BR8" s="259"/>
      <c r="BS8" s="260"/>
      <c r="BT8" s="259" t="s">
        <v>11</v>
      </c>
      <c r="BU8" s="259"/>
      <c r="BV8" s="259"/>
      <c r="BW8" s="260"/>
      <c r="BX8" s="259" t="s">
        <v>11</v>
      </c>
      <c r="BY8" s="259"/>
      <c r="BZ8" s="259"/>
      <c r="CA8" s="260"/>
      <c r="CB8" s="259" t="s">
        <v>11</v>
      </c>
      <c r="CC8" s="259"/>
      <c r="CD8" s="259"/>
      <c r="CE8" s="260"/>
      <c r="CF8" s="259" t="s">
        <v>19</v>
      </c>
      <c r="CG8" s="259"/>
      <c r="CH8" s="259"/>
      <c r="CI8" s="260"/>
      <c r="CJ8" s="259" t="s">
        <v>19</v>
      </c>
      <c r="CK8" s="259"/>
      <c r="CL8" s="259"/>
      <c r="CM8" s="260"/>
      <c r="CN8" s="259" t="s">
        <v>19</v>
      </c>
      <c r="CO8" s="259"/>
      <c r="CP8" s="259"/>
      <c r="CQ8" s="260"/>
      <c r="CR8" s="259" t="s">
        <v>19</v>
      </c>
      <c r="CS8" s="259"/>
      <c r="CT8" s="259"/>
      <c r="CU8" s="260"/>
      <c r="CV8" s="258" t="s">
        <v>12</v>
      </c>
      <c r="CW8" s="259"/>
      <c r="CX8" s="259"/>
      <c r="CY8" s="260"/>
      <c r="CZ8" s="258" t="s">
        <v>12</v>
      </c>
      <c r="DA8" s="259"/>
      <c r="DB8" s="259"/>
      <c r="DC8" s="260"/>
      <c r="DD8" s="259" t="s">
        <v>12</v>
      </c>
      <c r="DE8" s="259"/>
      <c r="DF8" s="259"/>
      <c r="DG8" s="260"/>
      <c r="DH8" s="259" t="s">
        <v>12</v>
      </c>
      <c r="DI8" s="259"/>
      <c r="DJ8" s="259"/>
      <c r="DK8" s="260"/>
      <c r="DL8" s="258" t="s">
        <v>13</v>
      </c>
      <c r="DM8" s="259"/>
      <c r="DN8" s="259"/>
      <c r="DO8" s="260"/>
      <c r="DP8" s="259" t="s">
        <v>13</v>
      </c>
      <c r="DQ8" s="259"/>
      <c r="DR8" s="259"/>
      <c r="DS8" s="260"/>
      <c r="DT8" s="259" t="s">
        <v>13</v>
      </c>
      <c r="DU8" s="259"/>
      <c r="DV8" s="259"/>
      <c r="DW8" s="260"/>
      <c r="DX8" s="259" t="s">
        <v>13</v>
      </c>
      <c r="DY8" s="259"/>
      <c r="DZ8" s="259"/>
      <c r="EA8" s="260"/>
      <c r="EB8" s="259" t="s">
        <v>65</v>
      </c>
      <c r="EC8" s="259"/>
      <c r="ED8" s="259"/>
      <c r="EE8" s="260"/>
      <c r="EF8" s="258" t="s">
        <v>65</v>
      </c>
      <c r="EG8" s="259"/>
      <c r="EH8" s="259"/>
      <c r="EI8" s="260"/>
      <c r="EJ8" s="259" t="s">
        <v>65</v>
      </c>
      <c r="EK8" s="259"/>
      <c r="EL8" s="259"/>
      <c r="EM8" s="260"/>
      <c r="EN8" s="259" t="s">
        <v>65</v>
      </c>
      <c r="EO8" s="259"/>
      <c r="EP8" s="259"/>
      <c r="EQ8" s="260"/>
      <c r="ER8" s="259" t="s">
        <v>14</v>
      </c>
      <c r="ES8" s="259"/>
      <c r="ET8" s="259"/>
      <c r="EU8" s="260"/>
      <c r="EV8" s="259" t="s">
        <v>14</v>
      </c>
      <c r="EW8" s="259"/>
      <c r="EX8" s="259"/>
      <c r="EY8" s="260"/>
      <c r="EZ8" s="259" t="s">
        <v>14</v>
      </c>
      <c r="FA8" s="259"/>
      <c r="FB8" s="259"/>
      <c r="FC8" s="260"/>
      <c r="FD8" s="259" t="s">
        <v>14</v>
      </c>
      <c r="FE8" s="259"/>
      <c r="FF8" s="259"/>
      <c r="FG8" s="260"/>
      <c r="FH8" s="259" t="s">
        <v>33</v>
      </c>
      <c r="FI8" s="259"/>
      <c r="FJ8" s="259"/>
      <c r="FK8" s="260"/>
      <c r="FL8" s="258" t="s">
        <v>33</v>
      </c>
      <c r="FM8" s="259"/>
      <c r="FN8" s="259"/>
      <c r="FO8" s="260"/>
      <c r="FP8" s="259" t="s">
        <v>33</v>
      </c>
      <c r="FQ8" s="259"/>
      <c r="FR8" s="259"/>
      <c r="FS8" s="260"/>
      <c r="FT8" s="259" t="s">
        <v>33</v>
      </c>
      <c r="FU8" s="259"/>
      <c r="FV8" s="259"/>
      <c r="FW8" s="260"/>
      <c r="FX8" s="259" t="s">
        <v>33</v>
      </c>
      <c r="FY8" s="259"/>
      <c r="FZ8" s="259"/>
      <c r="GA8" s="260"/>
      <c r="GB8" s="259" t="s">
        <v>15</v>
      </c>
      <c r="GC8" s="259"/>
      <c r="GD8" s="259"/>
      <c r="GE8" s="260"/>
      <c r="GF8" s="258" t="s">
        <v>15</v>
      </c>
      <c r="GG8" s="259"/>
      <c r="GH8" s="259"/>
      <c r="GI8" s="260"/>
      <c r="GJ8" s="259" t="s">
        <v>15</v>
      </c>
      <c r="GK8" s="259"/>
      <c r="GL8" s="259"/>
      <c r="GM8" s="260"/>
      <c r="GN8" s="259" t="s">
        <v>15</v>
      </c>
      <c r="GO8" s="259"/>
      <c r="GP8" s="259"/>
      <c r="GQ8" s="260"/>
    </row>
    <row r="9" spans="1:291" s="85" customFormat="1" ht="18.600000000000001" customHeight="1" x14ac:dyDescent="0.25">
      <c r="C9" s="83" t="s">
        <v>69</v>
      </c>
      <c r="D9" s="264" t="s">
        <v>18</v>
      </c>
      <c r="E9" s="264"/>
      <c r="F9" s="264"/>
      <c r="G9" s="265"/>
      <c r="H9" s="261" t="s">
        <v>23</v>
      </c>
      <c r="I9" s="262"/>
      <c r="J9" s="262"/>
      <c r="K9" s="263"/>
      <c r="L9" s="261" t="s">
        <v>24</v>
      </c>
      <c r="M9" s="262"/>
      <c r="N9" s="262"/>
      <c r="O9" s="263"/>
      <c r="P9" s="261" t="s">
        <v>25</v>
      </c>
      <c r="Q9" s="262"/>
      <c r="R9" s="262"/>
      <c r="S9" s="263"/>
      <c r="T9" s="266" t="s">
        <v>18</v>
      </c>
      <c r="U9" s="264"/>
      <c r="V9" s="264"/>
      <c r="W9" s="265"/>
      <c r="X9" s="261" t="s">
        <v>23</v>
      </c>
      <c r="Y9" s="262"/>
      <c r="Z9" s="262"/>
      <c r="AA9" s="263"/>
      <c r="AB9" s="261" t="s">
        <v>24</v>
      </c>
      <c r="AC9" s="262"/>
      <c r="AD9" s="262"/>
      <c r="AE9" s="263"/>
      <c r="AF9" s="261" t="s">
        <v>25</v>
      </c>
      <c r="AG9" s="262"/>
      <c r="AH9" s="262"/>
      <c r="AI9" s="263"/>
      <c r="AJ9" s="266" t="s">
        <v>18</v>
      </c>
      <c r="AK9" s="264"/>
      <c r="AL9" s="264"/>
      <c r="AM9" s="265"/>
      <c r="AN9" s="261" t="s">
        <v>23</v>
      </c>
      <c r="AO9" s="262"/>
      <c r="AP9" s="262"/>
      <c r="AQ9" s="263"/>
      <c r="AR9" s="261" t="s">
        <v>24</v>
      </c>
      <c r="AS9" s="262"/>
      <c r="AT9" s="262"/>
      <c r="AU9" s="263"/>
      <c r="AV9" s="261" t="s">
        <v>25</v>
      </c>
      <c r="AW9" s="262"/>
      <c r="AX9" s="262"/>
      <c r="AY9" s="263"/>
      <c r="AZ9" s="266" t="s">
        <v>18</v>
      </c>
      <c r="BA9" s="264"/>
      <c r="BB9" s="264"/>
      <c r="BC9" s="265"/>
      <c r="BD9" s="261" t="s">
        <v>23</v>
      </c>
      <c r="BE9" s="262"/>
      <c r="BF9" s="262"/>
      <c r="BG9" s="263"/>
      <c r="BH9" s="261" t="s">
        <v>24</v>
      </c>
      <c r="BI9" s="262"/>
      <c r="BJ9" s="262"/>
      <c r="BK9" s="263"/>
      <c r="BL9" s="261" t="s">
        <v>25</v>
      </c>
      <c r="BM9" s="262"/>
      <c r="BN9" s="262"/>
      <c r="BO9" s="263"/>
      <c r="BP9" s="264" t="s">
        <v>18</v>
      </c>
      <c r="BQ9" s="264"/>
      <c r="BR9" s="264"/>
      <c r="BS9" s="265"/>
      <c r="BT9" s="262" t="s">
        <v>23</v>
      </c>
      <c r="BU9" s="262"/>
      <c r="BV9" s="262"/>
      <c r="BW9" s="263"/>
      <c r="BX9" s="262" t="s">
        <v>24</v>
      </c>
      <c r="BY9" s="262"/>
      <c r="BZ9" s="262"/>
      <c r="CA9" s="263"/>
      <c r="CB9" s="262" t="s">
        <v>27</v>
      </c>
      <c r="CC9" s="262"/>
      <c r="CD9" s="262"/>
      <c r="CE9" s="263"/>
      <c r="CF9" s="264" t="s">
        <v>18</v>
      </c>
      <c r="CG9" s="264"/>
      <c r="CH9" s="264"/>
      <c r="CI9" s="265"/>
      <c r="CJ9" s="262" t="s">
        <v>23</v>
      </c>
      <c r="CK9" s="262"/>
      <c r="CL9" s="262"/>
      <c r="CM9" s="263"/>
      <c r="CN9" s="262" t="s">
        <v>24</v>
      </c>
      <c r="CO9" s="262"/>
      <c r="CP9" s="262"/>
      <c r="CQ9" s="263"/>
      <c r="CR9" s="262" t="s">
        <v>27</v>
      </c>
      <c r="CS9" s="262"/>
      <c r="CT9" s="262"/>
      <c r="CU9" s="263"/>
      <c r="CV9" s="266" t="s">
        <v>18</v>
      </c>
      <c r="CW9" s="264"/>
      <c r="CX9" s="264"/>
      <c r="CY9" s="265"/>
      <c r="CZ9" s="261" t="s">
        <v>23</v>
      </c>
      <c r="DA9" s="262"/>
      <c r="DB9" s="262"/>
      <c r="DC9" s="263"/>
      <c r="DD9" s="262" t="s">
        <v>24</v>
      </c>
      <c r="DE9" s="262"/>
      <c r="DF9" s="262"/>
      <c r="DG9" s="263"/>
      <c r="DH9" s="262" t="s">
        <v>27</v>
      </c>
      <c r="DI9" s="262"/>
      <c r="DJ9" s="262"/>
      <c r="DK9" s="263"/>
      <c r="DL9" s="266" t="s">
        <v>18</v>
      </c>
      <c r="DM9" s="264"/>
      <c r="DN9" s="264"/>
      <c r="DO9" s="265"/>
      <c r="DP9" s="262" t="s">
        <v>23</v>
      </c>
      <c r="DQ9" s="262"/>
      <c r="DR9" s="262"/>
      <c r="DS9" s="263"/>
      <c r="DT9" s="262" t="s">
        <v>24</v>
      </c>
      <c r="DU9" s="262"/>
      <c r="DV9" s="262"/>
      <c r="DW9" s="263"/>
      <c r="DX9" s="262" t="s">
        <v>27</v>
      </c>
      <c r="DY9" s="262"/>
      <c r="DZ9" s="262"/>
      <c r="EA9" s="263"/>
      <c r="EB9" s="264" t="s">
        <v>18</v>
      </c>
      <c r="EC9" s="264"/>
      <c r="ED9" s="264"/>
      <c r="EE9" s="265"/>
      <c r="EF9" s="261" t="s">
        <v>23</v>
      </c>
      <c r="EG9" s="262"/>
      <c r="EH9" s="262"/>
      <c r="EI9" s="263"/>
      <c r="EJ9" s="262" t="s">
        <v>24</v>
      </c>
      <c r="EK9" s="262"/>
      <c r="EL9" s="262"/>
      <c r="EM9" s="263"/>
      <c r="EN9" s="262" t="s">
        <v>27</v>
      </c>
      <c r="EO9" s="262"/>
      <c r="EP9" s="262"/>
      <c r="EQ9" s="263"/>
      <c r="ER9" s="264" t="s">
        <v>18</v>
      </c>
      <c r="ES9" s="264"/>
      <c r="ET9" s="264"/>
      <c r="EU9" s="265"/>
      <c r="EV9" s="262" t="s">
        <v>23</v>
      </c>
      <c r="EW9" s="262"/>
      <c r="EX9" s="262"/>
      <c r="EY9" s="263"/>
      <c r="EZ9" s="262" t="s">
        <v>24</v>
      </c>
      <c r="FA9" s="262"/>
      <c r="FB9" s="262"/>
      <c r="FC9" s="263"/>
      <c r="FD9" s="262" t="s">
        <v>27</v>
      </c>
      <c r="FE9" s="262"/>
      <c r="FF9" s="262"/>
      <c r="FG9" s="263"/>
      <c r="FH9" s="264" t="s">
        <v>18</v>
      </c>
      <c r="FI9" s="264"/>
      <c r="FJ9" s="264"/>
      <c r="FK9" s="265"/>
      <c r="FL9" s="261" t="s">
        <v>23</v>
      </c>
      <c r="FM9" s="262"/>
      <c r="FN9" s="262"/>
      <c r="FO9" s="263"/>
      <c r="FP9" s="262" t="s">
        <v>31</v>
      </c>
      <c r="FQ9" s="262"/>
      <c r="FR9" s="262"/>
      <c r="FS9" s="263"/>
      <c r="FT9" s="262" t="s">
        <v>28</v>
      </c>
      <c r="FU9" s="262"/>
      <c r="FV9" s="262"/>
      <c r="FW9" s="263"/>
      <c r="FX9" s="262" t="s">
        <v>29</v>
      </c>
      <c r="FY9" s="262"/>
      <c r="FZ9" s="262"/>
      <c r="GA9" s="263"/>
      <c r="GB9" s="264" t="s">
        <v>18</v>
      </c>
      <c r="GC9" s="264"/>
      <c r="GD9" s="264"/>
      <c r="GE9" s="265"/>
      <c r="GF9" s="261" t="s">
        <v>23</v>
      </c>
      <c r="GG9" s="262"/>
      <c r="GH9" s="262"/>
      <c r="GI9" s="263"/>
      <c r="GJ9" s="262" t="s">
        <v>24</v>
      </c>
      <c r="GK9" s="262"/>
      <c r="GL9" s="262"/>
      <c r="GM9" s="263"/>
      <c r="GN9" s="262" t="s">
        <v>27</v>
      </c>
      <c r="GO9" s="262"/>
      <c r="GP9" s="262"/>
      <c r="GQ9" s="263"/>
    </row>
    <row r="10" spans="1:291" s="64" customFormat="1" ht="30" x14ac:dyDescent="0.25">
      <c r="C10" s="70" t="s">
        <v>20</v>
      </c>
      <c r="D10" s="76" t="s">
        <v>1</v>
      </c>
      <c r="E10" s="77" t="s">
        <v>2</v>
      </c>
      <c r="F10" s="60" t="s">
        <v>3</v>
      </c>
      <c r="G10" s="60" t="s">
        <v>73</v>
      </c>
      <c r="H10" s="112" t="s">
        <v>1</v>
      </c>
      <c r="I10" s="77" t="s">
        <v>2</v>
      </c>
      <c r="J10" s="61" t="s">
        <v>3</v>
      </c>
      <c r="K10" s="60" t="s">
        <v>73</v>
      </c>
      <c r="L10" s="112" t="s">
        <v>1</v>
      </c>
      <c r="M10" s="77" t="s">
        <v>2</v>
      </c>
      <c r="N10" s="61" t="s">
        <v>3</v>
      </c>
      <c r="O10" s="60" t="s">
        <v>73</v>
      </c>
      <c r="P10" s="112" t="s">
        <v>1</v>
      </c>
      <c r="Q10" s="77" t="s">
        <v>2</v>
      </c>
      <c r="R10" s="61" t="s">
        <v>3</v>
      </c>
      <c r="S10" s="60" t="s">
        <v>73</v>
      </c>
      <c r="T10" s="112" t="s">
        <v>1</v>
      </c>
      <c r="U10" s="77" t="s">
        <v>2</v>
      </c>
      <c r="V10" s="61" t="s">
        <v>3</v>
      </c>
      <c r="W10" s="60" t="s">
        <v>73</v>
      </c>
      <c r="X10" s="112" t="s">
        <v>1</v>
      </c>
      <c r="Y10" s="77" t="s">
        <v>2</v>
      </c>
      <c r="Z10" s="61" t="s">
        <v>3</v>
      </c>
      <c r="AA10" s="60" t="s">
        <v>73</v>
      </c>
      <c r="AB10" s="112" t="s">
        <v>1</v>
      </c>
      <c r="AC10" s="77" t="s">
        <v>2</v>
      </c>
      <c r="AD10" s="61" t="s">
        <v>3</v>
      </c>
      <c r="AE10" s="60" t="s">
        <v>73</v>
      </c>
      <c r="AF10" s="112" t="s">
        <v>1</v>
      </c>
      <c r="AG10" s="77" t="s">
        <v>2</v>
      </c>
      <c r="AH10" s="61" t="s">
        <v>3</v>
      </c>
      <c r="AI10" s="60" t="s">
        <v>73</v>
      </c>
      <c r="AJ10" s="112" t="s">
        <v>1</v>
      </c>
      <c r="AK10" s="77" t="s">
        <v>2</v>
      </c>
      <c r="AL10" s="61" t="s">
        <v>3</v>
      </c>
      <c r="AM10" s="60" t="s">
        <v>73</v>
      </c>
      <c r="AN10" s="112" t="s">
        <v>1</v>
      </c>
      <c r="AO10" s="77" t="s">
        <v>2</v>
      </c>
      <c r="AP10" s="61" t="s">
        <v>3</v>
      </c>
      <c r="AQ10" s="60" t="s">
        <v>73</v>
      </c>
      <c r="AR10" s="112" t="s">
        <v>1</v>
      </c>
      <c r="AS10" s="77" t="s">
        <v>2</v>
      </c>
      <c r="AT10" s="61" t="s">
        <v>3</v>
      </c>
      <c r="AU10" s="60" t="s">
        <v>73</v>
      </c>
      <c r="AV10" s="112" t="s">
        <v>1</v>
      </c>
      <c r="AW10" s="77" t="s">
        <v>2</v>
      </c>
      <c r="AX10" s="61" t="s">
        <v>3</v>
      </c>
      <c r="AY10" s="60" t="s">
        <v>73</v>
      </c>
      <c r="AZ10" s="112" t="s">
        <v>1</v>
      </c>
      <c r="BA10" s="77" t="s">
        <v>2</v>
      </c>
      <c r="BB10" s="61" t="s">
        <v>3</v>
      </c>
      <c r="BC10" s="60" t="s">
        <v>73</v>
      </c>
      <c r="BD10" s="112" t="s">
        <v>1</v>
      </c>
      <c r="BE10" s="77" t="s">
        <v>2</v>
      </c>
      <c r="BF10" s="61" t="s">
        <v>3</v>
      </c>
      <c r="BG10" s="60" t="s">
        <v>73</v>
      </c>
      <c r="BH10" s="112" t="s">
        <v>1</v>
      </c>
      <c r="BI10" s="77" t="s">
        <v>2</v>
      </c>
      <c r="BJ10" s="61" t="s">
        <v>3</v>
      </c>
      <c r="BK10" s="60" t="s">
        <v>73</v>
      </c>
      <c r="BL10" s="112" t="s">
        <v>1</v>
      </c>
      <c r="BM10" s="77" t="s">
        <v>2</v>
      </c>
      <c r="BN10" s="62" t="s">
        <v>3</v>
      </c>
      <c r="BO10" s="60" t="s">
        <v>73</v>
      </c>
      <c r="BP10" s="102" t="s">
        <v>1</v>
      </c>
      <c r="BQ10" s="77" t="s">
        <v>2</v>
      </c>
      <c r="BR10" s="61" t="s">
        <v>3</v>
      </c>
      <c r="BS10" s="60" t="s">
        <v>73</v>
      </c>
      <c r="BT10" s="102" t="s">
        <v>1</v>
      </c>
      <c r="BU10" s="77" t="s">
        <v>2</v>
      </c>
      <c r="BV10" s="61" t="s">
        <v>3</v>
      </c>
      <c r="BW10" s="60" t="s">
        <v>73</v>
      </c>
      <c r="BX10" s="102" t="s">
        <v>1</v>
      </c>
      <c r="BY10" s="77" t="s">
        <v>2</v>
      </c>
      <c r="BZ10" s="61" t="s">
        <v>3</v>
      </c>
      <c r="CA10" s="60" t="s">
        <v>73</v>
      </c>
      <c r="CB10" s="102" t="s">
        <v>1</v>
      </c>
      <c r="CC10" s="77" t="s">
        <v>2</v>
      </c>
      <c r="CD10" s="61" t="s">
        <v>3</v>
      </c>
      <c r="CE10" s="60" t="s">
        <v>73</v>
      </c>
      <c r="CF10" s="102" t="s">
        <v>1</v>
      </c>
      <c r="CG10" s="77" t="s">
        <v>2</v>
      </c>
      <c r="CH10" s="61" t="s">
        <v>3</v>
      </c>
      <c r="CI10" s="60" t="s">
        <v>73</v>
      </c>
      <c r="CJ10" s="102" t="s">
        <v>1</v>
      </c>
      <c r="CK10" s="77" t="s">
        <v>2</v>
      </c>
      <c r="CL10" s="61" t="s">
        <v>3</v>
      </c>
      <c r="CM10" s="60" t="s">
        <v>73</v>
      </c>
      <c r="CN10" s="102" t="s">
        <v>1</v>
      </c>
      <c r="CO10" s="77" t="s">
        <v>2</v>
      </c>
      <c r="CP10" s="61" t="s">
        <v>3</v>
      </c>
      <c r="CQ10" s="60" t="s">
        <v>73</v>
      </c>
      <c r="CR10" s="102" t="s">
        <v>1</v>
      </c>
      <c r="CS10" s="77" t="s">
        <v>2</v>
      </c>
      <c r="CT10" s="61" t="s">
        <v>3</v>
      </c>
      <c r="CU10" s="60" t="s">
        <v>73</v>
      </c>
      <c r="CV10" s="112" t="s">
        <v>1</v>
      </c>
      <c r="CW10" s="77" t="s">
        <v>2</v>
      </c>
      <c r="CX10" s="61" t="s">
        <v>3</v>
      </c>
      <c r="CY10" s="60" t="s">
        <v>73</v>
      </c>
      <c r="CZ10" s="112" t="s">
        <v>1</v>
      </c>
      <c r="DA10" s="77" t="s">
        <v>2</v>
      </c>
      <c r="DB10" s="61" t="s">
        <v>3</v>
      </c>
      <c r="DC10" s="60" t="s">
        <v>73</v>
      </c>
      <c r="DD10" s="102" t="s">
        <v>1</v>
      </c>
      <c r="DE10" s="77" t="s">
        <v>2</v>
      </c>
      <c r="DF10" s="61" t="s">
        <v>3</v>
      </c>
      <c r="DG10" s="60" t="s">
        <v>73</v>
      </c>
      <c r="DH10" s="102" t="s">
        <v>1</v>
      </c>
      <c r="DI10" s="77" t="s">
        <v>2</v>
      </c>
      <c r="DJ10" s="61" t="s">
        <v>3</v>
      </c>
      <c r="DK10" s="60" t="s">
        <v>73</v>
      </c>
      <c r="DL10" s="112" t="s">
        <v>1</v>
      </c>
      <c r="DM10" s="77" t="s">
        <v>2</v>
      </c>
      <c r="DN10" s="61" t="s">
        <v>3</v>
      </c>
      <c r="DO10" s="60" t="s">
        <v>73</v>
      </c>
      <c r="DP10" s="102" t="s">
        <v>1</v>
      </c>
      <c r="DQ10" s="77" t="s">
        <v>2</v>
      </c>
      <c r="DR10" s="61" t="s">
        <v>3</v>
      </c>
      <c r="DS10" s="60" t="s">
        <v>73</v>
      </c>
      <c r="DT10" s="102" t="s">
        <v>1</v>
      </c>
      <c r="DU10" s="77" t="s">
        <v>2</v>
      </c>
      <c r="DV10" s="61" t="s">
        <v>3</v>
      </c>
      <c r="DW10" s="60" t="s">
        <v>73</v>
      </c>
      <c r="DX10" s="102" t="s">
        <v>1</v>
      </c>
      <c r="DY10" s="77" t="s">
        <v>2</v>
      </c>
      <c r="DZ10" s="61" t="s">
        <v>3</v>
      </c>
      <c r="EA10" s="60" t="s">
        <v>73</v>
      </c>
      <c r="EB10" s="102" t="s">
        <v>1</v>
      </c>
      <c r="EC10" s="77" t="s">
        <v>2</v>
      </c>
      <c r="ED10" s="61" t="s">
        <v>3</v>
      </c>
      <c r="EE10" s="60" t="s">
        <v>73</v>
      </c>
      <c r="EF10" s="112" t="s">
        <v>1</v>
      </c>
      <c r="EG10" s="77" t="s">
        <v>2</v>
      </c>
      <c r="EH10" s="61" t="s">
        <v>3</v>
      </c>
      <c r="EI10" s="60" t="s">
        <v>73</v>
      </c>
      <c r="EJ10" s="102" t="s">
        <v>1</v>
      </c>
      <c r="EK10" s="77" t="s">
        <v>2</v>
      </c>
      <c r="EL10" s="61" t="s">
        <v>3</v>
      </c>
      <c r="EM10" s="60" t="s">
        <v>73</v>
      </c>
      <c r="EN10" s="102" t="s">
        <v>1</v>
      </c>
      <c r="EO10" s="77" t="s">
        <v>2</v>
      </c>
      <c r="EP10" s="61" t="s">
        <v>3</v>
      </c>
      <c r="EQ10" s="60" t="s">
        <v>73</v>
      </c>
      <c r="ER10" s="102" t="s">
        <v>1</v>
      </c>
      <c r="ES10" s="77" t="s">
        <v>2</v>
      </c>
      <c r="ET10" s="61" t="s">
        <v>3</v>
      </c>
      <c r="EU10" s="60" t="s">
        <v>73</v>
      </c>
      <c r="EV10" s="102" t="s">
        <v>1</v>
      </c>
      <c r="EW10" s="77" t="s">
        <v>2</v>
      </c>
      <c r="EX10" s="61" t="s">
        <v>3</v>
      </c>
      <c r="EY10" s="60" t="s">
        <v>73</v>
      </c>
      <c r="EZ10" s="102" t="s">
        <v>1</v>
      </c>
      <c r="FA10" s="77" t="s">
        <v>2</v>
      </c>
      <c r="FB10" s="61" t="s">
        <v>3</v>
      </c>
      <c r="FC10" s="60" t="s">
        <v>73</v>
      </c>
      <c r="FD10" s="102" t="s">
        <v>1</v>
      </c>
      <c r="FE10" s="77" t="s">
        <v>2</v>
      </c>
      <c r="FF10" s="61" t="s">
        <v>3</v>
      </c>
      <c r="FG10" s="60" t="s">
        <v>73</v>
      </c>
      <c r="FH10" s="102" t="s">
        <v>1</v>
      </c>
      <c r="FI10" s="77" t="s">
        <v>2</v>
      </c>
      <c r="FJ10" s="61" t="s">
        <v>3</v>
      </c>
      <c r="FK10" s="60" t="s">
        <v>73</v>
      </c>
      <c r="FL10" s="112" t="s">
        <v>1</v>
      </c>
      <c r="FM10" s="77" t="s">
        <v>2</v>
      </c>
      <c r="FN10" s="61" t="s">
        <v>3</v>
      </c>
      <c r="FO10" s="60" t="s">
        <v>73</v>
      </c>
      <c r="FP10" s="102" t="s">
        <v>1</v>
      </c>
      <c r="FQ10" s="77" t="s">
        <v>2</v>
      </c>
      <c r="FR10" s="61" t="s">
        <v>3</v>
      </c>
      <c r="FS10" s="60" t="s">
        <v>73</v>
      </c>
      <c r="FT10" s="102" t="s">
        <v>1</v>
      </c>
      <c r="FU10" s="77" t="s">
        <v>2</v>
      </c>
      <c r="FV10" s="61" t="s">
        <v>3</v>
      </c>
      <c r="FW10" s="60" t="s">
        <v>73</v>
      </c>
      <c r="FX10" s="102" t="s">
        <v>1</v>
      </c>
      <c r="FY10" s="77" t="s">
        <v>2</v>
      </c>
      <c r="FZ10" s="61" t="s">
        <v>3</v>
      </c>
      <c r="GA10" s="60" t="s">
        <v>73</v>
      </c>
      <c r="GB10" s="102" t="s">
        <v>1</v>
      </c>
      <c r="GC10" s="77" t="s">
        <v>2</v>
      </c>
      <c r="GD10" s="61" t="s">
        <v>3</v>
      </c>
      <c r="GE10" s="60" t="s">
        <v>73</v>
      </c>
      <c r="GF10" s="112" t="s">
        <v>1</v>
      </c>
      <c r="GG10" s="77" t="s">
        <v>2</v>
      </c>
      <c r="GH10" s="61" t="s">
        <v>3</v>
      </c>
      <c r="GI10" s="60" t="s">
        <v>73</v>
      </c>
      <c r="GJ10" s="102" t="s">
        <v>1</v>
      </c>
      <c r="GK10" s="77" t="s">
        <v>2</v>
      </c>
      <c r="GL10" s="61" t="s">
        <v>3</v>
      </c>
      <c r="GM10" s="60" t="s">
        <v>73</v>
      </c>
      <c r="GN10" s="102" t="s">
        <v>1</v>
      </c>
      <c r="GO10" s="77" t="s">
        <v>2</v>
      </c>
      <c r="GP10" s="61" t="s">
        <v>3</v>
      </c>
      <c r="GQ10" s="60" t="s">
        <v>73</v>
      </c>
    </row>
    <row r="11" spans="1:291" ht="15.75" x14ac:dyDescent="0.25">
      <c r="A11">
        <f>MONTH(C11)</f>
        <v>1</v>
      </c>
      <c r="B11">
        <f>YEAR(C11)</f>
        <v>2010</v>
      </c>
      <c r="C11" s="86">
        <v>40179</v>
      </c>
      <c r="D11" s="78"/>
      <c r="E11" s="78"/>
      <c r="F11" s="78">
        <f>AVERAGEIFS('WEEKLY DATA'!F$11:F$14577,'WEEKLY DATA'!$A$11:$A$14577,'MONTHLY DATA'!$A11,'WEEKLY DATA'!$B$11:$B$14577,'MONTHLY DATA'!$B11)</f>
        <v>333.25</v>
      </c>
      <c r="G11" s="154"/>
      <c r="H11" s="169"/>
      <c r="I11" s="78"/>
      <c r="J11" s="78"/>
      <c r="K11" s="154"/>
      <c r="L11" s="169"/>
      <c r="M11" s="78"/>
      <c r="N11" s="78"/>
      <c r="O11" s="154"/>
      <c r="P11" s="169"/>
      <c r="Q11" s="78"/>
      <c r="R11" s="78"/>
      <c r="S11" s="154"/>
      <c r="T11" s="169"/>
      <c r="U11" s="78"/>
      <c r="V11" s="78">
        <f>AVERAGEIFS('WEEKLY DATA'!V$11:V$14577,'WEEKLY DATA'!$A$11:$A$14577,'MONTHLY DATA'!$A11,'WEEKLY DATA'!$B$11:$B$14577,'MONTHLY DATA'!$B11)</f>
        <v>266.75</v>
      </c>
      <c r="W11" s="154"/>
      <c r="X11" s="169"/>
      <c r="Y11" s="78"/>
      <c r="Z11" s="78"/>
      <c r="AA11" s="154"/>
      <c r="AB11" s="169"/>
      <c r="AC11" s="78"/>
      <c r="AD11" s="78"/>
      <c r="AE11" s="154"/>
      <c r="AF11" s="169"/>
      <c r="AG11" s="78"/>
      <c r="AH11" s="78"/>
      <c r="AI11" s="154"/>
      <c r="AJ11" s="169"/>
      <c r="AK11" s="78"/>
      <c r="AL11" s="78">
        <f>AVERAGEIFS('WEEKLY DATA'!AL$11:AL$14577,'WEEKLY DATA'!$A$11:$A$14577,'MONTHLY DATA'!$A11,'WEEKLY DATA'!$B$11:$B$14577,'MONTHLY DATA'!$B11)</f>
        <v>282.5</v>
      </c>
      <c r="AM11" s="154"/>
      <c r="AN11" s="169"/>
      <c r="AO11" s="78"/>
      <c r="AP11" s="78"/>
      <c r="AQ11" s="154"/>
      <c r="AR11" s="169"/>
      <c r="AS11" s="78"/>
      <c r="AT11" s="78"/>
      <c r="AU11" s="154"/>
      <c r="AV11" s="169"/>
      <c r="AW11" s="78"/>
      <c r="AX11" s="78"/>
      <c r="AY11" s="154"/>
      <c r="AZ11" s="169"/>
      <c r="BA11" s="78"/>
      <c r="BB11" s="78">
        <f>AVERAGEIFS('WEEKLY DATA'!BB$11:BB$14577,'WEEKLY DATA'!$A$11:$A$14577,'MONTHLY DATA'!$A11,'WEEKLY DATA'!$B$11:$B$14577,'MONTHLY DATA'!$B11)</f>
        <v>255</v>
      </c>
      <c r="BC11" s="154"/>
      <c r="BD11" s="169"/>
      <c r="BE11" s="78"/>
      <c r="BF11" s="78"/>
      <c r="BG11" s="154"/>
      <c r="BH11" s="169"/>
      <c r="BI11" s="78"/>
      <c r="BJ11" s="78"/>
      <c r="BK11" s="154"/>
      <c r="BL11" s="169"/>
      <c r="BM11" s="78"/>
      <c r="BN11" s="78"/>
      <c r="BO11" s="154"/>
      <c r="BP11" s="78"/>
      <c r="BQ11" s="78"/>
      <c r="BR11" s="78">
        <f>AVERAGEIFS('WEEKLY DATA'!BR$11:BR$14577,'WEEKLY DATA'!$A$11:$A$14577,'MONTHLY DATA'!$A11,'WEEKLY DATA'!$B$11:$B$14577,'MONTHLY DATA'!$B11)</f>
        <v>259</v>
      </c>
      <c r="BS11" s="154"/>
      <c r="BT11" s="78"/>
      <c r="BU11" s="78"/>
      <c r="BV11" s="78"/>
      <c r="BW11" s="154"/>
      <c r="BX11" s="78"/>
      <c r="BY11" s="78"/>
      <c r="BZ11" s="78"/>
      <c r="CA11" s="154"/>
      <c r="CB11" s="78"/>
      <c r="CC11" s="78"/>
      <c r="CD11" s="78"/>
      <c r="CE11" s="154"/>
      <c r="CF11" s="78"/>
      <c r="CG11" s="78"/>
      <c r="CH11" s="78">
        <f>AVERAGEIFS('WEEKLY DATA'!CH$11:CH$14577,'WEEKLY DATA'!$A$11:$A$14577,'MONTHLY DATA'!$A11,'WEEKLY DATA'!$B$11:$B$14577,'MONTHLY DATA'!$B11)</f>
        <v>206</v>
      </c>
      <c r="CI11" s="154"/>
      <c r="CJ11" s="78"/>
      <c r="CK11" s="78"/>
      <c r="CL11" s="78"/>
      <c r="CM11" s="154"/>
      <c r="CN11" s="78"/>
      <c r="CO11" s="78"/>
      <c r="CP11" s="78"/>
      <c r="CQ11" s="154"/>
      <c r="CR11" s="78"/>
      <c r="CS11" s="78"/>
      <c r="CT11" s="78"/>
      <c r="CU11" s="154"/>
      <c r="CV11" s="169"/>
      <c r="CW11" s="78"/>
      <c r="CX11" s="78">
        <f>AVERAGEIFS('WEEKLY DATA'!CX$11:CX$14577,'WEEKLY DATA'!$A$11:$A$14577,'MONTHLY DATA'!$A11,'WEEKLY DATA'!$B$11:$B$14577,'MONTHLY DATA'!$B11)</f>
        <v>253.75</v>
      </c>
      <c r="CY11" s="154"/>
      <c r="CZ11" s="169"/>
      <c r="DA11" s="78"/>
      <c r="DB11" s="78"/>
      <c r="DC11" s="154"/>
      <c r="DD11" s="78"/>
      <c r="DE11" s="78"/>
      <c r="DF11" s="78"/>
      <c r="DG11" s="154"/>
      <c r="DH11" s="78"/>
      <c r="DI11" s="78"/>
      <c r="DJ11" s="78"/>
      <c r="DK11" s="154"/>
      <c r="DL11" s="169"/>
      <c r="DM11" s="78"/>
      <c r="DN11" s="78">
        <f>AVERAGEIFS('WEEKLY DATA'!DN$11:DN$14577,'WEEKLY DATA'!$A$11:$A$14577,'MONTHLY DATA'!$A11,'WEEKLY DATA'!$B$11:$B$14577,'MONTHLY DATA'!$B11)</f>
        <v>202.25</v>
      </c>
      <c r="DO11" s="154"/>
      <c r="DP11" s="78"/>
      <c r="DQ11" s="78"/>
      <c r="DR11" s="78"/>
      <c r="DS11" s="154"/>
      <c r="DT11" s="78"/>
      <c r="DU11" s="78"/>
      <c r="DV11" s="78"/>
      <c r="DW11" s="154"/>
      <c r="DX11" s="78"/>
      <c r="DY11" s="78"/>
      <c r="DZ11" s="78"/>
      <c r="EA11" s="154"/>
      <c r="EB11" s="78"/>
      <c r="EC11" s="78"/>
      <c r="ED11" s="78">
        <f>AVERAGEIFS('WEEKLY DATA'!ED$11:ED$14577,'WEEKLY DATA'!$A$11:$A$14577,'MONTHLY DATA'!$A11,'WEEKLY DATA'!$B$11:$B$14577,'MONTHLY DATA'!$B11)</f>
        <v>217.75</v>
      </c>
      <c r="EE11" s="154"/>
      <c r="EF11" s="169"/>
      <c r="EG11" s="78"/>
      <c r="EH11" s="78"/>
      <c r="EI11" s="154"/>
      <c r="EJ11" s="78"/>
      <c r="EK11" s="78"/>
      <c r="EL11" s="78"/>
      <c r="EM11" s="154"/>
      <c r="EN11" s="78"/>
      <c r="EO11" s="78"/>
      <c r="EP11" s="78"/>
      <c r="EQ11" s="154"/>
      <c r="ER11" s="78"/>
      <c r="ES11" s="78"/>
      <c r="ET11" s="78">
        <f>AVERAGEIFS('WEEKLY DATA'!ET$11:ET$14577,'WEEKLY DATA'!$A$11:$A$14577,'MONTHLY DATA'!$A11,'WEEKLY DATA'!$B$11:$B$14577,'MONTHLY DATA'!$B11)</f>
        <v>227</v>
      </c>
      <c r="EU11" s="154"/>
      <c r="EV11" s="78"/>
      <c r="EW11" s="78"/>
      <c r="EX11" s="78"/>
      <c r="EY11" s="154"/>
      <c r="EZ11" s="78"/>
      <c r="FA11" s="78"/>
      <c r="FB11" s="78"/>
      <c r="FC11" s="154"/>
      <c r="FD11" s="78"/>
      <c r="FE11" s="78"/>
      <c r="FF11" s="78"/>
      <c r="FG11" s="154"/>
      <c r="FH11" s="78"/>
      <c r="FI11" s="78"/>
      <c r="FJ11" s="78">
        <f>AVERAGEIFS('WEEKLY DATA'!FJ$11:FJ$14577,'WEEKLY DATA'!$A$11:$A$14577,'MONTHLY DATA'!$A11,'WEEKLY DATA'!$B$11:$B$14577,'MONTHLY DATA'!$B11)</f>
        <v>228.25</v>
      </c>
      <c r="FK11" s="154"/>
      <c r="FL11" s="169"/>
      <c r="FM11" s="78"/>
      <c r="FN11" s="78"/>
      <c r="FO11" s="154"/>
      <c r="FP11" s="78"/>
      <c r="FQ11" s="78"/>
      <c r="FR11" s="78"/>
      <c r="FS11" s="154"/>
      <c r="FT11" s="78"/>
      <c r="FU11" s="78"/>
      <c r="FV11" s="78">
        <f>AVERAGEIFS('WEEKLY DATA'!FV$11:FV$14577,'WEEKLY DATA'!$A$11:$A$14577,'MONTHLY DATA'!$A11,'WEEKLY DATA'!$B$11:$B$14577,'MONTHLY DATA'!$B11)</f>
        <v>210</v>
      </c>
      <c r="FW11" s="154"/>
      <c r="FX11" s="78"/>
      <c r="FY11" s="78"/>
      <c r="FZ11" s="78"/>
      <c r="GA11" s="154"/>
      <c r="GB11" s="78"/>
      <c r="GC11" s="78"/>
      <c r="GD11" s="78">
        <f>AVERAGEIFS('WEEKLY DATA'!GD$11:GD$14577,'WEEKLY DATA'!$A$11:$A$14577,'MONTHLY DATA'!$A11,'WEEKLY DATA'!$B$11:$B$14577,'MONTHLY DATA'!$B11)</f>
        <v>263.25</v>
      </c>
      <c r="GE11" s="154"/>
      <c r="GF11" s="169"/>
      <c r="GG11" s="78"/>
      <c r="GH11" s="78"/>
      <c r="GI11" s="154"/>
      <c r="GJ11" s="78"/>
      <c r="GK11" s="78"/>
      <c r="GL11" s="78"/>
      <c r="GM11" s="154"/>
      <c r="GN11" s="78"/>
      <c r="GO11" s="78"/>
      <c r="GP11" s="78"/>
      <c r="GQ11" s="154"/>
      <c r="GR11" s="78"/>
    </row>
    <row r="12" spans="1:291" ht="15.75" x14ac:dyDescent="0.25">
      <c r="A12">
        <f t="shared" ref="A12:A75" si="4">MONTH(C12)</f>
        <v>2</v>
      </c>
      <c r="B12">
        <f t="shared" ref="B12:B75" si="5">YEAR(C12)</f>
        <v>2010</v>
      </c>
      <c r="C12" s="86">
        <v>40210</v>
      </c>
      <c r="D12" s="78"/>
      <c r="E12" s="78"/>
      <c r="F12" s="78">
        <f>AVERAGEIFS('WEEKLY DATA'!F$11:F$14577,'WEEKLY DATA'!$A$11:$A$14577,'MONTHLY DATA'!$A12,'WEEKLY DATA'!$B$11:$B$14577,'MONTHLY DATA'!$B12)</f>
        <v>325</v>
      </c>
      <c r="G12" s="154">
        <f>F12/F11-1</f>
        <v>-2.4756189047261845E-2</v>
      </c>
      <c r="H12" s="169"/>
      <c r="I12" s="78"/>
      <c r="J12" s="78"/>
      <c r="K12" s="154"/>
      <c r="L12" s="169"/>
      <c r="M12" s="78"/>
      <c r="N12" s="78"/>
      <c r="O12" s="154"/>
      <c r="P12" s="169"/>
      <c r="Q12" s="78"/>
      <c r="R12" s="78"/>
      <c r="S12" s="154"/>
      <c r="T12" s="169"/>
      <c r="U12" s="78"/>
      <c r="V12" s="78">
        <f>AVERAGEIFS('WEEKLY DATA'!V$11:V$14577,'WEEKLY DATA'!$A$11:$A$14577,'MONTHLY DATA'!$A12,'WEEKLY DATA'!$B$11:$B$14577,'MONTHLY DATA'!$B12)</f>
        <v>256</v>
      </c>
      <c r="W12" s="154">
        <f>V12/V11-1</f>
        <v>-4.0299906279287701E-2</v>
      </c>
      <c r="X12" s="169"/>
      <c r="Y12" s="78"/>
      <c r="Z12" s="78"/>
      <c r="AA12" s="154"/>
      <c r="AB12" s="169"/>
      <c r="AC12" s="78"/>
      <c r="AD12" s="78"/>
      <c r="AE12" s="154"/>
      <c r="AF12" s="169"/>
      <c r="AG12" s="78"/>
      <c r="AH12" s="78"/>
      <c r="AI12" s="154"/>
      <c r="AJ12" s="169"/>
      <c r="AK12" s="78"/>
      <c r="AL12" s="78">
        <f>AVERAGEIFS('WEEKLY DATA'!AL$11:AL$14577,'WEEKLY DATA'!$A$11:$A$14577,'MONTHLY DATA'!$A12,'WEEKLY DATA'!$B$11:$B$14577,'MONTHLY DATA'!$B12)</f>
        <v>275</v>
      </c>
      <c r="AM12" s="154">
        <f>AL12/AL11-1</f>
        <v>-2.6548672566371723E-2</v>
      </c>
      <c r="AN12" s="169"/>
      <c r="AO12" s="78"/>
      <c r="AP12" s="78"/>
      <c r="AQ12" s="154"/>
      <c r="AR12" s="169"/>
      <c r="AS12" s="78"/>
      <c r="AT12" s="78"/>
      <c r="AU12" s="154"/>
      <c r="AV12" s="169"/>
      <c r="AW12" s="78"/>
      <c r="AX12" s="78"/>
      <c r="AY12" s="154"/>
      <c r="AZ12" s="169"/>
      <c r="BA12" s="78"/>
      <c r="BB12" s="78">
        <f>AVERAGEIFS('WEEKLY DATA'!BB$11:BB$14577,'WEEKLY DATA'!$A$11:$A$14577,'MONTHLY DATA'!$A12,'WEEKLY DATA'!$B$11:$B$14577,'MONTHLY DATA'!$B12)</f>
        <v>247.5</v>
      </c>
      <c r="BC12" s="154">
        <f>BB12/BB11-1</f>
        <v>-2.9411764705882359E-2</v>
      </c>
      <c r="BD12" s="169"/>
      <c r="BE12" s="78"/>
      <c r="BF12" s="78"/>
      <c r="BG12" s="154"/>
      <c r="BH12" s="169"/>
      <c r="BI12" s="78"/>
      <c r="BJ12" s="78"/>
      <c r="BK12" s="154"/>
      <c r="BL12" s="169"/>
      <c r="BM12" s="78"/>
      <c r="BN12" s="78"/>
      <c r="BO12" s="154"/>
      <c r="BP12" s="78"/>
      <c r="BQ12" s="78"/>
      <c r="BR12" s="78">
        <f>AVERAGEIFS('WEEKLY DATA'!BR$11:BR$14577,'WEEKLY DATA'!$A$11:$A$14577,'MONTHLY DATA'!$A12,'WEEKLY DATA'!$B$11:$B$14577,'MONTHLY DATA'!$B12)</f>
        <v>248</v>
      </c>
      <c r="BS12" s="154">
        <f>BR12/BR11-1</f>
        <v>-4.2471042471042497E-2</v>
      </c>
      <c r="BT12" s="78"/>
      <c r="BU12" s="78"/>
      <c r="BV12" s="78"/>
      <c r="BW12" s="154"/>
      <c r="BX12" s="78"/>
      <c r="BY12" s="78"/>
      <c r="BZ12" s="78"/>
      <c r="CA12" s="154"/>
      <c r="CB12" s="78"/>
      <c r="CC12" s="78"/>
      <c r="CD12" s="78"/>
      <c r="CE12" s="154"/>
      <c r="CF12" s="78"/>
      <c r="CG12" s="78"/>
      <c r="CH12" s="78">
        <f>AVERAGEIFS('WEEKLY DATA'!CH$11:CH$14577,'WEEKLY DATA'!$A$11:$A$14577,'MONTHLY DATA'!$A12,'WEEKLY DATA'!$B$11:$B$14577,'MONTHLY DATA'!$B12)</f>
        <v>205</v>
      </c>
      <c r="CI12" s="154">
        <f>CH12/CH11-1</f>
        <v>-4.8543689320388328E-3</v>
      </c>
      <c r="CJ12" s="78"/>
      <c r="CK12" s="78"/>
      <c r="CL12" s="78"/>
      <c r="CM12" s="154"/>
      <c r="CN12" s="78"/>
      <c r="CO12" s="78"/>
      <c r="CP12" s="78"/>
      <c r="CQ12" s="154"/>
      <c r="CR12" s="78"/>
      <c r="CS12" s="78"/>
      <c r="CT12" s="78"/>
      <c r="CU12" s="154"/>
      <c r="CV12" s="169"/>
      <c r="CW12" s="78"/>
      <c r="CX12" s="78">
        <f>AVERAGEIFS('WEEKLY DATA'!CX$11:CX$14577,'WEEKLY DATA'!$A$11:$A$14577,'MONTHLY DATA'!$A12,'WEEKLY DATA'!$B$11:$B$14577,'MONTHLY DATA'!$B12)</f>
        <v>253</v>
      </c>
      <c r="CY12" s="154">
        <f>CX12/CX11-1</f>
        <v>-2.9556650246305161E-3</v>
      </c>
      <c r="CZ12" s="169"/>
      <c r="DA12" s="78"/>
      <c r="DB12" s="78"/>
      <c r="DC12" s="154"/>
      <c r="DD12" s="78"/>
      <c r="DE12" s="78"/>
      <c r="DF12" s="78"/>
      <c r="DG12" s="154"/>
      <c r="DH12" s="78"/>
      <c r="DI12" s="78"/>
      <c r="DJ12" s="78"/>
      <c r="DK12" s="154"/>
      <c r="DL12" s="169"/>
      <c r="DM12" s="78"/>
      <c r="DN12" s="78">
        <f>AVERAGEIFS('WEEKLY DATA'!DN$11:DN$14577,'WEEKLY DATA'!$A$11:$A$14577,'MONTHLY DATA'!$A12,'WEEKLY DATA'!$B$11:$B$14577,'MONTHLY DATA'!$B12)</f>
        <v>194</v>
      </c>
      <c r="DO12" s="154">
        <f>DN12/DN11-1</f>
        <v>-4.0791100123609425E-2</v>
      </c>
      <c r="DP12" s="78"/>
      <c r="DQ12" s="78"/>
      <c r="DR12" s="78"/>
      <c r="DS12" s="154"/>
      <c r="DT12" s="78"/>
      <c r="DU12" s="78"/>
      <c r="DV12" s="78"/>
      <c r="DW12" s="154"/>
      <c r="DX12" s="78"/>
      <c r="DY12" s="78"/>
      <c r="DZ12" s="78"/>
      <c r="EA12" s="154"/>
      <c r="EB12" s="78"/>
      <c r="EC12" s="78"/>
      <c r="ED12" s="78">
        <f>AVERAGEIFS('WEEKLY DATA'!ED$11:ED$14577,'WEEKLY DATA'!$A$11:$A$14577,'MONTHLY DATA'!$A12,'WEEKLY DATA'!$B$11:$B$14577,'MONTHLY DATA'!$B12)</f>
        <v>209.5</v>
      </c>
      <c r="EE12" s="154">
        <f>ED12/ED11-1</f>
        <v>-3.788748564867972E-2</v>
      </c>
      <c r="EF12" s="169"/>
      <c r="EG12" s="78"/>
      <c r="EH12" s="78"/>
      <c r="EI12" s="154"/>
      <c r="EJ12" s="78"/>
      <c r="EK12" s="78"/>
      <c r="EL12" s="78"/>
      <c r="EM12" s="154"/>
      <c r="EN12" s="78"/>
      <c r="EO12" s="78"/>
      <c r="EP12" s="78"/>
      <c r="EQ12" s="154"/>
      <c r="ER12" s="78"/>
      <c r="ES12" s="78"/>
      <c r="ET12" s="78">
        <f>AVERAGEIFS('WEEKLY DATA'!ET$11:ET$14577,'WEEKLY DATA'!$A$11:$A$14577,'MONTHLY DATA'!$A12,'WEEKLY DATA'!$B$11:$B$14577,'MONTHLY DATA'!$B12)</f>
        <v>218.5</v>
      </c>
      <c r="EU12" s="154">
        <f>ET12/ET11-1</f>
        <v>-3.7444933920704804E-2</v>
      </c>
      <c r="EV12" s="78"/>
      <c r="EW12" s="78"/>
      <c r="EX12" s="78"/>
      <c r="EY12" s="154"/>
      <c r="EZ12" s="78"/>
      <c r="FA12" s="78"/>
      <c r="FB12" s="78"/>
      <c r="FC12" s="154"/>
      <c r="FD12" s="78"/>
      <c r="FE12" s="78"/>
      <c r="FF12" s="78"/>
      <c r="FG12" s="154"/>
      <c r="FH12" s="78"/>
      <c r="FI12" s="78"/>
      <c r="FJ12" s="78">
        <f>AVERAGEIFS('WEEKLY DATA'!FJ$11:FJ$14577,'WEEKLY DATA'!$A$11:$A$14577,'MONTHLY DATA'!$A12,'WEEKLY DATA'!$B$11:$B$14577,'MONTHLY DATA'!$B12)</f>
        <v>225</v>
      </c>
      <c r="FK12" s="154">
        <f>FJ12/FJ11-1</f>
        <v>-1.4238773274917849E-2</v>
      </c>
      <c r="FL12" s="169"/>
      <c r="FM12" s="78"/>
      <c r="FN12" s="78"/>
      <c r="FO12" s="154"/>
      <c r="FP12" s="78"/>
      <c r="FQ12" s="78"/>
      <c r="FR12" s="78"/>
      <c r="FS12" s="154"/>
      <c r="FT12" s="78"/>
      <c r="FU12" s="78"/>
      <c r="FV12" s="78">
        <f>AVERAGEIFS('WEEKLY DATA'!FV$11:FV$14577,'WEEKLY DATA'!$A$11:$A$14577,'MONTHLY DATA'!$A12,'WEEKLY DATA'!$B$11:$B$14577,'MONTHLY DATA'!$B12)</f>
        <v>190</v>
      </c>
      <c r="FW12" s="154">
        <f>FV12/FV11-1</f>
        <v>-9.5238095238095233E-2</v>
      </c>
      <c r="FX12" s="78"/>
      <c r="FY12" s="78"/>
      <c r="FZ12" s="78"/>
      <c r="GA12" s="154"/>
      <c r="GB12" s="78"/>
      <c r="GC12" s="78"/>
      <c r="GD12" s="78">
        <f>AVERAGEIFS('WEEKLY DATA'!GD$11:GD$14577,'WEEKLY DATA'!$A$11:$A$14577,'MONTHLY DATA'!$A12,'WEEKLY DATA'!$B$11:$B$14577,'MONTHLY DATA'!$B12)</f>
        <v>270</v>
      </c>
      <c r="GE12" s="154">
        <f>GD12/GD11-1</f>
        <v>2.564102564102555E-2</v>
      </c>
      <c r="GF12" s="169"/>
      <c r="GG12" s="78"/>
      <c r="GH12" s="78"/>
      <c r="GI12" s="154"/>
      <c r="GJ12" s="78"/>
      <c r="GK12" s="78"/>
      <c r="GL12" s="78"/>
      <c r="GM12" s="154"/>
      <c r="GN12" s="78"/>
      <c r="GO12" s="78"/>
      <c r="GP12" s="78"/>
      <c r="GQ12" s="154"/>
      <c r="GR12" s="78"/>
    </row>
    <row r="13" spans="1:291" ht="15.75" x14ac:dyDescent="0.25">
      <c r="A13">
        <f t="shared" si="4"/>
        <v>3</v>
      </c>
      <c r="B13">
        <f t="shared" si="5"/>
        <v>2010</v>
      </c>
      <c r="C13" s="86">
        <v>40238</v>
      </c>
      <c r="D13" s="78"/>
      <c r="E13" s="78"/>
      <c r="F13" s="78">
        <f>AVERAGEIFS('WEEKLY DATA'!F$11:F$14577,'WEEKLY DATA'!$A$11:$A$14577,'MONTHLY DATA'!$A13,'WEEKLY DATA'!$B$11:$B$14577,'MONTHLY DATA'!$B13)</f>
        <v>328.2</v>
      </c>
      <c r="G13" s="154">
        <f t="shared" ref="G13:G76" si="6">F13/F12-1</f>
        <v>9.8461538461538378E-3</v>
      </c>
      <c r="H13" s="169"/>
      <c r="I13" s="78"/>
      <c r="J13" s="78"/>
      <c r="K13" s="154"/>
      <c r="L13" s="169"/>
      <c r="M13" s="78"/>
      <c r="N13" s="78"/>
      <c r="O13" s="154"/>
      <c r="P13" s="169"/>
      <c r="Q13" s="78"/>
      <c r="R13" s="78"/>
      <c r="S13" s="154"/>
      <c r="T13" s="169"/>
      <c r="U13" s="78"/>
      <c r="V13" s="78">
        <f>AVERAGEIFS('WEEKLY DATA'!V$11:V$14577,'WEEKLY DATA'!$A$11:$A$14577,'MONTHLY DATA'!$A13,'WEEKLY DATA'!$B$11:$B$14577,'MONTHLY DATA'!$B13)</f>
        <v>251.8</v>
      </c>
      <c r="W13" s="154">
        <f t="shared" ref="W13:W76" si="7">V13/V12-1</f>
        <v>-1.6406249999999956E-2</v>
      </c>
      <c r="X13" s="169"/>
      <c r="Y13" s="78"/>
      <c r="Z13" s="78"/>
      <c r="AA13" s="154"/>
      <c r="AB13" s="169"/>
      <c r="AC13" s="78"/>
      <c r="AD13" s="78"/>
      <c r="AE13" s="154"/>
      <c r="AF13" s="169"/>
      <c r="AG13" s="78"/>
      <c r="AH13" s="78"/>
      <c r="AI13" s="154"/>
      <c r="AJ13" s="169"/>
      <c r="AK13" s="78"/>
      <c r="AL13" s="78">
        <f>AVERAGEIFS('WEEKLY DATA'!AL$11:AL$14577,'WEEKLY DATA'!$A$11:$A$14577,'MONTHLY DATA'!$A13,'WEEKLY DATA'!$B$11:$B$14577,'MONTHLY DATA'!$B13)</f>
        <v>270.8</v>
      </c>
      <c r="AM13" s="154">
        <f t="shared" ref="AM13:AM76" si="8">AL13/AL12-1</f>
        <v>-1.5272727272727216E-2</v>
      </c>
      <c r="AN13" s="169"/>
      <c r="AO13" s="78"/>
      <c r="AP13" s="78"/>
      <c r="AQ13" s="154"/>
      <c r="AR13" s="169"/>
      <c r="AS13" s="78"/>
      <c r="AT13" s="78"/>
      <c r="AU13" s="154"/>
      <c r="AV13" s="169"/>
      <c r="AW13" s="78"/>
      <c r="AX13" s="78"/>
      <c r="AY13" s="154"/>
      <c r="AZ13" s="169"/>
      <c r="BA13" s="78"/>
      <c r="BB13" s="78">
        <f>AVERAGEIFS('WEEKLY DATA'!BB$11:BB$14577,'WEEKLY DATA'!$A$11:$A$14577,'MONTHLY DATA'!$A13,'WEEKLY DATA'!$B$11:$B$14577,'MONTHLY DATA'!$B13)</f>
        <v>239</v>
      </c>
      <c r="BC13" s="154">
        <f t="shared" ref="BC13:BC76" si="9">BB13/BB12-1</f>
        <v>-3.4343434343434343E-2</v>
      </c>
      <c r="BD13" s="169"/>
      <c r="BE13" s="78"/>
      <c r="BF13" s="78"/>
      <c r="BG13" s="154"/>
      <c r="BH13" s="169"/>
      <c r="BI13" s="78"/>
      <c r="BJ13" s="78"/>
      <c r="BK13" s="154"/>
      <c r="BL13" s="169"/>
      <c r="BM13" s="78"/>
      <c r="BN13" s="78"/>
      <c r="BO13" s="154"/>
      <c r="BP13" s="78"/>
      <c r="BQ13" s="78"/>
      <c r="BR13" s="78">
        <f>AVERAGEIFS('WEEKLY DATA'!BR$11:BR$14577,'WEEKLY DATA'!$A$11:$A$14577,'MONTHLY DATA'!$A13,'WEEKLY DATA'!$B$11:$B$14577,'MONTHLY DATA'!$B13)</f>
        <v>236.4</v>
      </c>
      <c r="BS13" s="154">
        <f t="shared" ref="BS13:BS76" si="10">BR13/BR12-1</f>
        <v>-4.6774193548387077E-2</v>
      </c>
      <c r="BT13" s="78"/>
      <c r="BU13" s="78"/>
      <c r="BV13" s="78"/>
      <c r="BW13" s="154"/>
      <c r="BX13" s="78"/>
      <c r="BY13" s="78"/>
      <c r="BZ13" s="78"/>
      <c r="CA13" s="154"/>
      <c r="CB13" s="78"/>
      <c r="CC13" s="78"/>
      <c r="CD13" s="78"/>
      <c r="CE13" s="154"/>
      <c r="CF13" s="78"/>
      <c r="CG13" s="78"/>
      <c r="CH13" s="78">
        <f>AVERAGEIFS('WEEKLY DATA'!CH$11:CH$14577,'WEEKLY DATA'!$A$11:$A$14577,'MONTHLY DATA'!$A13,'WEEKLY DATA'!$B$11:$B$14577,'MONTHLY DATA'!$B13)</f>
        <v>203</v>
      </c>
      <c r="CI13" s="154">
        <f t="shared" ref="CI13:CI76" si="11">CH13/CH12-1</f>
        <v>-9.7560975609756184E-3</v>
      </c>
      <c r="CJ13" s="78"/>
      <c r="CK13" s="78"/>
      <c r="CL13" s="78"/>
      <c r="CM13" s="154"/>
      <c r="CN13" s="78"/>
      <c r="CO13" s="78"/>
      <c r="CP13" s="78"/>
      <c r="CQ13" s="154"/>
      <c r="CR13" s="78"/>
      <c r="CS13" s="78"/>
      <c r="CT13" s="78"/>
      <c r="CU13" s="154"/>
      <c r="CV13" s="169"/>
      <c r="CW13" s="78"/>
      <c r="CX13" s="78">
        <f>AVERAGEIFS('WEEKLY DATA'!CX$11:CX$14577,'WEEKLY DATA'!$A$11:$A$14577,'MONTHLY DATA'!$A13,'WEEKLY DATA'!$B$11:$B$14577,'MONTHLY DATA'!$B13)</f>
        <v>250.4</v>
      </c>
      <c r="CY13" s="154">
        <f t="shared" ref="CY13:CY76" si="12">CX13/CX12-1</f>
        <v>-1.0276679841897174E-2</v>
      </c>
      <c r="CZ13" s="169"/>
      <c r="DA13" s="78"/>
      <c r="DB13" s="78"/>
      <c r="DC13" s="154"/>
      <c r="DD13" s="78"/>
      <c r="DE13" s="78"/>
      <c r="DF13" s="78"/>
      <c r="DG13" s="154"/>
      <c r="DH13" s="78"/>
      <c r="DI13" s="78"/>
      <c r="DJ13" s="78"/>
      <c r="DK13" s="154"/>
      <c r="DL13" s="169"/>
      <c r="DM13" s="78"/>
      <c r="DN13" s="78">
        <f>AVERAGEIFS('WEEKLY DATA'!DN$11:DN$14577,'WEEKLY DATA'!$A$11:$A$14577,'MONTHLY DATA'!$A13,'WEEKLY DATA'!$B$11:$B$14577,'MONTHLY DATA'!$B13)</f>
        <v>192</v>
      </c>
      <c r="DO13" s="154">
        <f t="shared" ref="DO13:DO76" si="13">DN13/DN12-1</f>
        <v>-1.0309278350515427E-2</v>
      </c>
      <c r="DP13" s="78"/>
      <c r="DQ13" s="78"/>
      <c r="DR13" s="78"/>
      <c r="DS13" s="154"/>
      <c r="DT13" s="78"/>
      <c r="DU13" s="78"/>
      <c r="DV13" s="78"/>
      <c r="DW13" s="154"/>
      <c r="DX13" s="78"/>
      <c r="DY13" s="78"/>
      <c r="DZ13" s="78"/>
      <c r="EA13" s="154"/>
      <c r="EB13" s="78"/>
      <c r="EC13" s="78"/>
      <c r="ED13" s="78">
        <f>AVERAGEIFS('WEEKLY DATA'!ED$11:ED$14577,'WEEKLY DATA'!$A$11:$A$14577,'MONTHLY DATA'!$A13,'WEEKLY DATA'!$B$11:$B$14577,'MONTHLY DATA'!$B13)</f>
        <v>200.6</v>
      </c>
      <c r="EE13" s="154">
        <f t="shared" ref="EE13:EE76" si="14">ED13/ED12-1</f>
        <v>-4.24821002386635E-2</v>
      </c>
      <c r="EF13" s="169"/>
      <c r="EG13" s="78"/>
      <c r="EH13" s="78"/>
      <c r="EI13" s="154"/>
      <c r="EJ13" s="78"/>
      <c r="EK13" s="78"/>
      <c r="EL13" s="78"/>
      <c r="EM13" s="154"/>
      <c r="EN13" s="78"/>
      <c r="EO13" s="78"/>
      <c r="EP13" s="78"/>
      <c r="EQ13" s="154"/>
      <c r="ER13" s="78"/>
      <c r="ES13" s="78"/>
      <c r="ET13" s="78">
        <f>AVERAGEIFS('WEEKLY DATA'!ET$11:ET$14577,'WEEKLY DATA'!$A$11:$A$14577,'MONTHLY DATA'!$A13,'WEEKLY DATA'!$B$11:$B$14577,'MONTHLY DATA'!$B13)</f>
        <v>204.2</v>
      </c>
      <c r="EU13" s="154">
        <f t="shared" ref="EU13:EU76" si="15">ET13/ET12-1</f>
        <v>-6.5446224256292984E-2</v>
      </c>
      <c r="EV13" s="78"/>
      <c r="EW13" s="78"/>
      <c r="EX13" s="78"/>
      <c r="EY13" s="154"/>
      <c r="EZ13" s="78"/>
      <c r="FA13" s="78"/>
      <c r="FB13" s="78"/>
      <c r="FC13" s="154"/>
      <c r="FD13" s="78"/>
      <c r="FE13" s="78"/>
      <c r="FF13" s="78"/>
      <c r="FG13" s="154"/>
      <c r="FH13" s="78"/>
      <c r="FI13" s="78"/>
      <c r="FJ13" s="78">
        <f>AVERAGEIFS('WEEKLY DATA'!FJ$11:FJ$14577,'WEEKLY DATA'!$A$11:$A$14577,'MONTHLY DATA'!$A13,'WEEKLY DATA'!$B$11:$B$14577,'MONTHLY DATA'!$B13)</f>
        <v>227.2</v>
      </c>
      <c r="FK13" s="154">
        <f t="shared" ref="FK13:FK76" si="16">FJ13/FJ12-1</f>
        <v>9.7777777777776631E-3</v>
      </c>
      <c r="FL13" s="169"/>
      <c r="FM13" s="78"/>
      <c r="FN13" s="78"/>
      <c r="FO13" s="154"/>
      <c r="FP13" s="78"/>
      <c r="FQ13" s="78"/>
      <c r="FR13" s="78"/>
      <c r="FS13" s="154"/>
      <c r="FT13" s="78"/>
      <c r="FU13" s="78"/>
      <c r="FV13" s="78">
        <f>AVERAGEIFS('WEEKLY DATA'!FV$11:FV$14577,'WEEKLY DATA'!$A$11:$A$14577,'MONTHLY DATA'!$A13,'WEEKLY DATA'!$B$11:$B$14577,'MONTHLY DATA'!$B13)</f>
        <v>188</v>
      </c>
      <c r="FW13" s="154">
        <f t="shared" ref="FW13:FW76" si="17">FV13/FV12-1</f>
        <v>-1.0526315789473717E-2</v>
      </c>
      <c r="FX13" s="78"/>
      <c r="FY13" s="78"/>
      <c r="FZ13" s="78"/>
      <c r="GA13" s="154"/>
      <c r="GB13" s="78"/>
      <c r="GC13" s="78"/>
      <c r="GD13" s="78">
        <f>AVERAGEIFS('WEEKLY DATA'!GD$11:GD$14577,'WEEKLY DATA'!$A$11:$A$14577,'MONTHLY DATA'!$A13,'WEEKLY DATA'!$B$11:$B$14577,'MONTHLY DATA'!$B13)</f>
        <v>266.2</v>
      </c>
      <c r="GE13" s="154">
        <f t="shared" ref="GE13:GE76" si="18">GD13/GD12-1</f>
        <v>-1.4074074074074128E-2</v>
      </c>
      <c r="GF13" s="169"/>
      <c r="GG13" s="78"/>
      <c r="GH13" s="78"/>
      <c r="GI13" s="154"/>
      <c r="GJ13" s="78"/>
      <c r="GK13" s="78"/>
      <c r="GL13" s="78"/>
      <c r="GM13" s="154"/>
      <c r="GN13" s="78"/>
      <c r="GO13" s="78"/>
      <c r="GP13" s="78"/>
      <c r="GQ13" s="154"/>
      <c r="GR13" s="78"/>
    </row>
    <row r="14" spans="1:291" ht="15.75" x14ac:dyDescent="0.25">
      <c r="A14">
        <f t="shared" si="4"/>
        <v>4</v>
      </c>
      <c r="B14">
        <f t="shared" si="5"/>
        <v>2010</v>
      </c>
      <c r="C14" s="86">
        <v>40269</v>
      </c>
      <c r="D14" s="78"/>
      <c r="E14" s="78"/>
      <c r="F14" s="78">
        <f>AVERAGEIFS('WEEKLY DATA'!F$11:F$14577,'WEEKLY DATA'!$A$11:$A$14577,'MONTHLY DATA'!$A14,'WEEKLY DATA'!$B$11:$B$14577,'MONTHLY DATA'!$B14)</f>
        <v>327</v>
      </c>
      <c r="G14" s="154">
        <f t="shared" si="6"/>
        <v>-3.6563071297989191E-3</v>
      </c>
      <c r="H14" s="169"/>
      <c r="I14" s="78"/>
      <c r="J14" s="78"/>
      <c r="K14" s="154"/>
      <c r="L14" s="169"/>
      <c r="M14" s="78"/>
      <c r="N14" s="78"/>
      <c r="O14" s="154"/>
      <c r="P14" s="169"/>
      <c r="Q14" s="78"/>
      <c r="R14" s="78"/>
      <c r="S14" s="154"/>
      <c r="T14" s="169"/>
      <c r="U14" s="78"/>
      <c r="V14" s="78">
        <f>AVERAGEIFS('WEEKLY DATA'!V$11:V$14577,'WEEKLY DATA'!$A$11:$A$14577,'MONTHLY DATA'!$A14,'WEEKLY DATA'!$B$11:$B$14577,'MONTHLY DATA'!$B14)</f>
        <v>238.75</v>
      </c>
      <c r="W14" s="154">
        <f t="shared" si="7"/>
        <v>-5.1826846703733165E-2</v>
      </c>
      <c r="X14" s="169"/>
      <c r="Y14" s="78"/>
      <c r="Z14" s="78"/>
      <c r="AA14" s="154"/>
      <c r="AB14" s="169"/>
      <c r="AC14" s="78"/>
      <c r="AD14" s="78"/>
      <c r="AE14" s="154"/>
      <c r="AF14" s="169"/>
      <c r="AG14" s="78"/>
      <c r="AH14" s="78"/>
      <c r="AI14" s="154"/>
      <c r="AJ14" s="169"/>
      <c r="AK14" s="78"/>
      <c r="AL14" s="78">
        <f>AVERAGEIFS('WEEKLY DATA'!AL$11:AL$14577,'WEEKLY DATA'!$A$11:$A$14577,'MONTHLY DATA'!$A14,'WEEKLY DATA'!$B$11:$B$14577,'MONTHLY DATA'!$B14)</f>
        <v>257.75</v>
      </c>
      <c r="AM14" s="154">
        <f t="shared" si="8"/>
        <v>-4.8190546528803613E-2</v>
      </c>
      <c r="AN14" s="169"/>
      <c r="AO14" s="78"/>
      <c r="AP14" s="78"/>
      <c r="AQ14" s="154"/>
      <c r="AR14" s="169"/>
      <c r="AS14" s="78"/>
      <c r="AT14" s="78"/>
      <c r="AU14" s="154"/>
      <c r="AV14" s="169"/>
      <c r="AW14" s="78"/>
      <c r="AX14" s="78"/>
      <c r="AY14" s="154"/>
      <c r="AZ14" s="169"/>
      <c r="BA14" s="78"/>
      <c r="BB14" s="78">
        <f>AVERAGEIFS('WEEKLY DATA'!BB$11:BB$14577,'WEEKLY DATA'!$A$11:$A$14577,'MONTHLY DATA'!$A14,'WEEKLY DATA'!$B$11:$B$14577,'MONTHLY DATA'!$B14)</f>
        <v>221.25</v>
      </c>
      <c r="BC14" s="154">
        <f t="shared" si="9"/>
        <v>-7.4267782426778228E-2</v>
      </c>
      <c r="BD14" s="169"/>
      <c r="BE14" s="78"/>
      <c r="BF14" s="78"/>
      <c r="BG14" s="154"/>
      <c r="BH14" s="169"/>
      <c r="BI14" s="78"/>
      <c r="BJ14" s="78"/>
      <c r="BK14" s="154"/>
      <c r="BL14" s="169"/>
      <c r="BM14" s="78"/>
      <c r="BN14" s="78"/>
      <c r="BO14" s="154"/>
      <c r="BP14" s="78"/>
      <c r="BQ14" s="78"/>
      <c r="BR14" s="78">
        <f>AVERAGEIFS('WEEKLY DATA'!BR$11:BR$14577,'WEEKLY DATA'!$A$11:$A$14577,'MONTHLY DATA'!$A14,'WEEKLY DATA'!$B$11:$B$14577,'MONTHLY DATA'!$B14)</f>
        <v>220.75</v>
      </c>
      <c r="BS14" s="154">
        <f t="shared" si="10"/>
        <v>-6.6201353637901916E-2</v>
      </c>
      <c r="BT14" s="78"/>
      <c r="BU14" s="78"/>
      <c r="BV14" s="78"/>
      <c r="BW14" s="154"/>
      <c r="BX14" s="78"/>
      <c r="BY14" s="78"/>
      <c r="BZ14" s="78"/>
      <c r="CA14" s="154"/>
      <c r="CB14" s="78"/>
      <c r="CC14" s="78"/>
      <c r="CD14" s="78"/>
      <c r="CE14" s="154"/>
      <c r="CF14" s="78"/>
      <c r="CG14" s="78"/>
      <c r="CH14" s="78">
        <f>AVERAGEIFS('WEEKLY DATA'!CH$11:CH$14577,'WEEKLY DATA'!$A$11:$A$14577,'MONTHLY DATA'!$A14,'WEEKLY DATA'!$B$11:$B$14577,'MONTHLY DATA'!$B14)</f>
        <v>195</v>
      </c>
      <c r="CI14" s="154">
        <f t="shared" si="11"/>
        <v>-3.9408866995073843E-2</v>
      </c>
      <c r="CJ14" s="78"/>
      <c r="CK14" s="78"/>
      <c r="CL14" s="78"/>
      <c r="CM14" s="154"/>
      <c r="CN14" s="78"/>
      <c r="CO14" s="78"/>
      <c r="CP14" s="78"/>
      <c r="CQ14" s="154"/>
      <c r="CR14" s="78"/>
      <c r="CS14" s="78"/>
      <c r="CT14" s="78"/>
      <c r="CU14" s="154"/>
      <c r="CV14" s="169"/>
      <c r="CW14" s="78"/>
      <c r="CX14" s="78">
        <f>AVERAGEIFS('WEEKLY DATA'!CX$11:CX$14577,'WEEKLY DATA'!$A$11:$A$14577,'MONTHLY DATA'!$A14,'WEEKLY DATA'!$B$11:$B$14577,'MONTHLY DATA'!$B14)</f>
        <v>236.5</v>
      </c>
      <c r="CY14" s="154">
        <f t="shared" si="12"/>
        <v>-5.5511182108626267E-2</v>
      </c>
      <c r="CZ14" s="169"/>
      <c r="DA14" s="78"/>
      <c r="DB14" s="78"/>
      <c r="DC14" s="154"/>
      <c r="DD14" s="78"/>
      <c r="DE14" s="78"/>
      <c r="DF14" s="78"/>
      <c r="DG14" s="154"/>
      <c r="DH14" s="78"/>
      <c r="DI14" s="78"/>
      <c r="DJ14" s="78"/>
      <c r="DK14" s="154"/>
      <c r="DL14" s="169"/>
      <c r="DM14" s="78"/>
      <c r="DN14" s="78">
        <f>AVERAGEIFS('WEEKLY DATA'!DN$11:DN$14577,'WEEKLY DATA'!$A$11:$A$14577,'MONTHLY DATA'!$A14,'WEEKLY DATA'!$B$11:$B$14577,'MONTHLY DATA'!$B14)</f>
        <v>180.5</v>
      </c>
      <c r="DO14" s="154">
        <f t="shared" si="13"/>
        <v>-5.989583333333337E-2</v>
      </c>
      <c r="DP14" s="78"/>
      <c r="DQ14" s="78"/>
      <c r="DR14" s="78"/>
      <c r="DS14" s="154"/>
      <c r="DT14" s="78"/>
      <c r="DU14" s="78"/>
      <c r="DV14" s="78"/>
      <c r="DW14" s="154"/>
      <c r="DX14" s="78"/>
      <c r="DY14" s="78"/>
      <c r="DZ14" s="78"/>
      <c r="EA14" s="154"/>
      <c r="EB14" s="78"/>
      <c r="EC14" s="78"/>
      <c r="ED14" s="78">
        <f>AVERAGEIFS('WEEKLY DATA'!ED$11:ED$14577,'WEEKLY DATA'!$A$11:$A$14577,'MONTHLY DATA'!$A14,'WEEKLY DATA'!$B$11:$B$14577,'MONTHLY DATA'!$B14)</f>
        <v>188.75</v>
      </c>
      <c r="EE14" s="154">
        <f t="shared" si="14"/>
        <v>-5.9072781655034823E-2</v>
      </c>
      <c r="EF14" s="169"/>
      <c r="EG14" s="78"/>
      <c r="EH14" s="78"/>
      <c r="EI14" s="154"/>
      <c r="EJ14" s="78"/>
      <c r="EK14" s="78"/>
      <c r="EL14" s="78"/>
      <c r="EM14" s="154"/>
      <c r="EN14" s="78"/>
      <c r="EO14" s="78"/>
      <c r="EP14" s="78"/>
      <c r="EQ14" s="154"/>
      <c r="ER14" s="78"/>
      <c r="ES14" s="78"/>
      <c r="ET14" s="78">
        <f>AVERAGEIFS('WEEKLY DATA'!ET$11:ET$14577,'WEEKLY DATA'!$A$11:$A$14577,'MONTHLY DATA'!$A14,'WEEKLY DATA'!$B$11:$B$14577,'MONTHLY DATA'!$B14)</f>
        <v>189.75</v>
      </c>
      <c r="EU14" s="154">
        <f t="shared" si="15"/>
        <v>-7.076395690499504E-2</v>
      </c>
      <c r="EV14" s="78"/>
      <c r="EW14" s="78"/>
      <c r="EX14" s="78"/>
      <c r="EY14" s="154"/>
      <c r="EZ14" s="78"/>
      <c r="FA14" s="78"/>
      <c r="FB14" s="78"/>
      <c r="FC14" s="154"/>
      <c r="FD14" s="78"/>
      <c r="FE14" s="78"/>
      <c r="FF14" s="78"/>
      <c r="FG14" s="154"/>
      <c r="FH14" s="78"/>
      <c r="FI14" s="78"/>
      <c r="FJ14" s="78">
        <f>AVERAGEIFS('WEEKLY DATA'!FJ$11:FJ$14577,'WEEKLY DATA'!$A$11:$A$14577,'MONTHLY DATA'!$A14,'WEEKLY DATA'!$B$11:$B$14577,'MONTHLY DATA'!$B14)</f>
        <v>215.25</v>
      </c>
      <c r="FK14" s="154">
        <f t="shared" si="16"/>
        <v>-5.2596830985915499E-2</v>
      </c>
      <c r="FL14" s="169"/>
      <c r="FM14" s="78"/>
      <c r="FN14" s="78"/>
      <c r="FO14" s="154"/>
      <c r="FP14" s="78"/>
      <c r="FQ14" s="78"/>
      <c r="FR14" s="78"/>
      <c r="FS14" s="154"/>
      <c r="FT14" s="78"/>
      <c r="FU14" s="78"/>
      <c r="FV14" s="78">
        <f>AVERAGEIFS('WEEKLY DATA'!FV$11:FV$14577,'WEEKLY DATA'!$A$11:$A$14577,'MONTHLY DATA'!$A14,'WEEKLY DATA'!$B$11:$B$14577,'MONTHLY DATA'!$B14)</f>
        <v>180</v>
      </c>
      <c r="FW14" s="154">
        <f t="shared" si="17"/>
        <v>-4.2553191489361653E-2</v>
      </c>
      <c r="FX14" s="78"/>
      <c r="FY14" s="78"/>
      <c r="FZ14" s="78"/>
      <c r="GA14" s="154"/>
      <c r="GB14" s="78"/>
      <c r="GC14" s="78"/>
      <c r="GD14" s="78">
        <f>AVERAGEIFS('WEEKLY DATA'!GD$11:GD$14577,'WEEKLY DATA'!$A$11:$A$14577,'MONTHLY DATA'!$A14,'WEEKLY DATA'!$B$11:$B$14577,'MONTHLY DATA'!$B14)</f>
        <v>247.25</v>
      </c>
      <c r="GE14" s="154">
        <f t="shared" si="18"/>
        <v>-7.1187077385424402E-2</v>
      </c>
      <c r="GF14" s="169"/>
      <c r="GG14" s="78"/>
      <c r="GH14" s="78"/>
      <c r="GI14" s="154"/>
      <c r="GJ14" s="78"/>
      <c r="GK14" s="78"/>
      <c r="GL14" s="78"/>
      <c r="GM14" s="154"/>
      <c r="GN14" s="78"/>
      <c r="GO14" s="78"/>
      <c r="GP14" s="78"/>
      <c r="GQ14" s="154"/>
      <c r="GR14" s="78"/>
    </row>
    <row r="15" spans="1:291" ht="15.75" x14ac:dyDescent="0.25">
      <c r="A15">
        <f t="shared" si="4"/>
        <v>5</v>
      </c>
      <c r="B15">
        <f t="shared" si="5"/>
        <v>2010</v>
      </c>
      <c r="C15" s="86">
        <v>40299</v>
      </c>
      <c r="D15" s="78"/>
      <c r="E15" s="78"/>
      <c r="F15" s="78">
        <f>AVERAGEIFS('WEEKLY DATA'!F$11:F$14577,'WEEKLY DATA'!$A$11:$A$14577,'MONTHLY DATA'!$A15,'WEEKLY DATA'!$B$11:$B$14577,'MONTHLY DATA'!$B15)</f>
        <v>317</v>
      </c>
      <c r="G15" s="154">
        <f t="shared" si="6"/>
        <v>-3.0581039755351647E-2</v>
      </c>
      <c r="H15" s="169"/>
      <c r="I15" s="78"/>
      <c r="J15" s="78"/>
      <c r="K15" s="154"/>
      <c r="L15" s="169"/>
      <c r="M15" s="78"/>
      <c r="N15" s="78"/>
      <c r="O15" s="154"/>
      <c r="P15" s="169"/>
      <c r="Q15" s="78"/>
      <c r="R15" s="78"/>
      <c r="S15" s="154"/>
      <c r="T15" s="169"/>
      <c r="U15" s="78"/>
      <c r="V15" s="78">
        <f>AVERAGEIFS('WEEKLY DATA'!V$11:V$14577,'WEEKLY DATA'!$A$11:$A$14577,'MONTHLY DATA'!$A15,'WEEKLY DATA'!$B$11:$B$14577,'MONTHLY DATA'!$B15)</f>
        <v>241.5</v>
      </c>
      <c r="W15" s="154">
        <f t="shared" si="7"/>
        <v>1.1518324607329822E-2</v>
      </c>
      <c r="X15" s="169"/>
      <c r="Y15" s="78"/>
      <c r="Z15" s="78"/>
      <c r="AA15" s="154"/>
      <c r="AB15" s="169"/>
      <c r="AC15" s="78"/>
      <c r="AD15" s="78"/>
      <c r="AE15" s="154"/>
      <c r="AF15" s="169"/>
      <c r="AG15" s="78"/>
      <c r="AH15" s="78"/>
      <c r="AI15" s="154"/>
      <c r="AJ15" s="169"/>
      <c r="AK15" s="78"/>
      <c r="AL15" s="78">
        <f>AVERAGEIFS('WEEKLY DATA'!AL$11:AL$14577,'WEEKLY DATA'!$A$11:$A$14577,'MONTHLY DATA'!$A15,'WEEKLY DATA'!$B$11:$B$14577,'MONTHLY DATA'!$B15)</f>
        <v>260.5</v>
      </c>
      <c r="AM15" s="154">
        <f t="shared" si="8"/>
        <v>1.0669253152279401E-2</v>
      </c>
      <c r="AN15" s="169"/>
      <c r="AO15" s="78"/>
      <c r="AP15" s="78"/>
      <c r="AQ15" s="154"/>
      <c r="AR15" s="169"/>
      <c r="AS15" s="78"/>
      <c r="AT15" s="78"/>
      <c r="AU15" s="154"/>
      <c r="AV15" s="169"/>
      <c r="AW15" s="78"/>
      <c r="AX15" s="78"/>
      <c r="AY15" s="154"/>
      <c r="AZ15" s="169"/>
      <c r="BA15" s="78"/>
      <c r="BB15" s="78">
        <f>AVERAGEIFS('WEEKLY DATA'!BB$11:BB$14577,'WEEKLY DATA'!$A$11:$A$14577,'MONTHLY DATA'!$A15,'WEEKLY DATA'!$B$11:$B$14577,'MONTHLY DATA'!$B15)</f>
        <v>210</v>
      </c>
      <c r="BC15" s="154">
        <f t="shared" si="9"/>
        <v>-5.084745762711862E-2</v>
      </c>
      <c r="BD15" s="169"/>
      <c r="BE15" s="78"/>
      <c r="BF15" s="78"/>
      <c r="BG15" s="154"/>
      <c r="BH15" s="169"/>
      <c r="BI15" s="78"/>
      <c r="BJ15" s="78"/>
      <c r="BK15" s="154"/>
      <c r="BL15" s="169"/>
      <c r="BM15" s="78"/>
      <c r="BN15" s="78"/>
      <c r="BO15" s="154"/>
      <c r="BP15" s="78"/>
      <c r="BQ15" s="78"/>
      <c r="BR15" s="78">
        <f>AVERAGEIFS('WEEKLY DATA'!BR$11:BR$14577,'WEEKLY DATA'!$A$11:$A$14577,'MONTHLY DATA'!$A15,'WEEKLY DATA'!$B$11:$B$14577,'MONTHLY DATA'!$B15)</f>
        <v>233</v>
      </c>
      <c r="BS15" s="154">
        <f t="shared" si="10"/>
        <v>5.5492638731596822E-2</v>
      </c>
      <c r="BT15" s="78"/>
      <c r="BU15" s="78"/>
      <c r="BV15" s="78"/>
      <c r="BW15" s="154"/>
      <c r="BX15" s="78"/>
      <c r="BY15" s="78"/>
      <c r="BZ15" s="78"/>
      <c r="CA15" s="154"/>
      <c r="CB15" s="78"/>
      <c r="CC15" s="78"/>
      <c r="CD15" s="78"/>
      <c r="CE15" s="154"/>
      <c r="CF15" s="78"/>
      <c r="CG15" s="78"/>
      <c r="CH15" s="78">
        <f>AVERAGEIFS('WEEKLY DATA'!CH$11:CH$14577,'WEEKLY DATA'!$A$11:$A$14577,'MONTHLY DATA'!$A15,'WEEKLY DATA'!$B$11:$B$14577,'MONTHLY DATA'!$B15)</f>
        <v>192</v>
      </c>
      <c r="CI15" s="154">
        <f t="shared" si="11"/>
        <v>-1.538461538461533E-2</v>
      </c>
      <c r="CJ15" s="78"/>
      <c r="CK15" s="78"/>
      <c r="CL15" s="78"/>
      <c r="CM15" s="154"/>
      <c r="CN15" s="78"/>
      <c r="CO15" s="78"/>
      <c r="CP15" s="78"/>
      <c r="CQ15" s="154"/>
      <c r="CR15" s="78"/>
      <c r="CS15" s="78"/>
      <c r="CT15" s="78"/>
      <c r="CU15" s="154"/>
      <c r="CV15" s="169"/>
      <c r="CW15" s="78"/>
      <c r="CX15" s="78">
        <f>AVERAGEIFS('WEEKLY DATA'!CX$11:CX$14577,'WEEKLY DATA'!$A$11:$A$14577,'MONTHLY DATA'!$A15,'WEEKLY DATA'!$B$11:$B$14577,'MONTHLY DATA'!$B15)</f>
        <v>237</v>
      </c>
      <c r="CY15" s="154">
        <f t="shared" si="12"/>
        <v>2.1141649048626032E-3</v>
      </c>
      <c r="CZ15" s="169"/>
      <c r="DA15" s="78"/>
      <c r="DB15" s="78"/>
      <c r="DC15" s="154"/>
      <c r="DD15" s="78"/>
      <c r="DE15" s="78"/>
      <c r="DF15" s="78"/>
      <c r="DG15" s="154"/>
      <c r="DH15" s="78"/>
      <c r="DI15" s="78"/>
      <c r="DJ15" s="78"/>
      <c r="DK15" s="154"/>
      <c r="DL15" s="169"/>
      <c r="DM15" s="78"/>
      <c r="DN15" s="78">
        <f>AVERAGEIFS('WEEKLY DATA'!DN$11:DN$14577,'WEEKLY DATA'!$A$11:$A$14577,'MONTHLY DATA'!$A15,'WEEKLY DATA'!$B$11:$B$14577,'MONTHLY DATA'!$B15)</f>
        <v>181</v>
      </c>
      <c r="DO15" s="154">
        <f t="shared" si="13"/>
        <v>2.7700831024930483E-3</v>
      </c>
      <c r="DP15" s="78"/>
      <c r="DQ15" s="78"/>
      <c r="DR15" s="78"/>
      <c r="DS15" s="154"/>
      <c r="DT15" s="78"/>
      <c r="DU15" s="78"/>
      <c r="DV15" s="78"/>
      <c r="DW15" s="154"/>
      <c r="DX15" s="78"/>
      <c r="DY15" s="78"/>
      <c r="DZ15" s="78"/>
      <c r="EA15" s="154"/>
      <c r="EB15" s="78"/>
      <c r="EC15" s="78"/>
      <c r="ED15" s="78">
        <f>AVERAGEIFS('WEEKLY DATA'!ED$11:ED$14577,'WEEKLY DATA'!$A$11:$A$14577,'MONTHLY DATA'!$A15,'WEEKLY DATA'!$B$11:$B$14577,'MONTHLY DATA'!$B15)</f>
        <v>196.5</v>
      </c>
      <c r="EE15" s="154">
        <f t="shared" si="14"/>
        <v>4.1059602649006655E-2</v>
      </c>
      <c r="EF15" s="169"/>
      <c r="EG15" s="78"/>
      <c r="EH15" s="78"/>
      <c r="EI15" s="154"/>
      <c r="EJ15" s="78"/>
      <c r="EK15" s="78"/>
      <c r="EL15" s="78"/>
      <c r="EM15" s="154"/>
      <c r="EN15" s="78"/>
      <c r="EO15" s="78"/>
      <c r="EP15" s="78"/>
      <c r="EQ15" s="154"/>
      <c r="ER15" s="78"/>
      <c r="ES15" s="78"/>
      <c r="ET15" s="78">
        <f>AVERAGEIFS('WEEKLY DATA'!ET$11:ET$14577,'WEEKLY DATA'!$A$11:$A$14577,'MONTHLY DATA'!$A15,'WEEKLY DATA'!$B$11:$B$14577,'MONTHLY DATA'!$B15)</f>
        <v>199.5</v>
      </c>
      <c r="EU15" s="154">
        <f t="shared" si="15"/>
        <v>5.1383399209486091E-2</v>
      </c>
      <c r="EV15" s="78"/>
      <c r="EW15" s="78"/>
      <c r="EX15" s="78"/>
      <c r="EY15" s="154"/>
      <c r="EZ15" s="78"/>
      <c r="FA15" s="78"/>
      <c r="FB15" s="78"/>
      <c r="FC15" s="154"/>
      <c r="FD15" s="78"/>
      <c r="FE15" s="78"/>
      <c r="FF15" s="78"/>
      <c r="FG15" s="154"/>
      <c r="FH15" s="78"/>
      <c r="FI15" s="78"/>
      <c r="FJ15" s="78">
        <f>AVERAGEIFS('WEEKLY DATA'!FJ$11:FJ$14577,'WEEKLY DATA'!$A$11:$A$14577,'MONTHLY DATA'!$A15,'WEEKLY DATA'!$B$11:$B$14577,'MONTHLY DATA'!$B15)</f>
        <v>215</v>
      </c>
      <c r="FK15" s="154">
        <f t="shared" si="16"/>
        <v>-1.1614401858304202E-3</v>
      </c>
      <c r="FL15" s="169"/>
      <c r="FM15" s="78"/>
      <c r="FN15" s="78"/>
      <c r="FO15" s="154"/>
      <c r="FP15" s="78"/>
      <c r="FQ15" s="78"/>
      <c r="FR15" s="78"/>
      <c r="FS15" s="154"/>
      <c r="FT15" s="78"/>
      <c r="FU15" s="78"/>
      <c r="FV15" s="78">
        <f>AVERAGEIFS('WEEKLY DATA'!FV$11:FV$14577,'WEEKLY DATA'!$A$11:$A$14577,'MONTHLY DATA'!$A15,'WEEKLY DATA'!$B$11:$B$14577,'MONTHLY DATA'!$B15)</f>
        <v>177.5</v>
      </c>
      <c r="FW15" s="154">
        <f t="shared" si="17"/>
        <v>-1.388888888888884E-2</v>
      </c>
      <c r="FX15" s="78"/>
      <c r="FY15" s="78"/>
      <c r="FZ15" s="78"/>
      <c r="GA15" s="154"/>
      <c r="GB15" s="78"/>
      <c r="GC15" s="78"/>
      <c r="GD15" s="78">
        <f>AVERAGEIFS('WEEKLY DATA'!GD$11:GD$14577,'WEEKLY DATA'!$A$11:$A$14577,'MONTHLY DATA'!$A15,'WEEKLY DATA'!$B$11:$B$14577,'MONTHLY DATA'!$B15)</f>
        <v>242</v>
      </c>
      <c r="GE15" s="154">
        <f t="shared" si="18"/>
        <v>-2.1233569261880691E-2</v>
      </c>
      <c r="GF15" s="169"/>
      <c r="GG15" s="78"/>
      <c r="GH15" s="78"/>
      <c r="GI15" s="154"/>
      <c r="GJ15" s="78"/>
      <c r="GK15" s="78"/>
      <c r="GL15" s="78"/>
      <c r="GM15" s="154"/>
      <c r="GN15" s="78"/>
      <c r="GO15" s="78"/>
      <c r="GP15" s="78"/>
      <c r="GQ15" s="154"/>
      <c r="GR15" s="78"/>
    </row>
    <row r="16" spans="1:291" ht="15.75" x14ac:dyDescent="0.25">
      <c r="A16">
        <f t="shared" si="4"/>
        <v>6</v>
      </c>
      <c r="B16">
        <f t="shared" si="5"/>
        <v>2010</v>
      </c>
      <c r="C16" s="86">
        <v>40330</v>
      </c>
      <c r="D16" s="78"/>
      <c r="E16" s="78"/>
      <c r="F16" s="78">
        <f>AVERAGEIFS('WEEKLY DATA'!F$11:F$14577,'WEEKLY DATA'!$A$11:$A$14577,'MONTHLY DATA'!$A16,'WEEKLY DATA'!$B$11:$B$14577,'MONTHLY DATA'!$B16)</f>
        <v>323.60000000000002</v>
      </c>
      <c r="G16" s="154">
        <f t="shared" si="6"/>
        <v>2.0820189274447953E-2</v>
      </c>
      <c r="H16" s="169"/>
      <c r="I16" s="78"/>
      <c r="J16" s="78"/>
      <c r="K16" s="154"/>
      <c r="L16" s="169"/>
      <c r="M16" s="78"/>
      <c r="N16" s="78"/>
      <c r="O16" s="154"/>
      <c r="P16" s="169"/>
      <c r="Q16" s="78"/>
      <c r="R16" s="78"/>
      <c r="S16" s="154"/>
      <c r="T16" s="169"/>
      <c r="U16" s="78"/>
      <c r="V16" s="78">
        <f>AVERAGEIFS('WEEKLY DATA'!V$11:V$14577,'WEEKLY DATA'!$A$11:$A$14577,'MONTHLY DATA'!$A16,'WEEKLY DATA'!$B$11:$B$14577,'MONTHLY DATA'!$B16)</f>
        <v>249.8</v>
      </c>
      <c r="W16" s="154">
        <f t="shared" si="7"/>
        <v>3.4368530020703947E-2</v>
      </c>
      <c r="X16" s="169"/>
      <c r="Y16" s="78"/>
      <c r="Z16" s="78"/>
      <c r="AA16" s="154"/>
      <c r="AB16" s="169"/>
      <c r="AC16" s="78"/>
      <c r="AD16" s="78"/>
      <c r="AE16" s="154"/>
      <c r="AF16" s="169"/>
      <c r="AG16" s="78"/>
      <c r="AH16" s="78"/>
      <c r="AI16" s="154"/>
      <c r="AJ16" s="169"/>
      <c r="AK16" s="78"/>
      <c r="AL16" s="78">
        <f>AVERAGEIFS('WEEKLY DATA'!AL$11:AL$14577,'WEEKLY DATA'!$A$11:$A$14577,'MONTHLY DATA'!$A16,'WEEKLY DATA'!$B$11:$B$14577,'MONTHLY DATA'!$B16)</f>
        <v>273.8</v>
      </c>
      <c r="AM16" s="154">
        <f t="shared" si="8"/>
        <v>5.105566218809976E-2</v>
      </c>
      <c r="AN16" s="169"/>
      <c r="AO16" s="78"/>
      <c r="AP16" s="78"/>
      <c r="AQ16" s="154"/>
      <c r="AR16" s="169"/>
      <c r="AS16" s="78"/>
      <c r="AT16" s="78"/>
      <c r="AU16" s="154"/>
      <c r="AV16" s="169"/>
      <c r="AW16" s="78"/>
      <c r="AX16" s="78"/>
      <c r="AY16" s="154"/>
      <c r="AZ16" s="169"/>
      <c r="BA16" s="78"/>
      <c r="BB16" s="78">
        <f>AVERAGEIFS('WEEKLY DATA'!BB$11:BB$14577,'WEEKLY DATA'!$A$11:$A$14577,'MONTHLY DATA'!$A16,'WEEKLY DATA'!$B$11:$B$14577,'MONTHLY DATA'!$B16)</f>
        <v>210</v>
      </c>
      <c r="BC16" s="154">
        <f t="shared" si="9"/>
        <v>0</v>
      </c>
      <c r="BD16" s="169"/>
      <c r="BE16" s="78"/>
      <c r="BF16" s="78"/>
      <c r="BG16" s="154"/>
      <c r="BH16" s="169"/>
      <c r="BI16" s="78"/>
      <c r="BJ16" s="78"/>
      <c r="BK16" s="154"/>
      <c r="BL16" s="169"/>
      <c r="BM16" s="78"/>
      <c r="BN16" s="78"/>
      <c r="BO16" s="154"/>
      <c r="BP16" s="78"/>
      <c r="BQ16" s="78"/>
      <c r="BR16" s="78">
        <f>AVERAGEIFS('WEEKLY DATA'!BR$11:BR$14577,'WEEKLY DATA'!$A$11:$A$14577,'MONTHLY DATA'!$A16,'WEEKLY DATA'!$B$11:$B$14577,'MONTHLY DATA'!$B16)</f>
        <v>240.2</v>
      </c>
      <c r="BS16" s="154">
        <f t="shared" si="10"/>
        <v>3.0901287553648071E-2</v>
      </c>
      <c r="BT16" s="78"/>
      <c r="BU16" s="78"/>
      <c r="BV16" s="78"/>
      <c r="BW16" s="154"/>
      <c r="BX16" s="78"/>
      <c r="BY16" s="78"/>
      <c r="BZ16" s="78"/>
      <c r="CA16" s="154"/>
      <c r="CB16" s="78"/>
      <c r="CC16" s="78"/>
      <c r="CD16" s="78"/>
      <c r="CE16" s="154"/>
      <c r="CF16" s="78"/>
      <c r="CG16" s="78"/>
      <c r="CH16" s="78">
        <f>AVERAGEIFS('WEEKLY DATA'!CH$11:CH$14577,'WEEKLY DATA'!$A$11:$A$14577,'MONTHLY DATA'!$A16,'WEEKLY DATA'!$B$11:$B$14577,'MONTHLY DATA'!$B16)</f>
        <v>201</v>
      </c>
      <c r="CI16" s="154">
        <f t="shared" si="11"/>
        <v>4.6875E-2</v>
      </c>
      <c r="CJ16" s="78"/>
      <c r="CK16" s="78"/>
      <c r="CL16" s="78"/>
      <c r="CM16" s="154"/>
      <c r="CN16" s="78"/>
      <c r="CO16" s="78"/>
      <c r="CP16" s="78"/>
      <c r="CQ16" s="154"/>
      <c r="CR16" s="78"/>
      <c r="CS16" s="78"/>
      <c r="CT16" s="78"/>
      <c r="CU16" s="154"/>
      <c r="CV16" s="169"/>
      <c r="CW16" s="78"/>
      <c r="CX16" s="78">
        <f>AVERAGEIFS('WEEKLY DATA'!CX$11:CX$14577,'WEEKLY DATA'!$A$11:$A$14577,'MONTHLY DATA'!$A16,'WEEKLY DATA'!$B$11:$B$14577,'MONTHLY DATA'!$B16)</f>
        <v>227.2</v>
      </c>
      <c r="CY16" s="154">
        <f t="shared" si="12"/>
        <v>-4.1350210970464207E-2</v>
      </c>
      <c r="CZ16" s="169"/>
      <c r="DA16" s="78"/>
      <c r="DB16" s="78"/>
      <c r="DC16" s="154"/>
      <c r="DD16" s="78"/>
      <c r="DE16" s="78"/>
      <c r="DF16" s="78"/>
      <c r="DG16" s="154"/>
      <c r="DH16" s="78"/>
      <c r="DI16" s="78"/>
      <c r="DJ16" s="78"/>
      <c r="DK16" s="154"/>
      <c r="DL16" s="169"/>
      <c r="DM16" s="78"/>
      <c r="DN16" s="78">
        <f>AVERAGEIFS('WEEKLY DATA'!DN$11:DN$14577,'WEEKLY DATA'!$A$11:$A$14577,'MONTHLY DATA'!$A16,'WEEKLY DATA'!$B$11:$B$14577,'MONTHLY DATA'!$B16)</f>
        <v>191.2</v>
      </c>
      <c r="DO16" s="154">
        <f t="shared" si="13"/>
        <v>5.6353591160220873E-2</v>
      </c>
      <c r="DP16" s="78"/>
      <c r="DQ16" s="78"/>
      <c r="DR16" s="78"/>
      <c r="DS16" s="154"/>
      <c r="DT16" s="78"/>
      <c r="DU16" s="78"/>
      <c r="DV16" s="78"/>
      <c r="DW16" s="154"/>
      <c r="DX16" s="78"/>
      <c r="DY16" s="78"/>
      <c r="DZ16" s="78"/>
      <c r="EA16" s="154"/>
      <c r="EB16" s="78"/>
      <c r="EC16" s="78"/>
      <c r="ED16" s="78">
        <f>AVERAGEIFS('WEEKLY DATA'!ED$11:ED$14577,'WEEKLY DATA'!$A$11:$A$14577,'MONTHLY DATA'!$A16,'WEEKLY DATA'!$B$11:$B$14577,'MONTHLY DATA'!$B16)</f>
        <v>202.6</v>
      </c>
      <c r="EE16" s="154">
        <f t="shared" si="14"/>
        <v>3.1043256997455471E-2</v>
      </c>
      <c r="EF16" s="169"/>
      <c r="EG16" s="78"/>
      <c r="EH16" s="78"/>
      <c r="EI16" s="154"/>
      <c r="EJ16" s="78"/>
      <c r="EK16" s="78"/>
      <c r="EL16" s="78"/>
      <c r="EM16" s="154"/>
      <c r="EN16" s="78"/>
      <c r="EO16" s="78"/>
      <c r="EP16" s="78"/>
      <c r="EQ16" s="154"/>
      <c r="ER16" s="78"/>
      <c r="ES16" s="78"/>
      <c r="ET16" s="78">
        <f>AVERAGEIFS('WEEKLY DATA'!ET$11:ET$14577,'WEEKLY DATA'!$A$11:$A$14577,'MONTHLY DATA'!$A16,'WEEKLY DATA'!$B$11:$B$14577,'MONTHLY DATA'!$B16)</f>
        <v>204.6</v>
      </c>
      <c r="EU16" s="154">
        <f t="shared" si="15"/>
        <v>2.5563909774436011E-2</v>
      </c>
      <c r="EV16" s="78"/>
      <c r="EW16" s="78"/>
      <c r="EX16" s="78"/>
      <c r="EY16" s="154"/>
      <c r="EZ16" s="78"/>
      <c r="FA16" s="78"/>
      <c r="FB16" s="78"/>
      <c r="FC16" s="154"/>
      <c r="FD16" s="78"/>
      <c r="FE16" s="78"/>
      <c r="FF16" s="78"/>
      <c r="FG16" s="154"/>
      <c r="FH16" s="78"/>
      <c r="FI16" s="78"/>
      <c r="FJ16" s="78">
        <f>AVERAGEIFS('WEEKLY DATA'!FJ$11:FJ$14577,'WEEKLY DATA'!$A$11:$A$14577,'MONTHLY DATA'!$A16,'WEEKLY DATA'!$B$11:$B$14577,'MONTHLY DATA'!$B16)</f>
        <v>225.6</v>
      </c>
      <c r="FK16" s="154">
        <f t="shared" si="16"/>
        <v>4.9302325581395356E-2</v>
      </c>
      <c r="FL16" s="169"/>
      <c r="FM16" s="78"/>
      <c r="FN16" s="78"/>
      <c r="FO16" s="154"/>
      <c r="FP16" s="78"/>
      <c r="FQ16" s="78"/>
      <c r="FR16" s="78"/>
      <c r="FS16" s="154"/>
      <c r="FT16" s="78"/>
      <c r="FU16" s="78"/>
      <c r="FV16" s="78">
        <f>AVERAGEIFS('WEEKLY DATA'!FV$11:FV$14577,'WEEKLY DATA'!$A$11:$A$14577,'MONTHLY DATA'!$A16,'WEEKLY DATA'!$B$11:$B$14577,'MONTHLY DATA'!$B16)</f>
        <v>180</v>
      </c>
      <c r="FW16" s="154">
        <f t="shared" si="17"/>
        <v>1.4084507042253502E-2</v>
      </c>
      <c r="FX16" s="78"/>
      <c r="FY16" s="78"/>
      <c r="FZ16" s="78"/>
      <c r="GA16" s="154"/>
      <c r="GB16" s="78"/>
      <c r="GC16" s="78"/>
      <c r="GD16" s="78">
        <f>AVERAGEIFS('WEEKLY DATA'!GD$11:GD$14577,'WEEKLY DATA'!$A$11:$A$14577,'MONTHLY DATA'!$A16,'WEEKLY DATA'!$B$11:$B$14577,'MONTHLY DATA'!$B16)</f>
        <v>250</v>
      </c>
      <c r="GE16" s="154">
        <f t="shared" si="18"/>
        <v>3.3057851239669311E-2</v>
      </c>
      <c r="GF16" s="169"/>
      <c r="GG16" s="78"/>
      <c r="GH16" s="78"/>
      <c r="GI16" s="154"/>
      <c r="GJ16" s="78"/>
      <c r="GK16" s="78"/>
      <c r="GL16" s="78"/>
      <c r="GM16" s="154"/>
      <c r="GN16" s="78"/>
      <c r="GO16" s="78"/>
      <c r="GP16" s="78"/>
      <c r="GQ16" s="154"/>
      <c r="GR16" s="78"/>
    </row>
    <row r="17" spans="1:200" ht="15.75" x14ac:dyDescent="0.25">
      <c r="A17">
        <f t="shared" si="4"/>
        <v>7</v>
      </c>
      <c r="B17">
        <f t="shared" si="5"/>
        <v>2010</v>
      </c>
      <c r="C17" s="86">
        <v>40360</v>
      </c>
      <c r="D17" s="78"/>
      <c r="E17" s="78"/>
      <c r="F17" s="78">
        <f>AVERAGEIFS('WEEKLY DATA'!F$11:F$14577,'WEEKLY DATA'!$A$11:$A$14577,'MONTHLY DATA'!$A17,'WEEKLY DATA'!$B$11:$B$14577,'MONTHLY DATA'!$B17)</f>
        <v>333.25</v>
      </c>
      <c r="G17" s="154">
        <f t="shared" si="6"/>
        <v>2.9820766378244601E-2</v>
      </c>
      <c r="H17" s="169"/>
      <c r="I17" s="78"/>
      <c r="J17" s="78"/>
      <c r="K17" s="154"/>
      <c r="L17" s="169"/>
      <c r="M17" s="78"/>
      <c r="N17" s="78"/>
      <c r="O17" s="154"/>
      <c r="P17" s="169"/>
      <c r="Q17" s="78"/>
      <c r="R17" s="78"/>
      <c r="S17" s="154"/>
      <c r="T17" s="169"/>
      <c r="U17" s="78"/>
      <c r="V17" s="78">
        <f>AVERAGEIFS('WEEKLY DATA'!V$11:V$14577,'WEEKLY DATA'!$A$11:$A$14577,'MONTHLY DATA'!$A17,'WEEKLY DATA'!$B$11:$B$14577,'MONTHLY DATA'!$B17)</f>
        <v>257.25</v>
      </c>
      <c r="W17" s="154">
        <f t="shared" si="7"/>
        <v>2.98238590872697E-2</v>
      </c>
      <c r="X17" s="169"/>
      <c r="Y17" s="78"/>
      <c r="Z17" s="78"/>
      <c r="AA17" s="154"/>
      <c r="AB17" s="169"/>
      <c r="AC17" s="78"/>
      <c r="AD17" s="78"/>
      <c r="AE17" s="154"/>
      <c r="AF17" s="169"/>
      <c r="AG17" s="78"/>
      <c r="AH17" s="78"/>
      <c r="AI17" s="154"/>
      <c r="AJ17" s="169"/>
      <c r="AK17" s="78"/>
      <c r="AL17" s="78">
        <f>AVERAGEIFS('WEEKLY DATA'!AL$11:AL$14577,'WEEKLY DATA'!$A$11:$A$14577,'MONTHLY DATA'!$A17,'WEEKLY DATA'!$B$11:$B$14577,'MONTHLY DATA'!$B17)</f>
        <v>260</v>
      </c>
      <c r="AM17" s="154">
        <f t="shared" si="8"/>
        <v>-5.0401753104455826E-2</v>
      </c>
      <c r="AN17" s="169"/>
      <c r="AO17" s="78"/>
      <c r="AP17" s="78"/>
      <c r="AQ17" s="154"/>
      <c r="AR17" s="169"/>
      <c r="AS17" s="78"/>
      <c r="AT17" s="78"/>
      <c r="AU17" s="154"/>
      <c r="AV17" s="169"/>
      <c r="AW17" s="78"/>
      <c r="AX17" s="78"/>
      <c r="AY17" s="154"/>
      <c r="AZ17" s="169"/>
      <c r="BA17" s="78"/>
      <c r="BB17" s="78">
        <f>AVERAGEIFS('WEEKLY DATA'!BB$11:BB$14577,'WEEKLY DATA'!$A$11:$A$14577,'MONTHLY DATA'!$A17,'WEEKLY DATA'!$B$11:$B$14577,'MONTHLY DATA'!$B17)</f>
        <v>208.75</v>
      </c>
      <c r="BC17" s="154">
        <f t="shared" si="9"/>
        <v>-5.9523809523809312E-3</v>
      </c>
      <c r="BD17" s="169"/>
      <c r="BE17" s="78"/>
      <c r="BF17" s="78"/>
      <c r="BG17" s="154"/>
      <c r="BH17" s="169"/>
      <c r="BI17" s="78"/>
      <c r="BJ17" s="78"/>
      <c r="BK17" s="154"/>
      <c r="BL17" s="169"/>
      <c r="BM17" s="78"/>
      <c r="BN17" s="78"/>
      <c r="BO17" s="154"/>
      <c r="BP17" s="78"/>
      <c r="BQ17" s="78"/>
      <c r="BR17" s="78">
        <f>AVERAGEIFS('WEEKLY DATA'!BR$11:BR$14577,'WEEKLY DATA'!$A$11:$A$14577,'MONTHLY DATA'!$A17,'WEEKLY DATA'!$B$11:$B$14577,'MONTHLY DATA'!$B17)</f>
        <v>248</v>
      </c>
      <c r="BS17" s="154">
        <f t="shared" si="10"/>
        <v>3.2472939217318864E-2</v>
      </c>
      <c r="BT17" s="78"/>
      <c r="BU17" s="78"/>
      <c r="BV17" s="78"/>
      <c r="BW17" s="154"/>
      <c r="BX17" s="78"/>
      <c r="BY17" s="78"/>
      <c r="BZ17" s="78"/>
      <c r="CA17" s="154"/>
      <c r="CB17" s="78"/>
      <c r="CC17" s="78"/>
      <c r="CD17" s="78"/>
      <c r="CE17" s="154"/>
      <c r="CF17" s="78"/>
      <c r="CG17" s="78"/>
      <c r="CH17" s="78">
        <f>AVERAGEIFS('WEEKLY DATA'!CH$11:CH$14577,'WEEKLY DATA'!$A$11:$A$14577,'MONTHLY DATA'!$A17,'WEEKLY DATA'!$B$11:$B$14577,'MONTHLY DATA'!$B17)</f>
        <v>206.75</v>
      </c>
      <c r="CI17" s="154">
        <f t="shared" si="11"/>
        <v>2.8606965174129417E-2</v>
      </c>
      <c r="CJ17" s="78"/>
      <c r="CK17" s="78"/>
      <c r="CL17" s="78"/>
      <c r="CM17" s="154"/>
      <c r="CN17" s="78"/>
      <c r="CO17" s="78"/>
      <c r="CP17" s="78"/>
      <c r="CQ17" s="154"/>
      <c r="CR17" s="78"/>
      <c r="CS17" s="78"/>
      <c r="CT17" s="78"/>
      <c r="CU17" s="154"/>
      <c r="CV17" s="169"/>
      <c r="CW17" s="78"/>
      <c r="CX17" s="78">
        <f>AVERAGEIFS('WEEKLY DATA'!CX$11:CX$14577,'WEEKLY DATA'!$A$11:$A$14577,'MONTHLY DATA'!$A17,'WEEKLY DATA'!$B$11:$B$14577,'MONTHLY DATA'!$B17)</f>
        <v>233.75</v>
      </c>
      <c r="CY17" s="154">
        <f t="shared" si="12"/>
        <v>2.8829225352112742E-2</v>
      </c>
      <c r="CZ17" s="169"/>
      <c r="DA17" s="78"/>
      <c r="DB17" s="78"/>
      <c r="DC17" s="154"/>
      <c r="DD17" s="78"/>
      <c r="DE17" s="78"/>
      <c r="DF17" s="78"/>
      <c r="DG17" s="154"/>
      <c r="DH17" s="78"/>
      <c r="DI17" s="78"/>
      <c r="DJ17" s="78"/>
      <c r="DK17" s="154"/>
      <c r="DL17" s="169"/>
      <c r="DM17" s="78"/>
      <c r="DN17" s="78">
        <f>AVERAGEIFS('WEEKLY DATA'!DN$11:DN$14577,'WEEKLY DATA'!$A$11:$A$14577,'MONTHLY DATA'!$A17,'WEEKLY DATA'!$B$11:$B$14577,'MONTHLY DATA'!$B17)</f>
        <v>197.75</v>
      </c>
      <c r="DO17" s="154">
        <f t="shared" si="13"/>
        <v>3.4257322175732297E-2</v>
      </c>
      <c r="DP17" s="78"/>
      <c r="DQ17" s="78"/>
      <c r="DR17" s="78"/>
      <c r="DS17" s="154"/>
      <c r="DT17" s="78"/>
      <c r="DU17" s="78"/>
      <c r="DV17" s="78"/>
      <c r="DW17" s="154"/>
      <c r="DX17" s="78"/>
      <c r="DY17" s="78"/>
      <c r="DZ17" s="78"/>
      <c r="EA17" s="154"/>
      <c r="EB17" s="78"/>
      <c r="EC17" s="78"/>
      <c r="ED17" s="78">
        <f>AVERAGEIFS('WEEKLY DATA'!ED$11:ED$14577,'WEEKLY DATA'!$A$11:$A$14577,'MONTHLY DATA'!$A17,'WEEKLY DATA'!$B$11:$B$14577,'MONTHLY DATA'!$B17)</f>
        <v>215.75</v>
      </c>
      <c r="EE17" s="154">
        <f t="shared" si="14"/>
        <v>6.4906219151036559E-2</v>
      </c>
      <c r="EF17" s="169"/>
      <c r="EG17" s="78"/>
      <c r="EH17" s="78"/>
      <c r="EI17" s="154"/>
      <c r="EJ17" s="78"/>
      <c r="EK17" s="78"/>
      <c r="EL17" s="78"/>
      <c r="EM17" s="154"/>
      <c r="EN17" s="78"/>
      <c r="EO17" s="78"/>
      <c r="EP17" s="78"/>
      <c r="EQ17" s="154"/>
      <c r="ER17" s="78"/>
      <c r="ES17" s="78"/>
      <c r="ET17" s="78">
        <f>AVERAGEIFS('WEEKLY DATA'!ET$11:ET$14577,'WEEKLY DATA'!$A$11:$A$14577,'MONTHLY DATA'!$A17,'WEEKLY DATA'!$B$11:$B$14577,'MONTHLY DATA'!$B17)</f>
        <v>216.25</v>
      </c>
      <c r="EU17" s="154">
        <f t="shared" si="15"/>
        <v>5.6940371456500438E-2</v>
      </c>
      <c r="EV17" s="78"/>
      <c r="EW17" s="78"/>
      <c r="EX17" s="78"/>
      <c r="EY17" s="154"/>
      <c r="EZ17" s="78"/>
      <c r="FA17" s="78"/>
      <c r="FB17" s="78"/>
      <c r="FC17" s="154"/>
      <c r="FD17" s="78"/>
      <c r="FE17" s="78"/>
      <c r="FF17" s="78"/>
      <c r="FG17" s="154"/>
      <c r="FH17" s="78"/>
      <c r="FI17" s="78"/>
      <c r="FJ17" s="78">
        <f>AVERAGEIFS('WEEKLY DATA'!FJ$11:FJ$14577,'WEEKLY DATA'!$A$11:$A$14577,'MONTHLY DATA'!$A17,'WEEKLY DATA'!$B$11:$B$14577,'MONTHLY DATA'!$B17)</f>
        <v>232</v>
      </c>
      <c r="FK17" s="154">
        <f t="shared" si="16"/>
        <v>2.8368794326241176E-2</v>
      </c>
      <c r="FL17" s="169"/>
      <c r="FM17" s="78"/>
      <c r="FN17" s="78"/>
      <c r="FO17" s="154"/>
      <c r="FP17" s="78"/>
      <c r="FQ17" s="78"/>
      <c r="FR17" s="78"/>
      <c r="FS17" s="154"/>
      <c r="FT17" s="78"/>
      <c r="FU17" s="78"/>
      <c r="FV17" s="78">
        <f>AVERAGEIFS('WEEKLY DATA'!FV$11:FV$14577,'WEEKLY DATA'!$A$11:$A$14577,'MONTHLY DATA'!$A17,'WEEKLY DATA'!$B$11:$B$14577,'MONTHLY DATA'!$B17)</f>
        <v>180</v>
      </c>
      <c r="FW17" s="154">
        <f t="shared" si="17"/>
        <v>0</v>
      </c>
      <c r="FX17" s="78"/>
      <c r="FY17" s="78"/>
      <c r="FZ17" s="78"/>
      <c r="GA17" s="154"/>
      <c r="GB17" s="78"/>
      <c r="GC17" s="78"/>
      <c r="GD17" s="78">
        <f>AVERAGEIFS('WEEKLY DATA'!GD$11:GD$14577,'WEEKLY DATA'!$A$11:$A$14577,'MONTHLY DATA'!$A17,'WEEKLY DATA'!$B$11:$B$14577,'MONTHLY DATA'!$B17)</f>
        <v>280</v>
      </c>
      <c r="GE17" s="154">
        <f t="shared" si="18"/>
        <v>0.12000000000000011</v>
      </c>
      <c r="GF17" s="169"/>
      <c r="GG17" s="78"/>
      <c r="GH17" s="78"/>
      <c r="GI17" s="154"/>
      <c r="GJ17" s="78"/>
      <c r="GK17" s="78"/>
      <c r="GL17" s="78"/>
      <c r="GM17" s="154"/>
      <c r="GN17" s="78"/>
      <c r="GO17" s="78"/>
      <c r="GP17" s="78"/>
      <c r="GQ17" s="154"/>
      <c r="GR17" s="78"/>
    </row>
    <row r="18" spans="1:200" ht="15.75" x14ac:dyDescent="0.25">
      <c r="A18">
        <f t="shared" si="4"/>
        <v>8</v>
      </c>
      <c r="B18">
        <f t="shared" si="5"/>
        <v>2010</v>
      </c>
      <c r="C18" s="86">
        <v>40391</v>
      </c>
      <c r="D18" s="78"/>
      <c r="E18" s="78"/>
      <c r="F18" s="78">
        <f>AVERAGEIFS('WEEKLY DATA'!F$11:F$14577,'WEEKLY DATA'!$A$11:$A$14577,'MONTHLY DATA'!$A18,'WEEKLY DATA'!$B$11:$B$14577,'MONTHLY DATA'!$B18)</f>
        <v>382</v>
      </c>
      <c r="G18" s="154">
        <f t="shared" si="6"/>
        <v>0.1462865716429107</v>
      </c>
      <c r="H18" s="169"/>
      <c r="I18" s="78"/>
      <c r="J18" s="78"/>
      <c r="K18" s="154"/>
      <c r="L18" s="169"/>
      <c r="M18" s="78"/>
      <c r="N18" s="78"/>
      <c r="O18" s="154"/>
      <c r="P18" s="169"/>
      <c r="Q18" s="78"/>
      <c r="R18" s="78"/>
      <c r="S18" s="154"/>
      <c r="T18" s="169"/>
      <c r="U18" s="78"/>
      <c r="V18" s="78">
        <f>AVERAGEIFS('WEEKLY DATA'!V$11:V$14577,'WEEKLY DATA'!$A$11:$A$14577,'MONTHLY DATA'!$A18,'WEEKLY DATA'!$B$11:$B$14577,'MONTHLY DATA'!$B18)</f>
        <v>301</v>
      </c>
      <c r="W18" s="154">
        <f t="shared" si="7"/>
        <v>0.17006802721088432</v>
      </c>
      <c r="X18" s="169"/>
      <c r="Y18" s="78"/>
      <c r="Z18" s="78"/>
      <c r="AA18" s="154"/>
      <c r="AB18" s="169"/>
      <c r="AC18" s="78"/>
      <c r="AD18" s="78"/>
      <c r="AE18" s="154"/>
      <c r="AF18" s="169"/>
      <c r="AG18" s="78"/>
      <c r="AH18" s="78"/>
      <c r="AI18" s="154"/>
      <c r="AJ18" s="169"/>
      <c r="AK18" s="78"/>
      <c r="AL18" s="78">
        <f>AVERAGEIFS('WEEKLY DATA'!AL$11:AL$14577,'WEEKLY DATA'!$A$11:$A$14577,'MONTHLY DATA'!$A18,'WEEKLY DATA'!$B$11:$B$14577,'MONTHLY DATA'!$B18)</f>
        <v>330</v>
      </c>
      <c r="AM18" s="154">
        <f t="shared" si="8"/>
        <v>0.26923076923076916</v>
      </c>
      <c r="AN18" s="169"/>
      <c r="AO18" s="78"/>
      <c r="AP18" s="78"/>
      <c r="AQ18" s="154"/>
      <c r="AR18" s="169"/>
      <c r="AS18" s="78"/>
      <c r="AT18" s="78"/>
      <c r="AU18" s="154"/>
      <c r="AV18" s="169"/>
      <c r="AW18" s="78"/>
      <c r="AX18" s="78"/>
      <c r="AY18" s="154"/>
      <c r="AZ18" s="169"/>
      <c r="BA18" s="78"/>
      <c r="BB18" s="78">
        <f>AVERAGEIFS('WEEKLY DATA'!BB$11:BB$14577,'WEEKLY DATA'!$A$11:$A$14577,'MONTHLY DATA'!$A18,'WEEKLY DATA'!$B$11:$B$14577,'MONTHLY DATA'!$B18)</f>
        <v>193.75</v>
      </c>
      <c r="BC18" s="154">
        <f t="shared" si="9"/>
        <v>-7.1856287425149712E-2</v>
      </c>
      <c r="BD18" s="169"/>
      <c r="BE18" s="78"/>
      <c r="BF18" s="78"/>
      <c r="BG18" s="154"/>
      <c r="BH18" s="169"/>
      <c r="BI18" s="78"/>
      <c r="BJ18" s="78"/>
      <c r="BK18" s="154"/>
      <c r="BL18" s="169"/>
      <c r="BM18" s="78"/>
      <c r="BN18" s="78"/>
      <c r="BO18" s="154"/>
      <c r="BP18" s="78"/>
      <c r="BQ18" s="78"/>
      <c r="BR18" s="78">
        <f>AVERAGEIFS('WEEKLY DATA'!BR$11:BR$14577,'WEEKLY DATA'!$A$11:$A$14577,'MONTHLY DATA'!$A18,'WEEKLY DATA'!$B$11:$B$14577,'MONTHLY DATA'!$B18)</f>
        <v>288</v>
      </c>
      <c r="BS18" s="154">
        <f t="shared" si="10"/>
        <v>0.16129032258064524</v>
      </c>
      <c r="BT18" s="78"/>
      <c r="BU18" s="78"/>
      <c r="BV18" s="78"/>
      <c r="BW18" s="154"/>
      <c r="BX18" s="78"/>
      <c r="BY18" s="78"/>
      <c r="BZ18" s="78"/>
      <c r="CA18" s="154"/>
      <c r="CB18" s="78"/>
      <c r="CC18" s="78"/>
      <c r="CD18" s="78"/>
      <c r="CE18" s="154"/>
      <c r="CF18" s="78"/>
      <c r="CG18" s="78"/>
      <c r="CH18" s="78">
        <f>AVERAGEIFS('WEEKLY DATA'!CH$11:CH$14577,'WEEKLY DATA'!$A$11:$A$14577,'MONTHLY DATA'!$A18,'WEEKLY DATA'!$B$11:$B$14577,'MONTHLY DATA'!$B18)</f>
        <v>245.5</v>
      </c>
      <c r="CI18" s="154">
        <f t="shared" si="11"/>
        <v>0.18742442563482475</v>
      </c>
      <c r="CJ18" s="78"/>
      <c r="CK18" s="78"/>
      <c r="CL18" s="78"/>
      <c r="CM18" s="154"/>
      <c r="CN18" s="78"/>
      <c r="CO18" s="78"/>
      <c r="CP18" s="78"/>
      <c r="CQ18" s="154"/>
      <c r="CR18" s="78"/>
      <c r="CS18" s="78"/>
      <c r="CT18" s="78"/>
      <c r="CU18" s="154"/>
      <c r="CV18" s="169"/>
      <c r="CW18" s="78"/>
      <c r="CX18" s="78">
        <f>AVERAGEIFS('WEEKLY DATA'!CX$11:CX$14577,'WEEKLY DATA'!$A$11:$A$14577,'MONTHLY DATA'!$A18,'WEEKLY DATA'!$B$11:$B$14577,'MONTHLY DATA'!$B18)</f>
        <v>272.5</v>
      </c>
      <c r="CY18" s="154">
        <f t="shared" si="12"/>
        <v>0.16577540106951871</v>
      </c>
      <c r="CZ18" s="169"/>
      <c r="DA18" s="78"/>
      <c r="DB18" s="78"/>
      <c r="DC18" s="154"/>
      <c r="DD18" s="78"/>
      <c r="DE18" s="78"/>
      <c r="DF18" s="78"/>
      <c r="DG18" s="154"/>
      <c r="DH18" s="78"/>
      <c r="DI18" s="78"/>
      <c r="DJ18" s="78"/>
      <c r="DK18" s="154"/>
      <c r="DL18" s="169"/>
      <c r="DM18" s="78"/>
      <c r="DN18" s="78">
        <f>AVERAGEIFS('WEEKLY DATA'!DN$11:DN$14577,'WEEKLY DATA'!$A$11:$A$14577,'MONTHLY DATA'!$A18,'WEEKLY DATA'!$B$11:$B$14577,'MONTHLY DATA'!$B18)</f>
        <v>236.5</v>
      </c>
      <c r="DO18" s="154">
        <f t="shared" si="13"/>
        <v>0.19595448798988624</v>
      </c>
      <c r="DP18" s="78"/>
      <c r="DQ18" s="78"/>
      <c r="DR18" s="78"/>
      <c r="DS18" s="154"/>
      <c r="DT18" s="78"/>
      <c r="DU18" s="78"/>
      <c r="DV18" s="78"/>
      <c r="DW18" s="154"/>
      <c r="DX18" s="78"/>
      <c r="DY18" s="78"/>
      <c r="DZ18" s="78"/>
      <c r="EA18" s="154"/>
      <c r="EB18" s="78"/>
      <c r="EC18" s="78"/>
      <c r="ED18" s="78">
        <f>AVERAGEIFS('WEEKLY DATA'!ED$11:ED$14577,'WEEKLY DATA'!$A$11:$A$14577,'MONTHLY DATA'!$A18,'WEEKLY DATA'!$B$11:$B$14577,'MONTHLY DATA'!$B18)</f>
        <v>280.25</v>
      </c>
      <c r="EE18" s="154">
        <f t="shared" si="14"/>
        <v>0.29895712630359217</v>
      </c>
      <c r="EF18" s="169"/>
      <c r="EG18" s="78"/>
      <c r="EH18" s="78"/>
      <c r="EI18" s="154"/>
      <c r="EJ18" s="78"/>
      <c r="EK18" s="78"/>
      <c r="EL18" s="78"/>
      <c r="EM18" s="154"/>
      <c r="EN18" s="78"/>
      <c r="EO18" s="78"/>
      <c r="EP18" s="78"/>
      <c r="EQ18" s="154"/>
      <c r="ER18" s="78"/>
      <c r="ES18" s="78"/>
      <c r="ET18" s="78">
        <f>AVERAGEIFS('WEEKLY DATA'!ET$11:ET$14577,'WEEKLY DATA'!$A$11:$A$14577,'MONTHLY DATA'!$A18,'WEEKLY DATA'!$B$11:$B$14577,'MONTHLY DATA'!$B18)</f>
        <v>280.25</v>
      </c>
      <c r="EU18" s="154">
        <f t="shared" si="15"/>
        <v>0.2959537572254336</v>
      </c>
      <c r="EV18" s="78"/>
      <c r="EW18" s="78"/>
      <c r="EX18" s="78"/>
      <c r="EY18" s="154"/>
      <c r="EZ18" s="78"/>
      <c r="FA18" s="78"/>
      <c r="FB18" s="78"/>
      <c r="FC18" s="154"/>
      <c r="FD18" s="78"/>
      <c r="FE18" s="78"/>
      <c r="FF18" s="78"/>
      <c r="FG18" s="154"/>
      <c r="FH18" s="78"/>
      <c r="FI18" s="78"/>
      <c r="FJ18" s="78">
        <f>AVERAGEIFS('WEEKLY DATA'!FJ$11:FJ$14577,'WEEKLY DATA'!$A$11:$A$14577,'MONTHLY DATA'!$A18,'WEEKLY DATA'!$B$11:$B$14577,'MONTHLY DATA'!$B18)</f>
        <v>273.25</v>
      </c>
      <c r="FK18" s="154">
        <f t="shared" si="16"/>
        <v>0.17780172413793105</v>
      </c>
      <c r="FL18" s="169"/>
      <c r="FM18" s="78"/>
      <c r="FN18" s="78"/>
      <c r="FO18" s="154"/>
      <c r="FP18" s="78"/>
      <c r="FQ18" s="78"/>
      <c r="FR18" s="78"/>
      <c r="FS18" s="154"/>
      <c r="FT18" s="78"/>
      <c r="FU18" s="78"/>
      <c r="FV18" s="78">
        <f>AVERAGEIFS('WEEKLY DATA'!FV$11:FV$14577,'WEEKLY DATA'!$A$11:$A$14577,'MONTHLY DATA'!$A18,'WEEKLY DATA'!$B$11:$B$14577,'MONTHLY DATA'!$B18)</f>
        <v>182.5</v>
      </c>
      <c r="FW18" s="154">
        <f t="shared" si="17"/>
        <v>1.388888888888884E-2</v>
      </c>
      <c r="FX18" s="78"/>
      <c r="FY18" s="78"/>
      <c r="FZ18" s="78"/>
      <c r="GA18" s="154"/>
      <c r="GB18" s="78"/>
      <c r="GC18" s="78"/>
      <c r="GD18" s="78">
        <f>AVERAGEIFS('WEEKLY DATA'!GD$11:GD$14577,'WEEKLY DATA'!$A$11:$A$14577,'MONTHLY DATA'!$A18,'WEEKLY DATA'!$B$11:$B$14577,'MONTHLY DATA'!$B18)</f>
        <v>305</v>
      </c>
      <c r="GE18" s="154">
        <f t="shared" si="18"/>
        <v>8.9285714285714191E-2</v>
      </c>
      <c r="GF18" s="169"/>
      <c r="GG18" s="78"/>
      <c r="GH18" s="78"/>
      <c r="GI18" s="154"/>
      <c r="GJ18" s="78"/>
      <c r="GK18" s="78"/>
      <c r="GL18" s="78"/>
      <c r="GM18" s="154"/>
      <c r="GN18" s="78"/>
      <c r="GO18" s="78"/>
      <c r="GP18" s="78"/>
      <c r="GQ18" s="154"/>
      <c r="GR18" s="78"/>
    </row>
    <row r="19" spans="1:200" ht="15.75" x14ac:dyDescent="0.25">
      <c r="A19">
        <f t="shared" si="4"/>
        <v>9</v>
      </c>
      <c r="B19">
        <f t="shared" si="5"/>
        <v>2010</v>
      </c>
      <c r="C19" s="86">
        <v>40422</v>
      </c>
      <c r="D19" s="78"/>
      <c r="E19" s="78"/>
      <c r="F19" s="78">
        <f>AVERAGEIFS('WEEKLY DATA'!F$11:F$14577,'WEEKLY DATA'!$A$11:$A$14577,'MONTHLY DATA'!$A19,'WEEKLY DATA'!$B$11:$B$14577,'MONTHLY DATA'!$B19)</f>
        <v>382</v>
      </c>
      <c r="G19" s="154">
        <f t="shared" si="6"/>
        <v>0</v>
      </c>
      <c r="H19" s="169"/>
      <c r="I19" s="78"/>
      <c r="J19" s="78"/>
      <c r="K19" s="154"/>
      <c r="L19" s="169"/>
      <c r="M19" s="78"/>
      <c r="N19" s="78"/>
      <c r="O19" s="154"/>
      <c r="P19" s="169"/>
      <c r="Q19" s="78"/>
      <c r="R19" s="78"/>
      <c r="S19" s="154"/>
      <c r="T19" s="169"/>
      <c r="U19" s="78"/>
      <c r="V19" s="78">
        <f>AVERAGEIFS('WEEKLY DATA'!V$11:V$14577,'WEEKLY DATA'!$A$11:$A$14577,'MONTHLY DATA'!$A19,'WEEKLY DATA'!$B$11:$B$14577,'MONTHLY DATA'!$B19)</f>
        <v>324</v>
      </c>
      <c r="W19" s="154">
        <f t="shared" si="7"/>
        <v>7.6411960132890311E-2</v>
      </c>
      <c r="X19" s="169"/>
      <c r="Y19" s="78"/>
      <c r="Z19" s="78"/>
      <c r="AA19" s="154"/>
      <c r="AB19" s="169"/>
      <c r="AC19" s="78"/>
      <c r="AD19" s="78"/>
      <c r="AE19" s="154"/>
      <c r="AF19" s="169"/>
      <c r="AG19" s="78"/>
      <c r="AH19" s="78"/>
      <c r="AI19" s="154"/>
      <c r="AJ19" s="169"/>
      <c r="AK19" s="78"/>
      <c r="AL19" s="78">
        <f>AVERAGEIFS('WEEKLY DATA'!AL$11:AL$14577,'WEEKLY DATA'!$A$11:$A$14577,'MONTHLY DATA'!$A19,'WEEKLY DATA'!$B$11:$B$14577,'MONTHLY DATA'!$B19)</f>
        <v>353</v>
      </c>
      <c r="AM19" s="154">
        <f t="shared" si="8"/>
        <v>6.9696969696969591E-2</v>
      </c>
      <c r="AN19" s="169"/>
      <c r="AO19" s="78"/>
      <c r="AP19" s="78"/>
      <c r="AQ19" s="154"/>
      <c r="AR19" s="169"/>
      <c r="AS19" s="78"/>
      <c r="AT19" s="78"/>
      <c r="AU19" s="154"/>
      <c r="AV19" s="169"/>
      <c r="AW19" s="78"/>
      <c r="AX19" s="78"/>
      <c r="AY19" s="154"/>
      <c r="AZ19" s="169"/>
      <c r="BA19" s="78"/>
      <c r="BB19" s="78">
        <f>AVERAGEIFS('WEEKLY DATA'!BB$11:BB$14577,'WEEKLY DATA'!$A$11:$A$14577,'MONTHLY DATA'!$A19,'WEEKLY DATA'!$B$11:$B$14577,'MONTHLY DATA'!$B19)</f>
        <v>173</v>
      </c>
      <c r="BC19" s="154">
        <f t="shared" si="9"/>
        <v>-0.10709677419354835</v>
      </c>
      <c r="BD19" s="169"/>
      <c r="BE19" s="78"/>
      <c r="BF19" s="78"/>
      <c r="BG19" s="154"/>
      <c r="BH19" s="169"/>
      <c r="BI19" s="78"/>
      <c r="BJ19" s="78"/>
      <c r="BK19" s="154"/>
      <c r="BL19" s="169"/>
      <c r="BM19" s="78"/>
      <c r="BN19" s="78"/>
      <c r="BO19" s="154"/>
      <c r="BP19" s="78"/>
      <c r="BQ19" s="78"/>
      <c r="BR19" s="78">
        <f>AVERAGEIFS('WEEKLY DATA'!BR$11:BR$14577,'WEEKLY DATA'!$A$11:$A$14577,'MONTHLY DATA'!$A19,'WEEKLY DATA'!$B$11:$B$14577,'MONTHLY DATA'!$B19)</f>
        <v>311</v>
      </c>
      <c r="BS19" s="154">
        <f t="shared" si="10"/>
        <v>7.986111111111116E-2</v>
      </c>
      <c r="BT19" s="78"/>
      <c r="BU19" s="78"/>
      <c r="BV19" s="78"/>
      <c r="BW19" s="154"/>
      <c r="BX19" s="78"/>
      <c r="BY19" s="78"/>
      <c r="BZ19" s="78"/>
      <c r="CA19" s="154"/>
      <c r="CB19" s="78"/>
      <c r="CC19" s="78"/>
      <c r="CD19" s="78"/>
      <c r="CE19" s="154"/>
      <c r="CF19" s="78"/>
      <c r="CG19" s="78"/>
      <c r="CH19" s="78">
        <f>AVERAGEIFS('WEEKLY DATA'!CH$11:CH$14577,'WEEKLY DATA'!$A$11:$A$14577,'MONTHLY DATA'!$A19,'WEEKLY DATA'!$B$11:$B$14577,'MONTHLY DATA'!$B19)</f>
        <v>281</v>
      </c>
      <c r="CI19" s="154">
        <f t="shared" si="11"/>
        <v>0.14460285132382888</v>
      </c>
      <c r="CJ19" s="78"/>
      <c r="CK19" s="78"/>
      <c r="CL19" s="78"/>
      <c r="CM19" s="154"/>
      <c r="CN19" s="78"/>
      <c r="CO19" s="78"/>
      <c r="CP19" s="78"/>
      <c r="CQ19" s="154"/>
      <c r="CR19" s="78"/>
      <c r="CS19" s="78"/>
      <c r="CT19" s="78"/>
      <c r="CU19" s="154"/>
      <c r="CV19" s="169"/>
      <c r="CW19" s="78"/>
      <c r="CX19" s="78">
        <f>AVERAGEIFS('WEEKLY DATA'!CX$11:CX$14577,'WEEKLY DATA'!$A$11:$A$14577,'MONTHLY DATA'!$A19,'WEEKLY DATA'!$B$11:$B$14577,'MONTHLY DATA'!$B19)</f>
        <v>306</v>
      </c>
      <c r="CY19" s="154">
        <f t="shared" si="12"/>
        <v>0.12293577981651382</v>
      </c>
      <c r="CZ19" s="169"/>
      <c r="DA19" s="78"/>
      <c r="DB19" s="78"/>
      <c r="DC19" s="154"/>
      <c r="DD19" s="78"/>
      <c r="DE19" s="78"/>
      <c r="DF19" s="78"/>
      <c r="DG19" s="154"/>
      <c r="DH19" s="78"/>
      <c r="DI19" s="78"/>
      <c r="DJ19" s="78"/>
      <c r="DK19" s="154"/>
      <c r="DL19" s="169"/>
      <c r="DM19" s="78"/>
      <c r="DN19" s="78">
        <f>AVERAGEIFS('WEEKLY DATA'!DN$11:DN$14577,'WEEKLY DATA'!$A$11:$A$14577,'MONTHLY DATA'!$A19,'WEEKLY DATA'!$B$11:$B$14577,'MONTHLY DATA'!$B19)</f>
        <v>272</v>
      </c>
      <c r="DO19" s="154">
        <f t="shared" si="13"/>
        <v>0.15010570824524305</v>
      </c>
      <c r="DP19" s="78"/>
      <c r="DQ19" s="78"/>
      <c r="DR19" s="78"/>
      <c r="DS19" s="154"/>
      <c r="DT19" s="78"/>
      <c r="DU19" s="78"/>
      <c r="DV19" s="78"/>
      <c r="DW19" s="154"/>
      <c r="DX19" s="78"/>
      <c r="DY19" s="78"/>
      <c r="DZ19" s="78"/>
      <c r="EA19" s="154"/>
      <c r="EB19" s="78"/>
      <c r="EC19" s="78"/>
      <c r="ED19" s="78">
        <f>AVERAGEIFS('WEEKLY DATA'!ED$11:ED$14577,'WEEKLY DATA'!$A$11:$A$14577,'MONTHLY DATA'!$A19,'WEEKLY DATA'!$B$11:$B$14577,'MONTHLY DATA'!$B19)</f>
        <v>297.8</v>
      </c>
      <c r="EE19" s="154">
        <f t="shared" si="14"/>
        <v>6.262265834076719E-2</v>
      </c>
      <c r="EF19" s="169"/>
      <c r="EG19" s="78"/>
      <c r="EH19" s="78"/>
      <c r="EI19" s="154"/>
      <c r="EJ19" s="78"/>
      <c r="EK19" s="78"/>
      <c r="EL19" s="78"/>
      <c r="EM19" s="154"/>
      <c r="EN19" s="78"/>
      <c r="EO19" s="78"/>
      <c r="EP19" s="78"/>
      <c r="EQ19" s="154"/>
      <c r="ER19" s="78"/>
      <c r="ES19" s="78"/>
      <c r="ET19" s="78">
        <f>AVERAGEIFS('WEEKLY DATA'!ET$11:ET$14577,'WEEKLY DATA'!$A$11:$A$14577,'MONTHLY DATA'!$A19,'WEEKLY DATA'!$B$11:$B$14577,'MONTHLY DATA'!$B19)</f>
        <v>297.8</v>
      </c>
      <c r="EU19" s="154">
        <f t="shared" si="15"/>
        <v>6.262265834076719E-2</v>
      </c>
      <c r="EV19" s="78"/>
      <c r="EW19" s="78"/>
      <c r="EX19" s="78"/>
      <c r="EY19" s="154"/>
      <c r="EZ19" s="78"/>
      <c r="FA19" s="78"/>
      <c r="FB19" s="78"/>
      <c r="FC19" s="154"/>
      <c r="FD19" s="78"/>
      <c r="FE19" s="78"/>
      <c r="FF19" s="78"/>
      <c r="FG19" s="154"/>
      <c r="FH19" s="78"/>
      <c r="FI19" s="78"/>
      <c r="FJ19" s="78">
        <f>AVERAGEIFS('WEEKLY DATA'!FJ$11:FJ$14577,'WEEKLY DATA'!$A$11:$A$14577,'MONTHLY DATA'!$A19,'WEEKLY DATA'!$B$11:$B$14577,'MONTHLY DATA'!$B19)</f>
        <v>312.39999999999998</v>
      </c>
      <c r="FK19" s="154">
        <f t="shared" si="16"/>
        <v>0.14327538883806024</v>
      </c>
      <c r="FL19" s="169"/>
      <c r="FM19" s="78"/>
      <c r="FN19" s="78"/>
      <c r="FO19" s="154"/>
      <c r="FP19" s="78"/>
      <c r="FQ19" s="78"/>
      <c r="FR19" s="78"/>
      <c r="FS19" s="154"/>
      <c r="FT19" s="78"/>
      <c r="FU19" s="78"/>
      <c r="FV19" s="78">
        <f>AVERAGEIFS('WEEKLY DATA'!FV$11:FV$14577,'WEEKLY DATA'!$A$11:$A$14577,'MONTHLY DATA'!$A19,'WEEKLY DATA'!$B$11:$B$14577,'MONTHLY DATA'!$B19)</f>
        <v>180</v>
      </c>
      <c r="FW19" s="154">
        <f t="shared" si="17"/>
        <v>-1.3698630136986356E-2</v>
      </c>
      <c r="FX19" s="78"/>
      <c r="FY19" s="78"/>
      <c r="FZ19" s="78"/>
      <c r="GA19" s="154"/>
      <c r="GB19" s="78"/>
      <c r="GC19" s="78"/>
      <c r="GD19" s="78">
        <f>AVERAGEIFS('WEEKLY DATA'!GD$11:GD$14577,'WEEKLY DATA'!$A$11:$A$14577,'MONTHLY DATA'!$A19,'WEEKLY DATA'!$B$11:$B$14577,'MONTHLY DATA'!$B19)</f>
        <v>359.4</v>
      </c>
      <c r="GE19" s="154">
        <f t="shared" si="18"/>
        <v>0.17836065573770488</v>
      </c>
      <c r="GF19" s="169"/>
      <c r="GG19" s="78"/>
      <c r="GH19" s="78"/>
      <c r="GI19" s="154"/>
      <c r="GJ19" s="78"/>
      <c r="GK19" s="78"/>
      <c r="GL19" s="78"/>
      <c r="GM19" s="154"/>
      <c r="GN19" s="78"/>
      <c r="GO19" s="78"/>
      <c r="GP19" s="78"/>
      <c r="GQ19" s="154"/>
      <c r="GR19" s="78"/>
    </row>
    <row r="20" spans="1:200" ht="15.75" x14ac:dyDescent="0.25">
      <c r="A20">
        <f t="shared" si="4"/>
        <v>10</v>
      </c>
      <c r="B20">
        <f t="shared" si="5"/>
        <v>2010</v>
      </c>
      <c r="C20" s="86">
        <v>40452</v>
      </c>
      <c r="D20" s="78"/>
      <c r="E20" s="78"/>
      <c r="F20" s="78">
        <f>AVERAGEIFS('WEEKLY DATA'!F$11:F$14577,'WEEKLY DATA'!$A$11:$A$14577,'MONTHLY DATA'!$A20,'WEEKLY DATA'!$B$11:$B$14577,'MONTHLY DATA'!$B20)</f>
        <v>352</v>
      </c>
      <c r="G20" s="154">
        <f t="shared" si="6"/>
        <v>-7.8534031413612593E-2</v>
      </c>
      <c r="H20" s="169"/>
      <c r="I20" s="78"/>
      <c r="J20" s="78"/>
      <c r="K20" s="154"/>
      <c r="L20" s="169"/>
      <c r="M20" s="78"/>
      <c r="N20" s="78"/>
      <c r="O20" s="154"/>
      <c r="P20" s="169"/>
      <c r="Q20" s="78"/>
      <c r="R20" s="78"/>
      <c r="S20" s="154"/>
      <c r="T20" s="169"/>
      <c r="U20" s="78"/>
      <c r="V20" s="78">
        <f>AVERAGEIFS('WEEKLY DATA'!V$11:V$14577,'WEEKLY DATA'!$A$11:$A$14577,'MONTHLY DATA'!$A20,'WEEKLY DATA'!$B$11:$B$14577,'MONTHLY DATA'!$B20)</f>
        <v>309.5</v>
      </c>
      <c r="W20" s="154">
        <f t="shared" si="7"/>
        <v>-4.4753086419753063E-2</v>
      </c>
      <c r="X20" s="169"/>
      <c r="Y20" s="78"/>
      <c r="Z20" s="78"/>
      <c r="AA20" s="154"/>
      <c r="AB20" s="169"/>
      <c r="AC20" s="78"/>
      <c r="AD20" s="78"/>
      <c r="AE20" s="154"/>
      <c r="AF20" s="169"/>
      <c r="AG20" s="78"/>
      <c r="AH20" s="78"/>
      <c r="AI20" s="154"/>
      <c r="AJ20" s="169"/>
      <c r="AK20" s="78"/>
      <c r="AL20" s="78">
        <f>AVERAGEIFS('WEEKLY DATA'!AL$11:AL$14577,'WEEKLY DATA'!$A$11:$A$14577,'MONTHLY DATA'!$A20,'WEEKLY DATA'!$B$11:$B$14577,'MONTHLY DATA'!$B20)</f>
        <v>343</v>
      </c>
      <c r="AM20" s="154">
        <f t="shared" si="8"/>
        <v>-2.8328611898016942E-2</v>
      </c>
      <c r="AN20" s="169"/>
      <c r="AO20" s="78"/>
      <c r="AP20" s="78"/>
      <c r="AQ20" s="154"/>
      <c r="AR20" s="169"/>
      <c r="AS20" s="78"/>
      <c r="AT20" s="78"/>
      <c r="AU20" s="154"/>
      <c r="AV20" s="169"/>
      <c r="AW20" s="78"/>
      <c r="AX20" s="78"/>
      <c r="AY20" s="154"/>
      <c r="AZ20" s="169"/>
      <c r="BA20" s="78"/>
      <c r="BB20" s="78">
        <f>AVERAGEIFS('WEEKLY DATA'!BB$11:BB$14577,'WEEKLY DATA'!$A$11:$A$14577,'MONTHLY DATA'!$A20,'WEEKLY DATA'!$B$11:$B$14577,'MONTHLY DATA'!$B20)</f>
        <v>170</v>
      </c>
      <c r="BC20" s="154">
        <f t="shared" si="9"/>
        <v>-1.7341040462427793E-2</v>
      </c>
      <c r="BD20" s="169"/>
      <c r="BE20" s="78"/>
      <c r="BF20" s="78"/>
      <c r="BG20" s="154"/>
      <c r="BH20" s="169"/>
      <c r="BI20" s="78"/>
      <c r="BJ20" s="78"/>
      <c r="BK20" s="154"/>
      <c r="BL20" s="169"/>
      <c r="BM20" s="78"/>
      <c r="BN20" s="78"/>
      <c r="BO20" s="154"/>
      <c r="BP20" s="78"/>
      <c r="BQ20" s="78"/>
      <c r="BR20" s="78">
        <f>AVERAGEIFS('WEEKLY DATA'!BR$11:BR$14577,'WEEKLY DATA'!$A$11:$A$14577,'MONTHLY DATA'!$A20,'WEEKLY DATA'!$B$11:$B$14577,'MONTHLY DATA'!$B20)</f>
        <v>313</v>
      </c>
      <c r="BS20" s="154">
        <f t="shared" si="10"/>
        <v>6.4308681672025081E-3</v>
      </c>
      <c r="BT20" s="78"/>
      <c r="BU20" s="78"/>
      <c r="BV20" s="78"/>
      <c r="BW20" s="154"/>
      <c r="BX20" s="78"/>
      <c r="BY20" s="78"/>
      <c r="BZ20" s="78"/>
      <c r="CA20" s="154"/>
      <c r="CB20" s="78"/>
      <c r="CC20" s="78"/>
      <c r="CD20" s="78"/>
      <c r="CE20" s="154"/>
      <c r="CF20" s="78"/>
      <c r="CG20" s="78"/>
      <c r="CH20" s="78">
        <f>AVERAGEIFS('WEEKLY DATA'!CH$11:CH$14577,'WEEKLY DATA'!$A$11:$A$14577,'MONTHLY DATA'!$A20,'WEEKLY DATA'!$B$11:$B$14577,'MONTHLY DATA'!$B20)</f>
        <v>282.75</v>
      </c>
      <c r="CI20" s="154">
        <f t="shared" si="11"/>
        <v>6.2277580071175009E-3</v>
      </c>
      <c r="CJ20" s="78"/>
      <c r="CK20" s="78"/>
      <c r="CL20" s="78"/>
      <c r="CM20" s="154"/>
      <c r="CN20" s="78"/>
      <c r="CO20" s="78"/>
      <c r="CP20" s="78"/>
      <c r="CQ20" s="154"/>
      <c r="CR20" s="78"/>
      <c r="CS20" s="78"/>
      <c r="CT20" s="78"/>
      <c r="CU20" s="154"/>
      <c r="CV20" s="169"/>
      <c r="CW20" s="78"/>
      <c r="CX20" s="78">
        <f>AVERAGEIFS('WEEKLY DATA'!CX$11:CX$14577,'WEEKLY DATA'!$A$11:$A$14577,'MONTHLY DATA'!$A20,'WEEKLY DATA'!$B$11:$B$14577,'MONTHLY DATA'!$B20)</f>
        <v>299.75</v>
      </c>
      <c r="CY20" s="154">
        <f t="shared" si="12"/>
        <v>-2.0424836601307228E-2</v>
      </c>
      <c r="CZ20" s="169"/>
      <c r="DA20" s="78"/>
      <c r="DB20" s="78"/>
      <c r="DC20" s="154"/>
      <c r="DD20" s="78"/>
      <c r="DE20" s="78"/>
      <c r="DF20" s="78"/>
      <c r="DG20" s="154"/>
      <c r="DH20" s="78"/>
      <c r="DI20" s="78"/>
      <c r="DJ20" s="78"/>
      <c r="DK20" s="154"/>
      <c r="DL20" s="169"/>
      <c r="DM20" s="78"/>
      <c r="DN20" s="78">
        <f>AVERAGEIFS('WEEKLY DATA'!DN$11:DN$14577,'WEEKLY DATA'!$A$11:$A$14577,'MONTHLY DATA'!$A20,'WEEKLY DATA'!$B$11:$B$14577,'MONTHLY DATA'!$B20)</f>
        <v>268.75</v>
      </c>
      <c r="DO20" s="154">
        <f t="shared" si="13"/>
        <v>-1.1948529411764719E-2</v>
      </c>
      <c r="DP20" s="78"/>
      <c r="DQ20" s="78"/>
      <c r="DR20" s="78"/>
      <c r="DS20" s="154"/>
      <c r="DT20" s="78"/>
      <c r="DU20" s="78"/>
      <c r="DV20" s="78"/>
      <c r="DW20" s="154"/>
      <c r="DX20" s="78"/>
      <c r="DY20" s="78"/>
      <c r="DZ20" s="78"/>
      <c r="EA20" s="154"/>
      <c r="EB20" s="78"/>
      <c r="EC20" s="78"/>
      <c r="ED20" s="78">
        <f>AVERAGEIFS('WEEKLY DATA'!ED$11:ED$14577,'WEEKLY DATA'!$A$11:$A$14577,'MONTHLY DATA'!$A20,'WEEKLY DATA'!$B$11:$B$14577,'MONTHLY DATA'!$B20)</f>
        <v>269.75</v>
      </c>
      <c r="EE20" s="154">
        <f t="shared" si="14"/>
        <v>-9.4190732034922786E-2</v>
      </c>
      <c r="EF20" s="169"/>
      <c r="EG20" s="78"/>
      <c r="EH20" s="78"/>
      <c r="EI20" s="154"/>
      <c r="EJ20" s="78"/>
      <c r="EK20" s="78"/>
      <c r="EL20" s="78"/>
      <c r="EM20" s="154"/>
      <c r="EN20" s="78"/>
      <c r="EO20" s="78"/>
      <c r="EP20" s="78"/>
      <c r="EQ20" s="154"/>
      <c r="ER20" s="78"/>
      <c r="ES20" s="78"/>
      <c r="ET20" s="78">
        <f>AVERAGEIFS('WEEKLY DATA'!ET$11:ET$14577,'WEEKLY DATA'!$A$11:$A$14577,'MONTHLY DATA'!$A20,'WEEKLY DATA'!$B$11:$B$14577,'MONTHLY DATA'!$B20)</f>
        <v>264.75</v>
      </c>
      <c r="EU20" s="154">
        <f t="shared" si="15"/>
        <v>-0.11098052384150436</v>
      </c>
      <c r="EV20" s="78"/>
      <c r="EW20" s="78"/>
      <c r="EX20" s="78"/>
      <c r="EY20" s="154"/>
      <c r="EZ20" s="78"/>
      <c r="FA20" s="78"/>
      <c r="FB20" s="78"/>
      <c r="FC20" s="154"/>
      <c r="FD20" s="78"/>
      <c r="FE20" s="78"/>
      <c r="FF20" s="78"/>
      <c r="FG20" s="154"/>
      <c r="FH20" s="78"/>
      <c r="FI20" s="78"/>
      <c r="FJ20" s="78">
        <f>AVERAGEIFS('WEEKLY DATA'!FJ$11:FJ$14577,'WEEKLY DATA'!$A$11:$A$14577,'MONTHLY DATA'!$A20,'WEEKLY DATA'!$B$11:$B$14577,'MONTHLY DATA'!$B20)</f>
        <v>303.75</v>
      </c>
      <c r="FK20" s="154">
        <f t="shared" si="16"/>
        <v>-2.7688860435339246E-2</v>
      </c>
      <c r="FL20" s="169"/>
      <c r="FM20" s="78"/>
      <c r="FN20" s="78"/>
      <c r="FO20" s="154"/>
      <c r="FP20" s="78"/>
      <c r="FQ20" s="78"/>
      <c r="FR20" s="78"/>
      <c r="FS20" s="154"/>
      <c r="FT20" s="78"/>
      <c r="FU20" s="78"/>
      <c r="FV20" s="78">
        <f>AVERAGEIFS('WEEKLY DATA'!FV$11:FV$14577,'WEEKLY DATA'!$A$11:$A$14577,'MONTHLY DATA'!$A20,'WEEKLY DATA'!$B$11:$B$14577,'MONTHLY DATA'!$B20)</f>
        <v>225</v>
      </c>
      <c r="FW20" s="154">
        <f t="shared" si="17"/>
        <v>0.25</v>
      </c>
      <c r="FX20" s="78"/>
      <c r="FY20" s="78"/>
      <c r="FZ20" s="78"/>
      <c r="GA20" s="154"/>
      <c r="GB20" s="78"/>
      <c r="GC20" s="78"/>
      <c r="GD20" s="78">
        <f>AVERAGEIFS('WEEKLY DATA'!GD$11:GD$14577,'WEEKLY DATA'!$A$11:$A$14577,'MONTHLY DATA'!$A20,'WEEKLY DATA'!$B$11:$B$14577,'MONTHLY DATA'!$B20)</f>
        <v>368.5</v>
      </c>
      <c r="GE20" s="154">
        <f t="shared" si="18"/>
        <v>2.5319977740678956E-2</v>
      </c>
      <c r="GF20" s="169"/>
      <c r="GG20" s="78"/>
      <c r="GH20" s="78"/>
      <c r="GI20" s="154"/>
      <c r="GJ20" s="78"/>
      <c r="GK20" s="78"/>
      <c r="GL20" s="78"/>
      <c r="GM20" s="154"/>
      <c r="GN20" s="78"/>
      <c r="GO20" s="78"/>
      <c r="GP20" s="78"/>
      <c r="GQ20" s="154"/>
      <c r="GR20" s="78"/>
    </row>
    <row r="21" spans="1:200" ht="15.75" x14ac:dyDescent="0.25">
      <c r="A21">
        <f t="shared" si="4"/>
        <v>11</v>
      </c>
      <c r="B21">
        <f t="shared" si="5"/>
        <v>2010</v>
      </c>
      <c r="C21" s="86">
        <v>40483</v>
      </c>
      <c r="D21" s="78"/>
      <c r="E21" s="78"/>
      <c r="F21" s="78">
        <f>AVERAGEIFS('WEEKLY DATA'!F$11:F$14577,'WEEKLY DATA'!$A$11:$A$14577,'MONTHLY DATA'!$A21,'WEEKLY DATA'!$B$11:$B$14577,'MONTHLY DATA'!$B21)</f>
        <v>344.5</v>
      </c>
      <c r="G21" s="154">
        <f t="shared" si="6"/>
        <v>-2.1306818181818232E-2</v>
      </c>
      <c r="H21" s="169"/>
      <c r="I21" s="78"/>
      <c r="J21" s="78"/>
      <c r="K21" s="154"/>
      <c r="L21" s="169"/>
      <c r="M21" s="78"/>
      <c r="N21" s="78"/>
      <c r="O21" s="154"/>
      <c r="P21" s="169"/>
      <c r="Q21" s="78"/>
      <c r="R21" s="78"/>
      <c r="S21" s="154"/>
      <c r="T21" s="169"/>
      <c r="U21" s="78"/>
      <c r="V21" s="78">
        <f>AVERAGEIFS('WEEKLY DATA'!V$11:V$14577,'WEEKLY DATA'!$A$11:$A$14577,'MONTHLY DATA'!$A21,'WEEKLY DATA'!$B$11:$B$14577,'MONTHLY DATA'!$B21)</f>
        <v>283</v>
      </c>
      <c r="W21" s="154">
        <f t="shared" si="7"/>
        <v>-8.5621970920840118E-2</v>
      </c>
      <c r="X21" s="169"/>
      <c r="Y21" s="78"/>
      <c r="Z21" s="78"/>
      <c r="AA21" s="154"/>
      <c r="AB21" s="169"/>
      <c r="AC21" s="78"/>
      <c r="AD21" s="78"/>
      <c r="AE21" s="154"/>
      <c r="AF21" s="169"/>
      <c r="AG21" s="78"/>
      <c r="AH21" s="78"/>
      <c r="AI21" s="154"/>
      <c r="AJ21" s="169"/>
      <c r="AK21" s="78"/>
      <c r="AL21" s="78">
        <f>AVERAGEIFS('WEEKLY DATA'!AL$11:AL$14577,'WEEKLY DATA'!$A$11:$A$14577,'MONTHLY DATA'!$A21,'WEEKLY DATA'!$B$11:$B$14577,'MONTHLY DATA'!$B21)</f>
        <v>329.25</v>
      </c>
      <c r="AM21" s="154">
        <f t="shared" si="8"/>
        <v>-4.0087463556851333E-2</v>
      </c>
      <c r="AN21" s="169"/>
      <c r="AO21" s="78"/>
      <c r="AP21" s="78"/>
      <c r="AQ21" s="154"/>
      <c r="AR21" s="169"/>
      <c r="AS21" s="78"/>
      <c r="AT21" s="78"/>
      <c r="AU21" s="154"/>
      <c r="AV21" s="169"/>
      <c r="AW21" s="78"/>
      <c r="AX21" s="78"/>
      <c r="AY21" s="154"/>
      <c r="AZ21" s="169"/>
      <c r="BA21" s="78"/>
      <c r="BB21" s="78">
        <f>AVERAGEIFS('WEEKLY DATA'!BB$11:BB$14577,'WEEKLY DATA'!$A$11:$A$14577,'MONTHLY DATA'!$A21,'WEEKLY DATA'!$B$11:$B$14577,'MONTHLY DATA'!$B21)</f>
        <v>165</v>
      </c>
      <c r="BC21" s="154">
        <f t="shared" si="9"/>
        <v>-2.9411764705882359E-2</v>
      </c>
      <c r="BD21" s="169"/>
      <c r="BE21" s="78"/>
      <c r="BF21" s="78"/>
      <c r="BG21" s="154"/>
      <c r="BH21" s="169"/>
      <c r="BI21" s="78"/>
      <c r="BJ21" s="78"/>
      <c r="BK21" s="154"/>
      <c r="BL21" s="169"/>
      <c r="BM21" s="78"/>
      <c r="BN21" s="78"/>
      <c r="BO21" s="154"/>
      <c r="BP21" s="78"/>
      <c r="BQ21" s="78"/>
      <c r="BR21" s="78">
        <f>AVERAGEIFS('WEEKLY DATA'!BR$11:BR$14577,'WEEKLY DATA'!$A$11:$A$14577,'MONTHLY DATA'!$A21,'WEEKLY DATA'!$B$11:$B$14577,'MONTHLY DATA'!$B21)</f>
        <v>298</v>
      </c>
      <c r="BS21" s="154">
        <f t="shared" si="10"/>
        <v>-4.7923322683706027E-2</v>
      </c>
      <c r="BT21" s="78"/>
      <c r="BU21" s="78"/>
      <c r="BV21" s="78"/>
      <c r="BW21" s="154"/>
      <c r="BX21" s="78"/>
      <c r="BY21" s="78"/>
      <c r="BZ21" s="78"/>
      <c r="CA21" s="154"/>
      <c r="CB21" s="78"/>
      <c r="CC21" s="78"/>
      <c r="CD21" s="78"/>
      <c r="CE21" s="154"/>
      <c r="CF21" s="78"/>
      <c r="CG21" s="78"/>
      <c r="CH21" s="78">
        <f>AVERAGEIFS('WEEKLY DATA'!CH$11:CH$14577,'WEEKLY DATA'!$A$11:$A$14577,'MONTHLY DATA'!$A21,'WEEKLY DATA'!$B$11:$B$14577,'MONTHLY DATA'!$B21)</f>
        <v>286</v>
      </c>
      <c r="CI21" s="154">
        <f t="shared" si="11"/>
        <v>1.1494252873563315E-2</v>
      </c>
      <c r="CJ21" s="78"/>
      <c r="CK21" s="78"/>
      <c r="CL21" s="78"/>
      <c r="CM21" s="154"/>
      <c r="CN21" s="78"/>
      <c r="CO21" s="78"/>
      <c r="CP21" s="78"/>
      <c r="CQ21" s="154"/>
      <c r="CR21" s="78"/>
      <c r="CS21" s="78"/>
      <c r="CT21" s="78"/>
      <c r="CU21" s="154"/>
      <c r="CV21" s="169"/>
      <c r="CW21" s="78"/>
      <c r="CX21" s="78">
        <f>AVERAGEIFS('WEEKLY DATA'!CX$11:CX$14577,'WEEKLY DATA'!$A$11:$A$14577,'MONTHLY DATA'!$A21,'WEEKLY DATA'!$B$11:$B$14577,'MONTHLY DATA'!$B21)</f>
        <v>302.25</v>
      </c>
      <c r="CY21" s="154">
        <f t="shared" si="12"/>
        <v>8.340283569641338E-3</v>
      </c>
      <c r="CZ21" s="169"/>
      <c r="DA21" s="78"/>
      <c r="DB21" s="78"/>
      <c r="DC21" s="154"/>
      <c r="DD21" s="78"/>
      <c r="DE21" s="78"/>
      <c r="DF21" s="78"/>
      <c r="DG21" s="154"/>
      <c r="DH21" s="78"/>
      <c r="DI21" s="78"/>
      <c r="DJ21" s="78"/>
      <c r="DK21" s="154"/>
      <c r="DL21" s="169"/>
      <c r="DM21" s="78"/>
      <c r="DN21" s="78">
        <f>AVERAGEIFS('WEEKLY DATA'!DN$11:DN$14577,'WEEKLY DATA'!$A$11:$A$14577,'MONTHLY DATA'!$A21,'WEEKLY DATA'!$B$11:$B$14577,'MONTHLY DATA'!$B21)</f>
        <v>275.25</v>
      </c>
      <c r="DO21" s="154">
        <f t="shared" si="13"/>
        <v>2.4186046511627923E-2</v>
      </c>
      <c r="DP21" s="78"/>
      <c r="DQ21" s="78"/>
      <c r="DR21" s="78"/>
      <c r="DS21" s="154"/>
      <c r="DT21" s="78"/>
      <c r="DU21" s="78"/>
      <c r="DV21" s="78"/>
      <c r="DW21" s="154"/>
      <c r="DX21" s="78"/>
      <c r="DY21" s="78"/>
      <c r="DZ21" s="78"/>
      <c r="EA21" s="154"/>
      <c r="EB21" s="78"/>
      <c r="EC21" s="78"/>
      <c r="ED21" s="78">
        <f>AVERAGEIFS('WEEKLY DATA'!ED$11:ED$14577,'WEEKLY DATA'!$A$11:$A$14577,'MONTHLY DATA'!$A21,'WEEKLY DATA'!$B$11:$B$14577,'MONTHLY DATA'!$B21)</f>
        <v>267.75</v>
      </c>
      <c r="EE21" s="154">
        <f t="shared" si="14"/>
        <v>-7.4142724745134281E-3</v>
      </c>
      <c r="EF21" s="169"/>
      <c r="EG21" s="78"/>
      <c r="EH21" s="78"/>
      <c r="EI21" s="154"/>
      <c r="EJ21" s="78"/>
      <c r="EK21" s="78"/>
      <c r="EL21" s="78"/>
      <c r="EM21" s="154"/>
      <c r="EN21" s="78"/>
      <c r="EO21" s="78"/>
      <c r="EP21" s="78"/>
      <c r="EQ21" s="154"/>
      <c r="ER21" s="78"/>
      <c r="ES21" s="78"/>
      <c r="ET21" s="78">
        <f>AVERAGEIFS('WEEKLY DATA'!ET$11:ET$14577,'WEEKLY DATA'!$A$11:$A$14577,'MONTHLY DATA'!$A21,'WEEKLY DATA'!$B$11:$B$14577,'MONTHLY DATA'!$B21)</f>
        <v>261</v>
      </c>
      <c r="EU21" s="154">
        <f t="shared" si="15"/>
        <v>-1.4164305949008527E-2</v>
      </c>
      <c r="EV21" s="78"/>
      <c r="EW21" s="78"/>
      <c r="EX21" s="78"/>
      <c r="EY21" s="154"/>
      <c r="EZ21" s="78"/>
      <c r="FA21" s="78"/>
      <c r="FB21" s="78"/>
      <c r="FC21" s="154"/>
      <c r="FD21" s="78"/>
      <c r="FE21" s="78"/>
      <c r="FF21" s="78"/>
      <c r="FG21" s="154"/>
      <c r="FH21" s="78"/>
      <c r="FI21" s="78"/>
      <c r="FJ21" s="78">
        <f>AVERAGEIFS('WEEKLY DATA'!FJ$11:FJ$14577,'WEEKLY DATA'!$A$11:$A$14577,'MONTHLY DATA'!$A21,'WEEKLY DATA'!$B$11:$B$14577,'MONTHLY DATA'!$B21)</f>
        <v>297</v>
      </c>
      <c r="FK21" s="154">
        <f t="shared" si="16"/>
        <v>-2.2222222222222254E-2</v>
      </c>
      <c r="FL21" s="169"/>
      <c r="FM21" s="78"/>
      <c r="FN21" s="78"/>
      <c r="FO21" s="154"/>
      <c r="FP21" s="78"/>
      <c r="FQ21" s="78"/>
      <c r="FR21" s="78"/>
      <c r="FS21" s="154"/>
      <c r="FT21" s="78"/>
      <c r="FU21" s="78"/>
      <c r="FV21" s="78">
        <f>AVERAGEIFS('WEEKLY DATA'!FV$11:FV$14577,'WEEKLY DATA'!$A$11:$A$14577,'MONTHLY DATA'!$A21,'WEEKLY DATA'!$B$11:$B$14577,'MONTHLY DATA'!$B21)</f>
        <v>246.25</v>
      </c>
      <c r="FW21" s="154">
        <f t="shared" si="17"/>
        <v>9.4444444444444553E-2</v>
      </c>
      <c r="FX21" s="78"/>
      <c r="FY21" s="78"/>
      <c r="FZ21" s="78"/>
      <c r="GA21" s="154"/>
      <c r="GB21" s="78"/>
      <c r="GC21" s="78"/>
      <c r="GD21" s="78">
        <f>AVERAGEIFS('WEEKLY DATA'!GD$11:GD$14577,'WEEKLY DATA'!$A$11:$A$14577,'MONTHLY DATA'!$A21,'WEEKLY DATA'!$B$11:$B$14577,'MONTHLY DATA'!$B21)</f>
        <v>375.5</v>
      </c>
      <c r="GE21" s="154">
        <f t="shared" si="18"/>
        <v>1.8995929443690551E-2</v>
      </c>
      <c r="GF21" s="169"/>
      <c r="GG21" s="78"/>
      <c r="GH21" s="78"/>
      <c r="GI21" s="154"/>
      <c r="GJ21" s="78"/>
      <c r="GK21" s="78"/>
      <c r="GL21" s="78"/>
      <c r="GM21" s="154"/>
      <c r="GN21" s="78"/>
      <c r="GO21" s="78"/>
      <c r="GP21" s="78"/>
      <c r="GQ21" s="154"/>
      <c r="GR21" s="78"/>
    </row>
    <row r="22" spans="1:200" ht="15.75" x14ac:dyDescent="0.25">
      <c r="A22">
        <f t="shared" si="4"/>
        <v>12</v>
      </c>
      <c r="B22">
        <f t="shared" si="5"/>
        <v>2010</v>
      </c>
      <c r="C22" s="86">
        <v>40513</v>
      </c>
      <c r="D22" s="78"/>
      <c r="E22" s="78"/>
      <c r="F22" s="78">
        <f>AVERAGEIFS('WEEKLY DATA'!F$11:F$14577,'WEEKLY DATA'!$A$11:$A$14577,'MONTHLY DATA'!$A22,'WEEKLY DATA'!$B$11:$B$14577,'MONTHLY DATA'!$B22)</f>
        <v>317.8</v>
      </c>
      <c r="G22" s="154">
        <f t="shared" si="6"/>
        <v>-7.7503628447024631E-2</v>
      </c>
      <c r="H22" s="169"/>
      <c r="I22" s="78"/>
      <c r="J22" s="78"/>
      <c r="K22" s="154"/>
      <c r="L22" s="169"/>
      <c r="M22" s="78"/>
      <c r="N22" s="78"/>
      <c r="O22" s="154"/>
      <c r="P22" s="169"/>
      <c r="Q22" s="78"/>
      <c r="R22" s="78"/>
      <c r="S22" s="154"/>
      <c r="T22" s="169"/>
      <c r="U22" s="78"/>
      <c r="V22" s="78">
        <f>AVERAGEIFS('WEEKLY DATA'!V$11:V$14577,'WEEKLY DATA'!$A$11:$A$14577,'MONTHLY DATA'!$A22,'WEEKLY DATA'!$B$11:$B$14577,'MONTHLY DATA'!$B22)</f>
        <v>255</v>
      </c>
      <c r="W22" s="154">
        <f t="shared" si="7"/>
        <v>-9.8939929328621945E-2</v>
      </c>
      <c r="X22" s="169"/>
      <c r="Y22" s="78"/>
      <c r="Z22" s="78"/>
      <c r="AA22" s="154"/>
      <c r="AB22" s="169"/>
      <c r="AC22" s="78"/>
      <c r="AD22" s="78"/>
      <c r="AE22" s="154"/>
      <c r="AF22" s="169"/>
      <c r="AG22" s="78"/>
      <c r="AH22" s="78"/>
      <c r="AI22" s="154"/>
      <c r="AJ22" s="169"/>
      <c r="AK22" s="78"/>
      <c r="AL22" s="78">
        <f>AVERAGEIFS('WEEKLY DATA'!AL$11:AL$14577,'WEEKLY DATA'!$A$11:$A$14577,'MONTHLY DATA'!$A22,'WEEKLY DATA'!$B$11:$B$14577,'MONTHLY DATA'!$B22)</f>
        <v>305</v>
      </c>
      <c r="AM22" s="154">
        <f t="shared" si="8"/>
        <v>-7.3652239939255848E-2</v>
      </c>
      <c r="AN22" s="169"/>
      <c r="AO22" s="78"/>
      <c r="AP22" s="78"/>
      <c r="AQ22" s="154"/>
      <c r="AR22" s="169"/>
      <c r="AS22" s="78"/>
      <c r="AT22" s="78"/>
      <c r="AU22" s="154"/>
      <c r="AV22" s="169"/>
      <c r="AW22" s="78"/>
      <c r="AX22" s="78"/>
      <c r="AY22" s="154"/>
      <c r="AZ22" s="169"/>
      <c r="BA22" s="78"/>
      <c r="BB22" s="78">
        <f>AVERAGEIFS('WEEKLY DATA'!BB$11:BB$14577,'WEEKLY DATA'!$A$11:$A$14577,'MONTHLY DATA'!$A22,'WEEKLY DATA'!$B$11:$B$14577,'MONTHLY DATA'!$B22)</f>
        <v>153</v>
      </c>
      <c r="BC22" s="154">
        <f t="shared" si="9"/>
        <v>-7.2727272727272751E-2</v>
      </c>
      <c r="BD22" s="169"/>
      <c r="BE22" s="78"/>
      <c r="BF22" s="78"/>
      <c r="BG22" s="154"/>
      <c r="BH22" s="169"/>
      <c r="BI22" s="78"/>
      <c r="BJ22" s="78"/>
      <c r="BK22" s="154"/>
      <c r="BL22" s="169"/>
      <c r="BM22" s="78"/>
      <c r="BN22" s="78"/>
      <c r="BO22" s="154"/>
      <c r="BP22" s="78"/>
      <c r="BQ22" s="78"/>
      <c r="BR22" s="78">
        <f>AVERAGEIFS('WEEKLY DATA'!BR$11:BR$14577,'WEEKLY DATA'!$A$11:$A$14577,'MONTHLY DATA'!$A22,'WEEKLY DATA'!$B$11:$B$14577,'MONTHLY DATA'!$B22)</f>
        <v>279</v>
      </c>
      <c r="BS22" s="154">
        <f t="shared" si="10"/>
        <v>-6.375838926174493E-2</v>
      </c>
      <c r="BT22" s="78"/>
      <c r="BU22" s="78"/>
      <c r="BV22" s="78"/>
      <c r="BW22" s="154"/>
      <c r="BX22" s="78"/>
      <c r="BY22" s="78"/>
      <c r="BZ22" s="78"/>
      <c r="CA22" s="154"/>
      <c r="CB22" s="78"/>
      <c r="CC22" s="78"/>
      <c r="CD22" s="78"/>
      <c r="CE22" s="154"/>
      <c r="CF22" s="78"/>
      <c r="CG22" s="78"/>
      <c r="CH22" s="78">
        <f>AVERAGEIFS('WEEKLY DATA'!CH$11:CH$14577,'WEEKLY DATA'!$A$11:$A$14577,'MONTHLY DATA'!$A22,'WEEKLY DATA'!$B$11:$B$14577,'MONTHLY DATA'!$B22)</f>
        <v>250.2</v>
      </c>
      <c r="CI22" s="154">
        <f t="shared" si="11"/>
        <v>-0.12517482517482525</v>
      </c>
      <c r="CJ22" s="78"/>
      <c r="CK22" s="78"/>
      <c r="CL22" s="78"/>
      <c r="CM22" s="154"/>
      <c r="CN22" s="78"/>
      <c r="CO22" s="78"/>
      <c r="CP22" s="78"/>
      <c r="CQ22" s="154"/>
      <c r="CR22" s="78"/>
      <c r="CS22" s="78"/>
      <c r="CT22" s="78"/>
      <c r="CU22" s="154"/>
      <c r="CV22" s="169"/>
      <c r="CW22" s="78"/>
      <c r="CX22" s="78">
        <f>AVERAGEIFS('WEEKLY DATA'!CX$11:CX$14577,'WEEKLY DATA'!$A$11:$A$14577,'MONTHLY DATA'!$A22,'WEEKLY DATA'!$B$11:$B$14577,'MONTHLY DATA'!$B22)</f>
        <v>274.2</v>
      </c>
      <c r="CY22" s="154">
        <f t="shared" si="12"/>
        <v>-9.2803970223325094E-2</v>
      </c>
      <c r="CZ22" s="169"/>
      <c r="DA22" s="78"/>
      <c r="DB22" s="78"/>
      <c r="DC22" s="154"/>
      <c r="DD22" s="78"/>
      <c r="DE22" s="78"/>
      <c r="DF22" s="78"/>
      <c r="DG22" s="154"/>
      <c r="DH22" s="78"/>
      <c r="DI22" s="78"/>
      <c r="DJ22" s="78"/>
      <c r="DK22" s="154"/>
      <c r="DL22" s="169"/>
      <c r="DM22" s="78"/>
      <c r="DN22" s="78">
        <f>AVERAGEIFS('WEEKLY DATA'!DN$11:DN$14577,'WEEKLY DATA'!$A$11:$A$14577,'MONTHLY DATA'!$A22,'WEEKLY DATA'!$B$11:$B$14577,'MONTHLY DATA'!$B22)</f>
        <v>259.2</v>
      </c>
      <c r="DO22" s="154">
        <f t="shared" si="13"/>
        <v>-5.8310626702997359E-2</v>
      </c>
      <c r="DP22" s="78"/>
      <c r="DQ22" s="78"/>
      <c r="DR22" s="78"/>
      <c r="DS22" s="154"/>
      <c r="DT22" s="78"/>
      <c r="DU22" s="78"/>
      <c r="DV22" s="78"/>
      <c r="DW22" s="154"/>
      <c r="DX22" s="78"/>
      <c r="DY22" s="78"/>
      <c r="DZ22" s="78"/>
      <c r="EA22" s="154"/>
      <c r="EB22" s="78"/>
      <c r="EC22" s="78"/>
      <c r="ED22" s="78">
        <f>AVERAGEIFS('WEEKLY DATA'!ED$11:ED$14577,'WEEKLY DATA'!$A$11:$A$14577,'MONTHLY DATA'!$A22,'WEEKLY DATA'!$B$11:$B$14577,'MONTHLY DATA'!$B22)</f>
        <v>264</v>
      </c>
      <c r="EE22" s="154">
        <f t="shared" si="14"/>
        <v>-1.4005602240896309E-2</v>
      </c>
      <c r="EF22" s="169"/>
      <c r="EG22" s="78"/>
      <c r="EH22" s="78"/>
      <c r="EI22" s="154"/>
      <c r="EJ22" s="78"/>
      <c r="EK22" s="78"/>
      <c r="EL22" s="78"/>
      <c r="EM22" s="154"/>
      <c r="EN22" s="78"/>
      <c r="EO22" s="78"/>
      <c r="EP22" s="78"/>
      <c r="EQ22" s="154"/>
      <c r="ER22" s="78"/>
      <c r="ES22" s="78"/>
      <c r="ET22" s="78">
        <f>AVERAGEIFS('WEEKLY DATA'!ET$11:ET$14577,'WEEKLY DATA'!$A$11:$A$14577,'MONTHLY DATA'!$A22,'WEEKLY DATA'!$B$11:$B$14577,'MONTHLY DATA'!$B22)</f>
        <v>252</v>
      </c>
      <c r="EU22" s="154">
        <f t="shared" si="15"/>
        <v>-3.4482758620689613E-2</v>
      </c>
      <c r="EV22" s="78"/>
      <c r="EW22" s="78"/>
      <c r="EX22" s="78"/>
      <c r="EY22" s="154"/>
      <c r="EZ22" s="78"/>
      <c r="FA22" s="78"/>
      <c r="FB22" s="78"/>
      <c r="FC22" s="154"/>
      <c r="FD22" s="78"/>
      <c r="FE22" s="78"/>
      <c r="FF22" s="78"/>
      <c r="FG22" s="154"/>
      <c r="FH22" s="78"/>
      <c r="FI22" s="78"/>
      <c r="FJ22" s="78">
        <f>AVERAGEIFS('WEEKLY DATA'!FJ$11:FJ$14577,'WEEKLY DATA'!$A$11:$A$14577,'MONTHLY DATA'!$A22,'WEEKLY DATA'!$B$11:$B$14577,'MONTHLY DATA'!$B22)</f>
        <v>318</v>
      </c>
      <c r="FK22" s="154">
        <f t="shared" si="16"/>
        <v>7.0707070707070718E-2</v>
      </c>
      <c r="FL22" s="169"/>
      <c r="FM22" s="78"/>
      <c r="FN22" s="78"/>
      <c r="FO22" s="154"/>
      <c r="FP22" s="78"/>
      <c r="FQ22" s="78"/>
      <c r="FR22" s="78"/>
      <c r="FS22" s="154"/>
      <c r="FT22" s="78"/>
      <c r="FU22" s="78"/>
      <c r="FV22" s="78">
        <f>AVERAGEIFS('WEEKLY DATA'!FV$11:FV$14577,'WEEKLY DATA'!$A$11:$A$14577,'MONTHLY DATA'!$A22,'WEEKLY DATA'!$B$11:$B$14577,'MONTHLY DATA'!$B22)</f>
        <v>233</v>
      </c>
      <c r="FW22" s="154">
        <f t="shared" si="17"/>
        <v>-5.38071065989848E-2</v>
      </c>
      <c r="FX22" s="78"/>
      <c r="FY22" s="78"/>
      <c r="FZ22" s="78"/>
      <c r="GA22" s="154"/>
      <c r="GB22" s="78"/>
      <c r="GC22" s="78"/>
      <c r="GD22" s="78">
        <f>AVERAGEIFS('WEEKLY DATA'!GD$11:GD$14577,'WEEKLY DATA'!$A$11:$A$14577,'MONTHLY DATA'!$A22,'WEEKLY DATA'!$B$11:$B$14577,'MONTHLY DATA'!$B22)</f>
        <v>349</v>
      </c>
      <c r="GE22" s="154">
        <f t="shared" si="18"/>
        <v>-7.057256990679095E-2</v>
      </c>
      <c r="GF22" s="169"/>
      <c r="GG22" s="78"/>
      <c r="GH22" s="78"/>
      <c r="GI22" s="154"/>
      <c r="GJ22" s="78"/>
      <c r="GK22" s="78"/>
      <c r="GL22" s="78"/>
      <c r="GM22" s="154"/>
      <c r="GN22" s="78"/>
      <c r="GO22" s="78"/>
      <c r="GP22" s="78"/>
      <c r="GQ22" s="154"/>
      <c r="GR22" s="78"/>
    </row>
    <row r="23" spans="1:200" ht="15.75" x14ac:dyDescent="0.25">
      <c r="A23">
        <f t="shared" si="4"/>
        <v>1</v>
      </c>
      <c r="B23">
        <f t="shared" si="5"/>
        <v>2011</v>
      </c>
      <c r="C23" s="86">
        <v>40544</v>
      </c>
      <c r="D23" s="78"/>
      <c r="E23" s="78"/>
      <c r="F23" s="78">
        <f>AVERAGEIFS('WEEKLY DATA'!F$11:F$14577,'WEEKLY DATA'!$A$11:$A$14577,'MONTHLY DATA'!$A23,'WEEKLY DATA'!$B$11:$B$14577,'MONTHLY DATA'!$B23)</f>
        <v>309</v>
      </c>
      <c r="G23" s="154">
        <f t="shared" si="6"/>
        <v>-2.7690371302706129E-2</v>
      </c>
      <c r="H23" s="169"/>
      <c r="I23" s="78"/>
      <c r="J23" s="78"/>
      <c r="K23" s="154"/>
      <c r="L23" s="169"/>
      <c r="M23" s="78"/>
      <c r="N23" s="78"/>
      <c r="O23" s="154"/>
      <c r="P23" s="169"/>
      <c r="Q23" s="78"/>
      <c r="R23" s="78"/>
      <c r="S23" s="154"/>
      <c r="T23" s="169"/>
      <c r="U23" s="78"/>
      <c r="V23" s="78">
        <f>AVERAGEIFS('WEEKLY DATA'!V$11:V$14577,'WEEKLY DATA'!$A$11:$A$14577,'MONTHLY DATA'!$A23,'WEEKLY DATA'!$B$11:$B$14577,'MONTHLY DATA'!$B23)</f>
        <v>256</v>
      </c>
      <c r="W23" s="154">
        <f t="shared" si="7"/>
        <v>3.9215686274509665E-3</v>
      </c>
      <c r="X23" s="169"/>
      <c r="Y23" s="78"/>
      <c r="Z23" s="78"/>
      <c r="AA23" s="154"/>
      <c r="AB23" s="169"/>
      <c r="AC23" s="78"/>
      <c r="AD23" s="78"/>
      <c r="AE23" s="154"/>
      <c r="AF23" s="169"/>
      <c r="AG23" s="78"/>
      <c r="AH23" s="78"/>
      <c r="AI23" s="154"/>
      <c r="AJ23" s="169"/>
      <c r="AK23" s="78"/>
      <c r="AL23" s="78">
        <f>AVERAGEIFS('WEEKLY DATA'!AL$11:AL$14577,'WEEKLY DATA'!$A$11:$A$14577,'MONTHLY DATA'!$A23,'WEEKLY DATA'!$B$11:$B$14577,'MONTHLY DATA'!$B23)</f>
        <v>306.5</v>
      </c>
      <c r="AM23" s="154">
        <f t="shared" si="8"/>
        <v>4.9180327868851847E-3</v>
      </c>
      <c r="AN23" s="169"/>
      <c r="AO23" s="78"/>
      <c r="AP23" s="78"/>
      <c r="AQ23" s="154"/>
      <c r="AR23" s="169"/>
      <c r="AS23" s="78"/>
      <c r="AT23" s="78"/>
      <c r="AU23" s="154"/>
      <c r="AV23" s="169"/>
      <c r="AW23" s="78"/>
      <c r="AX23" s="78"/>
      <c r="AY23" s="154"/>
      <c r="AZ23" s="169"/>
      <c r="BA23" s="78"/>
      <c r="BB23" s="78">
        <f>AVERAGEIFS('WEEKLY DATA'!BB$11:BB$14577,'WEEKLY DATA'!$A$11:$A$14577,'MONTHLY DATA'!$A23,'WEEKLY DATA'!$B$11:$B$14577,'MONTHLY DATA'!$B23)</f>
        <v>196.25</v>
      </c>
      <c r="BC23" s="154">
        <f t="shared" si="9"/>
        <v>0.28267973856209161</v>
      </c>
      <c r="BD23" s="169"/>
      <c r="BE23" s="78"/>
      <c r="BF23" s="78"/>
      <c r="BG23" s="154"/>
      <c r="BH23" s="169"/>
      <c r="BI23" s="78"/>
      <c r="BJ23" s="78"/>
      <c r="BK23" s="154"/>
      <c r="BL23" s="169"/>
      <c r="BM23" s="78"/>
      <c r="BN23" s="78"/>
      <c r="BO23" s="154"/>
      <c r="BP23" s="78"/>
      <c r="BQ23" s="78"/>
      <c r="BR23" s="78">
        <f>AVERAGEIFS('WEEKLY DATA'!BR$11:BR$14577,'WEEKLY DATA'!$A$11:$A$14577,'MONTHLY DATA'!$A23,'WEEKLY DATA'!$B$11:$B$14577,'MONTHLY DATA'!$B23)</f>
        <v>261.5</v>
      </c>
      <c r="BS23" s="154">
        <f t="shared" si="10"/>
        <v>-6.2724014336917544E-2</v>
      </c>
      <c r="BT23" s="78"/>
      <c r="BU23" s="78"/>
      <c r="BV23" s="78"/>
      <c r="BW23" s="154"/>
      <c r="BX23" s="78"/>
      <c r="BY23" s="78"/>
      <c r="BZ23" s="78"/>
      <c r="CA23" s="154"/>
      <c r="CB23" s="78"/>
      <c r="CC23" s="78"/>
      <c r="CD23" s="78"/>
      <c r="CE23" s="154"/>
      <c r="CF23" s="78"/>
      <c r="CG23" s="78"/>
      <c r="CH23" s="78">
        <f>AVERAGEIFS('WEEKLY DATA'!CH$11:CH$14577,'WEEKLY DATA'!$A$11:$A$14577,'MONTHLY DATA'!$A23,'WEEKLY DATA'!$B$11:$B$14577,'MONTHLY DATA'!$B23)</f>
        <v>226.25</v>
      </c>
      <c r="CI23" s="154">
        <f t="shared" si="11"/>
        <v>-9.5723421262989605E-2</v>
      </c>
      <c r="CJ23" s="78"/>
      <c r="CK23" s="78"/>
      <c r="CL23" s="78"/>
      <c r="CM23" s="154"/>
      <c r="CN23" s="78"/>
      <c r="CO23" s="78"/>
      <c r="CP23" s="78"/>
      <c r="CQ23" s="154"/>
      <c r="CR23" s="78"/>
      <c r="CS23" s="78"/>
      <c r="CT23" s="78"/>
      <c r="CU23" s="154"/>
      <c r="CV23" s="169"/>
      <c r="CW23" s="78"/>
      <c r="CX23" s="78">
        <f>AVERAGEIFS('WEEKLY DATA'!CX$11:CX$14577,'WEEKLY DATA'!$A$11:$A$14577,'MONTHLY DATA'!$A23,'WEEKLY DATA'!$B$11:$B$14577,'MONTHLY DATA'!$B23)</f>
        <v>250.25</v>
      </c>
      <c r="CY23" s="154">
        <f t="shared" si="12"/>
        <v>-8.7345003646972952E-2</v>
      </c>
      <c r="CZ23" s="169"/>
      <c r="DA23" s="78"/>
      <c r="DB23" s="78"/>
      <c r="DC23" s="154"/>
      <c r="DD23" s="78"/>
      <c r="DE23" s="78"/>
      <c r="DF23" s="78"/>
      <c r="DG23" s="154"/>
      <c r="DH23" s="78"/>
      <c r="DI23" s="78"/>
      <c r="DJ23" s="78"/>
      <c r="DK23" s="154"/>
      <c r="DL23" s="169"/>
      <c r="DM23" s="78"/>
      <c r="DN23" s="78">
        <f>AVERAGEIFS('WEEKLY DATA'!DN$11:DN$14577,'WEEKLY DATA'!$A$11:$A$14577,'MONTHLY DATA'!$A23,'WEEKLY DATA'!$B$11:$B$14577,'MONTHLY DATA'!$B23)</f>
        <v>235.25</v>
      </c>
      <c r="DO23" s="154">
        <f t="shared" si="13"/>
        <v>-9.2399691358024616E-2</v>
      </c>
      <c r="DP23" s="78"/>
      <c r="DQ23" s="78"/>
      <c r="DR23" s="78"/>
      <c r="DS23" s="154"/>
      <c r="DT23" s="78"/>
      <c r="DU23" s="78"/>
      <c r="DV23" s="78"/>
      <c r="DW23" s="154"/>
      <c r="DX23" s="78"/>
      <c r="DY23" s="78"/>
      <c r="DZ23" s="78"/>
      <c r="EA23" s="154"/>
      <c r="EB23" s="78"/>
      <c r="EC23" s="78"/>
      <c r="ED23" s="78">
        <f>AVERAGEIFS('WEEKLY DATA'!ED$11:ED$14577,'WEEKLY DATA'!$A$11:$A$14577,'MONTHLY DATA'!$A23,'WEEKLY DATA'!$B$11:$B$14577,'MONTHLY DATA'!$B23)</f>
        <v>245</v>
      </c>
      <c r="EE23" s="154">
        <f t="shared" si="14"/>
        <v>-7.1969696969697017E-2</v>
      </c>
      <c r="EF23" s="169"/>
      <c r="EG23" s="78"/>
      <c r="EH23" s="78"/>
      <c r="EI23" s="154"/>
      <c r="EJ23" s="78"/>
      <c r="EK23" s="78"/>
      <c r="EL23" s="78"/>
      <c r="EM23" s="154"/>
      <c r="EN23" s="78"/>
      <c r="EO23" s="78"/>
      <c r="EP23" s="78"/>
      <c r="EQ23" s="154"/>
      <c r="ER23" s="78"/>
      <c r="ES23" s="78"/>
      <c r="ET23" s="78">
        <f>AVERAGEIFS('WEEKLY DATA'!ET$11:ET$14577,'WEEKLY DATA'!$A$11:$A$14577,'MONTHLY DATA'!$A23,'WEEKLY DATA'!$B$11:$B$14577,'MONTHLY DATA'!$B23)</f>
        <v>247.75</v>
      </c>
      <c r="EU23" s="154">
        <f t="shared" si="15"/>
        <v>-1.6865079365079416E-2</v>
      </c>
      <c r="EV23" s="78"/>
      <c r="EW23" s="78"/>
      <c r="EX23" s="78"/>
      <c r="EY23" s="154"/>
      <c r="EZ23" s="78"/>
      <c r="FA23" s="78"/>
      <c r="FB23" s="78"/>
      <c r="FC23" s="154"/>
      <c r="FD23" s="78"/>
      <c r="FE23" s="78"/>
      <c r="FF23" s="78"/>
      <c r="FG23" s="154"/>
      <c r="FH23" s="78"/>
      <c r="FI23" s="78"/>
      <c r="FJ23" s="78">
        <f>AVERAGEIFS('WEEKLY DATA'!FJ$11:FJ$14577,'WEEKLY DATA'!$A$11:$A$14577,'MONTHLY DATA'!$A23,'WEEKLY DATA'!$B$11:$B$14577,'MONTHLY DATA'!$B23)</f>
        <v>322.75</v>
      </c>
      <c r="FK23" s="154">
        <f t="shared" si="16"/>
        <v>1.4937106918238907E-2</v>
      </c>
      <c r="FL23" s="169"/>
      <c r="FM23" s="78"/>
      <c r="FN23" s="78"/>
      <c r="FO23" s="154"/>
      <c r="FP23" s="78"/>
      <c r="FQ23" s="78"/>
      <c r="FR23" s="78"/>
      <c r="FS23" s="154"/>
      <c r="FT23" s="78"/>
      <c r="FU23" s="78"/>
      <c r="FV23" s="78">
        <f>AVERAGEIFS('WEEKLY DATA'!FV$11:FV$14577,'WEEKLY DATA'!$A$11:$A$14577,'MONTHLY DATA'!$A23,'WEEKLY DATA'!$B$11:$B$14577,'MONTHLY DATA'!$B23)</f>
        <v>270</v>
      </c>
      <c r="FW23" s="154">
        <f t="shared" si="17"/>
        <v>0.15879828326180268</v>
      </c>
      <c r="FX23" s="78"/>
      <c r="FY23" s="78"/>
      <c r="FZ23" s="78"/>
      <c r="GA23" s="154"/>
      <c r="GB23" s="78"/>
      <c r="GC23" s="78"/>
      <c r="GD23" s="78">
        <f>AVERAGEIFS('WEEKLY DATA'!GD$11:GD$14577,'WEEKLY DATA'!$A$11:$A$14577,'MONTHLY DATA'!$A23,'WEEKLY DATA'!$B$11:$B$14577,'MONTHLY DATA'!$B23)</f>
        <v>335</v>
      </c>
      <c r="GE23" s="154">
        <f t="shared" si="18"/>
        <v>-4.011461318051579E-2</v>
      </c>
      <c r="GF23" s="169"/>
      <c r="GG23" s="78"/>
      <c r="GH23" s="78"/>
      <c r="GI23" s="154"/>
      <c r="GJ23" s="78"/>
      <c r="GK23" s="78"/>
      <c r="GL23" s="78"/>
      <c r="GM23" s="154"/>
      <c r="GN23" s="78"/>
      <c r="GO23" s="78"/>
      <c r="GP23" s="78"/>
      <c r="GQ23" s="154"/>
      <c r="GR23" s="78"/>
    </row>
    <row r="24" spans="1:200" ht="15.75" x14ac:dyDescent="0.25">
      <c r="A24">
        <f t="shared" si="4"/>
        <v>2</v>
      </c>
      <c r="B24">
        <f t="shared" si="5"/>
        <v>2011</v>
      </c>
      <c r="C24" s="86">
        <v>40575</v>
      </c>
      <c r="D24" s="78"/>
      <c r="E24" s="78"/>
      <c r="F24" s="78">
        <f>AVERAGEIFS('WEEKLY DATA'!F$11:F$14577,'WEEKLY DATA'!$A$11:$A$14577,'MONTHLY DATA'!$A24,'WEEKLY DATA'!$B$11:$B$14577,'MONTHLY DATA'!$B24)</f>
        <v>308</v>
      </c>
      <c r="G24" s="154">
        <f t="shared" si="6"/>
        <v>-3.2362459546925182E-3</v>
      </c>
      <c r="H24" s="169"/>
      <c r="I24" s="78"/>
      <c r="J24" s="78"/>
      <c r="K24" s="154"/>
      <c r="L24" s="169"/>
      <c r="M24" s="78"/>
      <c r="N24" s="78"/>
      <c r="O24" s="154"/>
      <c r="P24" s="169"/>
      <c r="Q24" s="78"/>
      <c r="R24" s="78"/>
      <c r="S24" s="154"/>
      <c r="T24" s="169"/>
      <c r="U24" s="78"/>
      <c r="V24" s="78">
        <f>AVERAGEIFS('WEEKLY DATA'!V$11:V$14577,'WEEKLY DATA'!$A$11:$A$14577,'MONTHLY DATA'!$A24,'WEEKLY DATA'!$B$11:$B$14577,'MONTHLY DATA'!$B24)</f>
        <v>273</v>
      </c>
      <c r="W24" s="154">
        <f t="shared" si="7"/>
        <v>6.640625E-2</v>
      </c>
      <c r="X24" s="169"/>
      <c r="Y24" s="78"/>
      <c r="Z24" s="78"/>
      <c r="AA24" s="154"/>
      <c r="AB24" s="169"/>
      <c r="AC24" s="78"/>
      <c r="AD24" s="78"/>
      <c r="AE24" s="154"/>
      <c r="AF24" s="169"/>
      <c r="AG24" s="78"/>
      <c r="AH24" s="78"/>
      <c r="AI24" s="154"/>
      <c r="AJ24" s="169"/>
      <c r="AK24" s="78"/>
      <c r="AL24" s="78">
        <f>AVERAGEIFS('WEEKLY DATA'!AL$11:AL$14577,'WEEKLY DATA'!$A$11:$A$14577,'MONTHLY DATA'!$A24,'WEEKLY DATA'!$B$11:$B$14577,'MONTHLY DATA'!$B24)</f>
        <v>321</v>
      </c>
      <c r="AM24" s="154">
        <f t="shared" si="8"/>
        <v>4.7308319738988525E-2</v>
      </c>
      <c r="AN24" s="169"/>
      <c r="AO24" s="78"/>
      <c r="AP24" s="78"/>
      <c r="AQ24" s="154"/>
      <c r="AR24" s="169"/>
      <c r="AS24" s="78"/>
      <c r="AT24" s="78"/>
      <c r="AU24" s="154"/>
      <c r="AV24" s="169"/>
      <c r="AW24" s="78"/>
      <c r="AX24" s="78"/>
      <c r="AY24" s="154"/>
      <c r="AZ24" s="169"/>
      <c r="BA24" s="78"/>
      <c r="BB24" s="78">
        <f>AVERAGEIFS('WEEKLY DATA'!BB$11:BB$14577,'WEEKLY DATA'!$A$11:$A$14577,'MONTHLY DATA'!$A24,'WEEKLY DATA'!$B$11:$B$14577,'MONTHLY DATA'!$B24)</f>
        <v>227</v>
      </c>
      <c r="BC24" s="154">
        <f t="shared" si="9"/>
        <v>0.15668789808917194</v>
      </c>
      <c r="BD24" s="169"/>
      <c r="BE24" s="78"/>
      <c r="BF24" s="78"/>
      <c r="BG24" s="154"/>
      <c r="BH24" s="169"/>
      <c r="BI24" s="78"/>
      <c r="BJ24" s="78"/>
      <c r="BK24" s="154"/>
      <c r="BL24" s="169"/>
      <c r="BM24" s="78"/>
      <c r="BN24" s="78"/>
      <c r="BO24" s="154"/>
      <c r="BP24" s="78"/>
      <c r="BQ24" s="78"/>
      <c r="BR24" s="78">
        <f>AVERAGEIFS('WEEKLY DATA'!BR$11:BR$14577,'WEEKLY DATA'!$A$11:$A$14577,'MONTHLY DATA'!$A24,'WEEKLY DATA'!$B$11:$B$14577,'MONTHLY DATA'!$B24)</f>
        <v>263.75</v>
      </c>
      <c r="BS24" s="154">
        <f t="shared" si="10"/>
        <v>8.6042065009559465E-3</v>
      </c>
      <c r="BT24" s="78"/>
      <c r="BU24" s="78"/>
      <c r="BV24" s="78"/>
      <c r="BW24" s="154"/>
      <c r="BX24" s="78"/>
      <c r="BY24" s="78"/>
      <c r="BZ24" s="78"/>
      <c r="CA24" s="154"/>
      <c r="CB24" s="78"/>
      <c r="CC24" s="78"/>
      <c r="CD24" s="78"/>
      <c r="CE24" s="154"/>
      <c r="CF24" s="78"/>
      <c r="CG24" s="78"/>
      <c r="CH24" s="78">
        <f>AVERAGEIFS('WEEKLY DATA'!CH$11:CH$14577,'WEEKLY DATA'!$A$11:$A$14577,'MONTHLY DATA'!$A24,'WEEKLY DATA'!$B$11:$B$14577,'MONTHLY DATA'!$B24)</f>
        <v>228.25</v>
      </c>
      <c r="CI24" s="154">
        <f t="shared" si="11"/>
        <v>8.8397790055247949E-3</v>
      </c>
      <c r="CJ24" s="78"/>
      <c r="CK24" s="78"/>
      <c r="CL24" s="78"/>
      <c r="CM24" s="154"/>
      <c r="CN24" s="78"/>
      <c r="CO24" s="78"/>
      <c r="CP24" s="78"/>
      <c r="CQ24" s="154"/>
      <c r="CR24" s="78"/>
      <c r="CS24" s="78"/>
      <c r="CT24" s="78"/>
      <c r="CU24" s="154"/>
      <c r="CV24" s="169"/>
      <c r="CW24" s="78"/>
      <c r="CX24" s="78">
        <f>AVERAGEIFS('WEEKLY DATA'!CX$11:CX$14577,'WEEKLY DATA'!$A$11:$A$14577,'MONTHLY DATA'!$A24,'WEEKLY DATA'!$B$11:$B$14577,'MONTHLY DATA'!$B24)</f>
        <v>253</v>
      </c>
      <c r="CY24" s="154">
        <f t="shared" si="12"/>
        <v>1.098901098901095E-2</v>
      </c>
      <c r="CZ24" s="169"/>
      <c r="DA24" s="78"/>
      <c r="DB24" s="78"/>
      <c r="DC24" s="154"/>
      <c r="DD24" s="78"/>
      <c r="DE24" s="78"/>
      <c r="DF24" s="78"/>
      <c r="DG24" s="154"/>
      <c r="DH24" s="78"/>
      <c r="DI24" s="78"/>
      <c r="DJ24" s="78"/>
      <c r="DK24" s="154"/>
      <c r="DL24" s="169"/>
      <c r="DM24" s="78"/>
      <c r="DN24" s="78">
        <f>AVERAGEIFS('WEEKLY DATA'!DN$11:DN$14577,'WEEKLY DATA'!$A$11:$A$14577,'MONTHLY DATA'!$A24,'WEEKLY DATA'!$B$11:$B$14577,'MONTHLY DATA'!$B24)</f>
        <v>239</v>
      </c>
      <c r="DO24" s="154">
        <f t="shared" si="13"/>
        <v>1.5940488841657885E-2</v>
      </c>
      <c r="DP24" s="78"/>
      <c r="DQ24" s="78"/>
      <c r="DR24" s="78"/>
      <c r="DS24" s="154"/>
      <c r="DT24" s="78"/>
      <c r="DU24" s="78"/>
      <c r="DV24" s="78"/>
      <c r="DW24" s="154"/>
      <c r="DX24" s="78"/>
      <c r="DY24" s="78"/>
      <c r="DZ24" s="78"/>
      <c r="EA24" s="154"/>
      <c r="EB24" s="78"/>
      <c r="EC24" s="78"/>
      <c r="ED24" s="78">
        <f>AVERAGEIFS('WEEKLY DATA'!ED$11:ED$14577,'WEEKLY DATA'!$A$11:$A$14577,'MONTHLY DATA'!$A24,'WEEKLY DATA'!$B$11:$B$14577,'MONTHLY DATA'!$B24)</f>
        <v>253.5</v>
      </c>
      <c r="EE24" s="154">
        <f t="shared" si="14"/>
        <v>3.469387755102038E-2</v>
      </c>
      <c r="EF24" s="169"/>
      <c r="EG24" s="78"/>
      <c r="EH24" s="78"/>
      <c r="EI24" s="154"/>
      <c r="EJ24" s="78"/>
      <c r="EK24" s="78"/>
      <c r="EL24" s="78"/>
      <c r="EM24" s="154"/>
      <c r="EN24" s="78"/>
      <c r="EO24" s="78"/>
      <c r="EP24" s="78"/>
      <c r="EQ24" s="154"/>
      <c r="ER24" s="78"/>
      <c r="ES24" s="78"/>
      <c r="ET24" s="78">
        <f>AVERAGEIFS('WEEKLY DATA'!ET$11:ET$14577,'WEEKLY DATA'!$A$11:$A$14577,'MONTHLY DATA'!$A24,'WEEKLY DATA'!$B$11:$B$14577,'MONTHLY DATA'!$B24)</f>
        <v>262.5</v>
      </c>
      <c r="EU24" s="154">
        <f t="shared" si="15"/>
        <v>5.953582240161448E-2</v>
      </c>
      <c r="EV24" s="78"/>
      <c r="EW24" s="78"/>
      <c r="EX24" s="78"/>
      <c r="EY24" s="154"/>
      <c r="EZ24" s="78"/>
      <c r="FA24" s="78"/>
      <c r="FB24" s="78"/>
      <c r="FC24" s="154"/>
      <c r="FD24" s="78"/>
      <c r="FE24" s="78"/>
      <c r="FF24" s="78"/>
      <c r="FG24" s="154"/>
      <c r="FH24" s="78"/>
      <c r="FI24" s="78"/>
      <c r="FJ24" s="78">
        <f>AVERAGEIFS('WEEKLY DATA'!FJ$11:FJ$14577,'WEEKLY DATA'!$A$11:$A$14577,'MONTHLY DATA'!$A24,'WEEKLY DATA'!$B$11:$B$14577,'MONTHLY DATA'!$B24)</f>
        <v>341.5</v>
      </c>
      <c r="FK24" s="154">
        <f t="shared" si="16"/>
        <v>5.8094500387296577E-2</v>
      </c>
      <c r="FL24" s="169"/>
      <c r="FM24" s="78"/>
      <c r="FN24" s="78"/>
      <c r="FO24" s="154"/>
      <c r="FP24" s="78"/>
      <c r="FQ24" s="78"/>
      <c r="FR24" s="78"/>
      <c r="FS24" s="154"/>
      <c r="FT24" s="78"/>
      <c r="FU24" s="78"/>
      <c r="FV24" s="78">
        <f>AVERAGEIFS('WEEKLY DATA'!FV$11:FV$14577,'WEEKLY DATA'!$A$11:$A$14577,'MONTHLY DATA'!$A24,'WEEKLY DATA'!$B$11:$B$14577,'MONTHLY DATA'!$B24)</f>
        <v>305</v>
      </c>
      <c r="FW24" s="154">
        <f t="shared" si="17"/>
        <v>0.12962962962962954</v>
      </c>
      <c r="FX24" s="78"/>
      <c r="FY24" s="78"/>
      <c r="FZ24" s="78"/>
      <c r="GA24" s="154"/>
      <c r="GB24" s="78"/>
      <c r="GC24" s="78"/>
      <c r="GD24" s="78">
        <f>AVERAGEIFS('WEEKLY DATA'!GD$11:GD$14577,'WEEKLY DATA'!$A$11:$A$14577,'MONTHLY DATA'!$A24,'WEEKLY DATA'!$B$11:$B$14577,'MONTHLY DATA'!$B24)</f>
        <v>313.75</v>
      </c>
      <c r="GE24" s="154">
        <f t="shared" si="18"/>
        <v>-6.3432835820895539E-2</v>
      </c>
      <c r="GF24" s="169"/>
      <c r="GG24" s="78"/>
      <c r="GH24" s="78"/>
      <c r="GI24" s="154"/>
      <c r="GJ24" s="78"/>
      <c r="GK24" s="78"/>
      <c r="GL24" s="78"/>
      <c r="GM24" s="154"/>
      <c r="GN24" s="78"/>
      <c r="GO24" s="78"/>
      <c r="GP24" s="78"/>
      <c r="GQ24" s="154"/>
      <c r="GR24" s="78"/>
    </row>
    <row r="25" spans="1:200" ht="15.75" x14ac:dyDescent="0.25">
      <c r="A25">
        <f t="shared" si="4"/>
        <v>3</v>
      </c>
      <c r="B25">
        <f t="shared" si="5"/>
        <v>2011</v>
      </c>
      <c r="C25" s="86">
        <v>40603</v>
      </c>
      <c r="D25" s="78"/>
      <c r="E25" s="78"/>
      <c r="F25" s="78">
        <f>AVERAGEIFS('WEEKLY DATA'!F$11:F$14577,'WEEKLY DATA'!$A$11:$A$14577,'MONTHLY DATA'!$A25,'WEEKLY DATA'!$B$11:$B$14577,'MONTHLY DATA'!$B25)</f>
        <v>320</v>
      </c>
      <c r="G25" s="154">
        <f t="shared" si="6"/>
        <v>3.8961038961038863E-2</v>
      </c>
      <c r="H25" s="169"/>
      <c r="I25" s="78"/>
      <c r="J25" s="78"/>
      <c r="K25" s="154"/>
      <c r="L25" s="169"/>
      <c r="M25" s="78"/>
      <c r="N25" s="78"/>
      <c r="O25" s="154"/>
      <c r="P25" s="169"/>
      <c r="Q25" s="78"/>
      <c r="R25" s="78"/>
      <c r="S25" s="154"/>
      <c r="T25" s="169"/>
      <c r="U25" s="78"/>
      <c r="V25" s="78">
        <f>AVERAGEIFS('WEEKLY DATA'!V$11:V$14577,'WEEKLY DATA'!$A$11:$A$14577,'MONTHLY DATA'!$A25,'WEEKLY DATA'!$B$11:$B$14577,'MONTHLY DATA'!$B25)</f>
        <v>276</v>
      </c>
      <c r="W25" s="154">
        <f t="shared" si="7"/>
        <v>1.098901098901095E-2</v>
      </c>
      <c r="X25" s="169"/>
      <c r="Y25" s="78"/>
      <c r="Z25" s="78"/>
      <c r="AA25" s="154"/>
      <c r="AB25" s="169"/>
      <c r="AC25" s="78"/>
      <c r="AD25" s="78"/>
      <c r="AE25" s="154"/>
      <c r="AF25" s="169"/>
      <c r="AG25" s="78"/>
      <c r="AH25" s="78"/>
      <c r="AI25" s="154"/>
      <c r="AJ25" s="169"/>
      <c r="AK25" s="78"/>
      <c r="AL25" s="78">
        <f>AVERAGEIFS('WEEKLY DATA'!AL$11:AL$14577,'WEEKLY DATA'!$A$11:$A$14577,'MONTHLY DATA'!$A25,'WEEKLY DATA'!$B$11:$B$14577,'MONTHLY DATA'!$B25)</f>
        <v>321</v>
      </c>
      <c r="AM25" s="154">
        <f t="shared" si="8"/>
        <v>0</v>
      </c>
      <c r="AN25" s="169"/>
      <c r="AO25" s="78"/>
      <c r="AP25" s="78"/>
      <c r="AQ25" s="154"/>
      <c r="AR25" s="169"/>
      <c r="AS25" s="78"/>
      <c r="AT25" s="78"/>
      <c r="AU25" s="154"/>
      <c r="AV25" s="169"/>
      <c r="AW25" s="78"/>
      <c r="AX25" s="78"/>
      <c r="AY25" s="154"/>
      <c r="AZ25" s="169"/>
      <c r="BA25" s="78"/>
      <c r="BB25" s="78">
        <f>AVERAGEIFS('WEEKLY DATA'!BB$11:BB$14577,'WEEKLY DATA'!$A$11:$A$14577,'MONTHLY DATA'!$A25,'WEEKLY DATA'!$B$11:$B$14577,'MONTHLY DATA'!$B25)</f>
        <v>223.6</v>
      </c>
      <c r="BC25" s="154">
        <f t="shared" si="9"/>
        <v>-1.497797356828201E-2</v>
      </c>
      <c r="BD25" s="169"/>
      <c r="BE25" s="78"/>
      <c r="BF25" s="78"/>
      <c r="BG25" s="154"/>
      <c r="BH25" s="169"/>
      <c r="BI25" s="78"/>
      <c r="BJ25" s="78"/>
      <c r="BK25" s="154"/>
      <c r="BL25" s="169"/>
      <c r="BM25" s="78"/>
      <c r="BN25" s="78"/>
      <c r="BO25" s="154"/>
      <c r="BP25" s="78"/>
      <c r="BQ25" s="78"/>
      <c r="BR25" s="78">
        <f>AVERAGEIFS('WEEKLY DATA'!BR$11:BR$14577,'WEEKLY DATA'!$A$11:$A$14577,'MONTHLY DATA'!$A25,'WEEKLY DATA'!$B$11:$B$14577,'MONTHLY DATA'!$B25)</f>
        <v>256</v>
      </c>
      <c r="BS25" s="154">
        <f t="shared" si="10"/>
        <v>-2.9383886255924141E-2</v>
      </c>
      <c r="BT25" s="78"/>
      <c r="BU25" s="78"/>
      <c r="BV25" s="78"/>
      <c r="BW25" s="154"/>
      <c r="BX25" s="78"/>
      <c r="BY25" s="78"/>
      <c r="BZ25" s="78"/>
      <c r="CA25" s="154"/>
      <c r="CB25" s="78"/>
      <c r="CC25" s="78"/>
      <c r="CD25" s="78"/>
      <c r="CE25" s="154"/>
      <c r="CF25" s="78"/>
      <c r="CG25" s="78"/>
      <c r="CH25" s="78">
        <f>AVERAGEIFS('WEEKLY DATA'!CH$11:CH$14577,'WEEKLY DATA'!$A$11:$A$14577,'MONTHLY DATA'!$A25,'WEEKLY DATA'!$B$11:$B$14577,'MONTHLY DATA'!$B25)</f>
        <v>238</v>
      </c>
      <c r="CI25" s="154">
        <f t="shared" si="11"/>
        <v>4.2716319824753546E-2</v>
      </c>
      <c r="CJ25" s="78"/>
      <c r="CK25" s="78"/>
      <c r="CL25" s="78"/>
      <c r="CM25" s="154"/>
      <c r="CN25" s="78"/>
      <c r="CO25" s="78"/>
      <c r="CP25" s="78"/>
      <c r="CQ25" s="154"/>
      <c r="CR25" s="78"/>
      <c r="CS25" s="78"/>
      <c r="CT25" s="78"/>
      <c r="CU25" s="154"/>
      <c r="CV25" s="169"/>
      <c r="CW25" s="78"/>
      <c r="CX25" s="78">
        <f>AVERAGEIFS('WEEKLY DATA'!CX$11:CX$14577,'WEEKLY DATA'!$A$11:$A$14577,'MONTHLY DATA'!$A25,'WEEKLY DATA'!$B$11:$B$14577,'MONTHLY DATA'!$B25)</f>
        <v>253</v>
      </c>
      <c r="CY25" s="154">
        <f t="shared" si="12"/>
        <v>0</v>
      </c>
      <c r="CZ25" s="169"/>
      <c r="DA25" s="78"/>
      <c r="DB25" s="78"/>
      <c r="DC25" s="154"/>
      <c r="DD25" s="78"/>
      <c r="DE25" s="78"/>
      <c r="DF25" s="78"/>
      <c r="DG25" s="154"/>
      <c r="DH25" s="78"/>
      <c r="DI25" s="78"/>
      <c r="DJ25" s="78"/>
      <c r="DK25" s="154"/>
      <c r="DL25" s="169"/>
      <c r="DM25" s="78"/>
      <c r="DN25" s="78">
        <f>AVERAGEIFS('WEEKLY DATA'!DN$11:DN$14577,'WEEKLY DATA'!$A$11:$A$14577,'MONTHLY DATA'!$A25,'WEEKLY DATA'!$B$11:$B$14577,'MONTHLY DATA'!$B25)</f>
        <v>241</v>
      </c>
      <c r="DO25" s="154">
        <f t="shared" si="13"/>
        <v>8.3682008368199945E-3</v>
      </c>
      <c r="DP25" s="78"/>
      <c r="DQ25" s="78"/>
      <c r="DR25" s="78"/>
      <c r="DS25" s="154"/>
      <c r="DT25" s="78"/>
      <c r="DU25" s="78"/>
      <c r="DV25" s="78"/>
      <c r="DW25" s="154"/>
      <c r="DX25" s="78"/>
      <c r="DY25" s="78"/>
      <c r="DZ25" s="78"/>
      <c r="EA25" s="154"/>
      <c r="EB25" s="78"/>
      <c r="EC25" s="78"/>
      <c r="ED25" s="78">
        <f>AVERAGEIFS('WEEKLY DATA'!ED$11:ED$14577,'WEEKLY DATA'!$A$11:$A$14577,'MONTHLY DATA'!$A25,'WEEKLY DATA'!$B$11:$B$14577,'MONTHLY DATA'!$B25)</f>
        <v>247</v>
      </c>
      <c r="EE25" s="154">
        <f t="shared" si="14"/>
        <v>-2.5641025641025661E-2</v>
      </c>
      <c r="EF25" s="169"/>
      <c r="EG25" s="78"/>
      <c r="EH25" s="78"/>
      <c r="EI25" s="154"/>
      <c r="EJ25" s="78"/>
      <c r="EK25" s="78"/>
      <c r="EL25" s="78"/>
      <c r="EM25" s="154"/>
      <c r="EN25" s="78"/>
      <c r="EO25" s="78"/>
      <c r="EP25" s="78"/>
      <c r="EQ25" s="154"/>
      <c r="ER25" s="78"/>
      <c r="ES25" s="78"/>
      <c r="ET25" s="78">
        <f>AVERAGEIFS('WEEKLY DATA'!ET$11:ET$14577,'WEEKLY DATA'!$A$11:$A$14577,'MONTHLY DATA'!$A25,'WEEKLY DATA'!$B$11:$B$14577,'MONTHLY DATA'!$B25)</f>
        <v>237.6</v>
      </c>
      <c r="EU25" s="154">
        <f t="shared" si="15"/>
        <v>-9.4857142857142862E-2</v>
      </c>
      <c r="EV25" s="78"/>
      <c r="EW25" s="78"/>
      <c r="EX25" s="78"/>
      <c r="EY25" s="154"/>
      <c r="EZ25" s="78"/>
      <c r="FA25" s="78"/>
      <c r="FB25" s="78"/>
      <c r="FC25" s="154"/>
      <c r="FD25" s="78"/>
      <c r="FE25" s="78"/>
      <c r="FF25" s="78"/>
      <c r="FG25" s="154"/>
      <c r="FH25" s="78"/>
      <c r="FI25" s="78"/>
      <c r="FJ25" s="78">
        <f>AVERAGEIFS('WEEKLY DATA'!FJ$11:FJ$14577,'WEEKLY DATA'!$A$11:$A$14577,'MONTHLY DATA'!$A25,'WEEKLY DATA'!$B$11:$B$14577,'MONTHLY DATA'!$B25)</f>
        <v>342</v>
      </c>
      <c r="FK25" s="154">
        <f t="shared" si="16"/>
        <v>1.4641288433381305E-3</v>
      </c>
      <c r="FL25" s="169"/>
      <c r="FM25" s="78"/>
      <c r="FN25" s="78"/>
      <c r="FO25" s="154"/>
      <c r="FP25" s="78"/>
      <c r="FQ25" s="78"/>
      <c r="FR25" s="78"/>
      <c r="FS25" s="154"/>
      <c r="FT25" s="78"/>
      <c r="FU25" s="78"/>
      <c r="FV25" s="78">
        <f>AVERAGEIFS('WEEKLY DATA'!FV$11:FV$14577,'WEEKLY DATA'!$A$11:$A$14577,'MONTHLY DATA'!$A25,'WEEKLY DATA'!$B$11:$B$14577,'MONTHLY DATA'!$B25)</f>
        <v>293</v>
      </c>
      <c r="FW25" s="154">
        <f t="shared" si="17"/>
        <v>-3.9344262295081922E-2</v>
      </c>
      <c r="FX25" s="78"/>
      <c r="FY25" s="78"/>
      <c r="FZ25" s="78"/>
      <c r="GA25" s="154"/>
      <c r="GB25" s="78"/>
      <c r="GC25" s="78"/>
      <c r="GD25" s="78">
        <f>AVERAGEIFS('WEEKLY DATA'!GD$11:GD$14577,'WEEKLY DATA'!$A$11:$A$14577,'MONTHLY DATA'!$A25,'WEEKLY DATA'!$B$11:$B$14577,'MONTHLY DATA'!$B25)</f>
        <v>315</v>
      </c>
      <c r="GE25" s="154">
        <f t="shared" si="18"/>
        <v>3.9840637450199168E-3</v>
      </c>
      <c r="GF25" s="169"/>
      <c r="GG25" s="78"/>
      <c r="GH25" s="78"/>
      <c r="GI25" s="154"/>
      <c r="GJ25" s="78"/>
      <c r="GK25" s="78"/>
      <c r="GL25" s="78"/>
      <c r="GM25" s="154"/>
      <c r="GN25" s="78"/>
      <c r="GO25" s="78"/>
      <c r="GP25" s="78"/>
      <c r="GQ25" s="154"/>
      <c r="GR25" s="78"/>
    </row>
    <row r="26" spans="1:200" ht="15.75" x14ac:dyDescent="0.25">
      <c r="A26">
        <f t="shared" si="4"/>
        <v>4</v>
      </c>
      <c r="B26">
        <f t="shared" si="5"/>
        <v>2011</v>
      </c>
      <c r="C26" s="86">
        <v>40634</v>
      </c>
      <c r="D26" s="78"/>
      <c r="E26" s="78"/>
      <c r="F26" s="78">
        <f>AVERAGEIFS('WEEKLY DATA'!F$11:F$14577,'WEEKLY DATA'!$A$11:$A$14577,'MONTHLY DATA'!$A26,'WEEKLY DATA'!$B$11:$B$14577,'MONTHLY DATA'!$B26)</f>
        <v>313</v>
      </c>
      <c r="G26" s="154">
        <f t="shared" si="6"/>
        <v>-2.1874999999999978E-2</v>
      </c>
      <c r="H26" s="169"/>
      <c r="I26" s="78"/>
      <c r="J26" s="78"/>
      <c r="K26" s="154"/>
      <c r="L26" s="169"/>
      <c r="M26" s="78"/>
      <c r="N26" s="78"/>
      <c r="O26" s="154"/>
      <c r="P26" s="169"/>
      <c r="Q26" s="78"/>
      <c r="R26" s="78"/>
      <c r="S26" s="154"/>
      <c r="T26" s="169"/>
      <c r="U26" s="78"/>
      <c r="V26" s="78">
        <f>AVERAGEIFS('WEEKLY DATA'!V$11:V$14577,'WEEKLY DATA'!$A$11:$A$14577,'MONTHLY DATA'!$A26,'WEEKLY DATA'!$B$11:$B$14577,'MONTHLY DATA'!$B26)</f>
        <v>266.5</v>
      </c>
      <c r="W26" s="154">
        <f t="shared" si="7"/>
        <v>-3.4420289855072506E-2</v>
      </c>
      <c r="X26" s="169"/>
      <c r="Y26" s="78"/>
      <c r="Z26" s="78"/>
      <c r="AA26" s="154"/>
      <c r="AB26" s="169"/>
      <c r="AC26" s="78"/>
      <c r="AD26" s="78"/>
      <c r="AE26" s="154"/>
      <c r="AF26" s="169"/>
      <c r="AG26" s="78"/>
      <c r="AH26" s="78"/>
      <c r="AI26" s="154"/>
      <c r="AJ26" s="169"/>
      <c r="AK26" s="78"/>
      <c r="AL26" s="78">
        <f>AVERAGEIFS('WEEKLY DATA'!AL$11:AL$14577,'WEEKLY DATA'!$A$11:$A$14577,'MONTHLY DATA'!$A26,'WEEKLY DATA'!$B$11:$B$14577,'MONTHLY DATA'!$B26)</f>
        <v>317</v>
      </c>
      <c r="AM26" s="154">
        <f t="shared" si="8"/>
        <v>-1.2461059190031154E-2</v>
      </c>
      <c r="AN26" s="169"/>
      <c r="AO26" s="78"/>
      <c r="AP26" s="78"/>
      <c r="AQ26" s="154"/>
      <c r="AR26" s="169"/>
      <c r="AS26" s="78"/>
      <c r="AT26" s="78"/>
      <c r="AU26" s="154"/>
      <c r="AV26" s="169"/>
      <c r="AW26" s="78"/>
      <c r="AX26" s="78"/>
      <c r="AY26" s="154"/>
      <c r="AZ26" s="169"/>
      <c r="BA26" s="78"/>
      <c r="BB26" s="78">
        <f>AVERAGEIFS('WEEKLY DATA'!BB$11:BB$14577,'WEEKLY DATA'!$A$11:$A$14577,'MONTHLY DATA'!$A26,'WEEKLY DATA'!$B$11:$B$14577,'MONTHLY DATA'!$B26)</f>
        <v>231.25</v>
      </c>
      <c r="BC26" s="154">
        <f t="shared" si="9"/>
        <v>3.4212880143112745E-2</v>
      </c>
      <c r="BD26" s="169"/>
      <c r="BE26" s="78"/>
      <c r="BF26" s="78"/>
      <c r="BG26" s="154"/>
      <c r="BH26" s="169"/>
      <c r="BI26" s="78"/>
      <c r="BJ26" s="78"/>
      <c r="BK26" s="154"/>
      <c r="BL26" s="169"/>
      <c r="BM26" s="78"/>
      <c r="BN26" s="78"/>
      <c r="BO26" s="154"/>
      <c r="BP26" s="78"/>
      <c r="BQ26" s="78"/>
      <c r="BR26" s="78">
        <f>AVERAGEIFS('WEEKLY DATA'!BR$11:BR$14577,'WEEKLY DATA'!$A$11:$A$14577,'MONTHLY DATA'!$A26,'WEEKLY DATA'!$B$11:$B$14577,'MONTHLY DATA'!$B26)</f>
        <v>258.75</v>
      </c>
      <c r="BS26" s="154">
        <f t="shared" si="10"/>
        <v>1.07421875E-2</v>
      </c>
      <c r="BT26" s="78"/>
      <c r="BU26" s="78"/>
      <c r="BV26" s="78"/>
      <c r="BW26" s="154"/>
      <c r="BX26" s="78"/>
      <c r="BY26" s="78"/>
      <c r="BZ26" s="78"/>
      <c r="CA26" s="154"/>
      <c r="CB26" s="78"/>
      <c r="CC26" s="78"/>
      <c r="CD26" s="78"/>
      <c r="CE26" s="154"/>
      <c r="CF26" s="78"/>
      <c r="CG26" s="78"/>
      <c r="CH26" s="78">
        <f>AVERAGEIFS('WEEKLY DATA'!CH$11:CH$14577,'WEEKLY DATA'!$A$11:$A$14577,'MONTHLY DATA'!$A26,'WEEKLY DATA'!$B$11:$B$14577,'MONTHLY DATA'!$B26)</f>
        <v>222</v>
      </c>
      <c r="CI26" s="154">
        <f t="shared" si="11"/>
        <v>-6.7226890756302504E-2</v>
      </c>
      <c r="CJ26" s="78"/>
      <c r="CK26" s="78"/>
      <c r="CL26" s="78"/>
      <c r="CM26" s="154"/>
      <c r="CN26" s="78"/>
      <c r="CO26" s="78"/>
      <c r="CP26" s="78"/>
      <c r="CQ26" s="154"/>
      <c r="CR26" s="78"/>
      <c r="CS26" s="78"/>
      <c r="CT26" s="78"/>
      <c r="CU26" s="154"/>
      <c r="CV26" s="169"/>
      <c r="CW26" s="78"/>
      <c r="CX26" s="78">
        <f>AVERAGEIFS('WEEKLY DATA'!CX$11:CX$14577,'WEEKLY DATA'!$A$11:$A$14577,'MONTHLY DATA'!$A26,'WEEKLY DATA'!$B$11:$B$14577,'MONTHLY DATA'!$B26)</f>
        <v>245.5</v>
      </c>
      <c r="CY26" s="154">
        <f t="shared" si="12"/>
        <v>-2.9644268774703608E-2</v>
      </c>
      <c r="CZ26" s="169"/>
      <c r="DA26" s="78"/>
      <c r="DB26" s="78"/>
      <c r="DC26" s="154"/>
      <c r="DD26" s="78"/>
      <c r="DE26" s="78"/>
      <c r="DF26" s="78"/>
      <c r="DG26" s="154"/>
      <c r="DH26" s="78"/>
      <c r="DI26" s="78"/>
      <c r="DJ26" s="78"/>
      <c r="DK26" s="154"/>
      <c r="DL26" s="169"/>
      <c r="DM26" s="78"/>
      <c r="DN26" s="78">
        <f>AVERAGEIFS('WEEKLY DATA'!DN$11:DN$14577,'WEEKLY DATA'!$A$11:$A$14577,'MONTHLY DATA'!$A26,'WEEKLY DATA'!$B$11:$B$14577,'MONTHLY DATA'!$B26)</f>
        <v>231.5</v>
      </c>
      <c r="DO26" s="154">
        <f t="shared" si="13"/>
        <v>-3.9419087136929432E-2</v>
      </c>
      <c r="DP26" s="78"/>
      <c r="DQ26" s="78"/>
      <c r="DR26" s="78"/>
      <c r="DS26" s="154"/>
      <c r="DT26" s="78"/>
      <c r="DU26" s="78"/>
      <c r="DV26" s="78"/>
      <c r="DW26" s="154"/>
      <c r="DX26" s="78"/>
      <c r="DY26" s="78"/>
      <c r="DZ26" s="78"/>
      <c r="EA26" s="154"/>
      <c r="EB26" s="78"/>
      <c r="EC26" s="78"/>
      <c r="ED26" s="78">
        <f>AVERAGEIFS('WEEKLY DATA'!ED$11:ED$14577,'WEEKLY DATA'!$A$11:$A$14577,'MONTHLY DATA'!$A26,'WEEKLY DATA'!$B$11:$B$14577,'MONTHLY DATA'!$B26)</f>
        <v>220</v>
      </c>
      <c r="EE26" s="154">
        <f t="shared" si="14"/>
        <v>-0.10931174089068829</v>
      </c>
      <c r="EF26" s="169"/>
      <c r="EG26" s="78"/>
      <c r="EH26" s="78"/>
      <c r="EI26" s="154"/>
      <c r="EJ26" s="78"/>
      <c r="EK26" s="78"/>
      <c r="EL26" s="78"/>
      <c r="EM26" s="154"/>
      <c r="EN26" s="78"/>
      <c r="EO26" s="78"/>
      <c r="EP26" s="78"/>
      <c r="EQ26" s="154"/>
      <c r="ER26" s="78"/>
      <c r="ES26" s="78"/>
      <c r="ET26" s="78">
        <f>AVERAGEIFS('WEEKLY DATA'!ET$11:ET$14577,'WEEKLY DATA'!$A$11:$A$14577,'MONTHLY DATA'!$A26,'WEEKLY DATA'!$B$11:$B$14577,'MONTHLY DATA'!$B26)</f>
        <v>222.75</v>
      </c>
      <c r="EU26" s="154">
        <f t="shared" si="15"/>
        <v>-6.25E-2</v>
      </c>
      <c r="EV26" s="78"/>
      <c r="EW26" s="78"/>
      <c r="EX26" s="78"/>
      <c r="EY26" s="154"/>
      <c r="EZ26" s="78"/>
      <c r="FA26" s="78"/>
      <c r="FB26" s="78"/>
      <c r="FC26" s="154"/>
      <c r="FD26" s="78"/>
      <c r="FE26" s="78"/>
      <c r="FF26" s="78"/>
      <c r="FG26" s="154"/>
      <c r="FH26" s="78"/>
      <c r="FI26" s="78"/>
      <c r="FJ26" s="78">
        <f>AVERAGEIFS('WEEKLY DATA'!FJ$11:FJ$14577,'WEEKLY DATA'!$A$11:$A$14577,'MONTHLY DATA'!$A26,'WEEKLY DATA'!$B$11:$B$14577,'MONTHLY DATA'!$B26)</f>
        <v>344.75</v>
      </c>
      <c r="FK26" s="154">
        <f t="shared" si="16"/>
        <v>8.0409356725146264E-3</v>
      </c>
      <c r="FL26" s="169"/>
      <c r="FM26" s="78"/>
      <c r="FN26" s="78"/>
      <c r="FO26" s="154"/>
      <c r="FP26" s="78"/>
      <c r="FQ26" s="78"/>
      <c r="FR26" s="78"/>
      <c r="FS26" s="154"/>
      <c r="FT26" s="78"/>
      <c r="FU26" s="78"/>
      <c r="FV26" s="78">
        <f>AVERAGEIFS('WEEKLY DATA'!FV$11:FV$14577,'WEEKLY DATA'!$A$11:$A$14577,'MONTHLY DATA'!$A26,'WEEKLY DATA'!$B$11:$B$14577,'MONTHLY DATA'!$B26)</f>
        <v>295</v>
      </c>
      <c r="FW26" s="154">
        <f t="shared" si="17"/>
        <v>6.8259385665530026E-3</v>
      </c>
      <c r="FX26" s="78"/>
      <c r="FY26" s="78"/>
      <c r="FZ26" s="78"/>
      <c r="GA26" s="154"/>
      <c r="GB26" s="78"/>
      <c r="GC26" s="78"/>
      <c r="GD26" s="78">
        <f>AVERAGEIFS('WEEKLY DATA'!GD$11:GD$14577,'WEEKLY DATA'!$A$11:$A$14577,'MONTHLY DATA'!$A26,'WEEKLY DATA'!$B$11:$B$14577,'MONTHLY DATA'!$B26)</f>
        <v>310</v>
      </c>
      <c r="GE26" s="154">
        <f t="shared" si="18"/>
        <v>-1.5873015873015928E-2</v>
      </c>
      <c r="GF26" s="169"/>
      <c r="GG26" s="78"/>
      <c r="GH26" s="78"/>
      <c r="GI26" s="154"/>
      <c r="GJ26" s="78"/>
      <c r="GK26" s="78"/>
      <c r="GL26" s="78"/>
      <c r="GM26" s="154"/>
      <c r="GN26" s="78"/>
      <c r="GO26" s="78"/>
      <c r="GP26" s="78"/>
      <c r="GQ26" s="154"/>
      <c r="GR26" s="78"/>
    </row>
    <row r="27" spans="1:200" ht="15.75" x14ac:dyDescent="0.25">
      <c r="A27">
        <f t="shared" si="4"/>
        <v>5</v>
      </c>
      <c r="B27">
        <f t="shared" si="5"/>
        <v>2011</v>
      </c>
      <c r="C27" s="86">
        <v>40664</v>
      </c>
      <c r="D27" s="78"/>
      <c r="E27" s="78"/>
      <c r="F27" s="78">
        <f>AVERAGEIFS('WEEKLY DATA'!F$11:F$14577,'WEEKLY DATA'!$A$11:$A$14577,'MONTHLY DATA'!$A27,'WEEKLY DATA'!$B$11:$B$14577,'MONTHLY DATA'!$B27)</f>
        <v>300.5</v>
      </c>
      <c r="G27" s="154">
        <f t="shared" si="6"/>
        <v>-3.9936102236421744E-2</v>
      </c>
      <c r="H27" s="169"/>
      <c r="I27" s="78"/>
      <c r="J27" s="78"/>
      <c r="K27" s="154"/>
      <c r="L27" s="169"/>
      <c r="M27" s="78"/>
      <c r="N27" s="78"/>
      <c r="O27" s="154"/>
      <c r="P27" s="169"/>
      <c r="Q27" s="78"/>
      <c r="R27" s="78"/>
      <c r="S27" s="154"/>
      <c r="T27" s="169"/>
      <c r="U27" s="78"/>
      <c r="V27" s="78">
        <f>AVERAGEIFS('WEEKLY DATA'!V$11:V$14577,'WEEKLY DATA'!$A$11:$A$14577,'MONTHLY DATA'!$A27,'WEEKLY DATA'!$B$11:$B$14577,'MONTHLY DATA'!$B27)</f>
        <v>258.25</v>
      </c>
      <c r="W27" s="154">
        <f t="shared" si="7"/>
        <v>-3.0956848030018747E-2</v>
      </c>
      <c r="X27" s="169"/>
      <c r="Y27" s="78"/>
      <c r="Z27" s="78"/>
      <c r="AA27" s="154"/>
      <c r="AB27" s="169"/>
      <c r="AC27" s="78"/>
      <c r="AD27" s="78"/>
      <c r="AE27" s="154"/>
      <c r="AF27" s="169"/>
      <c r="AG27" s="78"/>
      <c r="AH27" s="78"/>
      <c r="AI27" s="154"/>
      <c r="AJ27" s="169"/>
      <c r="AK27" s="78"/>
      <c r="AL27" s="78">
        <f>AVERAGEIFS('WEEKLY DATA'!AL$11:AL$14577,'WEEKLY DATA'!$A$11:$A$14577,'MONTHLY DATA'!$A27,'WEEKLY DATA'!$B$11:$B$14577,'MONTHLY DATA'!$B27)</f>
        <v>311.25</v>
      </c>
      <c r="AM27" s="154">
        <f t="shared" si="8"/>
        <v>-1.8138801261829651E-2</v>
      </c>
      <c r="AN27" s="169"/>
      <c r="AO27" s="78"/>
      <c r="AP27" s="78"/>
      <c r="AQ27" s="154"/>
      <c r="AR27" s="169"/>
      <c r="AS27" s="78"/>
      <c r="AT27" s="78"/>
      <c r="AU27" s="154"/>
      <c r="AV27" s="169"/>
      <c r="AW27" s="78"/>
      <c r="AX27" s="78"/>
      <c r="AY27" s="154"/>
      <c r="AZ27" s="169"/>
      <c r="BA27" s="78"/>
      <c r="BB27" s="78">
        <f>AVERAGEIFS('WEEKLY DATA'!BB$11:BB$14577,'WEEKLY DATA'!$A$11:$A$14577,'MONTHLY DATA'!$A27,'WEEKLY DATA'!$B$11:$B$14577,'MONTHLY DATA'!$B27)</f>
        <v>228.75</v>
      </c>
      <c r="BC27" s="154">
        <f t="shared" si="9"/>
        <v>-1.0810810810810811E-2</v>
      </c>
      <c r="BD27" s="169"/>
      <c r="BE27" s="78"/>
      <c r="BF27" s="78"/>
      <c r="BG27" s="154"/>
      <c r="BH27" s="169"/>
      <c r="BI27" s="78"/>
      <c r="BJ27" s="78"/>
      <c r="BK27" s="154"/>
      <c r="BL27" s="169"/>
      <c r="BM27" s="78"/>
      <c r="BN27" s="78"/>
      <c r="BO27" s="154"/>
      <c r="BP27" s="78"/>
      <c r="BQ27" s="78"/>
      <c r="BR27" s="78">
        <f>AVERAGEIFS('WEEKLY DATA'!BR$11:BR$14577,'WEEKLY DATA'!$A$11:$A$14577,'MONTHLY DATA'!$A27,'WEEKLY DATA'!$B$11:$B$14577,'MONTHLY DATA'!$B27)</f>
        <v>263.75</v>
      </c>
      <c r="BS27" s="154">
        <f t="shared" si="10"/>
        <v>1.9323671497584627E-2</v>
      </c>
      <c r="BT27" s="78"/>
      <c r="BU27" s="78"/>
      <c r="BV27" s="78"/>
      <c r="BW27" s="154"/>
      <c r="BX27" s="78"/>
      <c r="BY27" s="78"/>
      <c r="BZ27" s="78"/>
      <c r="CA27" s="154"/>
      <c r="CB27" s="78"/>
      <c r="CC27" s="78"/>
      <c r="CD27" s="78"/>
      <c r="CE27" s="154"/>
      <c r="CF27" s="78"/>
      <c r="CG27" s="78"/>
      <c r="CH27" s="78">
        <f>AVERAGEIFS('WEEKLY DATA'!CH$11:CH$14577,'WEEKLY DATA'!$A$11:$A$14577,'MONTHLY DATA'!$A27,'WEEKLY DATA'!$B$11:$B$14577,'MONTHLY DATA'!$B27)</f>
        <v>224.75</v>
      </c>
      <c r="CI27" s="154">
        <f t="shared" si="11"/>
        <v>1.2387387387387427E-2</v>
      </c>
      <c r="CJ27" s="78"/>
      <c r="CK27" s="78"/>
      <c r="CL27" s="78"/>
      <c r="CM27" s="154"/>
      <c r="CN27" s="78"/>
      <c r="CO27" s="78"/>
      <c r="CP27" s="78"/>
      <c r="CQ27" s="154"/>
      <c r="CR27" s="78"/>
      <c r="CS27" s="78"/>
      <c r="CT27" s="78"/>
      <c r="CU27" s="154"/>
      <c r="CV27" s="169"/>
      <c r="CW27" s="78"/>
      <c r="CX27" s="78">
        <f>AVERAGEIFS('WEEKLY DATA'!CX$11:CX$14577,'WEEKLY DATA'!$A$11:$A$14577,'MONTHLY DATA'!$A27,'WEEKLY DATA'!$B$11:$B$14577,'MONTHLY DATA'!$B27)</f>
        <v>247.75</v>
      </c>
      <c r="CY27" s="154">
        <f t="shared" si="12"/>
        <v>9.164969450101923E-3</v>
      </c>
      <c r="CZ27" s="169"/>
      <c r="DA27" s="78"/>
      <c r="DB27" s="78"/>
      <c r="DC27" s="154"/>
      <c r="DD27" s="78"/>
      <c r="DE27" s="78"/>
      <c r="DF27" s="78"/>
      <c r="DG27" s="154"/>
      <c r="DH27" s="78"/>
      <c r="DI27" s="78"/>
      <c r="DJ27" s="78"/>
      <c r="DK27" s="154"/>
      <c r="DL27" s="169"/>
      <c r="DM27" s="78"/>
      <c r="DN27" s="78">
        <f>AVERAGEIFS('WEEKLY DATA'!DN$11:DN$14577,'WEEKLY DATA'!$A$11:$A$14577,'MONTHLY DATA'!$A27,'WEEKLY DATA'!$B$11:$B$14577,'MONTHLY DATA'!$B27)</f>
        <v>230</v>
      </c>
      <c r="DO27" s="154">
        <f t="shared" si="13"/>
        <v>-6.4794816414687206E-3</v>
      </c>
      <c r="DP27" s="78"/>
      <c r="DQ27" s="78"/>
      <c r="DR27" s="78"/>
      <c r="DS27" s="154"/>
      <c r="DT27" s="78"/>
      <c r="DU27" s="78"/>
      <c r="DV27" s="78"/>
      <c r="DW27" s="154"/>
      <c r="DX27" s="78"/>
      <c r="DY27" s="78"/>
      <c r="DZ27" s="78"/>
      <c r="EA27" s="154"/>
      <c r="EB27" s="78"/>
      <c r="EC27" s="78"/>
      <c r="ED27" s="78">
        <f>AVERAGEIFS('WEEKLY DATA'!ED$11:ED$14577,'WEEKLY DATA'!$A$11:$A$14577,'MONTHLY DATA'!$A27,'WEEKLY DATA'!$B$11:$B$14577,'MONTHLY DATA'!$B27)</f>
        <v>208.75</v>
      </c>
      <c r="EE27" s="154">
        <f t="shared" si="14"/>
        <v>-5.1136363636363646E-2</v>
      </c>
      <c r="EF27" s="169"/>
      <c r="EG27" s="78"/>
      <c r="EH27" s="78"/>
      <c r="EI27" s="154"/>
      <c r="EJ27" s="78"/>
      <c r="EK27" s="78"/>
      <c r="EL27" s="78"/>
      <c r="EM27" s="154"/>
      <c r="EN27" s="78"/>
      <c r="EO27" s="78"/>
      <c r="EP27" s="78"/>
      <c r="EQ27" s="154"/>
      <c r="ER27" s="78"/>
      <c r="ES27" s="78"/>
      <c r="ET27" s="78">
        <f>AVERAGEIFS('WEEKLY DATA'!ET$11:ET$14577,'WEEKLY DATA'!$A$11:$A$14577,'MONTHLY DATA'!$A27,'WEEKLY DATA'!$B$11:$B$14577,'MONTHLY DATA'!$B27)</f>
        <v>212.75</v>
      </c>
      <c r="EU27" s="154">
        <f t="shared" si="15"/>
        <v>-4.4893378226711578E-2</v>
      </c>
      <c r="EV27" s="78"/>
      <c r="EW27" s="78"/>
      <c r="EX27" s="78"/>
      <c r="EY27" s="154"/>
      <c r="EZ27" s="78"/>
      <c r="FA27" s="78"/>
      <c r="FB27" s="78"/>
      <c r="FC27" s="154"/>
      <c r="FD27" s="78"/>
      <c r="FE27" s="78"/>
      <c r="FF27" s="78"/>
      <c r="FG27" s="154"/>
      <c r="FH27" s="78"/>
      <c r="FI27" s="78"/>
      <c r="FJ27" s="78">
        <f>AVERAGEIFS('WEEKLY DATA'!FJ$11:FJ$14577,'WEEKLY DATA'!$A$11:$A$14577,'MONTHLY DATA'!$A27,'WEEKLY DATA'!$B$11:$B$14577,'MONTHLY DATA'!$B27)</f>
        <v>343.75</v>
      </c>
      <c r="FK27" s="154">
        <f t="shared" si="16"/>
        <v>-2.9006526468455807E-3</v>
      </c>
      <c r="FL27" s="169"/>
      <c r="FM27" s="78"/>
      <c r="FN27" s="78"/>
      <c r="FO27" s="154"/>
      <c r="FP27" s="78"/>
      <c r="FQ27" s="78"/>
      <c r="FR27" s="78"/>
      <c r="FS27" s="154"/>
      <c r="FT27" s="78"/>
      <c r="FU27" s="78"/>
      <c r="FV27" s="78">
        <f>AVERAGEIFS('WEEKLY DATA'!FV$11:FV$14577,'WEEKLY DATA'!$A$11:$A$14577,'MONTHLY DATA'!$A27,'WEEKLY DATA'!$B$11:$B$14577,'MONTHLY DATA'!$B27)</f>
        <v>285</v>
      </c>
      <c r="FW27" s="154">
        <f t="shared" si="17"/>
        <v>-3.3898305084745783E-2</v>
      </c>
      <c r="FX27" s="78"/>
      <c r="FY27" s="78"/>
      <c r="FZ27" s="78"/>
      <c r="GA27" s="154"/>
      <c r="GB27" s="78"/>
      <c r="GC27" s="78"/>
      <c r="GD27" s="78">
        <f>AVERAGEIFS('WEEKLY DATA'!GD$11:GD$14577,'WEEKLY DATA'!$A$11:$A$14577,'MONTHLY DATA'!$A27,'WEEKLY DATA'!$B$11:$B$14577,'MONTHLY DATA'!$B27)</f>
        <v>303.75</v>
      </c>
      <c r="GE27" s="154">
        <f t="shared" si="18"/>
        <v>-2.0161290322580627E-2</v>
      </c>
      <c r="GF27" s="169"/>
      <c r="GG27" s="78"/>
      <c r="GH27" s="78"/>
      <c r="GI27" s="154"/>
      <c r="GJ27" s="78"/>
      <c r="GK27" s="78"/>
      <c r="GL27" s="78"/>
      <c r="GM27" s="154"/>
      <c r="GN27" s="78"/>
      <c r="GO27" s="78"/>
      <c r="GP27" s="78"/>
      <c r="GQ27" s="154"/>
      <c r="GR27" s="78"/>
    </row>
    <row r="28" spans="1:200" ht="15.75" x14ac:dyDescent="0.25">
      <c r="A28">
        <f t="shared" si="4"/>
        <v>6</v>
      </c>
      <c r="B28">
        <f t="shared" si="5"/>
        <v>2011</v>
      </c>
      <c r="C28" s="86">
        <v>40695</v>
      </c>
      <c r="D28" s="78"/>
      <c r="E28" s="78"/>
      <c r="F28" s="78">
        <f>AVERAGEIFS('WEEKLY DATA'!F$11:F$14577,'WEEKLY DATA'!$A$11:$A$14577,'MONTHLY DATA'!$A28,'WEEKLY DATA'!$B$11:$B$14577,'MONTHLY DATA'!$B28)</f>
        <v>308.2</v>
      </c>
      <c r="G28" s="154">
        <f t="shared" si="6"/>
        <v>2.5623960066555762E-2</v>
      </c>
      <c r="H28" s="169"/>
      <c r="I28" s="78"/>
      <c r="J28" s="78"/>
      <c r="K28" s="154"/>
      <c r="L28" s="169"/>
      <c r="M28" s="78"/>
      <c r="N28" s="78"/>
      <c r="O28" s="154"/>
      <c r="P28" s="169"/>
      <c r="Q28" s="78"/>
      <c r="R28" s="78"/>
      <c r="S28" s="154"/>
      <c r="T28" s="169"/>
      <c r="U28" s="78"/>
      <c r="V28" s="78">
        <f>AVERAGEIFS('WEEKLY DATA'!V$11:V$14577,'WEEKLY DATA'!$A$11:$A$14577,'MONTHLY DATA'!$A28,'WEEKLY DATA'!$B$11:$B$14577,'MONTHLY DATA'!$B28)</f>
        <v>264.39999999999998</v>
      </c>
      <c r="W28" s="154">
        <f t="shared" si="7"/>
        <v>2.381413359148099E-2</v>
      </c>
      <c r="X28" s="169"/>
      <c r="Y28" s="78"/>
      <c r="Z28" s="78"/>
      <c r="AA28" s="154"/>
      <c r="AB28" s="169"/>
      <c r="AC28" s="78"/>
      <c r="AD28" s="78"/>
      <c r="AE28" s="154"/>
      <c r="AF28" s="169"/>
      <c r="AG28" s="78"/>
      <c r="AH28" s="78"/>
      <c r="AI28" s="154"/>
      <c r="AJ28" s="169"/>
      <c r="AK28" s="78"/>
      <c r="AL28" s="78">
        <f>AVERAGEIFS('WEEKLY DATA'!AL$11:AL$14577,'WEEKLY DATA'!$A$11:$A$14577,'MONTHLY DATA'!$A28,'WEEKLY DATA'!$B$11:$B$14577,'MONTHLY DATA'!$B28)</f>
        <v>317.8</v>
      </c>
      <c r="AM28" s="154">
        <f t="shared" si="8"/>
        <v>2.1044176706827455E-2</v>
      </c>
      <c r="AN28" s="169"/>
      <c r="AO28" s="78"/>
      <c r="AP28" s="78"/>
      <c r="AQ28" s="154"/>
      <c r="AR28" s="169"/>
      <c r="AS28" s="78"/>
      <c r="AT28" s="78"/>
      <c r="AU28" s="154"/>
      <c r="AV28" s="169"/>
      <c r="AW28" s="78"/>
      <c r="AX28" s="78"/>
      <c r="AY28" s="154"/>
      <c r="AZ28" s="169"/>
      <c r="BA28" s="78"/>
      <c r="BB28" s="78">
        <f>AVERAGEIFS('WEEKLY DATA'!BB$11:BB$14577,'WEEKLY DATA'!$A$11:$A$14577,'MONTHLY DATA'!$A28,'WEEKLY DATA'!$B$11:$B$14577,'MONTHLY DATA'!$B28)</f>
        <v>223.2</v>
      </c>
      <c r="BC28" s="154">
        <f t="shared" si="9"/>
        <v>-2.4262295081967311E-2</v>
      </c>
      <c r="BD28" s="169"/>
      <c r="BE28" s="78"/>
      <c r="BF28" s="78"/>
      <c r="BG28" s="154"/>
      <c r="BH28" s="169"/>
      <c r="BI28" s="78"/>
      <c r="BJ28" s="78"/>
      <c r="BK28" s="154"/>
      <c r="BL28" s="169"/>
      <c r="BM28" s="78"/>
      <c r="BN28" s="78"/>
      <c r="BO28" s="154"/>
      <c r="BP28" s="78"/>
      <c r="BQ28" s="78"/>
      <c r="BR28" s="78">
        <f>AVERAGEIFS('WEEKLY DATA'!BR$11:BR$14577,'WEEKLY DATA'!$A$11:$A$14577,'MONTHLY DATA'!$A28,'WEEKLY DATA'!$B$11:$B$14577,'MONTHLY DATA'!$B28)</f>
        <v>261.39999999999998</v>
      </c>
      <c r="BS28" s="154">
        <f t="shared" si="10"/>
        <v>-8.9099526066351853E-3</v>
      </c>
      <c r="BT28" s="78"/>
      <c r="BU28" s="78"/>
      <c r="BV28" s="78"/>
      <c r="BW28" s="154"/>
      <c r="BX28" s="78"/>
      <c r="BY28" s="78"/>
      <c r="BZ28" s="78"/>
      <c r="CA28" s="154"/>
      <c r="CB28" s="78"/>
      <c r="CC28" s="78"/>
      <c r="CD28" s="78"/>
      <c r="CE28" s="154"/>
      <c r="CF28" s="78"/>
      <c r="CG28" s="78"/>
      <c r="CH28" s="78">
        <f>AVERAGEIFS('WEEKLY DATA'!CH$11:CH$14577,'WEEKLY DATA'!$A$11:$A$14577,'MONTHLY DATA'!$A28,'WEEKLY DATA'!$B$11:$B$14577,'MONTHLY DATA'!$B28)</f>
        <v>222.8</v>
      </c>
      <c r="CI28" s="154">
        <f t="shared" si="11"/>
        <v>-8.6763070077864324E-3</v>
      </c>
      <c r="CJ28" s="78"/>
      <c r="CK28" s="78"/>
      <c r="CL28" s="78"/>
      <c r="CM28" s="154"/>
      <c r="CN28" s="78"/>
      <c r="CO28" s="78"/>
      <c r="CP28" s="78"/>
      <c r="CQ28" s="154"/>
      <c r="CR28" s="78"/>
      <c r="CS28" s="78"/>
      <c r="CT28" s="78"/>
      <c r="CU28" s="154"/>
      <c r="CV28" s="169"/>
      <c r="CW28" s="78"/>
      <c r="CX28" s="78">
        <f>AVERAGEIFS('WEEKLY DATA'!CX$11:CX$14577,'WEEKLY DATA'!$A$11:$A$14577,'MONTHLY DATA'!$A28,'WEEKLY DATA'!$B$11:$B$14577,'MONTHLY DATA'!$B28)</f>
        <v>242.6</v>
      </c>
      <c r="CY28" s="154">
        <f t="shared" si="12"/>
        <v>-2.078708375378413E-2</v>
      </c>
      <c r="CZ28" s="169"/>
      <c r="DA28" s="78"/>
      <c r="DB28" s="78"/>
      <c r="DC28" s="154"/>
      <c r="DD28" s="78"/>
      <c r="DE28" s="78"/>
      <c r="DF28" s="78"/>
      <c r="DG28" s="154"/>
      <c r="DH28" s="78"/>
      <c r="DI28" s="78"/>
      <c r="DJ28" s="78"/>
      <c r="DK28" s="154"/>
      <c r="DL28" s="169"/>
      <c r="DM28" s="78"/>
      <c r="DN28" s="78">
        <f>AVERAGEIFS('WEEKLY DATA'!DN$11:DN$14577,'WEEKLY DATA'!$A$11:$A$14577,'MONTHLY DATA'!$A28,'WEEKLY DATA'!$B$11:$B$14577,'MONTHLY DATA'!$B28)</f>
        <v>232.6</v>
      </c>
      <c r="DO28" s="154">
        <f t="shared" si="13"/>
        <v>1.1304347826087024E-2</v>
      </c>
      <c r="DP28" s="78"/>
      <c r="DQ28" s="78"/>
      <c r="DR28" s="78"/>
      <c r="DS28" s="154"/>
      <c r="DT28" s="78"/>
      <c r="DU28" s="78"/>
      <c r="DV28" s="78"/>
      <c r="DW28" s="154"/>
      <c r="DX28" s="78"/>
      <c r="DY28" s="78"/>
      <c r="DZ28" s="78"/>
      <c r="EA28" s="154"/>
      <c r="EB28" s="78"/>
      <c r="EC28" s="78"/>
      <c r="ED28" s="78">
        <f>AVERAGEIFS('WEEKLY DATA'!ED$11:ED$14577,'WEEKLY DATA'!$A$11:$A$14577,'MONTHLY DATA'!$A28,'WEEKLY DATA'!$B$11:$B$14577,'MONTHLY DATA'!$B28)</f>
        <v>207.2</v>
      </c>
      <c r="EE28" s="154">
        <f t="shared" si="14"/>
        <v>-7.425149700598821E-3</v>
      </c>
      <c r="EF28" s="169"/>
      <c r="EG28" s="78"/>
      <c r="EH28" s="78"/>
      <c r="EI28" s="154"/>
      <c r="EJ28" s="78"/>
      <c r="EK28" s="78"/>
      <c r="EL28" s="78"/>
      <c r="EM28" s="154"/>
      <c r="EN28" s="78"/>
      <c r="EO28" s="78"/>
      <c r="EP28" s="78"/>
      <c r="EQ28" s="154"/>
      <c r="ER28" s="78"/>
      <c r="ES28" s="78"/>
      <c r="ET28" s="78">
        <f>AVERAGEIFS('WEEKLY DATA'!ET$11:ET$14577,'WEEKLY DATA'!$A$11:$A$14577,'MONTHLY DATA'!$A28,'WEEKLY DATA'!$B$11:$B$14577,'MONTHLY DATA'!$B28)</f>
        <v>219.6</v>
      </c>
      <c r="EU28" s="154">
        <f t="shared" si="15"/>
        <v>3.219741480611038E-2</v>
      </c>
      <c r="EV28" s="78"/>
      <c r="EW28" s="78"/>
      <c r="EX28" s="78"/>
      <c r="EY28" s="154"/>
      <c r="EZ28" s="78"/>
      <c r="FA28" s="78"/>
      <c r="FB28" s="78"/>
      <c r="FC28" s="154"/>
      <c r="FD28" s="78"/>
      <c r="FE28" s="78"/>
      <c r="FF28" s="78"/>
      <c r="FG28" s="154"/>
      <c r="FH28" s="78"/>
      <c r="FI28" s="78"/>
      <c r="FJ28" s="78">
        <f>AVERAGEIFS('WEEKLY DATA'!FJ$11:FJ$14577,'WEEKLY DATA'!$A$11:$A$14577,'MONTHLY DATA'!$A28,'WEEKLY DATA'!$B$11:$B$14577,'MONTHLY DATA'!$B28)</f>
        <v>354.2</v>
      </c>
      <c r="FK28" s="154">
        <f t="shared" si="16"/>
        <v>3.0399999999999983E-2</v>
      </c>
      <c r="FL28" s="169"/>
      <c r="FM28" s="78"/>
      <c r="FN28" s="78"/>
      <c r="FO28" s="154"/>
      <c r="FP28" s="78"/>
      <c r="FQ28" s="78"/>
      <c r="FR28" s="78"/>
      <c r="FS28" s="154"/>
      <c r="FT28" s="78"/>
      <c r="FU28" s="78"/>
      <c r="FV28" s="78">
        <f>AVERAGEIFS('WEEKLY DATA'!FV$11:FV$14577,'WEEKLY DATA'!$A$11:$A$14577,'MONTHLY DATA'!$A28,'WEEKLY DATA'!$B$11:$B$14577,'MONTHLY DATA'!$B28)</f>
        <v>278</v>
      </c>
      <c r="FW28" s="154">
        <f t="shared" si="17"/>
        <v>-2.4561403508771895E-2</v>
      </c>
      <c r="FX28" s="78"/>
      <c r="FY28" s="78"/>
      <c r="FZ28" s="78"/>
      <c r="GA28" s="154"/>
      <c r="GB28" s="78"/>
      <c r="GC28" s="78"/>
      <c r="GD28" s="78">
        <f>AVERAGEIFS('WEEKLY DATA'!GD$11:GD$14577,'WEEKLY DATA'!$A$11:$A$14577,'MONTHLY DATA'!$A28,'WEEKLY DATA'!$B$11:$B$14577,'MONTHLY DATA'!$B28)</f>
        <v>303</v>
      </c>
      <c r="GE28" s="154">
        <f t="shared" si="18"/>
        <v>-2.4691358024691024E-3</v>
      </c>
      <c r="GF28" s="169"/>
      <c r="GG28" s="78"/>
      <c r="GH28" s="78"/>
      <c r="GI28" s="154"/>
      <c r="GJ28" s="78"/>
      <c r="GK28" s="78"/>
      <c r="GL28" s="78"/>
      <c r="GM28" s="154"/>
      <c r="GN28" s="78"/>
      <c r="GO28" s="78"/>
      <c r="GP28" s="78"/>
      <c r="GQ28" s="154"/>
      <c r="GR28" s="78"/>
    </row>
    <row r="29" spans="1:200" ht="15.75" x14ac:dyDescent="0.25">
      <c r="A29">
        <f t="shared" si="4"/>
        <v>7</v>
      </c>
      <c r="B29">
        <f t="shared" si="5"/>
        <v>2011</v>
      </c>
      <c r="C29" s="86">
        <v>40725</v>
      </c>
      <c r="D29" s="78"/>
      <c r="E29" s="78"/>
      <c r="F29" s="78">
        <f>AVERAGEIFS('WEEKLY DATA'!F$11:F$14577,'WEEKLY DATA'!$A$11:$A$14577,'MONTHLY DATA'!$A29,'WEEKLY DATA'!$B$11:$B$14577,'MONTHLY DATA'!$B29)</f>
        <v>304.5</v>
      </c>
      <c r="G29" s="154">
        <f t="shared" si="6"/>
        <v>-1.2005191434133589E-2</v>
      </c>
      <c r="H29" s="169"/>
      <c r="I29" s="78"/>
      <c r="J29" s="78"/>
      <c r="K29" s="154"/>
      <c r="L29" s="169"/>
      <c r="M29" s="78"/>
      <c r="N29" s="78"/>
      <c r="O29" s="154"/>
      <c r="P29" s="169"/>
      <c r="Q29" s="78"/>
      <c r="R29" s="78"/>
      <c r="S29" s="154"/>
      <c r="T29" s="169"/>
      <c r="U29" s="78"/>
      <c r="V29" s="78">
        <f>AVERAGEIFS('WEEKLY DATA'!V$11:V$14577,'WEEKLY DATA'!$A$11:$A$14577,'MONTHLY DATA'!$A29,'WEEKLY DATA'!$B$11:$B$14577,'MONTHLY DATA'!$B29)</f>
        <v>257</v>
      </c>
      <c r="W29" s="154">
        <f t="shared" si="7"/>
        <v>-2.7987897125567263E-2</v>
      </c>
      <c r="X29" s="169"/>
      <c r="Y29" s="78"/>
      <c r="Z29" s="78"/>
      <c r="AA29" s="154"/>
      <c r="AB29" s="169"/>
      <c r="AC29" s="78"/>
      <c r="AD29" s="78"/>
      <c r="AE29" s="154"/>
      <c r="AF29" s="169"/>
      <c r="AG29" s="78"/>
      <c r="AH29" s="78"/>
      <c r="AI29" s="154"/>
      <c r="AJ29" s="169"/>
      <c r="AK29" s="78"/>
      <c r="AL29" s="78">
        <f>AVERAGEIFS('WEEKLY DATA'!AL$11:AL$14577,'WEEKLY DATA'!$A$11:$A$14577,'MONTHLY DATA'!$A29,'WEEKLY DATA'!$B$11:$B$14577,'MONTHLY DATA'!$B29)</f>
        <v>311</v>
      </c>
      <c r="AM29" s="154">
        <f t="shared" si="8"/>
        <v>-2.1397105097545666E-2</v>
      </c>
      <c r="AN29" s="169"/>
      <c r="AO29" s="78"/>
      <c r="AP29" s="78"/>
      <c r="AQ29" s="154"/>
      <c r="AR29" s="169"/>
      <c r="AS29" s="78"/>
      <c r="AT29" s="78"/>
      <c r="AU29" s="154"/>
      <c r="AV29" s="169"/>
      <c r="AW29" s="78"/>
      <c r="AX29" s="78"/>
      <c r="AY29" s="154"/>
      <c r="AZ29" s="169"/>
      <c r="BA29" s="78"/>
      <c r="BB29" s="78">
        <f>AVERAGEIFS('WEEKLY DATA'!BB$11:BB$14577,'WEEKLY DATA'!$A$11:$A$14577,'MONTHLY DATA'!$A29,'WEEKLY DATA'!$B$11:$B$14577,'MONTHLY DATA'!$B29)</f>
        <v>214.25</v>
      </c>
      <c r="BC29" s="154">
        <f t="shared" si="9"/>
        <v>-4.009856630824371E-2</v>
      </c>
      <c r="BD29" s="169"/>
      <c r="BE29" s="78"/>
      <c r="BF29" s="78"/>
      <c r="BG29" s="154"/>
      <c r="BH29" s="169"/>
      <c r="BI29" s="78"/>
      <c r="BJ29" s="78"/>
      <c r="BK29" s="154"/>
      <c r="BL29" s="169"/>
      <c r="BM29" s="78"/>
      <c r="BN29" s="78"/>
      <c r="BO29" s="154"/>
      <c r="BP29" s="78"/>
      <c r="BQ29" s="78"/>
      <c r="BR29" s="78">
        <f>AVERAGEIFS('WEEKLY DATA'!BR$11:BR$14577,'WEEKLY DATA'!$A$11:$A$14577,'MONTHLY DATA'!$A29,'WEEKLY DATA'!$B$11:$B$14577,'MONTHLY DATA'!$B29)</f>
        <v>257.75</v>
      </c>
      <c r="BS29" s="154">
        <f t="shared" si="10"/>
        <v>-1.3963274674827719E-2</v>
      </c>
      <c r="BT29" s="78"/>
      <c r="BU29" s="78"/>
      <c r="BV29" s="78"/>
      <c r="BW29" s="154"/>
      <c r="BX29" s="78"/>
      <c r="BY29" s="78"/>
      <c r="BZ29" s="78"/>
      <c r="CA29" s="154"/>
      <c r="CB29" s="78"/>
      <c r="CC29" s="78"/>
      <c r="CD29" s="78"/>
      <c r="CE29" s="154"/>
      <c r="CF29" s="78"/>
      <c r="CG29" s="78"/>
      <c r="CH29" s="78">
        <f>AVERAGEIFS('WEEKLY DATA'!CH$11:CH$14577,'WEEKLY DATA'!$A$11:$A$14577,'MONTHLY DATA'!$A29,'WEEKLY DATA'!$B$11:$B$14577,'MONTHLY DATA'!$B29)</f>
        <v>201.75</v>
      </c>
      <c r="CI29" s="154">
        <f t="shared" si="11"/>
        <v>-9.4479353680430922E-2</v>
      </c>
      <c r="CJ29" s="78"/>
      <c r="CK29" s="78"/>
      <c r="CL29" s="78"/>
      <c r="CM29" s="154"/>
      <c r="CN29" s="78"/>
      <c r="CO29" s="78"/>
      <c r="CP29" s="78"/>
      <c r="CQ29" s="154"/>
      <c r="CR29" s="78"/>
      <c r="CS29" s="78"/>
      <c r="CT29" s="78"/>
      <c r="CU29" s="154"/>
      <c r="CV29" s="169"/>
      <c r="CW29" s="78"/>
      <c r="CX29" s="78">
        <f>AVERAGEIFS('WEEKLY DATA'!CX$11:CX$14577,'WEEKLY DATA'!$A$11:$A$14577,'MONTHLY DATA'!$A29,'WEEKLY DATA'!$B$11:$B$14577,'MONTHLY DATA'!$B29)</f>
        <v>222.25</v>
      </c>
      <c r="CY29" s="154">
        <f t="shared" si="12"/>
        <v>-8.3882934872217652E-2</v>
      </c>
      <c r="CZ29" s="169"/>
      <c r="DA29" s="78"/>
      <c r="DB29" s="78"/>
      <c r="DC29" s="154"/>
      <c r="DD29" s="78"/>
      <c r="DE29" s="78"/>
      <c r="DF29" s="78"/>
      <c r="DG29" s="154"/>
      <c r="DH29" s="78"/>
      <c r="DI29" s="78"/>
      <c r="DJ29" s="78"/>
      <c r="DK29" s="154"/>
      <c r="DL29" s="169"/>
      <c r="DM29" s="78"/>
      <c r="DN29" s="78">
        <f>AVERAGEIFS('WEEKLY DATA'!DN$11:DN$14577,'WEEKLY DATA'!$A$11:$A$14577,'MONTHLY DATA'!$A29,'WEEKLY DATA'!$B$11:$B$14577,'MONTHLY DATA'!$B29)</f>
        <v>211.25</v>
      </c>
      <c r="DO29" s="154">
        <f t="shared" si="13"/>
        <v>-9.1788478073946633E-2</v>
      </c>
      <c r="DP29" s="78"/>
      <c r="DQ29" s="78"/>
      <c r="DR29" s="78"/>
      <c r="DS29" s="154"/>
      <c r="DT29" s="78"/>
      <c r="DU29" s="78"/>
      <c r="DV29" s="78"/>
      <c r="DW29" s="154"/>
      <c r="DX29" s="78"/>
      <c r="DY29" s="78"/>
      <c r="DZ29" s="78"/>
      <c r="EA29" s="154"/>
      <c r="EB29" s="78"/>
      <c r="EC29" s="78"/>
      <c r="ED29" s="78">
        <f>AVERAGEIFS('WEEKLY DATA'!ED$11:ED$14577,'WEEKLY DATA'!$A$11:$A$14577,'MONTHLY DATA'!$A29,'WEEKLY DATA'!$B$11:$B$14577,'MONTHLY DATA'!$B29)</f>
        <v>197.5</v>
      </c>
      <c r="EE29" s="154">
        <f t="shared" si="14"/>
        <v>-4.6814671814671804E-2</v>
      </c>
      <c r="EF29" s="169"/>
      <c r="EG29" s="78"/>
      <c r="EH29" s="78"/>
      <c r="EI29" s="154"/>
      <c r="EJ29" s="78"/>
      <c r="EK29" s="78"/>
      <c r="EL29" s="78"/>
      <c r="EM29" s="154"/>
      <c r="EN29" s="78"/>
      <c r="EO29" s="78"/>
      <c r="EP29" s="78"/>
      <c r="EQ29" s="154"/>
      <c r="ER29" s="78"/>
      <c r="ES29" s="78"/>
      <c r="ET29" s="78">
        <f>AVERAGEIFS('WEEKLY DATA'!ET$11:ET$14577,'WEEKLY DATA'!$A$11:$A$14577,'MONTHLY DATA'!$A29,'WEEKLY DATA'!$B$11:$B$14577,'MONTHLY DATA'!$B29)</f>
        <v>201.25</v>
      </c>
      <c r="EU29" s="154">
        <f t="shared" si="15"/>
        <v>-8.3561020036429845E-2</v>
      </c>
      <c r="EV29" s="78"/>
      <c r="EW29" s="78"/>
      <c r="EX29" s="78"/>
      <c r="EY29" s="154"/>
      <c r="EZ29" s="78"/>
      <c r="FA29" s="78"/>
      <c r="FB29" s="78"/>
      <c r="FC29" s="154"/>
      <c r="FD29" s="78"/>
      <c r="FE29" s="78"/>
      <c r="FF29" s="78"/>
      <c r="FG29" s="154"/>
      <c r="FH29" s="78"/>
      <c r="FI29" s="78"/>
      <c r="FJ29" s="78">
        <f>AVERAGEIFS('WEEKLY DATA'!FJ$11:FJ$14577,'WEEKLY DATA'!$A$11:$A$14577,'MONTHLY DATA'!$A29,'WEEKLY DATA'!$B$11:$B$14577,'MONTHLY DATA'!$B29)</f>
        <v>346.25</v>
      </c>
      <c r="FK29" s="154">
        <f t="shared" si="16"/>
        <v>-2.244494635798977E-2</v>
      </c>
      <c r="FL29" s="169"/>
      <c r="FM29" s="78"/>
      <c r="FN29" s="78"/>
      <c r="FO29" s="154"/>
      <c r="FP29" s="78"/>
      <c r="FQ29" s="78"/>
      <c r="FR29" s="78"/>
      <c r="FS29" s="154"/>
      <c r="FT29" s="78"/>
      <c r="FU29" s="78"/>
      <c r="FV29" s="78">
        <f>AVERAGEIFS('WEEKLY DATA'!FV$11:FV$14577,'WEEKLY DATA'!$A$11:$A$14577,'MONTHLY DATA'!$A29,'WEEKLY DATA'!$B$11:$B$14577,'MONTHLY DATA'!$B29)</f>
        <v>250</v>
      </c>
      <c r="FW29" s="154">
        <f t="shared" si="17"/>
        <v>-0.10071942446043169</v>
      </c>
      <c r="FX29" s="78"/>
      <c r="FY29" s="78"/>
      <c r="FZ29" s="78"/>
      <c r="GA29" s="154"/>
      <c r="GB29" s="78"/>
      <c r="GC29" s="78"/>
      <c r="GD29" s="78">
        <f>AVERAGEIFS('WEEKLY DATA'!GD$11:GD$14577,'WEEKLY DATA'!$A$11:$A$14577,'MONTHLY DATA'!$A29,'WEEKLY DATA'!$B$11:$B$14577,'MONTHLY DATA'!$B29)</f>
        <v>297.5</v>
      </c>
      <c r="GE29" s="154">
        <f t="shared" si="18"/>
        <v>-1.8151815181518205E-2</v>
      </c>
      <c r="GF29" s="169"/>
      <c r="GG29" s="78"/>
      <c r="GH29" s="78"/>
      <c r="GI29" s="154"/>
      <c r="GJ29" s="78"/>
      <c r="GK29" s="78"/>
      <c r="GL29" s="78"/>
      <c r="GM29" s="154"/>
      <c r="GN29" s="78"/>
      <c r="GO29" s="78"/>
      <c r="GP29" s="78"/>
      <c r="GQ29" s="154"/>
      <c r="GR29" s="78"/>
    </row>
    <row r="30" spans="1:200" ht="15.75" x14ac:dyDescent="0.25">
      <c r="A30">
        <f t="shared" si="4"/>
        <v>8</v>
      </c>
      <c r="B30">
        <f t="shared" si="5"/>
        <v>2011</v>
      </c>
      <c r="C30" s="86">
        <v>40756</v>
      </c>
      <c r="D30" s="78"/>
      <c r="E30" s="78"/>
      <c r="F30" s="78">
        <f>AVERAGEIFS('WEEKLY DATA'!F$11:F$14577,'WEEKLY DATA'!$A$11:$A$14577,'MONTHLY DATA'!$A30,'WEEKLY DATA'!$B$11:$B$14577,'MONTHLY DATA'!$B30)</f>
        <v>314</v>
      </c>
      <c r="G30" s="154">
        <f t="shared" si="6"/>
        <v>3.1198686371100237E-2</v>
      </c>
      <c r="H30" s="169"/>
      <c r="I30" s="78"/>
      <c r="J30" s="78"/>
      <c r="K30" s="154"/>
      <c r="L30" s="169"/>
      <c r="M30" s="78"/>
      <c r="N30" s="78"/>
      <c r="O30" s="154"/>
      <c r="P30" s="169"/>
      <c r="Q30" s="78"/>
      <c r="R30" s="78"/>
      <c r="S30" s="154"/>
      <c r="T30" s="169"/>
      <c r="U30" s="78"/>
      <c r="V30" s="78">
        <f>AVERAGEIFS('WEEKLY DATA'!V$11:V$14577,'WEEKLY DATA'!$A$11:$A$14577,'MONTHLY DATA'!$A30,'WEEKLY DATA'!$B$11:$B$14577,'MONTHLY DATA'!$B30)</f>
        <v>261.60000000000002</v>
      </c>
      <c r="W30" s="154">
        <f t="shared" si="7"/>
        <v>1.7898832684825061E-2</v>
      </c>
      <c r="X30" s="169"/>
      <c r="Y30" s="78"/>
      <c r="Z30" s="78"/>
      <c r="AA30" s="154"/>
      <c r="AB30" s="169"/>
      <c r="AC30" s="78"/>
      <c r="AD30" s="78"/>
      <c r="AE30" s="154"/>
      <c r="AF30" s="169"/>
      <c r="AG30" s="78"/>
      <c r="AH30" s="78"/>
      <c r="AI30" s="154"/>
      <c r="AJ30" s="169"/>
      <c r="AK30" s="78"/>
      <c r="AL30" s="78">
        <f>AVERAGEIFS('WEEKLY DATA'!AL$11:AL$14577,'WEEKLY DATA'!$A$11:$A$14577,'MONTHLY DATA'!$A30,'WEEKLY DATA'!$B$11:$B$14577,'MONTHLY DATA'!$B30)</f>
        <v>315.8</v>
      </c>
      <c r="AM30" s="154">
        <f t="shared" si="8"/>
        <v>1.5434083601286286E-2</v>
      </c>
      <c r="AN30" s="169"/>
      <c r="AO30" s="78"/>
      <c r="AP30" s="78"/>
      <c r="AQ30" s="154"/>
      <c r="AR30" s="169"/>
      <c r="AS30" s="78"/>
      <c r="AT30" s="78"/>
      <c r="AU30" s="154"/>
      <c r="AV30" s="169"/>
      <c r="AW30" s="78"/>
      <c r="AX30" s="78"/>
      <c r="AY30" s="154"/>
      <c r="AZ30" s="169"/>
      <c r="BA30" s="78"/>
      <c r="BB30" s="78">
        <f>AVERAGEIFS('WEEKLY DATA'!BB$11:BB$14577,'WEEKLY DATA'!$A$11:$A$14577,'MONTHLY DATA'!$A30,'WEEKLY DATA'!$B$11:$B$14577,'MONTHLY DATA'!$B30)</f>
        <v>216.8</v>
      </c>
      <c r="BC30" s="154">
        <f t="shared" si="9"/>
        <v>1.1901983663944016E-2</v>
      </c>
      <c r="BD30" s="169"/>
      <c r="BE30" s="78"/>
      <c r="BF30" s="78"/>
      <c r="BG30" s="154"/>
      <c r="BH30" s="169"/>
      <c r="BI30" s="78"/>
      <c r="BJ30" s="78"/>
      <c r="BK30" s="154"/>
      <c r="BL30" s="169"/>
      <c r="BM30" s="78"/>
      <c r="BN30" s="78"/>
      <c r="BO30" s="154"/>
      <c r="BP30" s="78"/>
      <c r="BQ30" s="78"/>
      <c r="BR30" s="78">
        <f>AVERAGEIFS('WEEKLY DATA'!BR$11:BR$14577,'WEEKLY DATA'!$A$11:$A$14577,'MONTHLY DATA'!$A30,'WEEKLY DATA'!$B$11:$B$14577,'MONTHLY DATA'!$B30)</f>
        <v>260.8</v>
      </c>
      <c r="BS30" s="154">
        <f t="shared" si="10"/>
        <v>1.1833171677982479E-2</v>
      </c>
      <c r="BT30" s="78"/>
      <c r="BU30" s="78"/>
      <c r="BV30" s="78"/>
      <c r="BW30" s="154"/>
      <c r="BX30" s="78"/>
      <c r="BY30" s="78"/>
      <c r="BZ30" s="78"/>
      <c r="CA30" s="154"/>
      <c r="CB30" s="78"/>
      <c r="CC30" s="78"/>
      <c r="CD30" s="78"/>
      <c r="CE30" s="154"/>
      <c r="CF30" s="78"/>
      <c r="CG30" s="78"/>
      <c r="CH30" s="78">
        <f>AVERAGEIFS('WEEKLY DATA'!CH$11:CH$14577,'WEEKLY DATA'!$A$11:$A$14577,'MONTHLY DATA'!$A30,'WEEKLY DATA'!$B$11:$B$14577,'MONTHLY DATA'!$B30)</f>
        <v>210.2</v>
      </c>
      <c r="CI30" s="154">
        <f t="shared" si="11"/>
        <v>4.1883519206939335E-2</v>
      </c>
      <c r="CJ30" s="78"/>
      <c r="CK30" s="78"/>
      <c r="CL30" s="78"/>
      <c r="CM30" s="154"/>
      <c r="CN30" s="78"/>
      <c r="CO30" s="78"/>
      <c r="CP30" s="78"/>
      <c r="CQ30" s="154"/>
      <c r="CR30" s="78"/>
      <c r="CS30" s="78"/>
      <c r="CT30" s="78"/>
      <c r="CU30" s="154"/>
      <c r="CV30" s="169"/>
      <c r="CW30" s="78"/>
      <c r="CX30" s="78">
        <f>AVERAGEIFS('WEEKLY DATA'!CX$11:CX$14577,'WEEKLY DATA'!$A$11:$A$14577,'MONTHLY DATA'!$A30,'WEEKLY DATA'!$B$11:$B$14577,'MONTHLY DATA'!$B30)</f>
        <v>242.6</v>
      </c>
      <c r="CY30" s="154">
        <f t="shared" si="12"/>
        <v>9.1563554555680549E-2</v>
      </c>
      <c r="CZ30" s="169"/>
      <c r="DA30" s="78"/>
      <c r="DB30" s="78"/>
      <c r="DC30" s="154"/>
      <c r="DD30" s="78"/>
      <c r="DE30" s="78"/>
      <c r="DF30" s="78"/>
      <c r="DG30" s="154"/>
      <c r="DH30" s="78"/>
      <c r="DI30" s="78"/>
      <c r="DJ30" s="78"/>
      <c r="DK30" s="154"/>
      <c r="DL30" s="169"/>
      <c r="DM30" s="78"/>
      <c r="DN30" s="78">
        <f>AVERAGEIFS('WEEKLY DATA'!DN$11:DN$14577,'WEEKLY DATA'!$A$11:$A$14577,'MONTHLY DATA'!$A30,'WEEKLY DATA'!$B$11:$B$14577,'MONTHLY DATA'!$B30)</f>
        <v>213.2</v>
      </c>
      <c r="DO30" s="154">
        <f t="shared" si="13"/>
        <v>9.2307692307691536E-3</v>
      </c>
      <c r="DP30" s="78"/>
      <c r="DQ30" s="78"/>
      <c r="DR30" s="78"/>
      <c r="DS30" s="154"/>
      <c r="DT30" s="78"/>
      <c r="DU30" s="78"/>
      <c r="DV30" s="78"/>
      <c r="DW30" s="154"/>
      <c r="DX30" s="78"/>
      <c r="DY30" s="78"/>
      <c r="DZ30" s="78"/>
      <c r="EA30" s="154"/>
      <c r="EB30" s="78"/>
      <c r="EC30" s="78"/>
      <c r="ED30" s="78">
        <f>AVERAGEIFS('WEEKLY DATA'!ED$11:ED$14577,'WEEKLY DATA'!$A$11:$A$14577,'MONTHLY DATA'!$A30,'WEEKLY DATA'!$B$11:$B$14577,'MONTHLY DATA'!$B30)</f>
        <v>229.2</v>
      </c>
      <c r="EE30" s="154">
        <f t="shared" si="14"/>
        <v>0.16050632911392393</v>
      </c>
      <c r="EF30" s="169"/>
      <c r="EG30" s="78"/>
      <c r="EH30" s="78"/>
      <c r="EI30" s="154"/>
      <c r="EJ30" s="78"/>
      <c r="EK30" s="78"/>
      <c r="EL30" s="78"/>
      <c r="EM30" s="154"/>
      <c r="EN30" s="78"/>
      <c r="EO30" s="78"/>
      <c r="EP30" s="78"/>
      <c r="EQ30" s="154"/>
      <c r="ER30" s="78"/>
      <c r="ES30" s="78"/>
      <c r="ET30" s="78">
        <f>AVERAGEIFS('WEEKLY DATA'!ET$11:ET$14577,'WEEKLY DATA'!$A$11:$A$14577,'MONTHLY DATA'!$A30,'WEEKLY DATA'!$B$11:$B$14577,'MONTHLY DATA'!$B30)</f>
        <v>218</v>
      </c>
      <c r="EU30" s="154">
        <f t="shared" si="15"/>
        <v>8.3229813664596364E-2</v>
      </c>
      <c r="EV30" s="78"/>
      <c r="EW30" s="78"/>
      <c r="EX30" s="78"/>
      <c r="EY30" s="154"/>
      <c r="EZ30" s="78"/>
      <c r="FA30" s="78"/>
      <c r="FB30" s="78"/>
      <c r="FC30" s="154"/>
      <c r="FD30" s="78"/>
      <c r="FE30" s="78"/>
      <c r="FF30" s="78"/>
      <c r="FG30" s="154"/>
      <c r="FH30" s="78"/>
      <c r="FI30" s="78"/>
      <c r="FJ30" s="78">
        <f>AVERAGEIFS('WEEKLY DATA'!FJ$11:FJ$14577,'WEEKLY DATA'!$A$11:$A$14577,'MONTHLY DATA'!$A30,'WEEKLY DATA'!$B$11:$B$14577,'MONTHLY DATA'!$B30)</f>
        <v>336</v>
      </c>
      <c r="FK30" s="154">
        <f t="shared" si="16"/>
        <v>-2.9602888086642576E-2</v>
      </c>
      <c r="FL30" s="169"/>
      <c r="FM30" s="78"/>
      <c r="FN30" s="78"/>
      <c r="FO30" s="154"/>
      <c r="FP30" s="78"/>
      <c r="FQ30" s="78"/>
      <c r="FR30" s="78"/>
      <c r="FS30" s="154"/>
      <c r="FT30" s="78"/>
      <c r="FU30" s="78"/>
      <c r="FV30" s="78">
        <f>AVERAGEIFS('WEEKLY DATA'!FV$11:FV$14577,'WEEKLY DATA'!$A$11:$A$14577,'MONTHLY DATA'!$A30,'WEEKLY DATA'!$B$11:$B$14577,'MONTHLY DATA'!$B30)</f>
        <v>202</v>
      </c>
      <c r="FW30" s="154">
        <f t="shared" si="17"/>
        <v>-0.19199999999999995</v>
      </c>
      <c r="FX30" s="78"/>
      <c r="FY30" s="78"/>
      <c r="FZ30" s="78"/>
      <c r="GA30" s="154"/>
      <c r="GB30" s="78"/>
      <c r="GC30" s="78"/>
      <c r="GD30" s="78">
        <f>AVERAGEIFS('WEEKLY DATA'!GD$11:GD$14577,'WEEKLY DATA'!$A$11:$A$14577,'MONTHLY DATA'!$A30,'WEEKLY DATA'!$B$11:$B$14577,'MONTHLY DATA'!$B30)</f>
        <v>286</v>
      </c>
      <c r="GE30" s="154">
        <f t="shared" si="18"/>
        <v>-3.8655462184873923E-2</v>
      </c>
      <c r="GF30" s="169"/>
      <c r="GG30" s="78"/>
      <c r="GH30" s="78"/>
      <c r="GI30" s="154"/>
      <c r="GJ30" s="78"/>
      <c r="GK30" s="78"/>
      <c r="GL30" s="78"/>
      <c r="GM30" s="154"/>
      <c r="GN30" s="78"/>
      <c r="GO30" s="78"/>
      <c r="GP30" s="78"/>
      <c r="GQ30" s="154"/>
      <c r="GR30" s="78"/>
    </row>
    <row r="31" spans="1:200" ht="15.75" x14ac:dyDescent="0.25">
      <c r="A31">
        <f t="shared" si="4"/>
        <v>9</v>
      </c>
      <c r="B31">
        <f t="shared" si="5"/>
        <v>2011</v>
      </c>
      <c r="C31" s="86">
        <v>40787</v>
      </c>
      <c r="D31" s="78"/>
      <c r="E31" s="78"/>
      <c r="F31" s="78">
        <f>AVERAGEIFS('WEEKLY DATA'!F$11:F$14577,'WEEKLY DATA'!$A$11:$A$14577,'MONTHLY DATA'!$A31,'WEEKLY DATA'!$B$11:$B$14577,'MONTHLY DATA'!$B31)</f>
        <v>319.5</v>
      </c>
      <c r="G31" s="154">
        <f t="shared" si="6"/>
        <v>1.7515923566878921E-2</v>
      </c>
      <c r="H31" s="169"/>
      <c r="I31" s="78"/>
      <c r="J31" s="78"/>
      <c r="K31" s="154"/>
      <c r="L31" s="169"/>
      <c r="M31" s="78"/>
      <c r="N31" s="78"/>
      <c r="O31" s="154"/>
      <c r="P31" s="169"/>
      <c r="Q31" s="78"/>
      <c r="R31" s="78"/>
      <c r="S31" s="154"/>
      <c r="T31" s="169"/>
      <c r="U31" s="78"/>
      <c r="V31" s="78">
        <f>AVERAGEIFS('WEEKLY DATA'!V$11:V$14577,'WEEKLY DATA'!$A$11:$A$14577,'MONTHLY DATA'!$A31,'WEEKLY DATA'!$B$11:$B$14577,'MONTHLY DATA'!$B31)</f>
        <v>260</v>
      </c>
      <c r="W31" s="154">
        <f t="shared" si="7"/>
        <v>-6.1162079510703737E-3</v>
      </c>
      <c r="X31" s="169"/>
      <c r="Y31" s="78"/>
      <c r="Z31" s="78"/>
      <c r="AA31" s="154"/>
      <c r="AB31" s="169"/>
      <c r="AC31" s="78"/>
      <c r="AD31" s="78"/>
      <c r="AE31" s="154"/>
      <c r="AF31" s="169"/>
      <c r="AG31" s="78"/>
      <c r="AH31" s="78"/>
      <c r="AI31" s="154"/>
      <c r="AJ31" s="169"/>
      <c r="AK31" s="78"/>
      <c r="AL31" s="78">
        <f>AVERAGEIFS('WEEKLY DATA'!AL$11:AL$14577,'WEEKLY DATA'!$A$11:$A$14577,'MONTHLY DATA'!$A31,'WEEKLY DATA'!$B$11:$B$14577,'MONTHLY DATA'!$B31)</f>
        <v>314</v>
      </c>
      <c r="AM31" s="154">
        <f t="shared" si="8"/>
        <v>-5.6998100063331281E-3</v>
      </c>
      <c r="AN31" s="169"/>
      <c r="AO31" s="78"/>
      <c r="AP31" s="78"/>
      <c r="AQ31" s="154"/>
      <c r="AR31" s="169"/>
      <c r="AS31" s="78"/>
      <c r="AT31" s="78"/>
      <c r="AU31" s="154"/>
      <c r="AV31" s="169"/>
      <c r="AW31" s="78"/>
      <c r="AX31" s="78"/>
      <c r="AY31" s="154"/>
      <c r="AZ31" s="169"/>
      <c r="BA31" s="78"/>
      <c r="BB31" s="78">
        <f>AVERAGEIFS('WEEKLY DATA'!BB$11:BB$14577,'WEEKLY DATA'!$A$11:$A$14577,'MONTHLY DATA'!$A31,'WEEKLY DATA'!$B$11:$B$14577,'MONTHLY DATA'!$B31)</f>
        <v>212.5</v>
      </c>
      <c r="BC31" s="154">
        <f t="shared" si="9"/>
        <v>-1.9833948339483487E-2</v>
      </c>
      <c r="BD31" s="169"/>
      <c r="BE31" s="78"/>
      <c r="BF31" s="78"/>
      <c r="BG31" s="154"/>
      <c r="BH31" s="169"/>
      <c r="BI31" s="78"/>
      <c r="BJ31" s="78"/>
      <c r="BK31" s="154"/>
      <c r="BL31" s="169"/>
      <c r="BM31" s="78"/>
      <c r="BN31" s="78"/>
      <c r="BO31" s="154"/>
      <c r="BP31" s="78"/>
      <c r="BQ31" s="78"/>
      <c r="BR31" s="78">
        <f>AVERAGEIFS('WEEKLY DATA'!BR$11:BR$14577,'WEEKLY DATA'!$A$11:$A$14577,'MONTHLY DATA'!$A31,'WEEKLY DATA'!$B$11:$B$14577,'MONTHLY DATA'!$B31)</f>
        <v>256.5</v>
      </c>
      <c r="BS31" s="154">
        <f t="shared" si="10"/>
        <v>-1.6487730061349737E-2</v>
      </c>
      <c r="BT31" s="78"/>
      <c r="BU31" s="78"/>
      <c r="BV31" s="78"/>
      <c r="BW31" s="154"/>
      <c r="BX31" s="78"/>
      <c r="BY31" s="78"/>
      <c r="BZ31" s="78"/>
      <c r="CA31" s="154"/>
      <c r="CB31" s="78"/>
      <c r="CC31" s="78"/>
      <c r="CD31" s="78"/>
      <c r="CE31" s="154"/>
      <c r="CF31" s="78"/>
      <c r="CG31" s="78"/>
      <c r="CH31" s="78">
        <f>AVERAGEIFS('WEEKLY DATA'!CH$11:CH$14577,'WEEKLY DATA'!$A$11:$A$14577,'MONTHLY DATA'!$A31,'WEEKLY DATA'!$B$11:$B$14577,'MONTHLY DATA'!$B31)</f>
        <v>219</v>
      </c>
      <c r="CI31" s="154">
        <f t="shared" si="11"/>
        <v>4.1864890580399772E-2</v>
      </c>
      <c r="CJ31" s="78"/>
      <c r="CK31" s="78"/>
      <c r="CL31" s="78"/>
      <c r="CM31" s="154"/>
      <c r="CN31" s="78"/>
      <c r="CO31" s="78"/>
      <c r="CP31" s="78"/>
      <c r="CQ31" s="154"/>
      <c r="CR31" s="78"/>
      <c r="CS31" s="78"/>
      <c r="CT31" s="78"/>
      <c r="CU31" s="154"/>
      <c r="CV31" s="169"/>
      <c r="CW31" s="78"/>
      <c r="CX31" s="78">
        <f>AVERAGEIFS('WEEKLY DATA'!CX$11:CX$14577,'WEEKLY DATA'!$A$11:$A$14577,'MONTHLY DATA'!$A31,'WEEKLY DATA'!$B$11:$B$14577,'MONTHLY DATA'!$B31)</f>
        <v>251</v>
      </c>
      <c r="CY31" s="154">
        <f t="shared" si="12"/>
        <v>3.4624896949711381E-2</v>
      </c>
      <c r="CZ31" s="169"/>
      <c r="DA31" s="78"/>
      <c r="DB31" s="78"/>
      <c r="DC31" s="154"/>
      <c r="DD31" s="78"/>
      <c r="DE31" s="78"/>
      <c r="DF31" s="78"/>
      <c r="DG31" s="154"/>
      <c r="DH31" s="78"/>
      <c r="DI31" s="78"/>
      <c r="DJ31" s="78"/>
      <c r="DK31" s="154"/>
      <c r="DL31" s="169"/>
      <c r="DM31" s="78"/>
      <c r="DN31" s="78">
        <f>AVERAGEIFS('WEEKLY DATA'!DN$11:DN$14577,'WEEKLY DATA'!$A$11:$A$14577,'MONTHLY DATA'!$A31,'WEEKLY DATA'!$B$11:$B$14577,'MONTHLY DATA'!$B31)</f>
        <v>222</v>
      </c>
      <c r="DO31" s="154">
        <f t="shared" si="13"/>
        <v>4.1275797373358403E-2</v>
      </c>
      <c r="DP31" s="78"/>
      <c r="DQ31" s="78"/>
      <c r="DR31" s="78"/>
      <c r="DS31" s="154"/>
      <c r="DT31" s="78"/>
      <c r="DU31" s="78"/>
      <c r="DV31" s="78"/>
      <c r="DW31" s="154"/>
      <c r="DX31" s="78"/>
      <c r="DY31" s="78"/>
      <c r="DZ31" s="78"/>
      <c r="EA31" s="154"/>
      <c r="EB31" s="78"/>
      <c r="EC31" s="78"/>
      <c r="ED31" s="78">
        <f>AVERAGEIFS('WEEKLY DATA'!ED$11:ED$14577,'WEEKLY DATA'!$A$11:$A$14577,'MONTHLY DATA'!$A31,'WEEKLY DATA'!$B$11:$B$14577,'MONTHLY DATA'!$B31)</f>
        <v>245.75</v>
      </c>
      <c r="EE31" s="154">
        <f t="shared" si="14"/>
        <v>7.2207678883071669E-2</v>
      </c>
      <c r="EF31" s="169"/>
      <c r="EG31" s="78"/>
      <c r="EH31" s="78"/>
      <c r="EI31" s="154"/>
      <c r="EJ31" s="78"/>
      <c r="EK31" s="78"/>
      <c r="EL31" s="78"/>
      <c r="EM31" s="154"/>
      <c r="EN31" s="78"/>
      <c r="EO31" s="78"/>
      <c r="EP31" s="78"/>
      <c r="EQ31" s="154"/>
      <c r="ER31" s="78"/>
      <c r="ES31" s="78"/>
      <c r="ET31" s="78">
        <f>AVERAGEIFS('WEEKLY DATA'!ET$11:ET$14577,'WEEKLY DATA'!$A$11:$A$14577,'MONTHLY DATA'!$A31,'WEEKLY DATA'!$B$11:$B$14577,'MONTHLY DATA'!$B31)</f>
        <v>222.75</v>
      </c>
      <c r="EU31" s="154">
        <f t="shared" si="15"/>
        <v>2.1788990825688082E-2</v>
      </c>
      <c r="EV31" s="78"/>
      <c r="EW31" s="78"/>
      <c r="EX31" s="78"/>
      <c r="EY31" s="154"/>
      <c r="EZ31" s="78"/>
      <c r="FA31" s="78"/>
      <c r="FB31" s="78"/>
      <c r="FC31" s="154"/>
      <c r="FD31" s="78"/>
      <c r="FE31" s="78"/>
      <c r="FF31" s="78"/>
      <c r="FG31" s="154"/>
      <c r="FH31" s="78"/>
      <c r="FI31" s="78"/>
      <c r="FJ31" s="78">
        <f>AVERAGEIFS('WEEKLY DATA'!FJ$11:FJ$14577,'WEEKLY DATA'!$A$11:$A$14577,'MONTHLY DATA'!$A31,'WEEKLY DATA'!$B$11:$B$14577,'MONTHLY DATA'!$B31)</f>
        <v>307.5</v>
      </c>
      <c r="FK31" s="154">
        <f t="shared" si="16"/>
        <v>-8.4821428571428603E-2</v>
      </c>
      <c r="FL31" s="169"/>
      <c r="FM31" s="78"/>
      <c r="FN31" s="78"/>
      <c r="FO31" s="154"/>
      <c r="FP31" s="78"/>
      <c r="FQ31" s="78"/>
      <c r="FR31" s="78"/>
      <c r="FS31" s="154"/>
      <c r="FT31" s="78"/>
      <c r="FU31" s="78"/>
      <c r="FV31" s="78">
        <f>AVERAGEIFS('WEEKLY DATA'!FV$11:FV$14577,'WEEKLY DATA'!$A$11:$A$14577,'MONTHLY DATA'!$A31,'WEEKLY DATA'!$B$11:$B$14577,'MONTHLY DATA'!$B31)</f>
        <v>175</v>
      </c>
      <c r="FW31" s="154">
        <f t="shared" si="17"/>
        <v>-0.13366336633663367</v>
      </c>
      <c r="FX31" s="78"/>
      <c r="FY31" s="78"/>
      <c r="FZ31" s="78"/>
      <c r="GA31" s="154"/>
      <c r="GB31" s="78"/>
      <c r="GC31" s="78"/>
      <c r="GD31" s="78">
        <f>AVERAGEIFS('WEEKLY DATA'!GD$11:GD$14577,'WEEKLY DATA'!$A$11:$A$14577,'MONTHLY DATA'!$A31,'WEEKLY DATA'!$B$11:$B$14577,'MONTHLY DATA'!$B31)</f>
        <v>285</v>
      </c>
      <c r="GE31" s="154">
        <f t="shared" si="18"/>
        <v>-3.4965034965035446E-3</v>
      </c>
      <c r="GF31" s="169"/>
      <c r="GG31" s="78"/>
      <c r="GH31" s="78"/>
      <c r="GI31" s="154"/>
      <c r="GJ31" s="78"/>
      <c r="GK31" s="78"/>
      <c r="GL31" s="78"/>
      <c r="GM31" s="154"/>
      <c r="GN31" s="78"/>
      <c r="GO31" s="78"/>
      <c r="GP31" s="78"/>
      <c r="GQ31" s="154"/>
      <c r="GR31" s="78"/>
    </row>
    <row r="32" spans="1:200" ht="15.75" x14ac:dyDescent="0.25">
      <c r="A32">
        <f t="shared" si="4"/>
        <v>10</v>
      </c>
      <c r="B32">
        <f t="shared" si="5"/>
        <v>2011</v>
      </c>
      <c r="C32" s="86">
        <v>40817</v>
      </c>
      <c r="D32" s="78"/>
      <c r="E32" s="78"/>
      <c r="F32" s="78">
        <f>AVERAGEIFS('WEEKLY DATA'!F$11:F$14577,'WEEKLY DATA'!$A$11:$A$14577,'MONTHLY DATA'!$A32,'WEEKLY DATA'!$B$11:$B$14577,'MONTHLY DATA'!$B32)</f>
        <v>312</v>
      </c>
      <c r="G32" s="154">
        <f t="shared" si="6"/>
        <v>-2.3474178403755874E-2</v>
      </c>
      <c r="H32" s="169"/>
      <c r="I32" s="78"/>
      <c r="J32" s="78"/>
      <c r="K32" s="154"/>
      <c r="L32" s="169"/>
      <c r="M32" s="78"/>
      <c r="N32" s="78"/>
      <c r="O32" s="154"/>
      <c r="P32" s="169"/>
      <c r="Q32" s="78"/>
      <c r="R32" s="78"/>
      <c r="S32" s="154"/>
      <c r="T32" s="169"/>
      <c r="U32" s="78"/>
      <c r="V32" s="78">
        <f>AVERAGEIFS('WEEKLY DATA'!V$11:V$14577,'WEEKLY DATA'!$A$11:$A$14577,'MONTHLY DATA'!$A32,'WEEKLY DATA'!$B$11:$B$14577,'MONTHLY DATA'!$B32)</f>
        <v>243.5</v>
      </c>
      <c r="W32" s="154">
        <f t="shared" si="7"/>
        <v>-6.3461538461538458E-2</v>
      </c>
      <c r="X32" s="169"/>
      <c r="Y32" s="78"/>
      <c r="Z32" s="78"/>
      <c r="AA32" s="154"/>
      <c r="AB32" s="169"/>
      <c r="AC32" s="78"/>
      <c r="AD32" s="78"/>
      <c r="AE32" s="154"/>
      <c r="AF32" s="169"/>
      <c r="AG32" s="78"/>
      <c r="AH32" s="78"/>
      <c r="AI32" s="154"/>
      <c r="AJ32" s="169"/>
      <c r="AK32" s="78"/>
      <c r="AL32" s="78">
        <f>AVERAGEIFS('WEEKLY DATA'!AL$11:AL$14577,'WEEKLY DATA'!$A$11:$A$14577,'MONTHLY DATA'!$A32,'WEEKLY DATA'!$B$11:$B$14577,'MONTHLY DATA'!$B32)</f>
        <v>301</v>
      </c>
      <c r="AM32" s="154">
        <f t="shared" si="8"/>
        <v>-4.1401273885350309E-2</v>
      </c>
      <c r="AN32" s="169"/>
      <c r="AO32" s="78"/>
      <c r="AP32" s="78"/>
      <c r="AQ32" s="154"/>
      <c r="AR32" s="169"/>
      <c r="AS32" s="78"/>
      <c r="AT32" s="78"/>
      <c r="AU32" s="154"/>
      <c r="AV32" s="169"/>
      <c r="AW32" s="78"/>
      <c r="AX32" s="78"/>
      <c r="AY32" s="154"/>
      <c r="AZ32" s="169"/>
      <c r="BA32" s="78"/>
      <c r="BB32" s="78">
        <f>AVERAGEIFS('WEEKLY DATA'!BB$11:BB$14577,'WEEKLY DATA'!$A$11:$A$14577,'MONTHLY DATA'!$A32,'WEEKLY DATA'!$B$11:$B$14577,'MONTHLY DATA'!$B32)</f>
        <v>206.75</v>
      </c>
      <c r="BC32" s="154">
        <f t="shared" si="9"/>
        <v>-2.7058823529411802E-2</v>
      </c>
      <c r="BD32" s="169"/>
      <c r="BE32" s="78"/>
      <c r="BF32" s="78"/>
      <c r="BG32" s="154"/>
      <c r="BH32" s="169"/>
      <c r="BI32" s="78"/>
      <c r="BJ32" s="78"/>
      <c r="BK32" s="154"/>
      <c r="BL32" s="169"/>
      <c r="BM32" s="78"/>
      <c r="BN32" s="78"/>
      <c r="BO32" s="154"/>
      <c r="BP32" s="78"/>
      <c r="BQ32" s="78"/>
      <c r="BR32" s="78">
        <f>AVERAGEIFS('WEEKLY DATA'!BR$11:BR$14577,'WEEKLY DATA'!$A$11:$A$14577,'MONTHLY DATA'!$A32,'WEEKLY DATA'!$B$11:$B$14577,'MONTHLY DATA'!$B32)</f>
        <v>238.75</v>
      </c>
      <c r="BS32" s="154">
        <f t="shared" si="10"/>
        <v>-6.9200779727095485E-2</v>
      </c>
      <c r="BT32" s="78"/>
      <c r="BU32" s="78"/>
      <c r="BV32" s="78"/>
      <c r="BW32" s="154"/>
      <c r="BX32" s="78"/>
      <c r="BY32" s="78"/>
      <c r="BZ32" s="78"/>
      <c r="CA32" s="154"/>
      <c r="CB32" s="78"/>
      <c r="CC32" s="78"/>
      <c r="CD32" s="78"/>
      <c r="CE32" s="154"/>
      <c r="CF32" s="78"/>
      <c r="CG32" s="78"/>
      <c r="CH32" s="78">
        <f>AVERAGEIFS('WEEKLY DATA'!CH$11:CH$14577,'WEEKLY DATA'!$A$11:$A$14577,'MONTHLY DATA'!$A32,'WEEKLY DATA'!$B$11:$B$14577,'MONTHLY DATA'!$B32)</f>
        <v>206</v>
      </c>
      <c r="CI32" s="154">
        <f t="shared" si="11"/>
        <v>-5.9360730593607358E-2</v>
      </c>
      <c r="CJ32" s="78"/>
      <c r="CK32" s="78"/>
      <c r="CL32" s="78"/>
      <c r="CM32" s="154"/>
      <c r="CN32" s="78"/>
      <c r="CO32" s="78"/>
      <c r="CP32" s="78"/>
      <c r="CQ32" s="154"/>
      <c r="CR32" s="78"/>
      <c r="CS32" s="78"/>
      <c r="CT32" s="78"/>
      <c r="CU32" s="154"/>
      <c r="CV32" s="169"/>
      <c r="CW32" s="78"/>
      <c r="CX32" s="78">
        <f>AVERAGEIFS('WEEKLY DATA'!CX$11:CX$14577,'WEEKLY DATA'!$A$11:$A$14577,'MONTHLY DATA'!$A32,'WEEKLY DATA'!$B$11:$B$14577,'MONTHLY DATA'!$B32)</f>
        <v>238</v>
      </c>
      <c r="CY32" s="154">
        <f t="shared" si="12"/>
        <v>-5.1792828685258918E-2</v>
      </c>
      <c r="CZ32" s="169"/>
      <c r="DA32" s="78"/>
      <c r="DB32" s="78"/>
      <c r="DC32" s="154"/>
      <c r="DD32" s="78"/>
      <c r="DE32" s="78"/>
      <c r="DF32" s="78"/>
      <c r="DG32" s="154"/>
      <c r="DH32" s="78"/>
      <c r="DI32" s="78"/>
      <c r="DJ32" s="78"/>
      <c r="DK32" s="154"/>
      <c r="DL32" s="169"/>
      <c r="DM32" s="78"/>
      <c r="DN32" s="78">
        <f>AVERAGEIFS('WEEKLY DATA'!DN$11:DN$14577,'WEEKLY DATA'!$A$11:$A$14577,'MONTHLY DATA'!$A32,'WEEKLY DATA'!$B$11:$B$14577,'MONTHLY DATA'!$B32)</f>
        <v>209</v>
      </c>
      <c r="DO32" s="154">
        <f t="shared" si="13"/>
        <v>-5.8558558558558516E-2</v>
      </c>
      <c r="DP32" s="78"/>
      <c r="DQ32" s="78"/>
      <c r="DR32" s="78"/>
      <c r="DS32" s="154"/>
      <c r="DT32" s="78"/>
      <c r="DU32" s="78"/>
      <c r="DV32" s="78"/>
      <c r="DW32" s="154"/>
      <c r="DX32" s="78"/>
      <c r="DY32" s="78"/>
      <c r="DZ32" s="78"/>
      <c r="EA32" s="154"/>
      <c r="EB32" s="78"/>
      <c r="EC32" s="78"/>
      <c r="ED32" s="78">
        <f>AVERAGEIFS('WEEKLY DATA'!ED$11:ED$14577,'WEEKLY DATA'!$A$11:$A$14577,'MONTHLY DATA'!$A32,'WEEKLY DATA'!$B$11:$B$14577,'MONTHLY DATA'!$B32)</f>
        <v>236.25</v>
      </c>
      <c r="EE32" s="154">
        <f t="shared" si="14"/>
        <v>-3.8657171922685696E-2</v>
      </c>
      <c r="EF32" s="169"/>
      <c r="EG32" s="78"/>
      <c r="EH32" s="78"/>
      <c r="EI32" s="154"/>
      <c r="EJ32" s="78"/>
      <c r="EK32" s="78"/>
      <c r="EL32" s="78"/>
      <c r="EM32" s="154"/>
      <c r="EN32" s="78"/>
      <c r="EO32" s="78"/>
      <c r="EP32" s="78"/>
      <c r="EQ32" s="154"/>
      <c r="ER32" s="78"/>
      <c r="ES32" s="78"/>
      <c r="ET32" s="78">
        <f>AVERAGEIFS('WEEKLY DATA'!ET$11:ET$14577,'WEEKLY DATA'!$A$11:$A$14577,'MONTHLY DATA'!$A32,'WEEKLY DATA'!$B$11:$B$14577,'MONTHLY DATA'!$B32)</f>
        <v>214.25</v>
      </c>
      <c r="EU32" s="154">
        <f t="shared" si="15"/>
        <v>-3.8159371492704874E-2</v>
      </c>
      <c r="EV32" s="78"/>
      <c r="EW32" s="78"/>
      <c r="EX32" s="78"/>
      <c r="EY32" s="154"/>
      <c r="EZ32" s="78"/>
      <c r="FA32" s="78"/>
      <c r="FB32" s="78"/>
      <c r="FC32" s="154"/>
      <c r="FD32" s="78"/>
      <c r="FE32" s="78"/>
      <c r="FF32" s="78"/>
      <c r="FG32" s="154"/>
      <c r="FH32" s="78"/>
      <c r="FI32" s="78"/>
      <c r="FJ32" s="78">
        <f>AVERAGEIFS('WEEKLY DATA'!FJ$11:FJ$14577,'WEEKLY DATA'!$A$11:$A$14577,'MONTHLY DATA'!$A32,'WEEKLY DATA'!$B$11:$B$14577,'MONTHLY DATA'!$B32)</f>
        <v>297.5</v>
      </c>
      <c r="FK32" s="154">
        <f t="shared" si="16"/>
        <v>-3.2520325203251987E-2</v>
      </c>
      <c r="FL32" s="169"/>
      <c r="FM32" s="78"/>
      <c r="FN32" s="78"/>
      <c r="FO32" s="154"/>
      <c r="FP32" s="78"/>
      <c r="FQ32" s="78"/>
      <c r="FR32" s="78"/>
      <c r="FS32" s="154"/>
      <c r="FT32" s="78"/>
      <c r="FU32" s="78"/>
      <c r="FV32" s="78">
        <f>AVERAGEIFS('WEEKLY DATA'!FV$11:FV$14577,'WEEKLY DATA'!$A$11:$A$14577,'MONTHLY DATA'!$A32,'WEEKLY DATA'!$B$11:$B$14577,'MONTHLY DATA'!$B32)</f>
        <v>167.5</v>
      </c>
      <c r="FW32" s="154">
        <f t="shared" si="17"/>
        <v>-4.2857142857142816E-2</v>
      </c>
      <c r="FX32" s="78"/>
      <c r="FY32" s="78"/>
      <c r="FZ32" s="78"/>
      <c r="GA32" s="154"/>
      <c r="GB32" s="78"/>
      <c r="GC32" s="78"/>
      <c r="GD32" s="78">
        <f>AVERAGEIFS('WEEKLY DATA'!GD$11:GD$14577,'WEEKLY DATA'!$A$11:$A$14577,'MONTHLY DATA'!$A32,'WEEKLY DATA'!$B$11:$B$14577,'MONTHLY DATA'!$B32)</f>
        <v>285.5</v>
      </c>
      <c r="GE32" s="154">
        <f t="shared" si="18"/>
        <v>1.7543859649122862E-3</v>
      </c>
      <c r="GF32" s="169"/>
      <c r="GG32" s="78"/>
      <c r="GH32" s="78"/>
      <c r="GI32" s="154"/>
      <c r="GJ32" s="78"/>
      <c r="GK32" s="78"/>
      <c r="GL32" s="78"/>
      <c r="GM32" s="154"/>
      <c r="GN32" s="78"/>
      <c r="GO32" s="78"/>
      <c r="GP32" s="78"/>
      <c r="GQ32" s="154"/>
      <c r="GR32" s="78"/>
    </row>
    <row r="33" spans="1:200" ht="15.75" x14ac:dyDescent="0.25">
      <c r="A33">
        <f t="shared" si="4"/>
        <v>11</v>
      </c>
      <c r="B33">
        <f t="shared" si="5"/>
        <v>2011</v>
      </c>
      <c r="C33" s="86">
        <v>40848</v>
      </c>
      <c r="D33" s="78"/>
      <c r="E33" s="78"/>
      <c r="F33" s="78">
        <f>AVERAGEIFS('WEEKLY DATA'!F$11:F$14577,'WEEKLY DATA'!$A$11:$A$14577,'MONTHLY DATA'!$A33,'WEEKLY DATA'!$B$11:$B$14577,'MONTHLY DATA'!$B33)</f>
        <v>295.60000000000002</v>
      </c>
      <c r="G33" s="154">
        <f t="shared" si="6"/>
        <v>-5.2564102564102488E-2</v>
      </c>
      <c r="H33" s="169"/>
      <c r="I33" s="78"/>
      <c r="J33" s="78"/>
      <c r="K33" s="154"/>
      <c r="L33" s="169"/>
      <c r="M33" s="78"/>
      <c r="N33" s="78"/>
      <c r="O33" s="154"/>
      <c r="P33" s="169"/>
      <c r="Q33" s="78"/>
      <c r="R33" s="78"/>
      <c r="S33" s="154"/>
      <c r="T33" s="169"/>
      <c r="U33" s="78"/>
      <c r="V33" s="78">
        <f>AVERAGEIFS('WEEKLY DATA'!V$11:V$14577,'WEEKLY DATA'!$A$11:$A$14577,'MONTHLY DATA'!$A33,'WEEKLY DATA'!$B$11:$B$14577,'MONTHLY DATA'!$B33)</f>
        <v>219</v>
      </c>
      <c r="W33" s="154">
        <f t="shared" si="7"/>
        <v>-0.10061601642710472</v>
      </c>
      <c r="X33" s="169"/>
      <c r="Y33" s="78"/>
      <c r="Z33" s="78"/>
      <c r="AA33" s="154"/>
      <c r="AB33" s="169"/>
      <c r="AC33" s="78"/>
      <c r="AD33" s="78"/>
      <c r="AE33" s="154"/>
      <c r="AF33" s="169"/>
      <c r="AG33" s="78"/>
      <c r="AH33" s="78"/>
      <c r="AI33" s="154"/>
      <c r="AJ33" s="169"/>
      <c r="AK33" s="78"/>
      <c r="AL33" s="78">
        <f>AVERAGEIFS('WEEKLY DATA'!AL$11:AL$14577,'WEEKLY DATA'!$A$11:$A$14577,'MONTHLY DATA'!$A33,'WEEKLY DATA'!$B$11:$B$14577,'MONTHLY DATA'!$B33)</f>
        <v>280</v>
      </c>
      <c r="AM33" s="154">
        <f t="shared" si="8"/>
        <v>-6.9767441860465129E-2</v>
      </c>
      <c r="AN33" s="169"/>
      <c r="AO33" s="78"/>
      <c r="AP33" s="78"/>
      <c r="AQ33" s="154"/>
      <c r="AR33" s="169"/>
      <c r="AS33" s="78"/>
      <c r="AT33" s="78"/>
      <c r="AU33" s="154"/>
      <c r="AV33" s="169"/>
      <c r="AW33" s="78"/>
      <c r="AX33" s="78"/>
      <c r="AY33" s="154"/>
      <c r="AZ33" s="169"/>
      <c r="BA33" s="78"/>
      <c r="BB33" s="78">
        <f>AVERAGEIFS('WEEKLY DATA'!BB$11:BB$14577,'WEEKLY DATA'!$A$11:$A$14577,'MONTHLY DATA'!$A33,'WEEKLY DATA'!$B$11:$B$14577,'MONTHLY DATA'!$B33)</f>
        <v>199.6</v>
      </c>
      <c r="BC33" s="154">
        <f t="shared" si="9"/>
        <v>-3.4582829504232193E-2</v>
      </c>
      <c r="BD33" s="169"/>
      <c r="BE33" s="78"/>
      <c r="BF33" s="78"/>
      <c r="BG33" s="154"/>
      <c r="BH33" s="169"/>
      <c r="BI33" s="78"/>
      <c r="BJ33" s="78"/>
      <c r="BK33" s="154"/>
      <c r="BL33" s="169"/>
      <c r="BM33" s="78"/>
      <c r="BN33" s="78"/>
      <c r="BO33" s="154"/>
      <c r="BP33" s="78"/>
      <c r="BQ33" s="78"/>
      <c r="BR33" s="78">
        <f>AVERAGEIFS('WEEKLY DATA'!BR$11:BR$14577,'WEEKLY DATA'!$A$11:$A$14577,'MONTHLY DATA'!$A33,'WEEKLY DATA'!$B$11:$B$14577,'MONTHLY DATA'!$B33)</f>
        <v>229.2</v>
      </c>
      <c r="BS33" s="154">
        <f t="shared" si="10"/>
        <v>-4.0000000000000036E-2</v>
      </c>
      <c r="BT33" s="78"/>
      <c r="BU33" s="78"/>
      <c r="BV33" s="78"/>
      <c r="BW33" s="154"/>
      <c r="BX33" s="78"/>
      <c r="BY33" s="78"/>
      <c r="BZ33" s="78"/>
      <c r="CA33" s="154"/>
      <c r="CB33" s="78"/>
      <c r="CC33" s="78"/>
      <c r="CD33" s="78"/>
      <c r="CE33" s="154"/>
      <c r="CF33" s="78"/>
      <c r="CG33" s="78"/>
      <c r="CH33" s="78">
        <f>AVERAGEIFS('WEEKLY DATA'!CH$11:CH$14577,'WEEKLY DATA'!$A$11:$A$14577,'MONTHLY DATA'!$A33,'WEEKLY DATA'!$B$11:$B$14577,'MONTHLY DATA'!$B33)</f>
        <v>194.4</v>
      </c>
      <c r="CI33" s="154">
        <f t="shared" si="11"/>
        <v>-5.6310679611650483E-2</v>
      </c>
      <c r="CJ33" s="78"/>
      <c r="CK33" s="78"/>
      <c r="CL33" s="78"/>
      <c r="CM33" s="154"/>
      <c r="CN33" s="78"/>
      <c r="CO33" s="78"/>
      <c r="CP33" s="78"/>
      <c r="CQ33" s="154"/>
      <c r="CR33" s="78"/>
      <c r="CS33" s="78"/>
      <c r="CT33" s="78"/>
      <c r="CU33" s="154"/>
      <c r="CV33" s="169"/>
      <c r="CW33" s="78"/>
      <c r="CX33" s="78">
        <f>AVERAGEIFS('WEEKLY DATA'!CX$11:CX$14577,'WEEKLY DATA'!$A$11:$A$14577,'MONTHLY DATA'!$A33,'WEEKLY DATA'!$B$11:$B$14577,'MONTHLY DATA'!$B33)</f>
        <v>226.4</v>
      </c>
      <c r="CY33" s="154">
        <f t="shared" si="12"/>
        <v>-4.8739495798319266E-2</v>
      </c>
      <c r="CZ33" s="169"/>
      <c r="DA33" s="78"/>
      <c r="DB33" s="78"/>
      <c r="DC33" s="154"/>
      <c r="DD33" s="78"/>
      <c r="DE33" s="78"/>
      <c r="DF33" s="78"/>
      <c r="DG33" s="154"/>
      <c r="DH33" s="78"/>
      <c r="DI33" s="78"/>
      <c r="DJ33" s="78"/>
      <c r="DK33" s="154"/>
      <c r="DL33" s="169"/>
      <c r="DM33" s="78"/>
      <c r="DN33" s="78">
        <f>AVERAGEIFS('WEEKLY DATA'!DN$11:DN$14577,'WEEKLY DATA'!$A$11:$A$14577,'MONTHLY DATA'!$A33,'WEEKLY DATA'!$B$11:$B$14577,'MONTHLY DATA'!$B33)</f>
        <v>197</v>
      </c>
      <c r="DO33" s="154">
        <f t="shared" si="13"/>
        <v>-5.7416267942583699E-2</v>
      </c>
      <c r="DP33" s="78"/>
      <c r="DQ33" s="78"/>
      <c r="DR33" s="78"/>
      <c r="DS33" s="154"/>
      <c r="DT33" s="78"/>
      <c r="DU33" s="78"/>
      <c r="DV33" s="78"/>
      <c r="DW33" s="154"/>
      <c r="DX33" s="78"/>
      <c r="DY33" s="78"/>
      <c r="DZ33" s="78"/>
      <c r="EA33" s="154"/>
      <c r="EB33" s="78"/>
      <c r="EC33" s="78"/>
      <c r="ED33" s="78">
        <f>AVERAGEIFS('WEEKLY DATA'!ED$11:ED$14577,'WEEKLY DATA'!$A$11:$A$14577,'MONTHLY DATA'!$A33,'WEEKLY DATA'!$B$11:$B$14577,'MONTHLY DATA'!$B33)</f>
        <v>219</v>
      </c>
      <c r="EE33" s="154">
        <f t="shared" si="14"/>
        <v>-7.3015873015872979E-2</v>
      </c>
      <c r="EF33" s="169"/>
      <c r="EG33" s="78"/>
      <c r="EH33" s="78"/>
      <c r="EI33" s="154"/>
      <c r="EJ33" s="78"/>
      <c r="EK33" s="78"/>
      <c r="EL33" s="78"/>
      <c r="EM33" s="154"/>
      <c r="EN33" s="78"/>
      <c r="EO33" s="78"/>
      <c r="EP33" s="78"/>
      <c r="EQ33" s="154"/>
      <c r="ER33" s="78"/>
      <c r="ES33" s="78"/>
      <c r="ET33" s="78">
        <f>AVERAGEIFS('WEEKLY DATA'!ET$11:ET$14577,'WEEKLY DATA'!$A$11:$A$14577,'MONTHLY DATA'!$A33,'WEEKLY DATA'!$B$11:$B$14577,'MONTHLY DATA'!$B33)</f>
        <v>201.6</v>
      </c>
      <c r="EU33" s="154">
        <f t="shared" si="15"/>
        <v>-5.9043173862310394E-2</v>
      </c>
      <c r="EV33" s="78"/>
      <c r="EW33" s="78"/>
      <c r="EX33" s="78"/>
      <c r="EY33" s="154"/>
      <c r="EZ33" s="78"/>
      <c r="FA33" s="78"/>
      <c r="FB33" s="78"/>
      <c r="FC33" s="154"/>
      <c r="FD33" s="78"/>
      <c r="FE33" s="78"/>
      <c r="FF33" s="78"/>
      <c r="FG33" s="154"/>
      <c r="FH33" s="78"/>
      <c r="FI33" s="78"/>
      <c r="FJ33" s="78">
        <f>AVERAGEIFS('WEEKLY DATA'!FJ$11:FJ$14577,'WEEKLY DATA'!$A$11:$A$14577,'MONTHLY DATA'!$A33,'WEEKLY DATA'!$B$11:$B$14577,'MONTHLY DATA'!$B33)</f>
        <v>242</v>
      </c>
      <c r="FK33" s="154">
        <f t="shared" si="16"/>
        <v>-0.1865546218487395</v>
      </c>
      <c r="FL33" s="169"/>
      <c r="FM33" s="78"/>
      <c r="FN33" s="78"/>
      <c r="FO33" s="154"/>
      <c r="FP33" s="78"/>
      <c r="FQ33" s="78"/>
      <c r="FR33" s="78"/>
      <c r="FS33" s="154"/>
      <c r="FT33" s="78"/>
      <c r="FU33" s="78"/>
      <c r="FV33" s="78">
        <f>AVERAGEIFS('WEEKLY DATA'!FV$11:FV$14577,'WEEKLY DATA'!$A$11:$A$14577,'MONTHLY DATA'!$A33,'WEEKLY DATA'!$B$11:$B$14577,'MONTHLY DATA'!$B33)</f>
        <v>189</v>
      </c>
      <c r="FW33" s="154">
        <f t="shared" si="17"/>
        <v>0.12835820895522398</v>
      </c>
      <c r="FX33" s="78"/>
      <c r="FY33" s="78"/>
      <c r="FZ33" s="78"/>
      <c r="GA33" s="154"/>
      <c r="GB33" s="78"/>
      <c r="GC33" s="78"/>
      <c r="GD33" s="78">
        <f>AVERAGEIFS('WEEKLY DATA'!GD$11:GD$14577,'WEEKLY DATA'!$A$11:$A$14577,'MONTHLY DATA'!$A33,'WEEKLY DATA'!$B$11:$B$14577,'MONTHLY DATA'!$B33)</f>
        <v>280</v>
      </c>
      <c r="GE33" s="154">
        <f t="shared" si="18"/>
        <v>-1.9264448336252182E-2</v>
      </c>
      <c r="GF33" s="169"/>
      <c r="GG33" s="78"/>
      <c r="GH33" s="78"/>
      <c r="GI33" s="154"/>
      <c r="GJ33" s="78"/>
      <c r="GK33" s="78"/>
      <c r="GL33" s="78"/>
      <c r="GM33" s="154"/>
      <c r="GN33" s="78"/>
      <c r="GO33" s="78"/>
      <c r="GP33" s="78"/>
      <c r="GQ33" s="154"/>
      <c r="GR33" s="78"/>
    </row>
    <row r="34" spans="1:200" ht="15.75" x14ac:dyDescent="0.25">
      <c r="A34">
        <f t="shared" si="4"/>
        <v>12</v>
      </c>
      <c r="B34">
        <f t="shared" si="5"/>
        <v>2011</v>
      </c>
      <c r="C34" s="86">
        <v>40878</v>
      </c>
      <c r="D34" s="78"/>
      <c r="E34" s="78"/>
      <c r="F34" s="78">
        <f>AVERAGEIFS('WEEKLY DATA'!F$11:F$14577,'WEEKLY DATA'!$A$11:$A$14577,'MONTHLY DATA'!$A34,'WEEKLY DATA'!$B$11:$B$14577,'MONTHLY DATA'!$B34)</f>
        <v>285</v>
      </c>
      <c r="G34" s="154">
        <f t="shared" si="6"/>
        <v>-3.5859269282814688E-2</v>
      </c>
      <c r="H34" s="169"/>
      <c r="I34" s="78"/>
      <c r="J34" s="78"/>
      <c r="K34" s="154"/>
      <c r="L34" s="169"/>
      <c r="M34" s="78"/>
      <c r="N34" s="78"/>
      <c r="O34" s="154"/>
      <c r="P34" s="169"/>
      <c r="Q34" s="78"/>
      <c r="R34" s="78"/>
      <c r="S34" s="154"/>
      <c r="T34" s="169"/>
      <c r="U34" s="78"/>
      <c r="V34" s="78">
        <f>AVERAGEIFS('WEEKLY DATA'!V$11:V$14577,'WEEKLY DATA'!$A$11:$A$14577,'MONTHLY DATA'!$A34,'WEEKLY DATA'!$B$11:$B$14577,'MONTHLY DATA'!$B34)</f>
        <v>209.66666666666666</v>
      </c>
      <c r="W34" s="154">
        <f t="shared" si="7"/>
        <v>-4.2617960426179602E-2</v>
      </c>
      <c r="X34" s="169"/>
      <c r="Y34" s="78"/>
      <c r="Z34" s="78"/>
      <c r="AA34" s="154"/>
      <c r="AB34" s="169"/>
      <c r="AC34" s="78"/>
      <c r="AD34" s="78"/>
      <c r="AE34" s="154"/>
      <c r="AF34" s="169"/>
      <c r="AG34" s="78"/>
      <c r="AH34" s="78"/>
      <c r="AI34" s="154"/>
      <c r="AJ34" s="169"/>
      <c r="AK34" s="78"/>
      <c r="AL34" s="78">
        <f>AVERAGEIFS('WEEKLY DATA'!AL$11:AL$14577,'WEEKLY DATA'!$A$11:$A$14577,'MONTHLY DATA'!$A34,'WEEKLY DATA'!$B$11:$B$14577,'MONTHLY DATA'!$B34)</f>
        <v>272.66666666666669</v>
      </c>
      <c r="AM34" s="154">
        <f t="shared" si="8"/>
        <v>-2.6190476190476097E-2</v>
      </c>
      <c r="AN34" s="169"/>
      <c r="AO34" s="78"/>
      <c r="AP34" s="78"/>
      <c r="AQ34" s="154"/>
      <c r="AR34" s="169"/>
      <c r="AS34" s="78"/>
      <c r="AT34" s="78"/>
      <c r="AU34" s="154"/>
      <c r="AV34" s="169"/>
      <c r="AW34" s="78"/>
      <c r="AX34" s="78"/>
      <c r="AY34" s="154"/>
      <c r="AZ34" s="169"/>
      <c r="BA34" s="78"/>
      <c r="BB34" s="78">
        <f>AVERAGEIFS('WEEKLY DATA'!BB$11:BB$14577,'WEEKLY DATA'!$A$11:$A$14577,'MONTHLY DATA'!$A34,'WEEKLY DATA'!$B$11:$B$14577,'MONTHLY DATA'!$B34)</f>
        <v>177.66666666666666</v>
      </c>
      <c r="BC34" s="154">
        <f t="shared" si="9"/>
        <v>-0.10988643954575816</v>
      </c>
      <c r="BD34" s="169"/>
      <c r="BE34" s="78"/>
      <c r="BF34" s="78"/>
      <c r="BG34" s="154"/>
      <c r="BH34" s="169"/>
      <c r="BI34" s="78"/>
      <c r="BJ34" s="78"/>
      <c r="BK34" s="154"/>
      <c r="BL34" s="169"/>
      <c r="BM34" s="78"/>
      <c r="BN34" s="78"/>
      <c r="BO34" s="154"/>
      <c r="BP34" s="78"/>
      <c r="BQ34" s="78"/>
      <c r="BR34" s="78">
        <f>AVERAGEIFS('WEEKLY DATA'!BR$11:BR$14577,'WEEKLY DATA'!$A$11:$A$14577,'MONTHLY DATA'!$A34,'WEEKLY DATA'!$B$11:$B$14577,'MONTHLY DATA'!$B34)</f>
        <v>207.33333333333334</v>
      </c>
      <c r="BS34" s="154">
        <f t="shared" si="10"/>
        <v>-9.5404304828388464E-2</v>
      </c>
      <c r="BT34" s="78"/>
      <c r="BU34" s="78"/>
      <c r="BV34" s="78"/>
      <c r="BW34" s="154"/>
      <c r="BX34" s="78"/>
      <c r="BY34" s="78"/>
      <c r="BZ34" s="78"/>
      <c r="CA34" s="154"/>
      <c r="CB34" s="78"/>
      <c r="CC34" s="78"/>
      <c r="CD34" s="78"/>
      <c r="CE34" s="154"/>
      <c r="CF34" s="78"/>
      <c r="CG34" s="78"/>
      <c r="CH34" s="78">
        <f>AVERAGEIFS('WEEKLY DATA'!CH$11:CH$14577,'WEEKLY DATA'!$A$11:$A$14577,'MONTHLY DATA'!$A34,'WEEKLY DATA'!$B$11:$B$14577,'MONTHLY DATA'!$B34)</f>
        <v>180.33333333333334</v>
      </c>
      <c r="CI34" s="154">
        <f t="shared" si="11"/>
        <v>-7.2359396433470446E-2</v>
      </c>
      <c r="CJ34" s="78"/>
      <c r="CK34" s="78"/>
      <c r="CL34" s="78"/>
      <c r="CM34" s="154"/>
      <c r="CN34" s="78"/>
      <c r="CO34" s="78"/>
      <c r="CP34" s="78"/>
      <c r="CQ34" s="154"/>
      <c r="CR34" s="78"/>
      <c r="CS34" s="78"/>
      <c r="CT34" s="78"/>
      <c r="CU34" s="154"/>
      <c r="CV34" s="169"/>
      <c r="CW34" s="78"/>
      <c r="CX34" s="78">
        <f>AVERAGEIFS('WEEKLY DATA'!CX$11:CX$14577,'WEEKLY DATA'!$A$11:$A$14577,'MONTHLY DATA'!$A34,'WEEKLY DATA'!$B$11:$B$14577,'MONTHLY DATA'!$B34)</f>
        <v>212.33333333333334</v>
      </c>
      <c r="CY34" s="154">
        <f t="shared" si="12"/>
        <v>-6.2131919905771493E-2</v>
      </c>
      <c r="CZ34" s="169"/>
      <c r="DA34" s="78"/>
      <c r="DB34" s="78"/>
      <c r="DC34" s="154"/>
      <c r="DD34" s="78"/>
      <c r="DE34" s="78"/>
      <c r="DF34" s="78"/>
      <c r="DG34" s="154"/>
      <c r="DH34" s="78"/>
      <c r="DI34" s="78"/>
      <c r="DJ34" s="78"/>
      <c r="DK34" s="154"/>
      <c r="DL34" s="169"/>
      <c r="DM34" s="78"/>
      <c r="DN34" s="78">
        <f>AVERAGEIFS('WEEKLY DATA'!DN$11:DN$14577,'WEEKLY DATA'!$A$11:$A$14577,'MONTHLY DATA'!$A34,'WEEKLY DATA'!$B$11:$B$14577,'MONTHLY DATA'!$B34)</f>
        <v>183.33333333333334</v>
      </c>
      <c r="DO34" s="154">
        <f t="shared" si="13"/>
        <v>-6.9373942470389083E-2</v>
      </c>
      <c r="DP34" s="78"/>
      <c r="DQ34" s="78"/>
      <c r="DR34" s="78"/>
      <c r="DS34" s="154"/>
      <c r="DT34" s="78"/>
      <c r="DU34" s="78"/>
      <c r="DV34" s="78"/>
      <c r="DW34" s="154"/>
      <c r="DX34" s="78"/>
      <c r="DY34" s="78"/>
      <c r="DZ34" s="78"/>
      <c r="EA34" s="154"/>
      <c r="EB34" s="78"/>
      <c r="EC34" s="78"/>
      <c r="ED34" s="78">
        <f>AVERAGEIFS('WEEKLY DATA'!ED$11:ED$14577,'WEEKLY DATA'!$A$11:$A$14577,'MONTHLY DATA'!$A34,'WEEKLY DATA'!$B$11:$B$14577,'MONTHLY DATA'!$B34)</f>
        <v>208</v>
      </c>
      <c r="EE34" s="154">
        <f t="shared" si="14"/>
        <v>-5.0228310502283158E-2</v>
      </c>
      <c r="EF34" s="169"/>
      <c r="EG34" s="78"/>
      <c r="EH34" s="78"/>
      <c r="EI34" s="154"/>
      <c r="EJ34" s="78"/>
      <c r="EK34" s="78"/>
      <c r="EL34" s="78"/>
      <c r="EM34" s="154"/>
      <c r="EN34" s="78"/>
      <c r="EO34" s="78"/>
      <c r="EP34" s="78"/>
      <c r="EQ34" s="154"/>
      <c r="ER34" s="78"/>
      <c r="ES34" s="78"/>
      <c r="ET34" s="78">
        <f>AVERAGEIFS('WEEKLY DATA'!ET$11:ET$14577,'WEEKLY DATA'!$A$11:$A$14577,'MONTHLY DATA'!$A34,'WEEKLY DATA'!$B$11:$B$14577,'MONTHLY DATA'!$B34)</f>
        <v>198.66666666666666</v>
      </c>
      <c r="EU34" s="154">
        <f t="shared" si="15"/>
        <v>-1.4550264550264536E-2</v>
      </c>
      <c r="EV34" s="78"/>
      <c r="EW34" s="78"/>
      <c r="EX34" s="78"/>
      <c r="EY34" s="154"/>
      <c r="EZ34" s="78"/>
      <c r="FA34" s="78"/>
      <c r="FB34" s="78"/>
      <c r="FC34" s="154"/>
      <c r="FD34" s="78"/>
      <c r="FE34" s="78"/>
      <c r="FF34" s="78"/>
      <c r="FG34" s="154"/>
      <c r="FH34" s="78"/>
      <c r="FI34" s="78"/>
      <c r="FJ34" s="78">
        <f>AVERAGEIFS('WEEKLY DATA'!FJ$11:FJ$14577,'WEEKLY DATA'!$A$11:$A$14577,'MONTHLY DATA'!$A34,'WEEKLY DATA'!$B$11:$B$14577,'MONTHLY DATA'!$B34)</f>
        <v>230</v>
      </c>
      <c r="FK34" s="154">
        <f t="shared" si="16"/>
        <v>-4.9586776859504078E-2</v>
      </c>
      <c r="FL34" s="169"/>
      <c r="FM34" s="78"/>
      <c r="FN34" s="78"/>
      <c r="FO34" s="154"/>
      <c r="FP34" s="78"/>
      <c r="FQ34" s="78"/>
      <c r="FR34" s="78"/>
      <c r="FS34" s="154"/>
      <c r="FT34" s="78"/>
      <c r="FU34" s="78"/>
      <c r="FV34" s="78">
        <f>AVERAGEIFS('WEEKLY DATA'!FV$11:FV$14577,'WEEKLY DATA'!$A$11:$A$14577,'MONTHLY DATA'!$A34,'WEEKLY DATA'!$B$11:$B$14577,'MONTHLY DATA'!$B34)</f>
        <v>183.33333333333334</v>
      </c>
      <c r="FW34" s="154">
        <f t="shared" si="17"/>
        <v>-2.9982363315696592E-2</v>
      </c>
      <c r="FX34" s="78"/>
      <c r="FY34" s="78"/>
      <c r="FZ34" s="78"/>
      <c r="GA34" s="154"/>
      <c r="GB34" s="78"/>
      <c r="GC34" s="78"/>
      <c r="GD34" s="78">
        <f>AVERAGEIFS('WEEKLY DATA'!GD$11:GD$14577,'WEEKLY DATA'!$A$11:$A$14577,'MONTHLY DATA'!$A34,'WEEKLY DATA'!$B$11:$B$14577,'MONTHLY DATA'!$B34)</f>
        <v>273.33333333333331</v>
      </c>
      <c r="GE34" s="154">
        <f t="shared" si="18"/>
        <v>-2.3809523809523836E-2</v>
      </c>
      <c r="GF34" s="169"/>
      <c r="GG34" s="78"/>
      <c r="GH34" s="78"/>
      <c r="GI34" s="154"/>
      <c r="GJ34" s="78"/>
      <c r="GK34" s="78"/>
      <c r="GL34" s="78"/>
      <c r="GM34" s="154"/>
      <c r="GN34" s="78"/>
      <c r="GO34" s="78"/>
      <c r="GP34" s="78"/>
      <c r="GQ34" s="154"/>
      <c r="GR34" s="78"/>
    </row>
    <row r="35" spans="1:200" ht="15.75" x14ac:dyDescent="0.25">
      <c r="A35">
        <f t="shared" si="4"/>
        <v>1</v>
      </c>
      <c r="B35">
        <f t="shared" si="5"/>
        <v>2012</v>
      </c>
      <c r="C35" s="86">
        <v>40909</v>
      </c>
      <c r="D35" s="78"/>
      <c r="E35" s="78"/>
      <c r="F35" s="78">
        <f>AVERAGEIFS('WEEKLY DATA'!F$11:F$14577,'WEEKLY DATA'!$A$11:$A$14577,'MONTHLY DATA'!$A35,'WEEKLY DATA'!$B$11:$B$14577,'MONTHLY DATA'!$B35)</f>
        <v>280.25</v>
      </c>
      <c r="G35" s="154">
        <f t="shared" si="6"/>
        <v>-1.6666666666666718E-2</v>
      </c>
      <c r="H35" s="169"/>
      <c r="I35" s="78"/>
      <c r="J35" s="78"/>
      <c r="K35" s="154"/>
      <c r="L35" s="169"/>
      <c r="M35" s="78"/>
      <c r="N35" s="78"/>
      <c r="O35" s="154"/>
      <c r="P35" s="169"/>
      <c r="Q35" s="78"/>
      <c r="R35" s="78"/>
      <c r="S35" s="154"/>
      <c r="T35" s="169"/>
      <c r="U35" s="78"/>
      <c r="V35" s="78">
        <f>AVERAGEIFS('WEEKLY DATA'!V$11:V$14577,'WEEKLY DATA'!$A$11:$A$14577,'MONTHLY DATA'!$A35,'WEEKLY DATA'!$B$11:$B$14577,'MONTHLY DATA'!$B35)</f>
        <v>207.25</v>
      </c>
      <c r="W35" s="154">
        <f t="shared" si="7"/>
        <v>-1.152623211446735E-2</v>
      </c>
      <c r="X35" s="169"/>
      <c r="Y35" s="78"/>
      <c r="Z35" s="78"/>
      <c r="AA35" s="154"/>
      <c r="AB35" s="169"/>
      <c r="AC35" s="78"/>
      <c r="AD35" s="78"/>
      <c r="AE35" s="154"/>
      <c r="AF35" s="169"/>
      <c r="AG35" s="78"/>
      <c r="AH35" s="78"/>
      <c r="AI35" s="154"/>
      <c r="AJ35" s="169"/>
      <c r="AK35" s="78"/>
      <c r="AL35" s="78">
        <f>AVERAGEIFS('WEEKLY DATA'!AL$11:AL$14577,'WEEKLY DATA'!$A$11:$A$14577,'MONTHLY DATA'!$A35,'WEEKLY DATA'!$B$11:$B$14577,'MONTHLY DATA'!$B35)</f>
        <v>268</v>
      </c>
      <c r="AM35" s="154">
        <f t="shared" si="8"/>
        <v>-1.7114914425427896E-2</v>
      </c>
      <c r="AN35" s="169"/>
      <c r="AO35" s="78"/>
      <c r="AP35" s="78"/>
      <c r="AQ35" s="154"/>
      <c r="AR35" s="169"/>
      <c r="AS35" s="78"/>
      <c r="AT35" s="78"/>
      <c r="AU35" s="154"/>
      <c r="AV35" s="169"/>
      <c r="AW35" s="78"/>
      <c r="AX35" s="78"/>
      <c r="AY35" s="154"/>
      <c r="AZ35" s="169"/>
      <c r="BA35" s="78"/>
      <c r="BB35" s="78">
        <f>AVERAGEIFS('WEEKLY DATA'!BB$11:BB$14577,'WEEKLY DATA'!$A$11:$A$14577,'MONTHLY DATA'!$A35,'WEEKLY DATA'!$B$11:$B$14577,'MONTHLY DATA'!$B35)</f>
        <v>187.5</v>
      </c>
      <c r="BC35" s="154">
        <f t="shared" si="9"/>
        <v>5.5347091932457904E-2</v>
      </c>
      <c r="BD35" s="169"/>
      <c r="BE35" s="78"/>
      <c r="BF35" s="78"/>
      <c r="BG35" s="154"/>
      <c r="BH35" s="169"/>
      <c r="BI35" s="78"/>
      <c r="BJ35" s="78"/>
      <c r="BK35" s="154"/>
      <c r="BL35" s="169"/>
      <c r="BM35" s="78"/>
      <c r="BN35" s="78"/>
      <c r="BO35" s="154"/>
      <c r="BP35" s="78"/>
      <c r="BQ35" s="78"/>
      <c r="BR35" s="78">
        <f>AVERAGEIFS('WEEKLY DATA'!BR$11:BR$14577,'WEEKLY DATA'!$A$11:$A$14577,'MONTHLY DATA'!$A35,'WEEKLY DATA'!$B$11:$B$14577,'MONTHLY DATA'!$B35)</f>
        <v>206.5</v>
      </c>
      <c r="BS35" s="154">
        <f t="shared" si="10"/>
        <v>-4.0192926045016231E-3</v>
      </c>
      <c r="BT35" s="78"/>
      <c r="BU35" s="78"/>
      <c r="BV35" s="78"/>
      <c r="BW35" s="154"/>
      <c r="BX35" s="78"/>
      <c r="BY35" s="78"/>
      <c r="BZ35" s="78"/>
      <c r="CA35" s="154"/>
      <c r="CB35" s="78"/>
      <c r="CC35" s="78"/>
      <c r="CD35" s="78"/>
      <c r="CE35" s="154"/>
      <c r="CF35" s="78"/>
      <c r="CG35" s="78"/>
      <c r="CH35" s="78">
        <f>AVERAGEIFS('WEEKLY DATA'!CH$11:CH$14577,'WEEKLY DATA'!$A$11:$A$14577,'MONTHLY DATA'!$A35,'WEEKLY DATA'!$B$11:$B$14577,'MONTHLY DATA'!$B35)</f>
        <v>185.5</v>
      </c>
      <c r="CI35" s="154">
        <f t="shared" si="11"/>
        <v>2.8650646950092451E-2</v>
      </c>
      <c r="CJ35" s="78"/>
      <c r="CK35" s="78"/>
      <c r="CL35" s="78"/>
      <c r="CM35" s="154"/>
      <c r="CN35" s="78"/>
      <c r="CO35" s="78"/>
      <c r="CP35" s="78"/>
      <c r="CQ35" s="154"/>
      <c r="CR35" s="78"/>
      <c r="CS35" s="78"/>
      <c r="CT35" s="78"/>
      <c r="CU35" s="154"/>
      <c r="CV35" s="169"/>
      <c r="CW35" s="78"/>
      <c r="CX35" s="78">
        <f>AVERAGEIFS('WEEKLY DATA'!CX$11:CX$14577,'WEEKLY DATA'!$A$11:$A$14577,'MONTHLY DATA'!$A35,'WEEKLY DATA'!$B$11:$B$14577,'MONTHLY DATA'!$B35)</f>
        <v>216.75</v>
      </c>
      <c r="CY35" s="154">
        <f t="shared" si="12"/>
        <v>2.0800627943485139E-2</v>
      </c>
      <c r="CZ35" s="169"/>
      <c r="DA35" s="78"/>
      <c r="DB35" s="78"/>
      <c r="DC35" s="154"/>
      <c r="DD35" s="78"/>
      <c r="DE35" s="78"/>
      <c r="DF35" s="78"/>
      <c r="DG35" s="154"/>
      <c r="DH35" s="78"/>
      <c r="DI35" s="78"/>
      <c r="DJ35" s="78"/>
      <c r="DK35" s="154"/>
      <c r="DL35" s="169"/>
      <c r="DM35" s="78"/>
      <c r="DN35" s="78">
        <f>AVERAGEIFS('WEEKLY DATA'!DN$11:DN$14577,'WEEKLY DATA'!$A$11:$A$14577,'MONTHLY DATA'!$A35,'WEEKLY DATA'!$B$11:$B$14577,'MONTHLY DATA'!$B35)</f>
        <v>187.75</v>
      </c>
      <c r="DO35" s="154">
        <f t="shared" si="13"/>
        <v>2.4090909090908941E-2</v>
      </c>
      <c r="DP35" s="78"/>
      <c r="DQ35" s="78"/>
      <c r="DR35" s="78"/>
      <c r="DS35" s="154"/>
      <c r="DT35" s="78"/>
      <c r="DU35" s="78"/>
      <c r="DV35" s="78"/>
      <c r="DW35" s="154"/>
      <c r="DX35" s="78"/>
      <c r="DY35" s="78"/>
      <c r="DZ35" s="78"/>
      <c r="EA35" s="154"/>
      <c r="EB35" s="78"/>
      <c r="EC35" s="78"/>
      <c r="ED35" s="78">
        <f>AVERAGEIFS('WEEKLY DATA'!ED$11:ED$14577,'WEEKLY DATA'!$A$11:$A$14577,'MONTHLY DATA'!$A35,'WEEKLY DATA'!$B$11:$B$14577,'MONTHLY DATA'!$B35)</f>
        <v>215.5</v>
      </c>
      <c r="EE35" s="154">
        <f t="shared" si="14"/>
        <v>3.6057692307692291E-2</v>
      </c>
      <c r="EF35" s="169"/>
      <c r="EG35" s="78"/>
      <c r="EH35" s="78"/>
      <c r="EI35" s="154"/>
      <c r="EJ35" s="78"/>
      <c r="EK35" s="78"/>
      <c r="EL35" s="78"/>
      <c r="EM35" s="154"/>
      <c r="EN35" s="78"/>
      <c r="EO35" s="78"/>
      <c r="EP35" s="78"/>
      <c r="EQ35" s="154"/>
      <c r="ER35" s="78"/>
      <c r="ES35" s="78"/>
      <c r="ET35" s="78">
        <f>AVERAGEIFS('WEEKLY DATA'!ET$11:ET$14577,'WEEKLY DATA'!$A$11:$A$14577,'MONTHLY DATA'!$A35,'WEEKLY DATA'!$B$11:$B$14577,'MONTHLY DATA'!$B35)</f>
        <v>212.25</v>
      </c>
      <c r="EU35" s="154">
        <f t="shared" si="15"/>
        <v>6.8372483221476488E-2</v>
      </c>
      <c r="EV35" s="78"/>
      <c r="EW35" s="78"/>
      <c r="EX35" s="78"/>
      <c r="EY35" s="154"/>
      <c r="EZ35" s="78"/>
      <c r="FA35" s="78"/>
      <c r="FB35" s="78"/>
      <c r="FC35" s="154"/>
      <c r="FD35" s="78"/>
      <c r="FE35" s="78"/>
      <c r="FF35" s="78"/>
      <c r="FG35" s="154"/>
      <c r="FH35" s="78"/>
      <c r="FI35" s="78"/>
      <c r="FJ35" s="78">
        <f>AVERAGEIFS('WEEKLY DATA'!FJ$11:FJ$14577,'WEEKLY DATA'!$A$11:$A$14577,'MONTHLY DATA'!$A35,'WEEKLY DATA'!$B$11:$B$14577,'MONTHLY DATA'!$B35)</f>
        <v>233.75</v>
      </c>
      <c r="FK35" s="154">
        <f t="shared" si="16"/>
        <v>1.6304347826086918E-2</v>
      </c>
      <c r="FL35" s="169"/>
      <c r="FM35" s="78"/>
      <c r="FN35" s="78"/>
      <c r="FO35" s="154"/>
      <c r="FP35" s="78"/>
      <c r="FQ35" s="78"/>
      <c r="FR35" s="78"/>
      <c r="FS35" s="154"/>
      <c r="FT35" s="78"/>
      <c r="FU35" s="78"/>
      <c r="FV35" s="78">
        <f>AVERAGEIFS('WEEKLY DATA'!FV$11:FV$14577,'WEEKLY DATA'!$A$11:$A$14577,'MONTHLY DATA'!$A35,'WEEKLY DATA'!$B$11:$B$14577,'MONTHLY DATA'!$B35)</f>
        <v>180</v>
      </c>
      <c r="FW35" s="154">
        <f t="shared" si="17"/>
        <v>-1.8181818181818188E-2</v>
      </c>
      <c r="FX35" s="78"/>
      <c r="FY35" s="78"/>
      <c r="FZ35" s="78"/>
      <c r="GA35" s="154"/>
      <c r="GB35" s="78"/>
      <c r="GC35" s="78"/>
      <c r="GD35" s="78">
        <f>AVERAGEIFS('WEEKLY DATA'!GD$11:GD$14577,'WEEKLY DATA'!$A$11:$A$14577,'MONTHLY DATA'!$A35,'WEEKLY DATA'!$B$11:$B$14577,'MONTHLY DATA'!$B35)</f>
        <v>271.25</v>
      </c>
      <c r="GE35" s="154">
        <f t="shared" si="18"/>
        <v>-7.6219512195121464E-3</v>
      </c>
      <c r="GF35" s="169"/>
      <c r="GG35" s="78"/>
      <c r="GH35" s="78"/>
      <c r="GI35" s="154"/>
      <c r="GJ35" s="78"/>
      <c r="GK35" s="78"/>
      <c r="GL35" s="78"/>
      <c r="GM35" s="154"/>
      <c r="GN35" s="78"/>
      <c r="GO35" s="78"/>
      <c r="GP35" s="78"/>
      <c r="GQ35" s="154"/>
      <c r="GR35" s="78"/>
    </row>
    <row r="36" spans="1:200" ht="15.75" x14ac:dyDescent="0.25">
      <c r="A36">
        <f t="shared" si="4"/>
        <v>2</v>
      </c>
      <c r="B36">
        <f t="shared" si="5"/>
        <v>2012</v>
      </c>
      <c r="C36" s="86">
        <v>40940</v>
      </c>
      <c r="D36" s="78"/>
      <c r="E36" s="78"/>
      <c r="F36" s="78">
        <f>AVERAGEIFS('WEEKLY DATA'!F$11:F$14577,'WEEKLY DATA'!$A$11:$A$14577,'MONTHLY DATA'!$A36,'WEEKLY DATA'!$B$11:$B$14577,'MONTHLY DATA'!$B36)</f>
        <v>284</v>
      </c>
      <c r="G36" s="154">
        <f t="shared" si="6"/>
        <v>1.338090990187335E-2</v>
      </c>
      <c r="H36" s="169"/>
      <c r="I36" s="78"/>
      <c r="J36" s="78"/>
      <c r="K36" s="154"/>
      <c r="L36" s="169"/>
      <c r="M36" s="78"/>
      <c r="N36" s="78"/>
      <c r="O36" s="154"/>
      <c r="P36" s="169"/>
      <c r="Q36" s="78"/>
      <c r="R36" s="78"/>
      <c r="S36" s="154"/>
      <c r="T36" s="169"/>
      <c r="U36" s="78"/>
      <c r="V36" s="78">
        <f>AVERAGEIFS('WEEKLY DATA'!V$11:V$14577,'WEEKLY DATA'!$A$11:$A$14577,'MONTHLY DATA'!$A36,'WEEKLY DATA'!$B$11:$B$14577,'MONTHLY DATA'!$B36)</f>
        <v>214</v>
      </c>
      <c r="W36" s="154">
        <f t="shared" si="7"/>
        <v>3.2569360675512637E-2</v>
      </c>
      <c r="X36" s="169"/>
      <c r="Y36" s="78"/>
      <c r="Z36" s="78"/>
      <c r="AA36" s="154"/>
      <c r="AB36" s="169"/>
      <c r="AC36" s="78"/>
      <c r="AD36" s="78"/>
      <c r="AE36" s="154"/>
      <c r="AF36" s="169"/>
      <c r="AG36" s="78"/>
      <c r="AH36" s="78"/>
      <c r="AI36" s="154"/>
      <c r="AJ36" s="169"/>
      <c r="AK36" s="78"/>
      <c r="AL36" s="78">
        <f>AVERAGEIFS('WEEKLY DATA'!AL$11:AL$14577,'WEEKLY DATA'!$A$11:$A$14577,'MONTHLY DATA'!$A36,'WEEKLY DATA'!$B$11:$B$14577,'MONTHLY DATA'!$B36)</f>
        <v>265.5</v>
      </c>
      <c r="AM36" s="154">
        <f t="shared" si="8"/>
        <v>-9.3283582089552786E-3</v>
      </c>
      <c r="AN36" s="169"/>
      <c r="AO36" s="78"/>
      <c r="AP36" s="78"/>
      <c r="AQ36" s="154"/>
      <c r="AR36" s="169"/>
      <c r="AS36" s="78"/>
      <c r="AT36" s="78"/>
      <c r="AU36" s="154"/>
      <c r="AV36" s="169"/>
      <c r="AW36" s="78"/>
      <c r="AX36" s="78"/>
      <c r="AY36" s="154"/>
      <c r="AZ36" s="169"/>
      <c r="BA36" s="78"/>
      <c r="BB36" s="78">
        <f>AVERAGEIFS('WEEKLY DATA'!BB$11:BB$14577,'WEEKLY DATA'!$A$11:$A$14577,'MONTHLY DATA'!$A36,'WEEKLY DATA'!$B$11:$B$14577,'MONTHLY DATA'!$B36)</f>
        <v>192.5</v>
      </c>
      <c r="BC36" s="154">
        <f t="shared" si="9"/>
        <v>2.6666666666666616E-2</v>
      </c>
      <c r="BD36" s="169"/>
      <c r="BE36" s="78"/>
      <c r="BF36" s="78"/>
      <c r="BG36" s="154"/>
      <c r="BH36" s="169"/>
      <c r="BI36" s="78"/>
      <c r="BJ36" s="78"/>
      <c r="BK36" s="154"/>
      <c r="BL36" s="169"/>
      <c r="BM36" s="78"/>
      <c r="BN36" s="78"/>
      <c r="BO36" s="154"/>
      <c r="BP36" s="78"/>
      <c r="BQ36" s="78"/>
      <c r="BR36" s="78">
        <f>AVERAGEIFS('WEEKLY DATA'!BR$11:BR$14577,'WEEKLY DATA'!$A$11:$A$14577,'MONTHLY DATA'!$A36,'WEEKLY DATA'!$B$11:$B$14577,'MONTHLY DATA'!$B36)</f>
        <v>210</v>
      </c>
      <c r="BS36" s="154">
        <f t="shared" si="10"/>
        <v>1.6949152542372836E-2</v>
      </c>
      <c r="BT36" s="78"/>
      <c r="BU36" s="78"/>
      <c r="BV36" s="78"/>
      <c r="BW36" s="154"/>
      <c r="BX36" s="78"/>
      <c r="BY36" s="78"/>
      <c r="BZ36" s="78"/>
      <c r="CA36" s="154"/>
      <c r="CB36" s="78"/>
      <c r="CC36" s="78"/>
      <c r="CD36" s="78"/>
      <c r="CE36" s="154"/>
      <c r="CF36" s="78"/>
      <c r="CG36" s="78"/>
      <c r="CH36" s="78">
        <f>AVERAGEIFS('WEEKLY DATA'!CH$11:CH$14577,'WEEKLY DATA'!$A$11:$A$14577,'MONTHLY DATA'!$A36,'WEEKLY DATA'!$B$11:$B$14577,'MONTHLY DATA'!$B36)</f>
        <v>193.25</v>
      </c>
      <c r="CI36" s="154">
        <f t="shared" si="11"/>
        <v>4.1778975741239899E-2</v>
      </c>
      <c r="CJ36" s="78"/>
      <c r="CK36" s="78"/>
      <c r="CL36" s="78"/>
      <c r="CM36" s="154"/>
      <c r="CN36" s="78"/>
      <c r="CO36" s="78"/>
      <c r="CP36" s="78"/>
      <c r="CQ36" s="154"/>
      <c r="CR36" s="78"/>
      <c r="CS36" s="78"/>
      <c r="CT36" s="78"/>
      <c r="CU36" s="154"/>
      <c r="CV36" s="169"/>
      <c r="CW36" s="78"/>
      <c r="CX36" s="78">
        <f>AVERAGEIFS('WEEKLY DATA'!CX$11:CX$14577,'WEEKLY DATA'!$A$11:$A$14577,'MONTHLY DATA'!$A36,'WEEKLY DATA'!$B$11:$B$14577,'MONTHLY DATA'!$B36)</f>
        <v>221.5</v>
      </c>
      <c r="CY36" s="154">
        <f t="shared" si="12"/>
        <v>2.1914648212226107E-2</v>
      </c>
      <c r="CZ36" s="169"/>
      <c r="DA36" s="78"/>
      <c r="DB36" s="78"/>
      <c r="DC36" s="154"/>
      <c r="DD36" s="78"/>
      <c r="DE36" s="78"/>
      <c r="DF36" s="78"/>
      <c r="DG36" s="154"/>
      <c r="DH36" s="78"/>
      <c r="DI36" s="78"/>
      <c r="DJ36" s="78"/>
      <c r="DK36" s="154"/>
      <c r="DL36" s="169"/>
      <c r="DM36" s="78"/>
      <c r="DN36" s="78">
        <f>AVERAGEIFS('WEEKLY DATA'!DN$11:DN$14577,'WEEKLY DATA'!$A$11:$A$14577,'MONTHLY DATA'!$A36,'WEEKLY DATA'!$B$11:$B$14577,'MONTHLY DATA'!$B36)</f>
        <v>194.25</v>
      </c>
      <c r="DO36" s="154">
        <f t="shared" si="13"/>
        <v>3.4620505992010608E-2</v>
      </c>
      <c r="DP36" s="78"/>
      <c r="DQ36" s="78"/>
      <c r="DR36" s="78"/>
      <c r="DS36" s="154"/>
      <c r="DT36" s="78"/>
      <c r="DU36" s="78"/>
      <c r="DV36" s="78"/>
      <c r="DW36" s="154"/>
      <c r="DX36" s="78"/>
      <c r="DY36" s="78"/>
      <c r="DZ36" s="78"/>
      <c r="EA36" s="154"/>
      <c r="EB36" s="78"/>
      <c r="EC36" s="78"/>
      <c r="ED36" s="78">
        <f>AVERAGEIFS('WEEKLY DATA'!ED$11:ED$14577,'WEEKLY DATA'!$A$11:$A$14577,'MONTHLY DATA'!$A36,'WEEKLY DATA'!$B$11:$B$14577,'MONTHLY DATA'!$B36)</f>
        <v>218.75</v>
      </c>
      <c r="EE36" s="154">
        <f t="shared" si="14"/>
        <v>1.5081206496519783E-2</v>
      </c>
      <c r="EF36" s="169"/>
      <c r="EG36" s="78"/>
      <c r="EH36" s="78"/>
      <c r="EI36" s="154"/>
      <c r="EJ36" s="78"/>
      <c r="EK36" s="78"/>
      <c r="EL36" s="78"/>
      <c r="EM36" s="154"/>
      <c r="EN36" s="78"/>
      <c r="EO36" s="78"/>
      <c r="EP36" s="78"/>
      <c r="EQ36" s="154"/>
      <c r="ER36" s="78"/>
      <c r="ES36" s="78"/>
      <c r="ET36" s="78">
        <f>AVERAGEIFS('WEEKLY DATA'!ET$11:ET$14577,'WEEKLY DATA'!$A$11:$A$14577,'MONTHLY DATA'!$A36,'WEEKLY DATA'!$B$11:$B$14577,'MONTHLY DATA'!$B36)</f>
        <v>214.5</v>
      </c>
      <c r="EU36" s="154">
        <f t="shared" si="15"/>
        <v>1.0600706713780994E-2</v>
      </c>
      <c r="EV36" s="78"/>
      <c r="EW36" s="78"/>
      <c r="EX36" s="78"/>
      <c r="EY36" s="154"/>
      <c r="EZ36" s="78"/>
      <c r="FA36" s="78"/>
      <c r="FB36" s="78"/>
      <c r="FC36" s="154"/>
      <c r="FD36" s="78"/>
      <c r="FE36" s="78"/>
      <c r="FF36" s="78"/>
      <c r="FG36" s="154"/>
      <c r="FH36" s="78"/>
      <c r="FI36" s="78"/>
      <c r="FJ36" s="78">
        <f>AVERAGEIFS('WEEKLY DATA'!FJ$11:FJ$14577,'WEEKLY DATA'!$A$11:$A$14577,'MONTHLY DATA'!$A36,'WEEKLY DATA'!$B$11:$B$14577,'MONTHLY DATA'!$B36)</f>
        <v>240</v>
      </c>
      <c r="FK36" s="154">
        <f t="shared" si="16"/>
        <v>2.673796791443861E-2</v>
      </c>
      <c r="FL36" s="169"/>
      <c r="FM36" s="78"/>
      <c r="FN36" s="78"/>
      <c r="FO36" s="154"/>
      <c r="FP36" s="78"/>
      <c r="FQ36" s="78"/>
      <c r="FR36" s="78"/>
      <c r="FS36" s="154"/>
      <c r="FT36" s="78"/>
      <c r="FU36" s="78"/>
      <c r="FV36" s="78">
        <f>AVERAGEIFS('WEEKLY DATA'!FV$11:FV$14577,'WEEKLY DATA'!$A$11:$A$14577,'MONTHLY DATA'!$A36,'WEEKLY DATA'!$B$11:$B$14577,'MONTHLY DATA'!$B36)</f>
        <v>178.75</v>
      </c>
      <c r="FW36" s="154">
        <f t="shared" si="17"/>
        <v>-6.9444444444444198E-3</v>
      </c>
      <c r="FX36" s="78"/>
      <c r="FY36" s="78"/>
      <c r="FZ36" s="78"/>
      <c r="GA36" s="154"/>
      <c r="GB36" s="78"/>
      <c r="GC36" s="78"/>
      <c r="GD36" s="78">
        <f>AVERAGEIFS('WEEKLY DATA'!GD$11:GD$14577,'WEEKLY DATA'!$A$11:$A$14577,'MONTHLY DATA'!$A36,'WEEKLY DATA'!$B$11:$B$14577,'MONTHLY DATA'!$B36)</f>
        <v>271.25</v>
      </c>
      <c r="GE36" s="154">
        <f t="shared" si="18"/>
        <v>0</v>
      </c>
      <c r="GF36" s="169"/>
      <c r="GG36" s="78"/>
      <c r="GH36" s="78"/>
      <c r="GI36" s="154"/>
      <c r="GJ36" s="78"/>
      <c r="GK36" s="78"/>
      <c r="GL36" s="78"/>
      <c r="GM36" s="154"/>
      <c r="GN36" s="78"/>
      <c r="GO36" s="78"/>
      <c r="GP36" s="78"/>
      <c r="GQ36" s="154"/>
      <c r="GR36" s="78"/>
    </row>
    <row r="37" spans="1:200" ht="15.75" x14ac:dyDescent="0.25">
      <c r="A37">
        <f t="shared" si="4"/>
        <v>3</v>
      </c>
      <c r="B37">
        <f t="shared" si="5"/>
        <v>2012</v>
      </c>
      <c r="C37" s="86">
        <v>40969</v>
      </c>
      <c r="D37" s="78"/>
      <c r="E37" s="78"/>
      <c r="F37" s="78">
        <f>AVERAGEIFS('WEEKLY DATA'!F$11:F$14577,'WEEKLY DATA'!$A$11:$A$14577,'MONTHLY DATA'!$A37,'WEEKLY DATA'!$B$11:$B$14577,'MONTHLY DATA'!$B37)</f>
        <v>292.39999999999998</v>
      </c>
      <c r="G37" s="154">
        <f t="shared" si="6"/>
        <v>2.9577464788732355E-2</v>
      </c>
      <c r="H37" s="169"/>
      <c r="I37" s="78"/>
      <c r="J37" s="78"/>
      <c r="K37" s="154"/>
      <c r="L37" s="169"/>
      <c r="M37" s="78"/>
      <c r="N37" s="78"/>
      <c r="O37" s="154"/>
      <c r="P37" s="169"/>
      <c r="Q37" s="78"/>
      <c r="R37" s="78"/>
      <c r="S37" s="154"/>
      <c r="T37" s="169"/>
      <c r="U37" s="78"/>
      <c r="V37" s="78">
        <f>AVERAGEIFS('WEEKLY DATA'!V$11:V$14577,'WEEKLY DATA'!$A$11:$A$14577,'MONTHLY DATA'!$A37,'WEEKLY DATA'!$B$11:$B$14577,'MONTHLY DATA'!$B37)</f>
        <v>205.6</v>
      </c>
      <c r="W37" s="154">
        <f t="shared" si="7"/>
        <v>-3.9252336448598157E-2</v>
      </c>
      <c r="X37" s="169"/>
      <c r="Y37" s="78"/>
      <c r="Z37" s="78"/>
      <c r="AA37" s="154"/>
      <c r="AB37" s="169"/>
      <c r="AC37" s="78"/>
      <c r="AD37" s="78"/>
      <c r="AE37" s="154"/>
      <c r="AF37" s="169"/>
      <c r="AG37" s="78"/>
      <c r="AH37" s="78"/>
      <c r="AI37" s="154"/>
      <c r="AJ37" s="169"/>
      <c r="AK37" s="78"/>
      <c r="AL37" s="78">
        <f>AVERAGEIFS('WEEKLY DATA'!AL$11:AL$14577,'WEEKLY DATA'!$A$11:$A$14577,'MONTHLY DATA'!$A37,'WEEKLY DATA'!$B$11:$B$14577,'MONTHLY DATA'!$B37)</f>
        <v>258.60000000000002</v>
      </c>
      <c r="AM37" s="154">
        <f t="shared" si="8"/>
        <v>-2.5988700564971712E-2</v>
      </c>
      <c r="AN37" s="169"/>
      <c r="AO37" s="78"/>
      <c r="AP37" s="78"/>
      <c r="AQ37" s="154"/>
      <c r="AR37" s="169"/>
      <c r="AS37" s="78"/>
      <c r="AT37" s="78"/>
      <c r="AU37" s="154"/>
      <c r="AV37" s="169"/>
      <c r="AW37" s="78"/>
      <c r="AX37" s="78"/>
      <c r="AY37" s="154"/>
      <c r="AZ37" s="169"/>
      <c r="BA37" s="78"/>
      <c r="BB37" s="78">
        <f>AVERAGEIFS('WEEKLY DATA'!BB$11:BB$14577,'WEEKLY DATA'!$A$11:$A$14577,'MONTHLY DATA'!$A37,'WEEKLY DATA'!$B$11:$B$14577,'MONTHLY DATA'!$B37)</f>
        <v>191.4</v>
      </c>
      <c r="BC37" s="154">
        <f t="shared" si="9"/>
        <v>-5.7142857142856718E-3</v>
      </c>
      <c r="BD37" s="169"/>
      <c r="BE37" s="78"/>
      <c r="BF37" s="78"/>
      <c r="BG37" s="154"/>
      <c r="BH37" s="169"/>
      <c r="BI37" s="78"/>
      <c r="BJ37" s="78"/>
      <c r="BK37" s="154"/>
      <c r="BL37" s="169"/>
      <c r="BM37" s="78"/>
      <c r="BN37" s="78"/>
      <c r="BO37" s="154"/>
      <c r="BP37" s="78"/>
      <c r="BQ37" s="78"/>
      <c r="BR37" s="78">
        <f>AVERAGEIFS('WEEKLY DATA'!BR$11:BR$14577,'WEEKLY DATA'!$A$11:$A$14577,'MONTHLY DATA'!$A37,'WEEKLY DATA'!$B$11:$B$14577,'MONTHLY DATA'!$B37)</f>
        <v>215.8</v>
      </c>
      <c r="BS37" s="154">
        <f t="shared" si="10"/>
        <v>2.7619047619047654E-2</v>
      </c>
      <c r="BT37" s="78"/>
      <c r="BU37" s="78"/>
      <c r="BV37" s="78"/>
      <c r="BW37" s="154"/>
      <c r="BX37" s="78"/>
      <c r="BY37" s="78"/>
      <c r="BZ37" s="78"/>
      <c r="CA37" s="154"/>
      <c r="CB37" s="78"/>
      <c r="CC37" s="78"/>
      <c r="CD37" s="78"/>
      <c r="CE37" s="154"/>
      <c r="CF37" s="78"/>
      <c r="CG37" s="78"/>
      <c r="CH37" s="78">
        <f>AVERAGEIFS('WEEKLY DATA'!CH$11:CH$14577,'WEEKLY DATA'!$A$11:$A$14577,'MONTHLY DATA'!$A37,'WEEKLY DATA'!$B$11:$B$14577,'MONTHLY DATA'!$B37)</f>
        <v>197.4</v>
      </c>
      <c r="CI37" s="154">
        <f t="shared" si="11"/>
        <v>2.1474773609314379E-2</v>
      </c>
      <c r="CJ37" s="78"/>
      <c r="CK37" s="78"/>
      <c r="CL37" s="78"/>
      <c r="CM37" s="154"/>
      <c r="CN37" s="78"/>
      <c r="CO37" s="78"/>
      <c r="CP37" s="78"/>
      <c r="CQ37" s="154"/>
      <c r="CR37" s="78"/>
      <c r="CS37" s="78"/>
      <c r="CT37" s="78"/>
      <c r="CU37" s="154"/>
      <c r="CV37" s="169"/>
      <c r="CW37" s="78"/>
      <c r="CX37" s="78">
        <f>AVERAGEIFS('WEEKLY DATA'!CX$11:CX$14577,'WEEKLY DATA'!$A$11:$A$14577,'MONTHLY DATA'!$A37,'WEEKLY DATA'!$B$11:$B$14577,'MONTHLY DATA'!$B37)</f>
        <v>225</v>
      </c>
      <c r="CY37" s="154">
        <f t="shared" si="12"/>
        <v>1.5801354401805856E-2</v>
      </c>
      <c r="CZ37" s="169"/>
      <c r="DA37" s="78"/>
      <c r="DB37" s="78"/>
      <c r="DC37" s="154"/>
      <c r="DD37" s="78"/>
      <c r="DE37" s="78"/>
      <c r="DF37" s="78"/>
      <c r="DG37" s="154"/>
      <c r="DH37" s="78"/>
      <c r="DI37" s="78"/>
      <c r="DJ37" s="78"/>
      <c r="DK37" s="154"/>
      <c r="DL37" s="169"/>
      <c r="DM37" s="78"/>
      <c r="DN37" s="78">
        <f>AVERAGEIFS('WEEKLY DATA'!DN$11:DN$14577,'WEEKLY DATA'!$A$11:$A$14577,'MONTHLY DATA'!$A37,'WEEKLY DATA'!$B$11:$B$14577,'MONTHLY DATA'!$B37)</f>
        <v>201.4</v>
      </c>
      <c r="DO37" s="154">
        <f t="shared" si="13"/>
        <v>3.6808236808236749E-2</v>
      </c>
      <c r="DP37" s="78"/>
      <c r="DQ37" s="78"/>
      <c r="DR37" s="78"/>
      <c r="DS37" s="154"/>
      <c r="DT37" s="78"/>
      <c r="DU37" s="78"/>
      <c r="DV37" s="78"/>
      <c r="DW37" s="154"/>
      <c r="DX37" s="78"/>
      <c r="DY37" s="78"/>
      <c r="DZ37" s="78"/>
      <c r="EA37" s="154"/>
      <c r="EB37" s="78"/>
      <c r="EC37" s="78"/>
      <c r="ED37" s="78">
        <f>AVERAGEIFS('WEEKLY DATA'!ED$11:ED$14577,'WEEKLY DATA'!$A$11:$A$14577,'MONTHLY DATA'!$A37,'WEEKLY DATA'!$B$11:$B$14577,'MONTHLY DATA'!$B37)</f>
        <v>214.2</v>
      </c>
      <c r="EE37" s="154">
        <f t="shared" si="14"/>
        <v>-2.0800000000000041E-2</v>
      </c>
      <c r="EF37" s="169"/>
      <c r="EG37" s="78"/>
      <c r="EH37" s="78"/>
      <c r="EI37" s="154"/>
      <c r="EJ37" s="78"/>
      <c r="EK37" s="78"/>
      <c r="EL37" s="78"/>
      <c r="EM37" s="154"/>
      <c r="EN37" s="78"/>
      <c r="EO37" s="78"/>
      <c r="EP37" s="78"/>
      <c r="EQ37" s="154"/>
      <c r="ER37" s="78"/>
      <c r="ES37" s="78"/>
      <c r="ET37" s="78">
        <f>AVERAGEIFS('WEEKLY DATA'!ET$11:ET$14577,'WEEKLY DATA'!$A$11:$A$14577,'MONTHLY DATA'!$A37,'WEEKLY DATA'!$B$11:$B$14577,'MONTHLY DATA'!$B37)</f>
        <v>212.8</v>
      </c>
      <c r="EU37" s="154">
        <f t="shared" si="15"/>
        <v>-7.9254079254078569E-3</v>
      </c>
      <c r="EV37" s="78"/>
      <c r="EW37" s="78"/>
      <c r="EX37" s="78"/>
      <c r="EY37" s="154"/>
      <c r="EZ37" s="78"/>
      <c r="FA37" s="78"/>
      <c r="FB37" s="78"/>
      <c r="FC37" s="154"/>
      <c r="FD37" s="78"/>
      <c r="FE37" s="78"/>
      <c r="FF37" s="78"/>
      <c r="FG37" s="154"/>
      <c r="FH37" s="78"/>
      <c r="FI37" s="78"/>
      <c r="FJ37" s="78">
        <f>AVERAGEIFS('WEEKLY DATA'!FJ$11:FJ$14577,'WEEKLY DATA'!$A$11:$A$14577,'MONTHLY DATA'!$A37,'WEEKLY DATA'!$B$11:$B$14577,'MONTHLY DATA'!$B37)</f>
        <v>249</v>
      </c>
      <c r="FK37" s="154">
        <f t="shared" si="16"/>
        <v>3.7500000000000089E-2</v>
      </c>
      <c r="FL37" s="169"/>
      <c r="FM37" s="78"/>
      <c r="FN37" s="78"/>
      <c r="FO37" s="154"/>
      <c r="FP37" s="78"/>
      <c r="FQ37" s="78"/>
      <c r="FR37" s="78"/>
      <c r="FS37" s="154"/>
      <c r="FT37" s="78"/>
      <c r="FU37" s="78"/>
      <c r="FV37" s="78">
        <f>AVERAGEIFS('WEEKLY DATA'!FV$11:FV$14577,'WEEKLY DATA'!$A$11:$A$14577,'MONTHLY DATA'!$A37,'WEEKLY DATA'!$B$11:$B$14577,'MONTHLY DATA'!$B37)</f>
        <v>209</v>
      </c>
      <c r="FW37" s="154">
        <f t="shared" si="17"/>
        <v>0.1692307692307693</v>
      </c>
      <c r="FX37" s="78"/>
      <c r="FY37" s="78"/>
      <c r="FZ37" s="78"/>
      <c r="GA37" s="154"/>
      <c r="GB37" s="78"/>
      <c r="GC37" s="78"/>
      <c r="GD37" s="78">
        <f>AVERAGEIFS('WEEKLY DATA'!GD$11:GD$14577,'WEEKLY DATA'!$A$11:$A$14577,'MONTHLY DATA'!$A37,'WEEKLY DATA'!$B$11:$B$14577,'MONTHLY DATA'!$B37)</f>
        <v>263.39999999999998</v>
      </c>
      <c r="GE37" s="154">
        <f t="shared" si="18"/>
        <v>-2.8940092165898657E-2</v>
      </c>
      <c r="GF37" s="169"/>
      <c r="GG37" s="78"/>
      <c r="GH37" s="78"/>
      <c r="GI37" s="154"/>
      <c r="GJ37" s="78"/>
      <c r="GK37" s="78"/>
      <c r="GL37" s="78"/>
      <c r="GM37" s="154"/>
      <c r="GN37" s="78"/>
      <c r="GO37" s="78"/>
      <c r="GP37" s="78"/>
      <c r="GQ37" s="154"/>
      <c r="GR37" s="78"/>
    </row>
    <row r="38" spans="1:200" ht="15.75" x14ac:dyDescent="0.25">
      <c r="A38">
        <f t="shared" si="4"/>
        <v>4</v>
      </c>
      <c r="B38">
        <f t="shared" si="5"/>
        <v>2012</v>
      </c>
      <c r="C38" s="86">
        <v>41000</v>
      </c>
      <c r="D38" s="78"/>
      <c r="E38" s="78"/>
      <c r="F38" s="78">
        <f>AVERAGEIFS('WEEKLY DATA'!F$11:F$14577,'WEEKLY DATA'!$A$11:$A$14577,'MONTHLY DATA'!$A38,'WEEKLY DATA'!$B$11:$B$14577,'MONTHLY DATA'!$B38)</f>
        <v>297.5</v>
      </c>
      <c r="G38" s="154">
        <f t="shared" si="6"/>
        <v>1.744186046511631E-2</v>
      </c>
      <c r="H38" s="169"/>
      <c r="I38" s="78"/>
      <c r="J38" s="78"/>
      <c r="K38" s="154"/>
      <c r="L38" s="169"/>
      <c r="M38" s="78"/>
      <c r="N38" s="78"/>
      <c r="O38" s="154"/>
      <c r="P38" s="169"/>
      <c r="Q38" s="78"/>
      <c r="R38" s="78"/>
      <c r="S38" s="154"/>
      <c r="T38" s="169"/>
      <c r="U38" s="78"/>
      <c r="V38" s="78">
        <f>AVERAGEIFS('WEEKLY DATA'!V$11:V$14577,'WEEKLY DATA'!$A$11:$A$14577,'MONTHLY DATA'!$A38,'WEEKLY DATA'!$B$11:$B$14577,'MONTHLY DATA'!$B38)</f>
        <v>209.5</v>
      </c>
      <c r="W38" s="154">
        <f t="shared" si="7"/>
        <v>1.8968871595330672E-2</v>
      </c>
      <c r="X38" s="169"/>
      <c r="Y38" s="78"/>
      <c r="Z38" s="78"/>
      <c r="AA38" s="154"/>
      <c r="AB38" s="169"/>
      <c r="AC38" s="78"/>
      <c r="AD38" s="78"/>
      <c r="AE38" s="154"/>
      <c r="AF38" s="169"/>
      <c r="AG38" s="78"/>
      <c r="AH38" s="78"/>
      <c r="AI38" s="154"/>
      <c r="AJ38" s="169"/>
      <c r="AK38" s="78"/>
      <c r="AL38" s="78">
        <f>AVERAGEIFS('WEEKLY DATA'!AL$11:AL$14577,'WEEKLY DATA'!$A$11:$A$14577,'MONTHLY DATA'!$A38,'WEEKLY DATA'!$B$11:$B$14577,'MONTHLY DATA'!$B38)</f>
        <v>262.5</v>
      </c>
      <c r="AM38" s="154">
        <f t="shared" si="8"/>
        <v>1.5081206496519561E-2</v>
      </c>
      <c r="AN38" s="169"/>
      <c r="AO38" s="78"/>
      <c r="AP38" s="78"/>
      <c r="AQ38" s="154"/>
      <c r="AR38" s="169"/>
      <c r="AS38" s="78"/>
      <c r="AT38" s="78"/>
      <c r="AU38" s="154"/>
      <c r="AV38" s="169"/>
      <c r="AW38" s="78"/>
      <c r="AX38" s="78"/>
      <c r="AY38" s="154"/>
      <c r="AZ38" s="169"/>
      <c r="BA38" s="78"/>
      <c r="BB38" s="78">
        <f>AVERAGEIFS('WEEKLY DATA'!BB$11:BB$14577,'WEEKLY DATA'!$A$11:$A$14577,'MONTHLY DATA'!$A38,'WEEKLY DATA'!$B$11:$B$14577,'MONTHLY DATA'!$B38)</f>
        <v>189.25</v>
      </c>
      <c r="BC38" s="154">
        <f t="shared" si="9"/>
        <v>-1.1233019853709503E-2</v>
      </c>
      <c r="BD38" s="169"/>
      <c r="BE38" s="78"/>
      <c r="BF38" s="78"/>
      <c r="BG38" s="154"/>
      <c r="BH38" s="169"/>
      <c r="BI38" s="78"/>
      <c r="BJ38" s="78"/>
      <c r="BK38" s="154"/>
      <c r="BL38" s="169"/>
      <c r="BM38" s="78"/>
      <c r="BN38" s="78"/>
      <c r="BO38" s="154"/>
      <c r="BP38" s="78"/>
      <c r="BQ38" s="78"/>
      <c r="BR38" s="78">
        <f>AVERAGEIFS('WEEKLY DATA'!BR$11:BR$14577,'WEEKLY DATA'!$A$11:$A$14577,'MONTHLY DATA'!$A38,'WEEKLY DATA'!$B$11:$B$14577,'MONTHLY DATA'!$B38)</f>
        <v>215.25</v>
      </c>
      <c r="BS38" s="154">
        <f t="shared" si="10"/>
        <v>-2.5486561631140603E-3</v>
      </c>
      <c r="BT38" s="78"/>
      <c r="BU38" s="78"/>
      <c r="BV38" s="78"/>
      <c r="BW38" s="154"/>
      <c r="BX38" s="78"/>
      <c r="BY38" s="78"/>
      <c r="BZ38" s="78"/>
      <c r="CA38" s="154"/>
      <c r="CB38" s="78"/>
      <c r="CC38" s="78"/>
      <c r="CD38" s="78"/>
      <c r="CE38" s="154"/>
      <c r="CF38" s="78"/>
      <c r="CG38" s="78"/>
      <c r="CH38" s="78">
        <f>AVERAGEIFS('WEEKLY DATA'!CH$11:CH$14577,'WEEKLY DATA'!$A$11:$A$14577,'MONTHLY DATA'!$A38,'WEEKLY DATA'!$B$11:$B$14577,'MONTHLY DATA'!$B38)</f>
        <v>202.25</v>
      </c>
      <c r="CI38" s="154">
        <f t="shared" si="11"/>
        <v>2.4569402228976633E-2</v>
      </c>
      <c r="CJ38" s="78"/>
      <c r="CK38" s="78"/>
      <c r="CL38" s="78"/>
      <c r="CM38" s="154"/>
      <c r="CN38" s="78"/>
      <c r="CO38" s="78"/>
      <c r="CP38" s="78"/>
      <c r="CQ38" s="154"/>
      <c r="CR38" s="78"/>
      <c r="CS38" s="78"/>
      <c r="CT38" s="78"/>
      <c r="CU38" s="154"/>
      <c r="CV38" s="169"/>
      <c r="CW38" s="78"/>
      <c r="CX38" s="78">
        <f>AVERAGEIFS('WEEKLY DATA'!CX$11:CX$14577,'WEEKLY DATA'!$A$11:$A$14577,'MONTHLY DATA'!$A38,'WEEKLY DATA'!$B$11:$B$14577,'MONTHLY DATA'!$B38)</f>
        <v>228.25</v>
      </c>
      <c r="CY38" s="154">
        <f t="shared" si="12"/>
        <v>1.4444444444444482E-2</v>
      </c>
      <c r="CZ38" s="169"/>
      <c r="DA38" s="78"/>
      <c r="DB38" s="78"/>
      <c r="DC38" s="154"/>
      <c r="DD38" s="78"/>
      <c r="DE38" s="78"/>
      <c r="DF38" s="78"/>
      <c r="DG38" s="154"/>
      <c r="DH38" s="78"/>
      <c r="DI38" s="78"/>
      <c r="DJ38" s="78"/>
      <c r="DK38" s="154"/>
      <c r="DL38" s="169"/>
      <c r="DM38" s="78"/>
      <c r="DN38" s="78">
        <f>AVERAGEIFS('WEEKLY DATA'!DN$11:DN$14577,'WEEKLY DATA'!$A$11:$A$14577,'MONTHLY DATA'!$A38,'WEEKLY DATA'!$B$11:$B$14577,'MONTHLY DATA'!$B38)</f>
        <v>206.25</v>
      </c>
      <c r="DO38" s="154">
        <f t="shared" si="13"/>
        <v>2.4081429990069569E-2</v>
      </c>
      <c r="DP38" s="78"/>
      <c r="DQ38" s="78"/>
      <c r="DR38" s="78"/>
      <c r="DS38" s="154"/>
      <c r="DT38" s="78"/>
      <c r="DU38" s="78"/>
      <c r="DV38" s="78"/>
      <c r="DW38" s="154"/>
      <c r="DX38" s="78"/>
      <c r="DY38" s="78"/>
      <c r="DZ38" s="78"/>
      <c r="EA38" s="154"/>
      <c r="EB38" s="78"/>
      <c r="EC38" s="78"/>
      <c r="ED38" s="78">
        <f>AVERAGEIFS('WEEKLY DATA'!ED$11:ED$14577,'WEEKLY DATA'!$A$11:$A$14577,'MONTHLY DATA'!$A38,'WEEKLY DATA'!$B$11:$B$14577,'MONTHLY DATA'!$B38)</f>
        <v>214.75</v>
      </c>
      <c r="EE38" s="154">
        <f t="shared" si="14"/>
        <v>2.5676937441643233E-3</v>
      </c>
      <c r="EF38" s="169"/>
      <c r="EG38" s="78"/>
      <c r="EH38" s="78"/>
      <c r="EI38" s="154"/>
      <c r="EJ38" s="78"/>
      <c r="EK38" s="78"/>
      <c r="EL38" s="78"/>
      <c r="EM38" s="154"/>
      <c r="EN38" s="78"/>
      <c r="EO38" s="78"/>
      <c r="EP38" s="78"/>
      <c r="EQ38" s="154"/>
      <c r="ER38" s="78"/>
      <c r="ES38" s="78"/>
      <c r="ET38" s="78">
        <f>AVERAGEIFS('WEEKLY DATA'!ET$11:ET$14577,'WEEKLY DATA'!$A$11:$A$14577,'MONTHLY DATA'!$A38,'WEEKLY DATA'!$B$11:$B$14577,'MONTHLY DATA'!$B38)</f>
        <v>219.75</v>
      </c>
      <c r="EU38" s="154">
        <f t="shared" si="15"/>
        <v>3.2659774436090139E-2</v>
      </c>
      <c r="EV38" s="78"/>
      <c r="EW38" s="78"/>
      <c r="EX38" s="78"/>
      <c r="EY38" s="154"/>
      <c r="EZ38" s="78"/>
      <c r="FA38" s="78"/>
      <c r="FB38" s="78"/>
      <c r="FC38" s="154"/>
      <c r="FD38" s="78"/>
      <c r="FE38" s="78"/>
      <c r="FF38" s="78"/>
      <c r="FG38" s="154"/>
      <c r="FH38" s="78"/>
      <c r="FI38" s="78"/>
      <c r="FJ38" s="78">
        <f>AVERAGEIFS('WEEKLY DATA'!FJ$11:FJ$14577,'WEEKLY DATA'!$A$11:$A$14577,'MONTHLY DATA'!$A38,'WEEKLY DATA'!$B$11:$B$14577,'MONTHLY DATA'!$B38)</f>
        <v>247.5</v>
      </c>
      <c r="FK38" s="154">
        <f t="shared" si="16"/>
        <v>-6.0240963855421326E-3</v>
      </c>
      <c r="FL38" s="169"/>
      <c r="FM38" s="78"/>
      <c r="FN38" s="78"/>
      <c r="FO38" s="154"/>
      <c r="FP38" s="78"/>
      <c r="FQ38" s="78"/>
      <c r="FR38" s="78"/>
      <c r="FS38" s="154"/>
      <c r="FT38" s="78"/>
      <c r="FU38" s="78"/>
      <c r="FV38" s="78">
        <f>AVERAGEIFS('WEEKLY DATA'!FV$11:FV$14577,'WEEKLY DATA'!$A$11:$A$14577,'MONTHLY DATA'!$A38,'WEEKLY DATA'!$B$11:$B$14577,'MONTHLY DATA'!$B38)</f>
        <v>232.5</v>
      </c>
      <c r="FW38" s="154">
        <f t="shared" si="17"/>
        <v>0.1124401913875599</v>
      </c>
      <c r="FX38" s="78"/>
      <c r="FY38" s="78"/>
      <c r="FZ38" s="78"/>
      <c r="GA38" s="154"/>
      <c r="GB38" s="78"/>
      <c r="GC38" s="78"/>
      <c r="GD38" s="78">
        <f>AVERAGEIFS('WEEKLY DATA'!GD$11:GD$14577,'WEEKLY DATA'!$A$11:$A$14577,'MONTHLY DATA'!$A38,'WEEKLY DATA'!$B$11:$B$14577,'MONTHLY DATA'!$B38)</f>
        <v>263</v>
      </c>
      <c r="GE38" s="154">
        <f t="shared" si="18"/>
        <v>-1.5186028853454436E-3</v>
      </c>
      <c r="GF38" s="169"/>
      <c r="GG38" s="78"/>
      <c r="GH38" s="78"/>
      <c r="GI38" s="154"/>
      <c r="GJ38" s="78"/>
      <c r="GK38" s="78"/>
      <c r="GL38" s="78"/>
      <c r="GM38" s="154"/>
      <c r="GN38" s="78"/>
      <c r="GO38" s="78"/>
      <c r="GP38" s="78"/>
      <c r="GQ38" s="154"/>
      <c r="GR38" s="78"/>
    </row>
    <row r="39" spans="1:200" ht="15.75" x14ac:dyDescent="0.25">
      <c r="A39">
        <f t="shared" si="4"/>
        <v>5</v>
      </c>
      <c r="B39">
        <f t="shared" si="5"/>
        <v>2012</v>
      </c>
      <c r="C39" s="86">
        <v>41030</v>
      </c>
      <c r="D39" s="78"/>
      <c r="E39" s="78"/>
      <c r="F39" s="78">
        <f>AVERAGEIFS('WEEKLY DATA'!F$11:F$14577,'WEEKLY DATA'!$A$11:$A$14577,'MONTHLY DATA'!$A39,'WEEKLY DATA'!$B$11:$B$14577,'MONTHLY DATA'!$B39)</f>
        <v>308.60000000000002</v>
      </c>
      <c r="G39" s="154">
        <f t="shared" si="6"/>
        <v>3.7310924369748033E-2</v>
      </c>
      <c r="H39" s="169"/>
      <c r="I39" s="78"/>
      <c r="J39" s="78"/>
      <c r="K39" s="154"/>
      <c r="L39" s="169"/>
      <c r="M39" s="78"/>
      <c r="N39" s="78"/>
      <c r="O39" s="154"/>
      <c r="P39" s="169"/>
      <c r="Q39" s="78"/>
      <c r="R39" s="78"/>
      <c r="S39" s="154"/>
      <c r="T39" s="169"/>
      <c r="U39" s="78"/>
      <c r="V39" s="78">
        <f>AVERAGEIFS('WEEKLY DATA'!V$11:V$14577,'WEEKLY DATA'!$A$11:$A$14577,'MONTHLY DATA'!$A39,'WEEKLY DATA'!$B$11:$B$14577,'MONTHLY DATA'!$B39)</f>
        <v>225.6</v>
      </c>
      <c r="W39" s="154">
        <f t="shared" si="7"/>
        <v>7.6849642004773289E-2</v>
      </c>
      <c r="X39" s="169"/>
      <c r="Y39" s="78"/>
      <c r="Z39" s="78"/>
      <c r="AA39" s="154"/>
      <c r="AB39" s="169"/>
      <c r="AC39" s="78"/>
      <c r="AD39" s="78"/>
      <c r="AE39" s="154"/>
      <c r="AF39" s="169"/>
      <c r="AG39" s="78"/>
      <c r="AH39" s="78"/>
      <c r="AI39" s="154"/>
      <c r="AJ39" s="169"/>
      <c r="AK39" s="78"/>
      <c r="AL39" s="78">
        <f>AVERAGEIFS('WEEKLY DATA'!AL$11:AL$14577,'WEEKLY DATA'!$A$11:$A$14577,'MONTHLY DATA'!$A39,'WEEKLY DATA'!$B$11:$B$14577,'MONTHLY DATA'!$B39)</f>
        <v>279.2</v>
      </c>
      <c r="AM39" s="154">
        <f t="shared" si="8"/>
        <v>6.3619047619047686E-2</v>
      </c>
      <c r="AN39" s="169"/>
      <c r="AO39" s="78"/>
      <c r="AP39" s="78"/>
      <c r="AQ39" s="154"/>
      <c r="AR39" s="169"/>
      <c r="AS39" s="78"/>
      <c r="AT39" s="78"/>
      <c r="AU39" s="154"/>
      <c r="AV39" s="169"/>
      <c r="AW39" s="78"/>
      <c r="AX39" s="78"/>
      <c r="AY39" s="154"/>
      <c r="AZ39" s="169"/>
      <c r="BA39" s="78"/>
      <c r="BB39" s="78">
        <f>AVERAGEIFS('WEEKLY DATA'!BB$11:BB$14577,'WEEKLY DATA'!$A$11:$A$14577,'MONTHLY DATA'!$A39,'WEEKLY DATA'!$B$11:$B$14577,'MONTHLY DATA'!$B39)</f>
        <v>203.6</v>
      </c>
      <c r="BC39" s="154">
        <f t="shared" si="9"/>
        <v>7.5825627476882485E-2</v>
      </c>
      <c r="BD39" s="169"/>
      <c r="BE39" s="78"/>
      <c r="BF39" s="78"/>
      <c r="BG39" s="154"/>
      <c r="BH39" s="169"/>
      <c r="BI39" s="78"/>
      <c r="BJ39" s="78"/>
      <c r="BK39" s="154"/>
      <c r="BL39" s="169"/>
      <c r="BM39" s="78"/>
      <c r="BN39" s="78"/>
      <c r="BO39" s="154"/>
      <c r="BP39" s="78"/>
      <c r="BQ39" s="78"/>
      <c r="BR39" s="78">
        <f>AVERAGEIFS('WEEKLY DATA'!BR$11:BR$14577,'WEEKLY DATA'!$A$11:$A$14577,'MONTHLY DATA'!$A39,'WEEKLY DATA'!$B$11:$B$14577,'MONTHLY DATA'!$B39)</f>
        <v>229.6</v>
      </c>
      <c r="BS39" s="154">
        <f t="shared" si="10"/>
        <v>6.6666666666666652E-2</v>
      </c>
      <c r="BT39" s="78"/>
      <c r="BU39" s="78"/>
      <c r="BV39" s="78"/>
      <c r="BW39" s="154"/>
      <c r="BX39" s="78"/>
      <c r="BY39" s="78"/>
      <c r="BZ39" s="78"/>
      <c r="CA39" s="154"/>
      <c r="CB39" s="78"/>
      <c r="CC39" s="78"/>
      <c r="CD39" s="78"/>
      <c r="CE39" s="154"/>
      <c r="CF39" s="78"/>
      <c r="CG39" s="78"/>
      <c r="CH39" s="78">
        <f>AVERAGEIFS('WEEKLY DATA'!CH$11:CH$14577,'WEEKLY DATA'!$A$11:$A$14577,'MONTHLY DATA'!$A39,'WEEKLY DATA'!$B$11:$B$14577,'MONTHLY DATA'!$B39)</f>
        <v>207.8</v>
      </c>
      <c r="CI39" s="154">
        <f t="shared" si="11"/>
        <v>2.7441285537700866E-2</v>
      </c>
      <c r="CJ39" s="78"/>
      <c r="CK39" s="78"/>
      <c r="CL39" s="78"/>
      <c r="CM39" s="154"/>
      <c r="CN39" s="78"/>
      <c r="CO39" s="78"/>
      <c r="CP39" s="78"/>
      <c r="CQ39" s="154"/>
      <c r="CR39" s="78"/>
      <c r="CS39" s="78"/>
      <c r="CT39" s="78"/>
      <c r="CU39" s="154"/>
      <c r="CV39" s="169"/>
      <c r="CW39" s="78"/>
      <c r="CX39" s="78">
        <f>AVERAGEIFS('WEEKLY DATA'!CX$11:CX$14577,'WEEKLY DATA'!$A$11:$A$14577,'MONTHLY DATA'!$A39,'WEEKLY DATA'!$B$11:$B$14577,'MONTHLY DATA'!$B39)</f>
        <v>237.8</v>
      </c>
      <c r="CY39" s="154">
        <f t="shared" si="12"/>
        <v>4.1840087623220112E-2</v>
      </c>
      <c r="CZ39" s="169"/>
      <c r="DA39" s="78"/>
      <c r="DB39" s="78"/>
      <c r="DC39" s="154"/>
      <c r="DD39" s="78"/>
      <c r="DE39" s="78"/>
      <c r="DF39" s="78"/>
      <c r="DG39" s="154"/>
      <c r="DH39" s="78"/>
      <c r="DI39" s="78"/>
      <c r="DJ39" s="78"/>
      <c r="DK39" s="154"/>
      <c r="DL39" s="169"/>
      <c r="DM39" s="78"/>
      <c r="DN39" s="78">
        <f>AVERAGEIFS('WEEKLY DATA'!DN$11:DN$14577,'WEEKLY DATA'!$A$11:$A$14577,'MONTHLY DATA'!$A39,'WEEKLY DATA'!$B$11:$B$14577,'MONTHLY DATA'!$B39)</f>
        <v>216.4</v>
      </c>
      <c r="DO39" s="154">
        <f t="shared" si="13"/>
        <v>4.9212121212121263E-2</v>
      </c>
      <c r="DP39" s="78"/>
      <c r="DQ39" s="78"/>
      <c r="DR39" s="78"/>
      <c r="DS39" s="154"/>
      <c r="DT39" s="78"/>
      <c r="DU39" s="78"/>
      <c r="DV39" s="78"/>
      <c r="DW39" s="154"/>
      <c r="DX39" s="78"/>
      <c r="DY39" s="78"/>
      <c r="DZ39" s="78"/>
      <c r="EA39" s="154"/>
      <c r="EB39" s="78"/>
      <c r="EC39" s="78"/>
      <c r="ED39" s="78">
        <f>AVERAGEIFS('WEEKLY DATA'!ED$11:ED$14577,'WEEKLY DATA'!$A$11:$A$14577,'MONTHLY DATA'!$A39,'WEEKLY DATA'!$B$11:$B$14577,'MONTHLY DATA'!$B39)</f>
        <v>224.4</v>
      </c>
      <c r="EE39" s="154">
        <f t="shared" si="14"/>
        <v>4.4935972060535567E-2</v>
      </c>
      <c r="EF39" s="169"/>
      <c r="EG39" s="78"/>
      <c r="EH39" s="78"/>
      <c r="EI39" s="154"/>
      <c r="EJ39" s="78"/>
      <c r="EK39" s="78"/>
      <c r="EL39" s="78"/>
      <c r="EM39" s="154"/>
      <c r="EN39" s="78"/>
      <c r="EO39" s="78"/>
      <c r="EP39" s="78"/>
      <c r="EQ39" s="154"/>
      <c r="ER39" s="78"/>
      <c r="ES39" s="78"/>
      <c r="ET39" s="78">
        <f>AVERAGEIFS('WEEKLY DATA'!ET$11:ET$14577,'WEEKLY DATA'!$A$11:$A$14577,'MONTHLY DATA'!$A39,'WEEKLY DATA'!$B$11:$B$14577,'MONTHLY DATA'!$B39)</f>
        <v>227.6</v>
      </c>
      <c r="EU39" s="154">
        <f t="shared" si="15"/>
        <v>3.5722411831626832E-2</v>
      </c>
      <c r="EV39" s="78"/>
      <c r="EW39" s="78"/>
      <c r="EX39" s="78"/>
      <c r="EY39" s="154"/>
      <c r="EZ39" s="78"/>
      <c r="FA39" s="78"/>
      <c r="FB39" s="78"/>
      <c r="FC39" s="154"/>
      <c r="FD39" s="78"/>
      <c r="FE39" s="78"/>
      <c r="FF39" s="78"/>
      <c r="FG39" s="154"/>
      <c r="FH39" s="78"/>
      <c r="FI39" s="78"/>
      <c r="FJ39" s="78">
        <f>AVERAGEIFS('WEEKLY DATA'!FJ$11:FJ$14577,'WEEKLY DATA'!$A$11:$A$14577,'MONTHLY DATA'!$A39,'WEEKLY DATA'!$B$11:$B$14577,'MONTHLY DATA'!$B39)</f>
        <v>259</v>
      </c>
      <c r="FK39" s="154">
        <f t="shared" si="16"/>
        <v>4.6464646464646542E-2</v>
      </c>
      <c r="FL39" s="169"/>
      <c r="FM39" s="78"/>
      <c r="FN39" s="78"/>
      <c r="FO39" s="154"/>
      <c r="FP39" s="78"/>
      <c r="FQ39" s="78"/>
      <c r="FR39" s="78"/>
      <c r="FS39" s="154"/>
      <c r="FT39" s="78"/>
      <c r="FU39" s="78"/>
      <c r="FV39" s="78">
        <f>AVERAGEIFS('WEEKLY DATA'!FV$11:FV$14577,'WEEKLY DATA'!$A$11:$A$14577,'MONTHLY DATA'!$A39,'WEEKLY DATA'!$B$11:$B$14577,'MONTHLY DATA'!$B39)</f>
        <v>238</v>
      </c>
      <c r="FW39" s="154">
        <f t="shared" si="17"/>
        <v>2.3655913978494647E-2</v>
      </c>
      <c r="FX39" s="78"/>
      <c r="FY39" s="78"/>
      <c r="FZ39" s="78"/>
      <c r="GA39" s="154"/>
      <c r="GB39" s="78"/>
      <c r="GC39" s="78"/>
      <c r="GD39" s="78">
        <f>AVERAGEIFS('WEEKLY DATA'!GD$11:GD$14577,'WEEKLY DATA'!$A$11:$A$14577,'MONTHLY DATA'!$A39,'WEEKLY DATA'!$B$11:$B$14577,'MONTHLY DATA'!$B39)</f>
        <v>273</v>
      </c>
      <c r="GE39" s="154">
        <f t="shared" si="18"/>
        <v>3.8022813688213031E-2</v>
      </c>
      <c r="GF39" s="169"/>
      <c r="GG39" s="78"/>
      <c r="GH39" s="78"/>
      <c r="GI39" s="154"/>
      <c r="GJ39" s="78"/>
      <c r="GK39" s="78"/>
      <c r="GL39" s="78"/>
      <c r="GM39" s="154"/>
      <c r="GN39" s="78"/>
      <c r="GO39" s="78"/>
      <c r="GP39" s="78"/>
      <c r="GQ39" s="154"/>
      <c r="GR39" s="78"/>
    </row>
    <row r="40" spans="1:200" ht="15.75" x14ac:dyDescent="0.25">
      <c r="A40">
        <f t="shared" si="4"/>
        <v>6</v>
      </c>
      <c r="B40">
        <f t="shared" si="5"/>
        <v>2012</v>
      </c>
      <c r="C40" s="86">
        <v>41061</v>
      </c>
      <c r="D40" s="78"/>
      <c r="E40" s="78"/>
      <c r="F40" s="78">
        <f>AVERAGEIFS('WEEKLY DATA'!F$11:F$14577,'WEEKLY DATA'!$A$11:$A$14577,'MONTHLY DATA'!$A40,'WEEKLY DATA'!$B$11:$B$14577,'MONTHLY DATA'!$B40)</f>
        <v>327</v>
      </c>
      <c r="G40" s="154">
        <f t="shared" si="6"/>
        <v>5.9624108878807425E-2</v>
      </c>
      <c r="H40" s="169"/>
      <c r="I40" s="78"/>
      <c r="J40" s="78"/>
      <c r="K40" s="154"/>
      <c r="L40" s="169"/>
      <c r="M40" s="78"/>
      <c r="N40" s="78"/>
      <c r="O40" s="154"/>
      <c r="P40" s="169"/>
      <c r="Q40" s="78"/>
      <c r="R40" s="78"/>
      <c r="S40" s="154"/>
      <c r="T40" s="169"/>
      <c r="U40" s="78"/>
      <c r="V40" s="78">
        <f>AVERAGEIFS('WEEKLY DATA'!V$11:V$14577,'WEEKLY DATA'!$A$11:$A$14577,'MONTHLY DATA'!$A40,'WEEKLY DATA'!$B$11:$B$14577,'MONTHLY DATA'!$B40)</f>
        <v>244</v>
      </c>
      <c r="W40" s="154">
        <f t="shared" si="7"/>
        <v>8.1560283687943214E-2</v>
      </c>
      <c r="X40" s="169"/>
      <c r="Y40" s="78"/>
      <c r="Z40" s="78"/>
      <c r="AA40" s="154"/>
      <c r="AB40" s="169"/>
      <c r="AC40" s="78"/>
      <c r="AD40" s="78"/>
      <c r="AE40" s="154"/>
      <c r="AF40" s="169"/>
      <c r="AG40" s="78"/>
      <c r="AH40" s="78"/>
      <c r="AI40" s="154"/>
      <c r="AJ40" s="169"/>
      <c r="AK40" s="78"/>
      <c r="AL40" s="78">
        <f>AVERAGEIFS('WEEKLY DATA'!AL$11:AL$14577,'WEEKLY DATA'!$A$11:$A$14577,'MONTHLY DATA'!$A40,'WEEKLY DATA'!$B$11:$B$14577,'MONTHLY DATA'!$B40)</f>
        <v>299</v>
      </c>
      <c r="AM40" s="154">
        <f t="shared" si="8"/>
        <v>7.0916905444126099E-2</v>
      </c>
      <c r="AN40" s="169"/>
      <c r="AO40" s="78"/>
      <c r="AP40" s="78"/>
      <c r="AQ40" s="154"/>
      <c r="AR40" s="169"/>
      <c r="AS40" s="78"/>
      <c r="AT40" s="78"/>
      <c r="AU40" s="154"/>
      <c r="AV40" s="169"/>
      <c r="AW40" s="78"/>
      <c r="AX40" s="78"/>
      <c r="AY40" s="154"/>
      <c r="AZ40" s="169"/>
      <c r="BA40" s="78"/>
      <c r="BB40" s="78">
        <f>AVERAGEIFS('WEEKLY DATA'!BB$11:BB$14577,'WEEKLY DATA'!$A$11:$A$14577,'MONTHLY DATA'!$A40,'WEEKLY DATA'!$B$11:$B$14577,'MONTHLY DATA'!$B40)</f>
        <v>220.75</v>
      </c>
      <c r="BC40" s="154">
        <f t="shared" si="9"/>
        <v>8.4233791748526521E-2</v>
      </c>
      <c r="BD40" s="169"/>
      <c r="BE40" s="78"/>
      <c r="BF40" s="78"/>
      <c r="BG40" s="154"/>
      <c r="BH40" s="169"/>
      <c r="BI40" s="78"/>
      <c r="BJ40" s="78"/>
      <c r="BK40" s="154"/>
      <c r="BL40" s="169"/>
      <c r="BM40" s="78"/>
      <c r="BN40" s="78"/>
      <c r="BO40" s="154"/>
      <c r="BP40" s="78"/>
      <c r="BQ40" s="78"/>
      <c r="BR40" s="78">
        <f>AVERAGEIFS('WEEKLY DATA'!BR$11:BR$14577,'WEEKLY DATA'!$A$11:$A$14577,'MONTHLY DATA'!$A40,'WEEKLY DATA'!$B$11:$B$14577,'MONTHLY DATA'!$B40)</f>
        <v>256</v>
      </c>
      <c r="BS40" s="154">
        <f t="shared" si="10"/>
        <v>0.11498257839721249</v>
      </c>
      <c r="BT40" s="78"/>
      <c r="BU40" s="78"/>
      <c r="BV40" s="78"/>
      <c r="BW40" s="154"/>
      <c r="BX40" s="78"/>
      <c r="BY40" s="78"/>
      <c r="BZ40" s="78"/>
      <c r="CA40" s="154"/>
      <c r="CB40" s="78"/>
      <c r="CC40" s="78"/>
      <c r="CD40" s="78"/>
      <c r="CE40" s="154"/>
      <c r="CF40" s="78"/>
      <c r="CG40" s="78"/>
      <c r="CH40" s="78">
        <f>AVERAGEIFS('WEEKLY DATA'!CH$11:CH$14577,'WEEKLY DATA'!$A$11:$A$14577,'MONTHLY DATA'!$A40,'WEEKLY DATA'!$B$11:$B$14577,'MONTHLY DATA'!$B40)</f>
        <v>223.75</v>
      </c>
      <c r="CI40" s="154">
        <f t="shared" si="11"/>
        <v>7.6756496631376292E-2</v>
      </c>
      <c r="CJ40" s="78"/>
      <c r="CK40" s="78"/>
      <c r="CL40" s="78"/>
      <c r="CM40" s="154"/>
      <c r="CN40" s="78"/>
      <c r="CO40" s="78"/>
      <c r="CP40" s="78"/>
      <c r="CQ40" s="154"/>
      <c r="CR40" s="78"/>
      <c r="CS40" s="78"/>
      <c r="CT40" s="78"/>
      <c r="CU40" s="154"/>
      <c r="CV40" s="169"/>
      <c r="CW40" s="78"/>
      <c r="CX40" s="78">
        <f>AVERAGEIFS('WEEKLY DATA'!CX$11:CX$14577,'WEEKLY DATA'!$A$11:$A$14577,'MONTHLY DATA'!$A40,'WEEKLY DATA'!$B$11:$B$14577,'MONTHLY DATA'!$B40)</f>
        <v>253.75</v>
      </c>
      <c r="CY40" s="154">
        <f t="shared" si="12"/>
        <v>6.7073170731707377E-2</v>
      </c>
      <c r="CZ40" s="169"/>
      <c r="DA40" s="78"/>
      <c r="DB40" s="78"/>
      <c r="DC40" s="154"/>
      <c r="DD40" s="78"/>
      <c r="DE40" s="78"/>
      <c r="DF40" s="78"/>
      <c r="DG40" s="154"/>
      <c r="DH40" s="78"/>
      <c r="DI40" s="78"/>
      <c r="DJ40" s="78"/>
      <c r="DK40" s="154"/>
      <c r="DL40" s="169"/>
      <c r="DM40" s="78"/>
      <c r="DN40" s="78">
        <f>AVERAGEIFS('WEEKLY DATA'!DN$11:DN$14577,'WEEKLY DATA'!$A$11:$A$14577,'MONTHLY DATA'!$A40,'WEEKLY DATA'!$B$11:$B$14577,'MONTHLY DATA'!$B40)</f>
        <v>231.5</v>
      </c>
      <c r="DO40" s="154">
        <f t="shared" si="13"/>
        <v>6.977818853974127E-2</v>
      </c>
      <c r="DP40" s="78"/>
      <c r="DQ40" s="78"/>
      <c r="DR40" s="78"/>
      <c r="DS40" s="154"/>
      <c r="DT40" s="78"/>
      <c r="DU40" s="78"/>
      <c r="DV40" s="78"/>
      <c r="DW40" s="154"/>
      <c r="DX40" s="78"/>
      <c r="DY40" s="78"/>
      <c r="DZ40" s="78"/>
      <c r="EA40" s="154"/>
      <c r="EB40" s="78"/>
      <c r="EC40" s="78"/>
      <c r="ED40" s="78">
        <f>AVERAGEIFS('WEEKLY DATA'!ED$11:ED$14577,'WEEKLY DATA'!$A$11:$A$14577,'MONTHLY DATA'!$A40,'WEEKLY DATA'!$B$11:$B$14577,'MONTHLY DATA'!$B40)</f>
        <v>235</v>
      </c>
      <c r="EE40" s="154">
        <f t="shared" si="14"/>
        <v>4.7237076648841247E-2</v>
      </c>
      <c r="EF40" s="169"/>
      <c r="EG40" s="78"/>
      <c r="EH40" s="78"/>
      <c r="EI40" s="154"/>
      <c r="EJ40" s="78"/>
      <c r="EK40" s="78"/>
      <c r="EL40" s="78"/>
      <c r="EM40" s="154"/>
      <c r="EN40" s="78"/>
      <c r="EO40" s="78"/>
      <c r="EP40" s="78"/>
      <c r="EQ40" s="154"/>
      <c r="ER40" s="78"/>
      <c r="ES40" s="78"/>
      <c r="ET40" s="78">
        <f>AVERAGEIFS('WEEKLY DATA'!ET$11:ET$14577,'WEEKLY DATA'!$A$11:$A$14577,'MONTHLY DATA'!$A40,'WEEKLY DATA'!$B$11:$B$14577,'MONTHLY DATA'!$B40)</f>
        <v>236.5</v>
      </c>
      <c r="EU40" s="154">
        <f t="shared" si="15"/>
        <v>3.9103690685412973E-2</v>
      </c>
      <c r="EV40" s="78"/>
      <c r="EW40" s="78"/>
      <c r="EX40" s="78"/>
      <c r="EY40" s="154"/>
      <c r="EZ40" s="78"/>
      <c r="FA40" s="78"/>
      <c r="FB40" s="78"/>
      <c r="FC40" s="154"/>
      <c r="FD40" s="78"/>
      <c r="FE40" s="78"/>
      <c r="FF40" s="78"/>
      <c r="FG40" s="154"/>
      <c r="FH40" s="78"/>
      <c r="FI40" s="78"/>
      <c r="FJ40" s="78">
        <f>AVERAGEIFS('WEEKLY DATA'!FJ$11:FJ$14577,'WEEKLY DATA'!$A$11:$A$14577,'MONTHLY DATA'!$A40,'WEEKLY DATA'!$B$11:$B$14577,'MONTHLY DATA'!$B40)</f>
        <v>267.25</v>
      </c>
      <c r="FK40" s="154">
        <f t="shared" si="16"/>
        <v>3.1853281853281956E-2</v>
      </c>
      <c r="FL40" s="169"/>
      <c r="FM40" s="78"/>
      <c r="FN40" s="78"/>
      <c r="FO40" s="154"/>
      <c r="FP40" s="78"/>
      <c r="FQ40" s="78"/>
      <c r="FR40" s="78"/>
      <c r="FS40" s="154"/>
      <c r="FT40" s="78"/>
      <c r="FU40" s="78"/>
      <c r="FV40" s="78">
        <f>AVERAGEIFS('WEEKLY DATA'!FV$11:FV$14577,'WEEKLY DATA'!$A$11:$A$14577,'MONTHLY DATA'!$A40,'WEEKLY DATA'!$B$11:$B$14577,'MONTHLY DATA'!$B40)</f>
        <v>243.75</v>
      </c>
      <c r="FW40" s="154">
        <f t="shared" si="17"/>
        <v>2.4159663865546133E-2</v>
      </c>
      <c r="FX40" s="78"/>
      <c r="FY40" s="78"/>
      <c r="FZ40" s="78"/>
      <c r="GA40" s="154"/>
      <c r="GB40" s="78"/>
      <c r="GC40" s="78"/>
      <c r="GD40" s="78">
        <f>AVERAGEIFS('WEEKLY DATA'!GD$11:GD$14577,'WEEKLY DATA'!$A$11:$A$14577,'MONTHLY DATA'!$A40,'WEEKLY DATA'!$B$11:$B$14577,'MONTHLY DATA'!$B40)</f>
        <v>289.75</v>
      </c>
      <c r="GE40" s="154">
        <f t="shared" si="18"/>
        <v>6.1355311355311359E-2</v>
      </c>
      <c r="GF40" s="169"/>
      <c r="GG40" s="78"/>
      <c r="GH40" s="78"/>
      <c r="GI40" s="154"/>
      <c r="GJ40" s="78"/>
      <c r="GK40" s="78"/>
      <c r="GL40" s="78"/>
      <c r="GM40" s="154"/>
      <c r="GN40" s="78"/>
      <c r="GO40" s="78"/>
      <c r="GP40" s="78"/>
      <c r="GQ40" s="154"/>
      <c r="GR40" s="78"/>
    </row>
    <row r="41" spans="1:200" ht="15.75" x14ac:dyDescent="0.25">
      <c r="A41">
        <f t="shared" si="4"/>
        <v>7</v>
      </c>
      <c r="B41">
        <f t="shared" si="5"/>
        <v>2012</v>
      </c>
      <c r="C41" s="86">
        <v>41091</v>
      </c>
      <c r="D41" s="78"/>
      <c r="E41" s="78"/>
      <c r="F41" s="78">
        <f>AVERAGEIFS('WEEKLY DATA'!F$11:F$14577,'WEEKLY DATA'!$A$11:$A$14577,'MONTHLY DATA'!$A41,'WEEKLY DATA'!$B$11:$B$14577,'MONTHLY DATA'!$B41)</f>
        <v>348.5</v>
      </c>
      <c r="G41" s="154">
        <f t="shared" si="6"/>
        <v>6.5749235474006129E-2</v>
      </c>
      <c r="H41" s="169"/>
      <c r="I41" s="78"/>
      <c r="J41" s="78"/>
      <c r="K41" s="154"/>
      <c r="L41" s="169"/>
      <c r="M41" s="78"/>
      <c r="N41" s="78"/>
      <c r="O41" s="154"/>
      <c r="P41" s="169"/>
      <c r="Q41" s="78"/>
      <c r="R41" s="78"/>
      <c r="S41" s="154"/>
      <c r="T41" s="169"/>
      <c r="U41" s="78"/>
      <c r="V41" s="78">
        <f>AVERAGEIFS('WEEKLY DATA'!V$11:V$14577,'WEEKLY DATA'!$A$11:$A$14577,'MONTHLY DATA'!$A41,'WEEKLY DATA'!$B$11:$B$14577,'MONTHLY DATA'!$B41)</f>
        <v>264.25</v>
      </c>
      <c r="W41" s="154">
        <f t="shared" si="7"/>
        <v>8.2991803278688492E-2</v>
      </c>
      <c r="X41" s="169"/>
      <c r="Y41" s="78"/>
      <c r="Z41" s="78"/>
      <c r="AA41" s="154"/>
      <c r="AB41" s="169"/>
      <c r="AC41" s="78"/>
      <c r="AD41" s="78"/>
      <c r="AE41" s="154"/>
      <c r="AF41" s="169"/>
      <c r="AG41" s="78"/>
      <c r="AH41" s="78"/>
      <c r="AI41" s="154"/>
      <c r="AJ41" s="169"/>
      <c r="AK41" s="78"/>
      <c r="AL41" s="78">
        <f>AVERAGEIFS('WEEKLY DATA'!AL$11:AL$14577,'WEEKLY DATA'!$A$11:$A$14577,'MONTHLY DATA'!$A41,'WEEKLY DATA'!$B$11:$B$14577,'MONTHLY DATA'!$B41)</f>
        <v>319.5</v>
      </c>
      <c r="AM41" s="154">
        <f t="shared" si="8"/>
        <v>6.8561872909699062E-2</v>
      </c>
      <c r="AN41" s="169"/>
      <c r="AO41" s="78"/>
      <c r="AP41" s="78"/>
      <c r="AQ41" s="154"/>
      <c r="AR41" s="169"/>
      <c r="AS41" s="78"/>
      <c r="AT41" s="78"/>
      <c r="AU41" s="154"/>
      <c r="AV41" s="169"/>
      <c r="AW41" s="78"/>
      <c r="AX41" s="78"/>
      <c r="AY41" s="154"/>
      <c r="AZ41" s="169"/>
      <c r="BA41" s="78"/>
      <c r="BB41" s="78">
        <f>AVERAGEIFS('WEEKLY DATA'!BB$11:BB$14577,'WEEKLY DATA'!$A$11:$A$14577,'MONTHLY DATA'!$A41,'WEEKLY DATA'!$B$11:$B$14577,'MONTHLY DATA'!$B41)</f>
        <v>226.75</v>
      </c>
      <c r="BC41" s="154">
        <f t="shared" si="9"/>
        <v>2.7180067950169917E-2</v>
      </c>
      <c r="BD41" s="169"/>
      <c r="BE41" s="78"/>
      <c r="BF41" s="78"/>
      <c r="BG41" s="154"/>
      <c r="BH41" s="169"/>
      <c r="BI41" s="78"/>
      <c r="BJ41" s="78"/>
      <c r="BK41" s="154"/>
      <c r="BL41" s="169"/>
      <c r="BM41" s="78"/>
      <c r="BN41" s="78"/>
      <c r="BO41" s="154"/>
      <c r="BP41" s="78"/>
      <c r="BQ41" s="78"/>
      <c r="BR41" s="78">
        <f>AVERAGEIFS('WEEKLY DATA'!BR$11:BR$14577,'WEEKLY DATA'!$A$11:$A$14577,'MONTHLY DATA'!$A41,'WEEKLY DATA'!$B$11:$B$14577,'MONTHLY DATA'!$B41)</f>
        <v>266.75</v>
      </c>
      <c r="BS41" s="154">
        <f t="shared" si="10"/>
        <v>4.19921875E-2</v>
      </c>
      <c r="BT41" s="78"/>
      <c r="BU41" s="78"/>
      <c r="BV41" s="78"/>
      <c r="BW41" s="154"/>
      <c r="BX41" s="78"/>
      <c r="BY41" s="78"/>
      <c r="BZ41" s="78"/>
      <c r="CA41" s="154"/>
      <c r="CB41" s="78"/>
      <c r="CC41" s="78"/>
      <c r="CD41" s="78"/>
      <c r="CE41" s="154"/>
      <c r="CF41" s="78"/>
      <c r="CG41" s="78"/>
      <c r="CH41" s="78">
        <f>AVERAGEIFS('WEEKLY DATA'!CH$11:CH$14577,'WEEKLY DATA'!$A$11:$A$14577,'MONTHLY DATA'!$A41,'WEEKLY DATA'!$B$11:$B$14577,'MONTHLY DATA'!$B41)</f>
        <v>264.75</v>
      </c>
      <c r="CI41" s="154">
        <f t="shared" si="11"/>
        <v>0.18324022346368718</v>
      </c>
      <c r="CJ41" s="78"/>
      <c r="CK41" s="78"/>
      <c r="CL41" s="78"/>
      <c r="CM41" s="154"/>
      <c r="CN41" s="78"/>
      <c r="CO41" s="78"/>
      <c r="CP41" s="78"/>
      <c r="CQ41" s="154"/>
      <c r="CR41" s="78"/>
      <c r="CS41" s="78"/>
      <c r="CT41" s="78"/>
      <c r="CU41" s="154"/>
      <c r="CV41" s="169"/>
      <c r="CW41" s="78"/>
      <c r="CX41" s="78">
        <f>AVERAGEIFS('WEEKLY DATA'!CX$11:CX$14577,'WEEKLY DATA'!$A$11:$A$14577,'MONTHLY DATA'!$A41,'WEEKLY DATA'!$B$11:$B$14577,'MONTHLY DATA'!$B41)</f>
        <v>294.75</v>
      </c>
      <c r="CY41" s="154">
        <f t="shared" si="12"/>
        <v>0.16157635467980302</v>
      </c>
      <c r="CZ41" s="169"/>
      <c r="DA41" s="78"/>
      <c r="DB41" s="78"/>
      <c r="DC41" s="154"/>
      <c r="DD41" s="78"/>
      <c r="DE41" s="78"/>
      <c r="DF41" s="78"/>
      <c r="DG41" s="154"/>
      <c r="DH41" s="78"/>
      <c r="DI41" s="78"/>
      <c r="DJ41" s="78"/>
      <c r="DK41" s="154"/>
      <c r="DL41" s="169"/>
      <c r="DM41" s="78"/>
      <c r="DN41" s="78">
        <f>AVERAGEIFS('WEEKLY DATA'!DN$11:DN$14577,'WEEKLY DATA'!$A$11:$A$14577,'MONTHLY DATA'!$A41,'WEEKLY DATA'!$B$11:$B$14577,'MONTHLY DATA'!$B41)</f>
        <v>271.75</v>
      </c>
      <c r="DO41" s="154">
        <f t="shared" si="13"/>
        <v>0.17386609071274295</v>
      </c>
      <c r="DP41" s="78"/>
      <c r="DQ41" s="78"/>
      <c r="DR41" s="78"/>
      <c r="DS41" s="154"/>
      <c r="DT41" s="78"/>
      <c r="DU41" s="78"/>
      <c r="DV41" s="78"/>
      <c r="DW41" s="154"/>
      <c r="DX41" s="78"/>
      <c r="DY41" s="78"/>
      <c r="DZ41" s="78"/>
      <c r="EA41" s="154"/>
      <c r="EB41" s="78"/>
      <c r="EC41" s="78"/>
      <c r="ED41" s="78">
        <f>AVERAGEIFS('WEEKLY DATA'!ED$11:ED$14577,'WEEKLY DATA'!$A$11:$A$14577,'MONTHLY DATA'!$A41,'WEEKLY DATA'!$B$11:$B$14577,'MONTHLY DATA'!$B41)</f>
        <v>273</v>
      </c>
      <c r="EE41" s="154">
        <f t="shared" si="14"/>
        <v>0.16170212765957448</v>
      </c>
      <c r="EF41" s="169"/>
      <c r="EG41" s="78"/>
      <c r="EH41" s="78"/>
      <c r="EI41" s="154"/>
      <c r="EJ41" s="78"/>
      <c r="EK41" s="78"/>
      <c r="EL41" s="78"/>
      <c r="EM41" s="154"/>
      <c r="EN41" s="78"/>
      <c r="EO41" s="78"/>
      <c r="EP41" s="78"/>
      <c r="EQ41" s="154"/>
      <c r="ER41" s="78"/>
      <c r="ES41" s="78"/>
      <c r="ET41" s="78">
        <f>AVERAGEIFS('WEEKLY DATA'!ET$11:ET$14577,'WEEKLY DATA'!$A$11:$A$14577,'MONTHLY DATA'!$A41,'WEEKLY DATA'!$B$11:$B$14577,'MONTHLY DATA'!$B41)</f>
        <v>272</v>
      </c>
      <c r="EU41" s="154">
        <f t="shared" si="15"/>
        <v>0.15010570824524305</v>
      </c>
      <c r="EV41" s="78"/>
      <c r="EW41" s="78"/>
      <c r="EX41" s="78"/>
      <c r="EY41" s="154"/>
      <c r="EZ41" s="78"/>
      <c r="FA41" s="78"/>
      <c r="FB41" s="78"/>
      <c r="FC41" s="154"/>
      <c r="FD41" s="78"/>
      <c r="FE41" s="78"/>
      <c r="FF41" s="78"/>
      <c r="FG41" s="154"/>
      <c r="FH41" s="78"/>
      <c r="FI41" s="78"/>
      <c r="FJ41" s="78">
        <f>AVERAGEIFS('WEEKLY DATA'!FJ$11:FJ$14577,'WEEKLY DATA'!$A$11:$A$14577,'MONTHLY DATA'!$A41,'WEEKLY DATA'!$B$11:$B$14577,'MONTHLY DATA'!$B41)</f>
        <v>292.5</v>
      </c>
      <c r="FK41" s="154">
        <f t="shared" si="16"/>
        <v>9.4480823199251551E-2</v>
      </c>
      <c r="FL41" s="169"/>
      <c r="FM41" s="78"/>
      <c r="FN41" s="78"/>
      <c r="FO41" s="154"/>
      <c r="FP41" s="78"/>
      <c r="FQ41" s="78"/>
      <c r="FR41" s="78"/>
      <c r="FS41" s="154"/>
      <c r="FT41" s="78"/>
      <c r="FU41" s="78"/>
      <c r="FV41" s="78">
        <f>AVERAGEIFS('WEEKLY DATA'!FV$11:FV$14577,'WEEKLY DATA'!$A$11:$A$14577,'MONTHLY DATA'!$A41,'WEEKLY DATA'!$B$11:$B$14577,'MONTHLY DATA'!$B41)</f>
        <v>256.25</v>
      </c>
      <c r="FW41" s="154">
        <f t="shared" si="17"/>
        <v>5.1282051282051322E-2</v>
      </c>
      <c r="FX41" s="78"/>
      <c r="FY41" s="78"/>
      <c r="FZ41" s="78"/>
      <c r="GA41" s="154"/>
      <c r="GB41" s="78"/>
      <c r="GC41" s="78"/>
      <c r="GD41" s="78">
        <f>AVERAGEIFS('WEEKLY DATA'!GD$11:GD$14577,'WEEKLY DATA'!$A$11:$A$14577,'MONTHLY DATA'!$A41,'WEEKLY DATA'!$B$11:$B$14577,'MONTHLY DATA'!$B41)</f>
        <v>335</v>
      </c>
      <c r="GE41" s="154">
        <f t="shared" si="18"/>
        <v>0.15616911130284739</v>
      </c>
      <c r="GF41" s="169"/>
      <c r="GG41" s="78"/>
      <c r="GH41" s="78"/>
      <c r="GI41" s="154"/>
      <c r="GJ41" s="78"/>
      <c r="GK41" s="78"/>
      <c r="GL41" s="78"/>
      <c r="GM41" s="154"/>
      <c r="GN41" s="78"/>
      <c r="GO41" s="78"/>
      <c r="GP41" s="78"/>
      <c r="GQ41" s="154"/>
      <c r="GR41" s="78"/>
    </row>
    <row r="42" spans="1:200" ht="15.75" x14ac:dyDescent="0.25">
      <c r="A42">
        <f t="shared" si="4"/>
        <v>8</v>
      </c>
      <c r="B42">
        <f t="shared" si="5"/>
        <v>2012</v>
      </c>
      <c r="C42" s="86">
        <v>41122</v>
      </c>
      <c r="D42" s="78"/>
      <c r="E42" s="78"/>
      <c r="F42" s="78">
        <f>AVERAGEIFS('WEEKLY DATA'!F$11:F$14577,'WEEKLY DATA'!$A$11:$A$14577,'MONTHLY DATA'!$A42,'WEEKLY DATA'!$B$11:$B$14577,'MONTHLY DATA'!$B42)</f>
        <v>369</v>
      </c>
      <c r="G42" s="154">
        <f t="shared" si="6"/>
        <v>5.8823529411764719E-2</v>
      </c>
      <c r="H42" s="169"/>
      <c r="I42" s="78"/>
      <c r="J42" s="78"/>
      <c r="K42" s="154"/>
      <c r="L42" s="169"/>
      <c r="M42" s="78"/>
      <c r="N42" s="78"/>
      <c r="O42" s="154"/>
      <c r="P42" s="169"/>
      <c r="Q42" s="78"/>
      <c r="R42" s="78"/>
      <c r="S42" s="154"/>
      <c r="T42" s="169"/>
      <c r="U42" s="78"/>
      <c r="V42" s="78">
        <f>AVERAGEIFS('WEEKLY DATA'!V$11:V$14577,'WEEKLY DATA'!$A$11:$A$14577,'MONTHLY DATA'!$A42,'WEEKLY DATA'!$B$11:$B$14577,'MONTHLY DATA'!$B42)</f>
        <v>284.39999999999998</v>
      </c>
      <c r="W42" s="154">
        <f t="shared" si="7"/>
        <v>7.6253547776726549E-2</v>
      </c>
      <c r="X42" s="169"/>
      <c r="Y42" s="78"/>
      <c r="Z42" s="78"/>
      <c r="AA42" s="154"/>
      <c r="AB42" s="169"/>
      <c r="AC42" s="78"/>
      <c r="AD42" s="78"/>
      <c r="AE42" s="154"/>
      <c r="AF42" s="169"/>
      <c r="AG42" s="78"/>
      <c r="AH42" s="78"/>
      <c r="AI42" s="154"/>
      <c r="AJ42" s="169"/>
      <c r="AK42" s="78"/>
      <c r="AL42" s="78">
        <f>AVERAGEIFS('WEEKLY DATA'!AL$11:AL$14577,'WEEKLY DATA'!$A$11:$A$14577,'MONTHLY DATA'!$A42,'WEEKLY DATA'!$B$11:$B$14577,'MONTHLY DATA'!$B42)</f>
        <v>340</v>
      </c>
      <c r="AM42" s="154">
        <f t="shared" si="8"/>
        <v>6.4162754303599412E-2</v>
      </c>
      <c r="AN42" s="169"/>
      <c r="AO42" s="78"/>
      <c r="AP42" s="78"/>
      <c r="AQ42" s="154"/>
      <c r="AR42" s="169"/>
      <c r="AS42" s="78"/>
      <c r="AT42" s="78"/>
      <c r="AU42" s="154"/>
      <c r="AV42" s="169"/>
      <c r="AW42" s="78"/>
      <c r="AX42" s="78"/>
      <c r="AY42" s="154"/>
      <c r="AZ42" s="169"/>
      <c r="BA42" s="78"/>
      <c r="BB42" s="78">
        <f>AVERAGEIFS('WEEKLY DATA'!BB$11:BB$14577,'WEEKLY DATA'!$A$11:$A$14577,'MONTHLY DATA'!$A42,'WEEKLY DATA'!$B$11:$B$14577,'MONTHLY DATA'!$B42)</f>
        <v>252.8</v>
      </c>
      <c r="BC42" s="154">
        <f t="shared" si="9"/>
        <v>0.1148842337375966</v>
      </c>
      <c r="BD42" s="169"/>
      <c r="BE42" s="78"/>
      <c r="BF42" s="78"/>
      <c r="BG42" s="154"/>
      <c r="BH42" s="169"/>
      <c r="BI42" s="78"/>
      <c r="BJ42" s="78"/>
      <c r="BK42" s="154"/>
      <c r="BL42" s="169"/>
      <c r="BM42" s="78"/>
      <c r="BN42" s="78"/>
      <c r="BO42" s="154"/>
      <c r="BP42" s="78"/>
      <c r="BQ42" s="78"/>
      <c r="BR42" s="78">
        <f>AVERAGEIFS('WEEKLY DATA'!BR$11:BR$14577,'WEEKLY DATA'!$A$11:$A$14577,'MONTHLY DATA'!$A42,'WEEKLY DATA'!$B$11:$B$14577,'MONTHLY DATA'!$B42)</f>
        <v>292.8</v>
      </c>
      <c r="BS42" s="154">
        <f t="shared" si="10"/>
        <v>9.7656982193064623E-2</v>
      </c>
      <c r="BT42" s="78"/>
      <c r="BU42" s="78"/>
      <c r="BV42" s="78"/>
      <c r="BW42" s="154"/>
      <c r="BX42" s="78"/>
      <c r="BY42" s="78"/>
      <c r="BZ42" s="78"/>
      <c r="CA42" s="154"/>
      <c r="CB42" s="78"/>
      <c r="CC42" s="78"/>
      <c r="CD42" s="78"/>
      <c r="CE42" s="154"/>
      <c r="CF42" s="78"/>
      <c r="CG42" s="78"/>
      <c r="CH42" s="78">
        <f>AVERAGEIFS('WEEKLY DATA'!CH$11:CH$14577,'WEEKLY DATA'!$A$11:$A$14577,'MONTHLY DATA'!$A42,'WEEKLY DATA'!$B$11:$B$14577,'MONTHLY DATA'!$B42)</f>
        <v>290</v>
      </c>
      <c r="CI42" s="154">
        <f t="shared" si="11"/>
        <v>9.5372993389990501E-2</v>
      </c>
      <c r="CJ42" s="78"/>
      <c r="CK42" s="78"/>
      <c r="CL42" s="78"/>
      <c r="CM42" s="154"/>
      <c r="CN42" s="78"/>
      <c r="CO42" s="78"/>
      <c r="CP42" s="78"/>
      <c r="CQ42" s="154"/>
      <c r="CR42" s="78"/>
      <c r="CS42" s="78"/>
      <c r="CT42" s="78"/>
      <c r="CU42" s="154"/>
      <c r="CV42" s="169"/>
      <c r="CW42" s="78"/>
      <c r="CX42" s="78">
        <f>AVERAGEIFS('WEEKLY DATA'!CX$11:CX$14577,'WEEKLY DATA'!$A$11:$A$14577,'MONTHLY DATA'!$A42,'WEEKLY DATA'!$B$11:$B$14577,'MONTHLY DATA'!$B42)</f>
        <v>320</v>
      </c>
      <c r="CY42" s="154">
        <f t="shared" si="12"/>
        <v>8.5665818490245904E-2</v>
      </c>
      <c r="CZ42" s="169"/>
      <c r="DA42" s="78"/>
      <c r="DB42" s="78"/>
      <c r="DC42" s="154"/>
      <c r="DD42" s="78"/>
      <c r="DE42" s="78"/>
      <c r="DF42" s="78"/>
      <c r="DG42" s="154"/>
      <c r="DH42" s="78"/>
      <c r="DI42" s="78"/>
      <c r="DJ42" s="78"/>
      <c r="DK42" s="154"/>
      <c r="DL42" s="169"/>
      <c r="DM42" s="78"/>
      <c r="DN42" s="78">
        <f>AVERAGEIFS('WEEKLY DATA'!DN$11:DN$14577,'WEEKLY DATA'!$A$11:$A$14577,'MONTHLY DATA'!$A42,'WEEKLY DATA'!$B$11:$B$14577,'MONTHLY DATA'!$B42)</f>
        <v>297</v>
      </c>
      <c r="DO42" s="154">
        <f t="shared" si="13"/>
        <v>9.2916283348666084E-2</v>
      </c>
      <c r="DP42" s="78"/>
      <c r="DQ42" s="78"/>
      <c r="DR42" s="78"/>
      <c r="DS42" s="154"/>
      <c r="DT42" s="78"/>
      <c r="DU42" s="78"/>
      <c r="DV42" s="78"/>
      <c r="DW42" s="154"/>
      <c r="DX42" s="78"/>
      <c r="DY42" s="78"/>
      <c r="DZ42" s="78"/>
      <c r="EA42" s="154"/>
      <c r="EB42" s="78"/>
      <c r="EC42" s="78"/>
      <c r="ED42" s="78">
        <f>AVERAGEIFS('WEEKLY DATA'!ED$11:ED$14577,'WEEKLY DATA'!$A$11:$A$14577,'MONTHLY DATA'!$A42,'WEEKLY DATA'!$B$11:$B$14577,'MONTHLY DATA'!$B42)</f>
        <v>296.8</v>
      </c>
      <c r="EE42" s="154">
        <f t="shared" si="14"/>
        <v>8.7179487179487314E-2</v>
      </c>
      <c r="EF42" s="169"/>
      <c r="EG42" s="78"/>
      <c r="EH42" s="78"/>
      <c r="EI42" s="154"/>
      <c r="EJ42" s="78"/>
      <c r="EK42" s="78"/>
      <c r="EL42" s="78"/>
      <c r="EM42" s="154"/>
      <c r="EN42" s="78"/>
      <c r="EO42" s="78"/>
      <c r="EP42" s="78"/>
      <c r="EQ42" s="154"/>
      <c r="ER42" s="78"/>
      <c r="ES42" s="78"/>
      <c r="ET42" s="78">
        <f>AVERAGEIFS('WEEKLY DATA'!ET$11:ET$14577,'WEEKLY DATA'!$A$11:$A$14577,'MONTHLY DATA'!$A42,'WEEKLY DATA'!$B$11:$B$14577,'MONTHLY DATA'!$B42)</f>
        <v>285</v>
      </c>
      <c r="EU42" s="154">
        <f t="shared" si="15"/>
        <v>4.7794117647058876E-2</v>
      </c>
      <c r="EV42" s="78"/>
      <c r="EW42" s="78"/>
      <c r="EX42" s="78"/>
      <c r="EY42" s="154"/>
      <c r="EZ42" s="78"/>
      <c r="FA42" s="78"/>
      <c r="FB42" s="78"/>
      <c r="FC42" s="154"/>
      <c r="FD42" s="78"/>
      <c r="FE42" s="78"/>
      <c r="FF42" s="78"/>
      <c r="FG42" s="154"/>
      <c r="FH42" s="78"/>
      <c r="FI42" s="78"/>
      <c r="FJ42" s="78">
        <f>AVERAGEIFS('WEEKLY DATA'!FJ$11:FJ$14577,'WEEKLY DATA'!$A$11:$A$14577,'MONTHLY DATA'!$A42,'WEEKLY DATA'!$B$11:$B$14577,'MONTHLY DATA'!$B42)</f>
        <v>324.39999999999998</v>
      </c>
      <c r="FK42" s="154">
        <f t="shared" si="16"/>
        <v>0.10905982905982903</v>
      </c>
      <c r="FL42" s="169"/>
      <c r="FM42" s="78"/>
      <c r="FN42" s="78"/>
      <c r="FO42" s="154"/>
      <c r="FP42" s="78"/>
      <c r="FQ42" s="78"/>
      <c r="FR42" s="78"/>
      <c r="FS42" s="154"/>
      <c r="FT42" s="78"/>
      <c r="FU42" s="78"/>
      <c r="FV42" s="78">
        <f>AVERAGEIFS('WEEKLY DATA'!FV$11:FV$14577,'WEEKLY DATA'!$A$11:$A$14577,'MONTHLY DATA'!$A42,'WEEKLY DATA'!$B$11:$B$14577,'MONTHLY DATA'!$B42)</f>
        <v>302</v>
      </c>
      <c r="FW42" s="154">
        <f t="shared" si="17"/>
        <v>0.1785365853658536</v>
      </c>
      <c r="FX42" s="78"/>
      <c r="FY42" s="78"/>
      <c r="FZ42" s="78"/>
      <c r="GA42" s="154"/>
      <c r="GB42" s="78"/>
      <c r="GC42" s="78"/>
      <c r="GD42" s="78">
        <f>AVERAGEIFS('WEEKLY DATA'!GD$11:GD$14577,'WEEKLY DATA'!$A$11:$A$14577,'MONTHLY DATA'!$A42,'WEEKLY DATA'!$B$11:$B$14577,'MONTHLY DATA'!$B42)</f>
        <v>369</v>
      </c>
      <c r="GE42" s="154">
        <f t="shared" si="18"/>
        <v>0.10149253731343277</v>
      </c>
      <c r="GF42" s="169"/>
      <c r="GG42" s="78"/>
      <c r="GH42" s="78"/>
      <c r="GI42" s="154"/>
      <c r="GJ42" s="78"/>
      <c r="GK42" s="78"/>
      <c r="GL42" s="78"/>
      <c r="GM42" s="154"/>
      <c r="GN42" s="78"/>
      <c r="GO42" s="78"/>
      <c r="GP42" s="78"/>
      <c r="GQ42" s="154"/>
      <c r="GR42" s="78"/>
    </row>
    <row r="43" spans="1:200" ht="15.75" x14ac:dyDescent="0.25">
      <c r="A43">
        <f t="shared" si="4"/>
        <v>9</v>
      </c>
      <c r="B43">
        <f t="shared" si="5"/>
        <v>2012</v>
      </c>
      <c r="C43" s="86">
        <v>41153</v>
      </c>
      <c r="D43" s="78"/>
      <c r="E43" s="78"/>
      <c r="F43" s="78">
        <f>AVERAGEIFS('WEEKLY DATA'!F$11:F$14577,'WEEKLY DATA'!$A$11:$A$14577,'MONTHLY DATA'!$A43,'WEEKLY DATA'!$B$11:$B$14577,'MONTHLY DATA'!$B43)</f>
        <v>372.25</v>
      </c>
      <c r="G43" s="154">
        <f t="shared" si="6"/>
        <v>8.8075880758806679E-3</v>
      </c>
      <c r="H43" s="169"/>
      <c r="I43" s="78"/>
      <c r="J43" s="78"/>
      <c r="K43" s="154"/>
      <c r="L43" s="169"/>
      <c r="M43" s="78"/>
      <c r="N43" s="78"/>
      <c r="O43" s="154"/>
      <c r="P43" s="169"/>
      <c r="Q43" s="78"/>
      <c r="R43" s="78"/>
      <c r="S43" s="154"/>
      <c r="T43" s="169"/>
      <c r="U43" s="78"/>
      <c r="V43" s="78">
        <f>AVERAGEIFS('WEEKLY DATA'!V$11:V$14577,'WEEKLY DATA'!$A$11:$A$14577,'MONTHLY DATA'!$A43,'WEEKLY DATA'!$B$11:$B$14577,'MONTHLY DATA'!$B43)</f>
        <v>288.25</v>
      </c>
      <c r="W43" s="154">
        <f t="shared" si="7"/>
        <v>1.3537271448663901E-2</v>
      </c>
      <c r="X43" s="169"/>
      <c r="Y43" s="78"/>
      <c r="Z43" s="78"/>
      <c r="AA43" s="154"/>
      <c r="AB43" s="169"/>
      <c r="AC43" s="78"/>
      <c r="AD43" s="78"/>
      <c r="AE43" s="154"/>
      <c r="AF43" s="169"/>
      <c r="AG43" s="78"/>
      <c r="AH43" s="78"/>
      <c r="AI43" s="154"/>
      <c r="AJ43" s="169"/>
      <c r="AK43" s="78"/>
      <c r="AL43" s="78">
        <f>AVERAGEIFS('WEEKLY DATA'!AL$11:AL$14577,'WEEKLY DATA'!$A$11:$A$14577,'MONTHLY DATA'!$A43,'WEEKLY DATA'!$B$11:$B$14577,'MONTHLY DATA'!$B43)</f>
        <v>343.25</v>
      </c>
      <c r="AM43" s="154">
        <f t="shared" si="8"/>
        <v>9.5588235294117307E-3</v>
      </c>
      <c r="AN43" s="169"/>
      <c r="AO43" s="78"/>
      <c r="AP43" s="78"/>
      <c r="AQ43" s="154"/>
      <c r="AR43" s="169"/>
      <c r="AS43" s="78"/>
      <c r="AT43" s="78"/>
      <c r="AU43" s="154"/>
      <c r="AV43" s="169"/>
      <c r="AW43" s="78"/>
      <c r="AX43" s="78"/>
      <c r="AY43" s="154"/>
      <c r="AZ43" s="169"/>
      <c r="BA43" s="78"/>
      <c r="BB43" s="78">
        <f>AVERAGEIFS('WEEKLY DATA'!BB$11:BB$14577,'WEEKLY DATA'!$A$11:$A$14577,'MONTHLY DATA'!$A43,'WEEKLY DATA'!$B$11:$B$14577,'MONTHLY DATA'!$B43)</f>
        <v>261.25</v>
      </c>
      <c r="BC43" s="154">
        <f t="shared" si="9"/>
        <v>3.3425632911392444E-2</v>
      </c>
      <c r="BD43" s="169"/>
      <c r="BE43" s="78"/>
      <c r="BF43" s="78"/>
      <c r="BG43" s="154"/>
      <c r="BH43" s="169"/>
      <c r="BI43" s="78"/>
      <c r="BJ43" s="78"/>
      <c r="BK43" s="154"/>
      <c r="BL43" s="169"/>
      <c r="BM43" s="78"/>
      <c r="BN43" s="78"/>
      <c r="BO43" s="154"/>
      <c r="BP43" s="78"/>
      <c r="BQ43" s="78"/>
      <c r="BR43" s="78">
        <f>AVERAGEIFS('WEEKLY DATA'!BR$11:BR$14577,'WEEKLY DATA'!$A$11:$A$14577,'MONTHLY DATA'!$A43,'WEEKLY DATA'!$B$11:$B$14577,'MONTHLY DATA'!$B43)</f>
        <v>303.25</v>
      </c>
      <c r="BS43" s="154">
        <f t="shared" si="10"/>
        <v>3.5689890710382421E-2</v>
      </c>
      <c r="BT43" s="78"/>
      <c r="BU43" s="78"/>
      <c r="BV43" s="78"/>
      <c r="BW43" s="154"/>
      <c r="BX43" s="78"/>
      <c r="BY43" s="78"/>
      <c r="BZ43" s="78"/>
      <c r="CA43" s="154"/>
      <c r="CB43" s="78"/>
      <c r="CC43" s="78"/>
      <c r="CD43" s="78"/>
      <c r="CE43" s="154"/>
      <c r="CF43" s="78"/>
      <c r="CG43" s="78"/>
      <c r="CH43" s="78">
        <f>AVERAGEIFS('WEEKLY DATA'!CH$11:CH$14577,'WEEKLY DATA'!$A$11:$A$14577,'MONTHLY DATA'!$A43,'WEEKLY DATA'!$B$11:$B$14577,'MONTHLY DATA'!$B43)</f>
        <v>279.5</v>
      </c>
      <c r="CI43" s="154">
        <f t="shared" si="11"/>
        <v>-3.6206896551724155E-2</v>
      </c>
      <c r="CJ43" s="78"/>
      <c r="CK43" s="78"/>
      <c r="CL43" s="78"/>
      <c r="CM43" s="154"/>
      <c r="CN43" s="78"/>
      <c r="CO43" s="78"/>
      <c r="CP43" s="78"/>
      <c r="CQ43" s="154"/>
      <c r="CR43" s="78"/>
      <c r="CS43" s="78"/>
      <c r="CT43" s="78"/>
      <c r="CU43" s="154"/>
      <c r="CV43" s="169"/>
      <c r="CW43" s="78"/>
      <c r="CX43" s="78">
        <f>AVERAGEIFS('WEEKLY DATA'!CX$11:CX$14577,'WEEKLY DATA'!$A$11:$A$14577,'MONTHLY DATA'!$A43,'WEEKLY DATA'!$B$11:$B$14577,'MONTHLY DATA'!$B43)</f>
        <v>309.5</v>
      </c>
      <c r="CY43" s="154">
        <f t="shared" si="12"/>
        <v>-3.2812500000000022E-2</v>
      </c>
      <c r="CZ43" s="169"/>
      <c r="DA43" s="78"/>
      <c r="DB43" s="78"/>
      <c r="DC43" s="154"/>
      <c r="DD43" s="78"/>
      <c r="DE43" s="78"/>
      <c r="DF43" s="78"/>
      <c r="DG43" s="154"/>
      <c r="DH43" s="78"/>
      <c r="DI43" s="78"/>
      <c r="DJ43" s="78"/>
      <c r="DK43" s="154"/>
      <c r="DL43" s="169"/>
      <c r="DM43" s="78"/>
      <c r="DN43" s="78">
        <f>AVERAGEIFS('WEEKLY DATA'!DN$11:DN$14577,'WEEKLY DATA'!$A$11:$A$14577,'MONTHLY DATA'!$A43,'WEEKLY DATA'!$B$11:$B$14577,'MONTHLY DATA'!$B43)</f>
        <v>286.5</v>
      </c>
      <c r="DO43" s="154">
        <f t="shared" si="13"/>
        <v>-3.5353535353535359E-2</v>
      </c>
      <c r="DP43" s="78"/>
      <c r="DQ43" s="78"/>
      <c r="DR43" s="78"/>
      <c r="DS43" s="154"/>
      <c r="DT43" s="78"/>
      <c r="DU43" s="78"/>
      <c r="DV43" s="78"/>
      <c r="DW43" s="154"/>
      <c r="DX43" s="78"/>
      <c r="DY43" s="78"/>
      <c r="DZ43" s="78"/>
      <c r="EA43" s="154"/>
      <c r="EB43" s="78"/>
      <c r="EC43" s="78"/>
      <c r="ED43" s="78">
        <f>AVERAGEIFS('WEEKLY DATA'!ED$11:ED$14577,'WEEKLY DATA'!$A$11:$A$14577,'MONTHLY DATA'!$A43,'WEEKLY DATA'!$B$11:$B$14577,'MONTHLY DATA'!$B43)</f>
        <v>301</v>
      </c>
      <c r="EE43" s="154">
        <f t="shared" si="14"/>
        <v>1.4150943396226356E-2</v>
      </c>
      <c r="EF43" s="169"/>
      <c r="EG43" s="78"/>
      <c r="EH43" s="78"/>
      <c r="EI43" s="154"/>
      <c r="EJ43" s="78"/>
      <c r="EK43" s="78"/>
      <c r="EL43" s="78"/>
      <c r="EM43" s="154"/>
      <c r="EN43" s="78"/>
      <c r="EO43" s="78"/>
      <c r="EP43" s="78"/>
      <c r="EQ43" s="154"/>
      <c r="ER43" s="78"/>
      <c r="ES43" s="78"/>
      <c r="ET43" s="78">
        <f>AVERAGEIFS('WEEKLY DATA'!ET$11:ET$14577,'WEEKLY DATA'!$A$11:$A$14577,'MONTHLY DATA'!$A43,'WEEKLY DATA'!$B$11:$B$14577,'MONTHLY DATA'!$B43)</f>
        <v>289</v>
      </c>
      <c r="EU43" s="154">
        <f t="shared" si="15"/>
        <v>1.4035087719298289E-2</v>
      </c>
      <c r="EV43" s="78"/>
      <c r="EW43" s="78"/>
      <c r="EX43" s="78"/>
      <c r="EY43" s="154"/>
      <c r="EZ43" s="78"/>
      <c r="FA43" s="78"/>
      <c r="FB43" s="78"/>
      <c r="FC43" s="154"/>
      <c r="FD43" s="78"/>
      <c r="FE43" s="78"/>
      <c r="FF43" s="78"/>
      <c r="FG43" s="154"/>
      <c r="FH43" s="78"/>
      <c r="FI43" s="78"/>
      <c r="FJ43" s="78">
        <f>AVERAGEIFS('WEEKLY DATA'!FJ$11:FJ$14577,'WEEKLY DATA'!$A$11:$A$14577,'MONTHLY DATA'!$A43,'WEEKLY DATA'!$B$11:$B$14577,'MONTHLY DATA'!$B43)</f>
        <v>325.25</v>
      </c>
      <c r="FK43" s="154">
        <f t="shared" si="16"/>
        <v>2.6202219482120981E-3</v>
      </c>
      <c r="FL43" s="169"/>
      <c r="FM43" s="78"/>
      <c r="FN43" s="78"/>
      <c r="FO43" s="154"/>
      <c r="FP43" s="78"/>
      <c r="FQ43" s="78"/>
      <c r="FR43" s="78"/>
      <c r="FS43" s="154"/>
      <c r="FT43" s="78"/>
      <c r="FU43" s="78"/>
      <c r="FV43" s="78">
        <f>AVERAGEIFS('WEEKLY DATA'!FV$11:FV$14577,'WEEKLY DATA'!$A$11:$A$14577,'MONTHLY DATA'!$A43,'WEEKLY DATA'!$B$11:$B$14577,'MONTHLY DATA'!$B43)</f>
        <v>310</v>
      </c>
      <c r="FW43" s="154">
        <f t="shared" si="17"/>
        <v>2.6490066225165476E-2</v>
      </c>
      <c r="FX43" s="78"/>
      <c r="FY43" s="78"/>
      <c r="FZ43" s="78"/>
      <c r="GA43" s="154"/>
      <c r="GB43" s="78"/>
      <c r="GC43" s="78"/>
      <c r="GD43" s="78">
        <f>AVERAGEIFS('WEEKLY DATA'!GD$11:GD$14577,'WEEKLY DATA'!$A$11:$A$14577,'MONTHLY DATA'!$A43,'WEEKLY DATA'!$B$11:$B$14577,'MONTHLY DATA'!$B43)</f>
        <v>372.5</v>
      </c>
      <c r="GE43" s="154">
        <f t="shared" si="18"/>
        <v>9.4850948509486166E-3</v>
      </c>
      <c r="GF43" s="169"/>
      <c r="GG43" s="78"/>
      <c r="GH43" s="78"/>
      <c r="GI43" s="154"/>
      <c r="GJ43" s="78"/>
      <c r="GK43" s="78"/>
      <c r="GL43" s="78"/>
      <c r="GM43" s="154"/>
      <c r="GN43" s="78"/>
      <c r="GO43" s="78"/>
      <c r="GP43" s="78"/>
      <c r="GQ43" s="154"/>
      <c r="GR43" s="78"/>
    </row>
    <row r="44" spans="1:200" ht="15.75" x14ac:dyDescent="0.25">
      <c r="A44">
        <f t="shared" si="4"/>
        <v>10</v>
      </c>
      <c r="B44">
        <f t="shared" si="5"/>
        <v>2012</v>
      </c>
      <c r="C44" s="86">
        <v>41183</v>
      </c>
      <c r="D44" s="78"/>
      <c r="E44" s="78"/>
      <c r="F44" s="78">
        <f>AVERAGEIFS('WEEKLY DATA'!F$11:F$14577,'WEEKLY DATA'!$A$11:$A$14577,'MONTHLY DATA'!$A44,'WEEKLY DATA'!$B$11:$B$14577,'MONTHLY DATA'!$B44)</f>
        <v>372.5</v>
      </c>
      <c r="G44" s="154">
        <f t="shared" si="6"/>
        <v>6.7159167226327199E-4</v>
      </c>
      <c r="H44" s="169"/>
      <c r="I44" s="78"/>
      <c r="J44" s="78"/>
      <c r="K44" s="154"/>
      <c r="L44" s="169"/>
      <c r="M44" s="78"/>
      <c r="N44" s="78"/>
      <c r="O44" s="154"/>
      <c r="P44" s="169"/>
      <c r="Q44" s="78"/>
      <c r="R44" s="78"/>
      <c r="S44" s="154"/>
      <c r="T44" s="169"/>
      <c r="U44" s="78"/>
      <c r="V44" s="78">
        <f>AVERAGEIFS('WEEKLY DATA'!V$11:V$14577,'WEEKLY DATA'!$A$11:$A$14577,'MONTHLY DATA'!$A44,'WEEKLY DATA'!$B$11:$B$14577,'MONTHLY DATA'!$B44)</f>
        <v>288.5</v>
      </c>
      <c r="W44" s="154">
        <f t="shared" si="7"/>
        <v>8.6730268863832727E-4</v>
      </c>
      <c r="X44" s="169"/>
      <c r="Y44" s="78"/>
      <c r="Z44" s="78"/>
      <c r="AA44" s="154"/>
      <c r="AB44" s="169"/>
      <c r="AC44" s="78"/>
      <c r="AD44" s="78"/>
      <c r="AE44" s="154"/>
      <c r="AF44" s="169"/>
      <c r="AG44" s="78"/>
      <c r="AH44" s="78"/>
      <c r="AI44" s="154"/>
      <c r="AJ44" s="169"/>
      <c r="AK44" s="78"/>
      <c r="AL44" s="78">
        <f>AVERAGEIFS('WEEKLY DATA'!AL$11:AL$14577,'WEEKLY DATA'!$A$11:$A$14577,'MONTHLY DATA'!$A44,'WEEKLY DATA'!$B$11:$B$14577,'MONTHLY DATA'!$B44)</f>
        <v>343.5</v>
      </c>
      <c r="AM44" s="154">
        <f t="shared" si="8"/>
        <v>7.2833211944645093E-4</v>
      </c>
      <c r="AN44" s="169"/>
      <c r="AO44" s="78"/>
      <c r="AP44" s="78"/>
      <c r="AQ44" s="154"/>
      <c r="AR44" s="169"/>
      <c r="AS44" s="78"/>
      <c r="AT44" s="78"/>
      <c r="AU44" s="154"/>
      <c r="AV44" s="169"/>
      <c r="AW44" s="78"/>
      <c r="AX44" s="78"/>
      <c r="AY44" s="154"/>
      <c r="AZ44" s="169"/>
      <c r="BA44" s="78"/>
      <c r="BB44" s="78">
        <f>AVERAGEIFS('WEEKLY DATA'!BB$11:BB$14577,'WEEKLY DATA'!$A$11:$A$14577,'MONTHLY DATA'!$A44,'WEEKLY DATA'!$B$11:$B$14577,'MONTHLY DATA'!$B44)</f>
        <v>253.25</v>
      </c>
      <c r="BC44" s="154">
        <f t="shared" si="9"/>
        <v>-3.0622009569377995E-2</v>
      </c>
      <c r="BD44" s="169"/>
      <c r="BE44" s="78"/>
      <c r="BF44" s="78"/>
      <c r="BG44" s="154"/>
      <c r="BH44" s="169"/>
      <c r="BI44" s="78"/>
      <c r="BJ44" s="78"/>
      <c r="BK44" s="154"/>
      <c r="BL44" s="169"/>
      <c r="BM44" s="78"/>
      <c r="BN44" s="78"/>
      <c r="BO44" s="154"/>
      <c r="BP44" s="78"/>
      <c r="BQ44" s="78"/>
      <c r="BR44" s="78">
        <f>AVERAGEIFS('WEEKLY DATA'!BR$11:BR$14577,'WEEKLY DATA'!$A$11:$A$14577,'MONTHLY DATA'!$A44,'WEEKLY DATA'!$B$11:$B$14577,'MONTHLY DATA'!$B44)</f>
        <v>304</v>
      </c>
      <c r="BS44" s="154">
        <f t="shared" si="10"/>
        <v>2.4732069249793209E-3</v>
      </c>
      <c r="BT44" s="78"/>
      <c r="BU44" s="78"/>
      <c r="BV44" s="78"/>
      <c r="BW44" s="154"/>
      <c r="BX44" s="78"/>
      <c r="BY44" s="78"/>
      <c r="BZ44" s="78"/>
      <c r="CA44" s="154"/>
      <c r="CB44" s="78"/>
      <c r="CC44" s="78"/>
      <c r="CD44" s="78"/>
      <c r="CE44" s="154"/>
      <c r="CF44" s="78"/>
      <c r="CG44" s="78"/>
      <c r="CH44" s="78">
        <f>AVERAGEIFS('WEEKLY DATA'!CH$11:CH$14577,'WEEKLY DATA'!$A$11:$A$14577,'MONTHLY DATA'!$A44,'WEEKLY DATA'!$B$11:$B$14577,'MONTHLY DATA'!$B44)</f>
        <v>279.5</v>
      </c>
      <c r="CI44" s="154">
        <f t="shared" si="11"/>
        <v>0</v>
      </c>
      <c r="CJ44" s="78"/>
      <c r="CK44" s="78"/>
      <c r="CL44" s="78"/>
      <c r="CM44" s="154"/>
      <c r="CN44" s="78"/>
      <c r="CO44" s="78"/>
      <c r="CP44" s="78"/>
      <c r="CQ44" s="154"/>
      <c r="CR44" s="78"/>
      <c r="CS44" s="78"/>
      <c r="CT44" s="78"/>
      <c r="CU44" s="154"/>
      <c r="CV44" s="169"/>
      <c r="CW44" s="78"/>
      <c r="CX44" s="78">
        <f>AVERAGEIFS('WEEKLY DATA'!CX$11:CX$14577,'WEEKLY DATA'!$A$11:$A$14577,'MONTHLY DATA'!$A44,'WEEKLY DATA'!$B$11:$B$14577,'MONTHLY DATA'!$B44)</f>
        <v>309.5</v>
      </c>
      <c r="CY44" s="154">
        <f t="shared" si="12"/>
        <v>0</v>
      </c>
      <c r="CZ44" s="169"/>
      <c r="DA44" s="78"/>
      <c r="DB44" s="78"/>
      <c r="DC44" s="154"/>
      <c r="DD44" s="78"/>
      <c r="DE44" s="78"/>
      <c r="DF44" s="78"/>
      <c r="DG44" s="154"/>
      <c r="DH44" s="78"/>
      <c r="DI44" s="78"/>
      <c r="DJ44" s="78"/>
      <c r="DK44" s="154"/>
      <c r="DL44" s="169"/>
      <c r="DM44" s="78"/>
      <c r="DN44" s="78">
        <f>AVERAGEIFS('WEEKLY DATA'!DN$11:DN$14577,'WEEKLY DATA'!$A$11:$A$14577,'MONTHLY DATA'!$A44,'WEEKLY DATA'!$B$11:$B$14577,'MONTHLY DATA'!$B44)</f>
        <v>286.5</v>
      </c>
      <c r="DO44" s="154">
        <f t="shared" si="13"/>
        <v>0</v>
      </c>
      <c r="DP44" s="78"/>
      <c r="DQ44" s="78"/>
      <c r="DR44" s="78"/>
      <c r="DS44" s="154"/>
      <c r="DT44" s="78"/>
      <c r="DU44" s="78"/>
      <c r="DV44" s="78"/>
      <c r="DW44" s="154"/>
      <c r="DX44" s="78"/>
      <c r="DY44" s="78"/>
      <c r="DZ44" s="78"/>
      <c r="EA44" s="154"/>
      <c r="EB44" s="78"/>
      <c r="EC44" s="78"/>
      <c r="ED44" s="78">
        <f>AVERAGEIFS('WEEKLY DATA'!ED$11:ED$14577,'WEEKLY DATA'!$A$11:$A$14577,'MONTHLY DATA'!$A44,'WEEKLY DATA'!$B$11:$B$14577,'MONTHLY DATA'!$B44)</f>
        <v>301</v>
      </c>
      <c r="EE44" s="154">
        <f t="shared" si="14"/>
        <v>0</v>
      </c>
      <c r="EF44" s="169"/>
      <c r="EG44" s="78"/>
      <c r="EH44" s="78"/>
      <c r="EI44" s="154"/>
      <c r="EJ44" s="78"/>
      <c r="EK44" s="78"/>
      <c r="EL44" s="78"/>
      <c r="EM44" s="154"/>
      <c r="EN44" s="78"/>
      <c r="EO44" s="78"/>
      <c r="EP44" s="78"/>
      <c r="EQ44" s="154"/>
      <c r="ER44" s="78"/>
      <c r="ES44" s="78"/>
      <c r="ET44" s="78">
        <f>AVERAGEIFS('WEEKLY DATA'!ET$11:ET$14577,'WEEKLY DATA'!$A$11:$A$14577,'MONTHLY DATA'!$A44,'WEEKLY DATA'!$B$11:$B$14577,'MONTHLY DATA'!$B44)</f>
        <v>287</v>
      </c>
      <c r="EU44" s="154">
        <f t="shared" si="15"/>
        <v>-6.9204152249134898E-3</v>
      </c>
      <c r="EV44" s="78"/>
      <c r="EW44" s="78"/>
      <c r="EX44" s="78"/>
      <c r="EY44" s="154"/>
      <c r="EZ44" s="78"/>
      <c r="FA44" s="78"/>
      <c r="FB44" s="78"/>
      <c r="FC44" s="154"/>
      <c r="FD44" s="78"/>
      <c r="FE44" s="78"/>
      <c r="FF44" s="78"/>
      <c r="FG44" s="154"/>
      <c r="FH44" s="78"/>
      <c r="FI44" s="78"/>
      <c r="FJ44" s="78">
        <f>AVERAGEIFS('WEEKLY DATA'!FJ$11:FJ$14577,'WEEKLY DATA'!$A$11:$A$14577,'MONTHLY DATA'!$A44,'WEEKLY DATA'!$B$11:$B$14577,'MONTHLY DATA'!$B44)</f>
        <v>326.5</v>
      </c>
      <c r="FK44" s="154">
        <f t="shared" si="16"/>
        <v>3.8431975403536711E-3</v>
      </c>
      <c r="FL44" s="169"/>
      <c r="FM44" s="78"/>
      <c r="FN44" s="78"/>
      <c r="FO44" s="154"/>
      <c r="FP44" s="78"/>
      <c r="FQ44" s="78"/>
      <c r="FR44" s="78"/>
      <c r="FS44" s="154"/>
      <c r="FT44" s="78"/>
      <c r="FU44" s="78"/>
      <c r="FV44" s="78">
        <f>AVERAGEIFS('WEEKLY DATA'!FV$11:FV$14577,'WEEKLY DATA'!$A$11:$A$14577,'MONTHLY DATA'!$A44,'WEEKLY DATA'!$B$11:$B$14577,'MONTHLY DATA'!$B44)</f>
        <v>325</v>
      </c>
      <c r="FW44" s="154">
        <f t="shared" si="17"/>
        <v>4.8387096774193505E-2</v>
      </c>
      <c r="FX44" s="78"/>
      <c r="FY44" s="78"/>
      <c r="FZ44" s="78"/>
      <c r="GA44" s="154"/>
      <c r="GB44" s="78"/>
      <c r="GC44" s="78"/>
      <c r="GD44" s="78">
        <f>AVERAGEIFS('WEEKLY DATA'!GD$11:GD$14577,'WEEKLY DATA'!$A$11:$A$14577,'MONTHLY DATA'!$A44,'WEEKLY DATA'!$B$11:$B$14577,'MONTHLY DATA'!$B44)</f>
        <v>370.25</v>
      </c>
      <c r="GE44" s="154">
        <f t="shared" si="18"/>
        <v>-6.0402684563758413E-3</v>
      </c>
      <c r="GF44" s="169"/>
      <c r="GG44" s="78"/>
      <c r="GH44" s="78"/>
      <c r="GI44" s="154"/>
      <c r="GJ44" s="78"/>
      <c r="GK44" s="78"/>
      <c r="GL44" s="78"/>
      <c r="GM44" s="154"/>
      <c r="GN44" s="78"/>
      <c r="GO44" s="78"/>
      <c r="GP44" s="78"/>
      <c r="GQ44" s="154"/>
      <c r="GR44" s="78"/>
    </row>
    <row r="45" spans="1:200" ht="15.75" x14ac:dyDescent="0.25">
      <c r="A45">
        <f t="shared" si="4"/>
        <v>11</v>
      </c>
      <c r="B45">
        <f t="shared" si="5"/>
        <v>2012</v>
      </c>
      <c r="C45" s="86">
        <v>41214</v>
      </c>
      <c r="D45" s="78"/>
      <c r="E45" s="78"/>
      <c r="F45" s="78">
        <f>AVERAGEIFS('WEEKLY DATA'!F$11:F$14577,'WEEKLY DATA'!$A$11:$A$14577,'MONTHLY DATA'!$A45,'WEEKLY DATA'!$B$11:$B$14577,'MONTHLY DATA'!$B45)</f>
        <v>374.4</v>
      </c>
      <c r="G45" s="154">
        <f t="shared" si="6"/>
        <v>5.1006711409395944E-3</v>
      </c>
      <c r="H45" s="169"/>
      <c r="I45" s="78"/>
      <c r="J45" s="78"/>
      <c r="K45" s="154"/>
      <c r="L45" s="169"/>
      <c r="M45" s="78"/>
      <c r="N45" s="78"/>
      <c r="O45" s="154"/>
      <c r="P45" s="169"/>
      <c r="Q45" s="78"/>
      <c r="R45" s="78"/>
      <c r="S45" s="154"/>
      <c r="T45" s="169"/>
      <c r="U45" s="78"/>
      <c r="V45" s="78">
        <f>AVERAGEIFS('WEEKLY DATA'!V$11:V$14577,'WEEKLY DATA'!$A$11:$A$14577,'MONTHLY DATA'!$A45,'WEEKLY DATA'!$B$11:$B$14577,'MONTHLY DATA'!$B45)</f>
        <v>295.2</v>
      </c>
      <c r="W45" s="154">
        <f t="shared" si="7"/>
        <v>2.3223570190641141E-2</v>
      </c>
      <c r="X45" s="169"/>
      <c r="Y45" s="78"/>
      <c r="Z45" s="78"/>
      <c r="AA45" s="154"/>
      <c r="AB45" s="169"/>
      <c r="AC45" s="78"/>
      <c r="AD45" s="78"/>
      <c r="AE45" s="154"/>
      <c r="AF45" s="169"/>
      <c r="AG45" s="78"/>
      <c r="AH45" s="78"/>
      <c r="AI45" s="154"/>
      <c r="AJ45" s="169"/>
      <c r="AK45" s="78"/>
      <c r="AL45" s="78">
        <f>AVERAGEIFS('WEEKLY DATA'!AL$11:AL$14577,'WEEKLY DATA'!$A$11:$A$14577,'MONTHLY DATA'!$A45,'WEEKLY DATA'!$B$11:$B$14577,'MONTHLY DATA'!$B45)</f>
        <v>351</v>
      </c>
      <c r="AM45" s="154">
        <f t="shared" si="8"/>
        <v>2.1834061135371119E-2</v>
      </c>
      <c r="AN45" s="169"/>
      <c r="AO45" s="78"/>
      <c r="AP45" s="78"/>
      <c r="AQ45" s="154"/>
      <c r="AR45" s="169"/>
      <c r="AS45" s="78"/>
      <c r="AT45" s="78"/>
      <c r="AU45" s="154"/>
      <c r="AV45" s="169"/>
      <c r="AW45" s="78"/>
      <c r="AX45" s="78"/>
      <c r="AY45" s="154"/>
      <c r="AZ45" s="169"/>
      <c r="BA45" s="78"/>
      <c r="BB45" s="78">
        <f>AVERAGEIFS('WEEKLY DATA'!BB$11:BB$14577,'WEEKLY DATA'!$A$11:$A$14577,'MONTHLY DATA'!$A45,'WEEKLY DATA'!$B$11:$B$14577,'MONTHLY DATA'!$B45)</f>
        <v>253.8</v>
      </c>
      <c r="BC45" s="154">
        <f t="shared" si="9"/>
        <v>2.171767028627869E-3</v>
      </c>
      <c r="BD45" s="169"/>
      <c r="BE45" s="78"/>
      <c r="BF45" s="78"/>
      <c r="BG45" s="154"/>
      <c r="BH45" s="169"/>
      <c r="BI45" s="78"/>
      <c r="BJ45" s="78"/>
      <c r="BK45" s="154"/>
      <c r="BL45" s="169"/>
      <c r="BM45" s="78"/>
      <c r="BN45" s="78"/>
      <c r="BO45" s="154"/>
      <c r="BP45" s="78"/>
      <c r="BQ45" s="78"/>
      <c r="BR45" s="78">
        <f>AVERAGEIFS('WEEKLY DATA'!BR$11:BR$14577,'WEEKLY DATA'!$A$11:$A$14577,'MONTHLY DATA'!$A45,'WEEKLY DATA'!$B$11:$B$14577,'MONTHLY DATA'!$B45)</f>
        <v>304.8</v>
      </c>
      <c r="BS45" s="154">
        <f t="shared" si="10"/>
        <v>2.6315789473685403E-3</v>
      </c>
      <c r="BT45" s="78"/>
      <c r="BU45" s="78"/>
      <c r="BV45" s="78"/>
      <c r="BW45" s="154"/>
      <c r="BX45" s="78"/>
      <c r="BY45" s="78"/>
      <c r="BZ45" s="78"/>
      <c r="CA45" s="154"/>
      <c r="CB45" s="78"/>
      <c r="CC45" s="78"/>
      <c r="CD45" s="78"/>
      <c r="CE45" s="154"/>
      <c r="CF45" s="78"/>
      <c r="CG45" s="78"/>
      <c r="CH45" s="78">
        <f>AVERAGEIFS('WEEKLY DATA'!CH$11:CH$14577,'WEEKLY DATA'!$A$11:$A$14577,'MONTHLY DATA'!$A45,'WEEKLY DATA'!$B$11:$B$14577,'MONTHLY DATA'!$B45)</f>
        <v>270.2</v>
      </c>
      <c r="CI45" s="154">
        <f t="shared" si="11"/>
        <v>-3.3273703041144964E-2</v>
      </c>
      <c r="CJ45" s="78"/>
      <c r="CK45" s="78"/>
      <c r="CL45" s="78"/>
      <c r="CM45" s="154"/>
      <c r="CN45" s="78"/>
      <c r="CO45" s="78"/>
      <c r="CP45" s="78"/>
      <c r="CQ45" s="154"/>
      <c r="CR45" s="78"/>
      <c r="CS45" s="78"/>
      <c r="CT45" s="78"/>
      <c r="CU45" s="154"/>
      <c r="CV45" s="169"/>
      <c r="CW45" s="78"/>
      <c r="CX45" s="78">
        <f>AVERAGEIFS('WEEKLY DATA'!CX$11:CX$14577,'WEEKLY DATA'!$A$11:$A$14577,'MONTHLY DATA'!$A45,'WEEKLY DATA'!$B$11:$B$14577,'MONTHLY DATA'!$B45)</f>
        <v>300.60000000000002</v>
      </c>
      <c r="CY45" s="154">
        <f t="shared" si="12"/>
        <v>-2.875605815831983E-2</v>
      </c>
      <c r="CZ45" s="169"/>
      <c r="DA45" s="78"/>
      <c r="DB45" s="78"/>
      <c r="DC45" s="154"/>
      <c r="DD45" s="78"/>
      <c r="DE45" s="78"/>
      <c r="DF45" s="78"/>
      <c r="DG45" s="154"/>
      <c r="DH45" s="78"/>
      <c r="DI45" s="78"/>
      <c r="DJ45" s="78"/>
      <c r="DK45" s="154"/>
      <c r="DL45" s="169"/>
      <c r="DM45" s="78"/>
      <c r="DN45" s="78">
        <f>AVERAGEIFS('WEEKLY DATA'!DN$11:DN$14577,'WEEKLY DATA'!$A$11:$A$14577,'MONTHLY DATA'!$A45,'WEEKLY DATA'!$B$11:$B$14577,'MONTHLY DATA'!$B45)</f>
        <v>277.2</v>
      </c>
      <c r="DO45" s="154">
        <f t="shared" si="13"/>
        <v>-3.2460732984293195E-2</v>
      </c>
      <c r="DP45" s="78"/>
      <c r="DQ45" s="78"/>
      <c r="DR45" s="78"/>
      <c r="DS45" s="154"/>
      <c r="DT45" s="78"/>
      <c r="DU45" s="78"/>
      <c r="DV45" s="78"/>
      <c r="DW45" s="154"/>
      <c r="DX45" s="78"/>
      <c r="DY45" s="78"/>
      <c r="DZ45" s="78"/>
      <c r="EA45" s="154"/>
      <c r="EB45" s="78"/>
      <c r="EC45" s="78"/>
      <c r="ED45" s="78">
        <f>AVERAGEIFS('WEEKLY DATA'!ED$11:ED$14577,'WEEKLY DATA'!$A$11:$A$14577,'MONTHLY DATA'!$A45,'WEEKLY DATA'!$B$11:$B$14577,'MONTHLY DATA'!$B45)</f>
        <v>291.39999999999998</v>
      </c>
      <c r="EE45" s="154">
        <f t="shared" si="14"/>
        <v>-3.1893687707641227E-2</v>
      </c>
      <c r="EF45" s="169"/>
      <c r="EG45" s="78"/>
      <c r="EH45" s="78"/>
      <c r="EI45" s="154"/>
      <c r="EJ45" s="78"/>
      <c r="EK45" s="78"/>
      <c r="EL45" s="78"/>
      <c r="EM45" s="154"/>
      <c r="EN45" s="78"/>
      <c r="EO45" s="78"/>
      <c r="EP45" s="78"/>
      <c r="EQ45" s="154"/>
      <c r="ER45" s="78"/>
      <c r="ES45" s="78"/>
      <c r="ET45" s="78">
        <f>AVERAGEIFS('WEEKLY DATA'!ET$11:ET$14577,'WEEKLY DATA'!$A$11:$A$14577,'MONTHLY DATA'!$A45,'WEEKLY DATA'!$B$11:$B$14577,'MONTHLY DATA'!$B45)</f>
        <v>280</v>
      </c>
      <c r="EU45" s="154">
        <f t="shared" si="15"/>
        <v>-2.4390243902439046E-2</v>
      </c>
      <c r="EV45" s="78"/>
      <c r="EW45" s="78"/>
      <c r="EX45" s="78"/>
      <c r="EY45" s="154"/>
      <c r="EZ45" s="78"/>
      <c r="FA45" s="78"/>
      <c r="FB45" s="78"/>
      <c r="FC45" s="154"/>
      <c r="FD45" s="78"/>
      <c r="FE45" s="78"/>
      <c r="FF45" s="78"/>
      <c r="FG45" s="154"/>
      <c r="FH45" s="78"/>
      <c r="FI45" s="78"/>
      <c r="FJ45" s="78">
        <f>AVERAGEIFS('WEEKLY DATA'!FJ$11:FJ$14577,'WEEKLY DATA'!$A$11:$A$14577,'MONTHLY DATA'!$A45,'WEEKLY DATA'!$B$11:$B$14577,'MONTHLY DATA'!$B45)</f>
        <v>332</v>
      </c>
      <c r="FK45" s="154">
        <f t="shared" si="16"/>
        <v>1.6845329249617125E-2</v>
      </c>
      <c r="FL45" s="169"/>
      <c r="FM45" s="78"/>
      <c r="FN45" s="78"/>
      <c r="FO45" s="154"/>
      <c r="FP45" s="78"/>
      <c r="FQ45" s="78"/>
      <c r="FR45" s="78"/>
      <c r="FS45" s="154"/>
      <c r="FT45" s="78"/>
      <c r="FU45" s="78"/>
      <c r="FV45" s="78">
        <f>AVERAGEIFS('WEEKLY DATA'!FV$11:FV$14577,'WEEKLY DATA'!$A$11:$A$14577,'MONTHLY DATA'!$A45,'WEEKLY DATA'!$B$11:$B$14577,'MONTHLY DATA'!$B45)</f>
        <v>329</v>
      </c>
      <c r="FW45" s="154">
        <f t="shared" si="17"/>
        <v>1.2307692307692353E-2</v>
      </c>
      <c r="FX45" s="78"/>
      <c r="FY45" s="78"/>
      <c r="FZ45" s="78"/>
      <c r="GA45" s="154"/>
      <c r="GB45" s="78"/>
      <c r="GC45" s="78"/>
      <c r="GD45" s="78">
        <f>AVERAGEIFS('WEEKLY DATA'!GD$11:GD$14577,'WEEKLY DATA'!$A$11:$A$14577,'MONTHLY DATA'!$A45,'WEEKLY DATA'!$B$11:$B$14577,'MONTHLY DATA'!$B45)</f>
        <v>360</v>
      </c>
      <c r="GE45" s="154">
        <f t="shared" si="18"/>
        <v>-2.7683997299122187E-2</v>
      </c>
      <c r="GF45" s="169"/>
      <c r="GG45" s="78"/>
      <c r="GH45" s="78"/>
      <c r="GI45" s="154"/>
      <c r="GJ45" s="78"/>
      <c r="GK45" s="78"/>
      <c r="GL45" s="78"/>
      <c r="GM45" s="154"/>
      <c r="GN45" s="78"/>
      <c r="GO45" s="78"/>
      <c r="GP45" s="78"/>
      <c r="GQ45" s="154"/>
      <c r="GR45" s="78"/>
    </row>
    <row r="46" spans="1:200" ht="15.75" x14ac:dyDescent="0.25">
      <c r="A46">
        <f t="shared" si="4"/>
        <v>12</v>
      </c>
      <c r="B46">
        <f t="shared" si="5"/>
        <v>2012</v>
      </c>
      <c r="C46" s="86">
        <v>41244</v>
      </c>
      <c r="D46" s="78"/>
      <c r="E46" s="78"/>
      <c r="F46" s="78">
        <f>AVERAGEIFS('WEEKLY DATA'!F$11:F$14577,'WEEKLY DATA'!$A$11:$A$14577,'MONTHLY DATA'!$A46,'WEEKLY DATA'!$B$11:$B$14577,'MONTHLY DATA'!$B46)</f>
        <v>380.66666666666669</v>
      </c>
      <c r="G46" s="154">
        <f t="shared" si="6"/>
        <v>1.6737891737891752E-2</v>
      </c>
      <c r="H46" s="169"/>
      <c r="I46" s="78"/>
      <c r="J46" s="78"/>
      <c r="K46" s="154"/>
      <c r="L46" s="169"/>
      <c r="M46" s="78"/>
      <c r="N46" s="78"/>
      <c r="O46" s="154"/>
      <c r="P46" s="169"/>
      <c r="Q46" s="78"/>
      <c r="R46" s="78"/>
      <c r="S46" s="154"/>
      <c r="T46" s="169"/>
      <c r="U46" s="78"/>
      <c r="V46" s="78">
        <f>AVERAGEIFS('WEEKLY DATA'!V$11:V$14577,'WEEKLY DATA'!$A$11:$A$14577,'MONTHLY DATA'!$A46,'WEEKLY DATA'!$B$11:$B$14577,'MONTHLY DATA'!$B46)</f>
        <v>301.33333333333331</v>
      </c>
      <c r="W46" s="154">
        <f t="shared" si="7"/>
        <v>2.0776874435411097E-2</v>
      </c>
      <c r="X46" s="169"/>
      <c r="Y46" s="78"/>
      <c r="Z46" s="78"/>
      <c r="AA46" s="154"/>
      <c r="AB46" s="169"/>
      <c r="AC46" s="78"/>
      <c r="AD46" s="78"/>
      <c r="AE46" s="154"/>
      <c r="AF46" s="169"/>
      <c r="AG46" s="78"/>
      <c r="AH46" s="78"/>
      <c r="AI46" s="154"/>
      <c r="AJ46" s="169"/>
      <c r="AK46" s="78"/>
      <c r="AL46" s="78">
        <f>AVERAGEIFS('WEEKLY DATA'!AL$11:AL$14577,'WEEKLY DATA'!$A$11:$A$14577,'MONTHLY DATA'!$A46,'WEEKLY DATA'!$B$11:$B$14577,'MONTHLY DATA'!$B46)</f>
        <v>357.33333333333331</v>
      </c>
      <c r="AM46" s="154">
        <f t="shared" si="8"/>
        <v>1.8043684710351338E-2</v>
      </c>
      <c r="AN46" s="169"/>
      <c r="AO46" s="78"/>
      <c r="AP46" s="78"/>
      <c r="AQ46" s="154"/>
      <c r="AR46" s="169"/>
      <c r="AS46" s="78"/>
      <c r="AT46" s="78"/>
      <c r="AU46" s="154"/>
      <c r="AV46" s="169"/>
      <c r="AW46" s="78"/>
      <c r="AX46" s="78"/>
      <c r="AY46" s="154"/>
      <c r="AZ46" s="169"/>
      <c r="BA46" s="78"/>
      <c r="BB46" s="78">
        <f>AVERAGEIFS('WEEKLY DATA'!BB$11:BB$14577,'WEEKLY DATA'!$A$11:$A$14577,'MONTHLY DATA'!$A46,'WEEKLY DATA'!$B$11:$B$14577,'MONTHLY DATA'!$B46)</f>
        <v>257</v>
      </c>
      <c r="BC46" s="154">
        <f t="shared" si="9"/>
        <v>1.2608353033884967E-2</v>
      </c>
      <c r="BD46" s="169"/>
      <c r="BE46" s="78"/>
      <c r="BF46" s="78"/>
      <c r="BG46" s="154"/>
      <c r="BH46" s="169"/>
      <c r="BI46" s="78"/>
      <c r="BJ46" s="78"/>
      <c r="BK46" s="154"/>
      <c r="BL46" s="169"/>
      <c r="BM46" s="78"/>
      <c r="BN46" s="78"/>
      <c r="BO46" s="154"/>
      <c r="BP46" s="78"/>
      <c r="BQ46" s="78"/>
      <c r="BR46" s="78">
        <f>AVERAGEIFS('WEEKLY DATA'!BR$11:BR$14577,'WEEKLY DATA'!$A$11:$A$14577,'MONTHLY DATA'!$A46,'WEEKLY DATA'!$B$11:$B$14577,'MONTHLY DATA'!$B46)</f>
        <v>308.33333333333331</v>
      </c>
      <c r="BS46" s="154">
        <f t="shared" si="10"/>
        <v>1.1592300962379509E-2</v>
      </c>
      <c r="BT46" s="78"/>
      <c r="BU46" s="78"/>
      <c r="BV46" s="78"/>
      <c r="BW46" s="154"/>
      <c r="BX46" s="78"/>
      <c r="BY46" s="78"/>
      <c r="BZ46" s="78"/>
      <c r="CA46" s="154"/>
      <c r="CB46" s="78"/>
      <c r="CC46" s="78"/>
      <c r="CD46" s="78"/>
      <c r="CE46" s="154"/>
      <c r="CF46" s="78"/>
      <c r="CG46" s="78"/>
      <c r="CH46" s="78">
        <f>AVERAGEIFS('WEEKLY DATA'!CH$11:CH$14577,'WEEKLY DATA'!$A$11:$A$14577,'MONTHLY DATA'!$A46,'WEEKLY DATA'!$B$11:$B$14577,'MONTHLY DATA'!$B46)</f>
        <v>267.66666666666669</v>
      </c>
      <c r="CI46" s="154">
        <f t="shared" si="11"/>
        <v>-9.3757710338020495E-3</v>
      </c>
      <c r="CJ46" s="78"/>
      <c r="CK46" s="78"/>
      <c r="CL46" s="78"/>
      <c r="CM46" s="154"/>
      <c r="CN46" s="78"/>
      <c r="CO46" s="78"/>
      <c r="CP46" s="78"/>
      <c r="CQ46" s="154"/>
      <c r="CR46" s="78"/>
      <c r="CS46" s="78"/>
      <c r="CT46" s="78"/>
      <c r="CU46" s="154"/>
      <c r="CV46" s="169"/>
      <c r="CW46" s="78"/>
      <c r="CX46" s="78">
        <f>AVERAGEIFS('WEEKLY DATA'!CX$11:CX$14577,'WEEKLY DATA'!$A$11:$A$14577,'MONTHLY DATA'!$A46,'WEEKLY DATA'!$B$11:$B$14577,'MONTHLY DATA'!$B46)</f>
        <v>297.66666666666669</v>
      </c>
      <c r="CY46" s="154">
        <f t="shared" si="12"/>
        <v>-9.7582612552672421E-3</v>
      </c>
      <c r="CZ46" s="169"/>
      <c r="DA46" s="78"/>
      <c r="DB46" s="78"/>
      <c r="DC46" s="154"/>
      <c r="DD46" s="78"/>
      <c r="DE46" s="78"/>
      <c r="DF46" s="78"/>
      <c r="DG46" s="154"/>
      <c r="DH46" s="78"/>
      <c r="DI46" s="78"/>
      <c r="DJ46" s="78"/>
      <c r="DK46" s="154"/>
      <c r="DL46" s="169"/>
      <c r="DM46" s="78"/>
      <c r="DN46" s="78">
        <f>AVERAGEIFS('WEEKLY DATA'!DN$11:DN$14577,'WEEKLY DATA'!$A$11:$A$14577,'MONTHLY DATA'!$A46,'WEEKLY DATA'!$B$11:$B$14577,'MONTHLY DATA'!$B46)</f>
        <v>276.33333333333331</v>
      </c>
      <c r="DO46" s="154">
        <f t="shared" si="13"/>
        <v>-3.1265031265031995E-3</v>
      </c>
      <c r="DP46" s="78"/>
      <c r="DQ46" s="78"/>
      <c r="DR46" s="78"/>
      <c r="DS46" s="154"/>
      <c r="DT46" s="78"/>
      <c r="DU46" s="78"/>
      <c r="DV46" s="78"/>
      <c r="DW46" s="154"/>
      <c r="DX46" s="78"/>
      <c r="DY46" s="78"/>
      <c r="DZ46" s="78"/>
      <c r="EA46" s="154"/>
      <c r="EB46" s="78"/>
      <c r="EC46" s="78"/>
      <c r="ED46" s="78">
        <f>AVERAGEIFS('WEEKLY DATA'!ED$11:ED$14577,'WEEKLY DATA'!$A$11:$A$14577,'MONTHLY DATA'!$A46,'WEEKLY DATA'!$B$11:$B$14577,'MONTHLY DATA'!$B46)</f>
        <v>293.33333333333331</v>
      </c>
      <c r="EE46" s="154">
        <f t="shared" si="14"/>
        <v>6.6346373827499416E-3</v>
      </c>
      <c r="EF46" s="169"/>
      <c r="EG46" s="78"/>
      <c r="EH46" s="78"/>
      <c r="EI46" s="154"/>
      <c r="EJ46" s="78"/>
      <c r="EK46" s="78"/>
      <c r="EL46" s="78"/>
      <c r="EM46" s="154"/>
      <c r="EN46" s="78"/>
      <c r="EO46" s="78"/>
      <c r="EP46" s="78"/>
      <c r="EQ46" s="154"/>
      <c r="ER46" s="78"/>
      <c r="ES46" s="78"/>
      <c r="ET46" s="78">
        <f>AVERAGEIFS('WEEKLY DATA'!ET$11:ET$14577,'WEEKLY DATA'!$A$11:$A$14577,'MONTHLY DATA'!$A46,'WEEKLY DATA'!$B$11:$B$14577,'MONTHLY DATA'!$B46)</f>
        <v>288.33333333333331</v>
      </c>
      <c r="EU46" s="154">
        <f t="shared" si="15"/>
        <v>2.9761904761904656E-2</v>
      </c>
      <c r="EV46" s="78"/>
      <c r="EW46" s="78"/>
      <c r="EX46" s="78"/>
      <c r="EY46" s="154"/>
      <c r="EZ46" s="78"/>
      <c r="FA46" s="78"/>
      <c r="FB46" s="78"/>
      <c r="FC46" s="154"/>
      <c r="FD46" s="78"/>
      <c r="FE46" s="78"/>
      <c r="FF46" s="78"/>
      <c r="FG46" s="154"/>
      <c r="FH46" s="78"/>
      <c r="FI46" s="78"/>
      <c r="FJ46" s="78">
        <f>AVERAGEIFS('WEEKLY DATA'!FJ$11:FJ$14577,'WEEKLY DATA'!$A$11:$A$14577,'MONTHLY DATA'!$A46,'WEEKLY DATA'!$B$11:$B$14577,'MONTHLY DATA'!$B46)</f>
        <v>322.66666666666669</v>
      </c>
      <c r="FK46" s="154">
        <f t="shared" si="16"/>
        <v>-2.8112449799196693E-2</v>
      </c>
      <c r="FL46" s="169"/>
      <c r="FM46" s="78"/>
      <c r="FN46" s="78"/>
      <c r="FO46" s="154"/>
      <c r="FP46" s="78"/>
      <c r="FQ46" s="78"/>
      <c r="FR46" s="78"/>
      <c r="FS46" s="154"/>
      <c r="FT46" s="78"/>
      <c r="FU46" s="78"/>
      <c r="FV46" s="78">
        <f>AVERAGEIFS('WEEKLY DATA'!FV$11:FV$14577,'WEEKLY DATA'!$A$11:$A$14577,'MONTHLY DATA'!$A46,'WEEKLY DATA'!$B$11:$B$14577,'MONTHLY DATA'!$B46)</f>
        <v>316.66666666666669</v>
      </c>
      <c r="FW46" s="154">
        <f t="shared" si="17"/>
        <v>-3.7487335359675744E-2</v>
      </c>
      <c r="FX46" s="78"/>
      <c r="FY46" s="78"/>
      <c r="FZ46" s="78"/>
      <c r="GA46" s="154"/>
      <c r="GB46" s="78"/>
      <c r="GC46" s="78"/>
      <c r="GD46" s="78">
        <f>AVERAGEIFS('WEEKLY DATA'!GD$11:GD$14577,'WEEKLY DATA'!$A$11:$A$14577,'MONTHLY DATA'!$A46,'WEEKLY DATA'!$B$11:$B$14577,'MONTHLY DATA'!$B46)</f>
        <v>363.33333333333331</v>
      </c>
      <c r="GE46" s="154">
        <f t="shared" si="18"/>
        <v>9.2592592592593004E-3</v>
      </c>
      <c r="GF46" s="169"/>
      <c r="GG46" s="78"/>
      <c r="GH46" s="78"/>
      <c r="GI46" s="154"/>
      <c r="GJ46" s="78"/>
      <c r="GK46" s="78"/>
      <c r="GL46" s="78"/>
      <c r="GM46" s="154"/>
      <c r="GN46" s="78"/>
      <c r="GO46" s="78"/>
      <c r="GP46" s="78"/>
      <c r="GQ46" s="154"/>
      <c r="GR46" s="78"/>
    </row>
    <row r="47" spans="1:200" ht="15.75" x14ac:dyDescent="0.25">
      <c r="A47">
        <f t="shared" si="4"/>
        <v>1</v>
      </c>
      <c r="B47">
        <f t="shared" si="5"/>
        <v>2013</v>
      </c>
      <c r="C47" s="86">
        <v>41275</v>
      </c>
      <c r="D47" s="78"/>
      <c r="E47" s="78"/>
      <c r="F47" s="78">
        <f>AVERAGEIFS('WEEKLY DATA'!F$11:F$14577,'WEEKLY DATA'!$A$11:$A$14577,'MONTHLY DATA'!$A47,'WEEKLY DATA'!$B$11:$B$14577,'MONTHLY DATA'!$B47)</f>
        <v>354.8</v>
      </c>
      <c r="G47" s="154">
        <f t="shared" si="6"/>
        <v>-6.7950963222416783E-2</v>
      </c>
      <c r="H47" s="169"/>
      <c r="I47" s="78"/>
      <c r="J47" s="78"/>
      <c r="K47" s="154"/>
      <c r="L47" s="169"/>
      <c r="M47" s="78"/>
      <c r="N47" s="78"/>
      <c r="O47" s="154"/>
      <c r="P47" s="169"/>
      <c r="Q47" s="78"/>
      <c r="R47" s="78"/>
      <c r="S47" s="154"/>
      <c r="T47" s="169"/>
      <c r="U47" s="78"/>
      <c r="V47" s="78">
        <f>AVERAGEIFS('WEEKLY DATA'!V$11:V$14577,'WEEKLY DATA'!$A$11:$A$14577,'MONTHLY DATA'!$A47,'WEEKLY DATA'!$B$11:$B$14577,'MONTHLY DATA'!$B47)</f>
        <v>292.60000000000002</v>
      </c>
      <c r="W47" s="154">
        <f t="shared" si="7"/>
        <v>-2.898230088495557E-2</v>
      </c>
      <c r="X47" s="169"/>
      <c r="Y47" s="78"/>
      <c r="Z47" s="78"/>
      <c r="AA47" s="154"/>
      <c r="AB47" s="169"/>
      <c r="AC47" s="78"/>
      <c r="AD47" s="78"/>
      <c r="AE47" s="154"/>
      <c r="AF47" s="169"/>
      <c r="AG47" s="78"/>
      <c r="AH47" s="78"/>
      <c r="AI47" s="154"/>
      <c r="AJ47" s="169"/>
      <c r="AK47" s="78"/>
      <c r="AL47" s="78">
        <f>AVERAGEIFS('WEEKLY DATA'!AL$11:AL$14577,'WEEKLY DATA'!$A$11:$A$14577,'MONTHLY DATA'!$A47,'WEEKLY DATA'!$B$11:$B$14577,'MONTHLY DATA'!$B47)</f>
        <v>343</v>
      </c>
      <c r="AM47" s="154">
        <f t="shared" si="8"/>
        <v>-4.0111940298507398E-2</v>
      </c>
      <c r="AN47" s="169"/>
      <c r="AO47" s="78"/>
      <c r="AP47" s="78"/>
      <c r="AQ47" s="154"/>
      <c r="AR47" s="169"/>
      <c r="AS47" s="78"/>
      <c r="AT47" s="78"/>
      <c r="AU47" s="154"/>
      <c r="AV47" s="169"/>
      <c r="AW47" s="78"/>
      <c r="AX47" s="78"/>
      <c r="AY47" s="154"/>
      <c r="AZ47" s="169"/>
      <c r="BA47" s="78"/>
      <c r="BB47" s="78">
        <f>AVERAGEIFS('WEEKLY DATA'!BB$11:BB$14577,'WEEKLY DATA'!$A$11:$A$14577,'MONTHLY DATA'!$A47,'WEEKLY DATA'!$B$11:$B$14577,'MONTHLY DATA'!$B47)</f>
        <v>255.4</v>
      </c>
      <c r="BC47" s="154">
        <f t="shared" si="9"/>
        <v>-6.225680933852118E-3</v>
      </c>
      <c r="BD47" s="169"/>
      <c r="BE47" s="78"/>
      <c r="BF47" s="78"/>
      <c r="BG47" s="154"/>
      <c r="BH47" s="169"/>
      <c r="BI47" s="78"/>
      <c r="BJ47" s="78"/>
      <c r="BK47" s="154"/>
      <c r="BL47" s="169"/>
      <c r="BM47" s="78"/>
      <c r="BN47" s="78"/>
      <c r="BO47" s="154"/>
      <c r="BP47" s="78"/>
      <c r="BQ47" s="78"/>
      <c r="BR47" s="78">
        <f>AVERAGEIFS('WEEKLY DATA'!BR$11:BR$14577,'WEEKLY DATA'!$A$11:$A$14577,'MONTHLY DATA'!$A47,'WEEKLY DATA'!$B$11:$B$14577,'MONTHLY DATA'!$B47)</f>
        <v>307</v>
      </c>
      <c r="BS47" s="154">
        <f t="shared" si="10"/>
        <v>-4.3243243243242802E-3</v>
      </c>
      <c r="BT47" s="78"/>
      <c r="BU47" s="78"/>
      <c r="BV47" s="78"/>
      <c r="BW47" s="154"/>
      <c r="BX47" s="78"/>
      <c r="BY47" s="78"/>
      <c r="BZ47" s="78"/>
      <c r="CA47" s="154"/>
      <c r="CB47" s="78"/>
      <c r="CC47" s="78"/>
      <c r="CD47" s="78"/>
      <c r="CE47" s="154"/>
      <c r="CF47" s="78"/>
      <c r="CG47" s="78"/>
      <c r="CH47" s="78">
        <f>AVERAGEIFS('WEEKLY DATA'!CH$11:CH$14577,'WEEKLY DATA'!$A$11:$A$14577,'MONTHLY DATA'!$A47,'WEEKLY DATA'!$B$11:$B$14577,'MONTHLY DATA'!$B47)</f>
        <v>262.2</v>
      </c>
      <c r="CI47" s="154">
        <f t="shared" si="11"/>
        <v>-2.042341220423427E-2</v>
      </c>
      <c r="CJ47" s="78"/>
      <c r="CK47" s="78"/>
      <c r="CL47" s="78"/>
      <c r="CM47" s="154"/>
      <c r="CN47" s="78"/>
      <c r="CO47" s="78"/>
      <c r="CP47" s="78"/>
      <c r="CQ47" s="154"/>
      <c r="CR47" s="78"/>
      <c r="CS47" s="78"/>
      <c r="CT47" s="78"/>
      <c r="CU47" s="154"/>
      <c r="CV47" s="169"/>
      <c r="CW47" s="78"/>
      <c r="CX47" s="78">
        <f>AVERAGEIFS('WEEKLY DATA'!CX$11:CX$14577,'WEEKLY DATA'!$A$11:$A$14577,'MONTHLY DATA'!$A47,'WEEKLY DATA'!$B$11:$B$14577,'MONTHLY DATA'!$B47)</f>
        <v>294.60000000000002</v>
      </c>
      <c r="CY47" s="154">
        <f t="shared" si="12"/>
        <v>-1.0302351623740158E-2</v>
      </c>
      <c r="CZ47" s="169"/>
      <c r="DA47" s="78"/>
      <c r="DB47" s="78"/>
      <c r="DC47" s="154"/>
      <c r="DD47" s="78"/>
      <c r="DE47" s="78"/>
      <c r="DF47" s="78"/>
      <c r="DG47" s="154"/>
      <c r="DH47" s="78"/>
      <c r="DI47" s="78"/>
      <c r="DJ47" s="78"/>
      <c r="DK47" s="154"/>
      <c r="DL47" s="169"/>
      <c r="DM47" s="78"/>
      <c r="DN47" s="78">
        <f>AVERAGEIFS('WEEKLY DATA'!DN$11:DN$14577,'WEEKLY DATA'!$A$11:$A$14577,'MONTHLY DATA'!$A47,'WEEKLY DATA'!$B$11:$B$14577,'MONTHLY DATA'!$B47)</f>
        <v>268</v>
      </c>
      <c r="DO47" s="154">
        <f t="shared" si="13"/>
        <v>-3.0156815440289475E-2</v>
      </c>
      <c r="DP47" s="78"/>
      <c r="DQ47" s="78"/>
      <c r="DR47" s="78"/>
      <c r="DS47" s="154"/>
      <c r="DT47" s="78"/>
      <c r="DU47" s="78"/>
      <c r="DV47" s="78"/>
      <c r="DW47" s="154"/>
      <c r="DX47" s="78"/>
      <c r="DY47" s="78"/>
      <c r="DZ47" s="78"/>
      <c r="EA47" s="154"/>
      <c r="EB47" s="78"/>
      <c r="EC47" s="78"/>
      <c r="ED47" s="78">
        <f>AVERAGEIFS('WEEKLY DATA'!ED$11:ED$14577,'WEEKLY DATA'!$A$11:$A$14577,'MONTHLY DATA'!$A47,'WEEKLY DATA'!$B$11:$B$14577,'MONTHLY DATA'!$B47)</f>
        <v>284.60000000000002</v>
      </c>
      <c r="EE47" s="154">
        <f t="shared" si="14"/>
        <v>-2.9772727272727173E-2</v>
      </c>
      <c r="EF47" s="169"/>
      <c r="EG47" s="78"/>
      <c r="EH47" s="78"/>
      <c r="EI47" s="154"/>
      <c r="EJ47" s="78"/>
      <c r="EK47" s="78"/>
      <c r="EL47" s="78"/>
      <c r="EM47" s="154"/>
      <c r="EN47" s="78"/>
      <c r="EO47" s="78"/>
      <c r="EP47" s="78"/>
      <c r="EQ47" s="154"/>
      <c r="ER47" s="78"/>
      <c r="ES47" s="78"/>
      <c r="ET47" s="78">
        <f>AVERAGEIFS('WEEKLY DATA'!ET$11:ET$14577,'WEEKLY DATA'!$A$11:$A$14577,'MONTHLY DATA'!$A47,'WEEKLY DATA'!$B$11:$B$14577,'MONTHLY DATA'!$B47)</f>
        <v>278.8</v>
      </c>
      <c r="EU47" s="154">
        <f t="shared" si="15"/>
        <v>-3.306358381502883E-2</v>
      </c>
      <c r="EV47" s="78"/>
      <c r="EW47" s="78"/>
      <c r="EX47" s="78"/>
      <c r="EY47" s="154"/>
      <c r="EZ47" s="78"/>
      <c r="FA47" s="78"/>
      <c r="FB47" s="78"/>
      <c r="FC47" s="154"/>
      <c r="FD47" s="78"/>
      <c r="FE47" s="78"/>
      <c r="FF47" s="78"/>
      <c r="FG47" s="154"/>
      <c r="FH47" s="78"/>
      <c r="FI47" s="78"/>
      <c r="FJ47" s="78">
        <f>AVERAGEIFS('WEEKLY DATA'!FJ$11:FJ$14577,'WEEKLY DATA'!$A$11:$A$14577,'MONTHLY DATA'!$A47,'WEEKLY DATA'!$B$11:$B$14577,'MONTHLY DATA'!$B47)</f>
        <v>323.60000000000002</v>
      </c>
      <c r="FK47" s="154">
        <f t="shared" si="16"/>
        <v>2.892561983470987E-3</v>
      </c>
      <c r="FL47" s="169"/>
      <c r="FM47" s="78"/>
      <c r="FN47" s="78"/>
      <c r="FO47" s="154"/>
      <c r="FP47" s="78"/>
      <c r="FQ47" s="78"/>
      <c r="FR47" s="78"/>
      <c r="FS47" s="154"/>
      <c r="FT47" s="78"/>
      <c r="FU47" s="78"/>
      <c r="FV47" s="78">
        <f>AVERAGEIFS('WEEKLY DATA'!FV$11:FV$14577,'WEEKLY DATA'!$A$11:$A$14577,'MONTHLY DATA'!$A47,'WEEKLY DATA'!$B$11:$B$14577,'MONTHLY DATA'!$B47)</f>
        <v>295</v>
      </c>
      <c r="FW47" s="154">
        <f t="shared" si="17"/>
        <v>-6.8421052631579049E-2</v>
      </c>
      <c r="FX47" s="78"/>
      <c r="FY47" s="78"/>
      <c r="FZ47" s="78"/>
      <c r="GA47" s="154"/>
      <c r="GB47" s="78"/>
      <c r="GC47" s="78"/>
      <c r="GD47" s="78">
        <f>AVERAGEIFS('WEEKLY DATA'!GD$11:GD$14577,'WEEKLY DATA'!$A$11:$A$14577,'MONTHLY DATA'!$A47,'WEEKLY DATA'!$B$11:$B$14577,'MONTHLY DATA'!$B47)</f>
        <v>356</v>
      </c>
      <c r="GE47" s="154">
        <f t="shared" si="18"/>
        <v>-2.0183486238532056E-2</v>
      </c>
      <c r="GF47" s="169"/>
      <c r="GG47" s="78"/>
      <c r="GH47" s="78"/>
      <c r="GI47" s="154"/>
      <c r="GJ47" s="78"/>
      <c r="GK47" s="78"/>
      <c r="GL47" s="78"/>
      <c r="GM47" s="154"/>
      <c r="GN47" s="78"/>
      <c r="GO47" s="78"/>
      <c r="GP47" s="78"/>
      <c r="GQ47" s="154"/>
      <c r="GR47" s="78"/>
    </row>
    <row r="48" spans="1:200" ht="15.75" x14ac:dyDescent="0.25">
      <c r="A48">
        <f t="shared" si="4"/>
        <v>2</v>
      </c>
      <c r="B48">
        <f t="shared" si="5"/>
        <v>2013</v>
      </c>
      <c r="C48" s="86">
        <v>41306</v>
      </c>
      <c r="D48" s="78"/>
      <c r="E48" s="78"/>
      <c r="F48" s="78">
        <f>AVERAGEIFS('WEEKLY DATA'!F$11:F$14577,'WEEKLY DATA'!$A$11:$A$14577,'MONTHLY DATA'!$A48,'WEEKLY DATA'!$B$11:$B$14577,'MONTHLY DATA'!$B48)</f>
        <v>342.5</v>
      </c>
      <c r="G48" s="154">
        <f t="shared" si="6"/>
        <v>-3.466741826381059E-2</v>
      </c>
      <c r="H48" s="169"/>
      <c r="I48" s="78"/>
      <c r="J48" s="78"/>
      <c r="K48" s="154"/>
      <c r="L48" s="169"/>
      <c r="M48" s="78"/>
      <c r="N48" s="78"/>
      <c r="O48" s="154"/>
      <c r="P48" s="169"/>
      <c r="Q48" s="78"/>
      <c r="R48" s="78"/>
      <c r="S48" s="154"/>
      <c r="T48" s="169"/>
      <c r="U48" s="78"/>
      <c r="V48" s="78">
        <f>AVERAGEIFS('WEEKLY DATA'!V$11:V$14577,'WEEKLY DATA'!$A$11:$A$14577,'MONTHLY DATA'!$A48,'WEEKLY DATA'!$B$11:$B$14577,'MONTHLY DATA'!$B48)</f>
        <v>291.25</v>
      </c>
      <c r="W48" s="154">
        <f t="shared" si="7"/>
        <v>-4.6138072453862922E-3</v>
      </c>
      <c r="X48" s="169"/>
      <c r="Y48" s="78"/>
      <c r="Z48" s="78"/>
      <c r="AA48" s="154"/>
      <c r="AB48" s="169"/>
      <c r="AC48" s="78"/>
      <c r="AD48" s="78"/>
      <c r="AE48" s="154"/>
      <c r="AF48" s="169"/>
      <c r="AG48" s="78"/>
      <c r="AH48" s="78"/>
      <c r="AI48" s="154"/>
      <c r="AJ48" s="169"/>
      <c r="AK48" s="78"/>
      <c r="AL48" s="78">
        <f>AVERAGEIFS('WEEKLY DATA'!AL$11:AL$14577,'WEEKLY DATA'!$A$11:$A$14577,'MONTHLY DATA'!$A48,'WEEKLY DATA'!$B$11:$B$14577,'MONTHLY DATA'!$B48)</f>
        <v>341</v>
      </c>
      <c r="AM48" s="154">
        <f t="shared" si="8"/>
        <v>-5.8309037900874383E-3</v>
      </c>
      <c r="AN48" s="169"/>
      <c r="AO48" s="78"/>
      <c r="AP48" s="78"/>
      <c r="AQ48" s="154"/>
      <c r="AR48" s="169"/>
      <c r="AS48" s="78"/>
      <c r="AT48" s="78"/>
      <c r="AU48" s="154"/>
      <c r="AV48" s="169"/>
      <c r="AW48" s="78"/>
      <c r="AX48" s="78"/>
      <c r="AY48" s="154"/>
      <c r="AZ48" s="169"/>
      <c r="BA48" s="78"/>
      <c r="BB48" s="78">
        <f>AVERAGEIFS('WEEKLY DATA'!BB$11:BB$14577,'WEEKLY DATA'!$A$11:$A$14577,'MONTHLY DATA'!$A48,'WEEKLY DATA'!$B$11:$B$14577,'MONTHLY DATA'!$B48)</f>
        <v>262</v>
      </c>
      <c r="BC48" s="154">
        <f t="shared" si="9"/>
        <v>2.5841816758026548E-2</v>
      </c>
      <c r="BD48" s="169"/>
      <c r="BE48" s="78"/>
      <c r="BF48" s="78"/>
      <c r="BG48" s="154"/>
      <c r="BH48" s="169"/>
      <c r="BI48" s="78"/>
      <c r="BJ48" s="78"/>
      <c r="BK48" s="154"/>
      <c r="BL48" s="169"/>
      <c r="BM48" s="78"/>
      <c r="BN48" s="78"/>
      <c r="BO48" s="154"/>
      <c r="BP48" s="78"/>
      <c r="BQ48" s="78"/>
      <c r="BR48" s="78">
        <f>AVERAGEIFS('WEEKLY DATA'!BR$11:BR$14577,'WEEKLY DATA'!$A$11:$A$14577,'MONTHLY DATA'!$A48,'WEEKLY DATA'!$B$11:$B$14577,'MONTHLY DATA'!$B48)</f>
        <v>309</v>
      </c>
      <c r="BS48" s="154">
        <f t="shared" si="10"/>
        <v>6.514657980456029E-3</v>
      </c>
      <c r="BT48" s="78"/>
      <c r="BU48" s="78"/>
      <c r="BV48" s="78"/>
      <c r="BW48" s="154"/>
      <c r="BX48" s="78"/>
      <c r="BY48" s="78"/>
      <c r="BZ48" s="78"/>
      <c r="CA48" s="154"/>
      <c r="CB48" s="78"/>
      <c r="CC48" s="78"/>
      <c r="CD48" s="78"/>
      <c r="CE48" s="154"/>
      <c r="CF48" s="78"/>
      <c r="CG48" s="78"/>
      <c r="CH48" s="78">
        <f>AVERAGEIFS('WEEKLY DATA'!CH$11:CH$14577,'WEEKLY DATA'!$A$11:$A$14577,'MONTHLY DATA'!$A48,'WEEKLY DATA'!$B$11:$B$14577,'MONTHLY DATA'!$B48)</f>
        <v>262.5</v>
      </c>
      <c r="CI48" s="154">
        <f t="shared" si="11"/>
        <v>1.1441647597254523E-3</v>
      </c>
      <c r="CJ48" s="78"/>
      <c r="CK48" s="78"/>
      <c r="CL48" s="78"/>
      <c r="CM48" s="154"/>
      <c r="CN48" s="78"/>
      <c r="CO48" s="78"/>
      <c r="CP48" s="78"/>
      <c r="CQ48" s="154"/>
      <c r="CR48" s="78"/>
      <c r="CS48" s="78"/>
      <c r="CT48" s="78"/>
      <c r="CU48" s="154"/>
      <c r="CV48" s="169"/>
      <c r="CW48" s="78"/>
      <c r="CX48" s="78">
        <f>AVERAGEIFS('WEEKLY DATA'!CX$11:CX$14577,'WEEKLY DATA'!$A$11:$A$14577,'MONTHLY DATA'!$A48,'WEEKLY DATA'!$B$11:$B$14577,'MONTHLY DATA'!$B48)</f>
        <v>294</v>
      </c>
      <c r="CY48" s="154">
        <f t="shared" si="12"/>
        <v>-2.0366598778004397E-3</v>
      </c>
      <c r="CZ48" s="169"/>
      <c r="DA48" s="78"/>
      <c r="DB48" s="78"/>
      <c r="DC48" s="154"/>
      <c r="DD48" s="78"/>
      <c r="DE48" s="78"/>
      <c r="DF48" s="78"/>
      <c r="DG48" s="154"/>
      <c r="DH48" s="78"/>
      <c r="DI48" s="78"/>
      <c r="DJ48" s="78"/>
      <c r="DK48" s="154"/>
      <c r="DL48" s="169"/>
      <c r="DM48" s="78"/>
      <c r="DN48" s="78">
        <f>AVERAGEIFS('WEEKLY DATA'!DN$11:DN$14577,'WEEKLY DATA'!$A$11:$A$14577,'MONTHLY DATA'!$A48,'WEEKLY DATA'!$B$11:$B$14577,'MONTHLY DATA'!$B48)</f>
        <v>265</v>
      </c>
      <c r="DO48" s="154">
        <f t="shared" si="13"/>
        <v>-1.1194029850746245E-2</v>
      </c>
      <c r="DP48" s="78"/>
      <c r="DQ48" s="78"/>
      <c r="DR48" s="78"/>
      <c r="DS48" s="154"/>
      <c r="DT48" s="78"/>
      <c r="DU48" s="78"/>
      <c r="DV48" s="78"/>
      <c r="DW48" s="154"/>
      <c r="DX48" s="78"/>
      <c r="DY48" s="78"/>
      <c r="DZ48" s="78"/>
      <c r="EA48" s="154"/>
      <c r="EB48" s="78"/>
      <c r="EC48" s="78"/>
      <c r="ED48" s="78">
        <f>AVERAGEIFS('WEEKLY DATA'!ED$11:ED$14577,'WEEKLY DATA'!$A$11:$A$14577,'MONTHLY DATA'!$A48,'WEEKLY DATA'!$B$11:$B$14577,'MONTHLY DATA'!$B48)</f>
        <v>268.75</v>
      </c>
      <c r="EE48" s="154">
        <f t="shared" si="14"/>
        <v>-5.5692199578355694E-2</v>
      </c>
      <c r="EF48" s="169"/>
      <c r="EG48" s="78"/>
      <c r="EH48" s="78"/>
      <c r="EI48" s="154"/>
      <c r="EJ48" s="78"/>
      <c r="EK48" s="78"/>
      <c r="EL48" s="78"/>
      <c r="EM48" s="154"/>
      <c r="EN48" s="78"/>
      <c r="EO48" s="78"/>
      <c r="EP48" s="78"/>
      <c r="EQ48" s="154"/>
      <c r="ER48" s="78"/>
      <c r="ES48" s="78"/>
      <c r="ET48" s="78">
        <f>AVERAGEIFS('WEEKLY DATA'!ET$11:ET$14577,'WEEKLY DATA'!$A$11:$A$14577,'MONTHLY DATA'!$A48,'WEEKLY DATA'!$B$11:$B$14577,'MONTHLY DATA'!$B48)</f>
        <v>266.25</v>
      </c>
      <c r="EU48" s="154">
        <f t="shared" si="15"/>
        <v>-4.5014347202295579E-2</v>
      </c>
      <c r="EV48" s="78"/>
      <c r="EW48" s="78"/>
      <c r="EX48" s="78"/>
      <c r="EY48" s="154"/>
      <c r="EZ48" s="78"/>
      <c r="FA48" s="78"/>
      <c r="FB48" s="78"/>
      <c r="FC48" s="154"/>
      <c r="FD48" s="78"/>
      <c r="FE48" s="78"/>
      <c r="FF48" s="78"/>
      <c r="FG48" s="154"/>
      <c r="FH48" s="78"/>
      <c r="FI48" s="78"/>
      <c r="FJ48" s="78">
        <f>AVERAGEIFS('WEEKLY DATA'!FJ$11:FJ$14577,'WEEKLY DATA'!$A$11:$A$14577,'MONTHLY DATA'!$A48,'WEEKLY DATA'!$B$11:$B$14577,'MONTHLY DATA'!$B48)</f>
        <v>342.25</v>
      </c>
      <c r="FK48" s="154">
        <f t="shared" si="16"/>
        <v>5.7632880098887451E-2</v>
      </c>
      <c r="FL48" s="169"/>
      <c r="FM48" s="78"/>
      <c r="FN48" s="78"/>
      <c r="FO48" s="154"/>
      <c r="FP48" s="78"/>
      <c r="FQ48" s="78"/>
      <c r="FR48" s="78"/>
      <c r="FS48" s="154"/>
      <c r="FT48" s="78"/>
      <c r="FU48" s="78"/>
      <c r="FV48" s="78">
        <f>AVERAGEIFS('WEEKLY DATA'!FV$11:FV$14577,'WEEKLY DATA'!$A$11:$A$14577,'MONTHLY DATA'!$A48,'WEEKLY DATA'!$B$11:$B$14577,'MONTHLY DATA'!$B48)</f>
        <v>290</v>
      </c>
      <c r="FW48" s="154">
        <f t="shared" si="17"/>
        <v>-1.6949152542372836E-2</v>
      </c>
      <c r="FX48" s="78"/>
      <c r="FY48" s="78"/>
      <c r="FZ48" s="78"/>
      <c r="GA48" s="154"/>
      <c r="GB48" s="78"/>
      <c r="GC48" s="78"/>
      <c r="GD48" s="78">
        <f>AVERAGEIFS('WEEKLY DATA'!GD$11:GD$14577,'WEEKLY DATA'!$A$11:$A$14577,'MONTHLY DATA'!$A48,'WEEKLY DATA'!$B$11:$B$14577,'MONTHLY DATA'!$B48)</f>
        <v>361.25</v>
      </c>
      <c r="GE48" s="154">
        <f t="shared" si="18"/>
        <v>1.4747191011236005E-2</v>
      </c>
      <c r="GF48" s="169"/>
      <c r="GG48" s="78"/>
      <c r="GH48" s="78"/>
      <c r="GI48" s="154"/>
      <c r="GJ48" s="78"/>
      <c r="GK48" s="78"/>
      <c r="GL48" s="78"/>
      <c r="GM48" s="154"/>
      <c r="GN48" s="78"/>
      <c r="GO48" s="78"/>
      <c r="GP48" s="78"/>
      <c r="GQ48" s="154"/>
      <c r="GR48" s="78"/>
    </row>
    <row r="49" spans="1:200" ht="15.75" x14ac:dyDescent="0.25">
      <c r="A49">
        <f t="shared" si="4"/>
        <v>3</v>
      </c>
      <c r="B49">
        <f t="shared" si="5"/>
        <v>2013</v>
      </c>
      <c r="C49" s="86">
        <v>41334</v>
      </c>
      <c r="D49" s="78"/>
      <c r="E49" s="78"/>
      <c r="F49" s="78">
        <f>AVERAGEIFS('WEEKLY DATA'!F$11:F$14577,'WEEKLY DATA'!$A$11:$A$14577,'MONTHLY DATA'!$A49,'WEEKLY DATA'!$B$11:$B$14577,'MONTHLY DATA'!$B49)</f>
        <v>337.75</v>
      </c>
      <c r="G49" s="154">
        <f t="shared" si="6"/>
        <v>-1.3868613138686148E-2</v>
      </c>
      <c r="H49" s="169"/>
      <c r="I49" s="78"/>
      <c r="J49" s="78"/>
      <c r="K49" s="154"/>
      <c r="L49" s="169"/>
      <c r="M49" s="78"/>
      <c r="N49" s="78"/>
      <c r="O49" s="154"/>
      <c r="P49" s="169"/>
      <c r="Q49" s="78"/>
      <c r="R49" s="78"/>
      <c r="S49" s="154"/>
      <c r="T49" s="169"/>
      <c r="U49" s="78"/>
      <c r="V49" s="78">
        <f>AVERAGEIFS('WEEKLY DATA'!V$11:V$14577,'WEEKLY DATA'!$A$11:$A$14577,'MONTHLY DATA'!$A49,'WEEKLY DATA'!$B$11:$B$14577,'MONTHLY DATA'!$B49)</f>
        <v>276.75</v>
      </c>
      <c r="W49" s="154">
        <f t="shared" si="7"/>
        <v>-4.9785407725321917E-2</v>
      </c>
      <c r="X49" s="169"/>
      <c r="Y49" s="78"/>
      <c r="Z49" s="78"/>
      <c r="AA49" s="154"/>
      <c r="AB49" s="169"/>
      <c r="AC49" s="78"/>
      <c r="AD49" s="78"/>
      <c r="AE49" s="154"/>
      <c r="AF49" s="169"/>
      <c r="AG49" s="78"/>
      <c r="AH49" s="78"/>
      <c r="AI49" s="154"/>
      <c r="AJ49" s="169"/>
      <c r="AK49" s="78"/>
      <c r="AL49" s="78">
        <f>AVERAGEIFS('WEEKLY DATA'!AL$11:AL$14577,'WEEKLY DATA'!$A$11:$A$14577,'MONTHLY DATA'!$A49,'WEEKLY DATA'!$B$11:$B$14577,'MONTHLY DATA'!$B49)</f>
        <v>326</v>
      </c>
      <c r="AM49" s="154">
        <f t="shared" si="8"/>
        <v>-4.3988269794721369E-2</v>
      </c>
      <c r="AN49" s="169"/>
      <c r="AO49" s="78"/>
      <c r="AP49" s="78"/>
      <c r="AQ49" s="154"/>
      <c r="AR49" s="169"/>
      <c r="AS49" s="78"/>
      <c r="AT49" s="78"/>
      <c r="AU49" s="154"/>
      <c r="AV49" s="169"/>
      <c r="AW49" s="78"/>
      <c r="AX49" s="78"/>
      <c r="AY49" s="154"/>
      <c r="AZ49" s="169"/>
      <c r="BA49" s="78"/>
      <c r="BB49" s="78">
        <f>AVERAGEIFS('WEEKLY DATA'!BB$11:BB$14577,'WEEKLY DATA'!$A$11:$A$14577,'MONTHLY DATA'!$A49,'WEEKLY DATA'!$B$11:$B$14577,'MONTHLY DATA'!$B49)</f>
        <v>258.25</v>
      </c>
      <c r="BC49" s="154">
        <f t="shared" si="9"/>
        <v>-1.4312977099236623E-2</v>
      </c>
      <c r="BD49" s="169"/>
      <c r="BE49" s="78"/>
      <c r="BF49" s="78"/>
      <c r="BG49" s="154"/>
      <c r="BH49" s="169"/>
      <c r="BI49" s="78"/>
      <c r="BJ49" s="78"/>
      <c r="BK49" s="154"/>
      <c r="BL49" s="169"/>
      <c r="BM49" s="78"/>
      <c r="BN49" s="78"/>
      <c r="BO49" s="154"/>
      <c r="BP49" s="78"/>
      <c r="BQ49" s="78"/>
      <c r="BR49" s="78">
        <f>AVERAGEIFS('WEEKLY DATA'!BR$11:BR$14577,'WEEKLY DATA'!$A$11:$A$14577,'MONTHLY DATA'!$A49,'WEEKLY DATA'!$B$11:$B$14577,'MONTHLY DATA'!$B49)</f>
        <v>299.75</v>
      </c>
      <c r="BS49" s="154">
        <f t="shared" si="10"/>
        <v>-2.9935275080906099E-2</v>
      </c>
      <c r="BT49" s="78"/>
      <c r="BU49" s="78"/>
      <c r="BV49" s="78"/>
      <c r="BW49" s="154"/>
      <c r="BX49" s="78"/>
      <c r="BY49" s="78"/>
      <c r="BZ49" s="78"/>
      <c r="CA49" s="154"/>
      <c r="CB49" s="78"/>
      <c r="CC49" s="78"/>
      <c r="CD49" s="78"/>
      <c r="CE49" s="154"/>
      <c r="CF49" s="78"/>
      <c r="CG49" s="78"/>
      <c r="CH49" s="78">
        <f>AVERAGEIFS('WEEKLY DATA'!CH$11:CH$14577,'WEEKLY DATA'!$A$11:$A$14577,'MONTHLY DATA'!$A49,'WEEKLY DATA'!$B$11:$B$14577,'MONTHLY DATA'!$B49)</f>
        <v>247</v>
      </c>
      <c r="CI49" s="154">
        <f t="shared" si="11"/>
        <v>-5.9047619047619015E-2</v>
      </c>
      <c r="CJ49" s="78"/>
      <c r="CK49" s="78"/>
      <c r="CL49" s="78"/>
      <c r="CM49" s="154"/>
      <c r="CN49" s="78"/>
      <c r="CO49" s="78"/>
      <c r="CP49" s="78"/>
      <c r="CQ49" s="154"/>
      <c r="CR49" s="78"/>
      <c r="CS49" s="78"/>
      <c r="CT49" s="78"/>
      <c r="CU49" s="154"/>
      <c r="CV49" s="169"/>
      <c r="CW49" s="78"/>
      <c r="CX49" s="78">
        <f>AVERAGEIFS('WEEKLY DATA'!CX$11:CX$14577,'WEEKLY DATA'!$A$11:$A$14577,'MONTHLY DATA'!$A49,'WEEKLY DATA'!$B$11:$B$14577,'MONTHLY DATA'!$B49)</f>
        <v>282.5</v>
      </c>
      <c r="CY49" s="154">
        <f t="shared" si="12"/>
        <v>-3.9115646258503389E-2</v>
      </c>
      <c r="CZ49" s="169"/>
      <c r="DA49" s="78"/>
      <c r="DB49" s="78"/>
      <c r="DC49" s="154"/>
      <c r="DD49" s="78"/>
      <c r="DE49" s="78"/>
      <c r="DF49" s="78"/>
      <c r="DG49" s="154"/>
      <c r="DH49" s="78"/>
      <c r="DI49" s="78"/>
      <c r="DJ49" s="78"/>
      <c r="DK49" s="154"/>
      <c r="DL49" s="169"/>
      <c r="DM49" s="78"/>
      <c r="DN49" s="78">
        <f>AVERAGEIFS('WEEKLY DATA'!DN$11:DN$14577,'WEEKLY DATA'!$A$11:$A$14577,'MONTHLY DATA'!$A49,'WEEKLY DATA'!$B$11:$B$14577,'MONTHLY DATA'!$B49)</f>
        <v>248.5</v>
      </c>
      <c r="DO49" s="154">
        <f t="shared" si="13"/>
        <v>-6.2264150943396213E-2</v>
      </c>
      <c r="DP49" s="78"/>
      <c r="DQ49" s="78"/>
      <c r="DR49" s="78"/>
      <c r="DS49" s="154"/>
      <c r="DT49" s="78"/>
      <c r="DU49" s="78"/>
      <c r="DV49" s="78"/>
      <c r="DW49" s="154"/>
      <c r="DX49" s="78"/>
      <c r="DY49" s="78"/>
      <c r="DZ49" s="78"/>
      <c r="EA49" s="154"/>
      <c r="EB49" s="78"/>
      <c r="EC49" s="78"/>
      <c r="ED49" s="78">
        <f>AVERAGEIFS('WEEKLY DATA'!ED$11:ED$14577,'WEEKLY DATA'!$A$11:$A$14577,'MONTHLY DATA'!$A49,'WEEKLY DATA'!$B$11:$B$14577,'MONTHLY DATA'!$B49)</f>
        <v>252.25</v>
      </c>
      <c r="EE49" s="154">
        <f t="shared" si="14"/>
        <v>-6.1395348837209318E-2</v>
      </c>
      <c r="EF49" s="169"/>
      <c r="EG49" s="78"/>
      <c r="EH49" s="78"/>
      <c r="EI49" s="154"/>
      <c r="EJ49" s="78"/>
      <c r="EK49" s="78"/>
      <c r="EL49" s="78"/>
      <c r="EM49" s="154"/>
      <c r="EN49" s="78"/>
      <c r="EO49" s="78"/>
      <c r="EP49" s="78"/>
      <c r="EQ49" s="154"/>
      <c r="ER49" s="78"/>
      <c r="ES49" s="78"/>
      <c r="ET49" s="78">
        <f>AVERAGEIFS('WEEKLY DATA'!ET$11:ET$14577,'WEEKLY DATA'!$A$11:$A$14577,'MONTHLY DATA'!$A49,'WEEKLY DATA'!$B$11:$B$14577,'MONTHLY DATA'!$B49)</f>
        <v>252</v>
      </c>
      <c r="EU49" s="154">
        <f t="shared" si="15"/>
        <v>-5.352112676056342E-2</v>
      </c>
      <c r="EV49" s="78"/>
      <c r="EW49" s="78"/>
      <c r="EX49" s="78"/>
      <c r="EY49" s="154"/>
      <c r="EZ49" s="78"/>
      <c r="FA49" s="78"/>
      <c r="FB49" s="78"/>
      <c r="FC49" s="154"/>
      <c r="FD49" s="78"/>
      <c r="FE49" s="78"/>
      <c r="FF49" s="78"/>
      <c r="FG49" s="154"/>
      <c r="FH49" s="78"/>
      <c r="FI49" s="78"/>
      <c r="FJ49" s="78">
        <f>AVERAGEIFS('WEEKLY DATA'!FJ$11:FJ$14577,'WEEKLY DATA'!$A$11:$A$14577,'MONTHLY DATA'!$A49,'WEEKLY DATA'!$B$11:$B$14577,'MONTHLY DATA'!$B49)</f>
        <v>330.75</v>
      </c>
      <c r="FK49" s="154">
        <f t="shared" si="16"/>
        <v>-3.3601168736303921E-2</v>
      </c>
      <c r="FL49" s="169"/>
      <c r="FM49" s="78"/>
      <c r="FN49" s="78"/>
      <c r="FO49" s="154"/>
      <c r="FP49" s="78"/>
      <c r="FQ49" s="78"/>
      <c r="FR49" s="78"/>
      <c r="FS49" s="154"/>
      <c r="FT49" s="78"/>
      <c r="FU49" s="78"/>
      <c r="FV49" s="78">
        <f>AVERAGEIFS('WEEKLY DATA'!FV$11:FV$14577,'WEEKLY DATA'!$A$11:$A$14577,'MONTHLY DATA'!$A49,'WEEKLY DATA'!$B$11:$B$14577,'MONTHLY DATA'!$B49)</f>
        <v>280</v>
      </c>
      <c r="FW49" s="154">
        <f t="shared" si="17"/>
        <v>-3.4482758620689613E-2</v>
      </c>
      <c r="FX49" s="78"/>
      <c r="FY49" s="78"/>
      <c r="FZ49" s="78"/>
      <c r="GA49" s="154"/>
      <c r="GB49" s="78"/>
      <c r="GC49" s="78"/>
      <c r="GD49" s="78">
        <f>AVERAGEIFS('WEEKLY DATA'!GD$11:GD$14577,'WEEKLY DATA'!$A$11:$A$14577,'MONTHLY DATA'!$A49,'WEEKLY DATA'!$B$11:$B$14577,'MONTHLY DATA'!$B49)</f>
        <v>352.5</v>
      </c>
      <c r="GE49" s="154">
        <f t="shared" si="18"/>
        <v>-2.422145328719727E-2</v>
      </c>
      <c r="GF49" s="169"/>
      <c r="GG49" s="78"/>
      <c r="GH49" s="78"/>
      <c r="GI49" s="154"/>
      <c r="GJ49" s="78"/>
      <c r="GK49" s="78"/>
      <c r="GL49" s="78"/>
      <c r="GM49" s="154"/>
      <c r="GN49" s="78"/>
      <c r="GO49" s="78"/>
      <c r="GP49" s="78"/>
      <c r="GQ49" s="154"/>
      <c r="GR49" s="78"/>
    </row>
    <row r="50" spans="1:200" ht="15.75" x14ac:dyDescent="0.25">
      <c r="A50">
        <f t="shared" si="4"/>
        <v>4</v>
      </c>
      <c r="B50">
        <f t="shared" si="5"/>
        <v>2013</v>
      </c>
      <c r="C50" s="86">
        <v>41365</v>
      </c>
      <c r="D50" s="78"/>
      <c r="E50" s="78"/>
      <c r="F50" s="78">
        <f>AVERAGEIFS('WEEKLY DATA'!F$11:F$14577,'WEEKLY DATA'!$A$11:$A$14577,'MONTHLY DATA'!$A50,'WEEKLY DATA'!$B$11:$B$14577,'MONTHLY DATA'!$B50)</f>
        <v>341.25</v>
      </c>
      <c r="G50" s="154">
        <f t="shared" si="6"/>
        <v>1.0362694300518172E-2</v>
      </c>
      <c r="H50" s="169"/>
      <c r="I50" s="78"/>
      <c r="J50" s="78"/>
      <c r="K50" s="154"/>
      <c r="L50" s="169"/>
      <c r="M50" s="78"/>
      <c r="N50" s="78"/>
      <c r="O50" s="154"/>
      <c r="P50" s="169"/>
      <c r="Q50" s="78"/>
      <c r="R50" s="78"/>
      <c r="S50" s="154"/>
      <c r="T50" s="169"/>
      <c r="U50" s="78"/>
      <c r="V50" s="78">
        <f>AVERAGEIFS('WEEKLY DATA'!V$11:V$14577,'WEEKLY DATA'!$A$11:$A$14577,'MONTHLY DATA'!$A50,'WEEKLY DATA'!$B$11:$B$14577,'MONTHLY DATA'!$B50)</f>
        <v>281</v>
      </c>
      <c r="W50" s="154">
        <f t="shared" si="7"/>
        <v>1.5356820234869062E-2</v>
      </c>
      <c r="X50" s="169"/>
      <c r="Y50" s="78"/>
      <c r="Z50" s="78"/>
      <c r="AA50" s="154"/>
      <c r="AB50" s="169"/>
      <c r="AC50" s="78"/>
      <c r="AD50" s="78"/>
      <c r="AE50" s="154"/>
      <c r="AF50" s="169"/>
      <c r="AG50" s="78"/>
      <c r="AH50" s="78"/>
      <c r="AI50" s="154"/>
      <c r="AJ50" s="169"/>
      <c r="AK50" s="78"/>
      <c r="AL50" s="78">
        <f>AVERAGEIFS('WEEKLY DATA'!AL$11:AL$14577,'WEEKLY DATA'!$A$11:$A$14577,'MONTHLY DATA'!$A50,'WEEKLY DATA'!$B$11:$B$14577,'MONTHLY DATA'!$B50)</f>
        <v>328</v>
      </c>
      <c r="AM50" s="154">
        <f t="shared" si="8"/>
        <v>6.1349693251533388E-3</v>
      </c>
      <c r="AN50" s="169"/>
      <c r="AO50" s="78"/>
      <c r="AP50" s="78"/>
      <c r="AQ50" s="154"/>
      <c r="AR50" s="169"/>
      <c r="AS50" s="78"/>
      <c r="AT50" s="78"/>
      <c r="AU50" s="154"/>
      <c r="AV50" s="169"/>
      <c r="AW50" s="78"/>
      <c r="AX50" s="78"/>
      <c r="AY50" s="154"/>
      <c r="AZ50" s="169"/>
      <c r="BA50" s="78"/>
      <c r="BB50" s="78">
        <f>AVERAGEIFS('WEEKLY DATA'!BB$11:BB$14577,'WEEKLY DATA'!$A$11:$A$14577,'MONTHLY DATA'!$A50,'WEEKLY DATA'!$B$11:$B$14577,'MONTHLY DATA'!$B50)</f>
        <v>248.25</v>
      </c>
      <c r="BC50" s="154">
        <f t="shared" si="9"/>
        <v>-3.8722168441432725E-2</v>
      </c>
      <c r="BD50" s="169"/>
      <c r="BE50" s="78"/>
      <c r="BF50" s="78"/>
      <c r="BG50" s="154"/>
      <c r="BH50" s="169"/>
      <c r="BI50" s="78"/>
      <c r="BJ50" s="78"/>
      <c r="BK50" s="154"/>
      <c r="BL50" s="169"/>
      <c r="BM50" s="78"/>
      <c r="BN50" s="78"/>
      <c r="BO50" s="154"/>
      <c r="BP50" s="78"/>
      <c r="BQ50" s="78"/>
      <c r="BR50" s="78">
        <f>AVERAGEIFS('WEEKLY DATA'!BR$11:BR$14577,'WEEKLY DATA'!$A$11:$A$14577,'MONTHLY DATA'!$A50,'WEEKLY DATA'!$B$11:$B$14577,'MONTHLY DATA'!$B50)</f>
        <v>289.25</v>
      </c>
      <c r="BS50" s="154">
        <f t="shared" si="10"/>
        <v>-3.5029190992493797E-2</v>
      </c>
      <c r="BT50" s="78"/>
      <c r="BU50" s="78"/>
      <c r="BV50" s="78"/>
      <c r="BW50" s="154"/>
      <c r="BX50" s="78"/>
      <c r="BY50" s="78"/>
      <c r="BZ50" s="78"/>
      <c r="CA50" s="154"/>
      <c r="CB50" s="78"/>
      <c r="CC50" s="78"/>
      <c r="CD50" s="78"/>
      <c r="CE50" s="154"/>
      <c r="CF50" s="78"/>
      <c r="CG50" s="78"/>
      <c r="CH50" s="78">
        <f>AVERAGEIFS('WEEKLY DATA'!CH$11:CH$14577,'WEEKLY DATA'!$A$11:$A$14577,'MONTHLY DATA'!$A50,'WEEKLY DATA'!$B$11:$B$14577,'MONTHLY DATA'!$B50)</f>
        <v>241</v>
      </c>
      <c r="CI50" s="154">
        <f t="shared" si="11"/>
        <v>-2.4291497975708509E-2</v>
      </c>
      <c r="CJ50" s="78"/>
      <c r="CK50" s="78"/>
      <c r="CL50" s="78"/>
      <c r="CM50" s="154"/>
      <c r="CN50" s="78"/>
      <c r="CO50" s="78"/>
      <c r="CP50" s="78"/>
      <c r="CQ50" s="154"/>
      <c r="CR50" s="78"/>
      <c r="CS50" s="78"/>
      <c r="CT50" s="78"/>
      <c r="CU50" s="154"/>
      <c r="CV50" s="169"/>
      <c r="CW50" s="78"/>
      <c r="CX50" s="78">
        <f>AVERAGEIFS('WEEKLY DATA'!CX$11:CX$14577,'WEEKLY DATA'!$A$11:$A$14577,'MONTHLY DATA'!$A50,'WEEKLY DATA'!$B$11:$B$14577,'MONTHLY DATA'!$B50)</f>
        <v>278</v>
      </c>
      <c r="CY50" s="154">
        <f t="shared" si="12"/>
        <v>-1.5929203539822967E-2</v>
      </c>
      <c r="CZ50" s="169"/>
      <c r="DA50" s="78"/>
      <c r="DB50" s="78"/>
      <c r="DC50" s="154"/>
      <c r="DD50" s="78"/>
      <c r="DE50" s="78"/>
      <c r="DF50" s="78"/>
      <c r="DG50" s="154"/>
      <c r="DH50" s="78"/>
      <c r="DI50" s="78"/>
      <c r="DJ50" s="78"/>
      <c r="DK50" s="154"/>
      <c r="DL50" s="169"/>
      <c r="DM50" s="78"/>
      <c r="DN50" s="78">
        <f>AVERAGEIFS('WEEKLY DATA'!DN$11:DN$14577,'WEEKLY DATA'!$A$11:$A$14577,'MONTHLY DATA'!$A50,'WEEKLY DATA'!$B$11:$B$14577,'MONTHLY DATA'!$B50)</f>
        <v>242.5</v>
      </c>
      <c r="DO50" s="154">
        <f t="shared" si="13"/>
        <v>-2.4144869215291798E-2</v>
      </c>
      <c r="DP50" s="78"/>
      <c r="DQ50" s="78"/>
      <c r="DR50" s="78"/>
      <c r="DS50" s="154"/>
      <c r="DT50" s="78"/>
      <c r="DU50" s="78"/>
      <c r="DV50" s="78"/>
      <c r="DW50" s="154"/>
      <c r="DX50" s="78"/>
      <c r="DY50" s="78"/>
      <c r="DZ50" s="78"/>
      <c r="EA50" s="154"/>
      <c r="EB50" s="78"/>
      <c r="EC50" s="78"/>
      <c r="ED50" s="78">
        <f>AVERAGEIFS('WEEKLY DATA'!ED$11:ED$14577,'WEEKLY DATA'!$A$11:$A$14577,'MONTHLY DATA'!$A50,'WEEKLY DATA'!$B$11:$B$14577,'MONTHLY DATA'!$B50)</f>
        <v>252.5</v>
      </c>
      <c r="EE50" s="154">
        <f t="shared" si="14"/>
        <v>9.9108027750238747E-4</v>
      </c>
      <c r="EF50" s="169"/>
      <c r="EG50" s="78"/>
      <c r="EH50" s="78"/>
      <c r="EI50" s="154"/>
      <c r="EJ50" s="78"/>
      <c r="EK50" s="78"/>
      <c r="EL50" s="78"/>
      <c r="EM50" s="154"/>
      <c r="EN50" s="78"/>
      <c r="EO50" s="78"/>
      <c r="EP50" s="78"/>
      <c r="EQ50" s="154"/>
      <c r="ER50" s="78"/>
      <c r="ES50" s="78"/>
      <c r="ET50" s="78">
        <f>AVERAGEIFS('WEEKLY DATA'!ET$11:ET$14577,'WEEKLY DATA'!$A$11:$A$14577,'MONTHLY DATA'!$A50,'WEEKLY DATA'!$B$11:$B$14577,'MONTHLY DATA'!$B50)</f>
        <v>244.5</v>
      </c>
      <c r="EU50" s="154">
        <f t="shared" si="15"/>
        <v>-2.9761904761904767E-2</v>
      </c>
      <c r="EV50" s="78"/>
      <c r="EW50" s="78"/>
      <c r="EX50" s="78"/>
      <c r="EY50" s="154"/>
      <c r="EZ50" s="78"/>
      <c r="FA50" s="78"/>
      <c r="FB50" s="78"/>
      <c r="FC50" s="154"/>
      <c r="FD50" s="78"/>
      <c r="FE50" s="78"/>
      <c r="FF50" s="78"/>
      <c r="FG50" s="154"/>
      <c r="FH50" s="78"/>
      <c r="FI50" s="78"/>
      <c r="FJ50" s="78">
        <f>AVERAGEIFS('WEEKLY DATA'!FJ$11:FJ$14577,'WEEKLY DATA'!$A$11:$A$14577,'MONTHLY DATA'!$A50,'WEEKLY DATA'!$B$11:$B$14577,'MONTHLY DATA'!$B50)</f>
        <v>290.25</v>
      </c>
      <c r="FK50" s="154">
        <f t="shared" si="16"/>
        <v>-0.12244897959183676</v>
      </c>
      <c r="FL50" s="169"/>
      <c r="FM50" s="78"/>
      <c r="FN50" s="78"/>
      <c r="FO50" s="154"/>
      <c r="FP50" s="78"/>
      <c r="FQ50" s="78"/>
      <c r="FR50" s="78"/>
      <c r="FS50" s="154"/>
      <c r="FT50" s="78"/>
      <c r="FU50" s="78"/>
      <c r="FV50" s="78">
        <f>AVERAGEIFS('WEEKLY DATA'!FV$11:FV$14577,'WEEKLY DATA'!$A$11:$A$14577,'MONTHLY DATA'!$A50,'WEEKLY DATA'!$B$11:$B$14577,'MONTHLY DATA'!$B50)</f>
        <v>262.5</v>
      </c>
      <c r="FW50" s="154">
        <f t="shared" si="17"/>
        <v>-6.25E-2</v>
      </c>
      <c r="FX50" s="78"/>
      <c r="FY50" s="78"/>
      <c r="FZ50" s="78"/>
      <c r="GA50" s="154"/>
      <c r="GB50" s="78"/>
      <c r="GC50" s="78"/>
      <c r="GD50" s="78">
        <f>AVERAGEIFS('WEEKLY DATA'!GD$11:GD$14577,'WEEKLY DATA'!$A$11:$A$14577,'MONTHLY DATA'!$A50,'WEEKLY DATA'!$B$11:$B$14577,'MONTHLY DATA'!$B50)</f>
        <v>350</v>
      </c>
      <c r="GE50" s="154">
        <f t="shared" si="18"/>
        <v>-7.0921985815602939E-3</v>
      </c>
      <c r="GF50" s="169"/>
      <c r="GG50" s="78"/>
      <c r="GH50" s="78"/>
      <c r="GI50" s="154"/>
      <c r="GJ50" s="78"/>
      <c r="GK50" s="78"/>
      <c r="GL50" s="78"/>
      <c r="GM50" s="154"/>
      <c r="GN50" s="78"/>
      <c r="GO50" s="78"/>
      <c r="GP50" s="78"/>
      <c r="GQ50" s="154"/>
      <c r="GR50" s="78"/>
    </row>
    <row r="51" spans="1:200" ht="15.75" x14ac:dyDescent="0.25">
      <c r="A51">
        <f t="shared" si="4"/>
        <v>5</v>
      </c>
      <c r="B51">
        <f t="shared" si="5"/>
        <v>2013</v>
      </c>
      <c r="C51" s="86">
        <v>41395</v>
      </c>
      <c r="D51" s="78"/>
      <c r="E51" s="78"/>
      <c r="F51" s="78">
        <f>AVERAGEIFS('WEEKLY DATA'!F$11:F$14577,'WEEKLY DATA'!$A$11:$A$14577,'MONTHLY DATA'!$A51,'WEEKLY DATA'!$B$11:$B$14577,'MONTHLY DATA'!$B51)</f>
        <v>363</v>
      </c>
      <c r="G51" s="154">
        <f t="shared" si="6"/>
        <v>6.3736263736263732E-2</v>
      </c>
      <c r="H51" s="169"/>
      <c r="I51" s="78"/>
      <c r="J51" s="78"/>
      <c r="K51" s="154"/>
      <c r="L51" s="169"/>
      <c r="M51" s="78"/>
      <c r="N51" s="78"/>
      <c r="O51" s="154"/>
      <c r="P51" s="169"/>
      <c r="Q51" s="78"/>
      <c r="R51" s="78"/>
      <c r="S51" s="154"/>
      <c r="T51" s="169"/>
      <c r="U51" s="78"/>
      <c r="V51" s="78">
        <f>AVERAGEIFS('WEEKLY DATA'!V$11:V$14577,'WEEKLY DATA'!$A$11:$A$14577,'MONTHLY DATA'!$A51,'WEEKLY DATA'!$B$11:$B$14577,'MONTHLY DATA'!$B51)</f>
        <v>307</v>
      </c>
      <c r="W51" s="154">
        <f t="shared" si="7"/>
        <v>9.2526690391458999E-2</v>
      </c>
      <c r="X51" s="169"/>
      <c r="Y51" s="78"/>
      <c r="Z51" s="78"/>
      <c r="AA51" s="154"/>
      <c r="AB51" s="169"/>
      <c r="AC51" s="78"/>
      <c r="AD51" s="78"/>
      <c r="AE51" s="154"/>
      <c r="AF51" s="169"/>
      <c r="AG51" s="78"/>
      <c r="AH51" s="78"/>
      <c r="AI51" s="154"/>
      <c r="AJ51" s="169"/>
      <c r="AK51" s="78"/>
      <c r="AL51" s="78">
        <f>AVERAGEIFS('WEEKLY DATA'!AL$11:AL$14577,'WEEKLY DATA'!$A$11:$A$14577,'MONTHLY DATA'!$A51,'WEEKLY DATA'!$B$11:$B$14577,'MONTHLY DATA'!$B51)</f>
        <v>354</v>
      </c>
      <c r="AM51" s="154">
        <f t="shared" si="8"/>
        <v>7.92682926829269E-2</v>
      </c>
      <c r="AN51" s="169"/>
      <c r="AO51" s="78"/>
      <c r="AP51" s="78"/>
      <c r="AQ51" s="154"/>
      <c r="AR51" s="169"/>
      <c r="AS51" s="78"/>
      <c r="AT51" s="78"/>
      <c r="AU51" s="154"/>
      <c r="AV51" s="169"/>
      <c r="AW51" s="78"/>
      <c r="AX51" s="78"/>
      <c r="AY51" s="154"/>
      <c r="AZ51" s="169"/>
      <c r="BA51" s="78"/>
      <c r="BB51" s="78">
        <f>AVERAGEIFS('WEEKLY DATA'!BB$11:BB$14577,'WEEKLY DATA'!$A$11:$A$14577,'MONTHLY DATA'!$A51,'WEEKLY DATA'!$B$11:$B$14577,'MONTHLY DATA'!$B51)</f>
        <v>272.60000000000002</v>
      </c>
      <c r="BC51" s="154">
        <f t="shared" si="9"/>
        <v>9.808660624370602E-2</v>
      </c>
      <c r="BD51" s="169"/>
      <c r="BE51" s="78"/>
      <c r="BF51" s="78"/>
      <c r="BG51" s="154"/>
      <c r="BH51" s="169"/>
      <c r="BI51" s="78"/>
      <c r="BJ51" s="78"/>
      <c r="BK51" s="154"/>
      <c r="BL51" s="169"/>
      <c r="BM51" s="78"/>
      <c r="BN51" s="78"/>
      <c r="BO51" s="154"/>
      <c r="BP51" s="78"/>
      <c r="BQ51" s="78"/>
      <c r="BR51" s="78">
        <f>AVERAGEIFS('WEEKLY DATA'!BR$11:BR$14577,'WEEKLY DATA'!$A$11:$A$14577,'MONTHLY DATA'!$A51,'WEEKLY DATA'!$B$11:$B$14577,'MONTHLY DATA'!$B51)</f>
        <v>311</v>
      </c>
      <c r="BS51" s="154">
        <f t="shared" si="10"/>
        <v>7.5194468452895347E-2</v>
      </c>
      <c r="BT51" s="78"/>
      <c r="BU51" s="78"/>
      <c r="BV51" s="78"/>
      <c r="BW51" s="154"/>
      <c r="BX51" s="78"/>
      <c r="BY51" s="78"/>
      <c r="BZ51" s="78"/>
      <c r="CA51" s="154"/>
      <c r="CB51" s="78"/>
      <c r="CC51" s="78"/>
      <c r="CD51" s="78"/>
      <c r="CE51" s="154"/>
      <c r="CF51" s="78"/>
      <c r="CG51" s="78"/>
      <c r="CH51" s="78">
        <f>AVERAGEIFS('WEEKLY DATA'!CH$11:CH$14577,'WEEKLY DATA'!$A$11:$A$14577,'MONTHLY DATA'!$A51,'WEEKLY DATA'!$B$11:$B$14577,'MONTHLY DATA'!$B51)</f>
        <v>271.8</v>
      </c>
      <c r="CI51" s="154">
        <f t="shared" si="11"/>
        <v>0.12780082987551866</v>
      </c>
      <c r="CJ51" s="78"/>
      <c r="CK51" s="78"/>
      <c r="CL51" s="78"/>
      <c r="CM51" s="154"/>
      <c r="CN51" s="78"/>
      <c r="CO51" s="78"/>
      <c r="CP51" s="78"/>
      <c r="CQ51" s="154"/>
      <c r="CR51" s="78"/>
      <c r="CS51" s="78"/>
      <c r="CT51" s="78"/>
      <c r="CU51" s="154"/>
      <c r="CV51" s="169"/>
      <c r="CW51" s="78"/>
      <c r="CX51" s="78">
        <f>AVERAGEIFS('WEEKLY DATA'!CX$11:CX$14577,'WEEKLY DATA'!$A$11:$A$14577,'MONTHLY DATA'!$A51,'WEEKLY DATA'!$B$11:$B$14577,'MONTHLY DATA'!$B51)</f>
        <v>308</v>
      </c>
      <c r="CY51" s="154">
        <f t="shared" si="12"/>
        <v>0.1079136690647482</v>
      </c>
      <c r="CZ51" s="169"/>
      <c r="DA51" s="78"/>
      <c r="DB51" s="78"/>
      <c r="DC51" s="154"/>
      <c r="DD51" s="78"/>
      <c r="DE51" s="78"/>
      <c r="DF51" s="78"/>
      <c r="DG51" s="154"/>
      <c r="DH51" s="78"/>
      <c r="DI51" s="78"/>
      <c r="DJ51" s="78"/>
      <c r="DK51" s="154"/>
      <c r="DL51" s="169"/>
      <c r="DM51" s="78"/>
      <c r="DN51" s="78">
        <f>AVERAGEIFS('WEEKLY DATA'!DN$11:DN$14577,'WEEKLY DATA'!$A$11:$A$14577,'MONTHLY DATA'!$A51,'WEEKLY DATA'!$B$11:$B$14577,'MONTHLY DATA'!$B51)</f>
        <v>272.8</v>
      </c>
      <c r="DO51" s="154">
        <f t="shared" si="13"/>
        <v>0.12494845360824747</v>
      </c>
      <c r="DP51" s="78"/>
      <c r="DQ51" s="78"/>
      <c r="DR51" s="78"/>
      <c r="DS51" s="154"/>
      <c r="DT51" s="78"/>
      <c r="DU51" s="78"/>
      <c r="DV51" s="78"/>
      <c r="DW51" s="154"/>
      <c r="DX51" s="78"/>
      <c r="DY51" s="78"/>
      <c r="DZ51" s="78"/>
      <c r="EA51" s="154"/>
      <c r="EB51" s="78"/>
      <c r="EC51" s="78"/>
      <c r="ED51" s="78">
        <f>AVERAGEIFS('WEEKLY DATA'!ED$11:ED$14577,'WEEKLY DATA'!$A$11:$A$14577,'MONTHLY DATA'!$A51,'WEEKLY DATA'!$B$11:$B$14577,'MONTHLY DATA'!$B51)</f>
        <v>284</v>
      </c>
      <c r="EE51" s="154">
        <f t="shared" si="14"/>
        <v>0.12475247524752486</v>
      </c>
      <c r="EF51" s="169"/>
      <c r="EG51" s="78"/>
      <c r="EH51" s="78"/>
      <c r="EI51" s="154"/>
      <c r="EJ51" s="78"/>
      <c r="EK51" s="78"/>
      <c r="EL51" s="78"/>
      <c r="EM51" s="154"/>
      <c r="EN51" s="78"/>
      <c r="EO51" s="78"/>
      <c r="EP51" s="78"/>
      <c r="EQ51" s="154"/>
      <c r="ER51" s="78"/>
      <c r="ES51" s="78"/>
      <c r="ET51" s="78">
        <f>AVERAGEIFS('WEEKLY DATA'!ET$11:ET$14577,'WEEKLY DATA'!$A$11:$A$14577,'MONTHLY DATA'!$A51,'WEEKLY DATA'!$B$11:$B$14577,'MONTHLY DATA'!$B51)</f>
        <v>275.8</v>
      </c>
      <c r="EU51" s="154">
        <f t="shared" si="15"/>
        <v>0.12801635991820048</v>
      </c>
      <c r="EV51" s="78"/>
      <c r="EW51" s="78"/>
      <c r="EX51" s="78"/>
      <c r="EY51" s="154"/>
      <c r="EZ51" s="78"/>
      <c r="FA51" s="78"/>
      <c r="FB51" s="78"/>
      <c r="FC51" s="154"/>
      <c r="FD51" s="78"/>
      <c r="FE51" s="78"/>
      <c r="FF51" s="78"/>
      <c r="FG51" s="154"/>
      <c r="FH51" s="78"/>
      <c r="FI51" s="78"/>
      <c r="FJ51" s="78">
        <f>AVERAGEIFS('WEEKLY DATA'!FJ$11:FJ$14577,'WEEKLY DATA'!$A$11:$A$14577,'MONTHLY DATA'!$A51,'WEEKLY DATA'!$B$11:$B$14577,'MONTHLY DATA'!$B51)</f>
        <v>309</v>
      </c>
      <c r="FK51" s="154">
        <f t="shared" si="16"/>
        <v>6.4599483204134334E-2</v>
      </c>
      <c r="FL51" s="169"/>
      <c r="FM51" s="78"/>
      <c r="FN51" s="78"/>
      <c r="FO51" s="154"/>
      <c r="FP51" s="78"/>
      <c r="FQ51" s="78"/>
      <c r="FR51" s="78"/>
      <c r="FS51" s="154"/>
      <c r="FT51" s="78"/>
      <c r="FU51" s="78"/>
      <c r="FV51" s="78">
        <f>AVERAGEIFS('WEEKLY DATA'!FV$11:FV$14577,'WEEKLY DATA'!$A$11:$A$14577,'MONTHLY DATA'!$A51,'WEEKLY DATA'!$B$11:$B$14577,'MONTHLY DATA'!$B51)</f>
        <v>253</v>
      </c>
      <c r="FW51" s="154">
        <f t="shared" si="17"/>
        <v>-3.6190476190476217E-2</v>
      </c>
      <c r="FX51" s="78"/>
      <c r="FY51" s="78"/>
      <c r="FZ51" s="78"/>
      <c r="GA51" s="154"/>
      <c r="GB51" s="78"/>
      <c r="GC51" s="78"/>
      <c r="GD51" s="78">
        <f>AVERAGEIFS('WEEKLY DATA'!GD$11:GD$14577,'WEEKLY DATA'!$A$11:$A$14577,'MONTHLY DATA'!$A51,'WEEKLY DATA'!$B$11:$B$14577,'MONTHLY DATA'!$B51)</f>
        <v>379</v>
      </c>
      <c r="GE51" s="154">
        <f t="shared" si="18"/>
        <v>8.2857142857142962E-2</v>
      </c>
      <c r="GF51" s="169"/>
      <c r="GG51" s="78"/>
      <c r="GH51" s="78"/>
      <c r="GI51" s="154"/>
      <c r="GJ51" s="78"/>
      <c r="GK51" s="78"/>
      <c r="GL51" s="78"/>
      <c r="GM51" s="154"/>
      <c r="GN51" s="78"/>
      <c r="GO51" s="78"/>
      <c r="GP51" s="78"/>
      <c r="GQ51" s="154"/>
      <c r="GR51" s="78"/>
    </row>
    <row r="52" spans="1:200" ht="15.75" x14ac:dyDescent="0.25">
      <c r="A52">
        <f t="shared" si="4"/>
        <v>6</v>
      </c>
      <c r="B52">
        <f t="shared" si="5"/>
        <v>2013</v>
      </c>
      <c r="C52" s="86">
        <v>41426</v>
      </c>
      <c r="D52" s="78"/>
      <c r="E52" s="78"/>
      <c r="F52" s="78">
        <f>AVERAGEIFS('WEEKLY DATA'!F$11:F$14577,'WEEKLY DATA'!$A$11:$A$14577,'MONTHLY DATA'!$A52,'WEEKLY DATA'!$B$11:$B$14577,'MONTHLY DATA'!$B52)</f>
        <v>383.75</v>
      </c>
      <c r="G52" s="154">
        <f t="shared" si="6"/>
        <v>5.7162534435261758E-2</v>
      </c>
      <c r="H52" s="169"/>
      <c r="I52" s="78"/>
      <c r="J52" s="78"/>
      <c r="K52" s="154"/>
      <c r="L52" s="169"/>
      <c r="M52" s="78"/>
      <c r="N52" s="78"/>
      <c r="O52" s="154"/>
      <c r="P52" s="169"/>
      <c r="Q52" s="78"/>
      <c r="R52" s="78"/>
      <c r="S52" s="154"/>
      <c r="T52" s="169"/>
      <c r="U52" s="78"/>
      <c r="V52" s="78">
        <f>AVERAGEIFS('WEEKLY DATA'!V$11:V$14577,'WEEKLY DATA'!$A$11:$A$14577,'MONTHLY DATA'!$A52,'WEEKLY DATA'!$B$11:$B$14577,'MONTHLY DATA'!$B52)</f>
        <v>335.25</v>
      </c>
      <c r="W52" s="154">
        <f t="shared" si="7"/>
        <v>9.2019543973941298E-2</v>
      </c>
      <c r="X52" s="169"/>
      <c r="Y52" s="78"/>
      <c r="Z52" s="78"/>
      <c r="AA52" s="154"/>
      <c r="AB52" s="169"/>
      <c r="AC52" s="78"/>
      <c r="AD52" s="78"/>
      <c r="AE52" s="154"/>
      <c r="AF52" s="169"/>
      <c r="AG52" s="78"/>
      <c r="AH52" s="78"/>
      <c r="AI52" s="154"/>
      <c r="AJ52" s="169"/>
      <c r="AK52" s="78"/>
      <c r="AL52" s="78">
        <f>AVERAGEIFS('WEEKLY DATA'!AL$11:AL$14577,'WEEKLY DATA'!$A$11:$A$14577,'MONTHLY DATA'!$A52,'WEEKLY DATA'!$B$11:$B$14577,'MONTHLY DATA'!$B52)</f>
        <v>368.25</v>
      </c>
      <c r="AM52" s="154">
        <f t="shared" si="8"/>
        <v>4.0254237288135597E-2</v>
      </c>
      <c r="AN52" s="169"/>
      <c r="AO52" s="78"/>
      <c r="AP52" s="78"/>
      <c r="AQ52" s="154"/>
      <c r="AR52" s="169"/>
      <c r="AS52" s="78"/>
      <c r="AT52" s="78"/>
      <c r="AU52" s="154"/>
      <c r="AV52" s="169"/>
      <c r="AW52" s="78"/>
      <c r="AX52" s="78"/>
      <c r="AY52" s="154"/>
      <c r="AZ52" s="169"/>
      <c r="BA52" s="78"/>
      <c r="BB52" s="78">
        <f>AVERAGEIFS('WEEKLY DATA'!BB$11:BB$14577,'WEEKLY DATA'!$A$11:$A$14577,'MONTHLY DATA'!$A52,'WEEKLY DATA'!$B$11:$B$14577,'MONTHLY DATA'!$B52)</f>
        <v>267.5</v>
      </c>
      <c r="BC52" s="154">
        <f t="shared" si="9"/>
        <v>-1.8708730741012536E-2</v>
      </c>
      <c r="BD52" s="169"/>
      <c r="BE52" s="78"/>
      <c r="BF52" s="78"/>
      <c r="BG52" s="154"/>
      <c r="BH52" s="169"/>
      <c r="BI52" s="78"/>
      <c r="BJ52" s="78"/>
      <c r="BK52" s="154"/>
      <c r="BL52" s="169"/>
      <c r="BM52" s="78"/>
      <c r="BN52" s="78"/>
      <c r="BO52" s="154"/>
      <c r="BP52" s="78"/>
      <c r="BQ52" s="78"/>
      <c r="BR52" s="78">
        <f>AVERAGEIFS('WEEKLY DATA'!BR$11:BR$14577,'WEEKLY DATA'!$A$11:$A$14577,'MONTHLY DATA'!$A52,'WEEKLY DATA'!$B$11:$B$14577,'MONTHLY DATA'!$B52)</f>
        <v>300.25</v>
      </c>
      <c r="BS52" s="154">
        <f t="shared" si="10"/>
        <v>-3.456591639871387E-2</v>
      </c>
      <c r="BT52" s="78"/>
      <c r="BU52" s="78"/>
      <c r="BV52" s="78"/>
      <c r="BW52" s="154"/>
      <c r="BX52" s="78"/>
      <c r="BY52" s="78"/>
      <c r="BZ52" s="78"/>
      <c r="CA52" s="154"/>
      <c r="CB52" s="78"/>
      <c r="CC52" s="78"/>
      <c r="CD52" s="78"/>
      <c r="CE52" s="154"/>
      <c r="CF52" s="78"/>
      <c r="CG52" s="78"/>
      <c r="CH52" s="78">
        <f>AVERAGEIFS('WEEKLY DATA'!CH$11:CH$14577,'WEEKLY DATA'!$A$11:$A$14577,'MONTHLY DATA'!$A52,'WEEKLY DATA'!$B$11:$B$14577,'MONTHLY DATA'!$B52)</f>
        <v>277</v>
      </c>
      <c r="CI52" s="154">
        <f t="shared" si="11"/>
        <v>1.9131714495952856E-2</v>
      </c>
      <c r="CJ52" s="78"/>
      <c r="CK52" s="78"/>
      <c r="CL52" s="78"/>
      <c r="CM52" s="154"/>
      <c r="CN52" s="78"/>
      <c r="CO52" s="78"/>
      <c r="CP52" s="78"/>
      <c r="CQ52" s="154"/>
      <c r="CR52" s="78"/>
      <c r="CS52" s="78"/>
      <c r="CT52" s="78"/>
      <c r="CU52" s="154"/>
      <c r="CV52" s="169"/>
      <c r="CW52" s="78"/>
      <c r="CX52" s="78">
        <f>AVERAGEIFS('WEEKLY DATA'!CX$11:CX$14577,'WEEKLY DATA'!$A$11:$A$14577,'MONTHLY DATA'!$A52,'WEEKLY DATA'!$B$11:$B$14577,'MONTHLY DATA'!$B52)</f>
        <v>319</v>
      </c>
      <c r="CY52" s="154">
        <f t="shared" si="12"/>
        <v>3.5714285714285809E-2</v>
      </c>
      <c r="CZ52" s="169"/>
      <c r="DA52" s="78"/>
      <c r="DB52" s="78"/>
      <c r="DC52" s="154"/>
      <c r="DD52" s="78"/>
      <c r="DE52" s="78"/>
      <c r="DF52" s="78"/>
      <c r="DG52" s="154"/>
      <c r="DH52" s="78"/>
      <c r="DI52" s="78"/>
      <c r="DJ52" s="78"/>
      <c r="DK52" s="154"/>
      <c r="DL52" s="169"/>
      <c r="DM52" s="78"/>
      <c r="DN52" s="78">
        <f>AVERAGEIFS('WEEKLY DATA'!DN$11:DN$14577,'WEEKLY DATA'!$A$11:$A$14577,'MONTHLY DATA'!$A52,'WEEKLY DATA'!$B$11:$B$14577,'MONTHLY DATA'!$B52)</f>
        <v>280</v>
      </c>
      <c r="DO52" s="154">
        <f t="shared" si="13"/>
        <v>2.6392961876832821E-2</v>
      </c>
      <c r="DP52" s="78"/>
      <c r="DQ52" s="78"/>
      <c r="DR52" s="78"/>
      <c r="DS52" s="154"/>
      <c r="DT52" s="78"/>
      <c r="DU52" s="78"/>
      <c r="DV52" s="78"/>
      <c r="DW52" s="154"/>
      <c r="DX52" s="78"/>
      <c r="DY52" s="78"/>
      <c r="DZ52" s="78"/>
      <c r="EA52" s="154"/>
      <c r="EB52" s="78"/>
      <c r="EC52" s="78"/>
      <c r="ED52" s="78">
        <f>AVERAGEIFS('WEEKLY DATA'!ED$11:ED$14577,'WEEKLY DATA'!$A$11:$A$14577,'MONTHLY DATA'!$A52,'WEEKLY DATA'!$B$11:$B$14577,'MONTHLY DATA'!$B52)</f>
        <v>294.75</v>
      </c>
      <c r="EE52" s="154">
        <f t="shared" si="14"/>
        <v>3.785211267605626E-2</v>
      </c>
      <c r="EF52" s="169"/>
      <c r="EG52" s="78"/>
      <c r="EH52" s="78"/>
      <c r="EI52" s="154"/>
      <c r="EJ52" s="78"/>
      <c r="EK52" s="78"/>
      <c r="EL52" s="78"/>
      <c r="EM52" s="154"/>
      <c r="EN52" s="78"/>
      <c r="EO52" s="78"/>
      <c r="EP52" s="78"/>
      <c r="EQ52" s="154"/>
      <c r="ER52" s="78"/>
      <c r="ES52" s="78"/>
      <c r="ET52" s="78">
        <f>AVERAGEIFS('WEEKLY DATA'!ET$11:ET$14577,'WEEKLY DATA'!$A$11:$A$14577,'MONTHLY DATA'!$A52,'WEEKLY DATA'!$B$11:$B$14577,'MONTHLY DATA'!$B52)</f>
        <v>279</v>
      </c>
      <c r="EU52" s="154">
        <f t="shared" si="15"/>
        <v>1.1602610587382101E-2</v>
      </c>
      <c r="EV52" s="78"/>
      <c r="EW52" s="78"/>
      <c r="EX52" s="78"/>
      <c r="EY52" s="154"/>
      <c r="EZ52" s="78"/>
      <c r="FA52" s="78"/>
      <c r="FB52" s="78"/>
      <c r="FC52" s="154"/>
      <c r="FD52" s="78"/>
      <c r="FE52" s="78"/>
      <c r="FF52" s="78"/>
      <c r="FG52" s="154"/>
      <c r="FH52" s="78"/>
      <c r="FI52" s="78"/>
      <c r="FJ52" s="78">
        <f>AVERAGEIFS('WEEKLY DATA'!FJ$11:FJ$14577,'WEEKLY DATA'!$A$11:$A$14577,'MONTHLY DATA'!$A52,'WEEKLY DATA'!$B$11:$B$14577,'MONTHLY DATA'!$B52)</f>
        <v>307.25</v>
      </c>
      <c r="FK52" s="154">
        <f t="shared" si="16"/>
        <v>-5.6634304207119346E-3</v>
      </c>
      <c r="FL52" s="169"/>
      <c r="FM52" s="78"/>
      <c r="FN52" s="78"/>
      <c r="FO52" s="154"/>
      <c r="FP52" s="78"/>
      <c r="FQ52" s="78"/>
      <c r="FR52" s="78"/>
      <c r="FS52" s="154"/>
      <c r="FT52" s="78"/>
      <c r="FU52" s="78"/>
      <c r="FV52" s="78">
        <f>AVERAGEIFS('WEEKLY DATA'!FV$11:FV$14577,'WEEKLY DATA'!$A$11:$A$14577,'MONTHLY DATA'!$A52,'WEEKLY DATA'!$B$11:$B$14577,'MONTHLY DATA'!$B52)</f>
        <v>240</v>
      </c>
      <c r="FW52" s="154">
        <f t="shared" si="17"/>
        <v>-5.1383399209486202E-2</v>
      </c>
      <c r="FX52" s="78"/>
      <c r="FY52" s="78"/>
      <c r="FZ52" s="78"/>
      <c r="GA52" s="154"/>
      <c r="GB52" s="78"/>
      <c r="GC52" s="78"/>
      <c r="GD52" s="78">
        <f>AVERAGEIFS('WEEKLY DATA'!GD$11:GD$14577,'WEEKLY DATA'!$A$11:$A$14577,'MONTHLY DATA'!$A52,'WEEKLY DATA'!$B$11:$B$14577,'MONTHLY DATA'!$B52)</f>
        <v>388.75</v>
      </c>
      <c r="GE52" s="154">
        <f t="shared" si="18"/>
        <v>2.5725593667546232E-2</v>
      </c>
      <c r="GF52" s="169"/>
      <c r="GG52" s="78"/>
      <c r="GH52" s="78"/>
      <c r="GI52" s="154"/>
      <c r="GJ52" s="78"/>
      <c r="GK52" s="78"/>
      <c r="GL52" s="78"/>
      <c r="GM52" s="154"/>
      <c r="GN52" s="78"/>
      <c r="GO52" s="78"/>
      <c r="GP52" s="78"/>
      <c r="GQ52" s="154"/>
      <c r="GR52" s="78"/>
    </row>
    <row r="53" spans="1:200" ht="15.75" x14ac:dyDescent="0.25">
      <c r="A53">
        <f t="shared" si="4"/>
        <v>7</v>
      </c>
      <c r="B53">
        <f t="shared" si="5"/>
        <v>2013</v>
      </c>
      <c r="C53" s="86">
        <v>41456</v>
      </c>
      <c r="D53" s="78"/>
      <c r="E53" s="78"/>
      <c r="F53" s="78">
        <f>AVERAGEIFS('WEEKLY DATA'!F$11:F$14577,'WEEKLY DATA'!$A$11:$A$14577,'MONTHLY DATA'!$A53,'WEEKLY DATA'!$B$11:$B$14577,'MONTHLY DATA'!$B53)</f>
        <v>381.25</v>
      </c>
      <c r="G53" s="154">
        <f t="shared" si="6"/>
        <v>-6.514657980456029E-3</v>
      </c>
      <c r="H53" s="169"/>
      <c r="I53" s="78"/>
      <c r="J53" s="78"/>
      <c r="K53" s="154"/>
      <c r="L53" s="169"/>
      <c r="M53" s="78"/>
      <c r="N53" s="78"/>
      <c r="O53" s="154"/>
      <c r="P53" s="169"/>
      <c r="Q53" s="78"/>
      <c r="R53" s="78"/>
      <c r="S53" s="154"/>
      <c r="T53" s="169"/>
      <c r="U53" s="78"/>
      <c r="V53" s="78">
        <f>AVERAGEIFS('WEEKLY DATA'!V$11:V$14577,'WEEKLY DATA'!$A$11:$A$14577,'MONTHLY DATA'!$A53,'WEEKLY DATA'!$B$11:$B$14577,'MONTHLY DATA'!$B53)</f>
        <v>340</v>
      </c>
      <c r="W53" s="154">
        <f t="shared" si="7"/>
        <v>1.4168530947054503E-2</v>
      </c>
      <c r="X53" s="169"/>
      <c r="Y53" s="78"/>
      <c r="Z53" s="78"/>
      <c r="AA53" s="154"/>
      <c r="AB53" s="169"/>
      <c r="AC53" s="78"/>
      <c r="AD53" s="78"/>
      <c r="AE53" s="154"/>
      <c r="AF53" s="169"/>
      <c r="AG53" s="78"/>
      <c r="AH53" s="78"/>
      <c r="AI53" s="154"/>
      <c r="AJ53" s="169"/>
      <c r="AK53" s="78"/>
      <c r="AL53" s="78">
        <f>AVERAGEIFS('WEEKLY DATA'!AL$11:AL$14577,'WEEKLY DATA'!$A$11:$A$14577,'MONTHLY DATA'!$A53,'WEEKLY DATA'!$B$11:$B$14577,'MONTHLY DATA'!$B53)</f>
        <v>375.5</v>
      </c>
      <c r="AM53" s="154">
        <f t="shared" si="8"/>
        <v>1.9687712152070658E-2</v>
      </c>
      <c r="AN53" s="169"/>
      <c r="AO53" s="78"/>
      <c r="AP53" s="78"/>
      <c r="AQ53" s="154"/>
      <c r="AR53" s="169"/>
      <c r="AS53" s="78"/>
      <c r="AT53" s="78"/>
      <c r="AU53" s="154"/>
      <c r="AV53" s="169"/>
      <c r="AW53" s="78"/>
      <c r="AX53" s="78"/>
      <c r="AY53" s="154"/>
      <c r="AZ53" s="169"/>
      <c r="BA53" s="78"/>
      <c r="BB53" s="78">
        <f>AVERAGEIFS('WEEKLY DATA'!BB$11:BB$14577,'WEEKLY DATA'!$A$11:$A$14577,'MONTHLY DATA'!$A53,'WEEKLY DATA'!$B$11:$B$14577,'MONTHLY DATA'!$B53)</f>
        <v>261.5</v>
      </c>
      <c r="BC53" s="154">
        <f t="shared" si="9"/>
        <v>-2.2429906542056122E-2</v>
      </c>
      <c r="BD53" s="169"/>
      <c r="BE53" s="78"/>
      <c r="BF53" s="78"/>
      <c r="BG53" s="154"/>
      <c r="BH53" s="169"/>
      <c r="BI53" s="78"/>
      <c r="BJ53" s="78"/>
      <c r="BK53" s="154"/>
      <c r="BL53" s="169"/>
      <c r="BM53" s="78"/>
      <c r="BN53" s="78"/>
      <c r="BO53" s="154"/>
      <c r="BP53" s="78"/>
      <c r="BQ53" s="78"/>
      <c r="BR53" s="78">
        <f>AVERAGEIFS('WEEKLY DATA'!BR$11:BR$14577,'WEEKLY DATA'!$A$11:$A$14577,'MONTHLY DATA'!$A53,'WEEKLY DATA'!$B$11:$B$14577,'MONTHLY DATA'!$B53)</f>
        <v>283</v>
      </c>
      <c r="BS53" s="154">
        <f t="shared" si="10"/>
        <v>-5.7452123230641083E-2</v>
      </c>
      <c r="BT53" s="78"/>
      <c r="BU53" s="78"/>
      <c r="BV53" s="78"/>
      <c r="BW53" s="154"/>
      <c r="BX53" s="78"/>
      <c r="BY53" s="78"/>
      <c r="BZ53" s="78"/>
      <c r="CA53" s="154"/>
      <c r="CB53" s="78"/>
      <c r="CC53" s="78"/>
      <c r="CD53" s="78"/>
      <c r="CE53" s="154"/>
      <c r="CF53" s="78"/>
      <c r="CG53" s="78"/>
      <c r="CH53" s="78">
        <f>AVERAGEIFS('WEEKLY DATA'!CH$11:CH$14577,'WEEKLY DATA'!$A$11:$A$14577,'MONTHLY DATA'!$A53,'WEEKLY DATA'!$B$11:$B$14577,'MONTHLY DATA'!$B53)</f>
        <v>278</v>
      </c>
      <c r="CI53" s="154">
        <f t="shared" si="11"/>
        <v>3.6101083032491488E-3</v>
      </c>
      <c r="CJ53" s="78"/>
      <c r="CK53" s="78"/>
      <c r="CL53" s="78"/>
      <c r="CM53" s="154"/>
      <c r="CN53" s="78"/>
      <c r="CO53" s="78"/>
      <c r="CP53" s="78"/>
      <c r="CQ53" s="154"/>
      <c r="CR53" s="78"/>
      <c r="CS53" s="78"/>
      <c r="CT53" s="78"/>
      <c r="CU53" s="154"/>
      <c r="CV53" s="169"/>
      <c r="CW53" s="78"/>
      <c r="CX53" s="78">
        <f>AVERAGEIFS('WEEKLY DATA'!CX$11:CX$14577,'WEEKLY DATA'!$A$11:$A$14577,'MONTHLY DATA'!$A53,'WEEKLY DATA'!$B$11:$B$14577,'MONTHLY DATA'!$B53)</f>
        <v>316.25</v>
      </c>
      <c r="CY53" s="154">
        <f t="shared" si="12"/>
        <v>-8.6206896551723755E-3</v>
      </c>
      <c r="CZ53" s="169"/>
      <c r="DA53" s="78"/>
      <c r="DB53" s="78"/>
      <c r="DC53" s="154"/>
      <c r="DD53" s="78"/>
      <c r="DE53" s="78"/>
      <c r="DF53" s="78"/>
      <c r="DG53" s="154"/>
      <c r="DH53" s="78"/>
      <c r="DI53" s="78"/>
      <c r="DJ53" s="78"/>
      <c r="DK53" s="154"/>
      <c r="DL53" s="169"/>
      <c r="DM53" s="78"/>
      <c r="DN53" s="78">
        <f>AVERAGEIFS('WEEKLY DATA'!DN$11:DN$14577,'WEEKLY DATA'!$A$11:$A$14577,'MONTHLY DATA'!$A53,'WEEKLY DATA'!$B$11:$B$14577,'MONTHLY DATA'!$B53)</f>
        <v>282.75</v>
      </c>
      <c r="DO53" s="154">
        <f t="shared" si="13"/>
        <v>9.8214285714286476E-3</v>
      </c>
      <c r="DP53" s="78"/>
      <c r="DQ53" s="78"/>
      <c r="DR53" s="78"/>
      <c r="DS53" s="154"/>
      <c r="DT53" s="78"/>
      <c r="DU53" s="78"/>
      <c r="DV53" s="78"/>
      <c r="DW53" s="154"/>
      <c r="DX53" s="78"/>
      <c r="DY53" s="78"/>
      <c r="DZ53" s="78"/>
      <c r="EA53" s="154"/>
      <c r="EB53" s="78"/>
      <c r="EC53" s="78"/>
      <c r="ED53" s="78">
        <f>AVERAGEIFS('WEEKLY DATA'!ED$11:ED$14577,'WEEKLY DATA'!$A$11:$A$14577,'MONTHLY DATA'!$A53,'WEEKLY DATA'!$B$11:$B$14577,'MONTHLY DATA'!$B53)</f>
        <v>295</v>
      </c>
      <c r="EE53" s="154">
        <f t="shared" si="14"/>
        <v>8.4817642069556776E-4</v>
      </c>
      <c r="EF53" s="169"/>
      <c r="EG53" s="78"/>
      <c r="EH53" s="78"/>
      <c r="EI53" s="154"/>
      <c r="EJ53" s="78"/>
      <c r="EK53" s="78"/>
      <c r="EL53" s="78"/>
      <c r="EM53" s="154"/>
      <c r="EN53" s="78"/>
      <c r="EO53" s="78"/>
      <c r="EP53" s="78"/>
      <c r="EQ53" s="154"/>
      <c r="ER53" s="78"/>
      <c r="ES53" s="78"/>
      <c r="ET53" s="78">
        <f>AVERAGEIFS('WEEKLY DATA'!ET$11:ET$14577,'WEEKLY DATA'!$A$11:$A$14577,'MONTHLY DATA'!$A53,'WEEKLY DATA'!$B$11:$B$14577,'MONTHLY DATA'!$B53)</f>
        <v>297.75</v>
      </c>
      <c r="EU53" s="154">
        <f t="shared" si="15"/>
        <v>6.7204301075268758E-2</v>
      </c>
      <c r="EV53" s="78"/>
      <c r="EW53" s="78"/>
      <c r="EX53" s="78"/>
      <c r="EY53" s="154"/>
      <c r="EZ53" s="78"/>
      <c r="FA53" s="78"/>
      <c r="FB53" s="78"/>
      <c r="FC53" s="154"/>
      <c r="FD53" s="78"/>
      <c r="FE53" s="78"/>
      <c r="FF53" s="78"/>
      <c r="FG53" s="154"/>
      <c r="FH53" s="78"/>
      <c r="FI53" s="78"/>
      <c r="FJ53" s="78">
        <f>AVERAGEIFS('WEEKLY DATA'!FJ$11:FJ$14577,'WEEKLY DATA'!$A$11:$A$14577,'MONTHLY DATA'!$A53,'WEEKLY DATA'!$B$11:$B$14577,'MONTHLY DATA'!$B53)</f>
        <v>310.25</v>
      </c>
      <c r="FK53" s="154">
        <f t="shared" si="16"/>
        <v>9.7640358014645656E-3</v>
      </c>
      <c r="FL53" s="169"/>
      <c r="FM53" s="78"/>
      <c r="FN53" s="78"/>
      <c r="FO53" s="154"/>
      <c r="FP53" s="78"/>
      <c r="FQ53" s="78"/>
      <c r="FR53" s="78"/>
      <c r="FS53" s="154"/>
      <c r="FT53" s="78"/>
      <c r="FU53" s="78"/>
      <c r="FV53" s="78">
        <f>AVERAGEIFS('WEEKLY DATA'!FV$11:FV$14577,'WEEKLY DATA'!$A$11:$A$14577,'MONTHLY DATA'!$A53,'WEEKLY DATA'!$B$11:$B$14577,'MONTHLY DATA'!$B53)</f>
        <v>221.25</v>
      </c>
      <c r="FW53" s="154">
        <f t="shared" si="17"/>
        <v>-7.8125E-2</v>
      </c>
      <c r="FX53" s="78"/>
      <c r="FY53" s="78"/>
      <c r="FZ53" s="78"/>
      <c r="GA53" s="154"/>
      <c r="GB53" s="78"/>
      <c r="GC53" s="78"/>
      <c r="GD53" s="78">
        <f>AVERAGEIFS('WEEKLY DATA'!GD$11:GD$14577,'WEEKLY DATA'!$A$11:$A$14577,'MONTHLY DATA'!$A53,'WEEKLY DATA'!$B$11:$B$14577,'MONTHLY DATA'!$B53)</f>
        <v>391.25</v>
      </c>
      <c r="GE53" s="154">
        <f t="shared" si="18"/>
        <v>6.4308681672025081E-3</v>
      </c>
      <c r="GF53" s="169"/>
      <c r="GG53" s="78"/>
      <c r="GH53" s="78"/>
      <c r="GI53" s="154"/>
      <c r="GJ53" s="78"/>
      <c r="GK53" s="78"/>
      <c r="GL53" s="78"/>
      <c r="GM53" s="154"/>
      <c r="GN53" s="78"/>
      <c r="GO53" s="78"/>
      <c r="GP53" s="78"/>
      <c r="GQ53" s="154"/>
      <c r="GR53" s="78"/>
    </row>
    <row r="54" spans="1:200" ht="15.75" x14ac:dyDescent="0.25">
      <c r="A54">
        <f t="shared" si="4"/>
        <v>8</v>
      </c>
      <c r="B54">
        <f t="shared" si="5"/>
        <v>2013</v>
      </c>
      <c r="C54" s="86">
        <v>41487</v>
      </c>
      <c r="D54" s="78"/>
      <c r="E54" s="78"/>
      <c r="F54" s="78">
        <f>AVERAGEIFS('WEEKLY DATA'!F$11:F$14577,'WEEKLY DATA'!$A$11:$A$14577,'MONTHLY DATA'!$A54,'WEEKLY DATA'!$B$11:$B$14577,'MONTHLY DATA'!$B54)</f>
        <v>370</v>
      </c>
      <c r="G54" s="154">
        <f t="shared" si="6"/>
        <v>-2.9508196721311442E-2</v>
      </c>
      <c r="H54" s="169"/>
      <c r="I54" s="78"/>
      <c r="J54" s="78"/>
      <c r="K54" s="154"/>
      <c r="L54" s="169"/>
      <c r="M54" s="78"/>
      <c r="N54" s="78"/>
      <c r="O54" s="154"/>
      <c r="P54" s="169"/>
      <c r="Q54" s="78"/>
      <c r="R54" s="78"/>
      <c r="S54" s="154"/>
      <c r="T54" s="169"/>
      <c r="U54" s="78"/>
      <c r="V54" s="78">
        <f>AVERAGEIFS('WEEKLY DATA'!V$11:V$14577,'WEEKLY DATA'!$A$11:$A$14577,'MONTHLY DATA'!$A54,'WEEKLY DATA'!$B$11:$B$14577,'MONTHLY DATA'!$B54)</f>
        <v>316.60000000000002</v>
      </c>
      <c r="W54" s="154">
        <f t="shared" si="7"/>
        <v>-6.8823529411764617E-2</v>
      </c>
      <c r="X54" s="169"/>
      <c r="Y54" s="78"/>
      <c r="Z54" s="78"/>
      <c r="AA54" s="154"/>
      <c r="AB54" s="169"/>
      <c r="AC54" s="78"/>
      <c r="AD54" s="78"/>
      <c r="AE54" s="154"/>
      <c r="AF54" s="169"/>
      <c r="AG54" s="78"/>
      <c r="AH54" s="78"/>
      <c r="AI54" s="154"/>
      <c r="AJ54" s="169"/>
      <c r="AK54" s="78"/>
      <c r="AL54" s="78">
        <f>AVERAGEIFS('WEEKLY DATA'!AL$11:AL$14577,'WEEKLY DATA'!$A$11:$A$14577,'MONTHLY DATA'!$A54,'WEEKLY DATA'!$B$11:$B$14577,'MONTHLY DATA'!$B54)</f>
        <v>359.6</v>
      </c>
      <c r="AM54" s="154">
        <f t="shared" si="8"/>
        <v>-4.2343541944074525E-2</v>
      </c>
      <c r="AN54" s="169"/>
      <c r="AO54" s="78"/>
      <c r="AP54" s="78"/>
      <c r="AQ54" s="154"/>
      <c r="AR54" s="169"/>
      <c r="AS54" s="78"/>
      <c r="AT54" s="78"/>
      <c r="AU54" s="154"/>
      <c r="AV54" s="169"/>
      <c r="AW54" s="78"/>
      <c r="AX54" s="78"/>
      <c r="AY54" s="154"/>
      <c r="AZ54" s="169"/>
      <c r="BA54" s="78"/>
      <c r="BB54" s="78">
        <f>AVERAGEIFS('WEEKLY DATA'!BB$11:BB$14577,'WEEKLY DATA'!$A$11:$A$14577,'MONTHLY DATA'!$A54,'WEEKLY DATA'!$B$11:$B$14577,'MONTHLY DATA'!$B54)</f>
        <v>245.2</v>
      </c>
      <c r="BC54" s="154">
        <f t="shared" si="9"/>
        <v>-6.2332695984703701E-2</v>
      </c>
      <c r="BD54" s="169"/>
      <c r="BE54" s="78"/>
      <c r="BF54" s="78"/>
      <c r="BG54" s="154"/>
      <c r="BH54" s="169"/>
      <c r="BI54" s="78"/>
      <c r="BJ54" s="78"/>
      <c r="BK54" s="154"/>
      <c r="BL54" s="169"/>
      <c r="BM54" s="78"/>
      <c r="BN54" s="78"/>
      <c r="BO54" s="154"/>
      <c r="BP54" s="78"/>
      <c r="BQ54" s="78"/>
      <c r="BR54" s="78">
        <f>AVERAGEIFS('WEEKLY DATA'!BR$11:BR$14577,'WEEKLY DATA'!$A$11:$A$14577,'MONTHLY DATA'!$A54,'WEEKLY DATA'!$B$11:$B$14577,'MONTHLY DATA'!$B54)</f>
        <v>270.39999999999998</v>
      </c>
      <c r="BS54" s="154">
        <f t="shared" si="10"/>
        <v>-4.4522968197879931E-2</v>
      </c>
      <c r="BT54" s="78"/>
      <c r="BU54" s="78"/>
      <c r="BV54" s="78"/>
      <c r="BW54" s="154"/>
      <c r="BX54" s="78"/>
      <c r="BY54" s="78"/>
      <c r="BZ54" s="78"/>
      <c r="CA54" s="154"/>
      <c r="CB54" s="78"/>
      <c r="CC54" s="78"/>
      <c r="CD54" s="78"/>
      <c r="CE54" s="154"/>
      <c r="CF54" s="78"/>
      <c r="CG54" s="78"/>
      <c r="CH54" s="78">
        <f>AVERAGEIFS('WEEKLY DATA'!CH$11:CH$14577,'WEEKLY DATA'!$A$11:$A$14577,'MONTHLY DATA'!$A54,'WEEKLY DATA'!$B$11:$B$14577,'MONTHLY DATA'!$B54)</f>
        <v>278.60000000000002</v>
      </c>
      <c r="CI54" s="154">
        <f t="shared" si="11"/>
        <v>2.1582733812950394E-3</v>
      </c>
      <c r="CJ54" s="78"/>
      <c r="CK54" s="78"/>
      <c r="CL54" s="78"/>
      <c r="CM54" s="154"/>
      <c r="CN54" s="78"/>
      <c r="CO54" s="78"/>
      <c r="CP54" s="78"/>
      <c r="CQ54" s="154"/>
      <c r="CR54" s="78"/>
      <c r="CS54" s="78"/>
      <c r="CT54" s="78"/>
      <c r="CU54" s="154"/>
      <c r="CV54" s="169"/>
      <c r="CW54" s="78"/>
      <c r="CX54" s="78">
        <f>AVERAGEIFS('WEEKLY DATA'!CX$11:CX$14577,'WEEKLY DATA'!$A$11:$A$14577,'MONTHLY DATA'!$A54,'WEEKLY DATA'!$B$11:$B$14577,'MONTHLY DATA'!$B54)</f>
        <v>311</v>
      </c>
      <c r="CY54" s="154">
        <f t="shared" si="12"/>
        <v>-1.6600790513834007E-2</v>
      </c>
      <c r="CZ54" s="169"/>
      <c r="DA54" s="78"/>
      <c r="DB54" s="78"/>
      <c r="DC54" s="154"/>
      <c r="DD54" s="78"/>
      <c r="DE54" s="78"/>
      <c r="DF54" s="78"/>
      <c r="DG54" s="154"/>
      <c r="DH54" s="78"/>
      <c r="DI54" s="78"/>
      <c r="DJ54" s="78"/>
      <c r="DK54" s="154"/>
      <c r="DL54" s="169"/>
      <c r="DM54" s="78"/>
      <c r="DN54" s="78">
        <f>AVERAGEIFS('WEEKLY DATA'!DN$11:DN$14577,'WEEKLY DATA'!$A$11:$A$14577,'MONTHLY DATA'!$A54,'WEEKLY DATA'!$B$11:$B$14577,'MONTHLY DATA'!$B54)</f>
        <v>280.2</v>
      </c>
      <c r="DO54" s="154">
        <f t="shared" si="13"/>
        <v>-9.0185676392573466E-3</v>
      </c>
      <c r="DP54" s="78"/>
      <c r="DQ54" s="78"/>
      <c r="DR54" s="78"/>
      <c r="DS54" s="154"/>
      <c r="DT54" s="78"/>
      <c r="DU54" s="78"/>
      <c r="DV54" s="78"/>
      <c r="DW54" s="154"/>
      <c r="DX54" s="78"/>
      <c r="DY54" s="78"/>
      <c r="DZ54" s="78"/>
      <c r="EA54" s="154"/>
      <c r="EB54" s="78"/>
      <c r="EC54" s="78"/>
      <c r="ED54" s="78">
        <f>AVERAGEIFS('WEEKLY DATA'!ED$11:ED$14577,'WEEKLY DATA'!$A$11:$A$14577,'MONTHLY DATA'!$A54,'WEEKLY DATA'!$B$11:$B$14577,'MONTHLY DATA'!$B54)</f>
        <v>283</v>
      </c>
      <c r="EE54" s="154">
        <f t="shared" si="14"/>
        <v>-4.067796610169494E-2</v>
      </c>
      <c r="EF54" s="169"/>
      <c r="EG54" s="78"/>
      <c r="EH54" s="78"/>
      <c r="EI54" s="154"/>
      <c r="EJ54" s="78"/>
      <c r="EK54" s="78"/>
      <c r="EL54" s="78"/>
      <c r="EM54" s="154"/>
      <c r="EN54" s="78"/>
      <c r="EO54" s="78"/>
      <c r="EP54" s="78"/>
      <c r="EQ54" s="154"/>
      <c r="ER54" s="78"/>
      <c r="ES54" s="78"/>
      <c r="ET54" s="78">
        <f>AVERAGEIFS('WEEKLY DATA'!ET$11:ET$14577,'WEEKLY DATA'!$A$11:$A$14577,'MONTHLY DATA'!$A54,'WEEKLY DATA'!$B$11:$B$14577,'MONTHLY DATA'!$B54)</f>
        <v>284.2</v>
      </c>
      <c r="EU54" s="154">
        <f t="shared" si="15"/>
        <v>-4.5507976490344326E-2</v>
      </c>
      <c r="EV54" s="78"/>
      <c r="EW54" s="78"/>
      <c r="EX54" s="78"/>
      <c r="EY54" s="154"/>
      <c r="EZ54" s="78"/>
      <c r="FA54" s="78"/>
      <c r="FB54" s="78"/>
      <c r="FC54" s="154"/>
      <c r="FD54" s="78"/>
      <c r="FE54" s="78"/>
      <c r="FF54" s="78"/>
      <c r="FG54" s="154"/>
      <c r="FH54" s="78"/>
      <c r="FI54" s="78"/>
      <c r="FJ54" s="78">
        <f>AVERAGEIFS('WEEKLY DATA'!FJ$11:FJ$14577,'WEEKLY DATA'!$A$11:$A$14577,'MONTHLY DATA'!$A54,'WEEKLY DATA'!$B$11:$B$14577,'MONTHLY DATA'!$B54)</f>
        <v>305</v>
      </c>
      <c r="FK54" s="154">
        <f t="shared" si="16"/>
        <v>-1.6921837228041858E-2</v>
      </c>
      <c r="FL54" s="169"/>
      <c r="FM54" s="78"/>
      <c r="FN54" s="78"/>
      <c r="FO54" s="154"/>
      <c r="FP54" s="78"/>
      <c r="FQ54" s="78"/>
      <c r="FR54" s="78"/>
      <c r="FS54" s="154"/>
      <c r="FT54" s="78"/>
      <c r="FU54" s="78"/>
      <c r="FV54" s="78">
        <f>AVERAGEIFS('WEEKLY DATA'!FV$11:FV$14577,'WEEKLY DATA'!$A$11:$A$14577,'MONTHLY DATA'!$A54,'WEEKLY DATA'!$B$11:$B$14577,'MONTHLY DATA'!$B54)</f>
        <v>211</v>
      </c>
      <c r="FW54" s="154">
        <f t="shared" si="17"/>
        <v>-4.6327683615819182E-2</v>
      </c>
      <c r="FX54" s="78"/>
      <c r="FY54" s="78"/>
      <c r="FZ54" s="78"/>
      <c r="GA54" s="154"/>
      <c r="GB54" s="78"/>
      <c r="GC54" s="78"/>
      <c r="GD54" s="78">
        <f>AVERAGEIFS('WEEKLY DATA'!GD$11:GD$14577,'WEEKLY DATA'!$A$11:$A$14577,'MONTHLY DATA'!$A54,'WEEKLY DATA'!$B$11:$B$14577,'MONTHLY DATA'!$B54)</f>
        <v>359</v>
      </c>
      <c r="GE54" s="154">
        <f t="shared" si="18"/>
        <v>-8.2428115015974468E-2</v>
      </c>
      <c r="GF54" s="169"/>
      <c r="GG54" s="78"/>
      <c r="GH54" s="78"/>
      <c r="GI54" s="154"/>
      <c r="GJ54" s="78"/>
      <c r="GK54" s="78"/>
      <c r="GL54" s="78"/>
      <c r="GM54" s="154"/>
      <c r="GN54" s="78"/>
      <c r="GO54" s="78"/>
      <c r="GP54" s="78"/>
      <c r="GQ54" s="154"/>
      <c r="GR54" s="78"/>
    </row>
    <row r="55" spans="1:200" ht="15.75" x14ac:dyDescent="0.25">
      <c r="A55">
        <f t="shared" si="4"/>
        <v>9</v>
      </c>
      <c r="B55">
        <f t="shared" si="5"/>
        <v>2013</v>
      </c>
      <c r="C55" s="86">
        <v>41518</v>
      </c>
      <c r="D55" s="78"/>
      <c r="E55" s="78"/>
      <c r="F55" s="78">
        <f>AVERAGEIFS('WEEKLY DATA'!F$11:F$14577,'WEEKLY DATA'!$A$11:$A$14577,'MONTHLY DATA'!$A55,'WEEKLY DATA'!$B$11:$B$14577,'MONTHLY DATA'!$B55)</f>
        <v>360.75</v>
      </c>
      <c r="G55" s="154">
        <f t="shared" si="6"/>
        <v>-2.5000000000000022E-2</v>
      </c>
      <c r="H55" s="169"/>
      <c r="I55" s="78"/>
      <c r="J55" s="78"/>
      <c r="K55" s="154"/>
      <c r="L55" s="169"/>
      <c r="M55" s="78"/>
      <c r="N55" s="78"/>
      <c r="O55" s="154"/>
      <c r="P55" s="169"/>
      <c r="Q55" s="78"/>
      <c r="R55" s="78"/>
      <c r="S55" s="154"/>
      <c r="T55" s="169"/>
      <c r="U55" s="78"/>
      <c r="V55" s="78">
        <f>AVERAGEIFS('WEEKLY DATA'!V$11:V$14577,'WEEKLY DATA'!$A$11:$A$14577,'MONTHLY DATA'!$A55,'WEEKLY DATA'!$B$11:$B$14577,'MONTHLY DATA'!$B55)</f>
        <v>308.5</v>
      </c>
      <c r="W55" s="154">
        <f t="shared" si="7"/>
        <v>-2.5584333543904103E-2</v>
      </c>
      <c r="X55" s="169"/>
      <c r="Y55" s="78"/>
      <c r="Z55" s="78"/>
      <c r="AA55" s="154"/>
      <c r="AB55" s="169"/>
      <c r="AC55" s="78"/>
      <c r="AD55" s="78"/>
      <c r="AE55" s="154"/>
      <c r="AF55" s="169"/>
      <c r="AG55" s="78"/>
      <c r="AH55" s="78"/>
      <c r="AI55" s="154"/>
      <c r="AJ55" s="169"/>
      <c r="AK55" s="78"/>
      <c r="AL55" s="78">
        <f>AVERAGEIFS('WEEKLY DATA'!AL$11:AL$14577,'WEEKLY DATA'!$A$11:$A$14577,'MONTHLY DATA'!$A55,'WEEKLY DATA'!$B$11:$B$14577,'MONTHLY DATA'!$B55)</f>
        <v>355.625</v>
      </c>
      <c r="AM55" s="154">
        <f t="shared" si="8"/>
        <v>-1.1053948832035698E-2</v>
      </c>
      <c r="AN55" s="169"/>
      <c r="AO55" s="78"/>
      <c r="AP55" s="78"/>
      <c r="AQ55" s="154"/>
      <c r="AR55" s="169"/>
      <c r="AS55" s="78"/>
      <c r="AT55" s="78"/>
      <c r="AU55" s="154"/>
      <c r="AV55" s="169"/>
      <c r="AW55" s="78"/>
      <c r="AX55" s="78"/>
      <c r="AY55" s="154"/>
      <c r="AZ55" s="169"/>
      <c r="BA55" s="78"/>
      <c r="BB55" s="78">
        <f>AVERAGEIFS('WEEKLY DATA'!BB$11:BB$14577,'WEEKLY DATA'!$A$11:$A$14577,'MONTHLY DATA'!$A55,'WEEKLY DATA'!$B$11:$B$14577,'MONTHLY DATA'!$B55)</f>
        <v>229.5</v>
      </c>
      <c r="BC55" s="154">
        <f t="shared" si="9"/>
        <v>-6.4029363784665505E-2</v>
      </c>
      <c r="BD55" s="169"/>
      <c r="BE55" s="78"/>
      <c r="BF55" s="78"/>
      <c r="BG55" s="154"/>
      <c r="BH55" s="169"/>
      <c r="BI55" s="78"/>
      <c r="BJ55" s="78"/>
      <c r="BK55" s="154"/>
      <c r="BL55" s="169"/>
      <c r="BM55" s="78"/>
      <c r="BN55" s="78"/>
      <c r="BO55" s="154"/>
      <c r="BP55" s="78"/>
      <c r="BQ55" s="78"/>
      <c r="BR55" s="78">
        <f>AVERAGEIFS('WEEKLY DATA'!BR$11:BR$14577,'WEEKLY DATA'!$A$11:$A$14577,'MONTHLY DATA'!$A55,'WEEKLY DATA'!$B$11:$B$14577,'MONTHLY DATA'!$B55)</f>
        <v>252.5</v>
      </c>
      <c r="BS55" s="154">
        <f t="shared" si="10"/>
        <v>-6.6198224852070942E-2</v>
      </c>
      <c r="BT55" s="78"/>
      <c r="BU55" s="78"/>
      <c r="BV55" s="78"/>
      <c r="BW55" s="154"/>
      <c r="BX55" s="78"/>
      <c r="BY55" s="78"/>
      <c r="BZ55" s="78"/>
      <c r="CA55" s="154"/>
      <c r="CB55" s="78"/>
      <c r="CC55" s="78"/>
      <c r="CD55" s="78"/>
      <c r="CE55" s="154"/>
      <c r="CF55" s="78"/>
      <c r="CG55" s="78"/>
      <c r="CH55" s="78">
        <f>AVERAGEIFS('WEEKLY DATA'!CH$11:CH$14577,'WEEKLY DATA'!$A$11:$A$14577,'MONTHLY DATA'!$A55,'WEEKLY DATA'!$B$11:$B$14577,'MONTHLY DATA'!$B55)</f>
        <v>272.75</v>
      </c>
      <c r="CI55" s="154">
        <f t="shared" si="11"/>
        <v>-2.09978463747309E-2</v>
      </c>
      <c r="CJ55" s="78"/>
      <c r="CK55" s="78"/>
      <c r="CL55" s="78"/>
      <c r="CM55" s="154"/>
      <c r="CN55" s="78"/>
      <c r="CO55" s="78"/>
      <c r="CP55" s="78"/>
      <c r="CQ55" s="154"/>
      <c r="CR55" s="78"/>
      <c r="CS55" s="78"/>
      <c r="CT55" s="78"/>
      <c r="CU55" s="154"/>
      <c r="CV55" s="169"/>
      <c r="CW55" s="78"/>
      <c r="CX55" s="78">
        <f>AVERAGEIFS('WEEKLY DATA'!CX$11:CX$14577,'WEEKLY DATA'!$A$11:$A$14577,'MONTHLY DATA'!$A55,'WEEKLY DATA'!$B$11:$B$14577,'MONTHLY DATA'!$B55)</f>
        <v>307.625</v>
      </c>
      <c r="CY55" s="154">
        <f t="shared" si="12"/>
        <v>-1.0852090032154371E-2</v>
      </c>
      <c r="CZ55" s="169"/>
      <c r="DA55" s="78"/>
      <c r="DB55" s="78"/>
      <c r="DC55" s="154"/>
      <c r="DD55" s="78"/>
      <c r="DE55" s="78"/>
      <c r="DF55" s="78"/>
      <c r="DG55" s="154"/>
      <c r="DH55" s="78"/>
      <c r="DI55" s="78"/>
      <c r="DJ55" s="78"/>
      <c r="DK55" s="154"/>
      <c r="DL55" s="169"/>
      <c r="DM55" s="78"/>
      <c r="DN55" s="78">
        <f>AVERAGEIFS('WEEKLY DATA'!DN$11:DN$14577,'WEEKLY DATA'!$A$11:$A$14577,'MONTHLY DATA'!$A55,'WEEKLY DATA'!$B$11:$B$14577,'MONTHLY DATA'!$B55)</f>
        <v>279.125</v>
      </c>
      <c r="DO55" s="154">
        <f t="shared" si="13"/>
        <v>-3.8365453247679593E-3</v>
      </c>
      <c r="DP55" s="78"/>
      <c r="DQ55" s="78"/>
      <c r="DR55" s="78"/>
      <c r="DS55" s="154"/>
      <c r="DT55" s="78"/>
      <c r="DU55" s="78"/>
      <c r="DV55" s="78"/>
      <c r="DW55" s="154"/>
      <c r="DX55" s="78"/>
      <c r="DY55" s="78"/>
      <c r="DZ55" s="78"/>
      <c r="EA55" s="154"/>
      <c r="EB55" s="78"/>
      <c r="EC55" s="78"/>
      <c r="ED55" s="78">
        <f>AVERAGEIFS('WEEKLY DATA'!ED$11:ED$14577,'WEEKLY DATA'!$A$11:$A$14577,'MONTHLY DATA'!$A55,'WEEKLY DATA'!$B$11:$B$14577,'MONTHLY DATA'!$B55)</f>
        <v>263.375</v>
      </c>
      <c r="EE55" s="154">
        <f t="shared" si="14"/>
        <v>-6.9346289752650225E-2</v>
      </c>
      <c r="EF55" s="169"/>
      <c r="EG55" s="78"/>
      <c r="EH55" s="78"/>
      <c r="EI55" s="154"/>
      <c r="EJ55" s="78"/>
      <c r="EK55" s="78"/>
      <c r="EL55" s="78"/>
      <c r="EM55" s="154"/>
      <c r="EN55" s="78"/>
      <c r="EO55" s="78"/>
      <c r="EP55" s="78"/>
      <c r="EQ55" s="154"/>
      <c r="ER55" s="78"/>
      <c r="ES55" s="78"/>
      <c r="ET55" s="78">
        <f>AVERAGEIFS('WEEKLY DATA'!ET$11:ET$14577,'WEEKLY DATA'!$A$11:$A$14577,'MONTHLY DATA'!$A55,'WEEKLY DATA'!$B$11:$B$14577,'MONTHLY DATA'!$B55)</f>
        <v>247.25</v>
      </c>
      <c r="EU55" s="154">
        <f t="shared" si="15"/>
        <v>-0.1300140745953553</v>
      </c>
      <c r="EV55" s="78"/>
      <c r="EW55" s="78"/>
      <c r="EX55" s="78"/>
      <c r="EY55" s="154"/>
      <c r="EZ55" s="78"/>
      <c r="FA55" s="78"/>
      <c r="FB55" s="78"/>
      <c r="FC55" s="154"/>
      <c r="FD55" s="78"/>
      <c r="FE55" s="78"/>
      <c r="FF55" s="78"/>
      <c r="FG55" s="154"/>
      <c r="FH55" s="78"/>
      <c r="FI55" s="78"/>
      <c r="FJ55" s="78">
        <f>AVERAGEIFS('WEEKLY DATA'!FJ$11:FJ$14577,'WEEKLY DATA'!$A$11:$A$14577,'MONTHLY DATA'!$A55,'WEEKLY DATA'!$B$11:$B$14577,'MONTHLY DATA'!$B55)</f>
        <v>275.75</v>
      </c>
      <c r="FK55" s="154">
        <f t="shared" si="16"/>
        <v>-9.5901639344262324E-2</v>
      </c>
      <c r="FL55" s="169"/>
      <c r="FM55" s="78"/>
      <c r="FN55" s="78"/>
      <c r="FO55" s="154"/>
      <c r="FP55" s="78"/>
      <c r="FQ55" s="78"/>
      <c r="FR55" s="78"/>
      <c r="FS55" s="154"/>
      <c r="FT55" s="78"/>
      <c r="FU55" s="78"/>
      <c r="FV55" s="78">
        <f>AVERAGEIFS('WEEKLY DATA'!FV$11:FV$14577,'WEEKLY DATA'!$A$11:$A$14577,'MONTHLY DATA'!$A55,'WEEKLY DATA'!$B$11:$B$14577,'MONTHLY DATA'!$B55)</f>
        <v>203.75</v>
      </c>
      <c r="FW55" s="154">
        <f t="shared" si="17"/>
        <v>-3.4360189573459765E-2</v>
      </c>
      <c r="FX55" s="78"/>
      <c r="FY55" s="78"/>
      <c r="FZ55" s="78"/>
      <c r="GA55" s="154"/>
      <c r="GB55" s="78"/>
      <c r="GC55" s="78"/>
      <c r="GD55" s="78">
        <f>AVERAGEIFS('WEEKLY DATA'!GD$11:GD$14577,'WEEKLY DATA'!$A$11:$A$14577,'MONTHLY DATA'!$A55,'WEEKLY DATA'!$B$11:$B$14577,'MONTHLY DATA'!$B55)</f>
        <v>360.5</v>
      </c>
      <c r="GE55" s="154">
        <f t="shared" si="18"/>
        <v>4.1782729805013297E-3</v>
      </c>
      <c r="GF55" s="169"/>
      <c r="GG55" s="78"/>
      <c r="GH55" s="78"/>
      <c r="GI55" s="154"/>
      <c r="GJ55" s="78"/>
      <c r="GK55" s="78"/>
      <c r="GL55" s="78"/>
      <c r="GM55" s="154"/>
      <c r="GN55" s="78"/>
      <c r="GO55" s="78"/>
      <c r="GP55" s="78"/>
      <c r="GQ55" s="154"/>
      <c r="GR55" s="78"/>
    </row>
    <row r="56" spans="1:200" ht="15.75" x14ac:dyDescent="0.25">
      <c r="A56">
        <f t="shared" si="4"/>
        <v>10</v>
      </c>
      <c r="B56">
        <f t="shared" si="5"/>
        <v>2013</v>
      </c>
      <c r="C56" s="86">
        <v>41548</v>
      </c>
      <c r="D56" s="78"/>
      <c r="E56" s="78"/>
      <c r="F56" s="78">
        <f>AVERAGEIFS('WEEKLY DATA'!F$11:F$14577,'WEEKLY DATA'!$A$11:$A$14577,'MONTHLY DATA'!$A56,'WEEKLY DATA'!$B$11:$B$14577,'MONTHLY DATA'!$B56)</f>
        <v>348.5</v>
      </c>
      <c r="G56" s="154">
        <f t="shared" si="6"/>
        <v>-3.3957033957033977E-2</v>
      </c>
      <c r="H56" s="169"/>
      <c r="I56" s="78"/>
      <c r="J56" s="78"/>
      <c r="K56" s="154"/>
      <c r="L56" s="169"/>
      <c r="M56" s="78"/>
      <c r="N56" s="78"/>
      <c r="O56" s="154"/>
      <c r="P56" s="169"/>
      <c r="Q56" s="78"/>
      <c r="R56" s="78"/>
      <c r="S56" s="154"/>
      <c r="T56" s="169"/>
      <c r="U56" s="78"/>
      <c r="V56" s="78">
        <f>AVERAGEIFS('WEEKLY DATA'!V$11:V$14577,'WEEKLY DATA'!$A$11:$A$14577,'MONTHLY DATA'!$A56,'WEEKLY DATA'!$B$11:$B$14577,'MONTHLY DATA'!$B56)</f>
        <v>309.10000000000002</v>
      </c>
      <c r="W56" s="154">
        <f t="shared" si="7"/>
        <v>1.9448946515396859E-3</v>
      </c>
      <c r="X56" s="169"/>
      <c r="Y56" s="78"/>
      <c r="Z56" s="78"/>
      <c r="AA56" s="154"/>
      <c r="AB56" s="169"/>
      <c r="AC56" s="78"/>
      <c r="AD56" s="78"/>
      <c r="AE56" s="154"/>
      <c r="AF56" s="169"/>
      <c r="AG56" s="78"/>
      <c r="AH56" s="78"/>
      <c r="AI56" s="154"/>
      <c r="AJ56" s="169"/>
      <c r="AK56" s="78"/>
      <c r="AL56" s="78">
        <f>AVERAGEIFS('WEEKLY DATA'!AL$11:AL$14577,'WEEKLY DATA'!$A$11:$A$14577,'MONTHLY DATA'!$A56,'WEEKLY DATA'!$B$11:$B$14577,'MONTHLY DATA'!$B56)</f>
        <v>358.1</v>
      </c>
      <c r="AM56" s="154">
        <f t="shared" si="8"/>
        <v>6.9595782073814672E-3</v>
      </c>
      <c r="AN56" s="169"/>
      <c r="AO56" s="78"/>
      <c r="AP56" s="78"/>
      <c r="AQ56" s="154"/>
      <c r="AR56" s="169"/>
      <c r="AS56" s="78"/>
      <c r="AT56" s="78"/>
      <c r="AU56" s="154"/>
      <c r="AV56" s="169"/>
      <c r="AW56" s="78"/>
      <c r="AX56" s="78"/>
      <c r="AY56" s="154"/>
      <c r="AZ56" s="169"/>
      <c r="BA56" s="78"/>
      <c r="BB56" s="78">
        <f>AVERAGEIFS('WEEKLY DATA'!BB$11:BB$14577,'WEEKLY DATA'!$A$11:$A$14577,'MONTHLY DATA'!$A56,'WEEKLY DATA'!$B$11:$B$14577,'MONTHLY DATA'!$B56)</f>
        <v>207.4</v>
      </c>
      <c r="BC56" s="154">
        <f t="shared" si="9"/>
        <v>-9.6296296296296324E-2</v>
      </c>
      <c r="BD56" s="169"/>
      <c r="BE56" s="78"/>
      <c r="BF56" s="78"/>
      <c r="BG56" s="154"/>
      <c r="BH56" s="169"/>
      <c r="BI56" s="78"/>
      <c r="BJ56" s="78"/>
      <c r="BK56" s="154"/>
      <c r="BL56" s="169"/>
      <c r="BM56" s="78"/>
      <c r="BN56" s="78"/>
      <c r="BO56" s="154"/>
      <c r="BP56" s="78"/>
      <c r="BQ56" s="78"/>
      <c r="BR56" s="78">
        <f>AVERAGEIFS('WEEKLY DATA'!BR$11:BR$14577,'WEEKLY DATA'!$A$11:$A$14577,'MONTHLY DATA'!$A56,'WEEKLY DATA'!$B$11:$B$14577,'MONTHLY DATA'!$B56)</f>
        <v>232.4</v>
      </c>
      <c r="BS56" s="154">
        <f t="shared" si="10"/>
        <v>-7.9603960396039564E-2</v>
      </c>
      <c r="BT56" s="78"/>
      <c r="BU56" s="78"/>
      <c r="BV56" s="78"/>
      <c r="BW56" s="154"/>
      <c r="BX56" s="78"/>
      <c r="BY56" s="78"/>
      <c r="BZ56" s="78"/>
      <c r="CA56" s="154"/>
      <c r="CB56" s="78"/>
      <c r="CC56" s="78"/>
      <c r="CD56" s="78"/>
      <c r="CE56" s="154"/>
      <c r="CF56" s="78"/>
      <c r="CG56" s="78"/>
      <c r="CH56" s="78">
        <f>AVERAGEIFS('WEEKLY DATA'!CH$11:CH$14577,'WEEKLY DATA'!$A$11:$A$14577,'MONTHLY DATA'!$A56,'WEEKLY DATA'!$B$11:$B$14577,'MONTHLY DATA'!$B56)</f>
        <v>262.60000000000002</v>
      </c>
      <c r="CI56" s="154">
        <f t="shared" si="11"/>
        <v>-3.7213565536205251E-2</v>
      </c>
      <c r="CJ56" s="78"/>
      <c r="CK56" s="78"/>
      <c r="CL56" s="78"/>
      <c r="CM56" s="154"/>
      <c r="CN56" s="78"/>
      <c r="CO56" s="78"/>
      <c r="CP56" s="78"/>
      <c r="CQ56" s="154"/>
      <c r="CR56" s="78"/>
      <c r="CS56" s="78"/>
      <c r="CT56" s="78"/>
      <c r="CU56" s="154"/>
      <c r="CV56" s="169"/>
      <c r="CW56" s="78"/>
      <c r="CX56" s="78">
        <f>AVERAGEIFS('WEEKLY DATA'!CX$11:CX$14577,'WEEKLY DATA'!$A$11:$A$14577,'MONTHLY DATA'!$A56,'WEEKLY DATA'!$B$11:$B$14577,'MONTHLY DATA'!$B56)</f>
        <v>300.5</v>
      </c>
      <c r="CY56" s="154">
        <f t="shared" si="12"/>
        <v>-2.3161316537992693E-2</v>
      </c>
      <c r="CZ56" s="169"/>
      <c r="DA56" s="78"/>
      <c r="DB56" s="78"/>
      <c r="DC56" s="154"/>
      <c r="DD56" s="78"/>
      <c r="DE56" s="78"/>
      <c r="DF56" s="78"/>
      <c r="DG56" s="154"/>
      <c r="DH56" s="78"/>
      <c r="DI56" s="78"/>
      <c r="DJ56" s="78"/>
      <c r="DK56" s="154"/>
      <c r="DL56" s="169"/>
      <c r="DM56" s="78"/>
      <c r="DN56" s="78">
        <f>AVERAGEIFS('WEEKLY DATA'!DN$11:DN$14577,'WEEKLY DATA'!$A$11:$A$14577,'MONTHLY DATA'!$A56,'WEEKLY DATA'!$B$11:$B$14577,'MONTHLY DATA'!$B56)</f>
        <v>275.5</v>
      </c>
      <c r="DO56" s="154">
        <f t="shared" si="13"/>
        <v>-1.2987012987012991E-2</v>
      </c>
      <c r="DP56" s="78"/>
      <c r="DQ56" s="78"/>
      <c r="DR56" s="78"/>
      <c r="DS56" s="154"/>
      <c r="DT56" s="78"/>
      <c r="DU56" s="78"/>
      <c r="DV56" s="78"/>
      <c r="DW56" s="154"/>
      <c r="DX56" s="78"/>
      <c r="DY56" s="78"/>
      <c r="DZ56" s="78"/>
      <c r="EA56" s="154"/>
      <c r="EB56" s="78"/>
      <c r="EC56" s="78"/>
      <c r="ED56" s="78">
        <f>AVERAGEIFS('WEEKLY DATA'!ED$11:ED$14577,'WEEKLY DATA'!$A$11:$A$14577,'MONTHLY DATA'!$A56,'WEEKLY DATA'!$B$11:$B$14577,'MONTHLY DATA'!$B56)</f>
        <v>251.7</v>
      </c>
      <c r="EE56" s="154">
        <f t="shared" si="14"/>
        <v>-4.4328429046037066E-2</v>
      </c>
      <c r="EF56" s="169"/>
      <c r="EG56" s="78"/>
      <c r="EH56" s="78"/>
      <c r="EI56" s="154"/>
      <c r="EJ56" s="78"/>
      <c r="EK56" s="78"/>
      <c r="EL56" s="78"/>
      <c r="EM56" s="154"/>
      <c r="EN56" s="78"/>
      <c r="EO56" s="78"/>
      <c r="EP56" s="78"/>
      <c r="EQ56" s="154"/>
      <c r="ER56" s="78"/>
      <c r="ES56" s="78"/>
      <c r="ET56" s="78">
        <f>AVERAGEIFS('WEEKLY DATA'!ET$11:ET$14577,'WEEKLY DATA'!$A$11:$A$14577,'MONTHLY DATA'!$A56,'WEEKLY DATA'!$B$11:$B$14577,'MONTHLY DATA'!$B56)</f>
        <v>224.2</v>
      </c>
      <c r="EU56" s="154">
        <f t="shared" si="15"/>
        <v>-9.3225480283114281E-2</v>
      </c>
      <c r="EV56" s="78"/>
      <c r="EW56" s="78"/>
      <c r="EX56" s="78"/>
      <c r="EY56" s="154"/>
      <c r="EZ56" s="78"/>
      <c r="FA56" s="78"/>
      <c r="FB56" s="78"/>
      <c r="FC56" s="154"/>
      <c r="FD56" s="78"/>
      <c r="FE56" s="78"/>
      <c r="FF56" s="78"/>
      <c r="FG56" s="154"/>
      <c r="FH56" s="78"/>
      <c r="FI56" s="78"/>
      <c r="FJ56" s="78">
        <f>AVERAGEIFS('WEEKLY DATA'!FJ$11:FJ$14577,'WEEKLY DATA'!$A$11:$A$14577,'MONTHLY DATA'!$A56,'WEEKLY DATA'!$B$11:$B$14577,'MONTHLY DATA'!$B56)</f>
        <v>292.5</v>
      </c>
      <c r="FK56" s="154">
        <f t="shared" si="16"/>
        <v>6.0743427017225793E-2</v>
      </c>
      <c r="FL56" s="169"/>
      <c r="FM56" s="78"/>
      <c r="FN56" s="78"/>
      <c r="FO56" s="154"/>
      <c r="FP56" s="78"/>
      <c r="FQ56" s="78"/>
      <c r="FR56" s="78"/>
      <c r="FS56" s="154"/>
      <c r="FT56" s="78"/>
      <c r="FU56" s="78"/>
      <c r="FV56" s="78">
        <f>AVERAGEIFS('WEEKLY DATA'!FV$11:FV$14577,'WEEKLY DATA'!$A$11:$A$14577,'MONTHLY DATA'!$A56,'WEEKLY DATA'!$B$11:$B$14577,'MONTHLY DATA'!$B56)</f>
        <v>271</v>
      </c>
      <c r="FW56" s="154">
        <f t="shared" si="17"/>
        <v>0.33006134969325163</v>
      </c>
      <c r="FX56" s="78"/>
      <c r="FY56" s="78"/>
      <c r="FZ56" s="78"/>
      <c r="GA56" s="154"/>
      <c r="GB56" s="78"/>
      <c r="GC56" s="78"/>
      <c r="GD56" s="78">
        <f>AVERAGEIFS('WEEKLY DATA'!GD$11:GD$14577,'WEEKLY DATA'!$A$11:$A$14577,'MONTHLY DATA'!$A56,'WEEKLY DATA'!$B$11:$B$14577,'MONTHLY DATA'!$B56)</f>
        <v>355</v>
      </c>
      <c r="GE56" s="154">
        <f t="shared" si="18"/>
        <v>-1.5256588072122046E-2</v>
      </c>
      <c r="GF56" s="169"/>
      <c r="GG56" s="78"/>
      <c r="GH56" s="78"/>
      <c r="GI56" s="154"/>
      <c r="GJ56" s="78"/>
      <c r="GK56" s="78"/>
      <c r="GL56" s="78"/>
      <c r="GM56" s="154"/>
      <c r="GN56" s="78"/>
      <c r="GO56" s="78"/>
      <c r="GP56" s="78"/>
      <c r="GQ56" s="154"/>
      <c r="GR56" s="78"/>
    </row>
    <row r="57" spans="1:200" ht="15.75" x14ac:dyDescent="0.25">
      <c r="A57">
        <f t="shared" si="4"/>
        <v>11</v>
      </c>
      <c r="B57">
        <f t="shared" si="5"/>
        <v>2013</v>
      </c>
      <c r="C57" s="86">
        <v>41579</v>
      </c>
      <c r="D57" s="78"/>
      <c r="E57" s="78"/>
      <c r="F57" s="78">
        <f>AVERAGEIFS('WEEKLY DATA'!F$11:F$14577,'WEEKLY DATA'!$A$11:$A$14577,'MONTHLY DATA'!$A57,'WEEKLY DATA'!$B$11:$B$14577,'MONTHLY DATA'!$B57)</f>
        <v>361.5</v>
      </c>
      <c r="G57" s="154">
        <f t="shared" si="6"/>
        <v>3.7302725968436201E-2</v>
      </c>
      <c r="H57" s="169"/>
      <c r="I57" s="78"/>
      <c r="J57" s="78"/>
      <c r="K57" s="154"/>
      <c r="L57" s="169"/>
      <c r="M57" s="78"/>
      <c r="N57" s="78"/>
      <c r="O57" s="154"/>
      <c r="P57" s="169"/>
      <c r="Q57" s="78"/>
      <c r="R57" s="78"/>
      <c r="S57" s="154"/>
      <c r="T57" s="169"/>
      <c r="U57" s="78"/>
      <c r="V57" s="78">
        <f>AVERAGEIFS('WEEKLY DATA'!V$11:V$14577,'WEEKLY DATA'!$A$11:$A$14577,'MONTHLY DATA'!$A57,'WEEKLY DATA'!$B$11:$B$14577,'MONTHLY DATA'!$B57)</f>
        <v>316.5</v>
      </c>
      <c r="W57" s="154">
        <f t="shared" si="7"/>
        <v>2.3940472339048835E-2</v>
      </c>
      <c r="X57" s="169"/>
      <c r="Y57" s="78"/>
      <c r="Z57" s="78"/>
      <c r="AA57" s="154"/>
      <c r="AB57" s="169"/>
      <c r="AC57" s="78"/>
      <c r="AD57" s="78"/>
      <c r="AE57" s="154"/>
      <c r="AF57" s="169"/>
      <c r="AG57" s="78"/>
      <c r="AH57" s="78"/>
      <c r="AI57" s="154"/>
      <c r="AJ57" s="169"/>
      <c r="AK57" s="78"/>
      <c r="AL57" s="78">
        <f>AVERAGEIFS('WEEKLY DATA'!AL$11:AL$14577,'WEEKLY DATA'!$A$11:$A$14577,'MONTHLY DATA'!$A57,'WEEKLY DATA'!$B$11:$B$14577,'MONTHLY DATA'!$B57)</f>
        <v>365</v>
      </c>
      <c r="AM57" s="154">
        <f t="shared" si="8"/>
        <v>1.926836079307459E-2</v>
      </c>
      <c r="AN57" s="169"/>
      <c r="AO57" s="78"/>
      <c r="AP57" s="78"/>
      <c r="AQ57" s="154"/>
      <c r="AR57" s="169"/>
      <c r="AS57" s="78"/>
      <c r="AT57" s="78"/>
      <c r="AU57" s="154"/>
      <c r="AV57" s="169"/>
      <c r="AW57" s="78"/>
      <c r="AX57" s="78"/>
      <c r="AY57" s="154"/>
      <c r="AZ57" s="169"/>
      <c r="BA57" s="78"/>
      <c r="BB57" s="78">
        <f>AVERAGEIFS('WEEKLY DATA'!BB$11:BB$14577,'WEEKLY DATA'!$A$11:$A$14577,'MONTHLY DATA'!$A57,'WEEKLY DATA'!$B$11:$B$14577,'MONTHLY DATA'!$B57)</f>
        <v>205</v>
      </c>
      <c r="BC57" s="154">
        <f t="shared" si="9"/>
        <v>-1.1571841851494735E-2</v>
      </c>
      <c r="BD57" s="169"/>
      <c r="BE57" s="78"/>
      <c r="BF57" s="78"/>
      <c r="BG57" s="154"/>
      <c r="BH57" s="169"/>
      <c r="BI57" s="78"/>
      <c r="BJ57" s="78"/>
      <c r="BK57" s="154"/>
      <c r="BL57" s="169"/>
      <c r="BM57" s="78"/>
      <c r="BN57" s="78"/>
      <c r="BO57" s="154"/>
      <c r="BP57" s="78"/>
      <c r="BQ57" s="78"/>
      <c r="BR57" s="78">
        <f>AVERAGEIFS('WEEKLY DATA'!BR$11:BR$14577,'WEEKLY DATA'!$A$11:$A$14577,'MONTHLY DATA'!$A57,'WEEKLY DATA'!$B$11:$B$14577,'MONTHLY DATA'!$B57)</f>
        <v>247</v>
      </c>
      <c r="BS57" s="154">
        <f t="shared" si="10"/>
        <v>6.2822719449225461E-2</v>
      </c>
      <c r="BT57" s="78"/>
      <c r="BU57" s="78"/>
      <c r="BV57" s="78"/>
      <c r="BW57" s="154"/>
      <c r="BX57" s="78"/>
      <c r="BY57" s="78"/>
      <c r="BZ57" s="78"/>
      <c r="CA57" s="154"/>
      <c r="CB57" s="78"/>
      <c r="CC57" s="78"/>
      <c r="CD57" s="78"/>
      <c r="CE57" s="154"/>
      <c r="CF57" s="78"/>
      <c r="CG57" s="78"/>
      <c r="CH57" s="78">
        <f>AVERAGEIFS('WEEKLY DATA'!CH$11:CH$14577,'WEEKLY DATA'!$A$11:$A$14577,'MONTHLY DATA'!$A57,'WEEKLY DATA'!$B$11:$B$14577,'MONTHLY DATA'!$B57)</f>
        <v>249.25</v>
      </c>
      <c r="CI57" s="154">
        <f t="shared" si="11"/>
        <v>-5.0837776085300934E-2</v>
      </c>
      <c r="CJ57" s="78"/>
      <c r="CK57" s="78"/>
      <c r="CL57" s="78"/>
      <c r="CM57" s="154"/>
      <c r="CN57" s="78"/>
      <c r="CO57" s="78"/>
      <c r="CP57" s="78"/>
      <c r="CQ57" s="154"/>
      <c r="CR57" s="78"/>
      <c r="CS57" s="78"/>
      <c r="CT57" s="78"/>
      <c r="CU57" s="154"/>
      <c r="CV57" s="169"/>
      <c r="CW57" s="78"/>
      <c r="CX57" s="78">
        <f>AVERAGEIFS('WEEKLY DATA'!CX$11:CX$14577,'WEEKLY DATA'!$A$11:$A$14577,'MONTHLY DATA'!$A57,'WEEKLY DATA'!$B$11:$B$14577,'MONTHLY DATA'!$B57)</f>
        <v>304.5</v>
      </c>
      <c r="CY57" s="154">
        <f t="shared" si="12"/>
        <v>1.3311148086522451E-2</v>
      </c>
      <c r="CZ57" s="169"/>
      <c r="DA57" s="78"/>
      <c r="DB57" s="78"/>
      <c r="DC57" s="154"/>
      <c r="DD57" s="78"/>
      <c r="DE57" s="78"/>
      <c r="DF57" s="78"/>
      <c r="DG57" s="154"/>
      <c r="DH57" s="78"/>
      <c r="DI57" s="78"/>
      <c r="DJ57" s="78"/>
      <c r="DK57" s="154"/>
      <c r="DL57" s="169"/>
      <c r="DM57" s="78"/>
      <c r="DN57" s="78">
        <f>AVERAGEIFS('WEEKLY DATA'!DN$11:DN$14577,'WEEKLY DATA'!$A$11:$A$14577,'MONTHLY DATA'!$A57,'WEEKLY DATA'!$B$11:$B$14577,'MONTHLY DATA'!$B57)</f>
        <v>251.5</v>
      </c>
      <c r="DO57" s="154">
        <f t="shared" si="13"/>
        <v>-8.7114337568058087E-2</v>
      </c>
      <c r="DP57" s="78"/>
      <c r="DQ57" s="78"/>
      <c r="DR57" s="78"/>
      <c r="DS57" s="154"/>
      <c r="DT57" s="78"/>
      <c r="DU57" s="78"/>
      <c r="DV57" s="78"/>
      <c r="DW57" s="154"/>
      <c r="DX57" s="78"/>
      <c r="DY57" s="78"/>
      <c r="DZ57" s="78"/>
      <c r="EA57" s="154"/>
      <c r="EB57" s="78"/>
      <c r="EC57" s="78"/>
      <c r="ED57" s="78">
        <f>AVERAGEIFS('WEEKLY DATA'!ED$11:ED$14577,'WEEKLY DATA'!$A$11:$A$14577,'MONTHLY DATA'!$A57,'WEEKLY DATA'!$B$11:$B$14577,'MONTHLY DATA'!$B57)</f>
        <v>260</v>
      </c>
      <c r="EE57" s="154">
        <f t="shared" si="14"/>
        <v>3.297576479936426E-2</v>
      </c>
      <c r="EF57" s="169"/>
      <c r="EG57" s="78"/>
      <c r="EH57" s="78"/>
      <c r="EI57" s="154"/>
      <c r="EJ57" s="78"/>
      <c r="EK57" s="78"/>
      <c r="EL57" s="78"/>
      <c r="EM57" s="154"/>
      <c r="EN57" s="78"/>
      <c r="EO57" s="78"/>
      <c r="EP57" s="78"/>
      <c r="EQ57" s="154"/>
      <c r="ER57" s="78"/>
      <c r="ES57" s="78"/>
      <c r="ET57" s="78">
        <f>AVERAGEIFS('WEEKLY DATA'!ET$11:ET$14577,'WEEKLY DATA'!$A$11:$A$14577,'MONTHLY DATA'!$A57,'WEEKLY DATA'!$B$11:$B$14577,'MONTHLY DATA'!$B57)</f>
        <v>236</v>
      </c>
      <c r="EU57" s="154">
        <f t="shared" si="15"/>
        <v>5.2631578947368585E-2</v>
      </c>
      <c r="EV57" s="78"/>
      <c r="EW57" s="78"/>
      <c r="EX57" s="78"/>
      <c r="EY57" s="154"/>
      <c r="EZ57" s="78"/>
      <c r="FA57" s="78"/>
      <c r="FB57" s="78"/>
      <c r="FC57" s="154"/>
      <c r="FD57" s="78"/>
      <c r="FE57" s="78"/>
      <c r="FF57" s="78"/>
      <c r="FG57" s="154"/>
      <c r="FH57" s="78"/>
      <c r="FI57" s="78"/>
      <c r="FJ57" s="78">
        <f>AVERAGEIFS('WEEKLY DATA'!FJ$11:FJ$14577,'WEEKLY DATA'!$A$11:$A$14577,'MONTHLY DATA'!$A57,'WEEKLY DATA'!$B$11:$B$14577,'MONTHLY DATA'!$B57)</f>
        <v>296.25</v>
      </c>
      <c r="FK57" s="154">
        <f t="shared" si="16"/>
        <v>1.2820512820512775E-2</v>
      </c>
      <c r="FL57" s="169"/>
      <c r="FM57" s="78"/>
      <c r="FN57" s="78"/>
      <c r="FO57" s="154"/>
      <c r="FP57" s="78"/>
      <c r="FQ57" s="78"/>
      <c r="FR57" s="78"/>
      <c r="FS57" s="154"/>
      <c r="FT57" s="78"/>
      <c r="FU57" s="78"/>
      <c r="FV57" s="78">
        <f>AVERAGEIFS('WEEKLY DATA'!FV$11:FV$14577,'WEEKLY DATA'!$A$11:$A$14577,'MONTHLY DATA'!$A57,'WEEKLY DATA'!$B$11:$B$14577,'MONTHLY DATA'!$B57)</f>
        <v>290</v>
      </c>
      <c r="FW57" s="154">
        <f t="shared" si="17"/>
        <v>7.0110701107011009E-2</v>
      </c>
      <c r="FX57" s="78"/>
      <c r="FY57" s="78"/>
      <c r="FZ57" s="78"/>
      <c r="GA57" s="154"/>
      <c r="GB57" s="78"/>
      <c r="GC57" s="78"/>
      <c r="GD57" s="78">
        <f>AVERAGEIFS('WEEKLY DATA'!GD$11:GD$14577,'WEEKLY DATA'!$A$11:$A$14577,'MONTHLY DATA'!$A57,'WEEKLY DATA'!$B$11:$B$14577,'MONTHLY DATA'!$B57)</f>
        <v>327.5</v>
      </c>
      <c r="GE57" s="154">
        <f t="shared" si="18"/>
        <v>-7.7464788732394374E-2</v>
      </c>
      <c r="GF57" s="169"/>
      <c r="GG57" s="78"/>
      <c r="GH57" s="78"/>
      <c r="GI57" s="154"/>
      <c r="GJ57" s="78"/>
      <c r="GK57" s="78"/>
      <c r="GL57" s="78"/>
      <c r="GM57" s="154"/>
      <c r="GN57" s="78"/>
      <c r="GO57" s="78"/>
      <c r="GP57" s="78"/>
      <c r="GQ57" s="154"/>
      <c r="GR57" s="78"/>
    </row>
    <row r="58" spans="1:200" ht="15.75" x14ac:dyDescent="0.25">
      <c r="A58">
        <f t="shared" si="4"/>
        <v>12</v>
      </c>
      <c r="B58">
        <f t="shared" si="5"/>
        <v>2013</v>
      </c>
      <c r="C58" s="86">
        <v>41609</v>
      </c>
      <c r="D58" s="78"/>
      <c r="E58" s="78"/>
      <c r="F58" s="78">
        <f>AVERAGEIFS('WEEKLY DATA'!F$11:F$14577,'WEEKLY DATA'!$A$11:$A$14577,'MONTHLY DATA'!$A58,'WEEKLY DATA'!$B$11:$B$14577,'MONTHLY DATA'!$B58)</f>
        <v>371.25</v>
      </c>
      <c r="G58" s="154">
        <f t="shared" si="6"/>
        <v>2.6970954356846377E-2</v>
      </c>
      <c r="H58" s="169"/>
      <c r="I58" s="78"/>
      <c r="J58" s="78"/>
      <c r="K58" s="154"/>
      <c r="L58" s="169"/>
      <c r="M58" s="78"/>
      <c r="N58" s="78"/>
      <c r="O58" s="154"/>
      <c r="P58" s="169"/>
      <c r="Q58" s="78"/>
      <c r="R58" s="78"/>
      <c r="S58" s="154"/>
      <c r="T58" s="169"/>
      <c r="U58" s="78"/>
      <c r="V58" s="78">
        <f>AVERAGEIFS('WEEKLY DATA'!V$11:V$14577,'WEEKLY DATA'!$A$11:$A$14577,'MONTHLY DATA'!$A58,'WEEKLY DATA'!$B$11:$B$14577,'MONTHLY DATA'!$B58)</f>
        <v>334.25</v>
      </c>
      <c r="W58" s="154">
        <f t="shared" si="7"/>
        <v>5.6082148499210005E-2</v>
      </c>
      <c r="X58" s="169"/>
      <c r="Y58" s="78"/>
      <c r="Z58" s="78"/>
      <c r="AA58" s="154"/>
      <c r="AB58" s="169"/>
      <c r="AC58" s="78"/>
      <c r="AD58" s="78"/>
      <c r="AE58" s="154"/>
      <c r="AF58" s="169"/>
      <c r="AG58" s="78"/>
      <c r="AH58" s="78"/>
      <c r="AI58" s="154"/>
      <c r="AJ58" s="169"/>
      <c r="AK58" s="78"/>
      <c r="AL58" s="78">
        <f>AVERAGEIFS('WEEKLY DATA'!AL$11:AL$14577,'WEEKLY DATA'!$A$11:$A$14577,'MONTHLY DATA'!$A58,'WEEKLY DATA'!$B$11:$B$14577,'MONTHLY DATA'!$B58)</f>
        <v>377.25</v>
      </c>
      <c r="AM58" s="154">
        <f t="shared" si="8"/>
        <v>3.3561643835616328E-2</v>
      </c>
      <c r="AN58" s="169"/>
      <c r="AO58" s="78"/>
      <c r="AP58" s="78"/>
      <c r="AQ58" s="154"/>
      <c r="AR58" s="169"/>
      <c r="AS58" s="78"/>
      <c r="AT58" s="78"/>
      <c r="AU58" s="154"/>
      <c r="AV58" s="169"/>
      <c r="AW58" s="78"/>
      <c r="AX58" s="78"/>
      <c r="AY58" s="154"/>
      <c r="AZ58" s="169"/>
      <c r="BA58" s="78"/>
      <c r="BB58" s="78">
        <f>AVERAGEIFS('WEEKLY DATA'!BB$11:BB$14577,'WEEKLY DATA'!$A$11:$A$14577,'MONTHLY DATA'!$A58,'WEEKLY DATA'!$B$11:$B$14577,'MONTHLY DATA'!$B58)</f>
        <v>228.75</v>
      </c>
      <c r="BC58" s="154">
        <f t="shared" si="9"/>
        <v>0.11585365853658547</v>
      </c>
      <c r="BD58" s="169"/>
      <c r="BE58" s="78"/>
      <c r="BF58" s="78"/>
      <c r="BG58" s="154"/>
      <c r="BH58" s="169"/>
      <c r="BI58" s="78"/>
      <c r="BJ58" s="78"/>
      <c r="BK58" s="154"/>
      <c r="BL58" s="169"/>
      <c r="BM58" s="78"/>
      <c r="BN58" s="78"/>
      <c r="BO58" s="154"/>
      <c r="BP58" s="78"/>
      <c r="BQ58" s="78"/>
      <c r="BR58" s="78">
        <f>AVERAGEIFS('WEEKLY DATA'!BR$11:BR$14577,'WEEKLY DATA'!$A$11:$A$14577,'MONTHLY DATA'!$A58,'WEEKLY DATA'!$B$11:$B$14577,'MONTHLY DATA'!$B58)</f>
        <v>261.5</v>
      </c>
      <c r="BS58" s="154">
        <f t="shared" si="10"/>
        <v>5.870445344129549E-2</v>
      </c>
      <c r="BT58" s="78"/>
      <c r="BU58" s="78"/>
      <c r="BV58" s="78"/>
      <c r="BW58" s="154"/>
      <c r="BX58" s="78"/>
      <c r="BY58" s="78"/>
      <c r="BZ58" s="78"/>
      <c r="CA58" s="154"/>
      <c r="CB58" s="78"/>
      <c r="CC58" s="78"/>
      <c r="CD58" s="78"/>
      <c r="CE58" s="154"/>
      <c r="CF58" s="78"/>
      <c r="CG58" s="78"/>
      <c r="CH58" s="78">
        <f>AVERAGEIFS('WEEKLY DATA'!CH$11:CH$14577,'WEEKLY DATA'!$A$11:$A$14577,'MONTHLY DATA'!$A58,'WEEKLY DATA'!$B$11:$B$14577,'MONTHLY DATA'!$B58)</f>
        <v>261.75</v>
      </c>
      <c r="CI58" s="154">
        <f t="shared" si="11"/>
        <v>5.0150451354062264E-2</v>
      </c>
      <c r="CJ58" s="78"/>
      <c r="CK58" s="78"/>
      <c r="CL58" s="78"/>
      <c r="CM58" s="154"/>
      <c r="CN58" s="78"/>
      <c r="CO58" s="78"/>
      <c r="CP58" s="78"/>
      <c r="CQ58" s="154"/>
      <c r="CR58" s="78"/>
      <c r="CS58" s="78"/>
      <c r="CT58" s="78"/>
      <c r="CU58" s="154"/>
      <c r="CV58" s="169"/>
      <c r="CW58" s="78"/>
      <c r="CX58" s="78">
        <f>AVERAGEIFS('WEEKLY DATA'!CX$11:CX$14577,'WEEKLY DATA'!$A$11:$A$14577,'MONTHLY DATA'!$A58,'WEEKLY DATA'!$B$11:$B$14577,'MONTHLY DATA'!$B58)</f>
        <v>315.5</v>
      </c>
      <c r="CY58" s="154">
        <f t="shared" si="12"/>
        <v>3.6124794745484357E-2</v>
      </c>
      <c r="CZ58" s="169"/>
      <c r="DA58" s="78"/>
      <c r="DB58" s="78"/>
      <c r="DC58" s="154"/>
      <c r="DD58" s="78"/>
      <c r="DE58" s="78"/>
      <c r="DF58" s="78"/>
      <c r="DG58" s="154"/>
      <c r="DH58" s="78"/>
      <c r="DI58" s="78"/>
      <c r="DJ58" s="78"/>
      <c r="DK58" s="154"/>
      <c r="DL58" s="169"/>
      <c r="DM58" s="78"/>
      <c r="DN58" s="78">
        <f>AVERAGEIFS('WEEKLY DATA'!DN$11:DN$14577,'WEEKLY DATA'!$A$11:$A$14577,'MONTHLY DATA'!$A58,'WEEKLY DATA'!$B$11:$B$14577,'MONTHLY DATA'!$B58)</f>
        <v>260.75</v>
      </c>
      <c r="DO58" s="154">
        <f t="shared" si="13"/>
        <v>3.6779324055665974E-2</v>
      </c>
      <c r="DP58" s="78"/>
      <c r="DQ58" s="78"/>
      <c r="DR58" s="78"/>
      <c r="DS58" s="154"/>
      <c r="DT58" s="78"/>
      <c r="DU58" s="78"/>
      <c r="DV58" s="78"/>
      <c r="DW58" s="154"/>
      <c r="DX58" s="78"/>
      <c r="DY58" s="78"/>
      <c r="DZ58" s="78"/>
      <c r="EA58" s="154"/>
      <c r="EB58" s="78"/>
      <c r="EC58" s="78"/>
      <c r="ED58" s="78">
        <f>AVERAGEIFS('WEEKLY DATA'!ED$11:ED$14577,'WEEKLY DATA'!$A$11:$A$14577,'MONTHLY DATA'!$A58,'WEEKLY DATA'!$B$11:$B$14577,'MONTHLY DATA'!$B58)</f>
        <v>276</v>
      </c>
      <c r="EE58" s="154">
        <f t="shared" si="14"/>
        <v>6.1538461538461542E-2</v>
      </c>
      <c r="EF58" s="169"/>
      <c r="EG58" s="78"/>
      <c r="EH58" s="78"/>
      <c r="EI58" s="154"/>
      <c r="EJ58" s="78"/>
      <c r="EK58" s="78"/>
      <c r="EL58" s="78"/>
      <c r="EM58" s="154"/>
      <c r="EN58" s="78"/>
      <c r="EO58" s="78"/>
      <c r="EP58" s="78"/>
      <c r="EQ58" s="154"/>
      <c r="ER58" s="78"/>
      <c r="ES58" s="78"/>
      <c r="ET58" s="78">
        <f>AVERAGEIFS('WEEKLY DATA'!ET$11:ET$14577,'WEEKLY DATA'!$A$11:$A$14577,'MONTHLY DATA'!$A58,'WEEKLY DATA'!$B$11:$B$14577,'MONTHLY DATA'!$B58)</f>
        <v>244</v>
      </c>
      <c r="EU58" s="154">
        <f t="shared" si="15"/>
        <v>3.3898305084745672E-2</v>
      </c>
      <c r="EV58" s="78"/>
      <c r="EW58" s="78"/>
      <c r="EX58" s="78"/>
      <c r="EY58" s="154"/>
      <c r="EZ58" s="78"/>
      <c r="FA58" s="78"/>
      <c r="FB58" s="78"/>
      <c r="FC58" s="154"/>
      <c r="FD58" s="78"/>
      <c r="FE58" s="78"/>
      <c r="FF58" s="78"/>
      <c r="FG58" s="154"/>
      <c r="FH58" s="78"/>
      <c r="FI58" s="78"/>
      <c r="FJ58" s="78">
        <f>AVERAGEIFS('WEEKLY DATA'!FJ$11:FJ$14577,'WEEKLY DATA'!$A$11:$A$14577,'MONTHLY DATA'!$A58,'WEEKLY DATA'!$B$11:$B$14577,'MONTHLY DATA'!$B58)</f>
        <v>314</v>
      </c>
      <c r="FK58" s="154">
        <f t="shared" si="16"/>
        <v>5.9915611814346015E-2</v>
      </c>
      <c r="FL58" s="169"/>
      <c r="FM58" s="78"/>
      <c r="FN58" s="78"/>
      <c r="FO58" s="154"/>
      <c r="FP58" s="78"/>
      <c r="FQ58" s="78"/>
      <c r="FR58" s="78"/>
      <c r="FS58" s="154"/>
      <c r="FT58" s="78"/>
      <c r="FU58" s="78"/>
      <c r="FV58" s="78">
        <f>AVERAGEIFS('WEEKLY DATA'!FV$11:FV$14577,'WEEKLY DATA'!$A$11:$A$14577,'MONTHLY DATA'!$A58,'WEEKLY DATA'!$B$11:$B$14577,'MONTHLY DATA'!$B58)</f>
        <v>297.5</v>
      </c>
      <c r="FW58" s="154">
        <f t="shared" si="17"/>
        <v>2.5862068965517349E-2</v>
      </c>
      <c r="FX58" s="78"/>
      <c r="FY58" s="78"/>
      <c r="FZ58" s="78"/>
      <c r="GA58" s="154"/>
      <c r="GB58" s="78"/>
      <c r="GC58" s="78"/>
      <c r="GD58" s="78">
        <f>AVERAGEIFS('WEEKLY DATA'!GD$11:GD$14577,'WEEKLY DATA'!$A$11:$A$14577,'MONTHLY DATA'!$A58,'WEEKLY DATA'!$B$11:$B$14577,'MONTHLY DATA'!$B58)</f>
        <v>336.25</v>
      </c>
      <c r="GE58" s="154">
        <f t="shared" si="18"/>
        <v>2.6717557251908497E-2</v>
      </c>
      <c r="GF58" s="169"/>
      <c r="GG58" s="78"/>
      <c r="GH58" s="78"/>
      <c r="GI58" s="154"/>
      <c r="GJ58" s="78"/>
      <c r="GK58" s="78"/>
      <c r="GL58" s="78"/>
      <c r="GM58" s="154"/>
      <c r="GN58" s="78"/>
      <c r="GO58" s="78"/>
      <c r="GP58" s="78"/>
      <c r="GQ58" s="154"/>
      <c r="GR58" s="78"/>
    </row>
    <row r="59" spans="1:200" ht="15.75" x14ac:dyDescent="0.25">
      <c r="A59">
        <f t="shared" si="4"/>
        <v>1</v>
      </c>
      <c r="B59">
        <f t="shared" si="5"/>
        <v>2014</v>
      </c>
      <c r="C59" s="86">
        <v>41640</v>
      </c>
      <c r="D59" s="78"/>
      <c r="E59" s="78"/>
      <c r="F59" s="78">
        <f>AVERAGEIFS('WEEKLY DATA'!F$11:F$14577,'WEEKLY DATA'!$A$11:$A$14577,'MONTHLY DATA'!$A59,'WEEKLY DATA'!$B$11:$B$14577,'MONTHLY DATA'!$B59)</f>
        <v>380</v>
      </c>
      <c r="G59" s="154">
        <f t="shared" si="6"/>
        <v>2.3569023569023573E-2</v>
      </c>
      <c r="H59" s="169"/>
      <c r="I59" s="78"/>
      <c r="J59" s="78"/>
      <c r="K59" s="154"/>
      <c r="L59" s="169"/>
      <c r="M59" s="78"/>
      <c r="N59" s="78"/>
      <c r="O59" s="154"/>
      <c r="P59" s="169"/>
      <c r="Q59" s="78"/>
      <c r="R59" s="78"/>
      <c r="S59" s="154"/>
      <c r="T59" s="169"/>
      <c r="U59" s="78"/>
      <c r="V59" s="78">
        <f>AVERAGEIFS('WEEKLY DATA'!V$11:V$14577,'WEEKLY DATA'!$A$11:$A$14577,'MONTHLY DATA'!$A59,'WEEKLY DATA'!$B$11:$B$14577,'MONTHLY DATA'!$B59)</f>
        <v>352.6</v>
      </c>
      <c r="W59" s="154">
        <f t="shared" si="7"/>
        <v>5.4899027673896761E-2</v>
      </c>
      <c r="X59" s="169"/>
      <c r="Y59" s="78"/>
      <c r="Z59" s="78"/>
      <c r="AA59" s="154"/>
      <c r="AB59" s="169"/>
      <c r="AC59" s="78"/>
      <c r="AD59" s="78"/>
      <c r="AE59" s="154"/>
      <c r="AF59" s="169"/>
      <c r="AG59" s="78"/>
      <c r="AH59" s="78"/>
      <c r="AI59" s="154"/>
      <c r="AJ59" s="169"/>
      <c r="AK59" s="78"/>
      <c r="AL59" s="78">
        <f>AVERAGEIFS('WEEKLY DATA'!AL$11:AL$14577,'WEEKLY DATA'!$A$11:$A$14577,'MONTHLY DATA'!$A59,'WEEKLY DATA'!$B$11:$B$14577,'MONTHLY DATA'!$B59)</f>
        <v>386.6</v>
      </c>
      <c r="AM59" s="154">
        <f t="shared" si="8"/>
        <v>2.478462557985428E-2</v>
      </c>
      <c r="AN59" s="169"/>
      <c r="AO59" s="78"/>
      <c r="AP59" s="78"/>
      <c r="AQ59" s="154"/>
      <c r="AR59" s="169"/>
      <c r="AS59" s="78"/>
      <c r="AT59" s="78"/>
      <c r="AU59" s="154"/>
      <c r="AV59" s="169"/>
      <c r="AW59" s="78"/>
      <c r="AX59" s="78"/>
      <c r="AY59" s="154"/>
      <c r="AZ59" s="169"/>
      <c r="BA59" s="78"/>
      <c r="BB59" s="78">
        <f>AVERAGEIFS('WEEKLY DATA'!BB$11:BB$14577,'WEEKLY DATA'!$A$11:$A$14577,'MONTHLY DATA'!$A59,'WEEKLY DATA'!$B$11:$B$14577,'MONTHLY DATA'!$B59)</f>
        <v>242.6</v>
      </c>
      <c r="BC59" s="154">
        <f t="shared" si="9"/>
        <v>6.0546448087431592E-2</v>
      </c>
      <c r="BD59" s="169"/>
      <c r="BE59" s="78"/>
      <c r="BF59" s="78"/>
      <c r="BG59" s="154"/>
      <c r="BH59" s="169"/>
      <c r="BI59" s="78"/>
      <c r="BJ59" s="78"/>
      <c r="BK59" s="154"/>
      <c r="BL59" s="169"/>
      <c r="BM59" s="78"/>
      <c r="BN59" s="78"/>
      <c r="BO59" s="154"/>
      <c r="BP59" s="78"/>
      <c r="BQ59" s="78"/>
      <c r="BR59" s="78">
        <f>AVERAGEIFS('WEEKLY DATA'!BR$11:BR$14577,'WEEKLY DATA'!$A$11:$A$14577,'MONTHLY DATA'!$A59,'WEEKLY DATA'!$B$11:$B$14577,'MONTHLY DATA'!$B59)</f>
        <v>260.2</v>
      </c>
      <c r="BS59" s="154">
        <f t="shared" si="10"/>
        <v>-4.9713193116635024E-3</v>
      </c>
      <c r="BT59" s="78"/>
      <c r="BU59" s="78"/>
      <c r="BV59" s="78"/>
      <c r="BW59" s="154"/>
      <c r="BX59" s="78"/>
      <c r="BY59" s="78"/>
      <c r="BZ59" s="78"/>
      <c r="CA59" s="154"/>
      <c r="CB59" s="78"/>
      <c r="CC59" s="78"/>
      <c r="CD59" s="78"/>
      <c r="CE59" s="154"/>
      <c r="CF59" s="78"/>
      <c r="CG59" s="78"/>
      <c r="CH59" s="78">
        <f>AVERAGEIFS('WEEKLY DATA'!CH$11:CH$14577,'WEEKLY DATA'!$A$11:$A$14577,'MONTHLY DATA'!$A59,'WEEKLY DATA'!$B$11:$B$14577,'MONTHLY DATA'!$B59)</f>
        <v>255</v>
      </c>
      <c r="CI59" s="154">
        <f t="shared" si="11"/>
        <v>-2.5787965616045794E-2</v>
      </c>
      <c r="CJ59" s="78"/>
      <c r="CK59" s="78"/>
      <c r="CL59" s="78"/>
      <c r="CM59" s="154"/>
      <c r="CN59" s="78"/>
      <c r="CO59" s="78"/>
      <c r="CP59" s="78"/>
      <c r="CQ59" s="154"/>
      <c r="CR59" s="78"/>
      <c r="CS59" s="78"/>
      <c r="CT59" s="78"/>
      <c r="CU59" s="154"/>
      <c r="CV59" s="169"/>
      <c r="CW59" s="78"/>
      <c r="CX59" s="78">
        <f>AVERAGEIFS('WEEKLY DATA'!CX$11:CX$14577,'WEEKLY DATA'!$A$11:$A$14577,'MONTHLY DATA'!$A59,'WEEKLY DATA'!$B$11:$B$14577,'MONTHLY DATA'!$B59)</f>
        <v>305.8</v>
      </c>
      <c r="CY59" s="154">
        <f t="shared" si="12"/>
        <v>-3.0744849445324851E-2</v>
      </c>
      <c r="CZ59" s="169"/>
      <c r="DA59" s="78"/>
      <c r="DB59" s="78"/>
      <c r="DC59" s="154"/>
      <c r="DD59" s="78"/>
      <c r="DE59" s="78"/>
      <c r="DF59" s="78"/>
      <c r="DG59" s="154"/>
      <c r="DH59" s="78"/>
      <c r="DI59" s="78"/>
      <c r="DJ59" s="78"/>
      <c r="DK59" s="154"/>
      <c r="DL59" s="169"/>
      <c r="DM59" s="78"/>
      <c r="DN59" s="78">
        <f>AVERAGEIFS('WEEKLY DATA'!DN$11:DN$14577,'WEEKLY DATA'!$A$11:$A$14577,'MONTHLY DATA'!$A59,'WEEKLY DATA'!$B$11:$B$14577,'MONTHLY DATA'!$B59)</f>
        <v>251.8</v>
      </c>
      <c r="DO59" s="154">
        <f t="shared" si="13"/>
        <v>-3.4324065196548403E-2</v>
      </c>
      <c r="DP59" s="78"/>
      <c r="DQ59" s="78"/>
      <c r="DR59" s="78"/>
      <c r="DS59" s="154"/>
      <c r="DT59" s="78"/>
      <c r="DU59" s="78"/>
      <c r="DV59" s="78"/>
      <c r="DW59" s="154"/>
      <c r="DX59" s="78"/>
      <c r="DY59" s="78"/>
      <c r="DZ59" s="78"/>
      <c r="EA59" s="154"/>
      <c r="EB59" s="78"/>
      <c r="EC59" s="78"/>
      <c r="ED59" s="78">
        <f>AVERAGEIFS('WEEKLY DATA'!ED$11:ED$14577,'WEEKLY DATA'!$A$11:$A$14577,'MONTHLY DATA'!$A59,'WEEKLY DATA'!$B$11:$B$14577,'MONTHLY DATA'!$B59)</f>
        <v>268.8</v>
      </c>
      <c r="EE59" s="154">
        <f t="shared" si="14"/>
        <v>-2.6086956521739091E-2</v>
      </c>
      <c r="EF59" s="169"/>
      <c r="EG59" s="78"/>
      <c r="EH59" s="78"/>
      <c r="EI59" s="154"/>
      <c r="EJ59" s="78"/>
      <c r="EK59" s="78"/>
      <c r="EL59" s="78"/>
      <c r="EM59" s="154"/>
      <c r="EN59" s="78"/>
      <c r="EO59" s="78"/>
      <c r="EP59" s="78"/>
      <c r="EQ59" s="154"/>
      <c r="ER59" s="78"/>
      <c r="ES59" s="78"/>
      <c r="ET59" s="78">
        <f>AVERAGEIFS('WEEKLY DATA'!ET$11:ET$14577,'WEEKLY DATA'!$A$11:$A$14577,'MONTHLY DATA'!$A59,'WEEKLY DATA'!$B$11:$B$14577,'MONTHLY DATA'!$B59)</f>
        <v>241.2</v>
      </c>
      <c r="EU59" s="154">
        <f t="shared" si="15"/>
        <v>-1.1475409836065653E-2</v>
      </c>
      <c r="EV59" s="78"/>
      <c r="EW59" s="78"/>
      <c r="EX59" s="78"/>
      <c r="EY59" s="154"/>
      <c r="EZ59" s="78"/>
      <c r="FA59" s="78"/>
      <c r="FB59" s="78"/>
      <c r="FC59" s="154"/>
      <c r="FD59" s="78"/>
      <c r="FE59" s="78"/>
      <c r="FF59" s="78"/>
      <c r="FG59" s="154"/>
      <c r="FH59" s="78"/>
      <c r="FI59" s="78"/>
      <c r="FJ59" s="78">
        <f>AVERAGEIFS('WEEKLY DATA'!FJ$11:FJ$14577,'WEEKLY DATA'!$A$11:$A$14577,'MONTHLY DATA'!$A59,'WEEKLY DATA'!$B$11:$B$14577,'MONTHLY DATA'!$B59)</f>
        <v>303.39999999999998</v>
      </c>
      <c r="FK59" s="154">
        <f t="shared" si="16"/>
        <v>-3.3757961783439594E-2</v>
      </c>
      <c r="FL59" s="169"/>
      <c r="FM59" s="78"/>
      <c r="FN59" s="78"/>
      <c r="FO59" s="154"/>
      <c r="FP59" s="78"/>
      <c r="FQ59" s="78"/>
      <c r="FR59" s="78"/>
      <c r="FS59" s="154"/>
      <c r="FT59" s="78"/>
      <c r="FU59" s="78"/>
      <c r="FV59" s="78">
        <f>AVERAGEIFS('WEEKLY DATA'!FV$11:FV$14577,'WEEKLY DATA'!$A$11:$A$14577,'MONTHLY DATA'!$A59,'WEEKLY DATA'!$B$11:$B$14577,'MONTHLY DATA'!$B59)</f>
        <v>298</v>
      </c>
      <c r="FW59" s="154">
        <f t="shared" si="17"/>
        <v>1.6806722689075571E-3</v>
      </c>
      <c r="FX59" s="78"/>
      <c r="FY59" s="78"/>
      <c r="FZ59" s="78"/>
      <c r="GA59" s="154"/>
      <c r="GB59" s="78"/>
      <c r="GC59" s="78"/>
      <c r="GD59" s="78">
        <f>AVERAGEIFS('WEEKLY DATA'!GD$11:GD$14577,'WEEKLY DATA'!$A$11:$A$14577,'MONTHLY DATA'!$A59,'WEEKLY DATA'!$B$11:$B$14577,'MONTHLY DATA'!$B59)</f>
        <v>330</v>
      </c>
      <c r="GE59" s="154">
        <f t="shared" si="18"/>
        <v>-1.8587360594795488E-2</v>
      </c>
      <c r="GF59" s="169"/>
      <c r="GG59" s="78"/>
      <c r="GH59" s="78"/>
      <c r="GI59" s="154"/>
      <c r="GJ59" s="78"/>
      <c r="GK59" s="78"/>
      <c r="GL59" s="78"/>
      <c r="GM59" s="154"/>
      <c r="GN59" s="78"/>
      <c r="GO59" s="78"/>
      <c r="GP59" s="78"/>
      <c r="GQ59" s="154"/>
      <c r="GR59" s="78"/>
    </row>
    <row r="60" spans="1:200" ht="15.75" x14ac:dyDescent="0.25">
      <c r="A60">
        <f t="shared" si="4"/>
        <v>2</v>
      </c>
      <c r="B60">
        <f t="shared" si="5"/>
        <v>2014</v>
      </c>
      <c r="C60" s="86">
        <v>41671</v>
      </c>
      <c r="D60" s="78"/>
      <c r="E60" s="78"/>
      <c r="F60" s="78">
        <f>AVERAGEIFS('WEEKLY DATA'!F$11:F$14577,'WEEKLY DATA'!$A$11:$A$14577,'MONTHLY DATA'!$A60,'WEEKLY DATA'!$B$11:$B$14577,'MONTHLY DATA'!$B60)</f>
        <v>383.75</v>
      </c>
      <c r="G60" s="154">
        <f t="shared" si="6"/>
        <v>9.8684210526316374E-3</v>
      </c>
      <c r="H60" s="169"/>
      <c r="I60" s="78"/>
      <c r="J60" s="78"/>
      <c r="K60" s="154"/>
      <c r="L60" s="169"/>
      <c r="M60" s="78"/>
      <c r="N60" s="78"/>
      <c r="O60" s="154"/>
      <c r="P60" s="169"/>
      <c r="Q60" s="78"/>
      <c r="R60" s="78"/>
      <c r="S60" s="154"/>
      <c r="T60" s="169"/>
      <c r="U60" s="78"/>
      <c r="V60" s="78">
        <f>AVERAGEIFS('WEEKLY DATA'!V$11:V$14577,'WEEKLY DATA'!$A$11:$A$14577,'MONTHLY DATA'!$A60,'WEEKLY DATA'!$B$11:$B$14577,'MONTHLY DATA'!$B60)</f>
        <v>357.75</v>
      </c>
      <c r="W60" s="154">
        <f t="shared" si="7"/>
        <v>1.4605785592739506E-2</v>
      </c>
      <c r="X60" s="169"/>
      <c r="Y60" s="78"/>
      <c r="Z60" s="78"/>
      <c r="AA60" s="154"/>
      <c r="AB60" s="169"/>
      <c r="AC60" s="78"/>
      <c r="AD60" s="78"/>
      <c r="AE60" s="154"/>
      <c r="AF60" s="169"/>
      <c r="AG60" s="78"/>
      <c r="AH60" s="78"/>
      <c r="AI60" s="154"/>
      <c r="AJ60" s="169"/>
      <c r="AK60" s="78"/>
      <c r="AL60" s="78">
        <f>AVERAGEIFS('WEEKLY DATA'!AL$11:AL$14577,'WEEKLY DATA'!$A$11:$A$14577,'MONTHLY DATA'!$A60,'WEEKLY DATA'!$B$11:$B$14577,'MONTHLY DATA'!$B60)</f>
        <v>391.75</v>
      </c>
      <c r="AM60" s="154">
        <f t="shared" si="8"/>
        <v>1.3321262286601021E-2</v>
      </c>
      <c r="AN60" s="169"/>
      <c r="AO60" s="78"/>
      <c r="AP60" s="78"/>
      <c r="AQ60" s="154"/>
      <c r="AR60" s="169"/>
      <c r="AS60" s="78"/>
      <c r="AT60" s="78"/>
      <c r="AU60" s="154"/>
      <c r="AV60" s="169"/>
      <c r="AW60" s="78"/>
      <c r="AX60" s="78"/>
      <c r="AY60" s="154"/>
      <c r="AZ60" s="169"/>
      <c r="BA60" s="78"/>
      <c r="BB60" s="78">
        <f>AVERAGEIFS('WEEKLY DATA'!BB$11:BB$14577,'WEEKLY DATA'!$A$11:$A$14577,'MONTHLY DATA'!$A60,'WEEKLY DATA'!$B$11:$B$14577,'MONTHLY DATA'!$B60)</f>
        <v>258.5</v>
      </c>
      <c r="BC60" s="154">
        <f t="shared" si="9"/>
        <v>6.5539983511953892E-2</v>
      </c>
      <c r="BD60" s="169"/>
      <c r="BE60" s="78"/>
      <c r="BF60" s="78"/>
      <c r="BG60" s="154"/>
      <c r="BH60" s="169"/>
      <c r="BI60" s="78"/>
      <c r="BJ60" s="78"/>
      <c r="BK60" s="154"/>
      <c r="BL60" s="169"/>
      <c r="BM60" s="78"/>
      <c r="BN60" s="78"/>
      <c r="BO60" s="154"/>
      <c r="BP60" s="78"/>
      <c r="BQ60" s="78"/>
      <c r="BR60" s="78">
        <f>AVERAGEIFS('WEEKLY DATA'!BR$11:BR$14577,'WEEKLY DATA'!$A$11:$A$14577,'MONTHLY DATA'!$A60,'WEEKLY DATA'!$B$11:$B$14577,'MONTHLY DATA'!$B60)</f>
        <v>272.5</v>
      </c>
      <c r="BS60" s="154">
        <f t="shared" si="10"/>
        <v>4.7271329746348956E-2</v>
      </c>
      <c r="BT60" s="78"/>
      <c r="BU60" s="78"/>
      <c r="BV60" s="78"/>
      <c r="BW60" s="154"/>
      <c r="BX60" s="78"/>
      <c r="BY60" s="78"/>
      <c r="BZ60" s="78"/>
      <c r="CA60" s="154"/>
      <c r="CB60" s="78"/>
      <c r="CC60" s="78"/>
      <c r="CD60" s="78"/>
      <c r="CE60" s="154"/>
      <c r="CF60" s="78"/>
      <c r="CG60" s="78"/>
      <c r="CH60" s="78">
        <f>AVERAGEIFS('WEEKLY DATA'!CH$11:CH$14577,'WEEKLY DATA'!$A$11:$A$14577,'MONTHLY DATA'!$A60,'WEEKLY DATA'!$B$11:$B$14577,'MONTHLY DATA'!$B60)</f>
        <v>254.75</v>
      </c>
      <c r="CI60" s="154">
        <f t="shared" si="11"/>
        <v>-9.8039215686274161E-4</v>
      </c>
      <c r="CJ60" s="78"/>
      <c r="CK60" s="78"/>
      <c r="CL60" s="78"/>
      <c r="CM60" s="154"/>
      <c r="CN60" s="78"/>
      <c r="CO60" s="78"/>
      <c r="CP60" s="78"/>
      <c r="CQ60" s="154"/>
      <c r="CR60" s="78"/>
      <c r="CS60" s="78"/>
      <c r="CT60" s="78"/>
      <c r="CU60" s="154"/>
      <c r="CV60" s="169"/>
      <c r="CW60" s="78"/>
      <c r="CX60" s="78">
        <f>AVERAGEIFS('WEEKLY DATA'!CX$11:CX$14577,'WEEKLY DATA'!$A$11:$A$14577,'MONTHLY DATA'!$A60,'WEEKLY DATA'!$B$11:$B$14577,'MONTHLY DATA'!$B60)</f>
        <v>304.75</v>
      </c>
      <c r="CY60" s="154">
        <f t="shared" si="12"/>
        <v>-3.4336167429692699E-3</v>
      </c>
      <c r="CZ60" s="169"/>
      <c r="DA60" s="78"/>
      <c r="DB60" s="78"/>
      <c r="DC60" s="154"/>
      <c r="DD60" s="78"/>
      <c r="DE60" s="78"/>
      <c r="DF60" s="78"/>
      <c r="DG60" s="154"/>
      <c r="DH60" s="78"/>
      <c r="DI60" s="78"/>
      <c r="DJ60" s="78"/>
      <c r="DK60" s="154"/>
      <c r="DL60" s="169"/>
      <c r="DM60" s="78"/>
      <c r="DN60" s="78">
        <f>AVERAGEIFS('WEEKLY DATA'!DN$11:DN$14577,'WEEKLY DATA'!$A$11:$A$14577,'MONTHLY DATA'!$A60,'WEEKLY DATA'!$B$11:$B$14577,'MONTHLY DATA'!$B60)</f>
        <v>250.75</v>
      </c>
      <c r="DO60" s="154">
        <f t="shared" si="13"/>
        <v>-4.1699761715647821E-3</v>
      </c>
      <c r="DP60" s="78"/>
      <c r="DQ60" s="78"/>
      <c r="DR60" s="78"/>
      <c r="DS60" s="154"/>
      <c r="DT60" s="78"/>
      <c r="DU60" s="78"/>
      <c r="DV60" s="78"/>
      <c r="DW60" s="154"/>
      <c r="DX60" s="78"/>
      <c r="DY60" s="78"/>
      <c r="DZ60" s="78"/>
      <c r="EA60" s="154"/>
      <c r="EB60" s="78"/>
      <c r="EC60" s="78"/>
      <c r="ED60" s="78">
        <f>AVERAGEIFS('WEEKLY DATA'!ED$11:ED$14577,'WEEKLY DATA'!$A$11:$A$14577,'MONTHLY DATA'!$A60,'WEEKLY DATA'!$B$11:$B$14577,'MONTHLY DATA'!$B60)</f>
        <v>272</v>
      </c>
      <c r="EE60" s="154">
        <f t="shared" si="14"/>
        <v>1.1904761904761862E-2</v>
      </c>
      <c r="EF60" s="169"/>
      <c r="EG60" s="78"/>
      <c r="EH60" s="78"/>
      <c r="EI60" s="154"/>
      <c r="EJ60" s="78"/>
      <c r="EK60" s="78"/>
      <c r="EL60" s="78"/>
      <c r="EM60" s="154"/>
      <c r="EN60" s="78"/>
      <c r="EO60" s="78"/>
      <c r="EP60" s="78"/>
      <c r="EQ60" s="154"/>
      <c r="ER60" s="78"/>
      <c r="ES60" s="78"/>
      <c r="ET60" s="78">
        <f>AVERAGEIFS('WEEKLY DATA'!ET$11:ET$14577,'WEEKLY DATA'!$A$11:$A$14577,'MONTHLY DATA'!$A60,'WEEKLY DATA'!$B$11:$B$14577,'MONTHLY DATA'!$B60)</f>
        <v>244.25</v>
      </c>
      <c r="EU60" s="154">
        <f t="shared" si="15"/>
        <v>1.2645107794361676E-2</v>
      </c>
      <c r="EV60" s="78"/>
      <c r="EW60" s="78"/>
      <c r="EX60" s="78"/>
      <c r="EY60" s="154"/>
      <c r="EZ60" s="78"/>
      <c r="FA60" s="78"/>
      <c r="FB60" s="78"/>
      <c r="FC60" s="154"/>
      <c r="FD60" s="78"/>
      <c r="FE60" s="78"/>
      <c r="FF60" s="78"/>
      <c r="FG60" s="154"/>
      <c r="FH60" s="78"/>
      <c r="FI60" s="78"/>
      <c r="FJ60" s="78">
        <f>AVERAGEIFS('WEEKLY DATA'!FJ$11:FJ$14577,'WEEKLY DATA'!$A$11:$A$14577,'MONTHLY DATA'!$A60,'WEEKLY DATA'!$B$11:$B$14577,'MONTHLY DATA'!$B60)</f>
        <v>296.25</v>
      </c>
      <c r="FK60" s="154">
        <f t="shared" si="16"/>
        <v>-2.3566249176005249E-2</v>
      </c>
      <c r="FL60" s="169"/>
      <c r="FM60" s="78"/>
      <c r="FN60" s="78"/>
      <c r="FO60" s="154"/>
      <c r="FP60" s="78"/>
      <c r="FQ60" s="78"/>
      <c r="FR60" s="78"/>
      <c r="FS60" s="154"/>
      <c r="FT60" s="78"/>
      <c r="FU60" s="78"/>
      <c r="FV60" s="78">
        <f>AVERAGEIFS('WEEKLY DATA'!FV$11:FV$14577,'WEEKLY DATA'!$A$11:$A$14577,'MONTHLY DATA'!$A60,'WEEKLY DATA'!$B$11:$B$14577,'MONTHLY DATA'!$B60)</f>
        <v>317.5</v>
      </c>
      <c r="FW60" s="154">
        <f t="shared" si="17"/>
        <v>6.5436241610738355E-2</v>
      </c>
      <c r="FX60" s="78"/>
      <c r="FY60" s="78"/>
      <c r="FZ60" s="78"/>
      <c r="GA60" s="154"/>
      <c r="GB60" s="78"/>
      <c r="GC60" s="78"/>
      <c r="GD60" s="78">
        <f>AVERAGEIFS('WEEKLY DATA'!GD$11:GD$14577,'WEEKLY DATA'!$A$11:$A$14577,'MONTHLY DATA'!$A60,'WEEKLY DATA'!$B$11:$B$14577,'MONTHLY DATA'!$B60)</f>
        <v>332.5</v>
      </c>
      <c r="GE60" s="154">
        <f t="shared" si="18"/>
        <v>7.575757575757569E-3</v>
      </c>
      <c r="GF60" s="169"/>
      <c r="GG60" s="78"/>
      <c r="GH60" s="78"/>
      <c r="GI60" s="154"/>
      <c r="GJ60" s="78"/>
      <c r="GK60" s="78"/>
      <c r="GL60" s="78"/>
      <c r="GM60" s="154"/>
      <c r="GN60" s="78"/>
      <c r="GO60" s="78"/>
      <c r="GP60" s="78"/>
      <c r="GQ60" s="154"/>
      <c r="GR60" s="78"/>
    </row>
    <row r="61" spans="1:200" ht="15.75" x14ac:dyDescent="0.25">
      <c r="A61">
        <f t="shared" si="4"/>
        <v>3</v>
      </c>
      <c r="B61">
        <f t="shared" si="5"/>
        <v>2014</v>
      </c>
      <c r="C61" s="86">
        <v>41699</v>
      </c>
      <c r="D61" s="78"/>
      <c r="E61" s="78"/>
      <c r="F61" s="78">
        <f>AVERAGEIFS('WEEKLY DATA'!F$11:F$14577,'WEEKLY DATA'!$A$11:$A$14577,'MONTHLY DATA'!$A61,'WEEKLY DATA'!$B$11:$B$14577,'MONTHLY DATA'!$B61)</f>
        <v>395</v>
      </c>
      <c r="G61" s="154">
        <f t="shared" si="6"/>
        <v>2.931596091205213E-2</v>
      </c>
      <c r="H61" s="169"/>
      <c r="I61" s="78"/>
      <c r="J61" s="78"/>
      <c r="K61" s="154"/>
      <c r="L61" s="169"/>
      <c r="M61" s="78"/>
      <c r="N61" s="78"/>
      <c r="O61" s="154"/>
      <c r="P61" s="169"/>
      <c r="Q61" s="78"/>
      <c r="R61" s="78"/>
      <c r="S61" s="154"/>
      <c r="T61" s="169"/>
      <c r="U61" s="78"/>
      <c r="V61" s="78">
        <f>AVERAGEIFS('WEEKLY DATA'!V$11:V$14577,'WEEKLY DATA'!$A$11:$A$14577,'MONTHLY DATA'!$A61,'WEEKLY DATA'!$B$11:$B$14577,'MONTHLY DATA'!$B61)</f>
        <v>375.25</v>
      </c>
      <c r="W61" s="154">
        <f t="shared" si="7"/>
        <v>4.8916841369671449E-2</v>
      </c>
      <c r="X61" s="169"/>
      <c r="Y61" s="78"/>
      <c r="Z61" s="78"/>
      <c r="AA61" s="154"/>
      <c r="AB61" s="169"/>
      <c r="AC61" s="78"/>
      <c r="AD61" s="78"/>
      <c r="AE61" s="154"/>
      <c r="AF61" s="169"/>
      <c r="AG61" s="78"/>
      <c r="AH61" s="78"/>
      <c r="AI61" s="154"/>
      <c r="AJ61" s="169"/>
      <c r="AK61" s="78"/>
      <c r="AL61" s="78">
        <f>AVERAGEIFS('WEEKLY DATA'!AL$11:AL$14577,'WEEKLY DATA'!$A$11:$A$14577,'MONTHLY DATA'!$A61,'WEEKLY DATA'!$B$11:$B$14577,'MONTHLY DATA'!$B61)</f>
        <v>395</v>
      </c>
      <c r="AM61" s="154">
        <f t="shared" si="8"/>
        <v>8.2961072112317513E-3</v>
      </c>
      <c r="AN61" s="169"/>
      <c r="AO61" s="78"/>
      <c r="AP61" s="78"/>
      <c r="AQ61" s="154"/>
      <c r="AR61" s="169"/>
      <c r="AS61" s="78"/>
      <c r="AT61" s="78"/>
      <c r="AU61" s="154"/>
      <c r="AV61" s="169"/>
      <c r="AW61" s="78"/>
      <c r="AX61" s="78"/>
      <c r="AY61" s="154"/>
      <c r="AZ61" s="169"/>
      <c r="BA61" s="78"/>
      <c r="BB61" s="78">
        <f>AVERAGEIFS('WEEKLY DATA'!BB$11:BB$14577,'WEEKLY DATA'!$A$11:$A$14577,'MONTHLY DATA'!$A61,'WEEKLY DATA'!$B$11:$B$14577,'MONTHLY DATA'!$B61)</f>
        <v>273</v>
      </c>
      <c r="BC61" s="154">
        <f t="shared" si="9"/>
        <v>5.6092843326885911E-2</v>
      </c>
      <c r="BD61" s="169"/>
      <c r="BE61" s="78"/>
      <c r="BF61" s="78"/>
      <c r="BG61" s="154"/>
      <c r="BH61" s="169"/>
      <c r="BI61" s="78"/>
      <c r="BJ61" s="78"/>
      <c r="BK61" s="154"/>
      <c r="BL61" s="169"/>
      <c r="BM61" s="78"/>
      <c r="BN61" s="78"/>
      <c r="BO61" s="154"/>
      <c r="BP61" s="78"/>
      <c r="BQ61" s="78"/>
      <c r="BR61" s="78">
        <f>AVERAGEIFS('WEEKLY DATA'!BR$11:BR$14577,'WEEKLY DATA'!$A$11:$A$14577,'MONTHLY DATA'!$A61,'WEEKLY DATA'!$B$11:$B$14577,'MONTHLY DATA'!$B61)</f>
        <v>287</v>
      </c>
      <c r="BS61" s="154">
        <f t="shared" si="10"/>
        <v>5.3211009174311874E-2</v>
      </c>
      <c r="BT61" s="78"/>
      <c r="BU61" s="78"/>
      <c r="BV61" s="78"/>
      <c r="BW61" s="154"/>
      <c r="BX61" s="78"/>
      <c r="BY61" s="78"/>
      <c r="BZ61" s="78"/>
      <c r="CA61" s="154"/>
      <c r="CB61" s="78"/>
      <c r="CC61" s="78"/>
      <c r="CD61" s="78"/>
      <c r="CE61" s="154"/>
      <c r="CF61" s="78"/>
      <c r="CG61" s="78"/>
      <c r="CH61" s="78">
        <f>AVERAGEIFS('WEEKLY DATA'!CH$11:CH$14577,'WEEKLY DATA'!$A$11:$A$14577,'MONTHLY DATA'!$A61,'WEEKLY DATA'!$B$11:$B$14577,'MONTHLY DATA'!$B61)</f>
        <v>274</v>
      </c>
      <c r="CI61" s="154">
        <f t="shared" si="11"/>
        <v>7.5564278704612464E-2</v>
      </c>
      <c r="CJ61" s="78"/>
      <c r="CK61" s="78"/>
      <c r="CL61" s="78"/>
      <c r="CM61" s="154"/>
      <c r="CN61" s="78"/>
      <c r="CO61" s="78"/>
      <c r="CP61" s="78"/>
      <c r="CQ61" s="154"/>
      <c r="CR61" s="78"/>
      <c r="CS61" s="78"/>
      <c r="CT61" s="78"/>
      <c r="CU61" s="154"/>
      <c r="CV61" s="169"/>
      <c r="CW61" s="78"/>
      <c r="CX61" s="78">
        <f>AVERAGEIFS('WEEKLY DATA'!CX$11:CX$14577,'WEEKLY DATA'!$A$11:$A$14577,'MONTHLY DATA'!$A61,'WEEKLY DATA'!$B$11:$B$14577,'MONTHLY DATA'!$B61)</f>
        <v>312</v>
      </c>
      <c r="CY61" s="154">
        <f t="shared" si="12"/>
        <v>2.3789991796554499E-2</v>
      </c>
      <c r="CZ61" s="169"/>
      <c r="DA61" s="78"/>
      <c r="DB61" s="78"/>
      <c r="DC61" s="154"/>
      <c r="DD61" s="78"/>
      <c r="DE61" s="78"/>
      <c r="DF61" s="78"/>
      <c r="DG61" s="154"/>
      <c r="DH61" s="78"/>
      <c r="DI61" s="78"/>
      <c r="DJ61" s="78"/>
      <c r="DK61" s="154"/>
      <c r="DL61" s="169"/>
      <c r="DM61" s="78"/>
      <c r="DN61" s="78">
        <f>AVERAGEIFS('WEEKLY DATA'!DN$11:DN$14577,'WEEKLY DATA'!$A$11:$A$14577,'MONTHLY DATA'!$A61,'WEEKLY DATA'!$B$11:$B$14577,'MONTHLY DATA'!$B61)</f>
        <v>269.25</v>
      </c>
      <c r="DO61" s="154">
        <f t="shared" si="13"/>
        <v>7.3778664007976058E-2</v>
      </c>
      <c r="DP61" s="78"/>
      <c r="DQ61" s="78"/>
      <c r="DR61" s="78"/>
      <c r="DS61" s="154"/>
      <c r="DT61" s="78"/>
      <c r="DU61" s="78"/>
      <c r="DV61" s="78"/>
      <c r="DW61" s="154"/>
      <c r="DX61" s="78"/>
      <c r="DY61" s="78"/>
      <c r="DZ61" s="78"/>
      <c r="EA61" s="154"/>
      <c r="EB61" s="78"/>
      <c r="EC61" s="78"/>
      <c r="ED61" s="78">
        <f>AVERAGEIFS('WEEKLY DATA'!ED$11:ED$14577,'WEEKLY DATA'!$A$11:$A$14577,'MONTHLY DATA'!$A61,'WEEKLY DATA'!$B$11:$B$14577,'MONTHLY DATA'!$B61)</f>
        <v>289.5</v>
      </c>
      <c r="EE61" s="154">
        <f t="shared" si="14"/>
        <v>6.4338235294117752E-2</v>
      </c>
      <c r="EF61" s="169"/>
      <c r="EG61" s="78"/>
      <c r="EH61" s="78"/>
      <c r="EI61" s="154"/>
      <c r="EJ61" s="78"/>
      <c r="EK61" s="78"/>
      <c r="EL61" s="78"/>
      <c r="EM61" s="154"/>
      <c r="EN61" s="78"/>
      <c r="EO61" s="78"/>
      <c r="EP61" s="78"/>
      <c r="EQ61" s="154"/>
      <c r="ER61" s="78"/>
      <c r="ES61" s="78"/>
      <c r="ET61" s="78">
        <f>AVERAGEIFS('WEEKLY DATA'!ET$11:ET$14577,'WEEKLY DATA'!$A$11:$A$14577,'MONTHLY DATA'!$A61,'WEEKLY DATA'!$B$11:$B$14577,'MONTHLY DATA'!$B61)</f>
        <v>263.25</v>
      </c>
      <c r="EU61" s="154">
        <f t="shared" si="15"/>
        <v>7.7789150460593648E-2</v>
      </c>
      <c r="EV61" s="78"/>
      <c r="EW61" s="78"/>
      <c r="EX61" s="78"/>
      <c r="EY61" s="154"/>
      <c r="EZ61" s="78"/>
      <c r="FA61" s="78"/>
      <c r="FB61" s="78"/>
      <c r="FC61" s="154"/>
      <c r="FD61" s="78"/>
      <c r="FE61" s="78"/>
      <c r="FF61" s="78"/>
      <c r="FG61" s="154"/>
      <c r="FH61" s="78"/>
      <c r="FI61" s="78"/>
      <c r="FJ61" s="78">
        <f>AVERAGEIFS('WEEKLY DATA'!FJ$11:FJ$14577,'WEEKLY DATA'!$A$11:$A$14577,'MONTHLY DATA'!$A61,'WEEKLY DATA'!$B$11:$B$14577,'MONTHLY DATA'!$B61)</f>
        <v>311.75</v>
      </c>
      <c r="FK61" s="154">
        <f t="shared" si="16"/>
        <v>5.2320675105485215E-2</v>
      </c>
      <c r="FL61" s="169"/>
      <c r="FM61" s="78"/>
      <c r="FN61" s="78"/>
      <c r="FO61" s="154"/>
      <c r="FP61" s="78"/>
      <c r="FQ61" s="78"/>
      <c r="FR61" s="78"/>
      <c r="FS61" s="154"/>
      <c r="FT61" s="78"/>
      <c r="FU61" s="78"/>
      <c r="FV61" s="78">
        <f>AVERAGEIFS('WEEKLY DATA'!FV$11:FV$14577,'WEEKLY DATA'!$A$11:$A$14577,'MONTHLY DATA'!$A61,'WEEKLY DATA'!$B$11:$B$14577,'MONTHLY DATA'!$B61)</f>
        <v>333.75</v>
      </c>
      <c r="FW61" s="154">
        <f t="shared" si="17"/>
        <v>5.1181102362204633E-2</v>
      </c>
      <c r="FX61" s="78"/>
      <c r="FY61" s="78"/>
      <c r="FZ61" s="78"/>
      <c r="GA61" s="154"/>
      <c r="GB61" s="78"/>
      <c r="GC61" s="78"/>
      <c r="GD61" s="78">
        <f>AVERAGEIFS('WEEKLY DATA'!GD$11:GD$14577,'WEEKLY DATA'!$A$11:$A$14577,'MONTHLY DATA'!$A61,'WEEKLY DATA'!$B$11:$B$14577,'MONTHLY DATA'!$B61)</f>
        <v>351.25</v>
      </c>
      <c r="GE61" s="154">
        <f t="shared" si="18"/>
        <v>5.6390977443609103E-2</v>
      </c>
      <c r="GF61" s="169"/>
      <c r="GG61" s="78"/>
      <c r="GH61" s="78"/>
      <c r="GI61" s="154"/>
      <c r="GJ61" s="78"/>
      <c r="GK61" s="78"/>
      <c r="GL61" s="78"/>
      <c r="GM61" s="154"/>
      <c r="GN61" s="78"/>
      <c r="GO61" s="78"/>
      <c r="GP61" s="78"/>
      <c r="GQ61" s="154"/>
      <c r="GR61" s="78"/>
    </row>
    <row r="62" spans="1:200" ht="15.75" x14ac:dyDescent="0.25">
      <c r="A62">
        <f t="shared" si="4"/>
        <v>4</v>
      </c>
      <c r="B62">
        <f t="shared" si="5"/>
        <v>2014</v>
      </c>
      <c r="C62" s="86">
        <v>41730</v>
      </c>
      <c r="D62" s="78"/>
      <c r="E62" s="78"/>
      <c r="F62" s="78">
        <f>AVERAGEIFS('WEEKLY DATA'!F$11:F$14577,'WEEKLY DATA'!$A$11:$A$14577,'MONTHLY DATA'!$A62,'WEEKLY DATA'!$B$11:$B$14577,'MONTHLY DATA'!$B62)</f>
        <v>407.5</v>
      </c>
      <c r="G62" s="154">
        <f t="shared" si="6"/>
        <v>3.1645569620253111E-2</v>
      </c>
      <c r="H62" s="169"/>
      <c r="I62" s="78"/>
      <c r="J62" s="78"/>
      <c r="K62" s="154"/>
      <c r="L62" s="169"/>
      <c r="M62" s="78"/>
      <c r="N62" s="78"/>
      <c r="O62" s="154"/>
      <c r="P62" s="169"/>
      <c r="Q62" s="78"/>
      <c r="R62" s="78"/>
      <c r="S62" s="154"/>
      <c r="T62" s="169"/>
      <c r="U62" s="78"/>
      <c r="V62" s="78">
        <f>AVERAGEIFS('WEEKLY DATA'!V$11:V$14577,'WEEKLY DATA'!$A$11:$A$14577,'MONTHLY DATA'!$A62,'WEEKLY DATA'!$B$11:$B$14577,'MONTHLY DATA'!$B62)</f>
        <v>377.5</v>
      </c>
      <c r="W62" s="154">
        <f t="shared" si="7"/>
        <v>5.9960026648899767E-3</v>
      </c>
      <c r="X62" s="169"/>
      <c r="Y62" s="78"/>
      <c r="Z62" s="78"/>
      <c r="AA62" s="154"/>
      <c r="AB62" s="169"/>
      <c r="AC62" s="78"/>
      <c r="AD62" s="78"/>
      <c r="AE62" s="154"/>
      <c r="AF62" s="169"/>
      <c r="AG62" s="78"/>
      <c r="AH62" s="78"/>
      <c r="AI62" s="154"/>
      <c r="AJ62" s="169"/>
      <c r="AK62" s="78"/>
      <c r="AL62" s="78">
        <f>AVERAGEIFS('WEEKLY DATA'!AL$11:AL$14577,'WEEKLY DATA'!$A$11:$A$14577,'MONTHLY DATA'!$A62,'WEEKLY DATA'!$B$11:$B$14577,'MONTHLY DATA'!$B62)</f>
        <v>394.25</v>
      </c>
      <c r="AM62" s="154">
        <f t="shared" si="8"/>
        <v>-1.8987341772152E-3</v>
      </c>
      <c r="AN62" s="169"/>
      <c r="AO62" s="78"/>
      <c r="AP62" s="78"/>
      <c r="AQ62" s="154"/>
      <c r="AR62" s="169"/>
      <c r="AS62" s="78"/>
      <c r="AT62" s="78"/>
      <c r="AU62" s="154"/>
      <c r="AV62" s="169"/>
      <c r="AW62" s="78"/>
      <c r="AX62" s="78"/>
      <c r="AY62" s="154"/>
      <c r="AZ62" s="169"/>
      <c r="BA62" s="78"/>
      <c r="BB62" s="78">
        <f>AVERAGEIFS('WEEKLY DATA'!BB$11:BB$14577,'WEEKLY DATA'!$A$11:$A$14577,'MONTHLY DATA'!$A62,'WEEKLY DATA'!$B$11:$B$14577,'MONTHLY DATA'!$B62)</f>
        <v>274.75</v>
      </c>
      <c r="BC62" s="154">
        <f t="shared" si="9"/>
        <v>6.4102564102563875E-3</v>
      </c>
      <c r="BD62" s="169"/>
      <c r="BE62" s="78"/>
      <c r="BF62" s="78"/>
      <c r="BG62" s="154"/>
      <c r="BH62" s="169"/>
      <c r="BI62" s="78"/>
      <c r="BJ62" s="78"/>
      <c r="BK62" s="154"/>
      <c r="BL62" s="169"/>
      <c r="BM62" s="78"/>
      <c r="BN62" s="78"/>
      <c r="BO62" s="154"/>
      <c r="BP62" s="78"/>
      <c r="BQ62" s="78"/>
      <c r="BR62" s="78">
        <f>AVERAGEIFS('WEEKLY DATA'!BR$11:BR$14577,'WEEKLY DATA'!$A$11:$A$14577,'MONTHLY DATA'!$A62,'WEEKLY DATA'!$B$11:$B$14577,'MONTHLY DATA'!$B62)</f>
        <v>286.25</v>
      </c>
      <c r="BS62" s="154">
        <f t="shared" si="10"/>
        <v>-2.6132404181185009E-3</v>
      </c>
      <c r="BT62" s="78"/>
      <c r="BU62" s="78"/>
      <c r="BV62" s="78"/>
      <c r="BW62" s="154"/>
      <c r="BX62" s="78"/>
      <c r="BY62" s="78"/>
      <c r="BZ62" s="78"/>
      <c r="CA62" s="154"/>
      <c r="CB62" s="78"/>
      <c r="CC62" s="78"/>
      <c r="CD62" s="78"/>
      <c r="CE62" s="154"/>
      <c r="CF62" s="78"/>
      <c r="CG62" s="78"/>
      <c r="CH62" s="78">
        <f>AVERAGEIFS('WEEKLY DATA'!CH$11:CH$14577,'WEEKLY DATA'!$A$11:$A$14577,'MONTHLY DATA'!$A62,'WEEKLY DATA'!$B$11:$B$14577,'MONTHLY DATA'!$B62)</f>
        <v>278.5</v>
      </c>
      <c r="CI62" s="154">
        <f t="shared" si="11"/>
        <v>1.642335766423364E-2</v>
      </c>
      <c r="CJ62" s="78"/>
      <c r="CK62" s="78"/>
      <c r="CL62" s="78"/>
      <c r="CM62" s="154"/>
      <c r="CN62" s="78"/>
      <c r="CO62" s="78"/>
      <c r="CP62" s="78"/>
      <c r="CQ62" s="154"/>
      <c r="CR62" s="78"/>
      <c r="CS62" s="78"/>
      <c r="CT62" s="78"/>
      <c r="CU62" s="154"/>
      <c r="CV62" s="169"/>
      <c r="CW62" s="78"/>
      <c r="CX62" s="78">
        <f>AVERAGEIFS('WEEKLY DATA'!CX$11:CX$14577,'WEEKLY DATA'!$A$11:$A$14577,'MONTHLY DATA'!$A62,'WEEKLY DATA'!$B$11:$B$14577,'MONTHLY DATA'!$B62)</f>
        <v>312.5</v>
      </c>
      <c r="CY62" s="154">
        <f t="shared" si="12"/>
        <v>1.6025641025640969E-3</v>
      </c>
      <c r="CZ62" s="169"/>
      <c r="DA62" s="78"/>
      <c r="DB62" s="78"/>
      <c r="DC62" s="154"/>
      <c r="DD62" s="78"/>
      <c r="DE62" s="78"/>
      <c r="DF62" s="78"/>
      <c r="DG62" s="154"/>
      <c r="DH62" s="78"/>
      <c r="DI62" s="78"/>
      <c r="DJ62" s="78"/>
      <c r="DK62" s="154"/>
      <c r="DL62" s="169"/>
      <c r="DM62" s="78"/>
      <c r="DN62" s="78">
        <f>AVERAGEIFS('WEEKLY DATA'!DN$11:DN$14577,'WEEKLY DATA'!$A$11:$A$14577,'MONTHLY DATA'!$A62,'WEEKLY DATA'!$B$11:$B$14577,'MONTHLY DATA'!$B62)</f>
        <v>273.5</v>
      </c>
      <c r="DO62" s="154">
        <f t="shared" si="13"/>
        <v>1.5784586815227541E-2</v>
      </c>
      <c r="DP62" s="78"/>
      <c r="DQ62" s="78"/>
      <c r="DR62" s="78"/>
      <c r="DS62" s="154"/>
      <c r="DT62" s="78"/>
      <c r="DU62" s="78"/>
      <c r="DV62" s="78"/>
      <c r="DW62" s="154"/>
      <c r="DX62" s="78"/>
      <c r="DY62" s="78"/>
      <c r="DZ62" s="78"/>
      <c r="EA62" s="154"/>
      <c r="EB62" s="78"/>
      <c r="EC62" s="78"/>
      <c r="ED62" s="78">
        <f>AVERAGEIFS('WEEKLY DATA'!ED$11:ED$14577,'WEEKLY DATA'!$A$11:$A$14577,'MONTHLY DATA'!$A62,'WEEKLY DATA'!$B$11:$B$14577,'MONTHLY DATA'!$B62)</f>
        <v>295.25</v>
      </c>
      <c r="EE62" s="154">
        <f t="shared" si="14"/>
        <v>1.9861830742659681E-2</v>
      </c>
      <c r="EF62" s="169"/>
      <c r="EG62" s="78"/>
      <c r="EH62" s="78"/>
      <c r="EI62" s="154"/>
      <c r="EJ62" s="78"/>
      <c r="EK62" s="78"/>
      <c r="EL62" s="78"/>
      <c r="EM62" s="154"/>
      <c r="EN62" s="78"/>
      <c r="EO62" s="78"/>
      <c r="EP62" s="78"/>
      <c r="EQ62" s="154"/>
      <c r="ER62" s="78"/>
      <c r="ES62" s="78"/>
      <c r="ET62" s="78">
        <f>AVERAGEIFS('WEEKLY DATA'!ET$11:ET$14577,'WEEKLY DATA'!$A$11:$A$14577,'MONTHLY DATA'!$A62,'WEEKLY DATA'!$B$11:$B$14577,'MONTHLY DATA'!$B62)</f>
        <v>264.75</v>
      </c>
      <c r="EU62" s="154">
        <f t="shared" si="15"/>
        <v>5.6980056980056037E-3</v>
      </c>
      <c r="EV62" s="78"/>
      <c r="EW62" s="78"/>
      <c r="EX62" s="78"/>
      <c r="EY62" s="154"/>
      <c r="EZ62" s="78"/>
      <c r="FA62" s="78"/>
      <c r="FB62" s="78"/>
      <c r="FC62" s="154"/>
      <c r="FD62" s="78"/>
      <c r="FE62" s="78"/>
      <c r="FF62" s="78"/>
      <c r="FG62" s="154"/>
      <c r="FH62" s="78"/>
      <c r="FI62" s="78"/>
      <c r="FJ62" s="78">
        <f>AVERAGEIFS('WEEKLY DATA'!FJ$11:FJ$14577,'WEEKLY DATA'!$A$11:$A$14577,'MONTHLY DATA'!$A62,'WEEKLY DATA'!$B$11:$B$14577,'MONTHLY DATA'!$B62)</f>
        <v>323.75</v>
      </c>
      <c r="FK62" s="154">
        <f t="shared" si="16"/>
        <v>3.8492381716118684E-2</v>
      </c>
      <c r="FL62" s="169"/>
      <c r="FM62" s="78"/>
      <c r="FN62" s="78"/>
      <c r="FO62" s="154"/>
      <c r="FP62" s="78"/>
      <c r="FQ62" s="78"/>
      <c r="FR62" s="78"/>
      <c r="FS62" s="154"/>
      <c r="FT62" s="78"/>
      <c r="FU62" s="78"/>
      <c r="FV62" s="78">
        <f>AVERAGEIFS('WEEKLY DATA'!FV$11:FV$14577,'WEEKLY DATA'!$A$11:$A$14577,'MONTHLY DATA'!$A62,'WEEKLY DATA'!$B$11:$B$14577,'MONTHLY DATA'!$B62)</f>
        <v>328.75</v>
      </c>
      <c r="FW62" s="154">
        <f t="shared" si="17"/>
        <v>-1.4981273408239737E-2</v>
      </c>
      <c r="FX62" s="78"/>
      <c r="FY62" s="78"/>
      <c r="FZ62" s="78"/>
      <c r="GA62" s="154"/>
      <c r="GB62" s="78"/>
      <c r="GC62" s="78"/>
      <c r="GD62" s="78">
        <f>AVERAGEIFS('WEEKLY DATA'!GD$11:GD$14577,'WEEKLY DATA'!$A$11:$A$14577,'MONTHLY DATA'!$A62,'WEEKLY DATA'!$B$11:$B$14577,'MONTHLY DATA'!$B62)</f>
        <v>355.75</v>
      </c>
      <c r="GE62" s="154">
        <f t="shared" si="18"/>
        <v>1.2811387900355964E-2</v>
      </c>
      <c r="GF62" s="169"/>
      <c r="GG62" s="78"/>
      <c r="GH62" s="78"/>
      <c r="GI62" s="154"/>
      <c r="GJ62" s="78"/>
      <c r="GK62" s="78"/>
      <c r="GL62" s="78"/>
      <c r="GM62" s="154"/>
      <c r="GN62" s="78"/>
      <c r="GO62" s="78"/>
      <c r="GP62" s="78"/>
      <c r="GQ62" s="154"/>
      <c r="GR62" s="78"/>
    </row>
    <row r="63" spans="1:200" ht="15.75" x14ac:dyDescent="0.25">
      <c r="A63">
        <f t="shared" si="4"/>
        <v>5</v>
      </c>
      <c r="B63">
        <f t="shared" si="5"/>
        <v>2014</v>
      </c>
      <c r="C63" s="86">
        <v>41760</v>
      </c>
      <c r="D63" s="78"/>
      <c r="E63" s="78"/>
      <c r="F63" s="78">
        <f>AVERAGEIFS('WEEKLY DATA'!F$11:F$14577,'WEEKLY DATA'!$A$11:$A$14577,'MONTHLY DATA'!$A63,'WEEKLY DATA'!$B$11:$B$14577,'MONTHLY DATA'!$B63)</f>
        <v>416.2</v>
      </c>
      <c r="G63" s="154">
        <f t="shared" si="6"/>
        <v>2.1349693251533797E-2</v>
      </c>
      <c r="H63" s="169"/>
      <c r="I63" s="78"/>
      <c r="J63" s="78"/>
      <c r="K63" s="154"/>
      <c r="L63" s="169"/>
      <c r="M63" s="78"/>
      <c r="N63" s="78"/>
      <c r="O63" s="154"/>
      <c r="P63" s="169"/>
      <c r="Q63" s="78"/>
      <c r="R63" s="78"/>
      <c r="S63" s="154"/>
      <c r="T63" s="169"/>
      <c r="U63" s="78"/>
      <c r="V63" s="78">
        <f>AVERAGEIFS('WEEKLY DATA'!V$11:V$14577,'WEEKLY DATA'!$A$11:$A$14577,'MONTHLY DATA'!$A63,'WEEKLY DATA'!$B$11:$B$14577,'MONTHLY DATA'!$B63)</f>
        <v>386.6</v>
      </c>
      <c r="W63" s="154">
        <f t="shared" si="7"/>
        <v>2.410596026490075E-2</v>
      </c>
      <c r="X63" s="169"/>
      <c r="Y63" s="78"/>
      <c r="Z63" s="78"/>
      <c r="AA63" s="154"/>
      <c r="AB63" s="169"/>
      <c r="AC63" s="78"/>
      <c r="AD63" s="78"/>
      <c r="AE63" s="154"/>
      <c r="AF63" s="169"/>
      <c r="AG63" s="78"/>
      <c r="AH63" s="78"/>
      <c r="AI63" s="154"/>
      <c r="AJ63" s="169"/>
      <c r="AK63" s="78"/>
      <c r="AL63" s="78">
        <f>AVERAGEIFS('WEEKLY DATA'!AL$11:AL$14577,'WEEKLY DATA'!$A$11:$A$14577,'MONTHLY DATA'!$A63,'WEEKLY DATA'!$B$11:$B$14577,'MONTHLY DATA'!$B63)</f>
        <v>403.2</v>
      </c>
      <c r="AM63" s="154">
        <f t="shared" si="8"/>
        <v>2.2701331642358991E-2</v>
      </c>
      <c r="AN63" s="169"/>
      <c r="AO63" s="78"/>
      <c r="AP63" s="78"/>
      <c r="AQ63" s="154"/>
      <c r="AR63" s="169"/>
      <c r="AS63" s="78"/>
      <c r="AT63" s="78"/>
      <c r="AU63" s="154"/>
      <c r="AV63" s="169"/>
      <c r="AW63" s="78"/>
      <c r="AX63" s="78"/>
      <c r="AY63" s="154"/>
      <c r="AZ63" s="169"/>
      <c r="BA63" s="78"/>
      <c r="BB63" s="78">
        <f>AVERAGEIFS('WEEKLY DATA'!BB$11:BB$14577,'WEEKLY DATA'!$A$11:$A$14577,'MONTHLY DATA'!$A63,'WEEKLY DATA'!$B$11:$B$14577,'MONTHLY DATA'!$B63)</f>
        <v>280.39999999999998</v>
      </c>
      <c r="BC63" s="154">
        <f t="shared" si="9"/>
        <v>2.0564149226569572E-2</v>
      </c>
      <c r="BD63" s="169"/>
      <c r="BE63" s="78"/>
      <c r="BF63" s="78"/>
      <c r="BG63" s="154"/>
      <c r="BH63" s="169"/>
      <c r="BI63" s="78"/>
      <c r="BJ63" s="78"/>
      <c r="BK63" s="154"/>
      <c r="BL63" s="169"/>
      <c r="BM63" s="78"/>
      <c r="BN63" s="78"/>
      <c r="BO63" s="154"/>
      <c r="BP63" s="78"/>
      <c r="BQ63" s="78"/>
      <c r="BR63" s="78">
        <f>AVERAGEIFS('WEEKLY DATA'!BR$11:BR$14577,'WEEKLY DATA'!$A$11:$A$14577,'MONTHLY DATA'!$A63,'WEEKLY DATA'!$B$11:$B$14577,'MONTHLY DATA'!$B63)</f>
        <v>292</v>
      </c>
      <c r="BS63" s="154">
        <f t="shared" si="10"/>
        <v>2.0087336244541509E-2</v>
      </c>
      <c r="BT63" s="78"/>
      <c r="BU63" s="78"/>
      <c r="BV63" s="78"/>
      <c r="BW63" s="154"/>
      <c r="BX63" s="78"/>
      <c r="BY63" s="78"/>
      <c r="BZ63" s="78"/>
      <c r="CA63" s="154"/>
      <c r="CB63" s="78"/>
      <c r="CC63" s="78"/>
      <c r="CD63" s="78"/>
      <c r="CE63" s="154"/>
      <c r="CF63" s="78"/>
      <c r="CG63" s="78"/>
      <c r="CH63" s="78">
        <f>AVERAGEIFS('WEEKLY DATA'!CH$11:CH$14577,'WEEKLY DATA'!$A$11:$A$14577,'MONTHLY DATA'!$A63,'WEEKLY DATA'!$B$11:$B$14577,'MONTHLY DATA'!$B63)</f>
        <v>285</v>
      </c>
      <c r="CI63" s="154">
        <f t="shared" si="11"/>
        <v>2.3339317773788171E-2</v>
      </c>
      <c r="CJ63" s="78"/>
      <c r="CK63" s="78"/>
      <c r="CL63" s="78"/>
      <c r="CM63" s="154"/>
      <c r="CN63" s="78"/>
      <c r="CO63" s="78"/>
      <c r="CP63" s="78"/>
      <c r="CQ63" s="154"/>
      <c r="CR63" s="78"/>
      <c r="CS63" s="78"/>
      <c r="CT63" s="78"/>
      <c r="CU63" s="154"/>
      <c r="CV63" s="169"/>
      <c r="CW63" s="78"/>
      <c r="CX63" s="78">
        <f>AVERAGEIFS('WEEKLY DATA'!CX$11:CX$14577,'WEEKLY DATA'!$A$11:$A$14577,'MONTHLY DATA'!$A63,'WEEKLY DATA'!$B$11:$B$14577,'MONTHLY DATA'!$B63)</f>
        <v>319</v>
      </c>
      <c r="CY63" s="154">
        <f t="shared" si="12"/>
        <v>2.079999999999993E-2</v>
      </c>
      <c r="CZ63" s="169"/>
      <c r="DA63" s="78"/>
      <c r="DB63" s="78"/>
      <c r="DC63" s="154"/>
      <c r="DD63" s="78"/>
      <c r="DE63" s="78"/>
      <c r="DF63" s="78"/>
      <c r="DG63" s="154"/>
      <c r="DH63" s="78"/>
      <c r="DI63" s="78"/>
      <c r="DJ63" s="78"/>
      <c r="DK63" s="154"/>
      <c r="DL63" s="169"/>
      <c r="DM63" s="78"/>
      <c r="DN63" s="78">
        <f>AVERAGEIFS('WEEKLY DATA'!DN$11:DN$14577,'WEEKLY DATA'!$A$11:$A$14577,'MONTHLY DATA'!$A63,'WEEKLY DATA'!$B$11:$B$14577,'MONTHLY DATA'!$B63)</f>
        <v>279.8</v>
      </c>
      <c r="DO63" s="154">
        <f t="shared" si="13"/>
        <v>2.3034734917733113E-2</v>
      </c>
      <c r="DP63" s="78"/>
      <c r="DQ63" s="78"/>
      <c r="DR63" s="78"/>
      <c r="DS63" s="154"/>
      <c r="DT63" s="78"/>
      <c r="DU63" s="78"/>
      <c r="DV63" s="78"/>
      <c r="DW63" s="154"/>
      <c r="DX63" s="78"/>
      <c r="DY63" s="78"/>
      <c r="DZ63" s="78"/>
      <c r="EA63" s="154"/>
      <c r="EB63" s="78"/>
      <c r="EC63" s="78"/>
      <c r="ED63" s="78">
        <f>AVERAGEIFS('WEEKLY DATA'!ED$11:ED$14577,'WEEKLY DATA'!$A$11:$A$14577,'MONTHLY DATA'!$A63,'WEEKLY DATA'!$B$11:$B$14577,'MONTHLY DATA'!$B63)</f>
        <v>306.39999999999998</v>
      </c>
      <c r="EE63" s="154">
        <f t="shared" si="14"/>
        <v>3.7764606265876299E-2</v>
      </c>
      <c r="EF63" s="169"/>
      <c r="EG63" s="78"/>
      <c r="EH63" s="78"/>
      <c r="EI63" s="154"/>
      <c r="EJ63" s="78"/>
      <c r="EK63" s="78"/>
      <c r="EL63" s="78"/>
      <c r="EM63" s="154"/>
      <c r="EN63" s="78"/>
      <c r="EO63" s="78"/>
      <c r="EP63" s="78"/>
      <c r="EQ63" s="154"/>
      <c r="ER63" s="78"/>
      <c r="ES63" s="78"/>
      <c r="ET63" s="78">
        <f>AVERAGEIFS('WEEKLY DATA'!ET$11:ET$14577,'WEEKLY DATA'!$A$11:$A$14577,'MONTHLY DATA'!$A63,'WEEKLY DATA'!$B$11:$B$14577,'MONTHLY DATA'!$B63)</f>
        <v>274.39999999999998</v>
      </c>
      <c r="EU63" s="154">
        <f t="shared" si="15"/>
        <v>3.6449480642115173E-2</v>
      </c>
      <c r="EV63" s="78"/>
      <c r="EW63" s="78"/>
      <c r="EX63" s="78"/>
      <c r="EY63" s="154"/>
      <c r="EZ63" s="78"/>
      <c r="FA63" s="78"/>
      <c r="FB63" s="78"/>
      <c r="FC63" s="154"/>
      <c r="FD63" s="78"/>
      <c r="FE63" s="78"/>
      <c r="FF63" s="78"/>
      <c r="FG63" s="154"/>
      <c r="FH63" s="78"/>
      <c r="FI63" s="78"/>
      <c r="FJ63" s="78">
        <f>AVERAGEIFS('WEEKLY DATA'!FJ$11:FJ$14577,'WEEKLY DATA'!$A$11:$A$14577,'MONTHLY DATA'!$A63,'WEEKLY DATA'!$B$11:$B$14577,'MONTHLY DATA'!$B63)</f>
        <v>337</v>
      </c>
      <c r="FK63" s="154">
        <f t="shared" si="16"/>
        <v>4.0926640926640889E-2</v>
      </c>
      <c r="FL63" s="169"/>
      <c r="FM63" s="78"/>
      <c r="FN63" s="78"/>
      <c r="FO63" s="154"/>
      <c r="FP63" s="78"/>
      <c r="FQ63" s="78"/>
      <c r="FR63" s="78"/>
      <c r="FS63" s="154"/>
      <c r="FT63" s="78"/>
      <c r="FU63" s="78"/>
      <c r="FV63" s="78">
        <f>AVERAGEIFS('WEEKLY DATA'!FV$11:FV$14577,'WEEKLY DATA'!$A$11:$A$14577,'MONTHLY DATA'!$A63,'WEEKLY DATA'!$B$11:$B$14577,'MONTHLY DATA'!$B63)</f>
        <v>312</v>
      </c>
      <c r="FW63" s="154">
        <f t="shared" si="17"/>
        <v>-5.0950570342205292E-2</v>
      </c>
      <c r="FX63" s="78"/>
      <c r="FY63" s="78"/>
      <c r="FZ63" s="78"/>
      <c r="GA63" s="154"/>
      <c r="GB63" s="78"/>
      <c r="GC63" s="78"/>
      <c r="GD63" s="78">
        <f>AVERAGEIFS('WEEKLY DATA'!GD$11:GD$14577,'WEEKLY DATA'!$A$11:$A$14577,'MONTHLY DATA'!$A63,'WEEKLY DATA'!$B$11:$B$14577,'MONTHLY DATA'!$B63)</f>
        <v>362</v>
      </c>
      <c r="GE63" s="154">
        <f t="shared" si="18"/>
        <v>1.7568517217146917E-2</v>
      </c>
      <c r="GF63" s="169"/>
      <c r="GG63" s="78"/>
      <c r="GH63" s="78"/>
      <c r="GI63" s="154"/>
      <c r="GJ63" s="78"/>
      <c r="GK63" s="78"/>
      <c r="GL63" s="78"/>
      <c r="GM63" s="154"/>
      <c r="GN63" s="78"/>
      <c r="GO63" s="78"/>
      <c r="GP63" s="78"/>
      <c r="GQ63" s="154"/>
      <c r="GR63" s="78"/>
    </row>
    <row r="64" spans="1:200" ht="15.75" x14ac:dyDescent="0.25">
      <c r="A64">
        <f t="shared" si="4"/>
        <v>6</v>
      </c>
      <c r="B64">
        <f t="shared" si="5"/>
        <v>2014</v>
      </c>
      <c r="C64" s="86">
        <v>41791</v>
      </c>
      <c r="D64" s="78">
        <f>AVERAGEIFS('WEEKLY DATA'!D$11:D$14577,'WEEKLY DATA'!$A$11:$A$14577,'MONTHLY DATA'!$A64,'WEEKLY DATA'!$B$11:$B$14577,'MONTHLY DATA'!$B64)</f>
        <v>398.125</v>
      </c>
      <c r="E64" s="78">
        <f>AVERAGEIFS('WEEKLY DATA'!E$11:E$14577,'WEEKLY DATA'!$A$11:$A$14577,'MONTHLY DATA'!$A64,'WEEKLY DATA'!$B$11:$B$14577,'MONTHLY DATA'!$B64)</f>
        <v>408.125</v>
      </c>
      <c r="F64" s="78">
        <f>AVERAGEIFS('WEEKLY DATA'!F$11:F$14577,'WEEKLY DATA'!$A$11:$A$14577,'MONTHLY DATA'!$A64,'WEEKLY DATA'!$B$11:$B$14577,'MONTHLY DATA'!$B64)</f>
        <v>403.125</v>
      </c>
      <c r="G64" s="154">
        <f t="shared" si="6"/>
        <v>-3.141518500720808E-2</v>
      </c>
      <c r="H64" s="169">
        <f>AVERAGEIFS('WEEKLY DATA'!H$11:H$14577,'WEEKLY DATA'!$A$11:$A$14577,'MONTHLY DATA'!$A64,'WEEKLY DATA'!$B$11:$B$14577,'MONTHLY DATA'!$B64)</f>
        <v>473.75</v>
      </c>
      <c r="I64" s="78">
        <f>AVERAGEIFS('WEEKLY DATA'!I$11:I$14577,'WEEKLY DATA'!$A$11:$A$14577,'MONTHLY DATA'!$A64,'WEEKLY DATA'!$B$11:$B$14577,'MONTHLY DATA'!$B64)</f>
        <v>483.75</v>
      </c>
      <c r="J64" s="78">
        <f>AVERAGEIFS('WEEKLY DATA'!J$11:J$14577,'WEEKLY DATA'!$A$11:$A$14577,'MONTHLY DATA'!$A64,'WEEKLY DATA'!$B$11:$B$14577,'MONTHLY DATA'!$B64)</f>
        <v>478.75</v>
      </c>
      <c r="K64" s="154"/>
      <c r="L64" s="169">
        <f>AVERAGEIFS('WEEKLY DATA'!L$11:L$14577,'WEEKLY DATA'!$A$11:$A$14577,'MONTHLY DATA'!$A64,'WEEKLY DATA'!$B$11:$B$14577,'MONTHLY DATA'!$B64)</f>
        <v>340</v>
      </c>
      <c r="M64" s="78">
        <f>AVERAGEIFS('WEEKLY DATA'!M$11:M$14577,'WEEKLY DATA'!$A$11:$A$14577,'MONTHLY DATA'!$A64,'WEEKLY DATA'!$B$11:$B$14577,'MONTHLY DATA'!$B64)</f>
        <v>350</v>
      </c>
      <c r="N64" s="78">
        <f>AVERAGEIFS('WEEKLY DATA'!N$11:N$14577,'WEEKLY DATA'!$A$11:$A$14577,'MONTHLY DATA'!$A64,'WEEKLY DATA'!$B$11:$B$14577,'MONTHLY DATA'!$B64)</f>
        <v>345</v>
      </c>
      <c r="O64" s="154"/>
      <c r="P64" s="169">
        <f>AVERAGEIFS('WEEKLY DATA'!P$11:P$14577,'WEEKLY DATA'!$A$11:$A$14577,'MONTHLY DATA'!$A64,'WEEKLY DATA'!$B$11:$B$14577,'MONTHLY DATA'!$B64)</f>
        <v>325.25</v>
      </c>
      <c r="Q64" s="78">
        <f>AVERAGEIFS('WEEKLY DATA'!Q$11:Q$14577,'WEEKLY DATA'!$A$11:$A$14577,'MONTHLY DATA'!$A64,'WEEKLY DATA'!$B$11:$B$14577,'MONTHLY DATA'!$B64)</f>
        <v>335.25</v>
      </c>
      <c r="R64" s="78">
        <f>AVERAGEIFS('WEEKLY DATA'!R$11:R$14577,'WEEKLY DATA'!$A$11:$A$14577,'MONTHLY DATA'!$A64,'WEEKLY DATA'!$B$11:$B$14577,'MONTHLY DATA'!$B64)</f>
        <v>330.25</v>
      </c>
      <c r="S64" s="154"/>
      <c r="T64" s="169">
        <f>AVERAGEIFS('WEEKLY DATA'!T$11:T$14577,'WEEKLY DATA'!$A$11:$A$14577,'MONTHLY DATA'!$A64,'WEEKLY DATA'!$B$11:$B$14577,'MONTHLY DATA'!$B64)</f>
        <v>364.25</v>
      </c>
      <c r="U64" s="78">
        <f>AVERAGEIFS('WEEKLY DATA'!U$11:U$14577,'WEEKLY DATA'!$A$11:$A$14577,'MONTHLY DATA'!$A64,'WEEKLY DATA'!$B$11:$B$14577,'MONTHLY DATA'!$B64)</f>
        <v>374.25</v>
      </c>
      <c r="V64" s="78">
        <f>AVERAGEIFS('WEEKLY DATA'!V$11:V$14577,'WEEKLY DATA'!$A$11:$A$14577,'MONTHLY DATA'!$A64,'WEEKLY DATA'!$B$11:$B$14577,'MONTHLY DATA'!$B64)</f>
        <v>369.25</v>
      </c>
      <c r="W64" s="154">
        <f t="shared" si="7"/>
        <v>-4.4878427315054426E-2</v>
      </c>
      <c r="X64" s="169">
        <f>AVERAGEIFS('WEEKLY DATA'!X$11:X$14577,'WEEKLY DATA'!$A$11:$A$14577,'MONTHLY DATA'!$A64,'WEEKLY DATA'!$B$11:$B$14577,'MONTHLY DATA'!$B64)</f>
        <v>359.75</v>
      </c>
      <c r="Y64" s="78">
        <f>AVERAGEIFS('WEEKLY DATA'!Y$11:Y$14577,'WEEKLY DATA'!$A$11:$A$14577,'MONTHLY DATA'!$A64,'WEEKLY DATA'!$B$11:$B$14577,'MONTHLY DATA'!$B64)</f>
        <v>369.75</v>
      </c>
      <c r="Z64" s="78">
        <f>AVERAGEIFS('WEEKLY DATA'!Z$11:Z$14577,'WEEKLY DATA'!$A$11:$A$14577,'MONTHLY DATA'!$A64,'WEEKLY DATA'!$B$11:$B$14577,'MONTHLY DATA'!$B64)</f>
        <v>364.75</v>
      </c>
      <c r="AA64" s="154"/>
      <c r="AB64" s="169">
        <f>AVERAGEIFS('WEEKLY DATA'!AB$11:AB$14577,'WEEKLY DATA'!$A$11:$A$14577,'MONTHLY DATA'!$A64,'WEEKLY DATA'!$B$11:$B$14577,'MONTHLY DATA'!$B64)</f>
        <v>397</v>
      </c>
      <c r="AC64" s="78">
        <f>AVERAGEIFS('WEEKLY DATA'!AC$11:AC$14577,'WEEKLY DATA'!$A$11:$A$14577,'MONTHLY DATA'!$A64,'WEEKLY DATA'!$B$11:$B$14577,'MONTHLY DATA'!$B64)</f>
        <v>407</v>
      </c>
      <c r="AD64" s="78">
        <f>AVERAGEIFS('WEEKLY DATA'!AD$11:AD$14577,'WEEKLY DATA'!$A$11:$A$14577,'MONTHLY DATA'!$A64,'WEEKLY DATA'!$B$11:$B$14577,'MONTHLY DATA'!$B64)</f>
        <v>402</v>
      </c>
      <c r="AE64" s="154"/>
      <c r="AF64" s="169">
        <f>AVERAGEIFS('WEEKLY DATA'!AF$11:AF$14577,'WEEKLY DATA'!$A$11:$A$14577,'MONTHLY DATA'!$A64,'WEEKLY DATA'!$B$11:$B$14577,'MONTHLY DATA'!$B64)</f>
        <v>291.25</v>
      </c>
      <c r="AG64" s="78">
        <f>AVERAGEIFS('WEEKLY DATA'!AG$11:AG$14577,'WEEKLY DATA'!$A$11:$A$14577,'MONTHLY DATA'!$A64,'WEEKLY DATA'!$B$11:$B$14577,'MONTHLY DATA'!$B64)</f>
        <v>301.25</v>
      </c>
      <c r="AH64" s="78">
        <f>AVERAGEIFS('WEEKLY DATA'!AH$11:AH$14577,'WEEKLY DATA'!$A$11:$A$14577,'MONTHLY DATA'!$A64,'WEEKLY DATA'!$B$11:$B$14577,'MONTHLY DATA'!$B64)</f>
        <v>296.25</v>
      </c>
      <c r="AI64" s="154"/>
      <c r="AJ64" s="169">
        <f>AVERAGEIFS('WEEKLY DATA'!AJ$11:AJ$14577,'WEEKLY DATA'!$A$11:$A$14577,'MONTHLY DATA'!$A64,'WEEKLY DATA'!$B$11:$B$14577,'MONTHLY DATA'!$B64)</f>
        <v>390</v>
      </c>
      <c r="AK64" s="78">
        <f>AVERAGEIFS('WEEKLY DATA'!AK$11:AK$14577,'WEEKLY DATA'!$A$11:$A$14577,'MONTHLY DATA'!$A64,'WEEKLY DATA'!$B$11:$B$14577,'MONTHLY DATA'!$B64)</f>
        <v>400</v>
      </c>
      <c r="AL64" s="78">
        <f>AVERAGEIFS('WEEKLY DATA'!AL$11:AL$14577,'WEEKLY DATA'!$A$11:$A$14577,'MONTHLY DATA'!$A64,'WEEKLY DATA'!$B$11:$B$14577,'MONTHLY DATA'!$B64)</f>
        <v>395</v>
      </c>
      <c r="AM64" s="154">
        <f t="shared" si="8"/>
        <v>-2.0337301587301515E-2</v>
      </c>
      <c r="AN64" s="169">
        <f>AVERAGEIFS('WEEKLY DATA'!AN$11:AN$14577,'WEEKLY DATA'!$A$11:$A$14577,'MONTHLY DATA'!$A64,'WEEKLY DATA'!$B$11:$B$14577,'MONTHLY DATA'!$B64)</f>
        <v>381</v>
      </c>
      <c r="AO64" s="78">
        <f>AVERAGEIFS('WEEKLY DATA'!AO$11:AO$14577,'WEEKLY DATA'!$A$11:$A$14577,'MONTHLY DATA'!$A64,'WEEKLY DATA'!$B$11:$B$14577,'MONTHLY DATA'!$B64)</f>
        <v>391</v>
      </c>
      <c r="AP64" s="78">
        <f>AVERAGEIFS('WEEKLY DATA'!AP$11:AP$14577,'WEEKLY DATA'!$A$11:$A$14577,'MONTHLY DATA'!$A64,'WEEKLY DATA'!$B$11:$B$14577,'MONTHLY DATA'!$B64)</f>
        <v>386</v>
      </c>
      <c r="AQ64" s="154"/>
      <c r="AR64" s="169">
        <f>AVERAGEIFS('WEEKLY DATA'!AR$11:AR$14577,'WEEKLY DATA'!$A$11:$A$14577,'MONTHLY DATA'!$A64,'WEEKLY DATA'!$B$11:$B$14577,'MONTHLY DATA'!$B64)</f>
        <v>357</v>
      </c>
      <c r="AS64" s="78">
        <f>AVERAGEIFS('WEEKLY DATA'!AS$11:AS$14577,'WEEKLY DATA'!$A$11:$A$14577,'MONTHLY DATA'!$A64,'WEEKLY DATA'!$B$11:$B$14577,'MONTHLY DATA'!$B64)</f>
        <v>367</v>
      </c>
      <c r="AT64" s="78">
        <f>AVERAGEIFS('WEEKLY DATA'!AT$11:AT$14577,'WEEKLY DATA'!$A$11:$A$14577,'MONTHLY DATA'!$A64,'WEEKLY DATA'!$B$11:$B$14577,'MONTHLY DATA'!$B64)</f>
        <v>362</v>
      </c>
      <c r="AU64" s="154"/>
      <c r="AV64" s="169">
        <f>AVERAGEIFS('WEEKLY DATA'!AV$11:AV$14577,'WEEKLY DATA'!$A$11:$A$14577,'MONTHLY DATA'!$A64,'WEEKLY DATA'!$B$11:$B$14577,'MONTHLY DATA'!$B64)</f>
        <v>340</v>
      </c>
      <c r="AW64" s="78">
        <f>AVERAGEIFS('WEEKLY DATA'!AW$11:AW$14577,'WEEKLY DATA'!$A$11:$A$14577,'MONTHLY DATA'!$A64,'WEEKLY DATA'!$B$11:$B$14577,'MONTHLY DATA'!$B64)</f>
        <v>350</v>
      </c>
      <c r="AX64" s="78">
        <f>AVERAGEIFS('WEEKLY DATA'!AX$11:AX$14577,'WEEKLY DATA'!$A$11:$A$14577,'MONTHLY DATA'!$A64,'WEEKLY DATA'!$B$11:$B$14577,'MONTHLY DATA'!$B64)</f>
        <v>345</v>
      </c>
      <c r="AY64" s="154"/>
      <c r="AZ64" s="169">
        <f>AVERAGEIFS('WEEKLY DATA'!AZ$11:AZ$14577,'WEEKLY DATA'!$A$11:$A$14577,'MONTHLY DATA'!$A64,'WEEKLY DATA'!$B$11:$B$14577,'MONTHLY DATA'!$B64)</f>
        <v>262.375</v>
      </c>
      <c r="BA64" s="78">
        <f>AVERAGEIFS('WEEKLY DATA'!BA$11:BA$14577,'WEEKLY DATA'!$A$11:$A$14577,'MONTHLY DATA'!$A64,'WEEKLY DATA'!$B$11:$B$14577,'MONTHLY DATA'!$B64)</f>
        <v>272.375</v>
      </c>
      <c r="BB64" s="78">
        <f>AVERAGEIFS('WEEKLY DATA'!BB$11:BB$14577,'WEEKLY DATA'!$A$11:$A$14577,'MONTHLY DATA'!$A64,'WEEKLY DATA'!$B$11:$B$14577,'MONTHLY DATA'!$B64)</f>
        <v>267.375</v>
      </c>
      <c r="BC64" s="154">
        <f t="shared" si="9"/>
        <v>-4.6451497860199642E-2</v>
      </c>
      <c r="BD64" s="169">
        <f>AVERAGEIFS('WEEKLY DATA'!BD$11:BD$14577,'WEEKLY DATA'!$A$11:$A$14577,'MONTHLY DATA'!$A64,'WEEKLY DATA'!$B$11:$B$14577,'MONTHLY DATA'!$B64)</f>
        <v>242.875</v>
      </c>
      <c r="BE64" s="78">
        <f>AVERAGEIFS('WEEKLY DATA'!BE$11:BE$14577,'WEEKLY DATA'!$A$11:$A$14577,'MONTHLY DATA'!$A64,'WEEKLY DATA'!$B$11:$B$14577,'MONTHLY DATA'!$B64)</f>
        <v>252.875</v>
      </c>
      <c r="BF64" s="78">
        <f>AVERAGEIFS('WEEKLY DATA'!BF$11:BF$14577,'WEEKLY DATA'!$A$11:$A$14577,'MONTHLY DATA'!$A64,'WEEKLY DATA'!$B$11:$B$14577,'MONTHLY DATA'!$B64)</f>
        <v>247.875</v>
      </c>
      <c r="BG64" s="154"/>
      <c r="BH64" s="169">
        <f>AVERAGEIFS('WEEKLY DATA'!BH$11:BH$14577,'WEEKLY DATA'!$A$11:$A$14577,'MONTHLY DATA'!$A64,'WEEKLY DATA'!$B$11:$B$14577,'MONTHLY DATA'!$B64)</f>
        <v>396.875</v>
      </c>
      <c r="BI64" s="78">
        <f>AVERAGEIFS('WEEKLY DATA'!BI$11:BI$14577,'WEEKLY DATA'!$A$11:$A$14577,'MONTHLY DATA'!$A64,'WEEKLY DATA'!$B$11:$B$14577,'MONTHLY DATA'!$B64)</f>
        <v>406.875</v>
      </c>
      <c r="BJ64" s="78">
        <f>AVERAGEIFS('WEEKLY DATA'!BJ$11:BJ$14577,'WEEKLY DATA'!$A$11:$A$14577,'MONTHLY DATA'!$A64,'WEEKLY DATA'!$B$11:$B$14577,'MONTHLY DATA'!$B64)</f>
        <v>401.875</v>
      </c>
      <c r="BK64" s="154"/>
      <c r="BL64" s="169">
        <f>AVERAGEIFS('WEEKLY DATA'!BL$11:BL$14577,'WEEKLY DATA'!$A$11:$A$14577,'MONTHLY DATA'!$A64,'WEEKLY DATA'!$B$11:$B$14577,'MONTHLY DATA'!$B64)</f>
        <v>338</v>
      </c>
      <c r="BM64" s="78">
        <f>AVERAGEIFS('WEEKLY DATA'!BM$11:BM$14577,'WEEKLY DATA'!$A$11:$A$14577,'MONTHLY DATA'!$A64,'WEEKLY DATA'!$B$11:$B$14577,'MONTHLY DATA'!$B64)</f>
        <v>348</v>
      </c>
      <c r="BN64" s="78">
        <f>AVERAGEIFS('WEEKLY DATA'!BN$11:BN$14577,'WEEKLY DATA'!$A$11:$A$14577,'MONTHLY DATA'!$A64,'WEEKLY DATA'!$B$11:$B$14577,'MONTHLY DATA'!$B64)</f>
        <v>343</v>
      </c>
      <c r="BO64" s="154"/>
      <c r="BP64" s="78">
        <f>AVERAGEIFS('WEEKLY DATA'!BP$11:BP$14577,'WEEKLY DATA'!$A$11:$A$14577,'MONTHLY DATA'!$A64,'WEEKLY DATA'!$B$11:$B$14577,'MONTHLY DATA'!$B64)</f>
        <v>273.375</v>
      </c>
      <c r="BQ64" s="78">
        <f>AVERAGEIFS('WEEKLY DATA'!BQ$11:BQ$14577,'WEEKLY DATA'!$A$11:$A$14577,'MONTHLY DATA'!$A64,'WEEKLY DATA'!$B$11:$B$14577,'MONTHLY DATA'!$B64)</f>
        <v>283.375</v>
      </c>
      <c r="BR64" s="78">
        <f>AVERAGEIFS('WEEKLY DATA'!BR$11:BR$14577,'WEEKLY DATA'!$A$11:$A$14577,'MONTHLY DATA'!$A64,'WEEKLY DATA'!$B$11:$B$14577,'MONTHLY DATA'!$B64)</f>
        <v>278.375</v>
      </c>
      <c r="BS64" s="154">
        <f t="shared" si="10"/>
        <v>-4.6660958904109595E-2</v>
      </c>
      <c r="BT64" s="78">
        <f>AVERAGEIFS('WEEKLY DATA'!BT$11:BT$14577,'WEEKLY DATA'!$A$11:$A$14577,'MONTHLY DATA'!$A64,'WEEKLY DATA'!$B$11:$B$14577,'MONTHLY DATA'!$B64)</f>
        <v>251.875</v>
      </c>
      <c r="BU64" s="78">
        <f>AVERAGEIFS('WEEKLY DATA'!BU$11:BU$14577,'WEEKLY DATA'!$A$11:$A$14577,'MONTHLY DATA'!$A64,'WEEKLY DATA'!$B$11:$B$14577,'MONTHLY DATA'!$B64)</f>
        <v>261.875</v>
      </c>
      <c r="BV64" s="78">
        <f>AVERAGEIFS('WEEKLY DATA'!BV$11:BV$14577,'WEEKLY DATA'!$A$11:$A$14577,'MONTHLY DATA'!$A64,'WEEKLY DATA'!$B$11:$B$14577,'MONTHLY DATA'!$B64)</f>
        <v>256.875</v>
      </c>
      <c r="BW64" s="154"/>
      <c r="BX64" s="78">
        <f>AVERAGEIFS('WEEKLY DATA'!BX$11:BX$14577,'WEEKLY DATA'!$A$11:$A$14577,'MONTHLY DATA'!$A64,'WEEKLY DATA'!$B$11:$B$14577,'MONTHLY DATA'!$B64)</f>
        <v>261.5</v>
      </c>
      <c r="BY64" s="78">
        <f>AVERAGEIFS('WEEKLY DATA'!BY$11:BY$14577,'WEEKLY DATA'!$A$11:$A$14577,'MONTHLY DATA'!$A64,'WEEKLY DATA'!$B$11:$B$14577,'MONTHLY DATA'!$B64)</f>
        <v>271.5</v>
      </c>
      <c r="BZ64" s="78">
        <f>AVERAGEIFS('WEEKLY DATA'!BZ$11:BZ$14577,'WEEKLY DATA'!$A$11:$A$14577,'MONTHLY DATA'!$A64,'WEEKLY DATA'!$B$11:$B$14577,'MONTHLY DATA'!$B64)</f>
        <v>266.5</v>
      </c>
      <c r="CA64" s="154"/>
      <c r="CB64" s="78">
        <f>AVERAGEIFS('WEEKLY DATA'!CB$11:CB$14577,'WEEKLY DATA'!$A$11:$A$14577,'MONTHLY DATA'!$A64,'WEEKLY DATA'!$B$11:$B$14577,'MONTHLY DATA'!$B64)</f>
        <v>262.5</v>
      </c>
      <c r="CC64" s="78">
        <f>AVERAGEIFS('WEEKLY DATA'!CC$11:CC$14577,'WEEKLY DATA'!$A$11:$A$14577,'MONTHLY DATA'!$A64,'WEEKLY DATA'!$B$11:$B$14577,'MONTHLY DATA'!$B64)</f>
        <v>272.5</v>
      </c>
      <c r="CD64" s="78">
        <f>AVERAGEIFS('WEEKLY DATA'!CD$11:CD$14577,'WEEKLY DATA'!$A$11:$A$14577,'MONTHLY DATA'!$A64,'WEEKLY DATA'!$B$11:$B$14577,'MONTHLY DATA'!$B64)</f>
        <v>267.5</v>
      </c>
      <c r="CE64" s="154"/>
      <c r="CF64" s="78">
        <f>AVERAGEIFS('WEEKLY DATA'!CF$11:CF$14577,'WEEKLY DATA'!$A$11:$A$14577,'MONTHLY DATA'!$A64,'WEEKLY DATA'!$B$11:$B$14577,'MONTHLY DATA'!$B64)</f>
        <v>266.625</v>
      </c>
      <c r="CG64" s="78">
        <f>AVERAGEIFS('WEEKLY DATA'!CG$11:CG$14577,'WEEKLY DATA'!$A$11:$A$14577,'MONTHLY DATA'!$A64,'WEEKLY DATA'!$B$11:$B$14577,'MONTHLY DATA'!$B64)</f>
        <v>276.625</v>
      </c>
      <c r="CH64" s="78">
        <f>AVERAGEIFS('WEEKLY DATA'!CH$11:CH$14577,'WEEKLY DATA'!$A$11:$A$14577,'MONTHLY DATA'!$A64,'WEEKLY DATA'!$B$11:$B$14577,'MONTHLY DATA'!$B64)</f>
        <v>271.625</v>
      </c>
      <c r="CI64" s="154">
        <f t="shared" si="11"/>
        <v>-4.6929824561403488E-2</v>
      </c>
      <c r="CJ64" s="78">
        <f>AVERAGEIFS('WEEKLY DATA'!CJ$11:CJ$14577,'WEEKLY DATA'!$A$11:$A$14577,'MONTHLY DATA'!$A64,'WEEKLY DATA'!$B$11:$B$14577,'MONTHLY DATA'!$B64)</f>
        <v>233.625</v>
      </c>
      <c r="CK64" s="78">
        <f>AVERAGEIFS('WEEKLY DATA'!CK$11:CK$14577,'WEEKLY DATA'!$A$11:$A$14577,'MONTHLY DATA'!$A64,'WEEKLY DATA'!$B$11:$B$14577,'MONTHLY DATA'!$B64)</f>
        <v>243.625</v>
      </c>
      <c r="CL64" s="78">
        <f>AVERAGEIFS('WEEKLY DATA'!CL$11:CL$14577,'WEEKLY DATA'!$A$11:$A$14577,'MONTHLY DATA'!$A64,'WEEKLY DATA'!$B$11:$B$14577,'MONTHLY DATA'!$B64)</f>
        <v>238.625</v>
      </c>
      <c r="CM64" s="154"/>
      <c r="CN64" s="78">
        <f>AVERAGEIFS('WEEKLY DATA'!CN$11:CN$14577,'WEEKLY DATA'!$A$11:$A$14577,'MONTHLY DATA'!$A64,'WEEKLY DATA'!$B$11:$B$14577,'MONTHLY DATA'!$B64)</f>
        <v>255</v>
      </c>
      <c r="CO64" s="78">
        <f>AVERAGEIFS('WEEKLY DATA'!CO$11:CO$14577,'WEEKLY DATA'!$A$11:$A$14577,'MONTHLY DATA'!$A64,'WEEKLY DATA'!$B$11:$B$14577,'MONTHLY DATA'!$B64)</f>
        <v>265</v>
      </c>
      <c r="CP64" s="78">
        <f>AVERAGEIFS('WEEKLY DATA'!CP$11:CP$14577,'WEEKLY DATA'!$A$11:$A$14577,'MONTHLY DATA'!$A64,'WEEKLY DATA'!$B$11:$B$14577,'MONTHLY DATA'!$B64)</f>
        <v>260</v>
      </c>
      <c r="CQ64" s="154"/>
      <c r="CR64" s="78">
        <f>AVERAGEIFS('WEEKLY DATA'!CR$11:CR$14577,'WEEKLY DATA'!$A$11:$A$14577,'MONTHLY DATA'!$A64,'WEEKLY DATA'!$B$11:$B$14577,'MONTHLY DATA'!$B64)</f>
        <v>233.875</v>
      </c>
      <c r="CS64" s="78">
        <f>AVERAGEIFS('WEEKLY DATA'!CS$11:CS$14577,'WEEKLY DATA'!$A$11:$A$14577,'MONTHLY DATA'!$A64,'WEEKLY DATA'!$B$11:$B$14577,'MONTHLY DATA'!$B64)</f>
        <v>243.875</v>
      </c>
      <c r="CT64" s="78">
        <f>AVERAGEIFS('WEEKLY DATA'!CT$11:CT$14577,'WEEKLY DATA'!$A$11:$A$14577,'MONTHLY DATA'!$A64,'WEEKLY DATA'!$B$11:$B$14577,'MONTHLY DATA'!$B64)</f>
        <v>238.875</v>
      </c>
      <c r="CU64" s="154"/>
      <c r="CV64" s="169">
        <f>AVERAGEIFS('WEEKLY DATA'!CV$11:CV$14577,'WEEKLY DATA'!$A$11:$A$14577,'MONTHLY DATA'!$A64,'WEEKLY DATA'!$B$11:$B$14577,'MONTHLY DATA'!$B64)</f>
        <v>300.625</v>
      </c>
      <c r="CW64" s="78">
        <f>AVERAGEIFS('WEEKLY DATA'!CW$11:CW$14577,'WEEKLY DATA'!$A$11:$A$14577,'MONTHLY DATA'!$A64,'WEEKLY DATA'!$B$11:$B$14577,'MONTHLY DATA'!$B64)</f>
        <v>310.625</v>
      </c>
      <c r="CX64" s="78">
        <f>AVERAGEIFS('WEEKLY DATA'!CX$11:CX$14577,'WEEKLY DATA'!$A$11:$A$14577,'MONTHLY DATA'!$A64,'WEEKLY DATA'!$B$11:$B$14577,'MONTHLY DATA'!$B64)</f>
        <v>305.625</v>
      </c>
      <c r="CY64" s="154">
        <f t="shared" si="12"/>
        <v>-4.1927899686520331E-2</v>
      </c>
      <c r="CZ64" s="169">
        <f>AVERAGEIFS('WEEKLY DATA'!CZ$11:CZ$14577,'WEEKLY DATA'!$A$11:$A$14577,'MONTHLY DATA'!$A64,'WEEKLY DATA'!$B$11:$B$14577,'MONTHLY DATA'!$B64)</f>
        <v>275.625</v>
      </c>
      <c r="DA64" s="78">
        <f>AVERAGEIFS('WEEKLY DATA'!DA$11:DA$14577,'WEEKLY DATA'!$A$11:$A$14577,'MONTHLY DATA'!$A64,'WEEKLY DATA'!$B$11:$B$14577,'MONTHLY DATA'!$B64)</f>
        <v>285.625</v>
      </c>
      <c r="DB64" s="78">
        <f>AVERAGEIFS('WEEKLY DATA'!DB$11:DB$14577,'WEEKLY DATA'!$A$11:$A$14577,'MONTHLY DATA'!$A64,'WEEKLY DATA'!$B$11:$B$14577,'MONTHLY DATA'!$B64)</f>
        <v>280.625</v>
      </c>
      <c r="DC64" s="154"/>
      <c r="DD64" s="78">
        <f>AVERAGEIFS('WEEKLY DATA'!DD$11:DD$14577,'WEEKLY DATA'!$A$11:$A$14577,'MONTHLY DATA'!$A64,'WEEKLY DATA'!$B$11:$B$14577,'MONTHLY DATA'!$B64)</f>
        <v>293.875</v>
      </c>
      <c r="DE64" s="78">
        <f>AVERAGEIFS('WEEKLY DATA'!DE$11:DE$14577,'WEEKLY DATA'!$A$11:$A$14577,'MONTHLY DATA'!$A64,'WEEKLY DATA'!$B$11:$B$14577,'MONTHLY DATA'!$B64)</f>
        <v>303.875</v>
      </c>
      <c r="DF64" s="78">
        <f>AVERAGEIFS('WEEKLY DATA'!DF$11:DF$14577,'WEEKLY DATA'!$A$11:$A$14577,'MONTHLY DATA'!$A64,'WEEKLY DATA'!$B$11:$B$14577,'MONTHLY DATA'!$B64)</f>
        <v>298.875</v>
      </c>
      <c r="DG64" s="154"/>
      <c r="DH64" s="78">
        <f>AVERAGEIFS('WEEKLY DATA'!DH$11:DH$14577,'WEEKLY DATA'!$A$11:$A$14577,'MONTHLY DATA'!$A64,'WEEKLY DATA'!$B$11:$B$14577,'MONTHLY DATA'!$B64)</f>
        <v>251.875</v>
      </c>
      <c r="DI64" s="78">
        <f>AVERAGEIFS('WEEKLY DATA'!DI$11:DI$14577,'WEEKLY DATA'!$A$11:$A$14577,'MONTHLY DATA'!$A64,'WEEKLY DATA'!$B$11:$B$14577,'MONTHLY DATA'!$B64)</f>
        <v>261.875</v>
      </c>
      <c r="DJ64" s="78">
        <f>AVERAGEIFS('WEEKLY DATA'!DJ$11:DJ$14577,'WEEKLY DATA'!$A$11:$A$14577,'MONTHLY DATA'!$A64,'WEEKLY DATA'!$B$11:$B$14577,'MONTHLY DATA'!$B64)</f>
        <v>256.875</v>
      </c>
      <c r="DK64" s="154"/>
      <c r="DL64" s="169">
        <f>AVERAGEIFS('WEEKLY DATA'!DL$11:DL$14577,'WEEKLY DATA'!$A$11:$A$14577,'MONTHLY DATA'!$A64,'WEEKLY DATA'!$B$11:$B$14577,'MONTHLY DATA'!$B64)</f>
        <v>260.625</v>
      </c>
      <c r="DM64" s="78">
        <f>AVERAGEIFS('WEEKLY DATA'!DM$11:DM$14577,'WEEKLY DATA'!$A$11:$A$14577,'MONTHLY DATA'!$A64,'WEEKLY DATA'!$B$11:$B$14577,'MONTHLY DATA'!$B64)</f>
        <v>270.625</v>
      </c>
      <c r="DN64" s="78">
        <f>AVERAGEIFS('WEEKLY DATA'!DN$11:DN$14577,'WEEKLY DATA'!$A$11:$A$14577,'MONTHLY DATA'!$A64,'WEEKLY DATA'!$B$11:$B$14577,'MONTHLY DATA'!$B64)</f>
        <v>265.625</v>
      </c>
      <c r="DO64" s="154">
        <f t="shared" si="13"/>
        <v>-5.0661186561829941E-2</v>
      </c>
      <c r="DP64" s="78">
        <f>AVERAGEIFS('WEEKLY DATA'!DP$11:DP$14577,'WEEKLY DATA'!$A$11:$A$14577,'MONTHLY DATA'!$A64,'WEEKLY DATA'!$B$11:$B$14577,'MONTHLY DATA'!$B64)</f>
        <v>229.625</v>
      </c>
      <c r="DQ64" s="78">
        <f>AVERAGEIFS('WEEKLY DATA'!DQ$11:DQ$14577,'WEEKLY DATA'!$A$11:$A$14577,'MONTHLY DATA'!$A64,'WEEKLY DATA'!$B$11:$B$14577,'MONTHLY DATA'!$B64)</f>
        <v>239.625</v>
      </c>
      <c r="DR64" s="78">
        <f>AVERAGEIFS('WEEKLY DATA'!DR$11:DR$14577,'WEEKLY DATA'!$A$11:$A$14577,'MONTHLY DATA'!$A64,'WEEKLY DATA'!$B$11:$B$14577,'MONTHLY DATA'!$B64)</f>
        <v>234.625</v>
      </c>
      <c r="DS64" s="154"/>
      <c r="DT64" s="78">
        <f>AVERAGEIFS('WEEKLY DATA'!DT$11:DT$14577,'WEEKLY DATA'!$A$11:$A$14577,'MONTHLY DATA'!$A64,'WEEKLY DATA'!$B$11:$B$14577,'MONTHLY DATA'!$B64)</f>
        <v>251.875</v>
      </c>
      <c r="DU64" s="78">
        <f>AVERAGEIFS('WEEKLY DATA'!DU$11:DU$14577,'WEEKLY DATA'!$A$11:$A$14577,'MONTHLY DATA'!$A64,'WEEKLY DATA'!$B$11:$B$14577,'MONTHLY DATA'!$B64)</f>
        <v>261.875</v>
      </c>
      <c r="DV64" s="78">
        <f>AVERAGEIFS('WEEKLY DATA'!DV$11:DV$14577,'WEEKLY DATA'!$A$11:$A$14577,'MONTHLY DATA'!$A64,'WEEKLY DATA'!$B$11:$B$14577,'MONTHLY DATA'!$B64)</f>
        <v>256.875</v>
      </c>
      <c r="DW64" s="154"/>
      <c r="DX64" s="78">
        <f>AVERAGEIFS('WEEKLY DATA'!DX$11:DX$14577,'WEEKLY DATA'!$A$11:$A$14577,'MONTHLY DATA'!$A64,'WEEKLY DATA'!$B$11:$B$14577,'MONTHLY DATA'!$B64)</f>
        <v>239.75</v>
      </c>
      <c r="DY64" s="78">
        <f>AVERAGEIFS('WEEKLY DATA'!DY$11:DY$14577,'WEEKLY DATA'!$A$11:$A$14577,'MONTHLY DATA'!$A64,'WEEKLY DATA'!$B$11:$B$14577,'MONTHLY DATA'!$B64)</f>
        <v>249.75</v>
      </c>
      <c r="DZ64" s="78">
        <f>AVERAGEIFS('WEEKLY DATA'!DZ$11:DZ$14577,'WEEKLY DATA'!$A$11:$A$14577,'MONTHLY DATA'!$A64,'WEEKLY DATA'!$B$11:$B$14577,'MONTHLY DATA'!$B64)</f>
        <v>244.75</v>
      </c>
      <c r="EA64" s="154"/>
      <c r="EB64" s="78">
        <f>AVERAGEIFS('WEEKLY DATA'!EB$11:EB$14577,'WEEKLY DATA'!$A$11:$A$14577,'MONTHLY DATA'!$A64,'WEEKLY DATA'!$B$11:$B$14577,'MONTHLY DATA'!$B64)</f>
        <v>289.5</v>
      </c>
      <c r="EC64" s="78">
        <f>AVERAGEIFS('WEEKLY DATA'!EC$11:EC$14577,'WEEKLY DATA'!$A$11:$A$14577,'MONTHLY DATA'!$A64,'WEEKLY DATA'!$B$11:$B$14577,'MONTHLY DATA'!$B64)</f>
        <v>299.5</v>
      </c>
      <c r="ED64" s="78">
        <f>AVERAGEIFS('WEEKLY DATA'!ED$11:ED$14577,'WEEKLY DATA'!$A$11:$A$14577,'MONTHLY DATA'!$A64,'WEEKLY DATA'!$B$11:$B$14577,'MONTHLY DATA'!$B64)</f>
        <v>294.5</v>
      </c>
      <c r="EE64" s="154">
        <f t="shared" si="14"/>
        <v>-3.8838120104438545E-2</v>
      </c>
      <c r="EF64" s="169">
        <f>AVERAGEIFS('WEEKLY DATA'!EF$11:EF$14577,'WEEKLY DATA'!$A$11:$A$14577,'MONTHLY DATA'!$A64,'WEEKLY DATA'!$B$11:$B$14577,'MONTHLY DATA'!$B64)</f>
        <v>259.875</v>
      </c>
      <c r="EG64" s="78">
        <f>AVERAGEIFS('WEEKLY DATA'!EG$11:EG$14577,'WEEKLY DATA'!$A$11:$A$14577,'MONTHLY DATA'!$A64,'WEEKLY DATA'!$B$11:$B$14577,'MONTHLY DATA'!$B64)</f>
        <v>269.875</v>
      </c>
      <c r="EH64" s="78">
        <f>AVERAGEIFS('WEEKLY DATA'!EH$11:EH$14577,'WEEKLY DATA'!$A$11:$A$14577,'MONTHLY DATA'!$A64,'WEEKLY DATA'!$B$11:$B$14577,'MONTHLY DATA'!$B64)</f>
        <v>264.875</v>
      </c>
      <c r="EI64" s="154"/>
      <c r="EJ64" s="78">
        <f>AVERAGEIFS('WEEKLY DATA'!EJ$11:EJ$14577,'WEEKLY DATA'!$A$11:$A$14577,'MONTHLY DATA'!$A64,'WEEKLY DATA'!$B$11:$B$14577,'MONTHLY DATA'!$B64)</f>
        <v>284.875</v>
      </c>
      <c r="EK64" s="78">
        <f>AVERAGEIFS('WEEKLY DATA'!EK$11:EK$14577,'WEEKLY DATA'!$A$11:$A$14577,'MONTHLY DATA'!$A64,'WEEKLY DATA'!$B$11:$B$14577,'MONTHLY DATA'!$B64)</f>
        <v>294.875</v>
      </c>
      <c r="EL64" s="78">
        <f>AVERAGEIFS('WEEKLY DATA'!EL$11:EL$14577,'WEEKLY DATA'!$A$11:$A$14577,'MONTHLY DATA'!$A64,'WEEKLY DATA'!$B$11:$B$14577,'MONTHLY DATA'!$B64)</f>
        <v>289.875</v>
      </c>
      <c r="EM64" s="154"/>
      <c r="EN64" s="78">
        <f>AVERAGEIFS('WEEKLY DATA'!EN$11:EN$14577,'WEEKLY DATA'!$A$11:$A$14577,'MONTHLY DATA'!$A64,'WEEKLY DATA'!$B$11:$B$14577,'MONTHLY DATA'!$B64)</f>
        <v>231.875</v>
      </c>
      <c r="EO64" s="78">
        <f>AVERAGEIFS('WEEKLY DATA'!EO$11:EO$14577,'WEEKLY DATA'!$A$11:$A$14577,'MONTHLY DATA'!$A64,'WEEKLY DATA'!$B$11:$B$14577,'MONTHLY DATA'!$B64)</f>
        <v>241.875</v>
      </c>
      <c r="EP64" s="78">
        <f>AVERAGEIFS('WEEKLY DATA'!EP$11:EP$14577,'WEEKLY DATA'!$A$11:$A$14577,'MONTHLY DATA'!$A64,'WEEKLY DATA'!$B$11:$B$14577,'MONTHLY DATA'!$B64)</f>
        <v>236.875</v>
      </c>
      <c r="EQ64" s="154"/>
      <c r="ER64" s="78">
        <f>AVERAGEIFS('WEEKLY DATA'!ER$11:ER$14577,'WEEKLY DATA'!$A$11:$A$14577,'MONTHLY DATA'!$A64,'WEEKLY DATA'!$B$11:$B$14577,'MONTHLY DATA'!$B64)</f>
        <v>254.375</v>
      </c>
      <c r="ES64" s="78">
        <f>AVERAGEIFS('WEEKLY DATA'!ES$11:ES$14577,'WEEKLY DATA'!$A$11:$A$14577,'MONTHLY DATA'!$A64,'WEEKLY DATA'!$B$11:$B$14577,'MONTHLY DATA'!$B64)</f>
        <v>264.375</v>
      </c>
      <c r="ET64" s="78">
        <f>AVERAGEIFS('WEEKLY DATA'!ET$11:ET$14577,'WEEKLY DATA'!$A$11:$A$14577,'MONTHLY DATA'!$A64,'WEEKLY DATA'!$B$11:$B$14577,'MONTHLY DATA'!$B64)</f>
        <v>259.375</v>
      </c>
      <c r="EU64" s="154">
        <f t="shared" si="15"/>
        <v>-5.4755830903789993E-2</v>
      </c>
      <c r="EV64" s="78">
        <f>AVERAGEIFS('WEEKLY DATA'!EV$11:EV$14577,'WEEKLY DATA'!$A$11:$A$14577,'MONTHLY DATA'!$A64,'WEEKLY DATA'!$B$11:$B$14577,'MONTHLY DATA'!$B64)</f>
        <v>239.5</v>
      </c>
      <c r="EW64" s="78">
        <f>AVERAGEIFS('WEEKLY DATA'!EW$11:EW$14577,'WEEKLY DATA'!$A$11:$A$14577,'MONTHLY DATA'!$A64,'WEEKLY DATA'!$B$11:$B$14577,'MONTHLY DATA'!$B64)</f>
        <v>249.5</v>
      </c>
      <c r="EX64" s="78">
        <f>AVERAGEIFS('WEEKLY DATA'!EX$11:EX$14577,'WEEKLY DATA'!$A$11:$A$14577,'MONTHLY DATA'!$A64,'WEEKLY DATA'!$B$11:$B$14577,'MONTHLY DATA'!$B64)</f>
        <v>244.5</v>
      </c>
      <c r="EY64" s="154"/>
      <c r="EZ64" s="78">
        <f>AVERAGEIFS('WEEKLY DATA'!EZ$11:EZ$14577,'WEEKLY DATA'!$A$11:$A$14577,'MONTHLY DATA'!$A64,'WEEKLY DATA'!$B$11:$B$14577,'MONTHLY DATA'!$B64)</f>
        <v>246.25</v>
      </c>
      <c r="FA64" s="78">
        <f>AVERAGEIFS('WEEKLY DATA'!FA$11:FA$14577,'WEEKLY DATA'!$A$11:$A$14577,'MONTHLY DATA'!$A64,'WEEKLY DATA'!$B$11:$B$14577,'MONTHLY DATA'!$B64)</f>
        <v>256.875</v>
      </c>
      <c r="FB64" s="78">
        <f>AVERAGEIFS('WEEKLY DATA'!FB$11:FB$14577,'WEEKLY DATA'!$A$11:$A$14577,'MONTHLY DATA'!$A64,'WEEKLY DATA'!$B$11:$B$14577,'MONTHLY DATA'!$B64)</f>
        <v>251.5625</v>
      </c>
      <c r="FC64" s="154"/>
      <c r="FD64" s="78">
        <f>AVERAGEIFS('WEEKLY DATA'!FD$11:FD$14577,'WEEKLY DATA'!$A$11:$A$14577,'MONTHLY DATA'!$A64,'WEEKLY DATA'!$B$11:$B$14577,'MONTHLY DATA'!$B64)</f>
        <v>183</v>
      </c>
      <c r="FE64" s="78">
        <f>AVERAGEIFS('WEEKLY DATA'!FE$11:FE$14577,'WEEKLY DATA'!$A$11:$A$14577,'MONTHLY DATA'!$A64,'WEEKLY DATA'!$B$11:$B$14577,'MONTHLY DATA'!$B64)</f>
        <v>193</v>
      </c>
      <c r="FF64" s="78">
        <f>AVERAGEIFS('WEEKLY DATA'!FF$11:FF$14577,'WEEKLY DATA'!$A$11:$A$14577,'MONTHLY DATA'!$A64,'WEEKLY DATA'!$B$11:$B$14577,'MONTHLY DATA'!$B64)</f>
        <v>188</v>
      </c>
      <c r="FG64" s="154"/>
      <c r="FH64" s="78">
        <f>AVERAGEIFS('WEEKLY DATA'!FH$11:FH$14577,'WEEKLY DATA'!$A$11:$A$14577,'MONTHLY DATA'!$A64,'WEEKLY DATA'!$B$11:$B$14577,'MONTHLY DATA'!$B64)</f>
        <v>317.75</v>
      </c>
      <c r="FI64" s="78">
        <f>AVERAGEIFS('WEEKLY DATA'!FI$11:FI$14577,'WEEKLY DATA'!$A$11:$A$14577,'MONTHLY DATA'!$A64,'WEEKLY DATA'!$B$11:$B$14577,'MONTHLY DATA'!$B64)</f>
        <v>327.75</v>
      </c>
      <c r="FJ64" s="78">
        <f>AVERAGEIFS('WEEKLY DATA'!FJ$11:FJ$14577,'WEEKLY DATA'!$A$11:$A$14577,'MONTHLY DATA'!$A64,'WEEKLY DATA'!$B$11:$B$14577,'MONTHLY DATA'!$B64)</f>
        <v>322.75</v>
      </c>
      <c r="FK64" s="154">
        <f t="shared" si="16"/>
        <v>-4.2284866468842774E-2</v>
      </c>
      <c r="FL64" s="169">
        <f>AVERAGEIFS('WEEKLY DATA'!FL$11:FL$14577,'WEEKLY DATA'!$A$11:$A$14577,'MONTHLY DATA'!$A64,'WEEKLY DATA'!$B$11:$B$14577,'MONTHLY DATA'!$B64)</f>
        <v>286.875</v>
      </c>
      <c r="FM64" s="78">
        <f>AVERAGEIFS('WEEKLY DATA'!FM$11:FM$14577,'WEEKLY DATA'!$A$11:$A$14577,'MONTHLY DATA'!$A64,'WEEKLY DATA'!$B$11:$B$14577,'MONTHLY DATA'!$B64)</f>
        <v>296.875</v>
      </c>
      <c r="FN64" s="78">
        <f>AVERAGEIFS('WEEKLY DATA'!FN$11:FN$14577,'WEEKLY DATA'!$A$11:$A$14577,'MONTHLY DATA'!$A64,'WEEKLY DATA'!$B$11:$B$14577,'MONTHLY DATA'!$B64)</f>
        <v>291.875</v>
      </c>
      <c r="FO64" s="154"/>
      <c r="FP64" s="78">
        <f>AVERAGEIFS('WEEKLY DATA'!FP$11:FP$14577,'WEEKLY DATA'!$A$11:$A$14577,'MONTHLY DATA'!$A64,'WEEKLY DATA'!$B$11:$B$14577,'MONTHLY DATA'!$B64)</f>
        <v>303.125</v>
      </c>
      <c r="FQ64" s="78">
        <f>AVERAGEIFS('WEEKLY DATA'!FQ$11:FQ$14577,'WEEKLY DATA'!$A$11:$A$14577,'MONTHLY DATA'!$A64,'WEEKLY DATA'!$B$11:$B$14577,'MONTHLY DATA'!$B64)</f>
        <v>313.125</v>
      </c>
      <c r="FR64" s="78">
        <f>AVERAGEIFS('WEEKLY DATA'!FR$11:FR$14577,'WEEKLY DATA'!$A$11:$A$14577,'MONTHLY DATA'!$A64,'WEEKLY DATA'!$B$11:$B$14577,'MONTHLY DATA'!$B64)</f>
        <v>308.125</v>
      </c>
      <c r="FS64" s="154"/>
      <c r="FT64" s="78">
        <f>AVERAGEIFS('WEEKLY DATA'!FT$11:FT$14577,'WEEKLY DATA'!$A$11:$A$14577,'MONTHLY DATA'!$A64,'WEEKLY DATA'!$B$11:$B$14577,'MONTHLY DATA'!$B64)</f>
        <v>320</v>
      </c>
      <c r="FU64" s="78">
        <f>AVERAGEIFS('WEEKLY DATA'!FU$11:FU$14577,'WEEKLY DATA'!$A$11:$A$14577,'MONTHLY DATA'!$A64,'WEEKLY DATA'!$B$11:$B$14577,'MONTHLY DATA'!$B64)</f>
        <v>330</v>
      </c>
      <c r="FV64" s="78">
        <f>AVERAGEIFS('WEEKLY DATA'!FV$11:FV$14577,'WEEKLY DATA'!$A$11:$A$14577,'MONTHLY DATA'!$A64,'WEEKLY DATA'!$B$11:$B$14577,'MONTHLY DATA'!$B64)</f>
        <v>325</v>
      </c>
      <c r="FW64" s="154">
        <f t="shared" si="17"/>
        <v>4.1666666666666741E-2</v>
      </c>
      <c r="FX64" s="78">
        <f>AVERAGEIFS('WEEKLY DATA'!FX$11:FX$14577,'WEEKLY DATA'!$A$11:$A$14577,'MONTHLY DATA'!$A64,'WEEKLY DATA'!$B$11:$B$14577,'MONTHLY DATA'!$B64)</f>
        <v>230</v>
      </c>
      <c r="FY64" s="78">
        <f>AVERAGEIFS('WEEKLY DATA'!FY$11:FY$14577,'WEEKLY DATA'!$A$11:$A$14577,'MONTHLY DATA'!$A64,'WEEKLY DATA'!$B$11:$B$14577,'MONTHLY DATA'!$B64)</f>
        <v>240</v>
      </c>
      <c r="FZ64" s="78">
        <f>AVERAGEIFS('WEEKLY DATA'!FZ$11:FZ$14577,'WEEKLY DATA'!$A$11:$A$14577,'MONTHLY DATA'!$A64,'WEEKLY DATA'!$B$11:$B$14577,'MONTHLY DATA'!$B64)</f>
        <v>235</v>
      </c>
      <c r="GA64" s="154"/>
      <c r="GB64" s="78">
        <f>AVERAGEIFS('WEEKLY DATA'!GB$11:GB$14577,'WEEKLY DATA'!$A$11:$A$14577,'MONTHLY DATA'!$A64,'WEEKLY DATA'!$B$11:$B$14577,'MONTHLY DATA'!$B64)</f>
        <v>349.875</v>
      </c>
      <c r="GC64" s="78">
        <f>AVERAGEIFS('WEEKLY DATA'!GC$11:GC$14577,'WEEKLY DATA'!$A$11:$A$14577,'MONTHLY DATA'!$A64,'WEEKLY DATA'!$B$11:$B$14577,'MONTHLY DATA'!$B64)</f>
        <v>364.375</v>
      </c>
      <c r="GD64" s="78">
        <f>AVERAGEIFS('WEEKLY DATA'!GD$11:GD$14577,'WEEKLY DATA'!$A$11:$A$14577,'MONTHLY DATA'!$A64,'WEEKLY DATA'!$B$11:$B$14577,'MONTHLY DATA'!$B64)</f>
        <v>357.125</v>
      </c>
      <c r="GE64" s="154">
        <f t="shared" si="18"/>
        <v>-1.3466850828729227E-2</v>
      </c>
      <c r="GF64" s="169">
        <f>AVERAGEIFS('WEEKLY DATA'!GF$11:GF$14577,'WEEKLY DATA'!$A$11:$A$14577,'MONTHLY DATA'!$A64,'WEEKLY DATA'!$B$11:$B$14577,'MONTHLY DATA'!$B64)</f>
        <v>325</v>
      </c>
      <c r="GG64" s="78">
        <f>AVERAGEIFS('WEEKLY DATA'!GG$11:GG$14577,'WEEKLY DATA'!$A$11:$A$14577,'MONTHLY DATA'!$A64,'WEEKLY DATA'!$B$11:$B$14577,'MONTHLY DATA'!$B64)</f>
        <v>335</v>
      </c>
      <c r="GH64" s="78">
        <f>AVERAGEIFS('WEEKLY DATA'!GH$11:GH$14577,'WEEKLY DATA'!$A$11:$A$14577,'MONTHLY DATA'!$A64,'WEEKLY DATA'!$B$11:$B$14577,'MONTHLY DATA'!$B64)</f>
        <v>330</v>
      </c>
      <c r="GI64" s="154"/>
      <c r="GJ64" s="78">
        <f>AVERAGEIFS('WEEKLY DATA'!GJ$11:GJ$14577,'WEEKLY DATA'!$A$11:$A$14577,'MONTHLY DATA'!$A64,'WEEKLY DATA'!$B$11:$B$14577,'MONTHLY DATA'!$B64)</f>
        <v>334</v>
      </c>
      <c r="GK64" s="78">
        <f>AVERAGEIFS('WEEKLY DATA'!GK$11:GK$14577,'WEEKLY DATA'!$A$11:$A$14577,'MONTHLY DATA'!$A64,'WEEKLY DATA'!$B$11:$B$14577,'MONTHLY DATA'!$B64)</f>
        <v>344</v>
      </c>
      <c r="GL64" s="78">
        <f>AVERAGEIFS('WEEKLY DATA'!GL$11:GL$14577,'WEEKLY DATA'!$A$11:$A$14577,'MONTHLY DATA'!$A64,'WEEKLY DATA'!$B$11:$B$14577,'MONTHLY DATA'!$B64)</f>
        <v>339</v>
      </c>
      <c r="GM64" s="154"/>
      <c r="GN64" s="78">
        <f>AVERAGEIFS('WEEKLY DATA'!GN$11:GN$14577,'WEEKLY DATA'!$A$11:$A$14577,'MONTHLY DATA'!$A64,'WEEKLY DATA'!$B$11:$B$14577,'MONTHLY DATA'!$B64)</f>
        <v>318.875</v>
      </c>
      <c r="GO64" s="78">
        <f>AVERAGEIFS('WEEKLY DATA'!GO$11:GO$14577,'WEEKLY DATA'!$A$11:$A$14577,'MONTHLY DATA'!$A64,'WEEKLY DATA'!$B$11:$B$14577,'MONTHLY DATA'!$B64)</f>
        <v>328.875</v>
      </c>
      <c r="GP64" s="78">
        <f>AVERAGEIFS('WEEKLY DATA'!GP$11:GP$14577,'WEEKLY DATA'!$A$11:$A$14577,'MONTHLY DATA'!$A64,'WEEKLY DATA'!$B$11:$B$14577,'MONTHLY DATA'!$B64)</f>
        <v>323.875</v>
      </c>
      <c r="GQ64" s="154"/>
      <c r="GR64" s="78"/>
    </row>
    <row r="65" spans="1:200" ht="15.75" x14ac:dyDescent="0.25">
      <c r="A65">
        <f t="shared" si="4"/>
        <v>7</v>
      </c>
      <c r="B65">
        <f t="shared" si="5"/>
        <v>2014</v>
      </c>
      <c r="C65" s="86">
        <v>41821</v>
      </c>
      <c r="D65" s="78">
        <f>AVERAGEIFS('WEEKLY DATA'!D$11:D$14577,'WEEKLY DATA'!$A$11:$A$14577,'MONTHLY DATA'!$A65,'WEEKLY DATA'!$B$11:$B$14577,'MONTHLY DATA'!$B65)</f>
        <v>386.375</v>
      </c>
      <c r="E65" s="78">
        <f>AVERAGEIFS('WEEKLY DATA'!E$11:E$14577,'WEEKLY DATA'!$A$11:$A$14577,'MONTHLY DATA'!$A65,'WEEKLY DATA'!$B$11:$B$14577,'MONTHLY DATA'!$B65)</f>
        <v>396.375</v>
      </c>
      <c r="F65" s="78">
        <f>AVERAGEIFS('WEEKLY DATA'!F$11:F$14577,'WEEKLY DATA'!$A$11:$A$14577,'MONTHLY DATA'!$A65,'WEEKLY DATA'!$B$11:$B$14577,'MONTHLY DATA'!$B65)</f>
        <v>391.375</v>
      </c>
      <c r="G65" s="154">
        <f t="shared" si="6"/>
        <v>-2.914728682170542E-2</v>
      </c>
      <c r="H65" s="169">
        <f>AVERAGEIFS('WEEKLY DATA'!H$11:H$14577,'WEEKLY DATA'!$A$11:$A$14577,'MONTHLY DATA'!$A65,'WEEKLY DATA'!$B$11:$B$14577,'MONTHLY DATA'!$B65)</f>
        <v>461.5</v>
      </c>
      <c r="I65" s="78">
        <f>AVERAGEIFS('WEEKLY DATA'!I$11:I$14577,'WEEKLY DATA'!$A$11:$A$14577,'MONTHLY DATA'!$A65,'WEEKLY DATA'!$B$11:$B$14577,'MONTHLY DATA'!$B65)</f>
        <v>471.5</v>
      </c>
      <c r="J65" s="78">
        <f>AVERAGEIFS('WEEKLY DATA'!J$11:J$14577,'WEEKLY DATA'!$A$11:$A$14577,'MONTHLY DATA'!$A65,'WEEKLY DATA'!$B$11:$B$14577,'MONTHLY DATA'!$B65)</f>
        <v>466.5</v>
      </c>
      <c r="K65" s="154">
        <f t="shared" ref="K65:K76" si="19">J65/J64-1</f>
        <v>-2.5587467362924277E-2</v>
      </c>
      <c r="L65" s="169">
        <f>AVERAGEIFS('WEEKLY DATA'!L$11:L$14577,'WEEKLY DATA'!$A$11:$A$14577,'MONTHLY DATA'!$A65,'WEEKLY DATA'!$B$11:$B$14577,'MONTHLY DATA'!$B65)</f>
        <v>340</v>
      </c>
      <c r="M65" s="78">
        <f>AVERAGEIFS('WEEKLY DATA'!M$11:M$14577,'WEEKLY DATA'!$A$11:$A$14577,'MONTHLY DATA'!$A65,'WEEKLY DATA'!$B$11:$B$14577,'MONTHLY DATA'!$B65)</f>
        <v>350</v>
      </c>
      <c r="N65" s="78">
        <f>AVERAGEIFS('WEEKLY DATA'!N$11:N$14577,'WEEKLY DATA'!$A$11:$A$14577,'MONTHLY DATA'!$A65,'WEEKLY DATA'!$B$11:$B$14577,'MONTHLY DATA'!$B65)</f>
        <v>345</v>
      </c>
      <c r="O65" s="154">
        <f t="shared" ref="O65:O76" si="20">N65/N64-1</f>
        <v>0</v>
      </c>
      <c r="P65" s="169">
        <f>AVERAGEIFS('WEEKLY DATA'!P$11:P$14577,'WEEKLY DATA'!$A$11:$A$14577,'MONTHLY DATA'!$A65,'WEEKLY DATA'!$B$11:$B$14577,'MONTHLY DATA'!$B65)</f>
        <v>314.5</v>
      </c>
      <c r="Q65" s="78">
        <f>AVERAGEIFS('WEEKLY DATA'!Q$11:Q$14577,'WEEKLY DATA'!$A$11:$A$14577,'MONTHLY DATA'!$A65,'WEEKLY DATA'!$B$11:$B$14577,'MONTHLY DATA'!$B65)</f>
        <v>324.5</v>
      </c>
      <c r="R65" s="78">
        <f>AVERAGEIFS('WEEKLY DATA'!R$11:R$14577,'WEEKLY DATA'!$A$11:$A$14577,'MONTHLY DATA'!$A65,'WEEKLY DATA'!$B$11:$B$14577,'MONTHLY DATA'!$B65)</f>
        <v>319.5</v>
      </c>
      <c r="S65" s="154">
        <f t="shared" ref="S65:S76" si="21">R65/R64-1</f>
        <v>-3.2551097653293004E-2</v>
      </c>
      <c r="T65" s="169">
        <f>AVERAGEIFS('WEEKLY DATA'!T$11:T$14577,'WEEKLY DATA'!$A$11:$A$14577,'MONTHLY DATA'!$A65,'WEEKLY DATA'!$B$11:$B$14577,'MONTHLY DATA'!$B65)</f>
        <v>348</v>
      </c>
      <c r="U65" s="78">
        <f>AVERAGEIFS('WEEKLY DATA'!U$11:U$14577,'WEEKLY DATA'!$A$11:$A$14577,'MONTHLY DATA'!$A65,'WEEKLY DATA'!$B$11:$B$14577,'MONTHLY DATA'!$B65)</f>
        <v>356.125</v>
      </c>
      <c r="V65" s="78">
        <f>AVERAGEIFS('WEEKLY DATA'!V$11:V$14577,'WEEKLY DATA'!$A$11:$A$14577,'MONTHLY DATA'!$A65,'WEEKLY DATA'!$B$11:$B$14577,'MONTHLY DATA'!$B65)</f>
        <v>352.0625</v>
      </c>
      <c r="W65" s="154">
        <f t="shared" si="7"/>
        <v>-4.654705484089372E-2</v>
      </c>
      <c r="X65" s="169">
        <f>AVERAGEIFS('WEEKLY DATA'!X$11:X$14577,'WEEKLY DATA'!$A$11:$A$14577,'MONTHLY DATA'!$A65,'WEEKLY DATA'!$B$11:$B$14577,'MONTHLY DATA'!$B65)</f>
        <v>347.5</v>
      </c>
      <c r="Y65" s="78">
        <f>AVERAGEIFS('WEEKLY DATA'!Y$11:Y$14577,'WEEKLY DATA'!$A$11:$A$14577,'MONTHLY DATA'!$A65,'WEEKLY DATA'!$B$11:$B$14577,'MONTHLY DATA'!$B65)</f>
        <v>320</v>
      </c>
      <c r="Z65" s="78">
        <f>AVERAGEIFS('WEEKLY DATA'!Z$11:Z$14577,'WEEKLY DATA'!$A$11:$A$14577,'MONTHLY DATA'!$A65,'WEEKLY DATA'!$B$11:$B$14577,'MONTHLY DATA'!$B65)</f>
        <v>333.75</v>
      </c>
      <c r="AA65" s="154">
        <f t="shared" ref="AA65:AA76" si="22">Z65/Z64-1</f>
        <v>-8.4989718985606588E-2</v>
      </c>
      <c r="AB65" s="169">
        <f>AVERAGEIFS('WEEKLY DATA'!AB$11:AB$14577,'WEEKLY DATA'!$A$11:$A$14577,'MONTHLY DATA'!$A65,'WEEKLY DATA'!$B$11:$B$14577,'MONTHLY DATA'!$B65)</f>
        <v>397</v>
      </c>
      <c r="AC65" s="78">
        <f>AVERAGEIFS('WEEKLY DATA'!AC$11:AC$14577,'WEEKLY DATA'!$A$11:$A$14577,'MONTHLY DATA'!$A65,'WEEKLY DATA'!$B$11:$B$14577,'MONTHLY DATA'!$B65)</f>
        <v>407</v>
      </c>
      <c r="AD65" s="78">
        <f>AVERAGEIFS('WEEKLY DATA'!AD$11:AD$14577,'WEEKLY DATA'!$A$11:$A$14577,'MONTHLY DATA'!$A65,'WEEKLY DATA'!$B$11:$B$14577,'MONTHLY DATA'!$B65)</f>
        <v>402</v>
      </c>
      <c r="AE65" s="154">
        <f t="shared" ref="AE65:AE76" si="23">AD65/AD64-1</f>
        <v>0</v>
      </c>
      <c r="AF65" s="169">
        <f>AVERAGEIFS('WEEKLY DATA'!AF$11:AF$14577,'WEEKLY DATA'!$A$11:$A$14577,'MONTHLY DATA'!$A65,'WEEKLY DATA'!$B$11:$B$14577,'MONTHLY DATA'!$B65)</f>
        <v>285.75</v>
      </c>
      <c r="AG65" s="78">
        <f>AVERAGEIFS('WEEKLY DATA'!AG$11:AG$14577,'WEEKLY DATA'!$A$11:$A$14577,'MONTHLY DATA'!$A65,'WEEKLY DATA'!$B$11:$B$14577,'MONTHLY DATA'!$B65)</f>
        <v>295.75</v>
      </c>
      <c r="AH65" s="78">
        <f>AVERAGEIFS('WEEKLY DATA'!AH$11:AH$14577,'WEEKLY DATA'!$A$11:$A$14577,'MONTHLY DATA'!$A65,'WEEKLY DATA'!$B$11:$B$14577,'MONTHLY DATA'!$B65)</f>
        <v>290.75</v>
      </c>
      <c r="AI65" s="154">
        <f t="shared" ref="AI65:AI76" si="24">AH65/AH64-1</f>
        <v>-1.8565400843881807E-2</v>
      </c>
      <c r="AJ65" s="169">
        <f>AVERAGEIFS('WEEKLY DATA'!AJ$11:AJ$14577,'WEEKLY DATA'!$A$11:$A$14577,'MONTHLY DATA'!$A65,'WEEKLY DATA'!$B$11:$B$14577,'MONTHLY DATA'!$B65)</f>
        <v>376</v>
      </c>
      <c r="AK65" s="78">
        <f>AVERAGEIFS('WEEKLY DATA'!AK$11:AK$14577,'WEEKLY DATA'!$A$11:$A$14577,'MONTHLY DATA'!$A65,'WEEKLY DATA'!$B$11:$B$14577,'MONTHLY DATA'!$B65)</f>
        <v>386</v>
      </c>
      <c r="AL65" s="78">
        <f>AVERAGEIFS('WEEKLY DATA'!AL$11:AL$14577,'WEEKLY DATA'!$A$11:$A$14577,'MONTHLY DATA'!$A65,'WEEKLY DATA'!$B$11:$B$14577,'MONTHLY DATA'!$B65)</f>
        <v>381</v>
      </c>
      <c r="AM65" s="154">
        <f t="shared" si="8"/>
        <v>-3.5443037974683511E-2</v>
      </c>
      <c r="AN65" s="169">
        <f>AVERAGEIFS('WEEKLY DATA'!AN$11:AN$14577,'WEEKLY DATA'!$A$11:$A$14577,'MONTHLY DATA'!$A65,'WEEKLY DATA'!$B$11:$B$14577,'MONTHLY DATA'!$B65)</f>
        <v>369.5</v>
      </c>
      <c r="AO65" s="78">
        <f>AVERAGEIFS('WEEKLY DATA'!AO$11:AO$14577,'WEEKLY DATA'!$A$11:$A$14577,'MONTHLY DATA'!$A65,'WEEKLY DATA'!$B$11:$B$14577,'MONTHLY DATA'!$B65)</f>
        <v>379.5</v>
      </c>
      <c r="AP65" s="78">
        <f>AVERAGEIFS('WEEKLY DATA'!AP$11:AP$14577,'WEEKLY DATA'!$A$11:$A$14577,'MONTHLY DATA'!$A65,'WEEKLY DATA'!$B$11:$B$14577,'MONTHLY DATA'!$B65)</f>
        <v>374.5</v>
      </c>
      <c r="AQ65" s="154">
        <f t="shared" ref="AQ65:AQ76" si="25">AP65/AP64-1</f>
        <v>-2.9792746113989632E-2</v>
      </c>
      <c r="AR65" s="169">
        <f>AVERAGEIFS('WEEKLY DATA'!AR$11:AR$14577,'WEEKLY DATA'!$A$11:$A$14577,'MONTHLY DATA'!$A65,'WEEKLY DATA'!$B$11:$B$14577,'MONTHLY DATA'!$B65)</f>
        <v>357</v>
      </c>
      <c r="AS65" s="78">
        <f>AVERAGEIFS('WEEKLY DATA'!AS$11:AS$14577,'WEEKLY DATA'!$A$11:$A$14577,'MONTHLY DATA'!$A65,'WEEKLY DATA'!$B$11:$B$14577,'MONTHLY DATA'!$B65)</f>
        <v>367</v>
      </c>
      <c r="AT65" s="78">
        <f>AVERAGEIFS('WEEKLY DATA'!AT$11:AT$14577,'WEEKLY DATA'!$A$11:$A$14577,'MONTHLY DATA'!$A65,'WEEKLY DATA'!$B$11:$B$14577,'MONTHLY DATA'!$B65)</f>
        <v>362</v>
      </c>
      <c r="AU65" s="154">
        <f t="shared" ref="AU65:AU76" si="26">AT65/AT64-1</f>
        <v>0</v>
      </c>
      <c r="AV65" s="169">
        <f>AVERAGEIFS('WEEKLY DATA'!AV$11:AV$14577,'WEEKLY DATA'!$A$11:$A$14577,'MONTHLY DATA'!$A65,'WEEKLY DATA'!$B$11:$B$14577,'MONTHLY DATA'!$B65)</f>
        <v>333.75</v>
      </c>
      <c r="AW65" s="78">
        <f>AVERAGEIFS('WEEKLY DATA'!AW$11:AW$14577,'WEEKLY DATA'!$A$11:$A$14577,'MONTHLY DATA'!$A65,'WEEKLY DATA'!$B$11:$B$14577,'MONTHLY DATA'!$B65)</f>
        <v>343.75</v>
      </c>
      <c r="AX65" s="78">
        <f>AVERAGEIFS('WEEKLY DATA'!AX$11:AX$14577,'WEEKLY DATA'!$A$11:$A$14577,'MONTHLY DATA'!$A65,'WEEKLY DATA'!$B$11:$B$14577,'MONTHLY DATA'!$B65)</f>
        <v>338.75</v>
      </c>
      <c r="AY65" s="154">
        <f t="shared" ref="AY65:AY76" si="27">AX65/AX64-1</f>
        <v>-1.8115942028985477E-2</v>
      </c>
      <c r="AZ65" s="169">
        <f>AVERAGEIFS('WEEKLY DATA'!AZ$11:AZ$14577,'WEEKLY DATA'!$A$11:$A$14577,'MONTHLY DATA'!$A65,'WEEKLY DATA'!$B$11:$B$14577,'MONTHLY DATA'!$B65)</f>
        <v>241.125</v>
      </c>
      <c r="BA65" s="78">
        <f>AVERAGEIFS('WEEKLY DATA'!BA$11:BA$14577,'WEEKLY DATA'!$A$11:$A$14577,'MONTHLY DATA'!$A65,'WEEKLY DATA'!$B$11:$B$14577,'MONTHLY DATA'!$B65)</f>
        <v>251.125</v>
      </c>
      <c r="BB65" s="78">
        <f>AVERAGEIFS('WEEKLY DATA'!BB$11:BB$14577,'WEEKLY DATA'!$A$11:$A$14577,'MONTHLY DATA'!$A65,'WEEKLY DATA'!$B$11:$B$14577,'MONTHLY DATA'!$B65)</f>
        <v>246.125</v>
      </c>
      <c r="BC65" s="154">
        <f t="shared" si="9"/>
        <v>-7.9476390836839661E-2</v>
      </c>
      <c r="BD65" s="169">
        <f>AVERAGEIFS('WEEKLY DATA'!BD$11:BD$14577,'WEEKLY DATA'!$A$11:$A$14577,'MONTHLY DATA'!$A65,'WEEKLY DATA'!$B$11:$B$14577,'MONTHLY DATA'!$B65)</f>
        <v>225.375</v>
      </c>
      <c r="BE65" s="78">
        <f>AVERAGEIFS('WEEKLY DATA'!BE$11:BE$14577,'WEEKLY DATA'!$A$11:$A$14577,'MONTHLY DATA'!$A65,'WEEKLY DATA'!$B$11:$B$14577,'MONTHLY DATA'!$B65)</f>
        <v>235.375</v>
      </c>
      <c r="BF65" s="78">
        <f>AVERAGEIFS('WEEKLY DATA'!BF$11:BF$14577,'WEEKLY DATA'!$A$11:$A$14577,'MONTHLY DATA'!$A65,'WEEKLY DATA'!$B$11:$B$14577,'MONTHLY DATA'!$B65)</f>
        <v>230.375</v>
      </c>
      <c r="BG65" s="154">
        <f t="shared" ref="BG65:BG76" si="28">BF65/BF64-1</f>
        <v>-7.0600100857286963E-2</v>
      </c>
      <c r="BH65" s="169">
        <f>AVERAGEIFS('WEEKLY DATA'!BH$11:BH$14577,'WEEKLY DATA'!$A$11:$A$14577,'MONTHLY DATA'!$A65,'WEEKLY DATA'!$B$11:$B$14577,'MONTHLY DATA'!$B65)</f>
        <v>395</v>
      </c>
      <c r="BI65" s="78">
        <f>AVERAGEIFS('WEEKLY DATA'!BI$11:BI$14577,'WEEKLY DATA'!$A$11:$A$14577,'MONTHLY DATA'!$A65,'WEEKLY DATA'!$B$11:$B$14577,'MONTHLY DATA'!$B65)</f>
        <v>405</v>
      </c>
      <c r="BJ65" s="78">
        <f>AVERAGEIFS('WEEKLY DATA'!BJ$11:BJ$14577,'WEEKLY DATA'!$A$11:$A$14577,'MONTHLY DATA'!$A65,'WEEKLY DATA'!$B$11:$B$14577,'MONTHLY DATA'!$B65)</f>
        <v>400</v>
      </c>
      <c r="BK65" s="154">
        <f t="shared" ref="BK65:BK76" si="29">BJ65/BJ64-1</f>
        <v>-4.6656298600310508E-3</v>
      </c>
      <c r="BL65" s="169">
        <f>AVERAGEIFS('WEEKLY DATA'!BL$11:BL$14577,'WEEKLY DATA'!$A$11:$A$14577,'MONTHLY DATA'!$A65,'WEEKLY DATA'!$B$11:$B$14577,'MONTHLY DATA'!$B65)</f>
        <v>335.875</v>
      </c>
      <c r="BM65" s="78">
        <f>AVERAGEIFS('WEEKLY DATA'!BM$11:BM$14577,'WEEKLY DATA'!$A$11:$A$14577,'MONTHLY DATA'!$A65,'WEEKLY DATA'!$B$11:$B$14577,'MONTHLY DATA'!$B65)</f>
        <v>345.875</v>
      </c>
      <c r="BN65" s="78">
        <f>AVERAGEIFS('WEEKLY DATA'!BN$11:BN$14577,'WEEKLY DATA'!$A$11:$A$14577,'MONTHLY DATA'!$A65,'WEEKLY DATA'!$B$11:$B$14577,'MONTHLY DATA'!$B65)</f>
        <v>340.875</v>
      </c>
      <c r="BO65" s="154">
        <f t="shared" ref="BO65:BO76" si="30">BN65/BN64-1</f>
        <v>-6.1953352769679171E-3</v>
      </c>
      <c r="BP65" s="78">
        <f>AVERAGEIFS('WEEKLY DATA'!BP$11:BP$14577,'WEEKLY DATA'!$A$11:$A$14577,'MONTHLY DATA'!$A65,'WEEKLY DATA'!$B$11:$B$14577,'MONTHLY DATA'!$B65)</f>
        <v>254.625</v>
      </c>
      <c r="BQ65" s="78">
        <f>AVERAGEIFS('WEEKLY DATA'!BQ$11:BQ$14577,'WEEKLY DATA'!$A$11:$A$14577,'MONTHLY DATA'!$A65,'WEEKLY DATA'!$B$11:$B$14577,'MONTHLY DATA'!$B65)</f>
        <v>264.625</v>
      </c>
      <c r="BR65" s="78">
        <f>AVERAGEIFS('WEEKLY DATA'!BR$11:BR$14577,'WEEKLY DATA'!$A$11:$A$14577,'MONTHLY DATA'!$A65,'WEEKLY DATA'!$B$11:$B$14577,'MONTHLY DATA'!$B65)</f>
        <v>259.625</v>
      </c>
      <c r="BS65" s="154">
        <f t="shared" si="10"/>
        <v>-6.7355186349348894E-2</v>
      </c>
      <c r="BT65" s="78">
        <f>AVERAGEIFS('WEEKLY DATA'!BT$11:BT$14577,'WEEKLY DATA'!$A$11:$A$14577,'MONTHLY DATA'!$A65,'WEEKLY DATA'!$B$11:$B$14577,'MONTHLY DATA'!$B65)</f>
        <v>236.875</v>
      </c>
      <c r="BU65" s="78">
        <f>AVERAGEIFS('WEEKLY DATA'!BU$11:BU$14577,'WEEKLY DATA'!$A$11:$A$14577,'MONTHLY DATA'!$A65,'WEEKLY DATA'!$B$11:$B$14577,'MONTHLY DATA'!$B65)</f>
        <v>246.875</v>
      </c>
      <c r="BV65" s="78">
        <f>AVERAGEIFS('WEEKLY DATA'!BV$11:BV$14577,'WEEKLY DATA'!$A$11:$A$14577,'MONTHLY DATA'!$A65,'WEEKLY DATA'!$B$11:$B$14577,'MONTHLY DATA'!$B65)</f>
        <v>241.875</v>
      </c>
      <c r="BW65" s="154">
        <f t="shared" ref="BW65:BW76" si="31">BV65/BV64-1</f>
        <v>-5.8394160583941646E-2</v>
      </c>
      <c r="BX65" s="78">
        <f>AVERAGEIFS('WEEKLY DATA'!BX$11:BX$14577,'WEEKLY DATA'!$A$11:$A$14577,'MONTHLY DATA'!$A65,'WEEKLY DATA'!$B$11:$B$14577,'MONTHLY DATA'!$B65)</f>
        <v>240.5</v>
      </c>
      <c r="BY65" s="78">
        <f>AVERAGEIFS('WEEKLY DATA'!BY$11:BY$14577,'WEEKLY DATA'!$A$11:$A$14577,'MONTHLY DATA'!$A65,'WEEKLY DATA'!$B$11:$B$14577,'MONTHLY DATA'!$B65)</f>
        <v>250.5</v>
      </c>
      <c r="BZ65" s="78">
        <f>AVERAGEIFS('WEEKLY DATA'!BZ$11:BZ$14577,'WEEKLY DATA'!$A$11:$A$14577,'MONTHLY DATA'!$A65,'WEEKLY DATA'!$B$11:$B$14577,'MONTHLY DATA'!$B65)</f>
        <v>245.5</v>
      </c>
      <c r="CA65" s="154">
        <f t="shared" ref="CA65:CA76" si="32">BZ65/BZ64-1</f>
        <v>-7.879924953095685E-2</v>
      </c>
      <c r="CB65" s="78">
        <f>AVERAGEIFS('WEEKLY DATA'!CB$11:CB$14577,'WEEKLY DATA'!$A$11:$A$14577,'MONTHLY DATA'!$A65,'WEEKLY DATA'!$B$11:$B$14577,'MONTHLY DATA'!$B65)</f>
        <v>249.375</v>
      </c>
      <c r="CC65" s="78">
        <f>AVERAGEIFS('WEEKLY DATA'!CC$11:CC$14577,'WEEKLY DATA'!$A$11:$A$14577,'MONTHLY DATA'!$A65,'WEEKLY DATA'!$B$11:$B$14577,'MONTHLY DATA'!$B65)</f>
        <v>259.375</v>
      </c>
      <c r="CD65" s="78">
        <f>AVERAGEIFS('WEEKLY DATA'!CD$11:CD$14577,'WEEKLY DATA'!$A$11:$A$14577,'MONTHLY DATA'!$A65,'WEEKLY DATA'!$B$11:$B$14577,'MONTHLY DATA'!$B65)</f>
        <v>254.375</v>
      </c>
      <c r="CE65" s="154">
        <f t="shared" ref="CE65:CE76" si="33">CD65/CD64-1</f>
        <v>-4.9065420560747697E-2</v>
      </c>
      <c r="CF65" s="78">
        <f>AVERAGEIFS('WEEKLY DATA'!CF$11:CF$14577,'WEEKLY DATA'!$A$11:$A$14577,'MONTHLY DATA'!$A65,'WEEKLY DATA'!$B$11:$B$14577,'MONTHLY DATA'!$B65)</f>
        <v>248.625</v>
      </c>
      <c r="CG65" s="78">
        <f>AVERAGEIFS('WEEKLY DATA'!CG$11:CG$14577,'WEEKLY DATA'!$A$11:$A$14577,'MONTHLY DATA'!$A65,'WEEKLY DATA'!$B$11:$B$14577,'MONTHLY DATA'!$B65)</f>
        <v>258.625</v>
      </c>
      <c r="CH65" s="78">
        <f>AVERAGEIFS('WEEKLY DATA'!CH$11:CH$14577,'WEEKLY DATA'!$A$11:$A$14577,'MONTHLY DATA'!$A65,'WEEKLY DATA'!$B$11:$B$14577,'MONTHLY DATA'!$B65)</f>
        <v>253.625</v>
      </c>
      <c r="CI65" s="154">
        <f t="shared" si="11"/>
        <v>-6.6267832489645628E-2</v>
      </c>
      <c r="CJ65" s="78">
        <f>AVERAGEIFS('WEEKLY DATA'!CJ$11:CJ$14577,'WEEKLY DATA'!$A$11:$A$14577,'MONTHLY DATA'!$A65,'WEEKLY DATA'!$B$11:$B$14577,'MONTHLY DATA'!$B65)</f>
        <v>221.75</v>
      </c>
      <c r="CK65" s="78">
        <f>AVERAGEIFS('WEEKLY DATA'!CK$11:CK$14577,'WEEKLY DATA'!$A$11:$A$14577,'MONTHLY DATA'!$A65,'WEEKLY DATA'!$B$11:$B$14577,'MONTHLY DATA'!$B65)</f>
        <v>231.75</v>
      </c>
      <c r="CL65" s="78">
        <f>AVERAGEIFS('WEEKLY DATA'!CL$11:CL$14577,'WEEKLY DATA'!$A$11:$A$14577,'MONTHLY DATA'!$A65,'WEEKLY DATA'!$B$11:$B$14577,'MONTHLY DATA'!$B65)</f>
        <v>226.75</v>
      </c>
      <c r="CM65" s="154">
        <f t="shared" ref="CM65:CM76" si="34">CL65/CL64-1</f>
        <v>-4.9764274489261351E-2</v>
      </c>
      <c r="CN65" s="78">
        <f>AVERAGEIFS('WEEKLY DATA'!CN$11:CN$14577,'WEEKLY DATA'!$A$11:$A$14577,'MONTHLY DATA'!$A65,'WEEKLY DATA'!$B$11:$B$14577,'MONTHLY DATA'!$B65)</f>
        <v>243.75</v>
      </c>
      <c r="CO65" s="78">
        <f>AVERAGEIFS('WEEKLY DATA'!CO$11:CO$14577,'WEEKLY DATA'!$A$11:$A$14577,'MONTHLY DATA'!$A65,'WEEKLY DATA'!$B$11:$B$14577,'MONTHLY DATA'!$B65)</f>
        <v>253.75</v>
      </c>
      <c r="CP65" s="78">
        <f>AVERAGEIFS('WEEKLY DATA'!CP$11:CP$14577,'WEEKLY DATA'!$A$11:$A$14577,'MONTHLY DATA'!$A65,'WEEKLY DATA'!$B$11:$B$14577,'MONTHLY DATA'!$B65)</f>
        <v>248.75</v>
      </c>
      <c r="CQ65" s="154">
        <f t="shared" ref="CQ65:CQ76" si="35">CP65/CP64-1</f>
        <v>-4.3269230769230727E-2</v>
      </c>
      <c r="CR65" s="78">
        <f>AVERAGEIFS('WEEKLY DATA'!CR$11:CR$14577,'WEEKLY DATA'!$A$11:$A$14577,'MONTHLY DATA'!$A65,'WEEKLY DATA'!$B$11:$B$14577,'MONTHLY DATA'!$B65)</f>
        <v>238.875</v>
      </c>
      <c r="CS65" s="78">
        <f>AVERAGEIFS('WEEKLY DATA'!CS$11:CS$14577,'WEEKLY DATA'!$A$11:$A$14577,'MONTHLY DATA'!$A65,'WEEKLY DATA'!$B$11:$B$14577,'MONTHLY DATA'!$B65)</f>
        <v>233.875</v>
      </c>
      <c r="CT65" s="78">
        <f>AVERAGEIFS('WEEKLY DATA'!CT$11:CT$14577,'WEEKLY DATA'!$A$11:$A$14577,'MONTHLY DATA'!$A65,'WEEKLY DATA'!$B$11:$B$14577,'MONTHLY DATA'!$B65)</f>
        <v>236.375</v>
      </c>
      <c r="CU65" s="154">
        <f t="shared" ref="CU65:CU76" si="36">CT65/CT64-1</f>
        <v>-1.0465724751439032E-2</v>
      </c>
      <c r="CV65" s="169">
        <f>AVERAGEIFS('WEEKLY DATA'!CV$11:CV$14577,'WEEKLY DATA'!$A$11:$A$14577,'MONTHLY DATA'!$A65,'WEEKLY DATA'!$B$11:$B$14577,'MONTHLY DATA'!$B65)</f>
        <v>278.875</v>
      </c>
      <c r="CW65" s="78">
        <f>AVERAGEIFS('WEEKLY DATA'!CW$11:CW$14577,'WEEKLY DATA'!$A$11:$A$14577,'MONTHLY DATA'!$A65,'WEEKLY DATA'!$B$11:$B$14577,'MONTHLY DATA'!$B65)</f>
        <v>288.875</v>
      </c>
      <c r="CX65" s="78">
        <f>AVERAGEIFS('WEEKLY DATA'!CX$11:CX$14577,'WEEKLY DATA'!$A$11:$A$14577,'MONTHLY DATA'!$A65,'WEEKLY DATA'!$B$11:$B$14577,'MONTHLY DATA'!$B65)</f>
        <v>283.875</v>
      </c>
      <c r="CY65" s="154">
        <f t="shared" si="12"/>
        <v>-7.1165644171779174E-2</v>
      </c>
      <c r="CZ65" s="169">
        <f>AVERAGEIFS('WEEKLY DATA'!CZ$11:CZ$14577,'WEEKLY DATA'!$A$11:$A$14577,'MONTHLY DATA'!$A65,'WEEKLY DATA'!$B$11:$B$14577,'MONTHLY DATA'!$B65)</f>
        <v>263.75</v>
      </c>
      <c r="DA65" s="78">
        <f>AVERAGEIFS('WEEKLY DATA'!DA$11:DA$14577,'WEEKLY DATA'!$A$11:$A$14577,'MONTHLY DATA'!$A65,'WEEKLY DATA'!$B$11:$B$14577,'MONTHLY DATA'!$B65)</f>
        <v>273.75</v>
      </c>
      <c r="DB65" s="78">
        <f>AVERAGEIFS('WEEKLY DATA'!DB$11:DB$14577,'WEEKLY DATA'!$A$11:$A$14577,'MONTHLY DATA'!$A65,'WEEKLY DATA'!$B$11:$B$14577,'MONTHLY DATA'!$B65)</f>
        <v>268.75</v>
      </c>
      <c r="DC65" s="154">
        <f t="shared" ref="DC65:DC76" si="37">DB65/DB64-1</f>
        <v>-4.2316258351893121E-2</v>
      </c>
      <c r="DD65" s="78">
        <f>AVERAGEIFS('WEEKLY DATA'!DD$11:DD$14577,'WEEKLY DATA'!$A$11:$A$14577,'MONTHLY DATA'!$A65,'WEEKLY DATA'!$B$11:$B$14577,'MONTHLY DATA'!$B65)</f>
        <v>280.75</v>
      </c>
      <c r="DE65" s="78">
        <f>AVERAGEIFS('WEEKLY DATA'!DE$11:DE$14577,'WEEKLY DATA'!$A$11:$A$14577,'MONTHLY DATA'!$A65,'WEEKLY DATA'!$B$11:$B$14577,'MONTHLY DATA'!$B65)</f>
        <v>290.75</v>
      </c>
      <c r="DF65" s="78">
        <f>AVERAGEIFS('WEEKLY DATA'!DF$11:DF$14577,'WEEKLY DATA'!$A$11:$A$14577,'MONTHLY DATA'!$A65,'WEEKLY DATA'!$B$11:$B$14577,'MONTHLY DATA'!$B65)</f>
        <v>285.75</v>
      </c>
      <c r="DG65" s="154">
        <f t="shared" ref="DG65:DG76" si="38">DF65/DF64-1</f>
        <v>-4.3914680050188171E-2</v>
      </c>
      <c r="DH65" s="78">
        <f>AVERAGEIFS('WEEKLY DATA'!DH$11:DH$14577,'WEEKLY DATA'!$A$11:$A$14577,'MONTHLY DATA'!$A65,'WEEKLY DATA'!$B$11:$B$14577,'MONTHLY DATA'!$B65)</f>
        <v>241.875</v>
      </c>
      <c r="DI65" s="78">
        <f>AVERAGEIFS('WEEKLY DATA'!DI$11:DI$14577,'WEEKLY DATA'!$A$11:$A$14577,'MONTHLY DATA'!$A65,'WEEKLY DATA'!$B$11:$B$14577,'MONTHLY DATA'!$B65)</f>
        <v>251.875</v>
      </c>
      <c r="DJ65" s="78">
        <f>AVERAGEIFS('WEEKLY DATA'!DJ$11:DJ$14577,'WEEKLY DATA'!$A$11:$A$14577,'MONTHLY DATA'!$A65,'WEEKLY DATA'!$B$11:$B$14577,'MONTHLY DATA'!$B65)</f>
        <v>246.875</v>
      </c>
      <c r="DK65" s="154">
        <f t="shared" ref="DK65:DK76" si="39">DJ65/DJ64-1</f>
        <v>-3.8929440389294356E-2</v>
      </c>
      <c r="DL65" s="169">
        <f>AVERAGEIFS('WEEKLY DATA'!DL$11:DL$14577,'WEEKLY DATA'!$A$11:$A$14577,'MONTHLY DATA'!$A65,'WEEKLY DATA'!$B$11:$B$14577,'MONTHLY DATA'!$B65)</f>
        <v>242.625</v>
      </c>
      <c r="DM65" s="78">
        <f>AVERAGEIFS('WEEKLY DATA'!DM$11:DM$14577,'WEEKLY DATA'!$A$11:$A$14577,'MONTHLY DATA'!$A65,'WEEKLY DATA'!$B$11:$B$14577,'MONTHLY DATA'!$B65)</f>
        <v>252.625</v>
      </c>
      <c r="DN65" s="78">
        <f>AVERAGEIFS('WEEKLY DATA'!DN$11:DN$14577,'WEEKLY DATA'!$A$11:$A$14577,'MONTHLY DATA'!$A65,'WEEKLY DATA'!$B$11:$B$14577,'MONTHLY DATA'!$B65)</f>
        <v>247.625</v>
      </c>
      <c r="DO65" s="154">
        <f t="shared" si="13"/>
        <v>-6.7764705882352949E-2</v>
      </c>
      <c r="DP65" s="78">
        <f>AVERAGEIFS('WEEKLY DATA'!DP$11:DP$14577,'WEEKLY DATA'!$A$11:$A$14577,'MONTHLY DATA'!$A65,'WEEKLY DATA'!$B$11:$B$14577,'MONTHLY DATA'!$B65)</f>
        <v>215.875</v>
      </c>
      <c r="DQ65" s="78">
        <f>AVERAGEIFS('WEEKLY DATA'!DQ$11:DQ$14577,'WEEKLY DATA'!$A$11:$A$14577,'MONTHLY DATA'!$A65,'WEEKLY DATA'!$B$11:$B$14577,'MONTHLY DATA'!$B65)</f>
        <v>225.875</v>
      </c>
      <c r="DR65" s="78">
        <f>AVERAGEIFS('WEEKLY DATA'!DR$11:DR$14577,'WEEKLY DATA'!$A$11:$A$14577,'MONTHLY DATA'!$A65,'WEEKLY DATA'!$B$11:$B$14577,'MONTHLY DATA'!$B65)</f>
        <v>220.875</v>
      </c>
      <c r="DS65" s="154">
        <f t="shared" ref="DS65:DS76" si="40">DR65/DR64-1</f>
        <v>-5.8604155567394733E-2</v>
      </c>
      <c r="DT65" s="78">
        <f>AVERAGEIFS('WEEKLY DATA'!DT$11:DT$14577,'WEEKLY DATA'!$A$11:$A$14577,'MONTHLY DATA'!$A65,'WEEKLY DATA'!$B$11:$B$14577,'MONTHLY DATA'!$B65)</f>
        <v>238.75</v>
      </c>
      <c r="DU65" s="78">
        <f>AVERAGEIFS('WEEKLY DATA'!DU$11:DU$14577,'WEEKLY DATA'!$A$11:$A$14577,'MONTHLY DATA'!$A65,'WEEKLY DATA'!$B$11:$B$14577,'MONTHLY DATA'!$B65)</f>
        <v>248.75</v>
      </c>
      <c r="DV65" s="78">
        <f>AVERAGEIFS('WEEKLY DATA'!DV$11:DV$14577,'WEEKLY DATA'!$A$11:$A$14577,'MONTHLY DATA'!$A65,'WEEKLY DATA'!$B$11:$B$14577,'MONTHLY DATA'!$B65)</f>
        <v>243.75</v>
      </c>
      <c r="DW65" s="154">
        <f t="shared" ref="DW65:DW76" si="41">DV65/DV64-1</f>
        <v>-5.1094890510948954E-2</v>
      </c>
      <c r="DX65" s="78">
        <f>AVERAGEIFS('WEEKLY DATA'!DX$11:DX$14577,'WEEKLY DATA'!$A$11:$A$14577,'MONTHLY DATA'!$A65,'WEEKLY DATA'!$B$11:$B$14577,'MONTHLY DATA'!$B65)</f>
        <v>227.875</v>
      </c>
      <c r="DY65" s="78">
        <f>AVERAGEIFS('WEEKLY DATA'!DY$11:DY$14577,'WEEKLY DATA'!$A$11:$A$14577,'MONTHLY DATA'!$A65,'WEEKLY DATA'!$B$11:$B$14577,'MONTHLY DATA'!$B65)</f>
        <v>237.875</v>
      </c>
      <c r="DZ65" s="78">
        <f>AVERAGEIFS('WEEKLY DATA'!DZ$11:DZ$14577,'WEEKLY DATA'!$A$11:$A$14577,'MONTHLY DATA'!$A65,'WEEKLY DATA'!$B$11:$B$14577,'MONTHLY DATA'!$B65)</f>
        <v>232.875</v>
      </c>
      <c r="EA65" s="154">
        <f t="shared" ref="EA65:EA76" si="42">DZ65/DZ64-1</f>
        <v>-4.8518896833503522E-2</v>
      </c>
      <c r="EB65" s="78">
        <f>AVERAGEIFS('WEEKLY DATA'!EB$11:EB$14577,'WEEKLY DATA'!$A$11:$A$14577,'MONTHLY DATA'!$A65,'WEEKLY DATA'!$B$11:$B$14577,'MONTHLY DATA'!$B65)</f>
        <v>278</v>
      </c>
      <c r="EC65" s="78">
        <f>AVERAGEIFS('WEEKLY DATA'!EC$11:EC$14577,'WEEKLY DATA'!$A$11:$A$14577,'MONTHLY DATA'!$A65,'WEEKLY DATA'!$B$11:$B$14577,'MONTHLY DATA'!$B65)</f>
        <v>288</v>
      </c>
      <c r="ED65" s="78">
        <f>AVERAGEIFS('WEEKLY DATA'!ED$11:ED$14577,'WEEKLY DATA'!$A$11:$A$14577,'MONTHLY DATA'!$A65,'WEEKLY DATA'!$B$11:$B$14577,'MONTHLY DATA'!$B65)</f>
        <v>283</v>
      </c>
      <c r="EE65" s="154">
        <f t="shared" si="14"/>
        <v>-3.9049235993208864E-2</v>
      </c>
      <c r="EF65" s="169">
        <f>AVERAGEIFS('WEEKLY DATA'!EF$11:EF$14577,'WEEKLY DATA'!$A$11:$A$14577,'MONTHLY DATA'!$A65,'WEEKLY DATA'!$B$11:$B$14577,'MONTHLY DATA'!$B65)</f>
        <v>254.5</v>
      </c>
      <c r="EG65" s="78">
        <f>AVERAGEIFS('WEEKLY DATA'!EG$11:EG$14577,'WEEKLY DATA'!$A$11:$A$14577,'MONTHLY DATA'!$A65,'WEEKLY DATA'!$B$11:$B$14577,'MONTHLY DATA'!$B65)</f>
        <v>264.5</v>
      </c>
      <c r="EH65" s="78">
        <f>AVERAGEIFS('WEEKLY DATA'!EH$11:EH$14577,'WEEKLY DATA'!$A$11:$A$14577,'MONTHLY DATA'!$A65,'WEEKLY DATA'!$B$11:$B$14577,'MONTHLY DATA'!$B65)</f>
        <v>259.5</v>
      </c>
      <c r="EI65" s="154">
        <f t="shared" ref="EI65:EI76" si="43">EH65/EH64-1</f>
        <v>-2.0292590844738112E-2</v>
      </c>
      <c r="EJ65" s="78">
        <f>AVERAGEIFS('WEEKLY DATA'!EJ$11:EJ$14577,'WEEKLY DATA'!$A$11:$A$14577,'MONTHLY DATA'!$A65,'WEEKLY DATA'!$B$11:$B$14577,'MONTHLY DATA'!$B65)</f>
        <v>276.125</v>
      </c>
      <c r="EK65" s="78">
        <f>AVERAGEIFS('WEEKLY DATA'!EK$11:EK$14577,'WEEKLY DATA'!$A$11:$A$14577,'MONTHLY DATA'!$A65,'WEEKLY DATA'!$B$11:$B$14577,'MONTHLY DATA'!$B65)</f>
        <v>286.125</v>
      </c>
      <c r="EL65" s="78">
        <f>AVERAGEIFS('WEEKLY DATA'!EL$11:EL$14577,'WEEKLY DATA'!$A$11:$A$14577,'MONTHLY DATA'!$A65,'WEEKLY DATA'!$B$11:$B$14577,'MONTHLY DATA'!$B65)</f>
        <v>281.125</v>
      </c>
      <c r="EM65" s="154">
        <f t="shared" ref="EM65:EM76" si="44">EL65/EL64-1</f>
        <v>-3.0185424752048329E-2</v>
      </c>
      <c r="EN65" s="78">
        <f>AVERAGEIFS('WEEKLY DATA'!EN$11:EN$14577,'WEEKLY DATA'!$A$11:$A$14577,'MONTHLY DATA'!$A65,'WEEKLY DATA'!$B$11:$B$14577,'MONTHLY DATA'!$B65)</f>
        <v>221.5</v>
      </c>
      <c r="EO65" s="78">
        <f>AVERAGEIFS('WEEKLY DATA'!EO$11:EO$14577,'WEEKLY DATA'!$A$11:$A$14577,'MONTHLY DATA'!$A65,'WEEKLY DATA'!$B$11:$B$14577,'MONTHLY DATA'!$B65)</f>
        <v>228.375</v>
      </c>
      <c r="EP65" s="78">
        <f>AVERAGEIFS('WEEKLY DATA'!EP$11:EP$14577,'WEEKLY DATA'!$A$11:$A$14577,'MONTHLY DATA'!$A65,'WEEKLY DATA'!$B$11:$B$14577,'MONTHLY DATA'!$B65)</f>
        <v>224.9375</v>
      </c>
      <c r="EQ65" s="154">
        <f t="shared" ref="EQ65:EQ76" si="45">EP65/EP64-1</f>
        <v>-5.0395778364116128E-2</v>
      </c>
      <c r="ER65" s="78">
        <f>AVERAGEIFS('WEEKLY DATA'!ER$11:ER$14577,'WEEKLY DATA'!$A$11:$A$14577,'MONTHLY DATA'!$A65,'WEEKLY DATA'!$B$11:$B$14577,'MONTHLY DATA'!$B65)</f>
        <v>235.625</v>
      </c>
      <c r="ES65" s="78">
        <f>AVERAGEIFS('WEEKLY DATA'!ES$11:ES$14577,'WEEKLY DATA'!$A$11:$A$14577,'MONTHLY DATA'!$A65,'WEEKLY DATA'!$B$11:$B$14577,'MONTHLY DATA'!$B65)</f>
        <v>245.625</v>
      </c>
      <c r="ET65" s="78">
        <f>AVERAGEIFS('WEEKLY DATA'!ET$11:ET$14577,'WEEKLY DATA'!$A$11:$A$14577,'MONTHLY DATA'!$A65,'WEEKLY DATA'!$B$11:$B$14577,'MONTHLY DATA'!$B65)</f>
        <v>240.625</v>
      </c>
      <c r="EU65" s="154">
        <f t="shared" si="15"/>
        <v>-7.2289156626506035E-2</v>
      </c>
      <c r="EV65" s="78">
        <f>AVERAGEIFS('WEEKLY DATA'!EV$11:EV$14577,'WEEKLY DATA'!$A$11:$A$14577,'MONTHLY DATA'!$A65,'WEEKLY DATA'!$B$11:$B$14577,'MONTHLY DATA'!$B65)</f>
        <v>233.125</v>
      </c>
      <c r="EW65" s="78">
        <f>AVERAGEIFS('WEEKLY DATA'!EW$11:EW$14577,'WEEKLY DATA'!$A$11:$A$14577,'MONTHLY DATA'!$A65,'WEEKLY DATA'!$B$11:$B$14577,'MONTHLY DATA'!$B65)</f>
        <v>243.125</v>
      </c>
      <c r="EX65" s="78">
        <f>AVERAGEIFS('WEEKLY DATA'!EX$11:EX$14577,'WEEKLY DATA'!$A$11:$A$14577,'MONTHLY DATA'!$A65,'WEEKLY DATA'!$B$11:$B$14577,'MONTHLY DATA'!$B65)</f>
        <v>238.125</v>
      </c>
      <c r="EY65" s="154">
        <f t="shared" ref="EY65:EY76" si="46">EX65/EX64-1</f>
        <v>-2.6073619631901801E-2</v>
      </c>
      <c r="EZ65" s="78">
        <f>AVERAGEIFS('WEEKLY DATA'!EZ$11:EZ$14577,'WEEKLY DATA'!$A$11:$A$14577,'MONTHLY DATA'!$A65,'WEEKLY DATA'!$B$11:$B$14577,'MONTHLY DATA'!$B65)</f>
        <v>233.75</v>
      </c>
      <c r="FA65" s="78">
        <f>AVERAGEIFS('WEEKLY DATA'!FA$11:FA$14577,'WEEKLY DATA'!$A$11:$A$14577,'MONTHLY DATA'!$A65,'WEEKLY DATA'!$B$11:$B$14577,'MONTHLY DATA'!$B65)</f>
        <v>243.75</v>
      </c>
      <c r="FB65" s="78">
        <f>AVERAGEIFS('WEEKLY DATA'!FB$11:FB$14577,'WEEKLY DATA'!$A$11:$A$14577,'MONTHLY DATA'!$A65,'WEEKLY DATA'!$B$11:$B$14577,'MONTHLY DATA'!$B65)</f>
        <v>238.75</v>
      </c>
      <c r="FC65" s="154">
        <f t="shared" ref="FC65:FC76" si="47">FB65/FB64-1</f>
        <v>-5.0931677018633548E-2</v>
      </c>
      <c r="FD65" s="78">
        <f>AVERAGEIFS('WEEKLY DATA'!FD$11:FD$14577,'WEEKLY DATA'!$A$11:$A$14577,'MONTHLY DATA'!$A65,'WEEKLY DATA'!$B$11:$B$14577,'MONTHLY DATA'!$B65)</f>
        <v>173.625</v>
      </c>
      <c r="FE65" s="78">
        <f>AVERAGEIFS('WEEKLY DATA'!FE$11:FE$14577,'WEEKLY DATA'!$A$11:$A$14577,'MONTHLY DATA'!$A65,'WEEKLY DATA'!$B$11:$B$14577,'MONTHLY DATA'!$B65)</f>
        <v>183.625</v>
      </c>
      <c r="FF65" s="78">
        <f>AVERAGEIFS('WEEKLY DATA'!FF$11:FF$14577,'WEEKLY DATA'!$A$11:$A$14577,'MONTHLY DATA'!$A65,'WEEKLY DATA'!$B$11:$B$14577,'MONTHLY DATA'!$B65)</f>
        <v>178.625</v>
      </c>
      <c r="FG65" s="154">
        <f t="shared" ref="FG65:FG76" si="48">FF65/FF64-1</f>
        <v>-4.9867021276595702E-2</v>
      </c>
      <c r="FH65" s="78">
        <f>AVERAGEIFS('WEEKLY DATA'!FH$11:FH$14577,'WEEKLY DATA'!$A$11:$A$14577,'MONTHLY DATA'!$A65,'WEEKLY DATA'!$B$11:$B$14577,'MONTHLY DATA'!$B65)</f>
        <v>311.5</v>
      </c>
      <c r="FI65" s="78">
        <f>AVERAGEIFS('WEEKLY DATA'!FI$11:FI$14577,'WEEKLY DATA'!$A$11:$A$14577,'MONTHLY DATA'!$A65,'WEEKLY DATA'!$B$11:$B$14577,'MONTHLY DATA'!$B65)</f>
        <v>321.5</v>
      </c>
      <c r="FJ65" s="78">
        <f>AVERAGEIFS('WEEKLY DATA'!FJ$11:FJ$14577,'WEEKLY DATA'!$A$11:$A$14577,'MONTHLY DATA'!$A65,'WEEKLY DATA'!$B$11:$B$14577,'MONTHLY DATA'!$B65)</f>
        <v>316.5</v>
      </c>
      <c r="FK65" s="154">
        <f t="shared" si="16"/>
        <v>-1.9364833462432229E-2</v>
      </c>
      <c r="FL65" s="169">
        <f>AVERAGEIFS('WEEKLY DATA'!FL$11:FL$14577,'WEEKLY DATA'!$A$11:$A$14577,'MONTHLY DATA'!$A65,'WEEKLY DATA'!$B$11:$B$14577,'MONTHLY DATA'!$B65)</f>
        <v>280.625</v>
      </c>
      <c r="FM65" s="78">
        <f>AVERAGEIFS('WEEKLY DATA'!FM$11:FM$14577,'WEEKLY DATA'!$A$11:$A$14577,'MONTHLY DATA'!$A65,'WEEKLY DATA'!$B$11:$B$14577,'MONTHLY DATA'!$B65)</f>
        <v>290.625</v>
      </c>
      <c r="FN65" s="78">
        <f>AVERAGEIFS('WEEKLY DATA'!FN$11:FN$14577,'WEEKLY DATA'!$A$11:$A$14577,'MONTHLY DATA'!$A65,'WEEKLY DATA'!$B$11:$B$14577,'MONTHLY DATA'!$B65)</f>
        <v>285.625</v>
      </c>
      <c r="FO65" s="154">
        <f t="shared" ref="FO65:FO76" si="49">FN65/FN64-1</f>
        <v>-2.1413276231263434E-2</v>
      </c>
      <c r="FP65" s="78">
        <f>AVERAGEIFS('WEEKLY DATA'!FP$11:FP$14577,'WEEKLY DATA'!$A$11:$A$14577,'MONTHLY DATA'!$A65,'WEEKLY DATA'!$B$11:$B$14577,'MONTHLY DATA'!$B65)</f>
        <v>288.75</v>
      </c>
      <c r="FQ65" s="78">
        <f>AVERAGEIFS('WEEKLY DATA'!FQ$11:FQ$14577,'WEEKLY DATA'!$A$11:$A$14577,'MONTHLY DATA'!$A65,'WEEKLY DATA'!$B$11:$B$14577,'MONTHLY DATA'!$B65)</f>
        <v>298.75</v>
      </c>
      <c r="FR65" s="78">
        <f>AVERAGEIFS('WEEKLY DATA'!FR$11:FR$14577,'WEEKLY DATA'!$A$11:$A$14577,'MONTHLY DATA'!$A65,'WEEKLY DATA'!$B$11:$B$14577,'MONTHLY DATA'!$B65)</f>
        <v>293.75</v>
      </c>
      <c r="FS65" s="154">
        <f t="shared" ref="FS65:FS76" si="50">FR65/FR64-1</f>
        <v>-4.6653144016227222E-2</v>
      </c>
      <c r="FT65" s="78">
        <f>AVERAGEIFS('WEEKLY DATA'!FT$11:FT$14577,'WEEKLY DATA'!$A$11:$A$14577,'MONTHLY DATA'!$A65,'WEEKLY DATA'!$B$11:$B$14577,'MONTHLY DATA'!$B65)</f>
        <v>281.25</v>
      </c>
      <c r="FU65" s="78">
        <f>AVERAGEIFS('WEEKLY DATA'!FU$11:FU$14577,'WEEKLY DATA'!$A$11:$A$14577,'MONTHLY DATA'!$A65,'WEEKLY DATA'!$B$11:$B$14577,'MONTHLY DATA'!$B65)</f>
        <v>291.25</v>
      </c>
      <c r="FV65" s="78">
        <f>AVERAGEIFS('WEEKLY DATA'!FV$11:FV$14577,'WEEKLY DATA'!$A$11:$A$14577,'MONTHLY DATA'!$A65,'WEEKLY DATA'!$B$11:$B$14577,'MONTHLY DATA'!$B65)</f>
        <v>286.25</v>
      </c>
      <c r="FW65" s="154">
        <f t="shared" si="17"/>
        <v>-0.11923076923076925</v>
      </c>
      <c r="FX65" s="78">
        <f>AVERAGEIFS('WEEKLY DATA'!FX$11:FX$14577,'WEEKLY DATA'!$A$11:$A$14577,'MONTHLY DATA'!$A65,'WEEKLY DATA'!$B$11:$B$14577,'MONTHLY DATA'!$B65)</f>
        <v>229.25</v>
      </c>
      <c r="FY65" s="78">
        <f>AVERAGEIFS('WEEKLY DATA'!FY$11:FY$14577,'WEEKLY DATA'!$A$11:$A$14577,'MONTHLY DATA'!$A65,'WEEKLY DATA'!$B$11:$B$14577,'MONTHLY DATA'!$B65)</f>
        <v>239.25</v>
      </c>
      <c r="FZ65" s="78">
        <f>AVERAGEIFS('WEEKLY DATA'!FZ$11:FZ$14577,'WEEKLY DATA'!$A$11:$A$14577,'MONTHLY DATA'!$A65,'WEEKLY DATA'!$B$11:$B$14577,'MONTHLY DATA'!$B65)</f>
        <v>234.25</v>
      </c>
      <c r="GA65" s="154">
        <f t="shared" ref="GA65:GA76" si="51">FZ65/FZ64-1</f>
        <v>-3.1914893617021045E-3</v>
      </c>
      <c r="GB65" s="78">
        <f>AVERAGEIFS('WEEKLY DATA'!GB$11:GB$14577,'WEEKLY DATA'!$A$11:$A$14577,'MONTHLY DATA'!$A65,'WEEKLY DATA'!$B$11:$B$14577,'MONTHLY DATA'!$B65)</f>
        <v>335.625</v>
      </c>
      <c r="GC65" s="78">
        <f>AVERAGEIFS('WEEKLY DATA'!GC$11:GC$14577,'WEEKLY DATA'!$A$11:$A$14577,'MONTHLY DATA'!$A65,'WEEKLY DATA'!$B$11:$B$14577,'MONTHLY DATA'!$B65)</f>
        <v>345.625</v>
      </c>
      <c r="GD65" s="78">
        <f>AVERAGEIFS('WEEKLY DATA'!GD$11:GD$14577,'WEEKLY DATA'!$A$11:$A$14577,'MONTHLY DATA'!$A65,'WEEKLY DATA'!$B$11:$B$14577,'MONTHLY DATA'!$B65)</f>
        <v>340.625</v>
      </c>
      <c r="GE65" s="154">
        <f t="shared" si="18"/>
        <v>-4.6202310115505796E-2</v>
      </c>
      <c r="GF65" s="169">
        <f>AVERAGEIFS('WEEKLY DATA'!GF$11:GF$14577,'WEEKLY DATA'!$A$11:$A$14577,'MONTHLY DATA'!$A65,'WEEKLY DATA'!$B$11:$B$14577,'MONTHLY DATA'!$B65)</f>
        <v>315.75</v>
      </c>
      <c r="GG65" s="78">
        <f>AVERAGEIFS('WEEKLY DATA'!GG$11:GG$14577,'WEEKLY DATA'!$A$11:$A$14577,'MONTHLY DATA'!$A65,'WEEKLY DATA'!$B$11:$B$14577,'MONTHLY DATA'!$B65)</f>
        <v>325.75</v>
      </c>
      <c r="GH65" s="78">
        <f>AVERAGEIFS('WEEKLY DATA'!GH$11:GH$14577,'WEEKLY DATA'!$A$11:$A$14577,'MONTHLY DATA'!$A65,'WEEKLY DATA'!$B$11:$B$14577,'MONTHLY DATA'!$B65)</f>
        <v>320.75</v>
      </c>
      <c r="GI65" s="154">
        <f t="shared" ref="GI65:GI76" si="52">GH65/GH64-1</f>
        <v>-2.8030303030303072E-2</v>
      </c>
      <c r="GJ65" s="78">
        <f>AVERAGEIFS('WEEKLY DATA'!GJ$11:GJ$14577,'WEEKLY DATA'!$A$11:$A$14577,'MONTHLY DATA'!$A65,'WEEKLY DATA'!$B$11:$B$14577,'MONTHLY DATA'!$B65)</f>
        <v>326.625</v>
      </c>
      <c r="GK65" s="78">
        <f>AVERAGEIFS('WEEKLY DATA'!GK$11:GK$14577,'WEEKLY DATA'!$A$11:$A$14577,'MONTHLY DATA'!$A65,'WEEKLY DATA'!$B$11:$B$14577,'MONTHLY DATA'!$B65)</f>
        <v>336.625</v>
      </c>
      <c r="GL65" s="78">
        <f>AVERAGEIFS('WEEKLY DATA'!GL$11:GL$14577,'WEEKLY DATA'!$A$11:$A$14577,'MONTHLY DATA'!$A65,'WEEKLY DATA'!$B$11:$B$14577,'MONTHLY DATA'!$B65)</f>
        <v>331.625</v>
      </c>
      <c r="GM65" s="154">
        <f t="shared" ref="GM65:GM76" si="53">GL65/GL64-1</f>
        <v>-2.1755162241887893E-2</v>
      </c>
      <c r="GN65" s="78">
        <f>AVERAGEIFS('WEEKLY DATA'!GN$11:GN$14577,'WEEKLY DATA'!$A$11:$A$14577,'MONTHLY DATA'!$A65,'WEEKLY DATA'!$B$11:$B$14577,'MONTHLY DATA'!$B65)</f>
        <v>312</v>
      </c>
      <c r="GO65" s="78">
        <f>AVERAGEIFS('WEEKLY DATA'!GO$11:GO$14577,'WEEKLY DATA'!$A$11:$A$14577,'MONTHLY DATA'!$A65,'WEEKLY DATA'!$B$11:$B$14577,'MONTHLY DATA'!$B65)</f>
        <v>322</v>
      </c>
      <c r="GP65" s="78">
        <f>AVERAGEIFS('WEEKLY DATA'!GP$11:GP$14577,'WEEKLY DATA'!$A$11:$A$14577,'MONTHLY DATA'!$A65,'WEEKLY DATA'!$B$11:$B$14577,'MONTHLY DATA'!$B65)</f>
        <v>317</v>
      </c>
      <c r="GQ65" s="154">
        <f t="shared" ref="GQ65:GQ76" si="54">GP65/GP64-1</f>
        <v>-2.1227325357005E-2</v>
      </c>
      <c r="GR65" s="78"/>
    </row>
    <row r="66" spans="1:200" ht="15.75" x14ac:dyDescent="0.25">
      <c r="A66">
        <f t="shared" si="4"/>
        <v>8</v>
      </c>
      <c r="B66">
        <f t="shared" si="5"/>
        <v>2014</v>
      </c>
      <c r="C66" s="86">
        <v>41852</v>
      </c>
      <c r="D66" s="78">
        <f>AVERAGEIFS('WEEKLY DATA'!D$11:D$14577,'WEEKLY DATA'!$A$11:$A$14577,'MONTHLY DATA'!$A66,'WEEKLY DATA'!$B$11:$B$14577,'MONTHLY DATA'!$B66)</f>
        <v>377.6</v>
      </c>
      <c r="E66" s="78">
        <f>AVERAGEIFS('WEEKLY DATA'!E$11:E$14577,'WEEKLY DATA'!$A$11:$A$14577,'MONTHLY DATA'!$A66,'WEEKLY DATA'!$B$11:$B$14577,'MONTHLY DATA'!$B66)</f>
        <v>387.6</v>
      </c>
      <c r="F66" s="78">
        <f>AVERAGEIFS('WEEKLY DATA'!F$11:F$14577,'WEEKLY DATA'!$A$11:$A$14577,'MONTHLY DATA'!$A66,'WEEKLY DATA'!$B$11:$B$14577,'MONTHLY DATA'!$B66)</f>
        <v>382.6</v>
      </c>
      <c r="G66" s="154">
        <f t="shared" si="6"/>
        <v>-2.2420951772596509E-2</v>
      </c>
      <c r="H66" s="169">
        <f>AVERAGEIFS('WEEKLY DATA'!H$11:H$14577,'WEEKLY DATA'!$A$11:$A$14577,'MONTHLY DATA'!$A66,'WEEKLY DATA'!$B$11:$B$14577,'MONTHLY DATA'!$B66)</f>
        <v>442</v>
      </c>
      <c r="I66" s="78">
        <f>AVERAGEIFS('WEEKLY DATA'!I$11:I$14577,'WEEKLY DATA'!$A$11:$A$14577,'MONTHLY DATA'!$A66,'WEEKLY DATA'!$B$11:$B$14577,'MONTHLY DATA'!$B66)</f>
        <v>452</v>
      </c>
      <c r="J66" s="78">
        <f>AVERAGEIFS('WEEKLY DATA'!J$11:J$14577,'WEEKLY DATA'!$A$11:$A$14577,'MONTHLY DATA'!$A66,'WEEKLY DATA'!$B$11:$B$14577,'MONTHLY DATA'!$B66)</f>
        <v>447</v>
      </c>
      <c r="K66" s="154">
        <f t="shared" si="19"/>
        <v>-4.1800643086816747E-2</v>
      </c>
      <c r="L66" s="169">
        <f>AVERAGEIFS('WEEKLY DATA'!L$11:L$14577,'WEEKLY DATA'!$A$11:$A$14577,'MONTHLY DATA'!$A66,'WEEKLY DATA'!$B$11:$B$14577,'MONTHLY DATA'!$B66)</f>
        <v>337</v>
      </c>
      <c r="M66" s="78">
        <f>AVERAGEIFS('WEEKLY DATA'!M$11:M$14577,'WEEKLY DATA'!$A$11:$A$14577,'MONTHLY DATA'!$A66,'WEEKLY DATA'!$B$11:$B$14577,'MONTHLY DATA'!$B66)</f>
        <v>347</v>
      </c>
      <c r="N66" s="78">
        <f>AVERAGEIFS('WEEKLY DATA'!N$11:N$14577,'WEEKLY DATA'!$A$11:$A$14577,'MONTHLY DATA'!$A66,'WEEKLY DATA'!$B$11:$B$14577,'MONTHLY DATA'!$B66)</f>
        <v>342</v>
      </c>
      <c r="O66" s="154">
        <f t="shared" si="20"/>
        <v>-8.6956521739129933E-3</v>
      </c>
      <c r="P66" s="169">
        <f>AVERAGEIFS('WEEKLY DATA'!P$11:P$14577,'WEEKLY DATA'!$A$11:$A$14577,'MONTHLY DATA'!$A66,'WEEKLY DATA'!$B$11:$B$14577,'MONTHLY DATA'!$B66)</f>
        <v>303.60000000000002</v>
      </c>
      <c r="Q66" s="78">
        <f>AVERAGEIFS('WEEKLY DATA'!Q$11:Q$14577,'WEEKLY DATA'!$A$11:$A$14577,'MONTHLY DATA'!$A66,'WEEKLY DATA'!$B$11:$B$14577,'MONTHLY DATA'!$B66)</f>
        <v>313.60000000000002</v>
      </c>
      <c r="R66" s="78">
        <f>AVERAGEIFS('WEEKLY DATA'!R$11:R$14577,'WEEKLY DATA'!$A$11:$A$14577,'MONTHLY DATA'!$A66,'WEEKLY DATA'!$B$11:$B$14577,'MONTHLY DATA'!$B66)</f>
        <v>308.60000000000002</v>
      </c>
      <c r="S66" s="154">
        <f t="shared" si="21"/>
        <v>-3.4115805946791755E-2</v>
      </c>
      <c r="T66" s="169">
        <f>AVERAGEIFS('WEEKLY DATA'!T$11:T$14577,'WEEKLY DATA'!$A$11:$A$14577,'MONTHLY DATA'!$A66,'WEEKLY DATA'!$B$11:$B$14577,'MONTHLY DATA'!$B66)</f>
        <v>328.8</v>
      </c>
      <c r="U66" s="78">
        <f>AVERAGEIFS('WEEKLY DATA'!U$11:U$14577,'WEEKLY DATA'!$A$11:$A$14577,'MONTHLY DATA'!$A66,'WEEKLY DATA'!$B$11:$B$14577,'MONTHLY DATA'!$B66)</f>
        <v>338.8</v>
      </c>
      <c r="V66" s="78">
        <f>AVERAGEIFS('WEEKLY DATA'!V$11:V$14577,'WEEKLY DATA'!$A$11:$A$14577,'MONTHLY DATA'!$A66,'WEEKLY DATA'!$B$11:$B$14577,'MONTHLY DATA'!$B66)</f>
        <v>333.8</v>
      </c>
      <c r="W66" s="154">
        <f t="shared" si="7"/>
        <v>-5.1872891887093875E-2</v>
      </c>
      <c r="X66" s="169">
        <f>AVERAGEIFS('WEEKLY DATA'!X$11:X$14577,'WEEKLY DATA'!$A$11:$A$14577,'MONTHLY DATA'!$A66,'WEEKLY DATA'!$B$11:$B$14577,'MONTHLY DATA'!$B66)</f>
        <v>326</v>
      </c>
      <c r="Y66" s="78">
        <f>AVERAGEIFS('WEEKLY DATA'!Y$11:Y$14577,'WEEKLY DATA'!$A$11:$A$14577,'MONTHLY DATA'!$A66,'WEEKLY DATA'!$B$11:$B$14577,'MONTHLY DATA'!$B66)</f>
        <v>336.2</v>
      </c>
      <c r="Z66" s="78">
        <f>AVERAGEIFS('WEEKLY DATA'!Z$11:Z$14577,'WEEKLY DATA'!$A$11:$A$14577,'MONTHLY DATA'!$A66,'WEEKLY DATA'!$B$11:$B$14577,'MONTHLY DATA'!$B66)</f>
        <v>331.1</v>
      </c>
      <c r="AA66" s="154">
        <f t="shared" si="22"/>
        <v>-7.9400749063669451E-3</v>
      </c>
      <c r="AB66" s="169">
        <f>AVERAGEIFS('WEEKLY DATA'!AB$11:AB$14577,'WEEKLY DATA'!$A$11:$A$14577,'MONTHLY DATA'!$A66,'WEEKLY DATA'!$B$11:$B$14577,'MONTHLY DATA'!$B66)</f>
        <v>394</v>
      </c>
      <c r="AC66" s="78">
        <f>AVERAGEIFS('WEEKLY DATA'!AC$11:AC$14577,'WEEKLY DATA'!$A$11:$A$14577,'MONTHLY DATA'!$A66,'WEEKLY DATA'!$B$11:$B$14577,'MONTHLY DATA'!$B66)</f>
        <v>404</v>
      </c>
      <c r="AD66" s="78">
        <f>AVERAGEIFS('WEEKLY DATA'!AD$11:AD$14577,'WEEKLY DATA'!$A$11:$A$14577,'MONTHLY DATA'!$A66,'WEEKLY DATA'!$B$11:$B$14577,'MONTHLY DATA'!$B66)</f>
        <v>399</v>
      </c>
      <c r="AE66" s="154">
        <f t="shared" si="23"/>
        <v>-7.4626865671642006E-3</v>
      </c>
      <c r="AF66" s="169">
        <f>AVERAGEIFS('WEEKLY DATA'!AF$11:AF$14577,'WEEKLY DATA'!$A$11:$A$14577,'MONTHLY DATA'!$A66,'WEEKLY DATA'!$B$11:$B$14577,'MONTHLY DATA'!$B66)</f>
        <v>284.8</v>
      </c>
      <c r="AG66" s="78">
        <f>AVERAGEIFS('WEEKLY DATA'!AG$11:AG$14577,'WEEKLY DATA'!$A$11:$A$14577,'MONTHLY DATA'!$A66,'WEEKLY DATA'!$B$11:$B$14577,'MONTHLY DATA'!$B66)</f>
        <v>294.8</v>
      </c>
      <c r="AH66" s="78">
        <f>AVERAGEIFS('WEEKLY DATA'!AH$11:AH$14577,'WEEKLY DATA'!$A$11:$A$14577,'MONTHLY DATA'!$A66,'WEEKLY DATA'!$B$11:$B$14577,'MONTHLY DATA'!$B66)</f>
        <v>289.8</v>
      </c>
      <c r="AI66" s="154">
        <f t="shared" si="24"/>
        <v>-3.2674118658641005E-3</v>
      </c>
      <c r="AJ66" s="169">
        <f>AVERAGEIFS('WEEKLY DATA'!AJ$11:AJ$14577,'WEEKLY DATA'!$A$11:$A$14577,'MONTHLY DATA'!$A66,'WEEKLY DATA'!$B$11:$B$14577,'MONTHLY DATA'!$B66)</f>
        <v>356.8</v>
      </c>
      <c r="AK66" s="78">
        <f>AVERAGEIFS('WEEKLY DATA'!AK$11:AK$14577,'WEEKLY DATA'!$A$11:$A$14577,'MONTHLY DATA'!$A66,'WEEKLY DATA'!$B$11:$B$14577,'MONTHLY DATA'!$B66)</f>
        <v>366.8</v>
      </c>
      <c r="AL66" s="78">
        <f>AVERAGEIFS('WEEKLY DATA'!AL$11:AL$14577,'WEEKLY DATA'!$A$11:$A$14577,'MONTHLY DATA'!$A66,'WEEKLY DATA'!$B$11:$B$14577,'MONTHLY DATA'!$B66)</f>
        <v>361.8</v>
      </c>
      <c r="AM66" s="154">
        <f t="shared" si="8"/>
        <v>-5.0393700787401574E-2</v>
      </c>
      <c r="AN66" s="169">
        <f>AVERAGEIFS('WEEKLY DATA'!AN$11:AN$14577,'WEEKLY DATA'!$A$11:$A$14577,'MONTHLY DATA'!$A66,'WEEKLY DATA'!$B$11:$B$14577,'MONTHLY DATA'!$B66)</f>
        <v>348</v>
      </c>
      <c r="AO66" s="78">
        <f>AVERAGEIFS('WEEKLY DATA'!AO$11:AO$14577,'WEEKLY DATA'!$A$11:$A$14577,'MONTHLY DATA'!$A66,'WEEKLY DATA'!$B$11:$B$14577,'MONTHLY DATA'!$B66)</f>
        <v>358</v>
      </c>
      <c r="AP66" s="78">
        <f>AVERAGEIFS('WEEKLY DATA'!AP$11:AP$14577,'WEEKLY DATA'!$A$11:$A$14577,'MONTHLY DATA'!$A66,'WEEKLY DATA'!$B$11:$B$14577,'MONTHLY DATA'!$B66)</f>
        <v>353</v>
      </c>
      <c r="AQ66" s="154">
        <f t="shared" si="25"/>
        <v>-5.7409879839786404E-2</v>
      </c>
      <c r="AR66" s="169">
        <f>AVERAGEIFS('WEEKLY DATA'!AR$11:AR$14577,'WEEKLY DATA'!$A$11:$A$14577,'MONTHLY DATA'!$A66,'WEEKLY DATA'!$B$11:$B$14577,'MONTHLY DATA'!$B66)</f>
        <v>362</v>
      </c>
      <c r="AS66" s="78">
        <f>AVERAGEIFS('WEEKLY DATA'!AS$11:AS$14577,'WEEKLY DATA'!$A$11:$A$14577,'MONTHLY DATA'!$A66,'WEEKLY DATA'!$B$11:$B$14577,'MONTHLY DATA'!$B66)</f>
        <v>372</v>
      </c>
      <c r="AT66" s="78">
        <f>AVERAGEIFS('WEEKLY DATA'!AT$11:AT$14577,'WEEKLY DATA'!$A$11:$A$14577,'MONTHLY DATA'!$A66,'WEEKLY DATA'!$B$11:$B$14577,'MONTHLY DATA'!$B66)</f>
        <v>367</v>
      </c>
      <c r="AU66" s="154">
        <f t="shared" si="26"/>
        <v>1.3812154696132506E-2</v>
      </c>
      <c r="AV66" s="169">
        <f>AVERAGEIFS('WEEKLY DATA'!AV$11:AV$14577,'WEEKLY DATA'!$A$11:$A$14577,'MONTHLY DATA'!$A66,'WEEKLY DATA'!$B$11:$B$14577,'MONTHLY DATA'!$B66)</f>
        <v>332.8</v>
      </c>
      <c r="AW66" s="78">
        <f>AVERAGEIFS('WEEKLY DATA'!AW$11:AW$14577,'WEEKLY DATA'!$A$11:$A$14577,'MONTHLY DATA'!$A66,'WEEKLY DATA'!$B$11:$B$14577,'MONTHLY DATA'!$B66)</f>
        <v>342.8</v>
      </c>
      <c r="AX66" s="78">
        <f>AVERAGEIFS('WEEKLY DATA'!AX$11:AX$14577,'WEEKLY DATA'!$A$11:$A$14577,'MONTHLY DATA'!$A66,'WEEKLY DATA'!$B$11:$B$14577,'MONTHLY DATA'!$B66)</f>
        <v>337.8</v>
      </c>
      <c r="AY66" s="154">
        <f t="shared" si="27"/>
        <v>-2.8044280442803826E-3</v>
      </c>
      <c r="AZ66" s="169">
        <f>AVERAGEIFS('WEEKLY DATA'!AZ$11:AZ$14577,'WEEKLY DATA'!$A$11:$A$14577,'MONTHLY DATA'!$A66,'WEEKLY DATA'!$B$11:$B$14577,'MONTHLY DATA'!$B66)</f>
        <v>231.2</v>
      </c>
      <c r="BA66" s="78">
        <f>AVERAGEIFS('WEEKLY DATA'!BA$11:BA$14577,'WEEKLY DATA'!$A$11:$A$14577,'MONTHLY DATA'!$A66,'WEEKLY DATA'!$B$11:$B$14577,'MONTHLY DATA'!$B66)</f>
        <v>241.2</v>
      </c>
      <c r="BB66" s="78">
        <f>AVERAGEIFS('WEEKLY DATA'!BB$11:BB$14577,'WEEKLY DATA'!$A$11:$A$14577,'MONTHLY DATA'!$A66,'WEEKLY DATA'!$B$11:$B$14577,'MONTHLY DATA'!$B66)</f>
        <v>236.2</v>
      </c>
      <c r="BC66" s="154">
        <f t="shared" si="9"/>
        <v>-4.0325038090401222E-2</v>
      </c>
      <c r="BD66" s="169">
        <f>AVERAGEIFS('WEEKLY DATA'!BD$11:BD$14577,'WEEKLY DATA'!$A$11:$A$14577,'MONTHLY DATA'!$A66,'WEEKLY DATA'!$B$11:$B$14577,'MONTHLY DATA'!$B66)</f>
        <v>209.6</v>
      </c>
      <c r="BE66" s="78">
        <f>AVERAGEIFS('WEEKLY DATA'!BE$11:BE$14577,'WEEKLY DATA'!$A$11:$A$14577,'MONTHLY DATA'!$A66,'WEEKLY DATA'!$B$11:$B$14577,'MONTHLY DATA'!$B66)</f>
        <v>219.6</v>
      </c>
      <c r="BF66" s="78">
        <f>AVERAGEIFS('WEEKLY DATA'!BF$11:BF$14577,'WEEKLY DATA'!$A$11:$A$14577,'MONTHLY DATA'!$A66,'WEEKLY DATA'!$B$11:$B$14577,'MONTHLY DATA'!$B66)</f>
        <v>214.6</v>
      </c>
      <c r="BG66" s="154">
        <f t="shared" si="28"/>
        <v>-6.847531199131851E-2</v>
      </c>
      <c r="BH66" s="169">
        <f>AVERAGEIFS('WEEKLY DATA'!BH$11:BH$14577,'WEEKLY DATA'!$A$11:$A$14577,'MONTHLY DATA'!$A66,'WEEKLY DATA'!$B$11:$B$14577,'MONTHLY DATA'!$B66)</f>
        <v>354</v>
      </c>
      <c r="BI66" s="78">
        <f>AVERAGEIFS('WEEKLY DATA'!BI$11:BI$14577,'WEEKLY DATA'!$A$11:$A$14577,'MONTHLY DATA'!$A66,'WEEKLY DATA'!$B$11:$B$14577,'MONTHLY DATA'!$B66)</f>
        <v>364</v>
      </c>
      <c r="BJ66" s="78">
        <f>AVERAGEIFS('WEEKLY DATA'!BJ$11:BJ$14577,'WEEKLY DATA'!$A$11:$A$14577,'MONTHLY DATA'!$A66,'WEEKLY DATA'!$B$11:$B$14577,'MONTHLY DATA'!$B66)</f>
        <v>359</v>
      </c>
      <c r="BK66" s="154">
        <f t="shared" si="29"/>
        <v>-0.10250000000000004</v>
      </c>
      <c r="BL66" s="169">
        <f>AVERAGEIFS('WEEKLY DATA'!BL$11:BL$14577,'WEEKLY DATA'!$A$11:$A$14577,'MONTHLY DATA'!$A66,'WEEKLY DATA'!$B$11:$B$14577,'MONTHLY DATA'!$B66)</f>
        <v>314.39999999999998</v>
      </c>
      <c r="BM66" s="78">
        <f>AVERAGEIFS('WEEKLY DATA'!BM$11:BM$14577,'WEEKLY DATA'!$A$11:$A$14577,'MONTHLY DATA'!$A66,'WEEKLY DATA'!$B$11:$B$14577,'MONTHLY DATA'!$B66)</f>
        <v>324.39999999999998</v>
      </c>
      <c r="BN66" s="78">
        <f>AVERAGEIFS('WEEKLY DATA'!BN$11:BN$14577,'WEEKLY DATA'!$A$11:$A$14577,'MONTHLY DATA'!$A66,'WEEKLY DATA'!$B$11:$B$14577,'MONTHLY DATA'!$B66)</f>
        <v>319.39999999999998</v>
      </c>
      <c r="BO66" s="154">
        <f t="shared" si="30"/>
        <v>-6.2999633296663027E-2</v>
      </c>
      <c r="BP66" s="78">
        <f>AVERAGEIFS('WEEKLY DATA'!BP$11:BP$14577,'WEEKLY DATA'!$A$11:$A$14577,'MONTHLY DATA'!$A66,'WEEKLY DATA'!$B$11:$B$14577,'MONTHLY DATA'!$B66)</f>
        <v>252.2</v>
      </c>
      <c r="BQ66" s="78">
        <f>AVERAGEIFS('WEEKLY DATA'!BQ$11:BQ$14577,'WEEKLY DATA'!$A$11:$A$14577,'MONTHLY DATA'!$A66,'WEEKLY DATA'!$B$11:$B$14577,'MONTHLY DATA'!$B66)</f>
        <v>262.2</v>
      </c>
      <c r="BR66" s="78">
        <f>AVERAGEIFS('WEEKLY DATA'!BR$11:BR$14577,'WEEKLY DATA'!$A$11:$A$14577,'MONTHLY DATA'!$A66,'WEEKLY DATA'!$B$11:$B$14577,'MONTHLY DATA'!$B66)</f>
        <v>257.2</v>
      </c>
      <c r="BS66" s="154">
        <f t="shared" si="10"/>
        <v>-9.340394800192664E-3</v>
      </c>
      <c r="BT66" s="78">
        <f>AVERAGEIFS('WEEKLY DATA'!BT$11:BT$14577,'WEEKLY DATA'!$A$11:$A$14577,'MONTHLY DATA'!$A66,'WEEKLY DATA'!$B$11:$B$14577,'MONTHLY DATA'!$B66)</f>
        <v>231</v>
      </c>
      <c r="BU66" s="78">
        <f>AVERAGEIFS('WEEKLY DATA'!BU$11:BU$14577,'WEEKLY DATA'!$A$11:$A$14577,'MONTHLY DATA'!$A66,'WEEKLY DATA'!$B$11:$B$14577,'MONTHLY DATA'!$B66)</f>
        <v>241</v>
      </c>
      <c r="BV66" s="78">
        <f>AVERAGEIFS('WEEKLY DATA'!BV$11:BV$14577,'WEEKLY DATA'!$A$11:$A$14577,'MONTHLY DATA'!$A66,'WEEKLY DATA'!$B$11:$B$14577,'MONTHLY DATA'!$B66)</f>
        <v>236</v>
      </c>
      <c r="BW66" s="154">
        <f t="shared" si="31"/>
        <v>-2.4289405684754573E-2</v>
      </c>
      <c r="BX66" s="78">
        <f>AVERAGEIFS('WEEKLY DATA'!BX$11:BX$14577,'WEEKLY DATA'!$A$11:$A$14577,'MONTHLY DATA'!$A66,'WEEKLY DATA'!$B$11:$B$14577,'MONTHLY DATA'!$B66)</f>
        <v>242</v>
      </c>
      <c r="BY66" s="78">
        <f>AVERAGEIFS('WEEKLY DATA'!BY$11:BY$14577,'WEEKLY DATA'!$A$11:$A$14577,'MONTHLY DATA'!$A66,'WEEKLY DATA'!$B$11:$B$14577,'MONTHLY DATA'!$B66)</f>
        <v>252</v>
      </c>
      <c r="BZ66" s="78">
        <f>AVERAGEIFS('WEEKLY DATA'!BZ$11:BZ$14577,'WEEKLY DATA'!$A$11:$A$14577,'MONTHLY DATA'!$A66,'WEEKLY DATA'!$B$11:$B$14577,'MONTHLY DATA'!$B66)</f>
        <v>247</v>
      </c>
      <c r="CA66" s="154">
        <f t="shared" si="32"/>
        <v>6.109979633401208E-3</v>
      </c>
      <c r="CB66" s="78">
        <f>AVERAGEIFS('WEEKLY DATA'!CB$11:CB$14577,'WEEKLY DATA'!$A$11:$A$14577,'MONTHLY DATA'!$A66,'WEEKLY DATA'!$B$11:$B$14577,'MONTHLY DATA'!$B66)</f>
        <v>224</v>
      </c>
      <c r="CC66" s="78">
        <f>AVERAGEIFS('WEEKLY DATA'!CC$11:CC$14577,'WEEKLY DATA'!$A$11:$A$14577,'MONTHLY DATA'!$A66,'WEEKLY DATA'!$B$11:$B$14577,'MONTHLY DATA'!$B66)</f>
        <v>234</v>
      </c>
      <c r="CD66" s="78">
        <f>AVERAGEIFS('WEEKLY DATA'!CD$11:CD$14577,'WEEKLY DATA'!$A$11:$A$14577,'MONTHLY DATA'!$A66,'WEEKLY DATA'!$B$11:$B$14577,'MONTHLY DATA'!$B66)</f>
        <v>229</v>
      </c>
      <c r="CE66" s="154">
        <f t="shared" si="33"/>
        <v>-9.9754299754299725E-2</v>
      </c>
      <c r="CF66" s="78">
        <f>AVERAGEIFS('WEEKLY DATA'!CF$11:CF$14577,'WEEKLY DATA'!$A$11:$A$14577,'MONTHLY DATA'!$A66,'WEEKLY DATA'!$B$11:$B$14577,'MONTHLY DATA'!$B66)</f>
        <v>244.8</v>
      </c>
      <c r="CG66" s="78">
        <f>AVERAGEIFS('WEEKLY DATA'!CG$11:CG$14577,'WEEKLY DATA'!$A$11:$A$14577,'MONTHLY DATA'!$A66,'WEEKLY DATA'!$B$11:$B$14577,'MONTHLY DATA'!$B66)</f>
        <v>254.8</v>
      </c>
      <c r="CH66" s="78">
        <f>AVERAGEIFS('WEEKLY DATA'!CH$11:CH$14577,'WEEKLY DATA'!$A$11:$A$14577,'MONTHLY DATA'!$A66,'WEEKLY DATA'!$B$11:$B$14577,'MONTHLY DATA'!$B66)</f>
        <v>249.8</v>
      </c>
      <c r="CI66" s="154">
        <f t="shared" si="11"/>
        <v>-1.5081320847708191E-2</v>
      </c>
      <c r="CJ66" s="78">
        <f>AVERAGEIFS('WEEKLY DATA'!CJ$11:CJ$14577,'WEEKLY DATA'!$A$11:$A$14577,'MONTHLY DATA'!$A66,'WEEKLY DATA'!$B$11:$B$14577,'MONTHLY DATA'!$B66)</f>
        <v>215.4</v>
      </c>
      <c r="CK66" s="78">
        <f>AVERAGEIFS('WEEKLY DATA'!CK$11:CK$14577,'WEEKLY DATA'!$A$11:$A$14577,'MONTHLY DATA'!$A66,'WEEKLY DATA'!$B$11:$B$14577,'MONTHLY DATA'!$B66)</f>
        <v>225.4</v>
      </c>
      <c r="CL66" s="78">
        <f>AVERAGEIFS('WEEKLY DATA'!CL$11:CL$14577,'WEEKLY DATA'!$A$11:$A$14577,'MONTHLY DATA'!$A66,'WEEKLY DATA'!$B$11:$B$14577,'MONTHLY DATA'!$B66)</f>
        <v>220.4</v>
      </c>
      <c r="CM66" s="154">
        <f t="shared" si="34"/>
        <v>-2.8004410143329661E-2</v>
      </c>
      <c r="CN66" s="78">
        <f>AVERAGEIFS('WEEKLY DATA'!CN$11:CN$14577,'WEEKLY DATA'!$A$11:$A$14577,'MONTHLY DATA'!$A66,'WEEKLY DATA'!$B$11:$B$14577,'MONTHLY DATA'!$B66)</f>
        <v>233.2</v>
      </c>
      <c r="CO66" s="78">
        <f>AVERAGEIFS('WEEKLY DATA'!CO$11:CO$14577,'WEEKLY DATA'!$A$11:$A$14577,'MONTHLY DATA'!$A66,'WEEKLY DATA'!$B$11:$B$14577,'MONTHLY DATA'!$B66)</f>
        <v>243.2</v>
      </c>
      <c r="CP66" s="78">
        <f>AVERAGEIFS('WEEKLY DATA'!CP$11:CP$14577,'WEEKLY DATA'!$A$11:$A$14577,'MONTHLY DATA'!$A66,'WEEKLY DATA'!$B$11:$B$14577,'MONTHLY DATA'!$B66)</f>
        <v>238.2</v>
      </c>
      <c r="CQ66" s="154">
        <f t="shared" si="35"/>
        <v>-4.241206030150757E-2</v>
      </c>
      <c r="CR66" s="78">
        <f>AVERAGEIFS('WEEKLY DATA'!CR$11:CR$14577,'WEEKLY DATA'!$A$11:$A$14577,'MONTHLY DATA'!$A66,'WEEKLY DATA'!$B$11:$B$14577,'MONTHLY DATA'!$B66)</f>
        <v>220</v>
      </c>
      <c r="CS66" s="78">
        <f>AVERAGEIFS('WEEKLY DATA'!CS$11:CS$14577,'WEEKLY DATA'!$A$11:$A$14577,'MONTHLY DATA'!$A66,'WEEKLY DATA'!$B$11:$B$14577,'MONTHLY DATA'!$B66)</f>
        <v>230</v>
      </c>
      <c r="CT66" s="78">
        <f>AVERAGEIFS('WEEKLY DATA'!CT$11:CT$14577,'WEEKLY DATA'!$A$11:$A$14577,'MONTHLY DATA'!$A66,'WEEKLY DATA'!$B$11:$B$14577,'MONTHLY DATA'!$B66)</f>
        <v>225</v>
      </c>
      <c r="CU66" s="154">
        <f t="shared" si="36"/>
        <v>-4.812268640930728E-2</v>
      </c>
      <c r="CV66" s="169">
        <f>AVERAGEIFS('WEEKLY DATA'!CV$11:CV$14577,'WEEKLY DATA'!$A$11:$A$14577,'MONTHLY DATA'!$A66,'WEEKLY DATA'!$B$11:$B$14577,'MONTHLY DATA'!$B66)</f>
        <v>281.60000000000002</v>
      </c>
      <c r="CW66" s="78">
        <f>AVERAGEIFS('WEEKLY DATA'!CW$11:CW$14577,'WEEKLY DATA'!$A$11:$A$14577,'MONTHLY DATA'!$A66,'WEEKLY DATA'!$B$11:$B$14577,'MONTHLY DATA'!$B66)</f>
        <v>291.60000000000002</v>
      </c>
      <c r="CX66" s="78">
        <f>AVERAGEIFS('WEEKLY DATA'!CX$11:CX$14577,'WEEKLY DATA'!$A$11:$A$14577,'MONTHLY DATA'!$A66,'WEEKLY DATA'!$B$11:$B$14577,'MONTHLY DATA'!$B66)</f>
        <v>286.60000000000002</v>
      </c>
      <c r="CY66" s="154">
        <f t="shared" si="12"/>
        <v>9.5992954645531814E-3</v>
      </c>
      <c r="CZ66" s="169">
        <f>AVERAGEIFS('WEEKLY DATA'!CZ$11:CZ$14577,'WEEKLY DATA'!$A$11:$A$14577,'MONTHLY DATA'!$A66,'WEEKLY DATA'!$B$11:$B$14577,'MONTHLY DATA'!$B66)</f>
        <v>259.8</v>
      </c>
      <c r="DA66" s="78">
        <f>AVERAGEIFS('WEEKLY DATA'!DA$11:DA$14577,'WEEKLY DATA'!$A$11:$A$14577,'MONTHLY DATA'!$A66,'WEEKLY DATA'!$B$11:$B$14577,'MONTHLY DATA'!$B66)</f>
        <v>269.8</v>
      </c>
      <c r="DB66" s="78">
        <f>AVERAGEIFS('WEEKLY DATA'!DB$11:DB$14577,'WEEKLY DATA'!$A$11:$A$14577,'MONTHLY DATA'!$A66,'WEEKLY DATA'!$B$11:$B$14577,'MONTHLY DATA'!$B66)</f>
        <v>264.8</v>
      </c>
      <c r="DC66" s="154">
        <f t="shared" si="37"/>
        <v>-1.4697674418604589E-2</v>
      </c>
      <c r="DD66" s="78">
        <f>AVERAGEIFS('WEEKLY DATA'!DD$11:DD$14577,'WEEKLY DATA'!$A$11:$A$14577,'MONTHLY DATA'!$A66,'WEEKLY DATA'!$B$11:$B$14577,'MONTHLY DATA'!$B66)</f>
        <v>272.2</v>
      </c>
      <c r="DE66" s="78">
        <f>AVERAGEIFS('WEEKLY DATA'!DE$11:DE$14577,'WEEKLY DATA'!$A$11:$A$14577,'MONTHLY DATA'!$A66,'WEEKLY DATA'!$B$11:$B$14577,'MONTHLY DATA'!$B66)</f>
        <v>282.2</v>
      </c>
      <c r="DF66" s="78">
        <f>AVERAGEIFS('WEEKLY DATA'!DF$11:DF$14577,'WEEKLY DATA'!$A$11:$A$14577,'MONTHLY DATA'!$A66,'WEEKLY DATA'!$B$11:$B$14577,'MONTHLY DATA'!$B66)</f>
        <v>277.2</v>
      </c>
      <c r="DG66" s="154">
        <f t="shared" si="38"/>
        <v>-2.9921259842519699E-2</v>
      </c>
      <c r="DH66" s="78">
        <f>AVERAGEIFS('WEEKLY DATA'!DH$11:DH$14577,'WEEKLY DATA'!$A$11:$A$14577,'MONTHLY DATA'!$A66,'WEEKLY DATA'!$B$11:$B$14577,'MONTHLY DATA'!$B66)</f>
        <v>242</v>
      </c>
      <c r="DI66" s="78">
        <f>AVERAGEIFS('WEEKLY DATA'!DI$11:DI$14577,'WEEKLY DATA'!$A$11:$A$14577,'MONTHLY DATA'!$A66,'WEEKLY DATA'!$B$11:$B$14577,'MONTHLY DATA'!$B66)</f>
        <v>252</v>
      </c>
      <c r="DJ66" s="78">
        <f>AVERAGEIFS('WEEKLY DATA'!DJ$11:DJ$14577,'WEEKLY DATA'!$A$11:$A$14577,'MONTHLY DATA'!$A66,'WEEKLY DATA'!$B$11:$B$14577,'MONTHLY DATA'!$B66)</f>
        <v>247</v>
      </c>
      <c r="DK66" s="154">
        <f t="shared" si="39"/>
        <v>5.0632911392400892E-4</v>
      </c>
      <c r="DL66" s="169">
        <f>AVERAGEIFS('WEEKLY DATA'!DL$11:DL$14577,'WEEKLY DATA'!$A$11:$A$14577,'MONTHLY DATA'!$A66,'WEEKLY DATA'!$B$11:$B$14577,'MONTHLY DATA'!$B66)</f>
        <v>242.4</v>
      </c>
      <c r="DM66" s="78">
        <f>AVERAGEIFS('WEEKLY DATA'!DM$11:DM$14577,'WEEKLY DATA'!$A$11:$A$14577,'MONTHLY DATA'!$A66,'WEEKLY DATA'!$B$11:$B$14577,'MONTHLY DATA'!$B66)</f>
        <v>252.4</v>
      </c>
      <c r="DN66" s="78">
        <f>AVERAGEIFS('WEEKLY DATA'!DN$11:DN$14577,'WEEKLY DATA'!$A$11:$A$14577,'MONTHLY DATA'!$A66,'WEEKLY DATA'!$B$11:$B$14577,'MONTHLY DATA'!$B66)</f>
        <v>247.4</v>
      </c>
      <c r="DO66" s="154">
        <f t="shared" si="13"/>
        <v>-9.0863200403834554E-4</v>
      </c>
      <c r="DP66" s="78">
        <f>AVERAGEIFS('WEEKLY DATA'!DP$11:DP$14577,'WEEKLY DATA'!$A$11:$A$14577,'MONTHLY DATA'!$A66,'WEEKLY DATA'!$B$11:$B$14577,'MONTHLY DATA'!$B66)</f>
        <v>211.4</v>
      </c>
      <c r="DQ66" s="78">
        <f>AVERAGEIFS('WEEKLY DATA'!DQ$11:DQ$14577,'WEEKLY DATA'!$A$11:$A$14577,'MONTHLY DATA'!$A66,'WEEKLY DATA'!$B$11:$B$14577,'MONTHLY DATA'!$B66)</f>
        <v>221.4</v>
      </c>
      <c r="DR66" s="78">
        <f>AVERAGEIFS('WEEKLY DATA'!DR$11:DR$14577,'WEEKLY DATA'!$A$11:$A$14577,'MONTHLY DATA'!$A66,'WEEKLY DATA'!$B$11:$B$14577,'MONTHLY DATA'!$B66)</f>
        <v>216.4</v>
      </c>
      <c r="DS66" s="154">
        <f t="shared" si="40"/>
        <v>-2.0260328239954717E-2</v>
      </c>
      <c r="DT66" s="78">
        <f>AVERAGEIFS('WEEKLY DATA'!DT$11:DT$14577,'WEEKLY DATA'!$A$11:$A$14577,'MONTHLY DATA'!$A66,'WEEKLY DATA'!$B$11:$B$14577,'MONTHLY DATA'!$B66)</f>
        <v>230.6</v>
      </c>
      <c r="DU66" s="78">
        <f>AVERAGEIFS('WEEKLY DATA'!DU$11:DU$14577,'WEEKLY DATA'!$A$11:$A$14577,'MONTHLY DATA'!$A66,'WEEKLY DATA'!$B$11:$B$14577,'MONTHLY DATA'!$B66)</f>
        <v>240.6</v>
      </c>
      <c r="DV66" s="78">
        <f>AVERAGEIFS('WEEKLY DATA'!DV$11:DV$14577,'WEEKLY DATA'!$A$11:$A$14577,'MONTHLY DATA'!$A66,'WEEKLY DATA'!$B$11:$B$14577,'MONTHLY DATA'!$B66)</f>
        <v>235.6</v>
      </c>
      <c r="DW66" s="154">
        <f t="shared" si="41"/>
        <v>-3.3435897435897477E-2</v>
      </c>
      <c r="DX66" s="78">
        <f>AVERAGEIFS('WEEKLY DATA'!DX$11:DX$14577,'WEEKLY DATA'!$A$11:$A$14577,'MONTHLY DATA'!$A66,'WEEKLY DATA'!$B$11:$B$14577,'MONTHLY DATA'!$B66)</f>
        <v>230</v>
      </c>
      <c r="DY66" s="78">
        <f>AVERAGEIFS('WEEKLY DATA'!DY$11:DY$14577,'WEEKLY DATA'!$A$11:$A$14577,'MONTHLY DATA'!$A66,'WEEKLY DATA'!$B$11:$B$14577,'MONTHLY DATA'!$B66)</f>
        <v>240</v>
      </c>
      <c r="DZ66" s="78">
        <f>AVERAGEIFS('WEEKLY DATA'!DZ$11:DZ$14577,'WEEKLY DATA'!$A$11:$A$14577,'MONTHLY DATA'!$A66,'WEEKLY DATA'!$B$11:$B$14577,'MONTHLY DATA'!$B66)</f>
        <v>235</v>
      </c>
      <c r="EA66" s="154">
        <f t="shared" si="42"/>
        <v>9.1250670960816294E-3</v>
      </c>
      <c r="EB66" s="78">
        <f>AVERAGEIFS('WEEKLY DATA'!EB$11:EB$14577,'WEEKLY DATA'!$A$11:$A$14577,'MONTHLY DATA'!$A66,'WEEKLY DATA'!$B$11:$B$14577,'MONTHLY DATA'!$B66)</f>
        <v>278.2</v>
      </c>
      <c r="EC66" s="78">
        <f>AVERAGEIFS('WEEKLY DATA'!EC$11:EC$14577,'WEEKLY DATA'!$A$11:$A$14577,'MONTHLY DATA'!$A66,'WEEKLY DATA'!$B$11:$B$14577,'MONTHLY DATA'!$B66)</f>
        <v>288.2</v>
      </c>
      <c r="ED66" s="78">
        <f>AVERAGEIFS('WEEKLY DATA'!ED$11:ED$14577,'WEEKLY DATA'!$A$11:$A$14577,'MONTHLY DATA'!$A66,'WEEKLY DATA'!$B$11:$B$14577,'MONTHLY DATA'!$B66)</f>
        <v>283.2</v>
      </c>
      <c r="EE66" s="154">
        <f t="shared" si="14"/>
        <v>7.0671378091868853E-4</v>
      </c>
      <c r="EF66" s="169">
        <f>AVERAGEIFS('WEEKLY DATA'!EF$11:EF$14577,'WEEKLY DATA'!$A$11:$A$14577,'MONTHLY DATA'!$A66,'WEEKLY DATA'!$B$11:$B$14577,'MONTHLY DATA'!$B66)</f>
        <v>246</v>
      </c>
      <c r="EG66" s="78">
        <f>AVERAGEIFS('WEEKLY DATA'!EG$11:EG$14577,'WEEKLY DATA'!$A$11:$A$14577,'MONTHLY DATA'!$A66,'WEEKLY DATA'!$B$11:$B$14577,'MONTHLY DATA'!$B66)</f>
        <v>257</v>
      </c>
      <c r="EH66" s="78">
        <f>AVERAGEIFS('WEEKLY DATA'!EH$11:EH$14577,'WEEKLY DATA'!$A$11:$A$14577,'MONTHLY DATA'!$A66,'WEEKLY DATA'!$B$11:$B$14577,'MONTHLY DATA'!$B66)</f>
        <v>251.5</v>
      </c>
      <c r="EI66" s="154">
        <f t="shared" si="43"/>
        <v>-3.0828516377649273E-2</v>
      </c>
      <c r="EJ66" s="78">
        <f>AVERAGEIFS('WEEKLY DATA'!EJ$11:EJ$14577,'WEEKLY DATA'!$A$11:$A$14577,'MONTHLY DATA'!$A66,'WEEKLY DATA'!$B$11:$B$14577,'MONTHLY DATA'!$B66)</f>
        <v>270</v>
      </c>
      <c r="EK66" s="78">
        <f>AVERAGEIFS('WEEKLY DATA'!EK$11:EK$14577,'WEEKLY DATA'!$A$11:$A$14577,'MONTHLY DATA'!$A66,'WEEKLY DATA'!$B$11:$B$14577,'MONTHLY DATA'!$B66)</f>
        <v>280</v>
      </c>
      <c r="EL66" s="78">
        <f>AVERAGEIFS('WEEKLY DATA'!EL$11:EL$14577,'WEEKLY DATA'!$A$11:$A$14577,'MONTHLY DATA'!$A66,'WEEKLY DATA'!$B$11:$B$14577,'MONTHLY DATA'!$B66)</f>
        <v>275</v>
      </c>
      <c r="EM66" s="154">
        <f t="shared" si="44"/>
        <v>-2.178746109381946E-2</v>
      </c>
      <c r="EN66" s="78">
        <f>AVERAGEIFS('WEEKLY DATA'!EN$11:EN$14577,'WEEKLY DATA'!$A$11:$A$14577,'MONTHLY DATA'!$A66,'WEEKLY DATA'!$B$11:$B$14577,'MONTHLY DATA'!$B66)</f>
        <v>220</v>
      </c>
      <c r="EO66" s="78">
        <f>AVERAGEIFS('WEEKLY DATA'!EO$11:EO$14577,'WEEKLY DATA'!$A$11:$A$14577,'MONTHLY DATA'!$A66,'WEEKLY DATA'!$B$11:$B$14577,'MONTHLY DATA'!$B66)</f>
        <v>229</v>
      </c>
      <c r="EP66" s="78">
        <f>AVERAGEIFS('WEEKLY DATA'!EP$11:EP$14577,'WEEKLY DATA'!$A$11:$A$14577,'MONTHLY DATA'!$A66,'WEEKLY DATA'!$B$11:$B$14577,'MONTHLY DATA'!$B66)</f>
        <v>224.5</v>
      </c>
      <c r="EQ66" s="154">
        <f t="shared" si="45"/>
        <v>-1.9449847179772162E-3</v>
      </c>
      <c r="ER66" s="78">
        <f>AVERAGEIFS('WEEKLY DATA'!ER$11:ER$14577,'WEEKLY DATA'!$A$11:$A$14577,'MONTHLY DATA'!$A66,'WEEKLY DATA'!$B$11:$B$14577,'MONTHLY DATA'!$B66)</f>
        <v>231.8</v>
      </c>
      <c r="ES66" s="78">
        <f>AVERAGEIFS('WEEKLY DATA'!ES$11:ES$14577,'WEEKLY DATA'!$A$11:$A$14577,'MONTHLY DATA'!$A66,'WEEKLY DATA'!$B$11:$B$14577,'MONTHLY DATA'!$B66)</f>
        <v>241.8</v>
      </c>
      <c r="ET66" s="78">
        <f>AVERAGEIFS('WEEKLY DATA'!ET$11:ET$14577,'WEEKLY DATA'!$A$11:$A$14577,'MONTHLY DATA'!$A66,'WEEKLY DATA'!$B$11:$B$14577,'MONTHLY DATA'!$B66)</f>
        <v>236.8</v>
      </c>
      <c r="EU66" s="154">
        <f t="shared" si="15"/>
        <v>-1.5896103896103853E-2</v>
      </c>
      <c r="EV66" s="78">
        <f>AVERAGEIFS('WEEKLY DATA'!EV$11:EV$14577,'WEEKLY DATA'!$A$11:$A$14577,'MONTHLY DATA'!$A66,'WEEKLY DATA'!$B$11:$B$14577,'MONTHLY DATA'!$B66)</f>
        <v>203</v>
      </c>
      <c r="EW66" s="78">
        <f>AVERAGEIFS('WEEKLY DATA'!EW$11:EW$14577,'WEEKLY DATA'!$A$11:$A$14577,'MONTHLY DATA'!$A66,'WEEKLY DATA'!$B$11:$B$14577,'MONTHLY DATA'!$B66)</f>
        <v>213</v>
      </c>
      <c r="EX66" s="78">
        <f>AVERAGEIFS('WEEKLY DATA'!EX$11:EX$14577,'WEEKLY DATA'!$A$11:$A$14577,'MONTHLY DATA'!$A66,'WEEKLY DATA'!$B$11:$B$14577,'MONTHLY DATA'!$B66)</f>
        <v>208</v>
      </c>
      <c r="EY66" s="154">
        <f t="shared" si="46"/>
        <v>-0.12650918635170605</v>
      </c>
      <c r="EZ66" s="78">
        <f>AVERAGEIFS('WEEKLY DATA'!EZ$11:EZ$14577,'WEEKLY DATA'!$A$11:$A$14577,'MONTHLY DATA'!$A66,'WEEKLY DATA'!$B$11:$B$14577,'MONTHLY DATA'!$B66)</f>
        <v>238.2</v>
      </c>
      <c r="FA66" s="78">
        <f>AVERAGEIFS('WEEKLY DATA'!FA$11:FA$14577,'WEEKLY DATA'!$A$11:$A$14577,'MONTHLY DATA'!$A66,'WEEKLY DATA'!$B$11:$B$14577,'MONTHLY DATA'!$B66)</f>
        <v>248.2</v>
      </c>
      <c r="FB66" s="78">
        <f>AVERAGEIFS('WEEKLY DATA'!FB$11:FB$14577,'WEEKLY DATA'!$A$11:$A$14577,'MONTHLY DATA'!$A66,'WEEKLY DATA'!$B$11:$B$14577,'MONTHLY DATA'!$B66)</f>
        <v>243.2</v>
      </c>
      <c r="FC66" s="154">
        <f t="shared" si="47"/>
        <v>1.863874345549732E-2</v>
      </c>
      <c r="FD66" s="78">
        <f>AVERAGEIFS('WEEKLY DATA'!FD$11:FD$14577,'WEEKLY DATA'!$A$11:$A$14577,'MONTHLY DATA'!$A66,'WEEKLY DATA'!$B$11:$B$14577,'MONTHLY DATA'!$B66)</f>
        <v>193</v>
      </c>
      <c r="FE66" s="78">
        <f>AVERAGEIFS('WEEKLY DATA'!FE$11:FE$14577,'WEEKLY DATA'!$A$11:$A$14577,'MONTHLY DATA'!$A66,'WEEKLY DATA'!$B$11:$B$14577,'MONTHLY DATA'!$B66)</f>
        <v>203</v>
      </c>
      <c r="FF66" s="78">
        <f>AVERAGEIFS('WEEKLY DATA'!FF$11:FF$14577,'WEEKLY DATA'!$A$11:$A$14577,'MONTHLY DATA'!$A66,'WEEKLY DATA'!$B$11:$B$14577,'MONTHLY DATA'!$B66)</f>
        <v>198</v>
      </c>
      <c r="FG66" s="154">
        <f t="shared" si="48"/>
        <v>0.10846745976207139</v>
      </c>
      <c r="FH66" s="78">
        <f>AVERAGEIFS('WEEKLY DATA'!FH$11:FH$14577,'WEEKLY DATA'!$A$11:$A$14577,'MONTHLY DATA'!$A66,'WEEKLY DATA'!$B$11:$B$14577,'MONTHLY DATA'!$B66)</f>
        <v>301</v>
      </c>
      <c r="FI66" s="78">
        <f>AVERAGEIFS('WEEKLY DATA'!FI$11:FI$14577,'WEEKLY DATA'!$A$11:$A$14577,'MONTHLY DATA'!$A66,'WEEKLY DATA'!$B$11:$B$14577,'MONTHLY DATA'!$B66)</f>
        <v>311.2</v>
      </c>
      <c r="FJ66" s="78">
        <f>AVERAGEIFS('WEEKLY DATA'!FJ$11:FJ$14577,'WEEKLY DATA'!$A$11:$A$14577,'MONTHLY DATA'!$A66,'WEEKLY DATA'!$B$11:$B$14577,'MONTHLY DATA'!$B66)</f>
        <v>306.10000000000002</v>
      </c>
      <c r="FK66" s="154">
        <f t="shared" si="16"/>
        <v>-3.2859399684044166E-2</v>
      </c>
      <c r="FL66" s="169">
        <f>AVERAGEIFS('WEEKLY DATA'!FL$11:FL$14577,'WEEKLY DATA'!$A$11:$A$14577,'MONTHLY DATA'!$A66,'WEEKLY DATA'!$B$11:$B$14577,'MONTHLY DATA'!$B66)</f>
        <v>280</v>
      </c>
      <c r="FM66" s="78">
        <f>AVERAGEIFS('WEEKLY DATA'!FM$11:FM$14577,'WEEKLY DATA'!$A$11:$A$14577,'MONTHLY DATA'!$A66,'WEEKLY DATA'!$B$11:$B$14577,'MONTHLY DATA'!$B66)</f>
        <v>290</v>
      </c>
      <c r="FN66" s="78">
        <f>AVERAGEIFS('WEEKLY DATA'!FN$11:FN$14577,'WEEKLY DATA'!$A$11:$A$14577,'MONTHLY DATA'!$A66,'WEEKLY DATA'!$B$11:$B$14577,'MONTHLY DATA'!$B66)</f>
        <v>285</v>
      </c>
      <c r="FO66" s="154">
        <f t="shared" si="49"/>
        <v>-2.1881838074397919E-3</v>
      </c>
      <c r="FP66" s="78">
        <f>AVERAGEIFS('WEEKLY DATA'!FP$11:FP$14577,'WEEKLY DATA'!$A$11:$A$14577,'MONTHLY DATA'!$A66,'WEEKLY DATA'!$B$11:$B$14577,'MONTHLY DATA'!$B66)</f>
        <v>287</v>
      </c>
      <c r="FQ66" s="78">
        <f>AVERAGEIFS('WEEKLY DATA'!FQ$11:FQ$14577,'WEEKLY DATA'!$A$11:$A$14577,'MONTHLY DATA'!$A66,'WEEKLY DATA'!$B$11:$B$14577,'MONTHLY DATA'!$B66)</f>
        <v>297</v>
      </c>
      <c r="FR66" s="78">
        <f>AVERAGEIFS('WEEKLY DATA'!FR$11:FR$14577,'WEEKLY DATA'!$A$11:$A$14577,'MONTHLY DATA'!$A66,'WEEKLY DATA'!$B$11:$B$14577,'MONTHLY DATA'!$B66)</f>
        <v>292</v>
      </c>
      <c r="FS66" s="154">
        <f t="shared" si="50"/>
        <v>-5.9574468085106247E-3</v>
      </c>
      <c r="FT66" s="78">
        <f>AVERAGEIFS('WEEKLY DATA'!FT$11:FT$14577,'WEEKLY DATA'!$A$11:$A$14577,'MONTHLY DATA'!$A66,'WEEKLY DATA'!$B$11:$B$14577,'MONTHLY DATA'!$B66)</f>
        <v>290</v>
      </c>
      <c r="FU66" s="78">
        <f>AVERAGEIFS('WEEKLY DATA'!FU$11:FU$14577,'WEEKLY DATA'!$A$11:$A$14577,'MONTHLY DATA'!$A66,'WEEKLY DATA'!$B$11:$B$14577,'MONTHLY DATA'!$B66)</f>
        <v>300</v>
      </c>
      <c r="FV66" s="78">
        <f>AVERAGEIFS('WEEKLY DATA'!FV$11:FV$14577,'WEEKLY DATA'!$A$11:$A$14577,'MONTHLY DATA'!$A66,'WEEKLY DATA'!$B$11:$B$14577,'MONTHLY DATA'!$B66)</f>
        <v>295</v>
      </c>
      <c r="FW66" s="154">
        <f t="shared" si="17"/>
        <v>3.0567685589519611E-2</v>
      </c>
      <c r="FX66" s="78">
        <f>AVERAGEIFS('WEEKLY DATA'!FX$11:FX$14577,'WEEKLY DATA'!$A$11:$A$14577,'MONTHLY DATA'!$A66,'WEEKLY DATA'!$B$11:$B$14577,'MONTHLY DATA'!$B66)</f>
        <v>232.4</v>
      </c>
      <c r="FY66" s="78">
        <f>AVERAGEIFS('WEEKLY DATA'!FY$11:FY$14577,'WEEKLY DATA'!$A$11:$A$14577,'MONTHLY DATA'!$A66,'WEEKLY DATA'!$B$11:$B$14577,'MONTHLY DATA'!$B66)</f>
        <v>242.4</v>
      </c>
      <c r="FZ66" s="78">
        <f>AVERAGEIFS('WEEKLY DATA'!FZ$11:FZ$14577,'WEEKLY DATA'!$A$11:$A$14577,'MONTHLY DATA'!$A66,'WEEKLY DATA'!$B$11:$B$14577,'MONTHLY DATA'!$B66)</f>
        <v>237.4</v>
      </c>
      <c r="GA66" s="154">
        <f t="shared" si="51"/>
        <v>1.3447171824973347E-2</v>
      </c>
      <c r="GB66" s="78">
        <f>AVERAGEIFS('WEEKLY DATA'!GB$11:GB$14577,'WEEKLY DATA'!$A$11:$A$14577,'MONTHLY DATA'!$A66,'WEEKLY DATA'!$B$11:$B$14577,'MONTHLY DATA'!$B66)</f>
        <v>334.6</v>
      </c>
      <c r="GC66" s="78">
        <f>AVERAGEIFS('WEEKLY DATA'!GC$11:GC$14577,'WEEKLY DATA'!$A$11:$A$14577,'MONTHLY DATA'!$A66,'WEEKLY DATA'!$B$11:$B$14577,'MONTHLY DATA'!$B66)</f>
        <v>344.6</v>
      </c>
      <c r="GD66" s="78">
        <f>AVERAGEIFS('WEEKLY DATA'!GD$11:GD$14577,'WEEKLY DATA'!$A$11:$A$14577,'MONTHLY DATA'!$A66,'WEEKLY DATA'!$B$11:$B$14577,'MONTHLY DATA'!$B66)</f>
        <v>339.6</v>
      </c>
      <c r="GE66" s="154">
        <f t="shared" si="18"/>
        <v>-3.009174311926488E-3</v>
      </c>
      <c r="GF66" s="169">
        <f>AVERAGEIFS('WEEKLY DATA'!GF$11:GF$14577,'WEEKLY DATA'!$A$11:$A$14577,'MONTHLY DATA'!$A66,'WEEKLY DATA'!$B$11:$B$14577,'MONTHLY DATA'!$B66)</f>
        <v>311.8</v>
      </c>
      <c r="GG66" s="78">
        <f>AVERAGEIFS('WEEKLY DATA'!GG$11:GG$14577,'WEEKLY DATA'!$A$11:$A$14577,'MONTHLY DATA'!$A66,'WEEKLY DATA'!$B$11:$B$14577,'MONTHLY DATA'!$B66)</f>
        <v>321.8</v>
      </c>
      <c r="GH66" s="78">
        <f>AVERAGEIFS('WEEKLY DATA'!GH$11:GH$14577,'WEEKLY DATA'!$A$11:$A$14577,'MONTHLY DATA'!$A66,'WEEKLY DATA'!$B$11:$B$14577,'MONTHLY DATA'!$B66)</f>
        <v>316.8</v>
      </c>
      <c r="GI66" s="154">
        <f t="shared" si="52"/>
        <v>-1.2314886983632034E-2</v>
      </c>
      <c r="GJ66" s="78">
        <f>AVERAGEIFS('WEEKLY DATA'!GJ$11:GJ$14577,'WEEKLY DATA'!$A$11:$A$14577,'MONTHLY DATA'!$A66,'WEEKLY DATA'!$B$11:$B$14577,'MONTHLY DATA'!$B66)</f>
        <v>322.2</v>
      </c>
      <c r="GK66" s="78">
        <f>AVERAGEIFS('WEEKLY DATA'!GK$11:GK$14577,'WEEKLY DATA'!$A$11:$A$14577,'MONTHLY DATA'!$A66,'WEEKLY DATA'!$B$11:$B$14577,'MONTHLY DATA'!$B66)</f>
        <v>332.2</v>
      </c>
      <c r="GL66" s="78">
        <f>AVERAGEIFS('WEEKLY DATA'!GL$11:GL$14577,'WEEKLY DATA'!$A$11:$A$14577,'MONTHLY DATA'!$A66,'WEEKLY DATA'!$B$11:$B$14577,'MONTHLY DATA'!$B66)</f>
        <v>327.2</v>
      </c>
      <c r="GM66" s="154">
        <f t="shared" si="53"/>
        <v>-1.3343384847342654E-2</v>
      </c>
      <c r="GN66" s="78">
        <f>AVERAGEIFS('WEEKLY DATA'!GN$11:GN$14577,'WEEKLY DATA'!$A$11:$A$14577,'MONTHLY DATA'!$A66,'WEEKLY DATA'!$B$11:$B$14577,'MONTHLY DATA'!$B66)</f>
        <v>304</v>
      </c>
      <c r="GO66" s="78">
        <f>AVERAGEIFS('WEEKLY DATA'!GO$11:GO$14577,'WEEKLY DATA'!$A$11:$A$14577,'MONTHLY DATA'!$A66,'WEEKLY DATA'!$B$11:$B$14577,'MONTHLY DATA'!$B66)</f>
        <v>314</v>
      </c>
      <c r="GP66" s="78">
        <f>AVERAGEIFS('WEEKLY DATA'!GP$11:GP$14577,'WEEKLY DATA'!$A$11:$A$14577,'MONTHLY DATA'!$A66,'WEEKLY DATA'!$B$11:$B$14577,'MONTHLY DATA'!$B66)</f>
        <v>309</v>
      </c>
      <c r="GQ66" s="154">
        <f t="shared" si="54"/>
        <v>-2.5236593059936863E-2</v>
      </c>
      <c r="GR66" s="78"/>
    </row>
    <row r="67" spans="1:200" ht="15.75" x14ac:dyDescent="0.25">
      <c r="A67">
        <f t="shared" si="4"/>
        <v>9</v>
      </c>
      <c r="B67">
        <f t="shared" si="5"/>
        <v>2014</v>
      </c>
      <c r="C67" s="86">
        <v>41883</v>
      </c>
      <c r="D67" s="78">
        <f>AVERAGEIFS('WEEKLY DATA'!D$11:D$14577,'WEEKLY DATA'!$A$11:$A$14577,'MONTHLY DATA'!$A67,'WEEKLY DATA'!$B$11:$B$14577,'MONTHLY DATA'!$B67)</f>
        <v>368.75</v>
      </c>
      <c r="E67" s="78">
        <f>AVERAGEIFS('WEEKLY DATA'!E$11:E$14577,'WEEKLY DATA'!$A$11:$A$14577,'MONTHLY DATA'!$A67,'WEEKLY DATA'!$B$11:$B$14577,'MONTHLY DATA'!$B67)</f>
        <v>378.75</v>
      </c>
      <c r="F67" s="78">
        <f>AVERAGEIFS('WEEKLY DATA'!F$11:F$14577,'WEEKLY DATA'!$A$11:$A$14577,'MONTHLY DATA'!$A67,'WEEKLY DATA'!$B$11:$B$14577,'MONTHLY DATA'!$B67)</f>
        <v>373.75</v>
      </c>
      <c r="G67" s="154">
        <f t="shared" si="6"/>
        <v>-2.3131207527443909E-2</v>
      </c>
      <c r="H67" s="169">
        <f>AVERAGEIFS('WEEKLY DATA'!H$11:H$14577,'WEEKLY DATA'!$A$11:$A$14577,'MONTHLY DATA'!$A67,'WEEKLY DATA'!$B$11:$B$14577,'MONTHLY DATA'!$B67)</f>
        <v>427.25</v>
      </c>
      <c r="I67" s="78">
        <f>AVERAGEIFS('WEEKLY DATA'!I$11:I$14577,'WEEKLY DATA'!$A$11:$A$14577,'MONTHLY DATA'!$A67,'WEEKLY DATA'!$B$11:$B$14577,'MONTHLY DATA'!$B67)</f>
        <v>437.25</v>
      </c>
      <c r="J67" s="78">
        <f>AVERAGEIFS('WEEKLY DATA'!J$11:J$14577,'WEEKLY DATA'!$A$11:$A$14577,'MONTHLY DATA'!$A67,'WEEKLY DATA'!$B$11:$B$14577,'MONTHLY DATA'!$B67)</f>
        <v>432.25</v>
      </c>
      <c r="K67" s="154">
        <f t="shared" si="19"/>
        <v>-3.299776286353473E-2</v>
      </c>
      <c r="L67" s="169">
        <f>AVERAGEIFS('WEEKLY DATA'!L$11:L$14577,'WEEKLY DATA'!$A$11:$A$14577,'MONTHLY DATA'!$A67,'WEEKLY DATA'!$B$11:$B$14577,'MONTHLY DATA'!$B67)</f>
        <v>341.25</v>
      </c>
      <c r="M67" s="78">
        <f>AVERAGEIFS('WEEKLY DATA'!M$11:M$14577,'WEEKLY DATA'!$A$11:$A$14577,'MONTHLY DATA'!$A67,'WEEKLY DATA'!$B$11:$B$14577,'MONTHLY DATA'!$B67)</f>
        <v>351.25</v>
      </c>
      <c r="N67" s="78">
        <f>AVERAGEIFS('WEEKLY DATA'!N$11:N$14577,'WEEKLY DATA'!$A$11:$A$14577,'MONTHLY DATA'!$A67,'WEEKLY DATA'!$B$11:$B$14577,'MONTHLY DATA'!$B67)</f>
        <v>346.25</v>
      </c>
      <c r="O67" s="154">
        <f t="shared" si="20"/>
        <v>1.2426900584795231E-2</v>
      </c>
      <c r="P67" s="169">
        <f>AVERAGEIFS('WEEKLY DATA'!P$11:P$14577,'WEEKLY DATA'!$A$11:$A$14577,'MONTHLY DATA'!$A67,'WEEKLY DATA'!$B$11:$B$14577,'MONTHLY DATA'!$B67)</f>
        <v>312.5</v>
      </c>
      <c r="Q67" s="78">
        <f>AVERAGEIFS('WEEKLY DATA'!Q$11:Q$14577,'WEEKLY DATA'!$A$11:$A$14577,'MONTHLY DATA'!$A67,'WEEKLY DATA'!$B$11:$B$14577,'MONTHLY DATA'!$B67)</f>
        <v>322.5</v>
      </c>
      <c r="R67" s="78">
        <f>AVERAGEIFS('WEEKLY DATA'!R$11:R$14577,'WEEKLY DATA'!$A$11:$A$14577,'MONTHLY DATA'!$A67,'WEEKLY DATA'!$B$11:$B$14577,'MONTHLY DATA'!$B67)</f>
        <v>317.5</v>
      </c>
      <c r="S67" s="154">
        <f t="shared" si="21"/>
        <v>2.8839922229423109E-2</v>
      </c>
      <c r="T67" s="169">
        <f>AVERAGEIFS('WEEKLY DATA'!T$11:T$14577,'WEEKLY DATA'!$A$11:$A$14577,'MONTHLY DATA'!$A67,'WEEKLY DATA'!$B$11:$B$14577,'MONTHLY DATA'!$B67)</f>
        <v>318.25</v>
      </c>
      <c r="U67" s="78">
        <f>AVERAGEIFS('WEEKLY DATA'!U$11:U$14577,'WEEKLY DATA'!$A$11:$A$14577,'MONTHLY DATA'!$A67,'WEEKLY DATA'!$B$11:$B$14577,'MONTHLY DATA'!$B67)</f>
        <v>328.25</v>
      </c>
      <c r="V67" s="78">
        <f>AVERAGEIFS('WEEKLY DATA'!V$11:V$14577,'WEEKLY DATA'!$A$11:$A$14577,'MONTHLY DATA'!$A67,'WEEKLY DATA'!$B$11:$B$14577,'MONTHLY DATA'!$B67)</f>
        <v>323.25</v>
      </c>
      <c r="W67" s="154">
        <f t="shared" si="7"/>
        <v>-3.1605751947273886E-2</v>
      </c>
      <c r="X67" s="169">
        <f>AVERAGEIFS('WEEKLY DATA'!X$11:X$14577,'WEEKLY DATA'!$A$11:$A$14577,'MONTHLY DATA'!$A67,'WEEKLY DATA'!$B$11:$B$14577,'MONTHLY DATA'!$B67)</f>
        <v>310.25</v>
      </c>
      <c r="Y67" s="78">
        <f>AVERAGEIFS('WEEKLY DATA'!Y$11:Y$14577,'WEEKLY DATA'!$A$11:$A$14577,'MONTHLY DATA'!$A67,'WEEKLY DATA'!$B$11:$B$14577,'MONTHLY DATA'!$B67)</f>
        <v>320.25</v>
      </c>
      <c r="Z67" s="78">
        <f>AVERAGEIFS('WEEKLY DATA'!Z$11:Z$14577,'WEEKLY DATA'!$A$11:$A$14577,'MONTHLY DATA'!$A67,'WEEKLY DATA'!$B$11:$B$14577,'MONTHLY DATA'!$B67)</f>
        <v>315.25</v>
      </c>
      <c r="AA67" s="154">
        <f t="shared" si="22"/>
        <v>-4.7870733917245611E-2</v>
      </c>
      <c r="AB67" s="169">
        <f>AVERAGEIFS('WEEKLY DATA'!AB$11:AB$14577,'WEEKLY DATA'!$A$11:$A$14577,'MONTHLY DATA'!$A67,'WEEKLY DATA'!$B$11:$B$14577,'MONTHLY DATA'!$B67)</f>
        <v>361.75</v>
      </c>
      <c r="AC67" s="78">
        <f>AVERAGEIFS('WEEKLY DATA'!AC$11:AC$14577,'WEEKLY DATA'!$A$11:$A$14577,'MONTHLY DATA'!$A67,'WEEKLY DATA'!$B$11:$B$14577,'MONTHLY DATA'!$B67)</f>
        <v>371.75</v>
      </c>
      <c r="AD67" s="78">
        <f>AVERAGEIFS('WEEKLY DATA'!AD$11:AD$14577,'WEEKLY DATA'!$A$11:$A$14577,'MONTHLY DATA'!$A67,'WEEKLY DATA'!$B$11:$B$14577,'MONTHLY DATA'!$B67)</f>
        <v>366.75</v>
      </c>
      <c r="AE67" s="154">
        <f t="shared" si="23"/>
        <v>-8.0827067669172914E-2</v>
      </c>
      <c r="AF67" s="169">
        <f>AVERAGEIFS('WEEKLY DATA'!AF$11:AF$14577,'WEEKLY DATA'!$A$11:$A$14577,'MONTHLY DATA'!$A67,'WEEKLY DATA'!$B$11:$B$14577,'MONTHLY DATA'!$B67)</f>
        <v>288.75</v>
      </c>
      <c r="AG67" s="78">
        <f>AVERAGEIFS('WEEKLY DATA'!AG$11:AG$14577,'WEEKLY DATA'!$A$11:$A$14577,'MONTHLY DATA'!$A67,'WEEKLY DATA'!$B$11:$B$14577,'MONTHLY DATA'!$B67)</f>
        <v>298.75</v>
      </c>
      <c r="AH67" s="78">
        <f>AVERAGEIFS('WEEKLY DATA'!AH$11:AH$14577,'WEEKLY DATA'!$A$11:$A$14577,'MONTHLY DATA'!$A67,'WEEKLY DATA'!$B$11:$B$14577,'MONTHLY DATA'!$B67)</f>
        <v>293.75</v>
      </c>
      <c r="AI67" s="154">
        <f t="shared" si="24"/>
        <v>1.3630089717046268E-2</v>
      </c>
      <c r="AJ67" s="169">
        <f>AVERAGEIFS('WEEKLY DATA'!AJ$11:AJ$14577,'WEEKLY DATA'!$A$11:$A$14577,'MONTHLY DATA'!$A67,'WEEKLY DATA'!$B$11:$B$14577,'MONTHLY DATA'!$B67)</f>
        <v>340.5</v>
      </c>
      <c r="AK67" s="78">
        <f>AVERAGEIFS('WEEKLY DATA'!AK$11:AK$14577,'WEEKLY DATA'!$A$11:$A$14577,'MONTHLY DATA'!$A67,'WEEKLY DATA'!$B$11:$B$14577,'MONTHLY DATA'!$B67)</f>
        <v>350.5</v>
      </c>
      <c r="AL67" s="78">
        <f>AVERAGEIFS('WEEKLY DATA'!AL$11:AL$14577,'WEEKLY DATA'!$A$11:$A$14577,'MONTHLY DATA'!$A67,'WEEKLY DATA'!$B$11:$B$14577,'MONTHLY DATA'!$B67)</f>
        <v>345.5</v>
      </c>
      <c r="AM67" s="154">
        <f t="shared" si="8"/>
        <v>-4.5052515201769006E-2</v>
      </c>
      <c r="AN67" s="169">
        <f>AVERAGEIFS('WEEKLY DATA'!AN$11:AN$14577,'WEEKLY DATA'!$A$11:$A$14577,'MONTHLY DATA'!$A67,'WEEKLY DATA'!$B$11:$B$14577,'MONTHLY DATA'!$B67)</f>
        <v>335.75</v>
      </c>
      <c r="AO67" s="78">
        <f>AVERAGEIFS('WEEKLY DATA'!AO$11:AO$14577,'WEEKLY DATA'!$A$11:$A$14577,'MONTHLY DATA'!$A67,'WEEKLY DATA'!$B$11:$B$14577,'MONTHLY DATA'!$B67)</f>
        <v>345.75</v>
      </c>
      <c r="AP67" s="78">
        <f>AVERAGEIFS('WEEKLY DATA'!AP$11:AP$14577,'WEEKLY DATA'!$A$11:$A$14577,'MONTHLY DATA'!$A67,'WEEKLY DATA'!$B$11:$B$14577,'MONTHLY DATA'!$B67)</f>
        <v>340.75</v>
      </c>
      <c r="AQ67" s="154">
        <f t="shared" si="25"/>
        <v>-3.4702549575070796E-2</v>
      </c>
      <c r="AR67" s="169">
        <f>AVERAGEIFS('WEEKLY DATA'!AR$11:AR$14577,'WEEKLY DATA'!$A$11:$A$14577,'MONTHLY DATA'!$A67,'WEEKLY DATA'!$B$11:$B$14577,'MONTHLY DATA'!$B67)</f>
        <v>352.25</v>
      </c>
      <c r="AS67" s="78">
        <f>AVERAGEIFS('WEEKLY DATA'!AS$11:AS$14577,'WEEKLY DATA'!$A$11:$A$14577,'MONTHLY DATA'!$A67,'WEEKLY DATA'!$B$11:$B$14577,'MONTHLY DATA'!$B67)</f>
        <v>362.25</v>
      </c>
      <c r="AT67" s="78">
        <f>AVERAGEIFS('WEEKLY DATA'!AT$11:AT$14577,'WEEKLY DATA'!$A$11:$A$14577,'MONTHLY DATA'!$A67,'WEEKLY DATA'!$B$11:$B$14577,'MONTHLY DATA'!$B67)</f>
        <v>357.25</v>
      </c>
      <c r="AU67" s="154">
        <f t="shared" si="26"/>
        <v>-2.6566757493188042E-2</v>
      </c>
      <c r="AV67" s="169">
        <f>AVERAGEIFS('WEEKLY DATA'!AV$11:AV$14577,'WEEKLY DATA'!$A$11:$A$14577,'MONTHLY DATA'!$A67,'WEEKLY DATA'!$B$11:$B$14577,'MONTHLY DATA'!$B67)</f>
        <v>314.5</v>
      </c>
      <c r="AW67" s="78">
        <f>AVERAGEIFS('WEEKLY DATA'!AW$11:AW$14577,'WEEKLY DATA'!$A$11:$A$14577,'MONTHLY DATA'!$A67,'WEEKLY DATA'!$B$11:$B$14577,'MONTHLY DATA'!$B67)</f>
        <v>324.5</v>
      </c>
      <c r="AX67" s="78">
        <f>AVERAGEIFS('WEEKLY DATA'!AX$11:AX$14577,'WEEKLY DATA'!$A$11:$A$14577,'MONTHLY DATA'!$A67,'WEEKLY DATA'!$B$11:$B$14577,'MONTHLY DATA'!$B67)</f>
        <v>319.5</v>
      </c>
      <c r="AY67" s="154">
        <f t="shared" si="27"/>
        <v>-5.417406749555953E-2</v>
      </c>
      <c r="AZ67" s="169">
        <f>AVERAGEIFS('WEEKLY DATA'!AZ$11:AZ$14577,'WEEKLY DATA'!$A$11:$A$14577,'MONTHLY DATA'!$A67,'WEEKLY DATA'!$B$11:$B$14577,'MONTHLY DATA'!$B67)</f>
        <v>250.75</v>
      </c>
      <c r="BA67" s="78">
        <f>AVERAGEIFS('WEEKLY DATA'!BA$11:BA$14577,'WEEKLY DATA'!$A$11:$A$14577,'MONTHLY DATA'!$A67,'WEEKLY DATA'!$B$11:$B$14577,'MONTHLY DATA'!$B67)</f>
        <v>260.75</v>
      </c>
      <c r="BB67" s="78">
        <f>AVERAGEIFS('WEEKLY DATA'!BB$11:BB$14577,'WEEKLY DATA'!$A$11:$A$14577,'MONTHLY DATA'!$A67,'WEEKLY DATA'!$B$11:$B$14577,'MONTHLY DATA'!$B67)</f>
        <v>255.75</v>
      </c>
      <c r="BC67" s="154">
        <f t="shared" si="9"/>
        <v>8.2768839966130381E-2</v>
      </c>
      <c r="BD67" s="169">
        <f>AVERAGEIFS('WEEKLY DATA'!BD$11:BD$14577,'WEEKLY DATA'!$A$11:$A$14577,'MONTHLY DATA'!$A67,'WEEKLY DATA'!$B$11:$B$14577,'MONTHLY DATA'!$B67)</f>
        <v>228.75</v>
      </c>
      <c r="BE67" s="78">
        <f>AVERAGEIFS('WEEKLY DATA'!BE$11:BE$14577,'WEEKLY DATA'!$A$11:$A$14577,'MONTHLY DATA'!$A67,'WEEKLY DATA'!$B$11:$B$14577,'MONTHLY DATA'!$B67)</f>
        <v>238.75</v>
      </c>
      <c r="BF67" s="78">
        <f>AVERAGEIFS('WEEKLY DATA'!BF$11:BF$14577,'WEEKLY DATA'!$A$11:$A$14577,'MONTHLY DATA'!$A67,'WEEKLY DATA'!$B$11:$B$14577,'MONTHLY DATA'!$B67)</f>
        <v>233.75</v>
      </c>
      <c r="BG67" s="154">
        <f t="shared" si="28"/>
        <v>8.9235787511649622E-2</v>
      </c>
      <c r="BH67" s="169">
        <f>AVERAGEIFS('WEEKLY DATA'!BH$11:BH$14577,'WEEKLY DATA'!$A$11:$A$14577,'MONTHLY DATA'!$A67,'WEEKLY DATA'!$B$11:$B$14577,'MONTHLY DATA'!$B67)</f>
        <v>288.75</v>
      </c>
      <c r="BI67" s="78">
        <f>AVERAGEIFS('WEEKLY DATA'!BI$11:BI$14577,'WEEKLY DATA'!$A$11:$A$14577,'MONTHLY DATA'!$A67,'WEEKLY DATA'!$B$11:$B$14577,'MONTHLY DATA'!$B67)</f>
        <v>298.75</v>
      </c>
      <c r="BJ67" s="78">
        <f>AVERAGEIFS('WEEKLY DATA'!BJ$11:BJ$14577,'WEEKLY DATA'!$A$11:$A$14577,'MONTHLY DATA'!$A67,'WEEKLY DATA'!$B$11:$B$14577,'MONTHLY DATA'!$B67)</f>
        <v>293.75</v>
      </c>
      <c r="BK67" s="154">
        <f t="shared" si="29"/>
        <v>-0.18175487465181062</v>
      </c>
      <c r="BL67" s="169">
        <f>AVERAGEIFS('WEEKLY DATA'!BL$11:BL$14577,'WEEKLY DATA'!$A$11:$A$14577,'MONTHLY DATA'!$A67,'WEEKLY DATA'!$B$11:$B$14577,'MONTHLY DATA'!$B67)</f>
        <v>279.5</v>
      </c>
      <c r="BM67" s="78">
        <f>AVERAGEIFS('WEEKLY DATA'!BM$11:BM$14577,'WEEKLY DATA'!$A$11:$A$14577,'MONTHLY DATA'!$A67,'WEEKLY DATA'!$B$11:$B$14577,'MONTHLY DATA'!$B67)</f>
        <v>289.5</v>
      </c>
      <c r="BN67" s="78">
        <f>AVERAGEIFS('WEEKLY DATA'!BN$11:BN$14577,'WEEKLY DATA'!$A$11:$A$14577,'MONTHLY DATA'!$A67,'WEEKLY DATA'!$B$11:$B$14577,'MONTHLY DATA'!$B67)</f>
        <v>284.5</v>
      </c>
      <c r="BO67" s="154">
        <f t="shared" si="30"/>
        <v>-0.10926737633061989</v>
      </c>
      <c r="BP67" s="78">
        <f>AVERAGEIFS('WEEKLY DATA'!BP$11:BP$14577,'WEEKLY DATA'!$A$11:$A$14577,'MONTHLY DATA'!$A67,'WEEKLY DATA'!$B$11:$B$14577,'MONTHLY DATA'!$B67)</f>
        <v>275.25</v>
      </c>
      <c r="BQ67" s="78">
        <f>AVERAGEIFS('WEEKLY DATA'!BQ$11:BQ$14577,'WEEKLY DATA'!$A$11:$A$14577,'MONTHLY DATA'!$A67,'WEEKLY DATA'!$B$11:$B$14577,'MONTHLY DATA'!$B67)</f>
        <v>285.25</v>
      </c>
      <c r="BR67" s="78">
        <f>AVERAGEIFS('WEEKLY DATA'!BR$11:BR$14577,'WEEKLY DATA'!$A$11:$A$14577,'MONTHLY DATA'!$A67,'WEEKLY DATA'!$B$11:$B$14577,'MONTHLY DATA'!$B67)</f>
        <v>280.25</v>
      </c>
      <c r="BS67" s="154">
        <f t="shared" si="10"/>
        <v>8.9618973561430781E-2</v>
      </c>
      <c r="BT67" s="78">
        <f>AVERAGEIFS('WEEKLY DATA'!BT$11:BT$14577,'WEEKLY DATA'!$A$11:$A$14577,'MONTHLY DATA'!$A67,'WEEKLY DATA'!$B$11:$B$14577,'MONTHLY DATA'!$B67)</f>
        <v>250.5</v>
      </c>
      <c r="BU67" s="78">
        <f>AVERAGEIFS('WEEKLY DATA'!BU$11:BU$14577,'WEEKLY DATA'!$A$11:$A$14577,'MONTHLY DATA'!$A67,'WEEKLY DATA'!$B$11:$B$14577,'MONTHLY DATA'!$B67)</f>
        <v>260.5</v>
      </c>
      <c r="BV67" s="78">
        <f>AVERAGEIFS('WEEKLY DATA'!BV$11:BV$14577,'WEEKLY DATA'!$A$11:$A$14577,'MONTHLY DATA'!$A67,'WEEKLY DATA'!$B$11:$B$14577,'MONTHLY DATA'!$B67)</f>
        <v>255.5</v>
      </c>
      <c r="BW67" s="154">
        <f t="shared" si="31"/>
        <v>8.2627118644067687E-2</v>
      </c>
      <c r="BX67" s="78">
        <f>AVERAGEIFS('WEEKLY DATA'!BX$11:BX$14577,'WEEKLY DATA'!$A$11:$A$14577,'MONTHLY DATA'!$A67,'WEEKLY DATA'!$B$11:$B$14577,'MONTHLY DATA'!$B67)</f>
        <v>264.25</v>
      </c>
      <c r="BY67" s="78">
        <f>AVERAGEIFS('WEEKLY DATA'!BY$11:BY$14577,'WEEKLY DATA'!$A$11:$A$14577,'MONTHLY DATA'!$A67,'WEEKLY DATA'!$B$11:$B$14577,'MONTHLY DATA'!$B67)</f>
        <v>274.25</v>
      </c>
      <c r="BZ67" s="78">
        <f>AVERAGEIFS('WEEKLY DATA'!BZ$11:BZ$14577,'WEEKLY DATA'!$A$11:$A$14577,'MONTHLY DATA'!$A67,'WEEKLY DATA'!$B$11:$B$14577,'MONTHLY DATA'!$B67)</f>
        <v>269.25</v>
      </c>
      <c r="CA67" s="154">
        <f t="shared" si="32"/>
        <v>9.0080971659919129E-2</v>
      </c>
      <c r="CB67" s="78">
        <f>AVERAGEIFS('WEEKLY DATA'!CB$11:CB$14577,'WEEKLY DATA'!$A$11:$A$14577,'MONTHLY DATA'!$A67,'WEEKLY DATA'!$B$11:$B$14577,'MONTHLY DATA'!$B67)</f>
        <v>233.25</v>
      </c>
      <c r="CC67" s="78">
        <f>AVERAGEIFS('WEEKLY DATA'!CC$11:CC$14577,'WEEKLY DATA'!$A$11:$A$14577,'MONTHLY DATA'!$A67,'WEEKLY DATA'!$B$11:$B$14577,'MONTHLY DATA'!$B67)</f>
        <v>243.25</v>
      </c>
      <c r="CD67" s="78">
        <f>AVERAGEIFS('WEEKLY DATA'!CD$11:CD$14577,'WEEKLY DATA'!$A$11:$A$14577,'MONTHLY DATA'!$A67,'WEEKLY DATA'!$B$11:$B$14577,'MONTHLY DATA'!$B67)</f>
        <v>238.25</v>
      </c>
      <c r="CE67" s="154">
        <f t="shared" si="33"/>
        <v>4.0393013100436637E-2</v>
      </c>
      <c r="CF67" s="78">
        <f>AVERAGEIFS('WEEKLY DATA'!CF$11:CF$14577,'WEEKLY DATA'!$A$11:$A$14577,'MONTHLY DATA'!$A67,'WEEKLY DATA'!$B$11:$B$14577,'MONTHLY DATA'!$B67)</f>
        <v>263.25</v>
      </c>
      <c r="CG67" s="78">
        <f>AVERAGEIFS('WEEKLY DATA'!CG$11:CG$14577,'WEEKLY DATA'!$A$11:$A$14577,'MONTHLY DATA'!$A67,'WEEKLY DATA'!$B$11:$B$14577,'MONTHLY DATA'!$B67)</f>
        <v>273.25</v>
      </c>
      <c r="CH67" s="78">
        <f>AVERAGEIFS('WEEKLY DATA'!CH$11:CH$14577,'WEEKLY DATA'!$A$11:$A$14577,'MONTHLY DATA'!$A67,'WEEKLY DATA'!$B$11:$B$14577,'MONTHLY DATA'!$B67)</f>
        <v>268.25</v>
      </c>
      <c r="CI67" s="154">
        <f t="shared" si="11"/>
        <v>7.3859087269815715E-2</v>
      </c>
      <c r="CJ67" s="78">
        <f>AVERAGEIFS('WEEKLY DATA'!CJ$11:CJ$14577,'WEEKLY DATA'!$A$11:$A$14577,'MONTHLY DATA'!$A67,'WEEKLY DATA'!$B$11:$B$14577,'MONTHLY DATA'!$B67)</f>
        <v>233</v>
      </c>
      <c r="CK67" s="78">
        <f>AVERAGEIFS('WEEKLY DATA'!CK$11:CK$14577,'WEEKLY DATA'!$A$11:$A$14577,'MONTHLY DATA'!$A67,'WEEKLY DATA'!$B$11:$B$14577,'MONTHLY DATA'!$B67)</f>
        <v>243</v>
      </c>
      <c r="CL67" s="78">
        <f>AVERAGEIFS('WEEKLY DATA'!CL$11:CL$14577,'WEEKLY DATA'!$A$11:$A$14577,'MONTHLY DATA'!$A67,'WEEKLY DATA'!$B$11:$B$14577,'MONTHLY DATA'!$B67)</f>
        <v>238</v>
      </c>
      <c r="CM67" s="154">
        <f t="shared" si="34"/>
        <v>7.9854809437386542E-2</v>
      </c>
      <c r="CN67" s="78">
        <f>AVERAGEIFS('WEEKLY DATA'!CN$11:CN$14577,'WEEKLY DATA'!$A$11:$A$14577,'MONTHLY DATA'!$A67,'WEEKLY DATA'!$B$11:$B$14577,'MONTHLY DATA'!$B67)</f>
        <v>247.75</v>
      </c>
      <c r="CO67" s="78">
        <f>AVERAGEIFS('WEEKLY DATA'!CO$11:CO$14577,'WEEKLY DATA'!$A$11:$A$14577,'MONTHLY DATA'!$A67,'WEEKLY DATA'!$B$11:$B$14577,'MONTHLY DATA'!$B67)</f>
        <v>257.75</v>
      </c>
      <c r="CP67" s="78">
        <f>AVERAGEIFS('WEEKLY DATA'!CP$11:CP$14577,'WEEKLY DATA'!$A$11:$A$14577,'MONTHLY DATA'!$A67,'WEEKLY DATA'!$B$11:$B$14577,'MONTHLY DATA'!$B67)</f>
        <v>252.75</v>
      </c>
      <c r="CQ67" s="154">
        <f t="shared" si="35"/>
        <v>6.1083123425692776E-2</v>
      </c>
      <c r="CR67" s="78">
        <f>AVERAGEIFS('WEEKLY DATA'!CR$11:CR$14577,'WEEKLY DATA'!$A$11:$A$14577,'MONTHLY DATA'!$A67,'WEEKLY DATA'!$B$11:$B$14577,'MONTHLY DATA'!$B67)</f>
        <v>231.75</v>
      </c>
      <c r="CS67" s="78">
        <f>AVERAGEIFS('WEEKLY DATA'!CS$11:CS$14577,'WEEKLY DATA'!$A$11:$A$14577,'MONTHLY DATA'!$A67,'WEEKLY DATA'!$B$11:$B$14577,'MONTHLY DATA'!$B67)</f>
        <v>241.75</v>
      </c>
      <c r="CT67" s="78">
        <f>AVERAGEIFS('WEEKLY DATA'!CT$11:CT$14577,'WEEKLY DATA'!$A$11:$A$14577,'MONTHLY DATA'!$A67,'WEEKLY DATA'!$B$11:$B$14577,'MONTHLY DATA'!$B67)</f>
        <v>236.75</v>
      </c>
      <c r="CU67" s="154">
        <f t="shared" si="36"/>
        <v>5.222222222222217E-2</v>
      </c>
      <c r="CV67" s="169">
        <f>AVERAGEIFS('WEEKLY DATA'!CV$11:CV$14577,'WEEKLY DATA'!$A$11:$A$14577,'MONTHLY DATA'!$A67,'WEEKLY DATA'!$B$11:$B$14577,'MONTHLY DATA'!$B67)</f>
        <v>297.25</v>
      </c>
      <c r="CW67" s="78">
        <f>AVERAGEIFS('WEEKLY DATA'!CW$11:CW$14577,'WEEKLY DATA'!$A$11:$A$14577,'MONTHLY DATA'!$A67,'WEEKLY DATA'!$B$11:$B$14577,'MONTHLY DATA'!$B67)</f>
        <v>307.25</v>
      </c>
      <c r="CX67" s="78">
        <f>AVERAGEIFS('WEEKLY DATA'!CX$11:CX$14577,'WEEKLY DATA'!$A$11:$A$14577,'MONTHLY DATA'!$A67,'WEEKLY DATA'!$B$11:$B$14577,'MONTHLY DATA'!$B67)</f>
        <v>302.25</v>
      </c>
      <c r="CY67" s="154">
        <f t="shared" si="12"/>
        <v>5.4605722260990808E-2</v>
      </c>
      <c r="CZ67" s="169">
        <f>AVERAGEIFS('WEEKLY DATA'!CZ$11:CZ$14577,'WEEKLY DATA'!$A$11:$A$14577,'MONTHLY DATA'!$A67,'WEEKLY DATA'!$B$11:$B$14577,'MONTHLY DATA'!$B67)</f>
        <v>270.75</v>
      </c>
      <c r="DA67" s="78">
        <f>AVERAGEIFS('WEEKLY DATA'!DA$11:DA$14577,'WEEKLY DATA'!$A$11:$A$14577,'MONTHLY DATA'!$A67,'WEEKLY DATA'!$B$11:$B$14577,'MONTHLY DATA'!$B67)</f>
        <v>280.75</v>
      </c>
      <c r="DB67" s="78">
        <f>AVERAGEIFS('WEEKLY DATA'!DB$11:DB$14577,'WEEKLY DATA'!$A$11:$A$14577,'MONTHLY DATA'!$A67,'WEEKLY DATA'!$B$11:$B$14577,'MONTHLY DATA'!$B67)</f>
        <v>275.75</v>
      </c>
      <c r="DC67" s="154">
        <f t="shared" si="37"/>
        <v>4.135196374622363E-2</v>
      </c>
      <c r="DD67" s="78">
        <f>AVERAGEIFS('WEEKLY DATA'!DD$11:DD$14577,'WEEKLY DATA'!$A$11:$A$14577,'MONTHLY DATA'!$A67,'WEEKLY DATA'!$B$11:$B$14577,'MONTHLY DATA'!$B67)</f>
        <v>282.5</v>
      </c>
      <c r="DE67" s="78">
        <f>AVERAGEIFS('WEEKLY DATA'!DE$11:DE$14577,'WEEKLY DATA'!$A$11:$A$14577,'MONTHLY DATA'!$A67,'WEEKLY DATA'!$B$11:$B$14577,'MONTHLY DATA'!$B67)</f>
        <v>292.5</v>
      </c>
      <c r="DF67" s="78">
        <f>AVERAGEIFS('WEEKLY DATA'!DF$11:DF$14577,'WEEKLY DATA'!$A$11:$A$14577,'MONTHLY DATA'!$A67,'WEEKLY DATA'!$B$11:$B$14577,'MONTHLY DATA'!$B67)</f>
        <v>287.5</v>
      </c>
      <c r="DG67" s="154">
        <f t="shared" si="38"/>
        <v>3.7157287157287167E-2</v>
      </c>
      <c r="DH67" s="78">
        <f>AVERAGEIFS('WEEKLY DATA'!DH$11:DH$14577,'WEEKLY DATA'!$A$11:$A$14577,'MONTHLY DATA'!$A67,'WEEKLY DATA'!$B$11:$B$14577,'MONTHLY DATA'!$B67)</f>
        <v>260</v>
      </c>
      <c r="DI67" s="78">
        <f>AVERAGEIFS('WEEKLY DATA'!DI$11:DI$14577,'WEEKLY DATA'!$A$11:$A$14577,'MONTHLY DATA'!$A67,'WEEKLY DATA'!$B$11:$B$14577,'MONTHLY DATA'!$B67)</f>
        <v>270</v>
      </c>
      <c r="DJ67" s="78">
        <f>AVERAGEIFS('WEEKLY DATA'!DJ$11:DJ$14577,'WEEKLY DATA'!$A$11:$A$14577,'MONTHLY DATA'!$A67,'WEEKLY DATA'!$B$11:$B$14577,'MONTHLY DATA'!$B67)</f>
        <v>265</v>
      </c>
      <c r="DK67" s="154">
        <f t="shared" si="39"/>
        <v>7.2874493927125528E-2</v>
      </c>
      <c r="DL67" s="169">
        <f>AVERAGEIFS('WEEKLY DATA'!DL$11:DL$14577,'WEEKLY DATA'!$A$11:$A$14577,'MONTHLY DATA'!$A67,'WEEKLY DATA'!$B$11:$B$14577,'MONTHLY DATA'!$B67)</f>
        <v>265.75</v>
      </c>
      <c r="DM67" s="78">
        <f>AVERAGEIFS('WEEKLY DATA'!DM$11:DM$14577,'WEEKLY DATA'!$A$11:$A$14577,'MONTHLY DATA'!$A67,'WEEKLY DATA'!$B$11:$B$14577,'MONTHLY DATA'!$B67)</f>
        <v>275.75</v>
      </c>
      <c r="DN67" s="78">
        <f>AVERAGEIFS('WEEKLY DATA'!DN$11:DN$14577,'WEEKLY DATA'!$A$11:$A$14577,'MONTHLY DATA'!$A67,'WEEKLY DATA'!$B$11:$B$14577,'MONTHLY DATA'!$B67)</f>
        <v>270.75</v>
      </c>
      <c r="DO67" s="154">
        <f t="shared" si="13"/>
        <v>9.4381568310428321E-2</v>
      </c>
      <c r="DP67" s="78">
        <f>AVERAGEIFS('WEEKLY DATA'!DP$11:DP$14577,'WEEKLY DATA'!$A$11:$A$14577,'MONTHLY DATA'!$A67,'WEEKLY DATA'!$B$11:$B$14577,'MONTHLY DATA'!$B67)</f>
        <v>233</v>
      </c>
      <c r="DQ67" s="78">
        <f>AVERAGEIFS('WEEKLY DATA'!DQ$11:DQ$14577,'WEEKLY DATA'!$A$11:$A$14577,'MONTHLY DATA'!$A67,'WEEKLY DATA'!$B$11:$B$14577,'MONTHLY DATA'!$B67)</f>
        <v>243</v>
      </c>
      <c r="DR67" s="78">
        <f>AVERAGEIFS('WEEKLY DATA'!DR$11:DR$14577,'WEEKLY DATA'!$A$11:$A$14577,'MONTHLY DATA'!$A67,'WEEKLY DATA'!$B$11:$B$14577,'MONTHLY DATA'!$B67)</f>
        <v>238</v>
      </c>
      <c r="DS67" s="154">
        <f t="shared" si="40"/>
        <v>9.9815157116450948E-2</v>
      </c>
      <c r="DT67" s="78">
        <f>AVERAGEIFS('WEEKLY DATA'!DT$11:DT$14577,'WEEKLY DATA'!$A$11:$A$14577,'MONTHLY DATA'!$A67,'WEEKLY DATA'!$B$11:$B$14577,'MONTHLY DATA'!$B67)</f>
        <v>242.5</v>
      </c>
      <c r="DU67" s="78">
        <f>AVERAGEIFS('WEEKLY DATA'!DU$11:DU$14577,'WEEKLY DATA'!$A$11:$A$14577,'MONTHLY DATA'!$A67,'WEEKLY DATA'!$B$11:$B$14577,'MONTHLY DATA'!$B67)</f>
        <v>252.5</v>
      </c>
      <c r="DV67" s="78">
        <f>AVERAGEIFS('WEEKLY DATA'!DV$11:DV$14577,'WEEKLY DATA'!$A$11:$A$14577,'MONTHLY DATA'!$A67,'WEEKLY DATA'!$B$11:$B$14577,'MONTHLY DATA'!$B67)</f>
        <v>247.5</v>
      </c>
      <c r="DW67" s="154">
        <f t="shared" si="41"/>
        <v>5.0509337860781045E-2</v>
      </c>
      <c r="DX67" s="78">
        <f>AVERAGEIFS('WEEKLY DATA'!DX$11:DX$14577,'WEEKLY DATA'!$A$11:$A$14577,'MONTHLY DATA'!$A67,'WEEKLY DATA'!$B$11:$B$14577,'MONTHLY DATA'!$B67)</f>
        <v>236.75</v>
      </c>
      <c r="DY67" s="78">
        <f>AVERAGEIFS('WEEKLY DATA'!DY$11:DY$14577,'WEEKLY DATA'!$A$11:$A$14577,'MONTHLY DATA'!$A67,'WEEKLY DATA'!$B$11:$B$14577,'MONTHLY DATA'!$B67)</f>
        <v>246.75</v>
      </c>
      <c r="DZ67" s="78">
        <f>AVERAGEIFS('WEEKLY DATA'!DZ$11:DZ$14577,'WEEKLY DATA'!$A$11:$A$14577,'MONTHLY DATA'!$A67,'WEEKLY DATA'!$B$11:$B$14577,'MONTHLY DATA'!$B67)</f>
        <v>241.75</v>
      </c>
      <c r="EA67" s="154">
        <f t="shared" si="42"/>
        <v>2.8723404255319052E-2</v>
      </c>
      <c r="EB67" s="78">
        <f>AVERAGEIFS('WEEKLY DATA'!EB$11:EB$14577,'WEEKLY DATA'!$A$11:$A$14577,'MONTHLY DATA'!$A67,'WEEKLY DATA'!$B$11:$B$14577,'MONTHLY DATA'!$B67)</f>
        <v>273.25</v>
      </c>
      <c r="EC67" s="78">
        <f>AVERAGEIFS('WEEKLY DATA'!EC$11:EC$14577,'WEEKLY DATA'!$A$11:$A$14577,'MONTHLY DATA'!$A67,'WEEKLY DATA'!$B$11:$B$14577,'MONTHLY DATA'!$B67)</f>
        <v>283.25</v>
      </c>
      <c r="ED67" s="78">
        <f>AVERAGEIFS('WEEKLY DATA'!ED$11:ED$14577,'WEEKLY DATA'!$A$11:$A$14577,'MONTHLY DATA'!$A67,'WEEKLY DATA'!$B$11:$B$14577,'MONTHLY DATA'!$B67)</f>
        <v>278.25</v>
      </c>
      <c r="EE67" s="154">
        <f t="shared" si="14"/>
        <v>-1.7478813559322015E-2</v>
      </c>
      <c r="EF67" s="169">
        <f>AVERAGEIFS('WEEKLY DATA'!EF$11:EF$14577,'WEEKLY DATA'!$A$11:$A$14577,'MONTHLY DATA'!$A67,'WEEKLY DATA'!$B$11:$B$14577,'MONTHLY DATA'!$B67)</f>
        <v>245.75</v>
      </c>
      <c r="EG67" s="78">
        <f>AVERAGEIFS('WEEKLY DATA'!EG$11:EG$14577,'WEEKLY DATA'!$A$11:$A$14577,'MONTHLY DATA'!$A67,'WEEKLY DATA'!$B$11:$B$14577,'MONTHLY DATA'!$B67)</f>
        <v>255.75</v>
      </c>
      <c r="EH67" s="78">
        <f>AVERAGEIFS('WEEKLY DATA'!EH$11:EH$14577,'WEEKLY DATA'!$A$11:$A$14577,'MONTHLY DATA'!$A67,'WEEKLY DATA'!$B$11:$B$14577,'MONTHLY DATA'!$B67)</f>
        <v>250.75</v>
      </c>
      <c r="EI67" s="154">
        <f t="shared" si="43"/>
        <v>-2.9821073558647937E-3</v>
      </c>
      <c r="EJ67" s="78">
        <f>AVERAGEIFS('WEEKLY DATA'!EJ$11:EJ$14577,'WEEKLY DATA'!$A$11:$A$14577,'MONTHLY DATA'!$A67,'WEEKLY DATA'!$B$11:$B$14577,'MONTHLY DATA'!$B67)</f>
        <v>261.25</v>
      </c>
      <c r="EK67" s="78">
        <f>AVERAGEIFS('WEEKLY DATA'!EK$11:EK$14577,'WEEKLY DATA'!$A$11:$A$14577,'MONTHLY DATA'!$A67,'WEEKLY DATA'!$B$11:$B$14577,'MONTHLY DATA'!$B67)</f>
        <v>271.25</v>
      </c>
      <c r="EL67" s="78">
        <f>AVERAGEIFS('WEEKLY DATA'!EL$11:EL$14577,'WEEKLY DATA'!$A$11:$A$14577,'MONTHLY DATA'!$A67,'WEEKLY DATA'!$B$11:$B$14577,'MONTHLY DATA'!$B67)</f>
        <v>266.25</v>
      </c>
      <c r="EM67" s="154">
        <f t="shared" si="44"/>
        <v>-3.1818181818181857E-2</v>
      </c>
      <c r="EN67" s="78">
        <f>AVERAGEIFS('WEEKLY DATA'!EN$11:EN$14577,'WEEKLY DATA'!$A$11:$A$14577,'MONTHLY DATA'!$A67,'WEEKLY DATA'!$B$11:$B$14577,'MONTHLY DATA'!$B67)</f>
        <v>231.25</v>
      </c>
      <c r="EO67" s="78">
        <f>AVERAGEIFS('WEEKLY DATA'!EO$11:EO$14577,'WEEKLY DATA'!$A$11:$A$14577,'MONTHLY DATA'!$A67,'WEEKLY DATA'!$B$11:$B$14577,'MONTHLY DATA'!$B67)</f>
        <v>241.25</v>
      </c>
      <c r="EP67" s="78">
        <f>AVERAGEIFS('WEEKLY DATA'!EP$11:EP$14577,'WEEKLY DATA'!$A$11:$A$14577,'MONTHLY DATA'!$A67,'WEEKLY DATA'!$B$11:$B$14577,'MONTHLY DATA'!$B67)</f>
        <v>236.25</v>
      </c>
      <c r="EQ67" s="154">
        <f t="shared" si="45"/>
        <v>5.2338530066815103E-2</v>
      </c>
      <c r="ER67" s="78">
        <f>AVERAGEIFS('WEEKLY DATA'!ER$11:ER$14577,'WEEKLY DATA'!$A$11:$A$14577,'MONTHLY DATA'!$A67,'WEEKLY DATA'!$B$11:$B$14577,'MONTHLY DATA'!$B67)</f>
        <v>259.5</v>
      </c>
      <c r="ES67" s="78">
        <f>AVERAGEIFS('WEEKLY DATA'!ES$11:ES$14577,'WEEKLY DATA'!$A$11:$A$14577,'MONTHLY DATA'!$A67,'WEEKLY DATA'!$B$11:$B$14577,'MONTHLY DATA'!$B67)</f>
        <v>269.5</v>
      </c>
      <c r="ET67" s="78">
        <f>AVERAGEIFS('WEEKLY DATA'!ET$11:ET$14577,'WEEKLY DATA'!$A$11:$A$14577,'MONTHLY DATA'!$A67,'WEEKLY DATA'!$B$11:$B$14577,'MONTHLY DATA'!$B67)</f>
        <v>264.5</v>
      </c>
      <c r="EU67" s="154">
        <f t="shared" si="15"/>
        <v>0.11697635135135132</v>
      </c>
      <c r="EV67" s="78">
        <f>AVERAGEIFS('WEEKLY DATA'!EV$11:EV$14577,'WEEKLY DATA'!$A$11:$A$14577,'MONTHLY DATA'!$A67,'WEEKLY DATA'!$B$11:$B$14577,'MONTHLY DATA'!$B67)</f>
        <v>228.5</v>
      </c>
      <c r="EW67" s="78">
        <f>AVERAGEIFS('WEEKLY DATA'!EW$11:EW$14577,'WEEKLY DATA'!$A$11:$A$14577,'MONTHLY DATA'!$A67,'WEEKLY DATA'!$B$11:$B$14577,'MONTHLY DATA'!$B67)</f>
        <v>238.5</v>
      </c>
      <c r="EX67" s="78">
        <f>AVERAGEIFS('WEEKLY DATA'!EX$11:EX$14577,'WEEKLY DATA'!$A$11:$A$14577,'MONTHLY DATA'!$A67,'WEEKLY DATA'!$B$11:$B$14577,'MONTHLY DATA'!$B67)</f>
        <v>233.5</v>
      </c>
      <c r="EY67" s="154">
        <f t="shared" si="46"/>
        <v>0.12259615384615374</v>
      </c>
      <c r="EZ67" s="78">
        <f>AVERAGEIFS('WEEKLY DATA'!EZ$11:EZ$14577,'WEEKLY DATA'!$A$11:$A$14577,'MONTHLY DATA'!$A67,'WEEKLY DATA'!$B$11:$B$14577,'MONTHLY DATA'!$B67)</f>
        <v>253.25</v>
      </c>
      <c r="FA67" s="78">
        <f>AVERAGEIFS('WEEKLY DATA'!FA$11:FA$14577,'WEEKLY DATA'!$A$11:$A$14577,'MONTHLY DATA'!$A67,'WEEKLY DATA'!$B$11:$B$14577,'MONTHLY DATA'!$B67)</f>
        <v>263.25</v>
      </c>
      <c r="FB67" s="78">
        <f>AVERAGEIFS('WEEKLY DATA'!FB$11:FB$14577,'WEEKLY DATA'!$A$11:$A$14577,'MONTHLY DATA'!$A67,'WEEKLY DATA'!$B$11:$B$14577,'MONTHLY DATA'!$B67)</f>
        <v>258.25</v>
      </c>
      <c r="FC67" s="154">
        <f t="shared" si="47"/>
        <v>6.188322368421062E-2</v>
      </c>
      <c r="FD67" s="78">
        <f>AVERAGEIFS('WEEKLY DATA'!FD$11:FD$14577,'WEEKLY DATA'!$A$11:$A$14577,'MONTHLY DATA'!$A67,'WEEKLY DATA'!$B$11:$B$14577,'MONTHLY DATA'!$B67)</f>
        <v>209.5</v>
      </c>
      <c r="FE67" s="78">
        <f>AVERAGEIFS('WEEKLY DATA'!FE$11:FE$14577,'WEEKLY DATA'!$A$11:$A$14577,'MONTHLY DATA'!$A67,'WEEKLY DATA'!$B$11:$B$14577,'MONTHLY DATA'!$B67)</f>
        <v>219.5</v>
      </c>
      <c r="FF67" s="78">
        <f>AVERAGEIFS('WEEKLY DATA'!FF$11:FF$14577,'WEEKLY DATA'!$A$11:$A$14577,'MONTHLY DATA'!$A67,'WEEKLY DATA'!$B$11:$B$14577,'MONTHLY DATA'!$B67)</f>
        <v>214.5</v>
      </c>
      <c r="FG67" s="154">
        <f t="shared" si="48"/>
        <v>8.3333333333333259E-2</v>
      </c>
      <c r="FH67" s="78">
        <f>AVERAGEIFS('WEEKLY DATA'!FH$11:FH$14577,'WEEKLY DATA'!$A$11:$A$14577,'MONTHLY DATA'!$A67,'WEEKLY DATA'!$B$11:$B$14577,'MONTHLY DATA'!$B67)</f>
        <v>287.25</v>
      </c>
      <c r="FI67" s="78">
        <f>AVERAGEIFS('WEEKLY DATA'!FI$11:FI$14577,'WEEKLY DATA'!$A$11:$A$14577,'MONTHLY DATA'!$A67,'WEEKLY DATA'!$B$11:$B$14577,'MONTHLY DATA'!$B67)</f>
        <v>297.25</v>
      </c>
      <c r="FJ67" s="78">
        <f>AVERAGEIFS('WEEKLY DATA'!FJ$11:FJ$14577,'WEEKLY DATA'!$A$11:$A$14577,'MONTHLY DATA'!$A67,'WEEKLY DATA'!$B$11:$B$14577,'MONTHLY DATA'!$B67)</f>
        <v>292.25</v>
      </c>
      <c r="FK67" s="154">
        <f t="shared" si="16"/>
        <v>-4.5246651421104289E-2</v>
      </c>
      <c r="FL67" s="169">
        <f>AVERAGEIFS('WEEKLY DATA'!FL$11:FL$14577,'WEEKLY DATA'!$A$11:$A$14577,'MONTHLY DATA'!$A67,'WEEKLY DATA'!$B$11:$B$14577,'MONTHLY DATA'!$B67)</f>
        <v>258.75</v>
      </c>
      <c r="FM67" s="78">
        <f>AVERAGEIFS('WEEKLY DATA'!FM$11:FM$14577,'WEEKLY DATA'!$A$11:$A$14577,'MONTHLY DATA'!$A67,'WEEKLY DATA'!$B$11:$B$14577,'MONTHLY DATA'!$B67)</f>
        <v>268.75</v>
      </c>
      <c r="FN67" s="78">
        <f>AVERAGEIFS('WEEKLY DATA'!FN$11:FN$14577,'WEEKLY DATA'!$A$11:$A$14577,'MONTHLY DATA'!$A67,'WEEKLY DATA'!$B$11:$B$14577,'MONTHLY DATA'!$B67)</f>
        <v>263.75</v>
      </c>
      <c r="FO67" s="154">
        <f t="shared" si="49"/>
        <v>-7.456140350877194E-2</v>
      </c>
      <c r="FP67" s="78">
        <f>AVERAGEIFS('WEEKLY DATA'!FP$11:FP$14577,'WEEKLY DATA'!$A$11:$A$14577,'MONTHLY DATA'!$A67,'WEEKLY DATA'!$B$11:$B$14577,'MONTHLY DATA'!$B67)</f>
        <v>272.5</v>
      </c>
      <c r="FQ67" s="78">
        <f>AVERAGEIFS('WEEKLY DATA'!FQ$11:FQ$14577,'WEEKLY DATA'!$A$11:$A$14577,'MONTHLY DATA'!$A67,'WEEKLY DATA'!$B$11:$B$14577,'MONTHLY DATA'!$B67)</f>
        <v>282.5</v>
      </c>
      <c r="FR67" s="78">
        <f>AVERAGEIFS('WEEKLY DATA'!FR$11:FR$14577,'WEEKLY DATA'!$A$11:$A$14577,'MONTHLY DATA'!$A67,'WEEKLY DATA'!$B$11:$B$14577,'MONTHLY DATA'!$B67)</f>
        <v>277.5</v>
      </c>
      <c r="FS67" s="154">
        <f t="shared" si="50"/>
        <v>-4.9657534246575374E-2</v>
      </c>
      <c r="FT67" s="78">
        <f>AVERAGEIFS('WEEKLY DATA'!FT$11:FT$14577,'WEEKLY DATA'!$A$11:$A$14577,'MONTHLY DATA'!$A67,'WEEKLY DATA'!$B$11:$B$14577,'MONTHLY DATA'!$B67)</f>
        <v>283.75</v>
      </c>
      <c r="FU67" s="78">
        <f>AVERAGEIFS('WEEKLY DATA'!FU$11:FU$14577,'WEEKLY DATA'!$A$11:$A$14577,'MONTHLY DATA'!$A67,'WEEKLY DATA'!$B$11:$B$14577,'MONTHLY DATA'!$B67)</f>
        <v>293.75</v>
      </c>
      <c r="FV67" s="78">
        <f>AVERAGEIFS('WEEKLY DATA'!FV$11:FV$14577,'WEEKLY DATA'!$A$11:$A$14577,'MONTHLY DATA'!$A67,'WEEKLY DATA'!$B$11:$B$14577,'MONTHLY DATA'!$B67)</f>
        <v>288.75</v>
      </c>
      <c r="FW67" s="154">
        <f t="shared" si="17"/>
        <v>-2.1186440677966156E-2</v>
      </c>
      <c r="FX67" s="78">
        <f>AVERAGEIFS('WEEKLY DATA'!FX$11:FX$14577,'WEEKLY DATA'!$A$11:$A$14577,'MONTHLY DATA'!$A67,'WEEKLY DATA'!$B$11:$B$14577,'MONTHLY DATA'!$B67)</f>
        <v>225</v>
      </c>
      <c r="FY67" s="78">
        <f>AVERAGEIFS('WEEKLY DATA'!FY$11:FY$14577,'WEEKLY DATA'!$A$11:$A$14577,'MONTHLY DATA'!$A67,'WEEKLY DATA'!$B$11:$B$14577,'MONTHLY DATA'!$B67)</f>
        <v>235</v>
      </c>
      <c r="FZ67" s="78">
        <f>AVERAGEIFS('WEEKLY DATA'!FZ$11:FZ$14577,'WEEKLY DATA'!$A$11:$A$14577,'MONTHLY DATA'!$A67,'WEEKLY DATA'!$B$11:$B$14577,'MONTHLY DATA'!$B67)</f>
        <v>230</v>
      </c>
      <c r="GA67" s="154">
        <f t="shared" si="51"/>
        <v>-3.1171019376579623E-2</v>
      </c>
      <c r="GB67" s="78">
        <f>AVERAGEIFS('WEEKLY DATA'!GB$11:GB$14577,'WEEKLY DATA'!$A$11:$A$14577,'MONTHLY DATA'!$A67,'WEEKLY DATA'!$B$11:$B$14577,'MONTHLY DATA'!$B67)</f>
        <v>333</v>
      </c>
      <c r="GC67" s="78">
        <f>AVERAGEIFS('WEEKLY DATA'!GC$11:GC$14577,'WEEKLY DATA'!$A$11:$A$14577,'MONTHLY DATA'!$A67,'WEEKLY DATA'!$B$11:$B$14577,'MONTHLY DATA'!$B67)</f>
        <v>343</v>
      </c>
      <c r="GD67" s="78">
        <f>AVERAGEIFS('WEEKLY DATA'!GD$11:GD$14577,'WEEKLY DATA'!$A$11:$A$14577,'MONTHLY DATA'!$A67,'WEEKLY DATA'!$B$11:$B$14577,'MONTHLY DATA'!$B67)</f>
        <v>338</v>
      </c>
      <c r="GE67" s="154">
        <f t="shared" si="18"/>
        <v>-4.7114252061248862E-3</v>
      </c>
      <c r="GF67" s="169">
        <f>AVERAGEIFS('WEEKLY DATA'!GF$11:GF$14577,'WEEKLY DATA'!$A$11:$A$14577,'MONTHLY DATA'!$A67,'WEEKLY DATA'!$B$11:$B$14577,'MONTHLY DATA'!$B67)</f>
        <v>305</v>
      </c>
      <c r="GG67" s="78">
        <f>AVERAGEIFS('WEEKLY DATA'!GG$11:GG$14577,'WEEKLY DATA'!$A$11:$A$14577,'MONTHLY DATA'!$A67,'WEEKLY DATA'!$B$11:$B$14577,'MONTHLY DATA'!$B67)</f>
        <v>315</v>
      </c>
      <c r="GH67" s="78">
        <f>AVERAGEIFS('WEEKLY DATA'!GH$11:GH$14577,'WEEKLY DATA'!$A$11:$A$14577,'MONTHLY DATA'!$A67,'WEEKLY DATA'!$B$11:$B$14577,'MONTHLY DATA'!$B67)</f>
        <v>310</v>
      </c>
      <c r="GI67" s="154">
        <f t="shared" si="52"/>
        <v>-2.146464646464652E-2</v>
      </c>
      <c r="GJ67" s="78">
        <f>AVERAGEIFS('WEEKLY DATA'!GJ$11:GJ$14577,'WEEKLY DATA'!$A$11:$A$14577,'MONTHLY DATA'!$A67,'WEEKLY DATA'!$B$11:$B$14577,'MONTHLY DATA'!$B67)</f>
        <v>317.5</v>
      </c>
      <c r="GK67" s="78">
        <f>AVERAGEIFS('WEEKLY DATA'!GK$11:GK$14577,'WEEKLY DATA'!$A$11:$A$14577,'MONTHLY DATA'!$A67,'WEEKLY DATA'!$B$11:$B$14577,'MONTHLY DATA'!$B67)</f>
        <v>327.5</v>
      </c>
      <c r="GL67" s="78">
        <f>AVERAGEIFS('WEEKLY DATA'!GL$11:GL$14577,'WEEKLY DATA'!$A$11:$A$14577,'MONTHLY DATA'!$A67,'WEEKLY DATA'!$B$11:$B$14577,'MONTHLY DATA'!$B67)</f>
        <v>322.5</v>
      </c>
      <c r="GM67" s="154">
        <f t="shared" si="53"/>
        <v>-1.4364303178484028E-2</v>
      </c>
      <c r="GN67" s="78">
        <f>AVERAGEIFS('WEEKLY DATA'!GN$11:GN$14577,'WEEKLY DATA'!$A$11:$A$14577,'MONTHLY DATA'!$A67,'WEEKLY DATA'!$B$11:$B$14577,'MONTHLY DATA'!$B67)</f>
        <v>300.5</v>
      </c>
      <c r="GO67" s="78">
        <f>AVERAGEIFS('WEEKLY DATA'!GO$11:GO$14577,'WEEKLY DATA'!$A$11:$A$14577,'MONTHLY DATA'!$A67,'WEEKLY DATA'!$B$11:$B$14577,'MONTHLY DATA'!$B67)</f>
        <v>310.5</v>
      </c>
      <c r="GP67" s="78">
        <f>AVERAGEIFS('WEEKLY DATA'!GP$11:GP$14577,'WEEKLY DATA'!$A$11:$A$14577,'MONTHLY DATA'!$A67,'WEEKLY DATA'!$B$11:$B$14577,'MONTHLY DATA'!$B67)</f>
        <v>305.5</v>
      </c>
      <c r="GQ67" s="154">
        <f t="shared" si="54"/>
        <v>-1.132686084142398E-2</v>
      </c>
      <c r="GR67" s="78"/>
    </row>
    <row r="68" spans="1:200" ht="15.75" x14ac:dyDescent="0.25">
      <c r="A68">
        <f t="shared" si="4"/>
        <v>10</v>
      </c>
      <c r="B68">
        <f t="shared" si="5"/>
        <v>2014</v>
      </c>
      <c r="C68" s="86">
        <v>41913</v>
      </c>
      <c r="D68" s="78">
        <f>AVERAGEIFS('WEEKLY DATA'!D$11:D$14577,'WEEKLY DATA'!$A$11:$A$14577,'MONTHLY DATA'!$A68,'WEEKLY DATA'!$B$11:$B$14577,'MONTHLY DATA'!$B68)</f>
        <v>356.5</v>
      </c>
      <c r="E68" s="78">
        <f>AVERAGEIFS('WEEKLY DATA'!E$11:E$14577,'WEEKLY DATA'!$A$11:$A$14577,'MONTHLY DATA'!$A68,'WEEKLY DATA'!$B$11:$B$14577,'MONTHLY DATA'!$B68)</f>
        <v>366.5</v>
      </c>
      <c r="F68" s="78">
        <f>AVERAGEIFS('WEEKLY DATA'!F$11:F$14577,'WEEKLY DATA'!$A$11:$A$14577,'MONTHLY DATA'!$A68,'WEEKLY DATA'!$B$11:$B$14577,'MONTHLY DATA'!$B68)</f>
        <v>361.5</v>
      </c>
      <c r="G68" s="154">
        <f t="shared" si="6"/>
        <v>-3.2775919732441428E-2</v>
      </c>
      <c r="H68" s="169">
        <f>AVERAGEIFS('WEEKLY DATA'!H$11:H$14577,'WEEKLY DATA'!$A$11:$A$14577,'MONTHLY DATA'!$A68,'WEEKLY DATA'!$B$11:$B$14577,'MONTHLY DATA'!$B68)</f>
        <v>437.5</v>
      </c>
      <c r="I68" s="78">
        <f>AVERAGEIFS('WEEKLY DATA'!I$11:I$14577,'WEEKLY DATA'!$A$11:$A$14577,'MONTHLY DATA'!$A68,'WEEKLY DATA'!$B$11:$B$14577,'MONTHLY DATA'!$B68)</f>
        <v>447.5</v>
      </c>
      <c r="J68" s="78">
        <f>AVERAGEIFS('WEEKLY DATA'!J$11:J$14577,'WEEKLY DATA'!$A$11:$A$14577,'MONTHLY DATA'!$A68,'WEEKLY DATA'!$B$11:$B$14577,'MONTHLY DATA'!$B68)</f>
        <v>442.5</v>
      </c>
      <c r="K68" s="154">
        <f t="shared" si="19"/>
        <v>2.3713128976286857E-2</v>
      </c>
      <c r="L68" s="169">
        <f>AVERAGEIFS('WEEKLY DATA'!L$11:L$14577,'WEEKLY DATA'!$A$11:$A$14577,'MONTHLY DATA'!$A68,'WEEKLY DATA'!$B$11:$B$14577,'MONTHLY DATA'!$B68)</f>
        <v>356</v>
      </c>
      <c r="M68" s="78">
        <f>AVERAGEIFS('WEEKLY DATA'!M$11:M$14577,'WEEKLY DATA'!$A$11:$A$14577,'MONTHLY DATA'!$A68,'WEEKLY DATA'!$B$11:$B$14577,'MONTHLY DATA'!$B68)</f>
        <v>366</v>
      </c>
      <c r="N68" s="78">
        <f>AVERAGEIFS('WEEKLY DATA'!N$11:N$14577,'WEEKLY DATA'!$A$11:$A$14577,'MONTHLY DATA'!$A68,'WEEKLY DATA'!$B$11:$B$14577,'MONTHLY DATA'!$B68)</f>
        <v>361</v>
      </c>
      <c r="O68" s="154">
        <f t="shared" si="20"/>
        <v>4.2599277978339289E-2</v>
      </c>
      <c r="P68" s="169">
        <f>AVERAGEIFS('WEEKLY DATA'!P$11:P$14577,'WEEKLY DATA'!$A$11:$A$14577,'MONTHLY DATA'!$A68,'WEEKLY DATA'!$B$11:$B$14577,'MONTHLY DATA'!$B68)</f>
        <v>346.5</v>
      </c>
      <c r="Q68" s="78">
        <f>AVERAGEIFS('WEEKLY DATA'!Q$11:Q$14577,'WEEKLY DATA'!$A$11:$A$14577,'MONTHLY DATA'!$A68,'WEEKLY DATA'!$B$11:$B$14577,'MONTHLY DATA'!$B68)</f>
        <v>356.5</v>
      </c>
      <c r="R68" s="78">
        <f>AVERAGEIFS('WEEKLY DATA'!R$11:R$14577,'WEEKLY DATA'!$A$11:$A$14577,'MONTHLY DATA'!$A68,'WEEKLY DATA'!$B$11:$B$14577,'MONTHLY DATA'!$B68)</f>
        <v>351.5</v>
      </c>
      <c r="S68" s="154">
        <f t="shared" si="21"/>
        <v>0.10708661417322829</v>
      </c>
      <c r="T68" s="169">
        <f>AVERAGEIFS('WEEKLY DATA'!T$11:T$14577,'WEEKLY DATA'!$A$11:$A$14577,'MONTHLY DATA'!$A68,'WEEKLY DATA'!$B$11:$B$14577,'MONTHLY DATA'!$B68)</f>
        <v>314.5</v>
      </c>
      <c r="U68" s="78">
        <f>AVERAGEIFS('WEEKLY DATA'!U$11:U$14577,'WEEKLY DATA'!$A$11:$A$14577,'MONTHLY DATA'!$A68,'WEEKLY DATA'!$B$11:$B$14577,'MONTHLY DATA'!$B68)</f>
        <v>324.5</v>
      </c>
      <c r="V68" s="78">
        <f>AVERAGEIFS('WEEKLY DATA'!V$11:V$14577,'WEEKLY DATA'!$A$11:$A$14577,'MONTHLY DATA'!$A68,'WEEKLY DATA'!$B$11:$B$14577,'MONTHLY DATA'!$B68)</f>
        <v>319.5</v>
      </c>
      <c r="W68" s="154">
        <f t="shared" si="7"/>
        <v>-1.1600928074245953E-2</v>
      </c>
      <c r="X68" s="169">
        <f>AVERAGEIFS('WEEKLY DATA'!X$11:X$14577,'WEEKLY DATA'!$A$11:$A$14577,'MONTHLY DATA'!$A68,'WEEKLY DATA'!$B$11:$B$14577,'MONTHLY DATA'!$B68)</f>
        <v>293.5</v>
      </c>
      <c r="Y68" s="78">
        <f>AVERAGEIFS('WEEKLY DATA'!Y$11:Y$14577,'WEEKLY DATA'!$A$11:$A$14577,'MONTHLY DATA'!$A68,'WEEKLY DATA'!$B$11:$B$14577,'MONTHLY DATA'!$B68)</f>
        <v>303.5</v>
      </c>
      <c r="Z68" s="78">
        <f>AVERAGEIFS('WEEKLY DATA'!Z$11:Z$14577,'WEEKLY DATA'!$A$11:$A$14577,'MONTHLY DATA'!$A68,'WEEKLY DATA'!$B$11:$B$14577,'MONTHLY DATA'!$B68)</f>
        <v>298.5</v>
      </c>
      <c r="AA68" s="154">
        <f t="shared" si="22"/>
        <v>-5.3132434575733578E-2</v>
      </c>
      <c r="AB68" s="169">
        <f>AVERAGEIFS('WEEKLY DATA'!AB$11:AB$14577,'WEEKLY DATA'!$A$11:$A$14577,'MONTHLY DATA'!$A68,'WEEKLY DATA'!$B$11:$B$14577,'MONTHLY DATA'!$B68)</f>
        <v>329.5</v>
      </c>
      <c r="AC68" s="78">
        <f>AVERAGEIFS('WEEKLY DATA'!AC$11:AC$14577,'WEEKLY DATA'!$A$11:$A$14577,'MONTHLY DATA'!$A68,'WEEKLY DATA'!$B$11:$B$14577,'MONTHLY DATA'!$B68)</f>
        <v>339.5</v>
      </c>
      <c r="AD68" s="78">
        <f>AVERAGEIFS('WEEKLY DATA'!AD$11:AD$14577,'WEEKLY DATA'!$A$11:$A$14577,'MONTHLY DATA'!$A68,'WEEKLY DATA'!$B$11:$B$14577,'MONTHLY DATA'!$B68)</f>
        <v>334.5</v>
      </c>
      <c r="AE68" s="154">
        <f t="shared" si="23"/>
        <v>-8.7934560327198374E-2</v>
      </c>
      <c r="AF68" s="169">
        <f>AVERAGEIFS('WEEKLY DATA'!AF$11:AF$14577,'WEEKLY DATA'!$A$11:$A$14577,'MONTHLY DATA'!$A68,'WEEKLY DATA'!$B$11:$B$14577,'MONTHLY DATA'!$B68)</f>
        <v>299.5</v>
      </c>
      <c r="AG68" s="78">
        <f>AVERAGEIFS('WEEKLY DATA'!AG$11:AG$14577,'WEEKLY DATA'!$A$11:$A$14577,'MONTHLY DATA'!$A68,'WEEKLY DATA'!$B$11:$B$14577,'MONTHLY DATA'!$B68)</f>
        <v>309.5</v>
      </c>
      <c r="AH68" s="78">
        <f>AVERAGEIFS('WEEKLY DATA'!AH$11:AH$14577,'WEEKLY DATA'!$A$11:$A$14577,'MONTHLY DATA'!$A68,'WEEKLY DATA'!$B$11:$B$14577,'MONTHLY DATA'!$B68)</f>
        <v>304.5</v>
      </c>
      <c r="AI68" s="154">
        <f t="shared" si="24"/>
        <v>3.6595744680851139E-2</v>
      </c>
      <c r="AJ68" s="169">
        <f>AVERAGEIFS('WEEKLY DATA'!AJ$11:AJ$14577,'WEEKLY DATA'!$A$11:$A$14577,'MONTHLY DATA'!$A68,'WEEKLY DATA'!$B$11:$B$14577,'MONTHLY DATA'!$B68)</f>
        <v>317</v>
      </c>
      <c r="AK68" s="78">
        <f>AVERAGEIFS('WEEKLY DATA'!AK$11:AK$14577,'WEEKLY DATA'!$A$11:$A$14577,'MONTHLY DATA'!$A68,'WEEKLY DATA'!$B$11:$B$14577,'MONTHLY DATA'!$B68)</f>
        <v>327</v>
      </c>
      <c r="AL68" s="78">
        <f>AVERAGEIFS('WEEKLY DATA'!AL$11:AL$14577,'WEEKLY DATA'!$A$11:$A$14577,'MONTHLY DATA'!$A68,'WEEKLY DATA'!$B$11:$B$14577,'MONTHLY DATA'!$B68)</f>
        <v>322</v>
      </c>
      <c r="AM68" s="154">
        <f t="shared" si="8"/>
        <v>-6.8017366136034707E-2</v>
      </c>
      <c r="AN68" s="169">
        <f>AVERAGEIFS('WEEKLY DATA'!AN$11:AN$14577,'WEEKLY DATA'!$A$11:$A$14577,'MONTHLY DATA'!$A68,'WEEKLY DATA'!$B$11:$B$14577,'MONTHLY DATA'!$B68)</f>
        <v>308</v>
      </c>
      <c r="AO68" s="78">
        <f>AVERAGEIFS('WEEKLY DATA'!AO$11:AO$14577,'WEEKLY DATA'!$A$11:$A$14577,'MONTHLY DATA'!$A68,'WEEKLY DATA'!$B$11:$B$14577,'MONTHLY DATA'!$B68)</f>
        <v>318</v>
      </c>
      <c r="AP68" s="78">
        <f>AVERAGEIFS('WEEKLY DATA'!AP$11:AP$14577,'WEEKLY DATA'!$A$11:$A$14577,'MONTHLY DATA'!$A68,'WEEKLY DATA'!$B$11:$B$14577,'MONTHLY DATA'!$B68)</f>
        <v>313</v>
      </c>
      <c r="AQ68" s="154">
        <f t="shared" si="25"/>
        <v>-8.1438004402054287E-2</v>
      </c>
      <c r="AR68" s="169">
        <f>AVERAGEIFS('WEEKLY DATA'!AR$11:AR$14577,'WEEKLY DATA'!$A$11:$A$14577,'MONTHLY DATA'!$A68,'WEEKLY DATA'!$B$11:$B$14577,'MONTHLY DATA'!$B68)</f>
        <v>334.5</v>
      </c>
      <c r="AS68" s="78">
        <f>AVERAGEIFS('WEEKLY DATA'!AS$11:AS$14577,'WEEKLY DATA'!$A$11:$A$14577,'MONTHLY DATA'!$A68,'WEEKLY DATA'!$B$11:$B$14577,'MONTHLY DATA'!$B68)</f>
        <v>344.5</v>
      </c>
      <c r="AT68" s="78">
        <f>AVERAGEIFS('WEEKLY DATA'!AT$11:AT$14577,'WEEKLY DATA'!$A$11:$A$14577,'MONTHLY DATA'!$A68,'WEEKLY DATA'!$B$11:$B$14577,'MONTHLY DATA'!$B68)</f>
        <v>339.5</v>
      </c>
      <c r="AU68" s="154">
        <f t="shared" si="26"/>
        <v>-4.9685094471658475E-2</v>
      </c>
      <c r="AV68" s="169">
        <f>AVERAGEIFS('WEEKLY DATA'!AV$11:AV$14577,'WEEKLY DATA'!$A$11:$A$14577,'MONTHLY DATA'!$A68,'WEEKLY DATA'!$B$11:$B$14577,'MONTHLY DATA'!$B68)</f>
        <v>298.5</v>
      </c>
      <c r="AW68" s="78">
        <f>AVERAGEIFS('WEEKLY DATA'!AW$11:AW$14577,'WEEKLY DATA'!$A$11:$A$14577,'MONTHLY DATA'!$A68,'WEEKLY DATA'!$B$11:$B$14577,'MONTHLY DATA'!$B68)</f>
        <v>308.5</v>
      </c>
      <c r="AX68" s="78">
        <f>AVERAGEIFS('WEEKLY DATA'!AX$11:AX$14577,'WEEKLY DATA'!$A$11:$A$14577,'MONTHLY DATA'!$A68,'WEEKLY DATA'!$B$11:$B$14577,'MONTHLY DATA'!$B68)</f>
        <v>303.5</v>
      </c>
      <c r="AY68" s="154">
        <f t="shared" si="27"/>
        <v>-5.0078247261345799E-2</v>
      </c>
      <c r="AZ68" s="169">
        <f>AVERAGEIFS('WEEKLY DATA'!AZ$11:AZ$14577,'WEEKLY DATA'!$A$11:$A$14577,'MONTHLY DATA'!$A68,'WEEKLY DATA'!$B$11:$B$14577,'MONTHLY DATA'!$B68)</f>
        <v>257</v>
      </c>
      <c r="BA68" s="78">
        <f>AVERAGEIFS('WEEKLY DATA'!BA$11:BA$14577,'WEEKLY DATA'!$A$11:$A$14577,'MONTHLY DATA'!$A68,'WEEKLY DATA'!$B$11:$B$14577,'MONTHLY DATA'!$B68)</f>
        <v>267</v>
      </c>
      <c r="BB68" s="78">
        <f>AVERAGEIFS('WEEKLY DATA'!BB$11:BB$14577,'WEEKLY DATA'!$A$11:$A$14577,'MONTHLY DATA'!$A68,'WEEKLY DATA'!$B$11:$B$14577,'MONTHLY DATA'!$B68)</f>
        <v>262</v>
      </c>
      <c r="BC68" s="154">
        <f t="shared" si="9"/>
        <v>2.4437927663734094E-2</v>
      </c>
      <c r="BD68" s="169">
        <f>AVERAGEIFS('WEEKLY DATA'!BD$11:BD$14577,'WEEKLY DATA'!$A$11:$A$14577,'MONTHLY DATA'!$A68,'WEEKLY DATA'!$B$11:$B$14577,'MONTHLY DATA'!$B68)</f>
        <v>240</v>
      </c>
      <c r="BE68" s="78">
        <f>AVERAGEIFS('WEEKLY DATA'!BE$11:BE$14577,'WEEKLY DATA'!$A$11:$A$14577,'MONTHLY DATA'!$A68,'WEEKLY DATA'!$B$11:$B$14577,'MONTHLY DATA'!$B68)</f>
        <v>250</v>
      </c>
      <c r="BF68" s="78">
        <f>AVERAGEIFS('WEEKLY DATA'!BF$11:BF$14577,'WEEKLY DATA'!$A$11:$A$14577,'MONTHLY DATA'!$A68,'WEEKLY DATA'!$B$11:$B$14577,'MONTHLY DATA'!$B68)</f>
        <v>245</v>
      </c>
      <c r="BG68" s="154">
        <f t="shared" si="28"/>
        <v>4.8128342245989275E-2</v>
      </c>
      <c r="BH68" s="169">
        <f>AVERAGEIFS('WEEKLY DATA'!BH$11:BH$14577,'WEEKLY DATA'!$A$11:$A$14577,'MONTHLY DATA'!$A68,'WEEKLY DATA'!$B$11:$B$14577,'MONTHLY DATA'!$B68)</f>
        <v>287</v>
      </c>
      <c r="BI68" s="78">
        <f>AVERAGEIFS('WEEKLY DATA'!BI$11:BI$14577,'WEEKLY DATA'!$A$11:$A$14577,'MONTHLY DATA'!$A68,'WEEKLY DATA'!$B$11:$B$14577,'MONTHLY DATA'!$B68)</f>
        <v>297</v>
      </c>
      <c r="BJ68" s="78">
        <f>AVERAGEIFS('WEEKLY DATA'!BJ$11:BJ$14577,'WEEKLY DATA'!$A$11:$A$14577,'MONTHLY DATA'!$A68,'WEEKLY DATA'!$B$11:$B$14577,'MONTHLY DATA'!$B68)</f>
        <v>292</v>
      </c>
      <c r="BK68" s="154">
        <f t="shared" si="29"/>
        <v>-5.9574468085106247E-3</v>
      </c>
      <c r="BL68" s="169">
        <f>AVERAGEIFS('WEEKLY DATA'!BL$11:BL$14577,'WEEKLY DATA'!$A$11:$A$14577,'MONTHLY DATA'!$A68,'WEEKLY DATA'!$B$11:$B$14577,'MONTHLY DATA'!$B68)</f>
        <v>248.5</v>
      </c>
      <c r="BM68" s="78">
        <f>AVERAGEIFS('WEEKLY DATA'!BM$11:BM$14577,'WEEKLY DATA'!$A$11:$A$14577,'MONTHLY DATA'!$A68,'WEEKLY DATA'!$B$11:$B$14577,'MONTHLY DATA'!$B68)</f>
        <v>258.5</v>
      </c>
      <c r="BN68" s="78">
        <f>AVERAGEIFS('WEEKLY DATA'!BN$11:BN$14577,'WEEKLY DATA'!$A$11:$A$14577,'MONTHLY DATA'!$A68,'WEEKLY DATA'!$B$11:$B$14577,'MONTHLY DATA'!$B68)</f>
        <v>253.5</v>
      </c>
      <c r="BO68" s="154">
        <f t="shared" si="30"/>
        <v>-0.10896309314586994</v>
      </c>
      <c r="BP68" s="78">
        <f>AVERAGEIFS('WEEKLY DATA'!BP$11:BP$14577,'WEEKLY DATA'!$A$11:$A$14577,'MONTHLY DATA'!$A68,'WEEKLY DATA'!$B$11:$B$14577,'MONTHLY DATA'!$B68)</f>
        <v>305</v>
      </c>
      <c r="BQ68" s="78">
        <f>AVERAGEIFS('WEEKLY DATA'!BQ$11:BQ$14577,'WEEKLY DATA'!$A$11:$A$14577,'MONTHLY DATA'!$A68,'WEEKLY DATA'!$B$11:$B$14577,'MONTHLY DATA'!$B68)</f>
        <v>315</v>
      </c>
      <c r="BR68" s="78">
        <f>AVERAGEIFS('WEEKLY DATA'!BR$11:BR$14577,'WEEKLY DATA'!$A$11:$A$14577,'MONTHLY DATA'!$A68,'WEEKLY DATA'!$B$11:$B$14577,'MONTHLY DATA'!$B68)</f>
        <v>310</v>
      </c>
      <c r="BS68" s="154">
        <f t="shared" si="10"/>
        <v>0.10615521855486176</v>
      </c>
      <c r="BT68" s="78">
        <f>AVERAGEIFS('WEEKLY DATA'!BT$11:BT$14577,'WEEKLY DATA'!$A$11:$A$14577,'MONTHLY DATA'!$A68,'WEEKLY DATA'!$B$11:$B$14577,'MONTHLY DATA'!$B68)</f>
        <v>287</v>
      </c>
      <c r="BU68" s="78">
        <f>AVERAGEIFS('WEEKLY DATA'!BU$11:BU$14577,'WEEKLY DATA'!$A$11:$A$14577,'MONTHLY DATA'!$A68,'WEEKLY DATA'!$B$11:$B$14577,'MONTHLY DATA'!$B68)</f>
        <v>297</v>
      </c>
      <c r="BV68" s="78">
        <f>AVERAGEIFS('WEEKLY DATA'!BV$11:BV$14577,'WEEKLY DATA'!$A$11:$A$14577,'MONTHLY DATA'!$A68,'WEEKLY DATA'!$B$11:$B$14577,'MONTHLY DATA'!$B68)</f>
        <v>292</v>
      </c>
      <c r="BW68" s="154">
        <f t="shared" si="31"/>
        <v>0.14285714285714279</v>
      </c>
      <c r="BX68" s="78">
        <f>AVERAGEIFS('WEEKLY DATA'!BX$11:BX$14577,'WEEKLY DATA'!$A$11:$A$14577,'MONTHLY DATA'!$A68,'WEEKLY DATA'!$B$11:$B$14577,'MONTHLY DATA'!$B68)</f>
        <v>295.5</v>
      </c>
      <c r="BY68" s="78">
        <f>AVERAGEIFS('WEEKLY DATA'!BY$11:BY$14577,'WEEKLY DATA'!$A$11:$A$14577,'MONTHLY DATA'!$A68,'WEEKLY DATA'!$B$11:$B$14577,'MONTHLY DATA'!$B68)</f>
        <v>305.5</v>
      </c>
      <c r="BZ68" s="78">
        <f>AVERAGEIFS('WEEKLY DATA'!BZ$11:BZ$14577,'WEEKLY DATA'!$A$11:$A$14577,'MONTHLY DATA'!$A68,'WEEKLY DATA'!$B$11:$B$14577,'MONTHLY DATA'!$B68)</f>
        <v>300.5</v>
      </c>
      <c r="CA68" s="154">
        <f t="shared" si="32"/>
        <v>0.11606313834726101</v>
      </c>
      <c r="CB68" s="78">
        <f>AVERAGEIFS('WEEKLY DATA'!CB$11:CB$14577,'WEEKLY DATA'!$A$11:$A$14577,'MONTHLY DATA'!$A68,'WEEKLY DATA'!$B$11:$B$14577,'MONTHLY DATA'!$B68)</f>
        <v>258</v>
      </c>
      <c r="CC68" s="78">
        <f>AVERAGEIFS('WEEKLY DATA'!CC$11:CC$14577,'WEEKLY DATA'!$A$11:$A$14577,'MONTHLY DATA'!$A68,'WEEKLY DATA'!$B$11:$B$14577,'MONTHLY DATA'!$B68)</f>
        <v>268</v>
      </c>
      <c r="CD68" s="78">
        <f>AVERAGEIFS('WEEKLY DATA'!CD$11:CD$14577,'WEEKLY DATA'!$A$11:$A$14577,'MONTHLY DATA'!$A68,'WEEKLY DATA'!$B$11:$B$14577,'MONTHLY DATA'!$B68)</f>
        <v>263</v>
      </c>
      <c r="CE68" s="154">
        <f t="shared" si="33"/>
        <v>0.10388247639034631</v>
      </c>
      <c r="CF68" s="78">
        <f>AVERAGEIFS('WEEKLY DATA'!CF$11:CF$14577,'WEEKLY DATA'!$A$11:$A$14577,'MONTHLY DATA'!$A68,'WEEKLY DATA'!$B$11:$B$14577,'MONTHLY DATA'!$B68)</f>
        <v>270.5</v>
      </c>
      <c r="CG68" s="78">
        <f>AVERAGEIFS('WEEKLY DATA'!CG$11:CG$14577,'WEEKLY DATA'!$A$11:$A$14577,'MONTHLY DATA'!$A68,'WEEKLY DATA'!$B$11:$B$14577,'MONTHLY DATA'!$B68)</f>
        <v>280.5</v>
      </c>
      <c r="CH68" s="78">
        <f>AVERAGEIFS('WEEKLY DATA'!CH$11:CH$14577,'WEEKLY DATA'!$A$11:$A$14577,'MONTHLY DATA'!$A68,'WEEKLY DATA'!$B$11:$B$14577,'MONTHLY DATA'!$B68)</f>
        <v>275.5</v>
      </c>
      <c r="CI68" s="154">
        <f t="shared" si="11"/>
        <v>2.7027027027026973E-2</v>
      </c>
      <c r="CJ68" s="78">
        <f>AVERAGEIFS('WEEKLY DATA'!CJ$11:CJ$14577,'WEEKLY DATA'!$A$11:$A$14577,'MONTHLY DATA'!$A68,'WEEKLY DATA'!$B$11:$B$14577,'MONTHLY DATA'!$B68)</f>
        <v>250.5</v>
      </c>
      <c r="CK68" s="78">
        <f>AVERAGEIFS('WEEKLY DATA'!CK$11:CK$14577,'WEEKLY DATA'!$A$11:$A$14577,'MONTHLY DATA'!$A68,'WEEKLY DATA'!$B$11:$B$14577,'MONTHLY DATA'!$B68)</f>
        <v>260.5</v>
      </c>
      <c r="CL68" s="78">
        <f>AVERAGEIFS('WEEKLY DATA'!CL$11:CL$14577,'WEEKLY DATA'!$A$11:$A$14577,'MONTHLY DATA'!$A68,'WEEKLY DATA'!$B$11:$B$14577,'MONTHLY DATA'!$B68)</f>
        <v>255.5</v>
      </c>
      <c r="CM68" s="154">
        <f t="shared" si="34"/>
        <v>7.3529411764705843E-2</v>
      </c>
      <c r="CN68" s="78">
        <f>AVERAGEIFS('WEEKLY DATA'!CN$11:CN$14577,'WEEKLY DATA'!$A$11:$A$14577,'MONTHLY DATA'!$A68,'WEEKLY DATA'!$B$11:$B$14577,'MONTHLY DATA'!$B68)</f>
        <v>259</v>
      </c>
      <c r="CO68" s="78">
        <f>AVERAGEIFS('WEEKLY DATA'!CO$11:CO$14577,'WEEKLY DATA'!$A$11:$A$14577,'MONTHLY DATA'!$A68,'WEEKLY DATA'!$B$11:$B$14577,'MONTHLY DATA'!$B68)</f>
        <v>269</v>
      </c>
      <c r="CP68" s="78">
        <f>AVERAGEIFS('WEEKLY DATA'!CP$11:CP$14577,'WEEKLY DATA'!$A$11:$A$14577,'MONTHLY DATA'!$A68,'WEEKLY DATA'!$B$11:$B$14577,'MONTHLY DATA'!$B68)</f>
        <v>264</v>
      </c>
      <c r="CQ68" s="154">
        <f t="shared" si="35"/>
        <v>4.4510385756676651E-2</v>
      </c>
      <c r="CR68" s="78">
        <f>AVERAGEIFS('WEEKLY DATA'!CR$11:CR$14577,'WEEKLY DATA'!$A$11:$A$14577,'MONTHLY DATA'!$A68,'WEEKLY DATA'!$B$11:$B$14577,'MONTHLY DATA'!$B68)</f>
        <v>254</v>
      </c>
      <c r="CS68" s="78">
        <f>AVERAGEIFS('WEEKLY DATA'!CS$11:CS$14577,'WEEKLY DATA'!$A$11:$A$14577,'MONTHLY DATA'!$A68,'WEEKLY DATA'!$B$11:$B$14577,'MONTHLY DATA'!$B68)</f>
        <v>264</v>
      </c>
      <c r="CT68" s="78">
        <f>AVERAGEIFS('WEEKLY DATA'!CT$11:CT$14577,'WEEKLY DATA'!$A$11:$A$14577,'MONTHLY DATA'!$A68,'WEEKLY DATA'!$B$11:$B$14577,'MONTHLY DATA'!$B68)</f>
        <v>259</v>
      </c>
      <c r="CU68" s="154">
        <f t="shared" si="36"/>
        <v>9.3980992608236447E-2</v>
      </c>
      <c r="CV68" s="169">
        <f>AVERAGEIFS('WEEKLY DATA'!CV$11:CV$14577,'WEEKLY DATA'!$A$11:$A$14577,'MONTHLY DATA'!$A68,'WEEKLY DATA'!$B$11:$B$14577,'MONTHLY DATA'!$B68)</f>
        <v>299</v>
      </c>
      <c r="CW68" s="78">
        <f>AVERAGEIFS('WEEKLY DATA'!CW$11:CW$14577,'WEEKLY DATA'!$A$11:$A$14577,'MONTHLY DATA'!$A68,'WEEKLY DATA'!$B$11:$B$14577,'MONTHLY DATA'!$B68)</f>
        <v>309</v>
      </c>
      <c r="CX68" s="78">
        <f>AVERAGEIFS('WEEKLY DATA'!CX$11:CX$14577,'WEEKLY DATA'!$A$11:$A$14577,'MONTHLY DATA'!$A68,'WEEKLY DATA'!$B$11:$B$14577,'MONTHLY DATA'!$B68)</f>
        <v>304</v>
      </c>
      <c r="CY68" s="154">
        <f t="shared" si="12"/>
        <v>5.7899090157154109E-3</v>
      </c>
      <c r="CZ68" s="169">
        <f>AVERAGEIFS('WEEKLY DATA'!CZ$11:CZ$14577,'WEEKLY DATA'!$A$11:$A$14577,'MONTHLY DATA'!$A68,'WEEKLY DATA'!$B$11:$B$14577,'MONTHLY DATA'!$B68)</f>
        <v>277</v>
      </c>
      <c r="DA68" s="78">
        <f>AVERAGEIFS('WEEKLY DATA'!DA$11:DA$14577,'WEEKLY DATA'!$A$11:$A$14577,'MONTHLY DATA'!$A68,'WEEKLY DATA'!$B$11:$B$14577,'MONTHLY DATA'!$B68)</f>
        <v>287</v>
      </c>
      <c r="DB68" s="78">
        <f>AVERAGEIFS('WEEKLY DATA'!DB$11:DB$14577,'WEEKLY DATA'!$A$11:$A$14577,'MONTHLY DATA'!$A68,'WEEKLY DATA'!$B$11:$B$14577,'MONTHLY DATA'!$B68)</f>
        <v>282</v>
      </c>
      <c r="DC68" s="154">
        <f t="shared" si="37"/>
        <v>2.2665457842248493E-2</v>
      </c>
      <c r="DD68" s="78">
        <f>AVERAGEIFS('WEEKLY DATA'!DD$11:DD$14577,'WEEKLY DATA'!$A$11:$A$14577,'MONTHLY DATA'!$A68,'WEEKLY DATA'!$B$11:$B$14577,'MONTHLY DATA'!$B68)</f>
        <v>289</v>
      </c>
      <c r="DE68" s="78">
        <f>AVERAGEIFS('WEEKLY DATA'!DE$11:DE$14577,'WEEKLY DATA'!$A$11:$A$14577,'MONTHLY DATA'!$A68,'WEEKLY DATA'!$B$11:$B$14577,'MONTHLY DATA'!$B68)</f>
        <v>299</v>
      </c>
      <c r="DF68" s="78">
        <f>AVERAGEIFS('WEEKLY DATA'!DF$11:DF$14577,'WEEKLY DATA'!$A$11:$A$14577,'MONTHLY DATA'!$A68,'WEEKLY DATA'!$B$11:$B$14577,'MONTHLY DATA'!$B68)</f>
        <v>294</v>
      </c>
      <c r="DG68" s="154">
        <f t="shared" si="38"/>
        <v>2.2608695652173827E-2</v>
      </c>
      <c r="DH68" s="78">
        <f>AVERAGEIFS('WEEKLY DATA'!DH$11:DH$14577,'WEEKLY DATA'!$A$11:$A$14577,'MONTHLY DATA'!$A68,'WEEKLY DATA'!$B$11:$B$14577,'MONTHLY DATA'!$B68)</f>
        <v>280.5</v>
      </c>
      <c r="DI68" s="78">
        <f>AVERAGEIFS('WEEKLY DATA'!DI$11:DI$14577,'WEEKLY DATA'!$A$11:$A$14577,'MONTHLY DATA'!$A68,'WEEKLY DATA'!$B$11:$B$14577,'MONTHLY DATA'!$B68)</f>
        <v>290.5</v>
      </c>
      <c r="DJ68" s="78">
        <f>AVERAGEIFS('WEEKLY DATA'!DJ$11:DJ$14577,'WEEKLY DATA'!$A$11:$A$14577,'MONTHLY DATA'!$A68,'WEEKLY DATA'!$B$11:$B$14577,'MONTHLY DATA'!$B68)</f>
        <v>285.5</v>
      </c>
      <c r="DK68" s="154">
        <f t="shared" si="39"/>
        <v>7.735849056603783E-2</v>
      </c>
      <c r="DL68" s="169">
        <f>AVERAGEIFS('WEEKLY DATA'!DL$11:DL$14577,'WEEKLY DATA'!$A$11:$A$14577,'MONTHLY DATA'!$A68,'WEEKLY DATA'!$B$11:$B$14577,'MONTHLY DATA'!$B68)</f>
        <v>273</v>
      </c>
      <c r="DM68" s="78">
        <f>AVERAGEIFS('WEEKLY DATA'!DM$11:DM$14577,'WEEKLY DATA'!$A$11:$A$14577,'MONTHLY DATA'!$A68,'WEEKLY DATA'!$B$11:$B$14577,'MONTHLY DATA'!$B68)</f>
        <v>283</v>
      </c>
      <c r="DN68" s="78">
        <f>AVERAGEIFS('WEEKLY DATA'!DN$11:DN$14577,'WEEKLY DATA'!$A$11:$A$14577,'MONTHLY DATA'!$A68,'WEEKLY DATA'!$B$11:$B$14577,'MONTHLY DATA'!$B68)</f>
        <v>278</v>
      </c>
      <c r="DO68" s="154">
        <f t="shared" si="13"/>
        <v>2.6777469990766356E-2</v>
      </c>
      <c r="DP68" s="78">
        <f>AVERAGEIFS('WEEKLY DATA'!DP$11:DP$14577,'WEEKLY DATA'!$A$11:$A$14577,'MONTHLY DATA'!$A68,'WEEKLY DATA'!$B$11:$B$14577,'MONTHLY DATA'!$B68)</f>
        <v>251</v>
      </c>
      <c r="DQ68" s="78">
        <f>AVERAGEIFS('WEEKLY DATA'!DQ$11:DQ$14577,'WEEKLY DATA'!$A$11:$A$14577,'MONTHLY DATA'!$A68,'WEEKLY DATA'!$B$11:$B$14577,'MONTHLY DATA'!$B68)</f>
        <v>261</v>
      </c>
      <c r="DR68" s="78">
        <f>AVERAGEIFS('WEEKLY DATA'!DR$11:DR$14577,'WEEKLY DATA'!$A$11:$A$14577,'MONTHLY DATA'!$A68,'WEEKLY DATA'!$B$11:$B$14577,'MONTHLY DATA'!$B68)</f>
        <v>256</v>
      </c>
      <c r="DS68" s="154">
        <f t="shared" si="40"/>
        <v>7.5630252100840289E-2</v>
      </c>
      <c r="DT68" s="78">
        <f>AVERAGEIFS('WEEKLY DATA'!DT$11:DT$14577,'WEEKLY DATA'!$A$11:$A$14577,'MONTHLY DATA'!$A68,'WEEKLY DATA'!$B$11:$B$14577,'MONTHLY DATA'!$B68)</f>
        <v>263</v>
      </c>
      <c r="DU68" s="78">
        <f>AVERAGEIFS('WEEKLY DATA'!DU$11:DU$14577,'WEEKLY DATA'!$A$11:$A$14577,'MONTHLY DATA'!$A68,'WEEKLY DATA'!$B$11:$B$14577,'MONTHLY DATA'!$B68)</f>
        <v>273</v>
      </c>
      <c r="DV68" s="78">
        <f>AVERAGEIFS('WEEKLY DATA'!DV$11:DV$14577,'WEEKLY DATA'!$A$11:$A$14577,'MONTHLY DATA'!$A68,'WEEKLY DATA'!$B$11:$B$14577,'MONTHLY DATA'!$B68)</f>
        <v>268</v>
      </c>
      <c r="DW68" s="154">
        <f t="shared" si="41"/>
        <v>8.2828282828282918E-2</v>
      </c>
      <c r="DX68" s="78">
        <f>AVERAGEIFS('WEEKLY DATA'!DX$11:DX$14577,'WEEKLY DATA'!$A$11:$A$14577,'MONTHLY DATA'!$A68,'WEEKLY DATA'!$B$11:$B$14577,'MONTHLY DATA'!$B68)</f>
        <v>254.5</v>
      </c>
      <c r="DY68" s="78">
        <f>AVERAGEIFS('WEEKLY DATA'!DY$11:DY$14577,'WEEKLY DATA'!$A$11:$A$14577,'MONTHLY DATA'!$A68,'WEEKLY DATA'!$B$11:$B$14577,'MONTHLY DATA'!$B68)</f>
        <v>264.5</v>
      </c>
      <c r="DZ68" s="78">
        <f>AVERAGEIFS('WEEKLY DATA'!DZ$11:DZ$14577,'WEEKLY DATA'!$A$11:$A$14577,'MONTHLY DATA'!$A68,'WEEKLY DATA'!$B$11:$B$14577,'MONTHLY DATA'!$B68)</f>
        <v>259.5</v>
      </c>
      <c r="EA68" s="154">
        <f t="shared" si="42"/>
        <v>7.3422957600827399E-2</v>
      </c>
      <c r="EB68" s="78">
        <f>AVERAGEIFS('WEEKLY DATA'!EB$11:EB$14577,'WEEKLY DATA'!$A$11:$A$14577,'MONTHLY DATA'!$A68,'WEEKLY DATA'!$B$11:$B$14577,'MONTHLY DATA'!$B68)</f>
        <v>268</v>
      </c>
      <c r="EC68" s="78">
        <f>AVERAGEIFS('WEEKLY DATA'!EC$11:EC$14577,'WEEKLY DATA'!$A$11:$A$14577,'MONTHLY DATA'!$A68,'WEEKLY DATA'!$B$11:$B$14577,'MONTHLY DATA'!$B68)</f>
        <v>278</v>
      </c>
      <c r="ED68" s="78">
        <f>AVERAGEIFS('WEEKLY DATA'!ED$11:ED$14577,'WEEKLY DATA'!$A$11:$A$14577,'MONTHLY DATA'!$A68,'WEEKLY DATA'!$B$11:$B$14577,'MONTHLY DATA'!$B68)</f>
        <v>273</v>
      </c>
      <c r="EE68" s="154">
        <f t="shared" si="14"/>
        <v>-1.8867924528301883E-2</v>
      </c>
      <c r="EF68" s="169">
        <f>AVERAGEIFS('WEEKLY DATA'!EF$11:EF$14577,'WEEKLY DATA'!$A$11:$A$14577,'MONTHLY DATA'!$A68,'WEEKLY DATA'!$B$11:$B$14577,'MONTHLY DATA'!$B68)</f>
        <v>247</v>
      </c>
      <c r="EG68" s="78">
        <f>AVERAGEIFS('WEEKLY DATA'!EG$11:EG$14577,'WEEKLY DATA'!$A$11:$A$14577,'MONTHLY DATA'!$A68,'WEEKLY DATA'!$B$11:$B$14577,'MONTHLY DATA'!$B68)</f>
        <v>257</v>
      </c>
      <c r="EH68" s="78">
        <f>AVERAGEIFS('WEEKLY DATA'!EH$11:EH$14577,'WEEKLY DATA'!$A$11:$A$14577,'MONTHLY DATA'!$A68,'WEEKLY DATA'!$B$11:$B$14577,'MONTHLY DATA'!$B68)</f>
        <v>252</v>
      </c>
      <c r="EI68" s="154">
        <f t="shared" si="43"/>
        <v>4.9850448654038537E-3</v>
      </c>
      <c r="EJ68" s="78">
        <f>AVERAGEIFS('WEEKLY DATA'!EJ$11:EJ$14577,'WEEKLY DATA'!$A$11:$A$14577,'MONTHLY DATA'!$A68,'WEEKLY DATA'!$B$11:$B$14577,'MONTHLY DATA'!$B68)</f>
        <v>258</v>
      </c>
      <c r="EK68" s="78">
        <f>AVERAGEIFS('WEEKLY DATA'!EK$11:EK$14577,'WEEKLY DATA'!$A$11:$A$14577,'MONTHLY DATA'!$A68,'WEEKLY DATA'!$B$11:$B$14577,'MONTHLY DATA'!$B68)</f>
        <v>268</v>
      </c>
      <c r="EL68" s="78">
        <f>AVERAGEIFS('WEEKLY DATA'!EL$11:EL$14577,'WEEKLY DATA'!$A$11:$A$14577,'MONTHLY DATA'!$A68,'WEEKLY DATA'!$B$11:$B$14577,'MONTHLY DATA'!$B68)</f>
        <v>263</v>
      </c>
      <c r="EM68" s="154">
        <f t="shared" si="44"/>
        <v>-1.2206572769953072E-2</v>
      </c>
      <c r="EN68" s="78">
        <f>AVERAGEIFS('WEEKLY DATA'!EN$11:EN$14577,'WEEKLY DATA'!$A$11:$A$14577,'MONTHLY DATA'!$A68,'WEEKLY DATA'!$B$11:$B$14577,'MONTHLY DATA'!$B68)</f>
        <v>250.5</v>
      </c>
      <c r="EO68" s="78">
        <f>AVERAGEIFS('WEEKLY DATA'!EO$11:EO$14577,'WEEKLY DATA'!$A$11:$A$14577,'MONTHLY DATA'!$A68,'WEEKLY DATA'!$B$11:$B$14577,'MONTHLY DATA'!$B68)</f>
        <v>260.5</v>
      </c>
      <c r="EP68" s="78">
        <f>AVERAGEIFS('WEEKLY DATA'!EP$11:EP$14577,'WEEKLY DATA'!$A$11:$A$14577,'MONTHLY DATA'!$A68,'WEEKLY DATA'!$B$11:$B$14577,'MONTHLY DATA'!$B68)</f>
        <v>255.5</v>
      </c>
      <c r="EQ68" s="154">
        <f t="shared" si="45"/>
        <v>8.1481481481481488E-2</v>
      </c>
      <c r="ER68" s="78">
        <f>AVERAGEIFS('WEEKLY DATA'!ER$11:ER$14577,'WEEKLY DATA'!$A$11:$A$14577,'MONTHLY DATA'!$A68,'WEEKLY DATA'!$B$11:$B$14577,'MONTHLY DATA'!$B68)</f>
        <v>286.5</v>
      </c>
      <c r="ES68" s="78">
        <f>AVERAGEIFS('WEEKLY DATA'!ES$11:ES$14577,'WEEKLY DATA'!$A$11:$A$14577,'MONTHLY DATA'!$A68,'WEEKLY DATA'!$B$11:$B$14577,'MONTHLY DATA'!$B68)</f>
        <v>296.5</v>
      </c>
      <c r="ET68" s="78">
        <f>AVERAGEIFS('WEEKLY DATA'!ET$11:ET$14577,'WEEKLY DATA'!$A$11:$A$14577,'MONTHLY DATA'!$A68,'WEEKLY DATA'!$B$11:$B$14577,'MONTHLY DATA'!$B68)</f>
        <v>291.5</v>
      </c>
      <c r="EU68" s="154">
        <f t="shared" si="15"/>
        <v>0.10207939508506625</v>
      </c>
      <c r="EV68" s="78">
        <f>AVERAGEIFS('WEEKLY DATA'!EV$11:EV$14577,'WEEKLY DATA'!$A$11:$A$14577,'MONTHLY DATA'!$A68,'WEEKLY DATA'!$B$11:$B$14577,'MONTHLY DATA'!$B68)</f>
        <v>256.5</v>
      </c>
      <c r="EW68" s="78">
        <f>AVERAGEIFS('WEEKLY DATA'!EW$11:EW$14577,'WEEKLY DATA'!$A$11:$A$14577,'MONTHLY DATA'!$A68,'WEEKLY DATA'!$B$11:$B$14577,'MONTHLY DATA'!$B68)</f>
        <v>266.5</v>
      </c>
      <c r="EX68" s="78">
        <f>AVERAGEIFS('WEEKLY DATA'!EX$11:EX$14577,'WEEKLY DATA'!$A$11:$A$14577,'MONTHLY DATA'!$A68,'WEEKLY DATA'!$B$11:$B$14577,'MONTHLY DATA'!$B68)</f>
        <v>261.5</v>
      </c>
      <c r="EY68" s="154">
        <f t="shared" si="46"/>
        <v>0.11991434689507496</v>
      </c>
      <c r="EZ68" s="78">
        <f>AVERAGEIFS('WEEKLY DATA'!EZ$11:EZ$14577,'WEEKLY DATA'!$A$11:$A$14577,'MONTHLY DATA'!$A68,'WEEKLY DATA'!$B$11:$B$14577,'MONTHLY DATA'!$B68)</f>
        <v>271.5</v>
      </c>
      <c r="FA68" s="78">
        <f>AVERAGEIFS('WEEKLY DATA'!FA$11:FA$14577,'WEEKLY DATA'!$A$11:$A$14577,'MONTHLY DATA'!$A68,'WEEKLY DATA'!$B$11:$B$14577,'MONTHLY DATA'!$B68)</f>
        <v>281.5</v>
      </c>
      <c r="FB68" s="78">
        <f>AVERAGEIFS('WEEKLY DATA'!FB$11:FB$14577,'WEEKLY DATA'!$A$11:$A$14577,'MONTHLY DATA'!$A68,'WEEKLY DATA'!$B$11:$B$14577,'MONTHLY DATA'!$B68)</f>
        <v>276.5</v>
      </c>
      <c r="FC68" s="154">
        <f t="shared" si="47"/>
        <v>7.0667957405614823E-2</v>
      </c>
      <c r="FD68" s="78">
        <f>AVERAGEIFS('WEEKLY DATA'!FD$11:FD$14577,'WEEKLY DATA'!$A$11:$A$14577,'MONTHLY DATA'!$A68,'WEEKLY DATA'!$B$11:$B$14577,'MONTHLY DATA'!$B68)</f>
        <v>231.5</v>
      </c>
      <c r="FE68" s="78">
        <f>AVERAGEIFS('WEEKLY DATA'!FE$11:FE$14577,'WEEKLY DATA'!$A$11:$A$14577,'MONTHLY DATA'!$A68,'WEEKLY DATA'!$B$11:$B$14577,'MONTHLY DATA'!$B68)</f>
        <v>241.5</v>
      </c>
      <c r="FF68" s="78">
        <f>AVERAGEIFS('WEEKLY DATA'!FF$11:FF$14577,'WEEKLY DATA'!$A$11:$A$14577,'MONTHLY DATA'!$A68,'WEEKLY DATA'!$B$11:$B$14577,'MONTHLY DATA'!$B68)</f>
        <v>236.5</v>
      </c>
      <c r="FG68" s="154">
        <f t="shared" si="48"/>
        <v>0.10256410256410264</v>
      </c>
      <c r="FH68" s="78">
        <f>AVERAGEIFS('WEEKLY DATA'!FH$11:FH$14577,'WEEKLY DATA'!$A$11:$A$14577,'MONTHLY DATA'!$A68,'WEEKLY DATA'!$B$11:$B$14577,'MONTHLY DATA'!$B68)</f>
        <v>287.5</v>
      </c>
      <c r="FI68" s="78">
        <f>AVERAGEIFS('WEEKLY DATA'!FI$11:FI$14577,'WEEKLY DATA'!$A$11:$A$14577,'MONTHLY DATA'!$A68,'WEEKLY DATA'!$B$11:$B$14577,'MONTHLY DATA'!$B68)</f>
        <v>297.5</v>
      </c>
      <c r="FJ68" s="78">
        <f>AVERAGEIFS('WEEKLY DATA'!FJ$11:FJ$14577,'WEEKLY DATA'!$A$11:$A$14577,'MONTHLY DATA'!$A68,'WEEKLY DATA'!$B$11:$B$14577,'MONTHLY DATA'!$B68)</f>
        <v>292.5</v>
      </c>
      <c r="FK68" s="154">
        <f t="shared" si="16"/>
        <v>8.554319931566301E-4</v>
      </c>
      <c r="FL68" s="169">
        <f>AVERAGEIFS('WEEKLY DATA'!FL$11:FL$14577,'WEEKLY DATA'!$A$11:$A$14577,'MONTHLY DATA'!$A68,'WEEKLY DATA'!$B$11:$B$14577,'MONTHLY DATA'!$B68)</f>
        <v>271.5</v>
      </c>
      <c r="FM68" s="78">
        <f>AVERAGEIFS('WEEKLY DATA'!FM$11:FM$14577,'WEEKLY DATA'!$A$11:$A$14577,'MONTHLY DATA'!$A68,'WEEKLY DATA'!$B$11:$B$14577,'MONTHLY DATA'!$B68)</f>
        <v>281.5</v>
      </c>
      <c r="FN68" s="78">
        <f>AVERAGEIFS('WEEKLY DATA'!FN$11:FN$14577,'WEEKLY DATA'!$A$11:$A$14577,'MONTHLY DATA'!$A68,'WEEKLY DATA'!$B$11:$B$14577,'MONTHLY DATA'!$B68)</f>
        <v>276.5</v>
      </c>
      <c r="FO68" s="154">
        <f t="shared" si="49"/>
        <v>4.8341232227488096E-2</v>
      </c>
      <c r="FP68" s="78">
        <f>AVERAGEIFS('WEEKLY DATA'!FP$11:FP$14577,'WEEKLY DATA'!$A$11:$A$14577,'MONTHLY DATA'!$A68,'WEEKLY DATA'!$B$11:$B$14577,'MONTHLY DATA'!$B68)</f>
        <v>277.5</v>
      </c>
      <c r="FQ68" s="78">
        <f>AVERAGEIFS('WEEKLY DATA'!FQ$11:FQ$14577,'WEEKLY DATA'!$A$11:$A$14577,'MONTHLY DATA'!$A68,'WEEKLY DATA'!$B$11:$B$14577,'MONTHLY DATA'!$B68)</f>
        <v>287.5</v>
      </c>
      <c r="FR68" s="78">
        <f>AVERAGEIFS('WEEKLY DATA'!FR$11:FR$14577,'WEEKLY DATA'!$A$11:$A$14577,'MONTHLY DATA'!$A68,'WEEKLY DATA'!$B$11:$B$14577,'MONTHLY DATA'!$B68)</f>
        <v>282.5</v>
      </c>
      <c r="FS68" s="154">
        <f t="shared" si="50"/>
        <v>1.8018018018018056E-2</v>
      </c>
      <c r="FT68" s="78">
        <f>AVERAGEIFS('WEEKLY DATA'!FT$11:FT$14577,'WEEKLY DATA'!$A$11:$A$14577,'MONTHLY DATA'!$A68,'WEEKLY DATA'!$B$11:$B$14577,'MONTHLY DATA'!$B68)</f>
        <v>275</v>
      </c>
      <c r="FU68" s="78">
        <f>AVERAGEIFS('WEEKLY DATA'!FU$11:FU$14577,'WEEKLY DATA'!$A$11:$A$14577,'MONTHLY DATA'!$A68,'WEEKLY DATA'!$B$11:$B$14577,'MONTHLY DATA'!$B68)</f>
        <v>285</v>
      </c>
      <c r="FV68" s="78">
        <f>AVERAGEIFS('WEEKLY DATA'!FV$11:FV$14577,'WEEKLY DATA'!$A$11:$A$14577,'MONTHLY DATA'!$A68,'WEEKLY DATA'!$B$11:$B$14577,'MONTHLY DATA'!$B68)</f>
        <v>280</v>
      </c>
      <c r="FW68" s="154">
        <f t="shared" si="17"/>
        <v>-3.0303030303030276E-2</v>
      </c>
      <c r="FX68" s="78">
        <f>AVERAGEIFS('WEEKLY DATA'!FX$11:FX$14577,'WEEKLY DATA'!$A$11:$A$14577,'MONTHLY DATA'!$A68,'WEEKLY DATA'!$B$11:$B$14577,'MONTHLY DATA'!$B68)</f>
        <v>244</v>
      </c>
      <c r="FY68" s="78">
        <f>AVERAGEIFS('WEEKLY DATA'!FY$11:FY$14577,'WEEKLY DATA'!$A$11:$A$14577,'MONTHLY DATA'!$A68,'WEEKLY DATA'!$B$11:$B$14577,'MONTHLY DATA'!$B68)</f>
        <v>254</v>
      </c>
      <c r="FZ68" s="78">
        <f>AVERAGEIFS('WEEKLY DATA'!FZ$11:FZ$14577,'WEEKLY DATA'!$A$11:$A$14577,'MONTHLY DATA'!$A68,'WEEKLY DATA'!$B$11:$B$14577,'MONTHLY DATA'!$B68)</f>
        <v>249</v>
      </c>
      <c r="GA68" s="154">
        <f t="shared" si="51"/>
        <v>8.260869565217388E-2</v>
      </c>
      <c r="GB68" s="78">
        <f>AVERAGEIFS('WEEKLY DATA'!GB$11:GB$14577,'WEEKLY DATA'!$A$11:$A$14577,'MONTHLY DATA'!$A68,'WEEKLY DATA'!$B$11:$B$14577,'MONTHLY DATA'!$B68)</f>
        <v>322</v>
      </c>
      <c r="GC68" s="78">
        <f>AVERAGEIFS('WEEKLY DATA'!GC$11:GC$14577,'WEEKLY DATA'!$A$11:$A$14577,'MONTHLY DATA'!$A68,'WEEKLY DATA'!$B$11:$B$14577,'MONTHLY DATA'!$B68)</f>
        <v>332</v>
      </c>
      <c r="GD68" s="78">
        <f>AVERAGEIFS('WEEKLY DATA'!GD$11:GD$14577,'WEEKLY DATA'!$A$11:$A$14577,'MONTHLY DATA'!$A68,'WEEKLY DATA'!$B$11:$B$14577,'MONTHLY DATA'!$B68)</f>
        <v>327</v>
      </c>
      <c r="GE68" s="154">
        <f t="shared" si="18"/>
        <v>-3.2544378698224907E-2</v>
      </c>
      <c r="GF68" s="169">
        <f>AVERAGEIFS('WEEKLY DATA'!GF$11:GF$14577,'WEEKLY DATA'!$A$11:$A$14577,'MONTHLY DATA'!$A68,'WEEKLY DATA'!$B$11:$B$14577,'MONTHLY DATA'!$B68)</f>
        <v>299.5</v>
      </c>
      <c r="GG68" s="78">
        <f>AVERAGEIFS('WEEKLY DATA'!GG$11:GG$14577,'WEEKLY DATA'!$A$11:$A$14577,'MONTHLY DATA'!$A68,'WEEKLY DATA'!$B$11:$B$14577,'MONTHLY DATA'!$B68)</f>
        <v>309.5</v>
      </c>
      <c r="GH68" s="78">
        <f>AVERAGEIFS('WEEKLY DATA'!GH$11:GH$14577,'WEEKLY DATA'!$A$11:$A$14577,'MONTHLY DATA'!$A68,'WEEKLY DATA'!$B$11:$B$14577,'MONTHLY DATA'!$B68)</f>
        <v>304.5</v>
      </c>
      <c r="GI68" s="154">
        <f t="shared" si="52"/>
        <v>-1.774193548387093E-2</v>
      </c>
      <c r="GJ68" s="78">
        <f>AVERAGEIFS('WEEKLY DATA'!GJ$11:GJ$14577,'WEEKLY DATA'!$A$11:$A$14577,'MONTHLY DATA'!$A68,'WEEKLY DATA'!$B$11:$B$14577,'MONTHLY DATA'!$B68)</f>
        <v>312</v>
      </c>
      <c r="GK68" s="78">
        <f>AVERAGEIFS('WEEKLY DATA'!GK$11:GK$14577,'WEEKLY DATA'!$A$11:$A$14577,'MONTHLY DATA'!$A68,'WEEKLY DATA'!$B$11:$B$14577,'MONTHLY DATA'!$B68)</f>
        <v>322</v>
      </c>
      <c r="GL68" s="78">
        <f>AVERAGEIFS('WEEKLY DATA'!GL$11:GL$14577,'WEEKLY DATA'!$A$11:$A$14577,'MONTHLY DATA'!$A68,'WEEKLY DATA'!$B$11:$B$14577,'MONTHLY DATA'!$B68)</f>
        <v>317</v>
      </c>
      <c r="GM68" s="154">
        <f t="shared" si="53"/>
        <v>-1.7054263565891459E-2</v>
      </c>
      <c r="GN68" s="78">
        <f>AVERAGEIFS('WEEKLY DATA'!GN$11:GN$14577,'WEEKLY DATA'!$A$11:$A$14577,'MONTHLY DATA'!$A68,'WEEKLY DATA'!$B$11:$B$14577,'MONTHLY DATA'!$B68)</f>
        <v>307</v>
      </c>
      <c r="GO68" s="78">
        <f>AVERAGEIFS('WEEKLY DATA'!GO$11:GO$14577,'WEEKLY DATA'!$A$11:$A$14577,'MONTHLY DATA'!$A68,'WEEKLY DATA'!$B$11:$B$14577,'MONTHLY DATA'!$B68)</f>
        <v>317</v>
      </c>
      <c r="GP68" s="78">
        <f>AVERAGEIFS('WEEKLY DATA'!GP$11:GP$14577,'WEEKLY DATA'!$A$11:$A$14577,'MONTHLY DATA'!$A68,'WEEKLY DATA'!$B$11:$B$14577,'MONTHLY DATA'!$B68)</f>
        <v>312</v>
      </c>
      <c r="GQ68" s="154">
        <f t="shared" si="54"/>
        <v>2.1276595744680771E-2</v>
      </c>
      <c r="GR68" s="78"/>
    </row>
    <row r="69" spans="1:200" ht="15.75" x14ac:dyDescent="0.25">
      <c r="A69">
        <f t="shared" si="4"/>
        <v>11</v>
      </c>
      <c r="B69">
        <f t="shared" si="5"/>
        <v>2014</v>
      </c>
      <c r="C69" s="86">
        <v>41944</v>
      </c>
      <c r="D69" s="78">
        <f>AVERAGEIFS('WEEKLY DATA'!D$11:D$14577,'WEEKLY DATA'!$A$11:$A$14577,'MONTHLY DATA'!$A69,'WEEKLY DATA'!$B$11:$B$14577,'MONTHLY DATA'!$B69)</f>
        <v>361.25</v>
      </c>
      <c r="E69" s="78">
        <f>AVERAGEIFS('WEEKLY DATA'!E$11:E$14577,'WEEKLY DATA'!$A$11:$A$14577,'MONTHLY DATA'!$A69,'WEEKLY DATA'!$B$11:$B$14577,'MONTHLY DATA'!$B69)</f>
        <v>371.25</v>
      </c>
      <c r="F69" s="78">
        <f>AVERAGEIFS('WEEKLY DATA'!F$11:F$14577,'WEEKLY DATA'!$A$11:$A$14577,'MONTHLY DATA'!$A69,'WEEKLY DATA'!$B$11:$B$14577,'MONTHLY DATA'!$B69)</f>
        <v>366.25</v>
      </c>
      <c r="G69" s="154">
        <f t="shared" si="6"/>
        <v>1.3139695712309774E-2</v>
      </c>
      <c r="H69" s="169">
        <f>AVERAGEIFS('WEEKLY DATA'!H$11:H$14577,'WEEKLY DATA'!$A$11:$A$14577,'MONTHLY DATA'!$A69,'WEEKLY DATA'!$B$11:$B$14577,'MONTHLY DATA'!$B69)</f>
        <v>466.875</v>
      </c>
      <c r="I69" s="78">
        <f>AVERAGEIFS('WEEKLY DATA'!I$11:I$14577,'WEEKLY DATA'!$A$11:$A$14577,'MONTHLY DATA'!$A69,'WEEKLY DATA'!$B$11:$B$14577,'MONTHLY DATA'!$B69)</f>
        <v>476.875</v>
      </c>
      <c r="J69" s="78">
        <f>AVERAGEIFS('WEEKLY DATA'!J$11:J$14577,'WEEKLY DATA'!$A$11:$A$14577,'MONTHLY DATA'!$A69,'WEEKLY DATA'!$B$11:$B$14577,'MONTHLY DATA'!$B69)</f>
        <v>471.875</v>
      </c>
      <c r="K69" s="154">
        <f t="shared" si="19"/>
        <v>6.6384180790960423E-2</v>
      </c>
      <c r="L69" s="169">
        <f>AVERAGEIFS('WEEKLY DATA'!L$11:L$14577,'WEEKLY DATA'!$A$11:$A$14577,'MONTHLY DATA'!$A69,'WEEKLY DATA'!$B$11:$B$14577,'MONTHLY DATA'!$B69)</f>
        <v>372.5</v>
      </c>
      <c r="M69" s="78">
        <f>AVERAGEIFS('WEEKLY DATA'!M$11:M$14577,'WEEKLY DATA'!$A$11:$A$14577,'MONTHLY DATA'!$A69,'WEEKLY DATA'!$B$11:$B$14577,'MONTHLY DATA'!$B69)</f>
        <v>382.5</v>
      </c>
      <c r="N69" s="78">
        <f>AVERAGEIFS('WEEKLY DATA'!N$11:N$14577,'WEEKLY DATA'!$A$11:$A$14577,'MONTHLY DATA'!$A69,'WEEKLY DATA'!$B$11:$B$14577,'MONTHLY DATA'!$B69)</f>
        <v>377.5</v>
      </c>
      <c r="O69" s="154">
        <f t="shared" si="20"/>
        <v>4.5706371191135631E-2</v>
      </c>
      <c r="P69" s="169">
        <f>AVERAGEIFS('WEEKLY DATA'!P$11:P$14577,'WEEKLY DATA'!$A$11:$A$14577,'MONTHLY DATA'!$A69,'WEEKLY DATA'!$B$11:$B$14577,'MONTHLY DATA'!$B69)</f>
        <v>354.375</v>
      </c>
      <c r="Q69" s="78">
        <f>AVERAGEIFS('WEEKLY DATA'!Q$11:Q$14577,'WEEKLY DATA'!$A$11:$A$14577,'MONTHLY DATA'!$A69,'WEEKLY DATA'!$B$11:$B$14577,'MONTHLY DATA'!$B69)</f>
        <v>364.375</v>
      </c>
      <c r="R69" s="78">
        <f>AVERAGEIFS('WEEKLY DATA'!R$11:R$14577,'WEEKLY DATA'!$A$11:$A$14577,'MONTHLY DATA'!$A69,'WEEKLY DATA'!$B$11:$B$14577,'MONTHLY DATA'!$B69)</f>
        <v>359.375</v>
      </c>
      <c r="S69" s="154">
        <f t="shared" si="21"/>
        <v>2.240398293029866E-2</v>
      </c>
      <c r="T69" s="169">
        <f>AVERAGEIFS('WEEKLY DATA'!T$11:T$14577,'WEEKLY DATA'!$A$11:$A$14577,'MONTHLY DATA'!$A69,'WEEKLY DATA'!$B$11:$B$14577,'MONTHLY DATA'!$B69)</f>
        <v>334.375</v>
      </c>
      <c r="U69" s="78">
        <f>AVERAGEIFS('WEEKLY DATA'!U$11:U$14577,'WEEKLY DATA'!$A$11:$A$14577,'MONTHLY DATA'!$A69,'WEEKLY DATA'!$B$11:$B$14577,'MONTHLY DATA'!$B69)</f>
        <v>344.375</v>
      </c>
      <c r="V69" s="78">
        <f>AVERAGEIFS('WEEKLY DATA'!V$11:V$14577,'WEEKLY DATA'!$A$11:$A$14577,'MONTHLY DATA'!$A69,'WEEKLY DATA'!$B$11:$B$14577,'MONTHLY DATA'!$B69)</f>
        <v>339.375</v>
      </c>
      <c r="W69" s="154">
        <f t="shared" si="7"/>
        <v>6.2206572769953006E-2</v>
      </c>
      <c r="X69" s="169">
        <f>AVERAGEIFS('WEEKLY DATA'!X$11:X$14577,'WEEKLY DATA'!$A$11:$A$14577,'MONTHLY DATA'!$A69,'WEEKLY DATA'!$B$11:$B$14577,'MONTHLY DATA'!$B69)</f>
        <v>316.875</v>
      </c>
      <c r="Y69" s="78">
        <f>AVERAGEIFS('WEEKLY DATA'!Y$11:Y$14577,'WEEKLY DATA'!$A$11:$A$14577,'MONTHLY DATA'!$A69,'WEEKLY DATA'!$B$11:$B$14577,'MONTHLY DATA'!$B69)</f>
        <v>326.875</v>
      </c>
      <c r="Z69" s="78">
        <f>AVERAGEIFS('WEEKLY DATA'!Z$11:Z$14577,'WEEKLY DATA'!$A$11:$A$14577,'MONTHLY DATA'!$A69,'WEEKLY DATA'!$B$11:$B$14577,'MONTHLY DATA'!$B69)</f>
        <v>321.875</v>
      </c>
      <c r="AA69" s="154">
        <f t="shared" si="22"/>
        <v>7.8308207705192645E-2</v>
      </c>
      <c r="AB69" s="169">
        <f>AVERAGEIFS('WEEKLY DATA'!AB$11:AB$14577,'WEEKLY DATA'!$A$11:$A$14577,'MONTHLY DATA'!$A69,'WEEKLY DATA'!$B$11:$B$14577,'MONTHLY DATA'!$B69)</f>
        <v>345</v>
      </c>
      <c r="AC69" s="78">
        <f>AVERAGEIFS('WEEKLY DATA'!AC$11:AC$14577,'WEEKLY DATA'!$A$11:$A$14577,'MONTHLY DATA'!$A69,'WEEKLY DATA'!$B$11:$B$14577,'MONTHLY DATA'!$B69)</f>
        <v>355</v>
      </c>
      <c r="AD69" s="78">
        <f>AVERAGEIFS('WEEKLY DATA'!AD$11:AD$14577,'WEEKLY DATA'!$A$11:$A$14577,'MONTHLY DATA'!$A69,'WEEKLY DATA'!$B$11:$B$14577,'MONTHLY DATA'!$B69)</f>
        <v>350</v>
      </c>
      <c r="AE69" s="154">
        <f t="shared" si="23"/>
        <v>4.6337817638266054E-2</v>
      </c>
      <c r="AF69" s="169">
        <f>AVERAGEIFS('WEEKLY DATA'!AF$11:AF$14577,'WEEKLY DATA'!$A$11:$A$14577,'MONTHLY DATA'!$A69,'WEEKLY DATA'!$B$11:$B$14577,'MONTHLY DATA'!$B69)</f>
        <v>326.25</v>
      </c>
      <c r="AG69" s="78">
        <f>AVERAGEIFS('WEEKLY DATA'!AG$11:AG$14577,'WEEKLY DATA'!$A$11:$A$14577,'MONTHLY DATA'!$A69,'WEEKLY DATA'!$B$11:$B$14577,'MONTHLY DATA'!$B69)</f>
        <v>336.25</v>
      </c>
      <c r="AH69" s="78">
        <f>AVERAGEIFS('WEEKLY DATA'!AH$11:AH$14577,'WEEKLY DATA'!$A$11:$A$14577,'MONTHLY DATA'!$A69,'WEEKLY DATA'!$B$11:$B$14577,'MONTHLY DATA'!$B69)</f>
        <v>331.25</v>
      </c>
      <c r="AI69" s="154">
        <f t="shared" si="24"/>
        <v>8.7848932676518832E-2</v>
      </c>
      <c r="AJ69" s="169">
        <f>AVERAGEIFS('WEEKLY DATA'!AJ$11:AJ$14577,'WEEKLY DATA'!$A$11:$A$14577,'MONTHLY DATA'!$A69,'WEEKLY DATA'!$B$11:$B$14577,'MONTHLY DATA'!$B69)</f>
        <v>352.5</v>
      </c>
      <c r="AK69" s="78">
        <f>AVERAGEIFS('WEEKLY DATA'!AK$11:AK$14577,'WEEKLY DATA'!$A$11:$A$14577,'MONTHLY DATA'!$A69,'WEEKLY DATA'!$B$11:$B$14577,'MONTHLY DATA'!$B69)</f>
        <v>362.5</v>
      </c>
      <c r="AL69" s="78">
        <f>AVERAGEIFS('WEEKLY DATA'!AL$11:AL$14577,'WEEKLY DATA'!$A$11:$A$14577,'MONTHLY DATA'!$A69,'WEEKLY DATA'!$B$11:$B$14577,'MONTHLY DATA'!$B69)</f>
        <v>357.5</v>
      </c>
      <c r="AM69" s="154">
        <f t="shared" si="8"/>
        <v>0.11024844720496896</v>
      </c>
      <c r="AN69" s="169">
        <f>AVERAGEIFS('WEEKLY DATA'!AN$11:AN$14577,'WEEKLY DATA'!$A$11:$A$14577,'MONTHLY DATA'!$A69,'WEEKLY DATA'!$B$11:$B$14577,'MONTHLY DATA'!$B69)</f>
        <v>337.5</v>
      </c>
      <c r="AO69" s="78">
        <f>AVERAGEIFS('WEEKLY DATA'!AO$11:AO$14577,'WEEKLY DATA'!$A$11:$A$14577,'MONTHLY DATA'!$A69,'WEEKLY DATA'!$B$11:$B$14577,'MONTHLY DATA'!$B69)</f>
        <v>347.5</v>
      </c>
      <c r="AP69" s="78">
        <f>AVERAGEIFS('WEEKLY DATA'!AP$11:AP$14577,'WEEKLY DATA'!$A$11:$A$14577,'MONTHLY DATA'!$A69,'WEEKLY DATA'!$B$11:$B$14577,'MONTHLY DATA'!$B69)</f>
        <v>342.5</v>
      </c>
      <c r="AQ69" s="154">
        <f t="shared" si="25"/>
        <v>9.4249201277955219E-2</v>
      </c>
      <c r="AR69" s="169">
        <f>AVERAGEIFS('WEEKLY DATA'!AR$11:AR$14577,'WEEKLY DATA'!$A$11:$A$14577,'MONTHLY DATA'!$A69,'WEEKLY DATA'!$B$11:$B$14577,'MONTHLY DATA'!$B69)</f>
        <v>366.25</v>
      </c>
      <c r="AS69" s="78">
        <f>AVERAGEIFS('WEEKLY DATA'!AS$11:AS$14577,'WEEKLY DATA'!$A$11:$A$14577,'MONTHLY DATA'!$A69,'WEEKLY DATA'!$B$11:$B$14577,'MONTHLY DATA'!$B69)</f>
        <v>376.25</v>
      </c>
      <c r="AT69" s="78">
        <f>AVERAGEIFS('WEEKLY DATA'!AT$11:AT$14577,'WEEKLY DATA'!$A$11:$A$14577,'MONTHLY DATA'!$A69,'WEEKLY DATA'!$B$11:$B$14577,'MONTHLY DATA'!$B69)</f>
        <v>371.25</v>
      </c>
      <c r="AU69" s="154">
        <f t="shared" si="26"/>
        <v>9.3519882179675884E-2</v>
      </c>
      <c r="AV69" s="169">
        <f>AVERAGEIFS('WEEKLY DATA'!AV$11:AV$14577,'WEEKLY DATA'!$A$11:$A$14577,'MONTHLY DATA'!$A69,'WEEKLY DATA'!$B$11:$B$14577,'MONTHLY DATA'!$B69)</f>
        <v>336.875</v>
      </c>
      <c r="AW69" s="78">
        <f>AVERAGEIFS('WEEKLY DATA'!AW$11:AW$14577,'WEEKLY DATA'!$A$11:$A$14577,'MONTHLY DATA'!$A69,'WEEKLY DATA'!$B$11:$B$14577,'MONTHLY DATA'!$B69)</f>
        <v>346.875</v>
      </c>
      <c r="AX69" s="78">
        <f>AVERAGEIFS('WEEKLY DATA'!AX$11:AX$14577,'WEEKLY DATA'!$A$11:$A$14577,'MONTHLY DATA'!$A69,'WEEKLY DATA'!$B$11:$B$14577,'MONTHLY DATA'!$B69)</f>
        <v>341.875</v>
      </c>
      <c r="AY69" s="154">
        <f t="shared" si="27"/>
        <v>0.12644151565074124</v>
      </c>
      <c r="AZ69" s="169">
        <f>AVERAGEIFS('WEEKLY DATA'!AZ$11:AZ$14577,'WEEKLY DATA'!$A$11:$A$14577,'MONTHLY DATA'!$A69,'WEEKLY DATA'!$B$11:$B$14577,'MONTHLY DATA'!$B69)</f>
        <v>288.75</v>
      </c>
      <c r="BA69" s="78">
        <f>AVERAGEIFS('WEEKLY DATA'!BA$11:BA$14577,'WEEKLY DATA'!$A$11:$A$14577,'MONTHLY DATA'!$A69,'WEEKLY DATA'!$B$11:$B$14577,'MONTHLY DATA'!$B69)</f>
        <v>298.75</v>
      </c>
      <c r="BB69" s="78">
        <f>AVERAGEIFS('WEEKLY DATA'!BB$11:BB$14577,'WEEKLY DATA'!$A$11:$A$14577,'MONTHLY DATA'!$A69,'WEEKLY DATA'!$B$11:$B$14577,'MONTHLY DATA'!$B69)</f>
        <v>293.75</v>
      </c>
      <c r="BC69" s="154">
        <f t="shared" si="9"/>
        <v>0.12118320610687028</v>
      </c>
      <c r="BD69" s="169">
        <f>AVERAGEIFS('WEEKLY DATA'!BD$11:BD$14577,'WEEKLY DATA'!$A$11:$A$14577,'MONTHLY DATA'!$A69,'WEEKLY DATA'!$B$11:$B$14577,'MONTHLY DATA'!$B69)</f>
        <v>268.125</v>
      </c>
      <c r="BE69" s="78">
        <f>AVERAGEIFS('WEEKLY DATA'!BE$11:BE$14577,'WEEKLY DATA'!$A$11:$A$14577,'MONTHLY DATA'!$A69,'WEEKLY DATA'!$B$11:$B$14577,'MONTHLY DATA'!$B69)</f>
        <v>278.125</v>
      </c>
      <c r="BF69" s="78">
        <f>AVERAGEIFS('WEEKLY DATA'!BF$11:BF$14577,'WEEKLY DATA'!$A$11:$A$14577,'MONTHLY DATA'!$A69,'WEEKLY DATA'!$B$11:$B$14577,'MONTHLY DATA'!$B69)</f>
        <v>273.125</v>
      </c>
      <c r="BG69" s="154">
        <f t="shared" si="28"/>
        <v>0.11479591836734704</v>
      </c>
      <c r="BH69" s="169">
        <f>AVERAGEIFS('WEEKLY DATA'!BH$11:BH$14577,'WEEKLY DATA'!$A$11:$A$14577,'MONTHLY DATA'!$A69,'WEEKLY DATA'!$B$11:$B$14577,'MONTHLY DATA'!$B69)</f>
        <v>318.75</v>
      </c>
      <c r="BI69" s="78">
        <f>AVERAGEIFS('WEEKLY DATA'!BI$11:BI$14577,'WEEKLY DATA'!$A$11:$A$14577,'MONTHLY DATA'!$A69,'WEEKLY DATA'!$B$11:$B$14577,'MONTHLY DATA'!$B69)</f>
        <v>328.75</v>
      </c>
      <c r="BJ69" s="78">
        <f>AVERAGEIFS('WEEKLY DATA'!BJ$11:BJ$14577,'WEEKLY DATA'!$A$11:$A$14577,'MONTHLY DATA'!$A69,'WEEKLY DATA'!$B$11:$B$14577,'MONTHLY DATA'!$B69)</f>
        <v>323.75</v>
      </c>
      <c r="BK69" s="154">
        <f t="shared" si="29"/>
        <v>0.10873287671232879</v>
      </c>
      <c r="BL69" s="169">
        <f>AVERAGEIFS('WEEKLY DATA'!BL$11:BL$14577,'WEEKLY DATA'!$A$11:$A$14577,'MONTHLY DATA'!$A69,'WEEKLY DATA'!$B$11:$B$14577,'MONTHLY DATA'!$B69)</f>
        <v>278.125</v>
      </c>
      <c r="BM69" s="78">
        <f>AVERAGEIFS('WEEKLY DATA'!BM$11:BM$14577,'WEEKLY DATA'!$A$11:$A$14577,'MONTHLY DATA'!$A69,'WEEKLY DATA'!$B$11:$B$14577,'MONTHLY DATA'!$B69)</f>
        <v>288.125</v>
      </c>
      <c r="BN69" s="78">
        <f>AVERAGEIFS('WEEKLY DATA'!BN$11:BN$14577,'WEEKLY DATA'!$A$11:$A$14577,'MONTHLY DATA'!$A69,'WEEKLY DATA'!$B$11:$B$14577,'MONTHLY DATA'!$B69)</f>
        <v>283.125</v>
      </c>
      <c r="BO69" s="154">
        <f t="shared" si="30"/>
        <v>0.11686390532544388</v>
      </c>
      <c r="BP69" s="78">
        <f>AVERAGEIFS('WEEKLY DATA'!BP$11:BP$14577,'WEEKLY DATA'!$A$11:$A$14577,'MONTHLY DATA'!$A69,'WEEKLY DATA'!$B$11:$B$14577,'MONTHLY DATA'!$B69)</f>
        <v>328.75</v>
      </c>
      <c r="BQ69" s="78">
        <f>AVERAGEIFS('WEEKLY DATA'!BQ$11:BQ$14577,'WEEKLY DATA'!$A$11:$A$14577,'MONTHLY DATA'!$A69,'WEEKLY DATA'!$B$11:$B$14577,'MONTHLY DATA'!$B69)</f>
        <v>338.75</v>
      </c>
      <c r="BR69" s="78">
        <f>AVERAGEIFS('WEEKLY DATA'!BR$11:BR$14577,'WEEKLY DATA'!$A$11:$A$14577,'MONTHLY DATA'!$A69,'WEEKLY DATA'!$B$11:$B$14577,'MONTHLY DATA'!$B69)</f>
        <v>333.75</v>
      </c>
      <c r="BS69" s="154">
        <f t="shared" si="10"/>
        <v>7.6612903225806495E-2</v>
      </c>
      <c r="BT69" s="78">
        <f>AVERAGEIFS('WEEKLY DATA'!BT$11:BT$14577,'WEEKLY DATA'!$A$11:$A$14577,'MONTHLY DATA'!$A69,'WEEKLY DATA'!$B$11:$B$14577,'MONTHLY DATA'!$B69)</f>
        <v>307.5</v>
      </c>
      <c r="BU69" s="78">
        <f>AVERAGEIFS('WEEKLY DATA'!BU$11:BU$14577,'WEEKLY DATA'!$A$11:$A$14577,'MONTHLY DATA'!$A69,'WEEKLY DATA'!$B$11:$B$14577,'MONTHLY DATA'!$B69)</f>
        <v>317.5</v>
      </c>
      <c r="BV69" s="78">
        <f>AVERAGEIFS('WEEKLY DATA'!BV$11:BV$14577,'WEEKLY DATA'!$A$11:$A$14577,'MONTHLY DATA'!$A69,'WEEKLY DATA'!$B$11:$B$14577,'MONTHLY DATA'!$B69)</f>
        <v>312.5</v>
      </c>
      <c r="BW69" s="154">
        <f t="shared" si="31"/>
        <v>7.0205479452054798E-2</v>
      </c>
      <c r="BX69" s="78">
        <f>AVERAGEIFS('WEEKLY DATA'!BX$11:BX$14577,'WEEKLY DATA'!$A$11:$A$14577,'MONTHLY DATA'!$A69,'WEEKLY DATA'!$B$11:$B$14577,'MONTHLY DATA'!$B69)</f>
        <v>318.125</v>
      </c>
      <c r="BY69" s="78">
        <f>AVERAGEIFS('WEEKLY DATA'!BY$11:BY$14577,'WEEKLY DATA'!$A$11:$A$14577,'MONTHLY DATA'!$A69,'WEEKLY DATA'!$B$11:$B$14577,'MONTHLY DATA'!$B69)</f>
        <v>328.125</v>
      </c>
      <c r="BZ69" s="78">
        <f>AVERAGEIFS('WEEKLY DATA'!BZ$11:BZ$14577,'WEEKLY DATA'!$A$11:$A$14577,'MONTHLY DATA'!$A69,'WEEKLY DATA'!$B$11:$B$14577,'MONTHLY DATA'!$B69)</f>
        <v>323.125</v>
      </c>
      <c r="CA69" s="154">
        <f t="shared" si="32"/>
        <v>7.5291181364392612E-2</v>
      </c>
      <c r="CB69" s="78">
        <f>AVERAGEIFS('WEEKLY DATA'!CB$11:CB$14577,'WEEKLY DATA'!$A$11:$A$14577,'MONTHLY DATA'!$A69,'WEEKLY DATA'!$B$11:$B$14577,'MONTHLY DATA'!$B69)</f>
        <v>273.75</v>
      </c>
      <c r="CC69" s="78">
        <f>AVERAGEIFS('WEEKLY DATA'!CC$11:CC$14577,'WEEKLY DATA'!$A$11:$A$14577,'MONTHLY DATA'!$A69,'WEEKLY DATA'!$B$11:$B$14577,'MONTHLY DATA'!$B69)</f>
        <v>283.75</v>
      </c>
      <c r="CD69" s="78">
        <f>AVERAGEIFS('WEEKLY DATA'!CD$11:CD$14577,'WEEKLY DATA'!$A$11:$A$14577,'MONTHLY DATA'!$A69,'WEEKLY DATA'!$B$11:$B$14577,'MONTHLY DATA'!$B69)</f>
        <v>278.75</v>
      </c>
      <c r="CE69" s="154">
        <f t="shared" si="33"/>
        <v>5.988593155893529E-2</v>
      </c>
      <c r="CF69" s="78">
        <f>AVERAGEIFS('WEEKLY DATA'!CF$11:CF$14577,'WEEKLY DATA'!$A$11:$A$14577,'MONTHLY DATA'!$A69,'WEEKLY DATA'!$B$11:$B$14577,'MONTHLY DATA'!$B69)</f>
        <v>291.875</v>
      </c>
      <c r="CG69" s="78">
        <f>AVERAGEIFS('WEEKLY DATA'!CG$11:CG$14577,'WEEKLY DATA'!$A$11:$A$14577,'MONTHLY DATA'!$A69,'WEEKLY DATA'!$B$11:$B$14577,'MONTHLY DATA'!$B69)</f>
        <v>301.875</v>
      </c>
      <c r="CH69" s="78">
        <f>AVERAGEIFS('WEEKLY DATA'!CH$11:CH$14577,'WEEKLY DATA'!$A$11:$A$14577,'MONTHLY DATA'!$A69,'WEEKLY DATA'!$B$11:$B$14577,'MONTHLY DATA'!$B69)</f>
        <v>296.875</v>
      </c>
      <c r="CI69" s="154">
        <f t="shared" si="11"/>
        <v>7.7586206896551824E-2</v>
      </c>
      <c r="CJ69" s="78">
        <f>AVERAGEIFS('WEEKLY DATA'!CJ$11:CJ$14577,'WEEKLY DATA'!$A$11:$A$14577,'MONTHLY DATA'!$A69,'WEEKLY DATA'!$B$11:$B$14577,'MONTHLY DATA'!$B69)</f>
        <v>273.125</v>
      </c>
      <c r="CK69" s="78">
        <f>AVERAGEIFS('WEEKLY DATA'!CK$11:CK$14577,'WEEKLY DATA'!$A$11:$A$14577,'MONTHLY DATA'!$A69,'WEEKLY DATA'!$B$11:$B$14577,'MONTHLY DATA'!$B69)</f>
        <v>283.125</v>
      </c>
      <c r="CL69" s="78">
        <f>AVERAGEIFS('WEEKLY DATA'!CL$11:CL$14577,'WEEKLY DATA'!$A$11:$A$14577,'MONTHLY DATA'!$A69,'WEEKLY DATA'!$B$11:$B$14577,'MONTHLY DATA'!$B69)</f>
        <v>278.125</v>
      </c>
      <c r="CM69" s="154">
        <f t="shared" si="34"/>
        <v>8.8551859099804231E-2</v>
      </c>
      <c r="CN69" s="78">
        <f>AVERAGEIFS('WEEKLY DATA'!CN$11:CN$14577,'WEEKLY DATA'!$A$11:$A$14577,'MONTHLY DATA'!$A69,'WEEKLY DATA'!$B$11:$B$14577,'MONTHLY DATA'!$B69)</f>
        <v>283.125</v>
      </c>
      <c r="CO69" s="78">
        <f>AVERAGEIFS('WEEKLY DATA'!CO$11:CO$14577,'WEEKLY DATA'!$A$11:$A$14577,'MONTHLY DATA'!$A69,'WEEKLY DATA'!$B$11:$B$14577,'MONTHLY DATA'!$B69)</f>
        <v>293.125</v>
      </c>
      <c r="CP69" s="78">
        <f>AVERAGEIFS('WEEKLY DATA'!CP$11:CP$14577,'WEEKLY DATA'!$A$11:$A$14577,'MONTHLY DATA'!$A69,'WEEKLY DATA'!$B$11:$B$14577,'MONTHLY DATA'!$B69)</f>
        <v>288.125</v>
      </c>
      <c r="CQ69" s="154">
        <f t="shared" si="35"/>
        <v>9.138257575757569E-2</v>
      </c>
      <c r="CR69" s="78">
        <f>AVERAGEIFS('WEEKLY DATA'!CR$11:CR$14577,'WEEKLY DATA'!$A$11:$A$14577,'MONTHLY DATA'!$A69,'WEEKLY DATA'!$B$11:$B$14577,'MONTHLY DATA'!$B69)</f>
        <v>281.25</v>
      </c>
      <c r="CS69" s="78">
        <f>AVERAGEIFS('WEEKLY DATA'!CS$11:CS$14577,'WEEKLY DATA'!$A$11:$A$14577,'MONTHLY DATA'!$A69,'WEEKLY DATA'!$B$11:$B$14577,'MONTHLY DATA'!$B69)</f>
        <v>291.25</v>
      </c>
      <c r="CT69" s="78">
        <f>AVERAGEIFS('WEEKLY DATA'!CT$11:CT$14577,'WEEKLY DATA'!$A$11:$A$14577,'MONTHLY DATA'!$A69,'WEEKLY DATA'!$B$11:$B$14577,'MONTHLY DATA'!$B69)</f>
        <v>286.25</v>
      </c>
      <c r="CU69" s="154">
        <f t="shared" si="36"/>
        <v>0.10521235521235517</v>
      </c>
      <c r="CV69" s="169">
        <f>AVERAGEIFS('WEEKLY DATA'!CV$11:CV$14577,'WEEKLY DATA'!$A$11:$A$14577,'MONTHLY DATA'!$A69,'WEEKLY DATA'!$B$11:$B$14577,'MONTHLY DATA'!$B69)</f>
        <v>318.75</v>
      </c>
      <c r="CW69" s="78">
        <f>AVERAGEIFS('WEEKLY DATA'!CW$11:CW$14577,'WEEKLY DATA'!$A$11:$A$14577,'MONTHLY DATA'!$A69,'WEEKLY DATA'!$B$11:$B$14577,'MONTHLY DATA'!$B69)</f>
        <v>328.75</v>
      </c>
      <c r="CX69" s="78">
        <f>AVERAGEIFS('WEEKLY DATA'!CX$11:CX$14577,'WEEKLY DATA'!$A$11:$A$14577,'MONTHLY DATA'!$A69,'WEEKLY DATA'!$B$11:$B$14577,'MONTHLY DATA'!$B69)</f>
        <v>323.75</v>
      </c>
      <c r="CY69" s="154">
        <f t="shared" si="12"/>
        <v>6.4967105263157965E-2</v>
      </c>
      <c r="CZ69" s="169">
        <f>AVERAGEIFS('WEEKLY DATA'!CZ$11:CZ$14577,'WEEKLY DATA'!$A$11:$A$14577,'MONTHLY DATA'!$A69,'WEEKLY DATA'!$B$11:$B$14577,'MONTHLY DATA'!$B69)</f>
        <v>301.25</v>
      </c>
      <c r="DA69" s="78">
        <f>AVERAGEIFS('WEEKLY DATA'!DA$11:DA$14577,'WEEKLY DATA'!$A$11:$A$14577,'MONTHLY DATA'!$A69,'WEEKLY DATA'!$B$11:$B$14577,'MONTHLY DATA'!$B69)</f>
        <v>311.25</v>
      </c>
      <c r="DB69" s="78">
        <f>AVERAGEIFS('WEEKLY DATA'!DB$11:DB$14577,'WEEKLY DATA'!$A$11:$A$14577,'MONTHLY DATA'!$A69,'WEEKLY DATA'!$B$11:$B$14577,'MONTHLY DATA'!$B69)</f>
        <v>306.25</v>
      </c>
      <c r="DC69" s="154">
        <f t="shared" si="37"/>
        <v>8.599290780141855E-2</v>
      </c>
      <c r="DD69" s="78">
        <f>AVERAGEIFS('WEEKLY DATA'!DD$11:DD$14577,'WEEKLY DATA'!$A$11:$A$14577,'MONTHLY DATA'!$A69,'WEEKLY DATA'!$B$11:$B$14577,'MONTHLY DATA'!$B69)</f>
        <v>310.625</v>
      </c>
      <c r="DE69" s="78">
        <f>AVERAGEIFS('WEEKLY DATA'!DE$11:DE$14577,'WEEKLY DATA'!$A$11:$A$14577,'MONTHLY DATA'!$A69,'WEEKLY DATA'!$B$11:$B$14577,'MONTHLY DATA'!$B69)</f>
        <v>320.625</v>
      </c>
      <c r="DF69" s="78">
        <f>AVERAGEIFS('WEEKLY DATA'!DF$11:DF$14577,'WEEKLY DATA'!$A$11:$A$14577,'MONTHLY DATA'!$A69,'WEEKLY DATA'!$B$11:$B$14577,'MONTHLY DATA'!$B69)</f>
        <v>315.625</v>
      </c>
      <c r="DG69" s="154">
        <f t="shared" si="38"/>
        <v>7.3554421768707412E-2</v>
      </c>
      <c r="DH69" s="78">
        <f>AVERAGEIFS('WEEKLY DATA'!DH$11:DH$14577,'WEEKLY DATA'!$A$11:$A$14577,'MONTHLY DATA'!$A69,'WEEKLY DATA'!$B$11:$B$14577,'MONTHLY DATA'!$B69)</f>
        <v>306.25</v>
      </c>
      <c r="DI69" s="78">
        <f>AVERAGEIFS('WEEKLY DATA'!DI$11:DI$14577,'WEEKLY DATA'!$A$11:$A$14577,'MONTHLY DATA'!$A69,'WEEKLY DATA'!$B$11:$B$14577,'MONTHLY DATA'!$B69)</f>
        <v>316.25</v>
      </c>
      <c r="DJ69" s="78">
        <f>AVERAGEIFS('WEEKLY DATA'!DJ$11:DJ$14577,'WEEKLY DATA'!$A$11:$A$14577,'MONTHLY DATA'!$A69,'WEEKLY DATA'!$B$11:$B$14577,'MONTHLY DATA'!$B69)</f>
        <v>311.25</v>
      </c>
      <c r="DK69" s="154">
        <f t="shared" si="39"/>
        <v>9.0192644483362505E-2</v>
      </c>
      <c r="DL69" s="169">
        <f>AVERAGEIFS('WEEKLY DATA'!DL$11:DL$14577,'WEEKLY DATA'!$A$11:$A$14577,'MONTHLY DATA'!$A69,'WEEKLY DATA'!$B$11:$B$14577,'MONTHLY DATA'!$B69)</f>
        <v>288.75</v>
      </c>
      <c r="DM69" s="78">
        <f>AVERAGEIFS('WEEKLY DATA'!DM$11:DM$14577,'WEEKLY DATA'!$A$11:$A$14577,'MONTHLY DATA'!$A69,'WEEKLY DATA'!$B$11:$B$14577,'MONTHLY DATA'!$B69)</f>
        <v>298.75</v>
      </c>
      <c r="DN69" s="78">
        <f>AVERAGEIFS('WEEKLY DATA'!DN$11:DN$14577,'WEEKLY DATA'!$A$11:$A$14577,'MONTHLY DATA'!$A69,'WEEKLY DATA'!$B$11:$B$14577,'MONTHLY DATA'!$B69)</f>
        <v>293.75</v>
      </c>
      <c r="DO69" s="154">
        <f t="shared" si="13"/>
        <v>5.6654676258992787E-2</v>
      </c>
      <c r="DP69" s="78">
        <f>AVERAGEIFS('WEEKLY DATA'!DP$11:DP$14577,'WEEKLY DATA'!$A$11:$A$14577,'MONTHLY DATA'!$A69,'WEEKLY DATA'!$B$11:$B$14577,'MONTHLY DATA'!$B69)</f>
        <v>271.25</v>
      </c>
      <c r="DQ69" s="78">
        <f>AVERAGEIFS('WEEKLY DATA'!DQ$11:DQ$14577,'WEEKLY DATA'!$A$11:$A$14577,'MONTHLY DATA'!$A69,'WEEKLY DATA'!$B$11:$B$14577,'MONTHLY DATA'!$B69)</f>
        <v>281.25</v>
      </c>
      <c r="DR69" s="78">
        <f>AVERAGEIFS('WEEKLY DATA'!DR$11:DR$14577,'WEEKLY DATA'!$A$11:$A$14577,'MONTHLY DATA'!$A69,'WEEKLY DATA'!$B$11:$B$14577,'MONTHLY DATA'!$B69)</f>
        <v>276.25</v>
      </c>
      <c r="DS69" s="154">
        <f t="shared" si="40"/>
        <v>7.91015625E-2</v>
      </c>
      <c r="DT69" s="78">
        <f>AVERAGEIFS('WEEKLY DATA'!DT$11:DT$14577,'WEEKLY DATA'!$A$11:$A$14577,'MONTHLY DATA'!$A69,'WEEKLY DATA'!$B$11:$B$14577,'MONTHLY DATA'!$B69)</f>
        <v>280.625</v>
      </c>
      <c r="DU69" s="78">
        <f>AVERAGEIFS('WEEKLY DATA'!DU$11:DU$14577,'WEEKLY DATA'!$A$11:$A$14577,'MONTHLY DATA'!$A69,'WEEKLY DATA'!$B$11:$B$14577,'MONTHLY DATA'!$B69)</f>
        <v>290.625</v>
      </c>
      <c r="DV69" s="78">
        <f>AVERAGEIFS('WEEKLY DATA'!DV$11:DV$14577,'WEEKLY DATA'!$A$11:$A$14577,'MONTHLY DATA'!$A69,'WEEKLY DATA'!$B$11:$B$14577,'MONTHLY DATA'!$B69)</f>
        <v>285.625</v>
      </c>
      <c r="DW69" s="154">
        <f t="shared" si="41"/>
        <v>6.5764925373134275E-2</v>
      </c>
      <c r="DX69" s="78">
        <f>AVERAGEIFS('WEEKLY DATA'!DX$11:DX$14577,'WEEKLY DATA'!$A$11:$A$14577,'MONTHLY DATA'!$A69,'WEEKLY DATA'!$B$11:$B$14577,'MONTHLY DATA'!$B69)</f>
        <v>276.25</v>
      </c>
      <c r="DY69" s="78">
        <f>AVERAGEIFS('WEEKLY DATA'!DY$11:DY$14577,'WEEKLY DATA'!$A$11:$A$14577,'MONTHLY DATA'!$A69,'WEEKLY DATA'!$B$11:$B$14577,'MONTHLY DATA'!$B69)</f>
        <v>286.25</v>
      </c>
      <c r="DZ69" s="78">
        <f>AVERAGEIFS('WEEKLY DATA'!DZ$11:DZ$14577,'WEEKLY DATA'!$A$11:$A$14577,'MONTHLY DATA'!$A69,'WEEKLY DATA'!$B$11:$B$14577,'MONTHLY DATA'!$B69)</f>
        <v>281.25</v>
      </c>
      <c r="EA69" s="154">
        <f t="shared" si="42"/>
        <v>8.381502890173409E-2</v>
      </c>
      <c r="EB69" s="78">
        <f>AVERAGEIFS('WEEKLY DATA'!EB$11:EB$14577,'WEEKLY DATA'!$A$11:$A$14577,'MONTHLY DATA'!$A69,'WEEKLY DATA'!$B$11:$B$14577,'MONTHLY DATA'!$B69)</f>
        <v>286.875</v>
      </c>
      <c r="EC69" s="78">
        <f>AVERAGEIFS('WEEKLY DATA'!EC$11:EC$14577,'WEEKLY DATA'!$A$11:$A$14577,'MONTHLY DATA'!$A69,'WEEKLY DATA'!$B$11:$B$14577,'MONTHLY DATA'!$B69)</f>
        <v>296.875</v>
      </c>
      <c r="ED69" s="78">
        <f>AVERAGEIFS('WEEKLY DATA'!ED$11:ED$14577,'WEEKLY DATA'!$A$11:$A$14577,'MONTHLY DATA'!$A69,'WEEKLY DATA'!$B$11:$B$14577,'MONTHLY DATA'!$B69)</f>
        <v>291.875</v>
      </c>
      <c r="EE69" s="154">
        <f t="shared" si="14"/>
        <v>6.9139194139194116E-2</v>
      </c>
      <c r="EF69" s="169">
        <f>AVERAGEIFS('WEEKLY DATA'!EF$11:EF$14577,'WEEKLY DATA'!$A$11:$A$14577,'MONTHLY DATA'!$A69,'WEEKLY DATA'!$B$11:$B$14577,'MONTHLY DATA'!$B69)</f>
        <v>268.125</v>
      </c>
      <c r="EG69" s="78">
        <f>AVERAGEIFS('WEEKLY DATA'!EG$11:EG$14577,'WEEKLY DATA'!$A$11:$A$14577,'MONTHLY DATA'!$A69,'WEEKLY DATA'!$B$11:$B$14577,'MONTHLY DATA'!$B69)</f>
        <v>278.125</v>
      </c>
      <c r="EH69" s="78">
        <f>AVERAGEIFS('WEEKLY DATA'!EH$11:EH$14577,'WEEKLY DATA'!$A$11:$A$14577,'MONTHLY DATA'!$A69,'WEEKLY DATA'!$B$11:$B$14577,'MONTHLY DATA'!$B69)</f>
        <v>273.125</v>
      </c>
      <c r="EI69" s="154">
        <f t="shared" si="43"/>
        <v>8.3829365079365115E-2</v>
      </c>
      <c r="EJ69" s="78">
        <f>AVERAGEIFS('WEEKLY DATA'!EJ$11:EJ$14577,'WEEKLY DATA'!$A$11:$A$14577,'MONTHLY DATA'!$A69,'WEEKLY DATA'!$B$11:$B$14577,'MONTHLY DATA'!$B69)</f>
        <v>278.125</v>
      </c>
      <c r="EK69" s="78">
        <f>AVERAGEIFS('WEEKLY DATA'!EK$11:EK$14577,'WEEKLY DATA'!$A$11:$A$14577,'MONTHLY DATA'!$A69,'WEEKLY DATA'!$B$11:$B$14577,'MONTHLY DATA'!$B69)</f>
        <v>288.125</v>
      </c>
      <c r="EL69" s="78">
        <f>AVERAGEIFS('WEEKLY DATA'!EL$11:EL$14577,'WEEKLY DATA'!$A$11:$A$14577,'MONTHLY DATA'!$A69,'WEEKLY DATA'!$B$11:$B$14577,'MONTHLY DATA'!$B69)</f>
        <v>283.125</v>
      </c>
      <c r="EM69" s="154">
        <f t="shared" si="44"/>
        <v>7.6520912547528575E-2</v>
      </c>
      <c r="EN69" s="78">
        <f>AVERAGEIFS('WEEKLY DATA'!EN$11:EN$14577,'WEEKLY DATA'!$A$11:$A$14577,'MONTHLY DATA'!$A69,'WEEKLY DATA'!$B$11:$B$14577,'MONTHLY DATA'!$B69)</f>
        <v>276.25</v>
      </c>
      <c r="EO69" s="78">
        <f>AVERAGEIFS('WEEKLY DATA'!EO$11:EO$14577,'WEEKLY DATA'!$A$11:$A$14577,'MONTHLY DATA'!$A69,'WEEKLY DATA'!$B$11:$B$14577,'MONTHLY DATA'!$B69)</f>
        <v>286.25</v>
      </c>
      <c r="EP69" s="78">
        <f>AVERAGEIFS('WEEKLY DATA'!EP$11:EP$14577,'WEEKLY DATA'!$A$11:$A$14577,'MONTHLY DATA'!$A69,'WEEKLY DATA'!$B$11:$B$14577,'MONTHLY DATA'!$B69)</f>
        <v>281.25</v>
      </c>
      <c r="EQ69" s="154">
        <f t="shared" si="45"/>
        <v>0.10078277886497067</v>
      </c>
      <c r="ER69" s="78">
        <f>AVERAGEIFS('WEEKLY DATA'!ER$11:ER$14577,'WEEKLY DATA'!$A$11:$A$14577,'MONTHLY DATA'!$A69,'WEEKLY DATA'!$B$11:$B$14577,'MONTHLY DATA'!$B69)</f>
        <v>310.625</v>
      </c>
      <c r="ES69" s="78">
        <f>AVERAGEIFS('WEEKLY DATA'!ES$11:ES$14577,'WEEKLY DATA'!$A$11:$A$14577,'MONTHLY DATA'!$A69,'WEEKLY DATA'!$B$11:$B$14577,'MONTHLY DATA'!$B69)</f>
        <v>320.625</v>
      </c>
      <c r="ET69" s="78">
        <f>AVERAGEIFS('WEEKLY DATA'!ET$11:ET$14577,'WEEKLY DATA'!$A$11:$A$14577,'MONTHLY DATA'!$A69,'WEEKLY DATA'!$B$11:$B$14577,'MONTHLY DATA'!$B69)</f>
        <v>315.625</v>
      </c>
      <c r="EU69" s="154">
        <f t="shared" si="15"/>
        <v>8.276157804459694E-2</v>
      </c>
      <c r="EV69" s="78">
        <f>AVERAGEIFS('WEEKLY DATA'!EV$11:EV$14577,'WEEKLY DATA'!$A$11:$A$14577,'MONTHLY DATA'!$A69,'WEEKLY DATA'!$B$11:$B$14577,'MONTHLY DATA'!$B69)</f>
        <v>280</v>
      </c>
      <c r="EW69" s="78">
        <f>AVERAGEIFS('WEEKLY DATA'!EW$11:EW$14577,'WEEKLY DATA'!$A$11:$A$14577,'MONTHLY DATA'!$A69,'WEEKLY DATA'!$B$11:$B$14577,'MONTHLY DATA'!$B69)</f>
        <v>290</v>
      </c>
      <c r="EX69" s="78">
        <f>AVERAGEIFS('WEEKLY DATA'!EX$11:EX$14577,'WEEKLY DATA'!$A$11:$A$14577,'MONTHLY DATA'!$A69,'WEEKLY DATA'!$B$11:$B$14577,'MONTHLY DATA'!$B69)</f>
        <v>285</v>
      </c>
      <c r="EY69" s="154">
        <f t="shared" si="46"/>
        <v>8.9866156787762996E-2</v>
      </c>
      <c r="EZ69" s="78">
        <f>AVERAGEIFS('WEEKLY DATA'!EZ$11:EZ$14577,'WEEKLY DATA'!$A$11:$A$14577,'MONTHLY DATA'!$A69,'WEEKLY DATA'!$B$11:$B$14577,'MONTHLY DATA'!$B69)</f>
        <v>295.625</v>
      </c>
      <c r="FA69" s="78">
        <f>AVERAGEIFS('WEEKLY DATA'!FA$11:FA$14577,'WEEKLY DATA'!$A$11:$A$14577,'MONTHLY DATA'!$A69,'WEEKLY DATA'!$B$11:$B$14577,'MONTHLY DATA'!$B69)</f>
        <v>305.625</v>
      </c>
      <c r="FB69" s="78">
        <f>AVERAGEIFS('WEEKLY DATA'!FB$11:FB$14577,'WEEKLY DATA'!$A$11:$A$14577,'MONTHLY DATA'!$A69,'WEEKLY DATA'!$B$11:$B$14577,'MONTHLY DATA'!$B69)</f>
        <v>300.625</v>
      </c>
      <c r="FC69" s="154">
        <f t="shared" si="47"/>
        <v>8.7251356238698063E-2</v>
      </c>
      <c r="FD69" s="78">
        <f>AVERAGEIFS('WEEKLY DATA'!FD$11:FD$14577,'WEEKLY DATA'!$A$11:$A$14577,'MONTHLY DATA'!$A69,'WEEKLY DATA'!$B$11:$B$14577,'MONTHLY DATA'!$B69)</f>
        <v>253.125</v>
      </c>
      <c r="FE69" s="78">
        <f>AVERAGEIFS('WEEKLY DATA'!FE$11:FE$14577,'WEEKLY DATA'!$A$11:$A$14577,'MONTHLY DATA'!$A69,'WEEKLY DATA'!$B$11:$B$14577,'MONTHLY DATA'!$B69)</f>
        <v>263.125</v>
      </c>
      <c r="FF69" s="78">
        <f>AVERAGEIFS('WEEKLY DATA'!FF$11:FF$14577,'WEEKLY DATA'!$A$11:$A$14577,'MONTHLY DATA'!$A69,'WEEKLY DATA'!$B$11:$B$14577,'MONTHLY DATA'!$B69)</f>
        <v>258.125</v>
      </c>
      <c r="FG69" s="154">
        <f t="shared" si="48"/>
        <v>9.1437632135306535E-2</v>
      </c>
      <c r="FH69" s="78">
        <f>AVERAGEIFS('WEEKLY DATA'!FH$11:FH$14577,'WEEKLY DATA'!$A$11:$A$14577,'MONTHLY DATA'!$A69,'WEEKLY DATA'!$B$11:$B$14577,'MONTHLY DATA'!$B69)</f>
        <v>309.375</v>
      </c>
      <c r="FI69" s="78">
        <f>AVERAGEIFS('WEEKLY DATA'!FI$11:FI$14577,'WEEKLY DATA'!$A$11:$A$14577,'MONTHLY DATA'!$A69,'WEEKLY DATA'!$B$11:$B$14577,'MONTHLY DATA'!$B69)</f>
        <v>319.375</v>
      </c>
      <c r="FJ69" s="78">
        <f>AVERAGEIFS('WEEKLY DATA'!FJ$11:FJ$14577,'WEEKLY DATA'!$A$11:$A$14577,'MONTHLY DATA'!$A69,'WEEKLY DATA'!$B$11:$B$14577,'MONTHLY DATA'!$B69)</f>
        <v>314.375</v>
      </c>
      <c r="FK69" s="154">
        <f t="shared" si="16"/>
        <v>7.4786324786324743E-2</v>
      </c>
      <c r="FL69" s="169">
        <f>AVERAGEIFS('WEEKLY DATA'!FL$11:FL$14577,'WEEKLY DATA'!$A$11:$A$14577,'MONTHLY DATA'!$A69,'WEEKLY DATA'!$B$11:$B$14577,'MONTHLY DATA'!$B69)</f>
        <v>291.875</v>
      </c>
      <c r="FM69" s="78">
        <f>AVERAGEIFS('WEEKLY DATA'!FM$11:FM$14577,'WEEKLY DATA'!$A$11:$A$14577,'MONTHLY DATA'!$A69,'WEEKLY DATA'!$B$11:$B$14577,'MONTHLY DATA'!$B69)</f>
        <v>301.875</v>
      </c>
      <c r="FN69" s="78">
        <f>AVERAGEIFS('WEEKLY DATA'!FN$11:FN$14577,'WEEKLY DATA'!$A$11:$A$14577,'MONTHLY DATA'!$A69,'WEEKLY DATA'!$B$11:$B$14577,'MONTHLY DATA'!$B69)</f>
        <v>296.875</v>
      </c>
      <c r="FO69" s="154">
        <f t="shared" si="49"/>
        <v>7.3688969258589587E-2</v>
      </c>
      <c r="FP69" s="78">
        <f>AVERAGEIFS('WEEKLY DATA'!FP$11:FP$14577,'WEEKLY DATA'!$A$11:$A$14577,'MONTHLY DATA'!$A69,'WEEKLY DATA'!$B$11:$B$14577,'MONTHLY DATA'!$B69)</f>
        <v>300.625</v>
      </c>
      <c r="FQ69" s="78">
        <f>AVERAGEIFS('WEEKLY DATA'!FQ$11:FQ$14577,'WEEKLY DATA'!$A$11:$A$14577,'MONTHLY DATA'!$A69,'WEEKLY DATA'!$B$11:$B$14577,'MONTHLY DATA'!$B69)</f>
        <v>310.625</v>
      </c>
      <c r="FR69" s="78">
        <f>AVERAGEIFS('WEEKLY DATA'!FR$11:FR$14577,'WEEKLY DATA'!$A$11:$A$14577,'MONTHLY DATA'!$A69,'WEEKLY DATA'!$B$11:$B$14577,'MONTHLY DATA'!$B69)</f>
        <v>305.625</v>
      </c>
      <c r="FS69" s="154">
        <f t="shared" si="50"/>
        <v>8.1858407079645978E-2</v>
      </c>
      <c r="FT69" s="78">
        <f>AVERAGEIFS('WEEKLY DATA'!FT$11:FT$14577,'WEEKLY DATA'!$A$11:$A$14577,'MONTHLY DATA'!$A69,'WEEKLY DATA'!$B$11:$B$14577,'MONTHLY DATA'!$B69)</f>
        <v>287.5</v>
      </c>
      <c r="FU69" s="78">
        <f>AVERAGEIFS('WEEKLY DATA'!FU$11:FU$14577,'WEEKLY DATA'!$A$11:$A$14577,'MONTHLY DATA'!$A69,'WEEKLY DATA'!$B$11:$B$14577,'MONTHLY DATA'!$B69)</f>
        <v>297.5</v>
      </c>
      <c r="FV69" s="78">
        <f>AVERAGEIFS('WEEKLY DATA'!FV$11:FV$14577,'WEEKLY DATA'!$A$11:$A$14577,'MONTHLY DATA'!$A69,'WEEKLY DATA'!$B$11:$B$14577,'MONTHLY DATA'!$B69)</f>
        <v>292.5</v>
      </c>
      <c r="FW69" s="154">
        <f t="shared" si="17"/>
        <v>4.4642857142857206E-2</v>
      </c>
      <c r="FX69" s="78">
        <f>AVERAGEIFS('WEEKLY DATA'!FX$11:FX$14577,'WEEKLY DATA'!$A$11:$A$14577,'MONTHLY DATA'!$A69,'WEEKLY DATA'!$B$11:$B$14577,'MONTHLY DATA'!$B69)</f>
        <v>263.75</v>
      </c>
      <c r="FY69" s="78">
        <f>AVERAGEIFS('WEEKLY DATA'!FY$11:FY$14577,'WEEKLY DATA'!$A$11:$A$14577,'MONTHLY DATA'!$A69,'WEEKLY DATA'!$B$11:$B$14577,'MONTHLY DATA'!$B69)</f>
        <v>273.75</v>
      </c>
      <c r="FZ69" s="78">
        <f>AVERAGEIFS('WEEKLY DATA'!FZ$11:FZ$14577,'WEEKLY DATA'!$A$11:$A$14577,'MONTHLY DATA'!$A69,'WEEKLY DATA'!$B$11:$B$14577,'MONTHLY DATA'!$B69)</f>
        <v>268.75</v>
      </c>
      <c r="GA69" s="154">
        <f t="shared" si="51"/>
        <v>7.9317269076305319E-2</v>
      </c>
      <c r="GB69" s="78">
        <f>AVERAGEIFS('WEEKLY DATA'!GB$11:GB$14577,'WEEKLY DATA'!$A$11:$A$14577,'MONTHLY DATA'!$A69,'WEEKLY DATA'!$B$11:$B$14577,'MONTHLY DATA'!$B69)</f>
        <v>336.875</v>
      </c>
      <c r="GC69" s="78">
        <f>AVERAGEIFS('WEEKLY DATA'!GC$11:GC$14577,'WEEKLY DATA'!$A$11:$A$14577,'MONTHLY DATA'!$A69,'WEEKLY DATA'!$B$11:$B$14577,'MONTHLY DATA'!$B69)</f>
        <v>346.875</v>
      </c>
      <c r="GD69" s="78">
        <f>AVERAGEIFS('WEEKLY DATA'!GD$11:GD$14577,'WEEKLY DATA'!$A$11:$A$14577,'MONTHLY DATA'!$A69,'WEEKLY DATA'!$B$11:$B$14577,'MONTHLY DATA'!$B69)</f>
        <v>341.875</v>
      </c>
      <c r="GE69" s="154">
        <f t="shared" si="18"/>
        <v>4.5489296636085585E-2</v>
      </c>
      <c r="GF69" s="169">
        <f>AVERAGEIFS('WEEKLY DATA'!GF$11:GF$14577,'WEEKLY DATA'!$A$11:$A$14577,'MONTHLY DATA'!$A69,'WEEKLY DATA'!$B$11:$B$14577,'MONTHLY DATA'!$B69)</f>
        <v>318.125</v>
      </c>
      <c r="GG69" s="78">
        <f>AVERAGEIFS('WEEKLY DATA'!GG$11:GG$14577,'WEEKLY DATA'!$A$11:$A$14577,'MONTHLY DATA'!$A69,'WEEKLY DATA'!$B$11:$B$14577,'MONTHLY DATA'!$B69)</f>
        <v>328.125</v>
      </c>
      <c r="GH69" s="78">
        <f>AVERAGEIFS('WEEKLY DATA'!GH$11:GH$14577,'WEEKLY DATA'!$A$11:$A$14577,'MONTHLY DATA'!$A69,'WEEKLY DATA'!$B$11:$B$14577,'MONTHLY DATA'!$B69)</f>
        <v>323.125</v>
      </c>
      <c r="GI69" s="154">
        <f t="shared" si="52"/>
        <v>6.1165845648604167E-2</v>
      </c>
      <c r="GJ69" s="78">
        <f>AVERAGEIFS('WEEKLY DATA'!GJ$11:GJ$14577,'WEEKLY DATA'!$A$11:$A$14577,'MONTHLY DATA'!$A69,'WEEKLY DATA'!$B$11:$B$14577,'MONTHLY DATA'!$B69)</f>
        <v>328.125</v>
      </c>
      <c r="GK69" s="78">
        <f>AVERAGEIFS('WEEKLY DATA'!GK$11:GK$14577,'WEEKLY DATA'!$A$11:$A$14577,'MONTHLY DATA'!$A69,'WEEKLY DATA'!$B$11:$B$14577,'MONTHLY DATA'!$B69)</f>
        <v>338.125</v>
      </c>
      <c r="GL69" s="78">
        <f>AVERAGEIFS('WEEKLY DATA'!GL$11:GL$14577,'WEEKLY DATA'!$A$11:$A$14577,'MONTHLY DATA'!$A69,'WEEKLY DATA'!$B$11:$B$14577,'MONTHLY DATA'!$B69)</f>
        <v>333.125</v>
      </c>
      <c r="GM69" s="154">
        <f t="shared" si="53"/>
        <v>5.0867507886435348E-2</v>
      </c>
      <c r="GN69" s="78">
        <f>AVERAGEIFS('WEEKLY DATA'!GN$11:GN$14577,'WEEKLY DATA'!$A$11:$A$14577,'MONTHLY DATA'!$A69,'WEEKLY DATA'!$B$11:$B$14577,'MONTHLY DATA'!$B69)</f>
        <v>326.25</v>
      </c>
      <c r="GO69" s="78">
        <f>AVERAGEIFS('WEEKLY DATA'!GO$11:GO$14577,'WEEKLY DATA'!$A$11:$A$14577,'MONTHLY DATA'!$A69,'WEEKLY DATA'!$B$11:$B$14577,'MONTHLY DATA'!$B69)</f>
        <v>336.25</v>
      </c>
      <c r="GP69" s="78">
        <f>AVERAGEIFS('WEEKLY DATA'!GP$11:GP$14577,'WEEKLY DATA'!$A$11:$A$14577,'MONTHLY DATA'!$A69,'WEEKLY DATA'!$B$11:$B$14577,'MONTHLY DATA'!$B69)</f>
        <v>331.25</v>
      </c>
      <c r="GQ69" s="154">
        <f t="shared" si="54"/>
        <v>6.1698717948717841E-2</v>
      </c>
      <c r="GR69" s="78"/>
    </row>
    <row r="70" spans="1:200" ht="15.75" x14ac:dyDescent="0.25">
      <c r="A70">
        <f t="shared" si="4"/>
        <v>12</v>
      </c>
      <c r="B70">
        <f t="shared" si="5"/>
        <v>2014</v>
      </c>
      <c r="C70" s="86">
        <v>41974</v>
      </c>
      <c r="D70" s="78">
        <f>AVERAGEIFS('WEEKLY DATA'!D$11:D$14577,'WEEKLY DATA'!$A$11:$A$14577,'MONTHLY DATA'!$A70,'WEEKLY DATA'!$B$11:$B$14577,'MONTHLY DATA'!$B70)</f>
        <v>366.875</v>
      </c>
      <c r="E70" s="78">
        <f>AVERAGEIFS('WEEKLY DATA'!E$11:E$14577,'WEEKLY DATA'!$A$11:$A$14577,'MONTHLY DATA'!$A70,'WEEKLY DATA'!$B$11:$B$14577,'MONTHLY DATA'!$B70)</f>
        <v>376.875</v>
      </c>
      <c r="F70" s="78">
        <f>AVERAGEIFS('WEEKLY DATA'!F$11:F$14577,'WEEKLY DATA'!$A$11:$A$14577,'MONTHLY DATA'!$A70,'WEEKLY DATA'!$B$11:$B$14577,'MONTHLY DATA'!$B70)</f>
        <v>371.875</v>
      </c>
      <c r="G70" s="154">
        <f t="shared" si="6"/>
        <v>1.5358361774743923E-2</v>
      </c>
      <c r="H70" s="169">
        <f>AVERAGEIFS('WEEKLY DATA'!H$11:H$14577,'WEEKLY DATA'!$A$11:$A$14577,'MONTHLY DATA'!$A70,'WEEKLY DATA'!$B$11:$B$14577,'MONTHLY DATA'!$B70)</f>
        <v>468.75</v>
      </c>
      <c r="I70" s="78">
        <f>AVERAGEIFS('WEEKLY DATA'!I$11:I$14577,'WEEKLY DATA'!$A$11:$A$14577,'MONTHLY DATA'!$A70,'WEEKLY DATA'!$B$11:$B$14577,'MONTHLY DATA'!$B70)</f>
        <v>478.75</v>
      </c>
      <c r="J70" s="78">
        <f>AVERAGEIFS('WEEKLY DATA'!J$11:J$14577,'WEEKLY DATA'!$A$11:$A$14577,'MONTHLY DATA'!$A70,'WEEKLY DATA'!$B$11:$B$14577,'MONTHLY DATA'!$B70)</f>
        <v>473.75</v>
      </c>
      <c r="K70" s="154">
        <f t="shared" si="19"/>
        <v>3.9735099337747659E-3</v>
      </c>
      <c r="L70" s="169">
        <f>AVERAGEIFS('WEEKLY DATA'!L$11:L$14577,'WEEKLY DATA'!$A$11:$A$14577,'MONTHLY DATA'!$A70,'WEEKLY DATA'!$B$11:$B$14577,'MONTHLY DATA'!$B70)</f>
        <v>379.375</v>
      </c>
      <c r="M70" s="78">
        <f>AVERAGEIFS('WEEKLY DATA'!M$11:M$14577,'WEEKLY DATA'!$A$11:$A$14577,'MONTHLY DATA'!$A70,'WEEKLY DATA'!$B$11:$B$14577,'MONTHLY DATA'!$B70)</f>
        <v>389.375</v>
      </c>
      <c r="N70" s="78">
        <f>AVERAGEIFS('WEEKLY DATA'!N$11:N$14577,'WEEKLY DATA'!$A$11:$A$14577,'MONTHLY DATA'!$A70,'WEEKLY DATA'!$B$11:$B$14577,'MONTHLY DATA'!$B70)</f>
        <v>384.375</v>
      </c>
      <c r="O70" s="154">
        <f t="shared" si="20"/>
        <v>1.8211920529801251E-2</v>
      </c>
      <c r="P70" s="169">
        <f>AVERAGEIFS('WEEKLY DATA'!P$11:P$14577,'WEEKLY DATA'!$A$11:$A$14577,'MONTHLY DATA'!$A70,'WEEKLY DATA'!$B$11:$B$14577,'MONTHLY DATA'!$B70)</f>
        <v>353.125</v>
      </c>
      <c r="Q70" s="78">
        <f>AVERAGEIFS('WEEKLY DATA'!Q$11:Q$14577,'WEEKLY DATA'!$A$11:$A$14577,'MONTHLY DATA'!$A70,'WEEKLY DATA'!$B$11:$B$14577,'MONTHLY DATA'!$B70)</f>
        <v>363.125</v>
      </c>
      <c r="R70" s="78">
        <f>AVERAGEIFS('WEEKLY DATA'!R$11:R$14577,'WEEKLY DATA'!$A$11:$A$14577,'MONTHLY DATA'!$A70,'WEEKLY DATA'!$B$11:$B$14577,'MONTHLY DATA'!$B70)</f>
        <v>358.125</v>
      </c>
      <c r="S70" s="154">
        <f t="shared" si="21"/>
        <v>-3.4782608695652639E-3</v>
      </c>
      <c r="T70" s="169">
        <f>AVERAGEIFS('WEEKLY DATA'!T$11:T$14577,'WEEKLY DATA'!$A$11:$A$14577,'MONTHLY DATA'!$A70,'WEEKLY DATA'!$B$11:$B$14577,'MONTHLY DATA'!$B70)</f>
        <v>334.375</v>
      </c>
      <c r="U70" s="78">
        <f>AVERAGEIFS('WEEKLY DATA'!U$11:U$14577,'WEEKLY DATA'!$A$11:$A$14577,'MONTHLY DATA'!$A70,'WEEKLY DATA'!$B$11:$B$14577,'MONTHLY DATA'!$B70)</f>
        <v>344.375</v>
      </c>
      <c r="V70" s="78">
        <f>AVERAGEIFS('WEEKLY DATA'!V$11:V$14577,'WEEKLY DATA'!$A$11:$A$14577,'MONTHLY DATA'!$A70,'WEEKLY DATA'!$B$11:$B$14577,'MONTHLY DATA'!$B70)</f>
        <v>339.375</v>
      </c>
      <c r="W70" s="154">
        <f t="shared" si="7"/>
        <v>0</v>
      </c>
      <c r="X70" s="169">
        <f>AVERAGEIFS('WEEKLY DATA'!X$11:X$14577,'WEEKLY DATA'!$A$11:$A$14577,'MONTHLY DATA'!$A70,'WEEKLY DATA'!$B$11:$B$14577,'MONTHLY DATA'!$B70)</f>
        <v>318.75</v>
      </c>
      <c r="Y70" s="78">
        <f>AVERAGEIFS('WEEKLY DATA'!Y$11:Y$14577,'WEEKLY DATA'!$A$11:$A$14577,'MONTHLY DATA'!$A70,'WEEKLY DATA'!$B$11:$B$14577,'MONTHLY DATA'!$B70)</f>
        <v>328.75</v>
      </c>
      <c r="Z70" s="78">
        <f>AVERAGEIFS('WEEKLY DATA'!Z$11:Z$14577,'WEEKLY DATA'!$A$11:$A$14577,'MONTHLY DATA'!$A70,'WEEKLY DATA'!$B$11:$B$14577,'MONTHLY DATA'!$B70)</f>
        <v>323.75</v>
      </c>
      <c r="AA70" s="154">
        <f t="shared" si="22"/>
        <v>5.8252427184466438E-3</v>
      </c>
      <c r="AB70" s="169">
        <f>AVERAGEIFS('WEEKLY DATA'!AB$11:AB$14577,'WEEKLY DATA'!$A$11:$A$14577,'MONTHLY DATA'!$A70,'WEEKLY DATA'!$B$11:$B$14577,'MONTHLY DATA'!$B70)</f>
        <v>340</v>
      </c>
      <c r="AC70" s="78">
        <f>AVERAGEIFS('WEEKLY DATA'!AC$11:AC$14577,'WEEKLY DATA'!$A$11:$A$14577,'MONTHLY DATA'!$A70,'WEEKLY DATA'!$B$11:$B$14577,'MONTHLY DATA'!$B70)</f>
        <v>350</v>
      </c>
      <c r="AD70" s="78">
        <f>AVERAGEIFS('WEEKLY DATA'!AD$11:AD$14577,'WEEKLY DATA'!$A$11:$A$14577,'MONTHLY DATA'!$A70,'WEEKLY DATA'!$B$11:$B$14577,'MONTHLY DATA'!$B70)</f>
        <v>345</v>
      </c>
      <c r="AE70" s="154">
        <f t="shared" si="23"/>
        <v>-1.4285714285714235E-2</v>
      </c>
      <c r="AF70" s="169">
        <f>AVERAGEIFS('WEEKLY DATA'!AF$11:AF$14577,'WEEKLY DATA'!$A$11:$A$14577,'MONTHLY DATA'!$A70,'WEEKLY DATA'!$B$11:$B$14577,'MONTHLY DATA'!$B70)</f>
        <v>325.625</v>
      </c>
      <c r="AG70" s="78">
        <f>AVERAGEIFS('WEEKLY DATA'!AG$11:AG$14577,'WEEKLY DATA'!$A$11:$A$14577,'MONTHLY DATA'!$A70,'WEEKLY DATA'!$B$11:$B$14577,'MONTHLY DATA'!$B70)</f>
        <v>335.625</v>
      </c>
      <c r="AH70" s="78">
        <f>AVERAGEIFS('WEEKLY DATA'!AH$11:AH$14577,'WEEKLY DATA'!$A$11:$A$14577,'MONTHLY DATA'!$A70,'WEEKLY DATA'!$B$11:$B$14577,'MONTHLY DATA'!$B70)</f>
        <v>330.625</v>
      </c>
      <c r="AI70" s="154">
        <f t="shared" si="24"/>
        <v>-1.8867924528301883E-3</v>
      </c>
      <c r="AJ70" s="169">
        <f>AVERAGEIFS('WEEKLY DATA'!AJ$11:AJ$14577,'WEEKLY DATA'!$A$11:$A$14577,'MONTHLY DATA'!$A70,'WEEKLY DATA'!$B$11:$B$14577,'MONTHLY DATA'!$B70)</f>
        <v>356.25</v>
      </c>
      <c r="AK70" s="78">
        <f>AVERAGEIFS('WEEKLY DATA'!AK$11:AK$14577,'WEEKLY DATA'!$A$11:$A$14577,'MONTHLY DATA'!$A70,'WEEKLY DATA'!$B$11:$B$14577,'MONTHLY DATA'!$B70)</f>
        <v>366.25</v>
      </c>
      <c r="AL70" s="78">
        <f>AVERAGEIFS('WEEKLY DATA'!AL$11:AL$14577,'WEEKLY DATA'!$A$11:$A$14577,'MONTHLY DATA'!$A70,'WEEKLY DATA'!$B$11:$B$14577,'MONTHLY DATA'!$B70)</f>
        <v>361.25</v>
      </c>
      <c r="AM70" s="154">
        <f t="shared" si="8"/>
        <v>1.0489510489510412E-2</v>
      </c>
      <c r="AN70" s="169">
        <f>AVERAGEIFS('WEEKLY DATA'!AN$11:AN$14577,'WEEKLY DATA'!$A$11:$A$14577,'MONTHLY DATA'!$A70,'WEEKLY DATA'!$B$11:$B$14577,'MONTHLY DATA'!$B70)</f>
        <v>340.625</v>
      </c>
      <c r="AO70" s="78">
        <f>AVERAGEIFS('WEEKLY DATA'!AO$11:AO$14577,'WEEKLY DATA'!$A$11:$A$14577,'MONTHLY DATA'!$A70,'WEEKLY DATA'!$B$11:$B$14577,'MONTHLY DATA'!$B70)</f>
        <v>350.625</v>
      </c>
      <c r="AP70" s="78">
        <f>AVERAGEIFS('WEEKLY DATA'!AP$11:AP$14577,'WEEKLY DATA'!$A$11:$A$14577,'MONTHLY DATA'!$A70,'WEEKLY DATA'!$B$11:$B$14577,'MONTHLY DATA'!$B70)</f>
        <v>345.625</v>
      </c>
      <c r="AQ70" s="154">
        <f t="shared" si="25"/>
        <v>9.124087591240837E-3</v>
      </c>
      <c r="AR70" s="169">
        <f>AVERAGEIFS('WEEKLY DATA'!AR$11:AR$14577,'WEEKLY DATA'!$A$11:$A$14577,'MONTHLY DATA'!$A70,'WEEKLY DATA'!$B$11:$B$14577,'MONTHLY DATA'!$B70)</f>
        <v>365.625</v>
      </c>
      <c r="AS70" s="78">
        <f>AVERAGEIFS('WEEKLY DATA'!AS$11:AS$14577,'WEEKLY DATA'!$A$11:$A$14577,'MONTHLY DATA'!$A70,'WEEKLY DATA'!$B$11:$B$14577,'MONTHLY DATA'!$B70)</f>
        <v>375.625</v>
      </c>
      <c r="AT70" s="78">
        <f>AVERAGEIFS('WEEKLY DATA'!AT$11:AT$14577,'WEEKLY DATA'!$A$11:$A$14577,'MONTHLY DATA'!$A70,'WEEKLY DATA'!$B$11:$B$14577,'MONTHLY DATA'!$B70)</f>
        <v>370.625</v>
      </c>
      <c r="AU70" s="154">
        <f t="shared" si="26"/>
        <v>-1.6835016835017313E-3</v>
      </c>
      <c r="AV70" s="169">
        <f>AVERAGEIFS('WEEKLY DATA'!AV$11:AV$14577,'WEEKLY DATA'!$A$11:$A$14577,'MONTHLY DATA'!$A70,'WEEKLY DATA'!$B$11:$B$14577,'MONTHLY DATA'!$B70)</f>
        <v>336.875</v>
      </c>
      <c r="AW70" s="78">
        <f>AVERAGEIFS('WEEKLY DATA'!AW$11:AW$14577,'WEEKLY DATA'!$A$11:$A$14577,'MONTHLY DATA'!$A70,'WEEKLY DATA'!$B$11:$B$14577,'MONTHLY DATA'!$B70)</f>
        <v>346.875</v>
      </c>
      <c r="AX70" s="78">
        <f>AVERAGEIFS('WEEKLY DATA'!AX$11:AX$14577,'WEEKLY DATA'!$A$11:$A$14577,'MONTHLY DATA'!$A70,'WEEKLY DATA'!$B$11:$B$14577,'MONTHLY DATA'!$B70)</f>
        <v>341.875</v>
      </c>
      <c r="AY70" s="154">
        <f t="shared" si="27"/>
        <v>0</v>
      </c>
      <c r="AZ70" s="169">
        <f>AVERAGEIFS('WEEKLY DATA'!AZ$11:AZ$14577,'WEEKLY DATA'!$A$11:$A$14577,'MONTHLY DATA'!$A70,'WEEKLY DATA'!$B$11:$B$14577,'MONTHLY DATA'!$B70)</f>
        <v>298.125</v>
      </c>
      <c r="BA70" s="78">
        <f>AVERAGEIFS('WEEKLY DATA'!BA$11:BA$14577,'WEEKLY DATA'!$A$11:$A$14577,'MONTHLY DATA'!$A70,'WEEKLY DATA'!$B$11:$B$14577,'MONTHLY DATA'!$B70)</f>
        <v>308.125</v>
      </c>
      <c r="BB70" s="78">
        <f>AVERAGEIFS('WEEKLY DATA'!BB$11:BB$14577,'WEEKLY DATA'!$A$11:$A$14577,'MONTHLY DATA'!$A70,'WEEKLY DATA'!$B$11:$B$14577,'MONTHLY DATA'!$B70)</f>
        <v>303.125</v>
      </c>
      <c r="BC70" s="154">
        <f t="shared" si="9"/>
        <v>3.1914893617021267E-2</v>
      </c>
      <c r="BD70" s="169">
        <f>AVERAGEIFS('WEEKLY DATA'!BD$11:BD$14577,'WEEKLY DATA'!$A$11:$A$14577,'MONTHLY DATA'!$A70,'WEEKLY DATA'!$B$11:$B$14577,'MONTHLY DATA'!$B70)</f>
        <v>281.25</v>
      </c>
      <c r="BE70" s="78">
        <f>AVERAGEIFS('WEEKLY DATA'!BE$11:BE$14577,'WEEKLY DATA'!$A$11:$A$14577,'MONTHLY DATA'!$A70,'WEEKLY DATA'!$B$11:$B$14577,'MONTHLY DATA'!$B70)</f>
        <v>291.25</v>
      </c>
      <c r="BF70" s="78">
        <f>AVERAGEIFS('WEEKLY DATA'!BF$11:BF$14577,'WEEKLY DATA'!$A$11:$A$14577,'MONTHLY DATA'!$A70,'WEEKLY DATA'!$B$11:$B$14577,'MONTHLY DATA'!$B70)</f>
        <v>286.25</v>
      </c>
      <c r="BG70" s="154">
        <f t="shared" si="28"/>
        <v>4.8054919908466776E-2</v>
      </c>
      <c r="BH70" s="169">
        <f>AVERAGEIFS('WEEKLY DATA'!BH$11:BH$14577,'WEEKLY DATA'!$A$11:$A$14577,'MONTHLY DATA'!$A70,'WEEKLY DATA'!$B$11:$B$14577,'MONTHLY DATA'!$B70)</f>
        <v>328.125</v>
      </c>
      <c r="BI70" s="78">
        <f>AVERAGEIFS('WEEKLY DATA'!BI$11:BI$14577,'WEEKLY DATA'!$A$11:$A$14577,'MONTHLY DATA'!$A70,'WEEKLY DATA'!$B$11:$B$14577,'MONTHLY DATA'!$B70)</f>
        <v>338.125</v>
      </c>
      <c r="BJ70" s="78">
        <f>AVERAGEIFS('WEEKLY DATA'!BJ$11:BJ$14577,'WEEKLY DATA'!$A$11:$A$14577,'MONTHLY DATA'!$A70,'WEEKLY DATA'!$B$11:$B$14577,'MONTHLY DATA'!$B70)</f>
        <v>333.125</v>
      </c>
      <c r="BK70" s="154">
        <f t="shared" si="29"/>
        <v>2.8957528957529011E-2</v>
      </c>
      <c r="BL70" s="169">
        <f>AVERAGEIFS('WEEKLY DATA'!BL$11:BL$14577,'WEEKLY DATA'!$A$11:$A$14577,'MONTHLY DATA'!$A70,'WEEKLY DATA'!$B$11:$B$14577,'MONTHLY DATA'!$B70)</f>
        <v>290.625</v>
      </c>
      <c r="BM70" s="78">
        <f>AVERAGEIFS('WEEKLY DATA'!BM$11:BM$14577,'WEEKLY DATA'!$A$11:$A$14577,'MONTHLY DATA'!$A70,'WEEKLY DATA'!$B$11:$B$14577,'MONTHLY DATA'!$B70)</f>
        <v>300.625</v>
      </c>
      <c r="BN70" s="78">
        <f>AVERAGEIFS('WEEKLY DATA'!BN$11:BN$14577,'WEEKLY DATA'!$A$11:$A$14577,'MONTHLY DATA'!$A70,'WEEKLY DATA'!$B$11:$B$14577,'MONTHLY DATA'!$B70)</f>
        <v>295.625</v>
      </c>
      <c r="BO70" s="154">
        <f t="shared" si="30"/>
        <v>4.4150110375275942E-2</v>
      </c>
      <c r="BP70" s="78">
        <f>AVERAGEIFS('WEEKLY DATA'!BP$11:BP$14577,'WEEKLY DATA'!$A$11:$A$14577,'MONTHLY DATA'!$A70,'WEEKLY DATA'!$B$11:$B$14577,'MONTHLY DATA'!$B70)</f>
        <v>335.625</v>
      </c>
      <c r="BQ70" s="78">
        <f>AVERAGEIFS('WEEKLY DATA'!BQ$11:BQ$14577,'WEEKLY DATA'!$A$11:$A$14577,'MONTHLY DATA'!$A70,'WEEKLY DATA'!$B$11:$B$14577,'MONTHLY DATA'!$B70)</f>
        <v>345.625</v>
      </c>
      <c r="BR70" s="78">
        <f>AVERAGEIFS('WEEKLY DATA'!BR$11:BR$14577,'WEEKLY DATA'!$A$11:$A$14577,'MONTHLY DATA'!$A70,'WEEKLY DATA'!$B$11:$B$14577,'MONTHLY DATA'!$B70)</f>
        <v>340.625</v>
      </c>
      <c r="BS70" s="154">
        <f t="shared" si="10"/>
        <v>2.0599250936329527E-2</v>
      </c>
      <c r="BT70" s="78">
        <f>AVERAGEIFS('WEEKLY DATA'!BT$11:BT$14577,'WEEKLY DATA'!$A$11:$A$14577,'MONTHLY DATA'!$A70,'WEEKLY DATA'!$B$11:$B$14577,'MONTHLY DATA'!$B70)</f>
        <v>321.25</v>
      </c>
      <c r="BU70" s="78">
        <f>AVERAGEIFS('WEEKLY DATA'!BU$11:BU$14577,'WEEKLY DATA'!$A$11:$A$14577,'MONTHLY DATA'!$A70,'WEEKLY DATA'!$B$11:$B$14577,'MONTHLY DATA'!$B70)</f>
        <v>331.25</v>
      </c>
      <c r="BV70" s="78">
        <f>AVERAGEIFS('WEEKLY DATA'!BV$11:BV$14577,'WEEKLY DATA'!$A$11:$A$14577,'MONTHLY DATA'!$A70,'WEEKLY DATA'!$B$11:$B$14577,'MONTHLY DATA'!$B70)</f>
        <v>326.25</v>
      </c>
      <c r="BW70" s="154">
        <f t="shared" si="31"/>
        <v>4.4000000000000039E-2</v>
      </c>
      <c r="BX70" s="78">
        <f>AVERAGEIFS('WEEKLY DATA'!BX$11:BX$14577,'WEEKLY DATA'!$A$11:$A$14577,'MONTHLY DATA'!$A70,'WEEKLY DATA'!$B$11:$B$14577,'MONTHLY DATA'!$B70)</f>
        <v>328.125</v>
      </c>
      <c r="BY70" s="78">
        <f>AVERAGEIFS('WEEKLY DATA'!BY$11:BY$14577,'WEEKLY DATA'!$A$11:$A$14577,'MONTHLY DATA'!$A70,'WEEKLY DATA'!$B$11:$B$14577,'MONTHLY DATA'!$B70)</f>
        <v>338.125</v>
      </c>
      <c r="BZ70" s="78">
        <f>AVERAGEIFS('WEEKLY DATA'!BZ$11:BZ$14577,'WEEKLY DATA'!$A$11:$A$14577,'MONTHLY DATA'!$A70,'WEEKLY DATA'!$B$11:$B$14577,'MONTHLY DATA'!$B70)</f>
        <v>333.125</v>
      </c>
      <c r="CA70" s="154">
        <f t="shared" si="32"/>
        <v>3.0947775628626717E-2</v>
      </c>
      <c r="CB70" s="78">
        <f>AVERAGEIFS('WEEKLY DATA'!CB$11:CB$14577,'WEEKLY DATA'!$A$11:$A$14577,'MONTHLY DATA'!$A70,'WEEKLY DATA'!$B$11:$B$14577,'MONTHLY DATA'!$B70)</f>
        <v>287.5</v>
      </c>
      <c r="CC70" s="78">
        <f>AVERAGEIFS('WEEKLY DATA'!CC$11:CC$14577,'WEEKLY DATA'!$A$11:$A$14577,'MONTHLY DATA'!$A70,'WEEKLY DATA'!$B$11:$B$14577,'MONTHLY DATA'!$B70)</f>
        <v>297.5</v>
      </c>
      <c r="CD70" s="78">
        <f>AVERAGEIFS('WEEKLY DATA'!CD$11:CD$14577,'WEEKLY DATA'!$A$11:$A$14577,'MONTHLY DATA'!$A70,'WEEKLY DATA'!$B$11:$B$14577,'MONTHLY DATA'!$B70)</f>
        <v>292.5</v>
      </c>
      <c r="CE70" s="154">
        <f t="shared" si="33"/>
        <v>4.9327354260089606E-2</v>
      </c>
      <c r="CF70" s="78">
        <f>AVERAGEIFS('WEEKLY DATA'!CF$11:CF$14577,'WEEKLY DATA'!$A$11:$A$14577,'MONTHLY DATA'!$A70,'WEEKLY DATA'!$B$11:$B$14577,'MONTHLY DATA'!$B70)</f>
        <v>295</v>
      </c>
      <c r="CG70" s="78">
        <f>AVERAGEIFS('WEEKLY DATA'!CG$11:CG$14577,'WEEKLY DATA'!$A$11:$A$14577,'MONTHLY DATA'!$A70,'WEEKLY DATA'!$B$11:$B$14577,'MONTHLY DATA'!$B70)</f>
        <v>305</v>
      </c>
      <c r="CH70" s="78">
        <f>AVERAGEIFS('WEEKLY DATA'!CH$11:CH$14577,'WEEKLY DATA'!$A$11:$A$14577,'MONTHLY DATA'!$A70,'WEEKLY DATA'!$B$11:$B$14577,'MONTHLY DATA'!$B70)</f>
        <v>300</v>
      </c>
      <c r="CI70" s="154">
        <f t="shared" si="11"/>
        <v>1.0526315789473717E-2</v>
      </c>
      <c r="CJ70" s="78">
        <f>AVERAGEIFS('WEEKLY DATA'!CJ$11:CJ$14577,'WEEKLY DATA'!$A$11:$A$14577,'MONTHLY DATA'!$A70,'WEEKLY DATA'!$B$11:$B$14577,'MONTHLY DATA'!$B70)</f>
        <v>281.25</v>
      </c>
      <c r="CK70" s="78">
        <f>AVERAGEIFS('WEEKLY DATA'!CK$11:CK$14577,'WEEKLY DATA'!$A$11:$A$14577,'MONTHLY DATA'!$A70,'WEEKLY DATA'!$B$11:$B$14577,'MONTHLY DATA'!$B70)</f>
        <v>291.25</v>
      </c>
      <c r="CL70" s="78">
        <f>AVERAGEIFS('WEEKLY DATA'!CL$11:CL$14577,'WEEKLY DATA'!$A$11:$A$14577,'MONTHLY DATA'!$A70,'WEEKLY DATA'!$B$11:$B$14577,'MONTHLY DATA'!$B70)</f>
        <v>286.25</v>
      </c>
      <c r="CM70" s="154">
        <f t="shared" si="34"/>
        <v>2.9213483146067309E-2</v>
      </c>
      <c r="CN70" s="78">
        <f>AVERAGEIFS('WEEKLY DATA'!CN$11:CN$14577,'WEEKLY DATA'!$A$11:$A$14577,'MONTHLY DATA'!$A70,'WEEKLY DATA'!$B$11:$B$14577,'MONTHLY DATA'!$B70)</f>
        <v>287.5</v>
      </c>
      <c r="CO70" s="78">
        <f>AVERAGEIFS('WEEKLY DATA'!CO$11:CO$14577,'WEEKLY DATA'!$A$11:$A$14577,'MONTHLY DATA'!$A70,'WEEKLY DATA'!$B$11:$B$14577,'MONTHLY DATA'!$B70)</f>
        <v>297.5</v>
      </c>
      <c r="CP70" s="78">
        <f>AVERAGEIFS('WEEKLY DATA'!CP$11:CP$14577,'WEEKLY DATA'!$A$11:$A$14577,'MONTHLY DATA'!$A70,'WEEKLY DATA'!$B$11:$B$14577,'MONTHLY DATA'!$B70)</f>
        <v>292.5</v>
      </c>
      <c r="CQ70" s="154">
        <f t="shared" si="35"/>
        <v>1.5184381778741818E-2</v>
      </c>
      <c r="CR70" s="78">
        <f>AVERAGEIFS('WEEKLY DATA'!CR$11:CR$14577,'WEEKLY DATA'!$A$11:$A$14577,'MONTHLY DATA'!$A70,'WEEKLY DATA'!$B$11:$B$14577,'MONTHLY DATA'!$B70)</f>
        <v>288.75</v>
      </c>
      <c r="CS70" s="78">
        <f>AVERAGEIFS('WEEKLY DATA'!CS$11:CS$14577,'WEEKLY DATA'!$A$11:$A$14577,'MONTHLY DATA'!$A70,'WEEKLY DATA'!$B$11:$B$14577,'MONTHLY DATA'!$B70)</f>
        <v>298.75</v>
      </c>
      <c r="CT70" s="78">
        <f>AVERAGEIFS('WEEKLY DATA'!CT$11:CT$14577,'WEEKLY DATA'!$A$11:$A$14577,'MONTHLY DATA'!$A70,'WEEKLY DATA'!$B$11:$B$14577,'MONTHLY DATA'!$B70)</f>
        <v>293.75</v>
      </c>
      <c r="CU70" s="154">
        <f t="shared" si="36"/>
        <v>2.6200873362445476E-2</v>
      </c>
      <c r="CV70" s="169">
        <f>AVERAGEIFS('WEEKLY DATA'!CV$11:CV$14577,'WEEKLY DATA'!$A$11:$A$14577,'MONTHLY DATA'!$A70,'WEEKLY DATA'!$B$11:$B$14577,'MONTHLY DATA'!$B70)</f>
        <v>321.25</v>
      </c>
      <c r="CW70" s="78">
        <f>AVERAGEIFS('WEEKLY DATA'!CW$11:CW$14577,'WEEKLY DATA'!$A$11:$A$14577,'MONTHLY DATA'!$A70,'WEEKLY DATA'!$B$11:$B$14577,'MONTHLY DATA'!$B70)</f>
        <v>331.25</v>
      </c>
      <c r="CX70" s="78">
        <f>AVERAGEIFS('WEEKLY DATA'!CX$11:CX$14577,'WEEKLY DATA'!$A$11:$A$14577,'MONTHLY DATA'!$A70,'WEEKLY DATA'!$B$11:$B$14577,'MONTHLY DATA'!$B70)</f>
        <v>326.25</v>
      </c>
      <c r="CY70" s="154">
        <f t="shared" si="12"/>
        <v>7.7220077220077066E-3</v>
      </c>
      <c r="CZ70" s="169">
        <f>AVERAGEIFS('WEEKLY DATA'!CZ$11:CZ$14577,'WEEKLY DATA'!$A$11:$A$14577,'MONTHLY DATA'!$A70,'WEEKLY DATA'!$B$11:$B$14577,'MONTHLY DATA'!$B70)</f>
        <v>310</v>
      </c>
      <c r="DA70" s="78">
        <f>AVERAGEIFS('WEEKLY DATA'!DA$11:DA$14577,'WEEKLY DATA'!$A$11:$A$14577,'MONTHLY DATA'!$A70,'WEEKLY DATA'!$B$11:$B$14577,'MONTHLY DATA'!$B70)</f>
        <v>320</v>
      </c>
      <c r="DB70" s="78">
        <f>AVERAGEIFS('WEEKLY DATA'!DB$11:DB$14577,'WEEKLY DATA'!$A$11:$A$14577,'MONTHLY DATA'!$A70,'WEEKLY DATA'!$B$11:$B$14577,'MONTHLY DATA'!$B70)</f>
        <v>315</v>
      </c>
      <c r="DC70" s="154">
        <f t="shared" si="37"/>
        <v>2.857142857142847E-2</v>
      </c>
      <c r="DD70" s="78">
        <f>AVERAGEIFS('WEEKLY DATA'!DD$11:DD$14577,'WEEKLY DATA'!$A$11:$A$14577,'MONTHLY DATA'!$A70,'WEEKLY DATA'!$B$11:$B$14577,'MONTHLY DATA'!$B70)</f>
        <v>317.5</v>
      </c>
      <c r="DE70" s="78">
        <f>AVERAGEIFS('WEEKLY DATA'!DE$11:DE$14577,'WEEKLY DATA'!$A$11:$A$14577,'MONTHLY DATA'!$A70,'WEEKLY DATA'!$B$11:$B$14577,'MONTHLY DATA'!$B70)</f>
        <v>327.5</v>
      </c>
      <c r="DF70" s="78">
        <f>AVERAGEIFS('WEEKLY DATA'!DF$11:DF$14577,'WEEKLY DATA'!$A$11:$A$14577,'MONTHLY DATA'!$A70,'WEEKLY DATA'!$B$11:$B$14577,'MONTHLY DATA'!$B70)</f>
        <v>322.5</v>
      </c>
      <c r="DG70" s="154">
        <f t="shared" si="38"/>
        <v>2.1782178217821802E-2</v>
      </c>
      <c r="DH70" s="78">
        <f>AVERAGEIFS('WEEKLY DATA'!DH$11:DH$14577,'WEEKLY DATA'!$A$11:$A$14577,'MONTHLY DATA'!$A70,'WEEKLY DATA'!$B$11:$B$14577,'MONTHLY DATA'!$B70)</f>
        <v>317.5</v>
      </c>
      <c r="DI70" s="78">
        <f>AVERAGEIFS('WEEKLY DATA'!DI$11:DI$14577,'WEEKLY DATA'!$A$11:$A$14577,'MONTHLY DATA'!$A70,'WEEKLY DATA'!$B$11:$B$14577,'MONTHLY DATA'!$B70)</f>
        <v>327.5</v>
      </c>
      <c r="DJ70" s="78">
        <f>AVERAGEIFS('WEEKLY DATA'!DJ$11:DJ$14577,'WEEKLY DATA'!$A$11:$A$14577,'MONTHLY DATA'!$A70,'WEEKLY DATA'!$B$11:$B$14577,'MONTHLY DATA'!$B70)</f>
        <v>322.5</v>
      </c>
      <c r="DK70" s="154">
        <f t="shared" si="39"/>
        <v>3.6144578313253017E-2</v>
      </c>
      <c r="DL70" s="169">
        <f>AVERAGEIFS('WEEKLY DATA'!DL$11:DL$14577,'WEEKLY DATA'!$A$11:$A$14577,'MONTHLY DATA'!$A70,'WEEKLY DATA'!$B$11:$B$14577,'MONTHLY DATA'!$B70)</f>
        <v>291.25</v>
      </c>
      <c r="DM70" s="78">
        <f>AVERAGEIFS('WEEKLY DATA'!DM$11:DM$14577,'WEEKLY DATA'!$A$11:$A$14577,'MONTHLY DATA'!$A70,'WEEKLY DATA'!$B$11:$B$14577,'MONTHLY DATA'!$B70)</f>
        <v>301.25</v>
      </c>
      <c r="DN70" s="78">
        <f>AVERAGEIFS('WEEKLY DATA'!DN$11:DN$14577,'WEEKLY DATA'!$A$11:$A$14577,'MONTHLY DATA'!$A70,'WEEKLY DATA'!$B$11:$B$14577,'MONTHLY DATA'!$B70)</f>
        <v>296.25</v>
      </c>
      <c r="DO70" s="154">
        <f t="shared" si="13"/>
        <v>8.5106382978723527E-3</v>
      </c>
      <c r="DP70" s="78">
        <f>AVERAGEIFS('WEEKLY DATA'!DP$11:DP$14577,'WEEKLY DATA'!$A$11:$A$14577,'MONTHLY DATA'!$A70,'WEEKLY DATA'!$B$11:$B$14577,'MONTHLY DATA'!$B70)</f>
        <v>280</v>
      </c>
      <c r="DQ70" s="78">
        <f>AVERAGEIFS('WEEKLY DATA'!DQ$11:DQ$14577,'WEEKLY DATA'!$A$11:$A$14577,'MONTHLY DATA'!$A70,'WEEKLY DATA'!$B$11:$B$14577,'MONTHLY DATA'!$B70)</f>
        <v>290</v>
      </c>
      <c r="DR70" s="78">
        <f>AVERAGEIFS('WEEKLY DATA'!DR$11:DR$14577,'WEEKLY DATA'!$A$11:$A$14577,'MONTHLY DATA'!$A70,'WEEKLY DATA'!$B$11:$B$14577,'MONTHLY DATA'!$B70)</f>
        <v>285</v>
      </c>
      <c r="DS70" s="154">
        <f t="shared" si="40"/>
        <v>3.167420814479649E-2</v>
      </c>
      <c r="DT70" s="78">
        <f>AVERAGEIFS('WEEKLY DATA'!DT$11:DT$14577,'WEEKLY DATA'!$A$11:$A$14577,'MONTHLY DATA'!$A70,'WEEKLY DATA'!$B$11:$B$14577,'MONTHLY DATA'!$B70)</f>
        <v>287.5</v>
      </c>
      <c r="DU70" s="78">
        <f>AVERAGEIFS('WEEKLY DATA'!DU$11:DU$14577,'WEEKLY DATA'!$A$11:$A$14577,'MONTHLY DATA'!$A70,'WEEKLY DATA'!$B$11:$B$14577,'MONTHLY DATA'!$B70)</f>
        <v>297.5</v>
      </c>
      <c r="DV70" s="78">
        <f>AVERAGEIFS('WEEKLY DATA'!DV$11:DV$14577,'WEEKLY DATA'!$A$11:$A$14577,'MONTHLY DATA'!$A70,'WEEKLY DATA'!$B$11:$B$14577,'MONTHLY DATA'!$B70)</f>
        <v>292.5</v>
      </c>
      <c r="DW70" s="154">
        <f t="shared" si="41"/>
        <v>2.4070021881838155E-2</v>
      </c>
      <c r="DX70" s="78">
        <f>AVERAGEIFS('WEEKLY DATA'!DX$11:DX$14577,'WEEKLY DATA'!$A$11:$A$14577,'MONTHLY DATA'!$A70,'WEEKLY DATA'!$B$11:$B$14577,'MONTHLY DATA'!$B70)</f>
        <v>285</v>
      </c>
      <c r="DY70" s="78">
        <f>AVERAGEIFS('WEEKLY DATA'!DY$11:DY$14577,'WEEKLY DATA'!$A$11:$A$14577,'MONTHLY DATA'!$A70,'WEEKLY DATA'!$B$11:$B$14577,'MONTHLY DATA'!$B70)</f>
        <v>295</v>
      </c>
      <c r="DZ70" s="78">
        <f>AVERAGEIFS('WEEKLY DATA'!DZ$11:DZ$14577,'WEEKLY DATA'!$A$11:$A$14577,'MONTHLY DATA'!$A70,'WEEKLY DATA'!$B$11:$B$14577,'MONTHLY DATA'!$B70)</f>
        <v>290</v>
      </c>
      <c r="EA70" s="154">
        <f t="shared" si="42"/>
        <v>3.1111111111111089E-2</v>
      </c>
      <c r="EB70" s="78">
        <f>AVERAGEIFS('WEEKLY DATA'!EB$11:EB$14577,'WEEKLY DATA'!$A$11:$A$14577,'MONTHLY DATA'!$A70,'WEEKLY DATA'!$B$11:$B$14577,'MONTHLY DATA'!$B70)</f>
        <v>288.75</v>
      </c>
      <c r="EC70" s="78">
        <f>AVERAGEIFS('WEEKLY DATA'!EC$11:EC$14577,'WEEKLY DATA'!$A$11:$A$14577,'MONTHLY DATA'!$A70,'WEEKLY DATA'!$B$11:$B$14577,'MONTHLY DATA'!$B70)</f>
        <v>298.75</v>
      </c>
      <c r="ED70" s="78">
        <f>AVERAGEIFS('WEEKLY DATA'!ED$11:ED$14577,'WEEKLY DATA'!$A$11:$A$14577,'MONTHLY DATA'!$A70,'WEEKLY DATA'!$B$11:$B$14577,'MONTHLY DATA'!$B70)</f>
        <v>293.75</v>
      </c>
      <c r="EE70" s="154">
        <f t="shared" si="14"/>
        <v>6.4239828693790635E-3</v>
      </c>
      <c r="EF70" s="169">
        <f>AVERAGEIFS('WEEKLY DATA'!EF$11:EF$14577,'WEEKLY DATA'!$A$11:$A$14577,'MONTHLY DATA'!$A70,'WEEKLY DATA'!$B$11:$B$14577,'MONTHLY DATA'!$B70)</f>
        <v>275</v>
      </c>
      <c r="EG70" s="78">
        <f>AVERAGEIFS('WEEKLY DATA'!EG$11:EG$14577,'WEEKLY DATA'!$A$11:$A$14577,'MONTHLY DATA'!$A70,'WEEKLY DATA'!$B$11:$B$14577,'MONTHLY DATA'!$B70)</f>
        <v>285</v>
      </c>
      <c r="EH70" s="78">
        <f>AVERAGEIFS('WEEKLY DATA'!EH$11:EH$14577,'WEEKLY DATA'!$A$11:$A$14577,'MONTHLY DATA'!$A70,'WEEKLY DATA'!$B$11:$B$14577,'MONTHLY DATA'!$B70)</f>
        <v>280</v>
      </c>
      <c r="EI70" s="154">
        <f t="shared" si="43"/>
        <v>2.517162471395884E-2</v>
      </c>
      <c r="EJ70" s="78">
        <f>AVERAGEIFS('WEEKLY DATA'!EJ$11:EJ$14577,'WEEKLY DATA'!$A$11:$A$14577,'MONTHLY DATA'!$A70,'WEEKLY DATA'!$B$11:$B$14577,'MONTHLY DATA'!$B70)</f>
        <v>283.75</v>
      </c>
      <c r="EK70" s="78">
        <f>AVERAGEIFS('WEEKLY DATA'!EK$11:EK$14577,'WEEKLY DATA'!$A$11:$A$14577,'MONTHLY DATA'!$A70,'WEEKLY DATA'!$B$11:$B$14577,'MONTHLY DATA'!$B70)</f>
        <v>293.75</v>
      </c>
      <c r="EL70" s="78">
        <f>AVERAGEIFS('WEEKLY DATA'!EL$11:EL$14577,'WEEKLY DATA'!$A$11:$A$14577,'MONTHLY DATA'!$A70,'WEEKLY DATA'!$B$11:$B$14577,'MONTHLY DATA'!$B70)</f>
        <v>288.75</v>
      </c>
      <c r="EM70" s="154">
        <f t="shared" si="44"/>
        <v>1.9867549668874274E-2</v>
      </c>
      <c r="EN70" s="78">
        <f>AVERAGEIFS('WEEKLY DATA'!EN$11:EN$14577,'WEEKLY DATA'!$A$11:$A$14577,'MONTHLY DATA'!$A70,'WEEKLY DATA'!$B$11:$B$14577,'MONTHLY DATA'!$B70)</f>
        <v>282.5</v>
      </c>
      <c r="EO70" s="78">
        <f>AVERAGEIFS('WEEKLY DATA'!EO$11:EO$14577,'WEEKLY DATA'!$A$11:$A$14577,'MONTHLY DATA'!$A70,'WEEKLY DATA'!$B$11:$B$14577,'MONTHLY DATA'!$B70)</f>
        <v>292.5</v>
      </c>
      <c r="EP70" s="78">
        <f>AVERAGEIFS('WEEKLY DATA'!EP$11:EP$14577,'WEEKLY DATA'!$A$11:$A$14577,'MONTHLY DATA'!$A70,'WEEKLY DATA'!$B$11:$B$14577,'MONTHLY DATA'!$B70)</f>
        <v>287.5</v>
      </c>
      <c r="EQ70" s="154">
        <f t="shared" si="45"/>
        <v>2.2222222222222143E-2</v>
      </c>
      <c r="ER70" s="78">
        <f>AVERAGEIFS('WEEKLY DATA'!ER$11:ER$14577,'WEEKLY DATA'!$A$11:$A$14577,'MONTHLY DATA'!$A70,'WEEKLY DATA'!$B$11:$B$14577,'MONTHLY DATA'!$B70)</f>
        <v>296.875</v>
      </c>
      <c r="ES70" s="78">
        <f>AVERAGEIFS('WEEKLY DATA'!ES$11:ES$14577,'WEEKLY DATA'!$A$11:$A$14577,'MONTHLY DATA'!$A70,'WEEKLY DATA'!$B$11:$B$14577,'MONTHLY DATA'!$B70)</f>
        <v>306.875</v>
      </c>
      <c r="ET70" s="78">
        <f>AVERAGEIFS('WEEKLY DATA'!ET$11:ET$14577,'WEEKLY DATA'!$A$11:$A$14577,'MONTHLY DATA'!$A70,'WEEKLY DATA'!$B$11:$B$14577,'MONTHLY DATA'!$B70)</f>
        <v>301.875</v>
      </c>
      <c r="EU70" s="154">
        <f t="shared" si="15"/>
        <v>-4.3564356435643603E-2</v>
      </c>
      <c r="EV70" s="78">
        <f>AVERAGEIFS('WEEKLY DATA'!EV$11:EV$14577,'WEEKLY DATA'!$A$11:$A$14577,'MONTHLY DATA'!$A70,'WEEKLY DATA'!$B$11:$B$14577,'MONTHLY DATA'!$B70)</f>
        <v>284.375</v>
      </c>
      <c r="EW70" s="78">
        <f>AVERAGEIFS('WEEKLY DATA'!EW$11:EW$14577,'WEEKLY DATA'!$A$11:$A$14577,'MONTHLY DATA'!$A70,'WEEKLY DATA'!$B$11:$B$14577,'MONTHLY DATA'!$B70)</f>
        <v>294.375</v>
      </c>
      <c r="EX70" s="78">
        <f>AVERAGEIFS('WEEKLY DATA'!EX$11:EX$14577,'WEEKLY DATA'!$A$11:$A$14577,'MONTHLY DATA'!$A70,'WEEKLY DATA'!$B$11:$B$14577,'MONTHLY DATA'!$B70)</f>
        <v>289.375</v>
      </c>
      <c r="EY70" s="154">
        <f t="shared" si="46"/>
        <v>1.5350877192982448E-2</v>
      </c>
      <c r="EZ70" s="78">
        <f>AVERAGEIFS('WEEKLY DATA'!EZ$11:EZ$14577,'WEEKLY DATA'!$A$11:$A$14577,'MONTHLY DATA'!$A70,'WEEKLY DATA'!$B$11:$B$14577,'MONTHLY DATA'!$B70)</f>
        <v>290</v>
      </c>
      <c r="FA70" s="78">
        <f>AVERAGEIFS('WEEKLY DATA'!FA$11:FA$14577,'WEEKLY DATA'!$A$11:$A$14577,'MONTHLY DATA'!$A70,'WEEKLY DATA'!$B$11:$B$14577,'MONTHLY DATA'!$B70)</f>
        <v>300</v>
      </c>
      <c r="FB70" s="78">
        <f>AVERAGEIFS('WEEKLY DATA'!FB$11:FB$14577,'WEEKLY DATA'!$A$11:$A$14577,'MONTHLY DATA'!$A70,'WEEKLY DATA'!$B$11:$B$14577,'MONTHLY DATA'!$B70)</f>
        <v>295</v>
      </c>
      <c r="FC70" s="154">
        <f t="shared" si="47"/>
        <v>-1.8711018711018657E-2</v>
      </c>
      <c r="FD70" s="78">
        <f>AVERAGEIFS('WEEKLY DATA'!FD$11:FD$14577,'WEEKLY DATA'!$A$11:$A$14577,'MONTHLY DATA'!$A70,'WEEKLY DATA'!$B$11:$B$14577,'MONTHLY DATA'!$B70)</f>
        <v>256.875</v>
      </c>
      <c r="FE70" s="78">
        <f>AVERAGEIFS('WEEKLY DATA'!FE$11:FE$14577,'WEEKLY DATA'!$A$11:$A$14577,'MONTHLY DATA'!$A70,'WEEKLY DATA'!$B$11:$B$14577,'MONTHLY DATA'!$B70)</f>
        <v>266.875</v>
      </c>
      <c r="FF70" s="78">
        <f>AVERAGEIFS('WEEKLY DATA'!FF$11:FF$14577,'WEEKLY DATA'!$A$11:$A$14577,'MONTHLY DATA'!$A70,'WEEKLY DATA'!$B$11:$B$14577,'MONTHLY DATA'!$B70)</f>
        <v>261.875</v>
      </c>
      <c r="FG70" s="154">
        <f t="shared" si="48"/>
        <v>1.4527845036319542E-2</v>
      </c>
      <c r="FH70" s="78">
        <f>AVERAGEIFS('WEEKLY DATA'!FH$11:FH$14577,'WEEKLY DATA'!$A$11:$A$14577,'MONTHLY DATA'!$A70,'WEEKLY DATA'!$B$11:$B$14577,'MONTHLY DATA'!$B70)</f>
        <v>305</v>
      </c>
      <c r="FI70" s="78">
        <f>AVERAGEIFS('WEEKLY DATA'!FI$11:FI$14577,'WEEKLY DATA'!$A$11:$A$14577,'MONTHLY DATA'!$A70,'WEEKLY DATA'!$B$11:$B$14577,'MONTHLY DATA'!$B70)</f>
        <v>315</v>
      </c>
      <c r="FJ70" s="78">
        <f>AVERAGEIFS('WEEKLY DATA'!FJ$11:FJ$14577,'WEEKLY DATA'!$A$11:$A$14577,'MONTHLY DATA'!$A70,'WEEKLY DATA'!$B$11:$B$14577,'MONTHLY DATA'!$B70)</f>
        <v>310</v>
      </c>
      <c r="FK70" s="154">
        <f t="shared" si="16"/>
        <v>-1.3916500994035741E-2</v>
      </c>
      <c r="FL70" s="169">
        <f>AVERAGEIFS('WEEKLY DATA'!FL$11:FL$14577,'WEEKLY DATA'!$A$11:$A$14577,'MONTHLY DATA'!$A70,'WEEKLY DATA'!$B$11:$B$14577,'MONTHLY DATA'!$B70)</f>
        <v>296.875</v>
      </c>
      <c r="FM70" s="78">
        <f>AVERAGEIFS('WEEKLY DATA'!FM$11:FM$14577,'WEEKLY DATA'!$A$11:$A$14577,'MONTHLY DATA'!$A70,'WEEKLY DATA'!$B$11:$B$14577,'MONTHLY DATA'!$B70)</f>
        <v>306.875</v>
      </c>
      <c r="FN70" s="78">
        <f>AVERAGEIFS('WEEKLY DATA'!FN$11:FN$14577,'WEEKLY DATA'!$A$11:$A$14577,'MONTHLY DATA'!$A70,'WEEKLY DATA'!$B$11:$B$14577,'MONTHLY DATA'!$B70)</f>
        <v>301.875</v>
      </c>
      <c r="FO70" s="154">
        <f t="shared" si="49"/>
        <v>1.6842105263157992E-2</v>
      </c>
      <c r="FP70" s="78">
        <f>AVERAGEIFS('WEEKLY DATA'!FP$11:FP$14577,'WEEKLY DATA'!$A$11:$A$14577,'MONTHLY DATA'!$A70,'WEEKLY DATA'!$B$11:$B$14577,'MONTHLY DATA'!$B70)</f>
        <v>299.375</v>
      </c>
      <c r="FQ70" s="78">
        <f>AVERAGEIFS('WEEKLY DATA'!FQ$11:FQ$14577,'WEEKLY DATA'!$A$11:$A$14577,'MONTHLY DATA'!$A70,'WEEKLY DATA'!$B$11:$B$14577,'MONTHLY DATA'!$B70)</f>
        <v>309.375</v>
      </c>
      <c r="FR70" s="78">
        <f>AVERAGEIFS('WEEKLY DATA'!FR$11:FR$14577,'WEEKLY DATA'!$A$11:$A$14577,'MONTHLY DATA'!$A70,'WEEKLY DATA'!$B$11:$B$14577,'MONTHLY DATA'!$B70)</f>
        <v>304.375</v>
      </c>
      <c r="FS70" s="154">
        <f t="shared" si="50"/>
        <v>-4.0899795501022629E-3</v>
      </c>
      <c r="FT70" s="78">
        <f>AVERAGEIFS('WEEKLY DATA'!FT$11:FT$14577,'WEEKLY DATA'!$A$11:$A$14577,'MONTHLY DATA'!$A70,'WEEKLY DATA'!$B$11:$B$14577,'MONTHLY DATA'!$B70)</f>
        <v>309.375</v>
      </c>
      <c r="FU70" s="78">
        <f>AVERAGEIFS('WEEKLY DATA'!FU$11:FU$14577,'WEEKLY DATA'!$A$11:$A$14577,'MONTHLY DATA'!$A70,'WEEKLY DATA'!$B$11:$B$14577,'MONTHLY DATA'!$B70)</f>
        <v>319.375</v>
      </c>
      <c r="FV70" s="78">
        <f>AVERAGEIFS('WEEKLY DATA'!FV$11:FV$14577,'WEEKLY DATA'!$A$11:$A$14577,'MONTHLY DATA'!$A70,'WEEKLY DATA'!$B$11:$B$14577,'MONTHLY DATA'!$B70)</f>
        <v>314.375</v>
      </c>
      <c r="FW70" s="154">
        <f t="shared" si="17"/>
        <v>7.4786324786324743E-2</v>
      </c>
      <c r="FX70" s="78">
        <f>AVERAGEIFS('WEEKLY DATA'!FX$11:FX$14577,'WEEKLY DATA'!$A$11:$A$14577,'MONTHLY DATA'!$A70,'WEEKLY DATA'!$B$11:$B$14577,'MONTHLY DATA'!$B70)</f>
        <v>268.125</v>
      </c>
      <c r="FY70" s="78">
        <f>AVERAGEIFS('WEEKLY DATA'!FY$11:FY$14577,'WEEKLY DATA'!$A$11:$A$14577,'MONTHLY DATA'!$A70,'WEEKLY DATA'!$B$11:$B$14577,'MONTHLY DATA'!$B70)</f>
        <v>278.125</v>
      </c>
      <c r="FZ70" s="78">
        <f>AVERAGEIFS('WEEKLY DATA'!FZ$11:FZ$14577,'WEEKLY DATA'!$A$11:$A$14577,'MONTHLY DATA'!$A70,'WEEKLY DATA'!$B$11:$B$14577,'MONTHLY DATA'!$B70)</f>
        <v>273.125</v>
      </c>
      <c r="GA70" s="154">
        <f t="shared" si="51"/>
        <v>1.6279069767441756E-2</v>
      </c>
      <c r="GB70" s="78">
        <f>AVERAGEIFS('WEEKLY DATA'!GB$11:GB$14577,'WEEKLY DATA'!$A$11:$A$14577,'MONTHLY DATA'!$A70,'WEEKLY DATA'!$B$11:$B$14577,'MONTHLY DATA'!$B70)</f>
        <v>346.25</v>
      </c>
      <c r="GC70" s="78">
        <f>AVERAGEIFS('WEEKLY DATA'!GC$11:GC$14577,'WEEKLY DATA'!$A$11:$A$14577,'MONTHLY DATA'!$A70,'WEEKLY DATA'!$B$11:$B$14577,'MONTHLY DATA'!$B70)</f>
        <v>356.25</v>
      </c>
      <c r="GD70" s="78">
        <f>AVERAGEIFS('WEEKLY DATA'!GD$11:GD$14577,'WEEKLY DATA'!$A$11:$A$14577,'MONTHLY DATA'!$A70,'WEEKLY DATA'!$B$11:$B$14577,'MONTHLY DATA'!$B70)</f>
        <v>351.25</v>
      </c>
      <c r="GE70" s="154">
        <f t="shared" si="18"/>
        <v>2.7422303473491727E-2</v>
      </c>
      <c r="GF70" s="169">
        <f>AVERAGEIFS('WEEKLY DATA'!GF$11:GF$14577,'WEEKLY DATA'!$A$11:$A$14577,'MONTHLY DATA'!$A70,'WEEKLY DATA'!$B$11:$B$14577,'MONTHLY DATA'!$B70)</f>
        <v>332.5</v>
      </c>
      <c r="GG70" s="78">
        <f>AVERAGEIFS('WEEKLY DATA'!GG$11:GG$14577,'WEEKLY DATA'!$A$11:$A$14577,'MONTHLY DATA'!$A70,'WEEKLY DATA'!$B$11:$B$14577,'MONTHLY DATA'!$B70)</f>
        <v>342.5</v>
      </c>
      <c r="GH70" s="78">
        <f>AVERAGEIFS('WEEKLY DATA'!GH$11:GH$14577,'WEEKLY DATA'!$A$11:$A$14577,'MONTHLY DATA'!$A70,'WEEKLY DATA'!$B$11:$B$14577,'MONTHLY DATA'!$B70)</f>
        <v>337.5</v>
      </c>
      <c r="GI70" s="154">
        <f t="shared" si="52"/>
        <v>4.4487427466150864E-2</v>
      </c>
      <c r="GJ70" s="78">
        <f>AVERAGEIFS('WEEKLY DATA'!GJ$11:GJ$14577,'WEEKLY DATA'!$A$11:$A$14577,'MONTHLY DATA'!$A70,'WEEKLY DATA'!$B$11:$B$14577,'MONTHLY DATA'!$B70)</f>
        <v>338.75</v>
      </c>
      <c r="GK70" s="78">
        <f>AVERAGEIFS('WEEKLY DATA'!GK$11:GK$14577,'WEEKLY DATA'!$A$11:$A$14577,'MONTHLY DATA'!$A70,'WEEKLY DATA'!$B$11:$B$14577,'MONTHLY DATA'!$B70)</f>
        <v>348.75</v>
      </c>
      <c r="GL70" s="78">
        <f>AVERAGEIFS('WEEKLY DATA'!GL$11:GL$14577,'WEEKLY DATA'!$A$11:$A$14577,'MONTHLY DATA'!$A70,'WEEKLY DATA'!$B$11:$B$14577,'MONTHLY DATA'!$B70)</f>
        <v>343.75</v>
      </c>
      <c r="GM70" s="154">
        <f t="shared" si="53"/>
        <v>3.1894934333958735E-2</v>
      </c>
      <c r="GN70" s="78">
        <f>AVERAGEIFS('WEEKLY DATA'!GN$11:GN$14577,'WEEKLY DATA'!$A$11:$A$14577,'MONTHLY DATA'!$A70,'WEEKLY DATA'!$B$11:$B$14577,'MONTHLY DATA'!$B70)</f>
        <v>340</v>
      </c>
      <c r="GO70" s="78">
        <f>AVERAGEIFS('WEEKLY DATA'!GO$11:GO$14577,'WEEKLY DATA'!$A$11:$A$14577,'MONTHLY DATA'!$A70,'WEEKLY DATA'!$B$11:$B$14577,'MONTHLY DATA'!$B70)</f>
        <v>350</v>
      </c>
      <c r="GP70" s="78">
        <f>AVERAGEIFS('WEEKLY DATA'!GP$11:GP$14577,'WEEKLY DATA'!$A$11:$A$14577,'MONTHLY DATA'!$A70,'WEEKLY DATA'!$B$11:$B$14577,'MONTHLY DATA'!$B70)</f>
        <v>345</v>
      </c>
      <c r="GQ70" s="154">
        <f t="shared" si="54"/>
        <v>4.1509433962264142E-2</v>
      </c>
      <c r="GR70" s="78"/>
    </row>
    <row r="71" spans="1:200" ht="15.75" x14ac:dyDescent="0.25">
      <c r="A71">
        <f t="shared" si="4"/>
        <v>1</v>
      </c>
      <c r="B71">
        <f t="shared" si="5"/>
        <v>2015</v>
      </c>
      <c r="C71" s="86">
        <v>42005</v>
      </c>
      <c r="D71" s="78">
        <f>AVERAGEIFS('WEEKLY DATA'!D$11:D$14577,'WEEKLY DATA'!$A$11:$A$14577,'MONTHLY DATA'!$A71,'WEEKLY DATA'!$B$11:$B$14577,'MONTHLY DATA'!$B71)</f>
        <v>370.25</v>
      </c>
      <c r="E71" s="78">
        <f>AVERAGEIFS('WEEKLY DATA'!E$11:E$14577,'WEEKLY DATA'!$A$11:$A$14577,'MONTHLY DATA'!$A71,'WEEKLY DATA'!$B$11:$B$14577,'MONTHLY DATA'!$B71)</f>
        <v>370.25</v>
      </c>
      <c r="F71" s="78">
        <f>AVERAGEIFS('WEEKLY DATA'!F$11:F$14577,'WEEKLY DATA'!$A$11:$A$14577,'MONTHLY DATA'!$A71,'WEEKLY DATA'!$B$11:$B$14577,'MONTHLY DATA'!$B71)</f>
        <v>370.25</v>
      </c>
      <c r="G71" s="154">
        <f t="shared" si="6"/>
        <v>-4.3697478991596705E-3</v>
      </c>
      <c r="H71" s="169">
        <f>AVERAGEIFS('WEEKLY DATA'!H$11:H$14577,'WEEKLY DATA'!$A$11:$A$14577,'MONTHLY DATA'!$A71,'WEEKLY DATA'!$B$11:$B$14577,'MONTHLY DATA'!$B71)</f>
        <v>466</v>
      </c>
      <c r="I71" s="78">
        <f>AVERAGEIFS('WEEKLY DATA'!I$11:I$14577,'WEEKLY DATA'!$A$11:$A$14577,'MONTHLY DATA'!$A71,'WEEKLY DATA'!$B$11:$B$14577,'MONTHLY DATA'!$B71)</f>
        <v>476</v>
      </c>
      <c r="J71" s="78">
        <f>AVERAGEIFS('WEEKLY DATA'!J$11:J$14577,'WEEKLY DATA'!$A$11:$A$14577,'MONTHLY DATA'!$A71,'WEEKLY DATA'!$B$11:$B$14577,'MONTHLY DATA'!$B71)</f>
        <v>471</v>
      </c>
      <c r="K71" s="154">
        <f t="shared" si="19"/>
        <v>-5.8047493403693418E-3</v>
      </c>
      <c r="L71" s="169">
        <f>AVERAGEIFS('WEEKLY DATA'!L$11:L$14577,'WEEKLY DATA'!$A$11:$A$14577,'MONTHLY DATA'!$A71,'WEEKLY DATA'!$B$11:$B$14577,'MONTHLY DATA'!$B71)</f>
        <v>372.25</v>
      </c>
      <c r="M71" s="78">
        <f>AVERAGEIFS('WEEKLY DATA'!M$11:M$14577,'WEEKLY DATA'!$A$11:$A$14577,'MONTHLY DATA'!$A71,'WEEKLY DATA'!$B$11:$B$14577,'MONTHLY DATA'!$B71)</f>
        <v>382.25</v>
      </c>
      <c r="N71" s="78">
        <f>AVERAGEIFS('WEEKLY DATA'!N$11:N$14577,'WEEKLY DATA'!$A$11:$A$14577,'MONTHLY DATA'!$A71,'WEEKLY DATA'!$B$11:$B$14577,'MONTHLY DATA'!$B71)</f>
        <v>377.25</v>
      </c>
      <c r="O71" s="154">
        <f t="shared" si="20"/>
        <v>-1.8536585365853675E-2</v>
      </c>
      <c r="P71" s="169">
        <f>AVERAGEIFS('WEEKLY DATA'!P$11:P$14577,'WEEKLY DATA'!$A$11:$A$14577,'MONTHLY DATA'!$A71,'WEEKLY DATA'!$B$11:$B$14577,'MONTHLY DATA'!$B71)</f>
        <v>345.25</v>
      </c>
      <c r="Q71" s="78">
        <f>AVERAGEIFS('WEEKLY DATA'!Q$11:Q$14577,'WEEKLY DATA'!$A$11:$A$14577,'MONTHLY DATA'!$A71,'WEEKLY DATA'!$B$11:$B$14577,'MONTHLY DATA'!$B71)</f>
        <v>355.25</v>
      </c>
      <c r="R71" s="78">
        <f>AVERAGEIFS('WEEKLY DATA'!R$11:R$14577,'WEEKLY DATA'!$A$11:$A$14577,'MONTHLY DATA'!$A71,'WEEKLY DATA'!$B$11:$B$14577,'MONTHLY DATA'!$B71)</f>
        <v>350.25</v>
      </c>
      <c r="S71" s="154">
        <f t="shared" si="21"/>
        <v>-2.1989528795811508E-2</v>
      </c>
      <c r="T71" s="169">
        <f>AVERAGEIFS('WEEKLY DATA'!T$11:T$14577,'WEEKLY DATA'!$A$11:$A$14577,'MONTHLY DATA'!$A71,'WEEKLY DATA'!$B$11:$B$14577,'MONTHLY DATA'!$B71)</f>
        <v>328.25</v>
      </c>
      <c r="U71" s="78">
        <f>AVERAGEIFS('WEEKLY DATA'!U$11:U$14577,'WEEKLY DATA'!$A$11:$A$14577,'MONTHLY DATA'!$A71,'WEEKLY DATA'!$B$11:$B$14577,'MONTHLY DATA'!$B71)</f>
        <v>338.25</v>
      </c>
      <c r="V71" s="78">
        <f>AVERAGEIFS('WEEKLY DATA'!V$11:V$14577,'WEEKLY DATA'!$A$11:$A$14577,'MONTHLY DATA'!$A71,'WEEKLY DATA'!$B$11:$B$14577,'MONTHLY DATA'!$B71)</f>
        <v>333.25</v>
      </c>
      <c r="W71" s="154">
        <f t="shared" si="7"/>
        <v>-1.8047882136279947E-2</v>
      </c>
      <c r="X71" s="169">
        <f>AVERAGEIFS('WEEKLY DATA'!X$11:X$14577,'WEEKLY DATA'!$A$11:$A$14577,'MONTHLY DATA'!$A71,'WEEKLY DATA'!$B$11:$B$14577,'MONTHLY DATA'!$B71)</f>
        <v>316</v>
      </c>
      <c r="Y71" s="78">
        <f>AVERAGEIFS('WEEKLY DATA'!Y$11:Y$14577,'WEEKLY DATA'!$A$11:$A$14577,'MONTHLY DATA'!$A71,'WEEKLY DATA'!$B$11:$B$14577,'MONTHLY DATA'!$B71)</f>
        <v>326</v>
      </c>
      <c r="Z71" s="78">
        <f>AVERAGEIFS('WEEKLY DATA'!Z$11:Z$14577,'WEEKLY DATA'!$A$11:$A$14577,'MONTHLY DATA'!$A71,'WEEKLY DATA'!$B$11:$B$14577,'MONTHLY DATA'!$B71)</f>
        <v>321</v>
      </c>
      <c r="AA71" s="154">
        <f t="shared" si="22"/>
        <v>-8.494208494208455E-3</v>
      </c>
      <c r="AB71" s="169">
        <f>AVERAGEIFS('WEEKLY DATA'!AB$11:AB$14577,'WEEKLY DATA'!$A$11:$A$14577,'MONTHLY DATA'!$A71,'WEEKLY DATA'!$B$11:$B$14577,'MONTHLY DATA'!$B71)</f>
        <v>336</v>
      </c>
      <c r="AC71" s="78">
        <f>AVERAGEIFS('WEEKLY DATA'!AC$11:AC$14577,'WEEKLY DATA'!$A$11:$A$14577,'MONTHLY DATA'!$A71,'WEEKLY DATA'!$B$11:$B$14577,'MONTHLY DATA'!$B71)</f>
        <v>346</v>
      </c>
      <c r="AD71" s="78">
        <f>AVERAGEIFS('WEEKLY DATA'!AD$11:AD$14577,'WEEKLY DATA'!$A$11:$A$14577,'MONTHLY DATA'!$A71,'WEEKLY DATA'!$B$11:$B$14577,'MONTHLY DATA'!$B71)</f>
        <v>341</v>
      </c>
      <c r="AE71" s="154">
        <f t="shared" si="23"/>
        <v>-1.1594202898550732E-2</v>
      </c>
      <c r="AF71" s="169">
        <f>AVERAGEIFS('WEEKLY DATA'!AF$11:AF$14577,'WEEKLY DATA'!$A$11:$A$14577,'MONTHLY DATA'!$A71,'WEEKLY DATA'!$B$11:$B$14577,'MONTHLY DATA'!$B71)</f>
        <v>320.25</v>
      </c>
      <c r="AG71" s="78">
        <f>AVERAGEIFS('WEEKLY DATA'!AG$11:AG$14577,'WEEKLY DATA'!$A$11:$A$14577,'MONTHLY DATA'!$A71,'WEEKLY DATA'!$B$11:$B$14577,'MONTHLY DATA'!$B71)</f>
        <v>330.25</v>
      </c>
      <c r="AH71" s="78">
        <f>AVERAGEIFS('WEEKLY DATA'!AH$11:AH$14577,'WEEKLY DATA'!$A$11:$A$14577,'MONTHLY DATA'!$A71,'WEEKLY DATA'!$B$11:$B$14577,'MONTHLY DATA'!$B71)</f>
        <v>325.25</v>
      </c>
      <c r="AI71" s="154">
        <f t="shared" si="24"/>
        <v>-1.6257088846880929E-2</v>
      </c>
      <c r="AJ71" s="169">
        <f>AVERAGEIFS('WEEKLY DATA'!AJ$11:AJ$14577,'WEEKLY DATA'!$A$11:$A$14577,'MONTHLY DATA'!$A71,'WEEKLY DATA'!$B$11:$B$14577,'MONTHLY DATA'!$B71)</f>
        <v>351.5</v>
      </c>
      <c r="AK71" s="78">
        <f>AVERAGEIFS('WEEKLY DATA'!AK$11:AK$14577,'WEEKLY DATA'!$A$11:$A$14577,'MONTHLY DATA'!$A71,'WEEKLY DATA'!$B$11:$B$14577,'MONTHLY DATA'!$B71)</f>
        <v>361.5</v>
      </c>
      <c r="AL71" s="78">
        <f>AVERAGEIFS('WEEKLY DATA'!AL$11:AL$14577,'WEEKLY DATA'!$A$11:$A$14577,'MONTHLY DATA'!$A71,'WEEKLY DATA'!$B$11:$B$14577,'MONTHLY DATA'!$B71)</f>
        <v>356.5</v>
      </c>
      <c r="AM71" s="154">
        <f t="shared" si="8"/>
        <v>-1.314878892733562E-2</v>
      </c>
      <c r="AN71" s="169">
        <f>AVERAGEIFS('WEEKLY DATA'!AN$11:AN$14577,'WEEKLY DATA'!$A$11:$A$14577,'MONTHLY DATA'!$A71,'WEEKLY DATA'!$B$11:$B$14577,'MONTHLY DATA'!$B71)</f>
        <v>337.75</v>
      </c>
      <c r="AO71" s="78">
        <f>AVERAGEIFS('WEEKLY DATA'!AO$11:AO$14577,'WEEKLY DATA'!$A$11:$A$14577,'MONTHLY DATA'!$A71,'WEEKLY DATA'!$B$11:$B$14577,'MONTHLY DATA'!$B71)</f>
        <v>347.75</v>
      </c>
      <c r="AP71" s="78">
        <f>AVERAGEIFS('WEEKLY DATA'!AP$11:AP$14577,'WEEKLY DATA'!$A$11:$A$14577,'MONTHLY DATA'!$A71,'WEEKLY DATA'!$B$11:$B$14577,'MONTHLY DATA'!$B71)</f>
        <v>342.75</v>
      </c>
      <c r="AQ71" s="154">
        <f t="shared" si="25"/>
        <v>-8.3182640144665587E-3</v>
      </c>
      <c r="AR71" s="169">
        <f>AVERAGEIFS('WEEKLY DATA'!AR$11:AR$14577,'WEEKLY DATA'!$A$11:$A$14577,'MONTHLY DATA'!$A71,'WEEKLY DATA'!$B$11:$B$14577,'MONTHLY DATA'!$B71)</f>
        <v>359.25</v>
      </c>
      <c r="AS71" s="78">
        <f>AVERAGEIFS('WEEKLY DATA'!AS$11:AS$14577,'WEEKLY DATA'!$A$11:$A$14577,'MONTHLY DATA'!$A71,'WEEKLY DATA'!$B$11:$B$14577,'MONTHLY DATA'!$B71)</f>
        <v>369.25</v>
      </c>
      <c r="AT71" s="78">
        <f>AVERAGEIFS('WEEKLY DATA'!AT$11:AT$14577,'WEEKLY DATA'!$A$11:$A$14577,'MONTHLY DATA'!$A71,'WEEKLY DATA'!$B$11:$B$14577,'MONTHLY DATA'!$B71)</f>
        <v>364.25</v>
      </c>
      <c r="AU71" s="154">
        <f t="shared" si="26"/>
        <v>-1.7200674536256289E-2</v>
      </c>
      <c r="AV71" s="169">
        <f>AVERAGEIFS('WEEKLY DATA'!AV$11:AV$14577,'WEEKLY DATA'!$A$11:$A$14577,'MONTHLY DATA'!$A71,'WEEKLY DATA'!$B$11:$B$14577,'MONTHLY DATA'!$B71)</f>
        <v>333.25</v>
      </c>
      <c r="AW71" s="78">
        <f>AVERAGEIFS('WEEKLY DATA'!AW$11:AW$14577,'WEEKLY DATA'!$A$11:$A$14577,'MONTHLY DATA'!$A71,'WEEKLY DATA'!$B$11:$B$14577,'MONTHLY DATA'!$B71)</f>
        <v>343.25</v>
      </c>
      <c r="AX71" s="78">
        <f>AVERAGEIFS('WEEKLY DATA'!AX$11:AX$14577,'WEEKLY DATA'!$A$11:$A$14577,'MONTHLY DATA'!$A71,'WEEKLY DATA'!$B$11:$B$14577,'MONTHLY DATA'!$B71)</f>
        <v>338.25</v>
      </c>
      <c r="AY71" s="154">
        <f t="shared" si="27"/>
        <v>-1.0603290676416854E-2</v>
      </c>
      <c r="AZ71" s="169">
        <f>AVERAGEIFS('WEEKLY DATA'!AZ$11:AZ$14577,'WEEKLY DATA'!$A$11:$A$14577,'MONTHLY DATA'!$A71,'WEEKLY DATA'!$B$11:$B$14577,'MONTHLY DATA'!$B71)</f>
        <v>296.25</v>
      </c>
      <c r="BA71" s="78">
        <f>AVERAGEIFS('WEEKLY DATA'!BA$11:BA$14577,'WEEKLY DATA'!$A$11:$A$14577,'MONTHLY DATA'!$A71,'WEEKLY DATA'!$B$11:$B$14577,'MONTHLY DATA'!$B71)</f>
        <v>306.25</v>
      </c>
      <c r="BB71" s="78">
        <f>AVERAGEIFS('WEEKLY DATA'!BB$11:BB$14577,'WEEKLY DATA'!$A$11:$A$14577,'MONTHLY DATA'!$A71,'WEEKLY DATA'!$B$11:$B$14577,'MONTHLY DATA'!$B71)</f>
        <v>301.25</v>
      </c>
      <c r="BC71" s="154">
        <f t="shared" si="9"/>
        <v>-6.1855670103092564E-3</v>
      </c>
      <c r="BD71" s="169">
        <f>AVERAGEIFS('WEEKLY DATA'!BD$11:BD$14577,'WEEKLY DATA'!$A$11:$A$14577,'MONTHLY DATA'!$A71,'WEEKLY DATA'!$B$11:$B$14577,'MONTHLY DATA'!$B71)</f>
        <v>284</v>
      </c>
      <c r="BE71" s="78">
        <f>AVERAGEIFS('WEEKLY DATA'!BE$11:BE$14577,'WEEKLY DATA'!$A$11:$A$14577,'MONTHLY DATA'!$A71,'WEEKLY DATA'!$B$11:$B$14577,'MONTHLY DATA'!$B71)</f>
        <v>294</v>
      </c>
      <c r="BF71" s="78">
        <f>AVERAGEIFS('WEEKLY DATA'!BF$11:BF$14577,'WEEKLY DATA'!$A$11:$A$14577,'MONTHLY DATA'!$A71,'WEEKLY DATA'!$B$11:$B$14577,'MONTHLY DATA'!$B71)</f>
        <v>289</v>
      </c>
      <c r="BG71" s="154">
        <f t="shared" si="28"/>
        <v>9.6069868995634078E-3</v>
      </c>
      <c r="BH71" s="169">
        <f>AVERAGEIFS('WEEKLY DATA'!BH$11:BH$14577,'WEEKLY DATA'!$A$11:$A$14577,'MONTHLY DATA'!$A71,'WEEKLY DATA'!$B$11:$B$14577,'MONTHLY DATA'!$B71)</f>
        <v>326.25</v>
      </c>
      <c r="BI71" s="78">
        <f>AVERAGEIFS('WEEKLY DATA'!BI$11:BI$14577,'WEEKLY DATA'!$A$11:$A$14577,'MONTHLY DATA'!$A71,'WEEKLY DATA'!$B$11:$B$14577,'MONTHLY DATA'!$B71)</f>
        <v>336.25</v>
      </c>
      <c r="BJ71" s="78">
        <f>AVERAGEIFS('WEEKLY DATA'!BJ$11:BJ$14577,'WEEKLY DATA'!$A$11:$A$14577,'MONTHLY DATA'!$A71,'WEEKLY DATA'!$B$11:$B$14577,'MONTHLY DATA'!$B71)</f>
        <v>331.25</v>
      </c>
      <c r="BK71" s="154">
        <f t="shared" si="29"/>
        <v>-5.6285178236398226E-3</v>
      </c>
      <c r="BL71" s="169">
        <f>AVERAGEIFS('WEEKLY DATA'!BL$11:BL$14577,'WEEKLY DATA'!$A$11:$A$14577,'MONTHLY DATA'!$A71,'WEEKLY DATA'!$B$11:$B$14577,'MONTHLY DATA'!$B71)</f>
        <v>289.25</v>
      </c>
      <c r="BM71" s="78">
        <f>AVERAGEIFS('WEEKLY DATA'!BM$11:BM$14577,'WEEKLY DATA'!$A$11:$A$14577,'MONTHLY DATA'!$A71,'WEEKLY DATA'!$B$11:$B$14577,'MONTHLY DATA'!$B71)</f>
        <v>299.25</v>
      </c>
      <c r="BN71" s="78">
        <f>AVERAGEIFS('WEEKLY DATA'!BN$11:BN$14577,'WEEKLY DATA'!$A$11:$A$14577,'MONTHLY DATA'!$A71,'WEEKLY DATA'!$B$11:$B$14577,'MONTHLY DATA'!$B71)</f>
        <v>294.25</v>
      </c>
      <c r="BO71" s="154">
        <f t="shared" si="30"/>
        <v>-4.6511627906976605E-3</v>
      </c>
      <c r="BP71" s="78">
        <f>AVERAGEIFS('WEEKLY DATA'!BP$11:BP$14577,'WEEKLY DATA'!$A$11:$A$14577,'MONTHLY DATA'!$A71,'WEEKLY DATA'!$B$11:$B$14577,'MONTHLY DATA'!$B71)</f>
        <v>332.25</v>
      </c>
      <c r="BQ71" s="78">
        <f>AVERAGEIFS('WEEKLY DATA'!BQ$11:BQ$14577,'WEEKLY DATA'!$A$11:$A$14577,'MONTHLY DATA'!$A71,'WEEKLY DATA'!$B$11:$B$14577,'MONTHLY DATA'!$B71)</f>
        <v>342.25</v>
      </c>
      <c r="BR71" s="78">
        <f>AVERAGEIFS('WEEKLY DATA'!BR$11:BR$14577,'WEEKLY DATA'!$A$11:$A$14577,'MONTHLY DATA'!$A71,'WEEKLY DATA'!$B$11:$B$14577,'MONTHLY DATA'!$B71)</f>
        <v>337.25</v>
      </c>
      <c r="BS71" s="154">
        <f t="shared" si="10"/>
        <v>-9.9082568807339344E-3</v>
      </c>
      <c r="BT71" s="78">
        <f>AVERAGEIFS('WEEKLY DATA'!BT$11:BT$14577,'WEEKLY DATA'!$A$11:$A$14577,'MONTHLY DATA'!$A71,'WEEKLY DATA'!$B$11:$B$14577,'MONTHLY DATA'!$B71)</f>
        <v>324</v>
      </c>
      <c r="BU71" s="78">
        <f>AVERAGEIFS('WEEKLY DATA'!BU$11:BU$14577,'WEEKLY DATA'!$A$11:$A$14577,'MONTHLY DATA'!$A71,'WEEKLY DATA'!$B$11:$B$14577,'MONTHLY DATA'!$B71)</f>
        <v>334</v>
      </c>
      <c r="BV71" s="78">
        <f>AVERAGEIFS('WEEKLY DATA'!BV$11:BV$14577,'WEEKLY DATA'!$A$11:$A$14577,'MONTHLY DATA'!$A71,'WEEKLY DATA'!$B$11:$B$14577,'MONTHLY DATA'!$B71)</f>
        <v>329</v>
      </c>
      <c r="BW71" s="154">
        <f t="shared" si="31"/>
        <v>8.4291187739462536E-3</v>
      </c>
      <c r="BX71" s="78">
        <f>AVERAGEIFS('WEEKLY DATA'!BX$11:BX$14577,'WEEKLY DATA'!$A$11:$A$14577,'MONTHLY DATA'!$A71,'WEEKLY DATA'!$B$11:$B$14577,'MONTHLY DATA'!$B71)</f>
        <v>329.25</v>
      </c>
      <c r="BY71" s="78">
        <f>AVERAGEIFS('WEEKLY DATA'!BY$11:BY$14577,'WEEKLY DATA'!$A$11:$A$14577,'MONTHLY DATA'!$A71,'WEEKLY DATA'!$B$11:$B$14577,'MONTHLY DATA'!$B71)</f>
        <v>339.25</v>
      </c>
      <c r="BZ71" s="78">
        <f>AVERAGEIFS('WEEKLY DATA'!BZ$11:BZ$14577,'WEEKLY DATA'!$A$11:$A$14577,'MONTHLY DATA'!$A71,'WEEKLY DATA'!$B$11:$B$14577,'MONTHLY DATA'!$B71)</f>
        <v>334.25</v>
      </c>
      <c r="CA71" s="154">
        <f t="shared" si="32"/>
        <v>3.3771106941837825E-3</v>
      </c>
      <c r="CB71" s="78">
        <f>AVERAGEIFS('WEEKLY DATA'!CB$11:CB$14577,'WEEKLY DATA'!$A$11:$A$14577,'MONTHLY DATA'!$A71,'WEEKLY DATA'!$B$11:$B$14577,'MONTHLY DATA'!$B71)</f>
        <v>290</v>
      </c>
      <c r="CC71" s="78">
        <f>AVERAGEIFS('WEEKLY DATA'!CC$11:CC$14577,'WEEKLY DATA'!$A$11:$A$14577,'MONTHLY DATA'!$A71,'WEEKLY DATA'!$B$11:$B$14577,'MONTHLY DATA'!$B71)</f>
        <v>300</v>
      </c>
      <c r="CD71" s="78">
        <f>AVERAGEIFS('WEEKLY DATA'!CD$11:CD$14577,'WEEKLY DATA'!$A$11:$A$14577,'MONTHLY DATA'!$A71,'WEEKLY DATA'!$B$11:$B$14577,'MONTHLY DATA'!$B71)</f>
        <v>295</v>
      </c>
      <c r="CE71" s="154">
        <f t="shared" si="33"/>
        <v>8.5470085470085166E-3</v>
      </c>
      <c r="CF71" s="78">
        <f>AVERAGEIFS('WEEKLY DATA'!CF$11:CF$14577,'WEEKLY DATA'!$A$11:$A$14577,'MONTHLY DATA'!$A71,'WEEKLY DATA'!$B$11:$B$14577,'MONTHLY DATA'!$B71)</f>
        <v>286.5</v>
      </c>
      <c r="CG71" s="78">
        <f>AVERAGEIFS('WEEKLY DATA'!CG$11:CG$14577,'WEEKLY DATA'!$A$11:$A$14577,'MONTHLY DATA'!$A71,'WEEKLY DATA'!$B$11:$B$14577,'MONTHLY DATA'!$B71)</f>
        <v>296.5</v>
      </c>
      <c r="CH71" s="78">
        <f>AVERAGEIFS('WEEKLY DATA'!CH$11:CH$14577,'WEEKLY DATA'!$A$11:$A$14577,'MONTHLY DATA'!$A71,'WEEKLY DATA'!$B$11:$B$14577,'MONTHLY DATA'!$B71)</f>
        <v>291.5</v>
      </c>
      <c r="CI71" s="154">
        <f t="shared" si="11"/>
        <v>-2.8333333333333321E-2</v>
      </c>
      <c r="CJ71" s="78">
        <f>AVERAGEIFS('WEEKLY DATA'!CJ$11:CJ$14577,'WEEKLY DATA'!$A$11:$A$14577,'MONTHLY DATA'!$A71,'WEEKLY DATA'!$B$11:$B$14577,'MONTHLY DATA'!$B71)</f>
        <v>275.5</v>
      </c>
      <c r="CK71" s="78">
        <f>AVERAGEIFS('WEEKLY DATA'!CK$11:CK$14577,'WEEKLY DATA'!$A$11:$A$14577,'MONTHLY DATA'!$A71,'WEEKLY DATA'!$B$11:$B$14577,'MONTHLY DATA'!$B71)</f>
        <v>285.5</v>
      </c>
      <c r="CL71" s="78">
        <f>AVERAGEIFS('WEEKLY DATA'!CL$11:CL$14577,'WEEKLY DATA'!$A$11:$A$14577,'MONTHLY DATA'!$A71,'WEEKLY DATA'!$B$11:$B$14577,'MONTHLY DATA'!$B71)</f>
        <v>280.5</v>
      </c>
      <c r="CM71" s="154">
        <f t="shared" si="34"/>
        <v>-2.0087336244541509E-2</v>
      </c>
      <c r="CN71" s="78">
        <f>AVERAGEIFS('WEEKLY DATA'!CN$11:CN$14577,'WEEKLY DATA'!$A$11:$A$14577,'MONTHLY DATA'!$A71,'WEEKLY DATA'!$B$11:$B$14577,'MONTHLY DATA'!$B71)</f>
        <v>279.5</v>
      </c>
      <c r="CO71" s="78">
        <f>AVERAGEIFS('WEEKLY DATA'!CO$11:CO$14577,'WEEKLY DATA'!$A$11:$A$14577,'MONTHLY DATA'!$A71,'WEEKLY DATA'!$B$11:$B$14577,'MONTHLY DATA'!$B71)</f>
        <v>289.5</v>
      </c>
      <c r="CP71" s="78">
        <f>AVERAGEIFS('WEEKLY DATA'!CP$11:CP$14577,'WEEKLY DATA'!$A$11:$A$14577,'MONTHLY DATA'!$A71,'WEEKLY DATA'!$B$11:$B$14577,'MONTHLY DATA'!$B71)</f>
        <v>284.5</v>
      </c>
      <c r="CQ71" s="154">
        <f t="shared" si="35"/>
        <v>-2.7350427350427364E-2</v>
      </c>
      <c r="CR71" s="78">
        <f>AVERAGEIFS('WEEKLY DATA'!CR$11:CR$14577,'WEEKLY DATA'!$A$11:$A$14577,'MONTHLY DATA'!$A71,'WEEKLY DATA'!$B$11:$B$14577,'MONTHLY DATA'!$B71)</f>
        <v>280.5</v>
      </c>
      <c r="CS71" s="78">
        <f>AVERAGEIFS('WEEKLY DATA'!CS$11:CS$14577,'WEEKLY DATA'!$A$11:$A$14577,'MONTHLY DATA'!$A71,'WEEKLY DATA'!$B$11:$B$14577,'MONTHLY DATA'!$B71)</f>
        <v>290.5</v>
      </c>
      <c r="CT71" s="78">
        <f>AVERAGEIFS('WEEKLY DATA'!CT$11:CT$14577,'WEEKLY DATA'!$A$11:$A$14577,'MONTHLY DATA'!$A71,'WEEKLY DATA'!$B$11:$B$14577,'MONTHLY DATA'!$B71)</f>
        <v>285.5</v>
      </c>
      <c r="CU71" s="154">
        <f t="shared" si="36"/>
        <v>-2.8085106382978675E-2</v>
      </c>
      <c r="CV71" s="169">
        <f>AVERAGEIFS('WEEKLY DATA'!CV$11:CV$14577,'WEEKLY DATA'!$A$11:$A$14577,'MONTHLY DATA'!$A71,'WEEKLY DATA'!$B$11:$B$14577,'MONTHLY DATA'!$B71)</f>
        <v>322</v>
      </c>
      <c r="CW71" s="78">
        <f>AVERAGEIFS('WEEKLY DATA'!CW$11:CW$14577,'WEEKLY DATA'!$A$11:$A$14577,'MONTHLY DATA'!$A71,'WEEKLY DATA'!$B$11:$B$14577,'MONTHLY DATA'!$B71)</f>
        <v>332</v>
      </c>
      <c r="CX71" s="78">
        <f>AVERAGEIFS('WEEKLY DATA'!CX$11:CX$14577,'WEEKLY DATA'!$A$11:$A$14577,'MONTHLY DATA'!$A71,'WEEKLY DATA'!$B$11:$B$14577,'MONTHLY DATA'!$B71)</f>
        <v>327</v>
      </c>
      <c r="CY71" s="154">
        <f t="shared" si="12"/>
        <v>2.2988505747125743E-3</v>
      </c>
      <c r="CZ71" s="169">
        <f>AVERAGEIFS('WEEKLY DATA'!CZ$11:CZ$14577,'WEEKLY DATA'!$A$11:$A$14577,'MONTHLY DATA'!$A71,'WEEKLY DATA'!$B$11:$B$14577,'MONTHLY DATA'!$B71)</f>
        <v>310</v>
      </c>
      <c r="DA71" s="78">
        <f>AVERAGEIFS('WEEKLY DATA'!DA$11:DA$14577,'WEEKLY DATA'!$A$11:$A$14577,'MONTHLY DATA'!$A71,'WEEKLY DATA'!$B$11:$B$14577,'MONTHLY DATA'!$B71)</f>
        <v>320</v>
      </c>
      <c r="DB71" s="78">
        <f>AVERAGEIFS('WEEKLY DATA'!DB$11:DB$14577,'WEEKLY DATA'!$A$11:$A$14577,'MONTHLY DATA'!$A71,'WEEKLY DATA'!$B$11:$B$14577,'MONTHLY DATA'!$B71)</f>
        <v>315</v>
      </c>
      <c r="DC71" s="154">
        <f t="shared" si="37"/>
        <v>0</v>
      </c>
      <c r="DD71" s="78">
        <f>AVERAGEIFS('WEEKLY DATA'!DD$11:DD$14577,'WEEKLY DATA'!$A$11:$A$14577,'MONTHLY DATA'!$A71,'WEEKLY DATA'!$B$11:$B$14577,'MONTHLY DATA'!$B71)</f>
        <v>318</v>
      </c>
      <c r="DE71" s="78">
        <f>AVERAGEIFS('WEEKLY DATA'!DE$11:DE$14577,'WEEKLY DATA'!$A$11:$A$14577,'MONTHLY DATA'!$A71,'WEEKLY DATA'!$B$11:$B$14577,'MONTHLY DATA'!$B71)</f>
        <v>328</v>
      </c>
      <c r="DF71" s="78">
        <f>AVERAGEIFS('WEEKLY DATA'!DF$11:DF$14577,'WEEKLY DATA'!$A$11:$A$14577,'MONTHLY DATA'!$A71,'WEEKLY DATA'!$B$11:$B$14577,'MONTHLY DATA'!$B71)</f>
        <v>323</v>
      </c>
      <c r="DG71" s="154">
        <f t="shared" si="38"/>
        <v>1.5503875968991832E-3</v>
      </c>
      <c r="DH71" s="78">
        <f>AVERAGEIFS('WEEKLY DATA'!DH$11:DH$14577,'WEEKLY DATA'!$A$11:$A$14577,'MONTHLY DATA'!$A71,'WEEKLY DATA'!$B$11:$B$14577,'MONTHLY DATA'!$B71)</f>
        <v>317</v>
      </c>
      <c r="DI71" s="78">
        <f>AVERAGEIFS('WEEKLY DATA'!DI$11:DI$14577,'WEEKLY DATA'!$A$11:$A$14577,'MONTHLY DATA'!$A71,'WEEKLY DATA'!$B$11:$B$14577,'MONTHLY DATA'!$B71)</f>
        <v>327</v>
      </c>
      <c r="DJ71" s="78">
        <f>AVERAGEIFS('WEEKLY DATA'!DJ$11:DJ$14577,'WEEKLY DATA'!$A$11:$A$14577,'MONTHLY DATA'!$A71,'WEEKLY DATA'!$B$11:$B$14577,'MONTHLY DATA'!$B71)</f>
        <v>322</v>
      </c>
      <c r="DK71" s="154">
        <f t="shared" si="39"/>
        <v>-1.5503875968991832E-3</v>
      </c>
      <c r="DL71" s="169">
        <f>AVERAGEIFS('WEEKLY DATA'!DL$11:DL$14577,'WEEKLY DATA'!$A$11:$A$14577,'MONTHLY DATA'!$A71,'WEEKLY DATA'!$B$11:$B$14577,'MONTHLY DATA'!$B71)</f>
        <v>295</v>
      </c>
      <c r="DM71" s="78">
        <f>AVERAGEIFS('WEEKLY DATA'!DM$11:DM$14577,'WEEKLY DATA'!$A$11:$A$14577,'MONTHLY DATA'!$A71,'WEEKLY DATA'!$B$11:$B$14577,'MONTHLY DATA'!$B71)</f>
        <v>305</v>
      </c>
      <c r="DN71" s="78">
        <f>AVERAGEIFS('WEEKLY DATA'!DN$11:DN$14577,'WEEKLY DATA'!$A$11:$A$14577,'MONTHLY DATA'!$A71,'WEEKLY DATA'!$B$11:$B$14577,'MONTHLY DATA'!$B71)</f>
        <v>300</v>
      </c>
      <c r="DO71" s="154">
        <f t="shared" si="13"/>
        <v>1.2658227848101333E-2</v>
      </c>
      <c r="DP71" s="78">
        <f>AVERAGEIFS('WEEKLY DATA'!DP$11:DP$14577,'WEEKLY DATA'!$A$11:$A$14577,'MONTHLY DATA'!$A71,'WEEKLY DATA'!$B$11:$B$14577,'MONTHLY DATA'!$B71)</f>
        <v>283</v>
      </c>
      <c r="DQ71" s="78">
        <f>AVERAGEIFS('WEEKLY DATA'!DQ$11:DQ$14577,'WEEKLY DATA'!$A$11:$A$14577,'MONTHLY DATA'!$A71,'WEEKLY DATA'!$B$11:$B$14577,'MONTHLY DATA'!$B71)</f>
        <v>293</v>
      </c>
      <c r="DR71" s="78">
        <f>AVERAGEIFS('WEEKLY DATA'!DR$11:DR$14577,'WEEKLY DATA'!$A$11:$A$14577,'MONTHLY DATA'!$A71,'WEEKLY DATA'!$B$11:$B$14577,'MONTHLY DATA'!$B71)</f>
        <v>288</v>
      </c>
      <c r="DS71" s="154">
        <f t="shared" si="40"/>
        <v>1.0526315789473717E-2</v>
      </c>
      <c r="DT71" s="78">
        <f>AVERAGEIFS('WEEKLY DATA'!DT$11:DT$14577,'WEEKLY DATA'!$A$11:$A$14577,'MONTHLY DATA'!$A71,'WEEKLY DATA'!$B$11:$B$14577,'MONTHLY DATA'!$B71)</f>
        <v>291</v>
      </c>
      <c r="DU71" s="78">
        <f>AVERAGEIFS('WEEKLY DATA'!DU$11:DU$14577,'WEEKLY DATA'!$A$11:$A$14577,'MONTHLY DATA'!$A71,'WEEKLY DATA'!$B$11:$B$14577,'MONTHLY DATA'!$B71)</f>
        <v>301</v>
      </c>
      <c r="DV71" s="78">
        <f>AVERAGEIFS('WEEKLY DATA'!DV$11:DV$14577,'WEEKLY DATA'!$A$11:$A$14577,'MONTHLY DATA'!$A71,'WEEKLY DATA'!$B$11:$B$14577,'MONTHLY DATA'!$B71)</f>
        <v>296</v>
      </c>
      <c r="DW71" s="154">
        <f t="shared" si="41"/>
        <v>1.1965811965811923E-2</v>
      </c>
      <c r="DX71" s="78">
        <f>AVERAGEIFS('WEEKLY DATA'!DX$11:DX$14577,'WEEKLY DATA'!$A$11:$A$14577,'MONTHLY DATA'!$A71,'WEEKLY DATA'!$B$11:$B$14577,'MONTHLY DATA'!$B71)</f>
        <v>288</v>
      </c>
      <c r="DY71" s="78">
        <f>AVERAGEIFS('WEEKLY DATA'!DY$11:DY$14577,'WEEKLY DATA'!$A$11:$A$14577,'MONTHLY DATA'!$A71,'WEEKLY DATA'!$B$11:$B$14577,'MONTHLY DATA'!$B71)</f>
        <v>298</v>
      </c>
      <c r="DZ71" s="78">
        <f>AVERAGEIFS('WEEKLY DATA'!DZ$11:DZ$14577,'WEEKLY DATA'!$A$11:$A$14577,'MONTHLY DATA'!$A71,'WEEKLY DATA'!$B$11:$B$14577,'MONTHLY DATA'!$B71)</f>
        <v>293</v>
      </c>
      <c r="EA71" s="154">
        <f t="shared" si="42"/>
        <v>1.0344827586206806E-2</v>
      </c>
      <c r="EB71" s="78">
        <f>AVERAGEIFS('WEEKLY DATA'!EB$11:EB$14577,'WEEKLY DATA'!$A$11:$A$14577,'MONTHLY DATA'!$A71,'WEEKLY DATA'!$B$11:$B$14577,'MONTHLY DATA'!$B71)</f>
        <v>289</v>
      </c>
      <c r="EC71" s="78">
        <f>AVERAGEIFS('WEEKLY DATA'!EC$11:EC$14577,'WEEKLY DATA'!$A$11:$A$14577,'MONTHLY DATA'!$A71,'WEEKLY DATA'!$B$11:$B$14577,'MONTHLY DATA'!$B71)</f>
        <v>299</v>
      </c>
      <c r="ED71" s="78">
        <f>AVERAGEIFS('WEEKLY DATA'!ED$11:ED$14577,'WEEKLY DATA'!$A$11:$A$14577,'MONTHLY DATA'!$A71,'WEEKLY DATA'!$B$11:$B$14577,'MONTHLY DATA'!$B71)</f>
        <v>294</v>
      </c>
      <c r="EE71" s="154">
        <f t="shared" si="14"/>
        <v>8.5106382978716866E-4</v>
      </c>
      <c r="EF71" s="169">
        <f>AVERAGEIFS('WEEKLY DATA'!EF$11:EF$14577,'WEEKLY DATA'!$A$11:$A$14577,'MONTHLY DATA'!$A71,'WEEKLY DATA'!$B$11:$B$14577,'MONTHLY DATA'!$B71)</f>
        <v>277</v>
      </c>
      <c r="EG71" s="78">
        <f>AVERAGEIFS('WEEKLY DATA'!EG$11:EG$14577,'WEEKLY DATA'!$A$11:$A$14577,'MONTHLY DATA'!$A71,'WEEKLY DATA'!$B$11:$B$14577,'MONTHLY DATA'!$B71)</f>
        <v>287</v>
      </c>
      <c r="EH71" s="78">
        <f>AVERAGEIFS('WEEKLY DATA'!EH$11:EH$14577,'WEEKLY DATA'!$A$11:$A$14577,'MONTHLY DATA'!$A71,'WEEKLY DATA'!$B$11:$B$14577,'MONTHLY DATA'!$B71)</f>
        <v>282</v>
      </c>
      <c r="EI71" s="154">
        <f t="shared" si="43"/>
        <v>7.1428571428571175E-3</v>
      </c>
      <c r="EJ71" s="78">
        <f>AVERAGEIFS('WEEKLY DATA'!EJ$11:EJ$14577,'WEEKLY DATA'!$A$11:$A$14577,'MONTHLY DATA'!$A71,'WEEKLY DATA'!$B$11:$B$14577,'MONTHLY DATA'!$B71)</f>
        <v>284</v>
      </c>
      <c r="EK71" s="78">
        <f>AVERAGEIFS('WEEKLY DATA'!EK$11:EK$14577,'WEEKLY DATA'!$A$11:$A$14577,'MONTHLY DATA'!$A71,'WEEKLY DATA'!$B$11:$B$14577,'MONTHLY DATA'!$B71)</f>
        <v>294</v>
      </c>
      <c r="EL71" s="78">
        <f>AVERAGEIFS('WEEKLY DATA'!EL$11:EL$14577,'WEEKLY DATA'!$A$11:$A$14577,'MONTHLY DATA'!$A71,'WEEKLY DATA'!$B$11:$B$14577,'MONTHLY DATA'!$B71)</f>
        <v>289</v>
      </c>
      <c r="EM71" s="154">
        <f t="shared" si="44"/>
        <v>8.658008658009031E-4</v>
      </c>
      <c r="EN71" s="78">
        <f>AVERAGEIFS('WEEKLY DATA'!EN$11:EN$14577,'WEEKLY DATA'!$A$11:$A$14577,'MONTHLY DATA'!$A71,'WEEKLY DATA'!$B$11:$B$14577,'MONTHLY DATA'!$B71)</f>
        <v>282</v>
      </c>
      <c r="EO71" s="78">
        <f>AVERAGEIFS('WEEKLY DATA'!EO$11:EO$14577,'WEEKLY DATA'!$A$11:$A$14577,'MONTHLY DATA'!$A71,'WEEKLY DATA'!$B$11:$B$14577,'MONTHLY DATA'!$B71)</f>
        <v>292</v>
      </c>
      <c r="EP71" s="78">
        <f>AVERAGEIFS('WEEKLY DATA'!EP$11:EP$14577,'WEEKLY DATA'!$A$11:$A$14577,'MONTHLY DATA'!$A71,'WEEKLY DATA'!$B$11:$B$14577,'MONTHLY DATA'!$B71)</f>
        <v>287</v>
      </c>
      <c r="EQ71" s="154">
        <f t="shared" si="45"/>
        <v>-1.7391304347825765E-3</v>
      </c>
      <c r="ER71" s="78">
        <f>AVERAGEIFS('WEEKLY DATA'!ER$11:ER$14577,'WEEKLY DATA'!$A$11:$A$14577,'MONTHLY DATA'!$A71,'WEEKLY DATA'!$B$11:$B$14577,'MONTHLY DATA'!$B71)</f>
        <v>294.75</v>
      </c>
      <c r="ES71" s="78">
        <f>AVERAGEIFS('WEEKLY DATA'!ES$11:ES$14577,'WEEKLY DATA'!$A$11:$A$14577,'MONTHLY DATA'!$A71,'WEEKLY DATA'!$B$11:$B$14577,'MONTHLY DATA'!$B71)</f>
        <v>304.75</v>
      </c>
      <c r="ET71" s="78">
        <f>AVERAGEIFS('WEEKLY DATA'!ET$11:ET$14577,'WEEKLY DATA'!$A$11:$A$14577,'MONTHLY DATA'!$A71,'WEEKLY DATA'!$B$11:$B$14577,'MONTHLY DATA'!$B71)</f>
        <v>299.75</v>
      </c>
      <c r="EU71" s="154">
        <f t="shared" si="15"/>
        <v>-7.0393374741201109E-3</v>
      </c>
      <c r="EV71" s="78">
        <f>AVERAGEIFS('WEEKLY DATA'!EV$11:EV$14577,'WEEKLY DATA'!$A$11:$A$14577,'MONTHLY DATA'!$A71,'WEEKLY DATA'!$B$11:$B$14577,'MONTHLY DATA'!$B71)</f>
        <v>280.25</v>
      </c>
      <c r="EW71" s="78">
        <f>AVERAGEIFS('WEEKLY DATA'!EW$11:EW$14577,'WEEKLY DATA'!$A$11:$A$14577,'MONTHLY DATA'!$A71,'WEEKLY DATA'!$B$11:$B$14577,'MONTHLY DATA'!$B71)</f>
        <v>290.25</v>
      </c>
      <c r="EX71" s="78">
        <f>AVERAGEIFS('WEEKLY DATA'!EX$11:EX$14577,'WEEKLY DATA'!$A$11:$A$14577,'MONTHLY DATA'!$A71,'WEEKLY DATA'!$B$11:$B$14577,'MONTHLY DATA'!$B71)</f>
        <v>285.25</v>
      </c>
      <c r="EY71" s="154">
        <f t="shared" si="46"/>
        <v>-1.4254859611231074E-2</v>
      </c>
      <c r="EZ71" s="78">
        <f>AVERAGEIFS('WEEKLY DATA'!EZ$11:EZ$14577,'WEEKLY DATA'!$A$11:$A$14577,'MONTHLY DATA'!$A71,'WEEKLY DATA'!$B$11:$B$14577,'MONTHLY DATA'!$B71)</f>
        <v>286</v>
      </c>
      <c r="FA71" s="78">
        <f>AVERAGEIFS('WEEKLY DATA'!FA$11:FA$14577,'WEEKLY DATA'!$A$11:$A$14577,'MONTHLY DATA'!$A71,'WEEKLY DATA'!$B$11:$B$14577,'MONTHLY DATA'!$B71)</f>
        <v>296</v>
      </c>
      <c r="FB71" s="78">
        <f>AVERAGEIFS('WEEKLY DATA'!FB$11:FB$14577,'WEEKLY DATA'!$A$11:$A$14577,'MONTHLY DATA'!$A71,'WEEKLY DATA'!$B$11:$B$14577,'MONTHLY DATA'!$B71)</f>
        <v>291</v>
      </c>
      <c r="FC71" s="154">
        <f t="shared" si="47"/>
        <v>-1.3559322033898313E-2</v>
      </c>
      <c r="FD71" s="78">
        <f>AVERAGEIFS('WEEKLY DATA'!FD$11:FD$14577,'WEEKLY DATA'!$A$11:$A$14577,'MONTHLY DATA'!$A71,'WEEKLY DATA'!$B$11:$B$14577,'MONTHLY DATA'!$B71)</f>
        <v>252.25</v>
      </c>
      <c r="FE71" s="78">
        <f>AVERAGEIFS('WEEKLY DATA'!FE$11:FE$14577,'WEEKLY DATA'!$A$11:$A$14577,'MONTHLY DATA'!$A71,'WEEKLY DATA'!$B$11:$B$14577,'MONTHLY DATA'!$B71)</f>
        <v>262.25</v>
      </c>
      <c r="FF71" s="78">
        <f>AVERAGEIFS('WEEKLY DATA'!FF$11:FF$14577,'WEEKLY DATA'!$A$11:$A$14577,'MONTHLY DATA'!$A71,'WEEKLY DATA'!$B$11:$B$14577,'MONTHLY DATA'!$B71)</f>
        <v>257.25</v>
      </c>
      <c r="FG71" s="154">
        <f t="shared" si="48"/>
        <v>-1.7661097852028629E-2</v>
      </c>
      <c r="FH71" s="78">
        <f>AVERAGEIFS('WEEKLY DATA'!FH$11:FH$14577,'WEEKLY DATA'!$A$11:$A$14577,'MONTHLY DATA'!$A71,'WEEKLY DATA'!$B$11:$B$14577,'MONTHLY DATA'!$B71)</f>
        <v>297.5</v>
      </c>
      <c r="FI71" s="78">
        <f>AVERAGEIFS('WEEKLY DATA'!FI$11:FI$14577,'WEEKLY DATA'!$A$11:$A$14577,'MONTHLY DATA'!$A71,'WEEKLY DATA'!$B$11:$B$14577,'MONTHLY DATA'!$B71)</f>
        <v>307.5</v>
      </c>
      <c r="FJ71" s="78">
        <f>AVERAGEIFS('WEEKLY DATA'!FJ$11:FJ$14577,'WEEKLY DATA'!$A$11:$A$14577,'MONTHLY DATA'!$A71,'WEEKLY DATA'!$B$11:$B$14577,'MONTHLY DATA'!$B71)</f>
        <v>302.5</v>
      </c>
      <c r="FK71" s="154">
        <f t="shared" si="16"/>
        <v>-2.4193548387096753E-2</v>
      </c>
      <c r="FL71" s="169">
        <f>AVERAGEIFS('WEEKLY DATA'!FL$11:FL$14577,'WEEKLY DATA'!$A$11:$A$14577,'MONTHLY DATA'!$A71,'WEEKLY DATA'!$B$11:$B$14577,'MONTHLY DATA'!$B71)</f>
        <v>296.25</v>
      </c>
      <c r="FM71" s="78">
        <f>AVERAGEIFS('WEEKLY DATA'!FM$11:FM$14577,'WEEKLY DATA'!$A$11:$A$14577,'MONTHLY DATA'!$A71,'WEEKLY DATA'!$B$11:$B$14577,'MONTHLY DATA'!$B71)</f>
        <v>306.25</v>
      </c>
      <c r="FN71" s="78">
        <f>AVERAGEIFS('WEEKLY DATA'!FN$11:FN$14577,'WEEKLY DATA'!$A$11:$A$14577,'MONTHLY DATA'!$A71,'WEEKLY DATA'!$B$11:$B$14577,'MONTHLY DATA'!$B71)</f>
        <v>301.25</v>
      </c>
      <c r="FO71" s="154">
        <f t="shared" si="49"/>
        <v>-2.0703933747412417E-3</v>
      </c>
      <c r="FP71" s="78">
        <f>AVERAGEIFS('WEEKLY DATA'!FP$11:FP$14577,'WEEKLY DATA'!$A$11:$A$14577,'MONTHLY DATA'!$A71,'WEEKLY DATA'!$B$11:$B$14577,'MONTHLY DATA'!$B71)</f>
        <v>297.25</v>
      </c>
      <c r="FQ71" s="78">
        <f>AVERAGEIFS('WEEKLY DATA'!FQ$11:FQ$14577,'WEEKLY DATA'!$A$11:$A$14577,'MONTHLY DATA'!$A71,'WEEKLY DATA'!$B$11:$B$14577,'MONTHLY DATA'!$B71)</f>
        <v>307.25</v>
      </c>
      <c r="FR71" s="78">
        <f>AVERAGEIFS('WEEKLY DATA'!FR$11:FR$14577,'WEEKLY DATA'!$A$11:$A$14577,'MONTHLY DATA'!$A71,'WEEKLY DATA'!$B$11:$B$14577,'MONTHLY DATA'!$B71)</f>
        <v>302.25</v>
      </c>
      <c r="FS71" s="154">
        <f t="shared" si="50"/>
        <v>-6.9815195071868397E-3</v>
      </c>
      <c r="FT71" s="78">
        <f>AVERAGEIFS('WEEKLY DATA'!FT$11:FT$14577,'WEEKLY DATA'!$A$11:$A$14577,'MONTHLY DATA'!$A71,'WEEKLY DATA'!$B$11:$B$14577,'MONTHLY DATA'!$B71)</f>
        <v>326.25</v>
      </c>
      <c r="FU71" s="78">
        <f>AVERAGEIFS('WEEKLY DATA'!FU$11:FU$14577,'WEEKLY DATA'!$A$11:$A$14577,'MONTHLY DATA'!$A71,'WEEKLY DATA'!$B$11:$B$14577,'MONTHLY DATA'!$B71)</f>
        <v>336.25</v>
      </c>
      <c r="FV71" s="78">
        <f>AVERAGEIFS('WEEKLY DATA'!FV$11:FV$14577,'WEEKLY DATA'!$A$11:$A$14577,'MONTHLY DATA'!$A71,'WEEKLY DATA'!$B$11:$B$14577,'MONTHLY DATA'!$B71)</f>
        <v>331.25</v>
      </c>
      <c r="FW71" s="154">
        <f t="shared" si="17"/>
        <v>5.3677932405566509E-2</v>
      </c>
      <c r="FX71" s="78">
        <f>AVERAGEIFS('WEEKLY DATA'!FX$11:FX$14577,'WEEKLY DATA'!$A$11:$A$14577,'MONTHLY DATA'!$A71,'WEEKLY DATA'!$B$11:$B$14577,'MONTHLY DATA'!$B71)</f>
        <v>267.25</v>
      </c>
      <c r="FY71" s="78">
        <f>AVERAGEIFS('WEEKLY DATA'!FY$11:FY$14577,'WEEKLY DATA'!$A$11:$A$14577,'MONTHLY DATA'!$A71,'WEEKLY DATA'!$B$11:$B$14577,'MONTHLY DATA'!$B71)</f>
        <v>277.25</v>
      </c>
      <c r="FZ71" s="78">
        <f>AVERAGEIFS('WEEKLY DATA'!FZ$11:FZ$14577,'WEEKLY DATA'!$A$11:$A$14577,'MONTHLY DATA'!$A71,'WEEKLY DATA'!$B$11:$B$14577,'MONTHLY DATA'!$B71)</f>
        <v>272.25</v>
      </c>
      <c r="GA71" s="154">
        <f t="shared" si="51"/>
        <v>-3.2036613272311554E-3</v>
      </c>
      <c r="GB71" s="78">
        <f>AVERAGEIFS('WEEKLY DATA'!GB$11:GB$14577,'WEEKLY DATA'!$A$11:$A$14577,'MONTHLY DATA'!$A71,'WEEKLY DATA'!$B$11:$B$14577,'MONTHLY DATA'!$B71)</f>
        <v>345</v>
      </c>
      <c r="GC71" s="78">
        <f>AVERAGEIFS('WEEKLY DATA'!GC$11:GC$14577,'WEEKLY DATA'!$A$11:$A$14577,'MONTHLY DATA'!$A71,'WEEKLY DATA'!$B$11:$B$14577,'MONTHLY DATA'!$B71)</f>
        <v>355</v>
      </c>
      <c r="GD71" s="78">
        <f>AVERAGEIFS('WEEKLY DATA'!GD$11:GD$14577,'WEEKLY DATA'!$A$11:$A$14577,'MONTHLY DATA'!$A71,'WEEKLY DATA'!$B$11:$B$14577,'MONTHLY DATA'!$B71)</f>
        <v>350</v>
      </c>
      <c r="GE71" s="154">
        <f t="shared" si="18"/>
        <v>-3.558718861209953E-3</v>
      </c>
      <c r="GF71" s="169">
        <f>AVERAGEIFS('WEEKLY DATA'!GF$11:GF$14577,'WEEKLY DATA'!$A$11:$A$14577,'MONTHLY DATA'!$A71,'WEEKLY DATA'!$B$11:$B$14577,'MONTHLY DATA'!$B71)</f>
        <v>333</v>
      </c>
      <c r="GG71" s="78">
        <f>AVERAGEIFS('WEEKLY DATA'!GG$11:GG$14577,'WEEKLY DATA'!$A$11:$A$14577,'MONTHLY DATA'!$A71,'WEEKLY DATA'!$B$11:$B$14577,'MONTHLY DATA'!$B71)</f>
        <v>343</v>
      </c>
      <c r="GH71" s="78">
        <f>AVERAGEIFS('WEEKLY DATA'!GH$11:GH$14577,'WEEKLY DATA'!$A$11:$A$14577,'MONTHLY DATA'!$A71,'WEEKLY DATA'!$B$11:$B$14577,'MONTHLY DATA'!$B71)</f>
        <v>338</v>
      </c>
      <c r="GI71" s="154">
        <f t="shared" si="52"/>
        <v>1.481481481481417E-3</v>
      </c>
      <c r="GJ71" s="78">
        <f>AVERAGEIFS('WEEKLY DATA'!GJ$11:GJ$14577,'WEEKLY DATA'!$A$11:$A$14577,'MONTHLY DATA'!$A71,'WEEKLY DATA'!$B$11:$B$14577,'MONTHLY DATA'!$B71)</f>
        <v>338</v>
      </c>
      <c r="GK71" s="78">
        <f>AVERAGEIFS('WEEKLY DATA'!GK$11:GK$14577,'WEEKLY DATA'!$A$11:$A$14577,'MONTHLY DATA'!$A71,'WEEKLY DATA'!$B$11:$B$14577,'MONTHLY DATA'!$B71)</f>
        <v>348</v>
      </c>
      <c r="GL71" s="78">
        <f>AVERAGEIFS('WEEKLY DATA'!GL$11:GL$14577,'WEEKLY DATA'!$A$11:$A$14577,'MONTHLY DATA'!$A71,'WEEKLY DATA'!$B$11:$B$14577,'MONTHLY DATA'!$B71)</f>
        <v>343</v>
      </c>
      <c r="GM71" s="154">
        <f t="shared" si="53"/>
        <v>-2.1818181818181737E-3</v>
      </c>
      <c r="GN71" s="78">
        <f>AVERAGEIFS('WEEKLY DATA'!GN$11:GN$14577,'WEEKLY DATA'!$A$11:$A$14577,'MONTHLY DATA'!$A71,'WEEKLY DATA'!$B$11:$B$14577,'MONTHLY DATA'!$B71)</f>
        <v>339</v>
      </c>
      <c r="GO71" s="78">
        <f>AVERAGEIFS('WEEKLY DATA'!GO$11:GO$14577,'WEEKLY DATA'!$A$11:$A$14577,'MONTHLY DATA'!$A71,'WEEKLY DATA'!$B$11:$B$14577,'MONTHLY DATA'!$B71)</f>
        <v>349</v>
      </c>
      <c r="GP71" s="78">
        <f>AVERAGEIFS('WEEKLY DATA'!GP$11:GP$14577,'WEEKLY DATA'!$A$11:$A$14577,'MONTHLY DATA'!$A71,'WEEKLY DATA'!$B$11:$B$14577,'MONTHLY DATA'!$B71)</f>
        <v>344</v>
      </c>
      <c r="GQ71" s="154">
        <f t="shared" si="54"/>
        <v>-2.8985507246376274E-3</v>
      </c>
      <c r="GR71" s="78"/>
    </row>
    <row r="72" spans="1:200" ht="15.75" x14ac:dyDescent="0.25">
      <c r="A72">
        <f t="shared" si="4"/>
        <v>2</v>
      </c>
      <c r="B72">
        <f t="shared" si="5"/>
        <v>2015</v>
      </c>
      <c r="C72" s="86">
        <v>42036</v>
      </c>
      <c r="D72" s="78">
        <f>AVERAGEIFS('WEEKLY DATA'!D$11:D$14577,'WEEKLY DATA'!$A$11:$A$14577,'MONTHLY DATA'!$A72,'WEEKLY DATA'!$B$11:$B$14577,'MONTHLY DATA'!$B72)</f>
        <v>370</v>
      </c>
      <c r="E72" s="78">
        <f>AVERAGEIFS('WEEKLY DATA'!E$11:E$14577,'WEEKLY DATA'!$A$11:$A$14577,'MONTHLY DATA'!$A72,'WEEKLY DATA'!$B$11:$B$14577,'MONTHLY DATA'!$B72)</f>
        <v>357.5</v>
      </c>
      <c r="F72" s="78">
        <f>AVERAGEIFS('WEEKLY DATA'!F$11:F$14577,'WEEKLY DATA'!$A$11:$A$14577,'MONTHLY DATA'!$A72,'WEEKLY DATA'!$B$11:$B$14577,'MONTHLY DATA'!$B72)</f>
        <v>363.75</v>
      </c>
      <c r="G72" s="154">
        <f t="shared" si="6"/>
        <v>-1.7555705604321403E-2</v>
      </c>
      <c r="H72" s="169">
        <f>AVERAGEIFS('WEEKLY DATA'!H$11:H$14577,'WEEKLY DATA'!$A$11:$A$14577,'MONTHLY DATA'!$A72,'WEEKLY DATA'!$B$11:$B$14577,'MONTHLY DATA'!$B72)</f>
        <v>455</v>
      </c>
      <c r="I72" s="78">
        <f>AVERAGEIFS('WEEKLY DATA'!I$11:I$14577,'WEEKLY DATA'!$A$11:$A$14577,'MONTHLY DATA'!$A72,'WEEKLY DATA'!$B$11:$B$14577,'MONTHLY DATA'!$B72)</f>
        <v>465</v>
      </c>
      <c r="J72" s="78">
        <f>AVERAGEIFS('WEEKLY DATA'!J$11:J$14577,'WEEKLY DATA'!$A$11:$A$14577,'MONTHLY DATA'!$A72,'WEEKLY DATA'!$B$11:$B$14577,'MONTHLY DATA'!$B72)</f>
        <v>460</v>
      </c>
      <c r="K72" s="154">
        <f t="shared" si="19"/>
        <v>-2.3354564755838636E-2</v>
      </c>
      <c r="L72" s="169">
        <f>AVERAGEIFS('WEEKLY DATA'!L$11:L$14577,'WEEKLY DATA'!$A$11:$A$14577,'MONTHLY DATA'!$A72,'WEEKLY DATA'!$B$11:$B$14577,'MONTHLY DATA'!$B72)</f>
        <v>365</v>
      </c>
      <c r="M72" s="78">
        <f>AVERAGEIFS('WEEKLY DATA'!M$11:M$14577,'WEEKLY DATA'!$A$11:$A$14577,'MONTHLY DATA'!$A72,'WEEKLY DATA'!$B$11:$B$14577,'MONTHLY DATA'!$B72)</f>
        <v>375</v>
      </c>
      <c r="N72" s="78">
        <f>AVERAGEIFS('WEEKLY DATA'!N$11:N$14577,'WEEKLY DATA'!$A$11:$A$14577,'MONTHLY DATA'!$A72,'WEEKLY DATA'!$B$11:$B$14577,'MONTHLY DATA'!$B72)</f>
        <v>370</v>
      </c>
      <c r="O72" s="154">
        <f t="shared" si="20"/>
        <v>-1.9218025182239917E-2</v>
      </c>
      <c r="P72" s="169">
        <f>AVERAGEIFS('WEEKLY DATA'!P$11:P$14577,'WEEKLY DATA'!$A$11:$A$14577,'MONTHLY DATA'!$A72,'WEEKLY DATA'!$B$11:$B$14577,'MONTHLY DATA'!$B72)</f>
        <v>340</v>
      </c>
      <c r="Q72" s="78">
        <f>AVERAGEIFS('WEEKLY DATA'!Q$11:Q$14577,'WEEKLY DATA'!$A$11:$A$14577,'MONTHLY DATA'!$A72,'WEEKLY DATA'!$B$11:$B$14577,'MONTHLY DATA'!$B72)</f>
        <v>350</v>
      </c>
      <c r="R72" s="78">
        <f>AVERAGEIFS('WEEKLY DATA'!R$11:R$14577,'WEEKLY DATA'!$A$11:$A$14577,'MONTHLY DATA'!$A72,'WEEKLY DATA'!$B$11:$B$14577,'MONTHLY DATA'!$B72)</f>
        <v>345</v>
      </c>
      <c r="S72" s="154">
        <f t="shared" si="21"/>
        <v>-1.498929336188437E-2</v>
      </c>
      <c r="T72" s="169">
        <f>AVERAGEIFS('WEEKLY DATA'!T$11:T$14577,'WEEKLY DATA'!$A$11:$A$14577,'MONTHLY DATA'!$A72,'WEEKLY DATA'!$B$11:$B$14577,'MONTHLY DATA'!$B72)</f>
        <v>316.25</v>
      </c>
      <c r="U72" s="78">
        <f>AVERAGEIFS('WEEKLY DATA'!U$11:U$14577,'WEEKLY DATA'!$A$11:$A$14577,'MONTHLY DATA'!$A72,'WEEKLY DATA'!$B$11:$B$14577,'MONTHLY DATA'!$B72)</f>
        <v>326.25</v>
      </c>
      <c r="V72" s="78">
        <f>AVERAGEIFS('WEEKLY DATA'!V$11:V$14577,'WEEKLY DATA'!$A$11:$A$14577,'MONTHLY DATA'!$A72,'WEEKLY DATA'!$B$11:$B$14577,'MONTHLY DATA'!$B72)</f>
        <v>321.25</v>
      </c>
      <c r="W72" s="154">
        <f t="shared" si="7"/>
        <v>-3.6009002250562694E-2</v>
      </c>
      <c r="X72" s="169">
        <f>AVERAGEIFS('WEEKLY DATA'!X$11:X$14577,'WEEKLY DATA'!$A$11:$A$14577,'MONTHLY DATA'!$A72,'WEEKLY DATA'!$B$11:$B$14577,'MONTHLY DATA'!$B72)</f>
        <v>305</v>
      </c>
      <c r="Y72" s="78">
        <f>AVERAGEIFS('WEEKLY DATA'!Y$11:Y$14577,'WEEKLY DATA'!$A$11:$A$14577,'MONTHLY DATA'!$A72,'WEEKLY DATA'!$B$11:$B$14577,'MONTHLY DATA'!$B72)</f>
        <v>315</v>
      </c>
      <c r="Z72" s="78">
        <f>AVERAGEIFS('WEEKLY DATA'!Z$11:Z$14577,'WEEKLY DATA'!$A$11:$A$14577,'MONTHLY DATA'!$A72,'WEEKLY DATA'!$B$11:$B$14577,'MONTHLY DATA'!$B72)</f>
        <v>310</v>
      </c>
      <c r="AA72" s="154">
        <f t="shared" si="22"/>
        <v>-3.4267912772585674E-2</v>
      </c>
      <c r="AB72" s="169">
        <f>AVERAGEIFS('WEEKLY DATA'!AB$11:AB$14577,'WEEKLY DATA'!$A$11:$A$14577,'MONTHLY DATA'!$A72,'WEEKLY DATA'!$B$11:$B$14577,'MONTHLY DATA'!$B72)</f>
        <v>327.5</v>
      </c>
      <c r="AC72" s="78">
        <f>AVERAGEIFS('WEEKLY DATA'!AC$11:AC$14577,'WEEKLY DATA'!$A$11:$A$14577,'MONTHLY DATA'!$A72,'WEEKLY DATA'!$B$11:$B$14577,'MONTHLY DATA'!$B72)</f>
        <v>337.5</v>
      </c>
      <c r="AD72" s="78">
        <f>AVERAGEIFS('WEEKLY DATA'!AD$11:AD$14577,'WEEKLY DATA'!$A$11:$A$14577,'MONTHLY DATA'!$A72,'WEEKLY DATA'!$B$11:$B$14577,'MONTHLY DATA'!$B72)</f>
        <v>332.5</v>
      </c>
      <c r="AE72" s="154">
        <f t="shared" si="23"/>
        <v>-2.4926686217008776E-2</v>
      </c>
      <c r="AF72" s="169">
        <f>AVERAGEIFS('WEEKLY DATA'!AF$11:AF$14577,'WEEKLY DATA'!$A$11:$A$14577,'MONTHLY DATA'!$A72,'WEEKLY DATA'!$B$11:$B$14577,'MONTHLY DATA'!$B72)</f>
        <v>311.25</v>
      </c>
      <c r="AG72" s="78">
        <f>AVERAGEIFS('WEEKLY DATA'!AG$11:AG$14577,'WEEKLY DATA'!$A$11:$A$14577,'MONTHLY DATA'!$A72,'WEEKLY DATA'!$B$11:$B$14577,'MONTHLY DATA'!$B72)</f>
        <v>321.25</v>
      </c>
      <c r="AH72" s="78">
        <f>AVERAGEIFS('WEEKLY DATA'!AH$11:AH$14577,'WEEKLY DATA'!$A$11:$A$14577,'MONTHLY DATA'!$A72,'WEEKLY DATA'!$B$11:$B$14577,'MONTHLY DATA'!$B72)</f>
        <v>316.25</v>
      </c>
      <c r="AI72" s="154">
        <f t="shared" si="24"/>
        <v>-2.7671022290545744E-2</v>
      </c>
      <c r="AJ72" s="169">
        <f>AVERAGEIFS('WEEKLY DATA'!AJ$11:AJ$14577,'WEEKLY DATA'!$A$11:$A$14577,'MONTHLY DATA'!$A72,'WEEKLY DATA'!$B$11:$B$14577,'MONTHLY DATA'!$B72)</f>
        <v>336.25</v>
      </c>
      <c r="AK72" s="78">
        <f>AVERAGEIFS('WEEKLY DATA'!AK$11:AK$14577,'WEEKLY DATA'!$A$11:$A$14577,'MONTHLY DATA'!$A72,'WEEKLY DATA'!$B$11:$B$14577,'MONTHLY DATA'!$B72)</f>
        <v>346.25</v>
      </c>
      <c r="AL72" s="78">
        <f>AVERAGEIFS('WEEKLY DATA'!AL$11:AL$14577,'WEEKLY DATA'!$A$11:$A$14577,'MONTHLY DATA'!$A72,'WEEKLY DATA'!$B$11:$B$14577,'MONTHLY DATA'!$B72)</f>
        <v>341.25</v>
      </c>
      <c r="AM72" s="154">
        <f t="shared" si="8"/>
        <v>-4.2776998597475413E-2</v>
      </c>
      <c r="AN72" s="169">
        <f>AVERAGEIFS('WEEKLY DATA'!AN$11:AN$14577,'WEEKLY DATA'!$A$11:$A$14577,'MONTHLY DATA'!$A72,'WEEKLY DATA'!$B$11:$B$14577,'MONTHLY DATA'!$B72)</f>
        <v>326.25</v>
      </c>
      <c r="AO72" s="78">
        <f>AVERAGEIFS('WEEKLY DATA'!AO$11:AO$14577,'WEEKLY DATA'!$A$11:$A$14577,'MONTHLY DATA'!$A72,'WEEKLY DATA'!$B$11:$B$14577,'MONTHLY DATA'!$B72)</f>
        <v>336.25</v>
      </c>
      <c r="AP72" s="78">
        <f>AVERAGEIFS('WEEKLY DATA'!AP$11:AP$14577,'WEEKLY DATA'!$A$11:$A$14577,'MONTHLY DATA'!$A72,'WEEKLY DATA'!$B$11:$B$14577,'MONTHLY DATA'!$B72)</f>
        <v>331.25</v>
      </c>
      <c r="AQ72" s="154">
        <f t="shared" si="25"/>
        <v>-3.3552151714077327E-2</v>
      </c>
      <c r="AR72" s="169">
        <f>AVERAGEIFS('WEEKLY DATA'!AR$11:AR$14577,'WEEKLY DATA'!$A$11:$A$14577,'MONTHLY DATA'!$A72,'WEEKLY DATA'!$B$11:$B$14577,'MONTHLY DATA'!$B72)</f>
        <v>351.25</v>
      </c>
      <c r="AS72" s="78">
        <f>AVERAGEIFS('WEEKLY DATA'!AS$11:AS$14577,'WEEKLY DATA'!$A$11:$A$14577,'MONTHLY DATA'!$A72,'WEEKLY DATA'!$B$11:$B$14577,'MONTHLY DATA'!$B72)</f>
        <v>361.25</v>
      </c>
      <c r="AT72" s="78">
        <f>AVERAGEIFS('WEEKLY DATA'!AT$11:AT$14577,'WEEKLY DATA'!$A$11:$A$14577,'MONTHLY DATA'!$A72,'WEEKLY DATA'!$B$11:$B$14577,'MONTHLY DATA'!$B72)</f>
        <v>356.25</v>
      </c>
      <c r="AU72" s="154">
        <f t="shared" si="26"/>
        <v>-2.1962937542896355E-2</v>
      </c>
      <c r="AV72" s="169">
        <f>AVERAGEIFS('WEEKLY DATA'!AV$11:AV$14577,'WEEKLY DATA'!$A$11:$A$14577,'MONTHLY DATA'!$A72,'WEEKLY DATA'!$B$11:$B$14577,'MONTHLY DATA'!$B72)</f>
        <v>331.25</v>
      </c>
      <c r="AW72" s="78">
        <f>AVERAGEIFS('WEEKLY DATA'!AW$11:AW$14577,'WEEKLY DATA'!$A$11:$A$14577,'MONTHLY DATA'!$A72,'WEEKLY DATA'!$B$11:$B$14577,'MONTHLY DATA'!$B72)</f>
        <v>341.25</v>
      </c>
      <c r="AX72" s="78">
        <f>AVERAGEIFS('WEEKLY DATA'!AX$11:AX$14577,'WEEKLY DATA'!$A$11:$A$14577,'MONTHLY DATA'!$A72,'WEEKLY DATA'!$B$11:$B$14577,'MONTHLY DATA'!$B72)</f>
        <v>336.25</v>
      </c>
      <c r="AY72" s="154">
        <f t="shared" si="27"/>
        <v>-5.9127864005912301E-3</v>
      </c>
      <c r="AZ72" s="169">
        <f>AVERAGEIFS('WEEKLY DATA'!AZ$11:AZ$14577,'WEEKLY DATA'!$A$11:$A$14577,'MONTHLY DATA'!$A72,'WEEKLY DATA'!$B$11:$B$14577,'MONTHLY DATA'!$B72)</f>
        <v>285</v>
      </c>
      <c r="BA72" s="78">
        <f>AVERAGEIFS('WEEKLY DATA'!BA$11:BA$14577,'WEEKLY DATA'!$A$11:$A$14577,'MONTHLY DATA'!$A72,'WEEKLY DATA'!$B$11:$B$14577,'MONTHLY DATA'!$B72)</f>
        <v>295</v>
      </c>
      <c r="BB72" s="78">
        <f>AVERAGEIFS('WEEKLY DATA'!BB$11:BB$14577,'WEEKLY DATA'!$A$11:$A$14577,'MONTHLY DATA'!$A72,'WEEKLY DATA'!$B$11:$B$14577,'MONTHLY DATA'!$B72)</f>
        <v>290</v>
      </c>
      <c r="BC72" s="154">
        <f t="shared" si="9"/>
        <v>-3.7344398340248941E-2</v>
      </c>
      <c r="BD72" s="169">
        <f>AVERAGEIFS('WEEKLY DATA'!BD$11:BD$14577,'WEEKLY DATA'!$A$11:$A$14577,'MONTHLY DATA'!$A72,'WEEKLY DATA'!$B$11:$B$14577,'MONTHLY DATA'!$B72)</f>
        <v>276.25</v>
      </c>
      <c r="BE72" s="78">
        <f>AVERAGEIFS('WEEKLY DATA'!BE$11:BE$14577,'WEEKLY DATA'!$A$11:$A$14577,'MONTHLY DATA'!$A72,'WEEKLY DATA'!$B$11:$B$14577,'MONTHLY DATA'!$B72)</f>
        <v>286.25</v>
      </c>
      <c r="BF72" s="78">
        <f>AVERAGEIFS('WEEKLY DATA'!BF$11:BF$14577,'WEEKLY DATA'!$A$11:$A$14577,'MONTHLY DATA'!$A72,'WEEKLY DATA'!$B$11:$B$14577,'MONTHLY DATA'!$B72)</f>
        <v>281.25</v>
      </c>
      <c r="BG72" s="154">
        <f t="shared" si="28"/>
        <v>-2.6816608996539815E-2</v>
      </c>
      <c r="BH72" s="169">
        <f>AVERAGEIFS('WEEKLY DATA'!BH$11:BH$14577,'WEEKLY DATA'!$A$11:$A$14577,'MONTHLY DATA'!$A72,'WEEKLY DATA'!$B$11:$B$14577,'MONTHLY DATA'!$B72)</f>
        <v>315</v>
      </c>
      <c r="BI72" s="78">
        <f>AVERAGEIFS('WEEKLY DATA'!BI$11:BI$14577,'WEEKLY DATA'!$A$11:$A$14577,'MONTHLY DATA'!$A72,'WEEKLY DATA'!$B$11:$B$14577,'MONTHLY DATA'!$B72)</f>
        <v>325</v>
      </c>
      <c r="BJ72" s="78">
        <f>AVERAGEIFS('WEEKLY DATA'!BJ$11:BJ$14577,'WEEKLY DATA'!$A$11:$A$14577,'MONTHLY DATA'!$A72,'WEEKLY DATA'!$B$11:$B$14577,'MONTHLY DATA'!$B72)</f>
        <v>320</v>
      </c>
      <c r="BK72" s="154">
        <f t="shared" si="29"/>
        <v>-3.3962264150943389E-2</v>
      </c>
      <c r="BL72" s="169">
        <f>AVERAGEIFS('WEEKLY DATA'!BL$11:BL$14577,'WEEKLY DATA'!$A$11:$A$14577,'MONTHLY DATA'!$A72,'WEEKLY DATA'!$B$11:$B$14577,'MONTHLY DATA'!$B72)</f>
        <v>280</v>
      </c>
      <c r="BM72" s="78">
        <f>AVERAGEIFS('WEEKLY DATA'!BM$11:BM$14577,'WEEKLY DATA'!$A$11:$A$14577,'MONTHLY DATA'!$A72,'WEEKLY DATA'!$B$11:$B$14577,'MONTHLY DATA'!$B72)</f>
        <v>290</v>
      </c>
      <c r="BN72" s="78">
        <f>AVERAGEIFS('WEEKLY DATA'!BN$11:BN$14577,'WEEKLY DATA'!$A$11:$A$14577,'MONTHLY DATA'!$A72,'WEEKLY DATA'!$B$11:$B$14577,'MONTHLY DATA'!$B72)</f>
        <v>285</v>
      </c>
      <c r="BO72" s="154">
        <f t="shared" si="30"/>
        <v>-3.1435853865760421E-2</v>
      </c>
      <c r="BP72" s="78">
        <f>AVERAGEIFS('WEEKLY DATA'!BP$11:BP$14577,'WEEKLY DATA'!$A$11:$A$14577,'MONTHLY DATA'!$A72,'WEEKLY DATA'!$B$11:$B$14577,'MONTHLY DATA'!$B72)</f>
        <v>325</v>
      </c>
      <c r="BQ72" s="78">
        <f>AVERAGEIFS('WEEKLY DATA'!BQ$11:BQ$14577,'WEEKLY DATA'!$A$11:$A$14577,'MONTHLY DATA'!$A72,'WEEKLY DATA'!$B$11:$B$14577,'MONTHLY DATA'!$B72)</f>
        <v>335</v>
      </c>
      <c r="BR72" s="78">
        <f>AVERAGEIFS('WEEKLY DATA'!BR$11:BR$14577,'WEEKLY DATA'!$A$11:$A$14577,'MONTHLY DATA'!$A72,'WEEKLY DATA'!$B$11:$B$14577,'MONTHLY DATA'!$B72)</f>
        <v>330</v>
      </c>
      <c r="BS72" s="154">
        <f t="shared" si="10"/>
        <v>-2.1497405485544796E-2</v>
      </c>
      <c r="BT72" s="78">
        <f>AVERAGEIFS('WEEKLY DATA'!BT$11:BT$14577,'WEEKLY DATA'!$A$11:$A$14577,'MONTHLY DATA'!$A72,'WEEKLY DATA'!$B$11:$B$14577,'MONTHLY DATA'!$B72)</f>
        <v>315</v>
      </c>
      <c r="BU72" s="78">
        <f>AVERAGEIFS('WEEKLY DATA'!BU$11:BU$14577,'WEEKLY DATA'!$A$11:$A$14577,'MONTHLY DATA'!$A72,'WEEKLY DATA'!$B$11:$B$14577,'MONTHLY DATA'!$B72)</f>
        <v>325</v>
      </c>
      <c r="BV72" s="78">
        <f>AVERAGEIFS('WEEKLY DATA'!BV$11:BV$14577,'WEEKLY DATA'!$A$11:$A$14577,'MONTHLY DATA'!$A72,'WEEKLY DATA'!$B$11:$B$14577,'MONTHLY DATA'!$B72)</f>
        <v>320</v>
      </c>
      <c r="BW72" s="154">
        <f t="shared" si="31"/>
        <v>-2.7355623100303927E-2</v>
      </c>
      <c r="BX72" s="78">
        <f>AVERAGEIFS('WEEKLY DATA'!BX$11:BX$14577,'WEEKLY DATA'!$A$11:$A$14577,'MONTHLY DATA'!$A72,'WEEKLY DATA'!$B$11:$B$14577,'MONTHLY DATA'!$B72)</f>
        <v>320</v>
      </c>
      <c r="BY72" s="78">
        <f>AVERAGEIFS('WEEKLY DATA'!BY$11:BY$14577,'WEEKLY DATA'!$A$11:$A$14577,'MONTHLY DATA'!$A72,'WEEKLY DATA'!$B$11:$B$14577,'MONTHLY DATA'!$B72)</f>
        <v>330</v>
      </c>
      <c r="BZ72" s="78">
        <f>AVERAGEIFS('WEEKLY DATA'!BZ$11:BZ$14577,'WEEKLY DATA'!$A$11:$A$14577,'MONTHLY DATA'!$A72,'WEEKLY DATA'!$B$11:$B$14577,'MONTHLY DATA'!$B72)</f>
        <v>325</v>
      </c>
      <c r="CA72" s="154">
        <f t="shared" si="32"/>
        <v>-2.7673896783844465E-2</v>
      </c>
      <c r="CB72" s="78">
        <f>AVERAGEIFS('WEEKLY DATA'!CB$11:CB$14577,'WEEKLY DATA'!$A$11:$A$14577,'MONTHLY DATA'!$A72,'WEEKLY DATA'!$B$11:$B$14577,'MONTHLY DATA'!$B72)</f>
        <v>285</v>
      </c>
      <c r="CC72" s="78">
        <f>AVERAGEIFS('WEEKLY DATA'!CC$11:CC$14577,'WEEKLY DATA'!$A$11:$A$14577,'MONTHLY DATA'!$A72,'WEEKLY DATA'!$B$11:$B$14577,'MONTHLY DATA'!$B72)</f>
        <v>295</v>
      </c>
      <c r="CD72" s="78">
        <f>AVERAGEIFS('WEEKLY DATA'!CD$11:CD$14577,'WEEKLY DATA'!$A$11:$A$14577,'MONTHLY DATA'!$A72,'WEEKLY DATA'!$B$11:$B$14577,'MONTHLY DATA'!$B72)</f>
        <v>331.25</v>
      </c>
      <c r="CE72" s="154">
        <f t="shared" si="33"/>
        <v>0.12288135593220328</v>
      </c>
      <c r="CF72" s="78">
        <f>AVERAGEIFS('WEEKLY DATA'!CF$11:CF$14577,'WEEKLY DATA'!$A$11:$A$14577,'MONTHLY DATA'!$A72,'WEEKLY DATA'!$B$11:$B$14577,'MONTHLY DATA'!$B72)</f>
        <v>286.25</v>
      </c>
      <c r="CG72" s="78">
        <f>AVERAGEIFS('WEEKLY DATA'!CG$11:CG$14577,'WEEKLY DATA'!$A$11:$A$14577,'MONTHLY DATA'!$A72,'WEEKLY DATA'!$B$11:$B$14577,'MONTHLY DATA'!$B72)</f>
        <v>296.25</v>
      </c>
      <c r="CH72" s="78">
        <f>AVERAGEIFS('WEEKLY DATA'!CH$11:CH$14577,'WEEKLY DATA'!$A$11:$A$14577,'MONTHLY DATA'!$A72,'WEEKLY DATA'!$B$11:$B$14577,'MONTHLY DATA'!$B72)</f>
        <v>291.25</v>
      </c>
      <c r="CI72" s="154">
        <f t="shared" si="11"/>
        <v>-8.5763293310459066E-4</v>
      </c>
      <c r="CJ72" s="78">
        <f>AVERAGEIFS('WEEKLY DATA'!CJ$11:CJ$14577,'WEEKLY DATA'!$A$11:$A$14577,'MONTHLY DATA'!$A72,'WEEKLY DATA'!$B$11:$B$14577,'MONTHLY DATA'!$B72)</f>
        <v>277.5</v>
      </c>
      <c r="CK72" s="78">
        <f>AVERAGEIFS('WEEKLY DATA'!CK$11:CK$14577,'WEEKLY DATA'!$A$11:$A$14577,'MONTHLY DATA'!$A72,'WEEKLY DATA'!$B$11:$B$14577,'MONTHLY DATA'!$B72)</f>
        <v>287.5</v>
      </c>
      <c r="CL72" s="78">
        <f>AVERAGEIFS('WEEKLY DATA'!CL$11:CL$14577,'WEEKLY DATA'!$A$11:$A$14577,'MONTHLY DATA'!$A72,'WEEKLY DATA'!$B$11:$B$14577,'MONTHLY DATA'!$B72)</f>
        <v>282.5</v>
      </c>
      <c r="CM72" s="154">
        <f t="shared" si="34"/>
        <v>7.1301247771835552E-3</v>
      </c>
      <c r="CN72" s="78">
        <f>AVERAGEIFS('WEEKLY DATA'!CN$11:CN$14577,'WEEKLY DATA'!$A$11:$A$14577,'MONTHLY DATA'!$A72,'WEEKLY DATA'!$B$11:$B$14577,'MONTHLY DATA'!$B72)</f>
        <v>282.5</v>
      </c>
      <c r="CO72" s="78">
        <f>AVERAGEIFS('WEEKLY DATA'!CO$11:CO$14577,'WEEKLY DATA'!$A$11:$A$14577,'MONTHLY DATA'!$A72,'WEEKLY DATA'!$B$11:$B$14577,'MONTHLY DATA'!$B72)</f>
        <v>292.5</v>
      </c>
      <c r="CP72" s="78">
        <f>AVERAGEIFS('WEEKLY DATA'!CP$11:CP$14577,'WEEKLY DATA'!$A$11:$A$14577,'MONTHLY DATA'!$A72,'WEEKLY DATA'!$B$11:$B$14577,'MONTHLY DATA'!$B72)</f>
        <v>287.5</v>
      </c>
      <c r="CQ72" s="154">
        <f t="shared" si="35"/>
        <v>1.0544815465729274E-2</v>
      </c>
      <c r="CR72" s="78">
        <f>AVERAGEIFS('WEEKLY DATA'!CR$11:CR$14577,'WEEKLY DATA'!$A$11:$A$14577,'MONTHLY DATA'!$A72,'WEEKLY DATA'!$B$11:$B$14577,'MONTHLY DATA'!$B72)</f>
        <v>317.5</v>
      </c>
      <c r="CS72" s="78">
        <f>AVERAGEIFS('WEEKLY DATA'!CS$11:CS$14577,'WEEKLY DATA'!$A$11:$A$14577,'MONTHLY DATA'!$A72,'WEEKLY DATA'!$B$11:$B$14577,'MONTHLY DATA'!$B72)</f>
        <v>327.5</v>
      </c>
      <c r="CT72" s="78">
        <f>AVERAGEIFS('WEEKLY DATA'!CT$11:CT$14577,'WEEKLY DATA'!$A$11:$A$14577,'MONTHLY DATA'!$A72,'WEEKLY DATA'!$B$11:$B$14577,'MONTHLY DATA'!$B72)</f>
        <v>322.5</v>
      </c>
      <c r="CU72" s="154">
        <f t="shared" si="36"/>
        <v>0.12959719789842383</v>
      </c>
      <c r="CV72" s="169">
        <f>AVERAGEIFS('WEEKLY DATA'!CV$11:CV$14577,'WEEKLY DATA'!$A$11:$A$14577,'MONTHLY DATA'!$A72,'WEEKLY DATA'!$B$11:$B$14577,'MONTHLY DATA'!$B72)</f>
        <v>318.75</v>
      </c>
      <c r="CW72" s="78">
        <f>AVERAGEIFS('WEEKLY DATA'!CW$11:CW$14577,'WEEKLY DATA'!$A$11:$A$14577,'MONTHLY DATA'!$A72,'WEEKLY DATA'!$B$11:$B$14577,'MONTHLY DATA'!$B72)</f>
        <v>328.75</v>
      </c>
      <c r="CX72" s="78">
        <f>AVERAGEIFS('WEEKLY DATA'!CX$11:CX$14577,'WEEKLY DATA'!$A$11:$A$14577,'MONTHLY DATA'!$A72,'WEEKLY DATA'!$B$11:$B$14577,'MONTHLY DATA'!$B72)</f>
        <v>323.75</v>
      </c>
      <c r="CY72" s="154">
        <f t="shared" si="12"/>
        <v>-9.9388379204893296E-3</v>
      </c>
      <c r="CZ72" s="169">
        <f>AVERAGEIFS('WEEKLY DATA'!CZ$11:CZ$14577,'WEEKLY DATA'!$A$11:$A$14577,'MONTHLY DATA'!$A72,'WEEKLY DATA'!$B$11:$B$14577,'MONTHLY DATA'!$B72)</f>
        <v>307.5</v>
      </c>
      <c r="DA72" s="78">
        <f>AVERAGEIFS('WEEKLY DATA'!DA$11:DA$14577,'WEEKLY DATA'!$A$11:$A$14577,'MONTHLY DATA'!$A72,'WEEKLY DATA'!$B$11:$B$14577,'MONTHLY DATA'!$B72)</f>
        <v>317.5</v>
      </c>
      <c r="DB72" s="78">
        <f>AVERAGEIFS('WEEKLY DATA'!DB$11:DB$14577,'WEEKLY DATA'!$A$11:$A$14577,'MONTHLY DATA'!$A72,'WEEKLY DATA'!$B$11:$B$14577,'MONTHLY DATA'!$B72)</f>
        <v>312.5</v>
      </c>
      <c r="DC72" s="154">
        <f t="shared" si="37"/>
        <v>-7.9365079365079083E-3</v>
      </c>
      <c r="DD72" s="78">
        <f>AVERAGEIFS('WEEKLY DATA'!DD$11:DD$14577,'WEEKLY DATA'!$A$11:$A$14577,'MONTHLY DATA'!$A72,'WEEKLY DATA'!$B$11:$B$14577,'MONTHLY DATA'!$B72)</f>
        <v>312.5</v>
      </c>
      <c r="DE72" s="78">
        <f>AVERAGEIFS('WEEKLY DATA'!DE$11:DE$14577,'WEEKLY DATA'!$A$11:$A$14577,'MONTHLY DATA'!$A72,'WEEKLY DATA'!$B$11:$B$14577,'MONTHLY DATA'!$B72)</f>
        <v>322.5</v>
      </c>
      <c r="DF72" s="78">
        <f>AVERAGEIFS('WEEKLY DATA'!DF$11:DF$14577,'WEEKLY DATA'!$A$11:$A$14577,'MONTHLY DATA'!$A72,'WEEKLY DATA'!$B$11:$B$14577,'MONTHLY DATA'!$B72)</f>
        <v>317.5</v>
      </c>
      <c r="DG72" s="154">
        <f t="shared" si="38"/>
        <v>-1.7027863777089758E-2</v>
      </c>
      <c r="DH72" s="78">
        <f>AVERAGEIFS('WEEKLY DATA'!DH$11:DH$14577,'WEEKLY DATA'!$A$11:$A$14577,'MONTHLY DATA'!$A72,'WEEKLY DATA'!$B$11:$B$14577,'MONTHLY DATA'!$B72)</f>
        <v>351.25</v>
      </c>
      <c r="DI72" s="78">
        <f>AVERAGEIFS('WEEKLY DATA'!DI$11:DI$14577,'WEEKLY DATA'!$A$11:$A$14577,'MONTHLY DATA'!$A72,'WEEKLY DATA'!$B$11:$B$14577,'MONTHLY DATA'!$B72)</f>
        <v>361.25</v>
      </c>
      <c r="DJ72" s="78">
        <f>AVERAGEIFS('WEEKLY DATA'!DJ$11:DJ$14577,'WEEKLY DATA'!$A$11:$A$14577,'MONTHLY DATA'!$A72,'WEEKLY DATA'!$B$11:$B$14577,'MONTHLY DATA'!$B72)</f>
        <v>356.25</v>
      </c>
      <c r="DK72" s="154">
        <f t="shared" si="39"/>
        <v>0.10636645962732927</v>
      </c>
      <c r="DL72" s="169">
        <f>AVERAGEIFS('WEEKLY DATA'!DL$11:DL$14577,'WEEKLY DATA'!$A$11:$A$14577,'MONTHLY DATA'!$A72,'WEEKLY DATA'!$B$11:$B$14577,'MONTHLY DATA'!$B72)</f>
        <v>293.75</v>
      </c>
      <c r="DM72" s="78">
        <f>AVERAGEIFS('WEEKLY DATA'!DM$11:DM$14577,'WEEKLY DATA'!$A$11:$A$14577,'MONTHLY DATA'!$A72,'WEEKLY DATA'!$B$11:$B$14577,'MONTHLY DATA'!$B72)</f>
        <v>303.75</v>
      </c>
      <c r="DN72" s="78">
        <f>AVERAGEIFS('WEEKLY DATA'!DN$11:DN$14577,'WEEKLY DATA'!$A$11:$A$14577,'MONTHLY DATA'!$A72,'WEEKLY DATA'!$B$11:$B$14577,'MONTHLY DATA'!$B72)</f>
        <v>298.75</v>
      </c>
      <c r="DO72" s="154">
        <f t="shared" si="13"/>
        <v>-4.1666666666666519E-3</v>
      </c>
      <c r="DP72" s="78">
        <f>AVERAGEIFS('WEEKLY DATA'!DP$11:DP$14577,'WEEKLY DATA'!$A$11:$A$14577,'MONTHLY DATA'!$A72,'WEEKLY DATA'!$B$11:$B$14577,'MONTHLY DATA'!$B72)</f>
        <v>282.5</v>
      </c>
      <c r="DQ72" s="78">
        <f>AVERAGEIFS('WEEKLY DATA'!DQ$11:DQ$14577,'WEEKLY DATA'!$A$11:$A$14577,'MONTHLY DATA'!$A72,'WEEKLY DATA'!$B$11:$B$14577,'MONTHLY DATA'!$B72)</f>
        <v>292.5</v>
      </c>
      <c r="DR72" s="78">
        <f>AVERAGEIFS('WEEKLY DATA'!DR$11:DR$14577,'WEEKLY DATA'!$A$11:$A$14577,'MONTHLY DATA'!$A72,'WEEKLY DATA'!$B$11:$B$14577,'MONTHLY DATA'!$B72)</f>
        <v>287.5</v>
      </c>
      <c r="DS72" s="154">
        <f t="shared" si="40"/>
        <v>-1.7361111111111605E-3</v>
      </c>
      <c r="DT72" s="78">
        <f>AVERAGEIFS('WEEKLY DATA'!DT$11:DT$14577,'WEEKLY DATA'!$A$11:$A$14577,'MONTHLY DATA'!$A72,'WEEKLY DATA'!$B$11:$B$14577,'MONTHLY DATA'!$B72)</f>
        <v>287.5</v>
      </c>
      <c r="DU72" s="78">
        <f>AVERAGEIFS('WEEKLY DATA'!DU$11:DU$14577,'WEEKLY DATA'!$A$11:$A$14577,'MONTHLY DATA'!$A72,'WEEKLY DATA'!$B$11:$B$14577,'MONTHLY DATA'!$B72)</f>
        <v>297.5</v>
      </c>
      <c r="DV72" s="78">
        <f>AVERAGEIFS('WEEKLY DATA'!DV$11:DV$14577,'WEEKLY DATA'!$A$11:$A$14577,'MONTHLY DATA'!$A72,'WEEKLY DATA'!$B$11:$B$14577,'MONTHLY DATA'!$B72)</f>
        <v>292.5</v>
      </c>
      <c r="DW72" s="154">
        <f t="shared" si="41"/>
        <v>-1.1824324324324342E-2</v>
      </c>
      <c r="DX72" s="78">
        <f>AVERAGEIFS('WEEKLY DATA'!DX$11:DX$14577,'WEEKLY DATA'!$A$11:$A$14577,'MONTHLY DATA'!$A72,'WEEKLY DATA'!$B$11:$B$14577,'MONTHLY DATA'!$B72)</f>
        <v>332.5</v>
      </c>
      <c r="DY72" s="78">
        <f>AVERAGEIFS('WEEKLY DATA'!DY$11:DY$14577,'WEEKLY DATA'!$A$11:$A$14577,'MONTHLY DATA'!$A72,'WEEKLY DATA'!$B$11:$B$14577,'MONTHLY DATA'!$B72)</f>
        <v>342.5</v>
      </c>
      <c r="DZ72" s="78">
        <f>AVERAGEIFS('WEEKLY DATA'!DZ$11:DZ$14577,'WEEKLY DATA'!$A$11:$A$14577,'MONTHLY DATA'!$A72,'WEEKLY DATA'!$B$11:$B$14577,'MONTHLY DATA'!$B72)</f>
        <v>337.5</v>
      </c>
      <c r="EA72" s="154">
        <f t="shared" si="42"/>
        <v>0.15187713310580198</v>
      </c>
      <c r="EB72" s="78">
        <f>AVERAGEIFS('WEEKLY DATA'!EB$11:EB$14577,'WEEKLY DATA'!$A$11:$A$14577,'MONTHLY DATA'!$A72,'WEEKLY DATA'!$B$11:$B$14577,'MONTHLY DATA'!$B72)</f>
        <v>290</v>
      </c>
      <c r="EC72" s="78">
        <f>AVERAGEIFS('WEEKLY DATA'!EC$11:EC$14577,'WEEKLY DATA'!$A$11:$A$14577,'MONTHLY DATA'!$A72,'WEEKLY DATA'!$B$11:$B$14577,'MONTHLY DATA'!$B72)</f>
        <v>300</v>
      </c>
      <c r="ED72" s="78">
        <f>AVERAGEIFS('WEEKLY DATA'!ED$11:ED$14577,'WEEKLY DATA'!$A$11:$A$14577,'MONTHLY DATA'!$A72,'WEEKLY DATA'!$B$11:$B$14577,'MONTHLY DATA'!$B72)</f>
        <v>295</v>
      </c>
      <c r="EE72" s="154">
        <f t="shared" si="14"/>
        <v>3.4013605442175798E-3</v>
      </c>
      <c r="EF72" s="169">
        <f>AVERAGEIFS('WEEKLY DATA'!EF$11:EF$14577,'WEEKLY DATA'!$A$11:$A$14577,'MONTHLY DATA'!$A72,'WEEKLY DATA'!$B$11:$B$14577,'MONTHLY DATA'!$B72)</f>
        <v>277.5</v>
      </c>
      <c r="EG72" s="78">
        <f>AVERAGEIFS('WEEKLY DATA'!EG$11:EG$14577,'WEEKLY DATA'!$A$11:$A$14577,'MONTHLY DATA'!$A72,'WEEKLY DATA'!$B$11:$B$14577,'MONTHLY DATA'!$B72)</f>
        <v>287.5</v>
      </c>
      <c r="EH72" s="78">
        <f>AVERAGEIFS('WEEKLY DATA'!EH$11:EH$14577,'WEEKLY DATA'!$A$11:$A$14577,'MONTHLY DATA'!$A72,'WEEKLY DATA'!$B$11:$B$14577,'MONTHLY DATA'!$B72)</f>
        <v>282.5</v>
      </c>
      <c r="EI72" s="154">
        <f t="shared" si="43"/>
        <v>1.7730496453900457E-3</v>
      </c>
      <c r="EJ72" s="78">
        <f>AVERAGEIFS('WEEKLY DATA'!EJ$11:EJ$14577,'WEEKLY DATA'!$A$11:$A$14577,'MONTHLY DATA'!$A72,'WEEKLY DATA'!$B$11:$B$14577,'MONTHLY DATA'!$B72)</f>
        <v>286.25</v>
      </c>
      <c r="EK72" s="78">
        <f>AVERAGEIFS('WEEKLY DATA'!EK$11:EK$14577,'WEEKLY DATA'!$A$11:$A$14577,'MONTHLY DATA'!$A72,'WEEKLY DATA'!$B$11:$B$14577,'MONTHLY DATA'!$B72)</f>
        <v>296.25</v>
      </c>
      <c r="EL72" s="78">
        <f>AVERAGEIFS('WEEKLY DATA'!EL$11:EL$14577,'WEEKLY DATA'!$A$11:$A$14577,'MONTHLY DATA'!$A72,'WEEKLY DATA'!$B$11:$B$14577,'MONTHLY DATA'!$B72)</f>
        <v>291.25</v>
      </c>
      <c r="EM72" s="154">
        <f t="shared" si="44"/>
        <v>7.7854671280277454E-3</v>
      </c>
      <c r="EN72" s="78">
        <f>AVERAGEIFS('WEEKLY DATA'!EN$11:EN$14577,'WEEKLY DATA'!$A$11:$A$14577,'MONTHLY DATA'!$A72,'WEEKLY DATA'!$B$11:$B$14577,'MONTHLY DATA'!$B72)</f>
        <v>316.25</v>
      </c>
      <c r="EO72" s="78">
        <f>AVERAGEIFS('WEEKLY DATA'!EO$11:EO$14577,'WEEKLY DATA'!$A$11:$A$14577,'MONTHLY DATA'!$A72,'WEEKLY DATA'!$B$11:$B$14577,'MONTHLY DATA'!$B72)</f>
        <v>326.25</v>
      </c>
      <c r="EP72" s="78">
        <f>AVERAGEIFS('WEEKLY DATA'!EP$11:EP$14577,'WEEKLY DATA'!$A$11:$A$14577,'MONTHLY DATA'!$A72,'WEEKLY DATA'!$B$11:$B$14577,'MONTHLY DATA'!$B72)</f>
        <v>321.25</v>
      </c>
      <c r="EQ72" s="154">
        <f t="shared" si="45"/>
        <v>0.11933797909407673</v>
      </c>
      <c r="ER72" s="78">
        <f>AVERAGEIFS('WEEKLY DATA'!ER$11:ER$14577,'WEEKLY DATA'!$A$11:$A$14577,'MONTHLY DATA'!$A72,'WEEKLY DATA'!$B$11:$B$14577,'MONTHLY DATA'!$B72)</f>
        <v>281.25</v>
      </c>
      <c r="ES72" s="78">
        <f>AVERAGEIFS('WEEKLY DATA'!ES$11:ES$14577,'WEEKLY DATA'!$A$11:$A$14577,'MONTHLY DATA'!$A72,'WEEKLY DATA'!$B$11:$B$14577,'MONTHLY DATA'!$B72)</f>
        <v>291.25</v>
      </c>
      <c r="ET72" s="78">
        <f>AVERAGEIFS('WEEKLY DATA'!ET$11:ET$14577,'WEEKLY DATA'!$A$11:$A$14577,'MONTHLY DATA'!$A72,'WEEKLY DATA'!$B$11:$B$14577,'MONTHLY DATA'!$B72)</f>
        <v>286.25</v>
      </c>
      <c r="EU72" s="154">
        <f t="shared" si="15"/>
        <v>-4.5037531276063358E-2</v>
      </c>
      <c r="EV72" s="78">
        <f>AVERAGEIFS('WEEKLY DATA'!EV$11:EV$14577,'WEEKLY DATA'!$A$11:$A$14577,'MONTHLY DATA'!$A72,'WEEKLY DATA'!$B$11:$B$14577,'MONTHLY DATA'!$B72)</f>
        <v>275</v>
      </c>
      <c r="EW72" s="78">
        <f>AVERAGEIFS('WEEKLY DATA'!EW$11:EW$14577,'WEEKLY DATA'!$A$11:$A$14577,'MONTHLY DATA'!$A72,'WEEKLY DATA'!$B$11:$B$14577,'MONTHLY DATA'!$B72)</f>
        <v>285</v>
      </c>
      <c r="EX72" s="78">
        <f>AVERAGEIFS('WEEKLY DATA'!EX$11:EX$14577,'WEEKLY DATA'!$A$11:$A$14577,'MONTHLY DATA'!$A72,'WEEKLY DATA'!$B$11:$B$14577,'MONTHLY DATA'!$B72)</f>
        <v>280</v>
      </c>
      <c r="EY72" s="154">
        <f t="shared" si="46"/>
        <v>-1.8404907975460127E-2</v>
      </c>
      <c r="EZ72" s="78">
        <f>AVERAGEIFS('WEEKLY DATA'!EZ$11:EZ$14577,'WEEKLY DATA'!$A$11:$A$14577,'MONTHLY DATA'!$A72,'WEEKLY DATA'!$B$11:$B$14577,'MONTHLY DATA'!$B72)</f>
        <v>280</v>
      </c>
      <c r="FA72" s="78">
        <f>AVERAGEIFS('WEEKLY DATA'!FA$11:FA$14577,'WEEKLY DATA'!$A$11:$A$14577,'MONTHLY DATA'!$A72,'WEEKLY DATA'!$B$11:$B$14577,'MONTHLY DATA'!$B72)</f>
        <v>290</v>
      </c>
      <c r="FB72" s="78">
        <f>AVERAGEIFS('WEEKLY DATA'!FB$11:FB$14577,'WEEKLY DATA'!$A$11:$A$14577,'MONTHLY DATA'!$A72,'WEEKLY DATA'!$B$11:$B$14577,'MONTHLY DATA'!$B72)</f>
        <v>285</v>
      </c>
      <c r="FC72" s="154">
        <f t="shared" si="47"/>
        <v>-2.0618556701030966E-2</v>
      </c>
      <c r="FD72" s="78">
        <f>AVERAGEIFS('WEEKLY DATA'!FD$11:FD$14577,'WEEKLY DATA'!$A$11:$A$14577,'MONTHLY DATA'!$A72,'WEEKLY DATA'!$B$11:$B$14577,'MONTHLY DATA'!$B72)</f>
        <v>250</v>
      </c>
      <c r="FE72" s="78">
        <f>AVERAGEIFS('WEEKLY DATA'!FE$11:FE$14577,'WEEKLY DATA'!$A$11:$A$14577,'MONTHLY DATA'!$A72,'WEEKLY DATA'!$B$11:$B$14577,'MONTHLY DATA'!$B72)</f>
        <v>260</v>
      </c>
      <c r="FF72" s="78">
        <f>AVERAGEIFS('WEEKLY DATA'!FF$11:FF$14577,'WEEKLY DATA'!$A$11:$A$14577,'MONTHLY DATA'!$A72,'WEEKLY DATA'!$B$11:$B$14577,'MONTHLY DATA'!$B72)</f>
        <v>315</v>
      </c>
      <c r="FG72" s="154">
        <f t="shared" si="48"/>
        <v>0.22448979591836737</v>
      </c>
      <c r="FH72" s="78">
        <f>AVERAGEIFS('WEEKLY DATA'!FH$11:FH$14577,'WEEKLY DATA'!$A$11:$A$14577,'MONTHLY DATA'!$A72,'WEEKLY DATA'!$B$11:$B$14577,'MONTHLY DATA'!$B72)</f>
        <v>302.5</v>
      </c>
      <c r="FI72" s="78">
        <f>AVERAGEIFS('WEEKLY DATA'!FI$11:FI$14577,'WEEKLY DATA'!$A$11:$A$14577,'MONTHLY DATA'!$A72,'WEEKLY DATA'!$B$11:$B$14577,'MONTHLY DATA'!$B72)</f>
        <v>312.5</v>
      </c>
      <c r="FJ72" s="78">
        <f>AVERAGEIFS('WEEKLY DATA'!FJ$11:FJ$14577,'WEEKLY DATA'!$A$11:$A$14577,'MONTHLY DATA'!$A72,'WEEKLY DATA'!$B$11:$B$14577,'MONTHLY DATA'!$B72)</f>
        <v>307.5</v>
      </c>
      <c r="FK72" s="154">
        <f t="shared" si="16"/>
        <v>1.6528925619834656E-2</v>
      </c>
      <c r="FL72" s="169">
        <f>AVERAGEIFS('WEEKLY DATA'!FL$11:FL$14577,'WEEKLY DATA'!$A$11:$A$14577,'MONTHLY DATA'!$A72,'WEEKLY DATA'!$B$11:$B$14577,'MONTHLY DATA'!$B72)</f>
        <v>295</v>
      </c>
      <c r="FM72" s="78">
        <f>AVERAGEIFS('WEEKLY DATA'!FM$11:FM$14577,'WEEKLY DATA'!$A$11:$A$14577,'MONTHLY DATA'!$A72,'WEEKLY DATA'!$B$11:$B$14577,'MONTHLY DATA'!$B72)</f>
        <v>305</v>
      </c>
      <c r="FN72" s="78">
        <f>AVERAGEIFS('WEEKLY DATA'!FN$11:FN$14577,'WEEKLY DATA'!$A$11:$A$14577,'MONTHLY DATA'!$A72,'WEEKLY DATA'!$B$11:$B$14577,'MONTHLY DATA'!$B72)</f>
        <v>300</v>
      </c>
      <c r="FO72" s="154">
        <f t="shared" si="49"/>
        <v>-4.1493775933609811E-3</v>
      </c>
      <c r="FP72" s="78">
        <f>AVERAGEIFS('WEEKLY DATA'!FP$11:FP$14577,'WEEKLY DATA'!$A$11:$A$14577,'MONTHLY DATA'!$A72,'WEEKLY DATA'!$B$11:$B$14577,'MONTHLY DATA'!$B72)</f>
        <v>297.5</v>
      </c>
      <c r="FQ72" s="78">
        <f>AVERAGEIFS('WEEKLY DATA'!FQ$11:FQ$14577,'WEEKLY DATA'!$A$11:$A$14577,'MONTHLY DATA'!$A72,'WEEKLY DATA'!$B$11:$B$14577,'MONTHLY DATA'!$B72)</f>
        <v>307.5</v>
      </c>
      <c r="FR72" s="78">
        <f>AVERAGEIFS('WEEKLY DATA'!FR$11:FR$14577,'WEEKLY DATA'!$A$11:$A$14577,'MONTHLY DATA'!$A72,'WEEKLY DATA'!$B$11:$B$14577,'MONTHLY DATA'!$B72)</f>
        <v>302.5</v>
      </c>
      <c r="FS72" s="154">
        <f t="shared" si="50"/>
        <v>8.2712985938782069E-4</v>
      </c>
      <c r="FT72" s="78">
        <f>AVERAGEIFS('WEEKLY DATA'!FT$11:FT$14577,'WEEKLY DATA'!$A$11:$A$14577,'MONTHLY DATA'!$A72,'WEEKLY DATA'!$B$11:$B$14577,'MONTHLY DATA'!$B72)</f>
        <v>325</v>
      </c>
      <c r="FU72" s="78">
        <f>AVERAGEIFS('WEEKLY DATA'!FU$11:FU$14577,'WEEKLY DATA'!$A$11:$A$14577,'MONTHLY DATA'!$A72,'WEEKLY DATA'!$B$11:$B$14577,'MONTHLY DATA'!$B72)</f>
        <v>335</v>
      </c>
      <c r="FV72" s="78">
        <f>AVERAGEIFS('WEEKLY DATA'!FV$11:FV$14577,'WEEKLY DATA'!$A$11:$A$14577,'MONTHLY DATA'!$A72,'WEEKLY DATA'!$B$11:$B$14577,'MONTHLY DATA'!$B72)</f>
        <v>330</v>
      </c>
      <c r="FW72" s="154">
        <f t="shared" si="17"/>
        <v>-3.7735849056603765E-3</v>
      </c>
      <c r="FX72" s="78">
        <f>AVERAGEIFS('WEEKLY DATA'!FX$11:FX$14577,'WEEKLY DATA'!$A$11:$A$14577,'MONTHLY DATA'!$A72,'WEEKLY DATA'!$B$11:$B$14577,'MONTHLY DATA'!$B72)</f>
        <v>267.5</v>
      </c>
      <c r="FY72" s="78">
        <f>AVERAGEIFS('WEEKLY DATA'!FY$11:FY$14577,'WEEKLY DATA'!$A$11:$A$14577,'MONTHLY DATA'!$A72,'WEEKLY DATA'!$B$11:$B$14577,'MONTHLY DATA'!$B72)</f>
        <v>277.5</v>
      </c>
      <c r="FZ72" s="78">
        <f>AVERAGEIFS('WEEKLY DATA'!FZ$11:FZ$14577,'WEEKLY DATA'!$A$11:$A$14577,'MONTHLY DATA'!$A72,'WEEKLY DATA'!$B$11:$B$14577,'MONTHLY DATA'!$B72)</f>
        <v>272.5</v>
      </c>
      <c r="GA72" s="154">
        <f t="shared" si="51"/>
        <v>9.182736455464191E-4</v>
      </c>
      <c r="GB72" s="78">
        <f>AVERAGEIFS('WEEKLY DATA'!GB$11:GB$14577,'WEEKLY DATA'!$A$11:$A$14577,'MONTHLY DATA'!$A72,'WEEKLY DATA'!$B$11:$B$14577,'MONTHLY DATA'!$B72)</f>
        <v>320</v>
      </c>
      <c r="GC72" s="78">
        <f>AVERAGEIFS('WEEKLY DATA'!GC$11:GC$14577,'WEEKLY DATA'!$A$11:$A$14577,'MONTHLY DATA'!$A72,'WEEKLY DATA'!$B$11:$B$14577,'MONTHLY DATA'!$B72)</f>
        <v>330</v>
      </c>
      <c r="GD72" s="78">
        <f>AVERAGEIFS('WEEKLY DATA'!GD$11:GD$14577,'WEEKLY DATA'!$A$11:$A$14577,'MONTHLY DATA'!$A72,'WEEKLY DATA'!$B$11:$B$14577,'MONTHLY DATA'!$B72)</f>
        <v>325</v>
      </c>
      <c r="GE72" s="154">
        <f t="shared" si="18"/>
        <v>-7.1428571428571397E-2</v>
      </c>
      <c r="GF72" s="169">
        <f>AVERAGEIFS('WEEKLY DATA'!GF$11:GF$14577,'WEEKLY DATA'!$A$11:$A$14577,'MONTHLY DATA'!$A72,'WEEKLY DATA'!$B$11:$B$14577,'MONTHLY DATA'!$B72)</f>
        <v>307.5</v>
      </c>
      <c r="GG72" s="78">
        <f>AVERAGEIFS('WEEKLY DATA'!GG$11:GG$14577,'WEEKLY DATA'!$A$11:$A$14577,'MONTHLY DATA'!$A72,'WEEKLY DATA'!$B$11:$B$14577,'MONTHLY DATA'!$B72)</f>
        <v>317.5</v>
      </c>
      <c r="GH72" s="78">
        <f>AVERAGEIFS('WEEKLY DATA'!GH$11:GH$14577,'WEEKLY DATA'!$A$11:$A$14577,'MONTHLY DATA'!$A72,'WEEKLY DATA'!$B$11:$B$14577,'MONTHLY DATA'!$B72)</f>
        <v>312.5</v>
      </c>
      <c r="GI72" s="154">
        <f t="shared" si="52"/>
        <v>-7.5443786982248517E-2</v>
      </c>
      <c r="GJ72" s="78">
        <f>AVERAGEIFS('WEEKLY DATA'!GJ$11:GJ$14577,'WEEKLY DATA'!$A$11:$A$14577,'MONTHLY DATA'!$A72,'WEEKLY DATA'!$B$11:$B$14577,'MONTHLY DATA'!$B72)</f>
        <v>316.25</v>
      </c>
      <c r="GK72" s="78">
        <f>AVERAGEIFS('WEEKLY DATA'!GK$11:GK$14577,'WEEKLY DATA'!$A$11:$A$14577,'MONTHLY DATA'!$A72,'WEEKLY DATA'!$B$11:$B$14577,'MONTHLY DATA'!$B72)</f>
        <v>326.25</v>
      </c>
      <c r="GL72" s="78">
        <f>AVERAGEIFS('WEEKLY DATA'!GL$11:GL$14577,'WEEKLY DATA'!$A$11:$A$14577,'MONTHLY DATA'!$A72,'WEEKLY DATA'!$B$11:$B$14577,'MONTHLY DATA'!$B72)</f>
        <v>321.25</v>
      </c>
      <c r="GM72" s="154">
        <f t="shared" si="53"/>
        <v>-6.3411078717201197E-2</v>
      </c>
      <c r="GN72" s="78">
        <f>AVERAGEIFS('WEEKLY DATA'!GN$11:GN$14577,'WEEKLY DATA'!$A$11:$A$14577,'MONTHLY DATA'!$A72,'WEEKLY DATA'!$B$11:$B$14577,'MONTHLY DATA'!$B72)</f>
        <v>361.25</v>
      </c>
      <c r="GO72" s="78">
        <f>AVERAGEIFS('WEEKLY DATA'!GO$11:GO$14577,'WEEKLY DATA'!$A$11:$A$14577,'MONTHLY DATA'!$A72,'WEEKLY DATA'!$B$11:$B$14577,'MONTHLY DATA'!$B72)</f>
        <v>371.25</v>
      </c>
      <c r="GP72" s="78">
        <f>AVERAGEIFS('WEEKLY DATA'!GP$11:GP$14577,'WEEKLY DATA'!$A$11:$A$14577,'MONTHLY DATA'!$A72,'WEEKLY DATA'!$B$11:$B$14577,'MONTHLY DATA'!$B72)</f>
        <v>366.25</v>
      </c>
      <c r="GQ72" s="154">
        <f t="shared" si="54"/>
        <v>6.4680232558139483E-2</v>
      </c>
      <c r="GR72" s="78"/>
    </row>
    <row r="73" spans="1:200" ht="15.75" x14ac:dyDescent="0.25">
      <c r="A73">
        <f t="shared" si="4"/>
        <v>3</v>
      </c>
      <c r="B73">
        <f t="shared" si="5"/>
        <v>2015</v>
      </c>
      <c r="C73" s="86">
        <v>42064</v>
      </c>
      <c r="D73" s="78">
        <f>AVERAGEIFS('WEEKLY DATA'!D$11:D$14577,'WEEKLY DATA'!$A$11:$A$14577,'MONTHLY DATA'!$A73,'WEEKLY DATA'!$B$11:$B$14577,'MONTHLY DATA'!$B73)</f>
        <v>358.75</v>
      </c>
      <c r="E73" s="78">
        <f>AVERAGEIFS('WEEKLY DATA'!E$11:E$14577,'WEEKLY DATA'!$A$11:$A$14577,'MONTHLY DATA'!$A73,'WEEKLY DATA'!$B$11:$B$14577,'MONTHLY DATA'!$B73)</f>
        <v>352.5</v>
      </c>
      <c r="F73" s="78">
        <f>AVERAGEIFS('WEEKLY DATA'!F$11:F$14577,'WEEKLY DATA'!$A$11:$A$14577,'MONTHLY DATA'!$A73,'WEEKLY DATA'!$B$11:$B$14577,'MONTHLY DATA'!$B73)</f>
        <v>355.625</v>
      </c>
      <c r="G73" s="154">
        <f t="shared" si="6"/>
        <v>-2.2336769759450203E-2</v>
      </c>
      <c r="H73" s="169">
        <f>AVERAGEIFS('WEEKLY DATA'!H$11:H$14577,'WEEKLY DATA'!$A$11:$A$14577,'MONTHLY DATA'!$A73,'WEEKLY DATA'!$B$11:$B$14577,'MONTHLY DATA'!$B73)</f>
        <v>457.5</v>
      </c>
      <c r="I73" s="78">
        <f>AVERAGEIFS('WEEKLY DATA'!I$11:I$14577,'WEEKLY DATA'!$A$11:$A$14577,'MONTHLY DATA'!$A73,'WEEKLY DATA'!$B$11:$B$14577,'MONTHLY DATA'!$B73)</f>
        <v>467.5</v>
      </c>
      <c r="J73" s="78">
        <f>AVERAGEIFS('WEEKLY DATA'!J$11:J$14577,'WEEKLY DATA'!$A$11:$A$14577,'MONTHLY DATA'!$A73,'WEEKLY DATA'!$B$11:$B$14577,'MONTHLY DATA'!$B73)</f>
        <v>462.5</v>
      </c>
      <c r="K73" s="154">
        <f t="shared" si="19"/>
        <v>5.4347826086955653E-3</v>
      </c>
      <c r="L73" s="169">
        <f>AVERAGEIFS('WEEKLY DATA'!L$11:L$14577,'WEEKLY DATA'!$A$11:$A$14577,'MONTHLY DATA'!$A73,'WEEKLY DATA'!$B$11:$B$14577,'MONTHLY DATA'!$B73)</f>
        <v>357.5</v>
      </c>
      <c r="M73" s="78">
        <f>AVERAGEIFS('WEEKLY DATA'!M$11:M$14577,'WEEKLY DATA'!$A$11:$A$14577,'MONTHLY DATA'!$A73,'WEEKLY DATA'!$B$11:$B$14577,'MONTHLY DATA'!$B73)</f>
        <v>367.5</v>
      </c>
      <c r="N73" s="78">
        <f>AVERAGEIFS('WEEKLY DATA'!N$11:N$14577,'WEEKLY DATA'!$A$11:$A$14577,'MONTHLY DATA'!$A73,'WEEKLY DATA'!$B$11:$B$14577,'MONTHLY DATA'!$B73)</f>
        <v>362.5</v>
      </c>
      <c r="O73" s="154">
        <f t="shared" si="20"/>
        <v>-2.0270270270270285E-2</v>
      </c>
      <c r="P73" s="169">
        <f>AVERAGEIFS('WEEKLY DATA'!P$11:P$14577,'WEEKLY DATA'!$A$11:$A$14577,'MONTHLY DATA'!$A73,'WEEKLY DATA'!$B$11:$B$14577,'MONTHLY DATA'!$B73)</f>
        <v>343.75</v>
      </c>
      <c r="Q73" s="78">
        <f>AVERAGEIFS('WEEKLY DATA'!Q$11:Q$14577,'WEEKLY DATA'!$A$11:$A$14577,'MONTHLY DATA'!$A73,'WEEKLY DATA'!$B$11:$B$14577,'MONTHLY DATA'!$B73)</f>
        <v>353.75</v>
      </c>
      <c r="R73" s="78">
        <f>AVERAGEIFS('WEEKLY DATA'!R$11:R$14577,'WEEKLY DATA'!$A$11:$A$14577,'MONTHLY DATA'!$A73,'WEEKLY DATA'!$B$11:$B$14577,'MONTHLY DATA'!$B73)</f>
        <v>348.75</v>
      </c>
      <c r="S73" s="154">
        <f t="shared" si="21"/>
        <v>1.0869565217391353E-2</v>
      </c>
      <c r="T73" s="169">
        <f>AVERAGEIFS('WEEKLY DATA'!T$11:T$14577,'WEEKLY DATA'!$A$11:$A$14577,'MONTHLY DATA'!$A73,'WEEKLY DATA'!$B$11:$B$14577,'MONTHLY DATA'!$B73)</f>
        <v>314.375</v>
      </c>
      <c r="U73" s="78">
        <f>AVERAGEIFS('WEEKLY DATA'!U$11:U$14577,'WEEKLY DATA'!$A$11:$A$14577,'MONTHLY DATA'!$A73,'WEEKLY DATA'!$B$11:$B$14577,'MONTHLY DATA'!$B73)</f>
        <v>324.375</v>
      </c>
      <c r="V73" s="78">
        <f>AVERAGEIFS('WEEKLY DATA'!V$11:V$14577,'WEEKLY DATA'!$A$11:$A$14577,'MONTHLY DATA'!$A73,'WEEKLY DATA'!$B$11:$B$14577,'MONTHLY DATA'!$B73)</f>
        <v>319.375</v>
      </c>
      <c r="W73" s="154">
        <f t="shared" si="7"/>
        <v>-5.8365758754863606E-3</v>
      </c>
      <c r="X73" s="169">
        <f>AVERAGEIFS('WEEKLY DATA'!X$11:X$14577,'WEEKLY DATA'!$A$11:$A$14577,'MONTHLY DATA'!$A73,'WEEKLY DATA'!$B$11:$B$14577,'MONTHLY DATA'!$B73)</f>
        <v>307.5</v>
      </c>
      <c r="Y73" s="78">
        <f>AVERAGEIFS('WEEKLY DATA'!Y$11:Y$14577,'WEEKLY DATA'!$A$11:$A$14577,'MONTHLY DATA'!$A73,'WEEKLY DATA'!$B$11:$B$14577,'MONTHLY DATA'!$B73)</f>
        <v>317.5</v>
      </c>
      <c r="Z73" s="78">
        <f>AVERAGEIFS('WEEKLY DATA'!Z$11:Z$14577,'WEEKLY DATA'!$A$11:$A$14577,'MONTHLY DATA'!$A73,'WEEKLY DATA'!$B$11:$B$14577,'MONTHLY DATA'!$B73)</f>
        <v>312.5</v>
      </c>
      <c r="AA73" s="154">
        <f t="shared" si="22"/>
        <v>8.0645161290322509E-3</v>
      </c>
      <c r="AB73" s="169">
        <f>AVERAGEIFS('WEEKLY DATA'!AB$11:AB$14577,'WEEKLY DATA'!$A$11:$A$14577,'MONTHLY DATA'!$A73,'WEEKLY DATA'!$B$11:$B$14577,'MONTHLY DATA'!$B73)</f>
        <v>328.75</v>
      </c>
      <c r="AC73" s="78">
        <f>AVERAGEIFS('WEEKLY DATA'!AC$11:AC$14577,'WEEKLY DATA'!$A$11:$A$14577,'MONTHLY DATA'!$A73,'WEEKLY DATA'!$B$11:$B$14577,'MONTHLY DATA'!$B73)</f>
        <v>338.75</v>
      </c>
      <c r="AD73" s="78">
        <f>AVERAGEIFS('WEEKLY DATA'!AD$11:AD$14577,'WEEKLY DATA'!$A$11:$A$14577,'MONTHLY DATA'!$A73,'WEEKLY DATA'!$B$11:$B$14577,'MONTHLY DATA'!$B73)</f>
        <v>333.75</v>
      </c>
      <c r="AE73" s="154">
        <f t="shared" si="23"/>
        <v>3.759398496240518E-3</v>
      </c>
      <c r="AF73" s="169">
        <f>AVERAGEIFS('WEEKLY DATA'!AF$11:AF$14577,'WEEKLY DATA'!$A$11:$A$14577,'MONTHLY DATA'!$A73,'WEEKLY DATA'!$B$11:$B$14577,'MONTHLY DATA'!$B73)</f>
        <v>318.125</v>
      </c>
      <c r="AG73" s="78">
        <f>AVERAGEIFS('WEEKLY DATA'!AG$11:AG$14577,'WEEKLY DATA'!$A$11:$A$14577,'MONTHLY DATA'!$A73,'WEEKLY DATA'!$B$11:$B$14577,'MONTHLY DATA'!$B73)</f>
        <v>328.125</v>
      </c>
      <c r="AH73" s="78">
        <f>AVERAGEIFS('WEEKLY DATA'!AH$11:AH$14577,'WEEKLY DATA'!$A$11:$A$14577,'MONTHLY DATA'!$A73,'WEEKLY DATA'!$B$11:$B$14577,'MONTHLY DATA'!$B73)</f>
        <v>323.125</v>
      </c>
      <c r="AI73" s="154">
        <f t="shared" si="24"/>
        <v>2.1739130434782705E-2</v>
      </c>
      <c r="AJ73" s="169">
        <f>AVERAGEIFS('WEEKLY DATA'!AJ$11:AJ$14577,'WEEKLY DATA'!$A$11:$A$14577,'MONTHLY DATA'!$A73,'WEEKLY DATA'!$B$11:$B$14577,'MONTHLY DATA'!$B73)</f>
        <v>334.375</v>
      </c>
      <c r="AK73" s="78">
        <f>AVERAGEIFS('WEEKLY DATA'!AK$11:AK$14577,'WEEKLY DATA'!$A$11:$A$14577,'MONTHLY DATA'!$A73,'WEEKLY DATA'!$B$11:$B$14577,'MONTHLY DATA'!$B73)</f>
        <v>344.375</v>
      </c>
      <c r="AL73" s="78">
        <f>AVERAGEIFS('WEEKLY DATA'!AL$11:AL$14577,'WEEKLY DATA'!$A$11:$A$14577,'MONTHLY DATA'!$A73,'WEEKLY DATA'!$B$11:$B$14577,'MONTHLY DATA'!$B73)</f>
        <v>339.375</v>
      </c>
      <c r="AM73" s="154">
        <f t="shared" si="8"/>
        <v>-5.494505494505475E-3</v>
      </c>
      <c r="AN73" s="169">
        <f>AVERAGEIFS('WEEKLY DATA'!AN$11:AN$14577,'WEEKLY DATA'!$A$11:$A$14577,'MONTHLY DATA'!$A73,'WEEKLY DATA'!$B$11:$B$14577,'MONTHLY DATA'!$B73)</f>
        <v>328.125</v>
      </c>
      <c r="AO73" s="78">
        <f>AVERAGEIFS('WEEKLY DATA'!AO$11:AO$14577,'WEEKLY DATA'!$A$11:$A$14577,'MONTHLY DATA'!$A73,'WEEKLY DATA'!$B$11:$B$14577,'MONTHLY DATA'!$B73)</f>
        <v>338.125</v>
      </c>
      <c r="AP73" s="78">
        <f>AVERAGEIFS('WEEKLY DATA'!AP$11:AP$14577,'WEEKLY DATA'!$A$11:$A$14577,'MONTHLY DATA'!$A73,'WEEKLY DATA'!$B$11:$B$14577,'MONTHLY DATA'!$B73)</f>
        <v>333.125</v>
      </c>
      <c r="AQ73" s="154">
        <f t="shared" si="25"/>
        <v>5.6603773584906758E-3</v>
      </c>
      <c r="AR73" s="169">
        <f>AVERAGEIFS('WEEKLY DATA'!AR$11:AR$14577,'WEEKLY DATA'!$A$11:$A$14577,'MONTHLY DATA'!$A73,'WEEKLY DATA'!$B$11:$B$14577,'MONTHLY DATA'!$B73)</f>
        <v>351.875</v>
      </c>
      <c r="AS73" s="78">
        <f>AVERAGEIFS('WEEKLY DATA'!AS$11:AS$14577,'WEEKLY DATA'!$A$11:$A$14577,'MONTHLY DATA'!$A73,'WEEKLY DATA'!$B$11:$B$14577,'MONTHLY DATA'!$B73)</f>
        <v>361.875</v>
      </c>
      <c r="AT73" s="78">
        <f>AVERAGEIFS('WEEKLY DATA'!AT$11:AT$14577,'WEEKLY DATA'!$A$11:$A$14577,'MONTHLY DATA'!$A73,'WEEKLY DATA'!$B$11:$B$14577,'MONTHLY DATA'!$B73)</f>
        <v>356.875</v>
      </c>
      <c r="AU73" s="154">
        <f t="shared" si="26"/>
        <v>1.7543859649122862E-3</v>
      </c>
      <c r="AV73" s="169">
        <f>AVERAGEIFS('WEEKLY DATA'!AV$11:AV$14577,'WEEKLY DATA'!$A$11:$A$14577,'MONTHLY DATA'!$A73,'WEEKLY DATA'!$B$11:$B$14577,'MONTHLY DATA'!$B73)</f>
        <v>335</v>
      </c>
      <c r="AW73" s="78">
        <f>AVERAGEIFS('WEEKLY DATA'!AW$11:AW$14577,'WEEKLY DATA'!$A$11:$A$14577,'MONTHLY DATA'!$A73,'WEEKLY DATA'!$B$11:$B$14577,'MONTHLY DATA'!$B73)</f>
        <v>345</v>
      </c>
      <c r="AX73" s="78">
        <f>AVERAGEIFS('WEEKLY DATA'!AX$11:AX$14577,'WEEKLY DATA'!$A$11:$A$14577,'MONTHLY DATA'!$A73,'WEEKLY DATA'!$B$11:$B$14577,'MONTHLY DATA'!$B73)</f>
        <v>340</v>
      </c>
      <c r="AY73" s="154">
        <f t="shared" si="27"/>
        <v>1.1152416356877248E-2</v>
      </c>
      <c r="AZ73" s="169">
        <f>AVERAGEIFS('WEEKLY DATA'!AZ$11:AZ$14577,'WEEKLY DATA'!$A$11:$A$14577,'MONTHLY DATA'!$A73,'WEEKLY DATA'!$B$11:$B$14577,'MONTHLY DATA'!$B73)</f>
        <v>283.125</v>
      </c>
      <c r="BA73" s="78">
        <f>AVERAGEIFS('WEEKLY DATA'!BA$11:BA$14577,'WEEKLY DATA'!$A$11:$A$14577,'MONTHLY DATA'!$A73,'WEEKLY DATA'!$B$11:$B$14577,'MONTHLY DATA'!$B73)</f>
        <v>293.125</v>
      </c>
      <c r="BB73" s="78">
        <f>AVERAGEIFS('WEEKLY DATA'!BB$11:BB$14577,'WEEKLY DATA'!$A$11:$A$14577,'MONTHLY DATA'!$A73,'WEEKLY DATA'!$B$11:$B$14577,'MONTHLY DATA'!$B73)</f>
        <v>288.125</v>
      </c>
      <c r="BC73" s="154">
        <f t="shared" si="9"/>
        <v>-6.4655172413793371E-3</v>
      </c>
      <c r="BD73" s="169">
        <f>AVERAGEIFS('WEEKLY DATA'!BD$11:BD$14577,'WEEKLY DATA'!$A$11:$A$14577,'MONTHLY DATA'!$A73,'WEEKLY DATA'!$B$11:$B$14577,'MONTHLY DATA'!$B73)</f>
        <v>277.5</v>
      </c>
      <c r="BE73" s="78">
        <f>AVERAGEIFS('WEEKLY DATA'!BE$11:BE$14577,'WEEKLY DATA'!$A$11:$A$14577,'MONTHLY DATA'!$A73,'WEEKLY DATA'!$B$11:$B$14577,'MONTHLY DATA'!$B73)</f>
        <v>287.5</v>
      </c>
      <c r="BF73" s="78">
        <f>AVERAGEIFS('WEEKLY DATA'!BF$11:BF$14577,'WEEKLY DATA'!$A$11:$A$14577,'MONTHLY DATA'!$A73,'WEEKLY DATA'!$B$11:$B$14577,'MONTHLY DATA'!$B73)</f>
        <v>282.5</v>
      </c>
      <c r="BG73" s="154">
        <f t="shared" si="28"/>
        <v>4.4444444444444731E-3</v>
      </c>
      <c r="BH73" s="169">
        <f>AVERAGEIFS('WEEKLY DATA'!BH$11:BH$14577,'WEEKLY DATA'!$A$11:$A$14577,'MONTHLY DATA'!$A73,'WEEKLY DATA'!$B$11:$B$14577,'MONTHLY DATA'!$B73)</f>
        <v>313.125</v>
      </c>
      <c r="BI73" s="78">
        <f>AVERAGEIFS('WEEKLY DATA'!BI$11:BI$14577,'WEEKLY DATA'!$A$11:$A$14577,'MONTHLY DATA'!$A73,'WEEKLY DATA'!$B$11:$B$14577,'MONTHLY DATA'!$B73)</f>
        <v>323.125</v>
      </c>
      <c r="BJ73" s="78">
        <f>AVERAGEIFS('WEEKLY DATA'!BJ$11:BJ$14577,'WEEKLY DATA'!$A$11:$A$14577,'MONTHLY DATA'!$A73,'WEEKLY DATA'!$B$11:$B$14577,'MONTHLY DATA'!$B73)</f>
        <v>318.125</v>
      </c>
      <c r="BK73" s="154">
        <f t="shared" si="29"/>
        <v>-5.859375E-3</v>
      </c>
      <c r="BL73" s="169">
        <f>AVERAGEIFS('WEEKLY DATA'!BL$11:BL$14577,'WEEKLY DATA'!$A$11:$A$14577,'MONTHLY DATA'!$A73,'WEEKLY DATA'!$B$11:$B$14577,'MONTHLY DATA'!$B73)</f>
        <v>278.125</v>
      </c>
      <c r="BM73" s="78">
        <f>AVERAGEIFS('WEEKLY DATA'!BM$11:BM$14577,'WEEKLY DATA'!$A$11:$A$14577,'MONTHLY DATA'!$A73,'WEEKLY DATA'!$B$11:$B$14577,'MONTHLY DATA'!$B73)</f>
        <v>288.125</v>
      </c>
      <c r="BN73" s="78">
        <f>AVERAGEIFS('WEEKLY DATA'!BN$11:BN$14577,'WEEKLY DATA'!$A$11:$A$14577,'MONTHLY DATA'!$A73,'WEEKLY DATA'!$B$11:$B$14577,'MONTHLY DATA'!$B73)</f>
        <v>283.125</v>
      </c>
      <c r="BO73" s="154">
        <f t="shared" si="30"/>
        <v>-6.5789473684210176E-3</v>
      </c>
      <c r="BP73" s="78">
        <f>AVERAGEIFS('WEEKLY DATA'!BP$11:BP$14577,'WEEKLY DATA'!$A$11:$A$14577,'MONTHLY DATA'!$A73,'WEEKLY DATA'!$B$11:$B$14577,'MONTHLY DATA'!$B73)</f>
        <v>322.5</v>
      </c>
      <c r="BQ73" s="78">
        <f>AVERAGEIFS('WEEKLY DATA'!BQ$11:BQ$14577,'WEEKLY DATA'!$A$11:$A$14577,'MONTHLY DATA'!$A73,'WEEKLY DATA'!$B$11:$B$14577,'MONTHLY DATA'!$B73)</f>
        <v>332.5</v>
      </c>
      <c r="BR73" s="78">
        <f>AVERAGEIFS('WEEKLY DATA'!BR$11:BR$14577,'WEEKLY DATA'!$A$11:$A$14577,'MONTHLY DATA'!$A73,'WEEKLY DATA'!$B$11:$B$14577,'MONTHLY DATA'!$B73)</f>
        <v>327.5</v>
      </c>
      <c r="BS73" s="154">
        <f t="shared" si="10"/>
        <v>-7.575757575757569E-3</v>
      </c>
      <c r="BT73" s="78">
        <f>AVERAGEIFS('WEEKLY DATA'!BT$11:BT$14577,'WEEKLY DATA'!$A$11:$A$14577,'MONTHLY DATA'!$A73,'WEEKLY DATA'!$B$11:$B$14577,'MONTHLY DATA'!$B73)</f>
        <v>315</v>
      </c>
      <c r="BU73" s="78">
        <f>AVERAGEIFS('WEEKLY DATA'!BU$11:BU$14577,'WEEKLY DATA'!$A$11:$A$14577,'MONTHLY DATA'!$A73,'WEEKLY DATA'!$B$11:$B$14577,'MONTHLY DATA'!$B73)</f>
        <v>325</v>
      </c>
      <c r="BV73" s="78">
        <f>AVERAGEIFS('WEEKLY DATA'!BV$11:BV$14577,'WEEKLY DATA'!$A$11:$A$14577,'MONTHLY DATA'!$A73,'WEEKLY DATA'!$B$11:$B$14577,'MONTHLY DATA'!$B73)</f>
        <v>320</v>
      </c>
      <c r="BW73" s="154">
        <f t="shared" si="31"/>
        <v>0</v>
      </c>
      <c r="BX73" s="78">
        <f>AVERAGEIFS('WEEKLY DATA'!BX$11:BX$14577,'WEEKLY DATA'!$A$11:$A$14577,'MONTHLY DATA'!$A73,'WEEKLY DATA'!$B$11:$B$14577,'MONTHLY DATA'!$B73)</f>
        <v>318.125</v>
      </c>
      <c r="BY73" s="78">
        <f>AVERAGEIFS('WEEKLY DATA'!BY$11:BY$14577,'WEEKLY DATA'!$A$11:$A$14577,'MONTHLY DATA'!$A73,'WEEKLY DATA'!$B$11:$B$14577,'MONTHLY DATA'!$B73)</f>
        <v>328.125</v>
      </c>
      <c r="BZ73" s="78">
        <f>AVERAGEIFS('WEEKLY DATA'!BZ$11:BZ$14577,'WEEKLY DATA'!$A$11:$A$14577,'MONTHLY DATA'!$A73,'WEEKLY DATA'!$B$11:$B$14577,'MONTHLY DATA'!$B73)</f>
        <v>323.125</v>
      </c>
      <c r="CA73" s="154">
        <f t="shared" si="32"/>
        <v>-5.7692307692307487E-3</v>
      </c>
      <c r="CB73" s="78">
        <f>AVERAGEIFS('WEEKLY DATA'!CB$11:CB$14577,'WEEKLY DATA'!$A$11:$A$14577,'MONTHLY DATA'!$A73,'WEEKLY DATA'!$B$11:$B$14577,'MONTHLY DATA'!$B73)</f>
        <v>448.75</v>
      </c>
      <c r="CC73" s="78">
        <f>AVERAGEIFS('WEEKLY DATA'!CC$11:CC$14577,'WEEKLY DATA'!$A$11:$A$14577,'MONTHLY DATA'!$A73,'WEEKLY DATA'!$B$11:$B$14577,'MONTHLY DATA'!$B73)</f>
        <v>458.75</v>
      </c>
      <c r="CD73" s="78">
        <f>AVERAGEIFS('WEEKLY DATA'!CD$11:CD$14577,'WEEKLY DATA'!$A$11:$A$14577,'MONTHLY DATA'!$A73,'WEEKLY DATA'!$B$11:$B$14577,'MONTHLY DATA'!$B73)</f>
        <v>453.75</v>
      </c>
      <c r="CE73" s="154">
        <f t="shared" si="33"/>
        <v>0.3698113207547169</v>
      </c>
      <c r="CF73" s="78">
        <f>AVERAGEIFS('WEEKLY DATA'!CF$11:CF$14577,'WEEKLY DATA'!$A$11:$A$14577,'MONTHLY DATA'!$A73,'WEEKLY DATA'!$B$11:$B$14577,'MONTHLY DATA'!$B73)</f>
        <v>285.625</v>
      </c>
      <c r="CG73" s="78">
        <f>AVERAGEIFS('WEEKLY DATA'!CG$11:CG$14577,'WEEKLY DATA'!$A$11:$A$14577,'MONTHLY DATA'!$A73,'WEEKLY DATA'!$B$11:$B$14577,'MONTHLY DATA'!$B73)</f>
        <v>295.625</v>
      </c>
      <c r="CH73" s="78">
        <f>AVERAGEIFS('WEEKLY DATA'!CH$11:CH$14577,'WEEKLY DATA'!$A$11:$A$14577,'MONTHLY DATA'!$A73,'WEEKLY DATA'!$B$11:$B$14577,'MONTHLY DATA'!$B73)</f>
        <v>290.625</v>
      </c>
      <c r="CI73" s="154">
        <f t="shared" si="11"/>
        <v>-2.1459227467811592E-3</v>
      </c>
      <c r="CJ73" s="78">
        <f>AVERAGEIFS('WEEKLY DATA'!CJ$11:CJ$14577,'WEEKLY DATA'!$A$11:$A$14577,'MONTHLY DATA'!$A73,'WEEKLY DATA'!$B$11:$B$14577,'MONTHLY DATA'!$B73)</f>
        <v>280</v>
      </c>
      <c r="CK73" s="78">
        <f>AVERAGEIFS('WEEKLY DATA'!CK$11:CK$14577,'WEEKLY DATA'!$A$11:$A$14577,'MONTHLY DATA'!$A73,'WEEKLY DATA'!$B$11:$B$14577,'MONTHLY DATA'!$B73)</f>
        <v>290</v>
      </c>
      <c r="CL73" s="78">
        <f>AVERAGEIFS('WEEKLY DATA'!CL$11:CL$14577,'WEEKLY DATA'!$A$11:$A$14577,'MONTHLY DATA'!$A73,'WEEKLY DATA'!$B$11:$B$14577,'MONTHLY DATA'!$B73)</f>
        <v>285</v>
      </c>
      <c r="CM73" s="154">
        <f t="shared" si="34"/>
        <v>8.8495575221239076E-3</v>
      </c>
      <c r="CN73" s="78">
        <f>AVERAGEIFS('WEEKLY DATA'!CN$11:CN$14577,'WEEKLY DATA'!$A$11:$A$14577,'MONTHLY DATA'!$A73,'WEEKLY DATA'!$B$11:$B$14577,'MONTHLY DATA'!$B73)</f>
        <v>285</v>
      </c>
      <c r="CO73" s="78">
        <f>AVERAGEIFS('WEEKLY DATA'!CO$11:CO$14577,'WEEKLY DATA'!$A$11:$A$14577,'MONTHLY DATA'!$A73,'WEEKLY DATA'!$B$11:$B$14577,'MONTHLY DATA'!$B73)</f>
        <v>295</v>
      </c>
      <c r="CP73" s="78">
        <f>AVERAGEIFS('WEEKLY DATA'!CP$11:CP$14577,'WEEKLY DATA'!$A$11:$A$14577,'MONTHLY DATA'!$A73,'WEEKLY DATA'!$B$11:$B$14577,'MONTHLY DATA'!$B73)</f>
        <v>290</v>
      </c>
      <c r="CQ73" s="154">
        <f t="shared" si="35"/>
        <v>8.6956521739129933E-3</v>
      </c>
      <c r="CR73" s="78">
        <f>AVERAGEIFS('WEEKLY DATA'!CR$11:CR$14577,'WEEKLY DATA'!$A$11:$A$14577,'MONTHLY DATA'!$A73,'WEEKLY DATA'!$B$11:$B$14577,'MONTHLY DATA'!$B73)</f>
        <v>418.75</v>
      </c>
      <c r="CS73" s="78">
        <f>AVERAGEIFS('WEEKLY DATA'!CS$11:CS$14577,'WEEKLY DATA'!$A$11:$A$14577,'MONTHLY DATA'!$A73,'WEEKLY DATA'!$B$11:$B$14577,'MONTHLY DATA'!$B73)</f>
        <v>428.75</v>
      </c>
      <c r="CT73" s="78">
        <f>AVERAGEIFS('WEEKLY DATA'!CT$11:CT$14577,'WEEKLY DATA'!$A$11:$A$14577,'MONTHLY DATA'!$A73,'WEEKLY DATA'!$B$11:$B$14577,'MONTHLY DATA'!$B73)</f>
        <v>423.75</v>
      </c>
      <c r="CU73" s="154">
        <f t="shared" si="36"/>
        <v>0.31395348837209291</v>
      </c>
      <c r="CV73" s="169">
        <f>AVERAGEIFS('WEEKLY DATA'!CV$11:CV$14577,'WEEKLY DATA'!$A$11:$A$14577,'MONTHLY DATA'!$A73,'WEEKLY DATA'!$B$11:$B$14577,'MONTHLY DATA'!$B73)</f>
        <v>310.625</v>
      </c>
      <c r="CW73" s="78">
        <f>AVERAGEIFS('WEEKLY DATA'!CW$11:CW$14577,'WEEKLY DATA'!$A$11:$A$14577,'MONTHLY DATA'!$A73,'WEEKLY DATA'!$B$11:$B$14577,'MONTHLY DATA'!$B73)</f>
        <v>320.625</v>
      </c>
      <c r="CX73" s="78">
        <f>AVERAGEIFS('WEEKLY DATA'!CX$11:CX$14577,'WEEKLY DATA'!$A$11:$A$14577,'MONTHLY DATA'!$A73,'WEEKLY DATA'!$B$11:$B$14577,'MONTHLY DATA'!$B73)</f>
        <v>315.625</v>
      </c>
      <c r="CY73" s="154">
        <f t="shared" si="12"/>
        <v>-2.5096525096525046E-2</v>
      </c>
      <c r="CZ73" s="169">
        <f>AVERAGEIFS('WEEKLY DATA'!CZ$11:CZ$14577,'WEEKLY DATA'!$A$11:$A$14577,'MONTHLY DATA'!$A73,'WEEKLY DATA'!$B$11:$B$14577,'MONTHLY DATA'!$B73)</f>
        <v>305</v>
      </c>
      <c r="DA73" s="78">
        <f>AVERAGEIFS('WEEKLY DATA'!DA$11:DA$14577,'WEEKLY DATA'!$A$11:$A$14577,'MONTHLY DATA'!$A73,'WEEKLY DATA'!$B$11:$B$14577,'MONTHLY DATA'!$B73)</f>
        <v>315</v>
      </c>
      <c r="DB73" s="78">
        <f>AVERAGEIFS('WEEKLY DATA'!DB$11:DB$14577,'WEEKLY DATA'!$A$11:$A$14577,'MONTHLY DATA'!$A73,'WEEKLY DATA'!$B$11:$B$14577,'MONTHLY DATA'!$B73)</f>
        <v>310</v>
      </c>
      <c r="DC73" s="154">
        <f t="shared" si="37"/>
        <v>-8.0000000000000071E-3</v>
      </c>
      <c r="DD73" s="78">
        <f>AVERAGEIFS('WEEKLY DATA'!DD$11:DD$14577,'WEEKLY DATA'!$A$11:$A$14577,'MONTHLY DATA'!$A73,'WEEKLY DATA'!$B$11:$B$14577,'MONTHLY DATA'!$B73)</f>
        <v>308.75</v>
      </c>
      <c r="DE73" s="78">
        <f>AVERAGEIFS('WEEKLY DATA'!DE$11:DE$14577,'WEEKLY DATA'!$A$11:$A$14577,'MONTHLY DATA'!$A73,'WEEKLY DATA'!$B$11:$B$14577,'MONTHLY DATA'!$B73)</f>
        <v>318.75</v>
      </c>
      <c r="DF73" s="78">
        <f>AVERAGEIFS('WEEKLY DATA'!DF$11:DF$14577,'WEEKLY DATA'!$A$11:$A$14577,'MONTHLY DATA'!$A73,'WEEKLY DATA'!$B$11:$B$14577,'MONTHLY DATA'!$B73)</f>
        <v>313.75</v>
      </c>
      <c r="DG73" s="154">
        <f t="shared" si="38"/>
        <v>-1.1811023622047223E-2</v>
      </c>
      <c r="DH73" s="78">
        <f>AVERAGEIFS('WEEKLY DATA'!DH$11:DH$14577,'WEEKLY DATA'!$A$11:$A$14577,'MONTHLY DATA'!$A73,'WEEKLY DATA'!$B$11:$B$14577,'MONTHLY DATA'!$B73)</f>
        <v>453.75</v>
      </c>
      <c r="DI73" s="78">
        <f>AVERAGEIFS('WEEKLY DATA'!DI$11:DI$14577,'WEEKLY DATA'!$A$11:$A$14577,'MONTHLY DATA'!$A73,'WEEKLY DATA'!$B$11:$B$14577,'MONTHLY DATA'!$B73)</f>
        <v>463.75</v>
      </c>
      <c r="DJ73" s="78">
        <f>AVERAGEIFS('WEEKLY DATA'!DJ$11:DJ$14577,'WEEKLY DATA'!$A$11:$A$14577,'MONTHLY DATA'!$A73,'WEEKLY DATA'!$B$11:$B$14577,'MONTHLY DATA'!$B73)</f>
        <v>458.75</v>
      </c>
      <c r="DK73" s="154">
        <f t="shared" si="39"/>
        <v>0.28771929824561404</v>
      </c>
      <c r="DL73" s="169">
        <f>AVERAGEIFS('WEEKLY DATA'!DL$11:DL$14577,'WEEKLY DATA'!$A$11:$A$14577,'MONTHLY DATA'!$A73,'WEEKLY DATA'!$B$11:$B$14577,'MONTHLY DATA'!$B73)</f>
        <v>290.625</v>
      </c>
      <c r="DM73" s="78">
        <f>AVERAGEIFS('WEEKLY DATA'!DM$11:DM$14577,'WEEKLY DATA'!$A$11:$A$14577,'MONTHLY DATA'!$A73,'WEEKLY DATA'!$B$11:$B$14577,'MONTHLY DATA'!$B73)</f>
        <v>300.625</v>
      </c>
      <c r="DN73" s="78">
        <f>AVERAGEIFS('WEEKLY DATA'!DN$11:DN$14577,'WEEKLY DATA'!$A$11:$A$14577,'MONTHLY DATA'!$A73,'WEEKLY DATA'!$B$11:$B$14577,'MONTHLY DATA'!$B73)</f>
        <v>295.625</v>
      </c>
      <c r="DO73" s="154">
        <f t="shared" si="13"/>
        <v>-1.0460251046025104E-2</v>
      </c>
      <c r="DP73" s="78">
        <f>AVERAGEIFS('WEEKLY DATA'!DP$11:DP$14577,'WEEKLY DATA'!$A$11:$A$14577,'MONTHLY DATA'!$A73,'WEEKLY DATA'!$B$11:$B$14577,'MONTHLY DATA'!$B73)</f>
        <v>286.25</v>
      </c>
      <c r="DQ73" s="78">
        <f>AVERAGEIFS('WEEKLY DATA'!DQ$11:DQ$14577,'WEEKLY DATA'!$A$11:$A$14577,'MONTHLY DATA'!$A73,'WEEKLY DATA'!$B$11:$B$14577,'MONTHLY DATA'!$B73)</f>
        <v>296.25</v>
      </c>
      <c r="DR73" s="78">
        <f>AVERAGEIFS('WEEKLY DATA'!DR$11:DR$14577,'WEEKLY DATA'!$A$11:$A$14577,'MONTHLY DATA'!$A73,'WEEKLY DATA'!$B$11:$B$14577,'MONTHLY DATA'!$B73)</f>
        <v>291.25</v>
      </c>
      <c r="DS73" s="154">
        <f t="shared" si="40"/>
        <v>1.304347826086949E-2</v>
      </c>
      <c r="DT73" s="78">
        <f>AVERAGEIFS('WEEKLY DATA'!DT$11:DT$14577,'WEEKLY DATA'!$A$11:$A$14577,'MONTHLY DATA'!$A73,'WEEKLY DATA'!$B$11:$B$14577,'MONTHLY DATA'!$B73)</f>
        <v>290</v>
      </c>
      <c r="DU73" s="78">
        <f>AVERAGEIFS('WEEKLY DATA'!DU$11:DU$14577,'WEEKLY DATA'!$A$11:$A$14577,'MONTHLY DATA'!$A73,'WEEKLY DATA'!$B$11:$B$14577,'MONTHLY DATA'!$B73)</f>
        <v>300</v>
      </c>
      <c r="DV73" s="78">
        <f>AVERAGEIFS('WEEKLY DATA'!DV$11:DV$14577,'WEEKLY DATA'!$A$11:$A$14577,'MONTHLY DATA'!$A73,'WEEKLY DATA'!$B$11:$B$14577,'MONTHLY DATA'!$B73)</f>
        <v>295</v>
      </c>
      <c r="DW73" s="154">
        <f t="shared" si="41"/>
        <v>8.5470085470085166E-3</v>
      </c>
      <c r="DX73" s="78">
        <f>AVERAGEIFS('WEEKLY DATA'!DX$11:DX$14577,'WEEKLY DATA'!$A$11:$A$14577,'MONTHLY DATA'!$A73,'WEEKLY DATA'!$B$11:$B$14577,'MONTHLY DATA'!$B73)</f>
        <v>463.75</v>
      </c>
      <c r="DY73" s="78">
        <f>AVERAGEIFS('WEEKLY DATA'!DY$11:DY$14577,'WEEKLY DATA'!$A$11:$A$14577,'MONTHLY DATA'!$A73,'WEEKLY DATA'!$B$11:$B$14577,'MONTHLY DATA'!$B73)</f>
        <v>473.75</v>
      </c>
      <c r="DZ73" s="78">
        <f>AVERAGEIFS('WEEKLY DATA'!DZ$11:DZ$14577,'WEEKLY DATA'!$A$11:$A$14577,'MONTHLY DATA'!$A73,'WEEKLY DATA'!$B$11:$B$14577,'MONTHLY DATA'!$B73)</f>
        <v>468.75</v>
      </c>
      <c r="EA73" s="154">
        <f t="shared" si="42"/>
        <v>0.38888888888888884</v>
      </c>
      <c r="EB73" s="78">
        <f>AVERAGEIFS('WEEKLY DATA'!EB$11:EB$14577,'WEEKLY DATA'!$A$11:$A$14577,'MONTHLY DATA'!$A73,'WEEKLY DATA'!$B$11:$B$14577,'MONTHLY DATA'!$B73)</f>
        <v>286.875</v>
      </c>
      <c r="EC73" s="78">
        <f>AVERAGEIFS('WEEKLY DATA'!EC$11:EC$14577,'WEEKLY DATA'!$A$11:$A$14577,'MONTHLY DATA'!$A73,'WEEKLY DATA'!$B$11:$B$14577,'MONTHLY DATA'!$B73)</f>
        <v>296.875</v>
      </c>
      <c r="ED73" s="78">
        <f>AVERAGEIFS('WEEKLY DATA'!ED$11:ED$14577,'WEEKLY DATA'!$A$11:$A$14577,'MONTHLY DATA'!$A73,'WEEKLY DATA'!$B$11:$B$14577,'MONTHLY DATA'!$B73)</f>
        <v>291.875</v>
      </c>
      <c r="EE73" s="154">
        <f t="shared" si="14"/>
        <v>-1.0593220338983023E-2</v>
      </c>
      <c r="EF73" s="169">
        <f>AVERAGEIFS('WEEKLY DATA'!EF$11:EF$14577,'WEEKLY DATA'!$A$11:$A$14577,'MONTHLY DATA'!$A73,'WEEKLY DATA'!$B$11:$B$14577,'MONTHLY DATA'!$B73)</f>
        <v>281.25</v>
      </c>
      <c r="EG73" s="78">
        <f>AVERAGEIFS('WEEKLY DATA'!EG$11:EG$14577,'WEEKLY DATA'!$A$11:$A$14577,'MONTHLY DATA'!$A73,'WEEKLY DATA'!$B$11:$B$14577,'MONTHLY DATA'!$B73)</f>
        <v>291.25</v>
      </c>
      <c r="EH73" s="78">
        <f>AVERAGEIFS('WEEKLY DATA'!EH$11:EH$14577,'WEEKLY DATA'!$A$11:$A$14577,'MONTHLY DATA'!$A73,'WEEKLY DATA'!$B$11:$B$14577,'MONTHLY DATA'!$B73)</f>
        <v>286.25</v>
      </c>
      <c r="EI73" s="154">
        <f t="shared" si="43"/>
        <v>1.327433628318575E-2</v>
      </c>
      <c r="EJ73" s="78">
        <f>AVERAGEIFS('WEEKLY DATA'!EJ$11:EJ$14577,'WEEKLY DATA'!$A$11:$A$14577,'MONTHLY DATA'!$A73,'WEEKLY DATA'!$B$11:$B$14577,'MONTHLY DATA'!$B73)</f>
        <v>285</v>
      </c>
      <c r="EK73" s="78">
        <f>AVERAGEIFS('WEEKLY DATA'!EK$11:EK$14577,'WEEKLY DATA'!$A$11:$A$14577,'MONTHLY DATA'!$A73,'WEEKLY DATA'!$B$11:$B$14577,'MONTHLY DATA'!$B73)</f>
        <v>295</v>
      </c>
      <c r="EL73" s="78">
        <f>AVERAGEIFS('WEEKLY DATA'!EL$11:EL$14577,'WEEKLY DATA'!$A$11:$A$14577,'MONTHLY DATA'!$A73,'WEEKLY DATA'!$B$11:$B$14577,'MONTHLY DATA'!$B73)</f>
        <v>290</v>
      </c>
      <c r="EM73" s="154">
        <f t="shared" si="44"/>
        <v>-4.2918454935622075E-3</v>
      </c>
      <c r="EN73" s="78">
        <f>AVERAGEIFS('WEEKLY DATA'!EN$11:EN$14577,'WEEKLY DATA'!$A$11:$A$14577,'MONTHLY DATA'!$A73,'WEEKLY DATA'!$B$11:$B$14577,'MONTHLY DATA'!$B73)</f>
        <v>398.75</v>
      </c>
      <c r="EO73" s="78">
        <f>AVERAGEIFS('WEEKLY DATA'!EO$11:EO$14577,'WEEKLY DATA'!$A$11:$A$14577,'MONTHLY DATA'!$A73,'WEEKLY DATA'!$B$11:$B$14577,'MONTHLY DATA'!$B73)</f>
        <v>408.75</v>
      </c>
      <c r="EP73" s="78">
        <f>AVERAGEIFS('WEEKLY DATA'!EP$11:EP$14577,'WEEKLY DATA'!$A$11:$A$14577,'MONTHLY DATA'!$A73,'WEEKLY DATA'!$B$11:$B$14577,'MONTHLY DATA'!$B73)</f>
        <v>403.75</v>
      </c>
      <c r="EQ73" s="154">
        <f t="shared" si="45"/>
        <v>0.25680933852140075</v>
      </c>
      <c r="ER73" s="78">
        <f>AVERAGEIFS('WEEKLY DATA'!ER$11:ER$14577,'WEEKLY DATA'!$A$11:$A$14577,'MONTHLY DATA'!$A73,'WEEKLY DATA'!$B$11:$B$14577,'MONTHLY DATA'!$B73)</f>
        <v>273.125</v>
      </c>
      <c r="ES73" s="78">
        <f>AVERAGEIFS('WEEKLY DATA'!ES$11:ES$14577,'WEEKLY DATA'!$A$11:$A$14577,'MONTHLY DATA'!$A73,'WEEKLY DATA'!$B$11:$B$14577,'MONTHLY DATA'!$B73)</f>
        <v>283.125</v>
      </c>
      <c r="ET73" s="78">
        <f>AVERAGEIFS('WEEKLY DATA'!ET$11:ET$14577,'WEEKLY DATA'!$A$11:$A$14577,'MONTHLY DATA'!$A73,'WEEKLY DATA'!$B$11:$B$14577,'MONTHLY DATA'!$B73)</f>
        <v>278.125</v>
      </c>
      <c r="EU73" s="154">
        <f t="shared" si="15"/>
        <v>-2.8384279475982543E-2</v>
      </c>
      <c r="EV73" s="78">
        <f>AVERAGEIFS('WEEKLY DATA'!EV$11:EV$14577,'WEEKLY DATA'!$A$11:$A$14577,'MONTHLY DATA'!$A73,'WEEKLY DATA'!$B$11:$B$14577,'MONTHLY DATA'!$B73)</f>
        <v>278.75</v>
      </c>
      <c r="EW73" s="78">
        <f>AVERAGEIFS('WEEKLY DATA'!EW$11:EW$14577,'WEEKLY DATA'!$A$11:$A$14577,'MONTHLY DATA'!$A73,'WEEKLY DATA'!$B$11:$B$14577,'MONTHLY DATA'!$B73)</f>
        <v>288.75</v>
      </c>
      <c r="EX73" s="78">
        <f>AVERAGEIFS('WEEKLY DATA'!EX$11:EX$14577,'WEEKLY DATA'!$A$11:$A$14577,'MONTHLY DATA'!$A73,'WEEKLY DATA'!$B$11:$B$14577,'MONTHLY DATA'!$B73)</f>
        <v>283.75</v>
      </c>
      <c r="EY73" s="154">
        <f t="shared" si="46"/>
        <v>1.3392857142857206E-2</v>
      </c>
      <c r="EZ73" s="78">
        <f>AVERAGEIFS('WEEKLY DATA'!EZ$11:EZ$14577,'WEEKLY DATA'!$A$11:$A$14577,'MONTHLY DATA'!$A73,'WEEKLY DATA'!$B$11:$B$14577,'MONTHLY DATA'!$B73)</f>
        <v>275.625</v>
      </c>
      <c r="FA73" s="78">
        <f>AVERAGEIFS('WEEKLY DATA'!FA$11:FA$14577,'WEEKLY DATA'!$A$11:$A$14577,'MONTHLY DATA'!$A73,'WEEKLY DATA'!$B$11:$B$14577,'MONTHLY DATA'!$B73)</f>
        <v>285.625</v>
      </c>
      <c r="FB73" s="78">
        <f>AVERAGEIFS('WEEKLY DATA'!FB$11:FB$14577,'WEEKLY DATA'!$A$11:$A$14577,'MONTHLY DATA'!$A73,'WEEKLY DATA'!$B$11:$B$14577,'MONTHLY DATA'!$B73)</f>
        <v>280.625</v>
      </c>
      <c r="FC73" s="154">
        <f t="shared" si="47"/>
        <v>-1.5350877192982448E-2</v>
      </c>
      <c r="FD73" s="78">
        <f>AVERAGEIFS('WEEKLY DATA'!FD$11:FD$14577,'WEEKLY DATA'!$A$11:$A$14577,'MONTHLY DATA'!$A73,'WEEKLY DATA'!$B$11:$B$14577,'MONTHLY DATA'!$B73)</f>
        <v>488.75</v>
      </c>
      <c r="FE73" s="78">
        <f>AVERAGEIFS('WEEKLY DATA'!FE$11:FE$14577,'WEEKLY DATA'!$A$11:$A$14577,'MONTHLY DATA'!$A73,'WEEKLY DATA'!$B$11:$B$14577,'MONTHLY DATA'!$B73)</f>
        <v>498.75</v>
      </c>
      <c r="FF73" s="78">
        <f>AVERAGEIFS('WEEKLY DATA'!FF$11:FF$14577,'WEEKLY DATA'!$A$11:$A$14577,'MONTHLY DATA'!$A73,'WEEKLY DATA'!$B$11:$B$14577,'MONTHLY DATA'!$B73)</f>
        <v>493.75</v>
      </c>
      <c r="FG73" s="154">
        <f t="shared" si="48"/>
        <v>0.56746031746031744</v>
      </c>
      <c r="FH73" s="78">
        <f>AVERAGEIFS('WEEKLY DATA'!FH$11:FH$14577,'WEEKLY DATA'!$A$11:$A$14577,'MONTHLY DATA'!$A73,'WEEKLY DATA'!$B$11:$B$14577,'MONTHLY DATA'!$B73)</f>
        <v>296.875</v>
      </c>
      <c r="FI73" s="78">
        <f>AVERAGEIFS('WEEKLY DATA'!FI$11:FI$14577,'WEEKLY DATA'!$A$11:$A$14577,'MONTHLY DATA'!$A73,'WEEKLY DATA'!$B$11:$B$14577,'MONTHLY DATA'!$B73)</f>
        <v>306.875</v>
      </c>
      <c r="FJ73" s="78">
        <f>AVERAGEIFS('WEEKLY DATA'!FJ$11:FJ$14577,'WEEKLY DATA'!$A$11:$A$14577,'MONTHLY DATA'!$A73,'WEEKLY DATA'!$B$11:$B$14577,'MONTHLY DATA'!$B73)</f>
        <v>301.875</v>
      </c>
      <c r="FK73" s="154">
        <f t="shared" si="16"/>
        <v>-1.8292682926829285E-2</v>
      </c>
      <c r="FL73" s="169">
        <f>AVERAGEIFS('WEEKLY DATA'!FL$11:FL$14577,'WEEKLY DATA'!$A$11:$A$14577,'MONTHLY DATA'!$A73,'WEEKLY DATA'!$B$11:$B$14577,'MONTHLY DATA'!$B73)</f>
        <v>295</v>
      </c>
      <c r="FM73" s="78">
        <f>AVERAGEIFS('WEEKLY DATA'!FM$11:FM$14577,'WEEKLY DATA'!$A$11:$A$14577,'MONTHLY DATA'!$A73,'WEEKLY DATA'!$B$11:$B$14577,'MONTHLY DATA'!$B73)</f>
        <v>305</v>
      </c>
      <c r="FN73" s="78">
        <f>AVERAGEIFS('WEEKLY DATA'!FN$11:FN$14577,'WEEKLY DATA'!$A$11:$A$14577,'MONTHLY DATA'!$A73,'WEEKLY DATA'!$B$11:$B$14577,'MONTHLY DATA'!$B73)</f>
        <v>300</v>
      </c>
      <c r="FO73" s="154">
        <f t="shared" si="49"/>
        <v>0</v>
      </c>
      <c r="FP73" s="78">
        <f>AVERAGEIFS('WEEKLY DATA'!FP$11:FP$14577,'WEEKLY DATA'!$A$11:$A$14577,'MONTHLY DATA'!$A73,'WEEKLY DATA'!$B$11:$B$14577,'MONTHLY DATA'!$B73)</f>
        <v>295.625</v>
      </c>
      <c r="FQ73" s="78">
        <f>AVERAGEIFS('WEEKLY DATA'!FQ$11:FQ$14577,'WEEKLY DATA'!$A$11:$A$14577,'MONTHLY DATA'!$A73,'WEEKLY DATA'!$B$11:$B$14577,'MONTHLY DATA'!$B73)</f>
        <v>305.625</v>
      </c>
      <c r="FR73" s="78">
        <f>AVERAGEIFS('WEEKLY DATA'!FR$11:FR$14577,'WEEKLY DATA'!$A$11:$A$14577,'MONTHLY DATA'!$A73,'WEEKLY DATA'!$B$11:$B$14577,'MONTHLY DATA'!$B73)</f>
        <v>300.625</v>
      </c>
      <c r="FS73" s="154">
        <f t="shared" si="50"/>
        <v>-6.1983471074380514E-3</v>
      </c>
      <c r="FT73" s="78">
        <f>AVERAGEIFS('WEEKLY DATA'!FT$11:FT$14577,'WEEKLY DATA'!$A$11:$A$14577,'MONTHLY DATA'!$A73,'WEEKLY DATA'!$B$11:$B$14577,'MONTHLY DATA'!$B73)</f>
        <v>318.125</v>
      </c>
      <c r="FU73" s="78">
        <f>AVERAGEIFS('WEEKLY DATA'!FU$11:FU$14577,'WEEKLY DATA'!$A$11:$A$14577,'MONTHLY DATA'!$A73,'WEEKLY DATA'!$B$11:$B$14577,'MONTHLY DATA'!$B73)</f>
        <v>328.125</v>
      </c>
      <c r="FV73" s="78">
        <f>AVERAGEIFS('WEEKLY DATA'!FV$11:FV$14577,'WEEKLY DATA'!$A$11:$A$14577,'MONTHLY DATA'!$A73,'WEEKLY DATA'!$B$11:$B$14577,'MONTHLY DATA'!$B73)</f>
        <v>323.125</v>
      </c>
      <c r="FW73" s="154">
        <f t="shared" si="17"/>
        <v>-2.083333333333337E-2</v>
      </c>
      <c r="FX73" s="78">
        <f>AVERAGEIFS('WEEKLY DATA'!FX$11:FX$14577,'WEEKLY DATA'!$A$11:$A$14577,'MONTHLY DATA'!$A73,'WEEKLY DATA'!$B$11:$B$14577,'MONTHLY DATA'!$B73)</f>
        <v>265</v>
      </c>
      <c r="FY73" s="78">
        <f>AVERAGEIFS('WEEKLY DATA'!FY$11:FY$14577,'WEEKLY DATA'!$A$11:$A$14577,'MONTHLY DATA'!$A73,'WEEKLY DATA'!$B$11:$B$14577,'MONTHLY DATA'!$B73)</f>
        <v>275</v>
      </c>
      <c r="FZ73" s="78">
        <f>AVERAGEIFS('WEEKLY DATA'!FZ$11:FZ$14577,'WEEKLY DATA'!$A$11:$A$14577,'MONTHLY DATA'!$A73,'WEEKLY DATA'!$B$11:$B$14577,'MONTHLY DATA'!$B73)</f>
        <v>270</v>
      </c>
      <c r="GA73" s="154">
        <f t="shared" si="51"/>
        <v>-9.1743119266054496E-3</v>
      </c>
      <c r="GB73" s="78">
        <f>AVERAGEIFS('WEEKLY DATA'!GB$11:GB$14577,'WEEKLY DATA'!$A$11:$A$14577,'MONTHLY DATA'!$A73,'WEEKLY DATA'!$B$11:$B$14577,'MONTHLY DATA'!$B73)</f>
        <v>316.875</v>
      </c>
      <c r="GC73" s="78">
        <f>AVERAGEIFS('WEEKLY DATA'!GC$11:GC$14577,'WEEKLY DATA'!$A$11:$A$14577,'MONTHLY DATA'!$A73,'WEEKLY DATA'!$B$11:$B$14577,'MONTHLY DATA'!$B73)</f>
        <v>326.875</v>
      </c>
      <c r="GD73" s="78">
        <f>AVERAGEIFS('WEEKLY DATA'!GD$11:GD$14577,'WEEKLY DATA'!$A$11:$A$14577,'MONTHLY DATA'!$A73,'WEEKLY DATA'!$B$11:$B$14577,'MONTHLY DATA'!$B73)</f>
        <v>321.875</v>
      </c>
      <c r="GE73" s="154">
        <f t="shared" si="18"/>
        <v>-9.6153846153845812E-3</v>
      </c>
      <c r="GF73" s="169">
        <f>AVERAGEIFS('WEEKLY DATA'!GF$11:GF$14577,'WEEKLY DATA'!$A$11:$A$14577,'MONTHLY DATA'!$A73,'WEEKLY DATA'!$B$11:$B$14577,'MONTHLY DATA'!$B73)</f>
        <v>311.25</v>
      </c>
      <c r="GG73" s="78">
        <f>AVERAGEIFS('WEEKLY DATA'!GG$11:GG$14577,'WEEKLY DATA'!$A$11:$A$14577,'MONTHLY DATA'!$A73,'WEEKLY DATA'!$B$11:$B$14577,'MONTHLY DATA'!$B73)</f>
        <v>321.25</v>
      </c>
      <c r="GH73" s="78">
        <f>AVERAGEIFS('WEEKLY DATA'!GH$11:GH$14577,'WEEKLY DATA'!$A$11:$A$14577,'MONTHLY DATA'!$A73,'WEEKLY DATA'!$B$11:$B$14577,'MONTHLY DATA'!$B73)</f>
        <v>316.25</v>
      </c>
      <c r="GI73" s="154">
        <f t="shared" si="52"/>
        <v>1.2000000000000011E-2</v>
      </c>
      <c r="GJ73" s="78">
        <f>AVERAGEIFS('WEEKLY DATA'!GJ$11:GJ$14577,'WEEKLY DATA'!$A$11:$A$14577,'MONTHLY DATA'!$A73,'WEEKLY DATA'!$B$11:$B$14577,'MONTHLY DATA'!$B73)</f>
        <v>311.875</v>
      </c>
      <c r="GK73" s="78">
        <f>AVERAGEIFS('WEEKLY DATA'!GK$11:GK$14577,'WEEKLY DATA'!$A$11:$A$14577,'MONTHLY DATA'!$A73,'WEEKLY DATA'!$B$11:$B$14577,'MONTHLY DATA'!$B73)</f>
        <v>321.875</v>
      </c>
      <c r="GL73" s="78">
        <f>AVERAGEIFS('WEEKLY DATA'!GL$11:GL$14577,'WEEKLY DATA'!$A$11:$A$14577,'MONTHLY DATA'!$A73,'WEEKLY DATA'!$B$11:$B$14577,'MONTHLY DATA'!$B73)</f>
        <v>316.875</v>
      </c>
      <c r="GM73" s="154">
        <f t="shared" si="53"/>
        <v>-1.3618677042801508E-2</v>
      </c>
      <c r="GN73" s="78">
        <f>AVERAGEIFS('WEEKLY DATA'!GN$11:GN$14577,'WEEKLY DATA'!$A$11:$A$14577,'MONTHLY DATA'!$A73,'WEEKLY DATA'!$B$11:$B$14577,'MONTHLY DATA'!$B73)</f>
        <v>488.75</v>
      </c>
      <c r="GO73" s="78">
        <f>AVERAGEIFS('WEEKLY DATA'!GO$11:GO$14577,'WEEKLY DATA'!$A$11:$A$14577,'MONTHLY DATA'!$A73,'WEEKLY DATA'!$B$11:$B$14577,'MONTHLY DATA'!$B73)</f>
        <v>498.75</v>
      </c>
      <c r="GP73" s="78">
        <f>AVERAGEIFS('WEEKLY DATA'!GP$11:GP$14577,'WEEKLY DATA'!$A$11:$A$14577,'MONTHLY DATA'!$A73,'WEEKLY DATA'!$B$11:$B$14577,'MONTHLY DATA'!$B73)</f>
        <v>493.75</v>
      </c>
      <c r="GQ73" s="154">
        <f t="shared" si="54"/>
        <v>0.34812286689419802</v>
      </c>
      <c r="GR73" s="78"/>
    </row>
    <row r="74" spans="1:200" ht="15.75" x14ac:dyDescent="0.25">
      <c r="A74">
        <f t="shared" si="4"/>
        <v>4</v>
      </c>
      <c r="B74">
        <f t="shared" si="5"/>
        <v>2015</v>
      </c>
      <c r="C74" s="86">
        <v>42095</v>
      </c>
      <c r="D74" s="78">
        <f>AVERAGEIFS('WEEKLY DATA'!D$11:D$14577,'WEEKLY DATA'!$A$11:$A$14577,'MONTHLY DATA'!$A74,'WEEKLY DATA'!$B$11:$B$14577,'MONTHLY DATA'!$B74)</f>
        <v>355</v>
      </c>
      <c r="E74" s="78">
        <f>AVERAGEIFS('WEEKLY DATA'!E$11:E$14577,'WEEKLY DATA'!$A$11:$A$14577,'MONTHLY DATA'!$A74,'WEEKLY DATA'!$B$11:$B$14577,'MONTHLY DATA'!$B74)</f>
        <v>365</v>
      </c>
      <c r="F74" s="78">
        <f>AVERAGEIFS('WEEKLY DATA'!F$11:F$14577,'WEEKLY DATA'!$A$11:$A$14577,'MONTHLY DATA'!$A74,'WEEKLY DATA'!$B$11:$B$14577,'MONTHLY DATA'!$B74)</f>
        <v>360</v>
      </c>
      <c r="G74" s="154">
        <f t="shared" si="6"/>
        <v>1.2302284710017597E-2</v>
      </c>
      <c r="H74" s="169">
        <f>AVERAGEIFS('WEEKLY DATA'!H$11:H$14577,'WEEKLY DATA'!$A$11:$A$14577,'MONTHLY DATA'!$A74,'WEEKLY DATA'!$B$11:$B$14577,'MONTHLY DATA'!$B74)</f>
        <v>466.25</v>
      </c>
      <c r="I74" s="78">
        <f>AVERAGEIFS('WEEKLY DATA'!I$11:I$14577,'WEEKLY DATA'!$A$11:$A$14577,'MONTHLY DATA'!$A74,'WEEKLY DATA'!$B$11:$B$14577,'MONTHLY DATA'!$B74)</f>
        <v>476.25</v>
      </c>
      <c r="J74" s="78">
        <f>AVERAGEIFS('WEEKLY DATA'!J$11:J$14577,'WEEKLY DATA'!$A$11:$A$14577,'MONTHLY DATA'!$A74,'WEEKLY DATA'!$B$11:$B$14577,'MONTHLY DATA'!$B74)</f>
        <v>471.25</v>
      </c>
      <c r="K74" s="154">
        <f t="shared" si="19"/>
        <v>1.8918918918918948E-2</v>
      </c>
      <c r="L74" s="169">
        <f>AVERAGEIFS('WEEKLY DATA'!L$11:L$14577,'WEEKLY DATA'!$A$11:$A$14577,'MONTHLY DATA'!$A74,'WEEKLY DATA'!$B$11:$B$14577,'MONTHLY DATA'!$B74)</f>
        <v>370</v>
      </c>
      <c r="M74" s="78">
        <f>AVERAGEIFS('WEEKLY DATA'!M$11:M$14577,'WEEKLY DATA'!$A$11:$A$14577,'MONTHLY DATA'!$A74,'WEEKLY DATA'!$B$11:$B$14577,'MONTHLY DATA'!$B74)</f>
        <v>380</v>
      </c>
      <c r="N74" s="78">
        <f>AVERAGEIFS('WEEKLY DATA'!N$11:N$14577,'WEEKLY DATA'!$A$11:$A$14577,'MONTHLY DATA'!$A74,'WEEKLY DATA'!$B$11:$B$14577,'MONTHLY DATA'!$B74)</f>
        <v>375</v>
      </c>
      <c r="O74" s="154">
        <f t="shared" si="20"/>
        <v>3.4482758620689724E-2</v>
      </c>
      <c r="P74" s="169">
        <f>AVERAGEIFS('WEEKLY DATA'!P$11:P$14577,'WEEKLY DATA'!$A$11:$A$14577,'MONTHLY DATA'!$A74,'WEEKLY DATA'!$B$11:$B$14577,'MONTHLY DATA'!$B74)</f>
        <v>344.375</v>
      </c>
      <c r="Q74" s="78">
        <f>AVERAGEIFS('WEEKLY DATA'!Q$11:Q$14577,'WEEKLY DATA'!$A$11:$A$14577,'MONTHLY DATA'!$A74,'WEEKLY DATA'!$B$11:$B$14577,'MONTHLY DATA'!$B74)</f>
        <v>354.375</v>
      </c>
      <c r="R74" s="78">
        <f>AVERAGEIFS('WEEKLY DATA'!R$11:R$14577,'WEEKLY DATA'!$A$11:$A$14577,'MONTHLY DATA'!$A74,'WEEKLY DATA'!$B$11:$B$14577,'MONTHLY DATA'!$B74)</f>
        <v>349.375</v>
      </c>
      <c r="S74" s="154">
        <f t="shared" si="21"/>
        <v>1.7921146953405742E-3</v>
      </c>
      <c r="T74" s="169">
        <f>AVERAGEIFS('WEEKLY DATA'!T$11:T$14577,'WEEKLY DATA'!$A$11:$A$14577,'MONTHLY DATA'!$A74,'WEEKLY DATA'!$B$11:$B$14577,'MONTHLY DATA'!$B74)</f>
        <v>326.25</v>
      </c>
      <c r="U74" s="78">
        <f>AVERAGEIFS('WEEKLY DATA'!U$11:U$14577,'WEEKLY DATA'!$A$11:$A$14577,'MONTHLY DATA'!$A74,'WEEKLY DATA'!$B$11:$B$14577,'MONTHLY DATA'!$B74)</f>
        <v>336.25</v>
      </c>
      <c r="V74" s="78">
        <f>AVERAGEIFS('WEEKLY DATA'!V$11:V$14577,'WEEKLY DATA'!$A$11:$A$14577,'MONTHLY DATA'!$A74,'WEEKLY DATA'!$B$11:$B$14577,'MONTHLY DATA'!$B74)</f>
        <v>331.25</v>
      </c>
      <c r="W74" s="154">
        <f t="shared" si="7"/>
        <v>3.7181996086105729E-2</v>
      </c>
      <c r="X74" s="169">
        <f>AVERAGEIFS('WEEKLY DATA'!X$11:X$14577,'WEEKLY DATA'!$A$11:$A$14577,'MONTHLY DATA'!$A74,'WEEKLY DATA'!$B$11:$B$14577,'MONTHLY DATA'!$B74)</f>
        <v>316.25</v>
      </c>
      <c r="Y74" s="78">
        <f>AVERAGEIFS('WEEKLY DATA'!Y$11:Y$14577,'WEEKLY DATA'!$A$11:$A$14577,'MONTHLY DATA'!$A74,'WEEKLY DATA'!$B$11:$B$14577,'MONTHLY DATA'!$B74)</f>
        <v>326.25</v>
      </c>
      <c r="Z74" s="78">
        <f>AVERAGEIFS('WEEKLY DATA'!Z$11:Z$14577,'WEEKLY DATA'!$A$11:$A$14577,'MONTHLY DATA'!$A74,'WEEKLY DATA'!$B$11:$B$14577,'MONTHLY DATA'!$B74)</f>
        <v>321.25</v>
      </c>
      <c r="AA74" s="154">
        <f t="shared" si="22"/>
        <v>2.8000000000000025E-2</v>
      </c>
      <c r="AB74" s="169">
        <f>AVERAGEIFS('WEEKLY DATA'!AB$11:AB$14577,'WEEKLY DATA'!$A$11:$A$14577,'MONTHLY DATA'!$A74,'WEEKLY DATA'!$B$11:$B$14577,'MONTHLY DATA'!$B74)</f>
        <v>340</v>
      </c>
      <c r="AC74" s="78">
        <f>AVERAGEIFS('WEEKLY DATA'!AC$11:AC$14577,'WEEKLY DATA'!$A$11:$A$14577,'MONTHLY DATA'!$A74,'WEEKLY DATA'!$B$11:$B$14577,'MONTHLY DATA'!$B74)</f>
        <v>350</v>
      </c>
      <c r="AD74" s="78">
        <f>AVERAGEIFS('WEEKLY DATA'!AD$11:AD$14577,'WEEKLY DATA'!$A$11:$A$14577,'MONTHLY DATA'!$A74,'WEEKLY DATA'!$B$11:$B$14577,'MONTHLY DATA'!$B74)</f>
        <v>345</v>
      </c>
      <c r="AE74" s="154">
        <f t="shared" si="23"/>
        <v>3.3707865168539408E-2</v>
      </c>
      <c r="AF74" s="169">
        <f>AVERAGEIFS('WEEKLY DATA'!AF$11:AF$14577,'WEEKLY DATA'!$A$11:$A$14577,'MONTHLY DATA'!$A74,'WEEKLY DATA'!$B$11:$B$14577,'MONTHLY DATA'!$B74)</f>
        <v>320.625</v>
      </c>
      <c r="AG74" s="78">
        <f>AVERAGEIFS('WEEKLY DATA'!AG$11:AG$14577,'WEEKLY DATA'!$A$11:$A$14577,'MONTHLY DATA'!$A74,'WEEKLY DATA'!$B$11:$B$14577,'MONTHLY DATA'!$B74)</f>
        <v>330.625</v>
      </c>
      <c r="AH74" s="78">
        <f>AVERAGEIFS('WEEKLY DATA'!AH$11:AH$14577,'WEEKLY DATA'!$A$11:$A$14577,'MONTHLY DATA'!$A74,'WEEKLY DATA'!$B$11:$B$14577,'MONTHLY DATA'!$B74)</f>
        <v>325.625</v>
      </c>
      <c r="AI74" s="154">
        <f t="shared" si="24"/>
        <v>7.7369439071566237E-3</v>
      </c>
      <c r="AJ74" s="169">
        <f>AVERAGEIFS('WEEKLY DATA'!AJ$11:AJ$14577,'WEEKLY DATA'!$A$11:$A$14577,'MONTHLY DATA'!$A74,'WEEKLY DATA'!$B$11:$B$14577,'MONTHLY DATA'!$B74)</f>
        <v>348.125</v>
      </c>
      <c r="AK74" s="78">
        <f>AVERAGEIFS('WEEKLY DATA'!AK$11:AK$14577,'WEEKLY DATA'!$A$11:$A$14577,'MONTHLY DATA'!$A74,'WEEKLY DATA'!$B$11:$B$14577,'MONTHLY DATA'!$B74)</f>
        <v>358.125</v>
      </c>
      <c r="AL74" s="78">
        <f>AVERAGEIFS('WEEKLY DATA'!AL$11:AL$14577,'WEEKLY DATA'!$A$11:$A$14577,'MONTHLY DATA'!$A74,'WEEKLY DATA'!$B$11:$B$14577,'MONTHLY DATA'!$B74)</f>
        <v>353.125</v>
      </c>
      <c r="AM74" s="154">
        <f t="shared" si="8"/>
        <v>4.051565377532218E-2</v>
      </c>
      <c r="AN74" s="169">
        <f>AVERAGEIFS('WEEKLY DATA'!AN$11:AN$14577,'WEEKLY DATA'!$A$11:$A$14577,'MONTHLY DATA'!$A74,'WEEKLY DATA'!$B$11:$B$14577,'MONTHLY DATA'!$B74)</f>
        <v>335</v>
      </c>
      <c r="AO74" s="78">
        <f>AVERAGEIFS('WEEKLY DATA'!AO$11:AO$14577,'WEEKLY DATA'!$A$11:$A$14577,'MONTHLY DATA'!$A74,'WEEKLY DATA'!$B$11:$B$14577,'MONTHLY DATA'!$B74)</f>
        <v>345</v>
      </c>
      <c r="AP74" s="78">
        <f>AVERAGEIFS('WEEKLY DATA'!AP$11:AP$14577,'WEEKLY DATA'!$A$11:$A$14577,'MONTHLY DATA'!$A74,'WEEKLY DATA'!$B$11:$B$14577,'MONTHLY DATA'!$B74)</f>
        <v>340</v>
      </c>
      <c r="AQ74" s="154">
        <f t="shared" si="25"/>
        <v>2.063789868667909E-2</v>
      </c>
      <c r="AR74" s="169">
        <f>AVERAGEIFS('WEEKLY DATA'!AR$11:AR$14577,'WEEKLY DATA'!$A$11:$A$14577,'MONTHLY DATA'!$A74,'WEEKLY DATA'!$B$11:$B$14577,'MONTHLY DATA'!$B74)</f>
        <v>360</v>
      </c>
      <c r="AS74" s="78">
        <f>AVERAGEIFS('WEEKLY DATA'!AS$11:AS$14577,'WEEKLY DATA'!$A$11:$A$14577,'MONTHLY DATA'!$A74,'WEEKLY DATA'!$B$11:$B$14577,'MONTHLY DATA'!$B74)</f>
        <v>370</v>
      </c>
      <c r="AT74" s="78">
        <f>AVERAGEIFS('WEEKLY DATA'!AT$11:AT$14577,'WEEKLY DATA'!$A$11:$A$14577,'MONTHLY DATA'!$A74,'WEEKLY DATA'!$B$11:$B$14577,'MONTHLY DATA'!$B74)</f>
        <v>365</v>
      </c>
      <c r="AU74" s="154">
        <f t="shared" si="26"/>
        <v>2.2767075306479923E-2</v>
      </c>
      <c r="AV74" s="169">
        <f>AVERAGEIFS('WEEKLY DATA'!AV$11:AV$14577,'WEEKLY DATA'!$A$11:$A$14577,'MONTHLY DATA'!$A74,'WEEKLY DATA'!$B$11:$B$14577,'MONTHLY DATA'!$B74)</f>
        <v>334.375</v>
      </c>
      <c r="AW74" s="78">
        <f>AVERAGEIFS('WEEKLY DATA'!AW$11:AW$14577,'WEEKLY DATA'!$A$11:$A$14577,'MONTHLY DATA'!$A74,'WEEKLY DATA'!$B$11:$B$14577,'MONTHLY DATA'!$B74)</f>
        <v>344.375</v>
      </c>
      <c r="AX74" s="78">
        <f>AVERAGEIFS('WEEKLY DATA'!AX$11:AX$14577,'WEEKLY DATA'!$A$11:$A$14577,'MONTHLY DATA'!$A74,'WEEKLY DATA'!$B$11:$B$14577,'MONTHLY DATA'!$B74)</f>
        <v>339.375</v>
      </c>
      <c r="AY74" s="154">
        <f t="shared" si="27"/>
        <v>-1.8382352941176405E-3</v>
      </c>
      <c r="AZ74" s="169">
        <f>AVERAGEIFS('WEEKLY DATA'!AZ$11:AZ$14577,'WEEKLY DATA'!$A$11:$A$14577,'MONTHLY DATA'!$A74,'WEEKLY DATA'!$B$11:$B$14577,'MONTHLY DATA'!$B74)</f>
        <v>291.875</v>
      </c>
      <c r="BA74" s="78">
        <f>AVERAGEIFS('WEEKLY DATA'!BA$11:BA$14577,'WEEKLY DATA'!$A$11:$A$14577,'MONTHLY DATA'!$A74,'WEEKLY DATA'!$B$11:$B$14577,'MONTHLY DATA'!$B74)</f>
        <v>301.875</v>
      </c>
      <c r="BB74" s="78">
        <f>AVERAGEIFS('WEEKLY DATA'!BB$11:BB$14577,'WEEKLY DATA'!$A$11:$A$14577,'MONTHLY DATA'!$A74,'WEEKLY DATA'!$B$11:$B$14577,'MONTHLY DATA'!$B74)</f>
        <v>296.875</v>
      </c>
      <c r="BC74" s="154">
        <f t="shared" si="9"/>
        <v>3.0368763557483636E-2</v>
      </c>
      <c r="BD74" s="169">
        <f>AVERAGEIFS('WEEKLY DATA'!BD$11:BD$14577,'WEEKLY DATA'!$A$11:$A$14577,'MONTHLY DATA'!$A74,'WEEKLY DATA'!$B$11:$B$14577,'MONTHLY DATA'!$B74)</f>
        <v>276.25</v>
      </c>
      <c r="BE74" s="78">
        <f>AVERAGEIFS('WEEKLY DATA'!BE$11:BE$14577,'WEEKLY DATA'!$A$11:$A$14577,'MONTHLY DATA'!$A74,'WEEKLY DATA'!$B$11:$B$14577,'MONTHLY DATA'!$B74)</f>
        <v>286.25</v>
      </c>
      <c r="BF74" s="78">
        <f>AVERAGEIFS('WEEKLY DATA'!BF$11:BF$14577,'WEEKLY DATA'!$A$11:$A$14577,'MONTHLY DATA'!$A74,'WEEKLY DATA'!$B$11:$B$14577,'MONTHLY DATA'!$B74)</f>
        <v>281.25</v>
      </c>
      <c r="BG74" s="154">
        <f t="shared" si="28"/>
        <v>-4.4247787610619538E-3</v>
      </c>
      <c r="BH74" s="169">
        <f>AVERAGEIFS('WEEKLY DATA'!BH$11:BH$14577,'WEEKLY DATA'!$A$11:$A$14577,'MONTHLY DATA'!$A74,'WEEKLY DATA'!$B$11:$B$14577,'MONTHLY DATA'!$B74)</f>
        <v>321.875</v>
      </c>
      <c r="BI74" s="78">
        <f>AVERAGEIFS('WEEKLY DATA'!BI$11:BI$14577,'WEEKLY DATA'!$A$11:$A$14577,'MONTHLY DATA'!$A74,'WEEKLY DATA'!$B$11:$B$14577,'MONTHLY DATA'!$B74)</f>
        <v>331.875</v>
      </c>
      <c r="BJ74" s="78">
        <f>AVERAGEIFS('WEEKLY DATA'!BJ$11:BJ$14577,'WEEKLY DATA'!$A$11:$A$14577,'MONTHLY DATA'!$A74,'WEEKLY DATA'!$B$11:$B$14577,'MONTHLY DATA'!$B74)</f>
        <v>326.875</v>
      </c>
      <c r="BK74" s="154">
        <f t="shared" si="29"/>
        <v>2.7504911591355707E-2</v>
      </c>
      <c r="BL74" s="169">
        <f>AVERAGEIFS('WEEKLY DATA'!BL$11:BL$14577,'WEEKLY DATA'!$A$11:$A$14577,'MONTHLY DATA'!$A74,'WEEKLY DATA'!$B$11:$B$14577,'MONTHLY DATA'!$B74)</f>
        <v>285</v>
      </c>
      <c r="BM74" s="78">
        <f>AVERAGEIFS('WEEKLY DATA'!BM$11:BM$14577,'WEEKLY DATA'!$A$11:$A$14577,'MONTHLY DATA'!$A74,'WEEKLY DATA'!$B$11:$B$14577,'MONTHLY DATA'!$B74)</f>
        <v>295</v>
      </c>
      <c r="BN74" s="78">
        <f>AVERAGEIFS('WEEKLY DATA'!BN$11:BN$14577,'WEEKLY DATA'!$A$11:$A$14577,'MONTHLY DATA'!$A74,'WEEKLY DATA'!$B$11:$B$14577,'MONTHLY DATA'!$B74)</f>
        <v>290</v>
      </c>
      <c r="BO74" s="154">
        <f t="shared" si="30"/>
        <v>2.4282560706401668E-2</v>
      </c>
      <c r="BP74" s="78">
        <f>AVERAGEIFS('WEEKLY DATA'!BP$11:BP$14577,'WEEKLY DATA'!$A$11:$A$14577,'MONTHLY DATA'!$A74,'WEEKLY DATA'!$B$11:$B$14577,'MONTHLY DATA'!$B74)</f>
        <v>328.75</v>
      </c>
      <c r="BQ74" s="78">
        <f>AVERAGEIFS('WEEKLY DATA'!BQ$11:BQ$14577,'WEEKLY DATA'!$A$11:$A$14577,'MONTHLY DATA'!$A74,'WEEKLY DATA'!$B$11:$B$14577,'MONTHLY DATA'!$B74)</f>
        <v>338.75</v>
      </c>
      <c r="BR74" s="78">
        <f>AVERAGEIFS('WEEKLY DATA'!BR$11:BR$14577,'WEEKLY DATA'!$A$11:$A$14577,'MONTHLY DATA'!$A74,'WEEKLY DATA'!$B$11:$B$14577,'MONTHLY DATA'!$B74)</f>
        <v>333.75</v>
      </c>
      <c r="BS74" s="154">
        <f t="shared" si="10"/>
        <v>1.9083969465648831E-2</v>
      </c>
      <c r="BT74" s="78">
        <f>AVERAGEIFS('WEEKLY DATA'!BT$11:BT$14577,'WEEKLY DATA'!$A$11:$A$14577,'MONTHLY DATA'!$A74,'WEEKLY DATA'!$B$11:$B$14577,'MONTHLY DATA'!$B74)</f>
        <v>316.25</v>
      </c>
      <c r="BU74" s="78">
        <f>AVERAGEIFS('WEEKLY DATA'!BU$11:BU$14577,'WEEKLY DATA'!$A$11:$A$14577,'MONTHLY DATA'!$A74,'WEEKLY DATA'!$B$11:$B$14577,'MONTHLY DATA'!$B74)</f>
        <v>326.25</v>
      </c>
      <c r="BV74" s="78">
        <f>AVERAGEIFS('WEEKLY DATA'!BV$11:BV$14577,'WEEKLY DATA'!$A$11:$A$14577,'MONTHLY DATA'!$A74,'WEEKLY DATA'!$B$11:$B$14577,'MONTHLY DATA'!$B74)</f>
        <v>321.25</v>
      </c>
      <c r="BW74" s="154">
        <f t="shared" si="31"/>
        <v>3.90625E-3</v>
      </c>
      <c r="BX74" s="78">
        <f>AVERAGEIFS('WEEKLY DATA'!BX$11:BX$14577,'WEEKLY DATA'!$A$11:$A$14577,'MONTHLY DATA'!$A74,'WEEKLY DATA'!$B$11:$B$14577,'MONTHLY DATA'!$B74)</f>
        <v>325</v>
      </c>
      <c r="BY74" s="78">
        <f>AVERAGEIFS('WEEKLY DATA'!BY$11:BY$14577,'WEEKLY DATA'!$A$11:$A$14577,'MONTHLY DATA'!$A74,'WEEKLY DATA'!$B$11:$B$14577,'MONTHLY DATA'!$B74)</f>
        <v>335</v>
      </c>
      <c r="BZ74" s="78">
        <f>AVERAGEIFS('WEEKLY DATA'!BZ$11:BZ$14577,'WEEKLY DATA'!$A$11:$A$14577,'MONTHLY DATA'!$A74,'WEEKLY DATA'!$B$11:$B$14577,'MONTHLY DATA'!$B74)</f>
        <v>330</v>
      </c>
      <c r="CA74" s="154">
        <f t="shared" si="32"/>
        <v>2.1276595744680771E-2</v>
      </c>
      <c r="CB74" s="78">
        <f>AVERAGEIFS('WEEKLY DATA'!CB$11:CB$14577,'WEEKLY DATA'!$A$11:$A$14577,'MONTHLY DATA'!$A74,'WEEKLY DATA'!$B$11:$B$14577,'MONTHLY DATA'!$B74)</f>
        <v>436.25</v>
      </c>
      <c r="CC74" s="78">
        <f>AVERAGEIFS('WEEKLY DATA'!CC$11:CC$14577,'WEEKLY DATA'!$A$11:$A$14577,'MONTHLY DATA'!$A74,'WEEKLY DATA'!$B$11:$B$14577,'MONTHLY DATA'!$B74)</f>
        <v>446.25</v>
      </c>
      <c r="CD74" s="78">
        <f>AVERAGEIFS('WEEKLY DATA'!CD$11:CD$14577,'WEEKLY DATA'!$A$11:$A$14577,'MONTHLY DATA'!$A74,'WEEKLY DATA'!$B$11:$B$14577,'MONTHLY DATA'!$B74)</f>
        <v>441.25</v>
      </c>
      <c r="CE74" s="154">
        <f t="shared" si="33"/>
        <v>-2.754820936639113E-2</v>
      </c>
      <c r="CF74" s="78">
        <f>AVERAGEIFS('WEEKLY DATA'!CF$11:CF$14577,'WEEKLY DATA'!$A$11:$A$14577,'MONTHLY DATA'!$A74,'WEEKLY DATA'!$B$11:$B$14577,'MONTHLY DATA'!$B74)</f>
        <v>293.125</v>
      </c>
      <c r="CG74" s="78">
        <f>AVERAGEIFS('WEEKLY DATA'!CG$11:CG$14577,'WEEKLY DATA'!$A$11:$A$14577,'MONTHLY DATA'!$A74,'WEEKLY DATA'!$B$11:$B$14577,'MONTHLY DATA'!$B74)</f>
        <v>303.125</v>
      </c>
      <c r="CH74" s="78">
        <f>AVERAGEIFS('WEEKLY DATA'!CH$11:CH$14577,'WEEKLY DATA'!$A$11:$A$14577,'MONTHLY DATA'!$A74,'WEEKLY DATA'!$B$11:$B$14577,'MONTHLY DATA'!$B74)</f>
        <v>298.125</v>
      </c>
      <c r="CI74" s="154">
        <f t="shared" si="11"/>
        <v>2.5806451612903292E-2</v>
      </c>
      <c r="CJ74" s="78">
        <f>AVERAGEIFS('WEEKLY DATA'!CJ$11:CJ$14577,'WEEKLY DATA'!$A$11:$A$14577,'MONTHLY DATA'!$A74,'WEEKLY DATA'!$B$11:$B$14577,'MONTHLY DATA'!$B74)</f>
        <v>281.25</v>
      </c>
      <c r="CK74" s="78">
        <f>AVERAGEIFS('WEEKLY DATA'!CK$11:CK$14577,'WEEKLY DATA'!$A$11:$A$14577,'MONTHLY DATA'!$A74,'WEEKLY DATA'!$B$11:$B$14577,'MONTHLY DATA'!$B74)</f>
        <v>291.25</v>
      </c>
      <c r="CL74" s="78">
        <f>AVERAGEIFS('WEEKLY DATA'!CL$11:CL$14577,'WEEKLY DATA'!$A$11:$A$14577,'MONTHLY DATA'!$A74,'WEEKLY DATA'!$B$11:$B$14577,'MONTHLY DATA'!$B74)</f>
        <v>286.25</v>
      </c>
      <c r="CM74" s="154">
        <f t="shared" si="34"/>
        <v>4.3859649122806044E-3</v>
      </c>
      <c r="CN74" s="78">
        <f>AVERAGEIFS('WEEKLY DATA'!CN$11:CN$14577,'WEEKLY DATA'!$A$11:$A$14577,'MONTHLY DATA'!$A74,'WEEKLY DATA'!$B$11:$B$14577,'MONTHLY DATA'!$B74)</f>
        <v>286.25</v>
      </c>
      <c r="CO74" s="78">
        <f>AVERAGEIFS('WEEKLY DATA'!CO$11:CO$14577,'WEEKLY DATA'!$A$11:$A$14577,'MONTHLY DATA'!$A74,'WEEKLY DATA'!$B$11:$B$14577,'MONTHLY DATA'!$B74)</f>
        <v>296.25</v>
      </c>
      <c r="CP74" s="78">
        <f>AVERAGEIFS('WEEKLY DATA'!CP$11:CP$14577,'WEEKLY DATA'!$A$11:$A$14577,'MONTHLY DATA'!$A74,'WEEKLY DATA'!$B$11:$B$14577,'MONTHLY DATA'!$B74)</f>
        <v>291.25</v>
      </c>
      <c r="CQ74" s="154">
        <f t="shared" si="35"/>
        <v>4.3103448275862988E-3</v>
      </c>
      <c r="CR74" s="78">
        <f>AVERAGEIFS('WEEKLY DATA'!CR$11:CR$14577,'WEEKLY DATA'!$A$11:$A$14577,'MONTHLY DATA'!$A74,'WEEKLY DATA'!$B$11:$B$14577,'MONTHLY DATA'!$B74)</f>
        <v>406.25</v>
      </c>
      <c r="CS74" s="78">
        <f>AVERAGEIFS('WEEKLY DATA'!CS$11:CS$14577,'WEEKLY DATA'!$A$11:$A$14577,'MONTHLY DATA'!$A74,'WEEKLY DATA'!$B$11:$B$14577,'MONTHLY DATA'!$B74)</f>
        <v>416.25</v>
      </c>
      <c r="CT74" s="78">
        <f>AVERAGEIFS('WEEKLY DATA'!CT$11:CT$14577,'WEEKLY DATA'!$A$11:$A$14577,'MONTHLY DATA'!$A74,'WEEKLY DATA'!$B$11:$B$14577,'MONTHLY DATA'!$B74)</f>
        <v>411.25</v>
      </c>
      <c r="CU74" s="154">
        <f t="shared" si="36"/>
        <v>-2.9498525073746285E-2</v>
      </c>
      <c r="CV74" s="169">
        <f>AVERAGEIFS('WEEKLY DATA'!CV$11:CV$14577,'WEEKLY DATA'!$A$11:$A$14577,'MONTHLY DATA'!$A74,'WEEKLY DATA'!$B$11:$B$14577,'MONTHLY DATA'!$B74)</f>
        <v>315</v>
      </c>
      <c r="CW74" s="78">
        <f>AVERAGEIFS('WEEKLY DATA'!CW$11:CW$14577,'WEEKLY DATA'!$A$11:$A$14577,'MONTHLY DATA'!$A74,'WEEKLY DATA'!$B$11:$B$14577,'MONTHLY DATA'!$B74)</f>
        <v>325</v>
      </c>
      <c r="CX74" s="78">
        <f>AVERAGEIFS('WEEKLY DATA'!CX$11:CX$14577,'WEEKLY DATA'!$A$11:$A$14577,'MONTHLY DATA'!$A74,'WEEKLY DATA'!$B$11:$B$14577,'MONTHLY DATA'!$B74)</f>
        <v>320</v>
      </c>
      <c r="CY74" s="154">
        <f t="shared" si="12"/>
        <v>1.3861386138613874E-2</v>
      </c>
      <c r="CZ74" s="169">
        <f>AVERAGEIFS('WEEKLY DATA'!CZ$11:CZ$14577,'WEEKLY DATA'!$A$11:$A$14577,'MONTHLY DATA'!$A74,'WEEKLY DATA'!$B$11:$B$14577,'MONTHLY DATA'!$B74)</f>
        <v>303.125</v>
      </c>
      <c r="DA74" s="78">
        <f>AVERAGEIFS('WEEKLY DATA'!DA$11:DA$14577,'WEEKLY DATA'!$A$11:$A$14577,'MONTHLY DATA'!$A74,'WEEKLY DATA'!$B$11:$B$14577,'MONTHLY DATA'!$B74)</f>
        <v>313.125</v>
      </c>
      <c r="DB74" s="78">
        <f>AVERAGEIFS('WEEKLY DATA'!DB$11:DB$14577,'WEEKLY DATA'!$A$11:$A$14577,'MONTHLY DATA'!$A74,'WEEKLY DATA'!$B$11:$B$14577,'MONTHLY DATA'!$B74)</f>
        <v>308.125</v>
      </c>
      <c r="DC74" s="154">
        <f t="shared" si="37"/>
        <v>-6.0483870967742437E-3</v>
      </c>
      <c r="DD74" s="78">
        <f>AVERAGEIFS('WEEKLY DATA'!DD$11:DD$14577,'WEEKLY DATA'!$A$11:$A$14577,'MONTHLY DATA'!$A74,'WEEKLY DATA'!$B$11:$B$14577,'MONTHLY DATA'!$B74)</f>
        <v>308.125</v>
      </c>
      <c r="DE74" s="78">
        <f>AVERAGEIFS('WEEKLY DATA'!DE$11:DE$14577,'WEEKLY DATA'!$A$11:$A$14577,'MONTHLY DATA'!$A74,'WEEKLY DATA'!$B$11:$B$14577,'MONTHLY DATA'!$B74)</f>
        <v>318.125</v>
      </c>
      <c r="DF74" s="78">
        <f>AVERAGEIFS('WEEKLY DATA'!DF$11:DF$14577,'WEEKLY DATA'!$A$11:$A$14577,'MONTHLY DATA'!$A74,'WEEKLY DATA'!$B$11:$B$14577,'MONTHLY DATA'!$B74)</f>
        <v>313.125</v>
      </c>
      <c r="DG74" s="154">
        <f t="shared" si="38"/>
        <v>-1.9920318725099584E-3</v>
      </c>
      <c r="DH74" s="78">
        <f>AVERAGEIFS('WEEKLY DATA'!DH$11:DH$14577,'WEEKLY DATA'!$A$11:$A$14577,'MONTHLY DATA'!$A74,'WEEKLY DATA'!$B$11:$B$14577,'MONTHLY DATA'!$B74)</f>
        <v>437.5</v>
      </c>
      <c r="DI74" s="78">
        <f>AVERAGEIFS('WEEKLY DATA'!DI$11:DI$14577,'WEEKLY DATA'!$A$11:$A$14577,'MONTHLY DATA'!$A74,'WEEKLY DATA'!$B$11:$B$14577,'MONTHLY DATA'!$B74)</f>
        <v>447.5</v>
      </c>
      <c r="DJ74" s="78">
        <f>AVERAGEIFS('WEEKLY DATA'!DJ$11:DJ$14577,'WEEKLY DATA'!$A$11:$A$14577,'MONTHLY DATA'!$A74,'WEEKLY DATA'!$B$11:$B$14577,'MONTHLY DATA'!$B74)</f>
        <v>442.5</v>
      </c>
      <c r="DK74" s="154">
        <f t="shared" si="39"/>
        <v>-3.5422343324250649E-2</v>
      </c>
      <c r="DL74" s="169">
        <f>AVERAGEIFS('WEEKLY DATA'!DL$11:DL$14577,'WEEKLY DATA'!$A$11:$A$14577,'MONTHLY DATA'!$A74,'WEEKLY DATA'!$B$11:$B$14577,'MONTHLY DATA'!$B74)</f>
        <v>296.25</v>
      </c>
      <c r="DM74" s="78">
        <f>AVERAGEIFS('WEEKLY DATA'!DM$11:DM$14577,'WEEKLY DATA'!$A$11:$A$14577,'MONTHLY DATA'!$A74,'WEEKLY DATA'!$B$11:$B$14577,'MONTHLY DATA'!$B74)</f>
        <v>306.25</v>
      </c>
      <c r="DN74" s="78">
        <f>AVERAGEIFS('WEEKLY DATA'!DN$11:DN$14577,'WEEKLY DATA'!$A$11:$A$14577,'MONTHLY DATA'!$A74,'WEEKLY DATA'!$B$11:$B$14577,'MONTHLY DATA'!$B74)</f>
        <v>301.25</v>
      </c>
      <c r="DO74" s="154">
        <f t="shared" si="13"/>
        <v>1.9027484143763207E-2</v>
      </c>
      <c r="DP74" s="78">
        <f>AVERAGEIFS('WEEKLY DATA'!DP$11:DP$14577,'WEEKLY DATA'!$A$11:$A$14577,'MONTHLY DATA'!$A74,'WEEKLY DATA'!$B$11:$B$14577,'MONTHLY DATA'!$B74)</f>
        <v>284.375</v>
      </c>
      <c r="DQ74" s="78">
        <f>AVERAGEIFS('WEEKLY DATA'!DQ$11:DQ$14577,'WEEKLY DATA'!$A$11:$A$14577,'MONTHLY DATA'!$A74,'WEEKLY DATA'!$B$11:$B$14577,'MONTHLY DATA'!$B74)</f>
        <v>294.375</v>
      </c>
      <c r="DR74" s="78">
        <f>AVERAGEIFS('WEEKLY DATA'!DR$11:DR$14577,'WEEKLY DATA'!$A$11:$A$14577,'MONTHLY DATA'!$A74,'WEEKLY DATA'!$B$11:$B$14577,'MONTHLY DATA'!$B74)</f>
        <v>289.375</v>
      </c>
      <c r="DS74" s="154">
        <f t="shared" si="40"/>
        <v>-6.4377682403433667E-3</v>
      </c>
      <c r="DT74" s="78">
        <f>AVERAGEIFS('WEEKLY DATA'!DT$11:DT$14577,'WEEKLY DATA'!$A$11:$A$14577,'MONTHLY DATA'!$A74,'WEEKLY DATA'!$B$11:$B$14577,'MONTHLY DATA'!$B74)</f>
        <v>289.375</v>
      </c>
      <c r="DU74" s="78">
        <f>AVERAGEIFS('WEEKLY DATA'!DU$11:DU$14577,'WEEKLY DATA'!$A$11:$A$14577,'MONTHLY DATA'!$A74,'WEEKLY DATA'!$B$11:$B$14577,'MONTHLY DATA'!$B74)</f>
        <v>299.375</v>
      </c>
      <c r="DV74" s="78">
        <f>AVERAGEIFS('WEEKLY DATA'!DV$11:DV$14577,'WEEKLY DATA'!$A$11:$A$14577,'MONTHLY DATA'!$A74,'WEEKLY DATA'!$B$11:$B$14577,'MONTHLY DATA'!$B74)</f>
        <v>294.375</v>
      </c>
      <c r="DW74" s="154">
        <f t="shared" si="41"/>
        <v>-2.1186440677966045E-3</v>
      </c>
      <c r="DX74" s="78">
        <f>AVERAGEIFS('WEEKLY DATA'!DX$11:DX$14577,'WEEKLY DATA'!$A$11:$A$14577,'MONTHLY DATA'!$A74,'WEEKLY DATA'!$B$11:$B$14577,'MONTHLY DATA'!$B74)</f>
        <v>447.5</v>
      </c>
      <c r="DY74" s="78">
        <f>AVERAGEIFS('WEEKLY DATA'!DY$11:DY$14577,'WEEKLY DATA'!$A$11:$A$14577,'MONTHLY DATA'!$A74,'WEEKLY DATA'!$B$11:$B$14577,'MONTHLY DATA'!$B74)</f>
        <v>457.5</v>
      </c>
      <c r="DZ74" s="78">
        <f>AVERAGEIFS('WEEKLY DATA'!DZ$11:DZ$14577,'WEEKLY DATA'!$A$11:$A$14577,'MONTHLY DATA'!$A74,'WEEKLY DATA'!$B$11:$B$14577,'MONTHLY DATA'!$B74)</f>
        <v>452.5</v>
      </c>
      <c r="EA74" s="154">
        <f t="shared" si="42"/>
        <v>-3.4666666666666623E-2</v>
      </c>
      <c r="EB74" s="78">
        <f>AVERAGEIFS('WEEKLY DATA'!EB$11:EB$14577,'WEEKLY DATA'!$A$11:$A$14577,'MONTHLY DATA'!$A74,'WEEKLY DATA'!$B$11:$B$14577,'MONTHLY DATA'!$B74)</f>
        <v>289.375</v>
      </c>
      <c r="EC74" s="78">
        <f>AVERAGEIFS('WEEKLY DATA'!EC$11:EC$14577,'WEEKLY DATA'!$A$11:$A$14577,'MONTHLY DATA'!$A74,'WEEKLY DATA'!$B$11:$B$14577,'MONTHLY DATA'!$B74)</f>
        <v>299.375</v>
      </c>
      <c r="ED74" s="78">
        <f>AVERAGEIFS('WEEKLY DATA'!ED$11:ED$14577,'WEEKLY DATA'!$A$11:$A$14577,'MONTHLY DATA'!$A74,'WEEKLY DATA'!$B$11:$B$14577,'MONTHLY DATA'!$B74)</f>
        <v>294.375</v>
      </c>
      <c r="EE74" s="154">
        <f t="shared" si="14"/>
        <v>8.565310492505418E-3</v>
      </c>
      <c r="EF74" s="169">
        <f>AVERAGEIFS('WEEKLY DATA'!EF$11:EF$14577,'WEEKLY DATA'!$A$11:$A$14577,'MONTHLY DATA'!$A74,'WEEKLY DATA'!$B$11:$B$14577,'MONTHLY DATA'!$B74)</f>
        <v>279.375</v>
      </c>
      <c r="EG74" s="78">
        <f>AVERAGEIFS('WEEKLY DATA'!EG$11:EG$14577,'WEEKLY DATA'!$A$11:$A$14577,'MONTHLY DATA'!$A74,'WEEKLY DATA'!$B$11:$B$14577,'MONTHLY DATA'!$B74)</f>
        <v>289.375</v>
      </c>
      <c r="EH74" s="78">
        <f>AVERAGEIFS('WEEKLY DATA'!EH$11:EH$14577,'WEEKLY DATA'!$A$11:$A$14577,'MONTHLY DATA'!$A74,'WEEKLY DATA'!$B$11:$B$14577,'MONTHLY DATA'!$B74)</f>
        <v>284.375</v>
      </c>
      <c r="EI74" s="154">
        <f t="shared" si="43"/>
        <v>-6.5502183406113135E-3</v>
      </c>
      <c r="EJ74" s="78">
        <f>AVERAGEIFS('WEEKLY DATA'!EJ$11:EJ$14577,'WEEKLY DATA'!$A$11:$A$14577,'MONTHLY DATA'!$A74,'WEEKLY DATA'!$B$11:$B$14577,'MONTHLY DATA'!$B74)</f>
        <v>284.375</v>
      </c>
      <c r="EK74" s="78">
        <f>AVERAGEIFS('WEEKLY DATA'!EK$11:EK$14577,'WEEKLY DATA'!$A$11:$A$14577,'MONTHLY DATA'!$A74,'WEEKLY DATA'!$B$11:$B$14577,'MONTHLY DATA'!$B74)</f>
        <v>294.375</v>
      </c>
      <c r="EL74" s="78">
        <f>AVERAGEIFS('WEEKLY DATA'!EL$11:EL$14577,'WEEKLY DATA'!$A$11:$A$14577,'MONTHLY DATA'!$A74,'WEEKLY DATA'!$B$11:$B$14577,'MONTHLY DATA'!$B74)</f>
        <v>289.375</v>
      </c>
      <c r="EM74" s="154">
        <f t="shared" si="44"/>
        <v>-2.1551724137931494E-3</v>
      </c>
      <c r="EN74" s="78">
        <f>AVERAGEIFS('WEEKLY DATA'!EN$11:EN$14577,'WEEKLY DATA'!$A$11:$A$14577,'MONTHLY DATA'!$A74,'WEEKLY DATA'!$B$11:$B$14577,'MONTHLY DATA'!$B74)</f>
        <v>390</v>
      </c>
      <c r="EO74" s="78">
        <f>AVERAGEIFS('WEEKLY DATA'!EO$11:EO$14577,'WEEKLY DATA'!$A$11:$A$14577,'MONTHLY DATA'!$A74,'WEEKLY DATA'!$B$11:$B$14577,'MONTHLY DATA'!$B74)</f>
        <v>400</v>
      </c>
      <c r="EP74" s="78">
        <f>AVERAGEIFS('WEEKLY DATA'!EP$11:EP$14577,'WEEKLY DATA'!$A$11:$A$14577,'MONTHLY DATA'!$A74,'WEEKLY DATA'!$B$11:$B$14577,'MONTHLY DATA'!$B74)</f>
        <v>395</v>
      </c>
      <c r="EQ74" s="154">
        <f t="shared" si="45"/>
        <v>-2.1671826625387025E-2</v>
      </c>
      <c r="ER74" s="78">
        <f>AVERAGEIFS('WEEKLY DATA'!ER$11:ER$14577,'WEEKLY DATA'!$A$11:$A$14577,'MONTHLY DATA'!$A74,'WEEKLY DATA'!$B$11:$B$14577,'MONTHLY DATA'!$B74)</f>
        <v>278.125</v>
      </c>
      <c r="ES74" s="78">
        <f>AVERAGEIFS('WEEKLY DATA'!ES$11:ES$14577,'WEEKLY DATA'!$A$11:$A$14577,'MONTHLY DATA'!$A74,'WEEKLY DATA'!$B$11:$B$14577,'MONTHLY DATA'!$B74)</f>
        <v>288.125</v>
      </c>
      <c r="ET74" s="78">
        <f>AVERAGEIFS('WEEKLY DATA'!ET$11:ET$14577,'WEEKLY DATA'!$A$11:$A$14577,'MONTHLY DATA'!$A74,'WEEKLY DATA'!$B$11:$B$14577,'MONTHLY DATA'!$B74)</f>
        <v>283.125</v>
      </c>
      <c r="EU74" s="154">
        <f t="shared" si="15"/>
        <v>1.7977528089887729E-2</v>
      </c>
      <c r="EV74" s="78">
        <f>AVERAGEIFS('WEEKLY DATA'!EV$11:EV$14577,'WEEKLY DATA'!$A$11:$A$14577,'MONTHLY DATA'!$A74,'WEEKLY DATA'!$B$11:$B$14577,'MONTHLY DATA'!$B74)</f>
        <v>280</v>
      </c>
      <c r="EW74" s="78">
        <f>AVERAGEIFS('WEEKLY DATA'!EW$11:EW$14577,'WEEKLY DATA'!$A$11:$A$14577,'MONTHLY DATA'!$A74,'WEEKLY DATA'!$B$11:$B$14577,'MONTHLY DATA'!$B74)</f>
        <v>290</v>
      </c>
      <c r="EX74" s="78">
        <f>AVERAGEIFS('WEEKLY DATA'!EX$11:EX$14577,'WEEKLY DATA'!$A$11:$A$14577,'MONTHLY DATA'!$A74,'WEEKLY DATA'!$B$11:$B$14577,'MONTHLY DATA'!$B74)</f>
        <v>285</v>
      </c>
      <c r="EY74" s="154">
        <f t="shared" si="46"/>
        <v>4.405286343612369E-3</v>
      </c>
      <c r="EZ74" s="78">
        <f>AVERAGEIFS('WEEKLY DATA'!EZ$11:EZ$14577,'WEEKLY DATA'!$A$11:$A$14577,'MONTHLY DATA'!$A74,'WEEKLY DATA'!$B$11:$B$14577,'MONTHLY DATA'!$B74)</f>
        <v>280</v>
      </c>
      <c r="FA74" s="78">
        <f>AVERAGEIFS('WEEKLY DATA'!FA$11:FA$14577,'WEEKLY DATA'!$A$11:$A$14577,'MONTHLY DATA'!$A74,'WEEKLY DATA'!$B$11:$B$14577,'MONTHLY DATA'!$B74)</f>
        <v>290</v>
      </c>
      <c r="FB74" s="78">
        <f>AVERAGEIFS('WEEKLY DATA'!FB$11:FB$14577,'WEEKLY DATA'!$A$11:$A$14577,'MONTHLY DATA'!$A74,'WEEKLY DATA'!$B$11:$B$14577,'MONTHLY DATA'!$B74)</f>
        <v>285</v>
      </c>
      <c r="FC74" s="154">
        <f t="shared" si="47"/>
        <v>1.5590200445434244E-2</v>
      </c>
      <c r="FD74" s="78">
        <f>AVERAGEIFS('WEEKLY DATA'!FD$11:FD$14577,'WEEKLY DATA'!$A$11:$A$14577,'MONTHLY DATA'!$A74,'WEEKLY DATA'!$B$11:$B$14577,'MONTHLY DATA'!$B74)</f>
        <v>476.25</v>
      </c>
      <c r="FE74" s="78">
        <f>AVERAGEIFS('WEEKLY DATA'!FE$11:FE$14577,'WEEKLY DATA'!$A$11:$A$14577,'MONTHLY DATA'!$A74,'WEEKLY DATA'!$B$11:$B$14577,'MONTHLY DATA'!$B74)</f>
        <v>486.25</v>
      </c>
      <c r="FF74" s="78">
        <f>AVERAGEIFS('WEEKLY DATA'!FF$11:FF$14577,'WEEKLY DATA'!$A$11:$A$14577,'MONTHLY DATA'!$A74,'WEEKLY DATA'!$B$11:$B$14577,'MONTHLY DATA'!$B74)</f>
        <v>481.25</v>
      </c>
      <c r="FG74" s="154">
        <f t="shared" si="48"/>
        <v>-2.5316455696202556E-2</v>
      </c>
      <c r="FH74" s="78">
        <f>AVERAGEIFS('WEEKLY DATA'!FH$11:FH$14577,'WEEKLY DATA'!$A$11:$A$14577,'MONTHLY DATA'!$A74,'WEEKLY DATA'!$B$11:$B$14577,'MONTHLY DATA'!$B74)</f>
        <v>305.625</v>
      </c>
      <c r="FI74" s="78">
        <f>AVERAGEIFS('WEEKLY DATA'!FI$11:FI$14577,'WEEKLY DATA'!$A$11:$A$14577,'MONTHLY DATA'!$A74,'WEEKLY DATA'!$B$11:$B$14577,'MONTHLY DATA'!$B74)</f>
        <v>315.625</v>
      </c>
      <c r="FJ74" s="78">
        <f>AVERAGEIFS('WEEKLY DATA'!FJ$11:FJ$14577,'WEEKLY DATA'!$A$11:$A$14577,'MONTHLY DATA'!$A74,'WEEKLY DATA'!$B$11:$B$14577,'MONTHLY DATA'!$B74)</f>
        <v>310.625</v>
      </c>
      <c r="FK74" s="154">
        <f t="shared" si="16"/>
        <v>2.8985507246376718E-2</v>
      </c>
      <c r="FL74" s="169">
        <f>AVERAGEIFS('WEEKLY DATA'!FL$11:FL$14577,'WEEKLY DATA'!$A$11:$A$14577,'MONTHLY DATA'!$A74,'WEEKLY DATA'!$B$11:$B$14577,'MONTHLY DATA'!$B74)</f>
        <v>296.875</v>
      </c>
      <c r="FM74" s="78">
        <f>AVERAGEIFS('WEEKLY DATA'!FM$11:FM$14577,'WEEKLY DATA'!$A$11:$A$14577,'MONTHLY DATA'!$A74,'WEEKLY DATA'!$B$11:$B$14577,'MONTHLY DATA'!$B74)</f>
        <v>306.875</v>
      </c>
      <c r="FN74" s="78">
        <f>AVERAGEIFS('WEEKLY DATA'!FN$11:FN$14577,'WEEKLY DATA'!$A$11:$A$14577,'MONTHLY DATA'!$A74,'WEEKLY DATA'!$B$11:$B$14577,'MONTHLY DATA'!$B74)</f>
        <v>301.875</v>
      </c>
      <c r="FO74" s="154">
        <f t="shared" si="49"/>
        <v>6.2500000000000888E-3</v>
      </c>
      <c r="FP74" s="78">
        <f>AVERAGEIFS('WEEKLY DATA'!FP$11:FP$14577,'WEEKLY DATA'!$A$11:$A$14577,'MONTHLY DATA'!$A74,'WEEKLY DATA'!$B$11:$B$14577,'MONTHLY DATA'!$B74)</f>
        <v>301.875</v>
      </c>
      <c r="FQ74" s="78">
        <f>AVERAGEIFS('WEEKLY DATA'!FQ$11:FQ$14577,'WEEKLY DATA'!$A$11:$A$14577,'MONTHLY DATA'!$A74,'WEEKLY DATA'!$B$11:$B$14577,'MONTHLY DATA'!$B74)</f>
        <v>311.875</v>
      </c>
      <c r="FR74" s="78">
        <f>AVERAGEIFS('WEEKLY DATA'!FR$11:FR$14577,'WEEKLY DATA'!$A$11:$A$14577,'MONTHLY DATA'!$A74,'WEEKLY DATA'!$B$11:$B$14577,'MONTHLY DATA'!$B74)</f>
        <v>306.875</v>
      </c>
      <c r="FS74" s="154">
        <f t="shared" si="50"/>
        <v>2.079002079002068E-2</v>
      </c>
      <c r="FT74" s="78">
        <f>AVERAGEIFS('WEEKLY DATA'!FT$11:FT$14577,'WEEKLY DATA'!$A$11:$A$14577,'MONTHLY DATA'!$A74,'WEEKLY DATA'!$B$11:$B$14577,'MONTHLY DATA'!$B74)</f>
        <v>288.125</v>
      </c>
      <c r="FU74" s="78">
        <f>AVERAGEIFS('WEEKLY DATA'!FU$11:FU$14577,'WEEKLY DATA'!$A$11:$A$14577,'MONTHLY DATA'!$A74,'WEEKLY DATA'!$B$11:$B$14577,'MONTHLY DATA'!$B74)</f>
        <v>298.125</v>
      </c>
      <c r="FV74" s="78">
        <f>AVERAGEIFS('WEEKLY DATA'!FV$11:FV$14577,'WEEKLY DATA'!$A$11:$A$14577,'MONTHLY DATA'!$A74,'WEEKLY DATA'!$B$11:$B$14577,'MONTHLY DATA'!$B74)</f>
        <v>293.125</v>
      </c>
      <c r="FW74" s="154">
        <f t="shared" si="17"/>
        <v>-9.284332688588004E-2</v>
      </c>
      <c r="FX74" s="78">
        <f>AVERAGEIFS('WEEKLY DATA'!FX$11:FX$14577,'WEEKLY DATA'!$A$11:$A$14577,'MONTHLY DATA'!$A74,'WEEKLY DATA'!$B$11:$B$14577,'MONTHLY DATA'!$B74)</f>
        <v>266.875</v>
      </c>
      <c r="FY74" s="78">
        <f>AVERAGEIFS('WEEKLY DATA'!FY$11:FY$14577,'WEEKLY DATA'!$A$11:$A$14577,'MONTHLY DATA'!$A74,'WEEKLY DATA'!$B$11:$B$14577,'MONTHLY DATA'!$B74)</f>
        <v>276.875</v>
      </c>
      <c r="FZ74" s="78">
        <f>AVERAGEIFS('WEEKLY DATA'!FZ$11:FZ$14577,'WEEKLY DATA'!$A$11:$A$14577,'MONTHLY DATA'!$A74,'WEEKLY DATA'!$B$11:$B$14577,'MONTHLY DATA'!$B74)</f>
        <v>271.875</v>
      </c>
      <c r="GA74" s="154">
        <f t="shared" si="51"/>
        <v>6.9444444444444198E-3</v>
      </c>
      <c r="GB74" s="78">
        <f>AVERAGEIFS('WEEKLY DATA'!GB$11:GB$14577,'WEEKLY DATA'!$A$11:$A$14577,'MONTHLY DATA'!$A74,'WEEKLY DATA'!$B$11:$B$14577,'MONTHLY DATA'!$B74)</f>
        <v>323.125</v>
      </c>
      <c r="GC74" s="78">
        <f>AVERAGEIFS('WEEKLY DATA'!GC$11:GC$14577,'WEEKLY DATA'!$A$11:$A$14577,'MONTHLY DATA'!$A74,'WEEKLY DATA'!$B$11:$B$14577,'MONTHLY DATA'!$B74)</f>
        <v>333.125</v>
      </c>
      <c r="GD74" s="78">
        <f>AVERAGEIFS('WEEKLY DATA'!GD$11:GD$14577,'WEEKLY DATA'!$A$11:$A$14577,'MONTHLY DATA'!$A74,'WEEKLY DATA'!$B$11:$B$14577,'MONTHLY DATA'!$B74)</f>
        <v>328.125</v>
      </c>
      <c r="GE74" s="154">
        <f t="shared" si="18"/>
        <v>1.9417475728155331E-2</v>
      </c>
      <c r="GF74" s="169">
        <f>AVERAGEIFS('WEEKLY DATA'!GF$11:GF$14577,'WEEKLY DATA'!$A$11:$A$14577,'MONTHLY DATA'!$A74,'WEEKLY DATA'!$B$11:$B$14577,'MONTHLY DATA'!$B74)</f>
        <v>313.125</v>
      </c>
      <c r="GG74" s="78">
        <f>AVERAGEIFS('WEEKLY DATA'!GG$11:GG$14577,'WEEKLY DATA'!$A$11:$A$14577,'MONTHLY DATA'!$A74,'WEEKLY DATA'!$B$11:$B$14577,'MONTHLY DATA'!$B74)</f>
        <v>323.125</v>
      </c>
      <c r="GH74" s="78">
        <f>AVERAGEIFS('WEEKLY DATA'!GH$11:GH$14577,'WEEKLY DATA'!$A$11:$A$14577,'MONTHLY DATA'!$A74,'WEEKLY DATA'!$B$11:$B$14577,'MONTHLY DATA'!$B74)</f>
        <v>318.125</v>
      </c>
      <c r="GI74" s="154">
        <f t="shared" si="52"/>
        <v>5.9288537549406772E-3</v>
      </c>
      <c r="GJ74" s="78">
        <f>AVERAGEIFS('WEEKLY DATA'!GJ$11:GJ$14577,'WEEKLY DATA'!$A$11:$A$14577,'MONTHLY DATA'!$A74,'WEEKLY DATA'!$B$11:$B$14577,'MONTHLY DATA'!$B74)</f>
        <v>318.125</v>
      </c>
      <c r="GK74" s="78">
        <f>AVERAGEIFS('WEEKLY DATA'!GK$11:GK$14577,'WEEKLY DATA'!$A$11:$A$14577,'MONTHLY DATA'!$A74,'WEEKLY DATA'!$B$11:$B$14577,'MONTHLY DATA'!$B74)</f>
        <v>328.125</v>
      </c>
      <c r="GL74" s="78">
        <f>AVERAGEIFS('WEEKLY DATA'!GL$11:GL$14577,'WEEKLY DATA'!$A$11:$A$14577,'MONTHLY DATA'!$A74,'WEEKLY DATA'!$B$11:$B$14577,'MONTHLY DATA'!$B74)</f>
        <v>323.125</v>
      </c>
      <c r="GM74" s="154">
        <f t="shared" si="53"/>
        <v>1.9723865877712132E-2</v>
      </c>
      <c r="GN74" s="78">
        <f>AVERAGEIFS('WEEKLY DATA'!GN$11:GN$14577,'WEEKLY DATA'!$A$11:$A$14577,'MONTHLY DATA'!$A74,'WEEKLY DATA'!$B$11:$B$14577,'MONTHLY DATA'!$B74)</f>
        <v>474.375</v>
      </c>
      <c r="GO74" s="78">
        <f>AVERAGEIFS('WEEKLY DATA'!GO$11:GO$14577,'WEEKLY DATA'!$A$11:$A$14577,'MONTHLY DATA'!$A74,'WEEKLY DATA'!$B$11:$B$14577,'MONTHLY DATA'!$B74)</f>
        <v>484.375</v>
      </c>
      <c r="GP74" s="78">
        <f>AVERAGEIFS('WEEKLY DATA'!GP$11:GP$14577,'WEEKLY DATA'!$A$11:$A$14577,'MONTHLY DATA'!$A74,'WEEKLY DATA'!$B$11:$B$14577,'MONTHLY DATA'!$B74)</f>
        <v>479.375</v>
      </c>
      <c r="GQ74" s="154">
        <f t="shared" si="54"/>
        <v>-2.9113924050632956E-2</v>
      </c>
      <c r="GR74" s="78"/>
    </row>
    <row r="75" spans="1:200" ht="15.75" x14ac:dyDescent="0.25">
      <c r="A75">
        <f t="shared" si="4"/>
        <v>5</v>
      </c>
      <c r="B75">
        <f t="shared" si="5"/>
        <v>2015</v>
      </c>
      <c r="C75" s="86">
        <v>42125</v>
      </c>
      <c r="D75" s="78">
        <f>AVERAGEIFS('WEEKLY DATA'!D$11:D$14577,'WEEKLY DATA'!$A$11:$A$14577,'MONTHLY DATA'!$A75,'WEEKLY DATA'!$B$11:$B$14577,'MONTHLY DATA'!$B75)</f>
        <v>350</v>
      </c>
      <c r="E75" s="78">
        <f>AVERAGEIFS('WEEKLY DATA'!E$11:E$14577,'WEEKLY DATA'!$A$11:$A$14577,'MONTHLY DATA'!$A75,'WEEKLY DATA'!$B$11:$B$14577,'MONTHLY DATA'!$B75)</f>
        <v>360</v>
      </c>
      <c r="F75" s="78">
        <f>AVERAGEIFS('WEEKLY DATA'!F$11:F$14577,'WEEKLY DATA'!$A$11:$A$14577,'MONTHLY DATA'!$A75,'WEEKLY DATA'!$B$11:$B$14577,'MONTHLY DATA'!$B75)</f>
        <v>355</v>
      </c>
      <c r="G75" s="154">
        <f t="shared" si="6"/>
        <v>-1.388888888888884E-2</v>
      </c>
      <c r="H75" s="169">
        <f>AVERAGEIFS('WEEKLY DATA'!H$11:H$14577,'WEEKLY DATA'!$A$11:$A$14577,'MONTHLY DATA'!$A75,'WEEKLY DATA'!$B$11:$B$14577,'MONTHLY DATA'!$B75)</f>
        <v>467.5</v>
      </c>
      <c r="I75" s="78">
        <f>AVERAGEIFS('WEEKLY DATA'!I$11:I$14577,'WEEKLY DATA'!$A$11:$A$14577,'MONTHLY DATA'!$A75,'WEEKLY DATA'!$B$11:$B$14577,'MONTHLY DATA'!$B75)</f>
        <v>477.5</v>
      </c>
      <c r="J75" s="78">
        <f>AVERAGEIFS('WEEKLY DATA'!J$11:J$14577,'WEEKLY DATA'!$A$11:$A$14577,'MONTHLY DATA'!$A75,'WEEKLY DATA'!$B$11:$B$14577,'MONTHLY DATA'!$B75)</f>
        <v>472.5</v>
      </c>
      <c r="K75" s="154">
        <f t="shared" si="19"/>
        <v>2.6525198938991412E-3</v>
      </c>
      <c r="L75" s="169">
        <f>AVERAGEIFS('WEEKLY DATA'!L$11:L$14577,'WEEKLY DATA'!$A$11:$A$14577,'MONTHLY DATA'!$A75,'WEEKLY DATA'!$B$11:$B$14577,'MONTHLY DATA'!$B75)</f>
        <v>364</v>
      </c>
      <c r="M75" s="78">
        <f>AVERAGEIFS('WEEKLY DATA'!M$11:M$14577,'WEEKLY DATA'!$A$11:$A$14577,'MONTHLY DATA'!$A75,'WEEKLY DATA'!$B$11:$B$14577,'MONTHLY DATA'!$B75)</f>
        <v>374</v>
      </c>
      <c r="N75" s="78">
        <f>AVERAGEIFS('WEEKLY DATA'!N$11:N$14577,'WEEKLY DATA'!$A$11:$A$14577,'MONTHLY DATA'!$A75,'WEEKLY DATA'!$B$11:$B$14577,'MONTHLY DATA'!$B75)</f>
        <v>369</v>
      </c>
      <c r="O75" s="154">
        <f t="shared" si="20"/>
        <v>-1.6000000000000014E-2</v>
      </c>
      <c r="P75" s="169">
        <f>AVERAGEIFS('WEEKLY DATA'!P$11:P$14577,'WEEKLY DATA'!$A$11:$A$14577,'MONTHLY DATA'!$A75,'WEEKLY DATA'!$B$11:$B$14577,'MONTHLY DATA'!$B75)</f>
        <v>350.5</v>
      </c>
      <c r="Q75" s="78">
        <f>AVERAGEIFS('WEEKLY DATA'!Q$11:Q$14577,'WEEKLY DATA'!$A$11:$A$14577,'MONTHLY DATA'!$A75,'WEEKLY DATA'!$B$11:$B$14577,'MONTHLY DATA'!$B75)</f>
        <v>360.5</v>
      </c>
      <c r="R75" s="78">
        <f>AVERAGEIFS('WEEKLY DATA'!R$11:R$14577,'WEEKLY DATA'!$A$11:$A$14577,'MONTHLY DATA'!$A75,'WEEKLY DATA'!$B$11:$B$14577,'MONTHLY DATA'!$B75)</f>
        <v>355.5</v>
      </c>
      <c r="S75" s="154">
        <f t="shared" si="21"/>
        <v>1.7531305903399019E-2</v>
      </c>
      <c r="T75" s="169">
        <f>AVERAGEIFS('WEEKLY DATA'!T$11:T$14577,'WEEKLY DATA'!$A$11:$A$14577,'MONTHLY DATA'!$A75,'WEEKLY DATA'!$B$11:$B$14577,'MONTHLY DATA'!$B75)</f>
        <v>320</v>
      </c>
      <c r="U75" s="78">
        <f>AVERAGEIFS('WEEKLY DATA'!U$11:U$14577,'WEEKLY DATA'!$A$11:$A$14577,'MONTHLY DATA'!$A75,'WEEKLY DATA'!$B$11:$B$14577,'MONTHLY DATA'!$B75)</f>
        <v>330</v>
      </c>
      <c r="V75" s="78">
        <f>AVERAGEIFS('WEEKLY DATA'!V$11:V$14577,'WEEKLY DATA'!$A$11:$A$14577,'MONTHLY DATA'!$A75,'WEEKLY DATA'!$B$11:$B$14577,'MONTHLY DATA'!$B75)</f>
        <v>325</v>
      </c>
      <c r="W75" s="154">
        <f t="shared" si="7"/>
        <v>-1.8867924528301883E-2</v>
      </c>
      <c r="X75" s="169">
        <f>AVERAGEIFS('WEEKLY DATA'!X$11:X$14577,'WEEKLY DATA'!$A$11:$A$14577,'MONTHLY DATA'!$A75,'WEEKLY DATA'!$B$11:$B$14577,'MONTHLY DATA'!$B75)</f>
        <v>317.5</v>
      </c>
      <c r="Y75" s="78">
        <f>AVERAGEIFS('WEEKLY DATA'!Y$11:Y$14577,'WEEKLY DATA'!$A$11:$A$14577,'MONTHLY DATA'!$A75,'WEEKLY DATA'!$B$11:$B$14577,'MONTHLY DATA'!$B75)</f>
        <v>327.5</v>
      </c>
      <c r="Z75" s="78">
        <f>AVERAGEIFS('WEEKLY DATA'!Z$11:Z$14577,'WEEKLY DATA'!$A$11:$A$14577,'MONTHLY DATA'!$A75,'WEEKLY DATA'!$B$11:$B$14577,'MONTHLY DATA'!$B75)</f>
        <v>322.5</v>
      </c>
      <c r="AA75" s="154">
        <f t="shared" si="22"/>
        <v>3.8910505836575737E-3</v>
      </c>
      <c r="AB75" s="169">
        <f>AVERAGEIFS('WEEKLY DATA'!AB$11:AB$14577,'WEEKLY DATA'!$A$11:$A$14577,'MONTHLY DATA'!$A75,'WEEKLY DATA'!$B$11:$B$14577,'MONTHLY DATA'!$B75)</f>
        <v>334.5</v>
      </c>
      <c r="AC75" s="78">
        <f>AVERAGEIFS('WEEKLY DATA'!AC$11:AC$14577,'WEEKLY DATA'!$A$11:$A$14577,'MONTHLY DATA'!$A75,'WEEKLY DATA'!$B$11:$B$14577,'MONTHLY DATA'!$B75)</f>
        <v>344.5</v>
      </c>
      <c r="AD75" s="78">
        <f>AVERAGEIFS('WEEKLY DATA'!AD$11:AD$14577,'WEEKLY DATA'!$A$11:$A$14577,'MONTHLY DATA'!$A75,'WEEKLY DATA'!$B$11:$B$14577,'MONTHLY DATA'!$B75)</f>
        <v>339.5</v>
      </c>
      <c r="AE75" s="154">
        <f t="shared" si="23"/>
        <v>-1.5942028985507228E-2</v>
      </c>
      <c r="AF75" s="169">
        <f>AVERAGEIFS('WEEKLY DATA'!AF$11:AF$14577,'WEEKLY DATA'!$A$11:$A$14577,'MONTHLY DATA'!$A75,'WEEKLY DATA'!$B$11:$B$14577,'MONTHLY DATA'!$B75)</f>
        <v>319.5</v>
      </c>
      <c r="AG75" s="78">
        <f>AVERAGEIFS('WEEKLY DATA'!AG$11:AG$14577,'WEEKLY DATA'!$A$11:$A$14577,'MONTHLY DATA'!$A75,'WEEKLY DATA'!$B$11:$B$14577,'MONTHLY DATA'!$B75)</f>
        <v>329.5</v>
      </c>
      <c r="AH75" s="78">
        <f>AVERAGEIFS('WEEKLY DATA'!AH$11:AH$14577,'WEEKLY DATA'!$A$11:$A$14577,'MONTHLY DATA'!$A75,'WEEKLY DATA'!$B$11:$B$14577,'MONTHLY DATA'!$B75)</f>
        <v>324.5</v>
      </c>
      <c r="AI75" s="154">
        <f t="shared" si="24"/>
        <v>-3.4548944337812193E-3</v>
      </c>
      <c r="AJ75" s="169">
        <f>AVERAGEIFS('WEEKLY DATA'!AJ$11:AJ$14577,'WEEKLY DATA'!$A$11:$A$14577,'MONTHLY DATA'!$A75,'WEEKLY DATA'!$B$11:$B$14577,'MONTHLY DATA'!$B75)</f>
        <v>340.5</v>
      </c>
      <c r="AK75" s="78">
        <f>AVERAGEIFS('WEEKLY DATA'!AK$11:AK$14577,'WEEKLY DATA'!$A$11:$A$14577,'MONTHLY DATA'!$A75,'WEEKLY DATA'!$B$11:$B$14577,'MONTHLY DATA'!$B75)</f>
        <v>350.5</v>
      </c>
      <c r="AL75" s="78">
        <f>AVERAGEIFS('WEEKLY DATA'!AL$11:AL$14577,'WEEKLY DATA'!$A$11:$A$14577,'MONTHLY DATA'!$A75,'WEEKLY DATA'!$B$11:$B$14577,'MONTHLY DATA'!$B75)</f>
        <v>345.5</v>
      </c>
      <c r="AM75" s="154">
        <f t="shared" si="8"/>
        <v>-2.1592920353982303E-2</v>
      </c>
      <c r="AN75" s="169">
        <f>AVERAGEIFS('WEEKLY DATA'!AN$11:AN$14577,'WEEKLY DATA'!$A$11:$A$14577,'MONTHLY DATA'!$A75,'WEEKLY DATA'!$B$11:$B$14577,'MONTHLY DATA'!$B75)</f>
        <v>333.5</v>
      </c>
      <c r="AO75" s="78">
        <f>AVERAGEIFS('WEEKLY DATA'!AO$11:AO$14577,'WEEKLY DATA'!$A$11:$A$14577,'MONTHLY DATA'!$A75,'WEEKLY DATA'!$B$11:$B$14577,'MONTHLY DATA'!$B75)</f>
        <v>343.5</v>
      </c>
      <c r="AP75" s="78">
        <f>AVERAGEIFS('WEEKLY DATA'!AP$11:AP$14577,'WEEKLY DATA'!$A$11:$A$14577,'MONTHLY DATA'!$A75,'WEEKLY DATA'!$B$11:$B$14577,'MONTHLY DATA'!$B75)</f>
        <v>338.5</v>
      </c>
      <c r="AQ75" s="154">
        <f t="shared" si="25"/>
        <v>-4.4117647058823373E-3</v>
      </c>
      <c r="AR75" s="169">
        <f>AVERAGEIFS('WEEKLY DATA'!AR$11:AR$14577,'WEEKLY DATA'!$A$11:$A$14577,'MONTHLY DATA'!$A75,'WEEKLY DATA'!$B$11:$B$14577,'MONTHLY DATA'!$B75)</f>
        <v>354.5</v>
      </c>
      <c r="AS75" s="78">
        <f>AVERAGEIFS('WEEKLY DATA'!AS$11:AS$14577,'WEEKLY DATA'!$A$11:$A$14577,'MONTHLY DATA'!$A75,'WEEKLY DATA'!$B$11:$B$14577,'MONTHLY DATA'!$B75)</f>
        <v>364.5</v>
      </c>
      <c r="AT75" s="78">
        <f>AVERAGEIFS('WEEKLY DATA'!AT$11:AT$14577,'WEEKLY DATA'!$A$11:$A$14577,'MONTHLY DATA'!$A75,'WEEKLY DATA'!$B$11:$B$14577,'MONTHLY DATA'!$B75)</f>
        <v>359.5</v>
      </c>
      <c r="AU75" s="154">
        <f t="shared" si="26"/>
        <v>-1.5068493150684925E-2</v>
      </c>
      <c r="AV75" s="169">
        <f>AVERAGEIFS('WEEKLY DATA'!AV$11:AV$14577,'WEEKLY DATA'!$A$11:$A$14577,'MONTHLY DATA'!$A75,'WEEKLY DATA'!$B$11:$B$14577,'MONTHLY DATA'!$B75)</f>
        <v>344</v>
      </c>
      <c r="AW75" s="78">
        <f>AVERAGEIFS('WEEKLY DATA'!AW$11:AW$14577,'WEEKLY DATA'!$A$11:$A$14577,'MONTHLY DATA'!$A75,'WEEKLY DATA'!$B$11:$B$14577,'MONTHLY DATA'!$B75)</f>
        <v>354</v>
      </c>
      <c r="AX75" s="78">
        <f>AVERAGEIFS('WEEKLY DATA'!AX$11:AX$14577,'WEEKLY DATA'!$A$11:$A$14577,'MONTHLY DATA'!$A75,'WEEKLY DATA'!$B$11:$B$14577,'MONTHLY DATA'!$B75)</f>
        <v>349</v>
      </c>
      <c r="AY75" s="154">
        <f t="shared" si="27"/>
        <v>2.8360957642725504E-2</v>
      </c>
      <c r="AZ75" s="169">
        <f>AVERAGEIFS('WEEKLY DATA'!AZ$11:AZ$14577,'WEEKLY DATA'!$A$11:$A$14577,'MONTHLY DATA'!$A75,'WEEKLY DATA'!$B$11:$B$14577,'MONTHLY DATA'!$B75)</f>
        <v>279.5</v>
      </c>
      <c r="BA75" s="78">
        <f>AVERAGEIFS('WEEKLY DATA'!BA$11:BA$14577,'WEEKLY DATA'!$A$11:$A$14577,'MONTHLY DATA'!$A75,'WEEKLY DATA'!$B$11:$B$14577,'MONTHLY DATA'!$B75)</f>
        <v>289.5</v>
      </c>
      <c r="BB75" s="78">
        <f>AVERAGEIFS('WEEKLY DATA'!BB$11:BB$14577,'WEEKLY DATA'!$A$11:$A$14577,'MONTHLY DATA'!$A75,'WEEKLY DATA'!$B$11:$B$14577,'MONTHLY DATA'!$B75)</f>
        <v>284.5</v>
      </c>
      <c r="BC75" s="154">
        <f t="shared" si="9"/>
        <v>-4.1684210526315768E-2</v>
      </c>
      <c r="BD75" s="169">
        <f>AVERAGEIFS('WEEKLY DATA'!BD$11:BD$14577,'WEEKLY DATA'!$A$11:$A$14577,'MONTHLY DATA'!$A75,'WEEKLY DATA'!$B$11:$B$14577,'MONTHLY DATA'!$B75)</f>
        <v>262</v>
      </c>
      <c r="BE75" s="78">
        <f>AVERAGEIFS('WEEKLY DATA'!BE$11:BE$14577,'WEEKLY DATA'!$A$11:$A$14577,'MONTHLY DATA'!$A75,'WEEKLY DATA'!$B$11:$B$14577,'MONTHLY DATA'!$B75)</f>
        <v>272</v>
      </c>
      <c r="BF75" s="78">
        <f>AVERAGEIFS('WEEKLY DATA'!BF$11:BF$14577,'WEEKLY DATA'!$A$11:$A$14577,'MONTHLY DATA'!$A75,'WEEKLY DATA'!$B$11:$B$14577,'MONTHLY DATA'!$B75)</f>
        <v>267</v>
      </c>
      <c r="BG75" s="154">
        <f t="shared" si="28"/>
        <v>-5.0666666666666638E-2</v>
      </c>
      <c r="BH75" s="169">
        <f>AVERAGEIFS('WEEKLY DATA'!BH$11:BH$14577,'WEEKLY DATA'!$A$11:$A$14577,'MONTHLY DATA'!$A75,'WEEKLY DATA'!$B$11:$B$14577,'MONTHLY DATA'!$B75)</f>
        <v>309.5</v>
      </c>
      <c r="BI75" s="78">
        <f>AVERAGEIFS('WEEKLY DATA'!BI$11:BI$14577,'WEEKLY DATA'!$A$11:$A$14577,'MONTHLY DATA'!$A75,'WEEKLY DATA'!$B$11:$B$14577,'MONTHLY DATA'!$B75)</f>
        <v>319.5</v>
      </c>
      <c r="BJ75" s="78">
        <f>AVERAGEIFS('WEEKLY DATA'!BJ$11:BJ$14577,'WEEKLY DATA'!$A$11:$A$14577,'MONTHLY DATA'!$A75,'WEEKLY DATA'!$B$11:$B$14577,'MONTHLY DATA'!$B75)</f>
        <v>314.5</v>
      </c>
      <c r="BK75" s="154">
        <f t="shared" si="29"/>
        <v>-3.7858508604206476E-2</v>
      </c>
      <c r="BL75" s="169">
        <f>AVERAGEIFS('WEEKLY DATA'!BL$11:BL$14577,'WEEKLY DATA'!$A$11:$A$14577,'MONTHLY DATA'!$A75,'WEEKLY DATA'!$B$11:$B$14577,'MONTHLY DATA'!$B75)</f>
        <v>269.5</v>
      </c>
      <c r="BM75" s="78">
        <f>AVERAGEIFS('WEEKLY DATA'!BM$11:BM$14577,'WEEKLY DATA'!$A$11:$A$14577,'MONTHLY DATA'!$A75,'WEEKLY DATA'!$B$11:$B$14577,'MONTHLY DATA'!$B75)</f>
        <v>279.5</v>
      </c>
      <c r="BN75" s="78">
        <f>AVERAGEIFS('WEEKLY DATA'!BN$11:BN$14577,'WEEKLY DATA'!$A$11:$A$14577,'MONTHLY DATA'!$A75,'WEEKLY DATA'!$B$11:$B$14577,'MONTHLY DATA'!$B75)</f>
        <v>274.5</v>
      </c>
      <c r="BO75" s="154">
        <f t="shared" si="30"/>
        <v>-5.3448275862069017E-2</v>
      </c>
      <c r="BP75" s="78">
        <f>AVERAGEIFS('WEEKLY DATA'!BP$11:BP$14577,'WEEKLY DATA'!$A$11:$A$14577,'MONTHLY DATA'!$A75,'WEEKLY DATA'!$B$11:$B$14577,'MONTHLY DATA'!$B75)</f>
        <v>317</v>
      </c>
      <c r="BQ75" s="78">
        <f>AVERAGEIFS('WEEKLY DATA'!BQ$11:BQ$14577,'WEEKLY DATA'!$A$11:$A$14577,'MONTHLY DATA'!$A75,'WEEKLY DATA'!$B$11:$B$14577,'MONTHLY DATA'!$B75)</f>
        <v>327</v>
      </c>
      <c r="BR75" s="78">
        <f>AVERAGEIFS('WEEKLY DATA'!BR$11:BR$14577,'WEEKLY DATA'!$A$11:$A$14577,'MONTHLY DATA'!$A75,'WEEKLY DATA'!$B$11:$B$14577,'MONTHLY DATA'!$B75)</f>
        <v>322</v>
      </c>
      <c r="BS75" s="154">
        <f t="shared" si="10"/>
        <v>-3.5205992509363293E-2</v>
      </c>
      <c r="BT75" s="78">
        <f>AVERAGEIFS('WEEKLY DATA'!BT$11:BT$14577,'WEEKLY DATA'!$A$11:$A$14577,'MONTHLY DATA'!$A75,'WEEKLY DATA'!$B$11:$B$14577,'MONTHLY DATA'!$B75)</f>
        <v>299.5</v>
      </c>
      <c r="BU75" s="78">
        <f>AVERAGEIFS('WEEKLY DATA'!BU$11:BU$14577,'WEEKLY DATA'!$A$11:$A$14577,'MONTHLY DATA'!$A75,'WEEKLY DATA'!$B$11:$B$14577,'MONTHLY DATA'!$B75)</f>
        <v>309.5</v>
      </c>
      <c r="BV75" s="78">
        <f>AVERAGEIFS('WEEKLY DATA'!BV$11:BV$14577,'WEEKLY DATA'!$A$11:$A$14577,'MONTHLY DATA'!$A75,'WEEKLY DATA'!$B$11:$B$14577,'MONTHLY DATA'!$B75)</f>
        <v>304.5</v>
      </c>
      <c r="BW75" s="154">
        <f t="shared" si="31"/>
        <v>-5.214007782101171E-2</v>
      </c>
      <c r="BX75" s="78">
        <f>AVERAGEIFS('WEEKLY DATA'!BX$11:BX$14577,'WEEKLY DATA'!$A$11:$A$14577,'MONTHLY DATA'!$A75,'WEEKLY DATA'!$B$11:$B$14577,'MONTHLY DATA'!$B75)</f>
        <v>309.5</v>
      </c>
      <c r="BY75" s="78">
        <f>AVERAGEIFS('WEEKLY DATA'!BY$11:BY$14577,'WEEKLY DATA'!$A$11:$A$14577,'MONTHLY DATA'!$A75,'WEEKLY DATA'!$B$11:$B$14577,'MONTHLY DATA'!$B75)</f>
        <v>319.5</v>
      </c>
      <c r="BZ75" s="78">
        <f>AVERAGEIFS('WEEKLY DATA'!BZ$11:BZ$14577,'WEEKLY DATA'!$A$11:$A$14577,'MONTHLY DATA'!$A75,'WEEKLY DATA'!$B$11:$B$14577,'MONTHLY DATA'!$B75)</f>
        <v>314.5</v>
      </c>
      <c r="CA75" s="154">
        <f t="shared" si="32"/>
        <v>-4.6969696969696995E-2</v>
      </c>
      <c r="CB75" s="78">
        <f>AVERAGEIFS('WEEKLY DATA'!CB$11:CB$14577,'WEEKLY DATA'!$A$11:$A$14577,'MONTHLY DATA'!$A75,'WEEKLY DATA'!$B$11:$B$14577,'MONTHLY DATA'!$B75)</f>
        <v>431</v>
      </c>
      <c r="CC75" s="78">
        <f>AVERAGEIFS('WEEKLY DATA'!CC$11:CC$14577,'WEEKLY DATA'!$A$11:$A$14577,'MONTHLY DATA'!$A75,'WEEKLY DATA'!$B$11:$B$14577,'MONTHLY DATA'!$B75)</f>
        <v>441</v>
      </c>
      <c r="CD75" s="78">
        <f>AVERAGEIFS('WEEKLY DATA'!CD$11:CD$14577,'WEEKLY DATA'!$A$11:$A$14577,'MONTHLY DATA'!$A75,'WEEKLY DATA'!$B$11:$B$14577,'MONTHLY DATA'!$B75)</f>
        <v>436</v>
      </c>
      <c r="CE75" s="154">
        <f t="shared" si="33"/>
        <v>-1.1898016997167193E-2</v>
      </c>
      <c r="CF75" s="78">
        <f>AVERAGEIFS('WEEKLY DATA'!CF$11:CF$14577,'WEEKLY DATA'!$A$11:$A$14577,'MONTHLY DATA'!$A75,'WEEKLY DATA'!$B$11:$B$14577,'MONTHLY DATA'!$B75)</f>
        <v>282.5</v>
      </c>
      <c r="CG75" s="78">
        <f>AVERAGEIFS('WEEKLY DATA'!CG$11:CG$14577,'WEEKLY DATA'!$A$11:$A$14577,'MONTHLY DATA'!$A75,'WEEKLY DATA'!$B$11:$B$14577,'MONTHLY DATA'!$B75)</f>
        <v>292.5</v>
      </c>
      <c r="CH75" s="78">
        <f>AVERAGEIFS('WEEKLY DATA'!CH$11:CH$14577,'WEEKLY DATA'!$A$11:$A$14577,'MONTHLY DATA'!$A75,'WEEKLY DATA'!$B$11:$B$14577,'MONTHLY DATA'!$B75)</f>
        <v>287.5</v>
      </c>
      <c r="CI75" s="154">
        <f t="shared" si="11"/>
        <v>-3.5639412997903519E-2</v>
      </c>
      <c r="CJ75" s="78">
        <f>AVERAGEIFS('WEEKLY DATA'!CJ$11:CJ$14577,'WEEKLY DATA'!$A$11:$A$14577,'MONTHLY DATA'!$A75,'WEEKLY DATA'!$B$11:$B$14577,'MONTHLY DATA'!$B75)</f>
        <v>270</v>
      </c>
      <c r="CK75" s="78">
        <f>AVERAGEIFS('WEEKLY DATA'!CK$11:CK$14577,'WEEKLY DATA'!$A$11:$A$14577,'MONTHLY DATA'!$A75,'WEEKLY DATA'!$B$11:$B$14577,'MONTHLY DATA'!$B75)</f>
        <v>280</v>
      </c>
      <c r="CL75" s="78">
        <f>AVERAGEIFS('WEEKLY DATA'!CL$11:CL$14577,'WEEKLY DATA'!$A$11:$A$14577,'MONTHLY DATA'!$A75,'WEEKLY DATA'!$B$11:$B$14577,'MONTHLY DATA'!$B75)</f>
        <v>275</v>
      </c>
      <c r="CM75" s="154">
        <f t="shared" si="34"/>
        <v>-3.9301310043668103E-2</v>
      </c>
      <c r="CN75" s="78">
        <f>AVERAGEIFS('WEEKLY DATA'!CN$11:CN$14577,'WEEKLY DATA'!$A$11:$A$14577,'MONTHLY DATA'!$A75,'WEEKLY DATA'!$B$11:$B$14577,'MONTHLY DATA'!$B75)</f>
        <v>276</v>
      </c>
      <c r="CO75" s="78">
        <f>AVERAGEIFS('WEEKLY DATA'!CO$11:CO$14577,'WEEKLY DATA'!$A$11:$A$14577,'MONTHLY DATA'!$A75,'WEEKLY DATA'!$B$11:$B$14577,'MONTHLY DATA'!$B75)</f>
        <v>286</v>
      </c>
      <c r="CP75" s="78">
        <f>AVERAGEIFS('WEEKLY DATA'!CP$11:CP$14577,'WEEKLY DATA'!$A$11:$A$14577,'MONTHLY DATA'!$A75,'WEEKLY DATA'!$B$11:$B$14577,'MONTHLY DATA'!$B75)</f>
        <v>281</v>
      </c>
      <c r="CQ75" s="154">
        <f t="shared" si="35"/>
        <v>-3.5193133047210279E-2</v>
      </c>
      <c r="CR75" s="78">
        <f>AVERAGEIFS('WEEKLY DATA'!CR$11:CR$14577,'WEEKLY DATA'!$A$11:$A$14577,'MONTHLY DATA'!$A75,'WEEKLY DATA'!$B$11:$B$14577,'MONTHLY DATA'!$B75)</f>
        <v>401</v>
      </c>
      <c r="CS75" s="78">
        <f>AVERAGEIFS('WEEKLY DATA'!CS$11:CS$14577,'WEEKLY DATA'!$A$11:$A$14577,'MONTHLY DATA'!$A75,'WEEKLY DATA'!$B$11:$B$14577,'MONTHLY DATA'!$B75)</f>
        <v>411</v>
      </c>
      <c r="CT75" s="78">
        <f>AVERAGEIFS('WEEKLY DATA'!CT$11:CT$14577,'WEEKLY DATA'!$A$11:$A$14577,'MONTHLY DATA'!$A75,'WEEKLY DATA'!$B$11:$B$14577,'MONTHLY DATA'!$B75)</f>
        <v>406</v>
      </c>
      <c r="CU75" s="154">
        <f t="shared" si="36"/>
        <v>-1.2765957446808529E-2</v>
      </c>
      <c r="CV75" s="169">
        <f>AVERAGEIFS('WEEKLY DATA'!CV$11:CV$14577,'WEEKLY DATA'!$A$11:$A$14577,'MONTHLY DATA'!$A75,'WEEKLY DATA'!$B$11:$B$14577,'MONTHLY DATA'!$B75)</f>
        <v>310</v>
      </c>
      <c r="CW75" s="78">
        <f>AVERAGEIFS('WEEKLY DATA'!CW$11:CW$14577,'WEEKLY DATA'!$A$11:$A$14577,'MONTHLY DATA'!$A75,'WEEKLY DATA'!$B$11:$B$14577,'MONTHLY DATA'!$B75)</f>
        <v>320</v>
      </c>
      <c r="CX75" s="78">
        <f>AVERAGEIFS('WEEKLY DATA'!CX$11:CX$14577,'WEEKLY DATA'!$A$11:$A$14577,'MONTHLY DATA'!$A75,'WEEKLY DATA'!$B$11:$B$14577,'MONTHLY DATA'!$B75)</f>
        <v>315</v>
      </c>
      <c r="CY75" s="154">
        <f t="shared" si="12"/>
        <v>-1.5625E-2</v>
      </c>
      <c r="CZ75" s="169">
        <f>AVERAGEIFS('WEEKLY DATA'!CZ$11:CZ$14577,'WEEKLY DATA'!$A$11:$A$14577,'MONTHLY DATA'!$A75,'WEEKLY DATA'!$B$11:$B$14577,'MONTHLY DATA'!$B75)</f>
        <v>293.5</v>
      </c>
      <c r="DA75" s="78">
        <f>AVERAGEIFS('WEEKLY DATA'!DA$11:DA$14577,'WEEKLY DATA'!$A$11:$A$14577,'MONTHLY DATA'!$A75,'WEEKLY DATA'!$B$11:$B$14577,'MONTHLY DATA'!$B75)</f>
        <v>303.5</v>
      </c>
      <c r="DB75" s="78">
        <f>AVERAGEIFS('WEEKLY DATA'!DB$11:DB$14577,'WEEKLY DATA'!$A$11:$A$14577,'MONTHLY DATA'!$A75,'WEEKLY DATA'!$B$11:$B$14577,'MONTHLY DATA'!$B75)</f>
        <v>298.5</v>
      </c>
      <c r="DC75" s="154">
        <f t="shared" si="37"/>
        <v>-3.123732251521294E-2</v>
      </c>
      <c r="DD75" s="78">
        <f>AVERAGEIFS('WEEKLY DATA'!DD$11:DD$14577,'WEEKLY DATA'!$A$11:$A$14577,'MONTHLY DATA'!$A75,'WEEKLY DATA'!$B$11:$B$14577,'MONTHLY DATA'!$B75)</f>
        <v>302.5</v>
      </c>
      <c r="DE75" s="78">
        <f>AVERAGEIFS('WEEKLY DATA'!DE$11:DE$14577,'WEEKLY DATA'!$A$11:$A$14577,'MONTHLY DATA'!$A75,'WEEKLY DATA'!$B$11:$B$14577,'MONTHLY DATA'!$B75)</f>
        <v>312.5</v>
      </c>
      <c r="DF75" s="78">
        <f>AVERAGEIFS('WEEKLY DATA'!DF$11:DF$14577,'WEEKLY DATA'!$A$11:$A$14577,'MONTHLY DATA'!$A75,'WEEKLY DATA'!$B$11:$B$14577,'MONTHLY DATA'!$B75)</f>
        <v>307.5</v>
      </c>
      <c r="DG75" s="154">
        <f t="shared" si="38"/>
        <v>-1.7964071856287456E-2</v>
      </c>
      <c r="DH75" s="78">
        <f>AVERAGEIFS('WEEKLY DATA'!DH$11:DH$14577,'WEEKLY DATA'!$A$11:$A$14577,'MONTHLY DATA'!$A75,'WEEKLY DATA'!$B$11:$B$14577,'MONTHLY DATA'!$B75)</f>
        <v>437</v>
      </c>
      <c r="DI75" s="78">
        <f>AVERAGEIFS('WEEKLY DATA'!DI$11:DI$14577,'WEEKLY DATA'!$A$11:$A$14577,'MONTHLY DATA'!$A75,'WEEKLY DATA'!$B$11:$B$14577,'MONTHLY DATA'!$B75)</f>
        <v>447</v>
      </c>
      <c r="DJ75" s="78">
        <f>AVERAGEIFS('WEEKLY DATA'!DJ$11:DJ$14577,'WEEKLY DATA'!$A$11:$A$14577,'MONTHLY DATA'!$A75,'WEEKLY DATA'!$B$11:$B$14577,'MONTHLY DATA'!$B75)</f>
        <v>442</v>
      </c>
      <c r="DK75" s="154">
        <f t="shared" si="39"/>
        <v>-1.1299435028248039E-3</v>
      </c>
      <c r="DL75" s="169">
        <f>AVERAGEIFS('WEEKLY DATA'!DL$11:DL$14577,'WEEKLY DATA'!$A$11:$A$14577,'MONTHLY DATA'!$A75,'WEEKLY DATA'!$B$11:$B$14577,'MONTHLY DATA'!$B75)</f>
        <v>292.5</v>
      </c>
      <c r="DM75" s="78">
        <f>AVERAGEIFS('WEEKLY DATA'!DM$11:DM$14577,'WEEKLY DATA'!$A$11:$A$14577,'MONTHLY DATA'!$A75,'WEEKLY DATA'!$B$11:$B$14577,'MONTHLY DATA'!$B75)</f>
        <v>302.5</v>
      </c>
      <c r="DN75" s="78">
        <f>AVERAGEIFS('WEEKLY DATA'!DN$11:DN$14577,'WEEKLY DATA'!$A$11:$A$14577,'MONTHLY DATA'!$A75,'WEEKLY DATA'!$B$11:$B$14577,'MONTHLY DATA'!$B75)</f>
        <v>297.5</v>
      </c>
      <c r="DO75" s="154">
        <f t="shared" si="13"/>
        <v>-1.2448132780082943E-2</v>
      </c>
      <c r="DP75" s="78">
        <f>AVERAGEIFS('WEEKLY DATA'!DP$11:DP$14577,'WEEKLY DATA'!$A$11:$A$14577,'MONTHLY DATA'!$A75,'WEEKLY DATA'!$B$11:$B$14577,'MONTHLY DATA'!$B75)</f>
        <v>276</v>
      </c>
      <c r="DQ75" s="78">
        <f>AVERAGEIFS('WEEKLY DATA'!DQ$11:DQ$14577,'WEEKLY DATA'!$A$11:$A$14577,'MONTHLY DATA'!$A75,'WEEKLY DATA'!$B$11:$B$14577,'MONTHLY DATA'!$B75)</f>
        <v>286</v>
      </c>
      <c r="DR75" s="78">
        <f>AVERAGEIFS('WEEKLY DATA'!DR$11:DR$14577,'WEEKLY DATA'!$A$11:$A$14577,'MONTHLY DATA'!$A75,'WEEKLY DATA'!$B$11:$B$14577,'MONTHLY DATA'!$B75)</f>
        <v>281</v>
      </c>
      <c r="DS75" s="154">
        <f t="shared" si="40"/>
        <v>-2.894168466522673E-2</v>
      </c>
      <c r="DT75" s="78">
        <f>AVERAGEIFS('WEEKLY DATA'!DT$11:DT$14577,'WEEKLY DATA'!$A$11:$A$14577,'MONTHLY DATA'!$A75,'WEEKLY DATA'!$B$11:$B$14577,'MONTHLY DATA'!$B75)</f>
        <v>285</v>
      </c>
      <c r="DU75" s="78">
        <f>AVERAGEIFS('WEEKLY DATA'!DU$11:DU$14577,'WEEKLY DATA'!$A$11:$A$14577,'MONTHLY DATA'!$A75,'WEEKLY DATA'!$B$11:$B$14577,'MONTHLY DATA'!$B75)</f>
        <v>295</v>
      </c>
      <c r="DV75" s="78">
        <f>AVERAGEIFS('WEEKLY DATA'!DV$11:DV$14577,'WEEKLY DATA'!$A$11:$A$14577,'MONTHLY DATA'!$A75,'WEEKLY DATA'!$B$11:$B$14577,'MONTHLY DATA'!$B75)</f>
        <v>290</v>
      </c>
      <c r="DW75" s="154">
        <f t="shared" si="41"/>
        <v>-1.4861995753715496E-2</v>
      </c>
      <c r="DX75" s="78">
        <f>AVERAGEIFS('WEEKLY DATA'!DX$11:DX$14577,'WEEKLY DATA'!$A$11:$A$14577,'MONTHLY DATA'!$A75,'WEEKLY DATA'!$B$11:$B$14577,'MONTHLY DATA'!$B75)</f>
        <v>447</v>
      </c>
      <c r="DY75" s="78">
        <f>AVERAGEIFS('WEEKLY DATA'!DY$11:DY$14577,'WEEKLY DATA'!$A$11:$A$14577,'MONTHLY DATA'!$A75,'WEEKLY DATA'!$B$11:$B$14577,'MONTHLY DATA'!$B75)</f>
        <v>457</v>
      </c>
      <c r="DZ75" s="78">
        <f>AVERAGEIFS('WEEKLY DATA'!DZ$11:DZ$14577,'WEEKLY DATA'!$A$11:$A$14577,'MONTHLY DATA'!$A75,'WEEKLY DATA'!$B$11:$B$14577,'MONTHLY DATA'!$B75)</f>
        <v>452</v>
      </c>
      <c r="EA75" s="154">
        <f t="shared" si="42"/>
        <v>-1.1049723756906271E-3</v>
      </c>
      <c r="EB75" s="78">
        <f>AVERAGEIFS('WEEKLY DATA'!EB$11:EB$14577,'WEEKLY DATA'!$A$11:$A$14577,'MONTHLY DATA'!$A75,'WEEKLY DATA'!$B$11:$B$14577,'MONTHLY DATA'!$B75)</f>
        <v>287.5</v>
      </c>
      <c r="EC75" s="78">
        <f>AVERAGEIFS('WEEKLY DATA'!EC$11:EC$14577,'WEEKLY DATA'!$A$11:$A$14577,'MONTHLY DATA'!$A75,'WEEKLY DATA'!$B$11:$B$14577,'MONTHLY DATA'!$B75)</f>
        <v>297.5</v>
      </c>
      <c r="ED75" s="78">
        <f>AVERAGEIFS('WEEKLY DATA'!ED$11:ED$14577,'WEEKLY DATA'!$A$11:$A$14577,'MONTHLY DATA'!$A75,'WEEKLY DATA'!$B$11:$B$14577,'MONTHLY DATA'!$B75)</f>
        <v>292.5</v>
      </c>
      <c r="EE75" s="154">
        <f t="shared" si="14"/>
        <v>-6.3694267515923553E-3</v>
      </c>
      <c r="EF75" s="169">
        <f>AVERAGEIFS('WEEKLY DATA'!EF$11:EF$14577,'WEEKLY DATA'!$A$11:$A$14577,'MONTHLY DATA'!$A75,'WEEKLY DATA'!$B$11:$B$14577,'MONTHLY DATA'!$B75)</f>
        <v>271</v>
      </c>
      <c r="EG75" s="78">
        <f>AVERAGEIFS('WEEKLY DATA'!EG$11:EG$14577,'WEEKLY DATA'!$A$11:$A$14577,'MONTHLY DATA'!$A75,'WEEKLY DATA'!$B$11:$B$14577,'MONTHLY DATA'!$B75)</f>
        <v>281</v>
      </c>
      <c r="EH75" s="78">
        <f>AVERAGEIFS('WEEKLY DATA'!EH$11:EH$14577,'WEEKLY DATA'!$A$11:$A$14577,'MONTHLY DATA'!$A75,'WEEKLY DATA'!$B$11:$B$14577,'MONTHLY DATA'!$B75)</f>
        <v>276</v>
      </c>
      <c r="EI75" s="154">
        <f t="shared" si="43"/>
        <v>-2.9450549450549479E-2</v>
      </c>
      <c r="EJ75" s="78">
        <f>AVERAGEIFS('WEEKLY DATA'!EJ$11:EJ$14577,'WEEKLY DATA'!$A$11:$A$14577,'MONTHLY DATA'!$A75,'WEEKLY DATA'!$B$11:$B$14577,'MONTHLY DATA'!$B75)</f>
        <v>280</v>
      </c>
      <c r="EK75" s="78">
        <f>AVERAGEIFS('WEEKLY DATA'!EK$11:EK$14577,'WEEKLY DATA'!$A$11:$A$14577,'MONTHLY DATA'!$A75,'WEEKLY DATA'!$B$11:$B$14577,'MONTHLY DATA'!$B75)</f>
        <v>290</v>
      </c>
      <c r="EL75" s="78">
        <f>AVERAGEIFS('WEEKLY DATA'!EL$11:EL$14577,'WEEKLY DATA'!$A$11:$A$14577,'MONTHLY DATA'!$A75,'WEEKLY DATA'!$B$11:$B$14577,'MONTHLY DATA'!$B75)</f>
        <v>285</v>
      </c>
      <c r="EM75" s="154">
        <f t="shared" si="44"/>
        <v>-1.5118790496760237E-2</v>
      </c>
      <c r="EN75" s="78">
        <f>AVERAGEIFS('WEEKLY DATA'!EN$11:EN$14577,'WEEKLY DATA'!$A$11:$A$14577,'MONTHLY DATA'!$A75,'WEEKLY DATA'!$B$11:$B$14577,'MONTHLY DATA'!$B75)</f>
        <v>394</v>
      </c>
      <c r="EO75" s="78">
        <f>AVERAGEIFS('WEEKLY DATA'!EO$11:EO$14577,'WEEKLY DATA'!$A$11:$A$14577,'MONTHLY DATA'!$A75,'WEEKLY DATA'!$B$11:$B$14577,'MONTHLY DATA'!$B75)</f>
        <v>404</v>
      </c>
      <c r="EP75" s="78">
        <f>AVERAGEIFS('WEEKLY DATA'!EP$11:EP$14577,'WEEKLY DATA'!$A$11:$A$14577,'MONTHLY DATA'!$A75,'WEEKLY DATA'!$B$11:$B$14577,'MONTHLY DATA'!$B75)</f>
        <v>399</v>
      </c>
      <c r="EQ75" s="154">
        <f t="shared" si="45"/>
        <v>1.0126582278481067E-2</v>
      </c>
      <c r="ER75" s="78">
        <f>AVERAGEIFS('WEEKLY DATA'!ER$11:ER$14577,'WEEKLY DATA'!$A$11:$A$14577,'MONTHLY DATA'!$A75,'WEEKLY DATA'!$B$11:$B$14577,'MONTHLY DATA'!$B75)</f>
        <v>264.5</v>
      </c>
      <c r="ES75" s="78">
        <f>AVERAGEIFS('WEEKLY DATA'!ES$11:ES$14577,'WEEKLY DATA'!$A$11:$A$14577,'MONTHLY DATA'!$A75,'WEEKLY DATA'!$B$11:$B$14577,'MONTHLY DATA'!$B75)</f>
        <v>274.5</v>
      </c>
      <c r="ET75" s="78">
        <f>AVERAGEIFS('WEEKLY DATA'!ET$11:ET$14577,'WEEKLY DATA'!$A$11:$A$14577,'MONTHLY DATA'!$A75,'WEEKLY DATA'!$B$11:$B$14577,'MONTHLY DATA'!$B75)</f>
        <v>269.5</v>
      </c>
      <c r="EU75" s="154">
        <f t="shared" si="15"/>
        <v>-4.8123620309050819E-2</v>
      </c>
      <c r="EV75" s="78">
        <f>AVERAGEIFS('WEEKLY DATA'!EV$11:EV$14577,'WEEKLY DATA'!$A$11:$A$14577,'MONTHLY DATA'!$A75,'WEEKLY DATA'!$B$11:$B$14577,'MONTHLY DATA'!$B75)</f>
        <v>275</v>
      </c>
      <c r="EW75" s="78">
        <f>AVERAGEIFS('WEEKLY DATA'!EW$11:EW$14577,'WEEKLY DATA'!$A$11:$A$14577,'MONTHLY DATA'!$A75,'WEEKLY DATA'!$B$11:$B$14577,'MONTHLY DATA'!$B75)</f>
        <v>285</v>
      </c>
      <c r="EX75" s="78">
        <f>AVERAGEIFS('WEEKLY DATA'!EX$11:EX$14577,'WEEKLY DATA'!$A$11:$A$14577,'MONTHLY DATA'!$A75,'WEEKLY DATA'!$B$11:$B$14577,'MONTHLY DATA'!$B75)</f>
        <v>280</v>
      </c>
      <c r="EY75" s="154">
        <f t="shared" si="46"/>
        <v>-1.7543859649122862E-2</v>
      </c>
      <c r="EZ75" s="78">
        <f>AVERAGEIFS('WEEKLY DATA'!EZ$11:EZ$14577,'WEEKLY DATA'!$A$11:$A$14577,'MONTHLY DATA'!$A75,'WEEKLY DATA'!$B$11:$B$14577,'MONTHLY DATA'!$B75)</f>
        <v>270</v>
      </c>
      <c r="FA75" s="78">
        <f>AVERAGEIFS('WEEKLY DATA'!FA$11:FA$14577,'WEEKLY DATA'!$A$11:$A$14577,'MONTHLY DATA'!$A75,'WEEKLY DATA'!$B$11:$B$14577,'MONTHLY DATA'!$B75)</f>
        <v>280</v>
      </c>
      <c r="FB75" s="78">
        <f>AVERAGEIFS('WEEKLY DATA'!FB$11:FB$14577,'WEEKLY DATA'!$A$11:$A$14577,'MONTHLY DATA'!$A75,'WEEKLY DATA'!$B$11:$B$14577,'MONTHLY DATA'!$B75)</f>
        <v>275</v>
      </c>
      <c r="FC75" s="154">
        <f t="shared" si="47"/>
        <v>-3.5087719298245612E-2</v>
      </c>
      <c r="FD75" s="78">
        <f>AVERAGEIFS('WEEKLY DATA'!FD$11:FD$14577,'WEEKLY DATA'!$A$11:$A$14577,'MONTHLY DATA'!$A75,'WEEKLY DATA'!$B$11:$B$14577,'MONTHLY DATA'!$B75)</f>
        <v>471</v>
      </c>
      <c r="FE75" s="78">
        <f>AVERAGEIFS('WEEKLY DATA'!FE$11:FE$14577,'WEEKLY DATA'!$A$11:$A$14577,'MONTHLY DATA'!$A75,'WEEKLY DATA'!$B$11:$B$14577,'MONTHLY DATA'!$B75)</f>
        <v>481</v>
      </c>
      <c r="FF75" s="78">
        <f>AVERAGEIFS('WEEKLY DATA'!FF$11:FF$14577,'WEEKLY DATA'!$A$11:$A$14577,'MONTHLY DATA'!$A75,'WEEKLY DATA'!$B$11:$B$14577,'MONTHLY DATA'!$B75)</f>
        <v>476</v>
      </c>
      <c r="FG75" s="154">
        <f t="shared" si="48"/>
        <v>-1.0909090909090868E-2</v>
      </c>
      <c r="FH75" s="78">
        <f>AVERAGEIFS('WEEKLY DATA'!FH$11:FH$14577,'WEEKLY DATA'!$A$11:$A$14577,'MONTHLY DATA'!$A75,'WEEKLY DATA'!$B$11:$B$14577,'MONTHLY DATA'!$B75)</f>
        <v>288</v>
      </c>
      <c r="FI75" s="78">
        <f>AVERAGEIFS('WEEKLY DATA'!FI$11:FI$14577,'WEEKLY DATA'!$A$11:$A$14577,'MONTHLY DATA'!$A75,'WEEKLY DATA'!$B$11:$B$14577,'MONTHLY DATA'!$B75)</f>
        <v>298</v>
      </c>
      <c r="FJ75" s="78">
        <f>AVERAGEIFS('WEEKLY DATA'!FJ$11:FJ$14577,'WEEKLY DATA'!$A$11:$A$14577,'MONTHLY DATA'!$A75,'WEEKLY DATA'!$B$11:$B$14577,'MONTHLY DATA'!$B75)</f>
        <v>293</v>
      </c>
      <c r="FK75" s="154">
        <f t="shared" si="16"/>
        <v>-5.6740442655935586E-2</v>
      </c>
      <c r="FL75" s="169">
        <f>AVERAGEIFS('WEEKLY DATA'!FL$11:FL$14577,'WEEKLY DATA'!$A$11:$A$14577,'MONTHLY DATA'!$A75,'WEEKLY DATA'!$B$11:$B$14577,'MONTHLY DATA'!$B75)</f>
        <v>285.5</v>
      </c>
      <c r="FM75" s="78">
        <f>AVERAGEIFS('WEEKLY DATA'!FM$11:FM$14577,'WEEKLY DATA'!$A$11:$A$14577,'MONTHLY DATA'!$A75,'WEEKLY DATA'!$B$11:$B$14577,'MONTHLY DATA'!$B75)</f>
        <v>295.5</v>
      </c>
      <c r="FN75" s="78">
        <f>AVERAGEIFS('WEEKLY DATA'!FN$11:FN$14577,'WEEKLY DATA'!$A$11:$A$14577,'MONTHLY DATA'!$A75,'WEEKLY DATA'!$B$11:$B$14577,'MONTHLY DATA'!$B75)</f>
        <v>290.5</v>
      </c>
      <c r="FO75" s="154">
        <f t="shared" si="49"/>
        <v>-3.7681159420289823E-2</v>
      </c>
      <c r="FP75" s="78">
        <f>AVERAGEIFS('WEEKLY DATA'!FP$11:FP$14577,'WEEKLY DATA'!$A$11:$A$14577,'MONTHLY DATA'!$A75,'WEEKLY DATA'!$B$11:$B$14577,'MONTHLY DATA'!$B75)</f>
        <v>287.5</v>
      </c>
      <c r="FQ75" s="78">
        <f>AVERAGEIFS('WEEKLY DATA'!FQ$11:FQ$14577,'WEEKLY DATA'!$A$11:$A$14577,'MONTHLY DATA'!$A75,'WEEKLY DATA'!$B$11:$B$14577,'MONTHLY DATA'!$B75)</f>
        <v>297.5</v>
      </c>
      <c r="FR75" s="78">
        <f>AVERAGEIFS('WEEKLY DATA'!FR$11:FR$14577,'WEEKLY DATA'!$A$11:$A$14577,'MONTHLY DATA'!$A75,'WEEKLY DATA'!$B$11:$B$14577,'MONTHLY DATA'!$B75)</f>
        <v>292.5</v>
      </c>
      <c r="FS75" s="154">
        <f t="shared" si="50"/>
        <v>-4.6843177189409335E-2</v>
      </c>
      <c r="FT75" s="78">
        <f>AVERAGEIFS('WEEKLY DATA'!FT$11:FT$14577,'WEEKLY DATA'!$A$11:$A$14577,'MONTHLY DATA'!$A75,'WEEKLY DATA'!$B$11:$B$14577,'MONTHLY DATA'!$B75)</f>
        <v>302</v>
      </c>
      <c r="FU75" s="78">
        <f>AVERAGEIFS('WEEKLY DATA'!FU$11:FU$14577,'WEEKLY DATA'!$A$11:$A$14577,'MONTHLY DATA'!$A75,'WEEKLY DATA'!$B$11:$B$14577,'MONTHLY DATA'!$B75)</f>
        <v>312</v>
      </c>
      <c r="FV75" s="78">
        <f>AVERAGEIFS('WEEKLY DATA'!FV$11:FV$14577,'WEEKLY DATA'!$A$11:$A$14577,'MONTHLY DATA'!$A75,'WEEKLY DATA'!$B$11:$B$14577,'MONTHLY DATA'!$B75)</f>
        <v>307</v>
      </c>
      <c r="FW75" s="154">
        <f t="shared" si="17"/>
        <v>4.7334754797441425E-2</v>
      </c>
      <c r="FX75" s="78">
        <f>AVERAGEIFS('WEEKLY DATA'!FX$11:FX$14577,'WEEKLY DATA'!$A$11:$A$14577,'MONTHLY DATA'!$A75,'WEEKLY DATA'!$B$11:$B$14577,'MONTHLY DATA'!$B75)</f>
        <v>256.5</v>
      </c>
      <c r="FY75" s="78">
        <f>AVERAGEIFS('WEEKLY DATA'!FY$11:FY$14577,'WEEKLY DATA'!$A$11:$A$14577,'MONTHLY DATA'!$A75,'WEEKLY DATA'!$B$11:$B$14577,'MONTHLY DATA'!$B75)</f>
        <v>266.5</v>
      </c>
      <c r="FZ75" s="78">
        <f>AVERAGEIFS('WEEKLY DATA'!FZ$11:FZ$14577,'WEEKLY DATA'!$A$11:$A$14577,'MONTHLY DATA'!$A75,'WEEKLY DATA'!$B$11:$B$14577,'MONTHLY DATA'!$B75)</f>
        <v>261.5</v>
      </c>
      <c r="GA75" s="154">
        <f t="shared" si="51"/>
        <v>-3.8160919540229932E-2</v>
      </c>
      <c r="GB75" s="78">
        <f>AVERAGEIFS('WEEKLY DATA'!GB$11:GB$14577,'WEEKLY DATA'!$A$11:$A$14577,'MONTHLY DATA'!$A75,'WEEKLY DATA'!$B$11:$B$14577,'MONTHLY DATA'!$B75)</f>
        <v>312.5</v>
      </c>
      <c r="GC75" s="78">
        <f>AVERAGEIFS('WEEKLY DATA'!GC$11:GC$14577,'WEEKLY DATA'!$A$11:$A$14577,'MONTHLY DATA'!$A75,'WEEKLY DATA'!$B$11:$B$14577,'MONTHLY DATA'!$B75)</f>
        <v>322.5</v>
      </c>
      <c r="GD75" s="78">
        <f>AVERAGEIFS('WEEKLY DATA'!GD$11:GD$14577,'WEEKLY DATA'!$A$11:$A$14577,'MONTHLY DATA'!$A75,'WEEKLY DATA'!$B$11:$B$14577,'MONTHLY DATA'!$B75)</f>
        <v>317.5</v>
      </c>
      <c r="GE75" s="154">
        <f t="shared" si="18"/>
        <v>-3.2380952380952399E-2</v>
      </c>
      <c r="GF75" s="169">
        <f>AVERAGEIFS('WEEKLY DATA'!GF$11:GF$14577,'WEEKLY DATA'!$A$11:$A$14577,'MONTHLY DATA'!$A75,'WEEKLY DATA'!$B$11:$B$14577,'MONTHLY DATA'!$B75)</f>
        <v>301</v>
      </c>
      <c r="GG75" s="78">
        <f>AVERAGEIFS('WEEKLY DATA'!GG$11:GG$14577,'WEEKLY DATA'!$A$11:$A$14577,'MONTHLY DATA'!$A75,'WEEKLY DATA'!$B$11:$B$14577,'MONTHLY DATA'!$B75)</f>
        <v>311</v>
      </c>
      <c r="GH75" s="78">
        <f>AVERAGEIFS('WEEKLY DATA'!GH$11:GH$14577,'WEEKLY DATA'!$A$11:$A$14577,'MONTHLY DATA'!$A75,'WEEKLY DATA'!$B$11:$B$14577,'MONTHLY DATA'!$B75)</f>
        <v>306</v>
      </c>
      <c r="GI75" s="154">
        <f t="shared" si="52"/>
        <v>-3.8113948919449858E-2</v>
      </c>
      <c r="GJ75" s="78">
        <f>AVERAGEIFS('WEEKLY DATA'!GJ$11:GJ$14577,'WEEKLY DATA'!$A$11:$A$14577,'MONTHLY DATA'!$A75,'WEEKLY DATA'!$B$11:$B$14577,'MONTHLY DATA'!$B75)</f>
        <v>307.5</v>
      </c>
      <c r="GK75" s="78">
        <f>AVERAGEIFS('WEEKLY DATA'!GK$11:GK$14577,'WEEKLY DATA'!$A$11:$A$14577,'MONTHLY DATA'!$A75,'WEEKLY DATA'!$B$11:$B$14577,'MONTHLY DATA'!$B75)</f>
        <v>317.5</v>
      </c>
      <c r="GL75" s="78">
        <f>AVERAGEIFS('WEEKLY DATA'!GL$11:GL$14577,'WEEKLY DATA'!$A$11:$A$14577,'MONTHLY DATA'!$A75,'WEEKLY DATA'!$B$11:$B$14577,'MONTHLY DATA'!$B75)</f>
        <v>312.5</v>
      </c>
      <c r="GM75" s="154">
        <f t="shared" si="53"/>
        <v>-3.2882011605415817E-2</v>
      </c>
      <c r="GN75" s="78">
        <f>AVERAGEIFS('WEEKLY DATA'!GN$11:GN$14577,'WEEKLY DATA'!$A$11:$A$14577,'MONTHLY DATA'!$A75,'WEEKLY DATA'!$B$11:$B$14577,'MONTHLY DATA'!$B75)</f>
        <v>470</v>
      </c>
      <c r="GO75" s="78">
        <f>AVERAGEIFS('WEEKLY DATA'!GO$11:GO$14577,'WEEKLY DATA'!$A$11:$A$14577,'MONTHLY DATA'!$A75,'WEEKLY DATA'!$B$11:$B$14577,'MONTHLY DATA'!$B75)</f>
        <v>480</v>
      </c>
      <c r="GP75" s="78">
        <f>AVERAGEIFS('WEEKLY DATA'!GP$11:GP$14577,'WEEKLY DATA'!$A$11:$A$14577,'MONTHLY DATA'!$A75,'WEEKLY DATA'!$B$11:$B$14577,'MONTHLY DATA'!$B75)</f>
        <v>475</v>
      </c>
      <c r="GQ75" s="154">
        <f t="shared" si="54"/>
        <v>-9.126466753585416E-3</v>
      </c>
      <c r="GR75" s="78"/>
    </row>
    <row r="76" spans="1:200" ht="15.75" x14ac:dyDescent="0.25">
      <c r="A76">
        <f t="shared" ref="A76:A139" si="55">MONTH(C76)</f>
        <v>6</v>
      </c>
      <c r="B76">
        <f t="shared" ref="B76:B139" si="56">YEAR(C76)</f>
        <v>2015</v>
      </c>
      <c r="C76" s="86">
        <v>42156</v>
      </c>
      <c r="D76" s="78">
        <f>AVERAGEIFS('WEEKLY DATA'!D$11:D$14577,'WEEKLY DATA'!$A$11:$A$14577,'MONTHLY DATA'!$A76,'WEEKLY DATA'!$B$11:$B$14577,'MONTHLY DATA'!$B76)</f>
        <v>370</v>
      </c>
      <c r="E76" s="78">
        <f>AVERAGEIFS('WEEKLY DATA'!E$11:E$14577,'WEEKLY DATA'!$A$11:$A$14577,'MONTHLY DATA'!$A76,'WEEKLY DATA'!$B$11:$B$14577,'MONTHLY DATA'!$B76)</f>
        <v>380</v>
      </c>
      <c r="F76" s="78">
        <f>AVERAGEIFS('WEEKLY DATA'!F$11:F$14577,'WEEKLY DATA'!$A$11:$A$14577,'MONTHLY DATA'!$A76,'WEEKLY DATA'!$B$11:$B$14577,'MONTHLY DATA'!$B76)</f>
        <v>375</v>
      </c>
      <c r="G76" s="154">
        <f t="shared" si="6"/>
        <v>5.6338028169014009E-2</v>
      </c>
      <c r="H76" s="169">
        <f>AVERAGEIFS('WEEKLY DATA'!H$11:H$14577,'WEEKLY DATA'!$A$11:$A$14577,'MONTHLY DATA'!$A76,'WEEKLY DATA'!$B$11:$B$14577,'MONTHLY DATA'!$B76)</f>
        <v>488.125</v>
      </c>
      <c r="I76" s="78">
        <f>AVERAGEIFS('WEEKLY DATA'!I$11:I$14577,'WEEKLY DATA'!$A$11:$A$14577,'MONTHLY DATA'!$A76,'WEEKLY DATA'!$B$11:$B$14577,'MONTHLY DATA'!$B76)</f>
        <v>498.125</v>
      </c>
      <c r="J76" s="78">
        <f>AVERAGEIFS('WEEKLY DATA'!J$11:J$14577,'WEEKLY DATA'!$A$11:$A$14577,'MONTHLY DATA'!$A76,'WEEKLY DATA'!$B$11:$B$14577,'MONTHLY DATA'!$B76)</f>
        <v>493.125</v>
      </c>
      <c r="K76" s="154">
        <f t="shared" si="19"/>
        <v>4.3650793650793718E-2</v>
      </c>
      <c r="L76" s="169">
        <f>AVERAGEIFS('WEEKLY DATA'!L$11:L$14577,'WEEKLY DATA'!$A$11:$A$14577,'MONTHLY DATA'!$A76,'WEEKLY DATA'!$B$11:$B$14577,'MONTHLY DATA'!$B76)</f>
        <v>378.125</v>
      </c>
      <c r="M76" s="78">
        <f>AVERAGEIFS('WEEKLY DATA'!M$11:M$14577,'WEEKLY DATA'!$A$11:$A$14577,'MONTHLY DATA'!$A76,'WEEKLY DATA'!$B$11:$B$14577,'MONTHLY DATA'!$B76)</f>
        <v>388.125</v>
      </c>
      <c r="N76" s="78">
        <f>AVERAGEIFS('WEEKLY DATA'!N$11:N$14577,'WEEKLY DATA'!$A$11:$A$14577,'MONTHLY DATA'!$A76,'WEEKLY DATA'!$B$11:$B$14577,'MONTHLY DATA'!$B76)</f>
        <v>383.125</v>
      </c>
      <c r="O76" s="154">
        <f t="shared" si="20"/>
        <v>3.8279132791327886E-2</v>
      </c>
      <c r="P76" s="169">
        <f>AVERAGEIFS('WEEKLY DATA'!P$11:P$14577,'WEEKLY DATA'!$A$11:$A$14577,'MONTHLY DATA'!$A76,'WEEKLY DATA'!$B$11:$B$14577,'MONTHLY DATA'!$B76)</f>
        <v>369.375</v>
      </c>
      <c r="Q76" s="78">
        <f>AVERAGEIFS('WEEKLY DATA'!Q$11:Q$14577,'WEEKLY DATA'!$A$11:$A$14577,'MONTHLY DATA'!$A76,'WEEKLY DATA'!$B$11:$B$14577,'MONTHLY DATA'!$B76)</f>
        <v>379.375</v>
      </c>
      <c r="R76" s="78">
        <f>AVERAGEIFS('WEEKLY DATA'!R$11:R$14577,'WEEKLY DATA'!$A$11:$A$14577,'MONTHLY DATA'!$A76,'WEEKLY DATA'!$B$11:$B$14577,'MONTHLY DATA'!$B76)</f>
        <v>374.375</v>
      </c>
      <c r="S76" s="154">
        <f t="shared" si="21"/>
        <v>5.3094233473980346E-2</v>
      </c>
      <c r="T76" s="169">
        <f>AVERAGEIFS('WEEKLY DATA'!T$11:T$14577,'WEEKLY DATA'!$A$11:$A$14577,'MONTHLY DATA'!$A76,'WEEKLY DATA'!$B$11:$B$14577,'MONTHLY DATA'!$B76)</f>
        <v>343.125</v>
      </c>
      <c r="U76" s="78">
        <f>AVERAGEIFS('WEEKLY DATA'!U$11:U$14577,'WEEKLY DATA'!$A$11:$A$14577,'MONTHLY DATA'!$A76,'WEEKLY DATA'!$B$11:$B$14577,'MONTHLY DATA'!$B76)</f>
        <v>353.125</v>
      </c>
      <c r="V76" s="78">
        <f>AVERAGEIFS('WEEKLY DATA'!V$11:V$14577,'WEEKLY DATA'!$A$11:$A$14577,'MONTHLY DATA'!$A76,'WEEKLY DATA'!$B$11:$B$14577,'MONTHLY DATA'!$B76)</f>
        <v>348.125</v>
      </c>
      <c r="W76" s="154">
        <f t="shared" si="7"/>
        <v>7.1153846153846123E-2</v>
      </c>
      <c r="X76" s="169">
        <f>AVERAGEIFS('WEEKLY DATA'!X$11:X$14577,'WEEKLY DATA'!$A$11:$A$14577,'MONTHLY DATA'!$A76,'WEEKLY DATA'!$B$11:$B$14577,'MONTHLY DATA'!$B76)</f>
        <v>338.125</v>
      </c>
      <c r="Y76" s="78">
        <f>AVERAGEIFS('WEEKLY DATA'!Y$11:Y$14577,'WEEKLY DATA'!$A$11:$A$14577,'MONTHLY DATA'!$A76,'WEEKLY DATA'!$B$11:$B$14577,'MONTHLY DATA'!$B76)</f>
        <v>348.125</v>
      </c>
      <c r="Z76" s="78">
        <f>AVERAGEIFS('WEEKLY DATA'!Z$11:Z$14577,'WEEKLY DATA'!$A$11:$A$14577,'MONTHLY DATA'!$A76,'WEEKLY DATA'!$B$11:$B$14577,'MONTHLY DATA'!$B76)</f>
        <v>343.125</v>
      </c>
      <c r="AA76" s="154">
        <f t="shared" si="22"/>
        <v>6.3953488372092915E-2</v>
      </c>
      <c r="AB76" s="169">
        <f>AVERAGEIFS('WEEKLY DATA'!AB$11:AB$14577,'WEEKLY DATA'!$A$11:$A$14577,'MONTHLY DATA'!$A76,'WEEKLY DATA'!$B$11:$B$14577,'MONTHLY DATA'!$B76)</f>
        <v>363.125</v>
      </c>
      <c r="AC76" s="78">
        <f>AVERAGEIFS('WEEKLY DATA'!AC$11:AC$14577,'WEEKLY DATA'!$A$11:$A$14577,'MONTHLY DATA'!$A76,'WEEKLY DATA'!$B$11:$B$14577,'MONTHLY DATA'!$B76)</f>
        <v>373.125</v>
      </c>
      <c r="AD76" s="78">
        <f>AVERAGEIFS('WEEKLY DATA'!AD$11:AD$14577,'WEEKLY DATA'!$A$11:$A$14577,'MONTHLY DATA'!$A76,'WEEKLY DATA'!$B$11:$B$14577,'MONTHLY DATA'!$B76)</f>
        <v>368.125</v>
      </c>
      <c r="AE76" s="154">
        <f t="shared" si="23"/>
        <v>8.4315169366715681E-2</v>
      </c>
      <c r="AF76" s="169">
        <f>AVERAGEIFS('WEEKLY DATA'!AF$11:AF$14577,'WEEKLY DATA'!$A$11:$A$14577,'MONTHLY DATA'!$A76,'WEEKLY DATA'!$B$11:$B$14577,'MONTHLY DATA'!$B76)</f>
        <v>335</v>
      </c>
      <c r="AG76" s="78">
        <f>AVERAGEIFS('WEEKLY DATA'!AG$11:AG$14577,'WEEKLY DATA'!$A$11:$A$14577,'MONTHLY DATA'!$A76,'WEEKLY DATA'!$B$11:$B$14577,'MONTHLY DATA'!$B76)</f>
        <v>345</v>
      </c>
      <c r="AH76" s="78">
        <f>AVERAGEIFS('WEEKLY DATA'!AH$11:AH$14577,'WEEKLY DATA'!$A$11:$A$14577,'MONTHLY DATA'!$A76,'WEEKLY DATA'!$B$11:$B$14577,'MONTHLY DATA'!$B76)</f>
        <v>340</v>
      </c>
      <c r="AI76" s="154">
        <f t="shared" si="24"/>
        <v>4.7765793528505407E-2</v>
      </c>
      <c r="AJ76" s="169">
        <f>AVERAGEIFS('WEEKLY DATA'!AJ$11:AJ$14577,'WEEKLY DATA'!$A$11:$A$14577,'MONTHLY DATA'!$A76,'WEEKLY DATA'!$B$11:$B$14577,'MONTHLY DATA'!$B76)</f>
        <v>363.125</v>
      </c>
      <c r="AK76" s="78">
        <f>AVERAGEIFS('WEEKLY DATA'!AK$11:AK$14577,'WEEKLY DATA'!$A$11:$A$14577,'MONTHLY DATA'!$A76,'WEEKLY DATA'!$B$11:$B$14577,'MONTHLY DATA'!$B76)</f>
        <v>373.125</v>
      </c>
      <c r="AL76" s="78">
        <f>AVERAGEIFS('WEEKLY DATA'!AL$11:AL$14577,'WEEKLY DATA'!$A$11:$A$14577,'MONTHLY DATA'!$A76,'WEEKLY DATA'!$B$11:$B$14577,'MONTHLY DATA'!$B76)</f>
        <v>368.125</v>
      </c>
      <c r="AM76" s="154">
        <f t="shared" si="8"/>
        <v>6.5484804630969506E-2</v>
      </c>
      <c r="AN76" s="169">
        <f>AVERAGEIFS('WEEKLY DATA'!AN$11:AN$14577,'WEEKLY DATA'!$A$11:$A$14577,'MONTHLY DATA'!$A76,'WEEKLY DATA'!$B$11:$B$14577,'MONTHLY DATA'!$B76)</f>
        <v>356.25</v>
      </c>
      <c r="AO76" s="78">
        <f>AVERAGEIFS('WEEKLY DATA'!AO$11:AO$14577,'WEEKLY DATA'!$A$11:$A$14577,'MONTHLY DATA'!$A76,'WEEKLY DATA'!$B$11:$B$14577,'MONTHLY DATA'!$B76)</f>
        <v>366.25</v>
      </c>
      <c r="AP76" s="78">
        <f>AVERAGEIFS('WEEKLY DATA'!AP$11:AP$14577,'WEEKLY DATA'!$A$11:$A$14577,'MONTHLY DATA'!$A76,'WEEKLY DATA'!$B$11:$B$14577,'MONTHLY DATA'!$B76)</f>
        <v>361.25</v>
      </c>
      <c r="AQ76" s="154">
        <f t="shared" si="25"/>
        <v>6.7208271787296825E-2</v>
      </c>
      <c r="AR76" s="169">
        <f>AVERAGEIFS('WEEKLY DATA'!AR$11:AR$14577,'WEEKLY DATA'!$A$11:$A$14577,'MONTHLY DATA'!$A76,'WEEKLY DATA'!$B$11:$B$14577,'MONTHLY DATA'!$B76)</f>
        <v>374.375</v>
      </c>
      <c r="AS76" s="78">
        <f>AVERAGEIFS('WEEKLY DATA'!AS$11:AS$14577,'WEEKLY DATA'!$A$11:$A$14577,'MONTHLY DATA'!$A76,'WEEKLY DATA'!$B$11:$B$14577,'MONTHLY DATA'!$B76)</f>
        <v>384.375</v>
      </c>
      <c r="AT76" s="78">
        <f>AVERAGEIFS('WEEKLY DATA'!AT$11:AT$14577,'WEEKLY DATA'!$A$11:$A$14577,'MONTHLY DATA'!$A76,'WEEKLY DATA'!$B$11:$B$14577,'MONTHLY DATA'!$B76)</f>
        <v>379.375</v>
      </c>
      <c r="AU76" s="154">
        <f t="shared" si="26"/>
        <v>5.5285118219749574E-2</v>
      </c>
      <c r="AV76" s="169">
        <f>AVERAGEIFS('WEEKLY DATA'!AV$11:AV$14577,'WEEKLY DATA'!$A$11:$A$14577,'MONTHLY DATA'!$A76,'WEEKLY DATA'!$B$11:$B$14577,'MONTHLY DATA'!$B76)</f>
        <v>368.125</v>
      </c>
      <c r="AW76" s="78">
        <f>AVERAGEIFS('WEEKLY DATA'!AW$11:AW$14577,'WEEKLY DATA'!$A$11:$A$14577,'MONTHLY DATA'!$A76,'WEEKLY DATA'!$B$11:$B$14577,'MONTHLY DATA'!$B76)</f>
        <v>378.125</v>
      </c>
      <c r="AX76" s="78">
        <f>AVERAGEIFS('WEEKLY DATA'!AX$11:AX$14577,'WEEKLY DATA'!$A$11:$A$14577,'MONTHLY DATA'!$A76,'WEEKLY DATA'!$B$11:$B$14577,'MONTHLY DATA'!$B76)</f>
        <v>373.125</v>
      </c>
      <c r="AY76" s="154">
        <f t="shared" si="27"/>
        <v>6.9126074498567336E-2</v>
      </c>
      <c r="AZ76" s="169">
        <f>AVERAGEIFS('WEEKLY DATA'!AZ$11:AZ$14577,'WEEKLY DATA'!$A$11:$A$14577,'MONTHLY DATA'!$A76,'WEEKLY DATA'!$B$11:$B$14577,'MONTHLY DATA'!$B76)</f>
        <v>299.375</v>
      </c>
      <c r="BA76" s="78">
        <f>AVERAGEIFS('WEEKLY DATA'!BA$11:BA$14577,'WEEKLY DATA'!$A$11:$A$14577,'MONTHLY DATA'!$A76,'WEEKLY DATA'!$B$11:$B$14577,'MONTHLY DATA'!$B76)</f>
        <v>309.375</v>
      </c>
      <c r="BB76" s="78">
        <f>AVERAGEIFS('WEEKLY DATA'!BB$11:BB$14577,'WEEKLY DATA'!$A$11:$A$14577,'MONTHLY DATA'!$A76,'WEEKLY DATA'!$B$11:$B$14577,'MONTHLY DATA'!$B76)</f>
        <v>304.375</v>
      </c>
      <c r="BC76" s="154">
        <f t="shared" si="9"/>
        <v>6.9859402460456854E-2</v>
      </c>
      <c r="BD76" s="169">
        <f>AVERAGEIFS('WEEKLY DATA'!BD$11:BD$14577,'WEEKLY DATA'!$A$11:$A$14577,'MONTHLY DATA'!$A76,'WEEKLY DATA'!$B$11:$B$14577,'MONTHLY DATA'!$B76)</f>
        <v>279.375</v>
      </c>
      <c r="BE76" s="78">
        <f>AVERAGEIFS('WEEKLY DATA'!BE$11:BE$14577,'WEEKLY DATA'!$A$11:$A$14577,'MONTHLY DATA'!$A76,'WEEKLY DATA'!$B$11:$B$14577,'MONTHLY DATA'!$B76)</f>
        <v>289.375</v>
      </c>
      <c r="BF76" s="78">
        <f>AVERAGEIFS('WEEKLY DATA'!BF$11:BF$14577,'WEEKLY DATA'!$A$11:$A$14577,'MONTHLY DATA'!$A76,'WEEKLY DATA'!$B$11:$B$14577,'MONTHLY DATA'!$B76)</f>
        <v>284.375</v>
      </c>
      <c r="BG76" s="154">
        <f t="shared" si="28"/>
        <v>6.5074906367041274E-2</v>
      </c>
      <c r="BH76" s="169">
        <f>AVERAGEIFS('WEEKLY DATA'!BH$11:BH$14577,'WEEKLY DATA'!$A$11:$A$14577,'MONTHLY DATA'!$A76,'WEEKLY DATA'!$B$11:$B$14577,'MONTHLY DATA'!$B76)</f>
        <v>329.375</v>
      </c>
      <c r="BI76" s="78">
        <f>AVERAGEIFS('WEEKLY DATA'!BI$11:BI$14577,'WEEKLY DATA'!$A$11:$A$14577,'MONTHLY DATA'!$A76,'WEEKLY DATA'!$B$11:$B$14577,'MONTHLY DATA'!$B76)</f>
        <v>339.375</v>
      </c>
      <c r="BJ76" s="78">
        <f>AVERAGEIFS('WEEKLY DATA'!BJ$11:BJ$14577,'WEEKLY DATA'!$A$11:$A$14577,'MONTHLY DATA'!$A76,'WEEKLY DATA'!$B$11:$B$14577,'MONTHLY DATA'!$B76)</f>
        <v>334.375</v>
      </c>
      <c r="BK76" s="154">
        <f t="shared" si="29"/>
        <v>6.3195548489666242E-2</v>
      </c>
      <c r="BL76" s="169">
        <f>AVERAGEIFS('WEEKLY DATA'!BL$11:BL$14577,'WEEKLY DATA'!$A$11:$A$14577,'MONTHLY DATA'!$A76,'WEEKLY DATA'!$B$11:$B$14577,'MONTHLY DATA'!$B76)</f>
        <v>289.375</v>
      </c>
      <c r="BM76" s="78">
        <f>AVERAGEIFS('WEEKLY DATA'!BM$11:BM$14577,'WEEKLY DATA'!$A$11:$A$14577,'MONTHLY DATA'!$A76,'WEEKLY DATA'!$B$11:$B$14577,'MONTHLY DATA'!$B76)</f>
        <v>299.375</v>
      </c>
      <c r="BN76" s="78">
        <f>AVERAGEIFS('WEEKLY DATA'!BN$11:BN$14577,'WEEKLY DATA'!$A$11:$A$14577,'MONTHLY DATA'!$A76,'WEEKLY DATA'!$B$11:$B$14577,'MONTHLY DATA'!$B76)</f>
        <v>294.375</v>
      </c>
      <c r="BO76" s="154">
        <f t="shared" si="30"/>
        <v>7.2404371584699367E-2</v>
      </c>
      <c r="BP76" s="78">
        <f>AVERAGEIFS('WEEKLY DATA'!BP$11:BP$14577,'WEEKLY DATA'!$A$11:$A$14577,'MONTHLY DATA'!$A76,'WEEKLY DATA'!$B$11:$B$14577,'MONTHLY DATA'!$B76)</f>
        <v>339.375</v>
      </c>
      <c r="BQ76" s="78">
        <f>AVERAGEIFS('WEEKLY DATA'!BQ$11:BQ$14577,'WEEKLY DATA'!$A$11:$A$14577,'MONTHLY DATA'!$A76,'WEEKLY DATA'!$B$11:$B$14577,'MONTHLY DATA'!$B76)</f>
        <v>349.375</v>
      </c>
      <c r="BR76" s="78">
        <f>AVERAGEIFS('WEEKLY DATA'!BR$11:BR$14577,'WEEKLY DATA'!$A$11:$A$14577,'MONTHLY DATA'!$A76,'WEEKLY DATA'!$B$11:$B$14577,'MONTHLY DATA'!$B76)</f>
        <v>344.375</v>
      </c>
      <c r="BS76" s="154">
        <f t="shared" si="10"/>
        <v>6.9487577639751663E-2</v>
      </c>
      <c r="BT76" s="78">
        <f>AVERAGEIFS('WEEKLY DATA'!BT$11:BT$14577,'WEEKLY DATA'!$A$11:$A$14577,'MONTHLY DATA'!$A76,'WEEKLY DATA'!$B$11:$B$14577,'MONTHLY DATA'!$B76)</f>
        <v>318.125</v>
      </c>
      <c r="BU76" s="78">
        <f>AVERAGEIFS('WEEKLY DATA'!BU$11:BU$14577,'WEEKLY DATA'!$A$11:$A$14577,'MONTHLY DATA'!$A76,'WEEKLY DATA'!$B$11:$B$14577,'MONTHLY DATA'!$B76)</f>
        <v>328.125</v>
      </c>
      <c r="BV76" s="78">
        <f>AVERAGEIFS('WEEKLY DATA'!BV$11:BV$14577,'WEEKLY DATA'!$A$11:$A$14577,'MONTHLY DATA'!$A76,'WEEKLY DATA'!$B$11:$B$14577,'MONTHLY DATA'!$B76)</f>
        <v>323.125</v>
      </c>
      <c r="BW76" s="154">
        <f t="shared" si="31"/>
        <v>6.1165845648604167E-2</v>
      </c>
      <c r="BX76" s="78">
        <f>AVERAGEIFS('WEEKLY DATA'!BX$11:BX$14577,'WEEKLY DATA'!$A$11:$A$14577,'MONTHLY DATA'!$A76,'WEEKLY DATA'!$B$11:$B$14577,'MONTHLY DATA'!$B76)</f>
        <v>329.375</v>
      </c>
      <c r="BY76" s="78">
        <f>AVERAGEIFS('WEEKLY DATA'!BY$11:BY$14577,'WEEKLY DATA'!$A$11:$A$14577,'MONTHLY DATA'!$A76,'WEEKLY DATA'!$B$11:$B$14577,'MONTHLY DATA'!$B76)</f>
        <v>339.375</v>
      </c>
      <c r="BZ76" s="78">
        <f>AVERAGEIFS('WEEKLY DATA'!BZ$11:BZ$14577,'WEEKLY DATA'!$A$11:$A$14577,'MONTHLY DATA'!$A76,'WEEKLY DATA'!$B$11:$B$14577,'MONTHLY DATA'!$B76)</f>
        <v>334.375</v>
      </c>
      <c r="CA76" s="154">
        <f t="shared" si="32"/>
        <v>6.3195548489666242E-2</v>
      </c>
      <c r="CB76" s="78">
        <f>AVERAGEIFS('WEEKLY DATA'!CB$11:CB$14577,'WEEKLY DATA'!$A$11:$A$14577,'MONTHLY DATA'!$A76,'WEEKLY DATA'!$B$11:$B$14577,'MONTHLY DATA'!$B76)</f>
        <v>433.75</v>
      </c>
      <c r="CC76" s="78">
        <f>AVERAGEIFS('WEEKLY DATA'!CC$11:CC$14577,'WEEKLY DATA'!$A$11:$A$14577,'MONTHLY DATA'!$A76,'WEEKLY DATA'!$B$11:$B$14577,'MONTHLY DATA'!$B76)</f>
        <v>443.75</v>
      </c>
      <c r="CD76" s="78">
        <f>AVERAGEIFS('WEEKLY DATA'!CD$11:CD$14577,'WEEKLY DATA'!$A$11:$A$14577,'MONTHLY DATA'!$A76,'WEEKLY DATA'!$B$11:$B$14577,'MONTHLY DATA'!$B76)</f>
        <v>438.75</v>
      </c>
      <c r="CE76" s="154">
        <f t="shared" si="33"/>
        <v>6.307339449541205E-3</v>
      </c>
      <c r="CF76" s="78">
        <f>AVERAGEIFS('WEEKLY DATA'!CF$11:CF$14577,'WEEKLY DATA'!$A$11:$A$14577,'MONTHLY DATA'!$A76,'WEEKLY DATA'!$B$11:$B$14577,'MONTHLY DATA'!$B76)</f>
        <v>304.375</v>
      </c>
      <c r="CG76" s="78">
        <f>AVERAGEIFS('WEEKLY DATA'!CG$11:CG$14577,'WEEKLY DATA'!$A$11:$A$14577,'MONTHLY DATA'!$A76,'WEEKLY DATA'!$B$11:$B$14577,'MONTHLY DATA'!$B76)</f>
        <v>314.375</v>
      </c>
      <c r="CH76" s="78">
        <f>AVERAGEIFS('WEEKLY DATA'!CH$11:CH$14577,'WEEKLY DATA'!$A$11:$A$14577,'MONTHLY DATA'!$A76,'WEEKLY DATA'!$B$11:$B$14577,'MONTHLY DATA'!$B76)</f>
        <v>309.375</v>
      </c>
      <c r="CI76" s="154">
        <f t="shared" si="11"/>
        <v>7.6086956521739024E-2</v>
      </c>
      <c r="CJ76" s="78">
        <f>AVERAGEIFS('WEEKLY DATA'!CJ$11:CJ$14577,'WEEKLY DATA'!$A$11:$A$14577,'MONTHLY DATA'!$A76,'WEEKLY DATA'!$B$11:$B$14577,'MONTHLY DATA'!$B76)</f>
        <v>286.25</v>
      </c>
      <c r="CK76" s="78">
        <f>AVERAGEIFS('WEEKLY DATA'!CK$11:CK$14577,'WEEKLY DATA'!$A$11:$A$14577,'MONTHLY DATA'!$A76,'WEEKLY DATA'!$B$11:$B$14577,'MONTHLY DATA'!$B76)</f>
        <v>296.25</v>
      </c>
      <c r="CL76" s="78">
        <f>AVERAGEIFS('WEEKLY DATA'!CL$11:CL$14577,'WEEKLY DATA'!$A$11:$A$14577,'MONTHLY DATA'!$A76,'WEEKLY DATA'!$B$11:$B$14577,'MONTHLY DATA'!$B76)</f>
        <v>291.25</v>
      </c>
      <c r="CM76" s="154">
        <f t="shared" si="34"/>
        <v>5.9090909090909083E-2</v>
      </c>
      <c r="CN76" s="78">
        <f>AVERAGEIFS('WEEKLY DATA'!CN$11:CN$14577,'WEEKLY DATA'!$A$11:$A$14577,'MONTHLY DATA'!$A76,'WEEKLY DATA'!$B$11:$B$14577,'MONTHLY DATA'!$B76)</f>
        <v>294.375</v>
      </c>
      <c r="CO76" s="78">
        <f>AVERAGEIFS('WEEKLY DATA'!CO$11:CO$14577,'WEEKLY DATA'!$A$11:$A$14577,'MONTHLY DATA'!$A76,'WEEKLY DATA'!$B$11:$B$14577,'MONTHLY DATA'!$B76)</f>
        <v>304.375</v>
      </c>
      <c r="CP76" s="78">
        <f>AVERAGEIFS('WEEKLY DATA'!CP$11:CP$14577,'WEEKLY DATA'!$A$11:$A$14577,'MONTHLY DATA'!$A76,'WEEKLY DATA'!$B$11:$B$14577,'MONTHLY DATA'!$B76)</f>
        <v>299.375</v>
      </c>
      <c r="CQ76" s="154">
        <f t="shared" si="35"/>
        <v>6.5391459074733094E-2</v>
      </c>
      <c r="CR76" s="78">
        <f>AVERAGEIFS('WEEKLY DATA'!CR$11:CR$14577,'WEEKLY DATA'!$A$11:$A$14577,'MONTHLY DATA'!$A76,'WEEKLY DATA'!$B$11:$B$14577,'MONTHLY DATA'!$B76)</f>
        <v>403.75</v>
      </c>
      <c r="CS76" s="78">
        <f>AVERAGEIFS('WEEKLY DATA'!CS$11:CS$14577,'WEEKLY DATA'!$A$11:$A$14577,'MONTHLY DATA'!$A76,'WEEKLY DATA'!$B$11:$B$14577,'MONTHLY DATA'!$B76)</f>
        <v>413.75</v>
      </c>
      <c r="CT76" s="78">
        <f>AVERAGEIFS('WEEKLY DATA'!CT$11:CT$14577,'WEEKLY DATA'!$A$11:$A$14577,'MONTHLY DATA'!$A76,'WEEKLY DATA'!$B$11:$B$14577,'MONTHLY DATA'!$B76)</f>
        <v>408.75</v>
      </c>
      <c r="CU76" s="154">
        <f t="shared" si="36"/>
        <v>6.7733990147782475E-3</v>
      </c>
      <c r="CV76" s="169">
        <f>AVERAGEIFS('WEEKLY DATA'!CV$11:CV$14577,'WEEKLY DATA'!$A$11:$A$14577,'MONTHLY DATA'!$A76,'WEEKLY DATA'!$B$11:$B$14577,'MONTHLY DATA'!$B76)</f>
        <v>333.125</v>
      </c>
      <c r="CW76" s="78">
        <f>AVERAGEIFS('WEEKLY DATA'!CW$11:CW$14577,'WEEKLY DATA'!$A$11:$A$14577,'MONTHLY DATA'!$A76,'WEEKLY DATA'!$B$11:$B$14577,'MONTHLY DATA'!$B76)</f>
        <v>343.125</v>
      </c>
      <c r="CX76" s="78">
        <f>AVERAGEIFS('WEEKLY DATA'!CX$11:CX$14577,'WEEKLY DATA'!$A$11:$A$14577,'MONTHLY DATA'!$A76,'WEEKLY DATA'!$B$11:$B$14577,'MONTHLY DATA'!$B76)</f>
        <v>338.125</v>
      </c>
      <c r="CY76" s="154">
        <f t="shared" si="12"/>
        <v>7.3412698412698374E-2</v>
      </c>
      <c r="CZ76" s="169">
        <f>AVERAGEIFS('WEEKLY DATA'!CZ$11:CZ$14577,'WEEKLY DATA'!$A$11:$A$14577,'MONTHLY DATA'!$A76,'WEEKLY DATA'!$B$11:$B$14577,'MONTHLY DATA'!$B76)</f>
        <v>316.25</v>
      </c>
      <c r="DA76" s="78">
        <f>AVERAGEIFS('WEEKLY DATA'!DA$11:DA$14577,'WEEKLY DATA'!$A$11:$A$14577,'MONTHLY DATA'!$A76,'WEEKLY DATA'!$B$11:$B$14577,'MONTHLY DATA'!$B76)</f>
        <v>326.25</v>
      </c>
      <c r="DB76" s="78">
        <f>AVERAGEIFS('WEEKLY DATA'!DB$11:DB$14577,'WEEKLY DATA'!$A$11:$A$14577,'MONTHLY DATA'!$A76,'WEEKLY DATA'!$B$11:$B$14577,'MONTHLY DATA'!$B76)</f>
        <v>321.25</v>
      </c>
      <c r="DC76" s="154">
        <f t="shared" si="37"/>
        <v>7.6214405360133908E-2</v>
      </c>
      <c r="DD76" s="78">
        <f>AVERAGEIFS('WEEKLY DATA'!DD$11:DD$14577,'WEEKLY DATA'!$A$11:$A$14577,'MONTHLY DATA'!$A76,'WEEKLY DATA'!$B$11:$B$14577,'MONTHLY DATA'!$B76)</f>
        <v>324.375</v>
      </c>
      <c r="DE76" s="78">
        <f>AVERAGEIFS('WEEKLY DATA'!DE$11:DE$14577,'WEEKLY DATA'!$A$11:$A$14577,'MONTHLY DATA'!$A76,'WEEKLY DATA'!$B$11:$B$14577,'MONTHLY DATA'!$B76)</f>
        <v>334.375</v>
      </c>
      <c r="DF76" s="78">
        <f>AVERAGEIFS('WEEKLY DATA'!DF$11:DF$14577,'WEEKLY DATA'!$A$11:$A$14577,'MONTHLY DATA'!$A76,'WEEKLY DATA'!$B$11:$B$14577,'MONTHLY DATA'!$B76)</f>
        <v>329.375</v>
      </c>
      <c r="DG76" s="154">
        <f t="shared" si="38"/>
        <v>7.1138211382113736E-2</v>
      </c>
      <c r="DH76" s="78">
        <f>AVERAGEIFS('WEEKLY DATA'!DH$11:DH$14577,'WEEKLY DATA'!$A$11:$A$14577,'MONTHLY DATA'!$A76,'WEEKLY DATA'!$B$11:$B$14577,'MONTHLY DATA'!$B76)</f>
        <v>440</v>
      </c>
      <c r="DI76" s="78">
        <f>AVERAGEIFS('WEEKLY DATA'!DI$11:DI$14577,'WEEKLY DATA'!$A$11:$A$14577,'MONTHLY DATA'!$A76,'WEEKLY DATA'!$B$11:$B$14577,'MONTHLY DATA'!$B76)</f>
        <v>450</v>
      </c>
      <c r="DJ76" s="78">
        <f>AVERAGEIFS('WEEKLY DATA'!DJ$11:DJ$14577,'WEEKLY DATA'!$A$11:$A$14577,'MONTHLY DATA'!$A76,'WEEKLY DATA'!$B$11:$B$14577,'MONTHLY DATA'!$B76)</f>
        <v>445</v>
      </c>
      <c r="DK76" s="154">
        <f t="shared" si="39"/>
        <v>6.7873303167420573E-3</v>
      </c>
      <c r="DL76" s="169">
        <f>AVERAGEIFS('WEEKLY DATA'!DL$11:DL$14577,'WEEKLY DATA'!$A$11:$A$14577,'MONTHLY DATA'!$A76,'WEEKLY DATA'!$B$11:$B$14577,'MONTHLY DATA'!$B76)</f>
        <v>313.125</v>
      </c>
      <c r="DM76" s="78">
        <f>AVERAGEIFS('WEEKLY DATA'!DM$11:DM$14577,'WEEKLY DATA'!$A$11:$A$14577,'MONTHLY DATA'!$A76,'WEEKLY DATA'!$B$11:$B$14577,'MONTHLY DATA'!$B76)</f>
        <v>323.125</v>
      </c>
      <c r="DN76" s="78">
        <f>AVERAGEIFS('WEEKLY DATA'!DN$11:DN$14577,'WEEKLY DATA'!$A$11:$A$14577,'MONTHLY DATA'!$A76,'WEEKLY DATA'!$B$11:$B$14577,'MONTHLY DATA'!$B76)</f>
        <v>318.125</v>
      </c>
      <c r="DO76" s="154">
        <f t="shared" si="13"/>
        <v>6.9327731092436951E-2</v>
      </c>
      <c r="DP76" s="78">
        <f>AVERAGEIFS('WEEKLY DATA'!DP$11:DP$14577,'WEEKLY DATA'!$A$11:$A$14577,'MONTHLY DATA'!$A76,'WEEKLY DATA'!$B$11:$B$14577,'MONTHLY DATA'!$B76)</f>
        <v>296.25</v>
      </c>
      <c r="DQ76" s="78">
        <f>AVERAGEIFS('WEEKLY DATA'!DQ$11:DQ$14577,'WEEKLY DATA'!$A$11:$A$14577,'MONTHLY DATA'!$A76,'WEEKLY DATA'!$B$11:$B$14577,'MONTHLY DATA'!$B76)</f>
        <v>306.25</v>
      </c>
      <c r="DR76" s="78">
        <f>AVERAGEIFS('WEEKLY DATA'!DR$11:DR$14577,'WEEKLY DATA'!$A$11:$A$14577,'MONTHLY DATA'!$A76,'WEEKLY DATA'!$B$11:$B$14577,'MONTHLY DATA'!$B76)</f>
        <v>301.25</v>
      </c>
      <c r="DS76" s="154">
        <f t="shared" si="40"/>
        <v>7.2064056939501686E-2</v>
      </c>
      <c r="DT76" s="78">
        <f>AVERAGEIFS('WEEKLY DATA'!DT$11:DT$14577,'WEEKLY DATA'!$A$11:$A$14577,'MONTHLY DATA'!$A76,'WEEKLY DATA'!$B$11:$B$14577,'MONTHLY DATA'!$B76)</f>
        <v>304.375</v>
      </c>
      <c r="DU76" s="78">
        <f>AVERAGEIFS('WEEKLY DATA'!DU$11:DU$14577,'WEEKLY DATA'!$A$11:$A$14577,'MONTHLY DATA'!$A76,'WEEKLY DATA'!$B$11:$B$14577,'MONTHLY DATA'!$B76)</f>
        <v>314.375</v>
      </c>
      <c r="DV76" s="78">
        <f>AVERAGEIFS('WEEKLY DATA'!DV$11:DV$14577,'WEEKLY DATA'!$A$11:$A$14577,'MONTHLY DATA'!$A76,'WEEKLY DATA'!$B$11:$B$14577,'MONTHLY DATA'!$B76)</f>
        <v>309.375</v>
      </c>
      <c r="DW76" s="154">
        <f t="shared" si="41"/>
        <v>6.6810344827586299E-2</v>
      </c>
      <c r="DX76" s="78">
        <f>AVERAGEIFS('WEEKLY DATA'!DX$11:DX$14577,'WEEKLY DATA'!$A$11:$A$14577,'MONTHLY DATA'!$A76,'WEEKLY DATA'!$B$11:$B$14577,'MONTHLY DATA'!$B76)</f>
        <v>450</v>
      </c>
      <c r="DY76" s="78">
        <f>AVERAGEIFS('WEEKLY DATA'!DY$11:DY$14577,'WEEKLY DATA'!$A$11:$A$14577,'MONTHLY DATA'!$A76,'WEEKLY DATA'!$B$11:$B$14577,'MONTHLY DATA'!$B76)</f>
        <v>460</v>
      </c>
      <c r="DZ76" s="78">
        <f>AVERAGEIFS('WEEKLY DATA'!DZ$11:DZ$14577,'WEEKLY DATA'!$A$11:$A$14577,'MONTHLY DATA'!$A76,'WEEKLY DATA'!$B$11:$B$14577,'MONTHLY DATA'!$B76)</f>
        <v>455</v>
      </c>
      <c r="EA76" s="154">
        <f t="shared" si="42"/>
        <v>6.6371681415928752E-3</v>
      </c>
      <c r="EB76" s="78">
        <f>AVERAGEIFS('WEEKLY DATA'!EB$11:EB$14577,'WEEKLY DATA'!$A$11:$A$14577,'MONTHLY DATA'!$A76,'WEEKLY DATA'!$B$11:$B$14577,'MONTHLY DATA'!$B76)</f>
        <v>308.125</v>
      </c>
      <c r="EC76" s="78">
        <f>AVERAGEIFS('WEEKLY DATA'!EC$11:EC$14577,'WEEKLY DATA'!$A$11:$A$14577,'MONTHLY DATA'!$A76,'WEEKLY DATA'!$B$11:$B$14577,'MONTHLY DATA'!$B76)</f>
        <v>318.125</v>
      </c>
      <c r="ED76" s="78">
        <f>AVERAGEIFS('WEEKLY DATA'!ED$11:ED$14577,'WEEKLY DATA'!$A$11:$A$14577,'MONTHLY DATA'!$A76,'WEEKLY DATA'!$B$11:$B$14577,'MONTHLY DATA'!$B76)</f>
        <v>313.125</v>
      </c>
      <c r="EE76" s="154">
        <f t="shared" si="14"/>
        <v>7.0512820512820484E-2</v>
      </c>
      <c r="EF76" s="169">
        <f>AVERAGEIFS('WEEKLY DATA'!EF$11:EF$14577,'WEEKLY DATA'!$A$11:$A$14577,'MONTHLY DATA'!$A76,'WEEKLY DATA'!$B$11:$B$14577,'MONTHLY DATA'!$B76)</f>
        <v>291.25</v>
      </c>
      <c r="EG76" s="78">
        <f>AVERAGEIFS('WEEKLY DATA'!EG$11:EG$14577,'WEEKLY DATA'!$A$11:$A$14577,'MONTHLY DATA'!$A76,'WEEKLY DATA'!$B$11:$B$14577,'MONTHLY DATA'!$B76)</f>
        <v>301.25</v>
      </c>
      <c r="EH76" s="78">
        <f>AVERAGEIFS('WEEKLY DATA'!EH$11:EH$14577,'WEEKLY DATA'!$A$11:$A$14577,'MONTHLY DATA'!$A76,'WEEKLY DATA'!$B$11:$B$14577,'MONTHLY DATA'!$B76)</f>
        <v>296.25</v>
      </c>
      <c r="EI76" s="154">
        <f t="shared" si="43"/>
        <v>7.3369565217391353E-2</v>
      </c>
      <c r="EJ76" s="78">
        <f>AVERAGEIFS('WEEKLY DATA'!EJ$11:EJ$14577,'WEEKLY DATA'!$A$11:$A$14577,'MONTHLY DATA'!$A76,'WEEKLY DATA'!$B$11:$B$14577,'MONTHLY DATA'!$B76)</f>
        <v>299.375</v>
      </c>
      <c r="EK76" s="78">
        <f>AVERAGEIFS('WEEKLY DATA'!EK$11:EK$14577,'WEEKLY DATA'!$A$11:$A$14577,'MONTHLY DATA'!$A76,'WEEKLY DATA'!$B$11:$B$14577,'MONTHLY DATA'!$B76)</f>
        <v>309.375</v>
      </c>
      <c r="EL76" s="78">
        <f>AVERAGEIFS('WEEKLY DATA'!EL$11:EL$14577,'WEEKLY DATA'!$A$11:$A$14577,'MONTHLY DATA'!$A76,'WEEKLY DATA'!$B$11:$B$14577,'MONTHLY DATA'!$B76)</f>
        <v>304.375</v>
      </c>
      <c r="EM76" s="154">
        <f t="shared" si="44"/>
        <v>6.7982456140350811E-2</v>
      </c>
      <c r="EN76" s="78">
        <f>AVERAGEIFS('WEEKLY DATA'!EN$11:EN$14577,'WEEKLY DATA'!$A$11:$A$14577,'MONTHLY DATA'!$A76,'WEEKLY DATA'!$B$11:$B$14577,'MONTHLY DATA'!$B76)</f>
        <v>410</v>
      </c>
      <c r="EO76" s="78">
        <f>AVERAGEIFS('WEEKLY DATA'!EO$11:EO$14577,'WEEKLY DATA'!$A$11:$A$14577,'MONTHLY DATA'!$A76,'WEEKLY DATA'!$B$11:$B$14577,'MONTHLY DATA'!$B76)</f>
        <v>420</v>
      </c>
      <c r="EP76" s="78">
        <f>AVERAGEIFS('WEEKLY DATA'!EP$11:EP$14577,'WEEKLY DATA'!$A$11:$A$14577,'MONTHLY DATA'!$A76,'WEEKLY DATA'!$B$11:$B$14577,'MONTHLY DATA'!$B76)</f>
        <v>415</v>
      </c>
      <c r="EQ76" s="154">
        <f t="shared" si="45"/>
        <v>4.0100250626566414E-2</v>
      </c>
      <c r="ER76" s="78">
        <f>AVERAGEIFS('WEEKLY DATA'!ER$11:ER$14577,'WEEKLY DATA'!$A$11:$A$14577,'MONTHLY DATA'!$A76,'WEEKLY DATA'!$B$11:$B$14577,'MONTHLY DATA'!$B76)</f>
        <v>281.25</v>
      </c>
      <c r="ES76" s="78">
        <f>AVERAGEIFS('WEEKLY DATA'!ES$11:ES$14577,'WEEKLY DATA'!$A$11:$A$14577,'MONTHLY DATA'!$A76,'WEEKLY DATA'!$B$11:$B$14577,'MONTHLY DATA'!$B76)</f>
        <v>291.25</v>
      </c>
      <c r="ET76" s="78">
        <f>AVERAGEIFS('WEEKLY DATA'!ET$11:ET$14577,'WEEKLY DATA'!$A$11:$A$14577,'MONTHLY DATA'!$A76,'WEEKLY DATA'!$B$11:$B$14577,'MONTHLY DATA'!$B76)</f>
        <v>286.25</v>
      </c>
      <c r="EU76" s="154">
        <f t="shared" si="15"/>
        <v>6.2152133580704927E-2</v>
      </c>
      <c r="EV76" s="78">
        <f>AVERAGEIFS('WEEKLY DATA'!EV$11:EV$14577,'WEEKLY DATA'!$A$11:$A$14577,'MONTHLY DATA'!$A76,'WEEKLY DATA'!$B$11:$B$14577,'MONTHLY DATA'!$B76)</f>
        <v>273.75</v>
      </c>
      <c r="EW76" s="78">
        <f>AVERAGEIFS('WEEKLY DATA'!EW$11:EW$14577,'WEEKLY DATA'!$A$11:$A$14577,'MONTHLY DATA'!$A76,'WEEKLY DATA'!$B$11:$B$14577,'MONTHLY DATA'!$B76)</f>
        <v>283.75</v>
      </c>
      <c r="EX76" s="78">
        <f>AVERAGEIFS('WEEKLY DATA'!EX$11:EX$14577,'WEEKLY DATA'!$A$11:$A$14577,'MONTHLY DATA'!$A76,'WEEKLY DATA'!$B$11:$B$14577,'MONTHLY DATA'!$B76)</f>
        <v>278.75</v>
      </c>
      <c r="EY76" s="154">
        <f t="shared" si="46"/>
        <v>-4.4642857142856984E-3</v>
      </c>
      <c r="EZ76" s="78">
        <f>AVERAGEIFS('WEEKLY DATA'!EZ$11:EZ$14577,'WEEKLY DATA'!$A$11:$A$14577,'MONTHLY DATA'!$A76,'WEEKLY DATA'!$B$11:$B$14577,'MONTHLY DATA'!$B76)</f>
        <v>278.125</v>
      </c>
      <c r="FA76" s="78">
        <f>AVERAGEIFS('WEEKLY DATA'!FA$11:FA$14577,'WEEKLY DATA'!$A$11:$A$14577,'MONTHLY DATA'!$A76,'WEEKLY DATA'!$B$11:$B$14577,'MONTHLY DATA'!$B76)</f>
        <v>288.125</v>
      </c>
      <c r="FB76" s="78">
        <f>AVERAGEIFS('WEEKLY DATA'!FB$11:FB$14577,'WEEKLY DATA'!$A$11:$A$14577,'MONTHLY DATA'!$A76,'WEEKLY DATA'!$B$11:$B$14577,'MONTHLY DATA'!$B76)</f>
        <v>283.125</v>
      </c>
      <c r="FC76" s="154">
        <f t="shared" si="47"/>
        <v>2.9545454545454541E-2</v>
      </c>
      <c r="FD76" s="78">
        <f>AVERAGEIFS('WEEKLY DATA'!FD$11:FD$14577,'WEEKLY DATA'!$A$11:$A$14577,'MONTHLY DATA'!$A76,'WEEKLY DATA'!$B$11:$B$14577,'MONTHLY DATA'!$B76)</f>
        <v>473.75</v>
      </c>
      <c r="FE76" s="78">
        <f>AVERAGEIFS('WEEKLY DATA'!FE$11:FE$14577,'WEEKLY DATA'!$A$11:$A$14577,'MONTHLY DATA'!$A76,'WEEKLY DATA'!$B$11:$B$14577,'MONTHLY DATA'!$B76)</f>
        <v>483.75</v>
      </c>
      <c r="FF76" s="78">
        <f>AVERAGEIFS('WEEKLY DATA'!FF$11:FF$14577,'WEEKLY DATA'!$A$11:$A$14577,'MONTHLY DATA'!$A76,'WEEKLY DATA'!$B$11:$B$14577,'MONTHLY DATA'!$B76)</f>
        <v>478.75</v>
      </c>
      <c r="FG76" s="154">
        <f t="shared" si="48"/>
        <v>5.7773109243697274E-3</v>
      </c>
      <c r="FH76" s="78">
        <f>AVERAGEIFS('WEEKLY DATA'!FH$11:FH$14577,'WEEKLY DATA'!$A$11:$A$14577,'MONTHLY DATA'!$A76,'WEEKLY DATA'!$B$11:$B$14577,'MONTHLY DATA'!$B76)</f>
        <v>296.25</v>
      </c>
      <c r="FI76" s="78">
        <f>AVERAGEIFS('WEEKLY DATA'!FI$11:FI$14577,'WEEKLY DATA'!$A$11:$A$14577,'MONTHLY DATA'!$A76,'WEEKLY DATA'!$B$11:$B$14577,'MONTHLY DATA'!$B76)</f>
        <v>306.25</v>
      </c>
      <c r="FJ76" s="78">
        <f>AVERAGEIFS('WEEKLY DATA'!FJ$11:FJ$14577,'WEEKLY DATA'!$A$11:$A$14577,'MONTHLY DATA'!$A76,'WEEKLY DATA'!$B$11:$B$14577,'MONTHLY DATA'!$B76)</f>
        <v>301.25</v>
      </c>
      <c r="FK76" s="154">
        <f t="shared" si="16"/>
        <v>2.8156996587030747E-2</v>
      </c>
      <c r="FL76" s="169">
        <f>AVERAGEIFS('WEEKLY DATA'!FL$11:FL$14577,'WEEKLY DATA'!$A$11:$A$14577,'MONTHLY DATA'!$A76,'WEEKLY DATA'!$B$11:$B$14577,'MONTHLY DATA'!$B76)</f>
        <v>270.625</v>
      </c>
      <c r="FM76" s="78">
        <f>AVERAGEIFS('WEEKLY DATA'!FM$11:FM$14577,'WEEKLY DATA'!$A$11:$A$14577,'MONTHLY DATA'!$A76,'WEEKLY DATA'!$B$11:$B$14577,'MONTHLY DATA'!$B76)</f>
        <v>280.625</v>
      </c>
      <c r="FN76" s="78">
        <f>AVERAGEIFS('WEEKLY DATA'!FN$11:FN$14577,'WEEKLY DATA'!$A$11:$A$14577,'MONTHLY DATA'!$A76,'WEEKLY DATA'!$B$11:$B$14577,'MONTHLY DATA'!$B76)</f>
        <v>275.625</v>
      </c>
      <c r="FO76" s="154">
        <f t="shared" si="49"/>
        <v>-5.1204819277108404E-2</v>
      </c>
      <c r="FP76" s="78">
        <f>AVERAGEIFS('WEEKLY DATA'!FP$11:FP$14577,'WEEKLY DATA'!$A$11:$A$14577,'MONTHLY DATA'!$A76,'WEEKLY DATA'!$B$11:$B$14577,'MONTHLY DATA'!$B76)</f>
        <v>285</v>
      </c>
      <c r="FQ76" s="78">
        <f>AVERAGEIFS('WEEKLY DATA'!FQ$11:FQ$14577,'WEEKLY DATA'!$A$11:$A$14577,'MONTHLY DATA'!$A76,'WEEKLY DATA'!$B$11:$B$14577,'MONTHLY DATA'!$B76)</f>
        <v>295</v>
      </c>
      <c r="FR76" s="78">
        <f>AVERAGEIFS('WEEKLY DATA'!FR$11:FR$14577,'WEEKLY DATA'!$A$11:$A$14577,'MONTHLY DATA'!$A76,'WEEKLY DATA'!$B$11:$B$14577,'MONTHLY DATA'!$B76)</f>
        <v>290</v>
      </c>
      <c r="FS76" s="154">
        <f t="shared" si="50"/>
        <v>-8.5470085470085166E-3</v>
      </c>
      <c r="FT76" s="78">
        <f>AVERAGEIFS('WEEKLY DATA'!FT$11:FT$14577,'WEEKLY DATA'!$A$11:$A$14577,'MONTHLY DATA'!$A76,'WEEKLY DATA'!$B$11:$B$14577,'MONTHLY DATA'!$B76)</f>
        <v>298.125</v>
      </c>
      <c r="FU76" s="78">
        <f>AVERAGEIFS('WEEKLY DATA'!FU$11:FU$14577,'WEEKLY DATA'!$A$11:$A$14577,'MONTHLY DATA'!$A76,'WEEKLY DATA'!$B$11:$B$14577,'MONTHLY DATA'!$B76)</f>
        <v>308.125</v>
      </c>
      <c r="FV76" s="78">
        <f>AVERAGEIFS('WEEKLY DATA'!FV$11:FV$14577,'WEEKLY DATA'!$A$11:$A$14577,'MONTHLY DATA'!$A76,'WEEKLY DATA'!$B$11:$B$14577,'MONTHLY DATA'!$B76)</f>
        <v>303.125</v>
      </c>
      <c r="FW76" s="154">
        <f t="shared" si="17"/>
        <v>-1.2622149837133501E-2</v>
      </c>
      <c r="FX76" s="78">
        <f>AVERAGEIFS('WEEKLY DATA'!FX$11:FX$14577,'WEEKLY DATA'!$A$11:$A$14577,'MONTHLY DATA'!$A76,'WEEKLY DATA'!$B$11:$B$14577,'MONTHLY DATA'!$B76)</f>
        <v>245.625</v>
      </c>
      <c r="FY76" s="78">
        <f>AVERAGEIFS('WEEKLY DATA'!FY$11:FY$14577,'WEEKLY DATA'!$A$11:$A$14577,'MONTHLY DATA'!$A76,'WEEKLY DATA'!$B$11:$B$14577,'MONTHLY DATA'!$B76)</f>
        <v>255.625</v>
      </c>
      <c r="FZ76" s="78">
        <f>AVERAGEIFS('WEEKLY DATA'!FZ$11:FZ$14577,'WEEKLY DATA'!$A$11:$A$14577,'MONTHLY DATA'!$A76,'WEEKLY DATA'!$B$11:$B$14577,'MONTHLY DATA'!$B76)</f>
        <v>250.625</v>
      </c>
      <c r="GA76" s="154">
        <f t="shared" si="51"/>
        <v>-4.1586998087954075E-2</v>
      </c>
      <c r="GB76" s="78">
        <f>AVERAGEIFS('WEEKLY DATA'!GB$11:GB$14577,'WEEKLY DATA'!$A$11:$A$14577,'MONTHLY DATA'!$A76,'WEEKLY DATA'!$B$11:$B$14577,'MONTHLY DATA'!$B76)</f>
        <v>334.375</v>
      </c>
      <c r="GC76" s="78">
        <f>AVERAGEIFS('WEEKLY DATA'!GC$11:GC$14577,'WEEKLY DATA'!$A$11:$A$14577,'MONTHLY DATA'!$A76,'WEEKLY DATA'!$B$11:$B$14577,'MONTHLY DATA'!$B76)</f>
        <v>344.375</v>
      </c>
      <c r="GD76" s="78">
        <f>AVERAGEIFS('WEEKLY DATA'!GD$11:GD$14577,'WEEKLY DATA'!$A$11:$A$14577,'MONTHLY DATA'!$A76,'WEEKLY DATA'!$B$11:$B$14577,'MONTHLY DATA'!$B76)</f>
        <v>339.375</v>
      </c>
      <c r="GE76" s="154">
        <f t="shared" si="18"/>
        <v>6.889763779527569E-2</v>
      </c>
      <c r="GF76" s="169">
        <f>AVERAGEIFS('WEEKLY DATA'!GF$11:GF$14577,'WEEKLY DATA'!$A$11:$A$14577,'MONTHLY DATA'!$A76,'WEEKLY DATA'!$B$11:$B$14577,'MONTHLY DATA'!$B76)</f>
        <v>322.5</v>
      </c>
      <c r="GG76" s="78">
        <f>AVERAGEIFS('WEEKLY DATA'!GG$11:GG$14577,'WEEKLY DATA'!$A$11:$A$14577,'MONTHLY DATA'!$A76,'WEEKLY DATA'!$B$11:$B$14577,'MONTHLY DATA'!$B76)</f>
        <v>332.5</v>
      </c>
      <c r="GH76" s="78">
        <f>AVERAGEIFS('WEEKLY DATA'!GH$11:GH$14577,'WEEKLY DATA'!$A$11:$A$14577,'MONTHLY DATA'!$A76,'WEEKLY DATA'!$B$11:$B$14577,'MONTHLY DATA'!$B76)</f>
        <v>327.5</v>
      </c>
      <c r="GI76" s="154">
        <f t="shared" si="52"/>
        <v>7.0261437908496704E-2</v>
      </c>
      <c r="GJ76" s="78">
        <f>AVERAGEIFS('WEEKLY DATA'!GJ$11:GJ$14577,'WEEKLY DATA'!$A$11:$A$14577,'MONTHLY DATA'!$A76,'WEEKLY DATA'!$B$11:$B$14577,'MONTHLY DATA'!$B76)</f>
        <v>329.375</v>
      </c>
      <c r="GK76" s="78">
        <f>AVERAGEIFS('WEEKLY DATA'!GK$11:GK$14577,'WEEKLY DATA'!$A$11:$A$14577,'MONTHLY DATA'!$A76,'WEEKLY DATA'!$B$11:$B$14577,'MONTHLY DATA'!$B76)</f>
        <v>339.375</v>
      </c>
      <c r="GL76" s="78">
        <f>AVERAGEIFS('WEEKLY DATA'!GL$11:GL$14577,'WEEKLY DATA'!$A$11:$A$14577,'MONTHLY DATA'!$A76,'WEEKLY DATA'!$B$11:$B$14577,'MONTHLY DATA'!$B76)</f>
        <v>334.375</v>
      </c>
      <c r="GM76" s="154">
        <f t="shared" si="53"/>
        <v>7.0000000000000062E-2</v>
      </c>
      <c r="GN76" s="78">
        <f>AVERAGEIFS('WEEKLY DATA'!GN$11:GN$14577,'WEEKLY DATA'!$A$11:$A$14577,'MONTHLY DATA'!$A76,'WEEKLY DATA'!$B$11:$B$14577,'MONTHLY DATA'!$B76)</f>
        <v>473.75</v>
      </c>
      <c r="GO76" s="78">
        <f>AVERAGEIFS('WEEKLY DATA'!GO$11:GO$14577,'WEEKLY DATA'!$A$11:$A$14577,'MONTHLY DATA'!$A76,'WEEKLY DATA'!$B$11:$B$14577,'MONTHLY DATA'!$B76)</f>
        <v>483.75</v>
      </c>
      <c r="GP76" s="78">
        <f>AVERAGEIFS('WEEKLY DATA'!GP$11:GP$14577,'WEEKLY DATA'!$A$11:$A$14577,'MONTHLY DATA'!$A76,'WEEKLY DATA'!$B$11:$B$14577,'MONTHLY DATA'!$B76)</f>
        <v>478.75</v>
      </c>
      <c r="GQ76" s="154">
        <f t="shared" si="54"/>
        <v>7.8947368421051767E-3</v>
      </c>
      <c r="GR76" s="78"/>
    </row>
    <row r="77" spans="1:200" ht="15.75" x14ac:dyDescent="0.25">
      <c r="A77">
        <f t="shared" si="55"/>
        <v>7</v>
      </c>
      <c r="B77">
        <f t="shared" si="56"/>
        <v>2015</v>
      </c>
      <c r="C77" s="86">
        <v>42186</v>
      </c>
      <c r="D77" s="78">
        <f>AVERAGEIFS('WEEKLY DATA'!D$11:D$14577,'WEEKLY DATA'!$A$11:$A$14577,'MONTHLY DATA'!$A77,'WEEKLY DATA'!$B$11:$B$14577,'MONTHLY DATA'!$B77)</f>
        <v>379.5</v>
      </c>
      <c r="E77" s="78">
        <f>AVERAGEIFS('WEEKLY DATA'!E$11:E$14577,'WEEKLY DATA'!$A$11:$A$14577,'MONTHLY DATA'!$A77,'WEEKLY DATA'!$B$11:$B$14577,'MONTHLY DATA'!$B77)</f>
        <v>389.5</v>
      </c>
      <c r="F77" s="78">
        <f>AVERAGEIFS('WEEKLY DATA'!F$11:F$14577,'WEEKLY DATA'!$A$11:$A$14577,'MONTHLY DATA'!$A77,'WEEKLY DATA'!$B$11:$B$14577,'MONTHLY DATA'!$B77)</f>
        <v>384.5</v>
      </c>
      <c r="G77" s="154">
        <f t="shared" ref="G77:G140" si="57">F77/F76-1</f>
        <v>2.533333333333343E-2</v>
      </c>
      <c r="H77" s="169">
        <f>AVERAGEIFS('WEEKLY DATA'!H$11:H$14577,'WEEKLY DATA'!$A$11:$A$14577,'MONTHLY DATA'!$A77,'WEEKLY DATA'!$B$11:$B$14577,'MONTHLY DATA'!$B77)</f>
        <v>496</v>
      </c>
      <c r="I77" s="78">
        <f>AVERAGEIFS('WEEKLY DATA'!I$11:I$14577,'WEEKLY DATA'!$A$11:$A$14577,'MONTHLY DATA'!$A77,'WEEKLY DATA'!$B$11:$B$14577,'MONTHLY DATA'!$B77)</f>
        <v>506</v>
      </c>
      <c r="J77" s="78">
        <f>AVERAGEIFS('WEEKLY DATA'!J$11:J$14577,'WEEKLY DATA'!$A$11:$A$14577,'MONTHLY DATA'!$A77,'WEEKLY DATA'!$B$11:$B$14577,'MONTHLY DATA'!$B77)</f>
        <v>501</v>
      </c>
      <c r="K77" s="154">
        <f t="shared" ref="K77:K140" si="58">J77/J76-1</f>
        <v>1.59695817490495E-2</v>
      </c>
      <c r="L77" s="169">
        <f>AVERAGEIFS('WEEKLY DATA'!L$11:L$14577,'WEEKLY DATA'!$A$11:$A$14577,'MONTHLY DATA'!$A77,'WEEKLY DATA'!$B$11:$B$14577,'MONTHLY DATA'!$B77)</f>
        <v>399</v>
      </c>
      <c r="M77" s="78">
        <f>AVERAGEIFS('WEEKLY DATA'!M$11:M$14577,'WEEKLY DATA'!$A$11:$A$14577,'MONTHLY DATA'!$A77,'WEEKLY DATA'!$B$11:$B$14577,'MONTHLY DATA'!$B77)</f>
        <v>409</v>
      </c>
      <c r="N77" s="78">
        <f>AVERAGEIFS('WEEKLY DATA'!N$11:N$14577,'WEEKLY DATA'!$A$11:$A$14577,'MONTHLY DATA'!$A77,'WEEKLY DATA'!$B$11:$B$14577,'MONTHLY DATA'!$B77)</f>
        <v>404</v>
      </c>
      <c r="O77" s="154">
        <f t="shared" ref="O77:O140" si="59">N77/N76-1</f>
        <v>5.4486133768352429E-2</v>
      </c>
      <c r="P77" s="169">
        <f>AVERAGEIFS('WEEKLY DATA'!P$11:P$14577,'WEEKLY DATA'!$A$11:$A$14577,'MONTHLY DATA'!$A77,'WEEKLY DATA'!$B$11:$B$14577,'MONTHLY DATA'!$B77)</f>
        <v>374</v>
      </c>
      <c r="Q77" s="78">
        <f>AVERAGEIFS('WEEKLY DATA'!Q$11:Q$14577,'WEEKLY DATA'!$A$11:$A$14577,'MONTHLY DATA'!$A77,'WEEKLY DATA'!$B$11:$B$14577,'MONTHLY DATA'!$B77)</f>
        <v>384</v>
      </c>
      <c r="R77" s="78">
        <f>AVERAGEIFS('WEEKLY DATA'!R$11:R$14577,'WEEKLY DATA'!$A$11:$A$14577,'MONTHLY DATA'!$A77,'WEEKLY DATA'!$B$11:$B$14577,'MONTHLY DATA'!$B77)</f>
        <v>379</v>
      </c>
      <c r="S77" s="154">
        <f t="shared" ref="S77:S140" si="60">R77/R76-1</f>
        <v>1.2353923205342232E-2</v>
      </c>
      <c r="T77" s="169">
        <f>AVERAGEIFS('WEEKLY DATA'!T$11:T$14577,'WEEKLY DATA'!$A$11:$A$14577,'MONTHLY DATA'!$A77,'WEEKLY DATA'!$B$11:$B$14577,'MONTHLY DATA'!$B77)</f>
        <v>358</v>
      </c>
      <c r="U77" s="78">
        <f>AVERAGEIFS('WEEKLY DATA'!U$11:U$14577,'WEEKLY DATA'!$A$11:$A$14577,'MONTHLY DATA'!$A77,'WEEKLY DATA'!$B$11:$B$14577,'MONTHLY DATA'!$B77)</f>
        <v>368</v>
      </c>
      <c r="V77" s="78">
        <f>AVERAGEIFS('WEEKLY DATA'!V$11:V$14577,'WEEKLY DATA'!$A$11:$A$14577,'MONTHLY DATA'!$A77,'WEEKLY DATA'!$B$11:$B$14577,'MONTHLY DATA'!$B77)</f>
        <v>363</v>
      </c>
      <c r="W77" s="154">
        <f t="shared" ref="W77:W140" si="61">V77/V76-1</f>
        <v>4.2728904847396665E-2</v>
      </c>
      <c r="X77" s="169">
        <f>AVERAGEIFS('WEEKLY DATA'!X$11:X$14577,'WEEKLY DATA'!$A$11:$A$14577,'MONTHLY DATA'!$A77,'WEEKLY DATA'!$B$11:$B$14577,'MONTHLY DATA'!$B77)</f>
        <v>346</v>
      </c>
      <c r="Y77" s="78">
        <f>AVERAGEIFS('WEEKLY DATA'!Y$11:Y$14577,'WEEKLY DATA'!$A$11:$A$14577,'MONTHLY DATA'!$A77,'WEEKLY DATA'!$B$11:$B$14577,'MONTHLY DATA'!$B77)</f>
        <v>356</v>
      </c>
      <c r="Z77" s="78">
        <f>AVERAGEIFS('WEEKLY DATA'!Z$11:Z$14577,'WEEKLY DATA'!$A$11:$A$14577,'MONTHLY DATA'!$A77,'WEEKLY DATA'!$B$11:$B$14577,'MONTHLY DATA'!$B77)</f>
        <v>351</v>
      </c>
      <c r="AA77" s="154">
        <f t="shared" ref="AA77:AA140" si="62">Z77/Z76-1</f>
        <v>2.2950819672131084E-2</v>
      </c>
      <c r="AB77" s="169">
        <f>AVERAGEIFS('WEEKLY DATA'!AB$11:AB$14577,'WEEKLY DATA'!$A$11:$A$14577,'MONTHLY DATA'!$A77,'WEEKLY DATA'!$B$11:$B$14577,'MONTHLY DATA'!$B77)</f>
        <v>375</v>
      </c>
      <c r="AC77" s="78">
        <f>AVERAGEIFS('WEEKLY DATA'!AC$11:AC$14577,'WEEKLY DATA'!$A$11:$A$14577,'MONTHLY DATA'!$A77,'WEEKLY DATA'!$B$11:$B$14577,'MONTHLY DATA'!$B77)</f>
        <v>385</v>
      </c>
      <c r="AD77" s="78">
        <f>AVERAGEIFS('WEEKLY DATA'!AD$11:AD$14577,'WEEKLY DATA'!$A$11:$A$14577,'MONTHLY DATA'!$A77,'WEEKLY DATA'!$B$11:$B$14577,'MONTHLY DATA'!$B77)</f>
        <v>380</v>
      </c>
      <c r="AE77" s="154">
        <f t="shared" ref="AE77:AE140" si="63">AD77/AD76-1</f>
        <v>3.2258064516129004E-2</v>
      </c>
      <c r="AF77" s="169">
        <f>AVERAGEIFS('WEEKLY DATA'!AF$11:AF$14577,'WEEKLY DATA'!$A$11:$A$14577,'MONTHLY DATA'!$A77,'WEEKLY DATA'!$B$11:$B$14577,'MONTHLY DATA'!$B77)</f>
        <v>332.5</v>
      </c>
      <c r="AG77" s="78">
        <f>AVERAGEIFS('WEEKLY DATA'!AG$11:AG$14577,'WEEKLY DATA'!$A$11:$A$14577,'MONTHLY DATA'!$A77,'WEEKLY DATA'!$B$11:$B$14577,'MONTHLY DATA'!$B77)</f>
        <v>342.5</v>
      </c>
      <c r="AH77" s="78">
        <f>AVERAGEIFS('WEEKLY DATA'!AH$11:AH$14577,'WEEKLY DATA'!$A$11:$A$14577,'MONTHLY DATA'!$A77,'WEEKLY DATA'!$B$11:$B$14577,'MONTHLY DATA'!$B77)</f>
        <v>337.5</v>
      </c>
      <c r="AI77" s="154">
        <f t="shared" ref="AI77:AI140" si="64">AH77/AH76-1</f>
        <v>-7.3529411764705621E-3</v>
      </c>
      <c r="AJ77" s="169">
        <f>AVERAGEIFS('WEEKLY DATA'!AJ$11:AJ$14577,'WEEKLY DATA'!$A$11:$A$14577,'MONTHLY DATA'!$A77,'WEEKLY DATA'!$B$11:$B$14577,'MONTHLY DATA'!$B77)</f>
        <v>377</v>
      </c>
      <c r="AK77" s="78">
        <f>AVERAGEIFS('WEEKLY DATA'!AK$11:AK$14577,'WEEKLY DATA'!$A$11:$A$14577,'MONTHLY DATA'!$A77,'WEEKLY DATA'!$B$11:$B$14577,'MONTHLY DATA'!$B77)</f>
        <v>387</v>
      </c>
      <c r="AL77" s="78">
        <f>AVERAGEIFS('WEEKLY DATA'!AL$11:AL$14577,'WEEKLY DATA'!$A$11:$A$14577,'MONTHLY DATA'!$A77,'WEEKLY DATA'!$B$11:$B$14577,'MONTHLY DATA'!$B77)</f>
        <v>382</v>
      </c>
      <c r="AM77" s="154">
        <f t="shared" ref="AM77:AM140" si="65">AL77/AL76-1</f>
        <v>3.7691001697792936E-2</v>
      </c>
      <c r="AN77" s="169">
        <f>AVERAGEIFS('WEEKLY DATA'!AN$11:AN$14577,'WEEKLY DATA'!$A$11:$A$14577,'MONTHLY DATA'!$A77,'WEEKLY DATA'!$B$11:$B$14577,'MONTHLY DATA'!$B77)</f>
        <v>369.5</v>
      </c>
      <c r="AO77" s="78">
        <f>AVERAGEIFS('WEEKLY DATA'!AO$11:AO$14577,'WEEKLY DATA'!$A$11:$A$14577,'MONTHLY DATA'!$A77,'WEEKLY DATA'!$B$11:$B$14577,'MONTHLY DATA'!$B77)</f>
        <v>379.5</v>
      </c>
      <c r="AP77" s="78">
        <f>AVERAGEIFS('WEEKLY DATA'!AP$11:AP$14577,'WEEKLY DATA'!$A$11:$A$14577,'MONTHLY DATA'!$A77,'WEEKLY DATA'!$B$11:$B$14577,'MONTHLY DATA'!$B77)</f>
        <v>374.5</v>
      </c>
      <c r="AQ77" s="154">
        <f t="shared" ref="AQ77:AQ140" si="66">AP77/AP76-1</f>
        <v>3.6678200692041418E-2</v>
      </c>
      <c r="AR77" s="169">
        <f>AVERAGEIFS('WEEKLY DATA'!AR$11:AR$14577,'WEEKLY DATA'!$A$11:$A$14577,'MONTHLY DATA'!$A77,'WEEKLY DATA'!$B$11:$B$14577,'MONTHLY DATA'!$B77)</f>
        <v>389</v>
      </c>
      <c r="AS77" s="78">
        <f>AVERAGEIFS('WEEKLY DATA'!AS$11:AS$14577,'WEEKLY DATA'!$A$11:$A$14577,'MONTHLY DATA'!$A77,'WEEKLY DATA'!$B$11:$B$14577,'MONTHLY DATA'!$B77)</f>
        <v>399</v>
      </c>
      <c r="AT77" s="78">
        <f>AVERAGEIFS('WEEKLY DATA'!AT$11:AT$14577,'WEEKLY DATA'!$A$11:$A$14577,'MONTHLY DATA'!$A77,'WEEKLY DATA'!$B$11:$B$14577,'MONTHLY DATA'!$B77)</f>
        <v>394</v>
      </c>
      <c r="AU77" s="154">
        <f t="shared" ref="AU77:AU140" si="67">AT77/AT76-1</f>
        <v>3.855024711696875E-2</v>
      </c>
      <c r="AV77" s="169">
        <f>AVERAGEIFS('WEEKLY DATA'!AV$11:AV$14577,'WEEKLY DATA'!$A$11:$A$14577,'MONTHLY DATA'!$A77,'WEEKLY DATA'!$B$11:$B$14577,'MONTHLY DATA'!$B77)</f>
        <v>364</v>
      </c>
      <c r="AW77" s="78">
        <f>AVERAGEIFS('WEEKLY DATA'!AW$11:AW$14577,'WEEKLY DATA'!$A$11:$A$14577,'MONTHLY DATA'!$A77,'WEEKLY DATA'!$B$11:$B$14577,'MONTHLY DATA'!$B77)</f>
        <v>374</v>
      </c>
      <c r="AX77" s="78">
        <f>AVERAGEIFS('WEEKLY DATA'!AX$11:AX$14577,'WEEKLY DATA'!$A$11:$A$14577,'MONTHLY DATA'!$A77,'WEEKLY DATA'!$B$11:$B$14577,'MONTHLY DATA'!$B77)</f>
        <v>369</v>
      </c>
      <c r="AY77" s="154">
        <f t="shared" ref="AY77:AY140" si="68">AX77/AX76-1</f>
        <v>-1.1055276381909507E-2</v>
      </c>
      <c r="AZ77" s="169">
        <f>AVERAGEIFS('WEEKLY DATA'!AZ$11:AZ$14577,'WEEKLY DATA'!$A$11:$A$14577,'MONTHLY DATA'!$A77,'WEEKLY DATA'!$B$11:$B$14577,'MONTHLY DATA'!$B77)</f>
        <v>322</v>
      </c>
      <c r="BA77" s="78">
        <f>AVERAGEIFS('WEEKLY DATA'!BA$11:BA$14577,'WEEKLY DATA'!$A$11:$A$14577,'MONTHLY DATA'!$A77,'WEEKLY DATA'!$B$11:$B$14577,'MONTHLY DATA'!$B77)</f>
        <v>332</v>
      </c>
      <c r="BB77" s="78">
        <f>AVERAGEIFS('WEEKLY DATA'!BB$11:BB$14577,'WEEKLY DATA'!$A$11:$A$14577,'MONTHLY DATA'!$A77,'WEEKLY DATA'!$B$11:$B$14577,'MONTHLY DATA'!$B77)</f>
        <v>327</v>
      </c>
      <c r="BC77" s="154">
        <f t="shared" ref="BC77:BC140" si="69">BB77/BB76-1</f>
        <v>7.433264887063662E-2</v>
      </c>
      <c r="BD77" s="169">
        <f>AVERAGEIFS('WEEKLY DATA'!BD$11:BD$14577,'WEEKLY DATA'!$A$11:$A$14577,'MONTHLY DATA'!$A77,'WEEKLY DATA'!$B$11:$B$14577,'MONTHLY DATA'!$B77)</f>
        <v>293.5</v>
      </c>
      <c r="BE77" s="78">
        <f>AVERAGEIFS('WEEKLY DATA'!BE$11:BE$14577,'WEEKLY DATA'!$A$11:$A$14577,'MONTHLY DATA'!$A77,'WEEKLY DATA'!$B$11:$B$14577,'MONTHLY DATA'!$B77)</f>
        <v>303.5</v>
      </c>
      <c r="BF77" s="78">
        <f>AVERAGEIFS('WEEKLY DATA'!BF$11:BF$14577,'WEEKLY DATA'!$A$11:$A$14577,'MONTHLY DATA'!$A77,'WEEKLY DATA'!$B$11:$B$14577,'MONTHLY DATA'!$B77)</f>
        <v>298.5</v>
      </c>
      <c r="BG77" s="154">
        <f t="shared" ref="BG77:BG140" si="70">BF77/BF76-1</f>
        <v>4.9670329670329583E-2</v>
      </c>
      <c r="BH77" s="169">
        <f>AVERAGEIFS('WEEKLY DATA'!BH$11:BH$14577,'WEEKLY DATA'!$A$11:$A$14577,'MONTHLY DATA'!$A77,'WEEKLY DATA'!$B$11:$B$14577,'MONTHLY DATA'!$B77)</f>
        <v>352</v>
      </c>
      <c r="BI77" s="78">
        <f>AVERAGEIFS('WEEKLY DATA'!BI$11:BI$14577,'WEEKLY DATA'!$A$11:$A$14577,'MONTHLY DATA'!$A77,'WEEKLY DATA'!$B$11:$B$14577,'MONTHLY DATA'!$B77)</f>
        <v>362</v>
      </c>
      <c r="BJ77" s="78">
        <f>AVERAGEIFS('WEEKLY DATA'!BJ$11:BJ$14577,'WEEKLY DATA'!$A$11:$A$14577,'MONTHLY DATA'!$A77,'WEEKLY DATA'!$B$11:$B$14577,'MONTHLY DATA'!$B77)</f>
        <v>357</v>
      </c>
      <c r="BK77" s="154">
        <f t="shared" ref="BK77:BK140" si="71">BJ77/BJ76-1</f>
        <v>6.7663551401869082E-2</v>
      </c>
      <c r="BL77" s="169">
        <f>AVERAGEIFS('WEEKLY DATA'!BL$11:BL$14577,'WEEKLY DATA'!$A$11:$A$14577,'MONTHLY DATA'!$A77,'WEEKLY DATA'!$B$11:$B$14577,'MONTHLY DATA'!$B77)</f>
        <v>308</v>
      </c>
      <c r="BM77" s="78">
        <f>AVERAGEIFS('WEEKLY DATA'!BM$11:BM$14577,'WEEKLY DATA'!$A$11:$A$14577,'MONTHLY DATA'!$A77,'WEEKLY DATA'!$B$11:$B$14577,'MONTHLY DATA'!$B77)</f>
        <v>318</v>
      </c>
      <c r="BN77" s="78">
        <f>AVERAGEIFS('WEEKLY DATA'!BN$11:BN$14577,'WEEKLY DATA'!$A$11:$A$14577,'MONTHLY DATA'!$A77,'WEEKLY DATA'!$B$11:$B$14577,'MONTHLY DATA'!$B77)</f>
        <v>313</v>
      </c>
      <c r="BO77" s="154">
        <f t="shared" ref="BO77:BO140" si="72">BN77/BN76-1</f>
        <v>6.3269639065817396E-2</v>
      </c>
      <c r="BP77" s="78">
        <f>AVERAGEIFS('WEEKLY DATA'!BP$11:BP$14577,'WEEKLY DATA'!$A$11:$A$14577,'MONTHLY DATA'!$A77,'WEEKLY DATA'!$B$11:$B$14577,'MONTHLY DATA'!$B77)</f>
        <v>359.5</v>
      </c>
      <c r="BQ77" s="78">
        <f>AVERAGEIFS('WEEKLY DATA'!BQ$11:BQ$14577,'WEEKLY DATA'!$A$11:$A$14577,'MONTHLY DATA'!$A77,'WEEKLY DATA'!$B$11:$B$14577,'MONTHLY DATA'!$B77)</f>
        <v>369.5</v>
      </c>
      <c r="BR77" s="78">
        <f>AVERAGEIFS('WEEKLY DATA'!BR$11:BR$14577,'WEEKLY DATA'!$A$11:$A$14577,'MONTHLY DATA'!$A77,'WEEKLY DATA'!$B$11:$B$14577,'MONTHLY DATA'!$B77)</f>
        <v>364.5</v>
      </c>
      <c r="BS77" s="154">
        <f t="shared" ref="BS77:BS140" si="73">BR77/BR76-1</f>
        <v>5.8439201451905731E-2</v>
      </c>
      <c r="BT77" s="78">
        <f>AVERAGEIFS('WEEKLY DATA'!BT$11:BT$14577,'WEEKLY DATA'!$A$11:$A$14577,'MONTHLY DATA'!$A77,'WEEKLY DATA'!$B$11:$B$14577,'MONTHLY DATA'!$B77)</f>
        <v>333.5</v>
      </c>
      <c r="BU77" s="78">
        <f>AVERAGEIFS('WEEKLY DATA'!BU$11:BU$14577,'WEEKLY DATA'!$A$11:$A$14577,'MONTHLY DATA'!$A77,'WEEKLY DATA'!$B$11:$B$14577,'MONTHLY DATA'!$B77)</f>
        <v>343.5</v>
      </c>
      <c r="BV77" s="78">
        <f>AVERAGEIFS('WEEKLY DATA'!BV$11:BV$14577,'WEEKLY DATA'!$A$11:$A$14577,'MONTHLY DATA'!$A77,'WEEKLY DATA'!$B$11:$B$14577,'MONTHLY DATA'!$B77)</f>
        <v>338.5</v>
      </c>
      <c r="BW77" s="154">
        <f t="shared" ref="BW77:BW140" si="74">BV77/BV76-1</f>
        <v>4.7582205029013558E-2</v>
      </c>
      <c r="BX77" s="78">
        <f>AVERAGEIFS('WEEKLY DATA'!BX$11:BX$14577,'WEEKLY DATA'!$A$11:$A$14577,'MONTHLY DATA'!$A77,'WEEKLY DATA'!$B$11:$B$14577,'MONTHLY DATA'!$B77)</f>
        <v>346.5</v>
      </c>
      <c r="BY77" s="78">
        <f>AVERAGEIFS('WEEKLY DATA'!BY$11:BY$14577,'WEEKLY DATA'!$A$11:$A$14577,'MONTHLY DATA'!$A77,'WEEKLY DATA'!$B$11:$B$14577,'MONTHLY DATA'!$B77)</f>
        <v>356.5</v>
      </c>
      <c r="BZ77" s="78">
        <f>AVERAGEIFS('WEEKLY DATA'!BZ$11:BZ$14577,'WEEKLY DATA'!$A$11:$A$14577,'MONTHLY DATA'!$A77,'WEEKLY DATA'!$B$11:$B$14577,'MONTHLY DATA'!$B77)</f>
        <v>351.5</v>
      </c>
      <c r="CA77" s="154">
        <f t="shared" ref="CA77:CA140" si="75">BZ77/BZ76-1</f>
        <v>5.1214953271027985E-2</v>
      </c>
      <c r="CB77" s="78">
        <f>AVERAGEIFS('WEEKLY DATA'!CB$11:CB$14577,'WEEKLY DATA'!$A$11:$A$14577,'MONTHLY DATA'!$A77,'WEEKLY DATA'!$B$11:$B$14577,'MONTHLY DATA'!$B77)</f>
        <v>452</v>
      </c>
      <c r="CC77" s="78">
        <f>AVERAGEIFS('WEEKLY DATA'!CC$11:CC$14577,'WEEKLY DATA'!$A$11:$A$14577,'MONTHLY DATA'!$A77,'WEEKLY DATA'!$B$11:$B$14577,'MONTHLY DATA'!$B77)</f>
        <v>462</v>
      </c>
      <c r="CD77" s="78">
        <f>AVERAGEIFS('WEEKLY DATA'!CD$11:CD$14577,'WEEKLY DATA'!$A$11:$A$14577,'MONTHLY DATA'!$A77,'WEEKLY DATA'!$B$11:$B$14577,'MONTHLY DATA'!$B77)</f>
        <v>457</v>
      </c>
      <c r="CE77" s="154">
        <f t="shared" ref="CE77:CE140" si="76">CD77/CD76-1</f>
        <v>4.1595441595441596E-2</v>
      </c>
      <c r="CF77" s="78">
        <f>AVERAGEIFS('WEEKLY DATA'!CF$11:CF$14577,'WEEKLY DATA'!$A$11:$A$14577,'MONTHLY DATA'!$A77,'WEEKLY DATA'!$B$11:$B$14577,'MONTHLY DATA'!$B77)</f>
        <v>320.5</v>
      </c>
      <c r="CG77" s="78">
        <f>AVERAGEIFS('WEEKLY DATA'!CG$11:CG$14577,'WEEKLY DATA'!$A$11:$A$14577,'MONTHLY DATA'!$A77,'WEEKLY DATA'!$B$11:$B$14577,'MONTHLY DATA'!$B77)</f>
        <v>330.5</v>
      </c>
      <c r="CH77" s="78">
        <f>AVERAGEIFS('WEEKLY DATA'!CH$11:CH$14577,'WEEKLY DATA'!$A$11:$A$14577,'MONTHLY DATA'!$A77,'WEEKLY DATA'!$B$11:$B$14577,'MONTHLY DATA'!$B77)</f>
        <v>325.5</v>
      </c>
      <c r="CI77" s="154">
        <f t="shared" ref="CI77:CI140" si="77">CH77/CH76-1</f>
        <v>5.2121212121212013E-2</v>
      </c>
      <c r="CJ77" s="78">
        <f>AVERAGEIFS('WEEKLY DATA'!CJ$11:CJ$14577,'WEEKLY DATA'!$A$11:$A$14577,'MONTHLY DATA'!$A77,'WEEKLY DATA'!$B$11:$B$14577,'MONTHLY DATA'!$B77)</f>
        <v>293</v>
      </c>
      <c r="CK77" s="78">
        <f>AVERAGEIFS('WEEKLY DATA'!CK$11:CK$14577,'WEEKLY DATA'!$A$11:$A$14577,'MONTHLY DATA'!$A77,'WEEKLY DATA'!$B$11:$B$14577,'MONTHLY DATA'!$B77)</f>
        <v>303</v>
      </c>
      <c r="CL77" s="78">
        <f>AVERAGEIFS('WEEKLY DATA'!CL$11:CL$14577,'WEEKLY DATA'!$A$11:$A$14577,'MONTHLY DATA'!$A77,'WEEKLY DATA'!$B$11:$B$14577,'MONTHLY DATA'!$B77)</f>
        <v>298</v>
      </c>
      <c r="CM77" s="154">
        <f t="shared" ref="CM77:CM140" si="78">CL77/CL76-1</f>
        <v>2.3175965665235942E-2</v>
      </c>
      <c r="CN77" s="78">
        <f>AVERAGEIFS('WEEKLY DATA'!CN$11:CN$14577,'WEEKLY DATA'!$A$11:$A$14577,'MONTHLY DATA'!$A77,'WEEKLY DATA'!$B$11:$B$14577,'MONTHLY DATA'!$B77)</f>
        <v>308</v>
      </c>
      <c r="CO77" s="78">
        <f>AVERAGEIFS('WEEKLY DATA'!CO$11:CO$14577,'WEEKLY DATA'!$A$11:$A$14577,'MONTHLY DATA'!$A77,'WEEKLY DATA'!$B$11:$B$14577,'MONTHLY DATA'!$B77)</f>
        <v>318</v>
      </c>
      <c r="CP77" s="78">
        <f>AVERAGEIFS('WEEKLY DATA'!CP$11:CP$14577,'WEEKLY DATA'!$A$11:$A$14577,'MONTHLY DATA'!$A77,'WEEKLY DATA'!$B$11:$B$14577,'MONTHLY DATA'!$B77)</f>
        <v>313</v>
      </c>
      <c r="CQ77" s="154">
        <f t="shared" ref="CQ77:CQ140" si="79">CP77/CP76-1</f>
        <v>4.5511482254697366E-2</v>
      </c>
      <c r="CR77" s="78">
        <f>AVERAGEIFS('WEEKLY DATA'!CR$11:CR$14577,'WEEKLY DATA'!$A$11:$A$14577,'MONTHLY DATA'!$A77,'WEEKLY DATA'!$B$11:$B$14577,'MONTHLY DATA'!$B77)</f>
        <v>422</v>
      </c>
      <c r="CS77" s="78">
        <f>AVERAGEIFS('WEEKLY DATA'!CS$11:CS$14577,'WEEKLY DATA'!$A$11:$A$14577,'MONTHLY DATA'!$A77,'WEEKLY DATA'!$B$11:$B$14577,'MONTHLY DATA'!$B77)</f>
        <v>432</v>
      </c>
      <c r="CT77" s="78">
        <f>AVERAGEIFS('WEEKLY DATA'!CT$11:CT$14577,'WEEKLY DATA'!$A$11:$A$14577,'MONTHLY DATA'!$A77,'WEEKLY DATA'!$B$11:$B$14577,'MONTHLY DATA'!$B77)</f>
        <v>427</v>
      </c>
      <c r="CU77" s="154">
        <f t="shared" ref="CU77:CU140" si="80">CT77/CT76-1</f>
        <v>4.464831804281344E-2</v>
      </c>
      <c r="CV77" s="169">
        <f>AVERAGEIFS('WEEKLY DATA'!CV$11:CV$14577,'WEEKLY DATA'!$A$11:$A$14577,'MONTHLY DATA'!$A77,'WEEKLY DATA'!$B$11:$B$14577,'MONTHLY DATA'!$B77)</f>
        <v>352</v>
      </c>
      <c r="CW77" s="78">
        <f>AVERAGEIFS('WEEKLY DATA'!CW$11:CW$14577,'WEEKLY DATA'!$A$11:$A$14577,'MONTHLY DATA'!$A77,'WEEKLY DATA'!$B$11:$B$14577,'MONTHLY DATA'!$B77)</f>
        <v>362</v>
      </c>
      <c r="CX77" s="78">
        <f>AVERAGEIFS('WEEKLY DATA'!CX$11:CX$14577,'WEEKLY DATA'!$A$11:$A$14577,'MONTHLY DATA'!$A77,'WEEKLY DATA'!$B$11:$B$14577,'MONTHLY DATA'!$B77)</f>
        <v>357</v>
      </c>
      <c r="CY77" s="154">
        <f t="shared" ref="CY77:CY140" si="81">CX77/CX76-1</f>
        <v>5.5822550831792883E-2</v>
      </c>
      <c r="CZ77" s="169">
        <f>AVERAGEIFS('WEEKLY DATA'!CZ$11:CZ$14577,'WEEKLY DATA'!$A$11:$A$14577,'MONTHLY DATA'!$A77,'WEEKLY DATA'!$B$11:$B$14577,'MONTHLY DATA'!$B77)</f>
        <v>327</v>
      </c>
      <c r="DA77" s="78">
        <f>AVERAGEIFS('WEEKLY DATA'!DA$11:DA$14577,'WEEKLY DATA'!$A$11:$A$14577,'MONTHLY DATA'!$A77,'WEEKLY DATA'!$B$11:$B$14577,'MONTHLY DATA'!$B77)</f>
        <v>337</v>
      </c>
      <c r="DB77" s="78">
        <f>AVERAGEIFS('WEEKLY DATA'!DB$11:DB$14577,'WEEKLY DATA'!$A$11:$A$14577,'MONTHLY DATA'!$A77,'WEEKLY DATA'!$B$11:$B$14577,'MONTHLY DATA'!$B77)</f>
        <v>332</v>
      </c>
      <c r="DC77" s="154">
        <f t="shared" ref="DC77:DC140" si="82">DB77/DB76-1</f>
        <v>3.3463035019455356E-2</v>
      </c>
      <c r="DD77" s="78">
        <f>AVERAGEIFS('WEEKLY DATA'!DD$11:DD$14577,'WEEKLY DATA'!$A$11:$A$14577,'MONTHLY DATA'!$A77,'WEEKLY DATA'!$B$11:$B$14577,'MONTHLY DATA'!$B77)</f>
        <v>339.5</v>
      </c>
      <c r="DE77" s="78">
        <f>AVERAGEIFS('WEEKLY DATA'!DE$11:DE$14577,'WEEKLY DATA'!$A$11:$A$14577,'MONTHLY DATA'!$A77,'WEEKLY DATA'!$B$11:$B$14577,'MONTHLY DATA'!$B77)</f>
        <v>349.5</v>
      </c>
      <c r="DF77" s="78">
        <f>AVERAGEIFS('WEEKLY DATA'!DF$11:DF$14577,'WEEKLY DATA'!$A$11:$A$14577,'MONTHLY DATA'!$A77,'WEEKLY DATA'!$B$11:$B$14577,'MONTHLY DATA'!$B77)</f>
        <v>344.5</v>
      </c>
      <c r="DG77" s="154">
        <f t="shared" ref="DG77:DG140" si="83">DF77/DF76-1</f>
        <v>4.5920303605313073E-2</v>
      </c>
      <c r="DH77" s="78">
        <f>AVERAGEIFS('WEEKLY DATA'!DH$11:DH$14577,'WEEKLY DATA'!$A$11:$A$14577,'MONTHLY DATA'!$A77,'WEEKLY DATA'!$B$11:$B$14577,'MONTHLY DATA'!$B77)</f>
        <v>446</v>
      </c>
      <c r="DI77" s="78">
        <f>AVERAGEIFS('WEEKLY DATA'!DI$11:DI$14577,'WEEKLY DATA'!$A$11:$A$14577,'MONTHLY DATA'!$A77,'WEEKLY DATA'!$B$11:$B$14577,'MONTHLY DATA'!$B77)</f>
        <v>456</v>
      </c>
      <c r="DJ77" s="78">
        <f>AVERAGEIFS('WEEKLY DATA'!DJ$11:DJ$14577,'WEEKLY DATA'!$A$11:$A$14577,'MONTHLY DATA'!$A77,'WEEKLY DATA'!$B$11:$B$14577,'MONTHLY DATA'!$B77)</f>
        <v>451</v>
      </c>
      <c r="DK77" s="154">
        <f t="shared" ref="DK77:DK140" si="84">DJ77/DJ76-1</f>
        <v>1.348314606741563E-2</v>
      </c>
      <c r="DL77" s="169">
        <f>AVERAGEIFS('WEEKLY DATA'!DL$11:DL$14577,'WEEKLY DATA'!$A$11:$A$14577,'MONTHLY DATA'!$A77,'WEEKLY DATA'!$B$11:$B$14577,'MONTHLY DATA'!$B77)</f>
        <v>322.5</v>
      </c>
      <c r="DM77" s="78">
        <f>AVERAGEIFS('WEEKLY DATA'!DM$11:DM$14577,'WEEKLY DATA'!$A$11:$A$14577,'MONTHLY DATA'!$A77,'WEEKLY DATA'!$B$11:$B$14577,'MONTHLY DATA'!$B77)</f>
        <v>332.5</v>
      </c>
      <c r="DN77" s="78">
        <f>AVERAGEIFS('WEEKLY DATA'!DN$11:DN$14577,'WEEKLY DATA'!$A$11:$A$14577,'MONTHLY DATA'!$A77,'WEEKLY DATA'!$B$11:$B$14577,'MONTHLY DATA'!$B77)</f>
        <v>327.5</v>
      </c>
      <c r="DO77" s="154">
        <f t="shared" ref="DO77:DO140" si="85">DN77/DN76-1</f>
        <v>2.9469548133595369E-2</v>
      </c>
      <c r="DP77" s="78">
        <f>AVERAGEIFS('WEEKLY DATA'!DP$11:DP$14577,'WEEKLY DATA'!$A$11:$A$14577,'MONTHLY DATA'!$A77,'WEEKLY DATA'!$B$11:$B$14577,'MONTHLY DATA'!$B77)</f>
        <v>295</v>
      </c>
      <c r="DQ77" s="78">
        <f>AVERAGEIFS('WEEKLY DATA'!DQ$11:DQ$14577,'WEEKLY DATA'!$A$11:$A$14577,'MONTHLY DATA'!$A77,'WEEKLY DATA'!$B$11:$B$14577,'MONTHLY DATA'!$B77)</f>
        <v>305</v>
      </c>
      <c r="DR77" s="78">
        <f>AVERAGEIFS('WEEKLY DATA'!DR$11:DR$14577,'WEEKLY DATA'!$A$11:$A$14577,'MONTHLY DATA'!$A77,'WEEKLY DATA'!$B$11:$B$14577,'MONTHLY DATA'!$B77)</f>
        <v>300</v>
      </c>
      <c r="DS77" s="154">
        <f t="shared" ref="DS77:DS140" si="86">DR77/DR76-1</f>
        <v>-4.1493775933609811E-3</v>
      </c>
      <c r="DT77" s="78">
        <f>AVERAGEIFS('WEEKLY DATA'!DT$11:DT$14577,'WEEKLY DATA'!$A$11:$A$14577,'MONTHLY DATA'!$A77,'WEEKLY DATA'!$B$11:$B$14577,'MONTHLY DATA'!$B77)</f>
        <v>307.5</v>
      </c>
      <c r="DU77" s="78">
        <f>AVERAGEIFS('WEEKLY DATA'!DU$11:DU$14577,'WEEKLY DATA'!$A$11:$A$14577,'MONTHLY DATA'!$A77,'WEEKLY DATA'!$B$11:$B$14577,'MONTHLY DATA'!$B77)</f>
        <v>317.5</v>
      </c>
      <c r="DV77" s="78">
        <f>AVERAGEIFS('WEEKLY DATA'!DV$11:DV$14577,'WEEKLY DATA'!$A$11:$A$14577,'MONTHLY DATA'!$A77,'WEEKLY DATA'!$B$11:$B$14577,'MONTHLY DATA'!$B77)</f>
        <v>312.5</v>
      </c>
      <c r="DW77" s="154">
        <f t="shared" ref="DW77:DW140" si="87">DV77/DV76-1</f>
        <v>1.0101010101010166E-2</v>
      </c>
      <c r="DX77" s="78">
        <f>AVERAGEIFS('WEEKLY DATA'!DX$11:DX$14577,'WEEKLY DATA'!$A$11:$A$14577,'MONTHLY DATA'!$A77,'WEEKLY DATA'!$B$11:$B$14577,'MONTHLY DATA'!$B77)</f>
        <v>456</v>
      </c>
      <c r="DY77" s="78">
        <f>AVERAGEIFS('WEEKLY DATA'!DY$11:DY$14577,'WEEKLY DATA'!$A$11:$A$14577,'MONTHLY DATA'!$A77,'WEEKLY DATA'!$B$11:$B$14577,'MONTHLY DATA'!$B77)</f>
        <v>466</v>
      </c>
      <c r="DZ77" s="78">
        <f>AVERAGEIFS('WEEKLY DATA'!DZ$11:DZ$14577,'WEEKLY DATA'!$A$11:$A$14577,'MONTHLY DATA'!$A77,'WEEKLY DATA'!$B$11:$B$14577,'MONTHLY DATA'!$B77)</f>
        <v>461</v>
      </c>
      <c r="EA77" s="154">
        <f t="shared" ref="EA77:EA140" si="88">DZ77/DZ76-1</f>
        <v>1.318681318681314E-2</v>
      </c>
      <c r="EB77" s="78">
        <f>AVERAGEIFS('WEEKLY DATA'!EB$11:EB$14577,'WEEKLY DATA'!$A$11:$A$14577,'MONTHLY DATA'!$A77,'WEEKLY DATA'!$B$11:$B$14577,'MONTHLY DATA'!$B77)</f>
        <v>317.5</v>
      </c>
      <c r="EC77" s="78">
        <f>AVERAGEIFS('WEEKLY DATA'!EC$11:EC$14577,'WEEKLY DATA'!$A$11:$A$14577,'MONTHLY DATA'!$A77,'WEEKLY DATA'!$B$11:$B$14577,'MONTHLY DATA'!$B77)</f>
        <v>327.5</v>
      </c>
      <c r="ED77" s="78">
        <f>AVERAGEIFS('WEEKLY DATA'!ED$11:ED$14577,'WEEKLY DATA'!$A$11:$A$14577,'MONTHLY DATA'!$A77,'WEEKLY DATA'!$B$11:$B$14577,'MONTHLY DATA'!$B77)</f>
        <v>322.5</v>
      </c>
      <c r="EE77" s="154">
        <f t="shared" ref="EE77:EE140" si="89">ED77/ED76-1</f>
        <v>2.9940119760478945E-2</v>
      </c>
      <c r="EF77" s="169">
        <f>AVERAGEIFS('WEEKLY DATA'!EF$11:EF$14577,'WEEKLY DATA'!$A$11:$A$14577,'MONTHLY DATA'!$A77,'WEEKLY DATA'!$B$11:$B$14577,'MONTHLY DATA'!$B77)</f>
        <v>290</v>
      </c>
      <c r="EG77" s="78">
        <f>AVERAGEIFS('WEEKLY DATA'!EG$11:EG$14577,'WEEKLY DATA'!$A$11:$A$14577,'MONTHLY DATA'!$A77,'WEEKLY DATA'!$B$11:$B$14577,'MONTHLY DATA'!$B77)</f>
        <v>300</v>
      </c>
      <c r="EH77" s="78">
        <f>AVERAGEIFS('WEEKLY DATA'!EH$11:EH$14577,'WEEKLY DATA'!$A$11:$A$14577,'MONTHLY DATA'!$A77,'WEEKLY DATA'!$B$11:$B$14577,'MONTHLY DATA'!$B77)</f>
        <v>295</v>
      </c>
      <c r="EI77" s="154">
        <f t="shared" ref="EI77:EI140" si="90">EH77/EH76-1</f>
        <v>-4.2194092827003704E-3</v>
      </c>
      <c r="EJ77" s="78">
        <f>AVERAGEIFS('WEEKLY DATA'!EJ$11:EJ$14577,'WEEKLY DATA'!$A$11:$A$14577,'MONTHLY DATA'!$A77,'WEEKLY DATA'!$B$11:$B$14577,'MONTHLY DATA'!$B77)</f>
        <v>302.5</v>
      </c>
      <c r="EK77" s="78">
        <f>AVERAGEIFS('WEEKLY DATA'!EK$11:EK$14577,'WEEKLY DATA'!$A$11:$A$14577,'MONTHLY DATA'!$A77,'WEEKLY DATA'!$B$11:$B$14577,'MONTHLY DATA'!$B77)</f>
        <v>312.5</v>
      </c>
      <c r="EL77" s="78">
        <f>AVERAGEIFS('WEEKLY DATA'!EL$11:EL$14577,'WEEKLY DATA'!$A$11:$A$14577,'MONTHLY DATA'!$A77,'WEEKLY DATA'!$B$11:$B$14577,'MONTHLY DATA'!$B77)</f>
        <v>307.5</v>
      </c>
      <c r="EM77" s="154">
        <f t="shared" ref="EM77:EM140" si="91">EL77/EL76-1</f>
        <v>1.0266940451745477E-2</v>
      </c>
      <c r="EN77" s="78">
        <f>AVERAGEIFS('WEEKLY DATA'!EN$11:EN$14577,'WEEKLY DATA'!$A$11:$A$14577,'MONTHLY DATA'!$A77,'WEEKLY DATA'!$B$11:$B$14577,'MONTHLY DATA'!$B77)</f>
        <v>416</v>
      </c>
      <c r="EO77" s="78">
        <f>AVERAGEIFS('WEEKLY DATA'!EO$11:EO$14577,'WEEKLY DATA'!$A$11:$A$14577,'MONTHLY DATA'!$A77,'WEEKLY DATA'!$B$11:$B$14577,'MONTHLY DATA'!$B77)</f>
        <v>426</v>
      </c>
      <c r="EP77" s="78">
        <f>AVERAGEIFS('WEEKLY DATA'!EP$11:EP$14577,'WEEKLY DATA'!$A$11:$A$14577,'MONTHLY DATA'!$A77,'WEEKLY DATA'!$B$11:$B$14577,'MONTHLY DATA'!$B77)</f>
        <v>421</v>
      </c>
      <c r="EQ77" s="154">
        <f t="shared" ref="EQ77:EQ140" si="92">EP77/EP76-1</f>
        <v>1.4457831325301207E-2</v>
      </c>
      <c r="ER77" s="78">
        <f>AVERAGEIFS('WEEKLY DATA'!ER$11:ER$14577,'WEEKLY DATA'!$A$11:$A$14577,'MONTHLY DATA'!$A77,'WEEKLY DATA'!$B$11:$B$14577,'MONTHLY DATA'!$B77)</f>
        <v>303.5</v>
      </c>
      <c r="ES77" s="78">
        <f>AVERAGEIFS('WEEKLY DATA'!ES$11:ES$14577,'WEEKLY DATA'!$A$11:$A$14577,'MONTHLY DATA'!$A77,'WEEKLY DATA'!$B$11:$B$14577,'MONTHLY DATA'!$B77)</f>
        <v>313.5</v>
      </c>
      <c r="ET77" s="78">
        <f>AVERAGEIFS('WEEKLY DATA'!ET$11:ET$14577,'WEEKLY DATA'!$A$11:$A$14577,'MONTHLY DATA'!$A77,'WEEKLY DATA'!$B$11:$B$14577,'MONTHLY DATA'!$B77)</f>
        <v>308.5</v>
      </c>
      <c r="EU77" s="154">
        <f t="shared" ref="EU77:EU140" si="93">ET77/ET76-1</f>
        <v>7.772925764192129E-2</v>
      </c>
      <c r="EV77" s="78">
        <f>AVERAGEIFS('WEEKLY DATA'!EV$11:EV$14577,'WEEKLY DATA'!$A$11:$A$14577,'MONTHLY DATA'!$A77,'WEEKLY DATA'!$B$11:$B$14577,'MONTHLY DATA'!$B77)</f>
        <v>281</v>
      </c>
      <c r="EW77" s="78">
        <f>AVERAGEIFS('WEEKLY DATA'!EW$11:EW$14577,'WEEKLY DATA'!$A$11:$A$14577,'MONTHLY DATA'!$A77,'WEEKLY DATA'!$B$11:$B$14577,'MONTHLY DATA'!$B77)</f>
        <v>291</v>
      </c>
      <c r="EX77" s="78">
        <f>AVERAGEIFS('WEEKLY DATA'!EX$11:EX$14577,'WEEKLY DATA'!$A$11:$A$14577,'MONTHLY DATA'!$A77,'WEEKLY DATA'!$B$11:$B$14577,'MONTHLY DATA'!$B77)</f>
        <v>286</v>
      </c>
      <c r="EY77" s="154">
        <f t="shared" ref="EY77:EY140" si="94">EX77/EX76-1</f>
        <v>2.6008968609865457E-2</v>
      </c>
      <c r="EZ77" s="78">
        <f>AVERAGEIFS('WEEKLY DATA'!EZ$11:EZ$14577,'WEEKLY DATA'!$A$11:$A$14577,'MONTHLY DATA'!$A77,'WEEKLY DATA'!$B$11:$B$14577,'MONTHLY DATA'!$B77)</f>
        <v>292.5</v>
      </c>
      <c r="FA77" s="78">
        <f>AVERAGEIFS('WEEKLY DATA'!FA$11:FA$14577,'WEEKLY DATA'!$A$11:$A$14577,'MONTHLY DATA'!$A77,'WEEKLY DATA'!$B$11:$B$14577,'MONTHLY DATA'!$B77)</f>
        <v>302.5</v>
      </c>
      <c r="FB77" s="78">
        <f>AVERAGEIFS('WEEKLY DATA'!FB$11:FB$14577,'WEEKLY DATA'!$A$11:$A$14577,'MONTHLY DATA'!$A77,'WEEKLY DATA'!$B$11:$B$14577,'MONTHLY DATA'!$B77)</f>
        <v>297.5</v>
      </c>
      <c r="FC77" s="154">
        <f t="shared" ref="FC77:FC140" si="95">FB77/FB76-1</f>
        <v>5.0772626931567366E-2</v>
      </c>
      <c r="FD77" s="78">
        <f>AVERAGEIFS('WEEKLY DATA'!FD$11:FD$14577,'WEEKLY DATA'!$A$11:$A$14577,'MONTHLY DATA'!$A77,'WEEKLY DATA'!$B$11:$B$14577,'MONTHLY DATA'!$B77)</f>
        <v>483</v>
      </c>
      <c r="FE77" s="78">
        <f>AVERAGEIFS('WEEKLY DATA'!FE$11:FE$14577,'WEEKLY DATA'!$A$11:$A$14577,'MONTHLY DATA'!$A77,'WEEKLY DATA'!$B$11:$B$14577,'MONTHLY DATA'!$B77)</f>
        <v>493</v>
      </c>
      <c r="FF77" s="78">
        <f>AVERAGEIFS('WEEKLY DATA'!FF$11:FF$14577,'WEEKLY DATA'!$A$11:$A$14577,'MONTHLY DATA'!$A77,'WEEKLY DATA'!$B$11:$B$14577,'MONTHLY DATA'!$B77)</f>
        <v>488</v>
      </c>
      <c r="FG77" s="154">
        <f t="shared" ref="FG77:FG140" si="96">FF77/FF76-1</f>
        <v>1.9321148825065304E-2</v>
      </c>
      <c r="FH77" s="78">
        <f>AVERAGEIFS('WEEKLY DATA'!FH$11:FH$14577,'WEEKLY DATA'!$A$11:$A$14577,'MONTHLY DATA'!$A77,'WEEKLY DATA'!$B$11:$B$14577,'MONTHLY DATA'!$B77)</f>
        <v>314</v>
      </c>
      <c r="FI77" s="78">
        <f>AVERAGEIFS('WEEKLY DATA'!FI$11:FI$14577,'WEEKLY DATA'!$A$11:$A$14577,'MONTHLY DATA'!$A77,'WEEKLY DATA'!$B$11:$B$14577,'MONTHLY DATA'!$B77)</f>
        <v>324</v>
      </c>
      <c r="FJ77" s="78">
        <f>AVERAGEIFS('WEEKLY DATA'!FJ$11:FJ$14577,'WEEKLY DATA'!$A$11:$A$14577,'MONTHLY DATA'!$A77,'WEEKLY DATA'!$B$11:$B$14577,'MONTHLY DATA'!$B77)</f>
        <v>319</v>
      </c>
      <c r="FK77" s="154">
        <f t="shared" ref="FK77:FK140" si="97">FJ77/FJ76-1</f>
        <v>5.8921161825726154E-2</v>
      </c>
      <c r="FL77" s="169">
        <f>AVERAGEIFS('WEEKLY DATA'!FL$11:FL$14577,'WEEKLY DATA'!$A$11:$A$14577,'MONTHLY DATA'!$A77,'WEEKLY DATA'!$B$11:$B$14577,'MONTHLY DATA'!$B77)</f>
        <v>273.5</v>
      </c>
      <c r="FM77" s="78">
        <f>AVERAGEIFS('WEEKLY DATA'!FM$11:FM$14577,'WEEKLY DATA'!$A$11:$A$14577,'MONTHLY DATA'!$A77,'WEEKLY DATA'!$B$11:$B$14577,'MONTHLY DATA'!$B77)</f>
        <v>283.5</v>
      </c>
      <c r="FN77" s="78">
        <f>AVERAGEIFS('WEEKLY DATA'!FN$11:FN$14577,'WEEKLY DATA'!$A$11:$A$14577,'MONTHLY DATA'!$A77,'WEEKLY DATA'!$B$11:$B$14577,'MONTHLY DATA'!$B77)</f>
        <v>278.5</v>
      </c>
      <c r="FO77" s="154">
        <f t="shared" ref="FO77:FO140" si="98">FN77/FN76-1</f>
        <v>1.04308390022676E-2</v>
      </c>
      <c r="FP77" s="78">
        <f>AVERAGEIFS('WEEKLY DATA'!FP$11:FP$14577,'WEEKLY DATA'!$A$11:$A$14577,'MONTHLY DATA'!$A77,'WEEKLY DATA'!$B$11:$B$14577,'MONTHLY DATA'!$B77)</f>
        <v>294.5</v>
      </c>
      <c r="FQ77" s="78">
        <f>AVERAGEIFS('WEEKLY DATA'!FQ$11:FQ$14577,'WEEKLY DATA'!$A$11:$A$14577,'MONTHLY DATA'!$A77,'WEEKLY DATA'!$B$11:$B$14577,'MONTHLY DATA'!$B77)</f>
        <v>304.5</v>
      </c>
      <c r="FR77" s="78">
        <f>AVERAGEIFS('WEEKLY DATA'!FR$11:FR$14577,'WEEKLY DATA'!$A$11:$A$14577,'MONTHLY DATA'!$A77,'WEEKLY DATA'!$B$11:$B$14577,'MONTHLY DATA'!$B77)</f>
        <v>299.5</v>
      </c>
      <c r="FS77" s="154">
        <f t="shared" ref="FS77:FS140" si="99">FR77/FR76-1</f>
        <v>3.2758620689655071E-2</v>
      </c>
      <c r="FT77" s="78">
        <f>AVERAGEIFS('WEEKLY DATA'!FT$11:FT$14577,'WEEKLY DATA'!$A$11:$A$14577,'MONTHLY DATA'!$A77,'WEEKLY DATA'!$B$11:$B$14577,'MONTHLY DATA'!$B77)</f>
        <v>297.5</v>
      </c>
      <c r="FU77" s="78">
        <f>AVERAGEIFS('WEEKLY DATA'!FU$11:FU$14577,'WEEKLY DATA'!$A$11:$A$14577,'MONTHLY DATA'!$A77,'WEEKLY DATA'!$B$11:$B$14577,'MONTHLY DATA'!$B77)</f>
        <v>307.5</v>
      </c>
      <c r="FV77" s="78">
        <f>AVERAGEIFS('WEEKLY DATA'!FV$11:FV$14577,'WEEKLY DATA'!$A$11:$A$14577,'MONTHLY DATA'!$A77,'WEEKLY DATA'!$B$11:$B$14577,'MONTHLY DATA'!$B77)</f>
        <v>302.5</v>
      </c>
      <c r="FW77" s="154">
        <f t="shared" ref="FW77:FW140" si="100">FV77/FV76-1</f>
        <v>-2.0618556701030855E-3</v>
      </c>
      <c r="FX77" s="78">
        <f>AVERAGEIFS('WEEKLY DATA'!FX$11:FX$14577,'WEEKLY DATA'!$A$11:$A$14577,'MONTHLY DATA'!$A77,'WEEKLY DATA'!$B$11:$B$14577,'MONTHLY DATA'!$B77)</f>
        <v>248.5</v>
      </c>
      <c r="FY77" s="78">
        <f>AVERAGEIFS('WEEKLY DATA'!FY$11:FY$14577,'WEEKLY DATA'!$A$11:$A$14577,'MONTHLY DATA'!$A77,'WEEKLY DATA'!$B$11:$B$14577,'MONTHLY DATA'!$B77)</f>
        <v>258.5</v>
      </c>
      <c r="FZ77" s="78">
        <f>AVERAGEIFS('WEEKLY DATA'!FZ$11:FZ$14577,'WEEKLY DATA'!$A$11:$A$14577,'MONTHLY DATA'!$A77,'WEEKLY DATA'!$B$11:$B$14577,'MONTHLY DATA'!$B77)</f>
        <v>253.5</v>
      </c>
      <c r="GA77" s="154">
        <f t="shared" ref="GA77:GA140" si="101">FZ77/FZ76-1</f>
        <v>1.1471321695760706E-2</v>
      </c>
      <c r="GB77" s="78">
        <f>AVERAGEIFS('WEEKLY DATA'!GB$11:GB$14577,'WEEKLY DATA'!$A$11:$A$14577,'MONTHLY DATA'!$A77,'WEEKLY DATA'!$B$11:$B$14577,'MONTHLY DATA'!$B77)</f>
        <v>355.5</v>
      </c>
      <c r="GC77" s="78">
        <f>AVERAGEIFS('WEEKLY DATA'!GC$11:GC$14577,'WEEKLY DATA'!$A$11:$A$14577,'MONTHLY DATA'!$A77,'WEEKLY DATA'!$B$11:$B$14577,'MONTHLY DATA'!$B77)</f>
        <v>365.5</v>
      </c>
      <c r="GD77" s="78">
        <f>AVERAGEIFS('WEEKLY DATA'!GD$11:GD$14577,'WEEKLY DATA'!$A$11:$A$14577,'MONTHLY DATA'!$A77,'WEEKLY DATA'!$B$11:$B$14577,'MONTHLY DATA'!$B77)</f>
        <v>360.5</v>
      </c>
      <c r="GE77" s="154">
        <f t="shared" ref="GE77:GE140" si="102">GD77/GD76-1</f>
        <v>6.2246777163904143E-2</v>
      </c>
      <c r="GF77" s="169">
        <f>AVERAGEIFS('WEEKLY DATA'!GF$11:GF$14577,'WEEKLY DATA'!$A$11:$A$14577,'MONTHLY DATA'!$A77,'WEEKLY DATA'!$B$11:$B$14577,'MONTHLY DATA'!$B77)</f>
        <v>345</v>
      </c>
      <c r="GG77" s="78">
        <f>AVERAGEIFS('WEEKLY DATA'!GG$11:GG$14577,'WEEKLY DATA'!$A$11:$A$14577,'MONTHLY DATA'!$A77,'WEEKLY DATA'!$B$11:$B$14577,'MONTHLY DATA'!$B77)</f>
        <v>355</v>
      </c>
      <c r="GH77" s="78">
        <f>AVERAGEIFS('WEEKLY DATA'!GH$11:GH$14577,'WEEKLY DATA'!$A$11:$A$14577,'MONTHLY DATA'!$A77,'WEEKLY DATA'!$B$11:$B$14577,'MONTHLY DATA'!$B77)</f>
        <v>350</v>
      </c>
      <c r="GI77" s="154">
        <f t="shared" ref="GI77:GI140" si="103">GH77/GH76-1</f>
        <v>6.8702290076335881E-2</v>
      </c>
      <c r="GJ77" s="78">
        <f>AVERAGEIFS('WEEKLY DATA'!GJ$11:GJ$14577,'WEEKLY DATA'!$A$11:$A$14577,'MONTHLY DATA'!$A77,'WEEKLY DATA'!$B$11:$B$14577,'MONTHLY DATA'!$B77)</f>
        <v>350.5</v>
      </c>
      <c r="GK77" s="78">
        <f>AVERAGEIFS('WEEKLY DATA'!GK$11:GK$14577,'WEEKLY DATA'!$A$11:$A$14577,'MONTHLY DATA'!$A77,'WEEKLY DATA'!$B$11:$B$14577,'MONTHLY DATA'!$B77)</f>
        <v>360.5</v>
      </c>
      <c r="GL77" s="78">
        <f>AVERAGEIFS('WEEKLY DATA'!GL$11:GL$14577,'WEEKLY DATA'!$A$11:$A$14577,'MONTHLY DATA'!$A77,'WEEKLY DATA'!$B$11:$B$14577,'MONTHLY DATA'!$B77)</f>
        <v>355.5</v>
      </c>
      <c r="GM77" s="154">
        <f t="shared" ref="GM77:GM140" si="104">GL77/GL76-1</f>
        <v>6.3177570093458035E-2</v>
      </c>
      <c r="GN77" s="78">
        <f>AVERAGEIFS('WEEKLY DATA'!GN$11:GN$14577,'WEEKLY DATA'!$A$11:$A$14577,'MONTHLY DATA'!$A77,'WEEKLY DATA'!$B$11:$B$14577,'MONTHLY DATA'!$B77)</f>
        <v>483</v>
      </c>
      <c r="GO77" s="78">
        <f>AVERAGEIFS('WEEKLY DATA'!GO$11:GO$14577,'WEEKLY DATA'!$A$11:$A$14577,'MONTHLY DATA'!$A77,'WEEKLY DATA'!$B$11:$B$14577,'MONTHLY DATA'!$B77)</f>
        <v>493</v>
      </c>
      <c r="GP77" s="78">
        <f>AVERAGEIFS('WEEKLY DATA'!GP$11:GP$14577,'WEEKLY DATA'!$A$11:$A$14577,'MONTHLY DATA'!$A77,'WEEKLY DATA'!$B$11:$B$14577,'MONTHLY DATA'!$B77)</f>
        <v>488</v>
      </c>
      <c r="GQ77" s="154">
        <f t="shared" ref="GQ77:GQ140" si="105">GP77/GP76-1</f>
        <v>1.9321148825065304E-2</v>
      </c>
      <c r="GR77" s="78"/>
    </row>
    <row r="78" spans="1:200" ht="15.75" x14ac:dyDescent="0.25">
      <c r="A78">
        <f t="shared" si="55"/>
        <v>8</v>
      </c>
      <c r="B78">
        <f t="shared" si="56"/>
        <v>2015</v>
      </c>
      <c r="C78" s="86">
        <v>42217</v>
      </c>
      <c r="D78" s="78">
        <f>AVERAGEIFS('WEEKLY DATA'!D$11:D$14577,'WEEKLY DATA'!$A$11:$A$14577,'MONTHLY DATA'!$A78,'WEEKLY DATA'!$B$11:$B$14577,'MONTHLY DATA'!$B78)</f>
        <v>349.375</v>
      </c>
      <c r="E78" s="78">
        <f>AVERAGEIFS('WEEKLY DATA'!E$11:E$14577,'WEEKLY DATA'!$A$11:$A$14577,'MONTHLY DATA'!$A78,'WEEKLY DATA'!$B$11:$B$14577,'MONTHLY DATA'!$B78)</f>
        <v>359.375</v>
      </c>
      <c r="F78" s="78">
        <f>AVERAGEIFS('WEEKLY DATA'!F$11:F$14577,'WEEKLY DATA'!$A$11:$A$14577,'MONTHLY DATA'!$A78,'WEEKLY DATA'!$B$11:$B$14577,'MONTHLY DATA'!$B78)</f>
        <v>354.375</v>
      </c>
      <c r="G78" s="154">
        <f t="shared" si="57"/>
        <v>-7.8348504551365439E-2</v>
      </c>
      <c r="H78" s="169">
        <f>AVERAGEIFS('WEEKLY DATA'!H$11:H$14577,'WEEKLY DATA'!$A$11:$A$14577,'MONTHLY DATA'!$A78,'WEEKLY DATA'!$B$11:$B$14577,'MONTHLY DATA'!$B78)</f>
        <v>457.5</v>
      </c>
      <c r="I78" s="78">
        <f>AVERAGEIFS('WEEKLY DATA'!I$11:I$14577,'WEEKLY DATA'!$A$11:$A$14577,'MONTHLY DATA'!$A78,'WEEKLY DATA'!$B$11:$B$14577,'MONTHLY DATA'!$B78)</f>
        <v>467.5</v>
      </c>
      <c r="J78" s="78">
        <f>AVERAGEIFS('WEEKLY DATA'!J$11:J$14577,'WEEKLY DATA'!$A$11:$A$14577,'MONTHLY DATA'!$A78,'WEEKLY DATA'!$B$11:$B$14577,'MONTHLY DATA'!$B78)</f>
        <v>462.5</v>
      </c>
      <c r="K78" s="154">
        <f t="shared" si="58"/>
        <v>-7.6846307385229573E-2</v>
      </c>
      <c r="L78" s="169">
        <f>AVERAGEIFS('WEEKLY DATA'!L$11:L$14577,'WEEKLY DATA'!$A$11:$A$14577,'MONTHLY DATA'!$A78,'WEEKLY DATA'!$B$11:$B$14577,'MONTHLY DATA'!$B78)</f>
        <v>371.25</v>
      </c>
      <c r="M78" s="78">
        <f>AVERAGEIFS('WEEKLY DATA'!M$11:M$14577,'WEEKLY DATA'!$A$11:$A$14577,'MONTHLY DATA'!$A78,'WEEKLY DATA'!$B$11:$B$14577,'MONTHLY DATA'!$B78)</f>
        <v>381.25</v>
      </c>
      <c r="N78" s="78">
        <f>AVERAGEIFS('WEEKLY DATA'!N$11:N$14577,'WEEKLY DATA'!$A$11:$A$14577,'MONTHLY DATA'!$A78,'WEEKLY DATA'!$B$11:$B$14577,'MONTHLY DATA'!$B78)</f>
        <v>376.25</v>
      </c>
      <c r="O78" s="154">
        <f t="shared" si="59"/>
        <v>-6.8688118811881194E-2</v>
      </c>
      <c r="P78" s="169">
        <f>AVERAGEIFS('WEEKLY DATA'!P$11:P$14577,'WEEKLY DATA'!$A$11:$A$14577,'MONTHLY DATA'!$A78,'WEEKLY DATA'!$B$11:$B$14577,'MONTHLY DATA'!$B78)</f>
        <v>348.125</v>
      </c>
      <c r="Q78" s="78">
        <f>AVERAGEIFS('WEEKLY DATA'!Q$11:Q$14577,'WEEKLY DATA'!$A$11:$A$14577,'MONTHLY DATA'!$A78,'WEEKLY DATA'!$B$11:$B$14577,'MONTHLY DATA'!$B78)</f>
        <v>358.125</v>
      </c>
      <c r="R78" s="78">
        <f>AVERAGEIFS('WEEKLY DATA'!R$11:R$14577,'WEEKLY DATA'!$A$11:$A$14577,'MONTHLY DATA'!$A78,'WEEKLY DATA'!$B$11:$B$14577,'MONTHLY DATA'!$B78)</f>
        <v>353.125</v>
      </c>
      <c r="S78" s="154">
        <f t="shared" si="60"/>
        <v>-6.8271767810026418E-2</v>
      </c>
      <c r="T78" s="169">
        <f>AVERAGEIFS('WEEKLY DATA'!T$11:T$14577,'WEEKLY DATA'!$A$11:$A$14577,'MONTHLY DATA'!$A78,'WEEKLY DATA'!$B$11:$B$14577,'MONTHLY DATA'!$B78)</f>
        <v>333.75</v>
      </c>
      <c r="U78" s="78">
        <f>AVERAGEIFS('WEEKLY DATA'!U$11:U$14577,'WEEKLY DATA'!$A$11:$A$14577,'MONTHLY DATA'!$A78,'WEEKLY DATA'!$B$11:$B$14577,'MONTHLY DATA'!$B78)</f>
        <v>343.75</v>
      </c>
      <c r="V78" s="78">
        <f>AVERAGEIFS('WEEKLY DATA'!V$11:V$14577,'WEEKLY DATA'!$A$11:$A$14577,'MONTHLY DATA'!$A78,'WEEKLY DATA'!$B$11:$B$14577,'MONTHLY DATA'!$B78)</f>
        <v>338.75</v>
      </c>
      <c r="W78" s="154">
        <f t="shared" si="61"/>
        <v>-6.6804407713498604E-2</v>
      </c>
      <c r="X78" s="169">
        <f>AVERAGEIFS('WEEKLY DATA'!X$11:X$14577,'WEEKLY DATA'!$A$11:$A$14577,'MONTHLY DATA'!$A78,'WEEKLY DATA'!$B$11:$B$14577,'MONTHLY DATA'!$B78)</f>
        <v>307.5</v>
      </c>
      <c r="Y78" s="78">
        <f>AVERAGEIFS('WEEKLY DATA'!Y$11:Y$14577,'WEEKLY DATA'!$A$11:$A$14577,'MONTHLY DATA'!$A78,'WEEKLY DATA'!$B$11:$B$14577,'MONTHLY DATA'!$B78)</f>
        <v>317.5</v>
      </c>
      <c r="Z78" s="78">
        <f>AVERAGEIFS('WEEKLY DATA'!Z$11:Z$14577,'WEEKLY DATA'!$A$11:$A$14577,'MONTHLY DATA'!$A78,'WEEKLY DATA'!$B$11:$B$14577,'MONTHLY DATA'!$B78)</f>
        <v>312.5</v>
      </c>
      <c r="AA78" s="154">
        <f t="shared" si="62"/>
        <v>-0.1096866096866097</v>
      </c>
      <c r="AB78" s="169">
        <f>AVERAGEIFS('WEEKLY DATA'!AB$11:AB$14577,'WEEKLY DATA'!$A$11:$A$14577,'MONTHLY DATA'!$A78,'WEEKLY DATA'!$B$11:$B$14577,'MONTHLY DATA'!$B78)</f>
        <v>351.875</v>
      </c>
      <c r="AC78" s="78">
        <f>AVERAGEIFS('WEEKLY DATA'!AC$11:AC$14577,'WEEKLY DATA'!$A$11:$A$14577,'MONTHLY DATA'!$A78,'WEEKLY DATA'!$B$11:$B$14577,'MONTHLY DATA'!$B78)</f>
        <v>361.875</v>
      </c>
      <c r="AD78" s="78">
        <f>AVERAGEIFS('WEEKLY DATA'!AD$11:AD$14577,'WEEKLY DATA'!$A$11:$A$14577,'MONTHLY DATA'!$A78,'WEEKLY DATA'!$B$11:$B$14577,'MONTHLY DATA'!$B78)</f>
        <v>356.875</v>
      </c>
      <c r="AE78" s="154">
        <f t="shared" si="63"/>
        <v>-6.085526315789469E-2</v>
      </c>
      <c r="AF78" s="169">
        <f>AVERAGEIFS('WEEKLY DATA'!AF$11:AF$14577,'WEEKLY DATA'!$A$11:$A$14577,'MONTHLY DATA'!$A78,'WEEKLY DATA'!$B$11:$B$14577,'MONTHLY DATA'!$B78)</f>
        <v>315.625</v>
      </c>
      <c r="AG78" s="78">
        <f>AVERAGEIFS('WEEKLY DATA'!AG$11:AG$14577,'WEEKLY DATA'!$A$11:$A$14577,'MONTHLY DATA'!$A78,'WEEKLY DATA'!$B$11:$B$14577,'MONTHLY DATA'!$B78)</f>
        <v>325.625</v>
      </c>
      <c r="AH78" s="78">
        <f>AVERAGEIFS('WEEKLY DATA'!AH$11:AH$14577,'WEEKLY DATA'!$A$11:$A$14577,'MONTHLY DATA'!$A78,'WEEKLY DATA'!$B$11:$B$14577,'MONTHLY DATA'!$B78)</f>
        <v>320.625</v>
      </c>
      <c r="AI78" s="154">
        <f t="shared" si="64"/>
        <v>-5.0000000000000044E-2</v>
      </c>
      <c r="AJ78" s="169">
        <f>AVERAGEIFS('WEEKLY DATA'!AJ$11:AJ$14577,'WEEKLY DATA'!$A$11:$A$14577,'MONTHLY DATA'!$A78,'WEEKLY DATA'!$B$11:$B$14577,'MONTHLY DATA'!$B78)</f>
        <v>350</v>
      </c>
      <c r="AK78" s="78">
        <f>AVERAGEIFS('WEEKLY DATA'!AK$11:AK$14577,'WEEKLY DATA'!$A$11:$A$14577,'MONTHLY DATA'!$A78,'WEEKLY DATA'!$B$11:$B$14577,'MONTHLY DATA'!$B78)</f>
        <v>360</v>
      </c>
      <c r="AL78" s="78">
        <f>AVERAGEIFS('WEEKLY DATA'!AL$11:AL$14577,'WEEKLY DATA'!$A$11:$A$14577,'MONTHLY DATA'!$A78,'WEEKLY DATA'!$B$11:$B$14577,'MONTHLY DATA'!$B78)</f>
        <v>355</v>
      </c>
      <c r="AM78" s="154">
        <f t="shared" si="65"/>
        <v>-7.06806282722513E-2</v>
      </c>
      <c r="AN78" s="169">
        <f>AVERAGEIFS('WEEKLY DATA'!AN$11:AN$14577,'WEEKLY DATA'!$A$11:$A$14577,'MONTHLY DATA'!$A78,'WEEKLY DATA'!$B$11:$B$14577,'MONTHLY DATA'!$B78)</f>
        <v>337.5</v>
      </c>
      <c r="AO78" s="78">
        <f>AVERAGEIFS('WEEKLY DATA'!AO$11:AO$14577,'WEEKLY DATA'!$A$11:$A$14577,'MONTHLY DATA'!$A78,'WEEKLY DATA'!$B$11:$B$14577,'MONTHLY DATA'!$B78)</f>
        <v>347.5</v>
      </c>
      <c r="AP78" s="78">
        <f>AVERAGEIFS('WEEKLY DATA'!AP$11:AP$14577,'WEEKLY DATA'!$A$11:$A$14577,'MONTHLY DATA'!$A78,'WEEKLY DATA'!$B$11:$B$14577,'MONTHLY DATA'!$B78)</f>
        <v>342.5</v>
      </c>
      <c r="AQ78" s="154">
        <f t="shared" si="66"/>
        <v>-8.5447263017356501E-2</v>
      </c>
      <c r="AR78" s="169">
        <f>AVERAGEIFS('WEEKLY DATA'!AR$11:AR$14577,'WEEKLY DATA'!$A$11:$A$14577,'MONTHLY DATA'!$A78,'WEEKLY DATA'!$B$11:$B$14577,'MONTHLY DATA'!$B78)</f>
        <v>361.875</v>
      </c>
      <c r="AS78" s="78">
        <f>AVERAGEIFS('WEEKLY DATA'!AS$11:AS$14577,'WEEKLY DATA'!$A$11:$A$14577,'MONTHLY DATA'!$A78,'WEEKLY DATA'!$B$11:$B$14577,'MONTHLY DATA'!$B78)</f>
        <v>371.875</v>
      </c>
      <c r="AT78" s="78">
        <f>AVERAGEIFS('WEEKLY DATA'!AT$11:AT$14577,'WEEKLY DATA'!$A$11:$A$14577,'MONTHLY DATA'!$A78,'WEEKLY DATA'!$B$11:$B$14577,'MONTHLY DATA'!$B78)</f>
        <v>366.875</v>
      </c>
      <c r="AU78" s="154">
        <f t="shared" si="67"/>
        <v>-6.8845177664974666E-2</v>
      </c>
      <c r="AV78" s="169">
        <f>AVERAGEIFS('WEEKLY DATA'!AV$11:AV$14577,'WEEKLY DATA'!$A$11:$A$14577,'MONTHLY DATA'!$A78,'WEEKLY DATA'!$B$11:$B$14577,'MONTHLY DATA'!$B78)</f>
        <v>329.375</v>
      </c>
      <c r="AW78" s="78">
        <f>AVERAGEIFS('WEEKLY DATA'!AW$11:AW$14577,'WEEKLY DATA'!$A$11:$A$14577,'MONTHLY DATA'!$A78,'WEEKLY DATA'!$B$11:$B$14577,'MONTHLY DATA'!$B78)</f>
        <v>339.375</v>
      </c>
      <c r="AX78" s="78">
        <f>AVERAGEIFS('WEEKLY DATA'!AX$11:AX$14577,'WEEKLY DATA'!$A$11:$A$14577,'MONTHLY DATA'!$A78,'WEEKLY DATA'!$B$11:$B$14577,'MONTHLY DATA'!$B78)</f>
        <v>334.375</v>
      </c>
      <c r="AY78" s="154">
        <f t="shared" si="68"/>
        <v>-9.3834688346883466E-2</v>
      </c>
      <c r="AZ78" s="169">
        <f>AVERAGEIFS('WEEKLY DATA'!AZ$11:AZ$14577,'WEEKLY DATA'!$A$11:$A$14577,'MONTHLY DATA'!$A78,'WEEKLY DATA'!$B$11:$B$14577,'MONTHLY DATA'!$B78)</f>
        <v>299.375</v>
      </c>
      <c r="BA78" s="78">
        <f>AVERAGEIFS('WEEKLY DATA'!BA$11:BA$14577,'WEEKLY DATA'!$A$11:$A$14577,'MONTHLY DATA'!$A78,'WEEKLY DATA'!$B$11:$B$14577,'MONTHLY DATA'!$B78)</f>
        <v>309.375</v>
      </c>
      <c r="BB78" s="78">
        <f>AVERAGEIFS('WEEKLY DATA'!BB$11:BB$14577,'WEEKLY DATA'!$A$11:$A$14577,'MONTHLY DATA'!$A78,'WEEKLY DATA'!$B$11:$B$14577,'MONTHLY DATA'!$B78)</f>
        <v>304.375</v>
      </c>
      <c r="BC78" s="154">
        <f t="shared" si="69"/>
        <v>-6.91896024464832E-2</v>
      </c>
      <c r="BD78" s="169">
        <f>AVERAGEIFS('WEEKLY DATA'!BD$11:BD$14577,'WEEKLY DATA'!$A$11:$A$14577,'MONTHLY DATA'!$A78,'WEEKLY DATA'!$B$11:$B$14577,'MONTHLY DATA'!$B78)</f>
        <v>267.5</v>
      </c>
      <c r="BE78" s="78">
        <f>AVERAGEIFS('WEEKLY DATA'!BE$11:BE$14577,'WEEKLY DATA'!$A$11:$A$14577,'MONTHLY DATA'!$A78,'WEEKLY DATA'!$B$11:$B$14577,'MONTHLY DATA'!$B78)</f>
        <v>277.5</v>
      </c>
      <c r="BF78" s="78">
        <f>AVERAGEIFS('WEEKLY DATA'!BF$11:BF$14577,'WEEKLY DATA'!$A$11:$A$14577,'MONTHLY DATA'!$A78,'WEEKLY DATA'!$B$11:$B$14577,'MONTHLY DATA'!$B78)</f>
        <v>272.5</v>
      </c>
      <c r="BG78" s="154">
        <f t="shared" si="70"/>
        <v>-8.7102177554438831E-2</v>
      </c>
      <c r="BH78" s="169">
        <f>AVERAGEIFS('WEEKLY DATA'!BH$11:BH$14577,'WEEKLY DATA'!$A$11:$A$14577,'MONTHLY DATA'!$A78,'WEEKLY DATA'!$B$11:$B$14577,'MONTHLY DATA'!$B78)</f>
        <v>329.375</v>
      </c>
      <c r="BI78" s="78">
        <f>AVERAGEIFS('WEEKLY DATA'!BI$11:BI$14577,'WEEKLY DATA'!$A$11:$A$14577,'MONTHLY DATA'!$A78,'WEEKLY DATA'!$B$11:$B$14577,'MONTHLY DATA'!$B78)</f>
        <v>339.375</v>
      </c>
      <c r="BJ78" s="78">
        <f>AVERAGEIFS('WEEKLY DATA'!BJ$11:BJ$14577,'WEEKLY DATA'!$A$11:$A$14577,'MONTHLY DATA'!$A78,'WEEKLY DATA'!$B$11:$B$14577,'MONTHLY DATA'!$B78)</f>
        <v>334.375</v>
      </c>
      <c r="BK78" s="154">
        <f t="shared" si="71"/>
        <v>-6.3375350140056019E-2</v>
      </c>
      <c r="BL78" s="169">
        <f>AVERAGEIFS('WEEKLY DATA'!BL$11:BL$14577,'WEEKLY DATA'!$A$11:$A$14577,'MONTHLY DATA'!$A78,'WEEKLY DATA'!$B$11:$B$14577,'MONTHLY DATA'!$B78)</f>
        <v>284.375</v>
      </c>
      <c r="BM78" s="78">
        <f>AVERAGEIFS('WEEKLY DATA'!BM$11:BM$14577,'WEEKLY DATA'!$A$11:$A$14577,'MONTHLY DATA'!$A78,'WEEKLY DATA'!$B$11:$B$14577,'MONTHLY DATA'!$B78)</f>
        <v>294.375</v>
      </c>
      <c r="BN78" s="78">
        <f>AVERAGEIFS('WEEKLY DATA'!BN$11:BN$14577,'WEEKLY DATA'!$A$11:$A$14577,'MONTHLY DATA'!$A78,'WEEKLY DATA'!$B$11:$B$14577,'MONTHLY DATA'!$B78)</f>
        <v>289.375</v>
      </c>
      <c r="BO78" s="154">
        <f t="shared" si="72"/>
        <v>-7.5479233226837028E-2</v>
      </c>
      <c r="BP78" s="78">
        <f>AVERAGEIFS('WEEKLY DATA'!BP$11:BP$14577,'WEEKLY DATA'!$A$11:$A$14577,'MONTHLY DATA'!$A78,'WEEKLY DATA'!$B$11:$B$14577,'MONTHLY DATA'!$B78)</f>
        <v>339.375</v>
      </c>
      <c r="BQ78" s="78">
        <f>AVERAGEIFS('WEEKLY DATA'!BQ$11:BQ$14577,'WEEKLY DATA'!$A$11:$A$14577,'MONTHLY DATA'!$A78,'WEEKLY DATA'!$B$11:$B$14577,'MONTHLY DATA'!$B78)</f>
        <v>349.375</v>
      </c>
      <c r="BR78" s="78">
        <f>AVERAGEIFS('WEEKLY DATA'!BR$11:BR$14577,'WEEKLY DATA'!$A$11:$A$14577,'MONTHLY DATA'!$A78,'WEEKLY DATA'!$B$11:$B$14577,'MONTHLY DATA'!$B78)</f>
        <v>344.375</v>
      </c>
      <c r="BS78" s="154">
        <f t="shared" si="73"/>
        <v>-5.5212620027434878E-2</v>
      </c>
      <c r="BT78" s="78">
        <f>AVERAGEIFS('WEEKLY DATA'!BT$11:BT$14577,'WEEKLY DATA'!$A$11:$A$14577,'MONTHLY DATA'!$A78,'WEEKLY DATA'!$B$11:$B$14577,'MONTHLY DATA'!$B78)</f>
        <v>307.5</v>
      </c>
      <c r="BU78" s="78">
        <f>AVERAGEIFS('WEEKLY DATA'!BU$11:BU$14577,'WEEKLY DATA'!$A$11:$A$14577,'MONTHLY DATA'!$A78,'WEEKLY DATA'!$B$11:$B$14577,'MONTHLY DATA'!$B78)</f>
        <v>317.5</v>
      </c>
      <c r="BV78" s="78">
        <f>AVERAGEIFS('WEEKLY DATA'!BV$11:BV$14577,'WEEKLY DATA'!$A$11:$A$14577,'MONTHLY DATA'!$A78,'WEEKLY DATA'!$B$11:$B$14577,'MONTHLY DATA'!$B78)</f>
        <v>312.5</v>
      </c>
      <c r="BW78" s="154">
        <f t="shared" si="74"/>
        <v>-7.6809453471196498E-2</v>
      </c>
      <c r="BX78" s="78">
        <f>AVERAGEIFS('WEEKLY DATA'!BX$11:BX$14577,'WEEKLY DATA'!$A$11:$A$14577,'MONTHLY DATA'!$A78,'WEEKLY DATA'!$B$11:$B$14577,'MONTHLY DATA'!$B78)</f>
        <v>322.5</v>
      </c>
      <c r="BY78" s="78">
        <f>AVERAGEIFS('WEEKLY DATA'!BY$11:BY$14577,'WEEKLY DATA'!$A$11:$A$14577,'MONTHLY DATA'!$A78,'WEEKLY DATA'!$B$11:$B$14577,'MONTHLY DATA'!$B78)</f>
        <v>332.5</v>
      </c>
      <c r="BZ78" s="78">
        <f>AVERAGEIFS('WEEKLY DATA'!BZ$11:BZ$14577,'WEEKLY DATA'!$A$11:$A$14577,'MONTHLY DATA'!$A78,'WEEKLY DATA'!$B$11:$B$14577,'MONTHLY DATA'!$B78)</f>
        <v>327.5</v>
      </c>
      <c r="CA78" s="154">
        <f t="shared" si="75"/>
        <v>-6.8278805120910335E-2</v>
      </c>
      <c r="CB78" s="78">
        <f>AVERAGEIFS('WEEKLY DATA'!CB$11:CB$14577,'WEEKLY DATA'!$A$11:$A$14577,'MONTHLY DATA'!$A78,'WEEKLY DATA'!$B$11:$B$14577,'MONTHLY DATA'!$B78)</f>
        <v>470</v>
      </c>
      <c r="CC78" s="78">
        <f>AVERAGEIFS('WEEKLY DATA'!CC$11:CC$14577,'WEEKLY DATA'!$A$11:$A$14577,'MONTHLY DATA'!$A78,'WEEKLY DATA'!$B$11:$B$14577,'MONTHLY DATA'!$B78)</f>
        <v>480</v>
      </c>
      <c r="CD78" s="78">
        <f>AVERAGEIFS('WEEKLY DATA'!CD$11:CD$14577,'WEEKLY DATA'!$A$11:$A$14577,'MONTHLY DATA'!$A78,'WEEKLY DATA'!$B$11:$B$14577,'MONTHLY DATA'!$B78)</f>
        <v>475</v>
      </c>
      <c r="CE78" s="154">
        <f t="shared" si="76"/>
        <v>3.938730853391692E-2</v>
      </c>
      <c r="CF78" s="78">
        <f>AVERAGEIFS('WEEKLY DATA'!CF$11:CF$14577,'WEEKLY DATA'!$A$11:$A$14577,'MONTHLY DATA'!$A78,'WEEKLY DATA'!$B$11:$B$14577,'MONTHLY DATA'!$B78)</f>
        <v>296.25</v>
      </c>
      <c r="CG78" s="78">
        <f>AVERAGEIFS('WEEKLY DATA'!CG$11:CG$14577,'WEEKLY DATA'!$A$11:$A$14577,'MONTHLY DATA'!$A78,'WEEKLY DATA'!$B$11:$B$14577,'MONTHLY DATA'!$B78)</f>
        <v>306.25</v>
      </c>
      <c r="CH78" s="78">
        <f>AVERAGEIFS('WEEKLY DATA'!CH$11:CH$14577,'WEEKLY DATA'!$A$11:$A$14577,'MONTHLY DATA'!$A78,'WEEKLY DATA'!$B$11:$B$14577,'MONTHLY DATA'!$B78)</f>
        <v>301.25</v>
      </c>
      <c r="CI78" s="154">
        <f t="shared" si="77"/>
        <v>-7.4500768049155175E-2</v>
      </c>
      <c r="CJ78" s="78">
        <f>AVERAGEIFS('WEEKLY DATA'!CJ$11:CJ$14577,'WEEKLY DATA'!$A$11:$A$14577,'MONTHLY DATA'!$A78,'WEEKLY DATA'!$B$11:$B$14577,'MONTHLY DATA'!$B78)</f>
        <v>281.875</v>
      </c>
      <c r="CK78" s="78">
        <f>AVERAGEIFS('WEEKLY DATA'!CK$11:CK$14577,'WEEKLY DATA'!$A$11:$A$14577,'MONTHLY DATA'!$A78,'WEEKLY DATA'!$B$11:$B$14577,'MONTHLY DATA'!$B78)</f>
        <v>291.875</v>
      </c>
      <c r="CL78" s="78">
        <f>AVERAGEIFS('WEEKLY DATA'!CL$11:CL$14577,'WEEKLY DATA'!$A$11:$A$14577,'MONTHLY DATA'!$A78,'WEEKLY DATA'!$B$11:$B$14577,'MONTHLY DATA'!$B78)</f>
        <v>286.875</v>
      </c>
      <c r="CM78" s="154">
        <f t="shared" si="78"/>
        <v>-3.7332214765100624E-2</v>
      </c>
      <c r="CN78" s="78">
        <f>AVERAGEIFS('WEEKLY DATA'!CN$11:CN$14577,'WEEKLY DATA'!$A$11:$A$14577,'MONTHLY DATA'!$A78,'WEEKLY DATA'!$B$11:$B$14577,'MONTHLY DATA'!$B78)</f>
        <v>290.625</v>
      </c>
      <c r="CO78" s="78">
        <f>AVERAGEIFS('WEEKLY DATA'!CO$11:CO$14577,'WEEKLY DATA'!$A$11:$A$14577,'MONTHLY DATA'!$A78,'WEEKLY DATA'!$B$11:$B$14577,'MONTHLY DATA'!$B78)</f>
        <v>300.625</v>
      </c>
      <c r="CP78" s="78">
        <f>AVERAGEIFS('WEEKLY DATA'!CP$11:CP$14577,'WEEKLY DATA'!$A$11:$A$14577,'MONTHLY DATA'!$A78,'WEEKLY DATA'!$B$11:$B$14577,'MONTHLY DATA'!$B78)</f>
        <v>295.625</v>
      </c>
      <c r="CQ78" s="154">
        <f t="shared" si="79"/>
        <v>-5.5511182108626156E-2</v>
      </c>
      <c r="CR78" s="78">
        <f>AVERAGEIFS('WEEKLY DATA'!CR$11:CR$14577,'WEEKLY DATA'!$A$11:$A$14577,'MONTHLY DATA'!$A78,'WEEKLY DATA'!$B$11:$B$14577,'MONTHLY DATA'!$B78)</f>
        <v>440</v>
      </c>
      <c r="CS78" s="78">
        <f>AVERAGEIFS('WEEKLY DATA'!CS$11:CS$14577,'WEEKLY DATA'!$A$11:$A$14577,'MONTHLY DATA'!$A78,'WEEKLY DATA'!$B$11:$B$14577,'MONTHLY DATA'!$B78)</f>
        <v>450</v>
      </c>
      <c r="CT78" s="78">
        <f>AVERAGEIFS('WEEKLY DATA'!CT$11:CT$14577,'WEEKLY DATA'!$A$11:$A$14577,'MONTHLY DATA'!$A78,'WEEKLY DATA'!$B$11:$B$14577,'MONTHLY DATA'!$B78)</f>
        <v>445</v>
      </c>
      <c r="CU78" s="154">
        <f t="shared" si="80"/>
        <v>4.2154566744730726E-2</v>
      </c>
      <c r="CV78" s="169">
        <f>AVERAGEIFS('WEEKLY DATA'!CV$11:CV$14577,'WEEKLY DATA'!$A$11:$A$14577,'MONTHLY DATA'!$A78,'WEEKLY DATA'!$B$11:$B$14577,'MONTHLY DATA'!$B78)</f>
        <v>331.25</v>
      </c>
      <c r="CW78" s="78">
        <f>AVERAGEIFS('WEEKLY DATA'!CW$11:CW$14577,'WEEKLY DATA'!$A$11:$A$14577,'MONTHLY DATA'!$A78,'WEEKLY DATA'!$B$11:$B$14577,'MONTHLY DATA'!$B78)</f>
        <v>341.25</v>
      </c>
      <c r="CX78" s="78">
        <f>AVERAGEIFS('WEEKLY DATA'!CX$11:CX$14577,'WEEKLY DATA'!$A$11:$A$14577,'MONTHLY DATA'!$A78,'WEEKLY DATA'!$B$11:$B$14577,'MONTHLY DATA'!$B78)</f>
        <v>336.25</v>
      </c>
      <c r="CY78" s="154">
        <f t="shared" si="81"/>
        <v>-5.8123249299719904E-2</v>
      </c>
      <c r="CZ78" s="169">
        <f>AVERAGEIFS('WEEKLY DATA'!CZ$11:CZ$14577,'WEEKLY DATA'!$A$11:$A$14577,'MONTHLY DATA'!$A78,'WEEKLY DATA'!$B$11:$B$14577,'MONTHLY DATA'!$B78)</f>
        <v>313.75</v>
      </c>
      <c r="DA78" s="78">
        <f>AVERAGEIFS('WEEKLY DATA'!DA$11:DA$14577,'WEEKLY DATA'!$A$11:$A$14577,'MONTHLY DATA'!$A78,'WEEKLY DATA'!$B$11:$B$14577,'MONTHLY DATA'!$B78)</f>
        <v>323.75</v>
      </c>
      <c r="DB78" s="78">
        <f>AVERAGEIFS('WEEKLY DATA'!DB$11:DB$14577,'WEEKLY DATA'!$A$11:$A$14577,'MONTHLY DATA'!$A78,'WEEKLY DATA'!$B$11:$B$14577,'MONTHLY DATA'!$B78)</f>
        <v>318.75</v>
      </c>
      <c r="DC78" s="154">
        <f t="shared" si="82"/>
        <v>-3.990963855421692E-2</v>
      </c>
      <c r="DD78" s="78">
        <f>AVERAGEIFS('WEEKLY DATA'!DD$11:DD$14577,'WEEKLY DATA'!$A$11:$A$14577,'MONTHLY DATA'!$A78,'WEEKLY DATA'!$B$11:$B$14577,'MONTHLY DATA'!$B78)</f>
        <v>322.5</v>
      </c>
      <c r="DE78" s="78">
        <f>AVERAGEIFS('WEEKLY DATA'!DE$11:DE$14577,'WEEKLY DATA'!$A$11:$A$14577,'MONTHLY DATA'!$A78,'WEEKLY DATA'!$B$11:$B$14577,'MONTHLY DATA'!$B78)</f>
        <v>332.5</v>
      </c>
      <c r="DF78" s="78">
        <f>AVERAGEIFS('WEEKLY DATA'!DF$11:DF$14577,'WEEKLY DATA'!$A$11:$A$14577,'MONTHLY DATA'!$A78,'WEEKLY DATA'!$B$11:$B$14577,'MONTHLY DATA'!$B78)</f>
        <v>327.5</v>
      </c>
      <c r="DG78" s="154">
        <f t="shared" si="83"/>
        <v>-4.934687953555883E-2</v>
      </c>
      <c r="DH78" s="78">
        <f>AVERAGEIFS('WEEKLY DATA'!DH$11:DH$14577,'WEEKLY DATA'!$A$11:$A$14577,'MONTHLY DATA'!$A78,'WEEKLY DATA'!$B$11:$B$14577,'MONTHLY DATA'!$B78)</f>
        <v>455</v>
      </c>
      <c r="DI78" s="78">
        <f>AVERAGEIFS('WEEKLY DATA'!DI$11:DI$14577,'WEEKLY DATA'!$A$11:$A$14577,'MONTHLY DATA'!$A78,'WEEKLY DATA'!$B$11:$B$14577,'MONTHLY DATA'!$B78)</f>
        <v>465</v>
      </c>
      <c r="DJ78" s="78">
        <f>AVERAGEIFS('WEEKLY DATA'!DJ$11:DJ$14577,'WEEKLY DATA'!$A$11:$A$14577,'MONTHLY DATA'!$A78,'WEEKLY DATA'!$B$11:$B$14577,'MONTHLY DATA'!$B78)</f>
        <v>460</v>
      </c>
      <c r="DK78" s="154">
        <f t="shared" si="84"/>
        <v>1.9955654101995624E-2</v>
      </c>
      <c r="DL78" s="169">
        <f>AVERAGEIFS('WEEKLY DATA'!DL$11:DL$14577,'WEEKLY DATA'!$A$11:$A$14577,'MONTHLY DATA'!$A78,'WEEKLY DATA'!$B$11:$B$14577,'MONTHLY DATA'!$B78)</f>
        <v>301.25</v>
      </c>
      <c r="DM78" s="78">
        <f>AVERAGEIFS('WEEKLY DATA'!DM$11:DM$14577,'WEEKLY DATA'!$A$11:$A$14577,'MONTHLY DATA'!$A78,'WEEKLY DATA'!$B$11:$B$14577,'MONTHLY DATA'!$B78)</f>
        <v>311.25</v>
      </c>
      <c r="DN78" s="78">
        <f>AVERAGEIFS('WEEKLY DATA'!DN$11:DN$14577,'WEEKLY DATA'!$A$11:$A$14577,'MONTHLY DATA'!$A78,'WEEKLY DATA'!$B$11:$B$14577,'MONTHLY DATA'!$B78)</f>
        <v>306.25</v>
      </c>
      <c r="DO78" s="154">
        <f t="shared" si="85"/>
        <v>-6.4885496183206159E-2</v>
      </c>
      <c r="DP78" s="78">
        <f>AVERAGEIFS('WEEKLY DATA'!DP$11:DP$14577,'WEEKLY DATA'!$A$11:$A$14577,'MONTHLY DATA'!$A78,'WEEKLY DATA'!$B$11:$B$14577,'MONTHLY DATA'!$B78)</f>
        <v>286.875</v>
      </c>
      <c r="DQ78" s="78">
        <f>AVERAGEIFS('WEEKLY DATA'!DQ$11:DQ$14577,'WEEKLY DATA'!$A$11:$A$14577,'MONTHLY DATA'!$A78,'WEEKLY DATA'!$B$11:$B$14577,'MONTHLY DATA'!$B78)</f>
        <v>296.875</v>
      </c>
      <c r="DR78" s="78">
        <f>AVERAGEIFS('WEEKLY DATA'!DR$11:DR$14577,'WEEKLY DATA'!$A$11:$A$14577,'MONTHLY DATA'!$A78,'WEEKLY DATA'!$B$11:$B$14577,'MONTHLY DATA'!$B78)</f>
        <v>291.875</v>
      </c>
      <c r="DS78" s="154">
        <f t="shared" si="86"/>
        <v>-2.7083333333333348E-2</v>
      </c>
      <c r="DT78" s="78">
        <f>AVERAGEIFS('WEEKLY DATA'!DT$11:DT$14577,'WEEKLY DATA'!$A$11:$A$14577,'MONTHLY DATA'!$A78,'WEEKLY DATA'!$B$11:$B$14577,'MONTHLY DATA'!$B78)</f>
        <v>292.5</v>
      </c>
      <c r="DU78" s="78">
        <f>AVERAGEIFS('WEEKLY DATA'!DU$11:DU$14577,'WEEKLY DATA'!$A$11:$A$14577,'MONTHLY DATA'!$A78,'WEEKLY DATA'!$B$11:$B$14577,'MONTHLY DATA'!$B78)</f>
        <v>302.5</v>
      </c>
      <c r="DV78" s="78">
        <f>AVERAGEIFS('WEEKLY DATA'!DV$11:DV$14577,'WEEKLY DATA'!$A$11:$A$14577,'MONTHLY DATA'!$A78,'WEEKLY DATA'!$B$11:$B$14577,'MONTHLY DATA'!$B78)</f>
        <v>297.5</v>
      </c>
      <c r="DW78" s="154">
        <f t="shared" si="87"/>
        <v>-4.8000000000000043E-2</v>
      </c>
      <c r="DX78" s="78">
        <f>AVERAGEIFS('WEEKLY DATA'!DX$11:DX$14577,'WEEKLY DATA'!$A$11:$A$14577,'MONTHLY DATA'!$A78,'WEEKLY DATA'!$B$11:$B$14577,'MONTHLY DATA'!$B78)</f>
        <v>465</v>
      </c>
      <c r="DY78" s="78">
        <f>AVERAGEIFS('WEEKLY DATA'!DY$11:DY$14577,'WEEKLY DATA'!$A$11:$A$14577,'MONTHLY DATA'!$A78,'WEEKLY DATA'!$B$11:$B$14577,'MONTHLY DATA'!$B78)</f>
        <v>475</v>
      </c>
      <c r="DZ78" s="78">
        <f>AVERAGEIFS('WEEKLY DATA'!DZ$11:DZ$14577,'WEEKLY DATA'!$A$11:$A$14577,'MONTHLY DATA'!$A78,'WEEKLY DATA'!$B$11:$B$14577,'MONTHLY DATA'!$B78)</f>
        <v>470</v>
      </c>
      <c r="EA78" s="154">
        <f t="shared" si="88"/>
        <v>1.952277657266821E-2</v>
      </c>
      <c r="EB78" s="78">
        <f>AVERAGEIFS('WEEKLY DATA'!EB$11:EB$14577,'WEEKLY DATA'!$A$11:$A$14577,'MONTHLY DATA'!$A78,'WEEKLY DATA'!$B$11:$B$14577,'MONTHLY DATA'!$B78)</f>
        <v>293.75</v>
      </c>
      <c r="EC78" s="78">
        <f>AVERAGEIFS('WEEKLY DATA'!EC$11:EC$14577,'WEEKLY DATA'!$A$11:$A$14577,'MONTHLY DATA'!$A78,'WEEKLY DATA'!$B$11:$B$14577,'MONTHLY DATA'!$B78)</f>
        <v>303.75</v>
      </c>
      <c r="ED78" s="78">
        <f>AVERAGEIFS('WEEKLY DATA'!ED$11:ED$14577,'WEEKLY DATA'!$A$11:$A$14577,'MONTHLY DATA'!$A78,'WEEKLY DATA'!$B$11:$B$14577,'MONTHLY DATA'!$B78)</f>
        <v>298.75</v>
      </c>
      <c r="EE78" s="154">
        <f t="shared" si="89"/>
        <v>-7.3643410852713198E-2</v>
      </c>
      <c r="EF78" s="169">
        <f>AVERAGEIFS('WEEKLY DATA'!EF$11:EF$14577,'WEEKLY DATA'!$A$11:$A$14577,'MONTHLY DATA'!$A78,'WEEKLY DATA'!$B$11:$B$14577,'MONTHLY DATA'!$B78)</f>
        <v>279.375</v>
      </c>
      <c r="EG78" s="78">
        <f>AVERAGEIFS('WEEKLY DATA'!EG$11:EG$14577,'WEEKLY DATA'!$A$11:$A$14577,'MONTHLY DATA'!$A78,'WEEKLY DATA'!$B$11:$B$14577,'MONTHLY DATA'!$B78)</f>
        <v>289.375</v>
      </c>
      <c r="EH78" s="78">
        <f>AVERAGEIFS('WEEKLY DATA'!EH$11:EH$14577,'WEEKLY DATA'!$A$11:$A$14577,'MONTHLY DATA'!$A78,'WEEKLY DATA'!$B$11:$B$14577,'MONTHLY DATA'!$B78)</f>
        <v>284.375</v>
      </c>
      <c r="EI78" s="154">
        <f t="shared" si="90"/>
        <v>-3.6016949152542388E-2</v>
      </c>
      <c r="EJ78" s="78">
        <f>AVERAGEIFS('WEEKLY DATA'!EJ$11:EJ$14577,'WEEKLY DATA'!$A$11:$A$14577,'MONTHLY DATA'!$A78,'WEEKLY DATA'!$B$11:$B$14577,'MONTHLY DATA'!$B78)</f>
        <v>285</v>
      </c>
      <c r="EK78" s="78">
        <f>AVERAGEIFS('WEEKLY DATA'!EK$11:EK$14577,'WEEKLY DATA'!$A$11:$A$14577,'MONTHLY DATA'!$A78,'WEEKLY DATA'!$B$11:$B$14577,'MONTHLY DATA'!$B78)</f>
        <v>295</v>
      </c>
      <c r="EL78" s="78">
        <f>AVERAGEIFS('WEEKLY DATA'!EL$11:EL$14577,'WEEKLY DATA'!$A$11:$A$14577,'MONTHLY DATA'!$A78,'WEEKLY DATA'!$B$11:$B$14577,'MONTHLY DATA'!$B78)</f>
        <v>290</v>
      </c>
      <c r="EM78" s="154">
        <f t="shared" si="91"/>
        <v>-5.6910569105691033E-2</v>
      </c>
      <c r="EN78" s="78">
        <f>AVERAGEIFS('WEEKLY DATA'!EN$11:EN$14577,'WEEKLY DATA'!$A$11:$A$14577,'MONTHLY DATA'!$A78,'WEEKLY DATA'!$B$11:$B$14577,'MONTHLY DATA'!$B78)</f>
        <v>420</v>
      </c>
      <c r="EO78" s="78">
        <f>AVERAGEIFS('WEEKLY DATA'!EO$11:EO$14577,'WEEKLY DATA'!$A$11:$A$14577,'MONTHLY DATA'!$A78,'WEEKLY DATA'!$B$11:$B$14577,'MONTHLY DATA'!$B78)</f>
        <v>430</v>
      </c>
      <c r="EP78" s="78">
        <f>AVERAGEIFS('WEEKLY DATA'!EP$11:EP$14577,'WEEKLY DATA'!$A$11:$A$14577,'MONTHLY DATA'!$A78,'WEEKLY DATA'!$B$11:$B$14577,'MONTHLY DATA'!$B78)</f>
        <v>425</v>
      </c>
      <c r="EQ78" s="154">
        <f t="shared" si="92"/>
        <v>9.5011876484560887E-3</v>
      </c>
      <c r="ER78" s="78">
        <f>AVERAGEIFS('WEEKLY DATA'!ER$11:ER$14577,'WEEKLY DATA'!$A$11:$A$14577,'MONTHLY DATA'!$A78,'WEEKLY DATA'!$B$11:$B$14577,'MONTHLY DATA'!$B78)</f>
        <v>289.375</v>
      </c>
      <c r="ES78" s="78">
        <f>AVERAGEIFS('WEEKLY DATA'!ES$11:ES$14577,'WEEKLY DATA'!$A$11:$A$14577,'MONTHLY DATA'!$A78,'WEEKLY DATA'!$B$11:$B$14577,'MONTHLY DATA'!$B78)</f>
        <v>299.375</v>
      </c>
      <c r="ET78" s="78">
        <f>AVERAGEIFS('WEEKLY DATA'!ET$11:ET$14577,'WEEKLY DATA'!$A$11:$A$14577,'MONTHLY DATA'!$A78,'WEEKLY DATA'!$B$11:$B$14577,'MONTHLY DATA'!$B78)</f>
        <v>294.375</v>
      </c>
      <c r="EU78" s="154">
        <f t="shared" si="93"/>
        <v>-4.5786061588330651E-2</v>
      </c>
      <c r="EV78" s="78">
        <f>AVERAGEIFS('WEEKLY DATA'!EV$11:EV$14577,'WEEKLY DATA'!$A$11:$A$14577,'MONTHLY DATA'!$A78,'WEEKLY DATA'!$B$11:$B$14577,'MONTHLY DATA'!$B78)</f>
        <v>260.625</v>
      </c>
      <c r="EW78" s="78">
        <f>AVERAGEIFS('WEEKLY DATA'!EW$11:EW$14577,'WEEKLY DATA'!$A$11:$A$14577,'MONTHLY DATA'!$A78,'WEEKLY DATA'!$B$11:$B$14577,'MONTHLY DATA'!$B78)</f>
        <v>270.625</v>
      </c>
      <c r="EX78" s="78">
        <f>AVERAGEIFS('WEEKLY DATA'!EX$11:EX$14577,'WEEKLY DATA'!$A$11:$A$14577,'MONTHLY DATA'!$A78,'WEEKLY DATA'!$B$11:$B$14577,'MONTHLY DATA'!$B78)</f>
        <v>265.625</v>
      </c>
      <c r="EY78" s="154">
        <f t="shared" si="94"/>
        <v>-7.1241258741258751E-2</v>
      </c>
      <c r="EZ78" s="78">
        <f>AVERAGEIFS('WEEKLY DATA'!EZ$11:EZ$14577,'WEEKLY DATA'!$A$11:$A$14577,'MONTHLY DATA'!$A78,'WEEKLY DATA'!$B$11:$B$14577,'MONTHLY DATA'!$B78)</f>
        <v>275</v>
      </c>
      <c r="FA78" s="78">
        <f>AVERAGEIFS('WEEKLY DATA'!FA$11:FA$14577,'WEEKLY DATA'!$A$11:$A$14577,'MONTHLY DATA'!$A78,'WEEKLY DATA'!$B$11:$B$14577,'MONTHLY DATA'!$B78)</f>
        <v>285</v>
      </c>
      <c r="FB78" s="78">
        <f>AVERAGEIFS('WEEKLY DATA'!FB$11:FB$14577,'WEEKLY DATA'!$A$11:$A$14577,'MONTHLY DATA'!$A78,'WEEKLY DATA'!$B$11:$B$14577,'MONTHLY DATA'!$B78)</f>
        <v>280</v>
      </c>
      <c r="FC78" s="154">
        <f t="shared" si="95"/>
        <v>-5.8823529411764719E-2</v>
      </c>
      <c r="FD78" s="78">
        <f>AVERAGEIFS('WEEKLY DATA'!FD$11:FD$14577,'WEEKLY DATA'!$A$11:$A$14577,'MONTHLY DATA'!$A78,'WEEKLY DATA'!$B$11:$B$14577,'MONTHLY DATA'!$B78)</f>
        <v>495</v>
      </c>
      <c r="FE78" s="78">
        <f>AVERAGEIFS('WEEKLY DATA'!FE$11:FE$14577,'WEEKLY DATA'!$A$11:$A$14577,'MONTHLY DATA'!$A78,'WEEKLY DATA'!$B$11:$B$14577,'MONTHLY DATA'!$B78)</f>
        <v>505</v>
      </c>
      <c r="FF78" s="78">
        <f>AVERAGEIFS('WEEKLY DATA'!FF$11:FF$14577,'WEEKLY DATA'!$A$11:$A$14577,'MONTHLY DATA'!$A78,'WEEKLY DATA'!$B$11:$B$14577,'MONTHLY DATA'!$B78)</f>
        <v>500</v>
      </c>
      <c r="FG78" s="154">
        <f t="shared" si="96"/>
        <v>2.4590163934426146E-2</v>
      </c>
      <c r="FH78" s="78">
        <f>AVERAGEIFS('WEEKLY DATA'!FH$11:FH$14577,'WEEKLY DATA'!$A$11:$A$14577,'MONTHLY DATA'!$A78,'WEEKLY DATA'!$B$11:$B$14577,'MONTHLY DATA'!$B78)</f>
        <v>302.5</v>
      </c>
      <c r="FI78" s="78">
        <f>AVERAGEIFS('WEEKLY DATA'!FI$11:FI$14577,'WEEKLY DATA'!$A$11:$A$14577,'MONTHLY DATA'!$A78,'WEEKLY DATA'!$B$11:$B$14577,'MONTHLY DATA'!$B78)</f>
        <v>312.5</v>
      </c>
      <c r="FJ78" s="78">
        <f>AVERAGEIFS('WEEKLY DATA'!FJ$11:FJ$14577,'WEEKLY DATA'!$A$11:$A$14577,'MONTHLY DATA'!$A78,'WEEKLY DATA'!$B$11:$B$14577,'MONTHLY DATA'!$B78)</f>
        <v>307.5</v>
      </c>
      <c r="FK78" s="154">
        <f t="shared" si="97"/>
        <v>-3.6050156739811934E-2</v>
      </c>
      <c r="FL78" s="169">
        <f>AVERAGEIFS('WEEKLY DATA'!FL$11:FL$14577,'WEEKLY DATA'!$A$11:$A$14577,'MONTHLY DATA'!$A78,'WEEKLY DATA'!$B$11:$B$14577,'MONTHLY DATA'!$B78)</f>
        <v>256.25</v>
      </c>
      <c r="FM78" s="78">
        <f>AVERAGEIFS('WEEKLY DATA'!FM$11:FM$14577,'WEEKLY DATA'!$A$11:$A$14577,'MONTHLY DATA'!$A78,'WEEKLY DATA'!$B$11:$B$14577,'MONTHLY DATA'!$B78)</f>
        <v>266.25</v>
      </c>
      <c r="FN78" s="78">
        <f>AVERAGEIFS('WEEKLY DATA'!FN$11:FN$14577,'WEEKLY DATA'!$A$11:$A$14577,'MONTHLY DATA'!$A78,'WEEKLY DATA'!$B$11:$B$14577,'MONTHLY DATA'!$B78)</f>
        <v>261.25</v>
      </c>
      <c r="FO78" s="154">
        <f t="shared" si="98"/>
        <v>-6.193895870736088E-2</v>
      </c>
      <c r="FP78" s="78">
        <f>AVERAGEIFS('WEEKLY DATA'!FP$11:FP$14577,'WEEKLY DATA'!$A$11:$A$14577,'MONTHLY DATA'!$A78,'WEEKLY DATA'!$B$11:$B$14577,'MONTHLY DATA'!$B78)</f>
        <v>280.625</v>
      </c>
      <c r="FQ78" s="78">
        <f>AVERAGEIFS('WEEKLY DATA'!FQ$11:FQ$14577,'WEEKLY DATA'!$A$11:$A$14577,'MONTHLY DATA'!$A78,'WEEKLY DATA'!$B$11:$B$14577,'MONTHLY DATA'!$B78)</f>
        <v>290.625</v>
      </c>
      <c r="FR78" s="78">
        <f>AVERAGEIFS('WEEKLY DATA'!FR$11:FR$14577,'WEEKLY DATA'!$A$11:$A$14577,'MONTHLY DATA'!$A78,'WEEKLY DATA'!$B$11:$B$14577,'MONTHLY DATA'!$B78)</f>
        <v>285.625</v>
      </c>
      <c r="FS78" s="154">
        <f t="shared" si="99"/>
        <v>-4.6327212020033426E-2</v>
      </c>
      <c r="FT78" s="78">
        <f>AVERAGEIFS('WEEKLY DATA'!FT$11:FT$14577,'WEEKLY DATA'!$A$11:$A$14577,'MONTHLY DATA'!$A78,'WEEKLY DATA'!$B$11:$B$14577,'MONTHLY DATA'!$B78)</f>
        <v>314.375</v>
      </c>
      <c r="FU78" s="78">
        <f>AVERAGEIFS('WEEKLY DATA'!FU$11:FU$14577,'WEEKLY DATA'!$A$11:$A$14577,'MONTHLY DATA'!$A78,'WEEKLY DATA'!$B$11:$B$14577,'MONTHLY DATA'!$B78)</f>
        <v>324.375</v>
      </c>
      <c r="FV78" s="78">
        <f>AVERAGEIFS('WEEKLY DATA'!FV$11:FV$14577,'WEEKLY DATA'!$A$11:$A$14577,'MONTHLY DATA'!$A78,'WEEKLY DATA'!$B$11:$B$14577,'MONTHLY DATA'!$B78)</f>
        <v>319.375</v>
      </c>
      <c r="FW78" s="154">
        <f t="shared" si="100"/>
        <v>5.5785123966942241E-2</v>
      </c>
      <c r="FX78" s="78">
        <f>AVERAGEIFS('WEEKLY DATA'!FX$11:FX$14577,'WEEKLY DATA'!$A$11:$A$14577,'MONTHLY DATA'!$A78,'WEEKLY DATA'!$B$11:$B$14577,'MONTHLY DATA'!$B78)</f>
        <v>231.25</v>
      </c>
      <c r="FY78" s="78">
        <f>AVERAGEIFS('WEEKLY DATA'!FY$11:FY$14577,'WEEKLY DATA'!$A$11:$A$14577,'MONTHLY DATA'!$A78,'WEEKLY DATA'!$B$11:$B$14577,'MONTHLY DATA'!$B78)</f>
        <v>241.25</v>
      </c>
      <c r="FZ78" s="78">
        <f>AVERAGEIFS('WEEKLY DATA'!FZ$11:FZ$14577,'WEEKLY DATA'!$A$11:$A$14577,'MONTHLY DATA'!$A78,'WEEKLY DATA'!$B$11:$B$14577,'MONTHLY DATA'!$B78)</f>
        <v>236.25</v>
      </c>
      <c r="GA78" s="154">
        <f t="shared" si="101"/>
        <v>-6.8047337278106523E-2</v>
      </c>
      <c r="GB78" s="78">
        <f>AVERAGEIFS('WEEKLY DATA'!GB$11:GB$14577,'WEEKLY DATA'!$A$11:$A$14577,'MONTHLY DATA'!$A78,'WEEKLY DATA'!$B$11:$B$14577,'MONTHLY DATA'!$B78)</f>
        <v>331.25</v>
      </c>
      <c r="GC78" s="78">
        <f>AVERAGEIFS('WEEKLY DATA'!GC$11:GC$14577,'WEEKLY DATA'!$A$11:$A$14577,'MONTHLY DATA'!$A78,'WEEKLY DATA'!$B$11:$B$14577,'MONTHLY DATA'!$B78)</f>
        <v>341.25</v>
      </c>
      <c r="GD78" s="78">
        <f>AVERAGEIFS('WEEKLY DATA'!GD$11:GD$14577,'WEEKLY DATA'!$A$11:$A$14577,'MONTHLY DATA'!$A78,'WEEKLY DATA'!$B$11:$B$14577,'MONTHLY DATA'!$B78)</f>
        <v>336.25</v>
      </c>
      <c r="GE78" s="154">
        <f t="shared" si="102"/>
        <v>-6.7267683772538112E-2</v>
      </c>
      <c r="GF78" s="169">
        <f>AVERAGEIFS('WEEKLY DATA'!GF$11:GF$14577,'WEEKLY DATA'!$A$11:$A$14577,'MONTHLY DATA'!$A78,'WEEKLY DATA'!$B$11:$B$14577,'MONTHLY DATA'!$B78)</f>
        <v>340.625</v>
      </c>
      <c r="GG78" s="78">
        <f>AVERAGEIFS('WEEKLY DATA'!GG$11:GG$14577,'WEEKLY DATA'!$A$11:$A$14577,'MONTHLY DATA'!$A78,'WEEKLY DATA'!$B$11:$B$14577,'MONTHLY DATA'!$B78)</f>
        <v>350.625</v>
      </c>
      <c r="GH78" s="78">
        <f>AVERAGEIFS('WEEKLY DATA'!GH$11:GH$14577,'WEEKLY DATA'!$A$11:$A$14577,'MONTHLY DATA'!$A78,'WEEKLY DATA'!$B$11:$B$14577,'MONTHLY DATA'!$B78)</f>
        <v>345.625</v>
      </c>
      <c r="GI78" s="154">
        <f t="shared" si="103"/>
        <v>-1.2499999999999956E-2</v>
      </c>
      <c r="GJ78" s="78">
        <f>AVERAGEIFS('WEEKLY DATA'!GJ$11:GJ$14577,'WEEKLY DATA'!$A$11:$A$14577,'MONTHLY DATA'!$A78,'WEEKLY DATA'!$B$11:$B$14577,'MONTHLY DATA'!$B78)</f>
        <v>336.25</v>
      </c>
      <c r="GK78" s="78">
        <f>AVERAGEIFS('WEEKLY DATA'!GK$11:GK$14577,'WEEKLY DATA'!$A$11:$A$14577,'MONTHLY DATA'!$A78,'WEEKLY DATA'!$B$11:$B$14577,'MONTHLY DATA'!$B78)</f>
        <v>346.25</v>
      </c>
      <c r="GL78" s="78">
        <f>AVERAGEIFS('WEEKLY DATA'!GL$11:GL$14577,'WEEKLY DATA'!$A$11:$A$14577,'MONTHLY DATA'!$A78,'WEEKLY DATA'!$B$11:$B$14577,'MONTHLY DATA'!$B78)</f>
        <v>341.25</v>
      </c>
      <c r="GM78" s="154">
        <f t="shared" si="104"/>
        <v>-4.0084388185653963E-2</v>
      </c>
      <c r="GN78" s="78">
        <f>AVERAGEIFS('WEEKLY DATA'!GN$11:GN$14577,'WEEKLY DATA'!$A$11:$A$14577,'MONTHLY DATA'!$A78,'WEEKLY DATA'!$B$11:$B$14577,'MONTHLY DATA'!$B78)</f>
        <v>495</v>
      </c>
      <c r="GO78" s="78">
        <f>AVERAGEIFS('WEEKLY DATA'!GO$11:GO$14577,'WEEKLY DATA'!$A$11:$A$14577,'MONTHLY DATA'!$A78,'WEEKLY DATA'!$B$11:$B$14577,'MONTHLY DATA'!$B78)</f>
        <v>505</v>
      </c>
      <c r="GP78" s="78">
        <f>AVERAGEIFS('WEEKLY DATA'!GP$11:GP$14577,'WEEKLY DATA'!$A$11:$A$14577,'MONTHLY DATA'!$A78,'WEEKLY DATA'!$B$11:$B$14577,'MONTHLY DATA'!$B78)</f>
        <v>500</v>
      </c>
      <c r="GQ78" s="154">
        <f t="shared" si="105"/>
        <v>2.4590163934426146E-2</v>
      </c>
      <c r="GR78" s="78"/>
    </row>
    <row r="79" spans="1:200" ht="15.75" x14ac:dyDescent="0.25">
      <c r="A79">
        <f t="shared" si="55"/>
        <v>9</v>
      </c>
      <c r="B79">
        <f t="shared" si="56"/>
        <v>2015</v>
      </c>
      <c r="C79" s="86">
        <v>42248</v>
      </c>
      <c r="D79" s="78">
        <f>AVERAGEIFS('WEEKLY DATA'!D$11:D$14577,'WEEKLY DATA'!$A$11:$A$14577,'MONTHLY DATA'!$A79,'WEEKLY DATA'!$B$11:$B$14577,'MONTHLY DATA'!$B79)</f>
        <v>342.5</v>
      </c>
      <c r="E79" s="78">
        <f>AVERAGEIFS('WEEKLY DATA'!E$11:E$14577,'WEEKLY DATA'!$A$11:$A$14577,'MONTHLY DATA'!$A79,'WEEKLY DATA'!$B$11:$B$14577,'MONTHLY DATA'!$B79)</f>
        <v>352.5</v>
      </c>
      <c r="F79" s="78">
        <f>AVERAGEIFS('WEEKLY DATA'!F$11:F$14577,'WEEKLY DATA'!$A$11:$A$14577,'MONTHLY DATA'!$A79,'WEEKLY DATA'!$B$11:$B$14577,'MONTHLY DATA'!$B79)</f>
        <v>347.5</v>
      </c>
      <c r="G79" s="154">
        <f t="shared" si="57"/>
        <v>-1.9400352733686121E-2</v>
      </c>
      <c r="H79" s="169">
        <f>AVERAGEIFS('WEEKLY DATA'!H$11:H$14577,'WEEKLY DATA'!$A$11:$A$14577,'MONTHLY DATA'!$A79,'WEEKLY DATA'!$B$11:$B$14577,'MONTHLY DATA'!$B79)</f>
        <v>438.125</v>
      </c>
      <c r="I79" s="78">
        <f>AVERAGEIFS('WEEKLY DATA'!I$11:I$14577,'WEEKLY DATA'!$A$11:$A$14577,'MONTHLY DATA'!$A79,'WEEKLY DATA'!$B$11:$B$14577,'MONTHLY DATA'!$B79)</f>
        <v>448.125</v>
      </c>
      <c r="J79" s="78">
        <f>AVERAGEIFS('WEEKLY DATA'!J$11:J$14577,'WEEKLY DATA'!$A$11:$A$14577,'MONTHLY DATA'!$A79,'WEEKLY DATA'!$B$11:$B$14577,'MONTHLY DATA'!$B79)</f>
        <v>443.125</v>
      </c>
      <c r="K79" s="154">
        <f t="shared" si="58"/>
        <v>-4.1891891891891908E-2</v>
      </c>
      <c r="L79" s="169">
        <f>AVERAGEIFS('WEEKLY DATA'!L$11:L$14577,'WEEKLY DATA'!$A$11:$A$14577,'MONTHLY DATA'!$A79,'WEEKLY DATA'!$B$11:$B$14577,'MONTHLY DATA'!$B79)</f>
        <v>358.125</v>
      </c>
      <c r="M79" s="78">
        <f>AVERAGEIFS('WEEKLY DATA'!M$11:M$14577,'WEEKLY DATA'!$A$11:$A$14577,'MONTHLY DATA'!$A79,'WEEKLY DATA'!$B$11:$B$14577,'MONTHLY DATA'!$B79)</f>
        <v>368.125</v>
      </c>
      <c r="N79" s="78">
        <f>AVERAGEIFS('WEEKLY DATA'!N$11:N$14577,'WEEKLY DATA'!$A$11:$A$14577,'MONTHLY DATA'!$A79,'WEEKLY DATA'!$B$11:$B$14577,'MONTHLY DATA'!$B79)</f>
        <v>363.125</v>
      </c>
      <c r="O79" s="154">
        <f t="shared" si="59"/>
        <v>-3.4883720930232509E-2</v>
      </c>
      <c r="P79" s="169">
        <f>AVERAGEIFS('WEEKLY DATA'!P$11:P$14577,'WEEKLY DATA'!$A$11:$A$14577,'MONTHLY DATA'!$A79,'WEEKLY DATA'!$B$11:$B$14577,'MONTHLY DATA'!$B79)</f>
        <v>327.5</v>
      </c>
      <c r="Q79" s="78">
        <f>AVERAGEIFS('WEEKLY DATA'!Q$11:Q$14577,'WEEKLY DATA'!$A$11:$A$14577,'MONTHLY DATA'!$A79,'WEEKLY DATA'!$B$11:$B$14577,'MONTHLY DATA'!$B79)</f>
        <v>337.5</v>
      </c>
      <c r="R79" s="78">
        <f>AVERAGEIFS('WEEKLY DATA'!R$11:R$14577,'WEEKLY DATA'!$A$11:$A$14577,'MONTHLY DATA'!$A79,'WEEKLY DATA'!$B$11:$B$14577,'MONTHLY DATA'!$B79)</f>
        <v>332.5</v>
      </c>
      <c r="S79" s="154">
        <f t="shared" si="60"/>
        <v>-5.8407079646017657E-2</v>
      </c>
      <c r="T79" s="169">
        <f>AVERAGEIFS('WEEKLY DATA'!T$11:T$14577,'WEEKLY DATA'!$A$11:$A$14577,'MONTHLY DATA'!$A79,'WEEKLY DATA'!$B$11:$B$14577,'MONTHLY DATA'!$B79)</f>
        <v>318.75</v>
      </c>
      <c r="U79" s="78">
        <f>AVERAGEIFS('WEEKLY DATA'!U$11:U$14577,'WEEKLY DATA'!$A$11:$A$14577,'MONTHLY DATA'!$A79,'WEEKLY DATA'!$B$11:$B$14577,'MONTHLY DATA'!$B79)</f>
        <v>328.75</v>
      </c>
      <c r="V79" s="78">
        <f>AVERAGEIFS('WEEKLY DATA'!V$11:V$14577,'WEEKLY DATA'!$A$11:$A$14577,'MONTHLY DATA'!$A79,'WEEKLY DATA'!$B$11:$B$14577,'MONTHLY DATA'!$B79)</f>
        <v>323.75</v>
      </c>
      <c r="W79" s="154">
        <f t="shared" si="61"/>
        <v>-4.4280442804428E-2</v>
      </c>
      <c r="X79" s="169">
        <f>AVERAGEIFS('WEEKLY DATA'!X$11:X$14577,'WEEKLY DATA'!$A$11:$A$14577,'MONTHLY DATA'!$A79,'WEEKLY DATA'!$B$11:$B$14577,'MONTHLY DATA'!$B79)</f>
        <v>288.125</v>
      </c>
      <c r="Y79" s="78">
        <f>AVERAGEIFS('WEEKLY DATA'!Y$11:Y$14577,'WEEKLY DATA'!$A$11:$A$14577,'MONTHLY DATA'!$A79,'WEEKLY DATA'!$B$11:$B$14577,'MONTHLY DATA'!$B79)</f>
        <v>298.125</v>
      </c>
      <c r="Z79" s="78">
        <f>AVERAGEIFS('WEEKLY DATA'!Z$11:Z$14577,'WEEKLY DATA'!$A$11:$A$14577,'MONTHLY DATA'!$A79,'WEEKLY DATA'!$B$11:$B$14577,'MONTHLY DATA'!$B79)</f>
        <v>293.125</v>
      </c>
      <c r="AA79" s="154">
        <f t="shared" si="62"/>
        <v>-6.2000000000000055E-2</v>
      </c>
      <c r="AB79" s="169">
        <f>AVERAGEIFS('WEEKLY DATA'!AB$11:AB$14577,'WEEKLY DATA'!$A$11:$A$14577,'MONTHLY DATA'!$A79,'WEEKLY DATA'!$B$11:$B$14577,'MONTHLY DATA'!$B79)</f>
        <v>329.375</v>
      </c>
      <c r="AC79" s="78">
        <f>AVERAGEIFS('WEEKLY DATA'!AC$11:AC$14577,'WEEKLY DATA'!$A$11:$A$14577,'MONTHLY DATA'!$A79,'WEEKLY DATA'!$B$11:$B$14577,'MONTHLY DATA'!$B79)</f>
        <v>339.375</v>
      </c>
      <c r="AD79" s="78">
        <f>AVERAGEIFS('WEEKLY DATA'!AD$11:AD$14577,'WEEKLY DATA'!$A$11:$A$14577,'MONTHLY DATA'!$A79,'WEEKLY DATA'!$B$11:$B$14577,'MONTHLY DATA'!$B79)</f>
        <v>334.375</v>
      </c>
      <c r="AE79" s="154">
        <f t="shared" si="63"/>
        <v>-6.3047285464098102E-2</v>
      </c>
      <c r="AF79" s="169">
        <f>AVERAGEIFS('WEEKLY DATA'!AF$11:AF$14577,'WEEKLY DATA'!$A$11:$A$14577,'MONTHLY DATA'!$A79,'WEEKLY DATA'!$B$11:$B$14577,'MONTHLY DATA'!$B79)</f>
        <v>281.875</v>
      </c>
      <c r="AG79" s="78">
        <f>AVERAGEIFS('WEEKLY DATA'!AG$11:AG$14577,'WEEKLY DATA'!$A$11:$A$14577,'MONTHLY DATA'!$A79,'WEEKLY DATA'!$B$11:$B$14577,'MONTHLY DATA'!$B79)</f>
        <v>291.875</v>
      </c>
      <c r="AH79" s="78">
        <f>AVERAGEIFS('WEEKLY DATA'!AH$11:AH$14577,'WEEKLY DATA'!$A$11:$A$14577,'MONTHLY DATA'!$A79,'WEEKLY DATA'!$B$11:$B$14577,'MONTHLY DATA'!$B79)</f>
        <v>286.875</v>
      </c>
      <c r="AI79" s="154">
        <f t="shared" si="64"/>
        <v>-0.10526315789473684</v>
      </c>
      <c r="AJ79" s="169">
        <f>AVERAGEIFS('WEEKLY DATA'!AJ$11:AJ$14577,'WEEKLY DATA'!$A$11:$A$14577,'MONTHLY DATA'!$A79,'WEEKLY DATA'!$B$11:$B$14577,'MONTHLY DATA'!$B79)</f>
        <v>339.375</v>
      </c>
      <c r="AK79" s="78">
        <f>AVERAGEIFS('WEEKLY DATA'!AK$11:AK$14577,'WEEKLY DATA'!$A$11:$A$14577,'MONTHLY DATA'!$A79,'WEEKLY DATA'!$B$11:$B$14577,'MONTHLY DATA'!$B79)</f>
        <v>349.375</v>
      </c>
      <c r="AL79" s="78">
        <f>AVERAGEIFS('WEEKLY DATA'!AL$11:AL$14577,'WEEKLY DATA'!$A$11:$A$14577,'MONTHLY DATA'!$A79,'WEEKLY DATA'!$B$11:$B$14577,'MONTHLY DATA'!$B79)</f>
        <v>344.375</v>
      </c>
      <c r="AM79" s="154">
        <f t="shared" si="65"/>
        <v>-2.9929577464788748E-2</v>
      </c>
      <c r="AN79" s="169">
        <f>AVERAGEIFS('WEEKLY DATA'!AN$11:AN$14577,'WEEKLY DATA'!$A$11:$A$14577,'MONTHLY DATA'!$A79,'WEEKLY DATA'!$B$11:$B$14577,'MONTHLY DATA'!$B79)</f>
        <v>305</v>
      </c>
      <c r="AO79" s="78">
        <f>AVERAGEIFS('WEEKLY DATA'!AO$11:AO$14577,'WEEKLY DATA'!$A$11:$A$14577,'MONTHLY DATA'!$A79,'WEEKLY DATA'!$B$11:$B$14577,'MONTHLY DATA'!$B79)</f>
        <v>315</v>
      </c>
      <c r="AP79" s="78">
        <f>AVERAGEIFS('WEEKLY DATA'!AP$11:AP$14577,'WEEKLY DATA'!$A$11:$A$14577,'MONTHLY DATA'!$A79,'WEEKLY DATA'!$B$11:$B$14577,'MONTHLY DATA'!$B79)</f>
        <v>310</v>
      </c>
      <c r="AQ79" s="154">
        <f t="shared" si="66"/>
        <v>-9.4890510948905105E-2</v>
      </c>
      <c r="AR79" s="169">
        <f>AVERAGEIFS('WEEKLY DATA'!AR$11:AR$14577,'WEEKLY DATA'!$A$11:$A$14577,'MONTHLY DATA'!$A79,'WEEKLY DATA'!$B$11:$B$14577,'MONTHLY DATA'!$B79)</f>
        <v>350.625</v>
      </c>
      <c r="AS79" s="78">
        <f>AVERAGEIFS('WEEKLY DATA'!AS$11:AS$14577,'WEEKLY DATA'!$A$11:$A$14577,'MONTHLY DATA'!$A79,'WEEKLY DATA'!$B$11:$B$14577,'MONTHLY DATA'!$B79)</f>
        <v>360.625</v>
      </c>
      <c r="AT79" s="78">
        <f>AVERAGEIFS('WEEKLY DATA'!AT$11:AT$14577,'WEEKLY DATA'!$A$11:$A$14577,'MONTHLY DATA'!$A79,'WEEKLY DATA'!$B$11:$B$14577,'MONTHLY DATA'!$B79)</f>
        <v>355.625</v>
      </c>
      <c r="AU79" s="154">
        <f t="shared" si="67"/>
        <v>-3.0664395229982988E-2</v>
      </c>
      <c r="AV79" s="169">
        <f>AVERAGEIFS('WEEKLY DATA'!AV$11:AV$14577,'WEEKLY DATA'!$A$11:$A$14577,'MONTHLY DATA'!$A79,'WEEKLY DATA'!$B$11:$B$14577,'MONTHLY DATA'!$B79)</f>
        <v>298.125</v>
      </c>
      <c r="AW79" s="78">
        <f>AVERAGEIFS('WEEKLY DATA'!AW$11:AW$14577,'WEEKLY DATA'!$A$11:$A$14577,'MONTHLY DATA'!$A79,'WEEKLY DATA'!$B$11:$B$14577,'MONTHLY DATA'!$B79)</f>
        <v>308.125</v>
      </c>
      <c r="AX79" s="78">
        <f>AVERAGEIFS('WEEKLY DATA'!AX$11:AX$14577,'WEEKLY DATA'!$A$11:$A$14577,'MONTHLY DATA'!$A79,'WEEKLY DATA'!$B$11:$B$14577,'MONTHLY DATA'!$B79)</f>
        <v>303.125</v>
      </c>
      <c r="AY79" s="154">
        <f t="shared" si="68"/>
        <v>-9.3457943925233655E-2</v>
      </c>
      <c r="AZ79" s="169">
        <f>AVERAGEIFS('WEEKLY DATA'!AZ$11:AZ$14577,'WEEKLY DATA'!$A$11:$A$14577,'MONTHLY DATA'!$A79,'WEEKLY DATA'!$B$11:$B$14577,'MONTHLY DATA'!$B79)</f>
        <v>281.875</v>
      </c>
      <c r="BA79" s="78">
        <f>AVERAGEIFS('WEEKLY DATA'!BA$11:BA$14577,'WEEKLY DATA'!$A$11:$A$14577,'MONTHLY DATA'!$A79,'WEEKLY DATA'!$B$11:$B$14577,'MONTHLY DATA'!$B79)</f>
        <v>291.875</v>
      </c>
      <c r="BB79" s="78">
        <f>AVERAGEIFS('WEEKLY DATA'!BB$11:BB$14577,'WEEKLY DATA'!$A$11:$A$14577,'MONTHLY DATA'!$A79,'WEEKLY DATA'!$B$11:$B$14577,'MONTHLY DATA'!$B79)</f>
        <v>286.875</v>
      </c>
      <c r="BC79" s="154">
        <f t="shared" si="69"/>
        <v>-5.7494866529774091E-2</v>
      </c>
      <c r="BD79" s="169">
        <f>AVERAGEIFS('WEEKLY DATA'!BD$11:BD$14577,'WEEKLY DATA'!$A$11:$A$14577,'MONTHLY DATA'!$A79,'WEEKLY DATA'!$B$11:$B$14577,'MONTHLY DATA'!$B79)</f>
        <v>253.75</v>
      </c>
      <c r="BE79" s="78">
        <f>AVERAGEIFS('WEEKLY DATA'!BE$11:BE$14577,'WEEKLY DATA'!$A$11:$A$14577,'MONTHLY DATA'!$A79,'WEEKLY DATA'!$B$11:$B$14577,'MONTHLY DATA'!$B79)</f>
        <v>263.75</v>
      </c>
      <c r="BF79" s="78">
        <f>AVERAGEIFS('WEEKLY DATA'!BF$11:BF$14577,'WEEKLY DATA'!$A$11:$A$14577,'MONTHLY DATA'!$A79,'WEEKLY DATA'!$B$11:$B$14577,'MONTHLY DATA'!$B79)</f>
        <v>258.75</v>
      </c>
      <c r="BG79" s="154">
        <f t="shared" si="70"/>
        <v>-5.0458715596330306E-2</v>
      </c>
      <c r="BH79" s="169">
        <f>AVERAGEIFS('WEEKLY DATA'!BH$11:BH$14577,'WEEKLY DATA'!$A$11:$A$14577,'MONTHLY DATA'!$A79,'WEEKLY DATA'!$B$11:$B$14577,'MONTHLY DATA'!$B79)</f>
        <v>311.875</v>
      </c>
      <c r="BI79" s="78">
        <f>AVERAGEIFS('WEEKLY DATA'!BI$11:BI$14577,'WEEKLY DATA'!$A$11:$A$14577,'MONTHLY DATA'!$A79,'WEEKLY DATA'!$B$11:$B$14577,'MONTHLY DATA'!$B79)</f>
        <v>321.875</v>
      </c>
      <c r="BJ79" s="78">
        <f>AVERAGEIFS('WEEKLY DATA'!BJ$11:BJ$14577,'WEEKLY DATA'!$A$11:$A$14577,'MONTHLY DATA'!$A79,'WEEKLY DATA'!$B$11:$B$14577,'MONTHLY DATA'!$B79)</f>
        <v>316.875</v>
      </c>
      <c r="BK79" s="154">
        <f t="shared" si="71"/>
        <v>-5.2336448598130803E-2</v>
      </c>
      <c r="BL79" s="169">
        <f>AVERAGEIFS('WEEKLY DATA'!BL$11:BL$14577,'WEEKLY DATA'!$A$11:$A$14577,'MONTHLY DATA'!$A79,'WEEKLY DATA'!$B$11:$B$14577,'MONTHLY DATA'!$B79)</f>
        <v>269.375</v>
      </c>
      <c r="BM79" s="78">
        <f>AVERAGEIFS('WEEKLY DATA'!BM$11:BM$14577,'WEEKLY DATA'!$A$11:$A$14577,'MONTHLY DATA'!$A79,'WEEKLY DATA'!$B$11:$B$14577,'MONTHLY DATA'!$B79)</f>
        <v>279.375</v>
      </c>
      <c r="BN79" s="78">
        <f>AVERAGEIFS('WEEKLY DATA'!BN$11:BN$14577,'WEEKLY DATA'!$A$11:$A$14577,'MONTHLY DATA'!$A79,'WEEKLY DATA'!$B$11:$B$14577,'MONTHLY DATA'!$B79)</f>
        <v>274.375</v>
      </c>
      <c r="BO79" s="154">
        <f t="shared" si="72"/>
        <v>-5.1835853131749432E-2</v>
      </c>
      <c r="BP79" s="78">
        <f>AVERAGEIFS('WEEKLY DATA'!BP$11:BP$14577,'WEEKLY DATA'!$A$11:$A$14577,'MONTHLY DATA'!$A79,'WEEKLY DATA'!$B$11:$B$14577,'MONTHLY DATA'!$B79)</f>
        <v>321.875</v>
      </c>
      <c r="BQ79" s="78">
        <f>AVERAGEIFS('WEEKLY DATA'!BQ$11:BQ$14577,'WEEKLY DATA'!$A$11:$A$14577,'MONTHLY DATA'!$A79,'WEEKLY DATA'!$B$11:$B$14577,'MONTHLY DATA'!$B79)</f>
        <v>331.875</v>
      </c>
      <c r="BR79" s="78">
        <f>AVERAGEIFS('WEEKLY DATA'!BR$11:BR$14577,'WEEKLY DATA'!$A$11:$A$14577,'MONTHLY DATA'!$A79,'WEEKLY DATA'!$B$11:$B$14577,'MONTHLY DATA'!$B79)</f>
        <v>326.875</v>
      </c>
      <c r="BS79" s="154">
        <f t="shared" si="73"/>
        <v>-5.0816696914700588E-2</v>
      </c>
      <c r="BT79" s="78">
        <f>AVERAGEIFS('WEEKLY DATA'!BT$11:BT$14577,'WEEKLY DATA'!$A$11:$A$14577,'MONTHLY DATA'!$A79,'WEEKLY DATA'!$B$11:$B$14577,'MONTHLY DATA'!$B79)</f>
        <v>293.75</v>
      </c>
      <c r="BU79" s="78">
        <f>AVERAGEIFS('WEEKLY DATA'!BU$11:BU$14577,'WEEKLY DATA'!$A$11:$A$14577,'MONTHLY DATA'!$A79,'WEEKLY DATA'!$B$11:$B$14577,'MONTHLY DATA'!$B79)</f>
        <v>303.75</v>
      </c>
      <c r="BV79" s="78">
        <f>AVERAGEIFS('WEEKLY DATA'!BV$11:BV$14577,'WEEKLY DATA'!$A$11:$A$14577,'MONTHLY DATA'!$A79,'WEEKLY DATA'!$B$11:$B$14577,'MONTHLY DATA'!$B79)</f>
        <v>298.75</v>
      </c>
      <c r="BW79" s="154">
        <f t="shared" si="74"/>
        <v>-4.4000000000000039E-2</v>
      </c>
      <c r="BX79" s="78">
        <f>AVERAGEIFS('WEEKLY DATA'!BX$11:BX$14577,'WEEKLY DATA'!$A$11:$A$14577,'MONTHLY DATA'!$A79,'WEEKLY DATA'!$B$11:$B$14577,'MONTHLY DATA'!$B79)</f>
        <v>306.25</v>
      </c>
      <c r="BY79" s="78">
        <f>AVERAGEIFS('WEEKLY DATA'!BY$11:BY$14577,'WEEKLY DATA'!$A$11:$A$14577,'MONTHLY DATA'!$A79,'WEEKLY DATA'!$B$11:$B$14577,'MONTHLY DATA'!$B79)</f>
        <v>316.25</v>
      </c>
      <c r="BZ79" s="78">
        <f>AVERAGEIFS('WEEKLY DATA'!BZ$11:BZ$14577,'WEEKLY DATA'!$A$11:$A$14577,'MONTHLY DATA'!$A79,'WEEKLY DATA'!$B$11:$B$14577,'MONTHLY DATA'!$B79)</f>
        <v>311.25</v>
      </c>
      <c r="CA79" s="154">
        <f t="shared" si="75"/>
        <v>-4.961832061068705E-2</v>
      </c>
      <c r="CB79" s="78">
        <f>AVERAGEIFS('WEEKLY DATA'!CB$11:CB$14577,'WEEKLY DATA'!$A$11:$A$14577,'MONTHLY DATA'!$A79,'WEEKLY DATA'!$B$11:$B$14577,'MONTHLY DATA'!$B79)</f>
        <v>470</v>
      </c>
      <c r="CC79" s="78">
        <f>AVERAGEIFS('WEEKLY DATA'!CC$11:CC$14577,'WEEKLY DATA'!$A$11:$A$14577,'MONTHLY DATA'!$A79,'WEEKLY DATA'!$B$11:$B$14577,'MONTHLY DATA'!$B79)</f>
        <v>480</v>
      </c>
      <c r="CD79" s="78">
        <f>AVERAGEIFS('WEEKLY DATA'!CD$11:CD$14577,'WEEKLY DATA'!$A$11:$A$14577,'MONTHLY DATA'!$A79,'WEEKLY DATA'!$B$11:$B$14577,'MONTHLY DATA'!$B79)</f>
        <v>475</v>
      </c>
      <c r="CE79" s="154">
        <f t="shared" si="76"/>
        <v>0</v>
      </c>
      <c r="CF79" s="78">
        <f>AVERAGEIFS('WEEKLY DATA'!CF$11:CF$14577,'WEEKLY DATA'!$A$11:$A$14577,'MONTHLY DATA'!$A79,'WEEKLY DATA'!$B$11:$B$14577,'MONTHLY DATA'!$B79)</f>
        <v>288.125</v>
      </c>
      <c r="CG79" s="78">
        <f>AVERAGEIFS('WEEKLY DATA'!CG$11:CG$14577,'WEEKLY DATA'!$A$11:$A$14577,'MONTHLY DATA'!$A79,'WEEKLY DATA'!$B$11:$B$14577,'MONTHLY DATA'!$B79)</f>
        <v>298.125</v>
      </c>
      <c r="CH79" s="78">
        <f>AVERAGEIFS('WEEKLY DATA'!CH$11:CH$14577,'WEEKLY DATA'!$A$11:$A$14577,'MONTHLY DATA'!$A79,'WEEKLY DATA'!$B$11:$B$14577,'MONTHLY DATA'!$B79)</f>
        <v>293.125</v>
      </c>
      <c r="CI79" s="154">
        <f t="shared" si="77"/>
        <v>-2.6970954356846488E-2</v>
      </c>
      <c r="CJ79" s="78">
        <f>AVERAGEIFS('WEEKLY DATA'!CJ$11:CJ$14577,'WEEKLY DATA'!$A$11:$A$14577,'MONTHLY DATA'!$A79,'WEEKLY DATA'!$B$11:$B$14577,'MONTHLY DATA'!$B79)</f>
        <v>274.375</v>
      </c>
      <c r="CK79" s="78">
        <f>AVERAGEIFS('WEEKLY DATA'!CK$11:CK$14577,'WEEKLY DATA'!$A$11:$A$14577,'MONTHLY DATA'!$A79,'WEEKLY DATA'!$B$11:$B$14577,'MONTHLY DATA'!$B79)</f>
        <v>284.375</v>
      </c>
      <c r="CL79" s="78">
        <f>AVERAGEIFS('WEEKLY DATA'!CL$11:CL$14577,'WEEKLY DATA'!$A$11:$A$14577,'MONTHLY DATA'!$A79,'WEEKLY DATA'!$B$11:$B$14577,'MONTHLY DATA'!$B79)</f>
        <v>279.375</v>
      </c>
      <c r="CM79" s="154">
        <f t="shared" si="78"/>
        <v>-2.6143790849673221E-2</v>
      </c>
      <c r="CN79" s="78">
        <f>AVERAGEIFS('WEEKLY DATA'!CN$11:CN$14577,'WEEKLY DATA'!$A$11:$A$14577,'MONTHLY DATA'!$A79,'WEEKLY DATA'!$B$11:$B$14577,'MONTHLY DATA'!$B79)</f>
        <v>281.25</v>
      </c>
      <c r="CO79" s="78">
        <f>AVERAGEIFS('WEEKLY DATA'!CO$11:CO$14577,'WEEKLY DATA'!$A$11:$A$14577,'MONTHLY DATA'!$A79,'WEEKLY DATA'!$B$11:$B$14577,'MONTHLY DATA'!$B79)</f>
        <v>291.25</v>
      </c>
      <c r="CP79" s="78">
        <f>AVERAGEIFS('WEEKLY DATA'!CP$11:CP$14577,'WEEKLY DATA'!$A$11:$A$14577,'MONTHLY DATA'!$A79,'WEEKLY DATA'!$B$11:$B$14577,'MONTHLY DATA'!$B79)</f>
        <v>286.25</v>
      </c>
      <c r="CQ79" s="154">
        <f t="shared" si="79"/>
        <v>-3.1712473572938715E-2</v>
      </c>
      <c r="CR79" s="78">
        <f>AVERAGEIFS('WEEKLY DATA'!CR$11:CR$14577,'WEEKLY DATA'!$A$11:$A$14577,'MONTHLY DATA'!$A79,'WEEKLY DATA'!$B$11:$B$14577,'MONTHLY DATA'!$B79)</f>
        <v>440</v>
      </c>
      <c r="CS79" s="78">
        <f>AVERAGEIFS('WEEKLY DATA'!CS$11:CS$14577,'WEEKLY DATA'!$A$11:$A$14577,'MONTHLY DATA'!$A79,'WEEKLY DATA'!$B$11:$B$14577,'MONTHLY DATA'!$B79)</f>
        <v>450</v>
      </c>
      <c r="CT79" s="78">
        <f>AVERAGEIFS('WEEKLY DATA'!CT$11:CT$14577,'WEEKLY DATA'!$A$11:$A$14577,'MONTHLY DATA'!$A79,'WEEKLY DATA'!$B$11:$B$14577,'MONTHLY DATA'!$B79)</f>
        <v>445</v>
      </c>
      <c r="CU79" s="154">
        <f t="shared" si="80"/>
        <v>0</v>
      </c>
      <c r="CV79" s="169">
        <f>AVERAGEIFS('WEEKLY DATA'!CV$11:CV$14577,'WEEKLY DATA'!$A$11:$A$14577,'MONTHLY DATA'!$A79,'WEEKLY DATA'!$B$11:$B$14577,'MONTHLY DATA'!$B79)</f>
        <v>323.125</v>
      </c>
      <c r="CW79" s="78">
        <f>AVERAGEIFS('WEEKLY DATA'!CW$11:CW$14577,'WEEKLY DATA'!$A$11:$A$14577,'MONTHLY DATA'!$A79,'WEEKLY DATA'!$B$11:$B$14577,'MONTHLY DATA'!$B79)</f>
        <v>333.125</v>
      </c>
      <c r="CX79" s="78">
        <f>AVERAGEIFS('WEEKLY DATA'!CX$11:CX$14577,'WEEKLY DATA'!$A$11:$A$14577,'MONTHLY DATA'!$A79,'WEEKLY DATA'!$B$11:$B$14577,'MONTHLY DATA'!$B79)</f>
        <v>328.125</v>
      </c>
      <c r="CY79" s="154">
        <f t="shared" si="81"/>
        <v>-2.4163568773234223E-2</v>
      </c>
      <c r="CZ79" s="169">
        <f>AVERAGEIFS('WEEKLY DATA'!CZ$11:CZ$14577,'WEEKLY DATA'!$A$11:$A$14577,'MONTHLY DATA'!$A79,'WEEKLY DATA'!$B$11:$B$14577,'MONTHLY DATA'!$B79)</f>
        <v>309.375</v>
      </c>
      <c r="DA79" s="78">
        <f>AVERAGEIFS('WEEKLY DATA'!DA$11:DA$14577,'WEEKLY DATA'!$A$11:$A$14577,'MONTHLY DATA'!$A79,'WEEKLY DATA'!$B$11:$B$14577,'MONTHLY DATA'!$B79)</f>
        <v>319.375</v>
      </c>
      <c r="DB79" s="78">
        <f>AVERAGEIFS('WEEKLY DATA'!DB$11:DB$14577,'WEEKLY DATA'!$A$11:$A$14577,'MONTHLY DATA'!$A79,'WEEKLY DATA'!$B$11:$B$14577,'MONTHLY DATA'!$B79)</f>
        <v>314.375</v>
      </c>
      <c r="DC79" s="154">
        <f t="shared" si="82"/>
        <v>-1.3725490196078383E-2</v>
      </c>
      <c r="DD79" s="78">
        <f>AVERAGEIFS('WEEKLY DATA'!DD$11:DD$14577,'WEEKLY DATA'!$A$11:$A$14577,'MONTHLY DATA'!$A79,'WEEKLY DATA'!$B$11:$B$14577,'MONTHLY DATA'!$B79)</f>
        <v>316.25</v>
      </c>
      <c r="DE79" s="78">
        <f>AVERAGEIFS('WEEKLY DATA'!DE$11:DE$14577,'WEEKLY DATA'!$A$11:$A$14577,'MONTHLY DATA'!$A79,'WEEKLY DATA'!$B$11:$B$14577,'MONTHLY DATA'!$B79)</f>
        <v>326.25</v>
      </c>
      <c r="DF79" s="78">
        <f>AVERAGEIFS('WEEKLY DATA'!DF$11:DF$14577,'WEEKLY DATA'!$A$11:$A$14577,'MONTHLY DATA'!$A79,'WEEKLY DATA'!$B$11:$B$14577,'MONTHLY DATA'!$B79)</f>
        <v>321.25</v>
      </c>
      <c r="DG79" s="154">
        <f t="shared" si="83"/>
        <v>-1.9083969465648831E-2</v>
      </c>
      <c r="DH79" s="78">
        <f>AVERAGEIFS('WEEKLY DATA'!DH$11:DH$14577,'WEEKLY DATA'!$A$11:$A$14577,'MONTHLY DATA'!$A79,'WEEKLY DATA'!$B$11:$B$14577,'MONTHLY DATA'!$B79)</f>
        <v>455</v>
      </c>
      <c r="DI79" s="78">
        <f>AVERAGEIFS('WEEKLY DATA'!DI$11:DI$14577,'WEEKLY DATA'!$A$11:$A$14577,'MONTHLY DATA'!$A79,'WEEKLY DATA'!$B$11:$B$14577,'MONTHLY DATA'!$B79)</f>
        <v>465</v>
      </c>
      <c r="DJ79" s="78">
        <f>AVERAGEIFS('WEEKLY DATA'!DJ$11:DJ$14577,'WEEKLY DATA'!$A$11:$A$14577,'MONTHLY DATA'!$A79,'WEEKLY DATA'!$B$11:$B$14577,'MONTHLY DATA'!$B79)</f>
        <v>460</v>
      </c>
      <c r="DK79" s="154">
        <f t="shared" si="84"/>
        <v>0</v>
      </c>
      <c r="DL79" s="169">
        <f>AVERAGEIFS('WEEKLY DATA'!DL$11:DL$14577,'WEEKLY DATA'!$A$11:$A$14577,'MONTHLY DATA'!$A79,'WEEKLY DATA'!$B$11:$B$14577,'MONTHLY DATA'!$B79)</f>
        <v>298.125</v>
      </c>
      <c r="DM79" s="78">
        <f>AVERAGEIFS('WEEKLY DATA'!DM$11:DM$14577,'WEEKLY DATA'!$A$11:$A$14577,'MONTHLY DATA'!$A79,'WEEKLY DATA'!$B$11:$B$14577,'MONTHLY DATA'!$B79)</f>
        <v>308.125</v>
      </c>
      <c r="DN79" s="78">
        <f>AVERAGEIFS('WEEKLY DATA'!DN$11:DN$14577,'WEEKLY DATA'!$A$11:$A$14577,'MONTHLY DATA'!$A79,'WEEKLY DATA'!$B$11:$B$14577,'MONTHLY DATA'!$B79)</f>
        <v>303.125</v>
      </c>
      <c r="DO79" s="154">
        <f t="shared" si="85"/>
        <v>-1.0204081632653073E-2</v>
      </c>
      <c r="DP79" s="78">
        <f>AVERAGEIFS('WEEKLY DATA'!DP$11:DP$14577,'WEEKLY DATA'!$A$11:$A$14577,'MONTHLY DATA'!$A79,'WEEKLY DATA'!$B$11:$B$14577,'MONTHLY DATA'!$B79)</f>
        <v>284.375</v>
      </c>
      <c r="DQ79" s="78">
        <f>AVERAGEIFS('WEEKLY DATA'!DQ$11:DQ$14577,'WEEKLY DATA'!$A$11:$A$14577,'MONTHLY DATA'!$A79,'WEEKLY DATA'!$B$11:$B$14577,'MONTHLY DATA'!$B79)</f>
        <v>294.375</v>
      </c>
      <c r="DR79" s="78">
        <f>AVERAGEIFS('WEEKLY DATA'!DR$11:DR$14577,'WEEKLY DATA'!$A$11:$A$14577,'MONTHLY DATA'!$A79,'WEEKLY DATA'!$B$11:$B$14577,'MONTHLY DATA'!$B79)</f>
        <v>289.375</v>
      </c>
      <c r="DS79" s="154">
        <f t="shared" si="86"/>
        <v>-8.565310492505307E-3</v>
      </c>
      <c r="DT79" s="78">
        <f>AVERAGEIFS('WEEKLY DATA'!DT$11:DT$14577,'WEEKLY DATA'!$A$11:$A$14577,'MONTHLY DATA'!$A79,'WEEKLY DATA'!$B$11:$B$14577,'MONTHLY DATA'!$B79)</f>
        <v>291.25</v>
      </c>
      <c r="DU79" s="78">
        <f>AVERAGEIFS('WEEKLY DATA'!DU$11:DU$14577,'WEEKLY DATA'!$A$11:$A$14577,'MONTHLY DATA'!$A79,'WEEKLY DATA'!$B$11:$B$14577,'MONTHLY DATA'!$B79)</f>
        <v>301.25</v>
      </c>
      <c r="DV79" s="78">
        <f>AVERAGEIFS('WEEKLY DATA'!DV$11:DV$14577,'WEEKLY DATA'!$A$11:$A$14577,'MONTHLY DATA'!$A79,'WEEKLY DATA'!$B$11:$B$14577,'MONTHLY DATA'!$B79)</f>
        <v>296.25</v>
      </c>
      <c r="DW79" s="154">
        <f t="shared" si="87"/>
        <v>-4.2016806722688926E-3</v>
      </c>
      <c r="DX79" s="78">
        <f>AVERAGEIFS('WEEKLY DATA'!DX$11:DX$14577,'WEEKLY DATA'!$A$11:$A$14577,'MONTHLY DATA'!$A79,'WEEKLY DATA'!$B$11:$B$14577,'MONTHLY DATA'!$B79)</f>
        <v>465</v>
      </c>
      <c r="DY79" s="78">
        <f>AVERAGEIFS('WEEKLY DATA'!DY$11:DY$14577,'WEEKLY DATA'!$A$11:$A$14577,'MONTHLY DATA'!$A79,'WEEKLY DATA'!$B$11:$B$14577,'MONTHLY DATA'!$B79)</f>
        <v>475</v>
      </c>
      <c r="DZ79" s="78">
        <f>AVERAGEIFS('WEEKLY DATA'!DZ$11:DZ$14577,'WEEKLY DATA'!$A$11:$A$14577,'MONTHLY DATA'!$A79,'WEEKLY DATA'!$B$11:$B$14577,'MONTHLY DATA'!$B79)</f>
        <v>470</v>
      </c>
      <c r="EA79" s="154">
        <f t="shared" si="88"/>
        <v>0</v>
      </c>
      <c r="EB79" s="78">
        <f>AVERAGEIFS('WEEKLY DATA'!EB$11:EB$14577,'WEEKLY DATA'!$A$11:$A$14577,'MONTHLY DATA'!$A79,'WEEKLY DATA'!$B$11:$B$14577,'MONTHLY DATA'!$B79)</f>
        <v>288.125</v>
      </c>
      <c r="EC79" s="78">
        <f>AVERAGEIFS('WEEKLY DATA'!EC$11:EC$14577,'WEEKLY DATA'!$A$11:$A$14577,'MONTHLY DATA'!$A79,'WEEKLY DATA'!$B$11:$B$14577,'MONTHLY DATA'!$B79)</f>
        <v>298.125</v>
      </c>
      <c r="ED79" s="78">
        <f>AVERAGEIFS('WEEKLY DATA'!ED$11:ED$14577,'WEEKLY DATA'!$A$11:$A$14577,'MONTHLY DATA'!$A79,'WEEKLY DATA'!$B$11:$B$14577,'MONTHLY DATA'!$B79)</f>
        <v>293.125</v>
      </c>
      <c r="EE79" s="154">
        <f t="shared" si="89"/>
        <v>-1.882845188284521E-2</v>
      </c>
      <c r="EF79" s="169">
        <f>AVERAGEIFS('WEEKLY DATA'!EF$11:EF$14577,'WEEKLY DATA'!$A$11:$A$14577,'MONTHLY DATA'!$A79,'WEEKLY DATA'!$B$11:$B$14577,'MONTHLY DATA'!$B79)</f>
        <v>274.375</v>
      </c>
      <c r="EG79" s="78">
        <f>AVERAGEIFS('WEEKLY DATA'!EG$11:EG$14577,'WEEKLY DATA'!$A$11:$A$14577,'MONTHLY DATA'!$A79,'WEEKLY DATA'!$B$11:$B$14577,'MONTHLY DATA'!$B79)</f>
        <v>284.375</v>
      </c>
      <c r="EH79" s="78">
        <f>AVERAGEIFS('WEEKLY DATA'!EH$11:EH$14577,'WEEKLY DATA'!$A$11:$A$14577,'MONTHLY DATA'!$A79,'WEEKLY DATA'!$B$11:$B$14577,'MONTHLY DATA'!$B79)</f>
        <v>279.375</v>
      </c>
      <c r="EI79" s="154">
        <f t="shared" si="90"/>
        <v>-1.7582417582417631E-2</v>
      </c>
      <c r="EJ79" s="78">
        <f>AVERAGEIFS('WEEKLY DATA'!EJ$11:EJ$14577,'WEEKLY DATA'!$A$11:$A$14577,'MONTHLY DATA'!$A79,'WEEKLY DATA'!$B$11:$B$14577,'MONTHLY DATA'!$B79)</f>
        <v>281.25</v>
      </c>
      <c r="EK79" s="78">
        <f>AVERAGEIFS('WEEKLY DATA'!EK$11:EK$14577,'WEEKLY DATA'!$A$11:$A$14577,'MONTHLY DATA'!$A79,'WEEKLY DATA'!$B$11:$B$14577,'MONTHLY DATA'!$B79)</f>
        <v>291.25</v>
      </c>
      <c r="EL79" s="78">
        <f>AVERAGEIFS('WEEKLY DATA'!EL$11:EL$14577,'WEEKLY DATA'!$A$11:$A$14577,'MONTHLY DATA'!$A79,'WEEKLY DATA'!$B$11:$B$14577,'MONTHLY DATA'!$B79)</f>
        <v>286.25</v>
      </c>
      <c r="EM79" s="154">
        <f t="shared" si="91"/>
        <v>-1.2931034482758674E-2</v>
      </c>
      <c r="EN79" s="78">
        <f>AVERAGEIFS('WEEKLY DATA'!EN$11:EN$14577,'WEEKLY DATA'!$A$11:$A$14577,'MONTHLY DATA'!$A79,'WEEKLY DATA'!$B$11:$B$14577,'MONTHLY DATA'!$B79)</f>
        <v>420</v>
      </c>
      <c r="EO79" s="78">
        <f>AVERAGEIFS('WEEKLY DATA'!EO$11:EO$14577,'WEEKLY DATA'!$A$11:$A$14577,'MONTHLY DATA'!$A79,'WEEKLY DATA'!$B$11:$B$14577,'MONTHLY DATA'!$B79)</f>
        <v>430</v>
      </c>
      <c r="EP79" s="78">
        <f>AVERAGEIFS('WEEKLY DATA'!EP$11:EP$14577,'WEEKLY DATA'!$A$11:$A$14577,'MONTHLY DATA'!$A79,'WEEKLY DATA'!$B$11:$B$14577,'MONTHLY DATA'!$B79)</f>
        <v>425</v>
      </c>
      <c r="EQ79" s="154">
        <f t="shared" si="92"/>
        <v>0</v>
      </c>
      <c r="ER79" s="78">
        <f>AVERAGEIFS('WEEKLY DATA'!ER$11:ER$14577,'WEEKLY DATA'!$A$11:$A$14577,'MONTHLY DATA'!$A79,'WEEKLY DATA'!$B$11:$B$14577,'MONTHLY DATA'!$B79)</f>
        <v>270</v>
      </c>
      <c r="ES79" s="78">
        <f>AVERAGEIFS('WEEKLY DATA'!ES$11:ES$14577,'WEEKLY DATA'!$A$11:$A$14577,'MONTHLY DATA'!$A79,'WEEKLY DATA'!$B$11:$B$14577,'MONTHLY DATA'!$B79)</f>
        <v>280</v>
      </c>
      <c r="ET79" s="78">
        <f>AVERAGEIFS('WEEKLY DATA'!ET$11:ET$14577,'WEEKLY DATA'!$A$11:$A$14577,'MONTHLY DATA'!$A79,'WEEKLY DATA'!$B$11:$B$14577,'MONTHLY DATA'!$B79)</f>
        <v>275</v>
      </c>
      <c r="EU79" s="154">
        <f t="shared" si="93"/>
        <v>-6.5817409766454338E-2</v>
      </c>
      <c r="EV79" s="78">
        <f>AVERAGEIFS('WEEKLY DATA'!EV$11:EV$14577,'WEEKLY DATA'!$A$11:$A$14577,'MONTHLY DATA'!$A79,'WEEKLY DATA'!$B$11:$B$14577,'MONTHLY DATA'!$B79)</f>
        <v>245</v>
      </c>
      <c r="EW79" s="78">
        <f>AVERAGEIFS('WEEKLY DATA'!EW$11:EW$14577,'WEEKLY DATA'!$A$11:$A$14577,'MONTHLY DATA'!$A79,'WEEKLY DATA'!$B$11:$B$14577,'MONTHLY DATA'!$B79)</f>
        <v>255</v>
      </c>
      <c r="EX79" s="78">
        <f>AVERAGEIFS('WEEKLY DATA'!EX$11:EX$14577,'WEEKLY DATA'!$A$11:$A$14577,'MONTHLY DATA'!$A79,'WEEKLY DATA'!$B$11:$B$14577,'MONTHLY DATA'!$B79)</f>
        <v>250</v>
      </c>
      <c r="EY79" s="154">
        <f t="shared" si="94"/>
        <v>-5.8823529411764719E-2</v>
      </c>
      <c r="EZ79" s="78">
        <f>AVERAGEIFS('WEEKLY DATA'!EZ$11:EZ$14577,'WEEKLY DATA'!$A$11:$A$14577,'MONTHLY DATA'!$A79,'WEEKLY DATA'!$B$11:$B$14577,'MONTHLY DATA'!$B79)</f>
        <v>259.375</v>
      </c>
      <c r="FA79" s="78">
        <f>AVERAGEIFS('WEEKLY DATA'!FA$11:FA$14577,'WEEKLY DATA'!$A$11:$A$14577,'MONTHLY DATA'!$A79,'WEEKLY DATA'!$B$11:$B$14577,'MONTHLY DATA'!$B79)</f>
        <v>269.375</v>
      </c>
      <c r="FB79" s="78">
        <f>AVERAGEIFS('WEEKLY DATA'!FB$11:FB$14577,'WEEKLY DATA'!$A$11:$A$14577,'MONTHLY DATA'!$A79,'WEEKLY DATA'!$B$11:$B$14577,'MONTHLY DATA'!$B79)</f>
        <v>264.375</v>
      </c>
      <c r="FC79" s="154">
        <f t="shared" si="95"/>
        <v>-5.5803571428571397E-2</v>
      </c>
      <c r="FD79" s="78">
        <f>AVERAGEIFS('WEEKLY DATA'!FD$11:FD$14577,'WEEKLY DATA'!$A$11:$A$14577,'MONTHLY DATA'!$A79,'WEEKLY DATA'!$B$11:$B$14577,'MONTHLY DATA'!$B79)</f>
        <v>495</v>
      </c>
      <c r="FE79" s="78">
        <f>AVERAGEIFS('WEEKLY DATA'!FE$11:FE$14577,'WEEKLY DATA'!$A$11:$A$14577,'MONTHLY DATA'!$A79,'WEEKLY DATA'!$B$11:$B$14577,'MONTHLY DATA'!$B79)</f>
        <v>505</v>
      </c>
      <c r="FF79" s="78">
        <f>AVERAGEIFS('WEEKLY DATA'!FF$11:FF$14577,'WEEKLY DATA'!$A$11:$A$14577,'MONTHLY DATA'!$A79,'WEEKLY DATA'!$B$11:$B$14577,'MONTHLY DATA'!$B79)</f>
        <v>500</v>
      </c>
      <c r="FG79" s="154">
        <f t="shared" si="96"/>
        <v>0</v>
      </c>
      <c r="FH79" s="78">
        <f>AVERAGEIFS('WEEKLY DATA'!FH$11:FH$14577,'WEEKLY DATA'!$A$11:$A$14577,'MONTHLY DATA'!$A79,'WEEKLY DATA'!$B$11:$B$14577,'MONTHLY DATA'!$B79)</f>
        <v>308.75</v>
      </c>
      <c r="FI79" s="78">
        <f>AVERAGEIFS('WEEKLY DATA'!FI$11:FI$14577,'WEEKLY DATA'!$A$11:$A$14577,'MONTHLY DATA'!$A79,'WEEKLY DATA'!$B$11:$B$14577,'MONTHLY DATA'!$B79)</f>
        <v>318.75</v>
      </c>
      <c r="FJ79" s="78">
        <f>AVERAGEIFS('WEEKLY DATA'!FJ$11:FJ$14577,'WEEKLY DATA'!$A$11:$A$14577,'MONTHLY DATA'!$A79,'WEEKLY DATA'!$B$11:$B$14577,'MONTHLY DATA'!$B79)</f>
        <v>313.75</v>
      </c>
      <c r="FK79" s="154">
        <f t="shared" si="97"/>
        <v>2.0325203252032464E-2</v>
      </c>
      <c r="FL79" s="169">
        <f>AVERAGEIFS('WEEKLY DATA'!FL$11:FL$14577,'WEEKLY DATA'!$A$11:$A$14577,'MONTHLY DATA'!$A79,'WEEKLY DATA'!$B$11:$B$14577,'MONTHLY DATA'!$B79)</f>
        <v>285</v>
      </c>
      <c r="FM79" s="78">
        <f>AVERAGEIFS('WEEKLY DATA'!FM$11:FM$14577,'WEEKLY DATA'!$A$11:$A$14577,'MONTHLY DATA'!$A79,'WEEKLY DATA'!$B$11:$B$14577,'MONTHLY DATA'!$B79)</f>
        <v>295</v>
      </c>
      <c r="FN79" s="78">
        <f>AVERAGEIFS('WEEKLY DATA'!FN$11:FN$14577,'WEEKLY DATA'!$A$11:$A$14577,'MONTHLY DATA'!$A79,'WEEKLY DATA'!$B$11:$B$14577,'MONTHLY DATA'!$B79)</f>
        <v>290</v>
      </c>
      <c r="FO79" s="154">
        <f t="shared" si="98"/>
        <v>0.11004784688995217</v>
      </c>
      <c r="FP79" s="78">
        <f>AVERAGEIFS('WEEKLY DATA'!FP$11:FP$14577,'WEEKLY DATA'!$A$11:$A$14577,'MONTHLY DATA'!$A79,'WEEKLY DATA'!$B$11:$B$14577,'MONTHLY DATA'!$B79)</f>
        <v>296.875</v>
      </c>
      <c r="FQ79" s="78">
        <f>AVERAGEIFS('WEEKLY DATA'!FQ$11:FQ$14577,'WEEKLY DATA'!$A$11:$A$14577,'MONTHLY DATA'!$A79,'WEEKLY DATA'!$B$11:$B$14577,'MONTHLY DATA'!$B79)</f>
        <v>306.875</v>
      </c>
      <c r="FR79" s="78">
        <f>AVERAGEIFS('WEEKLY DATA'!FR$11:FR$14577,'WEEKLY DATA'!$A$11:$A$14577,'MONTHLY DATA'!$A79,'WEEKLY DATA'!$B$11:$B$14577,'MONTHLY DATA'!$B79)</f>
        <v>301.875</v>
      </c>
      <c r="FS79" s="154">
        <f t="shared" si="99"/>
        <v>5.6892778993435478E-2</v>
      </c>
      <c r="FT79" s="78">
        <f>AVERAGEIFS('WEEKLY DATA'!FT$11:FT$14577,'WEEKLY DATA'!$A$11:$A$14577,'MONTHLY DATA'!$A79,'WEEKLY DATA'!$B$11:$B$14577,'MONTHLY DATA'!$B79)</f>
        <v>295</v>
      </c>
      <c r="FU79" s="78">
        <f>AVERAGEIFS('WEEKLY DATA'!FU$11:FU$14577,'WEEKLY DATA'!$A$11:$A$14577,'MONTHLY DATA'!$A79,'WEEKLY DATA'!$B$11:$B$14577,'MONTHLY DATA'!$B79)</f>
        <v>305</v>
      </c>
      <c r="FV79" s="78">
        <f>AVERAGEIFS('WEEKLY DATA'!FV$11:FV$14577,'WEEKLY DATA'!$A$11:$A$14577,'MONTHLY DATA'!$A79,'WEEKLY DATA'!$B$11:$B$14577,'MONTHLY DATA'!$B79)</f>
        <v>300</v>
      </c>
      <c r="FW79" s="154">
        <f t="shared" si="100"/>
        <v>-6.0665362035225101E-2</v>
      </c>
      <c r="FX79" s="78">
        <f>AVERAGEIFS('WEEKLY DATA'!FX$11:FX$14577,'WEEKLY DATA'!$A$11:$A$14577,'MONTHLY DATA'!$A79,'WEEKLY DATA'!$B$11:$B$14577,'MONTHLY DATA'!$B79)</f>
        <v>379.375</v>
      </c>
      <c r="FY79" s="78">
        <f>AVERAGEIFS('WEEKLY DATA'!FY$11:FY$14577,'WEEKLY DATA'!$A$11:$A$14577,'MONTHLY DATA'!$A79,'WEEKLY DATA'!$B$11:$B$14577,'MONTHLY DATA'!$B79)</f>
        <v>389.375</v>
      </c>
      <c r="FZ79" s="78">
        <f>AVERAGEIFS('WEEKLY DATA'!FZ$11:FZ$14577,'WEEKLY DATA'!$A$11:$A$14577,'MONTHLY DATA'!$A79,'WEEKLY DATA'!$B$11:$B$14577,'MONTHLY DATA'!$B79)</f>
        <v>384.375</v>
      </c>
      <c r="GA79" s="154">
        <f t="shared" si="101"/>
        <v>0.62698412698412698</v>
      </c>
      <c r="GB79" s="78">
        <f>AVERAGEIFS('WEEKLY DATA'!GB$11:GB$14577,'WEEKLY DATA'!$A$11:$A$14577,'MONTHLY DATA'!$A79,'WEEKLY DATA'!$B$11:$B$14577,'MONTHLY DATA'!$B79)</f>
        <v>323.125</v>
      </c>
      <c r="GC79" s="78">
        <f>AVERAGEIFS('WEEKLY DATA'!GC$11:GC$14577,'WEEKLY DATA'!$A$11:$A$14577,'MONTHLY DATA'!$A79,'WEEKLY DATA'!$B$11:$B$14577,'MONTHLY DATA'!$B79)</f>
        <v>333.125</v>
      </c>
      <c r="GD79" s="78">
        <f>AVERAGEIFS('WEEKLY DATA'!GD$11:GD$14577,'WEEKLY DATA'!$A$11:$A$14577,'MONTHLY DATA'!$A79,'WEEKLY DATA'!$B$11:$B$14577,'MONTHLY DATA'!$B79)</f>
        <v>328.125</v>
      </c>
      <c r="GE79" s="154">
        <f t="shared" si="102"/>
        <v>-2.4163568773234223E-2</v>
      </c>
      <c r="GF79" s="169">
        <f>AVERAGEIFS('WEEKLY DATA'!GF$11:GF$14577,'WEEKLY DATA'!$A$11:$A$14577,'MONTHLY DATA'!$A79,'WEEKLY DATA'!$B$11:$B$14577,'MONTHLY DATA'!$B79)</f>
        <v>320.625</v>
      </c>
      <c r="GG79" s="78">
        <f>AVERAGEIFS('WEEKLY DATA'!GG$11:GG$14577,'WEEKLY DATA'!$A$11:$A$14577,'MONTHLY DATA'!$A79,'WEEKLY DATA'!$B$11:$B$14577,'MONTHLY DATA'!$B79)</f>
        <v>330.625</v>
      </c>
      <c r="GH79" s="78">
        <f>AVERAGEIFS('WEEKLY DATA'!GH$11:GH$14577,'WEEKLY DATA'!$A$11:$A$14577,'MONTHLY DATA'!$A79,'WEEKLY DATA'!$B$11:$B$14577,'MONTHLY DATA'!$B79)</f>
        <v>325.625</v>
      </c>
      <c r="GI79" s="154">
        <f t="shared" si="103"/>
        <v>-5.7866184448462921E-2</v>
      </c>
      <c r="GJ79" s="78">
        <f>AVERAGEIFS('WEEKLY DATA'!GJ$11:GJ$14577,'WEEKLY DATA'!$A$11:$A$14577,'MONTHLY DATA'!$A79,'WEEKLY DATA'!$B$11:$B$14577,'MONTHLY DATA'!$B79)</f>
        <v>321.875</v>
      </c>
      <c r="GK79" s="78">
        <f>AVERAGEIFS('WEEKLY DATA'!GK$11:GK$14577,'WEEKLY DATA'!$A$11:$A$14577,'MONTHLY DATA'!$A79,'WEEKLY DATA'!$B$11:$B$14577,'MONTHLY DATA'!$B79)</f>
        <v>331.875</v>
      </c>
      <c r="GL79" s="78">
        <f>AVERAGEIFS('WEEKLY DATA'!GL$11:GL$14577,'WEEKLY DATA'!$A$11:$A$14577,'MONTHLY DATA'!$A79,'WEEKLY DATA'!$B$11:$B$14577,'MONTHLY DATA'!$B79)</f>
        <v>326.875</v>
      </c>
      <c r="GM79" s="154">
        <f t="shared" si="104"/>
        <v>-4.2124542124542086E-2</v>
      </c>
      <c r="GN79" s="78">
        <f>AVERAGEIFS('WEEKLY DATA'!GN$11:GN$14577,'WEEKLY DATA'!$A$11:$A$14577,'MONTHLY DATA'!$A79,'WEEKLY DATA'!$B$11:$B$14577,'MONTHLY DATA'!$B79)</f>
        <v>495</v>
      </c>
      <c r="GO79" s="78">
        <f>AVERAGEIFS('WEEKLY DATA'!GO$11:GO$14577,'WEEKLY DATA'!$A$11:$A$14577,'MONTHLY DATA'!$A79,'WEEKLY DATA'!$B$11:$B$14577,'MONTHLY DATA'!$B79)</f>
        <v>505</v>
      </c>
      <c r="GP79" s="78">
        <f>AVERAGEIFS('WEEKLY DATA'!GP$11:GP$14577,'WEEKLY DATA'!$A$11:$A$14577,'MONTHLY DATA'!$A79,'WEEKLY DATA'!$B$11:$B$14577,'MONTHLY DATA'!$B79)</f>
        <v>500</v>
      </c>
      <c r="GQ79" s="154">
        <f t="shared" si="105"/>
        <v>0</v>
      </c>
      <c r="GR79" s="78"/>
    </row>
    <row r="80" spans="1:200" ht="15.75" x14ac:dyDescent="0.25">
      <c r="A80">
        <f t="shared" si="55"/>
        <v>10</v>
      </c>
      <c r="B80">
        <f t="shared" si="56"/>
        <v>2015</v>
      </c>
      <c r="C80" s="86">
        <v>42278</v>
      </c>
      <c r="D80" s="78">
        <f>AVERAGEIFS('WEEKLY DATA'!D$11:D$14577,'WEEKLY DATA'!$A$11:$A$14577,'MONTHLY DATA'!$A80,'WEEKLY DATA'!$B$11:$B$14577,'MONTHLY DATA'!$B80)</f>
        <v>351.5</v>
      </c>
      <c r="E80" s="78">
        <f>AVERAGEIFS('WEEKLY DATA'!E$11:E$14577,'WEEKLY DATA'!$A$11:$A$14577,'MONTHLY DATA'!$A80,'WEEKLY DATA'!$B$11:$B$14577,'MONTHLY DATA'!$B80)</f>
        <v>361.5</v>
      </c>
      <c r="F80" s="78">
        <f>AVERAGEIFS('WEEKLY DATA'!F$11:F$14577,'WEEKLY DATA'!$A$11:$A$14577,'MONTHLY DATA'!$A80,'WEEKLY DATA'!$B$11:$B$14577,'MONTHLY DATA'!$B80)</f>
        <v>356.5</v>
      </c>
      <c r="G80" s="154">
        <f t="shared" si="57"/>
        <v>2.5899280575539585E-2</v>
      </c>
      <c r="H80" s="169">
        <f>AVERAGEIFS('WEEKLY DATA'!H$11:H$14577,'WEEKLY DATA'!$A$11:$A$14577,'MONTHLY DATA'!$A80,'WEEKLY DATA'!$B$11:$B$14577,'MONTHLY DATA'!$B80)</f>
        <v>417.5</v>
      </c>
      <c r="I80" s="78">
        <f>AVERAGEIFS('WEEKLY DATA'!I$11:I$14577,'WEEKLY DATA'!$A$11:$A$14577,'MONTHLY DATA'!$A80,'WEEKLY DATA'!$B$11:$B$14577,'MONTHLY DATA'!$B80)</f>
        <v>427.5</v>
      </c>
      <c r="J80" s="78">
        <f>AVERAGEIFS('WEEKLY DATA'!J$11:J$14577,'WEEKLY DATA'!$A$11:$A$14577,'MONTHLY DATA'!$A80,'WEEKLY DATA'!$B$11:$B$14577,'MONTHLY DATA'!$B80)</f>
        <v>422.5</v>
      </c>
      <c r="K80" s="154">
        <f t="shared" si="58"/>
        <v>-4.6544428772919644E-2</v>
      </c>
      <c r="L80" s="169">
        <f>AVERAGEIFS('WEEKLY DATA'!L$11:L$14577,'WEEKLY DATA'!$A$11:$A$14577,'MONTHLY DATA'!$A80,'WEEKLY DATA'!$B$11:$B$14577,'MONTHLY DATA'!$B80)</f>
        <v>360</v>
      </c>
      <c r="M80" s="78">
        <f>AVERAGEIFS('WEEKLY DATA'!M$11:M$14577,'WEEKLY DATA'!$A$11:$A$14577,'MONTHLY DATA'!$A80,'WEEKLY DATA'!$B$11:$B$14577,'MONTHLY DATA'!$B80)</f>
        <v>370</v>
      </c>
      <c r="N80" s="78">
        <f>AVERAGEIFS('WEEKLY DATA'!N$11:N$14577,'WEEKLY DATA'!$A$11:$A$14577,'MONTHLY DATA'!$A80,'WEEKLY DATA'!$B$11:$B$14577,'MONTHLY DATA'!$B80)</f>
        <v>365</v>
      </c>
      <c r="O80" s="154">
        <f t="shared" si="59"/>
        <v>5.1635111876076056E-3</v>
      </c>
      <c r="P80" s="169">
        <f>AVERAGEIFS('WEEKLY DATA'!P$11:P$14577,'WEEKLY DATA'!$A$11:$A$14577,'MONTHLY DATA'!$A80,'WEEKLY DATA'!$B$11:$B$14577,'MONTHLY DATA'!$B80)</f>
        <v>325</v>
      </c>
      <c r="Q80" s="78">
        <f>AVERAGEIFS('WEEKLY DATA'!Q$11:Q$14577,'WEEKLY DATA'!$A$11:$A$14577,'MONTHLY DATA'!$A80,'WEEKLY DATA'!$B$11:$B$14577,'MONTHLY DATA'!$B80)</f>
        <v>335</v>
      </c>
      <c r="R80" s="78">
        <f>AVERAGEIFS('WEEKLY DATA'!R$11:R$14577,'WEEKLY DATA'!$A$11:$A$14577,'MONTHLY DATA'!$A80,'WEEKLY DATA'!$B$11:$B$14577,'MONTHLY DATA'!$B80)</f>
        <v>330</v>
      </c>
      <c r="S80" s="154">
        <f t="shared" si="60"/>
        <v>-7.5187969924812581E-3</v>
      </c>
      <c r="T80" s="169">
        <f>AVERAGEIFS('WEEKLY DATA'!T$11:T$14577,'WEEKLY DATA'!$A$11:$A$14577,'MONTHLY DATA'!$A80,'WEEKLY DATA'!$B$11:$B$14577,'MONTHLY DATA'!$B80)</f>
        <v>301.5</v>
      </c>
      <c r="U80" s="78">
        <f>AVERAGEIFS('WEEKLY DATA'!U$11:U$14577,'WEEKLY DATA'!$A$11:$A$14577,'MONTHLY DATA'!$A80,'WEEKLY DATA'!$B$11:$B$14577,'MONTHLY DATA'!$B80)</f>
        <v>311.5</v>
      </c>
      <c r="V80" s="78">
        <f>AVERAGEIFS('WEEKLY DATA'!V$11:V$14577,'WEEKLY DATA'!$A$11:$A$14577,'MONTHLY DATA'!$A80,'WEEKLY DATA'!$B$11:$B$14577,'MONTHLY DATA'!$B80)</f>
        <v>306.5</v>
      </c>
      <c r="W80" s="154">
        <f t="shared" si="61"/>
        <v>-5.3281853281853309E-2</v>
      </c>
      <c r="X80" s="169">
        <f>AVERAGEIFS('WEEKLY DATA'!X$11:X$14577,'WEEKLY DATA'!$A$11:$A$14577,'MONTHLY DATA'!$A80,'WEEKLY DATA'!$B$11:$B$14577,'MONTHLY DATA'!$B80)</f>
        <v>267.5</v>
      </c>
      <c r="Y80" s="78">
        <f>AVERAGEIFS('WEEKLY DATA'!Y$11:Y$14577,'WEEKLY DATA'!$A$11:$A$14577,'MONTHLY DATA'!$A80,'WEEKLY DATA'!$B$11:$B$14577,'MONTHLY DATA'!$B80)</f>
        <v>277.5</v>
      </c>
      <c r="Z80" s="78">
        <f>AVERAGEIFS('WEEKLY DATA'!Z$11:Z$14577,'WEEKLY DATA'!$A$11:$A$14577,'MONTHLY DATA'!$A80,'WEEKLY DATA'!$B$11:$B$14577,'MONTHLY DATA'!$B80)</f>
        <v>272.5</v>
      </c>
      <c r="AA80" s="154">
        <f t="shared" si="62"/>
        <v>-7.0362473347547971E-2</v>
      </c>
      <c r="AB80" s="169">
        <f>AVERAGEIFS('WEEKLY DATA'!AB$11:AB$14577,'WEEKLY DATA'!$A$11:$A$14577,'MONTHLY DATA'!$A80,'WEEKLY DATA'!$B$11:$B$14577,'MONTHLY DATA'!$B80)</f>
        <v>323.5</v>
      </c>
      <c r="AC80" s="78">
        <f>AVERAGEIFS('WEEKLY DATA'!AC$11:AC$14577,'WEEKLY DATA'!$A$11:$A$14577,'MONTHLY DATA'!$A80,'WEEKLY DATA'!$B$11:$B$14577,'MONTHLY DATA'!$B80)</f>
        <v>333.5</v>
      </c>
      <c r="AD80" s="78">
        <f>AVERAGEIFS('WEEKLY DATA'!AD$11:AD$14577,'WEEKLY DATA'!$A$11:$A$14577,'MONTHLY DATA'!$A80,'WEEKLY DATA'!$B$11:$B$14577,'MONTHLY DATA'!$B80)</f>
        <v>328.5</v>
      </c>
      <c r="AE80" s="154">
        <f t="shared" si="63"/>
        <v>-1.7570093457943914E-2</v>
      </c>
      <c r="AF80" s="169">
        <f>AVERAGEIFS('WEEKLY DATA'!AF$11:AF$14577,'WEEKLY DATA'!$A$11:$A$14577,'MONTHLY DATA'!$A80,'WEEKLY DATA'!$B$11:$B$14577,'MONTHLY DATA'!$B80)</f>
        <v>278.5</v>
      </c>
      <c r="AG80" s="78">
        <f>AVERAGEIFS('WEEKLY DATA'!AG$11:AG$14577,'WEEKLY DATA'!$A$11:$A$14577,'MONTHLY DATA'!$A80,'WEEKLY DATA'!$B$11:$B$14577,'MONTHLY DATA'!$B80)</f>
        <v>288.5</v>
      </c>
      <c r="AH80" s="78">
        <f>AVERAGEIFS('WEEKLY DATA'!AH$11:AH$14577,'WEEKLY DATA'!$A$11:$A$14577,'MONTHLY DATA'!$A80,'WEEKLY DATA'!$B$11:$B$14577,'MONTHLY DATA'!$B80)</f>
        <v>283.5</v>
      </c>
      <c r="AI80" s="154">
        <f t="shared" si="64"/>
        <v>-1.1764705882352899E-2</v>
      </c>
      <c r="AJ80" s="169">
        <f>AVERAGEIFS('WEEKLY DATA'!AJ$11:AJ$14577,'WEEKLY DATA'!$A$11:$A$14577,'MONTHLY DATA'!$A80,'WEEKLY DATA'!$B$11:$B$14577,'MONTHLY DATA'!$B80)</f>
        <v>327.5</v>
      </c>
      <c r="AK80" s="78">
        <f>AVERAGEIFS('WEEKLY DATA'!AK$11:AK$14577,'WEEKLY DATA'!$A$11:$A$14577,'MONTHLY DATA'!$A80,'WEEKLY DATA'!$B$11:$B$14577,'MONTHLY DATA'!$B80)</f>
        <v>337.5</v>
      </c>
      <c r="AL80" s="78">
        <f>AVERAGEIFS('WEEKLY DATA'!AL$11:AL$14577,'WEEKLY DATA'!$A$11:$A$14577,'MONTHLY DATA'!$A80,'WEEKLY DATA'!$B$11:$B$14577,'MONTHLY DATA'!$B80)</f>
        <v>332.5</v>
      </c>
      <c r="AM80" s="154">
        <f t="shared" si="65"/>
        <v>-3.4482758620689613E-2</v>
      </c>
      <c r="AN80" s="169">
        <f>AVERAGEIFS('WEEKLY DATA'!AN$11:AN$14577,'WEEKLY DATA'!$A$11:$A$14577,'MONTHLY DATA'!$A80,'WEEKLY DATA'!$B$11:$B$14577,'MONTHLY DATA'!$B80)</f>
        <v>294.5</v>
      </c>
      <c r="AO80" s="78">
        <f>AVERAGEIFS('WEEKLY DATA'!AO$11:AO$14577,'WEEKLY DATA'!$A$11:$A$14577,'MONTHLY DATA'!$A80,'WEEKLY DATA'!$B$11:$B$14577,'MONTHLY DATA'!$B80)</f>
        <v>304.5</v>
      </c>
      <c r="AP80" s="78">
        <f>AVERAGEIFS('WEEKLY DATA'!AP$11:AP$14577,'WEEKLY DATA'!$A$11:$A$14577,'MONTHLY DATA'!$A80,'WEEKLY DATA'!$B$11:$B$14577,'MONTHLY DATA'!$B80)</f>
        <v>299.5</v>
      </c>
      <c r="AQ80" s="154">
        <f t="shared" si="66"/>
        <v>-3.3870967741935432E-2</v>
      </c>
      <c r="AR80" s="169">
        <f>AVERAGEIFS('WEEKLY DATA'!AR$11:AR$14577,'WEEKLY DATA'!$A$11:$A$14577,'MONTHLY DATA'!$A80,'WEEKLY DATA'!$B$11:$B$14577,'MONTHLY DATA'!$B80)</f>
        <v>349</v>
      </c>
      <c r="AS80" s="78">
        <f>AVERAGEIFS('WEEKLY DATA'!AS$11:AS$14577,'WEEKLY DATA'!$A$11:$A$14577,'MONTHLY DATA'!$A80,'WEEKLY DATA'!$B$11:$B$14577,'MONTHLY DATA'!$B80)</f>
        <v>359</v>
      </c>
      <c r="AT80" s="78">
        <f>AVERAGEIFS('WEEKLY DATA'!AT$11:AT$14577,'WEEKLY DATA'!$A$11:$A$14577,'MONTHLY DATA'!$A80,'WEEKLY DATA'!$B$11:$B$14577,'MONTHLY DATA'!$B80)</f>
        <v>354</v>
      </c>
      <c r="AU80" s="154">
        <f t="shared" si="67"/>
        <v>-4.5694200351493741E-3</v>
      </c>
      <c r="AV80" s="169">
        <f>AVERAGEIFS('WEEKLY DATA'!AV$11:AV$14577,'WEEKLY DATA'!$A$11:$A$14577,'MONTHLY DATA'!$A80,'WEEKLY DATA'!$B$11:$B$14577,'MONTHLY DATA'!$B80)</f>
        <v>299</v>
      </c>
      <c r="AW80" s="78">
        <f>AVERAGEIFS('WEEKLY DATA'!AW$11:AW$14577,'WEEKLY DATA'!$A$11:$A$14577,'MONTHLY DATA'!$A80,'WEEKLY DATA'!$B$11:$B$14577,'MONTHLY DATA'!$B80)</f>
        <v>309</v>
      </c>
      <c r="AX80" s="78">
        <f>AVERAGEIFS('WEEKLY DATA'!AX$11:AX$14577,'WEEKLY DATA'!$A$11:$A$14577,'MONTHLY DATA'!$A80,'WEEKLY DATA'!$B$11:$B$14577,'MONTHLY DATA'!$B80)</f>
        <v>304</v>
      </c>
      <c r="AY80" s="154">
        <f t="shared" si="68"/>
        <v>2.8865979381442752E-3</v>
      </c>
      <c r="AZ80" s="169">
        <f>AVERAGEIFS('WEEKLY DATA'!AZ$11:AZ$14577,'WEEKLY DATA'!$A$11:$A$14577,'MONTHLY DATA'!$A80,'WEEKLY DATA'!$B$11:$B$14577,'MONTHLY DATA'!$B80)</f>
        <v>295</v>
      </c>
      <c r="BA80" s="78">
        <f>AVERAGEIFS('WEEKLY DATA'!BA$11:BA$14577,'WEEKLY DATA'!$A$11:$A$14577,'MONTHLY DATA'!$A80,'WEEKLY DATA'!$B$11:$B$14577,'MONTHLY DATA'!$B80)</f>
        <v>305</v>
      </c>
      <c r="BB80" s="78">
        <f>AVERAGEIFS('WEEKLY DATA'!BB$11:BB$14577,'WEEKLY DATA'!$A$11:$A$14577,'MONTHLY DATA'!$A80,'WEEKLY DATA'!$B$11:$B$14577,'MONTHLY DATA'!$B80)</f>
        <v>300</v>
      </c>
      <c r="BC80" s="154">
        <f t="shared" si="69"/>
        <v>4.5751633986928164E-2</v>
      </c>
      <c r="BD80" s="169">
        <f>AVERAGEIFS('WEEKLY DATA'!BD$11:BD$14577,'WEEKLY DATA'!$A$11:$A$14577,'MONTHLY DATA'!$A80,'WEEKLY DATA'!$B$11:$B$14577,'MONTHLY DATA'!$B80)</f>
        <v>254</v>
      </c>
      <c r="BE80" s="78">
        <f>AVERAGEIFS('WEEKLY DATA'!BE$11:BE$14577,'WEEKLY DATA'!$A$11:$A$14577,'MONTHLY DATA'!$A80,'WEEKLY DATA'!$B$11:$B$14577,'MONTHLY DATA'!$B80)</f>
        <v>264</v>
      </c>
      <c r="BF80" s="78">
        <f>AVERAGEIFS('WEEKLY DATA'!BF$11:BF$14577,'WEEKLY DATA'!$A$11:$A$14577,'MONTHLY DATA'!$A80,'WEEKLY DATA'!$B$11:$B$14577,'MONTHLY DATA'!$B80)</f>
        <v>259</v>
      </c>
      <c r="BG80" s="154">
        <f t="shared" si="70"/>
        <v>9.6618357487932016E-4</v>
      </c>
      <c r="BH80" s="169">
        <f>AVERAGEIFS('WEEKLY DATA'!BH$11:BH$14577,'WEEKLY DATA'!$A$11:$A$14577,'MONTHLY DATA'!$A80,'WEEKLY DATA'!$B$11:$B$14577,'MONTHLY DATA'!$B80)</f>
        <v>325</v>
      </c>
      <c r="BI80" s="78">
        <f>AVERAGEIFS('WEEKLY DATA'!BI$11:BI$14577,'WEEKLY DATA'!$A$11:$A$14577,'MONTHLY DATA'!$A80,'WEEKLY DATA'!$B$11:$B$14577,'MONTHLY DATA'!$B80)</f>
        <v>335</v>
      </c>
      <c r="BJ80" s="78">
        <f>AVERAGEIFS('WEEKLY DATA'!BJ$11:BJ$14577,'WEEKLY DATA'!$A$11:$A$14577,'MONTHLY DATA'!$A80,'WEEKLY DATA'!$B$11:$B$14577,'MONTHLY DATA'!$B80)</f>
        <v>330</v>
      </c>
      <c r="BK80" s="154">
        <f t="shared" si="71"/>
        <v>4.1420118343195256E-2</v>
      </c>
      <c r="BL80" s="169">
        <f>AVERAGEIFS('WEEKLY DATA'!BL$11:BL$14577,'WEEKLY DATA'!$A$11:$A$14577,'MONTHLY DATA'!$A80,'WEEKLY DATA'!$B$11:$B$14577,'MONTHLY DATA'!$B80)</f>
        <v>276.5</v>
      </c>
      <c r="BM80" s="78">
        <f>AVERAGEIFS('WEEKLY DATA'!BM$11:BM$14577,'WEEKLY DATA'!$A$11:$A$14577,'MONTHLY DATA'!$A80,'WEEKLY DATA'!$B$11:$B$14577,'MONTHLY DATA'!$B80)</f>
        <v>286.5</v>
      </c>
      <c r="BN80" s="78">
        <f>AVERAGEIFS('WEEKLY DATA'!BN$11:BN$14577,'WEEKLY DATA'!$A$11:$A$14577,'MONTHLY DATA'!$A80,'WEEKLY DATA'!$B$11:$B$14577,'MONTHLY DATA'!$B80)</f>
        <v>281.5</v>
      </c>
      <c r="BO80" s="154">
        <f t="shared" si="72"/>
        <v>2.5968109339407741E-2</v>
      </c>
      <c r="BP80" s="78">
        <f>AVERAGEIFS('WEEKLY DATA'!BP$11:BP$14577,'WEEKLY DATA'!$A$11:$A$14577,'MONTHLY DATA'!$A80,'WEEKLY DATA'!$B$11:$B$14577,'MONTHLY DATA'!$B80)</f>
        <v>335</v>
      </c>
      <c r="BQ80" s="78">
        <f>AVERAGEIFS('WEEKLY DATA'!BQ$11:BQ$14577,'WEEKLY DATA'!$A$11:$A$14577,'MONTHLY DATA'!$A80,'WEEKLY DATA'!$B$11:$B$14577,'MONTHLY DATA'!$B80)</f>
        <v>345</v>
      </c>
      <c r="BR80" s="78">
        <f>AVERAGEIFS('WEEKLY DATA'!BR$11:BR$14577,'WEEKLY DATA'!$A$11:$A$14577,'MONTHLY DATA'!$A80,'WEEKLY DATA'!$B$11:$B$14577,'MONTHLY DATA'!$B80)</f>
        <v>340</v>
      </c>
      <c r="BS80" s="154">
        <f t="shared" si="73"/>
        <v>4.0152963671128195E-2</v>
      </c>
      <c r="BT80" s="78">
        <f>AVERAGEIFS('WEEKLY DATA'!BT$11:BT$14577,'WEEKLY DATA'!$A$11:$A$14577,'MONTHLY DATA'!$A80,'WEEKLY DATA'!$B$11:$B$14577,'MONTHLY DATA'!$B80)</f>
        <v>294</v>
      </c>
      <c r="BU80" s="78">
        <f>AVERAGEIFS('WEEKLY DATA'!BU$11:BU$14577,'WEEKLY DATA'!$A$11:$A$14577,'MONTHLY DATA'!$A80,'WEEKLY DATA'!$B$11:$B$14577,'MONTHLY DATA'!$B80)</f>
        <v>304</v>
      </c>
      <c r="BV80" s="78">
        <f>AVERAGEIFS('WEEKLY DATA'!BV$11:BV$14577,'WEEKLY DATA'!$A$11:$A$14577,'MONTHLY DATA'!$A80,'WEEKLY DATA'!$B$11:$B$14577,'MONTHLY DATA'!$B80)</f>
        <v>299</v>
      </c>
      <c r="BW80" s="154">
        <f t="shared" si="74"/>
        <v>8.3682008368191063E-4</v>
      </c>
      <c r="BX80" s="78">
        <f>AVERAGEIFS('WEEKLY DATA'!BX$11:BX$14577,'WEEKLY DATA'!$A$11:$A$14577,'MONTHLY DATA'!$A80,'WEEKLY DATA'!$B$11:$B$14577,'MONTHLY DATA'!$B80)</f>
        <v>312.5</v>
      </c>
      <c r="BY80" s="78">
        <f>AVERAGEIFS('WEEKLY DATA'!BY$11:BY$14577,'WEEKLY DATA'!$A$11:$A$14577,'MONTHLY DATA'!$A80,'WEEKLY DATA'!$B$11:$B$14577,'MONTHLY DATA'!$B80)</f>
        <v>322.5</v>
      </c>
      <c r="BZ80" s="78">
        <f>AVERAGEIFS('WEEKLY DATA'!BZ$11:BZ$14577,'WEEKLY DATA'!$A$11:$A$14577,'MONTHLY DATA'!$A80,'WEEKLY DATA'!$B$11:$B$14577,'MONTHLY DATA'!$B80)</f>
        <v>317.5</v>
      </c>
      <c r="CA80" s="154">
        <f t="shared" si="75"/>
        <v>2.008032128514059E-2</v>
      </c>
      <c r="CB80" s="78">
        <f>AVERAGEIFS('WEEKLY DATA'!CB$11:CB$14577,'WEEKLY DATA'!$A$11:$A$14577,'MONTHLY DATA'!$A80,'WEEKLY DATA'!$B$11:$B$14577,'MONTHLY DATA'!$B80)</f>
        <v>470</v>
      </c>
      <c r="CC80" s="78">
        <f>AVERAGEIFS('WEEKLY DATA'!CC$11:CC$14577,'WEEKLY DATA'!$A$11:$A$14577,'MONTHLY DATA'!$A80,'WEEKLY DATA'!$B$11:$B$14577,'MONTHLY DATA'!$B80)</f>
        <v>480</v>
      </c>
      <c r="CD80" s="78">
        <f>AVERAGEIFS('WEEKLY DATA'!CD$11:CD$14577,'WEEKLY DATA'!$A$11:$A$14577,'MONTHLY DATA'!$A80,'WEEKLY DATA'!$B$11:$B$14577,'MONTHLY DATA'!$B80)</f>
        <v>475</v>
      </c>
      <c r="CE80" s="154">
        <f t="shared" si="76"/>
        <v>0</v>
      </c>
      <c r="CF80" s="78">
        <f>AVERAGEIFS('WEEKLY DATA'!CF$11:CF$14577,'WEEKLY DATA'!$A$11:$A$14577,'MONTHLY DATA'!$A80,'WEEKLY DATA'!$B$11:$B$14577,'MONTHLY DATA'!$B80)</f>
        <v>307</v>
      </c>
      <c r="CG80" s="78">
        <f>AVERAGEIFS('WEEKLY DATA'!CG$11:CG$14577,'WEEKLY DATA'!$A$11:$A$14577,'MONTHLY DATA'!$A80,'WEEKLY DATA'!$B$11:$B$14577,'MONTHLY DATA'!$B80)</f>
        <v>317</v>
      </c>
      <c r="CH80" s="78">
        <f>AVERAGEIFS('WEEKLY DATA'!CH$11:CH$14577,'WEEKLY DATA'!$A$11:$A$14577,'MONTHLY DATA'!$A80,'WEEKLY DATA'!$B$11:$B$14577,'MONTHLY DATA'!$B80)</f>
        <v>312</v>
      </c>
      <c r="CI80" s="154">
        <f t="shared" si="77"/>
        <v>6.4392324093816677E-2</v>
      </c>
      <c r="CJ80" s="78">
        <f>AVERAGEIFS('WEEKLY DATA'!CJ$11:CJ$14577,'WEEKLY DATA'!$A$11:$A$14577,'MONTHLY DATA'!$A80,'WEEKLY DATA'!$B$11:$B$14577,'MONTHLY DATA'!$B80)</f>
        <v>265</v>
      </c>
      <c r="CK80" s="78">
        <f>AVERAGEIFS('WEEKLY DATA'!CK$11:CK$14577,'WEEKLY DATA'!$A$11:$A$14577,'MONTHLY DATA'!$A80,'WEEKLY DATA'!$B$11:$B$14577,'MONTHLY DATA'!$B80)</f>
        <v>275</v>
      </c>
      <c r="CL80" s="78">
        <f>AVERAGEIFS('WEEKLY DATA'!CL$11:CL$14577,'WEEKLY DATA'!$A$11:$A$14577,'MONTHLY DATA'!$A80,'WEEKLY DATA'!$B$11:$B$14577,'MONTHLY DATA'!$B80)</f>
        <v>270</v>
      </c>
      <c r="CM80" s="154">
        <f t="shared" si="78"/>
        <v>-3.3557046979865723E-2</v>
      </c>
      <c r="CN80" s="78">
        <f>AVERAGEIFS('WEEKLY DATA'!CN$11:CN$14577,'WEEKLY DATA'!$A$11:$A$14577,'MONTHLY DATA'!$A80,'WEEKLY DATA'!$B$11:$B$14577,'MONTHLY DATA'!$B80)</f>
        <v>287.5</v>
      </c>
      <c r="CO80" s="78">
        <f>AVERAGEIFS('WEEKLY DATA'!CO$11:CO$14577,'WEEKLY DATA'!$A$11:$A$14577,'MONTHLY DATA'!$A80,'WEEKLY DATA'!$B$11:$B$14577,'MONTHLY DATA'!$B80)</f>
        <v>297.5</v>
      </c>
      <c r="CP80" s="78">
        <f>AVERAGEIFS('WEEKLY DATA'!CP$11:CP$14577,'WEEKLY DATA'!$A$11:$A$14577,'MONTHLY DATA'!$A80,'WEEKLY DATA'!$B$11:$B$14577,'MONTHLY DATA'!$B80)</f>
        <v>292.5</v>
      </c>
      <c r="CQ80" s="154">
        <f t="shared" si="79"/>
        <v>2.1834061135371119E-2</v>
      </c>
      <c r="CR80" s="78">
        <f>AVERAGEIFS('WEEKLY DATA'!CR$11:CR$14577,'WEEKLY DATA'!$A$11:$A$14577,'MONTHLY DATA'!$A80,'WEEKLY DATA'!$B$11:$B$14577,'MONTHLY DATA'!$B80)</f>
        <v>440</v>
      </c>
      <c r="CS80" s="78">
        <f>AVERAGEIFS('WEEKLY DATA'!CS$11:CS$14577,'WEEKLY DATA'!$A$11:$A$14577,'MONTHLY DATA'!$A80,'WEEKLY DATA'!$B$11:$B$14577,'MONTHLY DATA'!$B80)</f>
        <v>450</v>
      </c>
      <c r="CT80" s="78">
        <f>AVERAGEIFS('WEEKLY DATA'!CT$11:CT$14577,'WEEKLY DATA'!$A$11:$A$14577,'MONTHLY DATA'!$A80,'WEEKLY DATA'!$B$11:$B$14577,'MONTHLY DATA'!$B80)</f>
        <v>445</v>
      </c>
      <c r="CU80" s="154">
        <f t="shared" si="80"/>
        <v>0</v>
      </c>
      <c r="CV80" s="169">
        <f>AVERAGEIFS('WEEKLY DATA'!CV$11:CV$14577,'WEEKLY DATA'!$A$11:$A$14577,'MONTHLY DATA'!$A80,'WEEKLY DATA'!$B$11:$B$14577,'MONTHLY DATA'!$B80)</f>
        <v>342</v>
      </c>
      <c r="CW80" s="78">
        <f>AVERAGEIFS('WEEKLY DATA'!CW$11:CW$14577,'WEEKLY DATA'!$A$11:$A$14577,'MONTHLY DATA'!$A80,'WEEKLY DATA'!$B$11:$B$14577,'MONTHLY DATA'!$B80)</f>
        <v>352</v>
      </c>
      <c r="CX80" s="78">
        <f>AVERAGEIFS('WEEKLY DATA'!CX$11:CX$14577,'WEEKLY DATA'!$A$11:$A$14577,'MONTHLY DATA'!$A80,'WEEKLY DATA'!$B$11:$B$14577,'MONTHLY DATA'!$B80)</f>
        <v>347</v>
      </c>
      <c r="CY80" s="154">
        <f t="shared" si="81"/>
        <v>5.7523809523809533E-2</v>
      </c>
      <c r="CZ80" s="169">
        <f>AVERAGEIFS('WEEKLY DATA'!CZ$11:CZ$14577,'WEEKLY DATA'!$A$11:$A$14577,'MONTHLY DATA'!$A80,'WEEKLY DATA'!$B$11:$B$14577,'MONTHLY DATA'!$B80)</f>
        <v>300</v>
      </c>
      <c r="DA80" s="78">
        <f>AVERAGEIFS('WEEKLY DATA'!DA$11:DA$14577,'WEEKLY DATA'!$A$11:$A$14577,'MONTHLY DATA'!$A80,'WEEKLY DATA'!$B$11:$B$14577,'MONTHLY DATA'!$B80)</f>
        <v>310</v>
      </c>
      <c r="DB80" s="78">
        <f>AVERAGEIFS('WEEKLY DATA'!DB$11:DB$14577,'WEEKLY DATA'!$A$11:$A$14577,'MONTHLY DATA'!$A80,'WEEKLY DATA'!$B$11:$B$14577,'MONTHLY DATA'!$B80)</f>
        <v>305</v>
      </c>
      <c r="DC80" s="154">
        <f t="shared" si="82"/>
        <v>-2.9821073558648159E-2</v>
      </c>
      <c r="DD80" s="78">
        <f>AVERAGEIFS('WEEKLY DATA'!DD$11:DD$14577,'WEEKLY DATA'!$A$11:$A$14577,'MONTHLY DATA'!$A80,'WEEKLY DATA'!$B$11:$B$14577,'MONTHLY DATA'!$B80)</f>
        <v>319.5</v>
      </c>
      <c r="DE80" s="78">
        <f>AVERAGEIFS('WEEKLY DATA'!DE$11:DE$14577,'WEEKLY DATA'!$A$11:$A$14577,'MONTHLY DATA'!$A80,'WEEKLY DATA'!$B$11:$B$14577,'MONTHLY DATA'!$B80)</f>
        <v>329.5</v>
      </c>
      <c r="DF80" s="78">
        <f>AVERAGEIFS('WEEKLY DATA'!DF$11:DF$14577,'WEEKLY DATA'!$A$11:$A$14577,'MONTHLY DATA'!$A80,'WEEKLY DATA'!$B$11:$B$14577,'MONTHLY DATA'!$B80)</f>
        <v>324.5</v>
      </c>
      <c r="DG80" s="154">
        <f t="shared" si="83"/>
        <v>1.0116731517509692E-2</v>
      </c>
      <c r="DH80" s="78">
        <f>AVERAGEIFS('WEEKLY DATA'!DH$11:DH$14577,'WEEKLY DATA'!$A$11:$A$14577,'MONTHLY DATA'!$A80,'WEEKLY DATA'!$B$11:$B$14577,'MONTHLY DATA'!$B80)</f>
        <v>455</v>
      </c>
      <c r="DI80" s="78">
        <f>AVERAGEIFS('WEEKLY DATA'!DI$11:DI$14577,'WEEKLY DATA'!$A$11:$A$14577,'MONTHLY DATA'!$A80,'WEEKLY DATA'!$B$11:$B$14577,'MONTHLY DATA'!$B80)</f>
        <v>465</v>
      </c>
      <c r="DJ80" s="78">
        <f>AVERAGEIFS('WEEKLY DATA'!DJ$11:DJ$14577,'WEEKLY DATA'!$A$11:$A$14577,'MONTHLY DATA'!$A80,'WEEKLY DATA'!$B$11:$B$14577,'MONTHLY DATA'!$B80)</f>
        <v>460</v>
      </c>
      <c r="DK80" s="154">
        <f t="shared" si="84"/>
        <v>0</v>
      </c>
      <c r="DL80" s="169">
        <f>AVERAGEIFS('WEEKLY DATA'!DL$11:DL$14577,'WEEKLY DATA'!$A$11:$A$14577,'MONTHLY DATA'!$A80,'WEEKLY DATA'!$B$11:$B$14577,'MONTHLY DATA'!$B80)</f>
        <v>317</v>
      </c>
      <c r="DM80" s="78">
        <f>AVERAGEIFS('WEEKLY DATA'!DM$11:DM$14577,'WEEKLY DATA'!$A$11:$A$14577,'MONTHLY DATA'!$A80,'WEEKLY DATA'!$B$11:$B$14577,'MONTHLY DATA'!$B80)</f>
        <v>327</v>
      </c>
      <c r="DN80" s="78">
        <f>AVERAGEIFS('WEEKLY DATA'!DN$11:DN$14577,'WEEKLY DATA'!$A$11:$A$14577,'MONTHLY DATA'!$A80,'WEEKLY DATA'!$B$11:$B$14577,'MONTHLY DATA'!$B80)</f>
        <v>322</v>
      </c>
      <c r="DO80" s="154">
        <f t="shared" si="85"/>
        <v>6.2268041237113492E-2</v>
      </c>
      <c r="DP80" s="78">
        <f>AVERAGEIFS('WEEKLY DATA'!DP$11:DP$14577,'WEEKLY DATA'!$A$11:$A$14577,'MONTHLY DATA'!$A80,'WEEKLY DATA'!$B$11:$B$14577,'MONTHLY DATA'!$B80)</f>
        <v>275</v>
      </c>
      <c r="DQ80" s="78">
        <f>AVERAGEIFS('WEEKLY DATA'!DQ$11:DQ$14577,'WEEKLY DATA'!$A$11:$A$14577,'MONTHLY DATA'!$A80,'WEEKLY DATA'!$B$11:$B$14577,'MONTHLY DATA'!$B80)</f>
        <v>285</v>
      </c>
      <c r="DR80" s="78">
        <f>AVERAGEIFS('WEEKLY DATA'!DR$11:DR$14577,'WEEKLY DATA'!$A$11:$A$14577,'MONTHLY DATA'!$A80,'WEEKLY DATA'!$B$11:$B$14577,'MONTHLY DATA'!$B80)</f>
        <v>280</v>
      </c>
      <c r="DS80" s="154">
        <f t="shared" si="86"/>
        <v>-3.2397408207343381E-2</v>
      </c>
      <c r="DT80" s="78">
        <f>AVERAGEIFS('WEEKLY DATA'!DT$11:DT$14577,'WEEKLY DATA'!$A$11:$A$14577,'MONTHLY DATA'!$A80,'WEEKLY DATA'!$B$11:$B$14577,'MONTHLY DATA'!$B80)</f>
        <v>297.5</v>
      </c>
      <c r="DU80" s="78">
        <f>AVERAGEIFS('WEEKLY DATA'!DU$11:DU$14577,'WEEKLY DATA'!$A$11:$A$14577,'MONTHLY DATA'!$A80,'WEEKLY DATA'!$B$11:$B$14577,'MONTHLY DATA'!$B80)</f>
        <v>307.5</v>
      </c>
      <c r="DV80" s="78">
        <f>AVERAGEIFS('WEEKLY DATA'!DV$11:DV$14577,'WEEKLY DATA'!$A$11:$A$14577,'MONTHLY DATA'!$A80,'WEEKLY DATA'!$B$11:$B$14577,'MONTHLY DATA'!$B80)</f>
        <v>302.5</v>
      </c>
      <c r="DW80" s="154">
        <f t="shared" si="87"/>
        <v>2.1097046413502074E-2</v>
      </c>
      <c r="DX80" s="78">
        <f>AVERAGEIFS('WEEKLY DATA'!DX$11:DX$14577,'WEEKLY DATA'!$A$11:$A$14577,'MONTHLY DATA'!$A80,'WEEKLY DATA'!$B$11:$B$14577,'MONTHLY DATA'!$B80)</f>
        <v>465</v>
      </c>
      <c r="DY80" s="78">
        <f>AVERAGEIFS('WEEKLY DATA'!DY$11:DY$14577,'WEEKLY DATA'!$A$11:$A$14577,'MONTHLY DATA'!$A80,'WEEKLY DATA'!$B$11:$B$14577,'MONTHLY DATA'!$B80)</f>
        <v>475</v>
      </c>
      <c r="DZ80" s="78">
        <f>AVERAGEIFS('WEEKLY DATA'!DZ$11:DZ$14577,'WEEKLY DATA'!$A$11:$A$14577,'MONTHLY DATA'!$A80,'WEEKLY DATA'!$B$11:$B$14577,'MONTHLY DATA'!$B80)</f>
        <v>470</v>
      </c>
      <c r="EA80" s="154">
        <f t="shared" si="88"/>
        <v>0</v>
      </c>
      <c r="EB80" s="78">
        <f>AVERAGEIFS('WEEKLY DATA'!EB$11:EB$14577,'WEEKLY DATA'!$A$11:$A$14577,'MONTHLY DATA'!$A80,'WEEKLY DATA'!$B$11:$B$14577,'MONTHLY DATA'!$B80)</f>
        <v>307</v>
      </c>
      <c r="EC80" s="78">
        <f>AVERAGEIFS('WEEKLY DATA'!EC$11:EC$14577,'WEEKLY DATA'!$A$11:$A$14577,'MONTHLY DATA'!$A80,'WEEKLY DATA'!$B$11:$B$14577,'MONTHLY DATA'!$B80)</f>
        <v>317</v>
      </c>
      <c r="ED80" s="78">
        <f>AVERAGEIFS('WEEKLY DATA'!ED$11:ED$14577,'WEEKLY DATA'!$A$11:$A$14577,'MONTHLY DATA'!$A80,'WEEKLY DATA'!$B$11:$B$14577,'MONTHLY DATA'!$B80)</f>
        <v>312</v>
      </c>
      <c r="EE80" s="154">
        <f t="shared" si="89"/>
        <v>6.4392324093816677E-2</v>
      </c>
      <c r="EF80" s="169">
        <f>AVERAGEIFS('WEEKLY DATA'!EF$11:EF$14577,'WEEKLY DATA'!$A$11:$A$14577,'MONTHLY DATA'!$A80,'WEEKLY DATA'!$B$11:$B$14577,'MONTHLY DATA'!$B80)</f>
        <v>265</v>
      </c>
      <c r="EG80" s="78">
        <f>AVERAGEIFS('WEEKLY DATA'!EG$11:EG$14577,'WEEKLY DATA'!$A$11:$A$14577,'MONTHLY DATA'!$A80,'WEEKLY DATA'!$B$11:$B$14577,'MONTHLY DATA'!$B80)</f>
        <v>275</v>
      </c>
      <c r="EH80" s="78">
        <f>AVERAGEIFS('WEEKLY DATA'!EH$11:EH$14577,'WEEKLY DATA'!$A$11:$A$14577,'MONTHLY DATA'!$A80,'WEEKLY DATA'!$B$11:$B$14577,'MONTHLY DATA'!$B80)</f>
        <v>270</v>
      </c>
      <c r="EI80" s="154">
        <f t="shared" si="90"/>
        <v>-3.3557046979865723E-2</v>
      </c>
      <c r="EJ80" s="78">
        <f>AVERAGEIFS('WEEKLY DATA'!EJ$11:EJ$14577,'WEEKLY DATA'!$A$11:$A$14577,'MONTHLY DATA'!$A80,'WEEKLY DATA'!$B$11:$B$14577,'MONTHLY DATA'!$B80)</f>
        <v>287.5</v>
      </c>
      <c r="EK80" s="78">
        <f>AVERAGEIFS('WEEKLY DATA'!EK$11:EK$14577,'WEEKLY DATA'!$A$11:$A$14577,'MONTHLY DATA'!$A80,'WEEKLY DATA'!$B$11:$B$14577,'MONTHLY DATA'!$B80)</f>
        <v>297.5</v>
      </c>
      <c r="EL80" s="78">
        <f>AVERAGEIFS('WEEKLY DATA'!EL$11:EL$14577,'WEEKLY DATA'!$A$11:$A$14577,'MONTHLY DATA'!$A80,'WEEKLY DATA'!$B$11:$B$14577,'MONTHLY DATA'!$B80)</f>
        <v>292.5</v>
      </c>
      <c r="EM80" s="154">
        <f t="shared" si="91"/>
        <v>2.1834061135371119E-2</v>
      </c>
      <c r="EN80" s="78">
        <f>AVERAGEIFS('WEEKLY DATA'!EN$11:EN$14577,'WEEKLY DATA'!$A$11:$A$14577,'MONTHLY DATA'!$A80,'WEEKLY DATA'!$B$11:$B$14577,'MONTHLY DATA'!$B80)</f>
        <v>420</v>
      </c>
      <c r="EO80" s="78">
        <f>AVERAGEIFS('WEEKLY DATA'!EO$11:EO$14577,'WEEKLY DATA'!$A$11:$A$14577,'MONTHLY DATA'!$A80,'WEEKLY DATA'!$B$11:$B$14577,'MONTHLY DATA'!$B80)</f>
        <v>430</v>
      </c>
      <c r="EP80" s="78">
        <f>AVERAGEIFS('WEEKLY DATA'!EP$11:EP$14577,'WEEKLY DATA'!$A$11:$A$14577,'MONTHLY DATA'!$A80,'WEEKLY DATA'!$B$11:$B$14577,'MONTHLY DATA'!$B80)</f>
        <v>425</v>
      </c>
      <c r="EQ80" s="154">
        <f t="shared" si="92"/>
        <v>0</v>
      </c>
      <c r="ER80" s="78">
        <f>AVERAGEIFS('WEEKLY DATA'!ER$11:ER$14577,'WEEKLY DATA'!$A$11:$A$14577,'MONTHLY DATA'!$A80,'WEEKLY DATA'!$B$11:$B$14577,'MONTHLY DATA'!$B80)</f>
        <v>279.5</v>
      </c>
      <c r="ES80" s="78">
        <f>AVERAGEIFS('WEEKLY DATA'!ES$11:ES$14577,'WEEKLY DATA'!$A$11:$A$14577,'MONTHLY DATA'!$A80,'WEEKLY DATA'!$B$11:$B$14577,'MONTHLY DATA'!$B80)</f>
        <v>289.5</v>
      </c>
      <c r="ET80" s="78">
        <f>AVERAGEIFS('WEEKLY DATA'!ET$11:ET$14577,'WEEKLY DATA'!$A$11:$A$14577,'MONTHLY DATA'!$A80,'WEEKLY DATA'!$B$11:$B$14577,'MONTHLY DATA'!$B80)</f>
        <v>284.5</v>
      </c>
      <c r="EU80" s="154">
        <f t="shared" si="93"/>
        <v>3.4545454545454435E-2</v>
      </c>
      <c r="EV80" s="78">
        <f>AVERAGEIFS('WEEKLY DATA'!EV$11:EV$14577,'WEEKLY DATA'!$A$11:$A$14577,'MONTHLY DATA'!$A80,'WEEKLY DATA'!$B$11:$B$14577,'MONTHLY DATA'!$B80)</f>
        <v>243.5</v>
      </c>
      <c r="EW80" s="78">
        <f>AVERAGEIFS('WEEKLY DATA'!EW$11:EW$14577,'WEEKLY DATA'!$A$11:$A$14577,'MONTHLY DATA'!$A80,'WEEKLY DATA'!$B$11:$B$14577,'MONTHLY DATA'!$B80)</f>
        <v>253.5</v>
      </c>
      <c r="EX80" s="78">
        <f>AVERAGEIFS('WEEKLY DATA'!EX$11:EX$14577,'WEEKLY DATA'!$A$11:$A$14577,'MONTHLY DATA'!$A80,'WEEKLY DATA'!$B$11:$B$14577,'MONTHLY DATA'!$B80)</f>
        <v>248.5</v>
      </c>
      <c r="EY80" s="154">
        <f t="shared" si="94"/>
        <v>-6.0000000000000053E-3</v>
      </c>
      <c r="EZ80" s="78">
        <f>AVERAGEIFS('WEEKLY DATA'!EZ$11:EZ$14577,'WEEKLY DATA'!$A$11:$A$14577,'MONTHLY DATA'!$A80,'WEEKLY DATA'!$B$11:$B$14577,'MONTHLY DATA'!$B80)</f>
        <v>262.5</v>
      </c>
      <c r="FA80" s="78">
        <f>AVERAGEIFS('WEEKLY DATA'!FA$11:FA$14577,'WEEKLY DATA'!$A$11:$A$14577,'MONTHLY DATA'!$A80,'WEEKLY DATA'!$B$11:$B$14577,'MONTHLY DATA'!$B80)</f>
        <v>272.5</v>
      </c>
      <c r="FB80" s="78">
        <f>AVERAGEIFS('WEEKLY DATA'!FB$11:FB$14577,'WEEKLY DATA'!$A$11:$A$14577,'MONTHLY DATA'!$A80,'WEEKLY DATA'!$B$11:$B$14577,'MONTHLY DATA'!$B80)</f>
        <v>267.5</v>
      </c>
      <c r="FC80" s="154">
        <f t="shared" si="95"/>
        <v>1.1820330969267046E-2</v>
      </c>
      <c r="FD80" s="78">
        <f>AVERAGEIFS('WEEKLY DATA'!FD$11:FD$14577,'WEEKLY DATA'!$A$11:$A$14577,'MONTHLY DATA'!$A80,'WEEKLY DATA'!$B$11:$B$14577,'MONTHLY DATA'!$B80)</f>
        <v>495</v>
      </c>
      <c r="FE80" s="78">
        <f>AVERAGEIFS('WEEKLY DATA'!FE$11:FE$14577,'WEEKLY DATA'!$A$11:$A$14577,'MONTHLY DATA'!$A80,'WEEKLY DATA'!$B$11:$B$14577,'MONTHLY DATA'!$B80)</f>
        <v>505</v>
      </c>
      <c r="FF80" s="78">
        <f>AVERAGEIFS('WEEKLY DATA'!FF$11:FF$14577,'WEEKLY DATA'!$A$11:$A$14577,'MONTHLY DATA'!$A80,'WEEKLY DATA'!$B$11:$B$14577,'MONTHLY DATA'!$B80)</f>
        <v>500</v>
      </c>
      <c r="FG80" s="154">
        <f t="shared" si="96"/>
        <v>0</v>
      </c>
      <c r="FH80" s="78">
        <f>AVERAGEIFS('WEEKLY DATA'!FH$11:FH$14577,'WEEKLY DATA'!$A$11:$A$14577,'MONTHLY DATA'!$A80,'WEEKLY DATA'!$B$11:$B$14577,'MONTHLY DATA'!$B80)</f>
        <v>323.5</v>
      </c>
      <c r="FI80" s="78">
        <f>AVERAGEIFS('WEEKLY DATA'!FI$11:FI$14577,'WEEKLY DATA'!$A$11:$A$14577,'MONTHLY DATA'!$A80,'WEEKLY DATA'!$B$11:$B$14577,'MONTHLY DATA'!$B80)</f>
        <v>333.5</v>
      </c>
      <c r="FJ80" s="78">
        <f>AVERAGEIFS('WEEKLY DATA'!FJ$11:FJ$14577,'WEEKLY DATA'!$A$11:$A$14577,'MONTHLY DATA'!$A80,'WEEKLY DATA'!$B$11:$B$14577,'MONTHLY DATA'!$B80)</f>
        <v>328.5</v>
      </c>
      <c r="FK80" s="154">
        <f t="shared" si="97"/>
        <v>4.7011952191235107E-2</v>
      </c>
      <c r="FL80" s="169">
        <f>AVERAGEIFS('WEEKLY DATA'!FL$11:FL$14577,'WEEKLY DATA'!$A$11:$A$14577,'MONTHLY DATA'!$A80,'WEEKLY DATA'!$B$11:$B$14577,'MONTHLY DATA'!$B80)</f>
        <v>293.5</v>
      </c>
      <c r="FM80" s="78">
        <f>AVERAGEIFS('WEEKLY DATA'!FM$11:FM$14577,'WEEKLY DATA'!$A$11:$A$14577,'MONTHLY DATA'!$A80,'WEEKLY DATA'!$B$11:$B$14577,'MONTHLY DATA'!$B80)</f>
        <v>303.5</v>
      </c>
      <c r="FN80" s="78">
        <f>AVERAGEIFS('WEEKLY DATA'!FN$11:FN$14577,'WEEKLY DATA'!$A$11:$A$14577,'MONTHLY DATA'!$A80,'WEEKLY DATA'!$B$11:$B$14577,'MONTHLY DATA'!$B80)</f>
        <v>298.5</v>
      </c>
      <c r="FO80" s="154">
        <f t="shared" si="98"/>
        <v>2.931034482758621E-2</v>
      </c>
      <c r="FP80" s="78">
        <f>AVERAGEIFS('WEEKLY DATA'!FP$11:FP$14577,'WEEKLY DATA'!$A$11:$A$14577,'MONTHLY DATA'!$A80,'WEEKLY DATA'!$B$11:$B$14577,'MONTHLY DATA'!$B80)</f>
        <v>308.5</v>
      </c>
      <c r="FQ80" s="78">
        <f>AVERAGEIFS('WEEKLY DATA'!FQ$11:FQ$14577,'WEEKLY DATA'!$A$11:$A$14577,'MONTHLY DATA'!$A80,'WEEKLY DATA'!$B$11:$B$14577,'MONTHLY DATA'!$B80)</f>
        <v>318.5</v>
      </c>
      <c r="FR80" s="78">
        <f>AVERAGEIFS('WEEKLY DATA'!FR$11:FR$14577,'WEEKLY DATA'!$A$11:$A$14577,'MONTHLY DATA'!$A80,'WEEKLY DATA'!$B$11:$B$14577,'MONTHLY DATA'!$B80)</f>
        <v>313.5</v>
      </c>
      <c r="FS80" s="154">
        <f t="shared" si="99"/>
        <v>3.850931677018643E-2</v>
      </c>
      <c r="FT80" s="78">
        <f>AVERAGEIFS('WEEKLY DATA'!FT$11:FT$14577,'WEEKLY DATA'!$A$11:$A$14577,'MONTHLY DATA'!$A80,'WEEKLY DATA'!$B$11:$B$14577,'MONTHLY DATA'!$B80)</f>
        <v>265.5</v>
      </c>
      <c r="FU80" s="78">
        <f>AVERAGEIFS('WEEKLY DATA'!FU$11:FU$14577,'WEEKLY DATA'!$A$11:$A$14577,'MONTHLY DATA'!$A80,'WEEKLY DATA'!$B$11:$B$14577,'MONTHLY DATA'!$B80)</f>
        <v>275.5</v>
      </c>
      <c r="FV80" s="78">
        <f>AVERAGEIFS('WEEKLY DATA'!FV$11:FV$14577,'WEEKLY DATA'!$A$11:$A$14577,'MONTHLY DATA'!$A80,'WEEKLY DATA'!$B$11:$B$14577,'MONTHLY DATA'!$B80)</f>
        <v>270.5</v>
      </c>
      <c r="FW80" s="154">
        <f t="shared" si="100"/>
        <v>-9.8333333333333384E-2</v>
      </c>
      <c r="FX80" s="78">
        <f>AVERAGEIFS('WEEKLY DATA'!FX$11:FX$14577,'WEEKLY DATA'!$A$11:$A$14577,'MONTHLY DATA'!$A80,'WEEKLY DATA'!$B$11:$B$14577,'MONTHLY DATA'!$B80)</f>
        <v>383.5</v>
      </c>
      <c r="FY80" s="78">
        <f>AVERAGEIFS('WEEKLY DATA'!FY$11:FY$14577,'WEEKLY DATA'!$A$11:$A$14577,'MONTHLY DATA'!$A80,'WEEKLY DATA'!$B$11:$B$14577,'MONTHLY DATA'!$B80)</f>
        <v>393.5</v>
      </c>
      <c r="FZ80" s="78">
        <f>AVERAGEIFS('WEEKLY DATA'!FZ$11:FZ$14577,'WEEKLY DATA'!$A$11:$A$14577,'MONTHLY DATA'!$A80,'WEEKLY DATA'!$B$11:$B$14577,'MONTHLY DATA'!$B80)</f>
        <v>388.5</v>
      </c>
      <c r="GA80" s="154">
        <f t="shared" si="101"/>
        <v>1.073170731707318E-2</v>
      </c>
      <c r="GB80" s="78">
        <f>AVERAGEIFS('WEEKLY DATA'!GB$11:GB$14577,'WEEKLY DATA'!$A$11:$A$14577,'MONTHLY DATA'!$A80,'WEEKLY DATA'!$B$11:$B$14577,'MONTHLY DATA'!$B80)</f>
        <v>342</v>
      </c>
      <c r="GC80" s="78">
        <f>AVERAGEIFS('WEEKLY DATA'!GC$11:GC$14577,'WEEKLY DATA'!$A$11:$A$14577,'MONTHLY DATA'!$A80,'WEEKLY DATA'!$B$11:$B$14577,'MONTHLY DATA'!$B80)</f>
        <v>352</v>
      </c>
      <c r="GD80" s="78">
        <f>AVERAGEIFS('WEEKLY DATA'!GD$11:GD$14577,'WEEKLY DATA'!$A$11:$A$14577,'MONTHLY DATA'!$A80,'WEEKLY DATA'!$B$11:$B$14577,'MONTHLY DATA'!$B80)</f>
        <v>347</v>
      </c>
      <c r="GE80" s="154">
        <f t="shared" si="102"/>
        <v>5.7523809523809533E-2</v>
      </c>
      <c r="GF80" s="169">
        <f>AVERAGEIFS('WEEKLY DATA'!GF$11:GF$14577,'WEEKLY DATA'!$A$11:$A$14577,'MONTHLY DATA'!$A80,'WEEKLY DATA'!$B$11:$B$14577,'MONTHLY DATA'!$B80)</f>
        <v>310</v>
      </c>
      <c r="GG80" s="78">
        <f>AVERAGEIFS('WEEKLY DATA'!GG$11:GG$14577,'WEEKLY DATA'!$A$11:$A$14577,'MONTHLY DATA'!$A80,'WEEKLY DATA'!$B$11:$B$14577,'MONTHLY DATA'!$B80)</f>
        <v>320</v>
      </c>
      <c r="GH80" s="78">
        <f>AVERAGEIFS('WEEKLY DATA'!GH$11:GH$14577,'WEEKLY DATA'!$A$11:$A$14577,'MONTHLY DATA'!$A80,'WEEKLY DATA'!$B$11:$B$14577,'MONTHLY DATA'!$B80)</f>
        <v>315</v>
      </c>
      <c r="GI80" s="154">
        <f t="shared" si="103"/>
        <v>-3.2629558541266812E-2</v>
      </c>
      <c r="GJ80" s="78">
        <f>AVERAGEIFS('WEEKLY DATA'!GJ$11:GJ$14577,'WEEKLY DATA'!$A$11:$A$14577,'MONTHLY DATA'!$A80,'WEEKLY DATA'!$B$11:$B$14577,'MONTHLY DATA'!$B80)</f>
        <v>327.5</v>
      </c>
      <c r="GK80" s="78">
        <f>AVERAGEIFS('WEEKLY DATA'!GK$11:GK$14577,'WEEKLY DATA'!$A$11:$A$14577,'MONTHLY DATA'!$A80,'WEEKLY DATA'!$B$11:$B$14577,'MONTHLY DATA'!$B80)</f>
        <v>337.5</v>
      </c>
      <c r="GL80" s="78">
        <f>AVERAGEIFS('WEEKLY DATA'!GL$11:GL$14577,'WEEKLY DATA'!$A$11:$A$14577,'MONTHLY DATA'!$A80,'WEEKLY DATA'!$B$11:$B$14577,'MONTHLY DATA'!$B80)</f>
        <v>332.5</v>
      </c>
      <c r="GM80" s="154">
        <f t="shared" si="104"/>
        <v>1.7208413001912115E-2</v>
      </c>
      <c r="GN80" s="78">
        <f>AVERAGEIFS('WEEKLY DATA'!GN$11:GN$14577,'WEEKLY DATA'!$A$11:$A$14577,'MONTHLY DATA'!$A80,'WEEKLY DATA'!$B$11:$B$14577,'MONTHLY DATA'!$B80)</f>
        <v>495</v>
      </c>
      <c r="GO80" s="78">
        <f>AVERAGEIFS('WEEKLY DATA'!GO$11:GO$14577,'WEEKLY DATA'!$A$11:$A$14577,'MONTHLY DATA'!$A80,'WEEKLY DATA'!$B$11:$B$14577,'MONTHLY DATA'!$B80)</f>
        <v>505</v>
      </c>
      <c r="GP80" s="78">
        <f>AVERAGEIFS('WEEKLY DATA'!GP$11:GP$14577,'WEEKLY DATA'!$A$11:$A$14577,'MONTHLY DATA'!$A80,'WEEKLY DATA'!$B$11:$B$14577,'MONTHLY DATA'!$B80)</f>
        <v>500</v>
      </c>
      <c r="GQ80" s="154">
        <f t="shared" si="105"/>
        <v>0</v>
      </c>
      <c r="GR80" s="78"/>
    </row>
    <row r="81" spans="1:200" ht="15.75" x14ac:dyDescent="0.25">
      <c r="A81">
        <f t="shared" si="55"/>
        <v>11</v>
      </c>
      <c r="B81">
        <f t="shared" si="56"/>
        <v>2015</v>
      </c>
      <c r="C81" s="86">
        <v>42309</v>
      </c>
      <c r="D81" s="78">
        <f>AVERAGEIFS('WEEKLY DATA'!D$11:D$14577,'WEEKLY DATA'!$A$11:$A$14577,'MONTHLY DATA'!$A81,'WEEKLY DATA'!$B$11:$B$14577,'MONTHLY DATA'!$B81)</f>
        <v>353.75</v>
      </c>
      <c r="E81" s="78">
        <f>AVERAGEIFS('WEEKLY DATA'!E$11:E$14577,'WEEKLY DATA'!$A$11:$A$14577,'MONTHLY DATA'!$A81,'WEEKLY DATA'!$B$11:$B$14577,'MONTHLY DATA'!$B81)</f>
        <v>363.75</v>
      </c>
      <c r="F81" s="78">
        <f>AVERAGEIFS('WEEKLY DATA'!F$11:F$14577,'WEEKLY DATA'!$A$11:$A$14577,'MONTHLY DATA'!$A81,'WEEKLY DATA'!$B$11:$B$14577,'MONTHLY DATA'!$B81)</f>
        <v>358.75</v>
      </c>
      <c r="G81" s="154">
        <f t="shared" si="57"/>
        <v>6.3113604488078678E-3</v>
      </c>
      <c r="H81" s="169">
        <f>AVERAGEIFS('WEEKLY DATA'!H$11:H$14577,'WEEKLY DATA'!$A$11:$A$14577,'MONTHLY DATA'!$A81,'WEEKLY DATA'!$B$11:$B$14577,'MONTHLY DATA'!$B81)</f>
        <v>410</v>
      </c>
      <c r="I81" s="78">
        <f>AVERAGEIFS('WEEKLY DATA'!I$11:I$14577,'WEEKLY DATA'!$A$11:$A$14577,'MONTHLY DATA'!$A81,'WEEKLY DATA'!$B$11:$B$14577,'MONTHLY DATA'!$B81)</f>
        <v>420</v>
      </c>
      <c r="J81" s="78">
        <f>AVERAGEIFS('WEEKLY DATA'!J$11:J$14577,'WEEKLY DATA'!$A$11:$A$14577,'MONTHLY DATA'!$A81,'WEEKLY DATA'!$B$11:$B$14577,'MONTHLY DATA'!$B81)</f>
        <v>415</v>
      </c>
      <c r="K81" s="154">
        <f t="shared" si="58"/>
        <v>-1.7751479289940808E-2</v>
      </c>
      <c r="L81" s="169">
        <f>AVERAGEIFS('WEEKLY DATA'!L$11:L$14577,'WEEKLY DATA'!$A$11:$A$14577,'MONTHLY DATA'!$A81,'WEEKLY DATA'!$B$11:$B$14577,'MONTHLY DATA'!$B81)</f>
        <v>368.75</v>
      </c>
      <c r="M81" s="78">
        <f>AVERAGEIFS('WEEKLY DATA'!M$11:M$14577,'WEEKLY DATA'!$A$11:$A$14577,'MONTHLY DATA'!$A81,'WEEKLY DATA'!$B$11:$B$14577,'MONTHLY DATA'!$B81)</f>
        <v>378.75</v>
      </c>
      <c r="N81" s="78">
        <f>AVERAGEIFS('WEEKLY DATA'!N$11:N$14577,'WEEKLY DATA'!$A$11:$A$14577,'MONTHLY DATA'!$A81,'WEEKLY DATA'!$B$11:$B$14577,'MONTHLY DATA'!$B81)</f>
        <v>373.75</v>
      </c>
      <c r="O81" s="154">
        <f t="shared" si="59"/>
        <v>2.3972602739726012E-2</v>
      </c>
      <c r="P81" s="169">
        <f>AVERAGEIFS('WEEKLY DATA'!P$11:P$14577,'WEEKLY DATA'!$A$11:$A$14577,'MONTHLY DATA'!$A81,'WEEKLY DATA'!$B$11:$B$14577,'MONTHLY DATA'!$B81)</f>
        <v>310.625</v>
      </c>
      <c r="Q81" s="78">
        <f>AVERAGEIFS('WEEKLY DATA'!Q$11:Q$14577,'WEEKLY DATA'!$A$11:$A$14577,'MONTHLY DATA'!$A81,'WEEKLY DATA'!$B$11:$B$14577,'MONTHLY DATA'!$B81)</f>
        <v>320.625</v>
      </c>
      <c r="R81" s="78">
        <f>AVERAGEIFS('WEEKLY DATA'!R$11:R$14577,'WEEKLY DATA'!$A$11:$A$14577,'MONTHLY DATA'!$A81,'WEEKLY DATA'!$B$11:$B$14577,'MONTHLY DATA'!$B81)</f>
        <v>315.625</v>
      </c>
      <c r="S81" s="154">
        <f t="shared" si="60"/>
        <v>-4.3560606060606077E-2</v>
      </c>
      <c r="T81" s="169">
        <f>AVERAGEIFS('WEEKLY DATA'!T$11:T$14577,'WEEKLY DATA'!$A$11:$A$14577,'MONTHLY DATA'!$A81,'WEEKLY DATA'!$B$11:$B$14577,'MONTHLY DATA'!$B81)</f>
        <v>285.625</v>
      </c>
      <c r="U81" s="78">
        <f>AVERAGEIFS('WEEKLY DATA'!U$11:U$14577,'WEEKLY DATA'!$A$11:$A$14577,'MONTHLY DATA'!$A81,'WEEKLY DATA'!$B$11:$B$14577,'MONTHLY DATA'!$B81)</f>
        <v>295.625</v>
      </c>
      <c r="V81" s="78">
        <f>AVERAGEIFS('WEEKLY DATA'!V$11:V$14577,'WEEKLY DATA'!$A$11:$A$14577,'MONTHLY DATA'!$A81,'WEEKLY DATA'!$B$11:$B$14577,'MONTHLY DATA'!$B81)</f>
        <v>290.625</v>
      </c>
      <c r="W81" s="154">
        <f t="shared" si="61"/>
        <v>-5.179445350734091E-2</v>
      </c>
      <c r="X81" s="169">
        <f>AVERAGEIFS('WEEKLY DATA'!X$11:X$14577,'WEEKLY DATA'!$A$11:$A$14577,'MONTHLY DATA'!$A81,'WEEKLY DATA'!$B$11:$B$14577,'MONTHLY DATA'!$B81)</f>
        <v>260</v>
      </c>
      <c r="Y81" s="78">
        <f>AVERAGEIFS('WEEKLY DATA'!Y$11:Y$14577,'WEEKLY DATA'!$A$11:$A$14577,'MONTHLY DATA'!$A81,'WEEKLY DATA'!$B$11:$B$14577,'MONTHLY DATA'!$B81)</f>
        <v>270</v>
      </c>
      <c r="Z81" s="78">
        <f>AVERAGEIFS('WEEKLY DATA'!Z$11:Z$14577,'WEEKLY DATA'!$A$11:$A$14577,'MONTHLY DATA'!$A81,'WEEKLY DATA'!$B$11:$B$14577,'MONTHLY DATA'!$B81)</f>
        <v>265</v>
      </c>
      <c r="AA81" s="154">
        <f t="shared" si="62"/>
        <v>-2.752293577981646E-2</v>
      </c>
      <c r="AB81" s="169">
        <f>AVERAGEIFS('WEEKLY DATA'!AB$11:AB$14577,'WEEKLY DATA'!$A$11:$A$14577,'MONTHLY DATA'!$A81,'WEEKLY DATA'!$B$11:$B$14577,'MONTHLY DATA'!$B81)</f>
        <v>300.625</v>
      </c>
      <c r="AC81" s="78">
        <f>AVERAGEIFS('WEEKLY DATA'!AC$11:AC$14577,'WEEKLY DATA'!$A$11:$A$14577,'MONTHLY DATA'!$A81,'WEEKLY DATA'!$B$11:$B$14577,'MONTHLY DATA'!$B81)</f>
        <v>310.625</v>
      </c>
      <c r="AD81" s="78">
        <f>AVERAGEIFS('WEEKLY DATA'!AD$11:AD$14577,'WEEKLY DATA'!$A$11:$A$14577,'MONTHLY DATA'!$A81,'WEEKLY DATA'!$B$11:$B$14577,'MONTHLY DATA'!$B81)</f>
        <v>305.625</v>
      </c>
      <c r="AE81" s="154">
        <f t="shared" si="63"/>
        <v>-6.9634703196347014E-2</v>
      </c>
      <c r="AF81" s="169">
        <f>AVERAGEIFS('WEEKLY DATA'!AF$11:AF$14577,'WEEKLY DATA'!$A$11:$A$14577,'MONTHLY DATA'!$A81,'WEEKLY DATA'!$B$11:$B$14577,'MONTHLY DATA'!$B81)</f>
        <v>273.75</v>
      </c>
      <c r="AG81" s="78">
        <f>AVERAGEIFS('WEEKLY DATA'!AG$11:AG$14577,'WEEKLY DATA'!$A$11:$A$14577,'MONTHLY DATA'!$A81,'WEEKLY DATA'!$B$11:$B$14577,'MONTHLY DATA'!$B81)</f>
        <v>283.75</v>
      </c>
      <c r="AH81" s="78">
        <f>AVERAGEIFS('WEEKLY DATA'!AH$11:AH$14577,'WEEKLY DATA'!$A$11:$A$14577,'MONTHLY DATA'!$A81,'WEEKLY DATA'!$B$11:$B$14577,'MONTHLY DATA'!$B81)</f>
        <v>278.75</v>
      </c>
      <c r="AI81" s="154">
        <f t="shared" si="64"/>
        <v>-1.6754850088183448E-2</v>
      </c>
      <c r="AJ81" s="169">
        <f>AVERAGEIFS('WEEKLY DATA'!AJ$11:AJ$14577,'WEEKLY DATA'!$A$11:$A$14577,'MONTHLY DATA'!$A81,'WEEKLY DATA'!$B$11:$B$14577,'MONTHLY DATA'!$B81)</f>
        <v>318.75</v>
      </c>
      <c r="AK81" s="78">
        <f>AVERAGEIFS('WEEKLY DATA'!AK$11:AK$14577,'WEEKLY DATA'!$A$11:$A$14577,'MONTHLY DATA'!$A81,'WEEKLY DATA'!$B$11:$B$14577,'MONTHLY DATA'!$B81)</f>
        <v>328.75</v>
      </c>
      <c r="AL81" s="78">
        <f>AVERAGEIFS('WEEKLY DATA'!AL$11:AL$14577,'WEEKLY DATA'!$A$11:$A$14577,'MONTHLY DATA'!$A81,'WEEKLY DATA'!$B$11:$B$14577,'MONTHLY DATA'!$B81)</f>
        <v>323.75</v>
      </c>
      <c r="AM81" s="154">
        <f t="shared" si="65"/>
        <v>-2.6315789473684181E-2</v>
      </c>
      <c r="AN81" s="169">
        <f>AVERAGEIFS('WEEKLY DATA'!AN$11:AN$14577,'WEEKLY DATA'!$A$11:$A$14577,'MONTHLY DATA'!$A81,'WEEKLY DATA'!$B$11:$B$14577,'MONTHLY DATA'!$B81)</f>
        <v>295.625</v>
      </c>
      <c r="AO81" s="78">
        <f>AVERAGEIFS('WEEKLY DATA'!AO$11:AO$14577,'WEEKLY DATA'!$A$11:$A$14577,'MONTHLY DATA'!$A81,'WEEKLY DATA'!$B$11:$B$14577,'MONTHLY DATA'!$B81)</f>
        <v>305.625</v>
      </c>
      <c r="AP81" s="78">
        <f>AVERAGEIFS('WEEKLY DATA'!AP$11:AP$14577,'WEEKLY DATA'!$A$11:$A$14577,'MONTHLY DATA'!$A81,'WEEKLY DATA'!$B$11:$B$14577,'MONTHLY DATA'!$B81)</f>
        <v>300.625</v>
      </c>
      <c r="AQ81" s="154">
        <f t="shared" si="66"/>
        <v>3.7562604340568573E-3</v>
      </c>
      <c r="AR81" s="169">
        <f>AVERAGEIFS('WEEKLY DATA'!AR$11:AR$14577,'WEEKLY DATA'!$A$11:$A$14577,'MONTHLY DATA'!$A81,'WEEKLY DATA'!$B$11:$B$14577,'MONTHLY DATA'!$B81)</f>
        <v>332.5</v>
      </c>
      <c r="AS81" s="78">
        <f>AVERAGEIFS('WEEKLY DATA'!AS$11:AS$14577,'WEEKLY DATA'!$A$11:$A$14577,'MONTHLY DATA'!$A81,'WEEKLY DATA'!$B$11:$B$14577,'MONTHLY DATA'!$B81)</f>
        <v>342.5</v>
      </c>
      <c r="AT81" s="78">
        <f>AVERAGEIFS('WEEKLY DATA'!AT$11:AT$14577,'WEEKLY DATA'!$A$11:$A$14577,'MONTHLY DATA'!$A81,'WEEKLY DATA'!$B$11:$B$14577,'MONTHLY DATA'!$B81)</f>
        <v>337.5</v>
      </c>
      <c r="AU81" s="154">
        <f t="shared" si="67"/>
        <v>-4.6610169491525411E-2</v>
      </c>
      <c r="AV81" s="169">
        <f>AVERAGEIFS('WEEKLY DATA'!AV$11:AV$14577,'WEEKLY DATA'!$A$11:$A$14577,'MONTHLY DATA'!$A81,'WEEKLY DATA'!$B$11:$B$14577,'MONTHLY DATA'!$B81)</f>
        <v>285.625</v>
      </c>
      <c r="AW81" s="78">
        <f>AVERAGEIFS('WEEKLY DATA'!AW$11:AW$14577,'WEEKLY DATA'!$A$11:$A$14577,'MONTHLY DATA'!$A81,'WEEKLY DATA'!$B$11:$B$14577,'MONTHLY DATA'!$B81)</f>
        <v>295.625</v>
      </c>
      <c r="AX81" s="78">
        <f>AVERAGEIFS('WEEKLY DATA'!AX$11:AX$14577,'WEEKLY DATA'!$A$11:$A$14577,'MONTHLY DATA'!$A81,'WEEKLY DATA'!$B$11:$B$14577,'MONTHLY DATA'!$B81)</f>
        <v>290.625</v>
      </c>
      <c r="AY81" s="154">
        <f t="shared" si="68"/>
        <v>-4.3996710526315819E-2</v>
      </c>
      <c r="AZ81" s="169">
        <f>AVERAGEIFS('WEEKLY DATA'!AZ$11:AZ$14577,'WEEKLY DATA'!$A$11:$A$14577,'MONTHLY DATA'!$A81,'WEEKLY DATA'!$B$11:$B$14577,'MONTHLY DATA'!$B81)</f>
        <v>280.625</v>
      </c>
      <c r="BA81" s="78">
        <f>AVERAGEIFS('WEEKLY DATA'!BA$11:BA$14577,'WEEKLY DATA'!$A$11:$A$14577,'MONTHLY DATA'!$A81,'WEEKLY DATA'!$B$11:$B$14577,'MONTHLY DATA'!$B81)</f>
        <v>290.625</v>
      </c>
      <c r="BB81" s="78">
        <f>AVERAGEIFS('WEEKLY DATA'!BB$11:BB$14577,'WEEKLY DATA'!$A$11:$A$14577,'MONTHLY DATA'!$A81,'WEEKLY DATA'!$B$11:$B$14577,'MONTHLY DATA'!$B81)</f>
        <v>285.625</v>
      </c>
      <c r="BC81" s="154">
        <f t="shared" si="69"/>
        <v>-4.7916666666666718E-2</v>
      </c>
      <c r="BD81" s="169">
        <f>AVERAGEIFS('WEEKLY DATA'!BD$11:BD$14577,'WEEKLY DATA'!$A$11:$A$14577,'MONTHLY DATA'!$A81,'WEEKLY DATA'!$B$11:$B$14577,'MONTHLY DATA'!$B81)</f>
        <v>245.625</v>
      </c>
      <c r="BE81" s="78">
        <f>AVERAGEIFS('WEEKLY DATA'!BE$11:BE$14577,'WEEKLY DATA'!$A$11:$A$14577,'MONTHLY DATA'!$A81,'WEEKLY DATA'!$B$11:$B$14577,'MONTHLY DATA'!$B81)</f>
        <v>255.625</v>
      </c>
      <c r="BF81" s="78">
        <f>AVERAGEIFS('WEEKLY DATA'!BF$11:BF$14577,'WEEKLY DATA'!$A$11:$A$14577,'MONTHLY DATA'!$A81,'WEEKLY DATA'!$B$11:$B$14577,'MONTHLY DATA'!$B81)</f>
        <v>250.625</v>
      </c>
      <c r="BG81" s="154">
        <f t="shared" si="70"/>
        <v>-3.2335907335907299E-2</v>
      </c>
      <c r="BH81" s="169">
        <f>AVERAGEIFS('WEEKLY DATA'!BH$11:BH$14577,'WEEKLY DATA'!$A$11:$A$14577,'MONTHLY DATA'!$A81,'WEEKLY DATA'!$B$11:$B$14577,'MONTHLY DATA'!$B81)</f>
        <v>310.625</v>
      </c>
      <c r="BI81" s="78">
        <f>AVERAGEIFS('WEEKLY DATA'!BI$11:BI$14577,'WEEKLY DATA'!$A$11:$A$14577,'MONTHLY DATA'!$A81,'WEEKLY DATA'!$B$11:$B$14577,'MONTHLY DATA'!$B81)</f>
        <v>320.625</v>
      </c>
      <c r="BJ81" s="78">
        <f>AVERAGEIFS('WEEKLY DATA'!BJ$11:BJ$14577,'WEEKLY DATA'!$A$11:$A$14577,'MONTHLY DATA'!$A81,'WEEKLY DATA'!$B$11:$B$14577,'MONTHLY DATA'!$B81)</f>
        <v>315.625</v>
      </c>
      <c r="BK81" s="154">
        <f t="shared" si="71"/>
        <v>-4.3560606060606077E-2</v>
      </c>
      <c r="BL81" s="169">
        <f>AVERAGEIFS('WEEKLY DATA'!BL$11:BL$14577,'WEEKLY DATA'!$A$11:$A$14577,'MONTHLY DATA'!$A81,'WEEKLY DATA'!$B$11:$B$14577,'MONTHLY DATA'!$B81)</f>
        <v>263.75</v>
      </c>
      <c r="BM81" s="78">
        <f>AVERAGEIFS('WEEKLY DATA'!BM$11:BM$14577,'WEEKLY DATA'!$A$11:$A$14577,'MONTHLY DATA'!$A81,'WEEKLY DATA'!$B$11:$B$14577,'MONTHLY DATA'!$B81)</f>
        <v>273.75</v>
      </c>
      <c r="BN81" s="78">
        <f>AVERAGEIFS('WEEKLY DATA'!BN$11:BN$14577,'WEEKLY DATA'!$A$11:$A$14577,'MONTHLY DATA'!$A81,'WEEKLY DATA'!$B$11:$B$14577,'MONTHLY DATA'!$B81)</f>
        <v>268.75</v>
      </c>
      <c r="BO81" s="154">
        <f t="shared" si="72"/>
        <v>-4.5293072824156289E-2</v>
      </c>
      <c r="BP81" s="78">
        <f>AVERAGEIFS('WEEKLY DATA'!BP$11:BP$14577,'WEEKLY DATA'!$A$11:$A$14577,'MONTHLY DATA'!$A81,'WEEKLY DATA'!$B$11:$B$14577,'MONTHLY DATA'!$B81)</f>
        <v>320.625</v>
      </c>
      <c r="BQ81" s="78">
        <f>AVERAGEIFS('WEEKLY DATA'!BQ$11:BQ$14577,'WEEKLY DATA'!$A$11:$A$14577,'MONTHLY DATA'!$A81,'WEEKLY DATA'!$B$11:$B$14577,'MONTHLY DATA'!$B81)</f>
        <v>330.625</v>
      </c>
      <c r="BR81" s="78">
        <f>AVERAGEIFS('WEEKLY DATA'!BR$11:BR$14577,'WEEKLY DATA'!$A$11:$A$14577,'MONTHLY DATA'!$A81,'WEEKLY DATA'!$B$11:$B$14577,'MONTHLY DATA'!$B81)</f>
        <v>325.625</v>
      </c>
      <c r="BS81" s="154">
        <f t="shared" si="73"/>
        <v>-4.2279411764705843E-2</v>
      </c>
      <c r="BT81" s="78">
        <f>AVERAGEIFS('WEEKLY DATA'!BT$11:BT$14577,'WEEKLY DATA'!$A$11:$A$14577,'MONTHLY DATA'!$A81,'WEEKLY DATA'!$B$11:$B$14577,'MONTHLY DATA'!$B81)</f>
        <v>285.625</v>
      </c>
      <c r="BU81" s="78">
        <f>AVERAGEIFS('WEEKLY DATA'!BU$11:BU$14577,'WEEKLY DATA'!$A$11:$A$14577,'MONTHLY DATA'!$A81,'WEEKLY DATA'!$B$11:$B$14577,'MONTHLY DATA'!$B81)</f>
        <v>295.625</v>
      </c>
      <c r="BV81" s="78">
        <f>AVERAGEIFS('WEEKLY DATA'!BV$11:BV$14577,'WEEKLY DATA'!$A$11:$A$14577,'MONTHLY DATA'!$A81,'WEEKLY DATA'!$B$11:$B$14577,'MONTHLY DATA'!$B81)</f>
        <v>290.625</v>
      </c>
      <c r="BW81" s="154">
        <f t="shared" si="74"/>
        <v>-2.8010033444816007E-2</v>
      </c>
      <c r="BX81" s="78">
        <f>AVERAGEIFS('WEEKLY DATA'!BX$11:BX$14577,'WEEKLY DATA'!$A$11:$A$14577,'MONTHLY DATA'!$A81,'WEEKLY DATA'!$B$11:$B$14577,'MONTHLY DATA'!$B81)</f>
        <v>302.5</v>
      </c>
      <c r="BY81" s="78">
        <f>AVERAGEIFS('WEEKLY DATA'!BY$11:BY$14577,'WEEKLY DATA'!$A$11:$A$14577,'MONTHLY DATA'!$A81,'WEEKLY DATA'!$B$11:$B$14577,'MONTHLY DATA'!$B81)</f>
        <v>312.5</v>
      </c>
      <c r="BZ81" s="78">
        <f>AVERAGEIFS('WEEKLY DATA'!BZ$11:BZ$14577,'WEEKLY DATA'!$A$11:$A$14577,'MONTHLY DATA'!$A81,'WEEKLY DATA'!$B$11:$B$14577,'MONTHLY DATA'!$B81)</f>
        <v>307.5</v>
      </c>
      <c r="CA81" s="154">
        <f t="shared" si="75"/>
        <v>-3.1496062992126039E-2</v>
      </c>
      <c r="CB81" s="78">
        <f>AVERAGEIFS('WEEKLY DATA'!CB$11:CB$14577,'WEEKLY DATA'!$A$11:$A$14577,'MONTHLY DATA'!$A81,'WEEKLY DATA'!$B$11:$B$14577,'MONTHLY DATA'!$B81)</f>
        <v>461.25</v>
      </c>
      <c r="CC81" s="78">
        <f>AVERAGEIFS('WEEKLY DATA'!CC$11:CC$14577,'WEEKLY DATA'!$A$11:$A$14577,'MONTHLY DATA'!$A81,'WEEKLY DATA'!$B$11:$B$14577,'MONTHLY DATA'!$B81)</f>
        <v>471.25</v>
      </c>
      <c r="CD81" s="78">
        <f>AVERAGEIFS('WEEKLY DATA'!CD$11:CD$14577,'WEEKLY DATA'!$A$11:$A$14577,'MONTHLY DATA'!$A81,'WEEKLY DATA'!$B$11:$B$14577,'MONTHLY DATA'!$B81)</f>
        <v>466.25</v>
      </c>
      <c r="CE81" s="154">
        <f t="shared" si="76"/>
        <v>-1.8421052631578894E-2</v>
      </c>
      <c r="CF81" s="78">
        <f>AVERAGEIFS('WEEKLY DATA'!CF$11:CF$14577,'WEEKLY DATA'!$A$11:$A$14577,'MONTHLY DATA'!$A81,'WEEKLY DATA'!$B$11:$B$14577,'MONTHLY DATA'!$B81)</f>
        <v>287.5</v>
      </c>
      <c r="CG81" s="78">
        <f>AVERAGEIFS('WEEKLY DATA'!CG$11:CG$14577,'WEEKLY DATA'!$A$11:$A$14577,'MONTHLY DATA'!$A81,'WEEKLY DATA'!$B$11:$B$14577,'MONTHLY DATA'!$B81)</f>
        <v>297.5</v>
      </c>
      <c r="CH81" s="78">
        <f>AVERAGEIFS('WEEKLY DATA'!CH$11:CH$14577,'WEEKLY DATA'!$A$11:$A$14577,'MONTHLY DATA'!$A81,'WEEKLY DATA'!$B$11:$B$14577,'MONTHLY DATA'!$B81)</f>
        <v>292.5</v>
      </c>
      <c r="CI81" s="154">
        <f t="shared" si="77"/>
        <v>-6.25E-2</v>
      </c>
      <c r="CJ81" s="78">
        <f>AVERAGEIFS('WEEKLY DATA'!CJ$11:CJ$14577,'WEEKLY DATA'!$A$11:$A$14577,'MONTHLY DATA'!$A81,'WEEKLY DATA'!$B$11:$B$14577,'MONTHLY DATA'!$B81)</f>
        <v>248.75</v>
      </c>
      <c r="CK81" s="78">
        <f>AVERAGEIFS('WEEKLY DATA'!CK$11:CK$14577,'WEEKLY DATA'!$A$11:$A$14577,'MONTHLY DATA'!$A81,'WEEKLY DATA'!$B$11:$B$14577,'MONTHLY DATA'!$B81)</f>
        <v>258.75</v>
      </c>
      <c r="CL81" s="78">
        <f>AVERAGEIFS('WEEKLY DATA'!CL$11:CL$14577,'WEEKLY DATA'!$A$11:$A$14577,'MONTHLY DATA'!$A81,'WEEKLY DATA'!$B$11:$B$14577,'MONTHLY DATA'!$B81)</f>
        <v>253.75</v>
      </c>
      <c r="CM81" s="154">
        <f t="shared" si="78"/>
        <v>-6.018518518518523E-2</v>
      </c>
      <c r="CN81" s="78">
        <f>AVERAGEIFS('WEEKLY DATA'!CN$11:CN$14577,'WEEKLY DATA'!$A$11:$A$14577,'MONTHLY DATA'!$A81,'WEEKLY DATA'!$B$11:$B$14577,'MONTHLY DATA'!$B81)</f>
        <v>269.375</v>
      </c>
      <c r="CO81" s="78">
        <f>AVERAGEIFS('WEEKLY DATA'!CO$11:CO$14577,'WEEKLY DATA'!$A$11:$A$14577,'MONTHLY DATA'!$A81,'WEEKLY DATA'!$B$11:$B$14577,'MONTHLY DATA'!$B81)</f>
        <v>279.375</v>
      </c>
      <c r="CP81" s="78">
        <f>AVERAGEIFS('WEEKLY DATA'!CP$11:CP$14577,'WEEKLY DATA'!$A$11:$A$14577,'MONTHLY DATA'!$A81,'WEEKLY DATA'!$B$11:$B$14577,'MONTHLY DATA'!$B81)</f>
        <v>274.375</v>
      </c>
      <c r="CQ81" s="154">
        <f t="shared" si="79"/>
        <v>-6.1965811965811968E-2</v>
      </c>
      <c r="CR81" s="78">
        <f>AVERAGEIFS('WEEKLY DATA'!CR$11:CR$14577,'WEEKLY DATA'!$A$11:$A$14577,'MONTHLY DATA'!$A81,'WEEKLY DATA'!$B$11:$B$14577,'MONTHLY DATA'!$B81)</f>
        <v>431.25</v>
      </c>
      <c r="CS81" s="78">
        <f>AVERAGEIFS('WEEKLY DATA'!CS$11:CS$14577,'WEEKLY DATA'!$A$11:$A$14577,'MONTHLY DATA'!$A81,'WEEKLY DATA'!$B$11:$B$14577,'MONTHLY DATA'!$B81)</f>
        <v>441.25</v>
      </c>
      <c r="CT81" s="78">
        <f>AVERAGEIFS('WEEKLY DATA'!CT$11:CT$14577,'WEEKLY DATA'!$A$11:$A$14577,'MONTHLY DATA'!$A81,'WEEKLY DATA'!$B$11:$B$14577,'MONTHLY DATA'!$B81)</f>
        <v>436.25</v>
      </c>
      <c r="CU81" s="154">
        <f t="shared" si="80"/>
        <v>-1.9662921348314599E-2</v>
      </c>
      <c r="CV81" s="169">
        <f>AVERAGEIFS('WEEKLY DATA'!CV$11:CV$14577,'WEEKLY DATA'!$A$11:$A$14577,'MONTHLY DATA'!$A81,'WEEKLY DATA'!$B$11:$B$14577,'MONTHLY DATA'!$B81)</f>
        <v>327.5</v>
      </c>
      <c r="CW81" s="78">
        <f>AVERAGEIFS('WEEKLY DATA'!CW$11:CW$14577,'WEEKLY DATA'!$A$11:$A$14577,'MONTHLY DATA'!$A81,'WEEKLY DATA'!$B$11:$B$14577,'MONTHLY DATA'!$B81)</f>
        <v>337.5</v>
      </c>
      <c r="CX81" s="78">
        <f>AVERAGEIFS('WEEKLY DATA'!CX$11:CX$14577,'WEEKLY DATA'!$A$11:$A$14577,'MONTHLY DATA'!$A81,'WEEKLY DATA'!$B$11:$B$14577,'MONTHLY DATA'!$B81)</f>
        <v>332.5</v>
      </c>
      <c r="CY81" s="154">
        <f t="shared" si="81"/>
        <v>-4.17867435158501E-2</v>
      </c>
      <c r="CZ81" s="169">
        <f>AVERAGEIFS('WEEKLY DATA'!CZ$11:CZ$14577,'WEEKLY DATA'!$A$11:$A$14577,'MONTHLY DATA'!$A81,'WEEKLY DATA'!$B$11:$B$14577,'MONTHLY DATA'!$B81)</f>
        <v>288.75</v>
      </c>
      <c r="DA81" s="78">
        <f>AVERAGEIFS('WEEKLY DATA'!DA$11:DA$14577,'WEEKLY DATA'!$A$11:$A$14577,'MONTHLY DATA'!$A81,'WEEKLY DATA'!$B$11:$B$14577,'MONTHLY DATA'!$B81)</f>
        <v>298.75</v>
      </c>
      <c r="DB81" s="78">
        <f>AVERAGEIFS('WEEKLY DATA'!DB$11:DB$14577,'WEEKLY DATA'!$A$11:$A$14577,'MONTHLY DATA'!$A81,'WEEKLY DATA'!$B$11:$B$14577,'MONTHLY DATA'!$B81)</f>
        <v>293.75</v>
      </c>
      <c r="DC81" s="154">
        <f t="shared" si="82"/>
        <v>-3.688524590163933E-2</v>
      </c>
      <c r="DD81" s="78">
        <f>AVERAGEIFS('WEEKLY DATA'!DD$11:DD$14577,'WEEKLY DATA'!$A$11:$A$14577,'MONTHLY DATA'!$A81,'WEEKLY DATA'!$B$11:$B$14577,'MONTHLY DATA'!$B81)</f>
        <v>306.875</v>
      </c>
      <c r="DE81" s="78">
        <f>AVERAGEIFS('WEEKLY DATA'!DE$11:DE$14577,'WEEKLY DATA'!$A$11:$A$14577,'MONTHLY DATA'!$A81,'WEEKLY DATA'!$B$11:$B$14577,'MONTHLY DATA'!$B81)</f>
        <v>316.875</v>
      </c>
      <c r="DF81" s="78">
        <f>AVERAGEIFS('WEEKLY DATA'!DF$11:DF$14577,'WEEKLY DATA'!$A$11:$A$14577,'MONTHLY DATA'!$A81,'WEEKLY DATA'!$B$11:$B$14577,'MONTHLY DATA'!$B81)</f>
        <v>311.875</v>
      </c>
      <c r="DG81" s="154">
        <f t="shared" si="83"/>
        <v>-3.8906009244992323E-2</v>
      </c>
      <c r="DH81" s="78">
        <f>AVERAGEIFS('WEEKLY DATA'!DH$11:DH$14577,'WEEKLY DATA'!$A$11:$A$14577,'MONTHLY DATA'!$A81,'WEEKLY DATA'!$B$11:$B$14577,'MONTHLY DATA'!$B81)</f>
        <v>450</v>
      </c>
      <c r="DI81" s="78">
        <f>AVERAGEIFS('WEEKLY DATA'!DI$11:DI$14577,'WEEKLY DATA'!$A$11:$A$14577,'MONTHLY DATA'!$A81,'WEEKLY DATA'!$B$11:$B$14577,'MONTHLY DATA'!$B81)</f>
        <v>460</v>
      </c>
      <c r="DJ81" s="78">
        <f>AVERAGEIFS('WEEKLY DATA'!DJ$11:DJ$14577,'WEEKLY DATA'!$A$11:$A$14577,'MONTHLY DATA'!$A81,'WEEKLY DATA'!$B$11:$B$14577,'MONTHLY DATA'!$B81)</f>
        <v>455</v>
      </c>
      <c r="DK81" s="154">
        <f t="shared" si="84"/>
        <v>-1.0869565217391353E-2</v>
      </c>
      <c r="DL81" s="169">
        <f>AVERAGEIFS('WEEKLY DATA'!DL$11:DL$14577,'WEEKLY DATA'!$A$11:$A$14577,'MONTHLY DATA'!$A81,'WEEKLY DATA'!$B$11:$B$14577,'MONTHLY DATA'!$B81)</f>
        <v>308.75</v>
      </c>
      <c r="DM81" s="78">
        <f>AVERAGEIFS('WEEKLY DATA'!DM$11:DM$14577,'WEEKLY DATA'!$A$11:$A$14577,'MONTHLY DATA'!$A81,'WEEKLY DATA'!$B$11:$B$14577,'MONTHLY DATA'!$B81)</f>
        <v>318.75</v>
      </c>
      <c r="DN81" s="78">
        <f>AVERAGEIFS('WEEKLY DATA'!DN$11:DN$14577,'WEEKLY DATA'!$A$11:$A$14577,'MONTHLY DATA'!$A81,'WEEKLY DATA'!$B$11:$B$14577,'MONTHLY DATA'!$B81)</f>
        <v>313.75</v>
      </c>
      <c r="DO81" s="154">
        <f t="shared" si="85"/>
        <v>-2.5621118012422395E-2</v>
      </c>
      <c r="DP81" s="78">
        <f>AVERAGEIFS('WEEKLY DATA'!DP$11:DP$14577,'WEEKLY DATA'!$A$11:$A$14577,'MONTHLY DATA'!$A81,'WEEKLY DATA'!$B$11:$B$14577,'MONTHLY DATA'!$B81)</f>
        <v>271.25</v>
      </c>
      <c r="DQ81" s="78">
        <f>AVERAGEIFS('WEEKLY DATA'!DQ$11:DQ$14577,'WEEKLY DATA'!$A$11:$A$14577,'MONTHLY DATA'!$A81,'WEEKLY DATA'!$B$11:$B$14577,'MONTHLY DATA'!$B81)</f>
        <v>281.25</v>
      </c>
      <c r="DR81" s="78">
        <f>AVERAGEIFS('WEEKLY DATA'!DR$11:DR$14577,'WEEKLY DATA'!$A$11:$A$14577,'MONTHLY DATA'!$A81,'WEEKLY DATA'!$B$11:$B$14577,'MONTHLY DATA'!$B81)</f>
        <v>276.25</v>
      </c>
      <c r="DS81" s="154">
        <f t="shared" si="86"/>
        <v>-1.3392857142857095E-2</v>
      </c>
      <c r="DT81" s="78">
        <f>AVERAGEIFS('WEEKLY DATA'!DT$11:DT$14577,'WEEKLY DATA'!$A$11:$A$14577,'MONTHLY DATA'!$A81,'WEEKLY DATA'!$B$11:$B$14577,'MONTHLY DATA'!$B81)</f>
        <v>291.875</v>
      </c>
      <c r="DU81" s="78">
        <f>AVERAGEIFS('WEEKLY DATA'!DU$11:DU$14577,'WEEKLY DATA'!$A$11:$A$14577,'MONTHLY DATA'!$A81,'WEEKLY DATA'!$B$11:$B$14577,'MONTHLY DATA'!$B81)</f>
        <v>301.875</v>
      </c>
      <c r="DV81" s="78">
        <f>AVERAGEIFS('WEEKLY DATA'!DV$11:DV$14577,'WEEKLY DATA'!$A$11:$A$14577,'MONTHLY DATA'!$A81,'WEEKLY DATA'!$B$11:$B$14577,'MONTHLY DATA'!$B81)</f>
        <v>296.875</v>
      </c>
      <c r="DW81" s="154">
        <f t="shared" si="87"/>
        <v>-1.8595041322314043E-2</v>
      </c>
      <c r="DX81" s="78">
        <f>AVERAGEIFS('WEEKLY DATA'!DX$11:DX$14577,'WEEKLY DATA'!$A$11:$A$14577,'MONTHLY DATA'!$A81,'WEEKLY DATA'!$B$11:$B$14577,'MONTHLY DATA'!$B81)</f>
        <v>460</v>
      </c>
      <c r="DY81" s="78">
        <f>AVERAGEIFS('WEEKLY DATA'!DY$11:DY$14577,'WEEKLY DATA'!$A$11:$A$14577,'MONTHLY DATA'!$A81,'WEEKLY DATA'!$B$11:$B$14577,'MONTHLY DATA'!$B81)</f>
        <v>470</v>
      </c>
      <c r="DZ81" s="78">
        <f>AVERAGEIFS('WEEKLY DATA'!DZ$11:DZ$14577,'WEEKLY DATA'!$A$11:$A$14577,'MONTHLY DATA'!$A81,'WEEKLY DATA'!$B$11:$B$14577,'MONTHLY DATA'!$B81)</f>
        <v>465</v>
      </c>
      <c r="EA81" s="154">
        <f t="shared" si="88"/>
        <v>-1.0638297872340385E-2</v>
      </c>
      <c r="EB81" s="78">
        <f>AVERAGEIFS('WEEKLY DATA'!EB$11:EB$14577,'WEEKLY DATA'!$A$11:$A$14577,'MONTHLY DATA'!$A81,'WEEKLY DATA'!$B$11:$B$14577,'MONTHLY DATA'!$B81)</f>
        <v>298.75</v>
      </c>
      <c r="EC81" s="78">
        <f>AVERAGEIFS('WEEKLY DATA'!EC$11:EC$14577,'WEEKLY DATA'!$A$11:$A$14577,'MONTHLY DATA'!$A81,'WEEKLY DATA'!$B$11:$B$14577,'MONTHLY DATA'!$B81)</f>
        <v>308.75</v>
      </c>
      <c r="ED81" s="78">
        <f>AVERAGEIFS('WEEKLY DATA'!ED$11:ED$14577,'WEEKLY DATA'!$A$11:$A$14577,'MONTHLY DATA'!$A81,'WEEKLY DATA'!$B$11:$B$14577,'MONTHLY DATA'!$B81)</f>
        <v>303.75</v>
      </c>
      <c r="EE81" s="154">
        <f t="shared" si="89"/>
        <v>-2.6442307692307709E-2</v>
      </c>
      <c r="EF81" s="169">
        <f>AVERAGEIFS('WEEKLY DATA'!EF$11:EF$14577,'WEEKLY DATA'!$A$11:$A$14577,'MONTHLY DATA'!$A81,'WEEKLY DATA'!$B$11:$B$14577,'MONTHLY DATA'!$B81)</f>
        <v>261.25</v>
      </c>
      <c r="EG81" s="78">
        <f>AVERAGEIFS('WEEKLY DATA'!EG$11:EG$14577,'WEEKLY DATA'!$A$11:$A$14577,'MONTHLY DATA'!$A81,'WEEKLY DATA'!$B$11:$B$14577,'MONTHLY DATA'!$B81)</f>
        <v>271.25</v>
      </c>
      <c r="EH81" s="78">
        <f>AVERAGEIFS('WEEKLY DATA'!EH$11:EH$14577,'WEEKLY DATA'!$A$11:$A$14577,'MONTHLY DATA'!$A81,'WEEKLY DATA'!$B$11:$B$14577,'MONTHLY DATA'!$B81)</f>
        <v>266.25</v>
      </c>
      <c r="EI81" s="154">
        <f t="shared" si="90"/>
        <v>-1.388888888888884E-2</v>
      </c>
      <c r="EJ81" s="78">
        <f>AVERAGEIFS('WEEKLY DATA'!EJ$11:EJ$14577,'WEEKLY DATA'!$A$11:$A$14577,'MONTHLY DATA'!$A81,'WEEKLY DATA'!$B$11:$B$14577,'MONTHLY DATA'!$B81)</f>
        <v>281.875</v>
      </c>
      <c r="EK81" s="78">
        <f>AVERAGEIFS('WEEKLY DATA'!EK$11:EK$14577,'WEEKLY DATA'!$A$11:$A$14577,'MONTHLY DATA'!$A81,'WEEKLY DATA'!$B$11:$B$14577,'MONTHLY DATA'!$B81)</f>
        <v>291.875</v>
      </c>
      <c r="EL81" s="78">
        <f>AVERAGEIFS('WEEKLY DATA'!EL$11:EL$14577,'WEEKLY DATA'!$A$11:$A$14577,'MONTHLY DATA'!$A81,'WEEKLY DATA'!$B$11:$B$14577,'MONTHLY DATA'!$B81)</f>
        <v>286.875</v>
      </c>
      <c r="EM81" s="154">
        <f t="shared" si="91"/>
        <v>-1.9230769230769273E-2</v>
      </c>
      <c r="EN81" s="78">
        <f>AVERAGEIFS('WEEKLY DATA'!EN$11:EN$14577,'WEEKLY DATA'!$A$11:$A$14577,'MONTHLY DATA'!$A81,'WEEKLY DATA'!$B$11:$B$14577,'MONTHLY DATA'!$B81)</f>
        <v>415</v>
      </c>
      <c r="EO81" s="78">
        <f>AVERAGEIFS('WEEKLY DATA'!EO$11:EO$14577,'WEEKLY DATA'!$A$11:$A$14577,'MONTHLY DATA'!$A81,'WEEKLY DATA'!$B$11:$B$14577,'MONTHLY DATA'!$B81)</f>
        <v>425</v>
      </c>
      <c r="EP81" s="78">
        <f>AVERAGEIFS('WEEKLY DATA'!EP$11:EP$14577,'WEEKLY DATA'!$A$11:$A$14577,'MONTHLY DATA'!$A81,'WEEKLY DATA'!$B$11:$B$14577,'MONTHLY DATA'!$B81)</f>
        <v>420</v>
      </c>
      <c r="EQ81" s="154">
        <f t="shared" si="92"/>
        <v>-1.1764705882352899E-2</v>
      </c>
      <c r="ER81" s="78">
        <f>AVERAGEIFS('WEEKLY DATA'!ER$11:ER$14577,'WEEKLY DATA'!$A$11:$A$14577,'MONTHLY DATA'!$A81,'WEEKLY DATA'!$B$11:$B$14577,'MONTHLY DATA'!$B81)</f>
        <v>280</v>
      </c>
      <c r="ES81" s="78">
        <f>AVERAGEIFS('WEEKLY DATA'!ES$11:ES$14577,'WEEKLY DATA'!$A$11:$A$14577,'MONTHLY DATA'!$A81,'WEEKLY DATA'!$B$11:$B$14577,'MONTHLY DATA'!$B81)</f>
        <v>290</v>
      </c>
      <c r="ET81" s="78">
        <f>AVERAGEIFS('WEEKLY DATA'!ET$11:ET$14577,'WEEKLY DATA'!$A$11:$A$14577,'MONTHLY DATA'!$A81,'WEEKLY DATA'!$B$11:$B$14577,'MONTHLY DATA'!$B81)</f>
        <v>285</v>
      </c>
      <c r="EU81" s="154">
        <f t="shared" si="93"/>
        <v>1.7574692442883233E-3</v>
      </c>
      <c r="EV81" s="78">
        <f>AVERAGEIFS('WEEKLY DATA'!EV$11:EV$14577,'WEEKLY DATA'!$A$11:$A$14577,'MONTHLY DATA'!$A81,'WEEKLY DATA'!$B$11:$B$14577,'MONTHLY DATA'!$B81)</f>
        <v>235</v>
      </c>
      <c r="EW81" s="78">
        <f>AVERAGEIFS('WEEKLY DATA'!EW$11:EW$14577,'WEEKLY DATA'!$A$11:$A$14577,'MONTHLY DATA'!$A81,'WEEKLY DATA'!$B$11:$B$14577,'MONTHLY DATA'!$B81)</f>
        <v>245</v>
      </c>
      <c r="EX81" s="78">
        <f>AVERAGEIFS('WEEKLY DATA'!EX$11:EX$14577,'WEEKLY DATA'!$A$11:$A$14577,'MONTHLY DATA'!$A81,'WEEKLY DATA'!$B$11:$B$14577,'MONTHLY DATA'!$B81)</f>
        <v>240</v>
      </c>
      <c r="EY81" s="154">
        <f t="shared" si="94"/>
        <v>-3.4205231388329982E-2</v>
      </c>
      <c r="EZ81" s="78">
        <f>AVERAGEIFS('WEEKLY DATA'!EZ$11:EZ$14577,'WEEKLY DATA'!$A$11:$A$14577,'MONTHLY DATA'!$A81,'WEEKLY DATA'!$B$11:$B$14577,'MONTHLY DATA'!$B81)</f>
        <v>258.125</v>
      </c>
      <c r="FA81" s="78">
        <f>AVERAGEIFS('WEEKLY DATA'!FA$11:FA$14577,'WEEKLY DATA'!$A$11:$A$14577,'MONTHLY DATA'!$A81,'WEEKLY DATA'!$B$11:$B$14577,'MONTHLY DATA'!$B81)</f>
        <v>268.125</v>
      </c>
      <c r="FB81" s="78">
        <f>AVERAGEIFS('WEEKLY DATA'!FB$11:FB$14577,'WEEKLY DATA'!$A$11:$A$14577,'MONTHLY DATA'!$A81,'WEEKLY DATA'!$B$11:$B$14577,'MONTHLY DATA'!$B81)</f>
        <v>263.125</v>
      </c>
      <c r="FC81" s="154">
        <f t="shared" si="95"/>
        <v>-1.6355140186915862E-2</v>
      </c>
      <c r="FD81" s="78">
        <f>AVERAGEIFS('WEEKLY DATA'!FD$11:FD$14577,'WEEKLY DATA'!$A$11:$A$14577,'MONTHLY DATA'!$A81,'WEEKLY DATA'!$B$11:$B$14577,'MONTHLY DATA'!$B81)</f>
        <v>492.5</v>
      </c>
      <c r="FE81" s="78">
        <f>AVERAGEIFS('WEEKLY DATA'!FE$11:FE$14577,'WEEKLY DATA'!$A$11:$A$14577,'MONTHLY DATA'!$A81,'WEEKLY DATA'!$B$11:$B$14577,'MONTHLY DATA'!$B81)</f>
        <v>502.5</v>
      </c>
      <c r="FF81" s="78">
        <f>AVERAGEIFS('WEEKLY DATA'!FF$11:FF$14577,'WEEKLY DATA'!$A$11:$A$14577,'MONTHLY DATA'!$A81,'WEEKLY DATA'!$B$11:$B$14577,'MONTHLY DATA'!$B81)</f>
        <v>497.5</v>
      </c>
      <c r="FG81" s="154">
        <f t="shared" si="96"/>
        <v>-5.0000000000000044E-3</v>
      </c>
      <c r="FH81" s="78">
        <f>AVERAGEIFS('WEEKLY DATA'!FH$11:FH$14577,'WEEKLY DATA'!$A$11:$A$14577,'MONTHLY DATA'!$A81,'WEEKLY DATA'!$B$11:$B$14577,'MONTHLY DATA'!$B81)</f>
        <v>315.625</v>
      </c>
      <c r="FI81" s="78">
        <f>AVERAGEIFS('WEEKLY DATA'!FI$11:FI$14577,'WEEKLY DATA'!$A$11:$A$14577,'MONTHLY DATA'!$A81,'WEEKLY DATA'!$B$11:$B$14577,'MONTHLY DATA'!$B81)</f>
        <v>325.625</v>
      </c>
      <c r="FJ81" s="78">
        <f>AVERAGEIFS('WEEKLY DATA'!FJ$11:FJ$14577,'WEEKLY DATA'!$A$11:$A$14577,'MONTHLY DATA'!$A81,'WEEKLY DATA'!$B$11:$B$14577,'MONTHLY DATA'!$B81)</f>
        <v>320.625</v>
      </c>
      <c r="FK81" s="154">
        <f t="shared" si="97"/>
        <v>-2.3972602739726012E-2</v>
      </c>
      <c r="FL81" s="169">
        <f>AVERAGEIFS('WEEKLY DATA'!FL$11:FL$14577,'WEEKLY DATA'!$A$11:$A$14577,'MONTHLY DATA'!$A81,'WEEKLY DATA'!$B$11:$B$14577,'MONTHLY DATA'!$B81)</f>
        <v>274.375</v>
      </c>
      <c r="FM81" s="78">
        <f>AVERAGEIFS('WEEKLY DATA'!FM$11:FM$14577,'WEEKLY DATA'!$A$11:$A$14577,'MONTHLY DATA'!$A81,'WEEKLY DATA'!$B$11:$B$14577,'MONTHLY DATA'!$B81)</f>
        <v>284.375</v>
      </c>
      <c r="FN81" s="78">
        <f>AVERAGEIFS('WEEKLY DATA'!FN$11:FN$14577,'WEEKLY DATA'!$A$11:$A$14577,'MONTHLY DATA'!$A81,'WEEKLY DATA'!$B$11:$B$14577,'MONTHLY DATA'!$B81)</f>
        <v>279.375</v>
      </c>
      <c r="FO81" s="154">
        <f t="shared" si="98"/>
        <v>-6.4070351758793942E-2</v>
      </c>
      <c r="FP81" s="78">
        <f>AVERAGEIFS('WEEKLY DATA'!FP$11:FP$14577,'WEEKLY DATA'!$A$11:$A$14577,'MONTHLY DATA'!$A81,'WEEKLY DATA'!$B$11:$B$14577,'MONTHLY DATA'!$B81)</f>
        <v>295.625</v>
      </c>
      <c r="FQ81" s="78">
        <f>AVERAGEIFS('WEEKLY DATA'!FQ$11:FQ$14577,'WEEKLY DATA'!$A$11:$A$14577,'MONTHLY DATA'!$A81,'WEEKLY DATA'!$B$11:$B$14577,'MONTHLY DATA'!$B81)</f>
        <v>305.625</v>
      </c>
      <c r="FR81" s="78">
        <f>AVERAGEIFS('WEEKLY DATA'!FR$11:FR$14577,'WEEKLY DATA'!$A$11:$A$14577,'MONTHLY DATA'!$A81,'WEEKLY DATA'!$B$11:$B$14577,'MONTHLY DATA'!$B81)</f>
        <v>300.625</v>
      </c>
      <c r="FS81" s="154">
        <f t="shared" si="99"/>
        <v>-4.1068580542264699E-2</v>
      </c>
      <c r="FT81" s="78">
        <f>AVERAGEIFS('WEEKLY DATA'!FT$11:FT$14577,'WEEKLY DATA'!$A$11:$A$14577,'MONTHLY DATA'!$A81,'WEEKLY DATA'!$B$11:$B$14577,'MONTHLY DATA'!$B81)</f>
        <v>301.875</v>
      </c>
      <c r="FU81" s="78">
        <f>AVERAGEIFS('WEEKLY DATA'!FU$11:FU$14577,'WEEKLY DATA'!$A$11:$A$14577,'MONTHLY DATA'!$A81,'WEEKLY DATA'!$B$11:$B$14577,'MONTHLY DATA'!$B81)</f>
        <v>311.875</v>
      </c>
      <c r="FV81" s="78">
        <f>AVERAGEIFS('WEEKLY DATA'!FV$11:FV$14577,'WEEKLY DATA'!$A$11:$A$14577,'MONTHLY DATA'!$A81,'WEEKLY DATA'!$B$11:$B$14577,'MONTHLY DATA'!$B81)</f>
        <v>306.875</v>
      </c>
      <c r="FW81" s="154">
        <f t="shared" si="100"/>
        <v>0.13447319778188538</v>
      </c>
      <c r="FX81" s="78">
        <f>AVERAGEIFS('WEEKLY DATA'!FX$11:FX$14577,'WEEKLY DATA'!$A$11:$A$14577,'MONTHLY DATA'!$A81,'WEEKLY DATA'!$B$11:$B$14577,'MONTHLY DATA'!$B81)</f>
        <v>358.125</v>
      </c>
      <c r="FY81" s="78">
        <f>AVERAGEIFS('WEEKLY DATA'!FY$11:FY$14577,'WEEKLY DATA'!$A$11:$A$14577,'MONTHLY DATA'!$A81,'WEEKLY DATA'!$B$11:$B$14577,'MONTHLY DATA'!$B81)</f>
        <v>368.125</v>
      </c>
      <c r="FZ81" s="78">
        <f>AVERAGEIFS('WEEKLY DATA'!FZ$11:FZ$14577,'WEEKLY DATA'!$A$11:$A$14577,'MONTHLY DATA'!$A81,'WEEKLY DATA'!$B$11:$B$14577,'MONTHLY DATA'!$B81)</f>
        <v>363.125</v>
      </c>
      <c r="GA81" s="154">
        <f t="shared" si="101"/>
        <v>-6.5315315315315314E-2</v>
      </c>
      <c r="GB81" s="78">
        <f>AVERAGEIFS('WEEKLY DATA'!GB$11:GB$14577,'WEEKLY DATA'!$A$11:$A$14577,'MONTHLY DATA'!$A81,'WEEKLY DATA'!$B$11:$B$14577,'MONTHLY DATA'!$B81)</f>
        <v>330.625</v>
      </c>
      <c r="GC81" s="78">
        <f>AVERAGEIFS('WEEKLY DATA'!GC$11:GC$14577,'WEEKLY DATA'!$A$11:$A$14577,'MONTHLY DATA'!$A81,'WEEKLY DATA'!$B$11:$B$14577,'MONTHLY DATA'!$B81)</f>
        <v>340.625</v>
      </c>
      <c r="GD81" s="78">
        <f>AVERAGEIFS('WEEKLY DATA'!GD$11:GD$14577,'WEEKLY DATA'!$A$11:$A$14577,'MONTHLY DATA'!$A81,'WEEKLY DATA'!$B$11:$B$14577,'MONTHLY DATA'!$B81)</f>
        <v>335.625</v>
      </c>
      <c r="GE81" s="154">
        <f t="shared" si="102"/>
        <v>-3.2780979827089385E-2</v>
      </c>
      <c r="GF81" s="169">
        <f>AVERAGEIFS('WEEKLY DATA'!GF$11:GF$14577,'WEEKLY DATA'!$A$11:$A$14577,'MONTHLY DATA'!$A81,'WEEKLY DATA'!$B$11:$B$14577,'MONTHLY DATA'!$B81)</f>
        <v>298.75</v>
      </c>
      <c r="GG81" s="78">
        <f>AVERAGEIFS('WEEKLY DATA'!GG$11:GG$14577,'WEEKLY DATA'!$A$11:$A$14577,'MONTHLY DATA'!$A81,'WEEKLY DATA'!$B$11:$B$14577,'MONTHLY DATA'!$B81)</f>
        <v>308.75</v>
      </c>
      <c r="GH81" s="78">
        <f>AVERAGEIFS('WEEKLY DATA'!GH$11:GH$14577,'WEEKLY DATA'!$A$11:$A$14577,'MONTHLY DATA'!$A81,'WEEKLY DATA'!$B$11:$B$14577,'MONTHLY DATA'!$B81)</f>
        <v>303.75</v>
      </c>
      <c r="GI81" s="154">
        <f t="shared" si="103"/>
        <v>-3.5714285714285698E-2</v>
      </c>
      <c r="GJ81" s="78">
        <f>AVERAGEIFS('WEEKLY DATA'!GJ$11:GJ$14577,'WEEKLY DATA'!$A$11:$A$14577,'MONTHLY DATA'!$A81,'WEEKLY DATA'!$B$11:$B$14577,'MONTHLY DATA'!$B81)</f>
        <v>315.625</v>
      </c>
      <c r="GK81" s="78">
        <f>AVERAGEIFS('WEEKLY DATA'!GK$11:GK$14577,'WEEKLY DATA'!$A$11:$A$14577,'MONTHLY DATA'!$A81,'WEEKLY DATA'!$B$11:$B$14577,'MONTHLY DATA'!$B81)</f>
        <v>325.625</v>
      </c>
      <c r="GL81" s="78">
        <f>AVERAGEIFS('WEEKLY DATA'!GL$11:GL$14577,'WEEKLY DATA'!$A$11:$A$14577,'MONTHLY DATA'!$A81,'WEEKLY DATA'!$B$11:$B$14577,'MONTHLY DATA'!$B81)</f>
        <v>320.625</v>
      </c>
      <c r="GM81" s="154">
        <f t="shared" si="104"/>
        <v>-3.5714285714285698E-2</v>
      </c>
      <c r="GN81" s="78">
        <f>AVERAGEIFS('WEEKLY DATA'!GN$11:GN$14577,'WEEKLY DATA'!$A$11:$A$14577,'MONTHLY DATA'!$A81,'WEEKLY DATA'!$B$11:$B$14577,'MONTHLY DATA'!$B81)</f>
        <v>490</v>
      </c>
      <c r="GO81" s="78">
        <f>AVERAGEIFS('WEEKLY DATA'!GO$11:GO$14577,'WEEKLY DATA'!$A$11:$A$14577,'MONTHLY DATA'!$A81,'WEEKLY DATA'!$B$11:$B$14577,'MONTHLY DATA'!$B81)</f>
        <v>500</v>
      </c>
      <c r="GP81" s="78">
        <f>AVERAGEIFS('WEEKLY DATA'!GP$11:GP$14577,'WEEKLY DATA'!$A$11:$A$14577,'MONTHLY DATA'!$A81,'WEEKLY DATA'!$B$11:$B$14577,'MONTHLY DATA'!$B81)</f>
        <v>495</v>
      </c>
      <c r="GQ81" s="154">
        <f t="shared" si="105"/>
        <v>-1.0000000000000009E-2</v>
      </c>
      <c r="GR81" s="78"/>
    </row>
    <row r="82" spans="1:200" ht="15.75" x14ac:dyDescent="0.25">
      <c r="A82">
        <f t="shared" si="55"/>
        <v>12</v>
      </c>
      <c r="B82">
        <f t="shared" si="56"/>
        <v>2015</v>
      </c>
      <c r="C82" s="86">
        <v>42339</v>
      </c>
      <c r="D82" s="78">
        <f>AVERAGEIFS('WEEKLY DATA'!D$11:D$14577,'WEEKLY DATA'!$A$11:$A$14577,'MONTHLY DATA'!$A82,'WEEKLY DATA'!$B$11:$B$14577,'MONTHLY DATA'!$B82)</f>
        <v>346.66666666666669</v>
      </c>
      <c r="E82" s="78">
        <f>AVERAGEIFS('WEEKLY DATA'!E$11:E$14577,'WEEKLY DATA'!$A$11:$A$14577,'MONTHLY DATA'!$A82,'WEEKLY DATA'!$B$11:$B$14577,'MONTHLY DATA'!$B82)</f>
        <v>356.66666666666669</v>
      </c>
      <c r="F82" s="78">
        <f>AVERAGEIFS('WEEKLY DATA'!F$11:F$14577,'WEEKLY DATA'!$A$11:$A$14577,'MONTHLY DATA'!$A82,'WEEKLY DATA'!$B$11:$B$14577,'MONTHLY DATA'!$B82)</f>
        <v>351.66666666666669</v>
      </c>
      <c r="G82" s="154">
        <f t="shared" si="57"/>
        <v>-1.9744483159117254E-2</v>
      </c>
      <c r="H82" s="169">
        <f>AVERAGEIFS('WEEKLY DATA'!H$11:H$14577,'WEEKLY DATA'!$A$11:$A$14577,'MONTHLY DATA'!$A82,'WEEKLY DATA'!$B$11:$B$14577,'MONTHLY DATA'!$B82)</f>
        <v>413.33333333333331</v>
      </c>
      <c r="I82" s="78">
        <f>AVERAGEIFS('WEEKLY DATA'!I$11:I$14577,'WEEKLY DATA'!$A$11:$A$14577,'MONTHLY DATA'!$A82,'WEEKLY DATA'!$B$11:$B$14577,'MONTHLY DATA'!$B82)</f>
        <v>423.33333333333331</v>
      </c>
      <c r="J82" s="78">
        <f>AVERAGEIFS('WEEKLY DATA'!J$11:J$14577,'WEEKLY DATA'!$A$11:$A$14577,'MONTHLY DATA'!$A82,'WEEKLY DATA'!$B$11:$B$14577,'MONTHLY DATA'!$B82)</f>
        <v>418.33333333333331</v>
      </c>
      <c r="K82" s="154">
        <f t="shared" si="58"/>
        <v>8.0321285140561027E-3</v>
      </c>
      <c r="L82" s="169">
        <f>AVERAGEIFS('WEEKLY DATA'!L$11:L$14577,'WEEKLY DATA'!$A$11:$A$14577,'MONTHLY DATA'!$A82,'WEEKLY DATA'!$B$11:$B$14577,'MONTHLY DATA'!$B82)</f>
        <v>366.66666666666669</v>
      </c>
      <c r="M82" s="78">
        <f>AVERAGEIFS('WEEKLY DATA'!M$11:M$14577,'WEEKLY DATA'!$A$11:$A$14577,'MONTHLY DATA'!$A82,'WEEKLY DATA'!$B$11:$B$14577,'MONTHLY DATA'!$B82)</f>
        <v>376.66666666666669</v>
      </c>
      <c r="N82" s="78">
        <f>AVERAGEIFS('WEEKLY DATA'!N$11:N$14577,'WEEKLY DATA'!$A$11:$A$14577,'MONTHLY DATA'!$A82,'WEEKLY DATA'!$B$11:$B$14577,'MONTHLY DATA'!$B82)</f>
        <v>371.66666666666669</v>
      </c>
      <c r="O82" s="154">
        <f t="shared" si="59"/>
        <v>-5.5741360089185399E-3</v>
      </c>
      <c r="P82" s="169">
        <f>AVERAGEIFS('WEEKLY DATA'!P$11:P$14577,'WEEKLY DATA'!$A$11:$A$14577,'MONTHLY DATA'!$A82,'WEEKLY DATA'!$B$11:$B$14577,'MONTHLY DATA'!$B82)</f>
        <v>306.66666666666669</v>
      </c>
      <c r="Q82" s="78">
        <f>AVERAGEIFS('WEEKLY DATA'!Q$11:Q$14577,'WEEKLY DATA'!$A$11:$A$14577,'MONTHLY DATA'!$A82,'WEEKLY DATA'!$B$11:$B$14577,'MONTHLY DATA'!$B82)</f>
        <v>316.66666666666669</v>
      </c>
      <c r="R82" s="78">
        <f>AVERAGEIFS('WEEKLY DATA'!R$11:R$14577,'WEEKLY DATA'!$A$11:$A$14577,'MONTHLY DATA'!$A82,'WEEKLY DATA'!$B$11:$B$14577,'MONTHLY DATA'!$B82)</f>
        <v>311.66666666666669</v>
      </c>
      <c r="S82" s="154">
        <f t="shared" si="60"/>
        <v>-1.2541254125412515E-2</v>
      </c>
      <c r="T82" s="169">
        <f>AVERAGEIFS('WEEKLY DATA'!T$11:T$14577,'WEEKLY DATA'!$A$11:$A$14577,'MONTHLY DATA'!$A82,'WEEKLY DATA'!$B$11:$B$14577,'MONTHLY DATA'!$B82)</f>
        <v>283.33333333333331</v>
      </c>
      <c r="U82" s="78">
        <f>AVERAGEIFS('WEEKLY DATA'!U$11:U$14577,'WEEKLY DATA'!$A$11:$A$14577,'MONTHLY DATA'!$A82,'WEEKLY DATA'!$B$11:$B$14577,'MONTHLY DATA'!$B82)</f>
        <v>293.33333333333331</v>
      </c>
      <c r="V82" s="78">
        <f>AVERAGEIFS('WEEKLY DATA'!V$11:V$14577,'WEEKLY DATA'!$A$11:$A$14577,'MONTHLY DATA'!$A82,'WEEKLY DATA'!$B$11:$B$14577,'MONTHLY DATA'!$B82)</f>
        <v>288.33333333333331</v>
      </c>
      <c r="W82" s="154">
        <f t="shared" si="61"/>
        <v>-7.8853046594983267E-3</v>
      </c>
      <c r="X82" s="169">
        <f>AVERAGEIFS('WEEKLY DATA'!X$11:X$14577,'WEEKLY DATA'!$A$11:$A$14577,'MONTHLY DATA'!$A82,'WEEKLY DATA'!$B$11:$B$14577,'MONTHLY DATA'!$B82)</f>
        <v>263.33333333333331</v>
      </c>
      <c r="Y82" s="78">
        <f>AVERAGEIFS('WEEKLY DATA'!Y$11:Y$14577,'WEEKLY DATA'!$A$11:$A$14577,'MONTHLY DATA'!$A82,'WEEKLY DATA'!$B$11:$B$14577,'MONTHLY DATA'!$B82)</f>
        <v>273.33333333333331</v>
      </c>
      <c r="Z82" s="78">
        <f>AVERAGEIFS('WEEKLY DATA'!Z$11:Z$14577,'WEEKLY DATA'!$A$11:$A$14577,'MONTHLY DATA'!$A82,'WEEKLY DATA'!$B$11:$B$14577,'MONTHLY DATA'!$B82)</f>
        <v>268.33333333333331</v>
      </c>
      <c r="AA82" s="154">
        <f t="shared" si="62"/>
        <v>1.2578616352201255E-2</v>
      </c>
      <c r="AB82" s="169">
        <f>AVERAGEIFS('WEEKLY DATA'!AB$11:AB$14577,'WEEKLY DATA'!$A$11:$A$14577,'MONTHLY DATA'!$A82,'WEEKLY DATA'!$B$11:$B$14577,'MONTHLY DATA'!$B82)</f>
        <v>295</v>
      </c>
      <c r="AC82" s="78">
        <f>AVERAGEIFS('WEEKLY DATA'!AC$11:AC$14577,'WEEKLY DATA'!$A$11:$A$14577,'MONTHLY DATA'!$A82,'WEEKLY DATA'!$B$11:$B$14577,'MONTHLY DATA'!$B82)</f>
        <v>305</v>
      </c>
      <c r="AD82" s="78">
        <f>AVERAGEIFS('WEEKLY DATA'!AD$11:AD$14577,'WEEKLY DATA'!$A$11:$A$14577,'MONTHLY DATA'!$A82,'WEEKLY DATA'!$B$11:$B$14577,'MONTHLY DATA'!$B82)</f>
        <v>300</v>
      </c>
      <c r="AE82" s="154">
        <f t="shared" si="63"/>
        <v>-1.8404907975460127E-2</v>
      </c>
      <c r="AF82" s="169">
        <f>AVERAGEIFS('WEEKLY DATA'!AF$11:AF$14577,'WEEKLY DATA'!$A$11:$A$14577,'MONTHLY DATA'!$A82,'WEEKLY DATA'!$B$11:$B$14577,'MONTHLY DATA'!$B82)</f>
        <v>265</v>
      </c>
      <c r="AG82" s="78">
        <f>AVERAGEIFS('WEEKLY DATA'!AG$11:AG$14577,'WEEKLY DATA'!$A$11:$A$14577,'MONTHLY DATA'!$A82,'WEEKLY DATA'!$B$11:$B$14577,'MONTHLY DATA'!$B82)</f>
        <v>275</v>
      </c>
      <c r="AH82" s="78">
        <f>AVERAGEIFS('WEEKLY DATA'!AH$11:AH$14577,'WEEKLY DATA'!$A$11:$A$14577,'MONTHLY DATA'!$A82,'WEEKLY DATA'!$B$11:$B$14577,'MONTHLY DATA'!$B82)</f>
        <v>270</v>
      </c>
      <c r="AI82" s="154">
        <f t="shared" si="64"/>
        <v>-3.1390134529147962E-2</v>
      </c>
      <c r="AJ82" s="169">
        <f>AVERAGEIFS('WEEKLY DATA'!AJ$11:AJ$14577,'WEEKLY DATA'!$A$11:$A$14577,'MONTHLY DATA'!$A82,'WEEKLY DATA'!$B$11:$B$14577,'MONTHLY DATA'!$B82)</f>
        <v>315</v>
      </c>
      <c r="AK82" s="78">
        <f>AVERAGEIFS('WEEKLY DATA'!AK$11:AK$14577,'WEEKLY DATA'!$A$11:$A$14577,'MONTHLY DATA'!$A82,'WEEKLY DATA'!$B$11:$B$14577,'MONTHLY DATA'!$B82)</f>
        <v>325</v>
      </c>
      <c r="AL82" s="78">
        <f>AVERAGEIFS('WEEKLY DATA'!AL$11:AL$14577,'WEEKLY DATA'!$A$11:$A$14577,'MONTHLY DATA'!$A82,'WEEKLY DATA'!$B$11:$B$14577,'MONTHLY DATA'!$B82)</f>
        <v>320</v>
      </c>
      <c r="AM82" s="154">
        <f t="shared" si="65"/>
        <v>-1.158301158301156E-2</v>
      </c>
      <c r="AN82" s="169">
        <f>AVERAGEIFS('WEEKLY DATA'!AN$11:AN$14577,'WEEKLY DATA'!$A$11:$A$14577,'MONTHLY DATA'!$A82,'WEEKLY DATA'!$B$11:$B$14577,'MONTHLY DATA'!$B82)</f>
        <v>293.33333333333331</v>
      </c>
      <c r="AO82" s="78">
        <f>AVERAGEIFS('WEEKLY DATA'!AO$11:AO$14577,'WEEKLY DATA'!$A$11:$A$14577,'MONTHLY DATA'!$A82,'WEEKLY DATA'!$B$11:$B$14577,'MONTHLY DATA'!$B82)</f>
        <v>303.33333333333331</v>
      </c>
      <c r="AP82" s="78">
        <f>AVERAGEIFS('WEEKLY DATA'!AP$11:AP$14577,'WEEKLY DATA'!$A$11:$A$14577,'MONTHLY DATA'!$A82,'WEEKLY DATA'!$B$11:$B$14577,'MONTHLY DATA'!$B82)</f>
        <v>298.33333333333331</v>
      </c>
      <c r="AQ82" s="154">
        <f t="shared" si="66"/>
        <v>-7.6230076230077159E-3</v>
      </c>
      <c r="AR82" s="169">
        <f>AVERAGEIFS('WEEKLY DATA'!AR$11:AR$14577,'WEEKLY DATA'!$A$11:$A$14577,'MONTHLY DATA'!$A82,'WEEKLY DATA'!$B$11:$B$14577,'MONTHLY DATA'!$B82)</f>
        <v>326.66666666666669</v>
      </c>
      <c r="AS82" s="78">
        <f>AVERAGEIFS('WEEKLY DATA'!AS$11:AS$14577,'WEEKLY DATA'!$A$11:$A$14577,'MONTHLY DATA'!$A82,'WEEKLY DATA'!$B$11:$B$14577,'MONTHLY DATA'!$B82)</f>
        <v>336.66666666666669</v>
      </c>
      <c r="AT82" s="78">
        <f>AVERAGEIFS('WEEKLY DATA'!AT$11:AT$14577,'WEEKLY DATA'!$A$11:$A$14577,'MONTHLY DATA'!$A82,'WEEKLY DATA'!$B$11:$B$14577,'MONTHLY DATA'!$B82)</f>
        <v>331.66666666666669</v>
      </c>
      <c r="AU82" s="154">
        <f t="shared" si="67"/>
        <v>-1.7283950617283939E-2</v>
      </c>
      <c r="AV82" s="169">
        <f>AVERAGEIFS('WEEKLY DATA'!AV$11:AV$14577,'WEEKLY DATA'!$A$11:$A$14577,'MONTHLY DATA'!$A82,'WEEKLY DATA'!$B$11:$B$14577,'MONTHLY DATA'!$B82)</f>
        <v>280</v>
      </c>
      <c r="AW82" s="78">
        <f>AVERAGEIFS('WEEKLY DATA'!AW$11:AW$14577,'WEEKLY DATA'!$A$11:$A$14577,'MONTHLY DATA'!$A82,'WEEKLY DATA'!$B$11:$B$14577,'MONTHLY DATA'!$B82)</f>
        <v>290</v>
      </c>
      <c r="AX82" s="78">
        <f>AVERAGEIFS('WEEKLY DATA'!AX$11:AX$14577,'WEEKLY DATA'!$A$11:$A$14577,'MONTHLY DATA'!$A82,'WEEKLY DATA'!$B$11:$B$14577,'MONTHLY DATA'!$B82)</f>
        <v>285</v>
      </c>
      <c r="AY82" s="154">
        <f t="shared" si="68"/>
        <v>-1.9354838709677469E-2</v>
      </c>
      <c r="AZ82" s="169">
        <f>AVERAGEIFS('WEEKLY DATA'!AZ$11:AZ$14577,'WEEKLY DATA'!$A$11:$A$14577,'MONTHLY DATA'!$A82,'WEEKLY DATA'!$B$11:$B$14577,'MONTHLY DATA'!$B82)</f>
        <v>275</v>
      </c>
      <c r="BA82" s="78">
        <f>AVERAGEIFS('WEEKLY DATA'!BA$11:BA$14577,'WEEKLY DATA'!$A$11:$A$14577,'MONTHLY DATA'!$A82,'WEEKLY DATA'!$B$11:$B$14577,'MONTHLY DATA'!$B82)</f>
        <v>285</v>
      </c>
      <c r="BB82" s="78">
        <f>AVERAGEIFS('WEEKLY DATA'!BB$11:BB$14577,'WEEKLY DATA'!$A$11:$A$14577,'MONTHLY DATA'!$A82,'WEEKLY DATA'!$B$11:$B$14577,'MONTHLY DATA'!$B82)</f>
        <v>280</v>
      </c>
      <c r="BC82" s="154">
        <f t="shared" si="69"/>
        <v>-1.969365426695846E-2</v>
      </c>
      <c r="BD82" s="169">
        <f>AVERAGEIFS('WEEKLY DATA'!BD$11:BD$14577,'WEEKLY DATA'!$A$11:$A$14577,'MONTHLY DATA'!$A82,'WEEKLY DATA'!$B$11:$B$14577,'MONTHLY DATA'!$B82)</f>
        <v>240</v>
      </c>
      <c r="BE82" s="78">
        <f>AVERAGEIFS('WEEKLY DATA'!BE$11:BE$14577,'WEEKLY DATA'!$A$11:$A$14577,'MONTHLY DATA'!$A82,'WEEKLY DATA'!$B$11:$B$14577,'MONTHLY DATA'!$B82)</f>
        <v>250</v>
      </c>
      <c r="BF82" s="78">
        <f>AVERAGEIFS('WEEKLY DATA'!BF$11:BF$14577,'WEEKLY DATA'!$A$11:$A$14577,'MONTHLY DATA'!$A82,'WEEKLY DATA'!$B$11:$B$14577,'MONTHLY DATA'!$B82)</f>
        <v>245</v>
      </c>
      <c r="BG82" s="154">
        <f t="shared" si="70"/>
        <v>-2.244389027431426E-2</v>
      </c>
      <c r="BH82" s="169">
        <f>AVERAGEIFS('WEEKLY DATA'!BH$11:BH$14577,'WEEKLY DATA'!$A$11:$A$14577,'MONTHLY DATA'!$A82,'WEEKLY DATA'!$B$11:$B$14577,'MONTHLY DATA'!$B82)</f>
        <v>305</v>
      </c>
      <c r="BI82" s="78">
        <f>AVERAGEIFS('WEEKLY DATA'!BI$11:BI$14577,'WEEKLY DATA'!$A$11:$A$14577,'MONTHLY DATA'!$A82,'WEEKLY DATA'!$B$11:$B$14577,'MONTHLY DATA'!$B82)</f>
        <v>315</v>
      </c>
      <c r="BJ82" s="78">
        <f>AVERAGEIFS('WEEKLY DATA'!BJ$11:BJ$14577,'WEEKLY DATA'!$A$11:$A$14577,'MONTHLY DATA'!$A82,'WEEKLY DATA'!$B$11:$B$14577,'MONTHLY DATA'!$B82)</f>
        <v>310</v>
      </c>
      <c r="BK82" s="154">
        <f t="shared" si="71"/>
        <v>-1.7821782178217838E-2</v>
      </c>
      <c r="BL82" s="169">
        <f>AVERAGEIFS('WEEKLY DATA'!BL$11:BL$14577,'WEEKLY DATA'!$A$11:$A$14577,'MONTHLY DATA'!$A82,'WEEKLY DATA'!$B$11:$B$14577,'MONTHLY DATA'!$B82)</f>
        <v>256.66666666666669</v>
      </c>
      <c r="BM82" s="78">
        <f>AVERAGEIFS('WEEKLY DATA'!BM$11:BM$14577,'WEEKLY DATA'!$A$11:$A$14577,'MONTHLY DATA'!$A82,'WEEKLY DATA'!$B$11:$B$14577,'MONTHLY DATA'!$B82)</f>
        <v>266.66666666666669</v>
      </c>
      <c r="BN82" s="78">
        <f>AVERAGEIFS('WEEKLY DATA'!BN$11:BN$14577,'WEEKLY DATA'!$A$11:$A$14577,'MONTHLY DATA'!$A82,'WEEKLY DATA'!$B$11:$B$14577,'MONTHLY DATA'!$B82)</f>
        <v>261.66666666666669</v>
      </c>
      <c r="BO82" s="154">
        <f t="shared" si="72"/>
        <v>-2.635658914728678E-2</v>
      </c>
      <c r="BP82" s="78">
        <f>AVERAGEIFS('WEEKLY DATA'!BP$11:BP$14577,'WEEKLY DATA'!$A$11:$A$14577,'MONTHLY DATA'!$A82,'WEEKLY DATA'!$B$11:$B$14577,'MONTHLY DATA'!$B82)</f>
        <v>311.66666666666669</v>
      </c>
      <c r="BQ82" s="78">
        <f>AVERAGEIFS('WEEKLY DATA'!BQ$11:BQ$14577,'WEEKLY DATA'!$A$11:$A$14577,'MONTHLY DATA'!$A82,'WEEKLY DATA'!$B$11:$B$14577,'MONTHLY DATA'!$B82)</f>
        <v>321.66666666666669</v>
      </c>
      <c r="BR82" s="78">
        <f>AVERAGEIFS('WEEKLY DATA'!BR$11:BR$14577,'WEEKLY DATA'!$A$11:$A$14577,'MONTHLY DATA'!$A82,'WEEKLY DATA'!$B$11:$B$14577,'MONTHLY DATA'!$B82)</f>
        <v>316.66666666666669</v>
      </c>
      <c r="BS82" s="154">
        <f t="shared" si="73"/>
        <v>-2.75111964171465E-2</v>
      </c>
      <c r="BT82" s="78">
        <f>AVERAGEIFS('WEEKLY DATA'!BT$11:BT$14577,'WEEKLY DATA'!$A$11:$A$14577,'MONTHLY DATA'!$A82,'WEEKLY DATA'!$B$11:$B$14577,'MONTHLY DATA'!$B82)</f>
        <v>280</v>
      </c>
      <c r="BU82" s="78">
        <f>AVERAGEIFS('WEEKLY DATA'!BU$11:BU$14577,'WEEKLY DATA'!$A$11:$A$14577,'MONTHLY DATA'!$A82,'WEEKLY DATA'!$B$11:$B$14577,'MONTHLY DATA'!$B82)</f>
        <v>290</v>
      </c>
      <c r="BV82" s="78">
        <f>AVERAGEIFS('WEEKLY DATA'!BV$11:BV$14577,'WEEKLY DATA'!$A$11:$A$14577,'MONTHLY DATA'!$A82,'WEEKLY DATA'!$B$11:$B$14577,'MONTHLY DATA'!$B82)</f>
        <v>285</v>
      </c>
      <c r="BW82" s="154">
        <f t="shared" si="74"/>
        <v>-1.9354838709677469E-2</v>
      </c>
      <c r="BX82" s="78">
        <f>AVERAGEIFS('WEEKLY DATA'!BX$11:BX$14577,'WEEKLY DATA'!$A$11:$A$14577,'MONTHLY DATA'!$A82,'WEEKLY DATA'!$B$11:$B$14577,'MONTHLY DATA'!$B82)</f>
        <v>295</v>
      </c>
      <c r="BY82" s="78">
        <f>AVERAGEIFS('WEEKLY DATA'!BY$11:BY$14577,'WEEKLY DATA'!$A$11:$A$14577,'MONTHLY DATA'!$A82,'WEEKLY DATA'!$B$11:$B$14577,'MONTHLY DATA'!$B82)</f>
        <v>305</v>
      </c>
      <c r="BZ82" s="78">
        <f>AVERAGEIFS('WEEKLY DATA'!BZ$11:BZ$14577,'WEEKLY DATA'!$A$11:$A$14577,'MONTHLY DATA'!$A82,'WEEKLY DATA'!$B$11:$B$14577,'MONTHLY DATA'!$B82)</f>
        <v>300</v>
      </c>
      <c r="CA82" s="154">
        <f t="shared" si="75"/>
        <v>-2.4390243902439046E-2</v>
      </c>
      <c r="CB82" s="78">
        <f>AVERAGEIFS('WEEKLY DATA'!CB$11:CB$14577,'WEEKLY DATA'!$A$11:$A$14577,'MONTHLY DATA'!$A82,'WEEKLY DATA'!$B$11:$B$14577,'MONTHLY DATA'!$B82)</f>
        <v>443.33333333333331</v>
      </c>
      <c r="CC82" s="78">
        <f>AVERAGEIFS('WEEKLY DATA'!CC$11:CC$14577,'WEEKLY DATA'!$A$11:$A$14577,'MONTHLY DATA'!$A82,'WEEKLY DATA'!$B$11:$B$14577,'MONTHLY DATA'!$B82)</f>
        <v>453.33333333333331</v>
      </c>
      <c r="CD82" s="78">
        <f>AVERAGEIFS('WEEKLY DATA'!CD$11:CD$14577,'WEEKLY DATA'!$A$11:$A$14577,'MONTHLY DATA'!$A82,'WEEKLY DATA'!$B$11:$B$14577,'MONTHLY DATA'!$B82)</f>
        <v>448.33333333333331</v>
      </c>
      <c r="CE82" s="154">
        <f t="shared" si="76"/>
        <v>-3.8427167113494254E-2</v>
      </c>
      <c r="CF82" s="78">
        <f>AVERAGEIFS('WEEKLY DATA'!CF$11:CF$14577,'WEEKLY DATA'!$A$11:$A$14577,'MONTHLY DATA'!$A82,'WEEKLY DATA'!$B$11:$B$14577,'MONTHLY DATA'!$B82)</f>
        <v>278.33333333333331</v>
      </c>
      <c r="CG82" s="78">
        <f>AVERAGEIFS('WEEKLY DATA'!CG$11:CG$14577,'WEEKLY DATA'!$A$11:$A$14577,'MONTHLY DATA'!$A82,'WEEKLY DATA'!$B$11:$B$14577,'MONTHLY DATA'!$B82)</f>
        <v>288.33333333333331</v>
      </c>
      <c r="CH82" s="78">
        <f>AVERAGEIFS('WEEKLY DATA'!CH$11:CH$14577,'WEEKLY DATA'!$A$11:$A$14577,'MONTHLY DATA'!$A82,'WEEKLY DATA'!$B$11:$B$14577,'MONTHLY DATA'!$B82)</f>
        <v>283.33333333333331</v>
      </c>
      <c r="CI82" s="154">
        <f t="shared" si="77"/>
        <v>-3.1339031339031376E-2</v>
      </c>
      <c r="CJ82" s="78">
        <f>AVERAGEIFS('WEEKLY DATA'!CJ$11:CJ$14577,'WEEKLY DATA'!$A$11:$A$14577,'MONTHLY DATA'!$A82,'WEEKLY DATA'!$B$11:$B$14577,'MONTHLY DATA'!$B82)</f>
        <v>241.66666666666666</v>
      </c>
      <c r="CK82" s="78">
        <f>AVERAGEIFS('WEEKLY DATA'!CK$11:CK$14577,'WEEKLY DATA'!$A$11:$A$14577,'MONTHLY DATA'!$A82,'WEEKLY DATA'!$B$11:$B$14577,'MONTHLY DATA'!$B82)</f>
        <v>251.66666666666666</v>
      </c>
      <c r="CL82" s="78">
        <f>AVERAGEIFS('WEEKLY DATA'!CL$11:CL$14577,'WEEKLY DATA'!$A$11:$A$14577,'MONTHLY DATA'!$A82,'WEEKLY DATA'!$B$11:$B$14577,'MONTHLY DATA'!$B82)</f>
        <v>246.66666666666666</v>
      </c>
      <c r="CM82" s="154">
        <f t="shared" si="78"/>
        <v>-2.791461412151075E-2</v>
      </c>
      <c r="CN82" s="78">
        <f>AVERAGEIFS('WEEKLY DATA'!CN$11:CN$14577,'WEEKLY DATA'!$A$11:$A$14577,'MONTHLY DATA'!$A82,'WEEKLY DATA'!$B$11:$B$14577,'MONTHLY DATA'!$B82)</f>
        <v>260</v>
      </c>
      <c r="CO82" s="78">
        <f>AVERAGEIFS('WEEKLY DATA'!CO$11:CO$14577,'WEEKLY DATA'!$A$11:$A$14577,'MONTHLY DATA'!$A82,'WEEKLY DATA'!$B$11:$B$14577,'MONTHLY DATA'!$B82)</f>
        <v>270</v>
      </c>
      <c r="CP82" s="78">
        <f>AVERAGEIFS('WEEKLY DATA'!CP$11:CP$14577,'WEEKLY DATA'!$A$11:$A$14577,'MONTHLY DATA'!$A82,'WEEKLY DATA'!$B$11:$B$14577,'MONTHLY DATA'!$B82)</f>
        <v>265</v>
      </c>
      <c r="CQ82" s="154">
        <f t="shared" si="79"/>
        <v>-3.4168564920273314E-2</v>
      </c>
      <c r="CR82" s="78">
        <f>AVERAGEIFS('WEEKLY DATA'!CR$11:CR$14577,'WEEKLY DATA'!$A$11:$A$14577,'MONTHLY DATA'!$A82,'WEEKLY DATA'!$B$11:$B$14577,'MONTHLY DATA'!$B82)</f>
        <v>413.33333333333331</v>
      </c>
      <c r="CS82" s="78">
        <f>AVERAGEIFS('WEEKLY DATA'!CS$11:CS$14577,'WEEKLY DATA'!$A$11:$A$14577,'MONTHLY DATA'!$A82,'WEEKLY DATA'!$B$11:$B$14577,'MONTHLY DATA'!$B82)</f>
        <v>423.33333333333331</v>
      </c>
      <c r="CT82" s="78">
        <f>AVERAGEIFS('WEEKLY DATA'!CT$11:CT$14577,'WEEKLY DATA'!$A$11:$A$14577,'MONTHLY DATA'!$A82,'WEEKLY DATA'!$B$11:$B$14577,'MONTHLY DATA'!$B82)</f>
        <v>418.33333333333331</v>
      </c>
      <c r="CU82" s="154">
        <f t="shared" si="80"/>
        <v>-4.1069723018147153E-2</v>
      </c>
      <c r="CV82" s="169">
        <f>AVERAGEIFS('WEEKLY DATA'!CV$11:CV$14577,'WEEKLY DATA'!$A$11:$A$14577,'MONTHLY DATA'!$A82,'WEEKLY DATA'!$B$11:$B$14577,'MONTHLY DATA'!$B82)</f>
        <v>318.33333333333331</v>
      </c>
      <c r="CW82" s="78">
        <f>AVERAGEIFS('WEEKLY DATA'!CW$11:CW$14577,'WEEKLY DATA'!$A$11:$A$14577,'MONTHLY DATA'!$A82,'WEEKLY DATA'!$B$11:$B$14577,'MONTHLY DATA'!$B82)</f>
        <v>328.33333333333331</v>
      </c>
      <c r="CX82" s="78">
        <f>AVERAGEIFS('WEEKLY DATA'!CX$11:CX$14577,'WEEKLY DATA'!$A$11:$A$14577,'MONTHLY DATA'!$A82,'WEEKLY DATA'!$B$11:$B$14577,'MONTHLY DATA'!$B82)</f>
        <v>323.33333333333331</v>
      </c>
      <c r="CY82" s="154">
        <f t="shared" si="81"/>
        <v>-2.7568922305764465E-2</v>
      </c>
      <c r="CZ82" s="169">
        <f>AVERAGEIFS('WEEKLY DATA'!CZ$11:CZ$14577,'WEEKLY DATA'!$A$11:$A$14577,'MONTHLY DATA'!$A82,'WEEKLY DATA'!$B$11:$B$14577,'MONTHLY DATA'!$B82)</f>
        <v>285</v>
      </c>
      <c r="DA82" s="78">
        <f>AVERAGEIFS('WEEKLY DATA'!DA$11:DA$14577,'WEEKLY DATA'!$A$11:$A$14577,'MONTHLY DATA'!$A82,'WEEKLY DATA'!$B$11:$B$14577,'MONTHLY DATA'!$B82)</f>
        <v>295</v>
      </c>
      <c r="DB82" s="78">
        <f>AVERAGEIFS('WEEKLY DATA'!DB$11:DB$14577,'WEEKLY DATA'!$A$11:$A$14577,'MONTHLY DATA'!$A82,'WEEKLY DATA'!$B$11:$B$14577,'MONTHLY DATA'!$B82)</f>
        <v>290</v>
      </c>
      <c r="DC82" s="154">
        <f t="shared" si="82"/>
        <v>-1.2765957446808529E-2</v>
      </c>
      <c r="DD82" s="78">
        <f>AVERAGEIFS('WEEKLY DATA'!DD$11:DD$14577,'WEEKLY DATA'!$A$11:$A$14577,'MONTHLY DATA'!$A82,'WEEKLY DATA'!$B$11:$B$14577,'MONTHLY DATA'!$B82)</f>
        <v>301.66666666666669</v>
      </c>
      <c r="DE82" s="78">
        <f>AVERAGEIFS('WEEKLY DATA'!DE$11:DE$14577,'WEEKLY DATA'!$A$11:$A$14577,'MONTHLY DATA'!$A82,'WEEKLY DATA'!$B$11:$B$14577,'MONTHLY DATA'!$B82)</f>
        <v>311.66666666666669</v>
      </c>
      <c r="DF82" s="78">
        <f>AVERAGEIFS('WEEKLY DATA'!DF$11:DF$14577,'WEEKLY DATA'!$A$11:$A$14577,'MONTHLY DATA'!$A82,'WEEKLY DATA'!$B$11:$B$14577,'MONTHLY DATA'!$B82)</f>
        <v>306.66666666666669</v>
      </c>
      <c r="DG82" s="154">
        <f t="shared" si="83"/>
        <v>-1.6700066800267144E-2</v>
      </c>
      <c r="DH82" s="78">
        <f>AVERAGEIFS('WEEKLY DATA'!DH$11:DH$14577,'WEEKLY DATA'!$A$11:$A$14577,'MONTHLY DATA'!$A82,'WEEKLY DATA'!$B$11:$B$14577,'MONTHLY DATA'!$B82)</f>
        <v>431.66666666666669</v>
      </c>
      <c r="DI82" s="78">
        <f>AVERAGEIFS('WEEKLY DATA'!DI$11:DI$14577,'WEEKLY DATA'!$A$11:$A$14577,'MONTHLY DATA'!$A82,'WEEKLY DATA'!$B$11:$B$14577,'MONTHLY DATA'!$B82)</f>
        <v>441.66666666666669</v>
      </c>
      <c r="DJ82" s="78">
        <f>AVERAGEIFS('WEEKLY DATA'!DJ$11:DJ$14577,'WEEKLY DATA'!$A$11:$A$14577,'MONTHLY DATA'!$A82,'WEEKLY DATA'!$B$11:$B$14577,'MONTHLY DATA'!$B82)</f>
        <v>436.66666666666669</v>
      </c>
      <c r="DK82" s="154">
        <f t="shared" si="84"/>
        <v>-4.0293040293040261E-2</v>
      </c>
      <c r="DL82" s="169">
        <f>AVERAGEIFS('WEEKLY DATA'!DL$11:DL$14577,'WEEKLY DATA'!$A$11:$A$14577,'MONTHLY DATA'!$A82,'WEEKLY DATA'!$B$11:$B$14577,'MONTHLY DATA'!$B82)</f>
        <v>305</v>
      </c>
      <c r="DM82" s="78">
        <f>AVERAGEIFS('WEEKLY DATA'!DM$11:DM$14577,'WEEKLY DATA'!$A$11:$A$14577,'MONTHLY DATA'!$A82,'WEEKLY DATA'!$B$11:$B$14577,'MONTHLY DATA'!$B82)</f>
        <v>315</v>
      </c>
      <c r="DN82" s="78">
        <f>AVERAGEIFS('WEEKLY DATA'!DN$11:DN$14577,'WEEKLY DATA'!$A$11:$A$14577,'MONTHLY DATA'!$A82,'WEEKLY DATA'!$B$11:$B$14577,'MONTHLY DATA'!$B82)</f>
        <v>310</v>
      </c>
      <c r="DO82" s="154">
        <f t="shared" si="85"/>
        <v>-1.195219123505975E-2</v>
      </c>
      <c r="DP82" s="78">
        <f>AVERAGEIFS('WEEKLY DATA'!DP$11:DP$14577,'WEEKLY DATA'!$A$11:$A$14577,'MONTHLY DATA'!$A82,'WEEKLY DATA'!$B$11:$B$14577,'MONTHLY DATA'!$B82)</f>
        <v>271.66666666666669</v>
      </c>
      <c r="DQ82" s="78">
        <f>AVERAGEIFS('WEEKLY DATA'!DQ$11:DQ$14577,'WEEKLY DATA'!$A$11:$A$14577,'MONTHLY DATA'!$A82,'WEEKLY DATA'!$B$11:$B$14577,'MONTHLY DATA'!$B82)</f>
        <v>281.66666666666669</v>
      </c>
      <c r="DR82" s="78">
        <f>AVERAGEIFS('WEEKLY DATA'!DR$11:DR$14577,'WEEKLY DATA'!$A$11:$A$14577,'MONTHLY DATA'!$A82,'WEEKLY DATA'!$B$11:$B$14577,'MONTHLY DATA'!$B82)</f>
        <v>276.66666666666669</v>
      </c>
      <c r="DS82" s="154">
        <f t="shared" si="86"/>
        <v>1.5082956259426794E-3</v>
      </c>
      <c r="DT82" s="78">
        <f>AVERAGEIFS('WEEKLY DATA'!DT$11:DT$14577,'WEEKLY DATA'!$A$11:$A$14577,'MONTHLY DATA'!$A82,'WEEKLY DATA'!$B$11:$B$14577,'MONTHLY DATA'!$B82)</f>
        <v>290</v>
      </c>
      <c r="DU82" s="78">
        <f>AVERAGEIFS('WEEKLY DATA'!DU$11:DU$14577,'WEEKLY DATA'!$A$11:$A$14577,'MONTHLY DATA'!$A82,'WEEKLY DATA'!$B$11:$B$14577,'MONTHLY DATA'!$B82)</f>
        <v>300</v>
      </c>
      <c r="DV82" s="78">
        <f>AVERAGEIFS('WEEKLY DATA'!DV$11:DV$14577,'WEEKLY DATA'!$A$11:$A$14577,'MONTHLY DATA'!$A82,'WEEKLY DATA'!$B$11:$B$14577,'MONTHLY DATA'!$B82)</f>
        <v>295</v>
      </c>
      <c r="DW82" s="154">
        <f t="shared" si="87"/>
        <v>-6.3157894736841635E-3</v>
      </c>
      <c r="DX82" s="78">
        <f>AVERAGEIFS('WEEKLY DATA'!DX$11:DX$14577,'WEEKLY DATA'!$A$11:$A$14577,'MONTHLY DATA'!$A82,'WEEKLY DATA'!$B$11:$B$14577,'MONTHLY DATA'!$B82)</f>
        <v>441.66666666666669</v>
      </c>
      <c r="DY82" s="78">
        <f>AVERAGEIFS('WEEKLY DATA'!DY$11:DY$14577,'WEEKLY DATA'!$A$11:$A$14577,'MONTHLY DATA'!$A82,'WEEKLY DATA'!$B$11:$B$14577,'MONTHLY DATA'!$B82)</f>
        <v>451.66666666666669</v>
      </c>
      <c r="DZ82" s="78">
        <f>AVERAGEIFS('WEEKLY DATA'!DZ$11:DZ$14577,'WEEKLY DATA'!$A$11:$A$14577,'MONTHLY DATA'!$A82,'WEEKLY DATA'!$B$11:$B$14577,'MONTHLY DATA'!$B82)</f>
        <v>446.66666666666669</v>
      </c>
      <c r="EA82" s="154">
        <f t="shared" si="88"/>
        <v>-3.9426523297490967E-2</v>
      </c>
      <c r="EB82" s="78">
        <f>AVERAGEIFS('WEEKLY DATA'!EB$11:EB$14577,'WEEKLY DATA'!$A$11:$A$14577,'MONTHLY DATA'!$A82,'WEEKLY DATA'!$B$11:$B$14577,'MONTHLY DATA'!$B82)</f>
        <v>295</v>
      </c>
      <c r="EC82" s="78">
        <f>AVERAGEIFS('WEEKLY DATA'!EC$11:EC$14577,'WEEKLY DATA'!$A$11:$A$14577,'MONTHLY DATA'!$A82,'WEEKLY DATA'!$B$11:$B$14577,'MONTHLY DATA'!$B82)</f>
        <v>305</v>
      </c>
      <c r="ED82" s="78">
        <f>AVERAGEIFS('WEEKLY DATA'!ED$11:ED$14577,'WEEKLY DATA'!$A$11:$A$14577,'MONTHLY DATA'!$A82,'WEEKLY DATA'!$B$11:$B$14577,'MONTHLY DATA'!$B82)</f>
        <v>300</v>
      </c>
      <c r="EE82" s="154">
        <f t="shared" si="89"/>
        <v>-1.2345679012345734E-2</v>
      </c>
      <c r="EF82" s="169">
        <f>AVERAGEIFS('WEEKLY DATA'!EF$11:EF$14577,'WEEKLY DATA'!$A$11:$A$14577,'MONTHLY DATA'!$A82,'WEEKLY DATA'!$B$11:$B$14577,'MONTHLY DATA'!$B82)</f>
        <v>261.66666666666669</v>
      </c>
      <c r="EG82" s="78">
        <f>AVERAGEIFS('WEEKLY DATA'!EG$11:EG$14577,'WEEKLY DATA'!$A$11:$A$14577,'MONTHLY DATA'!$A82,'WEEKLY DATA'!$B$11:$B$14577,'MONTHLY DATA'!$B82)</f>
        <v>271.66666666666669</v>
      </c>
      <c r="EH82" s="78">
        <f>AVERAGEIFS('WEEKLY DATA'!EH$11:EH$14577,'WEEKLY DATA'!$A$11:$A$14577,'MONTHLY DATA'!$A82,'WEEKLY DATA'!$B$11:$B$14577,'MONTHLY DATA'!$B82)</f>
        <v>266.66666666666669</v>
      </c>
      <c r="EI82" s="154">
        <f t="shared" si="90"/>
        <v>1.5649452269170805E-3</v>
      </c>
      <c r="EJ82" s="78">
        <f>AVERAGEIFS('WEEKLY DATA'!EJ$11:EJ$14577,'WEEKLY DATA'!$A$11:$A$14577,'MONTHLY DATA'!$A82,'WEEKLY DATA'!$B$11:$B$14577,'MONTHLY DATA'!$B82)</f>
        <v>280</v>
      </c>
      <c r="EK82" s="78">
        <f>AVERAGEIFS('WEEKLY DATA'!EK$11:EK$14577,'WEEKLY DATA'!$A$11:$A$14577,'MONTHLY DATA'!$A82,'WEEKLY DATA'!$B$11:$B$14577,'MONTHLY DATA'!$B82)</f>
        <v>290</v>
      </c>
      <c r="EL82" s="78">
        <f>AVERAGEIFS('WEEKLY DATA'!EL$11:EL$14577,'WEEKLY DATA'!$A$11:$A$14577,'MONTHLY DATA'!$A82,'WEEKLY DATA'!$B$11:$B$14577,'MONTHLY DATA'!$B82)</f>
        <v>285</v>
      </c>
      <c r="EM82" s="154">
        <f t="shared" si="91"/>
        <v>-6.5359477124182774E-3</v>
      </c>
      <c r="EN82" s="78">
        <f>AVERAGEIFS('WEEKLY DATA'!EN$11:EN$14577,'WEEKLY DATA'!$A$11:$A$14577,'MONTHLY DATA'!$A82,'WEEKLY DATA'!$B$11:$B$14577,'MONTHLY DATA'!$B82)</f>
        <v>396.66666666666669</v>
      </c>
      <c r="EO82" s="78">
        <f>AVERAGEIFS('WEEKLY DATA'!EO$11:EO$14577,'WEEKLY DATA'!$A$11:$A$14577,'MONTHLY DATA'!$A82,'WEEKLY DATA'!$B$11:$B$14577,'MONTHLY DATA'!$B82)</f>
        <v>406.66666666666669</v>
      </c>
      <c r="EP82" s="78">
        <f>AVERAGEIFS('WEEKLY DATA'!EP$11:EP$14577,'WEEKLY DATA'!$A$11:$A$14577,'MONTHLY DATA'!$A82,'WEEKLY DATA'!$B$11:$B$14577,'MONTHLY DATA'!$B82)</f>
        <v>401.66666666666669</v>
      </c>
      <c r="EQ82" s="154">
        <f t="shared" si="92"/>
        <v>-4.3650793650793607E-2</v>
      </c>
      <c r="ER82" s="78">
        <f>AVERAGEIFS('WEEKLY DATA'!ER$11:ER$14577,'WEEKLY DATA'!$A$11:$A$14577,'MONTHLY DATA'!$A82,'WEEKLY DATA'!$B$11:$B$14577,'MONTHLY DATA'!$B82)</f>
        <v>265</v>
      </c>
      <c r="ES82" s="78">
        <f>AVERAGEIFS('WEEKLY DATA'!ES$11:ES$14577,'WEEKLY DATA'!$A$11:$A$14577,'MONTHLY DATA'!$A82,'WEEKLY DATA'!$B$11:$B$14577,'MONTHLY DATA'!$B82)</f>
        <v>275</v>
      </c>
      <c r="ET82" s="78">
        <f>AVERAGEIFS('WEEKLY DATA'!ET$11:ET$14577,'WEEKLY DATA'!$A$11:$A$14577,'MONTHLY DATA'!$A82,'WEEKLY DATA'!$B$11:$B$14577,'MONTHLY DATA'!$B82)</f>
        <v>270</v>
      </c>
      <c r="EU82" s="154">
        <f t="shared" si="93"/>
        <v>-5.2631578947368474E-2</v>
      </c>
      <c r="EV82" s="78">
        <f>AVERAGEIFS('WEEKLY DATA'!EV$11:EV$14577,'WEEKLY DATA'!$A$11:$A$14577,'MONTHLY DATA'!$A82,'WEEKLY DATA'!$B$11:$B$14577,'MONTHLY DATA'!$B82)</f>
        <v>220</v>
      </c>
      <c r="EW82" s="78">
        <f>AVERAGEIFS('WEEKLY DATA'!EW$11:EW$14577,'WEEKLY DATA'!$A$11:$A$14577,'MONTHLY DATA'!$A82,'WEEKLY DATA'!$B$11:$B$14577,'MONTHLY DATA'!$B82)</f>
        <v>230</v>
      </c>
      <c r="EX82" s="78">
        <f>AVERAGEIFS('WEEKLY DATA'!EX$11:EX$14577,'WEEKLY DATA'!$A$11:$A$14577,'MONTHLY DATA'!$A82,'WEEKLY DATA'!$B$11:$B$14577,'MONTHLY DATA'!$B82)</f>
        <v>225</v>
      </c>
      <c r="EY82" s="154">
        <f t="shared" si="94"/>
        <v>-6.25E-2</v>
      </c>
      <c r="EZ82" s="78">
        <f>AVERAGEIFS('WEEKLY DATA'!EZ$11:EZ$14577,'WEEKLY DATA'!$A$11:$A$14577,'MONTHLY DATA'!$A82,'WEEKLY DATA'!$B$11:$B$14577,'MONTHLY DATA'!$B82)</f>
        <v>241.66666666666666</v>
      </c>
      <c r="FA82" s="78">
        <f>AVERAGEIFS('WEEKLY DATA'!FA$11:FA$14577,'WEEKLY DATA'!$A$11:$A$14577,'MONTHLY DATA'!$A82,'WEEKLY DATA'!$B$11:$B$14577,'MONTHLY DATA'!$B82)</f>
        <v>251.66666666666666</v>
      </c>
      <c r="FB82" s="78">
        <f>AVERAGEIFS('WEEKLY DATA'!FB$11:FB$14577,'WEEKLY DATA'!$A$11:$A$14577,'MONTHLY DATA'!$A82,'WEEKLY DATA'!$B$11:$B$14577,'MONTHLY DATA'!$B82)</f>
        <v>246.66666666666666</v>
      </c>
      <c r="FC82" s="154">
        <f t="shared" si="95"/>
        <v>-6.2549485352335732E-2</v>
      </c>
      <c r="FD82" s="78">
        <f>AVERAGEIFS('WEEKLY DATA'!FD$11:FD$14577,'WEEKLY DATA'!$A$11:$A$14577,'MONTHLY DATA'!$A82,'WEEKLY DATA'!$B$11:$B$14577,'MONTHLY DATA'!$B82)</f>
        <v>478.33333333333331</v>
      </c>
      <c r="FE82" s="78">
        <f>AVERAGEIFS('WEEKLY DATA'!FE$11:FE$14577,'WEEKLY DATA'!$A$11:$A$14577,'MONTHLY DATA'!$A82,'WEEKLY DATA'!$B$11:$B$14577,'MONTHLY DATA'!$B82)</f>
        <v>488.33333333333331</v>
      </c>
      <c r="FF82" s="78">
        <f>AVERAGEIFS('WEEKLY DATA'!FF$11:FF$14577,'WEEKLY DATA'!$A$11:$A$14577,'MONTHLY DATA'!$A82,'WEEKLY DATA'!$B$11:$B$14577,'MONTHLY DATA'!$B82)</f>
        <v>483.33333333333331</v>
      </c>
      <c r="FG82" s="154">
        <f t="shared" si="96"/>
        <v>-2.8475711892797406E-2</v>
      </c>
      <c r="FH82" s="78">
        <f>AVERAGEIFS('WEEKLY DATA'!FH$11:FH$14577,'WEEKLY DATA'!$A$11:$A$14577,'MONTHLY DATA'!$A82,'WEEKLY DATA'!$B$11:$B$14577,'MONTHLY DATA'!$B82)</f>
        <v>300</v>
      </c>
      <c r="FI82" s="78">
        <f>AVERAGEIFS('WEEKLY DATA'!FI$11:FI$14577,'WEEKLY DATA'!$A$11:$A$14577,'MONTHLY DATA'!$A82,'WEEKLY DATA'!$B$11:$B$14577,'MONTHLY DATA'!$B82)</f>
        <v>310</v>
      </c>
      <c r="FJ82" s="78">
        <f>AVERAGEIFS('WEEKLY DATA'!FJ$11:FJ$14577,'WEEKLY DATA'!$A$11:$A$14577,'MONTHLY DATA'!$A82,'WEEKLY DATA'!$B$11:$B$14577,'MONTHLY DATA'!$B82)</f>
        <v>305</v>
      </c>
      <c r="FK82" s="154">
        <f t="shared" si="97"/>
        <v>-4.8732943469785628E-2</v>
      </c>
      <c r="FL82" s="169">
        <f>AVERAGEIFS('WEEKLY DATA'!FL$11:FL$14577,'WEEKLY DATA'!$A$11:$A$14577,'MONTHLY DATA'!$A82,'WEEKLY DATA'!$B$11:$B$14577,'MONTHLY DATA'!$B82)</f>
        <v>258.33333333333331</v>
      </c>
      <c r="FM82" s="78">
        <f>AVERAGEIFS('WEEKLY DATA'!FM$11:FM$14577,'WEEKLY DATA'!$A$11:$A$14577,'MONTHLY DATA'!$A82,'WEEKLY DATA'!$B$11:$B$14577,'MONTHLY DATA'!$B82)</f>
        <v>268.33333333333331</v>
      </c>
      <c r="FN82" s="78">
        <f>AVERAGEIFS('WEEKLY DATA'!FN$11:FN$14577,'WEEKLY DATA'!$A$11:$A$14577,'MONTHLY DATA'!$A82,'WEEKLY DATA'!$B$11:$B$14577,'MONTHLY DATA'!$B82)</f>
        <v>263.33333333333331</v>
      </c>
      <c r="FO82" s="154">
        <f t="shared" si="98"/>
        <v>-5.7419835943325892E-2</v>
      </c>
      <c r="FP82" s="78">
        <f>AVERAGEIFS('WEEKLY DATA'!FP$11:FP$14577,'WEEKLY DATA'!$A$11:$A$14577,'MONTHLY DATA'!$A82,'WEEKLY DATA'!$B$11:$B$14577,'MONTHLY DATA'!$B82)</f>
        <v>280</v>
      </c>
      <c r="FQ82" s="78">
        <f>AVERAGEIFS('WEEKLY DATA'!FQ$11:FQ$14577,'WEEKLY DATA'!$A$11:$A$14577,'MONTHLY DATA'!$A82,'WEEKLY DATA'!$B$11:$B$14577,'MONTHLY DATA'!$B82)</f>
        <v>290</v>
      </c>
      <c r="FR82" s="78">
        <f>AVERAGEIFS('WEEKLY DATA'!FR$11:FR$14577,'WEEKLY DATA'!$A$11:$A$14577,'MONTHLY DATA'!$A82,'WEEKLY DATA'!$B$11:$B$14577,'MONTHLY DATA'!$B82)</f>
        <v>285</v>
      </c>
      <c r="FS82" s="154">
        <f t="shared" si="99"/>
        <v>-5.1975051975051922E-2</v>
      </c>
      <c r="FT82" s="78">
        <f>AVERAGEIFS('WEEKLY DATA'!FT$11:FT$14577,'WEEKLY DATA'!$A$11:$A$14577,'MONTHLY DATA'!$A82,'WEEKLY DATA'!$B$11:$B$14577,'MONTHLY DATA'!$B82)</f>
        <v>295</v>
      </c>
      <c r="FU82" s="78">
        <f>AVERAGEIFS('WEEKLY DATA'!FU$11:FU$14577,'WEEKLY DATA'!$A$11:$A$14577,'MONTHLY DATA'!$A82,'WEEKLY DATA'!$B$11:$B$14577,'MONTHLY DATA'!$B82)</f>
        <v>305</v>
      </c>
      <c r="FV82" s="78">
        <f>AVERAGEIFS('WEEKLY DATA'!FV$11:FV$14577,'WEEKLY DATA'!$A$11:$A$14577,'MONTHLY DATA'!$A82,'WEEKLY DATA'!$B$11:$B$14577,'MONTHLY DATA'!$B82)</f>
        <v>300</v>
      </c>
      <c r="FW82" s="154">
        <f t="shared" si="100"/>
        <v>-2.2403258655804503E-2</v>
      </c>
      <c r="FX82" s="78">
        <f>AVERAGEIFS('WEEKLY DATA'!FX$11:FX$14577,'WEEKLY DATA'!$A$11:$A$14577,'MONTHLY DATA'!$A82,'WEEKLY DATA'!$B$11:$B$14577,'MONTHLY DATA'!$B82)</f>
        <v>335</v>
      </c>
      <c r="FY82" s="78">
        <f>AVERAGEIFS('WEEKLY DATA'!FY$11:FY$14577,'WEEKLY DATA'!$A$11:$A$14577,'MONTHLY DATA'!$A82,'WEEKLY DATA'!$B$11:$B$14577,'MONTHLY DATA'!$B82)</f>
        <v>345</v>
      </c>
      <c r="FZ82" s="78">
        <f>AVERAGEIFS('WEEKLY DATA'!FZ$11:FZ$14577,'WEEKLY DATA'!$A$11:$A$14577,'MONTHLY DATA'!$A82,'WEEKLY DATA'!$B$11:$B$14577,'MONTHLY DATA'!$B82)</f>
        <v>340</v>
      </c>
      <c r="GA82" s="154">
        <f t="shared" si="101"/>
        <v>-6.3683304647160099E-2</v>
      </c>
      <c r="GB82" s="78">
        <f>AVERAGEIFS('WEEKLY DATA'!GB$11:GB$14577,'WEEKLY DATA'!$A$11:$A$14577,'MONTHLY DATA'!$A82,'WEEKLY DATA'!$B$11:$B$14577,'MONTHLY DATA'!$B82)</f>
        <v>323.33333333333331</v>
      </c>
      <c r="GC82" s="78">
        <f>AVERAGEIFS('WEEKLY DATA'!GC$11:GC$14577,'WEEKLY DATA'!$A$11:$A$14577,'MONTHLY DATA'!$A82,'WEEKLY DATA'!$B$11:$B$14577,'MONTHLY DATA'!$B82)</f>
        <v>333.33333333333331</v>
      </c>
      <c r="GD82" s="78">
        <f>AVERAGEIFS('WEEKLY DATA'!GD$11:GD$14577,'WEEKLY DATA'!$A$11:$A$14577,'MONTHLY DATA'!$A82,'WEEKLY DATA'!$B$11:$B$14577,'MONTHLY DATA'!$B82)</f>
        <v>328.33333333333331</v>
      </c>
      <c r="GE82" s="154">
        <f t="shared" si="102"/>
        <v>-2.1725636250775948E-2</v>
      </c>
      <c r="GF82" s="169">
        <f>AVERAGEIFS('WEEKLY DATA'!GF$11:GF$14577,'WEEKLY DATA'!$A$11:$A$14577,'MONTHLY DATA'!$A82,'WEEKLY DATA'!$B$11:$B$14577,'MONTHLY DATA'!$B82)</f>
        <v>295</v>
      </c>
      <c r="GG82" s="78">
        <f>AVERAGEIFS('WEEKLY DATA'!GG$11:GG$14577,'WEEKLY DATA'!$A$11:$A$14577,'MONTHLY DATA'!$A82,'WEEKLY DATA'!$B$11:$B$14577,'MONTHLY DATA'!$B82)</f>
        <v>305</v>
      </c>
      <c r="GH82" s="78">
        <f>AVERAGEIFS('WEEKLY DATA'!GH$11:GH$14577,'WEEKLY DATA'!$A$11:$A$14577,'MONTHLY DATA'!$A82,'WEEKLY DATA'!$B$11:$B$14577,'MONTHLY DATA'!$B82)</f>
        <v>300</v>
      </c>
      <c r="GI82" s="154">
        <f t="shared" si="103"/>
        <v>-1.2345679012345734E-2</v>
      </c>
      <c r="GJ82" s="78">
        <f>AVERAGEIFS('WEEKLY DATA'!GJ$11:GJ$14577,'WEEKLY DATA'!$A$11:$A$14577,'MONTHLY DATA'!$A82,'WEEKLY DATA'!$B$11:$B$14577,'MONTHLY DATA'!$B82)</f>
        <v>310</v>
      </c>
      <c r="GK82" s="78">
        <f>AVERAGEIFS('WEEKLY DATA'!GK$11:GK$14577,'WEEKLY DATA'!$A$11:$A$14577,'MONTHLY DATA'!$A82,'WEEKLY DATA'!$B$11:$B$14577,'MONTHLY DATA'!$B82)</f>
        <v>320</v>
      </c>
      <c r="GL82" s="78">
        <f>AVERAGEIFS('WEEKLY DATA'!GL$11:GL$14577,'WEEKLY DATA'!$A$11:$A$14577,'MONTHLY DATA'!$A82,'WEEKLY DATA'!$B$11:$B$14577,'MONTHLY DATA'!$B82)</f>
        <v>315</v>
      </c>
      <c r="GM82" s="154">
        <f t="shared" si="104"/>
        <v>-1.7543859649122862E-2</v>
      </c>
      <c r="GN82" s="78">
        <f>AVERAGEIFS('WEEKLY DATA'!GN$11:GN$14577,'WEEKLY DATA'!$A$11:$A$14577,'MONTHLY DATA'!$A82,'WEEKLY DATA'!$B$11:$B$14577,'MONTHLY DATA'!$B82)</f>
        <v>471.66666666666669</v>
      </c>
      <c r="GO82" s="78">
        <f>AVERAGEIFS('WEEKLY DATA'!GO$11:GO$14577,'WEEKLY DATA'!$A$11:$A$14577,'MONTHLY DATA'!$A82,'WEEKLY DATA'!$B$11:$B$14577,'MONTHLY DATA'!$B82)</f>
        <v>481.66666666666669</v>
      </c>
      <c r="GP82" s="78">
        <f>AVERAGEIFS('WEEKLY DATA'!GP$11:GP$14577,'WEEKLY DATA'!$A$11:$A$14577,'MONTHLY DATA'!$A82,'WEEKLY DATA'!$B$11:$B$14577,'MONTHLY DATA'!$B82)</f>
        <v>476.66666666666669</v>
      </c>
      <c r="GQ82" s="154">
        <f t="shared" si="105"/>
        <v>-3.7037037037036979E-2</v>
      </c>
      <c r="GR82" s="78"/>
    </row>
    <row r="83" spans="1:200" ht="15.75" x14ac:dyDescent="0.25">
      <c r="A83">
        <f t="shared" si="55"/>
        <v>1</v>
      </c>
      <c r="B83">
        <f t="shared" si="56"/>
        <v>2016</v>
      </c>
      <c r="C83" s="86">
        <v>42370</v>
      </c>
      <c r="D83" s="78">
        <f>AVERAGEIFS('WEEKLY DATA'!D$11:D$14577,'WEEKLY DATA'!$A$11:$A$14577,'MONTHLY DATA'!$A83,'WEEKLY DATA'!$B$11:$B$14577,'MONTHLY DATA'!$B83)</f>
        <v>350</v>
      </c>
      <c r="E83" s="78">
        <f>AVERAGEIFS('WEEKLY DATA'!E$11:E$14577,'WEEKLY DATA'!$A$11:$A$14577,'MONTHLY DATA'!$A83,'WEEKLY DATA'!$B$11:$B$14577,'MONTHLY DATA'!$B83)</f>
        <v>360</v>
      </c>
      <c r="F83" s="78">
        <f>AVERAGEIFS('WEEKLY DATA'!F$11:F$14577,'WEEKLY DATA'!$A$11:$A$14577,'MONTHLY DATA'!$A83,'WEEKLY DATA'!$B$11:$B$14577,'MONTHLY DATA'!$B83)</f>
        <v>355</v>
      </c>
      <c r="G83" s="154">
        <f t="shared" si="57"/>
        <v>9.4786729857818663E-3</v>
      </c>
      <c r="H83" s="169">
        <f>AVERAGEIFS('WEEKLY DATA'!H$11:H$14577,'WEEKLY DATA'!$A$11:$A$14577,'MONTHLY DATA'!$A83,'WEEKLY DATA'!$B$11:$B$14577,'MONTHLY DATA'!$B83)</f>
        <v>417</v>
      </c>
      <c r="I83" s="78">
        <f>AVERAGEIFS('WEEKLY DATA'!I$11:I$14577,'WEEKLY DATA'!$A$11:$A$14577,'MONTHLY DATA'!$A83,'WEEKLY DATA'!$B$11:$B$14577,'MONTHLY DATA'!$B83)</f>
        <v>427</v>
      </c>
      <c r="J83" s="78">
        <f>AVERAGEIFS('WEEKLY DATA'!J$11:J$14577,'WEEKLY DATA'!$A$11:$A$14577,'MONTHLY DATA'!$A83,'WEEKLY DATA'!$B$11:$B$14577,'MONTHLY DATA'!$B83)</f>
        <v>422</v>
      </c>
      <c r="K83" s="154">
        <f t="shared" si="58"/>
        <v>8.7649402390439501E-3</v>
      </c>
      <c r="L83" s="169">
        <f>AVERAGEIFS('WEEKLY DATA'!L$11:L$14577,'WEEKLY DATA'!$A$11:$A$14577,'MONTHLY DATA'!$A83,'WEEKLY DATA'!$B$11:$B$14577,'MONTHLY DATA'!$B83)</f>
        <v>370</v>
      </c>
      <c r="M83" s="78">
        <f>AVERAGEIFS('WEEKLY DATA'!M$11:M$14577,'WEEKLY DATA'!$A$11:$A$14577,'MONTHLY DATA'!$A83,'WEEKLY DATA'!$B$11:$B$14577,'MONTHLY DATA'!$B83)</f>
        <v>380</v>
      </c>
      <c r="N83" s="78">
        <f>AVERAGEIFS('WEEKLY DATA'!N$11:N$14577,'WEEKLY DATA'!$A$11:$A$14577,'MONTHLY DATA'!$A83,'WEEKLY DATA'!$B$11:$B$14577,'MONTHLY DATA'!$B83)</f>
        <v>375</v>
      </c>
      <c r="O83" s="154">
        <f t="shared" si="59"/>
        <v>8.9686098654708779E-3</v>
      </c>
      <c r="P83" s="169">
        <f>AVERAGEIFS('WEEKLY DATA'!P$11:P$14577,'WEEKLY DATA'!$A$11:$A$14577,'MONTHLY DATA'!$A83,'WEEKLY DATA'!$B$11:$B$14577,'MONTHLY DATA'!$B83)</f>
        <v>302.5</v>
      </c>
      <c r="Q83" s="78">
        <f>AVERAGEIFS('WEEKLY DATA'!Q$11:Q$14577,'WEEKLY DATA'!$A$11:$A$14577,'MONTHLY DATA'!$A83,'WEEKLY DATA'!$B$11:$B$14577,'MONTHLY DATA'!$B83)</f>
        <v>312.5</v>
      </c>
      <c r="R83" s="78">
        <f>AVERAGEIFS('WEEKLY DATA'!R$11:R$14577,'WEEKLY DATA'!$A$11:$A$14577,'MONTHLY DATA'!$A83,'WEEKLY DATA'!$B$11:$B$14577,'MONTHLY DATA'!$B83)</f>
        <v>307.5</v>
      </c>
      <c r="S83" s="154">
        <f t="shared" si="60"/>
        <v>-1.3368983957219305E-2</v>
      </c>
      <c r="T83" s="169">
        <f>AVERAGEIFS('WEEKLY DATA'!T$11:T$14577,'WEEKLY DATA'!$A$11:$A$14577,'MONTHLY DATA'!$A83,'WEEKLY DATA'!$B$11:$B$14577,'MONTHLY DATA'!$B83)</f>
        <v>288.5</v>
      </c>
      <c r="U83" s="78">
        <f>AVERAGEIFS('WEEKLY DATA'!U$11:U$14577,'WEEKLY DATA'!$A$11:$A$14577,'MONTHLY DATA'!$A83,'WEEKLY DATA'!$B$11:$B$14577,'MONTHLY DATA'!$B83)</f>
        <v>298.5</v>
      </c>
      <c r="V83" s="78">
        <f>AVERAGEIFS('WEEKLY DATA'!V$11:V$14577,'WEEKLY DATA'!$A$11:$A$14577,'MONTHLY DATA'!$A83,'WEEKLY DATA'!$B$11:$B$14577,'MONTHLY DATA'!$B83)</f>
        <v>293.5</v>
      </c>
      <c r="W83" s="154">
        <f t="shared" si="61"/>
        <v>1.7919075144508634E-2</v>
      </c>
      <c r="X83" s="169">
        <f>AVERAGEIFS('WEEKLY DATA'!X$11:X$14577,'WEEKLY DATA'!$A$11:$A$14577,'MONTHLY DATA'!$A83,'WEEKLY DATA'!$B$11:$B$14577,'MONTHLY DATA'!$B83)</f>
        <v>267</v>
      </c>
      <c r="Y83" s="78">
        <f>AVERAGEIFS('WEEKLY DATA'!Y$11:Y$14577,'WEEKLY DATA'!$A$11:$A$14577,'MONTHLY DATA'!$A83,'WEEKLY DATA'!$B$11:$B$14577,'MONTHLY DATA'!$B83)</f>
        <v>277</v>
      </c>
      <c r="Z83" s="78">
        <f>AVERAGEIFS('WEEKLY DATA'!Z$11:Z$14577,'WEEKLY DATA'!$A$11:$A$14577,'MONTHLY DATA'!$A83,'WEEKLY DATA'!$B$11:$B$14577,'MONTHLY DATA'!$B83)</f>
        <v>272</v>
      </c>
      <c r="AA83" s="154">
        <f t="shared" si="62"/>
        <v>1.3664596273291973E-2</v>
      </c>
      <c r="AB83" s="169">
        <f>AVERAGEIFS('WEEKLY DATA'!AB$11:AB$14577,'WEEKLY DATA'!$A$11:$A$14577,'MONTHLY DATA'!$A83,'WEEKLY DATA'!$B$11:$B$14577,'MONTHLY DATA'!$B83)</f>
        <v>309</v>
      </c>
      <c r="AC83" s="78">
        <f>AVERAGEIFS('WEEKLY DATA'!AC$11:AC$14577,'WEEKLY DATA'!$A$11:$A$14577,'MONTHLY DATA'!$A83,'WEEKLY DATA'!$B$11:$B$14577,'MONTHLY DATA'!$B83)</f>
        <v>319</v>
      </c>
      <c r="AD83" s="78">
        <f>AVERAGEIFS('WEEKLY DATA'!AD$11:AD$14577,'WEEKLY DATA'!$A$11:$A$14577,'MONTHLY DATA'!$A83,'WEEKLY DATA'!$B$11:$B$14577,'MONTHLY DATA'!$B83)</f>
        <v>314</v>
      </c>
      <c r="AE83" s="154">
        <f t="shared" si="63"/>
        <v>4.6666666666666634E-2</v>
      </c>
      <c r="AF83" s="169">
        <f>AVERAGEIFS('WEEKLY DATA'!AF$11:AF$14577,'WEEKLY DATA'!$A$11:$A$14577,'MONTHLY DATA'!$A83,'WEEKLY DATA'!$B$11:$B$14577,'MONTHLY DATA'!$B83)</f>
        <v>262</v>
      </c>
      <c r="AG83" s="78">
        <f>AVERAGEIFS('WEEKLY DATA'!AG$11:AG$14577,'WEEKLY DATA'!$A$11:$A$14577,'MONTHLY DATA'!$A83,'WEEKLY DATA'!$B$11:$B$14577,'MONTHLY DATA'!$B83)</f>
        <v>272</v>
      </c>
      <c r="AH83" s="78">
        <f>AVERAGEIFS('WEEKLY DATA'!AH$11:AH$14577,'WEEKLY DATA'!$A$11:$A$14577,'MONTHLY DATA'!$A83,'WEEKLY DATA'!$B$11:$B$14577,'MONTHLY DATA'!$B83)</f>
        <v>267</v>
      </c>
      <c r="AI83" s="154">
        <f t="shared" si="64"/>
        <v>-1.1111111111111072E-2</v>
      </c>
      <c r="AJ83" s="169">
        <f>AVERAGEIFS('WEEKLY DATA'!AJ$11:AJ$14577,'WEEKLY DATA'!$A$11:$A$14577,'MONTHLY DATA'!$A83,'WEEKLY DATA'!$B$11:$B$14577,'MONTHLY DATA'!$B83)</f>
        <v>315.5</v>
      </c>
      <c r="AK83" s="78">
        <f>AVERAGEIFS('WEEKLY DATA'!AK$11:AK$14577,'WEEKLY DATA'!$A$11:$A$14577,'MONTHLY DATA'!$A83,'WEEKLY DATA'!$B$11:$B$14577,'MONTHLY DATA'!$B83)</f>
        <v>325.5</v>
      </c>
      <c r="AL83" s="78">
        <f>AVERAGEIFS('WEEKLY DATA'!AL$11:AL$14577,'WEEKLY DATA'!$A$11:$A$14577,'MONTHLY DATA'!$A83,'WEEKLY DATA'!$B$11:$B$14577,'MONTHLY DATA'!$B83)</f>
        <v>320.5</v>
      </c>
      <c r="AM83" s="154">
        <f t="shared" si="65"/>
        <v>1.5624999999999112E-3</v>
      </c>
      <c r="AN83" s="169">
        <f>AVERAGEIFS('WEEKLY DATA'!AN$11:AN$14577,'WEEKLY DATA'!$A$11:$A$14577,'MONTHLY DATA'!$A83,'WEEKLY DATA'!$B$11:$B$14577,'MONTHLY DATA'!$B83)</f>
        <v>295</v>
      </c>
      <c r="AO83" s="78">
        <f>AVERAGEIFS('WEEKLY DATA'!AO$11:AO$14577,'WEEKLY DATA'!$A$11:$A$14577,'MONTHLY DATA'!$A83,'WEEKLY DATA'!$B$11:$B$14577,'MONTHLY DATA'!$B83)</f>
        <v>305</v>
      </c>
      <c r="AP83" s="78">
        <f>AVERAGEIFS('WEEKLY DATA'!AP$11:AP$14577,'WEEKLY DATA'!$A$11:$A$14577,'MONTHLY DATA'!$A83,'WEEKLY DATA'!$B$11:$B$14577,'MONTHLY DATA'!$B83)</f>
        <v>300</v>
      </c>
      <c r="AQ83" s="154">
        <f t="shared" si="66"/>
        <v>5.5865921787709993E-3</v>
      </c>
      <c r="AR83" s="169">
        <f>AVERAGEIFS('WEEKLY DATA'!AR$11:AR$14577,'WEEKLY DATA'!$A$11:$A$14577,'MONTHLY DATA'!$A83,'WEEKLY DATA'!$B$11:$B$14577,'MONTHLY DATA'!$B83)</f>
        <v>337.5</v>
      </c>
      <c r="AS83" s="78">
        <f>AVERAGEIFS('WEEKLY DATA'!AS$11:AS$14577,'WEEKLY DATA'!$A$11:$A$14577,'MONTHLY DATA'!$A83,'WEEKLY DATA'!$B$11:$B$14577,'MONTHLY DATA'!$B83)</f>
        <v>347.5</v>
      </c>
      <c r="AT83" s="78">
        <f>AVERAGEIFS('WEEKLY DATA'!AT$11:AT$14577,'WEEKLY DATA'!$A$11:$A$14577,'MONTHLY DATA'!$A83,'WEEKLY DATA'!$B$11:$B$14577,'MONTHLY DATA'!$B83)</f>
        <v>342.5</v>
      </c>
      <c r="AU83" s="154">
        <f t="shared" si="67"/>
        <v>3.2663316582914437E-2</v>
      </c>
      <c r="AV83" s="169">
        <f>AVERAGEIFS('WEEKLY DATA'!AV$11:AV$14577,'WEEKLY DATA'!$A$11:$A$14577,'MONTHLY DATA'!$A83,'WEEKLY DATA'!$B$11:$B$14577,'MONTHLY DATA'!$B83)</f>
        <v>280</v>
      </c>
      <c r="AW83" s="78">
        <f>AVERAGEIFS('WEEKLY DATA'!AW$11:AW$14577,'WEEKLY DATA'!$A$11:$A$14577,'MONTHLY DATA'!$A83,'WEEKLY DATA'!$B$11:$B$14577,'MONTHLY DATA'!$B83)</f>
        <v>290</v>
      </c>
      <c r="AX83" s="78">
        <f>AVERAGEIFS('WEEKLY DATA'!AX$11:AX$14577,'WEEKLY DATA'!$A$11:$A$14577,'MONTHLY DATA'!$A83,'WEEKLY DATA'!$B$11:$B$14577,'MONTHLY DATA'!$B83)</f>
        <v>285</v>
      </c>
      <c r="AY83" s="154">
        <f t="shared" si="68"/>
        <v>0</v>
      </c>
      <c r="AZ83" s="169">
        <f>AVERAGEIFS('WEEKLY DATA'!AZ$11:AZ$14577,'WEEKLY DATA'!$A$11:$A$14577,'MONTHLY DATA'!$A83,'WEEKLY DATA'!$B$11:$B$14577,'MONTHLY DATA'!$B83)</f>
        <v>281</v>
      </c>
      <c r="BA83" s="78">
        <f>AVERAGEIFS('WEEKLY DATA'!BA$11:BA$14577,'WEEKLY DATA'!$A$11:$A$14577,'MONTHLY DATA'!$A83,'WEEKLY DATA'!$B$11:$B$14577,'MONTHLY DATA'!$B83)</f>
        <v>291</v>
      </c>
      <c r="BB83" s="78">
        <f>AVERAGEIFS('WEEKLY DATA'!BB$11:BB$14577,'WEEKLY DATA'!$A$11:$A$14577,'MONTHLY DATA'!$A83,'WEEKLY DATA'!$B$11:$B$14577,'MONTHLY DATA'!$B83)</f>
        <v>286</v>
      </c>
      <c r="BC83" s="154">
        <f t="shared" si="69"/>
        <v>2.1428571428571352E-2</v>
      </c>
      <c r="BD83" s="169">
        <f>AVERAGEIFS('WEEKLY DATA'!BD$11:BD$14577,'WEEKLY DATA'!$A$11:$A$14577,'MONTHLY DATA'!$A83,'WEEKLY DATA'!$B$11:$B$14577,'MONTHLY DATA'!$B83)</f>
        <v>247.5</v>
      </c>
      <c r="BE83" s="78">
        <f>AVERAGEIFS('WEEKLY DATA'!BE$11:BE$14577,'WEEKLY DATA'!$A$11:$A$14577,'MONTHLY DATA'!$A83,'WEEKLY DATA'!$B$11:$B$14577,'MONTHLY DATA'!$B83)</f>
        <v>257.5</v>
      </c>
      <c r="BF83" s="78">
        <f>AVERAGEIFS('WEEKLY DATA'!BF$11:BF$14577,'WEEKLY DATA'!$A$11:$A$14577,'MONTHLY DATA'!$A83,'WEEKLY DATA'!$B$11:$B$14577,'MONTHLY DATA'!$B83)</f>
        <v>252.5</v>
      </c>
      <c r="BG83" s="154">
        <f t="shared" si="70"/>
        <v>3.0612244897959107E-2</v>
      </c>
      <c r="BH83" s="169">
        <f>AVERAGEIFS('WEEKLY DATA'!BH$11:BH$14577,'WEEKLY DATA'!$A$11:$A$14577,'MONTHLY DATA'!$A83,'WEEKLY DATA'!$B$11:$B$14577,'MONTHLY DATA'!$B83)</f>
        <v>311</v>
      </c>
      <c r="BI83" s="78">
        <f>AVERAGEIFS('WEEKLY DATA'!BI$11:BI$14577,'WEEKLY DATA'!$A$11:$A$14577,'MONTHLY DATA'!$A83,'WEEKLY DATA'!$B$11:$B$14577,'MONTHLY DATA'!$B83)</f>
        <v>321</v>
      </c>
      <c r="BJ83" s="78">
        <f>AVERAGEIFS('WEEKLY DATA'!BJ$11:BJ$14577,'WEEKLY DATA'!$A$11:$A$14577,'MONTHLY DATA'!$A83,'WEEKLY DATA'!$B$11:$B$14577,'MONTHLY DATA'!$B83)</f>
        <v>316</v>
      </c>
      <c r="BK83" s="154">
        <f t="shared" si="71"/>
        <v>1.9354838709677358E-2</v>
      </c>
      <c r="BL83" s="169">
        <f>AVERAGEIFS('WEEKLY DATA'!BL$11:BL$14577,'WEEKLY DATA'!$A$11:$A$14577,'MONTHLY DATA'!$A83,'WEEKLY DATA'!$B$11:$B$14577,'MONTHLY DATA'!$B83)</f>
        <v>262.5</v>
      </c>
      <c r="BM83" s="78">
        <f>AVERAGEIFS('WEEKLY DATA'!BM$11:BM$14577,'WEEKLY DATA'!$A$11:$A$14577,'MONTHLY DATA'!$A83,'WEEKLY DATA'!$B$11:$B$14577,'MONTHLY DATA'!$B83)</f>
        <v>272.5</v>
      </c>
      <c r="BN83" s="78">
        <f>AVERAGEIFS('WEEKLY DATA'!BN$11:BN$14577,'WEEKLY DATA'!$A$11:$A$14577,'MONTHLY DATA'!$A83,'WEEKLY DATA'!$B$11:$B$14577,'MONTHLY DATA'!$B83)</f>
        <v>267.5</v>
      </c>
      <c r="BO83" s="154">
        <f t="shared" si="72"/>
        <v>2.2292993630573132E-2</v>
      </c>
      <c r="BP83" s="78">
        <f>AVERAGEIFS('WEEKLY DATA'!BP$11:BP$14577,'WEEKLY DATA'!$A$11:$A$14577,'MONTHLY DATA'!$A83,'WEEKLY DATA'!$B$11:$B$14577,'MONTHLY DATA'!$B83)</f>
        <v>319.5</v>
      </c>
      <c r="BQ83" s="78">
        <f>AVERAGEIFS('WEEKLY DATA'!BQ$11:BQ$14577,'WEEKLY DATA'!$A$11:$A$14577,'MONTHLY DATA'!$A83,'WEEKLY DATA'!$B$11:$B$14577,'MONTHLY DATA'!$B83)</f>
        <v>329.5</v>
      </c>
      <c r="BR83" s="78">
        <f>AVERAGEIFS('WEEKLY DATA'!BR$11:BR$14577,'WEEKLY DATA'!$A$11:$A$14577,'MONTHLY DATA'!$A83,'WEEKLY DATA'!$B$11:$B$14577,'MONTHLY DATA'!$B83)</f>
        <v>324.5</v>
      </c>
      <c r="BS83" s="154">
        <f t="shared" si="73"/>
        <v>2.4736842105263168E-2</v>
      </c>
      <c r="BT83" s="78">
        <f>AVERAGEIFS('WEEKLY DATA'!BT$11:BT$14577,'WEEKLY DATA'!$A$11:$A$14577,'MONTHLY DATA'!$A83,'WEEKLY DATA'!$B$11:$B$14577,'MONTHLY DATA'!$B83)</f>
        <v>284.5</v>
      </c>
      <c r="BU83" s="78">
        <f>AVERAGEIFS('WEEKLY DATA'!BU$11:BU$14577,'WEEKLY DATA'!$A$11:$A$14577,'MONTHLY DATA'!$A83,'WEEKLY DATA'!$B$11:$B$14577,'MONTHLY DATA'!$B83)</f>
        <v>294.5</v>
      </c>
      <c r="BV83" s="78">
        <f>AVERAGEIFS('WEEKLY DATA'!BV$11:BV$14577,'WEEKLY DATA'!$A$11:$A$14577,'MONTHLY DATA'!$A83,'WEEKLY DATA'!$B$11:$B$14577,'MONTHLY DATA'!$B83)</f>
        <v>289.5</v>
      </c>
      <c r="BW83" s="154">
        <f t="shared" si="74"/>
        <v>1.5789473684210575E-2</v>
      </c>
      <c r="BX83" s="78">
        <f>AVERAGEIFS('WEEKLY DATA'!BX$11:BX$14577,'WEEKLY DATA'!$A$11:$A$14577,'MONTHLY DATA'!$A83,'WEEKLY DATA'!$B$11:$B$14577,'MONTHLY DATA'!$B83)</f>
        <v>302.5</v>
      </c>
      <c r="BY83" s="78">
        <f>AVERAGEIFS('WEEKLY DATA'!BY$11:BY$14577,'WEEKLY DATA'!$A$11:$A$14577,'MONTHLY DATA'!$A83,'WEEKLY DATA'!$B$11:$B$14577,'MONTHLY DATA'!$B83)</f>
        <v>312.5</v>
      </c>
      <c r="BZ83" s="78">
        <f>AVERAGEIFS('WEEKLY DATA'!BZ$11:BZ$14577,'WEEKLY DATA'!$A$11:$A$14577,'MONTHLY DATA'!$A83,'WEEKLY DATA'!$B$11:$B$14577,'MONTHLY DATA'!$B83)</f>
        <v>307.5</v>
      </c>
      <c r="CA83" s="154">
        <f t="shared" si="75"/>
        <v>2.4999999999999911E-2</v>
      </c>
      <c r="CB83" s="78">
        <f>AVERAGEIFS('WEEKLY DATA'!CB$11:CB$14577,'WEEKLY DATA'!$A$11:$A$14577,'MONTHLY DATA'!$A83,'WEEKLY DATA'!$B$11:$B$14577,'MONTHLY DATA'!$B83)</f>
        <v>430</v>
      </c>
      <c r="CC83" s="78">
        <f>AVERAGEIFS('WEEKLY DATA'!CC$11:CC$14577,'WEEKLY DATA'!$A$11:$A$14577,'MONTHLY DATA'!$A83,'WEEKLY DATA'!$B$11:$B$14577,'MONTHLY DATA'!$B83)</f>
        <v>440</v>
      </c>
      <c r="CD83" s="78">
        <f>AVERAGEIFS('WEEKLY DATA'!CD$11:CD$14577,'WEEKLY DATA'!$A$11:$A$14577,'MONTHLY DATA'!$A83,'WEEKLY DATA'!$B$11:$B$14577,'MONTHLY DATA'!$B83)</f>
        <v>435</v>
      </c>
      <c r="CE83" s="154">
        <f t="shared" si="76"/>
        <v>-2.9739776951672847E-2</v>
      </c>
      <c r="CF83" s="78">
        <f>AVERAGEIFS('WEEKLY DATA'!CF$11:CF$14577,'WEEKLY DATA'!$A$11:$A$14577,'MONTHLY DATA'!$A83,'WEEKLY DATA'!$B$11:$B$14577,'MONTHLY DATA'!$B83)</f>
        <v>279</v>
      </c>
      <c r="CG83" s="78">
        <f>AVERAGEIFS('WEEKLY DATA'!CG$11:CG$14577,'WEEKLY DATA'!$A$11:$A$14577,'MONTHLY DATA'!$A83,'WEEKLY DATA'!$B$11:$B$14577,'MONTHLY DATA'!$B83)</f>
        <v>289</v>
      </c>
      <c r="CH83" s="78">
        <f>AVERAGEIFS('WEEKLY DATA'!CH$11:CH$14577,'WEEKLY DATA'!$A$11:$A$14577,'MONTHLY DATA'!$A83,'WEEKLY DATA'!$B$11:$B$14577,'MONTHLY DATA'!$B83)</f>
        <v>284</v>
      </c>
      <c r="CI83" s="154">
        <f t="shared" si="77"/>
        <v>2.3529411764706687E-3</v>
      </c>
      <c r="CJ83" s="78">
        <f>AVERAGEIFS('WEEKLY DATA'!CJ$11:CJ$14577,'WEEKLY DATA'!$A$11:$A$14577,'MONTHLY DATA'!$A83,'WEEKLY DATA'!$B$11:$B$14577,'MONTHLY DATA'!$B83)</f>
        <v>246.5</v>
      </c>
      <c r="CK83" s="78">
        <f>AVERAGEIFS('WEEKLY DATA'!CK$11:CK$14577,'WEEKLY DATA'!$A$11:$A$14577,'MONTHLY DATA'!$A83,'WEEKLY DATA'!$B$11:$B$14577,'MONTHLY DATA'!$B83)</f>
        <v>256.5</v>
      </c>
      <c r="CL83" s="78">
        <f>AVERAGEIFS('WEEKLY DATA'!CL$11:CL$14577,'WEEKLY DATA'!$A$11:$A$14577,'MONTHLY DATA'!$A83,'WEEKLY DATA'!$B$11:$B$14577,'MONTHLY DATA'!$B83)</f>
        <v>251.5</v>
      </c>
      <c r="CM83" s="154">
        <f t="shared" si="78"/>
        <v>1.9594594594594561E-2</v>
      </c>
      <c r="CN83" s="78">
        <f>AVERAGEIFS('WEEKLY DATA'!CN$11:CN$14577,'WEEKLY DATA'!$A$11:$A$14577,'MONTHLY DATA'!$A83,'WEEKLY DATA'!$B$11:$B$14577,'MONTHLY DATA'!$B83)</f>
        <v>264</v>
      </c>
      <c r="CO83" s="78">
        <f>AVERAGEIFS('WEEKLY DATA'!CO$11:CO$14577,'WEEKLY DATA'!$A$11:$A$14577,'MONTHLY DATA'!$A83,'WEEKLY DATA'!$B$11:$B$14577,'MONTHLY DATA'!$B83)</f>
        <v>274</v>
      </c>
      <c r="CP83" s="78">
        <f>AVERAGEIFS('WEEKLY DATA'!CP$11:CP$14577,'WEEKLY DATA'!$A$11:$A$14577,'MONTHLY DATA'!$A83,'WEEKLY DATA'!$B$11:$B$14577,'MONTHLY DATA'!$B83)</f>
        <v>269</v>
      </c>
      <c r="CQ83" s="154">
        <f t="shared" si="79"/>
        <v>1.5094339622641506E-2</v>
      </c>
      <c r="CR83" s="78">
        <f>AVERAGEIFS('WEEKLY DATA'!CR$11:CR$14577,'WEEKLY DATA'!$A$11:$A$14577,'MONTHLY DATA'!$A83,'WEEKLY DATA'!$B$11:$B$14577,'MONTHLY DATA'!$B83)</f>
        <v>400</v>
      </c>
      <c r="CS83" s="78">
        <f>AVERAGEIFS('WEEKLY DATA'!CS$11:CS$14577,'WEEKLY DATA'!$A$11:$A$14577,'MONTHLY DATA'!$A83,'WEEKLY DATA'!$B$11:$B$14577,'MONTHLY DATA'!$B83)</f>
        <v>410</v>
      </c>
      <c r="CT83" s="78">
        <f>AVERAGEIFS('WEEKLY DATA'!CT$11:CT$14577,'WEEKLY DATA'!$A$11:$A$14577,'MONTHLY DATA'!$A83,'WEEKLY DATA'!$B$11:$B$14577,'MONTHLY DATA'!$B83)</f>
        <v>405</v>
      </c>
      <c r="CU83" s="154">
        <f t="shared" si="80"/>
        <v>-3.1872509960159334E-2</v>
      </c>
      <c r="CV83" s="169">
        <f>AVERAGEIFS('WEEKLY DATA'!CV$11:CV$14577,'WEEKLY DATA'!$A$11:$A$14577,'MONTHLY DATA'!$A83,'WEEKLY DATA'!$B$11:$B$14577,'MONTHLY DATA'!$B83)</f>
        <v>322.5</v>
      </c>
      <c r="CW83" s="78">
        <f>AVERAGEIFS('WEEKLY DATA'!CW$11:CW$14577,'WEEKLY DATA'!$A$11:$A$14577,'MONTHLY DATA'!$A83,'WEEKLY DATA'!$B$11:$B$14577,'MONTHLY DATA'!$B83)</f>
        <v>332.5</v>
      </c>
      <c r="CX83" s="78">
        <f>AVERAGEIFS('WEEKLY DATA'!CX$11:CX$14577,'WEEKLY DATA'!$A$11:$A$14577,'MONTHLY DATA'!$A83,'WEEKLY DATA'!$B$11:$B$14577,'MONTHLY DATA'!$B83)</f>
        <v>327.5</v>
      </c>
      <c r="CY83" s="154">
        <f t="shared" si="81"/>
        <v>1.2886597938144284E-2</v>
      </c>
      <c r="CZ83" s="169">
        <f>AVERAGEIFS('WEEKLY DATA'!CZ$11:CZ$14577,'WEEKLY DATA'!$A$11:$A$14577,'MONTHLY DATA'!$A83,'WEEKLY DATA'!$B$11:$B$14577,'MONTHLY DATA'!$B83)</f>
        <v>289</v>
      </c>
      <c r="DA83" s="78">
        <f>AVERAGEIFS('WEEKLY DATA'!DA$11:DA$14577,'WEEKLY DATA'!$A$11:$A$14577,'MONTHLY DATA'!$A83,'WEEKLY DATA'!$B$11:$B$14577,'MONTHLY DATA'!$B83)</f>
        <v>299</v>
      </c>
      <c r="DB83" s="78">
        <f>AVERAGEIFS('WEEKLY DATA'!DB$11:DB$14577,'WEEKLY DATA'!$A$11:$A$14577,'MONTHLY DATA'!$A83,'WEEKLY DATA'!$B$11:$B$14577,'MONTHLY DATA'!$B83)</f>
        <v>294</v>
      </c>
      <c r="DC83" s="154">
        <f t="shared" si="82"/>
        <v>1.379310344827589E-2</v>
      </c>
      <c r="DD83" s="78">
        <f>AVERAGEIFS('WEEKLY DATA'!DD$11:DD$14577,'WEEKLY DATA'!$A$11:$A$14577,'MONTHLY DATA'!$A83,'WEEKLY DATA'!$B$11:$B$14577,'MONTHLY DATA'!$B83)</f>
        <v>304</v>
      </c>
      <c r="DE83" s="78">
        <f>AVERAGEIFS('WEEKLY DATA'!DE$11:DE$14577,'WEEKLY DATA'!$A$11:$A$14577,'MONTHLY DATA'!$A83,'WEEKLY DATA'!$B$11:$B$14577,'MONTHLY DATA'!$B83)</f>
        <v>314</v>
      </c>
      <c r="DF83" s="78">
        <f>AVERAGEIFS('WEEKLY DATA'!DF$11:DF$14577,'WEEKLY DATA'!$A$11:$A$14577,'MONTHLY DATA'!$A83,'WEEKLY DATA'!$B$11:$B$14577,'MONTHLY DATA'!$B83)</f>
        <v>309</v>
      </c>
      <c r="DG83" s="154">
        <f t="shared" si="83"/>
        <v>7.6086956521739246E-3</v>
      </c>
      <c r="DH83" s="78">
        <f>AVERAGEIFS('WEEKLY DATA'!DH$11:DH$14577,'WEEKLY DATA'!$A$11:$A$14577,'MONTHLY DATA'!$A83,'WEEKLY DATA'!$B$11:$B$14577,'MONTHLY DATA'!$B83)</f>
        <v>425</v>
      </c>
      <c r="DI83" s="78">
        <f>AVERAGEIFS('WEEKLY DATA'!DI$11:DI$14577,'WEEKLY DATA'!$A$11:$A$14577,'MONTHLY DATA'!$A83,'WEEKLY DATA'!$B$11:$B$14577,'MONTHLY DATA'!$B83)</f>
        <v>435</v>
      </c>
      <c r="DJ83" s="78">
        <f>AVERAGEIFS('WEEKLY DATA'!DJ$11:DJ$14577,'WEEKLY DATA'!$A$11:$A$14577,'MONTHLY DATA'!$A83,'WEEKLY DATA'!$B$11:$B$14577,'MONTHLY DATA'!$B83)</f>
        <v>430</v>
      </c>
      <c r="DK83" s="154">
        <f t="shared" si="84"/>
        <v>-1.5267175572519109E-2</v>
      </c>
      <c r="DL83" s="169">
        <f>AVERAGEIFS('WEEKLY DATA'!DL$11:DL$14577,'WEEKLY DATA'!$A$11:$A$14577,'MONTHLY DATA'!$A83,'WEEKLY DATA'!$B$11:$B$14577,'MONTHLY DATA'!$B83)</f>
        <v>308</v>
      </c>
      <c r="DM83" s="78">
        <f>AVERAGEIFS('WEEKLY DATA'!DM$11:DM$14577,'WEEKLY DATA'!$A$11:$A$14577,'MONTHLY DATA'!$A83,'WEEKLY DATA'!$B$11:$B$14577,'MONTHLY DATA'!$B83)</f>
        <v>318</v>
      </c>
      <c r="DN83" s="78">
        <f>AVERAGEIFS('WEEKLY DATA'!DN$11:DN$14577,'WEEKLY DATA'!$A$11:$A$14577,'MONTHLY DATA'!$A83,'WEEKLY DATA'!$B$11:$B$14577,'MONTHLY DATA'!$B83)</f>
        <v>313</v>
      </c>
      <c r="DO83" s="154">
        <f t="shared" si="85"/>
        <v>9.6774193548387899E-3</v>
      </c>
      <c r="DP83" s="78">
        <f>AVERAGEIFS('WEEKLY DATA'!DP$11:DP$14577,'WEEKLY DATA'!$A$11:$A$14577,'MONTHLY DATA'!$A83,'WEEKLY DATA'!$B$11:$B$14577,'MONTHLY DATA'!$B83)</f>
        <v>275</v>
      </c>
      <c r="DQ83" s="78">
        <f>AVERAGEIFS('WEEKLY DATA'!DQ$11:DQ$14577,'WEEKLY DATA'!$A$11:$A$14577,'MONTHLY DATA'!$A83,'WEEKLY DATA'!$B$11:$B$14577,'MONTHLY DATA'!$B83)</f>
        <v>285</v>
      </c>
      <c r="DR83" s="78">
        <f>AVERAGEIFS('WEEKLY DATA'!DR$11:DR$14577,'WEEKLY DATA'!$A$11:$A$14577,'MONTHLY DATA'!$A83,'WEEKLY DATA'!$B$11:$B$14577,'MONTHLY DATA'!$B83)</f>
        <v>280</v>
      </c>
      <c r="DS83" s="154">
        <f t="shared" si="86"/>
        <v>1.2048192771084265E-2</v>
      </c>
      <c r="DT83" s="78">
        <f>AVERAGEIFS('WEEKLY DATA'!DT$11:DT$14577,'WEEKLY DATA'!$A$11:$A$14577,'MONTHLY DATA'!$A83,'WEEKLY DATA'!$B$11:$B$14577,'MONTHLY DATA'!$B83)</f>
        <v>293</v>
      </c>
      <c r="DU83" s="78">
        <f>AVERAGEIFS('WEEKLY DATA'!DU$11:DU$14577,'WEEKLY DATA'!$A$11:$A$14577,'MONTHLY DATA'!$A83,'WEEKLY DATA'!$B$11:$B$14577,'MONTHLY DATA'!$B83)</f>
        <v>303</v>
      </c>
      <c r="DV83" s="78">
        <f>AVERAGEIFS('WEEKLY DATA'!DV$11:DV$14577,'WEEKLY DATA'!$A$11:$A$14577,'MONTHLY DATA'!$A83,'WEEKLY DATA'!$B$11:$B$14577,'MONTHLY DATA'!$B83)</f>
        <v>298</v>
      </c>
      <c r="DW83" s="154">
        <f t="shared" si="87"/>
        <v>1.0169491525423791E-2</v>
      </c>
      <c r="DX83" s="78">
        <f>AVERAGEIFS('WEEKLY DATA'!DX$11:DX$14577,'WEEKLY DATA'!$A$11:$A$14577,'MONTHLY DATA'!$A83,'WEEKLY DATA'!$B$11:$B$14577,'MONTHLY DATA'!$B83)</f>
        <v>435</v>
      </c>
      <c r="DY83" s="78">
        <f>AVERAGEIFS('WEEKLY DATA'!DY$11:DY$14577,'WEEKLY DATA'!$A$11:$A$14577,'MONTHLY DATA'!$A83,'WEEKLY DATA'!$B$11:$B$14577,'MONTHLY DATA'!$B83)</f>
        <v>445</v>
      </c>
      <c r="DZ83" s="78">
        <f>AVERAGEIFS('WEEKLY DATA'!DZ$11:DZ$14577,'WEEKLY DATA'!$A$11:$A$14577,'MONTHLY DATA'!$A83,'WEEKLY DATA'!$B$11:$B$14577,'MONTHLY DATA'!$B83)</f>
        <v>440</v>
      </c>
      <c r="EA83" s="154">
        <f t="shared" si="88"/>
        <v>-1.4925373134328401E-2</v>
      </c>
      <c r="EB83" s="78">
        <f>AVERAGEIFS('WEEKLY DATA'!EB$11:EB$14577,'WEEKLY DATA'!$A$11:$A$14577,'MONTHLY DATA'!$A83,'WEEKLY DATA'!$B$11:$B$14577,'MONTHLY DATA'!$B83)</f>
        <v>298</v>
      </c>
      <c r="EC83" s="78">
        <f>AVERAGEIFS('WEEKLY DATA'!EC$11:EC$14577,'WEEKLY DATA'!$A$11:$A$14577,'MONTHLY DATA'!$A83,'WEEKLY DATA'!$B$11:$B$14577,'MONTHLY DATA'!$B83)</f>
        <v>308</v>
      </c>
      <c r="ED83" s="78">
        <f>AVERAGEIFS('WEEKLY DATA'!ED$11:ED$14577,'WEEKLY DATA'!$A$11:$A$14577,'MONTHLY DATA'!$A83,'WEEKLY DATA'!$B$11:$B$14577,'MONTHLY DATA'!$B83)</f>
        <v>303</v>
      </c>
      <c r="EE83" s="154">
        <f t="shared" si="89"/>
        <v>1.0000000000000009E-2</v>
      </c>
      <c r="EF83" s="169">
        <f>AVERAGEIFS('WEEKLY DATA'!EF$11:EF$14577,'WEEKLY DATA'!$A$11:$A$14577,'MONTHLY DATA'!$A83,'WEEKLY DATA'!$B$11:$B$14577,'MONTHLY DATA'!$B83)</f>
        <v>265</v>
      </c>
      <c r="EG83" s="78">
        <f>AVERAGEIFS('WEEKLY DATA'!EG$11:EG$14577,'WEEKLY DATA'!$A$11:$A$14577,'MONTHLY DATA'!$A83,'WEEKLY DATA'!$B$11:$B$14577,'MONTHLY DATA'!$B83)</f>
        <v>275</v>
      </c>
      <c r="EH83" s="78">
        <f>AVERAGEIFS('WEEKLY DATA'!EH$11:EH$14577,'WEEKLY DATA'!$A$11:$A$14577,'MONTHLY DATA'!$A83,'WEEKLY DATA'!$B$11:$B$14577,'MONTHLY DATA'!$B83)</f>
        <v>270</v>
      </c>
      <c r="EI83" s="154">
        <f t="shared" si="90"/>
        <v>1.2499999999999956E-2</v>
      </c>
      <c r="EJ83" s="78">
        <f>AVERAGEIFS('WEEKLY DATA'!EJ$11:EJ$14577,'WEEKLY DATA'!$A$11:$A$14577,'MONTHLY DATA'!$A83,'WEEKLY DATA'!$B$11:$B$14577,'MONTHLY DATA'!$B83)</f>
        <v>283</v>
      </c>
      <c r="EK83" s="78">
        <f>AVERAGEIFS('WEEKLY DATA'!EK$11:EK$14577,'WEEKLY DATA'!$A$11:$A$14577,'MONTHLY DATA'!$A83,'WEEKLY DATA'!$B$11:$B$14577,'MONTHLY DATA'!$B83)</f>
        <v>293</v>
      </c>
      <c r="EL83" s="78">
        <f>AVERAGEIFS('WEEKLY DATA'!EL$11:EL$14577,'WEEKLY DATA'!$A$11:$A$14577,'MONTHLY DATA'!$A83,'WEEKLY DATA'!$B$11:$B$14577,'MONTHLY DATA'!$B83)</f>
        <v>288</v>
      </c>
      <c r="EM83" s="154">
        <f t="shared" si="91"/>
        <v>1.0526315789473717E-2</v>
      </c>
      <c r="EN83" s="78">
        <f>AVERAGEIFS('WEEKLY DATA'!EN$11:EN$14577,'WEEKLY DATA'!$A$11:$A$14577,'MONTHLY DATA'!$A83,'WEEKLY DATA'!$B$11:$B$14577,'MONTHLY DATA'!$B83)</f>
        <v>390</v>
      </c>
      <c r="EO83" s="78">
        <f>AVERAGEIFS('WEEKLY DATA'!EO$11:EO$14577,'WEEKLY DATA'!$A$11:$A$14577,'MONTHLY DATA'!$A83,'WEEKLY DATA'!$B$11:$B$14577,'MONTHLY DATA'!$B83)</f>
        <v>400</v>
      </c>
      <c r="EP83" s="78">
        <f>AVERAGEIFS('WEEKLY DATA'!EP$11:EP$14577,'WEEKLY DATA'!$A$11:$A$14577,'MONTHLY DATA'!$A83,'WEEKLY DATA'!$B$11:$B$14577,'MONTHLY DATA'!$B83)</f>
        <v>395</v>
      </c>
      <c r="EQ83" s="154">
        <f t="shared" si="92"/>
        <v>-1.6597510373444035E-2</v>
      </c>
      <c r="ER83" s="78">
        <f>AVERAGEIFS('WEEKLY DATA'!ER$11:ER$14577,'WEEKLY DATA'!$A$11:$A$14577,'MONTHLY DATA'!$A83,'WEEKLY DATA'!$B$11:$B$14577,'MONTHLY DATA'!$B83)</f>
        <v>268</v>
      </c>
      <c r="ES83" s="78">
        <f>AVERAGEIFS('WEEKLY DATA'!ES$11:ES$14577,'WEEKLY DATA'!$A$11:$A$14577,'MONTHLY DATA'!$A83,'WEEKLY DATA'!$B$11:$B$14577,'MONTHLY DATA'!$B83)</f>
        <v>278</v>
      </c>
      <c r="ET83" s="78">
        <f>AVERAGEIFS('WEEKLY DATA'!ET$11:ET$14577,'WEEKLY DATA'!$A$11:$A$14577,'MONTHLY DATA'!$A83,'WEEKLY DATA'!$B$11:$B$14577,'MONTHLY DATA'!$B83)</f>
        <v>273</v>
      </c>
      <c r="EU83" s="154">
        <f t="shared" si="93"/>
        <v>1.1111111111111072E-2</v>
      </c>
      <c r="EV83" s="78">
        <f>AVERAGEIFS('WEEKLY DATA'!EV$11:EV$14577,'WEEKLY DATA'!$A$11:$A$14577,'MONTHLY DATA'!$A83,'WEEKLY DATA'!$B$11:$B$14577,'MONTHLY DATA'!$B83)</f>
        <v>220</v>
      </c>
      <c r="EW83" s="78">
        <f>AVERAGEIFS('WEEKLY DATA'!EW$11:EW$14577,'WEEKLY DATA'!$A$11:$A$14577,'MONTHLY DATA'!$A83,'WEEKLY DATA'!$B$11:$B$14577,'MONTHLY DATA'!$B83)</f>
        <v>230</v>
      </c>
      <c r="EX83" s="78">
        <f>AVERAGEIFS('WEEKLY DATA'!EX$11:EX$14577,'WEEKLY DATA'!$A$11:$A$14577,'MONTHLY DATA'!$A83,'WEEKLY DATA'!$B$11:$B$14577,'MONTHLY DATA'!$B83)</f>
        <v>225</v>
      </c>
      <c r="EY83" s="154">
        <f t="shared" si="94"/>
        <v>0</v>
      </c>
      <c r="EZ83" s="78">
        <f>AVERAGEIFS('WEEKLY DATA'!EZ$11:EZ$14577,'WEEKLY DATA'!$A$11:$A$14577,'MONTHLY DATA'!$A83,'WEEKLY DATA'!$B$11:$B$14577,'MONTHLY DATA'!$B83)</f>
        <v>243</v>
      </c>
      <c r="FA83" s="78">
        <f>AVERAGEIFS('WEEKLY DATA'!FA$11:FA$14577,'WEEKLY DATA'!$A$11:$A$14577,'MONTHLY DATA'!$A83,'WEEKLY DATA'!$B$11:$B$14577,'MONTHLY DATA'!$B83)</f>
        <v>253</v>
      </c>
      <c r="FB83" s="78">
        <f>AVERAGEIFS('WEEKLY DATA'!FB$11:FB$14577,'WEEKLY DATA'!$A$11:$A$14577,'MONTHLY DATA'!$A83,'WEEKLY DATA'!$B$11:$B$14577,'MONTHLY DATA'!$B83)</f>
        <v>248</v>
      </c>
      <c r="FC83" s="154">
        <f t="shared" si="95"/>
        <v>5.4054054054053502E-3</v>
      </c>
      <c r="FD83" s="78">
        <f>AVERAGEIFS('WEEKLY DATA'!FD$11:FD$14577,'WEEKLY DATA'!$A$11:$A$14577,'MONTHLY DATA'!$A83,'WEEKLY DATA'!$B$11:$B$14577,'MONTHLY DATA'!$B83)</f>
        <v>465</v>
      </c>
      <c r="FE83" s="78">
        <f>AVERAGEIFS('WEEKLY DATA'!FE$11:FE$14577,'WEEKLY DATA'!$A$11:$A$14577,'MONTHLY DATA'!$A83,'WEEKLY DATA'!$B$11:$B$14577,'MONTHLY DATA'!$B83)</f>
        <v>475</v>
      </c>
      <c r="FF83" s="78">
        <f>AVERAGEIFS('WEEKLY DATA'!FF$11:FF$14577,'WEEKLY DATA'!$A$11:$A$14577,'MONTHLY DATA'!$A83,'WEEKLY DATA'!$B$11:$B$14577,'MONTHLY DATA'!$B83)</f>
        <v>470</v>
      </c>
      <c r="FG83" s="154">
        <f t="shared" si="96"/>
        <v>-2.7586206896551668E-2</v>
      </c>
      <c r="FH83" s="78">
        <f>AVERAGEIFS('WEEKLY DATA'!FH$11:FH$14577,'WEEKLY DATA'!$A$11:$A$14577,'MONTHLY DATA'!$A83,'WEEKLY DATA'!$B$11:$B$14577,'MONTHLY DATA'!$B83)</f>
        <v>304</v>
      </c>
      <c r="FI83" s="78">
        <f>AVERAGEIFS('WEEKLY DATA'!FI$11:FI$14577,'WEEKLY DATA'!$A$11:$A$14577,'MONTHLY DATA'!$A83,'WEEKLY DATA'!$B$11:$B$14577,'MONTHLY DATA'!$B83)</f>
        <v>314</v>
      </c>
      <c r="FJ83" s="78">
        <f>AVERAGEIFS('WEEKLY DATA'!FJ$11:FJ$14577,'WEEKLY DATA'!$A$11:$A$14577,'MONTHLY DATA'!$A83,'WEEKLY DATA'!$B$11:$B$14577,'MONTHLY DATA'!$B83)</f>
        <v>309</v>
      </c>
      <c r="FK83" s="154">
        <f t="shared" si="97"/>
        <v>1.3114754098360715E-2</v>
      </c>
      <c r="FL83" s="169">
        <f>AVERAGEIFS('WEEKLY DATA'!FL$11:FL$14577,'WEEKLY DATA'!$A$11:$A$14577,'MONTHLY DATA'!$A83,'WEEKLY DATA'!$B$11:$B$14577,'MONTHLY DATA'!$B83)</f>
        <v>260</v>
      </c>
      <c r="FM83" s="78">
        <f>AVERAGEIFS('WEEKLY DATA'!FM$11:FM$14577,'WEEKLY DATA'!$A$11:$A$14577,'MONTHLY DATA'!$A83,'WEEKLY DATA'!$B$11:$B$14577,'MONTHLY DATA'!$B83)</f>
        <v>270</v>
      </c>
      <c r="FN83" s="78">
        <f>AVERAGEIFS('WEEKLY DATA'!FN$11:FN$14577,'WEEKLY DATA'!$A$11:$A$14577,'MONTHLY DATA'!$A83,'WEEKLY DATA'!$B$11:$B$14577,'MONTHLY DATA'!$B83)</f>
        <v>265</v>
      </c>
      <c r="FO83" s="154">
        <f t="shared" si="98"/>
        <v>6.3291139240506666E-3</v>
      </c>
      <c r="FP83" s="78">
        <f>AVERAGEIFS('WEEKLY DATA'!FP$11:FP$14577,'WEEKLY DATA'!$A$11:$A$14577,'MONTHLY DATA'!$A83,'WEEKLY DATA'!$B$11:$B$14577,'MONTHLY DATA'!$B83)</f>
        <v>283</v>
      </c>
      <c r="FQ83" s="78">
        <f>AVERAGEIFS('WEEKLY DATA'!FQ$11:FQ$14577,'WEEKLY DATA'!$A$11:$A$14577,'MONTHLY DATA'!$A83,'WEEKLY DATA'!$B$11:$B$14577,'MONTHLY DATA'!$B83)</f>
        <v>293</v>
      </c>
      <c r="FR83" s="78">
        <f>AVERAGEIFS('WEEKLY DATA'!FR$11:FR$14577,'WEEKLY DATA'!$A$11:$A$14577,'MONTHLY DATA'!$A83,'WEEKLY DATA'!$B$11:$B$14577,'MONTHLY DATA'!$B83)</f>
        <v>288</v>
      </c>
      <c r="FS83" s="154">
        <f t="shared" si="99"/>
        <v>1.0526315789473717E-2</v>
      </c>
      <c r="FT83" s="78">
        <f>AVERAGEIFS('WEEKLY DATA'!FT$11:FT$14577,'WEEKLY DATA'!$A$11:$A$14577,'MONTHLY DATA'!$A83,'WEEKLY DATA'!$B$11:$B$14577,'MONTHLY DATA'!$B83)</f>
        <v>286.5</v>
      </c>
      <c r="FU83" s="78">
        <f>AVERAGEIFS('WEEKLY DATA'!FU$11:FU$14577,'WEEKLY DATA'!$A$11:$A$14577,'MONTHLY DATA'!$A83,'WEEKLY DATA'!$B$11:$B$14577,'MONTHLY DATA'!$B83)</f>
        <v>296.5</v>
      </c>
      <c r="FV83" s="78">
        <f>AVERAGEIFS('WEEKLY DATA'!FV$11:FV$14577,'WEEKLY DATA'!$A$11:$A$14577,'MONTHLY DATA'!$A83,'WEEKLY DATA'!$B$11:$B$14577,'MONTHLY DATA'!$B83)</f>
        <v>291.5</v>
      </c>
      <c r="FW83" s="154">
        <f t="shared" si="100"/>
        <v>-2.8333333333333321E-2</v>
      </c>
      <c r="FX83" s="78">
        <f>AVERAGEIFS('WEEKLY DATA'!FX$11:FX$14577,'WEEKLY DATA'!$A$11:$A$14577,'MONTHLY DATA'!$A83,'WEEKLY DATA'!$B$11:$B$14577,'MONTHLY DATA'!$B83)</f>
        <v>338</v>
      </c>
      <c r="FY83" s="78">
        <f>AVERAGEIFS('WEEKLY DATA'!FY$11:FY$14577,'WEEKLY DATA'!$A$11:$A$14577,'MONTHLY DATA'!$A83,'WEEKLY DATA'!$B$11:$B$14577,'MONTHLY DATA'!$B83)</f>
        <v>348</v>
      </c>
      <c r="FZ83" s="78">
        <f>AVERAGEIFS('WEEKLY DATA'!FZ$11:FZ$14577,'WEEKLY DATA'!$A$11:$A$14577,'MONTHLY DATA'!$A83,'WEEKLY DATA'!$B$11:$B$14577,'MONTHLY DATA'!$B83)</f>
        <v>343</v>
      </c>
      <c r="GA83" s="154">
        <f t="shared" si="101"/>
        <v>8.8235294117646745E-3</v>
      </c>
      <c r="GB83" s="78">
        <f>AVERAGEIFS('WEEKLY DATA'!GB$11:GB$14577,'WEEKLY DATA'!$A$11:$A$14577,'MONTHLY DATA'!$A83,'WEEKLY DATA'!$B$11:$B$14577,'MONTHLY DATA'!$B83)</f>
        <v>324</v>
      </c>
      <c r="GC83" s="78">
        <f>AVERAGEIFS('WEEKLY DATA'!GC$11:GC$14577,'WEEKLY DATA'!$A$11:$A$14577,'MONTHLY DATA'!$A83,'WEEKLY DATA'!$B$11:$B$14577,'MONTHLY DATA'!$B83)</f>
        <v>334</v>
      </c>
      <c r="GD83" s="78">
        <f>AVERAGEIFS('WEEKLY DATA'!GD$11:GD$14577,'WEEKLY DATA'!$A$11:$A$14577,'MONTHLY DATA'!$A83,'WEEKLY DATA'!$B$11:$B$14577,'MONTHLY DATA'!$B83)</f>
        <v>329</v>
      </c>
      <c r="GE83" s="154">
        <f t="shared" si="102"/>
        <v>2.0304568527920175E-3</v>
      </c>
      <c r="GF83" s="169">
        <f>AVERAGEIFS('WEEKLY DATA'!GF$11:GF$14577,'WEEKLY DATA'!$A$11:$A$14577,'MONTHLY DATA'!$A83,'WEEKLY DATA'!$B$11:$B$14577,'MONTHLY DATA'!$B83)</f>
        <v>300</v>
      </c>
      <c r="GG83" s="78">
        <f>AVERAGEIFS('WEEKLY DATA'!GG$11:GG$14577,'WEEKLY DATA'!$A$11:$A$14577,'MONTHLY DATA'!$A83,'WEEKLY DATA'!$B$11:$B$14577,'MONTHLY DATA'!$B83)</f>
        <v>310</v>
      </c>
      <c r="GH83" s="78">
        <f>AVERAGEIFS('WEEKLY DATA'!GH$11:GH$14577,'WEEKLY DATA'!$A$11:$A$14577,'MONTHLY DATA'!$A83,'WEEKLY DATA'!$B$11:$B$14577,'MONTHLY DATA'!$B83)</f>
        <v>305</v>
      </c>
      <c r="GI83" s="154">
        <f t="shared" si="103"/>
        <v>1.6666666666666607E-2</v>
      </c>
      <c r="GJ83" s="78">
        <f>AVERAGEIFS('WEEKLY DATA'!GJ$11:GJ$14577,'WEEKLY DATA'!$A$11:$A$14577,'MONTHLY DATA'!$A83,'WEEKLY DATA'!$B$11:$B$14577,'MONTHLY DATA'!$B83)</f>
        <v>314</v>
      </c>
      <c r="GK83" s="78">
        <f>AVERAGEIFS('WEEKLY DATA'!GK$11:GK$14577,'WEEKLY DATA'!$A$11:$A$14577,'MONTHLY DATA'!$A83,'WEEKLY DATA'!$B$11:$B$14577,'MONTHLY DATA'!$B83)</f>
        <v>324</v>
      </c>
      <c r="GL83" s="78">
        <f>AVERAGEIFS('WEEKLY DATA'!GL$11:GL$14577,'WEEKLY DATA'!$A$11:$A$14577,'MONTHLY DATA'!$A83,'WEEKLY DATA'!$B$11:$B$14577,'MONTHLY DATA'!$B83)</f>
        <v>319</v>
      </c>
      <c r="GM83" s="154">
        <f t="shared" si="104"/>
        <v>1.2698412698412653E-2</v>
      </c>
      <c r="GN83" s="78">
        <f>AVERAGEIFS('WEEKLY DATA'!GN$11:GN$14577,'WEEKLY DATA'!$A$11:$A$14577,'MONTHLY DATA'!$A83,'WEEKLY DATA'!$B$11:$B$14577,'MONTHLY DATA'!$B83)</f>
        <v>465</v>
      </c>
      <c r="GO83" s="78">
        <f>AVERAGEIFS('WEEKLY DATA'!GO$11:GO$14577,'WEEKLY DATA'!$A$11:$A$14577,'MONTHLY DATA'!$A83,'WEEKLY DATA'!$B$11:$B$14577,'MONTHLY DATA'!$B83)</f>
        <v>475</v>
      </c>
      <c r="GP83" s="78">
        <f>AVERAGEIFS('WEEKLY DATA'!GP$11:GP$14577,'WEEKLY DATA'!$A$11:$A$14577,'MONTHLY DATA'!$A83,'WEEKLY DATA'!$B$11:$B$14577,'MONTHLY DATA'!$B83)</f>
        <v>470</v>
      </c>
      <c r="GQ83" s="154">
        <f t="shared" si="105"/>
        <v>-1.3986013986014068E-2</v>
      </c>
      <c r="GR83" s="78"/>
    </row>
    <row r="84" spans="1:200" ht="15.75" x14ac:dyDescent="0.25">
      <c r="A84">
        <f t="shared" si="55"/>
        <v>2</v>
      </c>
      <c r="B84">
        <f t="shared" si="56"/>
        <v>2016</v>
      </c>
      <c r="C84" s="86">
        <v>42401</v>
      </c>
      <c r="D84" s="78">
        <f>AVERAGEIFS('WEEKLY DATA'!D$11:D$14577,'WEEKLY DATA'!$A$11:$A$14577,'MONTHLY DATA'!$A84,'WEEKLY DATA'!$B$11:$B$14577,'MONTHLY DATA'!$B84)</f>
        <v>342.5</v>
      </c>
      <c r="E84" s="78">
        <f>AVERAGEIFS('WEEKLY DATA'!E$11:E$14577,'WEEKLY DATA'!$A$11:$A$14577,'MONTHLY DATA'!$A84,'WEEKLY DATA'!$B$11:$B$14577,'MONTHLY DATA'!$B84)</f>
        <v>352.5</v>
      </c>
      <c r="F84" s="78">
        <f>AVERAGEIFS('WEEKLY DATA'!F$11:F$14577,'WEEKLY DATA'!$A$11:$A$14577,'MONTHLY DATA'!$A84,'WEEKLY DATA'!$B$11:$B$14577,'MONTHLY DATA'!$B84)</f>
        <v>347.5</v>
      </c>
      <c r="G84" s="154">
        <f t="shared" si="57"/>
        <v>-2.1126760563380254E-2</v>
      </c>
      <c r="H84" s="169">
        <f>AVERAGEIFS('WEEKLY DATA'!H$11:H$14577,'WEEKLY DATA'!$A$11:$A$14577,'MONTHLY DATA'!$A84,'WEEKLY DATA'!$B$11:$B$14577,'MONTHLY DATA'!$B84)</f>
        <v>407.5</v>
      </c>
      <c r="I84" s="78">
        <f>AVERAGEIFS('WEEKLY DATA'!I$11:I$14577,'WEEKLY DATA'!$A$11:$A$14577,'MONTHLY DATA'!$A84,'WEEKLY DATA'!$B$11:$B$14577,'MONTHLY DATA'!$B84)</f>
        <v>417.5</v>
      </c>
      <c r="J84" s="78">
        <f>AVERAGEIFS('WEEKLY DATA'!J$11:J$14577,'WEEKLY DATA'!$A$11:$A$14577,'MONTHLY DATA'!$A84,'WEEKLY DATA'!$B$11:$B$14577,'MONTHLY DATA'!$B84)</f>
        <v>412.5</v>
      </c>
      <c r="K84" s="154">
        <f t="shared" si="58"/>
        <v>-2.251184834123221E-2</v>
      </c>
      <c r="L84" s="169">
        <f>AVERAGEIFS('WEEKLY DATA'!L$11:L$14577,'WEEKLY DATA'!$A$11:$A$14577,'MONTHLY DATA'!$A84,'WEEKLY DATA'!$B$11:$B$14577,'MONTHLY DATA'!$B84)</f>
        <v>375</v>
      </c>
      <c r="M84" s="78">
        <f>AVERAGEIFS('WEEKLY DATA'!M$11:M$14577,'WEEKLY DATA'!$A$11:$A$14577,'MONTHLY DATA'!$A84,'WEEKLY DATA'!$B$11:$B$14577,'MONTHLY DATA'!$B84)</f>
        <v>385</v>
      </c>
      <c r="N84" s="78">
        <f>AVERAGEIFS('WEEKLY DATA'!N$11:N$14577,'WEEKLY DATA'!$A$11:$A$14577,'MONTHLY DATA'!$A84,'WEEKLY DATA'!$B$11:$B$14577,'MONTHLY DATA'!$B84)</f>
        <v>380</v>
      </c>
      <c r="O84" s="154">
        <f t="shared" si="59"/>
        <v>1.3333333333333419E-2</v>
      </c>
      <c r="P84" s="169">
        <f>AVERAGEIFS('WEEKLY DATA'!P$11:P$14577,'WEEKLY DATA'!$A$11:$A$14577,'MONTHLY DATA'!$A84,'WEEKLY DATA'!$B$11:$B$14577,'MONTHLY DATA'!$B84)</f>
        <v>297.5</v>
      </c>
      <c r="Q84" s="78">
        <f>AVERAGEIFS('WEEKLY DATA'!Q$11:Q$14577,'WEEKLY DATA'!$A$11:$A$14577,'MONTHLY DATA'!$A84,'WEEKLY DATA'!$B$11:$B$14577,'MONTHLY DATA'!$B84)</f>
        <v>307.5</v>
      </c>
      <c r="R84" s="78">
        <f>AVERAGEIFS('WEEKLY DATA'!R$11:R$14577,'WEEKLY DATA'!$A$11:$A$14577,'MONTHLY DATA'!$A84,'WEEKLY DATA'!$B$11:$B$14577,'MONTHLY DATA'!$B84)</f>
        <v>302.5</v>
      </c>
      <c r="S84" s="154">
        <f t="shared" si="60"/>
        <v>-1.6260162601625994E-2</v>
      </c>
      <c r="T84" s="169">
        <f>AVERAGEIFS('WEEKLY DATA'!T$11:T$14577,'WEEKLY DATA'!$A$11:$A$14577,'MONTHLY DATA'!$A84,'WEEKLY DATA'!$B$11:$B$14577,'MONTHLY DATA'!$B84)</f>
        <v>283.125</v>
      </c>
      <c r="U84" s="78">
        <f>AVERAGEIFS('WEEKLY DATA'!U$11:U$14577,'WEEKLY DATA'!$A$11:$A$14577,'MONTHLY DATA'!$A84,'WEEKLY DATA'!$B$11:$B$14577,'MONTHLY DATA'!$B84)</f>
        <v>293.125</v>
      </c>
      <c r="V84" s="78">
        <f>AVERAGEIFS('WEEKLY DATA'!V$11:V$14577,'WEEKLY DATA'!$A$11:$A$14577,'MONTHLY DATA'!$A84,'WEEKLY DATA'!$B$11:$B$14577,'MONTHLY DATA'!$B84)</f>
        <v>288.125</v>
      </c>
      <c r="W84" s="154">
        <f t="shared" si="61"/>
        <v>-1.8313458262350979E-2</v>
      </c>
      <c r="X84" s="169">
        <f>AVERAGEIFS('WEEKLY DATA'!X$11:X$14577,'WEEKLY DATA'!$A$11:$A$14577,'MONTHLY DATA'!$A84,'WEEKLY DATA'!$B$11:$B$14577,'MONTHLY DATA'!$B84)</f>
        <v>257.5</v>
      </c>
      <c r="Y84" s="78">
        <f>AVERAGEIFS('WEEKLY DATA'!Y$11:Y$14577,'WEEKLY DATA'!$A$11:$A$14577,'MONTHLY DATA'!$A84,'WEEKLY DATA'!$B$11:$B$14577,'MONTHLY DATA'!$B84)</f>
        <v>267.5</v>
      </c>
      <c r="Z84" s="78">
        <f>AVERAGEIFS('WEEKLY DATA'!Z$11:Z$14577,'WEEKLY DATA'!$A$11:$A$14577,'MONTHLY DATA'!$A84,'WEEKLY DATA'!$B$11:$B$14577,'MONTHLY DATA'!$B84)</f>
        <v>262.5</v>
      </c>
      <c r="AA84" s="154">
        <f t="shared" si="62"/>
        <v>-3.4926470588235281E-2</v>
      </c>
      <c r="AB84" s="169">
        <f>AVERAGEIFS('WEEKLY DATA'!AB$11:AB$14577,'WEEKLY DATA'!$A$11:$A$14577,'MONTHLY DATA'!$A84,'WEEKLY DATA'!$B$11:$B$14577,'MONTHLY DATA'!$B84)</f>
        <v>315</v>
      </c>
      <c r="AC84" s="78">
        <f>AVERAGEIFS('WEEKLY DATA'!AC$11:AC$14577,'WEEKLY DATA'!$A$11:$A$14577,'MONTHLY DATA'!$A84,'WEEKLY DATA'!$B$11:$B$14577,'MONTHLY DATA'!$B84)</f>
        <v>325</v>
      </c>
      <c r="AD84" s="78">
        <f>AVERAGEIFS('WEEKLY DATA'!AD$11:AD$14577,'WEEKLY DATA'!$A$11:$A$14577,'MONTHLY DATA'!$A84,'WEEKLY DATA'!$B$11:$B$14577,'MONTHLY DATA'!$B84)</f>
        <v>320</v>
      </c>
      <c r="AE84" s="154">
        <f t="shared" si="63"/>
        <v>1.9108280254777066E-2</v>
      </c>
      <c r="AF84" s="169">
        <f>AVERAGEIFS('WEEKLY DATA'!AF$11:AF$14577,'WEEKLY DATA'!$A$11:$A$14577,'MONTHLY DATA'!$A84,'WEEKLY DATA'!$B$11:$B$14577,'MONTHLY DATA'!$B84)</f>
        <v>259.375</v>
      </c>
      <c r="AG84" s="78">
        <f>AVERAGEIFS('WEEKLY DATA'!AG$11:AG$14577,'WEEKLY DATA'!$A$11:$A$14577,'MONTHLY DATA'!$A84,'WEEKLY DATA'!$B$11:$B$14577,'MONTHLY DATA'!$B84)</f>
        <v>269.375</v>
      </c>
      <c r="AH84" s="78">
        <f>AVERAGEIFS('WEEKLY DATA'!AH$11:AH$14577,'WEEKLY DATA'!$A$11:$A$14577,'MONTHLY DATA'!$A84,'WEEKLY DATA'!$B$11:$B$14577,'MONTHLY DATA'!$B84)</f>
        <v>264.375</v>
      </c>
      <c r="AI84" s="154">
        <f t="shared" si="64"/>
        <v>-9.8314606741572996E-3</v>
      </c>
      <c r="AJ84" s="169">
        <f>AVERAGEIFS('WEEKLY DATA'!AJ$11:AJ$14577,'WEEKLY DATA'!$A$11:$A$14577,'MONTHLY DATA'!$A84,'WEEKLY DATA'!$B$11:$B$14577,'MONTHLY DATA'!$B84)</f>
        <v>310.625</v>
      </c>
      <c r="AK84" s="78">
        <f>AVERAGEIFS('WEEKLY DATA'!AK$11:AK$14577,'WEEKLY DATA'!$A$11:$A$14577,'MONTHLY DATA'!$A84,'WEEKLY DATA'!$B$11:$B$14577,'MONTHLY DATA'!$B84)</f>
        <v>320.625</v>
      </c>
      <c r="AL84" s="78">
        <f>AVERAGEIFS('WEEKLY DATA'!AL$11:AL$14577,'WEEKLY DATA'!$A$11:$A$14577,'MONTHLY DATA'!$A84,'WEEKLY DATA'!$B$11:$B$14577,'MONTHLY DATA'!$B84)</f>
        <v>315.625</v>
      </c>
      <c r="AM84" s="154">
        <f t="shared" si="65"/>
        <v>-1.5210608424336969E-2</v>
      </c>
      <c r="AN84" s="169">
        <f>AVERAGEIFS('WEEKLY DATA'!AN$11:AN$14577,'WEEKLY DATA'!$A$11:$A$14577,'MONTHLY DATA'!$A84,'WEEKLY DATA'!$B$11:$B$14577,'MONTHLY DATA'!$B84)</f>
        <v>290.625</v>
      </c>
      <c r="AO84" s="78">
        <f>AVERAGEIFS('WEEKLY DATA'!AO$11:AO$14577,'WEEKLY DATA'!$A$11:$A$14577,'MONTHLY DATA'!$A84,'WEEKLY DATA'!$B$11:$B$14577,'MONTHLY DATA'!$B84)</f>
        <v>300.625</v>
      </c>
      <c r="AP84" s="78">
        <f>AVERAGEIFS('WEEKLY DATA'!AP$11:AP$14577,'WEEKLY DATA'!$A$11:$A$14577,'MONTHLY DATA'!$A84,'WEEKLY DATA'!$B$11:$B$14577,'MONTHLY DATA'!$B84)</f>
        <v>295.625</v>
      </c>
      <c r="AQ84" s="154">
        <f t="shared" si="66"/>
        <v>-1.4583333333333282E-2</v>
      </c>
      <c r="AR84" s="169">
        <f>AVERAGEIFS('WEEKLY DATA'!AR$11:AR$14577,'WEEKLY DATA'!$A$11:$A$14577,'MONTHLY DATA'!$A84,'WEEKLY DATA'!$B$11:$B$14577,'MONTHLY DATA'!$B84)</f>
        <v>340</v>
      </c>
      <c r="AS84" s="78">
        <f>AVERAGEIFS('WEEKLY DATA'!AS$11:AS$14577,'WEEKLY DATA'!$A$11:$A$14577,'MONTHLY DATA'!$A84,'WEEKLY DATA'!$B$11:$B$14577,'MONTHLY DATA'!$B84)</f>
        <v>350</v>
      </c>
      <c r="AT84" s="78">
        <f>AVERAGEIFS('WEEKLY DATA'!AT$11:AT$14577,'WEEKLY DATA'!$A$11:$A$14577,'MONTHLY DATA'!$A84,'WEEKLY DATA'!$B$11:$B$14577,'MONTHLY DATA'!$B84)</f>
        <v>345</v>
      </c>
      <c r="AU84" s="154">
        <f t="shared" si="67"/>
        <v>7.2992700729928028E-3</v>
      </c>
      <c r="AV84" s="169">
        <f>AVERAGEIFS('WEEKLY DATA'!AV$11:AV$14577,'WEEKLY DATA'!$A$11:$A$14577,'MONTHLY DATA'!$A84,'WEEKLY DATA'!$B$11:$B$14577,'MONTHLY DATA'!$B84)</f>
        <v>275.625</v>
      </c>
      <c r="AW84" s="78">
        <f>AVERAGEIFS('WEEKLY DATA'!AW$11:AW$14577,'WEEKLY DATA'!$A$11:$A$14577,'MONTHLY DATA'!$A84,'WEEKLY DATA'!$B$11:$B$14577,'MONTHLY DATA'!$B84)</f>
        <v>285.625</v>
      </c>
      <c r="AX84" s="78">
        <f>AVERAGEIFS('WEEKLY DATA'!AX$11:AX$14577,'WEEKLY DATA'!$A$11:$A$14577,'MONTHLY DATA'!$A84,'WEEKLY DATA'!$B$11:$B$14577,'MONTHLY DATA'!$B84)</f>
        <v>280.625</v>
      </c>
      <c r="AY84" s="154">
        <f t="shared" si="68"/>
        <v>-1.5350877192982448E-2</v>
      </c>
      <c r="AZ84" s="169">
        <f>AVERAGEIFS('WEEKLY DATA'!AZ$11:AZ$14577,'WEEKLY DATA'!$A$11:$A$14577,'MONTHLY DATA'!$A84,'WEEKLY DATA'!$B$11:$B$14577,'MONTHLY DATA'!$B84)</f>
        <v>275.625</v>
      </c>
      <c r="BA84" s="78">
        <f>AVERAGEIFS('WEEKLY DATA'!BA$11:BA$14577,'WEEKLY DATA'!$A$11:$A$14577,'MONTHLY DATA'!$A84,'WEEKLY DATA'!$B$11:$B$14577,'MONTHLY DATA'!$B84)</f>
        <v>285.625</v>
      </c>
      <c r="BB84" s="78">
        <f>AVERAGEIFS('WEEKLY DATA'!BB$11:BB$14577,'WEEKLY DATA'!$A$11:$A$14577,'MONTHLY DATA'!$A84,'WEEKLY DATA'!$B$11:$B$14577,'MONTHLY DATA'!$B84)</f>
        <v>280.625</v>
      </c>
      <c r="BC84" s="154">
        <f t="shared" si="69"/>
        <v>-1.8793706293706247E-2</v>
      </c>
      <c r="BD84" s="169">
        <f>AVERAGEIFS('WEEKLY DATA'!BD$11:BD$14577,'WEEKLY DATA'!$A$11:$A$14577,'MONTHLY DATA'!$A84,'WEEKLY DATA'!$B$11:$B$14577,'MONTHLY DATA'!$B84)</f>
        <v>241.875</v>
      </c>
      <c r="BE84" s="78">
        <f>AVERAGEIFS('WEEKLY DATA'!BE$11:BE$14577,'WEEKLY DATA'!$A$11:$A$14577,'MONTHLY DATA'!$A84,'WEEKLY DATA'!$B$11:$B$14577,'MONTHLY DATA'!$B84)</f>
        <v>251.875</v>
      </c>
      <c r="BF84" s="78">
        <f>AVERAGEIFS('WEEKLY DATA'!BF$11:BF$14577,'WEEKLY DATA'!$A$11:$A$14577,'MONTHLY DATA'!$A84,'WEEKLY DATA'!$B$11:$B$14577,'MONTHLY DATA'!$B84)</f>
        <v>246.875</v>
      </c>
      <c r="BG84" s="154">
        <f t="shared" si="70"/>
        <v>-2.2277227722772297E-2</v>
      </c>
      <c r="BH84" s="169">
        <f>AVERAGEIFS('WEEKLY DATA'!BH$11:BH$14577,'WEEKLY DATA'!$A$11:$A$14577,'MONTHLY DATA'!$A84,'WEEKLY DATA'!$B$11:$B$14577,'MONTHLY DATA'!$B84)</f>
        <v>305.625</v>
      </c>
      <c r="BI84" s="78">
        <f>AVERAGEIFS('WEEKLY DATA'!BI$11:BI$14577,'WEEKLY DATA'!$A$11:$A$14577,'MONTHLY DATA'!$A84,'WEEKLY DATA'!$B$11:$B$14577,'MONTHLY DATA'!$B84)</f>
        <v>315.625</v>
      </c>
      <c r="BJ84" s="78">
        <f>AVERAGEIFS('WEEKLY DATA'!BJ$11:BJ$14577,'WEEKLY DATA'!$A$11:$A$14577,'MONTHLY DATA'!$A84,'WEEKLY DATA'!$B$11:$B$14577,'MONTHLY DATA'!$B84)</f>
        <v>310.625</v>
      </c>
      <c r="BK84" s="154">
        <f t="shared" si="71"/>
        <v>-1.7009493670886111E-2</v>
      </c>
      <c r="BL84" s="169">
        <f>AVERAGEIFS('WEEKLY DATA'!BL$11:BL$14577,'WEEKLY DATA'!$A$11:$A$14577,'MONTHLY DATA'!$A84,'WEEKLY DATA'!$B$11:$B$14577,'MONTHLY DATA'!$B84)</f>
        <v>260.625</v>
      </c>
      <c r="BM84" s="78">
        <f>AVERAGEIFS('WEEKLY DATA'!BM$11:BM$14577,'WEEKLY DATA'!$A$11:$A$14577,'MONTHLY DATA'!$A84,'WEEKLY DATA'!$B$11:$B$14577,'MONTHLY DATA'!$B84)</f>
        <v>270.625</v>
      </c>
      <c r="BN84" s="78">
        <f>AVERAGEIFS('WEEKLY DATA'!BN$11:BN$14577,'WEEKLY DATA'!$A$11:$A$14577,'MONTHLY DATA'!$A84,'WEEKLY DATA'!$B$11:$B$14577,'MONTHLY DATA'!$B84)</f>
        <v>265.625</v>
      </c>
      <c r="BO84" s="154">
        <f t="shared" si="72"/>
        <v>-7.0093457943924964E-3</v>
      </c>
      <c r="BP84" s="78">
        <f>AVERAGEIFS('WEEKLY DATA'!BP$11:BP$14577,'WEEKLY DATA'!$A$11:$A$14577,'MONTHLY DATA'!$A84,'WEEKLY DATA'!$B$11:$B$14577,'MONTHLY DATA'!$B84)</f>
        <v>314.375</v>
      </c>
      <c r="BQ84" s="78">
        <f>AVERAGEIFS('WEEKLY DATA'!BQ$11:BQ$14577,'WEEKLY DATA'!$A$11:$A$14577,'MONTHLY DATA'!$A84,'WEEKLY DATA'!$B$11:$B$14577,'MONTHLY DATA'!$B84)</f>
        <v>324.375</v>
      </c>
      <c r="BR84" s="78">
        <f>AVERAGEIFS('WEEKLY DATA'!BR$11:BR$14577,'WEEKLY DATA'!$A$11:$A$14577,'MONTHLY DATA'!$A84,'WEEKLY DATA'!$B$11:$B$14577,'MONTHLY DATA'!$B84)</f>
        <v>319.375</v>
      </c>
      <c r="BS84" s="154">
        <f t="shared" si="73"/>
        <v>-1.5793528505392951E-2</v>
      </c>
      <c r="BT84" s="78">
        <f>AVERAGEIFS('WEEKLY DATA'!BT$11:BT$14577,'WEEKLY DATA'!$A$11:$A$14577,'MONTHLY DATA'!$A84,'WEEKLY DATA'!$B$11:$B$14577,'MONTHLY DATA'!$B84)</f>
        <v>281.875</v>
      </c>
      <c r="BU84" s="78">
        <f>AVERAGEIFS('WEEKLY DATA'!BU$11:BU$14577,'WEEKLY DATA'!$A$11:$A$14577,'MONTHLY DATA'!$A84,'WEEKLY DATA'!$B$11:$B$14577,'MONTHLY DATA'!$B84)</f>
        <v>291.875</v>
      </c>
      <c r="BV84" s="78">
        <f>AVERAGEIFS('WEEKLY DATA'!BV$11:BV$14577,'WEEKLY DATA'!$A$11:$A$14577,'MONTHLY DATA'!$A84,'WEEKLY DATA'!$B$11:$B$14577,'MONTHLY DATA'!$B84)</f>
        <v>286.875</v>
      </c>
      <c r="BW84" s="154">
        <f t="shared" si="74"/>
        <v>-9.0673575129534001E-3</v>
      </c>
      <c r="BX84" s="78">
        <f>AVERAGEIFS('WEEKLY DATA'!BX$11:BX$14577,'WEEKLY DATA'!$A$11:$A$14577,'MONTHLY DATA'!$A84,'WEEKLY DATA'!$B$11:$B$14577,'MONTHLY DATA'!$B84)</f>
        <v>296.875</v>
      </c>
      <c r="BY84" s="78">
        <f>AVERAGEIFS('WEEKLY DATA'!BY$11:BY$14577,'WEEKLY DATA'!$A$11:$A$14577,'MONTHLY DATA'!$A84,'WEEKLY DATA'!$B$11:$B$14577,'MONTHLY DATA'!$B84)</f>
        <v>306.875</v>
      </c>
      <c r="BZ84" s="78">
        <f>AVERAGEIFS('WEEKLY DATA'!BZ$11:BZ$14577,'WEEKLY DATA'!$A$11:$A$14577,'MONTHLY DATA'!$A84,'WEEKLY DATA'!$B$11:$B$14577,'MONTHLY DATA'!$B84)</f>
        <v>301.875</v>
      </c>
      <c r="CA84" s="154">
        <f t="shared" si="75"/>
        <v>-1.8292682926829285E-2</v>
      </c>
      <c r="CB84" s="78">
        <f>AVERAGEIFS('WEEKLY DATA'!CB$11:CB$14577,'WEEKLY DATA'!$A$11:$A$14577,'MONTHLY DATA'!$A84,'WEEKLY DATA'!$B$11:$B$14577,'MONTHLY DATA'!$B84)</f>
        <v>430</v>
      </c>
      <c r="CC84" s="78">
        <f>AVERAGEIFS('WEEKLY DATA'!CC$11:CC$14577,'WEEKLY DATA'!$A$11:$A$14577,'MONTHLY DATA'!$A84,'WEEKLY DATA'!$B$11:$B$14577,'MONTHLY DATA'!$B84)</f>
        <v>440</v>
      </c>
      <c r="CD84" s="78">
        <f>AVERAGEIFS('WEEKLY DATA'!CD$11:CD$14577,'WEEKLY DATA'!$A$11:$A$14577,'MONTHLY DATA'!$A84,'WEEKLY DATA'!$B$11:$B$14577,'MONTHLY DATA'!$B84)</f>
        <v>435</v>
      </c>
      <c r="CE84" s="154">
        <f t="shared" si="76"/>
        <v>0</v>
      </c>
      <c r="CF84" s="78">
        <f>AVERAGEIFS('WEEKLY DATA'!CF$11:CF$14577,'WEEKLY DATA'!$A$11:$A$14577,'MONTHLY DATA'!$A84,'WEEKLY DATA'!$B$11:$B$14577,'MONTHLY DATA'!$B84)</f>
        <v>273.75</v>
      </c>
      <c r="CG84" s="78">
        <f>AVERAGEIFS('WEEKLY DATA'!CG$11:CG$14577,'WEEKLY DATA'!$A$11:$A$14577,'MONTHLY DATA'!$A84,'WEEKLY DATA'!$B$11:$B$14577,'MONTHLY DATA'!$B84)</f>
        <v>283.75</v>
      </c>
      <c r="CH84" s="78">
        <f>AVERAGEIFS('WEEKLY DATA'!CH$11:CH$14577,'WEEKLY DATA'!$A$11:$A$14577,'MONTHLY DATA'!$A84,'WEEKLY DATA'!$B$11:$B$14577,'MONTHLY DATA'!$B84)</f>
        <v>278.75</v>
      </c>
      <c r="CI84" s="154">
        <f t="shared" si="77"/>
        <v>-1.848591549295775E-2</v>
      </c>
      <c r="CJ84" s="78">
        <f>AVERAGEIFS('WEEKLY DATA'!CJ$11:CJ$14577,'WEEKLY DATA'!$A$11:$A$14577,'MONTHLY DATA'!$A84,'WEEKLY DATA'!$B$11:$B$14577,'MONTHLY DATA'!$B84)</f>
        <v>242.5</v>
      </c>
      <c r="CK84" s="78">
        <f>AVERAGEIFS('WEEKLY DATA'!CK$11:CK$14577,'WEEKLY DATA'!$A$11:$A$14577,'MONTHLY DATA'!$A84,'WEEKLY DATA'!$B$11:$B$14577,'MONTHLY DATA'!$B84)</f>
        <v>252.5</v>
      </c>
      <c r="CL84" s="78">
        <f>AVERAGEIFS('WEEKLY DATA'!CL$11:CL$14577,'WEEKLY DATA'!$A$11:$A$14577,'MONTHLY DATA'!$A84,'WEEKLY DATA'!$B$11:$B$14577,'MONTHLY DATA'!$B84)</f>
        <v>247.5</v>
      </c>
      <c r="CM84" s="154">
        <f t="shared" si="78"/>
        <v>-1.5904572564612307E-2</v>
      </c>
      <c r="CN84" s="78">
        <f>AVERAGEIFS('WEEKLY DATA'!CN$11:CN$14577,'WEEKLY DATA'!$A$11:$A$14577,'MONTHLY DATA'!$A84,'WEEKLY DATA'!$B$11:$B$14577,'MONTHLY DATA'!$B84)</f>
        <v>259.375</v>
      </c>
      <c r="CO84" s="78">
        <f>AVERAGEIFS('WEEKLY DATA'!CO$11:CO$14577,'WEEKLY DATA'!$A$11:$A$14577,'MONTHLY DATA'!$A84,'WEEKLY DATA'!$B$11:$B$14577,'MONTHLY DATA'!$B84)</f>
        <v>269.375</v>
      </c>
      <c r="CP84" s="78">
        <f>AVERAGEIFS('WEEKLY DATA'!CP$11:CP$14577,'WEEKLY DATA'!$A$11:$A$14577,'MONTHLY DATA'!$A84,'WEEKLY DATA'!$B$11:$B$14577,'MONTHLY DATA'!$B84)</f>
        <v>264.375</v>
      </c>
      <c r="CQ84" s="154">
        <f t="shared" si="79"/>
        <v>-1.719330855018586E-2</v>
      </c>
      <c r="CR84" s="78">
        <f>AVERAGEIFS('WEEKLY DATA'!CR$11:CR$14577,'WEEKLY DATA'!$A$11:$A$14577,'MONTHLY DATA'!$A84,'WEEKLY DATA'!$B$11:$B$14577,'MONTHLY DATA'!$B84)</f>
        <v>400</v>
      </c>
      <c r="CS84" s="78">
        <f>AVERAGEIFS('WEEKLY DATA'!CS$11:CS$14577,'WEEKLY DATA'!$A$11:$A$14577,'MONTHLY DATA'!$A84,'WEEKLY DATA'!$B$11:$B$14577,'MONTHLY DATA'!$B84)</f>
        <v>410</v>
      </c>
      <c r="CT84" s="78">
        <f>AVERAGEIFS('WEEKLY DATA'!CT$11:CT$14577,'WEEKLY DATA'!$A$11:$A$14577,'MONTHLY DATA'!$A84,'WEEKLY DATA'!$B$11:$B$14577,'MONTHLY DATA'!$B84)</f>
        <v>405</v>
      </c>
      <c r="CU84" s="154">
        <f t="shared" si="80"/>
        <v>0</v>
      </c>
      <c r="CV84" s="169">
        <f>AVERAGEIFS('WEEKLY DATA'!CV$11:CV$14577,'WEEKLY DATA'!$A$11:$A$14577,'MONTHLY DATA'!$A84,'WEEKLY DATA'!$B$11:$B$14577,'MONTHLY DATA'!$B84)</f>
        <v>315.625</v>
      </c>
      <c r="CW84" s="78">
        <f>AVERAGEIFS('WEEKLY DATA'!CW$11:CW$14577,'WEEKLY DATA'!$A$11:$A$14577,'MONTHLY DATA'!$A84,'WEEKLY DATA'!$B$11:$B$14577,'MONTHLY DATA'!$B84)</f>
        <v>325.625</v>
      </c>
      <c r="CX84" s="78">
        <f>AVERAGEIFS('WEEKLY DATA'!CX$11:CX$14577,'WEEKLY DATA'!$A$11:$A$14577,'MONTHLY DATA'!$A84,'WEEKLY DATA'!$B$11:$B$14577,'MONTHLY DATA'!$B84)</f>
        <v>320.625</v>
      </c>
      <c r="CY84" s="154">
        <f t="shared" si="81"/>
        <v>-2.0992366412213692E-2</v>
      </c>
      <c r="CZ84" s="169">
        <f>AVERAGEIFS('WEEKLY DATA'!CZ$11:CZ$14577,'WEEKLY DATA'!$A$11:$A$14577,'MONTHLY DATA'!$A84,'WEEKLY DATA'!$B$11:$B$14577,'MONTHLY DATA'!$B84)</f>
        <v>286.25</v>
      </c>
      <c r="DA84" s="78">
        <f>AVERAGEIFS('WEEKLY DATA'!DA$11:DA$14577,'WEEKLY DATA'!$A$11:$A$14577,'MONTHLY DATA'!$A84,'WEEKLY DATA'!$B$11:$B$14577,'MONTHLY DATA'!$B84)</f>
        <v>296.25</v>
      </c>
      <c r="DB84" s="78">
        <f>AVERAGEIFS('WEEKLY DATA'!DB$11:DB$14577,'WEEKLY DATA'!$A$11:$A$14577,'MONTHLY DATA'!$A84,'WEEKLY DATA'!$B$11:$B$14577,'MONTHLY DATA'!$B84)</f>
        <v>291.25</v>
      </c>
      <c r="DC84" s="154">
        <f t="shared" si="82"/>
        <v>-9.3537414965986221E-3</v>
      </c>
      <c r="DD84" s="78">
        <f>AVERAGEIFS('WEEKLY DATA'!DD$11:DD$14577,'WEEKLY DATA'!$A$11:$A$14577,'MONTHLY DATA'!$A84,'WEEKLY DATA'!$B$11:$B$14577,'MONTHLY DATA'!$B84)</f>
        <v>300.625</v>
      </c>
      <c r="DE84" s="78">
        <f>AVERAGEIFS('WEEKLY DATA'!DE$11:DE$14577,'WEEKLY DATA'!$A$11:$A$14577,'MONTHLY DATA'!$A84,'WEEKLY DATA'!$B$11:$B$14577,'MONTHLY DATA'!$B84)</f>
        <v>310.625</v>
      </c>
      <c r="DF84" s="78">
        <f>AVERAGEIFS('WEEKLY DATA'!DF$11:DF$14577,'WEEKLY DATA'!$A$11:$A$14577,'MONTHLY DATA'!$A84,'WEEKLY DATA'!$B$11:$B$14577,'MONTHLY DATA'!$B84)</f>
        <v>305.625</v>
      </c>
      <c r="DG84" s="154">
        <f t="shared" si="83"/>
        <v>-1.0922330097087429E-2</v>
      </c>
      <c r="DH84" s="78">
        <f>AVERAGEIFS('WEEKLY DATA'!DH$11:DH$14577,'WEEKLY DATA'!$A$11:$A$14577,'MONTHLY DATA'!$A84,'WEEKLY DATA'!$B$11:$B$14577,'MONTHLY DATA'!$B84)</f>
        <v>425</v>
      </c>
      <c r="DI84" s="78">
        <f>AVERAGEIFS('WEEKLY DATA'!DI$11:DI$14577,'WEEKLY DATA'!$A$11:$A$14577,'MONTHLY DATA'!$A84,'WEEKLY DATA'!$B$11:$B$14577,'MONTHLY DATA'!$B84)</f>
        <v>435</v>
      </c>
      <c r="DJ84" s="78">
        <f>AVERAGEIFS('WEEKLY DATA'!DJ$11:DJ$14577,'WEEKLY DATA'!$A$11:$A$14577,'MONTHLY DATA'!$A84,'WEEKLY DATA'!$B$11:$B$14577,'MONTHLY DATA'!$B84)</f>
        <v>430</v>
      </c>
      <c r="DK84" s="154">
        <f t="shared" si="84"/>
        <v>0</v>
      </c>
      <c r="DL84" s="169">
        <f>AVERAGEIFS('WEEKLY DATA'!DL$11:DL$14577,'WEEKLY DATA'!$A$11:$A$14577,'MONTHLY DATA'!$A84,'WEEKLY DATA'!$B$11:$B$14577,'MONTHLY DATA'!$B84)</f>
        <v>302.5</v>
      </c>
      <c r="DM84" s="78">
        <f>AVERAGEIFS('WEEKLY DATA'!DM$11:DM$14577,'WEEKLY DATA'!$A$11:$A$14577,'MONTHLY DATA'!$A84,'WEEKLY DATA'!$B$11:$B$14577,'MONTHLY DATA'!$B84)</f>
        <v>312.5</v>
      </c>
      <c r="DN84" s="78">
        <f>AVERAGEIFS('WEEKLY DATA'!DN$11:DN$14577,'WEEKLY DATA'!$A$11:$A$14577,'MONTHLY DATA'!$A84,'WEEKLY DATA'!$B$11:$B$14577,'MONTHLY DATA'!$B84)</f>
        <v>307.5</v>
      </c>
      <c r="DO84" s="154">
        <f t="shared" si="85"/>
        <v>-1.757188498402551E-2</v>
      </c>
      <c r="DP84" s="78">
        <f>AVERAGEIFS('WEEKLY DATA'!DP$11:DP$14577,'WEEKLY DATA'!$A$11:$A$14577,'MONTHLY DATA'!$A84,'WEEKLY DATA'!$B$11:$B$14577,'MONTHLY DATA'!$B84)</f>
        <v>271.25</v>
      </c>
      <c r="DQ84" s="78">
        <f>AVERAGEIFS('WEEKLY DATA'!DQ$11:DQ$14577,'WEEKLY DATA'!$A$11:$A$14577,'MONTHLY DATA'!$A84,'WEEKLY DATA'!$B$11:$B$14577,'MONTHLY DATA'!$B84)</f>
        <v>281.25</v>
      </c>
      <c r="DR84" s="78">
        <f>AVERAGEIFS('WEEKLY DATA'!DR$11:DR$14577,'WEEKLY DATA'!$A$11:$A$14577,'MONTHLY DATA'!$A84,'WEEKLY DATA'!$B$11:$B$14577,'MONTHLY DATA'!$B84)</f>
        <v>276.25</v>
      </c>
      <c r="DS84" s="154">
        <f t="shared" si="86"/>
        <v>-1.3392857142857095E-2</v>
      </c>
      <c r="DT84" s="78">
        <f>AVERAGEIFS('WEEKLY DATA'!DT$11:DT$14577,'WEEKLY DATA'!$A$11:$A$14577,'MONTHLY DATA'!$A84,'WEEKLY DATA'!$B$11:$B$14577,'MONTHLY DATA'!$B84)</f>
        <v>287.5</v>
      </c>
      <c r="DU84" s="78">
        <f>AVERAGEIFS('WEEKLY DATA'!DU$11:DU$14577,'WEEKLY DATA'!$A$11:$A$14577,'MONTHLY DATA'!$A84,'WEEKLY DATA'!$B$11:$B$14577,'MONTHLY DATA'!$B84)</f>
        <v>297.5</v>
      </c>
      <c r="DV84" s="78">
        <f>AVERAGEIFS('WEEKLY DATA'!DV$11:DV$14577,'WEEKLY DATA'!$A$11:$A$14577,'MONTHLY DATA'!$A84,'WEEKLY DATA'!$B$11:$B$14577,'MONTHLY DATA'!$B84)</f>
        <v>292.5</v>
      </c>
      <c r="DW84" s="154">
        <f t="shared" si="87"/>
        <v>-1.845637583892612E-2</v>
      </c>
      <c r="DX84" s="78">
        <f>AVERAGEIFS('WEEKLY DATA'!DX$11:DX$14577,'WEEKLY DATA'!$A$11:$A$14577,'MONTHLY DATA'!$A84,'WEEKLY DATA'!$B$11:$B$14577,'MONTHLY DATA'!$B84)</f>
        <v>435</v>
      </c>
      <c r="DY84" s="78">
        <f>AVERAGEIFS('WEEKLY DATA'!DY$11:DY$14577,'WEEKLY DATA'!$A$11:$A$14577,'MONTHLY DATA'!$A84,'WEEKLY DATA'!$B$11:$B$14577,'MONTHLY DATA'!$B84)</f>
        <v>445</v>
      </c>
      <c r="DZ84" s="78">
        <f>AVERAGEIFS('WEEKLY DATA'!DZ$11:DZ$14577,'WEEKLY DATA'!$A$11:$A$14577,'MONTHLY DATA'!$A84,'WEEKLY DATA'!$B$11:$B$14577,'MONTHLY DATA'!$B84)</f>
        <v>440</v>
      </c>
      <c r="EA84" s="154">
        <f t="shared" si="88"/>
        <v>0</v>
      </c>
      <c r="EB84" s="78">
        <f>AVERAGEIFS('WEEKLY DATA'!EB$11:EB$14577,'WEEKLY DATA'!$A$11:$A$14577,'MONTHLY DATA'!$A84,'WEEKLY DATA'!$B$11:$B$14577,'MONTHLY DATA'!$B84)</f>
        <v>292.5</v>
      </c>
      <c r="EC84" s="78">
        <f>AVERAGEIFS('WEEKLY DATA'!EC$11:EC$14577,'WEEKLY DATA'!$A$11:$A$14577,'MONTHLY DATA'!$A84,'WEEKLY DATA'!$B$11:$B$14577,'MONTHLY DATA'!$B84)</f>
        <v>302.5</v>
      </c>
      <c r="ED84" s="78">
        <f>AVERAGEIFS('WEEKLY DATA'!ED$11:ED$14577,'WEEKLY DATA'!$A$11:$A$14577,'MONTHLY DATA'!$A84,'WEEKLY DATA'!$B$11:$B$14577,'MONTHLY DATA'!$B84)</f>
        <v>297.5</v>
      </c>
      <c r="EE84" s="154">
        <f t="shared" si="89"/>
        <v>-1.8151815181518205E-2</v>
      </c>
      <c r="EF84" s="169">
        <f>AVERAGEIFS('WEEKLY DATA'!EF$11:EF$14577,'WEEKLY DATA'!$A$11:$A$14577,'MONTHLY DATA'!$A84,'WEEKLY DATA'!$B$11:$B$14577,'MONTHLY DATA'!$B84)</f>
        <v>261.25</v>
      </c>
      <c r="EG84" s="78">
        <f>AVERAGEIFS('WEEKLY DATA'!EG$11:EG$14577,'WEEKLY DATA'!$A$11:$A$14577,'MONTHLY DATA'!$A84,'WEEKLY DATA'!$B$11:$B$14577,'MONTHLY DATA'!$B84)</f>
        <v>271.25</v>
      </c>
      <c r="EH84" s="78">
        <f>AVERAGEIFS('WEEKLY DATA'!EH$11:EH$14577,'WEEKLY DATA'!$A$11:$A$14577,'MONTHLY DATA'!$A84,'WEEKLY DATA'!$B$11:$B$14577,'MONTHLY DATA'!$B84)</f>
        <v>266.25</v>
      </c>
      <c r="EI84" s="154">
        <f t="shared" si="90"/>
        <v>-1.388888888888884E-2</v>
      </c>
      <c r="EJ84" s="78">
        <f>AVERAGEIFS('WEEKLY DATA'!EJ$11:EJ$14577,'WEEKLY DATA'!$A$11:$A$14577,'MONTHLY DATA'!$A84,'WEEKLY DATA'!$B$11:$B$14577,'MONTHLY DATA'!$B84)</f>
        <v>277.5</v>
      </c>
      <c r="EK84" s="78">
        <f>AVERAGEIFS('WEEKLY DATA'!EK$11:EK$14577,'WEEKLY DATA'!$A$11:$A$14577,'MONTHLY DATA'!$A84,'WEEKLY DATA'!$B$11:$B$14577,'MONTHLY DATA'!$B84)</f>
        <v>287.5</v>
      </c>
      <c r="EL84" s="78">
        <f>AVERAGEIFS('WEEKLY DATA'!EL$11:EL$14577,'WEEKLY DATA'!$A$11:$A$14577,'MONTHLY DATA'!$A84,'WEEKLY DATA'!$B$11:$B$14577,'MONTHLY DATA'!$B84)</f>
        <v>282.5</v>
      </c>
      <c r="EM84" s="154">
        <f t="shared" si="91"/>
        <v>-1.909722222222221E-2</v>
      </c>
      <c r="EN84" s="78">
        <f>AVERAGEIFS('WEEKLY DATA'!EN$11:EN$14577,'WEEKLY DATA'!$A$11:$A$14577,'MONTHLY DATA'!$A84,'WEEKLY DATA'!$B$11:$B$14577,'MONTHLY DATA'!$B84)</f>
        <v>390</v>
      </c>
      <c r="EO84" s="78">
        <f>AVERAGEIFS('WEEKLY DATA'!EO$11:EO$14577,'WEEKLY DATA'!$A$11:$A$14577,'MONTHLY DATA'!$A84,'WEEKLY DATA'!$B$11:$B$14577,'MONTHLY DATA'!$B84)</f>
        <v>400</v>
      </c>
      <c r="EP84" s="78">
        <f>AVERAGEIFS('WEEKLY DATA'!EP$11:EP$14577,'WEEKLY DATA'!$A$11:$A$14577,'MONTHLY DATA'!$A84,'WEEKLY DATA'!$B$11:$B$14577,'MONTHLY DATA'!$B84)</f>
        <v>395</v>
      </c>
      <c r="EQ84" s="154">
        <f t="shared" si="92"/>
        <v>0</v>
      </c>
      <c r="ER84" s="78">
        <f>AVERAGEIFS('WEEKLY DATA'!ER$11:ER$14577,'WEEKLY DATA'!$A$11:$A$14577,'MONTHLY DATA'!$A84,'WEEKLY DATA'!$B$11:$B$14577,'MONTHLY DATA'!$B84)</f>
        <v>268.75</v>
      </c>
      <c r="ES84" s="78">
        <f>AVERAGEIFS('WEEKLY DATA'!ES$11:ES$14577,'WEEKLY DATA'!$A$11:$A$14577,'MONTHLY DATA'!$A84,'WEEKLY DATA'!$B$11:$B$14577,'MONTHLY DATA'!$B84)</f>
        <v>278.75</v>
      </c>
      <c r="ET84" s="78">
        <f>AVERAGEIFS('WEEKLY DATA'!ET$11:ET$14577,'WEEKLY DATA'!$A$11:$A$14577,'MONTHLY DATA'!$A84,'WEEKLY DATA'!$B$11:$B$14577,'MONTHLY DATA'!$B84)</f>
        <v>273.75</v>
      </c>
      <c r="EU84" s="154">
        <f t="shared" si="93"/>
        <v>2.7472527472527375E-3</v>
      </c>
      <c r="EV84" s="78">
        <f>AVERAGEIFS('WEEKLY DATA'!EV$11:EV$14577,'WEEKLY DATA'!$A$11:$A$14577,'MONTHLY DATA'!$A84,'WEEKLY DATA'!$B$11:$B$14577,'MONTHLY DATA'!$B84)</f>
        <v>215.625</v>
      </c>
      <c r="EW84" s="78">
        <f>AVERAGEIFS('WEEKLY DATA'!EW$11:EW$14577,'WEEKLY DATA'!$A$11:$A$14577,'MONTHLY DATA'!$A84,'WEEKLY DATA'!$B$11:$B$14577,'MONTHLY DATA'!$B84)</f>
        <v>225.625</v>
      </c>
      <c r="EX84" s="78">
        <f>AVERAGEIFS('WEEKLY DATA'!EX$11:EX$14577,'WEEKLY DATA'!$A$11:$A$14577,'MONTHLY DATA'!$A84,'WEEKLY DATA'!$B$11:$B$14577,'MONTHLY DATA'!$B84)</f>
        <v>220.625</v>
      </c>
      <c r="EY84" s="154">
        <f t="shared" si="94"/>
        <v>-1.9444444444444486E-2</v>
      </c>
      <c r="EZ84" s="78">
        <f>AVERAGEIFS('WEEKLY DATA'!EZ$11:EZ$14577,'WEEKLY DATA'!$A$11:$A$14577,'MONTHLY DATA'!$A84,'WEEKLY DATA'!$B$11:$B$14577,'MONTHLY DATA'!$B84)</f>
        <v>240.625</v>
      </c>
      <c r="FA84" s="78">
        <f>AVERAGEIFS('WEEKLY DATA'!FA$11:FA$14577,'WEEKLY DATA'!$A$11:$A$14577,'MONTHLY DATA'!$A84,'WEEKLY DATA'!$B$11:$B$14577,'MONTHLY DATA'!$B84)</f>
        <v>250.625</v>
      </c>
      <c r="FB84" s="78">
        <f>AVERAGEIFS('WEEKLY DATA'!FB$11:FB$14577,'WEEKLY DATA'!$A$11:$A$14577,'MONTHLY DATA'!$A84,'WEEKLY DATA'!$B$11:$B$14577,'MONTHLY DATA'!$B84)</f>
        <v>245.625</v>
      </c>
      <c r="FC84" s="154">
        <f t="shared" si="95"/>
        <v>-9.5766129032257563E-3</v>
      </c>
      <c r="FD84" s="78">
        <f>AVERAGEIFS('WEEKLY DATA'!FD$11:FD$14577,'WEEKLY DATA'!$A$11:$A$14577,'MONTHLY DATA'!$A84,'WEEKLY DATA'!$B$11:$B$14577,'MONTHLY DATA'!$B84)</f>
        <v>465</v>
      </c>
      <c r="FE84" s="78">
        <f>AVERAGEIFS('WEEKLY DATA'!FE$11:FE$14577,'WEEKLY DATA'!$A$11:$A$14577,'MONTHLY DATA'!$A84,'WEEKLY DATA'!$B$11:$B$14577,'MONTHLY DATA'!$B84)</f>
        <v>475</v>
      </c>
      <c r="FF84" s="78">
        <f>AVERAGEIFS('WEEKLY DATA'!FF$11:FF$14577,'WEEKLY DATA'!$A$11:$A$14577,'MONTHLY DATA'!$A84,'WEEKLY DATA'!$B$11:$B$14577,'MONTHLY DATA'!$B84)</f>
        <v>470</v>
      </c>
      <c r="FG84" s="154">
        <f t="shared" si="96"/>
        <v>0</v>
      </c>
      <c r="FH84" s="78">
        <f>AVERAGEIFS('WEEKLY DATA'!FH$11:FH$14577,'WEEKLY DATA'!$A$11:$A$14577,'MONTHLY DATA'!$A84,'WEEKLY DATA'!$B$11:$B$14577,'MONTHLY DATA'!$B84)</f>
        <v>298.75</v>
      </c>
      <c r="FI84" s="78">
        <f>AVERAGEIFS('WEEKLY DATA'!FI$11:FI$14577,'WEEKLY DATA'!$A$11:$A$14577,'MONTHLY DATA'!$A84,'WEEKLY DATA'!$B$11:$B$14577,'MONTHLY DATA'!$B84)</f>
        <v>308.75</v>
      </c>
      <c r="FJ84" s="78">
        <f>AVERAGEIFS('WEEKLY DATA'!FJ$11:FJ$14577,'WEEKLY DATA'!$A$11:$A$14577,'MONTHLY DATA'!$A84,'WEEKLY DATA'!$B$11:$B$14577,'MONTHLY DATA'!$B84)</f>
        <v>303.75</v>
      </c>
      <c r="FK84" s="154">
        <f t="shared" si="97"/>
        <v>-1.6990291262135915E-2</v>
      </c>
      <c r="FL84" s="169">
        <f>AVERAGEIFS('WEEKLY DATA'!FL$11:FL$14577,'WEEKLY DATA'!$A$11:$A$14577,'MONTHLY DATA'!$A84,'WEEKLY DATA'!$B$11:$B$14577,'MONTHLY DATA'!$B84)</f>
        <v>251.875</v>
      </c>
      <c r="FM84" s="78">
        <f>AVERAGEIFS('WEEKLY DATA'!FM$11:FM$14577,'WEEKLY DATA'!$A$11:$A$14577,'MONTHLY DATA'!$A84,'WEEKLY DATA'!$B$11:$B$14577,'MONTHLY DATA'!$B84)</f>
        <v>261.875</v>
      </c>
      <c r="FN84" s="78">
        <f>AVERAGEIFS('WEEKLY DATA'!FN$11:FN$14577,'WEEKLY DATA'!$A$11:$A$14577,'MONTHLY DATA'!$A84,'WEEKLY DATA'!$B$11:$B$14577,'MONTHLY DATA'!$B84)</f>
        <v>256.875</v>
      </c>
      <c r="FO84" s="154">
        <f t="shared" si="98"/>
        <v>-3.0660377358490587E-2</v>
      </c>
      <c r="FP84" s="78">
        <f>AVERAGEIFS('WEEKLY DATA'!FP$11:FP$14577,'WEEKLY DATA'!$A$11:$A$14577,'MONTHLY DATA'!$A84,'WEEKLY DATA'!$B$11:$B$14577,'MONTHLY DATA'!$B84)</f>
        <v>275.625</v>
      </c>
      <c r="FQ84" s="78">
        <f>AVERAGEIFS('WEEKLY DATA'!FQ$11:FQ$14577,'WEEKLY DATA'!$A$11:$A$14577,'MONTHLY DATA'!$A84,'WEEKLY DATA'!$B$11:$B$14577,'MONTHLY DATA'!$B84)</f>
        <v>285.625</v>
      </c>
      <c r="FR84" s="78">
        <f>AVERAGEIFS('WEEKLY DATA'!FR$11:FR$14577,'WEEKLY DATA'!$A$11:$A$14577,'MONTHLY DATA'!$A84,'WEEKLY DATA'!$B$11:$B$14577,'MONTHLY DATA'!$B84)</f>
        <v>280.625</v>
      </c>
      <c r="FS84" s="154">
        <f t="shared" si="99"/>
        <v>-2.560763888888884E-2</v>
      </c>
      <c r="FT84" s="78">
        <f>AVERAGEIFS('WEEKLY DATA'!FT$11:FT$14577,'WEEKLY DATA'!$A$11:$A$14577,'MONTHLY DATA'!$A84,'WEEKLY DATA'!$B$11:$B$14577,'MONTHLY DATA'!$B84)</f>
        <v>285.625</v>
      </c>
      <c r="FU84" s="78">
        <f>AVERAGEIFS('WEEKLY DATA'!FU$11:FU$14577,'WEEKLY DATA'!$A$11:$A$14577,'MONTHLY DATA'!$A84,'WEEKLY DATA'!$B$11:$B$14577,'MONTHLY DATA'!$B84)</f>
        <v>295.625</v>
      </c>
      <c r="FV84" s="78">
        <f>AVERAGEIFS('WEEKLY DATA'!FV$11:FV$14577,'WEEKLY DATA'!$A$11:$A$14577,'MONTHLY DATA'!$A84,'WEEKLY DATA'!$B$11:$B$14577,'MONTHLY DATA'!$B84)</f>
        <v>290.625</v>
      </c>
      <c r="FW84" s="154">
        <f t="shared" si="100"/>
        <v>-3.0017152658662338E-3</v>
      </c>
      <c r="FX84" s="78">
        <f>AVERAGEIFS('WEEKLY DATA'!FX$11:FX$14577,'WEEKLY DATA'!$A$11:$A$14577,'MONTHLY DATA'!$A84,'WEEKLY DATA'!$B$11:$B$14577,'MONTHLY DATA'!$B84)</f>
        <v>325.625</v>
      </c>
      <c r="FY84" s="78">
        <f>AVERAGEIFS('WEEKLY DATA'!FY$11:FY$14577,'WEEKLY DATA'!$A$11:$A$14577,'MONTHLY DATA'!$A84,'WEEKLY DATA'!$B$11:$B$14577,'MONTHLY DATA'!$B84)</f>
        <v>335.625</v>
      </c>
      <c r="FZ84" s="78">
        <f>AVERAGEIFS('WEEKLY DATA'!FZ$11:FZ$14577,'WEEKLY DATA'!$A$11:$A$14577,'MONTHLY DATA'!$A84,'WEEKLY DATA'!$B$11:$B$14577,'MONTHLY DATA'!$B84)</f>
        <v>330.625</v>
      </c>
      <c r="GA84" s="154">
        <f t="shared" si="101"/>
        <v>-3.6078717201166177E-2</v>
      </c>
      <c r="GB84" s="78">
        <f>AVERAGEIFS('WEEKLY DATA'!GB$11:GB$14577,'WEEKLY DATA'!$A$11:$A$14577,'MONTHLY DATA'!$A84,'WEEKLY DATA'!$B$11:$B$14577,'MONTHLY DATA'!$B84)</f>
        <v>320.625</v>
      </c>
      <c r="GC84" s="78">
        <f>AVERAGEIFS('WEEKLY DATA'!GC$11:GC$14577,'WEEKLY DATA'!$A$11:$A$14577,'MONTHLY DATA'!$A84,'WEEKLY DATA'!$B$11:$B$14577,'MONTHLY DATA'!$B84)</f>
        <v>330.625</v>
      </c>
      <c r="GD84" s="78">
        <f>AVERAGEIFS('WEEKLY DATA'!GD$11:GD$14577,'WEEKLY DATA'!$A$11:$A$14577,'MONTHLY DATA'!$A84,'WEEKLY DATA'!$B$11:$B$14577,'MONTHLY DATA'!$B84)</f>
        <v>325.625</v>
      </c>
      <c r="GE84" s="154">
        <f t="shared" si="102"/>
        <v>-1.0258358662613931E-2</v>
      </c>
      <c r="GF84" s="169">
        <f>AVERAGEIFS('WEEKLY DATA'!GF$11:GF$14577,'WEEKLY DATA'!$A$11:$A$14577,'MONTHLY DATA'!$A84,'WEEKLY DATA'!$B$11:$B$14577,'MONTHLY DATA'!$B84)</f>
        <v>296.25</v>
      </c>
      <c r="GG84" s="78">
        <f>AVERAGEIFS('WEEKLY DATA'!GG$11:GG$14577,'WEEKLY DATA'!$A$11:$A$14577,'MONTHLY DATA'!$A84,'WEEKLY DATA'!$B$11:$B$14577,'MONTHLY DATA'!$B84)</f>
        <v>306.25</v>
      </c>
      <c r="GH84" s="78">
        <f>AVERAGEIFS('WEEKLY DATA'!GH$11:GH$14577,'WEEKLY DATA'!$A$11:$A$14577,'MONTHLY DATA'!$A84,'WEEKLY DATA'!$B$11:$B$14577,'MONTHLY DATA'!$B84)</f>
        <v>301.25</v>
      </c>
      <c r="GI84" s="154">
        <f t="shared" si="103"/>
        <v>-1.2295081967213073E-2</v>
      </c>
      <c r="GJ84" s="78">
        <f>AVERAGEIFS('WEEKLY DATA'!GJ$11:GJ$14577,'WEEKLY DATA'!$A$11:$A$14577,'MONTHLY DATA'!$A84,'WEEKLY DATA'!$B$11:$B$14577,'MONTHLY DATA'!$B84)</f>
        <v>309.375</v>
      </c>
      <c r="GK84" s="78">
        <f>AVERAGEIFS('WEEKLY DATA'!GK$11:GK$14577,'WEEKLY DATA'!$A$11:$A$14577,'MONTHLY DATA'!$A84,'WEEKLY DATA'!$B$11:$B$14577,'MONTHLY DATA'!$B84)</f>
        <v>319.375</v>
      </c>
      <c r="GL84" s="78">
        <f>AVERAGEIFS('WEEKLY DATA'!GL$11:GL$14577,'WEEKLY DATA'!$A$11:$A$14577,'MONTHLY DATA'!$A84,'WEEKLY DATA'!$B$11:$B$14577,'MONTHLY DATA'!$B84)</f>
        <v>314.375</v>
      </c>
      <c r="GM84" s="154">
        <f t="shared" si="104"/>
        <v>-1.4498432601880884E-2</v>
      </c>
      <c r="GN84" s="78">
        <f>AVERAGEIFS('WEEKLY DATA'!GN$11:GN$14577,'WEEKLY DATA'!$A$11:$A$14577,'MONTHLY DATA'!$A84,'WEEKLY DATA'!$B$11:$B$14577,'MONTHLY DATA'!$B84)</f>
        <v>465</v>
      </c>
      <c r="GO84" s="78">
        <f>AVERAGEIFS('WEEKLY DATA'!GO$11:GO$14577,'WEEKLY DATA'!$A$11:$A$14577,'MONTHLY DATA'!$A84,'WEEKLY DATA'!$B$11:$B$14577,'MONTHLY DATA'!$B84)</f>
        <v>475</v>
      </c>
      <c r="GP84" s="78">
        <f>AVERAGEIFS('WEEKLY DATA'!GP$11:GP$14577,'WEEKLY DATA'!$A$11:$A$14577,'MONTHLY DATA'!$A84,'WEEKLY DATA'!$B$11:$B$14577,'MONTHLY DATA'!$B84)</f>
        <v>470</v>
      </c>
      <c r="GQ84" s="154">
        <f t="shared" si="105"/>
        <v>0</v>
      </c>
      <c r="GR84" s="78"/>
    </row>
    <row r="85" spans="1:200" ht="15.75" x14ac:dyDescent="0.25">
      <c r="A85">
        <f t="shared" si="55"/>
        <v>3</v>
      </c>
      <c r="B85">
        <f t="shared" si="56"/>
        <v>2016</v>
      </c>
      <c r="C85" s="86">
        <v>42430</v>
      </c>
      <c r="D85" s="78">
        <f>AVERAGEIFS('WEEKLY DATA'!D$11:D$14577,'WEEKLY DATA'!$A$11:$A$14577,'MONTHLY DATA'!$A85,'WEEKLY DATA'!$B$11:$B$14577,'MONTHLY DATA'!$B85)</f>
        <v>331.875</v>
      </c>
      <c r="E85" s="78">
        <f>AVERAGEIFS('WEEKLY DATA'!E$11:E$14577,'WEEKLY DATA'!$A$11:$A$14577,'MONTHLY DATA'!$A85,'WEEKLY DATA'!$B$11:$B$14577,'MONTHLY DATA'!$B85)</f>
        <v>341.875</v>
      </c>
      <c r="F85" s="78">
        <f>AVERAGEIFS('WEEKLY DATA'!F$11:F$14577,'WEEKLY DATA'!$A$11:$A$14577,'MONTHLY DATA'!$A85,'WEEKLY DATA'!$B$11:$B$14577,'MONTHLY DATA'!$B85)</f>
        <v>336.875</v>
      </c>
      <c r="G85" s="154">
        <f t="shared" si="57"/>
        <v>-3.0575539568345356E-2</v>
      </c>
      <c r="H85" s="169">
        <f>AVERAGEIFS('WEEKLY DATA'!H$11:H$14577,'WEEKLY DATA'!$A$11:$A$14577,'MONTHLY DATA'!$A85,'WEEKLY DATA'!$B$11:$B$14577,'MONTHLY DATA'!$B85)</f>
        <v>381.25</v>
      </c>
      <c r="I85" s="78">
        <f>AVERAGEIFS('WEEKLY DATA'!I$11:I$14577,'WEEKLY DATA'!$A$11:$A$14577,'MONTHLY DATA'!$A85,'WEEKLY DATA'!$B$11:$B$14577,'MONTHLY DATA'!$B85)</f>
        <v>391.25</v>
      </c>
      <c r="J85" s="78">
        <f>AVERAGEIFS('WEEKLY DATA'!J$11:J$14577,'WEEKLY DATA'!$A$11:$A$14577,'MONTHLY DATA'!$A85,'WEEKLY DATA'!$B$11:$B$14577,'MONTHLY DATA'!$B85)</f>
        <v>386.25</v>
      </c>
      <c r="K85" s="154">
        <f t="shared" si="58"/>
        <v>-6.3636363636363602E-2</v>
      </c>
      <c r="L85" s="169">
        <f>AVERAGEIFS('WEEKLY DATA'!L$11:L$14577,'WEEKLY DATA'!$A$11:$A$14577,'MONTHLY DATA'!$A85,'WEEKLY DATA'!$B$11:$B$14577,'MONTHLY DATA'!$B85)</f>
        <v>371.25</v>
      </c>
      <c r="M85" s="78">
        <f>AVERAGEIFS('WEEKLY DATA'!M$11:M$14577,'WEEKLY DATA'!$A$11:$A$14577,'MONTHLY DATA'!$A85,'WEEKLY DATA'!$B$11:$B$14577,'MONTHLY DATA'!$B85)</f>
        <v>381.25</v>
      </c>
      <c r="N85" s="78">
        <f>AVERAGEIFS('WEEKLY DATA'!N$11:N$14577,'WEEKLY DATA'!$A$11:$A$14577,'MONTHLY DATA'!$A85,'WEEKLY DATA'!$B$11:$B$14577,'MONTHLY DATA'!$B85)</f>
        <v>376.25</v>
      </c>
      <c r="O85" s="154">
        <f t="shared" si="59"/>
        <v>-9.8684210526315264E-3</v>
      </c>
      <c r="P85" s="169">
        <f>AVERAGEIFS('WEEKLY DATA'!P$11:P$14577,'WEEKLY DATA'!$A$11:$A$14577,'MONTHLY DATA'!$A85,'WEEKLY DATA'!$B$11:$B$14577,'MONTHLY DATA'!$B85)</f>
        <v>280.625</v>
      </c>
      <c r="Q85" s="78">
        <f>AVERAGEIFS('WEEKLY DATA'!Q$11:Q$14577,'WEEKLY DATA'!$A$11:$A$14577,'MONTHLY DATA'!$A85,'WEEKLY DATA'!$B$11:$B$14577,'MONTHLY DATA'!$B85)</f>
        <v>290.625</v>
      </c>
      <c r="R85" s="78">
        <f>AVERAGEIFS('WEEKLY DATA'!R$11:R$14577,'WEEKLY DATA'!$A$11:$A$14577,'MONTHLY DATA'!$A85,'WEEKLY DATA'!$B$11:$B$14577,'MONTHLY DATA'!$B85)</f>
        <v>285.625</v>
      </c>
      <c r="S85" s="154">
        <f t="shared" si="60"/>
        <v>-5.5785123966942129E-2</v>
      </c>
      <c r="T85" s="169">
        <f>AVERAGEIFS('WEEKLY DATA'!T$11:T$14577,'WEEKLY DATA'!$A$11:$A$14577,'MONTHLY DATA'!$A85,'WEEKLY DATA'!$B$11:$B$14577,'MONTHLY DATA'!$B85)</f>
        <v>260</v>
      </c>
      <c r="U85" s="78">
        <f>AVERAGEIFS('WEEKLY DATA'!U$11:U$14577,'WEEKLY DATA'!$A$11:$A$14577,'MONTHLY DATA'!$A85,'WEEKLY DATA'!$B$11:$B$14577,'MONTHLY DATA'!$B85)</f>
        <v>270</v>
      </c>
      <c r="V85" s="78">
        <f>AVERAGEIFS('WEEKLY DATA'!V$11:V$14577,'WEEKLY DATA'!$A$11:$A$14577,'MONTHLY DATA'!$A85,'WEEKLY DATA'!$B$11:$B$14577,'MONTHLY DATA'!$B85)</f>
        <v>265</v>
      </c>
      <c r="W85" s="154">
        <f t="shared" si="61"/>
        <v>-8.0260303687635592E-2</v>
      </c>
      <c r="X85" s="169">
        <f>AVERAGEIFS('WEEKLY DATA'!X$11:X$14577,'WEEKLY DATA'!$A$11:$A$14577,'MONTHLY DATA'!$A85,'WEEKLY DATA'!$B$11:$B$14577,'MONTHLY DATA'!$B85)</f>
        <v>231.25</v>
      </c>
      <c r="Y85" s="78">
        <f>AVERAGEIFS('WEEKLY DATA'!Y$11:Y$14577,'WEEKLY DATA'!$A$11:$A$14577,'MONTHLY DATA'!$A85,'WEEKLY DATA'!$B$11:$B$14577,'MONTHLY DATA'!$B85)</f>
        <v>241.25</v>
      </c>
      <c r="Z85" s="78">
        <f>AVERAGEIFS('WEEKLY DATA'!Z$11:Z$14577,'WEEKLY DATA'!$A$11:$A$14577,'MONTHLY DATA'!$A85,'WEEKLY DATA'!$B$11:$B$14577,'MONTHLY DATA'!$B85)</f>
        <v>236.25</v>
      </c>
      <c r="AA85" s="154">
        <f t="shared" si="62"/>
        <v>-9.9999999999999978E-2</v>
      </c>
      <c r="AB85" s="169">
        <f>AVERAGEIFS('WEEKLY DATA'!AB$11:AB$14577,'WEEKLY DATA'!$A$11:$A$14577,'MONTHLY DATA'!$A85,'WEEKLY DATA'!$B$11:$B$14577,'MONTHLY DATA'!$B85)</f>
        <v>310</v>
      </c>
      <c r="AC85" s="78">
        <f>AVERAGEIFS('WEEKLY DATA'!AC$11:AC$14577,'WEEKLY DATA'!$A$11:$A$14577,'MONTHLY DATA'!$A85,'WEEKLY DATA'!$B$11:$B$14577,'MONTHLY DATA'!$B85)</f>
        <v>320</v>
      </c>
      <c r="AD85" s="78">
        <f>AVERAGEIFS('WEEKLY DATA'!AD$11:AD$14577,'WEEKLY DATA'!$A$11:$A$14577,'MONTHLY DATA'!$A85,'WEEKLY DATA'!$B$11:$B$14577,'MONTHLY DATA'!$B85)</f>
        <v>315</v>
      </c>
      <c r="AE85" s="154">
        <f t="shared" si="63"/>
        <v>-1.5625E-2</v>
      </c>
      <c r="AF85" s="169">
        <f>AVERAGEIFS('WEEKLY DATA'!AF$11:AF$14577,'WEEKLY DATA'!$A$11:$A$14577,'MONTHLY DATA'!$A85,'WEEKLY DATA'!$B$11:$B$14577,'MONTHLY DATA'!$B85)</f>
        <v>228.75</v>
      </c>
      <c r="AG85" s="78">
        <f>AVERAGEIFS('WEEKLY DATA'!AG$11:AG$14577,'WEEKLY DATA'!$A$11:$A$14577,'MONTHLY DATA'!$A85,'WEEKLY DATA'!$B$11:$B$14577,'MONTHLY DATA'!$B85)</f>
        <v>238.75</v>
      </c>
      <c r="AH85" s="78">
        <f>AVERAGEIFS('WEEKLY DATA'!AH$11:AH$14577,'WEEKLY DATA'!$A$11:$A$14577,'MONTHLY DATA'!$A85,'WEEKLY DATA'!$B$11:$B$14577,'MONTHLY DATA'!$B85)</f>
        <v>233.75</v>
      </c>
      <c r="AI85" s="154">
        <f t="shared" si="64"/>
        <v>-0.11583924349881791</v>
      </c>
      <c r="AJ85" s="169">
        <f>AVERAGEIFS('WEEKLY DATA'!AJ$11:AJ$14577,'WEEKLY DATA'!$A$11:$A$14577,'MONTHLY DATA'!$A85,'WEEKLY DATA'!$B$11:$B$14577,'MONTHLY DATA'!$B85)</f>
        <v>300</v>
      </c>
      <c r="AK85" s="78">
        <f>AVERAGEIFS('WEEKLY DATA'!AK$11:AK$14577,'WEEKLY DATA'!$A$11:$A$14577,'MONTHLY DATA'!$A85,'WEEKLY DATA'!$B$11:$B$14577,'MONTHLY DATA'!$B85)</f>
        <v>310</v>
      </c>
      <c r="AL85" s="78">
        <f>AVERAGEIFS('WEEKLY DATA'!AL$11:AL$14577,'WEEKLY DATA'!$A$11:$A$14577,'MONTHLY DATA'!$A85,'WEEKLY DATA'!$B$11:$B$14577,'MONTHLY DATA'!$B85)</f>
        <v>305</v>
      </c>
      <c r="AM85" s="154">
        <f t="shared" si="65"/>
        <v>-3.3663366336633693E-2</v>
      </c>
      <c r="AN85" s="169">
        <f>AVERAGEIFS('WEEKLY DATA'!AN$11:AN$14577,'WEEKLY DATA'!$A$11:$A$14577,'MONTHLY DATA'!$A85,'WEEKLY DATA'!$B$11:$B$14577,'MONTHLY DATA'!$B85)</f>
        <v>272.5</v>
      </c>
      <c r="AO85" s="78">
        <f>AVERAGEIFS('WEEKLY DATA'!AO$11:AO$14577,'WEEKLY DATA'!$A$11:$A$14577,'MONTHLY DATA'!$A85,'WEEKLY DATA'!$B$11:$B$14577,'MONTHLY DATA'!$B85)</f>
        <v>282.5</v>
      </c>
      <c r="AP85" s="78">
        <f>AVERAGEIFS('WEEKLY DATA'!AP$11:AP$14577,'WEEKLY DATA'!$A$11:$A$14577,'MONTHLY DATA'!$A85,'WEEKLY DATA'!$B$11:$B$14577,'MONTHLY DATA'!$B85)</f>
        <v>277.5</v>
      </c>
      <c r="AQ85" s="154">
        <f t="shared" si="66"/>
        <v>-6.1310782241014827E-2</v>
      </c>
      <c r="AR85" s="169">
        <f>AVERAGEIFS('WEEKLY DATA'!AR$11:AR$14577,'WEEKLY DATA'!$A$11:$A$14577,'MONTHLY DATA'!$A85,'WEEKLY DATA'!$B$11:$B$14577,'MONTHLY DATA'!$B85)</f>
        <v>333.75</v>
      </c>
      <c r="AS85" s="78">
        <f>AVERAGEIFS('WEEKLY DATA'!AS$11:AS$14577,'WEEKLY DATA'!$A$11:$A$14577,'MONTHLY DATA'!$A85,'WEEKLY DATA'!$B$11:$B$14577,'MONTHLY DATA'!$B85)</f>
        <v>343.75</v>
      </c>
      <c r="AT85" s="78">
        <f>AVERAGEIFS('WEEKLY DATA'!AT$11:AT$14577,'WEEKLY DATA'!$A$11:$A$14577,'MONTHLY DATA'!$A85,'WEEKLY DATA'!$B$11:$B$14577,'MONTHLY DATA'!$B85)</f>
        <v>338.75</v>
      </c>
      <c r="AU85" s="154">
        <f t="shared" si="67"/>
        <v>-1.8115942028985477E-2</v>
      </c>
      <c r="AV85" s="169">
        <f>AVERAGEIFS('WEEKLY DATA'!AV$11:AV$14577,'WEEKLY DATA'!$A$11:$A$14577,'MONTHLY DATA'!$A85,'WEEKLY DATA'!$B$11:$B$14577,'MONTHLY DATA'!$B85)</f>
        <v>259.375</v>
      </c>
      <c r="AW85" s="78">
        <f>AVERAGEIFS('WEEKLY DATA'!AW$11:AW$14577,'WEEKLY DATA'!$A$11:$A$14577,'MONTHLY DATA'!$A85,'WEEKLY DATA'!$B$11:$B$14577,'MONTHLY DATA'!$B85)</f>
        <v>269.375</v>
      </c>
      <c r="AX85" s="78">
        <f>AVERAGEIFS('WEEKLY DATA'!AX$11:AX$14577,'WEEKLY DATA'!$A$11:$A$14577,'MONTHLY DATA'!$A85,'WEEKLY DATA'!$B$11:$B$14577,'MONTHLY DATA'!$B85)</f>
        <v>264.375</v>
      </c>
      <c r="AY85" s="154">
        <f t="shared" si="68"/>
        <v>-5.7906458797327365E-2</v>
      </c>
      <c r="AZ85" s="169">
        <f>AVERAGEIFS('WEEKLY DATA'!AZ$11:AZ$14577,'WEEKLY DATA'!$A$11:$A$14577,'MONTHLY DATA'!$A85,'WEEKLY DATA'!$B$11:$B$14577,'MONTHLY DATA'!$B85)</f>
        <v>260.625</v>
      </c>
      <c r="BA85" s="78">
        <f>AVERAGEIFS('WEEKLY DATA'!BA$11:BA$14577,'WEEKLY DATA'!$A$11:$A$14577,'MONTHLY DATA'!$A85,'WEEKLY DATA'!$B$11:$B$14577,'MONTHLY DATA'!$B85)</f>
        <v>270.625</v>
      </c>
      <c r="BB85" s="78">
        <f>AVERAGEIFS('WEEKLY DATA'!BB$11:BB$14577,'WEEKLY DATA'!$A$11:$A$14577,'MONTHLY DATA'!$A85,'WEEKLY DATA'!$B$11:$B$14577,'MONTHLY DATA'!$B85)</f>
        <v>265.625</v>
      </c>
      <c r="BC85" s="154">
        <f t="shared" si="69"/>
        <v>-5.3452115812917644E-2</v>
      </c>
      <c r="BD85" s="169">
        <f>AVERAGEIFS('WEEKLY DATA'!BD$11:BD$14577,'WEEKLY DATA'!$A$11:$A$14577,'MONTHLY DATA'!$A85,'WEEKLY DATA'!$B$11:$B$14577,'MONTHLY DATA'!$B85)</f>
        <v>230.625</v>
      </c>
      <c r="BE85" s="78">
        <f>AVERAGEIFS('WEEKLY DATA'!BE$11:BE$14577,'WEEKLY DATA'!$A$11:$A$14577,'MONTHLY DATA'!$A85,'WEEKLY DATA'!$B$11:$B$14577,'MONTHLY DATA'!$B85)</f>
        <v>240.625</v>
      </c>
      <c r="BF85" s="78">
        <f>AVERAGEIFS('WEEKLY DATA'!BF$11:BF$14577,'WEEKLY DATA'!$A$11:$A$14577,'MONTHLY DATA'!$A85,'WEEKLY DATA'!$B$11:$B$14577,'MONTHLY DATA'!$B85)</f>
        <v>235.625</v>
      </c>
      <c r="BG85" s="154">
        <f t="shared" si="70"/>
        <v>-4.5569620253164578E-2</v>
      </c>
      <c r="BH85" s="169">
        <f>AVERAGEIFS('WEEKLY DATA'!BH$11:BH$14577,'WEEKLY DATA'!$A$11:$A$14577,'MONTHLY DATA'!$A85,'WEEKLY DATA'!$B$11:$B$14577,'MONTHLY DATA'!$B85)</f>
        <v>290.625</v>
      </c>
      <c r="BI85" s="78">
        <f>AVERAGEIFS('WEEKLY DATA'!BI$11:BI$14577,'WEEKLY DATA'!$A$11:$A$14577,'MONTHLY DATA'!$A85,'WEEKLY DATA'!$B$11:$B$14577,'MONTHLY DATA'!$B85)</f>
        <v>300.625</v>
      </c>
      <c r="BJ85" s="78">
        <f>AVERAGEIFS('WEEKLY DATA'!BJ$11:BJ$14577,'WEEKLY DATA'!$A$11:$A$14577,'MONTHLY DATA'!$A85,'WEEKLY DATA'!$B$11:$B$14577,'MONTHLY DATA'!$B85)</f>
        <v>295.625</v>
      </c>
      <c r="BK85" s="154">
        <f t="shared" si="71"/>
        <v>-4.8289738430583484E-2</v>
      </c>
      <c r="BL85" s="169">
        <f>AVERAGEIFS('WEEKLY DATA'!BL$11:BL$14577,'WEEKLY DATA'!$A$11:$A$14577,'MONTHLY DATA'!$A85,'WEEKLY DATA'!$B$11:$B$14577,'MONTHLY DATA'!$B85)</f>
        <v>246.875</v>
      </c>
      <c r="BM85" s="78">
        <f>AVERAGEIFS('WEEKLY DATA'!BM$11:BM$14577,'WEEKLY DATA'!$A$11:$A$14577,'MONTHLY DATA'!$A85,'WEEKLY DATA'!$B$11:$B$14577,'MONTHLY DATA'!$B85)</f>
        <v>256.875</v>
      </c>
      <c r="BN85" s="78">
        <f>AVERAGEIFS('WEEKLY DATA'!BN$11:BN$14577,'WEEKLY DATA'!$A$11:$A$14577,'MONTHLY DATA'!$A85,'WEEKLY DATA'!$B$11:$B$14577,'MONTHLY DATA'!$B85)</f>
        <v>251.875</v>
      </c>
      <c r="BO85" s="154">
        <f t="shared" si="72"/>
        <v>-5.1764705882352935E-2</v>
      </c>
      <c r="BP85" s="78">
        <f>AVERAGEIFS('WEEKLY DATA'!BP$11:BP$14577,'WEEKLY DATA'!$A$11:$A$14577,'MONTHLY DATA'!$A85,'WEEKLY DATA'!$B$11:$B$14577,'MONTHLY DATA'!$B85)</f>
        <v>300.625</v>
      </c>
      <c r="BQ85" s="78">
        <f>AVERAGEIFS('WEEKLY DATA'!BQ$11:BQ$14577,'WEEKLY DATA'!$A$11:$A$14577,'MONTHLY DATA'!$A85,'WEEKLY DATA'!$B$11:$B$14577,'MONTHLY DATA'!$B85)</f>
        <v>310.625</v>
      </c>
      <c r="BR85" s="78">
        <f>AVERAGEIFS('WEEKLY DATA'!BR$11:BR$14577,'WEEKLY DATA'!$A$11:$A$14577,'MONTHLY DATA'!$A85,'WEEKLY DATA'!$B$11:$B$14577,'MONTHLY DATA'!$B85)</f>
        <v>305.625</v>
      </c>
      <c r="BS85" s="154">
        <f t="shared" si="73"/>
        <v>-4.3052837573385516E-2</v>
      </c>
      <c r="BT85" s="78">
        <f>AVERAGEIFS('WEEKLY DATA'!BT$11:BT$14577,'WEEKLY DATA'!$A$11:$A$14577,'MONTHLY DATA'!$A85,'WEEKLY DATA'!$B$11:$B$14577,'MONTHLY DATA'!$B85)</f>
        <v>270.625</v>
      </c>
      <c r="BU85" s="78">
        <f>AVERAGEIFS('WEEKLY DATA'!BU$11:BU$14577,'WEEKLY DATA'!$A$11:$A$14577,'MONTHLY DATA'!$A85,'WEEKLY DATA'!$B$11:$B$14577,'MONTHLY DATA'!$B85)</f>
        <v>280.625</v>
      </c>
      <c r="BV85" s="78">
        <f>AVERAGEIFS('WEEKLY DATA'!BV$11:BV$14577,'WEEKLY DATA'!$A$11:$A$14577,'MONTHLY DATA'!$A85,'WEEKLY DATA'!$B$11:$B$14577,'MONTHLY DATA'!$B85)</f>
        <v>275.625</v>
      </c>
      <c r="BW85" s="154">
        <f t="shared" si="74"/>
        <v>-3.9215686274509776E-2</v>
      </c>
      <c r="BX85" s="78">
        <f>AVERAGEIFS('WEEKLY DATA'!BX$11:BX$14577,'WEEKLY DATA'!$A$11:$A$14577,'MONTHLY DATA'!$A85,'WEEKLY DATA'!$B$11:$B$14577,'MONTHLY DATA'!$B85)</f>
        <v>284.375</v>
      </c>
      <c r="BY85" s="78">
        <f>AVERAGEIFS('WEEKLY DATA'!BY$11:BY$14577,'WEEKLY DATA'!$A$11:$A$14577,'MONTHLY DATA'!$A85,'WEEKLY DATA'!$B$11:$B$14577,'MONTHLY DATA'!$B85)</f>
        <v>294.375</v>
      </c>
      <c r="BZ85" s="78">
        <f>AVERAGEIFS('WEEKLY DATA'!BZ$11:BZ$14577,'WEEKLY DATA'!$A$11:$A$14577,'MONTHLY DATA'!$A85,'WEEKLY DATA'!$B$11:$B$14577,'MONTHLY DATA'!$B85)</f>
        <v>289.375</v>
      </c>
      <c r="CA85" s="154">
        <f t="shared" si="75"/>
        <v>-4.1407867494824058E-2</v>
      </c>
      <c r="CB85" s="78">
        <f>AVERAGEIFS('WEEKLY DATA'!CB$11:CB$14577,'WEEKLY DATA'!$A$11:$A$14577,'MONTHLY DATA'!$A85,'WEEKLY DATA'!$B$11:$B$14577,'MONTHLY DATA'!$B85)</f>
        <v>428.75</v>
      </c>
      <c r="CC85" s="78">
        <f>AVERAGEIFS('WEEKLY DATA'!CC$11:CC$14577,'WEEKLY DATA'!$A$11:$A$14577,'MONTHLY DATA'!$A85,'WEEKLY DATA'!$B$11:$B$14577,'MONTHLY DATA'!$B85)</f>
        <v>438.75</v>
      </c>
      <c r="CD85" s="78">
        <f>AVERAGEIFS('WEEKLY DATA'!CD$11:CD$14577,'WEEKLY DATA'!$A$11:$A$14577,'MONTHLY DATA'!$A85,'WEEKLY DATA'!$B$11:$B$14577,'MONTHLY DATA'!$B85)</f>
        <v>433.75</v>
      </c>
      <c r="CE85" s="154">
        <f t="shared" si="76"/>
        <v>-2.8735632183908288E-3</v>
      </c>
      <c r="CF85" s="78">
        <f>AVERAGEIFS('WEEKLY DATA'!CF$11:CF$14577,'WEEKLY DATA'!$A$11:$A$14577,'MONTHLY DATA'!$A85,'WEEKLY DATA'!$B$11:$B$14577,'MONTHLY DATA'!$B85)</f>
        <v>261.875</v>
      </c>
      <c r="CG85" s="78">
        <f>AVERAGEIFS('WEEKLY DATA'!CG$11:CG$14577,'WEEKLY DATA'!$A$11:$A$14577,'MONTHLY DATA'!$A85,'WEEKLY DATA'!$B$11:$B$14577,'MONTHLY DATA'!$B85)</f>
        <v>271.875</v>
      </c>
      <c r="CH85" s="78">
        <f>AVERAGEIFS('WEEKLY DATA'!CH$11:CH$14577,'WEEKLY DATA'!$A$11:$A$14577,'MONTHLY DATA'!$A85,'WEEKLY DATA'!$B$11:$B$14577,'MONTHLY DATA'!$B85)</f>
        <v>266.875</v>
      </c>
      <c r="CI85" s="154">
        <f t="shared" si="77"/>
        <v>-4.2600896860986559E-2</v>
      </c>
      <c r="CJ85" s="78">
        <f>AVERAGEIFS('WEEKLY DATA'!CJ$11:CJ$14577,'WEEKLY DATA'!$A$11:$A$14577,'MONTHLY DATA'!$A85,'WEEKLY DATA'!$B$11:$B$14577,'MONTHLY DATA'!$B85)</f>
        <v>220.625</v>
      </c>
      <c r="CK85" s="78">
        <f>AVERAGEIFS('WEEKLY DATA'!CK$11:CK$14577,'WEEKLY DATA'!$A$11:$A$14577,'MONTHLY DATA'!$A85,'WEEKLY DATA'!$B$11:$B$14577,'MONTHLY DATA'!$B85)</f>
        <v>230.625</v>
      </c>
      <c r="CL85" s="78">
        <f>AVERAGEIFS('WEEKLY DATA'!CL$11:CL$14577,'WEEKLY DATA'!$A$11:$A$14577,'MONTHLY DATA'!$A85,'WEEKLY DATA'!$B$11:$B$14577,'MONTHLY DATA'!$B85)</f>
        <v>225.625</v>
      </c>
      <c r="CM85" s="154">
        <f t="shared" si="78"/>
        <v>-8.8383838383838342E-2</v>
      </c>
      <c r="CN85" s="78">
        <f>AVERAGEIFS('WEEKLY DATA'!CN$11:CN$14577,'WEEKLY DATA'!$A$11:$A$14577,'MONTHLY DATA'!$A85,'WEEKLY DATA'!$B$11:$B$14577,'MONTHLY DATA'!$B85)</f>
        <v>240.625</v>
      </c>
      <c r="CO85" s="78">
        <f>AVERAGEIFS('WEEKLY DATA'!CO$11:CO$14577,'WEEKLY DATA'!$A$11:$A$14577,'MONTHLY DATA'!$A85,'WEEKLY DATA'!$B$11:$B$14577,'MONTHLY DATA'!$B85)</f>
        <v>250.625</v>
      </c>
      <c r="CP85" s="78">
        <f>AVERAGEIFS('WEEKLY DATA'!CP$11:CP$14577,'WEEKLY DATA'!$A$11:$A$14577,'MONTHLY DATA'!$A85,'WEEKLY DATA'!$B$11:$B$14577,'MONTHLY DATA'!$B85)</f>
        <v>245.625</v>
      </c>
      <c r="CQ85" s="154">
        <f t="shared" si="79"/>
        <v>-7.0921985815602828E-2</v>
      </c>
      <c r="CR85" s="78">
        <f>AVERAGEIFS('WEEKLY DATA'!CR$11:CR$14577,'WEEKLY DATA'!$A$11:$A$14577,'MONTHLY DATA'!$A85,'WEEKLY DATA'!$B$11:$B$14577,'MONTHLY DATA'!$B85)</f>
        <v>398.75</v>
      </c>
      <c r="CS85" s="78">
        <f>AVERAGEIFS('WEEKLY DATA'!CS$11:CS$14577,'WEEKLY DATA'!$A$11:$A$14577,'MONTHLY DATA'!$A85,'WEEKLY DATA'!$B$11:$B$14577,'MONTHLY DATA'!$B85)</f>
        <v>408.75</v>
      </c>
      <c r="CT85" s="78">
        <f>AVERAGEIFS('WEEKLY DATA'!CT$11:CT$14577,'WEEKLY DATA'!$A$11:$A$14577,'MONTHLY DATA'!$A85,'WEEKLY DATA'!$B$11:$B$14577,'MONTHLY DATA'!$B85)</f>
        <v>403.75</v>
      </c>
      <c r="CU85" s="154">
        <f t="shared" si="80"/>
        <v>-3.0864197530864335E-3</v>
      </c>
      <c r="CV85" s="169">
        <f>AVERAGEIFS('WEEKLY DATA'!CV$11:CV$14577,'WEEKLY DATA'!$A$11:$A$14577,'MONTHLY DATA'!$A85,'WEEKLY DATA'!$B$11:$B$14577,'MONTHLY DATA'!$B85)</f>
        <v>303.75</v>
      </c>
      <c r="CW85" s="78">
        <f>AVERAGEIFS('WEEKLY DATA'!CW$11:CW$14577,'WEEKLY DATA'!$A$11:$A$14577,'MONTHLY DATA'!$A85,'WEEKLY DATA'!$B$11:$B$14577,'MONTHLY DATA'!$B85)</f>
        <v>313.75</v>
      </c>
      <c r="CX85" s="78">
        <f>AVERAGEIFS('WEEKLY DATA'!CX$11:CX$14577,'WEEKLY DATA'!$A$11:$A$14577,'MONTHLY DATA'!$A85,'WEEKLY DATA'!$B$11:$B$14577,'MONTHLY DATA'!$B85)</f>
        <v>308.75</v>
      </c>
      <c r="CY85" s="154">
        <f t="shared" si="81"/>
        <v>-3.703703703703709E-2</v>
      </c>
      <c r="CZ85" s="169">
        <f>AVERAGEIFS('WEEKLY DATA'!CZ$11:CZ$14577,'WEEKLY DATA'!$A$11:$A$14577,'MONTHLY DATA'!$A85,'WEEKLY DATA'!$B$11:$B$14577,'MONTHLY DATA'!$B85)</f>
        <v>263.125</v>
      </c>
      <c r="DA85" s="78">
        <f>AVERAGEIFS('WEEKLY DATA'!DA$11:DA$14577,'WEEKLY DATA'!$A$11:$A$14577,'MONTHLY DATA'!$A85,'WEEKLY DATA'!$B$11:$B$14577,'MONTHLY DATA'!$B85)</f>
        <v>273.125</v>
      </c>
      <c r="DB85" s="78">
        <f>AVERAGEIFS('WEEKLY DATA'!DB$11:DB$14577,'WEEKLY DATA'!$A$11:$A$14577,'MONTHLY DATA'!$A85,'WEEKLY DATA'!$B$11:$B$14577,'MONTHLY DATA'!$B85)</f>
        <v>268.125</v>
      </c>
      <c r="DC85" s="154">
        <f t="shared" si="82"/>
        <v>-7.9399141630901338E-2</v>
      </c>
      <c r="DD85" s="78">
        <f>AVERAGEIFS('WEEKLY DATA'!DD$11:DD$14577,'WEEKLY DATA'!$A$11:$A$14577,'MONTHLY DATA'!$A85,'WEEKLY DATA'!$B$11:$B$14577,'MONTHLY DATA'!$B85)</f>
        <v>283.75</v>
      </c>
      <c r="DE85" s="78">
        <f>AVERAGEIFS('WEEKLY DATA'!DE$11:DE$14577,'WEEKLY DATA'!$A$11:$A$14577,'MONTHLY DATA'!$A85,'WEEKLY DATA'!$B$11:$B$14577,'MONTHLY DATA'!$B85)</f>
        <v>293.75</v>
      </c>
      <c r="DF85" s="78">
        <f>AVERAGEIFS('WEEKLY DATA'!DF$11:DF$14577,'WEEKLY DATA'!$A$11:$A$14577,'MONTHLY DATA'!$A85,'WEEKLY DATA'!$B$11:$B$14577,'MONTHLY DATA'!$B85)</f>
        <v>288.75</v>
      </c>
      <c r="DG85" s="154">
        <f t="shared" si="83"/>
        <v>-5.5214723926380382E-2</v>
      </c>
      <c r="DH85" s="78">
        <f>AVERAGEIFS('WEEKLY DATA'!DH$11:DH$14577,'WEEKLY DATA'!$A$11:$A$14577,'MONTHLY DATA'!$A85,'WEEKLY DATA'!$B$11:$B$14577,'MONTHLY DATA'!$B85)</f>
        <v>423.75</v>
      </c>
      <c r="DI85" s="78">
        <f>AVERAGEIFS('WEEKLY DATA'!DI$11:DI$14577,'WEEKLY DATA'!$A$11:$A$14577,'MONTHLY DATA'!$A85,'WEEKLY DATA'!$B$11:$B$14577,'MONTHLY DATA'!$B85)</f>
        <v>433.75</v>
      </c>
      <c r="DJ85" s="78">
        <f>AVERAGEIFS('WEEKLY DATA'!DJ$11:DJ$14577,'WEEKLY DATA'!$A$11:$A$14577,'MONTHLY DATA'!$A85,'WEEKLY DATA'!$B$11:$B$14577,'MONTHLY DATA'!$B85)</f>
        <v>428.75</v>
      </c>
      <c r="DK85" s="154">
        <f t="shared" si="84"/>
        <v>-2.9069767441860517E-3</v>
      </c>
      <c r="DL85" s="169">
        <f>AVERAGEIFS('WEEKLY DATA'!DL$11:DL$14577,'WEEKLY DATA'!$A$11:$A$14577,'MONTHLY DATA'!$A85,'WEEKLY DATA'!$B$11:$B$14577,'MONTHLY DATA'!$B85)</f>
        <v>290.625</v>
      </c>
      <c r="DM85" s="78">
        <f>AVERAGEIFS('WEEKLY DATA'!DM$11:DM$14577,'WEEKLY DATA'!$A$11:$A$14577,'MONTHLY DATA'!$A85,'WEEKLY DATA'!$B$11:$B$14577,'MONTHLY DATA'!$B85)</f>
        <v>300.625</v>
      </c>
      <c r="DN85" s="78">
        <f>AVERAGEIFS('WEEKLY DATA'!DN$11:DN$14577,'WEEKLY DATA'!$A$11:$A$14577,'MONTHLY DATA'!$A85,'WEEKLY DATA'!$B$11:$B$14577,'MONTHLY DATA'!$B85)</f>
        <v>295.625</v>
      </c>
      <c r="DO85" s="154">
        <f t="shared" si="85"/>
        <v>-3.8617886178861749E-2</v>
      </c>
      <c r="DP85" s="78">
        <f>AVERAGEIFS('WEEKLY DATA'!DP$11:DP$14577,'WEEKLY DATA'!$A$11:$A$14577,'MONTHLY DATA'!$A85,'WEEKLY DATA'!$B$11:$B$14577,'MONTHLY DATA'!$B85)</f>
        <v>248.75</v>
      </c>
      <c r="DQ85" s="78">
        <f>AVERAGEIFS('WEEKLY DATA'!DQ$11:DQ$14577,'WEEKLY DATA'!$A$11:$A$14577,'MONTHLY DATA'!$A85,'WEEKLY DATA'!$B$11:$B$14577,'MONTHLY DATA'!$B85)</f>
        <v>258.75</v>
      </c>
      <c r="DR85" s="78">
        <f>AVERAGEIFS('WEEKLY DATA'!DR$11:DR$14577,'WEEKLY DATA'!$A$11:$A$14577,'MONTHLY DATA'!$A85,'WEEKLY DATA'!$B$11:$B$14577,'MONTHLY DATA'!$B85)</f>
        <v>253.75</v>
      </c>
      <c r="DS85" s="154">
        <f t="shared" si="86"/>
        <v>-8.1447963800905021E-2</v>
      </c>
      <c r="DT85" s="78">
        <f>AVERAGEIFS('WEEKLY DATA'!DT$11:DT$14577,'WEEKLY DATA'!$A$11:$A$14577,'MONTHLY DATA'!$A85,'WEEKLY DATA'!$B$11:$B$14577,'MONTHLY DATA'!$B85)</f>
        <v>270</v>
      </c>
      <c r="DU85" s="78">
        <f>AVERAGEIFS('WEEKLY DATA'!DU$11:DU$14577,'WEEKLY DATA'!$A$11:$A$14577,'MONTHLY DATA'!$A85,'WEEKLY DATA'!$B$11:$B$14577,'MONTHLY DATA'!$B85)</f>
        <v>280</v>
      </c>
      <c r="DV85" s="78">
        <f>AVERAGEIFS('WEEKLY DATA'!DV$11:DV$14577,'WEEKLY DATA'!$A$11:$A$14577,'MONTHLY DATA'!$A85,'WEEKLY DATA'!$B$11:$B$14577,'MONTHLY DATA'!$B85)</f>
        <v>275</v>
      </c>
      <c r="DW85" s="154">
        <f t="shared" si="87"/>
        <v>-5.9829059829059839E-2</v>
      </c>
      <c r="DX85" s="78">
        <f>AVERAGEIFS('WEEKLY DATA'!DX$11:DX$14577,'WEEKLY DATA'!$A$11:$A$14577,'MONTHLY DATA'!$A85,'WEEKLY DATA'!$B$11:$B$14577,'MONTHLY DATA'!$B85)</f>
        <v>433.75</v>
      </c>
      <c r="DY85" s="78">
        <f>AVERAGEIFS('WEEKLY DATA'!DY$11:DY$14577,'WEEKLY DATA'!$A$11:$A$14577,'MONTHLY DATA'!$A85,'WEEKLY DATA'!$B$11:$B$14577,'MONTHLY DATA'!$B85)</f>
        <v>443.75</v>
      </c>
      <c r="DZ85" s="78">
        <f>AVERAGEIFS('WEEKLY DATA'!DZ$11:DZ$14577,'WEEKLY DATA'!$A$11:$A$14577,'MONTHLY DATA'!$A85,'WEEKLY DATA'!$B$11:$B$14577,'MONTHLY DATA'!$B85)</f>
        <v>438.75</v>
      </c>
      <c r="EA85" s="154">
        <f t="shared" si="88"/>
        <v>-2.8409090909090606E-3</v>
      </c>
      <c r="EB85" s="78">
        <f>AVERAGEIFS('WEEKLY DATA'!EB$11:EB$14577,'WEEKLY DATA'!$A$11:$A$14577,'MONTHLY DATA'!$A85,'WEEKLY DATA'!$B$11:$B$14577,'MONTHLY DATA'!$B85)</f>
        <v>280.625</v>
      </c>
      <c r="EC85" s="78">
        <f>AVERAGEIFS('WEEKLY DATA'!EC$11:EC$14577,'WEEKLY DATA'!$A$11:$A$14577,'MONTHLY DATA'!$A85,'WEEKLY DATA'!$B$11:$B$14577,'MONTHLY DATA'!$B85)</f>
        <v>290.625</v>
      </c>
      <c r="ED85" s="78">
        <f>AVERAGEIFS('WEEKLY DATA'!ED$11:ED$14577,'WEEKLY DATA'!$A$11:$A$14577,'MONTHLY DATA'!$A85,'WEEKLY DATA'!$B$11:$B$14577,'MONTHLY DATA'!$B85)</f>
        <v>285.625</v>
      </c>
      <c r="EE85" s="154">
        <f t="shared" si="89"/>
        <v>-3.9915966386554591E-2</v>
      </c>
      <c r="EF85" s="169">
        <f>AVERAGEIFS('WEEKLY DATA'!EF$11:EF$14577,'WEEKLY DATA'!$A$11:$A$14577,'MONTHLY DATA'!$A85,'WEEKLY DATA'!$B$11:$B$14577,'MONTHLY DATA'!$B85)</f>
        <v>238.75</v>
      </c>
      <c r="EG85" s="78">
        <f>AVERAGEIFS('WEEKLY DATA'!EG$11:EG$14577,'WEEKLY DATA'!$A$11:$A$14577,'MONTHLY DATA'!$A85,'WEEKLY DATA'!$B$11:$B$14577,'MONTHLY DATA'!$B85)</f>
        <v>248.75</v>
      </c>
      <c r="EH85" s="78">
        <f>AVERAGEIFS('WEEKLY DATA'!EH$11:EH$14577,'WEEKLY DATA'!$A$11:$A$14577,'MONTHLY DATA'!$A85,'WEEKLY DATA'!$B$11:$B$14577,'MONTHLY DATA'!$B85)</f>
        <v>243.75</v>
      </c>
      <c r="EI85" s="154">
        <f t="shared" si="90"/>
        <v>-8.4507042253521125E-2</v>
      </c>
      <c r="EJ85" s="78">
        <f>AVERAGEIFS('WEEKLY DATA'!EJ$11:EJ$14577,'WEEKLY DATA'!$A$11:$A$14577,'MONTHLY DATA'!$A85,'WEEKLY DATA'!$B$11:$B$14577,'MONTHLY DATA'!$B85)</f>
        <v>260</v>
      </c>
      <c r="EK85" s="78">
        <f>AVERAGEIFS('WEEKLY DATA'!EK$11:EK$14577,'WEEKLY DATA'!$A$11:$A$14577,'MONTHLY DATA'!$A85,'WEEKLY DATA'!$B$11:$B$14577,'MONTHLY DATA'!$B85)</f>
        <v>270</v>
      </c>
      <c r="EL85" s="78">
        <f>AVERAGEIFS('WEEKLY DATA'!EL$11:EL$14577,'WEEKLY DATA'!$A$11:$A$14577,'MONTHLY DATA'!$A85,'WEEKLY DATA'!$B$11:$B$14577,'MONTHLY DATA'!$B85)</f>
        <v>265</v>
      </c>
      <c r="EM85" s="154">
        <f t="shared" si="91"/>
        <v>-6.1946902654867242E-2</v>
      </c>
      <c r="EN85" s="78">
        <f>AVERAGEIFS('WEEKLY DATA'!EN$11:EN$14577,'WEEKLY DATA'!$A$11:$A$14577,'MONTHLY DATA'!$A85,'WEEKLY DATA'!$B$11:$B$14577,'MONTHLY DATA'!$B85)</f>
        <v>387.5</v>
      </c>
      <c r="EO85" s="78">
        <f>AVERAGEIFS('WEEKLY DATA'!EO$11:EO$14577,'WEEKLY DATA'!$A$11:$A$14577,'MONTHLY DATA'!$A85,'WEEKLY DATA'!$B$11:$B$14577,'MONTHLY DATA'!$B85)</f>
        <v>397.5</v>
      </c>
      <c r="EP85" s="78">
        <f>AVERAGEIFS('WEEKLY DATA'!EP$11:EP$14577,'WEEKLY DATA'!$A$11:$A$14577,'MONTHLY DATA'!$A85,'WEEKLY DATA'!$B$11:$B$14577,'MONTHLY DATA'!$B85)</f>
        <v>392.5</v>
      </c>
      <c r="EQ85" s="154">
        <f t="shared" si="92"/>
        <v>-6.3291139240506666E-3</v>
      </c>
      <c r="ER85" s="78">
        <f>AVERAGEIFS('WEEKLY DATA'!ER$11:ER$14577,'WEEKLY DATA'!$A$11:$A$14577,'MONTHLY DATA'!$A85,'WEEKLY DATA'!$B$11:$B$14577,'MONTHLY DATA'!$B85)</f>
        <v>261.875</v>
      </c>
      <c r="ES85" s="78">
        <f>AVERAGEIFS('WEEKLY DATA'!ES$11:ES$14577,'WEEKLY DATA'!$A$11:$A$14577,'MONTHLY DATA'!$A85,'WEEKLY DATA'!$B$11:$B$14577,'MONTHLY DATA'!$B85)</f>
        <v>271.875</v>
      </c>
      <c r="ET85" s="78">
        <f>AVERAGEIFS('WEEKLY DATA'!ET$11:ET$14577,'WEEKLY DATA'!$A$11:$A$14577,'MONTHLY DATA'!$A85,'WEEKLY DATA'!$B$11:$B$14577,'MONTHLY DATA'!$B85)</f>
        <v>266.875</v>
      </c>
      <c r="EU85" s="154">
        <f t="shared" si="93"/>
        <v>-2.5114155251141579E-2</v>
      </c>
      <c r="EV85" s="78">
        <f>AVERAGEIFS('WEEKLY DATA'!EV$11:EV$14577,'WEEKLY DATA'!$A$11:$A$14577,'MONTHLY DATA'!$A85,'WEEKLY DATA'!$B$11:$B$14577,'MONTHLY DATA'!$B85)</f>
        <v>212.5</v>
      </c>
      <c r="EW85" s="78">
        <f>AVERAGEIFS('WEEKLY DATA'!EW$11:EW$14577,'WEEKLY DATA'!$A$11:$A$14577,'MONTHLY DATA'!$A85,'WEEKLY DATA'!$B$11:$B$14577,'MONTHLY DATA'!$B85)</f>
        <v>222.5</v>
      </c>
      <c r="EX85" s="78">
        <f>AVERAGEIFS('WEEKLY DATA'!EX$11:EX$14577,'WEEKLY DATA'!$A$11:$A$14577,'MONTHLY DATA'!$A85,'WEEKLY DATA'!$B$11:$B$14577,'MONTHLY DATA'!$B85)</f>
        <v>217.5</v>
      </c>
      <c r="EY85" s="154">
        <f t="shared" si="94"/>
        <v>-1.4164305949008527E-2</v>
      </c>
      <c r="EZ85" s="78">
        <f>AVERAGEIFS('WEEKLY DATA'!EZ$11:EZ$14577,'WEEKLY DATA'!$A$11:$A$14577,'MONTHLY DATA'!$A85,'WEEKLY DATA'!$B$11:$B$14577,'MONTHLY DATA'!$B85)</f>
        <v>238.125</v>
      </c>
      <c r="FA85" s="78">
        <f>AVERAGEIFS('WEEKLY DATA'!FA$11:FA$14577,'WEEKLY DATA'!$A$11:$A$14577,'MONTHLY DATA'!$A85,'WEEKLY DATA'!$B$11:$B$14577,'MONTHLY DATA'!$B85)</f>
        <v>248.125</v>
      </c>
      <c r="FB85" s="78">
        <f>AVERAGEIFS('WEEKLY DATA'!FB$11:FB$14577,'WEEKLY DATA'!$A$11:$A$14577,'MONTHLY DATA'!$A85,'WEEKLY DATA'!$B$11:$B$14577,'MONTHLY DATA'!$B85)</f>
        <v>243.125</v>
      </c>
      <c r="FC85" s="154">
        <f t="shared" si="95"/>
        <v>-1.0178117048346036E-2</v>
      </c>
      <c r="FD85" s="78">
        <f>AVERAGEIFS('WEEKLY DATA'!FD$11:FD$14577,'WEEKLY DATA'!$A$11:$A$14577,'MONTHLY DATA'!$A85,'WEEKLY DATA'!$B$11:$B$14577,'MONTHLY DATA'!$B85)</f>
        <v>463.75</v>
      </c>
      <c r="FE85" s="78">
        <f>AVERAGEIFS('WEEKLY DATA'!FE$11:FE$14577,'WEEKLY DATA'!$A$11:$A$14577,'MONTHLY DATA'!$A85,'WEEKLY DATA'!$B$11:$B$14577,'MONTHLY DATA'!$B85)</f>
        <v>473.75</v>
      </c>
      <c r="FF85" s="78">
        <f>AVERAGEIFS('WEEKLY DATA'!FF$11:FF$14577,'WEEKLY DATA'!$A$11:$A$14577,'MONTHLY DATA'!$A85,'WEEKLY DATA'!$B$11:$B$14577,'MONTHLY DATA'!$B85)</f>
        <v>468.75</v>
      </c>
      <c r="FG85" s="154">
        <f t="shared" si="96"/>
        <v>-2.6595744680850686E-3</v>
      </c>
      <c r="FH85" s="78">
        <f>AVERAGEIFS('WEEKLY DATA'!FH$11:FH$14577,'WEEKLY DATA'!$A$11:$A$14577,'MONTHLY DATA'!$A85,'WEEKLY DATA'!$B$11:$B$14577,'MONTHLY DATA'!$B85)</f>
        <v>290</v>
      </c>
      <c r="FI85" s="78">
        <f>AVERAGEIFS('WEEKLY DATA'!FI$11:FI$14577,'WEEKLY DATA'!$A$11:$A$14577,'MONTHLY DATA'!$A85,'WEEKLY DATA'!$B$11:$B$14577,'MONTHLY DATA'!$B85)</f>
        <v>300</v>
      </c>
      <c r="FJ85" s="78">
        <f>AVERAGEIFS('WEEKLY DATA'!FJ$11:FJ$14577,'WEEKLY DATA'!$A$11:$A$14577,'MONTHLY DATA'!$A85,'WEEKLY DATA'!$B$11:$B$14577,'MONTHLY DATA'!$B85)</f>
        <v>295</v>
      </c>
      <c r="FK85" s="154">
        <f t="shared" si="97"/>
        <v>-2.8806584362139898E-2</v>
      </c>
      <c r="FL85" s="169">
        <f>AVERAGEIFS('WEEKLY DATA'!FL$11:FL$14577,'WEEKLY DATA'!$A$11:$A$14577,'MONTHLY DATA'!$A85,'WEEKLY DATA'!$B$11:$B$14577,'MONTHLY DATA'!$B85)</f>
        <v>238.125</v>
      </c>
      <c r="FM85" s="78">
        <f>AVERAGEIFS('WEEKLY DATA'!FM$11:FM$14577,'WEEKLY DATA'!$A$11:$A$14577,'MONTHLY DATA'!$A85,'WEEKLY DATA'!$B$11:$B$14577,'MONTHLY DATA'!$B85)</f>
        <v>248.125</v>
      </c>
      <c r="FN85" s="78">
        <f>AVERAGEIFS('WEEKLY DATA'!FN$11:FN$14577,'WEEKLY DATA'!$A$11:$A$14577,'MONTHLY DATA'!$A85,'WEEKLY DATA'!$B$11:$B$14577,'MONTHLY DATA'!$B85)</f>
        <v>243.125</v>
      </c>
      <c r="FO85" s="154">
        <f t="shared" si="98"/>
        <v>-5.3527980535279851E-2</v>
      </c>
      <c r="FP85" s="78">
        <f>AVERAGEIFS('WEEKLY DATA'!FP$11:FP$14577,'WEEKLY DATA'!$A$11:$A$14577,'MONTHLY DATA'!$A85,'WEEKLY DATA'!$B$11:$B$14577,'MONTHLY DATA'!$B85)</f>
        <v>262.5</v>
      </c>
      <c r="FQ85" s="78">
        <f>AVERAGEIFS('WEEKLY DATA'!FQ$11:FQ$14577,'WEEKLY DATA'!$A$11:$A$14577,'MONTHLY DATA'!$A85,'WEEKLY DATA'!$B$11:$B$14577,'MONTHLY DATA'!$B85)</f>
        <v>272.5</v>
      </c>
      <c r="FR85" s="78">
        <f>AVERAGEIFS('WEEKLY DATA'!FR$11:FR$14577,'WEEKLY DATA'!$A$11:$A$14577,'MONTHLY DATA'!$A85,'WEEKLY DATA'!$B$11:$B$14577,'MONTHLY DATA'!$B85)</f>
        <v>267.5</v>
      </c>
      <c r="FS85" s="154">
        <f t="shared" si="99"/>
        <v>-4.6770601336302842E-2</v>
      </c>
      <c r="FT85" s="78">
        <f>AVERAGEIFS('WEEKLY DATA'!FT$11:FT$14577,'WEEKLY DATA'!$A$11:$A$14577,'MONTHLY DATA'!$A85,'WEEKLY DATA'!$B$11:$B$14577,'MONTHLY DATA'!$B85)</f>
        <v>276.25</v>
      </c>
      <c r="FU85" s="78">
        <f>AVERAGEIFS('WEEKLY DATA'!FU$11:FU$14577,'WEEKLY DATA'!$A$11:$A$14577,'MONTHLY DATA'!$A85,'WEEKLY DATA'!$B$11:$B$14577,'MONTHLY DATA'!$B85)</f>
        <v>286.25</v>
      </c>
      <c r="FV85" s="78">
        <f>AVERAGEIFS('WEEKLY DATA'!FV$11:FV$14577,'WEEKLY DATA'!$A$11:$A$14577,'MONTHLY DATA'!$A85,'WEEKLY DATA'!$B$11:$B$14577,'MONTHLY DATA'!$B85)</f>
        <v>281.25</v>
      </c>
      <c r="FW85" s="154">
        <f t="shared" si="100"/>
        <v>-3.2258064516129004E-2</v>
      </c>
      <c r="FX85" s="78">
        <f>AVERAGEIFS('WEEKLY DATA'!FX$11:FX$14577,'WEEKLY DATA'!$A$11:$A$14577,'MONTHLY DATA'!$A85,'WEEKLY DATA'!$B$11:$B$14577,'MONTHLY DATA'!$B85)</f>
        <v>308.125</v>
      </c>
      <c r="FY85" s="78">
        <f>AVERAGEIFS('WEEKLY DATA'!FY$11:FY$14577,'WEEKLY DATA'!$A$11:$A$14577,'MONTHLY DATA'!$A85,'WEEKLY DATA'!$B$11:$B$14577,'MONTHLY DATA'!$B85)</f>
        <v>318.125</v>
      </c>
      <c r="FZ85" s="78">
        <f>AVERAGEIFS('WEEKLY DATA'!FZ$11:FZ$14577,'WEEKLY DATA'!$A$11:$A$14577,'MONTHLY DATA'!$A85,'WEEKLY DATA'!$B$11:$B$14577,'MONTHLY DATA'!$B85)</f>
        <v>313.125</v>
      </c>
      <c r="GA85" s="154">
        <f t="shared" si="101"/>
        <v>-5.2930056710774998E-2</v>
      </c>
      <c r="GB85" s="78">
        <f>AVERAGEIFS('WEEKLY DATA'!GB$11:GB$14577,'WEEKLY DATA'!$A$11:$A$14577,'MONTHLY DATA'!$A85,'WEEKLY DATA'!$B$11:$B$14577,'MONTHLY DATA'!$B85)</f>
        <v>307.5</v>
      </c>
      <c r="GC85" s="78">
        <f>AVERAGEIFS('WEEKLY DATA'!GC$11:GC$14577,'WEEKLY DATA'!$A$11:$A$14577,'MONTHLY DATA'!$A85,'WEEKLY DATA'!$B$11:$B$14577,'MONTHLY DATA'!$B85)</f>
        <v>317.5</v>
      </c>
      <c r="GD85" s="78">
        <f>AVERAGEIFS('WEEKLY DATA'!GD$11:GD$14577,'WEEKLY DATA'!$A$11:$A$14577,'MONTHLY DATA'!$A85,'WEEKLY DATA'!$B$11:$B$14577,'MONTHLY DATA'!$B85)</f>
        <v>312.5</v>
      </c>
      <c r="GE85" s="154">
        <f t="shared" si="102"/>
        <v>-4.0307101727447225E-2</v>
      </c>
      <c r="GF85" s="169">
        <f>AVERAGEIFS('WEEKLY DATA'!GF$11:GF$14577,'WEEKLY DATA'!$A$11:$A$14577,'MONTHLY DATA'!$A85,'WEEKLY DATA'!$B$11:$B$14577,'MONTHLY DATA'!$B85)</f>
        <v>273.75</v>
      </c>
      <c r="GG85" s="78">
        <f>AVERAGEIFS('WEEKLY DATA'!GG$11:GG$14577,'WEEKLY DATA'!$A$11:$A$14577,'MONTHLY DATA'!$A85,'WEEKLY DATA'!$B$11:$B$14577,'MONTHLY DATA'!$B85)</f>
        <v>283.75</v>
      </c>
      <c r="GH85" s="78">
        <f>AVERAGEIFS('WEEKLY DATA'!GH$11:GH$14577,'WEEKLY DATA'!$A$11:$A$14577,'MONTHLY DATA'!$A85,'WEEKLY DATA'!$B$11:$B$14577,'MONTHLY DATA'!$B85)</f>
        <v>278.75</v>
      </c>
      <c r="GI85" s="154">
        <f t="shared" si="103"/>
        <v>-7.4688796680497882E-2</v>
      </c>
      <c r="GJ85" s="78">
        <f>AVERAGEIFS('WEEKLY DATA'!GJ$11:GJ$14577,'WEEKLY DATA'!$A$11:$A$14577,'MONTHLY DATA'!$A85,'WEEKLY DATA'!$B$11:$B$14577,'MONTHLY DATA'!$B85)</f>
        <v>290.625</v>
      </c>
      <c r="GK85" s="78">
        <f>AVERAGEIFS('WEEKLY DATA'!GK$11:GK$14577,'WEEKLY DATA'!$A$11:$A$14577,'MONTHLY DATA'!$A85,'WEEKLY DATA'!$B$11:$B$14577,'MONTHLY DATA'!$B85)</f>
        <v>300.625</v>
      </c>
      <c r="GL85" s="78">
        <f>AVERAGEIFS('WEEKLY DATA'!GL$11:GL$14577,'WEEKLY DATA'!$A$11:$A$14577,'MONTHLY DATA'!$A85,'WEEKLY DATA'!$B$11:$B$14577,'MONTHLY DATA'!$B85)</f>
        <v>295.625</v>
      </c>
      <c r="GM85" s="154">
        <f t="shared" si="104"/>
        <v>-5.9642147117296207E-2</v>
      </c>
      <c r="GN85" s="78">
        <f>AVERAGEIFS('WEEKLY DATA'!GN$11:GN$14577,'WEEKLY DATA'!$A$11:$A$14577,'MONTHLY DATA'!$A85,'WEEKLY DATA'!$B$11:$B$14577,'MONTHLY DATA'!$B85)</f>
        <v>463.75</v>
      </c>
      <c r="GO85" s="78">
        <f>AVERAGEIFS('WEEKLY DATA'!GO$11:GO$14577,'WEEKLY DATA'!$A$11:$A$14577,'MONTHLY DATA'!$A85,'WEEKLY DATA'!$B$11:$B$14577,'MONTHLY DATA'!$B85)</f>
        <v>473.75</v>
      </c>
      <c r="GP85" s="78">
        <f>AVERAGEIFS('WEEKLY DATA'!GP$11:GP$14577,'WEEKLY DATA'!$A$11:$A$14577,'MONTHLY DATA'!$A85,'WEEKLY DATA'!$B$11:$B$14577,'MONTHLY DATA'!$B85)</f>
        <v>468.75</v>
      </c>
      <c r="GQ85" s="154">
        <f t="shared" si="105"/>
        <v>-2.6595744680850686E-3</v>
      </c>
      <c r="GR85" s="78"/>
    </row>
    <row r="86" spans="1:200" ht="15.75" x14ac:dyDescent="0.25">
      <c r="A86">
        <f t="shared" si="55"/>
        <v>4</v>
      </c>
      <c r="B86">
        <f t="shared" si="56"/>
        <v>2016</v>
      </c>
      <c r="C86" s="86">
        <v>42461</v>
      </c>
      <c r="D86" s="78">
        <f>AVERAGEIFS('WEEKLY DATA'!D$11:D$14577,'WEEKLY DATA'!$A$11:$A$14577,'MONTHLY DATA'!$A86,'WEEKLY DATA'!$B$11:$B$14577,'MONTHLY DATA'!$B86)</f>
        <v>333</v>
      </c>
      <c r="E86" s="78">
        <f>AVERAGEIFS('WEEKLY DATA'!E$11:E$14577,'WEEKLY DATA'!$A$11:$A$14577,'MONTHLY DATA'!$A86,'WEEKLY DATA'!$B$11:$B$14577,'MONTHLY DATA'!$B86)</f>
        <v>343</v>
      </c>
      <c r="F86" s="78">
        <f>AVERAGEIFS('WEEKLY DATA'!F$11:F$14577,'WEEKLY DATA'!$A$11:$A$14577,'MONTHLY DATA'!$A86,'WEEKLY DATA'!$B$11:$B$14577,'MONTHLY DATA'!$B86)</f>
        <v>338</v>
      </c>
      <c r="G86" s="154">
        <f t="shared" si="57"/>
        <v>3.3395176252319914E-3</v>
      </c>
      <c r="H86" s="169">
        <f>AVERAGEIFS('WEEKLY DATA'!H$11:H$14577,'WEEKLY DATA'!$A$11:$A$14577,'MONTHLY DATA'!$A86,'WEEKLY DATA'!$B$11:$B$14577,'MONTHLY DATA'!$B86)</f>
        <v>378</v>
      </c>
      <c r="I86" s="78">
        <f>AVERAGEIFS('WEEKLY DATA'!I$11:I$14577,'WEEKLY DATA'!$A$11:$A$14577,'MONTHLY DATA'!$A86,'WEEKLY DATA'!$B$11:$B$14577,'MONTHLY DATA'!$B86)</f>
        <v>388</v>
      </c>
      <c r="J86" s="78">
        <f>AVERAGEIFS('WEEKLY DATA'!J$11:J$14577,'WEEKLY DATA'!$A$11:$A$14577,'MONTHLY DATA'!$A86,'WEEKLY DATA'!$B$11:$B$14577,'MONTHLY DATA'!$B86)</f>
        <v>383</v>
      </c>
      <c r="K86" s="154">
        <f t="shared" si="58"/>
        <v>-8.4142394822006583E-3</v>
      </c>
      <c r="L86" s="169">
        <f>AVERAGEIFS('WEEKLY DATA'!L$11:L$14577,'WEEKLY DATA'!$A$11:$A$14577,'MONTHLY DATA'!$A86,'WEEKLY DATA'!$B$11:$B$14577,'MONTHLY DATA'!$B86)</f>
        <v>359</v>
      </c>
      <c r="M86" s="78">
        <f>AVERAGEIFS('WEEKLY DATA'!M$11:M$14577,'WEEKLY DATA'!$A$11:$A$14577,'MONTHLY DATA'!$A86,'WEEKLY DATA'!$B$11:$B$14577,'MONTHLY DATA'!$B86)</f>
        <v>369</v>
      </c>
      <c r="N86" s="78">
        <f>AVERAGEIFS('WEEKLY DATA'!N$11:N$14577,'WEEKLY DATA'!$A$11:$A$14577,'MONTHLY DATA'!$A86,'WEEKLY DATA'!$B$11:$B$14577,'MONTHLY DATA'!$B86)</f>
        <v>364</v>
      </c>
      <c r="O86" s="154">
        <f t="shared" si="59"/>
        <v>-3.2558139534883734E-2</v>
      </c>
      <c r="P86" s="169">
        <f>AVERAGEIFS('WEEKLY DATA'!P$11:P$14577,'WEEKLY DATA'!$A$11:$A$14577,'MONTHLY DATA'!$A86,'WEEKLY DATA'!$B$11:$B$14577,'MONTHLY DATA'!$B86)</f>
        <v>274</v>
      </c>
      <c r="Q86" s="78">
        <f>AVERAGEIFS('WEEKLY DATA'!Q$11:Q$14577,'WEEKLY DATA'!$A$11:$A$14577,'MONTHLY DATA'!$A86,'WEEKLY DATA'!$B$11:$B$14577,'MONTHLY DATA'!$B86)</f>
        <v>284</v>
      </c>
      <c r="R86" s="78">
        <f>AVERAGEIFS('WEEKLY DATA'!R$11:R$14577,'WEEKLY DATA'!$A$11:$A$14577,'MONTHLY DATA'!$A86,'WEEKLY DATA'!$B$11:$B$14577,'MONTHLY DATA'!$B86)</f>
        <v>279</v>
      </c>
      <c r="S86" s="154">
        <f t="shared" si="60"/>
        <v>-2.3194748358862149E-2</v>
      </c>
      <c r="T86" s="169">
        <f>AVERAGEIFS('WEEKLY DATA'!T$11:T$14577,'WEEKLY DATA'!$A$11:$A$14577,'MONTHLY DATA'!$A86,'WEEKLY DATA'!$B$11:$B$14577,'MONTHLY DATA'!$B86)</f>
        <v>264</v>
      </c>
      <c r="U86" s="78">
        <f>AVERAGEIFS('WEEKLY DATA'!U$11:U$14577,'WEEKLY DATA'!$A$11:$A$14577,'MONTHLY DATA'!$A86,'WEEKLY DATA'!$B$11:$B$14577,'MONTHLY DATA'!$B86)</f>
        <v>274</v>
      </c>
      <c r="V86" s="78">
        <f>AVERAGEIFS('WEEKLY DATA'!V$11:V$14577,'WEEKLY DATA'!$A$11:$A$14577,'MONTHLY DATA'!$A86,'WEEKLY DATA'!$B$11:$B$14577,'MONTHLY DATA'!$B86)</f>
        <v>269</v>
      </c>
      <c r="W86" s="154">
        <f t="shared" si="61"/>
        <v>1.5094339622641506E-2</v>
      </c>
      <c r="X86" s="169">
        <f>AVERAGEIFS('WEEKLY DATA'!X$11:X$14577,'WEEKLY DATA'!$A$11:$A$14577,'MONTHLY DATA'!$A86,'WEEKLY DATA'!$B$11:$B$14577,'MONTHLY DATA'!$B86)</f>
        <v>228</v>
      </c>
      <c r="Y86" s="78">
        <f>AVERAGEIFS('WEEKLY DATA'!Y$11:Y$14577,'WEEKLY DATA'!$A$11:$A$14577,'MONTHLY DATA'!$A86,'WEEKLY DATA'!$B$11:$B$14577,'MONTHLY DATA'!$B86)</f>
        <v>238</v>
      </c>
      <c r="Z86" s="78">
        <f>AVERAGEIFS('WEEKLY DATA'!Z$11:Z$14577,'WEEKLY DATA'!$A$11:$A$14577,'MONTHLY DATA'!$A86,'WEEKLY DATA'!$B$11:$B$14577,'MONTHLY DATA'!$B86)</f>
        <v>233</v>
      </c>
      <c r="AA86" s="154">
        <f t="shared" si="62"/>
        <v>-1.3756613756613745E-2</v>
      </c>
      <c r="AB86" s="169">
        <f>AVERAGEIFS('WEEKLY DATA'!AB$11:AB$14577,'WEEKLY DATA'!$A$11:$A$14577,'MONTHLY DATA'!$A86,'WEEKLY DATA'!$B$11:$B$14577,'MONTHLY DATA'!$B86)</f>
        <v>290</v>
      </c>
      <c r="AC86" s="78">
        <f>AVERAGEIFS('WEEKLY DATA'!AC$11:AC$14577,'WEEKLY DATA'!$A$11:$A$14577,'MONTHLY DATA'!$A86,'WEEKLY DATA'!$B$11:$B$14577,'MONTHLY DATA'!$B86)</f>
        <v>300</v>
      </c>
      <c r="AD86" s="78">
        <f>AVERAGEIFS('WEEKLY DATA'!AD$11:AD$14577,'WEEKLY DATA'!$A$11:$A$14577,'MONTHLY DATA'!$A86,'WEEKLY DATA'!$B$11:$B$14577,'MONTHLY DATA'!$B86)</f>
        <v>295</v>
      </c>
      <c r="AE86" s="154">
        <f t="shared" si="63"/>
        <v>-6.3492063492063489E-2</v>
      </c>
      <c r="AF86" s="169">
        <f>AVERAGEIFS('WEEKLY DATA'!AF$11:AF$14577,'WEEKLY DATA'!$A$11:$A$14577,'MONTHLY DATA'!$A86,'WEEKLY DATA'!$B$11:$B$14577,'MONTHLY DATA'!$B86)</f>
        <v>210</v>
      </c>
      <c r="AG86" s="78">
        <f>AVERAGEIFS('WEEKLY DATA'!AG$11:AG$14577,'WEEKLY DATA'!$A$11:$A$14577,'MONTHLY DATA'!$A86,'WEEKLY DATA'!$B$11:$B$14577,'MONTHLY DATA'!$B86)</f>
        <v>220</v>
      </c>
      <c r="AH86" s="78">
        <f>AVERAGEIFS('WEEKLY DATA'!AH$11:AH$14577,'WEEKLY DATA'!$A$11:$A$14577,'MONTHLY DATA'!$A86,'WEEKLY DATA'!$B$11:$B$14577,'MONTHLY DATA'!$B86)</f>
        <v>215</v>
      </c>
      <c r="AI86" s="154">
        <f t="shared" si="64"/>
        <v>-8.0213903743315496E-2</v>
      </c>
      <c r="AJ86" s="169">
        <f>AVERAGEIFS('WEEKLY DATA'!AJ$11:AJ$14577,'WEEKLY DATA'!$A$11:$A$14577,'MONTHLY DATA'!$A86,'WEEKLY DATA'!$B$11:$B$14577,'MONTHLY DATA'!$B86)</f>
        <v>300</v>
      </c>
      <c r="AK86" s="78">
        <f>AVERAGEIFS('WEEKLY DATA'!AK$11:AK$14577,'WEEKLY DATA'!$A$11:$A$14577,'MONTHLY DATA'!$A86,'WEEKLY DATA'!$B$11:$B$14577,'MONTHLY DATA'!$B86)</f>
        <v>310</v>
      </c>
      <c r="AL86" s="78">
        <f>AVERAGEIFS('WEEKLY DATA'!AL$11:AL$14577,'WEEKLY DATA'!$A$11:$A$14577,'MONTHLY DATA'!$A86,'WEEKLY DATA'!$B$11:$B$14577,'MONTHLY DATA'!$B86)</f>
        <v>305</v>
      </c>
      <c r="AM86" s="154">
        <f t="shared" si="65"/>
        <v>0</v>
      </c>
      <c r="AN86" s="169">
        <f>AVERAGEIFS('WEEKLY DATA'!AN$11:AN$14577,'WEEKLY DATA'!$A$11:$A$14577,'MONTHLY DATA'!$A86,'WEEKLY DATA'!$B$11:$B$14577,'MONTHLY DATA'!$B86)</f>
        <v>275</v>
      </c>
      <c r="AO86" s="78">
        <f>AVERAGEIFS('WEEKLY DATA'!AO$11:AO$14577,'WEEKLY DATA'!$A$11:$A$14577,'MONTHLY DATA'!$A86,'WEEKLY DATA'!$B$11:$B$14577,'MONTHLY DATA'!$B86)</f>
        <v>285</v>
      </c>
      <c r="AP86" s="78">
        <f>AVERAGEIFS('WEEKLY DATA'!AP$11:AP$14577,'WEEKLY DATA'!$A$11:$A$14577,'MONTHLY DATA'!$A86,'WEEKLY DATA'!$B$11:$B$14577,'MONTHLY DATA'!$B86)</f>
        <v>280</v>
      </c>
      <c r="AQ86" s="154">
        <f t="shared" si="66"/>
        <v>9.009009009008917E-3</v>
      </c>
      <c r="AR86" s="169">
        <f>AVERAGEIFS('WEEKLY DATA'!AR$11:AR$14577,'WEEKLY DATA'!$A$11:$A$14577,'MONTHLY DATA'!$A86,'WEEKLY DATA'!$B$11:$B$14577,'MONTHLY DATA'!$B86)</f>
        <v>324</v>
      </c>
      <c r="AS86" s="78">
        <f>AVERAGEIFS('WEEKLY DATA'!AS$11:AS$14577,'WEEKLY DATA'!$A$11:$A$14577,'MONTHLY DATA'!$A86,'WEEKLY DATA'!$B$11:$B$14577,'MONTHLY DATA'!$B86)</f>
        <v>334</v>
      </c>
      <c r="AT86" s="78">
        <f>AVERAGEIFS('WEEKLY DATA'!AT$11:AT$14577,'WEEKLY DATA'!$A$11:$A$14577,'MONTHLY DATA'!$A86,'WEEKLY DATA'!$B$11:$B$14577,'MONTHLY DATA'!$B86)</f>
        <v>329</v>
      </c>
      <c r="AU86" s="154">
        <f t="shared" si="67"/>
        <v>-2.8782287822878283E-2</v>
      </c>
      <c r="AV86" s="169">
        <f>AVERAGEIFS('WEEKLY DATA'!AV$11:AV$14577,'WEEKLY DATA'!$A$11:$A$14577,'MONTHLY DATA'!$A86,'WEEKLY DATA'!$B$11:$B$14577,'MONTHLY DATA'!$B86)</f>
        <v>252</v>
      </c>
      <c r="AW86" s="78">
        <f>AVERAGEIFS('WEEKLY DATA'!AW$11:AW$14577,'WEEKLY DATA'!$A$11:$A$14577,'MONTHLY DATA'!$A86,'WEEKLY DATA'!$B$11:$B$14577,'MONTHLY DATA'!$B86)</f>
        <v>262</v>
      </c>
      <c r="AX86" s="78">
        <f>AVERAGEIFS('WEEKLY DATA'!AX$11:AX$14577,'WEEKLY DATA'!$A$11:$A$14577,'MONTHLY DATA'!$A86,'WEEKLY DATA'!$B$11:$B$14577,'MONTHLY DATA'!$B86)</f>
        <v>257</v>
      </c>
      <c r="AY86" s="154">
        <f t="shared" si="68"/>
        <v>-2.7895981087470489E-2</v>
      </c>
      <c r="AZ86" s="169">
        <f>AVERAGEIFS('WEEKLY DATA'!AZ$11:AZ$14577,'WEEKLY DATA'!$A$11:$A$14577,'MONTHLY DATA'!$A86,'WEEKLY DATA'!$B$11:$B$14577,'MONTHLY DATA'!$B86)</f>
        <v>262</v>
      </c>
      <c r="BA86" s="78">
        <f>AVERAGEIFS('WEEKLY DATA'!BA$11:BA$14577,'WEEKLY DATA'!$A$11:$A$14577,'MONTHLY DATA'!$A86,'WEEKLY DATA'!$B$11:$B$14577,'MONTHLY DATA'!$B86)</f>
        <v>272</v>
      </c>
      <c r="BB86" s="78">
        <f>AVERAGEIFS('WEEKLY DATA'!BB$11:BB$14577,'WEEKLY DATA'!$A$11:$A$14577,'MONTHLY DATA'!$A86,'WEEKLY DATA'!$B$11:$B$14577,'MONTHLY DATA'!$B86)</f>
        <v>267</v>
      </c>
      <c r="BC86" s="154">
        <f t="shared" si="69"/>
        <v>5.1764705882353379E-3</v>
      </c>
      <c r="BD86" s="169">
        <f>AVERAGEIFS('WEEKLY DATA'!BD$11:BD$14577,'WEEKLY DATA'!$A$11:$A$14577,'MONTHLY DATA'!$A86,'WEEKLY DATA'!$B$11:$B$14577,'MONTHLY DATA'!$B86)</f>
        <v>224</v>
      </c>
      <c r="BE86" s="78">
        <f>AVERAGEIFS('WEEKLY DATA'!BE$11:BE$14577,'WEEKLY DATA'!$A$11:$A$14577,'MONTHLY DATA'!$A86,'WEEKLY DATA'!$B$11:$B$14577,'MONTHLY DATA'!$B86)</f>
        <v>234</v>
      </c>
      <c r="BF86" s="78">
        <f>AVERAGEIFS('WEEKLY DATA'!BF$11:BF$14577,'WEEKLY DATA'!$A$11:$A$14577,'MONTHLY DATA'!$A86,'WEEKLY DATA'!$B$11:$B$14577,'MONTHLY DATA'!$B86)</f>
        <v>229</v>
      </c>
      <c r="BG86" s="154">
        <f t="shared" si="70"/>
        <v>-2.8116710875331519E-2</v>
      </c>
      <c r="BH86" s="169">
        <f>AVERAGEIFS('WEEKLY DATA'!BH$11:BH$14577,'WEEKLY DATA'!$A$11:$A$14577,'MONTHLY DATA'!$A86,'WEEKLY DATA'!$B$11:$B$14577,'MONTHLY DATA'!$B86)</f>
        <v>292</v>
      </c>
      <c r="BI86" s="78">
        <f>AVERAGEIFS('WEEKLY DATA'!BI$11:BI$14577,'WEEKLY DATA'!$A$11:$A$14577,'MONTHLY DATA'!$A86,'WEEKLY DATA'!$B$11:$B$14577,'MONTHLY DATA'!$B86)</f>
        <v>302</v>
      </c>
      <c r="BJ86" s="78">
        <f>AVERAGEIFS('WEEKLY DATA'!BJ$11:BJ$14577,'WEEKLY DATA'!$A$11:$A$14577,'MONTHLY DATA'!$A86,'WEEKLY DATA'!$B$11:$B$14577,'MONTHLY DATA'!$B86)</f>
        <v>297</v>
      </c>
      <c r="BK86" s="154">
        <f t="shared" si="71"/>
        <v>4.6511627906977715E-3</v>
      </c>
      <c r="BL86" s="169">
        <f>AVERAGEIFS('WEEKLY DATA'!BL$11:BL$14577,'WEEKLY DATA'!$A$11:$A$14577,'MONTHLY DATA'!$A86,'WEEKLY DATA'!$B$11:$B$14577,'MONTHLY DATA'!$B86)</f>
        <v>245</v>
      </c>
      <c r="BM86" s="78">
        <f>AVERAGEIFS('WEEKLY DATA'!BM$11:BM$14577,'WEEKLY DATA'!$A$11:$A$14577,'MONTHLY DATA'!$A86,'WEEKLY DATA'!$B$11:$B$14577,'MONTHLY DATA'!$B86)</f>
        <v>255</v>
      </c>
      <c r="BN86" s="78">
        <f>AVERAGEIFS('WEEKLY DATA'!BN$11:BN$14577,'WEEKLY DATA'!$A$11:$A$14577,'MONTHLY DATA'!$A86,'WEEKLY DATA'!$B$11:$B$14577,'MONTHLY DATA'!$B86)</f>
        <v>250</v>
      </c>
      <c r="BO86" s="154">
        <f t="shared" si="72"/>
        <v>-7.4441687344912744E-3</v>
      </c>
      <c r="BP86" s="78">
        <f>AVERAGEIFS('WEEKLY DATA'!BP$11:BP$14577,'WEEKLY DATA'!$A$11:$A$14577,'MONTHLY DATA'!$A86,'WEEKLY DATA'!$B$11:$B$14577,'MONTHLY DATA'!$B86)</f>
        <v>302</v>
      </c>
      <c r="BQ86" s="78">
        <f>AVERAGEIFS('WEEKLY DATA'!BQ$11:BQ$14577,'WEEKLY DATA'!$A$11:$A$14577,'MONTHLY DATA'!$A86,'WEEKLY DATA'!$B$11:$B$14577,'MONTHLY DATA'!$B86)</f>
        <v>312</v>
      </c>
      <c r="BR86" s="78">
        <f>AVERAGEIFS('WEEKLY DATA'!BR$11:BR$14577,'WEEKLY DATA'!$A$11:$A$14577,'MONTHLY DATA'!$A86,'WEEKLY DATA'!$B$11:$B$14577,'MONTHLY DATA'!$B86)</f>
        <v>307</v>
      </c>
      <c r="BS86" s="154">
        <f t="shared" si="73"/>
        <v>4.4989775051125225E-3</v>
      </c>
      <c r="BT86" s="78">
        <f>AVERAGEIFS('WEEKLY DATA'!BT$11:BT$14577,'WEEKLY DATA'!$A$11:$A$14577,'MONTHLY DATA'!$A86,'WEEKLY DATA'!$B$11:$B$14577,'MONTHLY DATA'!$B86)</f>
        <v>264</v>
      </c>
      <c r="BU86" s="78">
        <f>AVERAGEIFS('WEEKLY DATA'!BU$11:BU$14577,'WEEKLY DATA'!$A$11:$A$14577,'MONTHLY DATA'!$A86,'WEEKLY DATA'!$B$11:$B$14577,'MONTHLY DATA'!$B86)</f>
        <v>274</v>
      </c>
      <c r="BV86" s="78">
        <f>AVERAGEIFS('WEEKLY DATA'!BV$11:BV$14577,'WEEKLY DATA'!$A$11:$A$14577,'MONTHLY DATA'!$A86,'WEEKLY DATA'!$B$11:$B$14577,'MONTHLY DATA'!$B86)</f>
        <v>269</v>
      </c>
      <c r="BW86" s="154">
        <f t="shared" si="74"/>
        <v>-2.4036281179138363E-2</v>
      </c>
      <c r="BX86" s="78">
        <f>AVERAGEIFS('WEEKLY DATA'!BX$11:BX$14577,'WEEKLY DATA'!$A$11:$A$14577,'MONTHLY DATA'!$A86,'WEEKLY DATA'!$B$11:$B$14577,'MONTHLY DATA'!$B86)</f>
        <v>281</v>
      </c>
      <c r="BY86" s="78">
        <f>AVERAGEIFS('WEEKLY DATA'!BY$11:BY$14577,'WEEKLY DATA'!$A$11:$A$14577,'MONTHLY DATA'!$A86,'WEEKLY DATA'!$B$11:$B$14577,'MONTHLY DATA'!$B86)</f>
        <v>291</v>
      </c>
      <c r="BZ86" s="78">
        <f>AVERAGEIFS('WEEKLY DATA'!BZ$11:BZ$14577,'WEEKLY DATA'!$A$11:$A$14577,'MONTHLY DATA'!$A86,'WEEKLY DATA'!$B$11:$B$14577,'MONTHLY DATA'!$B86)</f>
        <v>286</v>
      </c>
      <c r="CA86" s="154">
        <f t="shared" si="75"/>
        <v>-1.1663066954643586E-2</v>
      </c>
      <c r="CB86" s="78">
        <f>AVERAGEIFS('WEEKLY DATA'!CB$11:CB$14577,'WEEKLY DATA'!$A$11:$A$14577,'MONTHLY DATA'!$A86,'WEEKLY DATA'!$B$11:$B$14577,'MONTHLY DATA'!$B86)</f>
        <v>426</v>
      </c>
      <c r="CC86" s="78">
        <f>AVERAGEIFS('WEEKLY DATA'!CC$11:CC$14577,'WEEKLY DATA'!$A$11:$A$14577,'MONTHLY DATA'!$A86,'WEEKLY DATA'!$B$11:$B$14577,'MONTHLY DATA'!$B86)</f>
        <v>436</v>
      </c>
      <c r="CD86" s="78">
        <f>AVERAGEIFS('WEEKLY DATA'!CD$11:CD$14577,'WEEKLY DATA'!$A$11:$A$14577,'MONTHLY DATA'!$A86,'WEEKLY DATA'!$B$11:$B$14577,'MONTHLY DATA'!$B86)</f>
        <v>431</v>
      </c>
      <c r="CE86" s="154">
        <f t="shared" si="76"/>
        <v>-6.3400576368876083E-3</v>
      </c>
      <c r="CF86" s="78">
        <f>AVERAGEIFS('WEEKLY DATA'!CF$11:CF$14577,'WEEKLY DATA'!$A$11:$A$14577,'MONTHLY DATA'!$A86,'WEEKLY DATA'!$B$11:$B$14577,'MONTHLY DATA'!$B86)</f>
        <v>255</v>
      </c>
      <c r="CG86" s="78">
        <f>AVERAGEIFS('WEEKLY DATA'!CG$11:CG$14577,'WEEKLY DATA'!$A$11:$A$14577,'MONTHLY DATA'!$A86,'WEEKLY DATA'!$B$11:$B$14577,'MONTHLY DATA'!$B86)</f>
        <v>265</v>
      </c>
      <c r="CH86" s="78">
        <f>AVERAGEIFS('WEEKLY DATA'!CH$11:CH$14577,'WEEKLY DATA'!$A$11:$A$14577,'MONTHLY DATA'!$A86,'WEEKLY DATA'!$B$11:$B$14577,'MONTHLY DATA'!$B86)</f>
        <v>260</v>
      </c>
      <c r="CI86" s="154">
        <f t="shared" si="77"/>
        <v>-2.5761124121779888E-2</v>
      </c>
      <c r="CJ86" s="78">
        <f>AVERAGEIFS('WEEKLY DATA'!CJ$11:CJ$14577,'WEEKLY DATA'!$A$11:$A$14577,'MONTHLY DATA'!$A86,'WEEKLY DATA'!$B$11:$B$14577,'MONTHLY DATA'!$B86)</f>
        <v>219</v>
      </c>
      <c r="CK86" s="78">
        <f>AVERAGEIFS('WEEKLY DATA'!CK$11:CK$14577,'WEEKLY DATA'!$A$11:$A$14577,'MONTHLY DATA'!$A86,'WEEKLY DATA'!$B$11:$B$14577,'MONTHLY DATA'!$B86)</f>
        <v>229</v>
      </c>
      <c r="CL86" s="78">
        <f>AVERAGEIFS('WEEKLY DATA'!CL$11:CL$14577,'WEEKLY DATA'!$A$11:$A$14577,'MONTHLY DATA'!$A86,'WEEKLY DATA'!$B$11:$B$14577,'MONTHLY DATA'!$B86)</f>
        <v>224</v>
      </c>
      <c r="CM86" s="154">
        <f t="shared" si="78"/>
        <v>-7.2022160664819701E-3</v>
      </c>
      <c r="CN86" s="78">
        <f>AVERAGEIFS('WEEKLY DATA'!CN$11:CN$14577,'WEEKLY DATA'!$A$11:$A$14577,'MONTHLY DATA'!$A86,'WEEKLY DATA'!$B$11:$B$14577,'MONTHLY DATA'!$B86)</f>
        <v>238</v>
      </c>
      <c r="CO86" s="78">
        <f>AVERAGEIFS('WEEKLY DATA'!CO$11:CO$14577,'WEEKLY DATA'!$A$11:$A$14577,'MONTHLY DATA'!$A86,'WEEKLY DATA'!$B$11:$B$14577,'MONTHLY DATA'!$B86)</f>
        <v>248</v>
      </c>
      <c r="CP86" s="78">
        <f>AVERAGEIFS('WEEKLY DATA'!CP$11:CP$14577,'WEEKLY DATA'!$A$11:$A$14577,'MONTHLY DATA'!$A86,'WEEKLY DATA'!$B$11:$B$14577,'MONTHLY DATA'!$B86)</f>
        <v>243</v>
      </c>
      <c r="CQ86" s="154">
        <f t="shared" si="79"/>
        <v>-1.0687022900763399E-2</v>
      </c>
      <c r="CR86" s="78">
        <f>AVERAGEIFS('WEEKLY DATA'!CR$11:CR$14577,'WEEKLY DATA'!$A$11:$A$14577,'MONTHLY DATA'!$A86,'WEEKLY DATA'!$B$11:$B$14577,'MONTHLY DATA'!$B86)</f>
        <v>396</v>
      </c>
      <c r="CS86" s="78">
        <f>AVERAGEIFS('WEEKLY DATA'!CS$11:CS$14577,'WEEKLY DATA'!$A$11:$A$14577,'MONTHLY DATA'!$A86,'WEEKLY DATA'!$B$11:$B$14577,'MONTHLY DATA'!$B86)</f>
        <v>406</v>
      </c>
      <c r="CT86" s="78">
        <f>AVERAGEIFS('WEEKLY DATA'!CT$11:CT$14577,'WEEKLY DATA'!$A$11:$A$14577,'MONTHLY DATA'!$A86,'WEEKLY DATA'!$B$11:$B$14577,'MONTHLY DATA'!$B86)</f>
        <v>401</v>
      </c>
      <c r="CU86" s="154">
        <f t="shared" si="80"/>
        <v>-6.8111455108359475E-3</v>
      </c>
      <c r="CV86" s="169">
        <f>AVERAGEIFS('WEEKLY DATA'!CV$11:CV$14577,'WEEKLY DATA'!$A$11:$A$14577,'MONTHLY DATA'!$A86,'WEEKLY DATA'!$B$11:$B$14577,'MONTHLY DATA'!$B86)</f>
        <v>299</v>
      </c>
      <c r="CW86" s="78">
        <f>AVERAGEIFS('WEEKLY DATA'!CW$11:CW$14577,'WEEKLY DATA'!$A$11:$A$14577,'MONTHLY DATA'!$A86,'WEEKLY DATA'!$B$11:$B$14577,'MONTHLY DATA'!$B86)</f>
        <v>309</v>
      </c>
      <c r="CX86" s="78">
        <f>AVERAGEIFS('WEEKLY DATA'!CX$11:CX$14577,'WEEKLY DATA'!$A$11:$A$14577,'MONTHLY DATA'!$A86,'WEEKLY DATA'!$B$11:$B$14577,'MONTHLY DATA'!$B86)</f>
        <v>304</v>
      </c>
      <c r="CY86" s="154">
        <f t="shared" si="81"/>
        <v>-1.538461538461533E-2</v>
      </c>
      <c r="CZ86" s="169">
        <f>AVERAGEIFS('WEEKLY DATA'!CZ$11:CZ$14577,'WEEKLY DATA'!$A$11:$A$14577,'MONTHLY DATA'!$A86,'WEEKLY DATA'!$B$11:$B$14577,'MONTHLY DATA'!$B86)</f>
        <v>260</v>
      </c>
      <c r="DA86" s="78">
        <f>AVERAGEIFS('WEEKLY DATA'!DA$11:DA$14577,'WEEKLY DATA'!$A$11:$A$14577,'MONTHLY DATA'!$A86,'WEEKLY DATA'!$B$11:$B$14577,'MONTHLY DATA'!$B86)</f>
        <v>270</v>
      </c>
      <c r="DB86" s="78">
        <f>AVERAGEIFS('WEEKLY DATA'!DB$11:DB$14577,'WEEKLY DATA'!$A$11:$A$14577,'MONTHLY DATA'!$A86,'WEEKLY DATA'!$B$11:$B$14577,'MONTHLY DATA'!$B86)</f>
        <v>265</v>
      </c>
      <c r="DC86" s="154">
        <f t="shared" si="82"/>
        <v>-1.1655011655011704E-2</v>
      </c>
      <c r="DD86" s="78">
        <f>AVERAGEIFS('WEEKLY DATA'!DD$11:DD$14577,'WEEKLY DATA'!$A$11:$A$14577,'MONTHLY DATA'!$A86,'WEEKLY DATA'!$B$11:$B$14577,'MONTHLY DATA'!$B86)</f>
        <v>279</v>
      </c>
      <c r="DE86" s="78">
        <f>AVERAGEIFS('WEEKLY DATA'!DE$11:DE$14577,'WEEKLY DATA'!$A$11:$A$14577,'MONTHLY DATA'!$A86,'WEEKLY DATA'!$B$11:$B$14577,'MONTHLY DATA'!$B86)</f>
        <v>289</v>
      </c>
      <c r="DF86" s="78">
        <f>AVERAGEIFS('WEEKLY DATA'!DF$11:DF$14577,'WEEKLY DATA'!$A$11:$A$14577,'MONTHLY DATA'!$A86,'WEEKLY DATA'!$B$11:$B$14577,'MONTHLY DATA'!$B86)</f>
        <v>284</v>
      </c>
      <c r="DG86" s="154">
        <f t="shared" si="83"/>
        <v>-1.6450216450216493E-2</v>
      </c>
      <c r="DH86" s="78">
        <f>AVERAGEIFS('WEEKLY DATA'!DH$11:DH$14577,'WEEKLY DATA'!$A$11:$A$14577,'MONTHLY DATA'!$A86,'WEEKLY DATA'!$B$11:$B$14577,'MONTHLY DATA'!$B86)</f>
        <v>413</v>
      </c>
      <c r="DI86" s="78">
        <f>AVERAGEIFS('WEEKLY DATA'!DI$11:DI$14577,'WEEKLY DATA'!$A$11:$A$14577,'MONTHLY DATA'!$A86,'WEEKLY DATA'!$B$11:$B$14577,'MONTHLY DATA'!$B86)</f>
        <v>423</v>
      </c>
      <c r="DJ86" s="78">
        <f>AVERAGEIFS('WEEKLY DATA'!DJ$11:DJ$14577,'WEEKLY DATA'!$A$11:$A$14577,'MONTHLY DATA'!$A86,'WEEKLY DATA'!$B$11:$B$14577,'MONTHLY DATA'!$B86)</f>
        <v>418</v>
      </c>
      <c r="DK86" s="154">
        <f t="shared" si="84"/>
        <v>-2.507288629737614E-2</v>
      </c>
      <c r="DL86" s="169">
        <f>AVERAGEIFS('WEEKLY DATA'!DL$11:DL$14577,'WEEKLY DATA'!$A$11:$A$14577,'MONTHLY DATA'!$A86,'WEEKLY DATA'!$B$11:$B$14577,'MONTHLY DATA'!$B86)</f>
        <v>284</v>
      </c>
      <c r="DM86" s="78">
        <f>AVERAGEIFS('WEEKLY DATA'!DM$11:DM$14577,'WEEKLY DATA'!$A$11:$A$14577,'MONTHLY DATA'!$A86,'WEEKLY DATA'!$B$11:$B$14577,'MONTHLY DATA'!$B86)</f>
        <v>294</v>
      </c>
      <c r="DN86" s="78">
        <f>AVERAGEIFS('WEEKLY DATA'!DN$11:DN$14577,'WEEKLY DATA'!$A$11:$A$14577,'MONTHLY DATA'!$A86,'WEEKLY DATA'!$B$11:$B$14577,'MONTHLY DATA'!$B86)</f>
        <v>289</v>
      </c>
      <c r="DO86" s="154">
        <f t="shared" si="85"/>
        <v>-2.2410147991543394E-2</v>
      </c>
      <c r="DP86" s="78">
        <f>AVERAGEIFS('WEEKLY DATA'!DP$11:DP$14577,'WEEKLY DATA'!$A$11:$A$14577,'MONTHLY DATA'!$A86,'WEEKLY DATA'!$B$11:$B$14577,'MONTHLY DATA'!$B86)</f>
        <v>247</v>
      </c>
      <c r="DQ86" s="78">
        <f>AVERAGEIFS('WEEKLY DATA'!DQ$11:DQ$14577,'WEEKLY DATA'!$A$11:$A$14577,'MONTHLY DATA'!$A86,'WEEKLY DATA'!$B$11:$B$14577,'MONTHLY DATA'!$B86)</f>
        <v>257</v>
      </c>
      <c r="DR86" s="78">
        <f>AVERAGEIFS('WEEKLY DATA'!DR$11:DR$14577,'WEEKLY DATA'!$A$11:$A$14577,'MONTHLY DATA'!$A86,'WEEKLY DATA'!$B$11:$B$14577,'MONTHLY DATA'!$B86)</f>
        <v>252</v>
      </c>
      <c r="DS86" s="154">
        <f t="shared" si="86"/>
        <v>-6.8965517241379448E-3</v>
      </c>
      <c r="DT86" s="78">
        <f>AVERAGEIFS('WEEKLY DATA'!DT$11:DT$14577,'WEEKLY DATA'!$A$11:$A$14577,'MONTHLY DATA'!$A86,'WEEKLY DATA'!$B$11:$B$14577,'MONTHLY DATA'!$B86)</f>
        <v>265</v>
      </c>
      <c r="DU86" s="78">
        <f>AVERAGEIFS('WEEKLY DATA'!DU$11:DU$14577,'WEEKLY DATA'!$A$11:$A$14577,'MONTHLY DATA'!$A86,'WEEKLY DATA'!$B$11:$B$14577,'MONTHLY DATA'!$B86)</f>
        <v>275</v>
      </c>
      <c r="DV86" s="78">
        <f>AVERAGEIFS('WEEKLY DATA'!DV$11:DV$14577,'WEEKLY DATA'!$A$11:$A$14577,'MONTHLY DATA'!$A86,'WEEKLY DATA'!$B$11:$B$14577,'MONTHLY DATA'!$B86)</f>
        <v>270</v>
      </c>
      <c r="DW86" s="154">
        <f t="shared" si="87"/>
        <v>-1.8181818181818188E-2</v>
      </c>
      <c r="DX86" s="78">
        <f>AVERAGEIFS('WEEKLY DATA'!DX$11:DX$14577,'WEEKLY DATA'!$A$11:$A$14577,'MONTHLY DATA'!$A86,'WEEKLY DATA'!$B$11:$B$14577,'MONTHLY DATA'!$B86)</f>
        <v>423</v>
      </c>
      <c r="DY86" s="78">
        <f>AVERAGEIFS('WEEKLY DATA'!DY$11:DY$14577,'WEEKLY DATA'!$A$11:$A$14577,'MONTHLY DATA'!$A86,'WEEKLY DATA'!$B$11:$B$14577,'MONTHLY DATA'!$B86)</f>
        <v>433</v>
      </c>
      <c r="DZ86" s="78">
        <f>AVERAGEIFS('WEEKLY DATA'!DZ$11:DZ$14577,'WEEKLY DATA'!$A$11:$A$14577,'MONTHLY DATA'!$A86,'WEEKLY DATA'!$B$11:$B$14577,'MONTHLY DATA'!$B86)</f>
        <v>428</v>
      </c>
      <c r="EA86" s="154">
        <f t="shared" si="88"/>
        <v>-2.4501424501424451E-2</v>
      </c>
      <c r="EB86" s="78">
        <f>AVERAGEIFS('WEEKLY DATA'!EB$11:EB$14577,'WEEKLY DATA'!$A$11:$A$14577,'MONTHLY DATA'!$A86,'WEEKLY DATA'!$B$11:$B$14577,'MONTHLY DATA'!$B86)</f>
        <v>274</v>
      </c>
      <c r="EC86" s="78">
        <f>AVERAGEIFS('WEEKLY DATA'!EC$11:EC$14577,'WEEKLY DATA'!$A$11:$A$14577,'MONTHLY DATA'!$A86,'WEEKLY DATA'!$B$11:$B$14577,'MONTHLY DATA'!$B86)</f>
        <v>284</v>
      </c>
      <c r="ED86" s="78">
        <f>AVERAGEIFS('WEEKLY DATA'!ED$11:ED$14577,'WEEKLY DATA'!$A$11:$A$14577,'MONTHLY DATA'!$A86,'WEEKLY DATA'!$B$11:$B$14577,'MONTHLY DATA'!$B86)</f>
        <v>279</v>
      </c>
      <c r="EE86" s="154">
        <f t="shared" si="89"/>
        <v>-2.3194748358862149E-2</v>
      </c>
      <c r="EF86" s="169">
        <f>AVERAGEIFS('WEEKLY DATA'!EF$11:EF$14577,'WEEKLY DATA'!$A$11:$A$14577,'MONTHLY DATA'!$A86,'WEEKLY DATA'!$B$11:$B$14577,'MONTHLY DATA'!$B86)</f>
        <v>237</v>
      </c>
      <c r="EG86" s="78">
        <f>AVERAGEIFS('WEEKLY DATA'!EG$11:EG$14577,'WEEKLY DATA'!$A$11:$A$14577,'MONTHLY DATA'!$A86,'WEEKLY DATA'!$B$11:$B$14577,'MONTHLY DATA'!$B86)</f>
        <v>247</v>
      </c>
      <c r="EH86" s="78">
        <f>AVERAGEIFS('WEEKLY DATA'!EH$11:EH$14577,'WEEKLY DATA'!$A$11:$A$14577,'MONTHLY DATA'!$A86,'WEEKLY DATA'!$B$11:$B$14577,'MONTHLY DATA'!$B86)</f>
        <v>242</v>
      </c>
      <c r="EI86" s="154">
        <f t="shared" si="90"/>
        <v>-7.1794871794871318E-3</v>
      </c>
      <c r="EJ86" s="78">
        <f>AVERAGEIFS('WEEKLY DATA'!EJ$11:EJ$14577,'WEEKLY DATA'!$A$11:$A$14577,'MONTHLY DATA'!$A86,'WEEKLY DATA'!$B$11:$B$14577,'MONTHLY DATA'!$B86)</f>
        <v>255</v>
      </c>
      <c r="EK86" s="78">
        <f>AVERAGEIFS('WEEKLY DATA'!EK$11:EK$14577,'WEEKLY DATA'!$A$11:$A$14577,'MONTHLY DATA'!$A86,'WEEKLY DATA'!$B$11:$B$14577,'MONTHLY DATA'!$B86)</f>
        <v>265</v>
      </c>
      <c r="EL86" s="78">
        <f>AVERAGEIFS('WEEKLY DATA'!EL$11:EL$14577,'WEEKLY DATA'!$A$11:$A$14577,'MONTHLY DATA'!$A86,'WEEKLY DATA'!$B$11:$B$14577,'MONTHLY DATA'!$B86)</f>
        <v>260</v>
      </c>
      <c r="EM86" s="154">
        <f t="shared" si="91"/>
        <v>-1.8867924528301883E-2</v>
      </c>
      <c r="EN86" s="78">
        <f>AVERAGEIFS('WEEKLY DATA'!EN$11:EN$14577,'WEEKLY DATA'!$A$11:$A$14577,'MONTHLY DATA'!$A86,'WEEKLY DATA'!$B$11:$B$14577,'MONTHLY DATA'!$B86)</f>
        <v>378</v>
      </c>
      <c r="EO86" s="78">
        <f>AVERAGEIFS('WEEKLY DATA'!EO$11:EO$14577,'WEEKLY DATA'!$A$11:$A$14577,'MONTHLY DATA'!$A86,'WEEKLY DATA'!$B$11:$B$14577,'MONTHLY DATA'!$B86)</f>
        <v>388</v>
      </c>
      <c r="EP86" s="78">
        <f>AVERAGEIFS('WEEKLY DATA'!EP$11:EP$14577,'WEEKLY DATA'!$A$11:$A$14577,'MONTHLY DATA'!$A86,'WEEKLY DATA'!$B$11:$B$14577,'MONTHLY DATA'!$B86)</f>
        <v>383</v>
      </c>
      <c r="EQ86" s="154">
        <f t="shared" si="92"/>
        <v>-2.420382165605095E-2</v>
      </c>
      <c r="ER86" s="78">
        <f>AVERAGEIFS('WEEKLY DATA'!ER$11:ER$14577,'WEEKLY DATA'!$A$11:$A$14577,'MONTHLY DATA'!$A86,'WEEKLY DATA'!$B$11:$B$14577,'MONTHLY DATA'!$B86)</f>
        <v>260</v>
      </c>
      <c r="ES86" s="78">
        <f>AVERAGEIFS('WEEKLY DATA'!ES$11:ES$14577,'WEEKLY DATA'!$A$11:$A$14577,'MONTHLY DATA'!$A86,'WEEKLY DATA'!$B$11:$B$14577,'MONTHLY DATA'!$B86)</f>
        <v>270</v>
      </c>
      <c r="ET86" s="78">
        <f>AVERAGEIFS('WEEKLY DATA'!ET$11:ET$14577,'WEEKLY DATA'!$A$11:$A$14577,'MONTHLY DATA'!$A86,'WEEKLY DATA'!$B$11:$B$14577,'MONTHLY DATA'!$B86)</f>
        <v>265</v>
      </c>
      <c r="EU86" s="154">
        <f t="shared" si="93"/>
        <v>-7.0257611241217877E-3</v>
      </c>
      <c r="EV86" s="78">
        <f>AVERAGEIFS('WEEKLY DATA'!EV$11:EV$14577,'WEEKLY DATA'!$A$11:$A$14577,'MONTHLY DATA'!$A86,'WEEKLY DATA'!$B$11:$B$14577,'MONTHLY DATA'!$B86)</f>
        <v>204</v>
      </c>
      <c r="EW86" s="78">
        <f>AVERAGEIFS('WEEKLY DATA'!EW$11:EW$14577,'WEEKLY DATA'!$A$11:$A$14577,'MONTHLY DATA'!$A86,'WEEKLY DATA'!$B$11:$B$14577,'MONTHLY DATA'!$B86)</f>
        <v>214</v>
      </c>
      <c r="EX86" s="78">
        <f>AVERAGEIFS('WEEKLY DATA'!EX$11:EX$14577,'WEEKLY DATA'!$A$11:$A$14577,'MONTHLY DATA'!$A86,'WEEKLY DATA'!$B$11:$B$14577,'MONTHLY DATA'!$B86)</f>
        <v>209</v>
      </c>
      <c r="EY86" s="154">
        <f t="shared" si="94"/>
        <v>-3.9080459770114984E-2</v>
      </c>
      <c r="EZ86" s="78">
        <f>AVERAGEIFS('WEEKLY DATA'!EZ$11:EZ$14577,'WEEKLY DATA'!$A$11:$A$14577,'MONTHLY DATA'!$A86,'WEEKLY DATA'!$B$11:$B$14577,'MONTHLY DATA'!$B86)</f>
        <v>234</v>
      </c>
      <c r="FA86" s="78">
        <f>AVERAGEIFS('WEEKLY DATA'!FA$11:FA$14577,'WEEKLY DATA'!$A$11:$A$14577,'MONTHLY DATA'!$A86,'WEEKLY DATA'!$B$11:$B$14577,'MONTHLY DATA'!$B86)</f>
        <v>244</v>
      </c>
      <c r="FB86" s="78">
        <f>AVERAGEIFS('WEEKLY DATA'!FB$11:FB$14577,'WEEKLY DATA'!$A$11:$A$14577,'MONTHLY DATA'!$A86,'WEEKLY DATA'!$B$11:$B$14577,'MONTHLY DATA'!$B86)</f>
        <v>239</v>
      </c>
      <c r="FC86" s="154">
        <f t="shared" si="95"/>
        <v>-1.6966580976863765E-2</v>
      </c>
      <c r="FD86" s="78">
        <f>AVERAGEIFS('WEEKLY DATA'!FD$11:FD$14577,'WEEKLY DATA'!$A$11:$A$14577,'MONTHLY DATA'!$A86,'WEEKLY DATA'!$B$11:$B$14577,'MONTHLY DATA'!$B86)</f>
        <v>459</v>
      </c>
      <c r="FE86" s="78">
        <f>AVERAGEIFS('WEEKLY DATA'!FE$11:FE$14577,'WEEKLY DATA'!$A$11:$A$14577,'MONTHLY DATA'!$A86,'WEEKLY DATA'!$B$11:$B$14577,'MONTHLY DATA'!$B86)</f>
        <v>469</v>
      </c>
      <c r="FF86" s="78">
        <f>AVERAGEIFS('WEEKLY DATA'!FF$11:FF$14577,'WEEKLY DATA'!$A$11:$A$14577,'MONTHLY DATA'!$A86,'WEEKLY DATA'!$B$11:$B$14577,'MONTHLY DATA'!$B86)</f>
        <v>464</v>
      </c>
      <c r="FG86" s="154">
        <f t="shared" si="96"/>
        <v>-1.0133333333333328E-2</v>
      </c>
      <c r="FH86" s="78">
        <f>AVERAGEIFS('WEEKLY DATA'!FH$11:FH$14577,'WEEKLY DATA'!$A$11:$A$14577,'MONTHLY DATA'!$A86,'WEEKLY DATA'!$B$11:$B$14577,'MONTHLY DATA'!$B86)</f>
        <v>292</v>
      </c>
      <c r="FI86" s="78">
        <f>AVERAGEIFS('WEEKLY DATA'!FI$11:FI$14577,'WEEKLY DATA'!$A$11:$A$14577,'MONTHLY DATA'!$A86,'WEEKLY DATA'!$B$11:$B$14577,'MONTHLY DATA'!$B86)</f>
        <v>302</v>
      </c>
      <c r="FJ86" s="78">
        <f>AVERAGEIFS('WEEKLY DATA'!FJ$11:FJ$14577,'WEEKLY DATA'!$A$11:$A$14577,'MONTHLY DATA'!$A86,'WEEKLY DATA'!$B$11:$B$14577,'MONTHLY DATA'!$B86)</f>
        <v>297</v>
      </c>
      <c r="FK86" s="154">
        <f t="shared" si="97"/>
        <v>6.7796610169490457E-3</v>
      </c>
      <c r="FL86" s="169">
        <f>AVERAGEIFS('WEEKLY DATA'!FL$11:FL$14577,'WEEKLY DATA'!$A$11:$A$14577,'MONTHLY DATA'!$A86,'WEEKLY DATA'!$B$11:$B$14577,'MONTHLY DATA'!$B86)</f>
        <v>229</v>
      </c>
      <c r="FM86" s="78">
        <f>AVERAGEIFS('WEEKLY DATA'!FM$11:FM$14577,'WEEKLY DATA'!$A$11:$A$14577,'MONTHLY DATA'!$A86,'WEEKLY DATA'!$B$11:$B$14577,'MONTHLY DATA'!$B86)</f>
        <v>239</v>
      </c>
      <c r="FN86" s="78">
        <f>AVERAGEIFS('WEEKLY DATA'!FN$11:FN$14577,'WEEKLY DATA'!$A$11:$A$14577,'MONTHLY DATA'!$A86,'WEEKLY DATA'!$B$11:$B$14577,'MONTHLY DATA'!$B86)</f>
        <v>234</v>
      </c>
      <c r="FO86" s="154">
        <f t="shared" si="98"/>
        <v>-3.7532133676092538E-2</v>
      </c>
      <c r="FP86" s="78">
        <f>AVERAGEIFS('WEEKLY DATA'!FP$11:FP$14577,'WEEKLY DATA'!$A$11:$A$14577,'MONTHLY DATA'!$A86,'WEEKLY DATA'!$B$11:$B$14577,'MONTHLY DATA'!$B86)</f>
        <v>261</v>
      </c>
      <c r="FQ86" s="78">
        <f>AVERAGEIFS('WEEKLY DATA'!FQ$11:FQ$14577,'WEEKLY DATA'!$A$11:$A$14577,'MONTHLY DATA'!$A86,'WEEKLY DATA'!$B$11:$B$14577,'MONTHLY DATA'!$B86)</f>
        <v>271</v>
      </c>
      <c r="FR86" s="78">
        <f>AVERAGEIFS('WEEKLY DATA'!FR$11:FR$14577,'WEEKLY DATA'!$A$11:$A$14577,'MONTHLY DATA'!$A86,'WEEKLY DATA'!$B$11:$B$14577,'MONTHLY DATA'!$B86)</f>
        <v>266</v>
      </c>
      <c r="FS86" s="154">
        <f t="shared" si="99"/>
        <v>-5.6074766355139749E-3</v>
      </c>
      <c r="FT86" s="78">
        <f>AVERAGEIFS('WEEKLY DATA'!FT$11:FT$14577,'WEEKLY DATA'!$A$11:$A$14577,'MONTHLY DATA'!$A86,'WEEKLY DATA'!$B$11:$B$14577,'MONTHLY DATA'!$B86)</f>
        <v>260</v>
      </c>
      <c r="FU86" s="78">
        <f>AVERAGEIFS('WEEKLY DATA'!FU$11:FU$14577,'WEEKLY DATA'!$A$11:$A$14577,'MONTHLY DATA'!$A86,'WEEKLY DATA'!$B$11:$B$14577,'MONTHLY DATA'!$B86)</f>
        <v>270</v>
      </c>
      <c r="FV86" s="78">
        <f>AVERAGEIFS('WEEKLY DATA'!FV$11:FV$14577,'WEEKLY DATA'!$A$11:$A$14577,'MONTHLY DATA'!$A86,'WEEKLY DATA'!$B$11:$B$14577,'MONTHLY DATA'!$B86)</f>
        <v>265</v>
      </c>
      <c r="FW86" s="154">
        <f t="shared" si="100"/>
        <v>-5.7777777777777817E-2</v>
      </c>
      <c r="FX86" s="78">
        <f>AVERAGEIFS('WEEKLY DATA'!FX$11:FX$14577,'WEEKLY DATA'!$A$11:$A$14577,'MONTHLY DATA'!$A86,'WEEKLY DATA'!$B$11:$B$14577,'MONTHLY DATA'!$B86)</f>
        <v>299</v>
      </c>
      <c r="FY86" s="78">
        <f>AVERAGEIFS('WEEKLY DATA'!FY$11:FY$14577,'WEEKLY DATA'!$A$11:$A$14577,'MONTHLY DATA'!$A86,'WEEKLY DATA'!$B$11:$B$14577,'MONTHLY DATA'!$B86)</f>
        <v>309</v>
      </c>
      <c r="FZ86" s="78">
        <f>AVERAGEIFS('WEEKLY DATA'!FZ$11:FZ$14577,'WEEKLY DATA'!$A$11:$A$14577,'MONTHLY DATA'!$A86,'WEEKLY DATA'!$B$11:$B$14577,'MONTHLY DATA'!$B86)</f>
        <v>304</v>
      </c>
      <c r="GA86" s="154">
        <f t="shared" si="101"/>
        <v>-2.914171656686626E-2</v>
      </c>
      <c r="GB86" s="78">
        <f>AVERAGEIFS('WEEKLY DATA'!GB$11:GB$14577,'WEEKLY DATA'!$A$11:$A$14577,'MONTHLY DATA'!$A86,'WEEKLY DATA'!$B$11:$B$14577,'MONTHLY DATA'!$B86)</f>
        <v>303</v>
      </c>
      <c r="GC86" s="78">
        <f>AVERAGEIFS('WEEKLY DATA'!GC$11:GC$14577,'WEEKLY DATA'!$A$11:$A$14577,'MONTHLY DATA'!$A86,'WEEKLY DATA'!$B$11:$B$14577,'MONTHLY DATA'!$B86)</f>
        <v>313</v>
      </c>
      <c r="GD86" s="78">
        <f>AVERAGEIFS('WEEKLY DATA'!GD$11:GD$14577,'WEEKLY DATA'!$A$11:$A$14577,'MONTHLY DATA'!$A86,'WEEKLY DATA'!$B$11:$B$14577,'MONTHLY DATA'!$B86)</f>
        <v>308</v>
      </c>
      <c r="GE86" s="154">
        <f t="shared" si="102"/>
        <v>-1.4399999999999968E-2</v>
      </c>
      <c r="GF86" s="169">
        <f>AVERAGEIFS('WEEKLY DATA'!GF$11:GF$14577,'WEEKLY DATA'!$A$11:$A$14577,'MONTHLY DATA'!$A86,'WEEKLY DATA'!$B$11:$B$14577,'MONTHLY DATA'!$B86)</f>
        <v>272</v>
      </c>
      <c r="GG86" s="78">
        <f>AVERAGEIFS('WEEKLY DATA'!GG$11:GG$14577,'WEEKLY DATA'!$A$11:$A$14577,'MONTHLY DATA'!$A86,'WEEKLY DATA'!$B$11:$B$14577,'MONTHLY DATA'!$B86)</f>
        <v>282</v>
      </c>
      <c r="GH86" s="78">
        <f>AVERAGEIFS('WEEKLY DATA'!GH$11:GH$14577,'WEEKLY DATA'!$A$11:$A$14577,'MONTHLY DATA'!$A86,'WEEKLY DATA'!$B$11:$B$14577,'MONTHLY DATA'!$B86)</f>
        <v>277</v>
      </c>
      <c r="GI86" s="154">
        <f t="shared" si="103"/>
        <v>-6.2780269058295701E-3</v>
      </c>
      <c r="GJ86" s="78">
        <f>AVERAGEIFS('WEEKLY DATA'!GJ$11:GJ$14577,'WEEKLY DATA'!$A$11:$A$14577,'MONTHLY DATA'!$A86,'WEEKLY DATA'!$B$11:$B$14577,'MONTHLY DATA'!$B86)</f>
        <v>287</v>
      </c>
      <c r="GK86" s="78">
        <f>AVERAGEIFS('WEEKLY DATA'!GK$11:GK$14577,'WEEKLY DATA'!$A$11:$A$14577,'MONTHLY DATA'!$A86,'WEEKLY DATA'!$B$11:$B$14577,'MONTHLY DATA'!$B86)</f>
        <v>297</v>
      </c>
      <c r="GL86" s="78">
        <f>AVERAGEIFS('WEEKLY DATA'!GL$11:GL$14577,'WEEKLY DATA'!$A$11:$A$14577,'MONTHLY DATA'!$A86,'WEEKLY DATA'!$B$11:$B$14577,'MONTHLY DATA'!$B86)</f>
        <v>292</v>
      </c>
      <c r="GM86" s="154">
        <f t="shared" si="104"/>
        <v>-1.2262156448202943E-2</v>
      </c>
      <c r="GN86" s="78">
        <f>AVERAGEIFS('WEEKLY DATA'!GN$11:GN$14577,'WEEKLY DATA'!$A$11:$A$14577,'MONTHLY DATA'!$A86,'WEEKLY DATA'!$B$11:$B$14577,'MONTHLY DATA'!$B86)</f>
        <v>453</v>
      </c>
      <c r="GO86" s="78">
        <f>AVERAGEIFS('WEEKLY DATA'!GO$11:GO$14577,'WEEKLY DATA'!$A$11:$A$14577,'MONTHLY DATA'!$A86,'WEEKLY DATA'!$B$11:$B$14577,'MONTHLY DATA'!$B86)</f>
        <v>463</v>
      </c>
      <c r="GP86" s="78">
        <f>AVERAGEIFS('WEEKLY DATA'!GP$11:GP$14577,'WEEKLY DATA'!$A$11:$A$14577,'MONTHLY DATA'!$A86,'WEEKLY DATA'!$B$11:$B$14577,'MONTHLY DATA'!$B86)</f>
        <v>458</v>
      </c>
      <c r="GQ86" s="154">
        <f t="shared" si="105"/>
        <v>-2.2933333333333361E-2</v>
      </c>
      <c r="GR86" s="78"/>
    </row>
    <row r="87" spans="1:200" ht="15.75" x14ac:dyDescent="0.25">
      <c r="A87">
        <f t="shared" si="55"/>
        <v>5</v>
      </c>
      <c r="B87">
        <f t="shared" si="56"/>
        <v>2016</v>
      </c>
      <c r="C87" s="86">
        <v>42491</v>
      </c>
      <c r="D87" s="78">
        <f>AVERAGEIFS('WEEKLY DATA'!D$11:D$14577,'WEEKLY DATA'!$A$11:$A$14577,'MONTHLY DATA'!$A87,'WEEKLY DATA'!$B$11:$B$14577,'MONTHLY DATA'!$B87)</f>
        <v>342.5</v>
      </c>
      <c r="E87" s="78">
        <f>AVERAGEIFS('WEEKLY DATA'!E$11:E$14577,'WEEKLY DATA'!$A$11:$A$14577,'MONTHLY DATA'!$A87,'WEEKLY DATA'!$B$11:$B$14577,'MONTHLY DATA'!$B87)</f>
        <v>352.5</v>
      </c>
      <c r="F87" s="78">
        <f>AVERAGEIFS('WEEKLY DATA'!F$11:F$14577,'WEEKLY DATA'!$A$11:$A$14577,'MONTHLY DATA'!$A87,'WEEKLY DATA'!$B$11:$B$14577,'MONTHLY DATA'!$B87)</f>
        <v>347.5</v>
      </c>
      <c r="G87" s="154">
        <f t="shared" si="57"/>
        <v>2.8106508875739733E-2</v>
      </c>
      <c r="H87" s="169">
        <f>AVERAGEIFS('WEEKLY DATA'!H$11:H$14577,'WEEKLY DATA'!$A$11:$A$14577,'MONTHLY DATA'!$A87,'WEEKLY DATA'!$B$11:$B$14577,'MONTHLY DATA'!$B87)</f>
        <v>401.25</v>
      </c>
      <c r="I87" s="78">
        <f>AVERAGEIFS('WEEKLY DATA'!I$11:I$14577,'WEEKLY DATA'!$A$11:$A$14577,'MONTHLY DATA'!$A87,'WEEKLY DATA'!$B$11:$B$14577,'MONTHLY DATA'!$B87)</f>
        <v>411.25</v>
      </c>
      <c r="J87" s="78">
        <f>AVERAGEIFS('WEEKLY DATA'!J$11:J$14577,'WEEKLY DATA'!$A$11:$A$14577,'MONTHLY DATA'!$A87,'WEEKLY DATA'!$B$11:$B$14577,'MONTHLY DATA'!$B87)</f>
        <v>406.25</v>
      </c>
      <c r="K87" s="154">
        <f t="shared" si="58"/>
        <v>6.0704960835509247E-2</v>
      </c>
      <c r="L87" s="169">
        <f>AVERAGEIFS('WEEKLY DATA'!L$11:L$14577,'WEEKLY DATA'!$A$11:$A$14577,'MONTHLY DATA'!$A87,'WEEKLY DATA'!$B$11:$B$14577,'MONTHLY DATA'!$B87)</f>
        <v>360</v>
      </c>
      <c r="M87" s="78">
        <f>AVERAGEIFS('WEEKLY DATA'!M$11:M$14577,'WEEKLY DATA'!$A$11:$A$14577,'MONTHLY DATA'!$A87,'WEEKLY DATA'!$B$11:$B$14577,'MONTHLY DATA'!$B87)</f>
        <v>370</v>
      </c>
      <c r="N87" s="78">
        <f>AVERAGEIFS('WEEKLY DATA'!N$11:N$14577,'WEEKLY DATA'!$A$11:$A$14577,'MONTHLY DATA'!$A87,'WEEKLY DATA'!$B$11:$B$14577,'MONTHLY DATA'!$B87)</f>
        <v>365</v>
      </c>
      <c r="O87" s="154">
        <f t="shared" si="59"/>
        <v>2.7472527472527375E-3</v>
      </c>
      <c r="P87" s="169">
        <f>AVERAGEIFS('WEEKLY DATA'!P$11:P$14577,'WEEKLY DATA'!$A$11:$A$14577,'MONTHLY DATA'!$A87,'WEEKLY DATA'!$B$11:$B$14577,'MONTHLY DATA'!$B87)</f>
        <v>293.75</v>
      </c>
      <c r="Q87" s="78">
        <f>AVERAGEIFS('WEEKLY DATA'!Q$11:Q$14577,'WEEKLY DATA'!$A$11:$A$14577,'MONTHLY DATA'!$A87,'WEEKLY DATA'!$B$11:$B$14577,'MONTHLY DATA'!$B87)</f>
        <v>303.75</v>
      </c>
      <c r="R87" s="78">
        <f>AVERAGEIFS('WEEKLY DATA'!R$11:R$14577,'WEEKLY DATA'!$A$11:$A$14577,'MONTHLY DATA'!$A87,'WEEKLY DATA'!$B$11:$B$14577,'MONTHLY DATA'!$B87)</f>
        <v>298.75</v>
      </c>
      <c r="S87" s="154">
        <f t="shared" si="60"/>
        <v>7.0788530465949906E-2</v>
      </c>
      <c r="T87" s="169">
        <f>AVERAGEIFS('WEEKLY DATA'!T$11:T$14577,'WEEKLY DATA'!$A$11:$A$14577,'MONTHLY DATA'!$A87,'WEEKLY DATA'!$B$11:$B$14577,'MONTHLY DATA'!$B87)</f>
        <v>281.25</v>
      </c>
      <c r="U87" s="78">
        <f>AVERAGEIFS('WEEKLY DATA'!U$11:U$14577,'WEEKLY DATA'!$A$11:$A$14577,'MONTHLY DATA'!$A87,'WEEKLY DATA'!$B$11:$B$14577,'MONTHLY DATA'!$B87)</f>
        <v>291.25</v>
      </c>
      <c r="V87" s="78">
        <f>AVERAGEIFS('WEEKLY DATA'!V$11:V$14577,'WEEKLY DATA'!$A$11:$A$14577,'MONTHLY DATA'!$A87,'WEEKLY DATA'!$B$11:$B$14577,'MONTHLY DATA'!$B87)</f>
        <v>286.25</v>
      </c>
      <c r="W87" s="154">
        <f t="shared" si="61"/>
        <v>6.4126394052044677E-2</v>
      </c>
      <c r="X87" s="169">
        <f>AVERAGEIFS('WEEKLY DATA'!X$11:X$14577,'WEEKLY DATA'!$A$11:$A$14577,'MONTHLY DATA'!$A87,'WEEKLY DATA'!$B$11:$B$14577,'MONTHLY DATA'!$B87)</f>
        <v>251.25</v>
      </c>
      <c r="Y87" s="78">
        <f>AVERAGEIFS('WEEKLY DATA'!Y$11:Y$14577,'WEEKLY DATA'!$A$11:$A$14577,'MONTHLY DATA'!$A87,'WEEKLY DATA'!$B$11:$B$14577,'MONTHLY DATA'!$B87)</f>
        <v>261.25</v>
      </c>
      <c r="Z87" s="78">
        <f>AVERAGEIFS('WEEKLY DATA'!Z$11:Z$14577,'WEEKLY DATA'!$A$11:$A$14577,'MONTHLY DATA'!$A87,'WEEKLY DATA'!$B$11:$B$14577,'MONTHLY DATA'!$B87)</f>
        <v>256.25</v>
      </c>
      <c r="AA87" s="154">
        <f t="shared" si="62"/>
        <v>9.9785407725321962E-2</v>
      </c>
      <c r="AB87" s="169">
        <f>AVERAGEIFS('WEEKLY DATA'!AB$11:AB$14577,'WEEKLY DATA'!$A$11:$A$14577,'MONTHLY DATA'!$A87,'WEEKLY DATA'!$B$11:$B$14577,'MONTHLY DATA'!$B87)</f>
        <v>295</v>
      </c>
      <c r="AC87" s="78">
        <f>AVERAGEIFS('WEEKLY DATA'!AC$11:AC$14577,'WEEKLY DATA'!$A$11:$A$14577,'MONTHLY DATA'!$A87,'WEEKLY DATA'!$B$11:$B$14577,'MONTHLY DATA'!$B87)</f>
        <v>305</v>
      </c>
      <c r="AD87" s="78">
        <f>AVERAGEIFS('WEEKLY DATA'!AD$11:AD$14577,'WEEKLY DATA'!$A$11:$A$14577,'MONTHLY DATA'!$A87,'WEEKLY DATA'!$B$11:$B$14577,'MONTHLY DATA'!$B87)</f>
        <v>300</v>
      </c>
      <c r="AE87" s="154">
        <f t="shared" si="63"/>
        <v>1.6949152542372836E-2</v>
      </c>
      <c r="AF87" s="169">
        <f>AVERAGEIFS('WEEKLY DATA'!AF$11:AF$14577,'WEEKLY DATA'!$A$11:$A$14577,'MONTHLY DATA'!$A87,'WEEKLY DATA'!$B$11:$B$14577,'MONTHLY DATA'!$B87)</f>
        <v>232.5</v>
      </c>
      <c r="AG87" s="78">
        <f>AVERAGEIFS('WEEKLY DATA'!AG$11:AG$14577,'WEEKLY DATA'!$A$11:$A$14577,'MONTHLY DATA'!$A87,'WEEKLY DATA'!$B$11:$B$14577,'MONTHLY DATA'!$B87)</f>
        <v>242.5</v>
      </c>
      <c r="AH87" s="78">
        <f>AVERAGEIFS('WEEKLY DATA'!AH$11:AH$14577,'WEEKLY DATA'!$A$11:$A$14577,'MONTHLY DATA'!$A87,'WEEKLY DATA'!$B$11:$B$14577,'MONTHLY DATA'!$B87)</f>
        <v>237.5</v>
      </c>
      <c r="AI87" s="154">
        <f t="shared" si="64"/>
        <v>0.10465116279069764</v>
      </c>
      <c r="AJ87" s="169">
        <f>AVERAGEIFS('WEEKLY DATA'!AJ$11:AJ$14577,'WEEKLY DATA'!$A$11:$A$14577,'MONTHLY DATA'!$A87,'WEEKLY DATA'!$B$11:$B$14577,'MONTHLY DATA'!$B87)</f>
        <v>302.5</v>
      </c>
      <c r="AK87" s="78">
        <f>AVERAGEIFS('WEEKLY DATA'!AK$11:AK$14577,'WEEKLY DATA'!$A$11:$A$14577,'MONTHLY DATA'!$A87,'WEEKLY DATA'!$B$11:$B$14577,'MONTHLY DATA'!$B87)</f>
        <v>312.5</v>
      </c>
      <c r="AL87" s="78">
        <f>AVERAGEIFS('WEEKLY DATA'!AL$11:AL$14577,'WEEKLY DATA'!$A$11:$A$14577,'MONTHLY DATA'!$A87,'WEEKLY DATA'!$B$11:$B$14577,'MONTHLY DATA'!$B87)</f>
        <v>307.5</v>
      </c>
      <c r="AM87" s="154">
        <f t="shared" si="65"/>
        <v>8.1967213114753079E-3</v>
      </c>
      <c r="AN87" s="169">
        <f>AVERAGEIFS('WEEKLY DATA'!AN$11:AN$14577,'WEEKLY DATA'!$A$11:$A$14577,'MONTHLY DATA'!$A87,'WEEKLY DATA'!$B$11:$B$14577,'MONTHLY DATA'!$B87)</f>
        <v>281.25</v>
      </c>
      <c r="AO87" s="78">
        <f>AVERAGEIFS('WEEKLY DATA'!AO$11:AO$14577,'WEEKLY DATA'!$A$11:$A$14577,'MONTHLY DATA'!$A87,'WEEKLY DATA'!$B$11:$B$14577,'MONTHLY DATA'!$B87)</f>
        <v>291.25</v>
      </c>
      <c r="AP87" s="78">
        <f>AVERAGEIFS('WEEKLY DATA'!AP$11:AP$14577,'WEEKLY DATA'!$A$11:$A$14577,'MONTHLY DATA'!$A87,'WEEKLY DATA'!$B$11:$B$14577,'MONTHLY DATA'!$B87)</f>
        <v>286.25</v>
      </c>
      <c r="AQ87" s="154">
        <f t="shared" si="66"/>
        <v>2.2321428571428603E-2</v>
      </c>
      <c r="AR87" s="169">
        <f>AVERAGEIFS('WEEKLY DATA'!AR$11:AR$14577,'WEEKLY DATA'!$A$11:$A$14577,'MONTHLY DATA'!$A87,'WEEKLY DATA'!$B$11:$B$14577,'MONTHLY DATA'!$B87)</f>
        <v>317.5</v>
      </c>
      <c r="AS87" s="78">
        <f>AVERAGEIFS('WEEKLY DATA'!AS$11:AS$14577,'WEEKLY DATA'!$A$11:$A$14577,'MONTHLY DATA'!$A87,'WEEKLY DATA'!$B$11:$B$14577,'MONTHLY DATA'!$B87)</f>
        <v>327.5</v>
      </c>
      <c r="AT87" s="78">
        <f>AVERAGEIFS('WEEKLY DATA'!AT$11:AT$14577,'WEEKLY DATA'!$A$11:$A$14577,'MONTHLY DATA'!$A87,'WEEKLY DATA'!$B$11:$B$14577,'MONTHLY DATA'!$B87)</f>
        <v>322.5</v>
      </c>
      <c r="AU87" s="154">
        <f t="shared" si="67"/>
        <v>-1.9756838905775065E-2</v>
      </c>
      <c r="AV87" s="169">
        <f>AVERAGEIFS('WEEKLY DATA'!AV$11:AV$14577,'WEEKLY DATA'!$A$11:$A$14577,'MONTHLY DATA'!$A87,'WEEKLY DATA'!$B$11:$B$14577,'MONTHLY DATA'!$B87)</f>
        <v>257.5</v>
      </c>
      <c r="AW87" s="78">
        <f>AVERAGEIFS('WEEKLY DATA'!AW$11:AW$14577,'WEEKLY DATA'!$A$11:$A$14577,'MONTHLY DATA'!$A87,'WEEKLY DATA'!$B$11:$B$14577,'MONTHLY DATA'!$B87)</f>
        <v>267.5</v>
      </c>
      <c r="AX87" s="78">
        <f>AVERAGEIFS('WEEKLY DATA'!AX$11:AX$14577,'WEEKLY DATA'!$A$11:$A$14577,'MONTHLY DATA'!$A87,'WEEKLY DATA'!$B$11:$B$14577,'MONTHLY DATA'!$B87)</f>
        <v>262.5</v>
      </c>
      <c r="AY87" s="154">
        <f t="shared" si="68"/>
        <v>2.1400778210116655E-2</v>
      </c>
      <c r="AZ87" s="169">
        <f>AVERAGEIFS('WEEKLY DATA'!AZ$11:AZ$14577,'WEEKLY DATA'!$A$11:$A$14577,'MONTHLY DATA'!$A87,'WEEKLY DATA'!$B$11:$B$14577,'MONTHLY DATA'!$B87)</f>
        <v>260</v>
      </c>
      <c r="BA87" s="78">
        <f>AVERAGEIFS('WEEKLY DATA'!BA$11:BA$14577,'WEEKLY DATA'!$A$11:$A$14577,'MONTHLY DATA'!$A87,'WEEKLY DATA'!$B$11:$B$14577,'MONTHLY DATA'!$B87)</f>
        <v>270</v>
      </c>
      <c r="BB87" s="78">
        <f>AVERAGEIFS('WEEKLY DATA'!BB$11:BB$14577,'WEEKLY DATA'!$A$11:$A$14577,'MONTHLY DATA'!$A87,'WEEKLY DATA'!$B$11:$B$14577,'MONTHLY DATA'!$B87)</f>
        <v>265</v>
      </c>
      <c r="BC87" s="154">
        <f t="shared" si="69"/>
        <v>-7.4906367041198685E-3</v>
      </c>
      <c r="BD87" s="169">
        <f>AVERAGEIFS('WEEKLY DATA'!BD$11:BD$14577,'WEEKLY DATA'!$A$11:$A$14577,'MONTHLY DATA'!$A87,'WEEKLY DATA'!$B$11:$B$14577,'MONTHLY DATA'!$B87)</f>
        <v>222.5</v>
      </c>
      <c r="BE87" s="78">
        <f>AVERAGEIFS('WEEKLY DATA'!BE$11:BE$14577,'WEEKLY DATA'!$A$11:$A$14577,'MONTHLY DATA'!$A87,'WEEKLY DATA'!$B$11:$B$14577,'MONTHLY DATA'!$B87)</f>
        <v>232.5</v>
      </c>
      <c r="BF87" s="78">
        <f>AVERAGEIFS('WEEKLY DATA'!BF$11:BF$14577,'WEEKLY DATA'!$A$11:$A$14577,'MONTHLY DATA'!$A87,'WEEKLY DATA'!$B$11:$B$14577,'MONTHLY DATA'!$B87)</f>
        <v>227.5</v>
      </c>
      <c r="BG87" s="154">
        <f t="shared" si="70"/>
        <v>-6.5502183406113135E-3</v>
      </c>
      <c r="BH87" s="169">
        <f>AVERAGEIFS('WEEKLY DATA'!BH$11:BH$14577,'WEEKLY DATA'!$A$11:$A$14577,'MONTHLY DATA'!$A87,'WEEKLY DATA'!$B$11:$B$14577,'MONTHLY DATA'!$B87)</f>
        <v>290</v>
      </c>
      <c r="BI87" s="78">
        <f>AVERAGEIFS('WEEKLY DATA'!BI$11:BI$14577,'WEEKLY DATA'!$A$11:$A$14577,'MONTHLY DATA'!$A87,'WEEKLY DATA'!$B$11:$B$14577,'MONTHLY DATA'!$B87)</f>
        <v>300</v>
      </c>
      <c r="BJ87" s="78">
        <f>AVERAGEIFS('WEEKLY DATA'!BJ$11:BJ$14577,'WEEKLY DATA'!$A$11:$A$14577,'MONTHLY DATA'!$A87,'WEEKLY DATA'!$B$11:$B$14577,'MONTHLY DATA'!$B87)</f>
        <v>295</v>
      </c>
      <c r="BK87" s="154">
        <f t="shared" si="71"/>
        <v>-6.7340067340067034E-3</v>
      </c>
      <c r="BL87" s="169">
        <f>AVERAGEIFS('WEEKLY DATA'!BL$11:BL$14577,'WEEKLY DATA'!$A$11:$A$14577,'MONTHLY DATA'!$A87,'WEEKLY DATA'!$B$11:$B$14577,'MONTHLY DATA'!$B87)</f>
        <v>227.5</v>
      </c>
      <c r="BM87" s="78">
        <f>AVERAGEIFS('WEEKLY DATA'!BM$11:BM$14577,'WEEKLY DATA'!$A$11:$A$14577,'MONTHLY DATA'!$A87,'WEEKLY DATA'!$B$11:$B$14577,'MONTHLY DATA'!$B87)</f>
        <v>237.5</v>
      </c>
      <c r="BN87" s="78">
        <f>AVERAGEIFS('WEEKLY DATA'!BN$11:BN$14577,'WEEKLY DATA'!$A$11:$A$14577,'MONTHLY DATA'!$A87,'WEEKLY DATA'!$B$11:$B$14577,'MONTHLY DATA'!$B87)</f>
        <v>232.5</v>
      </c>
      <c r="BO87" s="154">
        <f t="shared" si="72"/>
        <v>-6.9999999999999951E-2</v>
      </c>
      <c r="BP87" s="78">
        <f>AVERAGEIFS('WEEKLY DATA'!BP$11:BP$14577,'WEEKLY DATA'!$A$11:$A$14577,'MONTHLY DATA'!$A87,'WEEKLY DATA'!$B$11:$B$14577,'MONTHLY DATA'!$B87)</f>
        <v>303.75</v>
      </c>
      <c r="BQ87" s="78">
        <f>AVERAGEIFS('WEEKLY DATA'!BQ$11:BQ$14577,'WEEKLY DATA'!$A$11:$A$14577,'MONTHLY DATA'!$A87,'WEEKLY DATA'!$B$11:$B$14577,'MONTHLY DATA'!$B87)</f>
        <v>313.75</v>
      </c>
      <c r="BR87" s="78">
        <f>AVERAGEIFS('WEEKLY DATA'!BR$11:BR$14577,'WEEKLY DATA'!$A$11:$A$14577,'MONTHLY DATA'!$A87,'WEEKLY DATA'!$B$11:$B$14577,'MONTHLY DATA'!$B87)</f>
        <v>308.75</v>
      </c>
      <c r="BS87" s="154">
        <f t="shared" si="73"/>
        <v>5.7003257328989143E-3</v>
      </c>
      <c r="BT87" s="78">
        <f>AVERAGEIFS('WEEKLY DATA'!BT$11:BT$14577,'WEEKLY DATA'!$A$11:$A$14577,'MONTHLY DATA'!$A87,'WEEKLY DATA'!$B$11:$B$14577,'MONTHLY DATA'!$B87)</f>
        <v>267.5</v>
      </c>
      <c r="BU87" s="78">
        <f>AVERAGEIFS('WEEKLY DATA'!BU$11:BU$14577,'WEEKLY DATA'!$A$11:$A$14577,'MONTHLY DATA'!$A87,'WEEKLY DATA'!$B$11:$B$14577,'MONTHLY DATA'!$B87)</f>
        <v>277.5</v>
      </c>
      <c r="BV87" s="78">
        <f>AVERAGEIFS('WEEKLY DATA'!BV$11:BV$14577,'WEEKLY DATA'!$A$11:$A$14577,'MONTHLY DATA'!$A87,'WEEKLY DATA'!$B$11:$B$14577,'MONTHLY DATA'!$B87)</f>
        <v>272.5</v>
      </c>
      <c r="BW87" s="154">
        <f t="shared" si="74"/>
        <v>1.3011152416356975E-2</v>
      </c>
      <c r="BX87" s="78">
        <f>AVERAGEIFS('WEEKLY DATA'!BX$11:BX$14577,'WEEKLY DATA'!$A$11:$A$14577,'MONTHLY DATA'!$A87,'WEEKLY DATA'!$B$11:$B$14577,'MONTHLY DATA'!$B87)</f>
        <v>285</v>
      </c>
      <c r="BY87" s="78">
        <f>AVERAGEIFS('WEEKLY DATA'!BY$11:BY$14577,'WEEKLY DATA'!$A$11:$A$14577,'MONTHLY DATA'!$A87,'WEEKLY DATA'!$B$11:$B$14577,'MONTHLY DATA'!$B87)</f>
        <v>295</v>
      </c>
      <c r="BZ87" s="78">
        <f>AVERAGEIFS('WEEKLY DATA'!BZ$11:BZ$14577,'WEEKLY DATA'!$A$11:$A$14577,'MONTHLY DATA'!$A87,'WEEKLY DATA'!$B$11:$B$14577,'MONTHLY DATA'!$B87)</f>
        <v>290</v>
      </c>
      <c r="CA87" s="154">
        <f t="shared" si="75"/>
        <v>1.3986013986013957E-2</v>
      </c>
      <c r="CB87" s="78">
        <f>AVERAGEIFS('WEEKLY DATA'!CB$11:CB$14577,'WEEKLY DATA'!$A$11:$A$14577,'MONTHLY DATA'!$A87,'WEEKLY DATA'!$B$11:$B$14577,'MONTHLY DATA'!$B87)</f>
        <v>433.75</v>
      </c>
      <c r="CC87" s="78">
        <f>AVERAGEIFS('WEEKLY DATA'!CC$11:CC$14577,'WEEKLY DATA'!$A$11:$A$14577,'MONTHLY DATA'!$A87,'WEEKLY DATA'!$B$11:$B$14577,'MONTHLY DATA'!$B87)</f>
        <v>443.75</v>
      </c>
      <c r="CD87" s="78">
        <f>AVERAGEIFS('WEEKLY DATA'!CD$11:CD$14577,'WEEKLY DATA'!$A$11:$A$14577,'MONTHLY DATA'!$A87,'WEEKLY DATA'!$B$11:$B$14577,'MONTHLY DATA'!$B87)</f>
        <v>438.75</v>
      </c>
      <c r="CE87" s="154">
        <f t="shared" si="76"/>
        <v>1.7981438515081161E-2</v>
      </c>
      <c r="CF87" s="78">
        <f>AVERAGEIFS('WEEKLY DATA'!CF$11:CF$14577,'WEEKLY DATA'!$A$11:$A$14577,'MONTHLY DATA'!$A87,'WEEKLY DATA'!$B$11:$B$14577,'MONTHLY DATA'!$B87)</f>
        <v>275</v>
      </c>
      <c r="CG87" s="78">
        <f>AVERAGEIFS('WEEKLY DATA'!CG$11:CG$14577,'WEEKLY DATA'!$A$11:$A$14577,'MONTHLY DATA'!$A87,'WEEKLY DATA'!$B$11:$B$14577,'MONTHLY DATA'!$B87)</f>
        <v>285</v>
      </c>
      <c r="CH87" s="78">
        <f>AVERAGEIFS('WEEKLY DATA'!CH$11:CH$14577,'WEEKLY DATA'!$A$11:$A$14577,'MONTHLY DATA'!$A87,'WEEKLY DATA'!$B$11:$B$14577,'MONTHLY DATA'!$B87)</f>
        <v>280</v>
      </c>
      <c r="CI87" s="154">
        <f t="shared" si="77"/>
        <v>7.6923076923076872E-2</v>
      </c>
      <c r="CJ87" s="78">
        <f>AVERAGEIFS('WEEKLY DATA'!CJ$11:CJ$14577,'WEEKLY DATA'!$A$11:$A$14577,'MONTHLY DATA'!$A87,'WEEKLY DATA'!$B$11:$B$14577,'MONTHLY DATA'!$B87)</f>
        <v>236.25</v>
      </c>
      <c r="CK87" s="78">
        <f>AVERAGEIFS('WEEKLY DATA'!CK$11:CK$14577,'WEEKLY DATA'!$A$11:$A$14577,'MONTHLY DATA'!$A87,'WEEKLY DATA'!$B$11:$B$14577,'MONTHLY DATA'!$B87)</f>
        <v>246.25</v>
      </c>
      <c r="CL87" s="78">
        <f>AVERAGEIFS('WEEKLY DATA'!CL$11:CL$14577,'WEEKLY DATA'!$A$11:$A$14577,'MONTHLY DATA'!$A87,'WEEKLY DATA'!$B$11:$B$14577,'MONTHLY DATA'!$B87)</f>
        <v>241.25</v>
      </c>
      <c r="CM87" s="154">
        <f t="shared" si="78"/>
        <v>7.7008928571428603E-2</v>
      </c>
      <c r="CN87" s="78">
        <f>AVERAGEIFS('WEEKLY DATA'!CN$11:CN$14577,'WEEKLY DATA'!$A$11:$A$14577,'MONTHLY DATA'!$A87,'WEEKLY DATA'!$B$11:$B$14577,'MONTHLY DATA'!$B87)</f>
        <v>256.25</v>
      </c>
      <c r="CO87" s="78">
        <f>AVERAGEIFS('WEEKLY DATA'!CO$11:CO$14577,'WEEKLY DATA'!$A$11:$A$14577,'MONTHLY DATA'!$A87,'WEEKLY DATA'!$B$11:$B$14577,'MONTHLY DATA'!$B87)</f>
        <v>266.25</v>
      </c>
      <c r="CP87" s="78">
        <f>AVERAGEIFS('WEEKLY DATA'!CP$11:CP$14577,'WEEKLY DATA'!$A$11:$A$14577,'MONTHLY DATA'!$A87,'WEEKLY DATA'!$B$11:$B$14577,'MONTHLY DATA'!$B87)</f>
        <v>261.25</v>
      </c>
      <c r="CQ87" s="154">
        <f t="shared" si="79"/>
        <v>7.5102880658436177E-2</v>
      </c>
      <c r="CR87" s="78">
        <f>AVERAGEIFS('WEEKLY DATA'!CR$11:CR$14577,'WEEKLY DATA'!$A$11:$A$14577,'MONTHLY DATA'!$A87,'WEEKLY DATA'!$B$11:$B$14577,'MONTHLY DATA'!$B87)</f>
        <v>396.25</v>
      </c>
      <c r="CS87" s="78">
        <f>AVERAGEIFS('WEEKLY DATA'!CS$11:CS$14577,'WEEKLY DATA'!$A$11:$A$14577,'MONTHLY DATA'!$A87,'WEEKLY DATA'!$B$11:$B$14577,'MONTHLY DATA'!$B87)</f>
        <v>406.25</v>
      </c>
      <c r="CT87" s="78">
        <f>AVERAGEIFS('WEEKLY DATA'!CT$11:CT$14577,'WEEKLY DATA'!$A$11:$A$14577,'MONTHLY DATA'!$A87,'WEEKLY DATA'!$B$11:$B$14577,'MONTHLY DATA'!$B87)</f>
        <v>401.25</v>
      </c>
      <c r="CU87" s="154">
        <f t="shared" si="80"/>
        <v>6.2344139650871711E-4</v>
      </c>
      <c r="CV87" s="169">
        <f>AVERAGEIFS('WEEKLY DATA'!CV$11:CV$14577,'WEEKLY DATA'!$A$11:$A$14577,'MONTHLY DATA'!$A87,'WEEKLY DATA'!$B$11:$B$14577,'MONTHLY DATA'!$B87)</f>
        <v>307.5</v>
      </c>
      <c r="CW87" s="78">
        <f>AVERAGEIFS('WEEKLY DATA'!CW$11:CW$14577,'WEEKLY DATA'!$A$11:$A$14577,'MONTHLY DATA'!$A87,'WEEKLY DATA'!$B$11:$B$14577,'MONTHLY DATA'!$B87)</f>
        <v>317.5</v>
      </c>
      <c r="CX87" s="78">
        <f>AVERAGEIFS('WEEKLY DATA'!CX$11:CX$14577,'WEEKLY DATA'!$A$11:$A$14577,'MONTHLY DATA'!$A87,'WEEKLY DATA'!$B$11:$B$14577,'MONTHLY DATA'!$B87)</f>
        <v>312.5</v>
      </c>
      <c r="CY87" s="154">
        <f t="shared" si="81"/>
        <v>2.796052631578938E-2</v>
      </c>
      <c r="CZ87" s="169">
        <f>AVERAGEIFS('WEEKLY DATA'!CZ$11:CZ$14577,'WEEKLY DATA'!$A$11:$A$14577,'MONTHLY DATA'!$A87,'WEEKLY DATA'!$B$11:$B$14577,'MONTHLY DATA'!$B87)</f>
        <v>271.25</v>
      </c>
      <c r="DA87" s="78">
        <f>AVERAGEIFS('WEEKLY DATA'!DA$11:DA$14577,'WEEKLY DATA'!$A$11:$A$14577,'MONTHLY DATA'!$A87,'WEEKLY DATA'!$B$11:$B$14577,'MONTHLY DATA'!$B87)</f>
        <v>281.25</v>
      </c>
      <c r="DB87" s="78">
        <f>AVERAGEIFS('WEEKLY DATA'!DB$11:DB$14577,'WEEKLY DATA'!$A$11:$A$14577,'MONTHLY DATA'!$A87,'WEEKLY DATA'!$B$11:$B$14577,'MONTHLY DATA'!$B87)</f>
        <v>276.25</v>
      </c>
      <c r="DC87" s="154">
        <f t="shared" si="82"/>
        <v>4.2452830188679291E-2</v>
      </c>
      <c r="DD87" s="78">
        <f>AVERAGEIFS('WEEKLY DATA'!DD$11:DD$14577,'WEEKLY DATA'!$A$11:$A$14577,'MONTHLY DATA'!$A87,'WEEKLY DATA'!$B$11:$B$14577,'MONTHLY DATA'!$B87)</f>
        <v>291.25</v>
      </c>
      <c r="DE87" s="78">
        <f>AVERAGEIFS('WEEKLY DATA'!DE$11:DE$14577,'WEEKLY DATA'!$A$11:$A$14577,'MONTHLY DATA'!$A87,'WEEKLY DATA'!$B$11:$B$14577,'MONTHLY DATA'!$B87)</f>
        <v>301.25</v>
      </c>
      <c r="DF87" s="78">
        <f>AVERAGEIFS('WEEKLY DATA'!DF$11:DF$14577,'WEEKLY DATA'!$A$11:$A$14577,'MONTHLY DATA'!$A87,'WEEKLY DATA'!$B$11:$B$14577,'MONTHLY DATA'!$B87)</f>
        <v>296.25</v>
      </c>
      <c r="DG87" s="154">
        <f t="shared" si="83"/>
        <v>4.313380281690149E-2</v>
      </c>
      <c r="DH87" s="78">
        <f>AVERAGEIFS('WEEKLY DATA'!DH$11:DH$14577,'WEEKLY DATA'!$A$11:$A$14577,'MONTHLY DATA'!$A87,'WEEKLY DATA'!$B$11:$B$14577,'MONTHLY DATA'!$B87)</f>
        <v>402.5</v>
      </c>
      <c r="DI87" s="78">
        <f>AVERAGEIFS('WEEKLY DATA'!DI$11:DI$14577,'WEEKLY DATA'!$A$11:$A$14577,'MONTHLY DATA'!$A87,'WEEKLY DATA'!$B$11:$B$14577,'MONTHLY DATA'!$B87)</f>
        <v>412.5</v>
      </c>
      <c r="DJ87" s="78">
        <f>AVERAGEIFS('WEEKLY DATA'!DJ$11:DJ$14577,'WEEKLY DATA'!$A$11:$A$14577,'MONTHLY DATA'!$A87,'WEEKLY DATA'!$B$11:$B$14577,'MONTHLY DATA'!$B87)</f>
        <v>407.5</v>
      </c>
      <c r="DK87" s="154">
        <f t="shared" si="84"/>
        <v>-2.5119617224880431E-2</v>
      </c>
      <c r="DL87" s="169">
        <f>AVERAGEIFS('WEEKLY DATA'!DL$11:DL$14577,'WEEKLY DATA'!$A$11:$A$14577,'MONTHLY DATA'!$A87,'WEEKLY DATA'!$B$11:$B$14577,'MONTHLY DATA'!$B87)</f>
        <v>290</v>
      </c>
      <c r="DM87" s="78">
        <f>AVERAGEIFS('WEEKLY DATA'!DM$11:DM$14577,'WEEKLY DATA'!$A$11:$A$14577,'MONTHLY DATA'!$A87,'WEEKLY DATA'!$B$11:$B$14577,'MONTHLY DATA'!$B87)</f>
        <v>300</v>
      </c>
      <c r="DN87" s="78">
        <f>AVERAGEIFS('WEEKLY DATA'!DN$11:DN$14577,'WEEKLY DATA'!$A$11:$A$14577,'MONTHLY DATA'!$A87,'WEEKLY DATA'!$B$11:$B$14577,'MONTHLY DATA'!$B87)</f>
        <v>295</v>
      </c>
      <c r="DO87" s="154">
        <f t="shared" si="85"/>
        <v>2.076124567474058E-2</v>
      </c>
      <c r="DP87" s="78">
        <f>AVERAGEIFS('WEEKLY DATA'!DP$11:DP$14577,'WEEKLY DATA'!$A$11:$A$14577,'MONTHLY DATA'!$A87,'WEEKLY DATA'!$B$11:$B$14577,'MONTHLY DATA'!$B87)</f>
        <v>253.75</v>
      </c>
      <c r="DQ87" s="78">
        <f>AVERAGEIFS('WEEKLY DATA'!DQ$11:DQ$14577,'WEEKLY DATA'!$A$11:$A$14577,'MONTHLY DATA'!$A87,'WEEKLY DATA'!$B$11:$B$14577,'MONTHLY DATA'!$B87)</f>
        <v>263.75</v>
      </c>
      <c r="DR87" s="78">
        <f>AVERAGEIFS('WEEKLY DATA'!DR$11:DR$14577,'WEEKLY DATA'!$A$11:$A$14577,'MONTHLY DATA'!$A87,'WEEKLY DATA'!$B$11:$B$14577,'MONTHLY DATA'!$B87)</f>
        <v>258.75</v>
      </c>
      <c r="DS87" s="154">
        <f t="shared" si="86"/>
        <v>2.6785714285714191E-2</v>
      </c>
      <c r="DT87" s="78">
        <f>AVERAGEIFS('WEEKLY DATA'!DT$11:DT$14577,'WEEKLY DATA'!$A$11:$A$14577,'MONTHLY DATA'!$A87,'WEEKLY DATA'!$B$11:$B$14577,'MONTHLY DATA'!$B87)</f>
        <v>273.75</v>
      </c>
      <c r="DU87" s="78">
        <f>AVERAGEIFS('WEEKLY DATA'!DU$11:DU$14577,'WEEKLY DATA'!$A$11:$A$14577,'MONTHLY DATA'!$A87,'WEEKLY DATA'!$B$11:$B$14577,'MONTHLY DATA'!$B87)</f>
        <v>283.75</v>
      </c>
      <c r="DV87" s="78">
        <f>AVERAGEIFS('WEEKLY DATA'!DV$11:DV$14577,'WEEKLY DATA'!$A$11:$A$14577,'MONTHLY DATA'!$A87,'WEEKLY DATA'!$B$11:$B$14577,'MONTHLY DATA'!$B87)</f>
        <v>278.75</v>
      </c>
      <c r="DW87" s="154">
        <f t="shared" si="87"/>
        <v>3.240740740740744E-2</v>
      </c>
      <c r="DX87" s="78">
        <f>AVERAGEIFS('WEEKLY DATA'!DX$11:DX$14577,'WEEKLY DATA'!$A$11:$A$14577,'MONTHLY DATA'!$A87,'WEEKLY DATA'!$B$11:$B$14577,'MONTHLY DATA'!$B87)</f>
        <v>412.5</v>
      </c>
      <c r="DY87" s="78">
        <f>AVERAGEIFS('WEEKLY DATA'!DY$11:DY$14577,'WEEKLY DATA'!$A$11:$A$14577,'MONTHLY DATA'!$A87,'WEEKLY DATA'!$B$11:$B$14577,'MONTHLY DATA'!$B87)</f>
        <v>422.5</v>
      </c>
      <c r="DZ87" s="78">
        <f>AVERAGEIFS('WEEKLY DATA'!DZ$11:DZ$14577,'WEEKLY DATA'!$A$11:$A$14577,'MONTHLY DATA'!$A87,'WEEKLY DATA'!$B$11:$B$14577,'MONTHLY DATA'!$B87)</f>
        <v>417.5</v>
      </c>
      <c r="EA87" s="154">
        <f t="shared" si="88"/>
        <v>-2.4532710280373848E-2</v>
      </c>
      <c r="EB87" s="78">
        <f>AVERAGEIFS('WEEKLY DATA'!EB$11:EB$14577,'WEEKLY DATA'!$A$11:$A$14577,'MONTHLY DATA'!$A87,'WEEKLY DATA'!$B$11:$B$14577,'MONTHLY DATA'!$B87)</f>
        <v>282.5</v>
      </c>
      <c r="EC87" s="78">
        <f>AVERAGEIFS('WEEKLY DATA'!EC$11:EC$14577,'WEEKLY DATA'!$A$11:$A$14577,'MONTHLY DATA'!$A87,'WEEKLY DATA'!$B$11:$B$14577,'MONTHLY DATA'!$B87)</f>
        <v>292.5</v>
      </c>
      <c r="ED87" s="78">
        <f>AVERAGEIFS('WEEKLY DATA'!ED$11:ED$14577,'WEEKLY DATA'!$A$11:$A$14577,'MONTHLY DATA'!$A87,'WEEKLY DATA'!$B$11:$B$14577,'MONTHLY DATA'!$B87)</f>
        <v>287.5</v>
      </c>
      <c r="EE87" s="154">
        <f t="shared" si="89"/>
        <v>3.0465949820788429E-2</v>
      </c>
      <c r="EF87" s="169">
        <f>AVERAGEIFS('WEEKLY DATA'!EF$11:EF$14577,'WEEKLY DATA'!$A$11:$A$14577,'MONTHLY DATA'!$A87,'WEEKLY DATA'!$B$11:$B$14577,'MONTHLY DATA'!$B87)</f>
        <v>246.25</v>
      </c>
      <c r="EG87" s="78">
        <f>AVERAGEIFS('WEEKLY DATA'!EG$11:EG$14577,'WEEKLY DATA'!$A$11:$A$14577,'MONTHLY DATA'!$A87,'WEEKLY DATA'!$B$11:$B$14577,'MONTHLY DATA'!$B87)</f>
        <v>256.25</v>
      </c>
      <c r="EH87" s="78">
        <f>AVERAGEIFS('WEEKLY DATA'!EH$11:EH$14577,'WEEKLY DATA'!$A$11:$A$14577,'MONTHLY DATA'!$A87,'WEEKLY DATA'!$B$11:$B$14577,'MONTHLY DATA'!$B87)</f>
        <v>251.25</v>
      </c>
      <c r="EI87" s="154">
        <f t="shared" si="90"/>
        <v>3.8223140495867725E-2</v>
      </c>
      <c r="EJ87" s="78">
        <f>AVERAGEIFS('WEEKLY DATA'!EJ$11:EJ$14577,'WEEKLY DATA'!$A$11:$A$14577,'MONTHLY DATA'!$A87,'WEEKLY DATA'!$B$11:$B$14577,'MONTHLY DATA'!$B87)</f>
        <v>266.25</v>
      </c>
      <c r="EK87" s="78">
        <f>AVERAGEIFS('WEEKLY DATA'!EK$11:EK$14577,'WEEKLY DATA'!$A$11:$A$14577,'MONTHLY DATA'!$A87,'WEEKLY DATA'!$B$11:$B$14577,'MONTHLY DATA'!$B87)</f>
        <v>276.25</v>
      </c>
      <c r="EL87" s="78">
        <f>AVERAGEIFS('WEEKLY DATA'!EL$11:EL$14577,'WEEKLY DATA'!$A$11:$A$14577,'MONTHLY DATA'!$A87,'WEEKLY DATA'!$B$11:$B$14577,'MONTHLY DATA'!$B87)</f>
        <v>271.25</v>
      </c>
      <c r="EM87" s="154">
        <f t="shared" si="91"/>
        <v>4.3269230769230838E-2</v>
      </c>
      <c r="EN87" s="78">
        <f>AVERAGEIFS('WEEKLY DATA'!EN$11:EN$14577,'WEEKLY DATA'!$A$11:$A$14577,'MONTHLY DATA'!$A87,'WEEKLY DATA'!$B$11:$B$14577,'MONTHLY DATA'!$B87)</f>
        <v>390</v>
      </c>
      <c r="EO87" s="78">
        <f>AVERAGEIFS('WEEKLY DATA'!EO$11:EO$14577,'WEEKLY DATA'!$A$11:$A$14577,'MONTHLY DATA'!$A87,'WEEKLY DATA'!$B$11:$B$14577,'MONTHLY DATA'!$B87)</f>
        <v>400</v>
      </c>
      <c r="EP87" s="78">
        <f>AVERAGEIFS('WEEKLY DATA'!EP$11:EP$14577,'WEEKLY DATA'!$A$11:$A$14577,'MONTHLY DATA'!$A87,'WEEKLY DATA'!$B$11:$B$14577,'MONTHLY DATA'!$B87)</f>
        <v>395</v>
      </c>
      <c r="EQ87" s="154">
        <f t="shared" si="92"/>
        <v>3.1331592689294974E-2</v>
      </c>
      <c r="ER87" s="78">
        <f>AVERAGEIFS('WEEKLY DATA'!ER$11:ER$14577,'WEEKLY DATA'!$A$11:$A$14577,'MONTHLY DATA'!$A87,'WEEKLY DATA'!$B$11:$B$14577,'MONTHLY DATA'!$B87)</f>
        <v>268.75</v>
      </c>
      <c r="ES87" s="78">
        <f>AVERAGEIFS('WEEKLY DATA'!ES$11:ES$14577,'WEEKLY DATA'!$A$11:$A$14577,'MONTHLY DATA'!$A87,'WEEKLY DATA'!$B$11:$B$14577,'MONTHLY DATA'!$B87)</f>
        <v>278.75</v>
      </c>
      <c r="ET87" s="78">
        <f>AVERAGEIFS('WEEKLY DATA'!ET$11:ET$14577,'WEEKLY DATA'!$A$11:$A$14577,'MONTHLY DATA'!$A87,'WEEKLY DATA'!$B$11:$B$14577,'MONTHLY DATA'!$B87)</f>
        <v>273.75</v>
      </c>
      <c r="EU87" s="154">
        <f t="shared" si="93"/>
        <v>3.3018867924528239E-2</v>
      </c>
      <c r="EV87" s="78">
        <f>AVERAGEIFS('WEEKLY DATA'!EV$11:EV$14577,'WEEKLY DATA'!$A$11:$A$14577,'MONTHLY DATA'!$A87,'WEEKLY DATA'!$B$11:$B$14577,'MONTHLY DATA'!$B87)</f>
        <v>210</v>
      </c>
      <c r="EW87" s="78">
        <f>AVERAGEIFS('WEEKLY DATA'!EW$11:EW$14577,'WEEKLY DATA'!$A$11:$A$14577,'MONTHLY DATA'!$A87,'WEEKLY DATA'!$B$11:$B$14577,'MONTHLY DATA'!$B87)</f>
        <v>220</v>
      </c>
      <c r="EX87" s="78">
        <f>AVERAGEIFS('WEEKLY DATA'!EX$11:EX$14577,'WEEKLY DATA'!$A$11:$A$14577,'MONTHLY DATA'!$A87,'WEEKLY DATA'!$B$11:$B$14577,'MONTHLY DATA'!$B87)</f>
        <v>215</v>
      </c>
      <c r="EY87" s="154">
        <f t="shared" si="94"/>
        <v>2.8708133971291794E-2</v>
      </c>
      <c r="EZ87" s="78">
        <f>AVERAGEIFS('WEEKLY DATA'!EZ$11:EZ$14577,'WEEKLY DATA'!$A$11:$A$14577,'MONTHLY DATA'!$A87,'WEEKLY DATA'!$B$11:$B$14577,'MONTHLY DATA'!$B87)</f>
        <v>238.75</v>
      </c>
      <c r="FA87" s="78">
        <f>AVERAGEIFS('WEEKLY DATA'!FA$11:FA$14577,'WEEKLY DATA'!$A$11:$A$14577,'MONTHLY DATA'!$A87,'WEEKLY DATA'!$B$11:$B$14577,'MONTHLY DATA'!$B87)</f>
        <v>248.75</v>
      </c>
      <c r="FB87" s="78">
        <f>AVERAGEIFS('WEEKLY DATA'!FB$11:FB$14577,'WEEKLY DATA'!$A$11:$A$14577,'MONTHLY DATA'!$A87,'WEEKLY DATA'!$B$11:$B$14577,'MONTHLY DATA'!$B87)</f>
        <v>243.75</v>
      </c>
      <c r="FC87" s="154">
        <f t="shared" si="95"/>
        <v>1.9874476987447709E-2</v>
      </c>
      <c r="FD87" s="78">
        <f>AVERAGEIFS('WEEKLY DATA'!FD$11:FD$14577,'WEEKLY DATA'!$A$11:$A$14577,'MONTHLY DATA'!$A87,'WEEKLY DATA'!$B$11:$B$14577,'MONTHLY DATA'!$B87)</f>
        <v>455</v>
      </c>
      <c r="FE87" s="78">
        <f>AVERAGEIFS('WEEKLY DATA'!FE$11:FE$14577,'WEEKLY DATA'!$A$11:$A$14577,'MONTHLY DATA'!$A87,'WEEKLY DATA'!$B$11:$B$14577,'MONTHLY DATA'!$B87)</f>
        <v>465</v>
      </c>
      <c r="FF87" s="78">
        <f>AVERAGEIFS('WEEKLY DATA'!FF$11:FF$14577,'WEEKLY DATA'!$A$11:$A$14577,'MONTHLY DATA'!$A87,'WEEKLY DATA'!$B$11:$B$14577,'MONTHLY DATA'!$B87)</f>
        <v>460</v>
      </c>
      <c r="FG87" s="154">
        <f t="shared" si="96"/>
        <v>-8.6206896551723755E-3</v>
      </c>
      <c r="FH87" s="78">
        <f>AVERAGEIFS('WEEKLY DATA'!FH$11:FH$14577,'WEEKLY DATA'!$A$11:$A$14577,'MONTHLY DATA'!$A87,'WEEKLY DATA'!$B$11:$B$14577,'MONTHLY DATA'!$B87)</f>
        <v>297.5</v>
      </c>
      <c r="FI87" s="78">
        <f>AVERAGEIFS('WEEKLY DATA'!FI$11:FI$14577,'WEEKLY DATA'!$A$11:$A$14577,'MONTHLY DATA'!$A87,'WEEKLY DATA'!$B$11:$B$14577,'MONTHLY DATA'!$B87)</f>
        <v>307.5</v>
      </c>
      <c r="FJ87" s="78">
        <f>AVERAGEIFS('WEEKLY DATA'!FJ$11:FJ$14577,'WEEKLY DATA'!$A$11:$A$14577,'MONTHLY DATA'!$A87,'WEEKLY DATA'!$B$11:$B$14577,'MONTHLY DATA'!$B87)</f>
        <v>302.5</v>
      </c>
      <c r="FK87" s="154">
        <f t="shared" si="97"/>
        <v>1.8518518518518601E-2</v>
      </c>
      <c r="FL87" s="169">
        <f>AVERAGEIFS('WEEKLY DATA'!FL$11:FL$14577,'WEEKLY DATA'!$A$11:$A$14577,'MONTHLY DATA'!$A87,'WEEKLY DATA'!$B$11:$B$14577,'MONTHLY DATA'!$B87)</f>
        <v>240</v>
      </c>
      <c r="FM87" s="78">
        <f>AVERAGEIFS('WEEKLY DATA'!FM$11:FM$14577,'WEEKLY DATA'!$A$11:$A$14577,'MONTHLY DATA'!$A87,'WEEKLY DATA'!$B$11:$B$14577,'MONTHLY DATA'!$B87)</f>
        <v>250</v>
      </c>
      <c r="FN87" s="78">
        <f>AVERAGEIFS('WEEKLY DATA'!FN$11:FN$14577,'WEEKLY DATA'!$A$11:$A$14577,'MONTHLY DATA'!$A87,'WEEKLY DATA'!$B$11:$B$14577,'MONTHLY DATA'!$B87)</f>
        <v>245</v>
      </c>
      <c r="FO87" s="154">
        <f t="shared" si="98"/>
        <v>4.7008547008547064E-2</v>
      </c>
      <c r="FP87" s="78">
        <f>AVERAGEIFS('WEEKLY DATA'!FP$11:FP$14577,'WEEKLY DATA'!$A$11:$A$14577,'MONTHLY DATA'!$A87,'WEEKLY DATA'!$B$11:$B$14577,'MONTHLY DATA'!$B87)</f>
        <v>268.75</v>
      </c>
      <c r="FQ87" s="78">
        <f>AVERAGEIFS('WEEKLY DATA'!FQ$11:FQ$14577,'WEEKLY DATA'!$A$11:$A$14577,'MONTHLY DATA'!$A87,'WEEKLY DATA'!$B$11:$B$14577,'MONTHLY DATA'!$B87)</f>
        <v>278.75</v>
      </c>
      <c r="FR87" s="78">
        <f>AVERAGEIFS('WEEKLY DATA'!FR$11:FR$14577,'WEEKLY DATA'!$A$11:$A$14577,'MONTHLY DATA'!$A87,'WEEKLY DATA'!$B$11:$B$14577,'MONTHLY DATA'!$B87)</f>
        <v>273.75</v>
      </c>
      <c r="FS87" s="154">
        <f t="shared" si="99"/>
        <v>2.913533834586457E-2</v>
      </c>
      <c r="FT87" s="78">
        <f>AVERAGEIFS('WEEKLY DATA'!FT$11:FT$14577,'WEEKLY DATA'!$A$11:$A$14577,'MONTHLY DATA'!$A87,'WEEKLY DATA'!$B$11:$B$14577,'MONTHLY DATA'!$B87)</f>
        <v>245</v>
      </c>
      <c r="FU87" s="78">
        <f>AVERAGEIFS('WEEKLY DATA'!FU$11:FU$14577,'WEEKLY DATA'!$A$11:$A$14577,'MONTHLY DATA'!$A87,'WEEKLY DATA'!$B$11:$B$14577,'MONTHLY DATA'!$B87)</f>
        <v>255</v>
      </c>
      <c r="FV87" s="78">
        <f>AVERAGEIFS('WEEKLY DATA'!FV$11:FV$14577,'WEEKLY DATA'!$A$11:$A$14577,'MONTHLY DATA'!$A87,'WEEKLY DATA'!$B$11:$B$14577,'MONTHLY DATA'!$B87)</f>
        <v>250</v>
      </c>
      <c r="FW87" s="154">
        <f t="shared" si="100"/>
        <v>-5.6603773584905648E-2</v>
      </c>
      <c r="FX87" s="78">
        <f>AVERAGEIFS('WEEKLY DATA'!FX$11:FX$14577,'WEEKLY DATA'!$A$11:$A$14577,'MONTHLY DATA'!$A87,'WEEKLY DATA'!$B$11:$B$14577,'MONTHLY DATA'!$B87)</f>
        <v>312.5</v>
      </c>
      <c r="FY87" s="78">
        <f>AVERAGEIFS('WEEKLY DATA'!FY$11:FY$14577,'WEEKLY DATA'!$A$11:$A$14577,'MONTHLY DATA'!$A87,'WEEKLY DATA'!$B$11:$B$14577,'MONTHLY DATA'!$B87)</f>
        <v>322.5</v>
      </c>
      <c r="FZ87" s="78">
        <f>AVERAGEIFS('WEEKLY DATA'!FZ$11:FZ$14577,'WEEKLY DATA'!$A$11:$A$14577,'MONTHLY DATA'!$A87,'WEEKLY DATA'!$B$11:$B$14577,'MONTHLY DATA'!$B87)</f>
        <v>317.5</v>
      </c>
      <c r="GA87" s="154">
        <f t="shared" si="101"/>
        <v>4.4407894736842035E-2</v>
      </c>
      <c r="GB87" s="78">
        <f>AVERAGEIFS('WEEKLY DATA'!GB$11:GB$14577,'WEEKLY DATA'!$A$11:$A$14577,'MONTHLY DATA'!$A87,'WEEKLY DATA'!$B$11:$B$14577,'MONTHLY DATA'!$B87)</f>
        <v>332.5</v>
      </c>
      <c r="GC87" s="78">
        <f>AVERAGEIFS('WEEKLY DATA'!GC$11:GC$14577,'WEEKLY DATA'!$A$11:$A$14577,'MONTHLY DATA'!$A87,'WEEKLY DATA'!$B$11:$B$14577,'MONTHLY DATA'!$B87)</f>
        <v>342.5</v>
      </c>
      <c r="GD87" s="78">
        <f>AVERAGEIFS('WEEKLY DATA'!GD$11:GD$14577,'WEEKLY DATA'!$A$11:$A$14577,'MONTHLY DATA'!$A87,'WEEKLY DATA'!$B$11:$B$14577,'MONTHLY DATA'!$B87)</f>
        <v>337.5</v>
      </c>
      <c r="GE87" s="154">
        <f t="shared" si="102"/>
        <v>9.5779220779220742E-2</v>
      </c>
      <c r="GF87" s="169">
        <f>AVERAGEIFS('WEEKLY DATA'!GF$11:GF$14577,'WEEKLY DATA'!$A$11:$A$14577,'MONTHLY DATA'!$A87,'WEEKLY DATA'!$B$11:$B$14577,'MONTHLY DATA'!$B87)</f>
        <v>303.75</v>
      </c>
      <c r="GG87" s="78">
        <f>AVERAGEIFS('WEEKLY DATA'!GG$11:GG$14577,'WEEKLY DATA'!$A$11:$A$14577,'MONTHLY DATA'!$A87,'WEEKLY DATA'!$B$11:$B$14577,'MONTHLY DATA'!$B87)</f>
        <v>313.75</v>
      </c>
      <c r="GH87" s="78">
        <f>AVERAGEIFS('WEEKLY DATA'!GH$11:GH$14577,'WEEKLY DATA'!$A$11:$A$14577,'MONTHLY DATA'!$A87,'WEEKLY DATA'!$B$11:$B$14577,'MONTHLY DATA'!$B87)</f>
        <v>308.75</v>
      </c>
      <c r="GI87" s="154">
        <f t="shared" si="103"/>
        <v>0.11462093862815892</v>
      </c>
      <c r="GJ87" s="78">
        <f>AVERAGEIFS('WEEKLY DATA'!GJ$11:GJ$14577,'WEEKLY DATA'!$A$11:$A$14577,'MONTHLY DATA'!$A87,'WEEKLY DATA'!$B$11:$B$14577,'MONTHLY DATA'!$B87)</f>
        <v>317.5</v>
      </c>
      <c r="GK87" s="78">
        <f>AVERAGEIFS('WEEKLY DATA'!GK$11:GK$14577,'WEEKLY DATA'!$A$11:$A$14577,'MONTHLY DATA'!$A87,'WEEKLY DATA'!$B$11:$B$14577,'MONTHLY DATA'!$B87)</f>
        <v>327.5</v>
      </c>
      <c r="GL87" s="78">
        <f>AVERAGEIFS('WEEKLY DATA'!GL$11:GL$14577,'WEEKLY DATA'!$A$11:$A$14577,'MONTHLY DATA'!$A87,'WEEKLY DATA'!$B$11:$B$14577,'MONTHLY DATA'!$B87)</f>
        <v>322.5</v>
      </c>
      <c r="GM87" s="154">
        <f t="shared" si="104"/>
        <v>0.10445205479452047</v>
      </c>
      <c r="GN87" s="78">
        <f>AVERAGEIFS('WEEKLY DATA'!GN$11:GN$14577,'WEEKLY DATA'!$A$11:$A$14577,'MONTHLY DATA'!$A87,'WEEKLY DATA'!$B$11:$B$14577,'MONTHLY DATA'!$B87)</f>
        <v>442.5</v>
      </c>
      <c r="GO87" s="78">
        <f>AVERAGEIFS('WEEKLY DATA'!GO$11:GO$14577,'WEEKLY DATA'!$A$11:$A$14577,'MONTHLY DATA'!$A87,'WEEKLY DATA'!$B$11:$B$14577,'MONTHLY DATA'!$B87)</f>
        <v>452.5</v>
      </c>
      <c r="GP87" s="78">
        <f>AVERAGEIFS('WEEKLY DATA'!GP$11:GP$14577,'WEEKLY DATA'!$A$11:$A$14577,'MONTHLY DATA'!$A87,'WEEKLY DATA'!$B$11:$B$14577,'MONTHLY DATA'!$B87)</f>
        <v>447.5</v>
      </c>
      <c r="GQ87" s="154">
        <f t="shared" si="105"/>
        <v>-2.2925764192139764E-2</v>
      </c>
      <c r="GR87" s="78"/>
    </row>
    <row r="88" spans="1:200" ht="15.75" x14ac:dyDescent="0.25">
      <c r="A88">
        <f t="shared" si="55"/>
        <v>6</v>
      </c>
      <c r="B88">
        <f t="shared" si="56"/>
        <v>2016</v>
      </c>
      <c r="C88" s="86">
        <v>42522</v>
      </c>
      <c r="D88" s="78">
        <f>AVERAGEIFS('WEEKLY DATA'!D$11:D$14577,'WEEKLY DATA'!$A$11:$A$14577,'MONTHLY DATA'!$A88,'WEEKLY DATA'!$B$11:$B$14577,'MONTHLY DATA'!$B88)</f>
        <v>346.25</v>
      </c>
      <c r="E88" s="78">
        <f>AVERAGEIFS('WEEKLY DATA'!E$11:E$14577,'WEEKLY DATA'!$A$11:$A$14577,'MONTHLY DATA'!$A88,'WEEKLY DATA'!$B$11:$B$14577,'MONTHLY DATA'!$B88)</f>
        <v>356.25</v>
      </c>
      <c r="F88" s="78">
        <f>AVERAGEIFS('WEEKLY DATA'!F$11:F$14577,'WEEKLY DATA'!$A$11:$A$14577,'MONTHLY DATA'!$A88,'WEEKLY DATA'!$B$11:$B$14577,'MONTHLY DATA'!$B88)</f>
        <v>351.25</v>
      </c>
      <c r="G88" s="154">
        <f t="shared" si="57"/>
        <v>1.0791366906474753E-2</v>
      </c>
      <c r="H88" s="169">
        <f>AVERAGEIFS('WEEKLY DATA'!H$11:H$14577,'WEEKLY DATA'!$A$11:$A$14577,'MONTHLY DATA'!$A88,'WEEKLY DATA'!$B$11:$B$14577,'MONTHLY DATA'!$B88)</f>
        <v>408.75</v>
      </c>
      <c r="I88" s="78">
        <f>AVERAGEIFS('WEEKLY DATA'!I$11:I$14577,'WEEKLY DATA'!$A$11:$A$14577,'MONTHLY DATA'!$A88,'WEEKLY DATA'!$B$11:$B$14577,'MONTHLY DATA'!$B88)</f>
        <v>418.75</v>
      </c>
      <c r="J88" s="78">
        <f>AVERAGEIFS('WEEKLY DATA'!J$11:J$14577,'WEEKLY DATA'!$A$11:$A$14577,'MONTHLY DATA'!$A88,'WEEKLY DATA'!$B$11:$B$14577,'MONTHLY DATA'!$B88)</f>
        <v>413.75</v>
      </c>
      <c r="K88" s="154">
        <f t="shared" si="58"/>
        <v>1.8461538461538529E-2</v>
      </c>
      <c r="L88" s="169">
        <f>AVERAGEIFS('WEEKLY DATA'!L$11:L$14577,'WEEKLY DATA'!$A$11:$A$14577,'MONTHLY DATA'!$A88,'WEEKLY DATA'!$B$11:$B$14577,'MONTHLY DATA'!$B88)</f>
        <v>360</v>
      </c>
      <c r="M88" s="78">
        <f>AVERAGEIFS('WEEKLY DATA'!M$11:M$14577,'WEEKLY DATA'!$A$11:$A$14577,'MONTHLY DATA'!$A88,'WEEKLY DATA'!$B$11:$B$14577,'MONTHLY DATA'!$B88)</f>
        <v>370</v>
      </c>
      <c r="N88" s="78">
        <f>AVERAGEIFS('WEEKLY DATA'!N$11:N$14577,'WEEKLY DATA'!$A$11:$A$14577,'MONTHLY DATA'!$A88,'WEEKLY DATA'!$B$11:$B$14577,'MONTHLY DATA'!$B88)</f>
        <v>365</v>
      </c>
      <c r="O88" s="154">
        <f t="shared" si="59"/>
        <v>0</v>
      </c>
      <c r="P88" s="169">
        <f>AVERAGEIFS('WEEKLY DATA'!P$11:P$14577,'WEEKLY DATA'!$A$11:$A$14577,'MONTHLY DATA'!$A88,'WEEKLY DATA'!$B$11:$B$14577,'MONTHLY DATA'!$B88)</f>
        <v>296.25</v>
      </c>
      <c r="Q88" s="78">
        <f>AVERAGEIFS('WEEKLY DATA'!Q$11:Q$14577,'WEEKLY DATA'!$A$11:$A$14577,'MONTHLY DATA'!$A88,'WEEKLY DATA'!$B$11:$B$14577,'MONTHLY DATA'!$B88)</f>
        <v>306.25</v>
      </c>
      <c r="R88" s="78">
        <f>AVERAGEIFS('WEEKLY DATA'!R$11:R$14577,'WEEKLY DATA'!$A$11:$A$14577,'MONTHLY DATA'!$A88,'WEEKLY DATA'!$B$11:$B$14577,'MONTHLY DATA'!$B88)</f>
        <v>301.25</v>
      </c>
      <c r="S88" s="154">
        <f t="shared" si="60"/>
        <v>8.3682008368199945E-3</v>
      </c>
      <c r="T88" s="169">
        <f>AVERAGEIFS('WEEKLY DATA'!T$11:T$14577,'WEEKLY DATA'!$A$11:$A$14577,'MONTHLY DATA'!$A88,'WEEKLY DATA'!$B$11:$B$14577,'MONTHLY DATA'!$B88)</f>
        <v>286.25</v>
      </c>
      <c r="U88" s="78">
        <f>AVERAGEIFS('WEEKLY DATA'!U$11:U$14577,'WEEKLY DATA'!$A$11:$A$14577,'MONTHLY DATA'!$A88,'WEEKLY DATA'!$B$11:$B$14577,'MONTHLY DATA'!$B88)</f>
        <v>296.25</v>
      </c>
      <c r="V88" s="78">
        <f>AVERAGEIFS('WEEKLY DATA'!V$11:V$14577,'WEEKLY DATA'!$A$11:$A$14577,'MONTHLY DATA'!$A88,'WEEKLY DATA'!$B$11:$B$14577,'MONTHLY DATA'!$B88)</f>
        <v>291.25</v>
      </c>
      <c r="W88" s="154">
        <f t="shared" si="61"/>
        <v>1.7467248908296984E-2</v>
      </c>
      <c r="X88" s="169">
        <f>AVERAGEIFS('WEEKLY DATA'!X$11:X$14577,'WEEKLY DATA'!$A$11:$A$14577,'MONTHLY DATA'!$A88,'WEEKLY DATA'!$B$11:$B$14577,'MONTHLY DATA'!$B88)</f>
        <v>258.75</v>
      </c>
      <c r="Y88" s="78">
        <f>AVERAGEIFS('WEEKLY DATA'!Y$11:Y$14577,'WEEKLY DATA'!$A$11:$A$14577,'MONTHLY DATA'!$A88,'WEEKLY DATA'!$B$11:$B$14577,'MONTHLY DATA'!$B88)</f>
        <v>268.75</v>
      </c>
      <c r="Z88" s="78">
        <f>AVERAGEIFS('WEEKLY DATA'!Z$11:Z$14577,'WEEKLY DATA'!$A$11:$A$14577,'MONTHLY DATA'!$A88,'WEEKLY DATA'!$B$11:$B$14577,'MONTHLY DATA'!$B88)</f>
        <v>263.75</v>
      </c>
      <c r="AA88" s="154">
        <f t="shared" si="62"/>
        <v>2.9268292682926855E-2</v>
      </c>
      <c r="AB88" s="169">
        <f>AVERAGEIFS('WEEKLY DATA'!AB$11:AB$14577,'WEEKLY DATA'!$A$11:$A$14577,'MONTHLY DATA'!$A88,'WEEKLY DATA'!$B$11:$B$14577,'MONTHLY DATA'!$B88)</f>
        <v>300</v>
      </c>
      <c r="AC88" s="78">
        <f>AVERAGEIFS('WEEKLY DATA'!AC$11:AC$14577,'WEEKLY DATA'!$A$11:$A$14577,'MONTHLY DATA'!$A88,'WEEKLY DATA'!$B$11:$B$14577,'MONTHLY DATA'!$B88)</f>
        <v>310</v>
      </c>
      <c r="AD88" s="78">
        <f>AVERAGEIFS('WEEKLY DATA'!AD$11:AD$14577,'WEEKLY DATA'!$A$11:$A$14577,'MONTHLY DATA'!$A88,'WEEKLY DATA'!$B$11:$B$14577,'MONTHLY DATA'!$B88)</f>
        <v>305</v>
      </c>
      <c r="AE88" s="154">
        <f t="shared" si="63"/>
        <v>1.6666666666666607E-2</v>
      </c>
      <c r="AF88" s="169">
        <f>AVERAGEIFS('WEEKLY DATA'!AF$11:AF$14577,'WEEKLY DATA'!$A$11:$A$14577,'MONTHLY DATA'!$A88,'WEEKLY DATA'!$B$11:$B$14577,'MONTHLY DATA'!$B88)</f>
        <v>241.25</v>
      </c>
      <c r="AG88" s="78">
        <f>AVERAGEIFS('WEEKLY DATA'!AG$11:AG$14577,'WEEKLY DATA'!$A$11:$A$14577,'MONTHLY DATA'!$A88,'WEEKLY DATA'!$B$11:$B$14577,'MONTHLY DATA'!$B88)</f>
        <v>251.25</v>
      </c>
      <c r="AH88" s="78">
        <f>AVERAGEIFS('WEEKLY DATA'!AH$11:AH$14577,'WEEKLY DATA'!$A$11:$A$14577,'MONTHLY DATA'!$A88,'WEEKLY DATA'!$B$11:$B$14577,'MONTHLY DATA'!$B88)</f>
        <v>246.25</v>
      </c>
      <c r="AI88" s="154">
        <f t="shared" si="64"/>
        <v>3.6842105263157787E-2</v>
      </c>
      <c r="AJ88" s="169">
        <f>AVERAGEIFS('WEEKLY DATA'!AJ$11:AJ$14577,'WEEKLY DATA'!$A$11:$A$14577,'MONTHLY DATA'!$A88,'WEEKLY DATA'!$B$11:$B$14577,'MONTHLY DATA'!$B88)</f>
        <v>302.5</v>
      </c>
      <c r="AK88" s="78">
        <f>AVERAGEIFS('WEEKLY DATA'!AK$11:AK$14577,'WEEKLY DATA'!$A$11:$A$14577,'MONTHLY DATA'!$A88,'WEEKLY DATA'!$B$11:$B$14577,'MONTHLY DATA'!$B88)</f>
        <v>312.5</v>
      </c>
      <c r="AL88" s="78">
        <f>AVERAGEIFS('WEEKLY DATA'!AL$11:AL$14577,'WEEKLY DATA'!$A$11:$A$14577,'MONTHLY DATA'!$A88,'WEEKLY DATA'!$B$11:$B$14577,'MONTHLY DATA'!$B88)</f>
        <v>307.5</v>
      </c>
      <c r="AM88" s="154">
        <f t="shared" si="65"/>
        <v>0</v>
      </c>
      <c r="AN88" s="169">
        <f>AVERAGEIFS('WEEKLY DATA'!AN$11:AN$14577,'WEEKLY DATA'!$A$11:$A$14577,'MONTHLY DATA'!$A88,'WEEKLY DATA'!$B$11:$B$14577,'MONTHLY DATA'!$B88)</f>
        <v>276.25</v>
      </c>
      <c r="AO88" s="78">
        <f>AVERAGEIFS('WEEKLY DATA'!AO$11:AO$14577,'WEEKLY DATA'!$A$11:$A$14577,'MONTHLY DATA'!$A88,'WEEKLY DATA'!$B$11:$B$14577,'MONTHLY DATA'!$B88)</f>
        <v>286.25</v>
      </c>
      <c r="AP88" s="78">
        <f>AVERAGEIFS('WEEKLY DATA'!AP$11:AP$14577,'WEEKLY DATA'!$A$11:$A$14577,'MONTHLY DATA'!$A88,'WEEKLY DATA'!$B$11:$B$14577,'MONTHLY DATA'!$B88)</f>
        <v>281.25</v>
      </c>
      <c r="AQ88" s="154">
        <f t="shared" si="66"/>
        <v>-1.7467248908296984E-2</v>
      </c>
      <c r="AR88" s="169">
        <f>AVERAGEIFS('WEEKLY DATA'!AR$11:AR$14577,'WEEKLY DATA'!$A$11:$A$14577,'MONTHLY DATA'!$A88,'WEEKLY DATA'!$B$11:$B$14577,'MONTHLY DATA'!$B88)</f>
        <v>311.25</v>
      </c>
      <c r="AS88" s="78">
        <f>AVERAGEIFS('WEEKLY DATA'!AS$11:AS$14577,'WEEKLY DATA'!$A$11:$A$14577,'MONTHLY DATA'!$A88,'WEEKLY DATA'!$B$11:$B$14577,'MONTHLY DATA'!$B88)</f>
        <v>321.25</v>
      </c>
      <c r="AT88" s="78">
        <f>AVERAGEIFS('WEEKLY DATA'!AT$11:AT$14577,'WEEKLY DATA'!$A$11:$A$14577,'MONTHLY DATA'!$A88,'WEEKLY DATA'!$B$11:$B$14577,'MONTHLY DATA'!$B88)</f>
        <v>316.25</v>
      </c>
      <c r="AU88" s="154">
        <f t="shared" si="67"/>
        <v>-1.9379844961240345E-2</v>
      </c>
      <c r="AV88" s="169">
        <f>AVERAGEIFS('WEEKLY DATA'!AV$11:AV$14577,'WEEKLY DATA'!$A$11:$A$14577,'MONTHLY DATA'!$A88,'WEEKLY DATA'!$B$11:$B$14577,'MONTHLY DATA'!$B88)</f>
        <v>265</v>
      </c>
      <c r="AW88" s="78">
        <f>AVERAGEIFS('WEEKLY DATA'!AW$11:AW$14577,'WEEKLY DATA'!$A$11:$A$14577,'MONTHLY DATA'!$A88,'WEEKLY DATA'!$B$11:$B$14577,'MONTHLY DATA'!$B88)</f>
        <v>275</v>
      </c>
      <c r="AX88" s="78">
        <f>AVERAGEIFS('WEEKLY DATA'!AX$11:AX$14577,'WEEKLY DATA'!$A$11:$A$14577,'MONTHLY DATA'!$A88,'WEEKLY DATA'!$B$11:$B$14577,'MONTHLY DATA'!$B88)</f>
        <v>270</v>
      </c>
      <c r="AY88" s="154">
        <f t="shared" si="68"/>
        <v>2.857142857142847E-2</v>
      </c>
      <c r="AZ88" s="169">
        <f>AVERAGEIFS('WEEKLY DATA'!AZ$11:AZ$14577,'WEEKLY DATA'!$A$11:$A$14577,'MONTHLY DATA'!$A88,'WEEKLY DATA'!$B$11:$B$14577,'MONTHLY DATA'!$B88)</f>
        <v>267.5</v>
      </c>
      <c r="BA88" s="78">
        <f>AVERAGEIFS('WEEKLY DATA'!BA$11:BA$14577,'WEEKLY DATA'!$A$11:$A$14577,'MONTHLY DATA'!$A88,'WEEKLY DATA'!$B$11:$B$14577,'MONTHLY DATA'!$B88)</f>
        <v>277.5</v>
      </c>
      <c r="BB88" s="78">
        <f>AVERAGEIFS('WEEKLY DATA'!BB$11:BB$14577,'WEEKLY DATA'!$A$11:$A$14577,'MONTHLY DATA'!$A88,'WEEKLY DATA'!$B$11:$B$14577,'MONTHLY DATA'!$B88)</f>
        <v>272.5</v>
      </c>
      <c r="BC88" s="154">
        <f t="shared" si="69"/>
        <v>2.8301886792452935E-2</v>
      </c>
      <c r="BD88" s="169">
        <f>AVERAGEIFS('WEEKLY DATA'!BD$11:BD$14577,'WEEKLY DATA'!$A$11:$A$14577,'MONTHLY DATA'!$A88,'WEEKLY DATA'!$B$11:$B$14577,'MONTHLY DATA'!$B88)</f>
        <v>218.75</v>
      </c>
      <c r="BE88" s="78">
        <f>AVERAGEIFS('WEEKLY DATA'!BE$11:BE$14577,'WEEKLY DATA'!$A$11:$A$14577,'MONTHLY DATA'!$A88,'WEEKLY DATA'!$B$11:$B$14577,'MONTHLY DATA'!$B88)</f>
        <v>228.75</v>
      </c>
      <c r="BF88" s="78">
        <f>AVERAGEIFS('WEEKLY DATA'!BF$11:BF$14577,'WEEKLY DATA'!$A$11:$A$14577,'MONTHLY DATA'!$A88,'WEEKLY DATA'!$B$11:$B$14577,'MONTHLY DATA'!$B88)</f>
        <v>223.75</v>
      </c>
      <c r="BG88" s="154">
        <f t="shared" si="70"/>
        <v>-1.6483516483516536E-2</v>
      </c>
      <c r="BH88" s="169">
        <f>AVERAGEIFS('WEEKLY DATA'!BH$11:BH$14577,'WEEKLY DATA'!$A$11:$A$14577,'MONTHLY DATA'!$A88,'WEEKLY DATA'!$B$11:$B$14577,'MONTHLY DATA'!$B88)</f>
        <v>297.5</v>
      </c>
      <c r="BI88" s="78">
        <f>AVERAGEIFS('WEEKLY DATA'!BI$11:BI$14577,'WEEKLY DATA'!$A$11:$A$14577,'MONTHLY DATA'!$A88,'WEEKLY DATA'!$B$11:$B$14577,'MONTHLY DATA'!$B88)</f>
        <v>307.5</v>
      </c>
      <c r="BJ88" s="78">
        <f>AVERAGEIFS('WEEKLY DATA'!BJ$11:BJ$14577,'WEEKLY DATA'!$A$11:$A$14577,'MONTHLY DATA'!$A88,'WEEKLY DATA'!$B$11:$B$14577,'MONTHLY DATA'!$B88)</f>
        <v>302.5</v>
      </c>
      <c r="BK88" s="154">
        <f t="shared" si="71"/>
        <v>2.5423728813559254E-2</v>
      </c>
      <c r="BL88" s="169">
        <f>AVERAGEIFS('WEEKLY DATA'!BL$11:BL$14577,'WEEKLY DATA'!$A$11:$A$14577,'MONTHLY DATA'!$A88,'WEEKLY DATA'!$B$11:$B$14577,'MONTHLY DATA'!$B88)</f>
        <v>223.75</v>
      </c>
      <c r="BM88" s="78">
        <f>AVERAGEIFS('WEEKLY DATA'!BM$11:BM$14577,'WEEKLY DATA'!$A$11:$A$14577,'MONTHLY DATA'!$A88,'WEEKLY DATA'!$B$11:$B$14577,'MONTHLY DATA'!$B88)</f>
        <v>233.75</v>
      </c>
      <c r="BN88" s="78">
        <f>AVERAGEIFS('WEEKLY DATA'!BN$11:BN$14577,'WEEKLY DATA'!$A$11:$A$14577,'MONTHLY DATA'!$A88,'WEEKLY DATA'!$B$11:$B$14577,'MONTHLY DATA'!$B88)</f>
        <v>228.75</v>
      </c>
      <c r="BO88" s="154">
        <f t="shared" si="72"/>
        <v>-1.6129032258064502E-2</v>
      </c>
      <c r="BP88" s="78">
        <f>AVERAGEIFS('WEEKLY DATA'!BP$11:BP$14577,'WEEKLY DATA'!$A$11:$A$14577,'MONTHLY DATA'!$A88,'WEEKLY DATA'!$B$11:$B$14577,'MONTHLY DATA'!$B88)</f>
        <v>312.5</v>
      </c>
      <c r="BQ88" s="78">
        <f>AVERAGEIFS('WEEKLY DATA'!BQ$11:BQ$14577,'WEEKLY DATA'!$A$11:$A$14577,'MONTHLY DATA'!$A88,'WEEKLY DATA'!$B$11:$B$14577,'MONTHLY DATA'!$B88)</f>
        <v>322.5</v>
      </c>
      <c r="BR88" s="78">
        <f>AVERAGEIFS('WEEKLY DATA'!BR$11:BR$14577,'WEEKLY DATA'!$A$11:$A$14577,'MONTHLY DATA'!$A88,'WEEKLY DATA'!$B$11:$B$14577,'MONTHLY DATA'!$B88)</f>
        <v>317.5</v>
      </c>
      <c r="BS88" s="154">
        <f t="shared" si="73"/>
        <v>2.8340080971659853E-2</v>
      </c>
      <c r="BT88" s="78">
        <f>AVERAGEIFS('WEEKLY DATA'!BT$11:BT$14577,'WEEKLY DATA'!$A$11:$A$14577,'MONTHLY DATA'!$A88,'WEEKLY DATA'!$B$11:$B$14577,'MONTHLY DATA'!$B88)</f>
        <v>263.75</v>
      </c>
      <c r="BU88" s="78">
        <f>AVERAGEIFS('WEEKLY DATA'!BU$11:BU$14577,'WEEKLY DATA'!$A$11:$A$14577,'MONTHLY DATA'!$A88,'WEEKLY DATA'!$B$11:$B$14577,'MONTHLY DATA'!$B88)</f>
        <v>273.75</v>
      </c>
      <c r="BV88" s="78">
        <f>AVERAGEIFS('WEEKLY DATA'!BV$11:BV$14577,'WEEKLY DATA'!$A$11:$A$14577,'MONTHLY DATA'!$A88,'WEEKLY DATA'!$B$11:$B$14577,'MONTHLY DATA'!$B88)</f>
        <v>268.75</v>
      </c>
      <c r="BW88" s="154">
        <f t="shared" si="74"/>
        <v>-1.3761467889908285E-2</v>
      </c>
      <c r="BX88" s="78">
        <f>AVERAGEIFS('WEEKLY DATA'!BX$11:BX$14577,'WEEKLY DATA'!$A$11:$A$14577,'MONTHLY DATA'!$A88,'WEEKLY DATA'!$B$11:$B$14577,'MONTHLY DATA'!$B88)</f>
        <v>287.5</v>
      </c>
      <c r="BY88" s="78">
        <f>AVERAGEIFS('WEEKLY DATA'!BY$11:BY$14577,'WEEKLY DATA'!$A$11:$A$14577,'MONTHLY DATA'!$A88,'WEEKLY DATA'!$B$11:$B$14577,'MONTHLY DATA'!$B88)</f>
        <v>297.5</v>
      </c>
      <c r="BZ88" s="78">
        <f>AVERAGEIFS('WEEKLY DATA'!BZ$11:BZ$14577,'WEEKLY DATA'!$A$11:$A$14577,'MONTHLY DATA'!$A88,'WEEKLY DATA'!$B$11:$B$14577,'MONTHLY DATA'!$B88)</f>
        <v>292.5</v>
      </c>
      <c r="CA88" s="154">
        <f t="shared" si="75"/>
        <v>8.6206896551723755E-3</v>
      </c>
      <c r="CB88" s="78">
        <f>AVERAGEIFS('WEEKLY DATA'!CB$11:CB$14577,'WEEKLY DATA'!$A$11:$A$14577,'MONTHLY DATA'!$A88,'WEEKLY DATA'!$B$11:$B$14577,'MONTHLY DATA'!$B88)</f>
        <v>441.25</v>
      </c>
      <c r="CC88" s="78">
        <f>AVERAGEIFS('WEEKLY DATA'!CC$11:CC$14577,'WEEKLY DATA'!$A$11:$A$14577,'MONTHLY DATA'!$A88,'WEEKLY DATA'!$B$11:$B$14577,'MONTHLY DATA'!$B88)</f>
        <v>451.25</v>
      </c>
      <c r="CD88" s="78">
        <f>AVERAGEIFS('WEEKLY DATA'!CD$11:CD$14577,'WEEKLY DATA'!$A$11:$A$14577,'MONTHLY DATA'!$A88,'WEEKLY DATA'!$B$11:$B$14577,'MONTHLY DATA'!$B88)</f>
        <v>446.25</v>
      </c>
      <c r="CE88" s="154">
        <f t="shared" si="76"/>
        <v>1.7094017094017033E-2</v>
      </c>
      <c r="CF88" s="78">
        <f>AVERAGEIFS('WEEKLY DATA'!CF$11:CF$14577,'WEEKLY DATA'!$A$11:$A$14577,'MONTHLY DATA'!$A88,'WEEKLY DATA'!$B$11:$B$14577,'MONTHLY DATA'!$B88)</f>
        <v>278.75</v>
      </c>
      <c r="CG88" s="78">
        <f>AVERAGEIFS('WEEKLY DATA'!CG$11:CG$14577,'WEEKLY DATA'!$A$11:$A$14577,'MONTHLY DATA'!$A88,'WEEKLY DATA'!$B$11:$B$14577,'MONTHLY DATA'!$B88)</f>
        <v>288.75</v>
      </c>
      <c r="CH88" s="78">
        <f>AVERAGEIFS('WEEKLY DATA'!CH$11:CH$14577,'WEEKLY DATA'!$A$11:$A$14577,'MONTHLY DATA'!$A88,'WEEKLY DATA'!$B$11:$B$14577,'MONTHLY DATA'!$B88)</f>
        <v>283.75</v>
      </c>
      <c r="CI88" s="154">
        <f t="shared" si="77"/>
        <v>1.3392857142857206E-2</v>
      </c>
      <c r="CJ88" s="78">
        <f>AVERAGEIFS('WEEKLY DATA'!CJ$11:CJ$14577,'WEEKLY DATA'!$A$11:$A$14577,'MONTHLY DATA'!$A88,'WEEKLY DATA'!$B$11:$B$14577,'MONTHLY DATA'!$B88)</f>
        <v>235</v>
      </c>
      <c r="CK88" s="78">
        <f>AVERAGEIFS('WEEKLY DATA'!CK$11:CK$14577,'WEEKLY DATA'!$A$11:$A$14577,'MONTHLY DATA'!$A88,'WEEKLY DATA'!$B$11:$B$14577,'MONTHLY DATA'!$B88)</f>
        <v>245</v>
      </c>
      <c r="CL88" s="78">
        <f>AVERAGEIFS('WEEKLY DATA'!CL$11:CL$14577,'WEEKLY DATA'!$A$11:$A$14577,'MONTHLY DATA'!$A88,'WEEKLY DATA'!$B$11:$B$14577,'MONTHLY DATA'!$B88)</f>
        <v>240</v>
      </c>
      <c r="CM88" s="154">
        <f t="shared" si="78"/>
        <v>-5.1813471502590858E-3</v>
      </c>
      <c r="CN88" s="78">
        <f>AVERAGEIFS('WEEKLY DATA'!CN$11:CN$14577,'WEEKLY DATA'!$A$11:$A$14577,'MONTHLY DATA'!$A88,'WEEKLY DATA'!$B$11:$B$14577,'MONTHLY DATA'!$B88)</f>
        <v>258.75</v>
      </c>
      <c r="CO88" s="78">
        <f>AVERAGEIFS('WEEKLY DATA'!CO$11:CO$14577,'WEEKLY DATA'!$A$11:$A$14577,'MONTHLY DATA'!$A88,'WEEKLY DATA'!$B$11:$B$14577,'MONTHLY DATA'!$B88)</f>
        <v>268.75</v>
      </c>
      <c r="CP88" s="78">
        <f>AVERAGEIFS('WEEKLY DATA'!CP$11:CP$14577,'WEEKLY DATA'!$A$11:$A$14577,'MONTHLY DATA'!$A88,'WEEKLY DATA'!$B$11:$B$14577,'MONTHLY DATA'!$B88)</f>
        <v>263.75</v>
      </c>
      <c r="CQ88" s="154">
        <f t="shared" si="79"/>
        <v>9.5693779904306719E-3</v>
      </c>
      <c r="CR88" s="78">
        <f>AVERAGEIFS('WEEKLY DATA'!CR$11:CR$14577,'WEEKLY DATA'!$A$11:$A$14577,'MONTHLY DATA'!$A88,'WEEKLY DATA'!$B$11:$B$14577,'MONTHLY DATA'!$B88)</f>
        <v>411.25</v>
      </c>
      <c r="CS88" s="78">
        <f>AVERAGEIFS('WEEKLY DATA'!CS$11:CS$14577,'WEEKLY DATA'!$A$11:$A$14577,'MONTHLY DATA'!$A88,'WEEKLY DATA'!$B$11:$B$14577,'MONTHLY DATA'!$B88)</f>
        <v>421.25</v>
      </c>
      <c r="CT88" s="78">
        <f>AVERAGEIFS('WEEKLY DATA'!CT$11:CT$14577,'WEEKLY DATA'!$A$11:$A$14577,'MONTHLY DATA'!$A88,'WEEKLY DATA'!$B$11:$B$14577,'MONTHLY DATA'!$B88)</f>
        <v>416.25</v>
      </c>
      <c r="CU88" s="154">
        <f t="shared" si="80"/>
        <v>3.7383177570093462E-2</v>
      </c>
      <c r="CV88" s="169">
        <f>AVERAGEIFS('WEEKLY DATA'!CV$11:CV$14577,'WEEKLY DATA'!$A$11:$A$14577,'MONTHLY DATA'!$A88,'WEEKLY DATA'!$B$11:$B$14577,'MONTHLY DATA'!$B88)</f>
        <v>312.5</v>
      </c>
      <c r="CW88" s="78">
        <f>AVERAGEIFS('WEEKLY DATA'!CW$11:CW$14577,'WEEKLY DATA'!$A$11:$A$14577,'MONTHLY DATA'!$A88,'WEEKLY DATA'!$B$11:$B$14577,'MONTHLY DATA'!$B88)</f>
        <v>322.5</v>
      </c>
      <c r="CX88" s="78">
        <f>AVERAGEIFS('WEEKLY DATA'!CX$11:CX$14577,'WEEKLY DATA'!$A$11:$A$14577,'MONTHLY DATA'!$A88,'WEEKLY DATA'!$B$11:$B$14577,'MONTHLY DATA'!$B88)</f>
        <v>317.5</v>
      </c>
      <c r="CY88" s="154">
        <f t="shared" si="81"/>
        <v>1.6000000000000014E-2</v>
      </c>
      <c r="CZ88" s="169">
        <f>AVERAGEIFS('WEEKLY DATA'!CZ$11:CZ$14577,'WEEKLY DATA'!$A$11:$A$14577,'MONTHLY DATA'!$A88,'WEEKLY DATA'!$B$11:$B$14577,'MONTHLY DATA'!$B88)</f>
        <v>270</v>
      </c>
      <c r="DA88" s="78">
        <f>AVERAGEIFS('WEEKLY DATA'!DA$11:DA$14577,'WEEKLY DATA'!$A$11:$A$14577,'MONTHLY DATA'!$A88,'WEEKLY DATA'!$B$11:$B$14577,'MONTHLY DATA'!$B88)</f>
        <v>280</v>
      </c>
      <c r="DB88" s="78">
        <f>AVERAGEIFS('WEEKLY DATA'!DB$11:DB$14577,'WEEKLY DATA'!$A$11:$A$14577,'MONTHLY DATA'!$A88,'WEEKLY DATA'!$B$11:$B$14577,'MONTHLY DATA'!$B88)</f>
        <v>275</v>
      </c>
      <c r="DC88" s="154">
        <f t="shared" si="82"/>
        <v>-4.5248868778280382E-3</v>
      </c>
      <c r="DD88" s="78">
        <f>AVERAGEIFS('WEEKLY DATA'!DD$11:DD$14577,'WEEKLY DATA'!$A$11:$A$14577,'MONTHLY DATA'!$A88,'WEEKLY DATA'!$B$11:$B$14577,'MONTHLY DATA'!$B88)</f>
        <v>291.25</v>
      </c>
      <c r="DE88" s="78">
        <f>AVERAGEIFS('WEEKLY DATA'!DE$11:DE$14577,'WEEKLY DATA'!$A$11:$A$14577,'MONTHLY DATA'!$A88,'WEEKLY DATA'!$B$11:$B$14577,'MONTHLY DATA'!$B88)</f>
        <v>301.25</v>
      </c>
      <c r="DF88" s="78">
        <f>AVERAGEIFS('WEEKLY DATA'!DF$11:DF$14577,'WEEKLY DATA'!$A$11:$A$14577,'MONTHLY DATA'!$A88,'WEEKLY DATA'!$B$11:$B$14577,'MONTHLY DATA'!$B88)</f>
        <v>296.25</v>
      </c>
      <c r="DG88" s="154">
        <f t="shared" si="83"/>
        <v>0</v>
      </c>
      <c r="DH88" s="78">
        <f>AVERAGEIFS('WEEKLY DATA'!DH$11:DH$14577,'WEEKLY DATA'!$A$11:$A$14577,'MONTHLY DATA'!$A88,'WEEKLY DATA'!$B$11:$B$14577,'MONTHLY DATA'!$B88)</f>
        <v>426.25</v>
      </c>
      <c r="DI88" s="78">
        <f>AVERAGEIFS('WEEKLY DATA'!DI$11:DI$14577,'WEEKLY DATA'!$A$11:$A$14577,'MONTHLY DATA'!$A88,'WEEKLY DATA'!$B$11:$B$14577,'MONTHLY DATA'!$B88)</f>
        <v>436.25</v>
      </c>
      <c r="DJ88" s="78">
        <f>AVERAGEIFS('WEEKLY DATA'!DJ$11:DJ$14577,'WEEKLY DATA'!$A$11:$A$14577,'MONTHLY DATA'!$A88,'WEEKLY DATA'!$B$11:$B$14577,'MONTHLY DATA'!$B88)</f>
        <v>431.25</v>
      </c>
      <c r="DK88" s="154">
        <f t="shared" si="84"/>
        <v>5.8282208588957163E-2</v>
      </c>
      <c r="DL88" s="169">
        <f>AVERAGEIFS('WEEKLY DATA'!DL$11:DL$14577,'WEEKLY DATA'!$A$11:$A$14577,'MONTHLY DATA'!$A88,'WEEKLY DATA'!$B$11:$B$14577,'MONTHLY DATA'!$B88)</f>
        <v>286.25</v>
      </c>
      <c r="DM88" s="78">
        <f>AVERAGEIFS('WEEKLY DATA'!DM$11:DM$14577,'WEEKLY DATA'!$A$11:$A$14577,'MONTHLY DATA'!$A88,'WEEKLY DATA'!$B$11:$B$14577,'MONTHLY DATA'!$B88)</f>
        <v>296.25</v>
      </c>
      <c r="DN88" s="78">
        <f>AVERAGEIFS('WEEKLY DATA'!DN$11:DN$14577,'WEEKLY DATA'!$A$11:$A$14577,'MONTHLY DATA'!$A88,'WEEKLY DATA'!$B$11:$B$14577,'MONTHLY DATA'!$B88)</f>
        <v>291.25</v>
      </c>
      <c r="DO88" s="154">
        <f t="shared" si="85"/>
        <v>-1.2711864406779627E-2</v>
      </c>
      <c r="DP88" s="78">
        <f>AVERAGEIFS('WEEKLY DATA'!DP$11:DP$14577,'WEEKLY DATA'!$A$11:$A$14577,'MONTHLY DATA'!$A88,'WEEKLY DATA'!$B$11:$B$14577,'MONTHLY DATA'!$B88)</f>
        <v>243.75</v>
      </c>
      <c r="DQ88" s="78">
        <f>AVERAGEIFS('WEEKLY DATA'!DQ$11:DQ$14577,'WEEKLY DATA'!$A$11:$A$14577,'MONTHLY DATA'!$A88,'WEEKLY DATA'!$B$11:$B$14577,'MONTHLY DATA'!$B88)</f>
        <v>253.75</v>
      </c>
      <c r="DR88" s="78">
        <f>AVERAGEIFS('WEEKLY DATA'!DR$11:DR$14577,'WEEKLY DATA'!$A$11:$A$14577,'MONTHLY DATA'!$A88,'WEEKLY DATA'!$B$11:$B$14577,'MONTHLY DATA'!$B88)</f>
        <v>248.75</v>
      </c>
      <c r="DS88" s="154">
        <f t="shared" si="86"/>
        <v>-3.8647342995169032E-2</v>
      </c>
      <c r="DT88" s="78">
        <f>AVERAGEIFS('WEEKLY DATA'!DT$11:DT$14577,'WEEKLY DATA'!$A$11:$A$14577,'MONTHLY DATA'!$A88,'WEEKLY DATA'!$B$11:$B$14577,'MONTHLY DATA'!$B88)</f>
        <v>265</v>
      </c>
      <c r="DU88" s="78">
        <f>AVERAGEIFS('WEEKLY DATA'!DU$11:DU$14577,'WEEKLY DATA'!$A$11:$A$14577,'MONTHLY DATA'!$A88,'WEEKLY DATA'!$B$11:$B$14577,'MONTHLY DATA'!$B88)</f>
        <v>275</v>
      </c>
      <c r="DV88" s="78">
        <f>AVERAGEIFS('WEEKLY DATA'!DV$11:DV$14577,'WEEKLY DATA'!$A$11:$A$14577,'MONTHLY DATA'!$A88,'WEEKLY DATA'!$B$11:$B$14577,'MONTHLY DATA'!$B88)</f>
        <v>270</v>
      </c>
      <c r="DW88" s="154">
        <f t="shared" si="87"/>
        <v>-3.1390134529147962E-2</v>
      </c>
      <c r="DX88" s="78">
        <f>AVERAGEIFS('WEEKLY DATA'!DX$11:DX$14577,'WEEKLY DATA'!$A$11:$A$14577,'MONTHLY DATA'!$A88,'WEEKLY DATA'!$B$11:$B$14577,'MONTHLY DATA'!$B88)</f>
        <v>436.25</v>
      </c>
      <c r="DY88" s="78">
        <f>AVERAGEIFS('WEEKLY DATA'!DY$11:DY$14577,'WEEKLY DATA'!$A$11:$A$14577,'MONTHLY DATA'!$A88,'WEEKLY DATA'!$B$11:$B$14577,'MONTHLY DATA'!$B88)</f>
        <v>446.25</v>
      </c>
      <c r="DZ88" s="78">
        <f>AVERAGEIFS('WEEKLY DATA'!DZ$11:DZ$14577,'WEEKLY DATA'!$A$11:$A$14577,'MONTHLY DATA'!$A88,'WEEKLY DATA'!$B$11:$B$14577,'MONTHLY DATA'!$B88)</f>
        <v>441.25</v>
      </c>
      <c r="EA88" s="154">
        <f t="shared" si="88"/>
        <v>5.6886227544910239E-2</v>
      </c>
      <c r="EB88" s="78">
        <f>AVERAGEIFS('WEEKLY DATA'!EB$11:EB$14577,'WEEKLY DATA'!$A$11:$A$14577,'MONTHLY DATA'!$A88,'WEEKLY DATA'!$B$11:$B$14577,'MONTHLY DATA'!$B88)</f>
        <v>285</v>
      </c>
      <c r="EC88" s="78">
        <f>AVERAGEIFS('WEEKLY DATA'!EC$11:EC$14577,'WEEKLY DATA'!$A$11:$A$14577,'MONTHLY DATA'!$A88,'WEEKLY DATA'!$B$11:$B$14577,'MONTHLY DATA'!$B88)</f>
        <v>295</v>
      </c>
      <c r="ED88" s="78">
        <f>AVERAGEIFS('WEEKLY DATA'!ED$11:ED$14577,'WEEKLY DATA'!$A$11:$A$14577,'MONTHLY DATA'!$A88,'WEEKLY DATA'!$B$11:$B$14577,'MONTHLY DATA'!$B88)</f>
        <v>290</v>
      </c>
      <c r="EE88" s="154">
        <f t="shared" si="89"/>
        <v>8.6956521739129933E-3</v>
      </c>
      <c r="EF88" s="169">
        <f>AVERAGEIFS('WEEKLY DATA'!EF$11:EF$14577,'WEEKLY DATA'!$A$11:$A$14577,'MONTHLY DATA'!$A88,'WEEKLY DATA'!$B$11:$B$14577,'MONTHLY DATA'!$B88)</f>
        <v>242.5</v>
      </c>
      <c r="EG88" s="78">
        <f>AVERAGEIFS('WEEKLY DATA'!EG$11:EG$14577,'WEEKLY DATA'!$A$11:$A$14577,'MONTHLY DATA'!$A88,'WEEKLY DATA'!$B$11:$B$14577,'MONTHLY DATA'!$B88)</f>
        <v>252.5</v>
      </c>
      <c r="EH88" s="78">
        <f>AVERAGEIFS('WEEKLY DATA'!EH$11:EH$14577,'WEEKLY DATA'!$A$11:$A$14577,'MONTHLY DATA'!$A88,'WEEKLY DATA'!$B$11:$B$14577,'MONTHLY DATA'!$B88)</f>
        <v>247.5</v>
      </c>
      <c r="EI88" s="154">
        <f t="shared" si="90"/>
        <v>-1.4925373134328401E-2</v>
      </c>
      <c r="EJ88" s="78">
        <f>AVERAGEIFS('WEEKLY DATA'!EJ$11:EJ$14577,'WEEKLY DATA'!$A$11:$A$14577,'MONTHLY DATA'!$A88,'WEEKLY DATA'!$B$11:$B$14577,'MONTHLY DATA'!$B88)</f>
        <v>263.75</v>
      </c>
      <c r="EK88" s="78">
        <f>AVERAGEIFS('WEEKLY DATA'!EK$11:EK$14577,'WEEKLY DATA'!$A$11:$A$14577,'MONTHLY DATA'!$A88,'WEEKLY DATA'!$B$11:$B$14577,'MONTHLY DATA'!$B88)</f>
        <v>273.75</v>
      </c>
      <c r="EL88" s="78">
        <f>AVERAGEIFS('WEEKLY DATA'!EL$11:EL$14577,'WEEKLY DATA'!$A$11:$A$14577,'MONTHLY DATA'!$A88,'WEEKLY DATA'!$B$11:$B$14577,'MONTHLY DATA'!$B88)</f>
        <v>268.75</v>
      </c>
      <c r="EM88" s="154">
        <f t="shared" si="91"/>
        <v>-9.2165898617511122E-3</v>
      </c>
      <c r="EN88" s="78">
        <f>AVERAGEIFS('WEEKLY DATA'!EN$11:EN$14577,'WEEKLY DATA'!$A$11:$A$14577,'MONTHLY DATA'!$A88,'WEEKLY DATA'!$B$11:$B$14577,'MONTHLY DATA'!$B88)</f>
        <v>397.5</v>
      </c>
      <c r="EO88" s="78">
        <f>AVERAGEIFS('WEEKLY DATA'!EO$11:EO$14577,'WEEKLY DATA'!$A$11:$A$14577,'MONTHLY DATA'!$A88,'WEEKLY DATA'!$B$11:$B$14577,'MONTHLY DATA'!$B88)</f>
        <v>407.5</v>
      </c>
      <c r="EP88" s="78">
        <f>AVERAGEIFS('WEEKLY DATA'!EP$11:EP$14577,'WEEKLY DATA'!$A$11:$A$14577,'MONTHLY DATA'!$A88,'WEEKLY DATA'!$B$11:$B$14577,'MONTHLY DATA'!$B88)</f>
        <v>402.5</v>
      </c>
      <c r="EQ88" s="154">
        <f t="shared" si="92"/>
        <v>1.8987341772152E-2</v>
      </c>
      <c r="ER88" s="78">
        <f>AVERAGEIFS('WEEKLY DATA'!ER$11:ER$14577,'WEEKLY DATA'!$A$11:$A$14577,'MONTHLY DATA'!$A88,'WEEKLY DATA'!$B$11:$B$14577,'MONTHLY DATA'!$B88)</f>
        <v>276.25</v>
      </c>
      <c r="ES88" s="78">
        <f>AVERAGEIFS('WEEKLY DATA'!ES$11:ES$14577,'WEEKLY DATA'!$A$11:$A$14577,'MONTHLY DATA'!$A88,'WEEKLY DATA'!$B$11:$B$14577,'MONTHLY DATA'!$B88)</f>
        <v>286.25</v>
      </c>
      <c r="ET88" s="78">
        <f>AVERAGEIFS('WEEKLY DATA'!ET$11:ET$14577,'WEEKLY DATA'!$A$11:$A$14577,'MONTHLY DATA'!$A88,'WEEKLY DATA'!$B$11:$B$14577,'MONTHLY DATA'!$B88)</f>
        <v>281.25</v>
      </c>
      <c r="EU88" s="154">
        <f t="shared" si="93"/>
        <v>2.7397260273972712E-2</v>
      </c>
      <c r="EV88" s="78">
        <f>AVERAGEIFS('WEEKLY DATA'!EV$11:EV$14577,'WEEKLY DATA'!$A$11:$A$14577,'MONTHLY DATA'!$A88,'WEEKLY DATA'!$B$11:$B$14577,'MONTHLY DATA'!$B88)</f>
        <v>217.5</v>
      </c>
      <c r="EW88" s="78">
        <f>AVERAGEIFS('WEEKLY DATA'!EW$11:EW$14577,'WEEKLY DATA'!$A$11:$A$14577,'MONTHLY DATA'!$A88,'WEEKLY DATA'!$B$11:$B$14577,'MONTHLY DATA'!$B88)</f>
        <v>227.5</v>
      </c>
      <c r="EX88" s="78">
        <f>AVERAGEIFS('WEEKLY DATA'!EX$11:EX$14577,'WEEKLY DATA'!$A$11:$A$14577,'MONTHLY DATA'!$A88,'WEEKLY DATA'!$B$11:$B$14577,'MONTHLY DATA'!$B88)</f>
        <v>222.5</v>
      </c>
      <c r="EY88" s="154">
        <f t="shared" si="94"/>
        <v>3.488372093023262E-2</v>
      </c>
      <c r="EZ88" s="78">
        <f>AVERAGEIFS('WEEKLY DATA'!EZ$11:EZ$14577,'WEEKLY DATA'!$A$11:$A$14577,'MONTHLY DATA'!$A88,'WEEKLY DATA'!$B$11:$B$14577,'MONTHLY DATA'!$B88)</f>
        <v>247.5</v>
      </c>
      <c r="FA88" s="78">
        <f>AVERAGEIFS('WEEKLY DATA'!FA$11:FA$14577,'WEEKLY DATA'!$A$11:$A$14577,'MONTHLY DATA'!$A88,'WEEKLY DATA'!$B$11:$B$14577,'MONTHLY DATA'!$B88)</f>
        <v>257.5</v>
      </c>
      <c r="FB88" s="78">
        <f>AVERAGEIFS('WEEKLY DATA'!FB$11:FB$14577,'WEEKLY DATA'!$A$11:$A$14577,'MONTHLY DATA'!$A88,'WEEKLY DATA'!$B$11:$B$14577,'MONTHLY DATA'!$B88)</f>
        <v>252.5</v>
      </c>
      <c r="FC88" s="154">
        <f t="shared" si="95"/>
        <v>3.5897435897435992E-2</v>
      </c>
      <c r="FD88" s="78">
        <f>AVERAGEIFS('WEEKLY DATA'!FD$11:FD$14577,'WEEKLY DATA'!$A$11:$A$14577,'MONTHLY DATA'!$A88,'WEEKLY DATA'!$B$11:$B$14577,'MONTHLY DATA'!$B88)</f>
        <v>472.5</v>
      </c>
      <c r="FE88" s="78">
        <f>AVERAGEIFS('WEEKLY DATA'!FE$11:FE$14577,'WEEKLY DATA'!$A$11:$A$14577,'MONTHLY DATA'!$A88,'WEEKLY DATA'!$B$11:$B$14577,'MONTHLY DATA'!$B88)</f>
        <v>482.5</v>
      </c>
      <c r="FF88" s="78">
        <f>AVERAGEIFS('WEEKLY DATA'!FF$11:FF$14577,'WEEKLY DATA'!$A$11:$A$14577,'MONTHLY DATA'!$A88,'WEEKLY DATA'!$B$11:$B$14577,'MONTHLY DATA'!$B88)</f>
        <v>477.5</v>
      </c>
      <c r="FG88" s="154">
        <f t="shared" si="96"/>
        <v>3.8043478260869623E-2</v>
      </c>
      <c r="FH88" s="78">
        <f>AVERAGEIFS('WEEKLY DATA'!FH$11:FH$14577,'WEEKLY DATA'!$A$11:$A$14577,'MONTHLY DATA'!$A88,'WEEKLY DATA'!$B$11:$B$14577,'MONTHLY DATA'!$B88)</f>
        <v>300</v>
      </c>
      <c r="FI88" s="78">
        <f>AVERAGEIFS('WEEKLY DATA'!FI$11:FI$14577,'WEEKLY DATA'!$A$11:$A$14577,'MONTHLY DATA'!$A88,'WEEKLY DATA'!$B$11:$B$14577,'MONTHLY DATA'!$B88)</f>
        <v>310</v>
      </c>
      <c r="FJ88" s="78">
        <f>AVERAGEIFS('WEEKLY DATA'!FJ$11:FJ$14577,'WEEKLY DATA'!$A$11:$A$14577,'MONTHLY DATA'!$A88,'WEEKLY DATA'!$B$11:$B$14577,'MONTHLY DATA'!$B88)</f>
        <v>305</v>
      </c>
      <c r="FK88" s="154">
        <f t="shared" si="97"/>
        <v>8.2644628099173278E-3</v>
      </c>
      <c r="FL88" s="169">
        <f>AVERAGEIFS('WEEKLY DATA'!FL$11:FL$14577,'WEEKLY DATA'!$A$11:$A$14577,'MONTHLY DATA'!$A88,'WEEKLY DATA'!$B$11:$B$14577,'MONTHLY DATA'!$B88)</f>
        <v>247.5</v>
      </c>
      <c r="FM88" s="78">
        <f>AVERAGEIFS('WEEKLY DATA'!FM$11:FM$14577,'WEEKLY DATA'!$A$11:$A$14577,'MONTHLY DATA'!$A88,'WEEKLY DATA'!$B$11:$B$14577,'MONTHLY DATA'!$B88)</f>
        <v>257.5</v>
      </c>
      <c r="FN88" s="78">
        <f>AVERAGEIFS('WEEKLY DATA'!FN$11:FN$14577,'WEEKLY DATA'!$A$11:$A$14577,'MONTHLY DATA'!$A88,'WEEKLY DATA'!$B$11:$B$14577,'MONTHLY DATA'!$B88)</f>
        <v>252.5</v>
      </c>
      <c r="FO88" s="154">
        <f t="shared" si="98"/>
        <v>3.0612244897959107E-2</v>
      </c>
      <c r="FP88" s="78">
        <f>AVERAGEIFS('WEEKLY DATA'!FP$11:FP$14577,'WEEKLY DATA'!$A$11:$A$14577,'MONTHLY DATA'!$A88,'WEEKLY DATA'!$B$11:$B$14577,'MONTHLY DATA'!$B88)</f>
        <v>273.75</v>
      </c>
      <c r="FQ88" s="78">
        <f>AVERAGEIFS('WEEKLY DATA'!FQ$11:FQ$14577,'WEEKLY DATA'!$A$11:$A$14577,'MONTHLY DATA'!$A88,'WEEKLY DATA'!$B$11:$B$14577,'MONTHLY DATA'!$B88)</f>
        <v>283.75</v>
      </c>
      <c r="FR88" s="78">
        <f>AVERAGEIFS('WEEKLY DATA'!FR$11:FR$14577,'WEEKLY DATA'!$A$11:$A$14577,'MONTHLY DATA'!$A88,'WEEKLY DATA'!$B$11:$B$14577,'MONTHLY DATA'!$B88)</f>
        <v>278.75</v>
      </c>
      <c r="FS88" s="154">
        <f t="shared" si="99"/>
        <v>1.8264840182648401E-2</v>
      </c>
      <c r="FT88" s="78">
        <f>AVERAGEIFS('WEEKLY DATA'!FT$11:FT$14577,'WEEKLY DATA'!$A$11:$A$14577,'MONTHLY DATA'!$A88,'WEEKLY DATA'!$B$11:$B$14577,'MONTHLY DATA'!$B88)</f>
        <v>277.5</v>
      </c>
      <c r="FU88" s="78">
        <f>AVERAGEIFS('WEEKLY DATA'!FU$11:FU$14577,'WEEKLY DATA'!$A$11:$A$14577,'MONTHLY DATA'!$A88,'WEEKLY DATA'!$B$11:$B$14577,'MONTHLY DATA'!$B88)</f>
        <v>287.5</v>
      </c>
      <c r="FV88" s="78">
        <f>AVERAGEIFS('WEEKLY DATA'!FV$11:FV$14577,'WEEKLY DATA'!$A$11:$A$14577,'MONTHLY DATA'!$A88,'WEEKLY DATA'!$B$11:$B$14577,'MONTHLY DATA'!$B88)</f>
        <v>282.5</v>
      </c>
      <c r="FW88" s="154">
        <f t="shared" si="100"/>
        <v>0.12999999999999989</v>
      </c>
      <c r="FX88" s="78">
        <f>AVERAGEIFS('WEEKLY DATA'!FX$11:FX$14577,'WEEKLY DATA'!$A$11:$A$14577,'MONTHLY DATA'!$A88,'WEEKLY DATA'!$B$11:$B$14577,'MONTHLY DATA'!$B88)</f>
        <v>295</v>
      </c>
      <c r="FY88" s="78">
        <f>AVERAGEIFS('WEEKLY DATA'!FY$11:FY$14577,'WEEKLY DATA'!$A$11:$A$14577,'MONTHLY DATA'!$A88,'WEEKLY DATA'!$B$11:$B$14577,'MONTHLY DATA'!$B88)</f>
        <v>305</v>
      </c>
      <c r="FZ88" s="78">
        <f>AVERAGEIFS('WEEKLY DATA'!FZ$11:FZ$14577,'WEEKLY DATA'!$A$11:$A$14577,'MONTHLY DATA'!$A88,'WEEKLY DATA'!$B$11:$B$14577,'MONTHLY DATA'!$B88)</f>
        <v>300</v>
      </c>
      <c r="GA88" s="154">
        <f t="shared" si="101"/>
        <v>-5.5118110236220486E-2</v>
      </c>
      <c r="GB88" s="78">
        <f>AVERAGEIFS('WEEKLY DATA'!GB$11:GB$14577,'WEEKLY DATA'!$A$11:$A$14577,'MONTHLY DATA'!$A88,'WEEKLY DATA'!$B$11:$B$14577,'MONTHLY DATA'!$B88)</f>
        <v>337.5</v>
      </c>
      <c r="GC88" s="78">
        <f>AVERAGEIFS('WEEKLY DATA'!GC$11:GC$14577,'WEEKLY DATA'!$A$11:$A$14577,'MONTHLY DATA'!$A88,'WEEKLY DATA'!$B$11:$B$14577,'MONTHLY DATA'!$B88)</f>
        <v>347.5</v>
      </c>
      <c r="GD88" s="78">
        <f>AVERAGEIFS('WEEKLY DATA'!GD$11:GD$14577,'WEEKLY DATA'!$A$11:$A$14577,'MONTHLY DATA'!$A88,'WEEKLY DATA'!$B$11:$B$14577,'MONTHLY DATA'!$B88)</f>
        <v>342.5</v>
      </c>
      <c r="GE88" s="154">
        <f t="shared" si="102"/>
        <v>1.4814814814814836E-2</v>
      </c>
      <c r="GF88" s="169">
        <f>AVERAGEIFS('WEEKLY DATA'!GF$11:GF$14577,'WEEKLY DATA'!$A$11:$A$14577,'MONTHLY DATA'!$A88,'WEEKLY DATA'!$B$11:$B$14577,'MONTHLY DATA'!$B88)</f>
        <v>302.5</v>
      </c>
      <c r="GG88" s="78">
        <f>AVERAGEIFS('WEEKLY DATA'!GG$11:GG$14577,'WEEKLY DATA'!$A$11:$A$14577,'MONTHLY DATA'!$A88,'WEEKLY DATA'!$B$11:$B$14577,'MONTHLY DATA'!$B88)</f>
        <v>312.5</v>
      </c>
      <c r="GH88" s="78">
        <f>AVERAGEIFS('WEEKLY DATA'!GH$11:GH$14577,'WEEKLY DATA'!$A$11:$A$14577,'MONTHLY DATA'!$A88,'WEEKLY DATA'!$B$11:$B$14577,'MONTHLY DATA'!$B88)</f>
        <v>307.5</v>
      </c>
      <c r="GI88" s="154">
        <f t="shared" si="103"/>
        <v>-4.0485829959514552E-3</v>
      </c>
      <c r="GJ88" s="78">
        <f>AVERAGEIFS('WEEKLY DATA'!GJ$11:GJ$14577,'WEEKLY DATA'!$A$11:$A$14577,'MONTHLY DATA'!$A88,'WEEKLY DATA'!$B$11:$B$14577,'MONTHLY DATA'!$B88)</f>
        <v>318.75</v>
      </c>
      <c r="GK88" s="78">
        <f>AVERAGEIFS('WEEKLY DATA'!GK$11:GK$14577,'WEEKLY DATA'!$A$11:$A$14577,'MONTHLY DATA'!$A88,'WEEKLY DATA'!$B$11:$B$14577,'MONTHLY DATA'!$B88)</f>
        <v>328.75</v>
      </c>
      <c r="GL88" s="78">
        <f>AVERAGEIFS('WEEKLY DATA'!GL$11:GL$14577,'WEEKLY DATA'!$A$11:$A$14577,'MONTHLY DATA'!$A88,'WEEKLY DATA'!$B$11:$B$14577,'MONTHLY DATA'!$B88)</f>
        <v>323.75</v>
      </c>
      <c r="GM88" s="154">
        <f t="shared" si="104"/>
        <v>3.8759689922480689E-3</v>
      </c>
      <c r="GN88" s="78">
        <f>AVERAGEIFS('WEEKLY DATA'!GN$11:GN$14577,'WEEKLY DATA'!$A$11:$A$14577,'MONTHLY DATA'!$A88,'WEEKLY DATA'!$B$11:$B$14577,'MONTHLY DATA'!$B88)</f>
        <v>466.25</v>
      </c>
      <c r="GO88" s="78">
        <f>AVERAGEIFS('WEEKLY DATA'!GO$11:GO$14577,'WEEKLY DATA'!$A$11:$A$14577,'MONTHLY DATA'!$A88,'WEEKLY DATA'!$B$11:$B$14577,'MONTHLY DATA'!$B88)</f>
        <v>476.25</v>
      </c>
      <c r="GP88" s="78">
        <f>AVERAGEIFS('WEEKLY DATA'!GP$11:GP$14577,'WEEKLY DATA'!$A$11:$A$14577,'MONTHLY DATA'!$A88,'WEEKLY DATA'!$B$11:$B$14577,'MONTHLY DATA'!$B88)</f>
        <v>471.25</v>
      </c>
      <c r="GQ88" s="154">
        <f t="shared" si="105"/>
        <v>5.307262569832405E-2</v>
      </c>
      <c r="GR88" s="78"/>
    </row>
    <row r="89" spans="1:200" ht="15.75" x14ac:dyDescent="0.25">
      <c r="A89">
        <f t="shared" si="55"/>
        <v>7</v>
      </c>
      <c r="B89">
        <f t="shared" si="56"/>
        <v>2016</v>
      </c>
      <c r="C89" s="86">
        <v>42552</v>
      </c>
      <c r="D89" s="78">
        <f>AVERAGEIFS('WEEKLY DATA'!D$11:D$14577,'WEEKLY DATA'!$A$11:$A$14577,'MONTHLY DATA'!$A89,'WEEKLY DATA'!$B$11:$B$14577,'MONTHLY DATA'!$B89)</f>
        <v>321</v>
      </c>
      <c r="E89" s="78">
        <f>AVERAGEIFS('WEEKLY DATA'!E$11:E$14577,'WEEKLY DATA'!$A$11:$A$14577,'MONTHLY DATA'!$A89,'WEEKLY DATA'!$B$11:$B$14577,'MONTHLY DATA'!$B89)</f>
        <v>331</v>
      </c>
      <c r="F89" s="78">
        <f>AVERAGEIFS('WEEKLY DATA'!F$11:F$14577,'WEEKLY DATA'!$A$11:$A$14577,'MONTHLY DATA'!$A89,'WEEKLY DATA'!$B$11:$B$14577,'MONTHLY DATA'!$B89)</f>
        <v>326</v>
      </c>
      <c r="G89" s="154">
        <f t="shared" si="57"/>
        <v>-7.1886120996441316E-2</v>
      </c>
      <c r="H89" s="169">
        <f>AVERAGEIFS('WEEKLY DATA'!H$11:H$14577,'WEEKLY DATA'!$A$11:$A$14577,'MONTHLY DATA'!$A89,'WEEKLY DATA'!$B$11:$B$14577,'MONTHLY DATA'!$B89)</f>
        <v>390.5</v>
      </c>
      <c r="I89" s="78">
        <f>AVERAGEIFS('WEEKLY DATA'!I$11:I$14577,'WEEKLY DATA'!$A$11:$A$14577,'MONTHLY DATA'!$A89,'WEEKLY DATA'!$B$11:$B$14577,'MONTHLY DATA'!$B89)</f>
        <v>400.5</v>
      </c>
      <c r="J89" s="78">
        <f>AVERAGEIFS('WEEKLY DATA'!J$11:J$14577,'WEEKLY DATA'!$A$11:$A$14577,'MONTHLY DATA'!$A89,'WEEKLY DATA'!$B$11:$B$14577,'MONTHLY DATA'!$B89)</f>
        <v>395.5</v>
      </c>
      <c r="K89" s="154">
        <f t="shared" si="58"/>
        <v>-4.4108761329305191E-2</v>
      </c>
      <c r="L89" s="169">
        <f>AVERAGEIFS('WEEKLY DATA'!L$11:L$14577,'WEEKLY DATA'!$A$11:$A$14577,'MONTHLY DATA'!$A89,'WEEKLY DATA'!$B$11:$B$14577,'MONTHLY DATA'!$B89)</f>
        <v>338.5</v>
      </c>
      <c r="M89" s="78">
        <f>AVERAGEIFS('WEEKLY DATA'!M$11:M$14577,'WEEKLY DATA'!$A$11:$A$14577,'MONTHLY DATA'!$A89,'WEEKLY DATA'!$B$11:$B$14577,'MONTHLY DATA'!$B89)</f>
        <v>348.5</v>
      </c>
      <c r="N89" s="78">
        <f>AVERAGEIFS('WEEKLY DATA'!N$11:N$14577,'WEEKLY DATA'!$A$11:$A$14577,'MONTHLY DATA'!$A89,'WEEKLY DATA'!$B$11:$B$14577,'MONTHLY DATA'!$B89)</f>
        <v>343.5</v>
      </c>
      <c r="O89" s="154">
        <f t="shared" si="59"/>
        <v>-5.8904109589041131E-2</v>
      </c>
      <c r="P89" s="169">
        <f>AVERAGEIFS('WEEKLY DATA'!P$11:P$14577,'WEEKLY DATA'!$A$11:$A$14577,'MONTHLY DATA'!$A89,'WEEKLY DATA'!$B$11:$B$14577,'MONTHLY DATA'!$B89)</f>
        <v>277.5</v>
      </c>
      <c r="Q89" s="78">
        <f>AVERAGEIFS('WEEKLY DATA'!Q$11:Q$14577,'WEEKLY DATA'!$A$11:$A$14577,'MONTHLY DATA'!$A89,'WEEKLY DATA'!$B$11:$B$14577,'MONTHLY DATA'!$B89)</f>
        <v>287.5</v>
      </c>
      <c r="R89" s="78">
        <f>AVERAGEIFS('WEEKLY DATA'!R$11:R$14577,'WEEKLY DATA'!$A$11:$A$14577,'MONTHLY DATA'!$A89,'WEEKLY DATA'!$B$11:$B$14577,'MONTHLY DATA'!$B89)</f>
        <v>282.5</v>
      </c>
      <c r="S89" s="154">
        <f t="shared" si="60"/>
        <v>-6.2240663900414939E-2</v>
      </c>
      <c r="T89" s="169">
        <f>AVERAGEIFS('WEEKLY DATA'!T$11:T$14577,'WEEKLY DATA'!$A$11:$A$14577,'MONTHLY DATA'!$A89,'WEEKLY DATA'!$B$11:$B$14577,'MONTHLY DATA'!$B89)</f>
        <v>265.5</v>
      </c>
      <c r="U89" s="78">
        <f>AVERAGEIFS('WEEKLY DATA'!U$11:U$14577,'WEEKLY DATA'!$A$11:$A$14577,'MONTHLY DATA'!$A89,'WEEKLY DATA'!$B$11:$B$14577,'MONTHLY DATA'!$B89)</f>
        <v>275.5</v>
      </c>
      <c r="V89" s="78">
        <f>AVERAGEIFS('WEEKLY DATA'!V$11:V$14577,'WEEKLY DATA'!$A$11:$A$14577,'MONTHLY DATA'!$A89,'WEEKLY DATA'!$B$11:$B$14577,'MONTHLY DATA'!$B89)</f>
        <v>270.5</v>
      </c>
      <c r="W89" s="154">
        <f t="shared" si="61"/>
        <v>-7.1244635193133066E-2</v>
      </c>
      <c r="X89" s="169">
        <f>AVERAGEIFS('WEEKLY DATA'!X$11:X$14577,'WEEKLY DATA'!$A$11:$A$14577,'MONTHLY DATA'!$A89,'WEEKLY DATA'!$B$11:$B$14577,'MONTHLY DATA'!$B89)</f>
        <v>240.5</v>
      </c>
      <c r="Y89" s="78">
        <f>AVERAGEIFS('WEEKLY DATA'!Y$11:Y$14577,'WEEKLY DATA'!$A$11:$A$14577,'MONTHLY DATA'!$A89,'WEEKLY DATA'!$B$11:$B$14577,'MONTHLY DATA'!$B89)</f>
        <v>250.5</v>
      </c>
      <c r="Z89" s="78">
        <f>AVERAGEIFS('WEEKLY DATA'!Z$11:Z$14577,'WEEKLY DATA'!$A$11:$A$14577,'MONTHLY DATA'!$A89,'WEEKLY DATA'!$B$11:$B$14577,'MONTHLY DATA'!$B89)</f>
        <v>245.5</v>
      </c>
      <c r="AA89" s="154">
        <f t="shared" si="62"/>
        <v>-6.9194312796208579E-2</v>
      </c>
      <c r="AB89" s="169">
        <f>AVERAGEIFS('WEEKLY DATA'!AB$11:AB$14577,'WEEKLY DATA'!$A$11:$A$14577,'MONTHLY DATA'!$A89,'WEEKLY DATA'!$B$11:$B$14577,'MONTHLY DATA'!$B89)</f>
        <v>282.5</v>
      </c>
      <c r="AC89" s="78">
        <f>AVERAGEIFS('WEEKLY DATA'!AC$11:AC$14577,'WEEKLY DATA'!$A$11:$A$14577,'MONTHLY DATA'!$A89,'WEEKLY DATA'!$B$11:$B$14577,'MONTHLY DATA'!$B89)</f>
        <v>292.5</v>
      </c>
      <c r="AD89" s="78">
        <f>AVERAGEIFS('WEEKLY DATA'!AD$11:AD$14577,'WEEKLY DATA'!$A$11:$A$14577,'MONTHLY DATA'!$A89,'WEEKLY DATA'!$B$11:$B$14577,'MONTHLY DATA'!$B89)</f>
        <v>287.5</v>
      </c>
      <c r="AE89" s="154">
        <f t="shared" si="63"/>
        <v>-5.7377049180327822E-2</v>
      </c>
      <c r="AF89" s="169">
        <f>AVERAGEIFS('WEEKLY DATA'!AF$11:AF$14577,'WEEKLY DATA'!$A$11:$A$14577,'MONTHLY DATA'!$A89,'WEEKLY DATA'!$B$11:$B$14577,'MONTHLY DATA'!$B89)</f>
        <v>219.5</v>
      </c>
      <c r="AG89" s="78">
        <f>AVERAGEIFS('WEEKLY DATA'!AG$11:AG$14577,'WEEKLY DATA'!$A$11:$A$14577,'MONTHLY DATA'!$A89,'WEEKLY DATA'!$B$11:$B$14577,'MONTHLY DATA'!$B89)</f>
        <v>229.5</v>
      </c>
      <c r="AH89" s="78">
        <f>AVERAGEIFS('WEEKLY DATA'!AH$11:AH$14577,'WEEKLY DATA'!$A$11:$A$14577,'MONTHLY DATA'!$A89,'WEEKLY DATA'!$B$11:$B$14577,'MONTHLY DATA'!$B89)</f>
        <v>224.5</v>
      </c>
      <c r="AI89" s="154">
        <f t="shared" si="64"/>
        <v>-8.8324873096446654E-2</v>
      </c>
      <c r="AJ89" s="169">
        <f>AVERAGEIFS('WEEKLY DATA'!AJ$11:AJ$14577,'WEEKLY DATA'!$A$11:$A$14577,'MONTHLY DATA'!$A89,'WEEKLY DATA'!$B$11:$B$14577,'MONTHLY DATA'!$B89)</f>
        <v>276</v>
      </c>
      <c r="AK89" s="78">
        <f>AVERAGEIFS('WEEKLY DATA'!AK$11:AK$14577,'WEEKLY DATA'!$A$11:$A$14577,'MONTHLY DATA'!$A89,'WEEKLY DATA'!$B$11:$B$14577,'MONTHLY DATA'!$B89)</f>
        <v>286</v>
      </c>
      <c r="AL89" s="78">
        <f>AVERAGEIFS('WEEKLY DATA'!AL$11:AL$14577,'WEEKLY DATA'!$A$11:$A$14577,'MONTHLY DATA'!$A89,'WEEKLY DATA'!$B$11:$B$14577,'MONTHLY DATA'!$B89)</f>
        <v>281</v>
      </c>
      <c r="AM89" s="154">
        <f t="shared" si="65"/>
        <v>-8.6178861788617889E-2</v>
      </c>
      <c r="AN89" s="169">
        <f>AVERAGEIFS('WEEKLY DATA'!AN$11:AN$14577,'WEEKLY DATA'!$A$11:$A$14577,'MONTHLY DATA'!$A89,'WEEKLY DATA'!$B$11:$B$14577,'MONTHLY DATA'!$B89)</f>
        <v>256</v>
      </c>
      <c r="AO89" s="78">
        <f>AVERAGEIFS('WEEKLY DATA'!AO$11:AO$14577,'WEEKLY DATA'!$A$11:$A$14577,'MONTHLY DATA'!$A89,'WEEKLY DATA'!$B$11:$B$14577,'MONTHLY DATA'!$B89)</f>
        <v>266</v>
      </c>
      <c r="AP89" s="78">
        <f>AVERAGEIFS('WEEKLY DATA'!AP$11:AP$14577,'WEEKLY DATA'!$A$11:$A$14577,'MONTHLY DATA'!$A89,'WEEKLY DATA'!$B$11:$B$14577,'MONTHLY DATA'!$B89)</f>
        <v>261</v>
      </c>
      <c r="AQ89" s="154">
        <f t="shared" si="66"/>
        <v>-7.1999999999999953E-2</v>
      </c>
      <c r="AR89" s="169">
        <f>AVERAGEIFS('WEEKLY DATA'!AR$11:AR$14577,'WEEKLY DATA'!$A$11:$A$14577,'MONTHLY DATA'!$A89,'WEEKLY DATA'!$B$11:$B$14577,'MONTHLY DATA'!$B89)</f>
        <v>294</v>
      </c>
      <c r="AS89" s="78">
        <f>AVERAGEIFS('WEEKLY DATA'!AS$11:AS$14577,'WEEKLY DATA'!$A$11:$A$14577,'MONTHLY DATA'!$A89,'WEEKLY DATA'!$B$11:$B$14577,'MONTHLY DATA'!$B89)</f>
        <v>304</v>
      </c>
      <c r="AT89" s="78">
        <f>AVERAGEIFS('WEEKLY DATA'!AT$11:AT$14577,'WEEKLY DATA'!$A$11:$A$14577,'MONTHLY DATA'!$A89,'WEEKLY DATA'!$B$11:$B$14577,'MONTHLY DATA'!$B89)</f>
        <v>299</v>
      </c>
      <c r="AU89" s="154">
        <f t="shared" si="67"/>
        <v>-5.4545454545454564E-2</v>
      </c>
      <c r="AV89" s="169">
        <f>AVERAGEIFS('WEEKLY DATA'!AV$11:AV$14577,'WEEKLY DATA'!$A$11:$A$14577,'MONTHLY DATA'!$A89,'WEEKLY DATA'!$B$11:$B$14577,'MONTHLY DATA'!$B89)</f>
        <v>247</v>
      </c>
      <c r="AW89" s="78">
        <f>AVERAGEIFS('WEEKLY DATA'!AW$11:AW$14577,'WEEKLY DATA'!$A$11:$A$14577,'MONTHLY DATA'!$A89,'WEEKLY DATA'!$B$11:$B$14577,'MONTHLY DATA'!$B89)</f>
        <v>257</v>
      </c>
      <c r="AX89" s="78">
        <f>AVERAGEIFS('WEEKLY DATA'!AX$11:AX$14577,'WEEKLY DATA'!$A$11:$A$14577,'MONTHLY DATA'!$A89,'WEEKLY DATA'!$B$11:$B$14577,'MONTHLY DATA'!$B89)</f>
        <v>252</v>
      </c>
      <c r="AY89" s="154">
        <f t="shared" si="68"/>
        <v>-6.6666666666666652E-2</v>
      </c>
      <c r="AZ89" s="169">
        <f>AVERAGEIFS('WEEKLY DATA'!AZ$11:AZ$14577,'WEEKLY DATA'!$A$11:$A$14577,'MONTHLY DATA'!$A89,'WEEKLY DATA'!$B$11:$B$14577,'MONTHLY DATA'!$B89)</f>
        <v>249.5</v>
      </c>
      <c r="BA89" s="78">
        <f>AVERAGEIFS('WEEKLY DATA'!BA$11:BA$14577,'WEEKLY DATA'!$A$11:$A$14577,'MONTHLY DATA'!$A89,'WEEKLY DATA'!$B$11:$B$14577,'MONTHLY DATA'!$B89)</f>
        <v>259.5</v>
      </c>
      <c r="BB89" s="78">
        <f>AVERAGEIFS('WEEKLY DATA'!BB$11:BB$14577,'WEEKLY DATA'!$A$11:$A$14577,'MONTHLY DATA'!$A89,'WEEKLY DATA'!$B$11:$B$14577,'MONTHLY DATA'!$B89)</f>
        <v>254.5</v>
      </c>
      <c r="BC89" s="154">
        <f t="shared" si="69"/>
        <v>-6.6055045871559637E-2</v>
      </c>
      <c r="BD89" s="169">
        <f>AVERAGEIFS('WEEKLY DATA'!BD$11:BD$14577,'WEEKLY DATA'!$A$11:$A$14577,'MONTHLY DATA'!$A89,'WEEKLY DATA'!$B$11:$B$14577,'MONTHLY DATA'!$B89)</f>
        <v>200</v>
      </c>
      <c r="BE89" s="78">
        <f>AVERAGEIFS('WEEKLY DATA'!BE$11:BE$14577,'WEEKLY DATA'!$A$11:$A$14577,'MONTHLY DATA'!$A89,'WEEKLY DATA'!$B$11:$B$14577,'MONTHLY DATA'!$B89)</f>
        <v>210</v>
      </c>
      <c r="BF89" s="78">
        <f>AVERAGEIFS('WEEKLY DATA'!BF$11:BF$14577,'WEEKLY DATA'!$A$11:$A$14577,'MONTHLY DATA'!$A89,'WEEKLY DATA'!$B$11:$B$14577,'MONTHLY DATA'!$B89)</f>
        <v>205</v>
      </c>
      <c r="BG89" s="154">
        <f t="shared" si="70"/>
        <v>-8.3798882681564213E-2</v>
      </c>
      <c r="BH89" s="169">
        <f>AVERAGEIFS('WEEKLY DATA'!BH$11:BH$14577,'WEEKLY DATA'!$A$11:$A$14577,'MONTHLY DATA'!$A89,'WEEKLY DATA'!$B$11:$B$14577,'MONTHLY DATA'!$B89)</f>
        <v>279.5</v>
      </c>
      <c r="BI89" s="78">
        <f>AVERAGEIFS('WEEKLY DATA'!BI$11:BI$14577,'WEEKLY DATA'!$A$11:$A$14577,'MONTHLY DATA'!$A89,'WEEKLY DATA'!$B$11:$B$14577,'MONTHLY DATA'!$B89)</f>
        <v>289.5</v>
      </c>
      <c r="BJ89" s="78">
        <f>AVERAGEIFS('WEEKLY DATA'!BJ$11:BJ$14577,'WEEKLY DATA'!$A$11:$A$14577,'MONTHLY DATA'!$A89,'WEEKLY DATA'!$B$11:$B$14577,'MONTHLY DATA'!$B89)</f>
        <v>284.5</v>
      </c>
      <c r="BK89" s="154">
        <f t="shared" si="71"/>
        <v>-5.9504132231404938E-2</v>
      </c>
      <c r="BL89" s="169">
        <f>AVERAGEIFS('WEEKLY DATA'!BL$11:BL$14577,'WEEKLY DATA'!$A$11:$A$14577,'MONTHLY DATA'!$A89,'WEEKLY DATA'!$B$11:$B$14577,'MONTHLY DATA'!$B89)</f>
        <v>205</v>
      </c>
      <c r="BM89" s="78">
        <f>AVERAGEIFS('WEEKLY DATA'!BM$11:BM$14577,'WEEKLY DATA'!$A$11:$A$14577,'MONTHLY DATA'!$A89,'WEEKLY DATA'!$B$11:$B$14577,'MONTHLY DATA'!$B89)</f>
        <v>215</v>
      </c>
      <c r="BN89" s="78">
        <f>AVERAGEIFS('WEEKLY DATA'!BN$11:BN$14577,'WEEKLY DATA'!$A$11:$A$14577,'MONTHLY DATA'!$A89,'WEEKLY DATA'!$B$11:$B$14577,'MONTHLY DATA'!$B89)</f>
        <v>210</v>
      </c>
      <c r="BO89" s="154">
        <f t="shared" si="72"/>
        <v>-8.1967213114754078E-2</v>
      </c>
      <c r="BP89" s="78">
        <f>AVERAGEIFS('WEEKLY DATA'!BP$11:BP$14577,'WEEKLY DATA'!$A$11:$A$14577,'MONTHLY DATA'!$A89,'WEEKLY DATA'!$B$11:$B$14577,'MONTHLY DATA'!$B89)</f>
        <v>294.5</v>
      </c>
      <c r="BQ89" s="78">
        <f>AVERAGEIFS('WEEKLY DATA'!BQ$11:BQ$14577,'WEEKLY DATA'!$A$11:$A$14577,'MONTHLY DATA'!$A89,'WEEKLY DATA'!$B$11:$B$14577,'MONTHLY DATA'!$B89)</f>
        <v>304.5</v>
      </c>
      <c r="BR89" s="78">
        <f>AVERAGEIFS('WEEKLY DATA'!BR$11:BR$14577,'WEEKLY DATA'!$A$11:$A$14577,'MONTHLY DATA'!$A89,'WEEKLY DATA'!$B$11:$B$14577,'MONTHLY DATA'!$B89)</f>
        <v>299.5</v>
      </c>
      <c r="BS89" s="154">
        <f t="shared" si="73"/>
        <v>-5.6692913385826826E-2</v>
      </c>
      <c r="BT89" s="78">
        <f>AVERAGEIFS('WEEKLY DATA'!BT$11:BT$14577,'WEEKLY DATA'!$A$11:$A$14577,'MONTHLY DATA'!$A89,'WEEKLY DATA'!$B$11:$B$14577,'MONTHLY DATA'!$B89)</f>
        <v>243.5</v>
      </c>
      <c r="BU89" s="78">
        <f>AVERAGEIFS('WEEKLY DATA'!BU$11:BU$14577,'WEEKLY DATA'!$A$11:$A$14577,'MONTHLY DATA'!$A89,'WEEKLY DATA'!$B$11:$B$14577,'MONTHLY DATA'!$B89)</f>
        <v>253.5</v>
      </c>
      <c r="BV89" s="78">
        <f>AVERAGEIFS('WEEKLY DATA'!BV$11:BV$14577,'WEEKLY DATA'!$A$11:$A$14577,'MONTHLY DATA'!$A89,'WEEKLY DATA'!$B$11:$B$14577,'MONTHLY DATA'!$B89)</f>
        <v>248.5</v>
      </c>
      <c r="BW89" s="154">
        <f t="shared" si="74"/>
        <v>-7.53488372093023E-2</v>
      </c>
      <c r="BX89" s="78">
        <f>AVERAGEIFS('WEEKLY DATA'!BX$11:BX$14577,'WEEKLY DATA'!$A$11:$A$14577,'MONTHLY DATA'!$A89,'WEEKLY DATA'!$B$11:$B$14577,'MONTHLY DATA'!$B89)</f>
        <v>329</v>
      </c>
      <c r="BY89" s="78">
        <f>AVERAGEIFS('WEEKLY DATA'!BY$11:BY$14577,'WEEKLY DATA'!$A$11:$A$14577,'MONTHLY DATA'!$A89,'WEEKLY DATA'!$B$11:$B$14577,'MONTHLY DATA'!$B89)</f>
        <v>339</v>
      </c>
      <c r="BZ89" s="78">
        <f>AVERAGEIFS('WEEKLY DATA'!BZ$11:BZ$14577,'WEEKLY DATA'!$A$11:$A$14577,'MONTHLY DATA'!$A89,'WEEKLY DATA'!$B$11:$B$14577,'MONTHLY DATA'!$B89)</f>
        <v>334</v>
      </c>
      <c r="CA89" s="154">
        <f t="shared" si="75"/>
        <v>0.14188034188034182</v>
      </c>
      <c r="CB89" s="78">
        <f>AVERAGEIFS('WEEKLY DATA'!CB$11:CB$14577,'WEEKLY DATA'!$A$11:$A$14577,'MONTHLY DATA'!$A89,'WEEKLY DATA'!$B$11:$B$14577,'MONTHLY DATA'!$B89)</f>
        <v>443</v>
      </c>
      <c r="CC89" s="78">
        <f>AVERAGEIFS('WEEKLY DATA'!CC$11:CC$14577,'WEEKLY DATA'!$A$11:$A$14577,'MONTHLY DATA'!$A89,'WEEKLY DATA'!$B$11:$B$14577,'MONTHLY DATA'!$B89)</f>
        <v>453</v>
      </c>
      <c r="CD89" s="78">
        <f>AVERAGEIFS('WEEKLY DATA'!CD$11:CD$14577,'WEEKLY DATA'!$A$11:$A$14577,'MONTHLY DATA'!$A89,'WEEKLY DATA'!$B$11:$B$14577,'MONTHLY DATA'!$B89)</f>
        <v>448</v>
      </c>
      <c r="CE89" s="154">
        <f t="shared" si="76"/>
        <v>3.9215686274509665E-3</v>
      </c>
      <c r="CF89" s="78">
        <f>AVERAGEIFS('WEEKLY DATA'!CF$11:CF$14577,'WEEKLY DATA'!$A$11:$A$14577,'MONTHLY DATA'!$A89,'WEEKLY DATA'!$B$11:$B$14577,'MONTHLY DATA'!$B89)</f>
        <v>264</v>
      </c>
      <c r="CG89" s="78">
        <f>AVERAGEIFS('WEEKLY DATA'!CG$11:CG$14577,'WEEKLY DATA'!$A$11:$A$14577,'MONTHLY DATA'!$A89,'WEEKLY DATA'!$B$11:$B$14577,'MONTHLY DATA'!$B89)</f>
        <v>274</v>
      </c>
      <c r="CH89" s="78">
        <f>AVERAGEIFS('WEEKLY DATA'!CH$11:CH$14577,'WEEKLY DATA'!$A$11:$A$14577,'MONTHLY DATA'!$A89,'WEEKLY DATA'!$B$11:$B$14577,'MONTHLY DATA'!$B89)</f>
        <v>269</v>
      </c>
      <c r="CI89" s="154">
        <f t="shared" si="77"/>
        <v>-5.1982378854625533E-2</v>
      </c>
      <c r="CJ89" s="78">
        <f>AVERAGEIFS('WEEKLY DATA'!CJ$11:CJ$14577,'WEEKLY DATA'!$A$11:$A$14577,'MONTHLY DATA'!$A89,'WEEKLY DATA'!$B$11:$B$14577,'MONTHLY DATA'!$B89)</f>
        <v>217</v>
      </c>
      <c r="CK89" s="78">
        <f>AVERAGEIFS('WEEKLY DATA'!CK$11:CK$14577,'WEEKLY DATA'!$A$11:$A$14577,'MONTHLY DATA'!$A89,'WEEKLY DATA'!$B$11:$B$14577,'MONTHLY DATA'!$B89)</f>
        <v>227</v>
      </c>
      <c r="CL89" s="78">
        <f>AVERAGEIFS('WEEKLY DATA'!CL$11:CL$14577,'WEEKLY DATA'!$A$11:$A$14577,'MONTHLY DATA'!$A89,'WEEKLY DATA'!$B$11:$B$14577,'MONTHLY DATA'!$B89)</f>
        <v>222</v>
      </c>
      <c r="CM89" s="154">
        <f t="shared" si="78"/>
        <v>-7.4999999999999956E-2</v>
      </c>
      <c r="CN89" s="78">
        <f>AVERAGEIFS('WEEKLY DATA'!CN$11:CN$14577,'WEEKLY DATA'!$A$11:$A$14577,'MONTHLY DATA'!$A89,'WEEKLY DATA'!$B$11:$B$14577,'MONTHLY DATA'!$B89)</f>
        <v>295.5</v>
      </c>
      <c r="CO89" s="78">
        <f>AVERAGEIFS('WEEKLY DATA'!CO$11:CO$14577,'WEEKLY DATA'!$A$11:$A$14577,'MONTHLY DATA'!$A89,'WEEKLY DATA'!$B$11:$B$14577,'MONTHLY DATA'!$B89)</f>
        <v>305.5</v>
      </c>
      <c r="CP89" s="78">
        <f>AVERAGEIFS('WEEKLY DATA'!CP$11:CP$14577,'WEEKLY DATA'!$A$11:$A$14577,'MONTHLY DATA'!$A89,'WEEKLY DATA'!$B$11:$B$14577,'MONTHLY DATA'!$B89)</f>
        <v>300.5</v>
      </c>
      <c r="CQ89" s="154">
        <f t="shared" si="79"/>
        <v>0.13933649289099526</v>
      </c>
      <c r="CR89" s="78">
        <f>AVERAGEIFS('WEEKLY DATA'!CR$11:CR$14577,'WEEKLY DATA'!$A$11:$A$14577,'MONTHLY DATA'!$A89,'WEEKLY DATA'!$B$11:$B$14577,'MONTHLY DATA'!$B89)</f>
        <v>413</v>
      </c>
      <c r="CS89" s="78">
        <f>AVERAGEIFS('WEEKLY DATA'!CS$11:CS$14577,'WEEKLY DATA'!$A$11:$A$14577,'MONTHLY DATA'!$A89,'WEEKLY DATA'!$B$11:$B$14577,'MONTHLY DATA'!$B89)</f>
        <v>423</v>
      </c>
      <c r="CT89" s="78">
        <f>AVERAGEIFS('WEEKLY DATA'!CT$11:CT$14577,'WEEKLY DATA'!$A$11:$A$14577,'MONTHLY DATA'!$A89,'WEEKLY DATA'!$B$11:$B$14577,'MONTHLY DATA'!$B89)</f>
        <v>418</v>
      </c>
      <c r="CU89" s="154">
        <f t="shared" si="80"/>
        <v>4.2042042042043093E-3</v>
      </c>
      <c r="CV89" s="169">
        <f>AVERAGEIFS('WEEKLY DATA'!CV$11:CV$14577,'WEEKLY DATA'!$A$11:$A$14577,'MONTHLY DATA'!$A89,'WEEKLY DATA'!$B$11:$B$14577,'MONTHLY DATA'!$B89)</f>
        <v>299</v>
      </c>
      <c r="CW89" s="78">
        <f>AVERAGEIFS('WEEKLY DATA'!CW$11:CW$14577,'WEEKLY DATA'!$A$11:$A$14577,'MONTHLY DATA'!$A89,'WEEKLY DATA'!$B$11:$B$14577,'MONTHLY DATA'!$B89)</f>
        <v>309</v>
      </c>
      <c r="CX89" s="78">
        <f>AVERAGEIFS('WEEKLY DATA'!CX$11:CX$14577,'WEEKLY DATA'!$A$11:$A$14577,'MONTHLY DATA'!$A89,'WEEKLY DATA'!$B$11:$B$14577,'MONTHLY DATA'!$B89)</f>
        <v>304</v>
      </c>
      <c r="CY89" s="154">
        <f t="shared" si="81"/>
        <v>-4.2519685039370092E-2</v>
      </c>
      <c r="CZ89" s="169">
        <f>AVERAGEIFS('WEEKLY DATA'!CZ$11:CZ$14577,'WEEKLY DATA'!$A$11:$A$14577,'MONTHLY DATA'!$A89,'WEEKLY DATA'!$B$11:$B$14577,'MONTHLY DATA'!$B89)</f>
        <v>250.5</v>
      </c>
      <c r="DA89" s="78">
        <f>AVERAGEIFS('WEEKLY DATA'!DA$11:DA$14577,'WEEKLY DATA'!$A$11:$A$14577,'MONTHLY DATA'!$A89,'WEEKLY DATA'!$B$11:$B$14577,'MONTHLY DATA'!$B89)</f>
        <v>260.5</v>
      </c>
      <c r="DB89" s="78">
        <f>AVERAGEIFS('WEEKLY DATA'!DB$11:DB$14577,'WEEKLY DATA'!$A$11:$A$14577,'MONTHLY DATA'!$A89,'WEEKLY DATA'!$B$11:$B$14577,'MONTHLY DATA'!$B89)</f>
        <v>255.5</v>
      </c>
      <c r="DC89" s="154">
        <f t="shared" si="82"/>
        <v>-7.0909090909090922E-2</v>
      </c>
      <c r="DD89" s="78">
        <f>AVERAGEIFS('WEEKLY DATA'!DD$11:DD$14577,'WEEKLY DATA'!$A$11:$A$14577,'MONTHLY DATA'!$A89,'WEEKLY DATA'!$B$11:$B$14577,'MONTHLY DATA'!$B89)</f>
        <v>330.5</v>
      </c>
      <c r="DE89" s="78">
        <f>AVERAGEIFS('WEEKLY DATA'!DE$11:DE$14577,'WEEKLY DATA'!$A$11:$A$14577,'MONTHLY DATA'!$A89,'WEEKLY DATA'!$B$11:$B$14577,'MONTHLY DATA'!$B89)</f>
        <v>340.5</v>
      </c>
      <c r="DF89" s="78">
        <f>AVERAGEIFS('WEEKLY DATA'!DF$11:DF$14577,'WEEKLY DATA'!$A$11:$A$14577,'MONTHLY DATA'!$A89,'WEEKLY DATA'!$B$11:$B$14577,'MONTHLY DATA'!$B89)</f>
        <v>335.5</v>
      </c>
      <c r="DG89" s="154">
        <f t="shared" si="83"/>
        <v>0.13248945147679314</v>
      </c>
      <c r="DH89" s="78">
        <f>AVERAGEIFS('WEEKLY DATA'!DH$11:DH$14577,'WEEKLY DATA'!$A$11:$A$14577,'MONTHLY DATA'!$A89,'WEEKLY DATA'!$B$11:$B$14577,'MONTHLY DATA'!$B89)</f>
        <v>428</v>
      </c>
      <c r="DI89" s="78">
        <f>AVERAGEIFS('WEEKLY DATA'!DI$11:DI$14577,'WEEKLY DATA'!$A$11:$A$14577,'MONTHLY DATA'!$A89,'WEEKLY DATA'!$B$11:$B$14577,'MONTHLY DATA'!$B89)</f>
        <v>438</v>
      </c>
      <c r="DJ89" s="78">
        <f>AVERAGEIFS('WEEKLY DATA'!DJ$11:DJ$14577,'WEEKLY DATA'!$A$11:$A$14577,'MONTHLY DATA'!$A89,'WEEKLY DATA'!$B$11:$B$14577,'MONTHLY DATA'!$B89)</f>
        <v>433</v>
      </c>
      <c r="DK89" s="154">
        <f t="shared" si="84"/>
        <v>4.0579710144927894E-3</v>
      </c>
      <c r="DL89" s="169">
        <f>AVERAGEIFS('WEEKLY DATA'!DL$11:DL$14577,'WEEKLY DATA'!$A$11:$A$14577,'MONTHLY DATA'!$A89,'WEEKLY DATA'!$B$11:$B$14577,'MONTHLY DATA'!$B89)</f>
        <v>269</v>
      </c>
      <c r="DM89" s="78">
        <f>AVERAGEIFS('WEEKLY DATA'!DM$11:DM$14577,'WEEKLY DATA'!$A$11:$A$14577,'MONTHLY DATA'!$A89,'WEEKLY DATA'!$B$11:$B$14577,'MONTHLY DATA'!$B89)</f>
        <v>279</v>
      </c>
      <c r="DN89" s="78">
        <f>AVERAGEIFS('WEEKLY DATA'!DN$11:DN$14577,'WEEKLY DATA'!$A$11:$A$14577,'MONTHLY DATA'!$A89,'WEEKLY DATA'!$B$11:$B$14577,'MONTHLY DATA'!$B89)</f>
        <v>274</v>
      </c>
      <c r="DO89" s="154">
        <f t="shared" si="85"/>
        <v>-5.922746781115884E-2</v>
      </c>
      <c r="DP89" s="78">
        <f>AVERAGEIFS('WEEKLY DATA'!DP$11:DP$14577,'WEEKLY DATA'!$A$11:$A$14577,'MONTHLY DATA'!$A89,'WEEKLY DATA'!$B$11:$B$14577,'MONTHLY DATA'!$B89)</f>
        <v>220.5</v>
      </c>
      <c r="DQ89" s="78">
        <f>AVERAGEIFS('WEEKLY DATA'!DQ$11:DQ$14577,'WEEKLY DATA'!$A$11:$A$14577,'MONTHLY DATA'!$A89,'WEEKLY DATA'!$B$11:$B$14577,'MONTHLY DATA'!$B89)</f>
        <v>230.5</v>
      </c>
      <c r="DR89" s="78">
        <f>AVERAGEIFS('WEEKLY DATA'!DR$11:DR$14577,'WEEKLY DATA'!$A$11:$A$14577,'MONTHLY DATA'!$A89,'WEEKLY DATA'!$B$11:$B$14577,'MONTHLY DATA'!$B89)</f>
        <v>225.5</v>
      </c>
      <c r="DS89" s="154">
        <f t="shared" si="86"/>
        <v>-9.3467336683417113E-2</v>
      </c>
      <c r="DT89" s="78">
        <f>AVERAGEIFS('WEEKLY DATA'!DT$11:DT$14577,'WEEKLY DATA'!$A$11:$A$14577,'MONTHLY DATA'!$A89,'WEEKLY DATA'!$B$11:$B$14577,'MONTHLY DATA'!$B89)</f>
        <v>328.5</v>
      </c>
      <c r="DU89" s="78">
        <f>AVERAGEIFS('WEEKLY DATA'!DU$11:DU$14577,'WEEKLY DATA'!$A$11:$A$14577,'MONTHLY DATA'!$A89,'WEEKLY DATA'!$B$11:$B$14577,'MONTHLY DATA'!$B89)</f>
        <v>338.5</v>
      </c>
      <c r="DV89" s="78">
        <f>AVERAGEIFS('WEEKLY DATA'!DV$11:DV$14577,'WEEKLY DATA'!$A$11:$A$14577,'MONTHLY DATA'!$A89,'WEEKLY DATA'!$B$11:$B$14577,'MONTHLY DATA'!$B89)</f>
        <v>333.5</v>
      </c>
      <c r="DW89" s="154">
        <f t="shared" si="87"/>
        <v>0.23518518518518516</v>
      </c>
      <c r="DX89" s="78">
        <f>AVERAGEIFS('WEEKLY DATA'!DX$11:DX$14577,'WEEKLY DATA'!$A$11:$A$14577,'MONTHLY DATA'!$A89,'WEEKLY DATA'!$B$11:$B$14577,'MONTHLY DATA'!$B89)</f>
        <v>438</v>
      </c>
      <c r="DY89" s="78">
        <f>AVERAGEIFS('WEEKLY DATA'!DY$11:DY$14577,'WEEKLY DATA'!$A$11:$A$14577,'MONTHLY DATA'!$A89,'WEEKLY DATA'!$B$11:$B$14577,'MONTHLY DATA'!$B89)</f>
        <v>448</v>
      </c>
      <c r="DZ89" s="78">
        <f>AVERAGEIFS('WEEKLY DATA'!DZ$11:DZ$14577,'WEEKLY DATA'!$A$11:$A$14577,'MONTHLY DATA'!$A89,'WEEKLY DATA'!$B$11:$B$14577,'MONTHLY DATA'!$B89)</f>
        <v>443</v>
      </c>
      <c r="EA89" s="154">
        <f t="shared" si="88"/>
        <v>3.9660056657224718E-3</v>
      </c>
      <c r="EB89" s="78">
        <f>AVERAGEIFS('WEEKLY DATA'!EB$11:EB$14577,'WEEKLY DATA'!$A$11:$A$14577,'MONTHLY DATA'!$A89,'WEEKLY DATA'!$B$11:$B$14577,'MONTHLY DATA'!$B89)</f>
        <v>267.5</v>
      </c>
      <c r="EC89" s="78">
        <f>AVERAGEIFS('WEEKLY DATA'!EC$11:EC$14577,'WEEKLY DATA'!$A$11:$A$14577,'MONTHLY DATA'!$A89,'WEEKLY DATA'!$B$11:$B$14577,'MONTHLY DATA'!$B89)</f>
        <v>277.5</v>
      </c>
      <c r="ED89" s="78">
        <f>AVERAGEIFS('WEEKLY DATA'!ED$11:ED$14577,'WEEKLY DATA'!$A$11:$A$14577,'MONTHLY DATA'!$A89,'WEEKLY DATA'!$B$11:$B$14577,'MONTHLY DATA'!$B89)</f>
        <v>272.5</v>
      </c>
      <c r="EE89" s="154">
        <f t="shared" si="89"/>
        <v>-6.0344827586206851E-2</v>
      </c>
      <c r="EF89" s="169">
        <f>AVERAGEIFS('WEEKLY DATA'!EF$11:EF$14577,'WEEKLY DATA'!$A$11:$A$14577,'MONTHLY DATA'!$A89,'WEEKLY DATA'!$B$11:$B$14577,'MONTHLY DATA'!$B89)</f>
        <v>219</v>
      </c>
      <c r="EG89" s="78">
        <f>AVERAGEIFS('WEEKLY DATA'!EG$11:EG$14577,'WEEKLY DATA'!$A$11:$A$14577,'MONTHLY DATA'!$A89,'WEEKLY DATA'!$B$11:$B$14577,'MONTHLY DATA'!$B89)</f>
        <v>229</v>
      </c>
      <c r="EH89" s="78">
        <f>AVERAGEIFS('WEEKLY DATA'!EH$11:EH$14577,'WEEKLY DATA'!$A$11:$A$14577,'MONTHLY DATA'!$A89,'WEEKLY DATA'!$B$11:$B$14577,'MONTHLY DATA'!$B89)</f>
        <v>224</v>
      </c>
      <c r="EI89" s="154">
        <f t="shared" si="90"/>
        <v>-9.4949494949494895E-2</v>
      </c>
      <c r="EJ89" s="78">
        <f>AVERAGEIFS('WEEKLY DATA'!EJ$11:EJ$14577,'WEEKLY DATA'!$A$11:$A$14577,'MONTHLY DATA'!$A89,'WEEKLY DATA'!$B$11:$B$14577,'MONTHLY DATA'!$B89)</f>
        <v>341</v>
      </c>
      <c r="EK89" s="78">
        <f>AVERAGEIFS('WEEKLY DATA'!EK$11:EK$14577,'WEEKLY DATA'!$A$11:$A$14577,'MONTHLY DATA'!$A89,'WEEKLY DATA'!$B$11:$B$14577,'MONTHLY DATA'!$B89)</f>
        <v>351</v>
      </c>
      <c r="EL89" s="78">
        <f>AVERAGEIFS('WEEKLY DATA'!EL$11:EL$14577,'WEEKLY DATA'!$A$11:$A$14577,'MONTHLY DATA'!$A89,'WEEKLY DATA'!$B$11:$B$14577,'MONTHLY DATA'!$B89)</f>
        <v>346</v>
      </c>
      <c r="EM89" s="154">
        <f t="shared" si="91"/>
        <v>0.28744186046511633</v>
      </c>
      <c r="EN89" s="78">
        <f>AVERAGEIFS('WEEKLY DATA'!EN$11:EN$14577,'WEEKLY DATA'!$A$11:$A$14577,'MONTHLY DATA'!$A89,'WEEKLY DATA'!$B$11:$B$14577,'MONTHLY DATA'!$B89)</f>
        <v>394</v>
      </c>
      <c r="EO89" s="78">
        <f>AVERAGEIFS('WEEKLY DATA'!EO$11:EO$14577,'WEEKLY DATA'!$A$11:$A$14577,'MONTHLY DATA'!$A89,'WEEKLY DATA'!$B$11:$B$14577,'MONTHLY DATA'!$B89)</f>
        <v>404</v>
      </c>
      <c r="EP89" s="78">
        <f>AVERAGEIFS('WEEKLY DATA'!EP$11:EP$14577,'WEEKLY DATA'!$A$11:$A$14577,'MONTHLY DATA'!$A89,'WEEKLY DATA'!$B$11:$B$14577,'MONTHLY DATA'!$B89)</f>
        <v>399</v>
      </c>
      <c r="EQ89" s="154">
        <f t="shared" si="92"/>
        <v>-8.6956521739129933E-3</v>
      </c>
      <c r="ER89" s="78">
        <f>AVERAGEIFS('WEEKLY DATA'!ER$11:ER$14577,'WEEKLY DATA'!$A$11:$A$14577,'MONTHLY DATA'!$A89,'WEEKLY DATA'!$B$11:$B$14577,'MONTHLY DATA'!$B89)</f>
        <v>257.5</v>
      </c>
      <c r="ES89" s="78">
        <f>AVERAGEIFS('WEEKLY DATA'!ES$11:ES$14577,'WEEKLY DATA'!$A$11:$A$14577,'MONTHLY DATA'!$A89,'WEEKLY DATA'!$B$11:$B$14577,'MONTHLY DATA'!$B89)</f>
        <v>267.5</v>
      </c>
      <c r="ET89" s="78">
        <f>AVERAGEIFS('WEEKLY DATA'!ET$11:ET$14577,'WEEKLY DATA'!$A$11:$A$14577,'MONTHLY DATA'!$A89,'WEEKLY DATA'!$B$11:$B$14577,'MONTHLY DATA'!$B89)</f>
        <v>262.5</v>
      </c>
      <c r="EU89" s="154">
        <f t="shared" si="93"/>
        <v>-6.6666666666666652E-2</v>
      </c>
      <c r="EV89" s="78">
        <f>AVERAGEIFS('WEEKLY DATA'!EV$11:EV$14577,'WEEKLY DATA'!$A$11:$A$14577,'MONTHLY DATA'!$A89,'WEEKLY DATA'!$B$11:$B$14577,'MONTHLY DATA'!$B89)</f>
        <v>204</v>
      </c>
      <c r="EW89" s="78">
        <f>AVERAGEIFS('WEEKLY DATA'!EW$11:EW$14577,'WEEKLY DATA'!$A$11:$A$14577,'MONTHLY DATA'!$A89,'WEEKLY DATA'!$B$11:$B$14577,'MONTHLY DATA'!$B89)</f>
        <v>214</v>
      </c>
      <c r="EX89" s="78">
        <f>AVERAGEIFS('WEEKLY DATA'!EX$11:EX$14577,'WEEKLY DATA'!$A$11:$A$14577,'MONTHLY DATA'!$A89,'WEEKLY DATA'!$B$11:$B$14577,'MONTHLY DATA'!$B89)</f>
        <v>209</v>
      </c>
      <c r="EY89" s="154">
        <f t="shared" si="94"/>
        <v>-6.0674157303370779E-2</v>
      </c>
      <c r="EZ89" s="78">
        <f>AVERAGEIFS('WEEKLY DATA'!EZ$11:EZ$14577,'WEEKLY DATA'!$A$11:$A$14577,'MONTHLY DATA'!$A89,'WEEKLY DATA'!$B$11:$B$14577,'MONTHLY DATA'!$B89)</f>
        <v>310</v>
      </c>
      <c r="FA89" s="78">
        <f>AVERAGEIFS('WEEKLY DATA'!FA$11:FA$14577,'WEEKLY DATA'!$A$11:$A$14577,'MONTHLY DATA'!$A89,'WEEKLY DATA'!$B$11:$B$14577,'MONTHLY DATA'!$B89)</f>
        <v>320</v>
      </c>
      <c r="FB89" s="78">
        <f>AVERAGEIFS('WEEKLY DATA'!FB$11:FB$14577,'WEEKLY DATA'!$A$11:$A$14577,'MONTHLY DATA'!$A89,'WEEKLY DATA'!$B$11:$B$14577,'MONTHLY DATA'!$B89)</f>
        <v>315</v>
      </c>
      <c r="FC89" s="154">
        <f t="shared" si="95"/>
        <v>0.24752475247524752</v>
      </c>
      <c r="FD89" s="78">
        <f>AVERAGEIFS('WEEKLY DATA'!FD$11:FD$14577,'WEEKLY DATA'!$A$11:$A$14577,'MONTHLY DATA'!$A89,'WEEKLY DATA'!$B$11:$B$14577,'MONTHLY DATA'!$B89)</f>
        <v>473</v>
      </c>
      <c r="FE89" s="78">
        <f>AVERAGEIFS('WEEKLY DATA'!FE$11:FE$14577,'WEEKLY DATA'!$A$11:$A$14577,'MONTHLY DATA'!$A89,'WEEKLY DATA'!$B$11:$B$14577,'MONTHLY DATA'!$B89)</f>
        <v>483</v>
      </c>
      <c r="FF89" s="78">
        <f>AVERAGEIFS('WEEKLY DATA'!FF$11:FF$14577,'WEEKLY DATA'!$A$11:$A$14577,'MONTHLY DATA'!$A89,'WEEKLY DATA'!$B$11:$B$14577,'MONTHLY DATA'!$B89)</f>
        <v>478</v>
      </c>
      <c r="FG89" s="154">
        <f t="shared" si="96"/>
        <v>1.0471204188482464E-3</v>
      </c>
      <c r="FH89" s="78">
        <f>AVERAGEIFS('WEEKLY DATA'!FH$11:FH$14577,'WEEKLY DATA'!$A$11:$A$14577,'MONTHLY DATA'!$A89,'WEEKLY DATA'!$B$11:$B$14577,'MONTHLY DATA'!$B89)</f>
        <v>275.5</v>
      </c>
      <c r="FI89" s="78">
        <f>AVERAGEIFS('WEEKLY DATA'!FI$11:FI$14577,'WEEKLY DATA'!$A$11:$A$14577,'MONTHLY DATA'!$A89,'WEEKLY DATA'!$B$11:$B$14577,'MONTHLY DATA'!$B89)</f>
        <v>285.5</v>
      </c>
      <c r="FJ89" s="78">
        <f>AVERAGEIFS('WEEKLY DATA'!FJ$11:FJ$14577,'WEEKLY DATA'!$A$11:$A$14577,'MONTHLY DATA'!$A89,'WEEKLY DATA'!$B$11:$B$14577,'MONTHLY DATA'!$B89)</f>
        <v>280.5</v>
      </c>
      <c r="FK89" s="154">
        <f t="shared" si="97"/>
        <v>-8.0327868852459017E-2</v>
      </c>
      <c r="FL89" s="169">
        <f>AVERAGEIFS('WEEKLY DATA'!FL$11:FL$14577,'WEEKLY DATA'!$A$11:$A$14577,'MONTHLY DATA'!$A89,'WEEKLY DATA'!$B$11:$B$14577,'MONTHLY DATA'!$B89)</f>
        <v>229</v>
      </c>
      <c r="FM89" s="78">
        <f>AVERAGEIFS('WEEKLY DATA'!FM$11:FM$14577,'WEEKLY DATA'!$A$11:$A$14577,'MONTHLY DATA'!$A89,'WEEKLY DATA'!$B$11:$B$14577,'MONTHLY DATA'!$B89)</f>
        <v>239</v>
      </c>
      <c r="FN89" s="78">
        <f>AVERAGEIFS('WEEKLY DATA'!FN$11:FN$14577,'WEEKLY DATA'!$A$11:$A$14577,'MONTHLY DATA'!$A89,'WEEKLY DATA'!$B$11:$B$14577,'MONTHLY DATA'!$B89)</f>
        <v>234</v>
      </c>
      <c r="FO89" s="154">
        <f t="shared" si="98"/>
        <v>-7.3267326732673221E-2</v>
      </c>
      <c r="FP89" s="78">
        <f>AVERAGEIFS('WEEKLY DATA'!FP$11:FP$14577,'WEEKLY DATA'!$A$11:$A$14577,'MONTHLY DATA'!$A89,'WEEKLY DATA'!$B$11:$B$14577,'MONTHLY DATA'!$B89)</f>
        <v>252.5</v>
      </c>
      <c r="FQ89" s="78">
        <f>AVERAGEIFS('WEEKLY DATA'!FQ$11:FQ$14577,'WEEKLY DATA'!$A$11:$A$14577,'MONTHLY DATA'!$A89,'WEEKLY DATA'!$B$11:$B$14577,'MONTHLY DATA'!$B89)</f>
        <v>262.5</v>
      </c>
      <c r="FR89" s="78">
        <f>AVERAGEIFS('WEEKLY DATA'!FR$11:FR$14577,'WEEKLY DATA'!$A$11:$A$14577,'MONTHLY DATA'!$A89,'WEEKLY DATA'!$B$11:$B$14577,'MONTHLY DATA'!$B89)</f>
        <v>257.5</v>
      </c>
      <c r="FS89" s="154">
        <f t="shared" si="99"/>
        <v>-7.623318385650224E-2</v>
      </c>
      <c r="FT89" s="78">
        <f>AVERAGEIFS('WEEKLY DATA'!FT$11:FT$14577,'WEEKLY DATA'!$A$11:$A$14577,'MONTHLY DATA'!$A89,'WEEKLY DATA'!$B$11:$B$14577,'MONTHLY DATA'!$B89)</f>
        <v>276.5</v>
      </c>
      <c r="FU89" s="78">
        <f>AVERAGEIFS('WEEKLY DATA'!FU$11:FU$14577,'WEEKLY DATA'!$A$11:$A$14577,'MONTHLY DATA'!$A89,'WEEKLY DATA'!$B$11:$B$14577,'MONTHLY DATA'!$B89)</f>
        <v>286.5</v>
      </c>
      <c r="FV89" s="78">
        <f>AVERAGEIFS('WEEKLY DATA'!FV$11:FV$14577,'WEEKLY DATA'!$A$11:$A$14577,'MONTHLY DATA'!$A89,'WEEKLY DATA'!$B$11:$B$14577,'MONTHLY DATA'!$B89)</f>
        <v>281.5</v>
      </c>
      <c r="FW89" s="154">
        <f t="shared" si="100"/>
        <v>-3.5398230088495852E-3</v>
      </c>
      <c r="FX89" s="78">
        <f>AVERAGEIFS('WEEKLY DATA'!FX$11:FX$14577,'WEEKLY DATA'!$A$11:$A$14577,'MONTHLY DATA'!$A89,'WEEKLY DATA'!$B$11:$B$14577,'MONTHLY DATA'!$B89)</f>
        <v>264</v>
      </c>
      <c r="FY89" s="78">
        <f>AVERAGEIFS('WEEKLY DATA'!FY$11:FY$14577,'WEEKLY DATA'!$A$11:$A$14577,'MONTHLY DATA'!$A89,'WEEKLY DATA'!$B$11:$B$14577,'MONTHLY DATA'!$B89)</f>
        <v>274</v>
      </c>
      <c r="FZ89" s="78">
        <f>AVERAGEIFS('WEEKLY DATA'!FZ$11:FZ$14577,'WEEKLY DATA'!$A$11:$A$14577,'MONTHLY DATA'!$A89,'WEEKLY DATA'!$B$11:$B$14577,'MONTHLY DATA'!$B89)</f>
        <v>269</v>
      </c>
      <c r="GA89" s="154">
        <f t="shared" si="101"/>
        <v>-0.10333333333333339</v>
      </c>
      <c r="GB89" s="78">
        <f>AVERAGEIFS('WEEKLY DATA'!GB$11:GB$14577,'WEEKLY DATA'!$A$11:$A$14577,'MONTHLY DATA'!$A89,'WEEKLY DATA'!$B$11:$B$14577,'MONTHLY DATA'!$B89)</f>
        <v>327.5</v>
      </c>
      <c r="GC89" s="78">
        <f>AVERAGEIFS('WEEKLY DATA'!GC$11:GC$14577,'WEEKLY DATA'!$A$11:$A$14577,'MONTHLY DATA'!$A89,'WEEKLY DATA'!$B$11:$B$14577,'MONTHLY DATA'!$B89)</f>
        <v>337.5</v>
      </c>
      <c r="GD89" s="78">
        <f>AVERAGEIFS('WEEKLY DATA'!GD$11:GD$14577,'WEEKLY DATA'!$A$11:$A$14577,'MONTHLY DATA'!$A89,'WEEKLY DATA'!$B$11:$B$14577,'MONTHLY DATA'!$B89)</f>
        <v>332.5</v>
      </c>
      <c r="GE89" s="154">
        <f t="shared" si="102"/>
        <v>-2.9197080291970767E-2</v>
      </c>
      <c r="GF89" s="169">
        <f>AVERAGEIFS('WEEKLY DATA'!GF$11:GF$14577,'WEEKLY DATA'!$A$11:$A$14577,'MONTHLY DATA'!$A89,'WEEKLY DATA'!$B$11:$B$14577,'MONTHLY DATA'!$B89)</f>
        <v>289</v>
      </c>
      <c r="GG89" s="78">
        <f>AVERAGEIFS('WEEKLY DATA'!GG$11:GG$14577,'WEEKLY DATA'!$A$11:$A$14577,'MONTHLY DATA'!$A89,'WEEKLY DATA'!$B$11:$B$14577,'MONTHLY DATA'!$B89)</f>
        <v>299</v>
      </c>
      <c r="GH89" s="78">
        <f>AVERAGEIFS('WEEKLY DATA'!GH$11:GH$14577,'WEEKLY DATA'!$A$11:$A$14577,'MONTHLY DATA'!$A89,'WEEKLY DATA'!$B$11:$B$14577,'MONTHLY DATA'!$B89)</f>
        <v>294</v>
      </c>
      <c r="GI89" s="154">
        <f t="shared" si="103"/>
        <v>-4.3902439024390283E-2</v>
      </c>
      <c r="GJ89" s="78">
        <f>AVERAGEIFS('WEEKLY DATA'!GJ$11:GJ$14577,'WEEKLY DATA'!$A$11:$A$14577,'MONTHLY DATA'!$A89,'WEEKLY DATA'!$B$11:$B$14577,'MONTHLY DATA'!$B89)</f>
        <v>368.5</v>
      </c>
      <c r="GK89" s="78">
        <f>AVERAGEIFS('WEEKLY DATA'!GK$11:GK$14577,'WEEKLY DATA'!$A$11:$A$14577,'MONTHLY DATA'!$A89,'WEEKLY DATA'!$B$11:$B$14577,'MONTHLY DATA'!$B89)</f>
        <v>378.5</v>
      </c>
      <c r="GL89" s="78">
        <f>AVERAGEIFS('WEEKLY DATA'!GL$11:GL$14577,'WEEKLY DATA'!$A$11:$A$14577,'MONTHLY DATA'!$A89,'WEEKLY DATA'!$B$11:$B$14577,'MONTHLY DATA'!$B89)</f>
        <v>373.5</v>
      </c>
      <c r="GM89" s="154">
        <f t="shared" si="104"/>
        <v>0.15366795366795372</v>
      </c>
      <c r="GN89" s="78">
        <f>AVERAGEIFS('WEEKLY DATA'!GN$11:GN$14577,'WEEKLY DATA'!$A$11:$A$14577,'MONTHLY DATA'!$A89,'WEEKLY DATA'!$B$11:$B$14577,'MONTHLY DATA'!$B89)</f>
        <v>468</v>
      </c>
      <c r="GO89" s="78">
        <f>AVERAGEIFS('WEEKLY DATA'!GO$11:GO$14577,'WEEKLY DATA'!$A$11:$A$14577,'MONTHLY DATA'!$A89,'WEEKLY DATA'!$B$11:$B$14577,'MONTHLY DATA'!$B89)</f>
        <v>478</v>
      </c>
      <c r="GP89" s="78">
        <f>AVERAGEIFS('WEEKLY DATA'!GP$11:GP$14577,'WEEKLY DATA'!$A$11:$A$14577,'MONTHLY DATA'!$A89,'WEEKLY DATA'!$B$11:$B$14577,'MONTHLY DATA'!$B89)</f>
        <v>473</v>
      </c>
      <c r="GQ89" s="154">
        <f t="shared" si="105"/>
        <v>3.7135278514588421E-3</v>
      </c>
      <c r="GR89" s="78"/>
    </row>
    <row r="90" spans="1:200" ht="15.75" x14ac:dyDescent="0.25">
      <c r="A90">
        <f t="shared" si="55"/>
        <v>8</v>
      </c>
      <c r="B90">
        <f t="shared" si="56"/>
        <v>2016</v>
      </c>
      <c r="C90" s="86">
        <v>42583</v>
      </c>
      <c r="D90" s="78">
        <f>AVERAGEIFS('WEEKLY DATA'!D$11:D$14577,'WEEKLY DATA'!$A$11:$A$14577,'MONTHLY DATA'!$A90,'WEEKLY DATA'!$B$11:$B$14577,'MONTHLY DATA'!$B90)</f>
        <v>310</v>
      </c>
      <c r="E90" s="78">
        <f>AVERAGEIFS('WEEKLY DATA'!E$11:E$14577,'WEEKLY DATA'!$A$11:$A$14577,'MONTHLY DATA'!$A90,'WEEKLY DATA'!$B$11:$B$14577,'MONTHLY DATA'!$B90)</f>
        <v>320</v>
      </c>
      <c r="F90" s="78">
        <f>AVERAGEIFS('WEEKLY DATA'!F$11:F$14577,'WEEKLY DATA'!$A$11:$A$14577,'MONTHLY DATA'!$A90,'WEEKLY DATA'!$B$11:$B$14577,'MONTHLY DATA'!$B90)</f>
        <v>315</v>
      </c>
      <c r="G90" s="154">
        <f t="shared" si="57"/>
        <v>-3.3742331288343586E-2</v>
      </c>
      <c r="H90" s="169">
        <f>AVERAGEIFS('WEEKLY DATA'!H$11:H$14577,'WEEKLY DATA'!$A$11:$A$14577,'MONTHLY DATA'!$A90,'WEEKLY DATA'!$B$11:$B$14577,'MONTHLY DATA'!$B90)</f>
        <v>382.5</v>
      </c>
      <c r="I90" s="78">
        <f>AVERAGEIFS('WEEKLY DATA'!I$11:I$14577,'WEEKLY DATA'!$A$11:$A$14577,'MONTHLY DATA'!$A90,'WEEKLY DATA'!$B$11:$B$14577,'MONTHLY DATA'!$B90)</f>
        <v>392.5</v>
      </c>
      <c r="J90" s="78">
        <f>AVERAGEIFS('WEEKLY DATA'!J$11:J$14577,'WEEKLY DATA'!$A$11:$A$14577,'MONTHLY DATA'!$A90,'WEEKLY DATA'!$B$11:$B$14577,'MONTHLY DATA'!$B90)</f>
        <v>387.5</v>
      </c>
      <c r="K90" s="154">
        <f t="shared" si="58"/>
        <v>-2.0227560050568916E-2</v>
      </c>
      <c r="L90" s="169">
        <f>AVERAGEIFS('WEEKLY DATA'!L$11:L$14577,'WEEKLY DATA'!$A$11:$A$14577,'MONTHLY DATA'!$A90,'WEEKLY DATA'!$B$11:$B$14577,'MONTHLY DATA'!$B90)</f>
        <v>325</v>
      </c>
      <c r="M90" s="78">
        <f>AVERAGEIFS('WEEKLY DATA'!M$11:M$14577,'WEEKLY DATA'!$A$11:$A$14577,'MONTHLY DATA'!$A90,'WEEKLY DATA'!$B$11:$B$14577,'MONTHLY DATA'!$B90)</f>
        <v>335</v>
      </c>
      <c r="N90" s="78">
        <f>AVERAGEIFS('WEEKLY DATA'!N$11:N$14577,'WEEKLY DATA'!$A$11:$A$14577,'MONTHLY DATA'!$A90,'WEEKLY DATA'!$B$11:$B$14577,'MONTHLY DATA'!$B90)</f>
        <v>330</v>
      </c>
      <c r="O90" s="154">
        <f t="shared" si="59"/>
        <v>-3.9301310043668103E-2</v>
      </c>
      <c r="P90" s="169">
        <f>AVERAGEIFS('WEEKLY DATA'!P$11:P$14577,'WEEKLY DATA'!$A$11:$A$14577,'MONTHLY DATA'!$A90,'WEEKLY DATA'!$B$11:$B$14577,'MONTHLY DATA'!$B90)</f>
        <v>263.75</v>
      </c>
      <c r="Q90" s="78">
        <f>AVERAGEIFS('WEEKLY DATA'!Q$11:Q$14577,'WEEKLY DATA'!$A$11:$A$14577,'MONTHLY DATA'!$A90,'WEEKLY DATA'!$B$11:$B$14577,'MONTHLY DATA'!$B90)</f>
        <v>273.75</v>
      </c>
      <c r="R90" s="78">
        <f>AVERAGEIFS('WEEKLY DATA'!R$11:R$14577,'WEEKLY DATA'!$A$11:$A$14577,'MONTHLY DATA'!$A90,'WEEKLY DATA'!$B$11:$B$14577,'MONTHLY DATA'!$B90)</f>
        <v>268.75</v>
      </c>
      <c r="S90" s="154">
        <f t="shared" si="60"/>
        <v>-4.8672566371681381E-2</v>
      </c>
      <c r="T90" s="169">
        <f>AVERAGEIFS('WEEKLY DATA'!T$11:T$14577,'WEEKLY DATA'!$A$11:$A$14577,'MONTHLY DATA'!$A90,'WEEKLY DATA'!$B$11:$B$14577,'MONTHLY DATA'!$B90)</f>
        <v>248.75</v>
      </c>
      <c r="U90" s="78">
        <f>AVERAGEIFS('WEEKLY DATA'!U$11:U$14577,'WEEKLY DATA'!$A$11:$A$14577,'MONTHLY DATA'!$A90,'WEEKLY DATA'!$B$11:$B$14577,'MONTHLY DATA'!$B90)</f>
        <v>258.75</v>
      </c>
      <c r="V90" s="78">
        <f>AVERAGEIFS('WEEKLY DATA'!V$11:V$14577,'WEEKLY DATA'!$A$11:$A$14577,'MONTHLY DATA'!$A90,'WEEKLY DATA'!$B$11:$B$14577,'MONTHLY DATA'!$B90)</f>
        <v>253.75</v>
      </c>
      <c r="W90" s="154">
        <f t="shared" si="61"/>
        <v>-6.1922365988909434E-2</v>
      </c>
      <c r="X90" s="169">
        <f>AVERAGEIFS('WEEKLY DATA'!X$11:X$14577,'WEEKLY DATA'!$A$11:$A$14577,'MONTHLY DATA'!$A90,'WEEKLY DATA'!$B$11:$B$14577,'MONTHLY DATA'!$B90)</f>
        <v>232.5</v>
      </c>
      <c r="Y90" s="78">
        <f>AVERAGEIFS('WEEKLY DATA'!Y$11:Y$14577,'WEEKLY DATA'!$A$11:$A$14577,'MONTHLY DATA'!$A90,'WEEKLY DATA'!$B$11:$B$14577,'MONTHLY DATA'!$B90)</f>
        <v>242.5</v>
      </c>
      <c r="Z90" s="78">
        <f>AVERAGEIFS('WEEKLY DATA'!Z$11:Z$14577,'WEEKLY DATA'!$A$11:$A$14577,'MONTHLY DATA'!$A90,'WEEKLY DATA'!$B$11:$B$14577,'MONTHLY DATA'!$B90)</f>
        <v>237.5</v>
      </c>
      <c r="AA90" s="154">
        <f t="shared" si="62"/>
        <v>-3.258655804480648E-2</v>
      </c>
      <c r="AB90" s="169">
        <f>AVERAGEIFS('WEEKLY DATA'!AB$11:AB$14577,'WEEKLY DATA'!$A$11:$A$14577,'MONTHLY DATA'!$A90,'WEEKLY DATA'!$B$11:$B$14577,'MONTHLY DATA'!$B90)</f>
        <v>263.75</v>
      </c>
      <c r="AC90" s="78">
        <f>AVERAGEIFS('WEEKLY DATA'!AC$11:AC$14577,'WEEKLY DATA'!$A$11:$A$14577,'MONTHLY DATA'!$A90,'WEEKLY DATA'!$B$11:$B$14577,'MONTHLY DATA'!$B90)</f>
        <v>273.75</v>
      </c>
      <c r="AD90" s="78">
        <f>AVERAGEIFS('WEEKLY DATA'!AD$11:AD$14577,'WEEKLY DATA'!$A$11:$A$14577,'MONTHLY DATA'!$A90,'WEEKLY DATA'!$B$11:$B$14577,'MONTHLY DATA'!$B90)</f>
        <v>268.75</v>
      </c>
      <c r="AE90" s="154">
        <f t="shared" si="63"/>
        <v>-6.5217391304347783E-2</v>
      </c>
      <c r="AF90" s="169">
        <f>AVERAGEIFS('WEEKLY DATA'!AF$11:AF$14577,'WEEKLY DATA'!$A$11:$A$14577,'MONTHLY DATA'!$A90,'WEEKLY DATA'!$B$11:$B$14577,'MONTHLY DATA'!$B90)</f>
        <v>210</v>
      </c>
      <c r="AG90" s="78">
        <f>AVERAGEIFS('WEEKLY DATA'!AG$11:AG$14577,'WEEKLY DATA'!$A$11:$A$14577,'MONTHLY DATA'!$A90,'WEEKLY DATA'!$B$11:$B$14577,'MONTHLY DATA'!$B90)</f>
        <v>220</v>
      </c>
      <c r="AH90" s="78">
        <f>AVERAGEIFS('WEEKLY DATA'!AH$11:AH$14577,'WEEKLY DATA'!$A$11:$A$14577,'MONTHLY DATA'!$A90,'WEEKLY DATA'!$B$11:$B$14577,'MONTHLY DATA'!$B90)</f>
        <v>215</v>
      </c>
      <c r="AI90" s="154">
        <f t="shared" si="64"/>
        <v>-4.2316258351893121E-2</v>
      </c>
      <c r="AJ90" s="169">
        <f>AVERAGEIFS('WEEKLY DATA'!AJ$11:AJ$14577,'WEEKLY DATA'!$A$11:$A$14577,'MONTHLY DATA'!$A90,'WEEKLY DATA'!$B$11:$B$14577,'MONTHLY DATA'!$B90)</f>
        <v>262.5</v>
      </c>
      <c r="AK90" s="78">
        <f>AVERAGEIFS('WEEKLY DATA'!AK$11:AK$14577,'WEEKLY DATA'!$A$11:$A$14577,'MONTHLY DATA'!$A90,'WEEKLY DATA'!$B$11:$B$14577,'MONTHLY DATA'!$B90)</f>
        <v>272.5</v>
      </c>
      <c r="AL90" s="78">
        <f>AVERAGEIFS('WEEKLY DATA'!AL$11:AL$14577,'WEEKLY DATA'!$A$11:$A$14577,'MONTHLY DATA'!$A90,'WEEKLY DATA'!$B$11:$B$14577,'MONTHLY DATA'!$B90)</f>
        <v>267.5</v>
      </c>
      <c r="AM90" s="154">
        <f t="shared" si="65"/>
        <v>-4.8042704626334531E-2</v>
      </c>
      <c r="AN90" s="169">
        <f>AVERAGEIFS('WEEKLY DATA'!AN$11:AN$14577,'WEEKLY DATA'!$A$11:$A$14577,'MONTHLY DATA'!$A90,'WEEKLY DATA'!$B$11:$B$14577,'MONTHLY DATA'!$B90)</f>
        <v>247.5</v>
      </c>
      <c r="AO90" s="78">
        <f>AVERAGEIFS('WEEKLY DATA'!AO$11:AO$14577,'WEEKLY DATA'!$A$11:$A$14577,'MONTHLY DATA'!$A90,'WEEKLY DATA'!$B$11:$B$14577,'MONTHLY DATA'!$B90)</f>
        <v>257.5</v>
      </c>
      <c r="AP90" s="78">
        <f>AVERAGEIFS('WEEKLY DATA'!AP$11:AP$14577,'WEEKLY DATA'!$A$11:$A$14577,'MONTHLY DATA'!$A90,'WEEKLY DATA'!$B$11:$B$14577,'MONTHLY DATA'!$B90)</f>
        <v>252.5</v>
      </c>
      <c r="AQ90" s="154">
        <f t="shared" si="66"/>
        <v>-3.2567049808429172E-2</v>
      </c>
      <c r="AR90" s="169">
        <f>AVERAGEIFS('WEEKLY DATA'!AR$11:AR$14577,'WEEKLY DATA'!$A$11:$A$14577,'MONTHLY DATA'!$A90,'WEEKLY DATA'!$B$11:$B$14577,'MONTHLY DATA'!$B90)</f>
        <v>278.75</v>
      </c>
      <c r="AS90" s="78">
        <f>AVERAGEIFS('WEEKLY DATA'!AS$11:AS$14577,'WEEKLY DATA'!$A$11:$A$14577,'MONTHLY DATA'!$A90,'WEEKLY DATA'!$B$11:$B$14577,'MONTHLY DATA'!$B90)</f>
        <v>288.75</v>
      </c>
      <c r="AT90" s="78">
        <f>AVERAGEIFS('WEEKLY DATA'!AT$11:AT$14577,'WEEKLY DATA'!$A$11:$A$14577,'MONTHLY DATA'!$A90,'WEEKLY DATA'!$B$11:$B$14577,'MONTHLY DATA'!$B90)</f>
        <v>283.75</v>
      </c>
      <c r="AU90" s="154">
        <f t="shared" si="67"/>
        <v>-5.1003344481605373E-2</v>
      </c>
      <c r="AV90" s="169">
        <f>AVERAGEIFS('WEEKLY DATA'!AV$11:AV$14577,'WEEKLY DATA'!$A$11:$A$14577,'MONTHLY DATA'!$A90,'WEEKLY DATA'!$B$11:$B$14577,'MONTHLY DATA'!$B90)</f>
        <v>228.75</v>
      </c>
      <c r="AW90" s="78">
        <f>AVERAGEIFS('WEEKLY DATA'!AW$11:AW$14577,'WEEKLY DATA'!$A$11:$A$14577,'MONTHLY DATA'!$A90,'WEEKLY DATA'!$B$11:$B$14577,'MONTHLY DATA'!$B90)</f>
        <v>238.75</v>
      </c>
      <c r="AX90" s="78">
        <f>AVERAGEIFS('WEEKLY DATA'!AX$11:AX$14577,'WEEKLY DATA'!$A$11:$A$14577,'MONTHLY DATA'!$A90,'WEEKLY DATA'!$B$11:$B$14577,'MONTHLY DATA'!$B90)</f>
        <v>233.75</v>
      </c>
      <c r="AY90" s="154">
        <f t="shared" si="68"/>
        <v>-7.2420634920634885E-2</v>
      </c>
      <c r="AZ90" s="169">
        <f>AVERAGEIFS('WEEKLY DATA'!AZ$11:AZ$14577,'WEEKLY DATA'!$A$11:$A$14577,'MONTHLY DATA'!$A90,'WEEKLY DATA'!$B$11:$B$14577,'MONTHLY DATA'!$B90)</f>
        <v>235</v>
      </c>
      <c r="BA90" s="78">
        <f>AVERAGEIFS('WEEKLY DATA'!BA$11:BA$14577,'WEEKLY DATA'!$A$11:$A$14577,'MONTHLY DATA'!$A90,'WEEKLY DATA'!$B$11:$B$14577,'MONTHLY DATA'!$B90)</f>
        <v>245</v>
      </c>
      <c r="BB90" s="78">
        <f>AVERAGEIFS('WEEKLY DATA'!BB$11:BB$14577,'WEEKLY DATA'!$A$11:$A$14577,'MONTHLY DATA'!$A90,'WEEKLY DATA'!$B$11:$B$14577,'MONTHLY DATA'!$B90)</f>
        <v>240</v>
      </c>
      <c r="BC90" s="154">
        <f t="shared" si="69"/>
        <v>-5.6974459724950854E-2</v>
      </c>
      <c r="BD90" s="169">
        <f>AVERAGEIFS('WEEKLY DATA'!BD$11:BD$14577,'WEEKLY DATA'!$A$11:$A$14577,'MONTHLY DATA'!$A90,'WEEKLY DATA'!$B$11:$B$14577,'MONTHLY DATA'!$B90)</f>
        <v>185</v>
      </c>
      <c r="BE90" s="78">
        <f>AVERAGEIFS('WEEKLY DATA'!BE$11:BE$14577,'WEEKLY DATA'!$A$11:$A$14577,'MONTHLY DATA'!$A90,'WEEKLY DATA'!$B$11:$B$14577,'MONTHLY DATA'!$B90)</f>
        <v>195</v>
      </c>
      <c r="BF90" s="78">
        <f>AVERAGEIFS('WEEKLY DATA'!BF$11:BF$14577,'WEEKLY DATA'!$A$11:$A$14577,'MONTHLY DATA'!$A90,'WEEKLY DATA'!$B$11:$B$14577,'MONTHLY DATA'!$B90)</f>
        <v>190</v>
      </c>
      <c r="BG90" s="154">
        <f t="shared" si="70"/>
        <v>-7.3170731707317027E-2</v>
      </c>
      <c r="BH90" s="169">
        <f>AVERAGEIFS('WEEKLY DATA'!BH$11:BH$14577,'WEEKLY DATA'!$A$11:$A$14577,'MONTHLY DATA'!$A90,'WEEKLY DATA'!$B$11:$B$14577,'MONTHLY DATA'!$B90)</f>
        <v>265</v>
      </c>
      <c r="BI90" s="78">
        <f>AVERAGEIFS('WEEKLY DATA'!BI$11:BI$14577,'WEEKLY DATA'!$A$11:$A$14577,'MONTHLY DATA'!$A90,'WEEKLY DATA'!$B$11:$B$14577,'MONTHLY DATA'!$B90)</f>
        <v>275</v>
      </c>
      <c r="BJ90" s="78">
        <f>AVERAGEIFS('WEEKLY DATA'!BJ$11:BJ$14577,'WEEKLY DATA'!$A$11:$A$14577,'MONTHLY DATA'!$A90,'WEEKLY DATA'!$B$11:$B$14577,'MONTHLY DATA'!$B90)</f>
        <v>270</v>
      </c>
      <c r="BK90" s="154">
        <f t="shared" si="71"/>
        <v>-5.0966608084358489E-2</v>
      </c>
      <c r="BL90" s="169">
        <f>AVERAGEIFS('WEEKLY DATA'!BL$11:BL$14577,'WEEKLY DATA'!$A$11:$A$14577,'MONTHLY DATA'!$A90,'WEEKLY DATA'!$B$11:$B$14577,'MONTHLY DATA'!$B90)</f>
        <v>190</v>
      </c>
      <c r="BM90" s="78">
        <f>AVERAGEIFS('WEEKLY DATA'!BM$11:BM$14577,'WEEKLY DATA'!$A$11:$A$14577,'MONTHLY DATA'!$A90,'WEEKLY DATA'!$B$11:$B$14577,'MONTHLY DATA'!$B90)</f>
        <v>200</v>
      </c>
      <c r="BN90" s="78">
        <f>AVERAGEIFS('WEEKLY DATA'!BN$11:BN$14577,'WEEKLY DATA'!$A$11:$A$14577,'MONTHLY DATA'!$A90,'WEEKLY DATA'!$B$11:$B$14577,'MONTHLY DATA'!$B90)</f>
        <v>195</v>
      </c>
      <c r="BO90" s="154">
        <f t="shared" si="72"/>
        <v>-7.1428571428571397E-2</v>
      </c>
      <c r="BP90" s="78">
        <f>AVERAGEIFS('WEEKLY DATA'!BP$11:BP$14577,'WEEKLY DATA'!$A$11:$A$14577,'MONTHLY DATA'!$A90,'WEEKLY DATA'!$B$11:$B$14577,'MONTHLY DATA'!$B90)</f>
        <v>280</v>
      </c>
      <c r="BQ90" s="78">
        <f>AVERAGEIFS('WEEKLY DATA'!BQ$11:BQ$14577,'WEEKLY DATA'!$A$11:$A$14577,'MONTHLY DATA'!$A90,'WEEKLY DATA'!$B$11:$B$14577,'MONTHLY DATA'!$B90)</f>
        <v>290</v>
      </c>
      <c r="BR90" s="78">
        <f>AVERAGEIFS('WEEKLY DATA'!BR$11:BR$14577,'WEEKLY DATA'!$A$11:$A$14577,'MONTHLY DATA'!$A90,'WEEKLY DATA'!$B$11:$B$14577,'MONTHLY DATA'!$B90)</f>
        <v>285</v>
      </c>
      <c r="BS90" s="154">
        <f t="shared" si="73"/>
        <v>-4.8414023372287174E-2</v>
      </c>
      <c r="BT90" s="78">
        <f>AVERAGEIFS('WEEKLY DATA'!BT$11:BT$14577,'WEEKLY DATA'!$A$11:$A$14577,'MONTHLY DATA'!$A90,'WEEKLY DATA'!$B$11:$B$14577,'MONTHLY DATA'!$B90)</f>
        <v>230</v>
      </c>
      <c r="BU90" s="78">
        <f>AVERAGEIFS('WEEKLY DATA'!BU$11:BU$14577,'WEEKLY DATA'!$A$11:$A$14577,'MONTHLY DATA'!$A90,'WEEKLY DATA'!$B$11:$B$14577,'MONTHLY DATA'!$B90)</f>
        <v>240</v>
      </c>
      <c r="BV90" s="78">
        <f>AVERAGEIFS('WEEKLY DATA'!BV$11:BV$14577,'WEEKLY DATA'!$A$11:$A$14577,'MONTHLY DATA'!$A90,'WEEKLY DATA'!$B$11:$B$14577,'MONTHLY DATA'!$B90)</f>
        <v>235</v>
      </c>
      <c r="BW90" s="154">
        <f t="shared" si="74"/>
        <v>-5.4325955734406461E-2</v>
      </c>
      <c r="BX90" s="78">
        <f>AVERAGEIFS('WEEKLY DATA'!BX$11:BX$14577,'WEEKLY DATA'!$A$11:$A$14577,'MONTHLY DATA'!$A90,'WEEKLY DATA'!$B$11:$B$14577,'MONTHLY DATA'!$B90)</f>
        <v>348.75</v>
      </c>
      <c r="BY90" s="78">
        <f>AVERAGEIFS('WEEKLY DATA'!BY$11:BY$14577,'WEEKLY DATA'!$A$11:$A$14577,'MONTHLY DATA'!$A90,'WEEKLY DATA'!$B$11:$B$14577,'MONTHLY DATA'!$B90)</f>
        <v>358.75</v>
      </c>
      <c r="BZ90" s="78">
        <f>AVERAGEIFS('WEEKLY DATA'!BZ$11:BZ$14577,'WEEKLY DATA'!$A$11:$A$14577,'MONTHLY DATA'!$A90,'WEEKLY DATA'!$B$11:$B$14577,'MONTHLY DATA'!$B90)</f>
        <v>353.75</v>
      </c>
      <c r="CA90" s="154">
        <f t="shared" si="75"/>
        <v>5.9131736526946144E-2</v>
      </c>
      <c r="CB90" s="78">
        <f>AVERAGEIFS('WEEKLY DATA'!CB$11:CB$14577,'WEEKLY DATA'!$A$11:$A$14577,'MONTHLY DATA'!$A90,'WEEKLY DATA'!$B$11:$B$14577,'MONTHLY DATA'!$B90)</f>
        <v>433.75</v>
      </c>
      <c r="CC90" s="78">
        <f>AVERAGEIFS('WEEKLY DATA'!CC$11:CC$14577,'WEEKLY DATA'!$A$11:$A$14577,'MONTHLY DATA'!$A90,'WEEKLY DATA'!$B$11:$B$14577,'MONTHLY DATA'!$B90)</f>
        <v>443.75</v>
      </c>
      <c r="CD90" s="78">
        <f>AVERAGEIFS('WEEKLY DATA'!CD$11:CD$14577,'WEEKLY DATA'!$A$11:$A$14577,'MONTHLY DATA'!$A90,'WEEKLY DATA'!$B$11:$B$14577,'MONTHLY DATA'!$B90)</f>
        <v>438.75</v>
      </c>
      <c r="CE90" s="154">
        <f t="shared" si="76"/>
        <v>-2.0647321428571397E-2</v>
      </c>
      <c r="CF90" s="78">
        <f>AVERAGEIFS('WEEKLY DATA'!CF$11:CF$14577,'WEEKLY DATA'!$A$11:$A$14577,'MONTHLY DATA'!$A90,'WEEKLY DATA'!$B$11:$B$14577,'MONTHLY DATA'!$B90)</f>
        <v>247.5</v>
      </c>
      <c r="CG90" s="78">
        <f>AVERAGEIFS('WEEKLY DATA'!CG$11:CG$14577,'WEEKLY DATA'!$A$11:$A$14577,'MONTHLY DATA'!$A90,'WEEKLY DATA'!$B$11:$B$14577,'MONTHLY DATA'!$B90)</f>
        <v>257.5</v>
      </c>
      <c r="CH90" s="78">
        <f>AVERAGEIFS('WEEKLY DATA'!CH$11:CH$14577,'WEEKLY DATA'!$A$11:$A$14577,'MONTHLY DATA'!$A90,'WEEKLY DATA'!$B$11:$B$14577,'MONTHLY DATA'!$B90)</f>
        <v>252.5</v>
      </c>
      <c r="CI90" s="154">
        <f t="shared" si="77"/>
        <v>-6.133828996282531E-2</v>
      </c>
      <c r="CJ90" s="78">
        <f>AVERAGEIFS('WEEKLY DATA'!CJ$11:CJ$14577,'WEEKLY DATA'!$A$11:$A$14577,'MONTHLY DATA'!$A90,'WEEKLY DATA'!$B$11:$B$14577,'MONTHLY DATA'!$B90)</f>
        <v>198.75</v>
      </c>
      <c r="CK90" s="78">
        <f>AVERAGEIFS('WEEKLY DATA'!CK$11:CK$14577,'WEEKLY DATA'!$A$11:$A$14577,'MONTHLY DATA'!$A90,'WEEKLY DATA'!$B$11:$B$14577,'MONTHLY DATA'!$B90)</f>
        <v>208.75</v>
      </c>
      <c r="CL90" s="78">
        <f>AVERAGEIFS('WEEKLY DATA'!CL$11:CL$14577,'WEEKLY DATA'!$A$11:$A$14577,'MONTHLY DATA'!$A90,'WEEKLY DATA'!$B$11:$B$14577,'MONTHLY DATA'!$B90)</f>
        <v>203.75</v>
      </c>
      <c r="CM90" s="154">
        <f t="shared" si="78"/>
        <v>-8.22072072072072E-2</v>
      </c>
      <c r="CN90" s="78">
        <f>AVERAGEIFS('WEEKLY DATA'!CN$11:CN$14577,'WEEKLY DATA'!$A$11:$A$14577,'MONTHLY DATA'!$A90,'WEEKLY DATA'!$B$11:$B$14577,'MONTHLY DATA'!$B90)</f>
        <v>313.75</v>
      </c>
      <c r="CO90" s="78">
        <f>AVERAGEIFS('WEEKLY DATA'!CO$11:CO$14577,'WEEKLY DATA'!$A$11:$A$14577,'MONTHLY DATA'!$A90,'WEEKLY DATA'!$B$11:$B$14577,'MONTHLY DATA'!$B90)</f>
        <v>323.75</v>
      </c>
      <c r="CP90" s="78">
        <f>AVERAGEIFS('WEEKLY DATA'!CP$11:CP$14577,'WEEKLY DATA'!$A$11:$A$14577,'MONTHLY DATA'!$A90,'WEEKLY DATA'!$B$11:$B$14577,'MONTHLY DATA'!$B90)</f>
        <v>318.75</v>
      </c>
      <c r="CQ90" s="154">
        <f t="shared" si="79"/>
        <v>6.0732113144758681E-2</v>
      </c>
      <c r="CR90" s="78">
        <f>AVERAGEIFS('WEEKLY DATA'!CR$11:CR$14577,'WEEKLY DATA'!$A$11:$A$14577,'MONTHLY DATA'!$A90,'WEEKLY DATA'!$B$11:$B$14577,'MONTHLY DATA'!$B90)</f>
        <v>403.75</v>
      </c>
      <c r="CS90" s="78">
        <f>AVERAGEIFS('WEEKLY DATA'!CS$11:CS$14577,'WEEKLY DATA'!$A$11:$A$14577,'MONTHLY DATA'!$A90,'WEEKLY DATA'!$B$11:$B$14577,'MONTHLY DATA'!$B90)</f>
        <v>413.75</v>
      </c>
      <c r="CT90" s="78">
        <f>AVERAGEIFS('WEEKLY DATA'!CT$11:CT$14577,'WEEKLY DATA'!$A$11:$A$14577,'MONTHLY DATA'!$A90,'WEEKLY DATA'!$B$11:$B$14577,'MONTHLY DATA'!$B90)</f>
        <v>408.75</v>
      </c>
      <c r="CU90" s="154">
        <f t="shared" si="80"/>
        <v>-2.2129186602870776E-2</v>
      </c>
      <c r="CV90" s="169">
        <f>AVERAGEIFS('WEEKLY DATA'!CV$11:CV$14577,'WEEKLY DATA'!$A$11:$A$14577,'MONTHLY DATA'!$A90,'WEEKLY DATA'!$B$11:$B$14577,'MONTHLY DATA'!$B90)</f>
        <v>282.5</v>
      </c>
      <c r="CW90" s="78">
        <f>AVERAGEIFS('WEEKLY DATA'!CW$11:CW$14577,'WEEKLY DATA'!$A$11:$A$14577,'MONTHLY DATA'!$A90,'WEEKLY DATA'!$B$11:$B$14577,'MONTHLY DATA'!$B90)</f>
        <v>292.5</v>
      </c>
      <c r="CX90" s="78">
        <f>AVERAGEIFS('WEEKLY DATA'!CX$11:CX$14577,'WEEKLY DATA'!$A$11:$A$14577,'MONTHLY DATA'!$A90,'WEEKLY DATA'!$B$11:$B$14577,'MONTHLY DATA'!$B90)</f>
        <v>287.5</v>
      </c>
      <c r="CY90" s="154">
        <f t="shared" si="81"/>
        <v>-5.4276315789473673E-2</v>
      </c>
      <c r="CZ90" s="169">
        <f>AVERAGEIFS('WEEKLY DATA'!CZ$11:CZ$14577,'WEEKLY DATA'!$A$11:$A$14577,'MONTHLY DATA'!$A90,'WEEKLY DATA'!$B$11:$B$14577,'MONTHLY DATA'!$B90)</f>
        <v>233.75</v>
      </c>
      <c r="DA90" s="78">
        <f>AVERAGEIFS('WEEKLY DATA'!DA$11:DA$14577,'WEEKLY DATA'!$A$11:$A$14577,'MONTHLY DATA'!$A90,'WEEKLY DATA'!$B$11:$B$14577,'MONTHLY DATA'!$B90)</f>
        <v>243.75</v>
      </c>
      <c r="DB90" s="78">
        <f>AVERAGEIFS('WEEKLY DATA'!DB$11:DB$14577,'WEEKLY DATA'!$A$11:$A$14577,'MONTHLY DATA'!$A90,'WEEKLY DATA'!$B$11:$B$14577,'MONTHLY DATA'!$B90)</f>
        <v>238.75</v>
      </c>
      <c r="DC90" s="154">
        <f t="shared" si="82"/>
        <v>-6.5557729941291609E-2</v>
      </c>
      <c r="DD90" s="78">
        <f>AVERAGEIFS('WEEKLY DATA'!DD$11:DD$14577,'WEEKLY DATA'!$A$11:$A$14577,'MONTHLY DATA'!$A90,'WEEKLY DATA'!$B$11:$B$14577,'MONTHLY DATA'!$B90)</f>
        <v>348.75</v>
      </c>
      <c r="DE90" s="78">
        <f>AVERAGEIFS('WEEKLY DATA'!DE$11:DE$14577,'WEEKLY DATA'!$A$11:$A$14577,'MONTHLY DATA'!$A90,'WEEKLY DATA'!$B$11:$B$14577,'MONTHLY DATA'!$B90)</f>
        <v>358.75</v>
      </c>
      <c r="DF90" s="78">
        <f>AVERAGEIFS('WEEKLY DATA'!DF$11:DF$14577,'WEEKLY DATA'!$A$11:$A$14577,'MONTHLY DATA'!$A90,'WEEKLY DATA'!$B$11:$B$14577,'MONTHLY DATA'!$B90)</f>
        <v>353.75</v>
      </c>
      <c r="DG90" s="154">
        <f t="shared" si="83"/>
        <v>5.4396423248882275E-2</v>
      </c>
      <c r="DH90" s="78">
        <f>AVERAGEIFS('WEEKLY DATA'!DH$11:DH$14577,'WEEKLY DATA'!$A$11:$A$14577,'MONTHLY DATA'!$A90,'WEEKLY DATA'!$B$11:$B$14577,'MONTHLY DATA'!$B90)</f>
        <v>418.75</v>
      </c>
      <c r="DI90" s="78">
        <f>AVERAGEIFS('WEEKLY DATA'!DI$11:DI$14577,'WEEKLY DATA'!$A$11:$A$14577,'MONTHLY DATA'!$A90,'WEEKLY DATA'!$B$11:$B$14577,'MONTHLY DATA'!$B90)</f>
        <v>428.75</v>
      </c>
      <c r="DJ90" s="78">
        <f>AVERAGEIFS('WEEKLY DATA'!DJ$11:DJ$14577,'WEEKLY DATA'!$A$11:$A$14577,'MONTHLY DATA'!$A90,'WEEKLY DATA'!$B$11:$B$14577,'MONTHLY DATA'!$B90)</f>
        <v>423.75</v>
      </c>
      <c r="DK90" s="154">
        <f t="shared" si="84"/>
        <v>-2.1362586605080836E-2</v>
      </c>
      <c r="DL90" s="169">
        <f>AVERAGEIFS('WEEKLY DATA'!DL$11:DL$14577,'WEEKLY DATA'!$A$11:$A$14577,'MONTHLY DATA'!$A90,'WEEKLY DATA'!$B$11:$B$14577,'MONTHLY DATA'!$B90)</f>
        <v>252.5</v>
      </c>
      <c r="DM90" s="78">
        <f>AVERAGEIFS('WEEKLY DATA'!DM$11:DM$14577,'WEEKLY DATA'!$A$11:$A$14577,'MONTHLY DATA'!$A90,'WEEKLY DATA'!$B$11:$B$14577,'MONTHLY DATA'!$B90)</f>
        <v>262.5</v>
      </c>
      <c r="DN90" s="78">
        <f>AVERAGEIFS('WEEKLY DATA'!DN$11:DN$14577,'WEEKLY DATA'!$A$11:$A$14577,'MONTHLY DATA'!$A90,'WEEKLY DATA'!$B$11:$B$14577,'MONTHLY DATA'!$B90)</f>
        <v>257.5</v>
      </c>
      <c r="DO90" s="154">
        <f t="shared" si="85"/>
        <v>-6.0218978102189791E-2</v>
      </c>
      <c r="DP90" s="78">
        <f>AVERAGEIFS('WEEKLY DATA'!DP$11:DP$14577,'WEEKLY DATA'!$A$11:$A$14577,'MONTHLY DATA'!$A90,'WEEKLY DATA'!$B$11:$B$14577,'MONTHLY DATA'!$B90)</f>
        <v>203.75</v>
      </c>
      <c r="DQ90" s="78">
        <f>AVERAGEIFS('WEEKLY DATA'!DQ$11:DQ$14577,'WEEKLY DATA'!$A$11:$A$14577,'MONTHLY DATA'!$A90,'WEEKLY DATA'!$B$11:$B$14577,'MONTHLY DATA'!$B90)</f>
        <v>213.75</v>
      </c>
      <c r="DR90" s="78">
        <f>AVERAGEIFS('WEEKLY DATA'!DR$11:DR$14577,'WEEKLY DATA'!$A$11:$A$14577,'MONTHLY DATA'!$A90,'WEEKLY DATA'!$B$11:$B$14577,'MONTHLY DATA'!$B90)</f>
        <v>208.75</v>
      </c>
      <c r="DS90" s="154">
        <f t="shared" si="86"/>
        <v>-7.4279379157427883E-2</v>
      </c>
      <c r="DT90" s="78">
        <f>AVERAGEIFS('WEEKLY DATA'!DT$11:DT$14577,'WEEKLY DATA'!$A$11:$A$14577,'MONTHLY DATA'!$A90,'WEEKLY DATA'!$B$11:$B$14577,'MONTHLY DATA'!$B90)</f>
        <v>358.75</v>
      </c>
      <c r="DU90" s="78">
        <f>AVERAGEIFS('WEEKLY DATA'!DU$11:DU$14577,'WEEKLY DATA'!$A$11:$A$14577,'MONTHLY DATA'!$A90,'WEEKLY DATA'!$B$11:$B$14577,'MONTHLY DATA'!$B90)</f>
        <v>368.75</v>
      </c>
      <c r="DV90" s="78">
        <f>AVERAGEIFS('WEEKLY DATA'!DV$11:DV$14577,'WEEKLY DATA'!$A$11:$A$14577,'MONTHLY DATA'!$A90,'WEEKLY DATA'!$B$11:$B$14577,'MONTHLY DATA'!$B90)</f>
        <v>363.75</v>
      </c>
      <c r="DW90" s="154">
        <f t="shared" si="87"/>
        <v>9.0704647676161931E-2</v>
      </c>
      <c r="DX90" s="78">
        <f>AVERAGEIFS('WEEKLY DATA'!DX$11:DX$14577,'WEEKLY DATA'!$A$11:$A$14577,'MONTHLY DATA'!$A90,'WEEKLY DATA'!$B$11:$B$14577,'MONTHLY DATA'!$B90)</f>
        <v>428.75</v>
      </c>
      <c r="DY90" s="78">
        <f>AVERAGEIFS('WEEKLY DATA'!DY$11:DY$14577,'WEEKLY DATA'!$A$11:$A$14577,'MONTHLY DATA'!$A90,'WEEKLY DATA'!$B$11:$B$14577,'MONTHLY DATA'!$B90)</f>
        <v>438.75</v>
      </c>
      <c r="DZ90" s="78">
        <f>AVERAGEIFS('WEEKLY DATA'!DZ$11:DZ$14577,'WEEKLY DATA'!$A$11:$A$14577,'MONTHLY DATA'!$A90,'WEEKLY DATA'!$B$11:$B$14577,'MONTHLY DATA'!$B90)</f>
        <v>433.75</v>
      </c>
      <c r="EA90" s="154">
        <f t="shared" si="88"/>
        <v>-2.0880361173814865E-2</v>
      </c>
      <c r="EB90" s="78">
        <f>AVERAGEIFS('WEEKLY DATA'!EB$11:EB$14577,'WEEKLY DATA'!$A$11:$A$14577,'MONTHLY DATA'!$A90,'WEEKLY DATA'!$B$11:$B$14577,'MONTHLY DATA'!$B90)</f>
        <v>252.5</v>
      </c>
      <c r="EC90" s="78">
        <f>AVERAGEIFS('WEEKLY DATA'!EC$11:EC$14577,'WEEKLY DATA'!$A$11:$A$14577,'MONTHLY DATA'!$A90,'WEEKLY DATA'!$B$11:$B$14577,'MONTHLY DATA'!$B90)</f>
        <v>262.5</v>
      </c>
      <c r="ED90" s="78">
        <f>AVERAGEIFS('WEEKLY DATA'!ED$11:ED$14577,'WEEKLY DATA'!$A$11:$A$14577,'MONTHLY DATA'!$A90,'WEEKLY DATA'!$B$11:$B$14577,'MONTHLY DATA'!$B90)</f>
        <v>257.5</v>
      </c>
      <c r="EE90" s="154">
        <f t="shared" si="89"/>
        <v>-5.5045871559633031E-2</v>
      </c>
      <c r="EF90" s="169">
        <f>AVERAGEIFS('WEEKLY DATA'!EF$11:EF$14577,'WEEKLY DATA'!$A$11:$A$14577,'MONTHLY DATA'!$A90,'WEEKLY DATA'!$B$11:$B$14577,'MONTHLY DATA'!$B90)</f>
        <v>203.75</v>
      </c>
      <c r="EG90" s="78">
        <f>AVERAGEIFS('WEEKLY DATA'!EG$11:EG$14577,'WEEKLY DATA'!$A$11:$A$14577,'MONTHLY DATA'!$A90,'WEEKLY DATA'!$B$11:$B$14577,'MONTHLY DATA'!$B90)</f>
        <v>213.75</v>
      </c>
      <c r="EH90" s="78">
        <f>AVERAGEIFS('WEEKLY DATA'!EH$11:EH$14577,'WEEKLY DATA'!$A$11:$A$14577,'MONTHLY DATA'!$A90,'WEEKLY DATA'!$B$11:$B$14577,'MONTHLY DATA'!$B90)</f>
        <v>208.75</v>
      </c>
      <c r="EI90" s="154">
        <f t="shared" si="90"/>
        <v>-6.8080357142857095E-2</v>
      </c>
      <c r="EJ90" s="78">
        <f>AVERAGEIFS('WEEKLY DATA'!EJ$11:EJ$14577,'WEEKLY DATA'!$A$11:$A$14577,'MONTHLY DATA'!$A90,'WEEKLY DATA'!$B$11:$B$14577,'MONTHLY DATA'!$B90)</f>
        <v>378.75</v>
      </c>
      <c r="EK90" s="78">
        <f>AVERAGEIFS('WEEKLY DATA'!EK$11:EK$14577,'WEEKLY DATA'!$A$11:$A$14577,'MONTHLY DATA'!$A90,'WEEKLY DATA'!$B$11:$B$14577,'MONTHLY DATA'!$B90)</f>
        <v>388.75</v>
      </c>
      <c r="EL90" s="78">
        <f>AVERAGEIFS('WEEKLY DATA'!EL$11:EL$14577,'WEEKLY DATA'!$A$11:$A$14577,'MONTHLY DATA'!$A90,'WEEKLY DATA'!$B$11:$B$14577,'MONTHLY DATA'!$B90)</f>
        <v>383.75</v>
      </c>
      <c r="EM90" s="154">
        <f t="shared" si="91"/>
        <v>0.10910404624277459</v>
      </c>
      <c r="EN90" s="78">
        <f>AVERAGEIFS('WEEKLY DATA'!EN$11:EN$14577,'WEEKLY DATA'!$A$11:$A$14577,'MONTHLY DATA'!$A90,'WEEKLY DATA'!$B$11:$B$14577,'MONTHLY DATA'!$B90)</f>
        <v>370</v>
      </c>
      <c r="EO90" s="78">
        <f>AVERAGEIFS('WEEKLY DATA'!EO$11:EO$14577,'WEEKLY DATA'!$A$11:$A$14577,'MONTHLY DATA'!$A90,'WEEKLY DATA'!$B$11:$B$14577,'MONTHLY DATA'!$B90)</f>
        <v>380</v>
      </c>
      <c r="EP90" s="78">
        <f>AVERAGEIFS('WEEKLY DATA'!EP$11:EP$14577,'WEEKLY DATA'!$A$11:$A$14577,'MONTHLY DATA'!$A90,'WEEKLY DATA'!$B$11:$B$14577,'MONTHLY DATA'!$B90)</f>
        <v>375</v>
      </c>
      <c r="EQ90" s="154">
        <f t="shared" si="92"/>
        <v>-6.0150375939849621E-2</v>
      </c>
      <c r="ER90" s="78">
        <f>AVERAGEIFS('WEEKLY DATA'!ER$11:ER$14577,'WEEKLY DATA'!$A$11:$A$14577,'MONTHLY DATA'!$A90,'WEEKLY DATA'!$B$11:$B$14577,'MONTHLY DATA'!$B90)</f>
        <v>242.5</v>
      </c>
      <c r="ES90" s="78">
        <f>AVERAGEIFS('WEEKLY DATA'!ES$11:ES$14577,'WEEKLY DATA'!$A$11:$A$14577,'MONTHLY DATA'!$A90,'WEEKLY DATA'!$B$11:$B$14577,'MONTHLY DATA'!$B90)</f>
        <v>252.5</v>
      </c>
      <c r="ET90" s="78">
        <f>AVERAGEIFS('WEEKLY DATA'!ET$11:ET$14577,'WEEKLY DATA'!$A$11:$A$14577,'MONTHLY DATA'!$A90,'WEEKLY DATA'!$B$11:$B$14577,'MONTHLY DATA'!$B90)</f>
        <v>247.5</v>
      </c>
      <c r="EU90" s="154">
        <f t="shared" si="93"/>
        <v>-5.7142857142857162E-2</v>
      </c>
      <c r="EV90" s="78">
        <f>AVERAGEIFS('WEEKLY DATA'!EV$11:EV$14577,'WEEKLY DATA'!$A$11:$A$14577,'MONTHLY DATA'!$A90,'WEEKLY DATA'!$B$11:$B$14577,'MONTHLY DATA'!$B90)</f>
        <v>188.75</v>
      </c>
      <c r="EW90" s="78">
        <f>AVERAGEIFS('WEEKLY DATA'!EW$11:EW$14577,'WEEKLY DATA'!$A$11:$A$14577,'MONTHLY DATA'!$A90,'WEEKLY DATA'!$B$11:$B$14577,'MONTHLY DATA'!$B90)</f>
        <v>198.75</v>
      </c>
      <c r="EX90" s="78">
        <f>AVERAGEIFS('WEEKLY DATA'!EX$11:EX$14577,'WEEKLY DATA'!$A$11:$A$14577,'MONTHLY DATA'!$A90,'WEEKLY DATA'!$B$11:$B$14577,'MONTHLY DATA'!$B90)</f>
        <v>193.75</v>
      </c>
      <c r="EY90" s="154">
        <f t="shared" si="94"/>
        <v>-7.2966507177033457E-2</v>
      </c>
      <c r="EZ90" s="78">
        <f>AVERAGEIFS('WEEKLY DATA'!EZ$11:EZ$14577,'WEEKLY DATA'!$A$11:$A$14577,'MONTHLY DATA'!$A90,'WEEKLY DATA'!$B$11:$B$14577,'MONTHLY DATA'!$B90)</f>
        <v>338.75</v>
      </c>
      <c r="FA90" s="78">
        <f>AVERAGEIFS('WEEKLY DATA'!FA$11:FA$14577,'WEEKLY DATA'!$A$11:$A$14577,'MONTHLY DATA'!$A90,'WEEKLY DATA'!$B$11:$B$14577,'MONTHLY DATA'!$B90)</f>
        <v>348.75</v>
      </c>
      <c r="FB90" s="78">
        <f>AVERAGEIFS('WEEKLY DATA'!FB$11:FB$14577,'WEEKLY DATA'!$A$11:$A$14577,'MONTHLY DATA'!$A90,'WEEKLY DATA'!$B$11:$B$14577,'MONTHLY DATA'!$B90)</f>
        <v>343.75</v>
      </c>
      <c r="FC90" s="154">
        <f t="shared" si="95"/>
        <v>9.1269841269841168E-2</v>
      </c>
      <c r="FD90" s="78">
        <f>AVERAGEIFS('WEEKLY DATA'!FD$11:FD$14577,'WEEKLY DATA'!$A$11:$A$14577,'MONTHLY DATA'!$A90,'WEEKLY DATA'!$B$11:$B$14577,'MONTHLY DATA'!$B90)</f>
        <v>463.75</v>
      </c>
      <c r="FE90" s="78">
        <f>AVERAGEIFS('WEEKLY DATA'!FE$11:FE$14577,'WEEKLY DATA'!$A$11:$A$14577,'MONTHLY DATA'!$A90,'WEEKLY DATA'!$B$11:$B$14577,'MONTHLY DATA'!$B90)</f>
        <v>473.75</v>
      </c>
      <c r="FF90" s="78">
        <f>AVERAGEIFS('WEEKLY DATA'!FF$11:FF$14577,'WEEKLY DATA'!$A$11:$A$14577,'MONTHLY DATA'!$A90,'WEEKLY DATA'!$B$11:$B$14577,'MONTHLY DATA'!$B90)</f>
        <v>468.75</v>
      </c>
      <c r="FG90" s="154">
        <f t="shared" si="96"/>
        <v>-1.9351464435146459E-2</v>
      </c>
      <c r="FH90" s="78">
        <f>AVERAGEIFS('WEEKLY DATA'!FH$11:FH$14577,'WEEKLY DATA'!$A$11:$A$14577,'MONTHLY DATA'!$A90,'WEEKLY DATA'!$B$11:$B$14577,'MONTHLY DATA'!$B90)</f>
        <v>265</v>
      </c>
      <c r="FI90" s="78">
        <f>AVERAGEIFS('WEEKLY DATA'!FI$11:FI$14577,'WEEKLY DATA'!$A$11:$A$14577,'MONTHLY DATA'!$A90,'WEEKLY DATA'!$B$11:$B$14577,'MONTHLY DATA'!$B90)</f>
        <v>275</v>
      </c>
      <c r="FJ90" s="78">
        <f>AVERAGEIFS('WEEKLY DATA'!FJ$11:FJ$14577,'WEEKLY DATA'!$A$11:$A$14577,'MONTHLY DATA'!$A90,'WEEKLY DATA'!$B$11:$B$14577,'MONTHLY DATA'!$B90)</f>
        <v>270</v>
      </c>
      <c r="FK90" s="154">
        <f t="shared" si="97"/>
        <v>-3.7433155080213942E-2</v>
      </c>
      <c r="FL90" s="169">
        <f>AVERAGEIFS('WEEKLY DATA'!FL$11:FL$14577,'WEEKLY DATA'!$A$11:$A$14577,'MONTHLY DATA'!$A90,'WEEKLY DATA'!$B$11:$B$14577,'MONTHLY DATA'!$B90)</f>
        <v>218.75</v>
      </c>
      <c r="FM90" s="78">
        <f>AVERAGEIFS('WEEKLY DATA'!FM$11:FM$14577,'WEEKLY DATA'!$A$11:$A$14577,'MONTHLY DATA'!$A90,'WEEKLY DATA'!$B$11:$B$14577,'MONTHLY DATA'!$B90)</f>
        <v>228.75</v>
      </c>
      <c r="FN90" s="78">
        <f>AVERAGEIFS('WEEKLY DATA'!FN$11:FN$14577,'WEEKLY DATA'!$A$11:$A$14577,'MONTHLY DATA'!$A90,'WEEKLY DATA'!$B$11:$B$14577,'MONTHLY DATA'!$B90)</f>
        <v>223.75</v>
      </c>
      <c r="FO90" s="154">
        <f t="shared" si="98"/>
        <v>-4.3803418803418759E-2</v>
      </c>
      <c r="FP90" s="78">
        <f>AVERAGEIFS('WEEKLY DATA'!FP$11:FP$14577,'WEEKLY DATA'!$A$11:$A$14577,'MONTHLY DATA'!$A90,'WEEKLY DATA'!$B$11:$B$14577,'MONTHLY DATA'!$B90)</f>
        <v>243.75</v>
      </c>
      <c r="FQ90" s="78">
        <f>AVERAGEIFS('WEEKLY DATA'!FQ$11:FQ$14577,'WEEKLY DATA'!$A$11:$A$14577,'MONTHLY DATA'!$A90,'WEEKLY DATA'!$B$11:$B$14577,'MONTHLY DATA'!$B90)</f>
        <v>253.75</v>
      </c>
      <c r="FR90" s="78">
        <f>AVERAGEIFS('WEEKLY DATA'!FR$11:FR$14577,'WEEKLY DATA'!$A$11:$A$14577,'MONTHLY DATA'!$A90,'WEEKLY DATA'!$B$11:$B$14577,'MONTHLY DATA'!$B90)</f>
        <v>248.75</v>
      </c>
      <c r="FS90" s="154">
        <f t="shared" si="99"/>
        <v>-3.398058252427183E-2</v>
      </c>
      <c r="FT90" s="78">
        <f>AVERAGEIFS('WEEKLY DATA'!FT$11:FT$14577,'WEEKLY DATA'!$A$11:$A$14577,'MONTHLY DATA'!$A90,'WEEKLY DATA'!$B$11:$B$14577,'MONTHLY DATA'!$B90)</f>
        <v>253.75</v>
      </c>
      <c r="FU90" s="78">
        <f>AVERAGEIFS('WEEKLY DATA'!FU$11:FU$14577,'WEEKLY DATA'!$A$11:$A$14577,'MONTHLY DATA'!$A90,'WEEKLY DATA'!$B$11:$B$14577,'MONTHLY DATA'!$B90)</f>
        <v>263.75</v>
      </c>
      <c r="FV90" s="78">
        <f>AVERAGEIFS('WEEKLY DATA'!FV$11:FV$14577,'WEEKLY DATA'!$A$11:$A$14577,'MONTHLY DATA'!$A90,'WEEKLY DATA'!$B$11:$B$14577,'MONTHLY DATA'!$B90)</f>
        <v>258.75</v>
      </c>
      <c r="FW90" s="154">
        <f t="shared" si="100"/>
        <v>-8.0817051509769144E-2</v>
      </c>
      <c r="FX90" s="78">
        <f>AVERAGEIFS('WEEKLY DATA'!FX$11:FX$14577,'WEEKLY DATA'!$A$11:$A$14577,'MONTHLY DATA'!$A90,'WEEKLY DATA'!$B$11:$B$14577,'MONTHLY DATA'!$B90)</f>
        <v>253.75</v>
      </c>
      <c r="FY90" s="78">
        <f>AVERAGEIFS('WEEKLY DATA'!FY$11:FY$14577,'WEEKLY DATA'!$A$11:$A$14577,'MONTHLY DATA'!$A90,'WEEKLY DATA'!$B$11:$B$14577,'MONTHLY DATA'!$B90)</f>
        <v>263.75</v>
      </c>
      <c r="FZ90" s="78">
        <f>AVERAGEIFS('WEEKLY DATA'!FZ$11:FZ$14577,'WEEKLY DATA'!$A$11:$A$14577,'MONTHLY DATA'!$A90,'WEEKLY DATA'!$B$11:$B$14577,'MONTHLY DATA'!$B90)</f>
        <v>258.75</v>
      </c>
      <c r="GA90" s="154">
        <f t="shared" si="101"/>
        <v>-3.8104089219330839E-2</v>
      </c>
      <c r="GB90" s="78">
        <f>AVERAGEIFS('WEEKLY DATA'!GB$11:GB$14577,'WEEKLY DATA'!$A$11:$A$14577,'MONTHLY DATA'!$A90,'WEEKLY DATA'!$B$11:$B$14577,'MONTHLY DATA'!$B90)</f>
        <v>312.5</v>
      </c>
      <c r="GC90" s="78">
        <f>AVERAGEIFS('WEEKLY DATA'!GC$11:GC$14577,'WEEKLY DATA'!$A$11:$A$14577,'MONTHLY DATA'!$A90,'WEEKLY DATA'!$B$11:$B$14577,'MONTHLY DATA'!$B90)</f>
        <v>322.5</v>
      </c>
      <c r="GD90" s="78">
        <f>AVERAGEIFS('WEEKLY DATA'!GD$11:GD$14577,'WEEKLY DATA'!$A$11:$A$14577,'MONTHLY DATA'!$A90,'WEEKLY DATA'!$B$11:$B$14577,'MONTHLY DATA'!$B90)</f>
        <v>317.5</v>
      </c>
      <c r="GE90" s="154">
        <f t="shared" si="102"/>
        <v>-4.5112781954887216E-2</v>
      </c>
      <c r="GF90" s="169">
        <f>AVERAGEIFS('WEEKLY DATA'!GF$11:GF$14577,'WEEKLY DATA'!$A$11:$A$14577,'MONTHLY DATA'!$A90,'WEEKLY DATA'!$B$11:$B$14577,'MONTHLY DATA'!$B90)</f>
        <v>273.75</v>
      </c>
      <c r="GG90" s="78">
        <f>AVERAGEIFS('WEEKLY DATA'!GG$11:GG$14577,'WEEKLY DATA'!$A$11:$A$14577,'MONTHLY DATA'!$A90,'WEEKLY DATA'!$B$11:$B$14577,'MONTHLY DATA'!$B90)</f>
        <v>283.75</v>
      </c>
      <c r="GH90" s="78">
        <f>AVERAGEIFS('WEEKLY DATA'!GH$11:GH$14577,'WEEKLY DATA'!$A$11:$A$14577,'MONTHLY DATA'!$A90,'WEEKLY DATA'!$B$11:$B$14577,'MONTHLY DATA'!$B90)</f>
        <v>278.75</v>
      </c>
      <c r="GI90" s="154">
        <f t="shared" si="103"/>
        <v>-5.1870748299319702E-2</v>
      </c>
      <c r="GJ90" s="78">
        <f>AVERAGEIFS('WEEKLY DATA'!GJ$11:GJ$14577,'WEEKLY DATA'!$A$11:$A$14577,'MONTHLY DATA'!$A90,'WEEKLY DATA'!$B$11:$B$14577,'MONTHLY DATA'!$B90)</f>
        <v>368.75</v>
      </c>
      <c r="GK90" s="78">
        <f>AVERAGEIFS('WEEKLY DATA'!GK$11:GK$14577,'WEEKLY DATA'!$A$11:$A$14577,'MONTHLY DATA'!$A90,'WEEKLY DATA'!$B$11:$B$14577,'MONTHLY DATA'!$B90)</f>
        <v>378.75</v>
      </c>
      <c r="GL90" s="78">
        <f>AVERAGEIFS('WEEKLY DATA'!GL$11:GL$14577,'WEEKLY DATA'!$A$11:$A$14577,'MONTHLY DATA'!$A90,'WEEKLY DATA'!$B$11:$B$14577,'MONTHLY DATA'!$B90)</f>
        <v>373.75</v>
      </c>
      <c r="GM90" s="154">
        <f t="shared" si="104"/>
        <v>6.6934404283802706E-4</v>
      </c>
      <c r="GN90" s="78">
        <f>AVERAGEIFS('WEEKLY DATA'!GN$11:GN$14577,'WEEKLY DATA'!$A$11:$A$14577,'MONTHLY DATA'!$A90,'WEEKLY DATA'!$B$11:$B$14577,'MONTHLY DATA'!$B90)</f>
        <v>458.75</v>
      </c>
      <c r="GO90" s="78">
        <f>AVERAGEIFS('WEEKLY DATA'!GO$11:GO$14577,'WEEKLY DATA'!$A$11:$A$14577,'MONTHLY DATA'!$A90,'WEEKLY DATA'!$B$11:$B$14577,'MONTHLY DATA'!$B90)</f>
        <v>468.75</v>
      </c>
      <c r="GP90" s="78">
        <f>AVERAGEIFS('WEEKLY DATA'!GP$11:GP$14577,'WEEKLY DATA'!$A$11:$A$14577,'MONTHLY DATA'!$A90,'WEEKLY DATA'!$B$11:$B$14577,'MONTHLY DATA'!$B90)</f>
        <v>463.75</v>
      </c>
      <c r="GQ90" s="154">
        <f t="shared" si="105"/>
        <v>-1.9556025369978913E-2</v>
      </c>
      <c r="GR90" s="78"/>
    </row>
    <row r="91" spans="1:200" ht="15.75" x14ac:dyDescent="0.25">
      <c r="A91">
        <f t="shared" si="55"/>
        <v>9</v>
      </c>
      <c r="B91">
        <f t="shared" si="56"/>
        <v>2016</v>
      </c>
      <c r="C91" s="86">
        <v>42614</v>
      </c>
      <c r="D91" s="78">
        <f>AVERAGEIFS('WEEKLY DATA'!D$11:D$14577,'WEEKLY DATA'!$A$11:$A$14577,'MONTHLY DATA'!$A91,'WEEKLY DATA'!$B$11:$B$14577,'MONTHLY DATA'!$B91)</f>
        <v>285</v>
      </c>
      <c r="E91" s="78">
        <f>AVERAGEIFS('WEEKLY DATA'!E$11:E$14577,'WEEKLY DATA'!$A$11:$A$14577,'MONTHLY DATA'!$A91,'WEEKLY DATA'!$B$11:$B$14577,'MONTHLY DATA'!$B91)</f>
        <v>295</v>
      </c>
      <c r="F91" s="78">
        <f>AVERAGEIFS('WEEKLY DATA'!F$11:F$14577,'WEEKLY DATA'!$A$11:$A$14577,'MONTHLY DATA'!$A91,'WEEKLY DATA'!$B$11:$B$14577,'MONTHLY DATA'!$B91)</f>
        <v>290</v>
      </c>
      <c r="G91" s="154">
        <f t="shared" si="57"/>
        <v>-7.9365079365079416E-2</v>
      </c>
      <c r="H91" s="169">
        <f>AVERAGEIFS('WEEKLY DATA'!H$11:H$14577,'WEEKLY DATA'!$A$11:$A$14577,'MONTHLY DATA'!$A91,'WEEKLY DATA'!$B$11:$B$14577,'MONTHLY DATA'!$B91)</f>
        <v>353.5</v>
      </c>
      <c r="I91" s="78">
        <f>AVERAGEIFS('WEEKLY DATA'!I$11:I$14577,'WEEKLY DATA'!$A$11:$A$14577,'MONTHLY DATA'!$A91,'WEEKLY DATA'!$B$11:$B$14577,'MONTHLY DATA'!$B91)</f>
        <v>363.5</v>
      </c>
      <c r="J91" s="78">
        <f>AVERAGEIFS('WEEKLY DATA'!J$11:J$14577,'WEEKLY DATA'!$A$11:$A$14577,'MONTHLY DATA'!$A91,'WEEKLY DATA'!$B$11:$B$14577,'MONTHLY DATA'!$B91)</f>
        <v>358.5</v>
      </c>
      <c r="K91" s="154">
        <f t="shared" si="58"/>
        <v>-7.4838709677419346E-2</v>
      </c>
      <c r="L91" s="169">
        <f>AVERAGEIFS('WEEKLY DATA'!L$11:L$14577,'WEEKLY DATA'!$A$11:$A$14577,'MONTHLY DATA'!$A91,'WEEKLY DATA'!$B$11:$B$14577,'MONTHLY DATA'!$B91)</f>
        <v>311</v>
      </c>
      <c r="M91" s="78">
        <f>AVERAGEIFS('WEEKLY DATA'!M$11:M$14577,'WEEKLY DATA'!$A$11:$A$14577,'MONTHLY DATA'!$A91,'WEEKLY DATA'!$B$11:$B$14577,'MONTHLY DATA'!$B91)</f>
        <v>321</v>
      </c>
      <c r="N91" s="78">
        <f>AVERAGEIFS('WEEKLY DATA'!N$11:N$14577,'WEEKLY DATA'!$A$11:$A$14577,'MONTHLY DATA'!$A91,'WEEKLY DATA'!$B$11:$B$14577,'MONTHLY DATA'!$B91)</f>
        <v>316</v>
      </c>
      <c r="O91" s="154">
        <f t="shared" si="59"/>
        <v>-4.2424242424242475E-2</v>
      </c>
      <c r="P91" s="169">
        <f>AVERAGEIFS('WEEKLY DATA'!P$11:P$14577,'WEEKLY DATA'!$A$11:$A$14577,'MONTHLY DATA'!$A91,'WEEKLY DATA'!$B$11:$B$14577,'MONTHLY DATA'!$B91)</f>
        <v>250</v>
      </c>
      <c r="Q91" s="78">
        <f>AVERAGEIFS('WEEKLY DATA'!Q$11:Q$14577,'WEEKLY DATA'!$A$11:$A$14577,'MONTHLY DATA'!$A91,'WEEKLY DATA'!$B$11:$B$14577,'MONTHLY DATA'!$B91)</f>
        <v>260</v>
      </c>
      <c r="R91" s="78">
        <f>AVERAGEIFS('WEEKLY DATA'!R$11:R$14577,'WEEKLY DATA'!$A$11:$A$14577,'MONTHLY DATA'!$A91,'WEEKLY DATA'!$B$11:$B$14577,'MONTHLY DATA'!$B91)</f>
        <v>255</v>
      </c>
      <c r="S91" s="154">
        <f t="shared" si="60"/>
        <v>-5.1162790697674376E-2</v>
      </c>
      <c r="T91" s="169">
        <f>AVERAGEIFS('WEEKLY DATA'!T$11:T$14577,'WEEKLY DATA'!$A$11:$A$14577,'MONTHLY DATA'!$A91,'WEEKLY DATA'!$B$11:$B$14577,'MONTHLY DATA'!$B91)</f>
        <v>228.5</v>
      </c>
      <c r="U91" s="78">
        <f>AVERAGEIFS('WEEKLY DATA'!U$11:U$14577,'WEEKLY DATA'!$A$11:$A$14577,'MONTHLY DATA'!$A91,'WEEKLY DATA'!$B$11:$B$14577,'MONTHLY DATA'!$B91)</f>
        <v>238.5</v>
      </c>
      <c r="V91" s="78">
        <f>AVERAGEIFS('WEEKLY DATA'!V$11:V$14577,'WEEKLY DATA'!$A$11:$A$14577,'MONTHLY DATA'!$A91,'WEEKLY DATA'!$B$11:$B$14577,'MONTHLY DATA'!$B91)</f>
        <v>233.5</v>
      </c>
      <c r="W91" s="154">
        <f t="shared" si="61"/>
        <v>-7.98029556650246E-2</v>
      </c>
      <c r="X91" s="169">
        <f>AVERAGEIFS('WEEKLY DATA'!X$11:X$14577,'WEEKLY DATA'!$A$11:$A$14577,'MONTHLY DATA'!$A91,'WEEKLY DATA'!$B$11:$B$14577,'MONTHLY DATA'!$B91)</f>
        <v>203.5</v>
      </c>
      <c r="Y91" s="78">
        <f>AVERAGEIFS('WEEKLY DATA'!Y$11:Y$14577,'WEEKLY DATA'!$A$11:$A$14577,'MONTHLY DATA'!$A91,'WEEKLY DATA'!$B$11:$B$14577,'MONTHLY DATA'!$B91)</f>
        <v>213.5</v>
      </c>
      <c r="Z91" s="78">
        <f>AVERAGEIFS('WEEKLY DATA'!Z$11:Z$14577,'WEEKLY DATA'!$A$11:$A$14577,'MONTHLY DATA'!$A91,'WEEKLY DATA'!$B$11:$B$14577,'MONTHLY DATA'!$B91)</f>
        <v>208.5</v>
      </c>
      <c r="AA91" s="154">
        <f t="shared" si="62"/>
        <v>-0.12210526315789472</v>
      </c>
      <c r="AB91" s="169">
        <f>AVERAGEIFS('WEEKLY DATA'!AB$11:AB$14577,'WEEKLY DATA'!$A$11:$A$14577,'MONTHLY DATA'!$A91,'WEEKLY DATA'!$B$11:$B$14577,'MONTHLY DATA'!$B91)</f>
        <v>241</v>
      </c>
      <c r="AC91" s="78">
        <f>AVERAGEIFS('WEEKLY DATA'!AC$11:AC$14577,'WEEKLY DATA'!$A$11:$A$14577,'MONTHLY DATA'!$A91,'WEEKLY DATA'!$B$11:$B$14577,'MONTHLY DATA'!$B91)</f>
        <v>251</v>
      </c>
      <c r="AD91" s="78">
        <f>AVERAGEIFS('WEEKLY DATA'!AD$11:AD$14577,'WEEKLY DATA'!$A$11:$A$14577,'MONTHLY DATA'!$A91,'WEEKLY DATA'!$B$11:$B$14577,'MONTHLY DATA'!$B91)</f>
        <v>246</v>
      </c>
      <c r="AE91" s="154">
        <f t="shared" si="63"/>
        <v>-8.4651162790697621E-2</v>
      </c>
      <c r="AF91" s="169">
        <f>AVERAGEIFS('WEEKLY DATA'!AF$11:AF$14577,'WEEKLY DATA'!$A$11:$A$14577,'MONTHLY DATA'!$A91,'WEEKLY DATA'!$B$11:$B$14577,'MONTHLY DATA'!$B91)</f>
        <v>197.5</v>
      </c>
      <c r="AG91" s="78">
        <f>AVERAGEIFS('WEEKLY DATA'!AG$11:AG$14577,'WEEKLY DATA'!$A$11:$A$14577,'MONTHLY DATA'!$A91,'WEEKLY DATA'!$B$11:$B$14577,'MONTHLY DATA'!$B91)</f>
        <v>207.5</v>
      </c>
      <c r="AH91" s="78">
        <f>AVERAGEIFS('WEEKLY DATA'!AH$11:AH$14577,'WEEKLY DATA'!$A$11:$A$14577,'MONTHLY DATA'!$A91,'WEEKLY DATA'!$B$11:$B$14577,'MONTHLY DATA'!$B91)</f>
        <v>202.5</v>
      </c>
      <c r="AI91" s="154">
        <f t="shared" si="64"/>
        <v>-5.8139534883720922E-2</v>
      </c>
      <c r="AJ91" s="169">
        <f>AVERAGEIFS('WEEKLY DATA'!AJ$11:AJ$14577,'WEEKLY DATA'!$A$11:$A$14577,'MONTHLY DATA'!$A91,'WEEKLY DATA'!$B$11:$B$14577,'MONTHLY DATA'!$B91)</f>
        <v>247.5</v>
      </c>
      <c r="AK91" s="78">
        <f>AVERAGEIFS('WEEKLY DATA'!AK$11:AK$14577,'WEEKLY DATA'!$A$11:$A$14577,'MONTHLY DATA'!$A91,'WEEKLY DATA'!$B$11:$B$14577,'MONTHLY DATA'!$B91)</f>
        <v>257.5</v>
      </c>
      <c r="AL91" s="78">
        <f>AVERAGEIFS('WEEKLY DATA'!AL$11:AL$14577,'WEEKLY DATA'!$A$11:$A$14577,'MONTHLY DATA'!$A91,'WEEKLY DATA'!$B$11:$B$14577,'MONTHLY DATA'!$B91)</f>
        <v>252.5</v>
      </c>
      <c r="AM91" s="154">
        <f t="shared" si="65"/>
        <v>-5.6074766355140193E-2</v>
      </c>
      <c r="AN91" s="169">
        <f>AVERAGEIFS('WEEKLY DATA'!AN$11:AN$14577,'WEEKLY DATA'!$A$11:$A$14577,'MONTHLY DATA'!$A91,'WEEKLY DATA'!$B$11:$B$14577,'MONTHLY DATA'!$B91)</f>
        <v>221</v>
      </c>
      <c r="AO91" s="78">
        <f>AVERAGEIFS('WEEKLY DATA'!AO$11:AO$14577,'WEEKLY DATA'!$A$11:$A$14577,'MONTHLY DATA'!$A91,'WEEKLY DATA'!$B$11:$B$14577,'MONTHLY DATA'!$B91)</f>
        <v>231</v>
      </c>
      <c r="AP91" s="78">
        <f>AVERAGEIFS('WEEKLY DATA'!AP$11:AP$14577,'WEEKLY DATA'!$A$11:$A$14577,'MONTHLY DATA'!$A91,'WEEKLY DATA'!$B$11:$B$14577,'MONTHLY DATA'!$B91)</f>
        <v>226</v>
      </c>
      <c r="AQ91" s="154">
        <f t="shared" si="66"/>
        <v>-0.10495049504950493</v>
      </c>
      <c r="AR91" s="169">
        <f>AVERAGEIFS('WEEKLY DATA'!AR$11:AR$14577,'WEEKLY DATA'!$A$11:$A$14577,'MONTHLY DATA'!$A91,'WEEKLY DATA'!$B$11:$B$14577,'MONTHLY DATA'!$B91)</f>
        <v>256</v>
      </c>
      <c r="AS91" s="78">
        <f>AVERAGEIFS('WEEKLY DATA'!AS$11:AS$14577,'WEEKLY DATA'!$A$11:$A$14577,'MONTHLY DATA'!$A91,'WEEKLY DATA'!$B$11:$B$14577,'MONTHLY DATA'!$B91)</f>
        <v>266</v>
      </c>
      <c r="AT91" s="78">
        <f>AVERAGEIFS('WEEKLY DATA'!AT$11:AT$14577,'WEEKLY DATA'!$A$11:$A$14577,'MONTHLY DATA'!$A91,'WEEKLY DATA'!$B$11:$B$14577,'MONTHLY DATA'!$B91)</f>
        <v>261</v>
      </c>
      <c r="AU91" s="154">
        <f t="shared" si="67"/>
        <v>-8.0176211453744539E-2</v>
      </c>
      <c r="AV91" s="169">
        <f>AVERAGEIFS('WEEKLY DATA'!AV$11:AV$14577,'WEEKLY DATA'!$A$11:$A$14577,'MONTHLY DATA'!$A91,'WEEKLY DATA'!$B$11:$B$14577,'MONTHLY DATA'!$B91)</f>
        <v>220</v>
      </c>
      <c r="AW91" s="78">
        <f>AVERAGEIFS('WEEKLY DATA'!AW$11:AW$14577,'WEEKLY DATA'!$A$11:$A$14577,'MONTHLY DATA'!$A91,'WEEKLY DATA'!$B$11:$B$14577,'MONTHLY DATA'!$B91)</f>
        <v>230</v>
      </c>
      <c r="AX91" s="78">
        <f>AVERAGEIFS('WEEKLY DATA'!AX$11:AX$14577,'WEEKLY DATA'!$A$11:$A$14577,'MONTHLY DATA'!$A91,'WEEKLY DATA'!$B$11:$B$14577,'MONTHLY DATA'!$B91)</f>
        <v>225</v>
      </c>
      <c r="AY91" s="154">
        <f t="shared" si="68"/>
        <v>-3.7433155080213942E-2</v>
      </c>
      <c r="AZ91" s="169">
        <f>AVERAGEIFS('WEEKLY DATA'!AZ$11:AZ$14577,'WEEKLY DATA'!$A$11:$A$14577,'MONTHLY DATA'!$A91,'WEEKLY DATA'!$B$11:$B$14577,'MONTHLY DATA'!$B91)</f>
        <v>217.5</v>
      </c>
      <c r="BA91" s="78">
        <f>AVERAGEIFS('WEEKLY DATA'!BA$11:BA$14577,'WEEKLY DATA'!$A$11:$A$14577,'MONTHLY DATA'!$A91,'WEEKLY DATA'!$B$11:$B$14577,'MONTHLY DATA'!$B91)</f>
        <v>227.5</v>
      </c>
      <c r="BB91" s="78">
        <f>AVERAGEIFS('WEEKLY DATA'!BB$11:BB$14577,'WEEKLY DATA'!$A$11:$A$14577,'MONTHLY DATA'!$A91,'WEEKLY DATA'!$B$11:$B$14577,'MONTHLY DATA'!$B91)</f>
        <v>222.5</v>
      </c>
      <c r="BC91" s="154">
        <f t="shared" si="69"/>
        <v>-7.291666666666663E-2</v>
      </c>
      <c r="BD91" s="169">
        <f>AVERAGEIFS('WEEKLY DATA'!BD$11:BD$14577,'WEEKLY DATA'!$A$11:$A$14577,'MONTHLY DATA'!$A91,'WEEKLY DATA'!$B$11:$B$14577,'MONTHLY DATA'!$B91)</f>
        <v>175</v>
      </c>
      <c r="BE91" s="78">
        <f>AVERAGEIFS('WEEKLY DATA'!BE$11:BE$14577,'WEEKLY DATA'!$A$11:$A$14577,'MONTHLY DATA'!$A91,'WEEKLY DATA'!$B$11:$B$14577,'MONTHLY DATA'!$B91)</f>
        <v>185</v>
      </c>
      <c r="BF91" s="78">
        <f>AVERAGEIFS('WEEKLY DATA'!BF$11:BF$14577,'WEEKLY DATA'!$A$11:$A$14577,'MONTHLY DATA'!$A91,'WEEKLY DATA'!$B$11:$B$14577,'MONTHLY DATA'!$B91)</f>
        <v>180</v>
      </c>
      <c r="BG91" s="154">
        <f t="shared" si="70"/>
        <v>-5.2631578947368474E-2</v>
      </c>
      <c r="BH91" s="169">
        <f>AVERAGEIFS('WEEKLY DATA'!BH$11:BH$14577,'WEEKLY DATA'!$A$11:$A$14577,'MONTHLY DATA'!$A91,'WEEKLY DATA'!$B$11:$B$14577,'MONTHLY DATA'!$B91)</f>
        <v>247.5</v>
      </c>
      <c r="BI91" s="78">
        <f>AVERAGEIFS('WEEKLY DATA'!BI$11:BI$14577,'WEEKLY DATA'!$A$11:$A$14577,'MONTHLY DATA'!$A91,'WEEKLY DATA'!$B$11:$B$14577,'MONTHLY DATA'!$B91)</f>
        <v>257.5</v>
      </c>
      <c r="BJ91" s="78">
        <f>AVERAGEIFS('WEEKLY DATA'!BJ$11:BJ$14577,'WEEKLY DATA'!$A$11:$A$14577,'MONTHLY DATA'!$A91,'WEEKLY DATA'!$B$11:$B$14577,'MONTHLY DATA'!$B91)</f>
        <v>252.5</v>
      </c>
      <c r="BK91" s="154">
        <f t="shared" si="71"/>
        <v>-6.481481481481477E-2</v>
      </c>
      <c r="BL91" s="169">
        <f>AVERAGEIFS('WEEKLY DATA'!BL$11:BL$14577,'WEEKLY DATA'!$A$11:$A$14577,'MONTHLY DATA'!$A91,'WEEKLY DATA'!$B$11:$B$14577,'MONTHLY DATA'!$B91)</f>
        <v>180</v>
      </c>
      <c r="BM91" s="78">
        <f>AVERAGEIFS('WEEKLY DATA'!BM$11:BM$14577,'WEEKLY DATA'!$A$11:$A$14577,'MONTHLY DATA'!$A91,'WEEKLY DATA'!$B$11:$B$14577,'MONTHLY DATA'!$B91)</f>
        <v>190</v>
      </c>
      <c r="BN91" s="78">
        <f>AVERAGEIFS('WEEKLY DATA'!BN$11:BN$14577,'WEEKLY DATA'!$A$11:$A$14577,'MONTHLY DATA'!$A91,'WEEKLY DATA'!$B$11:$B$14577,'MONTHLY DATA'!$B91)</f>
        <v>185</v>
      </c>
      <c r="BO91" s="154">
        <f t="shared" si="72"/>
        <v>-5.1282051282051322E-2</v>
      </c>
      <c r="BP91" s="78">
        <f>AVERAGEIFS('WEEKLY DATA'!BP$11:BP$14577,'WEEKLY DATA'!$A$11:$A$14577,'MONTHLY DATA'!$A91,'WEEKLY DATA'!$B$11:$B$14577,'MONTHLY DATA'!$B91)</f>
        <v>261</v>
      </c>
      <c r="BQ91" s="78">
        <f>AVERAGEIFS('WEEKLY DATA'!BQ$11:BQ$14577,'WEEKLY DATA'!$A$11:$A$14577,'MONTHLY DATA'!$A91,'WEEKLY DATA'!$B$11:$B$14577,'MONTHLY DATA'!$B91)</f>
        <v>271</v>
      </c>
      <c r="BR91" s="78">
        <f>AVERAGEIFS('WEEKLY DATA'!BR$11:BR$14577,'WEEKLY DATA'!$A$11:$A$14577,'MONTHLY DATA'!$A91,'WEEKLY DATA'!$B$11:$B$14577,'MONTHLY DATA'!$B91)</f>
        <v>266</v>
      </c>
      <c r="BS91" s="154">
        <f t="shared" si="73"/>
        <v>-6.6666666666666652E-2</v>
      </c>
      <c r="BT91" s="78">
        <f>AVERAGEIFS('WEEKLY DATA'!BT$11:BT$14577,'WEEKLY DATA'!$A$11:$A$14577,'MONTHLY DATA'!$A91,'WEEKLY DATA'!$B$11:$B$14577,'MONTHLY DATA'!$B91)</f>
        <v>217.5</v>
      </c>
      <c r="BU91" s="78">
        <f>AVERAGEIFS('WEEKLY DATA'!BU$11:BU$14577,'WEEKLY DATA'!$A$11:$A$14577,'MONTHLY DATA'!$A91,'WEEKLY DATA'!$B$11:$B$14577,'MONTHLY DATA'!$B91)</f>
        <v>227.5</v>
      </c>
      <c r="BV91" s="78">
        <f>AVERAGEIFS('WEEKLY DATA'!BV$11:BV$14577,'WEEKLY DATA'!$A$11:$A$14577,'MONTHLY DATA'!$A91,'WEEKLY DATA'!$B$11:$B$14577,'MONTHLY DATA'!$B91)</f>
        <v>222.5</v>
      </c>
      <c r="BW91" s="154">
        <f t="shared" si="74"/>
        <v>-5.3191489361702149E-2</v>
      </c>
      <c r="BX91" s="78">
        <f>AVERAGEIFS('WEEKLY DATA'!BX$11:BX$14577,'WEEKLY DATA'!$A$11:$A$14577,'MONTHLY DATA'!$A91,'WEEKLY DATA'!$B$11:$B$14577,'MONTHLY DATA'!$B91)</f>
        <v>310</v>
      </c>
      <c r="BY91" s="78">
        <f>AVERAGEIFS('WEEKLY DATA'!BY$11:BY$14577,'WEEKLY DATA'!$A$11:$A$14577,'MONTHLY DATA'!$A91,'WEEKLY DATA'!$B$11:$B$14577,'MONTHLY DATA'!$B91)</f>
        <v>320</v>
      </c>
      <c r="BZ91" s="78">
        <f>AVERAGEIFS('WEEKLY DATA'!BZ$11:BZ$14577,'WEEKLY DATA'!$A$11:$A$14577,'MONTHLY DATA'!$A91,'WEEKLY DATA'!$B$11:$B$14577,'MONTHLY DATA'!$B91)</f>
        <v>315</v>
      </c>
      <c r="CA91" s="154">
        <f t="shared" si="75"/>
        <v>-0.10954063604240283</v>
      </c>
      <c r="CB91" s="78">
        <f>AVERAGEIFS('WEEKLY DATA'!CB$11:CB$14577,'WEEKLY DATA'!$A$11:$A$14577,'MONTHLY DATA'!$A91,'WEEKLY DATA'!$B$11:$B$14577,'MONTHLY DATA'!$B91)</f>
        <v>420</v>
      </c>
      <c r="CC91" s="78">
        <f>AVERAGEIFS('WEEKLY DATA'!CC$11:CC$14577,'WEEKLY DATA'!$A$11:$A$14577,'MONTHLY DATA'!$A91,'WEEKLY DATA'!$B$11:$B$14577,'MONTHLY DATA'!$B91)</f>
        <v>430</v>
      </c>
      <c r="CD91" s="78">
        <f>AVERAGEIFS('WEEKLY DATA'!CD$11:CD$14577,'WEEKLY DATA'!$A$11:$A$14577,'MONTHLY DATA'!$A91,'WEEKLY DATA'!$B$11:$B$14577,'MONTHLY DATA'!$B91)</f>
        <v>425</v>
      </c>
      <c r="CE91" s="154">
        <f t="shared" si="76"/>
        <v>-3.1339031339031376E-2</v>
      </c>
      <c r="CF91" s="78">
        <f>AVERAGEIFS('WEEKLY DATA'!CF$11:CF$14577,'WEEKLY DATA'!$A$11:$A$14577,'MONTHLY DATA'!$A91,'WEEKLY DATA'!$B$11:$B$14577,'MONTHLY DATA'!$B91)</f>
        <v>235</v>
      </c>
      <c r="CG91" s="78">
        <f>AVERAGEIFS('WEEKLY DATA'!CG$11:CG$14577,'WEEKLY DATA'!$A$11:$A$14577,'MONTHLY DATA'!$A91,'WEEKLY DATA'!$B$11:$B$14577,'MONTHLY DATA'!$B91)</f>
        <v>245</v>
      </c>
      <c r="CH91" s="78">
        <f>AVERAGEIFS('WEEKLY DATA'!CH$11:CH$14577,'WEEKLY DATA'!$A$11:$A$14577,'MONTHLY DATA'!$A91,'WEEKLY DATA'!$B$11:$B$14577,'MONTHLY DATA'!$B91)</f>
        <v>240</v>
      </c>
      <c r="CI91" s="154">
        <f t="shared" si="77"/>
        <v>-4.9504950495049549E-2</v>
      </c>
      <c r="CJ91" s="78">
        <f>AVERAGEIFS('WEEKLY DATA'!CJ$11:CJ$14577,'WEEKLY DATA'!$A$11:$A$14577,'MONTHLY DATA'!$A91,'WEEKLY DATA'!$B$11:$B$14577,'MONTHLY DATA'!$B91)</f>
        <v>185</v>
      </c>
      <c r="CK91" s="78">
        <f>AVERAGEIFS('WEEKLY DATA'!CK$11:CK$14577,'WEEKLY DATA'!$A$11:$A$14577,'MONTHLY DATA'!$A91,'WEEKLY DATA'!$B$11:$B$14577,'MONTHLY DATA'!$B91)</f>
        <v>195</v>
      </c>
      <c r="CL91" s="78">
        <f>AVERAGEIFS('WEEKLY DATA'!CL$11:CL$14577,'WEEKLY DATA'!$A$11:$A$14577,'MONTHLY DATA'!$A91,'WEEKLY DATA'!$B$11:$B$14577,'MONTHLY DATA'!$B91)</f>
        <v>190</v>
      </c>
      <c r="CM91" s="154">
        <f t="shared" si="78"/>
        <v>-6.7484662576687171E-2</v>
      </c>
      <c r="CN91" s="78">
        <f>AVERAGEIFS('WEEKLY DATA'!CN$11:CN$14577,'WEEKLY DATA'!$A$11:$A$14577,'MONTHLY DATA'!$A91,'WEEKLY DATA'!$B$11:$B$14577,'MONTHLY DATA'!$B91)</f>
        <v>275</v>
      </c>
      <c r="CO91" s="78">
        <f>AVERAGEIFS('WEEKLY DATA'!CO$11:CO$14577,'WEEKLY DATA'!$A$11:$A$14577,'MONTHLY DATA'!$A91,'WEEKLY DATA'!$B$11:$B$14577,'MONTHLY DATA'!$B91)</f>
        <v>285</v>
      </c>
      <c r="CP91" s="78">
        <f>AVERAGEIFS('WEEKLY DATA'!CP$11:CP$14577,'WEEKLY DATA'!$A$11:$A$14577,'MONTHLY DATA'!$A91,'WEEKLY DATA'!$B$11:$B$14577,'MONTHLY DATA'!$B91)</f>
        <v>280</v>
      </c>
      <c r="CQ91" s="154">
        <f t="shared" si="79"/>
        <v>-0.1215686274509804</v>
      </c>
      <c r="CR91" s="78">
        <f>AVERAGEIFS('WEEKLY DATA'!CR$11:CR$14577,'WEEKLY DATA'!$A$11:$A$14577,'MONTHLY DATA'!$A91,'WEEKLY DATA'!$B$11:$B$14577,'MONTHLY DATA'!$B91)</f>
        <v>390</v>
      </c>
      <c r="CS91" s="78">
        <f>AVERAGEIFS('WEEKLY DATA'!CS$11:CS$14577,'WEEKLY DATA'!$A$11:$A$14577,'MONTHLY DATA'!$A91,'WEEKLY DATA'!$B$11:$B$14577,'MONTHLY DATA'!$B91)</f>
        <v>400</v>
      </c>
      <c r="CT91" s="78">
        <f>AVERAGEIFS('WEEKLY DATA'!CT$11:CT$14577,'WEEKLY DATA'!$A$11:$A$14577,'MONTHLY DATA'!$A91,'WEEKLY DATA'!$B$11:$B$14577,'MONTHLY DATA'!$B91)</f>
        <v>395</v>
      </c>
      <c r="CU91" s="154">
        <f t="shared" si="80"/>
        <v>-3.3639143730886834E-2</v>
      </c>
      <c r="CV91" s="169">
        <f>AVERAGEIFS('WEEKLY DATA'!CV$11:CV$14577,'WEEKLY DATA'!$A$11:$A$14577,'MONTHLY DATA'!$A91,'WEEKLY DATA'!$B$11:$B$14577,'MONTHLY DATA'!$B91)</f>
        <v>270</v>
      </c>
      <c r="CW91" s="78">
        <f>AVERAGEIFS('WEEKLY DATA'!CW$11:CW$14577,'WEEKLY DATA'!$A$11:$A$14577,'MONTHLY DATA'!$A91,'WEEKLY DATA'!$B$11:$B$14577,'MONTHLY DATA'!$B91)</f>
        <v>280</v>
      </c>
      <c r="CX91" s="78">
        <f>AVERAGEIFS('WEEKLY DATA'!CX$11:CX$14577,'WEEKLY DATA'!$A$11:$A$14577,'MONTHLY DATA'!$A91,'WEEKLY DATA'!$B$11:$B$14577,'MONTHLY DATA'!$B91)</f>
        <v>275</v>
      </c>
      <c r="CY91" s="154">
        <f t="shared" si="81"/>
        <v>-4.3478260869565188E-2</v>
      </c>
      <c r="CZ91" s="169">
        <f>AVERAGEIFS('WEEKLY DATA'!CZ$11:CZ$14577,'WEEKLY DATA'!$A$11:$A$14577,'MONTHLY DATA'!$A91,'WEEKLY DATA'!$B$11:$B$14577,'MONTHLY DATA'!$B91)</f>
        <v>220</v>
      </c>
      <c r="DA91" s="78">
        <f>AVERAGEIFS('WEEKLY DATA'!DA$11:DA$14577,'WEEKLY DATA'!$A$11:$A$14577,'MONTHLY DATA'!$A91,'WEEKLY DATA'!$B$11:$B$14577,'MONTHLY DATA'!$B91)</f>
        <v>230</v>
      </c>
      <c r="DB91" s="78">
        <f>AVERAGEIFS('WEEKLY DATA'!DB$11:DB$14577,'WEEKLY DATA'!$A$11:$A$14577,'MONTHLY DATA'!$A91,'WEEKLY DATA'!$B$11:$B$14577,'MONTHLY DATA'!$B91)</f>
        <v>225</v>
      </c>
      <c r="DC91" s="154">
        <f t="shared" si="82"/>
        <v>-5.759162303664922E-2</v>
      </c>
      <c r="DD91" s="78">
        <f>AVERAGEIFS('WEEKLY DATA'!DD$11:DD$14577,'WEEKLY DATA'!$A$11:$A$14577,'MONTHLY DATA'!$A91,'WEEKLY DATA'!$B$11:$B$14577,'MONTHLY DATA'!$B91)</f>
        <v>310</v>
      </c>
      <c r="DE91" s="78">
        <f>AVERAGEIFS('WEEKLY DATA'!DE$11:DE$14577,'WEEKLY DATA'!$A$11:$A$14577,'MONTHLY DATA'!$A91,'WEEKLY DATA'!$B$11:$B$14577,'MONTHLY DATA'!$B91)</f>
        <v>320</v>
      </c>
      <c r="DF91" s="78">
        <f>AVERAGEIFS('WEEKLY DATA'!DF$11:DF$14577,'WEEKLY DATA'!$A$11:$A$14577,'MONTHLY DATA'!$A91,'WEEKLY DATA'!$B$11:$B$14577,'MONTHLY DATA'!$B91)</f>
        <v>315</v>
      </c>
      <c r="DG91" s="154">
        <f t="shared" si="83"/>
        <v>-0.10954063604240283</v>
      </c>
      <c r="DH91" s="78">
        <f>AVERAGEIFS('WEEKLY DATA'!DH$11:DH$14577,'WEEKLY DATA'!$A$11:$A$14577,'MONTHLY DATA'!$A91,'WEEKLY DATA'!$B$11:$B$14577,'MONTHLY DATA'!$B91)</f>
        <v>405</v>
      </c>
      <c r="DI91" s="78">
        <f>AVERAGEIFS('WEEKLY DATA'!DI$11:DI$14577,'WEEKLY DATA'!$A$11:$A$14577,'MONTHLY DATA'!$A91,'WEEKLY DATA'!$B$11:$B$14577,'MONTHLY DATA'!$B91)</f>
        <v>415</v>
      </c>
      <c r="DJ91" s="78">
        <f>AVERAGEIFS('WEEKLY DATA'!DJ$11:DJ$14577,'WEEKLY DATA'!$A$11:$A$14577,'MONTHLY DATA'!$A91,'WEEKLY DATA'!$B$11:$B$14577,'MONTHLY DATA'!$B91)</f>
        <v>410</v>
      </c>
      <c r="DK91" s="154">
        <f t="shared" si="84"/>
        <v>-3.2448377581120957E-2</v>
      </c>
      <c r="DL91" s="169">
        <f>AVERAGEIFS('WEEKLY DATA'!DL$11:DL$14577,'WEEKLY DATA'!$A$11:$A$14577,'MONTHLY DATA'!$A91,'WEEKLY DATA'!$B$11:$B$14577,'MONTHLY DATA'!$B91)</f>
        <v>240</v>
      </c>
      <c r="DM91" s="78">
        <f>AVERAGEIFS('WEEKLY DATA'!DM$11:DM$14577,'WEEKLY DATA'!$A$11:$A$14577,'MONTHLY DATA'!$A91,'WEEKLY DATA'!$B$11:$B$14577,'MONTHLY DATA'!$B91)</f>
        <v>250</v>
      </c>
      <c r="DN91" s="78">
        <f>AVERAGEIFS('WEEKLY DATA'!DN$11:DN$14577,'WEEKLY DATA'!$A$11:$A$14577,'MONTHLY DATA'!$A91,'WEEKLY DATA'!$B$11:$B$14577,'MONTHLY DATA'!$B91)</f>
        <v>245</v>
      </c>
      <c r="DO91" s="154">
        <f t="shared" si="85"/>
        <v>-4.8543689320388328E-2</v>
      </c>
      <c r="DP91" s="78">
        <f>AVERAGEIFS('WEEKLY DATA'!DP$11:DP$14577,'WEEKLY DATA'!$A$11:$A$14577,'MONTHLY DATA'!$A91,'WEEKLY DATA'!$B$11:$B$14577,'MONTHLY DATA'!$B91)</f>
        <v>190</v>
      </c>
      <c r="DQ91" s="78">
        <f>AVERAGEIFS('WEEKLY DATA'!DQ$11:DQ$14577,'WEEKLY DATA'!$A$11:$A$14577,'MONTHLY DATA'!$A91,'WEEKLY DATA'!$B$11:$B$14577,'MONTHLY DATA'!$B91)</f>
        <v>200</v>
      </c>
      <c r="DR91" s="78">
        <f>AVERAGEIFS('WEEKLY DATA'!DR$11:DR$14577,'WEEKLY DATA'!$A$11:$A$14577,'MONTHLY DATA'!$A91,'WEEKLY DATA'!$B$11:$B$14577,'MONTHLY DATA'!$B91)</f>
        <v>195</v>
      </c>
      <c r="DS91" s="154">
        <f t="shared" si="86"/>
        <v>-6.5868263473053856E-2</v>
      </c>
      <c r="DT91" s="78">
        <f>AVERAGEIFS('WEEKLY DATA'!DT$11:DT$14577,'WEEKLY DATA'!$A$11:$A$14577,'MONTHLY DATA'!$A91,'WEEKLY DATA'!$B$11:$B$14577,'MONTHLY DATA'!$B91)</f>
        <v>320</v>
      </c>
      <c r="DU91" s="78">
        <f>AVERAGEIFS('WEEKLY DATA'!DU$11:DU$14577,'WEEKLY DATA'!$A$11:$A$14577,'MONTHLY DATA'!$A91,'WEEKLY DATA'!$B$11:$B$14577,'MONTHLY DATA'!$B91)</f>
        <v>330</v>
      </c>
      <c r="DV91" s="78">
        <f>AVERAGEIFS('WEEKLY DATA'!DV$11:DV$14577,'WEEKLY DATA'!$A$11:$A$14577,'MONTHLY DATA'!$A91,'WEEKLY DATA'!$B$11:$B$14577,'MONTHLY DATA'!$B91)</f>
        <v>325</v>
      </c>
      <c r="DW91" s="154">
        <f t="shared" si="87"/>
        <v>-0.10652920962199308</v>
      </c>
      <c r="DX91" s="78">
        <f>AVERAGEIFS('WEEKLY DATA'!DX$11:DX$14577,'WEEKLY DATA'!$A$11:$A$14577,'MONTHLY DATA'!$A91,'WEEKLY DATA'!$B$11:$B$14577,'MONTHLY DATA'!$B91)</f>
        <v>415</v>
      </c>
      <c r="DY91" s="78">
        <f>AVERAGEIFS('WEEKLY DATA'!DY$11:DY$14577,'WEEKLY DATA'!$A$11:$A$14577,'MONTHLY DATA'!$A91,'WEEKLY DATA'!$B$11:$B$14577,'MONTHLY DATA'!$B91)</f>
        <v>425</v>
      </c>
      <c r="DZ91" s="78">
        <f>AVERAGEIFS('WEEKLY DATA'!DZ$11:DZ$14577,'WEEKLY DATA'!$A$11:$A$14577,'MONTHLY DATA'!$A91,'WEEKLY DATA'!$B$11:$B$14577,'MONTHLY DATA'!$B91)</f>
        <v>420</v>
      </c>
      <c r="EA91" s="154">
        <f t="shared" si="88"/>
        <v>-3.1700288184438041E-2</v>
      </c>
      <c r="EB91" s="78">
        <f>AVERAGEIFS('WEEKLY DATA'!EB$11:EB$14577,'WEEKLY DATA'!$A$11:$A$14577,'MONTHLY DATA'!$A91,'WEEKLY DATA'!$B$11:$B$14577,'MONTHLY DATA'!$B91)</f>
        <v>240</v>
      </c>
      <c r="EC91" s="78">
        <f>AVERAGEIFS('WEEKLY DATA'!EC$11:EC$14577,'WEEKLY DATA'!$A$11:$A$14577,'MONTHLY DATA'!$A91,'WEEKLY DATA'!$B$11:$B$14577,'MONTHLY DATA'!$B91)</f>
        <v>250</v>
      </c>
      <c r="ED91" s="78">
        <f>AVERAGEIFS('WEEKLY DATA'!ED$11:ED$14577,'WEEKLY DATA'!$A$11:$A$14577,'MONTHLY DATA'!$A91,'WEEKLY DATA'!$B$11:$B$14577,'MONTHLY DATA'!$B91)</f>
        <v>245</v>
      </c>
      <c r="EE91" s="154">
        <f t="shared" si="89"/>
        <v>-4.8543689320388328E-2</v>
      </c>
      <c r="EF91" s="169">
        <f>AVERAGEIFS('WEEKLY DATA'!EF$11:EF$14577,'WEEKLY DATA'!$A$11:$A$14577,'MONTHLY DATA'!$A91,'WEEKLY DATA'!$B$11:$B$14577,'MONTHLY DATA'!$B91)</f>
        <v>190</v>
      </c>
      <c r="EG91" s="78">
        <f>AVERAGEIFS('WEEKLY DATA'!EG$11:EG$14577,'WEEKLY DATA'!$A$11:$A$14577,'MONTHLY DATA'!$A91,'WEEKLY DATA'!$B$11:$B$14577,'MONTHLY DATA'!$B91)</f>
        <v>200</v>
      </c>
      <c r="EH91" s="78">
        <f>AVERAGEIFS('WEEKLY DATA'!EH$11:EH$14577,'WEEKLY DATA'!$A$11:$A$14577,'MONTHLY DATA'!$A91,'WEEKLY DATA'!$B$11:$B$14577,'MONTHLY DATA'!$B91)</f>
        <v>195</v>
      </c>
      <c r="EI91" s="154">
        <f t="shared" si="90"/>
        <v>-6.5868263473053856E-2</v>
      </c>
      <c r="EJ91" s="78">
        <f>AVERAGEIFS('WEEKLY DATA'!EJ$11:EJ$14577,'WEEKLY DATA'!$A$11:$A$14577,'MONTHLY DATA'!$A91,'WEEKLY DATA'!$B$11:$B$14577,'MONTHLY DATA'!$B91)</f>
        <v>340</v>
      </c>
      <c r="EK91" s="78">
        <f>AVERAGEIFS('WEEKLY DATA'!EK$11:EK$14577,'WEEKLY DATA'!$A$11:$A$14577,'MONTHLY DATA'!$A91,'WEEKLY DATA'!$B$11:$B$14577,'MONTHLY DATA'!$B91)</f>
        <v>350</v>
      </c>
      <c r="EL91" s="78">
        <f>AVERAGEIFS('WEEKLY DATA'!EL$11:EL$14577,'WEEKLY DATA'!$A$11:$A$14577,'MONTHLY DATA'!$A91,'WEEKLY DATA'!$B$11:$B$14577,'MONTHLY DATA'!$B91)</f>
        <v>345</v>
      </c>
      <c r="EM91" s="154">
        <f t="shared" si="91"/>
        <v>-0.10097719869706845</v>
      </c>
      <c r="EN91" s="78">
        <f>AVERAGEIFS('WEEKLY DATA'!EN$11:EN$14577,'WEEKLY DATA'!$A$11:$A$14577,'MONTHLY DATA'!$A91,'WEEKLY DATA'!$B$11:$B$14577,'MONTHLY DATA'!$B91)</f>
        <v>370</v>
      </c>
      <c r="EO91" s="78">
        <f>AVERAGEIFS('WEEKLY DATA'!EO$11:EO$14577,'WEEKLY DATA'!$A$11:$A$14577,'MONTHLY DATA'!$A91,'WEEKLY DATA'!$B$11:$B$14577,'MONTHLY DATA'!$B91)</f>
        <v>380</v>
      </c>
      <c r="EP91" s="78">
        <f>AVERAGEIFS('WEEKLY DATA'!EP$11:EP$14577,'WEEKLY DATA'!$A$11:$A$14577,'MONTHLY DATA'!$A91,'WEEKLY DATA'!$B$11:$B$14577,'MONTHLY DATA'!$B91)</f>
        <v>375</v>
      </c>
      <c r="EQ91" s="154">
        <f t="shared" si="92"/>
        <v>0</v>
      </c>
      <c r="ER91" s="78">
        <f>AVERAGEIFS('WEEKLY DATA'!ER$11:ER$14577,'WEEKLY DATA'!$A$11:$A$14577,'MONTHLY DATA'!$A91,'WEEKLY DATA'!$B$11:$B$14577,'MONTHLY DATA'!$B91)</f>
        <v>232.5</v>
      </c>
      <c r="ES91" s="78">
        <f>AVERAGEIFS('WEEKLY DATA'!ES$11:ES$14577,'WEEKLY DATA'!$A$11:$A$14577,'MONTHLY DATA'!$A91,'WEEKLY DATA'!$B$11:$B$14577,'MONTHLY DATA'!$B91)</f>
        <v>242.5</v>
      </c>
      <c r="ET91" s="78">
        <f>AVERAGEIFS('WEEKLY DATA'!ET$11:ET$14577,'WEEKLY DATA'!$A$11:$A$14577,'MONTHLY DATA'!$A91,'WEEKLY DATA'!$B$11:$B$14577,'MONTHLY DATA'!$B91)</f>
        <v>237.5</v>
      </c>
      <c r="EU91" s="154">
        <f t="shared" si="93"/>
        <v>-4.0404040404040442E-2</v>
      </c>
      <c r="EV91" s="78">
        <f>AVERAGEIFS('WEEKLY DATA'!EV$11:EV$14577,'WEEKLY DATA'!$A$11:$A$14577,'MONTHLY DATA'!$A91,'WEEKLY DATA'!$B$11:$B$14577,'MONTHLY DATA'!$B91)</f>
        <v>177.5</v>
      </c>
      <c r="EW91" s="78">
        <f>AVERAGEIFS('WEEKLY DATA'!EW$11:EW$14577,'WEEKLY DATA'!$A$11:$A$14577,'MONTHLY DATA'!$A91,'WEEKLY DATA'!$B$11:$B$14577,'MONTHLY DATA'!$B91)</f>
        <v>187.5</v>
      </c>
      <c r="EX91" s="78">
        <f>AVERAGEIFS('WEEKLY DATA'!EX$11:EX$14577,'WEEKLY DATA'!$A$11:$A$14577,'MONTHLY DATA'!$A91,'WEEKLY DATA'!$B$11:$B$14577,'MONTHLY DATA'!$B91)</f>
        <v>182.5</v>
      </c>
      <c r="EY91" s="154">
        <f t="shared" si="94"/>
        <v>-5.8064516129032295E-2</v>
      </c>
      <c r="EZ91" s="78">
        <f>AVERAGEIFS('WEEKLY DATA'!EZ$11:EZ$14577,'WEEKLY DATA'!$A$11:$A$14577,'MONTHLY DATA'!$A91,'WEEKLY DATA'!$B$11:$B$14577,'MONTHLY DATA'!$B91)</f>
        <v>300</v>
      </c>
      <c r="FA91" s="78">
        <f>AVERAGEIFS('WEEKLY DATA'!FA$11:FA$14577,'WEEKLY DATA'!$A$11:$A$14577,'MONTHLY DATA'!$A91,'WEEKLY DATA'!$B$11:$B$14577,'MONTHLY DATA'!$B91)</f>
        <v>310</v>
      </c>
      <c r="FB91" s="78">
        <f>AVERAGEIFS('WEEKLY DATA'!FB$11:FB$14577,'WEEKLY DATA'!$A$11:$A$14577,'MONTHLY DATA'!$A91,'WEEKLY DATA'!$B$11:$B$14577,'MONTHLY DATA'!$B91)</f>
        <v>305</v>
      </c>
      <c r="FC91" s="154">
        <f t="shared" si="95"/>
        <v>-0.11272727272727268</v>
      </c>
      <c r="FD91" s="78">
        <f>AVERAGEIFS('WEEKLY DATA'!FD$11:FD$14577,'WEEKLY DATA'!$A$11:$A$14577,'MONTHLY DATA'!$A91,'WEEKLY DATA'!$B$11:$B$14577,'MONTHLY DATA'!$B91)</f>
        <v>450</v>
      </c>
      <c r="FE91" s="78">
        <f>AVERAGEIFS('WEEKLY DATA'!FE$11:FE$14577,'WEEKLY DATA'!$A$11:$A$14577,'MONTHLY DATA'!$A91,'WEEKLY DATA'!$B$11:$B$14577,'MONTHLY DATA'!$B91)</f>
        <v>460</v>
      </c>
      <c r="FF91" s="78">
        <f>AVERAGEIFS('WEEKLY DATA'!FF$11:FF$14577,'WEEKLY DATA'!$A$11:$A$14577,'MONTHLY DATA'!$A91,'WEEKLY DATA'!$B$11:$B$14577,'MONTHLY DATA'!$B91)</f>
        <v>455</v>
      </c>
      <c r="FG91" s="154">
        <f t="shared" si="96"/>
        <v>-2.9333333333333322E-2</v>
      </c>
      <c r="FH91" s="78">
        <f>AVERAGEIFS('WEEKLY DATA'!FH$11:FH$14577,'WEEKLY DATA'!$A$11:$A$14577,'MONTHLY DATA'!$A91,'WEEKLY DATA'!$B$11:$B$14577,'MONTHLY DATA'!$B91)</f>
        <v>252.5</v>
      </c>
      <c r="FI91" s="78">
        <f>AVERAGEIFS('WEEKLY DATA'!FI$11:FI$14577,'WEEKLY DATA'!$A$11:$A$14577,'MONTHLY DATA'!$A91,'WEEKLY DATA'!$B$11:$B$14577,'MONTHLY DATA'!$B91)</f>
        <v>262.5</v>
      </c>
      <c r="FJ91" s="78">
        <f>AVERAGEIFS('WEEKLY DATA'!FJ$11:FJ$14577,'WEEKLY DATA'!$A$11:$A$14577,'MONTHLY DATA'!$A91,'WEEKLY DATA'!$B$11:$B$14577,'MONTHLY DATA'!$B91)</f>
        <v>257.5</v>
      </c>
      <c r="FK91" s="154">
        <f t="shared" si="97"/>
        <v>-4.629629629629628E-2</v>
      </c>
      <c r="FL91" s="169">
        <f>AVERAGEIFS('WEEKLY DATA'!FL$11:FL$14577,'WEEKLY DATA'!$A$11:$A$14577,'MONTHLY DATA'!$A91,'WEEKLY DATA'!$B$11:$B$14577,'MONTHLY DATA'!$B91)</f>
        <v>211.5</v>
      </c>
      <c r="FM91" s="78">
        <f>AVERAGEIFS('WEEKLY DATA'!FM$11:FM$14577,'WEEKLY DATA'!$A$11:$A$14577,'MONTHLY DATA'!$A91,'WEEKLY DATA'!$B$11:$B$14577,'MONTHLY DATA'!$B91)</f>
        <v>221.5</v>
      </c>
      <c r="FN91" s="78">
        <f>AVERAGEIFS('WEEKLY DATA'!FN$11:FN$14577,'WEEKLY DATA'!$A$11:$A$14577,'MONTHLY DATA'!$A91,'WEEKLY DATA'!$B$11:$B$14577,'MONTHLY DATA'!$B91)</f>
        <v>216.5</v>
      </c>
      <c r="FO91" s="154">
        <f t="shared" si="98"/>
        <v>-3.240223463687153E-2</v>
      </c>
      <c r="FP91" s="78">
        <f>AVERAGEIFS('WEEKLY DATA'!FP$11:FP$14577,'WEEKLY DATA'!$A$11:$A$14577,'MONTHLY DATA'!$A91,'WEEKLY DATA'!$B$11:$B$14577,'MONTHLY DATA'!$B91)</f>
        <v>232.5</v>
      </c>
      <c r="FQ91" s="78">
        <f>AVERAGEIFS('WEEKLY DATA'!FQ$11:FQ$14577,'WEEKLY DATA'!$A$11:$A$14577,'MONTHLY DATA'!$A91,'WEEKLY DATA'!$B$11:$B$14577,'MONTHLY DATA'!$B91)</f>
        <v>242.5</v>
      </c>
      <c r="FR91" s="78">
        <f>AVERAGEIFS('WEEKLY DATA'!FR$11:FR$14577,'WEEKLY DATA'!$A$11:$A$14577,'MONTHLY DATA'!$A91,'WEEKLY DATA'!$B$11:$B$14577,'MONTHLY DATA'!$B91)</f>
        <v>237.5</v>
      </c>
      <c r="FS91" s="154">
        <f t="shared" si="99"/>
        <v>-4.5226130653266305E-2</v>
      </c>
      <c r="FT91" s="78">
        <f>AVERAGEIFS('WEEKLY DATA'!FT$11:FT$14577,'WEEKLY DATA'!$A$11:$A$14577,'MONTHLY DATA'!$A91,'WEEKLY DATA'!$B$11:$B$14577,'MONTHLY DATA'!$B91)</f>
        <v>242</v>
      </c>
      <c r="FU91" s="78">
        <f>AVERAGEIFS('WEEKLY DATA'!FU$11:FU$14577,'WEEKLY DATA'!$A$11:$A$14577,'MONTHLY DATA'!$A91,'WEEKLY DATA'!$B$11:$B$14577,'MONTHLY DATA'!$B91)</f>
        <v>252</v>
      </c>
      <c r="FV91" s="78">
        <f>AVERAGEIFS('WEEKLY DATA'!FV$11:FV$14577,'WEEKLY DATA'!$A$11:$A$14577,'MONTHLY DATA'!$A91,'WEEKLY DATA'!$B$11:$B$14577,'MONTHLY DATA'!$B91)</f>
        <v>247</v>
      </c>
      <c r="FW91" s="154">
        <f t="shared" si="100"/>
        <v>-4.5410628019323718E-2</v>
      </c>
      <c r="FX91" s="78">
        <f>AVERAGEIFS('WEEKLY DATA'!FX$11:FX$14577,'WEEKLY DATA'!$A$11:$A$14577,'MONTHLY DATA'!$A91,'WEEKLY DATA'!$B$11:$B$14577,'MONTHLY DATA'!$B91)</f>
        <v>243.5</v>
      </c>
      <c r="FY91" s="78">
        <f>AVERAGEIFS('WEEKLY DATA'!FY$11:FY$14577,'WEEKLY DATA'!$A$11:$A$14577,'MONTHLY DATA'!$A91,'WEEKLY DATA'!$B$11:$B$14577,'MONTHLY DATA'!$B91)</f>
        <v>253.5</v>
      </c>
      <c r="FZ91" s="78">
        <f>AVERAGEIFS('WEEKLY DATA'!FZ$11:FZ$14577,'WEEKLY DATA'!$A$11:$A$14577,'MONTHLY DATA'!$A91,'WEEKLY DATA'!$B$11:$B$14577,'MONTHLY DATA'!$B91)</f>
        <v>248.5</v>
      </c>
      <c r="GA91" s="154">
        <f t="shared" si="101"/>
        <v>-3.9613526570048352E-2</v>
      </c>
      <c r="GB91" s="78">
        <f>AVERAGEIFS('WEEKLY DATA'!GB$11:GB$14577,'WEEKLY DATA'!$A$11:$A$14577,'MONTHLY DATA'!$A91,'WEEKLY DATA'!$B$11:$B$14577,'MONTHLY DATA'!$B91)</f>
        <v>300</v>
      </c>
      <c r="GC91" s="78">
        <f>AVERAGEIFS('WEEKLY DATA'!GC$11:GC$14577,'WEEKLY DATA'!$A$11:$A$14577,'MONTHLY DATA'!$A91,'WEEKLY DATA'!$B$11:$B$14577,'MONTHLY DATA'!$B91)</f>
        <v>310</v>
      </c>
      <c r="GD91" s="78">
        <f>AVERAGEIFS('WEEKLY DATA'!GD$11:GD$14577,'WEEKLY DATA'!$A$11:$A$14577,'MONTHLY DATA'!$A91,'WEEKLY DATA'!$B$11:$B$14577,'MONTHLY DATA'!$B91)</f>
        <v>305</v>
      </c>
      <c r="GE91" s="154">
        <f t="shared" si="102"/>
        <v>-3.9370078740157521E-2</v>
      </c>
      <c r="GF91" s="169">
        <f>AVERAGEIFS('WEEKLY DATA'!GF$11:GF$14577,'WEEKLY DATA'!$A$11:$A$14577,'MONTHLY DATA'!$A91,'WEEKLY DATA'!$B$11:$B$14577,'MONTHLY DATA'!$B91)</f>
        <v>258.5</v>
      </c>
      <c r="GG91" s="78">
        <f>AVERAGEIFS('WEEKLY DATA'!GG$11:GG$14577,'WEEKLY DATA'!$A$11:$A$14577,'MONTHLY DATA'!$A91,'WEEKLY DATA'!$B$11:$B$14577,'MONTHLY DATA'!$B91)</f>
        <v>268.5</v>
      </c>
      <c r="GH91" s="78">
        <f>AVERAGEIFS('WEEKLY DATA'!GH$11:GH$14577,'WEEKLY DATA'!$A$11:$A$14577,'MONTHLY DATA'!$A91,'WEEKLY DATA'!$B$11:$B$14577,'MONTHLY DATA'!$B91)</f>
        <v>263.5</v>
      </c>
      <c r="GI91" s="154">
        <f t="shared" si="103"/>
        <v>-5.4708520179372222E-2</v>
      </c>
      <c r="GJ91" s="78">
        <f>AVERAGEIFS('WEEKLY DATA'!GJ$11:GJ$14577,'WEEKLY DATA'!$A$11:$A$14577,'MONTHLY DATA'!$A91,'WEEKLY DATA'!$B$11:$B$14577,'MONTHLY DATA'!$B91)</f>
        <v>330</v>
      </c>
      <c r="GK91" s="78">
        <f>AVERAGEIFS('WEEKLY DATA'!GK$11:GK$14577,'WEEKLY DATA'!$A$11:$A$14577,'MONTHLY DATA'!$A91,'WEEKLY DATA'!$B$11:$B$14577,'MONTHLY DATA'!$B91)</f>
        <v>340</v>
      </c>
      <c r="GL91" s="78">
        <f>AVERAGEIFS('WEEKLY DATA'!GL$11:GL$14577,'WEEKLY DATA'!$A$11:$A$14577,'MONTHLY DATA'!$A91,'WEEKLY DATA'!$B$11:$B$14577,'MONTHLY DATA'!$B91)</f>
        <v>335</v>
      </c>
      <c r="GM91" s="154">
        <f t="shared" si="104"/>
        <v>-0.10367892976588633</v>
      </c>
      <c r="GN91" s="78">
        <f>AVERAGEIFS('WEEKLY DATA'!GN$11:GN$14577,'WEEKLY DATA'!$A$11:$A$14577,'MONTHLY DATA'!$A91,'WEEKLY DATA'!$B$11:$B$14577,'MONTHLY DATA'!$B91)</f>
        <v>445</v>
      </c>
      <c r="GO91" s="78">
        <f>AVERAGEIFS('WEEKLY DATA'!GO$11:GO$14577,'WEEKLY DATA'!$A$11:$A$14577,'MONTHLY DATA'!$A91,'WEEKLY DATA'!$B$11:$B$14577,'MONTHLY DATA'!$B91)</f>
        <v>455</v>
      </c>
      <c r="GP91" s="78">
        <f>AVERAGEIFS('WEEKLY DATA'!GP$11:GP$14577,'WEEKLY DATA'!$A$11:$A$14577,'MONTHLY DATA'!$A91,'WEEKLY DATA'!$B$11:$B$14577,'MONTHLY DATA'!$B91)</f>
        <v>450</v>
      </c>
      <c r="GQ91" s="154">
        <f t="shared" si="105"/>
        <v>-2.9649595687331498E-2</v>
      </c>
      <c r="GR91" s="78"/>
    </row>
    <row r="92" spans="1:200" ht="15.75" x14ac:dyDescent="0.25">
      <c r="A92">
        <f t="shared" si="55"/>
        <v>10</v>
      </c>
      <c r="B92">
        <f t="shared" si="56"/>
        <v>2016</v>
      </c>
      <c r="C92" s="86">
        <v>42644</v>
      </c>
      <c r="D92" s="78">
        <f>AVERAGEIFS('WEEKLY DATA'!D$11:D$14577,'WEEKLY DATA'!$A$11:$A$14577,'MONTHLY DATA'!$A92,'WEEKLY DATA'!$B$11:$B$14577,'MONTHLY DATA'!$B92)</f>
        <v>272.5</v>
      </c>
      <c r="E92" s="78">
        <f>AVERAGEIFS('WEEKLY DATA'!E$11:E$14577,'WEEKLY DATA'!$A$11:$A$14577,'MONTHLY DATA'!$A92,'WEEKLY DATA'!$B$11:$B$14577,'MONTHLY DATA'!$B92)</f>
        <v>282.5</v>
      </c>
      <c r="F92" s="78">
        <f>AVERAGEIFS('WEEKLY DATA'!F$11:F$14577,'WEEKLY DATA'!$A$11:$A$14577,'MONTHLY DATA'!$A92,'WEEKLY DATA'!$B$11:$B$14577,'MONTHLY DATA'!$B92)</f>
        <v>277.5</v>
      </c>
      <c r="G92" s="154">
        <f t="shared" si="57"/>
        <v>-4.31034482758621E-2</v>
      </c>
      <c r="H92" s="169">
        <f>AVERAGEIFS('WEEKLY DATA'!H$11:H$14577,'WEEKLY DATA'!$A$11:$A$14577,'MONTHLY DATA'!$A92,'WEEKLY DATA'!$B$11:$B$14577,'MONTHLY DATA'!$B92)</f>
        <v>343.75</v>
      </c>
      <c r="I92" s="78">
        <f>AVERAGEIFS('WEEKLY DATA'!I$11:I$14577,'WEEKLY DATA'!$A$11:$A$14577,'MONTHLY DATA'!$A92,'WEEKLY DATA'!$B$11:$B$14577,'MONTHLY DATA'!$B92)</f>
        <v>353.75</v>
      </c>
      <c r="J92" s="78">
        <f>AVERAGEIFS('WEEKLY DATA'!J$11:J$14577,'WEEKLY DATA'!$A$11:$A$14577,'MONTHLY DATA'!$A92,'WEEKLY DATA'!$B$11:$B$14577,'MONTHLY DATA'!$B92)</f>
        <v>348.75</v>
      </c>
      <c r="K92" s="154">
        <f t="shared" si="58"/>
        <v>-2.7196652719665315E-2</v>
      </c>
      <c r="L92" s="169">
        <f>AVERAGEIFS('WEEKLY DATA'!L$11:L$14577,'WEEKLY DATA'!$A$11:$A$14577,'MONTHLY DATA'!$A92,'WEEKLY DATA'!$B$11:$B$14577,'MONTHLY DATA'!$B92)</f>
        <v>310</v>
      </c>
      <c r="M92" s="78">
        <f>AVERAGEIFS('WEEKLY DATA'!M$11:M$14577,'WEEKLY DATA'!$A$11:$A$14577,'MONTHLY DATA'!$A92,'WEEKLY DATA'!$B$11:$B$14577,'MONTHLY DATA'!$B92)</f>
        <v>320</v>
      </c>
      <c r="N92" s="78">
        <f>AVERAGEIFS('WEEKLY DATA'!N$11:N$14577,'WEEKLY DATA'!$A$11:$A$14577,'MONTHLY DATA'!$A92,'WEEKLY DATA'!$B$11:$B$14577,'MONTHLY DATA'!$B92)</f>
        <v>315</v>
      </c>
      <c r="O92" s="154">
        <f t="shared" si="59"/>
        <v>-3.1645569620253333E-3</v>
      </c>
      <c r="P92" s="169">
        <f>AVERAGEIFS('WEEKLY DATA'!P$11:P$14577,'WEEKLY DATA'!$A$11:$A$14577,'MONTHLY DATA'!$A92,'WEEKLY DATA'!$B$11:$B$14577,'MONTHLY DATA'!$B92)</f>
        <v>243.75</v>
      </c>
      <c r="Q92" s="78">
        <f>AVERAGEIFS('WEEKLY DATA'!Q$11:Q$14577,'WEEKLY DATA'!$A$11:$A$14577,'MONTHLY DATA'!$A92,'WEEKLY DATA'!$B$11:$B$14577,'MONTHLY DATA'!$B92)</f>
        <v>253.75</v>
      </c>
      <c r="R92" s="78">
        <f>AVERAGEIFS('WEEKLY DATA'!R$11:R$14577,'WEEKLY DATA'!$A$11:$A$14577,'MONTHLY DATA'!$A92,'WEEKLY DATA'!$B$11:$B$14577,'MONTHLY DATA'!$B92)</f>
        <v>248.75</v>
      </c>
      <c r="S92" s="154">
        <f t="shared" si="60"/>
        <v>-2.4509803921568651E-2</v>
      </c>
      <c r="T92" s="169">
        <f>AVERAGEIFS('WEEKLY DATA'!T$11:T$14577,'WEEKLY DATA'!$A$11:$A$14577,'MONTHLY DATA'!$A92,'WEEKLY DATA'!$B$11:$B$14577,'MONTHLY DATA'!$B92)</f>
        <v>235</v>
      </c>
      <c r="U92" s="78">
        <f>AVERAGEIFS('WEEKLY DATA'!U$11:U$14577,'WEEKLY DATA'!$A$11:$A$14577,'MONTHLY DATA'!$A92,'WEEKLY DATA'!$B$11:$B$14577,'MONTHLY DATA'!$B92)</f>
        <v>245</v>
      </c>
      <c r="V92" s="78">
        <f>AVERAGEIFS('WEEKLY DATA'!V$11:V$14577,'WEEKLY DATA'!$A$11:$A$14577,'MONTHLY DATA'!$A92,'WEEKLY DATA'!$B$11:$B$14577,'MONTHLY DATA'!$B92)</f>
        <v>240</v>
      </c>
      <c r="W92" s="154">
        <f t="shared" si="61"/>
        <v>2.7837259100642386E-2</v>
      </c>
      <c r="X92" s="169">
        <f>AVERAGEIFS('WEEKLY DATA'!X$11:X$14577,'WEEKLY DATA'!$A$11:$A$14577,'MONTHLY DATA'!$A92,'WEEKLY DATA'!$B$11:$B$14577,'MONTHLY DATA'!$B92)</f>
        <v>193.75</v>
      </c>
      <c r="Y92" s="78">
        <f>AVERAGEIFS('WEEKLY DATA'!Y$11:Y$14577,'WEEKLY DATA'!$A$11:$A$14577,'MONTHLY DATA'!$A92,'WEEKLY DATA'!$B$11:$B$14577,'MONTHLY DATA'!$B92)</f>
        <v>203.75</v>
      </c>
      <c r="Z92" s="78">
        <f>AVERAGEIFS('WEEKLY DATA'!Z$11:Z$14577,'WEEKLY DATA'!$A$11:$A$14577,'MONTHLY DATA'!$A92,'WEEKLY DATA'!$B$11:$B$14577,'MONTHLY DATA'!$B92)</f>
        <v>198.75</v>
      </c>
      <c r="AA92" s="154">
        <f t="shared" si="62"/>
        <v>-4.6762589928057596E-2</v>
      </c>
      <c r="AB92" s="169">
        <f>AVERAGEIFS('WEEKLY DATA'!AB$11:AB$14577,'WEEKLY DATA'!$A$11:$A$14577,'MONTHLY DATA'!$A92,'WEEKLY DATA'!$B$11:$B$14577,'MONTHLY DATA'!$B92)</f>
        <v>240</v>
      </c>
      <c r="AC92" s="78">
        <f>AVERAGEIFS('WEEKLY DATA'!AC$11:AC$14577,'WEEKLY DATA'!$A$11:$A$14577,'MONTHLY DATA'!$A92,'WEEKLY DATA'!$B$11:$B$14577,'MONTHLY DATA'!$B92)</f>
        <v>250</v>
      </c>
      <c r="AD92" s="78">
        <f>AVERAGEIFS('WEEKLY DATA'!AD$11:AD$14577,'WEEKLY DATA'!$A$11:$A$14577,'MONTHLY DATA'!$A92,'WEEKLY DATA'!$B$11:$B$14577,'MONTHLY DATA'!$B92)</f>
        <v>245</v>
      </c>
      <c r="AE92" s="154">
        <f t="shared" si="63"/>
        <v>-4.0650406504064707E-3</v>
      </c>
      <c r="AF92" s="169">
        <f>AVERAGEIFS('WEEKLY DATA'!AF$11:AF$14577,'WEEKLY DATA'!$A$11:$A$14577,'MONTHLY DATA'!$A92,'WEEKLY DATA'!$B$11:$B$14577,'MONTHLY DATA'!$B92)</f>
        <v>205</v>
      </c>
      <c r="AG92" s="78">
        <f>AVERAGEIFS('WEEKLY DATA'!AG$11:AG$14577,'WEEKLY DATA'!$A$11:$A$14577,'MONTHLY DATA'!$A92,'WEEKLY DATA'!$B$11:$B$14577,'MONTHLY DATA'!$B92)</f>
        <v>215</v>
      </c>
      <c r="AH92" s="78">
        <f>AVERAGEIFS('WEEKLY DATA'!AH$11:AH$14577,'WEEKLY DATA'!$A$11:$A$14577,'MONTHLY DATA'!$A92,'WEEKLY DATA'!$B$11:$B$14577,'MONTHLY DATA'!$B92)</f>
        <v>210</v>
      </c>
      <c r="AI92" s="154">
        <f t="shared" si="64"/>
        <v>3.7037037037036979E-2</v>
      </c>
      <c r="AJ92" s="169">
        <f>AVERAGEIFS('WEEKLY DATA'!AJ$11:AJ$14577,'WEEKLY DATA'!$A$11:$A$14577,'MONTHLY DATA'!$A92,'WEEKLY DATA'!$B$11:$B$14577,'MONTHLY DATA'!$B92)</f>
        <v>250</v>
      </c>
      <c r="AK92" s="78">
        <f>AVERAGEIFS('WEEKLY DATA'!AK$11:AK$14577,'WEEKLY DATA'!$A$11:$A$14577,'MONTHLY DATA'!$A92,'WEEKLY DATA'!$B$11:$B$14577,'MONTHLY DATA'!$B92)</f>
        <v>260</v>
      </c>
      <c r="AL92" s="78">
        <f>AVERAGEIFS('WEEKLY DATA'!AL$11:AL$14577,'WEEKLY DATA'!$A$11:$A$14577,'MONTHLY DATA'!$A92,'WEEKLY DATA'!$B$11:$B$14577,'MONTHLY DATA'!$B92)</f>
        <v>255</v>
      </c>
      <c r="AM92" s="154">
        <f t="shared" si="65"/>
        <v>9.9009900990099098E-3</v>
      </c>
      <c r="AN92" s="169">
        <f>AVERAGEIFS('WEEKLY DATA'!AN$11:AN$14577,'WEEKLY DATA'!$A$11:$A$14577,'MONTHLY DATA'!$A92,'WEEKLY DATA'!$B$11:$B$14577,'MONTHLY DATA'!$B92)</f>
        <v>208.75</v>
      </c>
      <c r="AO92" s="78">
        <f>AVERAGEIFS('WEEKLY DATA'!AO$11:AO$14577,'WEEKLY DATA'!$A$11:$A$14577,'MONTHLY DATA'!$A92,'WEEKLY DATA'!$B$11:$B$14577,'MONTHLY DATA'!$B92)</f>
        <v>218.75</v>
      </c>
      <c r="AP92" s="78">
        <f>AVERAGEIFS('WEEKLY DATA'!AP$11:AP$14577,'WEEKLY DATA'!$A$11:$A$14577,'MONTHLY DATA'!$A92,'WEEKLY DATA'!$B$11:$B$14577,'MONTHLY DATA'!$B92)</f>
        <v>213.75</v>
      </c>
      <c r="AQ92" s="154">
        <f t="shared" si="66"/>
        <v>-5.4203539823008851E-2</v>
      </c>
      <c r="AR92" s="169">
        <f>AVERAGEIFS('WEEKLY DATA'!AR$11:AR$14577,'WEEKLY DATA'!$A$11:$A$14577,'MONTHLY DATA'!$A92,'WEEKLY DATA'!$B$11:$B$14577,'MONTHLY DATA'!$B92)</f>
        <v>255</v>
      </c>
      <c r="AS92" s="78">
        <f>AVERAGEIFS('WEEKLY DATA'!AS$11:AS$14577,'WEEKLY DATA'!$A$11:$A$14577,'MONTHLY DATA'!$A92,'WEEKLY DATA'!$B$11:$B$14577,'MONTHLY DATA'!$B92)</f>
        <v>265</v>
      </c>
      <c r="AT92" s="78">
        <f>AVERAGEIFS('WEEKLY DATA'!AT$11:AT$14577,'WEEKLY DATA'!$A$11:$A$14577,'MONTHLY DATA'!$A92,'WEEKLY DATA'!$B$11:$B$14577,'MONTHLY DATA'!$B92)</f>
        <v>260</v>
      </c>
      <c r="AU92" s="154">
        <f t="shared" si="67"/>
        <v>-3.8314176245211051E-3</v>
      </c>
      <c r="AV92" s="169">
        <f>AVERAGEIFS('WEEKLY DATA'!AV$11:AV$14577,'WEEKLY DATA'!$A$11:$A$14577,'MONTHLY DATA'!$A92,'WEEKLY DATA'!$B$11:$B$14577,'MONTHLY DATA'!$B92)</f>
        <v>225</v>
      </c>
      <c r="AW92" s="78">
        <f>AVERAGEIFS('WEEKLY DATA'!AW$11:AW$14577,'WEEKLY DATA'!$A$11:$A$14577,'MONTHLY DATA'!$A92,'WEEKLY DATA'!$B$11:$B$14577,'MONTHLY DATA'!$B92)</f>
        <v>235</v>
      </c>
      <c r="AX92" s="78">
        <f>AVERAGEIFS('WEEKLY DATA'!AX$11:AX$14577,'WEEKLY DATA'!$A$11:$A$14577,'MONTHLY DATA'!$A92,'WEEKLY DATA'!$B$11:$B$14577,'MONTHLY DATA'!$B92)</f>
        <v>230</v>
      </c>
      <c r="AY92" s="154">
        <f t="shared" si="68"/>
        <v>2.2222222222222143E-2</v>
      </c>
      <c r="AZ92" s="169">
        <f>AVERAGEIFS('WEEKLY DATA'!AZ$11:AZ$14577,'WEEKLY DATA'!$A$11:$A$14577,'MONTHLY DATA'!$A92,'WEEKLY DATA'!$B$11:$B$14577,'MONTHLY DATA'!$B92)</f>
        <v>230</v>
      </c>
      <c r="BA92" s="78">
        <f>AVERAGEIFS('WEEKLY DATA'!BA$11:BA$14577,'WEEKLY DATA'!$A$11:$A$14577,'MONTHLY DATA'!$A92,'WEEKLY DATA'!$B$11:$B$14577,'MONTHLY DATA'!$B92)</f>
        <v>240</v>
      </c>
      <c r="BB92" s="78">
        <f>AVERAGEIFS('WEEKLY DATA'!BB$11:BB$14577,'WEEKLY DATA'!$A$11:$A$14577,'MONTHLY DATA'!$A92,'WEEKLY DATA'!$B$11:$B$14577,'MONTHLY DATA'!$B92)</f>
        <v>235</v>
      </c>
      <c r="BC92" s="154">
        <f t="shared" si="69"/>
        <v>5.6179775280898792E-2</v>
      </c>
      <c r="BD92" s="169">
        <f>AVERAGEIFS('WEEKLY DATA'!BD$11:BD$14577,'WEEKLY DATA'!$A$11:$A$14577,'MONTHLY DATA'!$A92,'WEEKLY DATA'!$B$11:$B$14577,'MONTHLY DATA'!$B92)</f>
        <v>166.25</v>
      </c>
      <c r="BE92" s="78">
        <f>AVERAGEIFS('WEEKLY DATA'!BE$11:BE$14577,'WEEKLY DATA'!$A$11:$A$14577,'MONTHLY DATA'!$A92,'WEEKLY DATA'!$B$11:$B$14577,'MONTHLY DATA'!$B92)</f>
        <v>176.25</v>
      </c>
      <c r="BF92" s="78">
        <f>AVERAGEIFS('WEEKLY DATA'!BF$11:BF$14577,'WEEKLY DATA'!$A$11:$A$14577,'MONTHLY DATA'!$A92,'WEEKLY DATA'!$B$11:$B$14577,'MONTHLY DATA'!$B92)</f>
        <v>171.25</v>
      </c>
      <c r="BG92" s="154">
        <f t="shared" si="70"/>
        <v>-4.861111111111116E-2</v>
      </c>
      <c r="BH92" s="169">
        <f>AVERAGEIFS('WEEKLY DATA'!BH$11:BH$14577,'WEEKLY DATA'!$A$11:$A$14577,'MONTHLY DATA'!$A92,'WEEKLY DATA'!$B$11:$B$14577,'MONTHLY DATA'!$B92)</f>
        <v>260</v>
      </c>
      <c r="BI92" s="78">
        <f>AVERAGEIFS('WEEKLY DATA'!BI$11:BI$14577,'WEEKLY DATA'!$A$11:$A$14577,'MONTHLY DATA'!$A92,'WEEKLY DATA'!$B$11:$B$14577,'MONTHLY DATA'!$B92)</f>
        <v>270</v>
      </c>
      <c r="BJ92" s="78">
        <f>AVERAGEIFS('WEEKLY DATA'!BJ$11:BJ$14577,'WEEKLY DATA'!$A$11:$A$14577,'MONTHLY DATA'!$A92,'WEEKLY DATA'!$B$11:$B$14577,'MONTHLY DATA'!$B92)</f>
        <v>265</v>
      </c>
      <c r="BK92" s="154">
        <f t="shared" si="71"/>
        <v>4.9504950495049549E-2</v>
      </c>
      <c r="BL92" s="169">
        <f>AVERAGEIFS('WEEKLY DATA'!BL$11:BL$14577,'WEEKLY DATA'!$A$11:$A$14577,'MONTHLY DATA'!$A92,'WEEKLY DATA'!$B$11:$B$14577,'MONTHLY DATA'!$B92)</f>
        <v>171.25</v>
      </c>
      <c r="BM92" s="78">
        <f>AVERAGEIFS('WEEKLY DATA'!BM$11:BM$14577,'WEEKLY DATA'!$A$11:$A$14577,'MONTHLY DATA'!$A92,'WEEKLY DATA'!$B$11:$B$14577,'MONTHLY DATA'!$B92)</f>
        <v>181.25</v>
      </c>
      <c r="BN92" s="78">
        <f>AVERAGEIFS('WEEKLY DATA'!BN$11:BN$14577,'WEEKLY DATA'!$A$11:$A$14577,'MONTHLY DATA'!$A92,'WEEKLY DATA'!$B$11:$B$14577,'MONTHLY DATA'!$B92)</f>
        <v>176.25</v>
      </c>
      <c r="BO92" s="154">
        <f t="shared" si="72"/>
        <v>-4.7297297297297258E-2</v>
      </c>
      <c r="BP92" s="78">
        <f>AVERAGEIFS('WEEKLY DATA'!BP$11:BP$14577,'WEEKLY DATA'!$A$11:$A$14577,'MONTHLY DATA'!$A92,'WEEKLY DATA'!$B$11:$B$14577,'MONTHLY DATA'!$B92)</f>
        <v>273.75</v>
      </c>
      <c r="BQ92" s="78">
        <f>AVERAGEIFS('WEEKLY DATA'!BQ$11:BQ$14577,'WEEKLY DATA'!$A$11:$A$14577,'MONTHLY DATA'!$A92,'WEEKLY DATA'!$B$11:$B$14577,'MONTHLY DATA'!$B92)</f>
        <v>283.75</v>
      </c>
      <c r="BR92" s="78">
        <f>AVERAGEIFS('WEEKLY DATA'!BR$11:BR$14577,'WEEKLY DATA'!$A$11:$A$14577,'MONTHLY DATA'!$A92,'WEEKLY DATA'!$B$11:$B$14577,'MONTHLY DATA'!$B92)</f>
        <v>278.75</v>
      </c>
      <c r="BS92" s="154">
        <f t="shared" si="73"/>
        <v>4.7932330827067604E-2</v>
      </c>
      <c r="BT92" s="78">
        <f>AVERAGEIFS('WEEKLY DATA'!BT$11:BT$14577,'WEEKLY DATA'!$A$11:$A$14577,'MONTHLY DATA'!$A92,'WEEKLY DATA'!$B$11:$B$14577,'MONTHLY DATA'!$B92)</f>
        <v>210</v>
      </c>
      <c r="BU92" s="78">
        <f>AVERAGEIFS('WEEKLY DATA'!BU$11:BU$14577,'WEEKLY DATA'!$A$11:$A$14577,'MONTHLY DATA'!$A92,'WEEKLY DATA'!$B$11:$B$14577,'MONTHLY DATA'!$B92)</f>
        <v>220</v>
      </c>
      <c r="BV92" s="78">
        <f>AVERAGEIFS('WEEKLY DATA'!BV$11:BV$14577,'WEEKLY DATA'!$A$11:$A$14577,'MONTHLY DATA'!$A92,'WEEKLY DATA'!$B$11:$B$14577,'MONTHLY DATA'!$B92)</f>
        <v>215</v>
      </c>
      <c r="BW92" s="154">
        <f t="shared" si="74"/>
        <v>-3.3707865168539297E-2</v>
      </c>
      <c r="BX92" s="78">
        <f>AVERAGEIFS('WEEKLY DATA'!BX$11:BX$14577,'WEEKLY DATA'!$A$11:$A$14577,'MONTHLY DATA'!$A92,'WEEKLY DATA'!$B$11:$B$14577,'MONTHLY DATA'!$B92)</f>
        <v>320</v>
      </c>
      <c r="BY92" s="78">
        <f>AVERAGEIFS('WEEKLY DATA'!BY$11:BY$14577,'WEEKLY DATA'!$A$11:$A$14577,'MONTHLY DATA'!$A92,'WEEKLY DATA'!$B$11:$B$14577,'MONTHLY DATA'!$B92)</f>
        <v>330</v>
      </c>
      <c r="BZ92" s="78">
        <f>AVERAGEIFS('WEEKLY DATA'!BZ$11:BZ$14577,'WEEKLY DATA'!$A$11:$A$14577,'MONTHLY DATA'!$A92,'WEEKLY DATA'!$B$11:$B$14577,'MONTHLY DATA'!$B92)</f>
        <v>325</v>
      </c>
      <c r="CA92" s="154">
        <f t="shared" si="75"/>
        <v>3.1746031746031855E-2</v>
      </c>
      <c r="CB92" s="78">
        <f>AVERAGEIFS('WEEKLY DATA'!CB$11:CB$14577,'WEEKLY DATA'!$A$11:$A$14577,'MONTHLY DATA'!$A92,'WEEKLY DATA'!$B$11:$B$14577,'MONTHLY DATA'!$B92)</f>
        <v>420</v>
      </c>
      <c r="CC92" s="78">
        <f>AVERAGEIFS('WEEKLY DATA'!CC$11:CC$14577,'WEEKLY DATA'!$A$11:$A$14577,'MONTHLY DATA'!$A92,'WEEKLY DATA'!$B$11:$B$14577,'MONTHLY DATA'!$B92)</f>
        <v>430</v>
      </c>
      <c r="CD92" s="78">
        <f>AVERAGEIFS('WEEKLY DATA'!CD$11:CD$14577,'WEEKLY DATA'!$A$11:$A$14577,'MONTHLY DATA'!$A92,'WEEKLY DATA'!$B$11:$B$14577,'MONTHLY DATA'!$B92)</f>
        <v>425</v>
      </c>
      <c r="CE92" s="154">
        <f t="shared" si="76"/>
        <v>0</v>
      </c>
      <c r="CF92" s="78">
        <f>AVERAGEIFS('WEEKLY DATA'!CF$11:CF$14577,'WEEKLY DATA'!$A$11:$A$14577,'MONTHLY DATA'!$A92,'WEEKLY DATA'!$B$11:$B$14577,'MONTHLY DATA'!$B92)</f>
        <v>251.25</v>
      </c>
      <c r="CG92" s="78">
        <f>AVERAGEIFS('WEEKLY DATA'!CG$11:CG$14577,'WEEKLY DATA'!$A$11:$A$14577,'MONTHLY DATA'!$A92,'WEEKLY DATA'!$B$11:$B$14577,'MONTHLY DATA'!$B92)</f>
        <v>261.25</v>
      </c>
      <c r="CH92" s="78">
        <f>AVERAGEIFS('WEEKLY DATA'!CH$11:CH$14577,'WEEKLY DATA'!$A$11:$A$14577,'MONTHLY DATA'!$A92,'WEEKLY DATA'!$B$11:$B$14577,'MONTHLY DATA'!$B92)</f>
        <v>256.25</v>
      </c>
      <c r="CI92" s="154">
        <f t="shared" si="77"/>
        <v>6.7708333333333259E-2</v>
      </c>
      <c r="CJ92" s="78">
        <f>AVERAGEIFS('WEEKLY DATA'!CJ$11:CJ$14577,'WEEKLY DATA'!$A$11:$A$14577,'MONTHLY DATA'!$A92,'WEEKLY DATA'!$B$11:$B$14577,'MONTHLY DATA'!$B92)</f>
        <v>182.5</v>
      </c>
      <c r="CK92" s="78">
        <f>AVERAGEIFS('WEEKLY DATA'!CK$11:CK$14577,'WEEKLY DATA'!$A$11:$A$14577,'MONTHLY DATA'!$A92,'WEEKLY DATA'!$B$11:$B$14577,'MONTHLY DATA'!$B92)</f>
        <v>192.5</v>
      </c>
      <c r="CL92" s="78">
        <f>AVERAGEIFS('WEEKLY DATA'!CL$11:CL$14577,'WEEKLY DATA'!$A$11:$A$14577,'MONTHLY DATA'!$A92,'WEEKLY DATA'!$B$11:$B$14577,'MONTHLY DATA'!$B92)</f>
        <v>187.5</v>
      </c>
      <c r="CM92" s="154">
        <f t="shared" si="78"/>
        <v>-1.3157894736842146E-2</v>
      </c>
      <c r="CN92" s="78">
        <f>AVERAGEIFS('WEEKLY DATA'!CN$11:CN$14577,'WEEKLY DATA'!$A$11:$A$14577,'MONTHLY DATA'!$A92,'WEEKLY DATA'!$B$11:$B$14577,'MONTHLY DATA'!$B92)</f>
        <v>285</v>
      </c>
      <c r="CO92" s="78">
        <f>AVERAGEIFS('WEEKLY DATA'!CO$11:CO$14577,'WEEKLY DATA'!$A$11:$A$14577,'MONTHLY DATA'!$A92,'WEEKLY DATA'!$B$11:$B$14577,'MONTHLY DATA'!$B92)</f>
        <v>295</v>
      </c>
      <c r="CP92" s="78">
        <f>AVERAGEIFS('WEEKLY DATA'!CP$11:CP$14577,'WEEKLY DATA'!$A$11:$A$14577,'MONTHLY DATA'!$A92,'WEEKLY DATA'!$B$11:$B$14577,'MONTHLY DATA'!$B92)</f>
        <v>290</v>
      </c>
      <c r="CQ92" s="154">
        <f t="shared" si="79"/>
        <v>3.5714285714285809E-2</v>
      </c>
      <c r="CR92" s="78">
        <f>AVERAGEIFS('WEEKLY DATA'!CR$11:CR$14577,'WEEKLY DATA'!$A$11:$A$14577,'MONTHLY DATA'!$A92,'WEEKLY DATA'!$B$11:$B$14577,'MONTHLY DATA'!$B92)</f>
        <v>390</v>
      </c>
      <c r="CS92" s="78">
        <f>AVERAGEIFS('WEEKLY DATA'!CS$11:CS$14577,'WEEKLY DATA'!$A$11:$A$14577,'MONTHLY DATA'!$A92,'WEEKLY DATA'!$B$11:$B$14577,'MONTHLY DATA'!$B92)</f>
        <v>400</v>
      </c>
      <c r="CT92" s="78">
        <f>AVERAGEIFS('WEEKLY DATA'!CT$11:CT$14577,'WEEKLY DATA'!$A$11:$A$14577,'MONTHLY DATA'!$A92,'WEEKLY DATA'!$B$11:$B$14577,'MONTHLY DATA'!$B92)</f>
        <v>395</v>
      </c>
      <c r="CU92" s="154">
        <f t="shared" si="80"/>
        <v>0</v>
      </c>
      <c r="CV92" s="169">
        <f>AVERAGEIFS('WEEKLY DATA'!CV$11:CV$14577,'WEEKLY DATA'!$A$11:$A$14577,'MONTHLY DATA'!$A92,'WEEKLY DATA'!$B$11:$B$14577,'MONTHLY DATA'!$B92)</f>
        <v>285</v>
      </c>
      <c r="CW92" s="78">
        <f>AVERAGEIFS('WEEKLY DATA'!CW$11:CW$14577,'WEEKLY DATA'!$A$11:$A$14577,'MONTHLY DATA'!$A92,'WEEKLY DATA'!$B$11:$B$14577,'MONTHLY DATA'!$B92)</f>
        <v>295</v>
      </c>
      <c r="CX92" s="78">
        <f>AVERAGEIFS('WEEKLY DATA'!CX$11:CX$14577,'WEEKLY DATA'!$A$11:$A$14577,'MONTHLY DATA'!$A92,'WEEKLY DATA'!$B$11:$B$14577,'MONTHLY DATA'!$B92)</f>
        <v>290</v>
      </c>
      <c r="CY92" s="154">
        <f t="shared" si="81"/>
        <v>5.4545454545454453E-2</v>
      </c>
      <c r="CZ92" s="169">
        <f>AVERAGEIFS('WEEKLY DATA'!CZ$11:CZ$14577,'WEEKLY DATA'!$A$11:$A$14577,'MONTHLY DATA'!$A92,'WEEKLY DATA'!$B$11:$B$14577,'MONTHLY DATA'!$B92)</f>
        <v>217.5</v>
      </c>
      <c r="DA92" s="78">
        <f>AVERAGEIFS('WEEKLY DATA'!DA$11:DA$14577,'WEEKLY DATA'!$A$11:$A$14577,'MONTHLY DATA'!$A92,'WEEKLY DATA'!$B$11:$B$14577,'MONTHLY DATA'!$B92)</f>
        <v>227.5</v>
      </c>
      <c r="DB92" s="78">
        <f>AVERAGEIFS('WEEKLY DATA'!DB$11:DB$14577,'WEEKLY DATA'!$A$11:$A$14577,'MONTHLY DATA'!$A92,'WEEKLY DATA'!$B$11:$B$14577,'MONTHLY DATA'!$B92)</f>
        <v>222.5</v>
      </c>
      <c r="DC92" s="154">
        <f t="shared" si="82"/>
        <v>-1.1111111111111072E-2</v>
      </c>
      <c r="DD92" s="78">
        <f>AVERAGEIFS('WEEKLY DATA'!DD$11:DD$14577,'WEEKLY DATA'!$A$11:$A$14577,'MONTHLY DATA'!$A92,'WEEKLY DATA'!$B$11:$B$14577,'MONTHLY DATA'!$B92)</f>
        <v>320</v>
      </c>
      <c r="DE92" s="78">
        <f>AVERAGEIFS('WEEKLY DATA'!DE$11:DE$14577,'WEEKLY DATA'!$A$11:$A$14577,'MONTHLY DATA'!$A92,'WEEKLY DATA'!$B$11:$B$14577,'MONTHLY DATA'!$B92)</f>
        <v>330</v>
      </c>
      <c r="DF92" s="78">
        <f>AVERAGEIFS('WEEKLY DATA'!DF$11:DF$14577,'WEEKLY DATA'!$A$11:$A$14577,'MONTHLY DATA'!$A92,'WEEKLY DATA'!$B$11:$B$14577,'MONTHLY DATA'!$B92)</f>
        <v>325</v>
      </c>
      <c r="DG92" s="154">
        <f t="shared" si="83"/>
        <v>3.1746031746031855E-2</v>
      </c>
      <c r="DH92" s="78">
        <f>AVERAGEIFS('WEEKLY DATA'!DH$11:DH$14577,'WEEKLY DATA'!$A$11:$A$14577,'MONTHLY DATA'!$A92,'WEEKLY DATA'!$B$11:$B$14577,'MONTHLY DATA'!$B92)</f>
        <v>405</v>
      </c>
      <c r="DI92" s="78">
        <f>AVERAGEIFS('WEEKLY DATA'!DI$11:DI$14577,'WEEKLY DATA'!$A$11:$A$14577,'MONTHLY DATA'!$A92,'WEEKLY DATA'!$B$11:$B$14577,'MONTHLY DATA'!$B92)</f>
        <v>415</v>
      </c>
      <c r="DJ92" s="78">
        <f>AVERAGEIFS('WEEKLY DATA'!DJ$11:DJ$14577,'WEEKLY DATA'!$A$11:$A$14577,'MONTHLY DATA'!$A92,'WEEKLY DATA'!$B$11:$B$14577,'MONTHLY DATA'!$B92)</f>
        <v>410</v>
      </c>
      <c r="DK92" s="154">
        <f t="shared" si="84"/>
        <v>0</v>
      </c>
      <c r="DL92" s="169">
        <f>AVERAGEIFS('WEEKLY DATA'!DL$11:DL$14577,'WEEKLY DATA'!$A$11:$A$14577,'MONTHLY DATA'!$A92,'WEEKLY DATA'!$B$11:$B$14577,'MONTHLY DATA'!$B92)</f>
        <v>255</v>
      </c>
      <c r="DM92" s="78">
        <f>AVERAGEIFS('WEEKLY DATA'!DM$11:DM$14577,'WEEKLY DATA'!$A$11:$A$14577,'MONTHLY DATA'!$A92,'WEEKLY DATA'!$B$11:$B$14577,'MONTHLY DATA'!$B92)</f>
        <v>265</v>
      </c>
      <c r="DN92" s="78">
        <f>AVERAGEIFS('WEEKLY DATA'!DN$11:DN$14577,'WEEKLY DATA'!$A$11:$A$14577,'MONTHLY DATA'!$A92,'WEEKLY DATA'!$B$11:$B$14577,'MONTHLY DATA'!$B92)</f>
        <v>260</v>
      </c>
      <c r="DO92" s="154">
        <f t="shared" si="85"/>
        <v>6.1224489795918435E-2</v>
      </c>
      <c r="DP92" s="78">
        <f>AVERAGEIFS('WEEKLY DATA'!DP$11:DP$14577,'WEEKLY DATA'!$A$11:$A$14577,'MONTHLY DATA'!$A92,'WEEKLY DATA'!$B$11:$B$14577,'MONTHLY DATA'!$B92)</f>
        <v>187.5</v>
      </c>
      <c r="DQ92" s="78">
        <f>AVERAGEIFS('WEEKLY DATA'!DQ$11:DQ$14577,'WEEKLY DATA'!$A$11:$A$14577,'MONTHLY DATA'!$A92,'WEEKLY DATA'!$B$11:$B$14577,'MONTHLY DATA'!$B92)</f>
        <v>197.5</v>
      </c>
      <c r="DR92" s="78">
        <f>AVERAGEIFS('WEEKLY DATA'!DR$11:DR$14577,'WEEKLY DATA'!$A$11:$A$14577,'MONTHLY DATA'!$A92,'WEEKLY DATA'!$B$11:$B$14577,'MONTHLY DATA'!$B92)</f>
        <v>192.5</v>
      </c>
      <c r="DS92" s="154">
        <f t="shared" si="86"/>
        <v>-1.2820512820512775E-2</v>
      </c>
      <c r="DT92" s="78">
        <f>AVERAGEIFS('WEEKLY DATA'!DT$11:DT$14577,'WEEKLY DATA'!$A$11:$A$14577,'MONTHLY DATA'!$A92,'WEEKLY DATA'!$B$11:$B$14577,'MONTHLY DATA'!$B92)</f>
        <v>330</v>
      </c>
      <c r="DU92" s="78">
        <f>AVERAGEIFS('WEEKLY DATA'!DU$11:DU$14577,'WEEKLY DATA'!$A$11:$A$14577,'MONTHLY DATA'!$A92,'WEEKLY DATA'!$B$11:$B$14577,'MONTHLY DATA'!$B92)</f>
        <v>340</v>
      </c>
      <c r="DV92" s="78">
        <f>AVERAGEIFS('WEEKLY DATA'!DV$11:DV$14577,'WEEKLY DATA'!$A$11:$A$14577,'MONTHLY DATA'!$A92,'WEEKLY DATA'!$B$11:$B$14577,'MONTHLY DATA'!$B92)</f>
        <v>335</v>
      </c>
      <c r="DW92" s="154">
        <f t="shared" si="87"/>
        <v>3.076923076923066E-2</v>
      </c>
      <c r="DX92" s="78">
        <f>AVERAGEIFS('WEEKLY DATA'!DX$11:DX$14577,'WEEKLY DATA'!$A$11:$A$14577,'MONTHLY DATA'!$A92,'WEEKLY DATA'!$B$11:$B$14577,'MONTHLY DATA'!$B92)</f>
        <v>415</v>
      </c>
      <c r="DY92" s="78">
        <f>AVERAGEIFS('WEEKLY DATA'!DY$11:DY$14577,'WEEKLY DATA'!$A$11:$A$14577,'MONTHLY DATA'!$A92,'WEEKLY DATA'!$B$11:$B$14577,'MONTHLY DATA'!$B92)</f>
        <v>425</v>
      </c>
      <c r="DZ92" s="78">
        <f>AVERAGEIFS('WEEKLY DATA'!DZ$11:DZ$14577,'WEEKLY DATA'!$A$11:$A$14577,'MONTHLY DATA'!$A92,'WEEKLY DATA'!$B$11:$B$14577,'MONTHLY DATA'!$B92)</f>
        <v>420</v>
      </c>
      <c r="EA92" s="154">
        <f t="shared" si="88"/>
        <v>0</v>
      </c>
      <c r="EB92" s="78">
        <f>AVERAGEIFS('WEEKLY DATA'!EB$11:EB$14577,'WEEKLY DATA'!$A$11:$A$14577,'MONTHLY DATA'!$A92,'WEEKLY DATA'!$B$11:$B$14577,'MONTHLY DATA'!$B92)</f>
        <v>255</v>
      </c>
      <c r="EC92" s="78">
        <f>AVERAGEIFS('WEEKLY DATA'!EC$11:EC$14577,'WEEKLY DATA'!$A$11:$A$14577,'MONTHLY DATA'!$A92,'WEEKLY DATA'!$B$11:$B$14577,'MONTHLY DATA'!$B92)</f>
        <v>265</v>
      </c>
      <c r="ED92" s="78">
        <f>AVERAGEIFS('WEEKLY DATA'!ED$11:ED$14577,'WEEKLY DATA'!$A$11:$A$14577,'MONTHLY DATA'!$A92,'WEEKLY DATA'!$B$11:$B$14577,'MONTHLY DATA'!$B92)</f>
        <v>260</v>
      </c>
      <c r="EE92" s="154">
        <f t="shared" si="89"/>
        <v>6.1224489795918435E-2</v>
      </c>
      <c r="EF92" s="169">
        <f>AVERAGEIFS('WEEKLY DATA'!EF$11:EF$14577,'WEEKLY DATA'!$A$11:$A$14577,'MONTHLY DATA'!$A92,'WEEKLY DATA'!$B$11:$B$14577,'MONTHLY DATA'!$B92)</f>
        <v>187.5</v>
      </c>
      <c r="EG92" s="78">
        <f>AVERAGEIFS('WEEKLY DATA'!EG$11:EG$14577,'WEEKLY DATA'!$A$11:$A$14577,'MONTHLY DATA'!$A92,'WEEKLY DATA'!$B$11:$B$14577,'MONTHLY DATA'!$B92)</f>
        <v>197.5</v>
      </c>
      <c r="EH92" s="78">
        <f>AVERAGEIFS('WEEKLY DATA'!EH$11:EH$14577,'WEEKLY DATA'!$A$11:$A$14577,'MONTHLY DATA'!$A92,'WEEKLY DATA'!$B$11:$B$14577,'MONTHLY DATA'!$B92)</f>
        <v>192.5</v>
      </c>
      <c r="EI92" s="154">
        <f t="shared" si="90"/>
        <v>-1.2820512820512775E-2</v>
      </c>
      <c r="EJ92" s="78">
        <f>AVERAGEIFS('WEEKLY DATA'!EJ$11:EJ$14577,'WEEKLY DATA'!$A$11:$A$14577,'MONTHLY DATA'!$A92,'WEEKLY DATA'!$B$11:$B$14577,'MONTHLY DATA'!$B92)</f>
        <v>350</v>
      </c>
      <c r="EK92" s="78">
        <f>AVERAGEIFS('WEEKLY DATA'!EK$11:EK$14577,'WEEKLY DATA'!$A$11:$A$14577,'MONTHLY DATA'!$A92,'WEEKLY DATA'!$B$11:$B$14577,'MONTHLY DATA'!$B92)</f>
        <v>360</v>
      </c>
      <c r="EL92" s="78">
        <f>AVERAGEIFS('WEEKLY DATA'!EL$11:EL$14577,'WEEKLY DATA'!$A$11:$A$14577,'MONTHLY DATA'!$A92,'WEEKLY DATA'!$B$11:$B$14577,'MONTHLY DATA'!$B92)</f>
        <v>355</v>
      </c>
      <c r="EM92" s="154">
        <f t="shared" si="91"/>
        <v>2.8985507246376718E-2</v>
      </c>
      <c r="EN92" s="78">
        <f>AVERAGEIFS('WEEKLY DATA'!EN$11:EN$14577,'WEEKLY DATA'!$A$11:$A$14577,'MONTHLY DATA'!$A92,'WEEKLY DATA'!$B$11:$B$14577,'MONTHLY DATA'!$B92)</f>
        <v>370</v>
      </c>
      <c r="EO92" s="78">
        <f>AVERAGEIFS('WEEKLY DATA'!EO$11:EO$14577,'WEEKLY DATA'!$A$11:$A$14577,'MONTHLY DATA'!$A92,'WEEKLY DATA'!$B$11:$B$14577,'MONTHLY DATA'!$B92)</f>
        <v>380</v>
      </c>
      <c r="EP92" s="78">
        <f>AVERAGEIFS('WEEKLY DATA'!EP$11:EP$14577,'WEEKLY DATA'!$A$11:$A$14577,'MONTHLY DATA'!$A92,'WEEKLY DATA'!$B$11:$B$14577,'MONTHLY DATA'!$B92)</f>
        <v>375</v>
      </c>
      <c r="EQ92" s="154">
        <f t="shared" si="92"/>
        <v>0</v>
      </c>
      <c r="ER92" s="78">
        <f>AVERAGEIFS('WEEKLY DATA'!ER$11:ER$14577,'WEEKLY DATA'!$A$11:$A$14577,'MONTHLY DATA'!$A92,'WEEKLY DATA'!$B$11:$B$14577,'MONTHLY DATA'!$B92)</f>
        <v>231.25</v>
      </c>
      <c r="ES92" s="78">
        <f>AVERAGEIFS('WEEKLY DATA'!ES$11:ES$14577,'WEEKLY DATA'!$A$11:$A$14577,'MONTHLY DATA'!$A92,'WEEKLY DATA'!$B$11:$B$14577,'MONTHLY DATA'!$B92)</f>
        <v>241.25</v>
      </c>
      <c r="ET92" s="78">
        <f>AVERAGEIFS('WEEKLY DATA'!ET$11:ET$14577,'WEEKLY DATA'!$A$11:$A$14577,'MONTHLY DATA'!$A92,'WEEKLY DATA'!$B$11:$B$14577,'MONTHLY DATA'!$B92)</f>
        <v>236.25</v>
      </c>
      <c r="EU92" s="154">
        <f t="shared" si="93"/>
        <v>-5.2631578947368585E-3</v>
      </c>
      <c r="EV92" s="78">
        <f>AVERAGEIFS('WEEKLY DATA'!EV$11:EV$14577,'WEEKLY DATA'!$A$11:$A$14577,'MONTHLY DATA'!$A92,'WEEKLY DATA'!$B$11:$B$14577,'MONTHLY DATA'!$B92)</f>
        <v>171.25</v>
      </c>
      <c r="EW92" s="78">
        <f>AVERAGEIFS('WEEKLY DATA'!EW$11:EW$14577,'WEEKLY DATA'!$A$11:$A$14577,'MONTHLY DATA'!$A92,'WEEKLY DATA'!$B$11:$B$14577,'MONTHLY DATA'!$B92)</f>
        <v>181.25</v>
      </c>
      <c r="EX92" s="78">
        <f>AVERAGEIFS('WEEKLY DATA'!EX$11:EX$14577,'WEEKLY DATA'!$A$11:$A$14577,'MONTHLY DATA'!$A92,'WEEKLY DATA'!$B$11:$B$14577,'MONTHLY DATA'!$B92)</f>
        <v>176.25</v>
      </c>
      <c r="EY92" s="154">
        <f t="shared" si="94"/>
        <v>-3.4246575342465779E-2</v>
      </c>
      <c r="EZ92" s="78">
        <f>AVERAGEIFS('WEEKLY DATA'!EZ$11:EZ$14577,'WEEKLY DATA'!$A$11:$A$14577,'MONTHLY DATA'!$A92,'WEEKLY DATA'!$B$11:$B$14577,'MONTHLY DATA'!$B92)</f>
        <v>310</v>
      </c>
      <c r="FA92" s="78">
        <f>AVERAGEIFS('WEEKLY DATA'!FA$11:FA$14577,'WEEKLY DATA'!$A$11:$A$14577,'MONTHLY DATA'!$A92,'WEEKLY DATA'!$B$11:$B$14577,'MONTHLY DATA'!$B92)</f>
        <v>320</v>
      </c>
      <c r="FB92" s="78">
        <f>AVERAGEIFS('WEEKLY DATA'!FB$11:FB$14577,'WEEKLY DATA'!$A$11:$A$14577,'MONTHLY DATA'!$A92,'WEEKLY DATA'!$B$11:$B$14577,'MONTHLY DATA'!$B92)</f>
        <v>315</v>
      </c>
      <c r="FC92" s="154">
        <f t="shared" si="95"/>
        <v>3.2786885245901676E-2</v>
      </c>
      <c r="FD92" s="78">
        <f>AVERAGEIFS('WEEKLY DATA'!FD$11:FD$14577,'WEEKLY DATA'!$A$11:$A$14577,'MONTHLY DATA'!$A92,'WEEKLY DATA'!$B$11:$B$14577,'MONTHLY DATA'!$B92)</f>
        <v>450</v>
      </c>
      <c r="FE92" s="78">
        <f>AVERAGEIFS('WEEKLY DATA'!FE$11:FE$14577,'WEEKLY DATA'!$A$11:$A$14577,'MONTHLY DATA'!$A92,'WEEKLY DATA'!$B$11:$B$14577,'MONTHLY DATA'!$B92)</f>
        <v>460</v>
      </c>
      <c r="FF92" s="78">
        <f>AVERAGEIFS('WEEKLY DATA'!FF$11:FF$14577,'WEEKLY DATA'!$A$11:$A$14577,'MONTHLY DATA'!$A92,'WEEKLY DATA'!$B$11:$B$14577,'MONTHLY DATA'!$B92)</f>
        <v>455</v>
      </c>
      <c r="FG92" s="154">
        <f t="shared" si="96"/>
        <v>0</v>
      </c>
      <c r="FH92" s="78">
        <f>AVERAGEIFS('WEEKLY DATA'!FH$11:FH$14577,'WEEKLY DATA'!$A$11:$A$14577,'MONTHLY DATA'!$A92,'WEEKLY DATA'!$B$11:$B$14577,'MONTHLY DATA'!$B92)</f>
        <v>246.25</v>
      </c>
      <c r="FI92" s="78">
        <f>AVERAGEIFS('WEEKLY DATA'!FI$11:FI$14577,'WEEKLY DATA'!$A$11:$A$14577,'MONTHLY DATA'!$A92,'WEEKLY DATA'!$B$11:$B$14577,'MONTHLY DATA'!$B92)</f>
        <v>256.25</v>
      </c>
      <c r="FJ92" s="78">
        <f>AVERAGEIFS('WEEKLY DATA'!FJ$11:FJ$14577,'WEEKLY DATA'!$A$11:$A$14577,'MONTHLY DATA'!$A92,'WEEKLY DATA'!$B$11:$B$14577,'MONTHLY DATA'!$B92)</f>
        <v>251.25</v>
      </c>
      <c r="FK92" s="154">
        <f t="shared" si="97"/>
        <v>-2.4271844660194164E-2</v>
      </c>
      <c r="FL92" s="169">
        <f>AVERAGEIFS('WEEKLY DATA'!FL$11:FL$14577,'WEEKLY DATA'!$A$11:$A$14577,'MONTHLY DATA'!$A92,'WEEKLY DATA'!$B$11:$B$14577,'MONTHLY DATA'!$B92)</f>
        <v>208.75</v>
      </c>
      <c r="FM92" s="78">
        <f>AVERAGEIFS('WEEKLY DATA'!FM$11:FM$14577,'WEEKLY DATA'!$A$11:$A$14577,'MONTHLY DATA'!$A92,'WEEKLY DATA'!$B$11:$B$14577,'MONTHLY DATA'!$B92)</f>
        <v>218.75</v>
      </c>
      <c r="FN92" s="78">
        <f>AVERAGEIFS('WEEKLY DATA'!FN$11:FN$14577,'WEEKLY DATA'!$A$11:$A$14577,'MONTHLY DATA'!$A92,'WEEKLY DATA'!$B$11:$B$14577,'MONTHLY DATA'!$B92)</f>
        <v>213.75</v>
      </c>
      <c r="FO92" s="154">
        <f t="shared" si="98"/>
        <v>-1.2702078521939941E-2</v>
      </c>
      <c r="FP92" s="78">
        <f>AVERAGEIFS('WEEKLY DATA'!FP$11:FP$14577,'WEEKLY DATA'!$A$11:$A$14577,'MONTHLY DATA'!$A92,'WEEKLY DATA'!$B$11:$B$14577,'MONTHLY DATA'!$B92)</f>
        <v>227.5</v>
      </c>
      <c r="FQ92" s="78">
        <f>AVERAGEIFS('WEEKLY DATA'!FQ$11:FQ$14577,'WEEKLY DATA'!$A$11:$A$14577,'MONTHLY DATA'!$A92,'WEEKLY DATA'!$B$11:$B$14577,'MONTHLY DATA'!$B92)</f>
        <v>237.5</v>
      </c>
      <c r="FR92" s="78">
        <f>AVERAGEIFS('WEEKLY DATA'!FR$11:FR$14577,'WEEKLY DATA'!$A$11:$A$14577,'MONTHLY DATA'!$A92,'WEEKLY DATA'!$B$11:$B$14577,'MONTHLY DATA'!$B92)</f>
        <v>232.5</v>
      </c>
      <c r="FS92" s="154">
        <f t="shared" si="99"/>
        <v>-2.1052631578947323E-2</v>
      </c>
      <c r="FT92" s="78">
        <f>AVERAGEIFS('WEEKLY DATA'!FT$11:FT$14577,'WEEKLY DATA'!$A$11:$A$14577,'MONTHLY DATA'!$A92,'WEEKLY DATA'!$B$11:$B$14577,'MONTHLY DATA'!$B92)</f>
        <v>235</v>
      </c>
      <c r="FU92" s="78">
        <f>AVERAGEIFS('WEEKLY DATA'!FU$11:FU$14577,'WEEKLY DATA'!$A$11:$A$14577,'MONTHLY DATA'!$A92,'WEEKLY DATA'!$B$11:$B$14577,'MONTHLY DATA'!$B92)</f>
        <v>245</v>
      </c>
      <c r="FV92" s="78">
        <f>AVERAGEIFS('WEEKLY DATA'!FV$11:FV$14577,'WEEKLY DATA'!$A$11:$A$14577,'MONTHLY DATA'!$A92,'WEEKLY DATA'!$B$11:$B$14577,'MONTHLY DATA'!$B92)</f>
        <v>240</v>
      </c>
      <c r="FW92" s="154">
        <f t="shared" si="100"/>
        <v>-2.8340080971659964E-2</v>
      </c>
      <c r="FX92" s="78">
        <f>AVERAGEIFS('WEEKLY DATA'!FX$11:FX$14577,'WEEKLY DATA'!$A$11:$A$14577,'MONTHLY DATA'!$A92,'WEEKLY DATA'!$B$11:$B$14577,'MONTHLY DATA'!$B92)</f>
        <v>240</v>
      </c>
      <c r="FY92" s="78">
        <f>AVERAGEIFS('WEEKLY DATA'!FY$11:FY$14577,'WEEKLY DATA'!$A$11:$A$14577,'MONTHLY DATA'!$A92,'WEEKLY DATA'!$B$11:$B$14577,'MONTHLY DATA'!$B92)</f>
        <v>250</v>
      </c>
      <c r="FZ92" s="78">
        <f>AVERAGEIFS('WEEKLY DATA'!FZ$11:FZ$14577,'WEEKLY DATA'!$A$11:$A$14577,'MONTHLY DATA'!$A92,'WEEKLY DATA'!$B$11:$B$14577,'MONTHLY DATA'!$B92)</f>
        <v>245</v>
      </c>
      <c r="GA92" s="154">
        <f t="shared" si="101"/>
        <v>-1.4084507042253502E-2</v>
      </c>
      <c r="GB92" s="78">
        <f>AVERAGEIFS('WEEKLY DATA'!GB$11:GB$14577,'WEEKLY DATA'!$A$11:$A$14577,'MONTHLY DATA'!$A92,'WEEKLY DATA'!$B$11:$B$14577,'MONTHLY DATA'!$B92)</f>
        <v>315</v>
      </c>
      <c r="GC92" s="78">
        <f>AVERAGEIFS('WEEKLY DATA'!GC$11:GC$14577,'WEEKLY DATA'!$A$11:$A$14577,'MONTHLY DATA'!$A92,'WEEKLY DATA'!$B$11:$B$14577,'MONTHLY DATA'!$B92)</f>
        <v>325</v>
      </c>
      <c r="GD92" s="78">
        <f>AVERAGEIFS('WEEKLY DATA'!GD$11:GD$14577,'WEEKLY DATA'!$A$11:$A$14577,'MONTHLY DATA'!$A92,'WEEKLY DATA'!$B$11:$B$14577,'MONTHLY DATA'!$B92)</f>
        <v>320</v>
      </c>
      <c r="GE92" s="154">
        <f t="shared" si="102"/>
        <v>4.9180327868852514E-2</v>
      </c>
      <c r="GF92" s="169">
        <f>AVERAGEIFS('WEEKLY DATA'!GF$11:GF$14577,'WEEKLY DATA'!$A$11:$A$14577,'MONTHLY DATA'!$A92,'WEEKLY DATA'!$B$11:$B$14577,'MONTHLY DATA'!$B92)</f>
        <v>255</v>
      </c>
      <c r="GG92" s="78">
        <f>AVERAGEIFS('WEEKLY DATA'!GG$11:GG$14577,'WEEKLY DATA'!$A$11:$A$14577,'MONTHLY DATA'!$A92,'WEEKLY DATA'!$B$11:$B$14577,'MONTHLY DATA'!$B92)</f>
        <v>265</v>
      </c>
      <c r="GH92" s="78">
        <f>AVERAGEIFS('WEEKLY DATA'!GH$11:GH$14577,'WEEKLY DATA'!$A$11:$A$14577,'MONTHLY DATA'!$A92,'WEEKLY DATA'!$B$11:$B$14577,'MONTHLY DATA'!$B92)</f>
        <v>260</v>
      </c>
      <c r="GI92" s="154">
        <f t="shared" si="103"/>
        <v>-1.3282732447817858E-2</v>
      </c>
      <c r="GJ92" s="78">
        <f>AVERAGEIFS('WEEKLY DATA'!GJ$11:GJ$14577,'WEEKLY DATA'!$A$11:$A$14577,'MONTHLY DATA'!$A92,'WEEKLY DATA'!$B$11:$B$14577,'MONTHLY DATA'!$B92)</f>
        <v>340</v>
      </c>
      <c r="GK92" s="78">
        <f>AVERAGEIFS('WEEKLY DATA'!GK$11:GK$14577,'WEEKLY DATA'!$A$11:$A$14577,'MONTHLY DATA'!$A92,'WEEKLY DATA'!$B$11:$B$14577,'MONTHLY DATA'!$B92)</f>
        <v>350</v>
      </c>
      <c r="GL92" s="78">
        <f>AVERAGEIFS('WEEKLY DATA'!GL$11:GL$14577,'WEEKLY DATA'!$A$11:$A$14577,'MONTHLY DATA'!$A92,'WEEKLY DATA'!$B$11:$B$14577,'MONTHLY DATA'!$B92)</f>
        <v>345</v>
      </c>
      <c r="GM92" s="154">
        <f t="shared" si="104"/>
        <v>2.9850746268656803E-2</v>
      </c>
      <c r="GN92" s="78">
        <f>AVERAGEIFS('WEEKLY DATA'!GN$11:GN$14577,'WEEKLY DATA'!$A$11:$A$14577,'MONTHLY DATA'!$A92,'WEEKLY DATA'!$B$11:$B$14577,'MONTHLY DATA'!$B92)</f>
        <v>445</v>
      </c>
      <c r="GO92" s="78">
        <f>AVERAGEIFS('WEEKLY DATA'!GO$11:GO$14577,'WEEKLY DATA'!$A$11:$A$14577,'MONTHLY DATA'!$A92,'WEEKLY DATA'!$B$11:$B$14577,'MONTHLY DATA'!$B92)</f>
        <v>455</v>
      </c>
      <c r="GP92" s="78">
        <f>AVERAGEIFS('WEEKLY DATA'!GP$11:GP$14577,'WEEKLY DATA'!$A$11:$A$14577,'MONTHLY DATA'!$A92,'WEEKLY DATA'!$B$11:$B$14577,'MONTHLY DATA'!$B92)</f>
        <v>450</v>
      </c>
      <c r="GQ92" s="154">
        <f t="shared" si="105"/>
        <v>0</v>
      </c>
      <c r="GR92" s="78"/>
    </row>
    <row r="93" spans="1:200" ht="15.75" x14ac:dyDescent="0.25">
      <c r="A93">
        <f t="shared" si="55"/>
        <v>11</v>
      </c>
      <c r="B93">
        <f t="shared" si="56"/>
        <v>2016</v>
      </c>
      <c r="C93" s="86">
        <v>42675</v>
      </c>
      <c r="D93" s="78">
        <f>AVERAGEIFS('WEEKLY DATA'!D$11:D$14577,'WEEKLY DATA'!$A$11:$A$14577,'MONTHLY DATA'!$A93,'WEEKLY DATA'!$B$11:$B$14577,'MONTHLY DATA'!$B93)</f>
        <v>273.75</v>
      </c>
      <c r="E93" s="78">
        <f>AVERAGEIFS('WEEKLY DATA'!E$11:E$14577,'WEEKLY DATA'!$A$11:$A$14577,'MONTHLY DATA'!$A93,'WEEKLY DATA'!$B$11:$B$14577,'MONTHLY DATA'!$B93)</f>
        <v>283.75</v>
      </c>
      <c r="F93" s="78">
        <f>AVERAGEIFS('WEEKLY DATA'!F$11:F$14577,'WEEKLY DATA'!$A$11:$A$14577,'MONTHLY DATA'!$A93,'WEEKLY DATA'!$B$11:$B$14577,'MONTHLY DATA'!$B93)</f>
        <v>278.75</v>
      </c>
      <c r="G93" s="154">
        <f t="shared" si="57"/>
        <v>4.5045045045044585E-3</v>
      </c>
      <c r="H93" s="169">
        <f>AVERAGEIFS('WEEKLY DATA'!H$11:H$14577,'WEEKLY DATA'!$A$11:$A$14577,'MONTHLY DATA'!$A93,'WEEKLY DATA'!$B$11:$B$14577,'MONTHLY DATA'!$B93)</f>
        <v>335</v>
      </c>
      <c r="I93" s="78">
        <f>AVERAGEIFS('WEEKLY DATA'!I$11:I$14577,'WEEKLY DATA'!$A$11:$A$14577,'MONTHLY DATA'!$A93,'WEEKLY DATA'!$B$11:$B$14577,'MONTHLY DATA'!$B93)</f>
        <v>345</v>
      </c>
      <c r="J93" s="78">
        <f>AVERAGEIFS('WEEKLY DATA'!J$11:J$14577,'WEEKLY DATA'!$A$11:$A$14577,'MONTHLY DATA'!$A93,'WEEKLY DATA'!$B$11:$B$14577,'MONTHLY DATA'!$B93)</f>
        <v>340</v>
      </c>
      <c r="K93" s="154">
        <f t="shared" si="58"/>
        <v>-2.508960573476704E-2</v>
      </c>
      <c r="L93" s="169">
        <f>AVERAGEIFS('WEEKLY DATA'!L$11:L$14577,'WEEKLY DATA'!$A$11:$A$14577,'MONTHLY DATA'!$A93,'WEEKLY DATA'!$B$11:$B$14577,'MONTHLY DATA'!$B93)</f>
        <v>310</v>
      </c>
      <c r="M93" s="78">
        <f>AVERAGEIFS('WEEKLY DATA'!M$11:M$14577,'WEEKLY DATA'!$A$11:$A$14577,'MONTHLY DATA'!$A93,'WEEKLY DATA'!$B$11:$B$14577,'MONTHLY DATA'!$B93)</f>
        <v>320</v>
      </c>
      <c r="N93" s="78">
        <f>AVERAGEIFS('WEEKLY DATA'!N$11:N$14577,'WEEKLY DATA'!$A$11:$A$14577,'MONTHLY DATA'!$A93,'WEEKLY DATA'!$B$11:$B$14577,'MONTHLY DATA'!$B93)</f>
        <v>315</v>
      </c>
      <c r="O93" s="154">
        <f t="shared" si="59"/>
        <v>0</v>
      </c>
      <c r="P93" s="169">
        <f>AVERAGEIFS('WEEKLY DATA'!P$11:P$14577,'WEEKLY DATA'!$A$11:$A$14577,'MONTHLY DATA'!$A93,'WEEKLY DATA'!$B$11:$B$14577,'MONTHLY DATA'!$B93)</f>
        <v>255</v>
      </c>
      <c r="Q93" s="78">
        <f>AVERAGEIFS('WEEKLY DATA'!Q$11:Q$14577,'WEEKLY DATA'!$A$11:$A$14577,'MONTHLY DATA'!$A93,'WEEKLY DATA'!$B$11:$B$14577,'MONTHLY DATA'!$B93)</f>
        <v>265</v>
      </c>
      <c r="R93" s="78">
        <f>AVERAGEIFS('WEEKLY DATA'!R$11:R$14577,'WEEKLY DATA'!$A$11:$A$14577,'MONTHLY DATA'!$A93,'WEEKLY DATA'!$B$11:$B$14577,'MONTHLY DATA'!$B93)</f>
        <v>260</v>
      </c>
      <c r="S93" s="154">
        <f t="shared" si="60"/>
        <v>4.5226130653266416E-2</v>
      </c>
      <c r="T93" s="169">
        <f>AVERAGEIFS('WEEKLY DATA'!T$11:T$14577,'WEEKLY DATA'!$A$11:$A$14577,'MONTHLY DATA'!$A93,'WEEKLY DATA'!$B$11:$B$14577,'MONTHLY DATA'!$B93)</f>
        <v>242.5</v>
      </c>
      <c r="U93" s="78">
        <f>AVERAGEIFS('WEEKLY DATA'!U$11:U$14577,'WEEKLY DATA'!$A$11:$A$14577,'MONTHLY DATA'!$A93,'WEEKLY DATA'!$B$11:$B$14577,'MONTHLY DATA'!$B93)</f>
        <v>252.5</v>
      </c>
      <c r="V93" s="78">
        <f>AVERAGEIFS('WEEKLY DATA'!V$11:V$14577,'WEEKLY DATA'!$A$11:$A$14577,'MONTHLY DATA'!$A93,'WEEKLY DATA'!$B$11:$B$14577,'MONTHLY DATA'!$B93)</f>
        <v>247.5</v>
      </c>
      <c r="W93" s="154">
        <f t="shared" si="61"/>
        <v>3.125E-2</v>
      </c>
      <c r="X93" s="169">
        <f>AVERAGEIFS('WEEKLY DATA'!X$11:X$14577,'WEEKLY DATA'!$A$11:$A$14577,'MONTHLY DATA'!$A93,'WEEKLY DATA'!$B$11:$B$14577,'MONTHLY DATA'!$B93)</f>
        <v>185</v>
      </c>
      <c r="Y93" s="78">
        <f>AVERAGEIFS('WEEKLY DATA'!Y$11:Y$14577,'WEEKLY DATA'!$A$11:$A$14577,'MONTHLY DATA'!$A93,'WEEKLY DATA'!$B$11:$B$14577,'MONTHLY DATA'!$B93)</f>
        <v>195</v>
      </c>
      <c r="Z93" s="78">
        <f>AVERAGEIFS('WEEKLY DATA'!Z$11:Z$14577,'WEEKLY DATA'!$A$11:$A$14577,'MONTHLY DATA'!$A93,'WEEKLY DATA'!$B$11:$B$14577,'MONTHLY DATA'!$B93)</f>
        <v>190</v>
      </c>
      <c r="AA93" s="154">
        <f t="shared" si="62"/>
        <v>-4.4025157232704393E-2</v>
      </c>
      <c r="AB93" s="169">
        <f>AVERAGEIFS('WEEKLY DATA'!AB$11:AB$14577,'WEEKLY DATA'!$A$11:$A$14577,'MONTHLY DATA'!$A93,'WEEKLY DATA'!$B$11:$B$14577,'MONTHLY DATA'!$B93)</f>
        <v>240</v>
      </c>
      <c r="AC93" s="78">
        <f>AVERAGEIFS('WEEKLY DATA'!AC$11:AC$14577,'WEEKLY DATA'!$A$11:$A$14577,'MONTHLY DATA'!$A93,'WEEKLY DATA'!$B$11:$B$14577,'MONTHLY DATA'!$B93)</f>
        <v>250</v>
      </c>
      <c r="AD93" s="78">
        <f>AVERAGEIFS('WEEKLY DATA'!AD$11:AD$14577,'WEEKLY DATA'!$A$11:$A$14577,'MONTHLY DATA'!$A93,'WEEKLY DATA'!$B$11:$B$14577,'MONTHLY DATA'!$B93)</f>
        <v>245</v>
      </c>
      <c r="AE93" s="154">
        <f t="shared" si="63"/>
        <v>0</v>
      </c>
      <c r="AF93" s="169">
        <f>AVERAGEIFS('WEEKLY DATA'!AF$11:AF$14577,'WEEKLY DATA'!$A$11:$A$14577,'MONTHLY DATA'!$A93,'WEEKLY DATA'!$B$11:$B$14577,'MONTHLY DATA'!$B93)</f>
        <v>211.25</v>
      </c>
      <c r="AG93" s="78">
        <f>AVERAGEIFS('WEEKLY DATA'!AG$11:AG$14577,'WEEKLY DATA'!$A$11:$A$14577,'MONTHLY DATA'!$A93,'WEEKLY DATA'!$B$11:$B$14577,'MONTHLY DATA'!$B93)</f>
        <v>221.25</v>
      </c>
      <c r="AH93" s="78">
        <f>AVERAGEIFS('WEEKLY DATA'!AH$11:AH$14577,'WEEKLY DATA'!$A$11:$A$14577,'MONTHLY DATA'!$A93,'WEEKLY DATA'!$B$11:$B$14577,'MONTHLY DATA'!$B93)</f>
        <v>216.25</v>
      </c>
      <c r="AI93" s="154">
        <f t="shared" si="64"/>
        <v>2.9761904761904656E-2</v>
      </c>
      <c r="AJ93" s="169">
        <f>AVERAGEIFS('WEEKLY DATA'!AJ$11:AJ$14577,'WEEKLY DATA'!$A$11:$A$14577,'MONTHLY DATA'!$A93,'WEEKLY DATA'!$B$11:$B$14577,'MONTHLY DATA'!$B93)</f>
        <v>240</v>
      </c>
      <c r="AK93" s="78">
        <f>AVERAGEIFS('WEEKLY DATA'!AK$11:AK$14577,'WEEKLY DATA'!$A$11:$A$14577,'MONTHLY DATA'!$A93,'WEEKLY DATA'!$B$11:$B$14577,'MONTHLY DATA'!$B93)</f>
        <v>250</v>
      </c>
      <c r="AL93" s="78">
        <f>AVERAGEIFS('WEEKLY DATA'!AL$11:AL$14577,'WEEKLY DATA'!$A$11:$A$14577,'MONTHLY DATA'!$A93,'WEEKLY DATA'!$B$11:$B$14577,'MONTHLY DATA'!$B93)</f>
        <v>245</v>
      </c>
      <c r="AM93" s="154">
        <f t="shared" si="65"/>
        <v>-3.9215686274509776E-2</v>
      </c>
      <c r="AN93" s="169">
        <f>AVERAGEIFS('WEEKLY DATA'!AN$11:AN$14577,'WEEKLY DATA'!$A$11:$A$14577,'MONTHLY DATA'!$A93,'WEEKLY DATA'!$B$11:$B$14577,'MONTHLY DATA'!$B93)</f>
        <v>200</v>
      </c>
      <c r="AO93" s="78">
        <f>AVERAGEIFS('WEEKLY DATA'!AO$11:AO$14577,'WEEKLY DATA'!$A$11:$A$14577,'MONTHLY DATA'!$A93,'WEEKLY DATA'!$B$11:$B$14577,'MONTHLY DATA'!$B93)</f>
        <v>210</v>
      </c>
      <c r="AP93" s="78">
        <f>AVERAGEIFS('WEEKLY DATA'!AP$11:AP$14577,'WEEKLY DATA'!$A$11:$A$14577,'MONTHLY DATA'!$A93,'WEEKLY DATA'!$B$11:$B$14577,'MONTHLY DATA'!$B93)</f>
        <v>205</v>
      </c>
      <c r="AQ93" s="154">
        <f t="shared" si="66"/>
        <v>-4.0935672514619936E-2</v>
      </c>
      <c r="AR93" s="169">
        <f>AVERAGEIFS('WEEKLY DATA'!AR$11:AR$14577,'WEEKLY DATA'!$A$11:$A$14577,'MONTHLY DATA'!$A93,'WEEKLY DATA'!$B$11:$B$14577,'MONTHLY DATA'!$B93)</f>
        <v>255</v>
      </c>
      <c r="AS93" s="78">
        <f>AVERAGEIFS('WEEKLY DATA'!AS$11:AS$14577,'WEEKLY DATA'!$A$11:$A$14577,'MONTHLY DATA'!$A93,'WEEKLY DATA'!$B$11:$B$14577,'MONTHLY DATA'!$B93)</f>
        <v>265</v>
      </c>
      <c r="AT93" s="78">
        <f>AVERAGEIFS('WEEKLY DATA'!AT$11:AT$14577,'WEEKLY DATA'!$A$11:$A$14577,'MONTHLY DATA'!$A93,'WEEKLY DATA'!$B$11:$B$14577,'MONTHLY DATA'!$B93)</f>
        <v>260</v>
      </c>
      <c r="AU93" s="154">
        <f t="shared" si="67"/>
        <v>0</v>
      </c>
      <c r="AV93" s="169">
        <f>AVERAGEIFS('WEEKLY DATA'!AV$11:AV$14577,'WEEKLY DATA'!$A$11:$A$14577,'MONTHLY DATA'!$A93,'WEEKLY DATA'!$B$11:$B$14577,'MONTHLY DATA'!$B93)</f>
        <v>236.25</v>
      </c>
      <c r="AW93" s="78">
        <f>AVERAGEIFS('WEEKLY DATA'!AW$11:AW$14577,'WEEKLY DATA'!$A$11:$A$14577,'MONTHLY DATA'!$A93,'WEEKLY DATA'!$B$11:$B$14577,'MONTHLY DATA'!$B93)</f>
        <v>246.25</v>
      </c>
      <c r="AX93" s="78">
        <f>AVERAGEIFS('WEEKLY DATA'!AX$11:AX$14577,'WEEKLY DATA'!$A$11:$A$14577,'MONTHLY DATA'!$A93,'WEEKLY DATA'!$B$11:$B$14577,'MONTHLY DATA'!$B93)</f>
        <v>241.25</v>
      </c>
      <c r="AY93" s="154">
        <f t="shared" si="68"/>
        <v>4.8913043478260976E-2</v>
      </c>
      <c r="AZ93" s="169">
        <f>AVERAGEIFS('WEEKLY DATA'!AZ$11:AZ$14577,'WEEKLY DATA'!$A$11:$A$14577,'MONTHLY DATA'!$A93,'WEEKLY DATA'!$B$11:$B$14577,'MONTHLY DATA'!$B93)</f>
        <v>218.75</v>
      </c>
      <c r="BA93" s="78">
        <f>AVERAGEIFS('WEEKLY DATA'!BA$11:BA$14577,'WEEKLY DATA'!$A$11:$A$14577,'MONTHLY DATA'!$A93,'WEEKLY DATA'!$B$11:$B$14577,'MONTHLY DATA'!$B93)</f>
        <v>228.75</v>
      </c>
      <c r="BB93" s="78">
        <f>AVERAGEIFS('WEEKLY DATA'!BB$11:BB$14577,'WEEKLY DATA'!$A$11:$A$14577,'MONTHLY DATA'!$A93,'WEEKLY DATA'!$B$11:$B$14577,'MONTHLY DATA'!$B93)</f>
        <v>223.75</v>
      </c>
      <c r="BC93" s="154">
        <f t="shared" si="69"/>
        <v>-4.7872340425531901E-2</v>
      </c>
      <c r="BD93" s="169">
        <f>AVERAGEIFS('WEEKLY DATA'!BD$11:BD$14577,'WEEKLY DATA'!$A$11:$A$14577,'MONTHLY DATA'!$A93,'WEEKLY DATA'!$B$11:$B$14577,'MONTHLY DATA'!$B93)</f>
        <v>171.25</v>
      </c>
      <c r="BE93" s="78">
        <f>AVERAGEIFS('WEEKLY DATA'!BE$11:BE$14577,'WEEKLY DATA'!$A$11:$A$14577,'MONTHLY DATA'!$A93,'WEEKLY DATA'!$B$11:$B$14577,'MONTHLY DATA'!$B93)</f>
        <v>181.25</v>
      </c>
      <c r="BF93" s="78">
        <f>AVERAGEIFS('WEEKLY DATA'!BF$11:BF$14577,'WEEKLY DATA'!$A$11:$A$14577,'MONTHLY DATA'!$A93,'WEEKLY DATA'!$B$11:$B$14577,'MONTHLY DATA'!$B93)</f>
        <v>176.25</v>
      </c>
      <c r="BG93" s="154">
        <f t="shared" si="70"/>
        <v>2.9197080291970767E-2</v>
      </c>
      <c r="BH93" s="169">
        <f>AVERAGEIFS('WEEKLY DATA'!BH$11:BH$14577,'WEEKLY DATA'!$A$11:$A$14577,'MONTHLY DATA'!$A93,'WEEKLY DATA'!$B$11:$B$14577,'MONTHLY DATA'!$B93)</f>
        <v>248.75</v>
      </c>
      <c r="BI93" s="78">
        <f>AVERAGEIFS('WEEKLY DATA'!BI$11:BI$14577,'WEEKLY DATA'!$A$11:$A$14577,'MONTHLY DATA'!$A93,'WEEKLY DATA'!$B$11:$B$14577,'MONTHLY DATA'!$B93)</f>
        <v>258.75</v>
      </c>
      <c r="BJ93" s="78">
        <f>AVERAGEIFS('WEEKLY DATA'!BJ$11:BJ$14577,'WEEKLY DATA'!$A$11:$A$14577,'MONTHLY DATA'!$A93,'WEEKLY DATA'!$B$11:$B$14577,'MONTHLY DATA'!$B93)</f>
        <v>253.75</v>
      </c>
      <c r="BK93" s="154">
        <f t="shared" si="71"/>
        <v>-4.2452830188679291E-2</v>
      </c>
      <c r="BL93" s="169">
        <f>AVERAGEIFS('WEEKLY DATA'!BL$11:BL$14577,'WEEKLY DATA'!$A$11:$A$14577,'MONTHLY DATA'!$A93,'WEEKLY DATA'!$B$11:$B$14577,'MONTHLY DATA'!$B93)</f>
        <v>176.25</v>
      </c>
      <c r="BM93" s="78">
        <f>AVERAGEIFS('WEEKLY DATA'!BM$11:BM$14577,'WEEKLY DATA'!$A$11:$A$14577,'MONTHLY DATA'!$A93,'WEEKLY DATA'!$B$11:$B$14577,'MONTHLY DATA'!$B93)</f>
        <v>186.25</v>
      </c>
      <c r="BN93" s="78">
        <f>AVERAGEIFS('WEEKLY DATA'!BN$11:BN$14577,'WEEKLY DATA'!$A$11:$A$14577,'MONTHLY DATA'!$A93,'WEEKLY DATA'!$B$11:$B$14577,'MONTHLY DATA'!$B93)</f>
        <v>181.25</v>
      </c>
      <c r="BO93" s="154">
        <f t="shared" si="72"/>
        <v>2.8368794326241176E-2</v>
      </c>
      <c r="BP93" s="78">
        <f>AVERAGEIFS('WEEKLY DATA'!BP$11:BP$14577,'WEEKLY DATA'!$A$11:$A$14577,'MONTHLY DATA'!$A93,'WEEKLY DATA'!$B$11:$B$14577,'MONTHLY DATA'!$B93)</f>
        <v>263.75</v>
      </c>
      <c r="BQ93" s="78">
        <f>AVERAGEIFS('WEEKLY DATA'!BQ$11:BQ$14577,'WEEKLY DATA'!$A$11:$A$14577,'MONTHLY DATA'!$A93,'WEEKLY DATA'!$B$11:$B$14577,'MONTHLY DATA'!$B93)</f>
        <v>273.75</v>
      </c>
      <c r="BR93" s="78">
        <f>AVERAGEIFS('WEEKLY DATA'!BR$11:BR$14577,'WEEKLY DATA'!$A$11:$A$14577,'MONTHLY DATA'!$A93,'WEEKLY DATA'!$B$11:$B$14577,'MONTHLY DATA'!$B93)</f>
        <v>268.75</v>
      </c>
      <c r="BS93" s="154">
        <f t="shared" si="73"/>
        <v>-3.5874439461883401E-2</v>
      </c>
      <c r="BT93" s="78">
        <f>AVERAGEIFS('WEEKLY DATA'!BT$11:BT$14577,'WEEKLY DATA'!$A$11:$A$14577,'MONTHLY DATA'!$A93,'WEEKLY DATA'!$B$11:$B$14577,'MONTHLY DATA'!$B93)</f>
        <v>216.25</v>
      </c>
      <c r="BU93" s="78">
        <f>AVERAGEIFS('WEEKLY DATA'!BU$11:BU$14577,'WEEKLY DATA'!$A$11:$A$14577,'MONTHLY DATA'!$A93,'WEEKLY DATA'!$B$11:$B$14577,'MONTHLY DATA'!$B93)</f>
        <v>226.25</v>
      </c>
      <c r="BV93" s="78">
        <f>AVERAGEIFS('WEEKLY DATA'!BV$11:BV$14577,'WEEKLY DATA'!$A$11:$A$14577,'MONTHLY DATA'!$A93,'WEEKLY DATA'!$B$11:$B$14577,'MONTHLY DATA'!$B93)</f>
        <v>221.25</v>
      </c>
      <c r="BW93" s="154">
        <f t="shared" si="74"/>
        <v>2.9069767441860517E-2</v>
      </c>
      <c r="BX93" s="78">
        <f>AVERAGEIFS('WEEKLY DATA'!BX$11:BX$14577,'WEEKLY DATA'!$A$11:$A$14577,'MONTHLY DATA'!$A93,'WEEKLY DATA'!$B$11:$B$14577,'MONTHLY DATA'!$B93)</f>
        <v>330</v>
      </c>
      <c r="BY93" s="78">
        <f>AVERAGEIFS('WEEKLY DATA'!BY$11:BY$14577,'WEEKLY DATA'!$A$11:$A$14577,'MONTHLY DATA'!$A93,'WEEKLY DATA'!$B$11:$B$14577,'MONTHLY DATA'!$B93)</f>
        <v>340</v>
      </c>
      <c r="BZ93" s="78">
        <f>AVERAGEIFS('WEEKLY DATA'!BZ$11:BZ$14577,'WEEKLY DATA'!$A$11:$A$14577,'MONTHLY DATA'!$A93,'WEEKLY DATA'!$B$11:$B$14577,'MONTHLY DATA'!$B93)</f>
        <v>335</v>
      </c>
      <c r="CA93" s="154">
        <f t="shared" si="75"/>
        <v>3.076923076923066E-2</v>
      </c>
      <c r="CB93" s="78">
        <f>AVERAGEIFS('WEEKLY DATA'!CB$11:CB$14577,'WEEKLY DATA'!$A$11:$A$14577,'MONTHLY DATA'!$A93,'WEEKLY DATA'!$B$11:$B$14577,'MONTHLY DATA'!$B93)</f>
        <v>410</v>
      </c>
      <c r="CC93" s="78">
        <f>AVERAGEIFS('WEEKLY DATA'!CC$11:CC$14577,'WEEKLY DATA'!$A$11:$A$14577,'MONTHLY DATA'!$A93,'WEEKLY DATA'!$B$11:$B$14577,'MONTHLY DATA'!$B93)</f>
        <v>420</v>
      </c>
      <c r="CD93" s="78">
        <f>AVERAGEIFS('WEEKLY DATA'!CD$11:CD$14577,'WEEKLY DATA'!$A$11:$A$14577,'MONTHLY DATA'!$A93,'WEEKLY DATA'!$B$11:$B$14577,'MONTHLY DATA'!$B93)</f>
        <v>415</v>
      </c>
      <c r="CE93" s="154">
        <f t="shared" si="76"/>
        <v>-2.352941176470591E-2</v>
      </c>
      <c r="CF93" s="78">
        <f>AVERAGEIFS('WEEKLY DATA'!CF$11:CF$14577,'WEEKLY DATA'!$A$11:$A$14577,'MONTHLY DATA'!$A93,'WEEKLY DATA'!$B$11:$B$14577,'MONTHLY DATA'!$B93)</f>
        <v>247.5</v>
      </c>
      <c r="CG93" s="78">
        <f>AVERAGEIFS('WEEKLY DATA'!CG$11:CG$14577,'WEEKLY DATA'!$A$11:$A$14577,'MONTHLY DATA'!$A93,'WEEKLY DATA'!$B$11:$B$14577,'MONTHLY DATA'!$B93)</f>
        <v>257.5</v>
      </c>
      <c r="CH93" s="78">
        <f>AVERAGEIFS('WEEKLY DATA'!CH$11:CH$14577,'WEEKLY DATA'!$A$11:$A$14577,'MONTHLY DATA'!$A93,'WEEKLY DATA'!$B$11:$B$14577,'MONTHLY DATA'!$B93)</f>
        <v>252.5</v>
      </c>
      <c r="CI93" s="154">
        <f t="shared" si="77"/>
        <v>-1.4634146341463428E-2</v>
      </c>
      <c r="CJ93" s="78">
        <f>AVERAGEIFS('WEEKLY DATA'!CJ$11:CJ$14577,'WEEKLY DATA'!$A$11:$A$14577,'MONTHLY DATA'!$A93,'WEEKLY DATA'!$B$11:$B$14577,'MONTHLY DATA'!$B93)</f>
        <v>186.25</v>
      </c>
      <c r="CK93" s="78">
        <f>AVERAGEIFS('WEEKLY DATA'!CK$11:CK$14577,'WEEKLY DATA'!$A$11:$A$14577,'MONTHLY DATA'!$A93,'WEEKLY DATA'!$B$11:$B$14577,'MONTHLY DATA'!$B93)</f>
        <v>196.25</v>
      </c>
      <c r="CL93" s="78">
        <f>AVERAGEIFS('WEEKLY DATA'!CL$11:CL$14577,'WEEKLY DATA'!$A$11:$A$14577,'MONTHLY DATA'!$A93,'WEEKLY DATA'!$B$11:$B$14577,'MONTHLY DATA'!$B93)</f>
        <v>191.25</v>
      </c>
      <c r="CM93" s="154">
        <f t="shared" si="78"/>
        <v>2.0000000000000018E-2</v>
      </c>
      <c r="CN93" s="78">
        <f>AVERAGEIFS('WEEKLY DATA'!CN$11:CN$14577,'WEEKLY DATA'!$A$11:$A$14577,'MONTHLY DATA'!$A93,'WEEKLY DATA'!$B$11:$B$14577,'MONTHLY DATA'!$B93)</f>
        <v>295</v>
      </c>
      <c r="CO93" s="78">
        <f>AVERAGEIFS('WEEKLY DATA'!CO$11:CO$14577,'WEEKLY DATA'!$A$11:$A$14577,'MONTHLY DATA'!$A93,'WEEKLY DATA'!$B$11:$B$14577,'MONTHLY DATA'!$B93)</f>
        <v>305</v>
      </c>
      <c r="CP93" s="78">
        <f>AVERAGEIFS('WEEKLY DATA'!CP$11:CP$14577,'WEEKLY DATA'!$A$11:$A$14577,'MONTHLY DATA'!$A93,'WEEKLY DATA'!$B$11:$B$14577,'MONTHLY DATA'!$B93)</f>
        <v>300</v>
      </c>
      <c r="CQ93" s="154">
        <f t="shared" si="79"/>
        <v>3.4482758620689724E-2</v>
      </c>
      <c r="CR93" s="78">
        <f>AVERAGEIFS('WEEKLY DATA'!CR$11:CR$14577,'WEEKLY DATA'!$A$11:$A$14577,'MONTHLY DATA'!$A93,'WEEKLY DATA'!$B$11:$B$14577,'MONTHLY DATA'!$B93)</f>
        <v>380</v>
      </c>
      <c r="CS93" s="78">
        <f>AVERAGEIFS('WEEKLY DATA'!CS$11:CS$14577,'WEEKLY DATA'!$A$11:$A$14577,'MONTHLY DATA'!$A93,'WEEKLY DATA'!$B$11:$B$14577,'MONTHLY DATA'!$B93)</f>
        <v>390</v>
      </c>
      <c r="CT93" s="78">
        <f>AVERAGEIFS('WEEKLY DATA'!CT$11:CT$14577,'WEEKLY DATA'!$A$11:$A$14577,'MONTHLY DATA'!$A93,'WEEKLY DATA'!$B$11:$B$14577,'MONTHLY DATA'!$B93)</f>
        <v>385</v>
      </c>
      <c r="CU93" s="154">
        <f t="shared" si="80"/>
        <v>-2.5316455696202556E-2</v>
      </c>
      <c r="CV93" s="169">
        <f>AVERAGEIFS('WEEKLY DATA'!CV$11:CV$14577,'WEEKLY DATA'!$A$11:$A$14577,'MONTHLY DATA'!$A93,'WEEKLY DATA'!$B$11:$B$14577,'MONTHLY DATA'!$B93)</f>
        <v>281.25</v>
      </c>
      <c r="CW93" s="78">
        <f>AVERAGEIFS('WEEKLY DATA'!CW$11:CW$14577,'WEEKLY DATA'!$A$11:$A$14577,'MONTHLY DATA'!$A93,'WEEKLY DATA'!$B$11:$B$14577,'MONTHLY DATA'!$B93)</f>
        <v>291.25</v>
      </c>
      <c r="CX93" s="78">
        <f>AVERAGEIFS('WEEKLY DATA'!CX$11:CX$14577,'WEEKLY DATA'!$A$11:$A$14577,'MONTHLY DATA'!$A93,'WEEKLY DATA'!$B$11:$B$14577,'MONTHLY DATA'!$B93)</f>
        <v>286.25</v>
      </c>
      <c r="CY93" s="154">
        <f t="shared" si="81"/>
        <v>-1.2931034482758674E-2</v>
      </c>
      <c r="CZ93" s="169">
        <f>AVERAGEIFS('WEEKLY DATA'!CZ$11:CZ$14577,'WEEKLY DATA'!$A$11:$A$14577,'MONTHLY DATA'!$A93,'WEEKLY DATA'!$B$11:$B$14577,'MONTHLY DATA'!$B93)</f>
        <v>221.25</v>
      </c>
      <c r="DA93" s="78">
        <f>AVERAGEIFS('WEEKLY DATA'!DA$11:DA$14577,'WEEKLY DATA'!$A$11:$A$14577,'MONTHLY DATA'!$A93,'WEEKLY DATA'!$B$11:$B$14577,'MONTHLY DATA'!$B93)</f>
        <v>231.25</v>
      </c>
      <c r="DB93" s="78">
        <f>AVERAGEIFS('WEEKLY DATA'!DB$11:DB$14577,'WEEKLY DATA'!$A$11:$A$14577,'MONTHLY DATA'!$A93,'WEEKLY DATA'!$B$11:$B$14577,'MONTHLY DATA'!$B93)</f>
        <v>226.25</v>
      </c>
      <c r="DC93" s="154">
        <f t="shared" si="82"/>
        <v>1.6853932584269593E-2</v>
      </c>
      <c r="DD93" s="78">
        <f>AVERAGEIFS('WEEKLY DATA'!DD$11:DD$14577,'WEEKLY DATA'!$A$11:$A$14577,'MONTHLY DATA'!$A93,'WEEKLY DATA'!$B$11:$B$14577,'MONTHLY DATA'!$B93)</f>
        <v>330</v>
      </c>
      <c r="DE93" s="78">
        <f>AVERAGEIFS('WEEKLY DATA'!DE$11:DE$14577,'WEEKLY DATA'!$A$11:$A$14577,'MONTHLY DATA'!$A93,'WEEKLY DATA'!$B$11:$B$14577,'MONTHLY DATA'!$B93)</f>
        <v>340</v>
      </c>
      <c r="DF93" s="78">
        <f>AVERAGEIFS('WEEKLY DATA'!DF$11:DF$14577,'WEEKLY DATA'!$A$11:$A$14577,'MONTHLY DATA'!$A93,'WEEKLY DATA'!$B$11:$B$14577,'MONTHLY DATA'!$B93)</f>
        <v>335</v>
      </c>
      <c r="DG93" s="154">
        <f t="shared" si="83"/>
        <v>3.076923076923066E-2</v>
      </c>
      <c r="DH93" s="78">
        <f>AVERAGEIFS('WEEKLY DATA'!DH$11:DH$14577,'WEEKLY DATA'!$A$11:$A$14577,'MONTHLY DATA'!$A93,'WEEKLY DATA'!$B$11:$B$14577,'MONTHLY DATA'!$B93)</f>
        <v>395</v>
      </c>
      <c r="DI93" s="78">
        <f>AVERAGEIFS('WEEKLY DATA'!DI$11:DI$14577,'WEEKLY DATA'!$A$11:$A$14577,'MONTHLY DATA'!$A93,'WEEKLY DATA'!$B$11:$B$14577,'MONTHLY DATA'!$B93)</f>
        <v>405</v>
      </c>
      <c r="DJ93" s="78">
        <f>AVERAGEIFS('WEEKLY DATA'!DJ$11:DJ$14577,'WEEKLY DATA'!$A$11:$A$14577,'MONTHLY DATA'!$A93,'WEEKLY DATA'!$B$11:$B$14577,'MONTHLY DATA'!$B93)</f>
        <v>400</v>
      </c>
      <c r="DK93" s="154">
        <f t="shared" si="84"/>
        <v>-2.4390243902439046E-2</v>
      </c>
      <c r="DL93" s="169">
        <f>AVERAGEIFS('WEEKLY DATA'!DL$11:DL$14577,'WEEKLY DATA'!$A$11:$A$14577,'MONTHLY DATA'!$A93,'WEEKLY DATA'!$B$11:$B$14577,'MONTHLY DATA'!$B93)</f>
        <v>251.25</v>
      </c>
      <c r="DM93" s="78">
        <f>AVERAGEIFS('WEEKLY DATA'!DM$11:DM$14577,'WEEKLY DATA'!$A$11:$A$14577,'MONTHLY DATA'!$A93,'WEEKLY DATA'!$B$11:$B$14577,'MONTHLY DATA'!$B93)</f>
        <v>261.25</v>
      </c>
      <c r="DN93" s="78">
        <f>AVERAGEIFS('WEEKLY DATA'!DN$11:DN$14577,'WEEKLY DATA'!$A$11:$A$14577,'MONTHLY DATA'!$A93,'WEEKLY DATA'!$B$11:$B$14577,'MONTHLY DATA'!$B93)</f>
        <v>256.25</v>
      </c>
      <c r="DO93" s="154">
        <f t="shared" si="85"/>
        <v>-1.4423076923076872E-2</v>
      </c>
      <c r="DP93" s="78">
        <f>AVERAGEIFS('WEEKLY DATA'!DP$11:DP$14577,'WEEKLY DATA'!$A$11:$A$14577,'MONTHLY DATA'!$A93,'WEEKLY DATA'!$B$11:$B$14577,'MONTHLY DATA'!$B93)</f>
        <v>191.25</v>
      </c>
      <c r="DQ93" s="78">
        <f>AVERAGEIFS('WEEKLY DATA'!DQ$11:DQ$14577,'WEEKLY DATA'!$A$11:$A$14577,'MONTHLY DATA'!$A93,'WEEKLY DATA'!$B$11:$B$14577,'MONTHLY DATA'!$B93)</f>
        <v>201.25</v>
      </c>
      <c r="DR93" s="78">
        <f>AVERAGEIFS('WEEKLY DATA'!DR$11:DR$14577,'WEEKLY DATA'!$A$11:$A$14577,'MONTHLY DATA'!$A93,'WEEKLY DATA'!$B$11:$B$14577,'MONTHLY DATA'!$B93)</f>
        <v>196.25</v>
      </c>
      <c r="DS93" s="154">
        <f t="shared" si="86"/>
        <v>1.9480519480519431E-2</v>
      </c>
      <c r="DT93" s="78">
        <f>AVERAGEIFS('WEEKLY DATA'!DT$11:DT$14577,'WEEKLY DATA'!$A$11:$A$14577,'MONTHLY DATA'!$A93,'WEEKLY DATA'!$B$11:$B$14577,'MONTHLY DATA'!$B93)</f>
        <v>340</v>
      </c>
      <c r="DU93" s="78">
        <f>AVERAGEIFS('WEEKLY DATA'!DU$11:DU$14577,'WEEKLY DATA'!$A$11:$A$14577,'MONTHLY DATA'!$A93,'WEEKLY DATA'!$B$11:$B$14577,'MONTHLY DATA'!$B93)</f>
        <v>350</v>
      </c>
      <c r="DV93" s="78">
        <f>AVERAGEIFS('WEEKLY DATA'!DV$11:DV$14577,'WEEKLY DATA'!$A$11:$A$14577,'MONTHLY DATA'!$A93,'WEEKLY DATA'!$B$11:$B$14577,'MONTHLY DATA'!$B93)</f>
        <v>345</v>
      </c>
      <c r="DW93" s="154">
        <f t="shared" si="87"/>
        <v>2.9850746268656803E-2</v>
      </c>
      <c r="DX93" s="78">
        <f>AVERAGEIFS('WEEKLY DATA'!DX$11:DX$14577,'WEEKLY DATA'!$A$11:$A$14577,'MONTHLY DATA'!$A93,'WEEKLY DATA'!$B$11:$B$14577,'MONTHLY DATA'!$B93)</f>
        <v>405</v>
      </c>
      <c r="DY93" s="78">
        <f>AVERAGEIFS('WEEKLY DATA'!DY$11:DY$14577,'WEEKLY DATA'!$A$11:$A$14577,'MONTHLY DATA'!$A93,'WEEKLY DATA'!$B$11:$B$14577,'MONTHLY DATA'!$B93)</f>
        <v>415</v>
      </c>
      <c r="DZ93" s="78">
        <f>AVERAGEIFS('WEEKLY DATA'!DZ$11:DZ$14577,'WEEKLY DATA'!$A$11:$A$14577,'MONTHLY DATA'!$A93,'WEEKLY DATA'!$B$11:$B$14577,'MONTHLY DATA'!$B93)</f>
        <v>410</v>
      </c>
      <c r="EA93" s="154">
        <f t="shared" si="88"/>
        <v>-2.3809523809523836E-2</v>
      </c>
      <c r="EB93" s="78">
        <f>AVERAGEIFS('WEEKLY DATA'!EB$11:EB$14577,'WEEKLY DATA'!$A$11:$A$14577,'MONTHLY DATA'!$A93,'WEEKLY DATA'!$B$11:$B$14577,'MONTHLY DATA'!$B93)</f>
        <v>251.25</v>
      </c>
      <c r="EC93" s="78">
        <f>AVERAGEIFS('WEEKLY DATA'!EC$11:EC$14577,'WEEKLY DATA'!$A$11:$A$14577,'MONTHLY DATA'!$A93,'WEEKLY DATA'!$B$11:$B$14577,'MONTHLY DATA'!$B93)</f>
        <v>261.25</v>
      </c>
      <c r="ED93" s="78">
        <f>AVERAGEIFS('WEEKLY DATA'!ED$11:ED$14577,'WEEKLY DATA'!$A$11:$A$14577,'MONTHLY DATA'!$A93,'WEEKLY DATA'!$B$11:$B$14577,'MONTHLY DATA'!$B93)</f>
        <v>256.25</v>
      </c>
      <c r="EE93" s="154">
        <f t="shared" si="89"/>
        <v>-1.4423076923076872E-2</v>
      </c>
      <c r="EF93" s="169">
        <f>AVERAGEIFS('WEEKLY DATA'!EF$11:EF$14577,'WEEKLY DATA'!$A$11:$A$14577,'MONTHLY DATA'!$A93,'WEEKLY DATA'!$B$11:$B$14577,'MONTHLY DATA'!$B93)</f>
        <v>191.25</v>
      </c>
      <c r="EG93" s="78">
        <f>AVERAGEIFS('WEEKLY DATA'!EG$11:EG$14577,'WEEKLY DATA'!$A$11:$A$14577,'MONTHLY DATA'!$A93,'WEEKLY DATA'!$B$11:$B$14577,'MONTHLY DATA'!$B93)</f>
        <v>201.25</v>
      </c>
      <c r="EH93" s="78">
        <f>AVERAGEIFS('WEEKLY DATA'!EH$11:EH$14577,'WEEKLY DATA'!$A$11:$A$14577,'MONTHLY DATA'!$A93,'WEEKLY DATA'!$B$11:$B$14577,'MONTHLY DATA'!$B93)</f>
        <v>196.25</v>
      </c>
      <c r="EI93" s="154">
        <f t="shared" si="90"/>
        <v>1.9480519480519431E-2</v>
      </c>
      <c r="EJ93" s="78">
        <f>AVERAGEIFS('WEEKLY DATA'!EJ$11:EJ$14577,'WEEKLY DATA'!$A$11:$A$14577,'MONTHLY DATA'!$A93,'WEEKLY DATA'!$B$11:$B$14577,'MONTHLY DATA'!$B93)</f>
        <v>360</v>
      </c>
      <c r="EK93" s="78">
        <f>AVERAGEIFS('WEEKLY DATA'!EK$11:EK$14577,'WEEKLY DATA'!$A$11:$A$14577,'MONTHLY DATA'!$A93,'WEEKLY DATA'!$B$11:$B$14577,'MONTHLY DATA'!$B93)</f>
        <v>370</v>
      </c>
      <c r="EL93" s="78">
        <f>AVERAGEIFS('WEEKLY DATA'!EL$11:EL$14577,'WEEKLY DATA'!$A$11:$A$14577,'MONTHLY DATA'!$A93,'WEEKLY DATA'!$B$11:$B$14577,'MONTHLY DATA'!$B93)</f>
        <v>365</v>
      </c>
      <c r="EM93" s="154">
        <f t="shared" si="91"/>
        <v>2.8169014084507005E-2</v>
      </c>
      <c r="EN93" s="78">
        <f>AVERAGEIFS('WEEKLY DATA'!EN$11:EN$14577,'WEEKLY DATA'!$A$11:$A$14577,'MONTHLY DATA'!$A93,'WEEKLY DATA'!$B$11:$B$14577,'MONTHLY DATA'!$B93)</f>
        <v>360</v>
      </c>
      <c r="EO93" s="78">
        <f>AVERAGEIFS('WEEKLY DATA'!EO$11:EO$14577,'WEEKLY DATA'!$A$11:$A$14577,'MONTHLY DATA'!$A93,'WEEKLY DATA'!$B$11:$B$14577,'MONTHLY DATA'!$B93)</f>
        <v>370</v>
      </c>
      <c r="EP93" s="78">
        <f>AVERAGEIFS('WEEKLY DATA'!EP$11:EP$14577,'WEEKLY DATA'!$A$11:$A$14577,'MONTHLY DATA'!$A93,'WEEKLY DATA'!$B$11:$B$14577,'MONTHLY DATA'!$B93)</f>
        <v>365</v>
      </c>
      <c r="EQ93" s="154">
        <f t="shared" si="92"/>
        <v>-2.6666666666666616E-2</v>
      </c>
      <c r="ER93" s="78">
        <f>AVERAGEIFS('WEEKLY DATA'!ER$11:ER$14577,'WEEKLY DATA'!$A$11:$A$14577,'MONTHLY DATA'!$A93,'WEEKLY DATA'!$B$11:$B$14577,'MONTHLY DATA'!$B93)</f>
        <v>228.75</v>
      </c>
      <c r="ES93" s="78">
        <f>AVERAGEIFS('WEEKLY DATA'!ES$11:ES$14577,'WEEKLY DATA'!$A$11:$A$14577,'MONTHLY DATA'!$A93,'WEEKLY DATA'!$B$11:$B$14577,'MONTHLY DATA'!$B93)</f>
        <v>238.75</v>
      </c>
      <c r="ET93" s="78">
        <f>AVERAGEIFS('WEEKLY DATA'!ET$11:ET$14577,'WEEKLY DATA'!$A$11:$A$14577,'MONTHLY DATA'!$A93,'WEEKLY DATA'!$B$11:$B$14577,'MONTHLY DATA'!$B93)</f>
        <v>233.75</v>
      </c>
      <c r="EU93" s="154">
        <f t="shared" si="93"/>
        <v>-1.0582010582010581E-2</v>
      </c>
      <c r="EV93" s="78">
        <f>AVERAGEIFS('WEEKLY DATA'!EV$11:EV$14577,'WEEKLY DATA'!$A$11:$A$14577,'MONTHLY DATA'!$A93,'WEEKLY DATA'!$B$11:$B$14577,'MONTHLY DATA'!$B93)</f>
        <v>180</v>
      </c>
      <c r="EW93" s="78">
        <f>AVERAGEIFS('WEEKLY DATA'!EW$11:EW$14577,'WEEKLY DATA'!$A$11:$A$14577,'MONTHLY DATA'!$A93,'WEEKLY DATA'!$B$11:$B$14577,'MONTHLY DATA'!$B93)</f>
        <v>190</v>
      </c>
      <c r="EX93" s="78">
        <f>AVERAGEIFS('WEEKLY DATA'!EX$11:EX$14577,'WEEKLY DATA'!$A$11:$A$14577,'MONTHLY DATA'!$A93,'WEEKLY DATA'!$B$11:$B$14577,'MONTHLY DATA'!$B93)</f>
        <v>185</v>
      </c>
      <c r="EY93" s="154">
        <f t="shared" si="94"/>
        <v>4.9645390070921946E-2</v>
      </c>
      <c r="EZ93" s="78">
        <f>AVERAGEIFS('WEEKLY DATA'!EZ$11:EZ$14577,'WEEKLY DATA'!$A$11:$A$14577,'MONTHLY DATA'!$A93,'WEEKLY DATA'!$B$11:$B$14577,'MONTHLY DATA'!$B93)</f>
        <v>320</v>
      </c>
      <c r="FA93" s="78">
        <f>AVERAGEIFS('WEEKLY DATA'!FA$11:FA$14577,'WEEKLY DATA'!$A$11:$A$14577,'MONTHLY DATA'!$A93,'WEEKLY DATA'!$B$11:$B$14577,'MONTHLY DATA'!$B93)</f>
        <v>330</v>
      </c>
      <c r="FB93" s="78">
        <f>AVERAGEIFS('WEEKLY DATA'!FB$11:FB$14577,'WEEKLY DATA'!$A$11:$A$14577,'MONTHLY DATA'!$A93,'WEEKLY DATA'!$B$11:$B$14577,'MONTHLY DATA'!$B93)</f>
        <v>325</v>
      </c>
      <c r="FC93" s="154">
        <f t="shared" si="95"/>
        <v>3.1746031746031855E-2</v>
      </c>
      <c r="FD93" s="78">
        <f>AVERAGEIFS('WEEKLY DATA'!FD$11:FD$14577,'WEEKLY DATA'!$A$11:$A$14577,'MONTHLY DATA'!$A93,'WEEKLY DATA'!$B$11:$B$14577,'MONTHLY DATA'!$B93)</f>
        <v>440</v>
      </c>
      <c r="FE93" s="78">
        <f>AVERAGEIFS('WEEKLY DATA'!FE$11:FE$14577,'WEEKLY DATA'!$A$11:$A$14577,'MONTHLY DATA'!$A93,'WEEKLY DATA'!$B$11:$B$14577,'MONTHLY DATA'!$B93)</f>
        <v>450</v>
      </c>
      <c r="FF93" s="78">
        <f>AVERAGEIFS('WEEKLY DATA'!FF$11:FF$14577,'WEEKLY DATA'!$A$11:$A$14577,'MONTHLY DATA'!$A93,'WEEKLY DATA'!$B$11:$B$14577,'MONTHLY DATA'!$B93)</f>
        <v>445</v>
      </c>
      <c r="FG93" s="154">
        <f t="shared" si="96"/>
        <v>-2.1978021978022011E-2</v>
      </c>
      <c r="FH93" s="78">
        <f>AVERAGEIFS('WEEKLY DATA'!FH$11:FH$14577,'WEEKLY DATA'!$A$11:$A$14577,'MONTHLY DATA'!$A93,'WEEKLY DATA'!$B$11:$B$14577,'MONTHLY DATA'!$B93)</f>
        <v>245</v>
      </c>
      <c r="FI93" s="78">
        <f>AVERAGEIFS('WEEKLY DATA'!FI$11:FI$14577,'WEEKLY DATA'!$A$11:$A$14577,'MONTHLY DATA'!$A93,'WEEKLY DATA'!$B$11:$B$14577,'MONTHLY DATA'!$B93)</f>
        <v>255</v>
      </c>
      <c r="FJ93" s="78">
        <f>AVERAGEIFS('WEEKLY DATA'!FJ$11:FJ$14577,'WEEKLY DATA'!$A$11:$A$14577,'MONTHLY DATA'!$A93,'WEEKLY DATA'!$B$11:$B$14577,'MONTHLY DATA'!$B93)</f>
        <v>250</v>
      </c>
      <c r="FK93" s="154">
        <f t="shared" si="97"/>
        <v>-4.9751243781094301E-3</v>
      </c>
      <c r="FL93" s="169">
        <f>AVERAGEIFS('WEEKLY DATA'!FL$11:FL$14577,'WEEKLY DATA'!$A$11:$A$14577,'MONTHLY DATA'!$A93,'WEEKLY DATA'!$B$11:$B$14577,'MONTHLY DATA'!$B93)</f>
        <v>213.75</v>
      </c>
      <c r="FM93" s="78">
        <f>AVERAGEIFS('WEEKLY DATA'!FM$11:FM$14577,'WEEKLY DATA'!$A$11:$A$14577,'MONTHLY DATA'!$A93,'WEEKLY DATA'!$B$11:$B$14577,'MONTHLY DATA'!$B93)</f>
        <v>223.75</v>
      </c>
      <c r="FN93" s="78">
        <f>AVERAGEIFS('WEEKLY DATA'!FN$11:FN$14577,'WEEKLY DATA'!$A$11:$A$14577,'MONTHLY DATA'!$A93,'WEEKLY DATA'!$B$11:$B$14577,'MONTHLY DATA'!$B93)</f>
        <v>218.75</v>
      </c>
      <c r="FO93" s="154">
        <f t="shared" si="98"/>
        <v>2.3391812865497075E-2</v>
      </c>
      <c r="FP93" s="78">
        <f>AVERAGEIFS('WEEKLY DATA'!FP$11:FP$14577,'WEEKLY DATA'!$A$11:$A$14577,'MONTHLY DATA'!$A93,'WEEKLY DATA'!$B$11:$B$14577,'MONTHLY DATA'!$B93)</f>
        <v>230</v>
      </c>
      <c r="FQ93" s="78">
        <f>AVERAGEIFS('WEEKLY DATA'!FQ$11:FQ$14577,'WEEKLY DATA'!$A$11:$A$14577,'MONTHLY DATA'!$A93,'WEEKLY DATA'!$B$11:$B$14577,'MONTHLY DATA'!$B93)</f>
        <v>240</v>
      </c>
      <c r="FR93" s="78">
        <f>AVERAGEIFS('WEEKLY DATA'!FR$11:FR$14577,'WEEKLY DATA'!$A$11:$A$14577,'MONTHLY DATA'!$A93,'WEEKLY DATA'!$B$11:$B$14577,'MONTHLY DATA'!$B93)</f>
        <v>235</v>
      </c>
      <c r="FS93" s="154">
        <f t="shared" si="99"/>
        <v>1.0752688172043001E-2</v>
      </c>
      <c r="FT93" s="78">
        <f>AVERAGEIFS('WEEKLY DATA'!FT$11:FT$14577,'WEEKLY DATA'!$A$11:$A$14577,'MONTHLY DATA'!$A93,'WEEKLY DATA'!$B$11:$B$14577,'MONTHLY DATA'!$B93)</f>
        <v>230</v>
      </c>
      <c r="FU93" s="78">
        <f>AVERAGEIFS('WEEKLY DATA'!FU$11:FU$14577,'WEEKLY DATA'!$A$11:$A$14577,'MONTHLY DATA'!$A93,'WEEKLY DATA'!$B$11:$B$14577,'MONTHLY DATA'!$B93)</f>
        <v>240</v>
      </c>
      <c r="FV93" s="78">
        <f>AVERAGEIFS('WEEKLY DATA'!FV$11:FV$14577,'WEEKLY DATA'!$A$11:$A$14577,'MONTHLY DATA'!$A93,'WEEKLY DATA'!$B$11:$B$14577,'MONTHLY DATA'!$B93)</f>
        <v>235</v>
      </c>
      <c r="FW93" s="154">
        <f t="shared" si="100"/>
        <v>-2.083333333333337E-2</v>
      </c>
      <c r="FX93" s="78">
        <f>AVERAGEIFS('WEEKLY DATA'!FX$11:FX$14577,'WEEKLY DATA'!$A$11:$A$14577,'MONTHLY DATA'!$A93,'WEEKLY DATA'!$B$11:$B$14577,'MONTHLY DATA'!$B93)</f>
        <v>246.25</v>
      </c>
      <c r="FY93" s="78">
        <f>AVERAGEIFS('WEEKLY DATA'!FY$11:FY$14577,'WEEKLY DATA'!$A$11:$A$14577,'MONTHLY DATA'!$A93,'WEEKLY DATA'!$B$11:$B$14577,'MONTHLY DATA'!$B93)</f>
        <v>256.25</v>
      </c>
      <c r="FZ93" s="78">
        <f>AVERAGEIFS('WEEKLY DATA'!FZ$11:FZ$14577,'WEEKLY DATA'!$A$11:$A$14577,'MONTHLY DATA'!$A93,'WEEKLY DATA'!$B$11:$B$14577,'MONTHLY DATA'!$B93)</f>
        <v>251.25</v>
      </c>
      <c r="GA93" s="154">
        <f t="shared" si="101"/>
        <v>2.5510204081632626E-2</v>
      </c>
      <c r="GB93" s="78">
        <f>AVERAGEIFS('WEEKLY DATA'!GB$11:GB$14577,'WEEKLY DATA'!$A$11:$A$14577,'MONTHLY DATA'!$A93,'WEEKLY DATA'!$B$11:$B$14577,'MONTHLY DATA'!$B93)</f>
        <v>311.25</v>
      </c>
      <c r="GC93" s="78">
        <f>AVERAGEIFS('WEEKLY DATA'!GC$11:GC$14577,'WEEKLY DATA'!$A$11:$A$14577,'MONTHLY DATA'!$A93,'WEEKLY DATA'!$B$11:$B$14577,'MONTHLY DATA'!$B93)</f>
        <v>321.25</v>
      </c>
      <c r="GD93" s="78">
        <f>AVERAGEIFS('WEEKLY DATA'!GD$11:GD$14577,'WEEKLY DATA'!$A$11:$A$14577,'MONTHLY DATA'!$A93,'WEEKLY DATA'!$B$11:$B$14577,'MONTHLY DATA'!$B93)</f>
        <v>316.25</v>
      </c>
      <c r="GE93" s="154">
        <f t="shared" si="102"/>
        <v>-1.171875E-2</v>
      </c>
      <c r="GF93" s="169">
        <f>AVERAGEIFS('WEEKLY DATA'!GF$11:GF$14577,'WEEKLY DATA'!$A$11:$A$14577,'MONTHLY DATA'!$A93,'WEEKLY DATA'!$B$11:$B$14577,'MONTHLY DATA'!$B93)</f>
        <v>260</v>
      </c>
      <c r="GG93" s="78">
        <f>AVERAGEIFS('WEEKLY DATA'!GG$11:GG$14577,'WEEKLY DATA'!$A$11:$A$14577,'MONTHLY DATA'!$A93,'WEEKLY DATA'!$B$11:$B$14577,'MONTHLY DATA'!$B93)</f>
        <v>270</v>
      </c>
      <c r="GH93" s="78">
        <f>AVERAGEIFS('WEEKLY DATA'!GH$11:GH$14577,'WEEKLY DATA'!$A$11:$A$14577,'MONTHLY DATA'!$A93,'WEEKLY DATA'!$B$11:$B$14577,'MONTHLY DATA'!$B93)</f>
        <v>265</v>
      </c>
      <c r="GI93" s="154">
        <f t="shared" si="103"/>
        <v>1.9230769230769162E-2</v>
      </c>
      <c r="GJ93" s="78">
        <f>AVERAGEIFS('WEEKLY DATA'!GJ$11:GJ$14577,'WEEKLY DATA'!$A$11:$A$14577,'MONTHLY DATA'!$A93,'WEEKLY DATA'!$B$11:$B$14577,'MONTHLY DATA'!$B93)</f>
        <v>350</v>
      </c>
      <c r="GK93" s="78">
        <f>AVERAGEIFS('WEEKLY DATA'!GK$11:GK$14577,'WEEKLY DATA'!$A$11:$A$14577,'MONTHLY DATA'!$A93,'WEEKLY DATA'!$B$11:$B$14577,'MONTHLY DATA'!$B93)</f>
        <v>360</v>
      </c>
      <c r="GL93" s="78">
        <f>AVERAGEIFS('WEEKLY DATA'!GL$11:GL$14577,'WEEKLY DATA'!$A$11:$A$14577,'MONTHLY DATA'!$A93,'WEEKLY DATA'!$B$11:$B$14577,'MONTHLY DATA'!$B93)</f>
        <v>355</v>
      </c>
      <c r="GM93" s="154">
        <f t="shared" si="104"/>
        <v>2.8985507246376718E-2</v>
      </c>
      <c r="GN93" s="78">
        <f>AVERAGEIFS('WEEKLY DATA'!GN$11:GN$14577,'WEEKLY DATA'!$A$11:$A$14577,'MONTHLY DATA'!$A93,'WEEKLY DATA'!$B$11:$B$14577,'MONTHLY DATA'!$B93)</f>
        <v>435</v>
      </c>
      <c r="GO93" s="78">
        <f>AVERAGEIFS('WEEKLY DATA'!GO$11:GO$14577,'WEEKLY DATA'!$A$11:$A$14577,'MONTHLY DATA'!$A93,'WEEKLY DATA'!$B$11:$B$14577,'MONTHLY DATA'!$B93)</f>
        <v>445</v>
      </c>
      <c r="GP93" s="78">
        <f>AVERAGEIFS('WEEKLY DATA'!GP$11:GP$14577,'WEEKLY DATA'!$A$11:$A$14577,'MONTHLY DATA'!$A93,'WEEKLY DATA'!$B$11:$B$14577,'MONTHLY DATA'!$B93)</f>
        <v>440</v>
      </c>
      <c r="GQ93" s="154">
        <f t="shared" si="105"/>
        <v>-2.2222222222222254E-2</v>
      </c>
      <c r="GR93" s="78"/>
    </row>
    <row r="94" spans="1:200" ht="15.75" x14ac:dyDescent="0.25">
      <c r="A94">
        <f t="shared" si="55"/>
        <v>12</v>
      </c>
      <c r="B94">
        <f t="shared" si="56"/>
        <v>2016</v>
      </c>
      <c r="C94" s="86">
        <v>42705</v>
      </c>
      <c r="D94" s="78">
        <f>AVERAGEIFS('WEEKLY DATA'!D$11:D$14577,'WEEKLY DATA'!$A$11:$A$14577,'MONTHLY DATA'!$A94,'WEEKLY DATA'!$B$11:$B$14577,'MONTHLY DATA'!$B94)</f>
        <v>266</v>
      </c>
      <c r="E94" s="78">
        <f>AVERAGEIFS('WEEKLY DATA'!E$11:E$14577,'WEEKLY DATA'!$A$11:$A$14577,'MONTHLY DATA'!$A94,'WEEKLY DATA'!$B$11:$B$14577,'MONTHLY DATA'!$B94)</f>
        <v>276</v>
      </c>
      <c r="F94" s="78">
        <f>AVERAGEIFS('WEEKLY DATA'!F$11:F$14577,'WEEKLY DATA'!$A$11:$A$14577,'MONTHLY DATA'!$A94,'WEEKLY DATA'!$B$11:$B$14577,'MONTHLY DATA'!$B94)</f>
        <v>271</v>
      </c>
      <c r="G94" s="154">
        <f t="shared" si="57"/>
        <v>-2.7802690582959588E-2</v>
      </c>
      <c r="H94" s="169">
        <f>AVERAGEIFS('WEEKLY DATA'!H$11:H$14577,'WEEKLY DATA'!$A$11:$A$14577,'MONTHLY DATA'!$A94,'WEEKLY DATA'!$B$11:$B$14577,'MONTHLY DATA'!$B94)</f>
        <v>339</v>
      </c>
      <c r="I94" s="78">
        <f>AVERAGEIFS('WEEKLY DATA'!I$11:I$14577,'WEEKLY DATA'!$A$11:$A$14577,'MONTHLY DATA'!$A94,'WEEKLY DATA'!$B$11:$B$14577,'MONTHLY DATA'!$B94)</f>
        <v>349</v>
      </c>
      <c r="J94" s="78">
        <f>AVERAGEIFS('WEEKLY DATA'!J$11:J$14577,'WEEKLY DATA'!$A$11:$A$14577,'MONTHLY DATA'!$A94,'WEEKLY DATA'!$B$11:$B$14577,'MONTHLY DATA'!$B94)</f>
        <v>344</v>
      </c>
      <c r="K94" s="154">
        <f t="shared" si="58"/>
        <v>1.1764705882352899E-2</v>
      </c>
      <c r="L94" s="169">
        <f>AVERAGEIFS('WEEKLY DATA'!L$11:L$14577,'WEEKLY DATA'!$A$11:$A$14577,'MONTHLY DATA'!$A94,'WEEKLY DATA'!$B$11:$B$14577,'MONTHLY DATA'!$B94)</f>
        <v>310</v>
      </c>
      <c r="M94" s="78">
        <f>AVERAGEIFS('WEEKLY DATA'!M$11:M$14577,'WEEKLY DATA'!$A$11:$A$14577,'MONTHLY DATA'!$A94,'WEEKLY DATA'!$B$11:$B$14577,'MONTHLY DATA'!$B94)</f>
        <v>320</v>
      </c>
      <c r="N94" s="78">
        <f>AVERAGEIFS('WEEKLY DATA'!N$11:N$14577,'WEEKLY DATA'!$A$11:$A$14577,'MONTHLY DATA'!$A94,'WEEKLY DATA'!$B$11:$B$14577,'MONTHLY DATA'!$B94)</f>
        <v>315</v>
      </c>
      <c r="O94" s="154">
        <f t="shared" si="59"/>
        <v>0</v>
      </c>
      <c r="P94" s="169">
        <f>AVERAGEIFS('WEEKLY DATA'!P$11:P$14577,'WEEKLY DATA'!$A$11:$A$14577,'MONTHLY DATA'!$A94,'WEEKLY DATA'!$B$11:$B$14577,'MONTHLY DATA'!$B94)</f>
        <v>273</v>
      </c>
      <c r="Q94" s="78">
        <f>AVERAGEIFS('WEEKLY DATA'!Q$11:Q$14577,'WEEKLY DATA'!$A$11:$A$14577,'MONTHLY DATA'!$A94,'WEEKLY DATA'!$B$11:$B$14577,'MONTHLY DATA'!$B94)</f>
        <v>283</v>
      </c>
      <c r="R94" s="78">
        <f>AVERAGEIFS('WEEKLY DATA'!R$11:R$14577,'WEEKLY DATA'!$A$11:$A$14577,'MONTHLY DATA'!$A94,'WEEKLY DATA'!$B$11:$B$14577,'MONTHLY DATA'!$B94)</f>
        <v>278</v>
      </c>
      <c r="S94" s="154">
        <f t="shared" si="60"/>
        <v>6.9230769230769207E-2</v>
      </c>
      <c r="T94" s="169">
        <f>AVERAGEIFS('WEEKLY DATA'!T$11:T$14577,'WEEKLY DATA'!$A$11:$A$14577,'MONTHLY DATA'!$A94,'WEEKLY DATA'!$B$11:$B$14577,'MONTHLY DATA'!$B94)</f>
        <v>228</v>
      </c>
      <c r="U94" s="78">
        <f>AVERAGEIFS('WEEKLY DATA'!U$11:U$14577,'WEEKLY DATA'!$A$11:$A$14577,'MONTHLY DATA'!$A94,'WEEKLY DATA'!$B$11:$B$14577,'MONTHLY DATA'!$B94)</f>
        <v>238</v>
      </c>
      <c r="V94" s="78">
        <f>AVERAGEIFS('WEEKLY DATA'!V$11:V$14577,'WEEKLY DATA'!$A$11:$A$14577,'MONTHLY DATA'!$A94,'WEEKLY DATA'!$B$11:$B$14577,'MONTHLY DATA'!$B94)</f>
        <v>233</v>
      </c>
      <c r="W94" s="154">
        <f t="shared" si="61"/>
        <v>-5.858585858585863E-2</v>
      </c>
      <c r="X94" s="169">
        <f>AVERAGEIFS('WEEKLY DATA'!X$11:X$14577,'WEEKLY DATA'!$A$11:$A$14577,'MONTHLY DATA'!$A94,'WEEKLY DATA'!$B$11:$B$14577,'MONTHLY DATA'!$B94)</f>
        <v>189</v>
      </c>
      <c r="Y94" s="78">
        <f>AVERAGEIFS('WEEKLY DATA'!Y$11:Y$14577,'WEEKLY DATA'!$A$11:$A$14577,'MONTHLY DATA'!$A94,'WEEKLY DATA'!$B$11:$B$14577,'MONTHLY DATA'!$B94)</f>
        <v>199</v>
      </c>
      <c r="Z94" s="78">
        <f>AVERAGEIFS('WEEKLY DATA'!Z$11:Z$14577,'WEEKLY DATA'!$A$11:$A$14577,'MONTHLY DATA'!$A94,'WEEKLY DATA'!$B$11:$B$14577,'MONTHLY DATA'!$B94)</f>
        <v>194</v>
      </c>
      <c r="AA94" s="154">
        <f t="shared" si="62"/>
        <v>2.1052631578947434E-2</v>
      </c>
      <c r="AB94" s="169">
        <f>AVERAGEIFS('WEEKLY DATA'!AB$11:AB$14577,'WEEKLY DATA'!$A$11:$A$14577,'MONTHLY DATA'!$A94,'WEEKLY DATA'!$B$11:$B$14577,'MONTHLY DATA'!$B94)</f>
        <v>240</v>
      </c>
      <c r="AC94" s="78">
        <f>AVERAGEIFS('WEEKLY DATA'!AC$11:AC$14577,'WEEKLY DATA'!$A$11:$A$14577,'MONTHLY DATA'!$A94,'WEEKLY DATA'!$B$11:$B$14577,'MONTHLY DATA'!$B94)</f>
        <v>250</v>
      </c>
      <c r="AD94" s="78">
        <f>AVERAGEIFS('WEEKLY DATA'!AD$11:AD$14577,'WEEKLY DATA'!$A$11:$A$14577,'MONTHLY DATA'!$A94,'WEEKLY DATA'!$B$11:$B$14577,'MONTHLY DATA'!$B94)</f>
        <v>245</v>
      </c>
      <c r="AE94" s="154">
        <f t="shared" si="63"/>
        <v>0</v>
      </c>
      <c r="AF94" s="169">
        <f>AVERAGEIFS('WEEKLY DATA'!AF$11:AF$14577,'WEEKLY DATA'!$A$11:$A$14577,'MONTHLY DATA'!$A94,'WEEKLY DATA'!$B$11:$B$14577,'MONTHLY DATA'!$B94)</f>
        <v>226</v>
      </c>
      <c r="AG94" s="78">
        <f>AVERAGEIFS('WEEKLY DATA'!AG$11:AG$14577,'WEEKLY DATA'!$A$11:$A$14577,'MONTHLY DATA'!$A94,'WEEKLY DATA'!$B$11:$B$14577,'MONTHLY DATA'!$B94)</f>
        <v>236</v>
      </c>
      <c r="AH94" s="78">
        <f>AVERAGEIFS('WEEKLY DATA'!AH$11:AH$14577,'WEEKLY DATA'!$A$11:$A$14577,'MONTHLY DATA'!$A94,'WEEKLY DATA'!$B$11:$B$14577,'MONTHLY DATA'!$B94)</f>
        <v>231</v>
      </c>
      <c r="AI94" s="154">
        <f t="shared" si="64"/>
        <v>6.8208092485549043E-2</v>
      </c>
      <c r="AJ94" s="169">
        <f>AVERAGEIFS('WEEKLY DATA'!AJ$11:AJ$14577,'WEEKLY DATA'!$A$11:$A$14577,'MONTHLY DATA'!$A94,'WEEKLY DATA'!$B$11:$B$14577,'MONTHLY DATA'!$B94)</f>
        <v>231</v>
      </c>
      <c r="AK94" s="78">
        <f>AVERAGEIFS('WEEKLY DATA'!AK$11:AK$14577,'WEEKLY DATA'!$A$11:$A$14577,'MONTHLY DATA'!$A94,'WEEKLY DATA'!$B$11:$B$14577,'MONTHLY DATA'!$B94)</f>
        <v>241</v>
      </c>
      <c r="AL94" s="78">
        <f>AVERAGEIFS('WEEKLY DATA'!AL$11:AL$14577,'WEEKLY DATA'!$A$11:$A$14577,'MONTHLY DATA'!$A94,'WEEKLY DATA'!$B$11:$B$14577,'MONTHLY DATA'!$B94)</f>
        <v>236</v>
      </c>
      <c r="AM94" s="154">
        <f t="shared" si="65"/>
        <v>-3.6734693877551017E-2</v>
      </c>
      <c r="AN94" s="169">
        <f>AVERAGEIFS('WEEKLY DATA'!AN$11:AN$14577,'WEEKLY DATA'!$A$11:$A$14577,'MONTHLY DATA'!$A94,'WEEKLY DATA'!$B$11:$B$14577,'MONTHLY DATA'!$B94)</f>
        <v>211</v>
      </c>
      <c r="AO94" s="78">
        <f>AVERAGEIFS('WEEKLY DATA'!AO$11:AO$14577,'WEEKLY DATA'!$A$11:$A$14577,'MONTHLY DATA'!$A94,'WEEKLY DATA'!$B$11:$B$14577,'MONTHLY DATA'!$B94)</f>
        <v>221</v>
      </c>
      <c r="AP94" s="78">
        <f>AVERAGEIFS('WEEKLY DATA'!AP$11:AP$14577,'WEEKLY DATA'!$A$11:$A$14577,'MONTHLY DATA'!$A94,'WEEKLY DATA'!$B$11:$B$14577,'MONTHLY DATA'!$B94)</f>
        <v>216</v>
      </c>
      <c r="AQ94" s="154">
        <f t="shared" si="66"/>
        <v>5.3658536585365901E-2</v>
      </c>
      <c r="AR94" s="169">
        <f>AVERAGEIFS('WEEKLY DATA'!AR$11:AR$14577,'WEEKLY DATA'!$A$11:$A$14577,'MONTHLY DATA'!$A94,'WEEKLY DATA'!$B$11:$B$14577,'MONTHLY DATA'!$B94)</f>
        <v>255</v>
      </c>
      <c r="AS94" s="78">
        <f>AVERAGEIFS('WEEKLY DATA'!AS$11:AS$14577,'WEEKLY DATA'!$A$11:$A$14577,'MONTHLY DATA'!$A94,'WEEKLY DATA'!$B$11:$B$14577,'MONTHLY DATA'!$B94)</f>
        <v>265</v>
      </c>
      <c r="AT94" s="78">
        <f>AVERAGEIFS('WEEKLY DATA'!AT$11:AT$14577,'WEEKLY DATA'!$A$11:$A$14577,'MONTHLY DATA'!$A94,'WEEKLY DATA'!$B$11:$B$14577,'MONTHLY DATA'!$B94)</f>
        <v>260</v>
      </c>
      <c r="AU94" s="154">
        <f t="shared" si="67"/>
        <v>0</v>
      </c>
      <c r="AV94" s="169">
        <f>AVERAGEIFS('WEEKLY DATA'!AV$11:AV$14577,'WEEKLY DATA'!$A$11:$A$14577,'MONTHLY DATA'!$A94,'WEEKLY DATA'!$B$11:$B$14577,'MONTHLY DATA'!$B94)</f>
        <v>250</v>
      </c>
      <c r="AW94" s="78">
        <f>AVERAGEIFS('WEEKLY DATA'!AW$11:AW$14577,'WEEKLY DATA'!$A$11:$A$14577,'MONTHLY DATA'!$A94,'WEEKLY DATA'!$B$11:$B$14577,'MONTHLY DATA'!$B94)</f>
        <v>260</v>
      </c>
      <c r="AX94" s="78">
        <f>AVERAGEIFS('WEEKLY DATA'!AX$11:AX$14577,'WEEKLY DATA'!$A$11:$A$14577,'MONTHLY DATA'!$A94,'WEEKLY DATA'!$B$11:$B$14577,'MONTHLY DATA'!$B94)</f>
        <v>255</v>
      </c>
      <c r="AY94" s="154">
        <f t="shared" si="68"/>
        <v>5.6994818652849721E-2</v>
      </c>
      <c r="AZ94" s="169">
        <f>AVERAGEIFS('WEEKLY DATA'!AZ$11:AZ$14577,'WEEKLY DATA'!$A$11:$A$14577,'MONTHLY DATA'!$A94,'WEEKLY DATA'!$B$11:$B$14577,'MONTHLY DATA'!$B94)</f>
        <v>201</v>
      </c>
      <c r="BA94" s="78">
        <f>AVERAGEIFS('WEEKLY DATA'!BA$11:BA$14577,'WEEKLY DATA'!$A$11:$A$14577,'MONTHLY DATA'!$A94,'WEEKLY DATA'!$B$11:$B$14577,'MONTHLY DATA'!$B94)</f>
        <v>211</v>
      </c>
      <c r="BB94" s="78">
        <f>AVERAGEIFS('WEEKLY DATA'!BB$11:BB$14577,'WEEKLY DATA'!$A$11:$A$14577,'MONTHLY DATA'!$A94,'WEEKLY DATA'!$B$11:$B$14577,'MONTHLY DATA'!$B94)</f>
        <v>206</v>
      </c>
      <c r="BC94" s="154">
        <f t="shared" si="69"/>
        <v>-7.9329608938547458E-2</v>
      </c>
      <c r="BD94" s="169">
        <f>AVERAGEIFS('WEEKLY DATA'!BD$11:BD$14577,'WEEKLY DATA'!$A$11:$A$14577,'MONTHLY DATA'!$A94,'WEEKLY DATA'!$B$11:$B$14577,'MONTHLY DATA'!$B94)</f>
        <v>167</v>
      </c>
      <c r="BE94" s="78">
        <f>AVERAGEIFS('WEEKLY DATA'!BE$11:BE$14577,'WEEKLY DATA'!$A$11:$A$14577,'MONTHLY DATA'!$A94,'WEEKLY DATA'!$B$11:$B$14577,'MONTHLY DATA'!$B94)</f>
        <v>177</v>
      </c>
      <c r="BF94" s="78">
        <f>AVERAGEIFS('WEEKLY DATA'!BF$11:BF$14577,'WEEKLY DATA'!$A$11:$A$14577,'MONTHLY DATA'!$A94,'WEEKLY DATA'!$B$11:$B$14577,'MONTHLY DATA'!$B94)</f>
        <v>172</v>
      </c>
      <c r="BG94" s="154">
        <f t="shared" si="70"/>
        <v>-2.4113475177304999E-2</v>
      </c>
      <c r="BH94" s="169">
        <f>AVERAGEIFS('WEEKLY DATA'!BH$11:BH$14577,'WEEKLY DATA'!$A$11:$A$14577,'MONTHLY DATA'!$A94,'WEEKLY DATA'!$B$11:$B$14577,'MONTHLY DATA'!$B94)</f>
        <v>231</v>
      </c>
      <c r="BI94" s="78">
        <f>AVERAGEIFS('WEEKLY DATA'!BI$11:BI$14577,'WEEKLY DATA'!$A$11:$A$14577,'MONTHLY DATA'!$A94,'WEEKLY DATA'!$B$11:$B$14577,'MONTHLY DATA'!$B94)</f>
        <v>241</v>
      </c>
      <c r="BJ94" s="78">
        <f>AVERAGEIFS('WEEKLY DATA'!BJ$11:BJ$14577,'WEEKLY DATA'!$A$11:$A$14577,'MONTHLY DATA'!$A94,'WEEKLY DATA'!$B$11:$B$14577,'MONTHLY DATA'!$B94)</f>
        <v>236</v>
      </c>
      <c r="BK94" s="154">
        <f t="shared" si="71"/>
        <v>-6.9950738916256139E-2</v>
      </c>
      <c r="BL94" s="169">
        <f>AVERAGEIFS('WEEKLY DATA'!BL$11:BL$14577,'WEEKLY DATA'!$A$11:$A$14577,'MONTHLY DATA'!$A94,'WEEKLY DATA'!$B$11:$B$14577,'MONTHLY DATA'!$B94)</f>
        <v>172</v>
      </c>
      <c r="BM94" s="78">
        <f>AVERAGEIFS('WEEKLY DATA'!BM$11:BM$14577,'WEEKLY DATA'!$A$11:$A$14577,'MONTHLY DATA'!$A94,'WEEKLY DATA'!$B$11:$B$14577,'MONTHLY DATA'!$B94)</f>
        <v>182</v>
      </c>
      <c r="BN94" s="78">
        <f>AVERAGEIFS('WEEKLY DATA'!BN$11:BN$14577,'WEEKLY DATA'!$A$11:$A$14577,'MONTHLY DATA'!$A94,'WEEKLY DATA'!$B$11:$B$14577,'MONTHLY DATA'!$B94)</f>
        <v>177</v>
      </c>
      <c r="BO94" s="154">
        <f t="shared" si="72"/>
        <v>-2.344827586206899E-2</v>
      </c>
      <c r="BP94" s="78">
        <f>AVERAGEIFS('WEEKLY DATA'!BP$11:BP$14577,'WEEKLY DATA'!$A$11:$A$14577,'MONTHLY DATA'!$A94,'WEEKLY DATA'!$B$11:$B$14577,'MONTHLY DATA'!$B94)</f>
        <v>244.5</v>
      </c>
      <c r="BQ94" s="78">
        <f>AVERAGEIFS('WEEKLY DATA'!BQ$11:BQ$14577,'WEEKLY DATA'!$A$11:$A$14577,'MONTHLY DATA'!$A94,'WEEKLY DATA'!$B$11:$B$14577,'MONTHLY DATA'!$B94)</f>
        <v>254.5</v>
      </c>
      <c r="BR94" s="78">
        <f>AVERAGEIFS('WEEKLY DATA'!BR$11:BR$14577,'WEEKLY DATA'!$A$11:$A$14577,'MONTHLY DATA'!$A94,'WEEKLY DATA'!$B$11:$B$14577,'MONTHLY DATA'!$B94)</f>
        <v>249.5</v>
      </c>
      <c r="BS94" s="154">
        <f t="shared" si="73"/>
        <v>-7.1627906976744149E-2</v>
      </c>
      <c r="BT94" s="78">
        <f>AVERAGEIFS('WEEKLY DATA'!BT$11:BT$14577,'WEEKLY DATA'!$A$11:$A$14577,'MONTHLY DATA'!$A94,'WEEKLY DATA'!$B$11:$B$14577,'MONTHLY DATA'!$B94)</f>
        <v>212</v>
      </c>
      <c r="BU94" s="78">
        <f>AVERAGEIFS('WEEKLY DATA'!BU$11:BU$14577,'WEEKLY DATA'!$A$11:$A$14577,'MONTHLY DATA'!$A94,'WEEKLY DATA'!$B$11:$B$14577,'MONTHLY DATA'!$B94)</f>
        <v>222</v>
      </c>
      <c r="BV94" s="78">
        <f>AVERAGEIFS('WEEKLY DATA'!BV$11:BV$14577,'WEEKLY DATA'!$A$11:$A$14577,'MONTHLY DATA'!$A94,'WEEKLY DATA'!$B$11:$B$14577,'MONTHLY DATA'!$B94)</f>
        <v>217</v>
      </c>
      <c r="BW94" s="154">
        <f t="shared" si="74"/>
        <v>-1.9209039548022555E-2</v>
      </c>
      <c r="BX94" s="78">
        <f>AVERAGEIFS('WEEKLY DATA'!BX$11:BX$14577,'WEEKLY DATA'!$A$11:$A$14577,'MONTHLY DATA'!$A94,'WEEKLY DATA'!$B$11:$B$14577,'MONTHLY DATA'!$B94)</f>
        <v>324</v>
      </c>
      <c r="BY94" s="78">
        <f>AVERAGEIFS('WEEKLY DATA'!BY$11:BY$14577,'WEEKLY DATA'!$A$11:$A$14577,'MONTHLY DATA'!$A94,'WEEKLY DATA'!$B$11:$B$14577,'MONTHLY DATA'!$B94)</f>
        <v>334</v>
      </c>
      <c r="BZ94" s="78">
        <f>AVERAGEIFS('WEEKLY DATA'!BZ$11:BZ$14577,'WEEKLY DATA'!$A$11:$A$14577,'MONTHLY DATA'!$A94,'WEEKLY DATA'!$B$11:$B$14577,'MONTHLY DATA'!$B94)</f>
        <v>329</v>
      </c>
      <c r="CA94" s="154">
        <f t="shared" si="75"/>
        <v>-1.7910447761193993E-2</v>
      </c>
      <c r="CB94" s="78">
        <f>AVERAGEIFS('WEEKLY DATA'!CB$11:CB$14577,'WEEKLY DATA'!$A$11:$A$14577,'MONTHLY DATA'!$A94,'WEEKLY DATA'!$B$11:$B$14577,'MONTHLY DATA'!$B94)</f>
        <v>388</v>
      </c>
      <c r="CC94" s="78">
        <f>AVERAGEIFS('WEEKLY DATA'!CC$11:CC$14577,'WEEKLY DATA'!$A$11:$A$14577,'MONTHLY DATA'!$A94,'WEEKLY DATA'!$B$11:$B$14577,'MONTHLY DATA'!$B94)</f>
        <v>398</v>
      </c>
      <c r="CD94" s="78">
        <f>AVERAGEIFS('WEEKLY DATA'!CD$11:CD$14577,'WEEKLY DATA'!$A$11:$A$14577,'MONTHLY DATA'!$A94,'WEEKLY DATA'!$B$11:$B$14577,'MONTHLY DATA'!$B94)</f>
        <v>393</v>
      </c>
      <c r="CE94" s="154">
        <f t="shared" si="76"/>
        <v>-5.3012048192771055E-2</v>
      </c>
      <c r="CF94" s="78">
        <f>AVERAGEIFS('WEEKLY DATA'!CF$11:CF$14577,'WEEKLY DATA'!$A$11:$A$14577,'MONTHLY DATA'!$A94,'WEEKLY DATA'!$B$11:$B$14577,'MONTHLY DATA'!$B94)</f>
        <v>223.5</v>
      </c>
      <c r="CG94" s="78">
        <f>AVERAGEIFS('WEEKLY DATA'!CG$11:CG$14577,'WEEKLY DATA'!$A$11:$A$14577,'MONTHLY DATA'!$A94,'WEEKLY DATA'!$B$11:$B$14577,'MONTHLY DATA'!$B94)</f>
        <v>233.5</v>
      </c>
      <c r="CH94" s="78">
        <f>AVERAGEIFS('WEEKLY DATA'!CH$11:CH$14577,'WEEKLY DATA'!$A$11:$A$14577,'MONTHLY DATA'!$A94,'WEEKLY DATA'!$B$11:$B$14577,'MONTHLY DATA'!$B94)</f>
        <v>228.5</v>
      </c>
      <c r="CI94" s="154">
        <f t="shared" si="77"/>
        <v>-9.5049504950495023E-2</v>
      </c>
      <c r="CJ94" s="78">
        <f>AVERAGEIFS('WEEKLY DATA'!CJ$11:CJ$14577,'WEEKLY DATA'!$A$11:$A$14577,'MONTHLY DATA'!$A94,'WEEKLY DATA'!$B$11:$B$14577,'MONTHLY DATA'!$B94)</f>
        <v>183</v>
      </c>
      <c r="CK94" s="78">
        <f>AVERAGEIFS('WEEKLY DATA'!CK$11:CK$14577,'WEEKLY DATA'!$A$11:$A$14577,'MONTHLY DATA'!$A94,'WEEKLY DATA'!$B$11:$B$14577,'MONTHLY DATA'!$B94)</f>
        <v>193</v>
      </c>
      <c r="CL94" s="78">
        <f>AVERAGEIFS('WEEKLY DATA'!CL$11:CL$14577,'WEEKLY DATA'!$A$11:$A$14577,'MONTHLY DATA'!$A94,'WEEKLY DATA'!$B$11:$B$14577,'MONTHLY DATA'!$B94)</f>
        <v>188</v>
      </c>
      <c r="CM94" s="154">
        <f t="shared" si="78"/>
        <v>-1.6993464052287632E-2</v>
      </c>
      <c r="CN94" s="78">
        <f>AVERAGEIFS('WEEKLY DATA'!CN$11:CN$14577,'WEEKLY DATA'!$A$11:$A$14577,'MONTHLY DATA'!$A94,'WEEKLY DATA'!$B$11:$B$14577,'MONTHLY DATA'!$B94)</f>
        <v>289</v>
      </c>
      <c r="CO94" s="78">
        <f>AVERAGEIFS('WEEKLY DATA'!CO$11:CO$14577,'WEEKLY DATA'!$A$11:$A$14577,'MONTHLY DATA'!$A94,'WEEKLY DATA'!$B$11:$B$14577,'MONTHLY DATA'!$B94)</f>
        <v>299</v>
      </c>
      <c r="CP94" s="78">
        <f>AVERAGEIFS('WEEKLY DATA'!CP$11:CP$14577,'WEEKLY DATA'!$A$11:$A$14577,'MONTHLY DATA'!$A94,'WEEKLY DATA'!$B$11:$B$14577,'MONTHLY DATA'!$B94)</f>
        <v>294</v>
      </c>
      <c r="CQ94" s="154">
        <f t="shared" si="79"/>
        <v>-2.0000000000000018E-2</v>
      </c>
      <c r="CR94" s="78">
        <f>AVERAGEIFS('WEEKLY DATA'!CR$11:CR$14577,'WEEKLY DATA'!$A$11:$A$14577,'MONTHLY DATA'!$A94,'WEEKLY DATA'!$B$11:$B$14577,'MONTHLY DATA'!$B94)</f>
        <v>358</v>
      </c>
      <c r="CS94" s="78">
        <f>AVERAGEIFS('WEEKLY DATA'!CS$11:CS$14577,'WEEKLY DATA'!$A$11:$A$14577,'MONTHLY DATA'!$A94,'WEEKLY DATA'!$B$11:$B$14577,'MONTHLY DATA'!$B94)</f>
        <v>368</v>
      </c>
      <c r="CT94" s="78">
        <f>AVERAGEIFS('WEEKLY DATA'!CT$11:CT$14577,'WEEKLY DATA'!$A$11:$A$14577,'MONTHLY DATA'!$A94,'WEEKLY DATA'!$B$11:$B$14577,'MONTHLY DATA'!$B94)</f>
        <v>363</v>
      </c>
      <c r="CU94" s="154">
        <f t="shared" si="80"/>
        <v>-5.7142857142857162E-2</v>
      </c>
      <c r="CV94" s="169">
        <f>AVERAGEIFS('WEEKLY DATA'!CV$11:CV$14577,'WEEKLY DATA'!$A$11:$A$14577,'MONTHLY DATA'!$A94,'WEEKLY DATA'!$B$11:$B$14577,'MONTHLY DATA'!$B94)</f>
        <v>258.5</v>
      </c>
      <c r="CW94" s="78">
        <f>AVERAGEIFS('WEEKLY DATA'!CW$11:CW$14577,'WEEKLY DATA'!$A$11:$A$14577,'MONTHLY DATA'!$A94,'WEEKLY DATA'!$B$11:$B$14577,'MONTHLY DATA'!$B94)</f>
        <v>268.5</v>
      </c>
      <c r="CX94" s="78">
        <f>AVERAGEIFS('WEEKLY DATA'!CX$11:CX$14577,'WEEKLY DATA'!$A$11:$A$14577,'MONTHLY DATA'!$A94,'WEEKLY DATA'!$B$11:$B$14577,'MONTHLY DATA'!$B94)</f>
        <v>263.5</v>
      </c>
      <c r="CY94" s="154">
        <f t="shared" si="81"/>
        <v>-7.9475982532751122E-2</v>
      </c>
      <c r="CZ94" s="169">
        <f>AVERAGEIFS('WEEKLY DATA'!CZ$11:CZ$14577,'WEEKLY DATA'!$A$11:$A$14577,'MONTHLY DATA'!$A94,'WEEKLY DATA'!$B$11:$B$14577,'MONTHLY DATA'!$B94)</f>
        <v>218</v>
      </c>
      <c r="DA94" s="78">
        <f>AVERAGEIFS('WEEKLY DATA'!DA$11:DA$14577,'WEEKLY DATA'!$A$11:$A$14577,'MONTHLY DATA'!$A94,'WEEKLY DATA'!$B$11:$B$14577,'MONTHLY DATA'!$B94)</f>
        <v>228</v>
      </c>
      <c r="DB94" s="78">
        <f>AVERAGEIFS('WEEKLY DATA'!DB$11:DB$14577,'WEEKLY DATA'!$A$11:$A$14577,'MONTHLY DATA'!$A94,'WEEKLY DATA'!$B$11:$B$14577,'MONTHLY DATA'!$B94)</f>
        <v>223</v>
      </c>
      <c r="DC94" s="154">
        <f t="shared" si="82"/>
        <v>-1.436464088397793E-2</v>
      </c>
      <c r="DD94" s="78">
        <f>AVERAGEIFS('WEEKLY DATA'!DD$11:DD$14577,'WEEKLY DATA'!$A$11:$A$14577,'MONTHLY DATA'!$A94,'WEEKLY DATA'!$B$11:$B$14577,'MONTHLY DATA'!$B94)</f>
        <v>324</v>
      </c>
      <c r="DE94" s="78">
        <f>AVERAGEIFS('WEEKLY DATA'!DE$11:DE$14577,'WEEKLY DATA'!$A$11:$A$14577,'MONTHLY DATA'!$A94,'WEEKLY DATA'!$B$11:$B$14577,'MONTHLY DATA'!$B94)</f>
        <v>334</v>
      </c>
      <c r="DF94" s="78">
        <f>AVERAGEIFS('WEEKLY DATA'!DF$11:DF$14577,'WEEKLY DATA'!$A$11:$A$14577,'MONTHLY DATA'!$A94,'WEEKLY DATA'!$B$11:$B$14577,'MONTHLY DATA'!$B94)</f>
        <v>329</v>
      </c>
      <c r="DG94" s="154">
        <f t="shared" si="83"/>
        <v>-1.7910447761193993E-2</v>
      </c>
      <c r="DH94" s="78">
        <f>AVERAGEIFS('WEEKLY DATA'!DH$11:DH$14577,'WEEKLY DATA'!$A$11:$A$14577,'MONTHLY DATA'!$A94,'WEEKLY DATA'!$B$11:$B$14577,'MONTHLY DATA'!$B94)</f>
        <v>369.5</v>
      </c>
      <c r="DI94" s="78">
        <f>AVERAGEIFS('WEEKLY DATA'!DI$11:DI$14577,'WEEKLY DATA'!$A$11:$A$14577,'MONTHLY DATA'!$A94,'WEEKLY DATA'!$B$11:$B$14577,'MONTHLY DATA'!$B94)</f>
        <v>379.5</v>
      </c>
      <c r="DJ94" s="78">
        <f>AVERAGEIFS('WEEKLY DATA'!DJ$11:DJ$14577,'WEEKLY DATA'!$A$11:$A$14577,'MONTHLY DATA'!$A94,'WEEKLY DATA'!$B$11:$B$14577,'MONTHLY DATA'!$B94)</f>
        <v>374.5</v>
      </c>
      <c r="DK94" s="154">
        <f t="shared" si="84"/>
        <v>-6.3749999999999973E-2</v>
      </c>
      <c r="DL94" s="169">
        <f>AVERAGEIFS('WEEKLY DATA'!DL$11:DL$14577,'WEEKLY DATA'!$A$11:$A$14577,'MONTHLY DATA'!$A94,'WEEKLY DATA'!$B$11:$B$14577,'MONTHLY DATA'!$B94)</f>
        <v>228.5</v>
      </c>
      <c r="DM94" s="78">
        <f>AVERAGEIFS('WEEKLY DATA'!DM$11:DM$14577,'WEEKLY DATA'!$A$11:$A$14577,'MONTHLY DATA'!$A94,'WEEKLY DATA'!$B$11:$B$14577,'MONTHLY DATA'!$B94)</f>
        <v>238.5</v>
      </c>
      <c r="DN94" s="78">
        <f>AVERAGEIFS('WEEKLY DATA'!DN$11:DN$14577,'WEEKLY DATA'!$A$11:$A$14577,'MONTHLY DATA'!$A94,'WEEKLY DATA'!$B$11:$B$14577,'MONTHLY DATA'!$B94)</f>
        <v>233.5</v>
      </c>
      <c r="DO94" s="154">
        <f t="shared" si="85"/>
        <v>-8.8780487804878017E-2</v>
      </c>
      <c r="DP94" s="78">
        <f>AVERAGEIFS('WEEKLY DATA'!DP$11:DP$14577,'WEEKLY DATA'!$A$11:$A$14577,'MONTHLY DATA'!$A94,'WEEKLY DATA'!$B$11:$B$14577,'MONTHLY DATA'!$B94)</f>
        <v>188</v>
      </c>
      <c r="DQ94" s="78">
        <f>AVERAGEIFS('WEEKLY DATA'!DQ$11:DQ$14577,'WEEKLY DATA'!$A$11:$A$14577,'MONTHLY DATA'!$A94,'WEEKLY DATA'!$B$11:$B$14577,'MONTHLY DATA'!$B94)</f>
        <v>198</v>
      </c>
      <c r="DR94" s="78">
        <f>AVERAGEIFS('WEEKLY DATA'!DR$11:DR$14577,'WEEKLY DATA'!$A$11:$A$14577,'MONTHLY DATA'!$A94,'WEEKLY DATA'!$B$11:$B$14577,'MONTHLY DATA'!$B94)</f>
        <v>193</v>
      </c>
      <c r="DS94" s="154">
        <f t="shared" si="86"/>
        <v>-1.6560509554140124E-2</v>
      </c>
      <c r="DT94" s="78">
        <f>AVERAGEIFS('WEEKLY DATA'!DT$11:DT$14577,'WEEKLY DATA'!$A$11:$A$14577,'MONTHLY DATA'!$A94,'WEEKLY DATA'!$B$11:$B$14577,'MONTHLY DATA'!$B94)</f>
        <v>334</v>
      </c>
      <c r="DU94" s="78">
        <f>AVERAGEIFS('WEEKLY DATA'!DU$11:DU$14577,'WEEKLY DATA'!$A$11:$A$14577,'MONTHLY DATA'!$A94,'WEEKLY DATA'!$B$11:$B$14577,'MONTHLY DATA'!$B94)</f>
        <v>344</v>
      </c>
      <c r="DV94" s="78">
        <f>AVERAGEIFS('WEEKLY DATA'!DV$11:DV$14577,'WEEKLY DATA'!$A$11:$A$14577,'MONTHLY DATA'!$A94,'WEEKLY DATA'!$B$11:$B$14577,'MONTHLY DATA'!$B94)</f>
        <v>339</v>
      </c>
      <c r="DW94" s="154">
        <f t="shared" si="87"/>
        <v>-1.7391304347826098E-2</v>
      </c>
      <c r="DX94" s="78">
        <f>AVERAGEIFS('WEEKLY DATA'!DX$11:DX$14577,'WEEKLY DATA'!$A$11:$A$14577,'MONTHLY DATA'!$A94,'WEEKLY DATA'!$B$11:$B$14577,'MONTHLY DATA'!$B94)</f>
        <v>379.5</v>
      </c>
      <c r="DY94" s="78">
        <f>AVERAGEIFS('WEEKLY DATA'!DY$11:DY$14577,'WEEKLY DATA'!$A$11:$A$14577,'MONTHLY DATA'!$A94,'WEEKLY DATA'!$B$11:$B$14577,'MONTHLY DATA'!$B94)</f>
        <v>389.5</v>
      </c>
      <c r="DZ94" s="78">
        <f>AVERAGEIFS('WEEKLY DATA'!DZ$11:DZ$14577,'WEEKLY DATA'!$A$11:$A$14577,'MONTHLY DATA'!$A94,'WEEKLY DATA'!$B$11:$B$14577,'MONTHLY DATA'!$B94)</f>
        <v>384.5</v>
      </c>
      <c r="EA94" s="154">
        <f t="shared" si="88"/>
        <v>-6.2195121951219567E-2</v>
      </c>
      <c r="EB94" s="78">
        <f>AVERAGEIFS('WEEKLY DATA'!EB$11:EB$14577,'WEEKLY DATA'!$A$11:$A$14577,'MONTHLY DATA'!$A94,'WEEKLY DATA'!$B$11:$B$14577,'MONTHLY DATA'!$B94)</f>
        <v>228.5</v>
      </c>
      <c r="EC94" s="78">
        <f>AVERAGEIFS('WEEKLY DATA'!EC$11:EC$14577,'WEEKLY DATA'!$A$11:$A$14577,'MONTHLY DATA'!$A94,'WEEKLY DATA'!$B$11:$B$14577,'MONTHLY DATA'!$B94)</f>
        <v>238.5</v>
      </c>
      <c r="ED94" s="78">
        <f>AVERAGEIFS('WEEKLY DATA'!ED$11:ED$14577,'WEEKLY DATA'!$A$11:$A$14577,'MONTHLY DATA'!$A94,'WEEKLY DATA'!$B$11:$B$14577,'MONTHLY DATA'!$B94)</f>
        <v>233.5</v>
      </c>
      <c r="EE94" s="154">
        <f t="shared" si="89"/>
        <v>-8.8780487804878017E-2</v>
      </c>
      <c r="EF94" s="169">
        <f>AVERAGEIFS('WEEKLY DATA'!EF$11:EF$14577,'WEEKLY DATA'!$A$11:$A$14577,'MONTHLY DATA'!$A94,'WEEKLY DATA'!$B$11:$B$14577,'MONTHLY DATA'!$B94)</f>
        <v>188</v>
      </c>
      <c r="EG94" s="78">
        <f>AVERAGEIFS('WEEKLY DATA'!EG$11:EG$14577,'WEEKLY DATA'!$A$11:$A$14577,'MONTHLY DATA'!$A94,'WEEKLY DATA'!$B$11:$B$14577,'MONTHLY DATA'!$B94)</f>
        <v>198</v>
      </c>
      <c r="EH94" s="78">
        <f>AVERAGEIFS('WEEKLY DATA'!EH$11:EH$14577,'WEEKLY DATA'!$A$11:$A$14577,'MONTHLY DATA'!$A94,'WEEKLY DATA'!$B$11:$B$14577,'MONTHLY DATA'!$B94)</f>
        <v>193</v>
      </c>
      <c r="EI94" s="154">
        <f t="shared" si="90"/>
        <v>-1.6560509554140124E-2</v>
      </c>
      <c r="EJ94" s="78">
        <f>AVERAGEIFS('WEEKLY DATA'!EJ$11:EJ$14577,'WEEKLY DATA'!$A$11:$A$14577,'MONTHLY DATA'!$A94,'WEEKLY DATA'!$B$11:$B$14577,'MONTHLY DATA'!$B94)</f>
        <v>354</v>
      </c>
      <c r="EK94" s="78">
        <f>AVERAGEIFS('WEEKLY DATA'!EK$11:EK$14577,'WEEKLY DATA'!$A$11:$A$14577,'MONTHLY DATA'!$A94,'WEEKLY DATA'!$B$11:$B$14577,'MONTHLY DATA'!$B94)</f>
        <v>364</v>
      </c>
      <c r="EL94" s="78">
        <f>AVERAGEIFS('WEEKLY DATA'!EL$11:EL$14577,'WEEKLY DATA'!$A$11:$A$14577,'MONTHLY DATA'!$A94,'WEEKLY DATA'!$B$11:$B$14577,'MONTHLY DATA'!$B94)</f>
        <v>359</v>
      </c>
      <c r="EM94" s="154">
        <f t="shared" si="91"/>
        <v>-1.6438356164383605E-2</v>
      </c>
      <c r="EN94" s="78">
        <f>AVERAGEIFS('WEEKLY DATA'!EN$11:EN$14577,'WEEKLY DATA'!$A$11:$A$14577,'MONTHLY DATA'!$A94,'WEEKLY DATA'!$B$11:$B$14577,'MONTHLY DATA'!$B94)</f>
        <v>353.5</v>
      </c>
      <c r="EO94" s="78">
        <f>AVERAGEIFS('WEEKLY DATA'!EO$11:EO$14577,'WEEKLY DATA'!$A$11:$A$14577,'MONTHLY DATA'!$A94,'WEEKLY DATA'!$B$11:$B$14577,'MONTHLY DATA'!$B94)</f>
        <v>363.5</v>
      </c>
      <c r="EP94" s="78">
        <f>AVERAGEIFS('WEEKLY DATA'!EP$11:EP$14577,'WEEKLY DATA'!$A$11:$A$14577,'MONTHLY DATA'!$A94,'WEEKLY DATA'!$B$11:$B$14577,'MONTHLY DATA'!$B94)</f>
        <v>358.5</v>
      </c>
      <c r="EQ94" s="154">
        <f t="shared" si="92"/>
        <v>-1.7808219178082174E-2</v>
      </c>
      <c r="ER94" s="78">
        <f>AVERAGEIFS('WEEKLY DATA'!ER$11:ER$14577,'WEEKLY DATA'!$A$11:$A$14577,'MONTHLY DATA'!$A94,'WEEKLY DATA'!$B$11:$B$14577,'MONTHLY DATA'!$B94)</f>
        <v>213</v>
      </c>
      <c r="ES94" s="78">
        <f>AVERAGEIFS('WEEKLY DATA'!ES$11:ES$14577,'WEEKLY DATA'!$A$11:$A$14577,'MONTHLY DATA'!$A94,'WEEKLY DATA'!$B$11:$B$14577,'MONTHLY DATA'!$B94)</f>
        <v>223</v>
      </c>
      <c r="ET94" s="78">
        <f>AVERAGEIFS('WEEKLY DATA'!ET$11:ET$14577,'WEEKLY DATA'!$A$11:$A$14577,'MONTHLY DATA'!$A94,'WEEKLY DATA'!$B$11:$B$14577,'MONTHLY DATA'!$B94)</f>
        <v>218</v>
      </c>
      <c r="EU94" s="154">
        <f t="shared" si="93"/>
        <v>-6.737967914438503E-2</v>
      </c>
      <c r="EV94" s="78">
        <f>AVERAGEIFS('WEEKLY DATA'!EV$11:EV$14577,'WEEKLY DATA'!$A$11:$A$14577,'MONTHLY DATA'!$A94,'WEEKLY DATA'!$B$11:$B$14577,'MONTHLY DATA'!$B94)</f>
        <v>174.5</v>
      </c>
      <c r="EW94" s="78">
        <f>AVERAGEIFS('WEEKLY DATA'!EW$11:EW$14577,'WEEKLY DATA'!$A$11:$A$14577,'MONTHLY DATA'!$A94,'WEEKLY DATA'!$B$11:$B$14577,'MONTHLY DATA'!$B94)</f>
        <v>184.5</v>
      </c>
      <c r="EX94" s="78">
        <f>AVERAGEIFS('WEEKLY DATA'!EX$11:EX$14577,'WEEKLY DATA'!$A$11:$A$14577,'MONTHLY DATA'!$A94,'WEEKLY DATA'!$B$11:$B$14577,'MONTHLY DATA'!$B94)</f>
        <v>179.5</v>
      </c>
      <c r="EY94" s="154">
        <f t="shared" si="94"/>
        <v>-2.9729729729729759E-2</v>
      </c>
      <c r="EZ94" s="78">
        <f>AVERAGEIFS('WEEKLY DATA'!EZ$11:EZ$14577,'WEEKLY DATA'!$A$11:$A$14577,'MONTHLY DATA'!$A94,'WEEKLY DATA'!$B$11:$B$14577,'MONTHLY DATA'!$B94)</f>
        <v>314</v>
      </c>
      <c r="FA94" s="78">
        <f>AVERAGEIFS('WEEKLY DATA'!FA$11:FA$14577,'WEEKLY DATA'!$A$11:$A$14577,'MONTHLY DATA'!$A94,'WEEKLY DATA'!$B$11:$B$14577,'MONTHLY DATA'!$B94)</f>
        <v>324</v>
      </c>
      <c r="FB94" s="78">
        <f>AVERAGEIFS('WEEKLY DATA'!FB$11:FB$14577,'WEEKLY DATA'!$A$11:$A$14577,'MONTHLY DATA'!$A94,'WEEKLY DATA'!$B$11:$B$14577,'MONTHLY DATA'!$B94)</f>
        <v>319</v>
      </c>
      <c r="FC94" s="154">
        <f t="shared" si="95"/>
        <v>-1.8461538461538418E-2</v>
      </c>
      <c r="FD94" s="78">
        <f>AVERAGEIFS('WEEKLY DATA'!FD$11:FD$14577,'WEEKLY DATA'!$A$11:$A$14577,'MONTHLY DATA'!$A94,'WEEKLY DATA'!$B$11:$B$14577,'MONTHLY DATA'!$B94)</f>
        <v>416</v>
      </c>
      <c r="FE94" s="78">
        <f>AVERAGEIFS('WEEKLY DATA'!FE$11:FE$14577,'WEEKLY DATA'!$A$11:$A$14577,'MONTHLY DATA'!$A94,'WEEKLY DATA'!$B$11:$B$14577,'MONTHLY DATA'!$B94)</f>
        <v>426</v>
      </c>
      <c r="FF94" s="78">
        <f>AVERAGEIFS('WEEKLY DATA'!FF$11:FF$14577,'WEEKLY DATA'!$A$11:$A$14577,'MONTHLY DATA'!$A94,'WEEKLY DATA'!$B$11:$B$14577,'MONTHLY DATA'!$B94)</f>
        <v>421</v>
      </c>
      <c r="FG94" s="154">
        <f t="shared" si="96"/>
        <v>-5.3932584269662964E-2</v>
      </c>
      <c r="FH94" s="78">
        <f>AVERAGEIFS('WEEKLY DATA'!FH$11:FH$14577,'WEEKLY DATA'!$A$11:$A$14577,'MONTHLY DATA'!$A94,'WEEKLY DATA'!$B$11:$B$14577,'MONTHLY DATA'!$B94)</f>
        <v>249.5</v>
      </c>
      <c r="FI94" s="78">
        <f>AVERAGEIFS('WEEKLY DATA'!FI$11:FI$14577,'WEEKLY DATA'!$A$11:$A$14577,'MONTHLY DATA'!$A94,'WEEKLY DATA'!$B$11:$B$14577,'MONTHLY DATA'!$B94)</f>
        <v>259.5</v>
      </c>
      <c r="FJ94" s="78">
        <f>AVERAGEIFS('WEEKLY DATA'!FJ$11:FJ$14577,'WEEKLY DATA'!$A$11:$A$14577,'MONTHLY DATA'!$A94,'WEEKLY DATA'!$B$11:$B$14577,'MONTHLY DATA'!$B94)</f>
        <v>254.5</v>
      </c>
      <c r="FK94" s="154">
        <f t="shared" si="97"/>
        <v>1.8000000000000016E-2</v>
      </c>
      <c r="FL94" s="169">
        <f>AVERAGEIFS('WEEKLY DATA'!FL$11:FL$14577,'WEEKLY DATA'!$A$11:$A$14577,'MONTHLY DATA'!$A94,'WEEKLY DATA'!$B$11:$B$14577,'MONTHLY DATA'!$B94)</f>
        <v>218</v>
      </c>
      <c r="FM94" s="78">
        <f>AVERAGEIFS('WEEKLY DATA'!FM$11:FM$14577,'WEEKLY DATA'!$A$11:$A$14577,'MONTHLY DATA'!$A94,'WEEKLY DATA'!$B$11:$B$14577,'MONTHLY DATA'!$B94)</f>
        <v>228</v>
      </c>
      <c r="FN94" s="78">
        <f>AVERAGEIFS('WEEKLY DATA'!FN$11:FN$14577,'WEEKLY DATA'!$A$11:$A$14577,'MONTHLY DATA'!$A94,'WEEKLY DATA'!$B$11:$B$14577,'MONTHLY DATA'!$B94)</f>
        <v>223</v>
      </c>
      <c r="FO94" s="154">
        <f t="shared" si="98"/>
        <v>1.9428571428571351E-2</v>
      </c>
      <c r="FP94" s="78">
        <f>AVERAGEIFS('WEEKLY DATA'!FP$11:FP$14577,'WEEKLY DATA'!$A$11:$A$14577,'MONTHLY DATA'!$A94,'WEEKLY DATA'!$B$11:$B$14577,'MONTHLY DATA'!$B94)</f>
        <v>233.5</v>
      </c>
      <c r="FQ94" s="78">
        <f>AVERAGEIFS('WEEKLY DATA'!FQ$11:FQ$14577,'WEEKLY DATA'!$A$11:$A$14577,'MONTHLY DATA'!$A94,'WEEKLY DATA'!$B$11:$B$14577,'MONTHLY DATA'!$B94)</f>
        <v>243.5</v>
      </c>
      <c r="FR94" s="78">
        <f>AVERAGEIFS('WEEKLY DATA'!FR$11:FR$14577,'WEEKLY DATA'!$A$11:$A$14577,'MONTHLY DATA'!$A94,'WEEKLY DATA'!$B$11:$B$14577,'MONTHLY DATA'!$B94)</f>
        <v>238.5</v>
      </c>
      <c r="FS94" s="154">
        <f t="shared" si="99"/>
        <v>1.4893617021276562E-2</v>
      </c>
      <c r="FT94" s="78">
        <f>AVERAGEIFS('WEEKLY DATA'!FT$11:FT$14577,'WEEKLY DATA'!$A$11:$A$14577,'MONTHLY DATA'!$A94,'WEEKLY DATA'!$B$11:$B$14577,'MONTHLY DATA'!$B94)</f>
        <v>216</v>
      </c>
      <c r="FU94" s="78">
        <f>AVERAGEIFS('WEEKLY DATA'!FU$11:FU$14577,'WEEKLY DATA'!$A$11:$A$14577,'MONTHLY DATA'!$A94,'WEEKLY DATA'!$B$11:$B$14577,'MONTHLY DATA'!$B94)</f>
        <v>226</v>
      </c>
      <c r="FV94" s="78">
        <f>AVERAGEIFS('WEEKLY DATA'!FV$11:FV$14577,'WEEKLY DATA'!$A$11:$A$14577,'MONTHLY DATA'!$A94,'WEEKLY DATA'!$B$11:$B$14577,'MONTHLY DATA'!$B94)</f>
        <v>221</v>
      </c>
      <c r="FW94" s="154">
        <f t="shared" si="100"/>
        <v>-5.9574468085106358E-2</v>
      </c>
      <c r="FX94" s="78">
        <f>AVERAGEIFS('WEEKLY DATA'!FX$11:FX$14577,'WEEKLY DATA'!$A$11:$A$14577,'MONTHLY DATA'!$A94,'WEEKLY DATA'!$B$11:$B$14577,'MONTHLY DATA'!$B94)</f>
        <v>251.5</v>
      </c>
      <c r="FY94" s="78">
        <f>AVERAGEIFS('WEEKLY DATA'!FY$11:FY$14577,'WEEKLY DATA'!$A$11:$A$14577,'MONTHLY DATA'!$A94,'WEEKLY DATA'!$B$11:$B$14577,'MONTHLY DATA'!$B94)</f>
        <v>261.5</v>
      </c>
      <c r="FZ94" s="78">
        <f>AVERAGEIFS('WEEKLY DATA'!FZ$11:FZ$14577,'WEEKLY DATA'!$A$11:$A$14577,'MONTHLY DATA'!$A94,'WEEKLY DATA'!$B$11:$B$14577,'MONTHLY DATA'!$B94)</f>
        <v>256.5</v>
      </c>
      <c r="GA94" s="154">
        <f t="shared" si="101"/>
        <v>2.0895522388059806E-2</v>
      </c>
      <c r="GB94" s="78">
        <f>AVERAGEIFS('WEEKLY DATA'!GB$11:GB$14577,'WEEKLY DATA'!$A$11:$A$14577,'MONTHLY DATA'!$A94,'WEEKLY DATA'!$B$11:$B$14577,'MONTHLY DATA'!$B94)</f>
        <v>288.5</v>
      </c>
      <c r="GC94" s="78">
        <f>AVERAGEIFS('WEEKLY DATA'!GC$11:GC$14577,'WEEKLY DATA'!$A$11:$A$14577,'MONTHLY DATA'!$A94,'WEEKLY DATA'!$B$11:$B$14577,'MONTHLY DATA'!$B94)</f>
        <v>298.5</v>
      </c>
      <c r="GD94" s="78">
        <f>AVERAGEIFS('WEEKLY DATA'!GD$11:GD$14577,'WEEKLY DATA'!$A$11:$A$14577,'MONTHLY DATA'!$A94,'WEEKLY DATA'!$B$11:$B$14577,'MONTHLY DATA'!$B94)</f>
        <v>293.5</v>
      </c>
      <c r="GE94" s="154">
        <f t="shared" si="102"/>
        <v>-7.1936758893280661E-2</v>
      </c>
      <c r="GF94" s="169">
        <f>AVERAGEIFS('WEEKLY DATA'!GF$11:GF$14577,'WEEKLY DATA'!$A$11:$A$14577,'MONTHLY DATA'!$A94,'WEEKLY DATA'!$B$11:$B$14577,'MONTHLY DATA'!$B94)</f>
        <v>256.5</v>
      </c>
      <c r="GG94" s="78">
        <f>AVERAGEIFS('WEEKLY DATA'!GG$11:GG$14577,'WEEKLY DATA'!$A$11:$A$14577,'MONTHLY DATA'!$A94,'WEEKLY DATA'!$B$11:$B$14577,'MONTHLY DATA'!$B94)</f>
        <v>266.5</v>
      </c>
      <c r="GH94" s="78">
        <f>AVERAGEIFS('WEEKLY DATA'!GH$11:GH$14577,'WEEKLY DATA'!$A$11:$A$14577,'MONTHLY DATA'!$A94,'WEEKLY DATA'!$B$11:$B$14577,'MONTHLY DATA'!$B94)</f>
        <v>261.5</v>
      </c>
      <c r="GI94" s="154">
        <f t="shared" si="103"/>
        <v>-1.3207547169811318E-2</v>
      </c>
      <c r="GJ94" s="78">
        <f>AVERAGEIFS('WEEKLY DATA'!GJ$11:GJ$14577,'WEEKLY DATA'!$A$11:$A$14577,'MONTHLY DATA'!$A94,'WEEKLY DATA'!$B$11:$B$14577,'MONTHLY DATA'!$B94)</f>
        <v>344</v>
      </c>
      <c r="GK94" s="78">
        <f>AVERAGEIFS('WEEKLY DATA'!GK$11:GK$14577,'WEEKLY DATA'!$A$11:$A$14577,'MONTHLY DATA'!$A94,'WEEKLY DATA'!$B$11:$B$14577,'MONTHLY DATA'!$B94)</f>
        <v>354</v>
      </c>
      <c r="GL94" s="78">
        <f>AVERAGEIFS('WEEKLY DATA'!GL$11:GL$14577,'WEEKLY DATA'!$A$11:$A$14577,'MONTHLY DATA'!$A94,'WEEKLY DATA'!$B$11:$B$14577,'MONTHLY DATA'!$B94)</f>
        <v>349</v>
      </c>
      <c r="GM94" s="154">
        <f t="shared" si="104"/>
        <v>-1.6901408450704203E-2</v>
      </c>
      <c r="GN94" s="78">
        <f>AVERAGEIFS('WEEKLY DATA'!GN$11:GN$14577,'WEEKLY DATA'!$A$11:$A$14577,'MONTHLY DATA'!$A94,'WEEKLY DATA'!$B$11:$B$14577,'MONTHLY DATA'!$B94)</f>
        <v>409.5</v>
      </c>
      <c r="GO94" s="78">
        <f>AVERAGEIFS('WEEKLY DATA'!GO$11:GO$14577,'WEEKLY DATA'!$A$11:$A$14577,'MONTHLY DATA'!$A94,'WEEKLY DATA'!$B$11:$B$14577,'MONTHLY DATA'!$B94)</f>
        <v>419.5</v>
      </c>
      <c r="GP94" s="78">
        <f>AVERAGEIFS('WEEKLY DATA'!GP$11:GP$14577,'WEEKLY DATA'!$A$11:$A$14577,'MONTHLY DATA'!$A94,'WEEKLY DATA'!$B$11:$B$14577,'MONTHLY DATA'!$B94)</f>
        <v>414.5</v>
      </c>
      <c r="GQ94" s="154">
        <f t="shared" si="105"/>
        <v>-5.7954545454545481E-2</v>
      </c>
      <c r="GR94" s="78"/>
    </row>
    <row r="95" spans="1:200" ht="15.75" x14ac:dyDescent="0.25">
      <c r="A95">
        <f t="shared" si="55"/>
        <v>1</v>
      </c>
      <c r="B95">
        <f t="shared" si="56"/>
        <v>2017</v>
      </c>
      <c r="C95" s="86">
        <v>42736</v>
      </c>
      <c r="D95" s="78">
        <f>AVERAGEIFS('WEEKLY DATA'!D$11:D$14577,'WEEKLY DATA'!$A$11:$A$14577,'MONTHLY DATA'!$A95,'WEEKLY DATA'!$B$11:$B$14577,'MONTHLY DATA'!$B95)</f>
        <v>270</v>
      </c>
      <c r="E95" s="78">
        <f>AVERAGEIFS('WEEKLY DATA'!E$11:E$14577,'WEEKLY DATA'!$A$11:$A$14577,'MONTHLY DATA'!$A95,'WEEKLY DATA'!$B$11:$B$14577,'MONTHLY DATA'!$B95)</f>
        <v>280</v>
      </c>
      <c r="F95" s="78">
        <f>AVERAGEIFS('WEEKLY DATA'!F$11:F$14577,'WEEKLY DATA'!$A$11:$A$14577,'MONTHLY DATA'!$A95,'WEEKLY DATA'!$B$11:$B$14577,'MONTHLY DATA'!$B95)</f>
        <v>275</v>
      </c>
      <c r="G95" s="154">
        <f t="shared" si="57"/>
        <v>1.4760147601476037E-2</v>
      </c>
      <c r="H95" s="169">
        <f>AVERAGEIFS('WEEKLY DATA'!H$11:H$14577,'WEEKLY DATA'!$A$11:$A$14577,'MONTHLY DATA'!$A95,'WEEKLY DATA'!$B$11:$B$14577,'MONTHLY DATA'!$B95)</f>
        <v>343.75</v>
      </c>
      <c r="I95" s="78">
        <f>AVERAGEIFS('WEEKLY DATA'!I$11:I$14577,'WEEKLY DATA'!$A$11:$A$14577,'MONTHLY DATA'!$A95,'WEEKLY DATA'!$B$11:$B$14577,'MONTHLY DATA'!$B95)</f>
        <v>353.75</v>
      </c>
      <c r="J95" s="78">
        <f>AVERAGEIFS('WEEKLY DATA'!J$11:J$14577,'WEEKLY DATA'!$A$11:$A$14577,'MONTHLY DATA'!$A95,'WEEKLY DATA'!$B$11:$B$14577,'MONTHLY DATA'!$B95)</f>
        <v>348.75</v>
      </c>
      <c r="K95" s="154">
        <f t="shared" si="58"/>
        <v>1.380813953488369E-2</v>
      </c>
      <c r="L95" s="169">
        <f>AVERAGEIFS('WEEKLY DATA'!L$11:L$14577,'WEEKLY DATA'!$A$11:$A$14577,'MONTHLY DATA'!$A95,'WEEKLY DATA'!$B$11:$B$14577,'MONTHLY DATA'!$B95)</f>
        <v>310</v>
      </c>
      <c r="M95" s="78">
        <f>AVERAGEIFS('WEEKLY DATA'!M$11:M$14577,'WEEKLY DATA'!$A$11:$A$14577,'MONTHLY DATA'!$A95,'WEEKLY DATA'!$B$11:$B$14577,'MONTHLY DATA'!$B95)</f>
        <v>320</v>
      </c>
      <c r="N95" s="78">
        <f>AVERAGEIFS('WEEKLY DATA'!N$11:N$14577,'WEEKLY DATA'!$A$11:$A$14577,'MONTHLY DATA'!$A95,'WEEKLY DATA'!$B$11:$B$14577,'MONTHLY DATA'!$B95)</f>
        <v>315</v>
      </c>
      <c r="O95" s="154">
        <f t="shared" si="59"/>
        <v>0</v>
      </c>
      <c r="P95" s="169">
        <f>AVERAGEIFS('WEEKLY DATA'!P$11:P$14577,'WEEKLY DATA'!$A$11:$A$14577,'MONTHLY DATA'!$A95,'WEEKLY DATA'!$B$11:$B$14577,'MONTHLY DATA'!$B95)</f>
        <v>267.5</v>
      </c>
      <c r="Q95" s="78">
        <f>AVERAGEIFS('WEEKLY DATA'!Q$11:Q$14577,'WEEKLY DATA'!$A$11:$A$14577,'MONTHLY DATA'!$A95,'WEEKLY DATA'!$B$11:$B$14577,'MONTHLY DATA'!$B95)</f>
        <v>277.5</v>
      </c>
      <c r="R95" s="78">
        <f>AVERAGEIFS('WEEKLY DATA'!R$11:R$14577,'WEEKLY DATA'!$A$11:$A$14577,'MONTHLY DATA'!$A95,'WEEKLY DATA'!$B$11:$B$14577,'MONTHLY DATA'!$B95)</f>
        <v>272.5</v>
      </c>
      <c r="S95" s="154">
        <f t="shared" si="60"/>
        <v>-1.9784172661870492E-2</v>
      </c>
      <c r="T95" s="169">
        <f>AVERAGEIFS('WEEKLY DATA'!T$11:T$14577,'WEEKLY DATA'!$A$11:$A$14577,'MONTHLY DATA'!$A95,'WEEKLY DATA'!$B$11:$B$14577,'MONTHLY DATA'!$B95)</f>
        <v>230.625</v>
      </c>
      <c r="U95" s="78">
        <f>AVERAGEIFS('WEEKLY DATA'!U$11:U$14577,'WEEKLY DATA'!$A$11:$A$14577,'MONTHLY DATA'!$A95,'WEEKLY DATA'!$B$11:$B$14577,'MONTHLY DATA'!$B95)</f>
        <v>240.625</v>
      </c>
      <c r="V95" s="78">
        <f>AVERAGEIFS('WEEKLY DATA'!V$11:V$14577,'WEEKLY DATA'!$A$11:$A$14577,'MONTHLY DATA'!$A95,'WEEKLY DATA'!$B$11:$B$14577,'MONTHLY DATA'!$B95)</f>
        <v>235.625</v>
      </c>
      <c r="W95" s="154">
        <f t="shared" si="61"/>
        <v>1.1266094420600892E-2</v>
      </c>
      <c r="X95" s="169">
        <f>AVERAGEIFS('WEEKLY DATA'!X$11:X$14577,'WEEKLY DATA'!$A$11:$A$14577,'MONTHLY DATA'!$A95,'WEEKLY DATA'!$B$11:$B$14577,'MONTHLY DATA'!$B95)</f>
        <v>193.75</v>
      </c>
      <c r="Y95" s="78">
        <f>AVERAGEIFS('WEEKLY DATA'!Y$11:Y$14577,'WEEKLY DATA'!$A$11:$A$14577,'MONTHLY DATA'!$A95,'WEEKLY DATA'!$B$11:$B$14577,'MONTHLY DATA'!$B95)</f>
        <v>203.75</v>
      </c>
      <c r="Z95" s="78">
        <f>AVERAGEIFS('WEEKLY DATA'!Z$11:Z$14577,'WEEKLY DATA'!$A$11:$A$14577,'MONTHLY DATA'!$A95,'WEEKLY DATA'!$B$11:$B$14577,'MONTHLY DATA'!$B95)</f>
        <v>198.75</v>
      </c>
      <c r="AA95" s="154">
        <f t="shared" si="62"/>
        <v>2.448453608247414E-2</v>
      </c>
      <c r="AB95" s="169">
        <f>AVERAGEIFS('WEEKLY DATA'!AB$11:AB$14577,'WEEKLY DATA'!$A$11:$A$14577,'MONTHLY DATA'!$A95,'WEEKLY DATA'!$B$11:$B$14577,'MONTHLY DATA'!$B95)</f>
        <v>240</v>
      </c>
      <c r="AC95" s="78">
        <f>AVERAGEIFS('WEEKLY DATA'!AC$11:AC$14577,'WEEKLY DATA'!$A$11:$A$14577,'MONTHLY DATA'!$A95,'WEEKLY DATA'!$B$11:$B$14577,'MONTHLY DATA'!$B95)</f>
        <v>250</v>
      </c>
      <c r="AD95" s="78">
        <f>AVERAGEIFS('WEEKLY DATA'!AD$11:AD$14577,'WEEKLY DATA'!$A$11:$A$14577,'MONTHLY DATA'!$A95,'WEEKLY DATA'!$B$11:$B$14577,'MONTHLY DATA'!$B95)</f>
        <v>245</v>
      </c>
      <c r="AE95" s="154">
        <f t="shared" si="63"/>
        <v>0</v>
      </c>
      <c r="AF95" s="169">
        <f>AVERAGEIFS('WEEKLY DATA'!AF$11:AF$14577,'WEEKLY DATA'!$A$11:$A$14577,'MONTHLY DATA'!$A95,'WEEKLY DATA'!$B$11:$B$14577,'MONTHLY DATA'!$B95)</f>
        <v>225</v>
      </c>
      <c r="AG95" s="78">
        <f>AVERAGEIFS('WEEKLY DATA'!AG$11:AG$14577,'WEEKLY DATA'!$A$11:$A$14577,'MONTHLY DATA'!$A95,'WEEKLY DATA'!$B$11:$B$14577,'MONTHLY DATA'!$B95)</f>
        <v>235</v>
      </c>
      <c r="AH95" s="78">
        <f>AVERAGEIFS('WEEKLY DATA'!AH$11:AH$14577,'WEEKLY DATA'!$A$11:$A$14577,'MONTHLY DATA'!$A95,'WEEKLY DATA'!$B$11:$B$14577,'MONTHLY DATA'!$B95)</f>
        <v>230</v>
      </c>
      <c r="AI95" s="154">
        <f t="shared" si="64"/>
        <v>-4.3290043290042934E-3</v>
      </c>
      <c r="AJ95" s="169">
        <f>AVERAGEIFS('WEEKLY DATA'!AJ$11:AJ$14577,'WEEKLY DATA'!$A$11:$A$14577,'MONTHLY DATA'!$A95,'WEEKLY DATA'!$B$11:$B$14577,'MONTHLY DATA'!$B95)</f>
        <v>236.875</v>
      </c>
      <c r="AK95" s="78">
        <f>AVERAGEIFS('WEEKLY DATA'!AK$11:AK$14577,'WEEKLY DATA'!$A$11:$A$14577,'MONTHLY DATA'!$A95,'WEEKLY DATA'!$B$11:$B$14577,'MONTHLY DATA'!$B95)</f>
        <v>246.875</v>
      </c>
      <c r="AL95" s="78">
        <f>AVERAGEIFS('WEEKLY DATA'!AL$11:AL$14577,'WEEKLY DATA'!$A$11:$A$14577,'MONTHLY DATA'!$A95,'WEEKLY DATA'!$B$11:$B$14577,'MONTHLY DATA'!$B95)</f>
        <v>241.875</v>
      </c>
      <c r="AM95" s="154">
        <f t="shared" si="65"/>
        <v>2.4894067796610075E-2</v>
      </c>
      <c r="AN95" s="169">
        <f>AVERAGEIFS('WEEKLY DATA'!AN$11:AN$14577,'WEEKLY DATA'!$A$11:$A$14577,'MONTHLY DATA'!$A95,'WEEKLY DATA'!$B$11:$B$14577,'MONTHLY DATA'!$B95)</f>
        <v>215.625</v>
      </c>
      <c r="AO95" s="78">
        <f>AVERAGEIFS('WEEKLY DATA'!AO$11:AO$14577,'WEEKLY DATA'!$A$11:$A$14577,'MONTHLY DATA'!$A95,'WEEKLY DATA'!$B$11:$B$14577,'MONTHLY DATA'!$B95)</f>
        <v>225.625</v>
      </c>
      <c r="AP95" s="78">
        <f>AVERAGEIFS('WEEKLY DATA'!AP$11:AP$14577,'WEEKLY DATA'!$A$11:$A$14577,'MONTHLY DATA'!$A95,'WEEKLY DATA'!$B$11:$B$14577,'MONTHLY DATA'!$B95)</f>
        <v>220.625</v>
      </c>
      <c r="AQ95" s="154">
        <f t="shared" si="66"/>
        <v>2.1412037037036979E-2</v>
      </c>
      <c r="AR95" s="169">
        <f>AVERAGEIFS('WEEKLY DATA'!AR$11:AR$14577,'WEEKLY DATA'!$A$11:$A$14577,'MONTHLY DATA'!$A95,'WEEKLY DATA'!$B$11:$B$14577,'MONTHLY DATA'!$B95)</f>
        <v>255</v>
      </c>
      <c r="AS95" s="78">
        <f>AVERAGEIFS('WEEKLY DATA'!AS$11:AS$14577,'WEEKLY DATA'!$A$11:$A$14577,'MONTHLY DATA'!$A95,'WEEKLY DATA'!$B$11:$B$14577,'MONTHLY DATA'!$B95)</f>
        <v>265</v>
      </c>
      <c r="AT95" s="78">
        <f>AVERAGEIFS('WEEKLY DATA'!AT$11:AT$14577,'WEEKLY DATA'!$A$11:$A$14577,'MONTHLY DATA'!$A95,'WEEKLY DATA'!$B$11:$B$14577,'MONTHLY DATA'!$B95)</f>
        <v>260</v>
      </c>
      <c r="AU95" s="154">
        <f t="shared" si="67"/>
        <v>0</v>
      </c>
      <c r="AV95" s="169">
        <f>AVERAGEIFS('WEEKLY DATA'!AV$11:AV$14577,'WEEKLY DATA'!$A$11:$A$14577,'MONTHLY DATA'!$A95,'WEEKLY DATA'!$B$11:$B$14577,'MONTHLY DATA'!$B95)</f>
        <v>246.25</v>
      </c>
      <c r="AW95" s="78">
        <f>AVERAGEIFS('WEEKLY DATA'!AW$11:AW$14577,'WEEKLY DATA'!$A$11:$A$14577,'MONTHLY DATA'!$A95,'WEEKLY DATA'!$B$11:$B$14577,'MONTHLY DATA'!$B95)</f>
        <v>256.25</v>
      </c>
      <c r="AX95" s="78">
        <f>AVERAGEIFS('WEEKLY DATA'!AX$11:AX$14577,'WEEKLY DATA'!$A$11:$A$14577,'MONTHLY DATA'!$A95,'WEEKLY DATA'!$B$11:$B$14577,'MONTHLY DATA'!$B95)</f>
        <v>251.25</v>
      </c>
      <c r="AY95" s="154">
        <f t="shared" si="68"/>
        <v>-1.4705882352941124E-2</v>
      </c>
      <c r="AZ95" s="169">
        <f>AVERAGEIFS('WEEKLY DATA'!AZ$11:AZ$14577,'WEEKLY DATA'!$A$11:$A$14577,'MONTHLY DATA'!$A95,'WEEKLY DATA'!$B$11:$B$14577,'MONTHLY DATA'!$B95)</f>
        <v>200</v>
      </c>
      <c r="BA95" s="78">
        <f>AVERAGEIFS('WEEKLY DATA'!BA$11:BA$14577,'WEEKLY DATA'!$A$11:$A$14577,'MONTHLY DATA'!$A95,'WEEKLY DATA'!$B$11:$B$14577,'MONTHLY DATA'!$B95)</f>
        <v>210</v>
      </c>
      <c r="BB95" s="78">
        <f>AVERAGEIFS('WEEKLY DATA'!BB$11:BB$14577,'WEEKLY DATA'!$A$11:$A$14577,'MONTHLY DATA'!$A95,'WEEKLY DATA'!$B$11:$B$14577,'MONTHLY DATA'!$B95)</f>
        <v>205</v>
      </c>
      <c r="BC95" s="154">
        <f t="shared" si="69"/>
        <v>-4.8543689320388328E-3</v>
      </c>
      <c r="BD95" s="169">
        <f>AVERAGEIFS('WEEKLY DATA'!BD$11:BD$14577,'WEEKLY DATA'!$A$11:$A$14577,'MONTHLY DATA'!$A95,'WEEKLY DATA'!$B$11:$B$14577,'MONTHLY DATA'!$B95)</f>
        <v>165</v>
      </c>
      <c r="BE95" s="78">
        <f>AVERAGEIFS('WEEKLY DATA'!BE$11:BE$14577,'WEEKLY DATA'!$A$11:$A$14577,'MONTHLY DATA'!$A95,'WEEKLY DATA'!$B$11:$B$14577,'MONTHLY DATA'!$B95)</f>
        <v>175</v>
      </c>
      <c r="BF95" s="78">
        <f>AVERAGEIFS('WEEKLY DATA'!BF$11:BF$14577,'WEEKLY DATA'!$A$11:$A$14577,'MONTHLY DATA'!$A95,'WEEKLY DATA'!$B$11:$B$14577,'MONTHLY DATA'!$B95)</f>
        <v>170</v>
      </c>
      <c r="BG95" s="154">
        <f t="shared" si="70"/>
        <v>-1.1627906976744207E-2</v>
      </c>
      <c r="BH95" s="169">
        <f>AVERAGEIFS('WEEKLY DATA'!BH$11:BH$14577,'WEEKLY DATA'!$A$11:$A$14577,'MONTHLY DATA'!$A95,'WEEKLY DATA'!$B$11:$B$14577,'MONTHLY DATA'!$B95)</f>
        <v>230</v>
      </c>
      <c r="BI95" s="78">
        <f>AVERAGEIFS('WEEKLY DATA'!BI$11:BI$14577,'WEEKLY DATA'!$A$11:$A$14577,'MONTHLY DATA'!$A95,'WEEKLY DATA'!$B$11:$B$14577,'MONTHLY DATA'!$B95)</f>
        <v>240</v>
      </c>
      <c r="BJ95" s="78">
        <f>AVERAGEIFS('WEEKLY DATA'!BJ$11:BJ$14577,'WEEKLY DATA'!$A$11:$A$14577,'MONTHLY DATA'!$A95,'WEEKLY DATA'!$B$11:$B$14577,'MONTHLY DATA'!$B95)</f>
        <v>235</v>
      </c>
      <c r="BK95" s="154">
        <f t="shared" si="71"/>
        <v>-4.237288135593209E-3</v>
      </c>
      <c r="BL95" s="169">
        <f>AVERAGEIFS('WEEKLY DATA'!BL$11:BL$14577,'WEEKLY DATA'!$A$11:$A$14577,'MONTHLY DATA'!$A95,'WEEKLY DATA'!$B$11:$B$14577,'MONTHLY DATA'!$B95)</f>
        <v>170</v>
      </c>
      <c r="BM95" s="78">
        <f>AVERAGEIFS('WEEKLY DATA'!BM$11:BM$14577,'WEEKLY DATA'!$A$11:$A$14577,'MONTHLY DATA'!$A95,'WEEKLY DATA'!$B$11:$B$14577,'MONTHLY DATA'!$B95)</f>
        <v>180</v>
      </c>
      <c r="BN95" s="78">
        <f>AVERAGEIFS('WEEKLY DATA'!BN$11:BN$14577,'WEEKLY DATA'!$A$11:$A$14577,'MONTHLY DATA'!$A95,'WEEKLY DATA'!$B$11:$B$14577,'MONTHLY DATA'!$B95)</f>
        <v>175</v>
      </c>
      <c r="BO95" s="154">
        <f t="shared" si="72"/>
        <v>-1.1299435028248594E-2</v>
      </c>
      <c r="BP95" s="78">
        <f>AVERAGEIFS('WEEKLY DATA'!BP$11:BP$14577,'WEEKLY DATA'!$A$11:$A$14577,'MONTHLY DATA'!$A95,'WEEKLY DATA'!$B$11:$B$14577,'MONTHLY DATA'!$B95)</f>
        <v>241.875</v>
      </c>
      <c r="BQ95" s="78">
        <f>AVERAGEIFS('WEEKLY DATA'!BQ$11:BQ$14577,'WEEKLY DATA'!$A$11:$A$14577,'MONTHLY DATA'!$A95,'WEEKLY DATA'!$B$11:$B$14577,'MONTHLY DATA'!$B95)</f>
        <v>251.875</v>
      </c>
      <c r="BR95" s="78">
        <f>AVERAGEIFS('WEEKLY DATA'!BR$11:BR$14577,'WEEKLY DATA'!$A$11:$A$14577,'MONTHLY DATA'!$A95,'WEEKLY DATA'!$B$11:$B$14577,'MONTHLY DATA'!$B95)</f>
        <v>246.875</v>
      </c>
      <c r="BS95" s="154">
        <f t="shared" si="73"/>
        <v>-1.0521042084168375E-2</v>
      </c>
      <c r="BT95" s="78">
        <f>AVERAGEIFS('WEEKLY DATA'!BT$11:BT$14577,'WEEKLY DATA'!$A$11:$A$14577,'MONTHLY DATA'!$A95,'WEEKLY DATA'!$B$11:$B$14577,'MONTHLY DATA'!$B95)</f>
        <v>210</v>
      </c>
      <c r="BU95" s="78">
        <f>AVERAGEIFS('WEEKLY DATA'!BU$11:BU$14577,'WEEKLY DATA'!$A$11:$A$14577,'MONTHLY DATA'!$A95,'WEEKLY DATA'!$B$11:$B$14577,'MONTHLY DATA'!$B95)</f>
        <v>220</v>
      </c>
      <c r="BV95" s="78">
        <f>AVERAGEIFS('WEEKLY DATA'!BV$11:BV$14577,'WEEKLY DATA'!$A$11:$A$14577,'MONTHLY DATA'!$A95,'WEEKLY DATA'!$B$11:$B$14577,'MONTHLY DATA'!$B95)</f>
        <v>215</v>
      </c>
      <c r="BW95" s="154">
        <f t="shared" si="74"/>
        <v>-9.2165898617511122E-3</v>
      </c>
      <c r="BX95" s="78">
        <f>AVERAGEIFS('WEEKLY DATA'!BX$11:BX$14577,'WEEKLY DATA'!$A$11:$A$14577,'MONTHLY DATA'!$A95,'WEEKLY DATA'!$B$11:$B$14577,'MONTHLY DATA'!$B95)</f>
        <v>310</v>
      </c>
      <c r="BY95" s="78">
        <f>AVERAGEIFS('WEEKLY DATA'!BY$11:BY$14577,'WEEKLY DATA'!$A$11:$A$14577,'MONTHLY DATA'!$A95,'WEEKLY DATA'!$B$11:$B$14577,'MONTHLY DATA'!$B95)</f>
        <v>320</v>
      </c>
      <c r="BZ95" s="78">
        <f>AVERAGEIFS('WEEKLY DATA'!BZ$11:BZ$14577,'WEEKLY DATA'!$A$11:$A$14577,'MONTHLY DATA'!$A95,'WEEKLY DATA'!$B$11:$B$14577,'MONTHLY DATA'!$B95)</f>
        <v>315</v>
      </c>
      <c r="CA95" s="154">
        <f t="shared" si="75"/>
        <v>-4.2553191489361653E-2</v>
      </c>
      <c r="CB95" s="78">
        <f>AVERAGEIFS('WEEKLY DATA'!CB$11:CB$14577,'WEEKLY DATA'!$A$11:$A$14577,'MONTHLY DATA'!$A95,'WEEKLY DATA'!$B$11:$B$14577,'MONTHLY DATA'!$B95)</f>
        <v>385</v>
      </c>
      <c r="CC95" s="78">
        <f>AVERAGEIFS('WEEKLY DATA'!CC$11:CC$14577,'WEEKLY DATA'!$A$11:$A$14577,'MONTHLY DATA'!$A95,'WEEKLY DATA'!$B$11:$B$14577,'MONTHLY DATA'!$B95)</f>
        <v>395</v>
      </c>
      <c r="CD95" s="78">
        <f>AVERAGEIFS('WEEKLY DATA'!CD$11:CD$14577,'WEEKLY DATA'!$A$11:$A$14577,'MONTHLY DATA'!$A95,'WEEKLY DATA'!$B$11:$B$14577,'MONTHLY DATA'!$B95)</f>
        <v>390</v>
      </c>
      <c r="CE95" s="154">
        <f t="shared" si="76"/>
        <v>-7.6335877862595547E-3</v>
      </c>
      <c r="CF95" s="78">
        <f>AVERAGEIFS('WEEKLY DATA'!CF$11:CF$14577,'WEEKLY DATA'!$A$11:$A$14577,'MONTHLY DATA'!$A95,'WEEKLY DATA'!$B$11:$B$14577,'MONTHLY DATA'!$B95)</f>
        <v>208.75</v>
      </c>
      <c r="CG95" s="78">
        <f>AVERAGEIFS('WEEKLY DATA'!CG$11:CG$14577,'WEEKLY DATA'!$A$11:$A$14577,'MONTHLY DATA'!$A95,'WEEKLY DATA'!$B$11:$B$14577,'MONTHLY DATA'!$B95)</f>
        <v>218.75</v>
      </c>
      <c r="CH95" s="78">
        <f>AVERAGEIFS('WEEKLY DATA'!CH$11:CH$14577,'WEEKLY DATA'!$A$11:$A$14577,'MONTHLY DATA'!$A95,'WEEKLY DATA'!$B$11:$B$14577,'MONTHLY DATA'!$B95)</f>
        <v>213.75</v>
      </c>
      <c r="CI95" s="154">
        <f t="shared" si="77"/>
        <v>-6.455142231947486E-2</v>
      </c>
      <c r="CJ95" s="78">
        <f>AVERAGEIFS('WEEKLY DATA'!CJ$11:CJ$14577,'WEEKLY DATA'!$A$11:$A$14577,'MONTHLY DATA'!$A95,'WEEKLY DATA'!$B$11:$B$14577,'MONTHLY DATA'!$B95)</f>
        <v>171.875</v>
      </c>
      <c r="CK95" s="78">
        <f>AVERAGEIFS('WEEKLY DATA'!CK$11:CK$14577,'WEEKLY DATA'!$A$11:$A$14577,'MONTHLY DATA'!$A95,'WEEKLY DATA'!$B$11:$B$14577,'MONTHLY DATA'!$B95)</f>
        <v>181.875</v>
      </c>
      <c r="CL95" s="78">
        <f>AVERAGEIFS('WEEKLY DATA'!CL$11:CL$14577,'WEEKLY DATA'!$A$11:$A$14577,'MONTHLY DATA'!$A95,'WEEKLY DATA'!$B$11:$B$14577,'MONTHLY DATA'!$B95)</f>
        <v>176.875</v>
      </c>
      <c r="CM95" s="154">
        <f t="shared" si="78"/>
        <v>-5.9175531914893664E-2</v>
      </c>
      <c r="CN95" s="78">
        <f>AVERAGEIFS('WEEKLY DATA'!CN$11:CN$14577,'WEEKLY DATA'!$A$11:$A$14577,'MONTHLY DATA'!$A95,'WEEKLY DATA'!$B$11:$B$14577,'MONTHLY DATA'!$B95)</f>
        <v>275</v>
      </c>
      <c r="CO95" s="78">
        <f>AVERAGEIFS('WEEKLY DATA'!CO$11:CO$14577,'WEEKLY DATA'!$A$11:$A$14577,'MONTHLY DATA'!$A95,'WEEKLY DATA'!$B$11:$B$14577,'MONTHLY DATA'!$B95)</f>
        <v>285</v>
      </c>
      <c r="CP95" s="78">
        <f>AVERAGEIFS('WEEKLY DATA'!CP$11:CP$14577,'WEEKLY DATA'!$A$11:$A$14577,'MONTHLY DATA'!$A95,'WEEKLY DATA'!$B$11:$B$14577,'MONTHLY DATA'!$B95)</f>
        <v>280</v>
      </c>
      <c r="CQ95" s="154">
        <f t="shared" si="79"/>
        <v>-4.7619047619047672E-2</v>
      </c>
      <c r="CR95" s="78">
        <f>AVERAGEIFS('WEEKLY DATA'!CR$11:CR$14577,'WEEKLY DATA'!$A$11:$A$14577,'MONTHLY DATA'!$A95,'WEEKLY DATA'!$B$11:$B$14577,'MONTHLY DATA'!$B95)</f>
        <v>347.5</v>
      </c>
      <c r="CS95" s="78">
        <f>AVERAGEIFS('WEEKLY DATA'!CS$11:CS$14577,'WEEKLY DATA'!$A$11:$A$14577,'MONTHLY DATA'!$A95,'WEEKLY DATA'!$B$11:$B$14577,'MONTHLY DATA'!$B95)</f>
        <v>357.5</v>
      </c>
      <c r="CT95" s="78">
        <f>AVERAGEIFS('WEEKLY DATA'!CT$11:CT$14577,'WEEKLY DATA'!$A$11:$A$14577,'MONTHLY DATA'!$A95,'WEEKLY DATA'!$B$11:$B$14577,'MONTHLY DATA'!$B95)</f>
        <v>352.5</v>
      </c>
      <c r="CU95" s="154">
        <f t="shared" si="80"/>
        <v>-2.8925619834710758E-2</v>
      </c>
      <c r="CV95" s="169">
        <f>AVERAGEIFS('WEEKLY DATA'!CV$11:CV$14577,'WEEKLY DATA'!$A$11:$A$14577,'MONTHLY DATA'!$A95,'WEEKLY DATA'!$B$11:$B$14577,'MONTHLY DATA'!$B95)</f>
        <v>243.125</v>
      </c>
      <c r="CW95" s="78">
        <f>AVERAGEIFS('WEEKLY DATA'!CW$11:CW$14577,'WEEKLY DATA'!$A$11:$A$14577,'MONTHLY DATA'!$A95,'WEEKLY DATA'!$B$11:$B$14577,'MONTHLY DATA'!$B95)</f>
        <v>253.125</v>
      </c>
      <c r="CX95" s="78">
        <f>AVERAGEIFS('WEEKLY DATA'!CX$11:CX$14577,'WEEKLY DATA'!$A$11:$A$14577,'MONTHLY DATA'!$A95,'WEEKLY DATA'!$B$11:$B$14577,'MONTHLY DATA'!$B95)</f>
        <v>248.125</v>
      </c>
      <c r="CY95" s="154">
        <f t="shared" si="81"/>
        <v>-5.8349146110056926E-2</v>
      </c>
      <c r="CZ95" s="169">
        <f>AVERAGEIFS('WEEKLY DATA'!CZ$11:CZ$14577,'WEEKLY DATA'!$A$11:$A$14577,'MONTHLY DATA'!$A95,'WEEKLY DATA'!$B$11:$B$14577,'MONTHLY DATA'!$B95)</f>
        <v>206.25</v>
      </c>
      <c r="DA95" s="78">
        <f>AVERAGEIFS('WEEKLY DATA'!DA$11:DA$14577,'WEEKLY DATA'!$A$11:$A$14577,'MONTHLY DATA'!$A95,'WEEKLY DATA'!$B$11:$B$14577,'MONTHLY DATA'!$B95)</f>
        <v>216.25</v>
      </c>
      <c r="DB95" s="78">
        <f>AVERAGEIFS('WEEKLY DATA'!DB$11:DB$14577,'WEEKLY DATA'!$A$11:$A$14577,'MONTHLY DATA'!$A95,'WEEKLY DATA'!$B$11:$B$14577,'MONTHLY DATA'!$B95)</f>
        <v>211.25</v>
      </c>
      <c r="DC95" s="154">
        <f t="shared" si="82"/>
        <v>-5.2690582959641241E-2</v>
      </c>
      <c r="DD95" s="78">
        <f>AVERAGEIFS('WEEKLY DATA'!DD$11:DD$14577,'WEEKLY DATA'!$A$11:$A$14577,'MONTHLY DATA'!$A95,'WEEKLY DATA'!$B$11:$B$14577,'MONTHLY DATA'!$B95)</f>
        <v>310</v>
      </c>
      <c r="DE95" s="78">
        <f>AVERAGEIFS('WEEKLY DATA'!DE$11:DE$14577,'WEEKLY DATA'!$A$11:$A$14577,'MONTHLY DATA'!$A95,'WEEKLY DATA'!$B$11:$B$14577,'MONTHLY DATA'!$B95)</f>
        <v>320</v>
      </c>
      <c r="DF95" s="78">
        <f>AVERAGEIFS('WEEKLY DATA'!DF$11:DF$14577,'WEEKLY DATA'!$A$11:$A$14577,'MONTHLY DATA'!$A95,'WEEKLY DATA'!$B$11:$B$14577,'MONTHLY DATA'!$B95)</f>
        <v>315</v>
      </c>
      <c r="DG95" s="154">
        <f t="shared" si="83"/>
        <v>-4.2553191489361653E-2</v>
      </c>
      <c r="DH95" s="78">
        <f>AVERAGEIFS('WEEKLY DATA'!DH$11:DH$14577,'WEEKLY DATA'!$A$11:$A$14577,'MONTHLY DATA'!$A95,'WEEKLY DATA'!$B$11:$B$14577,'MONTHLY DATA'!$B95)</f>
        <v>353.125</v>
      </c>
      <c r="DI95" s="78">
        <f>AVERAGEIFS('WEEKLY DATA'!DI$11:DI$14577,'WEEKLY DATA'!$A$11:$A$14577,'MONTHLY DATA'!$A95,'WEEKLY DATA'!$B$11:$B$14577,'MONTHLY DATA'!$B95)</f>
        <v>363.125</v>
      </c>
      <c r="DJ95" s="78">
        <f>AVERAGEIFS('WEEKLY DATA'!DJ$11:DJ$14577,'WEEKLY DATA'!$A$11:$A$14577,'MONTHLY DATA'!$A95,'WEEKLY DATA'!$B$11:$B$14577,'MONTHLY DATA'!$B95)</f>
        <v>358.125</v>
      </c>
      <c r="DK95" s="154">
        <f t="shared" si="84"/>
        <v>-4.3724966622162853E-2</v>
      </c>
      <c r="DL95" s="169">
        <f>AVERAGEIFS('WEEKLY DATA'!DL$11:DL$14577,'WEEKLY DATA'!$A$11:$A$14577,'MONTHLY DATA'!$A95,'WEEKLY DATA'!$B$11:$B$14577,'MONTHLY DATA'!$B95)</f>
        <v>213.125</v>
      </c>
      <c r="DM95" s="78">
        <f>AVERAGEIFS('WEEKLY DATA'!DM$11:DM$14577,'WEEKLY DATA'!$A$11:$A$14577,'MONTHLY DATA'!$A95,'WEEKLY DATA'!$B$11:$B$14577,'MONTHLY DATA'!$B95)</f>
        <v>223.125</v>
      </c>
      <c r="DN95" s="78">
        <f>AVERAGEIFS('WEEKLY DATA'!DN$11:DN$14577,'WEEKLY DATA'!$A$11:$A$14577,'MONTHLY DATA'!$A95,'WEEKLY DATA'!$B$11:$B$14577,'MONTHLY DATA'!$B95)</f>
        <v>218.125</v>
      </c>
      <c r="DO95" s="154">
        <f t="shared" si="85"/>
        <v>-6.5845824411134957E-2</v>
      </c>
      <c r="DP95" s="78">
        <f>AVERAGEIFS('WEEKLY DATA'!DP$11:DP$14577,'WEEKLY DATA'!$A$11:$A$14577,'MONTHLY DATA'!$A95,'WEEKLY DATA'!$B$11:$B$14577,'MONTHLY DATA'!$B95)</f>
        <v>176.25</v>
      </c>
      <c r="DQ95" s="78">
        <f>AVERAGEIFS('WEEKLY DATA'!DQ$11:DQ$14577,'WEEKLY DATA'!$A$11:$A$14577,'MONTHLY DATA'!$A95,'WEEKLY DATA'!$B$11:$B$14577,'MONTHLY DATA'!$B95)</f>
        <v>186.25</v>
      </c>
      <c r="DR95" s="78">
        <f>AVERAGEIFS('WEEKLY DATA'!DR$11:DR$14577,'WEEKLY DATA'!$A$11:$A$14577,'MONTHLY DATA'!$A95,'WEEKLY DATA'!$B$11:$B$14577,'MONTHLY DATA'!$B95)</f>
        <v>181.25</v>
      </c>
      <c r="DS95" s="154">
        <f t="shared" si="86"/>
        <v>-6.0880829015544036E-2</v>
      </c>
      <c r="DT95" s="78">
        <f>AVERAGEIFS('WEEKLY DATA'!DT$11:DT$14577,'WEEKLY DATA'!$A$11:$A$14577,'MONTHLY DATA'!$A95,'WEEKLY DATA'!$B$11:$B$14577,'MONTHLY DATA'!$B95)</f>
        <v>320</v>
      </c>
      <c r="DU95" s="78">
        <f>AVERAGEIFS('WEEKLY DATA'!DU$11:DU$14577,'WEEKLY DATA'!$A$11:$A$14577,'MONTHLY DATA'!$A95,'WEEKLY DATA'!$B$11:$B$14577,'MONTHLY DATA'!$B95)</f>
        <v>330</v>
      </c>
      <c r="DV95" s="78">
        <f>AVERAGEIFS('WEEKLY DATA'!DV$11:DV$14577,'WEEKLY DATA'!$A$11:$A$14577,'MONTHLY DATA'!$A95,'WEEKLY DATA'!$B$11:$B$14577,'MONTHLY DATA'!$B95)</f>
        <v>325</v>
      </c>
      <c r="DW95" s="154">
        <f t="shared" si="87"/>
        <v>-4.1297935103244865E-2</v>
      </c>
      <c r="DX95" s="78">
        <f>AVERAGEIFS('WEEKLY DATA'!DX$11:DX$14577,'WEEKLY DATA'!$A$11:$A$14577,'MONTHLY DATA'!$A95,'WEEKLY DATA'!$B$11:$B$14577,'MONTHLY DATA'!$B95)</f>
        <v>363.125</v>
      </c>
      <c r="DY95" s="78">
        <f>AVERAGEIFS('WEEKLY DATA'!DY$11:DY$14577,'WEEKLY DATA'!$A$11:$A$14577,'MONTHLY DATA'!$A95,'WEEKLY DATA'!$B$11:$B$14577,'MONTHLY DATA'!$B95)</f>
        <v>373.125</v>
      </c>
      <c r="DZ95" s="78">
        <f>AVERAGEIFS('WEEKLY DATA'!DZ$11:DZ$14577,'WEEKLY DATA'!$A$11:$A$14577,'MONTHLY DATA'!$A95,'WEEKLY DATA'!$B$11:$B$14577,'MONTHLY DATA'!$B95)</f>
        <v>368.125</v>
      </c>
      <c r="EA95" s="154">
        <f t="shared" si="88"/>
        <v>-4.2587776332899896E-2</v>
      </c>
      <c r="EB95" s="78">
        <f>AVERAGEIFS('WEEKLY DATA'!EB$11:EB$14577,'WEEKLY DATA'!$A$11:$A$14577,'MONTHLY DATA'!$A95,'WEEKLY DATA'!$B$11:$B$14577,'MONTHLY DATA'!$B95)</f>
        <v>213.125</v>
      </c>
      <c r="EC95" s="78">
        <f>AVERAGEIFS('WEEKLY DATA'!EC$11:EC$14577,'WEEKLY DATA'!$A$11:$A$14577,'MONTHLY DATA'!$A95,'WEEKLY DATA'!$B$11:$B$14577,'MONTHLY DATA'!$B95)</f>
        <v>223.125</v>
      </c>
      <c r="ED95" s="78">
        <f>AVERAGEIFS('WEEKLY DATA'!ED$11:ED$14577,'WEEKLY DATA'!$A$11:$A$14577,'MONTHLY DATA'!$A95,'WEEKLY DATA'!$B$11:$B$14577,'MONTHLY DATA'!$B95)</f>
        <v>218.125</v>
      </c>
      <c r="EE95" s="154">
        <f t="shared" si="89"/>
        <v>-6.5845824411134957E-2</v>
      </c>
      <c r="EF95" s="169">
        <f>AVERAGEIFS('WEEKLY DATA'!EF$11:EF$14577,'WEEKLY DATA'!$A$11:$A$14577,'MONTHLY DATA'!$A95,'WEEKLY DATA'!$B$11:$B$14577,'MONTHLY DATA'!$B95)</f>
        <v>176.25</v>
      </c>
      <c r="EG95" s="78">
        <f>AVERAGEIFS('WEEKLY DATA'!EG$11:EG$14577,'WEEKLY DATA'!$A$11:$A$14577,'MONTHLY DATA'!$A95,'WEEKLY DATA'!$B$11:$B$14577,'MONTHLY DATA'!$B95)</f>
        <v>186.25</v>
      </c>
      <c r="EH95" s="78">
        <f>AVERAGEIFS('WEEKLY DATA'!EH$11:EH$14577,'WEEKLY DATA'!$A$11:$A$14577,'MONTHLY DATA'!$A95,'WEEKLY DATA'!$B$11:$B$14577,'MONTHLY DATA'!$B95)</f>
        <v>181.25</v>
      </c>
      <c r="EI95" s="154">
        <f t="shared" si="90"/>
        <v>-6.0880829015544036E-2</v>
      </c>
      <c r="EJ95" s="78">
        <f>AVERAGEIFS('WEEKLY DATA'!EJ$11:EJ$14577,'WEEKLY DATA'!$A$11:$A$14577,'MONTHLY DATA'!$A95,'WEEKLY DATA'!$B$11:$B$14577,'MONTHLY DATA'!$B95)</f>
        <v>340</v>
      </c>
      <c r="EK95" s="78">
        <f>AVERAGEIFS('WEEKLY DATA'!EK$11:EK$14577,'WEEKLY DATA'!$A$11:$A$14577,'MONTHLY DATA'!$A95,'WEEKLY DATA'!$B$11:$B$14577,'MONTHLY DATA'!$B95)</f>
        <v>350</v>
      </c>
      <c r="EL95" s="78">
        <f>AVERAGEIFS('WEEKLY DATA'!EL$11:EL$14577,'WEEKLY DATA'!$A$11:$A$14577,'MONTHLY DATA'!$A95,'WEEKLY DATA'!$B$11:$B$14577,'MONTHLY DATA'!$B95)</f>
        <v>345</v>
      </c>
      <c r="EM95" s="154">
        <f t="shared" si="91"/>
        <v>-3.8997214484679632E-2</v>
      </c>
      <c r="EN95" s="78">
        <f>AVERAGEIFS('WEEKLY DATA'!EN$11:EN$14577,'WEEKLY DATA'!$A$11:$A$14577,'MONTHLY DATA'!$A95,'WEEKLY DATA'!$B$11:$B$14577,'MONTHLY DATA'!$B95)</f>
        <v>388.125</v>
      </c>
      <c r="EO95" s="78">
        <f>AVERAGEIFS('WEEKLY DATA'!EO$11:EO$14577,'WEEKLY DATA'!$A$11:$A$14577,'MONTHLY DATA'!$A95,'WEEKLY DATA'!$B$11:$B$14577,'MONTHLY DATA'!$B95)</f>
        <v>398.125</v>
      </c>
      <c r="EP95" s="78">
        <f>AVERAGEIFS('WEEKLY DATA'!EP$11:EP$14577,'WEEKLY DATA'!$A$11:$A$14577,'MONTHLY DATA'!$A95,'WEEKLY DATA'!$B$11:$B$14577,'MONTHLY DATA'!$B95)</f>
        <v>393.125</v>
      </c>
      <c r="EQ95" s="154">
        <f t="shared" si="92"/>
        <v>9.6582984658298399E-2</v>
      </c>
      <c r="ER95" s="78">
        <f>AVERAGEIFS('WEEKLY DATA'!ER$11:ER$14577,'WEEKLY DATA'!$A$11:$A$14577,'MONTHLY DATA'!$A95,'WEEKLY DATA'!$B$11:$B$14577,'MONTHLY DATA'!$B95)</f>
        <v>203.75</v>
      </c>
      <c r="ES95" s="78">
        <f>AVERAGEIFS('WEEKLY DATA'!ES$11:ES$14577,'WEEKLY DATA'!$A$11:$A$14577,'MONTHLY DATA'!$A95,'WEEKLY DATA'!$B$11:$B$14577,'MONTHLY DATA'!$B95)</f>
        <v>213.75</v>
      </c>
      <c r="ET95" s="78">
        <f>AVERAGEIFS('WEEKLY DATA'!ET$11:ET$14577,'WEEKLY DATA'!$A$11:$A$14577,'MONTHLY DATA'!$A95,'WEEKLY DATA'!$B$11:$B$14577,'MONTHLY DATA'!$B95)</f>
        <v>208.75</v>
      </c>
      <c r="EU95" s="154">
        <f t="shared" si="93"/>
        <v>-4.243119266055051E-2</v>
      </c>
      <c r="EV95" s="78">
        <f>AVERAGEIFS('WEEKLY DATA'!EV$11:EV$14577,'WEEKLY DATA'!$A$11:$A$14577,'MONTHLY DATA'!$A95,'WEEKLY DATA'!$B$11:$B$14577,'MONTHLY DATA'!$B95)</f>
        <v>158.75</v>
      </c>
      <c r="EW95" s="78">
        <f>AVERAGEIFS('WEEKLY DATA'!EW$11:EW$14577,'WEEKLY DATA'!$A$11:$A$14577,'MONTHLY DATA'!$A95,'WEEKLY DATA'!$B$11:$B$14577,'MONTHLY DATA'!$B95)</f>
        <v>168.75</v>
      </c>
      <c r="EX95" s="78">
        <f>AVERAGEIFS('WEEKLY DATA'!EX$11:EX$14577,'WEEKLY DATA'!$A$11:$A$14577,'MONTHLY DATA'!$A95,'WEEKLY DATA'!$B$11:$B$14577,'MONTHLY DATA'!$B95)</f>
        <v>163.75</v>
      </c>
      <c r="EY95" s="154">
        <f t="shared" si="94"/>
        <v>-8.7743732590529255E-2</v>
      </c>
      <c r="EZ95" s="78">
        <f>AVERAGEIFS('WEEKLY DATA'!EZ$11:EZ$14577,'WEEKLY DATA'!$A$11:$A$14577,'MONTHLY DATA'!$A95,'WEEKLY DATA'!$B$11:$B$14577,'MONTHLY DATA'!$B95)</f>
        <v>300</v>
      </c>
      <c r="FA95" s="78">
        <f>AVERAGEIFS('WEEKLY DATA'!FA$11:FA$14577,'WEEKLY DATA'!$A$11:$A$14577,'MONTHLY DATA'!$A95,'WEEKLY DATA'!$B$11:$B$14577,'MONTHLY DATA'!$B95)</f>
        <v>310</v>
      </c>
      <c r="FB95" s="78">
        <f>AVERAGEIFS('WEEKLY DATA'!FB$11:FB$14577,'WEEKLY DATA'!$A$11:$A$14577,'MONTHLY DATA'!$A95,'WEEKLY DATA'!$B$11:$B$14577,'MONTHLY DATA'!$B95)</f>
        <v>305</v>
      </c>
      <c r="FC95" s="154">
        <f t="shared" si="95"/>
        <v>-4.3887147335423204E-2</v>
      </c>
      <c r="FD95" s="78">
        <f>AVERAGEIFS('WEEKLY DATA'!FD$11:FD$14577,'WEEKLY DATA'!$A$11:$A$14577,'MONTHLY DATA'!$A95,'WEEKLY DATA'!$B$11:$B$14577,'MONTHLY DATA'!$B95)</f>
        <v>402.5</v>
      </c>
      <c r="FE95" s="78">
        <f>AVERAGEIFS('WEEKLY DATA'!FE$11:FE$14577,'WEEKLY DATA'!$A$11:$A$14577,'MONTHLY DATA'!$A95,'WEEKLY DATA'!$B$11:$B$14577,'MONTHLY DATA'!$B95)</f>
        <v>412.5</v>
      </c>
      <c r="FF95" s="78">
        <f>AVERAGEIFS('WEEKLY DATA'!FF$11:FF$14577,'WEEKLY DATA'!$A$11:$A$14577,'MONTHLY DATA'!$A95,'WEEKLY DATA'!$B$11:$B$14577,'MONTHLY DATA'!$B95)</f>
        <v>407.5</v>
      </c>
      <c r="FG95" s="154">
        <f t="shared" si="96"/>
        <v>-3.2066508313539188E-2</v>
      </c>
      <c r="FH95" s="78">
        <f>AVERAGEIFS('WEEKLY DATA'!FH$11:FH$14577,'WEEKLY DATA'!$A$11:$A$14577,'MONTHLY DATA'!$A95,'WEEKLY DATA'!$B$11:$B$14577,'MONTHLY DATA'!$B95)</f>
        <v>245.625</v>
      </c>
      <c r="FI95" s="78">
        <f>AVERAGEIFS('WEEKLY DATA'!FI$11:FI$14577,'WEEKLY DATA'!$A$11:$A$14577,'MONTHLY DATA'!$A95,'WEEKLY DATA'!$B$11:$B$14577,'MONTHLY DATA'!$B95)</f>
        <v>255.625</v>
      </c>
      <c r="FJ95" s="78">
        <f>AVERAGEIFS('WEEKLY DATA'!FJ$11:FJ$14577,'WEEKLY DATA'!$A$11:$A$14577,'MONTHLY DATA'!$A95,'WEEKLY DATA'!$B$11:$B$14577,'MONTHLY DATA'!$B95)</f>
        <v>250.625</v>
      </c>
      <c r="FK95" s="154">
        <f t="shared" si="97"/>
        <v>-1.5225933202357544E-2</v>
      </c>
      <c r="FL95" s="169">
        <f>AVERAGEIFS('WEEKLY DATA'!FL$11:FL$14577,'WEEKLY DATA'!$A$11:$A$14577,'MONTHLY DATA'!$A95,'WEEKLY DATA'!$B$11:$B$14577,'MONTHLY DATA'!$B95)</f>
        <v>210</v>
      </c>
      <c r="FM95" s="78">
        <f>AVERAGEIFS('WEEKLY DATA'!FM$11:FM$14577,'WEEKLY DATA'!$A$11:$A$14577,'MONTHLY DATA'!$A95,'WEEKLY DATA'!$B$11:$B$14577,'MONTHLY DATA'!$B95)</f>
        <v>220</v>
      </c>
      <c r="FN95" s="78">
        <f>AVERAGEIFS('WEEKLY DATA'!FN$11:FN$14577,'WEEKLY DATA'!$A$11:$A$14577,'MONTHLY DATA'!$A95,'WEEKLY DATA'!$B$11:$B$14577,'MONTHLY DATA'!$B95)</f>
        <v>215</v>
      </c>
      <c r="FO95" s="154">
        <f t="shared" si="98"/>
        <v>-3.5874439461883401E-2</v>
      </c>
      <c r="FP95" s="78">
        <f>AVERAGEIFS('WEEKLY DATA'!FP$11:FP$14577,'WEEKLY DATA'!$A$11:$A$14577,'MONTHLY DATA'!$A95,'WEEKLY DATA'!$B$11:$B$14577,'MONTHLY DATA'!$B95)</f>
        <v>230</v>
      </c>
      <c r="FQ95" s="78">
        <f>AVERAGEIFS('WEEKLY DATA'!FQ$11:FQ$14577,'WEEKLY DATA'!$A$11:$A$14577,'MONTHLY DATA'!$A95,'WEEKLY DATA'!$B$11:$B$14577,'MONTHLY DATA'!$B95)</f>
        <v>240</v>
      </c>
      <c r="FR95" s="78">
        <f>AVERAGEIFS('WEEKLY DATA'!FR$11:FR$14577,'WEEKLY DATA'!$A$11:$A$14577,'MONTHLY DATA'!$A95,'WEEKLY DATA'!$B$11:$B$14577,'MONTHLY DATA'!$B95)</f>
        <v>235</v>
      </c>
      <c r="FS95" s="154">
        <f t="shared" si="99"/>
        <v>-1.4675052410901501E-2</v>
      </c>
      <c r="FT95" s="78">
        <f>AVERAGEIFS('WEEKLY DATA'!FT$11:FT$14577,'WEEKLY DATA'!$A$11:$A$14577,'MONTHLY DATA'!$A95,'WEEKLY DATA'!$B$11:$B$14577,'MONTHLY DATA'!$B95)</f>
        <v>193.75</v>
      </c>
      <c r="FU95" s="78">
        <f>AVERAGEIFS('WEEKLY DATA'!FU$11:FU$14577,'WEEKLY DATA'!$A$11:$A$14577,'MONTHLY DATA'!$A95,'WEEKLY DATA'!$B$11:$B$14577,'MONTHLY DATA'!$B95)</f>
        <v>203.75</v>
      </c>
      <c r="FV95" s="78">
        <f>AVERAGEIFS('WEEKLY DATA'!FV$11:FV$14577,'WEEKLY DATA'!$A$11:$A$14577,'MONTHLY DATA'!$A95,'WEEKLY DATA'!$B$11:$B$14577,'MONTHLY DATA'!$B95)</f>
        <v>198.75</v>
      </c>
      <c r="FW95" s="154">
        <f t="shared" si="100"/>
        <v>-0.10067873303167418</v>
      </c>
      <c r="FX95" s="78">
        <f>AVERAGEIFS('WEEKLY DATA'!FX$11:FX$14577,'WEEKLY DATA'!$A$11:$A$14577,'MONTHLY DATA'!$A95,'WEEKLY DATA'!$B$11:$B$14577,'MONTHLY DATA'!$B95)</f>
        <v>241.875</v>
      </c>
      <c r="FY95" s="78">
        <f>AVERAGEIFS('WEEKLY DATA'!FY$11:FY$14577,'WEEKLY DATA'!$A$11:$A$14577,'MONTHLY DATA'!$A95,'WEEKLY DATA'!$B$11:$B$14577,'MONTHLY DATA'!$B95)</f>
        <v>251.875</v>
      </c>
      <c r="FZ95" s="78">
        <f>AVERAGEIFS('WEEKLY DATA'!FZ$11:FZ$14577,'WEEKLY DATA'!$A$11:$A$14577,'MONTHLY DATA'!$A95,'WEEKLY DATA'!$B$11:$B$14577,'MONTHLY DATA'!$B95)</f>
        <v>246.875</v>
      </c>
      <c r="GA95" s="154">
        <f t="shared" si="101"/>
        <v>-3.7524366471734849E-2</v>
      </c>
      <c r="GB95" s="78">
        <f>AVERAGEIFS('WEEKLY DATA'!GB$11:GB$14577,'WEEKLY DATA'!$A$11:$A$14577,'MONTHLY DATA'!$A95,'WEEKLY DATA'!$B$11:$B$14577,'MONTHLY DATA'!$B95)</f>
        <v>273.125</v>
      </c>
      <c r="GC95" s="78">
        <f>AVERAGEIFS('WEEKLY DATA'!GC$11:GC$14577,'WEEKLY DATA'!$A$11:$A$14577,'MONTHLY DATA'!$A95,'WEEKLY DATA'!$B$11:$B$14577,'MONTHLY DATA'!$B95)</f>
        <v>283.125</v>
      </c>
      <c r="GD95" s="78">
        <f>AVERAGEIFS('WEEKLY DATA'!GD$11:GD$14577,'WEEKLY DATA'!$A$11:$A$14577,'MONTHLY DATA'!$A95,'WEEKLY DATA'!$B$11:$B$14577,'MONTHLY DATA'!$B95)</f>
        <v>278.125</v>
      </c>
      <c r="GE95" s="154">
        <f t="shared" si="102"/>
        <v>-5.2385008517887521E-2</v>
      </c>
      <c r="GF95" s="169">
        <f>AVERAGEIFS('WEEKLY DATA'!GF$11:GF$14577,'WEEKLY DATA'!$A$11:$A$14577,'MONTHLY DATA'!$A95,'WEEKLY DATA'!$B$11:$B$14577,'MONTHLY DATA'!$B95)</f>
        <v>241.875</v>
      </c>
      <c r="GG95" s="78">
        <f>AVERAGEIFS('WEEKLY DATA'!GG$11:GG$14577,'WEEKLY DATA'!$A$11:$A$14577,'MONTHLY DATA'!$A95,'WEEKLY DATA'!$B$11:$B$14577,'MONTHLY DATA'!$B95)</f>
        <v>251.875</v>
      </c>
      <c r="GH95" s="78">
        <f>AVERAGEIFS('WEEKLY DATA'!GH$11:GH$14577,'WEEKLY DATA'!$A$11:$A$14577,'MONTHLY DATA'!$A95,'WEEKLY DATA'!$B$11:$B$14577,'MONTHLY DATA'!$B95)</f>
        <v>246.875</v>
      </c>
      <c r="GI95" s="154">
        <f t="shared" si="103"/>
        <v>-5.5927342256214096E-2</v>
      </c>
      <c r="GJ95" s="78">
        <f>AVERAGEIFS('WEEKLY DATA'!GJ$11:GJ$14577,'WEEKLY DATA'!$A$11:$A$14577,'MONTHLY DATA'!$A95,'WEEKLY DATA'!$B$11:$B$14577,'MONTHLY DATA'!$B95)</f>
        <v>330</v>
      </c>
      <c r="GK95" s="78">
        <f>AVERAGEIFS('WEEKLY DATA'!GK$11:GK$14577,'WEEKLY DATA'!$A$11:$A$14577,'MONTHLY DATA'!$A95,'WEEKLY DATA'!$B$11:$B$14577,'MONTHLY DATA'!$B95)</f>
        <v>340</v>
      </c>
      <c r="GL95" s="78">
        <f>AVERAGEIFS('WEEKLY DATA'!GL$11:GL$14577,'WEEKLY DATA'!$A$11:$A$14577,'MONTHLY DATA'!$A95,'WEEKLY DATA'!$B$11:$B$14577,'MONTHLY DATA'!$B95)</f>
        <v>335</v>
      </c>
      <c r="GM95" s="154">
        <f t="shared" si="104"/>
        <v>-4.011461318051579E-2</v>
      </c>
      <c r="GN95" s="78">
        <f>AVERAGEIFS('WEEKLY DATA'!GN$11:GN$14577,'WEEKLY DATA'!$A$11:$A$14577,'MONTHLY DATA'!$A95,'WEEKLY DATA'!$B$11:$B$14577,'MONTHLY DATA'!$B95)</f>
        <v>393.125</v>
      </c>
      <c r="GO95" s="78">
        <f>AVERAGEIFS('WEEKLY DATA'!GO$11:GO$14577,'WEEKLY DATA'!$A$11:$A$14577,'MONTHLY DATA'!$A95,'WEEKLY DATA'!$B$11:$B$14577,'MONTHLY DATA'!$B95)</f>
        <v>403.125</v>
      </c>
      <c r="GP95" s="78">
        <f>AVERAGEIFS('WEEKLY DATA'!GP$11:GP$14577,'WEEKLY DATA'!$A$11:$A$14577,'MONTHLY DATA'!$A95,'WEEKLY DATA'!$B$11:$B$14577,'MONTHLY DATA'!$B95)</f>
        <v>398.125</v>
      </c>
      <c r="GQ95" s="154">
        <f t="shared" si="105"/>
        <v>-3.9505428226779271E-2</v>
      </c>
      <c r="GR95" s="78"/>
    </row>
    <row r="96" spans="1:200" ht="15.75" x14ac:dyDescent="0.25">
      <c r="A96">
        <f t="shared" si="55"/>
        <v>2</v>
      </c>
      <c r="B96">
        <f t="shared" si="56"/>
        <v>2017</v>
      </c>
      <c r="C96" s="86">
        <v>42767</v>
      </c>
      <c r="D96" s="78">
        <f>AVERAGEIFS('WEEKLY DATA'!D$11:D$14577,'WEEKLY DATA'!$A$11:$A$14577,'MONTHLY DATA'!$A96,'WEEKLY DATA'!$B$11:$B$14577,'MONTHLY DATA'!$B96)</f>
        <v>262.5</v>
      </c>
      <c r="E96" s="78">
        <f>AVERAGEIFS('WEEKLY DATA'!E$11:E$14577,'WEEKLY DATA'!$A$11:$A$14577,'MONTHLY DATA'!$A96,'WEEKLY DATA'!$B$11:$B$14577,'MONTHLY DATA'!$B96)</f>
        <v>272.5</v>
      </c>
      <c r="F96" s="78">
        <f>AVERAGEIFS('WEEKLY DATA'!F$11:F$14577,'WEEKLY DATA'!$A$11:$A$14577,'MONTHLY DATA'!$A96,'WEEKLY DATA'!$B$11:$B$14577,'MONTHLY DATA'!$B96)</f>
        <v>267.5</v>
      </c>
      <c r="G96" s="154">
        <f t="shared" si="57"/>
        <v>-2.7272727272727226E-2</v>
      </c>
      <c r="H96" s="169">
        <f>AVERAGEIFS('WEEKLY DATA'!H$11:H$14577,'WEEKLY DATA'!$A$11:$A$14577,'MONTHLY DATA'!$A96,'WEEKLY DATA'!$B$11:$B$14577,'MONTHLY DATA'!$B96)</f>
        <v>353.75</v>
      </c>
      <c r="I96" s="78">
        <f>AVERAGEIFS('WEEKLY DATA'!I$11:I$14577,'WEEKLY DATA'!$A$11:$A$14577,'MONTHLY DATA'!$A96,'WEEKLY DATA'!$B$11:$B$14577,'MONTHLY DATA'!$B96)</f>
        <v>363.75</v>
      </c>
      <c r="J96" s="78">
        <f>AVERAGEIFS('WEEKLY DATA'!J$11:J$14577,'WEEKLY DATA'!$A$11:$A$14577,'MONTHLY DATA'!$A96,'WEEKLY DATA'!$B$11:$B$14577,'MONTHLY DATA'!$B96)</f>
        <v>358.75</v>
      </c>
      <c r="K96" s="154">
        <f t="shared" si="58"/>
        <v>2.8673835125448077E-2</v>
      </c>
      <c r="L96" s="169">
        <f>AVERAGEIFS('WEEKLY DATA'!L$11:L$14577,'WEEKLY DATA'!$A$11:$A$14577,'MONTHLY DATA'!$A96,'WEEKLY DATA'!$B$11:$B$14577,'MONTHLY DATA'!$B96)</f>
        <v>310</v>
      </c>
      <c r="M96" s="78">
        <f>AVERAGEIFS('WEEKLY DATA'!M$11:M$14577,'WEEKLY DATA'!$A$11:$A$14577,'MONTHLY DATA'!$A96,'WEEKLY DATA'!$B$11:$B$14577,'MONTHLY DATA'!$B96)</f>
        <v>320</v>
      </c>
      <c r="N96" s="78">
        <f>AVERAGEIFS('WEEKLY DATA'!N$11:N$14577,'WEEKLY DATA'!$A$11:$A$14577,'MONTHLY DATA'!$A96,'WEEKLY DATA'!$B$11:$B$14577,'MONTHLY DATA'!$B96)</f>
        <v>315</v>
      </c>
      <c r="O96" s="154">
        <f t="shared" si="59"/>
        <v>0</v>
      </c>
      <c r="P96" s="169">
        <f>AVERAGEIFS('WEEKLY DATA'!P$11:P$14577,'WEEKLY DATA'!$A$11:$A$14577,'MONTHLY DATA'!$A96,'WEEKLY DATA'!$B$11:$B$14577,'MONTHLY DATA'!$B96)</f>
        <v>277.5</v>
      </c>
      <c r="Q96" s="78">
        <f>AVERAGEIFS('WEEKLY DATA'!Q$11:Q$14577,'WEEKLY DATA'!$A$11:$A$14577,'MONTHLY DATA'!$A96,'WEEKLY DATA'!$B$11:$B$14577,'MONTHLY DATA'!$B96)</f>
        <v>287.5</v>
      </c>
      <c r="R96" s="78">
        <f>AVERAGEIFS('WEEKLY DATA'!R$11:R$14577,'WEEKLY DATA'!$A$11:$A$14577,'MONTHLY DATA'!$A96,'WEEKLY DATA'!$B$11:$B$14577,'MONTHLY DATA'!$B96)</f>
        <v>282.5</v>
      </c>
      <c r="S96" s="154">
        <f t="shared" si="60"/>
        <v>3.669724770642202E-2</v>
      </c>
      <c r="T96" s="169">
        <f>AVERAGEIFS('WEEKLY DATA'!T$11:T$14577,'WEEKLY DATA'!$A$11:$A$14577,'MONTHLY DATA'!$A96,'WEEKLY DATA'!$B$11:$B$14577,'MONTHLY DATA'!$B96)</f>
        <v>241.25</v>
      </c>
      <c r="U96" s="78">
        <f>AVERAGEIFS('WEEKLY DATA'!U$11:U$14577,'WEEKLY DATA'!$A$11:$A$14577,'MONTHLY DATA'!$A96,'WEEKLY DATA'!$B$11:$B$14577,'MONTHLY DATA'!$B96)</f>
        <v>251.25</v>
      </c>
      <c r="V96" s="78">
        <f>AVERAGEIFS('WEEKLY DATA'!V$11:V$14577,'WEEKLY DATA'!$A$11:$A$14577,'MONTHLY DATA'!$A96,'WEEKLY DATA'!$B$11:$B$14577,'MONTHLY DATA'!$B96)</f>
        <v>246.25</v>
      </c>
      <c r="W96" s="154">
        <f t="shared" si="61"/>
        <v>4.5092838196286511E-2</v>
      </c>
      <c r="X96" s="169">
        <f>AVERAGEIFS('WEEKLY DATA'!X$11:X$14577,'WEEKLY DATA'!$A$11:$A$14577,'MONTHLY DATA'!$A96,'WEEKLY DATA'!$B$11:$B$14577,'MONTHLY DATA'!$B96)</f>
        <v>203.75</v>
      </c>
      <c r="Y96" s="78">
        <f>AVERAGEIFS('WEEKLY DATA'!Y$11:Y$14577,'WEEKLY DATA'!$A$11:$A$14577,'MONTHLY DATA'!$A96,'WEEKLY DATA'!$B$11:$B$14577,'MONTHLY DATA'!$B96)</f>
        <v>213.75</v>
      </c>
      <c r="Z96" s="78">
        <f>AVERAGEIFS('WEEKLY DATA'!Z$11:Z$14577,'WEEKLY DATA'!$A$11:$A$14577,'MONTHLY DATA'!$A96,'WEEKLY DATA'!$B$11:$B$14577,'MONTHLY DATA'!$B96)</f>
        <v>208.75</v>
      </c>
      <c r="AA96" s="154">
        <f t="shared" si="62"/>
        <v>5.031446540880502E-2</v>
      </c>
      <c r="AB96" s="169">
        <f>AVERAGEIFS('WEEKLY DATA'!AB$11:AB$14577,'WEEKLY DATA'!$A$11:$A$14577,'MONTHLY DATA'!$A96,'WEEKLY DATA'!$B$11:$B$14577,'MONTHLY DATA'!$B96)</f>
        <v>240</v>
      </c>
      <c r="AC96" s="78">
        <f>AVERAGEIFS('WEEKLY DATA'!AC$11:AC$14577,'WEEKLY DATA'!$A$11:$A$14577,'MONTHLY DATA'!$A96,'WEEKLY DATA'!$B$11:$B$14577,'MONTHLY DATA'!$B96)</f>
        <v>250</v>
      </c>
      <c r="AD96" s="78">
        <f>AVERAGEIFS('WEEKLY DATA'!AD$11:AD$14577,'WEEKLY DATA'!$A$11:$A$14577,'MONTHLY DATA'!$A96,'WEEKLY DATA'!$B$11:$B$14577,'MONTHLY DATA'!$B96)</f>
        <v>245</v>
      </c>
      <c r="AE96" s="154">
        <f t="shared" si="63"/>
        <v>0</v>
      </c>
      <c r="AF96" s="169">
        <f>AVERAGEIFS('WEEKLY DATA'!AF$11:AF$14577,'WEEKLY DATA'!$A$11:$A$14577,'MONTHLY DATA'!$A96,'WEEKLY DATA'!$B$11:$B$14577,'MONTHLY DATA'!$B96)</f>
        <v>245</v>
      </c>
      <c r="AG96" s="78">
        <f>AVERAGEIFS('WEEKLY DATA'!AG$11:AG$14577,'WEEKLY DATA'!$A$11:$A$14577,'MONTHLY DATA'!$A96,'WEEKLY DATA'!$B$11:$B$14577,'MONTHLY DATA'!$B96)</f>
        <v>255</v>
      </c>
      <c r="AH96" s="78">
        <f>AVERAGEIFS('WEEKLY DATA'!AH$11:AH$14577,'WEEKLY DATA'!$A$11:$A$14577,'MONTHLY DATA'!$A96,'WEEKLY DATA'!$B$11:$B$14577,'MONTHLY DATA'!$B96)</f>
        <v>250</v>
      </c>
      <c r="AI96" s="154">
        <f t="shared" si="64"/>
        <v>8.6956521739130377E-2</v>
      </c>
      <c r="AJ96" s="169">
        <f>AVERAGEIFS('WEEKLY DATA'!AJ$11:AJ$14577,'WEEKLY DATA'!$A$11:$A$14577,'MONTHLY DATA'!$A96,'WEEKLY DATA'!$B$11:$B$14577,'MONTHLY DATA'!$B96)</f>
        <v>251.25</v>
      </c>
      <c r="AK96" s="78">
        <f>AVERAGEIFS('WEEKLY DATA'!AK$11:AK$14577,'WEEKLY DATA'!$A$11:$A$14577,'MONTHLY DATA'!$A96,'WEEKLY DATA'!$B$11:$B$14577,'MONTHLY DATA'!$B96)</f>
        <v>261.25</v>
      </c>
      <c r="AL96" s="78">
        <f>AVERAGEIFS('WEEKLY DATA'!AL$11:AL$14577,'WEEKLY DATA'!$A$11:$A$14577,'MONTHLY DATA'!$A96,'WEEKLY DATA'!$B$11:$B$14577,'MONTHLY DATA'!$B96)</f>
        <v>256.25</v>
      </c>
      <c r="AM96" s="154">
        <f t="shared" si="65"/>
        <v>5.9431524547803649E-2</v>
      </c>
      <c r="AN96" s="169">
        <f>AVERAGEIFS('WEEKLY DATA'!AN$11:AN$14577,'WEEKLY DATA'!$A$11:$A$14577,'MONTHLY DATA'!$A96,'WEEKLY DATA'!$B$11:$B$14577,'MONTHLY DATA'!$B96)</f>
        <v>225</v>
      </c>
      <c r="AO96" s="78">
        <f>AVERAGEIFS('WEEKLY DATA'!AO$11:AO$14577,'WEEKLY DATA'!$A$11:$A$14577,'MONTHLY DATA'!$A96,'WEEKLY DATA'!$B$11:$B$14577,'MONTHLY DATA'!$B96)</f>
        <v>235</v>
      </c>
      <c r="AP96" s="78">
        <f>AVERAGEIFS('WEEKLY DATA'!AP$11:AP$14577,'WEEKLY DATA'!$A$11:$A$14577,'MONTHLY DATA'!$A96,'WEEKLY DATA'!$B$11:$B$14577,'MONTHLY DATA'!$B96)</f>
        <v>230</v>
      </c>
      <c r="AQ96" s="154">
        <f t="shared" si="66"/>
        <v>4.2492917847025469E-2</v>
      </c>
      <c r="AR96" s="169">
        <f>AVERAGEIFS('WEEKLY DATA'!AR$11:AR$14577,'WEEKLY DATA'!$A$11:$A$14577,'MONTHLY DATA'!$A96,'WEEKLY DATA'!$B$11:$B$14577,'MONTHLY DATA'!$B96)</f>
        <v>255</v>
      </c>
      <c r="AS96" s="78">
        <f>AVERAGEIFS('WEEKLY DATA'!AS$11:AS$14577,'WEEKLY DATA'!$A$11:$A$14577,'MONTHLY DATA'!$A96,'WEEKLY DATA'!$B$11:$B$14577,'MONTHLY DATA'!$B96)</f>
        <v>265</v>
      </c>
      <c r="AT96" s="78">
        <f>AVERAGEIFS('WEEKLY DATA'!AT$11:AT$14577,'WEEKLY DATA'!$A$11:$A$14577,'MONTHLY DATA'!$A96,'WEEKLY DATA'!$B$11:$B$14577,'MONTHLY DATA'!$B96)</f>
        <v>260</v>
      </c>
      <c r="AU96" s="154">
        <f t="shared" si="67"/>
        <v>0</v>
      </c>
      <c r="AV96" s="169">
        <f>AVERAGEIFS('WEEKLY DATA'!AV$11:AV$14577,'WEEKLY DATA'!$A$11:$A$14577,'MONTHLY DATA'!$A96,'WEEKLY DATA'!$B$11:$B$14577,'MONTHLY DATA'!$B96)</f>
        <v>250</v>
      </c>
      <c r="AW96" s="78">
        <f>AVERAGEIFS('WEEKLY DATA'!AW$11:AW$14577,'WEEKLY DATA'!$A$11:$A$14577,'MONTHLY DATA'!$A96,'WEEKLY DATA'!$B$11:$B$14577,'MONTHLY DATA'!$B96)</f>
        <v>260</v>
      </c>
      <c r="AX96" s="78">
        <f>AVERAGEIFS('WEEKLY DATA'!AX$11:AX$14577,'WEEKLY DATA'!$A$11:$A$14577,'MONTHLY DATA'!$A96,'WEEKLY DATA'!$B$11:$B$14577,'MONTHLY DATA'!$B96)</f>
        <v>255</v>
      </c>
      <c r="AY96" s="154">
        <f t="shared" si="68"/>
        <v>1.4925373134328401E-2</v>
      </c>
      <c r="AZ96" s="169">
        <f>AVERAGEIFS('WEEKLY DATA'!AZ$11:AZ$14577,'WEEKLY DATA'!$A$11:$A$14577,'MONTHLY DATA'!$A96,'WEEKLY DATA'!$B$11:$B$14577,'MONTHLY DATA'!$B96)</f>
        <v>206.25</v>
      </c>
      <c r="BA96" s="78">
        <f>AVERAGEIFS('WEEKLY DATA'!BA$11:BA$14577,'WEEKLY DATA'!$A$11:$A$14577,'MONTHLY DATA'!$A96,'WEEKLY DATA'!$B$11:$B$14577,'MONTHLY DATA'!$B96)</f>
        <v>216.25</v>
      </c>
      <c r="BB96" s="78">
        <f>AVERAGEIFS('WEEKLY DATA'!BB$11:BB$14577,'WEEKLY DATA'!$A$11:$A$14577,'MONTHLY DATA'!$A96,'WEEKLY DATA'!$B$11:$B$14577,'MONTHLY DATA'!$B96)</f>
        <v>211.25</v>
      </c>
      <c r="BC96" s="154">
        <f t="shared" si="69"/>
        <v>3.0487804878048808E-2</v>
      </c>
      <c r="BD96" s="169">
        <f>AVERAGEIFS('WEEKLY DATA'!BD$11:BD$14577,'WEEKLY DATA'!$A$11:$A$14577,'MONTHLY DATA'!$A96,'WEEKLY DATA'!$B$11:$B$14577,'MONTHLY DATA'!$B96)</f>
        <v>171.25</v>
      </c>
      <c r="BE96" s="78">
        <f>AVERAGEIFS('WEEKLY DATA'!BE$11:BE$14577,'WEEKLY DATA'!$A$11:$A$14577,'MONTHLY DATA'!$A96,'WEEKLY DATA'!$B$11:$B$14577,'MONTHLY DATA'!$B96)</f>
        <v>181.25</v>
      </c>
      <c r="BF96" s="78">
        <f>AVERAGEIFS('WEEKLY DATA'!BF$11:BF$14577,'WEEKLY DATA'!$A$11:$A$14577,'MONTHLY DATA'!$A96,'WEEKLY DATA'!$B$11:$B$14577,'MONTHLY DATA'!$B96)</f>
        <v>176.25</v>
      </c>
      <c r="BG96" s="154">
        <f t="shared" si="70"/>
        <v>3.6764705882353033E-2</v>
      </c>
      <c r="BH96" s="169">
        <f>AVERAGEIFS('WEEKLY DATA'!BH$11:BH$14577,'WEEKLY DATA'!$A$11:$A$14577,'MONTHLY DATA'!$A96,'WEEKLY DATA'!$B$11:$B$14577,'MONTHLY DATA'!$B96)</f>
        <v>236.25</v>
      </c>
      <c r="BI96" s="78">
        <f>AVERAGEIFS('WEEKLY DATA'!BI$11:BI$14577,'WEEKLY DATA'!$A$11:$A$14577,'MONTHLY DATA'!$A96,'WEEKLY DATA'!$B$11:$B$14577,'MONTHLY DATA'!$B96)</f>
        <v>246.25</v>
      </c>
      <c r="BJ96" s="78">
        <f>AVERAGEIFS('WEEKLY DATA'!BJ$11:BJ$14577,'WEEKLY DATA'!$A$11:$A$14577,'MONTHLY DATA'!$A96,'WEEKLY DATA'!$B$11:$B$14577,'MONTHLY DATA'!$B96)</f>
        <v>241.25</v>
      </c>
      <c r="BK96" s="154">
        <f t="shared" si="71"/>
        <v>2.659574468085113E-2</v>
      </c>
      <c r="BL96" s="169">
        <f>AVERAGEIFS('WEEKLY DATA'!BL$11:BL$14577,'WEEKLY DATA'!$A$11:$A$14577,'MONTHLY DATA'!$A96,'WEEKLY DATA'!$B$11:$B$14577,'MONTHLY DATA'!$B96)</f>
        <v>176.25</v>
      </c>
      <c r="BM96" s="78">
        <f>AVERAGEIFS('WEEKLY DATA'!BM$11:BM$14577,'WEEKLY DATA'!$A$11:$A$14577,'MONTHLY DATA'!$A96,'WEEKLY DATA'!$B$11:$B$14577,'MONTHLY DATA'!$B96)</f>
        <v>186.25</v>
      </c>
      <c r="BN96" s="78">
        <f>AVERAGEIFS('WEEKLY DATA'!BN$11:BN$14577,'WEEKLY DATA'!$A$11:$A$14577,'MONTHLY DATA'!$A96,'WEEKLY DATA'!$B$11:$B$14577,'MONTHLY DATA'!$B96)</f>
        <v>181.25</v>
      </c>
      <c r="BO96" s="154">
        <f t="shared" si="72"/>
        <v>3.5714285714285809E-2</v>
      </c>
      <c r="BP96" s="78">
        <f>AVERAGEIFS('WEEKLY DATA'!BP$11:BP$14577,'WEEKLY DATA'!$A$11:$A$14577,'MONTHLY DATA'!$A96,'WEEKLY DATA'!$B$11:$B$14577,'MONTHLY DATA'!$B96)</f>
        <v>251.25</v>
      </c>
      <c r="BQ96" s="78">
        <f>AVERAGEIFS('WEEKLY DATA'!BQ$11:BQ$14577,'WEEKLY DATA'!$A$11:$A$14577,'MONTHLY DATA'!$A96,'WEEKLY DATA'!$B$11:$B$14577,'MONTHLY DATA'!$B96)</f>
        <v>261.25</v>
      </c>
      <c r="BR96" s="78">
        <f>AVERAGEIFS('WEEKLY DATA'!BR$11:BR$14577,'WEEKLY DATA'!$A$11:$A$14577,'MONTHLY DATA'!$A96,'WEEKLY DATA'!$B$11:$B$14577,'MONTHLY DATA'!$B96)</f>
        <v>256.25</v>
      </c>
      <c r="BS96" s="154">
        <f t="shared" si="73"/>
        <v>3.7974683544303778E-2</v>
      </c>
      <c r="BT96" s="78">
        <f>AVERAGEIFS('WEEKLY DATA'!BT$11:BT$14577,'WEEKLY DATA'!$A$11:$A$14577,'MONTHLY DATA'!$A96,'WEEKLY DATA'!$B$11:$B$14577,'MONTHLY DATA'!$B96)</f>
        <v>216.25</v>
      </c>
      <c r="BU96" s="78">
        <f>AVERAGEIFS('WEEKLY DATA'!BU$11:BU$14577,'WEEKLY DATA'!$A$11:$A$14577,'MONTHLY DATA'!$A96,'WEEKLY DATA'!$B$11:$B$14577,'MONTHLY DATA'!$B96)</f>
        <v>226.25</v>
      </c>
      <c r="BV96" s="78">
        <f>AVERAGEIFS('WEEKLY DATA'!BV$11:BV$14577,'WEEKLY DATA'!$A$11:$A$14577,'MONTHLY DATA'!$A96,'WEEKLY DATA'!$B$11:$B$14577,'MONTHLY DATA'!$B96)</f>
        <v>221.25</v>
      </c>
      <c r="BW96" s="154">
        <f t="shared" si="74"/>
        <v>2.9069767441860517E-2</v>
      </c>
      <c r="BX96" s="78">
        <f>AVERAGEIFS('WEEKLY DATA'!BX$11:BX$14577,'WEEKLY DATA'!$A$11:$A$14577,'MONTHLY DATA'!$A96,'WEEKLY DATA'!$B$11:$B$14577,'MONTHLY DATA'!$B96)</f>
        <v>305</v>
      </c>
      <c r="BY96" s="78">
        <f>AVERAGEIFS('WEEKLY DATA'!BY$11:BY$14577,'WEEKLY DATA'!$A$11:$A$14577,'MONTHLY DATA'!$A96,'WEEKLY DATA'!$B$11:$B$14577,'MONTHLY DATA'!$B96)</f>
        <v>315</v>
      </c>
      <c r="BZ96" s="78">
        <f>AVERAGEIFS('WEEKLY DATA'!BZ$11:BZ$14577,'WEEKLY DATA'!$A$11:$A$14577,'MONTHLY DATA'!$A96,'WEEKLY DATA'!$B$11:$B$14577,'MONTHLY DATA'!$B96)</f>
        <v>310</v>
      </c>
      <c r="CA96" s="154">
        <f t="shared" si="75"/>
        <v>-1.5873015873015928E-2</v>
      </c>
      <c r="CB96" s="78">
        <f>AVERAGEIFS('WEEKLY DATA'!CB$11:CB$14577,'WEEKLY DATA'!$A$11:$A$14577,'MONTHLY DATA'!$A96,'WEEKLY DATA'!$B$11:$B$14577,'MONTHLY DATA'!$B96)</f>
        <v>385</v>
      </c>
      <c r="CC96" s="78">
        <f>AVERAGEIFS('WEEKLY DATA'!CC$11:CC$14577,'WEEKLY DATA'!$A$11:$A$14577,'MONTHLY DATA'!$A96,'WEEKLY DATA'!$B$11:$B$14577,'MONTHLY DATA'!$B96)</f>
        <v>395</v>
      </c>
      <c r="CD96" s="78">
        <f>AVERAGEIFS('WEEKLY DATA'!CD$11:CD$14577,'WEEKLY DATA'!$A$11:$A$14577,'MONTHLY DATA'!$A96,'WEEKLY DATA'!$B$11:$B$14577,'MONTHLY DATA'!$B96)</f>
        <v>390</v>
      </c>
      <c r="CE96" s="154">
        <f t="shared" si="76"/>
        <v>0</v>
      </c>
      <c r="CF96" s="78">
        <f>AVERAGEIFS('WEEKLY DATA'!CF$11:CF$14577,'WEEKLY DATA'!$A$11:$A$14577,'MONTHLY DATA'!$A96,'WEEKLY DATA'!$B$11:$B$14577,'MONTHLY DATA'!$B96)</f>
        <v>210</v>
      </c>
      <c r="CG96" s="78">
        <f>AVERAGEIFS('WEEKLY DATA'!CG$11:CG$14577,'WEEKLY DATA'!$A$11:$A$14577,'MONTHLY DATA'!$A96,'WEEKLY DATA'!$B$11:$B$14577,'MONTHLY DATA'!$B96)</f>
        <v>220</v>
      </c>
      <c r="CH96" s="78">
        <f>AVERAGEIFS('WEEKLY DATA'!CH$11:CH$14577,'WEEKLY DATA'!$A$11:$A$14577,'MONTHLY DATA'!$A96,'WEEKLY DATA'!$B$11:$B$14577,'MONTHLY DATA'!$B96)</f>
        <v>215</v>
      </c>
      <c r="CI96" s="154">
        <f t="shared" si="77"/>
        <v>5.8479532163742132E-3</v>
      </c>
      <c r="CJ96" s="78">
        <f>AVERAGEIFS('WEEKLY DATA'!CJ$11:CJ$14577,'WEEKLY DATA'!$A$11:$A$14577,'MONTHLY DATA'!$A96,'WEEKLY DATA'!$B$11:$B$14577,'MONTHLY DATA'!$B96)</f>
        <v>173.75</v>
      </c>
      <c r="CK96" s="78">
        <f>AVERAGEIFS('WEEKLY DATA'!CK$11:CK$14577,'WEEKLY DATA'!$A$11:$A$14577,'MONTHLY DATA'!$A96,'WEEKLY DATA'!$B$11:$B$14577,'MONTHLY DATA'!$B96)</f>
        <v>183.75</v>
      </c>
      <c r="CL96" s="78">
        <f>AVERAGEIFS('WEEKLY DATA'!CL$11:CL$14577,'WEEKLY DATA'!$A$11:$A$14577,'MONTHLY DATA'!$A96,'WEEKLY DATA'!$B$11:$B$14577,'MONTHLY DATA'!$B96)</f>
        <v>178.75</v>
      </c>
      <c r="CM96" s="154">
        <f t="shared" si="78"/>
        <v>1.0600706713780994E-2</v>
      </c>
      <c r="CN96" s="78">
        <f>AVERAGEIFS('WEEKLY DATA'!CN$11:CN$14577,'WEEKLY DATA'!$A$11:$A$14577,'MONTHLY DATA'!$A96,'WEEKLY DATA'!$B$11:$B$14577,'MONTHLY DATA'!$B96)</f>
        <v>270</v>
      </c>
      <c r="CO96" s="78">
        <f>AVERAGEIFS('WEEKLY DATA'!CO$11:CO$14577,'WEEKLY DATA'!$A$11:$A$14577,'MONTHLY DATA'!$A96,'WEEKLY DATA'!$B$11:$B$14577,'MONTHLY DATA'!$B96)</f>
        <v>280</v>
      </c>
      <c r="CP96" s="78">
        <f>AVERAGEIFS('WEEKLY DATA'!CP$11:CP$14577,'WEEKLY DATA'!$A$11:$A$14577,'MONTHLY DATA'!$A96,'WEEKLY DATA'!$B$11:$B$14577,'MONTHLY DATA'!$B96)</f>
        <v>275</v>
      </c>
      <c r="CQ96" s="154">
        <f t="shared" si="79"/>
        <v>-1.7857142857142905E-2</v>
      </c>
      <c r="CR96" s="78">
        <f>AVERAGEIFS('WEEKLY DATA'!CR$11:CR$14577,'WEEKLY DATA'!$A$11:$A$14577,'MONTHLY DATA'!$A96,'WEEKLY DATA'!$B$11:$B$14577,'MONTHLY DATA'!$B96)</f>
        <v>345</v>
      </c>
      <c r="CS96" s="78">
        <f>AVERAGEIFS('WEEKLY DATA'!CS$11:CS$14577,'WEEKLY DATA'!$A$11:$A$14577,'MONTHLY DATA'!$A96,'WEEKLY DATA'!$B$11:$B$14577,'MONTHLY DATA'!$B96)</f>
        <v>355</v>
      </c>
      <c r="CT96" s="78">
        <f>AVERAGEIFS('WEEKLY DATA'!CT$11:CT$14577,'WEEKLY DATA'!$A$11:$A$14577,'MONTHLY DATA'!$A96,'WEEKLY DATA'!$B$11:$B$14577,'MONTHLY DATA'!$B96)</f>
        <v>350</v>
      </c>
      <c r="CU96" s="154">
        <f t="shared" si="80"/>
        <v>-7.0921985815602939E-3</v>
      </c>
      <c r="CV96" s="169">
        <f>AVERAGEIFS('WEEKLY DATA'!CV$11:CV$14577,'WEEKLY DATA'!$A$11:$A$14577,'MONTHLY DATA'!$A96,'WEEKLY DATA'!$B$11:$B$14577,'MONTHLY DATA'!$B96)</f>
        <v>243.75</v>
      </c>
      <c r="CW96" s="78">
        <f>AVERAGEIFS('WEEKLY DATA'!CW$11:CW$14577,'WEEKLY DATA'!$A$11:$A$14577,'MONTHLY DATA'!$A96,'WEEKLY DATA'!$B$11:$B$14577,'MONTHLY DATA'!$B96)</f>
        <v>253.75</v>
      </c>
      <c r="CX96" s="78">
        <f>AVERAGEIFS('WEEKLY DATA'!CX$11:CX$14577,'WEEKLY DATA'!$A$11:$A$14577,'MONTHLY DATA'!$A96,'WEEKLY DATA'!$B$11:$B$14577,'MONTHLY DATA'!$B96)</f>
        <v>248.75</v>
      </c>
      <c r="CY96" s="154">
        <f t="shared" si="81"/>
        <v>2.5188916876575096E-3</v>
      </c>
      <c r="CZ96" s="169">
        <f>AVERAGEIFS('WEEKLY DATA'!CZ$11:CZ$14577,'WEEKLY DATA'!$A$11:$A$14577,'MONTHLY DATA'!$A96,'WEEKLY DATA'!$B$11:$B$14577,'MONTHLY DATA'!$B96)</f>
        <v>207.5</v>
      </c>
      <c r="DA96" s="78">
        <f>AVERAGEIFS('WEEKLY DATA'!DA$11:DA$14577,'WEEKLY DATA'!$A$11:$A$14577,'MONTHLY DATA'!$A96,'WEEKLY DATA'!$B$11:$B$14577,'MONTHLY DATA'!$B96)</f>
        <v>217.5</v>
      </c>
      <c r="DB96" s="78">
        <f>AVERAGEIFS('WEEKLY DATA'!DB$11:DB$14577,'WEEKLY DATA'!$A$11:$A$14577,'MONTHLY DATA'!$A96,'WEEKLY DATA'!$B$11:$B$14577,'MONTHLY DATA'!$B96)</f>
        <v>212.5</v>
      </c>
      <c r="DC96" s="154">
        <f t="shared" si="82"/>
        <v>5.9171597633136397E-3</v>
      </c>
      <c r="DD96" s="78">
        <f>AVERAGEIFS('WEEKLY DATA'!DD$11:DD$14577,'WEEKLY DATA'!$A$11:$A$14577,'MONTHLY DATA'!$A96,'WEEKLY DATA'!$B$11:$B$14577,'MONTHLY DATA'!$B96)</f>
        <v>305</v>
      </c>
      <c r="DE96" s="78">
        <f>AVERAGEIFS('WEEKLY DATA'!DE$11:DE$14577,'WEEKLY DATA'!$A$11:$A$14577,'MONTHLY DATA'!$A96,'WEEKLY DATA'!$B$11:$B$14577,'MONTHLY DATA'!$B96)</f>
        <v>315</v>
      </c>
      <c r="DF96" s="78">
        <f>AVERAGEIFS('WEEKLY DATA'!DF$11:DF$14577,'WEEKLY DATA'!$A$11:$A$14577,'MONTHLY DATA'!$A96,'WEEKLY DATA'!$B$11:$B$14577,'MONTHLY DATA'!$B96)</f>
        <v>310</v>
      </c>
      <c r="DG96" s="154">
        <f t="shared" si="83"/>
        <v>-1.5873015873015928E-2</v>
      </c>
      <c r="DH96" s="78">
        <f>AVERAGEIFS('WEEKLY DATA'!DH$11:DH$14577,'WEEKLY DATA'!$A$11:$A$14577,'MONTHLY DATA'!$A96,'WEEKLY DATA'!$B$11:$B$14577,'MONTHLY DATA'!$B96)</f>
        <v>360</v>
      </c>
      <c r="DI96" s="78">
        <f>AVERAGEIFS('WEEKLY DATA'!DI$11:DI$14577,'WEEKLY DATA'!$A$11:$A$14577,'MONTHLY DATA'!$A96,'WEEKLY DATA'!$B$11:$B$14577,'MONTHLY DATA'!$B96)</f>
        <v>370</v>
      </c>
      <c r="DJ96" s="78">
        <f>AVERAGEIFS('WEEKLY DATA'!DJ$11:DJ$14577,'WEEKLY DATA'!$A$11:$A$14577,'MONTHLY DATA'!$A96,'WEEKLY DATA'!$B$11:$B$14577,'MONTHLY DATA'!$B96)</f>
        <v>365</v>
      </c>
      <c r="DK96" s="154">
        <f t="shared" si="84"/>
        <v>1.919720767888311E-2</v>
      </c>
      <c r="DL96" s="169">
        <f>AVERAGEIFS('WEEKLY DATA'!DL$11:DL$14577,'WEEKLY DATA'!$A$11:$A$14577,'MONTHLY DATA'!$A96,'WEEKLY DATA'!$B$11:$B$14577,'MONTHLY DATA'!$B96)</f>
        <v>213.75</v>
      </c>
      <c r="DM96" s="78">
        <f>AVERAGEIFS('WEEKLY DATA'!DM$11:DM$14577,'WEEKLY DATA'!$A$11:$A$14577,'MONTHLY DATA'!$A96,'WEEKLY DATA'!$B$11:$B$14577,'MONTHLY DATA'!$B96)</f>
        <v>223.75</v>
      </c>
      <c r="DN96" s="78">
        <f>AVERAGEIFS('WEEKLY DATA'!DN$11:DN$14577,'WEEKLY DATA'!$A$11:$A$14577,'MONTHLY DATA'!$A96,'WEEKLY DATA'!$B$11:$B$14577,'MONTHLY DATA'!$B96)</f>
        <v>218.75</v>
      </c>
      <c r="DO96" s="154">
        <f t="shared" si="85"/>
        <v>2.8653295128939771E-3</v>
      </c>
      <c r="DP96" s="78">
        <f>AVERAGEIFS('WEEKLY DATA'!DP$11:DP$14577,'WEEKLY DATA'!$A$11:$A$14577,'MONTHLY DATA'!$A96,'WEEKLY DATA'!$B$11:$B$14577,'MONTHLY DATA'!$B96)</f>
        <v>177.5</v>
      </c>
      <c r="DQ96" s="78">
        <f>AVERAGEIFS('WEEKLY DATA'!DQ$11:DQ$14577,'WEEKLY DATA'!$A$11:$A$14577,'MONTHLY DATA'!$A96,'WEEKLY DATA'!$B$11:$B$14577,'MONTHLY DATA'!$B96)</f>
        <v>187.5</v>
      </c>
      <c r="DR96" s="78">
        <f>AVERAGEIFS('WEEKLY DATA'!DR$11:DR$14577,'WEEKLY DATA'!$A$11:$A$14577,'MONTHLY DATA'!$A96,'WEEKLY DATA'!$B$11:$B$14577,'MONTHLY DATA'!$B96)</f>
        <v>182.5</v>
      </c>
      <c r="DS96" s="154">
        <f t="shared" si="86"/>
        <v>6.8965517241379448E-3</v>
      </c>
      <c r="DT96" s="78">
        <f>AVERAGEIFS('WEEKLY DATA'!DT$11:DT$14577,'WEEKLY DATA'!$A$11:$A$14577,'MONTHLY DATA'!$A96,'WEEKLY DATA'!$B$11:$B$14577,'MONTHLY DATA'!$B96)</f>
        <v>315</v>
      </c>
      <c r="DU96" s="78">
        <f>AVERAGEIFS('WEEKLY DATA'!DU$11:DU$14577,'WEEKLY DATA'!$A$11:$A$14577,'MONTHLY DATA'!$A96,'WEEKLY DATA'!$B$11:$B$14577,'MONTHLY DATA'!$B96)</f>
        <v>325</v>
      </c>
      <c r="DV96" s="78">
        <f>AVERAGEIFS('WEEKLY DATA'!DV$11:DV$14577,'WEEKLY DATA'!$A$11:$A$14577,'MONTHLY DATA'!$A96,'WEEKLY DATA'!$B$11:$B$14577,'MONTHLY DATA'!$B96)</f>
        <v>320</v>
      </c>
      <c r="DW96" s="154">
        <f t="shared" si="87"/>
        <v>-1.538461538461533E-2</v>
      </c>
      <c r="DX96" s="78">
        <f>AVERAGEIFS('WEEKLY DATA'!DX$11:DX$14577,'WEEKLY DATA'!$A$11:$A$14577,'MONTHLY DATA'!$A96,'WEEKLY DATA'!$B$11:$B$14577,'MONTHLY DATA'!$B96)</f>
        <v>370</v>
      </c>
      <c r="DY96" s="78">
        <f>AVERAGEIFS('WEEKLY DATA'!DY$11:DY$14577,'WEEKLY DATA'!$A$11:$A$14577,'MONTHLY DATA'!$A96,'WEEKLY DATA'!$B$11:$B$14577,'MONTHLY DATA'!$B96)</f>
        <v>380</v>
      </c>
      <c r="DZ96" s="78">
        <f>AVERAGEIFS('WEEKLY DATA'!DZ$11:DZ$14577,'WEEKLY DATA'!$A$11:$A$14577,'MONTHLY DATA'!$A96,'WEEKLY DATA'!$B$11:$B$14577,'MONTHLY DATA'!$B96)</f>
        <v>375</v>
      </c>
      <c r="EA96" s="154">
        <f t="shared" si="88"/>
        <v>1.8675721561969505E-2</v>
      </c>
      <c r="EB96" s="78">
        <f>AVERAGEIFS('WEEKLY DATA'!EB$11:EB$14577,'WEEKLY DATA'!$A$11:$A$14577,'MONTHLY DATA'!$A96,'WEEKLY DATA'!$B$11:$B$14577,'MONTHLY DATA'!$B96)</f>
        <v>211.25</v>
      </c>
      <c r="EC96" s="78">
        <f>AVERAGEIFS('WEEKLY DATA'!EC$11:EC$14577,'WEEKLY DATA'!$A$11:$A$14577,'MONTHLY DATA'!$A96,'WEEKLY DATA'!$B$11:$B$14577,'MONTHLY DATA'!$B96)</f>
        <v>221.25</v>
      </c>
      <c r="ED96" s="78">
        <f>AVERAGEIFS('WEEKLY DATA'!ED$11:ED$14577,'WEEKLY DATA'!$A$11:$A$14577,'MONTHLY DATA'!$A96,'WEEKLY DATA'!$B$11:$B$14577,'MONTHLY DATA'!$B96)</f>
        <v>216.25</v>
      </c>
      <c r="EE96" s="154">
        <f t="shared" si="89"/>
        <v>-8.5959885386819312E-3</v>
      </c>
      <c r="EF96" s="169">
        <f>AVERAGEIFS('WEEKLY DATA'!EF$11:EF$14577,'WEEKLY DATA'!$A$11:$A$14577,'MONTHLY DATA'!$A96,'WEEKLY DATA'!$B$11:$B$14577,'MONTHLY DATA'!$B96)</f>
        <v>175</v>
      </c>
      <c r="EG96" s="78">
        <f>AVERAGEIFS('WEEKLY DATA'!EG$11:EG$14577,'WEEKLY DATA'!$A$11:$A$14577,'MONTHLY DATA'!$A96,'WEEKLY DATA'!$B$11:$B$14577,'MONTHLY DATA'!$B96)</f>
        <v>185</v>
      </c>
      <c r="EH96" s="78">
        <f>AVERAGEIFS('WEEKLY DATA'!EH$11:EH$14577,'WEEKLY DATA'!$A$11:$A$14577,'MONTHLY DATA'!$A96,'WEEKLY DATA'!$B$11:$B$14577,'MONTHLY DATA'!$B96)</f>
        <v>180</v>
      </c>
      <c r="EI96" s="154">
        <f t="shared" si="90"/>
        <v>-6.8965517241379448E-3</v>
      </c>
      <c r="EJ96" s="78">
        <f>AVERAGEIFS('WEEKLY DATA'!EJ$11:EJ$14577,'WEEKLY DATA'!$A$11:$A$14577,'MONTHLY DATA'!$A96,'WEEKLY DATA'!$B$11:$B$14577,'MONTHLY DATA'!$B96)</f>
        <v>335</v>
      </c>
      <c r="EK96" s="78">
        <f>AVERAGEIFS('WEEKLY DATA'!EK$11:EK$14577,'WEEKLY DATA'!$A$11:$A$14577,'MONTHLY DATA'!$A96,'WEEKLY DATA'!$B$11:$B$14577,'MONTHLY DATA'!$B96)</f>
        <v>345</v>
      </c>
      <c r="EL96" s="78">
        <f>AVERAGEIFS('WEEKLY DATA'!EL$11:EL$14577,'WEEKLY DATA'!$A$11:$A$14577,'MONTHLY DATA'!$A96,'WEEKLY DATA'!$B$11:$B$14577,'MONTHLY DATA'!$B96)</f>
        <v>340</v>
      </c>
      <c r="EM96" s="154">
        <f t="shared" si="91"/>
        <v>-1.4492753623188359E-2</v>
      </c>
      <c r="EN96" s="78">
        <f>AVERAGEIFS('WEEKLY DATA'!EN$11:EN$14577,'WEEKLY DATA'!$A$11:$A$14577,'MONTHLY DATA'!$A96,'WEEKLY DATA'!$B$11:$B$14577,'MONTHLY DATA'!$B96)</f>
        <v>395</v>
      </c>
      <c r="EO96" s="78">
        <f>AVERAGEIFS('WEEKLY DATA'!EO$11:EO$14577,'WEEKLY DATA'!$A$11:$A$14577,'MONTHLY DATA'!$A96,'WEEKLY DATA'!$B$11:$B$14577,'MONTHLY DATA'!$B96)</f>
        <v>405</v>
      </c>
      <c r="EP96" s="78">
        <f>AVERAGEIFS('WEEKLY DATA'!EP$11:EP$14577,'WEEKLY DATA'!$A$11:$A$14577,'MONTHLY DATA'!$A96,'WEEKLY DATA'!$B$11:$B$14577,'MONTHLY DATA'!$B96)</f>
        <v>400</v>
      </c>
      <c r="EQ96" s="154">
        <f t="shared" si="92"/>
        <v>1.7488076311605649E-2</v>
      </c>
      <c r="ER96" s="78">
        <f>AVERAGEIFS('WEEKLY DATA'!ER$11:ER$14577,'WEEKLY DATA'!$A$11:$A$14577,'MONTHLY DATA'!$A96,'WEEKLY DATA'!$B$11:$B$14577,'MONTHLY DATA'!$B96)</f>
        <v>200</v>
      </c>
      <c r="ES96" s="78">
        <f>AVERAGEIFS('WEEKLY DATA'!ES$11:ES$14577,'WEEKLY DATA'!$A$11:$A$14577,'MONTHLY DATA'!$A96,'WEEKLY DATA'!$B$11:$B$14577,'MONTHLY DATA'!$B96)</f>
        <v>210</v>
      </c>
      <c r="ET96" s="78">
        <f>AVERAGEIFS('WEEKLY DATA'!ET$11:ET$14577,'WEEKLY DATA'!$A$11:$A$14577,'MONTHLY DATA'!$A96,'WEEKLY DATA'!$B$11:$B$14577,'MONTHLY DATA'!$B96)</f>
        <v>205</v>
      </c>
      <c r="EU96" s="154">
        <f t="shared" si="93"/>
        <v>-1.7964071856287456E-2</v>
      </c>
      <c r="EV96" s="78">
        <f>AVERAGEIFS('WEEKLY DATA'!EV$11:EV$14577,'WEEKLY DATA'!$A$11:$A$14577,'MONTHLY DATA'!$A96,'WEEKLY DATA'!$B$11:$B$14577,'MONTHLY DATA'!$B96)</f>
        <v>165</v>
      </c>
      <c r="EW96" s="78">
        <f>AVERAGEIFS('WEEKLY DATA'!EW$11:EW$14577,'WEEKLY DATA'!$A$11:$A$14577,'MONTHLY DATA'!$A96,'WEEKLY DATA'!$B$11:$B$14577,'MONTHLY DATA'!$B96)</f>
        <v>175</v>
      </c>
      <c r="EX96" s="78">
        <f>AVERAGEIFS('WEEKLY DATA'!EX$11:EX$14577,'WEEKLY DATA'!$A$11:$A$14577,'MONTHLY DATA'!$A96,'WEEKLY DATA'!$B$11:$B$14577,'MONTHLY DATA'!$B96)</f>
        <v>170</v>
      </c>
      <c r="EY96" s="154">
        <f t="shared" si="94"/>
        <v>3.8167938931297662E-2</v>
      </c>
      <c r="EZ96" s="78">
        <f>AVERAGEIFS('WEEKLY DATA'!EZ$11:EZ$14577,'WEEKLY DATA'!$A$11:$A$14577,'MONTHLY DATA'!$A96,'WEEKLY DATA'!$B$11:$B$14577,'MONTHLY DATA'!$B96)</f>
        <v>295</v>
      </c>
      <c r="FA96" s="78">
        <f>AVERAGEIFS('WEEKLY DATA'!FA$11:FA$14577,'WEEKLY DATA'!$A$11:$A$14577,'MONTHLY DATA'!$A96,'WEEKLY DATA'!$B$11:$B$14577,'MONTHLY DATA'!$B96)</f>
        <v>305</v>
      </c>
      <c r="FB96" s="78">
        <f>AVERAGEIFS('WEEKLY DATA'!FB$11:FB$14577,'WEEKLY DATA'!$A$11:$A$14577,'MONTHLY DATA'!$A96,'WEEKLY DATA'!$B$11:$B$14577,'MONTHLY DATA'!$B96)</f>
        <v>300</v>
      </c>
      <c r="FC96" s="154">
        <f t="shared" si="95"/>
        <v>-1.6393442622950838E-2</v>
      </c>
      <c r="FD96" s="78">
        <f>AVERAGEIFS('WEEKLY DATA'!FD$11:FD$14577,'WEEKLY DATA'!$A$11:$A$14577,'MONTHLY DATA'!$A96,'WEEKLY DATA'!$B$11:$B$14577,'MONTHLY DATA'!$B96)</f>
        <v>400</v>
      </c>
      <c r="FE96" s="78">
        <f>AVERAGEIFS('WEEKLY DATA'!FE$11:FE$14577,'WEEKLY DATA'!$A$11:$A$14577,'MONTHLY DATA'!$A96,'WEEKLY DATA'!$B$11:$B$14577,'MONTHLY DATA'!$B96)</f>
        <v>410</v>
      </c>
      <c r="FF96" s="78">
        <f>AVERAGEIFS('WEEKLY DATA'!FF$11:FF$14577,'WEEKLY DATA'!$A$11:$A$14577,'MONTHLY DATA'!$A96,'WEEKLY DATA'!$B$11:$B$14577,'MONTHLY DATA'!$B96)</f>
        <v>405</v>
      </c>
      <c r="FG96" s="154">
        <f t="shared" si="96"/>
        <v>-6.1349693251533388E-3</v>
      </c>
      <c r="FH96" s="78">
        <f>AVERAGEIFS('WEEKLY DATA'!FH$11:FH$14577,'WEEKLY DATA'!$A$11:$A$14577,'MONTHLY DATA'!$A96,'WEEKLY DATA'!$B$11:$B$14577,'MONTHLY DATA'!$B96)</f>
        <v>250</v>
      </c>
      <c r="FI96" s="78">
        <f>AVERAGEIFS('WEEKLY DATA'!FI$11:FI$14577,'WEEKLY DATA'!$A$11:$A$14577,'MONTHLY DATA'!$A96,'WEEKLY DATA'!$B$11:$B$14577,'MONTHLY DATA'!$B96)</f>
        <v>260</v>
      </c>
      <c r="FJ96" s="78">
        <f>AVERAGEIFS('WEEKLY DATA'!FJ$11:FJ$14577,'WEEKLY DATA'!$A$11:$A$14577,'MONTHLY DATA'!$A96,'WEEKLY DATA'!$B$11:$B$14577,'MONTHLY DATA'!$B96)</f>
        <v>255</v>
      </c>
      <c r="FK96" s="154">
        <f t="shared" si="97"/>
        <v>1.7456359102244301E-2</v>
      </c>
      <c r="FL96" s="169">
        <f>AVERAGEIFS('WEEKLY DATA'!FL$11:FL$14577,'WEEKLY DATA'!$A$11:$A$14577,'MONTHLY DATA'!$A96,'WEEKLY DATA'!$B$11:$B$14577,'MONTHLY DATA'!$B96)</f>
        <v>216.25</v>
      </c>
      <c r="FM96" s="78">
        <f>AVERAGEIFS('WEEKLY DATA'!FM$11:FM$14577,'WEEKLY DATA'!$A$11:$A$14577,'MONTHLY DATA'!$A96,'WEEKLY DATA'!$B$11:$B$14577,'MONTHLY DATA'!$B96)</f>
        <v>226.25</v>
      </c>
      <c r="FN96" s="78">
        <f>AVERAGEIFS('WEEKLY DATA'!FN$11:FN$14577,'WEEKLY DATA'!$A$11:$A$14577,'MONTHLY DATA'!$A96,'WEEKLY DATA'!$B$11:$B$14577,'MONTHLY DATA'!$B96)</f>
        <v>221.25</v>
      </c>
      <c r="FO96" s="154">
        <f t="shared" si="98"/>
        <v>2.9069767441860517E-2</v>
      </c>
      <c r="FP96" s="78">
        <f>AVERAGEIFS('WEEKLY DATA'!FP$11:FP$14577,'WEEKLY DATA'!$A$11:$A$14577,'MONTHLY DATA'!$A96,'WEEKLY DATA'!$B$11:$B$14577,'MONTHLY DATA'!$B96)</f>
        <v>232.5</v>
      </c>
      <c r="FQ96" s="78">
        <f>AVERAGEIFS('WEEKLY DATA'!FQ$11:FQ$14577,'WEEKLY DATA'!$A$11:$A$14577,'MONTHLY DATA'!$A96,'WEEKLY DATA'!$B$11:$B$14577,'MONTHLY DATA'!$B96)</f>
        <v>242.5</v>
      </c>
      <c r="FR96" s="78">
        <f>AVERAGEIFS('WEEKLY DATA'!FR$11:FR$14577,'WEEKLY DATA'!$A$11:$A$14577,'MONTHLY DATA'!$A96,'WEEKLY DATA'!$B$11:$B$14577,'MONTHLY DATA'!$B96)</f>
        <v>237.5</v>
      </c>
      <c r="FS96" s="154">
        <f t="shared" si="99"/>
        <v>1.0638297872340496E-2</v>
      </c>
      <c r="FT96" s="78">
        <f>AVERAGEIFS('WEEKLY DATA'!FT$11:FT$14577,'WEEKLY DATA'!$A$11:$A$14577,'MONTHLY DATA'!$A96,'WEEKLY DATA'!$B$11:$B$14577,'MONTHLY DATA'!$B96)</f>
        <v>183.75</v>
      </c>
      <c r="FU96" s="78">
        <f>AVERAGEIFS('WEEKLY DATA'!FU$11:FU$14577,'WEEKLY DATA'!$A$11:$A$14577,'MONTHLY DATA'!$A96,'WEEKLY DATA'!$B$11:$B$14577,'MONTHLY DATA'!$B96)</f>
        <v>193.75</v>
      </c>
      <c r="FV96" s="78">
        <f>AVERAGEIFS('WEEKLY DATA'!FV$11:FV$14577,'WEEKLY DATA'!$A$11:$A$14577,'MONTHLY DATA'!$A96,'WEEKLY DATA'!$B$11:$B$14577,'MONTHLY DATA'!$B96)</f>
        <v>188.75</v>
      </c>
      <c r="FW96" s="154">
        <f t="shared" si="100"/>
        <v>-5.031446540880502E-2</v>
      </c>
      <c r="FX96" s="78">
        <f>AVERAGEIFS('WEEKLY DATA'!FX$11:FX$14577,'WEEKLY DATA'!$A$11:$A$14577,'MONTHLY DATA'!$A96,'WEEKLY DATA'!$B$11:$B$14577,'MONTHLY DATA'!$B96)</f>
        <v>251.25</v>
      </c>
      <c r="FY96" s="78">
        <f>AVERAGEIFS('WEEKLY DATA'!FY$11:FY$14577,'WEEKLY DATA'!$A$11:$A$14577,'MONTHLY DATA'!$A96,'WEEKLY DATA'!$B$11:$B$14577,'MONTHLY DATA'!$B96)</f>
        <v>261.25</v>
      </c>
      <c r="FZ96" s="78">
        <f>AVERAGEIFS('WEEKLY DATA'!FZ$11:FZ$14577,'WEEKLY DATA'!$A$11:$A$14577,'MONTHLY DATA'!$A96,'WEEKLY DATA'!$B$11:$B$14577,'MONTHLY DATA'!$B96)</f>
        <v>256.25</v>
      </c>
      <c r="GA96" s="154">
        <f t="shared" si="101"/>
        <v>3.7974683544303778E-2</v>
      </c>
      <c r="GB96" s="78">
        <f>AVERAGEIFS('WEEKLY DATA'!GB$11:GB$14577,'WEEKLY DATA'!$A$11:$A$14577,'MONTHLY DATA'!$A96,'WEEKLY DATA'!$B$11:$B$14577,'MONTHLY DATA'!$B96)</f>
        <v>273.75</v>
      </c>
      <c r="GC96" s="78">
        <f>AVERAGEIFS('WEEKLY DATA'!GC$11:GC$14577,'WEEKLY DATA'!$A$11:$A$14577,'MONTHLY DATA'!$A96,'WEEKLY DATA'!$B$11:$B$14577,'MONTHLY DATA'!$B96)</f>
        <v>283.75</v>
      </c>
      <c r="GD96" s="78">
        <f>AVERAGEIFS('WEEKLY DATA'!GD$11:GD$14577,'WEEKLY DATA'!$A$11:$A$14577,'MONTHLY DATA'!$A96,'WEEKLY DATA'!$B$11:$B$14577,'MONTHLY DATA'!$B96)</f>
        <v>278.75</v>
      </c>
      <c r="GE96" s="154">
        <f t="shared" si="102"/>
        <v>2.2471910112360494E-3</v>
      </c>
      <c r="GF96" s="169">
        <f>AVERAGEIFS('WEEKLY DATA'!GF$11:GF$14577,'WEEKLY DATA'!$A$11:$A$14577,'MONTHLY DATA'!$A96,'WEEKLY DATA'!$B$11:$B$14577,'MONTHLY DATA'!$B96)</f>
        <v>247.5</v>
      </c>
      <c r="GG96" s="78">
        <f>AVERAGEIFS('WEEKLY DATA'!GG$11:GG$14577,'WEEKLY DATA'!$A$11:$A$14577,'MONTHLY DATA'!$A96,'WEEKLY DATA'!$B$11:$B$14577,'MONTHLY DATA'!$B96)</f>
        <v>257.5</v>
      </c>
      <c r="GH96" s="78">
        <f>AVERAGEIFS('WEEKLY DATA'!GH$11:GH$14577,'WEEKLY DATA'!$A$11:$A$14577,'MONTHLY DATA'!$A96,'WEEKLY DATA'!$B$11:$B$14577,'MONTHLY DATA'!$B96)</f>
        <v>252.5</v>
      </c>
      <c r="GI96" s="154">
        <f t="shared" si="103"/>
        <v>2.2784810126582178E-2</v>
      </c>
      <c r="GJ96" s="78">
        <f>AVERAGEIFS('WEEKLY DATA'!GJ$11:GJ$14577,'WEEKLY DATA'!$A$11:$A$14577,'MONTHLY DATA'!$A96,'WEEKLY DATA'!$B$11:$B$14577,'MONTHLY DATA'!$B96)</f>
        <v>325</v>
      </c>
      <c r="GK96" s="78">
        <f>AVERAGEIFS('WEEKLY DATA'!GK$11:GK$14577,'WEEKLY DATA'!$A$11:$A$14577,'MONTHLY DATA'!$A96,'WEEKLY DATA'!$B$11:$B$14577,'MONTHLY DATA'!$B96)</f>
        <v>335</v>
      </c>
      <c r="GL96" s="78">
        <f>AVERAGEIFS('WEEKLY DATA'!GL$11:GL$14577,'WEEKLY DATA'!$A$11:$A$14577,'MONTHLY DATA'!$A96,'WEEKLY DATA'!$B$11:$B$14577,'MONTHLY DATA'!$B96)</f>
        <v>330</v>
      </c>
      <c r="GM96" s="154">
        <f t="shared" si="104"/>
        <v>-1.4925373134328401E-2</v>
      </c>
      <c r="GN96" s="78">
        <f>AVERAGEIFS('WEEKLY DATA'!GN$11:GN$14577,'WEEKLY DATA'!$A$11:$A$14577,'MONTHLY DATA'!$A96,'WEEKLY DATA'!$B$11:$B$14577,'MONTHLY DATA'!$B96)</f>
        <v>400</v>
      </c>
      <c r="GO96" s="78">
        <f>AVERAGEIFS('WEEKLY DATA'!GO$11:GO$14577,'WEEKLY DATA'!$A$11:$A$14577,'MONTHLY DATA'!$A96,'WEEKLY DATA'!$B$11:$B$14577,'MONTHLY DATA'!$B96)</f>
        <v>410</v>
      </c>
      <c r="GP96" s="78">
        <f>AVERAGEIFS('WEEKLY DATA'!GP$11:GP$14577,'WEEKLY DATA'!$A$11:$A$14577,'MONTHLY DATA'!$A96,'WEEKLY DATA'!$B$11:$B$14577,'MONTHLY DATA'!$B96)</f>
        <v>405</v>
      </c>
      <c r="GQ96" s="154">
        <f t="shared" si="105"/>
        <v>1.7268445839874413E-2</v>
      </c>
      <c r="GR96" s="78"/>
    </row>
    <row r="97" spans="1:200" ht="15.75" x14ac:dyDescent="0.25">
      <c r="A97">
        <f t="shared" si="55"/>
        <v>3</v>
      </c>
      <c r="B97">
        <f t="shared" si="56"/>
        <v>2017</v>
      </c>
      <c r="C97" s="86">
        <v>42795</v>
      </c>
      <c r="D97" s="78">
        <f>AVERAGEIFS('WEEKLY DATA'!D$11:D$14577,'WEEKLY DATA'!$A$11:$A$14577,'MONTHLY DATA'!$A97,'WEEKLY DATA'!$B$11:$B$14577,'MONTHLY DATA'!$B97)</f>
        <v>276</v>
      </c>
      <c r="E97" s="78">
        <f>AVERAGEIFS('WEEKLY DATA'!E$11:E$14577,'WEEKLY DATA'!$A$11:$A$14577,'MONTHLY DATA'!$A97,'WEEKLY DATA'!$B$11:$B$14577,'MONTHLY DATA'!$B97)</f>
        <v>286</v>
      </c>
      <c r="F97" s="78">
        <f>AVERAGEIFS('WEEKLY DATA'!F$11:F$14577,'WEEKLY DATA'!$A$11:$A$14577,'MONTHLY DATA'!$A97,'WEEKLY DATA'!$B$11:$B$14577,'MONTHLY DATA'!$B97)</f>
        <v>281</v>
      </c>
      <c r="G97" s="154">
        <f t="shared" si="57"/>
        <v>5.0467289719626107E-2</v>
      </c>
      <c r="H97" s="169">
        <f>AVERAGEIFS('WEEKLY DATA'!H$11:H$14577,'WEEKLY DATA'!$A$11:$A$14577,'MONTHLY DATA'!$A97,'WEEKLY DATA'!$B$11:$B$14577,'MONTHLY DATA'!$B97)</f>
        <v>368</v>
      </c>
      <c r="I97" s="78">
        <f>AVERAGEIFS('WEEKLY DATA'!I$11:I$14577,'WEEKLY DATA'!$A$11:$A$14577,'MONTHLY DATA'!$A97,'WEEKLY DATA'!$B$11:$B$14577,'MONTHLY DATA'!$B97)</f>
        <v>378</v>
      </c>
      <c r="J97" s="78">
        <f>AVERAGEIFS('WEEKLY DATA'!J$11:J$14577,'WEEKLY DATA'!$A$11:$A$14577,'MONTHLY DATA'!$A97,'WEEKLY DATA'!$B$11:$B$14577,'MONTHLY DATA'!$B97)</f>
        <v>373</v>
      </c>
      <c r="K97" s="154">
        <f t="shared" si="58"/>
        <v>3.9721254355400637E-2</v>
      </c>
      <c r="L97" s="169">
        <f>AVERAGEIFS('WEEKLY DATA'!L$11:L$14577,'WEEKLY DATA'!$A$11:$A$14577,'MONTHLY DATA'!$A97,'WEEKLY DATA'!$B$11:$B$14577,'MONTHLY DATA'!$B97)</f>
        <v>310</v>
      </c>
      <c r="M97" s="78">
        <f>AVERAGEIFS('WEEKLY DATA'!M$11:M$14577,'WEEKLY DATA'!$A$11:$A$14577,'MONTHLY DATA'!$A97,'WEEKLY DATA'!$B$11:$B$14577,'MONTHLY DATA'!$B97)</f>
        <v>320</v>
      </c>
      <c r="N97" s="78">
        <f>AVERAGEIFS('WEEKLY DATA'!N$11:N$14577,'WEEKLY DATA'!$A$11:$A$14577,'MONTHLY DATA'!$A97,'WEEKLY DATA'!$B$11:$B$14577,'MONTHLY DATA'!$B97)</f>
        <v>315</v>
      </c>
      <c r="O97" s="154">
        <f t="shared" si="59"/>
        <v>0</v>
      </c>
      <c r="P97" s="169">
        <f>AVERAGEIFS('WEEKLY DATA'!P$11:P$14577,'WEEKLY DATA'!$A$11:$A$14577,'MONTHLY DATA'!$A97,'WEEKLY DATA'!$B$11:$B$14577,'MONTHLY DATA'!$B97)</f>
        <v>279</v>
      </c>
      <c r="Q97" s="78">
        <f>AVERAGEIFS('WEEKLY DATA'!Q$11:Q$14577,'WEEKLY DATA'!$A$11:$A$14577,'MONTHLY DATA'!$A97,'WEEKLY DATA'!$B$11:$B$14577,'MONTHLY DATA'!$B97)</f>
        <v>289</v>
      </c>
      <c r="R97" s="78">
        <f>AVERAGEIFS('WEEKLY DATA'!R$11:R$14577,'WEEKLY DATA'!$A$11:$A$14577,'MONTHLY DATA'!$A97,'WEEKLY DATA'!$B$11:$B$14577,'MONTHLY DATA'!$B97)</f>
        <v>284</v>
      </c>
      <c r="S97" s="154">
        <f t="shared" si="60"/>
        <v>5.3097345132744334E-3</v>
      </c>
      <c r="T97" s="169">
        <f>AVERAGEIFS('WEEKLY DATA'!T$11:T$14577,'WEEKLY DATA'!$A$11:$A$14577,'MONTHLY DATA'!$A97,'WEEKLY DATA'!$B$11:$B$14577,'MONTHLY DATA'!$B97)</f>
        <v>251</v>
      </c>
      <c r="U97" s="78">
        <f>AVERAGEIFS('WEEKLY DATA'!U$11:U$14577,'WEEKLY DATA'!$A$11:$A$14577,'MONTHLY DATA'!$A97,'WEEKLY DATA'!$B$11:$B$14577,'MONTHLY DATA'!$B97)</f>
        <v>261</v>
      </c>
      <c r="V97" s="78">
        <f>AVERAGEIFS('WEEKLY DATA'!V$11:V$14577,'WEEKLY DATA'!$A$11:$A$14577,'MONTHLY DATA'!$A97,'WEEKLY DATA'!$B$11:$B$14577,'MONTHLY DATA'!$B97)</f>
        <v>256</v>
      </c>
      <c r="W97" s="154">
        <f t="shared" si="61"/>
        <v>3.9593908629441676E-2</v>
      </c>
      <c r="X97" s="169">
        <f>AVERAGEIFS('WEEKLY DATA'!X$11:X$14577,'WEEKLY DATA'!$A$11:$A$14577,'MONTHLY DATA'!$A97,'WEEKLY DATA'!$B$11:$B$14577,'MONTHLY DATA'!$B97)</f>
        <v>218</v>
      </c>
      <c r="Y97" s="78">
        <f>AVERAGEIFS('WEEKLY DATA'!Y$11:Y$14577,'WEEKLY DATA'!$A$11:$A$14577,'MONTHLY DATA'!$A97,'WEEKLY DATA'!$B$11:$B$14577,'MONTHLY DATA'!$B97)</f>
        <v>228</v>
      </c>
      <c r="Z97" s="78">
        <f>AVERAGEIFS('WEEKLY DATA'!Z$11:Z$14577,'WEEKLY DATA'!$A$11:$A$14577,'MONTHLY DATA'!$A97,'WEEKLY DATA'!$B$11:$B$14577,'MONTHLY DATA'!$B97)</f>
        <v>223</v>
      </c>
      <c r="AA97" s="154">
        <f t="shared" si="62"/>
        <v>6.8263473053892243E-2</v>
      </c>
      <c r="AB97" s="169">
        <f>AVERAGEIFS('WEEKLY DATA'!AB$11:AB$14577,'WEEKLY DATA'!$A$11:$A$14577,'MONTHLY DATA'!$A97,'WEEKLY DATA'!$B$11:$B$14577,'MONTHLY DATA'!$B97)</f>
        <v>250</v>
      </c>
      <c r="AC97" s="78">
        <f>AVERAGEIFS('WEEKLY DATA'!AC$11:AC$14577,'WEEKLY DATA'!$A$11:$A$14577,'MONTHLY DATA'!$A97,'WEEKLY DATA'!$B$11:$B$14577,'MONTHLY DATA'!$B97)</f>
        <v>260</v>
      </c>
      <c r="AD97" s="78">
        <f>AVERAGEIFS('WEEKLY DATA'!AD$11:AD$14577,'WEEKLY DATA'!$A$11:$A$14577,'MONTHLY DATA'!$A97,'WEEKLY DATA'!$B$11:$B$14577,'MONTHLY DATA'!$B97)</f>
        <v>255</v>
      </c>
      <c r="AE97" s="154">
        <f t="shared" si="63"/>
        <v>4.081632653061229E-2</v>
      </c>
      <c r="AF97" s="169">
        <f>AVERAGEIFS('WEEKLY DATA'!AF$11:AF$14577,'WEEKLY DATA'!$A$11:$A$14577,'MONTHLY DATA'!$A97,'WEEKLY DATA'!$B$11:$B$14577,'MONTHLY DATA'!$B97)</f>
        <v>262</v>
      </c>
      <c r="AG97" s="78">
        <f>AVERAGEIFS('WEEKLY DATA'!AG$11:AG$14577,'WEEKLY DATA'!$A$11:$A$14577,'MONTHLY DATA'!$A97,'WEEKLY DATA'!$B$11:$B$14577,'MONTHLY DATA'!$B97)</f>
        <v>272</v>
      </c>
      <c r="AH97" s="78">
        <f>AVERAGEIFS('WEEKLY DATA'!AH$11:AH$14577,'WEEKLY DATA'!$A$11:$A$14577,'MONTHLY DATA'!$A97,'WEEKLY DATA'!$B$11:$B$14577,'MONTHLY DATA'!$B97)</f>
        <v>267</v>
      </c>
      <c r="AI97" s="154">
        <f t="shared" si="64"/>
        <v>6.800000000000006E-2</v>
      </c>
      <c r="AJ97" s="169">
        <f>AVERAGEIFS('WEEKLY DATA'!AJ$11:AJ$14577,'WEEKLY DATA'!$A$11:$A$14577,'MONTHLY DATA'!$A97,'WEEKLY DATA'!$B$11:$B$14577,'MONTHLY DATA'!$B97)</f>
        <v>261</v>
      </c>
      <c r="AK97" s="78">
        <f>AVERAGEIFS('WEEKLY DATA'!AK$11:AK$14577,'WEEKLY DATA'!$A$11:$A$14577,'MONTHLY DATA'!$A97,'WEEKLY DATA'!$B$11:$B$14577,'MONTHLY DATA'!$B97)</f>
        <v>271</v>
      </c>
      <c r="AL97" s="78">
        <f>AVERAGEIFS('WEEKLY DATA'!AL$11:AL$14577,'WEEKLY DATA'!$A$11:$A$14577,'MONTHLY DATA'!$A97,'WEEKLY DATA'!$B$11:$B$14577,'MONTHLY DATA'!$B97)</f>
        <v>266</v>
      </c>
      <c r="AM97" s="154">
        <f t="shared" si="65"/>
        <v>3.8048780487804912E-2</v>
      </c>
      <c r="AN97" s="169">
        <f>AVERAGEIFS('WEEKLY DATA'!AN$11:AN$14577,'WEEKLY DATA'!$A$11:$A$14577,'MONTHLY DATA'!$A97,'WEEKLY DATA'!$B$11:$B$14577,'MONTHLY DATA'!$B97)</f>
        <v>235</v>
      </c>
      <c r="AO97" s="78">
        <f>AVERAGEIFS('WEEKLY DATA'!AO$11:AO$14577,'WEEKLY DATA'!$A$11:$A$14577,'MONTHLY DATA'!$A97,'WEEKLY DATA'!$B$11:$B$14577,'MONTHLY DATA'!$B97)</f>
        <v>245</v>
      </c>
      <c r="AP97" s="78">
        <f>AVERAGEIFS('WEEKLY DATA'!AP$11:AP$14577,'WEEKLY DATA'!$A$11:$A$14577,'MONTHLY DATA'!$A97,'WEEKLY DATA'!$B$11:$B$14577,'MONTHLY DATA'!$B97)</f>
        <v>240</v>
      </c>
      <c r="AQ97" s="154">
        <f t="shared" si="66"/>
        <v>4.3478260869565188E-2</v>
      </c>
      <c r="AR97" s="169">
        <f>AVERAGEIFS('WEEKLY DATA'!AR$11:AR$14577,'WEEKLY DATA'!$A$11:$A$14577,'MONTHLY DATA'!$A97,'WEEKLY DATA'!$B$11:$B$14577,'MONTHLY DATA'!$B97)</f>
        <v>265</v>
      </c>
      <c r="AS97" s="78">
        <f>AVERAGEIFS('WEEKLY DATA'!AS$11:AS$14577,'WEEKLY DATA'!$A$11:$A$14577,'MONTHLY DATA'!$A97,'WEEKLY DATA'!$B$11:$B$14577,'MONTHLY DATA'!$B97)</f>
        <v>275</v>
      </c>
      <c r="AT97" s="78">
        <f>AVERAGEIFS('WEEKLY DATA'!AT$11:AT$14577,'WEEKLY DATA'!$A$11:$A$14577,'MONTHLY DATA'!$A97,'WEEKLY DATA'!$B$11:$B$14577,'MONTHLY DATA'!$B97)</f>
        <v>270</v>
      </c>
      <c r="AU97" s="154">
        <f t="shared" si="67"/>
        <v>3.8461538461538547E-2</v>
      </c>
      <c r="AV97" s="169">
        <f>AVERAGEIFS('WEEKLY DATA'!AV$11:AV$14577,'WEEKLY DATA'!$A$11:$A$14577,'MONTHLY DATA'!$A97,'WEEKLY DATA'!$B$11:$B$14577,'MONTHLY DATA'!$B97)</f>
        <v>261</v>
      </c>
      <c r="AW97" s="78">
        <f>AVERAGEIFS('WEEKLY DATA'!AW$11:AW$14577,'WEEKLY DATA'!$A$11:$A$14577,'MONTHLY DATA'!$A97,'WEEKLY DATA'!$B$11:$B$14577,'MONTHLY DATA'!$B97)</f>
        <v>271</v>
      </c>
      <c r="AX97" s="78">
        <f>AVERAGEIFS('WEEKLY DATA'!AX$11:AX$14577,'WEEKLY DATA'!$A$11:$A$14577,'MONTHLY DATA'!$A97,'WEEKLY DATA'!$B$11:$B$14577,'MONTHLY DATA'!$B97)</f>
        <v>266</v>
      </c>
      <c r="AY97" s="154">
        <f t="shared" si="68"/>
        <v>4.3137254901960853E-2</v>
      </c>
      <c r="AZ97" s="169">
        <f>AVERAGEIFS('WEEKLY DATA'!AZ$11:AZ$14577,'WEEKLY DATA'!$A$11:$A$14577,'MONTHLY DATA'!$A97,'WEEKLY DATA'!$B$11:$B$14577,'MONTHLY DATA'!$B97)</f>
        <v>207</v>
      </c>
      <c r="BA97" s="78">
        <f>AVERAGEIFS('WEEKLY DATA'!BA$11:BA$14577,'WEEKLY DATA'!$A$11:$A$14577,'MONTHLY DATA'!$A97,'WEEKLY DATA'!$B$11:$B$14577,'MONTHLY DATA'!$B97)</f>
        <v>217</v>
      </c>
      <c r="BB97" s="78">
        <f>AVERAGEIFS('WEEKLY DATA'!BB$11:BB$14577,'WEEKLY DATA'!$A$11:$A$14577,'MONTHLY DATA'!$A97,'WEEKLY DATA'!$B$11:$B$14577,'MONTHLY DATA'!$B97)</f>
        <v>212</v>
      </c>
      <c r="BC97" s="154">
        <f t="shared" si="69"/>
        <v>3.5502958579882726E-3</v>
      </c>
      <c r="BD97" s="169">
        <f>AVERAGEIFS('WEEKLY DATA'!BD$11:BD$14577,'WEEKLY DATA'!$A$11:$A$14577,'MONTHLY DATA'!$A97,'WEEKLY DATA'!$B$11:$B$14577,'MONTHLY DATA'!$B97)</f>
        <v>179</v>
      </c>
      <c r="BE97" s="78">
        <f>AVERAGEIFS('WEEKLY DATA'!BE$11:BE$14577,'WEEKLY DATA'!$A$11:$A$14577,'MONTHLY DATA'!$A97,'WEEKLY DATA'!$B$11:$B$14577,'MONTHLY DATA'!$B97)</f>
        <v>189</v>
      </c>
      <c r="BF97" s="78">
        <f>AVERAGEIFS('WEEKLY DATA'!BF$11:BF$14577,'WEEKLY DATA'!$A$11:$A$14577,'MONTHLY DATA'!$A97,'WEEKLY DATA'!$B$11:$B$14577,'MONTHLY DATA'!$B97)</f>
        <v>184</v>
      </c>
      <c r="BG97" s="154">
        <f t="shared" si="70"/>
        <v>4.3971631205673711E-2</v>
      </c>
      <c r="BH97" s="169">
        <f>AVERAGEIFS('WEEKLY DATA'!BH$11:BH$14577,'WEEKLY DATA'!$A$11:$A$14577,'MONTHLY DATA'!$A97,'WEEKLY DATA'!$B$11:$B$14577,'MONTHLY DATA'!$B97)</f>
        <v>237</v>
      </c>
      <c r="BI97" s="78">
        <f>AVERAGEIFS('WEEKLY DATA'!BI$11:BI$14577,'WEEKLY DATA'!$A$11:$A$14577,'MONTHLY DATA'!$A97,'WEEKLY DATA'!$B$11:$B$14577,'MONTHLY DATA'!$B97)</f>
        <v>247</v>
      </c>
      <c r="BJ97" s="78">
        <f>AVERAGEIFS('WEEKLY DATA'!BJ$11:BJ$14577,'WEEKLY DATA'!$A$11:$A$14577,'MONTHLY DATA'!$A97,'WEEKLY DATA'!$B$11:$B$14577,'MONTHLY DATA'!$B97)</f>
        <v>242</v>
      </c>
      <c r="BK97" s="154">
        <f t="shared" si="71"/>
        <v>3.1088082901553626E-3</v>
      </c>
      <c r="BL97" s="169">
        <f>AVERAGEIFS('WEEKLY DATA'!BL$11:BL$14577,'WEEKLY DATA'!$A$11:$A$14577,'MONTHLY DATA'!$A97,'WEEKLY DATA'!$B$11:$B$14577,'MONTHLY DATA'!$B97)</f>
        <v>194</v>
      </c>
      <c r="BM97" s="78">
        <f>AVERAGEIFS('WEEKLY DATA'!BM$11:BM$14577,'WEEKLY DATA'!$A$11:$A$14577,'MONTHLY DATA'!$A97,'WEEKLY DATA'!$B$11:$B$14577,'MONTHLY DATA'!$B97)</f>
        <v>204</v>
      </c>
      <c r="BN97" s="78">
        <f>AVERAGEIFS('WEEKLY DATA'!BN$11:BN$14577,'WEEKLY DATA'!$A$11:$A$14577,'MONTHLY DATA'!$A97,'WEEKLY DATA'!$B$11:$B$14577,'MONTHLY DATA'!$B97)</f>
        <v>199</v>
      </c>
      <c r="BO97" s="154">
        <f t="shared" si="72"/>
        <v>9.7931034482758639E-2</v>
      </c>
      <c r="BP97" s="78">
        <f>AVERAGEIFS('WEEKLY DATA'!BP$11:BP$14577,'WEEKLY DATA'!$A$11:$A$14577,'MONTHLY DATA'!$A97,'WEEKLY DATA'!$B$11:$B$14577,'MONTHLY DATA'!$B97)</f>
        <v>252</v>
      </c>
      <c r="BQ97" s="78">
        <f>AVERAGEIFS('WEEKLY DATA'!BQ$11:BQ$14577,'WEEKLY DATA'!$A$11:$A$14577,'MONTHLY DATA'!$A97,'WEEKLY DATA'!$B$11:$B$14577,'MONTHLY DATA'!$B97)</f>
        <v>262</v>
      </c>
      <c r="BR97" s="78">
        <f>AVERAGEIFS('WEEKLY DATA'!BR$11:BR$14577,'WEEKLY DATA'!$A$11:$A$14577,'MONTHLY DATA'!$A97,'WEEKLY DATA'!$B$11:$B$14577,'MONTHLY DATA'!$B97)</f>
        <v>257</v>
      </c>
      <c r="BS97" s="154">
        <f t="shared" si="73"/>
        <v>2.9268292682926855E-3</v>
      </c>
      <c r="BT97" s="78">
        <f>AVERAGEIFS('WEEKLY DATA'!BT$11:BT$14577,'WEEKLY DATA'!$A$11:$A$14577,'MONTHLY DATA'!$A97,'WEEKLY DATA'!$B$11:$B$14577,'MONTHLY DATA'!$B97)</f>
        <v>224</v>
      </c>
      <c r="BU97" s="78">
        <f>AVERAGEIFS('WEEKLY DATA'!BU$11:BU$14577,'WEEKLY DATA'!$A$11:$A$14577,'MONTHLY DATA'!$A97,'WEEKLY DATA'!$B$11:$B$14577,'MONTHLY DATA'!$B97)</f>
        <v>234</v>
      </c>
      <c r="BV97" s="78">
        <f>AVERAGEIFS('WEEKLY DATA'!BV$11:BV$14577,'WEEKLY DATA'!$A$11:$A$14577,'MONTHLY DATA'!$A97,'WEEKLY DATA'!$B$11:$B$14577,'MONTHLY DATA'!$B97)</f>
        <v>229</v>
      </c>
      <c r="BW97" s="154">
        <f t="shared" si="74"/>
        <v>3.5028248587570587E-2</v>
      </c>
      <c r="BX97" s="78">
        <f>AVERAGEIFS('WEEKLY DATA'!BX$11:BX$14577,'WEEKLY DATA'!$A$11:$A$14577,'MONTHLY DATA'!$A97,'WEEKLY DATA'!$B$11:$B$14577,'MONTHLY DATA'!$B97)</f>
        <v>305</v>
      </c>
      <c r="BY97" s="78">
        <f>AVERAGEIFS('WEEKLY DATA'!BY$11:BY$14577,'WEEKLY DATA'!$A$11:$A$14577,'MONTHLY DATA'!$A97,'WEEKLY DATA'!$B$11:$B$14577,'MONTHLY DATA'!$B97)</f>
        <v>315</v>
      </c>
      <c r="BZ97" s="78">
        <f>AVERAGEIFS('WEEKLY DATA'!BZ$11:BZ$14577,'WEEKLY DATA'!$A$11:$A$14577,'MONTHLY DATA'!$A97,'WEEKLY DATA'!$B$11:$B$14577,'MONTHLY DATA'!$B97)</f>
        <v>310</v>
      </c>
      <c r="CA97" s="154">
        <f t="shared" si="75"/>
        <v>0</v>
      </c>
      <c r="CB97" s="78">
        <f>AVERAGEIFS('WEEKLY DATA'!CB$11:CB$14577,'WEEKLY DATA'!$A$11:$A$14577,'MONTHLY DATA'!$A97,'WEEKLY DATA'!$B$11:$B$14577,'MONTHLY DATA'!$B97)</f>
        <v>400</v>
      </c>
      <c r="CC97" s="78">
        <f>AVERAGEIFS('WEEKLY DATA'!CC$11:CC$14577,'WEEKLY DATA'!$A$11:$A$14577,'MONTHLY DATA'!$A97,'WEEKLY DATA'!$B$11:$B$14577,'MONTHLY DATA'!$B97)</f>
        <v>410</v>
      </c>
      <c r="CD97" s="78">
        <f>AVERAGEIFS('WEEKLY DATA'!CD$11:CD$14577,'WEEKLY DATA'!$A$11:$A$14577,'MONTHLY DATA'!$A97,'WEEKLY DATA'!$B$11:$B$14577,'MONTHLY DATA'!$B97)</f>
        <v>405</v>
      </c>
      <c r="CE97" s="154">
        <f t="shared" si="76"/>
        <v>3.8461538461538547E-2</v>
      </c>
      <c r="CF97" s="78">
        <f>AVERAGEIFS('WEEKLY DATA'!CF$11:CF$14577,'WEEKLY DATA'!$A$11:$A$14577,'MONTHLY DATA'!$A97,'WEEKLY DATA'!$B$11:$B$14577,'MONTHLY DATA'!$B97)</f>
        <v>214</v>
      </c>
      <c r="CG97" s="78">
        <f>AVERAGEIFS('WEEKLY DATA'!CG$11:CG$14577,'WEEKLY DATA'!$A$11:$A$14577,'MONTHLY DATA'!$A97,'WEEKLY DATA'!$B$11:$B$14577,'MONTHLY DATA'!$B97)</f>
        <v>224</v>
      </c>
      <c r="CH97" s="78">
        <f>AVERAGEIFS('WEEKLY DATA'!CH$11:CH$14577,'WEEKLY DATA'!$A$11:$A$14577,'MONTHLY DATA'!$A97,'WEEKLY DATA'!$B$11:$B$14577,'MONTHLY DATA'!$B97)</f>
        <v>219</v>
      </c>
      <c r="CI97" s="154">
        <f t="shared" si="77"/>
        <v>1.8604651162790642E-2</v>
      </c>
      <c r="CJ97" s="78">
        <f>AVERAGEIFS('WEEKLY DATA'!CJ$11:CJ$14577,'WEEKLY DATA'!$A$11:$A$14577,'MONTHLY DATA'!$A97,'WEEKLY DATA'!$B$11:$B$14577,'MONTHLY DATA'!$B97)</f>
        <v>179</v>
      </c>
      <c r="CK97" s="78">
        <f>AVERAGEIFS('WEEKLY DATA'!CK$11:CK$14577,'WEEKLY DATA'!$A$11:$A$14577,'MONTHLY DATA'!$A97,'WEEKLY DATA'!$B$11:$B$14577,'MONTHLY DATA'!$B97)</f>
        <v>189</v>
      </c>
      <c r="CL97" s="78">
        <f>AVERAGEIFS('WEEKLY DATA'!CL$11:CL$14577,'WEEKLY DATA'!$A$11:$A$14577,'MONTHLY DATA'!$A97,'WEEKLY DATA'!$B$11:$B$14577,'MONTHLY DATA'!$B97)</f>
        <v>184</v>
      </c>
      <c r="CM97" s="154">
        <f t="shared" si="78"/>
        <v>2.9370629370629286E-2</v>
      </c>
      <c r="CN97" s="78">
        <f>AVERAGEIFS('WEEKLY DATA'!CN$11:CN$14577,'WEEKLY DATA'!$A$11:$A$14577,'MONTHLY DATA'!$A97,'WEEKLY DATA'!$B$11:$B$14577,'MONTHLY DATA'!$B97)</f>
        <v>270</v>
      </c>
      <c r="CO97" s="78">
        <f>AVERAGEIFS('WEEKLY DATA'!CO$11:CO$14577,'WEEKLY DATA'!$A$11:$A$14577,'MONTHLY DATA'!$A97,'WEEKLY DATA'!$B$11:$B$14577,'MONTHLY DATA'!$B97)</f>
        <v>280</v>
      </c>
      <c r="CP97" s="78">
        <f>AVERAGEIFS('WEEKLY DATA'!CP$11:CP$14577,'WEEKLY DATA'!$A$11:$A$14577,'MONTHLY DATA'!$A97,'WEEKLY DATA'!$B$11:$B$14577,'MONTHLY DATA'!$B97)</f>
        <v>275</v>
      </c>
      <c r="CQ97" s="154">
        <f t="shared" si="79"/>
        <v>0</v>
      </c>
      <c r="CR97" s="78">
        <f>AVERAGEIFS('WEEKLY DATA'!CR$11:CR$14577,'WEEKLY DATA'!$A$11:$A$14577,'MONTHLY DATA'!$A97,'WEEKLY DATA'!$B$11:$B$14577,'MONTHLY DATA'!$B97)</f>
        <v>368</v>
      </c>
      <c r="CS97" s="78">
        <f>AVERAGEIFS('WEEKLY DATA'!CS$11:CS$14577,'WEEKLY DATA'!$A$11:$A$14577,'MONTHLY DATA'!$A97,'WEEKLY DATA'!$B$11:$B$14577,'MONTHLY DATA'!$B97)</f>
        <v>378</v>
      </c>
      <c r="CT97" s="78">
        <f>AVERAGEIFS('WEEKLY DATA'!CT$11:CT$14577,'WEEKLY DATA'!$A$11:$A$14577,'MONTHLY DATA'!$A97,'WEEKLY DATA'!$B$11:$B$14577,'MONTHLY DATA'!$B97)</f>
        <v>373</v>
      </c>
      <c r="CU97" s="154">
        <f t="shared" si="80"/>
        <v>6.5714285714285614E-2</v>
      </c>
      <c r="CV97" s="169">
        <f>AVERAGEIFS('WEEKLY DATA'!CV$11:CV$14577,'WEEKLY DATA'!$A$11:$A$14577,'MONTHLY DATA'!$A97,'WEEKLY DATA'!$B$11:$B$14577,'MONTHLY DATA'!$B97)</f>
        <v>249</v>
      </c>
      <c r="CW97" s="78">
        <f>AVERAGEIFS('WEEKLY DATA'!CW$11:CW$14577,'WEEKLY DATA'!$A$11:$A$14577,'MONTHLY DATA'!$A97,'WEEKLY DATA'!$B$11:$B$14577,'MONTHLY DATA'!$B97)</f>
        <v>259</v>
      </c>
      <c r="CX97" s="78">
        <f>AVERAGEIFS('WEEKLY DATA'!CX$11:CX$14577,'WEEKLY DATA'!$A$11:$A$14577,'MONTHLY DATA'!$A97,'WEEKLY DATA'!$B$11:$B$14577,'MONTHLY DATA'!$B97)</f>
        <v>254</v>
      </c>
      <c r="CY97" s="154">
        <f t="shared" si="81"/>
        <v>2.1105527638190846E-2</v>
      </c>
      <c r="CZ97" s="169">
        <f>AVERAGEIFS('WEEKLY DATA'!CZ$11:CZ$14577,'WEEKLY DATA'!$A$11:$A$14577,'MONTHLY DATA'!$A97,'WEEKLY DATA'!$B$11:$B$14577,'MONTHLY DATA'!$B97)</f>
        <v>216</v>
      </c>
      <c r="DA97" s="78">
        <f>AVERAGEIFS('WEEKLY DATA'!DA$11:DA$14577,'WEEKLY DATA'!$A$11:$A$14577,'MONTHLY DATA'!$A97,'WEEKLY DATA'!$B$11:$B$14577,'MONTHLY DATA'!$B97)</f>
        <v>226</v>
      </c>
      <c r="DB97" s="78">
        <f>AVERAGEIFS('WEEKLY DATA'!DB$11:DB$14577,'WEEKLY DATA'!$A$11:$A$14577,'MONTHLY DATA'!$A97,'WEEKLY DATA'!$B$11:$B$14577,'MONTHLY DATA'!$B97)</f>
        <v>221</v>
      </c>
      <c r="DC97" s="154">
        <f t="shared" si="82"/>
        <v>4.0000000000000036E-2</v>
      </c>
      <c r="DD97" s="78">
        <f>AVERAGEIFS('WEEKLY DATA'!DD$11:DD$14577,'WEEKLY DATA'!$A$11:$A$14577,'MONTHLY DATA'!$A97,'WEEKLY DATA'!$B$11:$B$14577,'MONTHLY DATA'!$B97)</f>
        <v>305</v>
      </c>
      <c r="DE97" s="78">
        <f>AVERAGEIFS('WEEKLY DATA'!DE$11:DE$14577,'WEEKLY DATA'!$A$11:$A$14577,'MONTHLY DATA'!$A97,'WEEKLY DATA'!$B$11:$B$14577,'MONTHLY DATA'!$B97)</f>
        <v>315</v>
      </c>
      <c r="DF97" s="78">
        <f>AVERAGEIFS('WEEKLY DATA'!DF$11:DF$14577,'WEEKLY DATA'!$A$11:$A$14577,'MONTHLY DATA'!$A97,'WEEKLY DATA'!$B$11:$B$14577,'MONTHLY DATA'!$B97)</f>
        <v>310</v>
      </c>
      <c r="DG97" s="154">
        <f t="shared" si="83"/>
        <v>0</v>
      </c>
      <c r="DH97" s="78">
        <f>AVERAGEIFS('WEEKLY DATA'!DH$11:DH$14577,'WEEKLY DATA'!$A$11:$A$14577,'MONTHLY DATA'!$A97,'WEEKLY DATA'!$B$11:$B$14577,'MONTHLY DATA'!$B97)</f>
        <v>378</v>
      </c>
      <c r="DI97" s="78">
        <f>AVERAGEIFS('WEEKLY DATA'!DI$11:DI$14577,'WEEKLY DATA'!$A$11:$A$14577,'MONTHLY DATA'!$A97,'WEEKLY DATA'!$B$11:$B$14577,'MONTHLY DATA'!$B97)</f>
        <v>388</v>
      </c>
      <c r="DJ97" s="78">
        <f>AVERAGEIFS('WEEKLY DATA'!DJ$11:DJ$14577,'WEEKLY DATA'!$A$11:$A$14577,'MONTHLY DATA'!$A97,'WEEKLY DATA'!$B$11:$B$14577,'MONTHLY DATA'!$B97)</f>
        <v>383</v>
      </c>
      <c r="DK97" s="154">
        <f t="shared" si="84"/>
        <v>4.9315068493150704E-2</v>
      </c>
      <c r="DL97" s="169">
        <f>AVERAGEIFS('WEEKLY DATA'!DL$11:DL$14577,'WEEKLY DATA'!$A$11:$A$14577,'MONTHLY DATA'!$A97,'WEEKLY DATA'!$B$11:$B$14577,'MONTHLY DATA'!$B97)</f>
        <v>217</v>
      </c>
      <c r="DM97" s="78">
        <f>AVERAGEIFS('WEEKLY DATA'!DM$11:DM$14577,'WEEKLY DATA'!$A$11:$A$14577,'MONTHLY DATA'!$A97,'WEEKLY DATA'!$B$11:$B$14577,'MONTHLY DATA'!$B97)</f>
        <v>227</v>
      </c>
      <c r="DN97" s="78">
        <f>AVERAGEIFS('WEEKLY DATA'!DN$11:DN$14577,'WEEKLY DATA'!$A$11:$A$14577,'MONTHLY DATA'!$A97,'WEEKLY DATA'!$B$11:$B$14577,'MONTHLY DATA'!$B97)</f>
        <v>222</v>
      </c>
      <c r="DO97" s="154">
        <f t="shared" si="85"/>
        <v>1.4857142857142902E-2</v>
      </c>
      <c r="DP97" s="78">
        <f>AVERAGEIFS('WEEKLY DATA'!DP$11:DP$14577,'WEEKLY DATA'!$A$11:$A$14577,'MONTHLY DATA'!$A97,'WEEKLY DATA'!$B$11:$B$14577,'MONTHLY DATA'!$B97)</f>
        <v>184</v>
      </c>
      <c r="DQ97" s="78">
        <f>AVERAGEIFS('WEEKLY DATA'!DQ$11:DQ$14577,'WEEKLY DATA'!$A$11:$A$14577,'MONTHLY DATA'!$A97,'WEEKLY DATA'!$B$11:$B$14577,'MONTHLY DATA'!$B97)</f>
        <v>194</v>
      </c>
      <c r="DR97" s="78">
        <f>AVERAGEIFS('WEEKLY DATA'!DR$11:DR$14577,'WEEKLY DATA'!$A$11:$A$14577,'MONTHLY DATA'!$A97,'WEEKLY DATA'!$B$11:$B$14577,'MONTHLY DATA'!$B97)</f>
        <v>189</v>
      </c>
      <c r="DS97" s="154">
        <f t="shared" si="86"/>
        <v>3.5616438356164348E-2</v>
      </c>
      <c r="DT97" s="78">
        <f>AVERAGEIFS('WEEKLY DATA'!DT$11:DT$14577,'WEEKLY DATA'!$A$11:$A$14577,'MONTHLY DATA'!$A97,'WEEKLY DATA'!$B$11:$B$14577,'MONTHLY DATA'!$B97)</f>
        <v>315</v>
      </c>
      <c r="DU97" s="78">
        <f>AVERAGEIFS('WEEKLY DATA'!DU$11:DU$14577,'WEEKLY DATA'!$A$11:$A$14577,'MONTHLY DATA'!$A97,'WEEKLY DATA'!$B$11:$B$14577,'MONTHLY DATA'!$B97)</f>
        <v>325</v>
      </c>
      <c r="DV97" s="78">
        <f>AVERAGEIFS('WEEKLY DATA'!DV$11:DV$14577,'WEEKLY DATA'!$A$11:$A$14577,'MONTHLY DATA'!$A97,'WEEKLY DATA'!$B$11:$B$14577,'MONTHLY DATA'!$B97)</f>
        <v>320</v>
      </c>
      <c r="DW97" s="154">
        <f t="shared" si="87"/>
        <v>0</v>
      </c>
      <c r="DX97" s="78">
        <f>AVERAGEIFS('WEEKLY DATA'!DX$11:DX$14577,'WEEKLY DATA'!$A$11:$A$14577,'MONTHLY DATA'!$A97,'WEEKLY DATA'!$B$11:$B$14577,'MONTHLY DATA'!$B97)</f>
        <v>388</v>
      </c>
      <c r="DY97" s="78">
        <f>AVERAGEIFS('WEEKLY DATA'!DY$11:DY$14577,'WEEKLY DATA'!$A$11:$A$14577,'MONTHLY DATA'!$A97,'WEEKLY DATA'!$B$11:$B$14577,'MONTHLY DATA'!$B97)</f>
        <v>398</v>
      </c>
      <c r="DZ97" s="78">
        <f>AVERAGEIFS('WEEKLY DATA'!DZ$11:DZ$14577,'WEEKLY DATA'!$A$11:$A$14577,'MONTHLY DATA'!$A97,'WEEKLY DATA'!$B$11:$B$14577,'MONTHLY DATA'!$B97)</f>
        <v>393</v>
      </c>
      <c r="EA97" s="154">
        <f t="shared" si="88"/>
        <v>4.8000000000000043E-2</v>
      </c>
      <c r="EB97" s="78">
        <f>AVERAGEIFS('WEEKLY DATA'!EB$11:EB$14577,'WEEKLY DATA'!$A$11:$A$14577,'MONTHLY DATA'!$A97,'WEEKLY DATA'!$B$11:$B$14577,'MONTHLY DATA'!$B97)</f>
        <v>208</v>
      </c>
      <c r="EC97" s="78">
        <f>AVERAGEIFS('WEEKLY DATA'!EC$11:EC$14577,'WEEKLY DATA'!$A$11:$A$14577,'MONTHLY DATA'!$A97,'WEEKLY DATA'!$B$11:$B$14577,'MONTHLY DATA'!$B97)</f>
        <v>218</v>
      </c>
      <c r="ED97" s="78">
        <f>AVERAGEIFS('WEEKLY DATA'!ED$11:ED$14577,'WEEKLY DATA'!$A$11:$A$14577,'MONTHLY DATA'!$A97,'WEEKLY DATA'!$B$11:$B$14577,'MONTHLY DATA'!$B97)</f>
        <v>213</v>
      </c>
      <c r="EE97" s="154">
        <f t="shared" si="89"/>
        <v>-1.5028901734104094E-2</v>
      </c>
      <c r="EF97" s="169">
        <f>AVERAGEIFS('WEEKLY DATA'!EF$11:EF$14577,'WEEKLY DATA'!$A$11:$A$14577,'MONTHLY DATA'!$A97,'WEEKLY DATA'!$B$11:$B$14577,'MONTHLY DATA'!$B97)</f>
        <v>174</v>
      </c>
      <c r="EG97" s="78">
        <f>AVERAGEIFS('WEEKLY DATA'!EG$11:EG$14577,'WEEKLY DATA'!$A$11:$A$14577,'MONTHLY DATA'!$A97,'WEEKLY DATA'!$B$11:$B$14577,'MONTHLY DATA'!$B97)</f>
        <v>184</v>
      </c>
      <c r="EH97" s="78">
        <f>AVERAGEIFS('WEEKLY DATA'!EH$11:EH$14577,'WEEKLY DATA'!$A$11:$A$14577,'MONTHLY DATA'!$A97,'WEEKLY DATA'!$B$11:$B$14577,'MONTHLY DATA'!$B97)</f>
        <v>179</v>
      </c>
      <c r="EI97" s="154">
        <f t="shared" si="90"/>
        <v>-5.5555555555555358E-3</v>
      </c>
      <c r="EJ97" s="78">
        <f>AVERAGEIFS('WEEKLY DATA'!EJ$11:EJ$14577,'WEEKLY DATA'!$A$11:$A$14577,'MONTHLY DATA'!$A97,'WEEKLY DATA'!$B$11:$B$14577,'MONTHLY DATA'!$B97)</f>
        <v>335</v>
      </c>
      <c r="EK97" s="78">
        <f>AVERAGEIFS('WEEKLY DATA'!EK$11:EK$14577,'WEEKLY DATA'!$A$11:$A$14577,'MONTHLY DATA'!$A97,'WEEKLY DATA'!$B$11:$B$14577,'MONTHLY DATA'!$B97)</f>
        <v>345</v>
      </c>
      <c r="EL97" s="78">
        <f>AVERAGEIFS('WEEKLY DATA'!EL$11:EL$14577,'WEEKLY DATA'!$A$11:$A$14577,'MONTHLY DATA'!$A97,'WEEKLY DATA'!$B$11:$B$14577,'MONTHLY DATA'!$B97)</f>
        <v>340</v>
      </c>
      <c r="EM97" s="154">
        <f t="shared" si="91"/>
        <v>0</v>
      </c>
      <c r="EN97" s="78">
        <f>AVERAGEIFS('WEEKLY DATA'!EN$11:EN$14577,'WEEKLY DATA'!$A$11:$A$14577,'MONTHLY DATA'!$A97,'WEEKLY DATA'!$B$11:$B$14577,'MONTHLY DATA'!$B97)</f>
        <v>397</v>
      </c>
      <c r="EO97" s="78">
        <f>AVERAGEIFS('WEEKLY DATA'!EO$11:EO$14577,'WEEKLY DATA'!$A$11:$A$14577,'MONTHLY DATA'!$A97,'WEEKLY DATA'!$B$11:$B$14577,'MONTHLY DATA'!$B97)</f>
        <v>407</v>
      </c>
      <c r="EP97" s="78">
        <f>AVERAGEIFS('WEEKLY DATA'!EP$11:EP$14577,'WEEKLY DATA'!$A$11:$A$14577,'MONTHLY DATA'!$A97,'WEEKLY DATA'!$B$11:$B$14577,'MONTHLY DATA'!$B97)</f>
        <v>402</v>
      </c>
      <c r="EQ97" s="154">
        <f t="shared" si="92"/>
        <v>4.9999999999998934E-3</v>
      </c>
      <c r="ER97" s="78">
        <f>AVERAGEIFS('WEEKLY DATA'!ER$11:ER$14577,'WEEKLY DATA'!$A$11:$A$14577,'MONTHLY DATA'!$A97,'WEEKLY DATA'!$B$11:$B$14577,'MONTHLY DATA'!$B97)</f>
        <v>201</v>
      </c>
      <c r="ES97" s="78">
        <f>AVERAGEIFS('WEEKLY DATA'!ES$11:ES$14577,'WEEKLY DATA'!$A$11:$A$14577,'MONTHLY DATA'!$A97,'WEEKLY DATA'!$B$11:$B$14577,'MONTHLY DATA'!$B97)</f>
        <v>211</v>
      </c>
      <c r="ET97" s="78">
        <f>AVERAGEIFS('WEEKLY DATA'!ET$11:ET$14577,'WEEKLY DATA'!$A$11:$A$14577,'MONTHLY DATA'!$A97,'WEEKLY DATA'!$B$11:$B$14577,'MONTHLY DATA'!$B97)</f>
        <v>206</v>
      </c>
      <c r="EU97" s="154">
        <f t="shared" si="93"/>
        <v>4.8780487804878092E-3</v>
      </c>
      <c r="EV97" s="78">
        <f>AVERAGEIFS('WEEKLY DATA'!EV$11:EV$14577,'WEEKLY DATA'!$A$11:$A$14577,'MONTHLY DATA'!$A97,'WEEKLY DATA'!$B$11:$B$14577,'MONTHLY DATA'!$B97)</f>
        <v>172</v>
      </c>
      <c r="EW97" s="78">
        <f>AVERAGEIFS('WEEKLY DATA'!EW$11:EW$14577,'WEEKLY DATA'!$A$11:$A$14577,'MONTHLY DATA'!$A97,'WEEKLY DATA'!$B$11:$B$14577,'MONTHLY DATA'!$B97)</f>
        <v>182</v>
      </c>
      <c r="EX97" s="78">
        <f>AVERAGEIFS('WEEKLY DATA'!EX$11:EX$14577,'WEEKLY DATA'!$A$11:$A$14577,'MONTHLY DATA'!$A97,'WEEKLY DATA'!$B$11:$B$14577,'MONTHLY DATA'!$B97)</f>
        <v>177</v>
      </c>
      <c r="EY97" s="154">
        <f t="shared" si="94"/>
        <v>4.117647058823537E-2</v>
      </c>
      <c r="EZ97" s="78">
        <f>AVERAGEIFS('WEEKLY DATA'!EZ$11:EZ$14577,'WEEKLY DATA'!$A$11:$A$14577,'MONTHLY DATA'!$A97,'WEEKLY DATA'!$B$11:$B$14577,'MONTHLY DATA'!$B97)</f>
        <v>295</v>
      </c>
      <c r="FA97" s="78">
        <f>AVERAGEIFS('WEEKLY DATA'!FA$11:FA$14577,'WEEKLY DATA'!$A$11:$A$14577,'MONTHLY DATA'!$A97,'WEEKLY DATA'!$B$11:$B$14577,'MONTHLY DATA'!$B97)</f>
        <v>305</v>
      </c>
      <c r="FB97" s="78">
        <f>AVERAGEIFS('WEEKLY DATA'!FB$11:FB$14577,'WEEKLY DATA'!$A$11:$A$14577,'MONTHLY DATA'!$A97,'WEEKLY DATA'!$B$11:$B$14577,'MONTHLY DATA'!$B97)</f>
        <v>300</v>
      </c>
      <c r="FC97" s="154">
        <f t="shared" si="95"/>
        <v>0</v>
      </c>
      <c r="FD97" s="78">
        <f>AVERAGEIFS('WEEKLY DATA'!FD$11:FD$14577,'WEEKLY DATA'!$A$11:$A$14577,'MONTHLY DATA'!$A97,'WEEKLY DATA'!$B$11:$B$14577,'MONTHLY DATA'!$B97)</f>
        <v>423</v>
      </c>
      <c r="FE97" s="78">
        <f>AVERAGEIFS('WEEKLY DATA'!FE$11:FE$14577,'WEEKLY DATA'!$A$11:$A$14577,'MONTHLY DATA'!$A97,'WEEKLY DATA'!$B$11:$B$14577,'MONTHLY DATA'!$B97)</f>
        <v>433</v>
      </c>
      <c r="FF97" s="78">
        <f>AVERAGEIFS('WEEKLY DATA'!FF$11:FF$14577,'WEEKLY DATA'!$A$11:$A$14577,'MONTHLY DATA'!$A97,'WEEKLY DATA'!$B$11:$B$14577,'MONTHLY DATA'!$B97)</f>
        <v>428</v>
      </c>
      <c r="FG97" s="154">
        <f t="shared" si="96"/>
        <v>5.679012345679002E-2</v>
      </c>
      <c r="FH97" s="78">
        <f>AVERAGEIFS('WEEKLY DATA'!FH$11:FH$14577,'WEEKLY DATA'!$A$11:$A$14577,'MONTHLY DATA'!$A97,'WEEKLY DATA'!$B$11:$B$14577,'MONTHLY DATA'!$B97)</f>
        <v>252</v>
      </c>
      <c r="FI97" s="78">
        <f>AVERAGEIFS('WEEKLY DATA'!FI$11:FI$14577,'WEEKLY DATA'!$A$11:$A$14577,'MONTHLY DATA'!$A97,'WEEKLY DATA'!$B$11:$B$14577,'MONTHLY DATA'!$B97)</f>
        <v>262</v>
      </c>
      <c r="FJ97" s="78">
        <f>AVERAGEIFS('WEEKLY DATA'!FJ$11:FJ$14577,'WEEKLY DATA'!$A$11:$A$14577,'MONTHLY DATA'!$A97,'WEEKLY DATA'!$B$11:$B$14577,'MONTHLY DATA'!$B97)</f>
        <v>257</v>
      </c>
      <c r="FK97" s="154">
        <f t="shared" si="97"/>
        <v>7.8431372549019329E-3</v>
      </c>
      <c r="FL97" s="169">
        <f>AVERAGEIFS('WEEKLY DATA'!FL$11:FL$14577,'WEEKLY DATA'!$A$11:$A$14577,'MONTHLY DATA'!$A97,'WEEKLY DATA'!$B$11:$B$14577,'MONTHLY DATA'!$B97)</f>
        <v>221</v>
      </c>
      <c r="FM97" s="78">
        <f>AVERAGEIFS('WEEKLY DATA'!FM$11:FM$14577,'WEEKLY DATA'!$A$11:$A$14577,'MONTHLY DATA'!$A97,'WEEKLY DATA'!$B$11:$B$14577,'MONTHLY DATA'!$B97)</f>
        <v>231</v>
      </c>
      <c r="FN97" s="78">
        <f>AVERAGEIFS('WEEKLY DATA'!FN$11:FN$14577,'WEEKLY DATA'!$A$11:$A$14577,'MONTHLY DATA'!$A97,'WEEKLY DATA'!$B$11:$B$14577,'MONTHLY DATA'!$B97)</f>
        <v>226</v>
      </c>
      <c r="FO97" s="154">
        <f t="shared" si="98"/>
        <v>2.1468926553672274E-2</v>
      </c>
      <c r="FP97" s="78">
        <f>AVERAGEIFS('WEEKLY DATA'!FP$11:FP$14577,'WEEKLY DATA'!$A$11:$A$14577,'MONTHLY DATA'!$A97,'WEEKLY DATA'!$B$11:$B$14577,'MONTHLY DATA'!$B97)</f>
        <v>236</v>
      </c>
      <c r="FQ97" s="78">
        <f>AVERAGEIFS('WEEKLY DATA'!FQ$11:FQ$14577,'WEEKLY DATA'!$A$11:$A$14577,'MONTHLY DATA'!$A97,'WEEKLY DATA'!$B$11:$B$14577,'MONTHLY DATA'!$B97)</f>
        <v>246</v>
      </c>
      <c r="FR97" s="78">
        <f>AVERAGEIFS('WEEKLY DATA'!FR$11:FR$14577,'WEEKLY DATA'!$A$11:$A$14577,'MONTHLY DATA'!$A97,'WEEKLY DATA'!$B$11:$B$14577,'MONTHLY DATA'!$B97)</f>
        <v>241</v>
      </c>
      <c r="FS97" s="154">
        <f t="shared" si="99"/>
        <v>1.4736842105263159E-2</v>
      </c>
      <c r="FT97" s="78">
        <f>AVERAGEIFS('WEEKLY DATA'!FT$11:FT$14577,'WEEKLY DATA'!$A$11:$A$14577,'MONTHLY DATA'!$A97,'WEEKLY DATA'!$B$11:$B$14577,'MONTHLY DATA'!$B97)</f>
        <v>180</v>
      </c>
      <c r="FU97" s="78">
        <f>AVERAGEIFS('WEEKLY DATA'!FU$11:FU$14577,'WEEKLY DATA'!$A$11:$A$14577,'MONTHLY DATA'!$A97,'WEEKLY DATA'!$B$11:$B$14577,'MONTHLY DATA'!$B97)</f>
        <v>190</v>
      </c>
      <c r="FV97" s="78">
        <f>AVERAGEIFS('WEEKLY DATA'!FV$11:FV$14577,'WEEKLY DATA'!$A$11:$A$14577,'MONTHLY DATA'!$A97,'WEEKLY DATA'!$B$11:$B$14577,'MONTHLY DATA'!$B97)</f>
        <v>185</v>
      </c>
      <c r="FW97" s="154">
        <f t="shared" si="100"/>
        <v>-1.9867549668874163E-2</v>
      </c>
      <c r="FX97" s="78">
        <f>AVERAGEIFS('WEEKLY DATA'!FX$11:FX$14577,'WEEKLY DATA'!$A$11:$A$14577,'MONTHLY DATA'!$A97,'WEEKLY DATA'!$B$11:$B$14577,'MONTHLY DATA'!$B97)</f>
        <v>255</v>
      </c>
      <c r="FY97" s="78">
        <f>AVERAGEIFS('WEEKLY DATA'!FY$11:FY$14577,'WEEKLY DATA'!$A$11:$A$14577,'MONTHLY DATA'!$A97,'WEEKLY DATA'!$B$11:$B$14577,'MONTHLY DATA'!$B97)</f>
        <v>265</v>
      </c>
      <c r="FZ97" s="78">
        <f>AVERAGEIFS('WEEKLY DATA'!FZ$11:FZ$14577,'WEEKLY DATA'!$A$11:$A$14577,'MONTHLY DATA'!$A97,'WEEKLY DATA'!$B$11:$B$14577,'MONTHLY DATA'!$B97)</f>
        <v>260</v>
      </c>
      <c r="GA97" s="154">
        <f t="shared" si="101"/>
        <v>1.4634146341463428E-2</v>
      </c>
      <c r="GB97" s="78">
        <f>AVERAGEIFS('WEEKLY DATA'!GB$11:GB$14577,'WEEKLY DATA'!$A$11:$A$14577,'MONTHLY DATA'!$A97,'WEEKLY DATA'!$B$11:$B$14577,'MONTHLY DATA'!$B97)</f>
        <v>279</v>
      </c>
      <c r="GC97" s="78">
        <f>AVERAGEIFS('WEEKLY DATA'!GC$11:GC$14577,'WEEKLY DATA'!$A$11:$A$14577,'MONTHLY DATA'!$A97,'WEEKLY DATA'!$B$11:$B$14577,'MONTHLY DATA'!$B97)</f>
        <v>289</v>
      </c>
      <c r="GD97" s="78">
        <f>AVERAGEIFS('WEEKLY DATA'!GD$11:GD$14577,'WEEKLY DATA'!$A$11:$A$14577,'MONTHLY DATA'!$A97,'WEEKLY DATA'!$B$11:$B$14577,'MONTHLY DATA'!$B97)</f>
        <v>284</v>
      </c>
      <c r="GE97" s="154">
        <f t="shared" si="102"/>
        <v>1.883408071748871E-2</v>
      </c>
      <c r="GF97" s="169">
        <f>AVERAGEIFS('WEEKLY DATA'!GF$11:GF$14577,'WEEKLY DATA'!$A$11:$A$14577,'MONTHLY DATA'!$A97,'WEEKLY DATA'!$B$11:$B$14577,'MONTHLY DATA'!$B97)</f>
        <v>254</v>
      </c>
      <c r="GG97" s="78">
        <f>AVERAGEIFS('WEEKLY DATA'!GG$11:GG$14577,'WEEKLY DATA'!$A$11:$A$14577,'MONTHLY DATA'!$A97,'WEEKLY DATA'!$B$11:$B$14577,'MONTHLY DATA'!$B97)</f>
        <v>264</v>
      </c>
      <c r="GH97" s="78">
        <f>AVERAGEIFS('WEEKLY DATA'!GH$11:GH$14577,'WEEKLY DATA'!$A$11:$A$14577,'MONTHLY DATA'!$A97,'WEEKLY DATA'!$B$11:$B$14577,'MONTHLY DATA'!$B97)</f>
        <v>259</v>
      </c>
      <c r="GI97" s="154">
        <f t="shared" si="103"/>
        <v>2.5742574257425765E-2</v>
      </c>
      <c r="GJ97" s="78">
        <f>AVERAGEIFS('WEEKLY DATA'!GJ$11:GJ$14577,'WEEKLY DATA'!$A$11:$A$14577,'MONTHLY DATA'!$A97,'WEEKLY DATA'!$B$11:$B$14577,'MONTHLY DATA'!$B97)</f>
        <v>325</v>
      </c>
      <c r="GK97" s="78">
        <f>AVERAGEIFS('WEEKLY DATA'!GK$11:GK$14577,'WEEKLY DATA'!$A$11:$A$14577,'MONTHLY DATA'!$A97,'WEEKLY DATA'!$B$11:$B$14577,'MONTHLY DATA'!$B97)</f>
        <v>335</v>
      </c>
      <c r="GL97" s="78">
        <f>AVERAGEIFS('WEEKLY DATA'!GL$11:GL$14577,'WEEKLY DATA'!$A$11:$A$14577,'MONTHLY DATA'!$A97,'WEEKLY DATA'!$B$11:$B$14577,'MONTHLY DATA'!$B97)</f>
        <v>330</v>
      </c>
      <c r="GM97" s="154">
        <f t="shared" si="104"/>
        <v>0</v>
      </c>
      <c r="GN97" s="78">
        <f>AVERAGEIFS('WEEKLY DATA'!GN$11:GN$14577,'WEEKLY DATA'!$A$11:$A$14577,'MONTHLY DATA'!$A97,'WEEKLY DATA'!$B$11:$B$14577,'MONTHLY DATA'!$B97)</f>
        <v>418</v>
      </c>
      <c r="GO97" s="78">
        <f>AVERAGEIFS('WEEKLY DATA'!GO$11:GO$14577,'WEEKLY DATA'!$A$11:$A$14577,'MONTHLY DATA'!$A97,'WEEKLY DATA'!$B$11:$B$14577,'MONTHLY DATA'!$B97)</f>
        <v>428</v>
      </c>
      <c r="GP97" s="78">
        <f>AVERAGEIFS('WEEKLY DATA'!GP$11:GP$14577,'WEEKLY DATA'!$A$11:$A$14577,'MONTHLY DATA'!$A97,'WEEKLY DATA'!$B$11:$B$14577,'MONTHLY DATA'!$B97)</f>
        <v>423</v>
      </c>
      <c r="GQ97" s="154">
        <f t="shared" si="105"/>
        <v>4.4444444444444509E-2</v>
      </c>
      <c r="GR97" s="78"/>
    </row>
    <row r="98" spans="1:200" ht="15.75" x14ac:dyDescent="0.25">
      <c r="A98">
        <f t="shared" si="55"/>
        <v>4</v>
      </c>
      <c r="B98">
        <f t="shared" si="56"/>
        <v>2017</v>
      </c>
      <c r="C98" s="86">
        <v>42826</v>
      </c>
      <c r="D98" s="78">
        <f>AVERAGEIFS('WEEKLY DATA'!D$11:D$14577,'WEEKLY DATA'!$A$11:$A$14577,'MONTHLY DATA'!$A98,'WEEKLY DATA'!$B$11:$B$14577,'MONTHLY DATA'!$B98)</f>
        <v>280</v>
      </c>
      <c r="E98" s="78">
        <f>AVERAGEIFS('WEEKLY DATA'!E$11:E$14577,'WEEKLY DATA'!$A$11:$A$14577,'MONTHLY DATA'!$A98,'WEEKLY DATA'!$B$11:$B$14577,'MONTHLY DATA'!$B98)</f>
        <v>290</v>
      </c>
      <c r="F98" s="78">
        <f>AVERAGEIFS('WEEKLY DATA'!F$11:F$14577,'WEEKLY DATA'!$A$11:$A$14577,'MONTHLY DATA'!$A98,'WEEKLY DATA'!$B$11:$B$14577,'MONTHLY DATA'!$B98)</f>
        <v>285</v>
      </c>
      <c r="G98" s="154">
        <f t="shared" si="57"/>
        <v>1.4234875444839812E-2</v>
      </c>
      <c r="H98" s="169">
        <f>AVERAGEIFS('WEEKLY DATA'!H$11:H$14577,'WEEKLY DATA'!$A$11:$A$14577,'MONTHLY DATA'!$A98,'WEEKLY DATA'!$B$11:$B$14577,'MONTHLY DATA'!$B98)</f>
        <v>369.375</v>
      </c>
      <c r="I98" s="78">
        <f>AVERAGEIFS('WEEKLY DATA'!I$11:I$14577,'WEEKLY DATA'!$A$11:$A$14577,'MONTHLY DATA'!$A98,'WEEKLY DATA'!$B$11:$B$14577,'MONTHLY DATA'!$B98)</f>
        <v>379.375</v>
      </c>
      <c r="J98" s="78">
        <f>AVERAGEIFS('WEEKLY DATA'!J$11:J$14577,'WEEKLY DATA'!$A$11:$A$14577,'MONTHLY DATA'!$A98,'WEEKLY DATA'!$B$11:$B$14577,'MONTHLY DATA'!$B98)</f>
        <v>374.375</v>
      </c>
      <c r="K98" s="154">
        <f t="shared" si="58"/>
        <v>3.686327077748075E-3</v>
      </c>
      <c r="L98" s="169">
        <f>AVERAGEIFS('WEEKLY DATA'!L$11:L$14577,'WEEKLY DATA'!$A$11:$A$14577,'MONTHLY DATA'!$A98,'WEEKLY DATA'!$B$11:$B$14577,'MONTHLY DATA'!$B98)</f>
        <v>310</v>
      </c>
      <c r="M98" s="78">
        <f>AVERAGEIFS('WEEKLY DATA'!M$11:M$14577,'WEEKLY DATA'!$A$11:$A$14577,'MONTHLY DATA'!$A98,'WEEKLY DATA'!$B$11:$B$14577,'MONTHLY DATA'!$B98)</f>
        <v>320</v>
      </c>
      <c r="N98" s="78">
        <f>AVERAGEIFS('WEEKLY DATA'!N$11:N$14577,'WEEKLY DATA'!$A$11:$A$14577,'MONTHLY DATA'!$A98,'WEEKLY DATA'!$B$11:$B$14577,'MONTHLY DATA'!$B98)</f>
        <v>315</v>
      </c>
      <c r="O98" s="154">
        <f t="shared" si="59"/>
        <v>0</v>
      </c>
      <c r="P98" s="169">
        <f>AVERAGEIFS('WEEKLY DATA'!P$11:P$14577,'WEEKLY DATA'!$A$11:$A$14577,'MONTHLY DATA'!$A98,'WEEKLY DATA'!$B$11:$B$14577,'MONTHLY DATA'!$B98)</f>
        <v>275</v>
      </c>
      <c r="Q98" s="78">
        <f>AVERAGEIFS('WEEKLY DATA'!Q$11:Q$14577,'WEEKLY DATA'!$A$11:$A$14577,'MONTHLY DATA'!$A98,'WEEKLY DATA'!$B$11:$B$14577,'MONTHLY DATA'!$B98)</f>
        <v>285</v>
      </c>
      <c r="R98" s="78">
        <f>AVERAGEIFS('WEEKLY DATA'!R$11:R$14577,'WEEKLY DATA'!$A$11:$A$14577,'MONTHLY DATA'!$A98,'WEEKLY DATA'!$B$11:$B$14577,'MONTHLY DATA'!$B98)</f>
        <v>280</v>
      </c>
      <c r="S98" s="154">
        <f t="shared" si="60"/>
        <v>-1.4084507042253502E-2</v>
      </c>
      <c r="T98" s="169">
        <f>AVERAGEIFS('WEEKLY DATA'!T$11:T$14577,'WEEKLY DATA'!$A$11:$A$14577,'MONTHLY DATA'!$A98,'WEEKLY DATA'!$B$11:$B$14577,'MONTHLY DATA'!$B98)</f>
        <v>240</v>
      </c>
      <c r="U98" s="78">
        <f>AVERAGEIFS('WEEKLY DATA'!U$11:U$14577,'WEEKLY DATA'!$A$11:$A$14577,'MONTHLY DATA'!$A98,'WEEKLY DATA'!$B$11:$B$14577,'MONTHLY DATA'!$B98)</f>
        <v>250</v>
      </c>
      <c r="V98" s="78">
        <f>AVERAGEIFS('WEEKLY DATA'!V$11:V$14577,'WEEKLY DATA'!$A$11:$A$14577,'MONTHLY DATA'!$A98,'WEEKLY DATA'!$B$11:$B$14577,'MONTHLY DATA'!$B98)</f>
        <v>245</v>
      </c>
      <c r="W98" s="154">
        <f t="shared" si="61"/>
        <v>-4.296875E-2</v>
      </c>
      <c r="X98" s="169">
        <f>AVERAGEIFS('WEEKLY DATA'!X$11:X$14577,'WEEKLY DATA'!$A$11:$A$14577,'MONTHLY DATA'!$A98,'WEEKLY DATA'!$B$11:$B$14577,'MONTHLY DATA'!$B98)</f>
        <v>219.375</v>
      </c>
      <c r="Y98" s="78">
        <f>AVERAGEIFS('WEEKLY DATA'!Y$11:Y$14577,'WEEKLY DATA'!$A$11:$A$14577,'MONTHLY DATA'!$A98,'WEEKLY DATA'!$B$11:$B$14577,'MONTHLY DATA'!$B98)</f>
        <v>229.375</v>
      </c>
      <c r="Z98" s="78">
        <f>AVERAGEIFS('WEEKLY DATA'!Z$11:Z$14577,'WEEKLY DATA'!$A$11:$A$14577,'MONTHLY DATA'!$A98,'WEEKLY DATA'!$B$11:$B$14577,'MONTHLY DATA'!$B98)</f>
        <v>224.375</v>
      </c>
      <c r="AA98" s="154">
        <f t="shared" si="62"/>
        <v>6.1659192825112008E-3</v>
      </c>
      <c r="AB98" s="169">
        <f>AVERAGEIFS('WEEKLY DATA'!AB$11:AB$14577,'WEEKLY DATA'!$A$11:$A$14577,'MONTHLY DATA'!$A98,'WEEKLY DATA'!$B$11:$B$14577,'MONTHLY DATA'!$B98)</f>
        <v>250</v>
      </c>
      <c r="AC98" s="78">
        <f>AVERAGEIFS('WEEKLY DATA'!AC$11:AC$14577,'WEEKLY DATA'!$A$11:$A$14577,'MONTHLY DATA'!$A98,'WEEKLY DATA'!$B$11:$B$14577,'MONTHLY DATA'!$B98)</f>
        <v>260</v>
      </c>
      <c r="AD98" s="78">
        <f>AVERAGEIFS('WEEKLY DATA'!AD$11:AD$14577,'WEEKLY DATA'!$A$11:$A$14577,'MONTHLY DATA'!$A98,'WEEKLY DATA'!$B$11:$B$14577,'MONTHLY DATA'!$B98)</f>
        <v>255</v>
      </c>
      <c r="AE98" s="154">
        <f t="shared" si="63"/>
        <v>0</v>
      </c>
      <c r="AF98" s="169">
        <f>AVERAGEIFS('WEEKLY DATA'!AF$11:AF$14577,'WEEKLY DATA'!$A$11:$A$14577,'MONTHLY DATA'!$A98,'WEEKLY DATA'!$B$11:$B$14577,'MONTHLY DATA'!$B98)</f>
        <v>253.125</v>
      </c>
      <c r="AG98" s="78">
        <f>AVERAGEIFS('WEEKLY DATA'!AG$11:AG$14577,'WEEKLY DATA'!$A$11:$A$14577,'MONTHLY DATA'!$A98,'WEEKLY DATA'!$B$11:$B$14577,'MONTHLY DATA'!$B98)</f>
        <v>263.125</v>
      </c>
      <c r="AH98" s="78">
        <f>AVERAGEIFS('WEEKLY DATA'!AH$11:AH$14577,'WEEKLY DATA'!$A$11:$A$14577,'MONTHLY DATA'!$A98,'WEEKLY DATA'!$B$11:$B$14577,'MONTHLY DATA'!$B98)</f>
        <v>258.125</v>
      </c>
      <c r="AI98" s="154">
        <f t="shared" si="64"/>
        <v>-3.3239700374531833E-2</v>
      </c>
      <c r="AJ98" s="169">
        <f>AVERAGEIFS('WEEKLY DATA'!AJ$11:AJ$14577,'WEEKLY DATA'!$A$11:$A$14577,'MONTHLY DATA'!$A98,'WEEKLY DATA'!$B$11:$B$14577,'MONTHLY DATA'!$B98)</f>
        <v>251.875</v>
      </c>
      <c r="AK98" s="78">
        <f>AVERAGEIFS('WEEKLY DATA'!AK$11:AK$14577,'WEEKLY DATA'!$A$11:$A$14577,'MONTHLY DATA'!$A98,'WEEKLY DATA'!$B$11:$B$14577,'MONTHLY DATA'!$B98)</f>
        <v>261.875</v>
      </c>
      <c r="AL98" s="78">
        <f>AVERAGEIFS('WEEKLY DATA'!AL$11:AL$14577,'WEEKLY DATA'!$A$11:$A$14577,'MONTHLY DATA'!$A98,'WEEKLY DATA'!$B$11:$B$14577,'MONTHLY DATA'!$B98)</f>
        <v>256.875</v>
      </c>
      <c r="AM98" s="154">
        <f t="shared" si="65"/>
        <v>-3.4304511278195449E-2</v>
      </c>
      <c r="AN98" s="169">
        <f>AVERAGEIFS('WEEKLY DATA'!AN$11:AN$14577,'WEEKLY DATA'!$A$11:$A$14577,'MONTHLY DATA'!$A98,'WEEKLY DATA'!$B$11:$B$14577,'MONTHLY DATA'!$B98)</f>
        <v>235</v>
      </c>
      <c r="AO98" s="78">
        <f>AVERAGEIFS('WEEKLY DATA'!AO$11:AO$14577,'WEEKLY DATA'!$A$11:$A$14577,'MONTHLY DATA'!$A98,'WEEKLY DATA'!$B$11:$B$14577,'MONTHLY DATA'!$B98)</f>
        <v>245</v>
      </c>
      <c r="AP98" s="78">
        <f>AVERAGEIFS('WEEKLY DATA'!AP$11:AP$14577,'WEEKLY DATA'!$A$11:$A$14577,'MONTHLY DATA'!$A98,'WEEKLY DATA'!$B$11:$B$14577,'MONTHLY DATA'!$B98)</f>
        <v>240</v>
      </c>
      <c r="AQ98" s="154">
        <f t="shared" si="66"/>
        <v>0</v>
      </c>
      <c r="AR98" s="169">
        <f>AVERAGEIFS('WEEKLY DATA'!AR$11:AR$14577,'WEEKLY DATA'!$A$11:$A$14577,'MONTHLY DATA'!$A98,'WEEKLY DATA'!$B$11:$B$14577,'MONTHLY DATA'!$B98)</f>
        <v>265</v>
      </c>
      <c r="AS98" s="78">
        <f>AVERAGEIFS('WEEKLY DATA'!AS$11:AS$14577,'WEEKLY DATA'!$A$11:$A$14577,'MONTHLY DATA'!$A98,'WEEKLY DATA'!$B$11:$B$14577,'MONTHLY DATA'!$B98)</f>
        <v>275</v>
      </c>
      <c r="AT98" s="78">
        <f>AVERAGEIFS('WEEKLY DATA'!AT$11:AT$14577,'WEEKLY DATA'!$A$11:$A$14577,'MONTHLY DATA'!$A98,'WEEKLY DATA'!$B$11:$B$14577,'MONTHLY DATA'!$B98)</f>
        <v>270</v>
      </c>
      <c r="AU98" s="154">
        <f t="shared" si="67"/>
        <v>0</v>
      </c>
      <c r="AV98" s="169">
        <f>AVERAGEIFS('WEEKLY DATA'!AV$11:AV$14577,'WEEKLY DATA'!$A$11:$A$14577,'MONTHLY DATA'!$A98,'WEEKLY DATA'!$B$11:$B$14577,'MONTHLY DATA'!$B98)</f>
        <v>258.125</v>
      </c>
      <c r="AW98" s="78">
        <f>AVERAGEIFS('WEEKLY DATA'!AW$11:AW$14577,'WEEKLY DATA'!$A$11:$A$14577,'MONTHLY DATA'!$A98,'WEEKLY DATA'!$B$11:$B$14577,'MONTHLY DATA'!$B98)</f>
        <v>268.125</v>
      </c>
      <c r="AX98" s="78">
        <f>AVERAGEIFS('WEEKLY DATA'!AX$11:AX$14577,'WEEKLY DATA'!$A$11:$A$14577,'MONTHLY DATA'!$A98,'WEEKLY DATA'!$B$11:$B$14577,'MONTHLY DATA'!$B98)</f>
        <v>263.125</v>
      </c>
      <c r="AY98" s="154">
        <f t="shared" si="68"/>
        <v>-1.0808270676691767E-2</v>
      </c>
      <c r="AZ98" s="169">
        <f>AVERAGEIFS('WEEKLY DATA'!AZ$11:AZ$14577,'WEEKLY DATA'!$A$11:$A$14577,'MONTHLY DATA'!$A98,'WEEKLY DATA'!$B$11:$B$14577,'MONTHLY DATA'!$B98)</f>
        <v>205</v>
      </c>
      <c r="BA98" s="78">
        <f>AVERAGEIFS('WEEKLY DATA'!BA$11:BA$14577,'WEEKLY DATA'!$A$11:$A$14577,'MONTHLY DATA'!$A98,'WEEKLY DATA'!$B$11:$B$14577,'MONTHLY DATA'!$B98)</f>
        <v>215</v>
      </c>
      <c r="BB98" s="78">
        <f>AVERAGEIFS('WEEKLY DATA'!BB$11:BB$14577,'WEEKLY DATA'!$A$11:$A$14577,'MONTHLY DATA'!$A98,'WEEKLY DATA'!$B$11:$B$14577,'MONTHLY DATA'!$B98)</f>
        <v>210</v>
      </c>
      <c r="BC98" s="154">
        <f t="shared" si="69"/>
        <v>-9.4339622641509413E-3</v>
      </c>
      <c r="BD98" s="169">
        <f>AVERAGEIFS('WEEKLY DATA'!BD$11:BD$14577,'WEEKLY DATA'!$A$11:$A$14577,'MONTHLY DATA'!$A98,'WEEKLY DATA'!$B$11:$B$14577,'MONTHLY DATA'!$B98)</f>
        <v>181.25</v>
      </c>
      <c r="BE98" s="78">
        <f>AVERAGEIFS('WEEKLY DATA'!BE$11:BE$14577,'WEEKLY DATA'!$A$11:$A$14577,'MONTHLY DATA'!$A98,'WEEKLY DATA'!$B$11:$B$14577,'MONTHLY DATA'!$B98)</f>
        <v>191.25</v>
      </c>
      <c r="BF98" s="78">
        <f>AVERAGEIFS('WEEKLY DATA'!BF$11:BF$14577,'WEEKLY DATA'!$A$11:$A$14577,'MONTHLY DATA'!$A98,'WEEKLY DATA'!$B$11:$B$14577,'MONTHLY DATA'!$B98)</f>
        <v>186.25</v>
      </c>
      <c r="BG98" s="154">
        <f t="shared" si="70"/>
        <v>1.2228260869565188E-2</v>
      </c>
      <c r="BH98" s="169">
        <f>AVERAGEIFS('WEEKLY DATA'!BH$11:BH$14577,'WEEKLY DATA'!$A$11:$A$14577,'MONTHLY DATA'!$A98,'WEEKLY DATA'!$B$11:$B$14577,'MONTHLY DATA'!$B98)</f>
        <v>235</v>
      </c>
      <c r="BI98" s="78">
        <f>AVERAGEIFS('WEEKLY DATA'!BI$11:BI$14577,'WEEKLY DATA'!$A$11:$A$14577,'MONTHLY DATA'!$A98,'WEEKLY DATA'!$B$11:$B$14577,'MONTHLY DATA'!$B98)</f>
        <v>245</v>
      </c>
      <c r="BJ98" s="78">
        <f>AVERAGEIFS('WEEKLY DATA'!BJ$11:BJ$14577,'WEEKLY DATA'!$A$11:$A$14577,'MONTHLY DATA'!$A98,'WEEKLY DATA'!$B$11:$B$14577,'MONTHLY DATA'!$B98)</f>
        <v>240</v>
      </c>
      <c r="BK98" s="154">
        <f t="shared" si="71"/>
        <v>-8.2644628099173278E-3</v>
      </c>
      <c r="BL98" s="169">
        <f>AVERAGEIFS('WEEKLY DATA'!BL$11:BL$14577,'WEEKLY DATA'!$A$11:$A$14577,'MONTHLY DATA'!$A98,'WEEKLY DATA'!$B$11:$B$14577,'MONTHLY DATA'!$B98)</f>
        <v>196.25</v>
      </c>
      <c r="BM98" s="78">
        <f>AVERAGEIFS('WEEKLY DATA'!BM$11:BM$14577,'WEEKLY DATA'!$A$11:$A$14577,'MONTHLY DATA'!$A98,'WEEKLY DATA'!$B$11:$B$14577,'MONTHLY DATA'!$B98)</f>
        <v>206.25</v>
      </c>
      <c r="BN98" s="78">
        <f>AVERAGEIFS('WEEKLY DATA'!BN$11:BN$14577,'WEEKLY DATA'!$A$11:$A$14577,'MONTHLY DATA'!$A98,'WEEKLY DATA'!$B$11:$B$14577,'MONTHLY DATA'!$B98)</f>
        <v>201.25</v>
      </c>
      <c r="BO98" s="154">
        <f t="shared" si="72"/>
        <v>1.1306532663316604E-2</v>
      </c>
      <c r="BP98" s="78">
        <f>AVERAGEIFS('WEEKLY DATA'!BP$11:BP$14577,'WEEKLY DATA'!$A$11:$A$14577,'MONTHLY DATA'!$A98,'WEEKLY DATA'!$B$11:$B$14577,'MONTHLY DATA'!$B98)</f>
        <v>248.125</v>
      </c>
      <c r="BQ98" s="78">
        <f>AVERAGEIFS('WEEKLY DATA'!BQ$11:BQ$14577,'WEEKLY DATA'!$A$11:$A$14577,'MONTHLY DATA'!$A98,'WEEKLY DATA'!$B$11:$B$14577,'MONTHLY DATA'!$B98)</f>
        <v>258.125</v>
      </c>
      <c r="BR98" s="78">
        <f>AVERAGEIFS('WEEKLY DATA'!BR$11:BR$14577,'WEEKLY DATA'!$A$11:$A$14577,'MONTHLY DATA'!$A98,'WEEKLY DATA'!$B$11:$B$14577,'MONTHLY DATA'!$B98)</f>
        <v>253.125</v>
      </c>
      <c r="BS98" s="154">
        <f t="shared" si="73"/>
        <v>-1.5077821011673098E-2</v>
      </c>
      <c r="BT98" s="78">
        <f>AVERAGEIFS('WEEKLY DATA'!BT$11:BT$14577,'WEEKLY DATA'!$A$11:$A$14577,'MONTHLY DATA'!$A98,'WEEKLY DATA'!$B$11:$B$14577,'MONTHLY DATA'!$B98)</f>
        <v>226.25</v>
      </c>
      <c r="BU98" s="78">
        <f>AVERAGEIFS('WEEKLY DATA'!BU$11:BU$14577,'WEEKLY DATA'!$A$11:$A$14577,'MONTHLY DATA'!$A98,'WEEKLY DATA'!$B$11:$B$14577,'MONTHLY DATA'!$B98)</f>
        <v>236.25</v>
      </c>
      <c r="BV98" s="78">
        <f>AVERAGEIFS('WEEKLY DATA'!BV$11:BV$14577,'WEEKLY DATA'!$A$11:$A$14577,'MONTHLY DATA'!$A98,'WEEKLY DATA'!$B$11:$B$14577,'MONTHLY DATA'!$B98)</f>
        <v>231.25</v>
      </c>
      <c r="BW98" s="154">
        <f t="shared" si="74"/>
        <v>9.8253275109170257E-3</v>
      </c>
      <c r="BX98" s="78">
        <f>AVERAGEIFS('WEEKLY DATA'!BX$11:BX$14577,'WEEKLY DATA'!$A$11:$A$14577,'MONTHLY DATA'!$A98,'WEEKLY DATA'!$B$11:$B$14577,'MONTHLY DATA'!$B98)</f>
        <v>305</v>
      </c>
      <c r="BY98" s="78">
        <f>AVERAGEIFS('WEEKLY DATA'!BY$11:BY$14577,'WEEKLY DATA'!$A$11:$A$14577,'MONTHLY DATA'!$A98,'WEEKLY DATA'!$B$11:$B$14577,'MONTHLY DATA'!$B98)</f>
        <v>315</v>
      </c>
      <c r="BZ98" s="78">
        <f>AVERAGEIFS('WEEKLY DATA'!BZ$11:BZ$14577,'WEEKLY DATA'!$A$11:$A$14577,'MONTHLY DATA'!$A98,'WEEKLY DATA'!$B$11:$B$14577,'MONTHLY DATA'!$B98)</f>
        <v>310</v>
      </c>
      <c r="CA98" s="154">
        <f t="shared" si="75"/>
        <v>0</v>
      </c>
      <c r="CB98" s="78">
        <f>AVERAGEIFS('WEEKLY DATA'!CB$11:CB$14577,'WEEKLY DATA'!$A$11:$A$14577,'MONTHLY DATA'!$A98,'WEEKLY DATA'!$B$11:$B$14577,'MONTHLY DATA'!$B98)</f>
        <v>400</v>
      </c>
      <c r="CC98" s="78">
        <f>AVERAGEIFS('WEEKLY DATA'!CC$11:CC$14577,'WEEKLY DATA'!$A$11:$A$14577,'MONTHLY DATA'!$A98,'WEEKLY DATA'!$B$11:$B$14577,'MONTHLY DATA'!$B98)</f>
        <v>410</v>
      </c>
      <c r="CD98" s="78">
        <f>AVERAGEIFS('WEEKLY DATA'!CD$11:CD$14577,'WEEKLY DATA'!$A$11:$A$14577,'MONTHLY DATA'!$A98,'WEEKLY DATA'!$B$11:$B$14577,'MONTHLY DATA'!$B98)</f>
        <v>405</v>
      </c>
      <c r="CE98" s="154">
        <f t="shared" si="76"/>
        <v>0</v>
      </c>
      <c r="CF98" s="78">
        <f>AVERAGEIFS('WEEKLY DATA'!CF$11:CF$14577,'WEEKLY DATA'!$A$11:$A$14577,'MONTHLY DATA'!$A98,'WEEKLY DATA'!$B$11:$B$14577,'MONTHLY DATA'!$B98)</f>
        <v>201.875</v>
      </c>
      <c r="CG98" s="78">
        <f>AVERAGEIFS('WEEKLY DATA'!CG$11:CG$14577,'WEEKLY DATA'!$A$11:$A$14577,'MONTHLY DATA'!$A98,'WEEKLY DATA'!$B$11:$B$14577,'MONTHLY DATA'!$B98)</f>
        <v>211.875</v>
      </c>
      <c r="CH98" s="78">
        <f>AVERAGEIFS('WEEKLY DATA'!CH$11:CH$14577,'WEEKLY DATA'!$A$11:$A$14577,'MONTHLY DATA'!$A98,'WEEKLY DATA'!$B$11:$B$14577,'MONTHLY DATA'!$B98)</f>
        <v>206.875</v>
      </c>
      <c r="CI98" s="154">
        <f t="shared" si="77"/>
        <v>-5.5365296803652986E-2</v>
      </c>
      <c r="CJ98" s="78">
        <f>AVERAGEIFS('WEEKLY DATA'!CJ$11:CJ$14577,'WEEKLY DATA'!$A$11:$A$14577,'MONTHLY DATA'!$A98,'WEEKLY DATA'!$B$11:$B$14577,'MONTHLY DATA'!$B98)</f>
        <v>180</v>
      </c>
      <c r="CK98" s="78">
        <f>AVERAGEIFS('WEEKLY DATA'!CK$11:CK$14577,'WEEKLY DATA'!$A$11:$A$14577,'MONTHLY DATA'!$A98,'WEEKLY DATA'!$B$11:$B$14577,'MONTHLY DATA'!$B98)</f>
        <v>190</v>
      </c>
      <c r="CL98" s="78">
        <f>AVERAGEIFS('WEEKLY DATA'!CL$11:CL$14577,'WEEKLY DATA'!$A$11:$A$14577,'MONTHLY DATA'!$A98,'WEEKLY DATA'!$B$11:$B$14577,'MONTHLY DATA'!$B98)</f>
        <v>185</v>
      </c>
      <c r="CM98" s="154">
        <f t="shared" si="78"/>
        <v>5.4347826086955653E-3</v>
      </c>
      <c r="CN98" s="78">
        <f>AVERAGEIFS('WEEKLY DATA'!CN$11:CN$14577,'WEEKLY DATA'!$A$11:$A$14577,'MONTHLY DATA'!$A98,'WEEKLY DATA'!$B$11:$B$14577,'MONTHLY DATA'!$B98)</f>
        <v>266.875</v>
      </c>
      <c r="CO98" s="78">
        <f>AVERAGEIFS('WEEKLY DATA'!CO$11:CO$14577,'WEEKLY DATA'!$A$11:$A$14577,'MONTHLY DATA'!$A98,'WEEKLY DATA'!$B$11:$B$14577,'MONTHLY DATA'!$B98)</f>
        <v>276.875</v>
      </c>
      <c r="CP98" s="78">
        <f>AVERAGEIFS('WEEKLY DATA'!CP$11:CP$14577,'WEEKLY DATA'!$A$11:$A$14577,'MONTHLY DATA'!$A98,'WEEKLY DATA'!$B$11:$B$14577,'MONTHLY DATA'!$B98)</f>
        <v>271.875</v>
      </c>
      <c r="CQ98" s="154">
        <f t="shared" si="79"/>
        <v>-1.1363636363636354E-2</v>
      </c>
      <c r="CR98" s="78">
        <f>AVERAGEIFS('WEEKLY DATA'!CR$11:CR$14577,'WEEKLY DATA'!$A$11:$A$14577,'MONTHLY DATA'!$A98,'WEEKLY DATA'!$B$11:$B$14577,'MONTHLY DATA'!$B98)</f>
        <v>370</v>
      </c>
      <c r="CS98" s="78">
        <f>AVERAGEIFS('WEEKLY DATA'!CS$11:CS$14577,'WEEKLY DATA'!$A$11:$A$14577,'MONTHLY DATA'!$A98,'WEEKLY DATA'!$B$11:$B$14577,'MONTHLY DATA'!$B98)</f>
        <v>380</v>
      </c>
      <c r="CT98" s="78">
        <f>AVERAGEIFS('WEEKLY DATA'!CT$11:CT$14577,'WEEKLY DATA'!$A$11:$A$14577,'MONTHLY DATA'!$A98,'WEEKLY DATA'!$B$11:$B$14577,'MONTHLY DATA'!$B98)</f>
        <v>375</v>
      </c>
      <c r="CU98" s="154">
        <f t="shared" si="80"/>
        <v>5.3619302949061698E-3</v>
      </c>
      <c r="CV98" s="169">
        <f>AVERAGEIFS('WEEKLY DATA'!CV$11:CV$14577,'WEEKLY DATA'!$A$11:$A$14577,'MONTHLY DATA'!$A98,'WEEKLY DATA'!$B$11:$B$14577,'MONTHLY DATA'!$B98)</f>
        <v>243.125</v>
      </c>
      <c r="CW98" s="78">
        <f>AVERAGEIFS('WEEKLY DATA'!CW$11:CW$14577,'WEEKLY DATA'!$A$11:$A$14577,'MONTHLY DATA'!$A98,'WEEKLY DATA'!$B$11:$B$14577,'MONTHLY DATA'!$B98)</f>
        <v>253.125</v>
      </c>
      <c r="CX98" s="78">
        <f>AVERAGEIFS('WEEKLY DATA'!CX$11:CX$14577,'WEEKLY DATA'!$A$11:$A$14577,'MONTHLY DATA'!$A98,'WEEKLY DATA'!$B$11:$B$14577,'MONTHLY DATA'!$B98)</f>
        <v>248.125</v>
      </c>
      <c r="CY98" s="154">
        <f t="shared" si="81"/>
        <v>-2.3129921259842479E-2</v>
      </c>
      <c r="CZ98" s="169">
        <f>AVERAGEIFS('WEEKLY DATA'!CZ$11:CZ$14577,'WEEKLY DATA'!$A$11:$A$14577,'MONTHLY DATA'!$A98,'WEEKLY DATA'!$B$11:$B$14577,'MONTHLY DATA'!$B98)</f>
        <v>221.25</v>
      </c>
      <c r="DA98" s="78">
        <f>AVERAGEIFS('WEEKLY DATA'!DA$11:DA$14577,'WEEKLY DATA'!$A$11:$A$14577,'MONTHLY DATA'!$A98,'WEEKLY DATA'!$B$11:$B$14577,'MONTHLY DATA'!$B98)</f>
        <v>231.25</v>
      </c>
      <c r="DB98" s="78">
        <f>AVERAGEIFS('WEEKLY DATA'!DB$11:DB$14577,'WEEKLY DATA'!$A$11:$A$14577,'MONTHLY DATA'!$A98,'WEEKLY DATA'!$B$11:$B$14577,'MONTHLY DATA'!$B98)</f>
        <v>226.25</v>
      </c>
      <c r="DC98" s="154">
        <f t="shared" si="82"/>
        <v>2.3755656108597201E-2</v>
      </c>
      <c r="DD98" s="78">
        <f>AVERAGEIFS('WEEKLY DATA'!DD$11:DD$14577,'WEEKLY DATA'!$A$11:$A$14577,'MONTHLY DATA'!$A98,'WEEKLY DATA'!$B$11:$B$14577,'MONTHLY DATA'!$B98)</f>
        <v>298.75</v>
      </c>
      <c r="DE98" s="78">
        <f>AVERAGEIFS('WEEKLY DATA'!DE$11:DE$14577,'WEEKLY DATA'!$A$11:$A$14577,'MONTHLY DATA'!$A98,'WEEKLY DATA'!$B$11:$B$14577,'MONTHLY DATA'!$B98)</f>
        <v>308.75</v>
      </c>
      <c r="DF98" s="78">
        <f>AVERAGEIFS('WEEKLY DATA'!DF$11:DF$14577,'WEEKLY DATA'!$A$11:$A$14577,'MONTHLY DATA'!$A98,'WEEKLY DATA'!$B$11:$B$14577,'MONTHLY DATA'!$B98)</f>
        <v>303.75</v>
      </c>
      <c r="DG98" s="154">
        <f t="shared" si="83"/>
        <v>-2.0161290322580627E-2</v>
      </c>
      <c r="DH98" s="78">
        <f>AVERAGEIFS('WEEKLY DATA'!DH$11:DH$14577,'WEEKLY DATA'!$A$11:$A$14577,'MONTHLY DATA'!$A98,'WEEKLY DATA'!$B$11:$B$14577,'MONTHLY DATA'!$B98)</f>
        <v>380</v>
      </c>
      <c r="DI98" s="78">
        <f>AVERAGEIFS('WEEKLY DATA'!DI$11:DI$14577,'WEEKLY DATA'!$A$11:$A$14577,'MONTHLY DATA'!$A98,'WEEKLY DATA'!$B$11:$B$14577,'MONTHLY DATA'!$B98)</f>
        <v>390</v>
      </c>
      <c r="DJ98" s="78">
        <f>AVERAGEIFS('WEEKLY DATA'!DJ$11:DJ$14577,'WEEKLY DATA'!$A$11:$A$14577,'MONTHLY DATA'!$A98,'WEEKLY DATA'!$B$11:$B$14577,'MONTHLY DATA'!$B98)</f>
        <v>385</v>
      </c>
      <c r="DK98" s="154">
        <f t="shared" si="84"/>
        <v>5.2219321148825326E-3</v>
      </c>
      <c r="DL98" s="169">
        <f>AVERAGEIFS('WEEKLY DATA'!DL$11:DL$14577,'WEEKLY DATA'!$A$11:$A$14577,'MONTHLY DATA'!$A98,'WEEKLY DATA'!$B$11:$B$14577,'MONTHLY DATA'!$B98)</f>
        <v>203.125</v>
      </c>
      <c r="DM98" s="78">
        <f>AVERAGEIFS('WEEKLY DATA'!DM$11:DM$14577,'WEEKLY DATA'!$A$11:$A$14577,'MONTHLY DATA'!$A98,'WEEKLY DATA'!$B$11:$B$14577,'MONTHLY DATA'!$B98)</f>
        <v>213.125</v>
      </c>
      <c r="DN98" s="78">
        <f>AVERAGEIFS('WEEKLY DATA'!DN$11:DN$14577,'WEEKLY DATA'!$A$11:$A$14577,'MONTHLY DATA'!$A98,'WEEKLY DATA'!$B$11:$B$14577,'MONTHLY DATA'!$B98)</f>
        <v>208.125</v>
      </c>
      <c r="DO98" s="154">
        <f t="shared" si="85"/>
        <v>-6.25E-2</v>
      </c>
      <c r="DP98" s="78">
        <f>AVERAGEIFS('WEEKLY DATA'!DP$11:DP$14577,'WEEKLY DATA'!$A$11:$A$14577,'MONTHLY DATA'!$A98,'WEEKLY DATA'!$B$11:$B$14577,'MONTHLY DATA'!$B98)</f>
        <v>181.25</v>
      </c>
      <c r="DQ98" s="78">
        <f>AVERAGEIFS('WEEKLY DATA'!DQ$11:DQ$14577,'WEEKLY DATA'!$A$11:$A$14577,'MONTHLY DATA'!$A98,'WEEKLY DATA'!$B$11:$B$14577,'MONTHLY DATA'!$B98)</f>
        <v>191.25</v>
      </c>
      <c r="DR98" s="78">
        <f>AVERAGEIFS('WEEKLY DATA'!DR$11:DR$14577,'WEEKLY DATA'!$A$11:$A$14577,'MONTHLY DATA'!$A98,'WEEKLY DATA'!$B$11:$B$14577,'MONTHLY DATA'!$B98)</f>
        <v>186.25</v>
      </c>
      <c r="DS98" s="154">
        <f t="shared" si="86"/>
        <v>-1.4550264550264536E-2</v>
      </c>
      <c r="DT98" s="78">
        <f>AVERAGEIFS('WEEKLY DATA'!DT$11:DT$14577,'WEEKLY DATA'!$A$11:$A$14577,'MONTHLY DATA'!$A98,'WEEKLY DATA'!$B$11:$B$14577,'MONTHLY DATA'!$B98)</f>
        <v>308.75</v>
      </c>
      <c r="DU98" s="78">
        <f>AVERAGEIFS('WEEKLY DATA'!DU$11:DU$14577,'WEEKLY DATA'!$A$11:$A$14577,'MONTHLY DATA'!$A98,'WEEKLY DATA'!$B$11:$B$14577,'MONTHLY DATA'!$B98)</f>
        <v>318.75</v>
      </c>
      <c r="DV98" s="78">
        <f>AVERAGEIFS('WEEKLY DATA'!DV$11:DV$14577,'WEEKLY DATA'!$A$11:$A$14577,'MONTHLY DATA'!$A98,'WEEKLY DATA'!$B$11:$B$14577,'MONTHLY DATA'!$B98)</f>
        <v>313.75</v>
      </c>
      <c r="DW98" s="154">
        <f t="shared" si="87"/>
        <v>-1.953125E-2</v>
      </c>
      <c r="DX98" s="78">
        <f>AVERAGEIFS('WEEKLY DATA'!DX$11:DX$14577,'WEEKLY DATA'!$A$11:$A$14577,'MONTHLY DATA'!$A98,'WEEKLY DATA'!$B$11:$B$14577,'MONTHLY DATA'!$B98)</f>
        <v>390</v>
      </c>
      <c r="DY98" s="78">
        <f>AVERAGEIFS('WEEKLY DATA'!DY$11:DY$14577,'WEEKLY DATA'!$A$11:$A$14577,'MONTHLY DATA'!$A98,'WEEKLY DATA'!$B$11:$B$14577,'MONTHLY DATA'!$B98)</f>
        <v>400</v>
      </c>
      <c r="DZ98" s="78">
        <f>AVERAGEIFS('WEEKLY DATA'!DZ$11:DZ$14577,'WEEKLY DATA'!$A$11:$A$14577,'MONTHLY DATA'!$A98,'WEEKLY DATA'!$B$11:$B$14577,'MONTHLY DATA'!$B98)</f>
        <v>395</v>
      </c>
      <c r="EA98" s="154">
        <f t="shared" si="88"/>
        <v>5.0890585241729624E-3</v>
      </c>
      <c r="EB98" s="78">
        <f>AVERAGEIFS('WEEKLY DATA'!EB$11:EB$14577,'WEEKLY DATA'!$A$11:$A$14577,'MONTHLY DATA'!$A98,'WEEKLY DATA'!$B$11:$B$14577,'MONTHLY DATA'!$B98)</f>
        <v>195</v>
      </c>
      <c r="EC98" s="78">
        <f>AVERAGEIFS('WEEKLY DATA'!EC$11:EC$14577,'WEEKLY DATA'!$A$11:$A$14577,'MONTHLY DATA'!$A98,'WEEKLY DATA'!$B$11:$B$14577,'MONTHLY DATA'!$B98)</f>
        <v>205</v>
      </c>
      <c r="ED98" s="78">
        <f>AVERAGEIFS('WEEKLY DATA'!ED$11:ED$14577,'WEEKLY DATA'!$A$11:$A$14577,'MONTHLY DATA'!$A98,'WEEKLY DATA'!$B$11:$B$14577,'MONTHLY DATA'!$B98)</f>
        <v>200</v>
      </c>
      <c r="EE98" s="154">
        <f t="shared" si="89"/>
        <v>-6.1032863849765251E-2</v>
      </c>
      <c r="EF98" s="169">
        <f>AVERAGEIFS('WEEKLY DATA'!EF$11:EF$14577,'WEEKLY DATA'!$A$11:$A$14577,'MONTHLY DATA'!$A98,'WEEKLY DATA'!$B$11:$B$14577,'MONTHLY DATA'!$B98)</f>
        <v>173.125</v>
      </c>
      <c r="EG98" s="78">
        <f>AVERAGEIFS('WEEKLY DATA'!EG$11:EG$14577,'WEEKLY DATA'!$A$11:$A$14577,'MONTHLY DATA'!$A98,'WEEKLY DATA'!$B$11:$B$14577,'MONTHLY DATA'!$B98)</f>
        <v>183.125</v>
      </c>
      <c r="EH98" s="78">
        <f>AVERAGEIFS('WEEKLY DATA'!EH$11:EH$14577,'WEEKLY DATA'!$A$11:$A$14577,'MONTHLY DATA'!$A98,'WEEKLY DATA'!$B$11:$B$14577,'MONTHLY DATA'!$B98)</f>
        <v>178.125</v>
      </c>
      <c r="EI98" s="154">
        <f t="shared" si="90"/>
        <v>-4.8882681564246244E-3</v>
      </c>
      <c r="EJ98" s="78">
        <f>AVERAGEIFS('WEEKLY DATA'!EJ$11:EJ$14577,'WEEKLY DATA'!$A$11:$A$14577,'MONTHLY DATA'!$A98,'WEEKLY DATA'!$B$11:$B$14577,'MONTHLY DATA'!$B98)</f>
        <v>328.75</v>
      </c>
      <c r="EK98" s="78">
        <f>AVERAGEIFS('WEEKLY DATA'!EK$11:EK$14577,'WEEKLY DATA'!$A$11:$A$14577,'MONTHLY DATA'!$A98,'WEEKLY DATA'!$B$11:$B$14577,'MONTHLY DATA'!$B98)</f>
        <v>338.75</v>
      </c>
      <c r="EL98" s="78">
        <f>AVERAGEIFS('WEEKLY DATA'!EL$11:EL$14577,'WEEKLY DATA'!$A$11:$A$14577,'MONTHLY DATA'!$A98,'WEEKLY DATA'!$B$11:$B$14577,'MONTHLY DATA'!$B98)</f>
        <v>333.75</v>
      </c>
      <c r="EM98" s="154">
        <f t="shared" si="91"/>
        <v>-1.8382352941176516E-2</v>
      </c>
      <c r="EN98" s="78">
        <f>AVERAGEIFS('WEEKLY DATA'!EN$11:EN$14577,'WEEKLY DATA'!$A$11:$A$14577,'MONTHLY DATA'!$A98,'WEEKLY DATA'!$B$11:$B$14577,'MONTHLY DATA'!$B98)</f>
        <v>415</v>
      </c>
      <c r="EO98" s="78">
        <f>AVERAGEIFS('WEEKLY DATA'!EO$11:EO$14577,'WEEKLY DATA'!$A$11:$A$14577,'MONTHLY DATA'!$A98,'WEEKLY DATA'!$B$11:$B$14577,'MONTHLY DATA'!$B98)</f>
        <v>425</v>
      </c>
      <c r="EP98" s="78">
        <f>AVERAGEIFS('WEEKLY DATA'!EP$11:EP$14577,'WEEKLY DATA'!$A$11:$A$14577,'MONTHLY DATA'!$A98,'WEEKLY DATA'!$B$11:$B$14577,'MONTHLY DATA'!$B98)</f>
        <v>420</v>
      </c>
      <c r="EQ98" s="154">
        <f t="shared" si="92"/>
        <v>4.4776119402984982E-2</v>
      </c>
      <c r="ER98" s="78">
        <f>AVERAGEIFS('WEEKLY DATA'!ER$11:ER$14577,'WEEKLY DATA'!$A$11:$A$14577,'MONTHLY DATA'!$A98,'WEEKLY DATA'!$B$11:$B$14577,'MONTHLY DATA'!$B98)</f>
        <v>201.875</v>
      </c>
      <c r="ES98" s="78">
        <f>AVERAGEIFS('WEEKLY DATA'!ES$11:ES$14577,'WEEKLY DATA'!$A$11:$A$14577,'MONTHLY DATA'!$A98,'WEEKLY DATA'!$B$11:$B$14577,'MONTHLY DATA'!$B98)</f>
        <v>211.875</v>
      </c>
      <c r="ET98" s="78">
        <f>AVERAGEIFS('WEEKLY DATA'!ET$11:ET$14577,'WEEKLY DATA'!$A$11:$A$14577,'MONTHLY DATA'!$A98,'WEEKLY DATA'!$B$11:$B$14577,'MONTHLY DATA'!$B98)</f>
        <v>206.875</v>
      </c>
      <c r="EU98" s="154">
        <f t="shared" si="93"/>
        <v>4.2475728155340065E-3</v>
      </c>
      <c r="EV98" s="78">
        <f>AVERAGEIFS('WEEKLY DATA'!EV$11:EV$14577,'WEEKLY DATA'!$A$11:$A$14577,'MONTHLY DATA'!$A98,'WEEKLY DATA'!$B$11:$B$14577,'MONTHLY DATA'!$B98)</f>
        <v>175</v>
      </c>
      <c r="EW98" s="78">
        <f>AVERAGEIFS('WEEKLY DATA'!EW$11:EW$14577,'WEEKLY DATA'!$A$11:$A$14577,'MONTHLY DATA'!$A98,'WEEKLY DATA'!$B$11:$B$14577,'MONTHLY DATA'!$B98)</f>
        <v>185</v>
      </c>
      <c r="EX98" s="78">
        <f>AVERAGEIFS('WEEKLY DATA'!EX$11:EX$14577,'WEEKLY DATA'!$A$11:$A$14577,'MONTHLY DATA'!$A98,'WEEKLY DATA'!$B$11:$B$14577,'MONTHLY DATA'!$B98)</f>
        <v>180</v>
      </c>
      <c r="EY98" s="154">
        <f t="shared" si="94"/>
        <v>1.6949152542372836E-2</v>
      </c>
      <c r="EZ98" s="78">
        <f>AVERAGEIFS('WEEKLY DATA'!EZ$11:EZ$14577,'WEEKLY DATA'!$A$11:$A$14577,'MONTHLY DATA'!$A98,'WEEKLY DATA'!$B$11:$B$14577,'MONTHLY DATA'!$B98)</f>
        <v>295</v>
      </c>
      <c r="FA98" s="78">
        <f>AVERAGEIFS('WEEKLY DATA'!FA$11:FA$14577,'WEEKLY DATA'!$A$11:$A$14577,'MONTHLY DATA'!$A98,'WEEKLY DATA'!$B$11:$B$14577,'MONTHLY DATA'!$B98)</f>
        <v>305</v>
      </c>
      <c r="FB98" s="78">
        <f>AVERAGEIFS('WEEKLY DATA'!FB$11:FB$14577,'WEEKLY DATA'!$A$11:$A$14577,'MONTHLY DATA'!$A98,'WEEKLY DATA'!$B$11:$B$14577,'MONTHLY DATA'!$B98)</f>
        <v>300</v>
      </c>
      <c r="FC98" s="154">
        <f t="shared" si="95"/>
        <v>0</v>
      </c>
      <c r="FD98" s="78">
        <f>AVERAGEIFS('WEEKLY DATA'!FD$11:FD$14577,'WEEKLY DATA'!$A$11:$A$14577,'MONTHLY DATA'!$A98,'WEEKLY DATA'!$B$11:$B$14577,'MONTHLY DATA'!$B98)</f>
        <v>425</v>
      </c>
      <c r="FE98" s="78">
        <f>AVERAGEIFS('WEEKLY DATA'!FE$11:FE$14577,'WEEKLY DATA'!$A$11:$A$14577,'MONTHLY DATA'!$A98,'WEEKLY DATA'!$B$11:$B$14577,'MONTHLY DATA'!$B98)</f>
        <v>435</v>
      </c>
      <c r="FF98" s="78">
        <f>AVERAGEIFS('WEEKLY DATA'!FF$11:FF$14577,'WEEKLY DATA'!$A$11:$A$14577,'MONTHLY DATA'!$A98,'WEEKLY DATA'!$B$11:$B$14577,'MONTHLY DATA'!$B98)</f>
        <v>430</v>
      </c>
      <c r="FG98" s="154">
        <f t="shared" si="96"/>
        <v>4.6728971962617383E-3</v>
      </c>
      <c r="FH98" s="78">
        <f>AVERAGEIFS('WEEKLY DATA'!FH$11:FH$14577,'WEEKLY DATA'!$A$11:$A$14577,'MONTHLY DATA'!$A98,'WEEKLY DATA'!$B$11:$B$14577,'MONTHLY DATA'!$B98)</f>
        <v>250</v>
      </c>
      <c r="FI98" s="78">
        <f>AVERAGEIFS('WEEKLY DATA'!FI$11:FI$14577,'WEEKLY DATA'!$A$11:$A$14577,'MONTHLY DATA'!$A98,'WEEKLY DATA'!$B$11:$B$14577,'MONTHLY DATA'!$B98)</f>
        <v>260</v>
      </c>
      <c r="FJ98" s="78">
        <f>AVERAGEIFS('WEEKLY DATA'!FJ$11:FJ$14577,'WEEKLY DATA'!$A$11:$A$14577,'MONTHLY DATA'!$A98,'WEEKLY DATA'!$B$11:$B$14577,'MONTHLY DATA'!$B98)</f>
        <v>255</v>
      </c>
      <c r="FK98" s="154">
        <f t="shared" si="97"/>
        <v>-7.7821011673151474E-3</v>
      </c>
      <c r="FL98" s="169">
        <f>AVERAGEIFS('WEEKLY DATA'!FL$11:FL$14577,'WEEKLY DATA'!$A$11:$A$14577,'MONTHLY DATA'!$A98,'WEEKLY DATA'!$B$11:$B$14577,'MONTHLY DATA'!$B98)</f>
        <v>226.25</v>
      </c>
      <c r="FM98" s="78">
        <f>AVERAGEIFS('WEEKLY DATA'!FM$11:FM$14577,'WEEKLY DATA'!$A$11:$A$14577,'MONTHLY DATA'!$A98,'WEEKLY DATA'!$B$11:$B$14577,'MONTHLY DATA'!$B98)</f>
        <v>236.25</v>
      </c>
      <c r="FN98" s="78">
        <f>AVERAGEIFS('WEEKLY DATA'!FN$11:FN$14577,'WEEKLY DATA'!$A$11:$A$14577,'MONTHLY DATA'!$A98,'WEEKLY DATA'!$B$11:$B$14577,'MONTHLY DATA'!$B98)</f>
        <v>231.25</v>
      </c>
      <c r="FO98" s="154">
        <f t="shared" si="98"/>
        <v>2.3230088495575174E-2</v>
      </c>
      <c r="FP98" s="78">
        <f>AVERAGEIFS('WEEKLY DATA'!FP$11:FP$14577,'WEEKLY DATA'!$A$11:$A$14577,'MONTHLY DATA'!$A98,'WEEKLY DATA'!$B$11:$B$14577,'MONTHLY DATA'!$B98)</f>
        <v>238.125</v>
      </c>
      <c r="FQ98" s="78">
        <f>AVERAGEIFS('WEEKLY DATA'!FQ$11:FQ$14577,'WEEKLY DATA'!$A$11:$A$14577,'MONTHLY DATA'!$A98,'WEEKLY DATA'!$B$11:$B$14577,'MONTHLY DATA'!$B98)</f>
        <v>248.125</v>
      </c>
      <c r="FR98" s="78">
        <f>AVERAGEIFS('WEEKLY DATA'!FR$11:FR$14577,'WEEKLY DATA'!$A$11:$A$14577,'MONTHLY DATA'!$A98,'WEEKLY DATA'!$B$11:$B$14577,'MONTHLY DATA'!$B98)</f>
        <v>243.125</v>
      </c>
      <c r="FS98" s="154">
        <f t="shared" si="99"/>
        <v>8.8174273858920849E-3</v>
      </c>
      <c r="FT98" s="78">
        <f>AVERAGEIFS('WEEKLY DATA'!FT$11:FT$14577,'WEEKLY DATA'!$A$11:$A$14577,'MONTHLY DATA'!$A98,'WEEKLY DATA'!$B$11:$B$14577,'MONTHLY DATA'!$B98)</f>
        <v>173.75</v>
      </c>
      <c r="FU98" s="78">
        <f>AVERAGEIFS('WEEKLY DATA'!FU$11:FU$14577,'WEEKLY DATA'!$A$11:$A$14577,'MONTHLY DATA'!$A98,'WEEKLY DATA'!$B$11:$B$14577,'MONTHLY DATA'!$B98)</f>
        <v>183.75</v>
      </c>
      <c r="FV98" s="78">
        <f>AVERAGEIFS('WEEKLY DATA'!FV$11:FV$14577,'WEEKLY DATA'!$A$11:$A$14577,'MONTHLY DATA'!$A98,'WEEKLY DATA'!$B$11:$B$14577,'MONTHLY DATA'!$B98)</f>
        <v>178.75</v>
      </c>
      <c r="FW98" s="154">
        <f t="shared" si="100"/>
        <v>-3.3783783783783772E-2</v>
      </c>
      <c r="FX98" s="78">
        <f>AVERAGEIFS('WEEKLY DATA'!FX$11:FX$14577,'WEEKLY DATA'!$A$11:$A$14577,'MONTHLY DATA'!$A98,'WEEKLY DATA'!$B$11:$B$14577,'MONTHLY DATA'!$B98)</f>
        <v>259.375</v>
      </c>
      <c r="FY98" s="78">
        <f>AVERAGEIFS('WEEKLY DATA'!FY$11:FY$14577,'WEEKLY DATA'!$A$11:$A$14577,'MONTHLY DATA'!$A98,'WEEKLY DATA'!$B$11:$B$14577,'MONTHLY DATA'!$B98)</f>
        <v>269.375</v>
      </c>
      <c r="FZ98" s="78">
        <f>AVERAGEIFS('WEEKLY DATA'!FZ$11:FZ$14577,'WEEKLY DATA'!$A$11:$A$14577,'MONTHLY DATA'!$A98,'WEEKLY DATA'!$B$11:$B$14577,'MONTHLY DATA'!$B98)</f>
        <v>264.375</v>
      </c>
      <c r="GA98" s="154">
        <f t="shared" si="101"/>
        <v>1.6826923076923128E-2</v>
      </c>
      <c r="GB98" s="78">
        <f>AVERAGEIFS('WEEKLY DATA'!GB$11:GB$14577,'WEEKLY DATA'!$A$11:$A$14577,'MONTHLY DATA'!$A98,'WEEKLY DATA'!$B$11:$B$14577,'MONTHLY DATA'!$B98)</f>
        <v>273.125</v>
      </c>
      <c r="GC98" s="78">
        <f>AVERAGEIFS('WEEKLY DATA'!GC$11:GC$14577,'WEEKLY DATA'!$A$11:$A$14577,'MONTHLY DATA'!$A98,'WEEKLY DATA'!$B$11:$B$14577,'MONTHLY DATA'!$B98)</f>
        <v>283.125</v>
      </c>
      <c r="GD98" s="78">
        <f>AVERAGEIFS('WEEKLY DATA'!GD$11:GD$14577,'WEEKLY DATA'!$A$11:$A$14577,'MONTHLY DATA'!$A98,'WEEKLY DATA'!$B$11:$B$14577,'MONTHLY DATA'!$B98)</f>
        <v>278.125</v>
      </c>
      <c r="GE98" s="154">
        <f t="shared" si="102"/>
        <v>-2.0686619718309873E-2</v>
      </c>
      <c r="GF98" s="169">
        <f>AVERAGEIFS('WEEKLY DATA'!GF$11:GF$14577,'WEEKLY DATA'!$A$11:$A$14577,'MONTHLY DATA'!$A98,'WEEKLY DATA'!$B$11:$B$14577,'MONTHLY DATA'!$B98)</f>
        <v>258.125</v>
      </c>
      <c r="GG98" s="78">
        <f>AVERAGEIFS('WEEKLY DATA'!GG$11:GG$14577,'WEEKLY DATA'!$A$11:$A$14577,'MONTHLY DATA'!$A98,'WEEKLY DATA'!$B$11:$B$14577,'MONTHLY DATA'!$B98)</f>
        <v>268.125</v>
      </c>
      <c r="GH98" s="78">
        <f>AVERAGEIFS('WEEKLY DATA'!GH$11:GH$14577,'WEEKLY DATA'!$A$11:$A$14577,'MONTHLY DATA'!$A98,'WEEKLY DATA'!$B$11:$B$14577,'MONTHLY DATA'!$B98)</f>
        <v>263.125</v>
      </c>
      <c r="GI98" s="154">
        <f t="shared" si="103"/>
        <v>1.5926640926640978E-2</v>
      </c>
      <c r="GJ98" s="78">
        <f>AVERAGEIFS('WEEKLY DATA'!GJ$11:GJ$14577,'WEEKLY DATA'!$A$11:$A$14577,'MONTHLY DATA'!$A98,'WEEKLY DATA'!$B$11:$B$14577,'MONTHLY DATA'!$B98)</f>
        <v>325</v>
      </c>
      <c r="GK98" s="78">
        <f>AVERAGEIFS('WEEKLY DATA'!GK$11:GK$14577,'WEEKLY DATA'!$A$11:$A$14577,'MONTHLY DATA'!$A98,'WEEKLY DATA'!$B$11:$B$14577,'MONTHLY DATA'!$B98)</f>
        <v>335</v>
      </c>
      <c r="GL98" s="78">
        <f>AVERAGEIFS('WEEKLY DATA'!GL$11:GL$14577,'WEEKLY DATA'!$A$11:$A$14577,'MONTHLY DATA'!$A98,'WEEKLY DATA'!$B$11:$B$14577,'MONTHLY DATA'!$B98)</f>
        <v>330</v>
      </c>
      <c r="GM98" s="154">
        <f t="shared" si="104"/>
        <v>0</v>
      </c>
      <c r="GN98" s="78">
        <f>AVERAGEIFS('WEEKLY DATA'!GN$11:GN$14577,'WEEKLY DATA'!$A$11:$A$14577,'MONTHLY DATA'!$A98,'WEEKLY DATA'!$B$11:$B$14577,'MONTHLY DATA'!$B98)</f>
        <v>420</v>
      </c>
      <c r="GO98" s="78">
        <f>AVERAGEIFS('WEEKLY DATA'!GO$11:GO$14577,'WEEKLY DATA'!$A$11:$A$14577,'MONTHLY DATA'!$A98,'WEEKLY DATA'!$B$11:$B$14577,'MONTHLY DATA'!$B98)</f>
        <v>430</v>
      </c>
      <c r="GP98" s="78">
        <f>AVERAGEIFS('WEEKLY DATA'!GP$11:GP$14577,'WEEKLY DATA'!$A$11:$A$14577,'MONTHLY DATA'!$A98,'WEEKLY DATA'!$B$11:$B$14577,'MONTHLY DATA'!$B98)</f>
        <v>425</v>
      </c>
      <c r="GQ98" s="154">
        <f t="shared" si="105"/>
        <v>4.7281323877068626E-3</v>
      </c>
      <c r="GR98" s="78"/>
    </row>
    <row r="99" spans="1:200" ht="15.75" x14ac:dyDescent="0.25">
      <c r="A99">
        <f t="shared" si="55"/>
        <v>5</v>
      </c>
      <c r="B99">
        <f t="shared" si="56"/>
        <v>2017</v>
      </c>
      <c r="C99" s="86">
        <v>42856</v>
      </c>
      <c r="D99" s="78">
        <f>AVERAGEIFS('WEEKLY DATA'!D$11:D$14577,'WEEKLY DATA'!$A$11:$A$14577,'MONTHLY DATA'!$A99,'WEEKLY DATA'!$B$11:$B$14577,'MONTHLY DATA'!$B99)</f>
        <v>280</v>
      </c>
      <c r="E99" s="78">
        <f>AVERAGEIFS('WEEKLY DATA'!E$11:E$14577,'WEEKLY DATA'!$A$11:$A$14577,'MONTHLY DATA'!$A99,'WEEKLY DATA'!$B$11:$B$14577,'MONTHLY DATA'!$B99)</f>
        <v>290</v>
      </c>
      <c r="F99" s="78">
        <f>AVERAGEIFS('WEEKLY DATA'!F$11:F$14577,'WEEKLY DATA'!$A$11:$A$14577,'MONTHLY DATA'!$A99,'WEEKLY DATA'!$B$11:$B$14577,'MONTHLY DATA'!$B99)</f>
        <v>285</v>
      </c>
      <c r="G99" s="154">
        <f t="shared" si="57"/>
        <v>0</v>
      </c>
      <c r="H99" s="169">
        <f>AVERAGEIFS('WEEKLY DATA'!H$11:H$14577,'WEEKLY DATA'!$A$11:$A$14577,'MONTHLY DATA'!$A99,'WEEKLY DATA'!$B$11:$B$14577,'MONTHLY DATA'!$B99)</f>
        <v>383.75</v>
      </c>
      <c r="I99" s="78">
        <f>AVERAGEIFS('WEEKLY DATA'!I$11:I$14577,'WEEKLY DATA'!$A$11:$A$14577,'MONTHLY DATA'!$A99,'WEEKLY DATA'!$B$11:$B$14577,'MONTHLY DATA'!$B99)</f>
        <v>393.75</v>
      </c>
      <c r="J99" s="78">
        <f>AVERAGEIFS('WEEKLY DATA'!J$11:J$14577,'WEEKLY DATA'!$A$11:$A$14577,'MONTHLY DATA'!$A99,'WEEKLY DATA'!$B$11:$B$14577,'MONTHLY DATA'!$B99)</f>
        <v>388.75</v>
      </c>
      <c r="K99" s="154">
        <f t="shared" si="58"/>
        <v>3.8397328881469184E-2</v>
      </c>
      <c r="L99" s="169">
        <f>AVERAGEIFS('WEEKLY DATA'!L$11:L$14577,'WEEKLY DATA'!$A$11:$A$14577,'MONTHLY DATA'!$A99,'WEEKLY DATA'!$B$11:$B$14577,'MONTHLY DATA'!$B99)</f>
        <v>310</v>
      </c>
      <c r="M99" s="78">
        <f>AVERAGEIFS('WEEKLY DATA'!M$11:M$14577,'WEEKLY DATA'!$A$11:$A$14577,'MONTHLY DATA'!$A99,'WEEKLY DATA'!$B$11:$B$14577,'MONTHLY DATA'!$B99)</f>
        <v>320</v>
      </c>
      <c r="N99" s="78">
        <f>AVERAGEIFS('WEEKLY DATA'!N$11:N$14577,'WEEKLY DATA'!$A$11:$A$14577,'MONTHLY DATA'!$A99,'WEEKLY DATA'!$B$11:$B$14577,'MONTHLY DATA'!$B99)</f>
        <v>315</v>
      </c>
      <c r="O99" s="154">
        <f t="shared" si="59"/>
        <v>0</v>
      </c>
      <c r="P99" s="169">
        <f>AVERAGEIFS('WEEKLY DATA'!P$11:P$14577,'WEEKLY DATA'!$A$11:$A$14577,'MONTHLY DATA'!$A99,'WEEKLY DATA'!$B$11:$B$14577,'MONTHLY DATA'!$B99)</f>
        <v>288.75</v>
      </c>
      <c r="Q99" s="78">
        <f>AVERAGEIFS('WEEKLY DATA'!Q$11:Q$14577,'WEEKLY DATA'!$A$11:$A$14577,'MONTHLY DATA'!$A99,'WEEKLY DATA'!$B$11:$B$14577,'MONTHLY DATA'!$B99)</f>
        <v>298.75</v>
      </c>
      <c r="R99" s="78">
        <f>AVERAGEIFS('WEEKLY DATA'!R$11:R$14577,'WEEKLY DATA'!$A$11:$A$14577,'MONTHLY DATA'!$A99,'WEEKLY DATA'!$B$11:$B$14577,'MONTHLY DATA'!$B99)</f>
        <v>293.75</v>
      </c>
      <c r="S99" s="154">
        <f t="shared" si="60"/>
        <v>4.9107142857142794E-2</v>
      </c>
      <c r="T99" s="169">
        <f>AVERAGEIFS('WEEKLY DATA'!T$11:T$14577,'WEEKLY DATA'!$A$11:$A$14577,'MONTHLY DATA'!$A99,'WEEKLY DATA'!$B$11:$B$14577,'MONTHLY DATA'!$B99)</f>
        <v>257.5</v>
      </c>
      <c r="U99" s="78">
        <f>AVERAGEIFS('WEEKLY DATA'!U$11:U$14577,'WEEKLY DATA'!$A$11:$A$14577,'MONTHLY DATA'!$A99,'WEEKLY DATA'!$B$11:$B$14577,'MONTHLY DATA'!$B99)</f>
        <v>267.5</v>
      </c>
      <c r="V99" s="78">
        <f>AVERAGEIFS('WEEKLY DATA'!V$11:V$14577,'WEEKLY DATA'!$A$11:$A$14577,'MONTHLY DATA'!$A99,'WEEKLY DATA'!$B$11:$B$14577,'MONTHLY DATA'!$B99)</f>
        <v>262.5</v>
      </c>
      <c r="W99" s="154">
        <f t="shared" si="61"/>
        <v>7.1428571428571397E-2</v>
      </c>
      <c r="X99" s="169">
        <f>AVERAGEIFS('WEEKLY DATA'!X$11:X$14577,'WEEKLY DATA'!$A$11:$A$14577,'MONTHLY DATA'!$A99,'WEEKLY DATA'!$B$11:$B$14577,'MONTHLY DATA'!$B99)</f>
        <v>233.75</v>
      </c>
      <c r="Y99" s="78">
        <f>AVERAGEIFS('WEEKLY DATA'!Y$11:Y$14577,'WEEKLY DATA'!$A$11:$A$14577,'MONTHLY DATA'!$A99,'WEEKLY DATA'!$B$11:$B$14577,'MONTHLY DATA'!$B99)</f>
        <v>243.75</v>
      </c>
      <c r="Z99" s="78">
        <f>AVERAGEIFS('WEEKLY DATA'!Z$11:Z$14577,'WEEKLY DATA'!$A$11:$A$14577,'MONTHLY DATA'!$A99,'WEEKLY DATA'!$B$11:$B$14577,'MONTHLY DATA'!$B99)</f>
        <v>238.75</v>
      </c>
      <c r="AA99" s="154">
        <f t="shared" si="62"/>
        <v>6.4066852367687943E-2</v>
      </c>
      <c r="AB99" s="169">
        <f>AVERAGEIFS('WEEKLY DATA'!AB$11:AB$14577,'WEEKLY DATA'!$A$11:$A$14577,'MONTHLY DATA'!$A99,'WEEKLY DATA'!$B$11:$B$14577,'MONTHLY DATA'!$B99)</f>
        <v>247.5</v>
      </c>
      <c r="AC99" s="78">
        <f>AVERAGEIFS('WEEKLY DATA'!AC$11:AC$14577,'WEEKLY DATA'!$A$11:$A$14577,'MONTHLY DATA'!$A99,'WEEKLY DATA'!$B$11:$B$14577,'MONTHLY DATA'!$B99)</f>
        <v>257.5</v>
      </c>
      <c r="AD99" s="78">
        <f>AVERAGEIFS('WEEKLY DATA'!AD$11:AD$14577,'WEEKLY DATA'!$A$11:$A$14577,'MONTHLY DATA'!$A99,'WEEKLY DATA'!$B$11:$B$14577,'MONTHLY DATA'!$B99)</f>
        <v>252.5</v>
      </c>
      <c r="AE99" s="154">
        <f t="shared" si="63"/>
        <v>-9.8039215686274161E-3</v>
      </c>
      <c r="AF99" s="169">
        <f>AVERAGEIFS('WEEKLY DATA'!AF$11:AF$14577,'WEEKLY DATA'!$A$11:$A$14577,'MONTHLY DATA'!$A99,'WEEKLY DATA'!$B$11:$B$14577,'MONTHLY DATA'!$B99)</f>
        <v>253.75</v>
      </c>
      <c r="AG99" s="78">
        <f>AVERAGEIFS('WEEKLY DATA'!AG$11:AG$14577,'WEEKLY DATA'!$A$11:$A$14577,'MONTHLY DATA'!$A99,'WEEKLY DATA'!$B$11:$B$14577,'MONTHLY DATA'!$B99)</f>
        <v>263.75</v>
      </c>
      <c r="AH99" s="78">
        <f>AVERAGEIFS('WEEKLY DATA'!AH$11:AH$14577,'WEEKLY DATA'!$A$11:$A$14577,'MONTHLY DATA'!$A99,'WEEKLY DATA'!$B$11:$B$14577,'MONTHLY DATA'!$B99)</f>
        <v>258.75</v>
      </c>
      <c r="AI99" s="154">
        <f t="shared" si="64"/>
        <v>2.421307506053294E-3</v>
      </c>
      <c r="AJ99" s="169">
        <f>AVERAGEIFS('WEEKLY DATA'!AJ$11:AJ$14577,'WEEKLY DATA'!$A$11:$A$14577,'MONTHLY DATA'!$A99,'WEEKLY DATA'!$B$11:$B$14577,'MONTHLY DATA'!$B99)</f>
        <v>257.5</v>
      </c>
      <c r="AK99" s="78">
        <f>AVERAGEIFS('WEEKLY DATA'!AK$11:AK$14577,'WEEKLY DATA'!$A$11:$A$14577,'MONTHLY DATA'!$A99,'WEEKLY DATA'!$B$11:$B$14577,'MONTHLY DATA'!$B99)</f>
        <v>267.5</v>
      </c>
      <c r="AL99" s="78">
        <f>AVERAGEIFS('WEEKLY DATA'!AL$11:AL$14577,'WEEKLY DATA'!$A$11:$A$14577,'MONTHLY DATA'!$A99,'WEEKLY DATA'!$B$11:$B$14577,'MONTHLY DATA'!$B99)</f>
        <v>262.5</v>
      </c>
      <c r="AM99" s="154">
        <f t="shared" si="65"/>
        <v>2.1897810218978186E-2</v>
      </c>
      <c r="AN99" s="169">
        <f>AVERAGEIFS('WEEKLY DATA'!AN$11:AN$14577,'WEEKLY DATA'!$A$11:$A$14577,'MONTHLY DATA'!$A99,'WEEKLY DATA'!$B$11:$B$14577,'MONTHLY DATA'!$B99)</f>
        <v>246.25</v>
      </c>
      <c r="AO99" s="78">
        <f>AVERAGEIFS('WEEKLY DATA'!AO$11:AO$14577,'WEEKLY DATA'!$A$11:$A$14577,'MONTHLY DATA'!$A99,'WEEKLY DATA'!$B$11:$B$14577,'MONTHLY DATA'!$B99)</f>
        <v>256.25</v>
      </c>
      <c r="AP99" s="78">
        <f>AVERAGEIFS('WEEKLY DATA'!AP$11:AP$14577,'WEEKLY DATA'!$A$11:$A$14577,'MONTHLY DATA'!$A99,'WEEKLY DATA'!$B$11:$B$14577,'MONTHLY DATA'!$B99)</f>
        <v>251.25</v>
      </c>
      <c r="AQ99" s="154">
        <f t="shared" si="66"/>
        <v>4.6875E-2</v>
      </c>
      <c r="AR99" s="169">
        <f>AVERAGEIFS('WEEKLY DATA'!AR$11:AR$14577,'WEEKLY DATA'!$A$11:$A$14577,'MONTHLY DATA'!$A99,'WEEKLY DATA'!$B$11:$B$14577,'MONTHLY DATA'!$B99)</f>
        <v>262.5</v>
      </c>
      <c r="AS99" s="78">
        <f>AVERAGEIFS('WEEKLY DATA'!AS$11:AS$14577,'WEEKLY DATA'!$A$11:$A$14577,'MONTHLY DATA'!$A99,'WEEKLY DATA'!$B$11:$B$14577,'MONTHLY DATA'!$B99)</f>
        <v>272.5</v>
      </c>
      <c r="AT99" s="78">
        <f>AVERAGEIFS('WEEKLY DATA'!AT$11:AT$14577,'WEEKLY DATA'!$A$11:$A$14577,'MONTHLY DATA'!$A99,'WEEKLY DATA'!$B$11:$B$14577,'MONTHLY DATA'!$B99)</f>
        <v>267.5</v>
      </c>
      <c r="AU99" s="154">
        <f t="shared" si="67"/>
        <v>-9.2592592592593004E-3</v>
      </c>
      <c r="AV99" s="169">
        <f>AVERAGEIFS('WEEKLY DATA'!AV$11:AV$14577,'WEEKLY DATA'!$A$11:$A$14577,'MONTHLY DATA'!$A99,'WEEKLY DATA'!$B$11:$B$14577,'MONTHLY DATA'!$B99)</f>
        <v>267.5</v>
      </c>
      <c r="AW99" s="78">
        <f>AVERAGEIFS('WEEKLY DATA'!AW$11:AW$14577,'WEEKLY DATA'!$A$11:$A$14577,'MONTHLY DATA'!$A99,'WEEKLY DATA'!$B$11:$B$14577,'MONTHLY DATA'!$B99)</f>
        <v>277.5</v>
      </c>
      <c r="AX99" s="78">
        <f>AVERAGEIFS('WEEKLY DATA'!AX$11:AX$14577,'WEEKLY DATA'!$A$11:$A$14577,'MONTHLY DATA'!$A99,'WEEKLY DATA'!$B$11:$B$14577,'MONTHLY DATA'!$B99)</f>
        <v>272.5</v>
      </c>
      <c r="AY99" s="154">
        <f t="shared" si="68"/>
        <v>3.562945368171011E-2</v>
      </c>
      <c r="AZ99" s="169">
        <f>AVERAGEIFS('WEEKLY DATA'!AZ$11:AZ$14577,'WEEKLY DATA'!$A$11:$A$14577,'MONTHLY DATA'!$A99,'WEEKLY DATA'!$B$11:$B$14577,'MONTHLY DATA'!$B99)</f>
        <v>210</v>
      </c>
      <c r="BA99" s="78">
        <f>AVERAGEIFS('WEEKLY DATA'!BA$11:BA$14577,'WEEKLY DATA'!$A$11:$A$14577,'MONTHLY DATA'!$A99,'WEEKLY DATA'!$B$11:$B$14577,'MONTHLY DATA'!$B99)</f>
        <v>220</v>
      </c>
      <c r="BB99" s="78">
        <f>AVERAGEIFS('WEEKLY DATA'!BB$11:BB$14577,'WEEKLY DATA'!$A$11:$A$14577,'MONTHLY DATA'!$A99,'WEEKLY DATA'!$B$11:$B$14577,'MONTHLY DATA'!$B99)</f>
        <v>215</v>
      </c>
      <c r="BC99" s="154">
        <f t="shared" si="69"/>
        <v>2.3809523809523725E-2</v>
      </c>
      <c r="BD99" s="169">
        <f>AVERAGEIFS('WEEKLY DATA'!BD$11:BD$14577,'WEEKLY DATA'!$A$11:$A$14577,'MONTHLY DATA'!$A99,'WEEKLY DATA'!$B$11:$B$14577,'MONTHLY DATA'!$B99)</f>
        <v>185</v>
      </c>
      <c r="BE99" s="78">
        <f>AVERAGEIFS('WEEKLY DATA'!BE$11:BE$14577,'WEEKLY DATA'!$A$11:$A$14577,'MONTHLY DATA'!$A99,'WEEKLY DATA'!$B$11:$B$14577,'MONTHLY DATA'!$B99)</f>
        <v>195</v>
      </c>
      <c r="BF99" s="78">
        <f>AVERAGEIFS('WEEKLY DATA'!BF$11:BF$14577,'WEEKLY DATA'!$A$11:$A$14577,'MONTHLY DATA'!$A99,'WEEKLY DATA'!$B$11:$B$14577,'MONTHLY DATA'!$B99)</f>
        <v>190</v>
      </c>
      <c r="BG99" s="154">
        <f t="shared" si="70"/>
        <v>2.0134228187919545E-2</v>
      </c>
      <c r="BH99" s="169">
        <f>AVERAGEIFS('WEEKLY DATA'!BH$11:BH$14577,'WEEKLY DATA'!$A$11:$A$14577,'MONTHLY DATA'!$A99,'WEEKLY DATA'!$B$11:$B$14577,'MONTHLY DATA'!$B99)</f>
        <v>240</v>
      </c>
      <c r="BI99" s="78">
        <f>AVERAGEIFS('WEEKLY DATA'!BI$11:BI$14577,'WEEKLY DATA'!$A$11:$A$14577,'MONTHLY DATA'!$A99,'WEEKLY DATA'!$B$11:$B$14577,'MONTHLY DATA'!$B99)</f>
        <v>250</v>
      </c>
      <c r="BJ99" s="78">
        <f>AVERAGEIFS('WEEKLY DATA'!BJ$11:BJ$14577,'WEEKLY DATA'!$A$11:$A$14577,'MONTHLY DATA'!$A99,'WEEKLY DATA'!$B$11:$B$14577,'MONTHLY DATA'!$B99)</f>
        <v>245</v>
      </c>
      <c r="BK99" s="154">
        <f t="shared" si="71"/>
        <v>2.0833333333333259E-2</v>
      </c>
      <c r="BL99" s="169">
        <f>AVERAGEIFS('WEEKLY DATA'!BL$11:BL$14577,'WEEKLY DATA'!$A$11:$A$14577,'MONTHLY DATA'!$A99,'WEEKLY DATA'!$B$11:$B$14577,'MONTHLY DATA'!$B99)</f>
        <v>200</v>
      </c>
      <c r="BM99" s="78">
        <f>AVERAGEIFS('WEEKLY DATA'!BM$11:BM$14577,'WEEKLY DATA'!$A$11:$A$14577,'MONTHLY DATA'!$A99,'WEEKLY DATA'!$B$11:$B$14577,'MONTHLY DATA'!$B99)</f>
        <v>210</v>
      </c>
      <c r="BN99" s="78">
        <f>AVERAGEIFS('WEEKLY DATA'!BN$11:BN$14577,'WEEKLY DATA'!$A$11:$A$14577,'MONTHLY DATA'!$A99,'WEEKLY DATA'!$B$11:$B$14577,'MONTHLY DATA'!$B99)</f>
        <v>205</v>
      </c>
      <c r="BO99" s="154">
        <f t="shared" si="72"/>
        <v>1.8633540372670732E-2</v>
      </c>
      <c r="BP99" s="78">
        <f>AVERAGEIFS('WEEKLY DATA'!BP$11:BP$14577,'WEEKLY DATA'!$A$11:$A$14577,'MONTHLY DATA'!$A99,'WEEKLY DATA'!$B$11:$B$14577,'MONTHLY DATA'!$B99)</f>
        <v>255</v>
      </c>
      <c r="BQ99" s="78">
        <f>AVERAGEIFS('WEEKLY DATA'!BQ$11:BQ$14577,'WEEKLY DATA'!$A$11:$A$14577,'MONTHLY DATA'!$A99,'WEEKLY DATA'!$B$11:$B$14577,'MONTHLY DATA'!$B99)</f>
        <v>265</v>
      </c>
      <c r="BR99" s="78">
        <f>AVERAGEIFS('WEEKLY DATA'!BR$11:BR$14577,'WEEKLY DATA'!$A$11:$A$14577,'MONTHLY DATA'!$A99,'WEEKLY DATA'!$B$11:$B$14577,'MONTHLY DATA'!$B99)</f>
        <v>260</v>
      </c>
      <c r="BS99" s="154">
        <f t="shared" si="73"/>
        <v>2.716049382716057E-2</v>
      </c>
      <c r="BT99" s="78">
        <f>AVERAGEIFS('WEEKLY DATA'!BT$11:BT$14577,'WEEKLY DATA'!$A$11:$A$14577,'MONTHLY DATA'!$A99,'WEEKLY DATA'!$B$11:$B$14577,'MONTHLY DATA'!$B99)</f>
        <v>230</v>
      </c>
      <c r="BU99" s="78">
        <f>AVERAGEIFS('WEEKLY DATA'!BU$11:BU$14577,'WEEKLY DATA'!$A$11:$A$14577,'MONTHLY DATA'!$A99,'WEEKLY DATA'!$B$11:$B$14577,'MONTHLY DATA'!$B99)</f>
        <v>240</v>
      </c>
      <c r="BV99" s="78">
        <f>AVERAGEIFS('WEEKLY DATA'!BV$11:BV$14577,'WEEKLY DATA'!$A$11:$A$14577,'MONTHLY DATA'!$A99,'WEEKLY DATA'!$B$11:$B$14577,'MONTHLY DATA'!$B99)</f>
        <v>235</v>
      </c>
      <c r="BW99" s="154">
        <f t="shared" si="74"/>
        <v>1.6216216216216273E-2</v>
      </c>
      <c r="BX99" s="78">
        <f>AVERAGEIFS('WEEKLY DATA'!BX$11:BX$14577,'WEEKLY DATA'!$A$11:$A$14577,'MONTHLY DATA'!$A99,'WEEKLY DATA'!$B$11:$B$14577,'MONTHLY DATA'!$B99)</f>
        <v>317.5</v>
      </c>
      <c r="BY99" s="78">
        <f>AVERAGEIFS('WEEKLY DATA'!BY$11:BY$14577,'WEEKLY DATA'!$A$11:$A$14577,'MONTHLY DATA'!$A99,'WEEKLY DATA'!$B$11:$B$14577,'MONTHLY DATA'!$B99)</f>
        <v>327.5</v>
      </c>
      <c r="BZ99" s="78">
        <f>AVERAGEIFS('WEEKLY DATA'!BZ$11:BZ$14577,'WEEKLY DATA'!$A$11:$A$14577,'MONTHLY DATA'!$A99,'WEEKLY DATA'!$B$11:$B$14577,'MONTHLY DATA'!$B99)</f>
        <v>322.5</v>
      </c>
      <c r="CA99" s="154">
        <f t="shared" si="75"/>
        <v>4.0322580645161255E-2</v>
      </c>
      <c r="CB99" s="78">
        <f>AVERAGEIFS('WEEKLY DATA'!CB$11:CB$14577,'WEEKLY DATA'!$A$11:$A$14577,'MONTHLY DATA'!$A99,'WEEKLY DATA'!$B$11:$B$14577,'MONTHLY DATA'!$B99)</f>
        <v>400</v>
      </c>
      <c r="CC99" s="78">
        <f>AVERAGEIFS('WEEKLY DATA'!CC$11:CC$14577,'WEEKLY DATA'!$A$11:$A$14577,'MONTHLY DATA'!$A99,'WEEKLY DATA'!$B$11:$B$14577,'MONTHLY DATA'!$B99)</f>
        <v>410</v>
      </c>
      <c r="CD99" s="78">
        <f>AVERAGEIFS('WEEKLY DATA'!CD$11:CD$14577,'WEEKLY DATA'!$A$11:$A$14577,'MONTHLY DATA'!$A99,'WEEKLY DATA'!$B$11:$B$14577,'MONTHLY DATA'!$B99)</f>
        <v>405</v>
      </c>
      <c r="CE99" s="154">
        <f t="shared" si="76"/>
        <v>0</v>
      </c>
      <c r="CF99" s="78">
        <f>AVERAGEIFS('WEEKLY DATA'!CF$11:CF$14577,'WEEKLY DATA'!$A$11:$A$14577,'MONTHLY DATA'!$A99,'WEEKLY DATA'!$B$11:$B$14577,'MONTHLY DATA'!$B99)</f>
        <v>207.5</v>
      </c>
      <c r="CG99" s="78">
        <f>AVERAGEIFS('WEEKLY DATA'!CG$11:CG$14577,'WEEKLY DATA'!$A$11:$A$14577,'MONTHLY DATA'!$A99,'WEEKLY DATA'!$B$11:$B$14577,'MONTHLY DATA'!$B99)</f>
        <v>217.5</v>
      </c>
      <c r="CH99" s="78">
        <f>AVERAGEIFS('WEEKLY DATA'!CH$11:CH$14577,'WEEKLY DATA'!$A$11:$A$14577,'MONTHLY DATA'!$A99,'WEEKLY DATA'!$B$11:$B$14577,'MONTHLY DATA'!$B99)</f>
        <v>212.5</v>
      </c>
      <c r="CI99" s="154">
        <f t="shared" si="77"/>
        <v>2.7190332326284095E-2</v>
      </c>
      <c r="CJ99" s="78">
        <f>AVERAGEIFS('WEEKLY DATA'!CJ$11:CJ$14577,'WEEKLY DATA'!$A$11:$A$14577,'MONTHLY DATA'!$A99,'WEEKLY DATA'!$B$11:$B$14577,'MONTHLY DATA'!$B99)</f>
        <v>185</v>
      </c>
      <c r="CK99" s="78">
        <f>AVERAGEIFS('WEEKLY DATA'!CK$11:CK$14577,'WEEKLY DATA'!$A$11:$A$14577,'MONTHLY DATA'!$A99,'WEEKLY DATA'!$B$11:$B$14577,'MONTHLY DATA'!$B99)</f>
        <v>195</v>
      </c>
      <c r="CL99" s="78">
        <f>AVERAGEIFS('WEEKLY DATA'!CL$11:CL$14577,'WEEKLY DATA'!$A$11:$A$14577,'MONTHLY DATA'!$A99,'WEEKLY DATA'!$B$11:$B$14577,'MONTHLY DATA'!$B99)</f>
        <v>190</v>
      </c>
      <c r="CM99" s="154">
        <f t="shared" si="78"/>
        <v>2.7027027027026973E-2</v>
      </c>
      <c r="CN99" s="78">
        <f>AVERAGEIFS('WEEKLY DATA'!CN$11:CN$14577,'WEEKLY DATA'!$A$11:$A$14577,'MONTHLY DATA'!$A99,'WEEKLY DATA'!$B$11:$B$14577,'MONTHLY DATA'!$B99)</f>
        <v>262.5</v>
      </c>
      <c r="CO99" s="78">
        <f>AVERAGEIFS('WEEKLY DATA'!CO$11:CO$14577,'WEEKLY DATA'!$A$11:$A$14577,'MONTHLY DATA'!$A99,'WEEKLY DATA'!$B$11:$B$14577,'MONTHLY DATA'!$B99)</f>
        <v>272.5</v>
      </c>
      <c r="CP99" s="78">
        <f>AVERAGEIFS('WEEKLY DATA'!CP$11:CP$14577,'WEEKLY DATA'!$A$11:$A$14577,'MONTHLY DATA'!$A99,'WEEKLY DATA'!$B$11:$B$14577,'MONTHLY DATA'!$B99)</f>
        <v>267.5</v>
      </c>
      <c r="CQ99" s="154">
        <f t="shared" si="79"/>
        <v>-1.6091954022988464E-2</v>
      </c>
      <c r="CR99" s="78">
        <f>AVERAGEIFS('WEEKLY DATA'!CR$11:CR$14577,'WEEKLY DATA'!$A$11:$A$14577,'MONTHLY DATA'!$A99,'WEEKLY DATA'!$B$11:$B$14577,'MONTHLY DATA'!$B99)</f>
        <v>370</v>
      </c>
      <c r="CS99" s="78">
        <f>AVERAGEIFS('WEEKLY DATA'!CS$11:CS$14577,'WEEKLY DATA'!$A$11:$A$14577,'MONTHLY DATA'!$A99,'WEEKLY DATA'!$B$11:$B$14577,'MONTHLY DATA'!$B99)</f>
        <v>380</v>
      </c>
      <c r="CT99" s="78">
        <f>AVERAGEIFS('WEEKLY DATA'!CT$11:CT$14577,'WEEKLY DATA'!$A$11:$A$14577,'MONTHLY DATA'!$A99,'WEEKLY DATA'!$B$11:$B$14577,'MONTHLY DATA'!$B99)</f>
        <v>375</v>
      </c>
      <c r="CU99" s="154">
        <f t="shared" si="80"/>
        <v>0</v>
      </c>
      <c r="CV99" s="169">
        <f>AVERAGEIFS('WEEKLY DATA'!CV$11:CV$14577,'WEEKLY DATA'!$A$11:$A$14577,'MONTHLY DATA'!$A99,'WEEKLY DATA'!$B$11:$B$14577,'MONTHLY DATA'!$B99)</f>
        <v>250</v>
      </c>
      <c r="CW99" s="78">
        <f>AVERAGEIFS('WEEKLY DATA'!CW$11:CW$14577,'WEEKLY DATA'!$A$11:$A$14577,'MONTHLY DATA'!$A99,'WEEKLY DATA'!$B$11:$B$14577,'MONTHLY DATA'!$B99)</f>
        <v>260</v>
      </c>
      <c r="CX99" s="78">
        <f>AVERAGEIFS('WEEKLY DATA'!CX$11:CX$14577,'WEEKLY DATA'!$A$11:$A$14577,'MONTHLY DATA'!$A99,'WEEKLY DATA'!$B$11:$B$14577,'MONTHLY DATA'!$B99)</f>
        <v>255</v>
      </c>
      <c r="CY99" s="154">
        <f t="shared" si="81"/>
        <v>2.7707808564231717E-2</v>
      </c>
      <c r="CZ99" s="169">
        <f>AVERAGEIFS('WEEKLY DATA'!CZ$11:CZ$14577,'WEEKLY DATA'!$A$11:$A$14577,'MONTHLY DATA'!$A99,'WEEKLY DATA'!$B$11:$B$14577,'MONTHLY DATA'!$B99)</f>
        <v>227.5</v>
      </c>
      <c r="DA99" s="78">
        <f>AVERAGEIFS('WEEKLY DATA'!DA$11:DA$14577,'WEEKLY DATA'!$A$11:$A$14577,'MONTHLY DATA'!$A99,'WEEKLY DATA'!$B$11:$B$14577,'MONTHLY DATA'!$B99)</f>
        <v>237.5</v>
      </c>
      <c r="DB99" s="78">
        <f>AVERAGEIFS('WEEKLY DATA'!DB$11:DB$14577,'WEEKLY DATA'!$A$11:$A$14577,'MONTHLY DATA'!$A99,'WEEKLY DATA'!$B$11:$B$14577,'MONTHLY DATA'!$B99)</f>
        <v>232.5</v>
      </c>
      <c r="DC99" s="154">
        <f t="shared" si="82"/>
        <v>2.7624309392265234E-2</v>
      </c>
      <c r="DD99" s="78">
        <f>AVERAGEIFS('WEEKLY DATA'!DD$11:DD$14577,'WEEKLY DATA'!$A$11:$A$14577,'MONTHLY DATA'!$A99,'WEEKLY DATA'!$B$11:$B$14577,'MONTHLY DATA'!$B99)</f>
        <v>307.5</v>
      </c>
      <c r="DE99" s="78">
        <f>AVERAGEIFS('WEEKLY DATA'!DE$11:DE$14577,'WEEKLY DATA'!$A$11:$A$14577,'MONTHLY DATA'!$A99,'WEEKLY DATA'!$B$11:$B$14577,'MONTHLY DATA'!$B99)</f>
        <v>317.5</v>
      </c>
      <c r="DF99" s="78">
        <f>AVERAGEIFS('WEEKLY DATA'!DF$11:DF$14577,'WEEKLY DATA'!$A$11:$A$14577,'MONTHLY DATA'!$A99,'WEEKLY DATA'!$B$11:$B$14577,'MONTHLY DATA'!$B99)</f>
        <v>312.5</v>
      </c>
      <c r="DG99" s="154">
        <f t="shared" si="83"/>
        <v>2.8806584362139898E-2</v>
      </c>
      <c r="DH99" s="78">
        <f>AVERAGEIFS('WEEKLY DATA'!DH$11:DH$14577,'WEEKLY DATA'!$A$11:$A$14577,'MONTHLY DATA'!$A99,'WEEKLY DATA'!$B$11:$B$14577,'MONTHLY DATA'!$B99)</f>
        <v>380</v>
      </c>
      <c r="DI99" s="78">
        <f>AVERAGEIFS('WEEKLY DATA'!DI$11:DI$14577,'WEEKLY DATA'!$A$11:$A$14577,'MONTHLY DATA'!$A99,'WEEKLY DATA'!$B$11:$B$14577,'MONTHLY DATA'!$B99)</f>
        <v>390</v>
      </c>
      <c r="DJ99" s="78">
        <f>AVERAGEIFS('WEEKLY DATA'!DJ$11:DJ$14577,'WEEKLY DATA'!$A$11:$A$14577,'MONTHLY DATA'!$A99,'WEEKLY DATA'!$B$11:$B$14577,'MONTHLY DATA'!$B99)</f>
        <v>385</v>
      </c>
      <c r="DK99" s="154">
        <f t="shared" si="84"/>
        <v>0</v>
      </c>
      <c r="DL99" s="169">
        <f>AVERAGEIFS('WEEKLY DATA'!DL$11:DL$14577,'WEEKLY DATA'!$A$11:$A$14577,'MONTHLY DATA'!$A99,'WEEKLY DATA'!$B$11:$B$14577,'MONTHLY DATA'!$B99)</f>
        <v>215</v>
      </c>
      <c r="DM99" s="78">
        <f>AVERAGEIFS('WEEKLY DATA'!DM$11:DM$14577,'WEEKLY DATA'!$A$11:$A$14577,'MONTHLY DATA'!$A99,'WEEKLY DATA'!$B$11:$B$14577,'MONTHLY DATA'!$B99)</f>
        <v>225</v>
      </c>
      <c r="DN99" s="78">
        <f>AVERAGEIFS('WEEKLY DATA'!DN$11:DN$14577,'WEEKLY DATA'!$A$11:$A$14577,'MONTHLY DATA'!$A99,'WEEKLY DATA'!$B$11:$B$14577,'MONTHLY DATA'!$B99)</f>
        <v>220</v>
      </c>
      <c r="DO99" s="154">
        <f t="shared" si="85"/>
        <v>5.7057057057056992E-2</v>
      </c>
      <c r="DP99" s="78">
        <f>AVERAGEIFS('WEEKLY DATA'!DP$11:DP$14577,'WEEKLY DATA'!$A$11:$A$14577,'MONTHLY DATA'!$A99,'WEEKLY DATA'!$B$11:$B$14577,'MONTHLY DATA'!$B99)</f>
        <v>192.5</v>
      </c>
      <c r="DQ99" s="78">
        <f>AVERAGEIFS('WEEKLY DATA'!DQ$11:DQ$14577,'WEEKLY DATA'!$A$11:$A$14577,'MONTHLY DATA'!$A99,'WEEKLY DATA'!$B$11:$B$14577,'MONTHLY DATA'!$B99)</f>
        <v>202.5</v>
      </c>
      <c r="DR99" s="78">
        <f>AVERAGEIFS('WEEKLY DATA'!DR$11:DR$14577,'WEEKLY DATA'!$A$11:$A$14577,'MONTHLY DATA'!$A99,'WEEKLY DATA'!$B$11:$B$14577,'MONTHLY DATA'!$B99)</f>
        <v>197.5</v>
      </c>
      <c r="DS99" s="154">
        <f t="shared" si="86"/>
        <v>6.0402684563758413E-2</v>
      </c>
      <c r="DT99" s="78">
        <f>AVERAGEIFS('WEEKLY DATA'!DT$11:DT$14577,'WEEKLY DATA'!$A$11:$A$14577,'MONTHLY DATA'!$A99,'WEEKLY DATA'!$B$11:$B$14577,'MONTHLY DATA'!$B99)</f>
        <v>317.5</v>
      </c>
      <c r="DU99" s="78">
        <f>AVERAGEIFS('WEEKLY DATA'!DU$11:DU$14577,'WEEKLY DATA'!$A$11:$A$14577,'MONTHLY DATA'!$A99,'WEEKLY DATA'!$B$11:$B$14577,'MONTHLY DATA'!$B99)</f>
        <v>327.5</v>
      </c>
      <c r="DV99" s="78">
        <f>AVERAGEIFS('WEEKLY DATA'!DV$11:DV$14577,'WEEKLY DATA'!$A$11:$A$14577,'MONTHLY DATA'!$A99,'WEEKLY DATA'!$B$11:$B$14577,'MONTHLY DATA'!$B99)</f>
        <v>322.5</v>
      </c>
      <c r="DW99" s="154">
        <f t="shared" si="87"/>
        <v>2.7888446215139417E-2</v>
      </c>
      <c r="DX99" s="78">
        <f>AVERAGEIFS('WEEKLY DATA'!DX$11:DX$14577,'WEEKLY DATA'!$A$11:$A$14577,'MONTHLY DATA'!$A99,'WEEKLY DATA'!$B$11:$B$14577,'MONTHLY DATA'!$B99)</f>
        <v>390</v>
      </c>
      <c r="DY99" s="78">
        <f>AVERAGEIFS('WEEKLY DATA'!DY$11:DY$14577,'WEEKLY DATA'!$A$11:$A$14577,'MONTHLY DATA'!$A99,'WEEKLY DATA'!$B$11:$B$14577,'MONTHLY DATA'!$B99)</f>
        <v>400</v>
      </c>
      <c r="DZ99" s="78">
        <f>AVERAGEIFS('WEEKLY DATA'!DZ$11:DZ$14577,'WEEKLY DATA'!$A$11:$A$14577,'MONTHLY DATA'!$A99,'WEEKLY DATA'!$B$11:$B$14577,'MONTHLY DATA'!$B99)</f>
        <v>395</v>
      </c>
      <c r="EA99" s="154">
        <f t="shared" si="88"/>
        <v>0</v>
      </c>
      <c r="EB99" s="78">
        <f>AVERAGEIFS('WEEKLY DATA'!EB$11:EB$14577,'WEEKLY DATA'!$A$11:$A$14577,'MONTHLY DATA'!$A99,'WEEKLY DATA'!$B$11:$B$14577,'MONTHLY DATA'!$B99)</f>
        <v>201.25</v>
      </c>
      <c r="EC99" s="78">
        <f>AVERAGEIFS('WEEKLY DATA'!EC$11:EC$14577,'WEEKLY DATA'!$A$11:$A$14577,'MONTHLY DATA'!$A99,'WEEKLY DATA'!$B$11:$B$14577,'MONTHLY DATA'!$B99)</f>
        <v>211.25</v>
      </c>
      <c r="ED99" s="78">
        <f>AVERAGEIFS('WEEKLY DATA'!ED$11:ED$14577,'WEEKLY DATA'!$A$11:$A$14577,'MONTHLY DATA'!$A99,'WEEKLY DATA'!$B$11:$B$14577,'MONTHLY DATA'!$B99)</f>
        <v>206.25</v>
      </c>
      <c r="EE99" s="154">
        <f t="shared" si="89"/>
        <v>3.125E-2</v>
      </c>
      <c r="EF99" s="169">
        <f>AVERAGEIFS('WEEKLY DATA'!EF$11:EF$14577,'WEEKLY DATA'!$A$11:$A$14577,'MONTHLY DATA'!$A99,'WEEKLY DATA'!$B$11:$B$14577,'MONTHLY DATA'!$B99)</f>
        <v>180</v>
      </c>
      <c r="EG99" s="78">
        <f>AVERAGEIFS('WEEKLY DATA'!EG$11:EG$14577,'WEEKLY DATA'!$A$11:$A$14577,'MONTHLY DATA'!$A99,'WEEKLY DATA'!$B$11:$B$14577,'MONTHLY DATA'!$B99)</f>
        <v>190</v>
      </c>
      <c r="EH99" s="78">
        <f>AVERAGEIFS('WEEKLY DATA'!EH$11:EH$14577,'WEEKLY DATA'!$A$11:$A$14577,'MONTHLY DATA'!$A99,'WEEKLY DATA'!$B$11:$B$14577,'MONTHLY DATA'!$B99)</f>
        <v>185</v>
      </c>
      <c r="EI99" s="154">
        <f t="shared" si="90"/>
        <v>3.8596491228070073E-2</v>
      </c>
      <c r="EJ99" s="78">
        <f>AVERAGEIFS('WEEKLY DATA'!EJ$11:EJ$14577,'WEEKLY DATA'!$A$11:$A$14577,'MONTHLY DATA'!$A99,'WEEKLY DATA'!$B$11:$B$14577,'MONTHLY DATA'!$B99)</f>
        <v>337.5</v>
      </c>
      <c r="EK99" s="78">
        <f>AVERAGEIFS('WEEKLY DATA'!EK$11:EK$14577,'WEEKLY DATA'!$A$11:$A$14577,'MONTHLY DATA'!$A99,'WEEKLY DATA'!$B$11:$B$14577,'MONTHLY DATA'!$B99)</f>
        <v>347.5</v>
      </c>
      <c r="EL99" s="78">
        <f>AVERAGEIFS('WEEKLY DATA'!EL$11:EL$14577,'WEEKLY DATA'!$A$11:$A$14577,'MONTHLY DATA'!$A99,'WEEKLY DATA'!$B$11:$B$14577,'MONTHLY DATA'!$B99)</f>
        <v>342.5</v>
      </c>
      <c r="EM99" s="154">
        <f t="shared" si="91"/>
        <v>2.621722846441954E-2</v>
      </c>
      <c r="EN99" s="78">
        <f>AVERAGEIFS('WEEKLY DATA'!EN$11:EN$14577,'WEEKLY DATA'!$A$11:$A$14577,'MONTHLY DATA'!$A99,'WEEKLY DATA'!$B$11:$B$14577,'MONTHLY DATA'!$B99)</f>
        <v>415</v>
      </c>
      <c r="EO99" s="78">
        <f>AVERAGEIFS('WEEKLY DATA'!EO$11:EO$14577,'WEEKLY DATA'!$A$11:$A$14577,'MONTHLY DATA'!$A99,'WEEKLY DATA'!$B$11:$B$14577,'MONTHLY DATA'!$B99)</f>
        <v>425</v>
      </c>
      <c r="EP99" s="78">
        <f>AVERAGEIFS('WEEKLY DATA'!EP$11:EP$14577,'WEEKLY DATA'!$A$11:$A$14577,'MONTHLY DATA'!$A99,'WEEKLY DATA'!$B$11:$B$14577,'MONTHLY DATA'!$B99)</f>
        <v>420</v>
      </c>
      <c r="EQ99" s="154">
        <f t="shared" si="92"/>
        <v>0</v>
      </c>
      <c r="ER99" s="78">
        <f>AVERAGEIFS('WEEKLY DATA'!ER$11:ER$14577,'WEEKLY DATA'!$A$11:$A$14577,'MONTHLY DATA'!$A99,'WEEKLY DATA'!$B$11:$B$14577,'MONTHLY DATA'!$B99)</f>
        <v>210</v>
      </c>
      <c r="ES99" s="78">
        <f>AVERAGEIFS('WEEKLY DATA'!ES$11:ES$14577,'WEEKLY DATA'!$A$11:$A$14577,'MONTHLY DATA'!$A99,'WEEKLY DATA'!$B$11:$B$14577,'MONTHLY DATA'!$B99)</f>
        <v>220</v>
      </c>
      <c r="ET99" s="78">
        <f>AVERAGEIFS('WEEKLY DATA'!ET$11:ET$14577,'WEEKLY DATA'!$A$11:$A$14577,'MONTHLY DATA'!$A99,'WEEKLY DATA'!$B$11:$B$14577,'MONTHLY DATA'!$B99)</f>
        <v>215</v>
      </c>
      <c r="EU99" s="154">
        <f t="shared" si="93"/>
        <v>3.92749244712991E-2</v>
      </c>
      <c r="EV99" s="78">
        <f>AVERAGEIFS('WEEKLY DATA'!EV$11:EV$14577,'WEEKLY DATA'!$A$11:$A$14577,'MONTHLY DATA'!$A99,'WEEKLY DATA'!$B$11:$B$14577,'MONTHLY DATA'!$B99)</f>
        <v>180</v>
      </c>
      <c r="EW99" s="78">
        <f>AVERAGEIFS('WEEKLY DATA'!EW$11:EW$14577,'WEEKLY DATA'!$A$11:$A$14577,'MONTHLY DATA'!$A99,'WEEKLY DATA'!$B$11:$B$14577,'MONTHLY DATA'!$B99)</f>
        <v>190</v>
      </c>
      <c r="EX99" s="78">
        <f>AVERAGEIFS('WEEKLY DATA'!EX$11:EX$14577,'WEEKLY DATA'!$A$11:$A$14577,'MONTHLY DATA'!$A99,'WEEKLY DATA'!$B$11:$B$14577,'MONTHLY DATA'!$B99)</f>
        <v>185</v>
      </c>
      <c r="EY99" s="154">
        <f t="shared" si="94"/>
        <v>2.7777777777777679E-2</v>
      </c>
      <c r="EZ99" s="78">
        <f>AVERAGEIFS('WEEKLY DATA'!EZ$11:EZ$14577,'WEEKLY DATA'!$A$11:$A$14577,'MONTHLY DATA'!$A99,'WEEKLY DATA'!$B$11:$B$14577,'MONTHLY DATA'!$B99)</f>
        <v>307.5</v>
      </c>
      <c r="FA99" s="78">
        <f>AVERAGEIFS('WEEKLY DATA'!FA$11:FA$14577,'WEEKLY DATA'!$A$11:$A$14577,'MONTHLY DATA'!$A99,'WEEKLY DATA'!$B$11:$B$14577,'MONTHLY DATA'!$B99)</f>
        <v>317.5</v>
      </c>
      <c r="FB99" s="78">
        <f>AVERAGEIFS('WEEKLY DATA'!FB$11:FB$14577,'WEEKLY DATA'!$A$11:$A$14577,'MONTHLY DATA'!$A99,'WEEKLY DATA'!$B$11:$B$14577,'MONTHLY DATA'!$B99)</f>
        <v>312.5</v>
      </c>
      <c r="FC99" s="154">
        <f t="shared" si="95"/>
        <v>4.1666666666666741E-2</v>
      </c>
      <c r="FD99" s="78">
        <f>AVERAGEIFS('WEEKLY DATA'!FD$11:FD$14577,'WEEKLY DATA'!$A$11:$A$14577,'MONTHLY DATA'!$A99,'WEEKLY DATA'!$B$11:$B$14577,'MONTHLY DATA'!$B99)</f>
        <v>425</v>
      </c>
      <c r="FE99" s="78">
        <f>AVERAGEIFS('WEEKLY DATA'!FE$11:FE$14577,'WEEKLY DATA'!$A$11:$A$14577,'MONTHLY DATA'!$A99,'WEEKLY DATA'!$B$11:$B$14577,'MONTHLY DATA'!$B99)</f>
        <v>435</v>
      </c>
      <c r="FF99" s="78">
        <f>AVERAGEIFS('WEEKLY DATA'!FF$11:FF$14577,'WEEKLY DATA'!$A$11:$A$14577,'MONTHLY DATA'!$A99,'WEEKLY DATA'!$B$11:$B$14577,'MONTHLY DATA'!$B99)</f>
        <v>430</v>
      </c>
      <c r="FG99" s="154">
        <f t="shared" si="96"/>
        <v>0</v>
      </c>
      <c r="FH99" s="78">
        <f>AVERAGEIFS('WEEKLY DATA'!FH$11:FH$14577,'WEEKLY DATA'!$A$11:$A$14577,'MONTHLY DATA'!$A99,'WEEKLY DATA'!$B$11:$B$14577,'MONTHLY DATA'!$B99)</f>
        <v>268.75</v>
      </c>
      <c r="FI99" s="78">
        <f>AVERAGEIFS('WEEKLY DATA'!FI$11:FI$14577,'WEEKLY DATA'!$A$11:$A$14577,'MONTHLY DATA'!$A99,'WEEKLY DATA'!$B$11:$B$14577,'MONTHLY DATA'!$B99)</f>
        <v>278.75</v>
      </c>
      <c r="FJ99" s="78">
        <f>AVERAGEIFS('WEEKLY DATA'!FJ$11:FJ$14577,'WEEKLY DATA'!$A$11:$A$14577,'MONTHLY DATA'!$A99,'WEEKLY DATA'!$B$11:$B$14577,'MONTHLY DATA'!$B99)</f>
        <v>273.75</v>
      </c>
      <c r="FK99" s="154">
        <f t="shared" si="97"/>
        <v>7.3529411764705843E-2</v>
      </c>
      <c r="FL99" s="169">
        <f>AVERAGEIFS('WEEKLY DATA'!FL$11:FL$14577,'WEEKLY DATA'!$A$11:$A$14577,'MONTHLY DATA'!$A99,'WEEKLY DATA'!$B$11:$B$14577,'MONTHLY DATA'!$B99)</f>
        <v>241.25</v>
      </c>
      <c r="FM99" s="78">
        <f>AVERAGEIFS('WEEKLY DATA'!FM$11:FM$14577,'WEEKLY DATA'!$A$11:$A$14577,'MONTHLY DATA'!$A99,'WEEKLY DATA'!$B$11:$B$14577,'MONTHLY DATA'!$B99)</f>
        <v>251.25</v>
      </c>
      <c r="FN99" s="78">
        <f>AVERAGEIFS('WEEKLY DATA'!FN$11:FN$14577,'WEEKLY DATA'!$A$11:$A$14577,'MONTHLY DATA'!$A99,'WEEKLY DATA'!$B$11:$B$14577,'MONTHLY DATA'!$B99)</f>
        <v>246.25</v>
      </c>
      <c r="FO99" s="154">
        <f t="shared" si="98"/>
        <v>6.4864864864864868E-2</v>
      </c>
      <c r="FP99" s="78">
        <f>AVERAGEIFS('WEEKLY DATA'!FP$11:FP$14577,'WEEKLY DATA'!$A$11:$A$14577,'MONTHLY DATA'!$A99,'WEEKLY DATA'!$B$11:$B$14577,'MONTHLY DATA'!$B99)</f>
        <v>255</v>
      </c>
      <c r="FQ99" s="78">
        <f>AVERAGEIFS('WEEKLY DATA'!FQ$11:FQ$14577,'WEEKLY DATA'!$A$11:$A$14577,'MONTHLY DATA'!$A99,'WEEKLY DATA'!$B$11:$B$14577,'MONTHLY DATA'!$B99)</f>
        <v>265</v>
      </c>
      <c r="FR99" s="78">
        <f>AVERAGEIFS('WEEKLY DATA'!FR$11:FR$14577,'WEEKLY DATA'!$A$11:$A$14577,'MONTHLY DATA'!$A99,'WEEKLY DATA'!$B$11:$B$14577,'MONTHLY DATA'!$B99)</f>
        <v>260</v>
      </c>
      <c r="FS99" s="154">
        <f t="shared" si="99"/>
        <v>6.9408740359897081E-2</v>
      </c>
      <c r="FT99" s="78">
        <f>AVERAGEIFS('WEEKLY DATA'!FT$11:FT$14577,'WEEKLY DATA'!$A$11:$A$14577,'MONTHLY DATA'!$A99,'WEEKLY DATA'!$B$11:$B$14577,'MONTHLY DATA'!$B99)</f>
        <v>196.25</v>
      </c>
      <c r="FU99" s="78">
        <f>AVERAGEIFS('WEEKLY DATA'!FU$11:FU$14577,'WEEKLY DATA'!$A$11:$A$14577,'MONTHLY DATA'!$A99,'WEEKLY DATA'!$B$11:$B$14577,'MONTHLY DATA'!$B99)</f>
        <v>206.25</v>
      </c>
      <c r="FV99" s="78">
        <f>AVERAGEIFS('WEEKLY DATA'!FV$11:FV$14577,'WEEKLY DATA'!$A$11:$A$14577,'MONTHLY DATA'!$A99,'WEEKLY DATA'!$B$11:$B$14577,'MONTHLY DATA'!$B99)</f>
        <v>201.25</v>
      </c>
      <c r="FW99" s="154">
        <f t="shared" si="100"/>
        <v>0.12587412587412583</v>
      </c>
      <c r="FX99" s="78">
        <f>AVERAGEIFS('WEEKLY DATA'!FX$11:FX$14577,'WEEKLY DATA'!$A$11:$A$14577,'MONTHLY DATA'!$A99,'WEEKLY DATA'!$B$11:$B$14577,'MONTHLY DATA'!$B99)</f>
        <v>276.25</v>
      </c>
      <c r="FY99" s="78">
        <f>AVERAGEIFS('WEEKLY DATA'!FY$11:FY$14577,'WEEKLY DATA'!$A$11:$A$14577,'MONTHLY DATA'!$A99,'WEEKLY DATA'!$B$11:$B$14577,'MONTHLY DATA'!$B99)</f>
        <v>286.25</v>
      </c>
      <c r="FZ99" s="78">
        <f>AVERAGEIFS('WEEKLY DATA'!FZ$11:FZ$14577,'WEEKLY DATA'!$A$11:$A$14577,'MONTHLY DATA'!$A99,'WEEKLY DATA'!$B$11:$B$14577,'MONTHLY DATA'!$B99)</f>
        <v>281.25</v>
      </c>
      <c r="GA99" s="154">
        <f t="shared" si="101"/>
        <v>6.3829787234042534E-2</v>
      </c>
      <c r="GB99" s="78">
        <f>AVERAGEIFS('WEEKLY DATA'!GB$11:GB$14577,'WEEKLY DATA'!$A$11:$A$14577,'MONTHLY DATA'!$A99,'WEEKLY DATA'!$B$11:$B$14577,'MONTHLY DATA'!$B99)</f>
        <v>280</v>
      </c>
      <c r="GC99" s="78">
        <f>AVERAGEIFS('WEEKLY DATA'!GC$11:GC$14577,'WEEKLY DATA'!$A$11:$A$14577,'MONTHLY DATA'!$A99,'WEEKLY DATA'!$B$11:$B$14577,'MONTHLY DATA'!$B99)</f>
        <v>290</v>
      </c>
      <c r="GD99" s="78">
        <f>AVERAGEIFS('WEEKLY DATA'!GD$11:GD$14577,'WEEKLY DATA'!$A$11:$A$14577,'MONTHLY DATA'!$A99,'WEEKLY DATA'!$B$11:$B$14577,'MONTHLY DATA'!$B99)</f>
        <v>285</v>
      </c>
      <c r="GE99" s="154">
        <f t="shared" si="102"/>
        <v>2.4719101123595433E-2</v>
      </c>
      <c r="GF99" s="169">
        <f>AVERAGEIFS('WEEKLY DATA'!GF$11:GF$14577,'WEEKLY DATA'!$A$11:$A$14577,'MONTHLY DATA'!$A99,'WEEKLY DATA'!$B$11:$B$14577,'MONTHLY DATA'!$B99)</f>
        <v>265</v>
      </c>
      <c r="GG99" s="78">
        <f>AVERAGEIFS('WEEKLY DATA'!GG$11:GG$14577,'WEEKLY DATA'!$A$11:$A$14577,'MONTHLY DATA'!$A99,'WEEKLY DATA'!$B$11:$B$14577,'MONTHLY DATA'!$B99)</f>
        <v>275</v>
      </c>
      <c r="GH99" s="78">
        <f>AVERAGEIFS('WEEKLY DATA'!GH$11:GH$14577,'WEEKLY DATA'!$A$11:$A$14577,'MONTHLY DATA'!$A99,'WEEKLY DATA'!$B$11:$B$14577,'MONTHLY DATA'!$B99)</f>
        <v>270</v>
      </c>
      <c r="GI99" s="154">
        <f t="shared" si="103"/>
        <v>2.6128266033254244E-2</v>
      </c>
      <c r="GJ99" s="78">
        <f>AVERAGEIFS('WEEKLY DATA'!GJ$11:GJ$14577,'WEEKLY DATA'!$A$11:$A$14577,'MONTHLY DATA'!$A99,'WEEKLY DATA'!$B$11:$B$14577,'MONTHLY DATA'!$B99)</f>
        <v>337.5</v>
      </c>
      <c r="GK99" s="78">
        <f>AVERAGEIFS('WEEKLY DATA'!GK$11:GK$14577,'WEEKLY DATA'!$A$11:$A$14577,'MONTHLY DATA'!$A99,'WEEKLY DATA'!$B$11:$B$14577,'MONTHLY DATA'!$B99)</f>
        <v>347.5</v>
      </c>
      <c r="GL99" s="78">
        <f>AVERAGEIFS('WEEKLY DATA'!GL$11:GL$14577,'WEEKLY DATA'!$A$11:$A$14577,'MONTHLY DATA'!$A99,'WEEKLY DATA'!$B$11:$B$14577,'MONTHLY DATA'!$B99)</f>
        <v>342.5</v>
      </c>
      <c r="GM99" s="154">
        <f t="shared" si="104"/>
        <v>3.7878787878787845E-2</v>
      </c>
      <c r="GN99" s="78">
        <f>AVERAGEIFS('WEEKLY DATA'!GN$11:GN$14577,'WEEKLY DATA'!$A$11:$A$14577,'MONTHLY DATA'!$A99,'WEEKLY DATA'!$B$11:$B$14577,'MONTHLY DATA'!$B99)</f>
        <v>420</v>
      </c>
      <c r="GO99" s="78">
        <f>AVERAGEIFS('WEEKLY DATA'!GO$11:GO$14577,'WEEKLY DATA'!$A$11:$A$14577,'MONTHLY DATA'!$A99,'WEEKLY DATA'!$B$11:$B$14577,'MONTHLY DATA'!$B99)</f>
        <v>430</v>
      </c>
      <c r="GP99" s="78">
        <f>AVERAGEIFS('WEEKLY DATA'!GP$11:GP$14577,'WEEKLY DATA'!$A$11:$A$14577,'MONTHLY DATA'!$A99,'WEEKLY DATA'!$B$11:$B$14577,'MONTHLY DATA'!$B99)</f>
        <v>425</v>
      </c>
      <c r="GQ99" s="154">
        <f t="shared" si="105"/>
        <v>0</v>
      </c>
      <c r="GR99" s="78"/>
    </row>
    <row r="100" spans="1:200" ht="15.75" x14ac:dyDescent="0.25">
      <c r="A100">
        <f t="shared" si="55"/>
        <v>6</v>
      </c>
      <c r="B100">
        <f t="shared" si="56"/>
        <v>2017</v>
      </c>
      <c r="C100" s="86">
        <v>42887</v>
      </c>
      <c r="D100" s="78">
        <f>AVERAGEIFS('WEEKLY DATA'!D$11:D$14577,'WEEKLY DATA'!$A$11:$A$14577,'MONTHLY DATA'!$A100,'WEEKLY DATA'!$B$11:$B$14577,'MONTHLY DATA'!$B100)</f>
        <v>304</v>
      </c>
      <c r="E100" s="78">
        <f>AVERAGEIFS('WEEKLY DATA'!E$11:E$14577,'WEEKLY DATA'!$A$11:$A$14577,'MONTHLY DATA'!$A100,'WEEKLY DATA'!$B$11:$B$14577,'MONTHLY DATA'!$B100)</f>
        <v>314</v>
      </c>
      <c r="F100" s="78">
        <f>AVERAGEIFS('WEEKLY DATA'!F$11:F$14577,'WEEKLY DATA'!$A$11:$A$14577,'MONTHLY DATA'!$A100,'WEEKLY DATA'!$B$11:$B$14577,'MONTHLY DATA'!$B100)</f>
        <v>309</v>
      </c>
      <c r="G100" s="154">
        <f t="shared" si="57"/>
        <v>8.4210526315789513E-2</v>
      </c>
      <c r="H100" s="169">
        <f>AVERAGEIFS('WEEKLY DATA'!H$11:H$14577,'WEEKLY DATA'!$A$11:$A$14577,'MONTHLY DATA'!$A100,'WEEKLY DATA'!$B$11:$B$14577,'MONTHLY DATA'!$B100)</f>
        <v>415</v>
      </c>
      <c r="I100" s="78">
        <f>AVERAGEIFS('WEEKLY DATA'!I$11:I$14577,'WEEKLY DATA'!$A$11:$A$14577,'MONTHLY DATA'!$A100,'WEEKLY DATA'!$B$11:$B$14577,'MONTHLY DATA'!$B100)</f>
        <v>425</v>
      </c>
      <c r="J100" s="78">
        <f>AVERAGEIFS('WEEKLY DATA'!J$11:J$14577,'WEEKLY DATA'!$A$11:$A$14577,'MONTHLY DATA'!$A100,'WEEKLY DATA'!$B$11:$B$14577,'MONTHLY DATA'!$B100)</f>
        <v>420</v>
      </c>
      <c r="K100" s="154">
        <f t="shared" si="58"/>
        <v>8.0385852090032239E-2</v>
      </c>
      <c r="L100" s="169">
        <f>AVERAGEIFS('WEEKLY DATA'!L$11:L$14577,'WEEKLY DATA'!$A$11:$A$14577,'MONTHLY DATA'!$A100,'WEEKLY DATA'!$B$11:$B$14577,'MONTHLY DATA'!$B100)</f>
        <v>333</v>
      </c>
      <c r="M100" s="78">
        <f>AVERAGEIFS('WEEKLY DATA'!M$11:M$14577,'WEEKLY DATA'!$A$11:$A$14577,'MONTHLY DATA'!$A100,'WEEKLY DATA'!$B$11:$B$14577,'MONTHLY DATA'!$B100)</f>
        <v>343</v>
      </c>
      <c r="N100" s="78">
        <f>AVERAGEIFS('WEEKLY DATA'!N$11:N$14577,'WEEKLY DATA'!$A$11:$A$14577,'MONTHLY DATA'!$A100,'WEEKLY DATA'!$B$11:$B$14577,'MONTHLY DATA'!$B100)</f>
        <v>338</v>
      </c>
      <c r="O100" s="154">
        <f t="shared" si="59"/>
        <v>7.3015873015872979E-2</v>
      </c>
      <c r="P100" s="169">
        <f>AVERAGEIFS('WEEKLY DATA'!P$11:P$14577,'WEEKLY DATA'!$A$11:$A$14577,'MONTHLY DATA'!$A100,'WEEKLY DATA'!$B$11:$B$14577,'MONTHLY DATA'!$B100)</f>
        <v>302</v>
      </c>
      <c r="Q100" s="78">
        <f>AVERAGEIFS('WEEKLY DATA'!Q$11:Q$14577,'WEEKLY DATA'!$A$11:$A$14577,'MONTHLY DATA'!$A100,'WEEKLY DATA'!$B$11:$B$14577,'MONTHLY DATA'!$B100)</f>
        <v>312</v>
      </c>
      <c r="R100" s="78">
        <f>AVERAGEIFS('WEEKLY DATA'!R$11:R$14577,'WEEKLY DATA'!$A$11:$A$14577,'MONTHLY DATA'!$A100,'WEEKLY DATA'!$B$11:$B$14577,'MONTHLY DATA'!$B100)</f>
        <v>307</v>
      </c>
      <c r="S100" s="154">
        <f t="shared" si="60"/>
        <v>4.5106382978723492E-2</v>
      </c>
      <c r="T100" s="169">
        <f>AVERAGEIFS('WEEKLY DATA'!T$11:T$14577,'WEEKLY DATA'!$A$11:$A$14577,'MONTHLY DATA'!$A100,'WEEKLY DATA'!$B$11:$B$14577,'MONTHLY DATA'!$B100)</f>
        <v>276.5</v>
      </c>
      <c r="U100" s="78">
        <f>AVERAGEIFS('WEEKLY DATA'!U$11:U$14577,'WEEKLY DATA'!$A$11:$A$14577,'MONTHLY DATA'!$A100,'WEEKLY DATA'!$B$11:$B$14577,'MONTHLY DATA'!$B100)</f>
        <v>286.5</v>
      </c>
      <c r="V100" s="78">
        <f>AVERAGEIFS('WEEKLY DATA'!V$11:V$14577,'WEEKLY DATA'!$A$11:$A$14577,'MONTHLY DATA'!$A100,'WEEKLY DATA'!$B$11:$B$14577,'MONTHLY DATA'!$B100)</f>
        <v>281.5</v>
      </c>
      <c r="W100" s="154">
        <f t="shared" si="61"/>
        <v>7.2380952380952435E-2</v>
      </c>
      <c r="X100" s="169">
        <f>AVERAGEIFS('WEEKLY DATA'!X$11:X$14577,'WEEKLY DATA'!$A$11:$A$14577,'MONTHLY DATA'!$A100,'WEEKLY DATA'!$B$11:$B$14577,'MONTHLY DATA'!$B100)</f>
        <v>265</v>
      </c>
      <c r="Y100" s="78">
        <f>AVERAGEIFS('WEEKLY DATA'!Y$11:Y$14577,'WEEKLY DATA'!$A$11:$A$14577,'MONTHLY DATA'!$A100,'WEEKLY DATA'!$B$11:$B$14577,'MONTHLY DATA'!$B100)</f>
        <v>275</v>
      </c>
      <c r="Z100" s="78">
        <f>AVERAGEIFS('WEEKLY DATA'!Z$11:Z$14577,'WEEKLY DATA'!$A$11:$A$14577,'MONTHLY DATA'!$A100,'WEEKLY DATA'!$B$11:$B$14577,'MONTHLY DATA'!$B100)</f>
        <v>270</v>
      </c>
      <c r="AA100" s="154">
        <f t="shared" si="62"/>
        <v>0.13089005235602102</v>
      </c>
      <c r="AB100" s="169">
        <f>AVERAGEIFS('WEEKLY DATA'!AB$11:AB$14577,'WEEKLY DATA'!$A$11:$A$14577,'MONTHLY DATA'!$A100,'WEEKLY DATA'!$B$11:$B$14577,'MONTHLY DATA'!$B100)</f>
        <v>263</v>
      </c>
      <c r="AC100" s="78">
        <f>AVERAGEIFS('WEEKLY DATA'!AC$11:AC$14577,'WEEKLY DATA'!$A$11:$A$14577,'MONTHLY DATA'!$A100,'WEEKLY DATA'!$B$11:$B$14577,'MONTHLY DATA'!$B100)</f>
        <v>273</v>
      </c>
      <c r="AD100" s="78">
        <f>AVERAGEIFS('WEEKLY DATA'!AD$11:AD$14577,'WEEKLY DATA'!$A$11:$A$14577,'MONTHLY DATA'!$A100,'WEEKLY DATA'!$B$11:$B$14577,'MONTHLY DATA'!$B100)</f>
        <v>268</v>
      </c>
      <c r="AE100" s="154">
        <f t="shared" si="63"/>
        <v>6.1386138613861441E-2</v>
      </c>
      <c r="AF100" s="169">
        <f>AVERAGEIFS('WEEKLY DATA'!AF$11:AF$14577,'WEEKLY DATA'!$A$11:$A$14577,'MONTHLY DATA'!$A100,'WEEKLY DATA'!$B$11:$B$14577,'MONTHLY DATA'!$B100)</f>
        <v>267</v>
      </c>
      <c r="AG100" s="78">
        <f>AVERAGEIFS('WEEKLY DATA'!AG$11:AG$14577,'WEEKLY DATA'!$A$11:$A$14577,'MONTHLY DATA'!$A100,'WEEKLY DATA'!$B$11:$B$14577,'MONTHLY DATA'!$B100)</f>
        <v>277</v>
      </c>
      <c r="AH100" s="78">
        <f>AVERAGEIFS('WEEKLY DATA'!AH$11:AH$14577,'WEEKLY DATA'!$A$11:$A$14577,'MONTHLY DATA'!$A100,'WEEKLY DATA'!$B$11:$B$14577,'MONTHLY DATA'!$B100)</f>
        <v>272</v>
      </c>
      <c r="AI100" s="154">
        <f t="shared" si="64"/>
        <v>5.1207729468599084E-2</v>
      </c>
      <c r="AJ100" s="169">
        <f>AVERAGEIFS('WEEKLY DATA'!AJ$11:AJ$14577,'WEEKLY DATA'!$A$11:$A$14577,'MONTHLY DATA'!$A100,'WEEKLY DATA'!$B$11:$B$14577,'MONTHLY DATA'!$B100)</f>
        <v>275.5</v>
      </c>
      <c r="AK100" s="78">
        <f>AVERAGEIFS('WEEKLY DATA'!AK$11:AK$14577,'WEEKLY DATA'!$A$11:$A$14577,'MONTHLY DATA'!$A100,'WEEKLY DATA'!$B$11:$B$14577,'MONTHLY DATA'!$B100)</f>
        <v>285.5</v>
      </c>
      <c r="AL100" s="78">
        <f>AVERAGEIFS('WEEKLY DATA'!AL$11:AL$14577,'WEEKLY DATA'!$A$11:$A$14577,'MONTHLY DATA'!$A100,'WEEKLY DATA'!$B$11:$B$14577,'MONTHLY DATA'!$B100)</f>
        <v>280.5</v>
      </c>
      <c r="AM100" s="154">
        <f t="shared" si="65"/>
        <v>6.8571428571428505E-2</v>
      </c>
      <c r="AN100" s="169">
        <f>AVERAGEIFS('WEEKLY DATA'!AN$11:AN$14577,'WEEKLY DATA'!$A$11:$A$14577,'MONTHLY DATA'!$A100,'WEEKLY DATA'!$B$11:$B$14577,'MONTHLY DATA'!$B100)</f>
        <v>273.5</v>
      </c>
      <c r="AO100" s="78">
        <f>AVERAGEIFS('WEEKLY DATA'!AO$11:AO$14577,'WEEKLY DATA'!$A$11:$A$14577,'MONTHLY DATA'!$A100,'WEEKLY DATA'!$B$11:$B$14577,'MONTHLY DATA'!$B100)</f>
        <v>283.5</v>
      </c>
      <c r="AP100" s="78">
        <f>AVERAGEIFS('WEEKLY DATA'!AP$11:AP$14577,'WEEKLY DATA'!$A$11:$A$14577,'MONTHLY DATA'!$A100,'WEEKLY DATA'!$B$11:$B$14577,'MONTHLY DATA'!$B100)</f>
        <v>278.5</v>
      </c>
      <c r="AQ100" s="154">
        <f t="shared" si="66"/>
        <v>0.10845771144278604</v>
      </c>
      <c r="AR100" s="169">
        <f>AVERAGEIFS('WEEKLY DATA'!AR$11:AR$14577,'WEEKLY DATA'!$A$11:$A$14577,'MONTHLY DATA'!$A100,'WEEKLY DATA'!$B$11:$B$14577,'MONTHLY DATA'!$B100)</f>
        <v>278</v>
      </c>
      <c r="AS100" s="78">
        <f>AVERAGEIFS('WEEKLY DATA'!AS$11:AS$14577,'WEEKLY DATA'!$A$11:$A$14577,'MONTHLY DATA'!$A100,'WEEKLY DATA'!$B$11:$B$14577,'MONTHLY DATA'!$B100)</f>
        <v>288</v>
      </c>
      <c r="AT100" s="78">
        <f>AVERAGEIFS('WEEKLY DATA'!AT$11:AT$14577,'WEEKLY DATA'!$A$11:$A$14577,'MONTHLY DATA'!$A100,'WEEKLY DATA'!$B$11:$B$14577,'MONTHLY DATA'!$B100)</f>
        <v>283</v>
      </c>
      <c r="AU100" s="154">
        <f t="shared" si="67"/>
        <v>5.7943925233644888E-2</v>
      </c>
      <c r="AV100" s="169">
        <f>AVERAGEIFS('WEEKLY DATA'!AV$11:AV$14577,'WEEKLY DATA'!$A$11:$A$14577,'MONTHLY DATA'!$A100,'WEEKLY DATA'!$B$11:$B$14577,'MONTHLY DATA'!$B100)</f>
        <v>282</v>
      </c>
      <c r="AW100" s="78">
        <f>AVERAGEIFS('WEEKLY DATA'!AW$11:AW$14577,'WEEKLY DATA'!$A$11:$A$14577,'MONTHLY DATA'!$A100,'WEEKLY DATA'!$B$11:$B$14577,'MONTHLY DATA'!$B100)</f>
        <v>292</v>
      </c>
      <c r="AX100" s="78">
        <f>AVERAGEIFS('WEEKLY DATA'!AX$11:AX$14577,'WEEKLY DATA'!$A$11:$A$14577,'MONTHLY DATA'!$A100,'WEEKLY DATA'!$B$11:$B$14577,'MONTHLY DATA'!$B100)</f>
        <v>287</v>
      </c>
      <c r="AY100" s="154">
        <f t="shared" si="68"/>
        <v>5.3211009174311874E-2</v>
      </c>
      <c r="AZ100" s="169">
        <f>AVERAGEIFS('WEEKLY DATA'!AZ$11:AZ$14577,'WEEKLY DATA'!$A$11:$A$14577,'MONTHLY DATA'!$A100,'WEEKLY DATA'!$B$11:$B$14577,'MONTHLY DATA'!$B100)</f>
        <v>227.5</v>
      </c>
      <c r="BA100" s="78">
        <f>AVERAGEIFS('WEEKLY DATA'!BA$11:BA$14577,'WEEKLY DATA'!$A$11:$A$14577,'MONTHLY DATA'!$A100,'WEEKLY DATA'!$B$11:$B$14577,'MONTHLY DATA'!$B100)</f>
        <v>237.5</v>
      </c>
      <c r="BB100" s="78">
        <f>AVERAGEIFS('WEEKLY DATA'!BB$11:BB$14577,'WEEKLY DATA'!$A$11:$A$14577,'MONTHLY DATA'!$A100,'WEEKLY DATA'!$B$11:$B$14577,'MONTHLY DATA'!$B100)</f>
        <v>232.5</v>
      </c>
      <c r="BC100" s="154">
        <f t="shared" si="69"/>
        <v>8.1395348837209225E-2</v>
      </c>
      <c r="BD100" s="169">
        <f>AVERAGEIFS('WEEKLY DATA'!BD$11:BD$14577,'WEEKLY DATA'!$A$11:$A$14577,'MONTHLY DATA'!$A100,'WEEKLY DATA'!$B$11:$B$14577,'MONTHLY DATA'!$B100)</f>
        <v>197</v>
      </c>
      <c r="BE100" s="78">
        <f>AVERAGEIFS('WEEKLY DATA'!BE$11:BE$14577,'WEEKLY DATA'!$A$11:$A$14577,'MONTHLY DATA'!$A100,'WEEKLY DATA'!$B$11:$B$14577,'MONTHLY DATA'!$B100)</f>
        <v>207</v>
      </c>
      <c r="BF100" s="78">
        <f>AVERAGEIFS('WEEKLY DATA'!BF$11:BF$14577,'WEEKLY DATA'!$A$11:$A$14577,'MONTHLY DATA'!$A100,'WEEKLY DATA'!$B$11:$B$14577,'MONTHLY DATA'!$B100)</f>
        <v>202</v>
      </c>
      <c r="BG100" s="154">
        <f t="shared" si="70"/>
        <v>6.315789473684208E-2</v>
      </c>
      <c r="BH100" s="169">
        <f>AVERAGEIFS('WEEKLY DATA'!BH$11:BH$14577,'WEEKLY DATA'!$A$11:$A$14577,'MONTHLY DATA'!$A100,'WEEKLY DATA'!$B$11:$B$14577,'MONTHLY DATA'!$B100)</f>
        <v>257.5</v>
      </c>
      <c r="BI100" s="78">
        <f>AVERAGEIFS('WEEKLY DATA'!BI$11:BI$14577,'WEEKLY DATA'!$A$11:$A$14577,'MONTHLY DATA'!$A100,'WEEKLY DATA'!$B$11:$B$14577,'MONTHLY DATA'!$B100)</f>
        <v>267.5</v>
      </c>
      <c r="BJ100" s="78">
        <f>AVERAGEIFS('WEEKLY DATA'!BJ$11:BJ$14577,'WEEKLY DATA'!$A$11:$A$14577,'MONTHLY DATA'!$A100,'WEEKLY DATA'!$B$11:$B$14577,'MONTHLY DATA'!$B100)</f>
        <v>262.5</v>
      </c>
      <c r="BK100" s="154">
        <f t="shared" si="71"/>
        <v>7.1428571428571397E-2</v>
      </c>
      <c r="BL100" s="169">
        <f>AVERAGEIFS('WEEKLY DATA'!BL$11:BL$14577,'WEEKLY DATA'!$A$11:$A$14577,'MONTHLY DATA'!$A100,'WEEKLY DATA'!$B$11:$B$14577,'MONTHLY DATA'!$B100)</f>
        <v>212</v>
      </c>
      <c r="BM100" s="78">
        <f>AVERAGEIFS('WEEKLY DATA'!BM$11:BM$14577,'WEEKLY DATA'!$A$11:$A$14577,'MONTHLY DATA'!$A100,'WEEKLY DATA'!$B$11:$B$14577,'MONTHLY DATA'!$B100)</f>
        <v>222</v>
      </c>
      <c r="BN100" s="78">
        <f>AVERAGEIFS('WEEKLY DATA'!BN$11:BN$14577,'WEEKLY DATA'!$A$11:$A$14577,'MONTHLY DATA'!$A100,'WEEKLY DATA'!$B$11:$B$14577,'MONTHLY DATA'!$B100)</f>
        <v>217</v>
      </c>
      <c r="BO100" s="154">
        <f t="shared" si="72"/>
        <v>5.8536585365853711E-2</v>
      </c>
      <c r="BP100" s="78">
        <f>AVERAGEIFS('WEEKLY DATA'!BP$11:BP$14577,'WEEKLY DATA'!$A$11:$A$14577,'MONTHLY DATA'!$A100,'WEEKLY DATA'!$B$11:$B$14577,'MONTHLY DATA'!$B100)</f>
        <v>274</v>
      </c>
      <c r="BQ100" s="78">
        <f>AVERAGEIFS('WEEKLY DATA'!BQ$11:BQ$14577,'WEEKLY DATA'!$A$11:$A$14577,'MONTHLY DATA'!$A100,'WEEKLY DATA'!$B$11:$B$14577,'MONTHLY DATA'!$B100)</f>
        <v>284</v>
      </c>
      <c r="BR100" s="78">
        <f>AVERAGEIFS('WEEKLY DATA'!BR$11:BR$14577,'WEEKLY DATA'!$A$11:$A$14577,'MONTHLY DATA'!$A100,'WEEKLY DATA'!$B$11:$B$14577,'MONTHLY DATA'!$B100)</f>
        <v>279</v>
      </c>
      <c r="BS100" s="154">
        <f t="shared" si="73"/>
        <v>7.3076923076923039E-2</v>
      </c>
      <c r="BT100" s="78">
        <f>AVERAGEIFS('WEEKLY DATA'!BT$11:BT$14577,'WEEKLY DATA'!$A$11:$A$14577,'MONTHLY DATA'!$A100,'WEEKLY DATA'!$B$11:$B$14577,'MONTHLY DATA'!$B100)</f>
        <v>247</v>
      </c>
      <c r="BU100" s="78">
        <f>AVERAGEIFS('WEEKLY DATA'!BU$11:BU$14577,'WEEKLY DATA'!$A$11:$A$14577,'MONTHLY DATA'!$A100,'WEEKLY DATA'!$B$11:$B$14577,'MONTHLY DATA'!$B100)</f>
        <v>257</v>
      </c>
      <c r="BV100" s="78">
        <f>AVERAGEIFS('WEEKLY DATA'!BV$11:BV$14577,'WEEKLY DATA'!$A$11:$A$14577,'MONTHLY DATA'!$A100,'WEEKLY DATA'!$B$11:$B$14577,'MONTHLY DATA'!$B100)</f>
        <v>252</v>
      </c>
      <c r="BW100" s="154">
        <f t="shared" si="74"/>
        <v>7.2340425531914887E-2</v>
      </c>
      <c r="BX100" s="78">
        <f>AVERAGEIFS('WEEKLY DATA'!BX$11:BX$14577,'WEEKLY DATA'!$A$11:$A$14577,'MONTHLY DATA'!$A100,'WEEKLY DATA'!$B$11:$B$14577,'MONTHLY DATA'!$B100)</f>
        <v>322.5</v>
      </c>
      <c r="BY100" s="78">
        <f>AVERAGEIFS('WEEKLY DATA'!BY$11:BY$14577,'WEEKLY DATA'!$A$11:$A$14577,'MONTHLY DATA'!$A100,'WEEKLY DATA'!$B$11:$B$14577,'MONTHLY DATA'!$B100)</f>
        <v>332.5</v>
      </c>
      <c r="BZ100" s="78">
        <f>AVERAGEIFS('WEEKLY DATA'!BZ$11:BZ$14577,'WEEKLY DATA'!$A$11:$A$14577,'MONTHLY DATA'!$A100,'WEEKLY DATA'!$B$11:$B$14577,'MONTHLY DATA'!$B100)</f>
        <v>327.5</v>
      </c>
      <c r="CA100" s="154">
        <f t="shared" si="75"/>
        <v>1.5503875968992276E-2</v>
      </c>
      <c r="CB100" s="78">
        <f>AVERAGEIFS('WEEKLY DATA'!CB$11:CB$14577,'WEEKLY DATA'!$A$11:$A$14577,'MONTHLY DATA'!$A100,'WEEKLY DATA'!$B$11:$B$14577,'MONTHLY DATA'!$B100)</f>
        <v>407</v>
      </c>
      <c r="CC100" s="78">
        <f>AVERAGEIFS('WEEKLY DATA'!CC$11:CC$14577,'WEEKLY DATA'!$A$11:$A$14577,'MONTHLY DATA'!$A100,'WEEKLY DATA'!$B$11:$B$14577,'MONTHLY DATA'!$B100)</f>
        <v>417</v>
      </c>
      <c r="CD100" s="78">
        <f>AVERAGEIFS('WEEKLY DATA'!CD$11:CD$14577,'WEEKLY DATA'!$A$11:$A$14577,'MONTHLY DATA'!$A100,'WEEKLY DATA'!$B$11:$B$14577,'MONTHLY DATA'!$B100)</f>
        <v>412</v>
      </c>
      <c r="CE100" s="154">
        <f t="shared" si="76"/>
        <v>1.7283950617283939E-2</v>
      </c>
      <c r="CF100" s="78">
        <f>AVERAGEIFS('WEEKLY DATA'!CF$11:CF$14577,'WEEKLY DATA'!$A$11:$A$14577,'MONTHLY DATA'!$A100,'WEEKLY DATA'!$B$11:$B$14577,'MONTHLY DATA'!$B100)</f>
        <v>229.5</v>
      </c>
      <c r="CG100" s="78">
        <f>AVERAGEIFS('WEEKLY DATA'!CG$11:CG$14577,'WEEKLY DATA'!$A$11:$A$14577,'MONTHLY DATA'!$A100,'WEEKLY DATA'!$B$11:$B$14577,'MONTHLY DATA'!$B100)</f>
        <v>239.5</v>
      </c>
      <c r="CH100" s="78">
        <f>AVERAGEIFS('WEEKLY DATA'!CH$11:CH$14577,'WEEKLY DATA'!$A$11:$A$14577,'MONTHLY DATA'!$A100,'WEEKLY DATA'!$B$11:$B$14577,'MONTHLY DATA'!$B100)</f>
        <v>234.5</v>
      </c>
      <c r="CI100" s="154">
        <f t="shared" si="77"/>
        <v>0.10352941176470587</v>
      </c>
      <c r="CJ100" s="78">
        <f>AVERAGEIFS('WEEKLY DATA'!CJ$11:CJ$14577,'WEEKLY DATA'!$A$11:$A$14577,'MONTHLY DATA'!$A100,'WEEKLY DATA'!$B$11:$B$14577,'MONTHLY DATA'!$B100)</f>
        <v>209</v>
      </c>
      <c r="CK100" s="78">
        <f>AVERAGEIFS('WEEKLY DATA'!CK$11:CK$14577,'WEEKLY DATA'!$A$11:$A$14577,'MONTHLY DATA'!$A100,'WEEKLY DATA'!$B$11:$B$14577,'MONTHLY DATA'!$B100)</f>
        <v>219</v>
      </c>
      <c r="CL100" s="78">
        <f>AVERAGEIFS('WEEKLY DATA'!CL$11:CL$14577,'WEEKLY DATA'!$A$11:$A$14577,'MONTHLY DATA'!$A100,'WEEKLY DATA'!$B$11:$B$14577,'MONTHLY DATA'!$B100)</f>
        <v>214</v>
      </c>
      <c r="CM100" s="154">
        <f t="shared" si="78"/>
        <v>0.12631578947368416</v>
      </c>
      <c r="CN100" s="78">
        <f>AVERAGEIFS('WEEKLY DATA'!CN$11:CN$14577,'WEEKLY DATA'!$A$11:$A$14577,'MONTHLY DATA'!$A100,'WEEKLY DATA'!$B$11:$B$14577,'MONTHLY DATA'!$B100)</f>
        <v>262.5</v>
      </c>
      <c r="CO100" s="78">
        <f>AVERAGEIFS('WEEKLY DATA'!CO$11:CO$14577,'WEEKLY DATA'!$A$11:$A$14577,'MONTHLY DATA'!$A100,'WEEKLY DATA'!$B$11:$B$14577,'MONTHLY DATA'!$B100)</f>
        <v>272.5</v>
      </c>
      <c r="CP100" s="78">
        <f>AVERAGEIFS('WEEKLY DATA'!CP$11:CP$14577,'WEEKLY DATA'!$A$11:$A$14577,'MONTHLY DATA'!$A100,'WEEKLY DATA'!$B$11:$B$14577,'MONTHLY DATA'!$B100)</f>
        <v>267.5</v>
      </c>
      <c r="CQ100" s="154">
        <f t="shared" si="79"/>
        <v>0</v>
      </c>
      <c r="CR100" s="78">
        <f>AVERAGEIFS('WEEKLY DATA'!CR$11:CR$14577,'WEEKLY DATA'!$A$11:$A$14577,'MONTHLY DATA'!$A100,'WEEKLY DATA'!$B$11:$B$14577,'MONTHLY DATA'!$B100)</f>
        <v>377</v>
      </c>
      <c r="CS100" s="78">
        <f>AVERAGEIFS('WEEKLY DATA'!CS$11:CS$14577,'WEEKLY DATA'!$A$11:$A$14577,'MONTHLY DATA'!$A100,'WEEKLY DATA'!$B$11:$B$14577,'MONTHLY DATA'!$B100)</f>
        <v>387</v>
      </c>
      <c r="CT100" s="78">
        <f>AVERAGEIFS('WEEKLY DATA'!CT$11:CT$14577,'WEEKLY DATA'!$A$11:$A$14577,'MONTHLY DATA'!$A100,'WEEKLY DATA'!$B$11:$B$14577,'MONTHLY DATA'!$B100)</f>
        <v>382</v>
      </c>
      <c r="CU100" s="154">
        <f t="shared" si="80"/>
        <v>1.8666666666666609E-2</v>
      </c>
      <c r="CV100" s="169">
        <f>AVERAGEIFS('WEEKLY DATA'!CV$11:CV$14577,'WEEKLY DATA'!$A$11:$A$14577,'MONTHLY DATA'!$A100,'WEEKLY DATA'!$B$11:$B$14577,'MONTHLY DATA'!$B100)</f>
        <v>273.5</v>
      </c>
      <c r="CW100" s="78">
        <f>AVERAGEIFS('WEEKLY DATA'!CW$11:CW$14577,'WEEKLY DATA'!$A$11:$A$14577,'MONTHLY DATA'!$A100,'WEEKLY DATA'!$B$11:$B$14577,'MONTHLY DATA'!$B100)</f>
        <v>283.5</v>
      </c>
      <c r="CX100" s="78">
        <f>AVERAGEIFS('WEEKLY DATA'!CX$11:CX$14577,'WEEKLY DATA'!$A$11:$A$14577,'MONTHLY DATA'!$A100,'WEEKLY DATA'!$B$11:$B$14577,'MONTHLY DATA'!$B100)</f>
        <v>278.5</v>
      </c>
      <c r="CY100" s="154">
        <f t="shared" si="81"/>
        <v>9.2156862745097934E-2</v>
      </c>
      <c r="CZ100" s="169">
        <f>AVERAGEIFS('WEEKLY DATA'!CZ$11:CZ$14577,'WEEKLY DATA'!$A$11:$A$14577,'MONTHLY DATA'!$A100,'WEEKLY DATA'!$B$11:$B$14577,'MONTHLY DATA'!$B100)</f>
        <v>250</v>
      </c>
      <c r="DA100" s="78">
        <f>AVERAGEIFS('WEEKLY DATA'!DA$11:DA$14577,'WEEKLY DATA'!$A$11:$A$14577,'MONTHLY DATA'!$A100,'WEEKLY DATA'!$B$11:$B$14577,'MONTHLY DATA'!$B100)</f>
        <v>260</v>
      </c>
      <c r="DB100" s="78">
        <f>AVERAGEIFS('WEEKLY DATA'!DB$11:DB$14577,'WEEKLY DATA'!$A$11:$A$14577,'MONTHLY DATA'!$A100,'WEEKLY DATA'!$B$11:$B$14577,'MONTHLY DATA'!$B100)</f>
        <v>255</v>
      </c>
      <c r="DC100" s="154">
        <f t="shared" si="82"/>
        <v>9.6774193548387011E-2</v>
      </c>
      <c r="DD100" s="78">
        <f>AVERAGEIFS('WEEKLY DATA'!DD$11:DD$14577,'WEEKLY DATA'!$A$11:$A$14577,'MONTHLY DATA'!$A100,'WEEKLY DATA'!$B$11:$B$14577,'MONTHLY DATA'!$B100)</f>
        <v>312.5</v>
      </c>
      <c r="DE100" s="78">
        <f>AVERAGEIFS('WEEKLY DATA'!DE$11:DE$14577,'WEEKLY DATA'!$A$11:$A$14577,'MONTHLY DATA'!$A100,'WEEKLY DATA'!$B$11:$B$14577,'MONTHLY DATA'!$B100)</f>
        <v>322.5</v>
      </c>
      <c r="DF100" s="78">
        <f>AVERAGEIFS('WEEKLY DATA'!DF$11:DF$14577,'WEEKLY DATA'!$A$11:$A$14577,'MONTHLY DATA'!$A100,'WEEKLY DATA'!$B$11:$B$14577,'MONTHLY DATA'!$B100)</f>
        <v>317.5</v>
      </c>
      <c r="DG100" s="154">
        <f t="shared" si="83"/>
        <v>1.6000000000000014E-2</v>
      </c>
      <c r="DH100" s="78">
        <f>AVERAGEIFS('WEEKLY DATA'!DH$11:DH$14577,'WEEKLY DATA'!$A$11:$A$14577,'MONTHLY DATA'!$A100,'WEEKLY DATA'!$B$11:$B$14577,'MONTHLY DATA'!$B100)</f>
        <v>387</v>
      </c>
      <c r="DI100" s="78">
        <f>AVERAGEIFS('WEEKLY DATA'!DI$11:DI$14577,'WEEKLY DATA'!$A$11:$A$14577,'MONTHLY DATA'!$A100,'WEEKLY DATA'!$B$11:$B$14577,'MONTHLY DATA'!$B100)</f>
        <v>397</v>
      </c>
      <c r="DJ100" s="78">
        <f>AVERAGEIFS('WEEKLY DATA'!DJ$11:DJ$14577,'WEEKLY DATA'!$A$11:$A$14577,'MONTHLY DATA'!$A100,'WEEKLY DATA'!$B$11:$B$14577,'MONTHLY DATA'!$B100)</f>
        <v>392</v>
      </c>
      <c r="DK100" s="154">
        <f t="shared" si="84"/>
        <v>1.8181818181818077E-2</v>
      </c>
      <c r="DL100" s="169">
        <f>AVERAGEIFS('WEEKLY DATA'!DL$11:DL$14577,'WEEKLY DATA'!$A$11:$A$14577,'MONTHLY DATA'!$A100,'WEEKLY DATA'!$B$11:$B$14577,'MONTHLY DATA'!$B100)</f>
        <v>240</v>
      </c>
      <c r="DM100" s="78">
        <f>AVERAGEIFS('WEEKLY DATA'!DM$11:DM$14577,'WEEKLY DATA'!$A$11:$A$14577,'MONTHLY DATA'!$A100,'WEEKLY DATA'!$B$11:$B$14577,'MONTHLY DATA'!$B100)</f>
        <v>250</v>
      </c>
      <c r="DN100" s="78">
        <f>AVERAGEIFS('WEEKLY DATA'!DN$11:DN$14577,'WEEKLY DATA'!$A$11:$A$14577,'MONTHLY DATA'!$A100,'WEEKLY DATA'!$B$11:$B$14577,'MONTHLY DATA'!$B100)</f>
        <v>245</v>
      </c>
      <c r="DO100" s="154">
        <f t="shared" si="85"/>
        <v>0.11363636363636354</v>
      </c>
      <c r="DP100" s="78">
        <f>AVERAGEIFS('WEEKLY DATA'!DP$11:DP$14577,'WEEKLY DATA'!$A$11:$A$14577,'MONTHLY DATA'!$A100,'WEEKLY DATA'!$B$11:$B$14577,'MONTHLY DATA'!$B100)</f>
        <v>216.5</v>
      </c>
      <c r="DQ100" s="78">
        <f>AVERAGEIFS('WEEKLY DATA'!DQ$11:DQ$14577,'WEEKLY DATA'!$A$11:$A$14577,'MONTHLY DATA'!$A100,'WEEKLY DATA'!$B$11:$B$14577,'MONTHLY DATA'!$B100)</f>
        <v>226.5</v>
      </c>
      <c r="DR100" s="78">
        <f>AVERAGEIFS('WEEKLY DATA'!DR$11:DR$14577,'WEEKLY DATA'!$A$11:$A$14577,'MONTHLY DATA'!$A100,'WEEKLY DATA'!$B$11:$B$14577,'MONTHLY DATA'!$B100)</f>
        <v>221.5</v>
      </c>
      <c r="DS100" s="154">
        <f t="shared" si="86"/>
        <v>0.12151898734177213</v>
      </c>
      <c r="DT100" s="78">
        <f>AVERAGEIFS('WEEKLY DATA'!DT$11:DT$14577,'WEEKLY DATA'!$A$11:$A$14577,'MONTHLY DATA'!$A100,'WEEKLY DATA'!$B$11:$B$14577,'MONTHLY DATA'!$B100)</f>
        <v>322.5</v>
      </c>
      <c r="DU100" s="78">
        <f>AVERAGEIFS('WEEKLY DATA'!DU$11:DU$14577,'WEEKLY DATA'!$A$11:$A$14577,'MONTHLY DATA'!$A100,'WEEKLY DATA'!$B$11:$B$14577,'MONTHLY DATA'!$B100)</f>
        <v>332.5</v>
      </c>
      <c r="DV100" s="78">
        <f>AVERAGEIFS('WEEKLY DATA'!DV$11:DV$14577,'WEEKLY DATA'!$A$11:$A$14577,'MONTHLY DATA'!$A100,'WEEKLY DATA'!$B$11:$B$14577,'MONTHLY DATA'!$B100)</f>
        <v>327.5</v>
      </c>
      <c r="DW100" s="154">
        <f t="shared" si="87"/>
        <v>1.5503875968992276E-2</v>
      </c>
      <c r="DX100" s="78">
        <f>AVERAGEIFS('WEEKLY DATA'!DX$11:DX$14577,'WEEKLY DATA'!$A$11:$A$14577,'MONTHLY DATA'!$A100,'WEEKLY DATA'!$B$11:$B$14577,'MONTHLY DATA'!$B100)</f>
        <v>397</v>
      </c>
      <c r="DY100" s="78">
        <f>AVERAGEIFS('WEEKLY DATA'!DY$11:DY$14577,'WEEKLY DATA'!$A$11:$A$14577,'MONTHLY DATA'!$A100,'WEEKLY DATA'!$B$11:$B$14577,'MONTHLY DATA'!$B100)</f>
        <v>407</v>
      </c>
      <c r="DZ100" s="78">
        <f>AVERAGEIFS('WEEKLY DATA'!DZ$11:DZ$14577,'WEEKLY DATA'!$A$11:$A$14577,'MONTHLY DATA'!$A100,'WEEKLY DATA'!$B$11:$B$14577,'MONTHLY DATA'!$B100)</f>
        <v>402</v>
      </c>
      <c r="EA100" s="154">
        <f t="shared" si="88"/>
        <v>1.7721518987341867E-2</v>
      </c>
      <c r="EB100" s="78">
        <f>AVERAGEIFS('WEEKLY DATA'!EB$11:EB$14577,'WEEKLY DATA'!$A$11:$A$14577,'MONTHLY DATA'!$A100,'WEEKLY DATA'!$B$11:$B$14577,'MONTHLY DATA'!$B100)</f>
        <v>223.5</v>
      </c>
      <c r="EC100" s="78">
        <f>AVERAGEIFS('WEEKLY DATA'!EC$11:EC$14577,'WEEKLY DATA'!$A$11:$A$14577,'MONTHLY DATA'!$A100,'WEEKLY DATA'!$B$11:$B$14577,'MONTHLY DATA'!$B100)</f>
        <v>233.5</v>
      </c>
      <c r="ED100" s="78">
        <f>AVERAGEIFS('WEEKLY DATA'!ED$11:ED$14577,'WEEKLY DATA'!$A$11:$A$14577,'MONTHLY DATA'!$A100,'WEEKLY DATA'!$B$11:$B$14577,'MONTHLY DATA'!$B100)</f>
        <v>228.5</v>
      </c>
      <c r="EE100" s="154">
        <f t="shared" si="89"/>
        <v>0.10787878787878791</v>
      </c>
      <c r="EF100" s="169">
        <f>AVERAGEIFS('WEEKLY DATA'!EF$11:EF$14577,'WEEKLY DATA'!$A$11:$A$14577,'MONTHLY DATA'!$A100,'WEEKLY DATA'!$B$11:$B$14577,'MONTHLY DATA'!$B100)</f>
        <v>204</v>
      </c>
      <c r="EG100" s="78">
        <f>AVERAGEIFS('WEEKLY DATA'!EG$11:EG$14577,'WEEKLY DATA'!$A$11:$A$14577,'MONTHLY DATA'!$A100,'WEEKLY DATA'!$B$11:$B$14577,'MONTHLY DATA'!$B100)</f>
        <v>214</v>
      </c>
      <c r="EH100" s="78">
        <f>AVERAGEIFS('WEEKLY DATA'!EH$11:EH$14577,'WEEKLY DATA'!$A$11:$A$14577,'MONTHLY DATA'!$A100,'WEEKLY DATA'!$B$11:$B$14577,'MONTHLY DATA'!$B100)</f>
        <v>209</v>
      </c>
      <c r="EI100" s="154">
        <f t="shared" si="90"/>
        <v>0.12972972972972974</v>
      </c>
      <c r="EJ100" s="78">
        <f>AVERAGEIFS('WEEKLY DATA'!EJ$11:EJ$14577,'WEEKLY DATA'!$A$11:$A$14577,'MONTHLY DATA'!$A100,'WEEKLY DATA'!$B$11:$B$14577,'MONTHLY DATA'!$B100)</f>
        <v>342.5</v>
      </c>
      <c r="EK100" s="78">
        <f>AVERAGEIFS('WEEKLY DATA'!EK$11:EK$14577,'WEEKLY DATA'!$A$11:$A$14577,'MONTHLY DATA'!$A100,'WEEKLY DATA'!$B$11:$B$14577,'MONTHLY DATA'!$B100)</f>
        <v>352.5</v>
      </c>
      <c r="EL100" s="78">
        <f>AVERAGEIFS('WEEKLY DATA'!EL$11:EL$14577,'WEEKLY DATA'!$A$11:$A$14577,'MONTHLY DATA'!$A100,'WEEKLY DATA'!$B$11:$B$14577,'MONTHLY DATA'!$B100)</f>
        <v>347.5</v>
      </c>
      <c r="EM100" s="154">
        <f t="shared" si="91"/>
        <v>1.4598540145985384E-2</v>
      </c>
      <c r="EN100" s="78">
        <f>AVERAGEIFS('WEEKLY DATA'!EN$11:EN$14577,'WEEKLY DATA'!$A$11:$A$14577,'MONTHLY DATA'!$A100,'WEEKLY DATA'!$B$11:$B$14577,'MONTHLY DATA'!$B100)</f>
        <v>422</v>
      </c>
      <c r="EO100" s="78">
        <f>AVERAGEIFS('WEEKLY DATA'!EO$11:EO$14577,'WEEKLY DATA'!$A$11:$A$14577,'MONTHLY DATA'!$A100,'WEEKLY DATA'!$B$11:$B$14577,'MONTHLY DATA'!$B100)</f>
        <v>432</v>
      </c>
      <c r="EP100" s="78">
        <f>AVERAGEIFS('WEEKLY DATA'!EP$11:EP$14577,'WEEKLY DATA'!$A$11:$A$14577,'MONTHLY DATA'!$A100,'WEEKLY DATA'!$B$11:$B$14577,'MONTHLY DATA'!$B100)</f>
        <v>427</v>
      </c>
      <c r="EQ100" s="154">
        <f t="shared" si="92"/>
        <v>1.6666666666666607E-2</v>
      </c>
      <c r="ER100" s="78">
        <f>AVERAGEIFS('WEEKLY DATA'!ER$11:ER$14577,'WEEKLY DATA'!$A$11:$A$14577,'MONTHLY DATA'!$A100,'WEEKLY DATA'!$B$11:$B$14577,'MONTHLY DATA'!$B100)</f>
        <v>236</v>
      </c>
      <c r="ES100" s="78">
        <f>AVERAGEIFS('WEEKLY DATA'!ES$11:ES$14577,'WEEKLY DATA'!$A$11:$A$14577,'MONTHLY DATA'!$A100,'WEEKLY DATA'!$B$11:$B$14577,'MONTHLY DATA'!$B100)</f>
        <v>246</v>
      </c>
      <c r="ET100" s="78">
        <f>AVERAGEIFS('WEEKLY DATA'!ET$11:ET$14577,'WEEKLY DATA'!$A$11:$A$14577,'MONTHLY DATA'!$A100,'WEEKLY DATA'!$B$11:$B$14577,'MONTHLY DATA'!$B100)</f>
        <v>241</v>
      </c>
      <c r="EU100" s="154">
        <f t="shared" si="93"/>
        <v>0.12093023255813962</v>
      </c>
      <c r="EV100" s="78">
        <f>AVERAGEIFS('WEEKLY DATA'!EV$11:EV$14577,'WEEKLY DATA'!$A$11:$A$14577,'MONTHLY DATA'!$A100,'WEEKLY DATA'!$B$11:$B$14577,'MONTHLY DATA'!$B100)</f>
        <v>211.5</v>
      </c>
      <c r="EW100" s="78">
        <f>AVERAGEIFS('WEEKLY DATA'!EW$11:EW$14577,'WEEKLY DATA'!$A$11:$A$14577,'MONTHLY DATA'!$A100,'WEEKLY DATA'!$B$11:$B$14577,'MONTHLY DATA'!$B100)</f>
        <v>221.5</v>
      </c>
      <c r="EX100" s="78">
        <f>AVERAGEIFS('WEEKLY DATA'!EX$11:EX$14577,'WEEKLY DATA'!$A$11:$A$14577,'MONTHLY DATA'!$A100,'WEEKLY DATA'!$B$11:$B$14577,'MONTHLY DATA'!$B100)</f>
        <v>216.5</v>
      </c>
      <c r="EY100" s="154">
        <f t="shared" si="94"/>
        <v>0.17027027027027031</v>
      </c>
      <c r="EZ100" s="78">
        <f>AVERAGEIFS('WEEKLY DATA'!EZ$11:EZ$14577,'WEEKLY DATA'!$A$11:$A$14577,'MONTHLY DATA'!$A100,'WEEKLY DATA'!$B$11:$B$14577,'MONTHLY DATA'!$B100)</f>
        <v>312.5</v>
      </c>
      <c r="FA100" s="78">
        <f>AVERAGEIFS('WEEKLY DATA'!FA$11:FA$14577,'WEEKLY DATA'!$A$11:$A$14577,'MONTHLY DATA'!$A100,'WEEKLY DATA'!$B$11:$B$14577,'MONTHLY DATA'!$B100)</f>
        <v>322.5</v>
      </c>
      <c r="FB100" s="78">
        <f>AVERAGEIFS('WEEKLY DATA'!FB$11:FB$14577,'WEEKLY DATA'!$A$11:$A$14577,'MONTHLY DATA'!$A100,'WEEKLY DATA'!$B$11:$B$14577,'MONTHLY DATA'!$B100)</f>
        <v>317.5</v>
      </c>
      <c r="FC100" s="154">
        <f t="shared" si="95"/>
        <v>1.6000000000000014E-2</v>
      </c>
      <c r="FD100" s="78">
        <f>AVERAGEIFS('WEEKLY DATA'!FD$11:FD$14577,'WEEKLY DATA'!$A$11:$A$14577,'MONTHLY DATA'!$A100,'WEEKLY DATA'!$B$11:$B$14577,'MONTHLY DATA'!$B100)</f>
        <v>432</v>
      </c>
      <c r="FE100" s="78">
        <f>AVERAGEIFS('WEEKLY DATA'!FE$11:FE$14577,'WEEKLY DATA'!$A$11:$A$14577,'MONTHLY DATA'!$A100,'WEEKLY DATA'!$B$11:$B$14577,'MONTHLY DATA'!$B100)</f>
        <v>442</v>
      </c>
      <c r="FF100" s="78">
        <f>AVERAGEIFS('WEEKLY DATA'!FF$11:FF$14577,'WEEKLY DATA'!$A$11:$A$14577,'MONTHLY DATA'!$A100,'WEEKLY DATA'!$B$11:$B$14577,'MONTHLY DATA'!$B100)</f>
        <v>437</v>
      </c>
      <c r="FG100" s="154">
        <f t="shared" si="96"/>
        <v>1.6279069767441756E-2</v>
      </c>
      <c r="FH100" s="78">
        <f>AVERAGEIFS('WEEKLY DATA'!FH$11:FH$14577,'WEEKLY DATA'!$A$11:$A$14577,'MONTHLY DATA'!$A100,'WEEKLY DATA'!$B$11:$B$14577,'MONTHLY DATA'!$B100)</f>
        <v>283.5</v>
      </c>
      <c r="FI100" s="78">
        <f>AVERAGEIFS('WEEKLY DATA'!FI$11:FI$14577,'WEEKLY DATA'!$A$11:$A$14577,'MONTHLY DATA'!$A100,'WEEKLY DATA'!$B$11:$B$14577,'MONTHLY DATA'!$B100)</f>
        <v>293.5</v>
      </c>
      <c r="FJ100" s="78">
        <f>AVERAGEIFS('WEEKLY DATA'!FJ$11:FJ$14577,'WEEKLY DATA'!$A$11:$A$14577,'MONTHLY DATA'!$A100,'WEEKLY DATA'!$B$11:$B$14577,'MONTHLY DATA'!$B100)</f>
        <v>288.5</v>
      </c>
      <c r="FK100" s="154">
        <f t="shared" si="97"/>
        <v>5.3881278538812749E-2</v>
      </c>
      <c r="FL100" s="169">
        <f>AVERAGEIFS('WEEKLY DATA'!FL$11:FL$14577,'WEEKLY DATA'!$A$11:$A$14577,'MONTHLY DATA'!$A100,'WEEKLY DATA'!$B$11:$B$14577,'MONTHLY DATA'!$B100)</f>
        <v>251.5</v>
      </c>
      <c r="FM100" s="78">
        <f>AVERAGEIFS('WEEKLY DATA'!FM$11:FM$14577,'WEEKLY DATA'!$A$11:$A$14577,'MONTHLY DATA'!$A100,'WEEKLY DATA'!$B$11:$B$14577,'MONTHLY DATA'!$B100)</f>
        <v>261.5</v>
      </c>
      <c r="FN100" s="78">
        <f>AVERAGEIFS('WEEKLY DATA'!FN$11:FN$14577,'WEEKLY DATA'!$A$11:$A$14577,'MONTHLY DATA'!$A100,'WEEKLY DATA'!$B$11:$B$14577,'MONTHLY DATA'!$B100)</f>
        <v>256.5</v>
      </c>
      <c r="FO100" s="154">
        <f t="shared" si="98"/>
        <v>4.1624365482233472E-2</v>
      </c>
      <c r="FP100" s="78">
        <f>AVERAGEIFS('WEEKLY DATA'!FP$11:FP$14577,'WEEKLY DATA'!$A$11:$A$14577,'MONTHLY DATA'!$A100,'WEEKLY DATA'!$B$11:$B$14577,'MONTHLY DATA'!$B100)</f>
        <v>295.5</v>
      </c>
      <c r="FQ100" s="78">
        <f>AVERAGEIFS('WEEKLY DATA'!FQ$11:FQ$14577,'WEEKLY DATA'!$A$11:$A$14577,'MONTHLY DATA'!$A100,'WEEKLY DATA'!$B$11:$B$14577,'MONTHLY DATA'!$B100)</f>
        <v>305.5</v>
      </c>
      <c r="FR100" s="78">
        <f>AVERAGEIFS('WEEKLY DATA'!FR$11:FR$14577,'WEEKLY DATA'!$A$11:$A$14577,'MONTHLY DATA'!$A100,'WEEKLY DATA'!$B$11:$B$14577,'MONTHLY DATA'!$B100)</f>
        <v>300.5</v>
      </c>
      <c r="FS100" s="154">
        <f t="shared" si="99"/>
        <v>0.15576923076923066</v>
      </c>
      <c r="FT100" s="78">
        <f>AVERAGEIFS('WEEKLY DATA'!FT$11:FT$14577,'WEEKLY DATA'!$A$11:$A$14577,'MONTHLY DATA'!$A100,'WEEKLY DATA'!$B$11:$B$14577,'MONTHLY DATA'!$B100)</f>
        <v>240.5</v>
      </c>
      <c r="FU100" s="78">
        <f>AVERAGEIFS('WEEKLY DATA'!FU$11:FU$14577,'WEEKLY DATA'!$A$11:$A$14577,'MONTHLY DATA'!$A100,'WEEKLY DATA'!$B$11:$B$14577,'MONTHLY DATA'!$B100)</f>
        <v>250.5</v>
      </c>
      <c r="FV100" s="78">
        <f>AVERAGEIFS('WEEKLY DATA'!FV$11:FV$14577,'WEEKLY DATA'!$A$11:$A$14577,'MONTHLY DATA'!$A100,'WEEKLY DATA'!$B$11:$B$14577,'MONTHLY DATA'!$B100)</f>
        <v>245.5</v>
      </c>
      <c r="FW100" s="154">
        <f t="shared" si="100"/>
        <v>0.21987577639751543</v>
      </c>
      <c r="FX100" s="78">
        <f>AVERAGEIFS('WEEKLY DATA'!FX$11:FX$14577,'WEEKLY DATA'!$A$11:$A$14577,'MONTHLY DATA'!$A100,'WEEKLY DATA'!$B$11:$B$14577,'MONTHLY DATA'!$B100)</f>
        <v>252.5</v>
      </c>
      <c r="FY100" s="78">
        <f>AVERAGEIFS('WEEKLY DATA'!FY$11:FY$14577,'WEEKLY DATA'!$A$11:$A$14577,'MONTHLY DATA'!$A100,'WEEKLY DATA'!$B$11:$B$14577,'MONTHLY DATA'!$B100)</f>
        <v>262.5</v>
      </c>
      <c r="FZ100" s="78">
        <f>AVERAGEIFS('WEEKLY DATA'!FZ$11:FZ$14577,'WEEKLY DATA'!$A$11:$A$14577,'MONTHLY DATA'!$A100,'WEEKLY DATA'!$B$11:$B$14577,'MONTHLY DATA'!$B100)</f>
        <v>257.5</v>
      </c>
      <c r="GA100" s="154">
        <f t="shared" si="101"/>
        <v>-8.4444444444444433E-2</v>
      </c>
      <c r="GB100" s="78">
        <f>AVERAGEIFS('WEEKLY DATA'!GB$11:GB$14577,'WEEKLY DATA'!$A$11:$A$14577,'MONTHLY DATA'!$A100,'WEEKLY DATA'!$B$11:$B$14577,'MONTHLY DATA'!$B100)</f>
        <v>303.5</v>
      </c>
      <c r="GC100" s="78">
        <f>AVERAGEIFS('WEEKLY DATA'!GC$11:GC$14577,'WEEKLY DATA'!$A$11:$A$14577,'MONTHLY DATA'!$A100,'WEEKLY DATA'!$B$11:$B$14577,'MONTHLY DATA'!$B100)</f>
        <v>313.5</v>
      </c>
      <c r="GD100" s="78">
        <f>AVERAGEIFS('WEEKLY DATA'!GD$11:GD$14577,'WEEKLY DATA'!$A$11:$A$14577,'MONTHLY DATA'!$A100,'WEEKLY DATA'!$B$11:$B$14577,'MONTHLY DATA'!$B100)</f>
        <v>308.5</v>
      </c>
      <c r="GE100" s="154">
        <f t="shared" si="102"/>
        <v>8.2456140350877227E-2</v>
      </c>
      <c r="GF100" s="169">
        <f>AVERAGEIFS('WEEKLY DATA'!GF$11:GF$14577,'WEEKLY DATA'!$A$11:$A$14577,'MONTHLY DATA'!$A100,'WEEKLY DATA'!$B$11:$B$14577,'MONTHLY DATA'!$B100)</f>
        <v>289</v>
      </c>
      <c r="GG100" s="78">
        <f>AVERAGEIFS('WEEKLY DATA'!GG$11:GG$14577,'WEEKLY DATA'!$A$11:$A$14577,'MONTHLY DATA'!$A100,'WEEKLY DATA'!$B$11:$B$14577,'MONTHLY DATA'!$B100)</f>
        <v>299</v>
      </c>
      <c r="GH100" s="78">
        <f>AVERAGEIFS('WEEKLY DATA'!GH$11:GH$14577,'WEEKLY DATA'!$A$11:$A$14577,'MONTHLY DATA'!$A100,'WEEKLY DATA'!$B$11:$B$14577,'MONTHLY DATA'!$B100)</f>
        <v>294</v>
      </c>
      <c r="GI100" s="154">
        <f t="shared" si="103"/>
        <v>8.8888888888888795E-2</v>
      </c>
      <c r="GJ100" s="78">
        <f>AVERAGEIFS('WEEKLY DATA'!GJ$11:GJ$14577,'WEEKLY DATA'!$A$11:$A$14577,'MONTHLY DATA'!$A100,'WEEKLY DATA'!$B$11:$B$14577,'MONTHLY DATA'!$B100)</f>
        <v>342.5</v>
      </c>
      <c r="GK100" s="78">
        <f>AVERAGEIFS('WEEKLY DATA'!GK$11:GK$14577,'WEEKLY DATA'!$A$11:$A$14577,'MONTHLY DATA'!$A100,'WEEKLY DATA'!$B$11:$B$14577,'MONTHLY DATA'!$B100)</f>
        <v>352.5</v>
      </c>
      <c r="GL100" s="78">
        <f>AVERAGEIFS('WEEKLY DATA'!GL$11:GL$14577,'WEEKLY DATA'!$A$11:$A$14577,'MONTHLY DATA'!$A100,'WEEKLY DATA'!$B$11:$B$14577,'MONTHLY DATA'!$B100)</f>
        <v>347.5</v>
      </c>
      <c r="GM100" s="154">
        <f t="shared" si="104"/>
        <v>1.4598540145985384E-2</v>
      </c>
      <c r="GN100" s="78">
        <f>AVERAGEIFS('WEEKLY DATA'!GN$11:GN$14577,'WEEKLY DATA'!$A$11:$A$14577,'MONTHLY DATA'!$A100,'WEEKLY DATA'!$B$11:$B$14577,'MONTHLY DATA'!$B100)</f>
        <v>427</v>
      </c>
      <c r="GO100" s="78">
        <f>AVERAGEIFS('WEEKLY DATA'!GO$11:GO$14577,'WEEKLY DATA'!$A$11:$A$14577,'MONTHLY DATA'!$A100,'WEEKLY DATA'!$B$11:$B$14577,'MONTHLY DATA'!$B100)</f>
        <v>437</v>
      </c>
      <c r="GP100" s="78">
        <f>AVERAGEIFS('WEEKLY DATA'!GP$11:GP$14577,'WEEKLY DATA'!$A$11:$A$14577,'MONTHLY DATA'!$A100,'WEEKLY DATA'!$B$11:$B$14577,'MONTHLY DATA'!$B100)</f>
        <v>432</v>
      </c>
      <c r="GQ100" s="154">
        <f t="shared" si="105"/>
        <v>1.6470588235294015E-2</v>
      </c>
      <c r="GR100" s="78"/>
    </row>
    <row r="101" spans="1:200" ht="15.75" x14ac:dyDescent="0.25">
      <c r="A101">
        <f t="shared" si="55"/>
        <v>7</v>
      </c>
      <c r="B101">
        <f t="shared" si="56"/>
        <v>2017</v>
      </c>
      <c r="C101" s="86">
        <v>42917</v>
      </c>
      <c r="D101" s="78">
        <f>AVERAGEIFS('WEEKLY DATA'!D$11:D$14577,'WEEKLY DATA'!$A$11:$A$14577,'MONTHLY DATA'!$A101,'WEEKLY DATA'!$B$11:$B$14577,'MONTHLY DATA'!$B101)</f>
        <v>358.125</v>
      </c>
      <c r="E101" s="78">
        <f>AVERAGEIFS('WEEKLY DATA'!E$11:E$14577,'WEEKLY DATA'!$A$11:$A$14577,'MONTHLY DATA'!$A101,'WEEKLY DATA'!$B$11:$B$14577,'MONTHLY DATA'!$B101)</f>
        <v>368.125</v>
      </c>
      <c r="F101" s="78">
        <f>AVERAGEIFS('WEEKLY DATA'!F$11:F$14577,'WEEKLY DATA'!$A$11:$A$14577,'MONTHLY DATA'!$A101,'WEEKLY DATA'!$B$11:$B$14577,'MONTHLY DATA'!$B101)</f>
        <v>363.125</v>
      </c>
      <c r="G101" s="154">
        <f t="shared" si="57"/>
        <v>0.17516181229773453</v>
      </c>
      <c r="H101" s="169">
        <f>AVERAGEIFS('WEEKLY DATA'!H$11:H$14577,'WEEKLY DATA'!$A$11:$A$14577,'MONTHLY DATA'!$A101,'WEEKLY DATA'!$B$11:$B$14577,'MONTHLY DATA'!$B101)</f>
        <v>457.5</v>
      </c>
      <c r="I101" s="78">
        <f>AVERAGEIFS('WEEKLY DATA'!I$11:I$14577,'WEEKLY DATA'!$A$11:$A$14577,'MONTHLY DATA'!$A101,'WEEKLY DATA'!$B$11:$B$14577,'MONTHLY DATA'!$B101)</f>
        <v>467.5</v>
      </c>
      <c r="J101" s="78">
        <f>AVERAGEIFS('WEEKLY DATA'!J$11:J$14577,'WEEKLY DATA'!$A$11:$A$14577,'MONTHLY DATA'!$A101,'WEEKLY DATA'!$B$11:$B$14577,'MONTHLY DATA'!$B101)</f>
        <v>462.5</v>
      </c>
      <c r="K101" s="154">
        <f t="shared" si="58"/>
        <v>0.10119047619047628</v>
      </c>
      <c r="L101" s="169">
        <f>AVERAGEIFS('WEEKLY DATA'!L$11:L$14577,'WEEKLY DATA'!$A$11:$A$14577,'MONTHLY DATA'!$A101,'WEEKLY DATA'!$B$11:$B$14577,'MONTHLY DATA'!$B101)</f>
        <v>392.5</v>
      </c>
      <c r="M101" s="78">
        <f>AVERAGEIFS('WEEKLY DATA'!M$11:M$14577,'WEEKLY DATA'!$A$11:$A$14577,'MONTHLY DATA'!$A101,'WEEKLY DATA'!$B$11:$B$14577,'MONTHLY DATA'!$B101)</f>
        <v>402.5</v>
      </c>
      <c r="N101" s="78">
        <f>AVERAGEIFS('WEEKLY DATA'!N$11:N$14577,'WEEKLY DATA'!$A$11:$A$14577,'MONTHLY DATA'!$A101,'WEEKLY DATA'!$B$11:$B$14577,'MONTHLY DATA'!$B101)</f>
        <v>397.5</v>
      </c>
      <c r="O101" s="154">
        <f t="shared" si="59"/>
        <v>0.17603550295857984</v>
      </c>
      <c r="P101" s="169">
        <f>AVERAGEIFS('WEEKLY DATA'!P$11:P$14577,'WEEKLY DATA'!$A$11:$A$14577,'MONTHLY DATA'!$A101,'WEEKLY DATA'!$B$11:$B$14577,'MONTHLY DATA'!$B101)</f>
        <v>310</v>
      </c>
      <c r="Q101" s="78">
        <f>AVERAGEIFS('WEEKLY DATA'!Q$11:Q$14577,'WEEKLY DATA'!$A$11:$A$14577,'MONTHLY DATA'!$A101,'WEEKLY DATA'!$B$11:$B$14577,'MONTHLY DATA'!$B101)</f>
        <v>320</v>
      </c>
      <c r="R101" s="78">
        <f>AVERAGEIFS('WEEKLY DATA'!R$11:R$14577,'WEEKLY DATA'!$A$11:$A$14577,'MONTHLY DATA'!$A101,'WEEKLY DATA'!$B$11:$B$14577,'MONTHLY DATA'!$B101)</f>
        <v>315</v>
      </c>
      <c r="S101" s="154">
        <f t="shared" si="60"/>
        <v>2.6058631921824116E-2</v>
      </c>
      <c r="T101" s="169">
        <f>AVERAGEIFS('WEEKLY DATA'!T$11:T$14577,'WEEKLY DATA'!$A$11:$A$14577,'MONTHLY DATA'!$A101,'WEEKLY DATA'!$B$11:$B$14577,'MONTHLY DATA'!$B101)</f>
        <v>320</v>
      </c>
      <c r="U101" s="78">
        <f>AVERAGEIFS('WEEKLY DATA'!U$11:U$14577,'WEEKLY DATA'!$A$11:$A$14577,'MONTHLY DATA'!$A101,'WEEKLY DATA'!$B$11:$B$14577,'MONTHLY DATA'!$B101)</f>
        <v>330</v>
      </c>
      <c r="V101" s="78">
        <f>AVERAGEIFS('WEEKLY DATA'!V$11:V$14577,'WEEKLY DATA'!$A$11:$A$14577,'MONTHLY DATA'!$A101,'WEEKLY DATA'!$B$11:$B$14577,'MONTHLY DATA'!$B101)</f>
        <v>325</v>
      </c>
      <c r="W101" s="154">
        <f t="shared" si="61"/>
        <v>0.15452930728241565</v>
      </c>
      <c r="X101" s="169">
        <f>AVERAGEIFS('WEEKLY DATA'!X$11:X$14577,'WEEKLY DATA'!$A$11:$A$14577,'MONTHLY DATA'!$A101,'WEEKLY DATA'!$B$11:$B$14577,'MONTHLY DATA'!$B101)</f>
        <v>307.5</v>
      </c>
      <c r="Y101" s="78">
        <f>AVERAGEIFS('WEEKLY DATA'!Y$11:Y$14577,'WEEKLY DATA'!$A$11:$A$14577,'MONTHLY DATA'!$A101,'WEEKLY DATA'!$B$11:$B$14577,'MONTHLY DATA'!$B101)</f>
        <v>317.5</v>
      </c>
      <c r="Z101" s="78">
        <f>AVERAGEIFS('WEEKLY DATA'!Z$11:Z$14577,'WEEKLY DATA'!$A$11:$A$14577,'MONTHLY DATA'!$A101,'WEEKLY DATA'!$B$11:$B$14577,'MONTHLY DATA'!$B101)</f>
        <v>312.5</v>
      </c>
      <c r="AA101" s="154">
        <f t="shared" si="62"/>
        <v>0.15740740740740744</v>
      </c>
      <c r="AB101" s="169">
        <f>AVERAGEIFS('WEEKLY DATA'!AB$11:AB$14577,'WEEKLY DATA'!$A$11:$A$14577,'MONTHLY DATA'!$A101,'WEEKLY DATA'!$B$11:$B$14577,'MONTHLY DATA'!$B101)</f>
        <v>322.5</v>
      </c>
      <c r="AC101" s="78">
        <f>AVERAGEIFS('WEEKLY DATA'!AC$11:AC$14577,'WEEKLY DATA'!$A$11:$A$14577,'MONTHLY DATA'!$A101,'WEEKLY DATA'!$B$11:$B$14577,'MONTHLY DATA'!$B101)</f>
        <v>332.5</v>
      </c>
      <c r="AD101" s="78">
        <f>AVERAGEIFS('WEEKLY DATA'!AD$11:AD$14577,'WEEKLY DATA'!$A$11:$A$14577,'MONTHLY DATA'!$A101,'WEEKLY DATA'!$B$11:$B$14577,'MONTHLY DATA'!$B101)</f>
        <v>327.5</v>
      </c>
      <c r="AE101" s="154">
        <f t="shared" si="63"/>
        <v>0.22201492537313428</v>
      </c>
      <c r="AF101" s="169">
        <f>AVERAGEIFS('WEEKLY DATA'!AF$11:AF$14577,'WEEKLY DATA'!$A$11:$A$14577,'MONTHLY DATA'!$A101,'WEEKLY DATA'!$B$11:$B$14577,'MONTHLY DATA'!$B101)</f>
        <v>290.625</v>
      </c>
      <c r="AG101" s="78">
        <f>AVERAGEIFS('WEEKLY DATA'!AG$11:AG$14577,'WEEKLY DATA'!$A$11:$A$14577,'MONTHLY DATA'!$A101,'WEEKLY DATA'!$B$11:$B$14577,'MONTHLY DATA'!$B101)</f>
        <v>300.625</v>
      </c>
      <c r="AH101" s="78">
        <f>AVERAGEIFS('WEEKLY DATA'!AH$11:AH$14577,'WEEKLY DATA'!$A$11:$A$14577,'MONTHLY DATA'!$A101,'WEEKLY DATA'!$B$11:$B$14577,'MONTHLY DATA'!$B101)</f>
        <v>295.625</v>
      </c>
      <c r="AI101" s="154">
        <f t="shared" si="64"/>
        <v>8.6856617647058876E-2</v>
      </c>
      <c r="AJ101" s="169">
        <f>AVERAGEIFS('WEEKLY DATA'!AJ$11:AJ$14577,'WEEKLY DATA'!$A$11:$A$14577,'MONTHLY DATA'!$A101,'WEEKLY DATA'!$B$11:$B$14577,'MONTHLY DATA'!$B101)</f>
        <v>316.875</v>
      </c>
      <c r="AK101" s="78">
        <f>AVERAGEIFS('WEEKLY DATA'!AK$11:AK$14577,'WEEKLY DATA'!$A$11:$A$14577,'MONTHLY DATA'!$A101,'WEEKLY DATA'!$B$11:$B$14577,'MONTHLY DATA'!$B101)</f>
        <v>326.875</v>
      </c>
      <c r="AL101" s="78">
        <f>AVERAGEIFS('WEEKLY DATA'!AL$11:AL$14577,'WEEKLY DATA'!$A$11:$A$14577,'MONTHLY DATA'!$A101,'WEEKLY DATA'!$B$11:$B$14577,'MONTHLY DATA'!$B101)</f>
        <v>321.875</v>
      </c>
      <c r="AM101" s="154">
        <f t="shared" si="65"/>
        <v>0.1475044563279857</v>
      </c>
      <c r="AN101" s="169">
        <f>AVERAGEIFS('WEEKLY DATA'!AN$11:AN$14577,'WEEKLY DATA'!$A$11:$A$14577,'MONTHLY DATA'!$A101,'WEEKLY DATA'!$B$11:$B$14577,'MONTHLY DATA'!$B101)</f>
        <v>310.625</v>
      </c>
      <c r="AO101" s="78">
        <f>AVERAGEIFS('WEEKLY DATA'!AO$11:AO$14577,'WEEKLY DATA'!$A$11:$A$14577,'MONTHLY DATA'!$A101,'WEEKLY DATA'!$B$11:$B$14577,'MONTHLY DATA'!$B101)</f>
        <v>320.625</v>
      </c>
      <c r="AP101" s="78">
        <f>AVERAGEIFS('WEEKLY DATA'!AP$11:AP$14577,'WEEKLY DATA'!$A$11:$A$14577,'MONTHLY DATA'!$A101,'WEEKLY DATA'!$B$11:$B$14577,'MONTHLY DATA'!$B101)</f>
        <v>315.625</v>
      </c>
      <c r="AQ101" s="154">
        <f t="shared" si="66"/>
        <v>0.13330341113105915</v>
      </c>
      <c r="AR101" s="169">
        <f>AVERAGEIFS('WEEKLY DATA'!AR$11:AR$14577,'WEEKLY DATA'!$A$11:$A$14577,'MONTHLY DATA'!$A101,'WEEKLY DATA'!$B$11:$B$14577,'MONTHLY DATA'!$B101)</f>
        <v>341.25</v>
      </c>
      <c r="AS101" s="78">
        <f>AVERAGEIFS('WEEKLY DATA'!AS$11:AS$14577,'WEEKLY DATA'!$A$11:$A$14577,'MONTHLY DATA'!$A101,'WEEKLY DATA'!$B$11:$B$14577,'MONTHLY DATA'!$B101)</f>
        <v>351.25</v>
      </c>
      <c r="AT101" s="78">
        <f>AVERAGEIFS('WEEKLY DATA'!AT$11:AT$14577,'WEEKLY DATA'!$A$11:$A$14577,'MONTHLY DATA'!$A101,'WEEKLY DATA'!$B$11:$B$14577,'MONTHLY DATA'!$B101)</f>
        <v>346.25</v>
      </c>
      <c r="AU101" s="154">
        <f t="shared" si="67"/>
        <v>0.22349823321554774</v>
      </c>
      <c r="AV101" s="169">
        <f>AVERAGEIFS('WEEKLY DATA'!AV$11:AV$14577,'WEEKLY DATA'!$A$11:$A$14577,'MONTHLY DATA'!$A101,'WEEKLY DATA'!$B$11:$B$14577,'MONTHLY DATA'!$B101)</f>
        <v>296.875</v>
      </c>
      <c r="AW101" s="78">
        <f>AVERAGEIFS('WEEKLY DATA'!AW$11:AW$14577,'WEEKLY DATA'!$A$11:$A$14577,'MONTHLY DATA'!$A101,'WEEKLY DATA'!$B$11:$B$14577,'MONTHLY DATA'!$B101)</f>
        <v>306.875</v>
      </c>
      <c r="AX101" s="78">
        <f>AVERAGEIFS('WEEKLY DATA'!AX$11:AX$14577,'WEEKLY DATA'!$A$11:$A$14577,'MONTHLY DATA'!$A101,'WEEKLY DATA'!$B$11:$B$14577,'MONTHLY DATA'!$B101)</f>
        <v>301.875</v>
      </c>
      <c r="AY101" s="154">
        <f t="shared" si="68"/>
        <v>5.1829268292682862E-2</v>
      </c>
      <c r="AZ101" s="169">
        <f>AVERAGEIFS('WEEKLY DATA'!AZ$11:AZ$14577,'WEEKLY DATA'!$A$11:$A$14577,'MONTHLY DATA'!$A101,'WEEKLY DATA'!$B$11:$B$14577,'MONTHLY DATA'!$B101)</f>
        <v>281.25</v>
      </c>
      <c r="BA101" s="78">
        <f>AVERAGEIFS('WEEKLY DATA'!BA$11:BA$14577,'WEEKLY DATA'!$A$11:$A$14577,'MONTHLY DATA'!$A101,'WEEKLY DATA'!$B$11:$B$14577,'MONTHLY DATA'!$B101)</f>
        <v>291.25</v>
      </c>
      <c r="BB101" s="78">
        <f>AVERAGEIFS('WEEKLY DATA'!BB$11:BB$14577,'WEEKLY DATA'!$A$11:$A$14577,'MONTHLY DATA'!$A101,'WEEKLY DATA'!$B$11:$B$14577,'MONTHLY DATA'!$B101)</f>
        <v>286.25</v>
      </c>
      <c r="BC101" s="154">
        <f t="shared" si="69"/>
        <v>0.23118279569892475</v>
      </c>
      <c r="BD101" s="169">
        <f>AVERAGEIFS('WEEKLY DATA'!BD$11:BD$14577,'WEEKLY DATA'!$A$11:$A$14577,'MONTHLY DATA'!$A101,'WEEKLY DATA'!$B$11:$B$14577,'MONTHLY DATA'!$B101)</f>
        <v>235.625</v>
      </c>
      <c r="BE101" s="78">
        <f>AVERAGEIFS('WEEKLY DATA'!BE$11:BE$14577,'WEEKLY DATA'!$A$11:$A$14577,'MONTHLY DATA'!$A101,'WEEKLY DATA'!$B$11:$B$14577,'MONTHLY DATA'!$B101)</f>
        <v>245.625</v>
      </c>
      <c r="BF101" s="78">
        <f>AVERAGEIFS('WEEKLY DATA'!BF$11:BF$14577,'WEEKLY DATA'!$A$11:$A$14577,'MONTHLY DATA'!$A101,'WEEKLY DATA'!$B$11:$B$14577,'MONTHLY DATA'!$B101)</f>
        <v>240.625</v>
      </c>
      <c r="BG101" s="154">
        <f t="shared" si="70"/>
        <v>0.19121287128712861</v>
      </c>
      <c r="BH101" s="169">
        <f>AVERAGEIFS('WEEKLY DATA'!BH$11:BH$14577,'WEEKLY DATA'!$A$11:$A$14577,'MONTHLY DATA'!$A101,'WEEKLY DATA'!$B$11:$B$14577,'MONTHLY DATA'!$B101)</f>
        <v>291.25</v>
      </c>
      <c r="BI101" s="78">
        <f>AVERAGEIFS('WEEKLY DATA'!BI$11:BI$14577,'WEEKLY DATA'!$A$11:$A$14577,'MONTHLY DATA'!$A101,'WEEKLY DATA'!$B$11:$B$14577,'MONTHLY DATA'!$B101)</f>
        <v>301.25</v>
      </c>
      <c r="BJ101" s="78">
        <f>AVERAGEIFS('WEEKLY DATA'!BJ$11:BJ$14577,'WEEKLY DATA'!$A$11:$A$14577,'MONTHLY DATA'!$A101,'WEEKLY DATA'!$B$11:$B$14577,'MONTHLY DATA'!$B101)</f>
        <v>296.25</v>
      </c>
      <c r="BK101" s="154">
        <f t="shared" si="71"/>
        <v>0.12857142857142856</v>
      </c>
      <c r="BL101" s="169">
        <f>AVERAGEIFS('WEEKLY DATA'!BL$11:BL$14577,'WEEKLY DATA'!$A$11:$A$14577,'MONTHLY DATA'!$A101,'WEEKLY DATA'!$B$11:$B$14577,'MONTHLY DATA'!$B101)</f>
        <v>250.625</v>
      </c>
      <c r="BM101" s="78">
        <f>AVERAGEIFS('WEEKLY DATA'!BM$11:BM$14577,'WEEKLY DATA'!$A$11:$A$14577,'MONTHLY DATA'!$A101,'WEEKLY DATA'!$B$11:$B$14577,'MONTHLY DATA'!$B101)</f>
        <v>260.625</v>
      </c>
      <c r="BN101" s="78">
        <f>AVERAGEIFS('WEEKLY DATA'!BN$11:BN$14577,'WEEKLY DATA'!$A$11:$A$14577,'MONTHLY DATA'!$A101,'WEEKLY DATA'!$B$11:$B$14577,'MONTHLY DATA'!$B101)</f>
        <v>255.625</v>
      </c>
      <c r="BO101" s="154">
        <f t="shared" si="72"/>
        <v>0.17799539170506917</v>
      </c>
      <c r="BP101" s="78">
        <f>AVERAGEIFS('WEEKLY DATA'!BP$11:BP$14577,'WEEKLY DATA'!$A$11:$A$14577,'MONTHLY DATA'!$A101,'WEEKLY DATA'!$B$11:$B$14577,'MONTHLY DATA'!$B101)</f>
        <v>330</v>
      </c>
      <c r="BQ101" s="78">
        <f>AVERAGEIFS('WEEKLY DATA'!BQ$11:BQ$14577,'WEEKLY DATA'!$A$11:$A$14577,'MONTHLY DATA'!$A101,'WEEKLY DATA'!$B$11:$B$14577,'MONTHLY DATA'!$B101)</f>
        <v>340</v>
      </c>
      <c r="BR101" s="78">
        <f>AVERAGEIFS('WEEKLY DATA'!BR$11:BR$14577,'WEEKLY DATA'!$A$11:$A$14577,'MONTHLY DATA'!$A101,'WEEKLY DATA'!$B$11:$B$14577,'MONTHLY DATA'!$B101)</f>
        <v>335</v>
      </c>
      <c r="BS101" s="154">
        <f t="shared" si="73"/>
        <v>0.2007168458781361</v>
      </c>
      <c r="BT101" s="78">
        <f>AVERAGEIFS('WEEKLY DATA'!BT$11:BT$14577,'WEEKLY DATA'!$A$11:$A$14577,'MONTHLY DATA'!$A101,'WEEKLY DATA'!$B$11:$B$14577,'MONTHLY DATA'!$B101)</f>
        <v>285.625</v>
      </c>
      <c r="BU101" s="78">
        <f>AVERAGEIFS('WEEKLY DATA'!BU$11:BU$14577,'WEEKLY DATA'!$A$11:$A$14577,'MONTHLY DATA'!$A101,'WEEKLY DATA'!$B$11:$B$14577,'MONTHLY DATA'!$B101)</f>
        <v>295.625</v>
      </c>
      <c r="BV101" s="78">
        <f>AVERAGEIFS('WEEKLY DATA'!BV$11:BV$14577,'WEEKLY DATA'!$A$11:$A$14577,'MONTHLY DATA'!$A101,'WEEKLY DATA'!$B$11:$B$14577,'MONTHLY DATA'!$B101)</f>
        <v>290.625</v>
      </c>
      <c r="BW101" s="154">
        <f t="shared" si="74"/>
        <v>0.15327380952380953</v>
      </c>
      <c r="BX101" s="78">
        <f>AVERAGEIFS('WEEKLY DATA'!BX$11:BX$14577,'WEEKLY DATA'!$A$11:$A$14577,'MONTHLY DATA'!$A101,'WEEKLY DATA'!$B$11:$B$14577,'MONTHLY DATA'!$B101)</f>
        <v>333.125</v>
      </c>
      <c r="BY101" s="78">
        <f>AVERAGEIFS('WEEKLY DATA'!BY$11:BY$14577,'WEEKLY DATA'!$A$11:$A$14577,'MONTHLY DATA'!$A101,'WEEKLY DATA'!$B$11:$B$14577,'MONTHLY DATA'!$B101)</f>
        <v>343.125</v>
      </c>
      <c r="BZ101" s="78">
        <f>AVERAGEIFS('WEEKLY DATA'!BZ$11:BZ$14577,'WEEKLY DATA'!$A$11:$A$14577,'MONTHLY DATA'!$A101,'WEEKLY DATA'!$B$11:$B$14577,'MONTHLY DATA'!$B101)</f>
        <v>338.125</v>
      </c>
      <c r="CA101" s="154">
        <f t="shared" si="75"/>
        <v>3.2442748091602969E-2</v>
      </c>
      <c r="CB101" s="78">
        <f>AVERAGEIFS('WEEKLY DATA'!CB$11:CB$14577,'WEEKLY DATA'!$A$11:$A$14577,'MONTHLY DATA'!$A101,'WEEKLY DATA'!$B$11:$B$14577,'MONTHLY DATA'!$B101)</f>
        <v>425</v>
      </c>
      <c r="CC101" s="78">
        <f>AVERAGEIFS('WEEKLY DATA'!CC$11:CC$14577,'WEEKLY DATA'!$A$11:$A$14577,'MONTHLY DATA'!$A101,'WEEKLY DATA'!$B$11:$B$14577,'MONTHLY DATA'!$B101)</f>
        <v>435</v>
      </c>
      <c r="CD101" s="78">
        <f>AVERAGEIFS('WEEKLY DATA'!CD$11:CD$14577,'WEEKLY DATA'!$A$11:$A$14577,'MONTHLY DATA'!$A101,'WEEKLY DATA'!$B$11:$B$14577,'MONTHLY DATA'!$B101)</f>
        <v>430</v>
      </c>
      <c r="CE101" s="154">
        <f t="shared" si="76"/>
        <v>4.3689320388349495E-2</v>
      </c>
      <c r="CF101" s="78">
        <f>AVERAGEIFS('WEEKLY DATA'!CF$11:CF$14577,'WEEKLY DATA'!$A$11:$A$14577,'MONTHLY DATA'!$A101,'WEEKLY DATA'!$B$11:$B$14577,'MONTHLY DATA'!$B101)</f>
        <v>279.375</v>
      </c>
      <c r="CG101" s="78">
        <f>AVERAGEIFS('WEEKLY DATA'!CG$11:CG$14577,'WEEKLY DATA'!$A$11:$A$14577,'MONTHLY DATA'!$A101,'WEEKLY DATA'!$B$11:$B$14577,'MONTHLY DATA'!$B101)</f>
        <v>289.375</v>
      </c>
      <c r="CH101" s="78">
        <f>AVERAGEIFS('WEEKLY DATA'!CH$11:CH$14577,'WEEKLY DATA'!$A$11:$A$14577,'MONTHLY DATA'!$A101,'WEEKLY DATA'!$B$11:$B$14577,'MONTHLY DATA'!$B101)</f>
        <v>284.375</v>
      </c>
      <c r="CI101" s="154">
        <f t="shared" si="77"/>
        <v>0.21268656716417911</v>
      </c>
      <c r="CJ101" s="78">
        <f>AVERAGEIFS('WEEKLY DATA'!CJ$11:CJ$14577,'WEEKLY DATA'!$A$11:$A$14577,'MONTHLY DATA'!$A101,'WEEKLY DATA'!$B$11:$B$14577,'MONTHLY DATA'!$B101)</f>
        <v>243.125</v>
      </c>
      <c r="CK101" s="78">
        <f>AVERAGEIFS('WEEKLY DATA'!CK$11:CK$14577,'WEEKLY DATA'!$A$11:$A$14577,'MONTHLY DATA'!$A101,'WEEKLY DATA'!$B$11:$B$14577,'MONTHLY DATA'!$B101)</f>
        <v>253.125</v>
      </c>
      <c r="CL101" s="78">
        <f>AVERAGEIFS('WEEKLY DATA'!CL$11:CL$14577,'WEEKLY DATA'!$A$11:$A$14577,'MONTHLY DATA'!$A101,'WEEKLY DATA'!$B$11:$B$14577,'MONTHLY DATA'!$B101)</f>
        <v>248.125</v>
      </c>
      <c r="CM101" s="154">
        <f t="shared" si="78"/>
        <v>0.15946261682243001</v>
      </c>
      <c r="CN101" s="78">
        <f>AVERAGEIFS('WEEKLY DATA'!CN$11:CN$14577,'WEEKLY DATA'!$A$11:$A$14577,'MONTHLY DATA'!$A101,'WEEKLY DATA'!$B$11:$B$14577,'MONTHLY DATA'!$B101)</f>
        <v>273.125</v>
      </c>
      <c r="CO101" s="78">
        <f>AVERAGEIFS('WEEKLY DATA'!CO$11:CO$14577,'WEEKLY DATA'!$A$11:$A$14577,'MONTHLY DATA'!$A101,'WEEKLY DATA'!$B$11:$B$14577,'MONTHLY DATA'!$B101)</f>
        <v>283.125</v>
      </c>
      <c r="CP101" s="78">
        <f>AVERAGEIFS('WEEKLY DATA'!CP$11:CP$14577,'WEEKLY DATA'!$A$11:$A$14577,'MONTHLY DATA'!$A101,'WEEKLY DATA'!$B$11:$B$14577,'MONTHLY DATA'!$B101)</f>
        <v>278.125</v>
      </c>
      <c r="CQ101" s="154">
        <f t="shared" si="79"/>
        <v>3.971962616822422E-2</v>
      </c>
      <c r="CR101" s="78">
        <f>AVERAGEIFS('WEEKLY DATA'!CR$11:CR$14577,'WEEKLY DATA'!$A$11:$A$14577,'MONTHLY DATA'!$A101,'WEEKLY DATA'!$B$11:$B$14577,'MONTHLY DATA'!$B101)</f>
        <v>395</v>
      </c>
      <c r="CS101" s="78">
        <f>AVERAGEIFS('WEEKLY DATA'!CS$11:CS$14577,'WEEKLY DATA'!$A$11:$A$14577,'MONTHLY DATA'!$A101,'WEEKLY DATA'!$B$11:$B$14577,'MONTHLY DATA'!$B101)</f>
        <v>405</v>
      </c>
      <c r="CT101" s="78">
        <f>AVERAGEIFS('WEEKLY DATA'!CT$11:CT$14577,'WEEKLY DATA'!$A$11:$A$14577,'MONTHLY DATA'!$A101,'WEEKLY DATA'!$B$11:$B$14577,'MONTHLY DATA'!$B101)</f>
        <v>400</v>
      </c>
      <c r="CU101" s="154">
        <f t="shared" si="80"/>
        <v>4.7120418848167533E-2</v>
      </c>
      <c r="CV101" s="169">
        <f>AVERAGEIFS('WEEKLY DATA'!CV$11:CV$14577,'WEEKLY DATA'!$A$11:$A$14577,'MONTHLY DATA'!$A101,'WEEKLY DATA'!$B$11:$B$14577,'MONTHLY DATA'!$B101)</f>
        <v>319.375</v>
      </c>
      <c r="CW101" s="78">
        <f>AVERAGEIFS('WEEKLY DATA'!CW$11:CW$14577,'WEEKLY DATA'!$A$11:$A$14577,'MONTHLY DATA'!$A101,'WEEKLY DATA'!$B$11:$B$14577,'MONTHLY DATA'!$B101)</f>
        <v>329.375</v>
      </c>
      <c r="CX101" s="78">
        <f>AVERAGEIFS('WEEKLY DATA'!CX$11:CX$14577,'WEEKLY DATA'!$A$11:$A$14577,'MONTHLY DATA'!$A101,'WEEKLY DATA'!$B$11:$B$14577,'MONTHLY DATA'!$B101)</f>
        <v>324.375</v>
      </c>
      <c r="CY101" s="154">
        <f t="shared" si="81"/>
        <v>0.16472172351885095</v>
      </c>
      <c r="CZ101" s="169">
        <f>AVERAGEIFS('WEEKLY DATA'!CZ$11:CZ$14577,'WEEKLY DATA'!$A$11:$A$14577,'MONTHLY DATA'!$A101,'WEEKLY DATA'!$B$11:$B$14577,'MONTHLY DATA'!$B101)</f>
        <v>283.125</v>
      </c>
      <c r="DA101" s="78">
        <f>AVERAGEIFS('WEEKLY DATA'!DA$11:DA$14577,'WEEKLY DATA'!$A$11:$A$14577,'MONTHLY DATA'!$A101,'WEEKLY DATA'!$B$11:$B$14577,'MONTHLY DATA'!$B101)</f>
        <v>293.125</v>
      </c>
      <c r="DB101" s="78">
        <f>AVERAGEIFS('WEEKLY DATA'!DB$11:DB$14577,'WEEKLY DATA'!$A$11:$A$14577,'MONTHLY DATA'!$A101,'WEEKLY DATA'!$B$11:$B$14577,'MONTHLY DATA'!$B101)</f>
        <v>288.125</v>
      </c>
      <c r="DC101" s="154">
        <f t="shared" si="82"/>
        <v>0.12990196078431371</v>
      </c>
      <c r="DD101" s="78">
        <f>AVERAGEIFS('WEEKLY DATA'!DD$11:DD$14577,'WEEKLY DATA'!$A$11:$A$14577,'MONTHLY DATA'!$A101,'WEEKLY DATA'!$B$11:$B$14577,'MONTHLY DATA'!$B101)</f>
        <v>323.125</v>
      </c>
      <c r="DE101" s="78">
        <f>AVERAGEIFS('WEEKLY DATA'!DE$11:DE$14577,'WEEKLY DATA'!$A$11:$A$14577,'MONTHLY DATA'!$A101,'WEEKLY DATA'!$B$11:$B$14577,'MONTHLY DATA'!$B101)</f>
        <v>333.125</v>
      </c>
      <c r="DF101" s="78">
        <f>AVERAGEIFS('WEEKLY DATA'!DF$11:DF$14577,'WEEKLY DATA'!$A$11:$A$14577,'MONTHLY DATA'!$A101,'WEEKLY DATA'!$B$11:$B$14577,'MONTHLY DATA'!$B101)</f>
        <v>328.125</v>
      </c>
      <c r="DG101" s="154">
        <f t="shared" si="83"/>
        <v>3.3464566929133799E-2</v>
      </c>
      <c r="DH101" s="78">
        <f>AVERAGEIFS('WEEKLY DATA'!DH$11:DH$14577,'WEEKLY DATA'!$A$11:$A$14577,'MONTHLY DATA'!$A101,'WEEKLY DATA'!$B$11:$B$14577,'MONTHLY DATA'!$B101)</f>
        <v>405</v>
      </c>
      <c r="DI101" s="78">
        <f>AVERAGEIFS('WEEKLY DATA'!DI$11:DI$14577,'WEEKLY DATA'!$A$11:$A$14577,'MONTHLY DATA'!$A101,'WEEKLY DATA'!$B$11:$B$14577,'MONTHLY DATA'!$B101)</f>
        <v>415</v>
      </c>
      <c r="DJ101" s="78">
        <f>AVERAGEIFS('WEEKLY DATA'!DJ$11:DJ$14577,'WEEKLY DATA'!$A$11:$A$14577,'MONTHLY DATA'!$A101,'WEEKLY DATA'!$B$11:$B$14577,'MONTHLY DATA'!$B101)</f>
        <v>410</v>
      </c>
      <c r="DK101" s="154">
        <f t="shared" si="84"/>
        <v>4.5918367346938771E-2</v>
      </c>
      <c r="DL101" s="169">
        <f>AVERAGEIFS('WEEKLY DATA'!DL$11:DL$14577,'WEEKLY DATA'!$A$11:$A$14577,'MONTHLY DATA'!$A101,'WEEKLY DATA'!$B$11:$B$14577,'MONTHLY DATA'!$B101)</f>
        <v>284.375</v>
      </c>
      <c r="DM101" s="78">
        <f>AVERAGEIFS('WEEKLY DATA'!DM$11:DM$14577,'WEEKLY DATA'!$A$11:$A$14577,'MONTHLY DATA'!$A101,'WEEKLY DATA'!$B$11:$B$14577,'MONTHLY DATA'!$B101)</f>
        <v>294.375</v>
      </c>
      <c r="DN101" s="78">
        <f>AVERAGEIFS('WEEKLY DATA'!DN$11:DN$14577,'WEEKLY DATA'!$A$11:$A$14577,'MONTHLY DATA'!$A101,'WEEKLY DATA'!$B$11:$B$14577,'MONTHLY DATA'!$B101)</f>
        <v>289.375</v>
      </c>
      <c r="DO101" s="154">
        <f t="shared" si="85"/>
        <v>0.18112244897959173</v>
      </c>
      <c r="DP101" s="78">
        <f>AVERAGEIFS('WEEKLY DATA'!DP$11:DP$14577,'WEEKLY DATA'!$A$11:$A$14577,'MONTHLY DATA'!$A101,'WEEKLY DATA'!$B$11:$B$14577,'MONTHLY DATA'!$B101)</f>
        <v>248.125</v>
      </c>
      <c r="DQ101" s="78">
        <f>AVERAGEIFS('WEEKLY DATA'!DQ$11:DQ$14577,'WEEKLY DATA'!$A$11:$A$14577,'MONTHLY DATA'!$A101,'WEEKLY DATA'!$B$11:$B$14577,'MONTHLY DATA'!$B101)</f>
        <v>258.125</v>
      </c>
      <c r="DR101" s="78">
        <f>AVERAGEIFS('WEEKLY DATA'!DR$11:DR$14577,'WEEKLY DATA'!$A$11:$A$14577,'MONTHLY DATA'!$A101,'WEEKLY DATA'!$B$11:$B$14577,'MONTHLY DATA'!$B101)</f>
        <v>253.125</v>
      </c>
      <c r="DS101" s="154">
        <f t="shared" si="86"/>
        <v>0.14277652370203153</v>
      </c>
      <c r="DT101" s="78">
        <f>AVERAGEIFS('WEEKLY DATA'!DT$11:DT$14577,'WEEKLY DATA'!$A$11:$A$14577,'MONTHLY DATA'!$A101,'WEEKLY DATA'!$B$11:$B$14577,'MONTHLY DATA'!$B101)</f>
        <v>333.125</v>
      </c>
      <c r="DU101" s="78">
        <f>AVERAGEIFS('WEEKLY DATA'!DU$11:DU$14577,'WEEKLY DATA'!$A$11:$A$14577,'MONTHLY DATA'!$A101,'WEEKLY DATA'!$B$11:$B$14577,'MONTHLY DATA'!$B101)</f>
        <v>343.125</v>
      </c>
      <c r="DV101" s="78">
        <f>AVERAGEIFS('WEEKLY DATA'!DV$11:DV$14577,'WEEKLY DATA'!$A$11:$A$14577,'MONTHLY DATA'!$A101,'WEEKLY DATA'!$B$11:$B$14577,'MONTHLY DATA'!$B101)</f>
        <v>338.125</v>
      </c>
      <c r="DW101" s="154">
        <f t="shared" si="87"/>
        <v>3.2442748091602969E-2</v>
      </c>
      <c r="DX101" s="78">
        <f>AVERAGEIFS('WEEKLY DATA'!DX$11:DX$14577,'WEEKLY DATA'!$A$11:$A$14577,'MONTHLY DATA'!$A101,'WEEKLY DATA'!$B$11:$B$14577,'MONTHLY DATA'!$B101)</f>
        <v>415</v>
      </c>
      <c r="DY101" s="78">
        <f>AVERAGEIFS('WEEKLY DATA'!DY$11:DY$14577,'WEEKLY DATA'!$A$11:$A$14577,'MONTHLY DATA'!$A101,'WEEKLY DATA'!$B$11:$B$14577,'MONTHLY DATA'!$B101)</f>
        <v>425</v>
      </c>
      <c r="DZ101" s="78">
        <f>AVERAGEIFS('WEEKLY DATA'!DZ$11:DZ$14577,'WEEKLY DATA'!$A$11:$A$14577,'MONTHLY DATA'!$A101,'WEEKLY DATA'!$B$11:$B$14577,'MONTHLY DATA'!$B101)</f>
        <v>420</v>
      </c>
      <c r="EA101" s="154">
        <f t="shared" si="88"/>
        <v>4.4776119402984982E-2</v>
      </c>
      <c r="EB101" s="78">
        <f>AVERAGEIFS('WEEKLY DATA'!EB$11:EB$14577,'WEEKLY DATA'!$A$11:$A$14577,'MONTHLY DATA'!$A101,'WEEKLY DATA'!$B$11:$B$14577,'MONTHLY DATA'!$B101)</f>
        <v>274.375</v>
      </c>
      <c r="EC101" s="78">
        <f>AVERAGEIFS('WEEKLY DATA'!EC$11:EC$14577,'WEEKLY DATA'!$A$11:$A$14577,'MONTHLY DATA'!$A101,'WEEKLY DATA'!$B$11:$B$14577,'MONTHLY DATA'!$B101)</f>
        <v>284.375</v>
      </c>
      <c r="ED101" s="78">
        <f>AVERAGEIFS('WEEKLY DATA'!ED$11:ED$14577,'WEEKLY DATA'!$A$11:$A$14577,'MONTHLY DATA'!$A101,'WEEKLY DATA'!$B$11:$B$14577,'MONTHLY DATA'!$B101)</f>
        <v>279.375</v>
      </c>
      <c r="EE101" s="154">
        <f t="shared" si="89"/>
        <v>0.22264770240700216</v>
      </c>
      <c r="EF101" s="169">
        <f>AVERAGEIFS('WEEKLY DATA'!EF$11:EF$14577,'WEEKLY DATA'!$A$11:$A$14577,'MONTHLY DATA'!$A101,'WEEKLY DATA'!$B$11:$B$14577,'MONTHLY DATA'!$B101)</f>
        <v>238.125</v>
      </c>
      <c r="EG101" s="78">
        <f>AVERAGEIFS('WEEKLY DATA'!EG$11:EG$14577,'WEEKLY DATA'!$A$11:$A$14577,'MONTHLY DATA'!$A101,'WEEKLY DATA'!$B$11:$B$14577,'MONTHLY DATA'!$B101)</f>
        <v>248.125</v>
      </c>
      <c r="EH101" s="78">
        <f>AVERAGEIFS('WEEKLY DATA'!EH$11:EH$14577,'WEEKLY DATA'!$A$11:$A$14577,'MONTHLY DATA'!$A101,'WEEKLY DATA'!$B$11:$B$14577,'MONTHLY DATA'!$B101)</f>
        <v>243.125</v>
      </c>
      <c r="EI101" s="154">
        <f t="shared" si="90"/>
        <v>0.16327751196172247</v>
      </c>
      <c r="EJ101" s="78">
        <f>AVERAGEIFS('WEEKLY DATA'!EJ$11:EJ$14577,'WEEKLY DATA'!$A$11:$A$14577,'MONTHLY DATA'!$A101,'WEEKLY DATA'!$B$11:$B$14577,'MONTHLY DATA'!$B101)</f>
        <v>353.125</v>
      </c>
      <c r="EK101" s="78">
        <f>AVERAGEIFS('WEEKLY DATA'!EK$11:EK$14577,'WEEKLY DATA'!$A$11:$A$14577,'MONTHLY DATA'!$A101,'WEEKLY DATA'!$B$11:$B$14577,'MONTHLY DATA'!$B101)</f>
        <v>363.125</v>
      </c>
      <c r="EL101" s="78">
        <f>AVERAGEIFS('WEEKLY DATA'!EL$11:EL$14577,'WEEKLY DATA'!$A$11:$A$14577,'MONTHLY DATA'!$A101,'WEEKLY DATA'!$B$11:$B$14577,'MONTHLY DATA'!$B101)</f>
        <v>358.125</v>
      </c>
      <c r="EM101" s="154">
        <f t="shared" si="91"/>
        <v>3.0575539568345356E-2</v>
      </c>
      <c r="EN101" s="78">
        <f>AVERAGEIFS('WEEKLY DATA'!EN$11:EN$14577,'WEEKLY DATA'!$A$11:$A$14577,'MONTHLY DATA'!$A101,'WEEKLY DATA'!$B$11:$B$14577,'MONTHLY DATA'!$B101)</f>
        <v>440</v>
      </c>
      <c r="EO101" s="78">
        <f>AVERAGEIFS('WEEKLY DATA'!EO$11:EO$14577,'WEEKLY DATA'!$A$11:$A$14577,'MONTHLY DATA'!$A101,'WEEKLY DATA'!$B$11:$B$14577,'MONTHLY DATA'!$B101)</f>
        <v>450</v>
      </c>
      <c r="EP101" s="78">
        <f>AVERAGEIFS('WEEKLY DATA'!EP$11:EP$14577,'WEEKLY DATA'!$A$11:$A$14577,'MONTHLY DATA'!$A101,'WEEKLY DATA'!$B$11:$B$14577,'MONTHLY DATA'!$B101)</f>
        <v>445</v>
      </c>
      <c r="EQ101" s="154">
        <f t="shared" si="92"/>
        <v>4.2154566744730726E-2</v>
      </c>
      <c r="ER101" s="78">
        <f>AVERAGEIFS('WEEKLY DATA'!ER$11:ER$14577,'WEEKLY DATA'!$A$11:$A$14577,'MONTHLY DATA'!$A101,'WEEKLY DATA'!$B$11:$B$14577,'MONTHLY DATA'!$B101)</f>
        <v>277.5</v>
      </c>
      <c r="ES101" s="78">
        <f>AVERAGEIFS('WEEKLY DATA'!ES$11:ES$14577,'WEEKLY DATA'!$A$11:$A$14577,'MONTHLY DATA'!$A101,'WEEKLY DATA'!$B$11:$B$14577,'MONTHLY DATA'!$B101)</f>
        <v>287.5</v>
      </c>
      <c r="ET101" s="78">
        <f>AVERAGEIFS('WEEKLY DATA'!ET$11:ET$14577,'WEEKLY DATA'!$A$11:$A$14577,'MONTHLY DATA'!$A101,'WEEKLY DATA'!$B$11:$B$14577,'MONTHLY DATA'!$B101)</f>
        <v>282.5</v>
      </c>
      <c r="EU101" s="154">
        <f t="shared" si="93"/>
        <v>0.17219917012448138</v>
      </c>
      <c r="EV101" s="78">
        <f>AVERAGEIFS('WEEKLY DATA'!EV$11:EV$14577,'WEEKLY DATA'!$A$11:$A$14577,'MONTHLY DATA'!$A101,'WEEKLY DATA'!$B$11:$B$14577,'MONTHLY DATA'!$B101)</f>
        <v>234.375</v>
      </c>
      <c r="EW101" s="78">
        <f>AVERAGEIFS('WEEKLY DATA'!EW$11:EW$14577,'WEEKLY DATA'!$A$11:$A$14577,'MONTHLY DATA'!$A101,'WEEKLY DATA'!$B$11:$B$14577,'MONTHLY DATA'!$B101)</f>
        <v>244.375</v>
      </c>
      <c r="EX101" s="78">
        <f>AVERAGEIFS('WEEKLY DATA'!EX$11:EX$14577,'WEEKLY DATA'!$A$11:$A$14577,'MONTHLY DATA'!$A101,'WEEKLY DATA'!$B$11:$B$14577,'MONTHLY DATA'!$B101)</f>
        <v>239.375</v>
      </c>
      <c r="EY101" s="154">
        <f t="shared" si="94"/>
        <v>0.1056581986143188</v>
      </c>
      <c r="EZ101" s="78">
        <f>AVERAGEIFS('WEEKLY DATA'!EZ$11:EZ$14577,'WEEKLY DATA'!$A$11:$A$14577,'MONTHLY DATA'!$A101,'WEEKLY DATA'!$B$11:$B$14577,'MONTHLY DATA'!$B101)</f>
        <v>330.625</v>
      </c>
      <c r="FA101" s="78">
        <f>AVERAGEIFS('WEEKLY DATA'!FA$11:FA$14577,'WEEKLY DATA'!$A$11:$A$14577,'MONTHLY DATA'!$A101,'WEEKLY DATA'!$B$11:$B$14577,'MONTHLY DATA'!$B101)</f>
        <v>340.625</v>
      </c>
      <c r="FB101" s="78">
        <f>AVERAGEIFS('WEEKLY DATA'!FB$11:FB$14577,'WEEKLY DATA'!$A$11:$A$14577,'MONTHLY DATA'!$A101,'WEEKLY DATA'!$B$11:$B$14577,'MONTHLY DATA'!$B101)</f>
        <v>335.625</v>
      </c>
      <c r="FC101" s="154">
        <f t="shared" si="95"/>
        <v>5.7086614173228245E-2</v>
      </c>
      <c r="FD101" s="78">
        <f>AVERAGEIFS('WEEKLY DATA'!FD$11:FD$14577,'WEEKLY DATA'!$A$11:$A$14577,'MONTHLY DATA'!$A101,'WEEKLY DATA'!$B$11:$B$14577,'MONTHLY DATA'!$B101)</f>
        <v>450</v>
      </c>
      <c r="FE101" s="78">
        <f>AVERAGEIFS('WEEKLY DATA'!FE$11:FE$14577,'WEEKLY DATA'!$A$11:$A$14577,'MONTHLY DATA'!$A101,'WEEKLY DATA'!$B$11:$B$14577,'MONTHLY DATA'!$B101)</f>
        <v>460</v>
      </c>
      <c r="FF101" s="78">
        <f>AVERAGEIFS('WEEKLY DATA'!FF$11:FF$14577,'WEEKLY DATA'!$A$11:$A$14577,'MONTHLY DATA'!$A101,'WEEKLY DATA'!$B$11:$B$14577,'MONTHLY DATA'!$B101)</f>
        <v>455</v>
      </c>
      <c r="FG101" s="154">
        <f t="shared" si="96"/>
        <v>4.1189931350114506E-2</v>
      </c>
      <c r="FH101" s="78">
        <f>AVERAGEIFS('WEEKLY DATA'!FH$11:FH$14577,'WEEKLY DATA'!$A$11:$A$14577,'MONTHLY DATA'!$A101,'WEEKLY DATA'!$B$11:$B$14577,'MONTHLY DATA'!$B101)</f>
        <v>326.25</v>
      </c>
      <c r="FI101" s="78">
        <f>AVERAGEIFS('WEEKLY DATA'!FI$11:FI$14577,'WEEKLY DATA'!$A$11:$A$14577,'MONTHLY DATA'!$A101,'WEEKLY DATA'!$B$11:$B$14577,'MONTHLY DATA'!$B101)</f>
        <v>336.25</v>
      </c>
      <c r="FJ101" s="78">
        <f>AVERAGEIFS('WEEKLY DATA'!FJ$11:FJ$14577,'WEEKLY DATA'!$A$11:$A$14577,'MONTHLY DATA'!$A101,'WEEKLY DATA'!$B$11:$B$14577,'MONTHLY DATA'!$B101)</f>
        <v>331.25</v>
      </c>
      <c r="FK101" s="154">
        <f t="shared" si="97"/>
        <v>0.14818024263431551</v>
      </c>
      <c r="FL101" s="169">
        <f>AVERAGEIFS('WEEKLY DATA'!FL$11:FL$14577,'WEEKLY DATA'!$A$11:$A$14577,'MONTHLY DATA'!$A101,'WEEKLY DATA'!$B$11:$B$14577,'MONTHLY DATA'!$B101)</f>
        <v>271.875</v>
      </c>
      <c r="FM101" s="78">
        <f>AVERAGEIFS('WEEKLY DATA'!FM$11:FM$14577,'WEEKLY DATA'!$A$11:$A$14577,'MONTHLY DATA'!$A101,'WEEKLY DATA'!$B$11:$B$14577,'MONTHLY DATA'!$B101)</f>
        <v>281.875</v>
      </c>
      <c r="FN101" s="78">
        <f>AVERAGEIFS('WEEKLY DATA'!FN$11:FN$14577,'WEEKLY DATA'!$A$11:$A$14577,'MONTHLY DATA'!$A101,'WEEKLY DATA'!$B$11:$B$14577,'MONTHLY DATA'!$B101)</f>
        <v>276.875</v>
      </c>
      <c r="FO101" s="154">
        <f t="shared" si="98"/>
        <v>7.9434697855750525E-2</v>
      </c>
      <c r="FP101" s="78">
        <f>AVERAGEIFS('WEEKLY DATA'!FP$11:FP$14577,'WEEKLY DATA'!$A$11:$A$14577,'MONTHLY DATA'!$A101,'WEEKLY DATA'!$B$11:$B$14577,'MONTHLY DATA'!$B101)</f>
        <v>361.25</v>
      </c>
      <c r="FQ101" s="78">
        <f>AVERAGEIFS('WEEKLY DATA'!FQ$11:FQ$14577,'WEEKLY DATA'!$A$11:$A$14577,'MONTHLY DATA'!$A101,'WEEKLY DATA'!$B$11:$B$14577,'MONTHLY DATA'!$B101)</f>
        <v>371.25</v>
      </c>
      <c r="FR101" s="78">
        <f>AVERAGEIFS('WEEKLY DATA'!FR$11:FR$14577,'WEEKLY DATA'!$A$11:$A$14577,'MONTHLY DATA'!$A101,'WEEKLY DATA'!$B$11:$B$14577,'MONTHLY DATA'!$B101)</f>
        <v>366.25</v>
      </c>
      <c r="FS101" s="154">
        <f t="shared" si="99"/>
        <v>0.21880199667221301</v>
      </c>
      <c r="FT101" s="78">
        <f>AVERAGEIFS('WEEKLY DATA'!FT$11:FT$14577,'WEEKLY DATA'!$A$11:$A$14577,'MONTHLY DATA'!$A101,'WEEKLY DATA'!$B$11:$B$14577,'MONTHLY DATA'!$B101)</f>
        <v>248.125</v>
      </c>
      <c r="FU101" s="78">
        <f>AVERAGEIFS('WEEKLY DATA'!FU$11:FU$14577,'WEEKLY DATA'!$A$11:$A$14577,'MONTHLY DATA'!$A101,'WEEKLY DATA'!$B$11:$B$14577,'MONTHLY DATA'!$B101)</f>
        <v>258.125</v>
      </c>
      <c r="FV101" s="78">
        <f>AVERAGEIFS('WEEKLY DATA'!FV$11:FV$14577,'WEEKLY DATA'!$A$11:$A$14577,'MONTHLY DATA'!$A101,'WEEKLY DATA'!$B$11:$B$14577,'MONTHLY DATA'!$B101)</f>
        <v>253.125</v>
      </c>
      <c r="FW101" s="154">
        <f t="shared" si="100"/>
        <v>3.1059063136456233E-2</v>
      </c>
      <c r="FX101" s="78">
        <f>AVERAGEIFS('WEEKLY DATA'!FX$11:FX$14577,'WEEKLY DATA'!$A$11:$A$14577,'MONTHLY DATA'!$A101,'WEEKLY DATA'!$B$11:$B$14577,'MONTHLY DATA'!$B101)</f>
        <v>200</v>
      </c>
      <c r="FY101" s="78">
        <f>AVERAGEIFS('WEEKLY DATA'!FY$11:FY$14577,'WEEKLY DATA'!$A$11:$A$14577,'MONTHLY DATA'!$A101,'WEEKLY DATA'!$B$11:$B$14577,'MONTHLY DATA'!$B101)</f>
        <v>210</v>
      </c>
      <c r="FZ101" s="78">
        <f>AVERAGEIFS('WEEKLY DATA'!FZ$11:FZ$14577,'WEEKLY DATA'!$A$11:$A$14577,'MONTHLY DATA'!$A101,'WEEKLY DATA'!$B$11:$B$14577,'MONTHLY DATA'!$B101)</f>
        <v>205</v>
      </c>
      <c r="GA101" s="154">
        <f t="shared" si="101"/>
        <v>-0.20388349514563109</v>
      </c>
      <c r="GB101" s="78">
        <f>AVERAGEIFS('WEEKLY DATA'!GB$11:GB$14577,'WEEKLY DATA'!$A$11:$A$14577,'MONTHLY DATA'!$A101,'WEEKLY DATA'!$B$11:$B$14577,'MONTHLY DATA'!$B101)</f>
        <v>349.375</v>
      </c>
      <c r="GC101" s="78">
        <f>AVERAGEIFS('WEEKLY DATA'!GC$11:GC$14577,'WEEKLY DATA'!$A$11:$A$14577,'MONTHLY DATA'!$A101,'WEEKLY DATA'!$B$11:$B$14577,'MONTHLY DATA'!$B101)</f>
        <v>359.375</v>
      </c>
      <c r="GD101" s="78">
        <f>AVERAGEIFS('WEEKLY DATA'!GD$11:GD$14577,'WEEKLY DATA'!$A$11:$A$14577,'MONTHLY DATA'!$A101,'WEEKLY DATA'!$B$11:$B$14577,'MONTHLY DATA'!$B101)</f>
        <v>354.375</v>
      </c>
      <c r="GE101" s="154">
        <f t="shared" si="102"/>
        <v>0.14870340356564027</v>
      </c>
      <c r="GF101" s="169">
        <f>AVERAGEIFS('WEEKLY DATA'!GF$11:GF$14577,'WEEKLY DATA'!$A$11:$A$14577,'MONTHLY DATA'!$A101,'WEEKLY DATA'!$B$11:$B$14577,'MONTHLY DATA'!$B101)</f>
        <v>323.125</v>
      </c>
      <c r="GG101" s="78">
        <f>AVERAGEIFS('WEEKLY DATA'!GG$11:GG$14577,'WEEKLY DATA'!$A$11:$A$14577,'MONTHLY DATA'!$A101,'WEEKLY DATA'!$B$11:$B$14577,'MONTHLY DATA'!$B101)</f>
        <v>333.125</v>
      </c>
      <c r="GH101" s="78">
        <f>AVERAGEIFS('WEEKLY DATA'!GH$11:GH$14577,'WEEKLY DATA'!$A$11:$A$14577,'MONTHLY DATA'!$A101,'WEEKLY DATA'!$B$11:$B$14577,'MONTHLY DATA'!$B101)</f>
        <v>328.125</v>
      </c>
      <c r="GI101" s="154">
        <f t="shared" si="103"/>
        <v>0.1160714285714286</v>
      </c>
      <c r="GJ101" s="78">
        <f>AVERAGEIFS('WEEKLY DATA'!GJ$11:GJ$14577,'WEEKLY DATA'!$A$11:$A$14577,'MONTHLY DATA'!$A101,'WEEKLY DATA'!$B$11:$B$14577,'MONTHLY DATA'!$B101)</f>
        <v>353.125</v>
      </c>
      <c r="GK101" s="78">
        <f>AVERAGEIFS('WEEKLY DATA'!GK$11:GK$14577,'WEEKLY DATA'!$A$11:$A$14577,'MONTHLY DATA'!$A101,'WEEKLY DATA'!$B$11:$B$14577,'MONTHLY DATA'!$B101)</f>
        <v>363.125</v>
      </c>
      <c r="GL101" s="78">
        <f>AVERAGEIFS('WEEKLY DATA'!GL$11:GL$14577,'WEEKLY DATA'!$A$11:$A$14577,'MONTHLY DATA'!$A101,'WEEKLY DATA'!$B$11:$B$14577,'MONTHLY DATA'!$B101)</f>
        <v>358.125</v>
      </c>
      <c r="GM101" s="154">
        <f t="shared" si="104"/>
        <v>3.0575539568345356E-2</v>
      </c>
      <c r="GN101" s="78">
        <f>AVERAGEIFS('WEEKLY DATA'!GN$11:GN$14577,'WEEKLY DATA'!$A$11:$A$14577,'MONTHLY DATA'!$A101,'WEEKLY DATA'!$B$11:$B$14577,'MONTHLY DATA'!$B101)</f>
        <v>445</v>
      </c>
      <c r="GO101" s="78">
        <f>AVERAGEIFS('WEEKLY DATA'!GO$11:GO$14577,'WEEKLY DATA'!$A$11:$A$14577,'MONTHLY DATA'!$A101,'WEEKLY DATA'!$B$11:$B$14577,'MONTHLY DATA'!$B101)</f>
        <v>455</v>
      </c>
      <c r="GP101" s="78">
        <f>AVERAGEIFS('WEEKLY DATA'!GP$11:GP$14577,'WEEKLY DATA'!$A$11:$A$14577,'MONTHLY DATA'!$A101,'WEEKLY DATA'!$B$11:$B$14577,'MONTHLY DATA'!$B101)</f>
        <v>450</v>
      </c>
      <c r="GQ101" s="154">
        <f t="shared" si="105"/>
        <v>4.1666666666666741E-2</v>
      </c>
      <c r="GR101" s="78"/>
    </row>
    <row r="102" spans="1:200" ht="15.75" x14ac:dyDescent="0.25">
      <c r="A102">
        <f t="shared" si="55"/>
        <v>8</v>
      </c>
      <c r="B102">
        <f t="shared" si="56"/>
        <v>2017</v>
      </c>
      <c r="C102" s="86">
        <v>42948</v>
      </c>
      <c r="D102" s="78">
        <f>AVERAGEIFS('WEEKLY DATA'!D$11:D$14577,'WEEKLY DATA'!$A$11:$A$14577,'MONTHLY DATA'!$A102,'WEEKLY DATA'!$B$11:$B$14577,'MONTHLY DATA'!$B102)</f>
        <v>349.375</v>
      </c>
      <c r="E102" s="78">
        <f>AVERAGEIFS('WEEKLY DATA'!E$11:E$14577,'WEEKLY DATA'!$A$11:$A$14577,'MONTHLY DATA'!$A102,'WEEKLY DATA'!$B$11:$B$14577,'MONTHLY DATA'!$B102)</f>
        <v>359.375</v>
      </c>
      <c r="F102" s="78">
        <f>AVERAGEIFS('WEEKLY DATA'!F$11:F$14577,'WEEKLY DATA'!$A$11:$A$14577,'MONTHLY DATA'!$A102,'WEEKLY DATA'!$B$11:$B$14577,'MONTHLY DATA'!$B102)</f>
        <v>354.375</v>
      </c>
      <c r="G102" s="154">
        <f t="shared" si="57"/>
        <v>-2.4096385542168641E-2</v>
      </c>
      <c r="H102" s="169">
        <f>AVERAGEIFS('WEEKLY DATA'!H$11:H$14577,'WEEKLY DATA'!$A$11:$A$14577,'MONTHLY DATA'!$A102,'WEEKLY DATA'!$B$11:$B$14577,'MONTHLY DATA'!$B102)</f>
        <v>459.375</v>
      </c>
      <c r="I102" s="78">
        <f>AVERAGEIFS('WEEKLY DATA'!I$11:I$14577,'WEEKLY DATA'!$A$11:$A$14577,'MONTHLY DATA'!$A102,'WEEKLY DATA'!$B$11:$B$14577,'MONTHLY DATA'!$B102)</f>
        <v>469.375</v>
      </c>
      <c r="J102" s="78">
        <f>AVERAGEIFS('WEEKLY DATA'!J$11:J$14577,'WEEKLY DATA'!$A$11:$A$14577,'MONTHLY DATA'!$A102,'WEEKLY DATA'!$B$11:$B$14577,'MONTHLY DATA'!$B102)</f>
        <v>464.375</v>
      </c>
      <c r="K102" s="154">
        <f t="shared" si="58"/>
        <v>4.0540540540541237E-3</v>
      </c>
      <c r="L102" s="169">
        <f>AVERAGEIFS('WEEKLY DATA'!L$11:L$14577,'WEEKLY DATA'!$A$11:$A$14577,'MONTHLY DATA'!$A102,'WEEKLY DATA'!$B$11:$B$14577,'MONTHLY DATA'!$B102)</f>
        <v>395</v>
      </c>
      <c r="M102" s="78">
        <f>AVERAGEIFS('WEEKLY DATA'!M$11:M$14577,'WEEKLY DATA'!$A$11:$A$14577,'MONTHLY DATA'!$A102,'WEEKLY DATA'!$B$11:$B$14577,'MONTHLY DATA'!$B102)</f>
        <v>405</v>
      </c>
      <c r="N102" s="78">
        <f>AVERAGEIFS('WEEKLY DATA'!N$11:N$14577,'WEEKLY DATA'!$A$11:$A$14577,'MONTHLY DATA'!$A102,'WEEKLY DATA'!$B$11:$B$14577,'MONTHLY DATA'!$B102)</f>
        <v>400</v>
      </c>
      <c r="O102" s="154">
        <f t="shared" si="59"/>
        <v>6.2893081761006275E-3</v>
      </c>
      <c r="P102" s="169">
        <f>AVERAGEIFS('WEEKLY DATA'!P$11:P$14577,'WEEKLY DATA'!$A$11:$A$14577,'MONTHLY DATA'!$A102,'WEEKLY DATA'!$B$11:$B$14577,'MONTHLY DATA'!$B102)</f>
        <v>306.875</v>
      </c>
      <c r="Q102" s="78">
        <f>AVERAGEIFS('WEEKLY DATA'!Q$11:Q$14577,'WEEKLY DATA'!$A$11:$A$14577,'MONTHLY DATA'!$A102,'WEEKLY DATA'!$B$11:$B$14577,'MONTHLY DATA'!$B102)</f>
        <v>316.875</v>
      </c>
      <c r="R102" s="78">
        <f>AVERAGEIFS('WEEKLY DATA'!R$11:R$14577,'WEEKLY DATA'!$A$11:$A$14577,'MONTHLY DATA'!$A102,'WEEKLY DATA'!$B$11:$B$14577,'MONTHLY DATA'!$B102)</f>
        <v>311.875</v>
      </c>
      <c r="S102" s="154">
        <f t="shared" si="60"/>
        <v>-9.9206349206348854E-3</v>
      </c>
      <c r="T102" s="169">
        <f>AVERAGEIFS('WEEKLY DATA'!T$11:T$14577,'WEEKLY DATA'!$A$11:$A$14577,'MONTHLY DATA'!$A102,'WEEKLY DATA'!$B$11:$B$14577,'MONTHLY DATA'!$B102)</f>
        <v>307.5</v>
      </c>
      <c r="U102" s="78">
        <f>AVERAGEIFS('WEEKLY DATA'!U$11:U$14577,'WEEKLY DATA'!$A$11:$A$14577,'MONTHLY DATA'!$A102,'WEEKLY DATA'!$B$11:$B$14577,'MONTHLY DATA'!$B102)</f>
        <v>317.5</v>
      </c>
      <c r="V102" s="78">
        <f>AVERAGEIFS('WEEKLY DATA'!V$11:V$14577,'WEEKLY DATA'!$A$11:$A$14577,'MONTHLY DATA'!$A102,'WEEKLY DATA'!$B$11:$B$14577,'MONTHLY DATA'!$B102)</f>
        <v>312.5</v>
      </c>
      <c r="W102" s="154">
        <f t="shared" si="61"/>
        <v>-3.8461538461538436E-2</v>
      </c>
      <c r="X102" s="169">
        <f>AVERAGEIFS('WEEKLY DATA'!X$11:X$14577,'WEEKLY DATA'!$A$11:$A$14577,'MONTHLY DATA'!$A102,'WEEKLY DATA'!$B$11:$B$14577,'MONTHLY DATA'!$B102)</f>
        <v>309.375</v>
      </c>
      <c r="Y102" s="78">
        <f>AVERAGEIFS('WEEKLY DATA'!Y$11:Y$14577,'WEEKLY DATA'!$A$11:$A$14577,'MONTHLY DATA'!$A102,'WEEKLY DATA'!$B$11:$B$14577,'MONTHLY DATA'!$B102)</f>
        <v>319.375</v>
      </c>
      <c r="Z102" s="78">
        <f>AVERAGEIFS('WEEKLY DATA'!Z$11:Z$14577,'WEEKLY DATA'!$A$11:$A$14577,'MONTHLY DATA'!$A102,'WEEKLY DATA'!$B$11:$B$14577,'MONTHLY DATA'!$B102)</f>
        <v>314.375</v>
      </c>
      <c r="AA102" s="154">
        <f t="shared" si="62"/>
        <v>6.0000000000000053E-3</v>
      </c>
      <c r="AB102" s="169">
        <f>AVERAGEIFS('WEEKLY DATA'!AB$11:AB$14577,'WEEKLY DATA'!$A$11:$A$14577,'MONTHLY DATA'!$A102,'WEEKLY DATA'!$B$11:$B$14577,'MONTHLY DATA'!$B102)</f>
        <v>325</v>
      </c>
      <c r="AC102" s="78">
        <f>AVERAGEIFS('WEEKLY DATA'!AC$11:AC$14577,'WEEKLY DATA'!$A$11:$A$14577,'MONTHLY DATA'!$A102,'WEEKLY DATA'!$B$11:$B$14577,'MONTHLY DATA'!$B102)</f>
        <v>335</v>
      </c>
      <c r="AD102" s="78">
        <f>AVERAGEIFS('WEEKLY DATA'!AD$11:AD$14577,'WEEKLY DATA'!$A$11:$A$14577,'MONTHLY DATA'!$A102,'WEEKLY DATA'!$B$11:$B$14577,'MONTHLY DATA'!$B102)</f>
        <v>330</v>
      </c>
      <c r="AE102" s="154">
        <f t="shared" si="63"/>
        <v>7.6335877862594437E-3</v>
      </c>
      <c r="AF102" s="169">
        <f>AVERAGEIFS('WEEKLY DATA'!AF$11:AF$14577,'WEEKLY DATA'!$A$11:$A$14577,'MONTHLY DATA'!$A102,'WEEKLY DATA'!$B$11:$B$14577,'MONTHLY DATA'!$B102)</f>
        <v>293.75</v>
      </c>
      <c r="AG102" s="78">
        <f>AVERAGEIFS('WEEKLY DATA'!AG$11:AG$14577,'WEEKLY DATA'!$A$11:$A$14577,'MONTHLY DATA'!$A102,'WEEKLY DATA'!$B$11:$B$14577,'MONTHLY DATA'!$B102)</f>
        <v>303.75</v>
      </c>
      <c r="AH102" s="78">
        <f>AVERAGEIFS('WEEKLY DATA'!AH$11:AH$14577,'WEEKLY DATA'!$A$11:$A$14577,'MONTHLY DATA'!$A102,'WEEKLY DATA'!$B$11:$B$14577,'MONTHLY DATA'!$B102)</f>
        <v>298.75</v>
      </c>
      <c r="AI102" s="154">
        <f t="shared" si="64"/>
        <v>1.0570824524312794E-2</v>
      </c>
      <c r="AJ102" s="169">
        <f>AVERAGEIFS('WEEKLY DATA'!AJ$11:AJ$14577,'WEEKLY DATA'!$A$11:$A$14577,'MONTHLY DATA'!$A102,'WEEKLY DATA'!$B$11:$B$14577,'MONTHLY DATA'!$B102)</f>
        <v>308.75</v>
      </c>
      <c r="AK102" s="78">
        <f>AVERAGEIFS('WEEKLY DATA'!AK$11:AK$14577,'WEEKLY DATA'!$A$11:$A$14577,'MONTHLY DATA'!$A102,'WEEKLY DATA'!$B$11:$B$14577,'MONTHLY DATA'!$B102)</f>
        <v>318.75</v>
      </c>
      <c r="AL102" s="78">
        <f>AVERAGEIFS('WEEKLY DATA'!AL$11:AL$14577,'WEEKLY DATA'!$A$11:$A$14577,'MONTHLY DATA'!$A102,'WEEKLY DATA'!$B$11:$B$14577,'MONTHLY DATA'!$B102)</f>
        <v>313.75</v>
      </c>
      <c r="AM102" s="154">
        <f t="shared" si="65"/>
        <v>-2.5242718446601975E-2</v>
      </c>
      <c r="AN102" s="169">
        <f>AVERAGEIFS('WEEKLY DATA'!AN$11:AN$14577,'WEEKLY DATA'!$A$11:$A$14577,'MONTHLY DATA'!$A102,'WEEKLY DATA'!$B$11:$B$14577,'MONTHLY DATA'!$B102)</f>
        <v>310.625</v>
      </c>
      <c r="AO102" s="78">
        <f>AVERAGEIFS('WEEKLY DATA'!AO$11:AO$14577,'WEEKLY DATA'!$A$11:$A$14577,'MONTHLY DATA'!$A102,'WEEKLY DATA'!$B$11:$B$14577,'MONTHLY DATA'!$B102)</f>
        <v>320.625</v>
      </c>
      <c r="AP102" s="78">
        <f>AVERAGEIFS('WEEKLY DATA'!AP$11:AP$14577,'WEEKLY DATA'!$A$11:$A$14577,'MONTHLY DATA'!$A102,'WEEKLY DATA'!$B$11:$B$14577,'MONTHLY DATA'!$B102)</f>
        <v>315.625</v>
      </c>
      <c r="AQ102" s="154">
        <f t="shared" si="66"/>
        <v>0</v>
      </c>
      <c r="AR102" s="169">
        <f>AVERAGEIFS('WEEKLY DATA'!AR$11:AR$14577,'WEEKLY DATA'!$A$11:$A$14577,'MONTHLY DATA'!$A102,'WEEKLY DATA'!$B$11:$B$14577,'MONTHLY DATA'!$B102)</f>
        <v>340</v>
      </c>
      <c r="AS102" s="78">
        <f>AVERAGEIFS('WEEKLY DATA'!AS$11:AS$14577,'WEEKLY DATA'!$A$11:$A$14577,'MONTHLY DATA'!$A102,'WEEKLY DATA'!$B$11:$B$14577,'MONTHLY DATA'!$B102)</f>
        <v>350</v>
      </c>
      <c r="AT102" s="78">
        <f>AVERAGEIFS('WEEKLY DATA'!AT$11:AT$14577,'WEEKLY DATA'!$A$11:$A$14577,'MONTHLY DATA'!$A102,'WEEKLY DATA'!$B$11:$B$14577,'MONTHLY DATA'!$B102)</f>
        <v>345</v>
      </c>
      <c r="AU102" s="154">
        <f t="shared" si="67"/>
        <v>-3.6101083032491488E-3</v>
      </c>
      <c r="AV102" s="169">
        <f>AVERAGEIFS('WEEKLY DATA'!AV$11:AV$14577,'WEEKLY DATA'!$A$11:$A$14577,'MONTHLY DATA'!$A102,'WEEKLY DATA'!$B$11:$B$14577,'MONTHLY DATA'!$B102)</f>
        <v>298.75</v>
      </c>
      <c r="AW102" s="78">
        <f>AVERAGEIFS('WEEKLY DATA'!AW$11:AW$14577,'WEEKLY DATA'!$A$11:$A$14577,'MONTHLY DATA'!$A102,'WEEKLY DATA'!$B$11:$B$14577,'MONTHLY DATA'!$B102)</f>
        <v>308.75</v>
      </c>
      <c r="AX102" s="78">
        <f>AVERAGEIFS('WEEKLY DATA'!AX$11:AX$14577,'WEEKLY DATA'!$A$11:$A$14577,'MONTHLY DATA'!$A102,'WEEKLY DATA'!$B$11:$B$14577,'MONTHLY DATA'!$B102)</f>
        <v>303.75</v>
      </c>
      <c r="AY102" s="154">
        <f t="shared" si="68"/>
        <v>6.2111801242235032E-3</v>
      </c>
      <c r="AZ102" s="169">
        <f>AVERAGEIFS('WEEKLY DATA'!AZ$11:AZ$14577,'WEEKLY DATA'!$A$11:$A$14577,'MONTHLY DATA'!$A102,'WEEKLY DATA'!$B$11:$B$14577,'MONTHLY DATA'!$B102)</f>
        <v>256.875</v>
      </c>
      <c r="BA102" s="78">
        <f>AVERAGEIFS('WEEKLY DATA'!BA$11:BA$14577,'WEEKLY DATA'!$A$11:$A$14577,'MONTHLY DATA'!$A102,'WEEKLY DATA'!$B$11:$B$14577,'MONTHLY DATA'!$B102)</f>
        <v>266.875</v>
      </c>
      <c r="BB102" s="78">
        <f>AVERAGEIFS('WEEKLY DATA'!BB$11:BB$14577,'WEEKLY DATA'!$A$11:$A$14577,'MONTHLY DATA'!$A102,'WEEKLY DATA'!$B$11:$B$14577,'MONTHLY DATA'!$B102)</f>
        <v>261.875</v>
      </c>
      <c r="BC102" s="154">
        <f t="shared" si="69"/>
        <v>-8.515283842794763E-2</v>
      </c>
      <c r="BD102" s="169">
        <f>AVERAGEIFS('WEEKLY DATA'!BD$11:BD$14577,'WEEKLY DATA'!$A$11:$A$14577,'MONTHLY DATA'!$A102,'WEEKLY DATA'!$B$11:$B$14577,'MONTHLY DATA'!$B102)</f>
        <v>229.375</v>
      </c>
      <c r="BE102" s="78">
        <f>AVERAGEIFS('WEEKLY DATA'!BE$11:BE$14577,'WEEKLY DATA'!$A$11:$A$14577,'MONTHLY DATA'!$A102,'WEEKLY DATA'!$B$11:$B$14577,'MONTHLY DATA'!$B102)</f>
        <v>239.375</v>
      </c>
      <c r="BF102" s="78">
        <f>AVERAGEIFS('WEEKLY DATA'!BF$11:BF$14577,'WEEKLY DATA'!$A$11:$A$14577,'MONTHLY DATA'!$A102,'WEEKLY DATA'!$B$11:$B$14577,'MONTHLY DATA'!$B102)</f>
        <v>234.375</v>
      </c>
      <c r="BG102" s="154">
        <f t="shared" si="70"/>
        <v>-2.5974025974025983E-2</v>
      </c>
      <c r="BH102" s="169">
        <f>AVERAGEIFS('WEEKLY DATA'!BH$11:BH$14577,'WEEKLY DATA'!$A$11:$A$14577,'MONTHLY DATA'!$A102,'WEEKLY DATA'!$B$11:$B$14577,'MONTHLY DATA'!$B102)</f>
        <v>266.875</v>
      </c>
      <c r="BI102" s="78">
        <f>AVERAGEIFS('WEEKLY DATA'!BI$11:BI$14577,'WEEKLY DATA'!$A$11:$A$14577,'MONTHLY DATA'!$A102,'WEEKLY DATA'!$B$11:$B$14577,'MONTHLY DATA'!$B102)</f>
        <v>276.875</v>
      </c>
      <c r="BJ102" s="78">
        <f>AVERAGEIFS('WEEKLY DATA'!BJ$11:BJ$14577,'WEEKLY DATA'!$A$11:$A$14577,'MONTHLY DATA'!$A102,'WEEKLY DATA'!$B$11:$B$14577,'MONTHLY DATA'!$B102)</f>
        <v>271.875</v>
      </c>
      <c r="BK102" s="154">
        <f t="shared" si="71"/>
        <v>-8.2278481012658222E-2</v>
      </c>
      <c r="BL102" s="169">
        <f>AVERAGEIFS('WEEKLY DATA'!BL$11:BL$14577,'WEEKLY DATA'!$A$11:$A$14577,'MONTHLY DATA'!$A102,'WEEKLY DATA'!$B$11:$B$14577,'MONTHLY DATA'!$B102)</f>
        <v>244.375</v>
      </c>
      <c r="BM102" s="78">
        <f>AVERAGEIFS('WEEKLY DATA'!BM$11:BM$14577,'WEEKLY DATA'!$A$11:$A$14577,'MONTHLY DATA'!$A102,'WEEKLY DATA'!$B$11:$B$14577,'MONTHLY DATA'!$B102)</f>
        <v>254.375</v>
      </c>
      <c r="BN102" s="78">
        <f>AVERAGEIFS('WEEKLY DATA'!BN$11:BN$14577,'WEEKLY DATA'!$A$11:$A$14577,'MONTHLY DATA'!$A102,'WEEKLY DATA'!$B$11:$B$14577,'MONTHLY DATA'!$B102)</f>
        <v>249.375</v>
      </c>
      <c r="BO102" s="154">
        <f t="shared" si="72"/>
        <v>-2.4449877750611249E-2</v>
      </c>
      <c r="BP102" s="78">
        <f>AVERAGEIFS('WEEKLY DATA'!BP$11:BP$14577,'WEEKLY DATA'!$A$11:$A$14577,'MONTHLY DATA'!$A102,'WEEKLY DATA'!$B$11:$B$14577,'MONTHLY DATA'!$B102)</f>
        <v>305.625</v>
      </c>
      <c r="BQ102" s="78">
        <f>AVERAGEIFS('WEEKLY DATA'!BQ$11:BQ$14577,'WEEKLY DATA'!$A$11:$A$14577,'MONTHLY DATA'!$A102,'WEEKLY DATA'!$B$11:$B$14577,'MONTHLY DATA'!$B102)</f>
        <v>315.625</v>
      </c>
      <c r="BR102" s="78">
        <f>AVERAGEIFS('WEEKLY DATA'!BR$11:BR$14577,'WEEKLY DATA'!$A$11:$A$14577,'MONTHLY DATA'!$A102,'WEEKLY DATA'!$B$11:$B$14577,'MONTHLY DATA'!$B102)</f>
        <v>310.625</v>
      </c>
      <c r="BS102" s="154">
        <f t="shared" si="73"/>
        <v>-7.2761194029850706E-2</v>
      </c>
      <c r="BT102" s="78">
        <f>AVERAGEIFS('WEEKLY DATA'!BT$11:BT$14577,'WEEKLY DATA'!$A$11:$A$14577,'MONTHLY DATA'!$A102,'WEEKLY DATA'!$B$11:$B$14577,'MONTHLY DATA'!$B102)</f>
        <v>279.375</v>
      </c>
      <c r="BU102" s="78">
        <f>AVERAGEIFS('WEEKLY DATA'!BU$11:BU$14577,'WEEKLY DATA'!$A$11:$A$14577,'MONTHLY DATA'!$A102,'WEEKLY DATA'!$B$11:$B$14577,'MONTHLY DATA'!$B102)</f>
        <v>289.375</v>
      </c>
      <c r="BV102" s="78">
        <f>AVERAGEIFS('WEEKLY DATA'!BV$11:BV$14577,'WEEKLY DATA'!$A$11:$A$14577,'MONTHLY DATA'!$A102,'WEEKLY DATA'!$B$11:$B$14577,'MONTHLY DATA'!$B102)</f>
        <v>284.375</v>
      </c>
      <c r="BW102" s="154">
        <f t="shared" si="74"/>
        <v>-2.1505376344086002E-2</v>
      </c>
      <c r="BX102" s="78">
        <f>AVERAGEIFS('WEEKLY DATA'!BX$11:BX$14577,'WEEKLY DATA'!$A$11:$A$14577,'MONTHLY DATA'!$A102,'WEEKLY DATA'!$B$11:$B$14577,'MONTHLY DATA'!$B102)</f>
        <v>326.875</v>
      </c>
      <c r="BY102" s="78">
        <f>AVERAGEIFS('WEEKLY DATA'!BY$11:BY$14577,'WEEKLY DATA'!$A$11:$A$14577,'MONTHLY DATA'!$A102,'WEEKLY DATA'!$B$11:$B$14577,'MONTHLY DATA'!$B102)</f>
        <v>336.875</v>
      </c>
      <c r="BZ102" s="78">
        <f>AVERAGEIFS('WEEKLY DATA'!BZ$11:BZ$14577,'WEEKLY DATA'!$A$11:$A$14577,'MONTHLY DATA'!$A102,'WEEKLY DATA'!$B$11:$B$14577,'MONTHLY DATA'!$B102)</f>
        <v>331.875</v>
      </c>
      <c r="CA102" s="154">
        <f t="shared" si="75"/>
        <v>-1.8484288354898348E-2</v>
      </c>
      <c r="CB102" s="78">
        <f>AVERAGEIFS('WEEKLY DATA'!CB$11:CB$14577,'WEEKLY DATA'!$A$11:$A$14577,'MONTHLY DATA'!$A102,'WEEKLY DATA'!$B$11:$B$14577,'MONTHLY DATA'!$B102)</f>
        <v>421.875</v>
      </c>
      <c r="CC102" s="78">
        <f>AVERAGEIFS('WEEKLY DATA'!CC$11:CC$14577,'WEEKLY DATA'!$A$11:$A$14577,'MONTHLY DATA'!$A102,'WEEKLY DATA'!$B$11:$B$14577,'MONTHLY DATA'!$B102)</f>
        <v>431.875</v>
      </c>
      <c r="CD102" s="78">
        <f>AVERAGEIFS('WEEKLY DATA'!CD$11:CD$14577,'WEEKLY DATA'!$A$11:$A$14577,'MONTHLY DATA'!$A102,'WEEKLY DATA'!$B$11:$B$14577,'MONTHLY DATA'!$B102)</f>
        <v>426.875</v>
      </c>
      <c r="CE102" s="154">
        <f t="shared" si="76"/>
        <v>-7.2674418604651292E-3</v>
      </c>
      <c r="CF102" s="78">
        <f>AVERAGEIFS('WEEKLY DATA'!CF$11:CF$14577,'WEEKLY DATA'!$A$11:$A$14577,'MONTHLY DATA'!$A102,'WEEKLY DATA'!$B$11:$B$14577,'MONTHLY DATA'!$B102)</f>
        <v>242.5</v>
      </c>
      <c r="CG102" s="78">
        <f>AVERAGEIFS('WEEKLY DATA'!CG$11:CG$14577,'WEEKLY DATA'!$A$11:$A$14577,'MONTHLY DATA'!$A102,'WEEKLY DATA'!$B$11:$B$14577,'MONTHLY DATA'!$B102)</f>
        <v>252.5</v>
      </c>
      <c r="CH102" s="78">
        <f>AVERAGEIFS('WEEKLY DATA'!CH$11:CH$14577,'WEEKLY DATA'!$A$11:$A$14577,'MONTHLY DATA'!$A102,'WEEKLY DATA'!$B$11:$B$14577,'MONTHLY DATA'!$B102)</f>
        <v>247.5</v>
      </c>
      <c r="CI102" s="154">
        <f t="shared" si="77"/>
        <v>-0.12967032967032965</v>
      </c>
      <c r="CJ102" s="78">
        <f>AVERAGEIFS('WEEKLY DATA'!CJ$11:CJ$14577,'WEEKLY DATA'!$A$11:$A$14577,'MONTHLY DATA'!$A102,'WEEKLY DATA'!$B$11:$B$14577,'MONTHLY DATA'!$B102)</f>
        <v>226.25</v>
      </c>
      <c r="CK102" s="78">
        <f>AVERAGEIFS('WEEKLY DATA'!CK$11:CK$14577,'WEEKLY DATA'!$A$11:$A$14577,'MONTHLY DATA'!$A102,'WEEKLY DATA'!$B$11:$B$14577,'MONTHLY DATA'!$B102)</f>
        <v>236.25</v>
      </c>
      <c r="CL102" s="78">
        <f>AVERAGEIFS('WEEKLY DATA'!CL$11:CL$14577,'WEEKLY DATA'!$A$11:$A$14577,'MONTHLY DATA'!$A102,'WEEKLY DATA'!$B$11:$B$14577,'MONTHLY DATA'!$B102)</f>
        <v>231.25</v>
      </c>
      <c r="CM102" s="154">
        <f t="shared" si="78"/>
        <v>-6.801007556675065E-2</v>
      </c>
      <c r="CN102" s="78">
        <f>AVERAGEIFS('WEEKLY DATA'!CN$11:CN$14577,'WEEKLY DATA'!$A$11:$A$14577,'MONTHLY DATA'!$A102,'WEEKLY DATA'!$B$11:$B$14577,'MONTHLY DATA'!$B102)</f>
        <v>266.875</v>
      </c>
      <c r="CO102" s="78">
        <f>AVERAGEIFS('WEEKLY DATA'!CO$11:CO$14577,'WEEKLY DATA'!$A$11:$A$14577,'MONTHLY DATA'!$A102,'WEEKLY DATA'!$B$11:$B$14577,'MONTHLY DATA'!$B102)</f>
        <v>276.875</v>
      </c>
      <c r="CP102" s="78">
        <f>AVERAGEIFS('WEEKLY DATA'!CP$11:CP$14577,'WEEKLY DATA'!$A$11:$A$14577,'MONTHLY DATA'!$A102,'WEEKLY DATA'!$B$11:$B$14577,'MONTHLY DATA'!$B102)</f>
        <v>271.875</v>
      </c>
      <c r="CQ102" s="154">
        <f t="shared" si="79"/>
        <v>-2.2471910112359605E-2</v>
      </c>
      <c r="CR102" s="78">
        <f>AVERAGEIFS('WEEKLY DATA'!CR$11:CR$14577,'WEEKLY DATA'!$A$11:$A$14577,'MONTHLY DATA'!$A102,'WEEKLY DATA'!$B$11:$B$14577,'MONTHLY DATA'!$B102)</f>
        <v>391.875</v>
      </c>
      <c r="CS102" s="78">
        <f>AVERAGEIFS('WEEKLY DATA'!CS$11:CS$14577,'WEEKLY DATA'!$A$11:$A$14577,'MONTHLY DATA'!$A102,'WEEKLY DATA'!$B$11:$B$14577,'MONTHLY DATA'!$B102)</f>
        <v>401.875</v>
      </c>
      <c r="CT102" s="78">
        <f>AVERAGEIFS('WEEKLY DATA'!CT$11:CT$14577,'WEEKLY DATA'!$A$11:$A$14577,'MONTHLY DATA'!$A102,'WEEKLY DATA'!$B$11:$B$14577,'MONTHLY DATA'!$B102)</f>
        <v>396.875</v>
      </c>
      <c r="CU102" s="154">
        <f t="shared" si="80"/>
        <v>-7.8125E-3</v>
      </c>
      <c r="CV102" s="169">
        <f>AVERAGEIFS('WEEKLY DATA'!CV$11:CV$14577,'WEEKLY DATA'!$A$11:$A$14577,'MONTHLY DATA'!$A102,'WEEKLY DATA'!$B$11:$B$14577,'MONTHLY DATA'!$B102)</f>
        <v>284.375</v>
      </c>
      <c r="CW102" s="78">
        <f>AVERAGEIFS('WEEKLY DATA'!CW$11:CW$14577,'WEEKLY DATA'!$A$11:$A$14577,'MONTHLY DATA'!$A102,'WEEKLY DATA'!$B$11:$B$14577,'MONTHLY DATA'!$B102)</f>
        <v>294.375</v>
      </c>
      <c r="CX102" s="78">
        <f>AVERAGEIFS('WEEKLY DATA'!CX$11:CX$14577,'WEEKLY DATA'!$A$11:$A$14577,'MONTHLY DATA'!$A102,'WEEKLY DATA'!$B$11:$B$14577,'MONTHLY DATA'!$B102)</f>
        <v>289.375</v>
      </c>
      <c r="CY102" s="154">
        <f t="shared" si="81"/>
        <v>-0.10789980732177262</v>
      </c>
      <c r="CZ102" s="169">
        <f>AVERAGEIFS('WEEKLY DATA'!CZ$11:CZ$14577,'WEEKLY DATA'!$A$11:$A$14577,'MONTHLY DATA'!$A102,'WEEKLY DATA'!$B$11:$B$14577,'MONTHLY DATA'!$B102)</f>
        <v>269.375</v>
      </c>
      <c r="DA102" s="78">
        <f>AVERAGEIFS('WEEKLY DATA'!DA$11:DA$14577,'WEEKLY DATA'!$A$11:$A$14577,'MONTHLY DATA'!$A102,'WEEKLY DATA'!$B$11:$B$14577,'MONTHLY DATA'!$B102)</f>
        <v>279.375</v>
      </c>
      <c r="DB102" s="78">
        <f>AVERAGEIFS('WEEKLY DATA'!DB$11:DB$14577,'WEEKLY DATA'!$A$11:$A$14577,'MONTHLY DATA'!$A102,'WEEKLY DATA'!$B$11:$B$14577,'MONTHLY DATA'!$B102)</f>
        <v>274.375</v>
      </c>
      <c r="DC102" s="154">
        <f t="shared" si="82"/>
        <v>-4.7722342733188761E-2</v>
      </c>
      <c r="DD102" s="78">
        <f>AVERAGEIFS('WEEKLY DATA'!DD$11:DD$14577,'WEEKLY DATA'!$A$11:$A$14577,'MONTHLY DATA'!$A102,'WEEKLY DATA'!$B$11:$B$14577,'MONTHLY DATA'!$B102)</f>
        <v>316.875</v>
      </c>
      <c r="DE102" s="78">
        <f>AVERAGEIFS('WEEKLY DATA'!DE$11:DE$14577,'WEEKLY DATA'!$A$11:$A$14577,'MONTHLY DATA'!$A102,'WEEKLY DATA'!$B$11:$B$14577,'MONTHLY DATA'!$B102)</f>
        <v>326.875</v>
      </c>
      <c r="DF102" s="78">
        <f>AVERAGEIFS('WEEKLY DATA'!DF$11:DF$14577,'WEEKLY DATA'!$A$11:$A$14577,'MONTHLY DATA'!$A102,'WEEKLY DATA'!$B$11:$B$14577,'MONTHLY DATA'!$B102)</f>
        <v>321.875</v>
      </c>
      <c r="DG102" s="154">
        <f t="shared" si="83"/>
        <v>-1.9047619047619091E-2</v>
      </c>
      <c r="DH102" s="78">
        <f>AVERAGEIFS('WEEKLY DATA'!DH$11:DH$14577,'WEEKLY DATA'!$A$11:$A$14577,'MONTHLY DATA'!$A102,'WEEKLY DATA'!$B$11:$B$14577,'MONTHLY DATA'!$B102)</f>
        <v>405</v>
      </c>
      <c r="DI102" s="78">
        <f>AVERAGEIFS('WEEKLY DATA'!DI$11:DI$14577,'WEEKLY DATA'!$A$11:$A$14577,'MONTHLY DATA'!$A102,'WEEKLY DATA'!$B$11:$B$14577,'MONTHLY DATA'!$B102)</f>
        <v>415</v>
      </c>
      <c r="DJ102" s="78">
        <f>AVERAGEIFS('WEEKLY DATA'!DJ$11:DJ$14577,'WEEKLY DATA'!$A$11:$A$14577,'MONTHLY DATA'!$A102,'WEEKLY DATA'!$B$11:$B$14577,'MONTHLY DATA'!$B102)</f>
        <v>410</v>
      </c>
      <c r="DK102" s="154">
        <f t="shared" si="84"/>
        <v>0</v>
      </c>
      <c r="DL102" s="169">
        <f>AVERAGEIFS('WEEKLY DATA'!DL$11:DL$14577,'WEEKLY DATA'!$A$11:$A$14577,'MONTHLY DATA'!$A102,'WEEKLY DATA'!$B$11:$B$14577,'MONTHLY DATA'!$B102)</f>
        <v>249.375</v>
      </c>
      <c r="DM102" s="78">
        <f>AVERAGEIFS('WEEKLY DATA'!DM$11:DM$14577,'WEEKLY DATA'!$A$11:$A$14577,'MONTHLY DATA'!$A102,'WEEKLY DATA'!$B$11:$B$14577,'MONTHLY DATA'!$B102)</f>
        <v>259.375</v>
      </c>
      <c r="DN102" s="78">
        <f>AVERAGEIFS('WEEKLY DATA'!DN$11:DN$14577,'WEEKLY DATA'!$A$11:$A$14577,'MONTHLY DATA'!$A102,'WEEKLY DATA'!$B$11:$B$14577,'MONTHLY DATA'!$B102)</f>
        <v>254.375</v>
      </c>
      <c r="DO102" s="154">
        <f t="shared" si="85"/>
        <v>-0.12095032397408212</v>
      </c>
      <c r="DP102" s="78">
        <f>AVERAGEIFS('WEEKLY DATA'!DP$11:DP$14577,'WEEKLY DATA'!$A$11:$A$14577,'MONTHLY DATA'!$A102,'WEEKLY DATA'!$B$11:$B$14577,'MONTHLY DATA'!$B102)</f>
        <v>234.375</v>
      </c>
      <c r="DQ102" s="78">
        <f>AVERAGEIFS('WEEKLY DATA'!DQ$11:DQ$14577,'WEEKLY DATA'!$A$11:$A$14577,'MONTHLY DATA'!$A102,'WEEKLY DATA'!$B$11:$B$14577,'MONTHLY DATA'!$B102)</f>
        <v>244.375</v>
      </c>
      <c r="DR102" s="78">
        <f>AVERAGEIFS('WEEKLY DATA'!DR$11:DR$14577,'WEEKLY DATA'!$A$11:$A$14577,'MONTHLY DATA'!$A102,'WEEKLY DATA'!$B$11:$B$14577,'MONTHLY DATA'!$B102)</f>
        <v>239.375</v>
      </c>
      <c r="DS102" s="154">
        <f t="shared" si="86"/>
        <v>-5.4320987654321029E-2</v>
      </c>
      <c r="DT102" s="78">
        <f>AVERAGEIFS('WEEKLY DATA'!DT$11:DT$14577,'WEEKLY DATA'!$A$11:$A$14577,'MONTHLY DATA'!$A102,'WEEKLY DATA'!$B$11:$B$14577,'MONTHLY DATA'!$B102)</f>
        <v>326.875</v>
      </c>
      <c r="DU102" s="78">
        <f>AVERAGEIFS('WEEKLY DATA'!DU$11:DU$14577,'WEEKLY DATA'!$A$11:$A$14577,'MONTHLY DATA'!$A102,'WEEKLY DATA'!$B$11:$B$14577,'MONTHLY DATA'!$B102)</f>
        <v>336.875</v>
      </c>
      <c r="DV102" s="78">
        <f>AVERAGEIFS('WEEKLY DATA'!DV$11:DV$14577,'WEEKLY DATA'!$A$11:$A$14577,'MONTHLY DATA'!$A102,'WEEKLY DATA'!$B$11:$B$14577,'MONTHLY DATA'!$B102)</f>
        <v>331.875</v>
      </c>
      <c r="DW102" s="154">
        <f t="shared" si="87"/>
        <v>-1.8484288354898348E-2</v>
      </c>
      <c r="DX102" s="78">
        <f>AVERAGEIFS('WEEKLY DATA'!DX$11:DX$14577,'WEEKLY DATA'!$A$11:$A$14577,'MONTHLY DATA'!$A102,'WEEKLY DATA'!$B$11:$B$14577,'MONTHLY DATA'!$B102)</f>
        <v>415</v>
      </c>
      <c r="DY102" s="78">
        <f>AVERAGEIFS('WEEKLY DATA'!DY$11:DY$14577,'WEEKLY DATA'!$A$11:$A$14577,'MONTHLY DATA'!$A102,'WEEKLY DATA'!$B$11:$B$14577,'MONTHLY DATA'!$B102)</f>
        <v>425</v>
      </c>
      <c r="DZ102" s="78">
        <f>AVERAGEIFS('WEEKLY DATA'!DZ$11:DZ$14577,'WEEKLY DATA'!$A$11:$A$14577,'MONTHLY DATA'!$A102,'WEEKLY DATA'!$B$11:$B$14577,'MONTHLY DATA'!$B102)</f>
        <v>420</v>
      </c>
      <c r="EA102" s="154">
        <f t="shared" si="88"/>
        <v>0</v>
      </c>
      <c r="EB102" s="78">
        <f>AVERAGEIFS('WEEKLY DATA'!EB$11:EB$14577,'WEEKLY DATA'!$A$11:$A$14577,'MONTHLY DATA'!$A102,'WEEKLY DATA'!$B$11:$B$14577,'MONTHLY DATA'!$B102)</f>
        <v>236.25</v>
      </c>
      <c r="EC102" s="78">
        <f>AVERAGEIFS('WEEKLY DATA'!EC$11:EC$14577,'WEEKLY DATA'!$A$11:$A$14577,'MONTHLY DATA'!$A102,'WEEKLY DATA'!$B$11:$B$14577,'MONTHLY DATA'!$B102)</f>
        <v>246.25</v>
      </c>
      <c r="ED102" s="78">
        <f>AVERAGEIFS('WEEKLY DATA'!ED$11:ED$14577,'WEEKLY DATA'!$A$11:$A$14577,'MONTHLY DATA'!$A102,'WEEKLY DATA'!$B$11:$B$14577,'MONTHLY DATA'!$B102)</f>
        <v>241.25</v>
      </c>
      <c r="EE102" s="154">
        <f t="shared" si="89"/>
        <v>-0.13646532438478742</v>
      </c>
      <c r="EF102" s="169">
        <f>AVERAGEIFS('WEEKLY DATA'!EF$11:EF$14577,'WEEKLY DATA'!$A$11:$A$14577,'MONTHLY DATA'!$A102,'WEEKLY DATA'!$B$11:$B$14577,'MONTHLY DATA'!$B102)</f>
        <v>219.375</v>
      </c>
      <c r="EG102" s="78">
        <f>AVERAGEIFS('WEEKLY DATA'!EG$11:EG$14577,'WEEKLY DATA'!$A$11:$A$14577,'MONTHLY DATA'!$A102,'WEEKLY DATA'!$B$11:$B$14577,'MONTHLY DATA'!$B102)</f>
        <v>229.375</v>
      </c>
      <c r="EH102" s="78">
        <f>AVERAGEIFS('WEEKLY DATA'!EH$11:EH$14577,'WEEKLY DATA'!$A$11:$A$14577,'MONTHLY DATA'!$A102,'WEEKLY DATA'!$B$11:$B$14577,'MONTHLY DATA'!$B102)</f>
        <v>224.375</v>
      </c>
      <c r="EI102" s="154">
        <f t="shared" si="90"/>
        <v>-7.7120822622107954E-2</v>
      </c>
      <c r="EJ102" s="78">
        <f>AVERAGEIFS('WEEKLY DATA'!EJ$11:EJ$14577,'WEEKLY DATA'!$A$11:$A$14577,'MONTHLY DATA'!$A102,'WEEKLY DATA'!$B$11:$B$14577,'MONTHLY DATA'!$B102)</f>
        <v>346.875</v>
      </c>
      <c r="EK102" s="78">
        <f>AVERAGEIFS('WEEKLY DATA'!EK$11:EK$14577,'WEEKLY DATA'!$A$11:$A$14577,'MONTHLY DATA'!$A102,'WEEKLY DATA'!$B$11:$B$14577,'MONTHLY DATA'!$B102)</f>
        <v>356.875</v>
      </c>
      <c r="EL102" s="78">
        <f>AVERAGEIFS('WEEKLY DATA'!EL$11:EL$14577,'WEEKLY DATA'!$A$11:$A$14577,'MONTHLY DATA'!$A102,'WEEKLY DATA'!$B$11:$B$14577,'MONTHLY DATA'!$B102)</f>
        <v>351.875</v>
      </c>
      <c r="EM102" s="154">
        <f t="shared" si="91"/>
        <v>-1.7452006980802848E-2</v>
      </c>
      <c r="EN102" s="78">
        <f>AVERAGEIFS('WEEKLY DATA'!EN$11:EN$14577,'WEEKLY DATA'!$A$11:$A$14577,'MONTHLY DATA'!$A102,'WEEKLY DATA'!$B$11:$B$14577,'MONTHLY DATA'!$B102)</f>
        <v>440</v>
      </c>
      <c r="EO102" s="78">
        <f>AVERAGEIFS('WEEKLY DATA'!EO$11:EO$14577,'WEEKLY DATA'!$A$11:$A$14577,'MONTHLY DATA'!$A102,'WEEKLY DATA'!$B$11:$B$14577,'MONTHLY DATA'!$B102)</f>
        <v>450</v>
      </c>
      <c r="EP102" s="78">
        <f>AVERAGEIFS('WEEKLY DATA'!EP$11:EP$14577,'WEEKLY DATA'!$A$11:$A$14577,'MONTHLY DATA'!$A102,'WEEKLY DATA'!$B$11:$B$14577,'MONTHLY DATA'!$B102)</f>
        <v>445</v>
      </c>
      <c r="EQ102" s="154">
        <f t="shared" si="92"/>
        <v>0</v>
      </c>
      <c r="ER102" s="78">
        <f>AVERAGEIFS('WEEKLY DATA'!ER$11:ER$14577,'WEEKLY DATA'!$A$11:$A$14577,'MONTHLY DATA'!$A102,'WEEKLY DATA'!$B$11:$B$14577,'MONTHLY DATA'!$B102)</f>
        <v>241.25</v>
      </c>
      <c r="ES102" s="78">
        <f>AVERAGEIFS('WEEKLY DATA'!ES$11:ES$14577,'WEEKLY DATA'!$A$11:$A$14577,'MONTHLY DATA'!$A102,'WEEKLY DATA'!$B$11:$B$14577,'MONTHLY DATA'!$B102)</f>
        <v>251.25</v>
      </c>
      <c r="ET102" s="78">
        <f>AVERAGEIFS('WEEKLY DATA'!ET$11:ET$14577,'WEEKLY DATA'!$A$11:$A$14577,'MONTHLY DATA'!$A102,'WEEKLY DATA'!$B$11:$B$14577,'MONTHLY DATA'!$B102)</f>
        <v>246.25</v>
      </c>
      <c r="EU102" s="154">
        <f t="shared" si="93"/>
        <v>-0.12831858407079644</v>
      </c>
      <c r="EV102" s="78">
        <f>AVERAGEIFS('WEEKLY DATA'!EV$11:EV$14577,'WEEKLY DATA'!$A$11:$A$14577,'MONTHLY DATA'!$A102,'WEEKLY DATA'!$B$11:$B$14577,'MONTHLY DATA'!$B102)</f>
        <v>221.875</v>
      </c>
      <c r="EW102" s="78">
        <f>AVERAGEIFS('WEEKLY DATA'!EW$11:EW$14577,'WEEKLY DATA'!$A$11:$A$14577,'MONTHLY DATA'!$A102,'WEEKLY DATA'!$B$11:$B$14577,'MONTHLY DATA'!$B102)</f>
        <v>231.875</v>
      </c>
      <c r="EX102" s="78">
        <f>AVERAGEIFS('WEEKLY DATA'!EX$11:EX$14577,'WEEKLY DATA'!$A$11:$A$14577,'MONTHLY DATA'!$A102,'WEEKLY DATA'!$B$11:$B$14577,'MONTHLY DATA'!$B102)</f>
        <v>226.875</v>
      </c>
      <c r="EY102" s="154">
        <f t="shared" si="94"/>
        <v>-5.2219321148825104E-2</v>
      </c>
      <c r="EZ102" s="78">
        <f>AVERAGEIFS('WEEKLY DATA'!EZ$11:EZ$14577,'WEEKLY DATA'!$A$11:$A$14577,'MONTHLY DATA'!$A102,'WEEKLY DATA'!$B$11:$B$14577,'MONTHLY DATA'!$B102)</f>
        <v>331.875</v>
      </c>
      <c r="FA102" s="78">
        <f>AVERAGEIFS('WEEKLY DATA'!FA$11:FA$14577,'WEEKLY DATA'!$A$11:$A$14577,'MONTHLY DATA'!$A102,'WEEKLY DATA'!$B$11:$B$14577,'MONTHLY DATA'!$B102)</f>
        <v>341.875</v>
      </c>
      <c r="FB102" s="78">
        <f>AVERAGEIFS('WEEKLY DATA'!FB$11:FB$14577,'WEEKLY DATA'!$A$11:$A$14577,'MONTHLY DATA'!$A102,'WEEKLY DATA'!$B$11:$B$14577,'MONTHLY DATA'!$B102)</f>
        <v>336.875</v>
      </c>
      <c r="FC102" s="154">
        <f t="shared" si="95"/>
        <v>3.7243947858474069E-3</v>
      </c>
      <c r="FD102" s="78">
        <f>AVERAGEIFS('WEEKLY DATA'!FD$11:FD$14577,'WEEKLY DATA'!$A$11:$A$14577,'MONTHLY DATA'!$A102,'WEEKLY DATA'!$B$11:$B$14577,'MONTHLY DATA'!$B102)</f>
        <v>450</v>
      </c>
      <c r="FE102" s="78">
        <f>AVERAGEIFS('WEEKLY DATA'!FE$11:FE$14577,'WEEKLY DATA'!$A$11:$A$14577,'MONTHLY DATA'!$A102,'WEEKLY DATA'!$B$11:$B$14577,'MONTHLY DATA'!$B102)</f>
        <v>460</v>
      </c>
      <c r="FF102" s="78">
        <f>AVERAGEIFS('WEEKLY DATA'!FF$11:FF$14577,'WEEKLY DATA'!$A$11:$A$14577,'MONTHLY DATA'!$A102,'WEEKLY DATA'!$B$11:$B$14577,'MONTHLY DATA'!$B102)</f>
        <v>455</v>
      </c>
      <c r="FG102" s="154">
        <f t="shared" si="96"/>
        <v>0</v>
      </c>
      <c r="FH102" s="78">
        <f>AVERAGEIFS('WEEKLY DATA'!FH$11:FH$14577,'WEEKLY DATA'!$A$11:$A$14577,'MONTHLY DATA'!$A102,'WEEKLY DATA'!$B$11:$B$14577,'MONTHLY DATA'!$B102)</f>
        <v>294.375</v>
      </c>
      <c r="FI102" s="78">
        <f>AVERAGEIFS('WEEKLY DATA'!FI$11:FI$14577,'WEEKLY DATA'!$A$11:$A$14577,'MONTHLY DATA'!$A102,'WEEKLY DATA'!$B$11:$B$14577,'MONTHLY DATA'!$B102)</f>
        <v>304.375</v>
      </c>
      <c r="FJ102" s="78">
        <f>AVERAGEIFS('WEEKLY DATA'!FJ$11:FJ$14577,'WEEKLY DATA'!$A$11:$A$14577,'MONTHLY DATA'!$A102,'WEEKLY DATA'!$B$11:$B$14577,'MONTHLY DATA'!$B102)</f>
        <v>299.375</v>
      </c>
      <c r="FK102" s="154">
        <f t="shared" si="97"/>
        <v>-9.6226415094339601E-2</v>
      </c>
      <c r="FL102" s="169">
        <f>AVERAGEIFS('WEEKLY DATA'!FL$11:FL$14577,'WEEKLY DATA'!$A$11:$A$14577,'MONTHLY DATA'!$A102,'WEEKLY DATA'!$B$11:$B$14577,'MONTHLY DATA'!$B102)</f>
        <v>262.5</v>
      </c>
      <c r="FM102" s="78">
        <f>AVERAGEIFS('WEEKLY DATA'!FM$11:FM$14577,'WEEKLY DATA'!$A$11:$A$14577,'MONTHLY DATA'!$A102,'WEEKLY DATA'!$B$11:$B$14577,'MONTHLY DATA'!$B102)</f>
        <v>272.5</v>
      </c>
      <c r="FN102" s="78">
        <f>AVERAGEIFS('WEEKLY DATA'!FN$11:FN$14577,'WEEKLY DATA'!$A$11:$A$14577,'MONTHLY DATA'!$A102,'WEEKLY DATA'!$B$11:$B$14577,'MONTHLY DATA'!$B102)</f>
        <v>267.5</v>
      </c>
      <c r="FO102" s="154">
        <f t="shared" si="98"/>
        <v>-3.3860045146726914E-2</v>
      </c>
      <c r="FP102" s="78">
        <f>AVERAGEIFS('WEEKLY DATA'!FP$11:FP$14577,'WEEKLY DATA'!$A$11:$A$14577,'MONTHLY DATA'!$A102,'WEEKLY DATA'!$B$11:$B$14577,'MONTHLY DATA'!$B102)</f>
        <v>331.25</v>
      </c>
      <c r="FQ102" s="78">
        <f>AVERAGEIFS('WEEKLY DATA'!FQ$11:FQ$14577,'WEEKLY DATA'!$A$11:$A$14577,'MONTHLY DATA'!$A102,'WEEKLY DATA'!$B$11:$B$14577,'MONTHLY DATA'!$B102)</f>
        <v>341.25</v>
      </c>
      <c r="FR102" s="78">
        <f>AVERAGEIFS('WEEKLY DATA'!FR$11:FR$14577,'WEEKLY DATA'!$A$11:$A$14577,'MONTHLY DATA'!$A102,'WEEKLY DATA'!$B$11:$B$14577,'MONTHLY DATA'!$B102)</f>
        <v>336.25</v>
      </c>
      <c r="FS102" s="154">
        <f t="shared" si="99"/>
        <v>-8.191126279863481E-2</v>
      </c>
      <c r="FT102" s="78">
        <f>AVERAGEIFS('WEEKLY DATA'!FT$11:FT$14577,'WEEKLY DATA'!$A$11:$A$14577,'MONTHLY DATA'!$A102,'WEEKLY DATA'!$B$11:$B$14577,'MONTHLY DATA'!$B102)</f>
        <v>244.375</v>
      </c>
      <c r="FU102" s="78">
        <f>AVERAGEIFS('WEEKLY DATA'!FU$11:FU$14577,'WEEKLY DATA'!$A$11:$A$14577,'MONTHLY DATA'!$A102,'WEEKLY DATA'!$B$11:$B$14577,'MONTHLY DATA'!$B102)</f>
        <v>254.375</v>
      </c>
      <c r="FV102" s="78">
        <f>AVERAGEIFS('WEEKLY DATA'!FV$11:FV$14577,'WEEKLY DATA'!$A$11:$A$14577,'MONTHLY DATA'!$A102,'WEEKLY DATA'!$B$11:$B$14577,'MONTHLY DATA'!$B102)</f>
        <v>249.375</v>
      </c>
      <c r="FW102" s="154">
        <f t="shared" si="100"/>
        <v>-1.4814814814814836E-2</v>
      </c>
      <c r="FX102" s="78">
        <f>AVERAGEIFS('WEEKLY DATA'!FX$11:FX$14577,'WEEKLY DATA'!$A$11:$A$14577,'MONTHLY DATA'!$A102,'WEEKLY DATA'!$B$11:$B$14577,'MONTHLY DATA'!$B102)</f>
        <v>177.5</v>
      </c>
      <c r="FY102" s="78">
        <f>AVERAGEIFS('WEEKLY DATA'!FY$11:FY$14577,'WEEKLY DATA'!$A$11:$A$14577,'MONTHLY DATA'!$A102,'WEEKLY DATA'!$B$11:$B$14577,'MONTHLY DATA'!$B102)</f>
        <v>187.5</v>
      </c>
      <c r="FZ102" s="78">
        <f>AVERAGEIFS('WEEKLY DATA'!FZ$11:FZ$14577,'WEEKLY DATA'!$A$11:$A$14577,'MONTHLY DATA'!$A102,'WEEKLY DATA'!$B$11:$B$14577,'MONTHLY DATA'!$B102)</f>
        <v>182.5</v>
      </c>
      <c r="GA102" s="154">
        <f t="shared" si="101"/>
        <v>-0.1097560975609756</v>
      </c>
      <c r="GB102" s="78">
        <f>AVERAGEIFS('WEEKLY DATA'!GB$11:GB$14577,'WEEKLY DATA'!$A$11:$A$14577,'MONTHLY DATA'!$A102,'WEEKLY DATA'!$B$11:$B$14577,'MONTHLY DATA'!$B102)</f>
        <v>314.375</v>
      </c>
      <c r="GC102" s="78">
        <f>AVERAGEIFS('WEEKLY DATA'!GC$11:GC$14577,'WEEKLY DATA'!$A$11:$A$14577,'MONTHLY DATA'!$A102,'WEEKLY DATA'!$B$11:$B$14577,'MONTHLY DATA'!$B102)</f>
        <v>324.375</v>
      </c>
      <c r="GD102" s="78">
        <f>AVERAGEIFS('WEEKLY DATA'!GD$11:GD$14577,'WEEKLY DATA'!$A$11:$A$14577,'MONTHLY DATA'!$A102,'WEEKLY DATA'!$B$11:$B$14577,'MONTHLY DATA'!$B102)</f>
        <v>319.375</v>
      </c>
      <c r="GE102" s="154">
        <f t="shared" si="102"/>
        <v>-9.8765432098765427E-2</v>
      </c>
      <c r="GF102" s="169">
        <f>AVERAGEIFS('WEEKLY DATA'!GF$11:GF$14577,'WEEKLY DATA'!$A$11:$A$14577,'MONTHLY DATA'!$A102,'WEEKLY DATA'!$B$11:$B$14577,'MONTHLY DATA'!$B102)</f>
        <v>304.375</v>
      </c>
      <c r="GG102" s="78">
        <f>AVERAGEIFS('WEEKLY DATA'!GG$11:GG$14577,'WEEKLY DATA'!$A$11:$A$14577,'MONTHLY DATA'!$A102,'WEEKLY DATA'!$B$11:$B$14577,'MONTHLY DATA'!$B102)</f>
        <v>314.375</v>
      </c>
      <c r="GH102" s="78">
        <f>AVERAGEIFS('WEEKLY DATA'!GH$11:GH$14577,'WEEKLY DATA'!$A$11:$A$14577,'MONTHLY DATA'!$A102,'WEEKLY DATA'!$B$11:$B$14577,'MONTHLY DATA'!$B102)</f>
        <v>309.375</v>
      </c>
      <c r="GI102" s="154">
        <f t="shared" si="103"/>
        <v>-5.7142857142857162E-2</v>
      </c>
      <c r="GJ102" s="78">
        <f>AVERAGEIFS('WEEKLY DATA'!GJ$11:GJ$14577,'WEEKLY DATA'!$A$11:$A$14577,'MONTHLY DATA'!$A102,'WEEKLY DATA'!$B$11:$B$14577,'MONTHLY DATA'!$B102)</f>
        <v>346.875</v>
      </c>
      <c r="GK102" s="78">
        <f>AVERAGEIFS('WEEKLY DATA'!GK$11:GK$14577,'WEEKLY DATA'!$A$11:$A$14577,'MONTHLY DATA'!$A102,'WEEKLY DATA'!$B$11:$B$14577,'MONTHLY DATA'!$B102)</f>
        <v>356.875</v>
      </c>
      <c r="GL102" s="78">
        <f>AVERAGEIFS('WEEKLY DATA'!GL$11:GL$14577,'WEEKLY DATA'!$A$11:$A$14577,'MONTHLY DATA'!$A102,'WEEKLY DATA'!$B$11:$B$14577,'MONTHLY DATA'!$B102)</f>
        <v>351.875</v>
      </c>
      <c r="GM102" s="154">
        <f t="shared" si="104"/>
        <v>-1.7452006980802848E-2</v>
      </c>
      <c r="GN102" s="78">
        <f>AVERAGEIFS('WEEKLY DATA'!GN$11:GN$14577,'WEEKLY DATA'!$A$11:$A$14577,'MONTHLY DATA'!$A102,'WEEKLY DATA'!$B$11:$B$14577,'MONTHLY DATA'!$B102)</f>
        <v>445</v>
      </c>
      <c r="GO102" s="78">
        <f>AVERAGEIFS('WEEKLY DATA'!GO$11:GO$14577,'WEEKLY DATA'!$A$11:$A$14577,'MONTHLY DATA'!$A102,'WEEKLY DATA'!$B$11:$B$14577,'MONTHLY DATA'!$B102)</f>
        <v>455</v>
      </c>
      <c r="GP102" s="78">
        <f>AVERAGEIFS('WEEKLY DATA'!GP$11:GP$14577,'WEEKLY DATA'!$A$11:$A$14577,'MONTHLY DATA'!$A102,'WEEKLY DATA'!$B$11:$B$14577,'MONTHLY DATA'!$B102)</f>
        <v>450</v>
      </c>
      <c r="GQ102" s="154">
        <f t="shared" si="105"/>
        <v>0</v>
      </c>
      <c r="GR102" s="78"/>
    </row>
    <row r="103" spans="1:200" ht="15.75" x14ac:dyDescent="0.25">
      <c r="A103">
        <f t="shared" si="55"/>
        <v>9</v>
      </c>
      <c r="B103">
        <f t="shared" si="56"/>
        <v>2017</v>
      </c>
      <c r="C103" s="86">
        <v>42979</v>
      </c>
      <c r="D103" s="78">
        <f>AVERAGEIFS('WEEKLY DATA'!D$11:D$14577,'WEEKLY DATA'!$A$11:$A$14577,'MONTHLY DATA'!$A103,'WEEKLY DATA'!$B$11:$B$14577,'MONTHLY DATA'!$B103)</f>
        <v>355</v>
      </c>
      <c r="E103" s="78">
        <f>AVERAGEIFS('WEEKLY DATA'!E$11:E$14577,'WEEKLY DATA'!$A$11:$A$14577,'MONTHLY DATA'!$A103,'WEEKLY DATA'!$B$11:$B$14577,'MONTHLY DATA'!$B103)</f>
        <v>365</v>
      </c>
      <c r="F103" s="78">
        <f>AVERAGEIFS('WEEKLY DATA'!F$11:F$14577,'WEEKLY DATA'!$A$11:$A$14577,'MONTHLY DATA'!$A103,'WEEKLY DATA'!$B$11:$B$14577,'MONTHLY DATA'!$B103)</f>
        <v>360</v>
      </c>
      <c r="G103" s="154">
        <f t="shared" si="57"/>
        <v>1.5873015873015817E-2</v>
      </c>
      <c r="H103" s="169">
        <f>AVERAGEIFS('WEEKLY DATA'!H$11:H$14577,'WEEKLY DATA'!$A$11:$A$14577,'MONTHLY DATA'!$A103,'WEEKLY DATA'!$B$11:$B$14577,'MONTHLY DATA'!$B103)</f>
        <v>467</v>
      </c>
      <c r="I103" s="78">
        <f>AVERAGEIFS('WEEKLY DATA'!I$11:I$14577,'WEEKLY DATA'!$A$11:$A$14577,'MONTHLY DATA'!$A103,'WEEKLY DATA'!$B$11:$B$14577,'MONTHLY DATA'!$B103)</f>
        <v>477</v>
      </c>
      <c r="J103" s="78">
        <f>AVERAGEIFS('WEEKLY DATA'!J$11:J$14577,'WEEKLY DATA'!$A$11:$A$14577,'MONTHLY DATA'!$A103,'WEEKLY DATA'!$B$11:$B$14577,'MONTHLY DATA'!$B103)</f>
        <v>472</v>
      </c>
      <c r="K103" s="154">
        <f t="shared" si="58"/>
        <v>1.641991924629882E-2</v>
      </c>
      <c r="L103" s="169">
        <f>AVERAGEIFS('WEEKLY DATA'!L$11:L$14577,'WEEKLY DATA'!$A$11:$A$14577,'MONTHLY DATA'!$A103,'WEEKLY DATA'!$B$11:$B$14577,'MONTHLY DATA'!$B103)</f>
        <v>400</v>
      </c>
      <c r="M103" s="78">
        <f>AVERAGEIFS('WEEKLY DATA'!M$11:M$14577,'WEEKLY DATA'!$A$11:$A$14577,'MONTHLY DATA'!$A103,'WEEKLY DATA'!$B$11:$B$14577,'MONTHLY DATA'!$B103)</f>
        <v>410</v>
      </c>
      <c r="N103" s="78">
        <f>AVERAGEIFS('WEEKLY DATA'!N$11:N$14577,'WEEKLY DATA'!$A$11:$A$14577,'MONTHLY DATA'!$A103,'WEEKLY DATA'!$B$11:$B$14577,'MONTHLY DATA'!$B103)</f>
        <v>405</v>
      </c>
      <c r="O103" s="154">
        <f t="shared" si="59"/>
        <v>1.2499999999999956E-2</v>
      </c>
      <c r="P103" s="169">
        <f>AVERAGEIFS('WEEKLY DATA'!P$11:P$14577,'WEEKLY DATA'!$A$11:$A$14577,'MONTHLY DATA'!$A103,'WEEKLY DATA'!$B$11:$B$14577,'MONTHLY DATA'!$B103)</f>
        <v>311</v>
      </c>
      <c r="Q103" s="78">
        <f>AVERAGEIFS('WEEKLY DATA'!Q$11:Q$14577,'WEEKLY DATA'!$A$11:$A$14577,'MONTHLY DATA'!$A103,'WEEKLY DATA'!$B$11:$B$14577,'MONTHLY DATA'!$B103)</f>
        <v>321</v>
      </c>
      <c r="R103" s="78">
        <f>AVERAGEIFS('WEEKLY DATA'!R$11:R$14577,'WEEKLY DATA'!$A$11:$A$14577,'MONTHLY DATA'!$A103,'WEEKLY DATA'!$B$11:$B$14577,'MONTHLY DATA'!$B103)</f>
        <v>316</v>
      </c>
      <c r="S103" s="154">
        <f t="shared" si="60"/>
        <v>1.3226452905811703E-2</v>
      </c>
      <c r="T103" s="169">
        <f>AVERAGEIFS('WEEKLY DATA'!T$11:T$14577,'WEEKLY DATA'!$A$11:$A$14577,'MONTHLY DATA'!$A103,'WEEKLY DATA'!$B$11:$B$14577,'MONTHLY DATA'!$B103)</f>
        <v>327</v>
      </c>
      <c r="U103" s="78">
        <f>AVERAGEIFS('WEEKLY DATA'!U$11:U$14577,'WEEKLY DATA'!$A$11:$A$14577,'MONTHLY DATA'!$A103,'WEEKLY DATA'!$B$11:$B$14577,'MONTHLY DATA'!$B103)</f>
        <v>337</v>
      </c>
      <c r="V103" s="78">
        <f>AVERAGEIFS('WEEKLY DATA'!V$11:V$14577,'WEEKLY DATA'!$A$11:$A$14577,'MONTHLY DATA'!$A103,'WEEKLY DATA'!$B$11:$B$14577,'MONTHLY DATA'!$B103)</f>
        <v>332</v>
      </c>
      <c r="W103" s="154">
        <f t="shared" si="61"/>
        <v>6.2400000000000011E-2</v>
      </c>
      <c r="X103" s="169">
        <f>AVERAGEIFS('WEEKLY DATA'!X$11:X$14577,'WEEKLY DATA'!$A$11:$A$14577,'MONTHLY DATA'!$A103,'WEEKLY DATA'!$B$11:$B$14577,'MONTHLY DATA'!$B103)</f>
        <v>317</v>
      </c>
      <c r="Y103" s="78">
        <f>AVERAGEIFS('WEEKLY DATA'!Y$11:Y$14577,'WEEKLY DATA'!$A$11:$A$14577,'MONTHLY DATA'!$A103,'WEEKLY DATA'!$B$11:$B$14577,'MONTHLY DATA'!$B103)</f>
        <v>327</v>
      </c>
      <c r="Z103" s="78">
        <f>AVERAGEIFS('WEEKLY DATA'!Z$11:Z$14577,'WEEKLY DATA'!$A$11:$A$14577,'MONTHLY DATA'!$A103,'WEEKLY DATA'!$B$11:$B$14577,'MONTHLY DATA'!$B103)</f>
        <v>322</v>
      </c>
      <c r="AA103" s="154">
        <f t="shared" si="62"/>
        <v>2.4254473161033907E-2</v>
      </c>
      <c r="AB103" s="169">
        <f>AVERAGEIFS('WEEKLY DATA'!AB$11:AB$14577,'WEEKLY DATA'!$A$11:$A$14577,'MONTHLY DATA'!$A103,'WEEKLY DATA'!$B$11:$B$14577,'MONTHLY DATA'!$B103)</f>
        <v>336</v>
      </c>
      <c r="AC103" s="78">
        <f>AVERAGEIFS('WEEKLY DATA'!AC$11:AC$14577,'WEEKLY DATA'!$A$11:$A$14577,'MONTHLY DATA'!$A103,'WEEKLY DATA'!$B$11:$B$14577,'MONTHLY DATA'!$B103)</f>
        <v>346</v>
      </c>
      <c r="AD103" s="78">
        <f>AVERAGEIFS('WEEKLY DATA'!AD$11:AD$14577,'WEEKLY DATA'!$A$11:$A$14577,'MONTHLY DATA'!$A103,'WEEKLY DATA'!$B$11:$B$14577,'MONTHLY DATA'!$B103)</f>
        <v>341</v>
      </c>
      <c r="AE103" s="154">
        <f t="shared" si="63"/>
        <v>3.3333333333333437E-2</v>
      </c>
      <c r="AF103" s="169">
        <f>AVERAGEIFS('WEEKLY DATA'!AF$11:AF$14577,'WEEKLY DATA'!$A$11:$A$14577,'MONTHLY DATA'!$A103,'WEEKLY DATA'!$B$11:$B$14577,'MONTHLY DATA'!$B103)</f>
        <v>306.5</v>
      </c>
      <c r="AG103" s="78">
        <f>AVERAGEIFS('WEEKLY DATA'!AG$11:AG$14577,'WEEKLY DATA'!$A$11:$A$14577,'MONTHLY DATA'!$A103,'WEEKLY DATA'!$B$11:$B$14577,'MONTHLY DATA'!$B103)</f>
        <v>316.5</v>
      </c>
      <c r="AH103" s="78">
        <f>AVERAGEIFS('WEEKLY DATA'!AH$11:AH$14577,'WEEKLY DATA'!$A$11:$A$14577,'MONTHLY DATA'!$A103,'WEEKLY DATA'!$B$11:$B$14577,'MONTHLY DATA'!$B103)</f>
        <v>311.5</v>
      </c>
      <c r="AI103" s="154">
        <f t="shared" si="64"/>
        <v>4.2677824267782327E-2</v>
      </c>
      <c r="AJ103" s="169">
        <f>AVERAGEIFS('WEEKLY DATA'!AJ$11:AJ$14577,'WEEKLY DATA'!$A$11:$A$14577,'MONTHLY DATA'!$A103,'WEEKLY DATA'!$B$11:$B$14577,'MONTHLY DATA'!$B103)</f>
        <v>325</v>
      </c>
      <c r="AK103" s="78">
        <f>AVERAGEIFS('WEEKLY DATA'!AK$11:AK$14577,'WEEKLY DATA'!$A$11:$A$14577,'MONTHLY DATA'!$A103,'WEEKLY DATA'!$B$11:$B$14577,'MONTHLY DATA'!$B103)</f>
        <v>335</v>
      </c>
      <c r="AL103" s="78">
        <f>AVERAGEIFS('WEEKLY DATA'!AL$11:AL$14577,'WEEKLY DATA'!$A$11:$A$14577,'MONTHLY DATA'!$A103,'WEEKLY DATA'!$B$11:$B$14577,'MONTHLY DATA'!$B103)</f>
        <v>330</v>
      </c>
      <c r="AM103" s="154">
        <f t="shared" si="65"/>
        <v>5.1792828685258918E-2</v>
      </c>
      <c r="AN103" s="169">
        <f>AVERAGEIFS('WEEKLY DATA'!AN$11:AN$14577,'WEEKLY DATA'!$A$11:$A$14577,'MONTHLY DATA'!$A103,'WEEKLY DATA'!$B$11:$B$14577,'MONTHLY DATA'!$B103)</f>
        <v>315.5</v>
      </c>
      <c r="AO103" s="78">
        <f>AVERAGEIFS('WEEKLY DATA'!AO$11:AO$14577,'WEEKLY DATA'!$A$11:$A$14577,'MONTHLY DATA'!$A103,'WEEKLY DATA'!$B$11:$B$14577,'MONTHLY DATA'!$B103)</f>
        <v>325.5</v>
      </c>
      <c r="AP103" s="78">
        <f>AVERAGEIFS('WEEKLY DATA'!AP$11:AP$14577,'WEEKLY DATA'!$A$11:$A$14577,'MONTHLY DATA'!$A103,'WEEKLY DATA'!$B$11:$B$14577,'MONTHLY DATA'!$B103)</f>
        <v>320.5</v>
      </c>
      <c r="AQ103" s="154">
        <f t="shared" si="66"/>
        <v>1.5445544554455459E-2</v>
      </c>
      <c r="AR103" s="169">
        <f>AVERAGEIFS('WEEKLY DATA'!AR$11:AR$14577,'WEEKLY DATA'!$A$11:$A$14577,'MONTHLY DATA'!$A103,'WEEKLY DATA'!$B$11:$B$14577,'MONTHLY DATA'!$B103)</f>
        <v>345</v>
      </c>
      <c r="AS103" s="78">
        <f>AVERAGEIFS('WEEKLY DATA'!AS$11:AS$14577,'WEEKLY DATA'!$A$11:$A$14577,'MONTHLY DATA'!$A103,'WEEKLY DATA'!$B$11:$B$14577,'MONTHLY DATA'!$B103)</f>
        <v>355</v>
      </c>
      <c r="AT103" s="78">
        <f>AVERAGEIFS('WEEKLY DATA'!AT$11:AT$14577,'WEEKLY DATA'!$A$11:$A$14577,'MONTHLY DATA'!$A103,'WEEKLY DATA'!$B$11:$B$14577,'MONTHLY DATA'!$B103)</f>
        <v>350</v>
      </c>
      <c r="AU103" s="154">
        <f t="shared" si="67"/>
        <v>1.449275362318847E-2</v>
      </c>
      <c r="AV103" s="169">
        <f>AVERAGEIFS('WEEKLY DATA'!AV$11:AV$14577,'WEEKLY DATA'!$A$11:$A$14577,'MONTHLY DATA'!$A103,'WEEKLY DATA'!$B$11:$B$14577,'MONTHLY DATA'!$B103)</f>
        <v>294</v>
      </c>
      <c r="AW103" s="78">
        <f>AVERAGEIFS('WEEKLY DATA'!AW$11:AW$14577,'WEEKLY DATA'!$A$11:$A$14577,'MONTHLY DATA'!$A103,'WEEKLY DATA'!$B$11:$B$14577,'MONTHLY DATA'!$B103)</f>
        <v>304</v>
      </c>
      <c r="AX103" s="78">
        <f>AVERAGEIFS('WEEKLY DATA'!AX$11:AX$14577,'WEEKLY DATA'!$A$11:$A$14577,'MONTHLY DATA'!$A103,'WEEKLY DATA'!$B$11:$B$14577,'MONTHLY DATA'!$B103)</f>
        <v>299</v>
      </c>
      <c r="AY103" s="154">
        <f t="shared" si="68"/>
        <v>-1.56378600823045E-2</v>
      </c>
      <c r="AZ103" s="169">
        <f>AVERAGEIFS('WEEKLY DATA'!AZ$11:AZ$14577,'WEEKLY DATA'!$A$11:$A$14577,'MONTHLY DATA'!$A103,'WEEKLY DATA'!$B$11:$B$14577,'MONTHLY DATA'!$B103)</f>
        <v>268</v>
      </c>
      <c r="BA103" s="78">
        <f>AVERAGEIFS('WEEKLY DATA'!BA$11:BA$14577,'WEEKLY DATA'!$A$11:$A$14577,'MONTHLY DATA'!$A103,'WEEKLY DATA'!$B$11:$B$14577,'MONTHLY DATA'!$B103)</f>
        <v>278</v>
      </c>
      <c r="BB103" s="78">
        <f>AVERAGEIFS('WEEKLY DATA'!BB$11:BB$14577,'WEEKLY DATA'!$A$11:$A$14577,'MONTHLY DATA'!$A103,'WEEKLY DATA'!$B$11:$B$14577,'MONTHLY DATA'!$B103)</f>
        <v>273</v>
      </c>
      <c r="BC103" s="154">
        <f t="shared" si="69"/>
        <v>4.24821002386635E-2</v>
      </c>
      <c r="BD103" s="169">
        <f>AVERAGEIFS('WEEKLY DATA'!BD$11:BD$14577,'WEEKLY DATA'!$A$11:$A$14577,'MONTHLY DATA'!$A103,'WEEKLY DATA'!$B$11:$B$14577,'MONTHLY DATA'!$B103)</f>
        <v>239</v>
      </c>
      <c r="BE103" s="78">
        <f>AVERAGEIFS('WEEKLY DATA'!BE$11:BE$14577,'WEEKLY DATA'!$A$11:$A$14577,'MONTHLY DATA'!$A103,'WEEKLY DATA'!$B$11:$B$14577,'MONTHLY DATA'!$B103)</f>
        <v>249</v>
      </c>
      <c r="BF103" s="78">
        <f>AVERAGEIFS('WEEKLY DATA'!BF$11:BF$14577,'WEEKLY DATA'!$A$11:$A$14577,'MONTHLY DATA'!$A103,'WEEKLY DATA'!$B$11:$B$14577,'MONTHLY DATA'!$B103)</f>
        <v>244</v>
      </c>
      <c r="BG103" s="154">
        <f t="shared" si="70"/>
        <v>4.1066666666666585E-2</v>
      </c>
      <c r="BH103" s="169">
        <f>AVERAGEIFS('WEEKLY DATA'!BH$11:BH$14577,'WEEKLY DATA'!$A$11:$A$14577,'MONTHLY DATA'!$A103,'WEEKLY DATA'!$B$11:$B$14577,'MONTHLY DATA'!$B103)</f>
        <v>278</v>
      </c>
      <c r="BI103" s="78">
        <f>AVERAGEIFS('WEEKLY DATA'!BI$11:BI$14577,'WEEKLY DATA'!$A$11:$A$14577,'MONTHLY DATA'!$A103,'WEEKLY DATA'!$B$11:$B$14577,'MONTHLY DATA'!$B103)</f>
        <v>288</v>
      </c>
      <c r="BJ103" s="78">
        <f>AVERAGEIFS('WEEKLY DATA'!BJ$11:BJ$14577,'WEEKLY DATA'!$A$11:$A$14577,'MONTHLY DATA'!$A103,'WEEKLY DATA'!$B$11:$B$14577,'MONTHLY DATA'!$B103)</f>
        <v>283</v>
      </c>
      <c r="BK103" s="154">
        <f t="shared" si="71"/>
        <v>4.0919540229884976E-2</v>
      </c>
      <c r="BL103" s="169">
        <f>AVERAGEIFS('WEEKLY DATA'!BL$11:BL$14577,'WEEKLY DATA'!$A$11:$A$14577,'MONTHLY DATA'!$A103,'WEEKLY DATA'!$B$11:$B$14577,'MONTHLY DATA'!$B103)</f>
        <v>254</v>
      </c>
      <c r="BM103" s="78">
        <f>AVERAGEIFS('WEEKLY DATA'!BM$11:BM$14577,'WEEKLY DATA'!$A$11:$A$14577,'MONTHLY DATA'!$A103,'WEEKLY DATA'!$B$11:$B$14577,'MONTHLY DATA'!$B103)</f>
        <v>264</v>
      </c>
      <c r="BN103" s="78">
        <f>AVERAGEIFS('WEEKLY DATA'!BN$11:BN$14577,'WEEKLY DATA'!$A$11:$A$14577,'MONTHLY DATA'!$A103,'WEEKLY DATA'!$B$11:$B$14577,'MONTHLY DATA'!$B103)</f>
        <v>259</v>
      </c>
      <c r="BO103" s="154">
        <f t="shared" si="72"/>
        <v>3.8596491228070073E-2</v>
      </c>
      <c r="BP103" s="78">
        <f>AVERAGEIFS('WEEKLY DATA'!BP$11:BP$14577,'WEEKLY DATA'!$A$11:$A$14577,'MONTHLY DATA'!$A103,'WEEKLY DATA'!$B$11:$B$14577,'MONTHLY DATA'!$B103)</f>
        <v>318</v>
      </c>
      <c r="BQ103" s="78">
        <f>AVERAGEIFS('WEEKLY DATA'!BQ$11:BQ$14577,'WEEKLY DATA'!$A$11:$A$14577,'MONTHLY DATA'!$A103,'WEEKLY DATA'!$B$11:$B$14577,'MONTHLY DATA'!$B103)</f>
        <v>328</v>
      </c>
      <c r="BR103" s="78">
        <f>AVERAGEIFS('WEEKLY DATA'!BR$11:BR$14577,'WEEKLY DATA'!$A$11:$A$14577,'MONTHLY DATA'!$A103,'WEEKLY DATA'!$B$11:$B$14577,'MONTHLY DATA'!$B103)</f>
        <v>323</v>
      </c>
      <c r="BS103" s="154">
        <f t="shared" si="73"/>
        <v>3.9839034205231494E-2</v>
      </c>
      <c r="BT103" s="78">
        <f>AVERAGEIFS('WEEKLY DATA'!BT$11:BT$14577,'WEEKLY DATA'!$A$11:$A$14577,'MONTHLY DATA'!$A103,'WEEKLY DATA'!$B$11:$B$14577,'MONTHLY DATA'!$B103)</f>
        <v>288.5</v>
      </c>
      <c r="BU103" s="78">
        <f>AVERAGEIFS('WEEKLY DATA'!BU$11:BU$14577,'WEEKLY DATA'!$A$11:$A$14577,'MONTHLY DATA'!$A103,'WEEKLY DATA'!$B$11:$B$14577,'MONTHLY DATA'!$B103)</f>
        <v>298.5</v>
      </c>
      <c r="BV103" s="78">
        <f>AVERAGEIFS('WEEKLY DATA'!BV$11:BV$14577,'WEEKLY DATA'!$A$11:$A$14577,'MONTHLY DATA'!$A103,'WEEKLY DATA'!$B$11:$B$14577,'MONTHLY DATA'!$B103)</f>
        <v>293.5</v>
      </c>
      <c r="BW103" s="154">
        <f t="shared" si="74"/>
        <v>3.2087912087912063E-2</v>
      </c>
      <c r="BX103" s="78">
        <f>AVERAGEIFS('WEEKLY DATA'!BX$11:BX$14577,'WEEKLY DATA'!$A$11:$A$14577,'MONTHLY DATA'!$A103,'WEEKLY DATA'!$B$11:$B$14577,'MONTHLY DATA'!$B103)</f>
        <v>330</v>
      </c>
      <c r="BY103" s="78">
        <f>AVERAGEIFS('WEEKLY DATA'!BY$11:BY$14577,'WEEKLY DATA'!$A$11:$A$14577,'MONTHLY DATA'!$A103,'WEEKLY DATA'!$B$11:$B$14577,'MONTHLY DATA'!$B103)</f>
        <v>340</v>
      </c>
      <c r="BZ103" s="78">
        <f>AVERAGEIFS('WEEKLY DATA'!BZ$11:BZ$14577,'WEEKLY DATA'!$A$11:$A$14577,'MONTHLY DATA'!$A103,'WEEKLY DATA'!$B$11:$B$14577,'MONTHLY DATA'!$B103)</f>
        <v>335</v>
      </c>
      <c r="CA103" s="154">
        <f t="shared" si="75"/>
        <v>9.4161958568739212E-3</v>
      </c>
      <c r="CB103" s="78">
        <f>AVERAGEIFS('WEEKLY DATA'!CB$11:CB$14577,'WEEKLY DATA'!$A$11:$A$14577,'MONTHLY DATA'!$A103,'WEEKLY DATA'!$B$11:$B$14577,'MONTHLY DATA'!$B103)</f>
        <v>420</v>
      </c>
      <c r="CC103" s="78">
        <f>AVERAGEIFS('WEEKLY DATA'!CC$11:CC$14577,'WEEKLY DATA'!$A$11:$A$14577,'MONTHLY DATA'!$A103,'WEEKLY DATA'!$B$11:$B$14577,'MONTHLY DATA'!$B103)</f>
        <v>430</v>
      </c>
      <c r="CD103" s="78">
        <f>AVERAGEIFS('WEEKLY DATA'!CD$11:CD$14577,'WEEKLY DATA'!$A$11:$A$14577,'MONTHLY DATA'!$A103,'WEEKLY DATA'!$B$11:$B$14577,'MONTHLY DATA'!$B103)</f>
        <v>425</v>
      </c>
      <c r="CE103" s="154">
        <f t="shared" si="76"/>
        <v>-4.3923865300146137E-3</v>
      </c>
      <c r="CF103" s="78">
        <f>AVERAGEIFS('WEEKLY DATA'!CF$11:CF$14577,'WEEKLY DATA'!$A$11:$A$14577,'MONTHLY DATA'!$A103,'WEEKLY DATA'!$B$11:$B$14577,'MONTHLY DATA'!$B103)</f>
        <v>247</v>
      </c>
      <c r="CG103" s="78">
        <f>AVERAGEIFS('WEEKLY DATA'!CG$11:CG$14577,'WEEKLY DATA'!$A$11:$A$14577,'MONTHLY DATA'!$A103,'WEEKLY DATA'!$B$11:$B$14577,'MONTHLY DATA'!$B103)</f>
        <v>257</v>
      </c>
      <c r="CH103" s="78">
        <f>AVERAGEIFS('WEEKLY DATA'!CH$11:CH$14577,'WEEKLY DATA'!$A$11:$A$14577,'MONTHLY DATA'!$A103,'WEEKLY DATA'!$B$11:$B$14577,'MONTHLY DATA'!$B103)</f>
        <v>252</v>
      </c>
      <c r="CI103" s="154">
        <f t="shared" si="77"/>
        <v>1.8181818181818077E-2</v>
      </c>
      <c r="CJ103" s="78">
        <f>AVERAGEIFS('WEEKLY DATA'!CJ$11:CJ$14577,'WEEKLY DATA'!$A$11:$A$14577,'MONTHLY DATA'!$A103,'WEEKLY DATA'!$B$11:$B$14577,'MONTHLY DATA'!$B103)</f>
        <v>233.5</v>
      </c>
      <c r="CK103" s="78">
        <f>AVERAGEIFS('WEEKLY DATA'!CK$11:CK$14577,'WEEKLY DATA'!$A$11:$A$14577,'MONTHLY DATA'!$A103,'WEEKLY DATA'!$B$11:$B$14577,'MONTHLY DATA'!$B103)</f>
        <v>243.5</v>
      </c>
      <c r="CL103" s="78">
        <f>AVERAGEIFS('WEEKLY DATA'!CL$11:CL$14577,'WEEKLY DATA'!$A$11:$A$14577,'MONTHLY DATA'!$A103,'WEEKLY DATA'!$B$11:$B$14577,'MONTHLY DATA'!$B103)</f>
        <v>238.5</v>
      </c>
      <c r="CM103" s="154">
        <f t="shared" si="78"/>
        <v>3.1351351351351253E-2</v>
      </c>
      <c r="CN103" s="78">
        <f>AVERAGEIFS('WEEKLY DATA'!CN$11:CN$14577,'WEEKLY DATA'!$A$11:$A$14577,'MONTHLY DATA'!$A103,'WEEKLY DATA'!$B$11:$B$14577,'MONTHLY DATA'!$B103)</f>
        <v>270</v>
      </c>
      <c r="CO103" s="78">
        <f>AVERAGEIFS('WEEKLY DATA'!CO$11:CO$14577,'WEEKLY DATA'!$A$11:$A$14577,'MONTHLY DATA'!$A103,'WEEKLY DATA'!$B$11:$B$14577,'MONTHLY DATA'!$B103)</f>
        <v>280</v>
      </c>
      <c r="CP103" s="78">
        <f>AVERAGEIFS('WEEKLY DATA'!CP$11:CP$14577,'WEEKLY DATA'!$A$11:$A$14577,'MONTHLY DATA'!$A103,'WEEKLY DATA'!$B$11:$B$14577,'MONTHLY DATA'!$B103)</f>
        <v>275</v>
      </c>
      <c r="CQ103" s="154">
        <f t="shared" si="79"/>
        <v>1.1494252873563315E-2</v>
      </c>
      <c r="CR103" s="78">
        <f>AVERAGEIFS('WEEKLY DATA'!CR$11:CR$14577,'WEEKLY DATA'!$A$11:$A$14577,'MONTHLY DATA'!$A103,'WEEKLY DATA'!$B$11:$B$14577,'MONTHLY DATA'!$B103)</f>
        <v>390</v>
      </c>
      <c r="CS103" s="78">
        <f>AVERAGEIFS('WEEKLY DATA'!CS$11:CS$14577,'WEEKLY DATA'!$A$11:$A$14577,'MONTHLY DATA'!$A103,'WEEKLY DATA'!$B$11:$B$14577,'MONTHLY DATA'!$B103)</f>
        <v>400</v>
      </c>
      <c r="CT103" s="78">
        <f>AVERAGEIFS('WEEKLY DATA'!CT$11:CT$14577,'WEEKLY DATA'!$A$11:$A$14577,'MONTHLY DATA'!$A103,'WEEKLY DATA'!$B$11:$B$14577,'MONTHLY DATA'!$B103)</f>
        <v>395</v>
      </c>
      <c r="CU103" s="154">
        <f t="shared" si="80"/>
        <v>-4.7244094488189115E-3</v>
      </c>
      <c r="CV103" s="169">
        <f>AVERAGEIFS('WEEKLY DATA'!CV$11:CV$14577,'WEEKLY DATA'!$A$11:$A$14577,'MONTHLY DATA'!$A103,'WEEKLY DATA'!$B$11:$B$14577,'MONTHLY DATA'!$B103)</f>
        <v>287</v>
      </c>
      <c r="CW103" s="78">
        <f>AVERAGEIFS('WEEKLY DATA'!CW$11:CW$14577,'WEEKLY DATA'!$A$11:$A$14577,'MONTHLY DATA'!$A103,'WEEKLY DATA'!$B$11:$B$14577,'MONTHLY DATA'!$B103)</f>
        <v>297</v>
      </c>
      <c r="CX103" s="78">
        <f>AVERAGEIFS('WEEKLY DATA'!CX$11:CX$14577,'WEEKLY DATA'!$A$11:$A$14577,'MONTHLY DATA'!$A103,'WEEKLY DATA'!$B$11:$B$14577,'MONTHLY DATA'!$B103)</f>
        <v>292</v>
      </c>
      <c r="CY103" s="154">
        <f t="shared" si="81"/>
        <v>9.0712742980560979E-3</v>
      </c>
      <c r="CZ103" s="169">
        <f>AVERAGEIFS('WEEKLY DATA'!CZ$11:CZ$14577,'WEEKLY DATA'!$A$11:$A$14577,'MONTHLY DATA'!$A103,'WEEKLY DATA'!$B$11:$B$14577,'MONTHLY DATA'!$B103)</f>
        <v>274.5</v>
      </c>
      <c r="DA103" s="78">
        <f>AVERAGEIFS('WEEKLY DATA'!DA$11:DA$14577,'WEEKLY DATA'!$A$11:$A$14577,'MONTHLY DATA'!$A103,'WEEKLY DATA'!$B$11:$B$14577,'MONTHLY DATA'!$B103)</f>
        <v>284.5</v>
      </c>
      <c r="DB103" s="78">
        <f>AVERAGEIFS('WEEKLY DATA'!DB$11:DB$14577,'WEEKLY DATA'!$A$11:$A$14577,'MONTHLY DATA'!$A103,'WEEKLY DATA'!$B$11:$B$14577,'MONTHLY DATA'!$B103)</f>
        <v>279.5</v>
      </c>
      <c r="DC103" s="154">
        <f t="shared" si="82"/>
        <v>1.8678815489749478E-2</v>
      </c>
      <c r="DD103" s="78">
        <f>AVERAGEIFS('WEEKLY DATA'!DD$11:DD$14577,'WEEKLY DATA'!$A$11:$A$14577,'MONTHLY DATA'!$A103,'WEEKLY DATA'!$B$11:$B$14577,'MONTHLY DATA'!$B103)</f>
        <v>320</v>
      </c>
      <c r="DE103" s="78">
        <f>AVERAGEIFS('WEEKLY DATA'!DE$11:DE$14577,'WEEKLY DATA'!$A$11:$A$14577,'MONTHLY DATA'!$A103,'WEEKLY DATA'!$B$11:$B$14577,'MONTHLY DATA'!$B103)</f>
        <v>330</v>
      </c>
      <c r="DF103" s="78">
        <f>AVERAGEIFS('WEEKLY DATA'!DF$11:DF$14577,'WEEKLY DATA'!$A$11:$A$14577,'MONTHLY DATA'!$A103,'WEEKLY DATA'!$B$11:$B$14577,'MONTHLY DATA'!$B103)</f>
        <v>325</v>
      </c>
      <c r="DG103" s="154">
        <f t="shared" si="83"/>
        <v>9.7087378640776656E-3</v>
      </c>
      <c r="DH103" s="78">
        <f>AVERAGEIFS('WEEKLY DATA'!DH$11:DH$14577,'WEEKLY DATA'!$A$11:$A$14577,'MONTHLY DATA'!$A103,'WEEKLY DATA'!$B$11:$B$14577,'MONTHLY DATA'!$B103)</f>
        <v>409</v>
      </c>
      <c r="DI103" s="78">
        <f>AVERAGEIFS('WEEKLY DATA'!DI$11:DI$14577,'WEEKLY DATA'!$A$11:$A$14577,'MONTHLY DATA'!$A103,'WEEKLY DATA'!$B$11:$B$14577,'MONTHLY DATA'!$B103)</f>
        <v>419</v>
      </c>
      <c r="DJ103" s="78">
        <f>AVERAGEIFS('WEEKLY DATA'!DJ$11:DJ$14577,'WEEKLY DATA'!$A$11:$A$14577,'MONTHLY DATA'!$A103,'WEEKLY DATA'!$B$11:$B$14577,'MONTHLY DATA'!$B103)</f>
        <v>414</v>
      </c>
      <c r="DK103" s="154">
        <f t="shared" si="84"/>
        <v>9.7560975609756184E-3</v>
      </c>
      <c r="DL103" s="169">
        <f>AVERAGEIFS('WEEKLY DATA'!DL$11:DL$14577,'WEEKLY DATA'!$A$11:$A$14577,'MONTHLY DATA'!$A103,'WEEKLY DATA'!$B$11:$B$14577,'MONTHLY DATA'!$B103)</f>
        <v>252</v>
      </c>
      <c r="DM103" s="78">
        <f>AVERAGEIFS('WEEKLY DATA'!DM$11:DM$14577,'WEEKLY DATA'!$A$11:$A$14577,'MONTHLY DATA'!$A103,'WEEKLY DATA'!$B$11:$B$14577,'MONTHLY DATA'!$B103)</f>
        <v>262</v>
      </c>
      <c r="DN103" s="78">
        <f>AVERAGEIFS('WEEKLY DATA'!DN$11:DN$14577,'WEEKLY DATA'!$A$11:$A$14577,'MONTHLY DATA'!$A103,'WEEKLY DATA'!$B$11:$B$14577,'MONTHLY DATA'!$B103)</f>
        <v>257</v>
      </c>
      <c r="DO103" s="154">
        <f t="shared" si="85"/>
        <v>1.0319410319410416E-2</v>
      </c>
      <c r="DP103" s="78">
        <f>AVERAGEIFS('WEEKLY DATA'!DP$11:DP$14577,'WEEKLY DATA'!$A$11:$A$14577,'MONTHLY DATA'!$A103,'WEEKLY DATA'!$B$11:$B$14577,'MONTHLY DATA'!$B103)</f>
        <v>239.5</v>
      </c>
      <c r="DQ103" s="78">
        <f>AVERAGEIFS('WEEKLY DATA'!DQ$11:DQ$14577,'WEEKLY DATA'!$A$11:$A$14577,'MONTHLY DATA'!$A103,'WEEKLY DATA'!$B$11:$B$14577,'MONTHLY DATA'!$B103)</f>
        <v>249.5</v>
      </c>
      <c r="DR103" s="78">
        <f>AVERAGEIFS('WEEKLY DATA'!DR$11:DR$14577,'WEEKLY DATA'!$A$11:$A$14577,'MONTHLY DATA'!$A103,'WEEKLY DATA'!$B$11:$B$14577,'MONTHLY DATA'!$B103)</f>
        <v>244.5</v>
      </c>
      <c r="DS103" s="154">
        <f t="shared" si="86"/>
        <v>2.1409921671018184E-2</v>
      </c>
      <c r="DT103" s="78">
        <f>AVERAGEIFS('WEEKLY DATA'!DT$11:DT$14577,'WEEKLY DATA'!$A$11:$A$14577,'MONTHLY DATA'!$A103,'WEEKLY DATA'!$B$11:$B$14577,'MONTHLY DATA'!$B103)</f>
        <v>330</v>
      </c>
      <c r="DU103" s="78">
        <f>AVERAGEIFS('WEEKLY DATA'!DU$11:DU$14577,'WEEKLY DATA'!$A$11:$A$14577,'MONTHLY DATA'!$A103,'WEEKLY DATA'!$B$11:$B$14577,'MONTHLY DATA'!$B103)</f>
        <v>340</v>
      </c>
      <c r="DV103" s="78">
        <f>AVERAGEIFS('WEEKLY DATA'!DV$11:DV$14577,'WEEKLY DATA'!$A$11:$A$14577,'MONTHLY DATA'!$A103,'WEEKLY DATA'!$B$11:$B$14577,'MONTHLY DATA'!$B103)</f>
        <v>335</v>
      </c>
      <c r="DW103" s="154">
        <f t="shared" si="87"/>
        <v>9.4161958568739212E-3</v>
      </c>
      <c r="DX103" s="78">
        <f>AVERAGEIFS('WEEKLY DATA'!DX$11:DX$14577,'WEEKLY DATA'!$A$11:$A$14577,'MONTHLY DATA'!$A103,'WEEKLY DATA'!$B$11:$B$14577,'MONTHLY DATA'!$B103)</f>
        <v>419</v>
      </c>
      <c r="DY103" s="78">
        <f>AVERAGEIFS('WEEKLY DATA'!DY$11:DY$14577,'WEEKLY DATA'!$A$11:$A$14577,'MONTHLY DATA'!$A103,'WEEKLY DATA'!$B$11:$B$14577,'MONTHLY DATA'!$B103)</f>
        <v>429</v>
      </c>
      <c r="DZ103" s="78">
        <f>AVERAGEIFS('WEEKLY DATA'!DZ$11:DZ$14577,'WEEKLY DATA'!$A$11:$A$14577,'MONTHLY DATA'!$A103,'WEEKLY DATA'!$B$11:$B$14577,'MONTHLY DATA'!$B103)</f>
        <v>424</v>
      </c>
      <c r="EA103" s="154">
        <f t="shared" si="88"/>
        <v>9.52380952380949E-3</v>
      </c>
      <c r="EB103" s="78">
        <f>AVERAGEIFS('WEEKLY DATA'!EB$11:EB$14577,'WEEKLY DATA'!$A$11:$A$14577,'MONTHLY DATA'!$A103,'WEEKLY DATA'!$B$11:$B$14577,'MONTHLY DATA'!$B103)</f>
        <v>240.5</v>
      </c>
      <c r="EC103" s="78">
        <f>AVERAGEIFS('WEEKLY DATA'!EC$11:EC$14577,'WEEKLY DATA'!$A$11:$A$14577,'MONTHLY DATA'!$A103,'WEEKLY DATA'!$B$11:$B$14577,'MONTHLY DATA'!$B103)</f>
        <v>250.5</v>
      </c>
      <c r="ED103" s="78">
        <f>AVERAGEIFS('WEEKLY DATA'!ED$11:ED$14577,'WEEKLY DATA'!$A$11:$A$14577,'MONTHLY DATA'!$A103,'WEEKLY DATA'!$B$11:$B$14577,'MONTHLY DATA'!$B103)</f>
        <v>245.5</v>
      </c>
      <c r="EE103" s="154">
        <f t="shared" si="89"/>
        <v>1.7616580310880758E-2</v>
      </c>
      <c r="EF103" s="169">
        <f>AVERAGEIFS('WEEKLY DATA'!EF$11:EF$14577,'WEEKLY DATA'!$A$11:$A$14577,'MONTHLY DATA'!$A103,'WEEKLY DATA'!$B$11:$B$14577,'MONTHLY DATA'!$B103)</f>
        <v>225</v>
      </c>
      <c r="EG103" s="78">
        <f>AVERAGEIFS('WEEKLY DATA'!EG$11:EG$14577,'WEEKLY DATA'!$A$11:$A$14577,'MONTHLY DATA'!$A103,'WEEKLY DATA'!$B$11:$B$14577,'MONTHLY DATA'!$B103)</f>
        <v>235</v>
      </c>
      <c r="EH103" s="78">
        <f>AVERAGEIFS('WEEKLY DATA'!EH$11:EH$14577,'WEEKLY DATA'!$A$11:$A$14577,'MONTHLY DATA'!$A103,'WEEKLY DATA'!$B$11:$B$14577,'MONTHLY DATA'!$B103)</f>
        <v>230</v>
      </c>
      <c r="EI103" s="154">
        <f t="shared" si="90"/>
        <v>2.5069637883008422E-2</v>
      </c>
      <c r="EJ103" s="78">
        <f>AVERAGEIFS('WEEKLY DATA'!EJ$11:EJ$14577,'WEEKLY DATA'!$A$11:$A$14577,'MONTHLY DATA'!$A103,'WEEKLY DATA'!$B$11:$B$14577,'MONTHLY DATA'!$B103)</f>
        <v>350</v>
      </c>
      <c r="EK103" s="78">
        <f>AVERAGEIFS('WEEKLY DATA'!EK$11:EK$14577,'WEEKLY DATA'!$A$11:$A$14577,'MONTHLY DATA'!$A103,'WEEKLY DATA'!$B$11:$B$14577,'MONTHLY DATA'!$B103)</f>
        <v>360</v>
      </c>
      <c r="EL103" s="78">
        <f>AVERAGEIFS('WEEKLY DATA'!EL$11:EL$14577,'WEEKLY DATA'!$A$11:$A$14577,'MONTHLY DATA'!$A103,'WEEKLY DATA'!$B$11:$B$14577,'MONTHLY DATA'!$B103)</f>
        <v>355</v>
      </c>
      <c r="EM103" s="154">
        <f t="shared" si="91"/>
        <v>8.8809946714032417E-3</v>
      </c>
      <c r="EN103" s="78">
        <f>AVERAGEIFS('WEEKLY DATA'!EN$11:EN$14577,'WEEKLY DATA'!$A$11:$A$14577,'MONTHLY DATA'!$A103,'WEEKLY DATA'!$B$11:$B$14577,'MONTHLY DATA'!$B103)</f>
        <v>444</v>
      </c>
      <c r="EO103" s="78">
        <f>AVERAGEIFS('WEEKLY DATA'!EO$11:EO$14577,'WEEKLY DATA'!$A$11:$A$14577,'MONTHLY DATA'!$A103,'WEEKLY DATA'!$B$11:$B$14577,'MONTHLY DATA'!$B103)</f>
        <v>454</v>
      </c>
      <c r="EP103" s="78">
        <f>AVERAGEIFS('WEEKLY DATA'!EP$11:EP$14577,'WEEKLY DATA'!$A$11:$A$14577,'MONTHLY DATA'!$A103,'WEEKLY DATA'!$B$11:$B$14577,'MONTHLY DATA'!$B103)</f>
        <v>449</v>
      </c>
      <c r="EQ103" s="154">
        <f t="shared" si="92"/>
        <v>8.9887640449437534E-3</v>
      </c>
      <c r="ER103" s="78">
        <f>AVERAGEIFS('WEEKLY DATA'!ER$11:ER$14577,'WEEKLY DATA'!$A$11:$A$14577,'MONTHLY DATA'!$A103,'WEEKLY DATA'!$B$11:$B$14577,'MONTHLY DATA'!$B103)</f>
        <v>235.5</v>
      </c>
      <c r="ES103" s="78">
        <f>AVERAGEIFS('WEEKLY DATA'!ES$11:ES$14577,'WEEKLY DATA'!$A$11:$A$14577,'MONTHLY DATA'!$A103,'WEEKLY DATA'!$B$11:$B$14577,'MONTHLY DATA'!$B103)</f>
        <v>245.5</v>
      </c>
      <c r="ET103" s="78">
        <f>AVERAGEIFS('WEEKLY DATA'!ET$11:ET$14577,'WEEKLY DATA'!$A$11:$A$14577,'MONTHLY DATA'!$A103,'WEEKLY DATA'!$B$11:$B$14577,'MONTHLY DATA'!$B103)</f>
        <v>240.5</v>
      </c>
      <c r="EU103" s="154">
        <f t="shared" si="93"/>
        <v>-2.3350253807106647E-2</v>
      </c>
      <c r="EV103" s="78">
        <f>AVERAGEIFS('WEEKLY DATA'!EV$11:EV$14577,'WEEKLY DATA'!$A$11:$A$14577,'MONTHLY DATA'!$A103,'WEEKLY DATA'!$B$11:$B$14577,'MONTHLY DATA'!$B103)</f>
        <v>223</v>
      </c>
      <c r="EW103" s="78">
        <f>AVERAGEIFS('WEEKLY DATA'!EW$11:EW$14577,'WEEKLY DATA'!$A$11:$A$14577,'MONTHLY DATA'!$A103,'WEEKLY DATA'!$B$11:$B$14577,'MONTHLY DATA'!$B103)</f>
        <v>233</v>
      </c>
      <c r="EX103" s="78">
        <f>AVERAGEIFS('WEEKLY DATA'!EX$11:EX$14577,'WEEKLY DATA'!$A$11:$A$14577,'MONTHLY DATA'!$A103,'WEEKLY DATA'!$B$11:$B$14577,'MONTHLY DATA'!$B103)</f>
        <v>228</v>
      </c>
      <c r="EY103" s="154">
        <f t="shared" si="94"/>
        <v>4.9586776859504855E-3</v>
      </c>
      <c r="EZ103" s="78">
        <f>AVERAGEIFS('WEEKLY DATA'!EZ$11:EZ$14577,'WEEKLY DATA'!$A$11:$A$14577,'MONTHLY DATA'!$A103,'WEEKLY DATA'!$B$11:$B$14577,'MONTHLY DATA'!$B103)</f>
        <v>335</v>
      </c>
      <c r="FA103" s="78">
        <f>AVERAGEIFS('WEEKLY DATA'!FA$11:FA$14577,'WEEKLY DATA'!$A$11:$A$14577,'MONTHLY DATA'!$A103,'WEEKLY DATA'!$B$11:$B$14577,'MONTHLY DATA'!$B103)</f>
        <v>345</v>
      </c>
      <c r="FB103" s="78">
        <f>AVERAGEIFS('WEEKLY DATA'!FB$11:FB$14577,'WEEKLY DATA'!$A$11:$A$14577,'MONTHLY DATA'!$A103,'WEEKLY DATA'!$B$11:$B$14577,'MONTHLY DATA'!$B103)</f>
        <v>340</v>
      </c>
      <c r="FC103" s="154">
        <f t="shared" si="95"/>
        <v>9.27643784786647E-3</v>
      </c>
      <c r="FD103" s="78">
        <f>AVERAGEIFS('WEEKLY DATA'!FD$11:FD$14577,'WEEKLY DATA'!$A$11:$A$14577,'MONTHLY DATA'!$A103,'WEEKLY DATA'!$B$11:$B$14577,'MONTHLY DATA'!$B103)</f>
        <v>450</v>
      </c>
      <c r="FE103" s="78">
        <f>AVERAGEIFS('WEEKLY DATA'!FE$11:FE$14577,'WEEKLY DATA'!$A$11:$A$14577,'MONTHLY DATA'!$A103,'WEEKLY DATA'!$B$11:$B$14577,'MONTHLY DATA'!$B103)</f>
        <v>460</v>
      </c>
      <c r="FF103" s="78">
        <f>AVERAGEIFS('WEEKLY DATA'!FF$11:FF$14577,'WEEKLY DATA'!$A$11:$A$14577,'MONTHLY DATA'!$A103,'WEEKLY DATA'!$B$11:$B$14577,'MONTHLY DATA'!$B103)</f>
        <v>455</v>
      </c>
      <c r="FG103" s="154">
        <f t="shared" si="96"/>
        <v>0</v>
      </c>
      <c r="FH103" s="78">
        <f>AVERAGEIFS('WEEKLY DATA'!FH$11:FH$14577,'WEEKLY DATA'!$A$11:$A$14577,'MONTHLY DATA'!$A103,'WEEKLY DATA'!$B$11:$B$14577,'MONTHLY DATA'!$B103)</f>
        <v>281.5</v>
      </c>
      <c r="FI103" s="78">
        <f>AVERAGEIFS('WEEKLY DATA'!FI$11:FI$14577,'WEEKLY DATA'!$A$11:$A$14577,'MONTHLY DATA'!$A103,'WEEKLY DATA'!$B$11:$B$14577,'MONTHLY DATA'!$B103)</f>
        <v>291.5</v>
      </c>
      <c r="FJ103" s="78">
        <f>AVERAGEIFS('WEEKLY DATA'!FJ$11:FJ$14577,'WEEKLY DATA'!$A$11:$A$14577,'MONTHLY DATA'!$A103,'WEEKLY DATA'!$B$11:$B$14577,'MONTHLY DATA'!$B103)</f>
        <v>286.5</v>
      </c>
      <c r="FK103" s="154">
        <f t="shared" si="97"/>
        <v>-4.3006263048016691E-2</v>
      </c>
      <c r="FL103" s="169">
        <f>AVERAGEIFS('WEEKLY DATA'!FL$11:FL$14577,'WEEKLY DATA'!$A$11:$A$14577,'MONTHLY DATA'!$A103,'WEEKLY DATA'!$B$11:$B$14577,'MONTHLY DATA'!$B103)</f>
        <v>259.5</v>
      </c>
      <c r="FM103" s="78">
        <f>AVERAGEIFS('WEEKLY DATA'!FM$11:FM$14577,'WEEKLY DATA'!$A$11:$A$14577,'MONTHLY DATA'!$A103,'WEEKLY DATA'!$B$11:$B$14577,'MONTHLY DATA'!$B103)</f>
        <v>269.5</v>
      </c>
      <c r="FN103" s="78">
        <f>AVERAGEIFS('WEEKLY DATA'!FN$11:FN$14577,'WEEKLY DATA'!$A$11:$A$14577,'MONTHLY DATA'!$A103,'WEEKLY DATA'!$B$11:$B$14577,'MONTHLY DATA'!$B103)</f>
        <v>264.5</v>
      </c>
      <c r="FO103" s="154">
        <f t="shared" si="98"/>
        <v>-1.1214953271028061E-2</v>
      </c>
      <c r="FP103" s="78">
        <f>AVERAGEIFS('WEEKLY DATA'!FP$11:FP$14577,'WEEKLY DATA'!$A$11:$A$14577,'MONTHLY DATA'!$A103,'WEEKLY DATA'!$B$11:$B$14577,'MONTHLY DATA'!$B103)</f>
        <v>298</v>
      </c>
      <c r="FQ103" s="78">
        <f>AVERAGEIFS('WEEKLY DATA'!FQ$11:FQ$14577,'WEEKLY DATA'!$A$11:$A$14577,'MONTHLY DATA'!$A103,'WEEKLY DATA'!$B$11:$B$14577,'MONTHLY DATA'!$B103)</f>
        <v>308</v>
      </c>
      <c r="FR103" s="78">
        <f>AVERAGEIFS('WEEKLY DATA'!FR$11:FR$14577,'WEEKLY DATA'!$A$11:$A$14577,'MONTHLY DATA'!$A103,'WEEKLY DATA'!$B$11:$B$14577,'MONTHLY DATA'!$B103)</f>
        <v>303</v>
      </c>
      <c r="FS103" s="154">
        <f t="shared" si="99"/>
        <v>-9.888475836431232E-2</v>
      </c>
      <c r="FT103" s="78">
        <f>AVERAGEIFS('WEEKLY DATA'!FT$11:FT$14577,'WEEKLY DATA'!$A$11:$A$14577,'MONTHLY DATA'!$A103,'WEEKLY DATA'!$B$11:$B$14577,'MONTHLY DATA'!$B103)</f>
        <v>252.5</v>
      </c>
      <c r="FU103" s="78">
        <f>AVERAGEIFS('WEEKLY DATA'!FU$11:FU$14577,'WEEKLY DATA'!$A$11:$A$14577,'MONTHLY DATA'!$A103,'WEEKLY DATA'!$B$11:$B$14577,'MONTHLY DATA'!$B103)</f>
        <v>262.5</v>
      </c>
      <c r="FV103" s="78">
        <f>AVERAGEIFS('WEEKLY DATA'!FV$11:FV$14577,'WEEKLY DATA'!$A$11:$A$14577,'MONTHLY DATA'!$A103,'WEEKLY DATA'!$B$11:$B$14577,'MONTHLY DATA'!$B103)</f>
        <v>257.5</v>
      </c>
      <c r="FW103" s="154">
        <f t="shared" si="100"/>
        <v>3.2581453634085156E-2</v>
      </c>
      <c r="FX103" s="78">
        <f>AVERAGEIFS('WEEKLY DATA'!FX$11:FX$14577,'WEEKLY DATA'!$A$11:$A$14577,'MONTHLY DATA'!$A103,'WEEKLY DATA'!$B$11:$B$14577,'MONTHLY DATA'!$B103)</f>
        <v>170</v>
      </c>
      <c r="FY103" s="78">
        <f>AVERAGEIFS('WEEKLY DATA'!FY$11:FY$14577,'WEEKLY DATA'!$A$11:$A$14577,'MONTHLY DATA'!$A103,'WEEKLY DATA'!$B$11:$B$14577,'MONTHLY DATA'!$B103)</f>
        <v>180</v>
      </c>
      <c r="FZ103" s="78">
        <f>AVERAGEIFS('WEEKLY DATA'!FZ$11:FZ$14577,'WEEKLY DATA'!$A$11:$A$14577,'MONTHLY DATA'!$A103,'WEEKLY DATA'!$B$11:$B$14577,'MONTHLY DATA'!$B103)</f>
        <v>175</v>
      </c>
      <c r="GA103" s="154">
        <f t="shared" si="101"/>
        <v>-4.1095890410958957E-2</v>
      </c>
      <c r="GB103" s="78">
        <f>AVERAGEIFS('WEEKLY DATA'!GB$11:GB$14577,'WEEKLY DATA'!$A$11:$A$14577,'MONTHLY DATA'!$A103,'WEEKLY DATA'!$B$11:$B$14577,'MONTHLY DATA'!$B103)</f>
        <v>314</v>
      </c>
      <c r="GC103" s="78">
        <f>AVERAGEIFS('WEEKLY DATA'!GC$11:GC$14577,'WEEKLY DATA'!$A$11:$A$14577,'MONTHLY DATA'!$A103,'WEEKLY DATA'!$B$11:$B$14577,'MONTHLY DATA'!$B103)</f>
        <v>324</v>
      </c>
      <c r="GD103" s="78">
        <f>AVERAGEIFS('WEEKLY DATA'!GD$11:GD$14577,'WEEKLY DATA'!$A$11:$A$14577,'MONTHLY DATA'!$A103,'WEEKLY DATA'!$B$11:$B$14577,'MONTHLY DATA'!$B103)</f>
        <v>319</v>
      </c>
      <c r="GE103" s="154">
        <f t="shared" si="102"/>
        <v>-1.1741682974559797E-3</v>
      </c>
      <c r="GF103" s="169">
        <f>AVERAGEIFS('WEEKLY DATA'!GF$11:GF$14577,'WEEKLY DATA'!$A$11:$A$14577,'MONTHLY DATA'!$A103,'WEEKLY DATA'!$B$11:$B$14577,'MONTHLY DATA'!$B103)</f>
        <v>306.5</v>
      </c>
      <c r="GG103" s="78">
        <f>AVERAGEIFS('WEEKLY DATA'!GG$11:GG$14577,'WEEKLY DATA'!$A$11:$A$14577,'MONTHLY DATA'!$A103,'WEEKLY DATA'!$B$11:$B$14577,'MONTHLY DATA'!$B103)</f>
        <v>316.5</v>
      </c>
      <c r="GH103" s="78">
        <f>AVERAGEIFS('WEEKLY DATA'!GH$11:GH$14577,'WEEKLY DATA'!$A$11:$A$14577,'MONTHLY DATA'!$A103,'WEEKLY DATA'!$B$11:$B$14577,'MONTHLY DATA'!$B103)</f>
        <v>311.5</v>
      </c>
      <c r="GI103" s="154">
        <f t="shared" si="103"/>
        <v>6.8686868686869129E-3</v>
      </c>
      <c r="GJ103" s="78">
        <f>AVERAGEIFS('WEEKLY DATA'!GJ$11:GJ$14577,'WEEKLY DATA'!$A$11:$A$14577,'MONTHLY DATA'!$A103,'WEEKLY DATA'!$B$11:$B$14577,'MONTHLY DATA'!$B103)</f>
        <v>350</v>
      </c>
      <c r="GK103" s="78">
        <f>AVERAGEIFS('WEEKLY DATA'!GK$11:GK$14577,'WEEKLY DATA'!$A$11:$A$14577,'MONTHLY DATA'!$A103,'WEEKLY DATA'!$B$11:$B$14577,'MONTHLY DATA'!$B103)</f>
        <v>360</v>
      </c>
      <c r="GL103" s="78">
        <f>AVERAGEIFS('WEEKLY DATA'!GL$11:GL$14577,'WEEKLY DATA'!$A$11:$A$14577,'MONTHLY DATA'!$A103,'WEEKLY DATA'!$B$11:$B$14577,'MONTHLY DATA'!$B103)</f>
        <v>355</v>
      </c>
      <c r="GM103" s="154">
        <f t="shared" si="104"/>
        <v>8.8809946714032417E-3</v>
      </c>
      <c r="GN103" s="78">
        <f>AVERAGEIFS('WEEKLY DATA'!GN$11:GN$14577,'WEEKLY DATA'!$A$11:$A$14577,'MONTHLY DATA'!$A103,'WEEKLY DATA'!$B$11:$B$14577,'MONTHLY DATA'!$B103)</f>
        <v>449</v>
      </c>
      <c r="GO103" s="78">
        <f>AVERAGEIFS('WEEKLY DATA'!GO$11:GO$14577,'WEEKLY DATA'!$A$11:$A$14577,'MONTHLY DATA'!$A103,'WEEKLY DATA'!$B$11:$B$14577,'MONTHLY DATA'!$B103)</f>
        <v>459</v>
      </c>
      <c r="GP103" s="78">
        <f>AVERAGEIFS('WEEKLY DATA'!GP$11:GP$14577,'WEEKLY DATA'!$A$11:$A$14577,'MONTHLY DATA'!$A103,'WEEKLY DATA'!$B$11:$B$14577,'MONTHLY DATA'!$B103)</f>
        <v>454</v>
      </c>
      <c r="GQ103" s="154">
        <f t="shared" si="105"/>
        <v>8.8888888888889461E-3</v>
      </c>
      <c r="GR103" s="78"/>
    </row>
    <row r="104" spans="1:200" ht="15.75" x14ac:dyDescent="0.25">
      <c r="A104">
        <f t="shared" si="55"/>
        <v>10</v>
      </c>
      <c r="B104">
        <f t="shared" si="56"/>
        <v>2017</v>
      </c>
      <c r="C104" s="86">
        <v>43009</v>
      </c>
      <c r="D104" s="78">
        <f>AVERAGEIFS('WEEKLY DATA'!D$11:D$14577,'WEEKLY DATA'!$A$11:$A$14577,'MONTHLY DATA'!$A104,'WEEKLY DATA'!$B$11:$B$14577,'MONTHLY DATA'!$B104)</f>
        <v>350.625</v>
      </c>
      <c r="E104" s="78">
        <f>AVERAGEIFS('WEEKLY DATA'!E$11:E$14577,'WEEKLY DATA'!$A$11:$A$14577,'MONTHLY DATA'!$A104,'WEEKLY DATA'!$B$11:$B$14577,'MONTHLY DATA'!$B104)</f>
        <v>360.625</v>
      </c>
      <c r="F104" s="78">
        <f>AVERAGEIFS('WEEKLY DATA'!F$11:F$14577,'WEEKLY DATA'!$A$11:$A$14577,'MONTHLY DATA'!$A104,'WEEKLY DATA'!$B$11:$B$14577,'MONTHLY DATA'!$B104)</f>
        <v>355.625</v>
      </c>
      <c r="G104" s="154">
        <f t="shared" si="57"/>
        <v>-1.215277777777779E-2</v>
      </c>
      <c r="H104" s="169">
        <f>AVERAGEIFS('WEEKLY DATA'!H$11:H$14577,'WEEKLY DATA'!$A$11:$A$14577,'MONTHLY DATA'!$A104,'WEEKLY DATA'!$B$11:$B$14577,'MONTHLY DATA'!$B104)</f>
        <v>474.375</v>
      </c>
      <c r="I104" s="78">
        <f>AVERAGEIFS('WEEKLY DATA'!I$11:I$14577,'WEEKLY DATA'!$A$11:$A$14577,'MONTHLY DATA'!$A104,'WEEKLY DATA'!$B$11:$B$14577,'MONTHLY DATA'!$B104)</f>
        <v>484.375</v>
      </c>
      <c r="J104" s="78">
        <f>AVERAGEIFS('WEEKLY DATA'!J$11:J$14577,'WEEKLY DATA'!$A$11:$A$14577,'MONTHLY DATA'!$A104,'WEEKLY DATA'!$B$11:$B$14577,'MONTHLY DATA'!$B104)</f>
        <v>479.375</v>
      </c>
      <c r="K104" s="154">
        <f t="shared" si="58"/>
        <v>1.5625E-2</v>
      </c>
      <c r="L104" s="169">
        <f>AVERAGEIFS('WEEKLY DATA'!L$11:L$14577,'WEEKLY DATA'!$A$11:$A$14577,'MONTHLY DATA'!$A104,'WEEKLY DATA'!$B$11:$B$14577,'MONTHLY DATA'!$B104)</f>
        <v>409.375</v>
      </c>
      <c r="M104" s="78">
        <f>AVERAGEIFS('WEEKLY DATA'!M$11:M$14577,'WEEKLY DATA'!$A$11:$A$14577,'MONTHLY DATA'!$A104,'WEEKLY DATA'!$B$11:$B$14577,'MONTHLY DATA'!$B104)</f>
        <v>419.375</v>
      </c>
      <c r="N104" s="78">
        <f>AVERAGEIFS('WEEKLY DATA'!N$11:N$14577,'WEEKLY DATA'!$A$11:$A$14577,'MONTHLY DATA'!$A104,'WEEKLY DATA'!$B$11:$B$14577,'MONTHLY DATA'!$B104)</f>
        <v>414.375</v>
      </c>
      <c r="O104" s="154">
        <f t="shared" si="59"/>
        <v>2.314814814814814E-2</v>
      </c>
      <c r="P104" s="169">
        <f>AVERAGEIFS('WEEKLY DATA'!P$11:P$14577,'WEEKLY DATA'!$A$11:$A$14577,'MONTHLY DATA'!$A104,'WEEKLY DATA'!$B$11:$B$14577,'MONTHLY DATA'!$B104)</f>
        <v>305</v>
      </c>
      <c r="Q104" s="78">
        <f>AVERAGEIFS('WEEKLY DATA'!Q$11:Q$14577,'WEEKLY DATA'!$A$11:$A$14577,'MONTHLY DATA'!$A104,'WEEKLY DATA'!$B$11:$B$14577,'MONTHLY DATA'!$B104)</f>
        <v>315</v>
      </c>
      <c r="R104" s="78">
        <f>AVERAGEIFS('WEEKLY DATA'!R$11:R$14577,'WEEKLY DATA'!$A$11:$A$14577,'MONTHLY DATA'!$A104,'WEEKLY DATA'!$B$11:$B$14577,'MONTHLY DATA'!$B104)</f>
        <v>310</v>
      </c>
      <c r="S104" s="154">
        <f t="shared" si="60"/>
        <v>-1.8987341772151889E-2</v>
      </c>
      <c r="T104" s="169">
        <f>AVERAGEIFS('WEEKLY DATA'!T$11:T$14577,'WEEKLY DATA'!$A$11:$A$14577,'MONTHLY DATA'!$A104,'WEEKLY DATA'!$B$11:$B$14577,'MONTHLY DATA'!$B104)</f>
        <v>329.375</v>
      </c>
      <c r="U104" s="78">
        <f>AVERAGEIFS('WEEKLY DATA'!U$11:U$14577,'WEEKLY DATA'!$A$11:$A$14577,'MONTHLY DATA'!$A104,'WEEKLY DATA'!$B$11:$B$14577,'MONTHLY DATA'!$B104)</f>
        <v>339.375</v>
      </c>
      <c r="V104" s="78">
        <f>AVERAGEIFS('WEEKLY DATA'!V$11:V$14577,'WEEKLY DATA'!$A$11:$A$14577,'MONTHLY DATA'!$A104,'WEEKLY DATA'!$B$11:$B$14577,'MONTHLY DATA'!$B104)</f>
        <v>334.375</v>
      </c>
      <c r="W104" s="154">
        <f t="shared" si="61"/>
        <v>7.1536144578312477E-3</v>
      </c>
      <c r="X104" s="169">
        <f>AVERAGEIFS('WEEKLY DATA'!X$11:X$14577,'WEEKLY DATA'!$A$11:$A$14577,'MONTHLY DATA'!$A104,'WEEKLY DATA'!$B$11:$B$14577,'MONTHLY DATA'!$B104)</f>
        <v>324.375</v>
      </c>
      <c r="Y104" s="78">
        <f>AVERAGEIFS('WEEKLY DATA'!Y$11:Y$14577,'WEEKLY DATA'!$A$11:$A$14577,'MONTHLY DATA'!$A104,'WEEKLY DATA'!$B$11:$B$14577,'MONTHLY DATA'!$B104)</f>
        <v>334.375</v>
      </c>
      <c r="Z104" s="78">
        <f>AVERAGEIFS('WEEKLY DATA'!Z$11:Z$14577,'WEEKLY DATA'!$A$11:$A$14577,'MONTHLY DATA'!$A104,'WEEKLY DATA'!$B$11:$B$14577,'MONTHLY DATA'!$B104)</f>
        <v>329.375</v>
      </c>
      <c r="AA104" s="154">
        <f t="shared" si="62"/>
        <v>2.2903726708074501E-2</v>
      </c>
      <c r="AB104" s="169">
        <f>AVERAGEIFS('WEEKLY DATA'!AB$11:AB$14577,'WEEKLY DATA'!$A$11:$A$14577,'MONTHLY DATA'!$A104,'WEEKLY DATA'!$B$11:$B$14577,'MONTHLY DATA'!$B104)</f>
        <v>349.375</v>
      </c>
      <c r="AC104" s="78">
        <f>AVERAGEIFS('WEEKLY DATA'!AC$11:AC$14577,'WEEKLY DATA'!$A$11:$A$14577,'MONTHLY DATA'!$A104,'WEEKLY DATA'!$B$11:$B$14577,'MONTHLY DATA'!$B104)</f>
        <v>359.375</v>
      </c>
      <c r="AD104" s="78">
        <f>AVERAGEIFS('WEEKLY DATA'!AD$11:AD$14577,'WEEKLY DATA'!$A$11:$A$14577,'MONTHLY DATA'!$A104,'WEEKLY DATA'!$B$11:$B$14577,'MONTHLY DATA'!$B104)</f>
        <v>354.375</v>
      </c>
      <c r="AE104" s="154">
        <f t="shared" si="63"/>
        <v>3.9222873900293331E-2</v>
      </c>
      <c r="AF104" s="169">
        <f>AVERAGEIFS('WEEKLY DATA'!AF$11:AF$14577,'WEEKLY DATA'!$A$11:$A$14577,'MONTHLY DATA'!$A104,'WEEKLY DATA'!$B$11:$B$14577,'MONTHLY DATA'!$B104)</f>
        <v>308.125</v>
      </c>
      <c r="AG104" s="78">
        <f>AVERAGEIFS('WEEKLY DATA'!AG$11:AG$14577,'WEEKLY DATA'!$A$11:$A$14577,'MONTHLY DATA'!$A104,'WEEKLY DATA'!$B$11:$B$14577,'MONTHLY DATA'!$B104)</f>
        <v>318.125</v>
      </c>
      <c r="AH104" s="78">
        <f>AVERAGEIFS('WEEKLY DATA'!AH$11:AH$14577,'WEEKLY DATA'!$A$11:$A$14577,'MONTHLY DATA'!$A104,'WEEKLY DATA'!$B$11:$B$14577,'MONTHLY DATA'!$B104)</f>
        <v>313.125</v>
      </c>
      <c r="AI104" s="154">
        <f t="shared" si="64"/>
        <v>5.2166934189405989E-3</v>
      </c>
      <c r="AJ104" s="169">
        <f>AVERAGEIFS('WEEKLY DATA'!AJ$11:AJ$14577,'WEEKLY DATA'!$A$11:$A$14577,'MONTHLY DATA'!$A104,'WEEKLY DATA'!$B$11:$B$14577,'MONTHLY DATA'!$B104)</f>
        <v>330</v>
      </c>
      <c r="AK104" s="78">
        <f>AVERAGEIFS('WEEKLY DATA'!AK$11:AK$14577,'WEEKLY DATA'!$A$11:$A$14577,'MONTHLY DATA'!$A104,'WEEKLY DATA'!$B$11:$B$14577,'MONTHLY DATA'!$B104)</f>
        <v>340</v>
      </c>
      <c r="AL104" s="78">
        <f>AVERAGEIFS('WEEKLY DATA'!AL$11:AL$14577,'WEEKLY DATA'!$A$11:$A$14577,'MONTHLY DATA'!$A104,'WEEKLY DATA'!$B$11:$B$14577,'MONTHLY DATA'!$B104)</f>
        <v>335</v>
      </c>
      <c r="AM104" s="154">
        <f t="shared" si="65"/>
        <v>1.5151515151515138E-2</v>
      </c>
      <c r="AN104" s="169">
        <f>AVERAGEIFS('WEEKLY DATA'!AN$11:AN$14577,'WEEKLY DATA'!$A$11:$A$14577,'MONTHLY DATA'!$A104,'WEEKLY DATA'!$B$11:$B$14577,'MONTHLY DATA'!$B104)</f>
        <v>316.875</v>
      </c>
      <c r="AO104" s="78">
        <f>AVERAGEIFS('WEEKLY DATA'!AO$11:AO$14577,'WEEKLY DATA'!$A$11:$A$14577,'MONTHLY DATA'!$A104,'WEEKLY DATA'!$B$11:$B$14577,'MONTHLY DATA'!$B104)</f>
        <v>326.875</v>
      </c>
      <c r="AP104" s="78">
        <f>AVERAGEIFS('WEEKLY DATA'!AP$11:AP$14577,'WEEKLY DATA'!$A$11:$A$14577,'MONTHLY DATA'!$A104,'WEEKLY DATA'!$B$11:$B$14577,'MONTHLY DATA'!$B104)</f>
        <v>321.875</v>
      </c>
      <c r="AQ104" s="154">
        <f t="shared" si="66"/>
        <v>4.2901716068641793E-3</v>
      </c>
      <c r="AR104" s="169">
        <f>AVERAGEIFS('WEEKLY DATA'!AR$11:AR$14577,'WEEKLY DATA'!$A$11:$A$14577,'MONTHLY DATA'!$A104,'WEEKLY DATA'!$B$11:$B$14577,'MONTHLY DATA'!$B104)</f>
        <v>354.375</v>
      </c>
      <c r="AS104" s="78">
        <f>AVERAGEIFS('WEEKLY DATA'!AS$11:AS$14577,'WEEKLY DATA'!$A$11:$A$14577,'MONTHLY DATA'!$A104,'WEEKLY DATA'!$B$11:$B$14577,'MONTHLY DATA'!$B104)</f>
        <v>364.375</v>
      </c>
      <c r="AT104" s="78">
        <f>AVERAGEIFS('WEEKLY DATA'!AT$11:AT$14577,'WEEKLY DATA'!$A$11:$A$14577,'MONTHLY DATA'!$A104,'WEEKLY DATA'!$B$11:$B$14577,'MONTHLY DATA'!$B104)</f>
        <v>359.375</v>
      </c>
      <c r="AU104" s="154">
        <f t="shared" si="67"/>
        <v>2.6785714285714191E-2</v>
      </c>
      <c r="AV104" s="169">
        <f>AVERAGEIFS('WEEKLY DATA'!AV$11:AV$14577,'WEEKLY DATA'!$A$11:$A$14577,'MONTHLY DATA'!$A104,'WEEKLY DATA'!$B$11:$B$14577,'MONTHLY DATA'!$B104)</f>
        <v>286.25</v>
      </c>
      <c r="AW104" s="78">
        <f>AVERAGEIFS('WEEKLY DATA'!AW$11:AW$14577,'WEEKLY DATA'!$A$11:$A$14577,'MONTHLY DATA'!$A104,'WEEKLY DATA'!$B$11:$B$14577,'MONTHLY DATA'!$B104)</f>
        <v>296.25</v>
      </c>
      <c r="AX104" s="78">
        <f>AVERAGEIFS('WEEKLY DATA'!AX$11:AX$14577,'WEEKLY DATA'!$A$11:$A$14577,'MONTHLY DATA'!$A104,'WEEKLY DATA'!$B$11:$B$14577,'MONTHLY DATA'!$B104)</f>
        <v>291.25</v>
      </c>
      <c r="AY104" s="154">
        <f t="shared" si="68"/>
        <v>-2.591973244147161E-2</v>
      </c>
      <c r="AZ104" s="169">
        <f>AVERAGEIFS('WEEKLY DATA'!AZ$11:AZ$14577,'WEEKLY DATA'!$A$11:$A$14577,'MONTHLY DATA'!$A104,'WEEKLY DATA'!$B$11:$B$14577,'MONTHLY DATA'!$B104)</f>
        <v>276.875</v>
      </c>
      <c r="BA104" s="78">
        <f>AVERAGEIFS('WEEKLY DATA'!BA$11:BA$14577,'WEEKLY DATA'!$A$11:$A$14577,'MONTHLY DATA'!$A104,'WEEKLY DATA'!$B$11:$B$14577,'MONTHLY DATA'!$B104)</f>
        <v>286.875</v>
      </c>
      <c r="BB104" s="78">
        <f>AVERAGEIFS('WEEKLY DATA'!BB$11:BB$14577,'WEEKLY DATA'!$A$11:$A$14577,'MONTHLY DATA'!$A104,'WEEKLY DATA'!$B$11:$B$14577,'MONTHLY DATA'!$B104)</f>
        <v>281.875</v>
      </c>
      <c r="BC104" s="154">
        <f t="shared" si="69"/>
        <v>3.2509157509157616E-2</v>
      </c>
      <c r="BD104" s="169">
        <f>AVERAGEIFS('WEEKLY DATA'!BD$11:BD$14577,'WEEKLY DATA'!$A$11:$A$14577,'MONTHLY DATA'!$A104,'WEEKLY DATA'!$B$11:$B$14577,'MONTHLY DATA'!$B104)</f>
        <v>237.5</v>
      </c>
      <c r="BE104" s="78">
        <f>AVERAGEIFS('WEEKLY DATA'!BE$11:BE$14577,'WEEKLY DATA'!$A$11:$A$14577,'MONTHLY DATA'!$A104,'WEEKLY DATA'!$B$11:$B$14577,'MONTHLY DATA'!$B104)</f>
        <v>247.5</v>
      </c>
      <c r="BF104" s="78">
        <f>AVERAGEIFS('WEEKLY DATA'!BF$11:BF$14577,'WEEKLY DATA'!$A$11:$A$14577,'MONTHLY DATA'!$A104,'WEEKLY DATA'!$B$11:$B$14577,'MONTHLY DATA'!$B104)</f>
        <v>242.5</v>
      </c>
      <c r="BG104" s="154">
        <f t="shared" si="70"/>
        <v>-6.147540983606592E-3</v>
      </c>
      <c r="BH104" s="169">
        <f>AVERAGEIFS('WEEKLY DATA'!BH$11:BH$14577,'WEEKLY DATA'!$A$11:$A$14577,'MONTHLY DATA'!$A104,'WEEKLY DATA'!$B$11:$B$14577,'MONTHLY DATA'!$B104)</f>
        <v>300</v>
      </c>
      <c r="BI104" s="78">
        <f>AVERAGEIFS('WEEKLY DATA'!BI$11:BI$14577,'WEEKLY DATA'!$A$11:$A$14577,'MONTHLY DATA'!$A104,'WEEKLY DATA'!$B$11:$B$14577,'MONTHLY DATA'!$B104)</f>
        <v>310</v>
      </c>
      <c r="BJ104" s="78">
        <f>AVERAGEIFS('WEEKLY DATA'!BJ$11:BJ$14577,'WEEKLY DATA'!$A$11:$A$14577,'MONTHLY DATA'!$A104,'WEEKLY DATA'!$B$11:$B$14577,'MONTHLY DATA'!$B104)</f>
        <v>305</v>
      </c>
      <c r="BK104" s="154">
        <f t="shared" si="71"/>
        <v>7.7738515901060179E-2</v>
      </c>
      <c r="BL104" s="169">
        <f>AVERAGEIFS('WEEKLY DATA'!BL$11:BL$14577,'WEEKLY DATA'!$A$11:$A$14577,'MONTHLY DATA'!$A104,'WEEKLY DATA'!$B$11:$B$14577,'MONTHLY DATA'!$B104)</f>
        <v>252.5</v>
      </c>
      <c r="BM104" s="78">
        <f>AVERAGEIFS('WEEKLY DATA'!BM$11:BM$14577,'WEEKLY DATA'!$A$11:$A$14577,'MONTHLY DATA'!$A104,'WEEKLY DATA'!$B$11:$B$14577,'MONTHLY DATA'!$B104)</f>
        <v>262.5</v>
      </c>
      <c r="BN104" s="78">
        <f>AVERAGEIFS('WEEKLY DATA'!BN$11:BN$14577,'WEEKLY DATA'!$A$11:$A$14577,'MONTHLY DATA'!$A104,'WEEKLY DATA'!$B$11:$B$14577,'MONTHLY DATA'!$B104)</f>
        <v>257.5</v>
      </c>
      <c r="BO104" s="154">
        <f t="shared" si="72"/>
        <v>-5.7915057915057799E-3</v>
      </c>
      <c r="BP104" s="78">
        <f>AVERAGEIFS('WEEKLY DATA'!BP$11:BP$14577,'WEEKLY DATA'!$A$11:$A$14577,'MONTHLY DATA'!$A104,'WEEKLY DATA'!$B$11:$B$14577,'MONTHLY DATA'!$B104)</f>
        <v>325</v>
      </c>
      <c r="BQ104" s="78">
        <f>AVERAGEIFS('WEEKLY DATA'!BQ$11:BQ$14577,'WEEKLY DATA'!$A$11:$A$14577,'MONTHLY DATA'!$A104,'WEEKLY DATA'!$B$11:$B$14577,'MONTHLY DATA'!$B104)</f>
        <v>335</v>
      </c>
      <c r="BR104" s="78">
        <f>AVERAGEIFS('WEEKLY DATA'!BR$11:BR$14577,'WEEKLY DATA'!$A$11:$A$14577,'MONTHLY DATA'!$A104,'WEEKLY DATA'!$B$11:$B$14577,'MONTHLY DATA'!$B104)</f>
        <v>330</v>
      </c>
      <c r="BS104" s="154">
        <f t="shared" si="73"/>
        <v>2.1671826625387025E-2</v>
      </c>
      <c r="BT104" s="78">
        <f>AVERAGEIFS('WEEKLY DATA'!BT$11:BT$14577,'WEEKLY DATA'!$A$11:$A$14577,'MONTHLY DATA'!$A104,'WEEKLY DATA'!$B$11:$B$14577,'MONTHLY DATA'!$B104)</f>
        <v>286.25</v>
      </c>
      <c r="BU104" s="78">
        <f>AVERAGEIFS('WEEKLY DATA'!BU$11:BU$14577,'WEEKLY DATA'!$A$11:$A$14577,'MONTHLY DATA'!$A104,'WEEKLY DATA'!$B$11:$B$14577,'MONTHLY DATA'!$B104)</f>
        <v>296.25</v>
      </c>
      <c r="BV104" s="78">
        <f>AVERAGEIFS('WEEKLY DATA'!BV$11:BV$14577,'WEEKLY DATA'!$A$11:$A$14577,'MONTHLY DATA'!$A104,'WEEKLY DATA'!$B$11:$B$14577,'MONTHLY DATA'!$B104)</f>
        <v>291.25</v>
      </c>
      <c r="BW104" s="154">
        <f t="shared" si="74"/>
        <v>-7.6660988074956915E-3</v>
      </c>
      <c r="BX104" s="78">
        <f>AVERAGEIFS('WEEKLY DATA'!BX$11:BX$14577,'WEEKLY DATA'!$A$11:$A$14577,'MONTHLY DATA'!$A104,'WEEKLY DATA'!$B$11:$B$14577,'MONTHLY DATA'!$B104)</f>
        <v>356.25</v>
      </c>
      <c r="BY104" s="78">
        <f>AVERAGEIFS('WEEKLY DATA'!BY$11:BY$14577,'WEEKLY DATA'!$A$11:$A$14577,'MONTHLY DATA'!$A104,'WEEKLY DATA'!$B$11:$B$14577,'MONTHLY DATA'!$B104)</f>
        <v>366.25</v>
      </c>
      <c r="BZ104" s="78">
        <f>AVERAGEIFS('WEEKLY DATA'!BZ$11:BZ$14577,'WEEKLY DATA'!$A$11:$A$14577,'MONTHLY DATA'!$A104,'WEEKLY DATA'!$B$11:$B$14577,'MONTHLY DATA'!$B104)</f>
        <v>361.25</v>
      </c>
      <c r="CA104" s="154">
        <f t="shared" si="75"/>
        <v>7.835820895522394E-2</v>
      </c>
      <c r="CB104" s="78">
        <f>AVERAGEIFS('WEEKLY DATA'!CB$11:CB$14577,'WEEKLY DATA'!$A$11:$A$14577,'MONTHLY DATA'!$A104,'WEEKLY DATA'!$B$11:$B$14577,'MONTHLY DATA'!$B104)</f>
        <v>420</v>
      </c>
      <c r="CC104" s="78">
        <f>AVERAGEIFS('WEEKLY DATA'!CC$11:CC$14577,'WEEKLY DATA'!$A$11:$A$14577,'MONTHLY DATA'!$A104,'WEEKLY DATA'!$B$11:$B$14577,'MONTHLY DATA'!$B104)</f>
        <v>430</v>
      </c>
      <c r="CD104" s="78">
        <f>AVERAGEIFS('WEEKLY DATA'!CD$11:CD$14577,'WEEKLY DATA'!$A$11:$A$14577,'MONTHLY DATA'!$A104,'WEEKLY DATA'!$B$11:$B$14577,'MONTHLY DATA'!$B104)</f>
        <v>425</v>
      </c>
      <c r="CE104" s="154">
        <f t="shared" si="76"/>
        <v>0</v>
      </c>
      <c r="CF104" s="78">
        <f>AVERAGEIFS('WEEKLY DATA'!CF$11:CF$14577,'WEEKLY DATA'!$A$11:$A$14577,'MONTHLY DATA'!$A104,'WEEKLY DATA'!$B$11:$B$14577,'MONTHLY DATA'!$B104)</f>
        <v>252.5</v>
      </c>
      <c r="CG104" s="78">
        <f>AVERAGEIFS('WEEKLY DATA'!CG$11:CG$14577,'WEEKLY DATA'!$A$11:$A$14577,'MONTHLY DATA'!$A104,'WEEKLY DATA'!$B$11:$B$14577,'MONTHLY DATA'!$B104)</f>
        <v>262.5</v>
      </c>
      <c r="CH104" s="78">
        <f>AVERAGEIFS('WEEKLY DATA'!CH$11:CH$14577,'WEEKLY DATA'!$A$11:$A$14577,'MONTHLY DATA'!$A104,'WEEKLY DATA'!$B$11:$B$14577,'MONTHLY DATA'!$B104)</f>
        <v>257.5</v>
      </c>
      <c r="CI104" s="154">
        <f t="shared" si="77"/>
        <v>2.1825396825396748E-2</v>
      </c>
      <c r="CJ104" s="78">
        <f>AVERAGEIFS('WEEKLY DATA'!CJ$11:CJ$14577,'WEEKLY DATA'!$A$11:$A$14577,'MONTHLY DATA'!$A104,'WEEKLY DATA'!$B$11:$B$14577,'MONTHLY DATA'!$B104)</f>
        <v>237.5</v>
      </c>
      <c r="CK104" s="78">
        <f>AVERAGEIFS('WEEKLY DATA'!CK$11:CK$14577,'WEEKLY DATA'!$A$11:$A$14577,'MONTHLY DATA'!$A104,'WEEKLY DATA'!$B$11:$B$14577,'MONTHLY DATA'!$B104)</f>
        <v>247.5</v>
      </c>
      <c r="CL104" s="78">
        <f>AVERAGEIFS('WEEKLY DATA'!CL$11:CL$14577,'WEEKLY DATA'!$A$11:$A$14577,'MONTHLY DATA'!$A104,'WEEKLY DATA'!$B$11:$B$14577,'MONTHLY DATA'!$B104)</f>
        <v>242.5</v>
      </c>
      <c r="CM104" s="154">
        <f t="shared" si="78"/>
        <v>1.6771488469601747E-2</v>
      </c>
      <c r="CN104" s="78">
        <f>AVERAGEIFS('WEEKLY DATA'!CN$11:CN$14577,'WEEKLY DATA'!$A$11:$A$14577,'MONTHLY DATA'!$A104,'WEEKLY DATA'!$B$11:$B$14577,'MONTHLY DATA'!$B104)</f>
        <v>296.25</v>
      </c>
      <c r="CO104" s="78">
        <f>AVERAGEIFS('WEEKLY DATA'!CO$11:CO$14577,'WEEKLY DATA'!$A$11:$A$14577,'MONTHLY DATA'!$A104,'WEEKLY DATA'!$B$11:$B$14577,'MONTHLY DATA'!$B104)</f>
        <v>306.25</v>
      </c>
      <c r="CP104" s="78">
        <f>AVERAGEIFS('WEEKLY DATA'!CP$11:CP$14577,'WEEKLY DATA'!$A$11:$A$14577,'MONTHLY DATA'!$A104,'WEEKLY DATA'!$B$11:$B$14577,'MONTHLY DATA'!$B104)</f>
        <v>301.25</v>
      </c>
      <c r="CQ104" s="154">
        <f t="shared" si="79"/>
        <v>9.5454545454545459E-2</v>
      </c>
      <c r="CR104" s="78">
        <f>AVERAGEIFS('WEEKLY DATA'!CR$11:CR$14577,'WEEKLY DATA'!$A$11:$A$14577,'MONTHLY DATA'!$A104,'WEEKLY DATA'!$B$11:$B$14577,'MONTHLY DATA'!$B104)</f>
        <v>390</v>
      </c>
      <c r="CS104" s="78">
        <f>AVERAGEIFS('WEEKLY DATA'!CS$11:CS$14577,'WEEKLY DATA'!$A$11:$A$14577,'MONTHLY DATA'!$A104,'WEEKLY DATA'!$B$11:$B$14577,'MONTHLY DATA'!$B104)</f>
        <v>400</v>
      </c>
      <c r="CT104" s="78">
        <f>AVERAGEIFS('WEEKLY DATA'!CT$11:CT$14577,'WEEKLY DATA'!$A$11:$A$14577,'MONTHLY DATA'!$A104,'WEEKLY DATA'!$B$11:$B$14577,'MONTHLY DATA'!$B104)</f>
        <v>395</v>
      </c>
      <c r="CU104" s="154">
        <f t="shared" si="80"/>
        <v>0</v>
      </c>
      <c r="CV104" s="169">
        <f>AVERAGEIFS('WEEKLY DATA'!CV$11:CV$14577,'WEEKLY DATA'!$A$11:$A$14577,'MONTHLY DATA'!$A104,'WEEKLY DATA'!$B$11:$B$14577,'MONTHLY DATA'!$B104)</f>
        <v>292.5</v>
      </c>
      <c r="CW104" s="78">
        <f>AVERAGEIFS('WEEKLY DATA'!CW$11:CW$14577,'WEEKLY DATA'!$A$11:$A$14577,'MONTHLY DATA'!$A104,'WEEKLY DATA'!$B$11:$B$14577,'MONTHLY DATA'!$B104)</f>
        <v>302.5</v>
      </c>
      <c r="CX104" s="78">
        <f>AVERAGEIFS('WEEKLY DATA'!CX$11:CX$14577,'WEEKLY DATA'!$A$11:$A$14577,'MONTHLY DATA'!$A104,'WEEKLY DATA'!$B$11:$B$14577,'MONTHLY DATA'!$B104)</f>
        <v>297.5</v>
      </c>
      <c r="CY104" s="154">
        <f t="shared" si="81"/>
        <v>1.8835616438356073E-2</v>
      </c>
      <c r="CZ104" s="169">
        <f>AVERAGEIFS('WEEKLY DATA'!CZ$11:CZ$14577,'WEEKLY DATA'!$A$11:$A$14577,'MONTHLY DATA'!$A104,'WEEKLY DATA'!$B$11:$B$14577,'MONTHLY DATA'!$B104)</f>
        <v>277.5</v>
      </c>
      <c r="DA104" s="78">
        <f>AVERAGEIFS('WEEKLY DATA'!DA$11:DA$14577,'WEEKLY DATA'!$A$11:$A$14577,'MONTHLY DATA'!$A104,'WEEKLY DATA'!$B$11:$B$14577,'MONTHLY DATA'!$B104)</f>
        <v>287.5</v>
      </c>
      <c r="DB104" s="78">
        <f>AVERAGEIFS('WEEKLY DATA'!DB$11:DB$14577,'WEEKLY DATA'!$A$11:$A$14577,'MONTHLY DATA'!$A104,'WEEKLY DATA'!$B$11:$B$14577,'MONTHLY DATA'!$B104)</f>
        <v>282.5</v>
      </c>
      <c r="DC104" s="154">
        <f t="shared" si="82"/>
        <v>1.0733452593917781E-2</v>
      </c>
      <c r="DD104" s="78">
        <f>AVERAGEIFS('WEEKLY DATA'!DD$11:DD$14577,'WEEKLY DATA'!$A$11:$A$14577,'MONTHLY DATA'!$A104,'WEEKLY DATA'!$B$11:$B$14577,'MONTHLY DATA'!$B104)</f>
        <v>346.25</v>
      </c>
      <c r="DE104" s="78">
        <f>AVERAGEIFS('WEEKLY DATA'!DE$11:DE$14577,'WEEKLY DATA'!$A$11:$A$14577,'MONTHLY DATA'!$A104,'WEEKLY DATA'!$B$11:$B$14577,'MONTHLY DATA'!$B104)</f>
        <v>356.25</v>
      </c>
      <c r="DF104" s="78">
        <f>AVERAGEIFS('WEEKLY DATA'!DF$11:DF$14577,'WEEKLY DATA'!$A$11:$A$14577,'MONTHLY DATA'!$A104,'WEEKLY DATA'!$B$11:$B$14577,'MONTHLY DATA'!$B104)</f>
        <v>351.25</v>
      </c>
      <c r="DG104" s="154">
        <f t="shared" si="83"/>
        <v>8.0769230769230704E-2</v>
      </c>
      <c r="DH104" s="78">
        <f>AVERAGEIFS('WEEKLY DATA'!DH$11:DH$14577,'WEEKLY DATA'!$A$11:$A$14577,'MONTHLY DATA'!$A104,'WEEKLY DATA'!$B$11:$B$14577,'MONTHLY DATA'!$B104)</f>
        <v>406.25</v>
      </c>
      <c r="DI104" s="78">
        <f>AVERAGEIFS('WEEKLY DATA'!DI$11:DI$14577,'WEEKLY DATA'!$A$11:$A$14577,'MONTHLY DATA'!$A104,'WEEKLY DATA'!$B$11:$B$14577,'MONTHLY DATA'!$B104)</f>
        <v>416.25</v>
      </c>
      <c r="DJ104" s="78">
        <f>AVERAGEIFS('WEEKLY DATA'!DJ$11:DJ$14577,'WEEKLY DATA'!$A$11:$A$14577,'MONTHLY DATA'!$A104,'WEEKLY DATA'!$B$11:$B$14577,'MONTHLY DATA'!$B104)</f>
        <v>411.25</v>
      </c>
      <c r="DK104" s="154">
        <f t="shared" si="84"/>
        <v>-6.6425120772947155E-3</v>
      </c>
      <c r="DL104" s="169">
        <f>AVERAGEIFS('WEEKLY DATA'!DL$11:DL$14577,'WEEKLY DATA'!$A$11:$A$14577,'MONTHLY DATA'!$A104,'WEEKLY DATA'!$B$11:$B$14577,'MONTHLY DATA'!$B104)</f>
        <v>257.5</v>
      </c>
      <c r="DM104" s="78">
        <f>AVERAGEIFS('WEEKLY DATA'!DM$11:DM$14577,'WEEKLY DATA'!$A$11:$A$14577,'MONTHLY DATA'!$A104,'WEEKLY DATA'!$B$11:$B$14577,'MONTHLY DATA'!$B104)</f>
        <v>267.5</v>
      </c>
      <c r="DN104" s="78">
        <f>AVERAGEIFS('WEEKLY DATA'!DN$11:DN$14577,'WEEKLY DATA'!$A$11:$A$14577,'MONTHLY DATA'!$A104,'WEEKLY DATA'!$B$11:$B$14577,'MONTHLY DATA'!$B104)</f>
        <v>262.5</v>
      </c>
      <c r="DO104" s="154">
        <f t="shared" si="85"/>
        <v>2.1400778210116655E-2</v>
      </c>
      <c r="DP104" s="78">
        <f>AVERAGEIFS('WEEKLY DATA'!DP$11:DP$14577,'WEEKLY DATA'!$A$11:$A$14577,'MONTHLY DATA'!$A104,'WEEKLY DATA'!$B$11:$B$14577,'MONTHLY DATA'!$B104)</f>
        <v>242.5</v>
      </c>
      <c r="DQ104" s="78">
        <f>AVERAGEIFS('WEEKLY DATA'!DQ$11:DQ$14577,'WEEKLY DATA'!$A$11:$A$14577,'MONTHLY DATA'!$A104,'WEEKLY DATA'!$B$11:$B$14577,'MONTHLY DATA'!$B104)</f>
        <v>252.5</v>
      </c>
      <c r="DR104" s="78">
        <f>AVERAGEIFS('WEEKLY DATA'!DR$11:DR$14577,'WEEKLY DATA'!$A$11:$A$14577,'MONTHLY DATA'!$A104,'WEEKLY DATA'!$B$11:$B$14577,'MONTHLY DATA'!$B104)</f>
        <v>247.5</v>
      </c>
      <c r="DS104" s="154">
        <f t="shared" si="86"/>
        <v>1.2269938650306678E-2</v>
      </c>
      <c r="DT104" s="78">
        <f>AVERAGEIFS('WEEKLY DATA'!DT$11:DT$14577,'WEEKLY DATA'!$A$11:$A$14577,'MONTHLY DATA'!$A104,'WEEKLY DATA'!$B$11:$B$14577,'MONTHLY DATA'!$B104)</f>
        <v>356.25</v>
      </c>
      <c r="DU104" s="78">
        <f>AVERAGEIFS('WEEKLY DATA'!DU$11:DU$14577,'WEEKLY DATA'!$A$11:$A$14577,'MONTHLY DATA'!$A104,'WEEKLY DATA'!$B$11:$B$14577,'MONTHLY DATA'!$B104)</f>
        <v>366.25</v>
      </c>
      <c r="DV104" s="78">
        <f>AVERAGEIFS('WEEKLY DATA'!DV$11:DV$14577,'WEEKLY DATA'!$A$11:$A$14577,'MONTHLY DATA'!$A104,'WEEKLY DATA'!$B$11:$B$14577,'MONTHLY DATA'!$B104)</f>
        <v>361.25</v>
      </c>
      <c r="DW104" s="154">
        <f t="shared" si="87"/>
        <v>7.835820895522394E-2</v>
      </c>
      <c r="DX104" s="78">
        <f>AVERAGEIFS('WEEKLY DATA'!DX$11:DX$14577,'WEEKLY DATA'!$A$11:$A$14577,'MONTHLY DATA'!$A104,'WEEKLY DATA'!$B$11:$B$14577,'MONTHLY DATA'!$B104)</f>
        <v>416.25</v>
      </c>
      <c r="DY104" s="78">
        <f>AVERAGEIFS('WEEKLY DATA'!DY$11:DY$14577,'WEEKLY DATA'!$A$11:$A$14577,'MONTHLY DATA'!$A104,'WEEKLY DATA'!$B$11:$B$14577,'MONTHLY DATA'!$B104)</f>
        <v>426.25</v>
      </c>
      <c r="DZ104" s="78">
        <f>AVERAGEIFS('WEEKLY DATA'!DZ$11:DZ$14577,'WEEKLY DATA'!$A$11:$A$14577,'MONTHLY DATA'!$A104,'WEEKLY DATA'!$B$11:$B$14577,'MONTHLY DATA'!$B104)</f>
        <v>421.25</v>
      </c>
      <c r="EA104" s="154">
        <f t="shared" si="88"/>
        <v>-6.4858490566037652E-3</v>
      </c>
      <c r="EB104" s="78">
        <f>AVERAGEIFS('WEEKLY DATA'!EB$11:EB$14577,'WEEKLY DATA'!$A$11:$A$14577,'MONTHLY DATA'!$A104,'WEEKLY DATA'!$B$11:$B$14577,'MONTHLY DATA'!$B104)</f>
        <v>246.25</v>
      </c>
      <c r="EC104" s="78">
        <f>AVERAGEIFS('WEEKLY DATA'!EC$11:EC$14577,'WEEKLY DATA'!$A$11:$A$14577,'MONTHLY DATA'!$A104,'WEEKLY DATA'!$B$11:$B$14577,'MONTHLY DATA'!$B104)</f>
        <v>256.25</v>
      </c>
      <c r="ED104" s="78">
        <f>AVERAGEIFS('WEEKLY DATA'!ED$11:ED$14577,'WEEKLY DATA'!$A$11:$A$14577,'MONTHLY DATA'!$A104,'WEEKLY DATA'!$B$11:$B$14577,'MONTHLY DATA'!$B104)</f>
        <v>251.25</v>
      </c>
      <c r="EE104" s="154">
        <f t="shared" si="89"/>
        <v>2.3421588594704668E-2</v>
      </c>
      <c r="EF104" s="169">
        <f>AVERAGEIFS('WEEKLY DATA'!EF$11:EF$14577,'WEEKLY DATA'!$A$11:$A$14577,'MONTHLY DATA'!$A104,'WEEKLY DATA'!$B$11:$B$14577,'MONTHLY DATA'!$B104)</f>
        <v>230.625</v>
      </c>
      <c r="EG104" s="78">
        <f>AVERAGEIFS('WEEKLY DATA'!EG$11:EG$14577,'WEEKLY DATA'!$A$11:$A$14577,'MONTHLY DATA'!$A104,'WEEKLY DATA'!$B$11:$B$14577,'MONTHLY DATA'!$B104)</f>
        <v>240.625</v>
      </c>
      <c r="EH104" s="78">
        <f>AVERAGEIFS('WEEKLY DATA'!EH$11:EH$14577,'WEEKLY DATA'!$A$11:$A$14577,'MONTHLY DATA'!$A104,'WEEKLY DATA'!$B$11:$B$14577,'MONTHLY DATA'!$B104)</f>
        <v>235.625</v>
      </c>
      <c r="EI104" s="154">
        <f t="shared" si="90"/>
        <v>2.4456521739130377E-2</v>
      </c>
      <c r="EJ104" s="78">
        <f>AVERAGEIFS('WEEKLY DATA'!EJ$11:EJ$14577,'WEEKLY DATA'!$A$11:$A$14577,'MONTHLY DATA'!$A104,'WEEKLY DATA'!$B$11:$B$14577,'MONTHLY DATA'!$B104)</f>
        <v>376.25</v>
      </c>
      <c r="EK104" s="78">
        <f>AVERAGEIFS('WEEKLY DATA'!EK$11:EK$14577,'WEEKLY DATA'!$A$11:$A$14577,'MONTHLY DATA'!$A104,'WEEKLY DATA'!$B$11:$B$14577,'MONTHLY DATA'!$B104)</f>
        <v>386.25</v>
      </c>
      <c r="EL104" s="78">
        <f>AVERAGEIFS('WEEKLY DATA'!EL$11:EL$14577,'WEEKLY DATA'!$A$11:$A$14577,'MONTHLY DATA'!$A104,'WEEKLY DATA'!$B$11:$B$14577,'MONTHLY DATA'!$B104)</f>
        <v>381.25</v>
      </c>
      <c r="EM104" s="154">
        <f t="shared" si="91"/>
        <v>7.3943661971830998E-2</v>
      </c>
      <c r="EN104" s="78">
        <f>AVERAGEIFS('WEEKLY DATA'!EN$11:EN$14577,'WEEKLY DATA'!$A$11:$A$14577,'MONTHLY DATA'!$A104,'WEEKLY DATA'!$B$11:$B$14577,'MONTHLY DATA'!$B104)</f>
        <v>441.25</v>
      </c>
      <c r="EO104" s="78">
        <f>AVERAGEIFS('WEEKLY DATA'!EO$11:EO$14577,'WEEKLY DATA'!$A$11:$A$14577,'MONTHLY DATA'!$A104,'WEEKLY DATA'!$B$11:$B$14577,'MONTHLY DATA'!$B104)</f>
        <v>451.25</v>
      </c>
      <c r="EP104" s="78">
        <f>AVERAGEIFS('WEEKLY DATA'!EP$11:EP$14577,'WEEKLY DATA'!$A$11:$A$14577,'MONTHLY DATA'!$A104,'WEEKLY DATA'!$B$11:$B$14577,'MONTHLY DATA'!$B104)</f>
        <v>446.25</v>
      </c>
      <c r="EQ104" s="154">
        <f t="shared" si="92"/>
        <v>-6.1247216035634766E-3</v>
      </c>
      <c r="ER104" s="78">
        <f>AVERAGEIFS('WEEKLY DATA'!ER$11:ER$14577,'WEEKLY DATA'!$A$11:$A$14577,'MONTHLY DATA'!$A104,'WEEKLY DATA'!$B$11:$B$14577,'MONTHLY DATA'!$B104)</f>
        <v>241.25</v>
      </c>
      <c r="ES104" s="78">
        <f>AVERAGEIFS('WEEKLY DATA'!ES$11:ES$14577,'WEEKLY DATA'!$A$11:$A$14577,'MONTHLY DATA'!$A104,'WEEKLY DATA'!$B$11:$B$14577,'MONTHLY DATA'!$B104)</f>
        <v>251.25</v>
      </c>
      <c r="ET104" s="78">
        <f>AVERAGEIFS('WEEKLY DATA'!ET$11:ET$14577,'WEEKLY DATA'!$A$11:$A$14577,'MONTHLY DATA'!$A104,'WEEKLY DATA'!$B$11:$B$14577,'MONTHLY DATA'!$B104)</f>
        <v>246.25</v>
      </c>
      <c r="EU104" s="154">
        <f t="shared" si="93"/>
        <v>2.3908523908523938E-2</v>
      </c>
      <c r="EV104" s="78">
        <f>AVERAGEIFS('WEEKLY DATA'!EV$11:EV$14577,'WEEKLY DATA'!$A$11:$A$14577,'MONTHLY DATA'!$A104,'WEEKLY DATA'!$B$11:$B$14577,'MONTHLY DATA'!$B104)</f>
        <v>221.25</v>
      </c>
      <c r="EW104" s="78">
        <f>AVERAGEIFS('WEEKLY DATA'!EW$11:EW$14577,'WEEKLY DATA'!$A$11:$A$14577,'MONTHLY DATA'!$A104,'WEEKLY DATA'!$B$11:$B$14577,'MONTHLY DATA'!$B104)</f>
        <v>231.25</v>
      </c>
      <c r="EX104" s="78">
        <f>AVERAGEIFS('WEEKLY DATA'!EX$11:EX$14577,'WEEKLY DATA'!$A$11:$A$14577,'MONTHLY DATA'!$A104,'WEEKLY DATA'!$B$11:$B$14577,'MONTHLY DATA'!$B104)</f>
        <v>226.25</v>
      </c>
      <c r="EY104" s="154">
        <f t="shared" si="94"/>
        <v>-7.6754385964912242E-3</v>
      </c>
      <c r="EZ104" s="78">
        <f>AVERAGEIFS('WEEKLY DATA'!EZ$11:EZ$14577,'WEEKLY DATA'!$A$11:$A$14577,'MONTHLY DATA'!$A104,'WEEKLY DATA'!$B$11:$B$14577,'MONTHLY DATA'!$B104)</f>
        <v>361.25</v>
      </c>
      <c r="FA104" s="78">
        <f>AVERAGEIFS('WEEKLY DATA'!FA$11:FA$14577,'WEEKLY DATA'!$A$11:$A$14577,'MONTHLY DATA'!$A104,'WEEKLY DATA'!$B$11:$B$14577,'MONTHLY DATA'!$B104)</f>
        <v>371.25</v>
      </c>
      <c r="FB104" s="78">
        <f>AVERAGEIFS('WEEKLY DATA'!FB$11:FB$14577,'WEEKLY DATA'!$A$11:$A$14577,'MONTHLY DATA'!$A104,'WEEKLY DATA'!$B$11:$B$14577,'MONTHLY DATA'!$B104)</f>
        <v>366.25</v>
      </c>
      <c r="FC104" s="154">
        <f t="shared" si="95"/>
        <v>7.7205882352941124E-2</v>
      </c>
      <c r="FD104" s="78">
        <f>AVERAGEIFS('WEEKLY DATA'!FD$11:FD$14577,'WEEKLY DATA'!$A$11:$A$14577,'MONTHLY DATA'!$A104,'WEEKLY DATA'!$B$11:$B$14577,'MONTHLY DATA'!$B104)</f>
        <v>446.25</v>
      </c>
      <c r="FE104" s="78">
        <f>AVERAGEIFS('WEEKLY DATA'!FE$11:FE$14577,'WEEKLY DATA'!$A$11:$A$14577,'MONTHLY DATA'!$A104,'WEEKLY DATA'!$B$11:$B$14577,'MONTHLY DATA'!$B104)</f>
        <v>456.25</v>
      </c>
      <c r="FF104" s="78">
        <f>AVERAGEIFS('WEEKLY DATA'!FF$11:FF$14577,'WEEKLY DATA'!$A$11:$A$14577,'MONTHLY DATA'!$A104,'WEEKLY DATA'!$B$11:$B$14577,'MONTHLY DATA'!$B104)</f>
        <v>451.25</v>
      </c>
      <c r="FG104" s="154">
        <f t="shared" si="96"/>
        <v>-8.2417582417582125E-3</v>
      </c>
      <c r="FH104" s="78">
        <f>AVERAGEIFS('WEEKLY DATA'!FH$11:FH$14577,'WEEKLY DATA'!$A$11:$A$14577,'MONTHLY DATA'!$A104,'WEEKLY DATA'!$B$11:$B$14577,'MONTHLY DATA'!$B104)</f>
        <v>279.375</v>
      </c>
      <c r="FI104" s="78">
        <f>AVERAGEIFS('WEEKLY DATA'!FI$11:FI$14577,'WEEKLY DATA'!$A$11:$A$14577,'MONTHLY DATA'!$A104,'WEEKLY DATA'!$B$11:$B$14577,'MONTHLY DATA'!$B104)</f>
        <v>289.375</v>
      </c>
      <c r="FJ104" s="78">
        <f>AVERAGEIFS('WEEKLY DATA'!FJ$11:FJ$14577,'WEEKLY DATA'!$A$11:$A$14577,'MONTHLY DATA'!$A104,'WEEKLY DATA'!$B$11:$B$14577,'MONTHLY DATA'!$B104)</f>
        <v>284.375</v>
      </c>
      <c r="FK104" s="154">
        <f t="shared" si="97"/>
        <v>-7.4171029668411714E-3</v>
      </c>
      <c r="FL104" s="169">
        <f>AVERAGEIFS('WEEKLY DATA'!FL$11:FL$14577,'WEEKLY DATA'!$A$11:$A$14577,'MONTHLY DATA'!$A104,'WEEKLY DATA'!$B$11:$B$14577,'MONTHLY DATA'!$B104)</f>
        <v>263.125</v>
      </c>
      <c r="FM104" s="78">
        <f>AVERAGEIFS('WEEKLY DATA'!FM$11:FM$14577,'WEEKLY DATA'!$A$11:$A$14577,'MONTHLY DATA'!$A104,'WEEKLY DATA'!$B$11:$B$14577,'MONTHLY DATA'!$B104)</f>
        <v>273.125</v>
      </c>
      <c r="FN104" s="78">
        <f>AVERAGEIFS('WEEKLY DATA'!FN$11:FN$14577,'WEEKLY DATA'!$A$11:$A$14577,'MONTHLY DATA'!$A104,'WEEKLY DATA'!$B$11:$B$14577,'MONTHLY DATA'!$B104)</f>
        <v>268.125</v>
      </c>
      <c r="FO104" s="154">
        <f t="shared" si="98"/>
        <v>1.3705103969754218E-2</v>
      </c>
      <c r="FP104" s="78">
        <f>AVERAGEIFS('WEEKLY DATA'!FP$11:FP$14577,'WEEKLY DATA'!$A$11:$A$14577,'MONTHLY DATA'!$A104,'WEEKLY DATA'!$B$11:$B$14577,'MONTHLY DATA'!$B104)</f>
        <v>295</v>
      </c>
      <c r="FQ104" s="78">
        <f>AVERAGEIFS('WEEKLY DATA'!FQ$11:FQ$14577,'WEEKLY DATA'!$A$11:$A$14577,'MONTHLY DATA'!$A104,'WEEKLY DATA'!$B$11:$B$14577,'MONTHLY DATA'!$B104)</f>
        <v>305</v>
      </c>
      <c r="FR104" s="78">
        <f>AVERAGEIFS('WEEKLY DATA'!FR$11:FR$14577,'WEEKLY DATA'!$A$11:$A$14577,'MONTHLY DATA'!$A104,'WEEKLY DATA'!$B$11:$B$14577,'MONTHLY DATA'!$B104)</f>
        <v>300</v>
      </c>
      <c r="FS104" s="154">
        <f t="shared" si="99"/>
        <v>-9.9009900990099098E-3</v>
      </c>
      <c r="FT104" s="78">
        <f>AVERAGEIFS('WEEKLY DATA'!FT$11:FT$14577,'WEEKLY DATA'!$A$11:$A$14577,'MONTHLY DATA'!$A104,'WEEKLY DATA'!$B$11:$B$14577,'MONTHLY DATA'!$B104)</f>
        <v>261.875</v>
      </c>
      <c r="FU104" s="78">
        <f>AVERAGEIFS('WEEKLY DATA'!FU$11:FU$14577,'WEEKLY DATA'!$A$11:$A$14577,'MONTHLY DATA'!$A104,'WEEKLY DATA'!$B$11:$B$14577,'MONTHLY DATA'!$B104)</f>
        <v>271.875</v>
      </c>
      <c r="FV104" s="78">
        <f>AVERAGEIFS('WEEKLY DATA'!FV$11:FV$14577,'WEEKLY DATA'!$A$11:$A$14577,'MONTHLY DATA'!$A104,'WEEKLY DATA'!$B$11:$B$14577,'MONTHLY DATA'!$B104)</f>
        <v>266.875</v>
      </c>
      <c r="FW104" s="154">
        <f t="shared" si="100"/>
        <v>3.6407766990291357E-2</v>
      </c>
      <c r="FX104" s="78">
        <f>AVERAGEIFS('WEEKLY DATA'!FX$11:FX$14577,'WEEKLY DATA'!$A$11:$A$14577,'MONTHLY DATA'!$A104,'WEEKLY DATA'!$B$11:$B$14577,'MONTHLY DATA'!$B104)</f>
        <v>162.5</v>
      </c>
      <c r="FY104" s="78">
        <f>AVERAGEIFS('WEEKLY DATA'!FY$11:FY$14577,'WEEKLY DATA'!$A$11:$A$14577,'MONTHLY DATA'!$A104,'WEEKLY DATA'!$B$11:$B$14577,'MONTHLY DATA'!$B104)</f>
        <v>172.5</v>
      </c>
      <c r="FZ104" s="78">
        <f>AVERAGEIFS('WEEKLY DATA'!FZ$11:FZ$14577,'WEEKLY DATA'!$A$11:$A$14577,'MONTHLY DATA'!$A104,'WEEKLY DATA'!$B$11:$B$14577,'MONTHLY DATA'!$B104)</f>
        <v>167.5</v>
      </c>
      <c r="GA104" s="154">
        <f t="shared" si="101"/>
        <v>-4.2857142857142816E-2</v>
      </c>
      <c r="GB104" s="78">
        <f>AVERAGEIFS('WEEKLY DATA'!GB$11:GB$14577,'WEEKLY DATA'!$A$11:$A$14577,'MONTHLY DATA'!$A104,'WEEKLY DATA'!$B$11:$B$14577,'MONTHLY DATA'!$B104)</f>
        <v>317.5</v>
      </c>
      <c r="GC104" s="78">
        <f>AVERAGEIFS('WEEKLY DATA'!GC$11:GC$14577,'WEEKLY DATA'!$A$11:$A$14577,'MONTHLY DATA'!$A104,'WEEKLY DATA'!$B$11:$B$14577,'MONTHLY DATA'!$B104)</f>
        <v>327.5</v>
      </c>
      <c r="GD104" s="78">
        <f>AVERAGEIFS('WEEKLY DATA'!GD$11:GD$14577,'WEEKLY DATA'!$A$11:$A$14577,'MONTHLY DATA'!$A104,'WEEKLY DATA'!$B$11:$B$14577,'MONTHLY DATA'!$B104)</f>
        <v>322.5</v>
      </c>
      <c r="GE104" s="154">
        <f t="shared" si="102"/>
        <v>1.097178683385569E-2</v>
      </c>
      <c r="GF104" s="169">
        <f>AVERAGEIFS('WEEKLY DATA'!GF$11:GF$14577,'WEEKLY DATA'!$A$11:$A$14577,'MONTHLY DATA'!$A104,'WEEKLY DATA'!$B$11:$B$14577,'MONTHLY DATA'!$B104)</f>
        <v>307.5</v>
      </c>
      <c r="GG104" s="78">
        <f>AVERAGEIFS('WEEKLY DATA'!GG$11:GG$14577,'WEEKLY DATA'!$A$11:$A$14577,'MONTHLY DATA'!$A104,'WEEKLY DATA'!$B$11:$B$14577,'MONTHLY DATA'!$B104)</f>
        <v>317.5</v>
      </c>
      <c r="GH104" s="78">
        <f>AVERAGEIFS('WEEKLY DATA'!GH$11:GH$14577,'WEEKLY DATA'!$A$11:$A$14577,'MONTHLY DATA'!$A104,'WEEKLY DATA'!$B$11:$B$14577,'MONTHLY DATA'!$B104)</f>
        <v>312.5</v>
      </c>
      <c r="GI104" s="154">
        <f t="shared" si="103"/>
        <v>3.2102728731941976E-3</v>
      </c>
      <c r="GJ104" s="78">
        <f>AVERAGEIFS('WEEKLY DATA'!GJ$11:GJ$14577,'WEEKLY DATA'!$A$11:$A$14577,'MONTHLY DATA'!$A104,'WEEKLY DATA'!$B$11:$B$14577,'MONTHLY DATA'!$B104)</f>
        <v>376.25</v>
      </c>
      <c r="GK104" s="78">
        <f>AVERAGEIFS('WEEKLY DATA'!GK$11:GK$14577,'WEEKLY DATA'!$A$11:$A$14577,'MONTHLY DATA'!$A104,'WEEKLY DATA'!$B$11:$B$14577,'MONTHLY DATA'!$B104)</f>
        <v>386.25</v>
      </c>
      <c r="GL104" s="78">
        <f>AVERAGEIFS('WEEKLY DATA'!GL$11:GL$14577,'WEEKLY DATA'!$A$11:$A$14577,'MONTHLY DATA'!$A104,'WEEKLY DATA'!$B$11:$B$14577,'MONTHLY DATA'!$B104)</f>
        <v>381.25</v>
      </c>
      <c r="GM104" s="154">
        <f t="shared" si="104"/>
        <v>7.3943661971830998E-2</v>
      </c>
      <c r="GN104" s="78">
        <f>AVERAGEIFS('WEEKLY DATA'!GN$11:GN$14577,'WEEKLY DATA'!$A$11:$A$14577,'MONTHLY DATA'!$A104,'WEEKLY DATA'!$B$11:$B$14577,'MONTHLY DATA'!$B104)</f>
        <v>446.25</v>
      </c>
      <c r="GO104" s="78">
        <f>AVERAGEIFS('WEEKLY DATA'!GO$11:GO$14577,'WEEKLY DATA'!$A$11:$A$14577,'MONTHLY DATA'!$A104,'WEEKLY DATA'!$B$11:$B$14577,'MONTHLY DATA'!$B104)</f>
        <v>456.25</v>
      </c>
      <c r="GP104" s="78">
        <f>AVERAGEIFS('WEEKLY DATA'!GP$11:GP$14577,'WEEKLY DATA'!$A$11:$A$14577,'MONTHLY DATA'!$A104,'WEEKLY DATA'!$B$11:$B$14577,'MONTHLY DATA'!$B104)</f>
        <v>451.25</v>
      </c>
      <c r="GQ104" s="154">
        <f t="shared" si="105"/>
        <v>-6.0572687224669242E-3</v>
      </c>
      <c r="GR104" s="78"/>
    </row>
    <row r="105" spans="1:200" ht="15.75" x14ac:dyDescent="0.25">
      <c r="A105">
        <f t="shared" si="55"/>
        <v>11</v>
      </c>
      <c r="B105">
        <f t="shared" si="56"/>
        <v>2017</v>
      </c>
      <c r="C105" s="86">
        <v>43040</v>
      </c>
      <c r="D105" s="78">
        <f>AVERAGEIFS('WEEKLY DATA'!D$11:D$14577,'WEEKLY DATA'!$A$11:$A$14577,'MONTHLY DATA'!$A105,'WEEKLY DATA'!$B$11:$B$14577,'MONTHLY DATA'!$B105)</f>
        <v>343.125</v>
      </c>
      <c r="E105" s="78">
        <f>AVERAGEIFS('WEEKLY DATA'!E$11:E$14577,'WEEKLY DATA'!$A$11:$A$14577,'MONTHLY DATA'!$A105,'WEEKLY DATA'!$B$11:$B$14577,'MONTHLY DATA'!$B105)</f>
        <v>353.125</v>
      </c>
      <c r="F105" s="78">
        <f>AVERAGEIFS('WEEKLY DATA'!F$11:F$14577,'WEEKLY DATA'!$A$11:$A$14577,'MONTHLY DATA'!$A105,'WEEKLY DATA'!$B$11:$B$14577,'MONTHLY DATA'!$B105)</f>
        <v>348.125</v>
      </c>
      <c r="G105" s="154">
        <f t="shared" si="57"/>
        <v>-2.1089630931458658E-2</v>
      </c>
      <c r="H105" s="169">
        <f>AVERAGEIFS('WEEKLY DATA'!H$11:H$14577,'WEEKLY DATA'!$A$11:$A$14577,'MONTHLY DATA'!$A105,'WEEKLY DATA'!$B$11:$B$14577,'MONTHLY DATA'!$B105)</f>
        <v>474.375</v>
      </c>
      <c r="I105" s="78">
        <f>AVERAGEIFS('WEEKLY DATA'!I$11:I$14577,'WEEKLY DATA'!$A$11:$A$14577,'MONTHLY DATA'!$A105,'WEEKLY DATA'!$B$11:$B$14577,'MONTHLY DATA'!$B105)</f>
        <v>484.375</v>
      </c>
      <c r="J105" s="78">
        <f>AVERAGEIFS('WEEKLY DATA'!J$11:J$14577,'WEEKLY DATA'!$A$11:$A$14577,'MONTHLY DATA'!$A105,'WEEKLY DATA'!$B$11:$B$14577,'MONTHLY DATA'!$B105)</f>
        <v>479.375</v>
      </c>
      <c r="K105" s="154">
        <f t="shared" si="58"/>
        <v>0</v>
      </c>
      <c r="L105" s="169">
        <f>AVERAGEIFS('WEEKLY DATA'!L$11:L$14577,'WEEKLY DATA'!$A$11:$A$14577,'MONTHLY DATA'!$A105,'WEEKLY DATA'!$B$11:$B$14577,'MONTHLY DATA'!$B105)</f>
        <v>421.25</v>
      </c>
      <c r="M105" s="78">
        <f>AVERAGEIFS('WEEKLY DATA'!M$11:M$14577,'WEEKLY DATA'!$A$11:$A$14577,'MONTHLY DATA'!$A105,'WEEKLY DATA'!$B$11:$B$14577,'MONTHLY DATA'!$B105)</f>
        <v>431.25</v>
      </c>
      <c r="N105" s="78">
        <f>AVERAGEIFS('WEEKLY DATA'!N$11:N$14577,'WEEKLY DATA'!$A$11:$A$14577,'MONTHLY DATA'!$A105,'WEEKLY DATA'!$B$11:$B$14577,'MONTHLY DATA'!$B105)</f>
        <v>426.25</v>
      </c>
      <c r="O105" s="154">
        <f t="shared" si="59"/>
        <v>2.8657616892910909E-2</v>
      </c>
      <c r="P105" s="169">
        <f>AVERAGEIFS('WEEKLY DATA'!P$11:P$14577,'WEEKLY DATA'!$A$11:$A$14577,'MONTHLY DATA'!$A105,'WEEKLY DATA'!$B$11:$B$14577,'MONTHLY DATA'!$B105)</f>
        <v>305</v>
      </c>
      <c r="Q105" s="78">
        <f>AVERAGEIFS('WEEKLY DATA'!Q$11:Q$14577,'WEEKLY DATA'!$A$11:$A$14577,'MONTHLY DATA'!$A105,'WEEKLY DATA'!$B$11:$B$14577,'MONTHLY DATA'!$B105)</f>
        <v>315</v>
      </c>
      <c r="R105" s="78">
        <f>AVERAGEIFS('WEEKLY DATA'!R$11:R$14577,'WEEKLY DATA'!$A$11:$A$14577,'MONTHLY DATA'!$A105,'WEEKLY DATA'!$B$11:$B$14577,'MONTHLY DATA'!$B105)</f>
        <v>310</v>
      </c>
      <c r="S105" s="154">
        <f t="shared" si="60"/>
        <v>0</v>
      </c>
      <c r="T105" s="169">
        <f>AVERAGEIFS('WEEKLY DATA'!T$11:T$14577,'WEEKLY DATA'!$A$11:$A$14577,'MONTHLY DATA'!$A105,'WEEKLY DATA'!$B$11:$B$14577,'MONTHLY DATA'!$B105)</f>
        <v>329.375</v>
      </c>
      <c r="U105" s="78">
        <f>AVERAGEIFS('WEEKLY DATA'!U$11:U$14577,'WEEKLY DATA'!$A$11:$A$14577,'MONTHLY DATA'!$A105,'WEEKLY DATA'!$B$11:$B$14577,'MONTHLY DATA'!$B105)</f>
        <v>339.375</v>
      </c>
      <c r="V105" s="78">
        <f>AVERAGEIFS('WEEKLY DATA'!V$11:V$14577,'WEEKLY DATA'!$A$11:$A$14577,'MONTHLY DATA'!$A105,'WEEKLY DATA'!$B$11:$B$14577,'MONTHLY DATA'!$B105)</f>
        <v>334.375</v>
      </c>
      <c r="W105" s="154">
        <f t="shared" si="61"/>
        <v>0</v>
      </c>
      <c r="X105" s="169">
        <f>AVERAGEIFS('WEEKLY DATA'!X$11:X$14577,'WEEKLY DATA'!$A$11:$A$14577,'MONTHLY DATA'!$A105,'WEEKLY DATA'!$B$11:$B$14577,'MONTHLY DATA'!$B105)</f>
        <v>324.375</v>
      </c>
      <c r="Y105" s="78">
        <f>AVERAGEIFS('WEEKLY DATA'!Y$11:Y$14577,'WEEKLY DATA'!$A$11:$A$14577,'MONTHLY DATA'!$A105,'WEEKLY DATA'!$B$11:$B$14577,'MONTHLY DATA'!$B105)</f>
        <v>334.375</v>
      </c>
      <c r="Z105" s="78">
        <f>AVERAGEIFS('WEEKLY DATA'!Z$11:Z$14577,'WEEKLY DATA'!$A$11:$A$14577,'MONTHLY DATA'!$A105,'WEEKLY DATA'!$B$11:$B$14577,'MONTHLY DATA'!$B105)</f>
        <v>329.375</v>
      </c>
      <c r="AA105" s="154">
        <f t="shared" si="62"/>
        <v>0</v>
      </c>
      <c r="AB105" s="169">
        <f>AVERAGEIFS('WEEKLY DATA'!AB$11:AB$14577,'WEEKLY DATA'!$A$11:$A$14577,'MONTHLY DATA'!$A105,'WEEKLY DATA'!$B$11:$B$14577,'MONTHLY DATA'!$B105)</f>
        <v>361.25</v>
      </c>
      <c r="AC105" s="78">
        <f>AVERAGEIFS('WEEKLY DATA'!AC$11:AC$14577,'WEEKLY DATA'!$A$11:$A$14577,'MONTHLY DATA'!$A105,'WEEKLY DATA'!$B$11:$B$14577,'MONTHLY DATA'!$B105)</f>
        <v>371.25</v>
      </c>
      <c r="AD105" s="78">
        <f>AVERAGEIFS('WEEKLY DATA'!AD$11:AD$14577,'WEEKLY DATA'!$A$11:$A$14577,'MONTHLY DATA'!$A105,'WEEKLY DATA'!$B$11:$B$14577,'MONTHLY DATA'!$B105)</f>
        <v>366.25</v>
      </c>
      <c r="AE105" s="154">
        <f t="shared" si="63"/>
        <v>3.3509700176366897E-2</v>
      </c>
      <c r="AF105" s="169">
        <f>AVERAGEIFS('WEEKLY DATA'!AF$11:AF$14577,'WEEKLY DATA'!$A$11:$A$14577,'MONTHLY DATA'!$A105,'WEEKLY DATA'!$B$11:$B$14577,'MONTHLY DATA'!$B105)</f>
        <v>309.375</v>
      </c>
      <c r="AG105" s="78">
        <f>AVERAGEIFS('WEEKLY DATA'!AG$11:AG$14577,'WEEKLY DATA'!$A$11:$A$14577,'MONTHLY DATA'!$A105,'WEEKLY DATA'!$B$11:$B$14577,'MONTHLY DATA'!$B105)</f>
        <v>319.375</v>
      </c>
      <c r="AH105" s="78">
        <f>AVERAGEIFS('WEEKLY DATA'!AH$11:AH$14577,'WEEKLY DATA'!$A$11:$A$14577,'MONTHLY DATA'!$A105,'WEEKLY DATA'!$B$11:$B$14577,'MONTHLY DATA'!$B105)</f>
        <v>314.375</v>
      </c>
      <c r="AI105" s="154">
        <f t="shared" si="64"/>
        <v>3.9920159680639777E-3</v>
      </c>
      <c r="AJ105" s="169">
        <f>AVERAGEIFS('WEEKLY DATA'!AJ$11:AJ$14577,'WEEKLY DATA'!$A$11:$A$14577,'MONTHLY DATA'!$A105,'WEEKLY DATA'!$B$11:$B$14577,'MONTHLY DATA'!$B105)</f>
        <v>320.625</v>
      </c>
      <c r="AK105" s="78">
        <f>AVERAGEIFS('WEEKLY DATA'!AK$11:AK$14577,'WEEKLY DATA'!$A$11:$A$14577,'MONTHLY DATA'!$A105,'WEEKLY DATA'!$B$11:$B$14577,'MONTHLY DATA'!$B105)</f>
        <v>330.625</v>
      </c>
      <c r="AL105" s="78">
        <f>AVERAGEIFS('WEEKLY DATA'!AL$11:AL$14577,'WEEKLY DATA'!$A$11:$A$14577,'MONTHLY DATA'!$A105,'WEEKLY DATA'!$B$11:$B$14577,'MONTHLY DATA'!$B105)</f>
        <v>325.625</v>
      </c>
      <c r="AM105" s="154">
        <f t="shared" si="65"/>
        <v>-2.7985074626865725E-2</v>
      </c>
      <c r="AN105" s="169">
        <f>AVERAGEIFS('WEEKLY DATA'!AN$11:AN$14577,'WEEKLY DATA'!$A$11:$A$14577,'MONTHLY DATA'!$A105,'WEEKLY DATA'!$B$11:$B$14577,'MONTHLY DATA'!$B105)</f>
        <v>314.375</v>
      </c>
      <c r="AO105" s="78">
        <f>AVERAGEIFS('WEEKLY DATA'!AO$11:AO$14577,'WEEKLY DATA'!$A$11:$A$14577,'MONTHLY DATA'!$A105,'WEEKLY DATA'!$B$11:$B$14577,'MONTHLY DATA'!$B105)</f>
        <v>324.375</v>
      </c>
      <c r="AP105" s="78">
        <f>AVERAGEIFS('WEEKLY DATA'!AP$11:AP$14577,'WEEKLY DATA'!$A$11:$A$14577,'MONTHLY DATA'!$A105,'WEEKLY DATA'!$B$11:$B$14577,'MONTHLY DATA'!$B105)</f>
        <v>319.375</v>
      </c>
      <c r="AQ105" s="154">
        <f t="shared" si="66"/>
        <v>-7.7669902912621547E-3</v>
      </c>
      <c r="AR105" s="169">
        <f>AVERAGEIFS('WEEKLY DATA'!AR$11:AR$14577,'WEEKLY DATA'!$A$11:$A$14577,'MONTHLY DATA'!$A105,'WEEKLY DATA'!$B$11:$B$14577,'MONTHLY DATA'!$B105)</f>
        <v>366.25</v>
      </c>
      <c r="AS105" s="78">
        <f>AVERAGEIFS('WEEKLY DATA'!AS$11:AS$14577,'WEEKLY DATA'!$A$11:$A$14577,'MONTHLY DATA'!$A105,'WEEKLY DATA'!$B$11:$B$14577,'MONTHLY DATA'!$B105)</f>
        <v>376.25</v>
      </c>
      <c r="AT105" s="78">
        <f>AVERAGEIFS('WEEKLY DATA'!AT$11:AT$14577,'WEEKLY DATA'!$A$11:$A$14577,'MONTHLY DATA'!$A105,'WEEKLY DATA'!$B$11:$B$14577,'MONTHLY DATA'!$B105)</f>
        <v>371.25</v>
      </c>
      <c r="AU105" s="154">
        <f t="shared" si="67"/>
        <v>3.3043478260869508E-2</v>
      </c>
      <c r="AV105" s="169">
        <f>AVERAGEIFS('WEEKLY DATA'!AV$11:AV$14577,'WEEKLY DATA'!$A$11:$A$14577,'MONTHLY DATA'!$A105,'WEEKLY DATA'!$B$11:$B$14577,'MONTHLY DATA'!$B105)</f>
        <v>271.875</v>
      </c>
      <c r="AW105" s="78">
        <f>AVERAGEIFS('WEEKLY DATA'!AW$11:AW$14577,'WEEKLY DATA'!$A$11:$A$14577,'MONTHLY DATA'!$A105,'WEEKLY DATA'!$B$11:$B$14577,'MONTHLY DATA'!$B105)</f>
        <v>281.875</v>
      </c>
      <c r="AX105" s="78">
        <f>AVERAGEIFS('WEEKLY DATA'!AX$11:AX$14577,'WEEKLY DATA'!$A$11:$A$14577,'MONTHLY DATA'!$A105,'WEEKLY DATA'!$B$11:$B$14577,'MONTHLY DATA'!$B105)</f>
        <v>276.875</v>
      </c>
      <c r="AY105" s="154">
        <f t="shared" si="68"/>
        <v>-4.9356223175965663E-2</v>
      </c>
      <c r="AZ105" s="169">
        <f>AVERAGEIFS('WEEKLY DATA'!AZ$11:AZ$14577,'WEEKLY DATA'!$A$11:$A$14577,'MONTHLY DATA'!$A105,'WEEKLY DATA'!$B$11:$B$14577,'MONTHLY DATA'!$B105)</f>
        <v>268.125</v>
      </c>
      <c r="BA105" s="78">
        <f>AVERAGEIFS('WEEKLY DATA'!BA$11:BA$14577,'WEEKLY DATA'!$A$11:$A$14577,'MONTHLY DATA'!$A105,'WEEKLY DATA'!$B$11:$B$14577,'MONTHLY DATA'!$B105)</f>
        <v>278.125</v>
      </c>
      <c r="BB105" s="78">
        <f>AVERAGEIFS('WEEKLY DATA'!BB$11:BB$14577,'WEEKLY DATA'!$A$11:$A$14577,'MONTHLY DATA'!$A105,'WEEKLY DATA'!$B$11:$B$14577,'MONTHLY DATA'!$B105)</f>
        <v>273.125</v>
      </c>
      <c r="BC105" s="154">
        <f t="shared" si="69"/>
        <v>-3.104212860310418E-2</v>
      </c>
      <c r="BD105" s="169">
        <f>AVERAGEIFS('WEEKLY DATA'!BD$11:BD$14577,'WEEKLY DATA'!$A$11:$A$14577,'MONTHLY DATA'!$A105,'WEEKLY DATA'!$B$11:$B$14577,'MONTHLY DATA'!$B105)</f>
        <v>240.625</v>
      </c>
      <c r="BE105" s="78">
        <f>AVERAGEIFS('WEEKLY DATA'!BE$11:BE$14577,'WEEKLY DATA'!$A$11:$A$14577,'MONTHLY DATA'!$A105,'WEEKLY DATA'!$B$11:$B$14577,'MONTHLY DATA'!$B105)</f>
        <v>250.625</v>
      </c>
      <c r="BF105" s="78">
        <f>AVERAGEIFS('WEEKLY DATA'!BF$11:BF$14577,'WEEKLY DATA'!$A$11:$A$14577,'MONTHLY DATA'!$A105,'WEEKLY DATA'!$B$11:$B$14577,'MONTHLY DATA'!$B105)</f>
        <v>245.625</v>
      </c>
      <c r="BG105" s="154">
        <f t="shared" si="70"/>
        <v>1.2886597938144284E-2</v>
      </c>
      <c r="BH105" s="169">
        <f>AVERAGEIFS('WEEKLY DATA'!BH$11:BH$14577,'WEEKLY DATA'!$A$11:$A$14577,'MONTHLY DATA'!$A105,'WEEKLY DATA'!$B$11:$B$14577,'MONTHLY DATA'!$B105)</f>
        <v>326.25</v>
      </c>
      <c r="BI105" s="78">
        <f>AVERAGEIFS('WEEKLY DATA'!BI$11:BI$14577,'WEEKLY DATA'!$A$11:$A$14577,'MONTHLY DATA'!$A105,'WEEKLY DATA'!$B$11:$B$14577,'MONTHLY DATA'!$B105)</f>
        <v>336.25</v>
      </c>
      <c r="BJ105" s="78">
        <f>AVERAGEIFS('WEEKLY DATA'!BJ$11:BJ$14577,'WEEKLY DATA'!$A$11:$A$14577,'MONTHLY DATA'!$A105,'WEEKLY DATA'!$B$11:$B$14577,'MONTHLY DATA'!$B105)</f>
        <v>331.25</v>
      </c>
      <c r="BK105" s="154">
        <f t="shared" si="71"/>
        <v>8.6065573770491843E-2</v>
      </c>
      <c r="BL105" s="169">
        <f>AVERAGEIFS('WEEKLY DATA'!BL$11:BL$14577,'WEEKLY DATA'!$A$11:$A$14577,'MONTHLY DATA'!$A105,'WEEKLY DATA'!$B$11:$B$14577,'MONTHLY DATA'!$B105)</f>
        <v>255.625</v>
      </c>
      <c r="BM105" s="78">
        <f>AVERAGEIFS('WEEKLY DATA'!BM$11:BM$14577,'WEEKLY DATA'!$A$11:$A$14577,'MONTHLY DATA'!$A105,'WEEKLY DATA'!$B$11:$B$14577,'MONTHLY DATA'!$B105)</f>
        <v>265.625</v>
      </c>
      <c r="BN105" s="78">
        <f>AVERAGEIFS('WEEKLY DATA'!BN$11:BN$14577,'WEEKLY DATA'!$A$11:$A$14577,'MONTHLY DATA'!$A105,'WEEKLY DATA'!$B$11:$B$14577,'MONTHLY DATA'!$B105)</f>
        <v>260.625</v>
      </c>
      <c r="BO105" s="154">
        <f t="shared" si="72"/>
        <v>1.2135922330097193E-2</v>
      </c>
      <c r="BP105" s="78">
        <f>AVERAGEIFS('WEEKLY DATA'!BP$11:BP$14577,'WEEKLY DATA'!$A$11:$A$14577,'MONTHLY DATA'!$A105,'WEEKLY DATA'!$B$11:$B$14577,'MONTHLY DATA'!$B105)</f>
        <v>314.375</v>
      </c>
      <c r="BQ105" s="78">
        <f>AVERAGEIFS('WEEKLY DATA'!BQ$11:BQ$14577,'WEEKLY DATA'!$A$11:$A$14577,'MONTHLY DATA'!$A105,'WEEKLY DATA'!$B$11:$B$14577,'MONTHLY DATA'!$B105)</f>
        <v>324.375</v>
      </c>
      <c r="BR105" s="78">
        <f>AVERAGEIFS('WEEKLY DATA'!BR$11:BR$14577,'WEEKLY DATA'!$A$11:$A$14577,'MONTHLY DATA'!$A105,'WEEKLY DATA'!$B$11:$B$14577,'MONTHLY DATA'!$B105)</f>
        <v>319.375</v>
      </c>
      <c r="BS105" s="154">
        <f t="shared" si="73"/>
        <v>-3.2196969696969724E-2</v>
      </c>
      <c r="BT105" s="78">
        <f>AVERAGEIFS('WEEKLY DATA'!BT$11:BT$14577,'WEEKLY DATA'!$A$11:$A$14577,'MONTHLY DATA'!$A105,'WEEKLY DATA'!$B$11:$B$14577,'MONTHLY DATA'!$B105)</f>
        <v>290.625</v>
      </c>
      <c r="BU105" s="78">
        <f>AVERAGEIFS('WEEKLY DATA'!BU$11:BU$14577,'WEEKLY DATA'!$A$11:$A$14577,'MONTHLY DATA'!$A105,'WEEKLY DATA'!$B$11:$B$14577,'MONTHLY DATA'!$B105)</f>
        <v>300.625</v>
      </c>
      <c r="BV105" s="78">
        <f>AVERAGEIFS('WEEKLY DATA'!BV$11:BV$14577,'WEEKLY DATA'!$A$11:$A$14577,'MONTHLY DATA'!$A105,'WEEKLY DATA'!$B$11:$B$14577,'MONTHLY DATA'!$B105)</f>
        <v>295.625</v>
      </c>
      <c r="BW105" s="154">
        <f t="shared" si="74"/>
        <v>1.5021459227467782E-2</v>
      </c>
      <c r="BX105" s="78">
        <f>AVERAGEIFS('WEEKLY DATA'!BX$11:BX$14577,'WEEKLY DATA'!$A$11:$A$14577,'MONTHLY DATA'!$A105,'WEEKLY DATA'!$B$11:$B$14577,'MONTHLY DATA'!$B105)</f>
        <v>376.25</v>
      </c>
      <c r="BY105" s="78">
        <f>AVERAGEIFS('WEEKLY DATA'!BY$11:BY$14577,'WEEKLY DATA'!$A$11:$A$14577,'MONTHLY DATA'!$A105,'WEEKLY DATA'!$B$11:$B$14577,'MONTHLY DATA'!$B105)</f>
        <v>386.25</v>
      </c>
      <c r="BZ105" s="78">
        <f>AVERAGEIFS('WEEKLY DATA'!BZ$11:BZ$14577,'WEEKLY DATA'!$A$11:$A$14577,'MONTHLY DATA'!$A105,'WEEKLY DATA'!$B$11:$B$14577,'MONTHLY DATA'!$B105)</f>
        <v>381.25</v>
      </c>
      <c r="CA105" s="154">
        <f t="shared" si="75"/>
        <v>5.5363321799307919E-2</v>
      </c>
      <c r="CB105" s="78">
        <f>AVERAGEIFS('WEEKLY DATA'!CB$11:CB$14577,'WEEKLY DATA'!$A$11:$A$14577,'MONTHLY DATA'!$A105,'WEEKLY DATA'!$B$11:$B$14577,'MONTHLY DATA'!$B105)</f>
        <v>411.25</v>
      </c>
      <c r="CC105" s="78">
        <f>AVERAGEIFS('WEEKLY DATA'!CC$11:CC$14577,'WEEKLY DATA'!$A$11:$A$14577,'MONTHLY DATA'!$A105,'WEEKLY DATA'!$B$11:$B$14577,'MONTHLY DATA'!$B105)</f>
        <v>421.25</v>
      </c>
      <c r="CD105" s="78">
        <f>AVERAGEIFS('WEEKLY DATA'!CD$11:CD$14577,'WEEKLY DATA'!$A$11:$A$14577,'MONTHLY DATA'!$A105,'WEEKLY DATA'!$B$11:$B$14577,'MONTHLY DATA'!$B105)</f>
        <v>416.25</v>
      </c>
      <c r="CE105" s="154">
        <f t="shared" si="76"/>
        <v>-2.0588235294117685E-2</v>
      </c>
      <c r="CF105" s="78">
        <f>AVERAGEIFS('WEEKLY DATA'!CF$11:CF$14577,'WEEKLY DATA'!$A$11:$A$14577,'MONTHLY DATA'!$A105,'WEEKLY DATA'!$B$11:$B$14577,'MONTHLY DATA'!$B105)</f>
        <v>255</v>
      </c>
      <c r="CG105" s="78">
        <f>AVERAGEIFS('WEEKLY DATA'!CG$11:CG$14577,'WEEKLY DATA'!$A$11:$A$14577,'MONTHLY DATA'!$A105,'WEEKLY DATA'!$B$11:$B$14577,'MONTHLY DATA'!$B105)</f>
        <v>265</v>
      </c>
      <c r="CH105" s="78">
        <f>AVERAGEIFS('WEEKLY DATA'!CH$11:CH$14577,'WEEKLY DATA'!$A$11:$A$14577,'MONTHLY DATA'!$A105,'WEEKLY DATA'!$B$11:$B$14577,'MONTHLY DATA'!$B105)</f>
        <v>260</v>
      </c>
      <c r="CI105" s="154">
        <f t="shared" si="77"/>
        <v>9.7087378640776656E-3</v>
      </c>
      <c r="CJ105" s="78">
        <f>AVERAGEIFS('WEEKLY DATA'!CJ$11:CJ$14577,'WEEKLY DATA'!$A$11:$A$14577,'MONTHLY DATA'!$A105,'WEEKLY DATA'!$B$11:$B$14577,'MONTHLY DATA'!$B105)</f>
        <v>236.25</v>
      </c>
      <c r="CK105" s="78">
        <f>AVERAGEIFS('WEEKLY DATA'!CK$11:CK$14577,'WEEKLY DATA'!$A$11:$A$14577,'MONTHLY DATA'!$A105,'WEEKLY DATA'!$B$11:$B$14577,'MONTHLY DATA'!$B105)</f>
        <v>246.25</v>
      </c>
      <c r="CL105" s="78">
        <f>AVERAGEIFS('WEEKLY DATA'!CL$11:CL$14577,'WEEKLY DATA'!$A$11:$A$14577,'MONTHLY DATA'!$A105,'WEEKLY DATA'!$B$11:$B$14577,'MONTHLY DATA'!$B105)</f>
        <v>241.25</v>
      </c>
      <c r="CM105" s="154">
        <f t="shared" si="78"/>
        <v>-5.1546391752577136E-3</v>
      </c>
      <c r="CN105" s="78">
        <f>AVERAGEIFS('WEEKLY DATA'!CN$11:CN$14577,'WEEKLY DATA'!$A$11:$A$14577,'MONTHLY DATA'!$A105,'WEEKLY DATA'!$B$11:$B$14577,'MONTHLY DATA'!$B105)</f>
        <v>316.25</v>
      </c>
      <c r="CO105" s="78">
        <f>AVERAGEIFS('WEEKLY DATA'!CO$11:CO$14577,'WEEKLY DATA'!$A$11:$A$14577,'MONTHLY DATA'!$A105,'WEEKLY DATA'!$B$11:$B$14577,'MONTHLY DATA'!$B105)</f>
        <v>326.25</v>
      </c>
      <c r="CP105" s="78">
        <f>AVERAGEIFS('WEEKLY DATA'!CP$11:CP$14577,'WEEKLY DATA'!$A$11:$A$14577,'MONTHLY DATA'!$A105,'WEEKLY DATA'!$B$11:$B$14577,'MONTHLY DATA'!$B105)</f>
        <v>321.25</v>
      </c>
      <c r="CQ105" s="154">
        <f t="shared" si="79"/>
        <v>6.639004149377592E-2</v>
      </c>
      <c r="CR105" s="78">
        <f>AVERAGEIFS('WEEKLY DATA'!CR$11:CR$14577,'WEEKLY DATA'!$A$11:$A$14577,'MONTHLY DATA'!$A105,'WEEKLY DATA'!$B$11:$B$14577,'MONTHLY DATA'!$B105)</f>
        <v>381.25</v>
      </c>
      <c r="CS105" s="78">
        <f>AVERAGEIFS('WEEKLY DATA'!CS$11:CS$14577,'WEEKLY DATA'!$A$11:$A$14577,'MONTHLY DATA'!$A105,'WEEKLY DATA'!$B$11:$B$14577,'MONTHLY DATA'!$B105)</f>
        <v>391.25</v>
      </c>
      <c r="CT105" s="78">
        <f>AVERAGEIFS('WEEKLY DATA'!CT$11:CT$14577,'WEEKLY DATA'!$A$11:$A$14577,'MONTHLY DATA'!$A105,'WEEKLY DATA'!$B$11:$B$14577,'MONTHLY DATA'!$B105)</f>
        <v>386.25</v>
      </c>
      <c r="CU105" s="154">
        <f t="shared" si="80"/>
        <v>-2.2151898734177222E-2</v>
      </c>
      <c r="CV105" s="169">
        <f>AVERAGEIFS('WEEKLY DATA'!CV$11:CV$14577,'WEEKLY DATA'!$A$11:$A$14577,'MONTHLY DATA'!$A105,'WEEKLY DATA'!$B$11:$B$14577,'MONTHLY DATA'!$B105)</f>
        <v>293.75</v>
      </c>
      <c r="CW105" s="78">
        <f>AVERAGEIFS('WEEKLY DATA'!CW$11:CW$14577,'WEEKLY DATA'!$A$11:$A$14577,'MONTHLY DATA'!$A105,'WEEKLY DATA'!$B$11:$B$14577,'MONTHLY DATA'!$B105)</f>
        <v>303.75</v>
      </c>
      <c r="CX105" s="78">
        <f>AVERAGEIFS('WEEKLY DATA'!CX$11:CX$14577,'WEEKLY DATA'!$A$11:$A$14577,'MONTHLY DATA'!$A105,'WEEKLY DATA'!$B$11:$B$14577,'MONTHLY DATA'!$B105)</f>
        <v>298.75</v>
      </c>
      <c r="CY105" s="154">
        <f t="shared" si="81"/>
        <v>4.2016806722688926E-3</v>
      </c>
      <c r="CZ105" s="169">
        <f>AVERAGEIFS('WEEKLY DATA'!CZ$11:CZ$14577,'WEEKLY DATA'!$A$11:$A$14577,'MONTHLY DATA'!$A105,'WEEKLY DATA'!$B$11:$B$14577,'MONTHLY DATA'!$B105)</f>
        <v>273.75</v>
      </c>
      <c r="DA105" s="78">
        <f>AVERAGEIFS('WEEKLY DATA'!DA$11:DA$14577,'WEEKLY DATA'!$A$11:$A$14577,'MONTHLY DATA'!$A105,'WEEKLY DATA'!$B$11:$B$14577,'MONTHLY DATA'!$B105)</f>
        <v>283.75</v>
      </c>
      <c r="DB105" s="78">
        <f>AVERAGEIFS('WEEKLY DATA'!DB$11:DB$14577,'WEEKLY DATA'!$A$11:$A$14577,'MONTHLY DATA'!$A105,'WEEKLY DATA'!$B$11:$B$14577,'MONTHLY DATA'!$B105)</f>
        <v>278.75</v>
      </c>
      <c r="DC105" s="154">
        <f t="shared" si="82"/>
        <v>-1.3274336283185861E-2</v>
      </c>
      <c r="DD105" s="78">
        <f>AVERAGEIFS('WEEKLY DATA'!DD$11:DD$14577,'WEEKLY DATA'!$A$11:$A$14577,'MONTHLY DATA'!$A105,'WEEKLY DATA'!$B$11:$B$14577,'MONTHLY DATA'!$B105)</f>
        <v>366.25</v>
      </c>
      <c r="DE105" s="78">
        <f>AVERAGEIFS('WEEKLY DATA'!DE$11:DE$14577,'WEEKLY DATA'!$A$11:$A$14577,'MONTHLY DATA'!$A105,'WEEKLY DATA'!$B$11:$B$14577,'MONTHLY DATA'!$B105)</f>
        <v>376.25</v>
      </c>
      <c r="DF105" s="78">
        <f>AVERAGEIFS('WEEKLY DATA'!DF$11:DF$14577,'WEEKLY DATA'!$A$11:$A$14577,'MONTHLY DATA'!$A105,'WEEKLY DATA'!$B$11:$B$14577,'MONTHLY DATA'!$B105)</f>
        <v>371.25</v>
      </c>
      <c r="DG105" s="154">
        <f t="shared" si="83"/>
        <v>5.6939501779359469E-2</v>
      </c>
      <c r="DH105" s="78">
        <f>AVERAGEIFS('WEEKLY DATA'!DH$11:DH$14577,'WEEKLY DATA'!$A$11:$A$14577,'MONTHLY DATA'!$A105,'WEEKLY DATA'!$B$11:$B$14577,'MONTHLY DATA'!$B105)</f>
        <v>401.25</v>
      </c>
      <c r="DI105" s="78">
        <f>AVERAGEIFS('WEEKLY DATA'!DI$11:DI$14577,'WEEKLY DATA'!$A$11:$A$14577,'MONTHLY DATA'!$A105,'WEEKLY DATA'!$B$11:$B$14577,'MONTHLY DATA'!$B105)</f>
        <v>411.25</v>
      </c>
      <c r="DJ105" s="78">
        <f>AVERAGEIFS('WEEKLY DATA'!DJ$11:DJ$14577,'WEEKLY DATA'!$A$11:$A$14577,'MONTHLY DATA'!$A105,'WEEKLY DATA'!$B$11:$B$14577,'MONTHLY DATA'!$B105)</f>
        <v>406.25</v>
      </c>
      <c r="DK105" s="154">
        <f t="shared" si="84"/>
        <v>-1.2158054711246202E-2</v>
      </c>
      <c r="DL105" s="169">
        <f>AVERAGEIFS('WEEKLY DATA'!DL$11:DL$14577,'WEEKLY DATA'!$A$11:$A$14577,'MONTHLY DATA'!$A105,'WEEKLY DATA'!$B$11:$B$14577,'MONTHLY DATA'!$B105)</f>
        <v>260</v>
      </c>
      <c r="DM105" s="78">
        <f>AVERAGEIFS('WEEKLY DATA'!DM$11:DM$14577,'WEEKLY DATA'!$A$11:$A$14577,'MONTHLY DATA'!$A105,'WEEKLY DATA'!$B$11:$B$14577,'MONTHLY DATA'!$B105)</f>
        <v>270</v>
      </c>
      <c r="DN105" s="78">
        <f>AVERAGEIFS('WEEKLY DATA'!DN$11:DN$14577,'WEEKLY DATA'!$A$11:$A$14577,'MONTHLY DATA'!$A105,'WEEKLY DATA'!$B$11:$B$14577,'MONTHLY DATA'!$B105)</f>
        <v>265</v>
      </c>
      <c r="DO105" s="154">
        <f t="shared" si="85"/>
        <v>9.52380952380949E-3</v>
      </c>
      <c r="DP105" s="78">
        <f>AVERAGEIFS('WEEKLY DATA'!DP$11:DP$14577,'WEEKLY DATA'!$A$11:$A$14577,'MONTHLY DATA'!$A105,'WEEKLY DATA'!$B$11:$B$14577,'MONTHLY DATA'!$B105)</f>
        <v>240</v>
      </c>
      <c r="DQ105" s="78">
        <f>AVERAGEIFS('WEEKLY DATA'!DQ$11:DQ$14577,'WEEKLY DATA'!$A$11:$A$14577,'MONTHLY DATA'!$A105,'WEEKLY DATA'!$B$11:$B$14577,'MONTHLY DATA'!$B105)</f>
        <v>250</v>
      </c>
      <c r="DR105" s="78">
        <f>AVERAGEIFS('WEEKLY DATA'!DR$11:DR$14577,'WEEKLY DATA'!$A$11:$A$14577,'MONTHLY DATA'!$A105,'WEEKLY DATA'!$B$11:$B$14577,'MONTHLY DATA'!$B105)</f>
        <v>245</v>
      </c>
      <c r="DS105" s="154">
        <f t="shared" si="86"/>
        <v>-1.0101010101010055E-2</v>
      </c>
      <c r="DT105" s="78">
        <f>AVERAGEIFS('WEEKLY DATA'!DT$11:DT$14577,'WEEKLY DATA'!$A$11:$A$14577,'MONTHLY DATA'!$A105,'WEEKLY DATA'!$B$11:$B$14577,'MONTHLY DATA'!$B105)</f>
        <v>376.25</v>
      </c>
      <c r="DU105" s="78">
        <f>AVERAGEIFS('WEEKLY DATA'!DU$11:DU$14577,'WEEKLY DATA'!$A$11:$A$14577,'MONTHLY DATA'!$A105,'WEEKLY DATA'!$B$11:$B$14577,'MONTHLY DATA'!$B105)</f>
        <v>386.25</v>
      </c>
      <c r="DV105" s="78">
        <f>AVERAGEIFS('WEEKLY DATA'!DV$11:DV$14577,'WEEKLY DATA'!$A$11:$A$14577,'MONTHLY DATA'!$A105,'WEEKLY DATA'!$B$11:$B$14577,'MONTHLY DATA'!$B105)</f>
        <v>381.25</v>
      </c>
      <c r="DW105" s="154">
        <f t="shared" si="87"/>
        <v>5.5363321799307919E-2</v>
      </c>
      <c r="DX105" s="78">
        <f>AVERAGEIFS('WEEKLY DATA'!DX$11:DX$14577,'WEEKLY DATA'!$A$11:$A$14577,'MONTHLY DATA'!$A105,'WEEKLY DATA'!$B$11:$B$14577,'MONTHLY DATA'!$B105)</f>
        <v>411.25</v>
      </c>
      <c r="DY105" s="78">
        <f>AVERAGEIFS('WEEKLY DATA'!DY$11:DY$14577,'WEEKLY DATA'!$A$11:$A$14577,'MONTHLY DATA'!$A105,'WEEKLY DATA'!$B$11:$B$14577,'MONTHLY DATA'!$B105)</f>
        <v>421.25</v>
      </c>
      <c r="DZ105" s="78">
        <f>AVERAGEIFS('WEEKLY DATA'!DZ$11:DZ$14577,'WEEKLY DATA'!$A$11:$A$14577,'MONTHLY DATA'!$A105,'WEEKLY DATA'!$B$11:$B$14577,'MONTHLY DATA'!$B105)</f>
        <v>416.25</v>
      </c>
      <c r="EA105" s="154">
        <f t="shared" si="88"/>
        <v>-1.1869436201780381E-2</v>
      </c>
      <c r="EB105" s="78">
        <f>AVERAGEIFS('WEEKLY DATA'!EB$11:EB$14577,'WEEKLY DATA'!$A$11:$A$14577,'MONTHLY DATA'!$A105,'WEEKLY DATA'!$B$11:$B$14577,'MONTHLY DATA'!$B105)</f>
        <v>245</v>
      </c>
      <c r="EC105" s="78">
        <f>AVERAGEIFS('WEEKLY DATA'!EC$11:EC$14577,'WEEKLY DATA'!$A$11:$A$14577,'MONTHLY DATA'!$A105,'WEEKLY DATA'!$B$11:$B$14577,'MONTHLY DATA'!$B105)</f>
        <v>255</v>
      </c>
      <c r="ED105" s="78">
        <f>AVERAGEIFS('WEEKLY DATA'!ED$11:ED$14577,'WEEKLY DATA'!$A$11:$A$14577,'MONTHLY DATA'!$A105,'WEEKLY DATA'!$B$11:$B$14577,'MONTHLY DATA'!$B105)</f>
        <v>250</v>
      </c>
      <c r="EE105" s="154">
        <f t="shared" si="89"/>
        <v>-4.9751243781094301E-3</v>
      </c>
      <c r="EF105" s="169">
        <f>AVERAGEIFS('WEEKLY DATA'!EF$11:EF$14577,'WEEKLY DATA'!$A$11:$A$14577,'MONTHLY DATA'!$A105,'WEEKLY DATA'!$B$11:$B$14577,'MONTHLY DATA'!$B105)</f>
        <v>228.125</v>
      </c>
      <c r="EG105" s="78">
        <f>AVERAGEIFS('WEEKLY DATA'!EG$11:EG$14577,'WEEKLY DATA'!$A$11:$A$14577,'MONTHLY DATA'!$A105,'WEEKLY DATA'!$B$11:$B$14577,'MONTHLY DATA'!$B105)</f>
        <v>238.125</v>
      </c>
      <c r="EH105" s="78">
        <f>AVERAGEIFS('WEEKLY DATA'!EH$11:EH$14577,'WEEKLY DATA'!$A$11:$A$14577,'MONTHLY DATA'!$A105,'WEEKLY DATA'!$B$11:$B$14577,'MONTHLY DATA'!$B105)</f>
        <v>233.125</v>
      </c>
      <c r="EI105" s="154">
        <f t="shared" si="90"/>
        <v>-1.0610079575596787E-2</v>
      </c>
      <c r="EJ105" s="78">
        <f>AVERAGEIFS('WEEKLY DATA'!EJ$11:EJ$14577,'WEEKLY DATA'!$A$11:$A$14577,'MONTHLY DATA'!$A105,'WEEKLY DATA'!$B$11:$B$14577,'MONTHLY DATA'!$B105)</f>
        <v>396.25</v>
      </c>
      <c r="EK105" s="78">
        <f>AVERAGEIFS('WEEKLY DATA'!EK$11:EK$14577,'WEEKLY DATA'!$A$11:$A$14577,'MONTHLY DATA'!$A105,'WEEKLY DATA'!$B$11:$B$14577,'MONTHLY DATA'!$B105)</f>
        <v>406.25</v>
      </c>
      <c r="EL105" s="78">
        <f>AVERAGEIFS('WEEKLY DATA'!EL$11:EL$14577,'WEEKLY DATA'!$A$11:$A$14577,'MONTHLY DATA'!$A105,'WEEKLY DATA'!$B$11:$B$14577,'MONTHLY DATA'!$B105)</f>
        <v>401.25</v>
      </c>
      <c r="EM105" s="154">
        <f t="shared" si="91"/>
        <v>5.2459016393442637E-2</v>
      </c>
      <c r="EN105" s="78">
        <f>AVERAGEIFS('WEEKLY DATA'!EN$11:EN$14577,'WEEKLY DATA'!$A$11:$A$14577,'MONTHLY DATA'!$A105,'WEEKLY DATA'!$B$11:$B$14577,'MONTHLY DATA'!$B105)</f>
        <v>436.25</v>
      </c>
      <c r="EO105" s="78">
        <f>AVERAGEIFS('WEEKLY DATA'!EO$11:EO$14577,'WEEKLY DATA'!$A$11:$A$14577,'MONTHLY DATA'!$A105,'WEEKLY DATA'!$B$11:$B$14577,'MONTHLY DATA'!$B105)</f>
        <v>446.25</v>
      </c>
      <c r="EP105" s="78">
        <f>AVERAGEIFS('WEEKLY DATA'!EP$11:EP$14577,'WEEKLY DATA'!$A$11:$A$14577,'MONTHLY DATA'!$A105,'WEEKLY DATA'!$B$11:$B$14577,'MONTHLY DATA'!$B105)</f>
        <v>441.25</v>
      </c>
      <c r="EQ105" s="154">
        <f t="shared" si="92"/>
        <v>-1.1204481792717047E-2</v>
      </c>
      <c r="ER105" s="78">
        <f>AVERAGEIFS('WEEKLY DATA'!ER$11:ER$14577,'WEEKLY DATA'!$A$11:$A$14577,'MONTHLY DATA'!$A105,'WEEKLY DATA'!$B$11:$B$14577,'MONTHLY DATA'!$B105)</f>
        <v>240</v>
      </c>
      <c r="ES105" s="78">
        <f>AVERAGEIFS('WEEKLY DATA'!ES$11:ES$14577,'WEEKLY DATA'!$A$11:$A$14577,'MONTHLY DATA'!$A105,'WEEKLY DATA'!$B$11:$B$14577,'MONTHLY DATA'!$B105)</f>
        <v>250</v>
      </c>
      <c r="ET105" s="78">
        <f>AVERAGEIFS('WEEKLY DATA'!ET$11:ET$14577,'WEEKLY DATA'!$A$11:$A$14577,'MONTHLY DATA'!$A105,'WEEKLY DATA'!$B$11:$B$14577,'MONTHLY DATA'!$B105)</f>
        <v>245</v>
      </c>
      <c r="EU105" s="154">
        <f t="shared" si="93"/>
        <v>-5.0761421319797106E-3</v>
      </c>
      <c r="EV105" s="78">
        <f>AVERAGEIFS('WEEKLY DATA'!EV$11:EV$14577,'WEEKLY DATA'!$A$11:$A$14577,'MONTHLY DATA'!$A105,'WEEKLY DATA'!$B$11:$B$14577,'MONTHLY DATA'!$B105)</f>
        <v>223.75</v>
      </c>
      <c r="EW105" s="78">
        <f>AVERAGEIFS('WEEKLY DATA'!EW$11:EW$14577,'WEEKLY DATA'!$A$11:$A$14577,'MONTHLY DATA'!$A105,'WEEKLY DATA'!$B$11:$B$14577,'MONTHLY DATA'!$B105)</f>
        <v>233.75</v>
      </c>
      <c r="EX105" s="78">
        <f>AVERAGEIFS('WEEKLY DATA'!EX$11:EX$14577,'WEEKLY DATA'!$A$11:$A$14577,'MONTHLY DATA'!$A105,'WEEKLY DATA'!$B$11:$B$14577,'MONTHLY DATA'!$B105)</f>
        <v>228.75</v>
      </c>
      <c r="EY105" s="154">
        <f t="shared" si="94"/>
        <v>1.1049723756906049E-2</v>
      </c>
      <c r="EZ105" s="78">
        <f>AVERAGEIFS('WEEKLY DATA'!EZ$11:EZ$14577,'WEEKLY DATA'!$A$11:$A$14577,'MONTHLY DATA'!$A105,'WEEKLY DATA'!$B$11:$B$14577,'MONTHLY DATA'!$B105)</f>
        <v>381.25</v>
      </c>
      <c r="FA105" s="78">
        <f>AVERAGEIFS('WEEKLY DATA'!FA$11:FA$14577,'WEEKLY DATA'!$A$11:$A$14577,'MONTHLY DATA'!$A105,'WEEKLY DATA'!$B$11:$B$14577,'MONTHLY DATA'!$B105)</f>
        <v>391.25</v>
      </c>
      <c r="FB105" s="78">
        <f>AVERAGEIFS('WEEKLY DATA'!FB$11:FB$14577,'WEEKLY DATA'!$A$11:$A$14577,'MONTHLY DATA'!$A105,'WEEKLY DATA'!$B$11:$B$14577,'MONTHLY DATA'!$B105)</f>
        <v>386.25</v>
      </c>
      <c r="FC105" s="154">
        <f t="shared" si="95"/>
        <v>5.4607508532423132E-2</v>
      </c>
      <c r="FD105" s="78">
        <f>AVERAGEIFS('WEEKLY DATA'!FD$11:FD$14577,'WEEKLY DATA'!$A$11:$A$14577,'MONTHLY DATA'!$A105,'WEEKLY DATA'!$B$11:$B$14577,'MONTHLY DATA'!$B105)</f>
        <v>441.25</v>
      </c>
      <c r="FE105" s="78">
        <f>AVERAGEIFS('WEEKLY DATA'!FE$11:FE$14577,'WEEKLY DATA'!$A$11:$A$14577,'MONTHLY DATA'!$A105,'WEEKLY DATA'!$B$11:$B$14577,'MONTHLY DATA'!$B105)</f>
        <v>451.25</v>
      </c>
      <c r="FF105" s="78">
        <f>AVERAGEIFS('WEEKLY DATA'!FF$11:FF$14577,'WEEKLY DATA'!$A$11:$A$14577,'MONTHLY DATA'!$A105,'WEEKLY DATA'!$B$11:$B$14577,'MONTHLY DATA'!$B105)</f>
        <v>446.25</v>
      </c>
      <c r="FG105" s="154">
        <f t="shared" si="96"/>
        <v>-1.1080332409972304E-2</v>
      </c>
      <c r="FH105" s="78">
        <f>AVERAGEIFS('WEEKLY DATA'!FH$11:FH$14577,'WEEKLY DATA'!$A$11:$A$14577,'MONTHLY DATA'!$A105,'WEEKLY DATA'!$B$11:$B$14577,'MONTHLY DATA'!$B105)</f>
        <v>271.25</v>
      </c>
      <c r="FI105" s="78">
        <f>AVERAGEIFS('WEEKLY DATA'!FI$11:FI$14577,'WEEKLY DATA'!$A$11:$A$14577,'MONTHLY DATA'!$A105,'WEEKLY DATA'!$B$11:$B$14577,'MONTHLY DATA'!$B105)</f>
        <v>281.25</v>
      </c>
      <c r="FJ105" s="78">
        <f>AVERAGEIFS('WEEKLY DATA'!FJ$11:FJ$14577,'WEEKLY DATA'!$A$11:$A$14577,'MONTHLY DATA'!$A105,'WEEKLY DATA'!$B$11:$B$14577,'MONTHLY DATA'!$B105)</f>
        <v>276.25</v>
      </c>
      <c r="FK105" s="154">
        <f t="shared" si="97"/>
        <v>-2.8571428571428581E-2</v>
      </c>
      <c r="FL105" s="169">
        <f>AVERAGEIFS('WEEKLY DATA'!FL$11:FL$14577,'WEEKLY DATA'!$A$11:$A$14577,'MONTHLY DATA'!$A105,'WEEKLY DATA'!$B$11:$B$14577,'MONTHLY DATA'!$B105)</f>
        <v>261.25</v>
      </c>
      <c r="FM105" s="78">
        <f>AVERAGEIFS('WEEKLY DATA'!FM$11:FM$14577,'WEEKLY DATA'!$A$11:$A$14577,'MONTHLY DATA'!$A105,'WEEKLY DATA'!$B$11:$B$14577,'MONTHLY DATA'!$B105)</f>
        <v>271.25</v>
      </c>
      <c r="FN105" s="78">
        <f>AVERAGEIFS('WEEKLY DATA'!FN$11:FN$14577,'WEEKLY DATA'!$A$11:$A$14577,'MONTHLY DATA'!$A105,'WEEKLY DATA'!$B$11:$B$14577,'MONTHLY DATA'!$B105)</f>
        <v>266.25</v>
      </c>
      <c r="FO105" s="154">
        <f t="shared" si="98"/>
        <v>-6.9930069930069783E-3</v>
      </c>
      <c r="FP105" s="78">
        <f>AVERAGEIFS('WEEKLY DATA'!FP$11:FP$14577,'WEEKLY DATA'!$A$11:$A$14577,'MONTHLY DATA'!$A105,'WEEKLY DATA'!$B$11:$B$14577,'MONTHLY DATA'!$B105)</f>
        <v>301.25</v>
      </c>
      <c r="FQ105" s="78">
        <f>AVERAGEIFS('WEEKLY DATA'!FQ$11:FQ$14577,'WEEKLY DATA'!$A$11:$A$14577,'MONTHLY DATA'!$A105,'WEEKLY DATA'!$B$11:$B$14577,'MONTHLY DATA'!$B105)</f>
        <v>311.25</v>
      </c>
      <c r="FR105" s="78">
        <f>AVERAGEIFS('WEEKLY DATA'!FR$11:FR$14577,'WEEKLY DATA'!$A$11:$A$14577,'MONTHLY DATA'!$A105,'WEEKLY DATA'!$B$11:$B$14577,'MONTHLY DATA'!$B105)</f>
        <v>306.25</v>
      </c>
      <c r="FS105" s="154">
        <f t="shared" si="99"/>
        <v>2.0833333333333259E-2</v>
      </c>
      <c r="FT105" s="78">
        <f>AVERAGEIFS('WEEKLY DATA'!FT$11:FT$14577,'WEEKLY DATA'!$A$11:$A$14577,'MONTHLY DATA'!$A105,'WEEKLY DATA'!$B$11:$B$14577,'MONTHLY DATA'!$B105)</f>
        <v>265</v>
      </c>
      <c r="FU105" s="78">
        <f>AVERAGEIFS('WEEKLY DATA'!FU$11:FU$14577,'WEEKLY DATA'!$A$11:$A$14577,'MONTHLY DATA'!$A105,'WEEKLY DATA'!$B$11:$B$14577,'MONTHLY DATA'!$B105)</f>
        <v>275</v>
      </c>
      <c r="FV105" s="78">
        <f>AVERAGEIFS('WEEKLY DATA'!FV$11:FV$14577,'WEEKLY DATA'!$A$11:$A$14577,'MONTHLY DATA'!$A105,'WEEKLY DATA'!$B$11:$B$14577,'MONTHLY DATA'!$B105)</f>
        <v>270</v>
      </c>
      <c r="FW105" s="154">
        <f t="shared" si="100"/>
        <v>1.1709601873536313E-2</v>
      </c>
      <c r="FX105" s="78">
        <f>AVERAGEIFS('WEEKLY DATA'!FX$11:FX$14577,'WEEKLY DATA'!$A$11:$A$14577,'MONTHLY DATA'!$A105,'WEEKLY DATA'!$B$11:$B$14577,'MONTHLY DATA'!$B105)</f>
        <v>164.375</v>
      </c>
      <c r="FY105" s="78">
        <f>AVERAGEIFS('WEEKLY DATA'!FY$11:FY$14577,'WEEKLY DATA'!$A$11:$A$14577,'MONTHLY DATA'!$A105,'WEEKLY DATA'!$B$11:$B$14577,'MONTHLY DATA'!$B105)</f>
        <v>174.375</v>
      </c>
      <c r="FZ105" s="78">
        <f>AVERAGEIFS('WEEKLY DATA'!FZ$11:FZ$14577,'WEEKLY DATA'!$A$11:$A$14577,'MONTHLY DATA'!$A105,'WEEKLY DATA'!$B$11:$B$14577,'MONTHLY DATA'!$B105)</f>
        <v>169.375</v>
      </c>
      <c r="GA105" s="154">
        <f t="shared" si="101"/>
        <v>1.1194029850746245E-2</v>
      </c>
      <c r="GB105" s="78">
        <f>AVERAGEIFS('WEEKLY DATA'!GB$11:GB$14577,'WEEKLY DATA'!$A$11:$A$14577,'MONTHLY DATA'!$A105,'WEEKLY DATA'!$B$11:$B$14577,'MONTHLY DATA'!$B105)</f>
        <v>316.25</v>
      </c>
      <c r="GC105" s="78">
        <f>AVERAGEIFS('WEEKLY DATA'!GC$11:GC$14577,'WEEKLY DATA'!$A$11:$A$14577,'MONTHLY DATA'!$A105,'WEEKLY DATA'!$B$11:$B$14577,'MONTHLY DATA'!$B105)</f>
        <v>326.25</v>
      </c>
      <c r="GD105" s="78">
        <f>AVERAGEIFS('WEEKLY DATA'!GD$11:GD$14577,'WEEKLY DATA'!$A$11:$A$14577,'MONTHLY DATA'!$A105,'WEEKLY DATA'!$B$11:$B$14577,'MONTHLY DATA'!$B105)</f>
        <v>321.25</v>
      </c>
      <c r="GE105" s="154">
        <f t="shared" si="102"/>
        <v>-3.8759689922480689E-3</v>
      </c>
      <c r="GF105" s="169">
        <f>AVERAGEIFS('WEEKLY DATA'!GF$11:GF$14577,'WEEKLY DATA'!$A$11:$A$14577,'MONTHLY DATA'!$A105,'WEEKLY DATA'!$B$11:$B$14577,'MONTHLY DATA'!$B105)</f>
        <v>306.25</v>
      </c>
      <c r="GG105" s="78">
        <f>AVERAGEIFS('WEEKLY DATA'!GG$11:GG$14577,'WEEKLY DATA'!$A$11:$A$14577,'MONTHLY DATA'!$A105,'WEEKLY DATA'!$B$11:$B$14577,'MONTHLY DATA'!$B105)</f>
        <v>316.25</v>
      </c>
      <c r="GH105" s="78">
        <f>AVERAGEIFS('WEEKLY DATA'!GH$11:GH$14577,'WEEKLY DATA'!$A$11:$A$14577,'MONTHLY DATA'!$A105,'WEEKLY DATA'!$B$11:$B$14577,'MONTHLY DATA'!$B105)</f>
        <v>311.25</v>
      </c>
      <c r="GI105" s="154">
        <f t="shared" si="103"/>
        <v>-4.0000000000000036E-3</v>
      </c>
      <c r="GJ105" s="78">
        <f>AVERAGEIFS('WEEKLY DATA'!GJ$11:GJ$14577,'WEEKLY DATA'!$A$11:$A$14577,'MONTHLY DATA'!$A105,'WEEKLY DATA'!$B$11:$B$14577,'MONTHLY DATA'!$B105)</f>
        <v>396.25</v>
      </c>
      <c r="GK105" s="78">
        <f>AVERAGEIFS('WEEKLY DATA'!GK$11:GK$14577,'WEEKLY DATA'!$A$11:$A$14577,'MONTHLY DATA'!$A105,'WEEKLY DATA'!$B$11:$B$14577,'MONTHLY DATA'!$B105)</f>
        <v>406.25</v>
      </c>
      <c r="GL105" s="78">
        <f>AVERAGEIFS('WEEKLY DATA'!GL$11:GL$14577,'WEEKLY DATA'!$A$11:$A$14577,'MONTHLY DATA'!$A105,'WEEKLY DATA'!$B$11:$B$14577,'MONTHLY DATA'!$B105)</f>
        <v>401.25</v>
      </c>
      <c r="GM105" s="154">
        <f t="shared" si="104"/>
        <v>5.2459016393442637E-2</v>
      </c>
      <c r="GN105" s="78">
        <f>AVERAGEIFS('WEEKLY DATA'!GN$11:GN$14577,'WEEKLY DATA'!$A$11:$A$14577,'MONTHLY DATA'!$A105,'WEEKLY DATA'!$B$11:$B$14577,'MONTHLY DATA'!$B105)</f>
        <v>441.25</v>
      </c>
      <c r="GO105" s="78">
        <f>AVERAGEIFS('WEEKLY DATA'!GO$11:GO$14577,'WEEKLY DATA'!$A$11:$A$14577,'MONTHLY DATA'!$A105,'WEEKLY DATA'!$B$11:$B$14577,'MONTHLY DATA'!$B105)</f>
        <v>451.25</v>
      </c>
      <c r="GP105" s="78">
        <f>AVERAGEIFS('WEEKLY DATA'!GP$11:GP$14577,'WEEKLY DATA'!$A$11:$A$14577,'MONTHLY DATA'!$A105,'WEEKLY DATA'!$B$11:$B$14577,'MONTHLY DATA'!$B105)</f>
        <v>446.25</v>
      </c>
      <c r="GQ105" s="154">
        <f t="shared" si="105"/>
        <v>-1.1080332409972304E-2</v>
      </c>
      <c r="GR105" s="78"/>
    </row>
    <row r="106" spans="1:200" ht="15.75" x14ac:dyDescent="0.25">
      <c r="A106">
        <f t="shared" si="55"/>
        <v>12</v>
      </c>
      <c r="B106">
        <f t="shared" si="56"/>
        <v>2017</v>
      </c>
      <c r="C106" s="86">
        <v>43070</v>
      </c>
      <c r="D106" s="78">
        <f>AVERAGEIFS('WEEKLY DATA'!D$11:D$14577,'WEEKLY DATA'!$A$11:$A$14577,'MONTHLY DATA'!$A106,'WEEKLY DATA'!$B$11:$B$14577,'MONTHLY DATA'!$B106)</f>
        <v>342</v>
      </c>
      <c r="E106" s="78">
        <f>AVERAGEIFS('WEEKLY DATA'!E$11:E$14577,'WEEKLY DATA'!$A$11:$A$14577,'MONTHLY DATA'!$A106,'WEEKLY DATA'!$B$11:$B$14577,'MONTHLY DATA'!$B106)</f>
        <v>352</v>
      </c>
      <c r="F106" s="78">
        <f>AVERAGEIFS('WEEKLY DATA'!F$11:F$14577,'WEEKLY DATA'!$A$11:$A$14577,'MONTHLY DATA'!$A106,'WEEKLY DATA'!$B$11:$B$14577,'MONTHLY DATA'!$B106)</f>
        <v>347</v>
      </c>
      <c r="G106" s="154">
        <f t="shared" si="57"/>
        <v>-3.2315978456014527E-3</v>
      </c>
      <c r="H106" s="169">
        <f>AVERAGEIFS('WEEKLY DATA'!H$11:H$14577,'WEEKLY DATA'!$A$11:$A$14577,'MONTHLY DATA'!$A106,'WEEKLY DATA'!$B$11:$B$14577,'MONTHLY DATA'!$B106)</f>
        <v>472</v>
      </c>
      <c r="I106" s="78">
        <f>AVERAGEIFS('WEEKLY DATA'!I$11:I$14577,'WEEKLY DATA'!$A$11:$A$14577,'MONTHLY DATA'!$A106,'WEEKLY DATA'!$B$11:$B$14577,'MONTHLY DATA'!$B106)</f>
        <v>482</v>
      </c>
      <c r="J106" s="78">
        <f>AVERAGEIFS('WEEKLY DATA'!J$11:J$14577,'WEEKLY DATA'!$A$11:$A$14577,'MONTHLY DATA'!$A106,'WEEKLY DATA'!$B$11:$B$14577,'MONTHLY DATA'!$B106)</f>
        <v>477</v>
      </c>
      <c r="K106" s="154">
        <f t="shared" si="58"/>
        <v>-4.9543676662320291E-3</v>
      </c>
      <c r="L106" s="169">
        <f>AVERAGEIFS('WEEKLY DATA'!L$11:L$14577,'WEEKLY DATA'!$A$11:$A$14577,'MONTHLY DATA'!$A106,'WEEKLY DATA'!$B$11:$B$14577,'MONTHLY DATA'!$B106)</f>
        <v>425</v>
      </c>
      <c r="M106" s="78">
        <f>AVERAGEIFS('WEEKLY DATA'!M$11:M$14577,'WEEKLY DATA'!$A$11:$A$14577,'MONTHLY DATA'!$A106,'WEEKLY DATA'!$B$11:$B$14577,'MONTHLY DATA'!$B106)</f>
        <v>435</v>
      </c>
      <c r="N106" s="78">
        <f>AVERAGEIFS('WEEKLY DATA'!N$11:N$14577,'WEEKLY DATA'!$A$11:$A$14577,'MONTHLY DATA'!$A106,'WEEKLY DATA'!$B$11:$B$14577,'MONTHLY DATA'!$B106)</f>
        <v>430</v>
      </c>
      <c r="O106" s="154">
        <f t="shared" si="59"/>
        <v>8.7976539589442737E-3</v>
      </c>
      <c r="P106" s="169">
        <f>AVERAGEIFS('WEEKLY DATA'!P$11:P$14577,'WEEKLY DATA'!$A$11:$A$14577,'MONTHLY DATA'!$A106,'WEEKLY DATA'!$B$11:$B$14577,'MONTHLY DATA'!$B106)</f>
        <v>313</v>
      </c>
      <c r="Q106" s="78">
        <f>AVERAGEIFS('WEEKLY DATA'!Q$11:Q$14577,'WEEKLY DATA'!$A$11:$A$14577,'MONTHLY DATA'!$A106,'WEEKLY DATA'!$B$11:$B$14577,'MONTHLY DATA'!$B106)</f>
        <v>323</v>
      </c>
      <c r="R106" s="78">
        <f>AVERAGEIFS('WEEKLY DATA'!R$11:R$14577,'WEEKLY DATA'!$A$11:$A$14577,'MONTHLY DATA'!$A106,'WEEKLY DATA'!$B$11:$B$14577,'MONTHLY DATA'!$B106)</f>
        <v>318</v>
      </c>
      <c r="S106" s="154">
        <f t="shared" si="60"/>
        <v>2.5806451612903292E-2</v>
      </c>
      <c r="T106" s="169">
        <f>AVERAGEIFS('WEEKLY DATA'!T$11:T$14577,'WEEKLY DATA'!$A$11:$A$14577,'MONTHLY DATA'!$A106,'WEEKLY DATA'!$B$11:$B$14577,'MONTHLY DATA'!$B106)</f>
        <v>328</v>
      </c>
      <c r="U106" s="78">
        <f>AVERAGEIFS('WEEKLY DATA'!U$11:U$14577,'WEEKLY DATA'!$A$11:$A$14577,'MONTHLY DATA'!$A106,'WEEKLY DATA'!$B$11:$B$14577,'MONTHLY DATA'!$B106)</f>
        <v>338</v>
      </c>
      <c r="V106" s="78">
        <f>AVERAGEIFS('WEEKLY DATA'!V$11:V$14577,'WEEKLY DATA'!$A$11:$A$14577,'MONTHLY DATA'!$A106,'WEEKLY DATA'!$B$11:$B$14577,'MONTHLY DATA'!$B106)</f>
        <v>333</v>
      </c>
      <c r="W106" s="154">
        <f t="shared" si="61"/>
        <v>-4.1121495327103297E-3</v>
      </c>
      <c r="X106" s="169">
        <f>AVERAGEIFS('WEEKLY DATA'!X$11:X$14577,'WEEKLY DATA'!$A$11:$A$14577,'MONTHLY DATA'!$A106,'WEEKLY DATA'!$B$11:$B$14577,'MONTHLY DATA'!$B106)</f>
        <v>322</v>
      </c>
      <c r="Y106" s="78">
        <f>AVERAGEIFS('WEEKLY DATA'!Y$11:Y$14577,'WEEKLY DATA'!$A$11:$A$14577,'MONTHLY DATA'!$A106,'WEEKLY DATA'!$B$11:$B$14577,'MONTHLY DATA'!$B106)</f>
        <v>332</v>
      </c>
      <c r="Z106" s="78">
        <f>AVERAGEIFS('WEEKLY DATA'!Z$11:Z$14577,'WEEKLY DATA'!$A$11:$A$14577,'MONTHLY DATA'!$A106,'WEEKLY DATA'!$B$11:$B$14577,'MONTHLY DATA'!$B106)</f>
        <v>327</v>
      </c>
      <c r="AA106" s="154">
        <f t="shared" si="62"/>
        <v>-7.2106261859582466E-3</v>
      </c>
      <c r="AB106" s="169">
        <f>AVERAGEIFS('WEEKLY DATA'!AB$11:AB$14577,'WEEKLY DATA'!$A$11:$A$14577,'MONTHLY DATA'!$A106,'WEEKLY DATA'!$B$11:$B$14577,'MONTHLY DATA'!$B106)</f>
        <v>365</v>
      </c>
      <c r="AC106" s="78">
        <f>AVERAGEIFS('WEEKLY DATA'!AC$11:AC$14577,'WEEKLY DATA'!$A$11:$A$14577,'MONTHLY DATA'!$A106,'WEEKLY DATA'!$B$11:$B$14577,'MONTHLY DATA'!$B106)</f>
        <v>375</v>
      </c>
      <c r="AD106" s="78">
        <f>AVERAGEIFS('WEEKLY DATA'!AD$11:AD$14577,'WEEKLY DATA'!$A$11:$A$14577,'MONTHLY DATA'!$A106,'WEEKLY DATA'!$B$11:$B$14577,'MONTHLY DATA'!$B106)</f>
        <v>370</v>
      </c>
      <c r="AE106" s="154">
        <f t="shared" si="63"/>
        <v>1.0238907849829282E-2</v>
      </c>
      <c r="AF106" s="169">
        <f>AVERAGEIFS('WEEKLY DATA'!AF$11:AF$14577,'WEEKLY DATA'!$A$11:$A$14577,'MONTHLY DATA'!$A106,'WEEKLY DATA'!$B$11:$B$14577,'MONTHLY DATA'!$B106)</f>
        <v>314</v>
      </c>
      <c r="AG106" s="78">
        <f>AVERAGEIFS('WEEKLY DATA'!AG$11:AG$14577,'WEEKLY DATA'!$A$11:$A$14577,'MONTHLY DATA'!$A106,'WEEKLY DATA'!$B$11:$B$14577,'MONTHLY DATA'!$B106)</f>
        <v>324</v>
      </c>
      <c r="AH106" s="78">
        <f>AVERAGEIFS('WEEKLY DATA'!AH$11:AH$14577,'WEEKLY DATA'!$A$11:$A$14577,'MONTHLY DATA'!$A106,'WEEKLY DATA'!$B$11:$B$14577,'MONTHLY DATA'!$B106)</f>
        <v>319</v>
      </c>
      <c r="AI106" s="154">
        <f t="shared" si="64"/>
        <v>1.4711729622266301E-2</v>
      </c>
      <c r="AJ106" s="169">
        <f>AVERAGEIFS('WEEKLY DATA'!AJ$11:AJ$14577,'WEEKLY DATA'!$A$11:$A$14577,'MONTHLY DATA'!$A106,'WEEKLY DATA'!$B$11:$B$14577,'MONTHLY DATA'!$B106)</f>
        <v>324</v>
      </c>
      <c r="AK106" s="78">
        <f>AVERAGEIFS('WEEKLY DATA'!AK$11:AK$14577,'WEEKLY DATA'!$A$11:$A$14577,'MONTHLY DATA'!$A106,'WEEKLY DATA'!$B$11:$B$14577,'MONTHLY DATA'!$B106)</f>
        <v>334</v>
      </c>
      <c r="AL106" s="78">
        <f>AVERAGEIFS('WEEKLY DATA'!AL$11:AL$14577,'WEEKLY DATA'!$A$11:$A$14577,'MONTHLY DATA'!$A106,'WEEKLY DATA'!$B$11:$B$14577,'MONTHLY DATA'!$B106)</f>
        <v>329</v>
      </c>
      <c r="AM106" s="154">
        <f t="shared" si="65"/>
        <v>1.0364683301343547E-2</v>
      </c>
      <c r="AN106" s="169">
        <f>AVERAGEIFS('WEEKLY DATA'!AN$11:AN$14577,'WEEKLY DATA'!$A$11:$A$14577,'MONTHLY DATA'!$A106,'WEEKLY DATA'!$B$11:$B$14577,'MONTHLY DATA'!$B106)</f>
        <v>319</v>
      </c>
      <c r="AO106" s="78">
        <f>AVERAGEIFS('WEEKLY DATA'!AO$11:AO$14577,'WEEKLY DATA'!$A$11:$A$14577,'MONTHLY DATA'!$A106,'WEEKLY DATA'!$B$11:$B$14577,'MONTHLY DATA'!$B106)</f>
        <v>329</v>
      </c>
      <c r="AP106" s="78">
        <f>AVERAGEIFS('WEEKLY DATA'!AP$11:AP$14577,'WEEKLY DATA'!$A$11:$A$14577,'MONTHLY DATA'!$A106,'WEEKLY DATA'!$B$11:$B$14577,'MONTHLY DATA'!$B106)</f>
        <v>324</v>
      </c>
      <c r="AQ106" s="154">
        <f t="shared" si="66"/>
        <v>1.4481409001956935E-2</v>
      </c>
      <c r="AR106" s="169">
        <f>AVERAGEIFS('WEEKLY DATA'!AR$11:AR$14577,'WEEKLY DATA'!$A$11:$A$14577,'MONTHLY DATA'!$A106,'WEEKLY DATA'!$B$11:$B$14577,'MONTHLY DATA'!$B106)</f>
        <v>370</v>
      </c>
      <c r="AS106" s="78">
        <f>AVERAGEIFS('WEEKLY DATA'!AS$11:AS$14577,'WEEKLY DATA'!$A$11:$A$14577,'MONTHLY DATA'!$A106,'WEEKLY DATA'!$B$11:$B$14577,'MONTHLY DATA'!$B106)</f>
        <v>380</v>
      </c>
      <c r="AT106" s="78">
        <f>AVERAGEIFS('WEEKLY DATA'!AT$11:AT$14577,'WEEKLY DATA'!$A$11:$A$14577,'MONTHLY DATA'!$A106,'WEEKLY DATA'!$B$11:$B$14577,'MONTHLY DATA'!$B106)</f>
        <v>375</v>
      </c>
      <c r="AU106" s="154">
        <f t="shared" si="67"/>
        <v>1.0101010101010166E-2</v>
      </c>
      <c r="AV106" s="169">
        <f>AVERAGEIFS('WEEKLY DATA'!AV$11:AV$14577,'WEEKLY DATA'!$A$11:$A$14577,'MONTHLY DATA'!$A106,'WEEKLY DATA'!$B$11:$B$14577,'MONTHLY DATA'!$B106)</f>
        <v>274</v>
      </c>
      <c r="AW106" s="78">
        <f>AVERAGEIFS('WEEKLY DATA'!AW$11:AW$14577,'WEEKLY DATA'!$A$11:$A$14577,'MONTHLY DATA'!$A106,'WEEKLY DATA'!$B$11:$B$14577,'MONTHLY DATA'!$B106)</f>
        <v>284</v>
      </c>
      <c r="AX106" s="78">
        <f>AVERAGEIFS('WEEKLY DATA'!AX$11:AX$14577,'WEEKLY DATA'!$A$11:$A$14577,'MONTHLY DATA'!$A106,'WEEKLY DATA'!$B$11:$B$14577,'MONTHLY DATA'!$B106)</f>
        <v>279</v>
      </c>
      <c r="AY106" s="154">
        <f t="shared" si="68"/>
        <v>7.6749435665914856E-3</v>
      </c>
      <c r="AZ106" s="169">
        <f>AVERAGEIFS('WEEKLY DATA'!AZ$11:AZ$14577,'WEEKLY DATA'!$A$11:$A$14577,'MONTHLY DATA'!$A106,'WEEKLY DATA'!$B$11:$B$14577,'MONTHLY DATA'!$B106)</f>
        <v>267.5</v>
      </c>
      <c r="BA106" s="78">
        <f>AVERAGEIFS('WEEKLY DATA'!BA$11:BA$14577,'WEEKLY DATA'!$A$11:$A$14577,'MONTHLY DATA'!$A106,'WEEKLY DATA'!$B$11:$B$14577,'MONTHLY DATA'!$B106)</f>
        <v>277.5</v>
      </c>
      <c r="BB106" s="78">
        <f>AVERAGEIFS('WEEKLY DATA'!BB$11:BB$14577,'WEEKLY DATA'!$A$11:$A$14577,'MONTHLY DATA'!$A106,'WEEKLY DATA'!$B$11:$B$14577,'MONTHLY DATA'!$B106)</f>
        <v>272.5</v>
      </c>
      <c r="BC106" s="154">
        <f t="shared" si="69"/>
        <v>-2.2883295194507935E-3</v>
      </c>
      <c r="BD106" s="169">
        <f>AVERAGEIFS('WEEKLY DATA'!BD$11:BD$14577,'WEEKLY DATA'!$A$11:$A$14577,'MONTHLY DATA'!$A106,'WEEKLY DATA'!$B$11:$B$14577,'MONTHLY DATA'!$B106)</f>
        <v>251</v>
      </c>
      <c r="BE106" s="78">
        <f>AVERAGEIFS('WEEKLY DATA'!BE$11:BE$14577,'WEEKLY DATA'!$A$11:$A$14577,'MONTHLY DATA'!$A106,'WEEKLY DATA'!$B$11:$B$14577,'MONTHLY DATA'!$B106)</f>
        <v>261</v>
      </c>
      <c r="BF106" s="78">
        <f>AVERAGEIFS('WEEKLY DATA'!BF$11:BF$14577,'WEEKLY DATA'!$A$11:$A$14577,'MONTHLY DATA'!$A106,'WEEKLY DATA'!$B$11:$B$14577,'MONTHLY DATA'!$B106)</f>
        <v>256</v>
      </c>
      <c r="BG106" s="154">
        <f t="shared" si="70"/>
        <v>4.2239185750636121E-2</v>
      </c>
      <c r="BH106" s="169">
        <f>AVERAGEIFS('WEEKLY DATA'!BH$11:BH$14577,'WEEKLY DATA'!$A$11:$A$14577,'MONTHLY DATA'!$A106,'WEEKLY DATA'!$B$11:$B$14577,'MONTHLY DATA'!$B106)</f>
        <v>340</v>
      </c>
      <c r="BI106" s="78">
        <f>AVERAGEIFS('WEEKLY DATA'!BI$11:BI$14577,'WEEKLY DATA'!$A$11:$A$14577,'MONTHLY DATA'!$A106,'WEEKLY DATA'!$B$11:$B$14577,'MONTHLY DATA'!$B106)</f>
        <v>350</v>
      </c>
      <c r="BJ106" s="78">
        <f>AVERAGEIFS('WEEKLY DATA'!BJ$11:BJ$14577,'WEEKLY DATA'!$A$11:$A$14577,'MONTHLY DATA'!$A106,'WEEKLY DATA'!$B$11:$B$14577,'MONTHLY DATA'!$B106)</f>
        <v>345</v>
      </c>
      <c r="BK106" s="154">
        <f t="shared" si="71"/>
        <v>4.1509433962264142E-2</v>
      </c>
      <c r="BL106" s="169">
        <f>AVERAGEIFS('WEEKLY DATA'!BL$11:BL$14577,'WEEKLY DATA'!$A$11:$A$14577,'MONTHLY DATA'!$A106,'WEEKLY DATA'!$B$11:$B$14577,'MONTHLY DATA'!$B106)</f>
        <v>266</v>
      </c>
      <c r="BM106" s="78">
        <f>AVERAGEIFS('WEEKLY DATA'!BM$11:BM$14577,'WEEKLY DATA'!$A$11:$A$14577,'MONTHLY DATA'!$A106,'WEEKLY DATA'!$B$11:$B$14577,'MONTHLY DATA'!$B106)</f>
        <v>276</v>
      </c>
      <c r="BN106" s="78">
        <f>AVERAGEIFS('WEEKLY DATA'!BN$11:BN$14577,'WEEKLY DATA'!$A$11:$A$14577,'MONTHLY DATA'!$A106,'WEEKLY DATA'!$B$11:$B$14577,'MONTHLY DATA'!$B106)</f>
        <v>271</v>
      </c>
      <c r="BO106" s="154">
        <f t="shared" si="72"/>
        <v>3.9808153477218333E-2</v>
      </c>
      <c r="BP106" s="78">
        <f>AVERAGEIFS('WEEKLY DATA'!BP$11:BP$14577,'WEEKLY DATA'!$A$11:$A$14577,'MONTHLY DATA'!$A106,'WEEKLY DATA'!$B$11:$B$14577,'MONTHLY DATA'!$B106)</f>
        <v>316.5</v>
      </c>
      <c r="BQ106" s="78">
        <f>AVERAGEIFS('WEEKLY DATA'!BQ$11:BQ$14577,'WEEKLY DATA'!$A$11:$A$14577,'MONTHLY DATA'!$A106,'WEEKLY DATA'!$B$11:$B$14577,'MONTHLY DATA'!$B106)</f>
        <v>326.5</v>
      </c>
      <c r="BR106" s="78">
        <f>AVERAGEIFS('WEEKLY DATA'!BR$11:BR$14577,'WEEKLY DATA'!$A$11:$A$14577,'MONTHLY DATA'!$A106,'WEEKLY DATA'!$B$11:$B$14577,'MONTHLY DATA'!$B106)</f>
        <v>321.5</v>
      </c>
      <c r="BS106" s="154">
        <f t="shared" si="73"/>
        <v>6.6536203522504778E-3</v>
      </c>
      <c r="BT106" s="78">
        <f>AVERAGEIFS('WEEKLY DATA'!BT$11:BT$14577,'WEEKLY DATA'!$A$11:$A$14577,'MONTHLY DATA'!$A106,'WEEKLY DATA'!$B$11:$B$14577,'MONTHLY DATA'!$B106)</f>
        <v>301</v>
      </c>
      <c r="BU106" s="78">
        <f>AVERAGEIFS('WEEKLY DATA'!BU$11:BU$14577,'WEEKLY DATA'!$A$11:$A$14577,'MONTHLY DATA'!$A106,'WEEKLY DATA'!$B$11:$B$14577,'MONTHLY DATA'!$B106)</f>
        <v>311</v>
      </c>
      <c r="BV106" s="78">
        <f>AVERAGEIFS('WEEKLY DATA'!BV$11:BV$14577,'WEEKLY DATA'!$A$11:$A$14577,'MONTHLY DATA'!$A106,'WEEKLY DATA'!$B$11:$B$14577,'MONTHLY DATA'!$B106)</f>
        <v>306</v>
      </c>
      <c r="BW106" s="154">
        <f t="shared" si="74"/>
        <v>3.5095137420718903E-2</v>
      </c>
      <c r="BX106" s="78">
        <f>AVERAGEIFS('WEEKLY DATA'!BX$11:BX$14577,'WEEKLY DATA'!$A$11:$A$14577,'MONTHLY DATA'!$A106,'WEEKLY DATA'!$B$11:$B$14577,'MONTHLY DATA'!$B106)</f>
        <v>390</v>
      </c>
      <c r="BY106" s="78">
        <f>AVERAGEIFS('WEEKLY DATA'!BY$11:BY$14577,'WEEKLY DATA'!$A$11:$A$14577,'MONTHLY DATA'!$A106,'WEEKLY DATA'!$B$11:$B$14577,'MONTHLY DATA'!$B106)</f>
        <v>400</v>
      </c>
      <c r="BZ106" s="78">
        <f>AVERAGEIFS('WEEKLY DATA'!BZ$11:BZ$14577,'WEEKLY DATA'!$A$11:$A$14577,'MONTHLY DATA'!$A106,'WEEKLY DATA'!$B$11:$B$14577,'MONTHLY DATA'!$B106)</f>
        <v>395</v>
      </c>
      <c r="CA106" s="154">
        <f t="shared" si="75"/>
        <v>3.6065573770491799E-2</v>
      </c>
      <c r="CB106" s="78">
        <f>AVERAGEIFS('WEEKLY DATA'!CB$11:CB$14577,'WEEKLY DATA'!$A$11:$A$14577,'MONTHLY DATA'!$A106,'WEEKLY DATA'!$B$11:$B$14577,'MONTHLY DATA'!$B106)</f>
        <v>424</v>
      </c>
      <c r="CC106" s="78">
        <f>AVERAGEIFS('WEEKLY DATA'!CC$11:CC$14577,'WEEKLY DATA'!$A$11:$A$14577,'MONTHLY DATA'!$A106,'WEEKLY DATA'!$B$11:$B$14577,'MONTHLY DATA'!$B106)</f>
        <v>434</v>
      </c>
      <c r="CD106" s="78">
        <f>AVERAGEIFS('WEEKLY DATA'!CD$11:CD$14577,'WEEKLY DATA'!$A$11:$A$14577,'MONTHLY DATA'!$A106,'WEEKLY DATA'!$B$11:$B$14577,'MONTHLY DATA'!$B106)</f>
        <v>429</v>
      </c>
      <c r="CE106" s="154">
        <f t="shared" si="76"/>
        <v>3.063063063063054E-2</v>
      </c>
      <c r="CF106" s="78">
        <f>AVERAGEIFS('WEEKLY DATA'!CF$11:CF$14577,'WEEKLY DATA'!$A$11:$A$14577,'MONTHLY DATA'!$A106,'WEEKLY DATA'!$B$11:$B$14577,'MONTHLY DATA'!$B106)</f>
        <v>260</v>
      </c>
      <c r="CG106" s="78">
        <f>AVERAGEIFS('WEEKLY DATA'!CG$11:CG$14577,'WEEKLY DATA'!$A$11:$A$14577,'MONTHLY DATA'!$A106,'WEEKLY DATA'!$B$11:$B$14577,'MONTHLY DATA'!$B106)</f>
        <v>270</v>
      </c>
      <c r="CH106" s="78">
        <f>AVERAGEIFS('WEEKLY DATA'!CH$11:CH$14577,'WEEKLY DATA'!$A$11:$A$14577,'MONTHLY DATA'!$A106,'WEEKLY DATA'!$B$11:$B$14577,'MONTHLY DATA'!$B106)</f>
        <v>265</v>
      </c>
      <c r="CI106" s="154">
        <f t="shared" si="77"/>
        <v>1.9230769230769162E-2</v>
      </c>
      <c r="CJ106" s="78">
        <f>AVERAGEIFS('WEEKLY DATA'!CJ$11:CJ$14577,'WEEKLY DATA'!$A$11:$A$14577,'MONTHLY DATA'!$A106,'WEEKLY DATA'!$B$11:$B$14577,'MONTHLY DATA'!$B106)</f>
        <v>245</v>
      </c>
      <c r="CK106" s="78">
        <f>AVERAGEIFS('WEEKLY DATA'!CK$11:CK$14577,'WEEKLY DATA'!$A$11:$A$14577,'MONTHLY DATA'!$A106,'WEEKLY DATA'!$B$11:$B$14577,'MONTHLY DATA'!$B106)</f>
        <v>255</v>
      </c>
      <c r="CL106" s="78">
        <f>AVERAGEIFS('WEEKLY DATA'!CL$11:CL$14577,'WEEKLY DATA'!$A$11:$A$14577,'MONTHLY DATA'!$A106,'WEEKLY DATA'!$B$11:$B$14577,'MONTHLY DATA'!$B106)</f>
        <v>250</v>
      </c>
      <c r="CM106" s="154">
        <f t="shared" si="78"/>
        <v>3.6269430051813378E-2</v>
      </c>
      <c r="CN106" s="78">
        <f>AVERAGEIFS('WEEKLY DATA'!CN$11:CN$14577,'WEEKLY DATA'!$A$11:$A$14577,'MONTHLY DATA'!$A106,'WEEKLY DATA'!$B$11:$B$14577,'MONTHLY DATA'!$B106)</f>
        <v>330</v>
      </c>
      <c r="CO106" s="78">
        <f>AVERAGEIFS('WEEKLY DATA'!CO$11:CO$14577,'WEEKLY DATA'!$A$11:$A$14577,'MONTHLY DATA'!$A106,'WEEKLY DATA'!$B$11:$B$14577,'MONTHLY DATA'!$B106)</f>
        <v>340</v>
      </c>
      <c r="CP106" s="78">
        <f>AVERAGEIFS('WEEKLY DATA'!CP$11:CP$14577,'WEEKLY DATA'!$A$11:$A$14577,'MONTHLY DATA'!$A106,'WEEKLY DATA'!$B$11:$B$14577,'MONTHLY DATA'!$B106)</f>
        <v>335</v>
      </c>
      <c r="CQ106" s="154">
        <f t="shared" si="79"/>
        <v>4.2801556420233533E-2</v>
      </c>
      <c r="CR106" s="78">
        <f>AVERAGEIFS('WEEKLY DATA'!CR$11:CR$14577,'WEEKLY DATA'!$A$11:$A$14577,'MONTHLY DATA'!$A106,'WEEKLY DATA'!$B$11:$B$14577,'MONTHLY DATA'!$B106)</f>
        <v>394</v>
      </c>
      <c r="CS106" s="78">
        <f>AVERAGEIFS('WEEKLY DATA'!CS$11:CS$14577,'WEEKLY DATA'!$A$11:$A$14577,'MONTHLY DATA'!$A106,'WEEKLY DATA'!$B$11:$B$14577,'MONTHLY DATA'!$B106)</f>
        <v>404</v>
      </c>
      <c r="CT106" s="78">
        <f>AVERAGEIFS('WEEKLY DATA'!CT$11:CT$14577,'WEEKLY DATA'!$A$11:$A$14577,'MONTHLY DATA'!$A106,'WEEKLY DATA'!$B$11:$B$14577,'MONTHLY DATA'!$B106)</f>
        <v>399</v>
      </c>
      <c r="CU106" s="154">
        <f t="shared" si="80"/>
        <v>3.3009708737864019E-2</v>
      </c>
      <c r="CV106" s="169">
        <f>AVERAGEIFS('WEEKLY DATA'!CV$11:CV$14577,'WEEKLY DATA'!$A$11:$A$14577,'MONTHLY DATA'!$A106,'WEEKLY DATA'!$B$11:$B$14577,'MONTHLY DATA'!$B106)</f>
        <v>291</v>
      </c>
      <c r="CW106" s="78">
        <f>AVERAGEIFS('WEEKLY DATA'!CW$11:CW$14577,'WEEKLY DATA'!$A$11:$A$14577,'MONTHLY DATA'!$A106,'WEEKLY DATA'!$B$11:$B$14577,'MONTHLY DATA'!$B106)</f>
        <v>301</v>
      </c>
      <c r="CX106" s="78">
        <f>AVERAGEIFS('WEEKLY DATA'!CX$11:CX$14577,'WEEKLY DATA'!$A$11:$A$14577,'MONTHLY DATA'!$A106,'WEEKLY DATA'!$B$11:$B$14577,'MONTHLY DATA'!$B106)</f>
        <v>296</v>
      </c>
      <c r="CY106" s="154">
        <f t="shared" si="81"/>
        <v>-9.2050209205021272E-3</v>
      </c>
      <c r="CZ106" s="169">
        <f>AVERAGEIFS('WEEKLY DATA'!CZ$11:CZ$14577,'WEEKLY DATA'!$A$11:$A$14577,'MONTHLY DATA'!$A106,'WEEKLY DATA'!$B$11:$B$14577,'MONTHLY DATA'!$B106)</f>
        <v>280</v>
      </c>
      <c r="DA106" s="78">
        <f>AVERAGEIFS('WEEKLY DATA'!DA$11:DA$14577,'WEEKLY DATA'!$A$11:$A$14577,'MONTHLY DATA'!$A106,'WEEKLY DATA'!$B$11:$B$14577,'MONTHLY DATA'!$B106)</f>
        <v>290</v>
      </c>
      <c r="DB106" s="78">
        <f>AVERAGEIFS('WEEKLY DATA'!DB$11:DB$14577,'WEEKLY DATA'!$A$11:$A$14577,'MONTHLY DATA'!$A106,'WEEKLY DATA'!$B$11:$B$14577,'MONTHLY DATA'!$B106)</f>
        <v>285</v>
      </c>
      <c r="DC106" s="154">
        <f t="shared" si="82"/>
        <v>2.2421524663677195E-2</v>
      </c>
      <c r="DD106" s="78">
        <f>AVERAGEIFS('WEEKLY DATA'!DD$11:DD$14577,'WEEKLY DATA'!$A$11:$A$14577,'MONTHLY DATA'!$A106,'WEEKLY DATA'!$B$11:$B$14577,'MONTHLY DATA'!$B106)</f>
        <v>380</v>
      </c>
      <c r="DE106" s="78">
        <f>AVERAGEIFS('WEEKLY DATA'!DE$11:DE$14577,'WEEKLY DATA'!$A$11:$A$14577,'MONTHLY DATA'!$A106,'WEEKLY DATA'!$B$11:$B$14577,'MONTHLY DATA'!$B106)</f>
        <v>390</v>
      </c>
      <c r="DF106" s="78">
        <f>AVERAGEIFS('WEEKLY DATA'!DF$11:DF$14577,'WEEKLY DATA'!$A$11:$A$14577,'MONTHLY DATA'!$A106,'WEEKLY DATA'!$B$11:$B$14577,'MONTHLY DATA'!$B106)</f>
        <v>385</v>
      </c>
      <c r="DG106" s="154">
        <f t="shared" si="83"/>
        <v>3.7037037037036979E-2</v>
      </c>
      <c r="DH106" s="78">
        <f>AVERAGEIFS('WEEKLY DATA'!DH$11:DH$14577,'WEEKLY DATA'!$A$11:$A$14577,'MONTHLY DATA'!$A106,'WEEKLY DATA'!$B$11:$B$14577,'MONTHLY DATA'!$B106)</f>
        <v>414</v>
      </c>
      <c r="DI106" s="78">
        <f>AVERAGEIFS('WEEKLY DATA'!DI$11:DI$14577,'WEEKLY DATA'!$A$11:$A$14577,'MONTHLY DATA'!$A106,'WEEKLY DATA'!$B$11:$B$14577,'MONTHLY DATA'!$B106)</f>
        <v>424</v>
      </c>
      <c r="DJ106" s="78">
        <f>AVERAGEIFS('WEEKLY DATA'!DJ$11:DJ$14577,'WEEKLY DATA'!$A$11:$A$14577,'MONTHLY DATA'!$A106,'WEEKLY DATA'!$B$11:$B$14577,'MONTHLY DATA'!$B106)</f>
        <v>419</v>
      </c>
      <c r="DK106" s="154">
        <f t="shared" si="84"/>
        <v>3.1384615384615344E-2</v>
      </c>
      <c r="DL106" s="169">
        <f>AVERAGEIFS('WEEKLY DATA'!DL$11:DL$14577,'WEEKLY DATA'!$A$11:$A$14577,'MONTHLY DATA'!$A106,'WEEKLY DATA'!$B$11:$B$14577,'MONTHLY DATA'!$B106)</f>
        <v>261</v>
      </c>
      <c r="DM106" s="78">
        <f>AVERAGEIFS('WEEKLY DATA'!DM$11:DM$14577,'WEEKLY DATA'!$A$11:$A$14577,'MONTHLY DATA'!$A106,'WEEKLY DATA'!$B$11:$B$14577,'MONTHLY DATA'!$B106)</f>
        <v>271</v>
      </c>
      <c r="DN106" s="78">
        <f>AVERAGEIFS('WEEKLY DATA'!DN$11:DN$14577,'WEEKLY DATA'!$A$11:$A$14577,'MONTHLY DATA'!$A106,'WEEKLY DATA'!$B$11:$B$14577,'MONTHLY DATA'!$B106)</f>
        <v>266</v>
      </c>
      <c r="DO106" s="154">
        <f t="shared" si="85"/>
        <v>3.7735849056603765E-3</v>
      </c>
      <c r="DP106" s="78">
        <f>AVERAGEIFS('WEEKLY DATA'!DP$11:DP$14577,'WEEKLY DATA'!$A$11:$A$14577,'MONTHLY DATA'!$A106,'WEEKLY DATA'!$B$11:$B$14577,'MONTHLY DATA'!$B106)</f>
        <v>250</v>
      </c>
      <c r="DQ106" s="78">
        <f>AVERAGEIFS('WEEKLY DATA'!DQ$11:DQ$14577,'WEEKLY DATA'!$A$11:$A$14577,'MONTHLY DATA'!$A106,'WEEKLY DATA'!$B$11:$B$14577,'MONTHLY DATA'!$B106)</f>
        <v>260</v>
      </c>
      <c r="DR106" s="78">
        <f>AVERAGEIFS('WEEKLY DATA'!DR$11:DR$14577,'WEEKLY DATA'!$A$11:$A$14577,'MONTHLY DATA'!$A106,'WEEKLY DATA'!$B$11:$B$14577,'MONTHLY DATA'!$B106)</f>
        <v>255</v>
      </c>
      <c r="DS106" s="154">
        <f t="shared" si="86"/>
        <v>4.081632653061229E-2</v>
      </c>
      <c r="DT106" s="78">
        <f>AVERAGEIFS('WEEKLY DATA'!DT$11:DT$14577,'WEEKLY DATA'!$A$11:$A$14577,'MONTHLY DATA'!$A106,'WEEKLY DATA'!$B$11:$B$14577,'MONTHLY DATA'!$B106)</f>
        <v>390</v>
      </c>
      <c r="DU106" s="78">
        <f>AVERAGEIFS('WEEKLY DATA'!DU$11:DU$14577,'WEEKLY DATA'!$A$11:$A$14577,'MONTHLY DATA'!$A106,'WEEKLY DATA'!$B$11:$B$14577,'MONTHLY DATA'!$B106)</f>
        <v>400</v>
      </c>
      <c r="DV106" s="78">
        <f>AVERAGEIFS('WEEKLY DATA'!DV$11:DV$14577,'WEEKLY DATA'!$A$11:$A$14577,'MONTHLY DATA'!$A106,'WEEKLY DATA'!$B$11:$B$14577,'MONTHLY DATA'!$B106)</f>
        <v>395</v>
      </c>
      <c r="DW106" s="154">
        <f t="shared" si="87"/>
        <v>3.6065573770491799E-2</v>
      </c>
      <c r="DX106" s="78">
        <f>AVERAGEIFS('WEEKLY DATA'!DX$11:DX$14577,'WEEKLY DATA'!$A$11:$A$14577,'MONTHLY DATA'!$A106,'WEEKLY DATA'!$B$11:$B$14577,'MONTHLY DATA'!$B106)</f>
        <v>424</v>
      </c>
      <c r="DY106" s="78">
        <f>AVERAGEIFS('WEEKLY DATA'!DY$11:DY$14577,'WEEKLY DATA'!$A$11:$A$14577,'MONTHLY DATA'!$A106,'WEEKLY DATA'!$B$11:$B$14577,'MONTHLY DATA'!$B106)</f>
        <v>434</v>
      </c>
      <c r="DZ106" s="78">
        <f>AVERAGEIFS('WEEKLY DATA'!DZ$11:DZ$14577,'WEEKLY DATA'!$A$11:$A$14577,'MONTHLY DATA'!$A106,'WEEKLY DATA'!$B$11:$B$14577,'MONTHLY DATA'!$B106)</f>
        <v>429</v>
      </c>
      <c r="EA106" s="154">
        <f t="shared" si="88"/>
        <v>3.063063063063054E-2</v>
      </c>
      <c r="EB106" s="78">
        <f>AVERAGEIFS('WEEKLY DATA'!EB$11:EB$14577,'WEEKLY DATA'!$A$11:$A$14577,'MONTHLY DATA'!$A106,'WEEKLY DATA'!$B$11:$B$14577,'MONTHLY DATA'!$B106)</f>
        <v>251</v>
      </c>
      <c r="EC106" s="78">
        <f>AVERAGEIFS('WEEKLY DATA'!EC$11:EC$14577,'WEEKLY DATA'!$A$11:$A$14577,'MONTHLY DATA'!$A106,'WEEKLY DATA'!$B$11:$B$14577,'MONTHLY DATA'!$B106)</f>
        <v>261</v>
      </c>
      <c r="ED106" s="78">
        <f>AVERAGEIFS('WEEKLY DATA'!ED$11:ED$14577,'WEEKLY DATA'!$A$11:$A$14577,'MONTHLY DATA'!$A106,'WEEKLY DATA'!$B$11:$B$14577,'MONTHLY DATA'!$B106)</f>
        <v>256</v>
      </c>
      <c r="EE106" s="154">
        <f t="shared" si="89"/>
        <v>2.4000000000000021E-2</v>
      </c>
      <c r="EF106" s="169">
        <f>AVERAGEIFS('WEEKLY DATA'!EF$11:EF$14577,'WEEKLY DATA'!$A$11:$A$14577,'MONTHLY DATA'!$A106,'WEEKLY DATA'!$B$11:$B$14577,'MONTHLY DATA'!$B106)</f>
        <v>235</v>
      </c>
      <c r="EG106" s="78">
        <f>AVERAGEIFS('WEEKLY DATA'!EG$11:EG$14577,'WEEKLY DATA'!$A$11:$A$14577,'MONTHLY DATA'!$A106,'WEEKLY DATA'!$B$11:$B$14577,'MONTHLY DATA'!$B106)</f>
        <v>245</v>
      </c>
      <c r="EH106" s="78">
        <f>AVERAGEIFS('WEEKLY DATA'!EH$11:EH$14577,'WEEKLY DATA'!$A$11:$A$14577,'MONTHLY DATA'!$A106,'WEEKLY DATA'!$B$11:$B$14577,'MONTHLY DATA'!$B106)</f>
        <v>240</v>
      </c>
      <c r="EI106" s="154">
        <f t="shared" si="90"/>
        <v>2.9490616621983934E-2</v>
      </c>
      <c r="EJ106" s="78">
        <f>AVERAGEIFS('WEEKLY DATA'!EJ$11:EJ$14577,'WEEKLY DATA'!$A$11:$A$14577,'MONTHLY DATA'!$A106,'WEEKLY DATA'!$B$11:$B$14577,'MONTHLY DATA'!$B106)</f>
        <v>410</v>
      </c>
      <c r="EK106" s="78">
        <f>AVERAGEIFS('WEEKLY DATA'!EK$11:EK$14577,'WEEKLY DATA'!$A$11:$A$14577,'MONTHLY DATA'!$A106,'WEEKLY DATA'!$B$11:$B$14577,'MONTHLY DATA'!$B106)</f>
        <v>420</v>
      </c>
      <c r="EL106" s="78">
        <f>AVERAGEIFS('WEEKLY DATA'!EL$11:EL$14577,'WEEKLY DATA'!$A$11:$A$14577,'MONTHLY DATA'!$A106,'WEEKLY DATA'!$B$11:$B$14577,'MONTHLY DATA'!$B106)</f>
        <v>415</v>
      </c>
      <c r="EM106" s="154">
        <f t="shared" si="91"/>
        <v>3.4267912772585563E-2</v>
      </c>
      <c r="EN106" s="78">
        <f>AVERAGEIFS('WEEKLY DATA'!EN$11:EN$14577,'WEEKLY DATA'!$A$11:$A$14577,'MONTHLY DATA'!$A106,'WEEKLY DATA'!$B$11:$B$14577,'MONTHLY DATA'!$B106)</f>
        <v>449</v>
      </c>
      <c r="EO106" s="78">
        <f>AVERAGEIFS('WEEKLY DATA'!EO$11:EO$14577,'WEEKLY DATA'!$A$11:$A$14577,'MONTHLY DATA'!$A106,'WEEKLY DATA'!$B$11:$B$14577,'MONTHLY DATA'!$B106)</f>
        <v>459</v>
      </c>
      <c r="EP106" s="78">
        <f>AVERAGEIFS('WEEKLY DATA'!EP$11:EP$14577,'WEEKLY DATA'!$A$11:$A$14577,'MONTHLY DATA'!$A106,'WEEKLY DATA'!$B$11:$B$14577,'MONTHLY DATA'!$B106)</f>
        <v>454</v>
      </c>
      <c r="EQ106" s="154">
        <f t="shared" si="92"/>
        <v>2.8895184135977248E-2</v>
      </c>
      <c r="ER106" s="78">
        <f>AVERAGEIFS('WEEKLY DATA'!ER$11:ER$14577,'WEEKLY DATA'!$A$11:$A$14577,'MONTHLY DATA'!$A106,'WEEKLY DATA'!$B$11:$B$14577,'MONTHLY DATA'!$B106)</f>
        <v>244</v>
      </c>
      <c r="ES106" s="78">
        <f>AVERAGEIFS('WEEKLY DATA'!ES$11:ES$14577,'WEEKLY DATA'!$A$11:$A$14577,'MONTHLY DATA'!$A106,'WEEKLY DATA'!$B$11:$B$14577,'MONTHLY DATA'!$B106)</f>
        <v>254</v>
      </c>
      <c r="ET106" s="78">
        <f>AVERAGEIFS('WEEKLY DATA'!ET$11:ET$14577,'WEEKLY DATA'!$A$11:$A$14577,'MONTHLY DATA'!$A106,'WEEKLY DATA'!$B$11:$B$14577,'MONTHLY DATA'!$B106)</f>
        <v>249</v>
      </c>
      <c r="EU106" s="154">
        <f t="shared" si="93"/>
        <v>1.6326530612244872E-2</v>
      </c>
      <c r="EV106" s="78">
        <f>AVERAGEIFS('WEEKLY DATA'!EV$11:EV$14577,'WEEKLY DATA'!$A$11:$A$14577,'MONTHLY DATA'!$A106,'WEEKLY DATA'!$B$11:$B$14577,'MONTHLY DATA'!$B106)</f>
        <v>236.5</v>
      </c>
      <c r="EW106" s="78">
        <f>AVERAGEIFS('WEEKLY DATA'!EW$11:EW$14577,'WEEKLY DATA'!$A$11:$A$14577,'MONTHLY DATA'!$A106,'WEEKLY DATA'!$B$11:$B$14577,'MONTHLY DATA'!$B106)</f>
        <v>246.5</v>
      </c>
      <c r="EX106" s="78">
        <f>AVERAGEIFS('WEEKLY DATA'!EX$11:EX$14577,'WEEKLY DATA'!$A$11:$A$14577,'MONTHLY DATA'!$A106,'WEEKLY DATA'!$B$11:$B$14577,'MONTHLY DATA'!$B106)</f>
        <v>241.5</v>
      </c>
      <c r="EY106" s="154">
        <f t="shared" si="94"/>
        <v>5.573770491803276E-2</v>
      </c>
      <c r="EZ106" s="78">
        <f>AVERAGEIFS('WEEKLY DATA'!EZ$11:EZ$14577,'WEEKLY DATA'!$A$11:$A$14577,'MONTHLY DATA'!$A106,'WEEKLY DATA'!$B$11:$B$14577,'MONTHLY DATA'!$B106)</f>
        <v>395</v>
      </c>
      <c r="FA106" s="78">
        <f>AVERAGEIFS('WEEKLY DATA'!FA$11:FA$14577,'WEEKLY DATA'!$A$11:$A$14577,'MONTHLY DATA'!$A106,'WEEKLY DATA'!$B$11:$B$14577,'MONTHLY DATA'!$B106)</f>
        <v>405</v>
      </c>
      <c r="FB106" s="78">
        <f>AVERAGEIFS('WEEKLY DATA'!FB$11:FB$14577,'WEEKLY DATA'!$A$11:$A$14577,'MONTHLY DATA'!$A106,'WEEKLY DATA'!$B$11:$B$14577,'MONTHLY DATA'!$B106)</f>
        <v>400</v>
      </c>
      <c r="FC106" s="154">
        <f t="shared" si="95"/>
        <v>3.5598705501618033E-2</v>
      </c>
      <c r="FD106" s="78">
        <f>AVERAGEIFS('WEEKLY DATA'!FD$11:FD$14577,'WEEKLY DATA'!$A$11:$A$14577,'MONTHLY DATA'!$A106,'WEEKLY DATA'!$B$11:$B$14577,'MONTHLY DATA'!$B106)</f>
        <v>454</v>
      </c>
      <c r="FE106" s="78">
        <f>AVERAGEIFS('WEEKLY DATA'!FE$11:FE$14577,'WEEKLY DATA'!$A$11:$A$14577,'MONTHLY DATA'!$A106,'WEEKLY DATA'!$B$11:$B$14577,'MONTHLY DATA'!$B106)</f>
        <v>464</v>
      </c>
      <c r="FF106" s="78">
        <f>AVERAGEIFS('WEEKLY DATA'!FF$11:FF$14577,'WEEKLY DATA'!$A$11:$A$14577,'MONTHLY DATA'!$A106,'WEEKLY DATA'!$B$11:$B$14577,'MONTHLY DATA'!$B106)</f>
        <v>459</v>
      </c>
      <c r="FG106" s="154">
        <f t="shared" si="96"/>
        <v>2.857142857142847E-2</v>
      </c>
      <c r="FH106" s="78">
        <f>AVERAGEIFS('WEEKLY DATA'!FH$11:FH$14577,'WEEKLY DATA'!$A$11:$A$14577,'MONTHLY DATA'!$A106,'WEEKLY DATA'!$B$11:$B$14577,'MONTHLY DATA'!$B106)</f>
        <v>267</v>
      </c>
      <c r="FI106" s="78">
        <f>AVERAGEIFS('WEEKLY DATA'!FI$11:FI$14577,'WEEKLY DATA'!$A$11:$A$14577,'MONTHLY DATA'!$A106,'WEEKLY DATA'!$B$11:$B$14577,'MONTHLY DATA'!$B106)</f>
        <v>277</v>
      </c>
      <c r="FJ106" s="78">
        <f>AVERAGEIFS('WEEKLY DATA'!FJ$11:FJ$14577,'WEEKLY DATA'!$A$11:$A$14577,'MONTHLY DATA'!$A106,'WEEKLY DATA'!$B$11:$B$14577,'MONTHLY DATA'!$B106)</f>
        <v>272</v>
      </c>
      <c r="FK106" s="154">
        <f t="shared" si="97"/>
        <v>-1.538461538461533E-2</v>
      </c>
      <c r="FL106" s="169">
        <f>AVERAGEIFS('WEEKLY DATA'!FL$11:FL$14577,'WEEKLY DATA'!$A$11:$A$14577,'MONTHLY DATA'!$A106,'WEEKLY DATA'!$B$11:$B$14577,'MONTHLY DATA'!$B106)</f>
        <v>263</v>
      </c>
      <c r="FM106" s="78">
        <f>AVERAGEIFS('WEEKLY DATA'!FM$11:FM$14577,'WEEKLY DATA'!$A$11:$A$14577,'MONTHLY DATA'!$A106,'WEEKLY DATA'!$B$11:$B$14577,'MONTHLY DATA'!$B106)</f>
        <v>273</v>
      </c>
      <c r="FN106" s="78">
        <f>AVERAGEIFS('WEEKLY DATA'!FN$11:FN$14577,'WEEKLY DATA'!$A$11:$A$14577,'MONTHLY DATA'!$A106,'WEEKLY DATA'!$B$11:$B$14577,'MONTHLY DATA'!$B106)</f>
        <v>268</v>
      </c>
      <c r="FO106" s="154">
        <f t="shared" si="98"/>
        <v>6.5727699530515604E-3</v>
      </c>
      <c r="FP106" s="78">
        <f>AVERAGEIFS('WEEKLY DATA'!FP$11:FP$14577,'WEEKLY DATA'!$A$11:$A$14577,'MONTHLY DATA'!$A106,'WEEKLY DATA'!$B$11:$B$14577,'MONTHLY DATA'!$B106)</f>
        <v>299</v>
      </c>
      <c r="FQ106" s="78">
        <f>AVERAGEIFS('WEEKLY DATA'!FQ$11:FQ$14577,'WEEKLY DATA'!$A$11:$A$14577,'MONTHLY DATA'!$A106,'WEEKLY DATA'!$B$11:$B$14577,'MONTHLY DATA'!$B106)</f>
        <v>309</v>
      </c>
      <c r="FR106" s="78">
        <f>AVERAGEIFS('WEEKLY DATA'!FR$11:FR$14577,'WEEKLY DATA'!$A$11:$A$14577,'MONTHLY DATA'!$A106,'WEEKLY DATA'!$B$11:$B$14577,'MONTHLY DATA'!$B106)</f>
        <v>304</v>
      </c>
      <c r="FS106" s="154">
        <f t="shared" si="99"/>
        <v>-7.3469387755101812E-3</v>
      </c>
      <c r="FT106" s="78">
        <f>AVERAGEIFS('WEEKLY DATA'!FT$11:FT$14577,'WEEKLY DATA'!$A$11:$A$14577,'MONTHLY DATA'!$A106,'WEEKLY DATA'!$B$11:$B$14577,'MONTHLY DATA'!$B106)</f>
        <v>244.5</v>
      </c>
      <c r="FU106" s="78">
        <f>AVERAGEIFS('WEEKLY DATA'!FU$11:FU$14577,'WEEKLY DATA'!$A$11:$A$14577,'MONTHLY DATA'!$A106,'WEEKLY DATA'!$B$11:$B$14577,'MONTHLY DATA'!$B106)</f>
        <v>254.5</v>
      </c>
      <c r="FV106" s="78">
        <f>AVERAGEIFS('WEEKLY DATA'!FV$11:FV$14577,'WEEKLY DATA'!$A$11:$A$14577,'MONTHLY DATA'!$A106,'WEEKLY DATA'!$B$11:$B$14577,'MONTHLY DATA'!$B106)</f>
        <v>249.5</v>
      </c>
      <c r="FW106" s="154">
        <f t="shared" si="100"/>
        <v>-7.5925925925925952E-2</v>
      </c>
      <c r="FX106" s="78">
        <f>AVERAGEIFS('WEEKLY DATA'!FX$11:FX$14577,'WEEKLY DATA'!$A$11:$A$14577,'MONTHLY DATA'!$A106,'WEEKLY DATA'!$B$11:$B$14577,'MONTHLY DATA'!$B106)</f>
        <v>184</v>
      </c>
      <c r="FY106" s="78">
        <f>AVERAGEIFS('WEEKLY DATA'!FY$11:FY$14577,'WEEKLY DATA'!$A$11:$A$14577,'MONTHLY DATA'!$A106,'WEEKLY DATA'!$B$11:$B$14577,'MONTHLY DATA'!$B106)</f>
        <v>194</v>
      </c>
      <c r="FZ106" s="78">
        <f>AVERAGEIFS('WEEKLY DATA'!FZ$11:FZ$14577,'WEEKLY DATA'!$A$11:$A$14577,'MONTHLY DATA'!$A106,'WEEKLY DATA'!$B$11:$B$14577,'MONTHLY DATA'!$B106)</f>
        <v>189</v>
      </c>
      <c r="GA106" s="154">
        <f t="shared" si="101"/>
        <v>0.1158671586715867</v>
      </c>
      <c r="GB106" s="78">
        <f>AVERAGEIFS('WEEKLY DATA'!GB$11:GB$14577,'WEEKLY DATA'!$A$11:$A$14577,'MONTHLY DATA'!$A106,'WEEKLY DATA'!$B$11:$B$14577,'MONTHLY DATA'!$B106)</f>
        <v>321</v>
      </c>
      <c r="GC106" s="78">
        <f>AVERAGEIFS('WEEKLY DATA'!GC$11:GC$14577,'WEEKLY DATA'!$A$11:$A$14577,'MONTHLY DATA'!$A106,'WEEKLY DATA'!$B$11:$B$14577,'MONTHLY DATA'!$B106)</f>
        <v>331</v>
      </c>
      <c r="GD106" s="78">
        <f>AVERAGEIFS('WEEKLY DATA'!GD$11:GD$14577,'WEEKLY DATA'!$A$11:$A$14577,'MONTHLY DATA'!$A106,'WEEKLY DATA'!$B$11:$B$14577,'MONTHLY DATA'!$B106)</f>
        <v>326</v>
      </c>
      <c r="GE106" s="154">
        <f t="shared" si="102"/>
        <v>1.478599221789878E-2</v>
      </c>
      <c r="GF106" s="169">
        <f>AVERAGEIFS('WEEKLY DATA'!GF$11:GF$14577,'WEEKLY DATA'!$A$11:$A$14577,'MONTHLY DATA'!$A106,'WEEKLY DATA'!$B$11:$B$14577,'MONTHLY DATA'!$B106)</f>
        <v>315</v>
      </c>
      <c r="GG106" s="78">
        <f>AVERAGEIFS('WEEKLY DATA'!GG$11:GG$14577,'WEEKLY DATA'!$A$11:$A$14577,'MONTHLY DATA'!$A106,'WEEKLY DATA'!$B$11:$B$14577,'MONTHLY DATA'!$B106)</f>
        <v>325</v>
      </c>
      <c r="GH106" s="78">
        <f>AVERAGEIFS('WEEKLY DATA'!GH$11:GH$14577,'WEEKLY DATA'!$A$11:$A$14577,'MONTHLY DATA'!$A106,'WEEKLY DATA'!$B$11:$B$14577,'MONTHLY DATA'!$B106)</f>
        <v>320</v>
      </c>
      <c r="GI106" s="154">
        <f t="shared" si="103"/>
        <v>2.8112449799196693E-2</v>
      </c>
      <c r="GJ106" s="78">
        <f>AVERAGEIFS('WEEKLY DATA'!GJ$11:GJ$14577,'WEEKLY DATA'!$A$11:$A$14577,'MONTHLY DATA'!$A106,'WEEKLY DATA'!$B$11:$B$14577,'MONTHLY DATA'!$B106)</f>
        <v>410</v>
      </c>
      <c r="GK106" s="78">
        <f>AVERAGEIFS('WEEKLY DATA'!GK$11:GK$14577,'WEEKLY DATA'!$A$11:$A$14577,'MONTHLY DATA'!$A106,'WEEKLY DATA'!$B$11:$B$14577,'MONTHLY DATA'!$B106)</f>
        <v>420</v>
      </c>
      <c r="GL106" s="78">
        <f>AVERAGEIFS('WEEKLY DATA'!GL$11:GL$14577,'WEEKLY DATA'!$A$11:$A$14577,'MONTHLY DATA'!$A106,'WEEKLY DATA'!$B$11:$B$14577,'MONTHLY DATA'!$B106)</f>
        <v>415</v>
      </c>
      <c r="GM106" s="154">
        <f t="shared" si="104"/>
        <v>3.4267912772585563E-2</v>
      </c>
      <c r="GN106" s="78">
        <f>AVERAGEIFS('WEEKLY DATA'!GN$11:GN$14577,'WEEKLY DATA'!$A$11:$A$14577,'MONTHLY DATA'!$A106,'WEEKLY DATA'!$B$11:$B$14577,'MONTHLY DATA'!$B106)</f>
        <v>454</v>
      </c>
      <c r="GO106" s="78">
        <f>AVERAGEIFS('WEEKLY DATA'!GO$11:GO$14577,'WEEKLY DATA'!$A$11:$A$14577,'MONTHLY DATA'!$A106,'WEEKLY DATA'!$B$11:$B$14577,'MONTHLY DATA'!$B106)</f>
        <v>464</v>
      </c>
      <c r="GP106" s="78">
        <f>AVERAGEIFS('WEEKLY DATA'!GP$11:GP$14577,'WEEKLY DATA'!$A$11:$A$14577,'MONTHLY DATA'!$A106,'WEEKLY DATA'!$B$11:$B$14577,'MONTHLY DATA'!$B106)</f>
        <v>459</v>
      </c>
      <c r="GQ106" s="154">
        <f t="shared" si="105"/>
        <v>2.857142857142847E-2</v>
      </c>
      <c r="GR106" s="78"/>
    </row>
    <row r="107" spans="1:200" ht="15.75" x14ac:dyDescent="0.25">
      <c r="A107">
        <f t="shared" si="55"/>
        <v>1</v>
      </c>
      <c r="B107">
        <f t="shared" si="56"/>
        <v>2018</v>
      </c>
      <c r="C107" s="86">
        <v>43101</v>
      </c>
      <c r="D107" s="78">
        <f>AVERAGEIFS('WEEKLY DATA'!D$11:D$14577,'WEEKLY DATA'!$A$11:$A$14577,'MONTHLY DATA'!$A107,'WEEKLY DATA'!$B$11:$B$14577,'MONTHLY DATA'!$B107)</f>
        <v>340.625</v>
      </c>
      <c r="E107" s="78">
        <f>AVERAGEIFS('WEEKLY DATA'!E$11:E$14577,'WEEKLY DATA'!$A$11:$A$14577,'MONTHLY DATA'!$A107,'WEEKLY DATA'!$B$11:$B$14577,'MONTHLY DATA'!$B107)</f>
        <v>350.625</v>
      </c>
      <c r="F107" s="78">
        <f>AVERAGEIFS('WEEKLY DATA'!F$11:F$14577,'WEEKLY DATA'!$A$11:$A$14577,'MONTHLY DATA'!$A107,'WEEKLY DATA'!$B$11:$B$14577,'MONTHLY DATA'!$B107)</f>
        <v>345.625</v>
      </c>
      <c r="G107" s="154">
        <f t="shared" si="57"/>
        <v>-3.9625360230547413E-3</v>
      </c>
      <c r="H107" s="169">
        <f>AVERAGEIFS('WEEKLY DATA'!H$11:H$14577,'WEEKLY DATA'!$A$11:$A$14577,'MONTHLY DATA'!$A107,'WEEKLY DATA'!$B$11:$B$14577,'MONTHLY DATA'!$B107)</f>
        <v>471.25</v>
      </c>
      <c r="I107" s="78">
        <f>AVERAGEIFS('WEEKLY DATA'!I$11:I$14577,'WEEKLY DATA'!$A$11:$A$14577,'MONTHLY DATA'!$A107,'WEEKLY DATA'!$B$11:$B$14577,'MONTHLY DATA'!$B107)</f>
        <v>481.25</v>
      </c>
      <c r="J107" s="78">
        <f>AVERAGEIFS('WEEKLY DATA'!J$11:J$14577,'WEEKLY DATA'!$A$11:$A$14577,'MONTHLY DATA'!$A107,'WEEKLY DATA'!$B$11:$B$14577,'MONTHLY DATA'!$B107)</f>
        <v>476.25</v>
      </c>
      <c r="K107" s="154">
        <f t="shared" si="58"/>
        <v>-1.5723270440252124E-3</v>
      </c>
      <c r="L107" s="169">
        <f>AVERAGEIFS('WEEKLY DATA'!L$11:L$14577,'WEEKLY DATA'!$A$11:$A$14577,'MONTHLY DATA'!$A107,'WEEKLY DATA'!$B$11:$B$14577,'MONTHLY DATA'!$B107)</f>
        <v>427.5</v>
      </c>
      <c r="M107" s="78">
        <f>AVERAGEIFS('WEEKLY DATA'!M$11:M$14577,'WEEKLY DATA'!$A$11:$A$14577,'MONTHLY DATA'!$A107,'WEEKLY DATA'!$B$11:$B$14577,'MONTHLY DATA'!$B107)</f>
        <v>437.5</v>
      </c>
      <c r="N107" s="78">
        <f>AVERAGEIFS('WEEKLY DATA'!N$11:N$14577,'WEEKLY DATA'!$A$11:$A$14577,'MONTHLY DATA'!$A107,'WEEKLY DATA'!$B$11:$B$14577,'MONTHLY DATA'!$B107)</f>
        <v>432.5</v>
      </c>
      <c r="O107" s="154">
        <f t="shared" si="59"/>
        <v>5.8139534883721034E-3</v>
      </c>
      <c r="P107" s="169">
        <f>AVERAGEIFS('WEEKLY DATA'!P$11:P$14577,'WEEKLY DATA'!$A$11:$A$14577,'MONTHLY DATA'!$A107,'WEEKLY DATA'!$B$11:$B$14577,'MONTHLY DATA'!$B107)</f>
        <v>321.25</v>
      </c>
      <c r="Q107" s="78">
        <f>AVERAGEIFS('WEEKLY DATA'!Q$11:Q$14577,'WEEKLY DATA'!$A$11:$A$14577,'MONTHLY DATA'!$A107,'WEEKLY DATA'!$B$11:$B$14577,'MONTHLY DATA'!$B107)</f>
        <v>331.25</v>
      </c>
      <c r="R107" s="78">
        <f>AVERAGEIFS('WEEKLY DATA'!R$11:R$14577,'WEEKLY DATA'!$A$11:$A$14577,'MONTHLY DATA'!$A107,'WEEKLY DATA'!$B$11:$B$14577,'MONTHLY DATA'!$B107)</f>
        <v>326.25</v>
      </c>
      <c r="S107" s="154">
        <f t="shared" si="60"/>
        <v>2.5943396226415061E-2</v>
      </c>
      <c r="T107" s="169">
        <f>AVERAGEIFS('WEEKLY DATA'!T$11:T$14577,'WEEKLY DATA'!$A$11:$A$14577,'MONTHLY DATA'!$A107,'WEEKLY DATA'!$B$11:$B$14577,'MONTHLY DATA'!$B107)</f>
        <v>325.625</v>
      </c>
      <c r="U107" s="78">
        <f>AVERAGEIFS('WEEKLY DATA'!U$11:U$14577,'WEEKLY DATA'!$A$11:$A$14577,'MONTHLY DATA'!$A107,'WEEKLY DATA'!$B$11:$B$14577,'MONTHLY DATA'!$B107)</f>
        <v>335.625</v>
      </c>
      <c r="V107" s="78">
        <f>AVERAGEIFS('WEEKLY DATA'!V$11:V$14577,'WEEKLY DATA'!$A$11:$A$14577,'MONTHLY DATA'!$A107,'WEEKLY DATA'!$B$11:$B$14577,'MONTHLY DATA'!$B107)</f>
        <v>330.625</v>
      </c>
      <c r="W107" s="154">
        <f t="shared" si="61"/>
        <v>-7.1321321321321518E-3</v>
      </c>
      <c r="X107" s="169">
        <f>AVERAGEIFS('WEEKLY DATA'!X$11:X$14577,'WEEKLY DATA'!$A$11:$A$14577,'MONTHLY DATA'!$A107,'WEEKLY DATA'!$B$11:$B$14577,'MONTHLY DATA'!$B107)</f>
        <v>321.25</v>
      </c>
      <c r="Y107" s="78">
        <f>AVERAGEIFS('WEEKLY DATA'!Y$11:Y$14577,'WEEKLY DATA'!$A$11:$A$14577,'MONTHLY DATA'!$A107,'WEEKLY DATA'!$B$11:$B$14577,'MONTHLY DATA'!$B107)</f>
        <v>331.25</v>
      </c>
      <c r="Z107" s="78">
        <f>AVERAGEIFS('WEEKLY DATA'!Z$11:Z$14577,'WEEKLY DATA'!$A$11:$A$14577,'MONTHLY DATA'!$A107,'WEEKLY DATA'!$B$11:$B$14577,'MONTHLY DATA'!$B107)</f>
        <v>326.25</v>
      </c>
      <c r="AA107" s="154">
        <f t="shared" si="62"/>
        <v>-2.2935779816514179E-3</v>
      </c>
      <c r="AB107" s="169">
        <f>AVERAGEIFS('WEEKLY DATA'!AB$11:AB$14577,'WEEKLY DATA'!$A$11:$A$14577,'MONTHLY DATA'!$A107,'WEEKLY DATA'!$B$11:$B$14577,'MONTHLY DATA'!$B107)</f>
        <v>367.5</v>
      </c>
      <c r="AC107" s="78">
        <f>AVERAGEIFS('WEEKLY DATA'!AC$11:AC$14577,'WEEKLY DATA'!$A$11:$A$14577,'MONTHLY DATA'!$A107,'WEEKLY DATA'!$B$11:$B$14577,'MONTHLY DATA'!$B107)</f>
        <v>377.5</v>
      </c>
      <c r="AD107" s="78">
        <f>AVERAGEIFS('WEEKLY DATA'!AD$11:AD$14577,'WEEKLY DATA'!$A$11:$A$14577,'MONTHLY DATA'!$A107,'WEEKLY DATA'!$B$11:$B$14577,'MONTHLY DATA'!$B107)</f>
        <v>372.5</v>
      </c>
      <c r="AE107" s="154">
        <f t="shared" si="63"/>
        <v>6.7567567567567988E-3</v>
      </c>
      <c r="AF107" s="169">
        <f>AVERAGEIFS('WEEKLY DATA'!AF$11:AF$14577,'WEEKLY DATA'!$A$11:$A$14577,'MONTHLY DATA'!$A107,'WEEKLY DATA'!$B$11:$B$14577,'MONTHLY DATA'!$B107)</f>
        <v>311.25</v>
      </c>
      <c r="AG107" s="78">
        <f>AVERAGEIFS('WEEKLY DATA'!AG$11:AG$14577,'WEEKLY DATA'!$A$11:$A$14577,'MONTHLY DATA'!$A107,'WEEKLY DATA'!$B$11:$B$14577,'MONTHLY DATA'!$B107)</f>
        <v>321.25</v>
      </c>
      <c r="AH107" s="78">
        <f>AVERAGEIFS('WEEKLY DATA'!AH$11:AH$14577,'WEEKLY DATA'!$A$11:$A$14577,'MONTHLY DATA'!$A107,'WEEKLY DATA'!$B$11:$B$14577,'MONTHLY DATA'!$B107)</f>
        <v>316.25</v>
      </c>
      <c r="AI107" s="154">
        <f t="shared" si="64"/>
        <v>-8.6206896551723755E-3</v>
      </c>
      <c r="AJ107" s="169">
        <f>AVERAGEIFS('WEEKLY DATA'!AJ$11:AJ$14577,'WEEKLY DATA'!$A$11:$A$14577,'MONTHLY DATA'!$A107,'WEEKLY DATA'!$B$11:$B$14577,'MONTHLY DATA'!$B107)</f>
        <v>320.625</v>
      </c>
      <c r="AK107" s="78">
        <f>AVERAGEIFS('WEEKLY DATA'!AK$11:AK$14577,'WEEKLY DATA'!$A$11:$A$14577,'MONTHLY DATA'!$A107,'WEEKLY DATA'!$B$11:$B$14577,'MONTHLY DATA'!$B107)</f>
        <v>330.625</v>
      </c>
      <c r="AL107" s="78">
        <f>AVERAGEIFS('WEEKLY DATA'!AL$11:AL$14577,'WEEKLY DATA'!$A$11:$A$14577,'MONTHLY DATA'!$A107,'WEEKLY DATA'!$B$11:$B$14577,'MONTHLY DATA'!$B107)</f>
        <v>325.625</v>
      </c>
      <c r="AM107" s="154">
        <f t="shared" si="65"/>
        <v>-1.0258358662613931E-2</v>
      </c>
      <c r="AN107" s="169">
        <f>AVERAGEIFS('WEEKLY DATA'!AN$11:AN$14577,'WEEKLY DATA'!$A$11:$A$14577,'MONTHLY DATA'!$A107,'WEEKLY DATA'!$B$11:$B$14577,'MONTHLY DATA'!$B107)</f>
        <v>318.75</v>
      </c>
      <c r="AO107" s="78">
        <f>AVERAGEIFS('WEEKLY DATA'!AO$11:AO$14577,'WEEKLY DATA'!$A$11:$A$14577,'MONTHLY DATA'!$A107,'WEEKLY DATA'!$B$11:$B$14577,'MONTHLY DATA'!$B107)</f>
        <v>328.75</v>
      </c>
      <c r="AP107" s="78">
        <f>AVERAGEIFS('WEEKLY DATA'!AP$11:AP$14577,'WEEKLY DATA'!$A$11:$A$14577,'MONTHLY DATA'!$A107,'WEEKLY DATA'!$B$11:$B$14577,'MONTHLY DATA'!$B107)</f>
        <v>323.75</v>
      </c>
      <c r="AQ107" s="154">
        <f t="shared" si="66"/>
        <v>-7.7160493827155285E-4</v>
      </c>
      <c r="AR107" s="169">
        <f>AVERAGEIFS('WEEKLY DATA'!AR$11:AR$14577,'WEEKLY DATA'!$A$11:$A$14577,'MONTHLY DATA'!$A107,'WEEKLY DATA'!$B$11:$B$14577,'MONTHLY DATA'!$B107)</f>
        <v>372.5</v>
      </c>
      <c r="AS107" s="78">
        <f>AVERAGEIFS('WEEKLY DATA'!AS$11:AS$14577,'WEEKLY DATA'!$A$11:$A$14577,'MONTHLY DATA'!$A107,'WEEKLY DATA'!$B$11:$B$14577,'MONTHLY DATA'!$B107)</f>
        <v>382.5</v>
      </c>
      <c r="AT107" s="78">
        <f>AVERAGEIFS('WEEKLY DATA'!AT$11:AT$14577,'WEEKLY DATA'!$A$11:$A$14577,'MONTHLY DATA'!$A107,'WEEKLY DATA'!$B$11:$B$14577,'MONTHLY DATA'!$B107)</f>
        <v>377.5</v>
      </c>
      <c r="AU107" s="154">
        <f t="shared" si="67"/>
        <v>6.6666666666665986E-3</v>
      </c>
      <c r="AV107" s="169">
        <f>AVERAGEIFS('WEEKLY DATA'!AV$11:AV$14577,'WEEKLY DATA'!$A$11:$A$14577,'MONTHLY DATA'!$A107,'WEEKLY DATA'!$B$11:$B$14577,'MONTHLY DATA'!$B107)</f>
        <v>288.75</v>
      </c>
      <c r="AW107" s="78">
        <f>AVERAGEIFS('WEEKLY DATA'!AW$11:AW$14577,'WEEKLY DATA'!$A$11:$A$14577,'MONTHLY DATA'!$A107,'WEEKLY DATA'!$B$11:$B$14577,'MONTHLY DATA'!$B107)</f>
        <v>298.75</v>
      </c>
      <c r="AX107" s="78">
        <f>AVERAGEIFS('WEEKLY DATA'!AX$11:AX$14577,'WEEKLY DATA'!$A$11:$A$14577,'MONTHLY DATA'!$A107,'WEEKLY DATA'!$B$11:$B$14577,'MONTHLY DATA'!$B107)</f>
        <v>293.75</v>
      </c>
      <c r="AY107" s="154">
        <f t="shared" si="68"/>
        <v>5.286738351254483E-2</v>
      </c>
      <c r="AZ107" s="169">
        <f>AVERAGEIFS('WEEKLY DATA'!AZ$11:AZ$14577,'WEEKLY DATA'!$A$11:$A$14577,'MONTHLY DATA'!$A107,'WEEKLY DATA'!$B$11:$B$14577,'MONTHLY DATA'!$B107)</f>
        <v>264.375</v>
      </c>
      <c r="BA107" s="78">
        <f>AVERAGEIFS('WEEKLY DATA'!BA$11:BA$14577,'WEEKLY DATA'!$A$11:$A$14577,'MONTHLY DATA'!$A107,'WEEKLY DATA'!$B$11:$B$14577,'MONTHLY DATA'!$B107)</f>
        <v>274.375</v>
      </c>
      <c r="BB107" s="78">
        <f>AVERAGEIFS('WEEKLY DATA'!BB$11:BB$14577,'WEEKLY DATA'!$A$11:$A$14577,'MONTHLY DATA'!$A107,'WEEKLY DATA'!$B$11:$B$14577,'MONTHLY DATA'!$B107)</f>
        <v>269.375</v>
      </c>
      <c r="BC107" s="154">
        <f t="shared" si="69"/>
        <v>-1.1467889908256867E-2</v>
      </c>
      <c r="BD107" s="169">
        <f>AVERAGEIFS('WEEKLY DATA'!BD$11:BD$14577,'WEEKLY DATA'!$A$11:$A$14577,'MONTHLY DATA'!$A107,'WEEKLY DATA'!$B$11:$B$14577,'MONTHLY DATA'!$B107)</f>
        <v>262.5</v>
      </c>
      <c r="BE107" s="78">
        <f>AVERAGEIFS('WEEKLY DATA'!BE$11:BE$14577,'WEEKLY DATA'!$A$11:$A$14577,'MONTHLY DATA'!$A107,'WEEKLY DATA'!$B$11:$B$14577,'MONTHLY DATA'!$B107)</f>
        <v>272.5</v>
      </c>
      <c r="BF107" s="78">
        <f>AVERAGEIFS('WEEKLY DATA'!BF$11:BF$14577,'WEEKLY DATA'!$A$11:$A$14577,'MONTHLY DATA'!$A107,'WEEKLY DATA'!$B$11:$B$14577,'MONTHLY DATA'!$B107)</f>
        <v>267.5</v>
      </c>
      <c r="BG107" s="154">
        <f t="shared" si="70"/>
        <v>4.4921875E-2</v>
      </c>
      <c r="BH107" s="169">
        <f>AVERAGEIFS('WEEKLY DATA'!BH$11:BH$14577,'WEEKLY DATA'!$A$11:$A$14577,'MONTHLY DATA'!$A107,'WEEKLY DATA'!$B$11:$B$14577,'MONTHLY DATA'!$B107)</f>
        <v>353.75</v>
      </c>
      <c r="BI107" s="78">
        <f>AVERAGEIFS('WEEKLY DATA'!BI$11:BI$14577,'WEEKLY DATA'!$A$11:$A$14577,'MONTHLY DATA'!$A107,'WEEKLY DATA'!$B$11:$B$14577,'MONTHLY DATA'!$B107)</f>
        <v>363.75</v>
      </c>
      <c r="BJ107" s="78">
        <f>AVERAGEIFS('WEEKLY DATA'!BJ$11:BJ$14577,'WEEKLY DATA'!$A$11:$A$14577,'MONTHLY DATA'!$A107,'WEEKLY DATA'!$B$11:$B$14577,'MONTHLY DATA'!$B107)</f>
        <v>358.75</v>
      </c>
      <c r="BK107" s="154">
        <f t="shared" si="71"/>
        <v>3.9855072463768071E-2</v>
      </c>
      <c r="BL107" s="169">
        <f>AVERAGEIFS('WEEKLY DATA'!BL$11:BL$14577,'WEEKLY DATA'!$A$11:$A$14577,'MONTHLY DATA'!$A107,'WEEKLY DATA'!$B$11:$B$14577,'MONTHLY DATA'!$B107)</f>
        <v>277.5</v>
      </c>
      <c r="BM107" s="78">
        <f>AVERAGEIFS('WEEKLY DATA'!BM$11:BM$14577,'WEEKLY DATA'!$A$11:$A$14577,'MONTHLY DATA'!$A107,'WEEKLY DATA'!$B$11:$B$14577,'MONTHLY DATA'!$B107)</f>
        <v>287.5</v>
      </c>
      <c r="BN107" s="78">
        <f>AVERAGEIFS('WEEKLY DATA'!BN$11:BN$14577,'WEEKLY DATA'!$A$11:$A$14577,'MONTHLY DATA'!$A107,'WEEKLY DATA'!$B$11:$B$14577,'MONTHLY DATA'!$B107)</f>
        <v>282.5</v>
      </c>
      <c r="BO107" s="154">
        <f t="shared" si="72"/>
        <v>4.2435424354243523E-2</v>
      </c>
      <c r="BP107" s="78">
        <f>AVERAGEIFS('WEEKLY DATA'!BP$11:BP$14577,'WEEKLY DATA'!$A$11:$A$14577,'MONTHLY DATA'!$A107,'WEEKLY DATA'!$B$11:$B$14577,'MONTHLY DATA'!$B107)</f>
        <v>314.375</v>
      </c>
      <c r="BQ107" s="78">
        <f>AVERAGEIFS('WEEKLY DATA'!BQ$11:BQ$14577,'WEEKLY DATA'!$A$11:$A$14577,'MONTHLY DATA'!$A107,'WEEKLY DATA'!$B$11:$B$14577,'MONTHLY DATA'!$B107)</f>
        <v>324.375</v>
      </c>
      <c r="BR107" s="78">
        <f>AVERAGEIFS('WEEKLY DATA'!BR$11:BR$14577,'WEEKLY DATA'!$A$11:$A$14577,'MONTHLY DATA'!$A107,'WEEKLY DATA'!$B$11:$B$14577,'MONTHLY DATA'!$B107)</f>
        <v>319.375</v>
      </c>
      <c r="BS107" s="154">
        <f t="shared" si="73"/>
        <v>-6.6096423017106831E-3</v>
      </c>
      <c r="BT107" s="78">
        <f>AVERAGEIFS('WEEKLY DATA'!BT$11:BT$14577,'WEEKLY DATA'!$A$11:$A$14577,'MONTHLY DATA'!$A107,'WEEKLY DATA'!$B$11:$B$14577,'MONTHLY DATA'!$B107)</f>
        <v>312.5</v>
      </c>
      <c r="BU107" s="78">
        <f>AVERAGEIFS('WEEKLY DATA'!BU$11:BU$14577,'WEEKLY DATA'!$A$11:$A$14577,'MONTHLY DATA'!$A107,'WEEKLY DATA'!$B$11:$B$14577,'MONTHLY DATA'!$B107)</f>
        <v>322.5</v>
      </c>
      <c r="BV107" s="78">
        <f>AVERAGEIFS('WEEKLY DATA'!BV$11:BV$14577,'WEEKLY DATA'!$A$11:$A$14577,'MONTHLY DATA'!$A107,'WEEKLY DATA'!$B$11:$B$14577,'MONTHLY DATA'!$B107)</f>
        <v>317.5</v>
      </c>
      <c r="BW107" s="154">
        <f t="shared" si="74"/>
        <v>3.7581699346405317E-2</v>
      </c>
      <c r="BX107" s="78">
        <f>AVERAGEIFS('WEEKLY DATA'!BX$11:BX$14577,'WEEKLY DATA'!$A$11:$A$14577,'MONTHLY DATA'!$A107,'WEEKLY DATA'!$B$11:$B$14577,'MONTHLY DATA'!$B107)</f>
        <v>403.75</v>
      </c>
      <c r="BY107" s="78">
        <f>AVERAGEIFS('WEEKLY DATA'!BY$11:BY$14577,'WEEKLY DATA'!$A$11:$A$14577,'MONTHLY DATA'!$A107,'WEEKLY DATA'!$B$11:$B$14577,'MONTHLY DATA'!$B107)</f>
        <v>413.75</v>
      </c>
      <c r="BZ107" s="78">
        <f>AVERAGEIFS('WEEKLY DATA'!BZ$11:BZ$14577,'WEEKLY DATA'!$A$11:$A$14577,'MONTHLY DATA'!$A107,'WEEKLY DATA'!$B$11:$B$14577,'MONTHLY DATA'!$B107)</f>
        <v>408.75</v>
      </c>
      <c r="CA107" s="154">
        <f t="shared" si="75"/>
        <v>3.4810126582278444E-2</v>
      </c>
      <c r="CB107" s="78">
        <f>AVERAGEIFS('WEEKLY DATA'!CB$11:CB$14577,'WEEKLY DATA'!$A$11:$A$14577,'MONTHLY DATA'!$A107,'WEEKLY DATA'!$B$11:$B$14577,'MONTHLY DATA'!$B107)</f>
        <v>425</v>
      </c>
      <c r="CC107" s="78">
        <f>AVERAGEIFS('WEEKLY DATA'!CC$11:CC$14577,'WEEKLY DATA'!$A$11:$A$14577,'MONTHLY DATA'!$A107,'WEEKLY DATA'!$B$11:$B$14577,'MONTHLY DATA'!$B107)</f>
        <v>435</v>
      </c>
      <c r="CD107" s="78">
        <f>AVERAGEIFS('WEEKLY DATA'!CD$11:CD$14577,'WEEKLY DATA'!$A$11:$A$14577,'MONTHLY DATA'!$A107,'WEEKLY DATA'!$B$11:$B$14577,'MONTHLY DATA'!$B107)</f>
        <v>430</v>
      </c>
      <c r="CE107" s="154">
        <f t="shared" si="76"/>
        <v>2.3310023310023631E-3</v>
      </c>
      <c r="CF107" s="78">
        <f>AVERAGEIFS('WEEKLY DATA'!CF$11:CF$14577,'WEEKLY DATA'!$A$11:$A$14577,'MONTHLY DATA'!$A107,'WEEKLY DATA'!$B$11:$B$14577,'MONTHLY DATA'!$B107)</f>
        <v>255.625</v>
      </c>
      <c r="CG107" s="78">
        <f>AVERAGEIFS('WEEKLY DATA'!CG$11:CG$14577,'WEEKLY DATA'!$A$11:$A$14577,'MONTHLY DATA'!$A107,'WEEKLY DATA'!$B$11:$B$14577,'MONTHLY DATA'!$B107)</f>
        <v>265.625</v>
      </c>
      <c r="CH107" s="78">
        <f>AVERAGEIFS('WEEKLY DATA'!CH$11:CH$14577,'WEEKLY DATA'!$A$11:$A$14577,'MONTHLY DATA'!$A107,'WEEKLY DATA'!$B$11:$B$14577,'MONTHLY DATA'!$B107)</f>
        <v>260.625</v>
      </c>
      <c r="CI107" s="154">
        <f t="shared" si="77"/>
        <v>-1.650943396226412E-2</v>
      </c>
      <c r="CJ107" s="78">
        <f>AVERAGEIFS('WEEKLY DATA'!CJ$11:CJ$14577,'WEEKLY DATA'!$A$11:$A$14577,'MONTHLY DATA'!$A107,'WEEKLY DATA'!$B$11:$B$14577,'MONTHLY DATA'!$B107)</f>
        <v>248.75</v>
      </c>
      <c r="CK107" s="78">
        <f>AVERAGEIFS('WEEKLY DATA'!CK$11:CK$14577,'WEEKLY DATA'!$A$11:$A$14577,'MONTHLY DATA'!$A107,'WEEKLY DATA'!$B$11:$B$14577,'MONTHLY DATA'!$B107)</f>
        <v>258.75</v>
      </c>
      <c r="CL107" s="78">
        <f>AVERAGEIFS('WEEKLY DATA'!CL$11:CL$14577,'WEEKLY DATA'!$A$11:$A$14577,'MONTHLY DATA'!$A107,'WEEKLY DATA'!$B$11:$B$14577,'MONTHLY DATA'!$B107)</f>
        <v>253.75</v>
      </c>
      <c r="CM107" s="154">
        <f t="shared" si="78"/>
        <v>1.4999999999999902E-2</v>
      </c>
      <c r="CN107" s="78">
        <f>AVERAGEIFS('WEEKLY DATA'!CN$11:CN$14577,'WEEKLY DATA'!$A$11:$A$14577,'MONTHLY DATA'!$A107,'WEEKLY DATA'!$B$11:$B$14577,'MONTHLY DATA'!$B107)</f>
        <v>343.75</v>
      </c>
      <c r="CO107" s="78">
        <f>AVERAGEIFS('WEEKLY DATA'!CO$11:CO$14577,'WEEKLY DATA'!$A$11:$A$14577,'MONTHLY DATA'!$A107,'WEEKLY DATA'!$B$11:$B$14577,'MONTHLY DATA'!$B107)</f>
        <v>353.75</v>
      </c>
      <c r="CP107" s="78">
        <f>AVERAGEIFS('WEEKLY DATA'!CP$11:CP$14577,'WEEKLY DATA'!$A$11:$A$14577,'MONTHLY DATA'!$A107,'WEEKLY DATA'!$B$11:$B$14577,'MONTHLY DATA'!$B107)</f>
        <v>348.75</v>
      </c>
      <c r="CQ107" s="154">
        <f t="shared" si="79"/>
        <v>4.1044776119403048E-2</v>
      </c>
      <c r="CR107" s="78">
        <f>AVERAGEIFS('WEEKLY DATA'!CR$11:CR$14577,'WEEKLY DATA'!$A$11:$A$14577,'MONTHLY DATA'!$A107,'WEEKLY DATA'!$B$11:$B$14577,'MONTHLY DATA'!$B107)</f>
        <v>395</v>
      </c>
      <c r="CS107" s="78">
        <f>AVERAGEIFS('WEEKLY DATA'!CS$11:CS$14577,'WEEKLY DATA'!$A$11:$A$14577,'MONTHLY DATA'!$A107,'WEEKLY DATA'!$B$11:$B$14577,'MONTHLY DATA'!$B107)</f>
        <v>405</v>
      </c>
      <c r="CT107" s="78">
        <f>AVERAGEIFS('WEEKLY DATA'!CT$11:CT$14577,'WEEKLY DATA'!$A$11:$A$14577,'MONTHLY DATA'!$A107,'WEEKLY DATA'!$B$11:$B$14577,'MONTHLY DATA'!$B107)</f>
        <v>400</v>
      </c>
      <c r="CU107" s="154">
        <f t="shared" si="80"/>
        <v>2.5062656641603454E-3</v>
      </c>
      <c r="CV107" s="169">
        <f>AVERAGEIFS('WEEKLY DATA'!CV$11:CV$14577,'WEEKLY DATA'!$A$11:$A$14577,'MONTHLY DATA'!$A107,'WEEKLY DATA'!$B$11:$B$14577,'MONTHLY DATA'!$B107)</f>
        <v>289.375</v>
      </c>
      <c r="CW107" s="78">
        <f>AVERAGEIFS('WEEKLY DATA'!CW$11:CW$14577,'WEEKLY DATA'!$A$11:$A$14577,'MONTHLY DATA'!$A107,'WEEKLY DATA'!$B$11:$B$14577,'MONTHLY DATA'!$B107)</f>
        <v>299.375</v>
      </c>
      <c r="CX107" s="78">
        <f>AVERAGEIFS('WEEKLY DATA'!CX$11:CX$14577,'WEEKLY DATA'!$A$11:$A$14577,'MONTHLY DATA'!$A107,'WEEKLY DATA'!$B$11:$B$14577,'MONTHLY DATA'!$B107)</f>
        <v>294.375</v>
      </c>
      <c r="CY107" s="154">
        <f t="shared" si="81"/>
        <v>-5.4898648648649129E-3</v>
      </c>
      <c r="CZ107" s="169">
        <f>AVERAGEIFS('WEEKLY DATA'!CZ$11:CZ$14577,'WEEKLY DATA'!$A$11:$A$14577,'MONTHLY DATA'!$A107,'WEEKLY DATA'!$B$11:$B$14577,'MONTHLY DATA'!$B107)</f>
        <v>283.125</v>
      </c>
      <c r="DA107" s="78">
        <f>AVERAGEIFS('WEEKLY DATA'!DA$11:DA$14577,'WEEKLY DATA'!$A$11:$A$14577,'MONTHLY DATA'!$A107,'WEEKLY DATA'!$B$11:$B$14577,'MONTHLY DATA'!$B107)</f>
        <v>293.125</v>
      </c>
      <c r="DB107" s="78">
        <f>AVERAGEIFS('WEEKLY DATA'!DB$11:DB$14577,'WEEKLY DATA'!$A$11:$A$14577,'MONTHLY DATA'!$A107,'WEEKLY DATA'!$B$11:$B$14577,'MONTHLY DATA'!$B107)</f>
        <v>288.125</v>
      </c>
      <c r="DC107" s="154">
        <f t="shared" si="82"/>
        <v>1.0964912280701844E-2</v>
      </c>
      <c r="DD107" s="78">
        <f>AVERAGEIFS('WEEKLY DATA'!DD$11:DD$14577,'WEEKLY DATA'!$A$11:$A$14577,'MONTHLY DATA'!$A107,'WEEKLY DATA'!$B$11:$B$14577,'MONTHLY DATA'!$B107)</f>
        <v>393.75</v>
      </c>
      <c r="DE107" s="78">
        <f>AVERAGEIFS('WEEKLY DATA'!DE$11:DE$14577,'WEEKLY DATA'!$A$11:$A$14577,'MONTHLY DATA'!$A107,'WEEKLY DATA'!$B$11:$B$14577,'MONTHLY DATA'!$B107)</f>
        <v>403.75</v>
      </c>
      <c r="DF107" s="78">
        <f>AVERAGEIFS('WEEKLY DATA'!DF$11:DF$14577,'WEEKLY DATA'!$A$11:$A$14577,'MONTHLY DATA'!$A107,'WEEKLY DATA'!$B$11:$B$14577,'MONTHLY DATA'!$B107)</f>
        <v>398.75</v>
      </c>
      <c r="DG107" s="154">
        <f t="shared" si="83"/>
        <v>3.5714285714285809E-2</v>
      </c>
      <c r="DH107" s="78">
        <f>AVERAGEIFS('WEEKLY DATA'!DH$11:DH$14577,'WEEKLY DATA'!$A$11:$A$14577,'MONTHLY DATA'!$A107,'WEEKLY DATA'!$B$11:$B$14577,'MONTHLY DATA'!$B107)</f>
        <v>415</v>
      </c>
      <c r="DI107" s="78">
        <f>AVERAGEIFS('WEEKLY DATA'!DI$11:DI$14577,'WEEKLY DATA'!$A$11:$A$14577,'MONTHLY DATA'!$A107,'WEEKLY DATA'!$B$11:$B$14577,'MONTHLY DATA'!$B107)</f>
        <v>425</v>
      </c>
      <c r="DJ107" s="78">
        <f>AVERAGEIFS('WEEKLY DATA'!DJ$11:DJ$14577,'WEEKLY DATA'!$A$11:$A$14577,'MONTHLY DATA'!$A107,'WEEKLY DATA'!$B$11:$B$14577,'MONTHLY DATA'!$B107)</f>
        <v>420</v>
      </c>
      <c r="DK107" s="154">
        <f t="shared" si="84"/>
        <v>2.3866348448686736E-3</v>
      </c>
      <c r="DL107" s="169">
        <f>AVERAGEIFS('WEEKLY DATA'!DL$11:DL$14577,'WEEKLY DATA'!$A$11:$A$14577,'MONTHLY DATA'!$A107,'WEEKLY DATA'!$B$11:$B$14577,'MONTHLY DATA'!$B107)</f>
        <v>259.375</v>
      </c>
      <c r="DM107" s="78">
        <f>AVERAGEIFS('WEEKLY DATA'!DM$11:DM$14577,'WEEKLY DATA'!$A$11:$A$14577,'MONTHLY DATA'!$A107,'WEEKLY DATA'!$B$11:$B$14577,'MONTHLY DATA'!$B107)</f>
        <v>269.375</v>
      </c>
      <c r="DN107" s="78">
        <f>AVERAGEIFS('WEEKLY DATA'!DN$11:DN$14577,'WEEKLY DATA'!$A$11:$A$14577,'MONTHLY DATA'!$A107,'WEEKLY DATA'!$B$11:$B$14577,'MONTHLY DATA'!$B107)</f>
        <v>264.375</v>
      </c>
      <c r="DO107" s="154">
        <f t="shared" si="85"/>
        <v>-6.1090225563910083E-3</v>
      </c>
      <c r="DP107" s="78">
        <f>AVERAGEIFS('WEEKLY DATA'!DP$11:DP$14577,'WEEKLY DATA'!$A$11:$A$14577,'MONTHLY DATA'!$A107,'WEEKLY DATA'!$B$11:$B$14577,'MONTHLY DATA'!$B107)</f>
        <v>253.125</v>
      </c>
      <c r="DQ107" s="78">
        <f>AVERAGEIFS('WEEKLY DATA'!DQ$11:DQ$14577,'WEEKLY DATA'!$A$11:$A$14577,'MONTHLY DATA'!$A107,'WEEKLY DATA'!$B$11:$B$14577,'MONTHLY DATA'!$B107)</f>
        <v>263.125</v>
      </c>
      <c r="DR107" s="78">
        <f>AVERAGEIFS('WEEKLY DATA'!DR$11:DR$14577,'WEEKLY DATA'!$A$11:$A$14577,'MONTHLY DATA'!$A107,'WEEKLY DATA'!$B$11:$B$14577,'MONTHLY DATA'!$B107)</f>
        <v>258.125</v>
      </c>
      <c r="DS107" s="154">
        <f t="shared" si="86"/>
        <v>1.225490196078427E-2</v>
      </c>
      <c r="DT107" s="78">
        <f>AVERAGEIFS('WEEKLY DATA'!DT$11:DT$14577,'WEEKLY DATA'!$A$11:$A$14577,'MONTHLY DATA'!$A107,'WEEKLY DATA'!$B$11:$B$14577,'MONTHLY DATA'!$B107)</f>
        <v>403.75</v>
      </c>
      <c r="DU107" s="78">
        <f>AVERAGEIFS('WEEKLY DATA'!DU$11:DU$14577,'WEEKLY DATA'!$A$11:$A$14577,'MONTHLY DATA'!$A107,'WEEKLY DATA'!$B$11:$B$14577,'MONTHLY DATA'!$B107)</f>
        <v>413.75</v>
      </c>
      <c r="DV107" s="78">
        <f>AVERAGEIFS('WEEKLY DATA'!DV$11:DV$14577,'WEEKLY DATA'!$A$11:$A$14577,'MONTHLY DATA'!$A107,'WEEKLY DATA'!$B$11:$B$14577,'MONTHLY DATA'!$B107)</f>
        <v>408.75</v>
      </c>
      <c r="DW107" s="154">
        <f t="shared" si="87"/>
        <v>3.4810126582278444E-2</v>
      </c>
      <c r="DX107" s="78">
        <f>AVERAGEIFS('WEEKLY DATA'!DX$11:DX$14577,'WEEKLY DATA'!$A$11:$A$14577,'MONTHLY DATA'!$A107,'WEEKLY DATA'!$B$11:$B$14577,'MONTHLY DATA'!$B107)</f>
        <v>425</v>
      </c>
      <c r="DY107" s="78">
        <f>AVERAGEIFS('WEEKLY DATA'!DY$11:DY$14577,'WEEKLY DATA'!$A$11:$A$14577,'MONTHLY DATA'!$A107,'WEEKLY DATA'!$B$11:$B$14577,'MONTHLY DATA'!$B107)</f>
        <v>435</v>
      </c>
      <c r="DZ107" s="78">
        <f>AVERAGEIFS('WEEKLY DATA'!DZ$11:DZ$14577,'WEEKLY DATA'!$A$11:$A$14577,'MONTHLY DATA'!$A107,'WEEKLY DATA'!$B$11:$B$14577,'MONTHLY DATA'!$B107)</f>
        <v>430</v>
      </c>
      <c r="EA107" s="154">
        <f t="shared" si="88"/>
        <v>2.3310023310023631E-3</v>
      </c>
      <c r="EB107" s="78">
        <f>AVERAGEIFS('WEEKLY DATA'!EB$11:EB$14577,'WEEKLY DATA'!$A$11:$A$14577,'MONTHLY DATA'!$A107,'WEEKLY DATA'!$B$11:$B$14577,'MONTHLY DATA'!$B107)</f>
        <v>248.125</v>
      </c>
      <c r="EC107" s="78">
        <f>AVERAGEIFS('WEEKLY DATA'!EC$11:EC$14577,'WEEKLY DATA'!$A$11:$A$14577,'MONTHLY DATA'!$A107,'WEEKLY DATA'!$B$11:$B$14577,'MONTHLY DATA'!$B107)</f>
        <v>258.125</v>
      </c>
      <c r="ED107" s="78">
        <f>AVERAGEIFS('WEEKLY DATA'!ED$11:ED$14577,'WEEKLY DATA'!$A$11:$A$14577,'MONTHLY DATA'!$A107,'WEEKLY DATA'!$B$11:$B$14577,'MONTHLY DATA'!$B107)</f>
        <v>253.125</v>
      </c>
      <c r="EE107" s="154">
        <f t="shared" si="89"/>
        <v>-1.123046875E-2</v>
      </c>
      <c r="EF107" s="169">
        <f>AVERAGEIFS('WEEKLY DATA'!EF$11:EF$14577,'WEEKLY DATA'!$A$11:$A$14577,'MONTHLY DATA'!$A107,'WEEKLY DATA'!$B$11:$B$14577,'MONTHLY DATA'!$B107)</f>
        <v>241.875</v>
      </c>
      <c r="EG107" s="78">
        <f>AVERAGEIFS('WEEKLY DATA'!EG$11:EG$14577,'WEEKLY DATA'!$A$11:$A$14577,'MONTHLY DATA'!$A107,'WEEKLY DATA'!$B$11:$B$14577,'MONTHLY DATA'!$B107)</f>
        <v>251.875</v>
      </c>
      <c r="EH107" s="78">
        <f>AVERAGEIFS('WEEKLY DATA'!EH$11:EH$14577,'WEEKLY DATA'!$A$11:$A$14577,'MONTHLY DATA'!$A107,'WEEKLY DATA'!$B$11:$B$14577,'MONTHLY DATA'!$B107)</f>
        <v>246.875</v>
      </c>
      <c r="EI107" s="154">
        <f t="shared" si="90"/>
        <v>2.8645833333333259E-2</v>
      </c>
      <c r="EJ107" s="78">
        <f>AVERAGEIFS('WEEKLY DATA'!EJ$11:EJ$14577,'WEEKLY DATA'!$A$11:$A$14577,'MONTHLY DATA'!$A107,'WEEKLY DATA'!$B$11:$B$14577,'MONTHLY DATA'!$B107)</f>
        <v>423.75</v>
      </c>
      <c r="EK107" s="78">
        <f>AVERAGEIFS('WEEKLY DATA'!EK$11:EK$14577,'WEEKLY DATA'!$A$11:$A$14577,'MONTHLY DATA'!$A107,'WEEKLY DATA'!$B$11:$B$14577,'MONTHLY DATA'!$B107)</f>
        <v>433.75</v>
      </c>
      <c r="EL107" s="78">
        <f>AVERAGEIFS('WEEKLY DATA'!EL$11:EL$14577,'WEEKLY DATA'!$A$11:$A$14577,'MONTHLY DATA'!$A107,'WEEKLY DATA'!$B$11:$B$14577,'MONTHLY DATA'!$B107)</f>
        <v>428.75</v>
      </c>
      <c r="EM107" s="154">
        <f t="shared" si="91"/>
        <v>3.3132530120481896E-2</v>
      </c>
      <c r="EN107" s="78">
        <f>AVERAGEIFS('WEEKLY DATA'!EN$11:EN$14577,'WEEKLY DATA'!$A$11:$A$14577,'MONTHLY DATA'!$A107,'WEEKLY DATA'!$B$11:$B$14577,'MONTHLY DATA'!$B107)</f>
        <v>450</v>
      </c>
      <c r="EO107" s="78">
        <f>AVERAGEIFS('WEEKLY DATA'!EO$11:EO$14577,'WEEKLY DATA'!$A$11:$A$14577,'MONTHLY DATA'!$A107,'WEEKLY DATA'!$B$11:$B$14577,'MONTHLY DATA'!$B107)</f>
        <v>460</v>
      </c>
      <c r="EP107" s="78">
        <f>AVERAGEIFS('WEEKLY DATA'!EP$11:EP$14577,'WEEKLY DATA'!$A$11:$A$14577,'MONTHLY DATA'!$A107,'WEEKLY DATA'!$B$11:$B$14577,'MONTHLY DATA'!$B107)</f>
        <v>455</v>
      </c>
      <c r="EQ107" s="154">
        <f t="shared" si="92"/>
        <v>2.2026431718060735E-3</v>
      </c>
      <c r="ER107" s="78">
        <f>AVERAGEIFS('WEEKLY DATA'!ER$11:ER$14577,'WEEKLY DATA'!$A$11:$A$14577,'MONTHLY DATA'!$A107,'WEEKLY DATA'!$B$11:$B$14577,'MONTHLY DATA'!$B107)</f>
        <v>246.875</v>
      </c>
      <c r="ES107" s="78">
        <f>AVERAGEIFS('WEEKLY DATA'!ES$11:ES$14577,'WEEKLY DATA'!$A$11:$A$14577,'MONTHLY DATA'!$A107,'WEEKLY DATA'!$B$11:$B$14577,'MONTHLY DATA'!$B107)</f>
        <v>256.875</v>
      </c>
      <c r="ET107" s="78">
        <f>AVERAGEIFS('WEEKLY DATA'!ET$11:ET$14577,'WEEKLY DATA'!$A$11:$A$14577,'MONTHLY DATA'!$A107,'WEEKLY DATA'!$B$11:$B$14577,'MONTHLY DATA'!$B107)</f>
        <v>251.875</v>
      </c>
      <c r="EU107" s="154">
        <f t="shared" si="93"/>
        <v>1.1546184738955745E-2</v>
      </c>
      <c r="EV107" s="78">
        <f>AVERAGEIFS('WEEKLY DATA'!EV$11:EV$14577,'WEEKLY DATA'!$A$11:$A$14577,'MONTHLY DATA'!$A107,'WEEKLY DATA'!$B$11:$B$14577,'MONTHLY DATA'!$B107)</f>
        <v>245.625</v>
      </c>
      <c r="EW107" s="78">
        <f>AVERAGEIFS('WEEKLY DATA'!EW$11:EW$14577,'WEEKLY DATA'!$A$11:$A$14577,'MONTHLY DATA'!$A107,'WEEKLY DATA'!$B$11:$B$14577,'MONTHLY DATA'!$B107)</f>
        <v>255.625</v>
      </c>
      <c r="EX107" s="78">
        <f>AVERAGEIFS('WEEKLY DATA'!EX$11:EX$14577,'WEEKLY DATA'!$A$11:$A$14577,'MONTHLY DATA'!$A107,'WEEKLY DATA'!$B$11:$B$14577,'MONTHLY DATA'!$B107)</f>
        <v>250.625</v>
      </c>
      <c r="EY107" s="154">
        <f t="shared" si="94"/>
        <v>3.7784679089026829E-2</v>
      </c>
      <c r="EZ107" s="78">
        <f>AVERAGEIFS('WEEKLY DATA'!EZ$11:EZ$14577,'WEEKLY DATA'!$A$11:$A$14577,'MONTHLY DATA'!$A107,'WEEKLY DATA'!$B$11:$B$14577,'MONTHLY DATA'!$B107)</f>
        <v>408.75</v>
      </c>
      <c r="FA107" s="78">
        <f>AVERAGEIFS('WEEKLY DATA'!FA$11:FA$14577,'WEEKLY DATA'!$A$11:$A$14577,'MONTHLY DATA'!$A107,'WEEKLY DATA'!$B$11:$B$14577,'MONTHLY DATA'!$B107)</f>
        <v>418.75</v>
      </c>
      <c r="FB107" s="78">
        <f>AVERAGEIFS('WEEKLY DATA'!FB$11:FB$14577,'WEEKLY DATA'!$A$11:$A$14577,'MONTHLY DATA'!$A107,'WEEKLY DATA'!$B$11:$B$14577,'MONTHLY DATA'!$B107)</f>
        <v>413.75</v>
      </c>
      <c r="FC107" s="154">
        <f t="shared" si="95"/>
        <v>3.4375000000000044E-2</v>
      </c>
      <c r="FD107" s="78">
        <f>AVERAGEIFS('WEEKLY DATA'!FD$11:FD$14577,'WEEKLY DATA'!$A$11:$A$14577,'MONTHLY DATA'!$A107,'WEEKLY DATA'!$B$11:$B$14577,'MONTHLY DATA'!$B107)</f>
        <v>455</v>
      </c>
      <c r="FE107" s="78">
        <f>AVERAGEIFS('WEEKLY DATA'!FE$11:FE$14577,'WEEKLY DATA'!$A$11:$A$14577,'MONTHLY DATA'!$A107,'WEEKLY DATA'!$B$11:$B$14577,'MONTHLY DATA'!$B107)</f>
        <v>465</v>
      </c>
      <c r="FF107" s="78">
        <f>AVERAGEIFS('WEEKLY DATA'!FF$11:FF$14577,'WEEKLY DATA'!$A$11:$A$14577,'MONTHLY DATA'!$A107,'WEEKLY DATA'!$B$11:$B$14577,'MONTHLY DATA'!$B107)</f>
        <v>460</v>
      </c>
      <c r="FG107" s="154">
        <f t="shared" si="96"/>
        <v>2.1786492374726851E-3</v>
      </c>
      <c r="FH107" s="78">
        <f>AVERAGEIFS('WEEKLY DATA'!FH$11:FH$14577,'WEEKLY DATA'!$A$11:$A$14577,'MONTHLY DATA'!$A107,'WEEKLY DATA'!$B$11:$B$14577,'MONTHLY DATA'!$B107)</f>
        <v>267.5</v>
      </c>
      <c r="FI107" s="78">
        <f>AVERAGEIFS('WEEKLY DATA'!FI$11:FI$14577,'WEEKLY DATA'!$A$11:$A$14577,'MONTHLY DATA'!$A107,'WEEKLY DATA'!$B$11:$B$14577,'MONTHLY DATA'!$B107)</f>
        <v>277.5</v>
      </c>
      <c r="FJ107" s="78">
        <f>AVERAGEIFS('WEEKLY DATA'!FJ$11:FJ$14577,'WEEKLY DATA'!$A$11:$A$14577,'MONTHLY DATA'!$A107,'WEEKLY DATA'!$B$11:$B$14577,'MONTHLY DATA'!$B107)</f>
        <v>272.5</v>
      </c>
      <c r="FK107" s="154">
        <f t="shared" si="97"/>
        <v>1.8382352941177516E-3</v>
      </c>
      <c r="FL107" s="169">
        <f>AVERAGEIFS('WEEKLY DATA'!FL$11:FL$14577,'WEEKLY DATA'!$A$11:$A$14577,'MONTHLY DATA'!$A107,'WEEKLY DATA'!$B$11:$B$14577,'MONTHLY DATA'!$B107)</f>
        <v>265.625</v>
      </c>
      <c r="FM107" s="78">
        <f>AVERAGEIFS('WEEKLY DATA'!FM$11:FM$14577,'WEEKLY DATA'!$A$11:$A$14577,'MONTHLY DATA'!$A107,'WEEKLY DATA'!$B$11:$B$14577,'MONTHLY DATA'!$B107)</f>
        <v>275.625</v>
      </c>
      <c r="FN107" s="78">
        <f>AVERAGEIFS('WEEKLY DATA'!FN$11:FN$14577,'WEEKLY DATA'!$A$11:$A$14577,'MONTHLY DATA'!$A107,'WEEKLY DATA'!$B$11:$B$14577,'MONTHLY DATA'!$B107)</f>
        <v>270.625</v>
      </c>
      <c r="FO107" s="154">
        <f t="shared" si="98"/>
        <v>9.794776119403048E-3</v>
      </c>
      <c r="FP107" s="78">
        <f>AVERAGEIFS('WEEKLY DATA'!FP$11:FP$14577,'WEEKLY DATA'!$A$11:$A$14577,'MONTHLY DATA'!$A107,'WEEKLY DATA'!$B$11:$B$14577,'MONTHLY DATA'!$B107)</f>
        <v>295</v>
      </c>
      <c r="FQ107" s="78">
        <f>AVERAGEIFS('WEEKLY DATA'!FQ$11:FQ$14577,'WEEKLY DATA'!$A$11:$A$14577,'MONTHLY DATA'!$A107,'WEEKLY DATA'!$B$11:$B$14577,'MONTHLY DATA'!$B107)</f>
        <v>305</v>
      </c>
      <c r="FR107" s="78">
        <f>AVERAGEIFS('WEEKLY DATA'!FR$11:FR$14577,'WEEKLY DATA'!$A$11:$A$14577,'MONTHLY DATA'!$A107,'WEEKLY DATA'!$B$11:$B$14577,'MONTHLY DATA'!$B107)</f>
        <v>300</v>
      </c>
      <c r="FS107" s="154">
        <f t="shared" si="99"/>
        <v>-1.3157894736842146E-2</v>
      </c>
      <c r="FT107" s="78">
        <f>AVERAGEIFS('WEEKLY DATA'!FT$11:FT$14577,'WEEKLY DATA'!$A$11:$A$14577,'MONTHLY DATA'!$A107,'WEEKLY DATA'!$B$11:$B$14577,'MONTHLY DATA'!$B107)</f>
        <v>239.375</v>
      </c>
      <c r="FU107" s="78">
        <f>AVERAGEIFS('WEEKLY DATA'!FU$11:FU$14577,'WEEKLY DATA'!$A$11:$A$14577,'MONTHLY DATA'!$A107,'WEEKLY DATA'!$B$11:$B$14577,'MONTHLY DATA'!$B107)</f>
        <v>249.375</v>
      </c>
      <c r="FV107" s="78">
        <f>AVERAGEIFS('WEEKLY DATA'!FV$11:FV$14577,'WEEKLY DATA'!$A$11:$A$14577,'MONTHLY DATA'!$A107,'WEEKLY DATA'!$B$11:$B$14577,'MONTHLY DATA'!$B107)</f>
        <v>244.375</v>
      </c>
      <c r="FW107" s="154">
        <f t="shared" si="100"/>
        <v>-2.0541082164328706E-2</v>
      </c>
      <c r="FX107" s="78">
        <f>AVERAGEIFS('WEEKLY DATA'!FX$11:FX$14577,'WEEKLY DATA'!$A$11:$A$14577,'MONTHLY DATA'!$A107,'WEEKLY DATA'!$B$11:$B$14577,'MONTHLY DATA'!$B107)</f>
        <v>172.5</v>
      </c>
      <c r="FY107" s="78">
        <f>AVERAGEIFS('WEEKLY DATA'!FY$11:FY$14577,'WEEKLY DATA'!$A$11:$A$14577,'MONTHLY DATA'!$A107,'WEEKLY DATA'!$B$11:$B$14577,'MONTHLY DATA'!$B107)</f>
        <v>182.5</v>
      </c>
      <c r="FZ107" s="78">
        <f>AVERAGEIFS('WEEKLY DATA'!FZ$11:FZ$14577,'WEEKLY DATA'!$A$11:$A$14577,'MONTHLY DATA'!$A107,'WEEKLY DATA'!$B$11:$B$14577,'MONTHLY DATA'!$B107)</f>
        <v>177.5</v>
      </c>
      <c r="GA107" s="154">
        <f t="shared" si="101"/>
        <v>-6.0846560846560815E-2</v>
      </c>
      <c r="GB107" s="78">
        <f>AVERAGEIFS('WEEKLY DATA'!GB$11:GB$14577,'WEEKLY DATA'!$A$11:$A$14577,'MONTHLY DATA'!$A107,'WEEKLY DATA'!$B$11:$B$14577,'MONTHLY DATA'!$B107)</f>
        <v>319.375</v>
      </c>
      <c r="GC107" s="78">
        <f>AVERAGEIFS('WEEKLY DATA'!GC$11:GC$14577,'WEEKLY DATA'!$A$11:$A$14577,'MONTHLY DATA'!$A107,'WEEKLY DATA'!$B$11:$B$14577,'MONTHLY DATA'!$B107)</f>
        <v>329.375</v>
      </c>
      <c r="GD107" s="78">
        <f>AVERAGEIFS('WEEKLY DATA'!GD$11:GD$14577,'WEEKLY DATA'!$A$11:$A$14577,'MONTHLY DATA'!$A107,'WEEKLY DATA'!$B$11:$B$14577,'MONTHLY DATA'!$B107)</f>
        <v>324.375</v>
      </c>
      <c r="GE107" s="154">
        <f t="shared" si="102"/>
        <v>-4.9846625766871711E-3</v>
      </c>
      <c r="GF107" s="169">
        <f>AVERAGEIFS('WEEKLY DATA'!GF$11:GF$14577,'WEEKLY DATA'!$A$11:$A$14577,'MONTHLY DATA'!$A107,'WEEKLY DATA'!$B$11:$B$14577,'MONTHLY DATA'!$B107)</f>
        <v>318.75</v>
      </c>
      <c r="GG107" s="78">
        <f>AVERAGEIFS('WEEKLY DATA'!GG$11:GG$14577,'WEEKLY DATA'!$A$11:$A$14577,'MONTHLY DATA'!$A107,'WEEKLY DATA'!$B$11:$B$14577,'MONTHLY DATA'!$B107)</f>
        <v>328.75</v>
      </c>
      <c r="GH107" s="78">
        <f>AVERAGEIFS('WEEKLY DATA'!GH$11:GH$14577,'WEEKLY DATA'!$A$11:$A$14577,'MONTHLY DATA'!$A107,'WEEKLY DATA'!$B$11:$B$14577,'MONTHLY DATA'!$B107)</f>
        <v>323.75</v>
      </c>
      <c r="GI107" s="154">
        <f t="shared" si="103"/>
        <v>1.171875E-2</v>
      </c>
      <c r="GJ107" s="78">
        <f>AVERAGEIFS('WEEKLY DATA'!GJ$11:GJ$14577,'WEEKLY DATA'!$A$11:$A$14577,'MONTHLY DATA'!$A107,'WEEKLY DATA'!$B$11:$B$14577,'MONTHLY DATA'!$B107)</f>
        <v>423.75</v>
      </c>
      <c r="GK107" s="78">
        <f>AVERAGEIFS('WEEKLY DATA'!GK$11:GK$14577,'WEEKLY DATA'!$A$11:$A$14577,'MONTHLY DATA'!$A107,'WEEKLY DATA'!$B$11:$B$14577,'MONTHLY DATA'!$B107)</f>
        <v>433.75</v>
      </c>
      <c r="GL107" s="78">
        <f>AVERAGEIFS('WEEKLY DATA'!GL$11:GL$14577,'WEEKLY DATA'!$A$11:$A$14577,'MONTHLY DATA'!$A107,'WEEKLY DATA'!$B$11:$B$14577,'MONTHLY DATA'!$B107)</f>
        <v>428.75</v>
      </c>
      <c r="GM107" s="154">
        <f t="shared" si="104"/>
        <v>3.3132530120481896E-2</v>
      </c>
      <c r="GN107" s="78">
        <f>AVERAGEIFS('WEEKLY DATA'!GN$11:GN$14577,'WEEKLY DATA'!$A$11:$A$14577,'MONTHLY DATA'!$A107,'WEEKLY DATA'!$B$11:$B$14577,'MONTHLY DATA'!$B107)</f>
        <v>455</v>
      </c>
      <c r="GO107" s="78">
        <f>AVERAGEIFS('WEEKLY DATA'!GO$11:GO$14577,'WEEKLY DATA'!$A$11:$A$14577,'MONTHLY DATA'!$A107,'WEEKLY DATA'!$B$11:$B$14577,'MONTHLY DATA'!$B107)</f>
        <v>465</v>
      </c>
      <c r="GP107" s="78">
        <f>AVERAGEIFS('WEEKLY DATA'!GP$11:GP$14577,'WEEKLY DATA'!$A$11:$A$14577,'MONTHLY DATA'!$A107,'WEEKLY DATA'!$B$11:$B$14577,'MONTHLY DATA'!$B107)</f>
        <v>460</v>
      </c>
      <c r="GQ107" s="154">
        <f t="shared" si="105"/>
        <v>2.1786492374726851E-3</v>
      </c>
      <c r="GR107" s="78"/>
    </row>
    <row r="108" spans="1:200" ht="15.75" x14ac:dyDescent="0.25">
      <c r="A108">
        <f t="shared" si="55"/>
        <v>2</v>
      </c>
      <c r="B108">
        <f t="shared" si="56"/>
        <v>2018</v>
      </c>
      <c r="C108" s="86">
        <v>43132</v>
      </c>
      <c r="D108" s="78">
        <f>AVERAGEIFS('WEEKLY DATA'!D$11:D$14577,'WEEKLY DATA'!$A$11:$A$14577,'MONTHLY DATA'!$A108,'WEEKLY DATA'!$B$11:$B$14577,'MONTHLY DATA'!$B108)</f>
        <v>346.875</v>
      </c>
      <c r="E108" s="78">
        <f>AVERAGEIFS('WEEKLY DATA'!E$11:E$14577,'WEEKLY DATA'!$A$11:$A$14577,'MONTHLY DATA'!$A108,'WEEKLY DATA'!$B$11:$B$14577,'MONTHLY DATA'!$B108)</f>
        <v>356.875</v>
      </c>
      <c r="F108" s="78">
        <f>AVERAGEIFS('WEEKLY DATA'!F$11:F$14577,'WEEKLY DATA'!$A$11:$A$14577,'MONTHLY DATA'!$A108,'WEEKLY DATA'!$B$11:$B$14577,'MONTHLY DATA'!$B108)</f>
        <v>351.875</v>
      </c>
      <c r="G108" s="154">
        <f t="shared" si="57"/>
        <v>1.8083182640144635E-2</v>
      </c>
      <c r="H108" s="169">
        <f>AVERAGEIFS('WEEKLY DATA'!H$11:H$14577,'WEEKLY DATA'!$A$11:$A$14577,'MONTHLY DATA'!$A108,'WEEKLY DATA'!$B$11:$B$14577,'MONTHLY DATA'!$B108)</f>
        <v>483.75</v>
      </c>
      <c r="I108" s="78">
        <f>AVERAGEIFS('WEEKLY DATA'!I$11:I$14577,'WEEKLY DATA'!$A$11:$A$14577,'MONTHLY DATA'!$A108,'WEEKLY DATA'!$B$11:$B$14577,'MONTHLY DATA'!$B108)</f>
        <v>493.75</v>
      </c>
      <c r="J108" s="78">
        <f>AVERAGEIFS('WEEKLY DATA'!J$11:J$14577,'WEEKLY DATA'!$A$11:$A$14577,'MONTHLY DATA'!$A108,'WEEKLY DATA'!$B$11:$B$14577,'MONTHLY DATA'!$B108)</f>
        <v>488.75</v>
      </c>
      <c r="K108" s="154">
        <f t="shared" si="58"/>
        <v>2.6246719160105014E-2</v>
      </c>
      <c r="L108" s="169">
        <f>AVERAGEIFS('WEEKLY DATA'!L$11:L$14577,'WEEKLY DATA'!$A$11:$A$14577,'MONTHLY DATA'!$A108,'WEEKLY DATA'!$B$11:$B$14577,'MONTHLY DATA'!$B108)</f>
        <v>430</v>
      </c>
      <c r="M108" s="78">
        <f>AVERAGEIFS('WEEKLY DATA'!M$11:M$14577,'WEEKLY DATA'!$A$11:$A$14577,'MONTHLY DATA'!$A108,'WEEKLY DATA'!$B$11:$B$14577,'MONTHLY DATA'!$B108)</f>
        <v>440</v>
      </c>
      <c r="N108" s="78">
        <f>AVERAGEIFS('WEEKLY DATA'!N$11:N$14577,'WEEKLY DATA'!$A$11:$A$14577,'MONTHLY DATA'!$A108,'WEEKLY DATA'!$B$11:$B$14577,'MONTHLY DATA'!$B108)</f>
        <v>435</v>
      </c>
      <c r="O108" s="154">
        <f t="shared" si="59"/>
        <v>5.7803468208093012E-3</v>
      </c>
      <c r="P108" s="169">
        <f>AVERAGEIFS('WEEKLY DATA'!P$11:P$14577,'WEEKLY DATA'!$A$11:$A$14577,'MONTHLY DATA'!$A108,'WEEKLY DATA'!$B$11:$B$14577,'MONTHLY DATA'!$B108)</f>
        <v>342.5</v>
      </c>
      <c r="Q108" s="78">
        <f>AVERAGEIFS('WEEKLY DATA'!Q$11:Q$14577,'WEEKLY DATA'!$A$11:$A$14577,'MONTHLY DATA'!$A108,'WEEKLY DATA'!$B$11:$B$14577,'MONTHLY DATA'!$B108)</f>
        <v>352.5</v>
      </c>
      <c r="R108" s="78">
        <f>AVERAGEIFS('WEEKLY DATA'!R$11:R$14577,'WEEKLY DATA'!$A$11:$A$14577,'MONTHLY DATA'!$A108,'WEEKLY DATA'!$B$11:$B$14577,'MONTHLY DATA'!$B108)</f>
        <v>347.5</v>
      </c>
      <c r="S108" s="154">
        <f t="shared" si="60"/>
        <v>6.5134099616858343E-2</v>
      </c>
      <c r="T108" s="169">
        <f>AVERAGEIFS('WEEKLY DATA'!T$11:T$14577,'WEEKLY DATA'!$A$11:$A$14577,'MONTHLY DATA'!$A108,'WEEKLY DATA'!$B$11:$B$14577,'MONTHLY DATA'!$B108)</f>
        <v>333.75</v>
      </c>
      <c r="U108" s="78">
        <f>AVERAGEIFS('WEEKLY DATA'!U$11:U$14577,'WEEKLY DATA'!$A$11:$A$14577,'MONTHLY DATA'!$A108,'WEEKLY DATA'!$B$11:$B$14577,'MONTHLY DATA'!$B108)</f>
        <v>343.75</v>
      </c>
      <c r="V108" s="78">
        <f>AVERAGEIFS('WEEKLY DATA'!V$11:V$14577,'WEEKLY DATA'!$A$11:$A$14577,'MONTHLY DATA'!$A108,'WEEKLY DATA'!$B$11:$B$14577,'MONTHLY DATA'!$B108)</f>
        <v>338.75</v>
      </c>
      <c r="W108" s="154">
        <f t="shared" si="61"/>
        <v>2.457466918714557E-2</v>
      </c>
      <c r="X108" s="169">
        <f>AVERAGEIFS('WEEKLY DATA'!X$11:X$14577,'WEEKLY DATA'!$A$11:$A$14577,'MONTHLY DATA'!$A108,'WEEKLY DATA'!$B$11:$B$14577,'MONTHLY DATA'!$B108)</f>
        <v>333.75</v>
      </c>
      <c r="Y108" s="78">
        <f>AVERAGEIFS('WEEKLY DATA'!Y$11:Y$14577,'WEEKLY DATA'!$A$11:$A$14577,'MONTHLY DATA'!$A108,'WEEKLY DATA'!$B$11:$B$14577,'MONTHLY DATA'!$B108)</f>
        <v>343.75</v>
      </c>
      <c r="Z108" s="78">
        <f>AVERAGEIFS('WEEKLY DATA'!Z$11:Z$14577,'WEEKLY DATA'!$A$11:$A$14577,'MONTHLY DATA'!$A108,'WEEKLY DATA'!$B$11:$B$14577,'MONTHLY DATA'!$B108)</f>
        <v>338.75</v>
      </c>
      <c r="AA108" s="154">
        <f t="shared" si="62"/>
        <v>3.8314176245210829E-2</v>
      </c>
      <c r="AB108" s="169">
        <f>AVERAGEIFS('WEEKLY DATA'!AB$11:AB$14577,'WEEKLY DATA'!$A$11:$A$14577,'MONTHLY DATA'!$A108,'WEEKLY DATA'!$B$11:$B$14577,'MONTHLY DATA'!$B108)</f>
        <v>370</v>
      </c>
      <c r="AC108" s="78">
        <f>AVERAGEIFS('WEEKLY DATA'!AC$11:AC$14577,'WEEKLY DATA'!$A$11:$A$14577,'MONTHLY DATA'!$A108,'WEEKLY DATA'!$B$11:$B$14577,'MONTHLY DATA'!$B108)</f>
        <v>380</v>
      </c>
      <c r="AD108" s="78">
        <f>AVERAGEIFS('WEEKLY DATA'!AD$11:AD$14577,'WEEKLY DATA'!$A$11:$A$14577,'MONTHLY DATA'!$A108,'WEEKLY DATA'!$B$11:$B$14577,'MONTHLY DATA'!$B108)</f>
        <v>375</v>
      </c>
      <c r="AE108" s="154">
        <f t="shared" si="63"/>
        <v>6.7114093959732557E-3</v>
      </c>
      <c r="AF108" s="169">
        <f>AVERAGEIFS('WEEKLY DATA'!AF$11:AF$14577,'WEEKLY DATA'!$A$11:$A$14577,'MONTHLY DATA'!$A108,'WEEKLY DATA'!$B$11:$B$14577,'MONTHLY DATA'!$B108)</f>
        <v>306.875</v>
      </c>
      <c r="AG108" s="78">
        <f>AVERAGEIFS('WEEKLY DATA'!AG$11:AG$14577,'WEEKLY DATA'!$A$11:$A$14577,'MONTHLY DATA'!$A108,'WEEKLY DATA'!$B$11:$B$14577,'MONTHLY DATA'!$B108)</f>
        <v>316.875</v>
      </c>
      <c r="AH108" s="78">
        <f>AVERAGEIFS('WEEKLY DATA'!AH$11:AH$14577,'WEEKLY DATA'!$A$11:$A$14577,'MONTHLY DATA'!$A108,'WEEKLY DATA'!$B$11:$B$14577,'MONTHLY DATA'!$B108)</f>
        <v>311.875</v>
      </c>
      <c r="AI108" s="154">
        <f t="shared" si="64"/>
        <v>-1.3833992094861691E-2</v>
      </c>
      <c r="AJ108" s="169">
        <f>AVERAGEIFS('WEEKLY DATA'!AJ$11:AJ$14577,'WEEKLY DATA'!$A$11:$A$14577,'MONTHLY DATA'!$A108,'WEEKLY DATA'!$B$11:$B$14577,'MONTHLY DATA'!$B108)</f>
        <v>330.625</v>
      </c>
      <c r="AK108" s="78">
        <f>AVERAGEIFS('WEEKLY DATA'!AK$11:AK$14577,'WEEKLY DATA'!$A$11:$A$14577,'MONTHLY DATA'!$A108,'WEEKLY DATA'!$B$11:$B$14577,'MONTHLY DATA'!$B108)</f>
        <v>340.625</v>
      </c>
      <c r="AL108" s="78">
        <f>AVERAGEIFS('WEEKLY DATA'!AL$11:AL$14577,'WEEKLY DATA'!$A$11:$A$14577,'MONTHLY DATA'!$A108,'WEEKLY DATA'!$B$11:$B$14577,'MONTHLY DATA'!$B108)</f>
        <v>335.625</v>
      </c>
      <c r="AM108" s="154">
        <f t="shared" si="65"/>
        <v>3.0710172744721653E-2</v>
      </c>
      <c r="AN108" s="169">
        <f>AVERAGEIFS('WEEKLY DATA'!AN$11:AN$14577,'WEEKLY DATA'!$A$11:$A$14577,'MONTHLY DATA'!$A108,'WEEKLY DATA'!$B$11:$B$14577,'MONTHLY DATA'!$B108)</f>
        <v>328.75</v>
      </c>
      <c r="AO108" s="78">
        <f>AVERAGEIFS('WEEKLY DATA'!AO$11:AO$14577,'WEEKLY DATA'!$A$11:$A$14577,'MONTHLY DATA'!$A108,'WEEKLY DATA'!$B$11:$B$14577,'MONTHLY DATA'!$B108)</f>
        <v>338.75</v>
      </c>
      <c r="AP108" s="78">
        <f>AVERAGEIFS('WEEKLY DATA'!AP$11:AP$14577,'WEEKLY DATA'!$A$11:$A$14577,'MONTHLY DATA'!$A108,'WEEKLY DATA'!$B$11:$B$14577,'MONTHLY DATA'!$B108)</f>
        <v>333.75</v>
      </c>
      <c r="AQ108" s="154">
        <f t="shared" si="66"/>
        <v>3.0888030888030826E-2</v>
      </c>
      <c r="AR108" s="169">
        <f>AVERAGEIFS('WEEKLY DATA'!AR$11:AR$14577,'WEEKLY DATA'!$A$11:$A$14577,'MONTHLY DATA'!$A108,'WEEKLY DATA'!$B$11:$B$14577,'MONTHLY DATA'!$B108)</f>
        <v>375</v>
      </c>
      <c r="AS108" s="78">
        <f>AVERAGEIFS('WEEKLY DATA'!AS$11:AS$14577,'WEEKLY DATA'!$A$11:$A$14577,'MONTHLY DATA'!$A108,'WEEKLY DATA'!$B$11:$B$14577,'MONTHLY DATA'!$B108)</f>
        <v>385</v>
      </c>
      <c r="AT108" s="78">
        <f>AVERAGEIFS('WEEKLY DATA'!AT$11:AT$14577,'WEEKLY DATA'!$A$11:$A$14577,'MONTHLY DATA'!$A108,'WEEKLY DATA'!$B$11:$B$14577,'MONTHLY DATA'!$B108)</f>
        <v>380</v>
      </c>
      <c r="AU108" s="154">
        <f t="shared" si="67"/>
        <v>6.6225165562914245E-3</v>
      </c>
      <c r="AV108" s="169">
        <f>AVERAGEIFS('WEEKLY DATA'!AV$11:AV$14577,'WEEKLY DATA'!$A$11:$A$14577,'MONTHLY DATA'!$A108,'WEEKLY DATA'!$B$11:$B$14577,'MONTHLY DATA'!$B108)</f>
        <v>312.5</v>
      </c>
      <c r="AW108" s="78">
        <f>AVERAGEIFS('WEEKLY DATA'!AW$11:AW$14577,'WEEKLY DATA'!$A$11:$A$14577,'MONTHLY DATA'!$A108,'WEEKLY DATA'!$B$11:$B$14577,'MONTHLY DATA'!$B108)</f>
        <v>322.5</v>
      </c>
      <c r="AX108" s="78">
        <f>AVERAGEIFS('WEEKLY DATA'!AX$11:AX$14577,'WEEKLY DATA'!$A$11:$A$14577,'MONTHLY DATA'!$A108,'WEEKLY DATA'!$B$11:$B$14577,'MONTHLY DATA'!$B108)</f>
        <v>317.5</v>
      </c>
      <c r="AY108" s="154">
        <f t="shared" si="68"/>
        <v>8.085106382978724E-2</v>
      </c>
      <c r="AZ108" s="169">
        <f>AVERAGEIFS('WEEKLY DATA'!AZ$11:AZ$14577,'WEEKLY DATA'!$A$11:$A$14577,'MONTHLY DATA'!$A108,'WEEKLY DATA'!$B$11:$B$14577,'MONTHLY DATA'!$B108)</f>
        <v>271.875</v>
      </c>
      <c r="BA108" s="78">
        <f>AVERAGEIFS('WEEKLY DATA'!BA$11:BA$14577,'WEEKLY DATA'!$A$11:$A$14577,'MONTHLY DATA'!$A108,'WEEKLY DATA'!$B$11:$B$14577,'MONTHLY DATA'!$B108)</f>
        <v>281.875</v>
      </c>
      <c r="BB108" s="78">
        <f>AVERAGEIFS('WEEKLY DATA'!BB$11:BB$14577,'WEEKLY DATA'!$A$11:$A$14577,'MONTHLY DATA'!$A108,'WEEKLY DATA'!$B$11:$B$14577,'MONTHLY DATA'!$B108)</f>
        <v>276.875</v>
      </c>
      <c r="BC108" s="154">
        <f t="shared" si="69"/>
        <v>2.7842227378190199E-2</v>
      </c>
      <c r="BD108" s="169">
        <f>AVERAGEIFS('WEEKLY DATA'!BD$11:BD$14577,'WEEKLY DATA'!$A$11:$A$14577,'MONTHLY DATA'!$A108,'WEEKLY DATA'!$B$11:$B$14577,'MONTHLY DATA'!$B108)</f>
        <v>268.75</v>
      </c>
      <c r="BE108" s="78">
        <f>AVERAGEIFS('WEEKLY DATA'!BE$11:BE$14577,'WEEKLY DATA'!$A$11:$A$14577,'MONTHLY DATA'!$A108,'WEEKLY DATA'!$B$11:$B$14577,'MONTHLY DATA'!$B108)</f>
        <v>278.75</v>
      </c>
      <c r="BF108" s="78">
        <f>AVERAGEIFS('WEEKLY DATA'!BF$11:BF$14577,'WEEKLY DATA'!$A$11:$A$14577,'MONTHLY DATA'!$A108,'WEEKLY DATA'!$B$11:$B$14577,'MONTHLY DATA'!$B108)</f>
        <v>273.75</v>
      </c>
      <c r="BG108" s="154">
        <f t="shared" si="70"/>
        <v>2.3364485981308469E-2</v>
      </c>
      <c r="BH108" s="169">
        <f>AVERAGEIFS('WEEKLY DATA'!BH$11:BH$14577,'WEEKLY DATA'!$A$11:$A$14577,'MONTHLY DATA'!$A108,'WEEKLY DATA'!$B$11:$B$14577,'MONTHLY DATA'!$B108)</f>
        <v>375</v>
      </c>
      <c r="BI108" s="78">
        <f>AVERAGEIFS('WEEKLY DATA'!BI$11:BI$14577,'WEEKLY DATA'!$A$11:$A$14577,'MONTHLY DATA'!$A108,'WEEKLY DATA'!$B$11:$B$14577,'MONTHLY DATA'!$B108)</f>
        <v>385</v>
      </c>
      <c r="BJ108" s="78">
        <f>AVERAGEIFS('WEEKLY DATA'!BJ$11:BJ$14577,'WEEKLY DATA'!$A$11:$A$14577,'MONTHLY DATA'!$A108,'WEEKLY DATA'!$B$11:$B$14577,'MONTHLY DATA'!$B108)</f>
        <v>380</v>
      </c>
      <c r="BK108" s="154">
        <f t="shared" si="71"/>
        <v>5.9233449477351874E-2</v>
      </c>
      <c r="BL108" s="169">
        <f>AVERAGEIFS('WEEKLY DATA'!BL$11:BL$14577,'WEEKLY DATA'!$A$11:$A$14577,'MONTHLY DATA'!$A108,'WEEKLY DATA'!$B$11:$B$14577,'MONTHLY DATA'!$B108)</f>
        <v>283.75</v>
      </c>
      <c r="BM108" s="78">
        <f>AVERAGEIFS('WEEKLY DATA'!BM$11:BM$14577,'WEEKLY DATA'!$A$11:$A$14577,'MONTHLY DATA'!$A108,'WEEKLY DATA'!$B$11:$B$14577,'MONTHLY DATA'!$B108)</f>
        <v>293.75</v>
      </c>
      <c r="BN108" s="78">
        <f>AVERAGEIFS('WEEKLY DATA'!BN$11:BN$14577,'WEEKLY DATA'!$A$11:$A$14577,'MONTHLY DATA'!$A108,'WEEKLY DATA'!$B$11:$B$14577,'MONTHLY DATA'!$B108)</f>
        <v>288.75</v>
      </c>
      <c r="BO108" s="154">
        <f t="shared" si="72"/>
        <v>2.2123893805309658E-2</v>
      </c>
      <c r="BP108" s="78">
        <f>AVERAGEIFS('WEEKLY DATA'!BP$11:BP$14577,'WEEKLY DATA'!$A$11:$A$14577,'MONTHLY DATA'!$A108,'WEEKLY DATA'!$B$11:$B$14577,'MONTHLY DATA'!$B108)</f>
        <v>321.875</v>
      </c>
      <c r="BQ108" s="78">
        <f>AVERAGEIFS('WEEKLY DATA'!BQ$11:BQ$14577,'WEEKLY DATA'!$A$11:$A$14577,'MONTHLY DATA'!$A108,'WEEKLY DATA'!$B$11:$B$14577,'MONTHLY DATA'!$B108)</f>
        <v>331.875</v>
      </c>
      <c r="BR108" s="78">
        <f>AVERAGEIFS('WEEKLY DATA'!BR$11:BR$14577,'WEEKLY DATA'!$A$11:$A$14577,'MONTHLY DATA'!$A108,'WEEKLY DATA'!$B$11:$B$14577,'MONTHLY DATA'!$B108)</f>
        <v>326.875</v>
      </c>
      <c r="BS108" s="154">
        <f t="shared" si="73"/>
        <v>2.3483365949119372E-2</v>
      </c>
      <c r="BT108" s="78">
        <f>AVERAGEIFS('WEEKLY DATA'!BT$11:BT$14577,'WEEKLY DATA'!$A$11:$A$14577,'MONTHLY DATA'!$A108,'WEEKLY DATA'!$B$11:$B$14577,'MONTHLY DATA'!$B108)</f>
        <v>318.75</v>
      </c>
      <c r="BU108" s="78">
        <f>AVERAGEIFS('WEEKLY DATA'!BU$11:BU$14577,'WEEKLY DATA'!$A$11:$A$14577,'MONTHLY DATA'!$A108,'WEEKLY DATA'!$B$11:$B$14577,'MONTHLY DATA'!$B108)</f>
        <v>328.75</v>
      </c>
      <c r="BV108" s="78">
        <f>AVERAGEIFS('WEEKLY DATA'!BV$11:BV$14577,'WEEKLY DATA'!$A$11:$A$14577,'MONTHLY DATA'!$A108,'WEEKLY DATA'!$B$11:$B$14577,'MONTHLY DATA'!$B108)</f>
        <v>323.75</v>
      </c>
      <c r="BW108" s="154">
        <f t="shared" si="74"/>
        <v>1.9685039370078705E-2</v>
      </c>
      <c r="BX108" s="78">
        <f>AVERAGEIFS('WEEKLY DATA'!BX$11:BX$14577,'WEEKLY DATA'!$A$11:$A$14577,'MONTHLY DATA'!$A108,'WEEKLY DATA'!$B$11:$B$14577,'MONTHLY DATA'!$B108)</f>
        <v>425</v>
      </c>
      <c r="BY108" s="78">
        <f>AVERAGEIFS('WEEKLY DATA'!BY$11:BY$14577,'WEEKLY DATA'!$A$11:$A$14577,'MONTHLY DATA'!$A108,'WEEKLY DATA'!$B$11:$B$14577,'MONTHLY DATA'!$B108)</f>
        <v>435</v>
      </c>
      <c r="BZ108" s="78">
        <f>AVERAGEIFS('WEEKLY DATA'!BZ$11:BZ$14577,'WEEKLY DATA'!$A$11:$A$14577,'MONTHLY DATA'!$A108,'WEEKLY DATA'!$B$11:$B$14577,'MONTHLY DATA'!$B108)</f>
        <v>430</v>
      </c>
      <c r="CA108" s="154">
        <f t="shared" si="75"/>
        <v>5.1987767584097844E-2</v>
      </c>
      <c r="CB108" s="78">
        <f>AVERAGEIFS('WEEKLY DATA'!CB$11:CB$14577,'WEEKLY DATA'!$A$11:$A$14577,'MONTHLY DATA'!$A108,'WEEKLY DATA'!$B$11:$B$14577,'MONTHLY DATA'!$B108)</f>
        <v>425</v>
      </c>
      <c r="CC108" s="78">
        <f>AVERAGEIFS('WEEKLY DATA'!CC$11:CC$14577,'WEEKLY DATA'!$A$11:$A$14577,'MONTHLY DATA'!$A108,'WEEKLY DATA'!$B$11:$B$14577,'MONTHLY DATA'!$B108)</f>
        <v>435</v>
      </c>
      <c r="CD108" s="78">
        <f>AVERAGEIFS('WEEKLY DATA'!CD$11:CD$14577,'WEEKLY DATA'!$A$11:$A$14577,'MONTHLY DATA'!$A108,'WEEKLY DATA'!$B$11:$B$14577,'MONTHLY DATA'!$B108)</f>
        <v>430</v>
      </c>
      <c r="CE108" s="154">
        <f t="shared" si="76"/>
        <v>0</v>
      </c>
      <c r="CF108" s="78">
        <f>AVERAGEIFS('WEEKLY DATA'!CF$11:CF$14577,'WEEKLY DATA'!$A$11:$A$14577,'MONTHLY DATA'!$A108,'WEEKLY DATA'!$B$11:$B$14577,'MONTHLY DATA'!$B108)</f>
        <v>265.625</v>
      </c>
      <c r="CG108" s="78">
        <f>AVERAGEIFS('WEEKLY DATA'!CG$11:CG$14577,'WEEKLY DATA'!$A$11:$A$14577,'MONTHLY DATA'!$A108,'WEEKLY DATA'!$B$11:$B$14577,'MONTHLY DATA'!$B108)</f>
        <v>275.625</v>
      </c>
      <c r="CH108" s="78">
        <f>AVERAGEIFS('WEEKLY DATA'!CH$11:CH$14577,'WEEKLY DATA'!$A$11:$A$14577,'MONTHLY DATA'!$A108,'WEEKLY DATA'!$B$11:$B$14577,'MONTHLY DATA'!$B108)</f>
        <v>270.625</v>
      </c>
      <c r="CI108" s="154">
        <f t="shared" si="77"/>
        <v>3.83693045563549E-2</v>
      </c>
      <c r="CJ108" s="78">
        <f>AVERAGEIFS('WEEKLY DATA'!CJ$11:CJ$14577,'WEEKLY DATA'!$A$11:$A$14577,'MONTHLY DATA'!$A108,'WEEKLY DATA'!$B$11:$B$14577,'MONTHLY DATA'!$B108)</f>
        <v>265.625</v>
      </c>
      <c r="CK108" s="78">
        <f>AVERAGEIFS('WEEKLY DATA'!CK$11:CK$14577,'WEEKLY DATA'!$A$11:$A$14577,'MONTHLY DATA'!$A108,'WEEKLY DATA'!$B$11:$B$14577,'MONTHLY DATA'!$B108)</f>
        <v>275.625</v>
      </c>
      <c r="CL108" s="78">
        <f>AVERAGEIFS('WEEKLY DATA'!CL$11:CL$14577,'WEEKLY DATA'!$A$11:$A$14577,'MONTHLY DATA'!$A108,'WEEKLY DATA'!$B$11:$B$14577,'MONTHLY DATA'!$B108)</f>
        <v>270.625</v>
      </c>
      <c r="CM108" s="154">
        <f t="shared" si="78"/>
        <v>6.6502463054187277E-2</v>
      </c>
      <c r="CN108" s="78">
        <f>AVERAGEIFS('WEEKLY DATA'!CN$11:CN$14577,'WEEKLY DATA'!$A$11:$A$14577,'MONTHLY DATA'!$A108,'WEEKLY DATA'!$B$11:$B$14577,'MONTHLY DATA'!$B108)</f>
        <v>365</v>
      </c>
      <c r="CO108" s="78">
        <f>AVERAGEIFS('WEEKLY DATA'!CO$11:CO$14577,'WEEKLY DATA'!$A$11:$A$14577,'MONTHLY DATA'!$A108,'WEEKLY DATA'!$B$11:$B$14577,'MONTHLY DATA'!$B108)</f>
        <v>375</v>
      </c>
      <c r="CP108" s="78">
        <f>AVERAGEIFS('WEEKLY DATA'!CP$11:CP$14577,'WEEKLY DATA'!$A$11:$A$14577,'MONTHLY DATA'!$A108,'WEEKLY DATA'!$B$11:$B$14577,'MONTHLY DATA'!$B108)</f>
        <v>370</v>
      </c>
      <c r="CQ108" s="154">
        <f t="shared" si="79"/>
        <v>6.0931899641577081E-2</v>
      </c>
      <c r="CR108" s="78">
        <f>AVERAGEIFS('WEEKLY DATA'!CR$11:CR$14577,'WEEKLY DATA'!$A$11:$A$14577,'MONTHLY DATA'!$A108,'WEEKLY DATA'!$B$11:$B$14577,'MONTHLY DATA'!$B108)</f>
        <v>395</v>
      </c>
      <c r="CS108" s="78">
        <f>AVERAGEIFS('WEEKLY DATA'!CS$11:CS$14577,'WEEKLY DATA'!$A$11:$A$14577,'MONTHLY DATA'!$A108,'WEEKLY DATA'!$B$11:$B$14577,'MONTHLY DATA'!$B108)</f>
        <v>405</v>
      </c>
      <c r="CT108" s="78">
        <f>AVERAGEIFS('WEEKLY DATA'!CT$11:CT$14577,'WEEKLY DATA'!$A$11:$A$14577,'MONTHLY DATA'!$A108,'WEEKLY DATA'!$B$11:$B$14577,'MONTHLY DATA'!$B108)</f>
        <v>400</v>
      </c>
      <c r="CU108" s="154">
        <f t="shared" si="80"/>
        <v>0</v>
      </c>
      <c r="CV108" s="169">
        <f>AVERAGEIFS('WEEKLY DATA'!CV$11:CV$14577,'WEEKLY DATA'!$A$11:$A$14577,'MONTHLY DATA'!$A108,'WEEKLY DATA'!$B$11:$B$14577,'MONTHLY DATA'!$B108)</f>
        <v>300.625</v>
      </c>
      <c r="CW108" s="78">
        <f>AVERAGEIFS('WEEKLY DATA'!CW$11:CW$14577,'WEEKLY DATA'!$A$11:$A$14577,'MONTHLY DATA'!$A108,'WEEKLY DATA'!$B$11:$B$14577,'MONTHLY DATA'!$B108)</f>
        <v>310.625</v>
      </c>
      <c r="CX108" s="78">
        <f>AVERAGEIFS('WEEKLY DATA'!CX$11:CX$14577,'WEEKLY DATA'!$A$11:$A$14577,'MONTHLY DATA'!$A108,'WEEKLY DATA'!$B$11:$B$14577,'MONTHLY DATA'!$B108)</f>
        <v>305.625</v>
      </c>
      <c r="CY108" s="154">
        <f t="shared" si="81"/>
        <v>3.8216560509554132E-2</v>
      </c>
      <c r="CZ108" s="169">
        <f>AVERAGEIFS('WEEKLY DATA'!CZ$11:CZ$14577,'WEEKLY DATA'!$A$11:$A$14577,'MONTHLY DATA'!$A108,'WEEKLY DATA'!$B$11:$B$14577,'MONTHLY DATA'!$B108)</f>
        <v>297.5</v>
      </c>
      <c r="DA108" s="78">
        <f>AVERAGEIFS('WEEKLY DATA'!DA$11:DA$14577,'WEEKLY DATA'!$A$11:$A$14577,'MONTHLY DATA'!$A108,'WEEKLY DATA'!$B$11:$B$14577,'MONTHLY DATA'!$B108)</f>
        <v>307.5</v>
      </c>
      <c r="DB108" s="78">
        <f>AVERAGEIFS('WEEKLY DATA'!DB$11:DB$14577,'WEEKLY DATA'!$A$11:$A$14577,'MONTHLY DATA'!$A108,'WEEKLY DATA'!$B$11:$B$14577,'MONTHLY DATA'!$B108)</f>
        <v>302.5</v>
      </c>
      <c r="DC108" s="154">
        <f t="shared" si="82"/>
        <v>4.9891540130151846E-2</v>
      </c>
      <c r="DD108" s="78">
        <f>AVERAGEIFS('WEEKLY DATA'!DD$11:DD$14577,'WEEKLY DATA'!$A$11:$A$14577,'MONTHLY DATA'!$A108,'WEEKLY DATA'!$B$11:$B$14577,'MONTHLY DATA'!$B108)</f>
        <v>415</v>
      </c>
      <c r="DE108" s="78">
        <f>AVERAGEIFS('WEEKLY DATA'!DE$11:DE$14577,'WEEKLY DATA'!$A$11:$A$14577,'MONTHLY DATA'!$A108,'WEEKLY DATA'!$B$11:$B$14577,'MONTHLY DATA'!$B108)</f>
        <v>425</v>
      </c>
      <c r="DF108" s="78">
        <f>AVERAGEIFS('WEEKLY DATA'!DF$11:DF$14577,'WEEKLY DATA'!$A$11:$A$14577,'MONTHLY DATA'!$A108,'WEEKLY DATA'!$B$11:$B$14577,'MONTHLY DATA'!$B108)</f>
        <v>420</v>
      </c>
      <c r="DG108" s="154">
        <f t="shared" si="83"/>
        <v>5.3291536050156685E-2</v>
      </c>
      <c r="DH108" s="78">
        <f>AVERAGEIFS('WEEKLY DATA'!DH$11:DH$14577,'WEEKLY DATA'!$A$11:$A$14577,'MONTHLY DATA'!$A108,'WEEKLY DATA'!$B$11:$B$14577,'MONTHLY DATA'!$B108)</f>
        <v>415</v>
      </c>
      <c r="DI108" s="78">
        <f>AVERAGEIFS('WEEKLY DATA'!DI$11:DI$14577,'WEEKLY DATA'!$A$11:$A$14577,'MONTHLY DATA'!$A108,'WEEKLY DATA'!$B$11:$B$14577,'MONTHLY DATA'!$B108)</f>
        <v>425</v>
      </c>
      <c r="DJ108" s="78">
        <f>AVERAGEIFS('WEEKLY DATA'!DJ$11:DJ$14577,'WEEKLY DATA'!$A$11:$A$14577,'MONTHLY DATA'!$A108,'WEEKLY DATA'!$B$11:$B$14577,'MONTHLY DATA'!$B108)</f>
        <v>420</v>
      </c>
      <c r="DK108" s="154">
        <f t="shared" si="84"/>
        <v>0</v>
      </c>
      <c r="DL108" s="169">
        <f>AVERAGEIFS('WEEKLY DATA'!DL$11:DL$14577,'WEEKLY DATA'!$A$11:$A$14577,'MONTHLY DATA'!$A108,'WEEKLY DATA'!$B$11:$B$14577,'MONTHLY DATA'!$B108)</f>
        <v>270.625</v>
      </c>
      <c r="DM108" s="78">
        <f>AVERAGEIFS('WEEKLY DATA'!DM$11:DM$14577,'WEEKLY DATA'!$A$11:$A$14577,'MONTHLY DATA'!$A108,'WEEKLY DATA'!$B$11:$B$14577,'MONTHLY DATA'!$B108)</f>
        <v>280.625</v>
      </c>
      <c r="DN108" s="78">
        <f>AVERAGEIFS('WEEKLY DATA'!DN$11:DN$14577,'WEEKLY DATA'!$A$11:$A$14577,'MONTHLY DATA'!$A108,'WEEKLY DATA'!$B$11:$B$14577,'MONTHLY DATA'!$B108)</f>
        <v>275.625</v>
      </c>
      <c r="DO108" s="154">
        <f t="shared" si="85"/>
        <v>4.2553191489361764E-2</v>
      </c>
      <c r="DP108" s="78">
        <f>AVERAGEIFS('WEEKLY DATA'!DP$11:DP$14577,'WEEKLY DATA'!$A$11:$A$14577,'MONTHLY DATA'!$A108,'WEEKLY DATA'!$B$11:$B$14577,'MONTHLY DATA'!$B108)</f>
        <v>267.5</v>
      </c>
      <c r="DQ108" s="78">
        <f>AVERAGEIFS('WEEKLY DATA'!DQ$11:DQ$14577,'WEEKLY DATA'!$A$11:$A$14577,'MONTHLY DATA'!$A108,'WEEKLY DATA'!$B$11:$B$14577,'MONTHLY DATA'!$B108)</f>
        <v>277.5</v>
      </c>
      <c r="DR108" s="78">
        <f>AVERAGEIFS('WEEKLY DATA'!DR$11:DR$14577,'WEEKLY DATA'!$A$11:$A$14577,'MONTHLY DATA'!$A108,'WEEKLY DATA'!$B$11:$B$14577,'MONTHLY DATA'!$B108)</f>
        <v>272.5</v>
      </c>
      <c r="DS108" s="154">
        <f t="shared" si="86"/>
        <v>5.5690072639225097E-2</v>
      </c>
      <c r="DT108" s="78">
        <f>AVERAGEIFS('WEEKLY DATA'!DT$11:DT$14577,'WEEKLY DATA'!$A$11:$A$14577,'MONTHLY DATA'!$A108,'WEEKLY DATA'!$B$11:$B$14577,'MONTHLY DATA'!$B108)</f>
        <v>425</v>
      </c>
      <c r="DU108" s="78">
        <f>AVERAGEIFS('WEEKLY DATA'!DU$11:DU$14577,'WEEKLY DATA'!$A$11:$A$14577,'MONTHLY DATA'!$A108,'WEEKLY DATA'!$B$11:$B$14577,'MONTHLY DATA'!$B108)</f>
        <v>435</v>
      </c>
      <c r="DV108" s="78">
        <f>AVERAGEIFS('WEEKLY DATA'!DV$11:DV$14577,'WEEKLY DATA'!$A$11:$A$14577,'MONTHLY DATA'!$A108,'WEEKLY DATA'!$B$11:$B$14577,'MONTHLY DATA'!$B108)</f>
        <v>430</v>
      </c>
      <c r="DW108" s="154">
        <f t="shared" si="87"/>
        <v>5.1987767584097844E-2</v>
      </c>
      <c r="DX108" s="78">
        <f>AVERAGEIFS('WEEKLY DATA'!DX$11:DX$14577,'WEEKLY DATA'!$A$11:$A$14577,'MONTHLY DATA'!$A108,'WEEKLY DATA'!$B$11:$B$14577,'MONTHLY DATA'!$B108)</f>
        <v>425</v>
      </c>
      <c r="DY108" s="78">
        <f>AVERAGEIFS('WEEKLY DATA'!DY$11:DY$14577,'WEEKLY DATA'!$A$11:$A$14577,'MONTHLY DATA'!$A108,'WEEKLY DATA'!$B$11:$B$14577,'MONTHLY DATA'!$B108)</f>
        <v>435</v>
      </c>
      <c r="DZ108" s="78">
        <f>AVERAGEIFS('WEEKLY DATA'!DZ$11:DZ$14577,'WEEKLY DATA'!$A$11:$A$14577,'MONTHLY DATA'!$A108,'WEEKLY DATA'!$B$11:$B$14577,'MONTHLY DATA'!$B108)</f>
        <v>430</v>
      </c>
      <c r="EA108" s="154">
        <f t="shared" si="88"/>
        <v>0</v>
      </c>
      <c r="EB108" s="78">
        <f>AVERAGEIFS('WEEKLY DATA'!EB$11:EB$14577,'WEEKLY DATA'!$A$11:$A$14577,'MONTHLY DATA'!$A108,'WEEKLY DATA'!$B$11:$B$14577,'MONTHLY DATA'!$B108)</f>
        <v>258.75</v>
      </c>
      <c r="EC108" s="78">
        <f>AVERAGEIFS('WEEKLY DATA'!EC$11:EC$14577,'WEEKLY DATA'!$A$11:$A$14577,'MONTHLY DATA'!$A108,'WEEKLY DATA'!$B$11:$B$14577,'MONTHLY DATA'!$B108)</f>
        <v>268.75</v>
      </c>
      <c r="ED108" s="78">
        <f>AVERAGEIFS('WEEKLY DATA'!ED$11:ED$14577,'WEEKLY DATA'!$A$11:$A$14577,'MONTHLY DATA'!$A108,'WEEKLY DATA'!$B$11:$B$14577,'MONTHLY DATA'!$B108)</f>
        <v>263.75</v>
      </c>
      <c r="EE108" s="154">
        <f t="shared" si="89"/>
        <v>4.1975308641975406E-2</v>
      </c>
      <c r="EF108" s="169">
        <f>AVERAGEIFS('WEEKLY DATA'!EF$11:EF$14577,'WEEKLY DATA'!$A$11:$A$14577,'MONTHLY DATA'!$A108,'WEEKLY DATA'!$B$11:$B$14577,'MONTHLY DATA'!$B108)</f>
        <v>255.625</v>
      </c>
      <c r="EG108" s="78">
        <f>AVERAGEIFS('WEEKLY DATA'!EG$11:EG$14577,'WEEKLY DATA'!$A$11:$A$14577,'MONTHLY DATA'!$A108,'WEEKLY DATA'!$B$11:$B$14577,'MONTHLY DATA'!$B108)</f>
        <v>265.625</v>
      </c>
      <c r="EH108" s="78">
        <f>AVERAGEIFS('WEEKLY DATA'!EH$11:EH$14577,'WEEKLY DATA'!$A$11:$A$14577,'MONTHLY DATA'!$A108,'WEEKLY DATA'!$B$11:$B$14577,'MONTHLY DATA'!$B108)</f>
        <v>260.625</v>
      </c>
      <c r="EI108" s="154">
        <f t="shared" si="90"/>
        <v>5.5696202531645644E-2</v>
      </c>
      <c r="EJ108" s="78">
        <f>AVERAGEIFS('WEEKLY DATA'!EJ$11:EJ$14577,'WEEKLY DATA'!$A$11:$A$14577,'MONTHLY DATA'!$A108,'WEEKLY DATA'!$B$11:$B$14577,'MONTHLY DATA'!$B108)</f>
        <v>445</v>
      </c>
      <c r="EK108" s="78">
        <f>AVERAGEIFS('WEEKLY DATA'!EK$11:EK$14577,'WEEKLY DATA'!$A$11:$A$14577,'MONTHLY DATA'!$A108,'WEEKLY DATA'!$B$11:$B$14577,'MONTHLY DATA'!$B108)</f>
        <v>455</v>
      </c>
      <c r="EL108" s="78">
        <f>AVERAGEIFS('WEEKLY DATA'!EL$11:EL$14577,'WEEKLY DATA'!$A$11:$A$14577,'MONTHLY DATA'!$A108,'WEEKLY DATA'!$B$11:$B$14577,'MONTHLY DATA'!$B108)</f>
        <v>450</v>
      </c>
      <c r="EM108" s="154">
        <f t="shared" si="91"/>
        <v>4.9562682215743337E-2</v>
      </c>
      <c r="EN108" s="78">
        <f>AVERAGEIFS('WEEKLY DATA'!EN$11:EN$14577,'WEEKLY DATA'!$A$11:$A$14577,'MONTHLY DATA'!$A108,'WEEKLY DATA'!$B$11:$B$14577,'MONTHLY DATA'!$B108)</f>
        <v>450</v>
      </c>
      <c r="EO108" s="78">
        <f>AVERAGEIFS('WEEKLY DATA'!EO$11:EO$14577,'WEEKLY DATA'!$A$11:$A$14577,'MONTHLY DATA'!$A108,'WEEKLY DATA'!$B$11:$B$14577,'MONTHLY DATA'!$B108)</f>
        <v>460</v>
      </c>
      <c r="EP108" s="78">
        <f>AVERAGEIFS('WEEKLY DATA'!EP$11:EP$14577,'WEEKLY DATA'!$A$11:$A$14577,'MONTHLY DATA'!$A108,'WEEKLY DATA'!$B$11:$B$14577,'MONTHLY DATA'!$B108)</f>
        <v>455</v>
      </c>
      <c r="EQ108" s="154">
        <f t="shared" si="92"/>
        <v>0</v>
      </c>
      <c r="ER108" s="78">
        <f>AVERAGEIFS('WEEKLY DATA'!ER$11:ER$14577,'WEEKLY DATA'!$A$11:$A$14577,'MONTHLY DATA'!$A108,'WEEKLY DATA'!$B$11:$B$14577,'MONTHLY DATA'!$B108)</f>
        <v>254.375</v>
      </c>
      <c r="ES108" s="78">
        <f>AVERAGEIFS('WEEKLY DATA'!ES$11:ES$14577,'WEEKLY DATA'!$A$11:$A$14577,'MONTHLY DATA'!$A108,'WEEKLY DATA'!$B$11:$B$14577,'MONTHLY DATA'!$B108)</f>
        <v>264.375</v>
      </c>
      <c r="ET108" s="78">
        <f>AVERAGEIFS('WEEKLY DATA'!ET$11:ET$14577,'WEEKLY DATA'!$A$11:$A$14577,'MONTHLY DATA'!$A108,'WEEKLY DATA'!$B$11:$B$14577,'MONTHLY DATA'!$B108)</f>
        <v>259.375</v>
      </c>
      <c r="EU108" s="154">
        <f t="shared" si="93"/>
        <v>2.977667493796532E-2</v>
      </c>
      <c r="EV108" s="78">
        <f>AVERAGEIFS('WEEKLY DATA'!EV$11:EV$14577,'WEEKLY DATA'!$A$11:$A$14577,'MONTHLY DATA'!$A108,'WEEKLY DATA'!$B$11:$B$14577,'MONTHLY DATA'!$B108)</f>
        <v>254.375</v>
      </c>
      <c r="EW108" s="78">
        <f>AVERAGEIFS('WEEKLY DATA'!EW$11:EW$14577,'WEEKLY DATA'!$A$11:$A$14577,'MONTHLY DATA'!$A108,'WEEKLY DATA'!$B$11:$B$14577,'MONTHLY DATA'!$B108)</f>
        <v>264.375</v>
      </c>
      <c r="EX108" s="78">
        <f>AVERAGEIFS('WEEKLY DATA'!EX$11:EX$14577,'WEEKLY DATA'!$A$11:$A$14577,'MONTHLY DATA'!$A108,'WEEKLY DATA'!$B$11:$B$14577,'MONTHLY DATA'!$B108)</f>
        <v>259.375</v>
      </c>
      <c r="EY108" s="154">
        <f t="shared" si="94"/>
        <v>3.4912718204488824E-2</v>
      </c>
      <c r="EZ108" s="78">
        <f>AVERAGEIFS('WEEKLY DATA'!EZ$11:EZ$14577,'WEEKLY DATA'!$A$11:$A$14577,'MONTHLY DATA'!$A108,'WEEKLY DATA'!$B$11:$B$14577,'MONTHLY DATA'!$B108)</f>
        <v>430</v>
      </c>
      <c r="FA108" s="78">
        <f>AVERAGEIFS('WEEKLY DATA'!FA$11:FA$14577,'WEEKLY DATA'!$A$11:$A$14577,'MONTHLY DATA'!$A108,'WEEKLY DATA'!$B$11:$B$14577,'MONTHLY DATA'!$B108)</f>
        <v>440</v>
      </c>
      <c r="FB108" s="78">
        <f>AVERAGEIFS('WEEKLY DATA'!FB$11:FB$14577,'WEEKLY DATA'!$A$11:$A$14577,'MONTHLY DATA'!$A108,'WEEKLY DATA'!$B$11:$B$14577,'MONTHLY DATA'!$B108)</f>
        <v>435</v>
      </c>
      <c r="FC108" s="154">
        <f t="shared" si="95"/>
        <v>5.1359516616314105E-2</v>
      </c>
      <c r="FD108" s="78">
        <f>AVERAGEIFS('WEEKLY DATA'!FD$11:FD$14577,'WEEKLY DATA'!$A$11:$A$14577,'MONTHLY DATA'!$A108,'WEEKLY DATA'!$B$11:$B$14577,'MONTHLY DATA'!$B108)</f>
        <v>455</v>
      </c>
      <c r="FE108" s="78">
        <f>AVERAGEIFS('WEEKLY DATA'!FE$11:FE$14577,'WEEKLY DATA'!$A$11:$A$14577,'MONTHLY DATA'!$A108,'WEEKLY DATA'!$B$11:$B$14577,'MONTHLY DATA'!$B108)</f>
        <v>465</v>
      </c>
      <c r="FF108" s="78">
        <f>AVERAGEIFS('WEEKLY DATA'!FF$11:FF$14577,'WEEKLY DATA'!$A$11:$A$14577,'MONTHLY DATA'!$A108,'WEEKLY DATA'!$B$11:$B$14577,'MONTHLY DATA'!$B108)</f>
        <v>460</v>
      </c>
      <c r="FG108" s="154">
        <f t="shared" si="96"/>
        <v>0</v>
      </c>
      <c r="FH108" s="78">
        <f>AVERAGEIFS('WEEKLY DATA'!FH$11:FH$14577,'WEEKLY DATA'!$A$11:$A$14577,'MONTHLY DATA'!$A108,'WEEKLY DATA'!$B$11:$B$14577,'MONTHLY DATA'!$B108)</f>
        <v>271.875</v>
      </c>
      <c r="FI108" s="78">
        <f>AVERAGEIFS('WEEKLY DATA'!FI$11:FI$14577,'WEEKLY DATA'!$A$11:$A$14577,'MONTHLY DATA'!$A108,'WEEKLY DATA'!$B$11:$B$14577,'MONTHLY DATA'!$B108)</f>
        <v>281.875</v>
      </c>
      <c r="FJ108" s="78">
        <f>AVERAGEIFS('WEEKLY DATA'!FJ$11:FJ$14577,'WEEKLY DATA'!$A$11:$A$14577,'MONTHLY DATA'!$A108,'WEEKLY DATA'!$B$11:$B$14577,'MONTHLY DATA'!$B108)</f>
        <v>276.875</v>
      </c>
      <c r="FK108" s="154">
        <f t="shared" si="97"/>
        <v>1.6055045871559592E-2</v>
      </c>
      <c r="FL108" s="169">
        <f>AVERAGEIFS('WEEKLY DATA'!FL$11:FL$14577,'WEEKLY DATA'!$A$11:$A$14577,'MONTHLY DATA'!$A108,'WEEKLY DATA'!$B$11:$B$14577,'MONTHLY DATA'!$B108)</f>
        <v>277.5</v>
      </c>
      <c r="FM108" s="78">
        <f>AVERAGEIFS('WEEKLY DATA'!FM$11:FM$14577,'WEEKLY DATA'!$A$11:$A$14577,'MONTHLY DATA'!$A108,'WEEKLY DATA'!$B$11:$B$14577,'MONTHLY DATA'!$B108)</f>
        <v>287.5</v>
      </c>
      <c r="FN108" s="78">
        <f>AVERAGEIFS('WEEKLY DATA'!FN$11:FN$14577,'WEEKLY DATA'!$A$11:$A$14577,'MONTHLY DATA'!$A108,'WEEKLY DATA'!$B$11:$B$14577,'MONTHLY DATA'!$B108)</f>
        <v>282.5</v>
      </c>
      <c r="FO108" s="154">
        <f t="shared" si="98"/>
        <v>4.387990762124705E-2</v>
      </c>
      <c r="FP108" s="78">
        <f>AVERAGEIFS('WEEKLY DATA'!FP$11:FP$14577,'WEEKLY DATA'!$A$11:$A$14577,'MONTHLY DATA'!$A108,'WEEKLY DATA'!$B$11:$B$14577,'MONTHLY DATA'!$B108)</f>
        <v>295</v>
      </c>
      <c r="FQ108" s="78">
        <f>AVERAGEIFS('WEEKLY DATA'!FQ$11:FQ$14577,'WEEKLY DATA'!$A$11:$A$14577,'MONTHLY DATA'!$A108,'WEEKLY DATA'!$B$11:$B$14577,'MONTHLY DATA'!$B108)</f>
        <v>305</v>
      </c>
      <c r="FR108" s="78">
        <f>AVERAGEIFS('WEEKLY DATA'!FR$11:FR$14577,'WEEKLY DATA'!$A$11:$A$14577,'MONTHLY DATA'!$A108,'WEEKLY DATA'!$B$11:$B$14577,'MONTHLY DATA'!$B108)</f>
        <v>300</v>
      </c>
      <c r="FS108" s="154">
        <f t="shared" si="99"/>
        <v>0</v>
      </c>
      <c r="FT108" s="78">
        <f>AVERAGEIFS('WEEKLY DATA'!FT$11:FT$14577,'WEEKLY DATA'!$A$11:$A$14577,'MONTHLY DATA'!$A108,'WEEKLY DATA'!$B$11:$B$14577,'MONTHLY DATA'!$B108)</f>
        <v>259.375</v>
      </c>
      <c r="FU108" s="78">
        <f>AVERAGEIFS('WEEKLY DATA'!FU$11:FU$14577,'WEEKLY DATA'!$A$11:$A$14577,'MONTHLY DATA'!$A108,'WEEKLY DATA'!$B$11:$B$14577,'MONTHLY DATA'!$B108)</f>
        <v>269.375</v>
      </c>
      <c r="FV108" s="78">
        <f>AVERAGEIFS('WEEKLY DATA'!FV$11:FV$14577,'WEEKLY DATA'!$A$11:$A$14577,'MONTHLY DATA'!$A108,'WEEKLY DATA'!$B$11:$B$14577,'MONTHLY DATA'!$B108)</f>
        <v>264.375</v>
      </c>
      <c r="FW108" s="154">
        <f t="shared" si="100"/>
        <v>8.1841432225064015E-2</v>
      </c>
      <c r="FX108" s="78">
        <f>AVERAGEIFS('WEEKLY DATA'!FX$11:FX$14577,'WEEKLY DATA'!$A$11:$A$14577,'MONTHLY DATA'!$A108,'WEEKLY DATA'!$B$11:$B$14577,'MONTHLY DATA'!$B108)</f>
        <v>170</v>
      </c>
      <c r="FY108" s="78">
        <f>AVERAGEIFS('WEEKLY DATA'!FY$11:FY$14577,'WEEKLY DATA'!$A$11:$A$14577,'MONTHLY DATA'!$A108,'WEEKLY DATA'!$B$11:$B$14577,'MONTHLY DATA'!$B108)</f>
        <v>180</v>
      </c>
      <c r="FZ108" s="78">
        <f>AVERAGEIFS('WEEKLY DATA'!FZ$11:FZ$14577,'WEEKLY DATA'!$A$11:$A$14577,'MONTHLY DATA'!$A108,'WEEKLY DATA'!$B$11:$B$14577,'MONTHLY DATA'!$B108)</f>
        <v>175</v>
      </c>
      <c r="GA108" s="154">
        <f t="shared" si="101"/>
        <v>-1.4084507042253502E-2</v>
      </c>
      <c r="GB108" s="78">
        <f>AVERAGEIFS('WEEKLY DATA'!GB$11:GB$14577,'WEEKLY DATA'!$A$11:$A$14577,'MONTHLY DATA'!$A108,'WEEKLY DATA'!$B$11:$B$14577,'MONTHLY DATA'!$B108)</f>
        <v>330.625</v>
      </c>
      <c r="GC108" s="78">
        <f>AVERAGEIFS('WEEKLY DATA'!GC$11:GC$14577,'WEEKLY DATA'!$A$11:$A$14577,'MONTHLY DATA'!$A108,'WEEKLY DATA'!$B$11:$B$14577,'MONTHLY DATA'!$B108)</f>
        <v>340.625</v>
      </c>
      <c r="GD108" s="78">
        <f>AVERAGEIFS('WEEKLY DATA'!GD$11:GD$14577,'WEEKLY DATA'!$A$11:$A$14577,'MONTHLY DATA'!$A108,'WEEKLY DATA'!$B$11:$B$14577,'MONTHLY DATA'!$B108)</f>
        <v>335.625</v>
      </c>
      <c r="GE108" s="154">
        <f t="shared" si="102"/>
        <v>3.4682080924855585E-2</v>
      </c>
      <c r="GF108" s="169">
        <f>AVERAGEIFS('WEEKLY DATA'!GF$11:GF$14577,'WEEKLY DATA'!$A$11:$A$14577,'MONTHLY DATA'!$A108,'WEEKLY DATA'!$B$11:$B$14577,'MONTHLY DATA'!$B108)</f>
        <v>335.625</v>
      </c>
      <c r="GG108" s="78">
        <f>AVERAGEIFS('WEEKLY DATA'!GG$11:GG$14577,'WEEKLY DATA'!$A$11:$A$14577,'MONTHLY DATA'!$A108,'WEEKLY DATA'!$B$11:$B$14577,'MONTHLY DATA'!$B108)</f>
        <v>345.625</v>
      </c>
      <c r="GH108" s="78">
        <f>AVERAGEIFS('WEEKLY DATA'!GH$11:GH$14577,'WEEKLY DATA'!$A$11:$A$14577,'MONTHLY DATA'!$A108,'WEEKLY DATA'!$B$11:$B$14577,'MONTHLY DATA'!$B108)</f>
        <v>340.625</v>
      </c>
      <c r="GI108" s="154">
        <f t="shared" si="103"/>
        <v>5.212355212355213E-2</v>
      </c>
      <c r="GJ108" s="78">
        <f>AVERAGEIFS('WEEKLY DATA'!GJ$11:GJ$14577,'WEEKLY DATA'!$A$11:$A$14577,'MONTHLY DATA'!$A108,'WEEKLY DATA'!$B$11:$B$14577,'MONTHLY DATA'!$B108)</f>
        <v>445</v>
      </c>
      <c r="GK108" s="78">
        <f>AVERAGEIFS('WEEKLY DATA'!GK$11:GK$14577,'WEEKLY DATA'!$A$11:$A$14577,'MONTHLY DATA'!$A108,'WEEKLY DATA'!$B$11:$B$14577,'MONTHLY DATA'!$B108)</f>
        <v>455</v>
      </c>
      <c r="GL108" s="78">
        <f>AVERAGEIFS('WEEKLY DATA'!GL$11:GL$14577,'WEEKLY DATA'!$A$11:$A$14577,'MONTHLY DATA'!$A108,'WEEKLY DATA'!$B$11:$B$14577,'MONTHLY DATA'!$B108)</f>
        <v>450</v>
      </c>
      <c r="GM108" s="154">
        <f t="shared" si="104"/>
        <v>4.9562682215743337E-2</v>
      </c>
      <c r="GN108" s="78">
        <f>AVERAGEIFS('WEEKLY DATA'!GN$11:GN$14577,'WEEKLY DATA'!$A$11:$A$14577,'MONTHLY DATA'!$A108,'WEEKLY DATA'!$B$11:$B$14577,'MONTHLY DATA'!$B108)</f>
        <v>455</v>
      </c>
      <c r="GO108" s="78">
        <f>AVERAGEIFS('WEEKLY DATA'!GO$11:GO$14577,'WEEKLY DATA'!$A$11:$A$14577,'MONTHLY DATA'!$A108,'WEEKLY DATA'!$B$11:$B$14577,'MONTHLY DATA'!$B108)</f>
        <v>465</v>
      </c>
      <c r="GP108" s="78">
        <f>AVERAGEIFS('WEEKLY DATA'!GP$11:GP$14577,'WEEKLY DATA'!$A$11:$A$14577,'MONTHLY DATA'!$A108,'WEEKLY DATA'!$B$11:$B$14577,'MONTHLY DATA'!$B108)</f>
        <v>460</v>
      </c>
      <c r="GQ108" s="154">
        <f t="shared" si="105"/>
        <v>0</v>
      </c>
      <c r="GR108" s="78"/>
    </row>
    <row r="109" spans="1:200" ht="15.75" x14ac:dyDescent="0.25">
      <c r="A109">
        <f t="shared" si="55"/>
        <v>3</v>
      </c>
      <c r="B109">
        <f t="shared" si="56"/>
        <v>2018</v>
      </c>
      <c r="C109" s="86">
        <v>43160</v>
      </c>
      <c r="D109" s="78">
        <f>AVERAGEIFS('WEEKLY DATA'!D$11:D$14577,'WEEKLY DATA'!$A$11:$A$14577,'MONTHLY DATA'!$A109,'WEEKLY DATA'!$B$11:$B$14577,'MONTHLY DATA'!$B109)</f>
        <v>353</v>
      </c>
      <c r="E109" s="78">
        <f>AVERAGEIFS('WEEKLY DATA'!E$11:E$14577,'WEEKLY DATA'!$A$11:$A$14577,'MONTHLY DATA'!$A109,'WEEKLY DATA'!$B$11:$B$14577,'MONTHLY DATA'!$B109)</f>
        <v>363</v>
      </c>
      <c r="F109" s="78">
        <f>AVERAGEIFS('WEEKLY DATA'!F$11:F$14577,'WEEKLY DATA'!$A$11:$A$14577,'MONTHLY DATA'!$A109,'WEEKLY DATA'!$B$11:$B$14577,'MONTHLY DATA'!$B109)</f>
        <v>358</v>
      </c>
      <c r="G109" s="154">
        <f t="shared" si="57"/>
        <v>1.7406749555950229E-2</v>
      </c>
      <c r="H109" s="169">
        <f>AVERAGEIFS('WEEKLY DATA'!H$11:H$14577,'WEEKLY DATA'!$A$11:$A$14577,'MONTHLY DATA'!$A109,'WEEKLY DATA'!$B$11:$B$14577,'MONTHLY DATA'!$B109)</f>
        <v>487.5</v>
      </c>
      <c r="I109" s="78">
        <f>AVERAGEIFS('WEEKLY DATA'!I$11:I$14577,'WEEKLY DATA'!$A$11:$A$14577,'MONTHLY DATA'!$A109,'WEEKLY DATA'!$B$11:$B$14577,'MONTHLY DATA'!$B109)</f>
        <v>497.5</v>
      </c>
      <c r="J109" s="78">
        <f>AVERAGEIFS('WEEKLY DATA'!J$11:J$14577,'WEEKLY DATA'!$A$11:$A$14577,'MONTHLY DATA'!$A109,'WEEKLY DATA'!$B$11:$B$14577,'MONTHLY DATA'!$B109)</f>
        <v>492.5</v>
      </c>
      <c r="K109" s="154">
        <f t="shared" si="58"/>
        <v>7.6726342710997653E-3</v>
      </c>
      <c r="L109" s="169">
        <f>AVERAGEIFS('WEEKLY DATA'!L$11:L$14577,'WEEKLY DATA'!$A$11:$A$14577,'MONTHLY DATA'!$A109,'WEEKLY DATA'!$B$11:$B$14577,'MONTHLY DATA'!$B109)</f>
        <v>420</v>
      </c>
      <c r="M109" s="78">
        <f>AVERAGEIFS('WEEKLY DATA'!M$11:M$14577,'WEEKLY DATA'!$A$11:$A$14577,'MONTHLY DATA'!$A109,'WEEKLY DATA'!$B$11:$B$14577,'MONTHLY DATA'!$B109)</f>
        <v>430</v>
      </c>
      <c r="N109" s="78">
        <f>AVERAGEIFS('WEEKLY DATA'!N$11:N$14577,'WEEKLY DATA'!$A$11:$A$14577,'MONTHLY DATA'!$A109,'WEEKLY DATA'!$B$11:$B$14577,'MONTHLY DATA'!$B109)</f>
        <v>425</v>
      </c>
      <c r="O109" s="154">
        <f t="shared" si="59"/>
        <v>-2.2988505747126409E-2</v>
      </c>
      <c r="P109" s="169">
        <f>AVERAGEIFS('WEEKLY DATA'!P$11:P$14577,'WEEKLY DATA'!$A$11:$A$14577,'MONTHLY DATA'!$A109,'WEEKLY DATA'!$B$11:$B$14577,'MONTHLY DATA'!$B109)</f>
        <v>368</v>
      </c>
      <c r="Q109" s="78">
        <f>AVERAGEIFS('WEEKLY DATA'!Q$11:Q$14577,'WEEKLY DATA'!$A$11:$A$14577,'MONTHLY DATA'!$A109,'WEEKLY DATA'!$B$11:$B$14577,'MONTHLY DATA'!$B109)</f>
        <v>378</v>
      </c>
      <c r="R109" s="78">
        <f>AVERAGEIFS('WEEKLY DATA'!R$11:R$14577,'WEEKLY DATA'!$A$11:$A$14577,'MONTHLY DATA'!$A109,'WEEKLY DATA'!$B$11:$B$14577,'MONTHLY DATA'!$B109)</f>
        <v>373</v>
      </c>
      <c r="S109" s="154">
        <f t="shared" si="60"/>
        <v>7.3381294964028676E-2</v>
      </c>
      <c r="T109" s="169">
        <f>AVERAGEIFS('WEEKLY DATA'!T$11:T$14577,'WEEKLY DATA'!$A$11:$A$14577,'MONTHLY DATA'!$A109,'WEEKLY DATA'!$B$11:$B$14577,'MONTHLY DATA'!$B109)</f>
        <v>341</v>
      </c>
      <c r="U109" s="78">
        <f>AVERAGEIFS('WEEKLY DATA'!U$11:U$14577,'WEEKLY DATA'!$A$11:$A$14577,'MONTHLY DATA'!$A109,'WEEKLY DATA'!$B$11:$B$14577,'MONTHLY DATA'!$B109)</f>
        <v>351</v>
      </c>
      <c r="V109" s="78">
        <f>AVERAGEIFS('WEEKLY DATA'!V$11:V$14577,'WEEKLY DATA'!$A$11:$A$14577,'MONTHLY DATA'!$A109,'WEEKLY DATA'!$B$11:$B$14577,'MONTHLY DATA'!$B109)</f>
        <v>346</v>
      </c>
      <c r="W109" s="154">
        <f t="shared" si="61"/>
        <v>2.1402214022140154E-2</v>
      </c>
      <c r="X109" s="169">
        <f>AVERAGEIFS('WEEKLY DATA'!X$11:X$14577,'WEEKLY DATA'!$A$11:$A$14577,'MONTHLY DATA'!$A109,'WEEKLY DATA'!$B$11:$B$14577,'MONTHLY DATA'!$B109)</f>
        <v>337.5</v>
      </c>
      <c r="Y109" s="78">
        <f>AVERAGEIFS('WEEKLY DATA'!Y$11:Y$14577,'WEEKLY DATA'!$A$11:$A$14577,'MONTHLY DATA'!$A109,'WEEKLY DATA'!$B$11:$B$14577,'MONTHLY DATA'!$B109)</f>
        <v>347.5</v>
      </c>
      <c r="Z109" s="78">
        <f>AVERAGEIFS('WEEKLY DATA'!Z$11:Z$14577,'WEEKLY DATA'!$A$11:$A$14577,'MONTHLY DATA'!$A109,'WEEKLY DATA'!$B$11:$B$14577,'MONTHLY DATA'!$B109)</f>
        <v>342.5</v>
      </c>
      <c r="AA109" s="154">
        <f t="shared" si="62"/>
        <v>1.1070110701107083E-2</v>
      </c>
      <c r="AB109" s="169">
        <f>AVERAGEIFS('WEEKLY DATA'!AB$11:AB$14577,'WEEKLY DATA'!$A$11:$A$14577,'MONTHLY DATA'!$A109,'WEEKLY DATA'!$B$11:$B$14577,'MONTHLY DATA'!$B109)</f>
        <v>360</v>
      </c>
      <c r="AC109" s="78">
        <f>AVERAGEIFS('WEEKLY DATA'!AC$11:AC$14577,'WEEKLY DATA'!$A$11:$A$14577,'MONTHLY DATA'!$A109,'WEEKLY DATA'!$B$11:$B$14577,'MONTHLY DATA'!$B109)</f>
        <v>370</v>
      </c>
      <c r="AD109" s="78">
        <f>AVERAGEIFS('WEEKLY DATA'!AD$11:AD$14577,'WEEKLY DATA'!$A$11:$A$14577,'MONTHLY DATA'!$A109,'WEEKLY DATA'!$B$11:$B$14577,'MONTHLY DATA'!$B109)</f>
        <v>365</v>
      </c>
      <c r="AE109" s="154">
        <f t="shared" si="63"/>
        <v>-2.6666666666666616E-2</v>
      </c>
      <c r="AF109" s="169">
        <f>AVERAGEIFS('WEEKLY DATA'!AF$11:AF$14577,'WEEKLY DATA'!$A$11:$A$14577,'MONTHLY DATA'!$A109,'WEEKLY DATA'!$B$11:$B$14577,'MONTHLY DATA'!$B109)</f>
        <v>333</v>
      </c>
      <c r="AG109" s="78">
        <f>AVERAGEIFS('WEEKLY DATA'!AG$11:AG$14577,'WEEKLY DATA'!$A$11:$A$14577,'MONTHLY DATA'!$A109,'WEEKLY DATA'!$B$11:$B$14577,'MONTHLY DATA'!$B109)</f>
        <v>343</v>
      </c>
      <c r="AH109" s="78">
        <f>AVERAGEIFS('WEEKLY DATA'!AH$11:AH$14577,'WEEKLY DATA'!$A$11:$A$14577,'MONTHLY DATA'!$A109,'WEEKLY DATA'!$B$11:$B$14577,'MONTHLY DATA'!$B109)</f>
        <v>338</v>
      </c>
      <c r="AI109" s="154">
        <f t="shared" si="64"/>
        <v>8.3767535070140342E-2</v>
      </c>
      <c r="AJ109" s="169">
        <f>AVERAGEIFS('WEEKLY DATA'!AJ$11:AJ$14577,'WEEKLY DATA'!$A$11:$A$14577,'MONTHLY DATA'!$A109,'WEEKLY DATA'!$B$11:$B$14577,'MONTHLY DATA'!$B109)</f>
        <v>336.5</v>
      </c>
      <c r="AK109" s="78">
        <f>AVERAGEIFS('WEEKLY DATA'!AK$11:AK$14577,'WEEKLY DATA'!$A$11:$A$14577,'MONTHLY DATA'!$A109,'WEEKLY DATA'!$B$11:$B$14577,'MONTHLY DATA'!$B109)</f>
        <v>346.5</v>
      </c>
      <c r="AL109" s="78">
        <f>AVERAGEIFS('WEEKLY DATA'!AL$11:AL$14577,'WEEKLY DATA'!$A$11:$A$14577,'MONTHLY DATA'!$A109,'WEEKLY DATA'!$B$11:$B$14577,'MONTHLY DATA'!$B109)</f>
        <v>341.5</v>
      </c>
      <c r="AM109" s="154">
        <f t="shared" si="65"/>
        <v>1.7504655493482346E-2</v>
      </c>
      <c r="AN109" s="169">
        <f>AVERAGEIFS('WEEKLY DATA'!AN$11:AN$14577,'WEEKLY DATA'!$A$11:$A$14577,'MONTHLY DATA'!$A109,'WEEKLY DATA'!$B$11:$B$14577,'MONTHLY DATA'!$B109)</f>
        <v>336</v>
      </c>
      <c r="AO109" s="78">
        <f>AVERAGEIFS('WEEKLY DATA'!AO$11:AO$14577,'WEEKLY DATA'!$A$11:$A$14577,'MONTHLY DATA'!$A109,'WEEKLY DATA'!$B$11:$B$14577,'MONTHLY DATA'!$B109)</f>
        <v>346</v>
      </c>
      <c r="AP109" s="78">
        <f>AVERAGEIFS('WEEKLY DATA'!AP$11:AP$14577,'WEEKLY DATA'!$A$11:$A$14577,'MONTHLY DATA'!$A109,'WEEKLY DATA'!$B$11:$B$14577,'MONTHLY DATA'!$B109)</f>
        <v>341</v>
      </c>
      <c r="AQ109" s="154">
        <f t="shared" si="66"/>
        <v>2.1722846441947663E-2</v>
      </c>
      <c r="AR109" s="169">
        <f>AVERAGEIFS('WEEKLY DATA'!AR$11:AR$14577,'WEEKLY DATA'!$A$11:$A$14577,'MONTHLY DATA'!$A109,'WEEKLY DATA'!$B$11:$B$14577,'MONTHLY DATA'!$B109)</f>
        <v>365</v>
      </c>
      <c r="AS109" s="78">
        <f>AVERAGEIFS('WEEKLY DATA'!AS$11:AS$14577,'WEEKLY DATA'!$A$11:$A$14577,'MONTHLY DATA'!$A109,'WEEKLY DATA'!$B$11:$B$14577,'MONTHLY DATA'!$B109)</f>
        <v>375</v>
      </c>
      <c r="AT109" s="78">
        <f>AVERAGEIFS('WEEKLY DATA'!AT$11:AT$14577,'WEEKLY DATA'!$A$11:$A$14577,'MONTHLY DATA'!$A109,'WEEKLY DATA'!$B$11:$B$14577,'MONTHLY DATA'!$B109)</f>
        <v>370</v>
      </c>
      <c r="AU109" s="154">
        <f t="shared" si="67"/>
        <v>-2.6315789473684181E-2</v>
      </c>
      <c r="AV109" s="169">
        <f>AVERAGEIFS('WEEKLY DATA'!AV$11:AV$14577,'WEEKLY DATA'!$A$11:$A$14577,'MONTHLY DATA'!$A109,'WEEKLY DATA'!$B$11:$B$14577,'MONTHLY DATA'!$B109)</f>
        <v>341</v>
      </c>
      <c r="AW109" s="78">
        <f>AVERAGEIFS('WEEKLY DATA'!AW$11:AW$14577,'WEEKLY DATA'!$A$11:$A$14577,'MONTHLY DATA'!$A109,'WEEKLY DATA'!$B$11:$B$14577,'MONTHLY DATA'!$B109)</f>
        <v>351</v>
      </c>
      <c r="AX109" s="78">
        <f>AVERAGEIFS('WEEKLY DATA'!AX$11:AX$14577,'WEEKLY DATA'!$A$11:$A$14577,'MONTHLY DATA'!$A109,'WEEKLY DATA'!$B$11:$B$14577,'MONTHLY DATA'!$B109)</f>
        <v>346</v>
      </c>
      <c r="AY109" s="154">
        <f t="shared" si="68"/>
        <v>8.9763779527558984E-2</v>
      </c>
      <c r="AZ109" s="169">
        <f>AVERAGEIFS('WEEKLY DATA'!AZ$11:AZ$14577,'WEEKLY DATA'!$A$11:$A$14577,'MONTHLY DATA'!$A109,'WEEKLY DATA'!$B$11:$B$14577,'MONTHLY DATA'!$B109)</f>
        <v>273.5</v>
      </c>
      <c r="BA109" s="78">
        <f>AVERAGEIFS('WEEKLY DATA'!BA$11:BA$14577,'WEEKLY DATA'!$A$11:$A$14577,'MONTHLY DATA'!$A109,'WEEKLY DATA'!$B$11:$B$14577,'MONTHLY DATA'!$B109)</f>
        <v>283.5</v>
      </c>
      <c r="BB109" s="78">
        <f>AVERAGEIFS('WEEKLY DATA'!BB$11:BB$14577,'WEEKLY DATA'!$A$11:$A$14577,'MONTHLY DATA'!$A109,'WEEKLY DATA'!$B$11:$B$14577,'MONTHLY DATA'!$B109)</f>
        <v>278.5</v>
      </c>
      <c r="BC109" s="154">
        <f t="shared" si="69"/>
        <v>5.8690744920992799E-3</v>
      </c>
      <c r="BD109" s="169">
        <f>AVERAGEIFS('WEEKLY DATA'!BD$11:BD$14577,'WEEKLY DATA'!$A$11:$A$14577,'MONTHLY DATA'!$A109,'WEEKLY DATA'!$B$11:$B$14577,'MONTHLY DATA'!$B109)</f>
        <v>273.5</v>
      </c>
      <c r="BE109" s="78">
        <f>AVERAGEIFS('WEEKLY DATA'!BE$11:BE$14577,'WEEKLY DATA'!$A$11:$A$14577,'MONTHLY DATA'!$A109,'WEEKLY DATA'!$B$11:$B$14577,'MONTHLY DATA'!$B109)</f>
        <v>283.5</v>
      </c>
      <c r="BF109" s="78">
        <f>AVERAGEIFS('WEEKLY DATA'!BF$11:BF$14577,'WEEKLY DATA'!$A$11:$A$14577,'MONTHLY DATA'!$A109,'WEEKLY DATA'!$B$11:$B$14577,'MONTHLY DATA'!$B109)</f>
        <v>278.5</v>
      </c>
      <c r="BG109" s="154">
        <f t="shared" si="70"/>
        <v>1.7351598173515947E-2</v>
      </c>
      <c r="BH109" s="169">
        <f>AVERAGEIFS('WEEKLY DATA'!BH$11:BH$14577,'WEEKLY DATA'!$A$11:$A$14577,'MONTHLY DATA'!$A109,'WEEKLY DATA'!$B$11:$B$14577,'MONTHLY DATA'!$B109)</f>
        <v>325.5</v>
      </c>
      <c r="BI109" s="78">
        <f>AVERAGEIFS('WEEKLY DATA'!BI$11:BI$14577,'WEEKLY DATA'!$A$11:$A$14577,'MONTHLY DATA'!$A109,'WEEKLY DATA'!$B$11:$B$14577,'MONTHLY DATA'!$B109)</f>
        <v>335.5</v>
      </c>
      <c r="BJ109" s="78">
        <f>AVERAGEIFS('WEEKLY DATA'!BJ$11:BJ$14577,'WEEKLY DATA'!$A$11:$A$14577,'MONTHLY DATA'!$A109,'WEEKLY DATA'!$B$11:$B$14577,'MONTHLY DATA'!$B109)</f>
        <v>330.5</v>
      </c>
      <c r="BK109" s="154">
        <f t="shared" si="71"/>
        <v>-0.13026315789473686</v>
      </c>
      <c r="BL109" s="169">
        <f>AVERAGEIFS('WEEKLY DATA'!BL$11:BL$14577,'WEEKLY DATA'!$A$11:$A$14577,'MONTHLY DATA'!$A109,'WEEKLY DATA'!$B$11:$B$14577,'MONTHLY DATA'!$B109)</f>
        <v>288.5</v>
      </c>
      <c r="BM109" s="78">
        <f>AVERAGEIFS('WEEKLY DATA'!BM$11:BM$14577,'WEEKLY DATA'!$A$11:$A$14577,'MONTHLY DATA'!$A109,'WEEKLY DATA'!$B$11:$B$14577,'MONTHLY DATA'!$B109)</f>
        <v>298.5</v>
      </c>
      <c r="BN109" s="78">
        <f>AVERAGEIFS('WEEKLY DATA'!BN$11:BN$14577,'WEEKLY DATA'!$A$11:$A$14577,'MONTHLY DATA'!$A109,'WEEKLY DATA'!$B$11:$B$14577,'MONTHLY DATA'!$B109)</f>
        <v>293.5</v>
      </c>
      <c r="BO109" s="154">
        <f t="shared" si="72"/>
        <v>1.6450216450216493E-2</v>
      </c>
      <c r="BP109" s="78">
        <f>AVERAGEIFS('WEEKLY DATA'!BP$11:BP$14577,'WEEKLY DATA'!$A$11:$A$14577,'MONTHLY DATA'!$A109,'WEEKLY DATA'!$B$11:$B$14577,'MONTHLY DATA'!$B109)</f>
        <v>322</v>
      </c>
      <c r="BQ109" s="78">
        <f>AVERAGEIFS('WEEKLY DATA'!BQ$11:BQ$14577,'WEEKLY DATA'!$A$11:$A$14577,'MONTHLY DATA'!$A109,'WEEKLY DATA'!$B$11:$B$14577,'MONTHLY DATA'!$B109)</f>
        <v>332</v>
      </c>
      <c r="BR109" s="78">
        <f>AVERAGEIFS('WEEKLY DATA'!BR$11:BR$14577,'WEEKLY DATA'!$A$11:$A$14577,'MONTHLY DATA'!$A109,'WEEKLY DATA'!$B$11:$B$14577,'MONTHLY DATA'!$B109)</f>
        <v>327</v>
      </c>
      <c r="BS109" s="154">
        <f t="shared" si="73"/>
        <v>3.8240917782017547E-4</v>
      </c>
      <c r="BT109" s="78">
        <f>AVERAGEIFS('WEEKLY DATA'!BT$11:BT$14577,'WEEKLY DATA'!$A$11:$A$14577,'MONTHLY DATA'!$A109,'WEEKLY DATA'!$B$11:$B$14577,'MONTHLY DATA'!$B109)</f>
        <v>322</v>
      </c>
      <c r="BU109" s="78">
        <f>AVERAGEIFS('WEEKLY DATA'!BU$11:BU$14577,'WEEKLY DATA'!$A$11:$A$14577,'MONTHLY DATA'!$A109,'WEEKLY DATA'!$B$11:$B$14577,'MONTHLY DATA'!$B109)</f>
        <v>332</v>
      </c>
      <c r="BV109" s="78">
        <f>AVERAGEIFS('WEEKLY DATA'!BV$11:BV$14577,'WEEKLY DATA'!$A$11:$A$14577,'MONTHLY DATA'!$A109,'WEEKLY DATA'!$B$11:$B$14577,'MONTHLY DATA'!$B109)</f>
        <v>327</v>
      </c>
      <c r="BW109" s="154">
        <f t="shared" si="74"/>
        <v>1.0038610038610063E-2</v>
      </c>
      <c r="BX109" s="78">
        <f>AVERAGEIFS('WEEKLY DATA'!BX$11:BX$14577,'WEEKLY DATA'!$A$11:$A$14577,'MONTHLY DATA'!$A109,'WEEKLY DATA'!$B$11:$B$14577,'MONTHLY DATA'!$B109)</f>
        <v>375.5</v>
      </c>
      <c r="BY109" s="78">
        <f>AVERAGEIFS('WEEKLY DATA'!BY$11:BY$14577,'WEEKLY DATA'!$A$11:$A$14577,'MONTHLY DATA'!$A109,'WEEKLY DATA'!$B$11:$B$14577,'MONTHLY DATA'!$B109)</f>
        <v>385.5</v>
      </c>
      <c r="BZ109" s="78">
        <f>AVERAGEIFS('WEEKLY DATA'!BZ$11:BZ$14577,'WEEKLY DATA'!$A$11:$A$14577,'MONTHLY DATA'!$A109,'WEEKLY DATA'!$B$11:$B$14577,'MONTHLY DATA'!$B109)</f>
        <v>380.5</v>
      </c>
      <c r="CA109" s="154">
        <f t="shared" si="75"/>
        <v>-0.1151162790697674</v>
      </c>
      <c r="CB109" s="78">
        <f>AVERAGEIFS('WEEKLY DATA'!CB$11:CB$14577,'WEEKLY DATA'!$A$11:$A$14577,'MONTHLY DATA'!$A109,'WEEKLY DATA'!$B$11:$B$14577,'MONTHLY DATA'!$B109)</f>
        <v>425</v>
      </c>
      <c r="CC109" s="78">
        <f>AVERAGEIFS('WEEKLY DATA'!CC$11:CC$14577,'WEEKLY DATA'!$A$11:$A$14577,'MONTHLY DATA'!$A109,'WEEKLY DATA'!$B$11:$B$14577,'MONTHLY DATA'!$B109)</f>
        <v>435</v>
      </c>
      <c r="CD109" s="78">
        <f>AVERAGEIFS('WEEKLY DATA'!CD$11:CD$14577,'WEEKLY DATA'!$A$11:$A$14577,'MONTHLY DATA'!$A109,'WEEKLY DATA'!$B$11:$B$14577,'MONTHLY DATA'!$B109)</f>
        <v>430</v>
      </c>
      <c r="CE109" s="154">
        <f t="shared" si="76"/>
        <v>0</v>
      </c>
      <c r="CF109" s="78">
        <f>AVERAGEIFS('WEEKLY DATA'!CF$11:CF$14577,'WEEKLY DATA'!$A$11:$A$14577,'MONTHLY DATA'!$A109,'WEEKLY DATA'!$B$11:$B$14577,'MONTHLY DATA'!$B109)</f>
        <v>274.5</v>
      </c>
      <c r="CG109" s="78">
        <f>AVERAGEIFS('WEEKLY DATA'!CG$11:CG$14577,'WEEKLY DATA'!$A$11:$A$14577,'MONTHLY DATA'!$A109,'WEEKLY DATA'!$B$11:$B$14577,'MONTHLY DATA'!$B109)</f>
        <v>284.5</v>
      </c>
      <c r="CH109" s="78">
        <f>AVERAGEIFS('WEEKLY DATA'!CH$11:CH$14577,'WEEKLY DATA'!$A$11:$A$14577,'MONTHLY DATA'!$A109,'WEEKLY DATA'!$B$11:$B$14577,'MONTHLY DATA'!$B109)</f>
        <v>279.5</v>
      </c>
      <c r="CI109" s="154">
        <f t="shared" si="77"/>
        <v>3.2794457274826883E-2</v>
      </c>
      <c r="CJ109" s="78">
        <f>AVERAGEIFS('WEEKLY DATA'!CJ$11:CJ$14577,'WEEKLY DATA'!$A$11:$A$14577,'MONTHLY DATA'!$A109,'WEEKLY DATA'!$B$11:$B$14577,'MONTHLY DATA'!$B109)</f>
        <v>266</v>
      </c>
      <c r="CK109" s="78">
        <f>AVERAGEIFS('WEEKLY DATA'!CK$11:CK$14577,'WEEKLY DATA'!$A$11:$A$14577,'MONTHLY DATA'!$A109,'WEEKLY DATA'!$B$11:$B$14577,'MONTHLY DATA'!$B109)</f>
        <v>276</v>
      </c>
      <c r="CL109" s="78">
        <f>AVERAGEIFS('WEEKLY DATA'!CL$11:CL$14577,'WEEKLY DATA'!$A$11:$A$14577,'MONTHLY DATA'!$A109,'WEEKLY DATA'!$B$11:$B$14577,'MONTHLY DATA'!$B109)</f>
        <v>271</v>
      </c>
      <c r="CM109" s="154">
        <f t="shared" si="78"/>
        <v>1.3856812933026319E-3</v>
      </c>
      <c r="CN109" s="78">
        <f>AVERAGEIFS('WEEKLY DATA'!CN$11:CN$14577,'WEEKLY DATA'!$A$11:$A$14577,'MONTHLY DATA'!$A109,'WEEKLY DATA'!$B$11:$B$14577,'MONTHLY DATA'!$B109)</f>
        <v>315.5</v>
      </c>
      <c r="CO109" s="78">
        <f>AVERAGEIFS('WEEKLY DATA'!CO$11:CO$14577,'WEEKLY DATA'!$A$11:$A$14577,'MONTHLY DATA'!$A109,'WEEKLY DATA'!$B$11:$B$14577,'MONTHLY DATA'!$B109)</f>
        <v>325.5</v>
      </c>
      <c r="CP109" s="78">
        <f>AVERAGEIFS('WEEKLY DATA'!CP$11:CP$14577,'WEEKLY DATA'!$A$11:$A$14577,'MONTHLY DATA'!$A109,'WEEKLY DATA'!$B$11:$B$14577,'MONTHLY DATA'!$B109)</f>
        <v>320.5</v>
      </c>
      <c r="CQ109" s="154">
        <f t="shared" si="79"/>
        <v>-0.13378378378378375</v>
      </c>
      <c r="CR109" s="78">
        <f>AVERAGEIFS('WEEKLY DATA'!CR$11:CR$14577,'WEEKLY DATA'!$A$11:$A$14577,'MONTHLY DATA'!$A109,'WEEKLY DATA'!$B$11:$B$14577,'MONTHLY DATA'!$B109)</f>
        <v>395</v>
      </c>
      <c r="CS109" s="78">
        <f>AVERAGEIFS('WEEKLY DATA'!CS$11:CS$14577,'WEEKLY DATA'!$A$11:$A$14577,'MONTHLY DATA'!$A109,'WEEKLY DATA'!$B$11:$B$14577,'MONTHLY DATA'!$B109)</f>
        <v>405</v>
      </c>
      <c r="CT109" s="78">
        <f>AVERAGEIFS('WEEKLY DATA'!CT$11:CT$14577,'WEEKLY DATA'!$A$11:$A$14577,'MONTHLY DATA'!$A109,'WEEKLY DATA'!$B$11:$B$14577,'MONTHLY DATA'!$B109)</f>
        <v>400</v>
      </c>
      <c r="CU109" s="154">
        <f t="shared" si="80"/>
        <v>0</v>
      </c>
      <c r="CV109" s="169">
        <f>AVERAGEIFS('WEEKLY DATA'!CV$11:CV$14577,'WEEKLY DATA'!$A$11:$A$14577,'MONTHLY DATA'!$A109,'WEEKLY DATA'!$B$11:$B$14577,'MONTHLY DATA'!$B109)</f>
        <v>308</v>
      </c>
      <c r="CW109" s="78">
        <f>AVERAGEIFS('WEEKLY DATA'!CW$11:CW$14577,'WEEKLY DATA'!$A$11:$A$14577,'MONTHLY DATA'!$A109,'WEEKLY DATA'!$B$11:$B$14577,'MONTHLY DATA'!$B109)</f>
        <v>318</v>
      </c>
      <c r="CX109" s="78">
        <f>AVERAGEIFS('WEEKLY DATA'!CX$11:CX$14577,'WEEKLY DATA'!$A$11:$A$14577,'MONTHLY DATA'!$A109,'WEEKLY DATA'!$B$11:$B$14577,'MONTHLY DATA'!$B109)</f>
        <v>313</v>
      </c>
      <c r="CY109" s="154">
        <f t="shared" si="81"/>
        <v>2.4130879345603207E-2</v>
      </c>
      <c r="CZ109" s="169">
        <f>AVERAGEIFS('WEEKLY DATA'!CZ$11:CZ$14577,'WEEKLY DATA'!$A$11:$A$14577,'MONTHLY DATA'!$A109,'WEEKLY DATA'!$B$11:$B$14577,'MONTHLY DATA'!$B109)</f>
        <v>301</v>
      </c>
      <c r="DA109" s="78">
        <f>AVERAGEIFS('WEEKLY DATA'!DA$11:DA$14577,'WEEKLY DATA'!$A$11:$A$14577,'MONTHLY DATA'!$A109,'WEEKLY DATA'!$B$11:$B$14577,'MONTHLY DATA'!$B109)</f>
        <v>311</v>
      </c>
      <c r="DB109" s="78">
        <f>AVERAGEIFS('WEEKLY DATA'!DB$11:DB$14577,'WEEKLY DATA'!$A$11:$A$14577,'MONTHLY DATA'!$A109,'WEEKLY DATA'!$B$11:$B$14577,'MONTHLY DATA'!$B109)</f>
        <v>306</v>
      </c>
      <c r="DC109" s="154">
        <f t="shared" si="82"/>
        <v>1.1570247933884392E-2</v>
      </c>
      <c r="DD109" s="78">
        <f>AVERAGEIFS('WEEKLY DATA'!DD$11:DD$14577,'WEEKLY DATA'!$A$11:$A$14577,'MONTHLY DATA'!$A109,'WEEKLY DATA'!$B$11:$B$14577,'MONTHLY DATA'!$B109)</f>
        <v>365.5</v>
      </c>
      <c r="DE109" s="78">
        <f>AVERAGEIFS('WEEKLY DATA'!DE$11:DE$14577,'WEEKLY DATA'!$A$11:$A$14577,'MONTHLY DATA'!$A109,'WEEKLY DATA'!$B$11:$B$14577,'MONTHLY DATA'!$B109)</f>
        <v>375.5</v>
      </c>
      <c r="DF109" s="78">
        <f>AVERAGEIFS('WEEKLY DATA'!DF$11:DF$14577,'WEEKLY DATA'!$A$11:$A$14577,'MONTHLY DATA'!$A109,'WEEKLY DATA'!$B$11:$B$14577,'MONTHLY DATA'!$B109)</f>
        <v>370.5</v>
      </c>
      <c r="DG109" s="154">
        <f t="shared" si="83"/>
        <v>-0.11785714285714288</v>
      </c>
      <c r="DH109" s="78">
        <f>AVERAGEIFS('WEEKLY DATA'!DH$11:DH$14577,'WEEKLY DATA'!$A$11:$A$14577,'MONTHLY DATA'!$A109,'WEEKLY DATA'!$B$11:$B$14577,'MONTHLY DATA'!$B109)</f>
        <v>417</v>
      </c>
      <c r="DI109" s="78">
        <f>AVERAGEIFS('WEEKLY DATA'!DI$11:DI$14577,'WEEKLY DATA'!$A$11:$A$14577,'MONTHLY DATA'!$A109,'WEEKLY DATA'!$B$11:$B$14577,'MONTHLY DATA'!$B109)</f>
        <v>427</v>
      </c>
      <c r="DJ109" s="78">
        <f>AVERAGEIFS('WEEKLY DATA'!DJ$11:DJ$14577,'WEEKLY DATA'!$A$11:$A$14577,'MONTHLY DATA'!$A109,'WEEKLY DATA'!$B$11:$B$14577,'MONTHLY DATA'!$B109)</f>
        <v>422</v>
      </c>
      <c r="DK109" s="154">
        <f t="shared" si="84"/>
        <v>4.761904761904745E-3</v>
      </c>
      <c r="DL109" s="169">
        <f>AVERAGEIFS('WEEKLY DATA'!DL$11:DL$14577,'WEEKLY DATA'!$A$11:$A$14577,'MONTHLY DATA'!$A109,'WEEKLY DATA'!$B$11:$B$14577,'MONTHLY DATA'!$B109)</f>
        <v>278</v>
      </c>
      <c r="DM109" s="78">
        <f>AVERAGEIFS('WEEKLY DATA'!DM$11:DM$14577,'WEEKLY DATA'!$A$11:$A$14577,'MONTHLY DATA'!$A109,'WEEKLY DATA'!$B$11:$B$14577,'MONTHLY DATA'!$B109)</f>
        <v>288</v>
      </c>
      <c r="DN109" s="78">
        <f>AVERAGEIFS('WEEKLY DATA'!DN$11:DN$14577,'WEEKLY DATA'!$A$11:$A$14577,'MONTHLY DATA'!$A109,'WEEKLY DATA'!$B$11:$B$14577,'MONTHLY DATA'!$B109)</f>
        <v>283</v>
      </c>
      <c r="DO109" s="154">
        <f t="shared" si="85"/>
        <v>2.6757369614512472E-2</v>
      </c>
      <c r="DP109" s="78">
        <f>AVERAGEIFS('WEEKLY DATA'!DP$11:DP$14577,'WEEKLY DATA'!$A$11:$A$14577,'MONTHLY DATA'!$A109,'WEEKLY DATA'!$B$11:$B$14577,'MONTHLY DATA'!$B109)</f>
        <v>271</v>
      </c>
      <c r="DQ109" s="78">
        <f>AVERAGEIFS('WEEKLY DATA'!DQ$11:DQ$14577,'WEEKLY DATA'!$A$11:$A$14577,'MONTHLY DATA'!$A109,'WEEKLY DATA'!$B$11:$B$14577,'MONTHLY DATA'!$B109)</f>
        <v>281</v>
      </c>
      <c r="DR109" s="78">
        <f>AVERAGEIFS('WEEKLY DATA'!DR$11:DR$14577,'WEEKLY DATA'!$A$11:$A$14577,'MONTHLY DATA'!$A109,'WEEKLY DATA'!$B$11:$B$14577,'MONTHLY DATA'!$B109)</f>
        <v>276</v>
      </c>
      <c r="DS109" s="154">
        <f t="shared" si="86"/>
        <v>1.2844036697247763E-2</v>
      </c>
      <c r="DT109" s="78">
        <f>AVERAGEIFS('WEEKLY DATA'!DT$11:DT$14577,'WEEKLY DATA'!$A$11:$A$14577,'MONTHLY DATA'!$A109,'WEEKLY DATA'!$B$11:$B$14577,'MONTHLY DATA'!$B109)</f>
        <v>375.5</v>
      </c>
      <c r="DU109" s="78">
        <f>AVERAGEIFS('WEEKLY DATA'!DU$11:DU$14577,'WEEKLY DATA'!$A$11:$A$14577,'MONTHLY DATA'!$A109,'WEEKLY DATA'!$B$11:$B$14577,'MONTHLY DATA'!$B109)</f>
        <v>385.5</v>
      </c>
      <c r="DV109" s="78">
        <f>AVERAGEIFS('WEEKLY DATA'!DV$11:DV$14577,'WEEKLY DATA'!$A$11:$A$14577,'MONTHLY DATA'!$A109,'WEEKLY DATA'!$B$11:$B$14577,'MONTHLY DATA'!$B109)</f>
        <v>380.5</v>
      </c>
      <c r="DW109" s="154">
        <f t="shared" si="87"/>
        <v>-0.1151162790697674</v>
      </c>
      <c r="DX109" s="78">
        <f>AVERAGEIFS('WEEKLY DATA'!DX$11:DX$14577,'WEEKLY DATA'!$A$11:$A$14577,'MONTHLY DATA'!$A109,'WEEKLY DATA'!$B$11:$B$14577,'MONTHLY DATA'!$B109)</f>
        <v>427</v>
      </c>
      <c r="DY109" s="78">
        <f>AVERAGEIFS('WEEKLY DATA'!DY$11:DY$14577,'WEEKLY DATA'!$A$11:$A$14577,'MONTHLY DATA'!$A109,'WEEKLY DATA'!$B$11:$B$14577,'MONTHLY DATA'!$B109)</f>
        <v>437</v>
      </c>
      <c r="DZ109" s="78">
        <f>AVERAGEIFS('WEEKLY DATA'!DZ$11:DZ$14577,'WEEKLY DATA'!$A$11:$A$14577,'MONTHLY DATA'!$A109,'WEEKLY DATA'!$B$11:$B$14577,'MONTHLY DATA'!$B109)</f>
        <v>432</v>
      </c>
      <c r="EA109" s="154">
        <f t="shared" si="88"/>
        <v>4.6511627906977715E-3</v>
      </c>
      <c r="EB109" s="78">
        <f>AVERAGEIFS('WEEKLY DATA'!EB$11:EB$14577,'WEEKLY DATA'!$A$11:$A$14577,'MONTHLY DATA'!$A109,'WEEKLY DATA'!$B$11:$B$14577,'MONTHLY DATA'!$B109)</f>
        <v>265</v>
      </c>
      <c r="EC109" s="78">
        <f>AVERAGEIFS('WEEKLY DATA'!EC$11:EC$14577,'WEEKLY DATA'!$A$11:$A$14577,'MONTHLY DATA'!$A109,'WEEKLY DATA'!$B$11:$B$14577,'MONTHLY DATA'!$B109)</f>
        <v>275</v>
      </c>
      <c r="ED109" s="78">
        <f>AVERAGEIFS('WEEKLY DATA'!ED$11:ED$14577,'WEEKLY DATA'!$A$11:$A$14577,'MONTHLY DATA'!$A109,'WEEKLY DATA'!$B$11:$B$14577,'MONTHLY DATA'!$B109)</f>
        <v>270</v>
      </c>
      <c r="EE109" s="154">
        <f t="shared" si="89"/>
        <v>2.3696682464454888E-2</v>
      </c>
      <c r="EF109" s="169">
        <f>AVERAGEIFS('WEEKLY DATA'!EF$11:EF$14577,'WEEKLY DATA'!$A$11:$A$14577,'MONTHLY DATA'!$A109,'WEEKLY DATA'!$B$11:$B$14577,'MONTHLY DATA'!$B109)</f>
        <v>257</v>
      </c>
      <c r="EG109" s="78">
        <f>AVERAGEIFS('WEEKLY DATA'!EG$11:EG$14577,'WEEKLY DATA'!$A$11:$A$14577,'MONTHLY DATA'!$A109,'WEEKLY DATA'!$B$11:$B$14577,'MONTHLY DATA'!$B109)</f>
        <v>267</v>
      </c>
      <c r="EH109" s="78">
        <f>AVERAGEIFS('WEEKLY DATA'!EH$11:EH$14577,'WEEKLY DATA'!$A$11:$A$14577,'MONTHLY DATA'!$A109,'WEEKLY DATA'!$B$11:$B$14577,'MONTHLY DATA'!$B109)</f>
        <v>262</v>
      </c>
      <c r="EI109" s="154">
        <f t="shared" si="90"/>
        <v>5.2757793764988126E-3</v>
      </c>
      <c r="EJ109" s="78">
        <f>AVERAGEIFS('WEEKLY DATA'!EJ$11:EJ$14577,'WEEKLY DATA'!$A$11:$A$14577,'MONTHLY DATA'!$A109,'WEEKLY DATA'!$B$11:$B$14577,'MONTHLY DATA'!$B109)</f>
        <v>395.5</v>
      </c>
      <c r="EK109" s="78">
        <f>AVERAGEIFS('WEEKLY DATA'!EK$11:EK$14577,'WEEKLY DATA'!$A$11:$A$14577,'MONTHLY DATA'!$A109,'WEEKLY DATA'!$B$11:$B$14577,'MONTHLY DATA'!$B109)</f>
        <v>405.5</v>
      </c>
      <c r="EL109" s="78">
        <f>AVERAGEIFS('WEEKLY DATA'!EL$11:EL$14577,'WEEKLY DATA'!$A$11:$A$14577,'MONTHLY DATA'!$A109,'WEEKLY DATA'!$B$11:$B$14577,'MONTHLY DATA'!$B109)</f>
        <v>400.5</v>
      </c>
      <c r="EM109" s="154">
        <f t="shared" si="91"/>
        <v>-0.10999999999999999</v>
      </c>
      <c r="EN109" s="78">
        <f>AVERAGEIFS('WEEKLY DATA'!EN$11:EN$14577,'WEEKLY DATA'!$A$11:$A$14577,'MONTHLY DATA'!$A109,'WEEKLY DATA'!$B$11:$B$14577,'MONTHLY DATA'!$B109)</f>
        <v>450</v>
      </c>
      <c r="EO109" s="78">
        <f>AVERAGEIFS('WEEKLY DATA'!EO$11:EO$14577,'WEEKLY DATA'!$A$11:$A$14577,'MONTHLY DATA'!$A109,'WEEKLY DATA'!$B$11:$B$14577,'MONTHLY DATA'!$B109)</f>
        <v>460</v>
      </c>
      <c r="EP109" s="78">
        <f>AVERAGEIFS('WEEKLY DATA'!EP$11:EP$14577,'WEEKLY DATA'!$A$11:$A$14577,'MONTHLY DATA'!$A109,'WEEKLY DATA'!$B$11:$B$14577,'MONTHLY DATA'!$B109)</f>
        <v>455</v>
      </c>
      <c r="EQ109" s="154">
        <f t="shared" si="92"/>
        <v>0</v>
      </c>
      <c r="ER109" s="78">
        <f>AVERAGEIFS('WEEKLY DATA'!ER$11:ER$14577,'WEEKLY DATA'!$A$11:$A$14577,'MONTHLY DATA'!$A109,'WEEKLY DATA'!$B$11:$B$14577,'MONTHLY DATA'!$B109)</f>
        <v>262</v>
      </c>
      <c r="ES109" s="78">
        <f>AVERAGEIFS('WEEKLY DATA'!ES$11:ES$14577,'WEEKLY DATA'!$A$11:$A$14577,'MONTHLY DATA'!$A109,'WEEKLY DATA'!$B$11:$B$14577,'MONTHLY DATA'!$B109)</f>
        <v>272</v>
      </c>
      <c r="ET109" s="78">
        <f>AVERAGEIFS('WEEKLY DATA'!ET$11:ET$14577,'WEEKLY DATA'!$A$11:$A$14577,'MONTHLY DATA'!$A109,'WEEKLY DATA'!$B$11:$B$14577,'MONTHLY DATA'!$B109)</f>
        <v>267</v>
      </c>
      <c r="EU109" s="154">
        <f t="shared" si="93"/>
        <v>2.9397590361445847E-2</v>
      </c>
      <c r="EV109" s="78">
        <f>AVERAGEIFS('WEEKLY DATA'!EV$11:EV$14577,'WEEKLY DATA'!$A$11:$A$14577,'MONTHLY DATA'!$A109,'WEEKLY DATA'!$B$11:$B$14577,'MONTHLY DATA'!$B109)</f>
        <v>265.5</v>
      </c>
      <c r="EW109" s="78">
        <f>AVERAGEIFS('WEEKLY DATA'!EW$11:EW$14577,'WEEKLY DATA'!$A$11:$A$14577,'MONTHLY DATA'!$A109,'WEEKLY DATA'!$B$11:$B$14577,'MONTHLY DATA'!$B109)</f>
        <v>275.5</v>
      </c>
      <c r="EX109" s="78">
        <f>AVERAGEIFS('WEEKLY DATA'!EX$11:EX$14577,'WEEKLY DATA'!$A$11:$A$14577,'MONTHLY DATA'!$A109,'WEEKLY DATA'!$B$11:$B$14577,'MONTHLY DATA'!$B109)</f>
        <v>270.5</v>
      </c>
      <c r="EY109" s="154">
        <f t="shared" si="94"/>
        <v>4.2891566265060188E-2</v>
      </c>
      <c r="EZ109" s="78">
        <f>AVERAGEIFS('WEEKLY DATA'!EZ$11:EZ$14577,'WEEKLY DATA'!$A$11:$A$14577,'MONTHLY DATA'!$A109,'WEEKLY DATA'!$B$11:$B$14577,'MONTHLY DATA'!$B109)</f>
        <v>380.5</v>
      </c>
      <c r="FA109" s="78">
        <f>AVERAGEIFS('WEEKLY DATA'!FA$11:FA$14577,'WEEKLY DATA'!$A$11:$A$14577,'MONTHLY DATA'!$A109,'WEEKLY DATA'!$B$11:$B$14577,'MONTHLY DATA'!$B109)</f>
        <v>390.5</v>
      </c>
      <c r="FB109" s="78">
        <f>AVERAGEIFS('WEEKLY DATA'!FB$11:FB$14577,'WEEKLY DATA'!$A$11:$A$14577,'MONTHLY DATA'!$A109,'WEEKLY DATA'!$B$11:$B$14577,'MONTHLY DATA'!$B109)</f>
        <v>385.5</v>
      </c>
      <c r="FC109" s="154">
        <f t="shared" si="95"/>
        <v>-0.11379310344827587</v>
      </c>
      <c r="FD109" s="78">
        <f>AVERAGEIFS('WEEKLY DATA'!FD$11:FD$14577,'WEEKLY DATA'!$A$11:$A$14577,'MONTHLY DATA'!$A109,'WEEKLY DATA'!$B$11:$B$14577,'MONTHLY DATA'!$B109)</f>
        <v>453</v>
      </c>
      <c r="FE109" s="78">
        <f>AVERAGEIFS('WEEKLY DATA'!FE$11:FE$14577,'WEEKLY DATA'!$A$11:$A$14577,'MONTHLY DATA'!$A109,'WEEKLY DATA'!$B$11:$B$14577,'MONTHLY DATA'!$B109)</f>
        <v>463</v>
      </c>
      <c r="FF109" s="78">
        <f>AVERAGEIFS('WEEKLY DATA'!FF$11:FF$14577,'WEEKLY DATA'!$A$11:$A$14577,'MONTHLY DATA'!$A109,'WEEKLY DATA'!$B$11:$B$14577,'MONTHLY DATA'!$B109)</f>
        <v>458</v>
      </c>
      <c r="FG109" s="154">
        <f t="shared" si="96"/>
        <v>-4.3478260869564966E-3</v>
      </c>
      <c r="FH109" s="78">
        <f>AVERAGEIFS('WEEKLY DATA'!FH$11:FH$14577,'WEEKLY DATA'!$A$11:$A$14577,'MONTHLY DATA'!$A109,'WEEKLY DATA'!$B$11:$B$14577,'MONTHLY DATA'!$B109)</f>
        <v>278.5</v>
      </c>
      <c r="FI109" s="78">
        <f>AVERAGEIFS('WEEKLY DATA'!FI$11:FI$14577,'WEEKLY DATA'!$A$11:$A$14577,'MONTHLY DATA'!$A109,'WEEKLY DATA'!$B$11:$B$14577,'MONTHLY DATA'!$B109)</f>
        <v>288.5</v>
      </c>
      <c r="FJ109" s="78">
        <f>AVERAGEIFS('WEEKLY DATA'!FJ$11:FJ$14577,'WEEKLY DATA'!$A$11:$A$14577,'MONTHLY DATA'!$A109,'WEEKLY DATA'!$B$11:$B$14577,'MONTHLY DATA'!$B109)</f>
        <v>283.5</v>
      </c>
      <c r="FK109" s="154">
        <f t="shared" si="97"/>
        <v>2.3927765237020227E-2</v>
      </c>
      <c r="FL109" s="169">
        <f>AVERAGEIFS('WEEKLY DATA'!FL$11:FL$14577,'WEEKLY DATA'!$A$11:$A$14577,'MONTHLY DATA'!$A109,'WEEKLY DATA'!$B$11:$B$14577,'MONTHLY DATA'!$B109)</f>
        <v>290.5</v>
      </c>
      <c r="FM109" s="78">
        <f>AVERAGEIFS('WEEKLY DATA'!FM$11:FM$14577,'WEEKLY DATA'!$A$11:$A$14577,'MONTHLY DATA'!$A109,'WEEKLY DATA'!$B$11:$B$14577,'MONTHLY DATA'!$B109)</f>
        <v>300.5</v>
      </c>
      <c r="FN109" s="78">
        <f>AVERAGEIFS('WEEKLY DATA'!FN$11:FN$14577,'WEEKLY DATA'!$A$11:$A$14577,'MONTHLY DATA'!$A109,'WEEKLY DATA'!$B$11:$B$14577,'MONTHLY DATA'!$B109)</f>
        <v>295.5</v>
      </c>
      <c r="FO109" s="154">
        <f t="shared" si="98"/>
        <v>4.6017699115044275E-2</v>
      </c>
      <c r="FP109" s="78">
        <f>AVERAGEIFS('WEEKLY DATA'!FP$11:FP$14577,'WEEKLY DATA'!$A$11:$A$14577,'MONTHLY DATA'!$A109,'WEEKLY DATA'!$B$11:$B$14577,'MONTHLY DATA'!$B109)</f>
        <v>310</v>
      </c>
      <c r="FQ109" s="78">
        <f>AVERAGEIFS('WEEKLY DATA'!FQ$11:FQ$14577,'WEEKLY DATA'!$A$11:$A$14577,'MONTHLY DATA'!$A109,'WEEKLY DATA'!$B$11:$B$14577,'MONTHLY DATA'!$B109)</f>
        <v>320</v>
      </c>
      <c r="FR109" s="78">
        <f>AVERAGEIFS('WEEKLY DATA'!FR$11:FR$14577,'WEEKLY DATA'!$A$11:$A$14577,'MONTHLY DATA'!$A109,'WEEKLY DATA'!$B$11:$B$14577,'MONTHLY DATA'!$B109)</f>
        <v>315</v>
      </c>
      <c r="FS109" s="154">
        <f t="shared" si="99"/>
        <v>5.0000000000000044E-2</v>
      </c>
      <c r="FT109" s="78">
        <f>AVERAGEIFS('WEEKLY DATA'!FT$11:FT$14577,'WEEKLY DATA'!$A$11:$A$14577,'MONTHLY DATA'!$A109,'WEEKLY DATA'!$B$11:$B$14577,'MONTHLY DATA'!$B109)</f>
        <v>279</v>
      </c>
      <c r="FU109" s="78">
        <f>AVERAGEIFS('WEEKLY DATA'!FU$11:FU$14577,'WEEKLY DATA'!$A$11:$A$14577,'MONTHLY DATA'!$A109,'WEEKLY DATA'!$B$11:$B$14577,'MONTHLY DATA'!$B109)</f>
        <v>289</v>
      </c>
      <c r="FV109" s="78">
        <f>AVERAGEIFS('WEEKLY DATA'!FV$11:FV$14577,'WEEKLY DATA'!$A$11:$A$14577,'MONTHLY DATA'!$A109,'WEEKLY DATA'!$B$11:$B$14577,'MONTHLY DATA'!$B109)</f>
        <v>284</v>
      </c>
      <c r="FW109" s="154">
        <f t="shared" si="100"/>
        <v>7.4231678486997632E-2</v>
      </c>
      <c r="FX109" s="78">
        <f>AVERAGEIFS('WEEKLY DATA'!FX$11:FX$14577,'WEEKLY DATA'!$A$11:$A$14577,'MONTHLY DATA'!$A109,'WEEKLY DATA'!$B$11:$B$14577,'MONTHLY DATA'!$B109)</f>
        <v>170.5</v>
      </c>
      <c r="FY109" s="78">
        <f>AVERAGEIFS('WEEKLY DATA'!FY$11:FY$14577,'WEEKLY DATA'!$A$11:$A$14577,'MONTHLY DATA'!$A109,'WEEKLY DATA'!$B$11:$B$14577,'MONTHLY DATA'!$B109)</f>
        <v>180.5</v>
      </c>
      <c r="FZ109" s="78">
        <f>AVERAGEIFS('WEEKLY DATA'!FZ$11:FZ$14577,'WEEKLY DATA'!$A$11:$A$14577,'MONTHLY DATA'!$A109,'WEEKLY DATA'!$B$11:$B$14577,'MONTHLY DATA'!$B109)</f>
        <v>175.5</v>
      </c>
      <c r="GA109" s="154">
        <f t="shared" si="101"/>
        <v>2.8571428571428914E-3</v>
      </c>
      <c r="GB109" s="78">
        <f>AVERAGEIFS('WEEKLY DATA'!GB$11:GB$14577,'WEEKLY DATA'!$A$11:$A$14577,'MONTHLY DATA'!$A109,'WEEKLY DATA'!$B$11:$B$14577,'MONTHLY DATA'!$B109)</f>
        <v>337.5</v>
      </c>
      <c r="GC109" s="78">
        <f>AVERAGEIFS('WEEKLY DATA'!GC$11:GC$14577,'WEEKLY DATA'!$A$11:$A$14577,'MONTHLY DATA'!$A109,'WEEKLY DATA'!$B$11:$B$14577,'MONTHLY DATA'!$B109)</f>
        <v>347.5</v>
      </c>
      <c r="GD109" s="78">
        <f>AVERAGEIFS('WEEKLY DATA'!GD$11:GD$14577,'WEEKLY DATA'!$A$11:$A$14577,'MONTHLY DATA'!$A109,'WEEKLY DATA'!$B$11:$B$14577,'MONTHLY DATA'!$B109)</f>
        <v>342.5</v>
      </c>
      <c r="GE109" s="154">
        <f t="shared" si="102"/>
        <v>2.0484171322160183E-2</v>
      </c>
      <c r="GF109" s="169">
        <f>AVERAGEIFS('WEEKLY DATA'!GF$11:GF$14577,'WEEKLY DATA'!$A$11:$A$14577,'MONTHLY DATA'!$A109,'WEEKLY DATA'!$B$11:$B$14577,'MONTHLY DATA'!$B109)</f>
        <v>336</v>
      </c>
      <c r="GG109" s="78">
        <f>AVERAGEIFS('WEEKLY DATA'!GG$11:GG$14577,'WEEKLY DATA'!$A$11:$A$14577,'MONTHLY DATA'!$A109,'WEEKLY DATA'!$B$11:$B$14577,'MONTHLY DATA'!$B109)</f>
        <v>346</v>
      </c>
      <c r="GH109" s="78">
        <f>AVERAGEIFS('WEEKLY DATA'!GH$11:GH$14577,'WEEKLY DATA'!$A$11:$A$14577,'MONTHLY DATA'!$A109,'WEEKLY DATA'!$B$11:$B$14577,'MONTHLY DATA'!$B109)</f>
        <v>341</v>
      </c>
      <c r="GI109" s="154">
        <f t="shared" si="103"/>
        <v>1.1009174311926717E-3</v>
      </c>
      <c r="GJ109" s="78">
        <f>AVERAGEIFS('WEEKLY DATA'!GJ$11:GJ$14577,'WEEKLY DATA'!$A$11:$A$14577,'MONTHLY DATA'!$A109,'WEEKLY DATA'!$B$11:$B$14577,'MONTHLY DATA'!$B109)</f>
        <v>395.5</v>
      </c>
      <c r="GK109" s="78">
        <f>AVERAGEIFS('WEEKLY DATA'!GK$11:GK$14577,'WEEKLY DATA'!$A$11:$A$14577,'MONTHLY DATA'!$A109,'WEEKLY DATA'!$B$11:$B$14577,'MONTHLY DATA'!$B109)</f>
        <v>405.5</v>
      </c>
      <c r="GL109" s="78">
        <f>AVERAGEIFS('WEEKLY DATA'!GL$11:GL$14577,'WEEKLY DATA'!$A$11:$A$14577,'MONTHLY DATA'!$A109,'WEEKLY DATA'!$B$11:$B$14577,'MONTHLY DATA'!$B109)</f>
        <v>400.5</v>
      </c>
      <c r="GM109" s="154">
        <f t="shared" si="104"/>
        <v>-0.10999999999999999</v>
      </c>
      <c r="GN109" s="78">
        <f>AVERAGEIFS('WEEKLY DATA'!GN$11:GN$14577,'WEEKLY DATA'!$A$11:$A$14577,'MONTHLY DATA'!$A109,'WEEKLY DATA'!$B$11:$B$14577,'MONTHLY DATA'!$B109)</f>
        <v>455</v>
      </c>
      <c r="GO109" s="78">
        <f>AVERAGEIFS('WEEKLY DATA'!GO$11:GO$14577,'WEEKLY DATA'!$A$11:$A$14577,'MONTHLY DATA'!$A109,'WEEKLY DATA'!$B$11:$B$14577,'MONTHLY DATA'!$B109)</f>
        <v>465</v>
      </c>
      <c r="GP109" s="78">
        <f>AVERAGEIFS('WEEKLY DATA'!GP$11:GP$14577,'WEEKLY DATA'!$A$11:$A$14577,'MONTHLY DATA'!$A109,'WEEKLY DATA'!$B$11:$B$14577,'MONTHLY DATA'!$B109)</f>
        <v>460</v>
      </c>
      <c r="GQ109" s="154">
        <f t="shared" si="105"/>
        <v>0</v>
      </c>
      <c r="GR109" s="78"/>
    </row>
    <row r="110" spans="1:200" ht="15.75" x14ac:dyDescent="0.25">
      <c r="A110">
        <f t="shared" si="55"/>
        <v>4</v>
      </c>
      <c r="B110">
        <f t="shared" si="56"/>
        <v>2018</v>
      </c>
      <c r="C110" s="86">
        <v>43191</v>
      </c>
      <c r="D110" s="78">
        <f>AVERAGEIFS('WEEKLY DATA'!D$11:D$14577,'WEEKLY DATA'!$A$11:$A$14577,'MONTHLY DATA'!$A110,'WEEKLY DATA'!$B$11:$B$14577,'MONTHLY DATA'!$B110)</f>
        <v>355.625</v>
      </c>
      <c r="E110" s="78">
        <f>AVERAGEIFS('WEEKLY DATA'!E$11:E$14577,'WEEKLY DATA'!$A$11:$A$14577,'MONTHLY DATA'!$A110,'WEEKLY DATA'!$B$11:$B$14577,'MONTHLY DATA'!$B110)</f>
        <v>365.625</v>
      </c>
      <c r="F110" s="78">
        <f>AVERAGEIFS('WEEKLY DATA'!F$11:F$14577,'WEEKLY DATA'!$A$11:$A$14577,'MONTHLY DATA'!$A110,'WEEKLY DATA'!$B$11:$B$14577,'MONTHLY DATA'!$B110)</f>
        <v>360.625</v>
      </c>
      <c r="G110" s="154">
        <f t="shared" si="57"/>
        <v>7.3324022346368256E-3</v>
      </c>
      <c r="H110" s="169">
        <f>AVERAGEIFS('WEEKLY DATA'!H$11:H$14577,'WEEKLY DATA'!$A$11:$A$14577,'MONTHLY DATA'!$A110,'WEEKLY DATA'!$B$11:$B$14577,'MONTHLY DATA'!$B110)</f>
        <v>493.75</v>
      </c>
      <c r="I110" s="78">
        <f>AVERAGEIFS('WEEKLY DATA'!I$11:I$14577,'WEEKLY DATA'!$A$11:$A$14577,'MONTHLY DATA'!$A110,'WEEKLY DATA'!$B$11:$B$14577,'MONTHLY DATA'!$B110)</f>
        <v>503.75</v>
      </c>
      <c r="J110" s="78">
        <f>AVERAGEIFS('WEEKLY DATA'!J$11:J$14577,'WEEKLY DATA'!$A$11:$A$14577,'MONTHLY DATA'!$A110,'WEEKLY DATA'!$B$11:$B$14577,'MONTHLY DATA'!$B110)</f>
        <v>498.75</v>
      </c>
      <c r="K110" s="154">
        <f t="shared" si="58"/>
        <v>1.2690355329949332E-2</v>
      </c>
      <c r="L110" s="169">
        <f>AVERAGEIFS('WEEKLY DATA'!L$11:L$14577,'WEEKLY DATA'!$A$11:$A$14577,'MONTHLY DATA'!$A110,'WEEKLY DATA'!$B$11:$B$14577,'MONTHLY DATA'!$B110)</f>
        <v>426.25</v>
      </c>
      <c r="M110" s="78">
        <f>AVERAGEIFS('WEEKLY DATA'!M$11:M$14577,'WEEKLY DATA'!$A$11:$A$14577,'MONTHLY DATA'!$A110,'WEEKLY DATA'!$B$11:$B$14577,'MONTHLY DATA'!$B110)</f>
        <v>436.25</v>
      </c>
      <c r="N110" s="78">
        <f>AVERAGEIFS('WEEKLY DATA'!N$11:N$14577,'WEEKLY DATA'!$A$11:$A$14577,'MONTHLY DATA'!$A110,'WEEKLY DATA'!$B$11:$B$14577,'MONTHLY DATA'!$B110)</f>
        <v>431.25</v>
      </c>
      <c r="O110" s="154">
        <f t="shared" si="59"/>
        <v>1.4705882352941124E-2</v>
      </c>
      <c r="P110" s="169">
        <f>AVERAGEIFS('WEEKLY DATA'!P$11:P$14577,'WEEKLY DATA'!$A$11:$A$14577,'MONTHLY DATA'!$A110,'WEEKLY DATA'!$B$11:$B$14577,'MONTHLY DATA'!$B110)</f>
        <v>386.25</v>
      </c>
      <c r="Q110" s="78">
        <f>AVERAGEIFS('WEEKLY DATA'!Q$11:Q$14577,'WEEKLY DATA'!$A$11:$A$14577,'MONTHLY DATA'!$A110,'WEEKLY DATA'!$B$11:$B$14577,'MONTHLY DATA'!$B110)</f>
        <v>396.25</v>
      </c>
      <c r="R110" s="78">
        <f>AVERAGEIFS('WEEKLY DATA'!R$11:R$14577,'WEEKLY DATA'!$A$11:$A$14577,'MONTHLY DATA'!$A110,'WEEKLY DATA'!$B$11:$B$14577,'MONTHLY DATA'!$B110)</f>
        <v>391.25</v>
      </c>
      <c r="S110" s="154">
        <f t="shared" si="60"/>
        <v>4.8927613941018855E-2</v>
      </c>
      <c r="T110" s="169">
        <f>AVERAGEIFS('WEEKLY DATA'!T$11:T$14577,'WEEKLY DATA'!$A$11:$A$14577,'MONTHLY DATA'!$A110,'WEEKLY DATA'!$B$11:$B$14577,'MONTHLY DATA'!$B110)</f>
        <v>351.25</v>
      </c>
      <c r="U110" s="78">
        <f>AVERAGEIFS('WEEKLY DATA'!U$11:U$14577,'WEEKLY DATA'!$A$11:$A$14577,'MONTHLY DATA'!$A110,'WEEKLY DATA'!$B$11:$B$14577,'MONTHLY DATA'!$B110)</f>
        <v>361.25</v>
      </c>
      <c r="V110" s="78">
        <f>AVERAGEIFS('WEEKLY DATA'!V$11:V$14577,'WEEKLY DATA'!$A$11:$A$14577,'MONTHLY DATA'!$A110,'WEEKLY DATA'!$B$11:$B$14577,'MONTHLY DATA'!$B110)</f>
        <v>356.25</v>
      </c>
      <c r="W110" s="154">
        <f t="shared" si="61"/>
        <v>2.9624277456647308E-2</v>
      </c>
      <c r="X110" s="169">
        <f>AVERAGEIFS('WEEKLY DATA'!X$11:X$14577,'WEEKLY DATA'!$A$11:$A$14577,'MONTHLY DATA'!$A110,'WEEKLY DATA'!$B$11:$B$14577,'MONTHLY DATA'!$B110)</f>
        <v>343.75</v>
      </c>
      <c r="Y110" s="78">
        <f>AVERAGEIFS('WEEKLY DATA'!Y$11:Y$14577,'WEEKLY DATA'!$A$11:$A$14577,'MONTHLY DATA'!$A110,'WEEKLY DATA'!$B$11:$B$14577,'MONTHLY DATA'!$B110)</f>
        <v>353.75</v>
      </c>
      <c r="Z110" s="78">
        <f>AVERAGEIFS('WEEKLY DATA'!Z$11:Z$14577,'WEEKLY DATA'!$A$11:$A$14577,'MONTHLY DATA'!$A110,'WEEKLY DATA'!$B$11:$B$14577,'MONTHLY DATA'!$B110)</f>
        <v>348.75</v>
      </c>
      <c r="AA110" s="154">
        <f t="shared" si="62"/>
        <v>1.8248175182481674E-2</v>
      </c>
      <c r="AB110" s="169">
        <f>AVERAGEIFS('WEEKLY DATA'!AB$11:AB$14577,'WEEKLY DATA'!$A$11:$A$14577,'MONTHLY DATA'!$A110,'WEEKLY DATA'!$B$11:$B$14577,'MONTHLY DATA'!$B110)</f>
        <v>366.25</v>
      </c>
      <c r="AC110" s="78">
        <f>AVERAGEIFS('WEEKLY DATA'!AC$11:AC$14577,'WEEKLY DATA'!$A$11:$A$14577,'MONTHLY DATA'!$A110,'WEEKLY DATA'!$B$11:$B$14577,'MONTHLY DATA'!$B110)</f>
        <v>376.25</v>
      </c>
      <c r="AD110" s="78">
        <f>AVERAGEIFS('WEEKLY DATA'!AD$11:AD$14577,'WEEKLY DATA'!$A$11:$A$14577,'MONTHLY DATA'!$A110,'WEEKLY DATA'!$B$11:$B$14577,'MONTHLY DATA'!$B110)</f>
        <v>371.25</v>
      </c>
      <c r="AE110" s="154">
        <f t="shared" si="63"/>
        <v>1.7123287671232834E-2</v>
      </c>
      <c r="AF110" s="169">
        <f>AVERAGEIFS('WEEKLY DATA'!AF$11:AF$14577,'WEEKLY DATA'!$A$11:$A$14577,'MONTHLY DATA'!$A110,'WEEKLY DATA'!$B$11:$B$14577,'MONTHLY DATA'!$B110)</f>
        <v>342.5</v>
      </c>
      <c r="AG110" s="78">
        <f>AVERAGEIFS('WEEKLY DATA'!AG$11:AG$14577,'WEEKLY DATA'!$A$11:$A$14577,'MONTHLY DATA'!$A110,'WEEKLY DATA'!$B$11:$B$14577,'MONTHLY DATA'!$B110)</f>
        <v>352.5</v>
      </c>
      <c r="AH110" s="78">
        <f>AVERAGEIFS('WEEKLY DATA'!AH$11:AH$14577,'WEEKLY DATA'!$A$11:$A$14577,'MONTHLY DATA'!$A110,'WEEKLY DATA'!$B$11:$B$14577,'MONTHLY DATA'!$B110)</f>
        <v>347.5</v>
      </c>
      <c r="AI110" s="154">
        <f t="shared" si="64"/>
        <v>2.8106508875739733E-2</v>
      </c>
      <c r="AJ110" s="169">
        <f>AVERAGEIFS('WEEKLY DATA'!AJ$11:AJ$14577,'WEEKLY DATA'!$A$11:$A$14577,'MONTHLY DATA'!$A110,'WEEKLY DATA'!$B$11:$B$14577,'MONTHLY DATA'!$B110)</f>
        <v>347.5</v>
      </c>
      <c r="AK110" s="78">
        <f>AVERAGEIFS('WEEKLY DATA'!AK$11:AK$14577,'WEEKLY DATA'!$A$11:$A$14577,'MONTHLY DATA'!$A110,'WEEKLY DATA'!$B$11:$B$14577,'MONTHLY DATA'!$B110)</f>
        <v>357.5</v>
      </c>
      <c r="AL110" s="78">
        <f>AVERAGEIFS('WEEKLY DATA'!AL$11:AL$14577,'WEEKLY DATA'!$A$11:$A$14577,'MONTHLY DATA'!$A110,'WEEKLY DATA'!$B$11:$B$14577,'MONTHLY DATA'!$B110)</f>
        <v>352.5</v>
      </c>
      <c r="AM110" s="154">
        <f t="shared" si="65"/>
        <v>3.2210834553440648E-2</v>
      </c>
      <c r="AN110" s="169">
        <f>AVERAGEIFS('WEEKLY DATA'!AN$11:AN$14577,'WEEKLY DATA'!$A$11:$A$14577,'MONTHLY DATA'!$A110,'WEEKLY DATA'!$B$11:$B$14577,'MONTHLY DATA'!$B110)</f>
        <v>342.5</v>
      </c>
      <c r="AO110" s="78">
        <f>AVERAGEIFS('WEEKLY DATA'!AO$11:AO$14577,'WEEKLY DATA'!$A$11:$A$14577,'MONTHLY DATA'!$A110,'WEEKLY DATA'!$B$11:$B$14577,'MONTHLY DATA'!$B110)</f>
        <v>352.5</v>
      </c>
      <c r="AP110" s="78">
        <f>AVERAGEIFS('WEEKLY DATA'!AP$11:AP$14577,'WEEKLY DATA'!$A$11:$A$14577,'MONTHLY DATA'!$A110,'WEEKLY DATA'!$B$11:$B$14577,'MONTHLY DATA'!$B110)</f>
        <v>347.5</v>
      </c>
      <c r="AQ110" s="154">
        <f t="shared" si="66"/>
        <v>1.9061583577712593E-2</v>
      </c>
      <c r="AR110" s="169">
        <f>AVERAGEIFS('WEEKLY DATA'!AR$11:AR$14577,'WEEKLY DATA'!$A$11:$A$14577,'MONTHLY DATA'!$A110,'WEEKLY DATA'!$B$11:$B$14577,'MONTHLY DATA'!$B110)</f>
        <v>371.25</v>
      </c>
      <c r="AS110" s="78">
        <f>AVERAGEIFS('WEEKLY DATA'!AS$11:AS$14577,'WEEKLY DATA'!$A$11:$A$14577,'MONTHLY DATA'!$A110,'WEEKLY DATA'!$B$11:$B$14577,'MONTHLY DATA'!$B110)</f>
        <v>381.25</v>
      </c>
      <c r="AT110" s="78">
        <f>AVERAGEIFS('WEEKLY DATA'!AT$11:AT$14577,'WEEKLY DATA'!$A$11:$A$14577,'MONTHLY DATA'!$A110,'WEEKLY DATA'!$B$11:$B$14577,'MONTHLY DATA'!$B110)</f>
        <v>376.25</v>
      </c>
      <c r="AU110" s="154">
        <f t="shared" si="67"/>
        <v>1.6891891891891886E-2</v>
      </c>
      <c r="AV110" s="169">
        <f>AVERAGEIFS('WEEKLY DATA'!AV$11:AV$14577,'WEEKLY DATA'!$A$11:$A$14577,'MONTHLY DATA'!$A110,'WEEKLY DATA'!$B$11:$B$14577,'MONTHLY DATA'!$B110)</f>
        <v>354.375</v>
      </c>
      <c r="AW110" s="78">
        <f>AVERAGEIFS('WEEKLY DATA'!AW$11:AW$14577,'WEEKLY DATA'!$A$11:$A$14577,'MONTHLY DATA'!$A110,'WEEKLY DATA'!$B$11:$B$14577,'MONTHLY DATA'!$B110)</f>
        <v>364.375</v>
      </c>
      <c r="AX110" s="78">
        <f>AVERAGEIFS('WEEKLY DATA'!AX$11:AX$14577,'WEEKLY DATA'!$A$11:$A$14577,'MONTHLY DATA'!$A110,'WEEKLY DATA'!$B$11:$B$14577,'MONTHLY DATA'!$B110)</f>
        <v>359.375</v>
      </c>
      <c r="AY110" s="154">
        <f t="shared" si="68"/>
        <v>3.8656069364161771E-2</v>
      </c>
      <c r="AZ110" s="169">
        <f>AVERAGEIFS('WEEKLY DATA'!AZ$11:AZ$14577,'WEEKLY DATA'!$A$11:$A$14577,'MONTHLY DATA'!$A110,'WEEKLY DATA'!$B$11:$B$14577,'MONTHLY DATA'!$B110)</f>
        <v>282.5</v>
      </c>
      <c r="BA110" s="78">
        <f>AVERAGEIFS('WEEKLY DATA'!BA$11:BA$14577,'WEEKLY DATA'!$A$11:$A$14577,'MONTHLY DATA'!$A110,'WEEKLY DATA'!$B$11:$B$14577,'MONTHLY DATA'!$B110)</f>
        <v>292.5</v>
      </c>
      <c r="BB110" s="78">
        <f>AVERAGEIFS('WEEKLY DATA'!BB$11:BB$14577,'WEEKLY DATA'!$A$11:$A$14577,'MONTHLY DATA'!$A110,'WEEKLY DATA'!$B$11:$B$14577,'MONTHLY DATA'!$B110)</f>
        <v>287.5</v>
      </c>
      <c r="BC110" s="154">
        <f t="shared" si="69"/>
        <v>3.2315978456014305E-2</v>
      </c>
      <c r="BD110" s="169">
        <f>AVERAGEIFS('WEEKLY DATA'!BD$11:BD$14577,'WEEKLY DATA'!$A$11:$A$14577,'MONTHLY DATA'!$A110,'WEEKLY DATA'!$B$11:$B$14577,'MONTHLY DATA'!$B110)</f>
        <v>282.5</v>
      </c>
      <c r="BE110" s="78">
        <f>AVERAGEIFS('WEEKLY DATA'!BE$11:BE$14577,'WEEKLY DATA'!$A$11:$A$14577,'MONTHLY DATA'!$A110,'WEEKLY DATA'!$B$11:$B$14577,'MONTHLY DATA'!$B110)</f>
        <v>292.5</v>
      </c>
      <c r="BF110" s="78">
        <f>AVERAGEIFS('WEEKLY DATA'!BF$11:BF$14577,'WEEKLY DATA'!$A$11:$A$14577,'MONTHLY DATA'!$A110,'WEEKLY DATA'!$B$11:$B$14577,'MONTHLY DATA'!$B110)</f>
        <v>287.5</v>
      </c>
      <c r="BG110" s="154">
        <f t="shared" si="70"/>
        <v>3.2315978456014305E-2</v>
      </c>
      <c r="BH110" s="169">
        <f>AVERAGEIFS('WEEKLY DATA'!BH$11:BH$14577,'WEEKLY DATA'!$A$11:$A$14577,'MONTHLY DATA'!$A110,'WEEKLY DATA'!$B$11:$B$14577,'MONTHLY DATA'!$B110)</f>
        <v>300.625</v>
      </c>
      <c r="BI110" s="78">
        <f>AVERAGEIFS('WEEKLY DATA'!BI$11:BI$14577,'WEEKLY DATA'!$A$11:$A$14577,'MONTHLY DATA'!$A110,'WEEKLY DATA'!$B$11:$B$14577,'MONTHLY DATA'!$B110)</f>
        <v>310.625</v>
      </c>
      <c r="BJ110" s="78">
        <f>AVERAGEIFS('WEEKLY DATA'!BJ$11:BJ$14577,'WEEKLY DATA'!$A$11:$A$14577,'MONTHLY DATA'!$A110,'WEEKLY DATA'!$B$11:$B$14577,'MONTHLY DATA'!$B110)</f>
        <v>305.625</v>
      </c>
      <c r="BK110" s="154">
        <f t="shared" si="71"/>
        <v>-7.5264750378214784E-2</v>
      </c>
      <c r="BL110" s="169">
        <f>AVERAGEIFS('WEEKLY DATA'!BL$11:BL$14577,'WEEKLY DATA'!$A$11:$A$14577,'MONTHLY DATA'!$A110,'WEEKLY DATA'!$B$11:$B$14577,'MONTHLY DATA'!$B110)</f>
        <v>297.5</v>
      </c>
      <c r="BM110" s="78">
        <f>AVERAGEIFS('WEEKLY DATA'!BM$11:BM$14577,'WEEKLY DATA'!$A$11:$A$14577,'MONTHLY DATA'!$A110,'WEEKLY DATA'!$B$11:$B$14577,'MONTHLY DATA'!$B110)</f>
        <v>307.5</v>
      </c>
      <c r="BN110" s="78">
        <f>AVERAGEIFS('WEEKLY DATA'!BN$11:BN$14577,'WEEKLY DATA'!$A$11:$A$14577,'MONTHLY DATA'!$A110,'WEEKLY DATA'!$B$11:$B$14577,'MONTHLY DATA'!$B110)</f>
        <v>302.5</v>
      </c>
      <c r="BO110" s="154">
        <f t="shared" si="72"/>
        <v>3.0664395229982988E-2</v>
      </c>
      <c r="BP110" s="78">
        <f>AVERAGEIFS('WEEKLY DATA'!BP$11:BP$14577,'WEEKLY DATA'!$A$11:$A$14577,'MONTHLY DATA'!$A110,'WEEKLY DATA'!$B$11:$B$14577,'MONTHLY DATA'!$B110)</f>
        <v>329.375</v>
      </c>
      <c r="BQ110" s="78">
        <f>AVERAGEIFS('WEEKLY DATA'!BQ$11:BQ$14577,'WEEKLY DATA'!$A$11:$A$14577,'MONTHLY DATA'!$A110,'WEEKLY DATA'!$B$11:$B$14577,'MONTHLY DATA'!$B110)</f>
        <v>339.375</v>
      </c>
      <c r="BR110" s="78">
        <f>AVERAGEIFS('WEEKLY DATA'!BR$11:BR$14577,'WEEKLY DATA'!$A$11:$A$14577,'MONTHLY DATA'!$A110,'WEEKLY DATA'!$B$11:$B$14577,'MONTHLY DATA'!$B110)</f>
        <v>334.375</v>
      </c>
      <c r="BS110" s="154">
        <f t="shared" si="73"/>
        <v>2.2553516819571851E-2</v>
      </c>
      <c r="BT110" s="78">
        <f>AVERAGEIFS('WEEKLY DATA'!BT$11:BT$14577,'WEEKLY DATA'!$A$11:$A$14577,'MONTHLY DATA'!$A110,'WEEKLY DATA'!$B$11:$B$14577,'MONTHLY DATA'!$B110)</f>
        <v>327.5</v>
      </c>
      <c r="BU110" s="78">
        <f>AVERAGEIFS('WEEKLY DATA'!BU$11:BU$14577,'WEEKLY DATA'!$A$11:$A$14577,'MONTHLY DATA'!$A110,'WEEKLY DATA'!$B$11:$B$14577,'MONTHLY DATA'!$B110)</f>
        <v>337.5</v>
      </c>
      <c r="BV110" s="78">
        <f>AVERAGEIFS('WEEKLY DATA'!BV$11:BV$14577,'WEEKLY DATA'!$A$11:$A$14577,'MONTHLY DATA'!$A110,'WEEKLY DATA'!$B$11:$B$14577,'MONTHLY DATA'!$B110)</f>
        <v>332.5</v>
      </c>
      <c r="BW110" s="154">
        <f t="shared" si="74"/>
        <v>1.6819571865443361E-2</v>
      </c>
      <c r="BX110" s="78">
        <f>AVERAGEIFS('WEEKLY DATA'!BX$11:BX$14577,'WEEKLY DATA'!$A$11:$A$14577,'MONTHLY DATA'!$A110,'WEEKLY DATA'!$B$11:$B$14577,'MONTHLY DATA'!$B110)</f>
        <v>350.625</v>
      </c>
      <c r="BY110" s="78">
        <f>AVERAGEIFS('WEEKLY DATA'!BY$11:BY$14577,'WEEKLY DATA'!$A$11:$A$14577,'MONTHLY DATA'!$A110,'WEEKLY DATA'!$B$11:$B$14577,'MONTHLY DATA'!$B110)</f>
        <v>360.625</v>
      </c>
      <c r="BZ110" s="78">
        <f>AVERAGEIFS('WEEKLY DATA'!BZ$11:BZ$14577,'WEEKLY DATA'!$A$11:$A$14577,'MONTHLY DATA'!$A110,'WEEKLY DATA'!$B$11:$B$14577,'MONTHLY DATA'!$B110)</f>
        <v>355.625</v>
      </c>
      <c r="CA110" s="154">
        <f t="shared" si="75"/>
        <v>-6.5374507227332512E-2</v>
      </c>
      <c r="CB110" s="78">
        <f>AVERAGEIFS('WEEKLY DATA'!CB$11:CB$14577,'WEEKLY DATA'!$A$11:$A$14577,'MONTHLY DATA'!$A110,'WEEKLY DATA'!$B$11:$B$14577,'MONTHLY DATA'!$B110)</f>
        <v>427.5</v>
      </c>
      <c r="CC110" s="78">
        <f>AVERAGEIFS('WEEKLY DATA'!CC$11:CC$14577,'WEEKLY DATA'!$A$11:$A$14577,'MONTHLY DATA'!$A110,'WEEKLY DATA'!$B$11:$B$14577,'MONTHLY DATA'!$B110)</f>
        <v>437.5</v>
      </c>
      <c r="CD110" s="78">
        <f>AVERAGEIFS('WEEKLY DATA'!CD$11:CD$14577,'WEEKLY DATA'!$A$11:$A$14577,'MONTHLY DATA'!$A110,'WEEKLY DATA'!$B$11:$B$14577,'MONTHLY DATA'!$B110)</f>
        <v>432.5</v>
      </c>
      <c r="CE110" s="154">
        <f t="shared" si="76"/>
        <v>5.8139534883721034E-3</v>
      </c>
      <c r="CF110" s="78">
        <f>AVERAGEIFS('WEEKLY DATA'!CF$11:CF$14577,'WEEKLY DATA'!$A$11:$A$14577,'MONTHLY DATA'!$A110,'WEEKLY DATA'!$B$11:$B$14577,'MONTHLY DATA'!$B110)</f>
        <v>287.5</v>
      </c>
      <c r="CG110" s="78">
        <f>AVERAGEIFS('WEEKLY DATA'!CG$11:CG$14577,'WEEKLY DATA'!$A$11:$A$14577,'MONTHLY DATA'!$A110,'WEEKLY DATA'!$B$11:$B$14577,'MONTHLY DATA'!$B110)</f>
        <v>297.5</v>
      </c>
      <c r="CH110" s="78">
        <f>AVERAGEIFS('WEEKLY DATA'!CH$11:CH$14577,'WEEKLY DATA'!$A$11:$A$14577,'MONTHLY DATA'!$A110,'WEEKLY DATA'!$B$11:$B$14577,'MONTHLY DATA'!$B110)</f>
        <v>292.5</v>
      </c>
      <c r="CI110" s="154">
        <f t="shared" si="77"/>
        <v>4.6511627906976827E-2</v>
      </c>
      <c r="CJ110" s="78">
        <f>AVERAGEIFS('WEEKLY DATA'!CJ$11:CJ$14577,'WEEKLY DATA'!$A$11:$A$14577,'MONTHLY DATA'!$A110,'WEEKLY DATA'!$B$11:$B$14577,'MONTHLY DATA'!$B110)</f>
        <v>278.125</v>
      </c>
      <c r="CK110" s="78">
        <f>AVERAGEIFS('WEEKLY DATA'!CK$11:CK$14577,'WEEKLY DATA'!$A$11:$A$14577,'MONTHLY DATA'!$A110,'WEEKLY DATA'!$B$11:$B$14577,'MONTHLY DATA'!$B110)</f>
        <v>288.125</v>
      </c>
      <c r="CL110" s="78">
        <f>AVERAGEIFS('WEEKLY DATA'!CL$11:CL$14577,'WEEKLY DATA'!$A$11:$A$14577,'MONTHLY DATA'!$A110,'WEEKLY DATA'!$B$11:$B$14577,'MONTHLY DATA'!$B110)</f>
        <v>283.125</v>
      </c>
      <c r="CM110" s="154">
        <f t="shared" si="78"/>
        <v>4.4741697416974091E-2</v>
      </c>
      <c r="CN110" s="78">
        <f>AVERAGEIFS('WEEKLY DATA'!CN$11:CN$14577,'WEEKLY DATA'!$A$11:$A$14577,'MONTHLY DATA'!$A110,'WEEKLY DATA'!$B$11:$B$14577,'MONTHLY DATA'!$B110)</f>
        <v>290.625</v>
      </c>
      <c r="CO110" s="78">
        <f>AVERAGEIFS('WEEKLY DATA'!CO$11:CO$14577,'WEEKLY DATA'!$A$11:$A$14577,'MONTHLY DATA'!$A110,'WEEKLY DATA'!$B$11:$B$14577,'MONTHLY DATA'!$B110)</f>
        <v>300.625</v>
      </c>
      <c r="CP110" s="78">
        <f>AVERAGEIFS('WEEKLY DATA'!CP$11:CP$14577,'WEEKLY DATA'!$A$11:$A$14577,'MONTHLY DATA'!$A110,'WEEKLY DATA'!$B$11:$B$14577,'MONTHLY DATA'!$B110)</f>
        <v>295.625</v>
      </c>
      <c r="CQ110" s="154">
        <f t="shared" si="79"/>
        <v>-7.761310452418102E-2</v>
      </c>
      <c r="CR110" s="78">
        <f>AVERAGEIFS('WEEKLY DATA'!CR$11:CR$14577,'WEEKLY DATA'!$A$11:$A$14577,'MONTHLY DATA'!$A110,'WEEKLY DATA'!$B$11:$B$14577,'MONTHLY DATA'!$B110)</f>
        <v>397.5</v>
      </c>
      <c r="CS110" s="78">
        <f>AVERAGEIFS('WEEKLY DATA'!CS$11:CS$14577,'WEEKLY DATA'!$A$11:$A$14577,'MONTHLY DATA'!$A110,'WEEKLY DATA'!$B$11:$B$14577,'MONTHLY DATA'!$B110)</f>
        <v>407.5</v>
      </c>
      <c r="CT110" s="78">
        <f>AVERAGEIFS('WEEKLY DATA'!CT$11:CT$14577,'WEEKLY DATA'!$A$11:$A$14577,'MONTHLY DATA'!$A110,'WEEKLY DATA'!$B$11:$B$14577,'MONTHLY DATA'!$B110)</f>
        <v>402.5</v>
      </c>
      <c r="CU110" s="154">
        <f t="shared" si="80"/>
        <v>6.2500000000000888E-3</v>
      </c>
      <c r="CV110" s="169">
        <f>AVERAGEIFS('WEEKLY DATA'!CV$11:CV$14577,'WEEKLY DATA'!$A$11:$A$14577,'MONTHLY DATA'!$A110,'WEEKLY DATA'!$B$11:$B$14577,'MONTHLY DATA'!$B110)</f>
        <v>322.5</v>
      </c>
      <c r="CW110" s="78">
        <f>AVERAGEIFS('WEEKLY DATA'!CW$11:CW$14577,'WEEKLY DATA'!$A$11:$A$14577,'MONTHLY DATA'!$A110,'WEEKLY DATA'!$B$11:$B$14577,'MONTHLY DATA'!$B110)</f>
        <v>332.5</v>
      </c>
      <c r="CX110" s="78">
        <f>AVERAGEIFS('WEEKLY DATA'!CX$11:CX$14577,'WEEKLY DATA'!$A$11:$A$14577,'MONTHLY DATA'!$A110,'WEEKLY DATA'!$B$11:$B$14577,'MONTHLY DATA'!$B110)</f>
        <v>327.5</v>
      </c>
      <c r="CY110" s="154">
        <f t="shared" si="81"/>
        <v>4.6325878594249303E-2</v>
      </c>
      <c r="CZ110" s="169">
        <f>AVERAGEIFS('WEEKLY DATA'!CZ$11:CZ$14577,'WEEKLY DATA'!$A$11:$A$14577,'MONTHLY DATA'!$A110,'WEEKLY DATA'!$B$11:$B$14577,'MONTHLY DATA'!$B110)</f>
        <v>311.25</v>
      </c>
      <c r="DA110" s="78">
        <f>AVERAGEIFS('WEEKLY DATA'!DA$11:DA$14577,'WEEKLY DATA'!$A$11:$A$14577,'MONTHLY DATA'!$A110,'WEEKLY DATA'!$B$11:$B$14577,'MONTHLY DATA'!$B110)</f>
        <v>321.25</v>
      </c>
      <c r="DB110" s="78">
        <f>AVERAGEIFS('WEEKLY DATA'!DB$11:DB$14577,'WEEKLY DATA'!$A$11:$A$14577,'MONTHLY DATA'!$A110,'WEEKLY DATA'!$B$11:$B$14577,'MONTHLY DATA'!$B110)</f>
        <v>316.25</v>
      </c>
      <c r="DC110" s="154">
        <f t="shared" si="82"/>
        <v>3.3496732026143894E-2</v>
      </c>
      <c r="DD110" s="78">
        <f>AVERAGEIFS('WEEKLY DATA'!DD$11:DD$14577,'WEEKLY DATA'!$A$11:$A$14577,'MONTHLY DATA'!$A110,'WEEKLY DATA'!$B$11:$B$14577,'MONTHLY DATA'!$B110)</f>
        <v>340.625</v>
      </c>
      <c r="DE110" s="78">
        <f>AVERAGEIFS('WEEKLY DATA'!DE$11:DE$14577,'WEEKLY DATA'!$A$11:$A$14577,'MONTHLY DATA'!$A110,'WEEKLY DATA'!$B$11:$B$14577,'MONTHLY DATA'!$B110)</f>
        <v>350.625</v>
      </c>
      <c r="DF110" s="78">
        <f>AVERAGEIFS('WEEKLY DATA'!DF$11:DF$14577,'WEEKLY DATA'!$A$11:$A$14577,'MONTHLY DATA'!$A110,'WEEKLY DATA'!$B$11:$B$14577,'MONTHLY DATA'!$B110)</f>
        <v>345.625</v>
      </c>
      <c r="DG110" s="154">
        <f t="shared" si="83"/>
        <v>-6.7139001349527661E-2</v>
      </c>
      <c r="DH110" s="78">
        <f>AVERAGEIFS('WEEKLY DATA'!DH$11:DH$14577,'WEEKLY DATA'!$A$11:$A$14577,'MONTHLY DATA'!$A110,'WEEKLY DATA'!$B$11:$B$14577,'MONTHLY DATA'!$B110)</f>
        <v>415</v>
      </c>
      <c r="DI110" s="78">
        <f>AVERAGEIFS('WEEKLY DATA'!DI$11:DI$14577,'WEEKLY DATA'!$A$11:$A$14577,'MONTHLY DATA'!$A110,'WEEKLY DATA'!$B$11:$B$14577,'MONTHLY DATA'!$B110)</f>
        <v>425</v>
      </c>
      <c r="DJ110" s="78">
        <f>AVERAGEIFS('WEEKLY DATA'!DJ$11:DJ$14577,'WEEKLY DATA'!$A$11:$A$14577,'MONTHLY DATA'!$A110,'WEEKLY DATA'!$B$11:$B$14577,'MONTHLY DATA'!$B110)</f>
        <v>420</v>
      </c>
      <c r="DK110" s="154">
        <f t="shared" si="84"/>
        <v>-4.7393364928910442E-3</v>
      </c>
      <c r="DL110" s="169">
        <f>AVERAGEIFS('WEEKLY DATA'!DL$11:DL$14577,'WEEKLY DATA'!$A$11:$A$14577,'MONTHLY DATA'!$A110,'WEEKLY DATA'!$B$11:$B$14577,'MONTHLY DATA'!$B110)</f>
        <v>292.5</v>
      </c>
      <c r="DM110" s="78">
        <f>AVERAGEIFS('WEEKLY DATA'!DM$11:DM$14577,'WEEKLY DATA'!$A$11:$A$14577,'MONTHLY DATA'!$A110,'WEEKLY DATA'!$B$11:$B$14577,'MONTHLY DATA'!$B110)</f>
        <v>302.5</v>
      </c>
      <c r="DN110" s="78">
        <f>AVERAGEIFS('WEEKLY DATA'!DN$11:DN$14577,'WEEKLY DATA'!$A$11:$A$14577,'MONTHLY DATA'!$A110,'WEEKLY DATA'!$B$11:$B$14577,'MONTHLY DATA'!$B110)</f>
        <v>297.5</v>
      </c>
      <c r="DO110" s="154">
        <f t="shared" si="85"/>
        <v>5.1236749116607694E-2</v>
      </c>
      <c r="DP110" s="78">
        <f>AVERAGEIFS('WEEKLY DATA'!DP$11:DP$14577,'WEEKLY DATA'!$A$11:$A$14577,'MONTHLY DATA'!$A110,'WEEKLY DATA'!$B$11:$B$14577,'MONTHLY DATA'!$B110)</f>
        <v>281.25</v>
      </c>
      <c r="DQ110" s="78">
        <f>AVERAGEIFS('WEEKLY DATA'!DQ$11:DQ$14577,'WEEKLY DATA'!$A$11:$A$14577,'MONTHLY DATA'!$A110,'WEEKLY DATA'!$B$11:$B$14577,'MONTHLY DATA'!$B110)</f>
        <v>291.25</v>
      </c>
      <c r="DR110" s="78">
        <f>AVERAGEIFS('WEEKLY DATA'!DR$11:DR$14577,'WEEKLY DATA'!$A$11:$A$14577,'MONTHLY DATA'!$A110,'WEEKLY DATA'!$B$11:$B$14577,'MONTHLY DATA'!$B110)</f>
        <v>286.25</v>
      </c>
      <c r="DS110" s="154">
        <f t="shared" si="86"/>
        <v>3.7137681159420399E-2</v>
      </c>
      <c r="DT110" s="78">
        <f>AVERAGEIFS('WEEKLY DATA'!DT$11:DT$14577,'WEEKLY DATA'!$A$11:$A$14577,'MONTHLY DATA'!$A110,'WEEKLY DATA'!$B$11:$B$14577,'MONTHLY DATA'!$B110)</f>
        <v>350.625</v>
      </c>
      <c r="DU110" s="78">
        <f>AVERAGEIFS('WEEKLY DATA'!DU$11:DU$14577,'WEEKLY DATA'!$A$11:$A$14577,'MONTHLY DATA'!$A110,'WEEKLY DATA'!$B$11:$B$14577,'MONTHLY DATA'!$B110)</f>
        <v>360.625</v>
      </c>
      <c r="DV110" s="78">
        <f>AVERAGEIFS('WEEKLY DATA'!DV$11:DV$14577,'WEEKLY DATA'!$A$11:$A$14577,'MONTHLY DATA'!$A110,'WEEKLY DATA'!$B$11:$B$14577,'MONTHLY DATA'!$B110)</f>
        <v>355.625</v>
      </c>
      <c r="DW110" s="154">
        <f t="shared" si="87"/>
        <v>-6.5374507227332512E-2</v>
      </c>
      <c r="DX110" s="78">
        <f>AVERAGEIFS('WEEKLY DATA'!DX$11:DX$14577,'WEEKLY DATA'!$A$11:$A$14577,'MONTHLY DATA'!$A110,'WEEKLY DATA'!$B$11:$B$14577,'MONTHLY DATA'!$B110)</f>
        <v>425</v>
      </c>
      <c r="DY110" s="78">
        <f>AVERAGEIFS('WEEKLY DATA'!DY$11:DY$14577,'WEEKLY DATA'!$A$11:$A$14577,'MONTHLY DATA'!$A110,'WEEKLY DATA'!$B$11:$B$14577,'MONTHLY DATA'!$B110)</f>
        <v>435</v>
      </c>
      <c r="DZ110" s="78">
        <f>AVERAGEIFS('WEEKLY DATA'!DZ$11:DZ$14577,'WEEKLY DATA'!$A$11:$A$14577,'MONTHLY DATA'!$A110,'WEEKLY DATA'!$B$11:$B$14577,'MONTHLY DATA'!$B110)</f>
        <v>430</v>
      </c>
      <c r="EA110" s="154">
        <f t="shared" si="88"/>
        <v>-4.6296296296296502E-3</v>
      </c>
      <c r="EB110" s="78">
        <f>AVERAGEIFS('WEEKLY DATA'!EB$11:EB$14577,'WEEKLY DATA'!$A$11:$A$14577,'MONTHLY DATA'!$A110,'WEEKLY DATA'!$B$11:$B$14577,'MONTHLY DATA'!$B110)</f>
        <v>277.5</v>
      </c>
      <c r="EC110" s="78">
        <f>AVERAGEIFS('WEEKLY DATA'!EC$11:EC$14577,'WEEKLY DATA'!$A$11:$A$14577,'MONTHLY DATA'!$A110,'WEEKLY DATA'!$B$11:$B$14577,'MONTHLY DATA'!$B110)</f>
        <v>287.5</v>
      </c>
      <c r="ED110" s="78">
        <f>AVERAGEIFS('WEEKLY DATA'!ED$11:ED$14577,'WEEKLY DATA'!$A$11:$A$14577,'MONTHLY DATA'!$A110,'WEEKLY DATA'!$B$11:$B$14577,'MONTHLY DATA'!$B110)</f>
        <v>282.5</v>
      </c>
      <c r="EE110" s="154">
        <f t="shared" si="89"/>
        <v>4.629629629629628E-2</v>
      </c>
      <c r="EF110" s="169">
        <f>AVERAGEIFS('WEEKLY DATA'!EF$11:EF$14577,'WEEKLY DATA'!$A$11:$A$14577,'MONTHLY DATA'!$A110,'WEEKLY DATA'!$B$11:$B$14577,'MONTHLY DATA'!$B110)</f>
        <v>266.25</v>
      </c>
      <c r="EG110" s="78">
        <f>AVERAGEIFS('WEEKLY DATA'!EG$11:EG$14577,'WEEKLY DATA'!$A$11:$A$14577,'MONTHLY DATA'!$A110,'WEEKLY DATA'!$B$11:$B$14577,'MONTHLY DATA'!$B110)</f>
        <v>276.25</v>
      </c>
      <c r="EH110" s="78">
        <f>AVERAGEIFS('WEEKLY DATA'!EH$11:EH$14577,'WEEKLY DATA'!$A$11:$A$14577,'MONTHLY DATA'!$A110,'WEEKLY DATA'!$B$11:$B$14577,'MONTHLY DATA'!$B110)</f>
        <v>271.25</v>
      </c>
      <c r="EI110" s="154">
        <f t="shared" si="90"/>
        <v>3.5305343511450316E-2</v>
      </c>
      <c r="EJ110" s="78">
        <f>AVERAGEIFS('WEEKLY DATA'!EJ$11:EJ$14577,'WEEKLY DATA'!$A$11:$A$14577,'MONTHLY DATA'!$A110,'WEEKLY DATA'!$B$11:$B$14577,'MONTHLY DATA'!$B110)</f>
        <v>370.625</v>
      </c>
      <c r="EK110" s="78">
        <f>AVERAGEIFS('WEEKLY DATA'!EK$11:EK$14577,'WEEKLY DATA'!$A$11:$A$14577,'MONTHLY DATA'!$A110,'WEEKLY DATA'!$B$11:$B$14577,'MONTHLY DATA'!$B110)</f>
        <v>380.625</v>
      </c>
      <c r="EL110" s="78">
        <f>AVERAGEIFS('WEEKLY DATA'!EL$11:EL$14577,'WEEKLY DATA'!$A$11:$A$14577,'MONTHLY DATA'!$A110,'WEEKLY DATA'!$B$11:$B$14577,'MONTHLY DATA'!$B110)</f>
        <v>375.625</v>
      </c>
      <c r="EM110" s="154">
        <f t="shared" si="91"/>
        <v>-6.210986267166041E-2</v>
      </c>
      <c r="EN110" s="78">
        <f>AVERAGEIFS('WEEKLY DATA'!EN$11:EN$14577,'WEEKLY DATA'!$A$11:$A$14577,'MONTHLY DATA'!$A110,'WEEKLY DATA'!$B$11:$B$14577,'MONTHLY DATA'!$B110)</f>
        <v>448.75</v>
      </c>
      <c r="EO110" s="78">
        <f>AVERAGEIFS('WEEKLY DATA'!EO$11:EO$14577,'WEEKLY DATA'!$A$11:$A$14577,'MONTHLY DATA'!$A110,'WEEKLY DATA'!$B$11:$B$14577,'MONTHLY DATA'!$B110)</f>
        <v>458.75</v>
      </c>
      <c r="EP110" s="78">
        <f>AVERAGEIFS('WEEKLY DATA'!EP$11:EP$14577,'WEEKLY DATA'!$A$11:$A$14577,'MONTHLY DATA'!$A110,'WEEKLY DATA'!$B$11:$B$14577,'MONTHLY DATA'!$B110)</f>
        <v>453.75</v>
      </c>
      <c r="EQ110" s="154">
        <f t="shared" si="92"/>
        <v>-2.7472527472527375E-3</v>
      </c>
      <c r="ER110" s="78">
        <f>AVERAGEIFS('WEEKLY DATA'!ER$11:ER$14577,'WEEKLY DATA'!$A$11:$A$14577,'MONTHLY DATA'!$A110,'WEEKLY DATA'!$B$11:$B$14577,'MONTHLY DATA'!$B110)</f>
        <v>265.625</v>
      </c>
      <c r="ES110" s="78">
        <f>AVERAGEIFS('WEEKLY DATA'!ES$11:ES$14577,'WEEKLY DATA'!$A$11:$A$14577,'MONTHLY DATA'!$A110,'WEEKLY DATA'!$B$11:$B$14577,'MONTHLY DATA'!$B110)</f>
        <v>275.625</v>
      </c>
      <c r="ET110" s="78">
        <f>AVERAGEIFS('WEEKLY DATA'!ET$11:ET$14577,'WEEKLY DATA'!$A$11:$A$14577,'MONTHLY DATA'!$A110,'WEEKLY DATA'!$B$11:$B$14577,'MONTHLY DATA'!$B110)</f>
        <v>270.625</v>
      </c>
      <c r="EU110" s="154">
        <f t="shared" si="93"/>
        <v>1.3576779026217123E-2</v>
      </c>
      <c r="EV110" s="78">
        <f>AVERAGEIFS('WEEKLY DATA'!EV$11:EV$14577,'WEEKLY DATA'!$A$11:$A$14577,'MONTHLY DATA'!$A110,'WEEKLY DATA'!$B$11:$B$14577,'MONTHLY DATA'!$B110)</f>
        <v>273.75</v>
      </c>
      <c r="EW110" s="78">
        <f>AVERAGEIFS('WEEKLY DATA'!EW$11:EW$14577,'WEEKLY DATA'!$A$11:$A$14577,'MONTHLY DATA'!$A110,'WEEKLY DATA'!$B$11:$B$14577,'MONTHLY DATA'!$B110)</f>
        <v>283.75</v>
      </c>
      <c r="EX110" s="78">
        <f>AVERAGEIFS('WEEKLY DATA'!EX$11:EX$14577,'WEEKLY DATA'!$A$11:$A$14577,'MONTHLY DATA'!$A110,'WEEKLY DATA'!$B$11:$B$14577,'MONTHLY DATA'!$B110)</f>
        <v>278.75</v>
      </c>
      <c r="EY110" s="154">
        <f t="shared" si="94"/>
        <v>3.0499075785582308E-2</v>
      </c>
      <c r="EZ110" s="78">
        <f>AVERAGEIFS('WEEKLY DATA'!EZ$11:EZ$14577,'WEEKLY DATA'!$A$11:$A$14577,'MONTHLY DATA'!$A110,'WEEKLY DATA'!$B$11:$B$14577,'MONTHLY DATA'!$B110)</f>
        <v>355.625</v>
      </c>
      <c r="FA110" s="78">
        <f>AVERAGEIFS('WEEKLY DATA'!FA$11:FA$14577,'WEEKLY DATA'!$A$11:$A$14577,'MONTHLY DATA'!$A110,'WEEKLY DATA'!$B$11:$B$14577,'MONTHLY DATA'!$B110)</f>
        <v>365.625</v>
      </c>
      <c r="FB110" s="78">
        <f>AVERAGEIFS('WEEKLY DATA'!FB$11:FB$14577,'WEEKLY DATA'!$A$11:$A$14577,'MONTHLY DATA'!$A110,'WEEKLY DATA'!$B$11:$B$14577,'MONTHLY DATA'!$B110)</f>
        <v>360.625</v>
      </c>
      <c r="FC110" s="154">
        <f t="shared" si="95"/>
        <v>-6.4526588845654986E-2</v>
      </c>
      <c r="FD110" s="78">
        <f>AVERAGEIFS('WEEKLY DATA'!FD$11:FD$14577,'WEEKLY DATA'!$A$11:$A$14577,'MONTHLY DATA'!$A110,'WEEKLY DATA'!$B$11:$B$14577,'MONTHLY DATA'!$B110)</f>
        <v>452.5</v>
      </c>
      <c r="FE110" s="78">
        <f>AVERAGEIFS('WEEKLY DATA'!FE$11:FE$14577,'WEEKLY DATA'!$A$11:$A$14577,'MONTHLY DATA'!$A110,'WEEKLY DATA'!$B$11:$B$14577,'MONTHLY DATA'!$B110)</f>
        <v>462.5</v>
      </c>
      <c r="FF110" s="78">
        <f>AVERAGEIFS('WEEKLY DATA'!FF$11:FF$14577,'WEEKLY DATA'!$A$11:$A$14577,'MONTHLY DATA'!$A110,'WEEKLY DATA'!$B$11:$B$14577,'MONTHLY DATA'!$B110)</f>
        <v>457.5</v>
      </c>
      <c r="FG110" s="154">
        <f t="shared" si="96"/>
        <v>-1.0917030567685337E-3</v>
      </c>
      <c r="FH110" s="78">
        <f>AVERAGEIFS('WEEKLY DATA'!FH$11:FH$14577,'WEEKLY DATA'!$A$11:$A$14577,'MONTHLY DATA'!$A110,'WEEKLY DATA'!$B$11:$B$14577,'MONTHLY DATA'!$B110)</f>
        <v>285.625</v>
      </c>
      <c r="FI110" s="78">
        <f>AVERAGEIFS('WEEKLY DATA'!FI$11:FI$14577,'WEEKLY DATA'!$A$11:$A$14577,'MONTHLY DATA'!$A110,'WEEKLY DATA'!$B$11:$B$14577,'MONTHLY DATA'!$B110)</f>
        <v>295.625</v>
      </c>
      <c r="FJ110" s="78">
        <f>AVERAGEIFS('WEEKLY DATA'!FJ$11:FJ$14577,'WEEKLY DATA'!$A$11:$A$14577,'MONTHLY DATA'!$A110,'WEEKLY DATA'!$B$11:$B$14577,'MONTHLY DATA'!$B110)</f>
        <v>290.625</v>
      </c>
      <c r="FK110" s="154">
        <f t="shared" si="97"/>
        <v>2.5132275132275117E-2</v>
      </c>
      <c r="FL110" s="169">
        <f>AVERAGEIFS('WEEKLY DATA'!FL$11:FL$14577,'WEEKLY DATA'!$A$11:$A$14577,'MONTHLY DATA'!$A110,'WEEKLY DATA'!$B$11:$B$14577,'MONTHLY DATA'!$B110)</f>
        <v>295</v>
      </c>
      <c r="FM110" s="78">
        <f>AVERAGEIFS('WEEKLY DATA'!FM$11:FM$14577,'WEEKLY DATA'!$A$11:$A$14577,'MONTHLY DATA'!$A110,'WEEKLY DATA'!$B$11:$B$14577,'MONTHLY DATA'!$B110)</f>
        <v>305</v>
      </c>
      <c r="FN110" s="78">
        <f>AVERAGEIFS('WEEKLY DATA'!FN$11:FN$14577,'WEEKLY DATA'!$A$11:$A$14577,'MONTHLY DATA'!$A110,'WEEKLY DATA'!$B$11:$B$14577,'MONTHLY DATA'!$B110)</f>
        <v>300</v>
      </c>
      <c r="FO110" s="154">
        <f t="shared" si="98"/>
        <v>1.5228426395939021E-2</v>
      </c>
      <c r="FP110" s="78">
        <f>AVERAGEIFS('WEEKLY DATA'!FP$11:FP$14577,'WEEKLY DATA'!$A$11:$A$14577,'MONTHLY DATA'!$A110,'WEEKLY DATA'!$B$11:$B$14577,'MONTHLY DATA'!$B110)</f>
        <v>315</v>
      </c>
      <c r="FQ110" s="78">
        <f>AVERAGEIFS('WEEKLY DATA'!FQ$11:FQ$14577,'WEEKLY DATA'!$A$11:$A$14577,'MONTHLY DATA'!$A110,'WEEKLY DATA'!$B$11:$B$14577,'MONTHLY DATA'!$B110)</f>
        <v>325</v>
      </c>
      <c r="FR110" s="78">
        <f>AVERAGEIFS('WEEKLY DATA'!FR$11:FR$14577,'WEEKLY DATA'!$A$11:$A$14577,'MONTHLY DATA'!$A110,'WEEKLY DATA'!$B$11:$B$14577,'MONTHLY DATA'!$B110)</f>
        <v>320</v>
      </c>
      <c r="FS110" s="154">
        <f t="shared" si="99"/>
        <v>1.5873015873015817E-2</v>
      </c>
      <c r="FT110" s="78">
        <f>AVERAGEIFS('WEEKLY DATA'!FT$11:FT$14577,'WEEKLY DATA'!$A$11:$A$14577,'MONTHLY DATA'!$A110,'WEEKLY DATA'!$B$11:$B$14577,'MONTHLY DATA'!$B110)</f>
        <v>285</v>
      </c>
      <c r="FU110" s="78">
        <f>AVERAGEIFS('WEEKLY DATA'!FU$11:FU$14577,'WEEKLY DATA'!$A$11:$A$14577,'MONTHLY DATA'!$A110,'WEEKLY DATA'!$B$11:$B$14577,'MONTHLY DATA'!$B110)</f>
        <v>295</v>
      </c>
      <c r="FV110" s="78">
        <f>AVERAGEIFS('WEEKLY DATA'!FV$11:FV$14577,'WEEKLY DATA'!$A$11:$A$14577,'MONTHLY DATA'!$A110,'WEEKLY DATA'!$B$11:$B$14577,'MONTHLY DATA'!$B110)</f>
        <v>290</v>
      </c>
      <c r="FW110" s="154">
        <f t="shared" si="100"/>
        <v>2.1126760563380254E-2</v>
      </c>
      <c r="FX110" s="78">
        <f>AVERAGEIFS('WEEKLY DATA'!FX$11:FX$14577,'WEEKLY DATA'!$A$11:$A$14577,'MONTHLY DATA'!$A110,'WEEKLY DATA'!$B$11:$B$14577,'MONTHLY DATA'!$B110)</f>
        <v>186.25</v>
      </c>
      <c r="FY110" s="78">
        <f>AVERAGEIFS('WEEKLY DATA'!FY$11:FY$14577,'WEEKLY DATA'!$A$11:$A$14577,'MONTHLY DATA'!$A110,'WEEKLY DATA'!$B$11:$B$14577,'MONTHLY DATA'!$B110)</f>
        <v>196.25</v>
      </c>
      <c r="FZ110" s="78">
        <f>AVERAGEIFS('WEEKLY DATA'!FZ$11:FZ$14577,'WEEKLY DATA'!$A$11:$A$14577,'MONTHLY DATA'!$A110,'WEEKLY DATA'!$B$11:$B$14577,'MONTHLY DATA'!$B110)</f>
        <v>191.25</v>
      </c>
      <c r="GA110" s="154">
        <f t="shared" si="101"/>
        <v>8.9743589743589647E-2</v>
      </c>
      <c r="GB110" s="78">
        <f>AVERAGEIFS('WEEKLY DATA'!GB$11:GB$14577,'WEEKLY DATA'!$A$11:$A$14577,'MONTHLY DATA'!$A110,'WEEKLY DATA'!$B$11:$B$14577,'MONTHLY DATA'!$B110)</f>
        <v>351.25</v>
      </c>
      <c r="GC110" s="78">
        <f>AVERAGEIFS('WEEKLY DATA'!GC$11:GC$14577,'WEEKLY DATA'!$A$11:$A$14577,'MONTHLY DATA'!$A110,'WEEKLY DATA'!$B$11:$B$14577,'MONTHLY DATA'!$B110)</f>
        <v>361.25</v>
      </c>
      <c r="GD110" s="78">
        <f>AVERAGEIFS('WEEKLY DATA'!GD$11:GD$14577,'WEEKLY DATA'!$A$11:$A$14577,'MONTHLY DATA'!$A110,'WEEKLY DATA'!$B$11:$B$14577,'MONTHLY DATA'!$B110)</f>
        <v>356.25</v>
      </c>
      <c r="GE110" s="154">
        <f t="shared" si="102"/>
        <v>4.014598540145986E-2</v>
      </c>
      <c r="GF110" s="169">
        <f>AVERAGEIFS('WEEKLY DATA'!GF$11:GF$14577,'WEEKLY DATA'!$A$11:$A$14577,'MONTHLY DATA'!$A110,'WEEKLY DATA'!$B$11:$B$14577,'MONTHLY DATA'!$B110)</f>
        <v>348.125</v>
      </c>
      <c r="GG110" s="78">
        <f>AVERAGEIFS('WEEKLY DATA'!GG$11:GG$14577,'WEEKLY DATA'!$A$11:$A$14577,'MONTHLY DATA'!$A110,'WEEKLY DATA'!$B$11:$B$14577,'MONTHLY DATA'!$B110)</f>
        <v>358.125</v>
      </c>
      <c r="GH110" s="78">
        <f>AVERAGEIFS('WEEKLY DATA'!GH$11:GH$14577,'WEEKLY DATA'!$A$11:$A$14577,'MONTHLY DATA'!$A110,'WEEKLY DATA'!$B$11:$B$14577,'MONTHLY DATA'!$B110)</f>
        <v>353.125</v>
      </c>
      <c r="GI110" s="154">
        <f t="shared" si="103"/>
        <v>3.5557184750733217E-2</v>
      </c>
      <c r="GJ110" s="78">
        <f>AVERAGEIFS('WEEKLY DATA'!GJ$11:GJ$14577,'WEEKLY DATA'!$A$11:$A$14577,'MONTHLY DATA'!$A110,'WEEKLY DATA'!$B$11:$B$14577,'MONTHLY DATA'!$B110)</f>
        <v>370.625</v>
      </c>
      <c r="GK110" s="78">
        <f>AVERAGEIFS('WEEKLY DATA'!GK$11:GK$14577,'WEEKLY DATA'!$A$11:$A$14577,'MONTHLY DATA'!$A110,'WEEKLY DATA'!$B$11:$B$14577,'MONTHLY DATA'!$B110)</f>
        <v>380.625</v>
      </c>
      <c r="GL110" s="78">
        <f>AVERAGEIFS('WEEKLY DATA'!GL$11:GL$14577,'WEEKLY DATA'!$A$11:$A$14577,'MONTHLY DATA'!$A110,'WEEKLY DATA'!$B$11:$B$14577,'MONTHLY DATA'!$B110)</f>
        <v>375.625</v>
      </c>
      <c r="GM110" s="154">
        <f t="shared" si="104"/>
        <v>-6.210986267166041E-2</v>
      </c>
      <c r="GN110" s="78">
        <f>AVERAGEIFS('WEEKLY DATA'!GN$11:GN$14577,'WEEKLY DATA'!$A$11:$A$14577,'MONTHLY DATA'!$A110,'WEEKLY DATA'!$B$11:$B$14577,'MONTHLY DATA'!$B110)</f>
        <v>453.75</v>
      </c>
      <c r="GO110" s="78">
        <f>AVERAGEIFS('WEEKLY DATA'!GO$11:GO$14577,'WEEKLY DATA'!$A$11:$A$14577,'MONTHLY DATA'!$A110,'WEEKLY DATA'!$B$11:$B$14577,'MONTHLY DATA'!$B110)</f>
        <v>463.75</v>
      </c>
      <c r="GP110" s="78">
        <f>AVERAGEIFS('WEEKLY DATA'!GP$11:GP$14577,'WEEKLY DATA'!$A$11:$A$14577,'MONTHLY DATA'!$A110,'WEEKLY DATA'!$B$11:$B$14577,'MONTHLY DATA'!$B110)</f>
        <v>458.75</v>
      </c>
      <c r="GQ110" s="154">
        <f t="shared" si="105"/>
        <v>-2.7173913043477826E-3</v>
      </c>
      <c r="GR110" s="78"/>
    </row>
    <row r="111" spans="1:200" ht="15.75" x14ac:dyDescent="0.25">
      <c r="A111">
        <f t="shared" si="55"/>
        <v>5</v>
      </c>
      <c r="B111">
        <f t="shared" si="56"/>
        <v>2018</v>
      </c>
      <c r="C111" s="86">
        <v>43221</v>
      </c>
      <c r="D111" s="78">
        <f>AVERAGEIFS('WEEKLY DATA'!D$11:D$14577,'WEEKLY DATA'!$A$11:$A$14577,'MONTHLY DATA'!$A111,'WEEKLY DATA'!$B$11:$B$14577,'MONTHLY DATA'!$B111)</f>
        <v>395</v>
      </c>
      <c r="E111" s="78">
        <f>AVERAGEIFS('WEEKLY DATA'!E$11:E$14577,'WEEKLY DATA'!$A$11:$A$14577,'MONTHLY DATA'!$A111,'WEEKLY DATA'!$B$11:$B$14577,'MONTHLY DATA'!$B111)</f>
        <v>405</v>
      </c>
      <c r="F111" s="78">
        <f>AVERAGEIFS('WEEKLY DATA'!F$11:F$14577,'WEEKLY DATA'!$A$11:$A$14577,'MONTHLY DATA'!$A111,'WEEKLY DATA'!$B$11:$B$14577,'MONTHLY DATA'!$B111)</f>
        <v>400</v>
      </c>
      <c r="G111" s="154">
        <f t="shared" si="57"/>
        <v>0.10918544194107449</v>
      </c>
      <c r="H111" s="169">
        <f>AVERAGEIFS('WEEKLY DATA'!H$11:H$14577,'WEEKLY DATA'!$A$11:$A$14577,'MONTHLY DATA'!$A111,'WEEKLY DATA'!$B$11:$B$14577,'MONTHLY DATA'!$B111)</f>
        <v>536.875</v>
      </c>
      <c r="I111" s="78">
        <f>AVERAGEIFS('WEEKLY DATA'!I$11:I$14577,'WEEKLY DATA'!$A$11:$A$14577,'MONTHLY DATA'!$A111,'WEEKLY DATA'!$B$11:$B$14577,'MONTHLY DATA'!$B111)</f>
        <v>546.875</v>
      </c>
      <c r="J111" s="78">
        <f>AVERAGEIFS('WEEKLY DATA'!J$11:J$14577,'WEEKLY DATA'!$A$11:$A$14577,'MONTHLY DATA'!$A111,'WEEKLY DATA'!$B$11:$B$14577,'MONTHLY DATA'!$B111)</f>
        <v>541.875</v>
      </c>
      <c r="K111" s="154">
        <f t="shared" si="58"/>
        <v>8.6466165413533913E-2</v>
      </c>
      <c r="L111" s="169">
        <f>AVERAGEIFS('WEEKLY DATA'!L$11:L$14577,'WEEKLY DATA'!$A$11:$A$14577,'MONTHLY DATA'!$A111,'WEEKLY DATA'!$B$11:$B$14577,'MONTHLY DATA'!$B111)</f>
        <v>456.25</v>
      </c>
      <c r="M111" s="78">
        <f>AVERAGEIFS('WEEKLY DATA'!M$11:M$14577,'WEEKLY DATA'!$A$11:$A$14577,'MONTHLY DATA'!$A111,'WEEKLY DATA'!$B$11:$B$14577,'MONTHLY DATA'!$B111)</f>
        <v>466.25</v>
      </c>
      <c r="N111" s="78">
        <f>AVERAGEIFS('WEEKLY DATA'!N$11:N$14577,'WEEKLY DATA'!$A$11:$A$14577,'MONTHLY DATA'!$A111,'WEEKLY DATA'!$B$11:$B$14577,'MONTHLY DATA'!$B111)</f>
        <v>461.25</v>
      </c>
      <c r="O111" s="154">
        <f t="shared" si="59"/>
        <v>6.956521739130439E-2</v>
      </c>
      <c r="P111" s="169">
        <f>AVERAGEIFS('WEEKLY DATA'!P$11:P$14577,'WEEKLY DATA'!$A$11:$A$14577,'MONTHLY DATA'!$A111,'WEEKLY DATA'!$B$11:$B$14577,'MONTHLY DATA'!$B111)</f>
        <v>413.75</v>
      </c>
      <c r="Q111" s="78">
        <f>AVERAGEIFS('WEEKLY DATA'!Q$11:Q$14577,'WEEKLY DATA'!$A$11:$A$14577,'MONTHLY DATA'!$A111,'WEEKLY DATA'!$B$11:$B$14577,'MONTHLY DATA'!$B111)</f>
        <v>423.75</v>
      </c>
      <c r="R111" s="78">
        <f>AVERAGEIFS('WEEKLY DATA'!R$11:R$14577,'WEEKLY DATA'!$A$11:$A$14577,'MONTHLY DATA'!$A111,'WEEKLY DATA'!$B$11:$B$14577,'MONTHLY DATA'!$B111)</f>
        <v>418.75</v>
      </c>
      <c r="S111" s="154">
        <f t="shared" si="60"/>
        <v>7.0287539936102261E-2</v>
      </c>
      <c r="T111" s="169">
        <f>AVERAGEIFS('WEEKLY DATA'!T$11:T$14577,'WEEKLY DATA'!$A$11:$A$14577,'MONTHLY DATA'!$A111,'WEEKLY DATA'!$B$11:$B$14577,'MONTHLY DATA'!$B111)</f>
        <v>388.75</v>
      </c>
      <c r="U111" s="78">
        <f>AVERAGEIFS('WEEKLY DATA'!U$11:U$14577,'WEEKLY DATA'!$A$11:$A$14577,'MONTHLY DATA'!$A111,'WEEKLY DATA'!$B$11:$B$14577,'MONTHLY DATA'!$B111)</f>
        <v>398.75</v>
      </c>
      <c r="V111" s="78">
        <f>AVERAGEIFS('WEEKLY DATA'!V$11:V$14577,'WEEKLY DATA'!$A$11:$A$14577,'MONTHLY DATA'!$A111,'WEEKLY DATA'!$B$11:$B$14577,'MONTHLY DATA'!$B111)</f>
        <v>393.75</v>
      </c>
      <c r="W111" s="154">
        <f t="shared" si="61"/>
        <v>0.10526315789473695</v>
      </c>
      <c r="X111" s="169">
        <f>AVERAGEIFS('WEEKLY DATA'!X$11:X$14577,'WEEKLY DATA'!$A$11:$A$14577,'MONTHLY DATA'!$A111,'WEEKLY DATA'!$B$11:$B$14577,'MONTHLY DATA'!$B111)</f>
        <v>386.875</v>
      </c>
      <c r="Y111" s="78">
        <f>AVERAGEIFS('WEEKLY DATA'!Y$11:Y$14577,'WEEKLY DATA'!$A$11:$A$14577,'MONTHLY DATA'!$A111,'WEEKLY DATA'!$B$11:$B$14577,'MONTHLY DATA'!$B111)</f>
        <v>396.875</v>
      </c>
      <c r="Z111" s="78">
        <f>AVERAGEIFS('WEEKLY DATA'!Z$11:Z$14577,'WEEKLY DATA'!$A$11:$A$14577,'MONTHLY DATA'!$A111,'WEEKLY DATA'!$B$11:$B$14577,'MONTHLY DATA'!$B111)</f>
        <v>391.875</v>
      </c>
      <c r="AA111" s="154">
        <f t="shared" si="62"/>
        <v>0.12365591397849451</v>
      </c>
      <c r="AB111" s="169">
        <f>AVERAGEIFS('WEEKLY DATA'!AB$11:AB$14577,'WEEKLY DATA'!$A$11:$A$14577,'MONTHLY DATA'!$A111,'WEEKLY DATA'!$B$11:$B$14577,'MONTHLY DATA'!$B111)</f>
        <v>396.25</v>
      </c>
      <c r="AC111" s="78">
        <f>AVERAGEIFS('WEEKLY DATA'!AC$11:AC$14577,'WEEKLY DATA'!$A$11:$A$14577,'MONTHLY DATA'!$A111,'WEEKLY DATA'!$B$11:$B$14577,'MONTHLY DATA'!$B111)</f>
        <v>406.25</v>
      </c>
      <c r="AD111" s="78">
        <f>AVERAGEIFS('WEEKLY DATA'!AD$11:AD$14577,'WEEKLY DATA'!$A$11:$A$14577,'MONTHLY DATA'!$A111,'WEEKLY DATA'!$B$11:$B$14577,'MONTHLY DATA'!$B111)</f>
        <v>401.25</v>
      </c>
      <c r="AE111" s="154">
        <f t="shared" si="63"/>
        <v>8.0808080808080884E-2</v>
      </c>
      <c r="AF111" s="169">
        <f>AVERAGEIFS('WEEKLY DATA'!AF$11:AF$14577,'WEEKLY DATA'!$A$11:$A$14577,'MONTHLY DATA'!$A111,'WEEKLY DATA'!$B$11:$B$14577,'MONTHLY DATA'!$B111)</f>
        <v>375.625</v>
      </c>
      <c r="AG111" s="78">
        <f>AVERAGEIFS('WEEKLY DATA'!AG$11:AG$14577,'WEEKLY DATA'!$A$11:$A$14577,'MONTHLY DATA'!$A111,'WEEKLY DATA'!$B$11:$B$14577,'MONTHLY DATA'!$B111)</f>
        <v>385.625</v>
      </c>
      <c r="AH111" s="78">
        <f>AVERAGEIFS('WEEKLY DATA'!AH$11:AH$14577,'WEEKLY DATA'!$A$11:$A$14577,'MONTHLY DATA'!$A111,'WEEKLY DATA'!$B$11:$B$14577,'MONTHLY DATA'!$B111)</f>
        <v>380.625</v>
      </c>
      <c r="AI111" s="154">
        <f t="shared" si="64"/>
        <v>9.5323741007194318E-2</v>
      </c>
      <c r="AJ111" s="169">
        <f>AVERAGEIFS('WEEKLY DATA'!AJ$11:AJ$14577,'WEEKLY DATA'!$A$11:$A$14577,'MONTHLY DATA'!$A111,'WEEKLY DATA'!$B$11:$B$14577,'MONTHLY DATA'!$B111)</f>
        <v>376.875</v>
      </c>
      <c r="AK111" s="78">
        <f>AVERAGEIFS('WEEKLY DATA'!AK$11:AK$14577,'WEEKLY DATA'!$A$11:$A$14577,'MONTHLY DATA'!$A111,'WEEKLY DATA'!$B$11:$B$14577,'MONTHLY DATA'!$B111)</f>
        <v>386.875</v>
      </c>
      <c r="AL111" s="78">
        <f>AVERAGEIFS('WEEKLY DATA'!AL$11:AL$14577,'WEEKLY DATA'!$A$11:$A$14577,'MONTHLY DATA'!$A111,'WEEKLY DATA'!$B$11:$B$14577,'MONTHLY DATA'!$B111)</f>
        <v>381.875</v>
      </c>
      <c r="AM111" s="154">
        <f t="shared" si="65"/>
        <v>8.3333333333333259E-2</v>
      </c>
      <c r="AN111" s="169">
        <f>AVERAGEIFS('WEEKLY DATA'!AN$11:AN$14577,'WEEKLY DATA'!$A$11:$A$14577,'MONTHLY DATA'!$A111,'WEEKLY DATA'!$B$11:$B$14577,'MONTHLY DATA'!$B111)</f>
        <v>372.5</v>
      </c>
      <c r="AO111" s="78">
        <f>AVERAGEIFS('WEEKLY DATA'!AO$11:AO$14577,'WEEKLY DATA'!$A$11:$A$14577,'MONTHLY DATA'!$A111,'WEEKLY DATA'!$B$11:$B$14577,'MONTHLY DATA'!$B111)</f>
        <v>382.5</v>
      </c>
      <c r="AP111" s="78">
        <f>AVERAGEIFS('WEEKLY DATA'!AP$11:AP$14577,'WEEKLY DATA'!$A$11:$A$14577,'MONTHLY DATA'!$A111,'WEEKLY DATA'!$B$11:$B$14577,'MONTHLY DATA'!$B111)</f>
        <v>377.5</v>
      </c>
      <c r="AQ111" s="154">
        <f t="shared" si="66"/>
        <v>8.6330935251798468E-2</v>
      </c>
      <c r="AR111" s="169">
        <f>AVERAGEIFS('WEEKLY DATA'!AR$11:AR$14577,'WEEKLY DATA'!$A$11:$A$14577,'MONTHLY DATA'!$A111,'WEEKLY DATA'!$B$11:$B$14577,'MONTHLY DATA'!$B111)</f>
        <v>401.25</v>
      </c>
      <c r="AS111" s="78">
        <f>AVERAGEIFS('WEEKLY DATA'!AS$11:AS$14577,'WEEKLY DATA'!$A$11:$A$14577,'MONTHLY DATA'!$A111,'WEEKLY DATA'!$B$11:$B$14577,'MONTHLY DATA'!$B111)</f>
        <v>411.25</v>
      </c>
      <c r="AT111" s="78">
        <f>AVERAGEIFS('WEEKLY DATA'!AT$11:AT$14577,'WEEKLY DATA'!$A$11:$A$14577,'MONTHLY DATA'!$A111,'WEEKLY DATA'!$B$11:$B$14577,'MONTHLY DATA'!$B111)</f>
        <v>406.25</v>
      </c>
      <c r="AU111" s="154">
        <f t="shared" si="67"/>
        <v>7.9734219269103068E-2</v>
      </c>
      <c r="AV111" s="169">
        <f>AVERAGEIFS('WEEKLY DATA'!AV$11:AV$14577,'WEEKLY DATA'!$A$11:$A$14577,'MONTHLY DATA'!$A111,'WEEKLY DATA'!$B$11:$B$14577,'MONTHLY DATA'!$B111)</f>
        <v>379.375</v>
      </c>
      <c r="AW111" s="78">
        <f>AVERAGEIFS('WEEKLY DATA'!AW$11:AW$14577,'WEEKLY DATA'!$A$11:$A$14577,'MONTHLY DATA'!$A111,'WEEKLY DATA'!$B$11:$B$14577,'MONTHLY DATA'!$B111)</f>
        <v>389.375</v>
      </c>
      <c r="AX111" s="78">
        <f>AVERAGEIFS('WEEKLY DATA'!AX$11:AX$14577,'WEEKLY DATA'!$A$11:$A$14577,'MONTHLY DATA'!$A111,'WEEKLY DATA'!$B$11:$B$14577,'MONTHLY DATA'!$B111)</f>
        <v>384.375</v>
      </c>
      <c r="AY111" s="154">
        <f t="shared" si="68"/>
        <v>6.956521739130439E-2</v>
      </c>
      <c r="AZ111" s="169">
        <f>AVERAGEIFS('WEEKLY DATA'!AZ$11:AZ$14577,'WEEKLY DATA'!$A$11:$A$14577,'MONTHLY DATA'!$A111,'WEEKLY DATA'!$B$11:$B$14577,'MONTHLY DATA'!$B111)</f>
        <v>316.25</v>
      </c>
      <c r="BA111" s="78">
        <f>AVERAGEIFS('WEEKLY DATA'!BA$11:BA$14577,'WEEKLY DATA'!$A$11:$A$14577,'MONTHLY DATA'!$A111,'WEEKLY DATA'!$B$11:$B$14577,'MONTHLY DATA'!$B111)</f>
        <v>326.25</v>
      </c>
      <c r="BB111" s="78">
        <f>AVERAGEIFS('WEEKLY DATA'!BB$11:BB$14577,'WEEKLY DATA'!$A$11:$A$14577,'MONTHLY DATA'!$A111,'WEEKLY DATA'!$B$11:$B$14577,'MONTHLY DATA'!$B111)</f>
        <v>321.25</v>
      </c>
      <c r="BC111" s="154">
        <f t="shared" si="69"/>
        <v>0.11739130434782608</v>
      </c>
      <c r="BD111" s="169">
        <f>AVERAGEIFS('WEEKLY DATA'!BD$11:BD$14577,'WEEKLY DATA'!$A$11:$A$14577,'MONTHLY DATA'!$A111,'WEEKLY DATA'!$B$11:$B$14577,'MONTHLY DATA'!$B111)</f>
        <v>317.5</v>
      </c>
      <c r="BE111" s="78">
        <f>AVERAGEIFS('WEEKLY DATA'!BE$11:BE$14577,'WEEKLY DATA'!$A$11:$A$14577,'MONTHLY DATA'!$A111,'WEEKLY DATA'!$B$11:$B$14577,'MONTHLY DATA'!$B111)</f>
        <v>327.5</v>
      </c>
      <c r="BF111" s="78">
        <f>AVERAGEIFS('WEEKLY DATA'!BF$11:BF$14577,'WEEKLY DATA'!$A$11:$A$14577,'MONTHLY DATA'!$A111,'WEEKLY DATA'!$B$11:$B$14577,'MONTHLY DATA'!$B111)</f>
        <v>322.5</v>
      </c>
      <c r="BG111" s="154">
        <f t="shared" si="70"/>
        <v>0.12173913043478257</v>
      </c>
      <c r="BH111" s="169">
        <f>AVERAGEIFS('WEEKLY DATA'!BH$11:BH$14577,'WEEKLY DATA'!$A$11:$A$14577,'MONTHLY DATA'!$A111,'WEEKLY DATA'!$B$11:$B$14577,'MONTHLY DATA'!$B111)</f>
        <v>333.75</v>
      </c>
      <c r="BI111" s="78">
        <f>AVERAGEIFS('WEEKLY DATA'!BI$11:BI$14577,'WEEKLY DATA'!$A$11:$A$14577,'MONTHLY DATA'!$A111,'WEEKLY DATA'!$B$11:$B$14577,'MONTHLY DATA'!$B111)</f>
        <v>343.75</v>
      </c>
      <c r="BJ111" s="78">
        <f>AVERAGEIFS('WEEKLY DATA'!BJ$11:BJ$14577,'WEEKLY DATA'!$A$11:$A$14577,'MONTHLY DATA'!$A111,'WEEKLY DATA'!$B$11:$B$14577,'MONTHLY DATA'!$B111)</f>
        <v>338.75</v>
      </c>
      <c r="BK111" s="154">
        <f t="shared" si="71"/>
        <v>0.10838445807770958</v>
      </c>
      <c r="BL111" s="169">
        <f>AVERAGEIFS('WEEKLY DATA'!BL$11:BL$14577,'WEEKLY DATA'!$A$11:$A$14577,'MONTHLY DATA'!$A111,'WEEKLY DATA'!$B$11:$B$14577,'MONTHLY DATA'!$B111)</f>
        <v>332.5</v>
      </c>
      <c r="BM111" s="78">
        <f>AVERAGEIFS('WEEKLY DATA'!BM$11:BM$14577,'WEEKLY DATA'!$A$11:$A$14577,'MONTHLY DATA'!$A111,'WEEKLY DATA'!$B$11:$B$14577,'MONTHLY DATA'!$B111)</f>
        <v>342.5</v>
      </c>
      <c r="BN111" s="78">
        <f>AVERAGEIFS('WEEKLY DATA'!BN$11:BN$14577,'WEEKLY DATA'!$A$11:$A$14577,'MONTHLY DATA'!$A111,'WEEKLY DATA'!$B$11:$B$14577,'MONTHLY DATA'!$B111)</f>
        <v>337.5</v>
      </c>
      <c r="BO111" s="154">
        <f t="shared" si="72"/>
        <v>0.11570247933884303</v>
      </c>
      <c r="BP111" s="78">
        <f>AVERAGEIFS('WEEKLY DATA'!BP$11:BP$14577,'WEEKLY DATA'!$A$11:$A$14577,'MONTHLY DATA'!$A111,'WEEKLY DATA'!$B$11:$B$14577,'MONTHLY DATA'!$B111)</f>
        <v>366.25</v>
      </c>
      <c r="BQ111" s="78">
        <f>AVERAGEIFS('WEEKLY DATA'!BQ$11:BQ$14577,'WEEKLY DATA'!$A$11:$A$14577,'MONTHLY DATA'!$A111,'WEEKLY DATA'!$B$11:$B$14577,'MONTHLY DATA'!$B111)</f>
        <v>376.25</v>
      </c>
      <c r="BR111" s="78">
        <f>AVERAGEIFS('WEEKLY DATA'!BR$11:BR$14577,'WEEKLY DATA'!$A$11:$A$14577,'MONTHLY DATA'!$A111,'WEEKLY DATA'!$B$11:$B$14577,'MONTHLY DATA'!$B111)</f>
        <v>371.25</v>
      </c>
      <c r="BS111" s="154">
        <f t="shared" si="73"/>
        <v>0.11028037383177569</v>
      </c>
      <c r="BT111" s="78">
        <f>AVERAGEIFS('WEEKLY DATA'!BT$11:BT$14577,'WEEKLY DATA'!$A$11:$A$14577,'MONTHLY DATA'!$A111,'WEEKLY DATA'!$B$11:$B$14577,'MONTHLY DATA'!$B111)</f>
        <v>365</v>
      </c>
      <c r="BU111" s="78">
        <f>AVERAGEIFS('WEEKLY DATA'!BU$11:BU$14577,'WEEKLY DATA'!$A$11:$A$14577,'MONTHLY DATA'!$A111,'WEEKLY DATA'!$B$11:$B$14577,'MONTHLY DATA'!$B111)</f>
        <v>375</v>
      </c>
      <c r="BV111" s="78">
        <f>AVERAGEIFS('WEEKLY DATA'!BV$11:BV$14577,'WEEKLY DATA'!$A$11:$A$14577,'MONTHLY DATA'!$A111,'WEEKLY DATA'!$B$11:$B$14577,'MONTHLY DATA'!$B111)</f>
        <v>370</v>
      </c>
      <c r="BW111" s="154">
        <f t="shared" si="74"/>
        <v>0.11278195488721798</v>
      </c>
      <c r="BX111" s="78">
        <f>AVERAGEIFS('WEEKLY DATA'!BX$11:BX$14577,'WEEKLY DATA'!$A$11:$A$14577,'MONTHLY DATA'!$A111,'WEEKLY DATA'!$B$11:$B$14577,'MONTHLY DATA'!$B111)</f>
        <v>383.75</v>
      </c>
      <c r="BY111" s="78">
        <f>AVERAGEIFS('WEEKLY DATA'!BY$11:BY$14577,'WEEKLY DATA'!$A$11:$A$14577,'MONTHLY DATA'!$A111,'WEEKLY DATA'!$B$11:$B$14577,'MONTHLY DATA'!$B111)</f>
        <v>393.75</v>
      </c>
      <c r="BZ111" s="78">
        <f>AVERAGEIFS('WEEKLY DATA'!BZ$11:BZ$14577,'WEEKLY DATA'!$A$11:$A$14577,'MONTHLY DATA'!$A111,'WEEKLY DATA'!$B$11:$B$14577,'MONTHLY DATA'!$B111)</f>
        <v>388.75</v>
      </c>
      <c r="CA111" s="154">
        <f t="shared" si="75"/>
        <v>9.3145869947276028E-2</v>
      </c>
      <c r="CB111" s="78">
        <f>AVERAGEIFS('WEEKLY DATA'!CB$11:CB$14577,'WEEKLY DATA'!$A$11:$A$14577,'MONTHLY DATA'!$A111,'WEEKLY DATA'!$B$11:$B$14577,'MONTHLY DATA'!$B111)</f>
        <v>444.375</v>
      </c>
      <c r="CC111" s="78">
        <f>AVERAGEIFS('WEEKLY DATA'!CC$11:CC$14577,'WEEKLY DATA'!$A$11:$A$14577,'MONTHLY DATA'!$A111,'WEEKLY DATA'!$B$11:$B$14577,'MONTHLY DATA'!$B111)</f>
        <v>454.375</v>
      </c>
      <c r="CD111" s="78">
        <f>AVERAGEIFS('WEEKLY DATA'!CD$11:CD$14577,'WEEKLY DATA'!$A$11:$A$14577,'MONTHLY DATA'!$A111,'WEEKLY DATA'!$B$11:$B$14577,'MONTHLY DATA'!$B111)</f>
        <v>449.375</v>
      </c>
      <c r="CE111" s="154">
        <f t="shared" si="76"/>
        <v>3.9017341040462394E-2</v>
      </c>
      <c r="CF111" s="78">
        <f>AVERAGEIFS('WEEKLY DATA'!CF$11:CF$14577,'WEEKLY DATA'!$A$11:$A$14577,'MONTHLY DATA'!$A111,'WEEKLY DATA'!$B$11:$B$14577,'MONTHLY DATA'!$B111)</f>
        <v>312.5</v>
      </c>
      <c r="CG111" s="78">
        <f>AVERAGEIFS('WEEKLY DATA'!CG$11:CG$14577,'WEEKLY DATA'!$A$11:$A$14577,'MONTHLY DATA'!$A111,'WEEKLY DATA'!$B$11:$B$14577,'MONTHLY DATA'!$B111)</f>
        <v>322.5</v>
      </c>
      <c r="CH111" s="78">
        <f>AVERAGEIFS('WEEKLY DATA'!CH$11:CH$14577,'WEEKLY DATA'!$A$11:$A$14577,'MONTHLY DATA'!$A111,'WEEKLY DATA'!$B$11:$B$14577,'MONTHLY DATA'!$B111)</f>
        <v>317.5</v>
      </c>
      <c r="CI111" s="154">
        <f t="shared" si="77"/>
        <v>8.5470085470085388E-2</v>
      </c>
      <c r="CJ111" s="78">
        <f>AVERAGEIFS('WEEKLY DATA'!CJ$11:CJ$14577,'WEEKLY DATA'!$A$11:$A$14577,'MONTHLY DATA'!$A111,'WEEKLY DATA'!$B$11:$B$14577,'MONTHLY DATA'!$B111)</f>
        <v>308.75</v>
      </c>
      <c r="CK111" s="78">
        <f>AVERAGEIFS('WEEKLY DATA'!CK$11:CK$14577,'WEEKLY DATA'!$A$11:$A$14577,'MONTHLY DATA'!$A111,'WEEKLY DATA'!$B$11:$B$14577,'MONTHLY DATA'!$B111)</f>
        <v>318.75</v>
      </c>
      <c r="CL111" s="78">
        <f>AVERAGEIFS('WEEKLY DATA'!CL$11:CL$14577,'WEEKLY DATA'!$A$11:$A$14577,'MONTHLY DATA'!$A111,'WEEKLY DATA'!$B$11:$B$14577,'MONTHLY DATA'!$B111)</f>
        <v>313.75</v>
      </c>
      <c r="CM111" s="154">
        <f t="shared" si="78"/>
        <v>0.10816777041942616</v>
      </c>
      <c r="CN111" s="78">
        <f>AVERAGEIFS('WEEKLY DATA'!CN$11:CN$14577,'WEEKLY DATA'!$A$11:$A$14577,'MONTHLY DATA'!$A111,'WEEKLY DATA'!$B$11:$B$14577,'MONTHLY DATA'!$B111)</f>
        <v>332.5</v>
      </c>
      <c r="CO111" s="78">
        <f>AVERAGEIFS('WEEKLY DATA'!CO$11:CO$14577,'WEEKLY DATA'!$A$11:$A$14577,'MONTHLY DATA'!$A111,'WEEKLY DATA'!$B$11:$B$14577,'MONTHLY DATA'!$B111)</f>
        <v>342.5</v>
      </c>
      <c r="CP111" s="78">
        <f>AVERAGEIFS('WEEKLY DATA'!CP$11:CP$14577,'WEEKLY DATA'!$A$11:$A$14577,'MONTHLY DATA'!$A111,'WEEKLY DATA'!$B$11:$B$14577,'MONTHLY DATA'!$B111)</f>
        <v>337.5</v>
      </c>
      <c r="CQ111" s="154">
        <f t="shared" si="79"/>
        <v>0.14164904862579286</v>
      </c>
      <c r="CR111" s="78">
        <f>AVERAGEIFS('WEEKLY DATA'!CR$11:CR$14577,'WEEKLY DATA'!$A$11:$A$14577,'MONTHLY DATA'!$A111,'WEEKLY DATA'!$B$11:$B$14577,'MONTHLY DATA'!$B111)</f>
        <v>414.375</v>
      </c>
      <c r="CS111" s="78">
        <f>AVERAGEIFS('WEEKLY DATA'!CS$11:CS$14577,'WEEKLY DATA'!$A$11:$A$14577,'MONTHLY DATA'!$A111,'WEEKLY DATA'!$B$11:$B$14577,'MONTHLY DATA'!$B111)</f>
        <v>424.375</v>
      </c>
      <c r="CT111" s="78">
        <f>AVERAGEIFS('WEEKLY DATA'!CT$11:CT$14577,'WEEKLY DATA'!$A$11:$A$14577,'MONTHLY DATA'!$A111,'WEEKLY DATA'!$B$11:$B$14577,'MONTHLY DATA'!$B111)</f>
        <v>419.375</v>
      </c>
      <c r="CU111" s="154">
        <f t="shared" si="80"/>
        <v>4.1925465838509313E-2</v>
      </c>
      <c r="CV111" s="169">
        <f>AVERAGEIFS('WEEKLY DATA'!CV$11:CV$14577,'WEEKLY DATA'!$A$11:$A$14577,'MONTHLY DATA'!$A111,'WEEKLY DATA'!$B$11:$B$14577,'MONTHLY DATA'!$B111)</f>
        <v>347.5</v>
      </c>
      <c r="CW111" s="78">
        <f>AVERAGEIFS('WEEKLY DATA'!CW$11:CW$14577,'WEEKLY DATA'!$A$11:$A$14577,'MONTHLY DATA'!$A111,'WEEKLY DATA'!$B$11:$B$14577,'MONTHLY DATA'!$B111)</f>
        <v>357.5</v>
      </c>
      <c r="CX111" s="78">
        <f>AVERAGEIFS('WEEKLY DATA'!CX$11:CX$14577,'WEEKLY DATA'!$A$11:$A$14577,'MONTHLY DATA'!$A111,'WEEKLY DATA'!$B$11:$B$14577,'MONTHLY DATA'!$B111)</f>
        <v>352.5</v>
      </c>
      <c r="CY111" s="154">
        <f t="shared" si="81"/>
        <v>7.6335877862595325E-2</v>
      </c>
      <c r="CZ111" s="169">
        <f>AVERAGEIFS('WEEKLY DATA'!CZ$11:CZ$14577,'WEEKLY DATA'!$A$11:$A$14577,'MONTHLY DATA'!$A111,'WEEKLY DATA'!$B$11:$B$14577,'MONTHLY DATA'!$B111)</f>
        <v>343.75</v>
      </c>
      <c r="DA111" s="78">
        <f>AVERAGEIFS('WEEKLY DATA'!DA$11:DA$14577,'WEEKLY DATA'!$A$11:$A$14577,'MONTHLY DATA'!$A111,'WEEKLY DATA'!$B$11:$B$14577,'MONTHLY DATA'!$B111)</f>
        <v>353.75</v>
      </c>
      <c r="DB111" s="78">
        <f>AVERAGEIFS('WEEKLY DATA'!DB$11:DB$14577,'WEEKLY DATA'!$A$11:$A$14577,'MONTHLY DATA'!$A111,'WEEKLY DATA'!$B$11:$B$14577,'MONTHLY DATA'!$B111)</f>
        <v>348.75</v>
      </c>
      <c r="DC111" s="154">
        <f t="shared" si="82"/>
        <v>0.1027667984189724</v>
      </c>
      <c r="DD111" s="78">
        <f>AVERAGEIFS('WEEKLY DATA'!DD$11:DD$14577,'WEEKLY DATA'!$A$11:$A$14577,'MONTHLY DATA'!$A111,'WEEKLY DATA'!$B$11:$B$14577,'MONTHLY DATA'!$B111)</f>
        <v>373.75</v>
      </c>
      <c r="DE111" s="78">
        <f>AVERAGEIFS('WEEKLY DATA'!DE$11:DE$14577,'WEEKLY DATA'!$A$11:$A$14577,'MONTHLY DATA'!$A111,'WEEKLY DATA'!$B$11:$B$14577,'MONTHLY DATA'!$B111)</f>
        <v>383.75</v>
      </c>
      <c r="DF111" s="78">
        <f>AVERAGEIFS('WEEKLY DATA'!DF$11:DF$14577,'WEEKLY DATA'!$A$11:$A$14577,'MONTHLY DATA'!$A111,'WEEKLY DATA'!$B$11:$B$14577,'MONTHLY DATA'!$B111)</f>
        <v>378.75</v>
      </c>
      <c r="DG111" s="154">
        <f t="shared" si="83"/>
        <v>9.5840867992766698E-2</v>
      </c>
      <c r="DH111" s="78">
        <f>AVERAGEIFS('WEEKLY DATA'!DH$11:DH$14577,'WEEKLY DATA'!$A$11:$A$14577,'MONTHLY DATA'!$A111,'WEEKLY DATA'!$B$11:$B$14577,'MONTHLY DATA'!$B111)</f>
        <v>429.375</v>
      </c>
      <c r="DI111" s="78">
        <f>AVERAGEIFS('WEEKLY DATA'!DI$11:DI$14577,'WEEKLY DATA'!$A$11:$A$14577,'MONTHLY DATA'!$A111,'WEEKLY DATA'!$B$11:$B$14577,'MONTHLY DATA'!$B111)</f>
        <v>439.375</v>
      </c>
      <c r="DJ111" s="78">
        <f>AVERAGEIFS('WEEKLY DATA'!DJ$11:DJ$14577,'WEEKLY DATA'!$A$11:$A$14577,'MONTHLY DATA'!$A111,'WEEKLY DATA'!$B$11:$B$14577,'MONTHLY DATA'!$B111)</f>
        <v>434.375</v>
      </c>
      <c r="DK111" s="154">
        <f t="shared" si="84"/>
        <v>3.4226190476190466E-2</v>
      </c>
      <c r="DL111" s="169">
        <f>AVERAGEIFS('WEEKLY DATA'!DL$11:DL$14577,'WEEKLY DATA'!$A$11:$A$14577,'MONTHLY DATA'!$A111,'WEEKLY DATA'!$B$11:$B$14577,'MONTHLY DATA'!$B111)</f>
        <v>317.5</v>
      </c>
      <c r="DM111" s="78">
        <f>AVERAGEIFS('WEEKLY DATA'!DM$11:DM$14577,'WEEKLY DATA'!$A$11:$A$14577,'MONTHLY DATA'!$A111,'WEEKLY DATA'!$B$11:$B$14577,'MONTHLY DATA'!$B111)</f>
        <v>327.5</v>
      </c>
      <c r="DN111" s="78">
        <f>AVERAGEIFS('WEEKLY DATA'!DN$11:DN$14577,'WEEKLY DATA'!$A$11:$A$14577,'MONTHLY DATA'!$A111,'WEEKLY DATA'!$B$11:$B$14577,'MONTHLY DATA'!$B111)</f>
        <v>322.5</v>
      </c>
      <c r="DO111" s="154">
        <f t="shared" si="85"/>
        <v>8.4033613445378075E-2</v>
      </c>
      <c r="DP111" s="78">
        <f>AVERAGEIFS('WEEKLY DATA'!DP$11:DP$14577,'WEEKLY DATA'!$A$11:$A$14577,'MONTHLY DATA'!$A111,'WEEKLY DATA'!$B$11:$B$14577,'MONTHLY DATA'!$B111)</f>
        <v>313.75</v>
      </c>
      <c r="DQ111" s="78">
        <f>AVERAGEIFS('WEEKLY DATA'!DQ$11:DQ$14577,'WEEKLY DATA'!$A$11:$A$14577,'MONTHLY DATA'!$A111,'WEEKLY DATA'!$B$11:$B$14577,'MONTHLY DATA'!$B111)</f>
        <v>323.75</v>
      </c>
      <c r="DR111" s="78">
        <f>AVERAGEIFS('WEEKLY DATA'!DR$11:DR$14577,'WEEKLY DATA'!$A$11:$A$14577,'MONTHLY DATA'!$A111,'WEEKLY DATA'!$B$11:$B$14577,'MONTHLY DATA'!$B111)</f>
        <v>318.75</v>
      </c>
      <c r="DS111" s="154">
        <f t="shared" si="86"/>
        <v>0.11353711790393017</v>
      </c>
      <c r="DT111" s="78">
        <f>AVERAGEIFS('WEEKLY DATA'!DT$11:DT$14577,'WEEKLY DATA'!$A$11:$A$14577,'MONTHLY DATA'!$A111,'WEEKLY DATA'!$B$11:$B$14577,'MONTHLY DATA'!$B111)</f>
        <v>383.75</v>
      </c>
      <c r="DU111" s="78">
        <f>AVERAGEIFS('WEEKLY DATA'!DU$11:DU$14577,'WEEKLY DATA'!$A$11:$A$14577,'MONTHLY DATA'!$A111,'WEEKLY DATA'!$B$11:$B$14577,'MONTHLY DATA'!$B111)</f>
        <v>393.75</v>
      </c>
      <c r="DV111" s="78">
        <f>AVERAGEIFS('WEEKLY DATA'!DV$11:DV$14577,'WEEKLY DATA'!$A$11:$A$14577,'MONTHLY DATA'!$A111,'WEEKLY DATA'!$B$11:$B$14577,'MONTHLY DATA'!$B111)</f>
        <v>388.75</v>
      </c>
      <c r="DW111" s="154">
        <f t="shared" si="87"/>
        <v>9.3145869947276028E-2</v>
      </c>
      <c r="DX111" s="78">
        <f>AVERAGEIFS('WEEKLY DATA'!DX$11:DX$14577,'WEEKLY DATA'!$A$11:$A$14577,'MONTHLY DATA'!$A111,'WEEKLY DATA'!$B$11:$B$14577,'MONTHLY DATA'!$B111)</f>
        <v>439.375</v>
      </c>
      <c r="DY111" s="78">
        <f>AVERAGEIFS('WEEKLY DATA'!DY$11:DY$14577,'WEEKLY DATA'!$A$11:$A$14577,'MONTHLY DATA'!$A111,'WEEKLY DATA'!$B$11:$B$14577,'MONTHLY DATA'!$B111)</f>
        <v>449.375</v>
      </c>
      <c r="DZ111" s="78">
        <f>AVERAGEIFS('WEEKLY DATA'!DZ$11:DZ$14577,'WEEKLY DATA'!$A$11:$A$14577,'MONTHLY DATA'!$A111,'WEEKLY DATA'!$B$11:$B$14577,'MONTHLY DATA'!$B111)</f>
        <v>444.375</v>
      </c>
      <c r="EA111" s="154">
        <f t="shared" si="88"/>
        <v>3.3430232558139483E-2</v>
      </c>
      <c r="EB111" s="78">
        <f>AVERAGEIFS('WEEKLY DATA'!EB$11:EB$14577,'WEEKLY DATA'!$A$11:$A$14577,'MONTHLY DATA'!$A111,'WEEKLY DATA'!$B$11:$B$14577,'MONTHLY DATA'!$B111)</f>
        <v>302.5</v>
      </c>
      <c r="EC111" s="78">
        <f>AVERAGEIFS('WEEKLY DATA'!EC$11:EC$14577,'WEEKLY DATA'!$A$11:$A$14577,'MONTHLY DATA'!$A111,'WEEKLY DATA'!$B$11:$B$14577,'MONTHLY DATA'!$B111)</f>
        <v>312.5</v>
      </c>
      <c r="ED111" s="78">
        <f>AVERAGEIFS('WEEKLY DATA'!ED$11:ED$14577,'WEEKLY DATA'!$A$11:$A$14577,'MONTHLY DATA'!$A111,'WEEKLY DATA'!$B$11:$B$14577,'MONTHLY DATA'!$B111)</f>
        <v>307.5</v>
      </c>
      <c r="EE111" s="154">
        <f t="shared" si="89"/>
        <v>8.8495575221238854E-2</v>
      </c>
      <c r="EF111" s="169">
        <f>AVERAGEIFS('WEEKLY DATA'!EF$11:EF$14577,'WEEKLY DATA'!$A$11:$A$14577,'MONTHLY DATA'!$A111,'WEEKLY DATA'!$B$11:$B$14577,'MONTHLY DATA'!$B111)</f>
        <v>298.75</v>
      </c>
      <c r="EG111" s="78">
        <f>AVERAGEIFS('WEEKLY DATA'!EG$11:EG$14577,'WEEKLY DATA'!$A$11:$A$14577,'MONTHLY DATA'!$A111,'WEEKLY DATA'!$B$11:$B$14577,'MONTHLY DATA'!$B111)</f>
        <v>308.75</v>
      </c>
      <c r="EH111" s="78">
        <f>AVERAGEIFS('WEEKLY DATA'!EH$11:EH$14577,'WEEKLY DATA'!$A$11:$A$14577,'MONTHLY DATA'!$A111,'WEEKLY DATA'!$B$11:$B$14577,'MONTHLY DATA'!$B111)</f>
        <v>303.75</v>
      </c>
      <c r="EI111" s="154">
        <f t="shared" si="90"/>
        <v>0.1198156682027649</v>
      </c>
      <c r="EJ111" s="78">
        <f>AVERAGEIFS('WEEKLY DATA'!EJ$11:EJ$14577,'WEEKLY DATA'!$A$11:$A$14577,'MONTHLY DATA'!$A111,'WEEKLY DATA'!$B$11:$B$14577,'MONTHLY DATA'!$B111)</f>
        <v>403.75</v>
      </c>
      <c r="EK111" s="78">
        <f>AVERAGEIFS('WEEKLY DATA'!EK$11:EK$14577,'WEEKLY DATA'!$A$11:$A$14577,'MONTHLY DATA'!$A111,'WEEKLY DATA'!$B$11:$B$14577,'MONTHLY DATA'!$B111)</f>
        <v>413.75</v>
      </c>
      <c r="EL111" s="78">
        <f>AVERAGEIFS('WEEKLY DATA'!EL$11:EL$14577,'WEEKLY DATA'!$A$11:$A$14577,'MONTHLY DATA'!$A111,'WEEKLY DATA'!$B$11:$B$14577,'MONTHLY DATA'!$B111)</f>
        <v>408.75</v>
      </c>
      <c r="EM111" s="154">
        <f t="shared" si="91"/>
        <v>8.8186356073211236E-2</v>
      </c>
      <c r="EN111" s="78">
        <f>AVERAGEIFS('WEEKLY DATA'!EN$11:EN$14577,'WEEKLY DATA'!$A$11:$A$14577,'MONTHLY DATA'!$A111,'WEEKLY DATA'!$B$11:$B$14577,'MONTHLY DATA'!$B111)</f>
        <v>464.375</v>
      </c>
      <c r="EO111" s="78">
        <f>AVERAGEIFS('WEEKLY DATA'!EO$11:EO$14577,'WEEKLY DATA'!$A$11:$A$14577,'MONTHLY DATA'!$A111,'WEEKLY DATA'!$B$11:$B$14577,'MONTHLY DATA'!$B111)</f>
        <v>474.375</v>
      </c>
      <c r="EP111" s="78">
        <f>AVERAGEIFS('WEEKLY DATA'!EP$11:EP$14577,'WEEKLY DATA'!$A$11:$A$14577,'MONTHLY DATA'!$A111,'WEEKLY DATA'!$B$11:$B$14577,'MONTHLY DATA'!$B111)</f>
        <v>469.375</v>
      </c>
      <c r="EQ111" s="154">
        <f t="shared" si="92"/>
        <v>3.4435261707989051E-2</v>
      </c>
      <c r="ER111" s="78">
        <f>AVERAGEIFS('WEEKLY DATA'!ER$11:ER$14577,'WEEKLY DATA'!$A$11:$A$14577,'MONTHLY DATA'!$A111,'WEEKLY DATA'!$B$11:$B$14577,'MONTHLY DATA'!$B111)</f>
        <v>293.75</v>
      </c>
      <c r="ES111" s="78">
        <f>AVERAGEIFS('WEEKLY DATA'!ES$11:ES$14577,'WEEKLY DATA'!$A$11:$A$14577,'MONTHLY DATA'!$A111,'WEEKLY DATA'!$B$11:$B$14577,'MONTHLY DATA'!$B111)</f>
        <v>303.75</v>
      </c>
      <c r="ET111" s="78">
        <f>AVERAGEIFS('WEEKLY DATA'!ET$11:ET$14577,'WEEKLY DATA'!$A$11:$A$14577,'MONTHLY DATA'!$A111,'WEEKLY DATA'!$B$11:$B$14577,'MONTHLY DATA'!$B111)</f>
        <v>298.75</v>
      </c>
      <c r="EU111" s="154">
        <f t="shared" si="93"/>
        <v>0.10392609699769051</v>
      </c>
      <c r="EV111" s="78">
        <f>AVERAGEIFS('WEEKLY DATA'!EV$11:EV$14577,'WEEKLY DATA'!$A$11:$A$14577,'MONTHLY DATA'!$A111,'WEEKLY DATA'!$B$11:$B$14577,'MONTHLY DATA'!$B111)</f>
        <v>284.375</v>
      </c>
      <c r="EW111" s="78">
        <f>AVERAGEIFS('WEEKLY DATA'!EW$11:EW$14577,'WEEKLY DATA'!$A$11:$A$14577,'MONTHLY DATA'!$A111,'WEEKLY DATA'!$B$11:$B$14577,'MONTHLY DATA'!$B111)</f>
        <v>294.375</v>
      </c>
      <c r="EX111" s="78">
        <f>AVERAGEIFS('WEEKLY DATA'!EX$11:EX$14577,'WEEKLY DATA'!$A$11:$A$14577,'MONTHLY DATA'!$A111,'WEEKLY DATA'!$B$11:$B$14577,'MONTHLY DATA'!$B111)</f>
        <v>289.375</v>
      </c>
      <c r="EY111" s="154">
        <f t="shared" si="94"/>
        <v>3.811659192825112E-2</v>
      </c>
      <c r="EZ111" s="78">
        <f>AVERAGEIFS('WEEKLY DATA'!EZ$11:EZ$14577,'WEEKLY DATA'!$A$11:$A$14577,'MONTHLY DATA'!$A111,'WEEKLY DATA'!$B$11:$B$14577,'MONTHLY DATA'!$B111)</f>
        <v>388.75</v>
      </c>
      <c r="FA111" s="78">
        <f>AVERAGEIFS('WEEKLY DATA'!FA$11:FA$14577,'WEEKLY DATA'!$A$11:$A$14577,'MONTHLY DATA'!$A111,'WEEKLY DATA'!$B$11:$B$14577,'MONTHLY DATA'!$B111)</f>
        <v>398.75</v>
      </c>
      <c r="FB111" s="78">
        <f>AVERAGEIFS('WEEKLY DATA'!FB$11:FB$14577,'WEEKLY DATA'!$A$11:$A$14577,'MONTHLY DATA'!$A111,'WEEKLY DATA'!$B$11:$B$14577,'MONTHLY DATA'!$B111)</f>
        <v>393.75</v>
      </c>
      <c r="FC111" s="154">
        <f t="shared" si="95"/>
        <v>9.1854419410745125E-2</v>
      </c>
      <c r="FD111" s="78">
        <f>AVERAGEIFS('WEEKLY DATA'!FD$11:FD$14577,'WEEKLY DATA'!$A$11:$A$14577,'MONTHLY DATA'!$A111,'WEEKLY DATA'!$B$11:$B$14577,'MONTHLY DATA'!$B111)</f>
        <v>469.375</v>
      </c>
      <c r="FE111" s="78">
        <f>AVERAGEIFS('WEEKLY DATA'!FE$11:FE$14577,'WEEKLY DATA'!$A$11:$A$14577,'MONTHLY DATA'!$A111,'WEEKLY DATA'!$B$11:$B$14577,'MONTHLY DATA'!$B111)</f>
        <v>479.375</v>
      </c>
      <c r="FF111" s="78">
        <f>AVERAGEIFS('WEEKLY DATA'!FF$11:FF$14577,'WEEKLY DATA'!$A$11:$A$14577,'MONTHLY DATA'!$A111,'WEEKLY DATA'!$B$11:$B$14577,'MONTHLY DATA'!$B111)</f>
        <v>474.375</v>
      </c>
      <c r="FG111" s="154">
        <f t="shared" si="96"/>
        <v>3.688524590163933E-2</v>
      </c>
      <c r="FH111" s="78">
        <f>AVERAGEIFS('WEEKLY DATA'!FH$11:FH$14577,'WEEKLY DATA'!$A$11:$A$14577,'MONTHLY DATA'!$A111,'WEEKLY DATA'!$B$11:$B$14577,'MONTHLY DATA'!$B111)</f>
        <v>296.25</v>
      </c>
      <c r="FI111" s="78">
        <f>AVERAGEIFS('WEEKLY DATA'!FI$11:FI$14577,'WEEKLY DATA'!$A$11:$A$14577,'MONTHLY DATA'!$A111,'WEEKLY DATA'!$B$11:$B$14577,'MONTHLY DATA'!$B111)</f>
        <v>306.25</v>
      </c>
      <c r="FJ111" s="78">
        <f>AVERAGEIFS('WEEKLY DATA'!FJ$11:FJ$14577,'WEEKLY DATA'!$A$11:$A$14577,'MONTHLY DATA'!$A111,'WEEKLY DATA'!$B$11:$B$14577,'MONTHLY DATA'!$B111)</f>
        <v>301.25</v>
      </c>
      <c r="FK111" s="154">
        <f t="shared" si="97"/>
        <v>3.6559139784946293E-2</v>
      </c>
      <c r="FL111" s="169">
        <f>AVERAGEIFS('WEEKLY DATA'!FL$11:FL$14577,'WEEKLY DATA'!$A$11:$A$14577,'MONTHLY DATA'!$A111,'WEEKLY DATA'!$B$11:$B$14577,'MONTHLY DATA'!$B111)</f>
        <v>295</v>
      </c>
      <c r="FM111" s="78">
        <f>AVERAGEIFS('WEEKLY DATA'!FM$11:FM$14577,'WEEKLY DATA'!$A$11:$A$14577,'MONTHLY DATA'!$A111,'WEEKLY DATA'!$B$11:$B$14577,'MONTHLY DATA'!$B111)</f>
        <v>305</v>
      </c>
      <c r="FN111" s="78">
        <f>AVERAGEIFS('WEEKLY DATA'!FN$11:FN$14577,'WEEKLY DATA'!$A$11:$A$14577,'MONTHLY DATA'!$A111,'WEEKLY DATA'!$B$11:$B$14577,'MONTHLY DATA'!$B111)</f>
        <v>300</v>
      </c>
      <c r="FO111" s="154">
        <f t="shared" si="98"/>
        <v>0</v>
      </c>
      <c r="FP111" s="78">
        <f>AVERAGEIFS('WEEKLY DATA'!FP$11:FP$14577,'WEEKLY DATA'!$A$11:$A$14577,'MONTHLY DATA'!$A111,'WEEKLY DATA'!$B$11:$B$14577,'MONTHLY DATA'!$B111)</f>
        <v>319.375</v>
      </c>
      <c r="FQ111" s="78">
        <f>AVERAGEIFS('WEEKLY DATA'!FQ$11:FQ$14577,'WEEKLY DATA'!$A$11:$A$14577,'MONTHLY DATA'!$A111,'WEEKLY DATA'!$B$11:$B$14577,'MONTHLY DATA'!$B111)</f>
        <v>329.375</v>
      </c>
      <c r="FR111" s="78">
        <f>AVERAGEIFS('WEEKLY DATA'!FR$11:FR$14577,'WEEKLY DATA'!$A$11:$A$14577,'MONTHLY DATA'!$A111,'WEEKLY DATA'!$B$11:$B$14577,'MONTHLY DATA'!$B111)</f>
        <v>324.375</v>
      </c>
      <c r="FS111" s="154">
        <f t="shared" si="99"/>
        <v>1.3671875E-2</v>
      </c>
      <c r="FT111" s="78">
        <f>AVERAGEIFS('WEEKLY DATA'!FT$11:FT$14577,'WEEKLY DATA'!$A$11:$A$14577,'MONTHLY DATA'!$A111,'WEEKLY DATA'!$B$11:$B$14577,'MONTHLY DATA'!$B111)</f>
        <v>321.25</v>
      </c>
      <c r="FU111" s="78">
        <f>AVERAGEIFS('WEEKLY DATA'!FU$11:FU$14577,'WEEKLY DATA'!$A$11:$A$14577,'MONTHLY DATA'!$A111,'WEEKLY DATA'!$B$11:$B$14577,'MONTHLY DATA'!$B111)</f>
        <v>331.25</v>
      </c>
      <c r="FV111" s="78">
        <f>AVERAGEIFS('WEEKLY DATA'!FV$11:FV$14577,'WEEKLY DATA'!$A$11:$A$14577,'MONTHLY DATA'!$A111,'WEEKLY DATA'!$B$11:$B$14577,'MONTHLY DATA'!$B111)</f>
        <v>326.25</v>
      </c>
      <c r="FW111" s="154">
        <f t="shared" si="100"/>
        <v>0.125</v>
      </c>
      <c r="FX111" s="78">
        <f>AVERAGEIFS('WEEKLY DATA'!FX$11:FX$14577,'WEEKLY DATA'!$A$11:$A$14577,'MONTHLY DATA'!$A111,'WEEKLY DATA'!$B$11:$B$14577,'MONTHLY DATA'!$B111)</f>
        <v>201.25</v>
      </c>
      <c r="FY111" s="78">
        <f>AVERAGEIFS('WEEKLY DATA'!FY$11:FY$14577,'WEEKLY DATA'!$A$11:$A$14577,'MONTHLY DATA'!$A111,'WEEKLY DATA'!$B$11:$B$14577,'MONTHLY DATA'!$B111)</f>
        <v>211.25</v>
      </c>
      <c r="FZ111" s="78">
        <f>AVERAGEIFS('WEEKLY DATA'!FZ$11:FZ$14577,'WEEKLY DATA'!$A$11:$A$14577,'MONTHLY DATA'!$A111,'WEEKLY DATA'!$B$11:$B$14577,'MONTHLY DATA'!$B111)</f>
        <v>206.25</v>
      </c>
      <c r="GA111" s="154">
        <f t="shared" si="101"/>
        <v>7.8431372549019551E-2</v>
      </c>
      <c r="GB111" s="78">
        <f>AVERAGEIFS('WEEKLY DATA'!GB$11:GB$14577,'WEEKLY DATA'!$A$11:$A$14577,'MONTHLY DATA'!$A111,'WEEKLY DATA'!$B$11:$B$14577,'MONTHLY DATA'!$B111)</f>
        <v>376.25</v>
      </c>
      <c r="GC111" s="78">
        <f>AVERAGEIFS('WEEKLY DATA'!GC$11:GC$14577,'WEEKLY DATA'!$A$11:$A$14577,'MONTHLY DATA'!$A111,'WEEKLY DATA'!$B$11:$B$14577,'MONTHLY DATA'!$B111)</f>
        <v>386.25</v>
      </c>
      <c r="GD111" s="78">
        <f>AVERAGEIFS('WEEKLY DATA'!GD$11:GD$14577,'WEEKLY DATA'!$A$11:$A$14577,'MONTHLY DATA'!$A111,'WEEKLY DATA'!$B$11:$B$14577,'MONTHLY DATA'!$B111)</f>
        <v>381.25</v>
      </c>
      <c r="GE111" s="154">
        <f t="shared" si="102"/>
        <v>7.0175438596491224E-2</v>
      </c>
      <c r="GF111" s="169">
        <f>AVERAGEIFS('WEEKLY DATA'!GF$11:GF$14577,'WEEKLY DATA'!$A$11:$A$14577,'MONTHLY DATA'!$A111,'WEEKLY DATA'!$B$11:$B$14577,'MONTHLY DATA'!$B111)</f>
        <v>378.75</v>
      </c>
      <c r="GG111" s="78">
        <f>AVERAGEIFS('WEEKLY DATA'!GG$11:GG$14577,'WEEKLY DATA'!$A$11:$A$14577,'MONTHLY DATA'!$A111,'WEEKLY DATA'!$B$11:$B$14577,'MONTHLY DATA'!$B111)</f>
        <v>388.75</v>
      </c>
      <c r="GH111" s="78">
        <f>AVERAGEIFS('WEEKLY DATA'!GH$11:GH$14577,'WEEKLY DATA'!$A$11:$A$14577,'MONTHLY DATA'!$A111,'WEEKLY DATA'!$B$11:$B$14577,'MONTHLY DATA'!$B111)</f>
        <v>383.75</v>
      </c>
      <c r="GI111" s="154">
        <f t="shared" si="103"/>
        <v>8.6725663716814116E-2</v>
      </c>
      <c r="GJ111" s="78">
        <f>AVERAGEIFS('WEEKLY DATA'!GJ$11:GJ$14577,'WEEKLY DATA'!$A$11:$A$14577,'MONTHLY DATA'!$A111,'WEEKLY DATA'!$B$11:$B$14577,'MONTHLY DATA'!$B111)</f>
        <v>403.75</v>
      </c>
      <c r="GK111" s="78">
        <f>AVERAGEIFS('WEEKLY DATA'!GK$11:GK$14577,'WEEKLY DATA'!$A$11:$A$14577,'MONTHLY DATA'!$A111,'WEEKLY DATA'!$B$11:$B$14577,'MONTHLY DATA'!$B111)</f>
        <v>413.75</v>
      </c>
      <c r="GL111" s="78">
        <f>AVERAGEIFS('WEEKLY DATA'!GL$11:GL$14577,'WEEKLY DATA'!$A$11:$A$14577,'MONTHLY DATA'!$A111,'WEEKLY DATA'!$B$11:$B$14577,'MONTHLY DATA'!$B111)</f>
        <v>408.75</v>
      </c>
      <c r="GM111" s="154">
        <f t="shared" si="104"/>
        <v>8.8186356073211236E-2</v>
      </c>
      <c r="GN111" s="78">
        <f>AVERAGEIFS('WEEKLY DATA'!GN$11:GN$14577,'WEEKLY DATA'!$A$11:$A$14577,'MONTHLY DATA'!$A111,'WEEKLY DATA'!$B$11:$B$14577,'MONTHLY DATA'!$B111)</f>
        <v>469.375</v>
      </c>
      <c r="GO111" s="78">
        <f>AVERAGEIFS('WEEKLY DATA'!GO$11:GO$14577,'WEEKLY DATA'!$A$11:$A$14577,'MONTHLY DATA'!$A111,'WEEKLY DATA'!$B$11:$B$14577,'MONTHLY DATA'!$B111)</f>
        <v>479.375</v>
      </c>
      <c r="GP111" s="78">
        <f>AVERAGEIFS('WEEKLY DATA'!GP$11:GP$14577,'WEEKLY DATA'!$A$11:$A$14577,'MONTHLY DATA'!$A111,'WEEKLY DATA'!$B$11:$B$14577,'MONTHLY DATA'!$B111)</f>
        <v>474.375</v>
      </c>
      <c r="GQ111" s="154">
        <f t="shared" si="105"/>
        <v>3.4059945504087086E-2</v>
      </c>
      <c r="GR111" s="78"/>
    </row>
    <row r="112" spans="1:200" ht="15.75" x14ac:dyDescent="0.25">
      <c r="A112">
        <f t="shared" si="55"/>
        <v>6</v>
      </c>
      <c r="B112">
        <f t="shared" si="56"/>
        <v>2018</v>
      </c>
      <c r="C112" s="86">
        <v>43252</v>
      </c>
      <c r="D112" s="78">
        <f>AVERAGEIFS('WEEKLY DATA'!D$11:D$14577,'WEEKLY DATA'!$A$11:$A$14577,'MONTHLY DATA'!$A112,'WEEKLY DATA'!$B$11:$B$14577,'MONTHLY DATA'!$B112)</f>
        <v>419</v>
      </c>
      <c r="E112" s="78">
        <f>AVERAGEIFS('WEEKLY DATA'!E$11:E$14577,'WEEKLY DATA'!$A$11:$A$14577,'MONTHLY DATA'!$A112,'WEEKLY DATA'!$B$11:$B$14577,'MONTHLY DATA'!$B112)</f>
        <v>429</v>
      </c>
      <c r="F112" s="78">
        <f>AVERAGEIFS('WEEKLY DATA'!F$11:F$14577,'WEEKLY DATA'!$A$11:$A$14577,'MONTHLY DATA'!$A112,'WEEKLY DATA'!$B$11:$B$14577,'MONTHLY DATA'!$B112)</f>
        <v>424</v>
      </c>
      <c r="G112" s="154">
        <f t="shared" si="57"/>
        <v>6.0000000000000053E-2</v>
      </c>
      <c r="H112" s="169">
        <f>AVERAGEIFS('WEEKLY DATA'!H$11:H$14577,'WEEKLY DATA'!$A$11:$A$14577,'MONTHLY DATA'!$A112,'WEEKLY DATA'!$B$11:$B$14577,'MONTHLY DATA'!$B112)</f>
        <v>561</v>
      </c>
      <c r="I112" s="78">
        <f>AVERAGEIFS('WEEKLY DATA'!I$11:I$14577,'WEEKLY DATA'!$A$11:$A$14577,'MONTHLY DATA'!$A112,'WEEKLY DATA'!$B$11:$B$14577,'MONTHLY DATA'!$B112)</f>
        <v>571</v>
      </c>
      <c r="J112" s="78">
        <f>AVERAGEIFS('WEEKLY DATA'!J$11:J$14577,'WEEKLY DATA'!$A$11:$A$14577,'MONTHLY DATA'!$A112,'WEEKLY DATA'!$B$11:$B$14577,'MONTHLY DATA'!$B112)</f>
        <v>566</v>
      </c>
      <c r="K112" s="154">
        <f t="shared" si="58"/>
        <v>4.4521337946943573E-2</v>
      </c>
      <c r="L112" s="169">
        <f>AVERAGEIFS('WEEKLY DATA'!L$11:L$14577,'WEEKLY DATA'!$A$11:$A$14577,'MONTHLY DATA'!$A112,'WEEKLY DATA'!$B$11:$B$14577,'MONTHLY DATA'!$B112)</f>
        <v>478.5</v>
      </c>
      <c r="M112" s="78">
        <f>AVERAGEIFS('WEEKLY DATA'!M$11:M$14577,'WEEKLY DATA'!$A$11:$A$14577,'MONTHLY DATA'!$A112,'WEEKLY DATA'!$B$11:$B$14577,'MONTHLY DATA'!$B112)</f>
        <v>488.5</v>
      </c>
      <c r="N112" s="78">
        <f>AVERAGEIFS('WEEKLY DATA'!N$11:N$14577,'WEEKLY DATA'!$A$11:$A$14577,'MONTHLY DATA'!$A112,'WEEKLY DATA'!$B$11:$B$14577,'MONTHLY DATA'!$B112)</f>
        <v>483.5</v>
      </c>
      <c r="O112" s="154">
        <f t="shared" si="59"/>
        <v>4.8238482384823866E-2</v>
      </c>
      <c r="P112" s="169">
        <f>AVERAGEIFS('WEEKLY DATA'!P$11:P$14577,'WEEKLY DATA'!$A$11:$A$14577,'MONTHLY DATA'!$A112,'WEEKLY DATA'!$B$11:$B$14577,'MONTHLY DATA'!$B112)</f>
        <v>395.5</v>
      </c>
      <c r="Q112" s="78">
        <f>AVERAGEIFS('WEEKLY DATA'!Q$11:Q$14577,'WEEKLY DATA'!$A$11:$A$14577,'MONTHLY DATA'!$A112,'WEEKLY DATA'!$B$11:$B$14577,'MONTHLY DATA'!$B112)</f>
        <v>405.5</v>
      </c>
      <c r="R112" s="78">
        <f>AVERAGEIFS('WEEKLY DATA'!R$11:R$14577,'WEEKLY DATA'!$A$11:$A$14577,'MONTHLY DATA'!$A112,'WEEKLY DATA'!$B$11:$B$14577,'MONTHLY DATA'!$B112)</f>
        <v>400.5</v>
      </c>
      <c r="S112" s="154">
        <f t="shared" si="60"/>
        <v>-4.3582089552238856E-2</v>
      </c>
      <c r="T112" s="169">
        <f>AVERAGEIFS('WEEKLY DATA'!T$11:T$14577,'WEEKLY DATA'!$A$11:$A$14577,'MONTHLY DATA'!$A112,'WEEKLY DATA'!$B$11:$B$14577,'MONTHLY DATA'!$B112)</f>
        <v>408</v>
      </c>
      <c r="U112" s="78">
        <f>AVERAGEIFS('WEEKLY DATA'!U$11:U$14577,'WEEKLY DATA'!$A$11:$A$14577,'MONTHLY DATA'!$A112,'WEEKLY DATA'!$B$11:$B$14577,'MONTHLY DATA'!$B112)</f>
        <v>418</v>
      </c>
      <c r="V112" s="78">
        <f>AVERAGEIFS('WEEKLY DATA'!V$11:V$14577,'WEEKLY DATA'!$A$11:$A$14577,'MONTHLY DATA'!$A112,'WEEKLY DATA'!$B$11:$B$14577,'MONTHLY DATA'!$B112)</f>
        <v>413</v>
      </c>
      <c r="W112" s="154">
        <f t="shared" si="61"/>
        <v>4.8888888888888982E-2</v>
      </c>
      <c r="X112" s="169">
        <f>AVERAGEIFS('WEEKLY DATA'!X$11:X$14577,'WEEKLY DATA'!$A$11:$A$14577,'MONTHLY DATA'!$A112,'WEEKLY DATA'!$B$11:$B$14577,'MONTHLY DATA'!$B112)</f>
        <v>411</v>
      </c>
      <c r="Y112" s="78">
        <f>AVERAGEIFS('WEEKLY DATA'!Y$11:Y$14577,'WEEKLY DATA'!$A$11:$A$14577,'MONTHLY DATA'!$A112,'WEEKLY DATA'!$B$11:$B$14577,'MONTHLY DATA'!$B112)</f>
        <v>421</v>
      </c>
      <c r="Z112" s="78">
        <f>AVERAGEIFS('WEEKLY DATA'!Z$11:Z$14577,'WEEKLY DATA'!$A$11:$A$14577,'MONTHLY DATA'!$A112,'WEEKLY DATA'!$B$11:$B$14577,'MONTHLY DATA'!$B112)</f>
        <v>416</v>
      </c>
      <c r="AA112" s="154">
        <f t="shared" si="62"/>
        <v>6.1562998405103597E-2</v>
      </c>
      <c r="AB112" s="169">
        <f>AVERAGEIFS('WEEKLY DATA'!AB$11:AB$14577,'WEEKLY DATA'!$A$11:$A$14577,'MONTHLY DATA'!$A112,'WEEKLY DATA'!$B$11:$B$14577,'MONTHLY DATA'!$B112)</f>
        <v>418.5</v>
      </c>
      <c r="AC112" s="78">
        <f>AVERAGEIFS('WEEKLY DATA'!AC$11:AC$14577,'WEEKLY DATA'!$A$11:$A$14577,'MONTHLY DATA'!$A112,'WEEKLY DATA'!$B$11:$B$14577,'MONTHLY DATA'!$B112)</f>
        <v>428.5</v>
      </c>
      <c r="AD112" s="78">
        <f>AVERAGEIFS('WEEKLY DATA'!AD$11:AD$14577,'WEEKLY DATA'!$A$11:$A$14577,'MONTHLY DATA'!$A112,'WEEKLY DATA'!$B$11:$B$14577,'MONTHLY DATA'!$B112)</f>
        <v>423.5</v>
      </c>
      <c r="AE112" s="154">
        <f t="shared" si="63"/>
        <v>5.5451713395638702E-2</v>
      </c>
      <c r="AF112" s="169">
        <f>AVERAGEIFS('WEEKLY DATA'!AF$11:AF$14577,'WEEKLY DATA'!$A$11:$A$14577,'MONTHLY DATA'!$A112,'WEEKLY DATA'!$B$11:$B$14577,'MONTHLY DATA'!$B112)</f>
        <v>368</v>
      </c>
      <c r="AG112" s="78">
        <f>AVERAGEIFS('WEEKLY DATA'!AG$11:AG$14577,'WEEKLY DATA'!$A$11:$A$14577,'MONTHLY DATA'!$A112,'WEEKLY DATA'!$B$11:$B$14577,'MONTHLY DATA'!$B112)</f>
        <v>378</v>
      </c>
      <c r="AH112" s="78">
        <f>AVERAGEIFS('WEEKLY DATA'!AH$11:AH$14577,'WEEKLY DATA'!$A$11:$A$14577,'MONTHLY DATA'!$A112,'WEEKLY DATA'!$B$11:$B$14577,'MONTHLY DATA'!$B112)</f>
        <v>373</v>
      </c>
      <c r="AI112" s="154">
        <f t="shared" si="64"/>
        <v>-2.0032840722495893E-2</v>
      </c>
      <c r="AJ112" s="169">
        <f>AVERAGEIFS('WEEKLY DATA'!AJ$11:AJ$14577,'WEEKLY DATA'!$A$11:$A$14577,'MONTHLY DATA'!$A112,'WEEKLY DATA'!$B$11:$B$14577,'MONTHLY DATA'!$B112)</f>
        <v>401.5</v>
      </c>
      <c r="AK112" s="78">
        <f>AVERAGEIFS('WEEKLY DATA'!AK$11:AK$14577,'WEEKLY DATA'!$A$11:$A$14577,'MONTHLY DATA'!$A112,'WEEKLY DATA'!$B$11:$B$14577,'MONTHLY DATA'!$B112)</f>
        <v>411.5</v>
      </c>
      <c r="AL112" s="78">
        <f>AVERAGEIFS('WEEKLY DATA'!AL$11:AL$14577,'WEEKLY DATA'!$A$11:$A$14577,'MONTHLY DATA'!$A112,'WEEKLY DATA'!$B$11:$B$14577,'MONTHLY DATA'!$B112)</f>
        <v>406.5</v>
      </c>
      <c r="AM112" s="154">
        <f t="shared" si="65"/>
        <v>6.4484451718494373E-2</v>
      </c>
      <c r="AN112" s="169">
        <f>AVERAGEIFS('WEEKLY DATA'!AN$11:AN$14577,'WEEKLY DATA'!$A$11:$A$14577,'MONTHLY DATA'!$A112,'WEEKLY DATA'!$B$11:$B$14577,'MONTHLY DATA'!$B112)</f>
        <v>400</v>
      </c>
      <c r="AO112" s="78">
        <f>AVERAGEIFS('WEEKLY DATA'!AO$11:AO$14577,'WEEKLY DATA'!$A$11:$A$14577,'MONTHLY DATA'!$A112,'WEEKLY DATA'!$B$11:$B$14577,'MONTHLY DATA'!$B112)</f>
        <v>410</v>
      </c>
      <c r="AP112" s="78">
        <f>AVERAGEIFS('WEEKLY DATA'!AP$11:AP$14577,'WEEKLY DATA'!$A$11:$A$14577,'MONTHLY DATA'!$A112,'WEEKLY DATA'!$B$11:$B$14577,'MONTHLY DATA'!$B112)</f>
        <v>405</v>
      </c>
      <c r="AQ112" s="154">
        <f t="shared" si="66"/>
        <v>7.2847682119205226E-2</v>
      </c>
      <c r="AR112" s="169">
        <f>AVERAGEIFS('WEEKLY DATA'!AR$11:AR$14577,'WEEKLY DATA'!$A$11:$A$14577,'MONTHLY DATA'!$A112,'WEEKLY DATA'!$B$11:$B$14577,'MONTHLY DATA'!$B112)</f>
        <v>423.5</v>
      </c>
      <c r="AS112" s="78">
        <f>AVERAGEIFS('WEEKLY DATA'!AS$11:AS$14577,'WEEKLY DATA'!$A$11:$A$14577,'MONTHLY DATA'!$A112,'WEEKLY DATA'!$B$11:$B$14577,'MONTHLY DATA'!$B112)</f>
        <v>433.5</v>
      </c>
      <c r="AT112" s="78">
        <f>AVERAGEIFS('WEEKLY DATA'!AT$11:AT$14577,'WEEKLY DATA'!$A$11:$A$14577,'MONTHLY DATA'!$A112,'WEEKLY DATA'!$B$11:$B$14577,'MONTHLY DATA'!$B112)</f>
        <v>428.5</v>
      </c>
      <c r="AU112" s="154">
        <f t="shared" si="67"/>
        <v>5.4769230769230681E-2</v>
      </c>
      <c r="AV112" s="169">
        <f>AVERAGEIFS('WEEKLY DATA'!AV$11:AV$14577,'WEEKLY DATA'!$A$11:$A$14577,'MONTHLY DATA'!$A112,'WEEKLY DATA'!$B$11:$B$14577,'MONTHLY DATA'!$B112)</f>
        <v>371</v>
      </c>
      <c r="AW112" s="78">
        <f>AVERAGEIFS('WEEKLY DATA'!AW$11:AW$14577,'WEEKLY DATA'!$A$11:$A$14577,'MONTHLY DATA'!$A112,'WEEKLY DATA'!$B$11:$B$14577,'MONTHLY DATA'!$B112)</f>
        <v>381</v>
      </c>
      <c r="AX112" s="78">
        <f>AVERAGEIFS('WEEKLY DATA'!AX$11:AX$14577,'WEEKLY DATA'!$A$11:$A$14577,'MONTHLY DATA'!$A112,'WEEKLY DATA'!$B$11:$B$14577,'MONTHLY DATA'!$B112)</f>
        <v>376</v>
      </c>
      <c r="AY112" s="154">
        <f t="shared" si="68"/>
        <v>-2.1788617886178807E-2</v>
      </c>
      <c r="AZ112" s="169">
        <f>AVERAGEIFS('WEEKLY DATA'!AZ$11:AZ$14577,'WEEKLY DATA'!$A$11:$A$14577,'MONTHLY DATA'!$A112,'WEEKLY DATA'!$B$11:$B$14577,'MONTHLY DATA'!$B112)</f>
        <v>338</v>
      </c>
      <c r="BA112" s="78">
        <f>AVERAGEIFS('WEEKLY DATA'!BA$11:BA$14577,'WEEKLY DATA'!$A$11:$A$14577,'MONTHLY DATA'!$A112,'WEEKLY DATA'!$B$11:$B$14577,'MONTHLY DATA'!$B112)</f>
        <v>348</v>
      </c>
      <c r="BB112" s="78">
        <f>AVERAGEIFS('WEEKLY DATA'!BB$11:BB$14577,'WEEKLY DATA'!$A$11:$A$14577,'MONTHLY DATA'!$A112,'WEEKLY DATA'!$B$11:$B$14577,'MONTHLY DATA'!$B112)</f>
        <v>343</v>
      </c>
      <c r="BC112" s="154">
        <f t="shared" si="69"/>
        <v>6.7704280155642005E-2</v>
      </c>
      <c r="BD112" s="169">
        <f>AVERAGEIFS('WEEKLY DATA'!BD$11:BD$14577,'WEEKLY DATA'!$A$11:$A$14577,'MONTHLY DATA'!$A112,'WEEKLY DATA'!$B$11:$B$14577,'MONTHLY DATA'!$B112)</f>
        <v>339</v>
      </c>
      <c r="BE112" s="78">
        <f>AVERAGEIFS('WEEKLY DATA'!BE$11:BE$14577,'WEEKLY DATA'!$A$11:$A$14577,'MONTHLY DATA'!$A112,'WEEKLY DATA'!$B$11:$B$14577,'MONTHLY DATA'!$B112)</f>
        <v>349</v>
      </c>
      <c r="BF112" s="78">
        <f>AVERAGEIFS('WEEKLY DATA'!BF$11:BF$14577,'WEEKLY DATA'!$A$11:$A$14577,'MONTHLY DATA'!$A112,'WEEKLY DATA'!$B$11:$B$14577,'MONTHLY DATA'!$B112)</f>
        <v>344</v>
      </c>
      <c r="BG112" s="154">
        <f t="shared" si="70"/>
        <v>6.6666666666666652E-2</v>
      </c>
      <c r="BH112" s="169">
        <f>AVERAGEIFS('WEEKLY DATA'!BH$11:BH$14577,'WEEKLY DATA'!$A$11:$A$14577,'MONTHLY DATA'!$A112,'WEEKLY DATA'!$B$11:$B$14577,'MONTHLY DATA'!$B112)</f>
        <v>362.5</v>
      </c>
      <c r="BI112" s="78">
        <f>AVERAGEIFS('WEEKLY DATA'!BI$11:BI$14577,'WEEKLY DATA'!$A$11:$A$14577,'MONTHLY DATA'!$A112,'WEEKLY DATA'!$B$11:$B$14577,'MONTHLY DATA'!$B112)</f>
        <v>372.5</v>
      </c>
      <c r="BJ112" s="78">
        <f>AVERAGEIFS('WEEKLY DATA'!BJ$11:BJ$14577,'WEEKLY DATA'!$A$11:$A$14577,'MONTHLY DATA'!$A112,'WEEKLY DATA'!$B$11:$B$14577,'MONTHLY DATA'!$B112)</f>
        <v>367.5</v>
      </c>
      <c r="BK112" s="154">
        <f t="shared" si="71"/>
        <v>8.4870848708487046E-2</v>
      </c>
      <c r="BL112" s="169">
        <f>AVERAGEIFS('WEEKLY DATA'!BL$11:BL$14577,'WEEKLY DATA'!$A$11:$A$14577,'MONTHLY DATA'!$A112,'WEEKLY DATA'!$B$11:$B$14577,'MONTHLY DATA'!$B112)</f>
        <v>354</v>
      </c>
      <c r="BM112" s="78">
        <f>AVERAGEIFS('WEEKLY DATA'!BM$11:BM$14577,'WEEKLY DATA'!$A$11:$A$14577,'MONTHLY DATA'!$A112,'WEEKLY DATA'!$B$11:$B$14577,'MONTHLY DATA'!$B112)</f>
        <v>364</v>
      </c>
      <c r="BN112" s="78">
        <f>AVERAGEIFS('WEEKLY DATA'!BN$11:BN$14577,'WEEKLY DATA'!$A$11:$A$14577,'MONTHLY DATA'!$A112,'WEEKLY DATA'!$B$11:$B$14577,'MONTHLY DATA'!$B112)</f>
        <v>359</v>
      </c>
      <c r="BO112" s="154">
        <f t="shared" si="72"/>
        <v>6.3703703703703596E-2</v>
      </c>
      <c r="BP112" s="78">
        <f>AVERAGEIFS('WEEKLY DATA'!BP$11:BP$14577,'WEEKLY DATA'!$A$11:$A$14577,'MONTHLY DATA'!$A112,'WEEKLY DATA'!$B$11:$B$14577,'MONTHLY DATA'!$B112)</f>
        <v>388</v>
      </c>
      <c r="BQ112" s="78">
        <f>AVERAGEIFS('WEEKLY DATA'!BQ$11:BQ$14577,'WEEKLY DATA'!$A$11:$A$14577,'MONTHLY DATA'!$A112,'WEEKLY DATA'!$B$11:$B$14577,'MONTHLY DATA'!$B112)</f>
        <v>398</v>
      </c>
      <c r="BR112" s="78">
        <f>AVERAGEIFS('WEEKLY DATA'!BR$11:BR$14577,'WEEKLY DATA'!$A$11:$A$14577,'MONTHLY DATA'!$A112,'WEEKLY DATA'!$B$11:$B$14577,'MONTHLY DATA'!$B112)</f>
        <v>393</v>
      </c>
      <c r="BS112" s="154">
        <f t="shared" si="73"/>
        <v>5.8585858585858519E-2</v>
      </c>
      <c r="BT112" s="78">
        <f>AVERAGEIFS('WEEKLY DATA'!BT$11:BT$14577,'WEEKLY DATA'!$A$11:$A$14577,'MONTHLY DATA'!$A112,'WEEKLY DATA'!$B$11:$B$14577,'MONTHLY DATA'!$B112)</f>
        <v>389</v>
      </c>
      <c r="BU112" s="78">
        <f>AVERAGEIFS('WEEKLY DATA'!BU$11:BU$14577,'WEEKLY DATA'!$A$11:$A$14577,'MONTHLY DATA'!$A112,'WEEKLY DATA'!$B$11:$B$14577,'MONTHLY DATA'!$B112)</f>
        <v>399</v>
      </c>
      <c r="BV112" s="78">
        <f>AVERAGEIFS('WEEKLY DATA'!BV$11:BV$14577,'WEEKLY DATA'!$A$11:$A$14577,'MONTHLY DATA'!$A112,'WEEKLY DATA'!$B$11:$B$14577,'MONTHLY DATA'!$B112)</f>
        <v>394</v>
      </c>
      <c r="BW112" s="154">
        <f t="shared" si="74"/>
        <v>6.4864864864864868E-2</v>
      </c>
      <c r="BX112" s="78">
        <f>AVERAGEIFS('WEEKLY DATA'!BX$11:BX$14577,'WEEKLY DATA'!$A$11:$A$14577,'MONTHLY DATA'!$A112,'WEEKLY DATA'!$B$11:$B$14577,'MONTHLY DATA'!$B112)</f>
        <v>412.5</v>
      </c>
      <c r="BY112" s="78">
        <f>AVERAGEIFS('WEEKLY DATA'!BY$11:BY$14577,'WEEKLY DATA'!$A$11:$A$14577,'MONTHLY DATA'!$A112,'WEEKLY DATA'!$B$11:$B$14577,'MONTHLY DATA'!$B112)</f>
        <v>422.5</v>
      </c>
      <c r="BZ112" s="78">
        <f>AVERAGEIFS('WEEKLY DATA'!BZ$11:BZ$14577,'WEEKLY DATA'!$A$11:$A$14577,'MONTHLY DATA'!$A112,'WEEKLY DATA'!$B$11:$B$14577,'MONTHLY DATA'!$B112)</f>
        <v>417.5</v>
      </c>
      <c r="CA112" s="154">
        <f t="shared" si="75"/>
        <v>7.3954983922829509E-2</v>
      </c>
      <c r="CB112" s="78">
        <f>AVERAGEIFS('WEEKLY DATA'!CB$11:CB$14577,'WEEKLY DATA'!$A$11:$A$14577,'MONTHLY DATA'!$A112,'WEEKLY DATA'!$B$11:$B$14577,'MONTHLY DATA'!$B112)</f>
        <v>468.5</v>
      </c>
      <c r="CC112" s="78">
        <f>AVERAGEIFS('WEEKLY DATA'!CC$11:CC$14577,'WEEKLY DATA'!$A$11:$A$14577,'MONTHLY DATA'!$A112,'WEEKLY DATA'!$B$11:$B$14577,'MONTHLY DATA'!$B112)</f>
        <v>478.5</v>
      </c>
      <c r="CD112" s="78">
        <f>AVERAGEIFS('WEEKLY DATA'!CD$11:CD$14577,'WEEKLY DATA'!$A$11:$A$14577,'MONTHLY DATA'!$A112,'WEEKLY DATA'!$B$11:$B$14577,'MONTHLY DATA'!$B112)</f>
        <v>473.5</v>
      </c>
      <c r="CE112" s="154">
        <f t="shared" si="76"/>
        <v>5.3685674547983231E-2</v>
      </c>
      <c r="CF112" s="78">
        <f>AVERAGEIFS('WEEKLY DATA'!CF$11:CF$14577,'WEEKLY DATA'!$A$11:$A$14577,'MONTHLY DATA'!$A112,'WEEKLY DATA'!$B$11:$B$14577,'MONTHLY DATA'!$B112)</f>
        <v>335.5</v>
      </c>
      <c r="CG112" s="78">
        <f>AVERAGEIFS('WEEKLY DATA'!CG$11:CG$14577,'WEEKLY DATA'!$A$11:$A$14577,'MONTHLY DATA'!$A112,'WEEKLY DATA'!$B$11:$B$14577,'MONTHLY DATA'!$B112)</f>
        <v>345.5</v>
      </c>
      <c r="CH112" s="78">
        <f>AVERAGEIFS('WEEKLY DATA'!CH$11:CH$14577,'WEEKLY DATA'!$A$11:$A$14577,'MONTHLY DATA'!$A112,'WEEKLY DATA'!$B$11:$B$14577,'MONTHLY DATA'!$B112)</f>
        <v>340.5</v>
      </c>
      <c r="CI112" s="154">
        <f t="shared" si="77"/>
        <v>7.244094488188968E-2</v>
      </c>
      <c r="CJ112" s="78">
        <f>AVERAGEIFS('WEEKLY DATA'!CJ$11:CJ$14577,'WEEKLY DATA'!$A$11:$A$14577,'MONTHLY DATA'!$A112,'WEEKLY DATA'!$B$11:$B$14577,'MONTHLY DATA'!$B112)</f>
        <v>329</v>
      </c>
      <c r="CK112" s="78">
        <f>AVERAGEIFS('WEEKLY DATA'!CK$11:CK$14577,'WEEKLY DATA'!$A$11:$A$14577,'MONTHLY DATA'!$A112,'WEEKLY DATA'!$B$11:$B$14577,'MONTHLY DATA'!$B112)</f>
        <v>339</v>
      </c>
      <c r="CL112" s="78">
        <f>AVERAGEIFS('WEEKLY DATA'!CL$11:CL$14577,'WEEKLY DATA'!$A$11:$A$14577,'MONTHLY DATA'!$A112,'WEEKLY DATA'!$B$11:$B$14577,'MONTHLY DATA'!$B112)</f>
        <v>334</v>
      </c>
      <c r="CM112" s="154">
        <f t="shared" si="78"/>
        <v>6.4541832669322785E-2</v>
      </c>
      <c r="CN112" s="78">
        <f>AVERAGEIFS('WEEKLY DATA'!CN$11:CN$14577,'WEEKLY DATA'!$A$11:$A$14577,'MONTHLY DATA'!$A112,'WEEKLY DATA'!$B$11:$B$14577,'MONTHLY DATA'!$B112)</f>
        <v>362.5</v>
      </c>
      <c r="CO112" s="78">
        <f>AVERAGEIFS('WEEKLY DATA'!CO$11:CO$14577,'WEEKLY DATA'!$A$11:$A$14577,'MONTHLY DATA'!$A112,'WEEKLY DATA'!$B$11:$B$14577,'MONTHLY DATA'!$B112)</f>
        <v>372.5</v>
      </c>
      <c r="CP112" s="78">
        <f>AVERAGEIFS('WEEKLY DATA'!CP$11:CP$14577,'WEEKLY DATA'!$A$11:$A$14577,'MONTHLY DATA'!$A112,'WEEKLY DATA'!$B$11:$B$14577,'MONTHLY DATA'!$B112)</f>
        <v>367.5</v>
      </c>
      <c r="CQ112" s="154">
        <f t="shared" si="79"/>
        <v>8.8888888888888795E-2</v>
      </c>
      <c r="CR112" s="78">
        <f>AVERAGEIFS('WEEKLY DATA'!CR$11:CR$14577,'WEEKLY DATA'!$A$11:$A$14577,'MONTHLY DATA'!$A112,'WEEKLY DATA'!$B$11:$B$14577,'MONTHLY DATA'!$B112)</f>
        <v>438.5</v>
      </c>
      <c r="CS112" s="78">
        <f>AVERAGEIFS('WEEKLY DATA'!CS$11:CS$14577,'WEEKLY DATA'!$A$11:$A$14577,'MONTHLY DATA'!$A112,'WEEKLY DATA'!$B$11:$B$14577,'MONTHLY DATA'!$B112)</f>
        <v>448.5</v>
      </c>
      <c r="CT112" s="78">
        <f>AVERAGEIFS('WEEKLY DATA'!CT$11:CT$14577,'WEEKLY DATA'!$A$11:$A$14577,'MONTHLY DATA'!$A112,'WEEKLY DATA'!$B$11:$B$14577,'MONTHLY DATA'!$B112)</f>
        <v>443.5</v>
      </c>
      <c r="CU112" s="154">
        <f t="shared" si="80"/>
        <v>5.7526080476900221E-2</v>
      </c>
      <c r="CV112" s="169">
        <f>AVERAGEIFS('WEEKLY DATA'!CV$11:CV$14577,'WEEKLY DATA'!$A$11:$A$14577,'MONTHLY DATA'!$A112,'WEEKLY DATA'!$B$11:$B$14577,'MONTHLY DATA'!$B112)</f>
        <v>368.5</v>
      </c>
      <c r="CW112" s="78">
        <f>AVERAGEIFS('WEEKLY DATA'!CW$11:CW$14577,'WEEKLY DATA'!$A$11:$A$14577,'MONTHLY DATA'!$A112,'WEEKLY DATA'!$B$11:$B$14577,'MONTHLY DATA'!$B112)</f>
        <v>378.5</v>
      </c>
      <c r="CX112" s="78">
        <f>AVERAGEIFS('WEEKLY DATA'!CX$11:CX$14577,'WEEKLY DATA'!$A$11:$A$14577,'MONTHLY DATA'!$A112,'WEEKLY DATA'!$B$11:$B$14577,'MONTHLY DATA'!$B112)</f>
        <v>373.5</v>
      </c>
      <c r="CY112" s="154">
        <f t="shared" si="81"/>
        <v>5.9574468085106469E-2</v>
      </c>
      <c r="CZ112" s="169">
        <f>AVERAGEIFS('WEEKLY DATA'!CZ$11:CZ$14577,'WEEKLY DATA'!$A$11:$A$14577,'MONTHLY DATA'!$A112,'WEEKLY DATA'!$B$11:$B$14577,'MONTHLY DATA'!$B112)</f>
        <v>362.5</v>
      </c>
      <c r="DA112" s="78">
        <f>AVERAGEIFS('WEEKLY DATA'!DA$11:DA$14577,'WEEKLY DATA'!$A$11:$A$14577,'MONTHLY DATA'!$A112,'WEEKLY DATA'!$B$11:$B$14577,'MONTHLY DATA'!$B112)</f>
        <v>372.5</v>
      </c>
      <c r="DB112" s="78">
        <f>AVERAGEIFS('WEEKLY DATA'!DB$11:DB$14577,'WEEKLY DATA'!$A$11:$A$14577,'MONTHLY DATA'!$A112,'WEEKLY DATA'!$B$11:$B$14577,'MONTHLY DATA'!$B112)</f>
        <v>367.5</v>
      </c>
      <c r="DC112" s="154">
        <f t="shared" si="82"/>
        <v>5.3763440860215006E-2</v>
      </c>
      <c r="DD112" s="78">
        <f>AVERAGEIFS('WEEKLY DATA'!DD$11:DD$14577,'WEEKLY DATA'!$A$11:$A$14577,'MONTHLY DATA'!$A112,'WEEKLY DATA'!$B$11:$B$14577,'MONTHLY DATA'!$B112)</f>
        <v>402.5</v>
      </c>
      <c r="DE112" s="78">
        <f>AVERAGEIFS('WEEKLY DATA'!DE$11:DE$14577,'WEEKLY DATA'!$A$11:$A$14577,'MONTHLY DATA'!$A112,'WEEKLY DATA'!$B$11:$B$14577,'MONTHLY DATA'!$B112)</f>
        <v>412.5</v>
      </c>
      <c r="DF112" s="78">
        <f>AVERAGEIFS('WEEKLY DATA'!DF$11:DF$14577,'WEEKLY DATA'!$A$11:$A$14577,'MONTHLY DATA'!$A112,'WEEKLY DATA'!$B$11:$B$14577,'MONTHLY DATA'!$B112)</f>
        <v>407.5</v>
      </c>
      <c r="DG112" s="154">
        <f t="shared" si="83"/>
        <v>7.5907590759075827E-2</v>
      </c>
      <c r="DH112" s="78">
        <f>AVERAGEIFS('WEEKLY DATA'!DH$11:DH$14577,'WEEKLY DATA'!$A$11:$A$14577,'MONTHLY DATA'!$A112,'WEEKLY DATA'!$B$11:$B$14577,'MONTHLY DATA'!$B112)</f>
        <v>463.5</v>
      </c>
      <c r="DI112" s="78">
        <f>AVERAGEIFS('WEEKLY DATA'!DI$11:DI$14577,'WEEKLY DATA'!$A$11:$A$14577,'MONTHLY DATA'!$A112,'WEEKLY DATA'!$B$11:$B$14577,'MONTHLY DATA'!$B112)</f>
        <v>473.5</v>
      </c>
      <c r="DJ112" s="78">
        <f>AVERAGEIFS('WEEKLY DATA'!DJ$11:DJ$14577,'WEEKLY DATA'!$A$11:$A$14577,'MONTHLY DATA'!$A112,'WEEKLY DATA'!$B$11:$B$14577,'MONTHLY DATA'!$B112)</f>
        <v>468.5</v>
      </c>
      <c r="DK112" s="154">
        <f t="shared" si="84"/>
        <v>7.8561151079136637E-2</v>
      </c>
      <c r="DL112" s="169">
        <f>AVERAGEIFS('WEEKLY DATA'!DL$11:DL$14577,'WEEKLY DATA'!$A$11:$A$14577,'MONTHLY DATA'!$A112,'WEEKLY DATA'!$B$11:$B$14577,'MONTHLY DATA'!$B112)</f>
        <v>340.5</v>
      </c>
      <c r="DM112" s="78">
        <f>AVERAGEIFS('WEEKLY DATA'!DM$11:DM$14577,'WEEKLY DATA'!$A$11:$A$14577,'MONTHLY DATA'!$A112,'WEEKLY DATA'!$B$11:$B$14577,'MONTHLY DATA'!$B112)</f>
        <v>350.5</v>
      </c>
      <c r="DN112" s="78">
        <f>AVERAGEIFS('WEEKLY DATA'!DN$11:DN$14577,'WEEKLY DATA'!$A$11:$A$14577,'MONTHLY DATA'!$A112,'WEEKLY DATA'!$B$11:$B$14577,'MONTHLY DATA'!$B112)</f>
        <v>345.5</v>
      </c>
      <c r="DO112" s="154">
        <f t="shared" si="85"/>
        <v>7.1317829457364423E-2</v>
      </c>
      <c r="DP112" s="78">
        <f>AVERAGEIFS('WEEKLY DATA'!DP$11:DP$14577,'WEEKLY DATA'!$A$11:$A$14577,'MONTHLY DATA'!$A112,'WEEKLY DATA'!$B$11:$B$14577,'MONTHLY DATA'!$B112)</f>
        <v>332.5</v>
      </c>
      <c r="DQ112" s="78">
        <f>AVERAGEIFS('WEEKLY DATA'!DQ$11:DQ$14577,'WEEKLY DATA'!$A$11:$A$14577,'MONTHLY DATA'!$A112,'WEEKLY DATA'!$B$11:$B$14577,'MONTHLY DATA'!$B112)</f>
        <v>342.5</v>
      </c>
      <c r="DR112" s="78">
        <f>AVERAGEIFS('WEEKLY DATA'!DR$11:DR$14577,'WEEKLY DATA'!$A$11:$A$14577,'MONTHLY DATA'!$A112,'WEEKLY DATA'!$B$11:$B$14577,'MONTHLY DATA'!$B112)</f>
        <v>337.5</v>
      </c>
      <c r="DS112" s="154">
        <f t="shared" si="86"/>
        <v>5.8823529411764719E-2</v>
      </c>
      <c r="DT112" s="78">
        <f>AVERAGEIFS('WEEKLY DATA'!DT$11:DT$14577,'WEEKLY DATA'!$A$11:$A$14577,'MONTHLY DATA'!$A112,'WEEKLY DATA'!$B$11:$B$14577,'MONTHLY DATA'!$B112)</f>
        <v>412.5</v>
      </c>
      <c r="DU112" s="78">
        <f>AVERAGEIFS('WEEKLY DATA'!DU$11:DU$14577,'WEEKLY DATA'!$A$11:$A$14577,'MONTHLY DATA'!$A112,'WEEKLY DATA'!$B$11:$B$14577,'MONTHLY DATA'!$B112)</f>
        <v>422.5</v>
      </c>
      <c r="DV112" s="78">
        <f>AVERAGEIFS('WEEKLY DATA'!DV$11:DV$14577,'WEEKLY DATA'!$A$11:$A$14577,'MONTHLY DATA'!$A112,'WEEKLY DATA'!$B$11:$B$14577,'MONTHLY DATA'!$B112)</f>
        <v>417.5</v>
      </c>
      <c r="DW112" s="154">
        <f t="shared" si="87"/>
        <v>7.3954983922829509E-2</v>
      </c>
      <c r="DX112" s="78">
        <f>AVERAGEIFS('WEEKLY DATA'!DX$11:DX$14577,'WEEKLY DATA'!$A$11:$A$14577,'MONTHLY DATA'!$A112,'WEEKLY DATA'!$B$11:$B$14577,'MONTHLY DATA'!$B112)</f>
        <v>473.5</v>
      </c>
      <c r="DY112" s="78">
        <f>AVERAGEIFS('WEEKLY DATA'!DY$11:DY$14577,'WEEKLY DATA'!$A$11:$A$14577,'MONTHLY DATA'!$A112,'WEEKLY DATA'!$B$11:$B$14577,'MONTHLY DATA'!$B112)</f>
        <v>483.5</v>
      </c>
      <c r="DZ112" s="78">
        <f>AVERAGEIFS('WEEKLY DATA'!DZ$11:DZ$14577,'WEEKLY DATA'!$A$11:$A$14577,'MONTHLY DATA'!$A112,'WEEKLY DATA'!$B$11:$B$14577,'MONTHLY DATA'!$B112)</f>
        <v>478.5</v>
      </c>
      <c r="EA112" s="154">
        <f t="shared" si="88"/>
        <v>7.6793248945147718E-2</v>
      </c>
      <c r="EB112" s="78">
        <f>AVERAGEIFS('WEEKLY DATA'!EB$11:EB$14577,'WEEKLY DATA'!$A$11:$A$14577,'MONTHLY DATA'!$A112,'WEEKLY DATA'!$B$11:$B$14577,'MONTHLY DATA'!$B112)</f>
        <v>325.5</v>
      </c>
      <c r="EC112" s="78">
        <f>AVERAGEIFS('WEEKLY DATA'!EC$11:EC$14577,'WEEKLY DATA'!$A$11:$A$14577,'MONTHLY DATA'!$A112,'WEEKLY DATA'!$B$11:$B$14577,'MONTHLY DATA'!$B112)</f>
        <v>335.5</v>
      </c>
      <c r="ED112" s="78">
        <f>AVERAGEIFS('WEEKLY DATA'!ED$11:ED$14577,'WEEKLY DATA'!$A$11:$A$14577,'MONTHLY DATA'!$A112,'WEEKLY DATA'!$B$11:$B$14577,'MONTHLY DATA'!$B112)</f>
        <v>330.5</v>
      </c>
      <c r="EE112" s="154">
        <f t="shared" si="89"/>
        <v>7.4796747967479593E-2</v>
      </c>
      <c r="EF112" s="169">
        <f>AVERAGEIFS('WEEKLY DATA'!EF$11:EF$14577,'WEEKLY DATA'!$A$11:$A$14577,'MONTHLY DATA'!$A112,'WEEKLY DATA'!$B$11:$B$14577,'MONTHLY DATA'!$B112)</f>
        <v>317.5</v>
      </c>
      <c r="EG112" s="78">
        <f>AVERAGEIFS('WEEKLY DATA'!EG$11:EG$14577,'WEEKLY DATA'!$A$11:$A$14577,'MONTHLY DATA'!$A112,'WEEKLY DATA'!$B$11:$B$14577,'MONTHLY DATA'!$B112)</f>
        <v>327.5</v>
      </c>
      <c r="EH112" s="78">
        <f>AVERAGEIFS('WEEKLY DATA'!EH$11:EH$14577,'WEEKLY DATA'!$A$11:$A$14577,'MONTHLY DATA'!$A112,'WEEKLY DATA'!$B$11:$B$14577,'MONTHLY DATA'!$B112)</f>
        <v>322.5</v>
      </c>
      <c r="EI112" s="154">
        <f t="shared" si="90"/>
        <v>6.1728395061728447E-2</v>
      </c>
      <c r="EJ112" s="78">
        <f>AVERAGEIFS('WEEKLY DATA'!EJ$11:EJ$14577,'WEEKLY DATA'!$A$11:$A$14577,'MONTHLY DATA'!$A112,'WEEKLY DATA'!$B$11:$B$14577,'MONTHLY DATA'!$B112)</f>
        <v>432.5</v>
      </c>
      <c r="EK112" s="78">
        <f>AVERAGEIFS('WEEKLY DATA'!EK$11:EK$14577,'WEEKLY DATA'!$A$11:$A$14577,'MONTHLY DATA'!$A112,'WEEKLY DATA'!$B$11:$B$14577,'MONTHLY DATA'!$B112)</f>
        <v>442.5</v>
      </c>
      <c r="EL112" s="78">
        <f>AVERAGEIFS('WEEKLY DATA'!EL$11:EL$14577,'WEEKLY DATA'!$A$11:$A$14577,'MONTHLY DATA'!$A112,'WEEKLY DATA'!$B$11:$B$14577,'MONTHLY DATA'!$B112)</f>
        <v>437.5</v>
      </c>
      <c r="EM112" s="154">
        <f t="shared" si="91"/>
        <v>7.0336391437308965E-2</v>
      </c>
      <c r="EN112" s="78">
        <f>AVERAGEIFS('WEEKLY DATA'!EN$11:EN$14577,'WEEKLY DATA'!$A$11:$A$14577,'MONTHLY DATA'!$A112,'WEEKLY DATA'!$B$11:$B$14577,'MONTHLY DATA'!$B112)</f>
        <v>493.5</v>
      </c>
      <c r="EO112" s="78">
        <f>AVERAGEIFS('WEEKLY DATA'!EO$11:EO$14577,'WEEKLY DATA'!$A$11:$A$14577,'MONTHLY DATA'!$A112,'WEEKLY DATA'!$B$11:$B$14577,'MONTHLY DATA'!$B112)</f>
        <v>503.5</v>
      </c>
      <c r="EP112" s="78">
        <f>AVERAGEIFS('WEEKLY DATA'!EP$11:EP$14577,'WEEKLY DATA'!$A$11:$A$14577,'MONTHLY DATA'!$A112,'WEEKLY DATA'!$B$11:$B$14577,'MONTHLY DATA'!$B112)</f>
        <v>498.5</v>
      </c>
      <c r="EQ112" s="154">
        <f t="shared" si="92"/>
        <v>6.2050599201065149E-2</v>
      </c>
      <c r="ER112" s="78">
        <f>AVERAGEIFS('WEEKLY DATA'!ER$11:ER$14577,'WEEKLY DATA'!$A$11:$A$14577,'MONTHLY DATA'!$A112,'WEEKLY DATA'!$B$11:$B$14577,'MONTHLY DATA'!$B112)</f>
        <v>309</v>
      </c>
      <c r="ES112" s="78">
        <f>AVERAGEIFS('WEEKLY DATA'!ES$11:ES$14577,'WEEKLY DATA'!$A$11:$A$14577,'MONTHLY DATA'!$A112,'WEEKLY DATA'!$B$11:$B$14577,'MONTHLY DATA'!$B112)</f>
        <v>319</v>
      </c>
      <c r="ET112" s="78">
        <f>AVERAGEIFS('WEEKLY DATA'!ET$11:ET$14577,'WEEKLY DATA'!$A$11:$A$14577,'MONTHLY DATA'!$A112,'WEEKLY DATA'!$B$11:$B$14577,'MONTHLY DATA'!$B112)</f>
        <v>314</v>
      </c>
      <c r="EU112" s="154">
        <f t="shared" si="93"/>
        <v>5.1046025104602544E-2</v>
      </c>
      <c r="EV112" s="78">
        <f>AVERAGEIFS('WEEKLY DATA'!EV$11:EV$14577,'WEEKLY DATA'!$A$11:$A$14577,'MONTHLY DATA'!$A112,'WEEKLY DATA'!$B$11:$B$14577,'MONTHLY DATA'!$B112)</f>
        <v>294</v>
      </c>
      <c r="EW112" s="78">
        <f>AVERAGEIFS('WEEKLY DATA'!EW$11:EW$14577,'WEEKLY DATA'!$A$11:$A$14577,'MONTHLY DATA'!$A112,'WEEKLY DATA'!$B$11:$B$14577,'MONTHLY DATA'!$B112)</f>
        <v>304</v>
      </c>
      <c r="EX112" s="78">
        <f>AVERAGEIFS('WEEKLY DATA'!EX$11:EX$14577,'WEEKLY DATA'!$A$11:$A$14577,'MONTHLY DATA'!$A112,'WEEKLY DATA'!$B$11:$B$14577,'MONTHLY DATA'!$B112)</f>
        <v>299</v>
      </c>
      <c r="EY112" s="154">
        <f t="shared" si="94"/>
        <v>3.3261339092872655E-2</v>
      </c>
      <c r="EZ112" s="78">
        <f>AVERAGEIFS('WEEKLY DATA'!EZ$11:EZ$14577,'WEEKLY DATA'!$A$11:$A$14577,'MONTHLY DATA'!$A112,'WEEKLY DATA'!$B$11:$B$14577,'MONTHLY DATA'!$B112)</f>
        <v>417.5</v>
      </c>
      <c r="FA112" s="78">
        <f>AVERAGEIFS('WEEKLY DATA'!FA$11:FA$14577,'WEEKLY DATA'!$A$11:$A$14577,'MONTHLY DATA'!$A112,'WEEKLY DATA'!$B$11:$B$14577,'MONTHLY DATA'!$B112)</f>
        <v>427.5</v>
      </c>
      <c r="FB112" s="78">
        <f>AVERAGEIFS('WEEKLY DATA'!FB$11:FB$14577,'WEEKLY DATA'!$A$11:$A$14577,'MONTHLY DATA'!$A112,'WEEKLY DATA'!$B$11:$B$14577,'MONTHLY DATA'!$B112)</f>
        <v>422.5</v>
      </c>
      <c r="FC112" s="154">
        <f t="shared" si="95"/>
        <v>7.3015873015872979E-2</v>
      </c>
      <c r="FD112" s="78">
        <f>AVERAGEIFS('WEEKLY DATA'!FD$11:FD$14577,'WEEKLY DATA'!$A$11:$A$14577,'MONTHLY DATA'!$A112,'WEEKLY DATA'!$B$11:$B$14577,'MONTHLY DATA'!$B112)</f>
        <v>493.5</v>
      </c>
      <c r="FE112" s="78">
        <f>AVERAGEIFS('WEEKLY DATA'!FE$11:FE$14577,'WEEKLY DATA'!$A$11:$A$14577,'MONTHLY DATA'!$A112,'WEEKLY DATA'!$B$11:$B$14577,'MONTHLY DATA'!$B112)</f>
        <v>503.5</v>
      </c>
      <c r="FF112" s="78">
        <f>AVERAGEIFS('WEEKLY DATA'!FF$11:FF$14577,'WEEKLY DATA'!$A$11:$A$14577,'MONTHLY DATA'!$A112,'WEEKLY DATA'!$B$11:$B$14577,'MONTHLY DATA'!$B112)</f>
        <v>498.5</v>
      </c>
      <c r="FG112" s="154">
        <f t="shared" si="96"/>
        <v>5.0856389986824846E-2</v>
      </c>
      <c r="FH112" s="78">
        <f>AVERAGEIFS('WEEKLY DATA'!FH$11:FH$14577,'WEEKLY DATA'!$A$11:$A$14577,'MONTHLY DATA'!$A112,'WEEKLY DATA'!$B$11:$B$14577,'MONTHLY DATA'!$B112)</f>
        <v>309</v>
      </c>
      <c r="FI112" s="78">
        <f>AVERAGEIFS('WEEKLY DATA'!FI$11:FI$14577,'WEEKLY DATA'!$A$11:$A$14577,'MONTHLY DATA'!$A112,'WEEKLY DATA'!$B$11:$B$14577,'MONTHLY DATA'!$B112)</f>
        <v>319</v>
      </c>
      <c r="FJ112" s="78">
        <f>AVERAGEIFS('WEEKLY DATA'!FJ$11:FJ$14577,'WEEKLY DATA'!$A$11:$A$14577,'MONTHLY DATA'!$A112,'WEEKLY DATA'!$B$11:$B$14577,'MONTHLY DATA'!$B112)</f>
        <v>314</v>
      </c>
      <c r="FK112" s="154">
        <f t="shared" si="97"/>
        <v>4.2323651452282229E-2</v>
      </c>
      <c r="FL112" s="169">
        <f>AVERAGEIFS('WEEKLY DATA'!FL$11:FL$14577,'WEEKLY DATA'!$A$11:$A$14577,'MONTHLY DATA'!$A112,'WEEKLY DATA'!$B$11:$B$14577,'MONTHLY DATA'!$B112)</f>
        <v>303.5</v>
      </c>
      <c r="FM112" s="78">
        <f>AVERAGEIFS('WEEKLY DATA'!FM$11:FM$14577,'WEEKLY DATA'!$A$11:$A$14577,'MONTHLY DATA'!$A112,'WEEKLY DATA'!$B$11:$B$14577,'MONTHLY DATA'!$B112)</f>
        <v>313.5</v>
      </c>
      <c r="FN112" s="78">
        <f>AVERAGEIFS('WEEKLY DATA'!FN$11:FN$14577,'WEEKLY DATA'!$A$11:$A$14577,'MONTHLY DATA'!$A112,'WEEKLY DATA'!$B$11:$B$14577,'MONTHLY DATA'!$B112)</f>
        <v>308.5</v>
      </c>
      <c r="FO112" s="154">
        <f t="shared" si="98"/>
        <v>2.8333333333333321E-2</v>
      </c>
      <c r="FP112" s="78">
        <f>AVERAGEIFS('WEEKLY DATA'!FP$11:FP$14577,'WEEKLY DATA'!$A$11:$A$14577,'MONTHLY DATA'!$A112,'WEEKLY DATA'!$B$11:$B$14577,'MONTHLY DATA'!$B112)</f>
        <v>368.5</v>
      </c>
      <c r="FQ112" s="78">
        <f>AVERAGEIFS('WEEKLY DATA'!FQ$11:FQ$14577,'WEEKLY DATA'!$A$11:$A$14577,'MONTHLY DATA'!$A112,'WEEKLY DATA'!$B$11:$B$14577,'MONTHLY DATA'!$B112)</f>
        <v>378.5</v>
      </c>
      <c r="FR112" s="78">
        <f>AVERAGEIFS('WEEKLY DATA'!FR$11:FR$14577,'WEEKLY DATA'!$A$11:$A$14577,'MONTHLY DATA'!$A112,'WEEKLY DATA'!$B$11:$B$14577,'MONTHLY DATA'!$B112)</f>
        <v>373.5</v>
      </c>
      <c r="FS112" s="154">
        <f t="shared" si="99"/>
        <v>0.1514450867052024</v>
      </c>
      <c r="FT112" s="78">
        <f>AVERAGEIFS('WEEKLY DATA'!FT$11:FT$14577,'WEEKLY DATA'!$A$11:$A$14577,'MONTHLY DATA'!$A112,'WEEKLY DATA'!$B$11:$B$14577,'MONTHLY DATA'!$B112)</f>
        <v>307.5</v>
      </c>
      <c r="FU112" s="78">
        <f>AVERAGEIFS('WEEKLY DATA'!FU$11:FU$14577,'WEEKLY DATA'!$A$11:$A$14577,'MONTHLY DATA'!$A112,'WEEKLY DATA'!$B$11:$B$14577,'MONTHLY DATA'!$B112)</f>
        <v>317.5</v>
      </c>
      <c r="FV112" s="78">
        <f>AVERAGEIFS('WEEKLY DATA'!FV$11:FV$14577,'WEEKLY DATA'!$A$11:$A$14577,'MONTHLY DATA'!$A112,'WEEKLY DATA'!$B$11:$B$14577,'MONTHLY DATA'!$B112)</f>
        <v>312.5</v>
      </c>
      <c r="FW112" s="154">
        <f t="shared" si="100"/>
        <v>-4.2145593869731823E-2</v>
      </c>
      <c r="FX112" s="78">
        <f>AVERAGEIFS('WEEKLY DATA'!FX$11:FX$14577,'WEEKLY DATA'!$A$11:$A$14577,'MONTHLY DATA'!$A112,'WEEKLY DATA'!$B$11:$B$14577,'MONTHLY DATA'!$B112)</f>
        <v>225</v>
      </c>
      <c r="FY112" s="78">
        <f>AVERAGEIFS('WEEKLY DATA'!FY$11:FY$14577,'WEEKLY DATA'!$A$11:$A$14577,'MONTHLY DATA'!$A112,'WEEKLY DATA'!$B$11:$B$14577,'MONTHLY DATA'!$B112)</f>
        <v>235</v>
      </c>
      <c r="FZ112" s="78">
        <f>AVERAGEIFS('WEEKLY DATA'!FZ$11:FZ$14577,'WEEKLY DATA'!$A$11:$A$14577,'MONTHLY DATA'!$A112,'WEEKLY DATA'!$B$11:$B$14577,'MONTHLY DATA'!$B112)</f>
        <v>230</v>
      </c>
      <c r="GA112" s="154">
        <f t="shared" si="101"/>
        <v>0.11515151515151523</v>
      </c>
      <c r="GB112" s="78">
        <f>AVERAGEIFS('WEEKLY DATA'!GB$11:GB$14577,'WEEKLY DATA'!$A$11:$A$14577,'MONTHLY DATA'!$A112,'WEEKLY DATA'!$B$11:$B$14577,'MONTHLY DATA'!$B112)</f>
        <v>398.5</v>
      </c>
      <c r="GC112" s="78">
        <f>AVERAGEIFS('WEEKLY DATA'!GC$11:GC$14577,'WEEKLY DATA'!$A$11:$A$14577,'MONTHLY DATA'!$A112,'WEEKLY DATA'!$B$11:$B$14577,'MONTHLY DATA'!$B112)</f>
        <v>408.5</v>
      </c>
      <c r="GD112" s="78">
        <f>AVERAGEIFS('WEEKLY DATA'!GD$11:GD$14577,'WEEKLY DATA'!$A$11:$A$14577,'MONTHLY DATA'!$A112,'WEEKLY DATA'!$B$11:$B$14577,'MONTHLY DATA'!$B112)</f>
        <v>403.5</v>
      </c>
      <c r="GE112" s="154">
        <f t="shared" si="102"/>
        <v>5.8360655737704992E-2</v>
      </c>
      <c r="GF112" s="169">
        <f>AVERAGEIFS('WEEKLY DATA'!GF$11:GF$14577,'WEEKLY DATA'!$A$11:$A$14577,'MONTHLY DATA'!$A112,'WEEKLY DATA'!$B$11:$B$14577,'MONTHLY DATA'!$B112)</f>
        <v>399</v>
      </c>
      <c r="GG112" s="78">
        <f>AVERAGEIFS('WEEKLY DATA'!GG$11:GG$14577,'WEEKLY DATA'!$A$11:$A$14577,'MONTHLY DATA'!$A112,'WEEKLY DATA'!$B$11:$B$14577,'MONTHLY DATA'!$B112)</f>
        <v>409</v>
      </c>
      <c r="GH112" s="78">
        <f>AVERAGEIFS('WEEKLY DATA'!GH$11:GH$14577,'WEEKLY DATA'!$A$11:$A$14577,'MONTHLY DATA'!$A112,'WEEKLY DATA'!$B$11:$B$14577,'MONTHLY DATA'!$B112)</f>
        <v>404</v>
      </c>
      <c r="GI112" s="154">
        <f t="shared" si="103"/>
        <v>5.2768729641693879E-2</v>
      </c>
      <c r="GJ112" s="78">
        <f>AVERAGEIFS('WEEKLY DATA'!GJ$11:GJ$14577,'WEEKLY DATA'!$A$11:$A$14577,'MONTHLY DATA'!$A112,'WEEKLY DATA'!$B$11:$B$14577,'MONTHLY DATA'!$B112)</f>
        <v>432.5</v>
      </c>
      <c r="GK112" s="78">
        <f>AVERAGEIFS('WEEKLY DATA'!GK$11:GK$14577,'WEEKLY DATA'!$A$11:$A$14577,'MONTHLY DATA'!$A112,'WEEKLY DATA'!$B$11:$B$14577,'MONTHLY DATA'!$B112)</f>
        <v>442.5</v>
      </c>
      <c r="GL112" s="78">
        <f>AVERAGEIFS('WEEKLY DATA'!GL$11:GL$14577,'WEEKLY DATA'!$A$11:$A$14577,'MONTHLY DATA'!$A112,'WEEKLY DATA'!$B$11:$B$14577,'MONTHLY DATA'!$B112)</f>
        <v>437.5</v>
      </c>
      <c r="GM112" s="154">
        <f t="shared" si="104"/>
        <v>7.0336391437308965E-2</v>
      </c>
      <c r="GN112" s="78">
        <f>AVERAGEIFS('WEEKLY DATA'!GN$11:GN$14577,'WEEKLY DATA'!$A$11:$A$14577,'MONTHLY DATA'!$A112,'WEEKLY DATA'!$B$11:$B$14577,'MONTHLY DATA'!$B112)</f>
        <v>498.5</v>
      </c>
      <c r="GO112" s="78">
        <f>AVERAGEIFS('WEEKLY DATA'!GO$11:GO$14577,'WEEKLY DATA'!$A$11:$A$14577,'MONTHLY DATA'!$A112,'WEEKLY DATA'!$B$11:$B$14577,'MONTHLY DATA'!$B112)</f>
        <v>508.5</v>
      </c>
      <c r="GP112" s="78">
        <f>AVERAGEIFS('WEEKLY DATA'!GP$11:GP$14577,'WEEKLY DATA'!$A$11:$A$14577,'MONTHLY DATA'!$A112,'WEEKLY DATA'!$B$11:$B$14577,'MONTHLY DATA'!$B112)</f>
        <v>503.5</v>
      </c>
      <c r="GQ112" s="154">
        <f t="shared" si="105"/>
        <v>6.1396574440052643E-2</v>
      </c>
      <c r="GR112" s="78"/>
    </row>
    <row r="113" spans="1:200" ht="15.75" x14ac:dyDescent="0.25">
      <c r="A113">
        <f t="shared" si="55"/>
        <v>7</v>
      </c>
      <c r="B113">
        <f t="shared" si="56"/>
        <v>2018</v>
      </c>
      <c r="C113" s="86">
        <v>43282</v>
      </c>
      <c r="D113" s="78">
        <f>AVERAGEIFS('WEEKLY DATA'!D$11:D$14577,'WEEKLY DATA'!$A$11:$A$14577,'MONTHLY DATA'!$A113,'WEEKLY DATA'!$B$11:$B$14577,'MONTHLY DATA'!$B113)</f>
        <v>430.625</v>
      </c>
      <c r="E113" s="78">
        <f>AVERAGEIFS('WEEKLY DATA'!E$11:E$14577,'WEEKLY DATA'!$A$11:$A$14577,'MONTHLY DATA'!$A113,'WEEKLY DATA'!$B$11:$B$14577,'MONTHLY DATA'!$B113)</f>
        <v>440.625</v>
      </c>
      <c r="F113" s="78">
        <f>AVERAGEIFS('WEEKLY DATA'!F$11:F$14577,'WEEKLY DATA'!$A$11:$A$14577,'MONTHLY DATA'!$A113,'WEEKLY DATA'!$B$11:$B$14577,'MONTHLY DATA'!$B113)</f>
        <v>435.625</v>
      </c>
      <c r="G113" s="154">
        <f t="shared" si="57"/>
        <v>2.7417452830188704E-2</v>
      </c>
      <c r="H113" s="169">
        <f>AVERAGEIFS('WEEKLY DATA'!H$11:H$14577,'WEEKLY DATA'!$A$11:$A$14577,'MONTHLY DATA'!$A113,'WEEKLY DATA'!$B$11:$B$14577,'MONTHLY DATA'!$B113)</f>
        <v>559.375</v>
      </c>
      <c r="I113" s="78">
        <f>AVERAGEIFS('WEEKLY DATA'!I$11:I$14577,'WEEKLY DATA'!$A$11:$A$14577,'MONTHLY DATA'!$A113,'WEEKLY DATA'!$B$11:$B$14577,'MONTHLY DATA'!$B113)</f>
        <v>569.375</v>
      </c>
      <c r="J113" s="78">
        <f>AVERAGEIFS('WEEKLY DATA'!J$11:J$14577,'WEEKLY DATA'!$A$11:$A$14577,'MONTHLY DATA'!$A113,'WEEKLY DATA'!$B$11:$B$14577,'MONTHLY DATA'!$B113)</f>
        <v>564.375</v>
      </c>
      <c r="K113" s="154">
        <f t="shared" si="58"/>
        <v>-2.8710247349823526E-3</v>
      </c>
      <c r="L113" s="169">
        <f>AVERAGEIFS('WEEKLY DATA'!L$11:L$14577,'WEEKLY DATA'!$A$11:$A$14577,'MONTHLY DATA'!$A113,'WEEKLY DATA'!$B$11:$B$14577,'MONTHLY DATA'!$B113)</f>
        <v>483.125</v>
      </c>
      <c r="M113" s="78">
        <f>AVERAGEIFS('WEEKLY DATA'!M$11:M$14577,'WEEKLY DATA'!$A$11:$A$14577,'MONTHLY DATA'!$A113,'WEEKLY DATA'!$B$11:$B$14577,'MONTHLY DATA'!$B113)</f>
        <v>493.125</v>
      </c>
      <c r="N113" s="78">
        <f>AVERAGEIFS('WEEKLY DATA'!N$11:N$14577,'WEEKLY DATA'!$A$11:$A$14577,'MONTHLY DATA'!$A113,'WEEKLY DATA'!$B$11:$B$14577,'MONTHLY DATA'!$B113)</f>
        <v>488.125</v>
      </c>
      <c r="O113" s="154">
        <f t="shared" si="59"/>
        <v>9.5656670113752895E-3</v>
      </c>
      <c r="P113" s="169">
        <f>AVERAGEIFS('WEEKLY DATA'!P$11:P$14577,'WEEKLY DATA'!$A$11:$A$14577,'MONTHLY DATA'!$A113,'WEEKLY DATA'!$B$11:$B$14577,'MONTHLY DATA'!$B113)</f>
        <v>389.375</v>
      </c>
      <c r="Q113" s="78">
        <f>AVERAGEIFS('WEEKLY DATA'!Q$11:Q$14577,'WEEKLY DATA'!$A$11:$A$14577,'MONTHLY DATA'!$A113,'WEEKLY DATA'!$B$11:$B$14577,'MONTHLY DATA'!$B113)</f>
        <v>399.375</v>
      </c>
      <c r="R113" s="78">
        <f>AVERAGEIFS('WEEKLY DATA'!R$11:R$14577,'WEEKLY DATA'!$A$11:$A$14577,'MONTHLY DATA'!$A113,'WEEKLY DATA'!$B$11:$B$14577,'MONTHLY DATA'!$B113)</f>
        <v>394.375</v>
      </c>
      <c r="S113" s="154">
        <f t="shared" si="60"/>
        <v>-1.5293383270911343E-2</v>
      </c>
      <c r="T113" s="169">
        <f>AVERAGEIFS('WEEKLY DATA'!T$11:T$14577,'WEEKLY DATA'!$A$11:$A$14577,'MONTHLY DATA'!$A113,'WEEKLY DATA'!$B$11:$B$14577,'MONTHLY DATA'!$B113)</f>
        <v>415.625</v>
      </c>
      <c r="U113" s="78">
        <f>AVERAGEIFS('WEEKLY DATA'!U$11:U$14577,'WEEKLY DATA'!$A$11:$A$14577,'MONTHLY DATA'!$A113,'WEEKLY DATA'!$B$11:$B$14577,'MONTHLY DATA'!$B113)</f>
        <v>425.625</v>
      </c>
      <c r="V113" s="78">
        <f>AVERAGEIFS('WEEKLY DATA'!V$11:V$14577,'WEEKLY DATA'!$A$11:$A$14577,'MONTHLY DATA'!$A113,'WEEKLY DATA'!$B$11:$B$14577,'MONTHLY DATA'!$B113)</f>
        <v>420.625</v>
      </c>
      <c r="W113" s="154">
        <f t="shared" si="61"/>
        <v>1.8462469733656173E-2</v>
      </c>
      <c r="X113" s="169">
        <f>AVERAGEIFS('WEEKLY DATA'!X$11:X$14577,'WEEKLY DATA'!$A$11:$A$14577,'MONTHLY DATA'!$A113,'WEEKLY DATA'!$B$11:$B$14577,'MONTHLY DATA'!$B113)</f>
        <v>409.375</v>
      </c>
      <c r="Y113" s="78">
        <f>AVERAGEIFS('WEEKLY DATA'!Y$11:Y$14577,'WEEKLY DATA'!$A$11:$A$14577,'MONTHLY DATA'!$A113,'WEEKLY DATA'!$B$11:$B$14577,'MONTHLY DATA'!$B113)</f>
        <v>419.375</v>
      </c>
      <c r="Z113" s="78">
        <f>AVERAGEIFS('WEEKLY DATA'!Z$11:Z$14577,'WEEKLY DATA'!$A$11:$A$14577,'MONTHLY DATA'!$A113,'WEEKLY DATA'!$B$11:$B$14577,'MONTHLY DATA'!$B113)</f>
        <v>414.375</v>
      </c>
      <c r="AA113" s="154">
        <f t="shared" si="62"/>
        <v>-3.90625E-3</v>
      </c>
      <c r="AB113" s="169">
        <f>AVERAGEIFS('WEEKLY DATA'!AB$11:AB$14577,'WEEKLY DATA'!$A$11:$A$14577,'MONTHLY DATA'!$A113,'WEEKLY DATA'!$B$11:$B$14577,'MONTHLY DATA'!$B113)</f>
        <v>423.125</v>
      </c>
      <c r="AC113" s="78">
        <f>AVERAGEIFS('WEEKLY DATA'!AC$11:AC$14577,'WEEKLY DATA'!$A$11:$A$14577,'MONTHLY DATA'!$A113,'WEEKLY DATA'!$B$11:$B$14577,'MONTHLY DATA'!$B113)</f>
        <v>433.125</v>
      </c>
      <c r="AD113" s="78">
        <f>AVERAGEIFS('WEEKLY DATA'!AD$11:AD$14577,'WEEKLY DATA'!$A$11:$A$14577,'MONTHLY DATA'!$A113,'WEEKLY DATA'!$B$11:$B$14577,'MONTHLY DATA'!$B113)</f>
        <v>428.125</v>
      </c>
      <c r="AE113" s="154">
        <f t="shared" si="63"/>
        <v>1.0920897284533604E-2</v>
      </c>
      <c r="AF113" s="169">
        <f>AVERAGEIFS('WEEKLY DATA'!AF$11:AF$14577,'WEEKLY DATA'!$A$11:$A$14577,'MONTHLY DATA'!$A113,'WEEKLY DATA'!$B$11:$B$14577,'MONTHLY DATA'!$B113)</f>
        <v>371.875</v>
      </c>
      <c r="AG113" s="78">
        <f>AVERAGEIFS('WEEKLY DATA'!AG$11:AG$14577,'WEEKLY DATA'!$A$11:$A$14577,'MONTHLY DATA'!$A113,'WEEKLY DATA'!$B$11:$B$14577,'MONTHLY DATA'!$B113)</f>
        <v>381.875</v>
      </c>
      <c r="AH113" s="78">
        <f>AVERAGEIFS('WEEKLY DATA'!AH$11:AH$14577,'WEEKLY DATA'!$A$11:$A$14577,'MONTHLY DATA'!$A113,'WEEKLY DATA'!$B$11:$B$14577,'MONTHLY DATA'!$B113)</f>
        <v>376.875</v>
      </c>
      <c r="AI113" s="154">
        <f t="shared" si="64"/>
        <v>1.0388739946380676E-2</v>
      </c>
      <c r="AJ113" s="169">
        <f>AVERAGEIFS('WEEKLY DATA'!AJ$11:AJ$14577,'WEEKLY DATA'!$A$11:$A$14577,'MONTHLY DATA'!$A113,'WEEKLY DATA'!$B$11:$B$14577,'MONTHLY DATA'!$B113)</f>
        <v>410.625</v>
      </c>
      <c r="AK113" s="78">
        <f>AVERAGEIFS('WEEKLY DATA'!AK$11:AK$14577,'WEEKLY DATA'!$A$11:$A$14577,'MONTHLY DATA'!$A113,'WEEKLY DATA'!$B$11:$B$14577,'MONTHLY DATA'!$B113)</f>
        <v>420.625</v>
      </c>
      <c r="AL113" s="78">
        <f>AVERAGEIFS('WEEKLY DATA'!AL$11:AL$14577,'WEEKLY DATA'!$A$11:$A$14577,'MONTHLY DATA'!$A113,'WEEKLY DATA'!$B$11:$B$14577,'MONTHLY DATA'!$B113)</f>
        <v>415.625</v>
      </c>
      <c r="AM113" s="154">
        <f t="shared" si="65"/>
        <v>2.2447724477244746E-2</v>
      </c>
      <c r="AN113" s="169">
        <f>AVERAGEIFS('WEEKLY DATA'!AN$11:AN$14577,'WEEKLY DATA'!$A$11:$A$14577,'MONTHLY DATA'!$A113,'WEEKLY DATA'!$B$11:$B$14577,'MONTHLY DATA'!$B113)</f>
        <v>406.875</v>
      </c>
      <c r="AO113" s="78">
        <f>AVERAGEIFS('WEEKLY DATA'!AO$11:AO$14577,'WEEKLY DATA'!$A$11:$A$14577,'MONTHLY DATA'!$A113,'WEEKLY DATA'!$B$11:$B$14577,'MONTHLY DATA'!$B113)</f>
        <v>416.875</v>
      </c>
      <c r="AP113" s="78">
        <f>AVERAGEIFS('WEEKLY DATA'!AP$11:AP$14577,'WEEKLY DATA'!$A$11:$A$14577,'MONTHLY DATA'!$A113,'WEEKLY DATA'!$B$11:$B$14577,'MONTHLY DATA'!$B113)</f>
        <v>411.875</v>
      </c>
      <c r="AQ113" s="154">
        <f t="shared" si="66"/>
        <v>1.6975308641975273E-2</v>
      </c>
      <c r="AR113" s="169">
        <f>AVERAGEIFS('WEEKLY DATA'!AR$11:AR$14577,'WEEKLY DATA'!$A$11:$A$14577,'MONTHLY DATA'!$A113,'WEEKLY DATA'!$B$11:$B$14577,'MONTHLY DATA'!$B113)</f>
        <v>428.125</v>
      </c>
      <c r="AS113" s="78">
        <f>AVERAGEIFS('WEEKLY DATA'!AS$11:AS$14577,'WEEKLY DATA'!$A$11:$A$14577,'MONTHLY DATA'!$A113,'WEEKLY DATA'!$B$11:$B$14577,'MONTHLY DATA'!$B113)</f>
        <v>438.125</v>
      </c>
      <c r="AT113" s="78">
        <f>AVERAGEIFS('WEEKLY DATA'!AT$11:AT$14577,'WEEKLY DATA'!$A$11:$A$14577,'MONTHLY DATA'!$A113,'WEEKLY DATA'!$B$11:$B$14577,'MONTHLY DATA'!$B113)</f>
        <v>433.125</v>
      </c>
      <c r="AU113" s="154">
        <f t="shared" si="67"/>
        <v>1.0793465577596306E-2</v>
      </c>
      <c r="AV113" s="169">
        <f>AVERAGEIFS('WEEKLY DATA'!AV$11:AV$14577,'WEEKLY DATA'!$A$11:$A$14577,'MONTHLY DATA'!$A113,'WEEKLY DATA'!$B$11:$B$14577,'MONTHLY DATA'!$B113)</f>
        <v>371.875</v>
      </c>
      <c r="AW113" s="78">
        <f>AVERAGEIFS('WEEKLY DATA'!AW$11:AW$14577,'WEEKLY DATA'!$A$11:$A$14577,'MONTHLY DATA'!$A113,'WEEKLY DATA'!$B$11:$B$14577,'MONTHLY DATA'!$B113)</f>
        <v>381.875</v>
      </c>
      <c r="AX113" s="78">
        <f>AVERAGEIFS('WEEKLY DATA'!AX$11:AX$14577,'WEEKLY DATA'!$A$11:$A$14577,'MONTHLY DATA'!$A113,'WEEKLY DATA'!$B$11:$B$14577,'MONTHLY DATA'!$B113)</f>
        <v>376.875</v>
      </c>
      <c r="AY113" s="154">
        <f t="shared" si="68"/>
        <v>2.327127659574435E-3</v>
      </c>
      <c r="AZ113" s="169">
        <f>AVERAGEIFS('WEEKLY DATA'!AZ$11:AZ$14577,'WEEKLY DATA'!$A$11:$A$14577,'MONTHLY DATA'!$A113,'WEEKLY DATA'!$B$11:$B$14577,'MONTHLY DATA'!$B113)</f>
        <v>345.625</v>
      </c>
      <c r="BA113" s="78">
        <f>AVERAGEIFS('WEEKLY DATA'!BA$11:BA$14577,'WEEKLY DATA'!$A$11:$A$14577,'MONTHLY DATA'!$A113,'WEEKLY DATA'!$B$11:$B$14577,'MONTHLY DATA'!$B113)</f>
        <v>355.625</v>
      </c>
      <c r="BB113" s="78">
        <f>AVERAGEIFS('WEEKLY DATA'!BB$11:BB$14577,'WEEKLY DATA'!$A$11:$A$14577,'MONTHLY DATA'!$A113,'WEEKLY DATA'!$B$11:$B$14577,'MONTHLY DATA'!$B113)</f>
        <v>350.625</v>
      </c>
      <c r="BC113" s="154">
        <f t="shared" si="69"/>
        <v>2.2230320699708539E-2</v>
      </c>
      <c r="BD113" s="169">
        <f>AVERAGEIFS('WEEKLY DATA'!BD$11:BD$14577,'WEEKLY DATA'!$A$11:$A$14577,'MONTHLY DATA'!$A113,'WEEKLY DATA'!$B$11:$B$14577,'MONTHLY DATA'!$B113)</f>
        <v>344.375</v>
      </c>
      <c r="BE113" s="78">
        <f>AVERAGEIFS('WEEKLY DATA'!BE$11:BE$14577,'WEEKLY DATA'!$A$11:$A$14577,'MONTHLY DATA'!$A113,'WEEKLY DATA'!$B$11:$B$14577,'MONTHLY DATA'!$B113)</f>
        <v>354.375</v>
      </c>
      <c r="BF113" s="78">
        <f>AVERAGEIFS('WEEKLY DATA'!BF$11:BF$14577,'WEEKLY DATA'!$A$11:$A$14577,'MONTHLY DATA'!$A113,'WEEKLY DATA'!$B$11:$B$14577,'MONTHLY DATA'!$B113)</f>
        <v>349.375</v>
      </c>
      <c r="BG113" s="154">
        <f t="shared" si="70"/>
        <v>1.5625E-2</v>
      </c>
      <c r="BH113" s="169">
        <f>AVERAGEIFS('WEEKLY DATA'!BH$11:BH$14577,'WEEKLY DATA'!$A$11:$A$14577,'MONTHLY DATA'!$A113,'WEEKLY DATA'!$B$11:$B$14577,'MONTHLY DATA'!$B113)</f>
        <v>373.125</v>
      </c>
      <c r="BI113" s="78">
        <f>AVERAGEIFS('WEEKLY DATA'!BI$11:BI$14577,'WEEKLY DATA'!$A$11:$A$14577,'MONTHLY DATA'!$A113,'WEEKLY DATA'!$B$11:$B$14577,'MONTHLY DATA'!$B113)</f>
        <v>383.125</v>
      </c>
      <c r="BJ113" s="78">
        <f>AVERAGEIFS('WEEKLY DATA'!BJ$11:BJ$14577,'WEEKLY DATA'!$A$11:$A$14577,'MONTHLY DATA'!$A113,'WEEKLY DATA'!$B$11:$B$14577,'MONTHLY DATA'!$B113)</f>
        <v>378.125</v>
      </c>
      <c r="BK113" s="154">
        <f t="shared" si="71"/>
        <v>2.8911564625850428E-2</v>
      </c>
      <c r="BL113" s="169">
        <f>AVERAGEIFS('WEEKLY DATA'!BL$11:BL$14577,'WEEKLY DATA'!$A$11:$A$14577,'MONTHLY DATA'!$A113,'WEEKLY DATA'!$B$11:$B$14577,'MONTHLY DATA'!$B113)</f>
        <v>359.375</v>
      </c>
      <c r="BM113" s="78">
        <f>AVERAGEIFS('WEEKLY DATA'!BM$11:BM$14577,'WEEKLY DATA'!$A$11:$A$14577,'MONTHLY DATA'!$A113,'WEEKLY DATA'!$B$11:$B$14577,'MONTHLY DATA'!$B113)</f>
        <v>369.375</v>
      </c>
      <c r="BN113" s="78">
        <f>AVERAGEIFS('WEEKLY DATA'!BN$11:BN$14577,'WEEKLY DATA'!$A$11:$A$14577,'MONTHLY DATA'!$A113,'WEEKLY DATA'!$B$11:$B$14577,'MONTHLY DATA'!$B113)</f>
        <v>364.375</v>
      </c>
      <c r="BO113" s="154">
        <f t="shared" si="72"/>
        <v>1.4972144846796764E-2</v>
      </c>
      <c r="BP113" s="78">
        <f>AVERAGEIFS('WEEKLY DATA'!BP$11:BP$14577,'WEEKLY DATA'!$A$11:$A$14577,'MONTHLY DATA'!$A113,'WEEKLY DATA'!$B$11:$B$14577,'MONTHLY DATA'!$B113)</f>
        <v>396.25</v>
      </c>
      <c r="BQ113" s="78">
        <f>AVERAGEIFS('WEEKLY DATA'!BQ$11:BQ$14577,'WEEKLY DATA'!$A$11:$A$14577,'MONTHLY DATA'!$A113,'WEEKLY DATA'!$B$11:$B$14577,'MONTHLY DATA'!$B113)</f>
        <v>406.25</v>
      </c>
      <c r="BR113" s="78">
        <f>AVERAGEIFS('WEEKLY DATA'!BR$11:BR$14577,'WEEKLY DATA'!$A$11:$A$14577,'MONTHLY DATA'!$A113,'WEEKLY DATA'!$B$11:$B$14577,'MONTHLY DATA'!$B113)</f>
        <v>401.25</v>
      </c>
      <c r="BS113" s="154">
        <f t="shared" si="73"/>
        <v>2.0992366412213803E-2</v>
      </c>
      <c r="BT113" s="78">
        <f>AVERAGEIFS('WEEKLY DATA'!BT$11:BT$14577,'WEEKLY DATA'!$A$11:$A$14577,'MONTHLY DATA'!$A113,'WEEKLY DATA'!$B$11:$B$14577,'MONTHLY DATA'!$B113)</f>
        <v>393.75</v>
      </c>
      <c r="BU113" s="78">
        <f>AVERAGEIFS('WEEKLY DATA'!BU$11:BU$14577,'WEEKLY DATA'!$A$11:$A$14577,'MONTHLY DATA'!$A113,'WEEKLY DATA'!$B$11:$B$14577,'MONTHLY DATA'!$B113)</f>
        <v>403.75</v>
      </c>
      <c r="BV113" s="78">
        <f>AVERAGEIFS('WEEKLY DATA'!BV$11:BV$14577,'WEEKLY DATA'!$A$11:$A$14577,'MONTHLY DATA'!$A113,'WEEKLY DATA'!$B$11:$B$14577,'MONTHLY DATA'!$B113)</f>
        <v>398.75</v>
      </c>
      <c r="BW113" s="154">
        <f t="shared" si="74"/>
        <v>1.2055837563451854E-2</v>
      </c>
      <c r="BX113" s="78">
        <f>AVERAGEIFS('WEEKLY DATA'!BX$11:BX$14577,'WEEKLY DATA'!$A$11:$A$14577,'MONTHLY DATA'!$A113,'WEEKLY DATA'!$B$11:$B$14577,'MONTHLY DATA'!$B113)</f>
        <v>422.5</v>
      </c>
      <c r="BY113" s="78">
        <f>AVERAGEIFS('WEEKLY DATA'!BY$11:BY$14577,'WEEKLY DATA'!$A$11:$A$14577,'MONTHLY DATA'!$A113,'WEEKLY DATA'!$B$11:$B$14577,'MONTHLY DATA'!$B113)</f>
        <v>432.5</v>
      </c>
      <c r="BZ113" s="78">
        <f>AVERAGEIFS('WEEKLY DATA'!BZ$11:BZ$14577,'WEEKLY DATA'!$A$11:$A$14577,'MONTHLY DATA'!$A113,'WEEKLY DATA'!$B$11:$B$14577,'MONTHLY DATA'!$B113)</f>
        <v>427.5</v>
      </c>
      <c r="CA113" s="154">
        <f t="shared" si="75"/>
        <v>2.39520958083832E-2</v>
      </c>
      <c r="CB113" s="78">
        <f>AVERAGEIFS('WEEKLY DATA'!CB$11:CB$14577,'WEEKLY DATA'!$A$11:$A$14577,'MONTHLY DATA'!$A113,'WEEKLY DATA'!$B$11:$B$14577,'MONTHLY DATA'!$B113)</f>
        <v>470</v>
      </c>
      <c r="CC113" s="78">
        <f>AVERAGEIFS('WEEKLY DATA'!CC$11:CC$14577,'WEEKLY DATA'!$A$11:$A$14577,'MONTHLY DATA'!$A113,'WEEKLY DATA'!$B$11:$B$14577,'MONTHLY DATA'!$B113)</f>
        <v>480</v>
      </c>
      <c r="CD113" s="78">
        <f>AVERAGEIFS('WEEKLY DATA'!CD$11:CD$14577,'WEEKLY DATA'!$A$11:$A$14577,'MONTHLY DATA'!$A113,'WEEKLY DATA'!$B$11:$B$14577,'MONTHLY DATA'!$B113)</f>
        <v>475</v>
      </c>
      <c r="CE113" s="154">
        <f t="shared" si="76"/>
        <v>3.1678986272438703E-3</v>
      </c>
      <c r="CF113" s="78">
        <f>AVERAGEIFS('WEEKLY DATA'!CF$11:CF$14577,'WEEKLY DATA'!$A$11:$A$14577,'MONTHLY DATA'!$A113,'WEEKLY DATA'!$B$11:$B$14577,'MONTHLY DATA'!$B113)</f>
        <v>346.25</v>
      </c>
      <c r="CG113" s="78">
        <f>AVERAGEIFS('WEEKLY DATA'!CG$11:CG$14577,'WEEKLY DATA'!$A$11:$A$14577,'MONTHLY DATA'!$A113,'WEEKLY DATA'!$B$11:$B$14577,'MONTHLY DATA'!$B113)</f>
        <v>356.25</v>
      </c>
      <c r="CH113" s="78">
        <f>AVERAGEIFS('WEEKLY DATA'!CH$11:CH$14577,'WEEKLY DATA'!$A$11:$A$14577,'MONTHLY DATA'!$A113,'WEEKLY DATA'!$B$11:$B$14577,'MONTHLY DATA'!$B113)</f>
        <v>351.25</v>
      </c>
      <c r="CI113" s="154">
        <f t="shared" si="77"/>
        <v>3.1571218795888312E-2</v>
      </c>
      <c r="CJ113" s="78">
        <f>AVERAGEIFS('WEEKLY DATA'!CJ$11:CJ$14577,'WEEKLY DATA'!$A$11:$A$14577,'MONTHLY DATA'!$A113,'WEEKLY DATA'!$B$11:$B$14577,'MONTHLY DATA'!$B113)</f>
        <v>336.25</v>
      </c>
      <c r="CK113" s="78">
        <f>AVERAGEIFS('WEEKLY DATA'!CK$11:CK$14577,'WEEKLY DATA'!$A$11:$A$14577,'MONTHLY DATA'!$A113,'WEEKLY DATA'!$B$11:$B$14577,'MONTHLY DATA'!$B113)</f>
        <v>346.25</v>
      </c>
      <c r="CL113" s="78">
        <f>AVERAGEIFS('WEEKLY DATA'!CL$11:CL$14577,'WEEKLY DATA'!$A$11:$A$14577,'MONTHLY DATA'!$A113,'WEEKLY DATA'!$B$11:$B$14577,'MONTHLY DATA'!$B113)</f>
        <v>341.25</v>
      </c>
      <c r="CM113" s="154">
        <f t="shared" si="78"/>
        <v>2.1706586826347296E-2</v>
      </c>
      <c r="CN113" s="78">
        <f>AVERAGEIFS('WEEKLY DATA'!CN$11:CN$14577,'WEEKLY DATA'!$A$11:$A$14577,'MONTHLY DATA'!$A113,'WEEKLY DATA'!$B$11:$B$14577,'MONTHLY DATA'!$B113)</f>
        <v>372.5</v>
      </c>
      <c r="CO113" s="78">
        <f>AVERAGEIFS('WEEKLY DATA'!CO$11:CO$14577,'WEEKLY DATA'!$A$11:$A$14577,'MONTHLY DATA'!$A113,'WEEKLY DATA'!$B$11:$B$14577,'MONTHLY DATA'!$B113)</f>
        <v>382.5</v>
      </c>
      <c r="CP113" s="78">
        <f>AVERAGEIFS('WEEKLY DATA'!CP$11:CP$14577,'WEEKLY DATA'!$A$11:$A$14577,'MONTHLY DATA'!$A113,'WEEKLY DATA'!$B$11:$B$14577,'MONTHLY DATA'!$B113)</f>
        <v>377.5</v>
      </c>
      <c r="CQ113" s="154">
        <f t="shared" si="79"/>
        <v>2.7210884353741527E-2</v>
      </c>
      <c r="CR113" s="78">
        <f>AVERAGEIFS('WEEKLY DATA'!CR$11:CR$14577,'WEEKLY DATA'!$A$11:$A$14577,'MONTHLY DATA'!$A113,'WEEKLY DATA'!$B$11:$B$14577,'MONTHLY DATA'!$B113)</f>
        <v>440</v>
      </c>
      <c r="CS113" s="78">
        <f>AVERAGEIFS('WEEKLY DATA'!CS$11:CS$14577,'WEEKLY DATA'!$A$11:$A$14577,'MONTHLY DATA'!$A113,'WEEKLY DATA'!$B$11:$B$14577,'MONTHLY DATA'!$B113)</f>
        <v>450</v>
      </c>
      <c r="CT113" s="78">
        <f>AVERAGEIFS('WEEKLY DATA'!CT$11:CT$14577,'WEEKLY DATA'!$A$11:$A$14577,'MONTHLY DATA'!$A113,'WEEKLY DATA'!$B$11:$B$14577,'MONTHLY DATA'!$B113)</f>
        <v>445</v>
      </c>
      <c r="CU113" s="154">
        <f t="shared" si="80"/>
        <v>3.3821871476888976E-3</v>
      </c>
      <c r="CV113" s="169">
        <f>AVERAGEIFS('WEEKLY DATA'!CV$11:CV$14577,'WEEKLY DATA'!$A$11:$A$14577,'MONTHLY DATA'!$A113,'WEEKLY DATA'!$B$11:$B$14577,'MONTHLY DATA'!$B113)</f>
        <v>376.25</v>
      </c>
      <c r="CW113" s="78">
        <f>AVERAGEIFS('WEEKLY DATA'!CW$11:CW$14577,'WEEKLY DATA'!$A$11:$A$14577,'MONTHLY DATA'!$A113,'WEEKLY DATA'!$B$11:$B$14577,'MONTHLY DATA'!$B113)</f>
        <v>386.25</v>
      </c>
      <c r="CX113" s="78">
        <f>AVERAGEIFS('WEEKLY DATA'!CX$11:CX$14577,'WEEKLY DATA'!$A$11:$A$14577,'MONTHLY DATA'!$A113,'WEEKLY DATA'!$B$11:$B$14577,'MONTHLY DATA'!$B113)</f>
        <v>381.25</v>
      </c>
      <c r="CY113" s="154">
        <f t="shared" si="81"/>
        <v>2.0749665327978617E-2</v>
      </c>
      <c r="CZ113" s="169">
        <f>AVERAGEIFS('WEEKLY DATA'!CZ$11:CZ$14577,'WEEKLY DATA'!$A$11:$A$14577,'MONTHLY DATA'!$A113,'WEEKLY DATA'!$B$11:$B$14577,'MONTHLY DATA'!$B113)</f>
        <v>371.25</v>
      </c>
      <c r="DA113" s="78">
        <f>AVERAGEIFS('WEEKLY DATA'!DA$11:DA$14577,'WEEKLY DATA'!$A$11:$A$14577,'MONTHLY DATA'!$A113,'WEEKLY DATA'!$B$11:$B$14577,'MONTHLY DATA'!$B113)</f>
        <v>381.25</v>
      </c>
      <c r="DB113" s="78">
        <f>AVERAGEIFS('WEEKLY DATA'!DB$11:DB$14577,'WEEKLY DATA'!$A$11:$A$14577,'MONTHLY DATA'!$A113,'WEEKLY DATA'!$B$11:$B$14577,'MONTHLY DATA'!$B113)</f>
        <v>376.25</v>
      </c>
      <c r="DC113" s="154">
        <f t="shared" si="82"/>
        <v>2.3809523809523725E-2</v>
      </c>
      <c r="DD113" s="78">
        <f>AVERAGEIFS('WEEKLY DATA'!DD$11:DD$14577,'WEEKLY DATA'!$A$11:$A$14577,'MONTHLY DATA'!$A113,'WEEKLY DATA'!$B$11:$B$14577,'MONTHLY DATA'!$B113)</f>
        <v>412.5</v>
      </c>
      <c r="DE113" s="78">
        <f>AVERAGEIFS('WEEKLY DATA'!DE$11:DE$14577,'WEEKLY DATA'!$A$11:$A$14577,'MONTHLY DATA'!$A113,'WEEKLY DATA'!$B$11:$B$14577,'MONTHLY DATA'!$B113)</f>
        <v>422.5</v>
      </c>
      <c r="DF113" s="78">
        <f>AVERAGEIFS('WEEKLY DATA'!DF$11:DF$14577,'WEEKLY DATA'!$A$11:$A$14577,'MONTHLY DATA'!$A113,'WEEKLY DATA'!$B$11:$B$14577,'MONTHLY DATA'!$B113)</f>
        <v>417.5</v>
      </c>
      <c r="DG113" s="154">
        <f t="shared" si="83"/>
        <v>2.4539877300613577E-2</v>
      </c>
      <c r="DH113" s="78">
        <f>AVERAGEIFS('WEEKLY DATA'!DH$11:DH$14577,'WEEKLY DATA'!$A$11:$A$14577,'MONTHLY DATA'!$A113,'WEEKLY DATA'!$B$11:$B$14577,'MONTHLY DATA'!$B113)</f>
        <v>465</v>
      </c>
      <c r="DI113" s="78">
        <f>AVERAGEIFS('WEEKLY DATA'!DI$11:DI$14577,'WEEKLY DATA'!$A$11:$A$14577,'MONTHLY DATA'!$A113,'WEEKLY DATA'!$B$11:$B$14577,'MONTHLY DATA'!$B113)</f>
        <v>475</v>
      </c>
      <c r="DJ113" s="78">
        <f>AVERAGEIFS('WEEKLY DATA'!DJ$11:DJ$14577,'WEEKLY DATA'!$A$11:$A$14577,'MONTHLY DATA'!$A113,'WEEKLY DATA'!$B$11:$B$14577,'MONTHLY DATA'!$B113)</f>
        <v>470</v>
      </c>
      <c r="DK113" s="154">
        <f t="shared" si="84"/>
        <v>3.2017075773747017E-3</v>
      </c>
      <c r="DL113" s="169">
        <f>AVERAGEIFS('WEEKLY DATA'!DL$11:DL$14577,'WEEKLY DATA'!$A$11:$A$14577,'MONTHLY DATA'!$A113,'WEEKLY DATA'!$B$11:$B$14577,'MONTHLY DATA'!$B113)</f>
        <v>351.25</v>
      </c>
      <c r="DM113" s="78">
        <f>AVERAGEIFS('WEEKLY DATA'!DM$11:DM$14577,'WEEKLY DATA'!$A$11:$A$14577,'MONTHLY DATA'!$A113,'WEEKLY DATA'!$B$11:$B$14577,'MONTHLY DATA'!$B113)</f>
        <v>361.25</v>
      </c>
      <c r="DN113" s="78">
        <f>AVERAGEIFS('WEEKLY DATA'!DN$11:DN$14577,'WEEKLY DATA'!$A$11:$A$14577,'MONTHLY DATA'!$A113,'WEEKLY DATA'!$B$11:$B$14577,'MONTHLY DATA'!$B113)</f>
        <v>356.25</v>
      </c>
      <c r="DO113" s="154">
        <f t="shared" si="85"/>
        <v>3.1114327062228719E-2</v>
      </c>
      <c r="DP113" s="78">
        <f>AVERAGEIFS('WEEKLY DATA'!DP$11:DP$14577,'WEEKLY DATA'!$A$11:$A$14577,'MONTHLY DATA'!$A113,'WEEKLY DATA'!$B$11:$B$14577,'MONTHLY DATA'!$B113)</f>
        <v>341.25</v>
      </c>
      <c r="DQ113" s="78">
        <f>AVERAGEIFS('WEEKLY DATA'!DQ$11:DQ$14577,'WEEKLY DATA'!$A$11:$A$14577,'MONTHLY DATA'!$A113,'WEEKLY DATA'!$B$11:$B$14577,'MONTHLY DATA'!$B113)</f>
        <v>351.25</v>
      </c>
      <c r="DR113" s="78">
        <f>AVERAGEIFS('WEEKLY DATA'!DR$11:DR$14577,'WEEKLY DATA'!$A$11:$A$14577,'MONTHLY DATA'!$A113,'WEEKLY DATA'!$B$11:$B$14577,'MONTHLY DATA'!$B113)</f>
        <v>346.25</v>
      </c>
      <c r="DS113" s="154">
        <f t="shared" si="86"/>
        <v>2.5925925925925908E-2</v>
      </c>
      <c r="DT113" s="78">
        <f>AVERAGEIFS('WEEKLY DATA'!DT$11:DT$14577,'WEEKLY DATA'!$A$11:$A$14577,'MONTHLY DATA'!$A113,'WEEKLY DATA'!$B$11:$B$14577,'MONTHLY DATA'!$B113)</f>
        <v>422.5</v>
      </c>
      <c r="DU113" s="78">
        <f>AVERAGEIFS('WEEKLY DATA'!DU$11:DU$14577,'WEEKLY DATA'!$A$11:$A$14577,'MONTHLY DATA'!$A113,'WEEKLY DATA'!$B$11:$B$14577,'MONTHLY DATA'!$B113)</f>
        <v>432.5</v>
      </c>
      <c r="DV113" s="78">
        <f>AVERAGEIFS('WEEKLY DATA'!DV$11:DV$14577,'WEEKLY DATA'!$A$11:$A$14577,'MONTHLY DATA'!$A113,'WEEKLY DATA'!$B$11:$B$14577,'MONTHLY DATA'!$B113)</f>
        <v>427.5</v>
      </c>
      <c r="DW113" s="154">
        <f t="shared" si="87"/>
        <v>2.39520958083832E-2</v>
      </c>
      <c r="DX113" s="78">
        <f>AVERAGEIFS('WEEKLY DATA'!DX$11:DX$14577,'WEEKLY DATA'!$A$11:$A$14577,'MONTHLY DATA'!$A113,'WEEKLY DATA'!$B$11:$B$14577,'MONTHLY DATA'!$B113)</f>
        <v>475</v>
      </c>
      <c r="DY113" s="78">
        <f>AVERAGEIFS('WEEKLY DATA'!DY$11:DY$14577,'WEEKLY DATA'!$A$11:$A$14577,'MONTHLY DATA'!$A113,'WEEKLY DATA'!$B$11:$B$14577,'MONTHLY DATA'!$B113)</f>
        <v>485</v>
      </c>
      <c r="DZ113" s="78">
        <f>AVERAGEIFS('WEEKLY DATA'!DZ$11:DZ$14577,'WEEKLY DATA'!$A$11:$A$14577,'MONTHLY DATA'!$A113,'WEEKLY DATA'!$B$11:$B$14577,'MONTHLY DATA'!$B113)</f>
        <v>480</v>
      </c>
      <c r="EA113" s="154">
        <f t="shared" si="88"/>
        <v>3.1347962382444194E-3</v>
      </c>
      <c r="EB113" s="78">
        <f>AVERAGEIFS('WEEKLY DATA'!EB$11:EB$14577,'WEEKLY DATA'!$A$11:$A$14577,'MONTHLY DATA'!$A113,'WEEKLY DATA'!$B$11:$B$14577,'MONTHLY DATA'!$B113)</f>
        <v>336.25</v>
      </c>
      <c r="EC113" s="78">
        <f>AVERAGEIFS('WEEKLY DATA'!EC$11:EC$14577,'WEEKLY DATA'!$A$11:$A$14577,'MONTHLY DATA'!$A113,'WEEKLY DATA'!$B$11:$B$14577,'MONTHLY DATA'!$B113)</f>
        <v>346.25</v>
      </c>
      <c r="ED113" s="78">
        <f>AVERAGEIFS('WEEKLY DATA'!ED$11:ED$14577,'WEEKLY DATA'!$A$11:$A$14577,'MONTHLY DATA'!$A113,'WEEKLY DATA'!$B$11:$B$14577,'MONTHLY DATA'!$B113)</f>
        <v>341.25</v>
      </c>
      <c r="EE113" s="154">
        <f t="shared" si="89"/>
        <v>3.2526475037821578E-2</v>
      </c>
      <c r="EF113" s="169">
        <f>AVERAGEIFS('WEEKLY DATA'!EF$11:EF$14577,'WEEKLY DATA'!$A$11:$A$14577,'MONTHLY DATA'!$A113,'WEEKLY DATA'!$B$11:$B$14577,'MONTHLY DATA'!$B113)</f>
        <v>326.25</v>
      </c>
      <c r="EG113" s="78">
        <f>AVERAGEIFS('WEEKLY DATA'!EG$11:EG$14577,'WEEKLY DATA'!$A$11:$A$14577,'MONTHLY DATA'!$A113,'WEEKLY DATA'!$B$11:$B$14577,'MONTHLY DATA'!$B113)</f>
        <v>336.25</v>
      </c>
      <c r="EH113" s="78">
        <f>AVERAGEIFS('WEEKLY DATA'!EH$11:EH$14577,'WEEKLY DATA'!$A$11:$A$14577,'MONTHLY DATA'!$A113,'WEEKLY DATA'!$B$11:$B$14577,'MONTHLY DATA'!$B113)</f>
        <v>331.25</v>
      </c>
      <c r="EI113" s="154">
        <f t="shared" si="90"/>
        <v>2.7131782945736482E-2</v>
      </c>
      <c r="EJ113" s="78">
        <f>AVERAGEIFS('WEEKLY DATA'!EJ$11:EJ$14577,'WEEKLY DATA'!$A$11:$A$14577,'MONTHLY DATA'!$A113,'WEEKLY DATA'!$B$11:$B$14577,'MONTHLY DATA'!$B113)</f>
        <v>442.5</v>
      </c>
      <c r="EK113" s="78">
        <f>AVERAGEIFS('WEEKLY DATA'!EK$11:EK$14577,'WEEKLY DATA'!$A$11:$A$14577,'MONTHLY DATA'!$A113,'WEEKLY DATA'!$B$11:$B$14577,'MONTHLY DATA'!$B113)</f>
        <v>452.5</v>
      </c>
      <c r="EL113" s="78">
        <f>AVERAGEIFS('WEEKLY DATA'!EL$11:EL$14577,'WEEKLY DATA'!$A$11:$A$14577,'MONTHLY DATA'!$A113,'WEEKLY DATA'!$B$11:$B$14577,'MONTHLY DATA'!$B113)</f>
        <v>447.5</v>
      </c>
      <c r="EM113" s="154">
        <f t="shared" si="91"/>
        <v>2.2857142857142909E-2</v>
      </c>
      <c r="EN113" s="78">
        <f>AVERAGEIFS('WEEKLY DATA'!EN$11:EN$14577,'WEEKLY DATA'!$A$11:$A$14577,'MONTHLY DATA'!$A113,'WEEKLY DATA'!$B$11:$B$14577,'MONTHLY DATA'!$B113)</f>
        <v>495</v>
      </c>
      <c r="EO113" s="78">
        <f>AVERAGEIFS('WEEKLY DATA'!EO$11:EO$14577,'WEEKLY DATA'!$A$11:$A$14577,'MONTHLY DATA'!$A113,'WEEKLY DATA'!$B$11:$B$14577,'MONTHLY DATA'!$B113)</f>
        <v>505</v>
      </c>
      <c r="EP113" s="78">
        <f>AVERAGEIFS('WEEKLY DATA'!EP$11:EP$14577,'WEEKLY DATA'!$A$11:$A$14577,'MONTHLY DATA'!$A113,'WEEKLY DATA'!$B$11:$B$14577,'MONTHLY DATA'!$B113)</f>
        <v>500</v>
      </c>
      <c r="EQ113" s="154">
        <f t="shared" si="92"/>
        <v>3.0090270812437314E-3</v>
      </c>
      <c r="ER113" s="78">
        <f>AVERAGEIFS('WEEKLY DATA'!ER$11:ER$14577,'WEEKLY DATA'!$A$11:$A$14577,'MONTHLY DATA'!$A113,'WEEKLY DATA'!$B$11:$B$14577,'MONTHLY DATA'!$B113)</f>
        <v>311.25</v>
      </c>
      <c r="ES113" s="78">
        <f>AVERAGEIFS('WEEKLY DATA'!ES$11:ES$14577,'WEEKLY DATA'!$A$11:$A$14577,'MONTHLY DATA'!$A113,'WEEKLY DATA'!$B$11:$B$14577,'MONTHLY DATA'!$B113)</f>
        <v>321.25</v>
      </c>
      <c r="ET113" s="78">
        <f>AVERAGEIFS('WEEKLY DATA'!ET$11:ET$14577,'WEEKLY DATA'!$A$11:$A$14577,'MONTHLY DATA'!$A113,'WEEKLY DATA'!$B$11:$B$14577,'MONTHLY DATA'!$B113)</f>
        <v>316.25</v>
      </c>
      <c r="EU113" s="154">
        <f t="shared" si="93"/>
        <v>7.1656050955413164E-3</v>
      </c>
      <c r="EV113" s="78">
        <f>AVERAGEIFS('WEEKLY DATA'!EV$11:EV$14577,'WEEKLY DATA'!$A$11:$A$14577,'MONTHLY DATA'!$A113,'WEEKLY DATA'!$B$11:$B$14577,'MONTHLY DATA'!$B113)</f>
        <v>291.25</v>
      </c>
      <c r="EW113" s="78">
        <f>AVERAGEIFS('WEEKLY DATA'!EW$11:EW$14577,'WEEKLY DATA'!$A$11:$A$14577,'MONTHLY DATA'!$A113,'WEEKLY DATA'!$B$11:$B$14577,'MONTHLY DATA'!$B113)</f>
        <v>301.25</v>
      </c>
      <c r="EX113" s="78">
        <f>AVERAGEIFS('WEEKLY DATA'!EX$11:EX$14577,'WEEKLY DATA'!$A$11:$A$14577,'MONTHLY DATA'!$A113,'WEEKLY DATA'!$B$11:$B$14577,'MONTHLY DATA'!$B113)</f>
        <v>296.25</v>
      </c>
      <c r="EY113" s="154">
        <f t="shared" si="94"/>
        <v>-9.1973244147157684E-3</v>
      </c>
      <c r="EZ113" s="78">
        <f>AVERAGEIFS('WEEKLY DATA'!EZ$11:EZ$14577,'WEEKLY DATA'!$A$11:$A$14577,'MONTHLY DATA'!$A113,'WEEKLY DATA'!$B$11:$B$14577,'MONTHLY DATA'!$B113)</f>
        <v>427.5</v>
      </c>
      <c r="FA113" s="78">
        <f>AVERAGEIFS('WEEKLY DATA'!FA$11:FA$14577,'WEEKLY DATA'!$A$11:$A$14577,'MONTHLY DATA'!$A113,'WEEKLY DATA'!$B$11:$B$14577,'MONTHLY DATA'!$B113)</f>
        <v>437.5</v>
      </c>
      <c r="FB113" s="78">
        <f>AVERAGEIFS('WEEKLY DATA'!FB$11:FB$14577,'WEEKLY DATA'!$A$11:$A$14577,'MONTHLY DATA'!$A113,'WEEKLY DATA'!$B$11:$B$14577,'MONTHLY DATA'!$B113)</f>
        <v>432.5</v>
      </c>
      <c r="FC113" s="154">
        <f t="shared" si="95"/>
        <v>2.3668639053254337E-2</v>
      </c>
      <c r="FD113" s="78">
        <f>AVERAGEIFS('WEEKLY DATA'!FD$11:FD$14577,'WEEKLY DATA'!$A$11:$A$14577,'MONTHLY DATA'!$A113,'WEEKLY DATA'!$B$11:$B$14577,'MONTHLY DATA'!$B113)</f>
        <v>495</v>
      </c>
      <c r="FE113" s="78">
        <f>AVERAGEIFS('WEEKLY DATA'!FE$11:FE$14577,'WEEKLY DATA'!$A$11:$A$14577,'MONTHLY DATA'!$A113,'WEEKLY DATA'!$B$11:$B$14577,'MONTHLY DATA'!$B113)</f>
        <v>505</v>
      </c>
      <c r="FF113" s="78">
        <f>AVERAGEIFS('WEEKLY DATA'!FF$11:FF$14577,'WEEKLY DATA'!$A$11:$A$14577,'MONTHLY DATA'!$A113,'WEEKLY DATA'!$B$11:$B$14577,'MONTHLY DATA'!$B113)</f>
        <v>500</v>
      </c>
      <c r="FG113" s="154">
        <f t="shared" si="96"/>
        <v>3.0090270812437314E-3</v>
      </c>
      <c r="FH113" s="78">
        <f>AVERAGEIFS('WEEKLY DATA'!FH$11:FH$14577,'WEEKLY DATA'!$A$11:$A$14577,'MONTHLY DATA'!$A113,'WEEKLY DATA'!$B$11:$B$14577,'MONTHLY DATA'!$B113)</f>
        <v>310.625</v>
      </c>
      <c r="FI113" s="78">
        <f>AVERAGEIFS('WEEKLY DATA'!FI$11:FI$14577,'WEEKLY DATA'!$A$11:$A$14577,'MONTHLY DATA'!$A113,'WEEKLY DATA'!$B$11:$B$14577,'MONTHLY DATA'!$B113)</f>
        <v>320.625</v>
      </c>
      <c r="FJ113" s="78">
        <f>AVERAGEIFS('WEEKLY DATA'!FJ$11:FJ$14577,'WEEKLY DATA'!$A$11:$A$14577,'MONTHLY DATA'!$A113,'WEEKLY DATA'!$B$11:$B$14577,'MONTHLY DATA'!$B113)</f>
        <v>315.625</v>
      </c>
      <c r="FK113" s="154">
        <f t="shared" si="97"/>
        <v>5.1751592356688025E-3</v>
      </c>
      <c r="FL113" s="169">
        <f>AVERAGEIFS('WEEKLY DATA'!FL$11:FL$14577,'WEEKLY DATA'!$A$11:$A$14577,'MONTHLY DATA'!$A113,'WEEKLY DATA'!$B$11:$B$14577,'MONTHLY DATA'!$B113)</f>
        <v>308.75</v>
      </c>
      <c r="FM113" s="78">
        <f>AVERAGEIFS('WEEKLY DATA'!FM$11:FM$14577,'WEEKLY DATA'!$A$11:$A$14577,'MONTHLY DATA'!$A113,'WEEKLY DATA'!$B$11:$B$14577,'MONTHLY DATA'!$B113)</f>
        <v>318.75</v>
      </c>
      <c r="FN113" s="78">
        <f>AVERAGEIFS('WEEKLY DATA'!FN$11:FN$14577,'WEEKLY DATA'!$A$11:$A$14577,'MONTHLY DATA'!$A113,'WEEKLY DATA'!$B$11:$B$14577,'MONTHLY DATA'!$B113)</f>
        <v>313.75</v>
      </c>
      <c r="FO113" s="154">
        <f t="shared" si="98"/>
        <v>1.7017828200972529E-2</v>
      </c>
      <c r="FP113" s="78">
        <f>AVERAGEIFS('WEEKLY DATA'!FP$11:FP$14577,'WEEKLY DATA'!$A$11:$A$14577,'MONTHLY DATA'!$A113,'WEEKLY DATA'!$B$11:$B$14577,'MONTHLY DATA'!$B113)</f>
        <v>385</v>
      </c>
      <c r="FQ113" s="78">
        <f>AVERAGEIFS('WEEKLY DATA'!FQ$11:FQ$14577,'WEEKLY DATA'!$A$11:$A$14577,'MONTHLY DATA'!$A113,'WEEKLY DATA'!$B$11:$B$14577,'MONTHLY DATA'!$B113)</f>
        <v>395</v>
      </c>
      <c r="FR113" s="78">
        <f>AVERAGEIFS('WEEKLY DATA'!FR$11:FR$14577,'WEEKLY DATA'!$A$11:$A$14577,'MONTHLY DATA'!$A113,'WEEKLY DATA'!$B$11:$B$14577,'MONTHLY DATA'!$B113)</f>
        <v>390</v>
      </c>
      <c r="FS113" s="154">
        <f t="shared" si="99"/>
        <v>4.4176706827309342E-2</v>
      </c>
      <c r="FT113" s="78">
        <f>AVERAGEIFS('WEEKLY DATA'!FT$11:FT$14577,'WEEKLY DATA'!$A$11:$A$14577,'MONTHLY DATA'!$A113,'WEEKLY DATA'!$B$11:$B$14577,'MONTHLY DATA'!$B113)</f>
        <v>292.5</v>
      </c>
      <c r="FU113" s="78">
        <f>AVERAGEIFS('WEEKLY DATA'!FU$11:FU$14577,'WEEKLY DATA'!$A$11:$A$14577,'MONTHLY DATA'!$A113,'WEEKLY DATA'!$B$11:$B$14577,'MONTHLY DATA'!$B113)</f>
        <v>302.5</v>
      </c>
      <c r="FV113" s="78">
        <f>AVERAGEIFS('WEEKLY DATA'!FV$11:FV$14577,'WEEKLY DATA'!$A$11:$A$14577,'MONTHLY DATA'!$A113,'WEEKLY DATA'!$B$11:$B$14577,'MONTHLY DATA'!$B113)</f>
        <v>297.5</v>
      </c>
      <c r="FW113" s="154">
        <f t="shared" si="100"/>
        <v>-4.8000000000000043E-2</v>
      </c>
      <c r="FX113" s="78">
        <f>AVERAGEIFS('WEEKLY DATA'!FX$11:FX$14577,'WEEKLY DATA'!$A$11:$A$14577,'MONTHLY DATA'!$A113,'WEEKLY DATA'!$B$11:$B$14577,'MONTHLY DATA'!$B113)</f>
        <v>225</v>
      </c>
      <c r="FY113" s="78">
        <f>AVERAGEIFS('WEEKLY DATA'!FY$11:FY$14577,'WEEKLY DATA'!$A$11:$A$14577,'MONTHLY DATA'!$A113,'WEEKLY DATA'!$B$11:$B$14577,'MONTHLY DATA'!$B113)</f>
        <v>235</v>
      </c>
      <c r="FZ113" s="78">
        <f>AVERAGEIFS('WEEKLY DATA'!FZ$11:FZ$14577,'WEEKLY DATA'!$A$11:$A$14577,'MONTHLY DATA'!$A113,'WEEKLY DATA'!$B$11:$B$14577,'MONTHLY DATA'!$B113)</f>
        <v>230</v>
      </c>
      <c r="GA113" s="154">
        <f t="shared" si="101"/>
        <v>0</v>
      </c>
      <c r="GB113" s="78">
        <f>AVERAGEIFS('WEEKLY DATA'!GB$11:GB$14577,'WEEKLY DATA'!$A$11:$A$14577,'MONTHLY DATA'!$A113,'WEEKLY DATA'!$B$11:$B$14577,'MONTHLY DATA'!$B113)</f>
        <v>406.25</v>
      </c>
      <c r="GC113" s="78">
        <f>AVERAGEIFS('WEEKLY DATA'!GC$11:GC$14577,'WEEKLY DATA'!$A$11:$A$14577,'MONTHLY DATA'!$A113,'WEEKLY DATA'!$B$11:$B$14577,'MONTHLY DATA'!$B113)</f>
        <v>416.25</v>
      </c>
      <c r="GD113" s="78">
        <f>AVERAGEIFS('WEEKLY DATA'!GD$11:GD$14577,'WEEKLY DATA'!$A$11:$A$14577,'MONTHLY DATA'!$A113,'WEEKLY DATA'!$B$11:$B$14577,'MONTHLY DATA'!$B113)</f>
        <v>411.25</v>
      </c>
      <c r="GE113" s="154">
        <f t="shared" si="102"/>
        <v>1.9206939281288804E-2</v>
      </c>
      <c r="GF113" s="169">
        <f>AVERAGEIFS('WEEKLY DATA'!GF$11:GF$14577,'WEEKLY DATA'!$A$11:$A$14577,'MONTHLY DATA'!$A113,'WEEKLY DATA'!$B$11:$B$14577,'MONTHLY DATA'!$B113)</f>
        <v>403.75</v>
      </c>
      <c r="GG113" s="78">
        <f>AVERAGEIFS('WEEKLY DATA'!GG$11:GG$14577,'WEEKLY DATA'!$A$11:$A$14577,'MONTHLY DATA'!$A113,'WEEKLY DATA'!$B$11:$B$14577,'MONTHLY DATA'!$B113)</f>
        <v>413.75</v>
      </c>
      <c r="GH113" s="78">
        <f>AVERAGEIFS('WEEKLY DATA'!GH$11:GH$14577,'WEEKLY DATA'!$A$11:$A$14577,'MONTHLY DATA'!$A113,'WEEKLY DATA'!$B$11:$B$14577,'MONTHLY DATA'!$B113)</f>
        <v>408.75</v>
      </c>
      <c r="GI113" s="154">
        <f t="shared" si="103"/>
        <v>1.1757425742574323E-2</v>
      </c>
      <c r="GJ113" s="78">
        <f>AVERAGEIFS('WEEKLY DATA'!GJ$11:GJ$14577,'WEEKLY DATA'!$A$11:$A$14577,'MONTHLY DATA'!$A113,'WEEKLY DATA'!$B$11:$B$14577,'MONTHLY DATA'!$B113)</f>
        <v>502.5</v>
      </c>
      <c r="GK113" s="78">
        <f>AVERAGEIFS('WEEKLY DATA'!GK$11:GK$14577,'WEEKLY DATA'!$A$11:$A$14577,'MONTHLY DATA'!$A113,'WEEKLY DATA'!$B$11:$B$14577,'MONTHLY DATA'!$B113)</f>
        <v>512.5</v>
      </c>
      <c r="GL113" s="78">
        <f>AVERAGEIFS('WEEKLY DATA'!GL$11:GL$14577,'WEEKLY DATA'!$A$11:$A$14577,'MONTHLY DATA'!$A113,'WEEKLY DATA'!$B$11:$B$14577,'MONTHLY DATA'!$B113)</f>
        <v>507.5</v>
      </c>
      <c r="GM113" s="154">
        <f t="shared" si="104"/>
        <v>0.15999999999999992</v>
      </c>
      <c r="GN113" s="78">
        <f>AVERAGEIFS('WEEKLY DATA'!GN$11:GN$14577,'WEEKLY DATA'!$A$11:$A$14577,'MONTHLY DATA'!$A113,'WEEKLY DATA'!$B$11:$B$14577,'MONTHLY DATA'!$B113)</f>
        <v>500</v>
      </c>
      <c r="GO113" s="78">
        <f>AVERAGEIFS('WEEKLY DATA'!GO$11:GO$14577,'WEEKLY DATA'!$A$11:$A$14577,'MONTHLY DATA'!$A113,'WEEKLY DATA'!$B$11:$B$14577,'MONTHLY DATA'!$B113)</f>
        <v>510</v>
      </c>
      <c r="GP113" s="78">
        <f>AVERAGEIFS('WEEKLY DATA'!GP$11:GP$14577,'WEEKLY DATA'!$A$11:$A$14577,'MONTHLY DATA'!$A113,'WEEKLY DATA'!$B$11:$B$14577,'MONTHLY DATA'!$B113)</f>
        <v>505</v>
      </c>
      <c r="GQ113" s="154">
        <f t="shared" si="105"/>
        <v>2.9791459781529639E-3</v>
      </c>
      <c r="GR113" s="78"/>
    </row>
    <row r="114" spans="1:200" ht="15.75" x14ac:dyDescent="0.25">
      <c r="A114">
        <f t="shared" si="55"/>
        <v>8</v>
      </c>
      <c r="B114">
        <f t="shared" si="56"/>
        <v>2018</v>
      </c>
      <c r="C114" s="86">
        <v>43313</v>
      </c>
      <c r="D114" s="78">
        <f>AVERAGEIFS('WEEKLY DATA'!D$11:D$14577,'WEEKLY DATA'!$A$11:$A$14577,'MONTHLY DATA'!$A114,'WEEKLY DATA'!$B$11:$B$14577,'MONTHLY DATA'!$B114)</f>
        <v>476</v>
      </c>
      <c r="E114" s="78">
        <f>AVERAGEIFS('WEEKLY DATA'!E$11:E$14577,'WEEKLY DATA'!$A$11:$A$14577,'MONTHLY DATA'!$A114,'WEEKLY DATA'!$B$11:$B$14577,'MONTHLY DATA'!$B114)</f>
        <v>486</v>
      </c>
      <c r="F114" s="78">
        <f>AVERAGEIFS('WEEKLY DATA'!F$11:F$14577,'WEEKLY DATA'!$A$11:$A$14577,'MONTHLY DATA'!$A114,'WEEKLY DATA'!$B$11:$B$14577,'MONTHLY DATA'!$B114)</f>
        <v>481</v>
      </c>
      <c r="G114" s="154">
        <f t="shared" si="57"/>
        <v>0.10416068866571027</v>
      </c>
      <c r="H114" s="169">
        <f>AVERAGEIFS('WEEKLY DATA'!H$11:H$14577,'WEEKLY DATA'!$A$11:$A$14577,'MONTHLY DATA'!$A114,'WEEKLY DATA'!$B$11:$B$14577,'MONTHLY DATA'!$B114)</f>
        <v>596</v>
      </c>
      <c r="I114" s="78">
        <f>AVERAGEIFS('WEEKLY DATA'!I$11:I$14577,'WEEKLY DATA'!$A$11:$A$14577,'MONTHLY DATA'!$A114,'WEEKLY DATA'!$B$11:$B$14577,'MONTHLY DATA'!$B114)</f>
        <v>606</v>
      </c>
      <c r="J114" s="78">
        <f>AVERAGEIFS('WEEKLY DATA'!J$11:J$14577,'WEEKLY DATA'!$A$11:$A$14577,'MONTHLY DATA'!$A114,'WEEKLY DATA'!$B$11:$B$14577,'MONTHLY DATA'!$B114)</f>
        <v>601</v>
      </c>
      <c r="K114" s="154">
        <f t="shared" si="58"/>
        <v>6.48947951273533E-2</v>
      </c>
      <c r="L114" s="169">
        <f>AVERAGEIFS('WEEKLY DATA'!L$11:L$14577,'WEEKLY DATA'!$A$11:$A$14577,'MONTHLY DATA'!$A114,'WEEKLY DATA'!$B$11:$B$14577,'MONTHLY DATA'!$B114)</f>
        <v>506</v>
      </c>
      <c r="M114" s="78">
        <f>AVERAGEIFS('WEEKLY DATA'!M$11:M$14577,'WEEKLY DATA'!$A$11:$A$14577,'MONTHLY DATA'!$A114,'WEEKLY DATA'!$B$11:$B$14577,'MONTHLY DATA'!$B114)</f>
        <v>516</v>
      </c>
      <c r="N114" s="78">
        <f>AVERAGEIFS('WEEKLY DATA'!N$11:N$14577,'WEEKLY DATA'!$A$11:$A$14577,'MONTHLY DATA'!$A114,'WEEKLY DATA'!$B$11:$B$14577,'MONTHLY DATA'!$B114)</f>
        <v>511</v>
      </c>
      <c r="O114" s="154">
        <f t="shared" si="59"/>
        <v>4.6862996158770764E-2</v>
      </c>
      <c r="P114" s="169">
        <f>AVERAGEIFS('WEEKLY DATA'!P$11:P$14577,'WEEKLY DATA'!$A$11:$A$14577,'MONTHLY DATA'!$A114,'WEEKLY DATA'!$B$11:$B$14577,'MONTHLY DATA'!$B114)</f>
        <v>422</v>
      </c>
      <c r="Q114" s="78">
        <f>AVERAGEIFS('WEEKLY DATA'!Q$11:Q$14577,'WEEKLY DATA'!$A$11:$A$14577,'MONTHLY DATA'!$A114,'WEEKLY DATA'!$B$11:$B$14577,'MONTHLY DATA'!$B114)</f>
        <v>432</v>
      </c>
      <c r="R114" s="78">
        <f>AVERAGEIFS('WEEKLY DATA'!R$11:R$14577,'WEEKLY DATA'!$A$11:$A$14577,'MONTHLY DATA'!$A114,'WEEKLY DATA'!$B$11:$B$14577,'MONTHLY DATA'!$B114)</f>
        <v>427</v>
      </c>
      <c r="S114" s="154">
        <f t="shared" si="60"/>
        <v>8.2725832012678246E-2</v>
      </c>
      <c r="T114" s="169">
        <f>AVERAGEIFS('WEEKLY DATA'!T$11:T$14577,'WEEKLY DATA'!$A$11:$A$14577,'MONTHLY DATA'!$A114,'WEEKLY DATA'!$B$11:$B$14577,'MONTHLY DATA'!$B114)</f>
        <v>461</v>
      </c>
      <c r="U114" s="78">
        <f>AVERAGEIFS('WEEKLY DATA'!U$11:U$14577,'WEEKLY DATA'!$A$11:$A$14577,'MONTHLY DATA'!$A114,'WEEKLY DATA'!$B$11:$B$14577,'MONTHLY DATA'!$B114)</f>
        <v>471</v>
      </c>
      <c r="V114" s="78">
        <f>AVERAGEIFS('WEEKLY DATA'!V$11:V$14577,'WEEKLY DATA'!$A$11:$A$14577,'MONTHLY DATA'!$A114,'WEEKLY DATA'!$B$11:$B$14577,'MONTHLY DATA'!$B114)</f>
        <v>466</v>
      </c>
      <c r="W114" s="154">
        <f t="shared" si="61"/>
        <v>0.10787518573551269</v>
      </c>
      <c r="X114" s="169">
        <f>AVERAGEIFS('WEEKLY DATA'!X$11:X$14577,'WEEKLY DATA'!$A$11:$A$14577,'MONTHLY DATA'!$A114,'WEEKLY DATA'!$B$11:$B$14577,'MONTHLY DATA'!$B114)</f>
        <v>446</v>
      </c>
      <c r="Y114" s="78">
        <f>AVERAGEIFS('WEEKLY DATA'!Y$11:Y$14577,'WEEKLY DATA'!$A$11:$A$14577,'MONTHLY DATA'!$A114,'WEEKLY DATA'!$B$11:$B$14577,'MONTHLY DATA'!$B114)</f>
        <v>456</v>
      </c>
      <c r="Z114" s="78">
        <f>AVERAGEIFS('WEEKLY DATA'!Z$11:Z$14577,'WEEKLY DATA'!$A$11:$A$14577,'MONTHLY DATA'!$A114,'WEEKLY DATA'!$B$11:$B$14577,'MONTHLY DATA'!$B114)</f>
        <v>451</v>
      </c>
      <c r="AA114" s="154">
        <f t="shared" si="62"/>
        <v>8.8386123680241235E-2</v>
      </c>
      <c r="AB114" s="169">
        <f>AVERAGEIFS('WEEKLY DATA'!AB$11:AB$14577,'WEEKLY DATA'!$A$11:$A$14577,'MONTHLY DATA'!$A114,'WEEKLY DATA'!$B$11:$B$14577,'MONTHLY DATA'!$B114)</f>
        <v>482</v>
      </c>
      <c r="AC114" s="78">
        <f>AVERAGEIFS('WEEKLY DATA'!AC$11:AC$14577,'WEEKLY DATA'!$A$11:$A$14577,'MONTHLY DATA'!$A114,'WEEKLY DATA'!$B$11:$B$14577,'MONTHLY DATA'!$B114)</f>
        <v>492</v>
      </c>
      <c r="AD114" s="78">
        <f>AVERAGEIFS('WEEKLY DATA'!AD$11:AD$14577,'WEEKLY DATA'!$A$11:$A$14577,'MONTHLY DATA'!$A114,'WEEKLY DATA'!$B$11:$B$14577,'MONTHLY DATA'!$B114)</f>
        <v>487</v>
      </c>
      <c r="AE114" s="154">
        <f t="shared" si="63"/>
        <v>0.13751824817518243</v>
      </c>
      <c r="AF114" s="169">
        <f>AVERAGEIFS('WEEKLY DATA'!AF$11:AF$14577,'WEEKLY DATA'!$A$11:$A$14577,'MONTHLY DATA'!$A114,'WEEKLY DATA'!$B$11:$B$14577,'MONTHLY DATA'!$B114)</f>
        <v>407</v>
      </c>
      <c r="AG114" s="78">
        <f>AVERAGEIFS('WEEKLY DATA'!AG$11:AG$14577,'WEEKLY DATA'!$A$11:$A$14577,'MONTHLY DATA'!$A114,'WEEKLY DATA'!$B$11:$B$14577,'MONTHLY DATA'!$B114)</f>
        <v>417</v>
      </c>
      <c r="AH114" s="78">
        <f>AVERAGEIFS('WEEKLY DATA'!AH$11:AH$14577,'WEEKLY DATA'!$A$11:$A$14577,'MONTHLY DATA'!$A114,'WEEKLY DATA'!$B$11:$B$14577,'MONTHLY DATA'!$B114)</f>
        <v>412</v>
      </c>
      <c r="AI114" s="154">
        <f t="shared" si="64"/>
        <v>9.3200663349917168E-2</v>
      </c>
      <c r="AJ114" s="169">
        <f>AVERAGEIFS('WEEKLY DATA'!AJ$11:AJ$14577,'WEEKLY DATA'!$A$11:$A$14577,'MONTHLY DATA'!$A114,'WEEKLY DATA'!$B$11:$B$14577,'MONTHLY DATA'!$B114)</f>
        <v>456</v>
      </c>
      <c r="AK114" s="78">
        <f>AVERAGEIFS('WEEKLY DATA'!AK$11:AK$14577,'WEEKLY DATA'!$A$11:$A$14577,'MONTHLY DATA'!$A114,'WEEKLY DATA'!$B$11:$B$14577,'MONTHLY DATA'!$B114)</f>
        <v>466</v>
      </c>
      <c r="AL114" s="78">
        <f>AVERAGEIFS('WEEKLY DATA'!AL$11:AL$14577,'WEEKLY DATA'!$A$11:$A$14577,'MONTHLY DATA'!$A114,'WEEKLY DATA'!$B$11:$B$14577,'MONTHLY DATA'!$B114)</f>
        <v>461</v>
      </c>
      <c r="AM114" s="154">
        <f t="shared" si="65"/>
        <v>0.10917293233082703</v>
      </c>
      <c r="AN114" s="169">
        <f>AVERAGEIFS('WEEKLY DATA'!AN$11:AN$14577,'WEEKLY DATA'!$A$11:$A$14577,'MONTHLY DATA'!$A114,'WEEKLY DATA'!$B$11:$B$14577,'MONTHLY DATA'!$B114)</f>
        <v>446</v>
      </c>
      <c r="AO114" s="78">
        <f>AVERAGEIFS('WEEKLY DATA'!AO$11:AO$14577,'WEEKLY DATA'!$A$11:$A$14577,'MONTHLY DATA'!$A114,'WEEKLY DATA'!$B$11:$B$14577,'MONTHLY DATA'!$B114)</f>
        <v>456</v>
      </c>
      <c r="AP114" s="78">
        <f>AVERAGEIFS('WEEKLY DATA'!AP$11:AP$14577,'WEEKLY DATA'!$A$11:$A$14577,'MONTHLY DATA'!$A114,'WEEKLY DATA'!$B$11:$B$14577,'MONTHLY DATA'!$B114)</f>
        <v>451</v>
      </c>
      <c r="AQ114" s="154">
        <f t="shared" si="66"/>
        <v>9.4992412746585764E-2</v>
      </c>
      <c r="AR114" s="169">
        <f>AVERAGEIFS('WEEKLY DATA'!AR$11:AR$14577,'WEEKLY DATA'!$A$11:$A$14577,'MONTHLY DATA'!$A114,'WEEKLY DATA'!$B$11:$B$14577,'MONTHLY DATA'!$B114)</f>
        <v>484</v>
      </c>
      <c r="AS114" s="78">
        <f>AVERAGEIFS('WEEKLY DATA'!AS$11:AS$14577,'WEEKLY DATA'!$A$11:$A$14577,'MONTHLY DATA'!$A114,'WEEKLY DATA'!$B$11:$B$14577,'MONTHLY DATA'!$B114)</f>
        <v>494</v>
      </c>
      <c r="AT114" s="78">
        <f>AVERAGEIFS('WEEKLY DATA'!AT$11:AT$14577,'WEEKLY DATA'!$A$11:$A$14577,'MONTHLY DATA'!$A114,'WEEKLY DATA'!$B$11:$B$14577,'MONTHLY DATA'!$B114)</f>
        <v>489</v>
      </c>
      <c r="AU114" s="154">
        <f t="shared" si="67"/>
        <v>0.12900432900432901</v>
      </c>
      <c r="AV114" s="169">
        <f>AVERAGEIFS('WEEKLY DATA'!AV$11:AV$14577,'WEEKLY DATA'!$A$11:$A$14577,'MONTHLY DATA'!$A114,'WEEKLY DATA'!$B$11:$B$14577,'MONTHLY DATA'!$B114)</f>
        <v>407</v>
      </c>
      <c r="AW114" s="78">
        <f>AVERAGEIFS('WEEKLY DATA'!AW$11:AW$14577,'WEEKLY DATA'!$A$11:$A$14577,'MONTHLY DATA'!$A114,'WEEKLY DATA'!$B$11:$B$14577,'MONTHLY DATA'!$B114)</f>
        <v>417</v>
      </c>
      <c r="AX114" s="78">
        <f>AVERAGEIFS('WEEKLY DATA'!AX$11:AX$14577,'WEEKLY DATA'!$A$11:$A$14577,'MONTHLY DATA'!$A114,'WEEKLY DATA'!$B$11:$B$14577,'MONTHLY DATA'!$B114)</f>
        <v>412</v>
      </c>
      <c r="AY114" s="154">
        <f t="shared" si="68"/>
        <v>9.3200663349917168E-2</v>
      </c>
      <c r="AZ114" s="169">
        <f>AVERAGEIFS('WEEKLY DATA'!AZ$11:AZ$14577,'WEEKLY DATA'!$A$11:$A$14577,'MONTHLY DATA'!$A114,'WEEKLY DATA'!$B$11:$B$14577,'MONTHLY DATA'!$B114)</f>
        <v>391</v>
      </c>
      <c r="BA114" s="78">
        <f>AVERAGEIFS('WEEKLY DATA'!BA$11:BA$14577,'WEEKLY DATA'!$A$11:$A$14577,'MONTHLY DATA'!$A114,'WEEKLY DATA'!$B$11:$B$14577,'MONTHLY DATA'!$B114)</f>
        <v>401</v>
      </c>
      <c r="BB114" s="78">
        <f>AVERAGEIFS('WEEKLY DATA'!BB$11:BB$14577,'WEEKLY DATA'!$A$11:$A$14577,'MONTHLY DATA'!$A114,'WEEKLY DATA'!$B$11:$B$14577,'MONTHLY DATA'!$B114)</f>
        <v>396</v>
      </c>
      <c r="BC114" s="154">
        <f t="shared" si="69"/>
        <v>0.12941176470588234</v>
      </c>
      <c r="BD114" s="169">
        <f>AVERAGEIFS('WEEKLY DATA'!BD$11:BD$14577,'WEEKLY DATA'!$A$11:$A$14577,'MONTHLY DATA'!$A114,'WEEKLY DATA'!$B$11:$B$14577,'MONTHLY DATA'!$B114)</f>
        <v>381</v>
      </c>
      <c r="BE114" s="78">
        <f>AVERAGEIFS('WEEKLY DATA'!BE$11:BE$14577,'WEEKLY DATA'!$A$11:$A$14577,'MONTHLY DATA'!$A114,'WEEKLY DATA'!$B$11:$B$14577,'MONTHLY DATA'!$B114)</f>
        <v>391</v>
      </c>
      <c r="BF114" s="78">
        <f>AVERAGEIFS('WEEKLY DATA'!BF$11:BF$14577,'WEEKLY DATA'!$A$11:$A$14577,'MONTHLY DATA'!$A114,'WEEKLY DATA'!$B$11:$B$14577,'MONTHLY DATA'!$B114)</f>
        <v>386</v>
      </c>
      <c r="BG114" s="154">
        <f t="shared" si="70"/>
        <v>0.10483005366726306</v>
      </c>
      <c r="BH114" s="169">
        <f>AVERAGEIFS('WEEKLY DATA'!BH$11:BH$14577,'WEEKLY DATA'!$A$11:$A$14577,'MONTHLY DATA'!$A114,'WEEKLY DATA'!$B$11:$B$14577,'MONTHLY DATA'!$B114)</f>
        <v>418</v>
      </c>
      <c r="BI114" s="78">
        <f>AVERAGEIFS('WEEKLY DATA'!BI$11:BI$14577,'WEEKLY DATA'!$A$11:$A$14577,'MONTHLY DATA'!$A114,'WEEKLY DATA'!$B$11:$B$14577,'MONTHLY DATA'!$B114)</f>
        <v>428</v>
      </c>
      <c r="BJ114" s="78">
        <f>AVERAGEIFS('WEEKLY DATA'!BJ$11:BJ$14577,'WEEKLY DATA'!$A$11:$A$14577,'MONTHLY DATA'!$A114,'WEEKLY DATA'!$B$11:$B$14577,'MONTHLY DATA'!$B114)</f>
        <v>423</v>
      </c>
      <c r="BK114" s="154">
        <f t="shared" si="71"/>
        <v>0.11867768595041328</v>
      </c>
      <c r="BL114" s="169">
        <f>AVERAGEIFS('WEEKLY DATA'!BL$11:BL$14577,'WEEKLY DATA'!$A$11:$A$14577,'MONTHLY DATA'!$A114,'WEEKLY DATA'!$B$11:$B$14577,'MONTHLY DATA'!$B114)</f>
        <v>392</v>
      </c>
      <c r="BM114" s="78">
        <f>AVERAGEIFS('WEEKLY DATA'!BM$11:BM$14577,'WEEKLY DATA'!$A$11:$A$14577,'MONTHLY DATA'!$A114,'WEEKLY DATA'!$B$11:$B$14577,'MONTHLY DATA'!$B114)</f>
        <v>402</v>
      </c>
      <c r="BN114" s="78">
        <f>AVERAGEIFS('WEEKLY DATA'!BN$11:BN$14577,'WEEKLY DATA'!$A$11:$A$14577,'MONTHLY DATA'!$A114,'WEEKLY DATA'!$B$11:$B$14577,'MONTHLY DATA'!$B114)</f>
        <v>397</v>
      </c>
      <c r="BO114" s="154">
        <f t="shared" si="72"/>
        <v>8.9536878216123439E-2</v>
      </c>
      <c r="BP114" s="78">
        <f>AVERAGEIFS('WEEKLY DATA'!BP$11:BP$14577,'WEEKLY DATA'!$A$11:$A$14577,'MONTHLY DATA'!$A114,'WEEKLY DATA'!$B$11:$B$14577,'MONTHLY DATA'!$B114)</f>
        <v>450</v>
      </c>
      <c r="BQ114" s="78">
        <f>AVERAGEIFS('WEEKLY DATA'!BQ$11:BQ$14577,'WEEKLY DATA'!$A$11:$A$14577,'MONTHLY DATA'!$A114,'WEEKLY DATA'!$B$11:$B$14577,'MONTHLY DATA'!$B114)</f>
        <v>460</v>
      </c>
      <c r="BR114" s="78">
        <f>AVERAGEIFS('WEEKLY DATA'!BR$11:BR$14577,'WEEKLY DATA'!$A$11:$A$14577,'MONTHLY DATA'!$A114,'WEEKLY DATA'!$B$11:$B$14577,'MONTHLY DATA'!$B114)</f>
        <v>455</v>
      </c>
      <c r="BS114" s="154">
        <f t="shared" si="73"/>
        <v>0.13395638629283479</v>
      </c>
      <c r="BT114" s="78">
        <f>AVERAGEIFS('WEEKLY DATA'!BT$11:BT$14577,'WEEKLY DATA'!$A$11:$A$14577,'MONTHLY DATA'!$A114,'WEEKLY DATA'!$B$11:$B$14577,'MONTHLY DATA'!$B114)</f>
        <v>459</v>
      </c>
      <c r="BU114" s="78">
        <f>AVERAGEIFS('WEEKLY DATA'!BU$11:BU$14577,'WEEKLY DATA'!$A$11:$A$14577,'MONTHLY DATA'!$A114,'WEEKLY DATA'!$B$11:$B$14577,'MONTHLY DATA'!$B114)</f>
        <v>469</v>
      </c>
      <c r="BV114" s="78">
        <f>AVERAGEIFS('WEEKLY DATA'!BV$11:BV$14577,'WEEKLY DATA'!$A$11:$A$14577,'MONTHLY DATA'!$A114,'WEEKLY DATA'!$B$11:$B$14577,'MONTHLY DATA'!$B114)</f>
        <v>464</v>
      </c>
      <c r="BW114" s="154">
        <f t="shared" si="74"/>
        <v>0.16363636363636358</v>
      </c>
      <c r="BX114" s="78">
        <f>AVERAGEIFS('WEEKLY DATA'!BX$11:BX$14577,'WEEKLY DATA'!$A$11:$A$14577,'MONTHLY DATA'!$A114,'WEEKLY DATA'!$B$11:$B$14577,'MONTHLY DATA'!$B114)</f>
        <v>441</v>
      </c>
      <c r="BY114" s="78">
        <f>AVERAGEIFS('WEEKLY DATA'!BY$11:BY$14577,'WEEKLY DATA'!$A$11:$A$14577,'MONTHLY DATA'!$A114,'WEEKLY DATA'!$B$11:$B$14577,'MONTHLY DATA'!$B114)</f>
        <v>451</v>
      </c>
      <c r="BZ114" s="78">
        <f>AVERAGEIFS('WEEKLY DATA'!BZ$11:BZ$14577,'WEEKLY DATA'!$A$11:$A$14577,'MONTHLY DATA'!$A114,'WEEKLY DATA'!$B$11:$B$14577,'MONTHLY DATA'!$B114)</f>
        <v>446</v>
      </c>
      <c r="CA114" s="154">
        <f t="shared" si="75"/>
        <v>4.3274853801169577E-2</v>
      </c>
      <c r="CB114" s="78">
        <f>AVERAGEIFS('WEEKLY DATA'!CB$11:CB$14577,'WEEKLY DATA'!$A$11:$A$14577,'MONTHLY DATA'!$A114,'WEEKLY DATA'!$B$11:$B$14577,'MONTHLY DATA'!$B114)</f>
        <v>470</v>
      </c>
      <c r="CC114" s="78">
        <f>AVERAGEIFS('WEEKLY DATA'!CC$11:CC$14577,'WEEKLY DATA'!$A$11:$A$14577,'MONTHLY DATA'!$A114,'WEEKLY DATA'!$B$11:$B$14577,'MONTHLY DATA'!$B114)</f>
        <v>480</v>
      </c>
      <c r="CD114" s="78">
        <f>AVERAGEIFS('WEEKLY DATA'!CD$11:CD$14577,'WEEKLY DATA'!$A$11:$A$14577,'MONTHLY DATA'!$A114,'WEEKLY DATA'!$B$11:$B$14577,'MONTHLY DATA'!$B114)</f>
        <v>475</v>
      </c>
      <c r="CE114" s="154">
        <f t="shared" si="76"/>
        <v>0</v>
      </c>
      <c r="CF114" s="78">
        <f>AVERAGEIFS('WEEKLY DATA'!CF$11:CF$14577,'WEEKLY DATA'!$A$11:$A$14577,'MONTHLY DATA'!$A114,'WEEKLY DATA'!$B$11:$B$14577,'MONTHLY DATA'!$B114)</f>
        <v>400</v>
      </c>
      <c r="CG114" s="78">
        <f>AVERAGEIFS('WEEKLY DATA'!CG$11:CG$14577,'WEEKLY DATA'!$A$11:$A$14577,'MONTHLY DATA'!$A114,'WEEKLY DATA'!$B$11:$B$14577,'MONTHLY DATA'!$B114)</f>
        <v>410</v>
      </c>
      <c r="CH114" s="78">
        <f>AVERAGEIFS('WEEKLY DATA'!CH$11:CH$14577,'WEEKLY DATA'!$A$11:$A$14577,'MONTHLY DATA'!$A114,'WEEKLY DATA'!$B$11:$B$14577,'MONTHLY DATA'!$B114)</f>
        <v>405</v>
      </c>
      <c r="CI114" s="154">
        <f t="shared" si="77"/>
        <v>0.15302491103202853</v>
      </c>
      <c r="CJ114" s="78">
        <f>AVERAGEIFS('WEEKLY DATA'!CJ$11:CJ$14577,'WEEKLY DATA'!$A$11:$A$14577,'MONTHLY DATA'!$A114,'WEEKLY DATA'!$B$11:$B$14577,'MONTHLY DATA'!$B114)</f>
        <v>404</v>
      </c>
      <c r="CK114" s="78">
        <f>AVERAGEIFS('WEEKLY DATA'!CK$11:CK$14577,'WEEKLY DATA'!$A$11:$A$14577,'MONTHLY DATA'!$A114,'WEEKLY DATA'!$B$11:$B$14577,'MONTHLY DATA'!$B114)</f>
        <v>414</v>
      </c>
      <c r="CL114" s="78">
        <f>AVERAGEIFS('WEEKLY DATA'!CL$11:CL$14577,'WEEKLY DATA'!$A$11:$A$14577,'MONTHLY DATA'!$A114,'WEEKLY DATA'!$B$11:$B$14577,'MONTHLY DATA'!$B114)</f>
        <v>409</v>
      </c>
      <c r="CM114" s="154">
        <f t="shared" si="78"/>
        <v>0.1985347985347985</v>
      </c>
      <c r="CN114" s="78">
        <f>AVERAGEIFS('WEEKLY DATA'!CN$11:CN$14577,'WEEKLY DATA'!$A$11:$A$14577,'MONTHLY DATA'!$A114,'WEEKLY DATA'!$B$11:$B$14577,'MONTHLY DATA'!$B114)</f>
        <v>391</v>
      </c>
      <c r="CO114" s="78">
        <f>AVERAGEIFS('WEEKLY DATA'!CO$11:CO$14577,'WEEKLY DATA'!$A$11:$A$14577,'MONTHLY DATA'!$A114,'WEEKLY DATA'!$B$11:$B$14577,'MONTHLY DATA'!$B114)</f>
        <v>401</v>
      </c>
      <c r="CP114" s="78">
        <f>AVERAGEIFS('WEEKLY DATA'!CP$11:CP$14577,'WEEKLY DATA'!$A$11:$A$14577,'MONTHLY DATA'!$A114,'WEEKLY DATA'!$B$11:$B$14577,'MONTHLY DATA'!$B114)</f>
        <v>396</v>
      </c>
      <c r="CQ114" s="154">
        <f t="shared" si="79"/>
        <v>4.9006622516556186E-2</v>
      </c>
      <c r="CR114" s="78">
        <f>AVERAGEIFS('WEEKLY DATA'!CR$11:CR$14577,'WEEKLY DATA'!$A$11:$A$14577,'MONTHLY DATA'!$A114,'WEEKLY DATA'!$B$11:$B$14577,'MONTHLY DATA'!$B114)</f>
        <v>440</v>
      </c>
      <c r="CS114" s="78">
        <f>AVERAGEIFS('WEEKLY DATA'!CS$11:CS$14577,'WEEKLY DATA'!$A$11:$A$14577,'MONTHLY DATA'!$A114,'WEEKLY DATA'!$B$11:$B$14577,'MONTHLY DATA'!$B114)</f>
        <v>450</v>
      </c>
      <c r="CT114" s="78">
        <f>AVERAGEIFS('WEEKLY DATA'!CT$11:CT$14577,'WEEKLY DATA'!$A$11:$A$14577,'MONTHLY DATA'!$A114,'WEEKLY DATA'!$B$11:$B$14577,'MONTHLY DATA'!$B114)</f>
        <v>445</v>
      </c>
      <c r="CU114" s="154">
        <f t="shared" si="80"/>
        <v>0</v>
      </c>
      <c r="CV114" s="169">
        <f>AVERAGEIFS('WEEKLY DATA'!CV$11:CV$14577,'WEEKLY DATA'!$A$11:$A$14577,'MONTHLY DATA'!$A114,'WEEKLY DATA'!$B$11:$B$14577,'MONTHLY DATA'!$B114)</f>
        <v>430</v>
      </c>
      <c r="CW114" s="78">
        <f>AVERAGEIFS('WEEKLY DATA'!CW$11:CW$14577,'WEEKLY DATA'!$A$11:$A$14577,'MONTHLY DATA'!$A114,'WEEKLY DATA'!$B$11:$B$14577,'MONTHLY DATA'!$B114)</f>
        <v>440</v>
      </c>
      <c r="CX114" s="78">
        <f>AVERAGEIFS('WEEKLY DATA'!CX$11:CX$14577,'WEEKLY DATA'!$A$11:$A$14577,'MONTHLY DATA'!$A114,'WEEKLY DATA'!$B$11:$B$14577,'MONTHLY DATA'!$B114)</f>
        <v>435</v>
      </c>
      <c r="CY114" s="154">
        <f t="shared" si="81"/>
        <v>0.14098360655737707</v>
      </c>
      <c r="CZ114" s="169">
        <f>AVERAGEIFS('WEEKLY DATA'!CZ$11:CZ$14577,'WEEKLY DATA'!$A$11:$A$14577,'MONTHLY DATA'!$A114,'WEEKLY DATA'!$B$11:$B$14577,'MONTHLY DATA'!$B114)</f>
        <v>439</v>
      </c>
      <c r="DA114" s="78">
        <f>AVERAGEIFS('WEEKLY DATA'!DA$11:DA$14577,'WEEKLY DATA'!$A$11:$A$14577,'MONTHLY DATA'!$A114,'WEEKLY DATA'!$B$11:$B$14577,'MONTHLY DATA'!$B114)</f>
        <v>449</v>
      </c>
      <c r="DB114" s="78">
        <f>AVERAGEIFS('WEEKLY DATA'!DB$11:DB$14577,'WEEKLY DATA'!$A$11:$A$14577,'MONTHLY DATA'!$A114,'WEEKLY DATA'!$B$11:$B$14577,'MONTHLY DATA'!$B114)</f>
        <v>444</v>
      </c>
      <c r="DC114" s="154">
        <f t="shared" si="82"/>
        <v>0.1800664451827243</v>
      </c>
      <c r="DD114" s="78">
        <f>AVERAGEIFS('WEEKLY DATA'!DD$11:DD$14577,'WEEKLY DATA'!$A$11:$A$14577,'MONTHLY DATA'!$A114,'WEEKLY DATA'!$B$11:$B$14577,'MONTHLY DATA'!$B114)</f>
        <v>431</v>
      </c>
      <c r="DE114" s="78">
        <f>AVERAGEIFS('WEEKLY DATA'!DE$11:DE$14577,'WEEKLY DATA'!$A$11:$A$14577,'MONTHLY DATA'!$A114,'WEEKLY DATA'!$B$11:$B$14577,'MONTHLY DATA'!$B114)</f>
        <v>441</v>
      </c>
      <c r="DF114" s="78">
        <f>AVERAGEIFS('WEEKLY DATA'!DF$11:DF$14577,'WEEKLY DATA'!$A$11:$A$14577,'MONTHLY DATA'!$A114,'WEEKLY DATA'!$B$11:$B$14577,'MONTHLY DATA'!$B114)</f>
        <v>436</v>
      </c>
      <c r="DG114" s="154">
        <f t="shared" si="83"/>
        <v>4.4311377245509043E-2</v>
      </c>
      <c r="DH114" s="78">
        <f>AVERAGEIFS('WEEKLY DATA'!DH$11:DH$14577,'WEEKLY DATA'!$A$11:$A$14577,'MONTHLY DATA'!$A114,'WEEKLY DATA'!$B$11:$B$14577,'MONTHLY DATA'!$B114)</f>
        <v>465</v>
      </c>
      <c r="DI114" s="78">
        <f>AVERAGEIFS('WEEKLY DATA'!DI$11:DI$14577,'WEEKLY DATA'!$A$11:$A$14577,'MONTHLY DATA'!$A114,'WEEKLY DATA'!$B$11:$B$14577,'MONTHLY DATA'!$B114)</f>
        <v>475</v>
      </c>
      <c r="DJ114" s="78">
        <f>AVERAGEIFS('WEEKLY DATA'!DJ$11:DJ$14577,'WEEKLY DATA'!$A$11:$A$14577,'MONTHLY DATA'!$A114,'WEEKLY DATA'!$B$11:$B$14577,'MONTHLY DATA'!$B114)</f>
        <v>470</v>
      </c>
      <c r="DK114" s="154">
        <f t="shared" si="84"/>
        <v>0</v>
      </c>
      <c r="DL114" s="169">
        <f>AVERAGEIFS('WEEKLY DATA'!DL$11:DL$14577,'WEEKLY DATA'!$A$11:$A$14577,'MONTHLY DATA'!$A114,'WEEKLY DATA'!$B$11:$B$14577,'MONTHLY DATA'!$B114)</f>
        <v>398</v>
      </c>
      <c r="DM114" s="78">
        <f>AVERAGEIFS('WEEKLY DATA'!DM$11:DM$14577,'WEEKLY DATA'!$A$11:$A$14577,'MONTHLY DATA'!$A114,'WEEKLY DATA'!$B$11:$B$14577,'MONTHLY DATA'!$B114)</f>
        <v>408</v>
      </c>
      <c r="DN114" s="78">
        <f>AVERAGEIFS('WEEKLY DATA'!DN$11:DN$14577,'WEEKLY DATA'!$A$11:$A$14577,'MONTHLY DATA'!$A114,'WEEKLY DATA'!$B$11:$B$14577,'MONTHLY DATA'!$B114)</f>
        <v>403</v>
      </c>
      <c r="DO114" s="154">
        <f t="shared" si="85"/>
        <v>0.13122807017543869</v>
      </c>
      <c r="DP114" s="78">
        <f>AVERAGEIFS('WEEKLY DATA'!DP$11:DP$14577,'WEEKLY DATA'!$A$11:$A$14577,'MONTHLY DATA'!$A114,'WEEKLY DATA'!$B$11:$B$14577,'MONTHLY DATA'!$B114)</f>
        <v>383</v>
      </c>
      <c r="DQ114" s="78">
        <f>AVERAGEIFS('WEEKLY DATA'!DQ$11:DQ$14577,'WEEKLY DATA'!$A$11:$A$14577,'MONTHLY DATA'!$A114,'WEEKLY DATA'!$B$11:$B$14577,'MONTHLY DATA'!$B114)</f>
        <v>393</v>
      </c>
      <c r="DR114" s="78">
        <f>AVERAGEIFS('WEEKLY DATA'!DR$11:DR$14577,'WEEKLY DATA'!$A$11:$A$14577,'MONTHLY DATA'!$A114,'WEEKLY DATA'!$B$11:$B$14577,'MONTHLY DATA'!$B114)</f>
        <v>388</v>
      </c>
      <c r="DS114" s="154">
        <f t="shared" si="86"/>
        <v>0.12057761732851979</v>
      </c>
      <c r="DT114" s="78">
        <f>AVERAGEIFS('WEEKLY DATA'!DT$11:DT$14577,'WEEKLY DATA'!$A$11:$A$14577,'MONTHLY DATA'!$A114,'WEEKLY DATA'!$B$11:$B$14577,'MONTHLY DATA'!$B114)</f>
        <v>441</v>
      </c>
      <c r="DU114" s="78">
        <f>AVERAGEIFS('WEEKLY DATA'!DU$11:DU$14577,'WEEKLY DATA'!$A$11:$A$14577,'MONTHLY DATA'!$A114,'WEEKLY DATA'!$B$11:$B$14577,'MONTHLY DATA'!$B114)</f>
        <v>451</v>
      </c>
      <c r="DV114" s="78">
        <f>AVERAGEIFS('WEEKLY DATA'!DV$11:DV$14577,'WEEKLY DATA'!$A$11:$A$14577,'MONTHLY DATA'!$A114,'WEEKLY DATA'!$B$11:$B$14577,'MONTHLY DATA'!$B114)</f>
        <v>446</v>
      </c>
      <c r="DW114" s="154">
        <f t="shared" si="87"/>
        <v>4.3274853801169577E-2</v>
      </c>
      <c r="DX114" s="78">
        <f>AVERAGEIFS('WEEKLY DATA'!DX$11:DX$14577,'WEEKLY DATA'!$A$11:$A$14577,'MONTHLY DATA'!$A114,'WEEKLY DATA'!$B$11:$B$14577,'MONTHLY DATA'!$B114)</f>
        <v>475</v>
      </c>
      <c r="DY114" s="78">
        <f>AVERAGEIFS('WEEKLY DATA'!DY$11:DY$14577,'WEEKLY DATA'!$A$11:$A$14577,'MONTHLY DATA'!$A114,'WEEKLY DATA'!$B$11:$B$14577,'MONTHLY DATA'!$B114)</f>
        <v>485</v>
      </c>
      <c r="DZ114" s="78">
        <f>AVERAGEIFS('WEEKLY DATA'!DZ$11:DZ$14577,'WEEKLY DATA'!$A$11:$A$14577,'MONTHLY DATA'!$A114,'WEEKLY DATA'!$B$11:$B$14577,'MONTHLY DATA'!$B114)</f>
        <v>480</v>
      </c>
      <c r="EA114" s="154">
        <f t="shared" si="88"/>
        <v>0</v>
      </c>
      <c r="EB114" s="78">
        <f>AVERAGEIFS('WEEKLY DATA'!EB$11:EB$14577,'WEEKLY DATA'!$A$11:$A$14577,'MONTHLY DATA'!$A114,'WEEKLY DATA'!$B$11:$B$14577,'MONTHLY DATA'!$B114)</f>
        <v>383</v>
      </c>
      <c r="EC114" s="78">
        <f>AVERAGEIFS('WEEKLY DATA'!EC$11:EC$14577,'WEEKLY DATA'!$A$11:$A$14577,'MONTHLY DATA'!$A114,'WEEKLY DATA'!$B$11:$B$14577,'MONTHLY DATA'!$B114)</f>
        <v>393</v>
      </c>
      <c r="ED114" s="78">
        <f>AVERAGEIFS('WEEKLY DATA'!ED$11:ED$14577,'WEEKLY DATA'!$A$11:$A$14577,'MONTHLY DATA'!$A114,'WEEKLY DATA'!$B$11:$B$14577,'MONTHLY DATA'!$B114)</f>
        <v>388</v>
      </c>
      <c r="EE114" s="154">
        <f t="shared" si="89"/>
        <v>0.13699633699633695</v>
      </c>
      <c r="EF114" s="169">
        <f>AVERAGEIFS('WEEKLY DATA'!EF$11:EF$14577,'WEEKLY DATA'!$A$11:$A$14577,'MONTHLY DATA'!$A114,'WEEKLY DATA'!$B$11:$B$14577,'MONTHLY DATA'!$B114)</f>
        <v>368</v>
      </c>
      <c r="EG114" s="78">
        <f>AVERAGEIFS('WEEKLY DATA'!EG$11:EG$14577,'WEEKLY DATA'!$A$11:$A$14577,'MONTHLY DATA'!$A114,'WEEKLY DATA'!$B$11:$B$14577,'MONTHLY DATA'!$B114)</f>
        <v>378</v>
      </c>
      <c r="EH114" s="78">
        <f>AVERAGEIFS('WEEKLY DATA'!EH$11:EH$14577,'WEEKLY DATA'!$A$11:$A$14577,'MONTHLY DATA'!$A114,'WEEKLY DATA'!$B$11:$B$14577,'MONTHLY DATA'!$B114)</f>
        <v>373</v>
      </c>
      <c r="EI114" s="154">
        <f t="shared" si="90"/>
        <v>0.12603773584905653</v>
      </c>
      <c r="EJ114" s="78">
        <f>AVERAGEIFS('WEEKLY DATA'!EJ$11:EJ$14577,'WEEKLY DATA'!$A$11:$A$14577,'MONTHLY DATA'!$A114,'WEEKLY DATA'!$B$11:$B$14577,'MONTHLY DATA'!$B114)</f>
        <v>461</v>
      </c>
      <c r="EK114" s="78">
        <f>AVERAGEIFS('WEEKLY DATA'!EK$11:EK$14577,'WEEKLY DATA'!$A$11:$A$14577,'MONTHLY DATA'!$A114,'WEEKLY DATA'!$B$11:$B$14577,'MONTHLY DATA'!$B114)</f>
        <v>471</v>
      </c>
      <c r="EL114" s="78">
        <f>AVERAGEIFS('WEEKLY DATA'!EL$11:EL$14577,'WEEKLY DATA'!$A$11:$A$14577,'MONTHLY DATA'!$A114,'WEEKLY DATA'!$B$11:$B$14577,'MONTHLY DATA'!$B114)</f>
        <v>466</v>
      </c>
      <c r="EM114" s="154">
        <f t="shared" si="91"/>
        <v>4.134078212290504E-2</v>
      </c>
      <c r="EN114" s="78">
        <f>AVERAGEIFS('WEEKLY DATA'!EN$11:EN$14577,'WEEKLY DATA'!$A$11:$A$14577,'MONTHLY DATA'!$A114,'WEEKLY DATA'!$B$11:$B$14577,'MONTHLY DATA'!$B114)</f>
        <v>495</v>
      </c>
      <c r="EO114" s="78">
        <f>AVERAGEIFS('WEEKLY DATA'!EO$11:EO$14577,'WEEKLY DATA'!$A$11:$A$14577,'MONTHLY DATA'!$A114,'WEEKLY DATA'!$B$11:$B$14577,'MONTHLY DATA'!$B114)</f>
        <v>505</v>
      </c>
      <c r="EP114" s="78">
        <f>AVERAGEIFS('WEEKLY DATA'!EP$11:EP$14577,'WEEKLY DATA'!$A$11:$A$14577,'MONTHLY DATA'!$A114,'WEEKLY DATA'!$B$11:$B$14577,'MONTHLY DATA'!$B114)</f>
        <v>500</v>
      </c>
      <c r="EQ114" s="154">
        <f t="shared" si="92"/>
        <v>0</v>
      </c>
      <c r="ER114" s="78">
        <f>AVERAGEIFS('WEEKLY DATA'!ER$11:ER$14577,'WEEKLY DATA'!$A$11:$A$14577,'MONTHLY DATA'!$A114,'WEEKLY DATA'!$B$11:$B$14577,'MONTHLY DATA'!$B114)</f>
        <v>358</v>
      </c>
      <c r="ES114" s="78">
        <f>AVERAGEIFS('WEEKLY DATA'!ES$11:ES$14577,'WEEKLY DATA'!$A$11:$A$14577,'MONTHLY DATA'!$A114,'WEEKLY DATA'!$B$11:$B$14577,'MONTHLY DATA'!$B114)</f>
        <v>368</v>
      </c>
      <c r="ET114" s="78">
        <f>AVERAGEIFS('WEEKLY DATA'!ET$11:ET$14577,'WEEKLY DATA'!$A$11:$A$14577,'MONTHLY DATA'!$A114,'WEEKLY DATA'!$B$11:$B$14577,'MONTHLY DATA'!$B114)</f>
        <v>363</v>
      </c>
      <c r="EU114" s="154">
        <f t="shared" si="93"/>
        <v>0.14782608695652177</v>
      </c>
      <c r="EV114" s="78">
        <f>AVERAGEIFS('WEEKLY DATA'!EV$11:EV$14577,'WEEKLY DATA'!$A$11:$A$14577,'MONTHLY DATA'!$A114,'WEEKLY DATA'!$B$11:$B$14577,'MONTHLY DATA'!$B114)</f>
        <v>333</v>
      </c>
      <c r="EW114" s="78">
        <f>AVERAGEIFS('WEEKLY DATA'!EW$11:EW$14577,'WEEKLY DATA'!$A$11:$A$14577,'MONTHLY DATA'!$A114,'WEEKLY DATA'!$B$11:$B$14577,'MONTHLY DATA'!$B114)</f>
        <v>343</v>
      </c>
      <c r="EX114" s="78">
        <f>AVERAGEIFS('WEEKLY DATA'!EX$11:EX$14577,'WEEKLY DATA'!$A$11:$A$14577,'MONTHLY DATA'!$A114,'WEEKLY DATA'!$B$11:$B$14577,'MONTHLY DATA'!$B114)</f>
        <v>338</v>
      </c>
      <c r="EY114" s="154">
        <f t="shared" si="94"/>
        <v>0.1409282700421941</v>
      </c>
      <c r="EZ114" s="78">
        <f>AVERAGEIFS('WEEKLY DATA'!EZ$11:EZ$14577,'WEEKLY DATA'!$A$11:$A$14577,'MONTHLY DATA'!$A114,'WEEKLY DATA'!$B$11:$B$14577,'MONTHLY DATA'!$B114)</f>
        <v>446</v>
      </c>
      <c r="FA114" s="78">
        <f>AVERAGEIFS('WEEKLY DATA'!FA$11:FA$14577,'WEEKLY DATA'!$A$11:$A$14577,'MONTHLY DATA'!$A114,'WEEKLY DATA'!$B$11:$B$14577,'MONTHLY DATA'!$B114)</f>
        <v>456</v>
      </c>
      <c r="FB114" s="78">
        <f>AVERAGEIFS('WEEKLY DATA'!FB$11:FB$14577,'WEEKLY DATA'!$A$11:$A$14577,'MONTHLY DATA'!$A114,'WEEKLY DATA'!$B$11:$B$14577,'MONTHLY DATA'!$B114)</f>
        <v>451</v>
      </c>
      <c r="FC114" s="154">
        <f t="shared" si="95"/>
        <v>4.2774566473988473E-2</v>
      </c>
      <c r="FD114" s="78">
        <f>AVERAGEIFS('WEEKLY DATA'!FD$11:FD$14577,'WEEKLY DATA'!$A$11:$A$14577,'MONTHLY DATA'!$A114,'WEEKLY DATA'!$B$11:$B$14577,'MONTHLY DATA'!$B114)</f>
        <v>495</v>
      </c>
      <c r="FE114" s="78">
        <f>AVERAGEIFS('WEEKLY DATA'!FE$11:FE$14577,'WEEKLY DATA'!$A$11:$A$14577,'MONTHLY DATA'!$A114,'WEEKLY DATA'!$B$11:$B$14577,'MONTHLY DATA'!$B114)</f>
        <v>505</v>
      </c>
      <c r="FF114" s="78">
        <f>AVERAGEIFS('WEEKLY DATA'!FF$11:FF$14577,'WEEKLY DATA'!$A$11:$A$14577,'MONTHLY DATA'!$A114,'WEEKLY DATA'!$B$11:$B$14577,'MONTHLY DATA'!$B114)</f>
        <v>500</v>
      </c>
      <c r="FG114" s="154">
        <f t="shared" si="96"/>
        <v>0</v>
      </c>
      <c r="FH114" s="78">
        <f>AVERAGEIFS('WEEKLY DATA'!FH$11:FH$14577,'WEEKLY DATA'!$A$11:$A$14577,'MONTHLY DATA'!$A114,'WEEKLY DATA'!$B$11:$B$14577,'MONTHLY DATA'!$B114)</f>
        <v>345</v>
      </c>
      <c r="FI114" s="78">
        <f>AVERAGEIFS('WEEKLY DATA'!FI$11:FI$14577,'WEEKLY DATA'!$A$11:$A$14577,'MONTHLY DATA'!$A114,'WEEKLY DATA'!$B$11:$B$14577,'MONTHLY DATA'!$B114)</f>
        <v>355</v>
      </c>
      <c r="FJ114" s="78">
        <f>AVERAGEIFS('WEEKLY DATA'!FJ$11:FJ$14577,'WEEKLY DATA'!$A$11:$A$14577,'MONTHLY DATA'!$A114,'WEEKLY DATA'!$B$11:$B$14577,'MONTHLY DATA'!$B114)</f>
        <v>350</v>
      </c>
      <c r="FK114" s="154">
        <f t="shared" si="97"/>
        <v>0.10891089108910901</v>
      </c>
      <c r="FL114" s="169">
        <f>AVERAGEIFS('WEEKLY DATA'!FL$11:FL$14577,'WEEKLY DATA'!$A$11:$A$14577,'MONTHLY DATA'!$A114,'WEEKLY DATA'!$B$11:$B$14577,'MONTHLY DATA'!$B114)</f>
        <v>356</v>
      </c>
      <c r="FM114" s="78">
        <f>AVERAGEIFS('WEEKLY DATA'!FM$11:FM$14577,'WEEKLY DATA'!$A$11:$A$14577,'MONTHLY DATA'!$A114,'WEEKLY DATA'!$B$11:$B$14577,'MONTHLY DATA'!$B114)</f>
        <v>366</v>
      </c>
      <c r="FN114" s="78">
        <f>AVERAGEIFS('WEEKLY DATA'!FN$11:FN$14577,'WEEKLY DATA'!$A$11:$A$14577,'MONTHLY DATA'!$A114,'WEEKLY DATA'!$B$11:$B$14577,'MONTHLY DATA'!$B114)</f>
        <v>361</v>
      </c>
      <c r="FO114" s="154">
        <f t="shared" si="98"/>
        <v>0.15059760956175294</v>
      </c>
      <c r="FP114" s="78">
        <f>AVERAGEIFS('WEEKLY DATA'!FP$11:FP$14577,'WEEKLY DATA'!$A$11:$A$14577,'MONTHLY DATA'!$A114,'WEEKLY DATA'!$B$11:$B$14577,'MONTHLY DATA'!$B114)</f>
        <v>401</v>
      </c>
      <c r="FQ114" s="78">
        <f>AVERAGEIFS('WEEKLY DATA'!FQ$11:FQ$14577,'WEEKLY DATA'!$A$11:$A$14577,'MONTHLY DATA'!$A114,'WEEKLY DATA'!$B$11:$B$14577,'MONTHLY DATA'!$B114)</f>
        <v>411</v>
      </c>
      <c r="FR114" s="78">
        <f>AVERAGEIFS('WEEKLY DATA'!FR$11:FR$14577,'WEEKLY DATA'!$A$11:$A$14577,'MONTHLY DATA'!$A114,'WEEKLY DATA'!$B$11:$B$14577,'MONTHLY DATA'!$B114)</f>
        <v>406</v>
      </c>
      <c r="FS114" s="154">
        <f t="shared" si="99"/>
        <v>4.1025641025641102E-2</v>
      </c>
      <c r="FT114" s="78">
        <f>AVERAGEIFS('WEEKLY DATA'!FT$11:FT$14577,'WEEKLY DATA'!$A$11:$A$14577,'MONTHLY DATA'!$A114,'WEEKLY DATA'!$B$11:$B$14577,'MONTHLY DATA'!$B114)</f>
        <v>322</v>
      </c>
      <c r="FU114" s="78">
        <f>AVERAGEIFS('WEEKLY DATA'!FU$11:FU$14577,'WEEKLY DATA'!$A$11:$A$14577,'MONTHLY DATA'!$A114,'WEEKLY DATA'!$B$11:$B$14577,'MONTHLY DATA'!$B114)</f>
        <v>332</v>
      </c>
      <c r="FV114" s="78">
        <f>AVERAGEIFS('WEEKLY DATA'!FV$11:FV$14577,'WEEKLY DATA'!$A$11:$A$14577,'MONTHLY DATA'!$A114,'WEEKLY DATA'!$B$11:$B$14577,'MONTHLY DATA'!$B114)</f>
        <v>327</v>
      </c>
      <c r="FW114" s="154">
        <f t="shared" si="100"/>
        <v>9.915966386554631E-2</v>
      </c>
      <c r="FX114" s="78">
        <f>AVERAGEIFS('WEEKLY DATA'!FX$11:FX$14577,'WEEKLY DATA'!$A$11:$A$14577,'MONTHLY DATA'!$A114,'WEEKLY DATA'!$B$11:$B$14577,'MONTHLY DATA'!$B114)</f>
        <v>241</v>
      </c>
      <c r="FY114" s="78">
        <f>AVERAGEIFS('WEEKLY DATA'!FY$11:FY$14577,'WEEKLY DATA'!$A$11:$A$14577,'MONTHLY DATA'!$A114,'WEEKLY DATA'!$B$11:$B$14577,'MONTHLY DATA'!$B114)</f>
        <v>251</v>
      </c>
      <c r="FZ114" s="78">
        <f>AVERAGEIFS('WEEKLY DATA'!FZ$11:FZ$14577,'WEEKLY DATA'!$A$11:$A$14577,'MONTHLY DATA'!$A114,'WEEKLY DATA'!$B$11:$B$14577,'MONTHLY DATA'!$B114)</f>
        <v>246</v>
      </c>
      <c r="GA114" s="154">
        <f t="shared" si="101"/>
        <v>6.956521739130439E-2</v>
      </c>
      <c r="GB114" s="78">
        <f>AVERAGEIFS('WEEKLY DATA'!GB$11:GB$14577,'WEEKLY DATA'!$A$11:$A$14577,'MONTHLY DATA'!$A114,'WEEKLY DATA'!$B$11:$B$14577,'MONTHLY DATA'!$B114)</f>
        <v>457</v>
      </c>
      <c r="GC114" s="78">
        <f>AVERAGEIFS('WEEKLY DATA'!GC$11:GC$14577,'WEEKLY DATA'!$A$11:$A$14577,'MONTHLY DATA'!$A114,'WEEKLY DATA'!$B$11:$B$14577,'MONTHLY DATA'!$B114)</f>
        <v>467</v>
      </c>
      <c r="GD114" s="78">
        <f>AVERAGEIFS('WEEKLY DATA'!GD$11:GD$14577,'WEEKLY DATA'!$A$11:$A$14577,'MONTHLY DATA'!$A114,'WEEKLY DATA'!$B$11:$B$14577,'MONTHLY DATA'!$B114)</f>
        <v>462</v>
      </c>
      <c r="GE114" s="154">
        <f t="shared" si="102"/>
        <v>0.123404255319149</v>
      </c>
      <c r="GF114" s="169">
        <f>AVERAGEIFS('WEEKLY DATA'!GF$11:GF$14577,'WEEKLY DATA'!$A$11:$A$14577,'MONTHLY DATA'!$A114,'WEEKLY DATA'!$B$11:$B$14577,'MONTHLY DATA'!$B114)</f>
        <v>463</v>
      </c>
      <c r="GG114" s="78">
        <f>AVERAGEIFS('WEEKLY DATA'!GG$11:GG$14577,'WEEKLY DATA'!$A$11:$A$14577,'MONTHLY DATA'!$A114,'WEEKLY DATA'!$B$11:$B$14577,'MONTHLY DATA'!$B114)</f>
        <v>473</v>
      </c>
      <c r="GH114" s="78">
        <f>AVERAGEIFS('WEEKLY DATA'!GH$11:GH$14577,'WEEKLY DATA'!$A$11:$A$14577,'MONTHLY DATA'!$A114,'WEEKLY DATA'!$B$11:$B$14577,'MONTHLY DATA'!$B114)</f>
        <v>468</v>
      </c>
      <c r="GI114" s="154">
        <f t="shared" si="103"/>
        <v>0.14495412844036704</v>
      </c>
      <c r="GJ114" s="78">
        <f>AVERAGEIFS('WEEKLY DATA'!GJ$11:GJ$14577,'WEEKLY DATA'!$A$11:$A$14577,'MONTHLY DATA'!$A114,'WEEKLY DATA'!$B$11:$B$14577,'MONTHLY DATA'!$B114)</f>
        <v>521</v>
      </c>
      <c r="GK114" s="78">
        <f>AVERAGEIFS('WEEKLY DATA'!GK$11:GK$14577,'WEEKLY DATA'!$A$11:$A$14577,'MONTHLY DATA'!$A114,'WEEKLY DATA'!$B$11:$B$14577,'MONTHLY DATA'!$B114)</f>
        <v>531</v>
      </c>
      <c r="GL114" s="78">
        <f>AVERAGEIFS('WEEKLY DATA'!GL$11:GL$14577,'WEEKLY DATA'!$A$11:$A$14577,'MONTHLY DATA'!$A114,'WEEKLY DATA'!$B$11:$B$14577,'MONTHLY DATA'!$B114)</f>
        <v>526</v>
      </c>
      <c r="GM114" s="154">
        <f t="shared" si="104"/>
        <v>3.6453201970443327E-2</v>
      </c>
      <c r="GN114" s="78">
        <f>AVERAGEIFS('WEEKLY DATA'!GN$11:GN$14577,'WEEKLY DATA'!$A$11:$A$14577,'MONTHLY DATA'!$A114,'WEEKLY DATA'!$B$11:$B$14577,'MONTHLY DATA'!$B114)</f>
        <v>500</v>
      </c>
      <c r="GO114" s="78">
        <f>AVERAGEIFS('WEEKLY DATA'!GO$11:GO$14577,'WEEKLY DATA'!$A$11:$A$14577,'MONTHLY DATA'!$A114,'WEEKLY DATA'!$B$11:$B$14577,'MONTHLY DATA'!$B114)</f>
        <v>510</v>
      </c>
      <c r="GP114" s="78">
        <f>AVERAGEIFS('WEEKLY DATA'!GP$11:GP$14577,'WEEKLY DATA'!$A$11:$A$14577,'MONTHLY DATA'!$A114,'WEEKLY DATA'!$B$11:$B$14577,'MONTHLY DATA'!$B114)</f>
        <v>505</v>
      </c>
      <c r="GQ114" s="154">
        <f t="shared" si="105"/>
        <v>0</v>
      </c>
      <c r="GR114" s="78"/>
    </row>
    <row r="115" spans="1:200" ht="15.75" x14ac:dyDescent="0.25">
      <c r="A115">
        <f t="shared" si="55"/>
        <v>9</v>
      </c>
      <c r="B115">
        <f t="shared" si="56"/>
        <v>2018</v>
      </c>
      <c r="C115" s="86">
        <v>43344</v>
      </c>
      <c r="D115" s="78">
        <f>AVERAGEIFS('WEEKLY DATA'!D$11:D$14577,'WEEKLY DATA'!$A$11:$A$14577,'MONTHLY DATA'!$A115,'WEEKLY DATA'!$B$11:$B$14577,'MONTHLY DATA'!$B115)</f>
        <v>478.75</v>
      </c>
      <c r="E115" s="78">
        <f>AVERAGEIFS('WEEKLY DATA'!E$11:E$14577,'WEEKLY DATA'!$A$11:$A$14577,'MONTHLY DATA'!$A115,'WEEKLY DATA'!$B$11:$B$14577,'MONTHLY DATA'!$B115)</f>
        <v>488.75</v>
      </c>
      <c r="F115" s="78">
        <f>AVERAGEIFS('WEEKLY DATA'!F$11:F$14577,'WEEKLY DATA'!$A$11:$A$14577,'MONTHLY DATA'!$A115,'WEEKLY DATA'!$B$11:$B$14577,'MONTHLY DATA'!$B115)</f>
        <v>483.75</v>
      </c>
      <c r="G115" s="154">
        <f t="shared" si="57"/>
        <v>5.717255717255787E-3</v>
      </c>
      <c r="H115" s="169">
        <f>AVERAGEIFS('WEEKLY DATA'!H$11:H$14577,'WEEKLY DATA'!$A$11:$A$14577,'MONTHLY DATA'!$A115,'WEEKLY DATA'!$B$11:$B$14577,'MONTHLY DATA'!$B115)</f>
        <v>600</v>
      </c>
      <c r="I115" s="78">
        <f>AVERAGEIFS('WEEKLY DATA'!I$11:I$14577,'WEEKLY DATA'!$A$11:$A$14577,'MONTHLY DATA'!$A115,'WEEKLY DATA'!$B$11:$B$14577,'MONTHLY DATA'!$B115)</f>
        <v>610</v>
      </c>
      <c r="J115" s="78">
        <f>AVERAGEIFS('WEEKLY DATA'!J$11:J$14577,'WEEKLY DATA'!$A$11:$A$14577,'MONTHLY DATA'!$A115,'WEEKLY DATA'!$B$11:$B$14577,'MONTHLY DATA'!$B115)</f>
        <v>605</v>
      </c>
      <c r="K115" s="154">
        <f t="shared" si="58"/>
        <v>6.6555740432612254E-3</v>
      </c>
      <c r="L115" s="169">
        <f>AVERAGEIFS('WEEKLY DATA'!L$11:L$14577,'WEEKLY DATA'!$A$11:$A$14577,'MONTHLY DATA'!$A115,'WEEKLY DATA'!$B$11:$B$14577,'MONTHLY DATA'!$B115)</f>
        <v>575</v>
      </c>
      <c r="M115" s="78">
        <f>AVERAGEIFS('WEEKLY DATA'!M$11:M$14577,'WEEKLY DATA'!$A$11:$A$14577,'MONTHLY DATA'!$A115,'WEEKLY DATA'!$B$11:$B$14577,'MONTHLY DATA'!$B115)</f>
        <v>585</v>
      </c>
      <c r="N115" s="78">
        <f>AVERAGEIFS('WEEKLY DATA'!N$11:N$14577,'WEEKLY DATA'!$A$11:$A$14577,'MONTHLY DATA'!$A115,'WEEKLY DATA'!$B$11:$B$14577,'MONTHLY DATA'!$B115)</f>
        <v>580</v>
      </c>
      <c r="O115" s="154">
        <f t="shared" si="59"/>
        <v>0.13502935420743634</v>
      </c>
      <c r="P115" s="169">
        <f>AVERAGEIFS('WEEKLY DATA'!P$11:P$14577,'WEEKLY DATA'!$A$11:$A$14577,'MONTHLY DATA'!$A115,'WEEKLY DATA'!$B$11:$B$14577,'MONTHLY DATA'!$B115)</f>
        <v>432.5</v>
      </c>
      <c r="Q115" s="78">
        <f>AVERAGEIFS('WEEKLY DATA'!Q$11:Q$14577,'WEEKLY DATA'!$A$11:$A$14577,'MONTHLY DATA'!$A115,'WEEKLY DATA'!$B$11:$B$14577,'MONTHLY DATA'!$B115)</f>
        <v>442.5</v>
      </c>
      <c r="R115" s="78">
        <f>AVERAGEIFS('WEEKLY DATA'!R$11:R$14577,'WEEKLY DATA'!$A$11:$A$14577,'MONTHLY DATA'!$A115,'WEEKLY DATA'!$B$11:$B$14577,'MONTHLY DATA'!$B115)</f>
        <v>437.5</v>
      </c>
      <c r="S115" s="154">
        <f t="shared" si="60"/>
        <v>2.4590163934426146E-2</v>
      </c>
      <c r="T115" s="169">
        <f>AVERAGEIFS('WEEKLY DATA'!T$11:T$14577,'WEEKLY DATA'!$A$11:$A$14577,'MONTHLY DATA'!$A115,'WEEKLY DATA'!$B$11:$B$14577,'MONTHLY DATA'!$B115)</f>
        <v>463.75</v>
      </c>
      <c r="U115" s="78">
        <f>AVERAGEIFS('WEEKLY DATA'!U$11:U$14577,'WEEKLY DATA'!$A$11:$A$14577,'MONTHLY DATA'!$A115,'WEEKLY DATA'!$B$11:$B$14577,'MONTHLY DATA'!$B115)</f>
        <v>473.75</v>
      </c>
      <c r="V115" s="78">
        <f>AVERAGEIFS('WEEKLY DATA'!V$11:V$14577,'WEEKLY DATA'!$A$11:$A$14577,'MONTHLY DATA'!$A115,'WEEKLY DATA'!$B$11:$B$14577,'MONTHLY DATA'!$B115)</f>
        <v>468.75</v>
      </c>
      <c r="W115" s="154">
        <f t="shared" si="61"/>
        <v>5.9012875536481602E-3</v>
      </c>
      <c r="X115" s="169">
        <f>AVERAGEIFS('WEEKLY DATA'!X$11:X$14577,'WEEKLY DATA'!$A$11:$A$14577,'MONTHLY DATA'!$A115,'WEEKLY DATA'!$B$11:$B$14577,'MONTHLY DATA'!$B115)</f>
        <v>450</v>
      </c>
      <c r="Y115" s="78">
        <f>AVERAGEIFS('WEEKLY DATA'!Y$11:Y$14577,'WEEKLY DATA'!$A$11:$A$14577,'MONTHLY DATA'!$A115,'WEEKLY DATA'!$B$11:$B$14577,'MONTHLY DATA'!$B115)</f>
        <v>460</v>
      </c>
      <c r="Z115" s="78">
        <f>AVERAGEIFS('WEEKLY DATA'!Z$11:Z$14577,'WEEKLY DATA'!$A$11:$A$14577,'MONTHLY DATA'!$A115,'WEEKLY DATA'!$B$11:$B$14577,'MONTHLY DATA'!$B115)</f>
        <v>455</v>
      </c>
      <c r="AA115" s="154">
        <f t="shared" si="62"/>
        <v>8.8691796008868451E-3</v>
      </c>
      <c r="AB115" s="169">
        <f>AVERAGEIFS('WEEKLY DATA'!AB$11:AB$14577,'WEEKLY DATA'!$A$11:$A$14577,'MONTHLY DATA'!$A115,'WEEKLY DATA'!$B$11:$B$14577,'MONTHLY DATA'!$B115)</f>
        <v>575</v>
      </c>
      <c r="AC115" s="78">
        <f>AVERAGEIFS('WEEKLY DATA'!AC$11:AC$14577,'WEEKLY DATA'!$A$11:$A$14577,'MONTHLY DATA'!$A115,'WEEKLY DATA'!$B$11:$B$14577,'MONTHLY DATA'!$B115)</f>
        <v>585</v>
      </c>
      <c r="AD115" s="78">
        <f>AVERAGEIFS('WEEKLY DATA'!AD$11:AD$14577,'WEEKLY DATA'!$A$11:$A$14577,'MONTHLY DATA'!$A115,'WEEKLY DATA'!$B$11:$B$14577,'MONTHLY DATA'!$B115)</f>
        <v>580</v>
      </c>
      <c r="AE115" s="154">
        <f t="shared" si="63"/>
        <v>0.19096509240246418</v>
      </c>
      <c r="AF115" s="169">
        <f>AVERAGEIFS('WEEKLY DATA'!AF$11:AF$14577,'WEEKLY DATA'!$A$11:$A$14577,'MONTHLY DATA'!$A115,'WEEKLY DATA'!$B$11:$B$14577,'MONTHLY DATA'!$B115)</f>
        <v>417.5</v>
      </c>
      <c r="AG115" s="78">
        <f>AVERAGEIFS('WEEKLY DATA'!AG$11:AG$14577,'WEEKLY DATA'!$A$11:$A$14577,'MONTHLY DATA'!$A115,'WEEKLY DATA'!$B$11:$B$14577,'MONTHLY DATA'!$B115)</f>
        <v>427.5</v>
      </c>
      <c r="AH115" s="78">
        <f>AVERAGEIFS('WEEKLY DATA'!AH$11:AH$14577,'WEEKLY DATA'!$A$11:$A$14577,'MONTHLY DATA'!$A115,'WEEKLY DATA'!$B$11:$B$14577,'MONTHLY DATA'!$B115)</f>
        <v>422.5</v>
      </c>
      <c r="AI115" s="154">
        <f t="shared" si="64"/>
        <v>2.5485436893203817E-2</v>
      </c>
      <c r="AJ115" s="169">
        <f>AVERAGEIFS('WEEKLY DATA'!AJ$11:AJ$14577,'WEEKLY DATA'!$A$11:$A$14577,'MONTHLY DATA'!$A115,'WEEKLY DATA'!$B$11:$B$14577,'MONTHLY DATA'!$B115)</f>
        <v>458.75</v>
      </c>
      <c r="AK115" s="78">
        <f>AVERAGEIFS('WEEKLY DATA'!AK$11:AK$14577,'WEEKLY DATA'!$A$11:$A$14577,'MONTHLY DATA'!$A115,'WEEKLY DATA'!$B$11:$B$14577,'MONTHLY DATA'!$B115)</f>
        <v>468.75</v>
      </c>
      <c r="AL115" s="78">
        <f>AVERAGEIFS('WEEKLY DATA'!AL$11:AL$14577,'WEEKLY DATA'!$A$11:$A$14577,'MONTHLY DATA'!$A115,'WEEKLY DATA'!$B$11:$B$14577,'MONTHLY DATA'!$B115)</f>
        <v>463.75</v>
      </c>
      <c r="AM115" s="154">
        <f t="shared" si="65"/>
        <v>5.9652928416484841E-3</v>
      </c>
      <c r="AN115" s="169">
        <f>AVERAGEIFS('WEEKLY DATA'!AN$11:AN$14577,'WEEKLY DATA'!$A$11:$A$14577,'MONTHLY DATA'!$A115,'WEEKLY DATA'!$B$11:$B$14577,'MONTHLY DATA'!$B115)</f>
        <v>450</v>
      </c>
      <c r="AO115" s="78">
        <f>AVERAGEIFS('WEEKLY DATA'!AO$11:AO$14577,'WEEKLY DATA'!$A$11:$A$14577,'MONTHLY DATA'!$A115,'WEEKLY DATA'!$B$11:$B$14577,'MONTHLY DATA'!$B115)</f>
        <v>460</v>
      </c>
      <c r="AP115" s="78">
        <f>AVERAGEIFS('WEEKLY DATA'!AP$11:AP$14577,'WEEKLY DATA'!$A$11:$A$14577,'MONTHLY DATA'!$A115,'WEEKLY DATA'!$B$11:$B$14577,'MONTHLY DATA'!$B115)</f>
        <v>455</v>
      </c>
      <c r="AQ115" s="154">
        <f t="shared" si="66"/>
        <v>8.8691796008868451E-3</v>
      </c>
      <c r="AR115" s="169">
        <f>AVERAGEIFS('WEEKLY DATA'!AR$11:AR$14577,'WEEKLY DATA'!$A$11:$A$14577,'MONTHLY DATA'!$A115,'WEEKLY DATA'!$B$11:$B$14577,'MONTHLY DATA'!$B115)</f>
        <v>575</v>
      </c>
      <c r="AS115" s="78">
        <f>AVERAGEIFS('WEEKLY DATA'!AS$11:AS$14577,'WEEKLY DATA'!$A$11:$A$14577,'MONTHLY DATA'!$A115,'WEEKLY DATA'!$B$11:$B$14577,'MONTHLY DATA'!$B115)</f>
        <v>585</v>
      </c>
      <c r="AT115" s="78">
        <f>AVERAGEIFS('WEEKLY DATA'!AT$11:AT$14577,'WEEKLY DATA'!$A$11:$A$14577,'MONTHLY DATA'!$A115,'WEEKLY DATA'!$B$11:$B$14577,'MONTHLY DATA'!$B115)</f>
        <v>580</v>
      </c>
      <c r="AU115" s="154">
        <f t="shared" si="67"/>
        <v>0.18609406952965246</v>
      </c>
      <c r="AV115" s="169">
        <f>AVERAGEIFS('WEEKLY DATA'!AV$11:AV$14577,'WEEKLY DATA'!$A$11:$A$14577,'MONTHLY DATA'!$A115,'WEEKLY DATA'!$B$11:$B$14577,'MONTHLY DATA'!$B115)</f>
        <v>417.5</v>
      </c>
      <c r="AW115" s="78">
        <f>AVERAGEIFS('WEEKLY DATA'!AW$11:AW$14577,'WEEKLY DATA'!$A$11:$A$14577,'MONTHLY DATA'!$A115,'WEEKLY DATA'!$B$11:$B$14577,'MONTHLY DATA'!$B115)</f>
        <v>427.5</v>
      </c>
      <c r="AX115" s="78">
        <f>AVERAGEIFS('WEEKLY DATA'!AX$11:AX$14577,'WEEKLY DATA'!$A$11:$A$14577,'MONTHLY DATA'!$A115,'WEEKLY DATA'!$B$11:$B$14577,'MONTHLY DATA'!$B115)</f>
        <v>422.5</v>
      </c>
      <c r="AY115" s="154">
        <f t="shared" si="68"/>
        <v>2.5485436893203817E-2</v>
      </c>
      <c r="AZ115" s="169">
        <f>AVERAGEIFS('WEEKLY DATA'!AZ$11:AZ$14577,'WEEKLY DATA'!$A$11:$A$14577,'MONTHLY DATA'!$A115,'WEEKLY DATA'!$B$11:$B$14577,'MONTHLY DATA'!$B115)</f>
        <v>393.75</v>
      </c>
      <c r="BA115" s="78">
        <f>AVERAGEIFS('WEEKLY DATA'!BA$11:BA$14577,'WEEKLY DATA'!$A$11:$A$14577,'MONTHLY DATA'!$A115,'WEEKLY DATA'!$B$11:$B$14577,'MONTHLY DATA'!$B115)</f>
        <v>403.75</v>
      </c>
      <c r="BB115" s="78">
        <f>AVERAGEIFS('WEEKLY DATA'!BB$11:BB$14577,'WEEKLY DATA'!$A$11:$A$14577,'MONTHLY DATA'!$A115,'WEEKLY DATA'!$B$11:$B$14577,'MONTHLY DATA'!$B115)</f>
        <v>398.75</v>
      </c>
      <c r="BC115" s="154">
        <f t="shared" si="69"/>
        <v>6.9444444444444198E-3</v>
      </c>
      <c r="BD115" s="169">
        <f>AVERAGEIFS('WEEKLY DATA'!BD$11:BD$14577,'WEEKLY DATA'!$A$11:$A$14577,'MONTHLY DATA'!$A115,'WEEKLY DATA'!$B$11:$B$14577,'MONTHLY DATA'!$B115)</f>
        <v>385</v>
      </c>
      <c r="BE115" s="78">
        <f>AVERAGEIFS('WEEKLY DATA'!BE$11:BE$14577,'WEEKLY DATA'!$A$11:$A$14577,'MONTHLY DATA'!$A115,'WEEKLY DATA'!$B$11:$B$14577,'MONTHLY DATA'!$B115)</f>
        <v>395</v>
      </c>
      <c r="BF115" s="78">
        <f>AVERAGEIFS('WEEKLY DATA'!BF$11:BF$14577,'WEEKLY DATA'!$A$11:$A$14577,'MONTHLY DATA'!$A115,'WEEKLY DATA'!$B$11:$B$14577,'MONTHLY DATA'!$B115)</f>
        <v>390</v>
      </c>
      <c r="BG115" s="154">
        <f t="shared" si="70"/>
        <v>1.0362694300518172E-2</v>
      </c>
      <c r="BH115" s="169">
        <f>AVERAGEIFS('WEEKLY DATA'!BH$11:BH$14577,'WEEKLY DATA'!$A$11:$A$14577,'MONTHLY DATA'!$A115,'WEEKLY DATA'!$B$11:$B$14577,'MONTHLY DATA'!$B115)</f>
        <v>465</v>
      </c>
      <c r="BI115" s="78">
        <f>AVERAGEIFS('WEEKLY DATA'!BI$11:BI$14577,'WEEKLY DATA'!$A$11:$A$14577,'MONTHLY DATA'!$A115,'WEEKLY DATA'!$B$11:$B$14577,'MONTHLY DATA'!$B115)</f>
        <v>557.5</v>
      </c>
      <c r="BJ115" s="78">
        <f>AVERAGEIFS('WEEKLY DATA'!BJ$11:BJ$14577,'WEEKLY DATA'!$A$11:$A$14577,'MONTHLY DATA'!$A115,'WEEKLY DATA'!$B$11:$B$14577,'MONTHLY DATA'!$B115)</f>
        <v>511.25</v>
      </c>
      <c r="BK115" s="154">
        <f t="shared" si="71"/>
        <v>0.20862884160756501</v>
      </c>
      <c r="BL115" s="169">
        <f>AVERAGEIFS('WEEKLY DATA'!BL$11:BL$14577,'WEEKLY DATA'!$A$11:$A$14577,'MONTHLY DATA'!$A115,'WEEKLY DATA'!$B$11:$B$14577,'MONTHLY DATA'!$B115)</f>
        <v>402.5</v>
      </c>
      <c r="BM115" s="78">
        <f>AVERAGEIFS('WEEKLY DATA'!BM$11:BM$14577,'WEEKLY DATA'!$A$11:$A$14577,'MONTHLY DATA'!$A115,'WEEKLY DATA'!$B$11:$B$14577,'MONTHLY DATA'!$B115)</f>
        <v>412.5</v>
      </c>
      <c r="BN115" s="78">
        <f>AVERAGEIFS('WEEKLY DATA'!BN$11:BN$14577,'WEEKLY DATA'!$A$11:$A$14577,'MONTHLY DATA'!$A115,'WEEKLY DATA'!$B$11:$B$14577,'MONTHLY DATA'!$B115)</f>
        <v>407.5</v>
      </c>
      <c r="BO115" s="154">
        <f t="shared" si="72"/>
        <v>2.6448362720403074E-2</v>
      </c>
      <c r="BP115" s="78">
        <f>AVERAGEIFS('WEEKLY DATA'!BP$11:BP$14577,'WEEKLY DATA'!$A$11:$A$14577,'MONTHLY DATA'!$A115,'WEEKLY DATA'!$B$11:$B$14577,'MONTHLY DATA'!$B115)</f>
        <v>470</v>
      </c>
      <c r="BQ115" s="78">
        <f>AVERAGEIFS('WEEKLY DATA'!BQ$11:BQ$14577,'WEEKLY DATA'!$A$11:$A$14577,'MONTHLY DATA'!$A115,'WEEKLY DATA'!$B$11:$B$14577,'MONTHLY DATA'!$B115)</f>
        <v>480</v>
      </c>
      <c r="BR115" s="78">
        <f>AVERAGEIFS('WEEKLY DATA'!BR$11:BR$14577,'WEEKLY DATA'!$A$11:$A$14577,'MONTHLY DATA'!$A115,'WEEKLY DATA'!$B$11:$B$14577,'MONTHLY DATA'!$B115)</f>
        <v>475</v>
      </c>
      <c r="BS115" s="154">
        <f t="shared" si="73"/>
        <v>4.3956043956044022E-2</v>
      </c>
      <c r="BT115" s="78">
        <f>AVERAGEIFS('WEEKLY DATA'!BT$11:BT$14577,'WEEKLY DATA'!$A$11:$A$14577,'MONTHLY DATA'!$A115,'WEEKLY DATA'!$B$11:$B$14577,'MONTHLY DATA'!$B115)</f>
        <v>485</v>
      </c>
      <c r="BU115" s="78">
        <f>AVERAGEIFS('WEEKLY DATA'!BU$11:BU$14577,'WEEKLY DATA'!$A$11:$A$14577,'MONTHLY DATA'!$A115,'WEEKLY DATA'!$B$11:$B$14577,'MONTHLY DATA'!$B115)</f>
        <v>495</v>
      </c>
      <c r="BV115" s="78">
        <f>AVERAGEIFS('WEEKLY DATA'!BV$11:BV$14577,'WEEKLY DATA'!$A$11:$A$14577,'MONTHLY DATA'!$A115,'WEEKLY DATA'!$B$11:$B$14577,'MONTHLY DATA'!$B115)</f>
        <v>490</v>
      </c>
      <c r="BW115" s="154">
        <f t="shared" si="74"/>
        <v>5.6034482758620774E-2</v>
      </c>
      <c r="BX115" s="78">
        <f>AVERAGEIFS('WEEKLY DATA'!BX$11:BX$14577,'WEEKLY DATA'!$A$11:$A$14577,'MONTHLY DATA'!$A115,'WEEKLY DATA'!$B$11:$B$14577,'MONTHLY DATA'!$B115)</f>
        <v>510</v>
      </c>
      <c r="BY115" s="78">
        <f>AVERAGEIFS('WEEKLY DATA'!BY$11:BY$14577,'WEEKLY DATA'!$A$11:$A$14577,'MONTHLY DATA'!$A115,'WEEKLY DATA'!$B$11:$B$14577,'MONTHLY DATA'!$B115)</f>
        <v>520</v>
      </c>
      <c r="BZ115" s="78">
        <f>AVERAGEIFS('WEEKLY DATA'!BZ$11:BZ$14577,'WEEKLY DATA'!$A$11:$A$14577,'MONTHLY DATA'!$A115,'WEEKLY DATA'!$B$11:$B$14577,'MONTHLY DATA'!$B115)</f>
        <v>515</v>
      </c>
      <c r="CA115" s="154">
        <f t="shared" si="75"/>
        <v>0.15470852017937209</v>
      </c>
      <c r="CB115" s="78">
        <f>AVERAGEIFS('WEEKLY DATA'!CB$11:CB$14577,'WEEKLY DATA'!$A$11:$A$14577,'MONTHLY DATA'!$A115,'WEEKLY DATA'!$B$11:$B$14577,'MONTHLY DATA'!$B115)</f>
        <v>511.25</v>
      </c>
      <c r="CC115" s="78">
        <f>AVERAGEIFS('WEEKLY DATA'!CC$11:CC$14577,'WEEKLY DATA'!$A$11:$A$14577,'MONTHLY DATA'!$A115,'WEEKLY DATA'!$B$11:$B$14577,'MONTHLY DATA'!$B115)</f>
        <v>521.25</v>
      </c>
      <c r="CD115" s="78">
        <f>AVERAGEIFS('WEEKLY DATA'!CD$11:CD$14577,'WEEKLY DATA'!$A$11:$A$14577,'MONTHLY DATA'!$A115,'WEEKLY DATA'!$B$11:$B$14577,'MONTHLY DATA'!$B115)</f>
        <v>516.25</v>
      </c>
      <c r="CE115" s="154">
        <f t="shared" si="76"/>
        <v>8.6842105263157832E-2</v>
      </c>
      <c r="CF115" s="78">
        <f>AVERAGEIFS('WEEKLY DATA'!CF$11:CF$14577,'WEEKLY DATA'!$A$11:$A$14577,'MONTHLY DATA'!$A115,'WEEKLY DATA'!$B$11:$B$14577,'MONTHLY DATA'!$B115)</f>
        <v>420</v>
      </c>
      <c r="CG115" s="78">
        <f>AVERAGEIFS('WEEKLY DATA'!CG$11:CG$14577,'WEEKLY DATA'!$A$11:$A$14577,'MONTHLY DATA'!$A115,'WEEKLY DATA'!$B$11:$B$14577,'MONTHLY DATA'!$B115)</f>
        <v>430</v>
      </c>
      <c r="CH115" s="78">
        <f>AVERAGEIFS('WEEKLY DATA'!CH$11:CH$14577,'WEEKLY DATA'!$A$11:$A$14577,'MONTHLY DATA'!$A115,'WEEKLY DATA'!$B$11:$B$14577,'MONTHLY DATA'!$B115)</f>
        <v>425</v>
      </c>
      <c r="CI115" s="154">
        <f t="shared" si="77"/>
        <v>4.9382716049382713E-2</v>
      </c>
      <c r="CJ115" s="78">
        <f>AVERAGEIFS('WEEKLY DATA'!CJ$11:CJ$14577,'WEEKLY DATA'!$A$11:$A$14577,'MONTHLY DATA'!$A115,'WEEKLY DATA'!$B$11:$B$14577,'MONTHLY DATA'!$B115)</f>
        <v>430</v>
      </c>
      <c r="CK115" s="78">
        <f>AVERAGEIFS('WEEKLY DATA'!CK$11:CK$14577,'WEEKLY DATA'!$A$11:$A$14577,'MONTHLY DATA'!$A115,'WEEKLY DATA'!$B$11:$B$14577,'MONTHLY DATA'!$B115)</f>
        <v>440</v>
      </c>
      <c r="CL115" s="78">
        <f>AVERAGEIFS('WEEKLY DATA'!CL$11:CL$14577,'WEEKLY DATA'!$A$11:$A$14577,'MONTHLY DATA'!$A115,'WEEKLY DATA'!$B$11:$B$14577,'MONTHLY DATA'!$B115)</f>
        <v>435</v>
      </c>
      <c r="CM115" s="154">
        <f t="shared" si="78"/>
        <v>6.3569682151589202E-2</v>
      </c>
      <c r="CN115" s="78">
        <f>AVERAGEIFS('WEEKLY DATA'!CN$11:CN$14577,'WEEKLY DATA'!$A$11:$A$14577,'MONTHLY DATA'!$A115,'WEEKLY DATA'!$B$11:$B$14577,'MONTHLY DATA'!$B115)</f>
        <v>460</v>
      </c>
      <c r="CO115" s="78">
        <f>AVERAGEIFS('WEEKLY DATA'!CO$11:CO$14577,'WEEKLY DATA'!$A$11:$A$14577,'MONTHLY DATA'!$A115,'WEEKLY DATA'!$B$11:$B$14577,'MONTHLY DATA'!$B115)</f>
        <v>470</v>
      </c>
      <c r="CP115" s="78">
        <f>AVERAGEIFS('WEEKLY DATA'!CP$11:CP$14577,'WEEKLY DATA'!$A$11:$A$14577,'MONTHLY DATA'!$A115,'WEEKLY DATA'!$B$11:$B$14577,'MONTHLY DATA'!$B115)</f>
        <v>465</v>
      </c>
      <c r="CQ115" s="154">
        <f t="shared" si="79"/>
        <v>0.17424242424242431</v>
      </c>
      <c r="CR115" s="78">
        <f>AVERAGEIFS('WEEKLY DATA'!CR$11:CR$14577,'WEEKLY DATA'!$A$11:$A$14577,'MONTHLY DATA'!$A115,'WEEKLY DATA'!$B$11:$B$14577,'MONTHLY DATA'!$B115)</f>
        <v>481.25</v>
      </c>
      <c r="CS115" s="78">
        <f>AVERAGEIFS('WEEKLY DATA'!CS$11:CS$14577,'WEEKLY DATA'!$A$11:$A$14577,'MONTHLY DATA'!$A115,'WEEKLY DATA'!$B$11:$B$14577,'MONTHLY DATA'!$B115)</f>
        <v>491.25</v>
      </c>
      <c r="CT115" s="78">
        <f>AVERAGEIFS('WEEKLY DATA'!CT$11:CT$14577,'WEEKLY DATA'!$A$11:$A$14577,'MONTHLY DATA'!$A115,'WEEKLY DATA'!$B$11:$B$14577,'MONTHLY DATA'!$B115)</f>
        <v>486.25</v>
      </c>
      <c r="CU115" s="154">
        <f t="shared" si="80"/>
        <v>9.2696629213483206E-2</v>
      </c>
      <c r="CV115" s="169">
        <f>AVERAGEIFS('WEEKLY DATA'!CV$11:CV$14577,'WEEKLY DATA'!$A$11:$A$14577,'MONTHLY DATA'!$A115,'WEEKLY DATA'!$B$11:$B$14577,'MONTHLY DATA'!$B115)</f>
        <v>450</v>
      </c>
      <c r="CW115" s="78">
        <f>AVERAGEIFS('WEEKLY DATA'!CW$11:CW$14577,'WEEKLY DATA'!$A$11:$A$14577,'MONTHLY DATA'!$A115,'WEEKLY DATA'!$B$11:$B$14577,'MONTHLY DATA'!$B115)</f>
        <v>460</v>
      </c>
      <c r="CX115" s="78">
        <f>AVERAGEIFS('WEEKLY DATA'!CX$11:CX$14577,'WEEKLY DATA'!$A$11:$A$14577,'MONTHLY DATA'!$A115,'WEEKLY DATA'!$B$11:$B$14577,'MONTHLY DATA'!$B115)</f>
        <v>455</v>
      </c>
      <c r="CY115" s="154">
        <f t="shared" si="81"/>
        <v>4.5977011494252817E-2</v>
      </c>
      <c r="CZ115" s="169">
        <f>AVERAGEIFS('WEEKLY DATA'!CZ$11:CZ$14577,'WEEKLY DATA'!$A$11:$A$14577,'MONTHLY DATA'!$A115,'WEEKLY DATA'!$B$11:$B$14577,'MONTHLY DATA'!$B115)</f>
        <v>465</v>
      </c>
      <c r="DA115" s="78">
        <f>AVERAGEIFS('WEEKLY DATA'!DA$11:DA$14577,'WEEKLY DATA'!$A$11:$A$14577,'MONTHLY DATA'!$A115,'WEEKLY DATA'!$B$11:$B$14577,'MONTHLY DATA'!$B115)</f>
        <v>475</v>
      </c>
      <c r="DB115" s="78">
        <f>AVERAGEIFS('WEEKLY DATA'!DB$11:DB$14577,'WEEKLY DATA'!$A$11:$A$14577,'MONTHLY DATA'!$A115,'WEEKLY DATA'!$B$11:$B$14577,'MONTHLY DATA'!$B115)</f>
        <v>470</v>
      </c>
      <c r="DC115" s="154">
        <f t="shared" si="82"/>
        <v>5.8558558558558627E-2</v>
      </c>
      <c r="DD115" s="78">
        <f>AVERAGEIFS('WEEKLY DATA'!DD$11:DD$14577,'WEEKLY DATA'!$A$11:$A$14577,'MONTHLY DATA'!$A115,'WEEKLY DATA'!$B$11:$B$14577,'MONTHLY DATA'!$B115)</f>
        <v>500</v>
      </c>
      <c r="DE115" s="78">
        <f>AVERAGEIFS('WEEKLY DATA'!DE$11:DE$14577,'WEEKLY DATA'!$A$11:$A$14577,'MONTHLY DATA'!$A115,'WEEKLY DATA'!$B$11:$B$14577,'MONTHLY DATA'!$B115)</f>
        <v>510</v>
      </c>
      <c r="DF115" s="78">
        <f>AVERAGEIFS('WEEKLY DATA'!DF$11:DF$14577,'WEEKLY DATA'!$A$11:$A$14577,'MONTHLY DATA'!$A115,'WEEKLY DATA'!$B$11:$B$14577,'MONTHLY DATA'!$B115)</f>
        <v>505</v>
      </c>
      <c r="DG115" s="154">
        <f t="shared" si="83"/>
        <v>0.15825688073394506</v>
      </c>
      <c r="DH115" s="78">
        <f>AVERAGEIFS('WEEKLY DATA'!DH$11:DH$14577,'WEEKLY DATA'!$A$11:$A$14577,'MONTHLY DATA'!$A115,'WEEKLY DATA'!$B$11:$B$14577,'MONTHLY DATA'!$B115)</f>
        <v>506.25</v>
      </c>
      <c r="DI115" s="78">
        <f>AVERAGEIFS('WEEKLY DATA'!DI$11:DI$14577,'WEEKLY DATA'!$A$11:$A$14577,'MONTHLY DATA'!$A115,'WEEKLY DATA'!$B$11:$B$14577,'MONTHLY DATA'!$B115)</f>
        <v>516.25</v>
      </c>
      <c r="DJ115" s="78">
        <f>AVERAGEIFS('WEEKLY DATA'!DJ$11:DJ$14577,'WEEKLY DATA'!$A$11:$A$14577,'MONTHLY DATA'!$A115,'WEEKLY DATA'!$B$11:$B$14577,'MONTHLY DATA'!$B115)</f>
        <v>511.25</v>
      </c>
      <c r="DK115" s="154">
        <f t="shared" si="84"/>
        <v>8.7765957446808596E-2</v>
      </c>
      <c r="DL115" s="169">
        <f>AVERAGEIFS('WEEKLY DATA'!DL$11:DL$14577,'WEEKLY DATA'!$A$11:$A$14577,'MONTHLY DATA'!$A115,'WEEKLY DATA'!$B$11:$B$14577,'MONTHLY DATA'!$B115)</f>
        <v>410</v>
      </c>
      <c r="DM115" s="78">
        <f>AVERAGEIFS('WEEKLY DATA'!DM$11:DM$14577,'WEEKLY DATA'!$A$11:$A$14577,'MONTHLY DATA'!$A115,'WEEKLY DATA'!$B$11:$B$14577,'MONTHLY DATA'!$B115)</f>
        <v>420</v>
      </c>
      <c r="DN115" s="78">
        <f>AVERAGEIFS('WEEKLY DATA'!DN$11:DN$14577,'WEEKLY DATA'!$A$11:$A$14577,'MONTHLY DATA'!$A115,'WEEKLY DATA'!$B$11:$B$14577,'MONTHLY DATA'!$B115)</f>
        <v>415</v>
      </c>
      <c r="DO115" s="154">
        <f t="shared" si="85"/>
        <v>2.977667493796532E-2</v>
      </c>
      <c r="DP115" s="78">
        <f>AVERAGEIFS('WEEKLY DATA'!DP$11:DP$14577,'WEEKLY DATA'!$A$11:$A$14577,'MONTHLY DATA'!$A115,'WEEKLY DATA'!$B$11:$B$14577,'MONTHLY DATA'!$B115)</f>
        <v>395</v>
      </c>
      <c r="DQ115" s="78">
        <f>AVERAGEIFS('WEEKLY DATA'!DQ$11:DQ$14577,'WEEKLY DATA'!$A$11:$A$14577,'MONTHLY DATA'!$A115,'WEEKLY DATA'!$B$11:$B$14577,'MONTHLY DATA'!$B115)</f>
        <v>405</v>
      </c>
      <c r="DR115" s="78">
        <f>AVERAGEIFS('WEEKLY DATA'!DR$11:DR$14577,'WEEKLY DATA'!$A$11:$A$14577,'MONTHLY DATA'!$A115,'WEEKLY DATA'!$B$11:$B$14577,'MONTHLY DATA'!$B115)</f>
        <v>400</v>
      </c>
      <c r="DS115" s="154">
        <f t="shared" si="86"/>
        <v>3.0927835051546282E-2</v>
      </c>
      <c r="DT115" s="78">
        <f>AVERAGEIFS('WEEKLY DATA'!DT$11:DT$14577,'WEEKLY DATA'!$A$11:$A$14577,'MONTHLY DATA'!$A115,'WEEKLY DATA'!$B$11:$B$14577,'MONTHLY DATA'!$B115)</f>
        <v>510</v>
      </c>
      <c r="DU115" s="78">
        <f>AVERAGEIFS('WEEKLY DATA'!DU$11:DU$14577,'WEEKLY DATA'!$A$11:$A$14577,'MONTHLY DATA'!$A115,'WEEKLY DATA'!$B$11:$B$14577,'MONTHLY DATA'!$B115)</f>
        <v>520</v>
      </c>
      <c r="DV115" s="78">
        <f>AVERAGEIFS('WEEKLY DATA'!DV$11:DV$14577,'WEEKLY DATA'!$A$11:$A$14577,'MONTHLY DATA'!$A115,'WEEKLY DATA'!$B$11:$B$14577,'MONTHLY DATA'!$B115)</f>
        <v>515</v>
      </c>
      <c r="DW115" s="154">
        <f t="shared" si="87"/>
        <v>0.15470852017937209</v>
      </c>
      <c r="DX115" s="78">
        <f>AVERAGEIFS('WEEKLY DATA'!DX$11:DX$14577,'WEEKLY DATA'!$A$11:$A$14577,'MONTHLY DATA'!$A115,'WEEKLY DATA'!$B$11:$B$14577,'MONTHLY DATA'!$B115)</f>
        <v>516.25</v>
      </c>
      <c r="DY115" s="78">
        <f>AVERAGEIFS('WEEKLY DATA'!DY$11:DY$14577,'WEEKLY DATA'!$A$11:$A$14577,'MONTHLY DATA'!$A115,'WEEKLY DATA'!$B$11:$B$14577,'MONTHLY DATA'!$B115)</f>
        <v>526.25</v>
      </c>
      <c r="DZ115" s="78">
        <f>AVERAGEIFS('WEEKLY DATA'!DZ$11:DZ$14577,'WEEKLY DATA'!$A$11:$A$14577,'MONTHLY DATA'!$A115,'WEEKLY DATA'!$B$11:$B$14577,'MONTHLY DATA'!$B115)</f>
        <v>521.25</v>
      </c>
      <c r="EA115" s="154">
        <f t="shared" si="88"/>
        <v>8.59375E-2</v>
      </c>
      <c r="EB115" s="78">
        <f>AVERAGEIFS('WEEKLY DATA'!EB$11:EB$14577,'WEEKLY DATA'!$A$11:$A$14577,'MONTHLY DATA'!$A115,'WEEKLY DATA'!$B$11:$B$14577,'MONTHLY DATA'!$B115)</f>
        <v>402.5</v>
      </c>
      <c r="EC115" s="78">
        <f>AVERAGEIFS('WEEKLY DATA'!EC$11:EC$14577,'WEEKLY DATA'!$A$11:$A$14577,'MONTHLY DATA'!$A115,'WEEKLY DATA'!$B$11:$B$14577,'MONTHLY DATA'!$B115)</f>
        <v>412.5</v>
      </c>
      <c r="ED115" s="78">
        <f>AVERAGEIFS('WEEKLY DATA'!ED$11:ED$14577,'WEEKLY DATA'!$A$11:$A$14577,'MONTHLY DATA'!$A115,'WEEKLY DATA'!$B$11:$B$14577,'MONTHLY DATA'!$B115)</f>
        <v>407.5</v>
      </c>
      <c r="EE115" s="154">
        <f t="shared" si="89"/>
        <v>5.025773195876293E-2</v>
      </c>
      <c r="EF115" s="169">
        <f>AVERAGEIFS('WEEKLY DATA'!EF$11:EF$14577,'WEEKLY DATA'!$A$11:$A$14577,'MONTHLY DATA'!$A115,'WEEKLY DATA'!$B$11:$B$14577,'MONTHLY DATA'!$B115)</f>
        <v>382.5</v>
      </c>
      <c r="EG115" s="78">
        <f>AVERAGEIFS('WEEKLY DATA'!EG$11:EG$14577,'WEEKLY DATA'!$A$11:$A$14577,'MONTHLY DATA'!$A115,'WEEKLY DATA'!$B$11:$B$14577,'MONTHLY DATA'!$B115)</f>
        <v>392.5</v>
      </c>
      <c r="EH115" s="78">
        <f>AVERAGEIFS('WEEKLY DATA'!EH$11:EH$14577,'WEEKLY DATA'!$A$11:$A$14577,'MONTHLY DATA'!$A115,'WEEKLY DATA'!$B$11:$B$14577,'MONTHLY DATA'!$B115)</f>
        <v>387.5</v>
      </c>
      <c r="EI115" s="154">
        <f t="shared" si="90"/>
        <v>3.887399463806962E-2</v>
      </c>
      <c r="EJ115" s="78">
        <f>AVERAGEIFS('WEEKLY DATA'!EJ$11:EJ$14577,'WEEKLY DATA'!$A$11:$A$14577,'MONTHLY DATA'!$A115,'WEEKLY DATA'!$B$11:$B$14577,'MONTHLY DATA'!$B115)</f>
        <v>530</v>
      </c>
      <c r="EK115" s="78">
        <f>AVERAGEIFS('WEEKLY DATA'!EK$11:EK$14577,'WEEKLY DATA'!$A$11:$A$14577,'MONTHLY DATA'!$A115,'WEEKLY DATA'!$B$11:$B$14577,'MONTHLY DATA'!$B115)</f>
        <v>540</v>
      </c>
      <c r="EL115" s="78">
        <f>AVERAGEIFS('WEEKLY DATA'!EL$11:EL$14577,'WEEKLY DATA'!$A$11:$A$14577,'MONTHLY DATA'!$A115,'WEEKLY DATA'!$B$11:$B$14577,'MONTHLY DATA'!$B115)</f>
        <v>535</v>
      </c>
      <c r="EM115" s="154">
        <f t="shared" si="91"/>
        <v>0.14806866952789699</v>
      </c>
      <c r="EN115" s="78">
        <f>AVERAGEIFS('WEEKLY DATA'!EN$11:EN$14577,'WEEKLY DATA'!$A$11:$A$14577,'MONTHLY DATA'!$A115,'WEEKLY DATA'!$B$11:$B$14577,'MONTHLY DATA'!$B115)</f>
        <v>495</v>
      </c>
      <c r="EO115" s="78">
        <f>AVERAGEIFS('WEEKLY DATA'!EO$11:EO$14577,'WEEKLY DATA'!$A$11:$A$14577,'MONTHLY DATA'!$A115,'WEEKLY DATA'!$B$11:$B$14577,'MONTHLY DATA'!$B115)</f>
        <v>505</v>
      </c>
      <c r="EP115" s="78">
        <f>AVERAGEIFS('WEEKLY DATA'!EP$11:EP$14577,'WEEKLY DATA'!$A$11:$A$14577,'MONTHLY DATA'!$A115,'WEEKLY DATA'!$B$11:$B$14577,'MONTHLY DATA'!$B115)</f>
        <v>500</v>
      </c>
      <c r="EQ115" s="154">
        <f t="shared" si="92"/>
        <v>0</v>
      </c>
      <c r="ER115" s="78">
        <f>AVERAGEIFS('WEEKLY DATA'!ER$11:ER$14577,'WEEKLY DATA'!$A$11:$A$14577,'MONTHLY DATA'!$A115,'WEEKLY DATA'!$B$11:$B$14577,'MONTHLY DATA'!$B115)</f>
        <v>377.5</v>
      </c>
      <c r="ES115" s="78">
        <f>AVERAGEIFS('WEEKLY DATA'!ES$11:ES$14577,'WEEKLY DATA'!$A$11:$A$14577,'MONTHLY DATA'!$A115,'WEEKLY DATA'!$B$11:$B$14577,'MONTHLY DATA'!$B115)</f>
        <v>387.5</v>
      </c>
      <c r="ET115" s="78">
        <f>AVERAGEIFS('WEEKLY DATA'!ET$11:ET$14577,'WEEKLY DATA'!$A$11:$A$14577,'MONTHLY DATA'!$A115,'WEEKLY DATA'!$B$11:$B$14577,'MONTHLY DATA'!$B115)</f>
        <v>382.5</v>
      </c>
      <c r="EU115" s="154">
        <f t="shared" si="93"/>
        <v>5.3719008264462742E-2</v>
      </c>
      <c r="EV115" s="78">
        <f>AVERAGEIFS('WEEKLY DATA'!EV$11:EV$14577,'WEEKLY DATA'!$A$11:$A$14577,'MONTHLY DATA'!$A115,'WEEKLY DATA'!$B$11:$B$14577,'MONTHLY DATA'!$B115)</f>
        <v>347.5</v>
      </c>
      <c r="EW115" s="78">
        <f>AVERAGEIFS('WEEKLY DATA'!EW$11:EW$14577,'WEEKLY DATA'!$A$11:$A$14577,'MONTHLY DATA'!$A115,'WEEKLY DATA'!$B$11:$B$14577,'MONTHLY DATA'!$B115)</f>
        <v>357.5</v>
      </c>
      <c r="EX115" s="78">
        <f>AVERAGEIFS('WEEKLY DATA'!EX$11:EX$14577,'WEEKLY DATA'!$A$11:$A$14577,'MONTHLY DATA'!$A115,'WEEKLY DATA'!$B$11:$B$14577,'MONTHLY DATA'!$B115)</f>
        <v>352.5</v>
      </c>
      <c r="EY115" s="154">
        <f t="shared" si="94"/>
        <v>4.2899408284023721E-2</v>
      </c>
      <c r="EZ115" s="78">
        <f>AVERAGEIFS('WEEKLY DATA'!EZ$11:EZ$14577,'WEEKLY DATA'!$A$11:$A$14577,'MONTHLY DATA'!$A115,'WEEKLY DATA'!$B$11:$B$14577,'MONTHLY DATA'!$B115)</f>
        <v>515</v>
      </c>
      <c r="FA115" s="78">
        <f>AVERAGEIFS('WEEKLY DATA'!FA$11:FA$14577,'WEEKLY DATA'!$A$11:$A$14577,'MONTHLY DATA'!$A115,'WEEKLY DATA'!$B$11:$B$14577,'MONTHLY DATA'!$B115)</f>
        <v>525</v>
      </c>
      <c r="FB115" s="78">
        <f>AVERAGEIFS('WEEKLY DATA'!FB$11:FB$14577,'WEEKLY DATA'!$A$11:$A$14577,'MONTHLY DATA'!$A115,'WEEKLY DATA'!$B$11:$B$14577,'MONTHLY DATA'!$B115)</f>
        <v>520</v>
      </c>
      <c r="FC115" s="154">
        <f t="shared" si="95"/>
        <v>0.15299334811529941</v>
      </c>
      <c r="FD115" s="78">
        <f>AVERAGEIFS('WEEKLY DATA'!FD$11:FD$14577,'WEEKLY DATA'!$A$11:$A$14577,'MONTHLY DATA'!$A115,'WEEKLY DATA'!$B$11:$B$14577,'MONTHLY DATA'!$B115)</f>
        <v>495</v>
      </c>
      <c r="FE115" s="78">
        <f>AVERAGEIFS('WEEKLY DATA'!FE$11:FE$14577,'WEEKLY DATA'!$A$11:$A$14577,'MONTHLY DATA'!$A115,'WEEKLY DATA'!$B$11:$B$14577,'MONTHLY DATA'!$B115)</f>
        <v>505</v>
      </c>
      <c r="FF115" s="78">
        <f>AVERAGEIFS('WEEKLY DATA'!FF$11:FF$14577,'WEEKLY DATA'!$A$11:$A$14577,'MONTHLY DATA'!$A115,'WEEKLY DATA'!$B$11:$B$14577,'MONTHLY DATA'!$B115)</f>
        <v>500</v>
      </c>
      <c r="FG115" s="154">
        <f t="shared" si="96"/>
        <v>0</v>
      </c>
      <c r="FH115" s="78">
        <f>AVERAGEIFS('WEEKLY DATA'!FH$11:FH$14577,'WEEKLY DATA'!$A$11:$A$14577,'MONTHLY DATA'!$A115,'WEEKLY DATA'!$B$11:$B$14577,'MONTHLY DATA'!$B115)</f>
        <v>343.75</v>
      </c>
      <c r="FI115" s="78">
        <f>AVERAGEIFS('WEEKLY DATA'!FI$11:FI$14577,'WEEKLY DATA'!$A$11:$A$14577,'MONTHLY DATA'!$A115,'WEEKLY DATA'!$B$11:$B$14577,'MONTHLY DATA'!$B115)</f>
        <v>353.75</v>
      </c>
      <c r="FJ115" s="78">
        <f>AVERAGEIFS('WEEKLY DATA'!FJ$11:FJ$14577,'WEEKLY DATA'!$A$11:$A$14577,'MONTHLY DATA'!$A115,'WEEKLY DATA'!$B$11:$B$14577,'MONTHLY DATA'!$B115)</f>
        <v>348.75</v>
      </c>
      <c r="FK115" s="154">
        <f t="shared" si="97"/>
        <v>-3.5714285714285587E-3</v>
      </c>
      <c r="FL115" s="169">
        <f>AVERAGEIFS('WEEKLY DATA'!FL$11:FL$14577,'WEEKLY DATA'!$A$11:$A$14577,'MONTHLY DATA'!$A115,'WEEKLY DATA'!$B$11:$B$14577,'MONTHLY DATA'!$B115)</f>
        <v>352.5</v>
      </c>
      <c r="FM115" s="78">
        <f>AVERAGEIFS('WEEKLY DATA'!FM$11:FM$14577,'WEEKLY DATA'!$A$11:$A$14577,'MONTHLY DATA'!$A115,'WEEKLY DATA'!$B$11:$B$14577,'MONTHLY DATA'!$B115)</f>
        <v>362.5</v>
      </c>
      <c r="FN115" s="78">
        <f>AVERAGEIFS('WEEKLY DATA'!FN$11:FN$14577,'WEEKLY DATA'!$A$11:$A$14577,'MONTHLY DATA'!$A115,'WEEKLY DATA'!$B$11:$B$14577,'MONTHLY DATA'!$B115)</f>
        <v>357.5</v>
      </c>
      <c r="FO115" s="154">
        <f t="shared" si="98"/>
        <v>-9.6952908587257802E-3</v>
      </c>
      <c r="FP115" s="78">
        <f>AVERAGEIFS('WEEKLY DATA'!FP$11:FP$14577,'WEEKLY DATA'!$A$11:$A$14577,'MONTHLY DATA'!$A115,'WEEKLY DATA'!$B$11:$B$14577,'MONTHLY DATA'!$B115)</f>
        <v>405</v>
      </c>
      <c r="FQ115" s="78">
        <f>AVERAGEIFS('WEEKLY DATA'!FQ$11:FQ$14577,'WEEKLY DATA'!$A$11:$A$14577,'MONTHLY DATA'!$A115,'WEEKLY DATA'!$B$11:$B$14577,'MONTHLY DATA'!$B115)</f>
        <v>415</v>
      </c>
      <c r="FR115" s="78">
        <f>AVERAGEIFS('WEEKLY DATA'!FR$11:FR$14577,'WEEKLY DATA'!$A$11:$A$14577,'MONTHLY DATA'!$A115,'WEEKLY DATA'!$B$11:$B$14577,'MONTHLY DATA'!$B115)</f>
        <v>410</v>
      </c>
      <c r="FS115" s="154">
        <f t="shared" si="99"/>
        <v>9.8522167487684609E-3</v>
      </c>
      <c r="FT115" s="78">
        <f>AVERAGEIFS('WEEKLY DATA'!FT$11:FT$14577,'WEEKLY DATA'!$A$11:$A$14577,'MONTHLY DATA'!$A115,'WEEKLY DATA'!$B$11:$B$14577,'MONTHLY DATA'!$B115)</f>
        <v>343.75</v>
      </c>
      <c r="FU115" s="78">
        <f>AVERAGEIFS('WEEKLY DATA'!FU$11:FU$14577,'WEEKLY DATA'!$A$11:$A$14577,'MONTHLY DATA'!$A115,'WEEKLY DATA'!$B$11:$B$14577,'MONTHLY DATA'!$B115)</f>
        <v>353.75</v>
      </c>
      <c r="FV115" s="78">
        <f>AVERAGEIFS('WEEKLY DATA'!FV$11:FV$14577,'WEEKLY DATA'!$A$11:$A$14577,'MONTHLY DATA'!$A115,'WEEKLY DATA'!$B$11:$B$14577,'MONTHLY DATA'!$B115)</f>
        <v>348.75</v>
      </c>
      <c r="FW115" s="154">
        <f t="shared" si="100"/>
        <v>6.6513761467889898E-2</v>
      </c>
      <c r="FX115" s="78">
        <f>AVERAGEIFS('WEEKLY DATA'!FX$11:FX$14577,'WEEKLY DATA'!$A$11:$A$14577,'MONTHLY DATA'!$A115,'WEEKLY DATA'!$B$11:$B$14577,'MONTHLY DATA'!$B115)</f>
        <v>297.5</v>
      </c>
      <c r="FY115" s="78">
        <f>AVERAGEIFS('WEEKLY DATA'!FY$11:FY$14577,'WEEKLY DATA'!$A$11:$A$14577,'MONTHLY DATA'!$A115,'WEEKLY DATA'!$B$11:$B$14577,'MONTHLY DATA'!$B115)</f>
        <v>307.5</v>
      </c>
      <c r="FZ115" s="78">
        <f>AVERAGEIFS('WEEKLY DATA'!FZ$11:FZ$14577,'WEEKLY DATA'!$A$11:$A$14577,'MONTHLY DATA'!$A115,'WEEKLY DATA'!$B$11:$B$14577,'MONTHLY DATA'!$B115)</f>
        <v>302.5</v>
      </c>
      <c r="GA115" s="154">
        <f t="shared" si="101"/>
        <v>0.22967479674796754</v>
      </c>
      <c r="GB115" s="78">
        <f>AVERAGEIFS('WEEKLY DATA'!GB$11:GB$14577,'WEEKLY DATA'!$A$11:$A$14577,'MONTHLY DATA'!$A115,'WEEKLY DATA'!$B$11:$B$14577,'MONTHLY DATA'!$B115)</f>
        <v>475</v>
      </c>
      <c r="GC115" s="78">
        <f>AVERAGEIFS('WEEKLY DATA'!GC$11:GC$14577,'WEEKLY DATA'!$A$11:$A$14577,'MONTHLY DATA'!$A115,'WEEKLY DATA'!$B$11:$B$14577,'MONTHLY DATA'!$B115)</f>
        <v>485</v>
      </c>
      <c r="GD115" s="78">
        <f>AVERAGEIFS('WEEKLY DATA'!GD$11:GD$14577,'WEEKLY DATA'!$A$11:$A$14577,'MONTHLY DATA'!$A115,'WEEKLY DATA'!$B$11:$B$14577,'MONTHLY DATA'!$B115)</f>
        <v>480</v>
      </c>
      <c r="GE115" s="154">
        <f t="shared" si="102"/>
        <v>3.8961038961038863E-2</v>
      </c>
      <c r="GF115" s="169">
        <f>AVERAGEIFS('WEEKLY DATA'!GF$11:GF$14577,'WEEKLY DATA'!$A$11:$A$14577,'MONTHLY DATA'!$A115,'WEEKLY DATA'!$B$11:$B$14577,'MONTHLY DATA'!$B115)</f>
        <v>485</v>
      </c>
      <c r="GG115" s="78">
        <f>AVERAGEIFS('WEEKLY DATA'!GG$11:GG$14577,'WEEKLY DATA'!$A$11:$A$14577,'MONTHLY DATA'!$A115,'WEEKLY DATA'!$B$11:$B$14577,'MONTHLY DATA'!$B115)</f>
        <v>495</v>
      </c>
      <c r="GH115" s="78">
        <f>AVERAGEIFS('WEEKLY DATA'!GH$11:GH$14577,'WEEKLY DATA'!$A$11:$A$14577,'MONTHLY DATA'!$A115,'WEEKLY DATA'!$B$11:$B$14577,'MONTHLY DATA'!$B115)</f>
        <v>490</v>
      </c>
      <c r="GI115" s="154">
        <f t="shared" si="103"/>
        <v>4.7008547008547064E-2</v>
      </c>
      <c r="GJ115" s="78">
        <f>AVERAGEIFS('WEEKLY DATA'!GJ$11:GJ$14577,'WEEKLY DATA'!$A$11:$A$14577,'MONTHLY DATA'!$A115,'WEEKLY DATA'!$B$11:$B$14577,'MONTHLY DATA'!$B115)</f>
        <v>590</v>
      </c>
      <c r="GK115" s="78">
        <f>AVERAGEIFS('WEEKLY DATA'!GK$11:GK$14577,'WEEKLY DATA'!$A$11:$A$14577,'MONTHLY DATA'!$A115,'WEEKLY DATA'!$B$11:$B$14577,'MONTHLY DATA'!$B115)</f>
        <v>600</v>
      </c>
      <c r="GL115" s="78">
        <f>AVERAGEIFS('WEEKLY DATA'!GL$11:GL$14577,'WEEKLY DATA'!$A$11:$A$14577,'MONTHLY DATA'!$A115,'WEEKLY DATA'!$B$11:$B$14577,'MONTHLY DATA'!$B115)</f>
        <v>595</v>
      </c>
      <c r="GM115" s="154">
        <f t="shared" si="104"/>
        <v>0.13117870722433467</v>
      </c>
      <c r="GN115" s="78">
        <f>AVERAGEIFS('WEEKLY DATA'!GN$11:GN$14577,'WEEKLY DATA'!$A$11:$A$14577,'MONTHLY DATA'!$A115,'WEEKLY DATA'!$B$11:$B$14577,'MONTHLY DATA'!$B115)</f>
        <v>541.25</v>
      </c>
      <c r="GO115" s="78">
        <f>AVERAGEIFS('WEEKLY DATA'!GO$11:GO$14577,'WEEKLY DATA'!$A$11:$A$14577,'MONTHLY DATA'!$A115,'WEEKLY DATA'!$B$11:$B$14577,'MONTHLY DATA'!$B115)</f>
        <v>551.25</v>
      </c>
      <c r="GP115" s="78">
        <f>AVERAGEIFS('WEEKLY DATA'!GP$11:GP$14577,'WEEKLY DATA'!$A$11:$A$14577,'MONTHLY DATA'!$A115,'WEEKLY DATA'!$B$11:$B$14577,'MONTHLY DATA'!$B115)</f>
        <v>546.25</v>
      </c>
      <c r="GQ115" s="154">
        <f t="shared" si="105"/>
        <v>8.1683168316831756E-2</v>
      </c>
      <c r="GR115" s="78"/>
    </row>
    <row r="116" spans="1:200" ht="15.75" x14ac:dyDescent="0.25">
      <c r="A116">
        <f t="shared" si="55"/>
        <v>10</v>
      </c>
      <c r="B116">
        <f t="shared" si="56"/>
        <v>2018</v>
      </c>
      <c r="C116" s="86">
        <v>43374</v>
      </c>
      <c r="D116" s="78">
        <f>AVERAGEIFS('WEEKLY DATA'!D$11:D$14577,'WEEKLY DATA'!$A$11:$A$14577,'MONTHLY DATA'!$A116,'WEEKLY DATA'!$B$11:$B$14577,'MONTHLY DATA'!$B116)</f>
        <v>487.5</v>
      </c>
      <c r="E116" s="78">
        <f>AVERAGEIFS('WEEKLY DATA'!E$11:E$14577,'WEEKLY DATA'!$A$11:$A$14577,'MONTHLY DATA'!$A116,'WEEKLY DATA'!$B$11:$B$14577,'MONTHLY DATA'!$B116)</f>
        <v>497.5</v>
      </c>
      <c r="F116" s="78">
        <f>AVERAGEIFS('WEEKLY DATA'!F$11:F$14577,'WEEKLY DATA'!$A$11:$A$14577,'MONTHLY DATA'!$A116,'WEEKLY DATA'!$B$11:$B$14577,'MONTHLY DATA'!$B116)</f>
        <v>492.5</v>
      </c>
      <c r="G116" s="154">
        <f t="shared" si="57"/>
        <v>1.8087855297157729E-2</v>
      </c>
      <c r="H116" s="169">
        <f>AVERAGEIFS('WEEKLY DATA'!H$11:H$14577,'WEEKLY DATA'!$A$11:$A$14577,'MONTHLY DATA'!$A116,'WEEKLY DATA'!$B$11:$B$14577,'MONTHLY DATA'!$B116)</f>
        <v>601.25</v>
      </c>
      <c r="I116" s="78">
        <f>AVERAGEIFS('WEEKLY DATA'!I$11:I$14577,'WEEKLY DATA'!$A$11:$A$14577,'MONTHLY DATA'!$A116,'WEEKLY DATA'!$B$11:$B$14577,'MONTHLY DATA'!$B116)</f>
        <v>611.25</v>
      </c>
      <c r="J116" s="78">
        <f>AVERAGEIFS('WEEKLY DATA'!J$11:J$14577,'WEEKLY DATA'!$A$11:$A$14577,'MONTHLY DATA'!$A116,'WEEKLY DATA'!$B$11:$B$14577,'MONTHLY DATA'!$B116)</f>
        <v>606.25</v>
      </c>
      <c r="K116" s="154">
        <f t="shared" si="58"/>
        <v>2.0661157024792765E-3</v>
      </c>
      <c r="L116" s="169">
        <f>AVERAGEIFS('WEEKLY DATA'!L$11:L$14577,'WEEKLY DATA'!$A$11:$A$14577,'MONTHLY DATA'!$A116,'WEEKLY DATA'!$B$11:$B$14577,'MONTHLY DATA'!$B116)</f>
        <v>587.5</v>
      </c>
      <c r="M116" s="78">
        <f>AVERAGEIFS('WEEKLY DATA'!M$11:M$14577,'WEEKLY DATA'!$A$11:$A$14577,'MONTHLY DATA'!$A116,'WEEKLY DATA'!$B$11:$B$14577,'MONTHLY DATA'!$B116)</f>
        <v>597.5</v>
      </c>
      <c r="N116" s="78">
        <f>AVERAGEIFS('WEEKLY DATA'!N$11:N$14577,'WEEKLY DATA'!$A$11:$A$14577,'MONTHLY DATA'!$A116,'WEEKLY DATA'!$B$11:$B$14577,'MONTHLY DATA'!$B116)</f>
        <v>592.5</v>
      </c>
      <c r="O116" s="154">
        <f t="shared" si="59"/>
        <v>2.155172413793105E-2</v>
      </c>
      <c r="P116" s="169">
        <f>AVERAGEIFS('WEEKLY DATA'!P$11:P$14577,'WEEKLY DATA'!$A$11:$A$14577,'MONTHLY DATA'!$A116,'WEEKLY DATA'!$B$11:$B$14577,'MONTHLY DATA'!$B116)</f>
        <v>436.25</v>
      </c>
      <c r="Q116" s="78">
        <f>AVERAGEIFS('WEEKLY DATA'!Q$11:Q$14577,'WEEKLY DATA'!$A$11:$A$14577,'MONTHLY DATA'!$A116,'WEEKLY DATA'!$B$11:$B$14577,'MONTHLY DATA'!$B116)</f>
        <v>446.25</v>
      </c>
      <c r="R116" s="78">
        <f>AVERAGEIFS('WEEKLY DATA'!R$11:R$14577,'WEEKLY DATA'!$A$11:$A$14577,'MONTHLY DATA'!$A116,'WEEKLY DATA'!$B$11:$B$14577,'MONTHLY DATA'!$B116)</f>
        <v>441.25</v>
      </c>
      <c r="S116" s="154">
        <f t="shared" si="60"/>
        <v>8.5714285714286742E-3</v>
      </c>
      <c r="T116" s="169">
        <f>AVERAGEIFS('WEEKLY DATA'!T$11:T$14577,'WEEKLY DATA'!$A$11:$A$14577,'MONTHLY DATA'!$A116,'WEEKLY DATA'!$B$11:$B$14577,'MONTHLY DATA'!$B116)</f>
        <v>472.5</v>
      </c>
      <c r="U116" s="78">
        <f>AVERAGEIFS('WEEKLY DATA'!U$11:U$14577,'WEEKLY DATA'!$A$11:$A$14577,'MONTHLY DATA'!$A116,'WEEKLY DATA'!$B$11:$B$14577,'MONTHLY DATA'!$B116)</f>
        <v>482.5</v>
      </c>
      <c r="V116" s="78">
        <f>AVERAGEIFS('WEEKLY DATA'!V$11:V$14577,'WEEKLY DATA'!$A$11:$A$14577,'MONTHLY DATA'!$A116,'WEEKLY DATA'!$B$11:$B$14577,'MONTHLY DATA'!$B116)</f>
        <v>477.5</v>
      </c>
      <c r="W116" s="154">
        <f t="shared" si="61"/>
        <v>1.8666666666666609E-2</v>
      </c>
      <c r="X116" s="169">
        <f>AVERAGEIFS('WEEKLY DATA'!X$11:X$14577,'WEEKLY DATA'!$A$11:$A$14577,'MONTHLY DATA'!$A116,'WEEKLY DATA'!$B$11:$B$14577,'MONTHLY DATA'!$B116)</f>
        <v>451.25</v>
      </c>
      <c r="Y116" s="78">
        <f>AVERAGEIFS('WEEKLY DATA'!Y$11:Y$14577,'WEEKLY DATA'!$A$11:$A$14577,'MONTHLY DATA'!$A116,'WEEKLY DATA'!$B$11:$B$14577,'MONTHLY DATA'!$B116)</f>
        <v>461.25</v>
      </c>
      <c r="Z116" s="78">
        <f>AVERAGEIFS('WEEKLY DATA'!Z$11:Z$14577,'WEEKLY DATA'!$A$11:$A$14577,'MONTHLY DATA'!$A116,'WEEKLY DATA'!$B$11:$B$14577,'MONTHLY DATA'!$B116)</f>
        <v>456.25</v>
      </c>
      <c r="AA116" s="154">
        <f t="shared" si="62"/>
        <v>2.7472527472527375E-3</v>
      </c>
      <c r="AB116" s="169">
        <f>AVERAGEIFS('WEEKLY DATA'!AB$11:AB$14577,'WEEKLY DATA'!$A$11:$A$14577,'MONTHLY DATA'!$A116,'WEEKLY DATA'!$B$11:$B$14577,'MONTHLY DATA'!$B116)</f>
        <v>587.5</v>
      </c>
      <c r="AC116" s="78">
        <f>AVERAGEIFS('WEEKLY DATA'!AC$11:AC$14577,'WEEKLY DATA'!$A$11:$A$14577,'MONTHLY DATA'!$A116,'WEEKLY DATA'!$B$11:$B$14577,'MONTHLY DATA'!$B116)</f>
        <v>597.5</v>
      </c>
      <c r="AD116" s="78">
        <f>AVERAGEIFS('WEEKLY DATA'!AD$11:AD$14577,'WEEKLY DATA'!$A$11:$A$14577,'MONTHLY DATA'!$A116,'WEEKLY DATA'!$B$11:$B$14577,'MONTHLY DATA'!$B116)</f>
        <v>592.5</v>
      </c>
      <c r="AE116" s="154">
        <f t="shared" si="63"/>
        <v>2.155172413793105E-2</v>
      </c>
      <c r="AF116" s="169">
        <f>AVERAGEIFS('WEEKLY DATA'!AF$11:AF$14577,'WEEKLY DATA'!$A$11:$A$14577,'MONTHLY DATA'!$A116,'WEEKLY DATA'!$B$11:$B$14577,'MONTHLY DATA'!$B116)</f>
        <v>421.25</v>
      </c>
      <c r="AG116" s="78">
        <f>AVERAGEIFS('WEEKLY DATA'!AG$11:AG$14577,'WEEKLY DATA'!$A$11:$A$14577,'MONTHLY DATA'!$A116,'WEEKLY DATA'!$B$11:$B$14577,'MONTHLY DATA'!$B116)</f>
        <v>431.25</v>
      </c>
      <c r="AH116" s="78">
        <f>AVERAGEIFS('WEEKLY DATA'!AH$11:AH$14577,'WEEKLY DATA'!$A$11:$A$14577,'MONTHLY DATA'!$A116,'WEEKLY DATA'!$B$11:$B$14577,'MONTHLY DATA'!$B116)</f>
        <v>426.25</v>
      </c>
      <c r="AI116" s="154">
        <f t="shared" si="64"/>
        <v>8.8757396449703485E-3</v>
      </c>
      <c r="AJ116" s="169">
        <f>AVERAGEIFS('WEEKLY DATA'!AJ$11:AJ$14577,'WEEKLY DATA'!$A$11:$A$14577,'MONTHLY DATA'!$A116,'WEEKLY DATA'!$B$11:$B$14577,'MONTHLY DATA'!$B116)</f>
        <v>467.5</v>
      </c>
      <c r="AK116" s="78">
        <f>AVERAGEIFS('WEEKLY DATA'!AK$11:AK$14577,'WEEKLY DATA'!$A$11:$A$14577,'MONTHLY DATA'!$A116,'WEEKLY DATA'!$B$11:$B$14577,'MONTHLY DATA'!$B116)</f>
        <v>477.5</v>
      </c>
      <c r="AL116" s="78">
        <f>AVERAGEIFS('WEEKLY DATA'!AL$11:AL$14577,'WEEKLY DATA'!$A$11:$A$14577,'MONTHLY DATA'!$A116,'WEEKLY DATA'!$B$11:$B$14577,'MONTHLY DATA'!$B116)</f>
        <v>472.5</v>
      </c>
      <c r="AM116" s="154">
        <f t="shared" si="65"/>
        <v>1.8867924528301883E-2</v>
      </c>
      <c r="AN116" s="169">
        <f>AVERAGEIFS('WEEKLY DATA'!AN$11:AN$14577,'WEEKLY DATA'!$A$11:$A$14577,'MONTHLY DATA'!$A116,'WEEKLY DATA'!$B$11:$B$14577,'MONTHLY DATA'!$B116)</f>
        <v>451.25</v>
      </c>
      <c r="AO116" s="78">
        <f>AVERAGEIFS('WEEKLY DATA'!AO$11:AO$14577,'WEEKLY DATA'!$A$11:$A$14577,'MONTHLY DATA'!$A116,'WEEKLY DATA'!$B$11:$B$14577,'MONTHLY DATA'!$B116)</f>
        <v>461.25</v>
      </c>
      <c r="AP116" s="78">
        <f>AVERAGEIFS('WEEKLY DATA'!AP$11:AP$14577,'WEEKLY DATA'!$A$11:$A$14577,'MONTHLY DATA'!$A116,'WEEKLY DATA'!$B$11:$B$14577,'MONTHLY DATA'!$B116)</f>
        <v>456.25</v>
      </c>
      <c r="AQ116" s="154">
        <f t="shared" si="66"/>
        <v>2.7472527472527375E-3</v>
      </c>
      <c r="AR116" s="169">
        <f>AVERAGEIFS('WEEKLY DATA'!AR$11:AR$14577,'WEEKLY DATA'!$A$11:$A$14577,'MONTHLY DATA'!$A116,'WEEKLY DATA'!$B$11:$B$14577,'MONTHLY DATA'!$B116)</f>
        <v>587.5</v>
      </c>
      <c r="AS116" s="78">
        <f>AVERAGEIFS('WEEKLY DATA'!AS$11:AS$14577,'WEEKLY DATA'!$A$11:$A$14577,'MONTHLY DATA'!$A116,'WEEKLY DATA'!$B$11:$B$14577,'MONTHLY DATA'!$B116)</f>
        <v>597.5</v>
      </c>
      <c r="AT116" s="78">
        <f>AVERAGEIFS('WEEKLY DATA'!AT$11:AT$14577,'WEEKLY DATA'!$A$11:$A$14577,'MONTHLY DATA'!$A116,'WEEKLY DATA'!$B$11:$B$14577,'MONTHLY DATA'!$B116)</f>
        <v>592.5</v>
      </c>
      <c r="AU116" s="154">
        <f t="shared" si="67"/>
        <v>2.155172413793105E-2</v>
      </c>
      <c r="AV116" s="169">
        <f>AVERAGEIFS('WEEKLY DATA'!AV$11:AV$14577,'WEEKLY DATA'!$A$11:$A$14577,'MONTHLY DATA'!$A116,'WEEKLY DATA'!$B$11:$B$14577,'MONTHLY DATA'!$B116)</f>
        <v>421.25</v>
      </c>
      <c r="AW116" s="78">
        <f>AVERAGEIFS('WEEKLY DATA'!AW$11:AW$14577,'WEEKLY DATA'!$A$11:$A$14577,'MONTHLY DATA'!$A116,'WEEKLY DATA'!$B$11:$B$14577,'MONTHLY DATA'!$B116)</f>
        <v>431.25</v>
      </c>
      <c r="AX116" s="78">
        <f>AVERAGEIFS('WEEKLY DATA'!AX$11:AX$14577,'WEEKLY DATA'!$A$11:$A$14577,'MONTHLY DATA'!$A116,'WEEKLY DATA'!$B$11:$B$14577,'MONTHLY DATA'!$B116)</f>
        <v>426.25</v>
      </c>
      <c r="AY116" s="154">
        <f t="shared" si="68"/>
        <v>8.8757396449703485E-3</v>
      </c>
      <c r="AZ116" s="169">
        <f>AVERAGEIFS('WEEKLY DATA'!AZ$11:AZ$14577,'WEEKLY DATA'!$A$11:$A$14577,'MONTHLY DATA'!$A116,'WEEKLY DATA'!$B$11:$B$14577,'MONTHLY DATA'!$B116)</f>
        <v>402.5</v>
      </c>
      <c r="BA116" s="78">
        <f>AVERAGEIFS('WEEKLY DATA'!BA$11:BA$14577,'WEEKLY DATA'!$A$11:$A$14577,'MONTHLY DATA'!$A116,'WEEKLY DATA'!$B$11:$B$14577,'MONTHLY DATA'!$B116)</f>
        <v>412.5</v>
      </c>
      <c r="BB116" s="78">
        <f>AVERAGEIFS('WEEKLY DATA'!BB$11:BB$14577,'WEEKLY DATA'!$A$11:$A$14577,'MONTHLY DATA'!$A116,'WEEKLY DATA'!$B$11:$B$14577,'MONTHLY DATA'!$B116)</f>
        <v>407.5</v>
      </c>
      <c r="BC116" s="154">
        <f t="shared" si="69"/>
        <v>2.1943573667711602E-2</v>
      </c>
      <c r="BD116" s="169">
        <f>AVERAGEIFS('WEEKLY DATA'!BD$11:BD$14577,'WEEKLY DATA'!$A$11:$A$14577,'MONTHLY DATA'!$A116,'WEEKLY DATA'!$B$11:$B$14577,'MONTHLY DATA'!$B116)</f>
        <v>386.25</v>
      </c>
      <c r="BE116" s="78">
        <f>AVERAGEIFS('WEEKLY DATA'!BE$11:BE$14577,'WEEKLY DATA'!$A$11:$A$14577,'MONTHLY DATA'!$A116,'WEEKLY DATA'!$B$11:$B$14577,'MONTHLY DATA'!$B116)</f>
        <v>396.25</v>
      </c>
      <c r="BF116" s="78">
        <f>AVERAGEIFS('WEEKLY DATA'!BF$11:BF$14577,'WEEKLY DATA'!$A$11:$A$14577,'MONTHLY DATA'!$A116,'WEEKLY DATA'!$B$11:$B$14577,'MONTHLY DATA'!$B116)</f>
        <v>391.25</v>
      </c>
      <c r="BG116" s="154">
        <f t="shared" si="70"/>
        <v>3.2051282051281937E-3</v>
      </c>
      <c r="BH116" s="169">
        <f>AVERAGEIFS('WEEKLY DATA'!BH$11:BH$14577,'WEEKLY DATA'!$A$11:$A$14577,'MONTHLY DATA'!$A116,'WEEKLY DATA'!$B$11:$B$14577,'MONTHLY DATA'!$B116)</f>
        <v>477.5</v>
      </c>
      <c r="BI116" s="78">
        <f>AVERAGEIFS('WEEKLY DATA'!BI$11:BI$14577,'WEEKLY DATA'!$A$11:$A$14577,'MONTHLY DATA'!$A116,'WEEKLY DATA'!$B$11:$B$14577,'MONTHLY DATA'!$B116)</f>
        <v>515</v>
      </c>
      <c r="BJ116" s="78">
        <f>AVERAGEIFS('WEEKLY DATA'!BJ$11:BJ$14577,'WEEKLY DATA'!$A$11:$A$14577,'MONTHLY DATA'!$A116,'WEEKLY DATA'!$B$11:$B$14577,'MONTHLY DATA'!$B116)</f>
        <v>496.25</v>
      </c>
      <c r="BK116" s="154">
        <f t="shared" si="71"/>
        <v>-2.933985330073352E-2</v>
      </c>
      <c r="BL116" s="169">
        <f>AVERAGEIFS('WEEKLY DATA'!BL$11:BL$14577,'WEEKLY DATA'!$A$11:$A$14577,'MONTHLY DATA'!$A116,'WEEKLY DATA'!$B$11:$B$14577,'MONTHLY DATA'!$B116)</f>
        <v>406.25</v>
      </c>
      <c r="BM116" s="78">
        <f>AVERAGEIFS('WEEKLY DATA'!BM$11:BM$14577,'WEEKLY DATA'!$A$11:$A$14577,'MONTHLY DATA'!$A116,'WEEKLY DATA'!$B$11:$B$14577,'MONTHLY DATA'!$B116)</f>
        <v>416.25</v>
      </c>
      <c r="BN116" s="78">
        <f>AVERAGEIFS('WEEKLY DATA'!BN$11:BN$14577,'WEEKLY DATA'!$A$11:$A$14577,'MONTHLY DATA'!$A116,'WEEKLY DATA'!$B$11:$B$14577,'MONTHLY DATA'!$B116)</f>
        <v>411.25</v>
      </c>
      <c r="BO116" s="154">
        <f t="shared" si="72"/>
        <v>9.2024539877300082E-3</v>
      </c>
      <c r="BP116" s="78">
        <f>AVERAGEIFS('WEEKLY DATA'!BP$11:BP$14577,'WEEKLY DATA'!$A$11:$A$14577,'MONTHLY DATA'!$A116,'WEEKLY DATA'!$B$11:$B$14577,'MONTHLY DATA'!$B116)</f>
        <v>487.5</v>
      </c>
      <c r="BQ116" s="78">
        <f>AVERAGEIFS('WEEKLY DATA'!BQ$11:BQ$14577,'WEEKLY DATA'!$A$11:$A$14577,'MONTHLY DATA'!$A116,'WEEKLY DATA'!$B$11:$B$14577,'MONTHLY DATA'!$B116)</f>
        <v>497.5</v>
      </c>
      <c r="BR116" s="78">
        <f>AVERAGEIFS('WEEKLY DATA'!BR$11:BR$14577,'WEEKLY DATA'!$A$11:$A$14577,'MONTHLY DATA'!$A116,'WEEKLY DATA'!$B$11:$B$14577,'MONTHLY DATA'!$B116)</f>
        <v>492.5</v>
      </c>
      <c r="BS116" s="154">
        <f t="shared" si="73"/>
        <v>3.6842105263157787E-2</v>
      </c>
      <c r="BT116" s="78">
        <f>AVERAGEIFS('WEEKLY DATA'!BT$11:BT$14577,'WEEKLY DATA'!$A$11:$A$14577,'MONTHLY DATA'!$A116,'WEEKLY DATA'!$B$11:$B$14577,'MONTHLY DATA'!$B116)</f>
        <v>503.75</v>
      </c>
      <c r="BU116" s="78">
        <f>AVERAGEIFS('WEEKLY DATA'!BU$11:BU$14577,'WEEKLY DATA'!$A$11:$A$14577,'MONTHLY DATA'!$A116,'WEEKLY DATA'!$B$11:$B$14577,'MONTHLY DATA'!$B116)</f>
        <v>513.75</v>
      </c>
      <c r="BV116" s="78">
        <f>AVERAGEIFS('WEEKLY DATA'!BV$11:BV$14577,'WEEKLY DATA'!$A$11:$A$14577,'MONTHLY DATA'!$A116,'WEEKLY DATA'!$B$11:$B$14577,'MONTHLY DATA'!$B116)</f>
        <v>508.75</v>
      </c>
      <c r="BW116" s="154">
        <f t="shared" si="74"/>
        <v>3.8265306122448939E-2</v>
      </c>
      <c r="BX116" s="78">
        <f>AVERAGEIFS('WEEKLY DATA'!BX$11:BX$14577,'WEEKLY DATA'!$A$11:$A$14577,'MONTHLY DATA'!$A116,'WEEKLY DATA'!$B$11:$B$14577,'MONTHLY DATA'!$B116)</f>
        <v>532.5</v>
      </c>
      <c r="BY116" s="78">
        <f>AVERAGEIFS('WEEKLY DATA'!BY$11:BY$14577,'WEEKLY DATA'!$A$11:$A$14577,'MONTHLY DATA'!$A116,'WEEKLY DATA'!$B$11:$B$14577,'MONTHLY DATA'!$B116)</f>
        <v>542.5</v>
      </c>
      <c r="BZ116" s="78">
        <f>AVERAGEIFS('WEEKLY DATA'!BZ$11:BZ$14577,'WEEKLY DATA'!$A$11:$A$14577,'MONTHLY DATA'!$A116,'WEEKLY DATA'!$B$11:$B$14577,'MONTHLY DATA'!$B116)</f>
        <v>537.5</v>
      </c>
      <c r="CA116" s="154">
        <f t="shared" si="75"/>
        <v>4.3689320388349495E-2</v>
      </c>
      <c r="CB116" s="78">
        <f>AVERAGEIFS('WEEKLY DATA'!CB$11:CB$14577,'WEEKLY DATA'!$A$11:$A$14577,'MONTHLY DATA'!$A116,'WEEKLY DATA'!$B$11:$B$14577,'MONTHLY DATA'!$B116)</f>
        <v>580</v>
      </c>
      <c r="CC116" s="78">
        <f>AVERAGEIFS('WEEKLY DATA'!CC$11:CC$14577,'WEEKLY DATA'!$A$11:$A$14577,'MONTHLY DATA'!$A116,'WEEKLY DATA'!$B$11:$B$14577,'MONTHLY DATA'!$B116)</f>
        <v>590</v>
      </c>
      <c r="CD116" s="78">
        <f>AVERAGEIFS('WEEKLY DATA'!CD$11:CD$14577,'WEEKLY DATA'!$A$11:$A$14577,'MONTHLY DATA'!$A116,'WEEKLY DATA'!$B$11:$B$14577,'MONTHLY DATA'!$B116)</f>
        <v>585</v>
      </c>
      <c r="CE116" s="154">
        <f t="shared" si="76"/>
        <v>0.13317191283292984</v>
      </c>
      <c r="CF116" s="78">
        <f>AVERAGEIFS('WEEKLY DATA'!CF$11:CF$14577,'WEEKLY DATA'!$A$11:$A$14577,'MONTHLY DATA'!$A116,'WEEKLY DATA'!$B$11:$B$14577,'MONTHLY DATA'!$B116)</f>
        <v>437.5</v>
      </c>
      <c r="CG116" s="78">
        <f>AVERAGEIFS('WEEKLY DATA'!CG$11:CG$14577,'WEEKLY DATA'!$A$11:$A$14577,'MONTHLY DATA'!$A116,'WEEKLY DATA'!$B$11:$B$14577,'MONTHLY DATA'!$B116)</f>
        <v>447.5</v>
      </c>
      <c r="CH116" s="78">
        <f>AVERAGEIFS('WEEKLY DATA'!CH$11:CH$14577,'WEEKLY DATA'!$A$11:$A$14577,'MONTHLY DATA'!$A116,'WEEKLY DATA'!$B$11:$B$14577,'MONTHLY DATA'!$B116)</f>
        <v>442.5</v>
      </c>
      <c r="CI116" s="154">
        <f t="shared" si="77"/>
        <v>4.117647058823537E-2</v>
      </c>
      <c r="CJ116" s="78">
        <f>AVERAGEIFS('WEEKLY DATA'!CJ$11:CJ$14577,'WEEKLY DATA'!$A$11:$A$14577,'MONTHLY DATA'!$A116,'WEEKLY DATA'!$B$11:$B$14577,'MONTHLY DATA'!$B116)</f>
        <v>448.75</v>
      </c>
      <c r="CK116" s="78">
        <f>AVERAGEIFS('WEEKLY DATA'!CK$11:CK$14577,'WEEKLY DATA'!$A$11:$A$14577,'MONTHLY DATA'!$A116,'WEEKLY DATA'!$B$11:$B$14577,'MONTHLY DATA'!$B116)</f>
        <v>458.75</v>
      </c>
      <c r="CL116" s="78">
        <f>AVERAGEIFS('WEEKLY DATA'!CL$11:CL$14577,'WEEKLY DATA'!$A$11:$A$14577,'MONTHLY DATA'!$A116,'WEEKLY DATA'!$B$11:$B$14577,'MONTHLY DATA'!$B116)</f>
        <v>453.75</v>
      </c>
      <c r="CM116" s="154">
        <f t="shared" si="78"/>
        <v>4.31034482758621E-2</v>
      </c>
      <c r="CN116" s="78">
        <f>AVERAGEIFS('WEEKLY DATA'!CN$11:CN$14577,'WEEKLY DATA'!$A$11:$A$14577,'MONTHLY DATA'!$A116,'WEEKLY DATA'!$B$11:$B$14577,'MONTHLY DATA'!$B116)</f>
        <v>482.5</v>
      </c>
      <c r="CO116" s="78">
        <f>AVERAGEIFS('WEEKLY DATA'!CO$11:CO$14577,'WEEKLY DATA'!$A$11:$A$14577,'MONTHLY DATA'!$A116,'WEEKLY DATA'!$B$11:$B$14577,'MONTHLY DATA'!$B116)</f>
        <v>492.5</v>
      </c>
      <c r="CP116" s="78">
        <f>AVERAGEIFS('WEEKLY DATA'!CP$11:CP$14577,'WEEKLY DATA'!$A$11:$A$14577,'MONTHLY DATA'!$A116,'WEEKLY DATA'!$B$11:$B$14577,'MONTHLY DATA'!$B116)</f>
        <v>487.5</v>
      </c>
      <c r="CQ116" s="154">
        <f t="shared" si="79"/>
        <v>4.8387096774193505E-2</v>
      </c>
      <c r="CR116" s="78">
        <f>AVERAGEIFS('WEEKLY DATA'!CR$11:CR$14577,'WEEKLY DATA'!$A$11:$A$14577,'MONTHLY DATA'!$A116,'WEEKLY DATA'!$B$11:$B$14577,'MONTHLY DATA'!$B116)</f>
        <v>550</v>
      </c>
      <c r="CS116" s="78">
        <f>AVERAGEIFS('WEEKLY DATA'!CS$11:CS$14577,'WEEKLY DATA'!$A$11:$A$14577,'MONTHLY DATA'!$A116,'WEEKLY DATA'!$B$11:$B$14577,'MONTHLY DATA'!$B116)</f>
        <v>560</v>
      </c>
      <c r="CT116" s="78">
        <f>AVERAGEIFS('WEEKLY DATA'!CT$11:CT$14577,'WEEKLY DATA'!$A$11:$A$14577,'MONTHLY DATA'!$A116,'WEEKLY DATA'!$B$11:$B$14577,'MONTHLY DATA'!$B116)</f>
        <v>555</v>
      </c>
      <c r="CU116" s="154">
        <f t="shared" si="80"/>
        <v>0.1413881748071979</v>
      </c>
      <c r="CV116" s="169">
        <f>AVERAGEIFS('WEEKLY DATA'!CV$11:CV$14577,'WEEKLY DATA'!$A$11:$A$14577,'MONTHLY DATA'!$A116,'WEEKLY DATA'!$B$11:$B$14577,'MONTHLY DATA'!$B116)</f>
        <v>467.5</v>
      </c>
      <c r="CW116" s="78">
        <f>AVERAGEIFS('WEEKLY DATA'!CW$11:CW$14577,'WEEKLY DATA'!$A$11:$A$14577,'MONTHLY DATA'!$A116,'WEEKLY DATA'!$B$11:$B$14577,'MONTHLY DATA'!$B116)</f>
        <v>477.5</v>
      </c>
      <c r="CX116" s="78">
        <f>AVERAGEIFS('WEEKLY DATA'!CX$11:CX$14577,'WEEKLY DATA'!$A$11:$A$14577,'MONTHLY DATA'!$A116,'WEEKLY DATA'!$B$11:$B$14577,'MONTHLY DATA'!$B116)</f>
        <v>472.5</v>
      </c>
      <c r="CY116" s="154">
        <f t="shared" si="81"/>
        <v>3.8461538461538547E-2</v>
      </c>
      <c r="CZ116" s="169">
        <f>AVERAGEIFS('WEEKLY DATA'!CZ$11:CZ$14577,'WEEKLY DATA'!$A$11:$A$14577,'MONTHLY DATA'!$A116,'WEEKLY DATA'!$B$11:$B$14577,'MONTHLY DATA'!$B116)</f>
        <v>483.75</v>
      </c>
      <c r="DA116" s="78">
        <f>AVERAGEIFS('WEEKLY DATA'!DA$11:DA$14577,'WEEKLY DATA'!$A$11:$A$14577,'MONTHLY DATA'!$A116,'WEEKLY DATA'!$B$11:$B$14577,'MONTHLY DATA'!$B116)</f>
        <v>493.75</v>
      </c>
      <c r="DB116" s="78">
        <f>AVERAGEIFS('WEEKLY DATA'!DB$11:DB$14577,'WEEKLY DATA'!$A$11:$A$14577,'MONTHLY DATA'!$A116,'WEEKLY DATA'!$B$11:$B$14577,'MONTHLY DATA'!$B116)</f>
        <v>488.75</v>
      </c>
      <c r="DC116" s="154">
        <f t="shared" si="82"/>
        <v>3.9893617021276695E-2</v>
      </c>
      <c r="DD116" s="78">
        <f>AVERAGEIFS('WEEKLY DATA'!DD$11:DD$14577,'WEEKLY DATA'!$A$11:$A$14577,'MONTHLY DATA'!$A116,'WEEKLY DATA'!$B$11:$B$14577,'MONTHLY DATA'!$B116)</f>
        <v>522.5</v>
      </c>
      <c r="DE116" s="78">
        <f>AVERAGEIFS('WEEKLY DATA'!DE$11:DE$14577,'WEEKLY DATA'!$A$11:$A$14577,'MONTHLY DATA'!$A116,'WEEKLY DATA'!$B$11:$B$14577,'MONTHLY DATA'!$B116)</f>
        <v>532.5</v>
      </c>
      <c r="DF116" s="78">
        <f>AVERAGEIFS('WEEKLY DATA'!DF$11:DF$14577,'WEEKLY DATA'!$A$11:$A$14577,'MONTHLY DATA'!$A116,'WEEKLY DATA'!$B$11:$B$14577,'MONTHLY DATA'!$B116)</f>
        <v>527.5</v>
      </c>
      <c r="DG116" s="154">
        <f t="shared" si="83"/>
        <v>4.4554455445544594E-2</v>
      </c>
      <c r="DH116" s="78">
        <f>AVERAGEIFS('WEEKLY DATA'!DH$11:DH$14577,'WEEKLY DATA'!$A$11:$A$14577,'MONTHLY DATA'!$A116,'WEEKLY DATA'!$B$11:$B$14577,'MONTHLY DATA'!$B116)</f>
        <v>575</v>
      </c>
      <c r="DI116" s="78">
        <f>AVERAGEIFS('WEEKLY DATA'!DI$11:DI$14577,'WEEKLY DATA'!$A$11:$A$14577,'MONTHLY DATA'!$A116,'WEEKLY DATA'!$B$11:$B$14577,'MONTHLY DATA'!$B116)</f>
        <v>585</v>
      </c>
      <c r="DJ116" s="78">
        <f>AVERAGEIFS('WEEKLY DATA'!DJ$11:DJ$14577,'WEEKLY DATA'!$A$11:$A$14577,'MONTHLY DATA'!$A116,'WEEKLY DATA'!$B$11:$B$14577,'MONTHLY DATA'!$B116)</f>
        <v>580</v>
      </c>
      <c r="DK116" s="154">
        <f t="shared" si="84"/>
        <v>0.13447432762836176</v>
      </c>
      <c r="DL116" s="169">
        <f>AVERAGEIFS('WEEKLY DATA'!DL$11:DL$14577,'WEEKLY DATA'!$A$11:$A$14577,'MONTHLY DATA'!$A116,'WEEKLY DATA'!$B$11:$B$14577,'MONTHLY DATA'!$B116)</f>
        <v>427.5</v>
      </c>
      <c r="DM116" s="78">
        <f>AVERAGEIFS('WEEKLY DATA'!DM$11:DM$14577,'WEEKLY DATA'!$A$11:$A$14577,'MONTHLY DATA'!$A116,'WEEKLY DATA'!$B$11:$B$14577,'MONTHLY DATA'!$B116)</f>
        <v>437.5</v>
      </c>
      <c r="DN116" s="78">
        <f>AVERAGEIFS('WEEKLY DATA'!DN$11:DN$14577,'WEEKLY DATA'!$A$11:$A$14577,'MONTHLY DATA'!$A116,'WEEKLY DATA'!$B$11:$B$14577,'MONTHLY DATA'!$B116)</f>
        <v>432.5</v>
      </c>
      <c r="DO116" s="154">
        <f t="shared" si="85"/>
        <v>4.2168674698795261E-2</v>
      </c>
      <c r="DP116" s="78">
        <f>AVERAGEIFS('WEEKLY DATA'!DP$11:DP$14577,'WEEKLY DATA'!$A$11:$A$14577,'MONTHLY DATA'!$A116,'WEEKLY DATA'!$B$11:$B$14577,'MONTHLY DATA'!$B116)</f>
        <v>413.75</v>
      </c>
      <c r="DQ116" s="78">
        <f>AVERAGEIFS('WEEKLY DATA'!DQ$11:DQ$14577,'WEEKLY DATA'!$A$11:$A$14577,'MONTHLY DATA'!$A116,'WEEKLY DATA'!$B$11:$B$14577,'MONTHLY DATA'!$B116)</f>
        <v>423.75</v>
      </c>
      <c r="DR116" s="78">
        <f>AVERAGEIFS('WEEKLY DATA'!DR$11:DR$14577,'WEEKLY DATA'!$A$11:$A$14577,'MONTHLY DATA'!$A116,'WEEKLY DATA'!$B$11:$B$14577,'MONTHLY DATA'!$B116)</f>
        <v>418.75</v>
      </c>
      <c r="DS116" s="154">
        <f t="shared" si="86"/>
        <v>4.6875E-2</v>
      </c>
      <c r="DT116" s="78">
        <f>AVERAGEIFS('WEEKLY DATA'!DT$11:DT$14577,'WEEKLY DATA'!$A$11:$A$14577,'MONTHLY DATA'!$A116,'WEEKLY DATA'!$B$11:$B$14577,'MONTHLY DATA'!$B116)</f>
        <v>532.5</v>
      </c>
      <c r="DU116" s="78">
        <f>AVERAGEIFS('WEEKLY DATA'!DU$11:DU$14577,'WEEKLY DATA'!$A$11:$A$14577,'MONTHLY DATA'!$A116,'WEEKLY DATA'!$B$11:$B$14577,'MONTHLY DATA'!$B116)</f>
        <v>542.5</v>
      </c>
      <c r="DV116" s="78">
        <f>AVERAGEIFS('WEEKLY DATA'!DV$11:DV$14577,'WEEKLY DATA'!$A$11:$A$14577,'MONTHLY DATA'!$A116,'WEEKLY DATA'!$B$11:$B$14577,'MONTHLY DATA'!$B116)</f>
        <v>537.5</v>
      </c>
      <c r="DW116" s="154">
        <f t="shared" si="87"/>
        <v>4.3689320388349495E-2</v>
      </c>
      <c r="DX116" s="78">
        <f>AVERAGEIFS('WEEKLY DATA'!DX$11:DX$14577,'WEEKLY DATA'!$A$11:$A$14577,'MONTHLY DATA'!$A116,'WEEKLY DATA'!$B$11:$B$14577,'MONTHLY DATA'!$B116)</f>
        <v>585</v>
      </c>
      <c r="DY116" s="78">
        <f>AVERAGEIFS('WEEKLY DATA'!DY$11:DY$14577,'WEEKLY DATA'!$A$11:$A$14577,'MONTHLY DATA'!$A116,'WEEKLY DATA'!$B$11:$B$14577,'MONTHLY DATA'!$B116)</f>
        <v>595</v>
      </c>
      <c r="DZ116" s="78">
        <f>AVERAGEIFS('WEEKLY DATA'!DZ$11:DZ$14577,'WEEKLY DATA'!$A$11:$A$14577,'MONTHLY DATA'!$A116,'WEEKLY DATA'!$B$11:$B$14577,'MONTHLY DATA'!$B116)</f>
        <v>590</v>
      </c>
      <c r="EA116" s="154">
        <f t="shared" si="88"/>
        <v>0.13189448441247009</v>
      </c>
      <c r="EB116" s="78">
        <f>AVERAGEIFS('WEEKLY DATA'!EB$11:EB$14577,'WEEKLY DATA'!$A$11:$A$14577,'MONTHLY DATA'!$A116,'WEEKLY DATA'!$B$11:$B$14577,'MONTHLY DATA'!$B116)</f>
        <v>408.75</v>
      </c>
      <c r="EC116" s="78">
        <f>AVERAGEIFS('WEEKLY DATA'!EC$11:EC$14577,'WEEKLY DATA'!$A$11:$A$14577,'MONTHLY DATA'!$A116,'WEEKLY DATA'!$B$11:$B$14577,'MONTHLY DATA'!$B116)</f>
        <v>418.75</v>
      </c>
      <c r="ED116" s="78">
        <f>AVERAGEIFS('WEEKLY DATA'!ED$11:ED$14577,'WEEKLY DATA'!$A$11:$A$14577,'MONTHLY DATA'!$A116,'WEEKLY DATA'!$B$11:$B$14577,'MONTHLY DATA'!$B116)</f>
        <v>413.75</v>
      </c>
      <c r="EE116" s="154">
        <f t="shared" si="89"/>
        <v>1.5337423312883347E-2</v>
      </c>
      <c r="EF116" s="169">
        <f>AVERAGEIFS('WEEKLY DATA'!EF$11:EF$14577,'WEEKLY DATA'!$A$11:$A$14577,'MONTHLY DATA'!$A116,'WEEKLY DATA'!$B$11:$B$14577,'MONTHLY DATA'!$B116)</f>
        <v>395</v>
      </c>
      <c r="EG116" s="78">
        <f>AVERAGEIFS('WEEKLY DATA'!EG$11:EG$14577,'WEEKLY DATA'!$A$11:$A$14577,'MONTHLY DATA'!$A116,'WEEKLY DATA'!$B$11:$B$14577,'MONTHLY DATA'!$B116)</f>
        <v>405</v>
      </c>
      <c r="EH116" s="78">
        <f>AVERAGEIFS('WEEKLY DATA'!EH$11:EH$14577,'WEEKLY DATA'!$A$11:$A$14577,'MONTHLY DATA'!$A116,'WEEKLY DATA'!$B$11:$B$14577,'MONTHLY DATA'!$B116)</f>
        <v>400</v>
      </c>
      <c r="EI116" s="154">
        <f t="shared" si="90"/>
        <v>3.2258064516129004E-2</v>
      </c>
      <c r="EJ116" s="78">
        <f>AVERAGEIFS('WEEKLY DATA'!EJ$11:EJ$14577,'WEEKLY DATA'!$A$11:$A$14577,'MONTHLY DATA'!$A116,'WEEKLY DATA'!$B$11:$B$14577,'MONTHLY DATA'!$B116)</f>
        <v>542.5</v>
      </c>
      <c r="EK116" s="78">
        <f>AVERAGEIFS('WEEKLY DATA'!EK$11:EK$14577,'WEEKLY DATA'!$A$11:$A$14577,'MONTHLY DATA'!$A116,'WEEKLY DATA'!$B$11:$B$14577,'MONTHLY DATA'!$B116)</f>
        <v>552.5</v>
      </c>
      <c r="EL116" s="78">
        <f>AVERAGEIFS('WEEKLY DATA'!EL$11:EL$14577,'WEEKLY DATA'!$A$11:$A$14577,'MONTHLY DATA'!$A116,'WEEKLY DATA'!$B$11:$B$14577,'MONTHLY DATA'!$B116)</f>
        <v>547.5</v>
      </c>
      <c r="EM116" s="154">
        <f t="shared" si="91"/>
        <v>2.3364485981308469E-2</v>
      </c>
      <c r="EN116" s="78">
        <f>AVERAGEIFS('WEEKLY DATA'!EN$11:EN$14577,'WEEKLY DATA'!$A$11:$A$14577,'MONTHLY DATA'!$A116,'WEEKLY DATA'!$B$11:$B$14577,'MONTHLY DATA'!$B116)</f>
        <v>495</v>
      </c>
      <c r="EO116" s="78">
        <f>AVERAGEIFS('WEEKLY DATA'!EO$11:EO$14577,'WEEKLY DATA'!$A$11:$A$14577,'MONTHLY DATA'!$A116,'WEEKLY DATA'!$B$11:$B$14577,'MONTHLY DATA'!$B116)</f>
        <v>505</v>
      </c>
      <c r="EP116" s="78">
        <f>AVERAGEIFS('WEEKLY DATA'!EP$11:EP$14577,'WEEKLY DATA'!$A$11:$A$14577,'MONTHLY DATA'!$A116,'WEEKLY DATA'!$B$11:$B$14577,'MONTHLY DATA'!$B116)</f>
        <v>500</v>
      </c>
      <c r="EQ116" s="154">
        <f t="shared" si="92"/>
        <v>0</v>
      </c>
      <c r="ER116" s="78">
        <f>AVERAGEIFS('WEEKLY DATA'!ER$11:ER$14577,'WEEKLY DATA'!$A$11:$A$14577,'MONTHLY DATA'!$A116,'WEEKLY DATA'!$B$11:$B$14577,'MONTHLY DATA'!$B116)</f>
        <v>383.75</v>
      </c>
      <c r="ES116" s="78">
        <f>AVERAGEIFS('WEEKLY DATA'!ES$11:ES$14577,'WEEKLY DATA'!$A$11:$A$14577,'MONTHLY DATA'!$A116,'WEEKLY DATA'!$B$11:$B$14577,'MONTHLY DATA'!$B116)</f>
        <v>393.75</v>
      </c>
      <c r="ET116" s="78">
        <f>AVERAGEIFS('WEEKLY DATA'!ET$11:ET$14577,'WEEKLY DATA'!$A$11:$A$14577,'MONTHLY DATA'!$A116,'WEEKLY DATA'!$B$11:$B$14577,'MONTHLY DATA'!$B116)</f>
        <v>388.75</v>
      </c>
      <c r="EU116" s="154">
        <f t="shared" si="93"/>
        <v>1.6339869281045694E-2</v>
      </c>
      <c r="EV116" s="78">
        <f>AVERAGEIFS('WEEKLY DATA'!EV$11:EV$14577,'WEEKLY DATA'!$A$11:$A$14577,'MONTHLY DATA'!$A116,'WEEKLY DATA'!$B$11:$B$14577,'MONTHLY DATA'!$B116)</f>
        <v>360</v>
      </c>
      <c r="EW116" s="78">
        <f>AVERAGEIFS('WEEKLY DATA'!EW$11:EW$14577,'WEEKLY DATA'!$A$11:$A$14577,'MONTHLY DATA'!$A116,'WEEKLY DATA'!$B$11:$B$14577,'MONTHLY DATA'!$B116)</f>
        <v>370</v>
      </c>
      <c r="EX116" s="78">
        <f>AVERAGEIFS('WEEKLY DATA'!EX$11:EX$14577,'WEEKLY DATA'!$A$11:$A$14577,'MONTHLY DATA'!$A116,'WEEKLY DATA'!$B$11:$B$14577,'MONTHLY DATA'!$B116)</f>
        <v>365</v>
      </c>
      <c r="EY116" s="154">
        <f t="shared" si="94"/>
        <v>3.5460992907801359E-2</v>
      </c>
      <c r="EZ116" s="78">
        <f>AVERAGEIFS('WEEKLY DATA'!EZ$11:EZ$14577,'WEEKLY DATA'!$A$11:$A$14577,'MONTHLY DATA'!$A116,'WEEKLY DATA'!$B$11:$B$14577,'MONTHLY DATA'!$B116)</f>
        <v>527.5</v>
      </c>
      <c r="FA116" s="78">
        <f>AVERAGEIFS('WEEKLY DATA'!FA$11:FA$14577,'WEEKLY DATA'!$A$11:$A$14577,'MONTHLY DATA'!$A116,'WEEKLY DATA'!$B$11:$B$14577,'MONTHLY DATA'!$B116)</f>
        <v>537.5</v>
      </c>
      <c r="FB116" s="78">
        <f>AVERAGEIFS('WEEKLY DATA'!FB$11:FB$14577,'WEEKLY DATA'!$A$11:$A$14577,'MONTHLY DATA'!$A116,'WEEKLY DATA'!$B$11:$B$14577,'MONTHLY DATA'!$B116)</f>
        <v>532.5</v>
      </c>
      <c r="FC116" s="154">
        <f t="shared" si="95"/>
        <v>2.4038461538461453E-2</v>
      </c>
      <c r="FD116" s="78">
        <f>AVERAGEIFS('WEEKLY DATA'!FD$11:FD$14577,'WEEKLY DATA'!$A$11:$A$14577,'MONTHLY DATA'!$A116,'WEEKLY DATA'!$B$11:$B$14577,'MONTHLY DATA'!$B116)</f>
        <v>495</v>
      </c>
      <c r="FE116" s="78">
        <f>AVERAGEIFS('WEEKLY DATA'!FE$11:FE$14577,'WEEKLY DATA'!$A$11:$A$14577,'MONTHLY DATA'!$A116,'WEEKLY DATA'!$B$11:$B$14577,'MONTHLY DATA'!$B116)</f>
        <v>505</v>
      </c>
      <c r="FF116" s="78">
        <f>AVERAGEIFS('WEEKLY DATA'!FF$11:FF$14577,'WEEKLY DATA'!$A$11:$A$14577,'MONTHLY DATA'!$A116,'WEEKLY DATA'!$B$11:$B$14577,'MONTHLY DATA'!$B116)</f>
        <v>500</v>
      </c>
      <c r="FG116" s="154">
        <f t="shared" si="96"/>
        <v>0</v>
      </c>
      <c r="FH116" s="78">
        <f>AVERAGEIFS('WEEKLY DATA'!FH$11:FH$14577,'WEEKLY DATA'!$A$11:$A$14577,'MONTHLY DATA'!$A116,'WEEKLY DATA'!$B$11:$B$14577,'MONTHLY DATA'!$B116)</f>
        <v>351.25</v>
      </c>
      <c r="FI116" s="78">
        <f>AVERAGEIFS('WEEKLY DATA'!FI$11:FI$14577,'WEEKLY DATA'!$A$11:$A$14577,'MONTHLY DATA'!$A116,'WEEKLY DATA'!$B$11:$B$14577,'MONTHLY DATA'!$B116)</f>
        <v>361.25</v>
      </c>
      <c r="FJ116" s="78">
        <f>AVERAGEIFS('WEEKLY DATA'!FJ$11:FJ$14577,'WEEKLY DATA'!$A$11:$A$14577,'MONTHLY DATA'!$A116,'WEEKLY DATA'!$B$11:$B$14577,'MONTHLY DATA'!$B116)</f>
        <v>356.25</v>
      </c>
      <c r="FK116" s="154">
        <f t="shared" si="97"/>
        <v>2.1505376344086002E-2</v>
      </c>
      <c r="FL116" s="169">
        <f>AVERAGEIFS('WEEKLY DATA'!FL$11:FL$14577,'WEEKLY DATA'!$A$11:$A$14577,'MONTHLY DATA'!$A116,'WEEKLY DATA'!$B$11:$B$14577,'MONTHLY DATA'!$B116)</f>
        <v>366.25</v>
      </c>
      <c r="FM116" s="78">
        <f>AVERAGEIFS('WEEKLY DATA'!FM$11:FM$14577,'WEEKLY DATA'!$A$11:$A$14577,'MONTHLY DATA'!$A116,'WEEKLY DATA'!$B$11:$B$14577,'MONTHLY DATA'!$B116)</f>
        <v>376.25</v>
      </c>
      <c r="FN116" s="78">
        <f>AVERAGEIFS('WEEKLY DATA'!FN$11:FN$14577,'WEEKLY DATA'!$A$11:$A$14577,'MONTHLY DATA'!$A116,'WEEKLY DATA'!$B$11:$B$14577,'MONTHLY DATA'!$B116)</f>
        <v>371.25</v>
      </c>
      <c r="FO116" s="154">
        <f t="shared" si="98"/>
        <v>3.8461538461538547E-2</v>
      </c>
      <c r="FP116" s="78">
        <f>AVERAGEIFS('WEEKLY DATA'!FP$11:FP$14577,'WEEKLY DATA'!$A$11:$A$14577,'MONTHLY DATA'!$A116,'WEEKLY DATA'!$B$11:$B$14577,'MONTHLY DATA'!$B116)</f>
        <v>405</v>
      </c>
      <c r="FQ116" s="78">
        <f>AVERAGEIFS('WEEKLY DATA'!FQ$11:FQ$14577,'WEEKLY DATA'!$A$11:$A$14577,'MONTHLY DATA'!$A116,'WEEKLY DATA'!$B$11:$B$14577,'MONTHLY DATA'!$B116)</f>
        <v>415</v>
      </c>
      <c r="FR116" s="78">
        <f>AVERAGEIFS('WEEKLY DATA'!FR$11:FR$14577,'WEEKLY DATA'!$A$11:$A$14577,'MONTHLY DATA'!$A116,'WEEKLY DATA'!$B$11:$B$14577,'MONTHLY DATA'!$B116)</f>
        <v>410</v>
      </c>
      <c r="FS116" s="154">
        <f t="shared" si="99"/>
        <v>0</v>
      </c>
      <c r="FT116" s="78">
        <f>AVERAGEIFS('WEEKLY DATA'!FT$11:FT$14577,'WEEKLY DATA'!$A$11:$A$14577,'MONTHLY DATA'!$A116,'WEEKLY DATA'!$B$11:$B$14577,'MONTHLY DATA'!$B116)</f>
        <v>372.5</v>
      </c>
      <c r="FU116" s="78">
        <f>AVERAGEIFS('WEEKLY DATA'!FU$11:FU$14577,'WEEKLY DATA'!$A$11:$A$14577,'MONTHLY DATA'!$A116,'WEEKLY DATA'!$B$11:$B$14577,'MONTHLY DATA'!$B116)</f>
        <v>382.5</v>
      </c>
      <c r="FV116" s="78">
        <f>AVERAGEIFS('WEEKLY DATA'!FV$11:FV$14577,'WEEKLY DATA'!$A$11:$A$14577,'MONTHLY DATA'!$A116,'WEEKLY DATA'!$B$11:$B$14577,'MONTHLY DATA'!$B116)</f>
        <v>377.5</v>
      </c>
      <c r="FW116" s="154">
        <f t="shared" si="100"/>
        <v>8.2437275985663083E-2</v>
      </c>
      <c r="FX116" s="78">
        <f>AVERAGEIFS('WEEKLY DATA'!FX$11:FX$14577,'WEEKLY DATA'!$A$11:$A$14577,'MONTHLY DATA'!$A116,'WEEKLY DATA'!$B$11:$B$14577,'MONTHLY DATA'!$B116)</f>
        <v>315</v>
      </c>
      <c r="FY116" s="78">
        <f>AVERAGEIFS('WEEKLY DATA'!FY$11:FY$14577,'WEEKLY DATA'!$A$11:$A$14577,'MONTHLY DATA'!$A116,'WEEKLY DATA'!$B$11:$B$14577,'MONTHLY DATA'!$B116)</f>
        <v>325</v>
      </c>
      <c r="FZ116" s="78">
        <f>AVERAGEIFS('WEEKLY DATA'!FZ$11:FZ$14577,'WEEKLY DATA'!$A$11:$A$14577,'MONTHLY DATA'!$A116,'WEEKLY DATA'!$B$11:$B$14577,'MONTHLY DATA'!$B116)</f>
        <v>320</v>
      </c>
      <c r="GA116" s="154">
        <f t="shared" si="101"/>
        <v>5.7851239669421517E-2</v>
      </c>
      <c r="GB116" s="78">
        <f>AVERAGEIFS('WEEKLY DATA'!GB$11:GB$14577,'WEEKLY DATA'!$A$11:$A$14577,'MONTHLY DATA'!$A116,'WEEKLY DATA'!$B$11:$B$14577,'MONTHLY DATA'!$B116)</f>
        <v>492.5</v>
      </c>
      <c r="GC116" s="78">
        <f>AVERAGEIFS('WEEKLY DATA'!GC$11:GC$14577,'WEEKLY DATA'!$A$11:$A$14577,'MONTHLY DATA'!$A116,'WEEKLY DATA'!$B$11:$B$14577,'MONTHLY DATA'!$B116)</f>
        <v>502.5</v>
      </c>
      <c r="GD116" s="78">
        <f>AVERAGEIFS('WEEKLY DATA'!GD$11:GD$14577,'WEEKLY DATA'!$A$11:$A$14577,'MONTHLY DATA'!$A116,'WEEKLY DATA'!$B$11:$B$14577,'MONTHLY DATA'!$B116)</f>
        <v>497.5</v>
      </c>
      <c r="GE116" s="154">
        <f t="shared" si="102"/>
        <v>3.6458333333333259E-2</v>
      </c>
      <c r="GF116" s="169">
        <f>AVERAGEIFS('WEEKLY DATA'!GF$11:GF$14577,'WEEKLY DATA'!$A$11:$A$14577,'MONTHLY DATA'!$A116,'WEEKLY DATA'!$B$11:$B$14577,'MONTHLY DATA'!$B116)</f>
        <v>503.75</v>
      </c>
      <c r="GG116" s="78">
        <f>AVERAGEIFS('WEEKLY DATA'!GG$11:GG$14577,'WEEKLY DATA'!$A$11:$A$14577,'MONTHLY DATA'!$A116,'WEEKLY DATA'!$B$11:$B$14577,'MONTHLY DATA'!$B116)</f>
        <v>513.75</v>
      </c>
      <c r="GH116" s="78">
        <f>AVERAGEIFS('WEEKLY DATA'!GH$11:GH$14577,'WEEKLY DATA'!$A$11:$A$14577,'MONTHLY DATA'!$A116,'WEEKLY DATA'!$B$11:$B$14577,'MONTHLY DATA'!$B116)</f>
        <v>508.75</v>
      </c>
      <c r="GI116" s="154">
        <f t="shared" si="103"/>
        <v>3.8265306122448939E-2</v>
      </c>
      <c r="GJ116" s="78">
        <f>AVERAGEIFS('WEEKLY DATA'!GJ$11:GJ$14577,'WEEKLY DATA'!$A$11:$A$14577,'MONTHLY DATA'!$A116,'WEEKLY DATA'!$B$11:$B$14577,'MONTHLY DATA'!$B116)</f>
        <v>612.5</v>
      </c>
      <c r="GK116" s="78">
        <f>AVERAGEIFS('WEEKLY DATA'!GK$11:GK$14577,'WEEKLY DATA'!$A$11:$A$14577,'MONTHLY DATA'!$A116,'WEEKLY DATA'!$B$11:$B$14577,'MONTHLY DATA'!$B116)</f>
        <v>622.5</v>
      </c>
      <c r="GL116" s="78">
        <f>AVERAGEIFS('WEEKLY DATA'!GL$11:GL$14577,'WEEKLY DATA'!$A$11:$A$14577,'MONTHLY DATA'!$A116,'WEEKLY DATA'!$B$11:$B$14577,'MONTHLY DATA'!$B116)</f>
        <v>617.5</v>
      </c>
      <c r="GM116" s="154">
        <f t="shared" si="104"/>
        <v>3.7815126050420256E-2</v>
      </c>
      <c r="GN116" s="78">
        <f>AVERAGEIFS('WEEKLY DATA'!GN$11:GN$14577,'WEEKLY DATA'!$A$11:$A$14577,'MONTHLY DATA'!$A116,'WEEKLY DATA'!$B$11:$B$14577,'MONTHLY DATA'!$B116)</f>
        <v>610</v>
      </c>
      <c r="GO116" s="78">
        <f>AVERAGEIFS('WEEKLY DATA'!GO$11:GO$14577,'WEEKLY DATA'!$A$11:$A$14577,'MONTHLY DATA'!$A116,'WEEKLY DATA'!$B$11:$B$14577,'MONTHLY DATA'!$B116)</f>
        <v>620</v>
      </c>
      <c r="GP116" s="78">
        <f>AVERAGEIFS('WEEKLY DATA'!GP$11:GP$14577,'WEEKLY DATA'!$A$11:$A$14577,'MONTHLY DATA'!$A116,'WEEKLY DATA'!$B$11:$B$14577,'MONTHLY DATA'!$B116)</f>
        <v>615</v>
      </c>
      <c r="GQ116" s="154">
        <f t="shared" si="105"/>
        <v>0.12585812356979398</v>
      </c>
      <c r="GR116" s="78"/>
    </row>
    <row r="117" spans="1:200" ht="15.75" x14ac:dyDescent="0.25">
      <c r="A117">
        <f t="shared" si="55"/>
        <v>11</v>
      </c>
      <c r="B117">
        <f t="shared" si="56"/>
        <v>2018</v>
      </c>
      <c r="C117" s="86">
        <v>43405</v>
      </c>
      <c r="D117" s="78">
        <f>AVERAGEIFS('WEEKLY DATA'!D$11:D$14577,'WEEKLY DATA'!$A$11:$A$14577,'MONTHLY DATA'!$A117,'WEEKLY DATA'!$B$11:$B$14577,'MONTHLY DATA'!$B117)</f>
        <v>474</v>
      </c>
      <c r="E117" s="78">
        <f>AVERAGEIFS('WEEKLY DATA'!E$11:E$14577,'WEEKLY DATA'!$A$11:$A$14577,'MONTHLY DATA'!$A117,'WEEKLY DATA'!$B$11:$B$14577,'MONTHLY DATA'!$B117)</f>
        <v>484</v>
      </c>
      <c r="F117" s="78">
        <f>AVERAGEIFS('WEEKLY DATA'!F$11:F$14577,'WEEKLY DATA'!$A$11:$A$14577,'MONTHLY DATA'!$A117,'WEEKLY DATA'!$B$11:$B$14577,'MONTHLY DATA'!$B117)</f>
        <v>479</v>
      </c>
      <c r="G117" s="154">
        <f t="shared" si="57"/>
        <v>-2.7411167512690349E-2</v>
      </c>
      <c r="H117" s="169">
        <f>AVERAGEIFS('WEEKLY DATA'!H$11:H$14577,'WEEKLY DATA'!$A$11:$A$14577,'MONTHLY DATA'!$A117,'WEEKLY DATA'!$B$11:$B$14577,'MONTHLY DATA'!$B117)</f>
        <v>582</v>
      </c>
      <c r="I117" s="78">
        <f>AVERAGEIFS('WEEKLY DATA'!I$11:I$14577,'WEEKLY DATA'!$A$11:$A$14577,'MONTHLY DATA'!$A117,'WEEKLY DATA'!$B$11:$B$14577,'MONTHLY DATA'!$B117)</f>
        <v>592</v>
      </c>
      <c r="J117" s="78">
        <f>AVERAGEIFS('WEEKLY DATA'!J$11:J$14577,'WEEKLY DATA'!$A$11:$A$14577,'MONTHLY DATA'!$A117,'WEEKLY DATA'!$B$11:$B$14577,'MONTHLY DATA'!$B117)</f>
        <v>587</v>
      </c>
      <c r="K117" s="154">
        <f t="shared" si="58"/>
        <v>-3.1752577319587583E-2</v>
      </c>
      <c r="L117" s="169">
        <f>AVERAGEIFS('WEEKLY DATA'!L$11:L$14577,'WEEKLY DATA'!$A$11:$A$14577,'MONTHLY DATA'!$A117,'WEEKLY DATA'!$B$11:$B$14577,'MONTHLY DATA'!$B117)</f>
        <v>588</v>
      </c>
      <c r="M117" s="78">
        <f>AVERAGEIFS('WEEKLY DATA'!M$11:M$14577,'WEEKLY DATA'!$A$11:$A$14577,'MONTHLY DATA'!$A117,'WEEKLY DATA'!$B$11:$B$14577,'MONTHLY DATA'!$B117)</f>
        <v>598</v>
      </c>
      <c r="N117" s="78">
        <f>AVERAGEIFS('WEEKLY DATA'!N$11:N$14577,'WEEKLY DATA'!$A$11:$A$14577,'MONTHLY DATA'!$A117,'WEEKLY DATA'!$B$11:$B$14577,'MONTHLY DATA'!$B117)</f>
        <v>593</v>
      </c>
      <c r="O117" s="154">
        <f t="shared" si="59"/>
        <v>8.438818565401629E-4</v>
      </c>
      <c r="P117" s="169">
        <f>AVERAGEIFS('WEEKLY DATA'!P$11:P$14577,'WEEKLY DATA'!$A$11:$A$14577,'MONTHLY DATA'!$A117,'WEEKLY DATA'!$B$11:$B$14577,'MONTHLY DATA'!$B117)</f>
        <v>411</v>
      </c>
      <c r="Q117" s="78">
        <f>AVERAGEIFS('WEEKLY DATA'!Q$11:Q$14577,'WEEKLY DATA'!$A$11:$A$14577,'MONTHLY DATA'!$A117,'WEEKLY DATA'!$B$11:$B$14577,'MONTHLY DATA'!$B117)</f>
        <v>421</v>
      </c>
      <c r="R117" s="78">
        <f>AVERAGEIFS('WEEKLY DATA'!R$11:R$14577,'WEEKLY DATA'!$A$11:$A$14577,'MONTHLY DATA'!$A117,'WEEKLY DATA'!$B$11:$B$14577,'MONTHLY DATA'!$B117)</f>
        <v>416</v>
      </c>
      <c r="S117" s="154">
        <f t="shared" si="60"/>
        <v>-5.7223796033994301E-2</v>
      </c>
      <c r="T117" s="169">
        <f>AVERAGEIFS('WEEKLY DATA'!T$11:T$14577,'WEEKLY DATA'!$A$11:$A$14577,'MONTHLY DATA'!$A117,'WEEKLY DATA'!$B$11:$B$14577,'MONTHLY DATA'!$B117)</f>
        <v>459</v>
      </c>
      <c r="U117" s="78">
        <f>AVERAGEIFS('WEEKLY DATA'!U$11:U$14577,'WEEKLY DATA'!$A$11:$A$14577,'MONTHLY DATA'!$A117,'WEEKLY DATA'!$B$11:$B$14577,'MONTHLY DATA'!$B117)</f>
        <v>469</v>
      </c>
      <c r="V117" s="78">
        <f>AVERAGEIFS('WEEKLY DATA'!V$11:V$14577,'WEEKLY DATA'!$A$11:$A$14577,'MONTHLY DATA'!$A117,'WEEKLY DATA'!$B$11:$B$14577,'MONTHLY DATA'!$B117)</f>
        <v>464</v>
      </c>
      <c r="W117" s="154">
        <f t="shared" si="61"/>
        <v>-2.8272251308900542E-2</v>
      </c>
      <c r="X117" s="169">
        <f>AVERAGEIFS('WEEKLY DATA'!X$11:X$14577,'WEEKLY DATA'!$A$11:$A$14577,'MONTHLY DATA'!$A117,'WEEKLY DATA'!$B$11:$B$14577,'MONTHLY DATA'!$B117)</f>
        <v>432</v>
      </c>
      <c r="Y117" s="78">
        <f>AVERAGEIFS('WEEKLY DATA'!Y$11:Y$14577,'WEEKLY DATA'!$A$11:$A$14577,'MONTHLY DATA'!$A117,'WEEKLY DATA'!$B$11:$B$14577,'MONTHLY DATA'!$B117)</f>
        <v>442</v>
      </c>
      <c r="Z117" s="78">
        <f>AVERAGEIFS('WEEKLY DATA'!Z$11:Z$14577,'WEEKLY DATA'!$A$11:$A$14577,'MONTHLY DATA'!$A117,'WEEKLY DATA'!$B$11:$B$14577,'MONTHLY DATA'!$B117)</f>
        <v>437</v>
      </c>
      <c r="AA117" s="154">
        <f t="shared" si="62"/>
        <v>-4.2191780821917768E-2</v>
      </c>
      <c r="AB117" s="169">
        <f>AVERAGEIFS('WEEKLY DATA'!AB$11:AB$14577,'WEEKLY DATA'!$A$11:$A$14577,'MONTHLY DATA'!$A117,'WEEKLY DATA'!$B$11:$B$14577,'MONTHLY DATA'!$B117)</f>
        <v>588</v>
      </c>
      <c r="AC117" s="78">
        <f>AVERAGEIFS('WEEKLY DATA'!AC$11:AC$14577,'WEEKLY DATA'!$A$11:$A$14577,'MONTHLY DATA'!$A117,'WEEKLY DATA'!$B$11:$B$14577,'MONTHLY DATA'!$B117)</f>
        <v>598</v>
      </c>
      <c r="AD117" s="78">
        <f>AVERAGEIFS('WEEKLY DATA'!AD$11:AD$14577,'WEEKLY DATA'!$A$11:$A$14577,'MONTHLY DATA'!$A117,'WEEKLY DATA'!$B$11:$B$14577,'MONTHLY DATA'!$B117)</f>
        <v>593</v>
      </c>
      <c r="AE117" s="154">
        <f t="shared" si="63"/>
        <v>8.438818565401629E-4</v>
      </c>
      <c r="AF117" s="169">
        <f>AVERAGEIFS('WEEKLY DATA'!AF$11:AF$14577,'WEEKLY DATA'!$A$11:$A$14577,'MONTHLY DATA'!$A117,'WEEKLY DATA'!$B$11:$B$14577,'MONTHLY DATA'!$B117)</f>
        <v>396</v>
      </c>
      <c r="AG117" s="78">
        <f>AVERAGEIFS('WEEKLY DATA'!AG$11:AG$14577,'WEEKLY DATA'!$A$11:$A$14577,'MONTHLY DATA'!$A117,'WEEKLY DATA'!$B$11:$B$14577,'MONTHLY DATA'!$B117)</f>
        <v>406</v>
      </c>
      <c r="AH117" s="78">
        <f>AVERAGEIFS('WEEKLY DATA'!AH$11:AH$14577,'WEEKLY DATA'!$A$11:$A$14577,'MONTHLY DATA'!$A117,'WEEKLY DATA'!$B$11:$B$14577,'MONTHLY DATA'!$B117)</f>
        <v>401</v>
      </c>
      <c r="AI117" s="154">
        <f t="shared" si="64"/>
        <v>-5.9237536656891465E-2</v>
      </c>
      <c r="AJ117" s="169">
        <f>AVERAGEIFS('WEEKLY DATA'!AJ$11:AJ$14577,'WEEKLY DATA'!$A$11:$A$14577,'MONTHLY DATA'!$A117,'WEEKLY DATA'!$B$11:$B$14577,'MONTHLY DATA'!$B117)</f>
        <v>454</v>
      </c>
      <c r="AK117" s="78">
        <f>AVERAGEIFS('WEEKLY DATA'!AK$11:AK$14577,'WEEKLY DATA'!$A$11:$A$14577,'MONTHLY DATA'!$A117,'WEEKLY DATA'!$B$11:$B$14577,'MONTHLY DATA'!$B117)</f>
        <v>464</v>
      </c>
      <c r="AL117" s="78">
        <f>AVERAGEIFS('WEEKLY DATA'!AL$11:AL$14577,'WEEKLY DATA'!$A$11:$A$14577,'MONTHLY DATA'!$A117,'WEEKLY DATA'!$B$11:$B$14577,'MONTHLY DATA'!$B117)</f>
        <v>459</v>
      </c>
      <c r="AM117" s="154">
        <f t="shared" si="65"/>
        <v>-2.8571428571428581E-2</v>
      </c>
      <c r="AN117" s="169">
        <f>AVERAGEIFS('WEEKLY DATA'!AN$11:AN$14577,'WEEKLY DATA'!$A$11:$A$14577,'MONTHLY DATA'!$A117,'WEEKLY DATA'!$B$11:$B$14577,'MONTHLY DATA'!$B117)</f>
        <v>432</v>
      </c>
      <c r="AO117" s="78">
        <f>AVERAGEIFS('WEEKLY DATA'!AO$11:AO$14577,'WEEKLY DATA'!$A$11:$A$14577,'MONTHLY DATA'!$A117,'WEEKLY DATA'!$B$11:$B$14577,'MONTHLY DATA'!$B117)</f>
        <v>442</v>
      </c>
      <c r="AP117" s="78">
        <f>AVERAGEIFS('WEEKLY DATA'!AP$11:AP$14577,'WEEKLY DATA'!$A$11:$A$14577,'MONTHLY DATA'!$A117,'WEEKLY DATA'!$B$11:$B$14577,'MONTHLY DATA'!$B117)</f>
        <v>437</v>
      </c>
      <c r="AQ117" s="154">
        <f t="shared" si="66"/>
        <v>-4.2191780821917768E-2</v>
      </c>
      <c r="AR117" s="169">
        <f>AVERAGEIFS('WEEKLY DATA'!AR$11:AR$14577,'WEEKLY DATA'!$A$11:$A$14577,'MONTHLY DATA'!$A117,'WEEKLY DATA'!$B$11:$B$14577,'MONTHLY DATA'!$B117)</f>
        <v>588</v>
      </c>
      <c r="AS117" s="78">
        <f>AVERAGEIFS('WEEKLY DATA'!AS$11:AS$14577,'WEEKLY DATA'!$A$11:$A$14577,'MONTHLY DATA'!$A117,'WEEKLY DATA'!$B$11:$B$14577,'MONTHLY DATA'!$B117)</f>
        <v>598</v>
      </c>
      <c r="AT117" s="78">
        <f>AVERAGEIFS('WEEKLY DATA'!AT$11:AT$14577,'WEEKLY DATA'!$A$11:$A$14577,'MONTHLY DATA'!$A117,'WEEKLY DATA'!$B$11:$B$14577,'MONTHLY DATA'!$B117)</f>
        <v>593</v>
      </c>
      <c r="AU117" s="154">
        <f t="shared" si="67"/>
        <v>8.438818565401629E-4</v>
      </c>
      <c r="AV117" s="169">
        <f>AVERAGEIFS('WEEKLY DATA'!AV$11:AV$14577,'WEEKLY DATA'!$A$11:$A$14577,'MONTHLY DATA'!$A117,'WEEKLY DATA'!$B$11:$B$14577,'MONTHLY DATA'!$B117)</f>
        <v>396</v>
      </c>
      <c r="AW117" s="78">
        <f>AVERAGEIFS('WEEKLY DATA'!AW$11:AW$14577,'WEEKLY DATA'!$A$11:$A$14577,'MONTHLY DATA'!$A117,'WEEKLY DATA'!$B$11:$B$14577,'MONTHLY DATA'!$B117)</f>
        <v>406</v>
      </c>
      <c r="AX117" s="78">
        <f>AVERAGEIFS('WEEKLY DATA'!AX$11:AX$14577,'WEEKLY DATA'!$A$11:$A$14577,'MONTHLY DATA'!$A117,'WEEKLY DATA'!$B$11:$B$14577,'MONTHLY DATA'!$B117)</f>
        <v>401</v>
      </c>
      <c r="AY117" s="154">
        <f t="shared" si="68"/>
        <v>-5.9237536656891465E-2</v>
      </c>
      <c r="AZ117" s="169">
        <f>AVERAGEIFS('WEEKLY DATA'!AZ$11:AZ$14577,'WEEKLY DATA'!$A$11:$A$14577,'MONTHLY DATA'!$A117,'WEEKLY DATA'!$B$11:$B$14577,'MONTHLY DATA'!$B117)</f>
        <v>389</v>
      </c>
      <c r="BA117" s="78">
        <f>AVERAGEIFS('WEEKLY DATA'!BA$11:BA$14577,'WEEKLY DATA'!$A$11:$A$14577,'MONTHLY DATA'!$A117,'WEEKLY DATA'!$B$11:$B$14577,'MONTHLY DATA'!$B117)</f>
        <v>399</v>
      </c>
      <c r="BB117" s="78">
        <f>AVERAGEIFS('WEEKLY DATA'!BB$11:BB$14577,'WEEKLY DATA'!$A$11:$A$14577,'MONTHLY DATA'!$A117,'WEEKLY DATA'!$B$11:$B$14577,'MONTHLY DATA'!$B117)</f>
        <v>394</v>
      </c>
      <c r="BC117" s="154">
        <f t="shared" si="69"/>
        <v>-3.3128834355828252E-2</v>
      </c>
      <c r="BD117" s="169">
        <f>AVERAGEIFS('WEEKLY DATA'!BD$11:BD$14577,'WEEKLY DATA'!$A$11:$A$14577,'MONTHLY DATA'!$A117,'WEEKLY DATA'!$B$11:$B$14577,'MONTHLY DATA'!$B117)</f>
        <v>367</v>
      </c>
      <c r="BE117" s="78">
        <f>AVERAGEIFS('WEEKLY DATA'!BE$11:BE$14577,'WEEKLY DATA'!$A$11:$A$14577,'MONTHLY DATA'!$A117,'WEEKLY DATA'!$B$11:$B$14577,'MONTHLY DATA'!$B117)</f>
        <v>377</v>
      </c>
      <c r="BF117" s="78">
        <f>AVERAGEIFS('WEEKLY DATA'!BF$11:BF$14577,'WEEKLY DATA'!$A$11:$A$14577,'MONTHLY DATA'!$A117,'WEEKLY DATA'!$B$11:$B$14577,'MONTHLY DATA'!$B117)</f>
        <v>372</v>
      </c>
      <c r="BG117" s="154">
        <f t="shared" si="70"/>
        <v>-4.9201277955271516E-2</v>
      </c>
      <c r="BH117" s="169">
        <f>AVERAGEIFS('WEEKLY DATA'!BH$11:BH$14577,'WEEKLY DATA'!$A$11:$A$14577,'MONTHLY DATA'!$A117,'WEEKLY DATA'!$B$11:$B$14577,'MONTHLY DATA'!$B117)</f>
        <v>478</v>
      </c>
      <c r="BI117" s="78">
        <f>AVERAGEIFS('WEEKLY DATA'!BI$11:BI$14577,'WEEKLY DATA'!$A$11:$A$14577,'MONTHLY DATA'!$A117,'WEEKLY DATA'!$B$11:$B$14577,'MONTHLY DATA'!$B117)</f>
        <v>488</v>
      </c>
      <c r="BJ117" s="78">
        <f>AVERAGEIFS('WEEKLY DATA'!BJ$11:BJ$14577,'WEEKLY DATA'!$A$11:$A$14577,'MONTHLY DATA'!$A117,'WEEKLY DATA'!$B$11:$B$14577,'MONTHLY DATA'!$B117)</f>
        <v>483</v>
      </c>
      <c r="BK117" s="154">
        <f t="shared" si="71"/>
        <v>-2.6700251889168802E-2</v>
      </c>
      <c r="BL117" s="169">
        <f>AVERAGEIFS('WEEKLY DATA'!BL$11:BL$14577,'WEEKLY DATA'!$A$11:$A$14577,'MONTHLY DATA'!$A117,'WEEKLY DATA'!$B$11:$B$14577,'MONTHLY DATA'!$B117)</f>
        <v>381</v>
      </c>
      <c r="BM117" s="78">
        <f>AVERAGEIFS('WEEKLY DATA'!BM$11:BM$14577,'WEEKLY DATA'!$A$11:$A$14577,'MONTHLY DATA'!$A117,'WEEKLY DATA'!$B$11:$B$14577,'MONTHLY DATA'!$B117)</f>
        <v>391</v>
      </c>
      <c r="BN117" s="78">
        <f>AVERAGEIFS('WEEKLY DATA'!BN$11:BN$14577,'WEEKLY DATA'!$A$11:$A$14577,'MONTHLY DATA'!$A117,'WEEKLY DATA'!$B$11:$B$14577,'MONTHLY DATA'!$B117)</f>
        <v>386</v>
      </c>
      <c r="BO117" s="154">
        <f t="shared" si="72"/>
        <v>-6.1398176291793338E-2</v>
      </c>
      <c r="BP117" s="78">
        <f>AVERAGEIFS('WEEKLY DATA'!BP$11:BP$14577,'WEEKLY DATA'!$A$11:$A$14577,'MONTHLY DATA'!$A117,'WEEKLY DATA'!$B$11:$B$14577,'MONTHLY DATA'!$B117)</f>
        <v>469</v>
      </c>
      <c r="BQ117" s="78">
        <f>AVERAGEIFS('WEEKLY DATA'!BQ$11:BQ$14577,'WEEKLY DATA'!$A$11:$A$14577,'MONTHLY DATA'!$A117,'WEEKLY DATA'!$B$11:$B$14577,'MONTHLY DATA'!$B117)</f>
        <v>479</v>
      </c>
      <c r="BR117" s="78">
        <f>AVERAGEIFS('WEEKLY DATA'!BR$11:BR$14577,'WEEKLY DATA'!$A$11:$A$14577,'MONTHLY DATA'!$A117,'WEEKLY DATA'!$B$11:$B$14577,'MONTHLY DATA'!$B117)</f>
        <v>474</v>
      </c>
      <c r="BS117" s="154">
        <f t="shared" si="73"/>
        <v>-3.756345177664977E-2</v>
      </c>
      <c r="BT117" s="78">
        <f>AVERAGEIFS('WEEKLY DATA'!BT$11:BT$14577,'WEEKLY DATA'!$A$11:$A$14577,'MONTHLY DATA'!$A117,'WEEKLY DATA'!$B$11:$B$14577,'MONTHLY DATA'!$B117)</f>
        <v>473</v>
      </c>
      <c r="BU117" s="78">
        <f>AVERAGEIFS('WEEKLY DATA'!BU$11:BU$14577,'WEEKLY DATA'!$A$11:$A$14577,'MONTHLY DATA'!$A117,'WEEKLY DATA'!$B$11:$B$14577,'MONTHLY DATA'!$B117)</f>
        <v>483</v>
      </c>
      <c r="BV117" s="78">
        <f>AVERAGEIFS('WEEKLY DATA'!BV$11:BV$14577,'WEEKLY DATA'!$A$11:$A$14577,'MONTHLY DATA'!$A117,'WEEKLY DATA'!$B$11:$B$14577,'MONTHLY DATA'!$B117)</f>
        <v>478</v>
      </c>
      <c r="BW117" s="154">
        <f t="shared" si="74"/>
        <v>-6.044226044226042E-2</v>
      </c>
      <c r="BX117" s="78">
        <f>AVERAGEIFS('WEEKLY DATA'!BX$11:BX$14577,'WEEKLY DATA'!$A$11:$A$14577,'MONTHLY DATA'!$A117,'WEEKLY DATA'!$B$11:$B$14577,'MONTHLY DATA'!$B117)</f>
        <v>533</v>
      </c>
      <c r="BY117" s="78">
        <f>AVERAGEIFS('WEEKLY DATA'!BY$11:BY$14577,'WEEKLY DATA'!$A$11:$A$14577,'MONTHLY DATA'!$A117,'WEEKLY DATA'!$B$11:$B$14577,'MONTHLY DATA'!$B117)</f>
        <v>543</v>
      </c>
      <c r="BZ117" s="78">
        <f>AVERAGEIFS('WEEKLY DATA'!BZ$11:BZ$14577,'WEEKLY DATA'!$A$11:$A$14577,'MONTHLY DATA'!$A117,'WEEKLY DATA'!$B$11:$B$14577,'MONTHLY DATA'!$B117)</f>
        <v>538</v>
      </c>
      <c r="CA117" s="154">
        <f t="shared" si="75"/>
        <v>9.3023255813950989E-4</v>
      </c>
      <c r="CB117" s="78">
        <f>AVERAGEIFS('WEEKLY DATA'!CB$11:CB$14577,'WEEKLY DATA'!$A$11:$A$14577,'MONTHLY DATA'!$A117,'WEEKLY DATA'!$B$11:$B$14577,'MONTHLY DATA'!$B117)</f>
        <v>544</v>
      </c>
      <c r="CC117" s="78">
        <f>AVERAGEIFS('WEEKLY DATA'!CC$11:CC$14577,'WEEKLY DATA'!$A$11:$A$14577,'MONTHLY DATA'!$A117,'WEEKLY DATA'!$B$11:$B$14577,'MONTHLY DATA'!$B117)</f>
        <v>554</v>
      </c>
      <c r="CD117" s="78">
        <f>AVERAGEIFS('WEEKLY DATA'!CD$11:CD$14577,'WEEKLY DATA'!$A$11:$A$14577,'MONTHLY DATA'!$A117,'WEEKLY DATA'!$B$11:$B$14577,'MONTHLY DATA'!$B117)</f>
        <v>549</v>
      </c>
      <c r="CE117" s="154">
        <f t="shared" si="76"/>
        <v>-6.1538461538461542E-2</v>
      </c>
      <c r="CF117" s="78">
        <f>AVERAGEIFS('WEEKLY DATA'!CF$11:CF$14577,'WEEKLY DATA'!$A$11:$A$14577,'MONTHLY DATA'!$A117,'WEEKLY DATA'!$B$11:$B$14577,'MONTHLY DATA'!$B117)</f>
        <v>419</v>
      </c>
      <c r="CG117" s="78">
        <f>AVERAGEIFS('WEEKLY DATA'!CG$11:CG$14577,'WEEKLY DATA'!$A$11:$A$14577,'MONTHLY DATA'!$A117,'WEEKLY DATA'!$B$11:$B$14577,'MONTHLY DATA'!$B117)</f>
        <v>429</v>
      </c>
      <c r="CH117" s="78">
        <f>AVERAGEIFS('WEEKLY DATA'!CH$11:CH$14577,'WEEKLY DATA'!$A$11:$A$14577,'MONTHLY DATA'!$A117,'WEEKLY DATA'!$B$11:$B$14577,'MONTHLY DATA'!$B117)</f>
        <v>424</v>
      </c>
      <c r="CI117" s="154">
        <f t="shared" si="77"/>
        <v>-4.1807909604519744E-2</v>
      </c>
      <c r="CJ117" s="78">
        <f>AVERAGEIFS('WEEKLY DATA'!CJ$11:CJ$14577,'WEEKLY DATA'!$A$11:$A$14577,'MONTHLY DATA'!$A117,'WEEKLY DATA'!$B$11:$B$14577,'MONTHLY DATA'!$B117)</f>
        <v>418</v>
      </c>
      <c r="CK117" s="78">
        <f>AVERAGEIFS('WEEKLY DATA'!CK$11:CK$14577,'WEEKLY DATA'!$A$11:$A$14577,'MONTHLY DATA'!$A117,'WEEKLY DATA'!$B$11:$B$14577,'MONTHLY DATA'!$B117)</f>
        <v>428</v>
      </c>
      <c r="CL117" s="78">
        <f>AVERAGEIFS('WEEKLY DATA'!CL$11:CL$14577,'WEEKLY DATA'!$A$11:$A$14577,'MONTHLY DATA'!$A117,'WEEKLY DATA'!$B$11:$B$14577,'MONTHLY DATA'!$B117)</f>
        <v>423</v>
      </c>
      <c r="CM117" s="154">
        <f t="shared" si="78"/>
        <v>-6.7768595041322266E-2</v>
      </c>
      <c r="CN117" s="78">
        <f>AVERAGEIFS('WEEKLY DATA'!CN$11:CN$14577,'WEEKLY DATA'!$A$11:$A$14577,'MONTHLY DATA'!$A117,'WEEKLY DATA'!$B$11:$B$14577,'MONTHLY DATA'!$B117)</f>
        <v>483</v>
      </c>
      <c r="CO117" s="78">
        <f>AVERAGEIFS('WEEKLY DATA'!CO$11:CO$14577,'WEEKLY DATA'!$A$11:$A$14577,'MONTHLY DATA'!$A117,'WEEKLY DATA'!$B$11:$B$14577,'MONTHLY DATA'!$B117)</f>
        <v>493</v>
      </c>
      <c r="CP117" s="78">
        <f>AVERAGEIFS('WEEKLY DATA'!CP$11:CP$14577,'WEEKLY DATA'!$A$11:$A$14577,'MONTHLY DATA'!$A117,'WEEKLY DATA'!$B$11:$B$14577,'MONTHLY DATA'!$B117)</f>
        <v>488</v>
      </c>
      <c r="CQ117" s="154">
        <f t="shared" si="79"/>
        <v>1.0256410256410664E-3</v>
      </c>
      <c r="CR117" s="78">
        <f>AVERAGEIFS('WEEKLY DATA'!CR$11:CR$14577,'WEEKLY DATA'!$A$11:$A$14577,'MONTHLY DATA'!$A117,'WEEKLY DATA'!$B$11:$B$14577,'MONTHLY DATA'!$B117)</f>
        <v>514</v>
      </c>
      <c r="CS117" s="78">
        <f>AVERAGEIFS('WEEKLY DATA'!CS$11:CS$14577,'WEEKLY DATA'!$A$11:$A$14577,'MONTHLY DATA'!$A117,'WEEKLY DATA'!$B$11:$B$14577,'MONTHLY DATA'!$B117)</f>
        <v>524</v>
      </c>
      <c r="CT117" s="78">
        <f>AVERAGEIFS('WEEKLY DATA'!CT$11:CT$14577,'WEEKLY DATA'!$A$11:$A$14577,'MONTHLY DATA'!$A117,'WEEKLY DATA'!$B$11:$B$14577,'MONTHLY DATA'!$B117)</f>
        <v>519</v>
      </c>
      <c r="CU117" s="154">
        <f t="shared" si="80"/>
        <v>-6.4864864864864868E-2</v>
      </c>
      <c r="CV117" s="169">
        <f>AVERAGEIFS('WEEKLY DATA'!CV$11:CV$14577,'WEEKLY DATA'!$A$11:$A$14577,'MONTHLY DATA'!$A117,'WEEKLY DATA'!$B$11:$B$14577,'MONTHLY DATA'!$B117)</f>
        <v>449</v>
      </c>
      <c r="CW117" s="78">
        <f>AVERAGEIFS('WEEKLY DATA'!CW$11:CW$14577,'WEEKLY DATA'!$A$11:$A$14577,'MONTHLY DATA'!$A117,'WEEKLY DATA'!$B$11:$B$14577,'MONTHLY DATA'!$B117)</f>
        <v>459</v>
      </c>
      <c r="CX117" s="78">
        <f>AVERAGEIFS('WEEKLY DATA'!CX$11:CX$14577,'WEEKLY DATA'!$A$11:$A$14577,'MONTHLY DATA'!$A117,'WEEKLY DATA'!$B$11:$B$14577,'MONTHLY DATA'!$B117)</f>
        <v>454</v>
      </c>
      <c r="CY117" s="154">
        <f t="shared" si="81"/>
        <v>-3.9153439153439162E-2</v>
      </c>
      <c r="CZ117" s="169">
        <f>AVERAGEIFS('WEEKLY DATA'!CZ$11:CZ$14577,'WEEKLY DATA'!$A$11:$A$14577,'MONTHLY DATA'!$A117,'WEEKLY DATA'!$B$11:$B$14577,'MONTHLY DATA'!$B117)</f>
        <v>453</v>
      </c>
      <c r="DA117" s="78">
        <f>AVERAGEIFS('WEEKLY DATA'!DA$11:DA$14577,'WEEKLY DATA'!$A$11:$A$14577,'MONTHLY DATA'!$A117,'WEEKLY DATA'!$B$11:$B$14577,'MONTHLY DATA'!$B117)</f>
        <v>463</v>
      </c>
      <c r="DB117" s="78">
        <f>AVERAGEIFS('WEEKLY DATA'!DB$11:DB$14577,'WEEKLY DATA'!$A$11:$A$14577,'MONTHLY DATA'!$A117,'WEEKLY DATA'!$B$11:$B$14577,'MONTHLY DATA'!$B117)</f>
        <v>458</v>
      </c>
      <c r="DC117" s="154">
        <f t="shared" si="82"/>
        <v>-6.2915601023017853E-2</v>
      </c>
      <c r="DD117" s="78">
        <f>AVERAGEIFS('WEEKLY DATA'!DD$11:DD$14577,'WEEKLY DATA'!$A$11:$A$14577,'MONTHLY DATA'!$A117,'WEEKLY DATA'!$B$11:$B$14577,'MONTHLY DATA'!$B117)</f>
        <v>523</v>
      </c>
      <c r="DE117" s="78">
        <f>AVERAGEIFS('WEEKLY DATA'!DE$11:DE$14577,'WEEKLY DATA'!$A$11:$A$14577,'MONTHLY DATA'!$A117,'WEEKLY DATA'!$B$11:$B$14577,'MONTHLY DATA'!$B117)</f>
        <v>533</v>
      </c>
      <c r="DF117" s="78">
        <f>AVERAGEIFS('WEEKLY DATA'!DF$11:DF$14577,'WEEKLY DATA'!$A$11:$A$14577,'MONTHLY DATA'!$A117,'WEEKLY DATA'!$B$11:$B$14577,'MONTHLY DATA'!$B117)</f>
        <v>528</v>
      </c>
      <c r="DG117" s="154">
        <f t="shared" si="83"/>
        <v>9.4786729857809782E-4</v>
      </c>
      <c r="DH117" s="78">
        <f>AVERAGEIFS('WEEKLY DATA'!DH$11:DH$14577,'WEEKLY DATA'!$A$11:$A$14577,'MONTHLY DATA'!$A117,'WEEKLY DATA'!$B$11:$B$14577,'MONTHLY DATA'!$B117)</f>
        <v>539</v>
      </c>
      <c r="DI117" s="78">
        <f>AVERAGEIFS('WEEKLY DATA'!DI$11:DI$14577,'WEEKLY DATA'!$A$11:$A$14577,'MONTHLY DATA'!$A117,'WEEKLY DATA'!$B$11:$B$14577,'MONTHLY DATA'!$B117)</f>
        <v>549</v>
      </c>
      <c r="DJ117" s="78">
        <f>AVERAGEIFS('WEEKLY DATA'!DJ$11:DJ$14577,'WEEKLY DATA'!$A$11:$A$14577,'MONTHLY DATA'!$A117,'WEEKLY DATA'!$B$11:$B$14577,'MONTHLY DATA'!$B117)</f>
        <v>544</v>
      </c>
      <c r="DK117" s="154">
        <f t="shared" si="84"/>
        <v>-6.2068965517241392E-2</v>
      </c>
      <c r="DL117" s="169">
        <f>AVERAGEIFS('WEEKLY DATA'!DL$11:DL$14577,'WEEKLY DATA'!$A$11:$A$14577,'MONTHLY DATA'!$A117,'WEEKLY DATA'!$B$11:$B$14577,'MONTHLY DATA'!$B117)</f>
        <v>409</v>
      </c>
      <c r="DM117" s="78">
        <f>AVERAGEIFS('WEEKLY DATA'!DM$11:DM$14577,'WEEKLY DATA'!$A$11:$A$14577,'MONTHLY DATA'!$A117,'WEEKLY DATA'!$B$11:$B$14577,'MONTHLY DATA'!$B117)</f>
        <v>419</v>
      </c>
      <c r="DN117" s="78">
        <f>AVERAGEIFS('WEEKLY DATA'!DN$11:DN$14577,'WEEKLY DATA'!$A$11:$A$14577,'MONTHLY DATA'!$A117,'WEEKLY DATA'!$B$11:$B$14577,'MONTHLY DATA'!$B117)</f>
        <v>414</v>
      </c>
      <c r="DO117" s="154">
        <f t="shared" si="85"/>
        <v>-4.2774566473988473E-2</v>
      </c>
      <c r="DP117" s="78">
        <f>AVERAGEIFS('WEEKLY DATA'!DP$11:DP$14577,'WEEKLY DATA'!$A$11:$A$14577,'MONTHLY DATA'!$A117,'WEEKLY DATA'!$B$11:$B$14577,'MONTHLY DATA'!$B117)</f>
        <v>383</v>
      </c>
      <c r="DQ117" s="78">
        <f>AVERAGEIFS('WEEKLY DATA'!DQ$11:DQ$14577,'WEEKLY DATA'!$A$11:$A$14577,'MONTHLY DATA'!$A117,'WEEKLY DATA'!$B$11:$B$14577,'MONTHLY DATA'!$B117)</f>
        <v>393</v>
      </c>
      <c r="DR117" s="78">
        <f>AVERAGEIFS('WEEKLY DATA'!DR$11:DR$14577,'WEEKLY DATA'!$A$11:$A$14577,'MONTHLY DATA'!$A117,'WEEKLY DATA'!$B$11:$B$14577,'MONTHLY DATA'!$B117)</f>
        <v>388</v>
      </c>
      <c r="DS117" s="154">
        <f t="shared" si="86"/>
        <v>-7.3432835820895548E-2</v>
      </c>
      <c r="DT117" s="78">
        <f>AVERAGEIFS('WEEKLY DATA'!DT$11:DT$14577,'WEEKLY DATA'!$A$11:$A$14577,'MONTHLY DATA'!$A117,'WEEKLY DATA'!$B$11:$B$14577,'MONTHLY DATA'!$B117)</f>
        <v>533</v>
      </c>
      <c r="DU117" s="78">
        <f>AVERAGEIFS('WEEKLY DATA'!DU$11:DU$14577,'WEEKLY DATA'!$A$11:$A$14577,'MONTHLY DATA'!$A117,'WEEKLY DATA'!$B$11:$B$14577,'MONTHLY DATA'!$B117)</f>
        <v>543</v>
      </c>
      <c r="DV117" s="78">
        <f>AVERAGEIFS('WEEKLY DATA'!DV$11:DV$14577,'WEEKLY DATA'!$A$11:$A$14577,'MONTHLY DATA'!$A117,'WEEKLY DATA'!$B$11:$B$14577,'MONTHLY DATA'!$B117)</f>
        <v>538</v>
      </c>
      <c r="DW117" s="154">
        <f t="shared" si="87"/>
        <v>9.3023255813950989E-4</v>
      </c>
      <c r="DX117" s="78">
        <f>AVERAGEIFS('WEEKLY DATA'!DX$11:DX$14577,'WEEKLY DATA'!$A$11:$A$14577,'MONTHLY DATA'!$A117,'WEEKLY DATA'!$B$11:$B$14577,'MONTHLY DATA'!$B117)</f>
        <v>549</v>
      </c>
      <c r="DY117" s="78">
        <f>AVERAGEIFS('WEEKLY DATA'!DY$11:DY$14577,'WEEKLY DATA'!$A$11:$A$14577,'MONTHLY DATA'!$A117,'WEEKLY DATA'!$B$11:$B$14577,'MONTHLY DATA'!$B117)</f>
        <v>559</v>
      </c>
      <c r="DZ117" s="78">
        <f>AVERAGEIFS('WEEKLY DATA'!DZ$11:DZ$14577,'WEEKLY DATA'!$A$11:$A$14577,'MONTHLY DATA'!$A117,'WEEKLY DATA'!$B$11:$B$14577,'MONTHLY DATA'!$B117)</f>
        <v>554</v>
      </c>
      <c r="EA117" s="154">
        <f t="shared" si="88"/>
        <v>-6.101694915254241E-2</v>
      </c>
      <c r="EB117" s="78">
        <f>AVERAGEIFS('WEEKLY DATA'!EB$11:EB$14577,'WEEKLY DATA'!$A$11:$A$14577,'MONTHLY DATA'!$A117,'WEEKLY DATA'!$B$11:$B$14577,'MONTHLY DATA'!$B117)</f>
        <v>376</v>
      </c>
      <c r="EC117" s="78">
        <f>AVERAGEIFS('WEEKLY DATA'!EC$11:EC$14577,'WEEKLY DATA'!$A$11:$A$14577,'MONTHLY DATA'!$A117,'WEEKLY DATA'!$B$11:$B$14577,'MONTHLY DATA'!$B117)</f>
        <v>386</v>
      </c>
      <c r="ED117" s="78">
        <f>AVERAGEIFS('WEEKLY DATA'!ED$11:ED$14577,'WEEKLY DATA'!$A$11:$A$14577,'MONTHLY DATA'!$A117,'WEEKLY DATA'!$B$11:$B$14577,'MONTHLY DATA'!$B117)</f>
        <v>381</v>
      </c>
      <c r="EE117" s="154">
        <f t="shared" si="89"/>
        <v>-7.9154078549848905E-2</v>
      </c>
      <c r="EF117" s="169">
        <f>AVERAGEIFS('WEEKLY DATA'!EF$11:EF$14577,'WEEKLY DATA'!$A$11:$A$14577,'MONTHLY DATA'!$A117,'WEEKLY DATA'!$B$11:$B$14577,'MONTHLY DATA'!$B117)</f>
        <v>359</v>
      </c>
      <c r="EG117" s="78">
        <f>AVERAGEIFS('WEEKLY DATA'!EG$11:EG$14577,'WEEKLY DATA'!$A$11:$A$14577,'MONTHLY DATA'!$A117,'WEEKLY DATA'!$B$11:$B$14577,'MONTHLY DATA'!$B117)</f>
        <v>369</v>
      </c>
      <c r="EH117" s="78">
        <f>AVERAGEIFS('WEEKLY DATA'!EH$11:EH$14577,'WEEKLY DATA'!$A$11:$A$14577,'MONTHLY DATA'!$A117,'WEEKLY DATA'!$B$11:$B$14577,'MONTHLY DATA'!$B117)</f>
        <v>364</v>
      </c>
      <c r="EI117" s="154">
        <f t="shared" si="90"/>
        <v>-8.9999999999999969E-2</v>
      </c>
      <c r="EJ117" s="78">
        <f>AVERAGEIFS('WEEKLY DATA'!EJ$11:EJ$14577,'WEEKLY DATA'!$A$11:$A$14577,'MONTHLY DATA'!$A117,'WEEKLY DATA'!$B$11:$B$14577,'MONTHLY DATA'!$B117)</f>
        <v>543</v>
      </c>
      <c r="EK117" s="78">
        <f>AVERAGEIFS('WEEKLY DATA'!EK$11:EK$14577,'WEEKLY DATA'!$A$11:$A$14577,'MONTHLY DATA'!$A117,'WEEKLY DATA'!$B$11:$B$14577,'MONTHLY DATA'!$B117)</f>
        <v>553</v>
      </c>
      <c r="EL117" s="78">
        <f>AVERAGEIFS('WEEKLY DATA'!EL$11:EL$14577,'WEEKLY DATA'!$A$11:$A$14577,'MONTHLY DATA'!$A117,'WEEKLY DATA'!$B$11:$B$14577,'MONTHLY DATA'!$B117)</f>
        <v>548</v>
      </c>
      <c r="EM117" s="154">
        <f t="shared" si="91"/>
        <v>9.1324200913245335E-4</v>
      </c>
      <c r="EN117" s="78">
        <f>AVERAGEIFS('WEEKLY DATA'!EN$11:EN$14577,'WEEKLY DATA'!$A$11:$A$14577,'MONTHLY DATA'!$A117,'WEEKLY DATA'!$B$11:$B$14577,'MONTHLY DATA'!$B117)</f>
        <v>459</v>
      </c>
      <c r="EO117" s="78">
        <f>AVERAGEIFS('WEEKLY DATA'!EO$11:EO$14577,'WEEKLY DATA'!$A$11:$A$14577,'MONTHLY DATA'!$A117,'WEEKLY DATA'!$B$11:$B$14577,'MONTHLY DATA'!$B117)</f>
        <v>469</v>
      </c>
      <c r="EP117" s="78">
        <f>AVERAGEIFS('WEEKLY DATA'!EP$11:EP$14577,'WEEKLY DATA'!$A$11:$A$14577,'MONTHLY DATA'!$A117,'WEEKLY DATA'!$B$11:$B$14577,'MONTHLY DATA'!$B117)</f>
        <v>464</v>
      </c>
      <c r="EQ117" s="154">
        <f t="shared" si="92"/>
        <v>-7.1999999999999953E-2</v>
      </c>
      <c r="ER117" s="78">
        <f>AVERAGEIFS('WEEKLY DATA'!ER$11:ER$14577,'WEEKLY DATA'!$A$11:$A$14577,'MONTHLY DATA'!$A117,'WEEKLY DATA'!$B$11:$B$14577,'MONTHLY DATA'!$B117)</f>
        <v>351</v>
      </c>
      <c r="ES117" s="78">
        <f>AVERAGEIFS('WEEKLY DATA'!ES$11:ES$14577,'WEEKLY DATA'!$A$11:$A$14577,'MONTHLY DATA'!$A117,'WEEKLY DATA'!$B$11:$B$14577,'MONTHLY DATA'!$B117)</f>
        <v>361</v>
      </c>
      <c r="ET117" s="78">
        <f>AVERAGEIFS('WEEKLY DATA'!ET$11:ET$14577,'WEEKLY DATA'!$A$11:$A$14577,'MONTHLY DATA'!$A117,'WEEKLY DATA'!$B$11:$B$14577,'MONTHLY DATA'!$B117)</f>
        <v>356</v>
      </c>
      <c r="EU117" s="154">
        <f t="shared" si="93"/>
        <v>-8.42443729903537E-2</v>
      </c>
      <c r="EV117" s="78">
        <f>AVERAGEIFS('WEEKLY DATA'!EV$11:EV$14577,'WEEKLY DATA'!$A$11:$A$14577,'MONTHLY DATA'!$A117,'WEEKLY DATA'!$B$11:$B$14577,'MONTHLY DATA'!$B117)</f>
        <v>324</v>
      </c>
      <c r="EW117" s="78">
        <f>AVERAGEIFS('WEEKLY DATA'!EW$11:EW$14577,'WEEKLY DATA'!$A$11:$A$14577,'MONTHLY DATA'!$A117,'WEEKLY DATA'!$B$11:$B$14577,'MONTHLY DATA'!$B117)</f>
        <v>334</v>
      </c>
      <c r="EX117" s="78">
        <f>AVERAGEIFS('WEEKLY DATA'!EX$11:EX$14577,'WEEKLY DATA'!$A$11:$A$14577,'MONTHLY DATA'!$A117,'WEEKLY DATA'!$B$11:$B$14577,'MONTHLY DATA'!$B117)</f>
        <v>329</v>
      </c>
      <c r="EY117" s="154">
        <f t="shared" si="94"/>
        <v>-9.8630136986301409E-2</v>
      </c>
      <c r="EZ117" s="78">
        <f>AVERAGEIFS('WEEKLY DATA'!EZ$11:EZ$14577,'WEEKLY DATA'!$A$11:$A$14577,'MONTHLY DATA'!$A117,'WEEKLY DATA'!$B$11:$B$14577,'MONTHLY DATA'!$B117)</f>
        <v>528</v>
      </c>
      <c r="FA117" s="78">
        <f>AVERAGEIFS('WEEKLY DATA'!FA$11:FA$14577,'WEEKLY DATA'!$A$11:$A$14577,'MONTHLY DATA'!$A117,'WEEKLY DATA'!$B$11:$B$14577,'MONTHLY DATA'!$B117)</f>
        <v>538</v>
      </c>
      <c r="FB117" s="78">
        <f>AVERAGEIFS('WEEKLY DATA'!FB$11:FB$14577,'WEEKLY DATA'!$A$11:$A$14577,'MONTHLY DATA'!$A117,'WEEKLY DATA'!$B$11:$B$14577,'MONTHLY DATA'!$B117)</f>
        <v>533</v>
      </c>
      <c r="FC117" s="154">
        <f t="shared" si="95"/>
        <v>9.3896713615015948E-4</v>
      </c>
      <c r="FD117" s="78">
        <f>AVERAGEIFS('WEEKLY DATA'!FD$11:FD$14577,'WEEKLY DATA'!$A$11:$A$14577,'MONTHLY DATA'!$A117,'WEEKLY DATA'!$B$11:$B$14577,'MONTHLY DATA'!$B117)</f>
        <v>487</v>
      </c>
      <c r="FE117" s="78">
        <f>AVERAGEIFS('WEEKLY DATA'!FE$11:FE$14577,'WEEKLY DATA'!$A$11:$A$14577,'MONTHLY DATA'!$A117,'WEEKLY DATA'!$B$11:$B$14577,'MONTHLY DATA'!$B117)</f>
        <v>497</v>
      </c>
      <c r="FF117" s="78">
        <f>AVERAGEIFS('WEEKLY DATA'!FF$11:FF$14577,'WEEKLY DATA'!$A$11:$A$14577,'MONTHLY DATA'!$A117,'WEEKLY DATA'!$B$11:$B$14577,'MONTHLY DATA'!$B117)</f>
        <v>492</v>
      </c>
      <c r="FG117" s="154">
        <f t="shared" si="96"/>
        <v>-1.6000000000000014E-2</v>
      </c>
      <c r="FH117" s="78">
        <f>AVERAGEIFS('WEEKLY DATA'!FH$11:FH$14577,'WEEKLY DATA'!$A$11:$A$14577,'MONTHLY DATA'!$A117,'WEEKLY DATA'!$B$11:$B$14577,'MONTHLY DATA'!$B117)</f>
        <v>331</v>
      </c>
      <c r="FI117" s="78">
        <f>AVERAGEIFS('WEEKLY DATA'!FI$11:FI$14577,'WEEKLY DATA'!$A$11:$A$14577,'MONTHLY DATA'!$A117,'WEEKLY DATA'!$B$11:$B$14577,'MONTHLY DATA'!$B117)</f>
        <v>341</v>
      </c>
      <c r="FJ117" s="78">
        <f>AVERAGEIFS('WEEKLY DATA'!FJ$11:FJ$14577,'WEEKLY DATA'!$A$11:$A$14577,'MONTHLY DATA'!$A117,'WEEKLY DATA'!$B$11:$B$14577,'MONTHLY DATA'!$B117)</f>
        <v>336</v>
      </c>
      <c r="FK117" s="154">
        <f t="shared" si="97"/>
        <v>-5.6842105263157916E-2</v>
      </c>
      <c r="FL117" s="169">
        <f>AVERAGEIFS('WEEKLY DATA'!FL$11:FL$14577,'WEEKLY DATA'!$A$11:$A$14577,'MONTHLY DATA'!$A117,'WEEKLY DATA'!$B$11:$B$14577,'MONTHLY DATA'!$B117)</f>
        <v>336</v>
      </c>
      <c r="FM117" s="78">
        <f>AVERAGEIFS('WEEKLY DATA'!FM$11:FM$14577,'WEEKLY DATA'!$A$11:$A$14577,'MONTHLY DATA'!$A117,'WEEKLY DATA'!$B$11:$B$14577,'MONTHLY DATA'!$B117)</f>
        <v>346</v>
      </c>
      <c r="FN117" s="78">
        <f>AVERAGEIFS('WEEKLY DATA'!FN$11:FN$14577,'WEEKLY DATA'!$A$11:$A$14577,'MONTHLY DATA'!$A117,'WEEKLY DATA'!$B$11:$B$14577,'MONTHLY DATA'!$B117)</f>
        <v>341</v>
      </c>
      <c r="FO117" s="154">
        <f t="shared" si="98"/>
        <v>-8.1481481481481488E-2</v>
      </c>
      <c r="FP117" s="78">
        <f>AVERAGEIFS('WEEKLY DATA'!FP$11:FP$14577,'WEEKLY DATA'!$A$11:$A$14577,'MONTHLY DATA'!$A117,'WEEKLY DATA'!$B$11:$B$14577,'MONTHLY DATA'!$B117)</f>
        <v>395</v>
      </c>
      <c r="FQ117" s="78">
        <f>AVERAGEIFS('WEEKLY DATA'!FQ$11:FQ$14577,'WEEKLY DATA'!$A$11:$A$14577,'MONTHLY DATA'!$A117,'WEEKLY DATA'!$B$11:$B$14577,'MONTHLY DATA'!$B117)</f>
        <v>405</v>
      </c>
      <c r="FR117" s="78">
        <f>AVERAGEIFS('WEEKLY DATA'!FR$11:FR$14577,'WEEKLY DATA'!$A$11:$A$14577,'MONTHLY DATA'!$A117,'WEEKLY DATA'!$B$11:$B$14577,'MONTHLY DATA'!$B117)</f>
        <v>400</v>
      </c>
      <c r="FS117" s="154">
        <f t="shared" si="99"/>
        <v>-2.4390243902439046E-2</v>
      </c>
      <c r="FT117" s="78">
        <f>AVERAGEIFS('WEEKLY DATA'!FT$11:FT$14577,'WEEKLY DATA'!$A$11:$A$14577,'MONTHLY DATA'!$A117,'WEEKLY DATA'!$B$11:$B$14577,'MONTHLY DATA'!$B117)</f>
        <v>384</v>
      </c>
      <c r="FU117" s="78">
        <f>AVERAGEIFS('WEEKLY DATA'!FU$11:FU$14577,'WEEKLY DATA'!$A$11:$A$14577,'MONTHLY DATA'!$A117,'WEEKLY DATA'!$B$11:$B$14577,'MONTHLY DATA'!$B117)</f>
        <v>394</v>
      </c>
      <c r="FV117" s="78">
        <f>AVERAGEIFS('WEEKLY DATA'!FV$11:FV$14577,'WEEKLY DATA'!$A$11:$A$14577,'MONTHLY DATA'!$A117,'WEEKLY DATA'!$B$11:$B$14577,'MONTHLY DATA'!$B117)</f>
        <v>389</v>
      </c>
      <c r="FW117" s="154">
        <f t="shared" si="100"/>
        <v>3.0463576158940464E-2</v>
      </c>
      <c r="FX117" s="78">
        <f>AVERAGEIFS('WEEKLY DATA'!FX$11:FX$14577,'WEEKLY DATA'!$A$11:$A$14577,'MONTHLY DATA'!$A117,'WEEKLY DATA'!$B$11:$B$14577,'MONTHLY DATA'!$B117)</f>
        <v>378</v>
      </c>
      <c r="FY117" s="78">
        <f>AVERAGEIFS('WEEKLY DATA'!FY$11:FY$14577,'WEEKLY DATA'!$A$11:$A$14577,'MONTHLY DATA'!$A117,'WEEKLY DATA'!$B$11:$B$14577,'MONTHLY DATA'!$B117)</f>
        <v>388</v>
      </c>
      <c r="FZ117" s="78">
        <f>AVERAGEIFS('WEEKLY DATA'!FZ$11:FZ$14577,'WEEKLY DATA'!$A$11:$A$14577,'MONTHLY DATA'!$A117,'WEEKLY DATA'!$B$11:$B$14577,'MONTHLY DATA'!$B117)</f>
        <v>383</v>
      </c>
      <c r="GA117" s="154">
        <f t="shared" si="101"/>
        <v>0.19687499999999991</v>
      </c>
      <c r="GB117" s="78">
        <f>AVERAGEIFS('WEEKLY DATA'!GB$11:GB$14577,'WEEKLY DATA'!$A$11:$A$14577,'MONTHLY DATA'!$A117,'WEEKLY DATA'!$B$11:$B$14577,'MONTHLY DATA'!$B117)</f>
        <v>474</v>
      </c>
      <c r="GC117" s="78">
        <f>AVERAGEIFS('WEEKLY DATA'!GC$11:GC$14577,'WEEKLY DATA'!$A$11:$A$14577,'MONTHLY DATA'!$A117,'WEEKLY DATA'!$B$11:$B$14577,'MONTHLY DATA'!$B117)</f>
        <v>484</v>
      </c>
      <c r="GD117" s="78">
        <f>AVERAGEIFS('WEEKLY DATA'!GD$11:GD$14577,'WEEKLY DATA'!$A$11:$A$14577,'MONTHLY DATA'!$A117,'WEEKLY DATA'!$B$11:$B$14577,'MONTHLY DATA'!$B117)</f>
        <v>479</v>
      </c>
      <c r="GE117" s="154">
        <f t="shared" si="102"/>
        <v>-3.7185929648241189E-2</v>
      </c>
      <c r="GF117" s="169">
        <f>AVERAGEIFS('WEEKLY DATA'!GF$11:GF$14577,'WEEKLY DATA'!$A$11:$A$14577,'MONTHLY DATA'!$A117,'WEEKLY DATA'!$B$11:$B$14577,'MONTHLY DATA'!$B117)</f>
        <v>473</v>
      </c>
      <c r="GG117" s="78">
        <f>AVERAGEIFS('WEEKLY DATA'!GG$11:GG$14577,'WEEKLY DATA'!$A$11:$A$14577,'MONTHLY DATA'!$A117,'WEEKLY DATA'!$B$11:$B$14577,'MONTHLY DATA'!$B117)</f>
        <v>483</v>
      </c>
      <c r="GH117" s="78">
        <f>AVERAGEIFS('WEEKLY DATA'!GH$11:GH$14577,'WEEKLY DATA'!$A$11:$A$14577,'MONTHLY DATA'!$A117,'WEEKLY DATA'!$B$11:$B$14577,'MONTHLY DATA'!$B117)</f>
        <v>478</v>
      </c>
      <c r="GI117" s="154">
        <f t="shared" si="103"/>
        <v>-6.044226044226042E-2</v>
      </c>
      <c r="GJ117" s="78">
        <f>AVERAGEIFS('WEEKLY DATA'!GJ$11:GJ$14577,'WEEKLY DATA'!$A$11:$A$14577,'MONTHLY DATA'!$A117,'WEEKLY DATA'!$B$11:$B$14577,'MONTHLY DATA'!$B117)</f>
        <v>613</v>
      </c>
      <c r="GK117" s="78">
        <f>AVERAGEIFS('WEEKLY DATA'!GK$11:GK$14577,'WEEKLY DATA'!$A$11:$A$14577,'MONTHLY DATA'!$A117,'WEEKLY DATA'!$B$11:$B$14577,'MONTHLY DATA'!$B117)</f>
        <v>623</v>
      </c>
      <c r="GL117" s="78">
        <f>AVERAGEIFS('WEEKLY DATA'!GL$11:GL$14577,'WEEKLY DATA'!$A$11:$A$14577,'MONTHLY DATA'!$A117,'WEEKLY DATA'!$B$11:$B$14577,'MONTHLY DATA'!$B117)</f>
        <v>618</v>
      </c>
      <c r="GM117" s="154">
        <f t="shared" si="104"/>
        <v>8.0971659919026884E-4</v>
      </c>
      <c r="GN117" s="78">
        <f>AVERAGEIFS('WEEKLY DATA'!GN$11:GN$14577,'WEEKLY DATA'!$A$11:$A$14577,'MONTHLY DATA'!$A117,'WEEKLY DATA'!$B$11:$B$14577,'MONTHLY DATA'!$B117)</f>
        <v>574</v>
      </c>
      <c r="GO117" s="78">
        <f>AVERAGEIFS('WEEKLY DATA'!GO$11:GO$14577,'WEEKLY DATA'!$A$11:$A$14577,'MONTHLY DATA'!$A117,'WEEKLY DATA'!$B$11:$B$14577,'MONTHLY DATA'!$B117)</f>
        <v>584</v>
      </c>
      <c r="GP117" s="78">
        <f>AVERAGEIFS('WEEKLY DATA'!GP$11:GP$14577,'WEEKLY DATA'!$A$11:$A$14577,'MONTHLY DATA'!$A117,'WEEKLY DATA'!$B$11:$B$14577,'MONTHLY DATA'!$B117)</f>
        <v>579</v>
      </c>
      <c r="GQ117" s="154">
        <f t="shared" si="105"/>
        <v>-5.8536585365853711E-2</v>
      </c>
      <c r="GR117" s="78"/>
    </row>
    <row r="118" spans="1:200" ht="15.75" x14ac:dyDescent="0.25">
      <c r="A118">
        <f t="shared" si="55"/>
        <v>12</v>
      </c>
      <c r="B118">
        <f t="shared" si="56"/>
        <v>2018</v>
      </c>
      <c r="C118" s="86">
        <v>43435</v>
      </c>
      <c r="D118" s="78">
        <f>AVERAGEIFS('WEEKLY DATA'!D$11:D$14577,'WEEKLY DATA'!$A$11:$A$14577,'MONTHLY DATA'!$A118,'WEEKLY DATA'!$B$11:$B$14577,'MONTHLY DATA'!$B118)</f>
        <v>470.625</v>
      </c>
      <c r="E118" s="78">
        <f>AVERAGEIFS('WEEKLY DATA'!E$11:E$14577,'WEEKLY DATA'!$A$11:$A$14577,'MONTHLY DATA'!$A118,'WEEKLY DATA'!$B$11:$B$14577,'MONTHLY DATA'!$B118)</f>
        <v>480.625</v>
      </c>
      <c r="F118" s="78">
        <f>AVERAGEIFS('WEEKLY DATA'!F$11:F$14577,'WEEKLY DATA'!$A$11:$A$14577,'MONTHLY DATA'!$A118,'WEEKLY DATA'!$B$11:$B$14577,'MONTHLY DATA'!$B118)</f>
        <v>475.625</v>
      </c>
      <c r="G118" s="154">
        <f t="shared" si="57"/>
        <v>-7.0459290187891988E-3</v>
      </c>
      <c r="H118" s="169">
        <f>AVERAGEIFS('WEEKLY DATA'!H$11:H$14577,'WEEKLY DATA'!$A$11:$A$14577,'MONTHLY DATA'!$A118,'WEEKLY DATA'!$B$11:$B$14577,'MONTHLY DATA'!$B118)</f>
        <v>567.5</v>
      </c>
      <c r="I118" s="78">
        <f>AVERAGEIFS('WEEKLY DATA'!I$11:I$14577,'WEEKLY DATA'!$A$11:$A$14577,'MONTHLY DATA'!$A118,'WEEKLY DATA'!$B$11:$B$14577,'MONTHLY DATA'!$B118)</f>
        <v>577.5</v>
      </c>
      <c r="J118" s="78">
        <f>AVERAGEIFS('WEEKLY DATA'!J$11:J$14577,'WEEKLY DATA'!$A$11:$A$14577,'MONTHLY DATA'!$A118,'WEEKLY DATA'!$B$11:$B$14577,'MONTHLY DATA'!$B118)</f>
        <v>572.5</v>
      </c>
      <c r="K118" s="154">
        <f t="shared" si="58"/>
        <v>-2.4701873935264018E-2</v>
      </c>
      <c r="L118" s="169">
        <f>AVERAGEIFS('WEEKLY DATA'!L$11:L$14577,'WEEKLY DATA'!$A$11:$A$14577,'MONTHLY DATA'!$A118,'WEEKLY DATA'!$B$11:$B$14577,'MONTHLY DATA'!$B118)</f>
        <v>585</v>
      </c>
      <c r="M118" s="78">
        <f>AVERAGEIFS('WEEKLY DATA'!M$11:M$14577,'WEEKLY DATA'!$A$11:$A$14577,'MONTHLY DATA'!$A118,'WEEKLY DATA'!$B$11:$B$14577,'MONTHLY DATA'!$B118)</f>
        <v>595</v>
      </c>
      <c r="N118" s="78">
        <f>AVERAGEIFS('WEEKLY DATA'!N$11:N$14577,'WEEKLY DATA'!$A$11:$A$14577,'MONTHLY DATA'!$A118,'WEEKLY DATA'!$B$11:$B$14577,'MONTHLY DATA'!$B118)</f>
        <v>590</v>
      </c>
      <c r="O118" s="154">
        <f t="shared" si="59"/>
        <v>-5.0590219224283528E-3</v>
      </c>
      <c r="P118" s="169">
        <f>AVERAGEIFS('WEEKLY DATA'!P$11:P$14577,'WEEKLY DATA'!$A$11:$A$14577,'MONTHLY DATA'!$A118,'WEEKLY DATA'!$B$11:$B$14577,'MONTHLY DATA'!$B118)</f>
        <v>406.875</v>
      </c>
      <c r="Q118" s="78">
        <f>AVERAGEIFS('WEEKLY DATA'!Q$11:Q$14577,'WEEKLY DATA'!$A$11:$A$14577,'MONTHLY DATA'!$A118,'WEEKLY DATA'!$B$11:$B$14577,'MONTHLY DATA'!$B118)</f>
        <v>416.875</v>
      </c>
      <c r="R118" s="78">
        <f>AVERAGEIFS('WEEKLY DATA'!R$11:R$14577,'WEEKLY DATA'!$A$11:$A$14577,'MONTHLY DATA'!$A118,'WEEKLY DATA'!$B$11:$B$14577,'MONTHLY DATA'!$B118)</f>
        <v>411.875</v>
      </c>
      <c r="S118" s="154">
        <f t="shared" si="60"/>
        <v>-9.9158653846154188E-3</v>
      </c>
      <c r="T118" s="169">
        <f>AVERAGEIFS('WEEKLY DATA'!T$11:T$14577,'WEEKLY DATA'!$A$11:$A$14577,'MONTHLY DATA'!$A118,'WEEKLY DATA'!$B$11:$B$14577,'MONTHLY DATA'!$B118)</f>
        <v>455.625</v>
      </c>
      <c r="U118" s="78">
        <f>AVERAGEIFS('WEEKLY DATA'!U$11:U$14577,'WEEKLY DATA'!$A$11:$A$14577,'MONTHLY DATA'!$A118,'WEEKLY DATA'!$B$11:$B$14577,'MONTHLY DATA'!$B118)</f>
        <v>465.625</v>
      </c>
      <c r="V118" s="78">
        <f>AVERAGEIFS('WEEKLY DATA'!V$11:V$14577,'WEEKLY DATA'!$A$11:$A$14577,'MONTHLY DATA'!$A118,'WEEKLY DATA'!$B$11:$B$14577,'MONTHLY DATA'!$B118)</f>
        <v>460.625</v>
      </c>
      <c r="W118" s="154">
        <f t="shared" si="61"/>
        <v>-7.2737068965517127E-3</v>
      </c>
      <c r="X118" s="169">
        <f>AVERAGEIFS('WEEKLY DATA'!X$11:X$14577,'WEEKLY DATA'!$A$11:$A$14577,'MONTHLY DATA'!$A118,'WEEKLY DATA'!$B$11:$B$14577,'MONTHLY DATA'!$B118)</f>
        <v>417.5</v>
      </c>
      <c r="Y118" s="78">
        <f>AVERAGEIFS('WEEKLY DATA'!Y$11:Y$14577,'WEEKLY DATA'!$A$11:$A$14577,'MONTHLY DATA'!$A118,'WEEKLY DATA'!$B$11:$B$14577,'MONTHLY DATA'!$B118)</f>
        <v>427.5</v>
      </c>
      <c r="Z118" s="78">
        <f>AVERAGEIFS('WEEKLY DATA'!Z$11:Z$14577,'WEEKLY DATA'!$A$11:$A$14577,'MONTHLY DATA'!$A118,'WEEKLY DATA'!$B$11:$B$14577,'MONTHLY DATA'!$B118)</f>
        <v>422.5</v>
      </c>
      <c r="AA118" s="154">
        <f t="shared" si="62"/>
        <v>-3.3180778032036562E-2</v>
      </c>
      <c r="AB118" s="169">
        <f>AVERAGEIFS('WEEKLY DATA'!AB$11:AB$14577,'WEEKLY DATA'!$A$11:$A$14577,'MONTHLY DATA'!$A118,'WEEKLY DATA'!$B$11:$B$14577,'MONTHLY DATA'!$B118)</f>
        <v>585</v>
      </c>
      <c r="AC118" s="78">
        <f>AVERAGEIFS('WEEKLY DATA'!AC$11:AC$14577,'WEEKLY DATA'!$A$11:$A$14577,'MONTHLY DATA'!$A118,'WEEKLY DATA'!$B$11:$B$14577,'MONTHLY DATA'!$B118)</f>
        <v>595</v>
      </c>
      <c r="AD118" s="78">
        <f>AVERAGEIFS('WEEKLY DATA'!AD$11:AD$14577,'WEEKLY DATA'!$A$11:$A$14577,'MONTHLY DATA'!$A118,'WEEKLY DATA'!$B$11:$B$14577,'MONTHLY DATA'!$B118)</f>
        <v>590</v>
      </c>
      <c r="AE118" s="154">
        <f t="shared" si="63"/>
        <v>-5.0590219224283528E-3</v>
      </c>
      <c r="AF118" s="169">
        <f>AVERAGEIFS('WEEKLY DATA'!AF$11:AF$14577,'WEEKLY DATA'!$A$11:$A$14577,'MONTHLY DATA'!$A118,'WEEKLY DATA'!$B$11:$B$14577,'MONTHLY DATA'!$B118)</f>
        <v>391.875</v>
      </c>
      <c r="AG118" s="78">
        <f>AVERAGEIFS('WEEKLY DATA'!AG$11:AG$14577,'WEEKLY DATA'!$A$11:$A$14577,'MONTHLY DATA'!$A118,'WEEKLY DATA'!$B$11:$B$14577,'MONTHLY DATA'!$B118)</f>
        <v>401.875</v>
      </c>
      <c r="AH118" s="78">
        <f>AVERAGEIFS('WEEKLY DATA'!AH$11:AH$14577,'WEEKLY DATA'!$A$11:$A$14577,'MONTHLY DATA'!$A118,'WEEKLY DATA'!$B$11:$B$14577,'MONTHLY DATA'!$B118)</f>
        <v>396.875</v>
      </c>
      <c r="AI118" s="154">
        <f t="shared" si="64"/>
        <v>-1.0286783042394054E-2</v>
      </c>
      <c r="AJ118" s="169">
        <f>AVERAGEIFS('WEEKLY DATA'!AJ$11:AJ$14577,'WEEKLY DATA'!$A$11:$A$14577,'MONTHLY DATA'!$A118,'WEEKLY DATA'!$B$11:$B$14577,'MONTHLY DATA'!$B118)</f>
        <v>441.875</v>
      </c>
      <c r="AK118" s="78">
        <f>AVERAGEIFS('WEEKLY DATA'!AK$11:AK$14577,'WEEKLY DATA'!$A$11:$A$14577,'MONTHLY DATA'!$A118,'WEEKLY DATA'!$B$11:$B$14577,'MONTHLY DATA'!$B118)</f>
        <v>451.875</v>
      </c>
      <c r="AL118" s="78">
        <f>AVERAGEIFS('WEEKLY DATA'!AL$11:AL$14577,'WEEKLY DATA'!$A$11:$A$14577,'MONTHLY DATA'!$A118,'WEEKLY DATA'!$B$11:$B$14577,'MONTHLY DATA'!$B118)</f>
        <v>446.875</v>
      </c>
      <c r="AM118" s="154">
        <f t="shared" si="65"/>
        <v>-2.6416122004357279E-2</v>
      </c>
      <c r="AN118" s="169">
        <f>AVERAGEIFS('WEEKLY DATA'!AN$11:AN$14577,'WEEKLY DATA'!$A$11:$A$14577,'MONTHLY DATA'!$A118,'WEEKLY DATA'!$B$11:$B$14577,'MONTHLY DATA'!$B118)</f>
        <v>413.75</v>
      </c>
      <c r="AO118" s="78">
        <f>AVERAGEIFS('WEEKLY DATA'!AO$11:AO$14577,'WEEKLY DATA'!$A$11:$A$14577,'MONTHLY DATA'!$A118,'WEEKLY DATA'!$B$11:$B$14577,'MONTHLY DATA'!$B118)</f>
        <v>423.75</v>
      </c>
      <c r="AP118" s="78">
        <f>AVERAGEIFS('WEEKLY DATA'!AP$11:AP$14577,'WEEKLY DATA'!$A$11:$A$14577,'MONTHLY DATA'!$A118,'WEEKLY DATA'!$B$11:$B$14577,'MONTHLY DATA'!$B118)</f>
        <v>418.75</v>
      </c>
      <c r="AQ118" s="154">
        <f t="shared" si="66"/>
        <v>-4.1762013729977121E-2</v>
      </c>
      <c r="AR118" s="169">
        <f>AVERAGEIFS('WEEKLY DATA'!AR$11:AR$14577,'WEEKLY DATA'!$A$11:$A$14577,'MONTHLY DATA'!$A118,'WEEKLY DATA'!$B$11:$B$14577,'MONTHLY DATA'!$B118)</f>
        <v>585</v>
      </c>
      <c r="AS118" s="78">
        <f>AVERAGEIFS('WEEKLY DATA'!AS$11:AS$14577,'WEEKLY DATA'!$A$11:$A$14577,'MONTHLY DATA'!$A118,'WEEKLY DATA'!$B$11:$B$14577,'MONTHLY DATA'!$B118)</f>
        <v>595</v>
      </c>
      <c r="AT118" s="78">
        <f>AVERAGEIFS('WEEKLY DATA'!AT$11:AT$14577,'WEEKLY DATA'!$A$11:$A$14577,'MONTHLY DATA'!$A118,'WEEKLY DATA'!$B$11:$B$14577,'MONTHLY DATA'!$B118)</f>
        <v>590</v>
      </c>
      <c r="AU118" s="154">
        <f t="shared" si="67"/>
        <v>-5.0590219224283528E-3</v>
      </c>
      <c r="AV118" s="169">
        <f>AVERAGEIFS('WEEKLY DATA'!AV$11:AV$14577,'WEEKLY DATA'!$A$11:$A$14577,'MONTHLY DATA'!$A118,'WEEKLY DATA'!$B$11:$B$14577,'MONTHLY DATA'!$B118)</f>
        <v>396.875</v>
      </c>
      <c r="AW118" s="78">
        <f>AVERAGEIFS('WEEKLY DATA'!AW$11:AW$14577,'WEEKLY DATA'!$A$11:$A$14577,'MONTHLY DATA'!$A118,'WEEKLY DATA'!$B$11:$B$14577,'MONTHLY DATA'!$B118)</f>
        <v>406.875</v>
      </c>
      <c r="AX118" s="78">
        <f>AVERAGEIFS('WEEKLY DATA'!AX$11:AX$14577,'WEEKLY DATA'!$A$11:$A$14577,'MONTHLY DATA'!$A118,'WEEKLY DATA'!$B$11:$B$14577,'MONTHLY DATA'!$B118)</f>
        <v>401.875</v>
      </c>
      <c r="AY118" s="154">
        <f t="shared" si="68"/>
        <v>2.1820448877805099E-3</v>
      </c>
      <c r="AZ118" s="169">
        <f>AVERAGEIFS('WEEKLY DATA'!AZ$11:AZ$14577,'WEEKLY DATA'!$A$11:$A$14577,'MONTHLY DATA'!$A118,'WEEKLY DATA'!$B$11:$B$14577,'MONTHLY DATA'!$B118)</f>
        <v>376.875</v>
      </c>
      <c r="BA118" s="78">
        <f>AVERAGEIFS('WEEKLY DATA'!BA$11:BA$14577,'WEEKLY DATA'!$A$11:$A$14577,'MONTHLY DATA'!$A118,'WEEKLY DATA'!$B$11:$B$14577,'MONTHLY DATA'!$B118)</f>
        <v>386.875</v>
      </c>
      <c r="BB118" s="78">
        <f>AVERAGEIFS('WEEKLY DATA'!BB$11:BB$14577,'WEEKLY DATA'!$A$11:$A$14577,'MONTHLY DATA'!$A118,'WEEKLY DATA'!$B$11:$B$14577,'MONTHLY DATA'!$B118)</f>
        <v>381.875</v>
      </c>
      <c r="BC118" s="154">
        <f t="shared" si="69"/>
        <v>-3.0774111675126892E-2</v>
      </c>
      <c r="BD118" s="169">
        <f>AVERAGEIFS('WEEKLY DATA'!BD$11:BD$14577,'WEEKLY DATA'!$A$11:$A$14577,'MONTHLY DATA'!$A118,'WEEKLY DATA'!$B$11:$B$14577,'MONTHLY DATA'!$B118)</f>
        <v>348.75</v>
      </c>
      <c r="BE118" s="78">
        <f>AVERAGEIFS('WEEKLY DATA'!BE$11:BE$14577,'WEEKLY DATA'!$A$11:$A$14577,'MONTHLY DATA'!$A118,'WEEKLY DATA'!$B$11:$B$14577,'MONTHLY DATA'!$B118)</f>
        <v>358.75</v>
      </c>
      <c r="BF118" s="78">
        <f>AVERAGEIFS('WEEKLY DATA'!BF$11:BF$14577,'WEEKLY DATA'!$A$11:$A$14577,'MONTHLY DATA'!$A118,'WEEKLY DATA'!$B$11:$B$14577,'MONTHLY DATA'!$B118)</f>
        <v>353.75</v>
      </c>
      <c r="BG118" s="154">
        <f t="shared" si="70"/>
        <v>-4.9059139784946248E-2</v>
      </c>
      <c r="BH118" s="169">
        <f>AVERAGEIFS('WEEKLY DATA'!BH$11:BH$14577,'WEEKLY DATA'!$A$11:$A$14577,'MONTHLY DATA'!$A118,'WEEKLY DATA'!$B$11:$B$14577,'MONTHLY DATA'!$B118)</f>
        <v>475</v>
      </c>
      <c r="BI118" s="78">
        <f>AVERAGEIFS('WEEKLY DATA'!BI$11:BI$14577,'WEEKLY DATA'!$A$11:$A$14577,'MONTHLY DATA'!$A118,'WEEKLY DATA'!$B$11:$B$14577,'MONTHLY DATA'!$B118)</f>
        <v>485</v>
      </c>
      <c r="BJ118" s="78">
        <f>AVERAGEIFS('WEEKLY DATA'!BJ$11:BJ$14577,'WEEKLY DATA'!$A$11:$A$14577,'MONTHLY DATA'!$A118,'WEEKLY DATA'!$B$11:$B$14577,'MONTHLY DATA'!$B118)</f>
        <v>480</v>
      </c>
      <c r="BK118" s="154">
        <f t="shared" si="71"/>
        <v>-6.2111801242236142E-3</v>
      </c>
      <c r="BL118" s="169">
        <f>AVERAGEIFS('WEEKLY DATA'!BL$11:BL$14577,'WEEKLY DATA'!$A$11:$A$14577,'MONTHLY DATA'!$A118,'WEEKLY DATA'!$B$11:$B$14577,'MONTHLY DATA'!$B118)</f>
        <v>381.875</v>
      </c>
      <c r="BM118" s="78">
        <f>AVERAGEIFS('WEEKLY DATA'!BM$11:BM$14577,'WEEKLY DATA'!$A$11:$A$14577,'MONTHLY DATA'!$A118,'WEEKLY DATA'!$B$11:$B$14577,'MONTHLY DATA'!$B118)</f>
        <v>391.875</v>
      </c>
      <c r="BN118" s="78">
        <f>AVERAGEIFS('WEEKLY DATA'!BN$11:BN$14577,'WEEKLY DATA'!$A$11:$A$14577,'MONTHLY DATA'!$A118,'WEEKLY DATA'!$B$11:$B$14577,'MONTHLY DATA'!$B118)</f>
        <v>386.875</v>
      </c>
      <c r="BO118" s="154">
        <f t="shared" si="72"/>
        <v>2.26683937823835E-3</v>
      </c>
      <c r="BP118" s="78">
        <f>AVERAGEIFS('WEEKLY DATA'!BP$11:BP$14577,'WEEKLY DATA'!$A$11:$A$14577,'MONTHLY DATA'!$A118,'WEEKLY DATA'!$B$11:$B$14577,'MONTHLY DATA'!$B118)</f>
        <v>471.25</v>
      </c>
      <c r="BQ118" s="78">
        <f>AVERAGEIFS('WEEKLY DATA'!BQ$11:BQ$14577,'WEEKLY DATA'!$A$11:$A$14577,'MONTHLY DATA'!$A118,'WEEKLY DATA'!$B$11:$B$14577,'MONTHLY DATA'!$B118)</f>
        <v>481.25</v>
      </c>
      <c r="BR118" s="78">
        <f>AVERAGEIFS('WEEKLY DATA'!BR$11:BR$14577,'WEEKLY DATA'!$A$11:$A$14577,'MONTHLY DATA'!$A118,'WEEKLY DATA'!$B$11:$B$14577,'MONTHLY DATA'!$B118)</f>
        <v>476.25</v>
      </c>
      <c r="BS118" s="154">
        <f t="shared" si="73"/>
        <v>4.746835443038E-3</v>
      </c>
      <c r="BT118" s="78">
        <f>AVERAGEIFS('WEEKLY DATA'!BT$11:BT$14577,'WEEKLY DATA'!$A$11:$A$14577,'MONTHLY DATA'!$A118,'WEEKLY DATA'!$B$11:$B$14577,'MONTHLY DATA'!$B118)</f>
        <v>475</v>
      </c>
      <c r="BU118" s="78">
        <f>AVERAGEIFS('WEEKLY DATA'!BU$11:BU$14577,'WEEKLY DATA'!$A$11:$A$14577,'MONTHLY DATA'!$A118,'WEEKLY DATA'!$B$11:$B$14577,'MONTHLY DATA'!$B118)</f>
        <v>485</v>
      </c>
      <c r="BV118" s="78">
        <f>AVERAGEIFS('WEEKLY DATA'!BV$11:BV$14577,'WEEKLY DATA'!$A$11:$A$14577,'MONTHLY DATA'!$A118,'WEEKLY DATA'!$B$11:$B$14577,'MONTHLY DATA'!$B118)</f>
        <v>480</v>
      </c>
      <c r="BW118" s="154">
        <f t="shared" si="74"/>
        <v>4.1841004184099972E-3</v>
      </c>
      <c r="BX118" s="78">
        <f>AVERAGEIFS('WEEKLY DATA'!BX$11:BX$14577,'WEEKLY DATA'!$A$11:$A$14577,'MONTHLY DATA'!$A118,'WEEKLY DATA'!$B$11:$B$14577,'MONTHLY DATA'!$B118)</f>
        <v>530</v>
      </c>
      <c r="BY118" s="78">
        <f>AVERAGEIFS('WEEKLY DATA'!BY$11:BY$14577,'WEEKLY DATA'!$A$11:$A$14577,'MONTHLY DATA'!$A118,'WEEKLY DATA'!$B$11:$B$14577,'MONTHLY DATA'!$B118)</f>
        <v>540</v>
      </c>
      <c r="BZ118" s="78">
        <f>AVERAGEIFS('WEEKLY DATA'!BZ$11:BZ$14577,'WEEKLY DATA'!$A$11:$A$14577,'MONTHLY DATA'!$A118,'WEEKLY DATA'!$B$11:$B$14577,'MONTHLY DATA'!$B118)</f>
        <v>535</v>
      </c>
      <c r="CA118" s="154">
        <f t="shared" si="75"/>
        <v>-5.5762081784386242E-3</v>
      </c>
      <c r="CB118" s="78">
        <f>AVERAGEIFS('WEEKLY DATA'!CB$11:CB$14577,'WEEKLY DATA'!$A$11:$A$14577,'MONTHLY DATA'!$A118,'WEEKLY DATA'!$B$11:$B$14577,'MONTHLY DATA'!$B118)</f>
        <v>510</v>
      </c>
      <c r="CC118" s="78">
        <f>AVERAGEIFS('WEEKLY DATA'!CC$11:CC$14577,'WEEKLY DATA'!$A$11:$A$14577,'MONTHLY DATA'!$A118,'WEEKLY DATA'!$B$11:$B$14577,'MONTHLY DATA'!$B118)</f>
        <v>520</v>
      </c>
      <c r="CD118" s="78">
        <f>AVERAGEIFS('WEEKLY DATA'!CD$11:CD$14577,'WEEKLY DATA'!$A$11:$A$14577,'MONTHLY DATA'!$A118,'WEEKLY DATA'!$B$11:$B$14577,'MONTHLY DATA'!$B118)</f>
        <v>515</v>
      </c>
      <c r="CE118" s="154">
        <f t="shared" si="76"/>
        <v>-6.1930783242258647E-2</v>
      </c>
      <c r="CF118" s="78">
        <f>AVERAGEIFS('WEEKLY DATA'!CF$11:CF$14577,'WEEKLY DATA'!$A$11:$A$14577,'MONTHLY DATA'!$A118,'WEEKLY DATA'!$B$11:$B$14577,'MONTHLY DATA'!$B118)</f>
        <v>421.25</v>
      </c>
      <c r="CG118" s="78">
        <f>AVERAGEIFS('WEEKLY DATA'!CG$11:CG$14577,'WEEKLY DATA'!$A$11:$A$14577,'MONTHLY DATA'!$A118,'WEEKLY DATA'!$B$11:$B$14577,'MONTHLY DATA'!$B118)</f>
        <v>431.25</v>
      </c>
      <c r="CH118" s="78">
        <f>AVERAGEIFS('WEEKLY DATA'!CH$11:CH$14577,'WEEKLY DATA'!$A$11:$A$14577,'MONTHLY DATA'!$A118,'WEEKLY DATA'!$B$11:$B$14577,'MONTHLY DATA'!$B118)</f>
        <v>426.25</v>
      </c>
      <c r="CI118" s="154">
        <f t="shared" si="77"/>
        <v>5.3066037735849392E-3</v>
      </c>
      <c r="CJ118" s="78">
        <f>AVERAGEIFS('WEEKLY DATA'!CJ$11:CJ$14577,'WEEKLY DATA'!$A$11:$A$14577,'MONTHLY DATA'!$A118,'WEEKLY DATA'!$B$11:$B$14577,'MONTHLY DATA'!$B118)</f>
        <v>423.75</v>
      </c>
      <c r="CK118" s="78">
        <f>AVERAGEIFS('WEEKLY DATA'!CK$11:CK$14577,'WEEKLY DATA'!$A$11:$A$14577,'MONTHLY DATA'!$A118,'WEEKLY DATA'!$B$11:$B$14577,'MONTHLY DATA'!$B118)</f>
        <v>433.75</v>
      </c>
      <c r="CL118" s="78">
        <f>AVERAGEIFS('WEEKLY DATA'!CL$11:CL$14577,'WEEKLY DATA'!$A$11:$A$14577,'MONTHLY DATA'!$A118,'WEEKLY DATA'!$B$11:$B$14577,'MONTHLY DATA'!$B118)</f>
        <v>428.75</v>
      </c>
      <c r="CM118" s="154">
        <f t="shared" si="78"/>
        <v>1.3593380614657313E-2</v>
      </c>
      <c r="CN118" s="78">
        <f>AVERAGEIFS('WEEKLY DATA'!CN$11:CN$14577,'WEEKLY DATA'!$A$11:$A$14577,'MONTHLY DATA'!$A118,'WEEKLY DATA'!$B$11:$B$14577,'MONTHLY DATA'!$B118)</f>
        <v>480</v>
      </c>
      <c r="CO118" s="78">
        <f>AVERAGEIFS('WEEKLY DATA'!CO$11:CO$14577,'WEEKLY DATA'!$A$11:$A$14577,'MONTHLY DATA'!$A118,'WEEKLY DATA'!$B$11:$B$14577,'MONTHLY DATA'!$B118)</f>
        <v>490</v>
      </c>
      <c r="CP118" s="78">
        <f>AVERAGEIFS('WEEKLY DATA'!CP$11:CP$14577,'WEEKLY DATA'!$A$11:$A$14577,'MONTHLY DATA'!$A118,'WEEKLY DATA'!$B$11:$B$14577,'MONTHLY DATA'!$B118)</f>
        <v>485</v>
      </c>
      <c r="CQ118" s="154">
        <f t="shared" si="79"/>
        <v>-6.147540983606592E-3</v>
      </c>
      <c r="CR118" s="78">
        <f>AVERAGEIFS('WEEKLY DATA'!CR$11:CR$14577,'WEEKLY DATA'!$A$11:$A$14577,'MONTHLY DATA'!$A118,'WEEKLY DATA'!$B$11:$B$14577,'MONTHLY DATA'!$B118)</f>
        <v>480</v>
      </c>
      <c r="CS118" s="78">
        <f>AVERAGEIFS('WEEKLY DATA'!CS$11:CS$14577,'WEEKLY DATA'!$A$11:$A$14577,'MONTHLY DATA'!$A118,'WEEKLY DATA'!$B$11:$B$14577,'MONTHLY DATA'!$B118)</f>
        <v>490</v>
      </c>
      <c r="CT118" s="78">
        <f>AVERAGEIFS('WEEKLY DATA'!CT$11:CT$14577,'WEEKLY DATA'!$A$11:$A$14577,'MONTHLY DATA'!$A118,'WEEKLY DATA'!$B$11:$B$14577,'MONTHLY DATA'!$B118)</f>
        <v>485</v>
      </c>
      <c r="CU118" s="154">
        <f t="shared" si="80"/>
        <v>-6.5510597302504858E-2</v>
      </c>
      <c r="CV118" s="169">
        <f>AVERAGEIFS('WEEKLY DATA'!CV$11:CV$14577,'WEEKLY DATA'!$A$11:$A$14577,'MONTHLY DATA'!$A118,'WEEKLY DATA'!$B$11:$B$14577,'MONTHLY DATA'!$B118)</f>
        <v>458.75</v>
      </c>
      <c r="CW118" s="78">
        <f>AVERAGEIFS('WEEKLY DATA'!CW$11:CW$14577,'WEEKLY DATA'!$A$11:$A$14577,'MONTHLY DATA'!$A118,'WEEKLY DATA'!$B$11:$B$14577,'MONTHLY DATA'!$B118)</f>
        <v>468.75</v>
      </c>
      <c r="CX118" s="78">
        <f>AVERAGEIFS('WEEKLY DATA'!CX$11:CX$14577,'WEEKLY DATA'!$A$11:$A$14577,'MONTHLY DATA'!$A118,'WEEKLY DATA'!$B$11:$B$14577,'MONTHLY DATA'!$B118)</f>
        <v>463.75</v>
      </c>
      <c r="CY118" s="154">
        <f t="shared" si="81"/>
        <v>2.1475770925110105E-2</v>
      </c>
      <c r="CZ118" s="169">
        <f>AVERAGEIFS('WEEKLY DATA'!CZ$11:CZ$14577,'WEEKLY DATA'!$A$11:$A$14577,'MONTHLY DATA'!$A118,'WEEKLY DATA'!$B$11:$B$14577,'MONTHLY DATA'!$B118)</f>
        <v>449.375</v>
      </c>
      <c r="DA118" s="78">
        <f>AVERAGEIFS('WEEKLY DATA'!DA$11:DA$14577,'WEEKLY DATA'!$A$11:$A$14577,'MONTHLY DATA'!$A118,'WEEKLY DATA'!$B$11:$B$14577,'MONTHLY DATA'!$B118)</f>
        <v>459.375</v>
      </c>
      <c r="DB118" s="78">
        <f>AVERAGEIFS('WEEKLY DATA'!DB$11:DB$14577,'WEEKLY DATA'!$A$11:$A$14577,'MONTHLY DATA'!$A118,'WEEKLY DATA'!$B$11:$B$14577,'MONTHLY DATA'!$B118)</f>
        <v>454.375</v>
      </c>
      <c r="DC118" s="154">
        <f t="shared" si="82"/>
        <v>-7.9148471615720917E-3</v>
      </c>
      <c r="DD118" s="78">
        <f>AVERAGEIFS('WEEKLY DATA'!DD$11:DD$14577,'WEEKLY DATA'!$A$11:$A$14577,'MONTHLY DATA'!$A118,'WEEKLY DATA'!$B$11:$B$14577,'MONTHLY DATA'!$B118)</f>
        <v>520</v>
      </c>
      <c r="DE118" s="78">
        <f>AVERAGEIFS('WEEKLY DATA'!DE$11:DE$14577,'WEEKLY DATA'!$A$11:$A$14577,'MONTHLY DATA'!$A118,'WEEKLY DATA'!$B$11:$B$14577,'MONTHLY DATA'!$B118)</f>
        <v>530</v>
      </c>
      <c r="DF118" s="78">
        <f>AVERAGEIFS('WEEKLY DATA'!DF$11:DF$14577,'WEEKLY DATA'!$A$11:$A$14577,'MONTHLY DATA'!$A118,'WEEKLY DATA'!$B$11:$B$14577,'MONTHLY DATA'!$B118)</f>
        <v>525</v>
      </c>
      <c r="DG118" s="154">
        <f t="shared" si="83"/>
        <v>-5.6818181818182323E-3</v>
      </c>
      <c r="DH118" s="78">
        <f>AVERAGEIFS('WEEKLY DATA'!DH$11:DH$14577,'WEEKLY DATA'!$A$11:$A$14577,'MONTHLY DATA'!$A118,'WEEKLY DATA'!$B$11:$B$14577,'MONTHLY DATA'!$B118)</f>
        <v>505</v>
      </c>
      <c r="DI118" s="78">
        <f>AVERAGEIFS('WEEKLY DATA'!DI$11:DI$14577,'WEEKLY DATA'!$A$11:$A$14577,'MONTHLY DATA'!$A118,'WEEKLY DATA'!$B$11:$B$14577,'MONTHLY DATA'!$B118)</f>
        <v>515</v>
      </c>
      <c r="DJ118" s="78">
        <f>AVERAGEIFS('WEEKLY DATA'!DJ$11:DJ$14577,'WEEKLY DATA'!$A$11:$A$14577,'MONTHLY DATA'!$A118,'WEEKLY DATA'!$B$11:$B$14577,'MONTHLY DATA'!$B118)</f>
        <v>510</v>
      </c>
      <c r="DK118" s="154">
        <f t="shared" si="84"/>
        <v>-6.25E-2</v>
      </c>
      <c r="DL118" s="169">
        <f>AVERAGEIFS('WEEKLY DATA'!DL$11:DL$14577,'WEEKLY DATA'!$A$11:$A$14577,'MONTHLY DATA'!$A118,'WEEKLY DATA'!$B$11:$B$14577,'MONTHLY DATA'!$B118)</f>
        <v>417.5</v>
      </c>
      <c r="DM118" s="78">
        <f>AVERAGEIFS('WEEKLY DATA'!DM$11:DM$14577,'WEEKLY DATA'!$A$11:$A$14577,'MONTHLY DATA'!$A118,'WEEKLY DATA'!$B$11:$B$14577,'MONTHLY DATA'!$B118)</f>
        <v>427.5</v>
      </c>
      <c r="DN118" s="78">
        <f>AVERAGEIFS('WEEKLY DATA'!DN$11:DN$14577,'WEEKLY DATA'!$A$11:$A$14577,'MONTHLY DATA'!$A118,'WEEKLY DATA'!$B$11:$B$14577,'MONTHLY DATA'!$B118)</f>
        <v>422.5</v>
      </c>
      <c r="DO118" s="154">
        <f t="shared" si="85"/>
        <v>2.0531400966183666E-2</v>
      </c>
      <c r="DP118" s="78">
        <f>AVERAGEIFS('WEEKLY DATA'!DP$11:DP$14577,'WEEKLY DATA'!$A$11:$A$14577,'MONTHLY DATA'!$A118,'WEEKLY DATA'!$B$11:$B$14577,'MONTHLY DATA'!$B118)</f>
        <v>383.125</v>
      </c>
      <c r="DQ118" s="78">
        <f>AVERAGEIFS('WEEKLY DATA'!DQ$11:DQ$14577,'WEEKLY DATA'!$A$11:$A$14577,'MONTHLY DATA'!$A118,'WEEKLY DATA'!$B$11:$B$14577,'MONTHLY DATA'!$B118)</f>
        <v>393.125</v>
      </c>
      <c r="DR118" s="78">
        <f>AVERAGEIFS('WEEKLY DATA'!DR$11:DR$14577,'WEEKLY DATA'!$A$11:$A$14577,'MONTHLY DATA'!$A118,'WEEKLY DATA'!$B$11:$B$14577,'MONTHLY DATA'!$B118)</f>
        <v>388.125</v>
      </c>
      <c r="DS118" s="154">
        <f t="shared" si="86"/>
        <v>3.2216494845371813E-4</v>
      </c>
      <c r="DT118" s="78">
        <f>AVERAGEIFS('WEEKLY DATA'!DT$11:DT$14577,'WEEKLY DATA'!$A$11:$A$14577,'MONTHLY DATA'!$A118,'WEEKLY DATA'!$B$11:$B$14577,'MONTHLY DATA'!$B118)</f>
        <v>530</v>
      </c>
      <c r="DU118" s="78">
        <f>AVERAGEIFS('WEEKLY DATA'!DU$11:DU$14577,'WEEKLY DATA'!$A$11:$A$14577,'MONTHLY DATA'!$A118,'WEEKLY DATA'!$B$11:$B$14577,'MONTHLY DATA'!$B118)</f>
        <v>540</v>
      </c>
      <c r="DV118" s="78">
        <f>AVERAGEIFS('WEEKLY DATA'!DV$11:DV$14577,'WEEKLY DATA'!$A$11:$A$14577,'MONTHLY DATA'!$A118,'WEEKLY DATA'!$B$11:$B$14577,'MONTHLY DATA'!$B118)</f>
        <v>535</v>
      </c>
      <c r="DW118" s="154">
        <f t="shared" si="87"/>
        <v>-5.5762081784386242E-3</v>
      </c>
      <c r="DX118" s="78">
        <f>AVERAGEIFS('WEEKLY DATA'!DX$11:DX$14577,'WEEKLY DATA'!$A$11:$A$14577,'MONTHLY DATA'!$A118,'WEEKLY DATA'!$B$11:$B$14577,'MONTHLY DATA'!$B118)</f>
        <v>515</v>
      </c>
      <c r="DY118" s="78">
        <f>AVERAGEIFS('WEEKLY DATA'!DY$11:DY$14577,'WEEKLY DATA'!$A$11:$A$14577,'MONTHLY DATA'!$A118,'WEEKLY DATA'!$B$11:$B$14577,'MONTHLY DATA'!$B118)</f>
        <v>525</v>
      </c>
      <c r="DZ118" s="78">
        <f>AVERAGEIFS('WEEKLY DATA'!DZ$11:DZ$14577,'WEEKLY DATA'!$A$11:$A$14577,'MONTHLY DATA'!$A118,'WEEKLY DATA'!$B$11:$B$14577,'MONTHLY DATA'!$B118)</f>
        <v>520</v>
      </c>
      <c r="EA118" s="154">
        <f t="shared" si="88"/>
        <v>-6.1371841155234641E-2</v>
      </c>
      <c r="EB118" s="78">
        <f>AVERAGEIFS('WEEKLY DATA'!EB$11:EB$14577,'WEEKLY DATA'!$A$11:$A$14577,'MONTHLY DATA'!$A118,'WEEKLY DATA'!$B$11:$B$14577,'MONTHLY DATA'!$B118)</f>
        <v>383.125</v>
      </c>
      <c r="EC118" s="78">
        <f>AVERAGEIFS('WEEKLY DATA'!EC$11:EC$14577,'WEEKLY DATA'!$A$11:$A$14577,'MONTHLY DATA'!$A118,'WEEKLY DATA'!$B$11:$B$14577,'MONTHLY DATA'!$B118)</f>
        <v>393.125</v>
      </c>
      <c r="ED118" s="78">
        <f>AVERAGEIFS('WEEKLY DATA'!ED$11:ED$14577,'WEEKLY DATA'!$A$11:$A$14577,'MONTHLY DATA'!$A118,'WEEKLY DATA'!$B$11:$B$14577,'MONTHLY DATA'!$B118)</f>
        <v>388.125</v>
      </c>
      <c r="EE118" s="154">
        <f t="shared" si="89"/>
        <v>1.870078740157477E-2</v>
      </c>
      <c r="EF118" s="169">
        <f>AVERAGEIFS('WEEKLY DATA'!EF$11:EF$14577,'WEEKLY DATA'!$A$11:$A$14577,'MONTHLY DATA'!$A118,'WEEKLY DATA'!$B$11:$B$14577,'MONTHLY DATA'!$B118)</f>
        <v>346.25</v>
      </c>
      <c r="EG118" s="78">
        <f>AVERAGEIFS('WEEKLY DATA'!EG$11:EG$14577,'WEEKLY DATA'!$A$11:$A$14577,'MONTHLY DATA'!$A118,'WEEKLY DATA'!$B$11:$B$14577,'MONTHLY DATA'!$B118)</f>
        <v>356.25</v>
      </c>
      <c r="EH118" s="78">
        <f>AVERAGEIFS('WEEKLY DATA'!EH$11:EH$14577,'WEEKLY DATA'!$A$11:$A$14577,'MONTHLY DATA'!$A118,'WEEKLY DATA'!$B$11:$B$14577,'MONTHLY DATA'!$B118)</f>
        <v>351.25</v>
      </c>
      <c r="EI118" s="154">
        <f t="shared" si="90"/>
        <v>-3.5027472527472514E-2</v>
      </c>
      <c r="EJ118" s="78">
        <f>AVERAGEIFS('WEEKLY DATA'!EJ$11:EJ$14577,'WEEKLY DATA'!$A$11:$A$14577,'MONTHLY DATA'!$A118,'WEEKLY DATA'!$B$11:$B$14577,'MONTHLY DATA'!$B118)</f>
        <v>540</v>
      </c>
      <c r="EK118" s="78">
        <f>AVERAGEIFS('WEEKLY DATA'!EK$11:EK$14577,'WEEKLY DATA'!$A$11:$A$14577,'MONTHLY DATA'!$A118,'WEEKLY DATA'!$B$11:$B$14577,'MONTHLY DATA'!$B118)</f>
        <v>550</v>
      </c>
      <c r="EL118" s="78">
        <f>AVERAGEIFS('WEEKLY DATA'!EL$11:EL$14577,'WEEKLY DATA'!$A$11:$A$14577,'MONTHLY DATA'!$A118,'WEEKLY DATA'!$B$11:$B$14577,'MONTHLY DATA'!$B118)</f>
        <v>545</v>
      </c>
      <c r="EM118" s="154">
        <f t="shared" si="91"/>
        <v>-5.4744525547445466E-3</v>
      </c>
      <c r="EN118" s="78">
        <f>AVERAGEIFS('WEEKLY DATA'!EN$11:EN$14577,'WEEKLY DATA'!$A$11:$A$14577,'MONTHLY DATA'!$A118,'WEEKLY DATA'!$B$11:$B$14577,'MONTHLY DATA'!$B118)</f>
        <v>425</v>
      </c>
      <c r="EO118" s="78">
        <f>AVERAGEIFS('WEEKLY DATA'!EO$11:EO$14577,'WEEKLY DATA'!$A$11:$A$14577,'MONTHLY DATA'!$A118,'WEEKLY DATA'!$B$11:$B$14577,'MONTHLY DATA'!$B118)</f>
        <v>435</v>
      </c>
      <c r="EP118" s="78">
        <f>AVERAGEIFS('WEEKLY DATA'!EP$11:EP$14577,'WEEKLY DATA'!$A$11:$A$14577,'MONTHLY DATA'!$A118,'WEEKLY DATA'!$B$11:$B$14577,'MONTHLY DATA'!$B118)</f>
        <v>430</v>
      </c>
      <c r="EQ118" s="154">
        <f t="shared" si="92"/>
        <v>-7.3275862068965525E-2</v>
      </c>
      <c r="ER118" s="78">
        <f>AVERAGEIFS('WEEKLY DATA'!ER$11:ER$14577,'WEEKLY DATA'!$A$11:$A$14577,'MONTHLY DATA'!$A118,'WEEKLY DATA'!$B$11:$B$14577,'MONTHLY DATA'!$B118)</f>
        <v>358.125</v>
      </c>
      <c r="ES118" s="78">
        <f>AVERAGEIFS('WEEKLY DATA'!ES$11:ES$14577,'WEEKLY DATA'!$A$11:$A$14577,'MONTHLY DATA'!$A118,'WEEKLY DATA'!$B$11:$B$14577,'MONTHLY DATA'!$B118)</f>
        <v>368.125</v>
      </c>
      <c r="ET118" s="78">
        <f>AVERAGEIFS('WEEKLY DATA'!ET$11:ET$14577,'WEEKLY DATA'!$A$11:$A$14577,'MONTHLY DATA'!$A118,'WEEKLY DATA'!$B$11:$B$14577,'MONTHLY DATA'!$B118)</f>
        <v>363.125</v>
      </c>
      <c r="EU118" s="154">
        <f t="shared" si="93"/>
        <v>2.0014044943820197E-2</v>
      </c>
      <c r="EV118" s="78">
        <f>AVERAGEIFS('WEEKLY DATA'!EV$11:EV$14577,'WEEKLY DATA'!$A$11:$A$14577,'MONTHLY DATA'!$A118,'WEEKLY DATA'!$B$11:$B$14577,'MONTHLY DATA'!$B118)</f>
        <v>311.25</v>
      </c>
      <c r="EW118" s="78">
        <f>AVERAGEIFS('WEEKLY DATA'!EW$11:EW$14577,'WEEKLY DATA'!$A$11:$A$14577,'MONTHLY DATA'!$A118,'WEEKLY DATA'!$B$11:$B$14577,'MONTHLY DATA'!$B118)</f>
        <v>321.25</v>
      </c>
      <c r="EX118" s="78">
        <f>AVERAGEIFS('WEEKLY DATA'!EX$11:EX$14577,'WEEKLY DATA'!$A$11:$A$14577,'MONTHLY DATA'!$A118,'WEEKLY DATA'!$B$11:$B$14577,'MONTHLY DATA'!$B118)</f>
        <v>316.25</v>
      </c>
      <c r="EY118" s="154">
        <f t="shared" si="94"/>
        <v>-3.8753799392097221E-2</v>
      </c>
      <c r="EZ118" s="78">
        <f>AVERAGEIFS('WEEKLY DATA'!EZ$11:EZ$14577,'WEEKLY DATA'!$A$11:$A$14577,'MONTHLY DATA'!$A118,'WEEKLY DATA'!$B$11:$B$14577,'MONTHLY DATA'!$B118)</f>
        <v>525</v>
      </c>
      <c r="FA118" s="78">
        <f>AVERAGEIFS('WEEKLY DATA'!FA$11:FA$14577,'WEEKLY DATA'!$A$11:$A$14577,'MONTHLY DATA'!$A118,'WEEKLY DATA'!$B$11:$B$14577,'MONTHLY DATA'!$B118)</f>
        <v>535</v>
      </c>
      <c r="FB118" s="78">
        <f>AVERAGEIFS('WEEKLY DATA'!FB$11:FB$14577,'WEEKLY DATA'!$A$11:$A$14577,'MONTHLY DATA'!$A118,'WEEKLY DATA'!$B$11:$B$14577,'MONTHLY DATA'!$B118)</f>
        <v>530</v>
      </c>
      <c r="FC118" s="154">
        <f t="shared" si="95"/>
        <v>-5.6285178236398226E-3</v>
      </c>
      <c r="FD118" s="78">
        <f>AVERAGEIFS('WEEKLY DATA'!FD$11:FD$14577,'WEEKLY DATA'!$A$11:$A$14577,'MONTHLY DATA'!$A118,'WEEKLY DATA'!$B$11:$B$14577,'MONTHLY DATA'!$B118)</f>
        <v>489.375</v>
      </c>
      <c r="FE118" s="78">
        <f>AVERAGEIFS('WEEKLY DATA'!FE$11:FE$14577,'WEEKLY DATA'!$A$11:$A$14577,'MONTHLY DATA'!$A118,'WEEKLY DATA'!$B$11:$B$14577,'MONTHLY DATA'!$B118)</f>
        <v>499.375</v>
      </c>
      <c r="FF118" s="78">
        <f>AVERAGEIFS('WEEKLY DATA'!FF$11:FF$14577,'WEEKLY DATA'!$A$11:$A$14577,'MONTHLY DATA'!$A118,'WEEKLY DATA'!$B$11:$B$14577,'MONTHLY DATA'!$B118)</f>
        <v>494.375</v>
      </c>
      <c r="FG118" s="154">
        <f t="shared" si="96"/>
        <v>4.8272357723577741E-3</v>
      </c>
      <c r="FH118" s="78">
        <f>AVERAGEIFS('WEEKLY DATA'!FH$11:FH$14577,'WEEKLY DATA'!$A$11:$A$14577,'MONTHLY DATA'!$A118,'WEEKLY DATA'!$B$11:$B$14577,'MONTHLY DATA'!$B118)</f>
        <v>336.875</v>
      </c>
      <c r="FI118" s="78">
        <f>AVERAGEIFS('WEEKLY DATA'!FI$11:FI$14577,'WEEKLY DATA'!$A$11:$A$14577,'MONTHLY DATA'!$A118,'WEEKLY DATA'!$B$11:$B$14577,'MONTHLY DATA'!$B118)</f>
        <v>346.875</v>
      </c>
      <c r="FJ118" s="78">
        <f>AVERAGEIFS('WEEKLY DATA'!FJ$11:FJ$14577,'WEEKLY DATA'!$A$11:$A$14577,'MONTHLY DATA'!$A118,'WEEKLY DATA'!$B$11:$B$14577,'MONTHLY DATA'!$B118)</f>
        <v>341.875</v>
      </c>
      <c r="FK118" s="154">
        <f t="shared" si="97"/>
        <v>1.7485119047619069E-2</v>
      </c>
      <c r="FL118" s="169">
        <f>AVERAGEIFS('WEEKLY DATA'!FL$11:FL$14577,'WEEKLY DATA'!$A$11:$A$14577,'MONTHLY DATA'!$A118,'WEEKLY DATA'!$B$11:$B$14577,'MONTHLY DATA'!$B118)</f>
        <v>320</v>
      </c>
      <c r="FM118" s="78">
        <f>AVERAGEIFS('WEEKLY DATA'!FM$11:FM$14577,'WEEKLY DATA'!$A$11:$A$14577,'MONTHLY DATA'!$A118,'WEEKLY DATA'!$B$11:$B$14577,'MONTHLY DATA'!$B118)</f>
        <v>330</v>
      </c>
      <c r="FN118" s="78">
        <f>AVERAGEIFS('WEEKLY DATA'!FN$11:FN$14577,'WEEKLY DATA'!$A$11:$A$14577,'MONTHLY DATA'!$A118,'WEEKLY DATA'!$B$11:$B$14577,'MONTHLY DATA'!$B118)</f>
        <v>325</v>
      </c>
      <c r="FO118" s="154">
        <f t="shared" si="98"/>
        <v>-4.692082111436946E-2</v>
      </c>
      <c r="FP118" s="78">
        <f>AVERAGEIFS('WEEKLY DATA'!FP$11:FP$14577,'WEEKLY DATA'!$A$11:$A$14577,'MONTHLY DATA'!$A118,'WEEKLY DATA'!$B$11:$B$14577,'MONTHLY DATA'!$B118)</f>
        <v>396.875</v>
      </c>
      <c r="FQ118" s="78">
        <f>AVERAGEIFS('WEEKLY DATA'!FQ$11:FQ$14577,'WEEKLY DATA'!$A$11:$A$14577,'MONTHLY DATA'!$A118,'WEEKLY DATA'!$B$11:$B$14577,'MONTHLY DATA'!$B118)</f>
        <v>406.875</v>
      </c>
      <c r="FR118" s="78">
        <f>AVERAGEIFS('WEEKLY DATA'!FR$11:FR$14577,'WEEKLY DATA'!$A$11:$A$14577,'MONTHLY DATA'!$A118,'WEEKLY DATA'!$B$11:$B$14577,'MONTHLY DATA'!$B118)</f>
        <v>401.875</v>
      </c>
      <c r="FS118" s="154">
        <f t="shared" si="99"/>
        <v>4.6874999999999556E-3</v>
      </c>
      <c r="FT118" s="78">
        <f>AVERAGEIFS('WEEKLY DATA'!FT$11:FT$14577,'WEEKLY DATA'!$A$11:$A$14577,'MONTHLY DATA'!$A118,'WEEKLY DATA'!$B$11:$B$14577,'MONTHLY DATA'!$B118)</f>
        <v>362.5</v>
      </c>
      <c r="FU118" s="78">
        <f>AVERAGEIFS('WEEKLY DATA'!FU$11:FU$14577,'WEEKLY DATA'!$A$11:$A$14577,'MONTHLY DATA'!$A118,'WEEKLY DATA'!$B$11:$B$14577,'MONTHLY DATA'!$B118)</f>
        <v>372.5</v>
      </c>
      <c r="FV118" s="78">
        <f>AVERAGEIFS('WEEKLY DATA'!FV$11:FV$14577,'WEEKLY DATA'!$A$11:$A$14577,'MONTHLY DATA'!$A118,'WEEKLY DATA'!$B$11:$B$14577,'MONTHLY DATA'!$B118)</f>
        <v>367.5</v>
      </c>
      <c r="FW118" s="154">
        <f t="shared" si="100"/>
        <v>-5.5269922879177424E-2</v>
      </c>
      <c r="FX118" s="78">
        <f>AVERAGEIFS('WEEKLY DATA'!FX$11:FX$14577,'WEEKLY DATA'!$A$11:$A$14577,'MONTHLY DATA'!$A118,'WEEKLY DATA'!$B$11:$B$14577,'MONTHLY DATA'!$B118)</f>
        <v>386.875</v>
      </c>
      <c r="FY118" s="78">
        <f>AVERAGEIFS('WEEKLY DATA'!FY$11:FY$14577,'WEEKLY DATA'!$A$11:$A$14577,'MONTHLY DATA'!$A118,'WEEKLY DATA'!$B$11:$B$14577,'MONTHLY DATA'!$B118)</f>
        <v>396.875</v>
      </c>
      <c r="FZ118" s="78">
        <f>AVERAGEIFS('WEEKLY DATA'!FZ$11:FZ$14577,'WEEKLY DATA'!$A$11:$A$14577,'MONTHLY DATA'!$A118,'WEEKLY DATA'!$B$11:$B$14577,'MONTHLY DATA'!$B118)</f>
        <v>391.875</v>
      </c>
      <c r="GA118" s="154">
        <f t="shared" si="101"/>
        <v>2.3172323759791169E-2</v>
      </c>
      <c r="GB118" s="78">
        <f>AVERAGEIFS('WEEKLY DATA'!GB$11:GB$14577,'WEEKLY DATA'!$A$11:$A$14577,'MONTHLY DATA'!$A118,'WEEKLY DATA'!$B$11:$B$14577,'MONTHLY DATA'!$B118)</f>
        <v>481.25</v>
      </c>
      <c r="GC118" s="78">
        <f>AVERAGEIFS('WEEKLY DATA'!GC$11:GC$14577,'WEEKLY DATA'!$A$11:$A$14577,'MONTHLY DATA'!$A118,'WEEKLY DATA'!$B$11:$B$14577,'MONTHLY DATA'!$B118)</f>
        <v>491.25</v>
      </c>
      <c r="GD118" s="78">
        <f>AVERAGEIFS('WEEKLY DATA'!GD$11:GD$14577,'WEEKLY DATA'!$A$11:$A$14577,'MONTHLY DATA'!$A118,'WEEKLY DATA'!$B$11:$B$14577,'MONTHLY DATA'!$B118)</f>
        <v>486.25</v>
      </c>
      <c r="GE118" s="154">
        <f t="shared" si="102"/>
        <v>1.5135699373695299E-2</v>
      </c>
      <c r="GF118" s="169">
        <f>AVERAGEIFS('WEEKLY DATA'!GF$11:GF$14577,'WEEKLY DATA'!$A$11:$A$14577,'MONTHLY DATA'!$A118,'WEEKLY DATA'!$B$11:$B$14577,'MONTHLY DATA'!$B118)</f>
        <v>474.375</v>
      </c>
      <c r="GG118" s="78">
        <f>AVERAGEIFS('WEEKLY DATA'!GG$11:GG$14577,'WEEKLY DATA'!$A$11:$A$14577,'MONTHLY DATA'!$A118,'WEEKLY DATA'!$B$11:$B$14577,'MONTHLY DATA'!$B118)</f>
        <v>484.375</v>
      </c>
      <c r="GH118" s="78">
        <f>AVERAGEIFS('WEEKLY DATA'!GH$11:GH$14577,'WEEKLY DATA'!$A$11:$A$14577,'MONTHLY DATA'!$A118,'WEEKLY DATA'!$B$11:$B$14577,'MONTHLY DATA'!$B118)</f>
        <v>479.375</v>
      </c>
      <c r="GI118" s="154">
        <f t="shared" si="103"/>
        <v>2.8765690376568731E-3</v>
      </c>
      <c r="GJ118" s="78">
        <f>AVERAGEIFS('WEEKLY DATA'!GJ$11:GJ$14577,'WEEKLY DATA'!$A$11:$A$14577,'MONTHLY DATA'!$A118,'WEEKLY DATA'!$B$11:$B$14577,'MONTHLY DATA'!$B118)</f>
        <v>610</v>
      </c>
      <c r="GK118" s="78">
        <f>AVERAGEIFS('WEEKLY DATA'!GK$11:GK$14577,'WEEKLY DATA'!$A$11:$A$14577,'MONTHLY DATA'!$A118,'WEEKLY DATA'!$B$11:$B$14577,'MONTHLY DATA'!$B118)</f>
        <v>620</v>
      </c>
      <c r="GL118" s="78">
        <f>AVERAGEIFS('WEEKLY DATA'!GL$11:GL$14577,'WEEKLY DATA'!$A$11:$A$14577,'MONTHLY DATA'!$A118,'WEEKLY DATA'!$B$11:$B$14577,'MONTHLY DATA'!$B118)</f>
        <v>615</v>
      </c>
      <c r="GM118" s="154">
        <f t="shared" si="104"/>
        <v>-4.8543689320388328E-3</v>
      </c>
      <c r="GN118" s="78">
        <f>AVERAGEIFS('WEEKLY DATA'!GN$11:GN$14577,'WEEKLY DATA'!$A$11:$A$14577,'MONTHLY DATA'!$A118,'WEEKLY DATA'!$B$11:$B$14577,'MONTHLY DATA'!$B118)</f>
        <v>540</v>
      </c>
      <c r="GO118" s="78">
        <f>AVERAGEIFS('WEEKLY DATA'!GO$11:GO$14577,'WEEKLY DATA'!$A$11:$A$14577,'MONTHLY DATA'!$A118,'WEEKLY DATA'!$B$11:$B$14577,'MONTHLY DATA'!$B118)</f>
        <v>550</v>
      </c>
      <c r="GP118" s="78">
        <f>AVERAGEIFS('WEEKLY DATA'!GP$11:GP$14577,'WEEKLY DATA'!$A$11:$A$14577,'MONTHLY DATA'!$A118,'WEEKLY DATA'!$B$11:$B$14577,'MONTHLY DATA'!$B118)</f>
        <v>545</v>
      </c>
      <c r="GQ118" s="154">
        <f t="shared" si="105"/>
        <v>-5.8721934369602713E-2</v>
      </c>
      <c r="GR118" s="78"/>
    </row>
    <row r="119" spans="1:200" ht="15.75" x14ac:dyDescent="0.25">
      <c r="A119">
        <f t="shared" si="55"/>
        <v>1</v>
      </c>
      <c r="B119">
        <f t="shared" si="56"/>
        <v>2019</v>
      </c>
      <c r="C119" s="86">
        <v>43466</v>
      </c>
      <c r="D119" s="78">
        <f>AVERAGEIFS('WEEKLY DATA'!D$11:D$14577,'WEEKLY DATA'!$A$11:$A$14577,'MONTHLY DATA'!$A119,'WEEKLY DATA'!$B$11:$B$14577,'MONTHLY DATA'!$B119)</f>
        <v>466.25</v>
      </c>
      <c r="E119" s="78">
        <f>AVERAGEIFS('WEEKLY DATA'!E$11:E$14577,'WEEKLY DATA'!$A$11:$A$14577,'MONTHLY DATA'!$A119,'WEEKLY DATA'!$B$11:$B$14577,'MONTHLY DATA'!$B119)</f>
        <v>476.25</v>
      </c>
      <c r="F119" s="78">
        <f>AVERAGEIFS('WEEKLY DATA'!F$11:F$14577,'WEEKLY DATA'!$A$11:$A$14577,'MONTHLY DATA'!$A119,'WEEKLY DATA'!$B$11:$B$14577,'MONTHLY DATA'!$B119)</f>
        <v>471.25</v>
      </c>
      <c r="G119" s="154">
        <f t="shared" si="57"/>
        <v>-9.1984231274638839E-3</v>
      </c>
      <c r="H119" s="169">
        <f>AVERAGEIFS('WEEKLY DATA'!H$11:H$14577,'WEEKLY DATA'!$A$11:$A$14577,'MONTHLY DATA'!$A119,'WEEKLY DATA'!$B$11:$B$14577,'MONTHLY DATA'!$B119)</f>
        <v>572.5</v>
      </c>
      <c r="I119" s="78">
        <f>AVERAGEIFS('WEEKLY DATA'!I$11:I$14577,'WEEKLY DATA'!$A$11:$A$14577,'MONTHLY DATA'!$A119,'WEEKLY DATA'!$B$11:$B$14577,'MONTHLY DATA'!$B119)</f>
        <v>582.5</v>
      </c>
      <c r="J119" s="78">
        <f>AVERAGEIFS('WEEKLY DATA'!J$11:J$14577,'WEEKLY DATA'!$A$11:$A$14577,'MONTHLY DATA'!$A119,'WEEKLY DATA'!$B$11:$B$14577,'MONTHLY DATA'!$B119)</f>
        <v>577.5</v>
      </c>
      <c r="K119" s="154">
        <f t="shared" si="58"/>
        <v>8.733624454148492E-3</v>
      </c>
      <c r="L119" s="169">
        <f>AVERAGEIFS('WEEKLY DATA'!L$11:L$14577,'WEEKLY DATA'!$A$11:$A$14577,'MONTHLY DATA'!$A119,'WEEKLY DATA'!$B$11:$B$14577,'MONTHLY DATA'!$B119)</f>
        <v>585</v>
      </c>
      <c r="M119" s="78">
        <f>AVERAGEIFS('WEEKLY DATA'!M$11:M$14577,'WEEKLY DATA'!$A$11:$A$14577,'MONTHLY DATA'!$A119,'WEEKLY DATA'!$B$11:$B$14577,'MONTHLY DATA'!$B119)</f>
        <v>595</v>
      </c>
      <c r="N119" s="78">
        <f>AVERAGEIFS('WEEKLY DATA'!N$11:N$14577,'WEEKLY DATA'!$A$11:$A$14577,'MONTHLY DATA'!$A119,'WEEKLY DATA'!$B$11:$B$14577,'MONTHLY DATA'!$B119)</f>
        <v>590</v>
      </c>
      <c r="O119" s="154">
        <f t="shared" si="59"/>
        <v>0</v>
      </c>
      <c r="P119" s="169">
        <f>AVERAGEIFS('WEEKLY DATA'!P$11:P$14577,'WEEKLY DATA'!$A$11:$A$14577,'MONTHLY DATA'!$A119,'WEEKLY DATA'!$B$11:$B$14577,'MONTHLY DATA'!$B119)</f>
        <v>407.5</v>
      </c>
      <c r="Q119" s="78">
        <f>AVERAGEIFS('WEEKLY DATA'!Q$11:Q$14577,'WEEKLY DATA'!$A$11:$A$14577,'MONTHLY DATA'!$A119,'WEEKLY DATA'!$B$11:$B$14577,'MONTHLY DATA'!$B119)</f>
        <v>417.5</v>
      </c>
      <c r="R119" s="78">
        <f>AVERAGEIFS('WEEKLY DATA'!R$11:R$14577,'WEEKLY DATA'!$A$11:$A$14577,'MONTHLY DATA'!$A119,'WEEKLY DATA'!$B$11:$B$14577,'MONTHLY DATA'!$B119)</f>
        <v>412.5</v>
      </c>
      <c r="S119" s="154">
        <f t="shared" si="60"/>
        <v>1.5174506828528056E-3</v>
      </c>
      <c r="T119" s="169">
        <f>AVERAGEIFS('WEEKLY DATA'!T$11:T$14577,'WEEKLY DATA'!$A$11:$A$14577,'MONTHLY DATA'!$A119,'WEEKLY DATA'!$B$11:$B$14577,'MONTHLY DATA'!$B119)</f>
        <v>451.25</v>
      </c>
      <c r="U119" s="78">
        <f>AVERAGEIFS('WEEKLY DATA'!U$11:U$14577,'WEEKLY DATA'!$A$11:$A$14577,'MONTHLY DATA'!$A119,'WEEKLY DATA'!$B$11:$B$14577,'MONTHLY DATA'!$B119)</f>
        <v>461.25</v>
      </c>
      <c r="V119" s="78">
        <f>AVERAGEIFS('WEEKLY DATA'!V$11:V$14577,'WEEKLY DATA'!$A$11:$A$14577,'MONTHLY DATA'!$A119,'WEEKLY DATA'!$B$11:$B$14577,'MONTHLY DATA'!$B119)</f>
        <v>456.25</v>
      </c>
      <c r="W119" s="154">
        <f t="shared" si="61"/>
        <v>-9.4979647218452756E-3</v>
      </c>
      <c r="X119" s="169">
        <f>AVERAGEIFS('WEEKLY DATA'!X$11:X$14577,'WEEKLY DATA'!$A$11:$A$14577,'MONTHLY DATA'!$A119,'WEEKLY DATA'!$B$11:$B$14577,'MONTHLY DATA'!$B119)</f>
        <v>422.5</v>
      </c>
      <c r="Y119" s="78">
        <f>AVERAGEIFS('WEEKLY DATA'!Y$11:Y$14577,'WEEKLY DATA'!$A$11:$A$14577,'MONTHLY DATA'!$A119,'WEEKLY DATA'!$B$11:$B$14577,'MONTHLY DATA'!$B119)</f>
        <v>432.5</v>
      </c>
      <c r="Z119" s="78">
        <f>AVERAGEIFS('WEEKLY DATA'!Z$11:Z$14577,'WEEKLY DATA'!$A$11:$A$14577,'MONTHLY DATA'!$A119,'WEEKLY DATA'!$B$11:$B$14577,'MONTHLY DATA'!$B119)</f>
        <v>427.5</v>
      </c>
      <c r="AA119" s="154">
        <f t="shared" si="62"/>
        <v>1.1834319526627279E-2</v>
      </c>
      <c r="AB119" s="169">
        <f>AVERAGEIFS('WEEKLY DATA'!AB$11:AB$14577,'WEEKLY DATA'!$A$11:$A$14577,'MONTHLY DATA'!$A119,'WEEKLY DATA'!$B$11:$B$14577,'MONTHLY DATA'!$B119)</f>
        <v>585</v>
      </c>
      <c r="AC119" s="78">
        <f>AVERAGEIFS('WEEKLY DATA'!AC$11:AC$14577,'WEEKLY DATA'!$A$11:$A$14577,'MONTHLY DATA'!$A119,'WEEKLY DATA'!$B$11:$B$14577,'MONTHLY DATA'!$B119)</f>
        <v>595</v>
      </c>
      <c r="AD119" s="78">
        <f>AVERAGEIFS('WEEKLY DATA'!AD$11:AD$14577,'WEEKLY DATA'!$A$11:$A$14577,'MONTHLY DATA'!$A119,'WEEKLY DATA'!$B$11:$B$14577,'MONTHLY DATA'!$B119)</f>
        <v>590</v>
      </c>
      <c r="AE119" s="154">
        <f t="shared" si="63"/>
        <v>0</v>
      </c>
      <c r="AF119" s="169">
        <f>AVERAGEIFS('WEEKLY DATA'!AF$11:AF$14577,'WEEKLY DATA'!$A$11:$A$14577,'MONTHLY DATA'!$A119,'WEEKLY DATA'!$B$11:$B$14577,'MONTHLY DATA'!$B119)</f>
        <v>392.5</v>
      </c>
      <c r="AG119" s="78">
        <f>AVERAGEIFS('WEEKLY DATA'!AG$11:AG$14577,'WEEKLY DATA'!$A$11:$A$14577,'MONTHLY DATA'!$A119,'WEEKLY DATA'!$B$11:$B$14577,'MONTHLY DATA'!$B119)</f>
        <v>402.5</v>
      </c>
      <c r="AH119" s="78">
        <f>AVERAGEIFS('WEEKLY DATA'!AH$11:AH$14577,'WEEKLY DATA'!$A$11:$A$14577,'MONTHLY DATA'!$A119,'WEEKLY DATA'!$B$11:$B$14577,'MONTHLY DATA'!$B119)</f>
        <v>397.5</v>
      </c>
      <c r="AI119" s="154">
        <f t="shared" si="64"/>
        <v>1.5748031496063408E-3</v>
      </c>
      <c r="AJ119" s="169">
        <f>AVERAGEIFS('WEEKLY DATA'!AJ$11:AJ$14577,'WEEKLY DATA'!$A$11:$A$14577,'MONTHLY DATA'!$A119,'WEEKLY DATA'!$B$11:$B$14577,'MONTHLY DATA'!$B119)</f>
        <v>438.75</v>
      </c>
      <c r="AK119" s="78">
        <f>AVERAGEIFS('WEEKLY DATA'!AK$11:AK$14577,'WEEKLY DATA'!$A$11:$A$14577,'MONTHLY DATA'!$A119,'WEEKLY DATA'!$B$11:$B$14577,'MONTHLY DATA'!$B119)</f>
        <v>448.75</v>
      </c>
      <c r="AL119" s="78">
        <f>AVERAGEIFS('WEEKLY DATA'!AL$11:AL$14577,'WEEKLY DATA'!$A$11:$A$14577,'MONTHLY DATA'!$A119,'WEEKLY DATA'!$B$11:$B$14577,'MONTHLY DATA'!$B119)</f>
        <v>443.75</v>
      </c>
      <c r="AM119" s="154">
        <f t="shared" si="65"/>
        <v>-6.9930069930069783E-3</v>
      </c>
      <c r="AN119" s="169">
        <f>AVERAGEIFS('WEEKLY DATA'!AN$11:AN$14577,'WEEKLY DATA'!$A$11:$A$14577,'MONTHLY DATA'!$A119,'WEEKLY DATA'!$B$11:$B$14577,'MONTHLY DATA'!$B119)</f>
        <v>420</v>
      </c>
      <c r="AO119" s="78">
        <f>AVERAGEIFS('WEEKLY DATA'!AO$11:AO$14577,'WEEKLY DATA'!$A$11:$A$14577,'MONTHLY DATA'!$A119,'WEEKLY DATA'!$B$11:$B$14577,'MONTHLY DATA'!$B119)</f>
        <v>430</v>
      </c>
      <c r="AP119" s="78">
        <f>AVERAGEIFS('WEEKLY DATA'!AP$11:AP$14577,'WEEKLY DATA'!$A$11:$A$14577,'MONTHLY DATA'!$A119,'WEEKLY DATA'!$B$11:$B$14577,'MONTHLY DATA'!$B119)</f>
        <v>425</v>
      </c>
      <c r="AQ119" s="154">
        <f t="shared" si="66"/>
        <v>1.4925373134328401E-2</v>
      </c>
      <c r="AR119" s="169">
        <f>AVERAGEIFS('WEEKLY DATA'!AR$11:AR$14577,'WEEKLY DATA'!$A$11:$A$14577,'MONTHLY DATA'!$A119,'WEEKLY DATA'!$B$11:$B$14577,'MONTHLY DATA'!$B119)</f>
        <v>585</v>
      </c>
      <c r="AS119" s="78">
        <f>AVERAGEIFS('WEEKLY DATA'!AS$11:AS$14577,'WEEKLY DATA'!$A$11:$A$14577,'MONTHLY DATA'!$A119,'WEEKLY DATA'!$B$11:$B$14577,'MONTHLY DATA'!$B119)</f>
        <v>595</v>
      </c>
      <c r="AT119" s="78">
        <f>AVERAGEIFS('WEEKLY DATA'!AT$11:AT$14577,'WEEKLY DATA'!$A$11:$A$14577,'MONTHLY DATA'!$A119,'WEEKLY DATA'!$B$11:$B$14577,'MONTHLY DATA'!$B119)</f>
        <v>590</v>
      </c>
      <c r="AU119" s="154">
        <f t="shared" si="67"/>
        <v>0</v>
      </c>
      <c r="AV119" s="169">
        <f>AVERAGEIFS('WEEKLY DATA'!AV$11:AV$14577,'WEEKLY DATA'!$A$11:$A$14577,'MONTHLY DATA'!$A119,'WEEKLY DATA'!$B$11:$B$14577,'MONTHLY DATA'!$B119)</f>
        <v>402.5</v>
      </c>
      <c r="AW119" s="78">
        <f>AVERAGEIFS('WEEKLY DATA'!AW$11:AW$14577,'WEEKLY DATA'!$A$11:$A$14577,'MONTHLY DATA'!$A119,'WEEKLY DATA'!$B$11:$B$14577,'MONTHLY DATA'!$B119)</f>
        <v>412.5</v>
      </c>
      <c r="AX119" s="78">
        <f>AVERAGEIFS('WEEKLY DATA'!AX$11:AX$14577,'WEEKLY DATA'!$A$11:$A$14577,'MONTHLY DATA'!$A119,'WEEKLY DATA'!$B$11:$B$14577,'MONTHLY DATA'!$B119)</f>
        <v>407.5</v>
      </c>
      <c r="AY119" s="154">
        <f t="shared" si="68"/>
        <v>1.3996889580093264E-2</v>
      </c>
      <c r="AZ119" s="169">
        <f>AVERAGEIFS('WEEKLY DATA'!AZ$11:AZ$14577,'WEEKLY DATA'!$A$11:$A$14577,'MONTHLY DATA'!$A119,'WEEKLY DATA'!$B$11:$B$14577,'MONTHLY DATA'!$B119)</f>
        <v>373.75</v>
      </c>
      <c r="BA119" s="78">
        <f>AVERAGEIFS('WEEKLY DATA'!BA$11:BA$14577,'WEEKLY DATA'!$A$11:$A$14577,'MONTHLY DATA'!$A119,'WEEKLY DATA'!$B$11:$B$14577,'MONTHLY DATA'!$B119)</f>
        <v>383.75</v>
      </c>
      <c r="BB119" s="78">
        <f>AVERAGEIFS('WEEKLY DATA'!BB$11:BB$14577,'WEEKLY DATA'!$A$11:$A$14577,'MONTHLY DATA'!$A119,'WEEKLY DATA'!$B$11:$B$14577,'MONTHLY DATA'!$B119)</f>
        <v>378.75</v>
      </c>
      <c r="BC119" s="154">
        <f t="shared" si="69"/>
        <v>-8.1833060556464332E-3</v>
      </c>
      <c r="BD119" s="169">
        <f>AVERAGEIFS('WEEKLY DATA'!BD$11:BD$14577,'WEEKLY DATA'!$A$11:$A$14577,'MONTHLY DATA'!$A119,'WEEKLY DATA'!$B$11:$B$14577,'MONTHLY DATA'!$B119)</f>
        <v>355</v>
      </c>
      <c r="BE119" s="78">
        <f>AVERAGEIFS('WEEKLY DATA'!BE$11:BE$14577,'WEEKLY DATA'!$A$11:$A$14577,'MONTHLY DATA'!$A119,'WEEKLY DATA'!$B$11:$B$14577,'MONTHLY DATA'!$B119)</f>
        <v>365</v>
      </c>
      <c r="BF119" s="78">
        <f>AVERAGEIFS('WEEKLY DATA'!BF$11:BF$14577,'WEEKLY DATA'!$A$11:$A$14577,'MONTHLY DATA'!$A119,'WEEKLY DATA'!$B$11:$B$14577,'MONTHLY DATA'!$B119)</f>
        <v>360</v>
      </c>
      <c r="BG119" s="154">
        <f t="shared" si="70"/>
        <v>1.7667844522968101E-2</v>
      </c>
      <c r="BH119" s="169">
        <f>AVERAGEIFS('WEEKLY DATA'!BH$11:BH$14577,'WEEKLY DATA'!$A$11:$A$14577,'MONTHLY DATA'!$A119,'WEEKLY DATA'!$B$11:$B$14577,'MONTHLY DATA'!$B119)</f>
        <v>475</v>
      </c>
      <c r="BI119" s="78">
        <f>AVERAGEIFS('WEEKLY DATA'!BI$11:BI$14577,'WEEKLY DATA'!$A$11:$A$14577,'MONTHLY DATA'!$A119,'WEEKLY DATA'!$B$11:$B$14577,'MONTHLY DATA'!$B119)</f>
        <v>485</v>
      </c>
      <c r="BJ119" s="78">
        <f>AVERAGEIFS('WEEKLY DATA'!BJ$11:BJ$14577,'WEEKLY DATA'!$A$11:$A$14577,'MONTHLY DATA'!$A119,'WEEKLY DATA'!$B$11:$B$14577,'MONTHLY DATA'!$B119)</f>
        <v>480</v>
      </c>
      <c r="BK119" s="154">
        <f t="shared" si="71"/>
        <v>0</v>
      </c>
      <c r="BL119" s="169">
        <f>AVERAGEIFS('WEEKLY DATA'!BL$11:BL$14577,'WEEKLY DATA'!$A$11:$A$14577,'MONTHLY DATA'!$A119,'WEEKLY DATA'!$B$11:$B$14577,'MONTHLY DATA'!$B119)</f>
        <v>387.5</v>
      </c>
      <c r="BM119" s="78">
        <f>AVERAGEIFS('WEEKLY DATA'!BM$11:BM$14577,'WEEKLY DATA'!$A$11:$A$14577,'MONTHLY DATA'!$A119,'WEEKLY DATA'!$B$11:$B$14577,'MONTHLY DATA'!$B119)</f>
        <v>397.5</v>
      </c>
      <c r="BN119" s="78">
        <f>AVERAGEIFS('WEEKLY DATA'!BN$11:BN$14577,'WEEKLY DATA'!$A$11:$A$14577,'MONTHLY DATA'!$A119,'WEEKLY DATA'!$B$11:$B$14577,'MONTHLY DATA'!$B119)</f>
        <v>392.5</v>
      </c>
      <c r="BO119" s="154">
        <f t="shared" si="72"/>
        <v>1.4539579967689731E-2</v>
      </c>
      <c r="BP119" s="78">
        <f>AVERAGEIFS('WEEKLY DATA'!BP$11:BP$14577,'WEEKLY DATA'!$A$11:$A$14577,'MONTHLY DATA'!$A119,'WEEKLY DATA'!$B$11:$B$14577,'MONTHLY DATA'!$B119)</f>
        <v>463.75</v>
      </c>
      <c r="BQ119" s="78">
        <f>AVERAGEIFS('WEEKLY DATA'!BQ$11:BQ$14577,'WEEKLY DATA'!$A$11:$A$14577,'MONTHLY DATA'!$A119,'WEEKLY DATA'!$B$11:$B$14577,'MONTHLY DATA'!$B119)</f>
        <v>473.75</v>
      </c>
      <c r="BR119" s="78">
        <f>AVERAGEIFS('WEEKLY DATA'!BR$11:BR$14577,'WEEKLY DATA'!$A$11:$A$14577,'MONTHLY DATA'!$A119,'WEEKLY DATA'!$B$11:$B$14577,'MONTHLY DATA'!$B119)</f>
        <v>468.75</v>
      </c>
      <c r="BS119" s="154">
        <f t="shared" si="73"/>
        <v>-1.5748031496062964E-2</v>
      </c>
      <c r="BT119" s="78">
        <f>AVERAGEIFS('WEEKLY DATA'!BT$11:BT$14577,'WEEKLY DATA'!$A$11:$A$14577,'MONTHLY DATA'!$A119,'WEEKLY DATA'!$B$11:$B$14577,'MONTHLY DATA'!$B119)</f>
        <v>477.5</v>
      </c>
      <c r="BU119" s="78">
        <f>AVERAGEIFS('WEEKLY DATA'!BU$11:BU$14577,'WEEKLY DATA'!$A$11:$A$14577,'MONTHLY DATA'!$A119,'WEEKLY DATA'!$B$11:$B$14577,'MONTHLY DATA'!$B119)</f>
        <v>487.5</v>
      </c>
      <c r="BV119" s="78">
        <f>AVERAGEIFS('WEEKLY DATA'!BV$11:BV$14577,'WEEKLY DATA'!$A$11:$A$14577,'MONTHLY DATA'!$A119,'WEEKLY DATA'!$B$11:$B$14577,'MONTHLY DATA'!$B119)</f>
        <v>482.5</v>
      </c>
      <c r="BW119" s="154">
        <f t="shared" si="74"/>
        <v>5.2083333333332593E-3</v>
      </c>
      <c r="BX119" s="78">
        <f>AVERAGEIFS('WEEKLY DATA'!BX$11:BX$14577,'WEEKLY DATA'!$A$11:$A$14577,'MONTHLY DATA'!$A119,'WEEKLY DATA'!$B$11:$B$14577,'MONTHLY DATA'!$B119)</f>
        <v>530</v>
      </c>
      <c r="BY119" s="78">
        <f>AVERAGEIFS('WEEKLY DATA'!BY$11:BY$14577,'WEEKLY DATA'!$A$11:$A$14577,'MONTHLY DATA'!$A119,'WEEKLY DATA'!$B$11:$B$14577,'MONTHLY DATA'!$B119)</f>
        <v>540</v>
      </c>
      <c r="BZ119" s="78">
        <f>AVERAGEIFS('WEEKLY DATA'!BZ$11:BZ$14577,'WEEKLY DATA'!$A$11:$A$14577,'MONTHLY DATA'!$A119,'WEEKLY DATA'!$B$11:$B$14577,'MONTHLY DATA'!$B119)</f>
        <v>535</v>
      </c>
      <c r="CA119" s="154">
        <f t="shared" si="75"/>
        <v>0</v>
      </c>
      <c r="CB119" s="78">
        <f>AVERAGEIFS('WEEKLY DATA'!CB$11:CB$14577,'WEEKLY DATA'!$A$11:$A$14577,'MONTHLY DATA'!$A119,'WEEKLY DATA'!$B$11:$B$14577,'MONTHLY DATA'!$B119)</f>
        <v>507.5</v>
      </c>
      <c r="CC119" s="78">
        <f>AVERAGEIFS('WEEKLY DATA'!CC$11:CC$14577,'WEEKLY DATA'!$A$11:$A$14577,'MONTHLY DATA'!$A119,'WEEKLY DATA'!$B$11:$B$14577,'MONTHLY DATA'!$B119)</f>
        <v>517.5</v>
      </c>
      <c r="CD119" s="78">
        <f>AVERAGEIFS('WEEKLY DATA'!CD$11:CD$14577,'WEEKLY DATA'!$A$11:$A$14577,'MONTHLY DATA'!$A119,'WEEKLY DATA'!$B$11:$B$14577,'MONTHLY DATA'!$B119)</f>
        <v>512.5</v>
      </c>
      <c r="CE119" s="154">
        <f t="shared" si="76"/>
        <v>-4.8543689320388328E-3</v>
      </c>
      <c r="CF119" s="78">
        <f>AVERAGEIFS('WEEKLY DATA'!CF$11:CF$14577,'WEEKLY DATA'!$A$11:$A$14577,'MONTHLY DATA'!$A119,'WEEKLY DATA'!$B$11:$B$14577,'MONTHLY DATA'!$B119)</f>
        <v>413.75</v>
      </c>
      <c r="CG119" s="78">
        <f>AVERAGEIFS('WEEKLY DATA'!CG$11:CG$14577,'WEEKLY DATA'!$A$11:$A$14577,'MONTHLY DATA'!$A119,'WEEKLY DATA'!$B$11:$B$14577,'MONTHLY DATA'!$B119)</f>
        <v>423.75</v>
      </c>
      <c r="CH119" s="78">
        <f>AVERAGEIFS('WEEKLY DATA'!CH$11:CH$14577,'WEEKLY DATA'!$A$11:$A$14577,'MONTHLY DATA'!$A119,'WEEKLY DATA'!$B$11:$B$14577,'MONTHLY DATA'!$B119)</f>
        <v>418.75</v>
      </c>
      <c r="CI119" s="154">
        <f t="shared" si="77"/>
        <v>-1.7595307917888547E-2</v>
      </c>
      <c r="CJ119" s="78">
        <f>AVERAGEIFS('WEEKLY DATA'!CJ$11:CJ$14577,'WEEKLY DATA'!$A$11:$A$14577,'MONTHLY DATA'!$A119,'WEEKLY DATA'!$B$11:$B$14577,'MONTHLY DATA'!$B119)</f>
        <v>427.5</v>
      </c>
      <c r="CK119" s="78">
        <f>AVERAGEIFS('WEEKLY DATA'!CK$11:CK$14577,'WEEKLY DATA'!$A$11:$A$14577,'MONTHLY DATA'!$A119,'WEEKLY DATA'!$B$11:$B$14577,'MONTHLY DATA'!$B119)</f>
        <v>437.5</v>
      </c>
      <c r="CL119" s="78">
        <f>AVERAGEIFS('WEEKLY DATA'!CL$11:CL$14577,'WEEKLY DATA'!$A$11:$A$14577,'MONTHLY DATA'!$A119,'WEEKLY DATA'!$B$11:$B$14577,'MONTHLY DATA'!$B119)</f>
        <v>432.5</v>
      </c>
      <c r="CM119" s="154">
        <f t="shared" si="78"/>
        <v>8.7463556851312685E-3</v>
      </c>
      <c r="CN119" s="78">
        <f>AVERAGEIFS('WEEKLY DATA'!CN$11:CN$14577,'WEEKLY DATA'!$A$11:$A$14577,'MONTHLY DATA'!$A119,'WEEKLY DATA'!$B$11:$B$14577,'MONTHLY DATA'!$B119)</f>
        <v>480</v>
      </c>
      <c r="CO119" s="78">
        <f>AVERAGEIFS('WEEKLY DATA'!CO$11:CO$14577,'WEEKLY DATA'!$A$11:$A$14577,'MONTHLY DATA'!$A119,'WEEKLY DATA'!$B$11:$B$14577,'MONTHLY DATA'!$B119)</f>
        <v>490</v>
      </c>
      <c r="CP119" s="78">
        <f>AVERAGEIFS('WEEKLY DATA'!CP$11:CP$14577,'WEEKLY DATA'!$A$11:$A$14577,'MONTHLY DATA'!$A119,'WEEKLY DATA'!$B$11:$B$14577,'MONTHLY DATA'!$B119)</f>
        <v>485</v>
      </c>
      <c r="CQ119" s="154">
        <f t="shared" si="79"/>
        <v>0</v>
      </c>
      <c r="CR119" s="78">
        <f>AVERAGEIFS('WEEKLY DATA'!CR$11:CR$14577,'WEEKLY DATA'!$A$11:$A$14577,'MONTHLY DATA'!$A119,'WEEKLY DATA'!$B$11:$B$14577,'MONTHLY DATA'!$B119)</f>
        <v>477.5</v>
      </c>
      <c r="CS119" s="78">
        <f>AVERAGEIFS('WEEKLY DATA'!CS$11:CS$14577,'WEEKLY DATA'!$A$11:$A$14577,'MONTHLY DATA'!$A119,'WEEKLY DATA'!$B$11:$B$14577,'MONTHLY DATA'!$B119)</f>
        <v>487.5</v>
      </c>
      <c r="CT119" s="78">
        <f>AVERAGEIFS('WEEKLY DATA'!CT$11:CT$14577,'WEEKLY DATA'!$A$11:$A$14577,'MONTHLY DATA'!$A119,'WEEKLY DATA'!$B$11:$B$14577,'MONTHLY DATA'!$B119)</f>
        <v>482.5</v>
      </c>
      <c r="CU119" s="154">
        <f t="shared" si="80"/>
        <v>-5.1546391752577136E-3</v>
      </c>
      <c r="CV119" s="169">
        <f>AVERAGEIFS('WEEKLY DATA'!CV$11:CV$14577,'WEEKLY DATA'!$A$11:$A$14577,'MONTHLY DATA'!$A119,'WEEKLY DATA'!$B$11:$B$14577,'MONTHLY DATA'!$B119)</f>
        <v>458.75</v>
      </c>
      <c r="CW119" s="78">
        <f>AVERAGEIFS('WEEKLY DATA'!CW$11:CW$14577,'WEEKLY DATA'!$A$11:$A$14577,'MONTHLY DATA'!$A119,'WEEKLY DATA'!$B$11:$B$14577,'MONTHLY DATA'!$B119)</f>
        <v>468.75</v>
      </c>
      <c r="CX119" s="78">
        <f>AVERAGEIFS('WEEKLY DATA'!CX$11:CX$14577,'WEEKLY DATA'!$A$11:$A$14577,'MONTHLY DATA'!$A119,'WEEKLY DATA'!$B$11:$B$14577,'MONTHLY DATA'!$B119)</f>
        <v>463.75</v>
      </c>
      <c r="CY119" s="154">
        <f t="shared" si="81"/>
        <v>0</v>
      </c>
      <c r="CZ119" s="169">
        <f>AVERAGEIFS('WEEKLY DATA'!CZ$11:CZ$14577,'WEEKLY DATA'!$A$11:$A$14577,'MONTHLY DATA'!$A119,'WEEKLY DATA'!$B$11:$B$14577,'MONTHLY DATA'!$B119)</f>
        <v>443.75</v>
      </c>
      <c r="DA119" s="78">
        <f>AVERAGEIFS('WEEKLY DATA'!DA$11:DA$14577,'WEEKLY DATA'!$A$11:$A$14577,'MONTHLY DATA'!$A119,'WEEKLY DATA'!$B$11:$B$14577,'MONTHLY DATA'!$B119)</f>
        <v>453.75</v>
      </c>
      <c r="DB119" s="78">
        <f>AVERAGEIFS('WEEKLY DATA'!DB$11:DB$14577,'WEEKLY DATA'!$A$11:$A$14577,'MONTHLY DATA'!$A119,'WEEKLY DATA'!$B$11:$B$14577,'MONTHLY DATA'!$B119)</f>
        <v>448.75</v>
      </c>
      <c r="DC119" s="154">
        <f t="shared" si="82"/>
        <v>-1.2379642365887178E-2</v>
      </c>
      <c r="DD119" s="78">
        <f>AVERAGEIFS('WEEKLY DATA'!DD$11:DD$14577,'WEEKLY DATA'!$A$11:$A$14577,'MONTHLY DATA'!$A119,'WEEKLY DATA'!$B$11:$B$14577,'MONTHLY DATA'!$B119)</f>
        <v>520</v>
      </c>
      <c r="DE119" s="78">
        <f>AVERAGEIFS('WEEKLY DATA'!DE$11:DE$14577,'WEEKLY DATA'!$A$11:$A$14577,'MONTHLY DATA'!$A119,'WEEKLY DATA'!$B$11:$B$14577,'MONTHLY DATA'!$B119)</f>
        <v>530</v>
      </c>
      <c r="DF119" s="78">
        <f>AVERAGEIFS('WEEKLY DATA'!DF$11:DF$14577,'WEEKLY DATA'!$A$11:$A$14577,'MONTHLY DATA'!$A119,'WEEKLY DATA'!$B$11:$B$14577,'MONTHLY DATA'!$B119)</f>
        <v>506.25</v>
      </c>
      <c r="DG119" s="154">
        <f t="shared" si="83"/>
        <v>-3.5714285714285698E-2</v>
      </c>
      <c r="DH119" s="78">
        <f>AVERAGEIFS('WEEKLY DATA'!DH$11:DH$14577,'WEEKLY DATA'!$A$11:$A$14577,'MONTHLY DATA'!$A119,'WEEKLY DATA'!$B$11:$B$14577,'MONTHLY DATA'!$B119)</f>
        <v>502.5</v>
      </c>
      <c r="DI119" s="78">
        <f>AVERAGEIFS('WEEKLY DATA'!DI$11:DI$14577,'WEEKLY DATA'!$A$11:$A$14577,'MONTHLY DATA'!$A119,'WEEKLY DATA'!$B$11:$B$14577,'MONTHLY DATA'!$B119)</f>
        <v>512.5</v>
      </c>
      <c r="DJ119" s="78">
        <f>AVERAGEIFS('WEEKLY DATA'!DJ$11:DJ$14577,'WEEKLY DATA'!$A$11:$A$14577,'MONTHLY DATA'!$A119,'WEEKLY DATA'!$B$11:$B$14577,'MONTHLY DATA'!$B119)</f>
        <v>507.5</v>
      </c>
      <c r="DK119" s="154">
        <f t="shared" si="84"/>
        <v>-4.9019607843137081E-3</v>
      </c>
      <c r="DL119" s="169">
        <f>AVERAGEIFS('WEEKLY DATA'!DL$11:DL$14577,'WEEKLY DATA'!$A$11:$A$14577,'MONTHLY DATA'!$A119,'WEEKLY DATA'!$B$11:$B$14577,'MONTHLY DATA'!$B119)</f>
        <v>405</v>
      </c>
      <c r="DM119" s="78">
        <f>AVERAGEIFS('WEEKLY DATA'!DM$11:DM$14577,'WEEKLY DATA'!$A$11:$A$14577,'MONTHLY DATA'!$A119,'WEEKLY DATA'!$B$11:$B$14577,'MONTHLY DATA'!$B119)</f>
        <v>415</v>
      </c>
      <c r="DN119" s="78">
        <f>AVERAGEIFS('WEEKLY DATA'!DN$11:DN$14577,'WEEKLY DATA'!$A$11:$A$14577,'MONTHLY DATA'!$A119,'WEEKLY DATA'!$B$11:$B$14577,'MONTHLY DATA'!$B119)</f>
        <v>410</v>
      </c>
      <c r="DO119" s="154">
        <f t="shared" si="85"/>
        <v>-2.9585798816568087E-2</v>
      </c>
      <c r="DP119" s="78">
        <f>AVERAGEIFS('WEEKLY DATA'!DP$11:DP$14577,'WEEKLY DATA'!$A$11:$A$14577,'MONTHLY DATA'!$A119,'WEEKLY DATA'!$B$11:$B$14577,'MONTHLY DATA'!$B119)</f>
        <v>373.75</v>
      </c>
      <c r="DQ119" s="78">
        <f>AVERAGEIFS('WEEKLY DATA'!DQ$11:DQ$14577,'WEEKLY DATA'!$A$11:$A$14577,'MONTHLY DATA'!$A119,'WEEKLY DATA'!$B$11:$B$14577,'MONTHLY DATA'!$B119)</f>
        <v>383.75</v>
      </c>
      <c r="DR119" s="78">
        <f>AVERAGEIFS('WEEKLY DATA'!DR$11:DR$14577,'WEEKLY DATA'!$A$11:$A$14577,'MONTHLY DATA'!$A119,'WEEKLY DATA'!$B$11:$B$14577,'MONTHLY DATA'!$B119)</f>
        <v>396.25</v>
      </c>
      <c r="DS119" s="154">
        <f t="shared" si="86"/>
        <v>2.0933977455716679E-2</v>
      </c>
      <c r="DT119" s="78">
        <f>AVERAGEIFS('WEEKLY DATA'!DT$11:DT$14577,'WEEKLY DATA'!$A$11:$A$14577,'MONTHLY DATA'!$A119,'WEEKLY DATA'!$B$11:$B$14577,'MONTHLY DATA'!$B119)</f>
        <v>530</v>
      </c>
      <c r="DU119" s="78">
        <f>AVERAGEIFS('WEEKLY DATA'!DU$11:DU$14577,'WEEKLY DATA'!$A$11:$A$14577,'MONTHLY DATA'!$A119,'WEEKLY DATA'!$B$11:$B$14577,'MONTHLY DATA'!$B119)</f>
        <v>540</v>
      </c>
      <c r="DV119" s="78">
        <f>AVERAGEIFS('WEEKLY DATA'!DV$11:DV$14577,'WEEKLY DATA'!$A$11:$A$14577,'MONTHLY DATA'!$A119,'WEEKLY DATA'!$B$11:$B$14577,'MONTHLY DATA'!$B119)</f>
        <v>496.25</v>
      </c>
      <c r="DW119" s="154">
        <f t="shared" si="87"/>
        <v>-7.2429906542056055E-2</v>
      </c>
      <c r="DX119" s="78">
        <f>AVERAGEIFS('WEEKLY DATA'!DX$11:DX$14577,'WEEKLY DATA'!$A$11:$A$14577,'MONTHLY DATA'!$A119,'WEEKLY DATA'!$B$11:$B$14577,'MONTHLY DATA'!$B119)</f>
        <v>512.5</v>
      </c>
      <c r="DY119" s="78">
        <f>AVERAGEIFS('WEEKLY DATA'!DY$11:DY$14577,'WEEKLY DATA'!$A$11:$A$14577,'MONTHLY DATA'!$A119,'WEEKLY DATA'!$B$11:$B$14577,'MONTHLY DATA'!$B119)</f>
        <v>522.5</v>
      </c>
      <c r="DZ119" s="78">
        <f>AVERAGEIFS('WEEKLY DATA'!DZ$11:DZ$14577,'WEEKLY DATA'!$A$11:$A$14577,'MONTHLY DATA'!$A119,'WEEKLY DATA'!$B$11:$B$14577,'MONTHLY DATA'!$B119)</f>
        <v>517.5</v>
      </c>
      <c r="EA119" s="154">
        <f t="shared" si="88"/>
        <v>-4.8076923076922906E-3</v>
      </c>
      <c r="EB119" s="78">
        <f>AVERAGEIFS('WEEKLY DATA'!EB$11:EB$14577,'WEEKLY DATA'!$A$11:$A$14577,'MONTHLY DATA'!$A119,'WEEKLY DATA'!$B$11:$B$14577,'MONTHLY DATA'!$B119)</f>
        <v>386.25</v>
      </c>
      <c r="EC119" s="78">
        <f>AVERAGEIFS('WEEKLY DATA'!EC$11:EC$14577,'WEEKLY DATA'!$A$11:$A$14577,'MONTHLY DATA'!$A119,'WEEKLY DATA'!$B$11:$B$14577,'MONTHLY DATA'!$B119)</f>
        <v>396.25</v>
      </c>
      <c r="ED119" s="78">
        <f>AVERAGEIFS('WEEKLY DATA'!ED$11:ED$14577,'WEEKLY DATA'!$A$11:$A$14577,'MONTHLY DATA'!$A119,'WEEKLY DATA'!$B$11:$B$14577,'MONTHLY DATA'!$B119)</f>
        <v>391.25</v>
      </c>
      <c r="EE119" s="154">
        <f t="shared" si="89"/>
        <v>8.0515297906602612E-3</v>
      </c>
      <c r="EF119" s="169">
        <f>AVERAGEIFS('WEEKLY DATA'!EF$11:EF$14577,'WEEKLY DATA'!$A$11:$A$14577,'MONTHLY DATA'!$A119,'WEEKLY DATA'!$B$11:$B$14577,'MONTHLY DATA'!$B119)</f>
        <v>341.25</v>
      </c>
      <c r="EG119" s="78">
        <f>AVERAGEIFS('WEEKLY DATA'!EG$11:EG$14577,'WEEKLY DATA'!$A$11:$A$14577,'MONTHLY DATA'!$A119,'WEEKLY DATA'!$B$11:$B$14577,'MONTHLY DATA'!$B119)</f>
        <v>351.25</v>
      </c>
      <c r="EH119" s="78">
        <f>AVERAGEIFS('WEEKLY DATA'!EH$11:EH$14577,'WEEKLY DATA'!$A$11:$A$14577,'MONTHLY DATA'!$A119,'WEEKLY DATA'!$B$11:$B$14577,'MONTHLY DATA'!$B119)</f>
        <v>346.25</v>
      </c>
      <c r="EI119" s="154">
        <f t="shared" si="90"/>
        <v>-1.4234875444839812E-2</v>
      </c>
      <c r="EJ119" s="78">
        <f>AVERAGEIFS('WEEKLY DATA'!EJ$11:EJ$14577,'WEEKLY DATA'!$A$11:$A$14577,'MONTHLY DATA'!$A119,'WEEKLY DATA'!$B$11:$B$14577,'MONTHLY DATA'!$B119)</f>
        <v>540</v>
      </c>
      <c r="EK119" s="78">
        <f>AVERAGEIFS('WEEKLY DATA'!EK$11:EK$14577,'WEEKLY DATA'!$A$11:$A$14577,'MONTHLY DATA'!$A119,'WEEKLY DATA'!$B$11:$B$14577,'MONTHLY DATA'!$B119)</f>
        <v>550</v>
      </c>
      <c r="EL119" s="78">
        <f>AVERAGEIFS('WEEKLY DATA'!EL$11:EL$14577,'WEEKLY DATA'!$A$11:$A$14577,'MONTHLY DATA'!$A119,'WEEKLY DATA'!$B$11:$B$14577,'MONTHLY DATA'!$B119)</f>
        <v>545</v>
      </c>
      <c r="EM119" s="154">
        <f t="shared" si="91"/>
        <v>0</v>
      </c>
      <c r="EN119" s="78">
        <f>AVERAGEIFS('WEEKLY DATA'!EN$11:EN$14577,'WEEKLY DATA'!$A$11:$A$14577,'MONTHLY DATA'!$A119,'WEEKLY DATA'!$B$11:$B$14577,'MONTHLY DATA'!$B119)</f>
        <v>422.5</v>
      </c>
      <c r="EO119" s="78">
        <f>AVERAGEIFS('WEEKLY DATA'!EO$11:EO$14577,'WEEKLY DATA'!$A$11:$A$14577,'MONTHLY DATA'!$A119,'WEEKLY DATA'!$B$11:$B$14577,'MONTHLY DATA'!$B119)</f>
        <v>432.5</v>
      </c>
      <c r="EP119" s="78">
        <f>AVERAGEIFS('WEEKLY DATA'!EP$11:EP$14577,'WEEKLY DATA'!$A$11:$A$14577,'MONTHLY DATA'!$A119,'WEEKLY DATA'!$B$11:$B$14577,'MONTHLY DATA'!$B119)</f>
        <v>427.5</v>
      </c>
      <c r="EQ119" s="154">
        <f t="shared" si="92"/>
        <v>-5.8139534883721034E-3</v>
      </c>
      <c r="ER119" s="78">
        <f>AVERAGEIFS('WEEKLY DATA'!ER$11:ER$14577,'WEEKLY DATA'!$A$11:$A$14577,'MONTHLY DATA'!$A119,'WEEKLY DATA'!$B$11:$B$14577,'MONTHLY DATA'!$B119)</f>
        <v>361.25</v>
      </c>
      <c r="ES119" s="78">
        <f>AVERAGEIFS('WEEKLY DATA'!ES$11:ES$14577,'WEEKLY DATA'!$A$11:$A$14577,'MONTHLY DATA'!$A119,'WEEKLY DATA'!$B$11:$B$14577,'MONTHLY DATA'!$B119)</f>
        <v>371.25</v>
      </c>
      <c r="ET119" s="78">
        <f>AVERAGEIFS('WEEKLY DATA'!ET$11:ET$14577,'WEEKLY DATA'!$A$11:$A$14577,'MONTHLY DATA'!$A119,'WEEKLY DATA'!$B$11:$B$14577,'MONTHLY DATA'!$B119)</f>
        <v>366.25</v>
      </c>
      <c r="EU119" s="154">
        <f t="shared" si="93"/>
        <v>8.6058519793459354E-3</v>
      </c>
      <c r="EV119" s="78">
        <f>AVERAGEIFS('WEEKLY DATA'!EV$11:EV$14577,'WEEKLY DATA'!$A$11:$A$14577,'MONTHLY DATA'!$A119,'WEEKLY DATA'!$B$11:$B$14577,'MONTHLY DATA'!$B119)</f>
        <v>306.25</v>
      </c>
      <c r="EW119" s="78">
        <f>AVERAGEIFS('WEEKLY DATA'!EW$11:EW$14577,'WEEKLY DATA'!$A$11:$A$14577,'MONTHLY DATA'!$A119,'WEEKLY DATA'!$B$11:$B$14577,'MONTHLY DATA'!$B119)</f>
        <v>316.25</v>
      </c>
      <c r="EX119" s="78">
        <f>AVERAGEIFS('WEEKLY DATA'!EX$11:EX$14577,'WEEKLY DATA'!$A$11:$A$14577,'MONTHLY DATA'!$A119,'WEEKLY DATA'!$B$11:$B$14577,'MONTHLY DATA'!$B119)</f>
        <v>311.25</v>
      </c>
      <c r="EY119" s="154">
        <f t="shared" si="94"/>
        <v>-1.5810276679841917E-2</v>
      </c>
      <c r="EZ119" s="78">
        <f>AVERAGEIFS('WEEKLY DATA'!EZ$11:EZ$14577,'WEEKLY DATA'!$A$11:$A$14577,'MONTHLY DATA'!$A119,'WEEKLY DATA'!$B$11:$B$14577,'MONTHLY DATA'!$B119)</f>
        <v>525</v>
      </c>
      <c r="FA119" s="78">
        <f>AVERAGEIFS('WEEKLY DATA'!FA$11:FA$14577,'WEEKLY DATA'!$A$11:$A$14577,'MONTHLY DATA'!$A119,'WEEKLY DATA'!$B$11:$B$14577,'MONTHLY DATA'!$B119)</f>
        <v>535</v>
      </c>
      <c r="FB119" s="78">
        <f>AVERAGEIFS('WEEKLY DATA'!FB$11:FB$14577,'WEEKLY DATA'!$A$11:$A$14577,'MONTHLY DATA'!$A119,'WEEKLY DATA'!$B$11:$B$14577,'MONTHLY DATA'!$B119)</f>
        <v>530</v>
      </c>
      <c r="FC119" s="154">
        <f t="shared" si="95"/>
        <v>0</v>
      </c>
      <c r="FD119" s="78">
        <f>AVERAGEIFS('WEEKLY DATA'!FD$11:FD$14577,'WEEKLY DATA'!$A$11:$A$14577,'MONTHLY DATA'!$A119,'WEEKLY DATA'!$B$11:$B$14577,'MONTHLY DATA'!$B119)</f>
        <v>470</v>
      </c>
      <c r="FE119" s="78">
        <f>AVERAGEIFS('WEEKLY DATA'!FE$11:FE$14577,'WEEKLY DATA'!$A$11:$A$14577,'MONTHLY DATA'!$A119,'WEEKLY DATA'!$B$11:$B$14577,'MONTHLY DATA'!$B119)</f>
        <v>480</v>
      </c>
      <c r="FF119" s="78">
        <f>AVERAGEIFS('WEEKLY DATA'!FF$11:FF$14577,'WEEKLY DATA'!$A$11:$A$14577,'MONTHLY DATA'!$A119,'WEEKLY DATA'!$B$11:$B$14577,'MONTHLY DATA'!$B119)</f>
        <v>475</v>
      </c>
      <c r="FG119" s="154">
        <f t="shared" si="96"/>
        <v>-3.9190897597977226E-2</v>
      </c>
      <c r="FH119" s="78">
        <f>AVERAGEIFS('WEEKLY DATA'!FH$11:FH$14577,'WEEKLY DATA'!$A$11:$A$14577,'MONTHLY DATA'!$A119,'WEEKLY DATA'!$B$11:$B$14577,'MONTHLY DATA'!$B119)</f>
        <v>338.75</v>
      </c>
      <c r="FI119" s="78">
        <f>AVERAGEIFS('WEEKLY DATA'!FI$11:FI$14577,'WEEKLY DATA'!$A$11:$A$14577,'MONTHLY DATA'!$A119,'WEEKLY DATA'!$B$11:$B$14577,'MONTHLY DATA'!$B119)</f>
        <v>348.75</v>
      </c>
      <c r="FJ119" s="78">
        <f>AVERAGEIFS('WEEKLY DATA'!FJ$11:FJ$14577,'WEEKLY DATA'!$A$11:$A$14577,'MONTHLY DATA'!$A119,'WEEKLY DATA'!$B$11:$B$14577,'MONTHLY DATA'!$B119)</f>
        <v>343.75</v>
      </c>
      <c r="FK119" s="154">
        <f t="shared" si="97"/>
        <v>5.4844606946984342E-3</v>
      </c>
      <c r="FL119" s="169">
        <f>AVERAGEIFS('WEEKLY DATA'!FL$11:FL$14577,'WEEKLY DATA'!$A$11:$A$14577,'MONTHLY DATA'!$A119,'WEEKLY DATA'!$B$11:$B$14577,'MONTHLY DATA'!$B119)</f>
        <v>322.5</v>
      </c>
      <c r="FM119" s="78">
        <f>AVERAGEIFS('WEEKLY DATA'!FM$11:FM$14577,'WEEKLY DATA'!$A$11:$A$14577,'MONTHLY DATA'!$A119,'WEEKLY DATA'!$B$11:$B$14577,'MONTHLY DATA'!$B119)</f>
        <v>332.5</v>
      </c>
      <c r="FN119" s="78">
        <f>AVERAGEIFS('WEEKLY DATA'!FN$11:FN$14577,'WEEKLY DATA'!$A$11:$A$14577,'MONTHLY DATA'!$A119,'WEEKLY DATA'!$B$11:$B$14577,'MONTHLY DATA'!$B119)</f>
        <v>327.5</v>
      </c>
      <c r="FO119" s="154">
        <f t="shared" si="98"/>
        <v>7.692307692307665E-3</v>
      </c>
      <c r="FP119" s="78">
        <f>AVERAGEIFS('WEEKLY DATA'!FP$11:FP$14577,'WEEKLY DATA'!$A$11:$A$14577,'MONTHLY DATA'!$A119,'WEEKLY DATA'!$B$11:$B$14577,'MONTHLY DATA'!$B119)</f>
        <v>398.75</v>
      </c>
      <c r="FQ119" s="78">
        <f>AVERAGEIFS('WEEKLY DATA'!FQ$11:FQ$14577,'WEEKLY DATA'!$A$11:$A$14577,'MONTHLY DATA'!$A119,'WEEKLY DATA'!$B$11:$B$14577,'MONTHLY DATA'!$B119)</f>
        <v>408.75</v>
      </c>
      <c r="FR119" s="78">
        <f>AVERAGEIFS('WEEKLY DATA'!FR$11:FR$14577,'WEEKLY DATA'!$A$11:$A$14577,'MONTHLY DATA'!$A119,'WEEKLY DATA'!$B$11:$B$14577,'MONTHLY DATA'!$B119)</f>
        <v>403.75</v>
      </c>
      <c r="FS119" s="154">
        <f t="shared" si="99"/>
        <v>4.6656298600311619E-3</v>
      </c>
      <c r="FT119" s="78">
        <f>AVERAGEIFS('WEEKLY DATA'!FT$11:FT$14577,'WEEKLY DATA'!$A$11:$A$14577,'MONTHLY DATA'!$A119,'WEEKLY DATA'!$B$11:$B$14577,'MONTHLY DATA'!$B119)</f>
        <v>360</v>
      </c>
      <c r="FU119" s="78">
        <f>AVERAGEIFS('WEEKLY DATA'!FU$11:FU$14577,'WEEKLY DATA'!$A$11:$A$14577,'MONTHLY DATA'!$A119,'WEEKLY DATA'!$B$11:$B$14577,'MONTHLY DATA'!$B119)</f>
        <v>370</v>
      </c>
      <c r="FV119" s="78">
        <f>AVERAGEIFS('WEEKLY DATA'!FV$11:FV$14577,'WEEKLY DATA'!$A$11:$A$14577,'MONTHLY DATA'!$A119,'WEEKLY DATA'!$B$11:$B$14577,'MONTHLY DATA'!$B119)</f>
        <v>365</v>
      </c>
      <c r="FW119" s="154">
        <f t="shared" si="100"/>
        <v>-6.8027210884353817E-3</v>
      </c>
      <c r="FX119" s="78">
        <f>AVERAGEIFS('WEEKLY DATA'!FX$11:FX$14577,'WEEKLY DATA'!$A$11:$A$14577,'MONTHLY DATA'!$A119,'WEEKLY DATA'!$B$11:$B$14577,'MONTHLY DATA'!$B119)</f>
        <v>370</v>
      </c>
      <c r="FY119" s="78">
        <f>AVERAGEIFS('WEEKLY DATA'!FY$11:FY$14577,'WEEKLY DATA'!$A$11:$A$14577,'MONTHLY DATA'!$A119,'WEEKLY DATA'!$B$11:$B$14577,'MONTHLY DATA'!$B119)</f>
        <v>380</v>
      </c>
      <c r="FZ119" s="78">
        <f>AVERAGEIFS('WEEKLY DATA'!FZ$11:FZ$14577,'WEEKLY DATA'!$A$11:$A$14577,'MONTHLY DATA'!$A119,'WEEKLY DATA'!$B$11:$B$14577,'MONTHLY DATA'!$B119)</f>
        <v>375</v>
      </c>
      <c r="GA119" s="154">
        <f t="shared" si="101"/>
        <v>-4.3062200956937802E-2</v>
      </c>
      <c r="GB119" s="78">
        <f>AVERAGEIFS('WEEKLY DATA'!GB$11:GB$14577,'WEEKLY DATA'!$A$11:$A$14577,'MONTHLY DATA'!$A119,'WEEKLY DATA'!$B$11:$B$14577,'MONTHLY DATA'!$B119)</f>
        <v>481.25</v>
      </c>
      <c r="GC119" s="78">
        <f>AVERAGEIFS('WEEKLY DATA'!GC$11:GC$14577,'WEEKLY DATA'!$A$11:$A$14577,'MONTHLY DATA'!$A119,'WEEKLY DATA'!$B$11:$B$14577,'MONTHLY DATA'!$B119)</f>
        <v>491.25</v>
      </c>
      <c r="GD119" s="78">
        <f>AVERAGEIFS('WEEKLY DATA'!GD$11:GD$14577,'WEEKLY DATA'!$A$11:$A$14577,'MONTHLY DATA'!$A119,'WEEKLY DATA'!$B$11:$B$14577,'MONTHLY DATA'!$B119)</f>
        <v>486.25</v>
      </c>
      <c r="GE119" s="154">
        <f t="shared" si="102"/>
        <v>0</v>
      </c>
      <c r="GF119" s="169">
        <f>AVERAGEIFS('WEEKLY DATA'!GF$11:GF$14577,'WEEKLY DATA'!$A$11:$A$14577,'MONTHLY DATA'!$A119,'WEEKLY DATA'!$B$11:$B$14577,'MONTHLY DATA'!$B119)</f>
        <v>472.5</v>
      </c>
      <c r="GG119" s="78">
        <f>AVERAGEIFS('WEEKLY DATA'!GG$11:GG$14577,'WEEKLY DATA'!$A$11:$A$14577,'MONTHLY DATA'!$A119,'WEEKLY DATA'!$B$11:$B$14577,'MONTHLY DATA'!$B119)</f>
        <v>482.5</v>
      </c>
      <c r="GH119" s="78">
        <f>AVERAGEIFS('WEEKLY DATA'!GH$11:GH$14577,'WEEKLY DATA'!$A$11:$A$14577,'MONTHLY DATA'!$A119,'WEEKLY DATA'!$B$11:$B$14577,'MONTHLY DATA'!$B119)</f>
        <v>470</v>
      </c>
      <c r="GI119" s="154">
        <f t="shared" si="103"/>
        <v>-1.9556714471968717E-2</v>
      </c>
      <c r="GJ119" s="78">
        <f>AVERAGEIFS('WEEKLY DATA'!GJ$11:GJ$14577,'WEEKLY DATA'!$A$11:$A$14577,'MONTHLY DATA'!$A119,'WEEKLY DATA'!$B$11:$B$14577,'MONTHLY DATA'!$B119)</f>
        <v>610</v>
      </c>
      <c r="GK119" s="78">
        <f>AVERAGEIFS('WEEKLY DATA'!GK$11:GK$14577,'WEEKLY DATA'!$A$11:$A$14577,'MONTHLY DATA'!$A119,'WEEKLY DATA'!$B$11:$B$14577,'MONTHLY DATA'!$B119)</f>
        <v>620</v>
      </c>
      <c r="GL119" s="78">
        <f>AVERAGEIFS('WEEKLY DATA'!GL$11:GL$14577,'WEEKLY DATA'!$A$11:$A$14577,'MONTHLY DATA'!$A119,'WEEKLY DATA'!$B$11:$B$14577,'MONTHLY DATA'!$B119)</f>
        <v>581.25</v>
      </c>
      <c r="GM119" s="154">
        <f t="shared" si="104"/>
        <v>-5.4878048780487854E-2</v>
      </c>
      <c r="GN119" s="78">
        <f>AVERAGEIFS('WEEKLY DATA'!GN$11:GN$14577,'WEEKLY DATA'!$A$11:$A$14577,'MONTHLY DATA'!$A119,'WEEKLY DATA'!$B$11:$B$14577,'MONTHLY DATA'!$B119)</f>
        <v>537.5</v>
      </c>
      <c r="GO119" s="78">
        <f>AVERAGEIFS('WEEKLY DATA'!GO$11:GO$14577,'WEEKLY DATA'!$A$11:$A$14577,'MONTHLY DATA'!$A119,'WEEKLY DATA'!$B$11:$B$14577,'MONTHLY DATA'!$B119)</f>
        <v>547.5</v>
      </c>
      <c r="GP119" s="78">
        <f>AVERAGEIFS('WEEKLY DATA'!GP$11:GP$14577,'WEEKLY DATA'!$A$11:$A$14577,'MONTHLY DATA'!$A119,'WEEKLY DATA'!$B$11:$B$14577,'MONTHLY DATA'!$B119)</f>
        <v>542.5</v>
      </c>
      <c r="GQ119" s="154">
        <f t="shared" si="105"/>
        <v>-4.5871559633027248E-3</v>
      </c>
      <c r="GR119" s="78"/>
    </row>
    <row r="120" spans="1:200" ht="15.75" x14ac:dyDescent="0.25">
      <c r="A120">
        <f t="shared" si="55"/>
        <v>2</v>
      </c>
      <c r="B120">
        <f t="shared" si="56"/>
        <v>2019</v>
      </c>
      <c r="C120" s="86">
        <v>43497</v>
      </c>
      <c r="D120" s="78">
        <f>AVERAGEIFS('WEEKLY DATA'!D$11:D$14577,'WEEKLY DATA'!$A$11:$A$14577,'MONTHLY DATA'!$A120,'WEEKLY DATA'!$B$11:$B$14577,'MONTHLY DATA'!$B120)</f>
        <v>448.75</v>
      </c>
      <c r="E120" s="78">
        <f>AVERAGEIFS('WEEKLY DATA'!E$11:E$14577,'WEEKLY DATA'!$A$11:$A$14577,'MONTHLY DATA'!$A120,'WEEKLY DATA'!$B$11:$B$14577,'MONTHLY DATA'!$B120)</f>
        <v>458.75</v>
      </c>
      <c r="F120" s="78">
        <f>AVERAGEIFS('WEEKLY DATA'!F$11:F$14577,'WEEKLY DATA'!$A$11:$A$14577,'MONTHLY DATA'!$A120,'WEEKLY DATA'!$B$11:$B$14577,'MONTHLY DATA'!$B120)</f>
        <v>453.75</v>
      </c>
      <c r="G120" s="154">
        <f t="shared" si="57"/>
        <v>-3.7135278514588865E-2</v>
      </c>
      <c r="H120" s="169">
        <f>AVERAGEIFS('WEEKLY DATA'!H$11:H$14577,'WEEKLY DATA'!$A$11:$A$14577,'MONTHLY DATA'!$A120,'WEEKLY DATA'!$B$11:$B$14577,'MONTHLY DATA'!$B120)</f>
        <v>551.25</v>
      </c>
      <c r="I120" s="78">
        <f>AVERAGEIFS('WEEKLY DATA'!I$11:I$14577,'WEEKLY DATA'!$A$11:$A$14577,'MONTHLY DATA'!$A120,'WEEKLY DATA'!$B$11:$B$14577,'MONTHLY DATA'!$B120)</f>
        <v>561.25</v>
      </c>
      <c r="J120" s="78">
        <f>AVERAGEIFS('WEEKLY DATA'!J$11:J$14577,'WEEKLY DATA'!$A$11:$A$14577,'MONTHLY DATA'!$A120,'WEEKLY DATA'!$B$11:$B$14577,'MONTHLY DATA'!$B120)</f>
        <v>556.25</v>
      </c>
      <c r="K120" s="154">
        <f t="shared" si="58"/>
        <v>-3.6796536796536827E-2</v>
      </c>
      <c r="L120" s="169">
        <f>AVERAGEIFS('WEEKLY DATA'!L$11:L$14577,'WEEKLY DATA'!$A$11:$A$14577,'MONTHLY DATA'!$A120,'WEEKLY DATA'!$B$11:$B$14577,'MONTHLY DATA'!$B120)</f>
        <v>590</v>
      </c>
      <c r="M120" s="78">
        <f>AVERAGEIFS('WEEKLY DATA'!M$11:M$14577,'WEEKLY DATA'!$A$11:$A$14577,'MONTHLY DATA'!$A120,'WEEKLY DATA'!$B$11:$B$14577,'MONTHLY DATA'!$B120)</f>
        <v>600</v>
      </c>
      <c r="N120" s="78">
        <f>AVERAGEIFS('WEEKLY DATA'!N$11:N$14577,'WEEKLY DATA'!$A$11:$A$14577,'MONTHLY DATA'!$A120,'WEEKLY DATA'!$B$11:$B$14577,'MONTHLY DATA'!$B120)</f>
        <v>595</v>
      </c>
      <c r="O120" s="154">
        <f t="shared" si="59"/>
        <v>8.4745762711864181E-3</v>
      </c>
      <c r="P120" s="169">
        <f>AVERAGEIFS('WEEKLY DATA'!P$11:P$14577,'WEEKLY DATA'!$A$11:$A$14577,'MONTHLY DATA'!$A120,'WEEKLY DATA'!$B$11:$B$14577,'MONTHLY DATA'!$B120)</f>
        <v>397.5</v>
      </c>
      <c r="Q120" s="78">
        <f>AVERAGEIFS('WEEKLY DATA'!Q$11:Q$14577,'WEEKLY DATA'!$A$11:$A$14577,'MONTHLY DATA'!$A120,'WEEKLY DATA'!$B$11:$B$14577,'MONTHLY DATA'!$B120)</f>
        <v>407.5</v>
      </c>
      <c r="R120" s="78">
        <f>AVERAGEIFS('WEEKLY DATA'!R$11:R$14577,'WEEKLY DATA'!$A$11:$A$14577,'MONTHLY DATA'!$A120,'WEEKLY DATA'!$B$11:$B$14577,'MONTHLY DATA'!$B120)</f>
        <v>402.5</v>
      </c>
      <c r="S120" s="154">
        <f t="shared" si="60"/>
        <v>-2.4242424242424288E-2</v>
      </c>
      <c r="T120" s="169">
        <f>AVERAGEIFS('WEEKLY DATA'!T$11:T$14577,'WEEKLY DATA'!$A$11:$A$14577,'MONTHLY DATA'!$A120,'WEEKLY DATA'!$B$11:$B$14577,'MONTHLY DATA'!$B120)</f>
        <v>433.75</v>
      </c>
      <c r="U120" s="78">
        <f>AVERAGEIFS('WEEKLY DATA'!U$11:U$14577,'WEEKLY DATA'!$A$11:$A$14577,'MONTHLY DATA'!$A120,'WEEKLY DATA'!$B$11:$B$14577,'MONTHLY DATA'!$B120)</f>
        <v>443.75</v>
      </c>
      <c r="V120" s="78">
        <f>AVERAGEIFS('WEEKLY DATA'!V$11:V$14577,'WEEKLY DATA'!$A$11:$A$14577,'MONTHLY DATA'!$A120,'WEEKLY DATA'!$B$11:$B$14577,'MONTHLY DATA'!$B120)</f>
        <v>438.75</v>
      </c>
      <c r="W120" s="154">
        <f t="shared" si="61"/>
        <v>-3.8356164383561597E-2</v>
      </c>
      <c r="X120" s="169">
        <f>AVERAGEIFS('WEEKLY DATA'!X$11:X$14577,'WEEKLY DATA'!$A$11:$A$14577,'MONTHLY DATA'!$A120,'WEEKLY DATA'!$B$11:$B$14577,'MONTHLY DATA'!$B120)</f>
        <v>401.25</v>
      </c>
      <c r="Y120" s="78">
        <f>AVERAGEIFS('WEEKLY DATA'!Y$11:Y$14577,'WEEKLY DATA'!$A$11:$A$14577,'MONTHLY DATA'!$A120,'WEEKLY DATA'!$B$11:$B$14577,'MONTHLY DATA'!$B120)</f>
        <v>411.25</v>
      </c>
      <c r="Z120" s="78">
        <f>AVERAGEIFS('WEEKLY DATA'!Z$11:Z$14577,'WEEKLY DATA'!$A$11:$A$14577,'MONTHLY DATA'!$A120,'WEEKLY DATA'!$B$11:$B$14577,'MONTHLY DATA'!$B120)</f>
        <v>406.25</v>
      </c>
      <c r="AA120" s="154">
        <f t="shared" si="62"/>
        <v>-4.9707602339181256E-2</v>
      </c>
      <c r="AB120" s="169">
        <f>AVERAGEIFS('WEEKLY DATA'!AB$11:AB$14577,'WEEKLY DATA'!$A$11:$A$14577,'MONTHLY DATA'!$A120,'WEEKLY DATA'!$B$11:$B$14577,'MONTHLY DATA'!$B120)</f>
        <v>590</v>
      </c>
      <c r="AC120" s="78">
        <f>AVERAGEIFS('WEEKLY DATA'!AC$11:AC$14577,'WEEKLY DATA'!$A$11:$A$14577,'MONTHLY DATA'!$A120,'WEEKLY DATA'!$B$11:$B$14577,'MONTHLY DATA'!$B120)</f>
        <v>600</v>
      </c>
      <c r="AD120" s="78">
        <f>AVERAGEIFS('WEEKLY DATA'!AD$11:AD$14577,'WEEKLY DATA'!$A$11:$A$14577,'MONTHLY DATA'!$A120,'WEEKLY DATA'!$B$11:$B$14577,'MONTHLY DATA'!$B120)</f>
        <v>595</v>
      </c>
      <c r="AE120" s="154">
        <f t="shared" si="63"/>
        <v>8.4745762711864181E-3</v>
      </c>
      <c r="AF120" s="169">
        <f>AVERAGEIFS('WEEKLY DATA'!AF$11:AF$14577,'WEEKLY DATA'!$A$11:$A$14577,'MONTHLY DATA'!$A120,'WEEKLY DATA'!$B$11:$B$14577,'MONTHLY DATA'!$B120)</f>
        <v>382.5</v>
      </c>
      <c r="AG120" s="78">
        <f>AVERAGEIFS('WEEKLY DATA'!AG$11:AG$14577,'WEEKLY DATA'!$A$11:$A$14577,'MONTHLY DATA'!$A120,'WEEKLY DATA'!$B$11:$B$14577,'MONTHLY DATA'!$B120)</f>
        <v>392.5</v>
      </c>
      <c r="AH120" s="78">
        <f>AVERAGEIFS('WEEKLY DATA'!AH$11:AH$14577,'WEEKLY DATA'!$A$11:$A$14577,'MONTHLY DATA'!$A120,'WEEKLY DATA'!$B$11:$B$14577,'MONTHLY DATA'!$B120)</f>
        <v>387.5</v>
      </c>
      <c r="AI120" s="154">
        <f t="shared" si="64"/>
        <v>-2.515723270440251E-2</v>
      </c>
      <c r="AJ120" s="169">
        <f>AVERAGEIFS('WEEKLY DATA'!AJ$11:AJ$14577,'WEEKLY DATA'!$A$11:$A$14577,'MONTHLY DATA'!$A120,'WEEKLY DATA'!$B$11:$B$14577,'MONTHLY DATA'!$B120)</f>
        <v>421.25</v>
      </c>
      <c r="AK120" s="78">
        <f>AVERAGEIFS('WEEKLY DATA'!AK$11:AK$14577,'WEEKLY DATA'!$A$11:$A$14577,'MONTHLY DATA'!$A120,'WEEKLY DATA'!$B$11:$B$14577,'MONTHLY DATA'!$B120)</f>
        <v>431.25</v>
      </c>
      <c r="AL120" s="78">
        <f>AVERAGEIFS('WEEKLY DATA'!AL$11:AL$14577,'WEEKLY DATA'!$A$11:$A$14577,'MONTHLY DATA'!$A120,'WEEKLY DATA'!$B$11:$B$14577,'MONTHLY DATA'!$B120)</f>
        <v>426.25</v>
      </c>
      <c r="AM120" s="154">
        <f t="shared" si="65"/>
        <v>-3.9436619718309807E-2</v>
      </c>
      <c r="AN120" s="169">
        <f>AVERAGEIFS('WEEKLY DATA'!AN$11:AN$14577,'WEEKLY DATA'!$A$11:$A$14577,'MONTHLY DATA'!$A120,'WEEKLY DATA'!$B$11:$B$14577,'MONTHLY DATA'!$B120)</f>
        <v>401.25</v>
      </c>
      <c r="AO120" s="78">
        <f>AVERAGEIFS('WEEKLY DATA'!AO$11:AO$14577,'WEEKLY DATA'!$A$11:$A$14577,'MONTHLY DATA'!$A120,'WEEKLY DATA'!$B$11:$B$14577,'MONTHLY DATA'!$B120)</f>
        <v>411.25</v>
      </c>
      <c r="AP120" s="78">
        <f>AVERAGEIFS('WEEKLY DATA'!AP$11:AP$14577,'WEEKLY DATA'!$A$11:$A$14577,'MONTHLY DATA'!$A120,'WEEKLY DATA'!$B$11:$B$14577,'MONTHLY DATA'!$B120)</f>
        <v>406.25</v>
      </c>
      <c r="AQ120" s="154">
        <f t="shared" si="66"/>
        <v>-4.4117647058823484E-2</v>
      </c>
      <c r="AR120" s="169">
        <f>AVERAGEIFS('WEEKLY DATA'!AR$11:AR$14577,'WEEKLY DATA'!$A$11:$A$14577,'MONTHLY DATA'!$A120,'WEEKLY DATA'!$B$11:$B$14577,'MONTHLY DATA'!$B120)</f>
        <v>590</v>
      </c>
      <c r="AS120" s="78">
        <f>AVERAGEIFS('WEEKLY DATA'!AS$11:AS$14577,'WEEKLY DATA'!$A$11:$A$14577,'MONTHLY DATA'!$A120,'WEEKLY DATA'!$B$11:$B$14577,'MONTHLY DATA'!$B120)</f>
        <v>600</v>
      </c>
      <c r="AT120" s="78">
        <f>AVERAGEIFS('WEEKLY DATA'!AT$11:AT$14577,'WEEKLY DATA'!$A$11:$A$14577,'MONTHLY DATA'!$A120,'WEEKLY DATA'!$B$11:$B$14577,'MONTHLY DATA'!$B120)</f>
        <v>595</v>
      </c>
      <c r="AU120" s="154">
        <f t="shared" si="67"/>
        <v>8.4745762711864181E-3</v>
      </c>
      <c r="AV120" s="169">
        <f>AVERAGEIFS('WEEKLY DATA'!AV$11:AV$14577,'WEEKLY DATA'!$A$11:$A$14577,'MONTHLY DATA'!$A120,'WEEKLY DATA'!$B$11:$B$14577,'MONTHLY DATA'!$B120)</f>
        <v>398.75</v>
      </c>
      <c r="AW120" s="78">
        <f>AVERAGEIFS('WEEKLY DATA'!AW$11:AW$14577,'WEEKLY DATA'!$A$11:$A$14577,'MONTHLY DATA'!$A120,'WEEKLY DATA'!$B$11:$B$14577,'MONTHLY DATA'!$B120)</f>
        <v>408.75</v>
      </c>
      <c r="AX120" s="78">
        <f>AVERAGEIFS('WEEKLY DATA'!AX$11:AX$14577,'WEEKLY DATA'!$A$11:$A$14577,'MONTHLY DATA'!$A120,'WEEKLY DATA'!$B$11:$B$14577,'MONTHLY DATA'!$B120)</f>
        <v>403.75</v>
      </c>
      <c r="AY120" s="154">
        <f t="shared" si="68"/>
        <v>-9.2024539877300082E-3</v>
      </c>
      <c r="AZ120" s="169">
        <f>AVERAGEIFS('WEEKLY DATA'!AZ$11:AZ$14577,'WEEKLY DATA'!$A$11:$A$14577,'MONTHLY DATA'!$A120,'WEEKLY DATA'!$B$11:$B$14577,'MONTHLY DATA'!$B120)</f>
        <v>356.25</v>
      </c>
      <c r="BA120" s="78">
        <f>AVERAGEIFS('WEEKLY DATA'!BA$11:BA$14577,'WEEKLY DATA'!$A$11:$A$14577,'MONTHLY DATA'!$A120,'WEEKLY DATA'!$B$11:$B$14577,'MONTHLY DATA'!$B120)</f>
        <v>366.25</v>
      </c>
      <c r="BB120" s="78">
        <f>AVERAGEIFS('WEEKLY DATA'!BB$11:BB$14577,'WEEKLY DATA'!$A$11:$A$14577,'MONTHLY DATA'!$A120,'WEEKLY DATA'!$B$11:$B$14577,'MONTHLY DATA'!$B120)</f>
        <v>361.25</v>
      </c>
      <c r="BC120" s="154">
        <f t="shared" si="69"/>
        <v>-4.6204620462046209E-2</v>
      </c>
      <c r="BD120" s="169">
        <f>AVERAGEIFS('WEEKLY DATA'!BD$11:BD$14577,'WEEKLY DATA'!$A$11:$A$14577,'MONTHLY DATA'!$A120,'WEEKLY DATA'!$B$11:$B$14577,'MONTHLY DATA'!$B120)</f>
        <v>336.25</v>
      </c>
      <c r="BE120" s="78">
        <f>AVERAGEIFS('WEEKLY DATA'!BE$11:BE$14577,'WEEKLY DATA'!$A$11:$A$14577,'MONTHLY DATA'!$A120,'WEEKLY DATA'!$B$11:$B$14577,'MONTHLY DATA'!$B120)</f>
        <v>346.25</v>
      </c>
      <c r="BF120" s="78">
        <f>AVERAGEIFS('WEEKLY DATA'!BF$11:BF$14577,'WEEKLY DATA'!$A$11:$A$14577,'MONTHLY DATA'!$A120,'WEEKLY DATA'!$B$11:$B$14577,'MONTHLY DATA'!$B120)</f>
        <v>341.25</v>
      </c>
      <c r="BG120" s="154">
        <f t="shared" si="70"/>
        <v>-5.208333333333337E-2</v>
      </c>
      <c r="BH120" s="169">
        <f>AVERAGEIFS('WEEKLY DATA'!BH$11:BH$14577,'WEEKLY DATA'!$A$11:$A$14577,'MONTHLY DATA'!$A120,'WEEKLY DATA'!$B$11:$B$14577,'MONTHLY DATA'!$B120)</f>
        <v>480</v>
      </c>
      <c r="BI120" s="78">
        <f>AVERAGEIFS('WEEKLY DATA'!BI$11:BI$14577,'WEEKLY DATA'!$A$11:$A$14577,'MONTHLY DATA'!$A120,'WEEKLY DATA'!$B$11:$B$14577,'MONTHLY DATA'!$B120)</f>
        <v>490</v>
      </c>
      <c r="BJ120" s="78">
        <f>AVERAGEIFS('WEEKLY DATA'!BJ$11:BJ$14577,'WEEKLY DATA'!$A$11:$A$14577,'MONTHLY DATA'!$A120,'WEEKLY DATA'!$B$11:$B$14577,'MONTHLY DATA'!$B120)</f>
        <v>485</v>
      </c>
      <c r="BK120" s="154">
        <f t="shared" si="71"/>
        <v>1.0416666666666741E-2</v>
      </c>
      <c r="BL120" s="169">
        <f>AVERAGEIFS('WEEKLY DATA'!BL$11:BL$14577,'WEEKLY DATA'!$A$11:$A$14577,'MONTHLY DATA'!$A120,'WEEKLY DATA'!$B$11:$B$14577,'MONTHLY DATA'!$B120)</f>
        <v>383.75</v>
      </c>
      <c r="BM120" s="78">
        <f>AVERAGEIFS('WEEKLY DATA'!BM$11:BM$14577,'WEEKLY DATA'!$A$11:$A$14577,'MONTHLY DATA'!$A120,'WEEKLY DATA'!$B$11:$B$14577,'MONTHLY DATA'!$B120)</f>
        <v>393.75</v>
      </c>
      <c r="BN120" s="78">
        <f>AVERAGEIFS('WEEKLY DATA'!BN$11:BN$14577,'WEEKLY DATA'!$A$11:$A$14577,'MONTHLY DATA'!$A120,'WEEKLY DATA'!$B$11:$B$14577,'MONTHLY DATA'!$B120)</f>
        <v>388.75</v>
      </c>
      <c r="BO120" s="154">
        <f t="shared" si="72"/>
        <v>-9.5541401273885329E-3</v>
      </c>
      <c r="BP120" s="78">
        <f>AVERAGEIFS('WEEKLY DATA'!BP$11:BP$14577,'WEEKLY DATA'!$A$11:$A$14577,'MONTHLY DATA'!$A120,'WEEKLY DATA'!$B$11:$B$14577,'MONTHLY DATA'!$B120)</f>
        <v>446.25</v>
      </c>
      <c r="BQ120" s="78">
        <f>AVERAGEIFS('WEEKLY DATA'!BQ$11:BQ$14577,'WEEKLY DATA'!$A$11:$A$14577,'MONTHLY DATA'!$A120,'WEEKLY DATA'!$B$11:$B$14577,'MONTHLY DATA'!$B120)</f>
        <v>456.25</v>
      </c>
      <c r="BR120" s="78">
        <f>AVERAGEIFS('WEEKLY DATA'!BR$11:BR$14577,'WEEKLY DATA'!$A$11:$A$14577,'MONTHLY DATA'!$A120,'WEEKLY DATA'!$B$11:$B$14577,'MONTHLY DATA'!$B120)</f>
        <v>451.25</v>
      </c>
      <c r="BS120" s="154">
        <f t="shared" si="73"/>
        <v>-3.7333333333333329E-2</v>
      </c>
      <c r="BT120" s="78">
        <f>AVERAGEIFS('WEEKLY DATA'!BT$11:BT$14577,'WEEKLY DATA'!$A$11:$A$14577,'MONTHLY DATA'!$A120,'WEEKLY DATA'!$B$11:$B$14577,'MONTHLY DATA'!$B120)</f>
        <v>450</v>
      </c>
      <c r="BU120" s="78">
        <f>AVERAGEIFS('WEEKLY DATA'!BU$11:BU$14577,'WEEKLY DATA'!$A$11:$A$14577,'MONTHLY DATA'!$A120,'WEEKLY DATA'!$B$11:$B$14577,'MONTHLY DATA'!$B120)</f>
        <v>460</v>
      </c>
      <c r="BV120" s="78">
        <f>AVERAGEIFS('WEEKLY DATA'!BV$11:BV$14577,'WEEKLY DATA'!$A$11:$A$14577,'MONTHLY DATA'!$A120,'WEEKLY DATA'!$B$11:$B$14577,'MONTHLY DATA'!$B120)</f>
        <v>455</v>
      </c>
      <c r="BW120" s="154">
        <f t="shared" si="74"/>
        <v>-5.6994818652849721E-2</v>
      </c>
      <c r="BX120" s="78">
        <f>AVERAGEIFS('WEEKLY DATA'!BX$11:BX$14577,'WEEKLY DATA'!$A$11:$A$14577,'MONTHLY DATA'!$A120,'WEEKLY DATA'!$B$11:$B$14577,'MONTHLY DATA'!$B120)</f>
        <v>535</v>
      </c>
      <c r="BY120" s="78">
        <f>AVERAGEIFS('WEEKLY DATA'!BY$11:BY$14577,'WEEKLY DATA'!$A$11:$A$14577,'MONTHLY DATA'!$A120,'WEEKLY DATA'!$B$11:$B$14577,'MONTHLY DATA'!$B120)</f>
        <v>545</v>
      </c>
      <c r="BZ120" s="78">
        <f>AVERAGEIFS('WEEKLY DATA'!BZ$11:BZ$14577,'WEEKLY DATA'!$A$11:$A$14577,'MONTHLY DATA'!$A120,'WEEKLY DATA'!$B$11:$B$14577,'MONTHLY DATA'!$B120)</f>
        <v>540</v>
      </c>
      <c r="CA120" s="154">
        <f t="shared" si="75"/>
        <v>9.3457943925232545E-3</v>
      </c>
      <c r="CB120" s="78">
        <f>AVERAGEIFS('WEEKLY DATA'!CB$11:CB$14577,'WEEKLY DATA'!$A$11:$A$14577,'MONTHLY DATA'!$A120,'WEEKLY DATA'!$B$11:$B$14577,'MONTHLY DATA'!$B120)</f>
        <v>500</v>
      </c>
      <c r="CC120" s="78">
        <f>AVERAGEIFS('WEEKLY DATA'!CC$11:CC$14577,'WEEKLY DATA'!$A$11:$A$14577,'MONTHLY DATA'!$A120,'WEEKLY DATA'!$B$11:$B$14577,'MONTHLY DATA'!$B120)</f>
        <v>510</v>
      </c>
      <c r="CD120" s="78">
        <f>AVERAGEIFS('WEEKLY DATA'!CD$11:CD$14577,'WEEKLY DATA'!$A$11:$A$14577,'MONTHLY DATA'!$A120,'WEEKLY DATA'!$B$11:$B$14577,'MONTHLY DATA'!$B120)</f>
        <v>505</v>
      </c>
      <c r="CE120" s="154">
        <f t="shared" si="76"/>
        <v>-1.4634146341463428E-2</v>
      </c>
      <c r="CF120" s="78">
        <f>AVERAGEIFS('WEEKLY DATA'!CF$11:CF$14577,'WEEKLY DATA'!$A$11:$A$14577,'MONTHLY DATA'!$A120,'WEEKLY DATA'!$B$11:$B$14577,'MONTHLY DATA'!$B120)</f>
        <v>396.25</v>
      </c>
      <c r="CG120" s="78">
        <f>AVERAGEIFS('WEEKLY DATA'!CG$11:CG$14577,'WEEKLY DATA'!$A$11:$A$14577,'MONTHLY DATA'!$A120,'WEEKLY DATA'!$B$11:$B$14577,'MONTHLY DATA'!$B120)</f>
        <v>406.25</v>
      </c>
      <c r="CH120" s="78">
        <f>AVERAGEIFS('WEEKLY DATA'!CH$11:CH$14577,'WEEKLY DATA'!$A$11:$A$14577,'MONTHLY DATA'!$A120,'WEEKLY DATA'!$B$11:$B$14577,'MONTHLY DATA'!$B120)</f>
        <v>401.25</v>
      </c>
      <c r="CI120" s="154">
        <f t="shared" si="77"/>
        <v>-4.179104477611939E-2</v>
      </c>
      <c r="CJ120" s="78">
        <f>AVERAGEIFS('WEEKLY DATA'!CJ$11:CJ$14577,'WEEKLY DATA'!$A$11:$A$14577,'MONTHLY DATA'!$A120,'WEEKLY DATA'!$B$11:$B$14577,'MONTHLY DATA'!$B120)</f>
        <v>400</v>
      </c>
      <c r="CK120" s="78">
        <f>AVERAGEIFS('WEEKLY DATA'!CK$11:CK$14577,'WEEKLY DATA'!$A$11:$A$14577,'MONTHLY DATA'!$A120,'WEEKLY DATA'!$B$11:$B$14577,'MONTHLY DATA'!$B120)</f>
        <v>410</v>
      </c>
      <c r="CL120" s="78">
        <f>AVERAGEIFS('WEEKLY DATA'!CL$11:CL$14577,'WEEKLY DATA'!$A$11:$A$14577,'MONTHLY DATA'!$A120,'WEEKLY DATA'!$B$11:$B$14577,'MONTHLY DATA'!$B120)</f>
        <v>405</v>
      </c>
      <c r="CM120" s="154">
        <f t="shared" si="78"/>
        <v>-6.3583815028901758E-2</v>
      </c>
      <c r="CN120" s="78">
        <f>AVERAGEIFS('WEEKLY DATA'!CN$11:CN$14577,'WEEKLY DATA'!$A$11:$A$14577,'MONTHLY DATA'!$A120,'WEEKLY DATA'!$B$11:$B$14577,'MONTHLY DATA'!$B120)</f>
        <v>485</v>
      </c>
      <c r="CO120" s="78">
        <f>AVERAGEIFS('WEEKLY DATA'!CO$11:CO$14577,'WEEKLY DATA'!$A$11:$A$14577,'MONTHLY DATA'!$A120,'WEEKLY DATA'!$B$11:$B$14577,'MONTHLY DATA'!$B120)</f>
        <v>495</v>
      </c>
      <c r="CP120" s="78">
        <f>AVERAGEIFS('WEEKLY DATA'!CP$11:CP$14577,'WEEKLY DATA'!$A$11:$A$14577,'MONTHLY DATA'!$A120,'WEEKLY DATA'!$B$11:$B$14577,'MONTHLY DATA'!$B120)</f>
        <v>490</v>
      </c>
      <c r="CQ120" s="154">
        <f t="shared" si="79"/>
        <v>1.0309278350515427E-2</v>
      </c>
      <c r="CR120" s="78">
        <f>AVERAGEIFS('WEEKLY DATA'!CR$11:CR$14577,'WEEKLY DATA'!$A$11:$A$14577,'MONTHLY DATA'!$A120,'WEEKLY DATA'!$B$11:$B$14577,'MONTHLY DATA'!$B120)</f>
        <v>470</v>
      </c>
      <c r="CS120" s="78">
        <f>AVERAGEIFS('WEEKLY DATA'!CS$11:CS$14577,'WEEKLY DATA'!$A$11:$A$14577,'MONTHLY DATA'!$A120,'WEEKLY DATA'!$B$11:$B$14577,'MONTHLY DATA'!$B120)</f>
        <v>480</v>
      </c>
      <c r="CT120" s="78">
        <f>AVERAGEIFS('WEEKLY DATA'!CT$11:CT$14577,'WEEKLY DATA'!$A$11:$A$14577,'MONTHLY DATA'!$A120,'WEEKLY DATA'!$B$11:$B$14577,'MONTHLY DATA'!$B120)</f>
        <v>475</v>
      </c>
      <c r="CU120" s="154">
        <f t="shared" si="80"/>
        <v>-1.5544041450777257E-2</v>
      </c>
      <c r="CV120" s="169">
        <f>AVERAGEIFS('WEEKLY DATA'!CV$11:CV$14577,'WEEKLY DATA'!$A$11:$A$14577,'MONTHLY DATA'!$A120,'WEEKLY DATA'!$B$11:$B$14577,'MONTHLY DATA'!$B120)</f>
        <v>446.25</v>
      </c>
      <c r="CW120" s="78">
        <f>AVERAGEIFS('WEEKLY DATA'!CW$11:CW$14577,'WEEKLY DATA'!$A$11:$A$14577,'MONTHLY DATA'!$A120,'WEEKLY DATA'!$B$11:$B$14577,'MONTHLY DATA'!$B120)</f>
        <v>456.25</v>
      </c>
      <c r="CX120" s="78">
        <f>AVERAGEIFS('WEEKLY DATA'!CX$11:CX$14577,'WEEKLY DATA'!$A$11:$A$14577,'MONTHLY DATA'!$A120,'WEEKLY DATA'!$B$11:$B$14577,'MONTHLY DATA'!$B120)</f>
        <v>451.25</v>
      </c>
      <c r="CY120" s="154">
        <f t="shared" si="81"/>
        <v>-2.695417789757415E-2</v>
      </c>
      <c r="CZ120" s="169">
        <f>AVERAGEIFS('WEEKLY DATA'!CZ$11:CZ$14577,'WEEKLY DATA'!$A$11:$A$14577,'MONTHLY DATA'!$A120,'WEEKLY DATA'!$B$11:$B$14577,'MONTHLY DATA'!$B120)</f>
        <v>418.75</v>
      </c>
      <c r="DA120" s="78">
        <f>AVERAGEIFS('WEEKLY DATA'!DA$11:DA$14577,'WEEKLY DATA'!$A$11:$A$14577,'MONTHLY DATA'!$A120,'WEEKLY DATA'!$B$11:$B$14577,'MONTHLY DATA'!$B120)</f>
        <v>428.75</v>
      </c>
      <c r="DB120" s="78">
        <f>AVERAGEIFS('WEEKLY DATA'!DB$11:DB$14577,'WEEKLY DATA'!$A$11:$A$14577,'MONTHLY DATA'!$A120,'WEEKLY DATA'!$B$11:$B$14577,'MONTHLY DATA'!$B120)</f>
        <v>423.75</v>
      </c>
      <c r="DC120" s="154">
        <f t="shared" si="82"/>
        <v>-5.5710306406685284E-2</v>
      </c>
      <c r="DD120" s="78">
        <f>AVERAGEIFS('WEEKLY DATA'!DD$11:DD$14577,'WEEKLY DATA'!$A$11:$A$14577,'MONTHLY DATA'!$A120,'WEEKLY DATA'!$B$11:$B$14577,'MONTHLY DATA'!$B120)</f>
        <v>525</v>
      </c>
      <c r="DE120" s="78">
        <f>AVERAGEIFS('WEEKLY DATA'!DE$11:DE$14577,'WEEKLY DATA'!$A$11:$A$14577,'MONTHLY DATA'!$A120,'WEEKLY DATA'!$B$11:$B$14577,'MONTHLY DATA'!$B120)</f>
        <v>535</v>
      </c>
      <c r="DF120" s="78">
        <f>AVERAGEIFS('WEEKLY DATA'!DF$11:DF$14577,'WEEKLY DATA'!$A$11:$A$14577,'MONTHLY DATA'!$A120,'WEEKLY DATA'!$B$11:$B$14577,'MONTHLY DATA'!$B120)</f>
        <v>530</v>
      </c>
      <c r="DG120" s="154">
        <f t="shared" si="83"/>
        <v>4.6913580246913611E-2</v>
      </c>
      <c r="DH120" s="78">
        <f>AVERAGEIFS('WEEKLY DATA'!DH$11:DH$14577,'WEEKLY DATA'!$A$11:$A$14577,'MONTHLY DATA'!$A120,'WEEKLY DATA'!$B$11:$B$14577,'MONTHLY DATA'!$B120)</f>
        <v>495</v>
      </c>
      <c r="DI120" s="78">
        <f>AVERAGEIFS('WEEKLY DATA'!DI$11:DI$14577,'WEEKLY DATA'!$A$11:$A$14577,'MONTHLY DATA'!$A120,'WEEKLY DATA'!$B$11:$B$14577,'MONTHLY DATA'!$B120)</f>
        <v>505</v>
      </c>
      <c r="DJ120" s="78">
        <f>AVERAGEIFS('WEEKLY DATA'!DJ$11:DJ$14577,'WEEKLY DATA'!$A$11:$A$14577,'MONTHLY DATA'!$A120,'WEEKLY DATA'!$B$11:$B$14577,'MONTHLY DATA'!$B120)</f>
        <v>500</v>
      </c>
      <c r="DK120" s="154">
        <f t="shared" si="84"/>
        <v>-1.4778325123152691E-2</v>
      </c>
      <c r="DL120" s="169">
        <f>AVERAGEIFS('WEEKLY DATA'!DL$11:DL$14577,'WEEKLY DATA'!$A$11:$A$14577,'MONTHLY DATA'!$A120,'WEEKLY DATA'!$B$11:$B$14577,'MONTHLY DATA'!$B120)</f>
        <v>391.25</v>
      </c>
      <c r="DM120" s="78">
        <f>AVERAGEIFS('WEEKLY DATA'!DM$11:DM$14577,'WEEKLY DATA'!$A$11:$A$14577,'MONTHLY DATA'!$A120,'WEEKLY DATA'!$B$11:$B$14577,'MONTHLY DATA'!$B120)</f>
        <v>401.25</v>
      </c>
      <c r="DN120" s="78">
        <f>AVERAGEIFS('WEEKLY DATA'!DN$11:DN$14577,'WEEKLY DATA'!$A$11:$A$14577,'MONTHLY DATA'!$A120,'WEEKLY DATA'!$B$11:$B$14577,'MONTHLY DATA'!$B120)</f>
        <v>396.25</v>
      </c>
      <c r="DO120" s="154">
        <f t="shared" si="85"/>
        <v>-3.3536585365853688E-2</v>
      </c>
      <c r="DP120" s="78">
        <f>AVERAGEIFS('WEEKLY DATA'!DP$11:DP$14577,'WEEKLY DATA'!$A$11:$A$14577,'MONTHLY DATA'!$A120,'WEEKLY DATA'!$B$11:$B$14577,'MONTHLY DATA'!$B120)</f>
        <v>353.75</v>
      </c>
      <c r="DQ120" s="78">
        <f>AVERAGEIFS('WEEKLY DATA'!DQ$11:DQ$14577,'WEEKLY DATA'!$A$11:$A$14577,'MONTHLY DATA'!$A120,'WEEKLY DATA'!$B$11:$B$14577,'MONTHLY DATA'!$B120)</f>
        <v>363.75</v>
      </c>
      <c r="DR120" s="78">
        <f>AVERAGEIFS('WEEKLY DATA'!DR$11:DR$14577,'WEEKLY DATA'!$A$11:$A$14577,'MONTHLY DATA'!$A120,'WEEKLY DATA'!$B$11:$B$14577,'MONTHLY DATA'!$B120)</f>
        <v>358.75</v>
      </c>
      <c r="DS120" s="154">
        <f t="shared" si="86"/>
        <v>-9.4637223974763374E-2</v>
      </c>
      <c r="DT120" s="78">
        <f>AVERAGEIFS('WEEKLY DATA'!DT$11:DT$14577,'WEEKLY DATA'!$A$11:$A$14577,'MONTHLY DATA'!$A120,'WEEKLY DATA'!$B$11:$B$14577,'MONTHLY DATA'!$B120)</f>
        <v>535</v>
      </c>
      <c r="DU120" s="78">
        <f>AVERAGEIFS('WEEKLY DATA'!DU$11:DU$14577,'WEEKLY DATA'!$A$11:$A$14577,'MONTHLY DATA'!$A120,'WEEKLY DATA'!$B$11:$B$14577,'MONTHLY DATA'!$B120)</f>
        <v>545</v>
      </c>
      <c r="DV120" s="78">
        <f>AVERAGEIFS('WEEKLY DATA'!DV$11:DV$14577,'WEEKLY DATA'!$A$11:$A$14577,'MONTHLY DATA'!$A120,'WEEKLY DATA'!$B$11:$B$14577,'MONTHLY DATA'!$B120)</f>
        <v>540</v>
      </c>
      <c r="DW120" s="154">
        <f t="shared" si="87"/>
        <v>8.8161209068010171E-2</v>
      </c>
      <c r="DX120" s="78">
        <f>AVERAGEIFS('WEEKLY DATA'!DX$11:DX$14577,'WEEKLY DATA'!$A$11:$A$14577,'MONTHLY DATA'!$A120,'WEEKLY DATA'!$B$11:$B$14577,'MONTHLY DATA'!$B120)</f>
        <v>505</v>
      </c>
      <c r="DY120" s="78">
        <f>AVERAGEIFS('WEEKLY DATA'!DY$11:DY$14577,'WEEKLY DATA'!$A$11:$A$14577,'MONTHLY DATA'!$A120,'WEEKLY DATA'!$B$11:$B$14577,'MONTHLY DATA'!$B120)</f>
        <v>515</v>
      </c>
      <c r="DZ120" s="78">
        <f>AVERAGEIFS('WEEKLY DATA'!DZ$11:DZ$14577,'WEEKLY DATA'!$A$11:$A$14577,'MONTHLY DATA'!$A120,'WEEKLY DATA'!$B$11:$B$14577,'MONTHLY DATA'!$B120)</f>
        <v>510</v>
      </c>
      <c r="EA120" s="154">
        <f t="shared" si="88"/>
        <v>-1.4492753623188359E-2</v>
      </c>
      <c r="EB120" s="78">
        <f>AVERAGEIFS('WEEKLY DATA'!EB$11:EB$14577,'WEEKLY DATA'!$A$11:$A$14577,'MONTHLY DATA'!$A120,'WEEKLY DATA'!$B$11:$B$14577,'MONTHLY DATA'!$B120)</f>
        <v>371.25</v>
      </c>
      <c r="EC120" s="78">
        <f>AVERAGEIFS('WEEKLY DATA'!EC$11:EC$14577,'WEEKLY DATA'!$A$11:$A$14577,'MONTHLY DATA'!$A120,'WEEKLY DATA'!$B$11:$B$14577,'MONTHLY DATA'!$B120)</f>
        <v>381.25</v>
      </c>
      <c r="ED120" s="78">
        <f>AVERAGEIFS('WEEKLY DATA'!ED$11:ED$14577,'WEEKLY DATA'!$A$11:$A$14577,'MONTHLY DATA'!$A120,'WEEKLY DATA'!$B$11:$B$14577,'MONTHLY DATA'!$B120)</f>
        <v>376.25</v>
      </c>
      <c r="EE120" s="154">
        <f t="shared" si="89"/>
        <v>-3.833865814696491E-2</v>
      </c>
      <c r="EF120" s="169">
        <f>AVERAGEIFS('WEEKLY DATA'!EF$11:EF$14577,'WEEKLY DATA'!$A$11:$A$14577,'MONTHLY DATA'!$A120,'WEEKLY DATA'!$B$11:$B$14577,'MONTHLY DATA'!$B120)</f>
        <v>320</v>
      </c>
      <c r="EG120" s="78">
        <f>AVERAGEIFS('WEEKLY DATA'!EG$11:EG$14577,'WEEKLY DATA'!$A$11:$A$14577,'MONTHLY DATA'!$A120,'WEEKLY DATA'!$B$11:$B$14577,'MONTHLY DATA'!$B120)</f>
        <v>330</v>
      </c>
      <c r="EH120" s="78">
        <f>AVERAGEIFS('WEEKLY DATA'!EH$11:EH$14577,'WEEKLY DATA'!$A$11:$A$14577,'MONTHLY DATA'!$A120,'WEEKLY DATA'!$B$11:$B$14577,'MONTHLY DATA'!$B120)</f>
        <v>325</v>
      </c>
      <c r="EI120" s="154">
        <f t="shared" si="90"/>
        <v>-6.1371841155234641E-2</v>
      </c>
      <c r="EJ120" s="78">
        <f>AVERAGEIFS('WEEKLY DATA'!EJ$11:EJ$14577,'WEEKLY DATA'!$A$11:$A$14577,'MONTHLY DATA'!$A120,'WEEKLY DATA'!$B$11:$B$14577,'MONTHLY DATA'!$B120)</f>
        <v>545</v>
      </c>
      <c r="EK120" s="78">
        <f>AVERAGEIFS('WEEKLY DATA'!EK$11:EK$14577,'WEEKLY DATA'!$A$11:$A$14577,'MONTHLY DATA'!$A120,'WEEKLY DATA'!$B$11:$B$14577,'MONTHLY DATA'!$B120)</f>
        <v>555</v>
      </c>
      <c r="EL120" s="78">
        <f>AVERAGEIFS('WEEKLY DATA'!EL$11:EL$14577,'WEEKLY DATA'!$A$11:$A$14577,'MONTHLY DATA'!$A120,'WEEKLY DATA'!$B$11:$B$14577,'MONTHLY DATA'!$B120)</f>
        <v>550</v>
      </c>
      <c r="EM120" s="154">
        <f t="shared" si="91"/>
        <v>9.1743119266054496E-3</v>
      </c>
      <c r="EN120" s="78">
        <f>AVERAGEIFS('WEEKLY DATA'!EN$11:EN$14577,'WEEKLY DATA'!$A$11:$A$14577,'MONTHLY DATA'!$A120,'WEEKLY DATA'!$B$11:$B$14577,'MONTHLY DATA'!$B120)</f>
        <v>415</v>
      </c>
      <c r="EO120" s="78">
        <f>AVERAGEIFS('WEEKLY DATA'!EO$11:EO$14577,'WEEKLY DATA'!$A$11:$A$14577,'MONTHLY DATA'!$A120,'WEEKLY DATA'!$B$11:$B$14577,'MONTHLY DATA'!$B120)</f>
        <v>425</v>
      </c>
      <c r="EP120" s="78">
        <f>AVERAGEIFS('WEEKLY DATA'!EP$11:EP$14577,'WEEKLY DATA'!$A$11:$A$14577,'MONTHLY DATA'!$A120,'WEEKLY DATA'!$B$11:$B$14577,'MONTHLY DATA'!$B120)</f>
        <v>420</v>
      </c>
      <c r="EQ120" s="154">
        <f t="shared" si="92"/>
        <v>-1.7543859649122862E-2</v>
      </c>
      <c r="ER120" s="78">
        <f>AVERAGEIFS('WEEKLY DATA'!ER$11:ER$14577,'WEEKLY DATA'!$A$11:$A$14577,'MONTHLY DATA'!$A120,'WEEKLY DATA'!$B$11:$B$14577,'MONTHLY DATA'!$B120)</f>
        <v>346.25</v>
      </c>
      <c r="ES120" s="78">
        <f>AVERAGEIFS('WEEKLY DATA'!ES$11:ES$14577,'WEEKLY DATA'!$A$11:$A$14577,'MONTHLY DATA'!$A120,'WEEKLY DATA'!$B$11:$B$14577,'MONTHLY DATA'!$B120)</f>
        <v>356.25</v>
      </c>
      <c r="ET120" s="78">
        <f>AVERAGEIFS('WEEKLY DATA'!ET$11:ET$14577,'WEEKLY DATA'!$A$11:$A$14577,'MONTHLY DATA'!$A120,'WEEKLY DATA'!$B$11:$B$14577,'MONTHLY DATA'!$B120)</f>
        <v>351.25</v>
      </c>
      <c r="EU120" s="154">
        <f t="shared" si="93"/>
        <v>-4.095563139931746E-2</v>
      </c>
      <c r="EV120" s="78">
        <f>AVERAGEIFS('WEEKLY DATA'!EV$11:EV$14577,'WEEKLY DATA'!$A$11:$A$14577,'MONTHLY DATA'!$A120,'WEEKLY DATA'!$B$11:$B$14577,'MONTHLY DATA'!$B120)</f>
        <v>285</v>
      </c>
      <c r="EW120" s="78">
        <f>AVERAGEIFS('WEEKLY DATA'!EW$11:EW$14577,'WEEKLY DATA'!$A$11:$A$14577,'MONTHLY DATA'!$A120,'WEEKLY DATA'!$B$11:$B$14577,'MONTHLY DATA'!$B120)</f>
        <v>295</v>
      </c>
      <c r="EX120" s="78">
        <f>AVERAGEIFS('WEEKLY DATA'!EX$11:EX$14577,'WEEKLY DATA'!$A$11:$A$14577,'MONTHLY DATA'!$A120,'WEEKLY DATA'!$B$11:$B$14577,'MONTHLY DATA'!$B120)</f>
        <v>290</v>
      </c>
      <c r="EY120" s="154">
        <f t="shared" si="94"/>
        <v>-6.8273092369477872E-2</v>
      </c>
      <c r="EZ120" s="78">
        <f>AVERAGEIFS('WEEKLY DATA'!EZ$11:EZ$14577,'WEEKLY DATA'!$A$11:$A$14577,'MONTHLY DATA'!$A120,'WEEKLY DATA'!$B$11:$B$14577,'MONTHLY DATA'!$B120)</f>
        <v>530</v>
      </c>
      <c r="FA120" s="78">
        <f>AVERAGEIFS('WEEKLY DATA'!FA$11:FA$14577,'WEEKLY DATA'!$A$11:$A$14577,'MONTHLY DATA'!$A120,'WEEKLY DATA'!$B$11:$B$14577,'MONTHLY DATA'!$B120)</f>
        <v>540</v>
      </c>
      <c r="FB120" s="78">
        <f>AVERAGEIFS('WEEKLY DATA'!FB$11:FB$14577,'WEEKLY DATA'!$A$11:$A$14577,'MONTHLY DATA'!$A120,'WEEKLY DATA'!$B$11:$B$14577,'MONTHLY DATA'!$B120)</f>
        <v>535</v>
      </c>
      <c r="FC120" s="154">
        <f t="shared" si="95"/>
        <v>9.4339622641510523E-3</v>
      </c>
      <c r="FD120" s="78">
        <f>AVERAGEIFS('WEEKLY DATA'!FD$11:FD$14577,'WEEKLY DATA'!$A$11:$A$14577,'MONTHLY DATA'!$A120,'WEEKLY DATA'!$B$11:$B$14577,'MONTHLY DATA'!$B120)</f>
        <v>450</v>
      </c>
      <c r="FE120" s="78">
        <f>AVERAGEIFS('WEEKLY DATA'!FE$11:FE$14577,'WEEKLY DATA'!$A$11:$A$14577,'MONTHLY DATA'!$A120,'WEEKLY DATA'!$B$11:$B$14577,'MONTHLY DATA'!$B120)</f>
        <v>460</v>
      </c>
      <c r="FF120" s="78">
        <f>AVERAGEIFS('WEEKLY DATA'!FF$11:FF$14577,'WEEKLY DATA'!$A$11:$A$14577,'MONTHLY DATA'!$A120,'WEEKLY DATA'!$B$11:$B$14577,'MONTHLY DATA'!$B120)</f>
        <v>455</v>
      </c>
      <c r="FG120" s="154">
        <f t="shared" si="96"/>
        <v>-4.2105263157894757E-2</v>
      </c>
      <c r="FH120" s="78">
        <f>AVERAGEIFS('WEEKLY DATA'!FH$11:FH$14577,'WEEKLY DATA'!$A$11:$A$14577,'MONTHLY DATA'!$A120,'WEEKLY DATA'!$B$11:$B$14577,'MONTHLY DATA'!$B120)</f>
        <v>320</v>
      </c>
      <c r="FI120" s="78">
        <f>AVERAGEIFS('WEEKLY DATA'!FI$11:FI$14577,'WEEKLY DATA'!$A$11:$A$14577,'MONTHLY DATA'!$A120,'WEEKLY DATA'!$B$11:$B$14577,'MONTHLY DATA'!$B120)</f>
        <v>330</v>
      </c>
      <c r="FJ120" s="78">
        <f>AVERAGEIFS('WEEKLY DATA'!FJ$11:FJ$14577,'WEEKLY DATA'!$A$11:$A$14577,'MONTHLY DATA'!$A120,'WEEKLY DATA'!$B$11:$B$14577,'MONTHLY DATA'!$B120)</f>
        <v>325</v>
      </c>
      <c r="FK120" s="154">
        <f t="shared" si="97"/>
        <v>-5.4545454545454564E-2</v>
      </c>
      <c r="FL120" s="169">
        <f>AVERAGEIFS('WEEKLY DATA'!FL$11:FL$14577,'WEEKLY DATA'!$A$11:$A$14577,'MONTHLY DATA'!$A120,'WEEKLY DATA'!$B$11:$B$14577,'MONTHLY DATA'!$B120)</f>
        <v>310</v>
      </c>
      <c r="FM120" s="78">
        <f>AVERAGEIFS('WEEKLY DATA'!FM$11:FM$14577,'WEEKLY DATA'!$A$11:$A$14577,'MONTHLY DATA'!$A120,'WEEKLY DATA'!$B$11:$B$14577,'MONTHLY DATA'!$B120)</f>
        <v>320</v>
      </c>
      <c r="FN120" s="78">
        <f>AVERAGEIFS('WEEKLY DATA'!FN$11:FN$14577,'WEEKLY DATA'!$A$11:$A$14577,'MONTHLY DATA'!$A120,'WEEKLY DATA'!$B$11:$B$14577,'MONTHLY DATA'!$B120)</f>
        <v>315</v>
      </c>
      <c r="FO120" s="154">
        <f t="shared" si="98"/>
        <v>-3.8167938931297662E-2</v>
      </c>
      <c r="FP120" s="78">
        <f>AVERAGEIFS('WEEKLY DATA'!FP$11:FP$14577,'WEEKLY DATA'!$A$11:$A$14577,'MONTHLY DATA'!$A120,'WEEKLY DATA'!$B$11:$B$14577,'MONTHLY DATA'!$B120)</f>
        <v>385</v>
      </c>
      <c r="FQ120" s="78">
        <f>AVERAGEIFS('WEEKLY DATA'!FQ$11:FQ$14577,'WEEKLY DATA'!$A$11:$A$14577,'MONTHLY DATA'!$A120,'WEEKLY DATA'!$B$11:$B$14577,'MONTHLY DATA'!$B120)</f>
        <v>395</v>
      </c>
      <c r="FR120" s="78">
        <f>AVERAGEIFS('WEEKLY DATA'!FR$11:FR$14577,'WEEKLY DATA'!$A$11:$A$14577,'MONTHLY DATA'!$A120,'WEEKLY DATA'!$B$11:$B$14577,'MONTHLY DATA'!$B120)</f>
        <v>390</v>
      </c>
      <c r="FS120" s="154">
        <f t="shared" si="99"/>
        <v>-3.4055727554179516E-2</v>
      </c>
      <c r="FT120" s="78">
        <f>AVERAGEIFS('WEEKLY DATA'!FT$11:FT$14577,'WEEKLY DATA'!$A$11:$A$14577,'MONTHLY DATA'!$A120,'WEEKLY DATA'!$B$11:$B$14577,'MONTHLY DATA'!$B120)</f>
        <v>341.25</v>
      </c>
      <c r="FU120" s="78">
        <f>AVERAGEIFS('WEEKLY DATA'!FU$11:FU$14577,'WEEKLY DATA'!$A$11:$A$14577,'MONTHLY DATA'!$A120,'WEEKLY DATA'!$B$11:$B$14577,'MONTHLY DATA'!$B120)</f>
        <v>351.25</v>
      </c>
      <c r="FV120" s="78">
        <f>AVERAGEIFS('WEEKLY DATA'!FV$11:FV$14577,'WEEKLY DATA'!$A$11:$A$14577,'MONTHLY DATA'!$A120,'WEEKLY DATA'!$B$11:$B$14577,'MONTHLY DATA'!$B120)</f>
        <v>346.25</v>
      </c>
      <c r="FW120" s="154">
        <f t="shared" si="100"/>
        <v>-5.1369863013698613E-2</v>
      </c>
      <c r="FX120" s="78">
        <f>AVERAGEIFS('WEEKLY DATA'!FX$11:FX$14577,'WEEKLY DATA'!$A$11:$A$14577,'MONTHLY DATA'!$A120,'WEEKLY DATA'!$B$11:$B$14577,'MONTHLY DATA'!$B120)</f>
        <v>350</v>
      </c>
      <c r="FY120" s="78">
        <f>AVERAGEIFS('WEEKLY DATA'!FY$11:FY$14577,'WEEKLY DATA'!$A$11:$A$14577,'MONTHLY DATA'!$A120,'WEEKLY DATA'!$B$11:$B$14577,'MONTHLY DATA'!$B120)</f>
        <v>358.75</v>
      </c>
      <c r="FZ120" s="78">
        <f>AVERAGEIFS('WEEKLY DATA'!FZ$11:FZ$14577,'WEEKLY DATA'!$A$11:$A$14577,'MONTHLY DATA'!$A120,'WEEKLY DATA'!$B$11:$B$14577,'MONTHLY DATA'!$B120)</f>
        <v>354.375</v>
      </c>
      <c r="GA120" s="154">
        <f t="shared" si="101"/>
        <v>-5.5000000000000049E-2</v>
      </c>
      <c r="GB120" s="78">
        <f>AVERAGEIFS('WEEKLY DATA'!GB$11:GB$14577,'WEEKLY DATA'!$A$11:$A$14577,'MONTHLY DATA'!$A120,'WEEKLY DATA'!$B$11:$B$14577,'MONTHLY DATA'!$B120)</f>
        <v>466.25</v>
      </c>
      <c r="GC120" s="78">
        <f>AVERAGEIFS('WEEKLY DATA'!GC$11:GC$14577,'WEEKLY DATA'!$A$11:$A$14577,'MONTHLY DATA'!$A120,'WEEKLY DATA'!$B$11:$B$14577,'MONTHLY DATA'!$B120)</f>
        <v>476.25</v>
      </c>
      <c r="GD120" s="78">
        <f>AVERAGEIFS('WEEKLY DATA'!GD$11:GD$14577,'WEEKLY DATA'!$A$11:$A$14577,'MONTHLY DATA'!$A120,'WEEKLY DATA'!$B$11:$B$14577,'MONTHLY DATA'!$B120)</f>
        <v>471.25</v>
      </c>
      <c r="GE120" s="154">
        <f t="shared" si="102"/>
        <v>-3.0848329048843159E-2</v>
      </c>
      <c r="GF120" s="169">
        <f>AVERAGEIFS('WEEKLY DATA'!GF$11:GF$14577,'WEEKLY DATA'!$A$11:$A$14577,'MONTHLY DATA'!$A120,'WEEKLY DATA'!$B$11:$B$14577,'MONTHLY DATA'!$B120)</f>
        <v>448.75</v>
      </c>
      <c r="GG120" s="78">
        <f>AVERAGEIFS('WEEKLY DATA'!GG$11:GG$14577,'WEEKLY DATA'!$A$11:$A$14577,'MONTHLY DATA'!$A120,'WEEKLY DATA'!$B$11:$B$14577,'MONTHLY DATA'!$B120)</f>
        <v>458.75</v>
      </c>
      <c r="GH120" s="78">
        <f>AVERAGEIFS('WEEKLY DATA'!GH$11:GH$14577,'WEEKLY DATA'!$A$11:$A$14577,'MONTHLY DATA'!$A120,'WEEKLY DATA'!$B$11:$B$14577,'MONTHLY DATA'!$B120)</f>
        <v>453.75</v>
      </c>
      <c r="GI120" s="154">
        <f t="shared" si="103"/>
        <v>-3.4574468085106336E-2</v>
      </c>
      <c r="GJ120" s="78">
        <f>AVERAGEIFS('WEEKLY DATA'!GJ$11:GJ$14577,'WEEKLY DATA'!$A$11:$A$14577,'MONTHLY DATA'!$A120,'WEEKLY DATA'!$B$11:$B$14577,'MONTHLY DATA'!$B120)</f>
        <v>615</v>
      </c>
      <c r="GK120" s="78">
        <f>AVERAGEIFS('WEEKLY DATA'!GK$11:GK$14577,'WEEKLY DATA'!$A$11:$A$14577,'MONTHLY DATA'!$A120,'WEEKLY DATA'!$B$11:$B$14577,'MONTHLY DATA'!$B120)</f>
        <v>625</v>
      </c>
      <c r="GL120" s="78">
        <f>AVERAGEIFS('WEEKLY DATA'!GL$11:GL$14577,'WEEKLY DATA'!$A$11:$A$14577,'MONTHLY DATA'!$A120,'WEEKLY DATA'!$B$11:$B$14577,'MONTHLY DATA'!$B120)</f>
        <v>620</v>
      </c>
      <c r="GM120" s="154">
        <f t="shared" si="104"/>
        <v>6.6666666666666652E-2</v>
      </c>
      <c r="GN120" s="78">
        <f>AVERAGEIFS('WEEKLY DATA'!GN$11:GN$14577,'WEEKLY DATA'!$A$11:$A$14577,'MONTHLY DATA'!$A120,'WEEKLY DATA'!$B$11:$B$14577,'MONTHLY DATA'!$B120)</f>
        <v>530</v>
      </c>
      <c r="GO120" s="78">
        <f>AVERAGEIFS('WEEKLY DATA'!GO$11:GO$14577,'WEEKLY DATA'!$A$11:$A$14577,'MONTHLY DATA'!$A120,'WEEKLY DATA'!$B$11:$B$14577,'MONTHLY DATA'!$B120)</f>
        <v>540</v>
      </c>
      <c r="GP120" s="78">
        <f>AVERAGEIFS('WEEKLY DATA'!GP$11:GP$14577,'WEEKLY DATA'!$A$11:$A$14577,'MONTHLY DATA'!$A120,'WEEKLY DATA'!$B$11:$B$14577,'MONTHLY DATA'!$B120)</f>
        <v>535</v>
      </c>
      <c r="GQ120" s="154">
        <f t="shared" si="105"/>
        <v>-1.3824884792626779E-2</v>
      </c>
      <c r="GR120" s="78"/>
    </row>
    <row r="121" spans="1:200" ht="15.75" x14ac:dyDescent="0.25">
      <c r="A121">
        <f t="shared" si="55"/>
        <v>3</v>
      </c>
      <c r="B121">
        <f t="shared" si="56"/>
        <v>2019</v>
      </c>
      <c r="C121" s="86">
        <v>43525</v>
      </c>
      <c r="D121" s="78">
        <f>AVERAGEIFS('WEEKLY DATA'!D$11:D$14577,'WEEKLY DATA'!$A$11:$A$14577,'MONTHLY DATA'!$A121,'WEEKLY DATA'!$B$11:$B$14577,'MONTHLY DATA'!$B121)</f>
        <v>423</v>
      </c>
      <c r="E121" s="78">
        <f>AVERAGEIFS('WEEKLY DATA'!E$11:E$14577,'WEEKLY DATA'!$A$11:$A$14577,'MONTHLY DATA'!$A121,'WEEKLY DATA'!$B$11:$B$14577,'MONTHLY DATA'!$B121)</f>
        <v>433</v>
      </c>
      <c r="F121" s="78">
        <f>AVERAGEIFS('WEEKLY DATA'!F$11:F$14577,'WEEKLY DATA'!$A$11:$A$14577,'MONTHLY DATA'!$A121,'WEEKLY DATA'!$B$11:$B$14577,'MONTHLY DATA'!$B121)</f>
        <v>428</v>
      </c>
      <c r="G121" s="154">
        <f t="shared" si="57"/>
        <v>-5.6749311294765792E-2</v>
      </c>
      <c r="H121" s="169">
        <f>AVERAGEIFS('WEEKLY DATA'!H$11:H$14577,'WEEKLY DATA'!$A$11:$A$14577,'MONTHLY DATA'!$A121,'WEEKLY DATA'!$B$11:$B$14577,'MONTHLY DATA'!$B121)</f>
        <v>526</v>
      </c>
      <c r="I121" s="78">
        <f>AVERAGEIFS('WEEKLY DATA'!I$11:I$14577,'WEEKLY DATA'!$A$11:$A$14577,'MONTHLY DATA'!$A121,'WEEKLY DATA'!$B$11:$B$14577,'MONTHLY DATA'!$B121)</f>
        <v>536</v>
      </c>
      <c r="J121" s="78">
        <f>AVERAGEIFS('WEEKLY DATA'!J$11:J$14577,'WEEKLY DATA'!$A$11:$A$14577,'MONTHLY DATA'!$A121,'WEEKLY DATA'!$B$11:$B$14577,'MONTHLY DATA'!$B121)</f>
        <v>531</v>
      </c>
      <c r="K121" s="154">
        <f t="shared" si="58"/>
        <v>-4.5393258426966288E-2</v>
      </c>
      <c r="L121" s="169">
        <f>AVERAGEIFS('WEEKLY DATA'!L$11:L$14577,'WEEKLY DATA'!$A$11:$A$14577,'MONTHLY DATA'!$A121,'WEEKLY DATA'!$B$11:$B$14577,'MONTHLY DATA'!$B121)</f>
        <v>563</v>
      </c>
      <c r="M121" s="78">
        <f>AVERAGEIFS('WEEKLY DATA'!M$11:M$14577,'WEEKLY DATA'!$A$11:$A$14577,'MONTHLY DATA'!$A121,'WEEKLY DATA'!$B$11:$B$14577,'MONTHLY DATA'!$B121)</f>
        <v>573</v>
      </c>
      <c r="N121" s="78">
        <f>AVERAGEIFS('WEEKLY DATA'!N$11:N$14577,'WEEKLY DATA'!$A$11:$A$14577,'MONTHLY DATA'!$A121,'WEEKLY DATA'!$B$11:$B$14577,'MONTHLY DATA'!$B121)</f>
        <v>568</v>
      </c>
      <c r="O121" s="154">
        <f t="shared" si="59"/>
        <v>-4.5378151260504151E-2</v>
      </c>
      <c r="P121" s="169">
        <f>AVERAGEIFS('WEEKLY DATA'!P$11:P$14577,'WEEKLY DATA'!$A$11:$A$14577,'MONTHLY DATA'!$A121,'WEEKLY DATA'!$B$11:$B$14577,'MONTHLY DATA'!$B121)</f>
        <v>388</v>
      </c>
      <c r="Q121" s="78">
        <f>AVERAGEIFS('WEEKLY DATA'!Q$11:Q$14577,'WEEKLY DATA'!$A$11:$A$14577,'MONTHLY DATA'!$A121,'WEEKLY DATA'!$B$11:$B$14577,'MONTHLY DATA'!$B121)</f>
        <v>398</v>
      </c>
      <c r="R121" s="78">
        <f>AVERAGEIFS('WEEKLY DATA'!R$11:R$14577,'WEEKLY DATA'!$A$11:$A$14577,'MONTHLY DATA'!$A121,'WEEKLY DATA'!$B$11:$B$14577,'MONTHLY DATA'!$B121)</f>
        <v>393</v>
      </c>
      <c r="S121" s="154">
        <f t="shared" si="60"/>
        <v>-2.3602484472049712E-2</v>
      </c>
      <c r="T121" s="169">
        <f>AVERAGEIFS('WEEKLY DATA'!T$11:T$14577,'WEEKLY DATA'!$A$11:$A$14577,'MONTHLY DATA'!$A121,'WEEKLY DATA'!$B$11:$B$14577,'MONTHLY DATA'!$B121)</f>
        <v>408</v>
      </c>
      <c r="U121" s="78">
        <f>AVERAGEIFS('WEEKLY DATA'!U$11:U$14577,'WEEKLY DATA'!$A$11:$A$14577,'MONTHLY DATA'!$A121,'WEEKLY DATA'!$B$11:$B$14577,'MONTHLY DATA'!$B121)</f>
        <v>418</v>
      </c>
      <c r="V121" s="78">
        <f>AVERAGEIFS('WEEKLY DATA'!V$11:V$14577,'WEEKLY DATA'!$A$11:$A$14577,'MONTHLY DATA'!$A121,'WEEKLY DATA'!$B$11:$B$14577,'MONTHLY DATA'!$B121)</f>
        <v>413</v>
      </c>
      <c r="W121" s="154">
        <f t="shared" si="61"/>
        <v>-5.868945868945874E-2</v>
      </c>
      <c r="X121" s="169">
        <f>AVERAGEIFS('WEEKLY DATA'!X$11:X$14577,'WEEKLY DATA'!$A$11:$A$14577,'MONTHLY DATA'!$A121,'WEEKLY DATA'!$B$11:$B$14577,'MONTHLY DATA'!$B121)</f>
        <v>375</v>
      </c>
      <c r="Y121" s="78">
        <f>AVERAGEIFS('WEEKLY DATA'!Y$11:Y$14577,'WEEKLY DATA'!$A$11:$A$14577,'MONTHLY DATA'!$A121,'WEEKLY DATA'!$B$11:$B$14577,'MONTHLY DATA'!$B121)</f>
        <v>385</v>
      </c>
      <c r="Z121" s="78">
        <f>AVERAGEIFS('WEEKLY DATA'!Z$11:Z$14577,'WEEKLY DATA'!$A$11:$A$14577,'MONTHLY DATA'!$A121,'WEEKLY DATA'!$B$11:$B$14577,'MONTHLY DATA'!$B121)</f>
        <v>380</v>
      </c>
      <c r="AA121" s="154">
        <f t="shared" si="62"/>
        <v>-6.461538461538463E-2</v>
      </c>
      <c r="AB121" s="169">
        <f>AVERAGEIFS('WEEKLY DATA'!AB$11:AB$14577,'WEEKLY DATA'!$A$11:$A$14577,'MONTHLY DATA'!$A121,'WEEKLY DATA'!$B$11:$B$14577,'MONTHLY DATA'!$B121)</f>
        <v>563</v>
      </c>
      <c r="AC121" s="78">
        <f>AVERAGEIFS('WEEKLY DATA'!AC$11:AC$14577,'WEEKLY DATA'!$A$11:$A$14577,'MONTHLY DATA'!$A121,'WEEKLY DATA'!$B$11:$B$14577,'MONTHLY DATA'!$B121)</f>
        <v>573</v>
      </c>
      <c r="AD121" s="78">
        <f>AVERAGEIFS('WEEKLY DATA'!AD$11:AD$14577,'WEEKLY DATA'!$A$11:$A$14577,'MONTHLY DATA'!$A121,'WEEKLY DATA'!$B$11:$B$14577,'MONTHLY DATA'!$B121)</f>
        <v>568</v>
      </c>
      <c r="AE121" s="154">
        <f t="shared" si="63"/>
        <v>-4.5378151260504151E-2</v>
      </c>
      <c r="AF121" s="169">
        <f>AVERAGEIFS('WEEKLY DATA'!AF$11:AF$14577,'WEEKLY DATA'!$A$11:$A$14577,'MONTHLY DATA'!$A121,'WEEKLY DATA'!$B$11:$B$14577,'MONTHLY DATA'!$B121)</f>
        <v>374</v>
      </c>
      <c r="AG121" s="78">
        <f>AVERAGEIFS('WEEKLY DATA'!AG$11:AG$14577,'WEEKLY DATA'!$A$11:$A$14577,'MONTHLY DATA'!$A121,'WEEKLY DATA'!$B$11:$B$14577,'MONTHLY DATA'!$B121)</f>
        <v>384</v>
      </c>
      <c r="AH121" s="78">
        <f>AVERAGEIFS('WEEKLY DATA'!AH$11:AH$14577,'WEEKLY DATA'!$A$11:$A$14577,'MONTHLY DATA'!$A121,'WEEKLY DATA'!$B$11:$B$14577,'MONTHLY DATA'!$B121)</f>
        <v>379</v>
      </c>
      <c r="AI121" s="154">
        <f t="shared" si="64"/>
        <v>-2.1935483870967776E-2</v>
      </c>
      <c r="AJ121" s="169">
        <f>AVERAGEIFS('WEEKLY DATA'!AJ$11:AJ$14577,'WEEKLY DATA'!$A$11:$A$14577,'MONTHLY DATA'!$A121,'WEEKLY DATA'!$B$11:$B$14577,'MONTHLY DATA'!$B121)</f>
        <v>384</v>
      </c>
      <c r="AK121" s="78">
        <f>AVERAGEIFS('WEEKLY DATA'!AK$11:AK$14577,'WEEKLY DATA'!$A$11:$A$14577,'MONTHLY DATA'!$A121,'WEEKLY DATA'!$B$11:$B$14577,'MONTHLY DATA'!$B121)</f>
        <v>394</v>
      </c>
      <c r="AL121" s="78">
        <f>AVERAGEIFS('WEEKLY DATA'!AL$11:AL$14577,'WEEKLY DATA'!$A$11:$A$14577,'MONTHLY DATA'!$A121,'WEEKLY DATA'!$B$11:$B$14577,'MONTHLY DATA'!$B121)</f>
        <v>389</v>
      </c>
      <c r="AM121" s="154">
        <f t="shared" si="65"/>
        <v>-8.7390029325513208E-2</v>
      </c>
      <c r="AN121" s="169">
        <f>AVERAGEIFS('WEEKLY DATA'!AN$11:AN$14577,'WEEKLY DATA'!$A$11:$A$14577,'MONTHLY DATA'!$A121,'WEEKLY DATA'!$B$11:$B$14577,'MONTHLY DATA'!$B121)</f>
        <v>372</v>
      </c>
      <c r="AO121" s="78">
        <f>AVERAGEIFS('WEEKLY DATA'!AO$11:AO$14577,'WEEKLY DATA'!$A$11:$A$14577,'MONTHLY DATA'!$A121,'WEEKLY DATA'!$B$11:$B$14577,'MONTHLY DATA'!$B121)</f>
        <v>382</v>
      </c>
      <c r="AP121" s="78">
        <f>AVERAGEIFS('WEEKLY DATA'!AP$11:AP$14577,'WEEKLY DATA'!$A$11:$A$14577,'MONTHLY DATA'!$A121,'WEEKLY DATA'!$B$11:$B$14577,'MONTHLY DATA'!$B121)</f>
        <v>377</v>
      </c>
      <c r="AQ121" s="154">
        <f t="shared" si="66"/>
        <v>-7.1999999999999953E-2</v>
      </c>
      <c r="AR121" s="169">
        <f>AVERAGEIFS('WEEKLY DATA'!AR$11:AR$14577,'WEEKLY DATA'!$A$11:$A$14577,'MONTHLY DATA'!$A121,'WEEKLY DATA'!$B$11:$B$14577,'MONTHLY DATA'!$B121)</f>
        <v>563</v>
      </c>
      <c r="AS121" s="78">
        <f>AVERAGEIFS('WEEKLY DATA'!AS$11:AS$14577,'WEEKLY DATA'!$A$11:$A$14577,'MONTHLY DATA'!$A121,'WEEKLY DATA'!$B$11:$B$14577,'MONTHLY DATA'!$B121)</f>
        <v>573</v>
      </c>
      <c r="AT121" s="78">
        <f>AVERAGEIFS('WEEKLY DATA'!AT$11:AT$14577,'WEEKLY DATA'!$A$11:$A$14577,'MONTHLY DATA'!$A121,'WEEKLY DATA'!$B$11:$B$14577,'MONTHLY DATA'!$B121)</f>
        <v>568</v>
      </c>
      <c r="AU121" s="154">
        <f t="shared" si="67"/>
        <v>-4.5378151260504151E-2</v>
      </c>
      <c r="AV121" s="169">
        <f>AVERAGEIFS('WEEKLY DATA'!AV$11:AV$14577,'WEEKLY DATA'!$A$11:$A$14577,'MONTHLY DATA'!$A121,'WEEKLY DATA'!$B$11:$B$14577,'MONTHLY DATA'!$B121)</f>
        <v>389</v>
      </c>
      <c r="AW121" s="78">
        <f>AVERAGEIFS('WEEKLY DATA'!AW$11:AW$14577,'WEEKLY DATA'!$A$11:$A$14577,'MONTHLY DATA'!$A121,'WEEKLY DATA'!$B$11:$B$14577,'MONTHLY DATA'!$B121)</f>
        <v>399</v>
      </c>
      <c r="AX121" s="78">
        <f>AVERAGEIFS('WEEKLY DATA'!AX$11:AX$14577,'WEEKLY DATA'!$A$11:$A$14577,'MONTHLY DATA'!$A121,'WEEKLY DATA'!$B$11:$B$14577,'MONTHLY DATA'!$B121)</f>
        <v>394</v>
      </c>
      <c r="AY121" s="154">
        <f t="shared" si="68"/>
        <v>-2.4148606811145501E-2</v>
      </c>
      <c r="AZ121" s="169">
        <f>AVERAGEIFS('WEEKLY DATA'!AZ$11:AZ$14577,'WEEKLY DATA'!$A$11:$A$14577,'MONTHLY DATA'!$A121,'WEEKLY DATA'!$B$11:$B$14577,'MONTHLY DATA'!$B121)</f>
        <v>319</v>
      </c>
      <c r="BA121" s="78">
        <f>AVERAGEIFS('WEEKLY DATA'!BA$11:BA$14577,'WEEKLY DATA'!$A$11:$A$14577,'MONTHLY DATA'!$A121,'WEEKLY DATA'!$B$11:$B$14577,'MONTHLY DATA'!$B121)</f>
        <v>329</v>
      </c>
      <c r="BB121" s="78">
        <f>AVERAGEIFS('WEEKLY DATA'!BB$11:BB$14577,'WEEKLY DATA'!$A$11:$A$14577,'MONTHLY DATA'!$A121,'WEEKLY DATA'!$B$11:$B$14577,'MONTHLY DATA'!$B121)</f>
        <v>324</v>
      </c>
      <c r="BC121" s="154">
        <f t="shared" si="69"/>
        <v>-0.1031141868512111</v>
      </c>
      <c r="BD121" s="169">
        <f>AVERAGEIFS('WEEKLY DATA'!BD$11:BD$14577,'WEEKLY DATA'!$A$11:$A$14577,'MONTHLY DATA'!$A121,'WEEKLY DATA'!$B$11:$B$14577,'MONTHLY DATA'!$B121)</f>
        <v>307</v>
      </c>
      <c r="BE121" s="78">
        <f>AVERAGEIFS('WEEKLY DATA'!BE$11:BE$14577,'WEEKLY DATA'!$A$11:$A$14577,'MONTHLY DATA'!$A121,'WEEKLY DATA'!$B$11:$B$14577,'MONTHLY DATA'!$B121)</f>
        <v>317</v>
      </c>
      <c r="BF121" s="78">
        <f>AVERAGEIFS('WEEKLY DATA'!BF$11:BF$14577,'WEEKLY DATA'!$A$11:$A$14577,'MONTHLY DATA'!$A121,'WEEKLY DATA'!$B$11:$B$14577,'MONTHLY DATA'!$B121)</f>
        <v>312</v>
      </c>
      <c r="BG121" s="154">
        <f t="shared" si="70"/>
        <v>-8.5714285714285743E-2</v>
      </c>
      <c r="BH121" s="169">
        <f>AVERAGEIFS('WEEKLY DATA'!BH$11:BH$14577,'WEEKLY DATA'!$A$11:$A$14577,'MONTHLY DATA'!$A121,'WEEKLY DATA'!$B$11:$B$14577,'MONTHLY DATA'!$B121)</f>
        <v>453</v>
      </c>
      <c r="BI121" s="78">
        <f>AVERAGEIFS('WEEKLY DATA'!BI$11:BI$14577,'WEEKLY DATA'!$A$11:$A$14577,'MONTHLY DATA'!$A121,'WEEKLY DATA'!$B$11:$B$14577,'MONTHLY DATA'!$B121)</f>
        <v>463</v>
      </c>
      <c r="BJ121" s="78">
        <f>AVERAGEIFS('WEEKLY DATA'!BJ$11:BJ$14577,'WEEKLY DATA'!$A$11:$A$14577,'MONTHLY DATA'!$A121,'WEEKLY DATA'!$B$11:$B$14577,'MONTHLY DATA'!$B121)</f>
        <v>458</v>
      </c>
      <c r="BK121" s="154">
        <f t="shared" si="71"/>
        <v>-5.5670103092783529E-2</v>
      </c>
      <c r="BL121" s="169">
        <f>AVERAGEIFS('WEEKLY DATA'!BL$11:BL$14577,'WEEKLY DATA'!$A$11:$A$14577,'MONTHLY DATA'!$A121,'WEEKLY DATA'!$B$11:$B$14577,'MONTHLY DATA'!$B121)</f>
        <v>374</v>
      </c>
      <c r="BM121" s="78">
        <f>AVERAGEIFS('WEEKLY DATA'!BM$11:BM$14577,'WEEKLY DATA'!$A$11:$A$14577,'MONTHLY DATA'!$A121,'WEEKLY DATA'!$B$11:$B$14577,'MONTHLY DATA'!$B121)</f>
        <v>384</v>
      </c>
      <c r="BN121" s="78">
        <f>AVERAGEIFS('WEEKLY DATA'!BN$11:BN$14577,'WEEKLY DATA'!$A$11:$A$14577,'MONTHLY DATA'!$A121,'WEEKLY DATA'!$B$11:$B$14577,'MONTHLY DATA'!$B121)</f>
        <v>379</v>
      </c>
      <c r="BO121" s="154">
        <f t="shared" si="72"/>
        <v>-2.5080385852090048E-2</v>
      </c>
      <c r="BP121" s="78">
        <f>AVERAGEIFS('WEEKLY DATA'!BP$11:BP$14577,'WEEKLY DATA'!$A$11:$A$14577,'MONTHLY DATA'!$A121,'WEEKLY DATA'!$B$11:$B$14577,'MONTHLY DATA'!$B121)</f>
        <v>414</v>
      </c>
      <c r="BQ121" s="78">
        <f>AVERAGEIFS('WEEKLY DATA'!BQ$11:BQ$14577,'WEEKLY DATA'!$A$11:$A$14577,'MONTHLY DATA'!$A121,'WEEKLY DATA'!$B$11:$B$14577,'MONTHLY DATA'!$B121)</f>
        <v>424</v>
      </c>
      <c r="BR121" s="78">
        <f>AVERAGEIFS('WEEKLY DATA'!BR$11:BR$14577,'WEEKLY DATA'!$A$11:$A$14577,'MONTHLY DATA'!$A121,'WEEKLY DATA'!$B$11:$B$14577,'MONTHLY DATA'!$B121)</f>
        <v>419</v>
      </c>
      <c r="BS121" s="154">
        <f t="shared" si="73"/>
        <v>-7.1468144044321336E-2</v>
      </c>
      <c r="BT121" s="78">
        <f>AVERAGEIFS('WEEKLY DATA'!BT$11:BT$14577,'WEEKLY DATA'!$A$11:$A$14577,'MONTHLY DATA'!$A121,'WEEKLY DATA'!$B$11:$B$14577,'MONTHLY DATA'!$B121)</f>
        <v>395</v>
      </c>
      <c r="BU121" s="78">
        <f>AVERAGEIFS('WEEKLY DATA'!BU$11:BU$14577,'WEEKLY DATA'!$A$11:$A$14577,'MONTHLY DATA'!$A121,'WEEKLY DATA'!$B$11:$B$14577,'MONTHLY DATA'!$B121)</f>
        <v>405</v>
      </c>
      <c r="BV121" s="78">
        <f>AVERAGEIFS('WEEKLY DATA'!BV$11:BV$14577,'WEEKLY DATA'!$A$11:$A$14577,'MONTHLY DATA'!$A121,'WEEKLY DATA'!$B$11:$B$14577,'MONTHLY DATA'!$B121)</f>
        <v>400</v>
      </c>
      <c r="BW121" s="154">
        <f t="shared" si="74"/>
        <v>-0.12087912087912089</v>
      </c>
      <c r="BX121" s="78">
        <f>AVERAGEIFS('WEEKLY DATA'!BX$11:BX$14577,'WEEKLY DATA'!$A$11:$A$14577,'MONTHLY DATA'!$A121,'WEEKLY DATA'!$B$11:$B$14577,'MONTHLY DATA'!$B121)</f>
        <v>508</v>
      </c>
      <c r="BY121" s="78">
        <f>AVERAGEIFS('WEEKLY DATA'!BY$11:BY$14577,'WEEKLY DATA'!$A$11:$A$14577,'MONTHLY DATA'!$A121,'WEEKLY DATA'!$B$11:$B$14577,'MONTHLY DATA'!$B121)</f>
        <v>518</v>
      </c>
      <c r="BZ121" s="78">
        <f>AVERAGEIFS('WEEKLY DATA'!BZ$11:BZ$14577,'WEEKLY DATA'!$A$11:$A$14577,'MONTHLY DATA'!$A121,'WEEKLY DATA'!$B$11:$B$14577,'MONTHLY DATA'!$B121)</f>
        <v>513</v>
      </c>
      <c r="CA121" s="154">
        <f t="shared" si="75"/>
        <v>-5.0000000000000044E-2</v>
      </c>
      <c r="CB121" s="78">
        <f>AVERAGEIFS('WEEKLY DATA'!CB$11:CB$14577,'WEEKLY DATA'!$A$11:$A$14577,'MONTHLY DATA'!$A121,'WEEKLY DATA'!$B$11:$B$14577,'MONTHLY DATA'!$B121)</f>
        <v>500</v>
      </c>
      <c r="CC121" s="78">
        <f>AVERAGEIFS('WEEKLY DATA'!CC$11:CC$14577,'WEEKLY DATA'!$A$11:$A$14577,'MONTHLY DATA'!$A121,'WEEKLY DATA'!$B$11:$B$14577,'MONTHLY DATA'!$B121)</f>
        <v>510</v>
      </c>
      <c r="CD121" s="78">
        <f>AVERAGEIFS('WEEKLY DATA'!CD$11:CD$14577,'WEEKLY DATA'!$A$11:$A$14577,'MONTHLY DATA'!$A121,'WEEKLY DATA'!$B$11:$B$14577,'MONTHLY DATA'!$B121)</f>
        <v>505</v>
      </c>
      <c r="CE121" s="154">
        <f t="shared" si="76"/>
        <v>0</v>
      </c>
      <c r="CF121" s="78">
        <f>AVERAGEIFS('WEEKLY DATA'!CF$11:CF$14577,'WEEKLY DATA'!$A$11:$A$14577,'MONTHLY DATA'!$A121,'WEEKLY DATA'!$B$11:$B$14577,'MONTHLY DATA'!$B121)</f>
        <v>364</v>
      </c>
      <c r="CG121" s="78">
        <f>AVERAGEIFS('WEEKLY DATA'!CG$11:CG$14577,'WEEKLY DATA'!$A$11:$A$14577,'MONTHLY DATA'!$A121,'WEEKLY DATA'!$B$11:$B$14577,'MONTHLY DATA'!$B121)</f>
        <v>374</v>
      </c>
      <c r="CH121" s="78">
        <f>AVERAGEIFS('WEEKLY DATA'!CH$11:CH$14577,'WEEKLY DATA'!$A$11:$A$14577,'MONTHLY DATA'!$A121,'WEEKLY DATA'!$B$11:$B$14577,'MONTHLY DATA'!$B121)</f>
        <v>369</v>
      </c>
      <c r="CI121" s="154">
        <f t="shared" si="77"/>
        <v>-8.0373831775700899E-2</v>
      </c>
      <c r="CJ121" s="78">
        <f>AVERAGEIFS('WEEKLY DATA'!CJ$11:CJ$14577,'WEEKLY DATA'!$A$11:$A$14577,'MONTHLY DATA'!$A121,'WEEKLY DATA'!$B$11:$B$14577,'MONTHLY DATA'!$B121)</f>
        <v>355</v>
      </c>
      <c r="CK121" s="78">
        <f>AVERAGEIFS('WEEKLY DATA'!CK$11:CK$14577,'WEEKLY DATA'!$A$11:$A$14577,'MONTHLY DATA'!$A121,'WEEKLY DATA'!$B$11:$B$14577,'MONTHLY DATA'!$B121)</f>
        <v>365</v>
      </c>
      <c r="CL121" s="78">
        <f>AVERAGEIFS('WEEKLY DATA'!CL$11:CL$14577,'WEEKLY DATA'!$A$11:$A$14577,'MONTHLY DATA'!$A121,'WEEKLY DATA'!$B$11:$B$14577,'MONTHLY DATA'!$B121)</f>
        <v>360</v>
      </c>
      <c r="CM121" s="154">
        <f t="shared" si="78"/>
        <v>-0.11111111111111116</v>
      </c>
      <c r="CN121" s="78">
        <f>AVERAGEIFS('WEEKLY DATA'!CN$11:CN$14577,'WEEKLY DATA'!$A$11:$A$14577,'MONTHLY DATA'!$A121,'WEEKLY DATA'!$B$11:$B$14577,'MONTHLY DATA'!$B121)</f>
        <v>458</v>
      </c>
      <c r="CO121" s="78">
        <f>AVERAGEIFS('WEEKLY DATA'!CO$11:CO$14577,'WEEKLY DATA'!$A$11:$A$14577,'MONTHLY DATA'!$A121,'WEEKLY DATA'!$B$11:$B$14577,'MONTHLY DATA'!$B121)</f>
        <v>468</v>
      </c>
      <c r="CP121" s="78">
        <f>AVERAGEIFS('WEEKLY DATA'!CP$11:CP$14577,'WEEKLY DATA'!$A$11:$A$14577,'MONTHLY DATA'!$A121,'WEEKLY DATA'!$B$11:$B$14577,'MONTHLY DATA'!$B121)</f>
        <v>463</v>
      </c>
      <c r="CQ121" s="154">
        <f t="shared" si="79"/>
        <v>-5.5102040816326525E-2</v>
      </c>
      <c r="CR121" s="78">
        <f>AVERAGEIFS('WEEKLY DATA'!CR$11:CR$14577,'WEEKLY DATA'!$A$11:$A$14577,'MONTHLY DATA'!$A121,'WEEKLY DATA'!$B$11:$B$14577,'MONTHLY DATA'!$B121)</f>
        <v>470</v>
      </c>
      <c r="CS121" s="78">
        <f>AVERAGEIFS('WEEKLY DATA'!CS$11:CS$14577,'WEEKLY DATA'!$A$11:$A$14577,'MONTHLY DATA'!$A121,'WEEKLY DATA'!$B$11:$B$14577,'MONTHLY DATA'!$B121)</f>
        <v>480</v>
      </c>
      <c r="CT121" s="78">
        <f>AVERAGEIFS('WEEKLY DATA'!CT$11:CT$14577,'WEEKLY DATA'!$A$11:$A$14577,'MONTHLY DATA'!$A121,'WEEKLY DATA'!$B$11:$B$14577,'MONTHLY DATA'!$B121)</f>
        <v>475</v>
      </c>
      <c r="CU121" s="154">
        <f t="shared" si="80"/>
        <v>0</v>
      </c>
      <c r="CV121" s="169">
        <f>AVERAGEIFS('WEEKLY DATA'!CV$11:CV$14577,'WEEKLY DATA'!$A$11:$A$14577,'MONTHLY DATA'!$A121,'WEEKLY DATA'!$B$11:$B$14577,'MONTHLY DATA'!$B121)</f>
        <v>423</v>
      </c>
      <c r="CW121" s="78">
        <f>AVERAGEIFS('WEEKLY DATA'!CW$11:CW$14577,'WEEKLY DATA'!$A$11:$A$14577,'MONTHLY DATA'!$A121,'WEEKLY DATA'!$B$11:$B$14577,'MONTHLY DATA'!$B121)</f>
        <v>433</v>
      </c>
      <c r="CX121" s="78">
        <f>AVERAGEIFS('WEEKLY DATA'!CX$11:CX$14577,'WEEKLY DATA'!$A$11:$A$14577,'MONTHLY DATA'!$A121,'WEEKLY DATA'!$B$11:$B$14577,'MONTHLY DATA'!$B121)</f>
        <v>428</v>
      </c>
      <c r="CY121" s="154">
        <f t="shared" si="81"/>
        <v>-5.1523545706371188E-2</v>
      </c>
      <c r="CZ121" s="169">
        <f>AVERAGEIFS('WEEKLY DATA'!CZ$11:CZ$14577,'WEEKLY DATA'!$A$11:$A$14577,'MONTHLY DATA'!$A121,'WEEKLY DATA'!$B$11:$B$14577,'MONTHLY DATA'!$B121)</f>
        <v>393</v>
      </c>
      <c r="DA121" s="78">
        <f>AVERAGEIFS('WEEKLY DATA'!DA$11:DA$14577,'WEEKLY DATA'!$A$11:$A$14577,'MONTHLY DATA'!$A121,'WEEKLY DATA'!$B$11:$B$14577,'MONTHLY DATA'!$B121)</f>
        <v>403</v>
      </c>
      <c r="DB121" s="78">
        <f>AVERAGEIFS('WEEKLY DATA'!DB$11:DB$14577,'WEEKLY DATA'!$A$11:$A$14577,'MONTHLY DATA'!$A121,'WEEKLY DATA'!$B$11:$B$14577,'MONTHLY DATA'!$B121)</f>
        <v>398</v>
      </c>
      <c r="DC121" s="154">
        <f t="shared" si="82"/>
        <v>-6.0766961651917417E-2</v>
      </c>
      <c r="DD121" s="78">
        <f>AVERAGEIFS('WEEKLY DATA'!DD$11:DD$14577,'WEEKLY DATA'!$A$11:$A$14577,'MONTHLY DATA'!$A121,'WEEKLY DATA'!$B$11:$B$14577,'MONTHLY DATA'!$B121)</f>
        <v>498</v>
      </c>
      <c r="DE121" s="78">
        <f>AVERAGEIFS('WEEKLY DATA'!DE$11:DE$14577,'WEEKLY DATA'!$A$11:$A$14577,'MONTHLY DATA'!$A121,'WEEKLY DATA'!$B$11:$B$14577,'MONTHLY DATA'!$B121)</f>
        <v>508</v>
      </c>
      <c r="DF121" s="78">
        <f>AVERAGEIFS('WEEKLY DATA'!DF$11:DF$14577,'WEEKLY DATA'!$A$11:$A$14577,'MONTHLY DATA'!$A121,'WEEKLY DATA'!$B$11:$B$14577,'MONTHLY DATA'!$B121)</f>
        <v>503</v>
      </c>
      <c r="DG121" s="154">
        <f t="shared" si="83"/>
        <v>-5.0943396226415083E-2</v>
      </c>
      <c r="DH121" s="78">
        <f>AVERAGEIFS('WEEKLY DATA'!DH$11:DH$14577,'WEEKLY DATA'!$A$11:$A$14577,'MONTHLY DATA'!$A121,'WEEKLY DATA'!$B$11:$B$14577,'MONTHLY DATA'!$B121)</f>
        <v>495</v>
      </c>
      <c r="DI121" s="78">
        <f>AVERAGEIFS('WEEKLY DATA'!DI$11:DI$14577,'WEEKLY DATA'!$A$11:$A$14577,'MONTHLY DATA'!$A121,'WEEKLY DATA'!$B$11:$B$14577,'MONTHLY DATA'!$B121)</f>
        <v>505</v>
      </c>
      <c r="DJ121" s="78">
        <f>AVERAGEIFS('WEEKLY DATA'!DJ$11:DJ$14577,'WEEKLY DATA'!$A$11:$A$14577,'MONTHLY DATA'!$A121,'WEEKLY DATA'!$B$11:$B$14577,'MONTHLY DATA'!$B121)</f>
        <v>500</v>
      </c>
      <c r="DK121" s="154">
        <f t="shared" si="84"/>
        <v>0</v>
      </c>
      <c r="DL121" s="169">
        <f>AVERAGEIFS('WEEKLY DATA'!DL$11:DL$14577,'WEEKLY DATA'!$A$11:$A$14577,'MONTHLY DATA'!$A121,'WEEKLY DATA'!$B$11:$B$14577,'MONTHLY DATA'!$B121)</f>
        <v>368</v>
      </c>
      <c r="DM121" s="78">
        <f>AVERAGEIFS('WEEKLY DATA'!DM$11:DM$14577,'WEEKLY DATA'!$A$11:$A$14577,'MONTHLY DATA'!$A121,'WEEKLY DATA'!$B$11:$B$14577,'MONTHLY DATA'!$B121)</f>
        <v>378</v>
      </c>
      <c r="DN121" s="78">
        <f>AVERAGEIFS('WEEKLY DATA'!DN$11:DN$14577,'WEEKLY DATA'!$A$11:$A$14577,'MONTHLY DATA'!$A121,'WEEKLY DATA'!$B$11:$B$14577,'MONTHLY DATA'!$B121)</f>
        <v>373</v>
      </c>
      <c r="DO121" s="154">
        <f t="shared" si="85"/>
        <v>-5.8675078864353303E-2</v>
      </c>
      <c r="DP121" s="78">
        <f>AVERAGEIFS('WEEKLY DATA'!DP$11:DP$14577,'WEEKLY DATA'!$A$11:$A$14577,'MONTHLY DATA'!$A121,'WEEKLY DATA'!$B$11:$B$14577,'MONTHLY DATA'!$B121)</f>
        <v>328</v>
      </c>
      <c r="DQ121" s="78">
        <f>AVERAGEIFS('WEEKLY DATA'!DQ$11:DQ$14577,'WEEKLY DATA'!$A$11:$A$14577,'MONTHLY DATA'!$A121,'WEEKLY DATA'!$B$11:$B$14577,'MONTHLY DATA'!$B121)</f>
        <v>338</v>
      </c>
      <c r="DR121" s="78">
        <f>AVERAGEIFS('WEEKLY DATA'!DR$11:DR$14577,'WEEKLY DATA'!$A$11:$A$14577,'MONTHLY DATA'!$A121,'WEEKLY DATA'!$B$11:$B$14577,'MONTHLY DATA'!$B121)</f>
        <v>333</v>
      </c>
      <c r="DS121" s="154">
        <f t="shared" si="86"/>
        <v>-7.177700348432059E-2</v>
      </c>
      <c r="DT121" s="78">
        <f>AVERAGEIFS('WEEKLY DATA'!DT$11:DT$14577,'WEEKLY DATA'!$A$11:$A$14577,'MONTHLY DATA'!$A121,'WEEKLY DATA'!$B$11:$B$14577,'MONTHLY DATA'!$B121)</f>
        <v>508</v>
      </c>
      <c r="DU121" s="78">
        <f>AVERAGEIFS('WEEKLY DATA'!DU$11:DU$14577,'WEEKLY DATA'!$A$11:$A$14577,'MONTHLY DATA'!$A121,'WEEKLY DATA'!$B$11:$B$14577,'MONTHLY DATA'!$B121)</f>
        <v>518</v>
      </c>
      <c r="DV121" s="78">
        <f>AVERAGEIFS('WEEKLY DATA'!DV$11:DV$14577,'WEEKLY DATA'!$A$11:$A$14577,'MONTHLY DATA'!$A121,'WEEKLY DATA'!$B$11:$B$14577,'MONTHLY DATA'!$B121)</f>
        <v>513</v>
      </c>
      <c r="DW121" s="154">
        <f t="shared" si="87"/>
        <v>-5.0000000000000044E-2</v>
      </c>
      <c r="DX121" s="78">
        <f>AVERAGEIFS('WEEKLY DATA'!DX$11:DX$14577,'WEEKLY DATA'!$A$11:$A$14577,'MONTHLY DATA'!$A121,'WEEKLY DATA'!$B$11:$B$14577,'MONTHLY DATA'!$B121)</f>
        <v>505</v>
      </c>
      <c r="DY121" s="78">
        <f>AVERAGEIFS('WEEKLY DATA'!DY$11:DY$14577,'WEEKLY DATA'!$A$11:$A$14577,'MONTHLY DATA'!$A121,'WEEKLY DATA'!$B$11:$B$14577,'MONTHLY DATA'!$B121)</f>
        <v>515</v>
      </c>
      <c r="DZ121" s="78">
        <f>AVERAGEIFS('WEEKLY DATA'!DZ$11:DZ$14577,'WEEKLY DATA'!$A$11:$A$14577,'MONTHLY DATA'!$A121,'WEEKLY DATA'!$B$11:$B$14577,'MONTHLY DATA'!$B121)</f>
        <v>510</v>
      </c>
      <c r="EA121" s="154">
        <f t="shared" si="88"/>
        <v>0</v>
      </c>
      <c r="EB121" s="78">
        <f>AVERAGEIFS('WEEKLY DATA'!EB$11:EB$14577,'WEEKLY DATA'!$A$11:$A$14577,'MONTHLY DATA'!$A121,'WEEKLY DATA'!$B$11:$B$14577,'MONTHLY DATA'!$B121)</f>
        <v>343</v>
      </c>
      <c r="EC121" s="78">
        <f>AVERAGEIFS('WEEKLY DATA'!EC$11:EC$14577,'WEEKLY DATA'!$A$11:$A$14577,'MONTHLY DATA'!$A121,'WEEKLY DATA'!$B$11:$B$14577,'MONTHLY DATA'!$B121)</f>
        <v>353</v>
      </c>
      <c r="ED121" s="78">
        <f>AVERAGEIFS('WEEKLY DATA'!ED$11:ED$14577,'WEEKLY DATA'!$A$11:$A$14577,'MONTHLY DATA'!$A121,'WEEKLY DATA'!$B$11:$B$14577,'MONTHLY DATA'!$B121)</f>
        <v>348</v>
      </c>
      <c r="EE121" s="154">
        <f t="shared" si="89"/>
        <v>-7.5083056478405297E-2</v>
      </c>
      <c r="EF121" s="169">
        <f>AVERAGEIFS('WEEKLY DATA'!EF$11:EF$14577,'WEEKLY DATA'!$A$11:$A$14577,'MONTHLY DATA'!$A121,'WEEKLY DATA'!$B$11:$B$14577,'MONTHLY DATA'!$B121)</f>
        <v>317</v>
      </c>
      <c r="EG121" s="78">
        <f>AVERAGEIFS('WEEKLY DATA'!EG$11:EG$14577,'WEEKLY DATA'!$A$11:$A$14577,'MONTHLY DATA'!$A121,'WEEKLY DATA'!$B$11:$B$14577,'MONTHLY DATA'!$B121)</f>
        <v>327</v>
      </c>
      <c r="EH121" s="78">
        <f>AVERAGEIFS('WEEKLY DATA'!EH$11:EH$14577,'WEEKLY DATA'!$A$11:$A$14577,'MONTHLY DATA'!$A121,'WEEKLY DATA'!$B$11:$B$14577,'MONTHLY DATA'!$B121)</f>
        <v>322</v>
      </c>
      <c r="EI121" s="154">
        <f t="shared" si="90"/>
        <v>-9.2307692307692646E-3</v>
      </c>
      <c r="EJ121" s="78">
        <f>AVERAGEIFS('WEEKLY DATA'!EJ$11:EJ$14577,'WEEKLY DATA'!$A$11:$A$14577,'MONTHLY DATA'!$A121,'WEEKLY DATA'!$B$11:$B$14577,'MONTHLY DATA'!$B121)</f>
        <v>518</v>
      </c>
      <c r="EK121" s="78">
        <f>AVERAGEIFS('WEEKLY DATA'!EK$11:EK$14577,'WEEKLY DATA'!$A$11:$A$14577,'MONTHLY DATA'!$A121,'WEEKLY DATA'!$B$11:$B$14577,'MONTHLY DATA'!$B121)</f>
        <v>528</v>
      </c>
      <c r="EL121" s="78">
        <f>AVERAGEIFS('WEEKLY DATA'!EL$11:EL$14577,'WEEKLY DATA'!$A$11:$A$14577,'MONTHLY DATA'!$A121,'WEEKLY DATA'!$B$11:$B$14577,'MONTHLY DATA'!$B121)</f>
        <v>523</v>
      </c>
      <c r="EM121" s="154">
        <f t="shared" si="91"/>
        <v>-4.9090909090909074E-2</v>
      </c>
      <c r="EN121" s="78">
        <f>AVERAGEIFS('WEEKLY DATA'!EN$11:EN$14577,'WEEKLY DATA'!$A$11:$A$14577,'MONTHLY DATA'!$A121,'WEEKLY DATA'!$B$11:$B$14577,'MONTHLY DATA'!$B121)</f>
        <v>413</v>
      </c>
      <c r="EO121" s="78">
        <f>AVERAGEIFS('WEEKLY DATA'!EO$11:EO$14577,'WEEKLY DATA'!$A$11:$A$14577,'MONTHLY DATA'!$A121,'WEEKLY DATA'!$B$11:$B$14577,'MONTHLY DATA'!$B121)</f>
        <v>423</v>
      </c>
      <c r="EP121" s="78">
        <f>AVERAGEIFS('WEEKLY DATA'!EP$11:EP$14577,'WEEKLY DATA'!$A$11:$A$14577,'MONTHLY DATA'!$A121,'WEEKLY DATA'!$B$11:$B$14577,'MONTHLY DATA'!$B121)</f>
        <v>418</v>
      </c>
      <c r="EQ121" s="154">
        <f t="shared" si="92"/>
        <v>-4.761904761904745E-3</v>
      </c>
      <c r="ER121" s="78">
        <f>AVERAGEIFS('WEEKLY DATA'!ER$11:ER$14577,'WEEKLY DATA'!$A$11:$A$14577,'MONTHLY DATA'!$A121,'WEEKLY DATA'!$B$11:$B$14577,'MONTHLY DATA'!$B121)</f>
        <v>318</v>
      </c>
      <c r="ES121" s="78">
        <f>AVERAGEIFS('WEEKLY DATA'!ES$11:ES$14577,'WEEKLY DATA'!$A$11:$A$14577,'MONTHLY DATA'!$A121,'WEEKLY DATA'!$B$11:$B$14577,'MONTHLY DATA'!$B121)</f>
        <v>328</v>
      </c>
      <c r="ET121" s="78">
        <f>AVERAGEIFS('WEEKLY DATA'!ET$11:ET$14577,'WEEKLY DATA'!$A$11:$A$14577,'MONTHLY DATA'!$A121,'WEEKLY DATA'!$B$11:$B$14577,'MONTHLY DATA'!$B121)</f>
        <v>323</v>
      </c>
      <c r="EU121" s="154">
        <f t="shared" si="93"/>
        <v>-8.0427046263345181E-2</v>
      </c>
      <c r="EV121" s="78">
        <f>AVERAGEIFS('WEEKLY DATA'!EV$11:EV$14577,'WEEKLY DATA'!$A$11:$A$14577,'MONTHLY DATA'!$A121,'WEEKLY DATA'!$B$11:$B$14577,'MONTHLY DATA'!$B121)</f>
        <v>282</v>
      </c>
      <c r="EW121" s="78">
        <f>AVERAGEIFS('WEEKLY DATA'!EW$11:EW$14577,'WEEKLY DATA'!$A$11:$A$14577,'MONTHLY DATA'!$A121,'WEEKLY DATA'!$B$11:$B$14577,'MONTHLY DATA'!$B121)</f>
        <v>292</v>
      </c>
      <c r="EX121" s="78">
        <f>AVERAGEIFS('WEEKLY DATA'!EX$11:EX$14577,'WEEKLY DATA'!$A$11:$A$14577,'MONTHLY DATA'!$A121,'WEEKLY DATA'!$B$11:$B$14577,'MONTHLY DATA'!$B121)</f>
        <v>287</v>
      </c>
      <c r="EY121" s="154">
        <f t="shared" si="94"/>
        <v>-1.0344827586206917E-2</v>
      </c>
      <c r="EZ121" s="78">
        <f>AVERAGEIFS('WEEKLY DATA'!EZ$11:EZ$14577,'WEEKLY DATA'!$A$11:$A$14577,'MONTHLY DATA'!$A121,'WEEKLY DATA'!$B$11:$B$14577,'MONTHLY DATA'!$B121)</f>
        <v>503</v>
      </c>
      <c r="FA121" s="78">
        <f>AVERAGEIFS('WEEKLY DATA'!FA$11:FA$14577,'WEEKLY DATA'!$A$11:$A$14577,'MONTHLY DATA'!$A121,'WEEKLY DATA'!$B$11:$B$14577,'MONTHLY DATA'!$B121)</f>
        <v>513</v>
      </c>
      <c r="FB121" s="78">
        <f>AVERAGEIFS('WEEKLY DATA'!FB$11:FB$14577,'WEEKLY DATA'!$A$11:$A$14577,'MONTHLY DATA'!$A121,'WEEKLY DATA'!$B$11:$B$14577,'MONTHLY DATA'!$B121)</f>
        <v>508</v>
      </c>
      <c r="FC121" s="154">
        <f t="shared" si="95"/>
        <v>-5.0467289719626218E-2</v>
      </c>
      <c r="FD121" s="78">
        <f>AVERAGEIFS('WEEKLY DATA'!FD$11:FD$14577,'WEEKLY DATA'!$A$11:$A$14577,'MONTHLY DATA'!$A121,'WEEKLY DATA'!$B$11:$B$14577,'MONTHLY DATA'!$B121)</f>
        <v>444</v>
      </c>
      <c r="FE121" s="78">
        <f>AVERAGEIFS('WEEKLY DATA'!FE$11:FE$14577,'WEEKLY DATA'!$A$11:$A$14577,'MONTHLY DATA'!$A121,'WEEKLY DATA'!$B$11:$B$14577,'MONTHLY DATA'!$B121)</f>
        <v>454</v>
      </c>
      <c r="FF121" s="78">
        <f>AVERAGEIFS('WEEKLY DATA'!FF$11:FF$14577,'WEEKLY DATA'!$A$11:$A$14577,'MONTHLY DATA'!$A121,'WEEKLY DATA'!$B$11:$B$14577,'MONTHLY DATA'!$B121)</f>
        <v>449</v>
      </c>
      <c r="FG121" s="154">
        <f t="shared" si="96"/>
        <v>-1.318681318681314E-2</v>
      </c>
      <c r="FH121" s="78">
        <f>AVERAGEIFS('WEEKLY DATA'!FH$11:FH$14577,'WEEKLY DATA'!$A$11:$A$14577,'MONTHLY DATA'!$A121,'WEEKLY DATA'!$B$11:$B$14577,'MONTHLY DATA'!$B121)</f>
        <v>299</v>
      </c>
      <c r="FI121" s="78">
        <f>AVERAGEIFS('WEEKLY DATA'!FI$11:FI$14577,'WEEKLY DATA'!$A$11:$A$14577,'MONTHLY DATA'!$A121,'WEEKLY DATA'!$B$11:$B$14577,'MONTHLY DATA'!$B121)</f>
        <v>309</v>
      </c>
      <c r="FJ121" s="78">
        <f>AVERAGEIFS('WEEKLY DATA'!FJ$11:FJ$14577,'WEEKLY DATA'!$A$11:$A$14577,'MONTHLY DATA'!$A121,'WEEKLY DATA'!$B$11:$B$14577,'MONTHLY DATA'!$B121)</f>
        <v>304</v>
      </c>
      <c r="FK121" s="154">
        <f t="shared" si="97"/>
        <v>-6.461538461538463E-2</v>
      </c>
      <c r="FL121" s="169">
        <f>AVERAGEIFS('WEEKLY DATA'!FL$11:FL$14577,'WEEKLY DATA'!$A$11:$A$14577,'MONTHLY DATA'!$A121,'WEEKLY DATA'!$B$11:$B$14577,'MONTHLY DATA'!$B121)</f>
        <v>310</v>
      </c>
      <c r="FM121" s="78">
        <f>AVERAGEIFS('WEEKLY DATA'!FM$11:FM$14577,'WEEKLY DATA'!$A$11:$A$14577,'MONTHLY DATA'!$A121,'WEEKLY DATA'!$B$11:$B$14577,'MONTHLY DATA'!$B121)</f>
        <v>320</v>
      </c>
      <c r="FN121" s="78">
        <f>AVERAGEIFS('WEEKLY DATA'!FN$11:FN$14577,'WEEKLY DATA'!$A$11:$A$14577,'MONTHLY DATA'!$A121,'WEEKLY DATA'!$B$11:$B$14577,'MONTHLY DATA'!$B121)</f>
        <v>315</v>
      </c>
      <c r="FO121" s="154">
        <f t="shared" si="98"/>
        <v>0</v>
      </c>
      <c r="FP121" s="78">
        <f>AVERAGEIFS('WEEKLY DATA'!FP$11:FP$14577,'WEEKLY DATA'!$A$11:$A$14577,'MONTHLY DATA'!$A121,'WEEKLY DATA'!$B$11:$B$14577,'MONTHLY DATA'!$B121)</f>
        <v>374</v>
      </c>
      <c r="FQ121" s="78">
        <f>AVERAGEIFS('WEEKLY DATA'!FQ$11:FQ$14577,'WEEKLY DATA'!$A$11:$A$14577,'MONTHLY DATA'!$A121,'WEEKLY DATA'!$B$11:$B$14577,'MONTHLY DATA'!$B121)</f>
        <v>384</v>
      </c>
      <c r="FR121" s="78">
        <f>AVERAGEIFS('WEEKLY DATA'!FR$11:FR$14577,'WEEKLY DATA'!$A$11:$A$14577,'MONTHLY DATA'!$A121,'WEEKLY DATA'!$B$11:$B$14577,'MONTHLY DATA'!$B121)</f>
        <v>379</v>
      </c>
      <c r="FS121" s="154">
        <f t="shared" si="99"/>
        <v>-2.8205128205128216E-2</v>
      </c>
      <c r="FT121" s="78">
        <f>AVERAGEIFS('WEEKLY DATA'!FT$11:FT$14577,'WEEKLY DATA'!$A$11:$A$14577,'MONTHLY DATA'!$A121,'WEEKLY DATA'!$B$11:$B$14577,'MONTHLY DATA'!$B121)</f>
        <v>315</v>
      </c>
      <c r="FU121" s="78">
        <f>AVERAGEIFS('WEEKLY DATA'!FU$11:FU$14577,'WEEKLY DATA'!$A$11:$A$14577,'MONTHLY DATA'!$A121,'WEEKLY DATA'!$B$11:$B$14577,'MONTHLY DATA'!$B121)</f>
        <v>325</v>
      </c>
      <c r="FV121" s="78">
        <f>AVERAGEIFS('WEEKLY DATA'!FV$11:FV$14577,'WEEKLY DATA'!$A$11:$A$14577,'MONTHLY DATA'!$A121,'WEEKLY DATA'!$B$11:$B$14577,'MONTHLY DATA'!$B121)</f>
        <v>320</v>
      </c>
      <c r="FW121" s="154">
        <f t="shared" si="100"/>
        <v>-7.5812274368231014E-2</v>
      </c>
      <c r="FX121" s="78">
        <f>AVERAGEIFS('WEEKLY DATA'!FX$11:FX$14577,'WEEKLY DATA'!$A$11:$A$14577,'MONTHLY DATA'!$A121,'WEEKLY DATA'!$B$11:$B$14577,'MONTHLY DATA'!$B121)</f>
        <v>341</v>
      </c>
      <c r="FY121" s="78">
        <f>AVERAGEIFS('WEEKLY DATA'!FY$11:FY$14577,'WEEKLY DATA'!$A$11:$A$14577,'MONTHLY DATA'!$A121,'WEEKLY DATA'!$B$11:$B$14577,'MONTHLY DATA'!$B121)</f>
        <v>351</v>
      </c>
      <c r="FZ121" s="78">
        <f>AVERAGEIFS('WEEKLY DATA'!FZ$11:FZ$14577,'WEEKLY DATA'!$A$11:$A$14577,'MONTHLY DATA'!$A121,'WEEKLY DATA'!$B$11:$B$14577,'MONTHLY DATA'!$B121)</f>
        <v>346</v>
      </c>
      <c r="GA121" s="154">
        <f t="shared" si="101"/>
        <v>-2.3633156966490265E-2</v>
      </c>
      <c r="GB121" s="78">
        <f>AVERAGEIFS('WEEKLY DATA'!GB$11:GB$14577,'WEEKLY DATA'!$A$11:$A$14577,'MONTHLY DATA'!$A121,'WEEKLY DATA'!$B$11:$B$14577,'MONTHLY DATA'!$B121)</f>
        <v>443</v>
      </c>
      <c r="GC121" s="78">
        <f>AVERAGEIFS('WEEKLY DATA'!GC$11:GC$14577,'WEEKLY DATA'!$A$11:$A$14577,'MONTHLY DATA'!$A121,'WEEKLY DATA'!$B$11:$B$14577,'MONTHLY DATA'!$B121)</f>
        <v>453</v>
      </c>
      <c r="GD121" s="78">
        <f>AVERAGEIFS('WEEKLY DATA'!GD$11:GD$14577,'WEEKLY DATA'!$A$11:$A$14577,'MONTHLY DATA'!$A121,'WEEKLY DATA'!$B$11:$B$14577,'MONTHLY DATA'!$B121)</f>
        <v>448</v>
      </c>
      <c r="GE121" s="154">
        <f t="shared" si="102"/>
        <v>-4.9336870026525204E-2</v>
      </c>
      <c r="GF121" s="169">
        <f>AVERAGEIFS('WEEKLY DATA'!GF$11:GF$14577,'WEEKLY DATA'!$A$11:$A$14577,'MONTHLY DATA'!$A121,'WEEKLY DATA'!$B$11:$B$14577,'MONTHLY DATA'!$B121)</f>
        <v>423</v>
      </c>
      <c r="GG121" s="78">
        <f>AVERAGEIFS('WEEKLY DATA'!GG$11:GG$14577,'WEEKLY DATA'!$A$11:$A$14577,'MONTHLY DATA'!$A121,'WEEKLY DATA'!$B$11:$B$14577,'MONTHLY DATA'!$B121)</f>
        <v>433</v>
      </c>
      <c r="GH121" s="78">
        <f>AVERAGEIFS('WEEKLY DATA'!GH$11:GH$14577,'WEEKLY DATA'!$A$11:$A$14577,'MONTHLY DATA'!$A121,'WEEKLY DATA'!$B$11:$B$14577,'MONTHLY DATA'!$B121)</f>
        <v>428</v>
      </c>
      <c r="GI121" s="154">
        <f t="shared" si="103"/>
        <v>-5.6749311294765792E-2</v>
      </c>
      <c r="GJ121" s="78">
        <f>AVERAGEIFS('WEEKLY DATA'!GJ$11:GJ$14577,'WEEKLY DATA'!$A$11:$A$14577,'MONTHLY DATA'!$A121,'WEEKLY DATA'!$B$11:$B$14577,'MONTHLY DATA'!$B121)</f>
        <v>588</v>
      </c>
      <c r="GK121" s="78">
        <f>AVERAGEIFS('WEEKLY DATA'!GK$11:GK$14577,'WEEKLY DATA'!$A$11:$A$14577,'MONTHLY DATA'!$A121,'WEEKLY DATA'!$B$11:$B$14577,'MONTHLY DATA'!$B121)</f>
        <v>598</v>
      </c>
      <c r="GL121" s="78">
        <f>AVERAGEIFS('WEEKLY DATA'!GL$11:GL$14577,'WEEKLY DATA'!$A$11:$A$14577,'MONTHLY DATA'!$A121,'WEEKLY DATA'!$B$11:$B$14577,'MONTHLY DATA'!$B121)</f>
        <v>593</v>
      </c>
      <c r="GM121" s="154">
        <f t="shared" si="104"/>
        <v>-4.3548387096774221E-2</v>
      </c>
      <c r="GN121" s="78">
        <f>AVERAGEIFS('WEEKLY DATA'!GN$11:GN$14577,'WEEKLY DATA'!$A$11:$A$14577,'MONTHLY DATA'!$A121,'WEEKLY DATA'!$B$11:$B$14577,'MONTHLY DATA'!$B121)</f>
        <v>530</v>
      </c>
      <c r="GO121" s="78">
        <f>AVERAGEIFS('WEEKLY DATA'!GO$11:GO$14577,'WEEKLY DATA'!$A$11:$A$14577,'MONTHLY DATA'!$A121,'WEEKLY DATA'!$B$11:$B$14577,'MONTHLY DATA'!$B121)</f>
        <v>540</v>
      </c>
      <c r="GP121" s="78">
        <f>AVERAGEIFS('WEEKLY DATA'!GP$11:GP$14577,'WEEKLY DATA'!$A$11:$A$14577,'MONTHLY DATA'!$A121,'WEEKLY DATA'!$B$11:$B$14577,'MONTHLY DATA'!$B121)</f>
        <v>535</v>
      </c>
      <c r="GQ121" s="154">
        <f t="shared" si="105"/>
        <v>0</v>
      </c>
      <c r="GR121" s="78"/>
    </row>
    <row r="122" spans="1:200" ht="15.75" x14ac:dyDescent="0.25">
      <c r="A122">
        <f t="shared" si="55"/>
        <v>4</v>
      </c>
      <c r="B122">
        <f t="shared" si="56"/>
        <v>2019</v>
      </c>
      <c r="C122" s="86">
        <v>43556</v>
      </c>
      <c r="D122" s="78">
        <f>AVERAGEIFS('WEEKLY DATA'!D$11:D$14577,'WEEKLY DATA'!$A$11:$A$14577,'MONTHLY DATA'!$A122,'WEEKLY DATA'!$B$11:$B$14577,'MONTHLY DATA'!$B122)</f>
        <v>422.5</v>
      </c>
      <c r="E122" s="78">
        <f>AVERAGEIFS('WEEKLY DATA'!E$11:E$14577,'WEEKLY DATA'!$A$11:$A$14577,'MONTHLY DATA'!$A122,'WEEKLY DATA'!$B$11:$B$14577,'MONTHLY DATA'!$B122)</f>
        <v>432.5</v>
      </c>
      <c r="F122" s="78">
        <f>AVERAGEIFS('WEEKLY DATA'!F$11:F$14577,'WEEKLY DATA'!$A$11:$A$14577,'MONTHLY DATA'!$A122,'WEEKLY DATA'!$B$11:$B$14577,'MONTHLY DATA'!$B122)</f>
        <v>427.5</v>
      </c>
      <c r="G122" s="154">
        <f t="shared" si="57"/>
        <v>-1.1682242990653791E-3</v>
      </c>
      <c r="H122" s="169">
        <f>AVERAGEIFS('WEEKLY DATA'!H$11:H$14577,'WEEKLY DATA'!$A$11:$A$14577,'MONTHLY DATA'!$A122,'WEEKLY DATA'!$B$11:$B$14577,'MONTHLY DATA'!$B122)</f>
        <v>527.5</v>
      </c>
      <c r="I122" s="78">
        <f>AVERAGEIFS('WEEKLY DATA'!I$11:I$14577,'WEEKLY DATA'!$A$11:$A$14577,'MONTHLY DATA'!$A122,'WEEKLY DATA'!$B$11:$B$14577,'MONTHLY DATA'!$B122)</f>
        <v>537.5</v>
      </c>
      <c r="J122" s="78">
        <f>AVERAGEIFS('WEEKLY DATA'!J$11:J$14577,'WEEKLY DATA'!$A$11:$A$14577,'MONTHLY DATA'!$A122,'WEEKLY DATA'!$B$11:$B$14577,'MONTHLY DATA'!$B122)</f>
        <v>532.5</v>
      </c>
      <c r="K122" s="154">
        <f t="shared" si="58"/>
        <v>2.8248587570620654E-3</v>
      </c>
      <c r="L122" s="169">
        <f>AVERAGEIFS('WEEKLY DATA'!L$11:L$14577,'WEEKLY DATA'!$A$11:$A$14577,'MONTHLY DATA'!$A122,'WEEKLY DATA'!$B$11:$B$14577,'MONTHLY DATA'!$B122)</f>
        <v>545</v>
      </c>
      <c r="M122" s="78">
        <f>AVERAGEIFS('WEEKLY DATA'!M$11:M$14577,'WEEKLY DATA'!$A$11:$A$14577,'MONTHLY DATA'!$A122,'WEEKLY DATA'!$B$11:$B$14577,'MONTHLY DATA'!$B122)</f>
        <v>555</v>
      </c>
      <c r="N122" s="78">
        <f>AVERAGEIFS('WEEKLY DATA'!N$11:N$14577,'WEEKLY DATA'!$A$11:$A$14577,'MONTHLY DATA'!$A122,'WEEKLY DATA'!$B$11:$B$14577,'MONTHLY DATA'!$B122)</f>
        <v>550</v>
      </c>
      <c r="O122" s="154">
        <f t="shared" si="59"/>
        <v>-3.169014084507038E-2</v>
      </c>
      <c r="P122" s="169">
        <f>AVERAGEIFS('WEEKLY DATA'!P$11:P$14577,'WEEKLY DATA'!$A$11:$A$14577,'MONTHLY DATA'!$A122,'WEEKLY DATA'!$B$11:$B$14577,'MONTHLY DATA'!$B122)</f>
        <v>390</v>
      </c>
      <c r="Q122" s="78">
        <f>AVERAGEIFS('WEEKLY DATA'!Q$11:Q$14577,'WEEKLY DATA'!$A$11:$A$14577,'MONTHLY DATA'!$A122,'WEEKLY DATA'!$B$11:$B$14577,'MONTHLY DATA'!$B122)</f>
        <v>400</v>
      </c>
      <c r="R122" s="78">
        <f>AVERAGEIFS('WEEKLY DATA'!R$11:R$14577,'WEEKLY DATA'!$A$11:$A$14577,'MONTHLY DATA'!$A122,'WEEKLY DATA'!$B$11:$B$14577,'MONTHLY DATA'!$B122)</f>
        <v>395</v>
      </c>
      <c r="S122" s="154">
        <f t="shared" si="60"/>
        <v>5.0890585241729624E-3</v>
      </c>
      <c r="T122" s="169">
        <f>AVERAGEIFS('WEEKLY DATA'!T$11:T$14577,'WEEKLY DATA'!$A$11:$A$14577,'MONTHLY DATA'!$A122,'WEEKLY DATA'!$B$11:$B$14577,'MONTHLY DATA'!$B122)</f>
        <v>403.75</v>
      </c>
      <c r="U122" s="78">
        <f>AVERAGEIFS('WEEKLY DATA'!U$11:U$14577,'WEEKLY DATA'!$A$11:$A$14577,'MONTHLY DATA'!$A122,'WEEKLY DATA'!$B$11:$B$14577,'MONTHLY DATA'!$B122)</f>
        <v>413.75</v>
      </c>
      <c r="V122" s="78">
        <f>AVERAGEIFS('WEEKLY DATA'!V$11:V$14577,'WEEKLY DATA'!$A$11:$A$14577,'MONTHLY DATA'!$A122,'WEEKLY DATA'!$B$11:$B$14577,'MONTHLY DATA'!$B122)</f>
        <v>408.75</v>
      </c>
      <c r="W122" s="154">
        <f t="shared" si="61"/>
        <v>-1.0290556900726444E-2</v>
      </c>
      <c r="X122" s="169">
        <f>AVERAGEIFS('WEEKLY DATA'!X$11:X$14577,'WEEKLY DATA'!$A$11:$A$14577,'MONTHLY DATA'!$A122,'WEEKLY DATA'!$B$11:$B$14577,'MONTHLY DATA'!$B122)</f>
        <v>372.5</v>
      </c>
      <c r="Y122" s="78">
        <f>AVERAGEIFS('WEEKLY DATA'!Y$11:Y$14577,'WEEKLY DATA'!$A$11:$A$14577,'MONTHLY DATA'!$A122,'WEEKLY DATA'!$B$11:$B$14577,'MONTHLY DATA'!$B122)</f>
        <v>382.5</v>
      </c>
      <c r="Z122" s="78">
        <f>AVERAGEIFS('WEEKLY DATA'!Z$11:Z$14577,'WEEKLY DATA'!$A$11:$A$14577,'MONTHLY DATA'!$A122,'WEEKLY DATA'!$B$11:$B$14577,'MONTHLY DATA'!$B122)</f>
        <v>377.5</v>
      </c>
      <c r="AA122" s="154">
        <f t="shared" si="62"/>
        <v>-6.5789473684210176E-3</v>
      </c>
      <c r="AB122" s="169">
        <f>AVERAGEIFS('WEEKLY DATA'!AB$11:AB$14577,'WEEKLY DATA'!$A$11:$A$14577,'MONTHLY DATA'!$A122,'WEEKLY DATA'!$B$11:$B$14577,'MONTHLY DATA'!$B122)</f>
        <v>550</v>
      </c>
      <c r="AC122" s="78">
        <f>AVERAGEIFS('WEEKLY DATA'!AC$11:AC$14577,'WEEKLY DATA'!$A$11:$A$14577,'MONTHLY DATA'!$A122,'WEEKLY DATA'!$B$11:$B$14577,'MONTHLY DATA'!$B122)</f>
        <v>560</v>
      </c>
      <c r="AD122" s="78">
        <f>AVERAGEIFS('WEEKLY DATA'!AD$11:AD$14577,'WEEKLY DATA'!$A$11:$A$14577,'MONTHLY DATA'!$A122,'WEEKLY DATA'!$B$11:$B$14577,'MONTHLY DATA'!$B122)</f>
        <v>555</v>
      </c>
      <c r="AE122" s="154">
        <f t="shared" si="63"/>
        <v>-2.2887323943661997E-2</v>
      </c>
      <c r="AF122" s="169">
        <f>AVERAGEIFS('WEEKLY DATA'!AF$11:AF$14577,'WEEKLY DATA'!$A$11:$A$14577,'MONTHLY DATA'!$A122,'WEEKLY DATA'!$B$11:$B$14577,'MONTHLY DATA'!$B122)</f>
        <v>375</v>
      </c>
      <c r="AG122" s="78">
        <f>AVERAGEIFS('WEEKLY DATA'!AG$11:AG$14577,'WEEKLY DATA'!$A$11:$A$14577,'MONTHLY DATA'!$A122,'WEEKLY DATA'!$B$11:$B$14577,'MONTHLY DATA'!$B122)</f>
        <v>385</v>
      </c>
      <c r="AH122" s="78">
        <f>AVERAGEIFS('WEEKLY DATA'!AH$11:AH$14577,'WEEKLY DATA'!$A$11:$A$14577,'MONTHLY DATA'!$A122,'WEEKLY DATA'!$B$11:$B$14577,'MONTHLY DATA'!$B122)</f>
        <v>380</v>
      </c>
      <c r="AI122" s="154">
        <f t="shared" si="64"/>
        <v>2.6385224274405594E-3</v>
      </c>
      <c r="AJ122" s="169">
        <f>AVERAGEIFS('WEEKLY DATA'!AJ$11:AJ$14577,'WEEKLY DATA'!$A$11:$A$14577,'MONTHLY DATA'!$A122,'WEEKLY DATA'!$B$11:$B$14577,'MONTHLY DATA'!$B122)</f>
        <v>373.75</v>
      </c>
      <c r="AK122" s="78">
        <f>AVERAGEIFS('WEEKLY DATA'!AK$11:AK$14577,'WEEKLY DATA'!$A$11:$A$14577,'MONTHLY DATA'!$A122,'WEEKLY DATA'!$B$11:$B$14577,'MONTHLY DATA'!$B122)</f>
        <v>383.75</v>
      </c>
      <c r="AL122" s="78">
        <f>AVERAGEIFS('WEEKLY DATA'!AL$11:AL$14577,'WEEKLY DATA'!$A$11:$A$14577,'MONTHLY DATA'!$A122,'WEEKLY DATA'!$B$11:$B$14577,'MONTHLY DATA'!$B122)</f>
        <v>378.75</v>
      </c>
      <c r="AM122" s="154">
        <f t="shared" si="65"/>
        <v>-2.63496143958869E-2</v>
      </c>
      <c r="AN122" s="169">
        <f>AVERAGEIFS('WEEKLY DATA'!AN$11:AN$14577,'WEEKLY DATA'!$A$11:$A$14577,'MONTHLY DATA'!$A122,'WEEKLY DATA'!$B$11:$B$14577,'MONTHLY DATA'!$B122)</f>
        <v>367.5</v>
      </c>
      <c r="AO122" s="78">
        <f>AVERAGEIFS('WEEKLY DATA'!AO$11:AO$14577,'WEEKLY DATA'!$A$11:$A$14577,'MONTHLY DATA'!$A122,'WEEKLY DATA'!$B$11:$B$14577,'MONTHLY DATA'!$B122)</f>
        <v>377.5</v>
      </c>
      <c r="AP122" s="78">
        <f>AVERAGEIFS('WEEKLY DATA'!AP$11:AP$14577,'WEEKLY DATA'!$A$11:$A$14577,'MONTHLY DATA'!$A122,'WEEKLY DATA'!$B$11:$B$14577,'MONTHLY DATA'!$B122)</f>
        <v>372.5</v>
      </c>
      <c r="AQ122" s="154">
        <f t="shared" si="66"/>
        <v>-1.1936339522546469E-2</v>
      </c>
      <c r="AR122" s="169">
        <f>AVERAGEIFS('WEEKLY DATA'!AR$11:AR$14577,'WEEKLY DATA'!$A$11:$A$14577,'MONTHLY DATA'!$A122,'WEEKLY DATA'!$B$11:$B$14577,'MONTHLY DATA'!$B122)</f>
        <v>550</v>
      </c>
      <c r="AS122" s="78">
        <f>AVERAGEIFS('WEEKLY DATA'!AS$11:AS$14577,'WEEKLY DATA'!$A$11:$A$14577,'MONTHLY DATA'!$A122,'WEEKLY DATA'!$B$11:$B$14577,'MONTHLY DATA'!$B122)</f>
        <v>560</v>
      </c>
      <c r="AT122" s="78">
        <f>AVERAGEIFS('WEEKLY DATA'!AT$11:AT$14577,'WEEKLY DATA'!$A$11:$A$14577,'MONTHLY DATA'!$A122,'WEEKLY DATA'!$B$11:$B$14577,'MONTHLY DATA'!$B122)</f>
        <v>555</v>
      </c>
      <c r="AU122" s="154">
        <f t="shared" si="67"/>
        <v>-2.2887323943661997E-2</v>
      </c>
      <c r="AV122" s="169">
        <f>AVERAGEIFS('WEEKLY DATA'!AV$11:AV$14577,'WEEKLY DATA'!$A$11:$A$14577,'MONTHLY DATA'!$A122,'WEEKLY DATA'!$B$11:$B$14577,'MONTHLY DATA'!$B122)</f>
        <v>385</v>
      </c>
      <c r="AW122" s="78">
        <f>AVERAGEIFS('WEEKLY DATA'!AW$11:AW$14577,'WEEKLY DATA'!$A$11:$A$14577,'MONTHLY DATA'!$A122,'WEEKLY DATA'!$B$11:$B$14577,'MONTHLY DATA'!$B122)</f>
        <v>395</v>
      </c>
      <c r="AX122" s="78">
        <f>AVERAGEIFS('WEEKLY DATA'!AX$11:AX$14577,'WEEKLY DATA'!$A$11:$A$14577,'MONTHLY DATA'!$A122,'WEEKLY DATA'!$B$11:$B$14577,'MONTHLY DATA'!$B122)</f>
        <v>390</v>
      </c>
      <c r="AY122" s="154">
        <f t="shared" si="68"/>
        <v>-1.0152284263959421E-2</v>
      </c>
      <c r="AZ122" s="169">
        <f>AVERAGEIFS('WEEKLY DATA'!AZ$11:AZ$14577,'WEEKLY DATA'!$A$11:$A$14577,'MONTHLY DATA'!$A122,'WEEKLY DATA'!$B$11:$B$14577,'MONTHLY DATA'!$B122)</f>
        <v>308.75</v>
      </c>
      <c r="BA122" s="78">
        <f>AVERAGEIFS('WEEKLY DATA'!BA$11:BA$14577,'WEEKLY DATA'!$A$11:$A$14577,'MONTHLY DATA'!$A122,'WEEKLY DATA'!$B$11:$B$14577,'MONTHLY DATA'!$B122)</f>
        <v>318.75</v>
      </c>
      <c r="BB122" s="78">
        <f>AVERAGEIFS('WEEKLY DATA'!BB$11:BB$14577,'WEEKLY DATA'!$A$11:$A$14577,'MONTHLY DATA'!$A122,'WEEKLY DATA'!$B$11:$B$14577,'MONTHLY DATA'!$B122)</f>
        <v>313.75</v>
      </c>
      <c r="BC122" s="154">
        <f t="shared" si="69"/>
        <v>-3.1635802469135776E-2</v>
      </c>
      <c r="BD122" s="169">
        <f>AVERAGEIFS('WEEKLY DATA'!BD$11:BD$14577,'WEEKLY DATA'!$A$11:$A$14577,'MONTHLY DATA'!$A122,'WEEKLY DATA'!$B$11:$B$14577,'MONTHLY DATA'!$B122)</f>
        <v>302.5</v>
      </c>
      <c r="BE122" s="78">
        <f>AVERAGEIFS('WEEKLY DATA'!BE$11:BE$14577,'WEEKLY DATA'!$A$11:$A$14577,'MONTHLY DATA'!$A122,'WEEKLY DATA'!$B$11:$B$14577,'MONTHLY DATA'!$B122)</f>
        <v>312.5</v>
      </c>
      <c r="BF122" s="78">
        <f>AVERAGEIFS('WEEKLY DATA'!BF$11:BF$14577,'WEEKLY DATA'!$A$11:$A$14577,'MONTHLY DATA'!$A122,'WEEKLY DATA'!$B$11:$B$14577,'MONTHLY DATA'!$B122)</f>
        <v>307.5</v>
      </c>
      <c r="BG122" s="154">
        <f t="shared" si="70"/>
        <v>-1.4423076923076872E-2</v>
      </c>
      <c r="BH122" s="169">
        <f>AVERAGEIFS('WEEKLY DATA'!BH$11:BH$14577,'WEEKLY DATA'!$A$11:$A$14577,'MONTHLY DATA'!$A122,'WEEKLY DATA'!$B$11:$B$14577,'MONTHLY DATA'!$B122)</f>
        <v>440</v>
      </c>
      <c r="BI122" s="78">
        <f>AVERAGEIFS('WEEKLY DATA'!BI$11:BI$14577,'WEEKLY DATA'!$A$11:$A$14577,'MONTHLY DATA'!$A122,'WEEKLY DATA'!$B$11:$B$14577,'MONTHLY DATA'!$B122)</f>
        <v>450</v>
      </c>
      <c r="BJ122" s="78">
        <f>AVERAGEIFS('WEEKLY DATA'!BJ$11:BJ$14577,'WEEKLY DATA'!$A$11:$A$14577,'MONTHLY DATA'!$A122,'WEEKLY DATA'!$B$11:$B$14577,'MONTHLY DATA'!$B122)</f>
        <v>445</v>
      </c>
      <c r="BK122" s="154">
        <f t="shared" si="71"/>
        <v>-2.8384279475982543E-2</v>
      </c>
      <c r="BL122" s="169">
        <f>AVERAGEIFS('WEEKLY DATA'!BL$11:BL$14577,'WEEKLY DATA'!$A$11:$A$14577,'MONTHLY DATA'!$A122,'WEEKLY DATA'!$B$11:$B$14577,'MONTHLY DATA'!$B122)</f>
        <v>370</v>
      </c>
      <c r="BM122" s="78">
        <f>AVERAGEIFS('WEEKLY DATA'!BM$11:BM$14577,'WEEKLY DATA'!$A$11:$A$14577,'MONTHLY DATA'!$A122,'WEEKLY DATA'!$B$11:$B$14577,'MONTHLY DATA'!$B122)</f>
        <v>380</v>
      </c>
      <c r="BN122" s="78">
        <f>AVERAGEIFS('WEEKLY DATA'!BN$11:BN$14577,'WEEKLY DATA'!$A$11:$A$14577,'MONTHLY DATA'!$A122,'WEEKLY DATA'!$B$11:$B$14577,'MONTHLY DATA'!$B122)</f>
        <v>375</v>
      </c>
      <c r="BO122" s="154">
        <f t="shared" si="72"/>
        <v>-1.0554089709762571E-2</v>
      </c>
      <c r="BP122" s="78">
        <f>AVERAGEIFS('WEEKLY DATA'!BP$11:BP$14577,'WEEKLY DATA'!$A$11:$A$14577,'MONTHLY DATA'!$A122,'WEEKLY DATA'!$B$11:$B$14577,'MONTHLY DATA'!$B122)</f>
        <v>413.75</v>
      </c>
      <c r="BQ122" s="78">
        <f>AVERAGEIFS('WEEKLY DATA'!BQ$11:BQ$14577,'WEEKLY DATA'!$A$11:$A$14577,'MONTHLY DATA'!$A122,'WEEKLY DATA'!$B$11:$B$14577,'MONTHLY DATA'!$B122)</f>
        <v>423.75</v>
      </c>
      <c r="BR122" s="78">
        <f>AVERAGEIFS('WEEKLY DATA'!BR$11:BR$14577,'WEEKLY DATA'!$A$11:$A$14577,'MONTHLY DATA'!$A122,'WEEKLY DATA'!$B$11:$B$14577,'MONTHLY DATA'!$B122)</f>
        <v>418.75</v>
      </c>
      <c r="BS122" s="154">
        <f t="shared" si="73"/>
        <v>-5.966587112171684E-4</v>
      </c>
      <c r="BT122" s="78">
        <f>AVERAGEIFS('WEEKLY DATA'!BT$11:BT$14577,'WEEKLY DATA'!$A$11:$A$14577,'MONTHLY DATA'!$A122,'WEEKLY DATA'!$B$11:$B$14577,'MONTHLY DATA'!$B122)</f>
        <v>392.5</v>
      </c>
      <c r="BU122" s="78">
        <f>AVERAGEIFS('WEEKLY DATA'!BU$11:BU$14577,'WEEKLY DATA'!$A$11:$A$14577,'MONTHLY DATA'!$A122,'WEEKLY DATA'!$B$11:$B$14577,'MONTHLY DATA'!$B122)</f>
        <v>402.5</v>
      </c>
      <c r="BV122" s="78">
        <f>AVERAGEIFS('WEEKLY DATA'!BV$11:BV$14577,'WEEKLY DATA'!$A$11:$A$14577,'MONTHLY DATA'!$A122,'WEEKLY DATA'!$B$11:$B$14577,'MONTHLY DATA'!$B122)</f>
        <v>397.5</v>
      </c>
      <c r="BW122" s="154">
        <f t="shared" si="74"/>
        <v>-6.2499999999999778E-3</v>
      </c>
      <c r="BX122" s="78">
        <f>AVERAGEIFS('WEEKLY DATA'!BX$11:BX$14577,'WEEKLY DATA'!$A$11:$A$14577,'MONTHLY DATA'!$A122,'WEEKLY DATA'!$B$11:$B$14577,'MONTHLY DATA'!$B122)</f>
        <v>491.25</v>
      </c>
      <c r="BY122" s="78">
        <f>AVERAGEIFS('WEEKLY DATA'!BY$11:BY$14577,'WEEKLY DATA'!$A$11:$A$14577,'MONTHLY DATA'!$A122,'WEEKLY DATA'!$B$11:$B$14577,'MONTHLY DATA'!$B122)</f>
        <v>501.25</v>
      </c>
      <c r="BZ122" s="78">
        <f>AVERAGEIFS('WEEKLY DATA'!BZ$11:BZ$14577,'WEEKLY DATA'!$A$11:$A$14577,'MONTHLY DATA'!$A122,'WEEKLY DATA'!$B$11:$B$14577,'MONTHLY DATA'!$B122)</f>
        <v>496.25</v>
      </c>
      <c r="CA122" s="154">
        <f t="shared" si="75"/>
        <v>-3.2651072124756375E-2</v>
      </c>
      <c r="CB122" s="78">
        <f>AVERAGEIFS('WEEKLY DATA'!CB$11:CB$14577,'WEEKLY DATA'!$A$11:$A$14577,'MONTHLY DATA'!$A122,'WEEKLY DATA'!$B$11:$B$14577,'MONTHLY DATA'!$B122)</f>
        <v>500</v>
      </c>
      <c r="CC122" s="78">
        <f>AVERAGEIFS('WEEKLY DATA'!CC$11:CC$14577,'WEEKLY DATA'!$A$11:$A$14577,'MONTHLY DATA'!$A122,'WEEKLY DATA'!$B$11:$B$14577,'MONTHLY DATA'!$B122)</f>
        <v>510</v>
      </c>
      <c r="CD122" s="78">
        <f>AVERAGEIFS('WEEKLY DATA'!CD$11:CD$14577,'WEEKLY DATA'!$A$11:$A$14577,'MONTHLY DATA'!$A122,'WEEKLY DATA'!$B$11:$B$14577,'MONTHLY DATA'!$B122)</f>
        <v>505</v>
      </c>
      <c r="CE122" s="154">
        <f t="shared" si="76"/>
        <v>0</v>
      </c>
      <c r="CF122" s="78">
        <f>AVERAGEIFS('WEEKLY DATA'!CF$11:CF$14577,'WEEKLY DATA'!$A$11:$A$14577,'MONTHLY DATA'!$A122,'WEEKLY DATA'!$B$11:$B$14577,'MONTHLY DATA'!$B122)</f>
        <v>363.75</v>
      </c>
      <c r="CG122" s="78">
        <f>AVERAGEIFS('WEEKLY DATA'!CG$11:CG$14577,'WEEKLY DATA'!$A$11:$A$14577,'MONTHLY DATA'!$A122,'WEEKLY DATA'!$B$11:$B$14577,'MONTHLY DATA'!$B122)</f>
        <v>373.75</v>
      </c>
      <c r="CH122" s="78">
        <f>AVERAGEIFS('WEEKLY DATA'!CH$11:CH$14577,'WEEKLY DATA'!$A$11:$A$14577,'MONTHLY DATA'!$A122,'WEEKLY DATA'!$B$11:$B$14577,'MONTHLY DATA'!$B122)</f>
        <v>368.75</v>
      </c>
      <c r="CI122" s="154">
        <f t="shared" si="77"/>
        <v>-6.7750677506772661E-4</v>
      </c>
      <c r="CJ122" s="78">
        <f>AVERAGEIFS('WEEKLY DATA'!CJ$11:CJ$14577,'WEEKLY DATA'!$A$11:$A$14577,'MONTHLY DATA'!$A122,'WEEKLY DATA'!$B$11:$B$14577,'MONTHLY DATA'!$B122)</f>
        <v>352.5</v>
      </c>
      <c r="CK122" s="78">
        <f>AVERAGEIFS('WEEKLY DATA'!CK$11:CK$14577,'WEEKLY DATA'!$A$11:$A$14577,'MONTHLY DATA'!$A122,'WEEKLY DATA'!$B$11:$B$14577,'MONTHLY DATA'!$B122)</f>
        <v>362.5</v>
      </c>
      <c r="CL122" s="78">
        <f>AVERAGEIFS('WEEKLY DATA'!CL$11:CL$14577,'WEEKLY DATA'!$A$11:$A$14577,'MONTHLY DATA'!$A122,'WEEKLY DATA'!$B$11:$B$14577,'MONTHLY DATA'!$B122)</f>
        <v>357.5</v>
      </c>
      <c r="CM122" s="154">
        <f t="shared" si="78"/>
        <v>-6.9444444444444198E-3</v>
      </c>
      <c r="CN122" s="78">
        <f>AVERAGEIFS('WEEKLY DATA'!CN$11:CN$14577,'WEEKLY DATA'!$A$11:$A$14577,'MONTHLY DATA'!$A122,'WEEKLY DATA'!$B$11:$B$14577,'MONTHLY DATA'!$B122)</f>
        <v>441.25</v>
      </c>
      <c r="CO122" s="78">
        <f>AVERAGEIFS('WEEKLY DATA'!CO$11:CO$14577,'WEEKLY DATA'!$A$11:$A$14577,'MONTHLY DATA'!$A122,'WEEKLY DATA'!$B$11:$B$14577,'MONTHLY DATA'!$B122)</f>
        <v>451.25</v>
      </c>
      <c r="CP122" s="78">
        <f>AVERAGEIFS('WEEKLY DATA'!CP$11:CP$14577,'WEEKLY DATA'!$A$11:$A$14577,'MONTHLY DATA'!$A122,'WEEKLY DATA'!$B$11:$B$14577,'MONTHLY DATA'!$B122)</f>
        <v>446.25</v>
      </c>
      <c r="CQ122" s="154">
        <f t="shared" si="79"/>
        <v>-3.617710583153344E-2</v>
      </c>
      <c r="CR122" s="78">
        <f>AVERAGEIFS('WEEKLY DATA'!CR$11:CR$14577,'WEEKLY DATA'!$A$11:$A$14577,'MONTHLY DATA'!$A122,'WEEKLY DATA'!$B$11:$B$14577,'MONTHLY DATA'!$B122)</f>
        <v>470</v>
      </c>
      <c r="CS122" s="78">
        <f>AVERAGEIFS('WEEKLY DATA'!CS$11:CS$14577,'WEEKLY DATA'!$A$11:$A$14577,'MONTHLY DATA'!$A122,'WEEKLY DATA'!$B$11:$B$14577,'MONTHLY DATA'!$B122)</f>
        <v>480</v>
      </c>
      <c r="CT122" s="78">
        <f>AVERAGEIFS('WEEKLY DATA'!CT$11:CT$14577,'WEEKLY DATA'!$A$11:$A$14577,'MONTHLY DATA'!$A122,'WEEKLY DATA'!$B$11:$B$14577,'MONTHLY DATA'!$B122)</f>
        <v>475</v>
      </c>
      <c r="CU122" s="154">
        <f t="shared" si="80"/>
        <v>0</v>
      </c>
      <c r="CV122" s="169">
        <f>AVERAGEIFS('WEEKLY DATA'!CV$11:CV$14577,'WEEKLY DATA'!$A$11:$A$14577,'MONTHLY DATA'!$A122,'WEEKLY DATA'!$B$11:$B$14577,'MONTHLY DATA'!$B122)</f>
        <v>418.75</v>
      </c>
      <c r="CW122" s="78">
        <f>AVERAGEIFS('WEEKLY DATA'!CW$11:CW$14577,'WEEKLY DATA'!$A$11:$A$14577,'MONTHLY DATA'!$A122,'WEEKLY DATA'!$B$11:$B$14577,'MONTHLY DATA'!$B122)</f>
        <v>428.75</v>
      </c>
      <c r="CX122" s="78">
        <f>AVERAGEIFS('WEEKLY DATA'!CX$11:CX$14577,'WEEKLY DATA'!$A$11:$A$14577,'MONTHLY DATA'!$A122,'WEEKLY DATA'!$B$11:$B$14577,'MONTHLY DATA'!$B122)</f>
        <v>423.75</v>
      </c>
      <c r="CY122" s="154">
        <f t="shared" si="81"/>
        <v>-9.9299065420560551E-3</v>
      </c>
      <c r="CZ122" s="169">
        <f>AVERAGEIFS('WEEKLY DATA'!CZ$11:CZ$14577,'WEEKLY DATA'!$A$11:$A$14577,'MONTHLY DATA'!$A122,'WEEKLY DATA'!$B$11:$B$14577,'MONTHLY DATA'!$B122)</f>
        <v>397.5</v>
      </c>
      <c r="DA122" s="78">
        <f>AVERAGEIFS('WEEKLY DATA'!DA$11:DA$14577,'WEEKLY DATA'!$A$11:$A$14577,'MONTHLY DATA'!$A122,'WEEKLY DATA'!$B$11:$B$14577,'MONTHLY DATA'!$B122)</f>
        <v>407.5</v>
      </c>
      <c r="DB122" s="78">
        <f>AVERAGEIFS('WEEKLY DATA'!DB$11:DB$14577,'WEEKLY DATA'!$A$11:$A$14577,'MONTHLY DATA'!$A122,'WEEKLY DATA'!$B$11:$B$14577,'MONTHLY DATA'!$B122)</f>
        <v>402.5</v>
      </c>
      <c r="DC122" s="154">
        <f t="shared" si="82"/>
        <v>1.1306532663316604E-2</v>
      </c>
      <c r="DD122" s="78">
        <f>AVERAGEIFS('WEEKLY DATA'!DD$11:DD$14577,'WEEKLY DATA'!$A$11:$A$14577,'MONTHLY DATA'!$A122,'WEEKLY DATA'!$B$11:$B$14577,'MONTHLY DATA'!$B122)</f>
        <v>485</v>
      </c>
      <c r="DE122" s="78">
        <f>AVERAGEIFS('WEEKLY DATA'!DE$11:DE$14577,'WEEKLY DATA'!$A$11:$A$14577,'MONTHLY DATA'!$A122,'WEEKLY DATA'!$B$11:$B$14577,'MONTHLY DATA'!$B122)</f>
        <v>495</v>
      </c>
      <c r="DF122" s="78">
        <f>AVERAGEIFS('WEEKLY DATA'!DF$11:DF$14577,'WEEKLY DATA'!$A$11:$A$14577,'MONTHLY DATA'!$A122,'WEEKLY DATA'!$B$11:$B$14577,'MONTHLY DATA'!$B122)</f>
        <v>490</v>
      </c>
      <c r="DG122" s="154">
        <f t="shared" si="83"/>
        <v>-2.5844930417495027E-2</v>
      </c>
      <c r="DH122" s="78">
        <f>AVERAGEIFS('WEEKLY DATA'!DH$11:DH$14577,'WEEKLY DATA'!$A$11:$A$14577,'MONTHLY DATA'!$A122,'WEEKLY DATA'!$B$11:$B$14577,'MONTHLY DATA'!$B122)</f>
        <v>495</v>
      </c>
      <c r="DI122" s="78">
        <f>AVERAGEIFS('WEEKLY DATA'!DI$11:DI$14577,'WEEKLY DATA'!$A$11:$A$14577,'MONTHLY DATA'!$A122,'WEEKLY DATA'!$B$11:$B$14577,'MONTHLY DATA'!$B122)</f>
        <v>505</v>
      </c>
      <c r="DJ122" s="78">
        <f>AVERAGEIFS('WEEKLY DATA'!DJ$11:DJ$14577,'WEEKLY DATA'!$A$11:$A$14577,'MONTHLY DATA'!$A122,'WEEKLY DATA'!$B$11:$B$14577,'MONTHLY DATA'!$B122)</f>
        <v>500</v>
      </c>
      <c r="DK122" s="154">
        <f t="shared" si="84"/>
        <v>0</v>
      </c>
      <c r="DL122" s="169">
        <f>AVERAGEIFS('WEEKLY DATA'!DL$11:DL$14577,'WEEKLY DATA'!$A$11:$A$14577,'MONTHLY DATA'!$A122,'WEEKLY DATA'!$B$11:$B$14577,'MONTHLY DATA'!$B122)</f>
        <v>367.5</v>
      </c>
      <c r="DM122" s="78">
        <f>AVERAGEIFS('WEEKLY DATA'!DM$11:DM$14577,'WEEKLY DATA'!$A$11:$A$14577,'MONTHLY DATA'!$A122,'WEEKLY DATA'!$B$11:$B$14577,'MONTHLY DATA'!$B122)</f>
        <v>377.5</v>
      </c>
      <c r="DN122" s="78">
        <f>AVERAGEIFS('WEEKLY DATA'!DN$11:DN$14577,'WEEKLY DATA'!$A$11:$A$14577,'MONTHLY DATA'!$A122,'WEEKLY DATA'!$B$11:$B$14577,'MONTHLY DATA'!$B122)</f>
        <v>372.5</v>
      </c>
      <c r="DO122" s="154">
        <f t="shared" si="85"/>
        <v>-1.3404825737265424E-3</v>
      </c>
      <c r="DP122" s="78">
        <f>AVERAGEIFS('WEEKLY DATA'!DP$11:DP$14577,'WEEKLY DATA'!$A$11:$A$14577,'MONTHLY DATA'!$A122,'WEEKLY DATA'!$B$11:$B$14577,'MONTHLY DATA'!$B122)</f>
        <v>332.5</v>
      </c>
      <c r="DQ122" s="78">
        <f>AVERAGEIFS('WEEKLY DATA'!DQ$11:DQ$14577,'WEEKLY DATA'!$A$11:$A$14577,'MONTHLY DATA'!$A122,'WEEKLY DATA'!$B$11:$B$14577,'MONTHLY DATA'!$B122)</f>
        <v>342.5</v>
      </c>
      <c r="DR122" s="78">
        <f>AVERAGEIFS('WEEKLY DATA'!DR$11:DR$14577,'WEEKLY DATA'!$A$11:$A$14577,'MONTHLY DATA'!$A122,'WEEKLY DATA'!$B$11:$B$14577,'MONTHLY DATA'!$B122)</f>
        <v>337.5</v>
      </c>
      <c r="DS122" s="154">
        <f t="shared" si="86"/>
        <v>1.3513513513513598E-2</v>
      </c>
      <c r="DT122" s="78">
        <f>AVERAGEIFS('WEEKLY DATA'!DT$11:DT$14577,'WEEKLY DATA'!$A$11:$A$14577,'MONTHLY DATA'!$A122,'WEEKLY DATA'!$B$11:$B$14577,'MONTHLY DATA'!$B122)</f>
        <v>495</v>
      </c>
      <c r="DU122" s="78">
        <f>AVERAGEIFS('WEEKLY DATA'!DU$11:DU$14577,'WEEKLY DATA'!$A$11:$A$14577,'MONTHLY DATA'!$A122,'WEEKLY DATA'!$B$11:$B$14577,'MONTHLY DATA'!$B122)</f>
        <v>505</v>
      </c>
      <c r="DV122" s="78">
        <f>AVERAGEIFS('WEEKLY DATA'!DV$11:DV$14577,'WEEKLY DATA'!$A$11:$A$14577,'MONTHLY DATA'!$A122,'WEEKLY DATA'!$B$11:$B$14577,'MONTHLY DATA'!$B122)</f>
        <v>500</v>
      </c>
      <c r="DW122" s="154">
        <f t="shared" si="87"/>
        <v>-2.5341130604288553E-2</v>
      </c>
      <c r="DX122" s="78">
        <f>AVERAGEIFS('WEEKLY DATA'!DX$11:DX$14577,'WEEKLY DATA'!$A$11:$A$14577,'MONTHLY DATA'!$A122,'WEEKLY DATA'!$B$11:$B$14577,'MONTHLY DATA'!$B122)</f>
        <v>505</v>
      </c>
      <c r="DY122" s="78">
        <f>AVERAGEIFS('WEEKLY DATA'!DY$11:DY$14577,'WEEKLY DATA'!$A$11:$A$14577,'MONTHLY DATA'!$A122,'WEEKLY DATA'!$B$11:$B$14577,'MONTHLY DATA'!$B122)</f>
        <v>515</v>
      </c>
      <c r="DZ122" s="78">
        <f>AVERAGEIFS('WEEKLY DATA'!DZ$11:DZ$14577,'WEEKLY DATA'!$A$11:$A$14577,'MONTHLY DATA'!$A122,'WEEKLY DATA'!$B$11:$B$14577,'MONTHLY DATA'!$B122)</f>
        <v>510</v>
      </c>
      <c r="EA122" s="154">
        <f t="shared" si="88"/>
        <v>0</v>
      </c>
      <c r="EB122" s="78">
        <f>AVERAGEIFS('WEEKLY DATA'!EB$11:EB$14577,'WEEKLY DATA'!$A$11:$A$14577,'MONTHLY DATA'!$A122,'WEEKLY DATA'!$B$11:$B$14577,'MONTHLY DATA'!$B122)</f>
        <v>340</v>
      </c>
      <c r="EC122" s="78">
        <f>AVERAGEIFS('WEEKLY DATA'!EC$11:EC$14577,'WEEKLY DATA'!$A$11:$A$14577,'MONTHLY DATA'!$A122,'WEEKLY DATA'!$B$11:$B$14577,'MONTHLY DATA'!$B122)</f>
        <v>350</v>
      </c>
      <c r="ED122" s="78">
        <f>AVERAGEIFS('WEEKLY DATA'!ED$11:ED$14577,'WEEKLY DATA'!$A$11:$A$14577,'MONTHLY DATA'!$A122,'WEEKLY DATA'!$B$11:$B$14577,'MONTHLY DATA'!$B122)</f>
        <v>345</v>
      </c>
      <c r="EE122" s="154">
        <f t="shared" si="89"/>
        <v>-8.6206896551723755E-3</v>
      </c>
      <c r="EF122" s="169">
        <f>AVERAGEIFS('WEEKLY DATA'!EF$11:EF$14577,'WEEKLY DATA'!$A$11:$A$14577,'MONTHLY DATA'!$A122,'WEEKLY DATA'!$B$11:$B$14577,'MONTHLY DATA'!$B122)</f>
        <v>323.75</v>
      </c>
      <c r="EG122" s="78">
        <f>AVERAGEIFS('WEEKLY DATA'!EG$11:EG$14577,'WEEKLY DATA'!$A$11:$A$14577,'MONTHLY DATA'!$A122,'WEEKLY DATA'!$B$11:$B$14577,'MONTHLY DATA'!$B122)</f>
        <v>333.75</v>
      </c>
      <c r="EH122" s="78">
        <f>AVERAGEIFS('WEEKLY DATA'!EH$11:EH$14577,'WEEKLY DATA'!$A$11:$A$14577,'MONTHLY DATA'!$A122,'WEEKLY DATA'!$B$11:$B$14577,'MONTHLY DATA'!$B122)</f>
        <v>328.75</v>
      </c>
      <c r="EI122" s="154">
        <f t="shared" si="90"/>
        <v>2.0962732919254767E-2</v>
      </c>
      <c r="EJ122" s="78">
        <f>AVERAGEIFS('WEEKLY DATA'!EJ$11:EJ$14577,'WEEKLY DATA'!$A$11:$A$14577,'MONTHLY DATA'!$A122,'WEEKLY DATA'!$B$11:$B$14577,'MONTHLY DATA'!$B122)</f>
        <v>505</v>
      </c>
      <c r="EK122" s="78">
        <f>AVERAGEIFS('WEEKLY DATA'!EK$11:EK$14577,'WEEKLY DATA'!$A$11:$A$14577,'MONTHLY DATA'!$A122,'WEEKLY DATA'!$B$11:$B$14577,'MONTHLY DATA'!$B122)</f>
        <v>515</v>
      </c>
      <c r="EL122" s="78">
        <f>AVERAGEIFS('WEEKLY DATA'!EL$11:EL$14577,'WEEKLY DATA'!$A$11:$A$14577,'MONTHLY DATA'!$A122,'WEEKLY DATA'!$B$11:$B$14577,'MONTHLY DATA'!$B122)</f>
        <v>510</v>
      </c>
      <c r="EM122" s="154">
        <f t="shared" si="91"/>
        <v>-2.4856596558317401E-2</v>
      </c>
      <c r="EN122" s="78">
        <f>AVERAGEIFS('WEEKLY DATA'!EN$11:EN$14577,'WEEKLY DATA'!$A$11:$A$14577,'MONTHLY DATA'!$A122,'WEEKLY DATA'!$B$11:$B$14577,'MONTHLY DATA'!$B122)</f>
        <v>405</v>
      </c>
      <c r="EO122" s="78">
        <f>AVERAGEIFS('WEEKLY DATA'!EO$11:EO$14577,'WEEKLY DATA'!$A$11:$A$14577,'MONTHLY DATA'!$A122,'WEEKLY DATA'!$B$11:$B$14577,'MONTHLY DATA'!$B122)</f>
        <v>415</v>
      </c>
      <c r="EP122" s="78">
        <f>AVERAGEIFS('WEEKLY DATA'!EP$11:EP$14577,'WEEKLY DATA'!$A$11:$A$14577,'MONTHLY DATA'!$A122,'WEEKLY DATA'!$B$11:$B$14577,'MONTHLY DATA'!$B122)</f>
        <v>410</v>
      </c>
      <c r="EQ122" s="154">
        <f t="shared" si="92"/>
        <v>-1.9138755980861233E-2</v>
      </c>
      <c r="ER122" s="78">
        <f>AVERAGEIFS('WEEKLY DATA'!ER$11:ER$14577,'WEEKLY DATA'!$A$11:$A$14577,'MONTHLY DATA'!$A122,'WEEKLY DATA'!$B$11:$B$14577,'MONTHLY DATA'!$B122)</f>
        <v>315</v>
      </c>
      <c r="ES122" s="78">
        <f>AVERAGEIFS('WEEKLY DATA'!ES$11:ES$14577,'WEEKLY DATA'!$A$11:$A$14577,'MONTHLY DATA'!$A122,'WEEKLY DATA'!$B$11:$B$14577,'MONTHLY DATA'!$B122)</f>
        <v>325</v>
      </c>
      <c r="ET122" s="78">
        <f>AVERAGEIFS('WEEKLY DATA'!ET$11:ET$14577,'WEEKLY DATA'!$A$11:$A$14577,'MONTHLY DATA'!$A122,'WEEKLY DATA'!$B$11:$B$14577,'MONTHLY DATA'!$B122)</f>
        <v>320</v>
      </c>
      <c r="EU122" s="154">
        <f t="shared" si="93"/>
        <v>-9.2879256965944235E-3</v>
      </c>
      <c r="EV122" s="78">
        <f>AVERAGEIFS('WEEKLY DATA'!EV$11:EV$14577,'WEEKLY DATA'!$A$11:$A$14577,'MONTHLY DATA'!$A122,'WEEKLY DATA'!$B$11:$B$14577,'MONTHLY DATA'!$B122)</f>
        <v>288.75</v>
      </c>
      <c r="EW122" s="78">
        <f>AVERAGEIFS('WEEKLY DATA'!EW$11:EW$14577,'WEEKLY DATA'!$A$11:$A$14577,'MONTHLY DATA'!$A122,'WEEKLY DATA'!$B$11:$B$14577,'MONTHLY DATA'!$B122)</f>
        <v>298.75</v>
      </c>
      <c r="EX122" s="78">
        <f>AVERAGEIFS('WEEKLY DATA'!EX$11:EX$14577,'WEEKLY DATA'!$A$11:$A$14577,'MONTHLY DATA'!$A122,'WEEKLY DATA'!$B$11:$B$14577,'MONTHLY DATA'!$B122)</f>
        <v>293.75</v>
      </c>
      <c r="EY122" s="154">
        <f t="shared" si="94"/>
        <v>2.3519163763066286E-2</v>
      </c>
      <c r="EZ122" s="78">
        <f>AVERAGEIFS('WEEKLY DATA'!EZ$11:EZ$14577,'WEEKLY DATA'!$A$11:$A$14577,'MONTHLY DATA'!$A122,'WEEKLY DATA'!$B$11:$B$14577,'MONTHLY DATA'!$B122)</f>
        <v>490</v>
      </c>
      <c r="FA122" s="78">
        <f>AVERAGEIFS('WEEKLY DATA'!FA$11:FA$14577,'WEEKLY DATA'!$A$11:$A$14577,'MONTHLY DATA'!$A122,'WEEKLY DATA'!$B$11:$B$14577,'MONTHLY DATA'!$B122)</f>
        <v>500</v>
      </c>
      <c r="FB122" s="78">
        <f>AVERAGEIFS('WEEKLY DATA'!FB$11:FB$14577,'WEEKLY DATA'!$A$11:$A$14577,'MONTHLY DATA'!$A122,'WEEKLY DATA'!$B$11:$B$14577,'MONTHLY DATA'!$B122)</f>
        <v>495</v>
      </c>
      <c r="FC122" s="154">
        <f t="shared" si="95"/>
        <v>-2.5590551181102317E-2</v>
      </c>
      <c r="FD122" s="78">
        <f>AVERAGEIFS('WEEKLY DATA'!FD$11:FD$14577,'WEEKLY DATA'!$A$11:$A$14577,'MONTHLY DATA'!$A122,'WEEKLY DATA'!$B$11:$B$14577,'MONTHLY DATA'!$B122)</f>
        <v>436.25</v>
      </c>
      <c r="FE122" s="78">
        <f>AVERAGEIFS('WEEKLY DATA'!FE$11:FE$14577,'WEEKLY DATA'!$A$11:$A$14577,'MONTHLY DATA'!$A122,'WEEKLY DATA'!$B$11:$B$14577,'MONTHLY DATA'!$B122)</f>
        <v>446.25</v>
      </c>
      <c r="FF122" s="78">
        <f>AVERAGEIFS('WEEKLY DATA'!FF$11:FF$14577,'WEEKLY DATA'!$A$11:$A$14577,'MONTHLY DATA'!$A122,'WEEKLY DATA'!$B$11:$B$14577,'MONTHLY DATA'!$B122)</f>
        <v>441.25</v>
      </c>
      <c r="FG122" s="154">
        <f t="shared" si="96"/>
        <v>-1.7260579064588E-2</v>
      </c>
      <c r="FH122" s="78">
        <f>AVERAGEIFS('WEEKLY DATA'!FH$11:FH$14577,'WEEKLY DATA'!$A$11:$A$14577,'MONTHLY DATA'!$A122,'WEEKLY DATA'!$B$11:$B$14577,'MONTHLY DATA'!$B122)</f>
        <v>272.5</v>
      </c>
      <c r="FI122" s="78">
        <f>AVERAGEIFS('WEEKLY DATA'!FI$11:FI$14577,'WEEKLY DATA'!$A$11:$A$14577,'MONTHLY DATA'!$A122,'WEEKLY DATA'!$B$11:$B$14577,'MONTHLY DATA'!$B122)</f>
        <v>282.5</v>
      </c>
      <c r="FJ122" s="78">
        <f>AVERAGEIFS('WEEKLY DATA'!FJ$11:FJ$14577,'WEEKLY DATA'!$A$11:$A$14577,'MONTHLY DATA'!$A122,'WEEKLY DATA'!$B$11:$B$14577,'MONTHLY DATA'!$B122)</f>
        <v>277.5</v>
      </c>
      <c r="FK122" s="154">
        <f t="shared" si="97"/>
        <v>-8.7171052631578982E-2</v>
      </c>
      <c r="FL122" s="169">
        <f>AVERAGEIFS('WEEKLY DATA'!FL$11:FL$14577,'WEEKLY DATA'!$A$11:$A$14577,'MONTHLY DATA'!$A122,'WEEKLY DATA'!$B$11:$B$14577,'MONTHLY DATA'!$B122)</f>
        <v>303.75</v>
      </c>
      <c r="FM122" s="78">
        <f>AVERAGEIFS('WEEKLY DATA'!FM$11:FM$14577,'WEEKLY DATA'!$A$11:$A$14577,'MONTHLY DATA'!$A122,'WEEKLY DATA'!$B$11:$B$14577,'MONTHLY DATA'!$B122)</f>
        <v>313.75</v>
      </c>
      <c r="FN122" s="78">
        <f>AVERAGEIFS('WEEKLY DATA'!FN$11:FN$14577,'WEEKLY DATA'!$A$11:$A$14577,'MONTHLY DATA'!$A122,'WEEKLY DATA'!$B$11:$B$14577,'MONTHLY DATA'!$B122)</f>
        <v>308.75</v>
      </c>
      <c r="FO122" s="154">
        <f t="shared" si="98"/>
        <v>-1.9841269841269882E-2</v>
      </c>
      <c r="FP122" s="78">
        <f>AVERAGEIFS('WEEKLY DATA'!FP$11:FP$14577,'WEEKLY DATA'!$A$11:$A$14577,'MONTHLY DATA'!$A122,'WEEKLY DATA'!$B$11:$B$14577,'MONTHLY DATA'!$B122)</f>
        <v>358.75</v>
      </c>
      <c r="FQ122" s="78">
        <f>AVERAGEIFS('WEEKLY DATA'!FQ$11:FQ$14577,'WEEKLY DATA'!$A$11:$A$14577,'MONTHLY DATA'!$A122,'WEEKLY DATA'!$B$11:$B$14577,'MONTHLY DATA'!$B122)</f>
        <v>368.75</v>
      </c>
      <c r="FR122" s="78">
        <f>AVERAGEIFS('WEEKLY DATA'!FR$11:FR$14577,'WEEKLY DATA'!$A$11:$A$14577,'MONTHLY DATA'!$A122,'WEEKLY DATA'!$B$11:$B$14577,'MONTHLY DATA'!$B122)</f>
        <v>363.75</v>
      </c>
      <c r="FS122" s="154">
        <f t="shared" si="99"/>
        <v>-4.0237467018469641E-2</v>
      </c>
      <c r="FT122" s="78">
        <f>AVERAGEIFS('WEEKLY DATA'!FT$11:FT$14577,'WEEKLY DATA'!$A$11:$A$14577,'MONTHLY DATA'!$A122,'WEEKLY DATA'!$B$11:$B$14577,'MONTHLY DATA'!$B122)</f>
        <v>290</v>
      </c>
      <c r="FU122" s="78">
        <f>AVERAGEIFS('WEEKLY DATA'!FU$11:FU$14577,'WEEKLY DATA'!$A$11:$A$14577,'MONTHLY DATA'!$A122,'WEEKLY DATA'!$B$11:$B$14577,'MONTHLY DATA'!$B122)</f>
        <v>300</v>
      </c>
      <c r="FV122" s="78">
        <f>AVERAGEIFS('WEEKLY DATA'!FV$11:FV$14577,'WEEKLY DATA'!$A$11:$A$14577,'MONTHLY DATA'!$A122,'WEEKLY DATA'!$B$11:$B$14577,'MONTHLY DATA'!$B122)</f>
        <v>295</v>
      </c>
      <c r="FW122" s="154">
        <f t="shared" si="100"/>
        <v>-7.8125E-2</v>
      </c>
      <c r="FX122" s="78">
        <f>AVERAGEIFS('WEEKLY DATA'!FX$11:FX$14577,'WEEKLY DATA'!$A$11:$A$14577,'MONTHLY DATA'!$A122,'WEEKLY DATA'!$B$11:$B$14577,'MONTHLY DATA'!$B122)</f>
        <v>331.25</v>
      </c>
      <c r="FY122" s="78">
        <f>AVERAGEIFS('WEEKLY DATA'!FY$11:FY$14577,'WEEKLY DATA'!$A$11:$A$14577,'MONTHLY DATA'!$A122,'WEEKLY DATA'!$B$11:$B$14577,'MONTHLY DATA'!$B122)</f>
        <v>341.25</v>
      </c>
      <c r="FZ122" s="78">
        <f>AVERAGEIFS('WEEKLY DATA'!FZ$11:FZ$14577,'WEEKLY DATA'!$A$11:$A$14577,'MONTHLY DATA'!$A122,'WEEKLY DATA'!$B$11:$B$14577,'MONTHLY DATA'!$B122)</f>
        <v>336.25</v>
      </c>
      <c r="GA122" s="154">
        <f t="shared" si="101"/>
        <v>-2.8179190751445038E-2</v>
      </c>
      <c r="GB122" s="78">
        <f>AVERAGEIFS('WEEKLY DATA'!GB$11:GB$14577,'WEEKLY DATA'!$A$11:$A$14577,'MONTHLY DATA'!$A122,'WEEKLY DATA'!$B$11:$B$14577,'MONTHLY DATA'!$B122)</f>
        <v>437.5</v>
      </c>
      <c r="GC122" s="78">
        <f>AVERAGEIFS('WEEKLY DATA'!GC$11:GC$14577,'WEEKLY DATA'!$A$11:$A$14577,'MONTHLY DATA'!$A122,'WEEKLY DATA'!$B$11:$B$14577,'MONTHLY DATA'!$B122)</f>
        <v>447.5</v>
      </c>
      <c r="GD122" s="78">
        <f>AVERAGEIFS('WEEKLY DATA'!GD$11:GD$14577,'WEEKLY DATA'!$A$11:$A$14577,'MONTHLY DATA'!$A122,'WEEKLY DATA'!$B$11:$B$14577,'MONTHLY DATA'!$B122)</f>
        <v>442.5</v>
      </c>
      <c r="GE122" s="154">
        <f t="shared" si="102"/>
        <v>-1.2276785714285698E-2</v>
      </c>
      <c r="GF122" s="169">
        <f>AVERAGEIFS('WEEKLY DATA'!GF$11:GF$14577,'WEEKLY DATA'!$A$11:$A$14577,'MONTHLY DATA'!$A122,'WEEKLY DATA'!$B$11:$B$14577,'MONTHLY DATA'!$B122)</f>
        <v>417.5</v>
      </c>
      <c r="GG122" s="78">
        <f>AVERAGEIFS('WEEKLY DATA'!GG$11:GG$14577,'WEEKLY DATA'!$A$11:$A$14577,'MONTHLY DATA'!$A122,'WEEKLY DATA'!$B$11:$B$14577,'MONTHLY DATA'!$B122)</f>
        <v>427.5</v>
      </c>
      <c r="GH122" s="78">
        <f>AVERAGEIFS('WEEKLY DATA'!GH$11:GH$14577,'WEEKLY DATA'!$A$11:$A$14577,'MONTHLY DATA'!$A122,'WEEKLY DATA'!$B$11:$B$14577,'MONTHLY DATA'!$B122)</f>
        <v>422.5</v>
      </c>
      <c r="GI122" s="154">
        <f t="shared" si="103"/>
        <v>-1.2850467289719614E-2</v>
      </c>
      <c r="GJ122" s="78">
        <f>AVERAGEIFS('WEEKLY DATA'!GJ$11:GJ$14577,'WEEKLY DATA'!$A$11:$A$14577,'MONTHLY DATA'!$A122,'WEEKLY DATA'!$B$11:$B$14577,'MONTHLY DATA'!$B122)</f>
        <v>575</v>
      </c>
      <c r="GK122" s="78">
        <f>AVERAGEIFS('WEEKLY DATA'!GK$11:GK$14577,'WEEKLY DATA'!$A$11:$A$14577,'MONTHLY DATA'!$A122,'WEEKLY DATA'!$B$11:$B$14577,'MONTHLY DATA'!$B122)</f>
        <v>585</v>
      </c>
      <c r="GL122" s="78">
        <f>AVERAGEIFS('WEEKLY DATA'!GL$11:GL$14577,'WEEKLY DATA'!$A$11:$A$14577,'MONTHLY DATA'!$A122,'WEEKLY DATA'!$B$11:$B$14577,'MONTHLY DATA'!$B122)</f>
        <v>580</v>
      </c>
      <c r="GM122" s="154">
        <f t="shared" si="104"/>
        <v>-2.1922428330522714E-2</v>
      </c>
      <c r="GN122" s="78">
        <f>AVERAGEIFS('WEEKLY DATA'!GN$11:GN$14577,'WEEKLY DATA'!$A$11:$A$14577,'MONTHLY DATA'!$A122,'WEEKLY DATA'!$B$11:$B$14577,'MONTHLY DATA'!$B122)</f>
        <v>530</v>
      </c>
      <c r="GO122" s="78">
        <f>AVERAGEIFS('WEEKLY DATA'!GO$11:GO$14577,'WEEKLY DATA'!$A$11:$A$14577,'MONTHLY DATA'!$A122,'WEEKLY DATA'!$B$11:$B$14577,'MONTHLY DATA'!$B122)</f>
        <v>540</v>
      </c>
      <c r="GP122" s="78">
        <f>AVERAGEIFS('WEEKLY DATA'!GP$11:GP$14577,'WEEKLY DATA'!$A$11:$A$14577,'MONTHLY DATA'!$A122,'WEEKLY DATA'!$B$11:$B$14577,'MONTHLY DATA'!$B122)</f>
        <v>535</v>
      </c>
      <c r="GQ122" s="154">
        <f t="shared" si="105"/>
        <v>0</v>
      </c>
      <c r="GR122" s="78"/>
    </row>
    <row r="123" spans="1:200" ht="15.75" x14ac:dyDescent="0.25">
      <c r="A123">
        <f t="shared" si="55"/>
        <v>5</v>
      </c>
      <c r="B123">
        <f t="shared" si="56"/>
        <v>2019</v>
      </c>
      <c r="C123" s="86">
        <v>43586</v>
      </c>
      <c r="D123" s="78">
        <f>AVERAGEIFS('WEEKLY DATA'!D$11:D$14577,'WEEKLY DATA'!$A$11:$A$14577,'MONTHLY DATA'!$A123,'WEEKLY DATA'!$B$11:$B$14577,'MONTHLY DATA'!$B123)</f>
        <v>395</v>
      </c>
      <c r="E123" s="78">
        <f>AVERAGEIFS('WEEKLY DATA'!E$11:E$14577,'WEEKLY DATA'!$A$11:$A$14577,'MONTHLY DATA'!$A123,'WEEKLY DATA'!$B$11:$B$14577,'MONTHLY DATA'!$B123)</f>
        <v>405</v>
      </c>
      <c r="F123" s="78">
        <f>AVERAGEIFS('WEEKLY DATA'!F$11:F$14577,'WEEKLY DATA'!$A$11:$A$14577,'MONTHLY DATA'!$A123,'WEEKLY DATA'!$B$11:$B$14577,'MONTHLY DATA'!$B123)</f>
        <v>400</v>
      </c>
      <c r="G123" s="154">
        <f t="shared" si="57"/>
        <v>-6.4327485380117011E-2</v>
      </c>
      <c r="H123" s="169">
        <f>AVERAGEIFS('WEEKLY DATA'!H$11:H$14577,'WEEKLY DATA'!$A$11:$A$14577,'MONTHLY DATA'!$A123,'WEEKLY DATA'!$B$11:$B$14577,'MONTHLY DATA'!$B123)</f>
        <v>524</v>
      </c>
      <c r="I123" s="78">
        <f>AVERAGEIFS('WEEKLY DATA'!I$11:I$14577,'WEEKLY DATA'!$A$11:$A$14577,'MONTHLY DATA'!$A123,'WEEKLY DATA'!$B$11:$B$14577,'MONTHLY DATA'!$B123)</f>
        <v>534</v>
      </c>
      <c r="J123" s="78">
        <f>AVERAGEIFS('WEEKLY DATA'!J$11:J$14577,'WEEKLY DATA'!$A$11:$A$14577,'MONTHLY DATA'!$A123,'WEEKLY DATA'!$B$11:$B$14577,'MONTHLY DATA'!$B123)</f>
        <v>529</v>
      </c>
      <c r="K123" s="154">
        <f t="shared" si="58"/>
        <v>-6.5727699530516714E-3</v>
      </c>
      <c r="L123" s="169">
        <f>AVERAGEIFS('WEEKLY DATA'!L$11:L$14577,'WEEKLY DATA'!$A$11:$A$14577,'MONTHLY DATA'!$A123,'WEEKLY DATA'!$B$11:$B$14577,'MONTHLY DATA'!$B123)</f>
        <v>547</v>
      </c>
      <c r="M123" s="78">
        <f>AVERAGEIFS('WEEKLY DATA'!M$11:M$14577,'WEEKLY DATA'!$A$11:$A$14577,'MONTHLY DATA'!$A123,'WEEKLY DATA'!$B$11:$B$14577,'MONTHLY DATA'!$B123)</f>
        <v>557</v>
      </c>
      <c r="N123" s="78">
        <f>AVERAGEIFS('WEEKLY DATA'!N$11:N$14577,'WEEKLY DATA'!$A$11:$A$14577,'MONTHLY DATA'!$A123,'WEEKLY DATA'!$B$11:$B$14577,'MONTHLY DATA'!$B123)</f>
        <v>552</v>
      </c>
      <c r="O123" s="154">
        <f t="shared" si="59"/>
        <v>3.6363636363636598E-3</v>
      </c>
      <c r="P123" s="169">
        <f>AVERAGEIFS('WEEKLY DATA'!P$11:P$14577,'WEEKLY DATA'!$A$11:$A$14577,'MONTHLY DATA'!$A123,'WEEKLY DATA'!$B$11:$B$14577,'MONTHLY DATA'!$B123)</f>
        <v>379</v>
      </c>
      <c r="Q123" s="78">
        <f>AVERAGEIFS('WEEKLY DATA'!Q$11:Q$14577,'WEEKLY DATA'!$A$11:$A$14577,'MONTHLY DATA'!$A123,'WEEKLY DATA'!$B$11:$B$14577,'MONTHLY DATA'!$B123)</f>
        <v>389</v>
      </c>
      <c r="R123" s="78">
        <f>AVERAGEIFS('WEEKLY DATA'!R$11:R$14577,'WEEKLY DATA'!$A$11:$A$14577,'MONTHLY DATA'!$A123,'WEEKLY DATA'!$B$11:$B$14577,'MONTHLY DATA'!$B123)</f>
        <v>384</v>
      </c>
      <c r="S123" s="154">
        <f t="shared" si="60"/>
        <v>-2.7848101265822822E-2</v>
      </c>
      <c r="T123" s="169">
        <f>AVERAGEIFS('WEEKLY DATA'!T$11:T$14577,'WEEKLY DATA'!$A$11:$A$14577,'MONTHLY DATA'!$A123,'WEEKLY DATA'!$B$11:$B$14577,'MONTHLY DATA'!$B123)</f>
        <v>375</v>
      </c>
      <c r="U123" s="78">
        <f>AVERAGEIFS('WEEKLY DATA'!U$11:U$14577,'WEEKLY DATA'!$A$11:$A$14577,'MONTHLY DATA'!$A123,'WEEKLY DATA'!$B$11:$B$14577,'MONTHLY DATA'!$B123)</f>
        <v>385</v>
      </c>
      <c r="V123" s="78">
        <f>AVERAGEIFS('WEEKLY DATA'!V$11:V$14577,'WEEKLY DATA'!$A$11:$A$14577,'MONTHLY DATA'!$A123,'WEEKLY DATA'!$B$11:$B$14577,'MONTHLY DATA'!$B123)</f>
        <v>380</v>
      </c>
      <c r="W123" s="154">
        <f t="shared" si="61"/>
        <v>-7.0336391437308854E-2</v>
      </c>
      <c r="X123" s="169">
        <f>AVERAGEIFS('WEEKLY DATA'!X$11:X$14577,'WEEKLY DATA'!$A$11:$A$14577,'MONTHLY DATA'!$A123,'WEEKLY DATA'!$B$11:$B$14577,'MONTHLY DATA'!$B123)</f>
        <v>369</v>
      </c>
      <c r="Y123" s="78">
        <f>AVERAGEIFS('WEEKLY DATA'!Y$11:Y$14577,'WEEKLY DATA'!$A$11:$A$14577,'MONTHLY DATA'!$A123,'WEEKLY DATA'!$B$11:$B$14577,'MONTHLY DATA'!$B123)</f>
        <v>379</v>
      </c>
      <c r="Z123" s="78">
        <f>AVERAGEIFS('WEEKLY DATA'!Z$11:Z$14577,'WEEKLY DATA'!$A$11:$A$14577,'MONTHLY DATA'!$A123,'WEEKLY DATA'!$B$11:$B$14577,'MONTHLY DATA'!$B123)</f>
        <v>374</v>
      </c>
      <c r="AA123" s="154">
        <f t="shared" si="62"/>
        <v>-9.2715231788079722E-3</v>
      </c>
      <c r="AB123" s="169">
        <f>AVERAGEIFS('WEEKLY DATA'!AB$11:AB$14577,'WEEKLY DATA'!$A$11:$A$14577,'MONTHLY DATA'!$A123,'WEEKLY DATA'!$B$11:$B$14577,'MONTHLY DATA'!$B123)</f>
        <v>544</v>
      </c>
      <c r="AC123" s="78">
        <f>AVERAGEIFS('WEEKLY DATA'!AC$11:AC$14577,'WEEKLY DATA'!$A$11:$A$14577,'MONTHLY DATA'!$A123,'WEEKLY DATA'!$B$11:$B$14577,'MONTHLY DATA'!$B123)</f>
        <v>554</v>
      </c>
      <c r="AD123" s="78">
        <f>AVERAGEIFS('WEEKLY DATA'!AD$11:AD$14577,'WEEKLY DATA'!$A$11:$A$14577,'MONTHLY DATA'!$A123,'WEEKLY DATA'!$B$11:$B$14577,'MONTHLY DATA'!$B123)</f>
        <v>549</v>
      </c>
      <c r="AE123" s="154">
        <f t="shared" si="63"/>
        <v>-1.0810810810810811E-2</v>
      </c>
      <c r="AF123" s="169">
        <f>AVERAGEIFS('WEEKLY DATA'!AF$11:AF$14577,'WEEKLY DATA'!$A$11:$A$14577,'MONTHLY DATA'!$A123,'WEEKLY DATA'!$B$11:$B$14577,'MONTHLY DATA'!$B123)</f>
        <v>364</v>
      </c>
      <c r="AG123" s="78">
        <f>AVERAGEIFS('WEEKLY DATA'!AG$11:AG$14577,'WEEKLY DATA'!$A$11:$A$14577,'MONTHLY DATA'!$A123,'WEEKLY DATA'!$B$11:$B$14577,'MONTHLY DATA'!$B123)</f>
        <v>374</v>
      </c>
      <c r="AH123" s="78">
        <f>AVERAGEIFS('WEEKLY DATA'!AH$11:AH$14577,'WEEKLY DATA'!$A$11:$A$14577,'MONTHLY DATA'!$A123,'WEEKLY DATA'!$B$11:$B$14577,'MONTHLY DATA'!$B123)</f>
        <v>369</v>
      </c>
      <c r="AI123" s="154">
        <f t="shared" si="64"/>
        <v>-2.8947368421052611E-2</v>
      </c>
      <c r="AJ123" s="169">
        <f>AVERAGEIFS('WEEKLY DATA'!AJ$11:AJ$14577,'WEEKLY DATA'!$A$11:$A$14577,'MONTHLY DATA'!$A123,'WEEKLY DATA'!$B$11:$B$14577,'MONTHLY DATA'!$B123)</f>
        <v>351</v>
      </c>
      <c r="AK123" s="78">
        <f>AVERAGEIFS('WEEKLY DATA'!AK$11:AK$14577,'WEEKLY DATA'!$A$11:$A$14577,'MONTHLY DATA'!$A123,'WEEKLY DATA'!$B$11:$B$14577,'MONTHLY DATA'!$B123)</f>
        <v>361</v>
      </c>
      <c r="AL123" s="78">
        <f>AVERAGEIFS('WEEKLY DATA'!AL$11:AL$14577,'WEEKLY DATA'!$A$11:$A$14577,'MONTHLY DATA'!$A123,'WEEKLY DATA'!$B$11:$B$14577,'MONTHLY DATA'!$B123)</f>
        <v>356</v>
      </c>
      <c r="AM123" s="154">
        <f t="shared" si="65"/>
        <v>-6.0066006600660082E-2</v>
      </c>
      <c r="AN123" s="169">
        <f>AVERAGEIFS('WEEKLY DATA'!AN$11:AN$14577,'WEEKLY DATA'!$A$11:$A$14577,'MONTHLY DATA'!$A123,'WEEKLY DATA'!$B$11:$B$14577,'MONTHLY DATA'!$B123)</f>
        <v>371</v>
      </c>
      <c r="AO123" s="78">
        <f>AVERAGEIFS('WEEKLY DATA'!AO$11:AO$14577,'WEEKLY DATA'!$A$11:$A$14577,'MONTHLY DATA'!$A123,'WEEKLY DATA'!$B$11:$B$14577,'MONTHLY DATA'!$B123)</f>
        <v>381</v>
      </c>
      <c r="AP123" s="78">
        <f>AVERAGEIFS('WEEKLY DATA'!AP$11:AP$14577,'WEEKLY DATA'!$A$11:$A$14577,'MONTHLY DATA'!$A123,'WEEKLY DATA'!$B$11:$B$14577,'MONTHLY DATA'!$B123)</f>
        <v>376</v>
      </c>
      <c r="AQ123" s="154">
        <f t="shared" si="66"/>
        <v>9.3959731543624692E-3</v>
      </c>
      <c r="AR123" s="169">
        <f>AVERAGEIFS('WEEKLY DATA'!AR$11:AR$14577,'WEEKLY DATA'!$A$11:$A$14577,'MONTHLY DATA'!$A123,'WEEKLY DATA'!$B$11:$B$14577,'MONTHLY DATA'!$B123)</f>
        <v>544</v>
      </c>
      <c r="AS123" s="78">
        <f>AVERAGEIFS('WEEKLY DATA'!AS$11:AS$14577,'WEEKLY DATA'!$A$11:$A$14577,'MONTHLY DATA'!$A123,'WEEKLY DATA'!$B$11:$B$14577,'MONTHLY DATA'!$B123)</f>
        <v>554</v>
      </c>
      <c r="AT123" s="78">
        <f>AVERAGEIFS('WEEKLY DATA'!AT$11:AT$14577,'WEEKLY DATA'!$A$11:$A$14577,'MONTHLY DATA'!$A123,'WEEKLY DATA'!$B$11:$B$14577,'MONTHLY DATA'!$B123)</f>
        <v>549</v>
      </c>
      <c r="AU123" s="154">
        <f t="shared" si="67"/>
        <v>-1.0810810810810811E-2</v>
      </c>
      <c r="AV123" s="169">
        <f>AVERAGEIFS('WEEKLY DATA'!AV$11:AV$14577,'WEEKLY DATA'!$A$11:$A$14577,'MONTHLY DATA'!$A123,'WEEKLY DATA'!$B$11:$B$14577,'MONTHLY DATA'!$B123)</f>
        <v>363</v>
      </c>
      <c r="AW123" s="78">
        <f>AVERAGEIFS('WEEKLY DATA'!AW$11:AW$14577,'WEEKLY DATA'!$A$11:$A$14577,'MONTHLY DATA'!$A123,'WEEKLY DATA'!$B$11:$B$14577,'MONTHLY DATA'!$B123)</f>
        <v>373</v>
      </c>
      <c r="AX123" s="78">
        <f>AVERAGEIFS('WEEKLY DATA'!AX$11:AX$14577,'WEEKLY DATA'!$A$11:$A$14577,'MONTHLY DATA'!$A123,'WEEKLY DATA'!$B$11:$B$14577,'MONTHLY DATA'!$B123)</f>
        <v>368</v>
      </c>
      <c r="AY123" s="154">
        <f t="shared" si="68"/>
        <v>-5.6410256410256432E-2</v>
      </c>
      <c r="AZ123" s="169">
        <f>AVERAGEIFS('WEEKLY DATA'!AZ$11:AZ$14577,'WEEKLY DATA'!$A$11:$A$14577,'MONTHLY DATA'!$A123,'WEEKLY DATA'!$B$11:$B$14577,'MONTHLY DATA'!$B123)</f>
        <v>286</v>
      </c>
      <c r="BA123" s="78">
        <f>AVERAGEIFS('WEEKLY DATA'!BA$11:BA$14577,'WEEKLY DATA'!$A$11:$A$14577,'MONTHLY DATA'!$A123,'WEEKLY DATA'!$B$11:$B$14577,'MONTHLY DATA'!$B123)</f>
        <v>296</v>
      </c>
      <c r="BB123" s="78">
        <f>AVERAGEIFS('WEEKLY DATA'!BB$11:BB$14577,'WEEKLY DATA'!$A$11:$A$14577,'MONTHLY DATA'!$A123,'WEEKLY DATA'!$B$11:$B$14577,'MONTHLY DATA'!$B123)</f>
        <v>291</v>
      </c>
      <c r="BC123" s="154">
        <f t="shared" si="69"/>
        <v>-7.2509960159362508E-2</v>
      </c>
      <c r="BD123" s="169">
        <f>AVERAGEIFS('WEEKLY DATA'!BD$11:BD$14577,'WEEKLY DATA'!$A$11:$A$14577,'MONTHLY DATA'!$A123,'WEEKLY DATA'!$B$11:$B$14577,'MONTHLY DATA'!$B123)</f>
        <v>306</v>
      </c>
      <c r="BE123" s="78">
        <f>AVERAGEIFS('WEEKLY DATA'!BE$11:BE$14577,'WEEKLY DATA'!$A$11:$A$14577,'MONTHLY DATA'!$A123,'WEEKLY DATA'!$B$11:$B$14577,'MONTHLY DATA'!$B123)</f>
        <v>316</v>
      </c>
      <c r="BF123" s="78">
        <f>AVERAGEIFS('WEEKLY DATA'!BF$11:BF$14577,'WEEKLY DATA'!$A$11:$A$14577,'MONTHLY DATA'!$A123,'WEEKLY DATA'!$B$11:$B$14577,'MONTHLY DATA'!$B123)</f>
        <v>311</v>
      </c>
      <c r="BG123" s="154">
        <f t="shared" si="70"/>
        <v>1.1382113821138296E-2</v>
      </c>
      <c r="BH123" s="169">
        <f>AVERAGEIFS('WEEKLY DATA'!BH$11:BH$14577,'WEEKLY DATA'!$A$11:$A$14577,'MONTHLY DATA'!$A123,'WEEKLY DATA'!$B$11:$B$14577,'MONTHLY DATA'!$B123)</f>
        <v>434</v>
      </c>
      <c r="BI123" s="78">
        <f>AVERAGEIFS('WEEKLY DATA'!BI$11:BI$14577,'WEEKLY DATA'!$A$11:$A$14577,'MONTHLY DATA'!$A123,'WEEKLY DATA'!$B$11:$B$14577,'MONTHLY DATA'!$B123)</f>
        <v>444</v>
      </c>
      <c r="BJ123" s="78">
        <f>AVERAGEIFS('WEEKLY DATA'!BJ$11:BJ$14577,'WEEKLY DATA'!$A$11:$A$14577,'MONTHLY DATA'!$A123,'WEEKLY DATA'!$B$11:$B$14577,'MONTHLY DATA'!$B123)</f>
        <v>439</v>
      </c>
      <c r="BK123" s="154">
        <f t="shared" si="71"/>
        <v>-1.3483146067415741E-2</v>
      </c>
      <c r="BL123" s="169">
        <f>AVERAGEIFS('WEEKLY DATA'!BL$11:BL$14577,'WEEKLY DATA'!$A$11:$A$14577,'MONTHLY DATA'!$A123,'WEEKLY DATA'!$B$11:$B$14577,'MONTHLY DATA'!$B123)</f>
        <v>348</v>
      </c>
      <c r="BM123" s="78">
        <f>AVERAGEIFS('WEEKLY DATA'!BM$11:BM$14577,'WEEKLY DATA'!$A$11:$A$14577,'MONTHLY DATA'!$A123,'WEEKLY DATA'!$B$11:$B$14577,'MONTHLY DATA'!$B123)</f>
        <v>358</v>
      </c>
      <c r="BN123" s="78">
        <f>AVERAGEIFS('WEEKLY DATA'!BN$11:BN$14577,'WEEKLY DATA'!$A$11:$A$14577,'MONTHLY DATA'!$A123,'WEEKLY DATA'!$B$11:$B$14577,'MONTHLY DATA'!$B123)</f>
        <v>353</v>
      </c>
      <c r="BO123" s="154">
        <f t="shared" si="72"/>
        <v>-5.8666666666666645E-2</v>
      </c>
      <c r="BP123" s="78">
        <f>AVERAGEIFS('WEEKLY DATA'!BP$11:BP$14577,'WEEKLY DATA'!$A$11:$A$14577,'MONTHLY DATA'!$A123,'WEEKLY DATA'!$B$11:$B$14577,'MONTHLY DATA'!$B123)</f>
        <v>402</v>
      </c>
      <c r="BQ123" s="78">
        <f>AVERAGEIFS('WEEKLY DATA'!BQ$11:BQ$14577,'WEEKLY DATA'!$A$11:$A$14577,'MONTHLY DATA'!$A123,'WEEKLY DATA'!$B$11:$B$14577,'MONTHLY DATA'!$B123)</f>
        <v>412</v>
      </c>
      <c r="BR123" s="78">
        <f>AVERAGEIFS('WEEKLY DATA'!BR$11:BR$14577,'WEEKLY DATA'!$A$11:$A$14577,'MONTHLY DATA'!$A123,'WEEKLY DATA'!$B$11:$B$14577,'MONTHLY DATA'!$B123)</f>
        <v>407</v>
      </c>
      <c r="BS123" s="154">
        <f t="shared" si="73"/>
        <v>-2.8059701492537337E-2</v>
      </c>
      <c r="BT123" s="78">
        <f>AVERAGEIFS('WEEKLY DATA'!BT$11:BT$14577,'WEEKLY DATA'!$A$11:$A$14577,'MONTHLY DATA'!$A123,'WEEKLY DATA'!$B$11:$B$14577,'MONTHLY DATA'!$B123)</f>
        <v>394</v>
      </c>
      <c r="BU123" s="78">
        <f>AVERAGEIFS('WEEKLY DATA'!BU$11:BU$14577,'WEEKLY DATA'!$A$11:$A$14577,'MONTHLY DATA'!$A123,'WEEKLY DATA'!$B$11:$B$14577,'MONTHLY DATA'!$B123)</f>
        <v>404</v>
      </c>
      <c r="BV123" s="78">
        <f>AVERAGEIFS('WEEKLY DATA'!BV$11:BV$14577,'WEEKLY DATA'!$A$11:$A$14577,'MONTHLY DATA'!$A123,'WEEKLY DATA'!$B$11:$B$14577,'MONTHLY DATA'!$B123)</f>
        <v>399</v>
      </c>
      <c r="BW123" s="154">
        <f t="shared" si="74"/>
        <v>3.7735849056603765E-3</v>
      </c>
      <c r="BX123" s="78">
        <f>AVERAGEIFS('WEEKLY DATA'!BX$11:BX$14577,'WEEKLY DATA'!$A$11:$A$14577,'MONTHLY DATA'!$A123,'WEEKLY DATA'!$B$11:$B$14577,'MONTHLY DATA'!$B123)</f>
        <v>484</v>
      </c>
      <c r="BY123" s="78">
        <f>AVERAGEIFS('WEEKLY DATA'!BY$11:BY$14577,'WEEKLY DATA'!$A$11:$A$14577,'MONTHLY DATA'!$A123,'WEEKLY DATA'!$B$11:$B$14577,'MONTHLY DATA'!$B123)</f>
        <v>494</v>
      </c>
      <c r="BZ123" s="78">
        <f>AVERAGEIFS('WEEKLY DATA'!BZ$11:BZ$14577,'WEEKLY DATA'!$A$11:$A$14577,'MONTHLY DATA'!$A123,'WEEKLY DATA'!$B$11:$B$14577,'MONTHLY DATA'!$B123)</f>
        <v>489</v>
      </c>
      <c r="CA123" s="154">
        <f t="shared" si="75"/>
        <v>-1.4609571788413045E-2</v>
      </c>
      <c r="CB123" s="78">
        <f>AVERAGEIFS('WEEKLY DATA'!CB$11:CB$14577,'WEEKLY DATA'!$A$11:$A$14577,'MONTHLY DATA'!$A123,'WEEKLY DATA'!$B$11:$B$14577,'MONTHLY DATA'!$B123)</f>
        <v>502</v>
      </c>
      <c r="CC123" s="78">
        <f>AVERAGEIFS('WEEKLY DATA'!CC$11:CC$14577,'WEEKLY DATA'!$A$11:$A$14577,'MONTHLY DATA'!$A123,'WEEKLY DATA'!$B$11:$B$14577,'MONTHLY DATA'!$B123)</f>
        <v>512</v>
      </c>
      <c r="CD123" s="78">
        <f>AVERAGEIFS('WEEKLY DATA'!CD$11:CD$14577,'WEEKLY DATA'!$A$11:$A$14577,'MONTHLY DATA'!$A123,'WEEKLY DATA'!$B$11:$B$14577,'MONTHLY DATA'!$B123)</f>
        <v>507</v>
      </c>
      <c r="CE123" s="154">
        <f t="shared" si="76"/>
        <v>3.9603960396039639E-3</v>
      </c>
      <c r="CF123" s="78">
        <f>AVERAGEIFS('WEEKLY DATA'!CF$11:CF$14577,'WEEKLY DATA'!$A$11:$A$14577,'MONTHLY DATA'!$A123,'WEEKLY DATA'!$B$11:$B$14577,'MONTHLY DATA'!$B123)</f>
        <v>356</v>
      </c>
      <c r="CG123" s="78">
        <f>AVERAGEIFS('WEEKLY DATA'!CG$11:CG$14577,'WEEKLY DATA'!$A$11:$A$14577,'MONTHLY DATA'!$A123,'WEEKLY DATA'!$B$11:$B$14577,'MONTHLY DATA'!$B123)</f>
        <v>366</v>
      </c>
      <c r="CH123" s="78">
        <f>AVERAGEIFS('WEEKLY DATA'!CH$11:CH$14577,'WEEKLY DATA'!$A$11:$A$14577,'MONTHLY DATA'!$A123,'WEEKLY DATA'!$B$11:$B$14577,'MONTHLY DATA'!$B123)</f>
        <v>361</v>
      </c>
      <c r="CI123" s="154">
        <f t="shared" si="77"/>
        <v>-2.1016949152542375E-2</v>
      </c>
      <c r="CJ123" s="78">
        <f>AVERAGEIFS('WEEKLY DATA'!CJ$11:CJ$14577,'WEEKLY DATA'!$A$11:$A$14577,'MONTHLY DATA'!$A123,'WEEKLY DATA'!$B$11:$B$14577,'MONTHLY DATA'!$B123)</f>
        <v>354</v>
      </c>
      <c r="CK123" s="78">
        <f>AVERAGEIFS('WEEKLY DATA'!CK$11:CK$14577,'WEEKLY DATA'!$A$11:$A$14577,'MONTHLY DATA'!$A123,'WEEKLY DATA'!$B$11:$B$14577,'MONTHLY DATA'!$B123)</f>
        <v>364</v>
      </c>
      <c r="CL123" s="78">
        <f>AVERAGEIFS('WEEKLY DATA'!CL$11:CL$14577,'WEEKLY DATA'!$A$11:$A$14577,'MONTHLY DATA'!$A123,'WEEKLY DATA'!$B$11:$B$14577,'MONTHLY DATA'!$B123)</f>
        <v>359</v>
      </c>
      <c r="CM123" s="154">
        <f t="shared" si="78"/>
        <v>4.1958041958041203E-3</v>
      </c>
      <c r="CN123" s="78">
        <f>AVERAGEIFS('WEEKLY DATA'!CN$11:CN$14577,'WEEKLY DATA'!$A$11:$A$14577,'MONTHLY DATA'!$A123,'WEEKLY DATA'!$B$11:$B$14577,'MONTHLY DATA'!$B123)</f>
        <v>434</v>
      </c>
      <c r="CO123" s="78">
        <f>AVERAGEIFS('WEEKLY DATA'!CO$11:CO$14577,'WEEKLY DATA'!$A$11:$A$14577,'MONTHLY DATA'!$A123,'WEEKLY DATA'!$B$11:$B$14577,'MONTHLY DATA'!$B123)</f>
        <v>444</v>
      </c>
      <c r="CP123" s="78">
        <f>AVERAGEIFS('WEEKLY DATA'!CP$11:CP$14577,'WEEKLY DATA'!$A$11:$A$14577,'MONTHLY DATA'!$A123,'WEEKLY DATA'!$B$11:$B$14577,'MONTHLY DATA'!$B123)</f>
        <v>439</v>
      </c>
      <c r="CQ123" s="154">
        <f t="shared" si="79"/>
        <v>-1.6246498599439829E-2</v>
      </c>
      <c r="CR123" s="78">
        <f>AVERAGEIFS('WEEKLY DATA'!CR$11:CR$14577,'WEEKLY DATA'!$A$11:$A$14577,'MONTHLY DATA'!$A123,'WEEKLY DATA'!$B$11:$B$14577,'MONTHLY DATA'!$B123)</f>
        <v>464</v>
      </c>
      <c r="CS123" s="78">
        <f>AVERAGEIFS('WEEKLY DATA'!CS$11:CS$14577,'WEEKLY DATA'!$A$11:$A$14577,'MONTHLY DATA'!$A123,'WEEKLY DATA'!$B$11:$B$14577,'MONTHLY DATA'!$B123)</f>
        <v>474</v>
      </c>
      <c r="CT123" s="78">
        <f>AVERAGEIFS('WEEKLY DATA'!CT$11:CT$14577,'WEEKLY DATA'!$A$11:$A$14577,'MONTHLY DATA'!$A123,'WEEKLY DATA'!$B$11:$B$14577,'MONTHLY DATA'!$B123)</f>
        <v>469</v>
      </c>
      <c r="CU123" s="154">
        <f t="shared" si="80"/>
        <v>-1.2631578947368438E-2</v>
      </c>
      <c r="CV123" s="169">
        <f>AVERAGEIFS('WEEKLY DATA'!CV$11:CV$14577,'WEEKLY DATA'!$A$11:$A$14577,'MONTHLY DATA'!$A123,'WEEKLY DATA'!$B$11:$B$14577,'MONTHLY DATA'!$B123)</f>
        <v>421</v>
      </c>
      <c r="CW123" s="78">
        <f>AVERAGEIFS('WEEKLY DATA'!CW$11:CW$14577,'WEEKLY DATA'!$A$11:$A$14577,'MONTHLY DATA'!$A123,'WEEKLY DATA'!$B$11:$B$14577,'MONTHLY DATA'!$B123)</f>
        <v>431</v>
      </c>
      <c r="CX123" s="78">
        <f>AVERAGEIFS('WEEKLY DATA'!CX$11:CX$14577,'WEEKLY DATA'!$A$11:$A$14577,'MONTHLY DATA'!$A123,'WEEKLY DATA'!$B$11:$B$14577,'MONTHLY DATA'!$B123)</f>
        <v>426</v>
      </c>
      <c r="CY123" s="154">
        <f t="shared" si="81"/>
        <v>5.3097345132744334E-3</v>
      </c>
      <c r="CZ123" s="169">
        <f>AVERAGEIFS('WEEKLY DATA'!CZ$11:CZ$14577,'WEEKLY DATA'!$A$11:$A$14577,'MONTHLY DATA'!$A123,'WEEKLY DATA'!$B$11:$B$14577,'MONTHLY DATA'!$B123)</f>
        <v>396</v>
      </c>
      <c r="DA123" s="78">
        <f>AVERAGEIFS('WEEKLY DATA'!DA$11:DA$14577,'WEEKLY DATA'!$A$11:$A$14577,'MONTHLY DATA'!$A123,'WEEKLY DATA'!$B$11:$B$14577,'MONTHLY DATA'!$B123)</f>
        <v>406</v>
      </c>
      <c r="DB123" s="78">
        <f>AVERAGEIFS('WEEKLY DATA'!DB$11:DB$14577,'WEEKLY DATA'!$A$11:$A$14577,'MONTHLY DATA'!$A123,'WEEKLY DATA'!$B$11:$B$14577,'MONTHLY DATA'!$B123)</f>
        <v>401</v>
      </c>
      <c r="DC123" s="154">
        <f t="shared" si="82"/>
        <v>-3.7267080745341241E-3</v>
      </c>
      <c r="DD123" s="78">
        <f>AVERAGEIFS('WEEKLY DATA'!DD$11:DD$14577,'WEEKLY DATA'!$A$11:$A$14577,'MONTHLY DATA'!$A123,'WEEKLY DATA'!$B$11:$B$14577,'MONTHLY DATA'!$B123)</f>
        <v>479</v>
      </c>
      <c r="DE123" s="78">
        <f>AVERAGEIFS('WEEKLY DATA'!DE$11:DE$14577,'WEEKLY DATA'!$A$11:$A$14577,'MONTHLY DATA'!$A123,'WEEKLY DATA'!$B$11:$B$14577,'MONTHLY DATA'!$B123)</f>
        <v>489</v>
      </c>
      <c r="DF123" s="78">
        <f>AVERAGEIFS('WEEKLY DATA'!DF$11:DF$14577,'WEEKLY DATA'!$A$11:$A$14577,'MONTHLY DATA'!$A123,'WEEKLY DATA'!$B$11:$B$14577,'MONTHLY DATA'!$B123)</f>
        <v>484</v>
      </c>
      <c r="DG123" s="154">
        <f t="shared" si="83"/>
        <v>-1.2244897959183709E-2</v>
      </c>
      <c r="DH123" s="78">
        <f>AVERAGEIFS('WEEKLY DATA'!DH$11:DH$14577,'WEEKLY DATA'!$A$11:$A$14577,'MONTHLY DATA'!$A123,'WEEKLY DATA'!$B$11:$B$14577,'MONTHLY DATA'!$B123)</f>
        <v>497</v>
      </c>
      <c r="DI123" s="78">
        <f>AVERAGEIFS('WEEKLY DATA'!DI$11:DI$14577,'WEEKLY DATA'!$A$11:$A$14577,'MONTHLY DATA'!$A123,'WEEKLY DATA'!$B$11:$B$14577,'MONTHLY DATA'!$B123)</f>
        <v>507</v>
      </c>
      <c r="DJ123" s="78">
        <f>AVERAGEIFS('WEEKLY DATA'!DJ$11:DJ$14577,'WEEKLY DATA'!$A$11:$A$14577,'MONTHLY DATA'!$A123,'WEEKLY DATA'!$B$11:$B$14577,'MONTHLY DATA'!$B123)</f>
        <v>502</v>
      </c>
      <c r="DK123" s="154">
        <f t="shared" si="84"/>
        <v>4.0000000000000036E-3</v>
      </c>
      <c r="DL123" s="169">
        <f>AVERAGEIFS('WEEKLY DATA'!DL$11:DL$14577,'WEEKLY DATA'!$A$11:$A$14577,'MONTHLY DATA'!$A123,'WEEKLY DATA'!$B$11:$B$14577,'MONTHLY DATA'!$B123)</f>
        <v>371</v>
      </c>
      <c r="DM123" s="78">
        <f>AVERAGEIFS('WEEKLY DATA'!DM$11:DM$14577,'WEEKLY DATA'!$A$11:$A$14577,'MONTHLY DATA'!$A123,'WEEKLY DATA'!$B$11:$B$14577,'MONTHLY DATA'!$B123)</f>
        <v>381</v>
      </c>
      <c r="DN123" s="78">
        <f>AVERAGEIFS('WEEKLY DATA'!DN$11:DN$14577,'WEEKLY DATA'!$A$11:$A$14577,'MONTHLY DATA'!$A123,'WEEKLY DATA'!$B$11:$B$14577,'MONTHLY DATA'!$B123)</f>
        <v>376</v>
      </c>
      <c r="DO123" s="154">
        <f t="shared" si="85"/>
        <v>9.3959731543624692E-3</v>
      </c>
      <c r="DP123" s="78">
        <f>AVERAGEIFS('WEEKLY DATA'!DP$11:DP$14577,'WEEKLY DATA'!$A$11:$A$14577,'MONTHLY DATA'!$A123,'WEEKLY DATA'!$B$11:$B$14577,'MONTHLY DATA'!$B123)</f>
        <v>341</v>
      </c>
      <c r="DQ123" s="78">
        <f>AVERAGEIFS('WEEKLY DATA'!DQ$11:DQ$14577,'WEEKLY DATA'!$A$11:$A$14577,'MONTHLY DATA'!$A123,'WEEKLY DATA'!$B$11:$B$14577,'MONTHLY DATA'!$B123)</f>
        <v>351</v>
      </c>
      <c r="DR123" s="78">
        <f>AVERAGEIFS('WEEKLY DATA'!DR$11:DR$14577,'WEEKLY DATA'!$A$11:$A$14577,'MONTHLY DATA'!$A123,'WEEKLY DATA'!$B$11:$B$14577,'MONTHLY DATA'!$B123)</f>
        <v>346</v>
      </c>
      <c r="DS123" s="154">
        <f t="shared" si="86"/>
        <v>2.5185185185185199E-2</v>
      </c>
      <c r="DT123" s="78">
        <f>AVERAGEIFS('WEEKLY DATA'!DT$11:DT$14577,'WEEKLY DATA'!$A$11:$A$14577,'MONTHLY DATA'!$A123,'WEEKLY DATA'!$B$11:$B$14577,'MONTHLY DATA'!$B123)</f>
        <v>489</v>
      </c>
      <c r="DU123" s="78">
        <f>AVERAGEIFS('WEEKLY DATA'!DU$11:DU$14577,'WEEKLY DATA'!$A$11:$A$14577,'MONTHLY DATA'!$A123,'WEEKLY DATA'!$B$11:$B$14577,'MONTHLY DATA'!$B123)</f>
        <v>499</v>
      </c>
      <c r="DV123" s="78">
        <f>AVERAGEIFS('WEEKLY DATA'!DV$11:DV$14577,'WEEKLY DATA'!$A$11:$A$14577,'MONTHLY DATA'!$A123,'WEEKLY DATA'!$B$11:$B$14577,'MONTHLY DATA'!$B123)</f>
        <v>494</v>
      </c>
      <c r="DW123" s="154">
        <f t="shared" si="87"/>
        <v>-1.2000000000000011E-2</v>
      </c>
      <c r="DX123" s="78">
        <f>AVERAGEIFS('WEEKLY DATA'!DX$11:DX$14577,'WEEKLY DATA'!$A$11:$A$14577,'MONTHLY DATA'!$A123,'WEEKLY DATA'!$B$11:$B$14577,'MONTHLY DATA'!$B123)</f>
        <v>507</v>
      </c>
      <c r="DY123" s="78">
        <f>AVERAGEIFS('WEEKLY DATA'!DY$11:DY$14577,'WEEKLY DATA'!$A$11:$A$14577,'MONTHLY DATA'!$A123,'WEEKLY DATA'!$B$11:$B$14577,'MONTHLY DATA'!$B123)</f>
        <v>517</v>
      </c>
      <c r="DZ123" s="78">
        <f>AVERAGEIFS('WEEKLY DATA'!DZ$11:DZ$14577,'WEEKLY DATA'!$A$11:$A$14577,'MONTHLY DATA'!$A123,'WEEKLY DATA'!$B$11:$B$14577,'MONTHLY DATA'!$B123)</f>
        <v>512</v>
      </c>
      <c r="EA123" s="154">
        <f t="shared" si="88"/>
        <v>3.9215686274509665E-3</v>
      </c>
      <c r="EB123" s="78">
        <f>AVERAGEIFS('WEEKLY DATA'!EB$11:EB$14577,'WEEKLY DATA'!$A$11:$A$14577,'MONTHLY DATA'!$A123,'WEEKLY DATA'!$B$11:$B$14577,'MONTHLY DATA'!$B123)</f>
        <v>306</v>
      </c>
      <c r="EC123" s="78">
        <f>AVERAGEIFS('WEEKLY DATA'!EC$11:EC$14577,'WEEKLY DATA'!$A$11:$A$14577,'MONTHLY DATA'!$A123,'WEEKLY DATA'!$B$11:$B$14577,'MONTHLY DATA'!$B123)</f>
        <v>316</v>
      </c>
      <c r="ED123" s="78">
        <f>AVERAGEIFS('WEEKLY DATA'!ED$11:ED$14577,'WEEKLY DATA'!$A$11:$A$14577,'MONTHLY DATA'!$A123,'WEEKLY DATA'!$B$11:$B$14577,'MONTHLY DATA'!$B123)</f>
        <v>311</v>
      </c>
      <c r="EE123" s="154">
        <f t="shared" si="89"/>
        <v>-9.8550724637681109E-2</v>
      </c>
      <c r="EF123" s="169">
        <f>AVERAGEIFS('WEEKLY DATA'!EF$11:EF$14577,'WEEKLY DATA'!$A$11:$A$14577,'MONTHLY DATA'!$A123,'WEEKLY DATA'!$B$11:$B$14577,'MONTHLY DATA'!$B123)</f>
        <v>309</v>
      </c>
      <c r="EG123" s="78">
        <f>AVERAGEIFS('WEEKLY DATA'!EG$11:EG$14577,'WEEKLY DATA'!$A$11:$A$14577,'MONTHLY DATA'!$A123,'WEEKLY DATA'!$B$11:$B$14577,'MONTHLY DATA'!$B123)</f>
        <v>319</v>
      </c>
      <c r="EH123" s="78">
        <f>AVERAGEIFS('WEEKLY DATA'!EH$11:EH$14577,'WEEKLY DATA'!$A$11:$A$14577,'MONTHLY DATA'!$A123,'WEEKLY DATA'!$B$11:$B$14577,'MONTHLY DATA'!$B123)</f>
        <v>314</v>
      </c>
      <c r="EI123" s="154">
        <f t="shared" si="90"/>
        <v>-4.4866920152091261E-2</v>
      </c>
      <c r="EJ123" s="78">
        <f>AVERAGEIFS('WEEKLY DATA'!EJ$11:EJ$14577,'WEEKLY DATA'!$A$11:$A$14577,'MONTHLY DATA'!$A123,'WEEKLY DATA'!$B$11:$B$14577,'MONTHLY DATA'!$B123)</f>
        <v>499</v>
      </c>
      <c r="EK123" s="78">
        <f>AVERAGEIFS('WEEKLY DATA'!EK$11:EK$14577,'WEEKLY DATA'!$A$11:$A$14577,'MONTHLY DATA'!$A123,'WEEKLY DATA'!$B$11:$B$14577,'MONTHLY DATA'!$B123)</f>
        <v>509</v>
      </c>
      <c r="EL123" s="78">
        <f>AVERAGEIFS('WEEKLY DATA'!EL$11:EL$14577,'WEEKLY DATA'!$A$11:$A$14577,'MONTHLY DATA'!$A123,'WEEKLY DATA'!$B$11:$B$14577,'MONTHLY DATA'!$B123)</f>
        <v>504</v>
      </c>
      <c r="EM123" s="154">
        <f t="shared" si="91"/>
        <v>-1.1764705882352899E-2</v>
      </c>
      <c r="EN123" s="78">
        <f>AVERAGEIFS('WEEKLY DATA'!EN$11:EN$14577,'WEEKLY DATA'!$A$11:$A$14577,'MONTHLY DATA'!$A123,'WEEKLY DATA'!$B$11:$B$14577,'MONTHLY DATA'!$B123)</f>
        <v>403</v>
      </c>
      <c r="EO123" s="78">
        <f>AVERAGEIFS('WEEKLY DATA'!EO$11:EO$14577,'WEEKLY DATA'!$A$11:$A$14577,'MONTHLY DATA'!$A123,'WEEKLY DATA'!$B$11:$B$14577,'MONTHLY DATA'!$B123)</f>
        <v>413</v>
      </c>
      <c r="EP123" s="78">
        <f>AVERAGEIFS('WEEKLY DATA'!EP$11:EP$14577,'WEEKLY DATA'!$A$11:$A$14577,'MONTHLY DATA'!$A123,'WEEKLY DATA'!$B$11:$B$14577,'MONTHLY DATA'!$B123)</f>
        <v>408</v>
      </c>
      <c r="EQ123" s="154">
        <f t="shared" si="92"/>
        <v>-4.8780487804878092E-3</v>
      </c>
      <c r="ER123" s="78">
        <f>AVERAGEIFS('WEEKLY DATA'!ER$11:ER$14577,'WEEKLY DATA'!$A$11:$A$14577,'MONTHLY DATA'!$A123,'WEEKLY DATA'!$B$11:$B$14577,'MONTHLY DATA'!$B123)</f>
        <v>281</v>
      </c>
      <c r="ES123" s="78">
        <f>AVERAGEIFS('WEEKLY DATA'!ES$11:ES$14577,'WEEKLY DATA'!$A$11:$A$14577,'MONTHLY DATA'!$A123,'WEEKLY DATA'!$B$11:$B$14577,'MONTHLY DATA'!$B123)</f>
        <v>291</v>
      </c>
      <c r="ET123" s="78">
        <f>AVERAGEIFS('WEEKLY DATA'!ET$11:ET$14577,'WEEKLY DATA'!$A$11:$A$14577,'MONTHLY DATA'!$A123,'WEEKLY DATA'!$B$11:$B$14577,'MONTHLY DATA'!$B123)</f>
        <v>286</v>
      </c>
      <c r="EU123" s="154">
        <f t="shared" si="93"/>
        <v>-0.10624999999999996</v>
      </c>
      <c r="EV123" s="78">
        <f>AVERAGEIFS('WEEKLY DATA'!EV$11:EV$14577,'WEEKLY DATA'!$A$11:$A$14577,'MONTHLY DATA'!$A123,'WEEKLY DATA'!$B$11:$B$14577,'MONTHLY DATA'!$B123)</f>
        <v>274</v>
      </c>
      <c r="EW123" s="78">
        <f>AVERAGEIFS('WEEKLY DATA'!EW$11:EW$14577,'WEEKLY DATA'!$A$11:$A$14577,'MONTHLY DATA'!$A123,'WEEKLY DATA'!$B$11:$B$14577,'MONTHLY DATA'!$B123)</f>
        <v>284</v>
      </c>
      <c r="EX123" s="78">
        <f>AVERAGEIFS('WEEKLY DATA'!EX$11:EX$14577,'WEEKLY DATA'!$A$11:$A$14577,'MONTHLY DATA'!$A123,'WEEKLY DATA'!$B$11:$B$14577,'MONTHLY DATA'!$B123)</f>
        <v>279</v>
      </c>
      <c r="EY123" s="154">
        <f t="shared" si="94"/>
        <v>-5.0212765957446837E-2</v>
      </c>
      <c r="EZ123" s="78">
        <f>AVERAGEIFS('WEEKLY DATA'!EZ$11:EZ$14577,'WEEKLY DATA'!$A$11:$A$14577,'MONTHLY DATA'!$A123,'WEEKLY DATA'!$B$11:$B$14577,'MONTHLY DATA'!$B123)</f>
        <v>484</v>
      </c>
      <c r="FA123" s="78">
        <f>AVERAGEIFS('WEEKLY DATA'!FA$11:FA$14577,'WEEKLY DATA'!$A$11:$A$14577,'MONTHLY DATA'!$A123,'WEEKLY DATA'!$B$11:$B$14577,'MONTHLY DATA'!$B123)</f>
        <v>494</v>
      </c>
      <c r="FB123" s="78">
        <f>AVERAGEIFS('WEEKLY DATA'!FB$11:FB$14577,'WEEKLY DATA'!$A$11:$A$14577,'MONTHLY DATA'!$A123,'WEEKLY DATA'!$B$11:$B$14577,'MONTHLY DATA'!$B123)</f>
        <v>489</v>
      </c>
      <c r="FC123" s="154">
        <f t="shared" si="95"/>
        <v>-1.2121212121212088E-2</v>
      </c>
      <c r="FD123" s="78">
        <f>AVERAGEIFS('WEEKLY DATA'!FD$11:FD$14577,'WEEKLY DATA'!$A$11:$A$14577,'MONTHLY DATA'!$A123,'WEEKLY DATA'!$B$11:$B$14577,'MONTHLY DATA'!$B123)</f>
        <v>437</v>
      </c>
      <c r="FE123" s="78">
        <f>AVERAGEIFS('WEEKLY DATA'!FE$11:FE$14577,'WEEKLY DATA'!$A$11:$A$14577,'MONTHLY DATA'!$A123,'WEEKLY DATA'!$B$11:$B$14577,'MONTHLY DATA'!$B123)</f>
        <v>447</v>
      </c>
      <c r="FF123" s="78">
        <f>AVERAGEIFS('WEEKLY DATA'!FF$11:FF$14577,'WEEKLY DATA'!$A$11:$A$14577,'MONTHLY DATA'!$A123,'WEEKLY DATA'!$B$11:$B$14577,'MONTHLY DATA'!$B123)</f>
        <v>442</v>
      </c>
      <c r="FG123" s="154">
        <f t="shared" si="96"/>
        <v>1.6997167138810276E-3</v>
      </c>
      <c r="FH123" s="78">
        <f>AVERAGEIFS('WEEKLY DATA'!FH$11:FH$14577,'WEEKLY DATA'!$A$11:$A$14577,'MONTHLY DATA'!$A123,'WEEKLY DATA'!$B$11:$B$14577,'MONTHLY DATA'!$B123)</f>
        <v>255</v>
      </c>
      <c r="FI123" s="78">
        <f>AVERAGEIFS('WEEKLY DATA'!FI$11:FI$14577,'WEEKLY DATA'!$A$11:$A$14577,'MONTHLY DATA'!$A123,'WEEKLY DATA'!$B$11:$B$14577,'MONTHLY DATA'!$B123)</f>
        <v>265</v>
      </c>
      <c r="FJ123" s="78">
        <f>AVERAGEIFS('WEEKLY DATA'!FJ$11:FJ$14577,'WEEKLY DATA'!$A$11:$A$14577,'MONTHLY DATA'!$A123,'WEEKLY DATA'!$B$11:$B$14577,'MONTHLY DATA'!$B123)</f>
        <v>260</v>
      </c>
      <c r="FK123" s="154">
        <f t="shared" si="97"/>
        <v>-6.3063063063063085E-2</v>
      </c>
      <c r="FL123" s="169">
        <f>AVERAGEIFS('WEEKLY DATA'!FL$11:FL$14577,'WEEKLY DATA'!$A$11:$A$14577,'MONTHLY DATA'!$A123,'WEEKLY DATA'!$B$11:$B$14577,'MONTHLY DATA'!$B123)</f>
        <v>294</v>
      </c>
      <c r="FM123" s="78">
        <f>AVERAGEIFS('WEEKLY DATA'!FM$11:FM$14577,'WEEKLY DATA'!$A$11:$A$14577,'MONTHLY DATA'!$A123,'WEEKLY DATA'!$B$11:$B$14577,'MONTHLY DATA'!$B123)</f>
        <v>304</v>
      </c>
      <c r="FN123" s="78">
        <f>AVERAGEIFS('WEEKLY DATA'!FN$11:FN$14577,'WEEKLY DATA'!$A$11:$A$14577,'MONTHLY DATA'!$A123,'WEEKLY DATA'!$B$11:$B$14577,'MONTHLY DATA'!$B123)</f>
        <v>299</v>
      </c>
      <c r="FO123" s="154">
        <f t="shared" si="98"/>
        <v>-3.157894736842104E-2</v>
      </c>
      <c r="FP123" s="78">
        <f>AVERAGEIFS('WEEKLY DATA'!FP$11:FP$14577,'WEEKLY DATA'!$A$11:$A$14577,'MONTHLY DATA'!$A123,'WEEKLY DATA'!$B$11:$B$14577,'MONTHLY DATA'!$B123)</f>
        <v>357</v>
      </c>
      <c r="FQ123" s="78">
        <f>AVERAGEIFS('WEEKLY DATA'!FQ$11:FQ$14577,'WEEKLY DATA'!$A$11:$A$14577,'MONTHLY DATA'!$A123,'WEEKLY DATA'!$B$11:$B$14577,'MONTHLY DATA'!$B123)</f>
        <v>367</v>
      </c>
      <c r="FR123" s="78">
        <f>AVERAGEIFS('WEEKLY DATA'!FR$11:FR$14577,'WEEKLY DATA'!$A$11:$A$14577,'MONTHLY DATA'!$A123,'WEEKLY DATA'!$B$11:$B$14577,'MONTHLY DATA'!$B123)</f>
        <v>362</v>
      </c>
      <c r="FS123" s="154">
        <f t="shared" si="99"/>
        <v>-4.8109965635738661E-3</v>
      </c>
      <c r="FT123" s="78">
        <f>AVERAGEIFS('WEEKLY DATA'!FT$11:FT$14577,'WEEKLY DATA'!$A$11:$A$14577,'MONTHLY DATA'!$A123,'WEEKLY DATA'!$B$11:$B$14577,'MONTHLY DATA'!$B123)</f>
        <v>311</v>
      </c>
      <c r="FU123" s="78">
        <f>AVERAGEIFS('WEEKLY DATA'!FU$11:FU$14577,'WEEKLY DATA'!$A$11:$A$14577,'MONTHLY DATA'!$A123,'WEEKLY DATA'!$B$11:$B$14577,'MONTHLY DATA'!$B123)</f>
        <v>321</v>
      </c>
      <c r="FV123" s="78">
        <f>AVERAGEIFS('WEEKLY DATA'!FV$11:FV$14577,'WEEKLY DATA'!$A$11:$A$14577,'MONTHLY DATA'!$A123,'WEEKLY DATA'!$B$11:$B$14577,'MONTHLY DATA'!$B123)</f>
        <v>316</v>
      </c>
      <c r="FW123" s="154">
        <f t="shared" si="100"/>
        <v>7.118644067796609E-2</v>
      </c>
      <c r="FX123" s="78">
        <f>AVERAGEIFS('WEEKLY DATA'!FX$11:FX$14577,'WEEKLY DATA'!$A$11:$A$14577,'MONTHLY DATA'!$A123,'WEEKLY DATA'!$B$11:$B$14577,'MONTHLY DATA'!$B123)</f>
        <v>356</v>
      </c>
      <c r="FY123" s="78">
        <f>AVERAGEIFS('WEEKLY DATA'!FY$11:FY$14577,'WEEKLY DATA'!$A$11:$A$14577,'MONTHLY DATA'!$A123,'WEEKLY DATA'!$B$11:$B$14577,'MONTHLY DATA'!$B123)</f>
        <v>366</v>
      </c>
      <c r="FZ123" s="78">
        <f>AVERAGEIFS('WEEKLY DATA'!FZ$11:FZ$14577,'WEEKLY DATA'!$A$11:$A$14577,'MONTHLY DATA'!$A123,'WEEKLY DATA'!$B$11:$B$14577,'MONTHLY DATA'!$B123)</f>
        <v>361</v>
      </c>
      <c r="GA123" s="154">
        <f t="shared" si="101"/>
        <v>7.3605947955390327E-2</v>
      </c>
      <c r="GB123" s="78">
        <f>AVERAGEIFS('WEEKLY DATA'!GB$11:GB$14577,'WEEKLY DATA'!$A$11:$A$14577,'MONTHLY DATA'!$A123,'WEEKLY DATA'!$B$11:$B$14577,'MONTHLY DATA'!$B123)</f>
        <v>439</v>
      </c>
      <c r="GC123" s="78">
        <f>AVERAGEIFS('WEEKLY DATA'!GC$11:GC$14577,'WEEKLY DATA'!$A$11:$A$14577,'MONTHLY DATA'!$A123,'WEEKLY DATA'!$B$11:$B$14577,'MONTHLY DATA'!$B123)</f>
        <v>449</v>
      </c>
      <c r="GD123" s="78">
        <f>AVERAGEIFS('WEEKLY DATA'!GD$11:GD$14577,'WEEKLY DATA'!$A$11:$A$14577,'MONTHLY DATA'!$A123,'WEEKLY DATA'!$B$11:$B$14577,'MONTHLY DATA'!$B123)</f>
        <v>444</v>
      </c>
      <c r="GE123" s="154">
        <f t="shared" si="102"/>
        <v>3.3898305084745228E-3</v>
      </c>
      <c r="GF123" s="169">
        <f>AVERAGEIFS('WEEKLY DATA'!GF$11:GF$14577,'WEEKLY DATA'!$A$11:$A$14577,'MONTHLY DATA'!$A123,'WEEKLY DATA'!$B$11:$B$14577,'MONTHLY DATA'!$B123)</f>
        <v>418</v>
      </c>
      <c r="GG123" s="78">
        <f>AVERAGEIFS('WEEKLY DATA'!GG$11:GG$14577,'WEEKLY DATA'!$A$11:$A$14577,'MONTHLY DATA'!$A123,'WEEKLY DATA'!$B$11:$B$14577,'MONTHLY DATA'!$B123)</f>
        <v>428</v>
      </c>
      <c r="GH123" s="78">
        <f>AVERAGEIFS('WEEKLY DATA'!GH$11:GH$14577,'WEEKLY DATA'!$A$11:$A$14577,'MONTHLY DATA'!$A123,'WEEKLY DATA'!$B$11:$B$14577,'MONTHLY DATA'!$B123)</f>
        <v>423</v>
      </c>
      <c r="GI123" s="154">
        <f t="shared" si="103"/>
        <v>1.1834319526626835E-3</v>
      </c>
      <c r="GJ123" s="78">
        <f>AVERAGEIFS('WEEKLY DATA'!GJ$11:GJ$14577,'WEEKLY DATA'!$A$11:$A$14577,'MONTHLY DATA'!$A123,'WEEKLY DATA'!$B$11:$B$14577,'MONTHLY DATA'!$B123)</f>
        <v>569</v>
      </c>
      <c r="GK123" s="78">
        <f>AVERAGEIFS('WEEKLY DATA'!GK$11:GK$14577,'WEEKLY DATA'!$A$11:$A$14577,'MONTHLY DATA'!$A123,'WEEKLY DATA'!$B$11:$B$14577,'MONTHLY DATA'!$B123)</f>
        <v>579</v>
      </c>
      <c r="GL123" s="78">
        <f>AVERAGEIFS('WEEKLY DATA'!GL$11:GL$14577,'WEEKLY DATA'!$A$11:$A$14577,'MONTHLY DATA'!$A123,'WEEKLY DATA'!$B$11:$B$14577,'MONTHLY DATA'!$B123)</f>
        <v>574</v>
      </c>
      <c r="GM123" s="154">
        <f t="shared" si="104"/>
        <v>-1.0344827586206917E-2</v>
      </c>
      <c r="GN123" s="78">
        <f>AVERAGEIFS('WEEKLY DATA'!GN$11:GN$14577,'WEEKLY DATA'!$A$11:$A$14577,'MONTHLY DATA'!$A123,'WEEKLY DATA'!$B$11:$B$14577,'MONTHLY DATA'!$B123)</f>
        <v>532</v>
      </c>
      <c r="GO123" s="78">
        <f>AVERAGEIFS('WEEKLY DATA'!GO$11:GO$14577,'WEEKLY DATA'!$A$11:$A$14577,'MONTHLY DATA'!$A123,'WEEKLY DATA'!$B$11:$B$14577,'MONTHLY DATA'!$B123)</f>
        <v>542</v>
      </c>
      <c r="GP123" s="78">
        <f>AVERAGEIFS('WEEKLY DATA'!GP$11:GP$14577,'WEEKLY DATA'!$A$11:$A$14577,'MONTHLY DATA'!$A123,'WEEKLY DATA'!$B$11:$B$14577,'MONTHLY DATA'!$B123)</f>
        <v>537</v>
      </c>
      <c r="GQ123" s="154">
        <f t="shared" si="105"/>
        <v>3.7383177570093906E-3</v>
      </c>
      <c r="GR123" s="78"/>
    </row>
    <row r="124" spans="1:200" ht="15.75" x14ac:dyDescent="0.25">
      <c r="A124">
        <f t="shared" si="55"/>
        <v>6</v>
      </c>
      <c r="B124">
        <f t="shared" si="56"/>
        <v>2019</v>
      </c>
      <c r="C124" s="86">
        <v>43617</v>
      </c>
      <c r="D124" s="78">
        <f>AVERAGEIFS('WEEKLY DATA'!D$11:D$14577,'WEEKLY DATA'!$A$11:$A$14577,'MONTHLY DATA'!$A124,'WEEKLY DATA'!$B$11:$B$14577,'MONTHLY DATA'!$B124)</f>
        <v>400.625</v>
      </c>
      <c r="E124" s="78">
        <f>AVERAGEIFS('WEEKLY DATA'!E$11:E$14577,'WEEKLY DATA'!$A$11:$A$14577,'MONTHLY DATA'!$A124,'WEEKLY DATA'!$B$11:$B$14577,'MONTHLY DATA'!$B124)</f>
        <v>410.625</v>
      </c>
      <c r="F124" s="78">
        <f>AVERAGEIFS('WEEKLY DATA'!F$11:F$14577,'WEEKLY DATA'!$A$11:$A$14577,'MONTHLY DATA'!$A124,'WEEKLY DATA'!$B$11:$B$14577,'MONTHLY DATA'!$B124)</f>
        <v>405.625</v>
      </c>
      <c r="G124" s="154">
        <f t="shared" si="57"/>
        <v>1.4062500000000089E-2</v>
      </c>
      <c r="H124" s="169">
        <f>AVERAGEIFS('WEEKLY DATA'!H$11:H$14577,'WEEKLY DATA'!$A$11:$A$14577,'MONTHLY DATA'!$A124,'WEEKLY DATA'!$B$11:$B$14577,'MONTHLY DATA'!$B124)</f>
        <v>533.75</v>
      </c>
      <c r="I124" s="78">
        <f>AVERAGEIFS('WEEKLY DATA'!I$11:I$14577,'WEEKLY DATA'!$A$11:$A$14577,'MONTHLY DATA'!$A124,'WEEKLY DATA'!$B$11:$B$14577,'MONTHLY DATA'!$B124)</f>
        <v>543.75</v>
      </c>
      <c r="J124" s="78">
        <f>AVERAGEIFS('WEEKLY DATA'!J$11:J$14577,'WEEKLY DATA'!$A$11:$A$14577,'MONTHLY DATA'!$A124,'WEEKLY DATA'!$B$11:$B$14577,'MONTHLY DATA'!$B124)</f>
        <v>538.75</v>
      </c>
      <c r="K124" s="154">
        <f t="shared" si="58"/>
        <v>1.8431001890359067E-2</v>
      </c>
      <c r="L124" s="169">
        <f>AVERAGEIFS('WEEKLY DATA'!L$11:L$14577,'WEEKLY DATA'!$A$11:$A$14577,'MONTHLY DATA'!$A124,'WEEKLY DATA'!$B$11:$B$14577,'MONTHLY DATA'!$B124)</f>
        <v>546.25</v>
      </c>
      <c r="M124" s="78">
        <f>AVERAGEIFS('WEEKLY DATA'!M$11:M$14577,'WEEKLY DATA'!$A$11:$A$14577,'MONTHLY DATA'!$A124,'WEEKLY DATA'!$B$11:$B$14577,'MONTHLY DATA'!$B124)</f>
        <v>556.25</v>
      </c>
      <c r="N124" s="78">
        <f>AVERAGEIFS('WEEKLY DATA'!N$11:N$14577,'WEEKLY DATA'!$A$11:$A$14577,'MONTHLY DATA'!$A124,'WEEKLY DATA'!$B$11:$B$14577,'MONTHLY DATA'!$B124)</f>
        <v>551.25</v>
      </c>
      <c r="O124" s="154">
        <f t="shared" si="59"/>
        <v>-1.3586956521739468E-3</v>
      </c>
      <c r="P124" s="169">
        <f>AVERAGEIFS('WEEKLY DATA'!P$11:P$14577,'WEEKLY DATA'!$A$11:$A$14577,'MONTHLY DATA'!$A124,'WEEKLY DATA'!$B$11:$B$14577,'MONTHLY DATA'!$B124)</f>
        <v>378.75</v>
      </c>
      <c r="Q124" s="78">
        <f>AVERAGEIFS('WEEKLY DATA'!Q$11:Q$14577,'WEEKLY DATA'!$A$11:$A$14577,'MONTHLY DATA'!$A124,'WEEKLY DATA'!$B$11:$B$14577,'MONTHLY DATA'!$B124)</f>
        <v>388.75</v>
      </c>
      <c r="R124" s="78">
        <f>AVERAGEIFS('WEEKLY DATA'!R$11:R$14577,'WEEKLY DATA'!$A$11:$A$14577,'MONTHLY DATA'!$A124,'WEEKLY DATA'!$B$11:$B$14577,'MONTHLY DATA'!$B124)</f>
        <v>383.75</v>
      </c>
      <c r="S124" s="154">
        <f t="shared" si="60"/>
        <v>-6.5104166666662966E-4</v>
      </c>
      <c r="T124" s="169">
        <f>AVERAGEIFS('WEEKLY DATA'!T$11:T$14577,'WEEKLY DATA'!$A$11:$A$14577,'MONTHLY DATA'!$A124,'WEEKLY DATA'!$B$11:$B$14577,'MONTHLY DATA'!$B124)</f>
        <v>380.625</v>
      </c>
      <c r="U124" s="78">
        <f>AVERAGEIFS('WEEKLY DATA'!U$11:U$14577,'WEEKLY DATA'!$A$11:$A$14577,'MONTHLY DATA'!$A124,'WEEKLY DATA'!$B$11:$B$14577,'MONTHLY DATA'!$B124)</f>
        <v>390.625</v>
      </c>
      <c r="V124" s="78">
        <f>AVERAGEIFS('WEEKLY DATA'!V$11:V$14577,'WEEKLY DATA'!$A$11:$A$14577,'MONTHLY DATA'!$A124,'WEEKLY DATA'!$B$11:$B$14577,'MONTHLY DATA'!$B124)</f>
        <v>385.625</v>
      </c>
      <c r="W124" s="154">
        <f t="shared" si="61"/>
        <v>1.4802631578947345E-2</v>
      </c>
      <c r="X124" s="169">
        <f>AVERAGEIFS('WEEKLY DATA'!X$11:X$14577,'WEEKLY DATA'!$A$11:$A$14577,'MONTHLY DATA'!$A124,'WEEKLY DATA'!$B$11:$B$14577,'MONTHLY DATA'!$B124)</f>
        <v>378.75</v>
      </c>
      <c r="Y124" s="78">
        <f>AVERAGEIFS('WEEKLY DATA'!Y$11:Y$14577,'WEEKLY DATA'!$A$11:$A$14577,'MONTHLY DATA'!$A124,'WEEKLY DATA'!$B$11:$B$14577,'MONTHLY DATA'!$B124)</f>
        <v>388.75</v>
      </c>
      <c r="Z124" s="78">
        <f>AVERAGEIFS('WEEKLY DATA'!Z$11:Z$14577,'WEEKLY DATA'!$A$11:$A$14577,'MONTHLY DATA'!$A124,'WEEKLY DATA'!$B$11:$B$14577,'MONTHLY DATA'!$B124)</f>
        <v>383.75</v>
      </c>
      <c r="AA124" s="154">
        <f t="shared" si="62"/>
        <v>2.6069518716577589E-2</v>
      </c>
      <c r="AB124" s="169">
        <f>AVERAGEIFS('WEEKLY DATA'!AB$11:AB$14577,'WEEKLY DATA'!$A$11:$A$14577,'MONTHLY DATA'!$A124,'WEEKLY DATA'!$B$11:$B$14577,'MONTHLY DATA'!$B124)</f>
        <v>541.25</v>
      </c>
      <c r="AC124" s="78">
        <f>AVERAGEIFS('WEEKLY DATA'!AC$11:AC$14577,'WEEKLY DATA'!$A$11:$A$14577,'MONTHLY DATA'!$A124,'WEEKLY DATA'!$B$11:$B$14577,'MONTHLY DATA'!$B124)</f>
        <v>551.25</v>
      </c>
      <c r="AD124" s="78">
        <f>AVERAGEIFS('WEEKLY DATA'!AD$11:AD$14577,'WEEKLY DATA'!$A$11:$A$14577,'MONTHLY DATA'!$A124,'WEEKLY DATA'!$B$11:$B$14577,'MONTHLY DATA'!$B124)</f>
        <v>546.25</v>
      </c>
      <c r="AE124" s="154">
        <f t="shared" si="63"/>
        <v>-5.0091074681238856E-3</v>
      </c>
      <c r="AF124" s="169">
        <f>AVERAGEIFS('WEEKLY DATA'!AF$11:AF$14577,'WEEKLY DATA'!$A$11:$A$14577,'MONTHLY DATA'!$A124,'WEEKLY DATA'!$B$11:$B$14577,'MONTHLY DATA'!$B124)</f>
        <v>363.75</v>
      </c>
      <c r="AG124" s="78">
        <f>AVERAGEIFS('WEEKLY DATA'!AG$11:AG$14577,'WEEKLY DATA'!$A$11:$A$14577,'MONTHLY DATA'!$A124,'WEEKLY DATA'!$B$11:$B$14577,'MONTHLY DATA'!$B124)</f>
        <v>373.75</v>
      </c>
      <c r="AH124" s="78">
        <f>AVERAGEIFS('WEEKLY DATA'!AH$11:AH$14577,'WEEKLY DATA'!$A$11:$A$14577,'MONTHLY DATA'!$A124,'WEEKLY DATA'!$B$11:$B$14577,'MONTHLY DATA'!$B124)</f>
        <v>368.75</v>
      </c>
      <c r="AI124" s="154">
        <f t="shared" si="64"/>
        <v>-6.7750677506772661E-4</v>
      </c>
      <c r="AJ124" s="169">
        <f>AVERAGEIFS('WEEKLY DATA'!AJ$11:AJ$14577,'WEEKLY DATA'!$A$11:$A$14577,'MONTHLY DATA'!$A124,'WEEKLY DATA'!$B$11:$B$14577,'MONTHLY DATA'!$B124)</f>
        <v>392.5</v>
      </c>
      <c r="AK124" s="78">
        <f>AVERAGEIFS('WEEKLY DATA'!AK$11:AK$14577,'WEEKLY DATA'!$A$11:$A$14577,'MONTHLY DATA'!$A124,'WEEKLY DATA'!$B$11:$B$14577,'MONTHLY DATA'!$B124)</f>
        <v>402.5</v>
      </c>
      <c r="AL124" s="78">
        <f>AVERAGEIFS('WEEKLY DATA'!AL$11:AL$14577,'WEEKLY DATA'!$A$11:$A$14577,'MONTHLY DATA'!$A124,'WEEKLY DATA'!$B$11:$B$14577,'MONTHLY DATA'!$B124)</f>
        <v>397.5</v>
      </c>
      <c r="AM124" s="154">
        <f t="shared" si="65"/>
        <v>0.1165730337078652</v>
      </c>
      <c r="AN124" s="169">
        <f>AVERAGEIFS('WEEKLY DATA'!AN$11:AN$14577,'WEEKLY DATA'!$A$11:$A$14577,'MONTHLY DATA'!$A124,'WEEKLY DATA'!$B$11:$B$14577,'MONTHLY DATA'!$B124)</f>
        <v>396.25</v>
      </c>
      <c r="AO124" s="78">
        <f>AVERAGEIFS('WEEKLY DATA'!AO$11:AO$14577,'WEEKLY DATA'!$A$11:$A$14577,'MONTHLY DATA'!$A124,'WEEKLY DATA'!$B$11:$B$14577,'MONTHLY DATA'!$B124)</f>
        <v>406.25</v>
      </c>
      <c r="AP124" s="78">
        <f>AVERAGEIFS('WEEKLY DATA'!AP$11:AP$14577,'WEEKLY DATA'!$A$11:$A$14577,'MONTHLY DATA'!$A124,'WEEKLY DATA'!$B$11:$B$14577,'MONTHLY DATA'!$B124)</f>
        <v>401.25</v>
      </c>
      <c r="AQ124" s="154">
        <f t="shared" si="66"/>
        <v>6.715425531914887E-2</v>
      </c>
      <c r="AR124" s="169">
        <f>AVERAGEIFS('WEEKLY DATA'!AR$11:AR$14577,'WEEKLY DATA'!$A$11:$A$14577,'MONTHLY DATA'!$A124,'WEEKLY DATA'!$B$11:$B$14577,'MONTHLY DATA'!$B124)</f>
        <v>550</v>
      </c>
      <c r="AS124" s="78">
        <f>AVERAGEIFS('WEEKLY DATA'!AS$11:AS$14577,'WEEKLY DATA'!$A$11:$A$14577,'MONTHLY DATA'!$A124,'WEEKLY DATA'!$B$11:$B$14577,'MONTHLY DATA'!$B124)</f>
        <v>560</v>
      </c>
      <c r="AT124" s="78">
        <f>AVERAGEIFS('WEEKLY DATA'!AT$11:AT$14577,'WEEKLY DATA'!$A$11:$A$14577,'MONTHLY DATA'!$A124,'WEEKLY DATA'!$B$11:$B$14577,'MONTHLY DATA'!$B124)</f>
        <v>555</v>
      </c>
      <c r="AU124" s="154">
        <f t="shared" si="67"/>
        <v>1.0928961748633892E-2</v>
      </c>
      <c r="AV124" s="169">
        <f>AVERAGEIFS('WEEKLY DATA'!AV$11:AV$14577,'WEEKLY DATA'!$A$11:$A$14577,'MONTHLY DATA'!$A124,'WEEKLY DATA'!$B$11:$B$14577,'MONTHLY DATA'!$B124)</f>
        <v>365</v>
      </c>
      <c r="AW124" s="78">
        <f>AVERAGEIFS('WEEKLY DATA'!AW$11:AW$14577,'WEEKLY DATA'!$A$11:$A$14577,'MONTHLY DATA'!$A124,'WEEKLY DATA'!$B$11:$B$14577,'MONTHLY DATA'!$B124)</f>
        <v>375</v>
      </c>
      <c r="AX124" s="78">
        <f>AVERAGEIFS('WEEKLY DATA'!AX$11:AX$14577,'WEEKLY DATA'!$A$11:$A$14577,'MONTHLY DATA'!$A124,'WEEKLY DATA'!$B$11:$B$14577,'MONTHLY DATA'!$B124)</f>
        <v>370</v>
      </c>
      <c r="AY124" s="154">
        <f t="shared" si="68"/>
        <v>5.4347826086955653E-3</v>
      </c>
      <c r="AZ124" s="169">
        <f>AVERAGEIFS('WEEKLY DATA'!AZ$11:AZ$14577,'WEEKLY DATA'!$A$11:$A$14577,'MONTHLY DATA'!$A124,'WEEKLY DATA'!$B$11:$B$14577,'MONTHLY DATA'!$B124)</f>
        <v>327.5</v>
      </c>
      <c r="BA124" s="78">
        <f>AVERAGEIFS('WEEKLY DATA'!BA$11:BA$14577,'WEEKLY DATA'!$A$11:$A$14577,'MONTHLY DATA'!$A124,'WEEKLY DATA'!$B$11:$B$14577,'MONTHLY DATA'!$B124)</f>
        <v>337.5</v>
      </c>
      <c r="BB124" s="78">
        <f>AVERAGEIFS('WEEKLY DATA'!BB$11:BB$14577,'WEEKLY DATA'!$A$11:$A$14577,'MONTHLY DATA'!$A124,'WEEKLY DATA'!$B$11:$B$14577,'MONTHLY DATA'!$B124)</f>
        <v>332.5</v>
      </c>
      <c r="BC124" s="154">
        <f t="shared" si="69"/>
        <v>0.14261168384879719</v>
      </c>
      <c r="BD124" s="169">
        <f>AVERAGEIFS('WEEKLY DATA'!BD$11:BD$14577,'WEEKLY DATA'!$A$11:$A$14577,'MONTHLY DATA'!$A124,'WEEKLY DATA'!$B$11:$B$14577,'MONTHLY DATA'!$B124)</f>
        <v>331.25</v>
      </c>
      <c r="BE124" s="78">
        <f>AVERAGEIFS('WEEKLY DATA'!BE$11:BE$14577,'WEEKLY DATA'!$A$11:$A$14577,'MONTHLY DATA'!$A124,'WEEKLY DATA'!$B$11:$B$14577,'MONTHLY DATA'!$B124)</f>
        <v>341.25</v>
      </c>
      <c r="BF124" s="78">
        <f>AVERAGEIFS('WEEKLY DATA'!BF$11:BF$14577,'WEEKLY DATA'!$A$11:$A$14577,'MONTHLY DATA'!$A124,'WEEKLY DATA'!$B$11:$B$14577,'MONTHLY DATA'!$B124)</f>
        <v>336.25</v>
      </c>
      <c r="BG124" s="154">
        <f t="shared" si="70"/>
        <v>8.1189710610932497E-2</v>
      </c>
      <c r="BH124" s="169">
        <f>AVERAGEIFS('WEEKLY DATA'!BH$11:BH$14577,'WEEKLY DATA'!$A$11:$A$14577,'MONTHLY DATA'!$A124,'WEEKLY DATA'!$B$11:$B$14577,'MONTHLY DATA'!$B124)</f>
        <v>440</v>
      </c>
      <c r="BI124" s="78">
        <f>AVERAGEIFS('WEEKLY DATA'!BI$11:BI$14577,'WEEKLY DATA'!$A$11:$A$14577,'MONTHLY DATA'!$A124,'WEEKLY DATA'!$B$11:$B$14577,'MONTHLY DATA'!$B124)</f>
        <v>450</v>
      </c>
      <c r="BJ124" s="78">
        <f>AVERAGEIFS('WEEKLY DATA'!BJ$11:BJ$14577,'WEEKLY DATA'!$A$11:$A$14577,'MONTHLY DATA'!$A124,'WEEKLY DATA'!$B$11:$B$14577,'MONTHLY DATA'!$B124)</f>
        <v>445</v>
      </c>
      <c r="BK124" s="154">
        <f t="shared" si="71"/>
        <v>1.3667425968109326E-2</v>
      </c>
      <c r="BL124" s="169">
        <f>AVERAGEIFS('WEEKLY DATA'!BL$11:BL$14577,'WEEKLY DATA'!$A$11:$A$14577,'MONTHLY DATA'!$A124,'WEEKLY DATA'!$B$11:$B$14577,'MONTHLY DATA'!$B124)</f>
        <v>350</v>
      </c>
      <c r="BM124" s="78">
        <f>AVERAGEIFS('WEEKLY DATA'!BM$11:BM$14577,'WEEKLY DATA'!$A$11:$A$14577,'MONTHLY DATA'!$A124,'WEEKLY DATA'!$B$11:$B$14577,'MONTHLY DATA'!$B124)</f>
        <v>360</v>
      </c>
      <c r="BN124" s="78">
        <f>AVERAGEIFS('WEEKLY DATA'!BN$11:BN$14577,'WEEKLY DATA'!$A$11:$A$14577,'MONTHLY DATA'!$A124,'WEEKLY DATA'!$B$11:$B$14577,'MONTHLY DATA'!$B124)</f>
        <v>355</v>
      </c>
      <c r="BO124" s="154">
        <f t="shared" si="72"/>
        <v>5.6657223796034994E-3</v>
      </c>
      <c r="BP124" s="78">
        <f>AVERAGEIFS('WEEKLY DATA'!BP$11:BP$14577,'WEEKLY DATA'!$A$11:$A$14577,'MONTHLY DATA'!$A124,'WEEKLY DATA'!$B$11:$B$14577,'MONTHLY DATA'!$B124)</f>
        <v>416.25</v>
      </c>
      <c r="BQ124" s="78">
        <f>AVERAGEIFS('WEEKLY DATA'!BQ$11:BQ$14577,'WEEKLY DATA'!$A$11:$A$14577,'MONTHLY DATA'!$A124,'WEEKLY DATA'!$B$11:$B$14577,'MONTHLY DATA'!$B124)</f>
        <v>426.25</v>
      </c>
      <c r="BR124" s="78">
        <f>AVERAGEIFS('WEEKLY DATA'!BR$11:BR$14577,'WEEKLY DATA'!$A$11:$A$14577,'MONTHLY DATA'!$A124,'WEEKLY DATA'!$B$11:$B$14577,'MONTHLY DATA'!$B124)</f>
        <v>421.25</v>
      </c>
      <c r="BS124" s="154">
        <f t="shared" si="73"/>
        <v>3.5012285012284927E-2</v>
      </c>
      <c r="BT124" s="78">
        <f>AVERAGEIFS('WEEKLY DATA'!BT$11:BT$14577,'WEEKLY DATA'!$A$11:$A$14577,'MONTHLY DATA'!$A124,'WEEKLY DATA'!$B$11:$B$14577,'MONTHLY DATA'!$B124)</f>
        <v>401.25</v>
      </c>
      <c r="BU124" s="78">
        <f>AVERAGEIFS('WEEKLY DATA'!BU$11:BU$14577,'WEEKLY DATA'!$A$11:$A$14577,'MONTHLY DATA'!$A124,'WEEKLY DATA'!$B$11:$B$14577,'MONTHLY DATA'!$B124)</f>
        <v>411.25</v>
      </c>
      <c r="BV124" s="78">
        <f>AVERAGEIFS('WEEKLY DATA'!BV$11:BV$14577,'WEEKLY DATA'!$A$11:$A$14577,'MONTHLY DATA'!$A124,'WEEKLY DATA'!$B$11:$B$14577,'MONTHLY DATA'!$B124)</f>
        <v>406.25</v>
      </c>
      <c r="BW124" s="154">
        <f t="shared" si="74"/>
        <v>1.8170426065162948E-2</v>
      </c>
      <c r="BX124" s="78">
        <f>AVERAGEIFS('WEEKLY DATA'!BX$11:BX$14577,'WEEKLY DATA'!$A$11:$A$14577,'MONTHLY DATA'!$A124,'WEEKLY DATA'!$B$11:$B$14577,'MONTHLY DATA'!$B124)</f>
        <v>490</v>
      </c>
      <c r="BY124" s="78">
        <f>AVERAGEIFS('WEEKLY DATA'!BY$11:BY$14577,'WEEKLY DATA'!$A$11:$A$14577,'MONTHLY DATA'!$A124,'WEEKLY DATA'!$B$11:$B$14577,'MONTHLY DATA'!$B124)</f>
        <v>500</v>
      </c>
      <c r="BZ124" s="78">
        <f>AVERAGEIFS('WEEKLY DATA'!BZ$11:BZ$14577,'WEEKLY DATA'!$A$11:$A$14577,'MONTHLY DATA'!$A124,'WEEKLY DATA'!$B$11:$B$14577,'MONTHLY DATA'!$B124)</f>
        <v>495</v>
      </c>
      <c r="CA124" s="154">
        <f t="shared" si="75"/>
        <v>1.2269938650306678E-2</v>
      </c>
      <c r="CB124" s="78">
        <f>AVERAGEIFS('WEEKLY DATA'!CB$11:CB$14577,'WEEKLY DATA'!$A$11:$A$14577,'MONTHLY DATA'!$A124,'WEEKLY DATA'!$B$11:$B$14577,'MONTHLY DATA'!$B124)</f>
        <v>531.875</v>
      </c>
      <c r="CC124" s="78">
        <f>AVERAGEIFS('WEEKLY DATA'!CC$11:CC$14577,'WEEKLY DATA'!$A$11:$A$14577,'MONTHLY DATA'!$A124,'WEEKLY DATA'!$B$11:$B$14577,'MONTHLY DATA'!$B124)</f>
        <v>541.875</v>
      </c>
      <c r="CD124" s="78">
        <f>AVERAGEIFS('WEEKLY DATA'!CD$11:CD$14577,'WEEKLY DATA'!$A$11:$A$14577,'MONTHLY DATA'!$A124,'WEEKLY DATA'!$B$11:$B$14577,'MONTHLY DATA'!$B124)</f>
        <v>536.875</v>
      </c>
      <c r="CE124" s="154">
        <f t="shared" si="76"/>
        <v>5.892504930966469E-2</v>
      </c>
      <c r="CF124" s="78">
        <f>AVERAGEIFS('WEEKLY DATA'!CF$11:CF$14577,'WEEKLY DATA'!$A$11:$A$14577,'MONTHLY DATA'!$A124,'WEEKLY DATA'!$B$11:$B$14577,'MONTHLY DATA'!$B124)</f>
        <v>371.25</v>
      </c>
      <c r="CG124" s="78">
        <f>AVERAGEIFS('WEEKLY DATA'!CG$11:CG$14577,'WEEKLY DATA'!$A$11:$A$14577,'MONTHLY DATA'!$A124,'WEEKLY DATA'!$B$11:$B$14577,'MONTHLY DATA'!$B124)</f>
        <v>381.25</v>
      </c>
      <c r="CH124" s="78">
        <f>AVERAGEIFS('WEEKLY DATA'!CH$11:CH$14577,'WEEKLY DATA'!$A$11:$A$14577,'MONTHLY DATA'!$A124,'WEEKLY DATA'!$B$11:$B$14577,'MONTHLY DATA'!$B124)</f>
        <v>376.25</v>
      </c>
      <c r="CI124" s="154">
        <f t="shared" si="77"/>
        <v>4.2243767313019376E-2</v>
      </c>
      <c r="CJ124" s="78">
        <f>AVERAGEIFS('WEEKLY DATA'!CJ$11:CJ$14577,'WEEKLY DATA'!$A$11:$A$14577,'MONTHLY DATA'!$A124,'WEEKLY DATA'!$B$11:$B$14577,'MONTHLY DATA'!$B124)</f>
        <v>361.25</v>
      </c>
      <c r="CK124" s="78">
        <f>AVERAGEIFS('WEEKLY DATA'!CK$11:CK$14577,'WEEKLY DATA'!$A$11:$A$14577,'MONTHLY DATA'!$A124,'WEEKLY DATA'!$B$11:$B$14577,'MONTHLY DATA'!$B124)</f>
        <v>380</v>
      </c>
      <c r="CL124" s="78">
        <f>AVERAGEIFS('WEEKLY DATA'!CL$11:CL$14577,'WEEKLY DATA'!$A$11:$A$14577,'MONTHLY DATA'!$A124,'WEEKLY DATA'!$B$11:$B$14577,'MONTHLY DATA'!$B124)</f>
        <v>370.625</v>
      </c>
      <c r="CM124" s="154">
        <f t="shared" si="78"/>
        <v>3.238161559888586E-2</v>
      </c>
      <c r="CN124" s="78">
        <f>AVERAGEIFS('WEEKLY DATA'!CN$11:CN$14577,'WEEKLY DATA'!$A$11:$A$14577,'MONTHLY DATA'!$A124,'WEEKLY DATA'!$B$11:$B$14577,'MONTHLY DATA'!$B124)</f>
        <v>440</v>
      </c>
      <c r="CO124" s="78">
        <f>AVERAGEIFS('WEEKLY DATA'!CO$11:CO$14577,'WEEKLY DATA'!$A$11:$A$14577,'MONTHLY DATA'!$A124,'WEEKLY DATA'!$B$11:$B$14577,'MONTHLY DATA'!$B124)</f>
        <v>450</v>
      </c>
      <c r="CP124" s="78">
        <f>AVERAGEIFS('WEEKLY DATA'!CP$11:CP$14577,'WEEKLY DATA'!$A$11:$A$14577,'MONTHLY DATA'!$A124,'WEEKLY DATA'!$B$11:$B$14577,'MONTHLY DATA'!$B124)</f>
        <v>445</v>
      </c>
      <c r="CQ124" s="154">
        <f t="shared" si="79"/>
        <v>1.3667425968109326E-2</v>
      </c>
      <c r="CR124" s="78">
        <f>AVERAGEIFS('WEEKLY DATA'!CR$11:CR$14577,'WEEKLY DATA'!$A$11:$A$14577,'MONTHLY DATA'!$A124,'WEEKLY DATA'!$B$11:$B$14577,'MONTHLY DATA'!$B124)</f>
        <v>491.875</v>
      </c>
      <c r="CS124" s="78">
        <f>AVERAGEIFS('WEEKLY DATA'!CS$11:CS$14577,'WEEKLY DATA'!$A$11:$A$14577,'MONTHLY DATA'!$A124,'WEEKLY DATA'!$B$11:$B$14577,'MONTHLY DATA'!$B124)</f>
        <v>501.875</v>
      </c>
      <c r="CT124" s="78">
        <f>AVERAGEIFS('WEEKLY DATA'!CT$11:CT$14577,'WEEKLY DATA'!$A$11:$A$14577,'MONTHLY DATA'!$A124,'WEEKLY DATA'!$B$11:$B$14577,'MONTHLY DATA'!$B124)</f>
        <v>496.875</v>
      </c>
      <c r="CU124" s="154">
        <f t="shared" si="80"/>
        <v>5.943496801705761E-2</v>
      </c>
      <c r="CV124" s="169">
        <f>AVERAGEIFS('WEEKLY DATA'!CV$11:CV$14577,'WEEKLY DATA'!$A$11:$A$14577,'MONTHLY DATA'!$A124,'WEEKLY DATA'!$B$11:$B$14577,'MONTHLY DATA'!$B124)</f>
        <v>446.875</v>
      </c>
      <c r="CW124" s="78">
        <f>AVERAGEIFS('WEEKLY DATA'!CW$11:CW$14577,'WEEKLY DATA'!$A$11:$A$14577,'MONTHLY DATA'!$A124,'WEEKLY DATA'!$B$11:$B$14577,'MONTHLY DATA'!$B124)</f>
        <v>456.875</v>
      </c>
      <c r="CX124" s="78">
        <f>AVERAGEIFS('WEEKLY DATA'!CX$11:CX$14577,'WEEKLY DATA'!$A$11:$A$14577,'MONTHLY DATA'!$A124,'WEEKLY DATA'!$B$11:$B$14577,'MONTHLY DATA'!$B124)</f>
        <v>451.875</v>
      </c>
      <c r="CY124" s="154">
        <f t="shared" si="81"/>
        <v>6.0739436619718257E-2</v>
      </c>
      <c r="CZ124" s="169">
        <f>AVERAGEIFS('WEEKLY DATA'!CZ$11:CZ$14577,'WEEKLY DATA'!$A$11:$A$14577,'MONTHLY DATA'!$A124,'WEEKLY DATA'!$B$11:$B$14577,'MONTHLY DATA'!$B124)</f>
        <v>407.5</v>
      </c>
      <c r="DA124" s="78">
        <f>AVERAGEIFS('WEEKLY DATA'!DA$11:DA$14577,'WEEKLY DATA'!$A$11:$A$14577,'MONTHLY DATA'!$A124,'WEEKLY DATA'!$B$11:$B$14577,'MONTHLY DATA'!$B124)</f>
        <v>417.5</v>
      </c>
      <c r="DB124" s="78">
        <f>AVERAGEIFS('WEEKLY DATA'!DB$11:DB$14577,'WEEKLY DATA'!$A$11:$A$14577,'MONTHLY DATA'!$A124,'WEEKLY DATA'!$B$11:$B$14577,'MONTHLY DATA'!$B124)</f>
        <v>412.5</v>
      </c>
      <c r="DC124" s="154">
        <f t="shared" si="82"/>
        <v>2.8678304239401431E-2</v>
      </c>
      <c r="DD124" s="78">
        <f>AVERAGEIFS('WEEKLY DATA'!DD$11:DD$14577,'WEEKLY DATA'!$A$11:$A$14577,'MONTHLY DATA'!$A124,'WEEKLY DATA'!$B$11:$B$14577,'MONTHLY DATA'!$B124)</f>
        <v>485</v>
      </c>
      <c r="DE124" s="78">
        <f>AVERAGEIFS('WEEKLY DATA'!DE$11:DE$14577,'WEEKLY DATA'!$A$11:$A$14577,'MONTHLY DATA'!$A124,'WEEKLY DATA'!$B$11:$B$14577,'MONTHLY DATA'!$B124)</f>
        <v>495</v>
      </c>
      <c r="DF124" s="78">
        <f>AVERAGEIFS('WEEKLY DATA'!DF$11:DF$14577,'WEEKLY DATA'!$A$11:$A$14577,'MONTHLY DATA'!$A124,'WEEKLY DATA'!$B$11:$B$14577,'MONTHLY DATA'!$B124)</f>
        <v>490</v>
      </c>
      <c r="DG124" s="154">
        <f t="shared" si="83"/>
        <v>1.2396694214876103E-2</v>
      </c>
      <c r="DH124" s="78">
        <f>AVERAGEIFS('WEEKLY DATA'!DH$11:DH$14577,'WEEKLY DATA'!$A$11:$A$14577,'MONTHLY DATA'!$A124,'WEEKLY DATA'!$B$11:$B$14577,'MONTHLY DATA'!$B124)</f>
        <v>513.75</v>
      </c>
      <c r="DI124" s="78">
        <f>AVERAGEIFS('WEEKLY DATA'!DI$11:DI$14577,'WEEKLY DATA'!$A$11:$A$14577,'MONTHLY DATA'!$A124,'WEEKLY DATA'!$B$11:$B$14577,'MONTHLY DATA'!$B124)</f>
        <v>523.75</v>
      </c>
      <c r="DJ124" s="78">
        <f>AVERAGEIFS('WEEKLY DATA'!DJ$11:DJ$14577,'WEEKLY DATA'!$A$11:$A$14577,'MONTHLY DATA'!$A124,'WEEKLY DATA'!$B$11:$B$14577,'MONTHLY DATA'!$B124)</f>
        <v>518.75</v>
      </c>
      <c r="DK124" s="154">
        <f t="shared" si="84"/>
        <v>3.3366533864541914E-2</v>
      </c>
      <c r="DL124" s="169">
        <f>AVERAGEIFS('WEEKLY DATA'!DL$11:DL$14577,'WEEKLY DATA'!$A$11:$A$14577,'MONTHLY DATA'!$A124,'WEEKLY DATA'!$B$11:$B$14577,'MONTHLY DATA'!$B124)</f>
        <v>392.5</v>
      </c>
      <c r="DM124" s="78">
        <f>AVERAGEIFS('WEEKLY DATA'!DM$11:DM$14577,'WEEKLY DATA'!$A$11:$A$14577,'MONTHLY DATA'!$A124,'WEEKLY DATA'!$B$11:$B$14577,'MONTHLY DATA'!$B124)</f>
        <v>402.5</v>
      </c>
      <c r="DN124" s="78">
        <f>AVERAGEIFS('WEEKLY DATA'!DN$11:DN$14577,'WEEKLY DATA'!$A$11:$A$14577,'MONTHLY DATA'!$A124,'WEEKLY DATA'!$B$11:$B$14577,'MONTHLY DATA'!$B124)</f>
        <v>397.5</v>
      </c>
      <c r="DO124" s="154">
        <f t="shared" si="85"/>
        <v>5.7180851063829863E-2</v>
      </c>
      <c r="DP124" s="78">
        <f>AVERAGEIFS('WEEKLY DATA'!DP$11:DP$14577,'WEEKLY DATA'!$A$11:$A$14577,'MONTHLY DATA'!$A124,'WEEKLY DATA'!$B$11:$B$14577,'MONTHLY DATA'!$B124)</f>
        <v>353.125</v>
      </c>
      <c r="DQ124" s="78">
        <f>AVERAGEIFS('WEEKLY DATA'!DQ$11:DQ$14577,'WEEKLY DATA'!$A$11:$A$14577,'MONTHLY DATA'!$A124,'WEEKLY DATA'!$B$11:$B$14577,'MONTHLY DATA'!$B124)</f>
        <v>363.125</v>
      </c>
      <c r="DR124" s="78">
        <f>AVERAGEIFS('WEEKLY DATA'!DR$11:DR$14577,'WEEKLY DATA'!$A$11:$A$14577,'MONTHLY DATA'!$A124,'WEEKLY DATA'!$B$11:$B$14577,'MONTHLY DATA'!$B124)</f>
        <v>358.125</v>
      </c>
      <c r="DS124" s="154">
        <f t="shared" si="86"/>
        <v>3.5043352601155986E-2</v>
      </c>
      <c r="DT124" s="78">
        <f>AVERAGEIFS('WEEKLY DATA'!DT$11:DT$14577,'WEEKLY DATA'!$A$11:$A$14577,'MONTHLY DATA'!$A124,'WEEKLY DATA'!$B$11:$B$14577,'MONTHLY DATA'!$B124)</f>
        <v>495</v>
      </c>
      <c r="DU124" s="78">
        <f>AVERAGEIFS('WEEKLY DATA'!DU$11:DU$14577,'WEEKLY DATA'!$A$11:$A$14577,'MONTHLY DATA'!$A124,'WEEKLY DATA'!$B$11:$B$14577,'MONTHLY DATA'!$B124)</f>
        <v>505</v>
      </c>
      <c r="DV124" s="78">
        <f>AVERAGEIFS('WEEKLY DATA'!DV$11:DV$14577,'WEEKLY DATA'!$A$11:$A$14577,'MONTHLY DATA'!$A124,'WEEKLY DATA'!$B$11:$B$14577,'MONTHLY DATA'!$B124)</f>
        <v>500</v>
      </c>
      <c r="DW124" s="154">
        <f t="shared" si="87"/>
        <v>1.2145748987854255E-2</v>
      </c>
      <c r="DX124" s="78">
        <f>AVERAGEIFS('WEEKLY DATA'!DX$11:DX$14577,'WEEKLY DATA'!$A$11:$A$14577,'MONTHLY DATA'!$A124,'WEEKLY DATA'!$B$11:$B$14577,'MONTHLY DATA'!$B124)</f>
        <v>510.625</v>
      </c>
      <c r="DY124" s="78">
        <f>AVERAGEIFS('WEEKLY DATA'!DY$11:DY$14577,'WEEKLY DATA'!$A$11:$A$14577,'MONTHLY DATA'!$A124,'WEEKLY DATA'!$B$11:$B$14577,'MONTHLY DATA'!$B124)</f>
        <v>520.625</v>
      </c>
      <c r="DZ124" s="78">
        <f>AVERAGEIFS('WEEKLY DATA'!DZ$11:DZ$14577,'WEEKLY DATA'!$A$11:$A$14577,'MONTHLY DATA'!$A124,'WEEKLY DATA'!$B$11:$B$14577,'MONTHLY DATA'!$B124)</f>
        <v>515.625</v>
      </c>
      <c r="EA124" s="154">
        <f t="shared" si="88"/>
        <v>7.080078125E-3</v>
      </c>
      <c r="EB124" s="78">
        <f>AVERAGEIFS('WEEKLY DATA'!EB$11:EB$14577,'WEEKLY DATA'!$A$11:$A$14577,'MONTHLY DATA'!$A124,'WEEKLY DATA'!$B$11:$B$14577,'MONTHLY DATA'!$B124)</f>
        <v>325</v>
      </c>
      <c r="EC124" s="78">
        <f>AVERAGEIFS('WEEKLY DATA'!EC$11:EC$14577,'WEEKLY DATA'!$A$11:$A$14577,'MONTHLY DATA'!$A124,'WEEKLY DATA'!$B$11:$B$14577,'MONTHLY DATA'!$B124)</f>
        <v>335</v>
      </c>
      <c r="ED124" s="78">
        <f>AVERAGEIFS('WEEKLY DATA'!ED$11:ED$14577,'WEEKLY DATA'!$A$11:$A$14577,'MONTHLY DATA'!$A124,'WEEKLY DATA'!$B$11:$B$14577,'MONTHLY DATA'!$B124)</f>
        <v>330</v>
      </c>
      <c r="EE124" s="154">
        <f t="shared" si="89"/>
        <v>6.1093247588424493E-2</v>
      </c>
      <c r="EF124" s="169">
        <f>AVERAGEIFS('WEEKLY DATA'!EF$11:EF$14577,'WEEKLY DATA'!$A$11:$A$14577,'MONTHLY DATA'!$A124,'WEEKLY DATA'!$B$11:$B$14577,'MONTHLY DATA'!$B124)</f>
        <v>316.25</v>
      </c>
      <c r="EG124" s="78">
        <f>AVERAGEIFS('WEEKLY DATA'!EG$11:EG$14577,'WEEKLY DATA'!$A$11:$A$14577,'MONTHLY DATA'!$A124,'WEEKLY DATA'!$B$11:$B$14577,'MONTHLY DATA'!$B124)</f>
        <v>326.25</v>
      </c>
      <c r="EH124" s="78">
        <f>AVERAGEIFS('WEEKLY DATA'!EH$11:EH$14577,'WEEKLY DATA'!$A$11:$A$14577,'MONTHLY DATA'!$A124,'WEEKLY DATA'!$B$11:$B$14577,'MONTHLY DATA'!$B124)</f>
        <v>321.25</v>
      </c>
      <c r="EI124" s="154">
        <f t="shared" si="90"/>
        <v>2.3089171974522316E-2</v>
      </c>
      <c r="EJ124" s="78">
        <f>AVERAGEIFS('WEEKLY DATA'!EJ$11:EJ$14577,'WEEKLY DATA'!$A$11:$A$14577,'MONTHLY DATA'!$A124,'WEEKLY DATA'!$B$11:$B$14577,'MONTHLY DATA'!$B124)</f>
        <v>505</v>
      </c>
      <c r="EK124" s="78">
        <f>AVERAGEIFS('WEEKLY DATA'!EK$11:EK$14577,'WEEKLY DATA'!$A$11:$A$14577,'MONTHLY DATA'!$A124,'WEEKLY DATA'!$B$11:$B$14577,'MONTHLY DATA'!$B124)</f>
        <v>515</v>
      </c>
      <c r="EL124" s="78">
        <f>AVERAGEIFS('WEEKLY DATA'!EL$11:EL$14577,'WEEKLY DATA'!$A$11:$A$14577,'MONTHLY DATA'!$A124,'WEEKLY DATA'!$B$11:$B$14577,'MONTHLY DATA'!$B124)</f>
        <v>510</v>
      </c>
      <c r="EM124" s="154">
        <f t="shared" si="91"/>
        <v>1.1904761904761862E-2</v>
      </c>
      <c r="EN124" s="78">
        <f>AVERAGEIFS('WEEKLY DATA'!EN$11:EN$14577,'WEEKLY DATA'!$A$11:$A$14577,'MONTHLY DATA'!$A124,'WEEKLY DATA'!$B$11:$B$14577,'MONTHLY DATA'!$B124)</f>
        <v>392.5</v>
      </c>
      <c r="EO124" s="78">
        <f>AVERAGEIFS('WEEKLY DATA'!EO$11:EO$14577,'WEEKLY DATA'!$A$11:$A$14577,'MONTHLY DATA'!$A124,'WEEKLY DATA'!$B$11:$B$14577,'MONTHLY DATA'!$B124)</f>
        <v>402.5</v>
      </c>
      <c r="EP124" s="78">
        <f>AVERAGEIFS('WEEKLY DATA'!EP$11:EP$14577,'WEEKLY DATA'!$A$11:$A$14577,'MONTHLY DATA'!$A124,'WEEKLY DATA'!$B$11:$B$14577,'MONTHLY DATA'!$B124)</f>
        <v>397.5</v>
      </c>
      <c r="EQ124" s="154">
        <f t="shared" si="92"/>
        <v>-2.5735294117647078E-2</v>
      </c>
      <c r="ER124" s="78">
        <f>AVERAGEIFS('WEEKLY DATA'!ER$11:ER$14577,'WEEKLY DATA'!$A$11:$A$14577,'MONTHLY DATA'!$A124,'WEEKLY DATA'!$B$11:$B$14577,'MONTHLY DATA'!$B124)</f>
        <v>300</v>
      </c>
      <c r="ES124" s="78">
        <f>AVERAGEIFS('WEEKLY DATA'!ES$11:ES$14577,'WEEKLY DATA'!$A$11:$A$14577,'MONTHLY DATA'!$A124,'WEEKLY DATA'!$B$11:$B$14577,'MONTHLY DATA'!$B124)</f>
        <v>310</v>
      </c>
      <c r="ET124" s="78">
        <f>AVERAGEIFS('WEEKLY DATA'!ET$11:ET$14577,'WEEKLY DATA'!$A$11:$A$14577,'MONTHLY DATA'!$A124,'WEEKLY DATA'!$B$11:$B$14577,'MONTHLY DATA'!$B124)</f>
        <v>305</v>
      </c>
      <c r="EU124" s="154">
        <f t="shared" si="93"/>
        <v>6.643356643356646E-2</v>
      </c>
      <c r="EV124" s="78">
        <f>AVERAGEIFS('WEEKLY DATA'!EV$11:EV$14577,'WEEKLY DATA'!$A$11:$A$14577,'MONTHLY DATA'!$A124,'WEEKLY DATA'!$B$11:$B$14577,'MONTHLY DATA'!$B124)</f>
        <v>281.25</v>
      </c>
      <c r="EW124" s="78">
        <f>AVERAGEIFS('WEEKLY DATA'!EW$11:EW$14577,'WEEKLY DATA'!$A$11:$A$14577,'MONTHLY DATA'!$A124,'WEEKLY DATA'!$B$11:$B$14577,'MONTHLY DATA'!$B124)</f>
        <v>291.25</v>
      </c>
      <c r="EX124" s="78">
        <f>AVERAGEIFS('WEEKLY DATA'!EX$11:EX$14577,'WEEKLY DATA'!$A$11:$A$14577,'MONTHLY DATA'!$A124,'WEEKLY DATA'!$B$11:$B$14577,'MONTHLY DATA'!$B124)</f>
        <v>286.25</v>
      </c>
      <c r="EY124" s="154">
        <f t="shared" si="94"/>
        <v>2.5985663082437327E-2</v>
      </c>
      <c r="EZ124" s="78">
        <f>AVERAGEIFS('WEEKLY DATA'!EZ$11:EZ$14577,'WEEKLY DATA'!$A$11:$A$14577,'MONTHLY DATA'!$A124,'WEEKLY DATA'!$B$11:$B$14577,'MONTHLY DATA'!$B124)</f>
        <v>490</v>
      </c>
      <c r="FA124" s="78">
        <f>AVERAGEIFS('WEEKLY DATA'!FA$11:FA$14577,'WEEKLY DATA'!$A$11:$A$14577,'MONTHLY DATA'!$A124,'WEEKLY DATA'!$B$11:$B$14577,'MONTHLY DATA'!$B124)</f>
        <v>500</v>
      </c>
      <c r="FB124" s="78">
        <f>AVERAGEIFS('WEEKLY DATA'!FB$11:FB$14577,'WEEKLY DATA'!$A$11:$A$14577,'MONTHLY DATA'!$A124,'WEEKLY DATA'!$B$11:$B$14577,'MONTHLY DATA'!$B124)</f>
        <v>495</v>
      </c>
      <c r="FC124" s="154">
        <f t="shared" si="95"/>
        <v>1.2269938650306678E-2</v>
      </c>
      <c r="FD124" s="78">
        <f>AVERAGEIFS('WEEKLY DATA'!FD$11:FD$14577,'WEEKLY DATA'!$A$11:$A$14577,'MONTHLY DATA'!$A124,'WEEKLY DATA'!$B$11:$B$14577,'MONTHLY DATA'!$B124)</f>
        <v>453.75</v>
      </c>
      <c r="FE124" s="78">
        <f>AVERAGEIFS('WEEKLY DATA'!FE$11:FE$14577,'WEEKLY DATA'!$A$11:$A$14577,'MONTHLY DATA'!$A124,'WEEKLY DATA'!$B$11:$B$14577,'MONTHLY DATA'!$B124)</f>
        <v>463.75</v>
      </c>
      <c r="FF124" s="78">
        <f>AVERAGEIFS('WEEKLY DATA'!FF$11:FF$14577,'WEEKLY DATA'!$A$11:$A$14577,'MONTHLY DATA'!$A124,'WEEKLY DATA'!$B$11:$B$14577,'MONTHLY DATA'!$B124)</f>
        <v>458.75</v>
      </c>
      <c r="FG124" s="154">
        <f t="shared" si="96"/>
        <v>3.7895927601810042E-2</v>
      </c>
      <c r="FH124" s="78">
        <f>AVERAGEIFS('WEEKLY DATA'!FH$11:FH$14577,'WEEKLY DATA'!$A$11:$A$14577,'MONTHLY DATA'!$A124,'WEEKLY DATA'!$B$11:$B$14577,'MONTHLY DATA'!$B124)</f>
        <v>285</v>
      </c>
      <c r="FI124" s="78">
        <f>AVERAGEIFS('WEEKLY DATA'!FI$11:FI$14577,'WEEKLY DATA'!$A$11:$A$14577,'MONTHLY DATA'!$A124,'WEEKLY DATA'!$B$11:$B$14577,'MONTHLY DATA'!$B124)</f>
        <v>295</v>
      </c>
      <c r="FJ124" s="78">
        <f>AVERAGEIFS('WEEKLY DATA'!FJ$11:FJ$14577,'WEEKLY DATA'!$A$11:$A$14577,'MONTHLY DATA'!$A124,'WEEKLY DATA'!$B$11:$B$14577,'MONTHLY DATA'!$B124)</f>
        <v>290</v>
      </c>
      <c r="FK124" s="154">
        <f t="shared" si="97"/>
        <v>0.11538461538461542</v>
      </c>
      <c r="FL124" s="169">
        <f>AVERAGEIFS('WEEKLY DATA'!FL$11:FL$14577,'WEEKLY DATA'!$A$11:$A$14577,'MONTHLY DATA'!$A124,'WEEKLY DATA'!$B$11:$B$14577,'MONTHLY DATA'!$B124)</f>
        <v>298.75</v>
      </c>
      <c r="FM124" s="78">
        <f>AVERAGEIFS('WEEKLY DATA'!FM$11:FM$14577,'WEEKLY DATA'!$A$11:$A$14577,'MONTHLY DATA'!$A124,'WEEKLY DATA'!$B$11:$B$14577,'MONTHLY DATA'!$B124)</f>
        <v>308.75</v>
      </c>
      <c r="FN124" s="78">
        <f>AVERAGEIFS('WEEKLY DATA'!FN$11:FN$14577,'WEEKLY DATA'!$A$11:$A$14577,'MONTHLY DATA'!$A124,'WEEKLY DATA'!$B$11:$B$14577,'MONTHLY DATA'!$B124)</f>
        <v>303.75</v>
      </c>
      <c r="FO124" s="154">
        <f t="shared" si="98"/>
        <v>1.5886287625417994E-2</v>
      </c>
      <c r="FP124" s="78">
        <f>AVERAGEIFS('WEEKLY DATA'!FP$11:FP$14577,'WEEKLY DATA'!$A$11:$A$14577,'MONTHLY DATA'!$A124,'WEEKLY DATA'!$B$11:$B$14577,'MONTHLY DATA'!$B124)</f>
        <v>371.25</v>
      </c>
      <c r="FQ124" s="78">
        <f>AVERAGEIFS('WEEKLY DATA'!FQ$11:FQ$14577,'WEEKLY DATA'!$A$11:$A$14577,'MONTHLY DATA'!$A124,'WEEKLY DATA'!$B$11:$B$14577,'MONTHLY DATA'!$B124)</f>
        <v>381.25</v>
      </c>
      <c r="FR124" s="78">
        <f>AVERAGEIFS('WEEKLY DATA'!FR$11:FR$14577,'WEEKLY DATA'!$A$11:$A$14577,'MONTHLY DATA'!$A124,'WEEKLY DATA'!$B$11:$B$14577,'MONTHLY DATA'!$B124)</f>
        <v>376.25</v>
      </c>
      <c r="FS124" s="154">
        <f t="shared" si="99"/>
        <v>3.9364640883977842E-2</v>
      </c>
      <c r="FT124" s="78">
        <f>AVERAGEIFS('WEEKLY DATA'!FT$11:FT$14577,'WEEKLY DATA'!$A$11:$A$14577,'MONTHLY DATA'!$A124,'WEEKLY DATA'!$B$11:$B$14577,'MONTHLY DATA'!$B124)</f>
        <v>304.375</v>
      </c>
      <c r="FU124" s="78">
        <f>AVERAGEIFS('WEEKLY DATA'!FU$11:FU$14577,'WEEKLY DATA'!$A$11:$A$14577,'MONTHLY DATA'!$A124,'WEEKLY DATA'!$B$11:$B$14577,'MONTHLY DATA'!$B124)</f>
        <v>314.375</v>
      </c>
      <c r="FV124" s="78">
        <f>AVERAGEIFS('WEEKLY DATA'!FV$11:FV$14577,'WEEKLY DATA'!$A$11:$A$14577,'MONTHLY DATA'!$A124,'WEEKLY DATA'!$B$11:$B$14577,'MONTHLY DATA'!$B124)</f>
        <v>309.375</v>
      </c>
      <c r="FW124" s="154">
        <f t="shared" si="100"/>
        <v>-2.0965189873417667E-2</v>
      </c>
      <c r="FX124" s="78">
        <f>AVERAGEIFS('WEEKLY DATA'!FX$11:FX$14577,'WEEKLY DATA'!$A$11:$A$14577,'MONTHLY DATA'!$A124,'WEEKLY DATA'!$B$11:$B$14577,'MONTHLY DATA'!$B124)</f>
        <v>398.75</v>
      </c>
      <c r="FY124" s="78">
        <f>AVERAGEIFS('WEEKLY DATA'!FY$11:FY$14577,'WEEKLY DATA'!$A$11:$A$14577,'MONTHLY DATA'!$A124,'WEEKLY DATA'!$B$11:$B$14577,'MONTHLY DATA'!$B124)</f>
        <v>408.75</v>
      </c>
      <c r="FZ124" s="78">
        <f>AVERAGEIFS('WEEKLY DATA'!FZ$11:FZ$14577,'WEEKLY DATA'!$A$11:$A$14577,'MONTHLY DATA'!$A124,'WEEKLY DATA'!$B$11:$B$14577,'MONTHLY DATA'!$B124)</f>
        <v>403.75</v>
      </c>
      <c r="GA124" s="154">
        <f t="shared" si="101"/>
        <v>0.11842105263157898</v>
      </c>
      <c r="GB124" s="78">
        <f>AVERAGEIFS('WEEKLY DATA'!GB$11:GB$14577,'WEEKLY DATA'!$A$11:$A$14577,'MONTHLY DATA'!$A124,'WEEKLY DATA'!$B$11:$B$14577,'MONTHLY DATA'!$B124)</f>
        <v>461.875</v>
      </c>
      <c r="GC124" s="78">
        <f>AVERAGEIFS('WEEKLY DATA'!GC$11:GC$14577,'WEEKLY DATA'!$A$11:$A$14577,'MONTHLY DATA'!$A124,'WEEKLY DATA'!$B$11:$B$14577,'MONTHLY DATA'!$B124)</f>
        <v>471.875</v>
      </c>
      <c r="GD124" s="78">
        <f>AVERAGEIFS('WEEKLY DATA'!GD$11:GD$14577,'WEEKLY DATA'!$A$11:$A$14577,'MONTHLY DATA'!$A124,'WEEKLY DATA'!$B$11:$B$14577,'MONTHLY DATA'!$B124)</f>
        <v>466.875</v>
      </c>
      <c r="GE124" s="154">
        <f t="shared" si="102"/>
        <v>5.1520270270270174E-2</v>
      </c>
      <c r="GF124" s="169">
        <f>AVERAGEIFS('WEEKLY DATA'!GF$11:GF$14577,'WEEKLY DATA'!$A$11:$A$14577,'MONTHLY DATA'!$A124,'WEEKLY DATA'!$B$11:$B$14577,'MONTHLY DATA'!$B124)</f>
        <v>432.5</v>
      </c>
      <c r="GG124" s="78">
        <f>AVERAGEIFS('WEEKLY DATA'!GG$11:GG$14577,'WEEKLY DATA'!$A$11:$A$14577,'MONTHLY DATA'!$A124,'WEEKLY DATA'!$B$11:$B$14577,'MONTHLY DATA'!$B124)</f>
        <v>442.5</v>
      </c>
      <c r="GH124" s="78">
        <f>AVERAGEIFS('WEEKLY DATA'!GH$11:GH$14577,'WEEKLY DATA'!$A$11:$A$14577,'MONTHLY DATA'!$A124,'WEEKLY DATA'!$B$11:$B$14577,'MONTHLY DATA'!$B124)</f>
        <v>437.5</v>
      </c>
      <c r="GI124" s="154">
        <f t="shared" si="103"/>
        <v>3.4278959810874809E-2</v>
      </c>
      <c r="GJ124" s="78">
        <f>AVERAGEIFS('WEEKLY DATA'!GJ$11:GJ$14577,'WEEKLY DATA'!$A$11:$A$14577,'MONTHLY DATA'!$A124,'WEEKLY DATA'!$B$11:$B$14577,'MONTHLY DATA'!$B124)</f>
        <v>575</v>
      </c>
      <c r="GK124" s="78">
        <f>AVERAGEIFS('WEEKLY DATA'!GK$11:GK$14577,'WEEKLY DATA'!$A$11:$A$14577,'MONTHLY DATA'!$A124,'WEEKLY DATA'!$B$11:$B$14577,'MONTHLY DATA'!$B124)</f>
        <v>585</v>
      </c>
      <c r="GL124" s="78">
        <f>AVERAGEIFS('WEEKLY DATA'!GL$11:GL$14577,'WEEKLY DATA'!$A$11:$A$14577,'MONTHLY DATA'!$A124,'WEEKLY DATA'!$B$11:$B$14577,'MONTHLY DATA'!$B124)</f>
        <v>580</v>
      </c>
      <c r="GM124" s="154">
        <f t="shared" si="104"/>
        <v>1.0452961672473782E-2</v>
      </c>
      <c r="GN124" s="78">
        <f>AVERAGEIFS('WEEKLY DATA'!GN$11:GN$14577,'WEEKLY DATA'!$A$11:$A$14577,'MONTHLY DATA'!$A124,'WEEKLY DATA'!$B$11:$B$14577,'MONTHLY DATA'!$B124)</f>
        <v>548.75</v>
      </c>
      <c r="GO124" s="78">
        <f>AVERAGEIFS('WEEKLY DATA'!GO$11:GO$14577,'WEEKLY DATA'!$A$11:$A$14577,'MONTHLY DATA'!$A124,'WEEKLY DATA'!$B$11:$B$14577,'MONTHLY DATA'!$B124)</f>
        <v>558.75</v>
      </c>
      <c r="GP124" s="78">
        <f>AVERAGEIFS('WEEKLY DATA'!GP$11:GP$14577,'WEEKLY DATA'!$A$11:$A$14577,'MONTHLY DATA'!$A124,'WEEKLY DATA'!$B$11:$B$14577,'MONTHLY DATA'!$B124)</f>
        <v>553.75</v>
      </c>
      <c r="GQ124" s="154">
        <f t="shared" si="105"/>
        <v>3.1191806331471117E-2</v>
      </c>
      <c r="GR124" s="78"/>
    </row>
    <row r="125" spans="1:200" ht="15.75" x14ac:dyDescent="0.25">
      <c r="A125">
        <f t="shared" si="55"/>
        <v>7</v>
      </c>
      <c r="B125">
        <f t="shared" si="56"/>
        <v>2019</v>
      </c>
      <c r="C125" s="86">
        <v>43647</v>
      </c>
      <c r="D125" s="78">
        <f>AVERAGEIFS('WEEKLY DATA'!D$11:D$14577,'WEEKLY DATA'!$A$11:$A$14577,'MONTHLY DATA'!$A125,'WEEKLY DATA'!$B$11:$B$14577,'MONTHLY DATA'!$B125)</f>
        <v>387.5</v>
      </c>
      <c r="E125" s="78">
        <f>AVERAGEIFS('WEEKLY DATA'!E$11:E$14577,'WEEKLY DATA'!$A$11:$A$14577,'MONTHLY DATA'!$A125,'WEEKLY DATA'!$B$11:$B$14577,'MONTHLY DATA'!$B125)</f>
        <v>397.5</v>
      </c>
      <c r="F125" s="78">
        <f>AVERAGEIFS('WEEKLY DATA'!F$11:F$14577,'WEEKLY DATA'!$A$11:$A$14577,'MONTHLY DATA'!$A125,'WEEKLY DATA'!$B$11:$B$14577,'MONTHLY DATA'!$B125)</f>
        <v>392.5</v>
      </c>
      <c r="G125" s="154">
        <f t="shared" si="57"/>
        <v>-3.2357473035439122E-2</v>
      </c>
      <c r="H125" s="169">
        <f>AVERAGEIFS('WEEKLY DATA'!H$11:H$14577,'WEEKLY DATA'!$A$11:$A$14577,'MONTHLY DATA'!$A125,'WEEKLY DATA'!$B$11:$B$14577,'MONTHLY DATA'!$B125)</f>
        <v>522.5</v>
      </c>
      <c r="I125" s="78">
        <f>AVERAGEIFS('WEEKLY DATA'!I$11:I$14577,'WEEKLY DATA'!$A$11:$A$14577,'MONTHLY DATA'!$A125,'WEEKLY DATA'!$B$11:$B$14577,'MONTHLY DATA'!$B125)</f>
        <v>532.5</v>
      </c>
      <c r="J125" s="78">
        <f>AVERAGEIFS('WEEKLY DATA'!J$11:J$14577,'WEEKLY DATA'!$A$11:$A$14577,'MONTHLY DATA'!$A125,'WEEKLY DATA'!$B$11:$B$14577,'MONTHLY DATA'!$B125)</f>
        <v>527.5</v>
      </c>
      <c r="K125" s="154">
        <f t="shared" si="58"/>
        <v>-2.0881670533642649E-2</v>
      </c>
      <c r="L125" s="169">
        <f>AVERAGEIFS('WEEKLY DATA'!L$11:L$14577,'WEEKLY DATA'!$A$11:$A$14577,'MONTHLY DATA'!$A125,'WEEKLY DATA'!$B$11:$B$14577,'MONTHLY DATA'!$B125)</f>
        <v>545</v>
      </c>
      <c r="M125" s="78">
        <f>AVERAGEIFS('WEEKLY DATA'!M$11:M$14577,'WEEKLY DATA'!$A$11:$A$14577,'MONTHLY DATA'!$A125,'WEEKLY DATA'!$B$11:$B$14577,'MONTHLY DATA'!$B125)</f>
        <v>555</v>
      </c>
      <c r="N125" s="78">
        <f>AVERAGEIFS('WEEKLY DATA'!N$11:N$14577,'WEEKLY DATA'!$A$11:$A$14577,'MONTHLY DATA'!$A125,'WEEKLY DATA'!$B$11:$B$14577,'MONTHLY DATA'!$B125)</f>
        <v>550</v>
      </c>
      <c r="O125" s="154">
        <f t="shared" si="59"/>
        <v>-2.2675736961451642E-3</v>
      </c>
      <c r="P125" s="169">
        <f>AVERAGEIFS('WEEKLY DATA'!P$11:P$14577,'WEEKLY DATA'!$A$11:$A$14577,'MONTHLY DATA'!$A125,'WEEKLY DATA'!$B$11:$B$14577,'MONTHLY DATA'!$B125)</f>
        <v>353.75</v>
      </c>
      <c r="Q125" s="78">
        <f>AVERAGEIFS('WEEKLY DATA'!Q$11:Q$14577,'WEEKLY DATA'!$A$11:$A$14577,'MONTHLY DATA'!$A125,'WEEKLY DATA'!$B$11:$B$14577,'MONTHLY DATA'!$B125)</f>
        <v>363.75</v>
      </c>
      <c r="R125" s="78">
        <f>AVERAGEIFS('WEEKLY DATA'!R$11:R$14577,'WEEKLY DATA'!$A$11:$A$14577,'MONTHLY DATA'!$A125,'WEEKLY DATA'!$B$11:$B$14577,'MONTHLY DATA'!$B125)</f>
        <v>358.75</v>
      </c>
      <c r="S125" s="154">
        <f t="shared" si="60"/>
        <v>-6.514657980456029E-2</v>
      </c>
      <c r="T125" s="169">
        <f>AVERAGEIFS('WEEKLY DATA'!T$11:T$14577,'WEEKLY DATA'!$A$11:$A$14577,'MONTHLY DATA'!$A125,'WEEKLY DATA'!$B$11:$B$14577,'MONTHLY DATA'!$B125)</f>
        <v>367.5</v>
      </c>
      <c r="U125" s="78">
        <f>AVERAGEIFS('WEEKLY DATA'!U$11:U$14577,'WEEKLY DATA'!$A$11:$A$14577,'MONTHLY DATA'!$A125,'WEEKLY DATA'!$B$11:$B$14577,'MONTHLY DATA'!$B125)</f>
        <v>377.5</v>
      </c>
      <c r="V125" s="78">
        <f>AVERAGEIFS('WEEKLY DATA'!V$11:V$14577,'WEEKLY DATA'!$A$11:$A$14577,'MONTHLY DATA'!$A125,'WEEKLY DATA'!$B$11:$B$14577,'MONTHLY DATA'!$B125)</f>
        <v>372.5</v>
      </c>
      <c r="W125" s="154">
        <f t="shared" si="61"/>
        <v>-3.4035656401944947E-2</v>
      </c>
      <c r="X125" s="169">
        <f>AVERAGEIFS('WEEKLY DATA'!X$11:X$14577,'WEEKLY DATA'!$A$11:$A$14577,'MONTHLY DATA'!$A125,'WEEKLY DATA'!$B$11:$B$14577,'MONTHLY DATA'!$B125)</f>
        <v>367.5</v>
      </c>
      <c r="Y125" s="78">
        <f>AVERAGEIFS('WEEKLY DATA'!Y$11:Y$14577,'WEEKLY DATA'!$A$11:$A$14577,'MONTHLY DATA'!$A125,'WEEKLY DATA'!$B$11:$B$14577,'MONTHLY DATA'!$B125)</f>
        <v>377.5</v>
      </c>
      <c r="Z125" s="78">
        <f>AVERAGEIFS('WEEKLY DATA'!Z$11:Z$14577,'WEEKLY DATA'!$A$11:$A$14577,'MONTHLY DATA'!$A125,'WEEKLY DATA'!$B$11:$B$14577,'MONTHLY DATA'!$B125)</f>
        <v>372.5</v>
      </c>
      <c r="AA125" s="154">
        <f t="shared" si="62"/>
        <v>-2.931596091205213E-2</v>
      </c>
      <c r="AB125" s="169">
        <f>AVERAGEIFS('WEEKLY DATA'!AB$11:AB$14577,'WEEKLY DATA'!$A$11:$A$14577,'MONTHLY DATA'!$A125,'WEEKLY DATA'!$B$11:$B$14577,'MONTHLY DATA'!$B125)</f>
        <v>540</v>
      </c>
      <c r="AC125" s="78">
        <f>AVERAGEIFS('WEEKLY DATA'!AC$11:AC$14577,'WEEKLY DATA'!$A$11:$A$14577,'MONTHLY DATA'!$A125,'WEEKLY DATA'!$B$11:$B$14577,'MONTHLY DATA'!$B125)</f>
        <v>550</v>
      </c>
      <c r="AD125" s="78">
        <f>AVERAGEIFS('WEEKLY DATA'!AD$11:AD$14577,'WEEKLY DATA'!$A$11:$A$14577,'MONTHLY DATA'!$A125,'WEEKLY DATA'!$B$11:$B$14577,'MONTHLY DATA'!$B125)</f>
        <v>545</v>
      </c>
      <c r="AE125" s="154">
        <f t="shared" si="63"/>
        <v>-2.2883295194507935E-3</v>
      </c>
      <c r="AF125" s="169">
        <f>AVERAGEIFS('WEEKLY DATA'!AF$11:AF$14577,'WEEKLY DATA'!$A$11:$A$14577,'MONTHLY DATA'!$A125,'WEEKLY DATA'!$B$11:$B$14577,'MONTHLY DATA'!$B125)</f>
        <v>338.75</v>
      </c>
      <c r="AG125" s="78">
        <f>AVERAGEIFS('WEEKLY DATA'!AG$11:AG$14577,'WEEKLY DATA'!$A$11:$A$14577,'MONTHLY DATA'!$A125,'WEEKLY DATA'!$B$11:$B$14577,'MONTHLY DATA'!$B125)</f>
        <v>348.75</v>
      </c>
      <c r="AH125" s="78">
        <f>AVERAGEIFS('WEEKLY DATA'!AH$11:AH$14577,'WEEKLY DATA'!$A$11:$A$14577,'MONTHLY DATA'!$A125,'WEEKLY DATA'!$B$11:$B$14577,'MONTHLY DATA'!$B125)</f>
        <v>343.75</v>
      </c>
      <c r="AI125" s="154">
        <f t="shared" si="64"/>
        <v>-6.7796610169491567E-2</v>
      </c>
      <c r="AJ125" s="169">
        <f>AVERAGEIFS('WEEKLY DATA'!AJ$11:AJ$14577,'WEEKLY DATA'!$A$11:$A$14577,'MONTHLY DATA'!$A125,'WEEKLY DATA'!$B$11:$B$14577,'MONTHLY DATA'!$B125)</f>
        <v>387.5</v>
      </c>
      <c r="AK125" s="78">
        <f>AVERAGEIFS('WEEKLY DATA'!AK$11:AK$14577,'WEEKLY DATA'!$A$11:$A$14577,'MONTHLY DATA'!$A125,'WEEKLY DATA'!$B$11:$B$14577,'MONTHLY DATA'!$B125)</f>
        <v>397.5</v>
      </c>
      <c r="AL125" s="78">
        <f>AVERAGEIFS('WEEKLY DATA'!AL$11:AL$14577,'WEEKLY DATA'!$A$11:$A$14577,'MONTHLY DATA'!$A125,'WEEKLY DATA'!$B$11:$B$14577,'MONTHLY DATA'!$B125)</f>
        <v>392.5</v>
      </c>
      <c r="AM125" s="154">
        <f t="shared" si="65"/>
        <v>-1.2578616352201255E-2</v>
      </c>
      <c r="AN125" s="169">
        <f>AVERAGEIFS('WEEKLY DATA'!AN$11:AN$14577,'WEEKLY DATA'!$A$11:$A$14577,'MONTHLY DATA'!$A125,'WEEKLY DATA'!$B$11:$B$14577,'MONTHLY DATA'!$B125)</f>
        <v>391.25</v>
      </c>
      <c r="AO125" s="78">
        <f>AVERAGEIFS('WEEKLY DATA'!AO$11:AO$14577,'WEEKLY DATA'!$A$11:$A$14577,'MONTHLY DATA'!$A125,'WEEKLY DATA'!$B$11:$B$14577,'MONTHLY DATA'!$B125)</f>
        <v>401.25</v>
      </c>
      <c r="AP125" s="78">
        <f>AVERAGEIFS('WEEKLY DATA'!AP$11:AP$14577,'WEEKLY DATA'!$A$11:$A$14577,'MONTHLY DATA'!$A125,'WEEKLY DATA'!$B$11:$B$14577,'MONTHLY DATA'!$B125)</f>
        <v>396.25</v>
      </c>
      <c r="AQ125" s="154">
        <f t="shared" si="66"/>
        <v>-1.2461059190031154E-2</v>
      </c>
      <c r="AR125" s="169">
        <f>AVERAGEIFS('WEEKLY DATA'!AR$11:AR$14577,'WEEKLY DATA'!$A$11:$A$14577,'MONTHLY DATA'!$A125,'WEEKLY DATA'!$B$11:$B$14577,'MONTHLY DATA'!$B125)</f>
        <v>550</v>
      </c>
      <c r="AS125" s="78">
        <f>AVERAGEIFS('WEEKLY DATA'!AS$11:AS$14577,'WEEKLY DATA'!$A$11:$A$14577,'MONTHLY DATA'!$A125,'WEEKLY DATA'!$B$11:$B$14577,'MONTHLY DATA'!$B125)</f>
        <v>560</v>
      </c>
      <c r="AT125" s="78">
        <f>AVERAGEIFS('WEEKLY DATA'!AT$11:AT$14577,'WEEKLY DATA'!$A$11:$A$14577,'MONTHLY DATA'!$A125,'WEEKLY DATA'!$B$11:$B$14577,'MONTHLY DATA'!$B125)</f>
        <v>555</v>
      </c>
      <c r="AU125" s="154">
        <f t="shared" si="67"/>
        <v>0</v>
      </c>
      <c r="AV125" s="169">
        <f>AVERAGEIFS('WEEKLY DATA'!AV$11:AV$14577,'WEEKLY DATA'!$A$11:$A$14577,'MONTHLY DATA'!$A125,'WEEKLY DATA'!$B$11:$B$14577,'MONTHLY DATA'!$B125)</f>
        <v>348.75</v>
      </c>
      <c r="AW125" s="78">
        <f>AVERAGEIFS('WEEKLY DATA'!AW$11:AW$14577,'WEEKLY DATA'!$A$11:$A$14577,'MONTHLY DATA'!$A125,'WEEKLY DATA'!$B$11:$B$14577,'MONTHLY DATA'!$B125)</f>
        <v>358.75</v>
      </c>
      <c r="AX125" s="78">
        <f>AVERAGEIFS('WEEKLY DATA'!AX$11:AX$14577,'WEEKLY DATA'!$A$11:$A$14577,'MONTHLY DATA'!$A125,'WEEKLY DATA'!$B$11:$B$14577,'MONTHLY DATA'!$B125)</f>
        <v>353.75</v>
      </c>
      <c r="AY125" s="154">
        <f t="shared" si="68"/>
        <v>-4.391891891891897E-2</v>
      </c>
      <c r="AZ125" s="169">
        <f>AVERAGEIFS('WEEKLY DATA'!AZ$11:AZ$14577,'WEEKLY DATA'!$A$11:$A$14577,'MONTHLY DATA'!$A125,'WEEKLY DATA'!$B$11:$B$14577,'MONTHLY DATA'!$B125)</f>
        <v>322.5</v>
      </c>
      <c r="BA125" s="78">
        <f>AVERAGEIFS('WEEKLY DATA'!BA$11:BA$14577,'WEEKLY DATA'!$A$11:$A$14577,'MONTHLY DATA'!$A125,'WEEKLY DATA'!$B$11:$B$14577,'MONTHLY DATA'!$B125)</f>
        <v>332.5</v>
      </c>
      <c r="BB125" s="78">
        <f>AVERAGEIFS('WEEKLY DATA'!BB$11:BB$14577,'WEEKLY DATA'!$A$11:$A$14577,'MONTHLY DATA'!$A125,'WEEKLY DATA'!$B$11:$B$14577,'MONTHLY DATA'!$B125)</f>
        <v>327.5</v>
      </c>
      <c r="BC125" s="154">
        <f t="shared" si="69"/>
        <v>-1.5037593984962405E-2</v>
      </c>
      <c r="BD125" s="169">
        <f>AVERAGEIFS('WEEKLY DATA'!BD$11:BD$14577,'WEEKLY DATA'!$A$11:$A$14577,'MONTHLY DATA'!$A125,'WEEKLY DATA'!$B$11:$B$14577,'MONTHLY DATA'!$B125)</f>
        <v>326.25</v>
      </c>
      <c r="BE125" s="78">
        <f>AVERAGEIFS('WEEKLY DATA'!BE$11:BE$14577,'WEEKLY DATA'!$A$11:$A$14577,'MONTHLY DATA'!$A125,'WEEKLY DATA'!$B$11:$B$14577,'MONTHLY DATA'!$B125)</f>
        <v>336.25</v>
      </c>
      <c r="BF125" s="78">
        <f>AVERAGEIFS('WEEKLY DATA'!BF$11:BF$14577,'WEEKLY DATA'!$A$11:$A$14577,'MONTHLY DATA'!$A125,'WEEKLY DATA'!$B$11:$B$14577,'MONTHLY DATA'!$B125)</f>
        <v>331.25</v>
      </c>
      <c r="BG125" s="154">
        <f t="shared" si="70"/>
        <v>-1.4869888475836479E-2</v>
      </c>
      <c r="BH125" s="169">
        <f>AVERAGEIFS('WEEKLY DATA'!BH$11:BH$14577,'WEEKLY DATA'!$A$11:$A$14577,'MONTHLY DATA'!$A125,'WEEKLY DATA'!$B$11:$B$14577,'MONTHLY DATA'!$B125)</f>
        <v>440</v>
      </c>
      <c r="BI125" s="78">
        <f>AVERAGEIFS('WEEKLY DATA'!BI$11:BI$14577,'WEEKLY DATA'!$A$11:$A$14577,'MONTHLY DATA'!$A125,'WEEKLY DATA'!$B$11:$B$14577,'MONTHLY DATA'!$B125)</f>
        <v>450</v>
      </c>
      <c r="BJ125" s="78">
        <f>AVERAGEIFS('WEEKLY DATA'!BJ$11:BJ$14577,'WEEKLY DATA'!$A$11:$A$14577,'MONTHLY DATA'!$A125,'WEEKLY DATA'!$B$11:$B$14577,'MONTHLY DATA'!$B125)</f>
        <v>445</v>
      </c>
      <c r="BK125" s="154">
        <f t="shared" si="71"/>
        <v>0</v>
      </c>
      <c r="BL125" s="169">
        <f>AVERAGEIFS('WEEKLY DATA'!BL$11:BL$14577,'WEEKLY DATA'!$A$11:$A$14577,'MONTHLY DATA'!$A125,'WEEKLY DATA'!$B$11:$B$14577,'MONTHLY DATA'!$B125)</f>
        <v>333.75</v>
      </c>
      <c r="BM125" s="78">
        <f>AVERAGEIFS('WEEKLY DATA'!BM$11:BM$14577,'WEEKLY DATA'!$A$11:$A$14577,'MONTHLY DATA'!$A125,'WEEKLY DATA'!$B$11:$B$14577,'MONTHLY DATA'!$B125)</f>
        <v>343.75</v>
      </c>
      <c r="BN125" s="78">
        <f>AVERAGEIFS('WEEKLY DATA'!BN$11:BN$14577,'WEEKLY DATA'!$A$11:$A$14577,'MONTHLY DATA'!$A125,'WEEKLY DATA'!$B$11:$B$14577,'MONTHLY DATA'!$B125)</f>
        <v>338.75</v>
      </c>
      <c r="BO125" s="154">
        <f t="shared" si="72"/>
        <v>-4.5774647887323994E-2</v>
      </c>
      <c r="BP125" s="78">
        <f>AVERAGEIFS('WEEKLY DATA'!BP$11:BP$14577,'WEEKLY DATA'!$A$11:$A$14577,'MONTHLY DATA'!$A125,'WEEKLY DATA'!$B$11:$B$14577,'MONTHLY DATA'!$B125)</f>
        <v>398.75</v>
      </c>
      <c r="BQ125" s="78">
        <f>AVERAGEIFS('WEEKLY DATA'!BQ$11:BQ$14577,'WEEKLY DATA'!$A$11:$A$14577,'MONTHLY DATA'!$A125,'WEEKLY DATA'!$B$11:$B$14577,'MONTHLY DATA'!$B125)</f>
        <v>408.75</v>
      </c>
      <c r="BR125" s="78">
        <f>AVERAGEIFS('WEEKLY DATA'!BR$11:BR$14577,'WEEKLY DATA'!$A$11:$A$14577,'MONTHLY DATA'!$A125,'WEEKLY DATA'!$B$11:$B$14577,'MONTHLY DATA'!$B125)</f>
        <v>403.75</v>
      </c>
      <c r="BS125" s="154">
        <f t="shared" si="73"/>
        <v>-4.1543026706231445E-2</v>
      </c>
      <c r="BT125" s="78">
        <f>AVERAGEIFS('WEEKLY DATA'!BT$11:BT$14577,'WEEKLY DATA'!$A$11:$A$14577,'MONTHLY DATA'!$A125,'WEEKLY DATA'!$B$11:$B$14577,'MONTHLY DATA'!$B125)</f>
        <v>387.5</v>
      </c>
      <c r="BU125" s="78">
        <f>AVERAGEIFS('WEEKLY DATA'!BU$11:BU$14577,'WEEKLY DATA'!$A$11:$A$14577,'MONTHLY DATA'!$A125,'WEEKLY DATA'!$B$11:$B$14577,'MONTHLY DATA'!$B125)</f>
        <v>397.5</v>
      </c>
      <c r="BV125" s="78">
        <f>AVERAGEIFS('WEEKLY DATA'!BV$11:BV$14577,'WEEKLY DATA'!$A$11:$A$14577,'MONTHLY DATA'!$A125,'WEEKLY DATA'!$B$11:$B$14577,'MONTHLY DATA'!$B125)</f>
        <v>392.5</v>
      </c>
      <c r="BW125" s="154">
        <f t="shared" si="74"/>
        <v>-3.3846153846153859E-2</v>
      </c>
      <c r="BX125" s="78">
        <f>AVERAGEIFS('WEEKLY DATA'!BX$11:BX$14577,'WEEKLY DATA'!$A$11:$A$14577,'MONTHLY DATA'!$A125,'WEEKLY DATA'!$B$11:$B$14577,'MONTHLY DATA'!$B125)</f>
        <v>471.25</v>
      </c>
      <c r="BY125" s="78">
        <f>AVERAGEIFS('WEEKLY DATA'!BY$11:BY$14577,'WEEKLY DATA'!$A$11:$A$14577,'MONTHLY DATA'!$A125,'WEEKLY DATA'!$B$11:$B$14577,'MONTHLY DATA'!$B125)</f>
        <v>481.25</v>
      </c>
      <c r="BZ125" s="78">
        <f>AVERAGEIFS('WEEKLY DATA'!BZ$11:BZ$14577,'WEEKLY DATA'!$A$11:$A$14577,'MONTHLY DATA'!$A125,'WEEKLY DATA'!$B$11:$B$14577,'MONTHLY DATA'!$B125)</f>
        <v>476.25</v>
      </c>
      <c r="CA125" s="154">
        <f t="shared" si="75"/>
        <v>-3.7878787878787845E-2</v>
      </c>
      <c r="CB125" s="78">
        <f>AVERAGEIFS('WEEKLY DATA'!CB$11:CB$14577,'WEEKLY DATA'!$A$11:$A$14577,'MONTHLY DATA'!$A125,'WEEKLY DATA'!$B$11:$B$14577,'MONTHLY DATA'!$B125)</f>
        <v>523.75</v>
      </c>
      <c r="CC125" s="78">
        <f>AVERAGEIFS('WEEKLY DATA'!CC$11:CC$14577,'WEEKLY DATA'!$A$11:$A$14577,'MONTHLY DATA'!$A125,'WEEKLY DATA'!$B$11:$B$14577,'MONTHLY DATA'!$B125)</f>
        <v>533.75</v>
      </c>
      <c r="CD125" s="78">
        <f>AVERAGEIFS('WEEKLY DATA'!CD$11:CD$14577,'WEEKLY DATA'!$A$11:$A$14577,'MONTHLY DATA'!$A125,'WEEKLY DATA'!$B$11:$B$14577,'MONTHLY DATA'!$B125)</f>
        <v>528.75</v>
      </c>
      <c r="CE125" s="154">
        <f t="shared" si="76"/>
        <v>-1.5133876600698537E-2</v>
      </c>
      <c r="CF125" s="78">
        <f>AVERAGEIFS('WEEKLY DATA'!CF$11:CF$14577,'WEEKLY DATA'!$A$11:$A$14577,'MONTHLY DATA'!$A125,'WEEKLY DATA'!$B$11:$B$14577,'MONTHLY DATA'!$B125)</f>
        <v>353.75</v>
      </c>
      <c r="CG125" s="78">
        <f>AVERAGEIFS('WEEKLY DATA'!CG$11:CG$14577,'WEEKLY DATA'!$A$11:$A$14577,'MONTHLY DATA'!$A125,'WEEKLY DATA'!$B$11:$B$14577,'MONTHLY DATA'!$B125)</f>
        <v>363.75</v>
      </c>
      <c r="CH125" s="78">
        <f>AVERAGEIFS('WEEKLY DATA'!CH$11:CH$14577,'WEEKLY DATA'!$A$11:$A$14577,'MONTHLY DATA'!$A125,'WEEKLY DATA'!$B$11:$B$14577,'MONTHLY DATA'!$B125)</f>
        <v>358.75</v>
      </c>
      <c r="CI125" s="154">
        <f t="shared" si="77"/>
        <v>-4.6511627906976716E-2</v>
      </c>
      <c r="CJ125" s="78">
        <f>AVERAGEIFS('WEEKLY DATA'!CJ$11:CJ$14577,'WEEKLY DATA'!$A$11:$A$14577,'MONTHLY DATA'!$A125,'WEEKLY DATA'!$B$11:$B$14577,'MONTHLY DATA'!$B125)</f>
        <v>347.5</v>
      </c>
      <c r="CK125" s="78">
        <f>AVERAGEIFS('WEEKLY DATA'!CK$11:CK$14577,'WEEKLY DATA'!$A$11:$A$14577,'MONTHLY DATA'!$A125,'WEEKLY DATA'!$B$11:$B$14577,'MONTHLY DATA'!$B125)</f>
        <v>367.5</v>
      </c>
      <c r="CL125" s="78">
        <f>AVERAGEIFS('WEEKLY DATA'!CL$11:CL$14577,'WEEKLY DATA'!$A$11:$A$14577,'MONTHLY DATA'!$A125,'WEEKLY DATA'!$B$11:$B$14577,'MONTHLY DATA'!$B125)</f>
        <v>357.5</v>
      </c>
      <c r="CM125" s="154">
        <f t="shared" si="78"/>
        <v>-3.5413153456998359E-2</v>
      </c>
      <c r="CN125" s="78">
        <f>AVERAGEIFS('WEEKLY DATA'!CN$11:CN$14577,'WEEKLY DATA'!$A$11:$A$14577,'MONTHLY DATA'!$A125,'WEEKLY DATA'!$B$11:$B$14577,'MONTHLY DATA'!$B125)</f>
        <v>421.25</v>
      </c>
      <c r="CO125" s="78">
        <f>AVERAGEIFS('WEEKLY DATA'!CO$11:CO$14577,'WEEKLY DATA'!$A$11:$A$14577,'MONTHLY DATA'!$A125,'WEEKLY DATA'!$B$11:$B$14577,'MONTHLY DATA'!$B125)</f>
        <v>431.25</v>
      </c>
      <c r="CP125" s="78">
        <f>AVERAGEIFS('WEEKLY DATA'!CP$11:CP$14577,'WEEKLY DATA'!$A$11:$A$14577,'MONTHLY DATA'!$A125,'WEEKLY DATA'!$B$11:$B$14577,'MONTHLY DATA'!$B125)</f>
        <v>426.25</v>
      </c>
      <c r="CQ125" s="154">
        <f t="shared" si="79"/>
        <v>-4.2134831460674205E-2</v>
      </c>
      <c r="CR125" s="78">
        <f>AVERAGEIFS('WEEKLY DATA'!CR$11:CR$14577,'WEEKLY DATA'!$A$11:$A$14577,'MONTHLY DATA'!$A125,'WEEKLY DATA'!$B$11:$B$14577,'MONTHLY DATA'!$B125)</f>
        <v>483.75</v>
      </c>
      <c r="CS125" s="78">
        <f>AVERAGEIFS('WEEKLY DATA'!CS$11:CS$14577,'WEEKLY DATA'!$A$11:$A$14577,'MONTHLY DATA'!$A125,'WEEKLY DATA'!$B$11:$B$14577,'MONTHLY DATA'!$B125)</f>
        <v>493.75</v>
      </c>
      <c r="CT125" s="78">
        <f>AVERAGEIFS('WEEKLY DATA'!CT$11:CT$14577,'WEEKLY DATA'!$A$11:$A$14577,'MONTHLY DATA'!$A125,'WEEKLY DATA'!$B$11:$B$14577,'MONTHLY DATA'!$B125)</f>
        <v>488.75</v>
      </c>
      <c r="CU125" s="154">
        <f t="shared" si="80"/>
        <v>-1.6352201257861632E-2</v>
      </c>
      <c r="CV125" s="169">
        <f>AVERAGEIFS('WEEKLY DATA'!CV$11:CV$14577,'WEEKLY DATA'!$A$11:$A$14577,'MONTHLY DATA'!$A125,'WEEKLY DATA'!$B$11:$B$14577,'MONTHLY DATA'!$B125)</f>
        <v>433.75</v>
      </c>
      <c r="CW125" s="78">
        <f>AVERAGEIFS('WEEKLY DATA'!CW$11:CW$14577,'WEEKLY DATA'!$A$11:$A$14577,'MONTHLY DATA'!$A125,'WEEKLY DATA'!$B$11:$B$14577,'MONTHLY DATA'!$B125)</f>
        <v>443.75</v>
      </c>
      <c r="CX125" s="78">
        <f>AVERAGEIFS('WEEKLY DATA'!CX$11:CX$14577,'WEEKLY DATA'!$A$11:$A$14577,'MONTHLY DATA'!$A125,'WEEKLY DATA'!$B$11:$B$14577,'MONTHLY DATA'!$B125)</f>
        <v>438.75</v>
      </c>
      <c r="CY125" s="154">
        <f t="shared" si="81"/>
        <v>-2.9045643153526979E-2</v>
      </c>
      <c r="CZ125" s="169">
        <f>AVERAGEIFS('WEEKLY DATA'!CZ$11:CZ$14577,'WEEKLY DATA'!$A$11:$A$14577,'MONTHLY DATA'!$A125,'WEEKLY DATA'!$B$11:$B$14577,'MONTHLY DATA'!$B125)</f>
        <v>393.75</v>
      </c>
      <c r="DA125" s="78">
        <f>AVERAGEIFS('WEEKLY DATA'!DA$11:DA$14577,'WEEKLY DATA'!$A$11:$A$14577,'MONTHLY DATA'!$A125,'WEEKLY DATA'!$B$11:$B$14577,'MONTHLY DATA'!$B125)</f>
        <v>403.75</v>
      </c>
      <c r="DB125" s="78">
        <f>AVERAGEIFS('WEEKLY DATA'!DB$11:DB$14577,'WEEKLY DATA'!$A$11:$A$14577,'MONTHLY DATA'!$A125,'WEEKLY DATA'!$B$11:$B$14577,'MONTHLY DATA'!$B125)</f>
        <v>398.75</v>
      </c>
      <c r="DC125" s="154">
        <f t="shared" si="82"/>
        <v>-3.3333333333333326E-2</v>
      </c>
      <c r="DD125" s="78">
        <f>AVERAGEIFS('WEEKLY DATA'!DD$11:DD$14577,'WEEKLY DATA'!$A$11:$A$14577,'MONTHLY DATA'!$A125,'WEEKLY DATA'!$B$11:$B$14577,'MONTHLY DATA'!$B125)</f>
        <v>466.25</v>
      </c>
      <c r="DE125" s="78">
        <f>AVERAGEIFS('WEEKLY DATA'!DE$11:DE$14577,'WEEKLY DATA'!$A$11:$A$14577,'MONTHLY DATA'!$A125,'WEEKLY DATA'!$B$11:$B$14577,'MONTHLY DATA'!$B125)</f>
        <v>476.25</v>
      </c>
      <c r="DF125" s="78">
        <f>AVERAGEIFS('WEEKLY DATA'!DF$11:DF$14577,'WEEKLY DATA'!$A$11:$A$14577,'MONTHLY DATA'!$A125,'WEEKLY DATA'!$B$11:$B$14577,'MONTHLY DATA'!$B125)</f>
        <v>471.25</v>
      </c>
      <c r="DG125" s="154">
        <f t="shared" si="83"/>
        <v>-3.8265306122448939E-2</v>
      </c>
      <c r="DH125" s="78">
        <f>AVERAGEIFS('WEEKLY DATA'!DH$11:DH$14577,'WEEKLY DATA'!$A$11:$A$14577,'MONTHLY DATA'!$A125,'WEEKLY DATA'!$B$11:$B$14577,'MONTHLY DATA'!$B125)</f>
        <v>503.75</v>
      </c>
      <c r="DI125" s="78">
        <f>AVERAGEIFS('WEEKLY DATA'!DI$11:DI$14577,'WEEKLY DATA'!$A$11:$A$14577,'MONTHLY DATA'!$A125,'WEEKLY DATA'!$B$11:$B$14577,'MONTHLY DATA'!$B125)</f>
        <v>513.75</v>
      </c>
      <c r="DJ125" s="78">
        <f>AVERAGEIFS('WEEKLY DATA'!DJ$11:DJ$14577,'WEEKLY DATA'!$A$11:$A$14577,'MONTHLY DATA'!$A125,'WEEKLY DATA'!$B$11:$B$14577,'MONTHLY DATA'!$B125)</f>
        <v>508.75</v>
      </c>
      <c r="DK125" s="154">
        <f t="shared" si="84"/>
        <v>-1.927710843373498E-2</v>
      </c>
      <c r="DL125" s="169">
        <f>AVERAGEIFS('WEEKLY DATA'!DL$11:DL$14577,'WEEKLY DATA'!$A$11:$A$14577,'MONTHLY DATA'!$A125,'WEEKLY DATA'!$B$11:$B$14577,'MONTHLY DATA'!$B125)</f>
        <v>378.75</v>
      </c>
      <c r="DM125" s="78">
        <f>AVERAGEIFS('WEEKLY DATA'!DM$11:DM$14577,'WEEKLY DATA'!$A$11:$A$14577,'MONTHLY DATA'!$A125,'WEEKLY DATA'!$B$11:$B$14577,'MONTHLY DATA'!$B125)</f>
        <v>388.75</v>
      </c>
      <c r="DN125" s="78">
        <f>AVERAGEIFS('WEEKLY DATA'!DN$11:DN$14577,'WEEKLY DATA'!$A$11:$A$14577,'MONTHLY DATA'!$A125,'WEEKLY DATA'!$B$11:$B$14577,'MONTHLY DATA'!$B125)</f>
        <v>383.75</v>
      </c>
      <c r="DO125" s="154">
        <f t="shared" si="85"/>
        <v>-3.4591194968553451E-2</v>
      </c>
      <c r="DP125" s="78">
        <f>AVERAGEIFS('WEEKLY DATA'!DP$11:DP$14577,'WEEKLY DATA'!$A$11:$A$14577,'MONTHLY DATA'!$A125,'WEEKLY DATA'!$B$11:$B$14577,'MONTHLY DATA'!$B125)</f>
        <v>338.75</v>
      </c>
      <c r="DQ125" s="78">
        <f>AVERAGEIFS('WEEKLY DATA'!DQ$11:DQ$14577,'WEEKLY DATA'!$A$11:$A$14577,'MONTHLY DATA'!$A125,'WEEKLY DATA'!$B$11:$B$14577,'MONTHLY DATA'!$B125)</f>
        <v>348.75</v>
      </c>
      <c r="DR125" s="78">
        <f>AVERAGEIFS('WEEKLY DATA'!DR$11:DR$14577,'WEEKLY DATA'!$A$11:$A$14577,'MONTHLY DATA'!$A125,'WEEKLY DATA'!$B$11:$B$14577,'MONTHLY DATA'!$B125)</f>
        <v>343.75</v>
      </c>
      <c r="DS125" s="154">
        <f t="shared" si="86"/>
        <v>-4.0139616055846372E-2</v>
      </c>
      <c r="DT125" s="78">
        <f>AVERAGEIFS('WEEKLY DATA'!DT$11:DT$14577,'WEEKLY DATA'!$A$11:$A$14577,'MONTHLY DATA'!$A125,'WEEKLY DATA'!$B$11:$B$14577,'MONTHLY DATA'!$B125)</f>
        <v>476.25</v>
      </c>
      <c r="DU125" s="78">
        <f>AVERAGEIFS('WEEKLY DATA'!DU$11:DU$14577,'WEEKLY DATA'!$A$11:$A$14577,'MONTHLY DATA'!$A125,'WEEKLY DATA'!$B$11:$B$14577,'MONTHLY DATA'!$B125)</f>
        <v>486.25</v>
      </c>
      <c r="DV125" s="78">
        <f>AVERAGEIFS('WEEKLY DATA'!DV$11:DV$14577,'WEEKLY DATA'!$A$11:$A$14577,'MONTHLY DATA'!$A125,'WEEKLY DATA'!$B$11:$B$14577,'MONTHLY DATA'!$B125)</f>
        <v>481.25</v>
      </c>
      <c r="DW125" s="154">
        <f t="shared" si="87"/>
        <v>-3.7499999999999978E-2</v>
      </c>
      <c r="DX125" s="78">
        <f>AVERAGEIFS('WEEKLY DATA'!DX$11:DX$14577,'WEEKLY DATA'!$A$11:$A$14577,'MONTHLY DATA'!$A125,'WEEKLY DATA'!$B$11:$B$14577,'MONTHLY DATA'!$B125)</f>
        <v>498.75</v>
      </c>
      <c r="DY125" s="78">
        <f>AVERAGEIFS('WEEKLY DATA'!DY$11:DY$14577,'WEEKLY DATA'!$A$11:$A$14577,'MONTHLY DATA'!$A125,'WEEKLY DATA'!$B$11:$B$14577,'MONTHLY DATA'!$B125)</f>
        <v>508.75</v>
      </c>
      <c r="DZ125" s="78">
        <f>AVERAGEIFS('WEEKLY DATA'!DZ$11:DZ$14577,'WEEKLY DATA'!$A$11:$A$14577,'MONTHLY DATA'!$A125,'WEEKLY DATA'!$B$11:$B$14577,'MONTHLY DATA'!$B125)</f>
        <v>503.75</v>
      </c>
      <c r="EA125" s="154">
        <f t="shared" si="88"/>
        <v>-2.3030303030303068E-2</v>
      </c>
      <c r="EB125" s="78">
        <f>AVERAGEIFS('WEEKLY DATA'!EB$11:EB$14577,'WEEKLY DATA'!$A$11:$A$14577,'MONTHLY DATA'!$A125,'WEEKLY DATA'!$B$11:$B$14577,'MONTHLY DATA'!$B125)</f>
        <v>310</v>
      </c>
      <c r="EC125" s="78">
        <f>AVERAGEIFS('WEEKLY DATA'!EC$11:EC$14577,'WEEKLY DATA'!$A$11:$A$14577,'MONTHLY DATA'!$A125,'WEEKLY DATA'!$B$11:$B$14577,'MONTHLY DATA'!$B125)</f>
        <v>320</v>
      </c>
      <c r="ED125" s="78">
        <f>AVERAGEIFS('WEEKLY DATA'!ED$11:ED$14577,'WEEKLY DATA'!$A$11:$A$14577,'MONTHLY DATA'!$A125,'WEEKLY DATA'!$B$11:$B$14577,'MONTHLY DATA'!$B125)</f>
        <v>315</v>
      </c>
      <c r="EE125" s="154">
        <f t="shared" si="89"/>
        <v>-4.5454545454545414E-2</v>
      </c>
      <c r="EF125" s="169">
        <f>AVERAGEIFS('WEEKLY DATA'!EF$11:EF$14577,'WEEKLY DATA'!$A$11:$A$14577,'MONTHLY DATA'!$A125,'WEEKLY DATA'!$B$11:$B$14577,'MONTHLY DATA'!$B125)</f>
        <v>312.5</v>
      </c>
      <c r="EG125" s="78">
        <f>AVERAGEIFS('WEEKLY DATA'!EG$11:EG$14577,'WEEKLY DATA'!$A$11:$A$14577,'MONTHLY DATA'!$A125,'WEEKLY DATA'!$B$11:$B$14577,'MONTHLY DATA'!$B125)</f>
        <v>322.5</v>
      </c>
      <c r="EH125" s="78">
        <f>AVERAGEIFS('WEEKLY DATA'!EH$11:EH$14577,'WEEKLY DATA'!$A$11:$A$14577,'MONTHLY DATA'!$A125,'WEEKLY DATA'!$B$11:$B$14577,'MONTHLY DATA'!$B125)</f>
        <v>317.5</v>
      </c>
      <c r="EI125" s="154">
        <f t="shared" si="90"/>
        <v>-1.1673151750972721E-2</v>
      </c>
      <c r="EJ125" s="78">
        <f>AVERAGEIFS('WEEKLY DATA'!EJ$11:EJ$14577,'WEEKLY DATA'!$A$11:$A$14577,'MONTHLY DATA'!$A125,'WEEKLY DATA'!$B$11:$B$14577,'MONTHLY DATA'!$B125)</f>
        <v>486.25</v>
      </c>
      <c r="EK125" s="78">
        <f>AVERAGEIFS('WEEKLY DATA'!EK$11:EK$14577,'WEEKLY DATA'!$A$11:$A$14577,'MONTHLY DATA'!$A125,'WEEKLY DATA'!$B$11:$B$14577,'MONTHLY DATA'!$B125)</f>
        <v>496.25</v>
      </c>
      <c r="EL125" s="78">
        <f>AVERAGEIFS('WEEKLY DATA'!EL$11:EL$14577,'WEEKLY DATA'!$A$11:$A$14577,'MONTHLY DATA'!$A125,'WEEKLY DATA'!$B$11:$B$14577,'MONTHLY DATA'!$B125)</f>
        <v>491.25</v>
      </c>
      <c r="EM125" s="154">
        <f t="shared" si="91"/>
        <v>-3.6764705882352922E-2</v>
      </c>
      <c r="EN125" s="78">
        <f>AVERAGEIFS('WEEKLY DATA'!EN$11:EN$14577,'WEEKLY DATA'!$A$11:$A$14577,'MONTHLY DATA'!$A125,'WEEKLY DATA'!$B$11:$B$14577,'MONTHLY DATA'!$B125)</f>
        <v>378.75</v>
      </c>
      <c r="EO125" s="78">
        <f>AVERAGEIFS('WEEKLY DATA'!EO$11:EO$14577,'WEEKLY DATA'!$A$11:$A$14577,'MONTHLY DATA'!$A125,'WEEKLY DATA'!$B$11:$B$14577,'MONTHLY DATA'!$B125)</f>
        <v>388.75</v>
      </c>
      <c r="EP125" s="78">
        <f>AVERAGEIFS('WEEKLY DATA'!EP$11:EP$14577,'WEEKLY DATA'!$A$11:$A$14577,'MONTHLY DATA'!$A125,'WEEKLY DATA'!$B$11:$B$14577,'MONTHLY DATA'!$B125)</f>
        <v>383.75</v>
      </c>
      <c r="EQ125" s="154">
        <f t="shared" si="92"/>
        <v>-3.4591194968553451E-2</v>
      </c>
      <c r="ER125" s="78">
        <f>AVERAGEIFS('WEEKLY DATA'!ER$11:ER$14577,'WEEKLY DATA'!$A$11:$A$14577,'MONTHLY DATA'!$A125,'WEEKLY DATA'!$B$11:$B$14577,'MONTHLY DATA'!$B125)</f>
        <v>285</v>
      </c>
      <c r="ES125" s="78">
        <f>AVERAGEIFS('WEEKLY DATA'!ES$11:ES$14577,'WEEKLY DATA'!$A$11:$A$14577,'MONTHLY DATA'!$A125,'WEEKLY DATA'!$B$11:$B$14577,'MONTHLY DATA'!$B125)</f>
        <v>295</v>
      </c>
      <c r="ET125" s="78">
        <f>AVERAGEIFS('WEEKLY DATA'!ET$11:ET$14577,'WEEKLY DATA'!$A$11:$A$14577,'MONTHLY DATA'!$A125,'WEEKLY DATA'!$B$11:$B$14577,'MONTHLY DATA'!$B125)</f>
        <v>290</v>
      </c>
      <c r="EU125" s="154">
        <f t="shared" si="93"/>
        <v>-4.9180327868852514E-2</v>
      </c>
      <c r="EV125" s="78">
        <f>AVERAGEIFS('WEEKLY DATA'!EV$11:EV$14577,'WEEKLY DATA'!$A$11:$A$14577,'MONTHLY DATA'!$A125,'WEEKLY DATA'!$B$11:$B$14577,'MONTHLY DATA'!$B125)</f>
        <v>277.5</v>
      </c>
      <c r="EW125" s="78">
        <f>AVERAGEIFS('WEEKLY DATA'!EW$11:EW$14577,'WEEKLY DATA'!$A$11:$A$14577,'MONTHLY DATA'!$A125,'WEEKLY DATA'!$B$11:$B$14577,'MONTHLY DATA'!$B125)</f>
        <v>287.5</v>
      </c>
      <c r="EX125" s="78">
        <f>AVERAGEIFS('WEEKLY DATA'!EX$11:EX$14577,'WEEKLY DATA'!$A$11:$A$14577,'MONTHLY DATA'!$A125,'WEEKLY DATA'!$B$11:$B$14577,'MONTHLY DATA'!$B125)</f>
        <v>282.5</v>
      </c>
      <c r="EY125" s="154">
        <f t="shared" si="94"/>
        <v>-1.3100436681222738E-2</v>
      </c>
      <c r="EZ125" s="78">
        <f>AVERAGEIFS('WEEKLY DATA'!EZ$11:EZ$14577,'WEEKLY DATA'!$A$11:$A$14577,'MONTHLY DATA'!$A125,'WEEKLY DATA'!$B$11:$B$14577,'MONTHLY DATA'!$B125)</f>
        <v>471.25</v>
      </c>
      <c r="FA125" s="78">
        <f>AVERAGEIFS('WEEKLY DATA'!FA$11:FA$14577,'WEEKLY DATA'!$A$11:$A$14577,'MONTHLY DATA'!$A125,'WEEKLY DATA'!$B$11:$B$14577,'MONTHLY DATA'!$B125)</f>
        <v>481.25</v>
      </c>
      <c r="FB125" s="78">
        <f>AVERAGEIFS('WEEKLY DATA'!FB$11:FB$14577,'WEEKLY DATA'!$A$11:$A$14577,'MONTHLY DATA'!$A125,'WEEKLY DATA'!$B$11:$B$14577,'MONTHLY DATA'!$B125)</f>
        <v>476.25</v>
      </c>
      <c r="FC125" s="154">
        <f t="shared" si="95"/>
        <v>-3.7878787878787845E-2</v>
      </c>
      <c r="FD125" s="78">
        <f>AVERAGEIFS('WEEKLY DATA'!FD$11:FD$14577,'WEEKLY DATA'!$A$11:$A$14577,'MONTHLY DATA'!$A125,'WEEKLY DATA'!$B$11:$B$14577,'MONTHLY DATA'!$B125)</f>
        <v>443.75</v>
      </c>
      <c r="FE125" s="78">
        <f>AVERAGEIFS('WEEKLY DATA'!FE$11:FE$14577,'WEEKLY DATA'!$A$11:$A$14577,'MONTHLY DATA'!$A125,'WEEKLY DATA'!$B$11:$B$14577,'MONTHLY DATA'!$B125)</f>
        <v>453.75</v>
      </c>
      <c r="FF125" s="78">
        <f>AVERAGEIFS('WEEKLY DATA'!FF$11:FF$14577,'WEEKLY DATA'!$A$11:$A$14577,'MONTHLY DATA'!$A125,'WEEKLY DATA'!$B$11:$B$14577,'MONTHLY DATA'!$B125)</f>
        <v>448.75</v>
      </c>
      <c r="FG125" s="154">
        <f t="shared" si="96"/>
        <v>-2.1798365122615793E-2</v>
      </c>
      <c r="FH125" s="78">
        <f>AVERAGEIFS('WEEKLY DATA'!FH$11:FH$14577,'WEEKLY DATA'!$A$11:$A$14577,'MONTHLY DATA'!$A125,'WEEKLY DATA'!$B$11:$B$14577,'MONTHLY DATA'!$B125)</f>
        <v>266.25</v>
      </c>
      <c r="FI125" s="78">
        <f>AVERAGEIFS('WEEKLY DATA'!FI$11:FI$14577,'WEEKLY DATA'!$A$11:$A$14577,'MONTHLY DATA'!$A125,'WEEKLY DATA'!$B$11:$B$14577,'MONTHLY DATA'!$B125)</f>
        <v>276.25</v>
      </c>
      <c r="FJ125" s="78">
        <f>AVERAGEIFS('WEEKLY DATA'!FJ$11:FJ$14577,'WEEKLY DATA'!$A$11:$A$14577,'MONTHLY DATA'!$A125,'WEEKLY DATA'!$B$11:$B$14577,'MONTHLY DATA'!$B125)</f>
        <v>271.25</v>
      </c>
      <c r="FK125" s="154">
        <f t="shared" si="97"/>
        <v>-6.4655172413793149E-2</v>
      </c>
      <c r="FL125" s="169">
        <f>AVERAGEIFS('WEEKLY DATA'!FL$11:FL$14577,'WEEKLY DATA'!$A$11:$A$14577,'MONTHLY DATA'!$A125,'WEEKLY DATA'!$B$11:$B$14577,'MONTHLY DATA'!$B125)</f>
        <v>283.75</v>
      </c>
      <c r="FM125" s="78">
        <f>AVERAGEIFS('WEEKLY DATA'!FM$11:FM$14577,'WEEKLY DATA'!$A$11:$A$14577,'MONTHLY DATA'!$A125,'WEEKLY DATA'!$B$11:$B$14577,'MONTHLY DATA'!$B125)</f>
        <v>293.75</v>
      </c>
      <c r="FN125" s="78">
        <f>AVERAGEIFS('WEEKLY DATA'!FN$11:FN$14577,'WEEKLY DATA'!$A$11:$A$14577,'MONTHLY DATA'!$A125,'WEEKLY DATA'!$B$11:$B$14577,'MONTHLY DATA'!$B125)</f>
        <v>288.75</v>
      </c>
      <c r="FO125" s="154">
        <f t="shared" si="98"/>
        <v>-4.9382716049382713E-2</v>
      </c>
      <c r="FP125" s="78">
        <f>AVERAGEIFS('WEEKLY DATA'!FP$11:FP$14577,'WEEKLY DATA'!$A$11:$A$14577,'MONTHLY DATA'!$A125,'WEEKLY DATA'!$B$11:$B$14577,'MONTHLY DATA'!$B125)</f>
        <v>360</v>
      </c>
      <c r="FQ125" s="78">
        <f>AVERAGEIFS('WEEKLY DATA'!FQ$11:FQ$14577,'WEEKLY DATA'!$A$11:$A$14577,'MONTHLY DATA'!$A125,'WEEKLY DATA'!$B$11:$B$14577,'MONTHLY DATA'!$B125)</f>
        <v>370</v>
      </c>
      <c r="FR125" s="78">
        <f>AVERAGEIFS('WEEKLY DATA'!FR$11:FR$14577,'WEEKLY DATA'!$A$11:$A$14577,'MONTHLY DATA'!$A125,'WEEKLY DATA'!$B$11:$B$14577,'MONTHLY DATA'!$B125)</f>
        <v>365</v>
      </c>
      <c r="FS125" s="154">
        <f t="shared" si="99"/>
        <v>-2.9900332225913595E-2</v>
      </c>
      <c r="FT125" s="78">
        <f>AVERAGEIFS('WEEKLY DATA'!FT$11:FT$14577,'WEEKLY DATA'!$A$11:$A$14577,'MONTHLY DATA'!$A125,'WEEKLY DATA'!$B$11:$B$14577,'MONTHLY DATA'!$B125)</f>
        <v>300</v>
      </c>
      <c r="FU125" s="78">
        <f>AVERAGEIFS('WEEKLY DATA'!FU$11:FU$14577,'WEEKLY DATA'!$A$11:$A$14577,'MONTHLY DATA'!$A125,'WEEKLY DATA'!$B$11:$B$14577,'MONTHLY DATA'!$B125)</f>
        <v>310</v>
      </c>
      <c r="FV125" s="78">
        <f>AVERAGEIFS('WEEKLY DATA'!FV$11:FV$14577,'WEEKLY DATA'!$A$11:$A$14577,'MONTHLY DATA'!$A125,'WEEKLY DATA'!$B$11:$B$14577,'MONTHLY DATA'!$B125)</f>
        <v>305</v>
      </c>
      <c r="FW125" s="154">
        <f t="shared" si="100"/>
        <v>-1.4141414141414121E-2</v>
      </c>
      <c r="FX125" s="78">
        <f>AVERAGEIFS('WEEKLY DATA'!FX$11:FX$14577,'WEEKLY DATA'!$A$11:$A$14577,'MONTHLY DATA'!$A125,'WEEKLY DATA'!$B$11:$B$14577,'MONTHLY DATA'!$B125)</f>
        <v>395</v>
      </c>
      <c r="FY125" s="78">
        <f>AVERAGEIFS('WEEKLY DATA'!FY$11:FY$14577,'WEEKLY DATA'!$A$11:$A$14577,'MONTHLY DATA'!$A125,'WEEKLY DATA'!$B$11:$B$14577,'MONTHLY DATA'!$B125)</f>
        <v>405</v>
      </c>
      <c r="FZ125" s="78">
        <f>AVERAGEIFS('WEEKLY DATA'!FZ$11:FZ$14577,'WEEKLY DATA'!$A$11:$A$14577,'MONTHLY DATA'!$A125,'WEEKLY DATA'!$B$11:$B$14577,'MONTHLY DATA'!$B125)</f>
        <v>400</v>
      </c>
      <c r="GA125" s="154">
        <f t="shared" si="101"/>
        <v>-9.2879256965944235E-3</v>
      </c>
      <c r="GB125" s="78">
        <f>AVERAGEIFS('WEEKLY DATA'!GB$11:GB$14577,'WEEKLY DATA'!$A$11:$A$14577,'MONTHLY DATA'!$A125,'WEEKLY DATA'!$B$11:$B$14577,'MONTHLY DATA'!$B125)</f>
        <v>448.75</v>
      </c>
      <c r="GC125" s="78">
        <f>AVERAGEIFS('WEEKLY DATA'!GC$11:GC$14577,'WEEKLY DATA'!$A$11:$A$14577,'MONTHLY DATA'!$A125,'WEEKLY DATA'!$B$11:$B$14577,'MONTHLY DATA'!$B125)</f>
        <v>458.75</v>
      </c>
      <c r="GD125" s="78">
        <f>AVERAGEIFS('WEEKLY DATA'!GD$11:GD$14577,'WEEKLY DATA'!$A$11:$A$14577,'MONTHLY DATA'!$A125,'WEEKLY DATA'!$B$11:$B$14577,'MONTHLY DATA'!$B125)</f>
        <v>453.75</v>
      </c>
      <c r="GE125" s="154">
        <f t="shared" si="102"/>
        <v>-2.8112449799196804E-2</v>
      </c>
      <c r="GF125" s="169">
        <f>AVERAGEIFS('WEEKLY DATA'!GF$11:GF$14577,'WEEKLY DATA'!$A$11:$A$14577,'MONTHLY DATA'!$A125,'WEEKLY DATA'!$B$11:$B$14577,'MONTHLY DATA'!$B125)</f>
        <v>418.75</v>
      </c>
      <c r="GG125" s="78">
        <f>AVERAGEIFS('WEEKLY DATA'!GG$11:GG$14577,'WEEKLY DATA'!$A$11:$A$14577,'MONTHLY DATA'!$A125,'WEEKLY DATA'!$B$11:$B$14577,'MONTHLY DATA'!$B125)</f>
        <v>428.75</v>
      </c>
      <c r="GH125" s="78">
        <f>AVERAGEIFS('WEEKLY DATA'!GH$11:GH$14577,'WEEKLY DATA'!$A$11:$A$14577,'MONTHLY DATA'!$A125,'WEEKLY DATA'!$B$11:$B$14577,'MONTHLY DATA'!$B125)</f>
        <v>423.75</v>
      </c>
      <c r="GI125" s="154">
        <f t="shared" si="103"/>
        <v>-3.1428571428571472E-2</v>
      </c>
      <c r="GJ125" s="78">
        <f>AVERAGEIFS('WEEKLY DATA'!GJ$11:GJ$14577,'WEEKLY DATA'!$A$11:$A$14577,'MONTHLY DATA'!$A125,'WEEKLY DATA'!$B$11:$B$14577,'MONTHLY DATA'!$B125)</f>
        <v>556.25</v>
      </c>
      <c r="GK125" s="78">
        <f>AVERAGEIFS('WEEKLY DATA'!GK$11:GK$14577,'WEEKLY DATA'!$A$11:$A$14577,'MONTHLY DATA'!$A125,'WEEKLY DATA'!$B$11:$B$14577,'MONTHLY DATA'!$B125)</f>
        <v>566.25</v>
      </c>
      <c r="GL125" s="78">
        <f>AVERAGEIFS('WEEKLY DATA'!GL$11:GL$14577,'WEEKLY DATA'!$A$11:$A$14577,'MONTHLY DATA'!$A125,'WEEKLY DATA'!$B$11:$B$14577,'MONTHLY DATA'!$B125)</f>
        <v>561.25</v>
      </c>
      <c r="GM125" s="154">
        <f t="shared" si="104"/>
        <v>-3.2327586206896575E-2</v>
      </c>
      <c r="GN125" s="78">
        <f>AVERAGEIFS('WEEKLY DATA'!GN$11:GN$14577,'WEEKLY DATA'!$A$11:$A$14577,'MONTHLY DATA'!$A125,'WEEKLY DATA'!$B$11:$B$14577,'MONTHLY DATA'!$B125)</f>
        <v>538.75</v>
      </c>
      <c r="GO125" s="78">
        <f>AVERAGEIFS('WEEKLY DATA'!GO$11:GO$14577,'WEEKLY DATA'!$A$11:$A$14577,'MONTHLY DATA'!$A125,'WEEKLY DATA'!$B$11:$B$14577,'MONTHLY DATA'!$B125)</f>
        <v>548.75</v>
      </c>
      <c r="GP125" s="78">
        <f>AVERAGEIFS('WEEKLY DATA'!GP$11:GP$14577,'WEEKLY DATA'!$A$11:$A$14577,'MONTHLY DATA'!$A125,'WEEKLY DATA'!$B$11:$B$14577,'MONTHLY DATA'!$B125)</f>
        <v>543.75</v>
      </c>
      <c r="GQ125" s="154">
        <f t="shared" si="105"/>
        <v>-1.8058690744920947E-2</v>
      </c>
      <c r="GR125" s="78"/>
    </row>
    <row r="126" spans="1:200" ht="15.75" x14ac:dyDescent="0.25">
      <c r="A126">
        <f t="shared" si="55"/>
        <v>8</v>
      </c>
      <c r="B126">
        <f t="shared" si="56"/>
        <v>2019</v>
      </c>
      <c r="C126" s="86">
        <v>43678</v>
      </c>
      <c r="D126" s="78">
        <f>AVERAGEIFS('WEEKLY DATA'!D$11:D$14577,'WEEKLY DATA'!$A$11:$A$14577,'MONTHLY DATA'!$A126,'WEEKLY DATA'!$B$11:$B$14577,'MONTHLY DATA'!$B126)</f>
        <v>393</v>
      </c>
      <c r="E126" s="78">
        <f>AVERAGEIFS('WEEKLY DATA'!E$11:E$14577,'WEEKLY DATA'!$A$11:$A$14577,'MONTHLY DATA'!$A126,'WEEKLY DATA'!$B$11:$B$14577,'MONTHLY DATA'!$B126)</f>
        <v>403</v>
      </c>
      <c r="F126" s="78">
        <f>AVERAGEIFS('WEEKLY DATA'!F$11:F$14577,'WEEKLY DATA'!$A$11:$A$14577,'MONTHLY DATA'!$A126,'WEEKLY DATA'!$B$11:$B$14577,'MONTHLY DATA'!$B126)</f>
        <v>398</v>
      </c>
      <c r="G126" s="154">
        <f t="shared" si="57"/>
        <v>1.4012738853503182E-2</v>
      </c>
      <c r="H126" s="169">
        <f>AVERAGEIFS('WEEKLY DATA'!H$11:H$14577,'WEEKLY DATA'!$A$11:$A$14577,'MONTHLY DATA'!$A126,'WEEKLY DATA'!$B$11:$B$14577,'MONTHLY DATA'!$B126)</f>
        <v>528</v>
      </c>
      <c r="I126" s="78">
        <f>AVERAGEIFS('WEEKLY DATA'!I$11:I$14577,'WEEKLY DATA'!$A$11:$A$14577,'MONTHLY DATA'!$A126,'WEEKLY DATA'!$B$11:$B$14577,'MONTHLY DATA'!$B126)</f>
        <v>538</v>
      </c>
      <c r="J126" s="78">
        <f>AVERAGEIFS('WEEKLY DATA'!J$11:J$14577,'WEEKLY DATA'!$A$11:$A$14577,'MONTHLY DATA'!$A126,'WEEKLY DATA'!$B$11:$B$14577,'MONTHLY DATA'!$B126)</f>
        <v>533</v>
      </c>
      <c r="K126" s="154">
        <f t="shared" si="58"/>
        <v>1.0426540284360186E-2</v>
      </c>
      <c r="L126" s="169">
        <f>AVERAGEIFS('WEEKLY DATA'!L$11:L$14577,'WEEKLY DATA'!$A$11:$A$14577,'MONTHLY DATA'!$A126,'WEEKLY DATA'!$B$11:$B$14577,'MONTHLY DATA'!$B126)</f>
        <v>545</v>
      </c>
      <c r="M126" s="78">
        <f>AVERAGEIFS('WEEKLY DATA'!M$11:M$14577,'WEEKLY DATA'!$A$11:$A$14577,'MONTHLY DATA'!$A126,'WEEKLY DATA'!$B$11:$B$14577,'MONTHLY DATA'!$B126)</f>
        <v>555</v>
      </c>
      <c r="N126" s="78">
        <f>AVERAGEIFS('WEEKLY DATA'!N$11:N$14577,'WEEKLY DATA'!$A$11:$A$14577,'MONTHLY DATA'!$A126,'WEEKLY DATA'!$B$11:$B$14577,'MONTHLY DATA'!$B126)</f>
        <v>550</v>
      </c>
      <c r="O126" s="154">
        <f t="shared" si="59"/>
        <v>0</v>
      </c>
      <c r="P126" s="169">
        <f>AVERAGEIFS('WEEKLY DATA'!P$11:P$14577,'WEEKLY DATA'!$A$11:$A$14577,'MONTHLY DATA'!$A126,'WEEKLY DATA'!$B$11:$B$14577,'MONTHLY DATA'!$B126)</f>
        <v>372</v>
      </c>
      <c r="Q126" s="78">
        <f>AVERAGEIFS('WEEKLY DATA'!Q$11:Q$14577,'WEEKLY DATA'!$A$11:$A$14577,'MONTHLY DATA'!$A126,'WEEKLY DATA'!$B$11:$B$14577,'MONTHLY DATA'!$B126)</f>
        <v>382</v>
      </c>
      <c r="R126" s="78">
        <f>AVERAGEIFS('WEEKLY DATA'!R$11:R$14577,'WEEKLY DATA'!$A$11:$A$14577,'MONTHLY DATA'!$A126,'WEEKLY DATA'!$B$11:$B$14577,'MONTHLY DATA'!$B126)</f>
        <v>377</v>
      </c>
      <c r="S126" s="154">
        <f t="shared" si="60"/>
        <v>5.0871080139372804E-2</v>
      </c>
      <c r="T126" s="169">
        <f>AVERAGEIFS('WEEKLY DATA'!T$11:T$14577,'WEEKLY DATA'!$A$11:$A$14577,'MONTHLY DATA'!$A126,'WEEKLY DATA'!$B$11:$B$14577,'MONTHLY DATA'!$B126)</f>
        <v>373</v>
      </c>
      <c r="U126" s="78">
        <f>AVERAGEIFS('WEEKLY DATA'!U$11:U$14577,'WEEKLY DATA'!$A$11:$A$14577,'MONTHLY DATA'!$A126,'WEEKLY DATA'!$B$11:$B$14577,'MONTHLY DATA'!$B126)</f>
        <v>383</v>
      </c>
      <c r="V126" s="78">
        <f>AVERAGEIFS('WEEKLY DATA'!V$11:V$14577,'WEEKLY DATA'!$A$11:$A$14577,'MONTHLY DATA'!$A126,'WEEKLY DATA'!$B$11:$B$14577,'MONTHLY DATA'!$B126)</f>
        <v>378</v>
      </c>
      <c r="W126" s="154">
        <f t="shared" si="61"/>
        <v>1.4765100671140896E-2</v>
      </c>
      <c r="X126" s="169">
        <f>AVERAGEIFS('WEEKLY DATA'!X$11:X$14577,'WEEKLY DATA'!$A$11:$A$14577,'MONTHLY DATA'!$A126,'WEEKLY DATA'!$B$11:$B$14577,'MONTHLY DATA'!$B126)</f>
        <v>373</v>
      </c>
      <c r="Y126" s="78">
        <f>AVERAGEIFS('WEEKLY DATA'!Y$11:Y$14577,'WEEKLY DATA'!$A$11:$A$14577,'MONTHLY DATA'!$A126,'WEEKLY DATA'!$B$11:$B$14577,'MONTHLY DATA'!$B126)</f>
        <v>383</v>
      </c>
      <c r="Z126" s="78">
        <f>AVERAGEIFS('WEEKLY DATA'!Z$11:Z$14577,'WEEKLY DATA'!$A$11:$A$14577,'MONTHLY DATA'!$A126,'WEEKLY DATA'!$B$11:$B$14577,'MONTHLY DATA'!$B126)</f>
        <v>378</v>
      </c>
      <c r="AA126" s="154">
        <f t="shared" si="62"/>
        <v>1.4765100671140896E-2</v>
      </c>
      <c r="AB126" s="169">
        <f>AVERAGEIFS('WEEKLY DATA'!AB$11:AB$14577,'WEEKLY DATA'!$A$11:$A$14577,'MONTHLY DATA'!$A126,'WEEKLY DATA'!$B$11:$B$14577,'MONTHLY DATA'!$B126)</f>
        <v>540</v>
      </c>
      <c r="AC126" s="78">
        <f>AVERAGEIFS('WEEKLY DATA'!AC$11:AC$14577,'WEEKLY DATA'!$A$11:$A$14577,'MONTHLY DATA'!$A126,'WEEKLY DATA'!$B$11:$B$14577,'MONTHLY DATA'!$B126)</f>
        <v>550</v>
      </c>
      <c r="AD126" s="78">
        <f>AVERAGEIFS('WEEKLY DATA'!AD$11:AD$14577,'WEEKLY DATA'!$A$11:$A$14577,'MONTHLY DATA'!$A126,'WEEKLY DATA'!$B$11:$B$14577,'MONTHLY DATA'!$B126)</f>
        <v>545</v>
      </c>
      <c r="AE126" s="154">
        <f t="shared" si="63"/>
        <v>0</v>
      </c>
      <c r="AF126" s="169">
        <f>AVERAGEIFS('WEEKLY DATA'!AF$11:AF$14577,'WEEKLY DATA'!$A$11:$A$14577,'MONTHLY DATA'!$A126,'WEEKLY DATA'!$B$11:$B$14577,'MONTHLY DATA'!$B126)</f>
        <v>357</v>
      </c>
      <c r="AG126" s="78">
        <f>AVERAGEIFS('WEEKLY DATA'!AG$11:AG$14577,'WEEKLY DATA'!$A$11:$A$14577,'MONTHLY DATA'!$A126,'WEEKLY DATA'!$B$11:$B$14577,'MONTHLY DATA'!$B126)</f>
        <v>367</v>
      </c>
      <c r="AH126" s="78">
        <f>AVERAGEIFS('WEEKLY DATA'!AH$11:AH$14577,'WEEKLY DATA'!$A$11:$A$14577,'MONTHLY DATA'!$A126,'WEEKLY DATA'!$B$11:$B$14577,'MONTHLY DATA'!$B126)</f>
        <v>362</v>
      </c>
      <c r="AI126" s="154">
        <f t="shared" si="64"/>
        <v>5.3090909090909078E-2</v>
      </c>
      <c r="AJ126" s="169">
        <f>AVERAGEIFS('WEEKLY DATA'!AJ$11:AJ$14577,'WEEKLY DATA'!$A$11:$A$14577,'MONTHLY DATA'!$A126,'WEEKLY DATA'!$B$11:$B$14577,'MONTHLY DATA'!$B126)</f>
        <v>396</v>
      </c>
      <c r="AK126" s="78">
        <f>AVERAGEIFS('WEEKLY DATA'!AK$11:AK$14577,'WEEKLY DATA'!$A$11:$A$14577,'MONTHLY DATA'!$A126,'WEEKLY DATA'!$B$11:$B$14577,'MONTHLY DATA'!$B126)</f>
        <v>406</v>
      </c>
      <c r="AL126" s="78">
        <f>AVERAGEIFS('WEEKLY DATA'!AL$11:AL$14577,'WEEKLY DATA'!$A$11:$A$14577,'MONTHLY DATA'!$A126,'WEEKLY DATA'!$B$11:$B$14577,'MONTHLY DATA'!$B126)</f>
        <v>401</v>
      </c>
      <c r="AM126" s="154">
        <f t="shared" si="65"/>
        <v>2.1656050955414008E-2</v>
      </c>
      <c r="AN126" s="169">
        <f>AVERAGEIFS('WEEKLY DATA'!AN$11:AN$14577,'WEEKLY DATA'!$A$11:$A$14577,'MONTHLY DATA'!$A126,'WEEKLY DATA'!$B$11:$B$14577,'MONTHLY DATA'!$B126)</f>
        <v>395</v>
      </c>
      <c r="AO126" s="78">
        <f>AVERAGEIFS('WEEKLY DATA'!AO$11:AO$14577,'WEEKLY DATA'!$A$11:$A$14577,'MONTHLY DATA'!$A126,'WEEKLY DATA'!$B$11:$B$14577,'MONTHLY DATA'!$B126)</f>
        <v>405</v>
      </c>
      <c r="AP126" s="78">
        <f>AVERAGEIFS('WEEKLY DATA'!AP$11:AP$14577,'WEEKLY DATA'!$A$11:$A$14577,'MONTHLY DATA'!$A126,'WEEKLY DATA'!$B$11:$B$14577,'MONTHLY DATA'!$B126)</f>
        <v>400</v>
      </c>
      <c r="AQ126" s="154">
        <f t="shared" si="66"/>
        <v>9.4637223974762819E-3</v>
      </c>
      <c r="AR126" s="169">
        <f>AVERAGEIFS('WEEKLY DATA'!AR$11:AR$14577,'WEEKLY DATA'!$A$11:$A$14577,'MONTHLY DATA'!$A126,'WEEKLY DATA'!$B$11:$B$14577,'MONTHLY DATA'!$B126)</f>
        <v>550</v>
      </c>
      <c r="AS126" s="78">
        <f>AVERAGEIFS('WEEKLY DATA'!AS$11:AS$14577,'WEEKLY DATA'!$A$11:$A$14577,'MONTHLY DATA'!$A126,'WEEKLY DATA'!$B$11:$B$14577,'MONTHLY DATA'!$B126)</f>
        <v>560</v>
      </c>
      <c r="AT126" s="78">
        <f>AVERAGEIFS('WEEKLY DATA'!AT$11:AT$14577,'WEEKLY DATA'!$A$11:$A$14577,'MONTHLY DATA'!$A126,'WEEKLY DATA'!$B$11:$B$14577,'MONTHLY DATA'!$B126)</f>
        <v>555</v>
      </c>
      <c r="AU126" s="154">
        <f t="shared" si="67"/>
        <v>0</v>
      </c>
      <c r="AV126" s="169">
        <f>AVERAGEIFS('WEEKLY DATA'!AV$11:AV$14577,'WEEKLY DATA'!$A$11:$A$14577,'MONTHLY DATA'!$A126,'WEEKLY DATA'!$B$11:$B$14577,'MONTHLY DATA'!$B126)</f>
        <v>367</v>
      </c>
      <c r="AW126" s="78">
        <f>AVERAGEIFS('WEEKLY DATA'!AW$11:AW$14577,'WEEKLY DATA'!$A$11:$A$14577,'MONTHLY DATA'!$A126,'WEEKLY DATA'!$B$11:$B$14577,'MONTHLY DATA'!$B126)</f>
        <v>377</v>
      </c>
      <c r="AX126" s="78">
        <f>AVERAGEIFS('WEEKLY DATA'!AX$11:AX$14577,'WEEKLY DATA'!$A$11:$A$14577,'MONTHLY DATA'!$A126,'WEEKLY DATA'!$B$11:$B$14577,'MONTHLY DATA'!$B126)</f>
        <v>372</v>
      </c>
      <c r="AY126" s="154">
        <f t="shared" si="68"/>
        <v>5.1590106007067149E-2</v>
      </c>
      <c r="AZ126" s="169">
        <f>AVERAGEIFS('WEEKLY DATA'!AZ$11:AZ$14577,'WEEKLY DATA'!$A$11:$A$14577,'MONTHLY DATA'!$A126,'WEEKLY DATA'!$B$11:$B$14577,'MONTHLY DATA'!$B126)</f>
        <v>331</v>
      </c>
      <c r="BA126" s="78">
        <f>AVERAGEIFS('WEEKLY DATA'!BA$11:BA$14577,'WEEKLY DATA'!$A$11:$A$14577,'MONTHLY DATA'!$A126,'WEEKLY DATA'!$B$11:$B$14577,'MONTHLY DATA'!$B126)</f>
        <v>341</v>
      </c>
      <c r="BB126" s="78">
        <f>AVERAGEIFS('WEEKLY DATA'!BB$11:BB$14577,'WEEKLY DATA'!$A$11:$A$14577,'MONTHLY DATA'!$A126,'WEEKLY DATA'!$B$11:$B$14577,'MONTHLY DATA'!$B126)</f>
        <v>336</v>
      </c>
      <c r="BC126" s="154">
        <f t="shared" si="69"/>
        <v>2.5954198473282508E-2</v>
      </c>
      <c r="BD126" s="169">
        <f>AVERAGEIFS('WEEKLY DATA'!BD$11:BD$14577,'WEEKLY DATA'!$A$11:$A$14577,'MONTHLY DATA'!$A126,'WEEKLY DATA'!$B$11:$B$14577,'MONTHLY DATA'!$B126)</f>
        <v>330</v>
      </c>
      <c r="BE126" s="78">
        <f>AVERAGEIFS('WEEKLY DATA'!BE$11:BE$14577,'WEEKLY DATA'!$A$11:$A$14577,'MONTHLY DATA'!$A126,'WEEKLY DATA'!$B$11:$B$14577,'MONTHLY DATA'!$B126)</f>
        <v>340</v>
      </c>
      <c r="BF126" s="78">
        <f>AVERAGEIFS('WEEKLY DATA'!BF$11:BF$14577,'WEEKLY DATA'!$A$11:$A$14577,'MONTHLY DATA'!$A126,'WEEKLY DATA'!$B$11:$B$14577,'MONTHLY DATA'!$B126)</f>
        <v>335</v>
      </c>
      <c r="BG126" s="154">
        <f t="shared" si="70"/>
        <v>1.132075471698113E-2</v>
      </c>
      <c r="BH126" s="169">
        <f>AVERAGEIFS('WEEKLY DATA'!BH$11:BH$14577,'WEEKLY DATA'!$A$11:$A$14577,'MONTHLY DATA'!$A126,'WEEKLY DATA'!$B$11:$B$14577,'MONTHLY DATA'!$B126)</f>
        <v>440</v>
      </c>
      <c r="BI126" s="78">
        <f>AVERAGEIFS('WEEKLY DATA'!BI$11:BI$14577,'WEEKLY DATA'!$A$11:$A$14577,'MONTHLY DATA'!$A126,'WEEKLY DATA'!$B$11:$B$14577,'MONTHLY DATA'!$B126)</f>
        <v>450</v>
      </c>
      <c r="BJ126" s="78">
        <f>AVERAGEIFS('WEEKLY DATA'!BJ$11:BJ$14577,'WEEKLY DATA'!$A$11:$A$14577,'MONTHLY DATA'!$A126,'WEEKLY DATA'!$B$11:$B$14577,'MONTHLY DATA'!$B126)</f>
        <v>445</v>
      </c>
      <c r="BK126" s="154">
        <f t="shared" si="71"/>
        <v>0</v>
      </c>
      <c r="BL126" s="169">
        <f>AVERAGEIFS('WEEKLY DATA'!BL$11:BL$14577,'WEEKLY DATA'!$A$11:$A$14577,'MONTHLY DATA'!$A126,'WEEKLY DATA'!$B$11:$B$14577,'MONTHLY DATA'!$B126)</f>
        <v>352</v>
      </c>
      <c r="BM126" s="78">
        <f>AVERAGEIFS('WEEKLY DATA'!BM$11:BM$14577,'WEEKLY DATA'!$A$11:$A$14577,'MONTHLY DATA'!$A126,'WEEKLY DATA'!$B$11:$B$14577,'MONTHLY DATA'!$B126)</f>
        <v>362</v>
      </c>
      <c r="BN126" s="78">
        <f>AVERAGEIFS('WEEKLY DATA'!BN$11:BN$14577,'WEEKLY DATA'!$A$11:$A$14577,'MONTHLY DATA'!$A126,'WEEKLY DATA'!$B$11:$B$14577,'MONTHLY DATA'!$B126)</f>
        <v>357</v>
      </c>
      <c r="BO126" s="154">
        <f t="shared" si="72"/>
        <v>5.387453874538739E-2</v>
      </c>
      <c r="BP126" s="78">
        <f>AVERAGEIFS('WEEKLY DATA'!BP$11:BP$14577,'WEEKLY DATA'!$A$11:$A$14577,'MONTHLY DATA'!$A126,'WEEKLY DATA'!$B$11:$B$14577,'MONTHLY DATA'!$B126)</f>
        <v>385</v>
      </c>
      <c r="BQ126" s="78">
        <f>AVERAGEIFS('WEEKLY DATA'!BQ$11:BQ$14577,'WEEKLY DATA'!$A$11:$A$14577,'MONTHLY DATA'!$A126,'WEEKLY DATA'!$B$11:$B$14577,'MONTHLY DATA'!$B126)</f>
        <v>395</v>
      </c>
      <c r="BR126" s="78">
        <f>AVERAGEIFS('WEEKLY DATA'!BR$11:BR$14577,'WEEKLY DATA'!$A$11:$A$14577,'MONTHLY DATA'!$A126,'WEEKLY DATA'!$B$11:$B$14577,'MONTHLY DATA'!$B126)</f>
        <v>390</v>
      </c>
      <c r="BS126" s="154">
        <f t="shared" si="73"/>
        <v>-3.4055727554179516E-2</v>
      </c>
      <c r="BT126" s="78">
        <f>AVERAGEIFS('WEEKLY DATA'!BT$11:BT$14577,'WEEKLY DATA'!$A$11:$A$14577,'MONTHLY DATA'!$A126,'WEEKLY DATA'!$B$11:$B$14577,'MONTHLY DATA'!$B126)</f>
        <v>373</v>
      </c>
      <c r="BU126" s="78">
        <f>AVERAGEIFS('WEEKLY DATA'!BU$11:BU$14577,'WEEKLY DATA'!$A$11:$A$14577,'MONTHLY DATA'!$A126,'WEEKLY DATA'!$B$11:$B$14577,'MONTHLY DATA'!$B126)</f>
        <v>383</v>
      </c>
      <c r="BV126" s="78">
        <f>AVERAGEIFS('WEEKLY DATA'!BV$11:BV$14577,'WEEKLY DATA'!$A$11:$A$14577,'MONTHLY DATA'!$A126,'WEEKLY DATA'!$B$11:$B$14577,'MONTHLY DATA'!$B126)</f>
        <v>378</v>
      </c>
      <c r="BW126" s="154">
        <f t="shared" si="74"/>
        <v>-3.6942675159235661E-2</v>
      </c>
      <c r="BX126" s="78">
        <f>AVERAGEIFS('WEEKLY DATA'!BX$11:BX$14577,'WEEKLY DATA'!$A$11:$A$14577,'MONTHLY DATA'!$A126,'WEEKLY DATA'!$B$11:$B$14577,'MONTHLY DATA'!$B126)</f>
        <v>465</v>
      </c>
      <c r="BY126" s="78">
        <f>AVERAGEIFS('WEEKLY DATA'!BY$11:BY$14577,'WEEKLY DATA'!$A$11:$A$14577,'MONTHLY DATA'!$A126,'WEEKLY DATA'!$B$11:$B$14577,'MONTHLY DATA'!$B126)</f>
        <v>475</v>
      </c>
      <c r="BZ126" s="78">
        <f>AVERAGEIFS('WEEKLY DATA'!BZ$11:BZ$14577,'WEEKLY DATA'!$A$11:$A$14577,'MONTHLY DATA'!$A126,'WEEKLY DATA'!$B$11:$B$14577,'MONTHLY DATA'!$B126)</f>
        <v>470</v>
      </c>
      <c r="CA126" s="154">
        <f t="shared" si="75"/>
        <v>-1.3123359580052507E-2</v>
      </c>
      <c r="CB126" s="78">
        <f>AVERAGEIFS('WEEKLY DATA'!CB$11:CB$14577,'WEEKLY DATA'!$A$11:$A$14577,'MONTHLY DATA'!$A126,'WEEKLY DATA'!$B$11:$B$14577,'MONTHLY DATA'!$B126)</f>
        <v>449</v>
      </c>
      <c r="CC126" s="78">
        <f>AVERAGEIFS('WEEKLY DATA'!CC$11:CC$14577,'WEEKLY DATA'!$A$11:$A$14577,'MONTHLY DATA'!$A126,'WEEKLY DATA'!$B$11:$B$14577,'MONTHLY DATA'!$B126)</f>
        <v>459</v>
      </c>
      <c r="CD126" s="78">
        <f>AVERAGEIFS('WEEKLY DATA'!CD$11:CD$14577,'WEEKLY DATA'!$A$11:$A$14577,'MONTHLY DATA'!$A126,'WEEKLY DATA'!$B$11:$B$14577,'MONTHLY DATA'!$B126)</f>
        <v>454</v>
      </c>
      <c r="CE126" s="154">
        <f t="shared" si="76"/>
        <v>-0.14137115839243497</v>
      </c>
      <c r="CF126" s="78">
        <f>AVERAGEIFS('WEEKLY DATA'!CF$11:CF$14577,'WEEKLY DATA'!$A$11:$A$14577,'MONTHLY DATA'!$A126,'WEEKLY DATA'!$B$11:$B$14577,'MONTHLY DATA'!$B126)</f>
        <v>340</v>
      </c>
      <c r="CG126" s="78">
        <f>AVERAGEIFS('WEEKLY DATA'!CG$11:CG$14577,'WEEKLY DATA'!$A$11:$A$14577,'MONTHLY DATA'!$A126,'WEEKLY DATA'!$B$11:$B$14577,'MONTHLY DATA'!$B126)</f>
        <v>350</v>
      </c>
      <c r="CH126" s="78">
        <f>AVERAGEIFS('WEEKLY DATA'!CH$11:CH$14577,'WEEKLY DATA'!$A$11:$A$14577,'MONTHLY DATA'!$A126,'WEEKLY DATA'!$B$11:$B$14577,'MONTHLY DATA'!$B126)</f>
        <v>345</v>
      </c>
      <c r="CI126" s="154">
        <f t="shared" si="77"/>
        <v>-3.8327526132404199E-2</v>
      </c>
      <c r="CJ126" s="78">
        <f>AVERAGEIFS('WEEKLY DATA'!CJ$11:CJ$14577,'WEEKLY DATA'!$A$11:$A$14577,'MONTHLY DATA'!$A126,'WEEKLY DATA'!$B$11:$B$14577,'MONTHLY DATA'!$B126)</f>
        <v>333</v>
      </c>
      <c r="CK126" s="78">
        <f>AVERAGEIFS('WEEKLY DATA'!CK$11:CK$14577,'WEEKLY DATA'!$A$11:$A$14577,'MONTHLY DATA'!$A126,'WEEKLY DATA'!$B$11:$B$14577,'MONTHLY DATA'!$B126)</f>
        <v>347</v>
      </c>
      <c r="CL126" s="78">
        <f>AVERAGEIFS('WEEKLY DATA'!CL$11:CL$14577,'WEEKLY DATA'!$A$11:$A$14577,'MONTHLY DATA'!$A126,'WEEKLY DATA'!$B$11:$B$14577,'MONTHLY DATA'!$B126)</f>
        <v>340</v>
      </c>
      <c r="CM126" s="154">
        <f t="shared" si="78"/>
        <v>-4.8951048951048959E-2</v>
      </c>
      <c r="CN126" s="78">
        <f>AVERAGEIFS('WEEKLY DATA'!CN$11:CN$14577,'WEEKLY DATA'!$A$11:$A$14577,'MONTHLY DATA'!$A126,'WEEKLY DATA'!$B$11:$B$14577,'MONTHLY DATA'!$B126)</f>
        <v>425</v>
      </c>
      <c r="CO126" s="78">
        <f>AVERAGEIFS('WEEKLY DATA'!CO$11:CO$14577,'WEEKLY DATA'!$A$11:$A$14577,'MONTHLY DATA'!$A126,'WEEKLY DATA'!$B$11:$B$14577,'MONTHLY DATA'!$B126)</f>
        <v>435</v>
      </c>
      <c r="CP126" s="78">
        <f>AVERAGEIFS('WEEKLY DATA'!CP$11:CP$14577,'WEEKLY DATA'!$A$11:$A$14577,'MONTHLY DATA'!$A126,'WEEKLY DATA'!$B$11:$B$14577,'MONTHLY DATA'!$B126)</f>
        <v>430</v>
      </c>
      <c r="CQ126" s="154">
        <f t="shared" si="79"/>
        <v>8.7976539589442737E-3</v>
      </c>
      <c r="CR126" s="78">
        <f>AVERAGEIFS('WEEKLY DATA'!CR$11:CR$14577,'WEEKLY DATA'!$A$11:$A$14577,'MONTHLY DATA'!$A126,'WEEKLY DATA'!$B$11:$B$14577,'MONTHLY DATA'!$B126)</f>
        <v>409</v>
      </c>
      <c r="CS126" s="78">
        <f>AVERAGEIFS('WEEKLY DATA'!CS$11:CS$14577,'WEEKLY DATA'!$A$11:$A$14577,'MONTHLY DATA'!$A126,'WEEKLY DATA'!$B$11:$B$14577,'MONTHLY DATA'!$B126)</f>
        <v>419</v>
      </c>
      <c r="CT126" s="78">
        <f>AVERAGEIFS('WEEKLY DATA'!CT$11:CT$14577,'WEEKLY DATA'!$A$11:$A$14577,'MONTHLY DATA'!$A126,'WEEKLY DATA'!$B$11:$B$14577,'MONTHLY DATA'!$B126)</f>
        <v>414</v>
      </c>
      <c r="CU126" s="154">
        <f t="shared" si="80"/>
        <v>-0.15294117647058825</v>
      </c>
      <c r="CV126" s="169">
        <f>AVERAGEIFS('WEEKLY DATA'!CV$11:CV$14577,'WEEKLY DATA'!$A$11:$A$14577,'MONTHLY DATA'!$A126,'WEEKLY DATA'!$B$11:$B$14577,'MONTHLY DATA'!$B126)</f>
        <v>410</v>
      </c>
      <c r="CW126" s="78">
        <f>AVERAGEIFS('WEEKLY DATA'!CW$11:CW$14577,'WEEKLY DATA'!$A$11:$A$14577,'MONTHLY DATA'!$A126,'WEEKLY DATA'!$B$11:$B$14577,'MONTHLY DATA'!$B126)</f>
        <v>420</v>
      </c>
      <c r="CX126" s="78">
        <f>AVERAGEIFS('WEEKLY DATA'!CX$11:CX$14577,'WEEKLY DATA'!$A$11:$A$14577,'MONTHLY DATA'!$A126,'WEEKLY DATA'!$B$11:$B$14577,'MONTHLY DATA'!$B126)</f>
        <v>415</v>
      </c>
      <c r="CY126" s="154">
        <f t="shared" si="81"/>
        <v>-5.4131054131054124E-2</v>
      </c>
      <c r="CZ126" s="169">
        <f>AVERAGEIFS('WEEKLY DATA'!CZ$11:CZ$14577,'WEEKLY DATA'!$A$11:$A$14577,'MONTHLY DATA'!$A126,'WEEKLY DATA'!$B$11:$B$14577,'MONTHLY DATA'!$B126)</f>
        <v>378</v>
      </c>
      <c r="DA126" s="78">
        <f>AVERAGEIFS('WEEKLY DATA'!DA$11:DA$14577,'WEEKLY DATA'!$A$11:$A$14577,'MONTHLY DATA'!$A126,'WEEKLY DATA'!$B$11:$B$14577,'MONTHLY DATA'!$B126)</f>
        <v>388</v>
      </c>
      <c r="DB126" s="78">
        <f>AVERAGEIFS('WEEKLY DATA'!DB$11:DB$14577,'WEEKLY DATA'!$A$11:$A$14577,'MONTHLY DATA'!$A126,'WEEKLY DATA'!$B$11:$B$14577,'MONTHLY DATA'!$B126)</f>
        <v>383</v>
      </c>
      <c r="DC126" s="154">
        <f t="shared" si="82"/>
        <v>-3.9498432601880906E-2</v>
      </c>
      <c r="DD126" s="78">
        <f>AVERAGEIFS('WEEKLY DATA'!DD$11:DD$14577,'WEEKLY DATA'!$A$11:$A$14577,'MONTHLY DATA'!$A126,'WEEKLY DATA'!$B$11:$B$14577,'MONTHLY DATA'!$B126)</f>
        <v>461</v>
      </c>
      <c r="DE126" s="78">
        <f>AVERAGEIFS('WEEKLY DATA'!DE$11:DE$14577,'WEEKLY DATA'!$A$11:$A$14577,'MONTHLY DATA'!$A126,'WEEKLY DATA'!$B$11:$B$14577,'MONTHLY DATA'!$B126)</f>
        <v>471</v>
      </c>
      <c r="DF126" s="78">
        <f>AVERAGEIFS('WEEKLY DATA'!DF$11:DF$14577,'WEEKLY DATA'!$A$11:$A$14577,'MONTHLY DATA'!$A126,'WEEKLY DATA'!$B$11:$B$14577,'MONTHLY DATA'!$B126)</f>
        <v>466</v>
      </c>
      <c r="DG126" s="154">
        <f t="shared" si="83"/>
        <v>-1.1140583554376637E-2</v>
      </c>
      <c r="DH126" s="78">
        <f>AVERAGEIFS('WEEKLY DATA'!DH$11:DH$14577,'WEEKLY DATA'!$A$11:$A$14577,'MONTHLY DATA'!$A126,'WEEKLY DATA'!$B$11:$B$14577,'MONTHLY DATA'!$B126)</f>
        <v>429</v>
      </c>
      <c r="DI126" s="78">
        <f>AVERAGEIFS('WEEKLY DATA'!DI$11:DI$14577,'WEEKLY DATA'!$A$11:$A$14577,'MONTHLY DATA'!$A126,'WEEKLY DATA'!$B$11:$B$14577,'MONTHLY DATA'!$B126)</f>
        <v>439</v>
      </c>
      <c r="DJ126" s="78">
        <f>AVERAGEIFS('WEEKLY DATA'!DJ$11:DJ$14577,'WEEKLY DATA'!$A$11:$A$14577,'MONTHLY DATA'!$A126,'WEEKLY DATA'!$B$11:$B$14577,'MONTHLY DATA'!$B126)</f>
        <v>434</v>
      </c>
      <c r="DK126" s="154">
        <f t="shared" si="84"/>
        <v>-0.14692874692874691</v>
      </c>
      <c r="DL126" s="169">
        <f>AVERAGEIFS('WEEKLY DATA'!DL$11:DL$14577,'WEEKLY DATA'!$A$11:$A$14577,'MONTHLY DATA'!$A126,'WEEKLY DATA'!$B$11:$B$14577,'MONTHLY DATA'!$B126)</f>
        <v>365</v>
      </c>
      <c r="DM126" s="78">
        <f>AVERAGEIFS('WEEKLY DATA'!DM$11:DM$14577,'WEEKLY DATA'!$A$11:$A$14577,'MONTHLY DATA'!$A126,'WEEKLY DATA'!$B$11:$B$14577,'MONTHLY DATA'!$B126)</f>
        <v>375</v>
      </c>
      <c r="DN126" s="78">
        <f>AVERAGEIFS('WEEKLY DATA'!DN$11:DN$14577,'WEEKLY DATA'!$A$11:$A$14577,'MONTHLY DATA'!$A126,'WEEKLY DATA'!$B$11:$B$14577,'MONTHLY DATA'!$B126)</f>
        <v>370</v>
      </c>
      <c r="DO126" s="154">
        <f t="shared" si="85"/>
        <v>-3.5830618892508159E-2</v>
      </c>
      <c r="DP126" s="78">
        <f>AVERAGEIFS('WEEKLY DATA'!DP$11:DP$14577,'WEEKLY DATA'!$A$11:$A$14577,'MONTHLY DATA'!$A126,'WEEKLY DATA'!$B$11:$B$14577,'MONTHLY DATA'!$B126)</f>
        <v>323</v>
      </c>
      <c r="DQ126" s="78">
        <f>AVERAGEIFS('WEEKLY DATA'!DQ$11:DQ$14577,'WEEKLY DATA'!$A$11:$A$14577,'MONTHLY DATA'!$A126,'WEEKLY DATA'!$B$11:$B$14577,'MONTHLY DATA'!$B126)</f>
        <v>333</v>
      </c>
      <c r="DR126" s="78">
        <f>AVERAGEIFS('WEEKLY DATA'!DR$11:DR$14577,'WEEKLY DATA'!$A$11:$A$14577,'MONTHLY DATA'!$A126,'WEEKLY DATA'!$B$11:$B$14577,'MONTHLY DATA'!$B126)</f>
        <v>328</v>
      </c>
      <c r="DS126" s="154">
        <f t="shared" si="86"/>
        <v>-4.5818181818181869E-2</v>
      </c>
      <c r="DT126" s="78">
        <f>AVERAGEIFS('WEEKLY DATA'!DT$11:DT$14577,'WEEKLY DATA'!$A$11:$A$14577,'MONTHLY DATA'!$A126,'WEEKLY DATA'!$B$11:$B$14577,'MONTHLY DATA'!$B126)</f>
        <v>469</v>
      </c>
      <c r="DU126" s="78">
        <f>AVERAGEIFS('WEEKLY DATA'!DU$11:DU$14577,'WEEKLY DATA'!$A$11:$A$14577,'MONTHLY DATA'!$A126,'WEEKLY DATA'!$B$11:$B$14577,'MONTHLY DATA'!$B126)</f>
        <v>479</v>
      </c>
      <c r="DV126" s="78">
        <f>AVERAGEIFS('WEEKLY DATA'!DV$11:DV$14577,'WEEKLY DATA'!$A$11:$A$14577,'MONTHLY DATA'!$A126,'WEEKLY DATA'!$B$11:$B$14577,'MONTHLY DATA'!$B126)</f>
        <v>474</v>
      </c>
      <c r="DW126" s="154">
        <f t="shared" si="87"/>
        <v>-1.5064935064935114E-2</v>
      </c>
      <c r="DX126" s="78">
        <f>AVERAGEIFS('WEEKLY DATA'!DX$11:DX$14577,'WEEKLY DATA'!$A$11:$A$14577,'MONTHLY DATA'!$A126,'WEEKLY DATA'!$B$11:$B$14577,'MONTHLY DATA'!$B126)</f>
        <v>424</v>
      </c>
      <c r="DY126" s="78">
        <f>AVERAGEIFS('WEEKLY DATA'!DY$11:DY$14577,'WEEKLY DATA'!$A$11:$A$14577,'MONTHLY DATA'!$A126,'WEEKLY DATA'!$B$11:$B$14577,'MONTHLY DATA'!$B126)</f>
        <v>434</v>
      </c>
      <c r="DZ126" s="78">
        <f>AVERAGEIFS('WEEKLY DATA'!DZ$11:DZ$14577,'WEEKLY DATA'!$A$11:$A$14577,'MONTHLY DATA'!$A126,'WEEKLY DATA'!$B$11:$B$14577,'MONTHLY DATA'!$B126)</f>
        <v>429</v>
      </c>
      <c r="EA126" s="154">
        <f t="shared" si="88"/>
        <v>-0.14838709677419359</v>
      </c>
      <c r="EB126" s="78">
        <f>AVERAGEIFS('WEEKLY DATA'!EB$11:EB$14577,'WEEKLY DATA'!$A$11:$A$14577,'MONTHLY DATA'!$A126,'WEEKLY DATA'!$B$11:$B$14577,'MONTHLY DATA'!$B126)</f>
        <v>296</v>
      </c>
      <c r="EC126" s="78">
        <f>AVERAGEIFS('WEEKLY DATA'!EC$11:EC$14577,'WEEKLY DATA'!$A$11:$A$14577,'MONTHLY DATA'!$A126,'WEEKLY DATA'!$B$11:$B$14577,'MONTHLY DATA'!$B126)</f>
        <v>306</v>
      </c>
      <c r="ED126" s="78">
        <f>AVERAGEIFS('WEEKLY DATA'!ED$11:ED$14577,'WEEKLY DATA'!$A$11:$A$14577,'MONTHLY DATA'!$A126,'WEEKLY DATA'!$B$11:$B$14577,'MONTHLY DATA'!$B126)</f>
        <v>301</v>
      </c>
      <c r="EE126" s="154">
        <f t="shared" si="89"/>
        <v>-4.4444444444444398E-2</v>
      </c>
      <c r="EF126" s="169">
        <f>AVERAGEIFS('WEEKLY DATA'!EF$11:EF$14577,'WEEKLY DATA'!$A$11:$A$14577,'MONTHLY DATA'!$A126,'WEEKLY DATA'!$B$11:$B$14577,'MONTHLY DATA'!$B126)</f>
        <v>288</v>
      </c>
      <c r="EG126" s="78">
        <f>AVERAGEIFS('WEEKLY DATA'!EG$11:EG$14577,'WEEKLY DATA'!$A$11:$A$14577,'MONTHLY DATA'!$A126,'WEEKLY DATA'!$B$11:$B$14577,'MONTHLY DATA'!$B126)</f>
        <v>298</v>
      </c>
      <c r="EH126" s="78">
        <f>AVERAGEIFS('WEEKLY DATA'!EH$11:EH$14577,'WEEKLY DATA'!$A$11:$A$14577,'MONTHLY DATA'!$A126,'WEEKLY DATA'!$B$11:$B$14577,'MONTHLY DATA'!$B126)</f>
        <v>293</v>
      </c>
      <c r="EI126" s="154">
        <f t="shared" si="90"/>
        <v>-7.7165354330708702E-2</v>
      </c>
      <c r="EJ126" s="78">
        <f>AVERAGEIFS('WEEKLY DATA'!EJ$11:EJ$14577,'WEEKLY DATA'!$A$11:$A$14577,'MONTHLY DATA'!$A126,'WEEKLY DATA'!$B$11:$B$14577,'MONTHLY DATA'!$B126)</f>
        <v>480</v>
      </c>
      <c r="EK126" s="78">
        <f>AVERAGEIFS('WEEKLY DATA'!EK$11:EK$14577,'WEEKLY DATA'!$A$11:$A$14577,'MONTHLY DATA'!$A126,'WEEKLY DATA'!$B$11:$B$14577,'MONTHLY DATA'!$B126)</f>
        <v>490</v>
      </c>
      <c r="EL126" s="78">
        <f>AVERAGEIFS('WEEKLY DATA'!EL$11:EL$14577,'WEEKLY DATA'!$A$11:$A$14577,'MONTHLY DATA'!$A126,'WEEKLY DATA'!$B$11:$B$14577,'MONTHLY DATA'!$B126)</f>
        <v>485</v>
      </c>
      <c r="EM126" s="154">
        <f t="shared" si="91"/>
        <v>-1.2722646310432517E-2</v>
      </c>
      <c r="EN126" s="78">
        <f>AVERAGEIFS('WEEKLY DATA'!EN$11:EN$14577,'WEEKLY DATA'!$A$11:$A$14577,'MONTHLY DATA'!$A126,'WEEKLY DATA'!$B$11:$B$14577,'MONTHLY DATA'!$B126)</f>
        <v>304</v>
      </c>
      <c r="EO126" s="78">
        <f>AVERAGEIFS('WEEKLY DATA'!EO$11:EO$14577,'WEEKLY DATA'!$A$11:$A$14577,'MONTHLY DATA'!$A126,'WEEKLY DATA'!$B$11:$B$14577,'MONTHLY DATA'!$B126)</f>
        <v>314</v>
      </c>
      <c r="EP126" s="78">
        <f>AVERAGEIFS('WEEKLY DATA'!EP$11:EP$14577,'WEEKLY DATA'!$A$11:$A$14577,'MONTHLY DATA'!$A126,'WEEKLY DATA'!$B$11:$B$14577,'MONTHLY DATA'!$B126)</f>
        <v>309</v>
      </c>
      <c r="EQ126" s="154">
        <f t="shared" si="92"/>
        <v>-0.19478827361563522</v>
      </c>
      <c r="ER126" s="78">
        <f>AVERAGEIFS('WEEKLY DATA'!ER$11:ER$14577,'WEEKLY DATA'!$A$11:$A$14577,'MONTHLY DATA'!$A126,'WEEKLY DATA'!$B$11:$B$14577,'MONTHLY DATA'!$B126)</f>
        <v>271</v>
      </c>
      <c r="ES126" s="78">
        <f>AVERAGEIFS('WEEKLY DATA'!ES$11:ES$14577,'WEEKLY DATA'!$A$11:$A$14577,'MONTHLY DATA'!$A126,'WEEKLY DATA'!$B$11:$B$14577,'MONTHLY DATA'!$B126)</f>
        <v>281</v>
      </c>
      <c r="ET126" s="78">
        <f>AVERAGEIFS('WEEKLY DATA'!ET$11:ET$14577,'WEEKLY DATA'!$A$11:$A$14577,'MONTHLY DATA'!$A126,'WEEKLY DATA'!$B$11:$B$14577,'MONTHLY DATA'!$B126)</f>
        <v>276</v>
      </c>
      <c r="EU126" s="154">
        <f t="shared" si="93"/>
        <v>-4.8275862068965503E-2</v>
      </c>
      <c r="EV126" s="78">
        <f>AVERAGEIFS('WEEKLY DATA'!EV$11:EV$14577,'WEEKLY DATA'!$A$11:$A$14577,'MONTHLY DATA'!$A126,'WEEKLY DATA'!$B$11:$B$14577,'MONTHLY DATA'!$B126)</f>
        <v>253</v>
      </c>
      <c r="EW126" s="78">
        <f>AVERAGEIFS('WEEKLY DATA'!EW$11:EW$14577,'WEEKLY DATA'!$A$11:$A$14577,'MONTHLY DATA'!$A126,'WEEKLY DATA'!$B$11:$B$14577,'MONTHLY DATA'!$B126)</f>
        <v>263</v>
      </c>
      <c r="EX126" s="78">
        <f>AVERAGEIFS('WEEKLY DATA'!EX$11:EX$14577,'WEEKLY DATA'!$A$11:$A$14577,'MONTHLY DATA'!$A126,'WEEKLY DATA'!$B$11:$B$14577,'MONTHLY DATA'!$B126)</f>
        <v>258</v>
      </c>
      <c r="EY126" s="154">
        <f t="shared" si="94"/>
        <v>-8.6725663716814116E-2</v>
      </c>
      <c r="EZ126" s="78">
        <f>AVERAGEIFS('WEEKLY DATA'!EZ$11:EZ$14577,'WEEKLY DATA'!$A$11:$A$14577,'MONTHLY DATA'!$A126,'WEEKLY DATA'!$B$11:$B$14577,'MONTHLY DATA'!$B126)</f>
        <v>465</v>
      </c>
      <c r="FA126" s="78">
        <f>AVERAGEIFS('WEEKLY DATA'!FA$11:FA$14577,'WEEKLY DATA'!$A$11:$A$14577,'MONTHLY DATA'!$A126,'WEEKLY DATA'!$B$11:$B$14577,'MONTHLY DATA'!$B126)</f>
        <v>475</v>
      </c>
      <c r="FB126" s="78">
        <f>AVERAGEIFS('WEEKLY DATA'!FB$11:FB$14577,'WEEKLY DATA'!$A$11:$A$14577,'MONTHLY DATA'!$A126,'WEEKLY DATA'!$B$11:$B$14577,'MONTHLY DATA'!$B126)</f>
        <v>470</v>
      </c>
      <c r="FC126" s="154">
        <f t="shared" si="95"/>
        <v>-1.3123359580052507E-2</v>
      </c>
      <c r="FD126" s="78">
        <f>AVERAGEIFS('WEEKLY DATA'!FD$11:FD$14577,'WEEKLY DATA'!$A$11:$A$14577,'MONTHLY DATA'!$A126,'WEEKLY DATA'!$B$11:$B$14577,'MONTHLY DATA'!$B126)</f>
        <v>389</v>
      </c>
      <c r="FE126" s="78">
        <f>AVERAGEIFS('WEEKLY DATA'!FE$11:FE$14577,'WEEKLY DATA'!$A$11:$A$14577,'MONTHLY DATA'!$A126,'WEEKLY DATA'!$B$11:$B$14577,'MONTHLY DATA'!$B126)</f>
        <v>399</v>
      </c>
      <c r="FF126" s="78">
        <f>AVERAGEIFS('WEEKLY DATA'!FF$11:FF$14577,'WEEKLY DATA'!$A$11:$A$14577,'MONTHLY DATA'!$A126,'WEEKLY DATA'!$B$11:$B$14577,'MONTHLY DATA'!$B126)</f>
        <v>394</v>
      </c>
      <c r="FG126" s="154">
        <f t="shared" si="96"/>
        <v>-0.12200557103064069</v>
      </c>
      <c r="FH126" s="78">
        <f>AVERAGEIFS('WEEKLY DATA'!FH$11:FH$14577,'WEEKLY DATA'!$A$11:$A$14577,'MONTHLY DATA'!$A126,'WEEKLY DATA'!$B$11:$B$14577,'MONTHLY DATA'!$B126)</f>
        <v>253</v>
      </c>
      <c r="FI126" s="78">
        <f>AVERAGEIFS('WEEKLY DATA'!FI$11:FI$14577,'WEEKLY DATA'!$A$11:$A$14577,'MONTHLY DATA'!$A126,'WEEKLY DATA'!$B$11:$B$14577,'MONTHLY DATA'!$B126)</f>
        <v>263</v>
      </c>
      <c r="FJ126" s="78">
        <f>AVERAGEIFS('WEEKLY DATA'!FJ$11:FJ$14577,'WEEKLY DATA'!$A$11:$A$14577,'MONTHLY DATA'!$A126,'WEEKLY DATA'!$B$11:$B$14577,'MONTHLY DATA'!$B126)</f>
        <v>258</v>
      </c>
      <c r="FK126" s="154">
        <f t="shared" si="97"/>
        <v>-4.8847926267281072E-2</v>
      </c>
      <c r="FL126" s="169">
        <f>AVERAGEIFS('WEEKLY DATA'!FL$11:FL$14577,'WEEKLY DATA'!$A$11:$A$14577,'MONTHLY DATA'!$A126,'WEEKLY DATA'!$B$11:$B$14577,'MONTHLY DATA'!$B126)</f>
        <v>279</v>
      </c>
      <c r="FM126" s="78">
        <f>AVERAGEIFS('WEEKLY DATA'!FM$11:FM$14577,'WEEKLY DATA'!$A$11:$A$14577,'MONTHLY DATA'!$A126,'WEEKLY DATA'!$B$11:$B$14577,'MONTHLY DATA'!$B126)</f>
        <v>289</v>
      </c>
      <c r="FN126" s="78">
        <f>AVERAGEIFS('WEEKLY DATA'!FN$11:FN$14577,'WEEKLY DATA'!$A$11:$A$14577,'MONTHLY DATA'!$A126,'WEEKLY DATA'!$B$11:$B$14577,'MONTHLY DATA'!$B126)</f>
        <v>284</v>
      </c>
      <c r="FO126" s="154">
        <f t="shared" si="98"/>
        <v>-1.6450216450216493E-2</v>
      </c>
      <c r="FP126" s="78">
        <f>AVERAGEIFS('WEEKLY DATA'!FP$11:FP$14577,'WEEKLY DATA'!$A$11:$A$14577,'MONTHLY DATA'!$A126,'WEEKLY DATA'!$B$11:$B$14577,'MONTHLY DATA'!$B126)</f>
        <v>353</v>
      </c>
      <c r="FQ126" s="78">
        <f>AVERAGEIFS('WEEKLY DATA'!FQ$11:FQ$14577,'WEEKLY DATA'!$A$11:$A$14577,'MONTHLY DATA'!$A126,'WEEKLY DATA'!$B$11:$B$14577,'MONTHLY DATA'!$B126)</f>
        <v>363</v>
      </c>
      <c r="FR126" s="78">
        <f>AVERAGEIFS('WEEKLY DATA'!FR$11:FR$14577,'WEEKLY DATA'!$A$11:$A$14577,'MONTHLY DATA'!$A126,'WEEKLY DATA'!$B$11:$B$14577,'MONTHLY DATA'!$B126)</f>
        <v>358</v>
      </c>
      <c r="FS126" s="154">
        <f t="shared" si="99"/>
        <v>-1.9178082191780854E-2</v>
      </c>
      <c r="FT126" s="78">
        <f>AVERAGEIFS('WEEKLY DATA'!FT$11:FT$14577,'WEEKLY DATA'!$A$11:$A$14577,'MONTHLY DATA'!$A126,'WEEKLY DATA'!$B$11:$B$14577,'MONTHLY DATA'!$B126)</f>
        <v>299</v>
      </c>
      <c r="FU126" s="78">
        <f>AVERAGEIFS('WEEKLY DATA'!FU$11:FU$14577,'WEEKLY DATA'!$A$11:$A$14577,'MONTHLY DATA'!$A126,'WEEKLY DATA'!$B$11:$B$14577,'MONTHLY DATA'!$B126)</f>
        <v>309</v>
      </c>
      <c r="FV126" s="78">
        <f>AVERAGEIFS('WEEKLY DATA'!FV$11:FV$14577,'WEEKLY DATA'!$A$11:$A$14577,'MONTHLY DATA'!$A126,'WEEKLY DATA'!$B$11:$B$14577,'MONTHLY DATA'!$B126)</f>
        <v>304</v>
      </c>
      <c r="FW126" s="154">
        <f t="shared" si="100"/>
        <v>-3.2786885245901232E-3</v>
      </c>
      <c r="FX126" s="78">
        <f>AVERAGEIFS('WEEKLY DATA'!FX$11:FX$14577,'WEEKLY DATA'!$A$11:$A$14577,'MONTHLY DATA'!$A126,'WEEKLY DATA'!$B$11:$B$14577,'MONTHLY DATA'!$B126)</f>
        <v>374</v>
      </c>
      <c r="FY126" s="78">
        <f>AVERAGEIFS('WEEKLY DATA'!FY$11:FY$14577,'WEEKLY DATA'!$A$11:$A$14577,'MONTHLY DATA'!$A126,'WEEKLY DATA'!$B$11:$B$14577,'MONTHLY DATA'!$B126)</f>
        <v>384</v>
      </c>
      <c r="FZ126" s="78">
        <f>AVERAGEIFS('WEEKLY DATA'!FZ$11:FZ$14577,'WEEKLY DATA'!$A$11:$A$14577,'MONTHLY DATA'!$A126,'WEEKLY DATA'!$B$11:$B$14577,'MONTHLY DATA'!$B126)</f>
        <v>379</v>
      </c>
      <c r="GA126" s="154">
        <f t="shared" si="101"/>
        <v>-5.2499999999999991E-2</v>
      </c>
      <c r="GB126" s="78">
        <f>AVERAGEIFS('WEEKLY DATA'!GB$11:GB$14577,'WEEKLY DATA'!$A$11:$A$14577,'MONTHLY DATA'!$A126,'WEEKLY DATA'!$B$11:$B$14577,'MONTHLY DATA'!$B126)</f>
        <v>425</v>
      </c>
      <c r="GC126" s="78">
        <f>AVERAGEIFS('WEEKLY DATA'!GC$11:GC$14577,'WEEKLY DATA'!$A$11:$A$14577,'MONTHLY DATA'!$A126,'WEEKLY DATA'!$B$11:$B$14577,'MONTHLY DATA'!$B126)</f>
        <v>435</v>
      </c>
      <c r="GD126" s="78">
        <f>AVERAGEIFS('WEEKLY DATA'!GD$11:GD$14577,'WEEKLY DATA'!$A$11:$A$14577,'MONTHLY DATA'!$A126,'WEEKLY DATA'!$B$11:$B$14577,'MONTHLY DATA'!$B126)</f>
        <v>430</v>
      </c>
      <c r="GE126" s="154">
        <f t="shared" si="102"/>
        <v>-5.2341597796143224E-2</v>
      </c>
      <c r="GF126" s="169">
        <f>AVERAGEIFS('WEEKLY DATA'!GF$11:GF$14577,'WEEKLY DATA'!$A$11:$A$14577,'MONTHLY DATA'!$A126,'WEEKLY DATA'!$B$11:$B$14577,'MONTHLY DATA'!$B126)</f>
        <v>403</v>
      </c>
      <c r="GG126" s="78">
        <f>AVERAGEIFS('WEEKLY DATA'!GG$11:GG$14577,'WEEKLY DATA'!$A$11:$A$14577,'MONTHLY DATA'!$A126,'WEEKLY DATA'!$B$11:$B$14577,'MONTHLY DATA'!$B126)</f>
        <v>413</v>
      </c>
      <c r="GH126" s="78">
        <f>AVERAGEIFS('WEEKLY DATA'!GH$11:GH$14577,'WEEKLY DATA'!$A$11:$A$14577,'MONTHLY DATA'!$A126,'WEEKLY DATA'!$B$11:$B$14577,'MONTHLY DATA'!$B126)</f>
        <v>408</v>
      </c>
      <c r="GI126" s="154">
        <f t="shared" si="103"/>
        <v>-3.7168141592920367E-2</v>
      </c>
      <c r="GJ126" s="78">
        <f>AVERAGEIFS('WEEKLY DATA'!GJ$11:GJ$14577,'WEEKLY DATA'!$A$11:$A$14577,'MONTHLY DATA'!$A126,'WEEKLY DATA'!$B$11:$B$14577,'MONTHLY DATA'!$B126)</f>
        <v>533</v>
      </c>
      <c r="GK126" s="78">
        <f>AVERAGEIFS('WEEKLY DATA'!GK$11:GK$14577,'WEEKLY DATA'!$A$11:$A$14577,'MONTHLY DATA'!$A126,'WEEKLY DATA'!$B$11:$B$14577,'MONTHLY DATA'!$B126)</f>
        <v>543</v>
      </c>
      <c r="GL126" s="78">
        <f>AVERAGEIFS('WEEKLY DATA'!GL$11:GL$14577,'WEEKLY DATA'!$A$11:$A$14577,'MONTHLY DATA'!$A126,'WEEKLY DATA'!$B$11:$B$14577,'MONTHLY DATA'!$B126)</f>
        <v>538</v>
      </c>
      <c r="GM126" s="154">
        <f t="shared" si="104"/>
        <v>-4.1425389755011088E-2</v>
      </c>
      <c r="GN126" s="78">
        <f>AVERAGEIFS('WEEKLY DATA'!GN$11:GN$14577,'WEEKLY DATA'!$A$11:$A$14577,'MONTHLY DATA'!$A126,'WEEKLY DATA'!$B$11:$B$14577,'MONTHLY DATA'!$B126)</f>
        <v>464</v>
      </c>
      <c r="GO126" s="78">
        <f>AVERAGEIFS('WEEKLY DATA'!GO$11:GO$14577,'WEEKLY DATA'!$A$11:$A$14577,'MONTHLY DATA'!$A126,'WEEKLY DATA'!$B$11:$B$14577,'MONTHLY DATA'!$B126)</f>
        <v>474</v>
      </c>
      <c r="GP126" s="78">
        <f>AVERAGEIFS('WEEKLY DATA'!GP$11:GP$14577,'WEEKLY DATA'!$A$11:$A$14577,'MONTHLY DATA'!$A126,'WEEKLY DATA'!$B$11:$B$14577,'MONTHLY DATA'!$B126)</f>
        <v>469</v>
      </c>
      <c r="GQ126" s="154">
        <f t="shared" si="105"/>
        <v>-0.13747126436781609</v>
      </c>
      <c r="GR126" s="78"/>
    </row>
    <row r="127" spans="1:200" ht="15.75" x14ac:dyDescent="0.25">
      <c r="A127">
        <f t="shared" si="55"/>
        <v>9</v>
      </c>
      <c r="B127">
        <f t="shared" si="56"/>
        <v>2019</v>
      </c>
      <c r="C127" s="86">
        <v>43709</v>
      </c>
      <c r="D127" s="78">
        <f>AVERAGEIFS('WEEKLY DATA'!D$11:D$14577,'WEEKLY DATA'!$A$11:$A$14577,'MONTHLY DATA'!$A127,'WEEKLY DATA'!$B$11:$B$14577,'MONTHLY DATA'!$B127)</f>
        <v>423.75</v>
      </c>
      <c r="E127" s="78">
        <f>AVERAGEIFS('WEEKLY DATA'!E$11:E$14577,'WEEKLY DATA'!$A$11:$A$14577,'MONTHLY DATA'!$A127,'WEEKLY DATA'!$B$11:$B$14577,'MONTHLY DATA'!$B127)</f>
        <v>433.75</v>
      </c>
      <c r="F127" s="78">
        <f>AVERAGEIFS('WEEKLY DATA'!F$11:F$14577,'WEEKLY DATA'!$A$11:$A$14577,'MONTHLY DATA'!$A127,'WEEKLY DATA'!$B$11:$B$14577,'MONTHLY DATA'!$B127)</f>
        <v>428.75</v>
      </c>
      <c r="G127" s="154">
        <f t="shared" si="57"/>
        <v>7.7261306532663276E-2</v>
      </c>
      <c r="H127" s="169">
        <f>AVERAGEIFS('WEEKLY DATA'!H$11:H$14577,'WEEKLY DATA'!$A$11:$A$14577,'MONTHLY DATA'!$A127,'WEEKLY DATA'!$B$11:$B$14577,'MONTHLY DATA'!$B127)</f>
        <v>543.75</v>
      </c>
      <c r="I127" s="78">
        <f>AVERAGEIFS('WEEKLY DATA'!I$11:I$14577,'WEEKLY DATA'!$A$11:$A$14577,'MONTHLY DATA'!$A127,'WEEKLY DATA'!$B$11:$B$14577,'MONTHLY DATA'!$B127)</f>
        <v>553.75</v>
      </c>
      <c r="J127" s="78">
        <f>AVERAGEIFS('WEEKLY DATA'!J$11:J$14577,'WEEKLY DATA'!$A$11:$A$14577,'MONTHLY DATA'!$A127,'WEEKLY DATA'!$B$11:$B$14577,'MONTHLY DATA'!$B127)</f>
        <v>548.75</v>
      </c>
      <c r="K127" s="154">
        <f t="shared" si="58"/>
        <v>2.9549718574108708E-2</v>
      </c>
      <c r="L127" s="169">
        <f>AVERAGEIFS('WEEKLY DATA'!L$11:L$14577,'WEEKLY DATA'!$A$11:$A$14577,'MONTHLY DATA'!$A127,'WEEKLY DATA'!$B$11:$B$14577,'MONTHLY DATA'!$B127)</f>
        <v>550</v>
      </c>
      <c r="M127" s="78">
        <f>AVERAGEIFS('WEEKLY DATA'!M$11:M$14577,'WEEKLY DATA'!$A$11:$A$14577,'MONTHLY DATA'!$A127,'WEEKLY DATA'!$B$11:$B$14577,'MONTHLY DATA'!$B127)</f>
        <v>560</v>
      </c>
      <c r="N127" s="78">
        <f>AVERAGEIFS('WEEKLY DATA'!N$11:N$14577,'WEEKLY DATA'!$A$11:$A$14577,'MONTHLY DATA'!$A127,'WEEKLY DATA'!$B$11:$B$14577,'MONTHLY DATA'!$B127)</f>
        <v>555</v>
      </c>
      <c r="O127" s="154">
        <f t="shared" si="59"/>
        <v>9.0909090909090384E-3</v>
      </c>
      <c r="P127" s="169">
        <f>AVERAGEIFS('WEEKLY DATA'!P$11:P$14577,'WEEKLY DATA'!$A$11:$A$14577,'MONTHLY DATA'!$A127,'WEEKLY DATA'!$B$11:$B$14577,'MONTHLY DATA'!$B127)</f>
        <v>401.25</v>
      </c>
      <c r="Q127" s="78">
        <f>AVERAGEIFS('WEEKLY DATA'!Q$11:Q$14577,'WEEKLY DATA'!$A$11:$A$14577,'MONTHLY DATA'!$A127,'WEEKLY DATA'!$B$11:$B$14577,'MONTHLY DATA'!$B127)</f>
        <v>411.25</v>
      </c>
      <c r="R127" s="78">
        <f>AVERAGEIFS('WEEKLY DATA'!R$11:R$14577,'WEEKLY DATA'!$A$11:$A$14577,'MONTHLY DATA'!$A127,'WEEKLY DATA'!$B$11:$B$14577,'MONTHLY DATA'!$B127)</f>
        <v>406.25</v>
      </c>
      <c r="S127" s="154">
        <f t="shared" si="60"/>
        <v>7.7586206896551824E-2</v>
      </c>
      <c r="T127" s="169">
        <f>AVERAGEIFS('WEEKLY DATA'!T$11:T$14577,'WEEKLY DATA'!$A$11:$A$14577,'MONTHLY DATA'!$A127,'WEEKLY DATA'!$B$11:$B$14577,'MONTHLY DATA'!$B127)</f>
        <v>403.75</v>
      </c>
      <c r="U127" s="78">
        <f>AVERAGEIFS('WEEKLY DATA'!U$11:U$14577,'WEEKLY DATA'!$A$11:$A$14577,'MONTHLY DATA'!$A127,'WEEKLY DATA'!$B$11:$B$14577,'MONTHLY DATA'!$B127)</f>
        <v>413.75</v>
      </c>
      <c r="V127" s="78">
        <f>AVERAGEIFS('WEEKLY DATA'!V$11:V$14577,'WEEKLY DATA'!$A$11:$A$14577,'MONTHLY DATA'!$A127,'WEEKLY DATA'!$B$11:$B$14577,'MONTHLY DATA'!$B127)</f>
        <v>408.75</v>
      </c>
      <c r="W127" s="154">
        <f t="shared" si="61"/>
        <v>8.1349206349206282E-2</v>
      </c>
      <c r="X127" s="169">
        <f>AVERAGEIFS('WEEKLY DATA'!X$11:X$14577,'WEEKLY DATA'!$A$11:$A$14577,'MONTHLY DATA'!$A127,'WEEKLY DATA'!$B$11:$B$14577,'MONTHLY DATA'!$B127)</f>
        <v>396.25</v>
      </c>
      <c r="Y127" s="78">
        <f>AVERAGEIFS('WEEKLY DATA'!Y$11:Y$14577,'WEEKLY DATA'!$A$11:$A$14577,'MONTHLY DATA'!$A127,'WEEKLY DATA'!$B$11:$B$14577,'MONTHLY DATA'!$B127)</f>
        <v>406.25</v>
      </c>
      <c r="Z127" s="78">
        <f>AVERAGEIFS('WEEKLY DATA'!Z$11:Z$14577,'WEEKLY DATA'!$A$11:$A$14577,'MONTHLY DATA'!$A127,'WEEKLY DATA'!$B$11:$B$14577,'MONTHLY DATA'!$B127)</f>
        <v>401.25</v>
      </c>
      <c r="AA127" s="154">
        <f t="shared" si="62"/>
        <v>6.1507936507936511E-2</v>
      </c>
      <c r="AB127" s="169">
        <f>AVERAGEIFS('WEEKLY DATA'!AB$11:AB$14577,'WEEKLY DATA'!$A$11:$A$14577,'MONTHLY DATA'!$A127,'WEEKLY DATA'!$B$11:$B$14577,'MONTHLY DATA'!$B127)</f>
        <v>545</v>
      </c>
      <c r="AC127" s="78">
        <f>AVERAGEIFS('WEEKLY DATA'!AC$11:AC$14577,'WEEKLY DATA'!$A$11:$A$14577,'MONTHLY DATA'!$A127,'WEEKLY DATA'!$B$11:$B$14577,'MONTHLY DATA'!$B127)</f>
        <v>555</v>
      </c>
      <c r="AD127" s="78">
        <f>AVERAGEIFS('WEEKLY DATA'!AD$11:AD$14577,'WEEKLY DATA'!$A$11:$A$14577,'MONTHLY DATA'!$A127,'WEEKLY DATA'!$B$11:$B$14577,'MONTHLY DATA'!$B127)</f>
        <v>550</v>
      </c>
      <c r="AE127" s="154">
        <f t="shared" si="63"/>
        <v>9.1743119266054496E-3</v>
      </c>
      <c r="AF127" s="169">
        <f>AVERAGEIFS('WEEKLY DATA'!AF$11:AF$14577,'WEEKLY DATA'!$A$11:$A$14577,'MONTHLY DATA'!$A127,'WEEKLY DATA'!$B$11:$B$14577,'MONTHLY DATA'!$B127)</f>
        <v>386.25</v>
      </c>
      <c r="AG127" s="78">
        <f>AVERAGEIFS('WEEKLY DATA'!AG$11:AG$14577,'WEEKLY DATA'!$A$11:$A$14577,'MONTHLY DATA'!$A127,'WEEKLY DATA'!$B$11:$B$14577,'MONTHLY DATA'!$B127)</f>
        <v>396.25</v>
      </c>
      <c r="AH127" s="78">
        <f>AVERAGEIFS('WEEKLY DATA'!AH$11:AH$14577,'WEEKLY DATA'!$A$11:$A$14577,'MONTHLY DATA'!$A127,'WEEKLY DATA'!$B$11:$B$14577,'MONTHLY DATA'!$B127)</f>
        <v>391.25</v>
      </c>
      <c r="AI127" s="154">
        <f t="shared" si="64"/>
        <v>8.0801104972375581E-2</v>
      </c>
      <c r="AJ127" s="169">
        <f>AVERAGEIFS('WEEKLY DATA'!AJ$11:AJ$14577,'WEEKLY DATA'!$A$11:$A$14577,'MONTHLY DATA'!$A127,'WEEKLY DATA'!$B$11:$B$14577,'MONTHLY DATA'!$B127)</f>
        <v>421.25</v>
      </c>
      <c r="AK127" s="78">
        <f>AVERAGEIFS('WEEKLY DATA'!AK$11:AK$14577,'WEEKLY DATA'!$A$11:$A$14577,'MONTHLY DATA'!$A127,'WEEKLY DATA'!$B$11:$B$14577,'MONTHLY DATA'!$B127)</f>
        <v>431.25</v>
      </c>
      <c r="AL127" s="78">
        <f>AVERAGEIFS('WEEKLY DATA'!AL$11:AL$14577,'WEEKLY DATA'!$A$11:$A$14577,'MONTHLY DATA'!$A127,'WEEKLY DATA'!$B$11:$B$14577,'MONTHLY DATA'!$B127)</f>
        <v>426.25</v>
      </c>
      <c r="AM127" s="154">
        <f t="shared" si="65"/>
        <v>6.2967581047381538E-2</v>
      </c>
      <c r="AN127" s="169">
        <f>AVERAGEIFS('WEEKLY DATA'!AN$11:AN$14577,'WEEKLY DATA'!$A$11:$A$14577,'MONTHLY DATA'!$A127,'WEEKLY DATA'!$B$11:$B$14577,'MONTHLY DATA'!$B127)</f>
        <v>413.75</v>
      </c>
      <c r="AO127" s="78">
        <f>AVERAGEIFS('WEEKLY DATA'!AO$11:AO$14577,'WEEKLY DATA'!$A$11:$A$14577,'MONTHLY DATA'!$A127,'WEEKLY DATA'!$B$11:$B$14577,'MONTHLY DATA'!$B127)</f>
        <v>423.75</v>
      </c>
      <c r="AP127" s="78">
        <f>AVERAGEIFS('WEEKLY DATA'!AP$11:AP$14577,'WEEKLY DATA'!$A$11:$A$14577,'MONTHLY DATA'!$A127,'WEEKLY DATA'!$B$11:$B$14577,'MONTHLY DATA'!$B127)</f>
        <v>418.75</v>
      </c>
      <c r="AQ127" s="154">
        <f t="shared" si="66"/>
        <v>4.6875E-2</v>
      </c>
      <c r="AR127" s="169">
        <f>AVERAGEIFS('WEEKLY DATA'!AR$11:AR$14577,'WEEKLY DATA'!$A$11:$A$14577,'MONTHLY DATA'!$A127,'WEEKLY DATA'!$B$11:$B$14577,'MONTHLY DATA'!$B127)</f>
        <v>555</v>
      </c>
      <c r="AS127" s="78">
        <f>AVERAGEIFS('WEEKLY DATA'!AS$11:AS$14577,'WEEKLY DATA'!$A$11:$A$14577,'MONTHLY DATA'!$A127,'WEEKLY DATA'!$B$11:$B$14577,'MONTHLY DATA'!$B127)</f>
        <v>565</v>
      </c>
      <c r="AT127" s="78">
        <f>AVERAGEIFS('WEEKLY DATA'!AT$11:AT$14577,'WEEKLY DATA'!$A$11:$A$14577,'MONTHLY DATA'!$A127,'WEEKLY DATA'!$B$11:$B$14577,'MONTHLY DATA'!$B127)</f>
        <v>560</v>
      </c>
      <c r="AU127" s="154">
        <f t="shared" si="67"/>
        <v>9.009009009008917E-3</v>
      </c>
      <c r="AV127" s="169">
        <f>AVERAGEIFS('WEEKLY DATA'!AV$11:AV$14577,'WEEKLY DATA'!$A$11:$A$14577,'MONTHLY DATA'!$A127,'WEEKLY DATA'!$B$11:$B$14577,'MONTHLY DATA'!$B127)</f>
        <v>392.5</v>
      </c>
      <c r="AW127" s="78">
        <f>AVERAGEIFS('WEEKLY DATA'!AW$11:AW$14577,'WEEKLY DATA'!$A$11:$A$14577,'MONTHLY DATA'!$A127,'WEEKLY DATA'!$B$11:$B$14577,'MONTHLY DATA'!$B127)</f>
        <v>402.5</v>
      </c>
      <c r="AX127" s="78">
        <f>AVERAGEIFS('WEEKLY DATA'!AX$11:AX$14577,'WEEKLY DATA'!$A$11:$A$14577,'MONTHLY DATA'!$A127,'WEEKLY DATA'!$B$11:$B$14577,'MONTHLY DATA'!$B127)</f>
        <v>397.5</v>
      </c>
      <c r="AY127" s="154">
        <f t="shared" si="68"/>
        <v>6.8548387096774244E-2</v>
      </c>
      <c r="AZ127" s="169">
        <f>AVERAGEIFS('WEEKLY DATA'!AZ$11:AZ$14577,'WEEKLY DATA'!$A$11:$A$14577,'MONTHLY DATA'!$A127,'WEEKLY DATA'!$B$11:$B$14577,'MONTHLY DATA'!$B127)</f>
        <v>356.25</v>
      </c>
      <c r="BA127" s="78">
        <f>AVERAGEIFS('WEEKLY DATA'!BA$11:BA$14577,'WEEKLY DATA'!$A$11:$A$14577,'MONTHLY DATA'!$A127,'WEEKLY DATA'!$B$11:$B$14577,'MONTHLY DATA'!$B127)</f>
        <v>366.25</v>
      </c>
      <c r="BB127" s="78">
        <f>AVERAGEIFS('WEEKLY DATA'!BB$11:BB$14577,'WEEKLY DATA'!$A$11:$A$14577,'MONTHLY DATA'!$A127,'WEEKLY DATA'!$B$11:$B$14577,'MONTHLY DATA'!$B127)</f>
        <v>361.25</v>
      </c>
      <c r="BC127" s="154">
        <f t="shared" si="69"/>
        <v>7.5148809523809534E-2</v>
      </c>
      <c r="BD127" s="169">
        <f>AVERAGEIFS('WEEKLY DATA'!BD$11:BD$14577,'WEEKLY DATA'!$A$11:$A$14577,'MONTHLY DATA'!$A127,'WEEKLY DATA'!$B$11:$B$14577,'MONTHLY DATA'!$B127)</f>
        <v>348.75</v>
      </c>
      <c r="BE127" s="78">
        <f>AVERAGEIFS('WEEKLY DATA'!BE$11:BE$14577,'WEEKLY DATA'!$A$11:$A$14577,'MONTHLY DATA'!$A127,'WEEKLY DATA'!$B$11:$B$14577,'MONTHLY DATA'!$B127)</f>
        <v>358.75</v>
      </c>
      <c r="BF127" s="78">
        <f>AVERAGEIFS('WEEKLY DATA'!BF$11:BF$14577,'WEEKLY DATA'!$A$11:$A$14577,'MONTHLY DATA'!$A127,'WEEKLY DATA'!$B$11:$B$14577,'MONTHLY DATA'!$B127)</f>
        <v>353.75</v>
      </c>
      <c r="BG127" s="154">
        <f t="shared" si="70"/>
        <v>5.5970149253731449E-2</v>
      </c>
      <c r="BH127" s="169">
        <f>AVERAGEIFS('WEEKLY DATA'!BH$11:BH$14577,'WEEKLY DATA'!$A$11:$A$14577,'MONTHLY DATA'!$A127,'WEEKLY DATA'!$B$11:$B$14577,'MONTHLY DATA'!$B127)</f>
        <v>445</v>
      </c>
      <c r="BI127" s="78">
        <f>AVERAGEIFS('WEEKLY DATA'!BI$11:BI$14577,'WEEKLY DATA'!$A$11:$A$14577,'MONTHLY DATA'!$A127,'WEEKLY DATA'!$B$11:$B$14577,'MONTHLY DATA'!$B127)</f>
        <v>455</v>
      </c>
      <c r="BJ127" s="78">
        <f>AVERAGEIFS('WEEKLY DATA'!BJ$11:BJ$14577,'WEEKLY DATA'!$A$11:$A$14577,'MONTHLY DATA'!$A127,'WEEKLY DATA'!$B$11:$B$14577,'MONTHLY DATA'!$B127)</f>
        <v>450</v>
      </c>
      <c r="BK127" s="154">
        <f t="shared" si="71"/>
        <v>1.1235955056179803E-2</v>
      </c>
      <c r="BL127" s="169">
        <f>AVERAGEIFS('WEEKLY DATA'!BL$11:BL$14577,'WEEKLY DATA'!$A$11:$A$14577,'MONTHLY DATA'!$A127,'WEEKLY DATA'!$B$11:$B$14577,'MONTHLY DATA'!$B127)</f>
        <v>377.5</v>
      </c>
      <c r="BM127" s="78">
        <f>AVERAGEIFS('WEEKLY DATA'!BM$11:BM$14577,'WEEKLY DATA'!$A$11:$A$14577,'MONTHLY DATA'!$A127,'WEEKLY DATA'!$B$11:$B$14577,'MONTHLY DATA'!$B127)</f>
        <v>387.5</v>
      </c>
      <c r="BN127" s="78">
        <f>AVERAGEIFS('WEEKLY DATA'!BN$11:BN$14577,'WEEKLY DATA'!$A$11:$A$14577,'MONTHLY DATA'!$A127,'WEEKLY DATA'!$B$11:$B$14577,'MONTHLY DATA'!$B127)</f>
        <v>382.5</v>
      </c>
      <c r="BO127" s="154">
        <f t="shared" si="72"/>
        <v>7.1428571428571397E-2</v>
      </c>
      <c r="BP127" s="78">
        <f>AVERAGEIFS('WEEKLY DATA'!BP$11:BP$14577,'WEEKLY DATA'!$A$11:$A$14577,'MONTHLY DATA'!$A127,'WEEKLY DATA'!$B$11:$B$14577,'MONTHLY DATA'!$B127)</f>
        <v>395</v>
      </c>
      <c r="BQ127" s="78">
        <f>AVERAGEIFS('WEEKLY DATA'!BQ$11:BQ$14577,'WEEKLY DATA'!$A$11:$A$14577,'MONTHLY DATA'!$A127,'WEEKLY DATA'!$B$11:$B$14577,'MONTHLY DATA'!$B127)</f>
        <v>405</v>
      </c>
      <c r="BR127" s="78">
        <f>AVERAGEIFS('WEEKLY DATA'!BR$11:BR$14577,'WEEKLY DATA'!$A$11:$A$14577,'MONTHLY DATA'!$A127,'WEEKLY DATA'!$B$11:$B$14577,'MONTHLY DATA'!$B127)</f>
        <v>400</v>
      </c>
      <c r="BS127" s="154">
        <f t="shared" si="73"/>
        <v>2.564102564102555E-2</v>
      </c>
      <c r="BT127" s="78">
        <f>AVERAGEIFS('WEEKLY DATA'!BT$11:BT$14577,'WEEKLY DATA'!$A$11:$A$14577,'MONTHLY DATA'!$A127,'WEEKLY DATA'!$B$11:$B$14577,'MONTHLY DATA'!$B127)</f>
        <v>381.25</v>
      </c>
      <c r="BU127" s="78">
        <f>AVERAGEIFS('WEEKLY DATA'!BU$11:BU$14577,'WEEKLY DATA'!$A$11:$A$14577,'MONTHLY DATA'!$A127,'WEEKLY DATA'!$B$11:$B$14577,'MONTHLY DATA'!$B127)</f>
        <v>391.25</v>
      </c>
      <c r="BV127" s="78">
        <f>AVERAGEIFS('WEEKLY DATA'!BV$11:BV$14577,'WEEKLY DATA'!$A$11:$A$14577,'MONTHLY DATA'!$A127,'WEEKLY DATA'!$B$11:$B$14577,'MONTHLY DATA'!$B127)</f>
        <v>386.25</v>
      </c>
      <c r="BW127" s="154">
        <f t="shared" si="74"/>
        <v>2.1825396825396748E-2</v>
      </c>
      <c r="BX127" s="78">
        <f>AVERAGEIFS('WEEKLY DATA'!BX$11:BX$14577,'WEEKLY DATA'!$A$11:$A$14577,'MONTHLY DATA'!$A127,'WEEKLY DATA'!$B$11:$B$14577,'MONTHLY DATA'!$B127)</f>
        <v>470</v>
      </c>
      <c r="BY127" s="78">
        <f>AVERAGEIFS('WEEKLY DATA'!BY$11:BY$14577,'WEEKLY DATA'!$A$11:$A$14577,'MONTHLY DATA'!$A127,'WEEKLY DATA'!$B$11:$B$14577,'MONTHLY DATA'!$B127)</f>
        <v>480</v>
      </c>
      <c r="BZ127" s="78">
        <f>AVERAGEIFS('WEEKLY DATA'!BZ$11:BZ$14577,'WEEKLY DATA'!$A$11:$A$14577,'MONTHLY DATA'!$A127,'WEEKLY DATA'!$B$11:$B$14577,'MONTHLY DATA'!$B127)</f>
        <v>475</v>
      </c>
      <c r="CA127" s="154">
        <f t="shared" si="75"/>
        <v>1.0638297872340496E-2</v>
      </c>
      <c r="CB127" s="78">
        <f>AVERAGEIFS('WEEKLY DATA'!CB$11:CB$14577,'WEEKLY DATA'!$A$11:$A$14577,'MONTHLY DATA'!$A127,'WEEKLY DATA'!$B$11:$B$14577,'MONTHLY DATA'!$B127)</f>
        <v>447.5</v>
      </c>
      <c r="CC127" s="78">
        <f>AVERAGEIFS('WEEKLY DATA'!CC$11:CC$14577,'WEEKLY DATA'!$A$11:$A$14577,'MONTHLY DATA'!$A127,'WEEKLY DATA'!$B$11:$B$14577,'MONTHLY DATA'!$B127)</f>
        <v>457.5</v>
      </c>
      <c r="CD127" s="78">
        <f>AVERAGEIFS('WEEKLY DATA'!CD$11:CD$14577,'WEEKLY DATA'!$A$11:$A$14577,'MONTHLY DATA'!$A127,'WEEKLY DATA'!$B$11:$B$14577,'MONTHLY DATA'!$B127)</f>
        <v>452.5</v>
      </c>
      <c r="CE127" s="154">
        <f t="shared" si="76"/>
        <v>-3.3039647577092213E-3</v>
      </c>
      <c r="CF127" s="78">
        <f>AVERAGEIFS('WEEKLY DATA'!CF$11:CF$14577,'WEEKLY DATA'!$A$11:$A$14577,'MONTHLY DATA'!$A127,'WEEKLY DATA'!$B$11:$B$14577,'MONTHLY DATA'!$B127)</f>
        <v>350</v>
      </c>
      <c r="CG127" s="78">
        <f>AVERAGEIFS('WEEKLY DATA'!CG$11:CG$14577,'WEEKLY DATA'!$A$11:$A$14577,'MONTHLY DATA'!$A127,'WEEKLY DATA'!$B$11:$B$14577,'MONTHLY DATA'!$B127)</f>
        <v>360</v>
      </c>
      <c r="CH127" s="78">
        <f>AVERAGEIFS('WEEKLY DATA'!CH$11:CH$14577,'WEEKLY DATA'!$A$11:$A$14577,'MONTHLY DATA'!$A127,'WEEKLY DATA'!$B$11:$B$14577,'MONTHLY DATA'!$B127)</f>
        <v>355</v>
      </c>
      <c r="CI127" s="154">
        <f t="shared" si="77"/>
        <v>2.8985507246376718E-2</v>
      </c>
      <c r="CJ127" s="78">
        <f>AVERAGEIFS('WEEKLY DATA'!CJ$11:CJ$14577,'WEEKLY DATA'!$A$11:$A$14577,'MONTHLY DATA'!$A127,'WEEKLY DATA'!$B$11:$B$14577,'MONTHLY DATA'!$B127)</f>
        <v>341.25</v>
      </c>
      <c r="CK127" s="78">
        <f>AVERAGEIFS('WEEKLY DATA'!CK$11:CK$14577,'WEEKLY DATA'!$A$11:$A$14577,'MONTHLY DATA'!$A127,'WEEKLY DATA'!$B$11:$B$14577,'MONTHLY DATA'!$B127)</f>
        <v>351.25</v>
      </c>
      <c r="CL127" s="78">
        <f>AVERAGEIFS('WEEKLY DATA'!CL$11:CL$14577,'WEEKLY DATA'!$A$11:$A$14577,'MONTHLY DATA'!$A127,'WEEKLY DATA'!$B$11:$B$14577,'MONTHLY DATA'!$B127)</f>
        <v>346.25</v>
      </c>
      <c r="CM127" s="154">
        <f t="shared" si="78"/>
        <v>1.8382352941176405E-2</v>
      </c>
      <c r="CN127" s="78">
        <f>AVERAGEIFS('WEEKLY DATA'!CN$11:CN$14577,'WEEKLY DATA'!$A$11:$A$14577,'MONTHLY DATA'!$A127,'WEEKLY DATA'!$B$11:$B$14577,'MONTHLY DATA'!$B127)</f>
        <v>470</v>
      </c>
      <c r="CO127" s="78">
        <f>AVERAGEIFS('WEEKLY DATA'!CO$11:CO$14577,'WEEKLY DATA'!$A$11:$A$14577,'MONTHLY DATA'!$A127,'WEEKLY DATA'!$B$11:$B$14577,'MONTHLY DATA'!$B127)</f>
        <v>480</v>
      </c>
      <c r="CP127" s="78">
        <f>AVERAGEIFS('WEEKLY DATA'!CP$11:CP$14577,'WEEKLY DATA'!$A$11:$A$14577,'MONTHLY DATA'!$A127,'WEEKLY DATA'!$B$11:$B$14577,'MONTHLY DATA'!$B127)</f>
        <v>475</v>
      </c>
      <c r="CQ127" s="154">
        <f t="shared" si="79"/>
        <v>0.10465116279069764</v>
      </c>
      <c r="CR127" s="78">
        <f>AVERAGEIFS('WEEKLY DATA'!CR$11:CR$14577,'WEEKLY DATA'!$A$11:$A$14577,'MONTHLY DATA'!$A127,'WEEKLY DATA'!$B$11:$B$14577,'MONTHLY DATA'!$B127)</f>
        <v>407.5</v>
      </c>
      <c r="CS127" s="78">
        <f>AVERAGEIFS('WEEKLY DATA'!CS$11:CS$14577,'WEEKLY DATA'!$A$11:$A$14577,'MONTHLY DATA'!$A127,'WEEKLY DATA'!$B$11:$B$14577,'MONTHLY DATA'!$B127)</f>
        <v>417.5</v>
      </c>
      <c r="CT127" s="78">
        <f>AVERAGEIFS('WEEKLY DATA'!CT$11:CT$14577,'WEEKLY DATA'!$A$11:$A$14577,'MONTHLY DATA'!$A127,'WEEKLY DATA'!$B$11:$B$14577,'MONTHLY DATA'!$B127)</f>
        <v>412.5</v>
      </c>
      <c r="CU127" s="154">
        <f t="shared" si="80"/>
        <v>-3.6231884057971175E-3</v>
      </c>
      <c r="CV127" s="169">
        <f>AVERAGEIFS('WEEKLY DATA'!CV$11:CV$14577,'WEEKLY DATA'!$A$11:$A$14577,'MONTHLY DATA'!$A127,'WEEKLY DATA'!$B$11:$B$14577,'MONTHLY DATA'!$B127)</f>
        <v>406.25</v>
      </c>
      <c r="CW127" s="78">
        <f>AVERAGEIFS('WEEKLY DATA'!CW$11:CW$14577,'WEEKLY DATA'!$A$11:$A$14577,'MONTHLY DATA'!$A127,'WEEKLY DATA'!$B$11:$B$14577,'MONTHLY DATA'!$B127)</f>
        <v>416.25</v>
      </c>
      <c r="CX127" s="78">
        <f>AVERAGEIFS('WEEKLY DATA'!CX$11:CX$14577,'WEEKLY DATA'!$A$11:$A$14577,'MONTHLY DATA'!$A127,'WEEKLY DATA'!$B$11:$B$14577,'MONTHLY DATA'!$B127)</f>
        <v>411.25</v>
      </c>
      <c r="CY127" s="154">
        <f t="shared" si="81"/>
        <v>-9.0361445783132543E-3</v>
      </c>
      <c r="CZ127" s="169">
        <f>AVERAGEIFS('WEEKLY DATA'!CZ$11:CZ$14577,'WEEKLY DATA'!$A$11:$A$14577,'MONTHLY DATA'!$A127,'WEEKLY DATA'!$B$11:$B$14577,'MONTHLY DATA'!$B127)</f>
        <v>377.5</v>
      </c>
      <c r="DA127" s="78">
        <f>AVERAGEIFS('WEEKLY DATA'!DA$11:DA$14577,'WEEKLY DATA'!$A$11:$A$14577,'MONTHLY DATA'!$A127,'WEEKLY DATA'!$B$11:$B$14577,'MONTHLY DATA'!$B127)</f>
        <v>387.5</v>
      </c>
      <c r="DB127" s="78">
        <f>AVERAGEIFS('WEEKLY DATA'!DB$11:DB$14577,'WEEKLY DATA'!$A$11:$A$14577,'MONTHLY DATA'!$A127,'WEEKLY DATA'!$B$11:$B$14577,'MONTHLY DATA'!$B127)</f>
        <v>382.5</v>
      </c>
      <c r="DC127" s="154">
        <f t="shared" si="82"/>
        <v>-1.3054830287205776E-3</v>
      </c>
      <c r="DD127" s="78">
        <f>AVERAGEIFS('WEEKLY DATA'!DD$11:DD$14577,'WEEKLY DATA'!$A$11:$A$14577,'MONTHLY DATA'!$A127,'WEEKLY DATA'!$B$11:$B$14577,'MONTHLY DATA'!$B127)</f>
        <v>470</v>
      </c>
      <c r="DE127" s="78">
        <f>AVERAGEIFS('WEEKLY DATA'!DE$11:DE$14577,'WEEKLY DATA'!$A$11:$A$14577,'MONTHLY DATA'!$A127,'WEEKLY DATA'!$B$11:$B$14577,'MONTHLY DATA'!$B127)</f>
        <v>480</v>
      </c>
      <c r="DF127" s="78">
        <f>AVERAGEIFS('WEEKLY DATA'!DF$11:DF$14577,'WEEKLY DATA'!$A$11:$A$14577,'MONTHLY DATA'!$A127,'WEEKLY DATA'!$B$11:$B$14577,'MONTHLY DATA'!$B127)</f>
        <v>475</v>
      </c>
      <c r="DG127" s="154">
        <f t="shared" si="83"/>
        <v>1.93133047210301E-2</v>
      </c>
      <c r="DH127" s="78">
        <f>AVERAGEIFS('WEEKLY DATA'!DH$11:DH$14577,'WEEKLY DATA'!$A$11:$A$14577,'MONTHLY DATA'!$A127,'WEEKLY DATA'!$B$11:$B$14577,'MONTHLY DATA'!$B127)</f>
        <v>427.5</v>
      </c>
      <c r="DI127" s="78">
        <f>AVERAGEIFS('WEEKLY DATA'!DI$11:DI$14577,'WEEKLY DATA'!$A$11:$A$14577,'MONTHLY DATA'!$A127,'WEEKLY DATA'!$B$11:$B$14577,'MONTHLY DATA'!$B127)</f>
        <v>437.5</v>
      </c>
      <c r="DJ127" s="78">
        <f>AVERAGEIFS('WEEKLY DATA'!DJ$11:DJ$14577,'WEEKLY DATA'!$A$11:$A$14577,'MONTHLY DATA'!$A127,'WEEKLY DATA'!$B$11:$B$14577,'MONTHLY DATA'!$B127)</f>
        <v>432.5</v>
      </c>
      <c r="DK127" s="154">
        <f t="shared" si="84"/>
        <v>-3.4562211981566948E-3</v>
      </c>
      <c r="DL127" s="169">
        <f>AVERAGEIFS('WEEKLY DATA'!DL$11:DL$14577,'WEEKLY DATA'!$A$11:$A$14577,'MONTHLY DATA'!$A127,'WEEKLY DATA'!$B$11:$B$14577,'MONTHLY DATA'!$B127)</f>
        <v>391.25</v>
      </c>
      <c r="DM127" s="78">
        <f>AVERAGEIFS('WEEKLY DATA'!DM$11:DM$14577,'WEEKLY DATA'!$A$11:$A$14577,'MONTHLY DATA'!$A127,'WEEKLY DATA'!$B$11:$B$14577,'MONTHLY DATA'!$B127)</f>
        <v>401.25</v>
      </c>
      <c r="DN127" s="78">
        <f>AVERAGEIFS('WEEKLY DATA'!DN$11:DN$14577,'WEEKLY DATA'!$A$11:$A$14577,'MONTHLY DATA'!$A127,'WEEKLY DATA'!$B$11:$B$14577,'MONTHLY DATA'!$B127)</f>
        <v>396.25</v>
      </c>
      <c r="DO127" s="154">
        <f t="shared" si="85"/>
        <v>7.0945945945946054E-2</v>
      </c>
      <c r="DP127" s="78">
        <f>AVERAGEIFS('WEEKLY DATA'!DP$11:DP$14577,'WEEKLY DATA'!$A$11:$A$14577,'MONTHLY DATA'!$A127,'WEEKLY DATA'!$B$11:$B$14577,'MONTHLY DATA'!$B127)</f>
        <v>347.5</v>
      </c>
      <c r="DQ127" s="78">
        <f>AVERAGEIFS('WEEKLY DATA'!DQ$11:DQ$14577,'WEEKLY DATA'!$A$11:$A$14577,'MONTHLY DATA'!$A127,'WEEKLY DATA'!$B$11:$B$14577,'MONTHLY DATA'!$B127)</f>
        <v>357.5</v>
      </c>
      <c r="DR127" s="78">
        <f>AVERAGEIFS('WEEKLY DATA'!DR$11:DR$14577,'WEEKLY DATA'!$A$11:$A$14577,'MONTHLY DATA'!$A127,'WEEKLY DATA'!$B$11:$B$14577,'MONTHLY DATA'!$B127)</f>
        <v>352.5</v>
      </c>
      <c r="DS127" s="154">
        <f t="shared" si="86"/>
        <v>7.4695121951219523E-2</v>
      </c>
      <c r="DT127" s="78">
        <f>AVERAGEIFS('WEEKLY DATA'!DT$11:DT$14577,'WEEKLY DATA'!$A$11:$A$14577,'MONTHLY DATA'!$A127,'WEEKLY DATA'!$B$11:$B$14577,'MONTHLY DATA'!$B127)</f>
        <v>470</v>
      </c>
      <c r="DU127" s="78">
        <f>AVERAGEIFS('WEEKLY DATA'!DU$11:DU$14577,'WEEKLY DATA'!$A$11:$A$14577,'MONTHLY DATA'!$A127,'WEEKLY DATA'!$B$11:$B$14577,'MONTHLY DATA'!$B127)</f>
        <v>480</v>
      </c>
      <c r="DV127" s="78">
        <f>AVERAGEIFS('WEEKLY DATA'!DV$11:DV$14577,'WEEKLY DATA'!$A$11:$A$14577,'MONTHLY DATA'!$A127,'WEEKLY DATA'!$B$11:$B$14577,'MONTHLY DATA'!$B127)</f>
        <v>475</v>
      </c>
      <c r="DW127" s="154">
        <f t="shared" si="87"/>
        <v>2.1097046413502962E-3</v>
      </c>
      <c r="DX127" s="78">
        <f>AVERAGEIFS('WEEKLY DATA'!DX$11:DX$14577,'WEEKLY DATA'!$A$11:$A$14577,'MONTHLY DATA'!$A127,'WEEKLY DATA'!$B$11:$B$14577,'MONTHLY DATA'!$B127)</f>
        <v>422.5</v>
      </c>
      <c r="DY127" s="78">
        <f>AVERAGEIFS('WEEKLY DATA'!DY$11:DY$14577,'WEEKLY DATA'!$A$11:$A$14577,'MONTHLY DATA'!$A127,'WEEKLY DATA'!$B$11:$B$14577,'MONTHLY DATA'!$B127)</f>
        <v>432.5</v>
      </c>
      <c r="DZ127" s="78">
        <f>AVERAGEIFS('WEEKLY DATA'!DZ$11:DZ$14577,'WEEKLY DATA'!$A$11:$A$14577,'MONTHLY DATA'!$A127,'WEEKLY DATA'!$B$11:$B$14577,'MONTHLY DATA'!$B127)</f>
        <v>427.5</v>
      </c>
      <c r="EA127" s="154">
        <f t="shared" si="88"/>
        <v>-3.4965034965035446E-3</v>
      </c>
      <c r="EB127" s="78">
        <f>AVERAGEIFS('WEEKLY DATA'!EB$11:EB$14577,'WEEKLY DATA'!$A$11:$A$14577,'MONTHLY DATA'!$A127,'WEEKLY DATA'!$B$11:$B$14577,'MONTHLY DATA'!$B127)</f>
        <v>311.25</v>
      </c>
      <c r="EC127" s="78">
        <f>AVERAGEIFS('WEEKLY DATA'!EC$11:EC$14577,'WEEKLY DATA'!$A$11:$A$14577,'MONTHLY DATA'!$A127,'WEEKLY DATA'!$B$11:$B$14577,'MONTHLY DATA'!$B127)</f>
        <v>321.25</v>
      </c>
      <c r="ED127" s="78">
        <f>AVERAGEIFS('WEEKLY DATA'!ED$11:ED$14577,'WEEKLY DATA'!$A$11:$A$14577,'MONTHLY DATA'!$A127,'WEEKLY DATA'!$B$11:$B$14577,'MONTHLY DATA'!$B127)</f>
        <v>316.25</v>
      </c>
      <c r="EE127" s="154">
        <f t="shared" si="89"/>
        <v>5.0664451827242551E-2</v>
      </c>
      <c r="EF127" s="169">
        <f>AVERAGEIFS('WEEKLY DATA'!EF$11:EF$14577,'WEEKLY DATA'!$A$11:$A$14577,'MONTHLY DATA'!$A127,'WEEKLY DATA'!$B$11:$B$14577,'MONTHLY DATA'!$B127)</f>
        <v>297.5</v>
      </c>
      <c r="EG127" s="78">
        <f>AVERAGEIFS('WEEKLY DATA'!EG$11:EG$14577,'WEEKLY DATA'!$A$11:$A$14577,'MONTHLY DATA'!$A127,'WEEKLY DATA'!$B$11:$B$14577,'MONTHLY DATA'!$B127)</f>
        <v>307.5</v>
      </c>
      <c r="EH127" s="78">
        <f>AVERAGEIFS('WEEKLY DATA'!EH$11:EH$14577,'WEEKLY DATA'!$A$11:$A$14577,'MONTHLY DATA'!$A127,'WEEKLY DATA'!$B$11:$B$14577,'MONTHLY DATA'!$B127)</f>
        <v>302.5</v>
      </c>
      <c r="EI127" s="154">
        <f t="shared" si="90"/>
        <v>3.2423208191126207E-2</v>
      </c>
      <c r="EJ127" s="78">
        <f>AVERAGEIFS('WEEKLY DATA'!EJ$11:EJ$14577,'WEEKLY DATA'!$A$11:$A$14577,'MONTHLY DATA'!$A127,'WEEKLY DATA'!$B$11:$B$14577,'MONTHLY DATA'!$B127)</f>
        <v>485</v>
      </c>
      <c r="EK127" s="78">
        <f>AVERAGEIFS('WEEKLY DATA'!EK$11:EK$14577,'WEEKLY DATA'!$A$11:$A$14577,'MONTHLY DATA'!$A127,'WEEKLY DATA'!$B$11:$B$14577,'MONTHLY DATA'!$B127)</f>
        <v>495</v>
      </c>
      <c r="EL127" s="78">
        <f>AVERAGEIFS('WEEKLY DATA'!EL$11:EL$14577,'WEEKLY DATA'!$A$11:$A$14577,'MONTHLY DATA'!$A127,'WEEKLY DATA'!$B$11:$B$14577,'MONTHLY DATA'!$B127)</f>
        <v>490</v>
      </c>
      <c r="EM127" s="154">
        <f t="shared" si="91"/>
        <v>1.0309278350515427E-2</v>
      </c>
      <c r="EN127" s="78">
        <f>AVERAGEIFS('WEEKLY DATA'!EN$11:EN$14577,'WEEKLY DATA'!$A$11:$A$14577,'MONTHLY DATA'!$A127,'WEEKLY DATA'!$B$11:$B$14577,'MONTHLY DATA'!$B127)</f>
        <v>302.5</v>
      </c>
      <c r="EO127" s="78">
        <f>AVERAGEIFS('WEEKLY DATA'!EO$11:EO$14577,'WEEKLY DATA'!$A$11:$A$14577,'MONTHLY DATA'!$A127,'WEEKLY DATA'!$B$11:$B$14577,'MONTHLY DATA'!$B127)</f>
        <v>312.5</v>
      </c>
      <c r="EP127" s="78">
        <f>AVERAGEIFS('WEEKLY DATA'!EP$11:EP$14577,'WEEKLY DATA'!$A$11:$A$14577,'MONTHLY DATA'!$A127,'WEEKLY DATA'!$B$11:$B$14577,'MONTHLY DATA'!$B127)</f>
        <v>307.5</v>
      </c>
      <c r="EQ127" s="154">
        <f t="shared" si="92"/>
        <v>-4.8543689320388328E-3</v>
      </c>
      <c r="ER127" s="78">
        <f>AVERAGEIFS('WEEKLY DATA'!ER$11:ER$14577,'WEEKLY DATA'!$A$11:$A$14577,'MONTHLY DATA'!$A127,'WEEKLY DATA'!$B$11:$B$14577,'MONTHLY DATA'!$B127)</f>
        <v>286.25</v>
      </c>
      <c r="ES127" s="78">
        <f>AVERAGEIFS('WEEKLY DATA'!ES$11:ES$14577,'WEEKLY DATA'!$A$11:$A$14577,'MONTHLY DATA'!$A127,'WEEKLY DATA'!$B$11:$B$14577,'MONTHLY DATA'!$B127)</f>
        <v>296.25</v>
      </c>
      <c r="ET127" s="78">
        <f>AVERAGEIFS('WEEKLY DATA'!ET$11:ET$14577,'WEEKLY DATA'!$A$11:$A$14577,'MONTHLY DATA'!$A127,'WEEKLY DATA'!$B$11:$B$14577,'MONTHLY DATA'!$B127)</f>
        <v>291.25</v>
      </c>
      <c r="EU127" s="154">
        <f t="shared" si="93"/>
        <v>5.5253623188405765E-2</v>
      </c>
      <c r="EV127" s="78">
        <f>AVERAGEIFS('WEEKLY DATA'!EV$11:EV$14577,'WEEKLY DATA'!$A$11:$A$14577,'MONTHLY DATA'!$A127,'WEEKLY DATA'!$B$11:$B$14577,'MONTHLY DATA'!$B127)</f>
        <v>262.5</v>
      </c>
      <c r="EW127" s="78">
        <f>AVERAGEIFS('WEEKLY DATA'!EW$11:EW$14577,'WEEKLY DATA'!$A$11:$A$14577,'MONTHLY DATA'!$A127,'WEEKLY DATA'!$B$11:$B$14577,'MONTHLY DATA'!$B127)</f>
        <v>272.5</v>
      </c>
      <c r="EX127" s="78">
        <f>AVERAGEIFS('WEEKLY DATA'!EX$11:EX$14577,'WEEKLY DATA'!$A$11:$A$14577,'MONTHLY DATA'!$A127,'WEEKLY DATA'!$B$11:$B$14577,'MONTHLY DATA'!$B127)</f>
        <v>267.5</v>
      </c>
      <c r="EY127" s="154">
        <f t="shared" si="94"/>
        <v>3.6821705426356655E-2</v>
      </c>
      <c r="EZ127" s="78">
        <f>AVERAGEIFS('WEEKLY DATA'!EZ$11:EZ$14577,'WEEKLY DATA'!$A$11:$A$14577,'MONTHLY DATA'!$A127,'WEEKLY DATA'!$B$11:$B$14577,'MONTHLY DATA'!$B127)</f>
        <v>470</v>
      </c>
      <c r="FA127" s="78">
        <f>AVERAGEIFS('WEEKLY DATA'!FA$11:FA$14577,'WEEKLY DATA'!$A$11:$A$14577,'MONTHLY DATA'!$A127,'WEEKLY DATA'!$B$11:$B$14577,'MONTHLY DATA'!$B127)</f>
        <v>480</v>
      </c>
      <c r="FB127" s="78">
        <f>AVERAGEIFS('WEEKLY DATA'!FB$11:FB$14577,'WEEKLY DATA'!$A$11:$A$14577,'MONTHLY DATA'!$A127,'WEEKLY DATA'!$B$11:$B$14577,'MONTHLY DATA'!$B127)</f>
        <v>475</v>
      </c>
      <c r="FC127" s="154">
        <f t="shared" si="95"/>
        <v>1.0638297872340496E-2</v>
      </c>
      <c r="FD127" s="78">
        <f>AVERAGEIFS('WEEKLY DATA'!FD$11:FD$14577,'WEEKLY DATA'!$A$11:$A$14577,'MONTHLY DATA'!$A127,'WEEKLY DATA'!$B$11:$B$14577,'MONTHLY DATA'!$B127)</f>
        <v>385</v>
      </c>
      <c r="FE127" s="78">
        <f>AVERAGEIFS('WEEKLY DATA'!FE$11:FE$14577,'WEEKLY DATA'!$A$11:$A$14577,'MONTHLY DATA'!$A127,'WEEKLY DATA'!$B$11:$B$14577,'MONTHLY DATA'!$B127)</f>
        <v>395</v>
      </c>
      <c r="FF127" s="78">
        <f>AVERAGEIFS('WEEKLY DATA'!FF$11:FF$14577,'WEEKLY DATA'!$A$11:$A$14577,'MONTHLY DATA'!$A127,'WEEKLY DATA'!$B$11:$B$14577,'MONTHLY DATA'!$B127)</f>
        <v>390</v>
      </c>
      <c r="FG127" s="154">
        <f t="shared" si="96"/>
        <v>-1.0152284263959421E-2</v>
      </c>
      <c r="FH127" s="78">
        <f>AVERAGEIFS('WEEKLY DATA'!FH$11:FH$14577,'WEEKLY DATA'!$A$11:$A$14577,'MONTHLY DATA'!$A127,'WEEKLY DATA'!$B$11:$B$14577,'MONTHLY DATA'!$B127)</f>
        <v>265</v>
      </c>
      <c r="FI127" s="78">
        <f>AVERAGEIFS('WEEKLY DATA'!FI$11:FI$14577,'WEEKLY DATA'!$A$11:$A$14577,'MONTHLY DATA'!$A127,'WEEKLY DATA'!$B$11:$B$14577,'MONTHLY DATA'!$B127)</f>
        <v>275</v>
      </c>
      <c r="FJ127" s="78">
        <f>AVERAGEIFS('WEEKLY DATA'!FJ$11:FJ$14577,'WEEKLY DATA'!$A$11:$A$14577,'MONTHLY DATA'!$A127,'WEEKLY DATA'!$B$11:$B$14577,'MONTHLY DATA'!$B127)</f>
        <v>270</v>
      </c>
      <c r="FK127" s="154">
        <f t="shared" si="97"/>
        <v>4.6511627906976827E-2</v>
      </c>
      <c r="FL127" s="169">
        <f>AVERAGEIFS('WEEKLY DATA'!FL$11:FL$14577,'WEEKLY DATA'!$A$11:$A$14577,'MONTHLY DATA'!$A127,'WEEKLY DATA'!$B$11:$B$14577,'MONTHLY DATA'!$B127)</f>
        <v>268.75</v>
      </c>
      <c r="FM127" s="78">
        <f>AVERAGEIFS('WEEKLY DATA'!FM$11:FM$14577,'WEEKLY DATA'!$A$11:$A$14577,'MONTHLY DATA'!$A127,'WEEKLY DATA'!$B$11:$B$14577,'MONTHLY DATA'!$B127)</f>
        <v>278.75</v>
      </c>
      <c r="FN127" s="78">
        <f>AVERAGEIFS('WEEKLY DATA'!FN$11:FN$14577,'WEEKLY DATA'!$A$11:$A$14577,'MONTHLY DATA'!$A127,'WEEKLY DATA'!$B$11:$B$14577,'MONTHLY DATA'!$B127)</f>
        <v>273.75</v>
      </c>
      <c r="FO127" s="154">
        <f t="shared" si="98"/>
        <v>-3.6091549295774628E-2</v>
      </c>
      <c r="FP127" s="78">
        <f>AVERAGEIFS('WEEKLY DATA'!FP$11:FP$14577,'WEEKLY DATA'!$A$11:$A$14577,'MONTHLY DATA'!$A127,'WEEKLY DATA'!$B$11:$B$14577,'MONTHLY DATA'!$B127)</f>
        <v>355</v>
      </c>
      <c r="FQ127" s="78">
        <f>AVERAGEIFS('WEEKLY DATA'!FQ$11:FQ$14577,'WEEKLY DATA'!$A$11:$A$14577,'MONTHLY DATA'!$A127,'WEEKLY DATA'!$B$11:$B$14577,'MONTHLY DATA'!$B127)</f>
        <v>365</v>
      </c>
      <c r="FR127" s="78">
        <f>AVERAGEIFS('WEEKLY DATA'!FR$11:FR$14577,'WEEKLY DATA'!$A$11:$A$14577,'MONTHLY DATA'!$A127,'WEEKLY DATA'!$B$11:$B$14577,'MONTHLY DATA'!$B127)</f>
        <v>360</v>
      </c>
      <c r="FS127" s="154">
        <f t="shared" si="99"/>
        <v>5.5865921787709993E-3</v>
      </c>
      <c r="FT127" s="78">
        <f>AVERAGEIFS('WEEKLY DATA'!FT$11:FT$14577,'WEEKLY DATA'!$A$11:$A$14577,'MONTHLY DATA'!$A127,'WEEKLY DATA'!$B$11:$B$14577,'MONTHLY DATA'!$B127)</f>
        <v>298.75</v>
      </c>
      <c r="FU127" s="78">
        <f>AVERAGEIFS('WEEKLY DATA'!FU$11:FU$14577,'WEEKLY DATA'!$A$11:$A$14577,'MONTHLY DATA'!$A127,'WEEKLY DATA'!$B$11:$B$14577,'MONTHLY DATA'!$B127)</f>
        <v>308.75</v>
      </c>
      <c r="FV127" s="78">
        <f>AVERAGEIFS('WEEKLY DATA'!FV$11:FV$14577,'WEEKLY DATA'!$A$11:$A$14577,'MONTHLY DATA'!$A127,'WEEKLY DATA'!$B$11:$B$14577,'MONTHLY DATA'!$B127)</f>
        <v>303.75</v>
      </c>
      <c r="FW127" s="154">
        <f t="shared" si="100"/>
        <v>-8.2236842105265495E-4</v>
      </c>
      <c r="FX127" s="78">
        <f>AVERAGEIFS('WEEKLY DATA'!FX$11:FX$14577,'WEEKLY DATA'!$A$11:$A$14577,'MONTHLY DATA'!$A127,'WEEKLY DATA'!$B$11:$B$14577,'MONTHLY DATA'!$B127)</f>
        <v>370</v>
      </c>
      <c r="FY127" s="78">
        <f>AVERAGEIFS('WEEKLY DATA'!FY$11:FY$14577,'WEEKLY DATA'!$A$11:$A$14577,'MONTHLY DATA'!$A127,'WEEKLY DATA'!$B$11:$B$14577,'MONTHLY DATA'!$B127)</f>
        <v>380</v>
      </c>
      <c r="FZ127" s="78">
        <f>AVERAGEIFS('WEEKLY DATA'!FZ$11:FZ$14577,'WEEKLY DATA'!$A$11:$A$14577,'MONTHLY DATA'!$A127,'WEEKLY DATA'!$B$11:$B$14577,'MONTHLY DATA'!$B127)</f>
        <v>375</v>
      </c>
      <c r="GA127" s="154">
        <f t="shared" si="101"/>
        <v>-1.0554089709762571E-2</v>
      </c>
      <c r="GB127" s="78">
        <f>AVERAGEIFS('WEEKLY DATA'!GB$11:GB$14577,'WEEKLY DATA'!$A$11:$A$14577,'MONTHLY DATA'!$A127,'WEEKLY DATA'!$B$11:$B$14577,'MONTHLY DATA'!$B127)</f>
        <v>440</v>
      </c>
      <c r="GC127" s="78">
        <f>AVERAGEIFS('WEEKLY DATA'!GC$11:GC$14577,'WEEKLY DATA'!$A$11:$A$14577,'MONTHLY DATA'!$A127,'WEEKLY DATA'!$B$11:$B$14577,'MONTHLY DATA'!$B127)</f>
        <v>450</v>
      </c>
      <c r="GD127" s="78">
        <f>AVERAGEIFS('WEEKLY DATA'!GD$11:GD$14577,'WEEKLY DATA'!$A$11:$A$14577,'MONTHLY DATA'!$A127,'WEEKLY DATA'!$B$11:$B$14577,'MONTHLY DATA'!$B127)</f>
        <v>445</v>
      </c>
      <c r="GE127" s="154">
        <f t="shared" si="102"/>
        <v>3.488372093023262E-2</v>
      </c>
      <c r="GF127" s="169">
        <f>AVERAGEIFS('WEEKLY DATA'!GF$11:GF$14577,'WEEKLY DATA'!$A$11:$A$14577,'MONTHLY DATA'!$A127,'WEEKLY DATA'!$B$11:$B$14577,'MONTHLY DATA'!$B127)</f>
        <v>413.75</v>
      </c>
      <c r="GG127" s="78">
        <f>AVERAGEIFS('WEEKLY DATA'!GG$11:GG$14577,'WEEKLY DATA'!$A$11:$A$14577,'MONTHLY DATA'!$A127,'WEEKLY DATA'!$B$11:$B$14577,'MONTHLY DATA'!$B127)</f>
        <v>423.75</v>
      </c>
      <c r="GH127" s="78">
        <f>AVERAGEIFS('WEEKLY DATA'!GH$11:GH$14577,'WEEKLY DATA'!$A$11:$A$14577,'MONTHLY DATA'!$A127,'WEEKLY DATA'!$B$11:$B$14577,'MONTHLY DATA'!$B127)</f>
        <v>382.5</v>
      </c>
      <c r="GI127" s="154">
        <f t="shared" si="103"/>
        <v>-6.25E-2</v>
      </c>
      <c r="GJ127" s="78">
        <f>AVERAGEIFS('WEEKLY DATA'!GJ$11:GJ$14577,'WEEKLY DATA'!$A$11:$A$14577,'MONTHLY DATA'!$A127,'WEEKLY DATA'!$B$11:$B$14577,'MONTHLY DATA'!$B127)</f>
        <v>470</v>
      </c>
      <c r="GK127" s="78">
        <f>AVERAGEIFS('WEEKLY DATA'!GK$11:GK$14577,'WEEKLY DATA'!$A$11:$A$14577,'MONTHLY DATA'!$A127,'WEEKLY DATA'!$B$11:$B$14577,'MONTHLY DATA'!$B127)</f>
        <v>480</v>
      </c>
      <c r="GL127" s="78">
        <f>AVERAGEIFS('WEEKLY DATA'!GL$11:GL$14577,'WEEKLY DATA'!$A$11:$A$14577,'MONTHLY DATA'!$A127,'WEEKLY DATA'!$B$11:$B$14577,'MONTHLY DATA'!$B127)</f>
        <v>475</v>
      </c>
      <c r="GM127" s="154">
        <f t="shared" si="104"/>
        <v>-0.11710037174721188</v>
      </c>
      <c r="GN127" s="78">
        <f>AVERAGEIFS('WEEKLY DATA'!GN$11:GN$14577,'WEEKLY DATA'!$A$11:$A$14577,'MONTHLY DATA'!$A127,'WEEKLY DATA'!$B$11:$B$14577,'MONTHLY DATA'!$B127)</f>
        <v>462.5</v>
      </c>
      <c r="GO127" s="78">
        <f>AVERAGEIFS('WEEKLY DATA'!GO$11:GO$14577,'WEEKLY DATA'!$A$11:$A$14577,'MONTHLY DATA'!$A127,'WEEKLY DATA'!$B$11:$B$14577,'MONTHLY DATA'!$B127)</f>
        <v>472.5</v>
      </c>
      <c r="GP127" s="78">
        <f>AVERAGEIFS('WEEKLY DATA'!GP$11:GP$14577,'WEEKLY DATA'!$A$11:$A$14577,'MONTHLY DATA'!$A127,'WEEKLY DATA'!$B$11:$B$14577,'MONTHLY DATA'!$B127)</f>
        <v>467.5</v>
      </c>
      <c r="GQ127" s="154">
        <f t="shared" si="105"/>
        <v>-3.1982942430703876E-3</v>
      </c>
      <c r="GR127" s="78"/>
    </row>
    <row r="128" spans="1:200" ht="15.75" x14ac:dyDescent="0.25">
      <c r="A128">
        <f t="shared" si="55"/>
        <v>10</v>
      </c>
      <c r="B128">
        <f t="shared" si="56"/>
        <v>2019</v>
      </c>
      <c r="C128" s="86">
        <v>43739</v>
      </c>
      <c r="D128" s="78">
        <f>AVERAGEIFS('WEEKLY DATA'!D$11:D$14577,'WEEKLY DATA'!$A$11:$A$14577,'MONTHLY DATA'!$A128,'WEEKLY DATA'!$B$11:$B$14577,'MONTHLY DATA'!$B128)</f>
        <v>432.5</v>
      </c>
      <c r="E128" s="78">
        <f>AVERAGEIFS('WEEKLY DATA'!E$11:E$14577,'WEEKLY DATA'!$A$11:$A$14577,'MONTHLY DATA'!$A128,'WEEKLY DATA'!$B$11:$B$14577,'MONTHLY DATA'!$B128)</f>
        <v>442.5</v>
      </c>
      <c r="F128" s="78">
        <f>AVERAGEIFS('WEEKLY DATA'!F$11:F$14577,'WEEKLY DATA'!$A$11:$A$14577,'MONTHLY DATA'!$A128,'WEEKLY DATA'!$B$11:$B$14577,'MONTHLY DATA'!$B128)</f>
        <v>437.5</v>
      </c>
      <c r="G128" s="154">
        <f t="shared" si="57"/>
        <v>2.0408163265306145E-2</v>
      </c>
      <c r="H128" s="169">
        <f>AVERAGEIFS('WEEKLY DATA'!H$11:H$14577,'WEEKLY DATA'!$A$11:$A$14577,'MONTHLY DATA'!$A128,'WEEKLY DATA'!$B$11:$B$14577,'MONTHLY DATA'!$B128)</f>
        <v>541.25</v>
      </c>
      <c r="I128" s="78">
        <f>AVERAGEIFS('WEEKLY DATA'!I$11:I$14577,'WEEKLY DATA'!$A$11:$A$14577,'MONTHLY DATA'!$A128,'WEEKLY DATA'!$B$11:$B$14577,'MONTHLY DATA'!$B128)</f>
        <v>551.25</v>
      </c>
      <c r="J128" s="78">
        <f>AVERAGEIFS('WEEKLY DATA'!J$11:J$14577,'WEEKLY DATA'!$A$11:$A$14577,'MONTHLY DATA'!$A128,'WEEKLY DATA'!$B$11:$B$14577,'MONTHLY DATA'!$B128)</f>
        <v>546.25</v>
      </c>
      <c r="K128" s="154">
        <f t="shared" si="58"/>
        <v>-4.5558086560364419E-3</v>
      </c>
      <c r="L128" s="169">
        <f>AVERAGEIFS('WEEKLY DATA'!L$11:L$14577,'WEEKLY DATA'!$A$11:$A$14577,'MONTHLY DATA'!$A128,'WEEKLY DATA'!$B$11:$B$14577,'MONTHLY DATA'!$B128)</f>
        <v>535</v>
      </c>
      <c r="M128" s="78">
        <f>AVERAGEIFS('WEEKLY DATA'!M$11:M$14577,'WEEKLY DATA'!$A$11:$A$14577,'MONTHLY DATA'!$A128,'WEEKLY DATA'!$B$11:$B$14577,'MONTHLY DATA'!$B128)</f>
        <v>545</v>
      </c>
      <c r="N128" s="78">
        <f>AVERAGEIFS('WEEKLY DATA'!N$11:N$14577,'WEEKLY DATA'!$A$11:$A$14577,'MONTHLY DATA'!$A128,'WEEKLY DATA'!$B$11:$B$14577,'MONTHLY DATA'!$B128)</f>
        <v>540</v>
      </c>
      <c r="O128" s="154">
        <f t="shared" si="59"/>
        <v>-2.7027027027026973E-2</v>
      </c>
      <c r="P128" s="169">
        <f>AVERAGEIFS('WEEKLY DATA'!P$11:P$14577,'WEEKLY DATA'!$A$11:$A$14577,'MONTHLY DATA'!$A128,'WEEKLY DATA'!$B$11:$B$14577,'MONTHLY DATA'!$B128)</f>
        <v>411.25</v>
      </c>
      <c r="Q128" s="78">
        <f>AVERAGEIFS('WEEKLY DATA'!Q$11:Q$14577,'WEEKLY DATA'!$A$11:$A$14577,'MONTHLY DATA'!$A128,'WEEKLY DATA'!$B$11:$B$14577,'MONTHLY DATA'!$B128)</f>
        <v>421.25</v>
      </c>
      <c r="R128" s="78">
        <f>AVERAGEIFS('WEEKLY DATA'!R$11:R$14577,'WEEKLY DATA'!$A$11:$A$14577,'MONTHLY DATA'!$A128,'WEEKLY DATA'!$B$11:$B$14577,'MONTHLY DATA'!$B128)</f>
        <v>416.25</v>
      </c>
      <c r="S128" s="154">
        <f t="shared" si="60"/>
        <v>2.4615384615384706E-2</v>
      </c>
      <c r="T128" s="169">
        <f>AVERAGEIFS('WEEKLY DATA'!T$11:T$14577,'WEEKLY DATA'!$A$11:$A$14577,'MONTHLY DATA'!$A128,'WEEKLY DATA'!$B$11:$B$14577,'MONTHLY DATA'!$B128)</f>
        <v>412.5</v>
      </c>
      <c r="U128" s="78">
        <f>AVERAGEIFS('WEEKLY DATA'!U$11:U$14577,'WEEKLY DATA'!$A$11:$A$14577,'MONTHLY DATA'!$A128,'WEEKLY DATA'!$B$11:$B$14577,'MONTHLY DATA'!$B128)</f>
        <v>422.5</v>
      </c>
      <c r="V128" s="78">
        <f>AVERAGEIFS('WEEKLY DATA'!V$11:V$14577,'WEEKLY DATA'!$A$11:$A$14577,'MONTHLY DATA'!$A128,'WEEKLY DATA'!$B$11:$B$14577,'MONTHLY DATA'!$B128)</f>
        <v>417.5</v>
      </c>
      <c r="W128" s="154">
        <f t="shared" si="61"/>
        <v>2.1406727828746197E-2</v>
      </c>
      <c r="X128" s="169">
        <f>AVERAGEIFS('WEEKLY DATA'!X$11:X$14577,'WEEKLY DATA'!$A$11:$A$14577,'MONTHLY DATA'!$A128,'WEEKLY DATA'!$B$11:$B$14577,'MONTHLY DATA'!$B128)</f>
        <v>396.25</v>
      </c>
      <c r="Y128" s="78">
        <f>AVERAGEIFS('WEEKLY DATA'!Y$11:Y$14577,'WEEKLY DATA'!$A$11:$A$14577,'MONTHLY DATA'!$A128,'WEEKLY DATA'!$B$11:$B$14577,'MONTHLY DATA'!$B128)</f>
        <v>406.25</v>
      </c>
      <c r="Z128" s="78">
        <f>AVERAGEIFS('WEEKLY DATA'!Z$11:Z$14577,'WEEKLY DATA'!$A$11:$A$14577,'MONTHLY DATA'!$A128,'WEEKLY DATA'!$B$11:$B$14577,'MONTHLY DATA'!$B128)</f>
        <v>401.25</v>
      </c>
      <c r="AA128" s="154">
        <f t="shared" si="62"/>
        <v>0</v>
      </c>
      <c r="AB128" s="169">
        <f>AVERAGEIFS('WEEKLY DATA'!AB$11:AB$14577,'WEEKLY DATA'!$A$11:$A$14577,'MONTHLY DATA'!$A128,'WEEKLY DATA'!$B$11:$B$14577,'MONTHLY DATA'!$B128)</f>
        <v>530</v>
      </c>
      <c r="AC128" s="78">
        <f>AVERAGEIFS('WEEKLY DATA'!AC$11:AC$14577,'WEEKLY DATA'!$A$11:$A$14577,'MONTHLY DATA'!$A128,'WEEKLY DATA'!$B$11:$B$14577,'MONTHLY DATA'!$B128)</f>
        <v>540</v>
      </c>
      <c r="AD128" s="78">
        <f>AVERAGEIFS('WEEKLY DATA'!AD$11:AD$14577,'WEEKLY DATA'!$A$11:$A$14577,'MONTHLY DATA'!$A128,'WEEKLY DATA'!$B$11:$B$14577,'MONTHLY DATA'!$B128)</f>
        <v>535</v>
      </c>
      <c r="AE128" s="154">
        <f t="shared" si="63"/>
        <v>-2.7272727272727226E-2</v>
      </c>
      <c r="AF128" s="169">
        <f>AVERAGEIFS('WEEKLY DATA'!AF$11:AF$14577,'WEEKLY DATA'!$A$11:$A$14577,'MONTHLY DATA'!$A128,'WEEKLY DATA'!$B$11:$B$14577,'MONTHLY DATA'!$B128)</f>
        <v>396.25</v>
      </c>
      <c r="AG128" s="78">
        <f>AVERAGEIFS('WEEKLY DATA'!AG$11:AG$14577,'WEEKLY DATA'!$A$11:$A$14577,'MONTHLY DATA'!$A128,'WEEKLY DATA'!$B$11:$B$14577,'MONTHLY DATA'!$B128)</f>
        <v>406.25</v>
      </c>
      <c r="AH128" s="78">
        <f>AVERAGEIFS('WEEKLY DATA'!AH$11:AH$14577,'WEEKLY DATA'!$A$11:$A$14577,'MONTHLY DATA'!$A128,'WEEKLY DATA'!$B$11:$B$14577,'MONTHLY DATA'!$B128)</f>
        <v>401.25</v>
      </c>
      <c r="AI128" s="154">
        <f t="shared" si="64"/>
        <v>2.5559105431310014E-2</v>
      </c>
      <c r="AJ128" s="169">
        <f>AVERAGEIFS('WEEKLY DATA'!AJ$11:AJ$14577,'WEEKLY DATA'!$A$11:$A$14577,'MONTHLY DATA'!$A128,'WEEKLY DATA'!$B$11:$B$14577,'MONTHLY DATA'!$B128)</f>
        <v>427.5</v>
      </c>
      <c r="AK128" s="78">
        <f>AVERAGEIFS('WEEKLY DATA'!AK$11:AK$14577,'WEEKLY DATA'!$A$11:$A$14577,'MONTHLY DATA'!$A128,'WEEKLY DATA'!$B$11:$B$14577,'MONTHLY DATA'!$B128)</f>
        <v>437.5</v>
      </c>
      <c r="AL128" s="78">
        <f>AVERAGEIFS('WEEKLY DATA'!AL$11:AL$14577,'WEEKLY DATA'!$A$11:$A$14577,'MONTHLY DATA'!$A128,'WEEKLY DATA'!$B$11:$B$14577,'MONTHLY DATA'!$B128)</f>
        <v>432.5</v>
      </c>
      <c r="AM128" s="154">
        <f t="shared" si="65"/>
        <v>1.4662756598240456E-2</v>
      </c>
      <c r="AN128" s="169">
        <f>AVERAGEIFS('WEEKLY DATA'!AN$11:AN$14577,'WEEKLY DATA'!$A$11:$A$14577,'MONTHLY DATA'!$A128,'WEEKLY DATA'!$B$11:$B$14577,'MONTHLY DATA'!$B128)</f>
        <v>416.25</v>
      </c>
      <c r="AO128" s="78">
        <f>AVERAGEIFS('WEEKLY DATA'!AO$11:AO$14577,'WEEKLY DATA'!$A$11:$A$14577,'MONTHLY DATA'!$A128,'WEEKLY DATA'!$B$11:$B$14577,'MONTHLY DATA'!$B128)</f>
        <v>426.25</v>
      </c>
      <c r="AP128" s="78">
        <f>AVERAGEIFS('WEEKLY DATA'!AP$11:AP$14577,'WEEKLY DATA'!$A$11:$A$14577,'MONTHLY DATA'!$A128,'WEEKLY DATA'!$B$11:$B$14577,'MONTHLY DATA'!$B128)</f>
        <v>421.25</v>
      </c>
      <c r="AQ128" s="154">
        <f t="shared" si="66"/>
        <v>5.9701492537314049E-3</v>
      </c>
      <c r="AR128" s="169">
        <f>AVERAGEIFS('WEEKLY DATA'!AR$11:AR$14577,'WEEKLY DATA'!$A$11:$A$14577,'MONTHLY DATA'!$A128,'WEEKLY DATA'!$B$11:$B$14577,'MONTHLY DATA'!$B128)</f>
        <v>540</v>
      </c>
      <c r="AS128" s="78">
        <f>AVERAGEIFS('WEEKLY DATA'!AS$11:AS$14577,'WEEKLY DATA'!$A$11:$A$14577,'MONTHLY DATA'!$A128,'WEEKLY DATA'!$B$11:$B$14577,'MONTHLY DATA'!$B128)</f>
        <v>550</v>
      </c>
      <c r="AT128" s="78">
        <f>AVERAGEIFS('WEEKLY DATA'!AT$11:AT$14577,'WEEKLY DATA'!$A$11:$A$14577,'MONTHLY DATA'!$A128,'WEEKLY DATA'!$B$11:$B$14577,'MONTHLY DATA'!$B128)</f>
        <v>545</v>
      </c>
      <c r="AU128" s="154">
        <f t="shared" si="67"/>
        <v>-2.6785714285714302E-2</v>
      </c>
      <c r="AV128" s="169">
        <f>AVERAGEIFS('WEEKLY DATA'!AV$11:AV$14577,'WEEKLY DATA'!$A$11:$A$14577,'MONTHLY DATA'!$A128,'WEEKLY DATA'!$B$11:$B$14577,'MONTHLY DATA'!$B128)</f>
        <v>401.25</v>
      </c>
      <c r="AW128" s="78">
        <f>AVERAGEIFS('WEEKLY DATA'!AW$11:AW$14577,'WEEKLY DATA'!$A$11:$A$14577,'MONTHLY DATA'!$A128,'WEEKLY DATA'!$B$11:$B$14577,'MONTHLY DATA'!$B128)</f>
        <v>411.25</v>
      </c>
      <c r="AX128" s="78">
        <f>AVERAGEIFS('WEEKLY DATA'!AX$11:AX$14577,'WEEKLY DATA'!$A$11:$A$14577,'MONTHLY DATA'!$A128,'WEEKLY DATA'!$B$11:$B$14577,'MONTHLY DATA'!$B128)</f>
        <v>406.25</v>
      </c>
      <c r="AY128" s="154">
        <f t="shared" si="68"/>
        <v>2.2012578616352307E-2</v>
      </c>
      <c r="AZ128" s="169">
        <f>AVERAGEIFS('WEEKLY DATA'!AZ$11:AZ$14577,'WEEKLY DATA'!$A$11:$A$14577,'MONTHLY DATA'!$A128,'WEEKLY DATA'!$B$11:$B$14577,'MONTHLY DATA'!$B128)</f>
        <v>362.5</v>
      </c>
      <c r="BA128" s="78">
        <f>AVERAGEIFS('WEEKLY DATA'!BA$11:BA$14577,'WEEKLY DATA'!$A$11:$A$14577,'MONTHLY DATA'!$A128,'WEEKLY DATA'!$B$11:$B$14577,'MONTHLY DATA'!$B128)</f>
        <v>372.5</v>
      </c>
      <c r="BB128" s="78">
        <f>AVERAGEIFS('WEEKLY DATA'!BB$11:BB$14577,'WEEKLY DATA'!$A$11:$A$14577,'MONTHLY DATA'!$A128,'WEEKLY DATA'!$B$11:$B$14577,'MONTHLY DATA'!$B128)</f>
        <v>367.5</v>
      </c>
      <c r="BC128" s="154">
        <f t="shared" si="69"/>
        <v>1.730103806228378E-2</v>
      </c>
      <c r="BD128" s="169">
        <f>AVERAGEIFS('WEEKLY DATA'!BD$11:BD$14577,'WEEKLY DATA'!$A$11:$A$14577,'MONTHLY DATA'!$A128,'WEEKLY DATA'!$B$11:$B$14577,'MONTHLY DATA'!$B128)</f>
        <v>346.25</v>
      </c>
      <c r="BE128" s="78">
        <f>AVERAGEIFS('WEEKLY DATA'!BE$11:BE$14577,'WEEKLY DATA'!$A$11:$A$14577,'MONTHLY DATA'!$A128,'WEEKLY DATA'!$B$11:$B$14577,'MONTHLY DATA'!$B128)</f>
        <v>356.25</v>
      </c>
      <c r="BF128" s="78">
        <f>AVERAGEIFS('WEEKLY DATA'!BF$11:BF$14577,'WEEKLY DATA'!$A$11:$A$14577,'MONTHLY DATA'!$A128,'WEEKLY DATA'!$B$11:$B$14577,'MONTHLY DATA'!$B128)</f>
        <v>351.25</v>
      </c>
      <c r="BG128" s="154">
        <f t="shared" si="70"/>
        <v>-7.0671378091873294E-3</v>
      </c>
      <c r="BH128" s="169">
        <f>AVERAGEIFS('WEEKLY DATA'!BH$11:BH$14577,'WEEKLY DATA'!$A$11:$A$14577,'MONTHLY DATA'!$A128,'WEEKLY DATA'!$B$11:$B$14577,'MONTHLY DATA'!$B128)</f>
        <v>430</v>
      </c>
      <c r="BI128" s="78">
        <f>AVERAGEIFS('WEEKLY DATA'!BI$11:BI$14577,'WEEKLY DATA'!$A$11:$A$14577,'MONTHLY DATA'!$A128,'WEEKLY DATA'!$B$11:$B$14577,'MONTHLY DATA'!$B128)</f>
        <v>440</v>
      </c>
      <c r="BJ128" s="78">
        <f>AVERAGEIFS('WEEKLY DATA'!BJ$11:BJ$14577,'WEEKLY DATA'!$A$11:$A$14577,'MONTHLY DATA'!$A128,'WEEKLY DATA'!$B$11:$B$14577,'MONTHLY DATA'!$B128)</f>
        <v>435</v>
      </c>
      <c r="BK128" s="154">
        <f t="shared" si="71"/>
        <v>-3.3333333333333326E-2</v>
      </c>
      <c r="BL128" s="169">
        <f>AVERAGEIFS('WEEKLY DATA'!BL$11:BL$14577,'WEEKLY DATA'!$A$11:$A$14577,'MONTHLY DATA'!$A128,'WEEKLY DATA'!$B$11:$B$14577,'MONTHLY DATA'!$B128)</f>
        <v>386.25</v>
      </c>
      <c r="BM128" s="78">
        <f>AVERAGEIFS('WEEKLY DATA'!BM$11:BM$14577,'WEEKLY DATA'!$A$11:$A$14577,'MONTHLY DATA'!$A128,'WEEKLY DATA'!$B$11:$B$14577,'MONTHLY DATA'!$B128)</f>
        <v>396.25</v>
      </c>
      <c r="BN128" s="78">
        <f>AVERAGEIFS('WEEKLY DATA'!BN$11:BN$14577,'WEEKLY DATA'!$A$11:$A$14577,'MONTHLY DATA'!$A128,'WEEKLY DATA'!$B$11:$B$14577,'MONTHLY DATA'!$B128)</f>
        <v>391.25</v>
      </c>
      <c r="BO128" s="154">
        <f t="shared" si="72"/>
        <v>2.2875816993463971E-2</v>
      </c>
      <c r="BP128" s="78">
        <f>AVERAGEIFS('WEEKLY DATA'!BP$11:BP$14577,'WEEKLY DATA'!$A$11:$A$14577,'MONTHLY DATA'!$A128,'WEEKLY DATA'!$B$11:$B$14577,'MONTHLY DATA'!$B128)</f>
        <v>410</v>
      </c>
      <c r="BQ128" s="78">
        <f>AVERAGEIFS('WEEKLY DATA'!BQ$11:BQ$14577,'WEEKLY DATA'!$A$11:$A$14577,'MONTHLY DATA'!$A128,'WEEKLY DATA'!$B$11:$B$14577,'MONTHLY DATA'!$B128)</f>
        <v>420</v>
      </c>
      <c r="BR128" s="78">
        <f>AVERAGEIFS('WEEKLY DATA'!BR$11:BR$14577,'WEEKLY DATA'!$A$11:$A$14577,'MONTHLY DATA'!$A128,'WEEKLY DATA'!$B$11:$B$14577,'MONTHLY DATA'!$B128)</f>
        <v>415</v>
      </c>
      <c r="BS128" s="154">
        <f t="shared" si="73"/>
        <v>3.7500000000000089E-2</v>
      </c>
      <c r="BT128" s="78">
        <f>AVERAGEIFS('WEEKLY DATA'!BT$11:BT$14577,'WEEKLY DATA'!$A$11:$A$14577,'MONTHLY DATA'!$A128,'WEEKLY DATA'!$B$11:$B$14577,'MONTHLY DATA'!$B128)</f>
        <v>395</v>
      </c>
      <c r="BU128" s="78">
        <f>AVERAGEIFS('WEEKLY DATA'!BU$11:BU$14577,'WEEKLY DATA'!$A$11:$A$14577,'MONTHLY DATA'!$A128,'WEEKLY DATA'!$B$11:$B$14577,'MONTHLY DATA'!$B128)</f>
        <v>405</v>
      </c>
      <c r="BV128" s="78">
        <f>AVERAGEIFS('WEEKLY DATA'!BV$11:BV$14577,'WEEKLY DATA'!$A$11:$A$14577,'MONTHLY DATA'!$A128,'WEEKLY DATA'!$B$11:$B$14577,'MONTHLY DATA'!$B128)</f>
        <v>400</v>
      </c>
      <c r="BW128" s="154">
        <f t="shared" si="74"/>
        <v>3.5598705501618033E-2</v>
      </c>
      <c r="BX128" s="78">
        <f>AVERAGEIFS('WEEKLY DATA'!BX$11:BX$14577,'WEEKLY DATA'!$A$11:$A$14577,'MONTHLY DATA'!$A128,'WEEKLY DATA'!$B$11:$B$14577,'MONTHLY DATA'!$B128)</f>
        <v>465</v>
      </c>
      <c r="BY128" s="78">
        <f>AVERAGEIFS('WEEKLY DATA'!BY$11:BY$14577,'WEEKLY DATA'!$A$11:$A$14577,'MONTHLY DATA'!$A128,'WEEKLY DATA'!$B$11:$B$14577,'MONTHLY DATA'!$B128)</f>
        <v>475</v>
      </c>
      <c r="BZ128" s="78">
        <f>AVERAGEIFS('WEEKLY DATA'!BZ$11:BZ$14577,'WEEKLY DATA'!$A$11:$A$14577,'MONTHLY DATA'!$A128,'WEEKLY DATA'!$B$11:$B$14577,'MONTHLY DATA'!$B128)</f>
        <v>470</v>
      </c>
      <c r="CA128" s="154">
        <f t="shared" si="75"/>
        <v>-1.0526315789473717E-2</v>
      </c>
      <c r="CB128" s="78">
        <f>AVERAGEIFS('WEEKLY DATA'!CB$11:CB$14577,'WEEKLY DATA'!$A$11:$A$14577,'MONTHLY DATA'!$A128,'WEEKLY DATA'!$B$11:$B$14577,'MONTHLY DATA'!$B128)</f>
        <v>450</v>
      </c>
      <c r="CC128" s="78">
        <f>AVERAGEIFS('WEEKLY DATA'!CC$11:CC$14577,'WEEKLY DATA'!$A$11:$A$14577,'MONTHLY DATA'!$A128,'WEEKLY DATA'!$B$11:$B$14577,'MONTHLY DATA'!$B128)</f>
        <v>460</v>
      </c>
      <c r="CD128" s="78">
        <f>AVERAGEIFS('WEEKLY DATA'!CD$11:CD$14577,'WEEKLY DATA'!$A$11:$A$14577,'MONTHLY DATA'!$A128,'WEEKLY DATA'!$B$11:$B$14577,'MONTHLY DATA'!$B128)</f>
        <v>455</v>
      </c>
      <c r="CE128" s="154">
        <f t="shared" si="76"/>
        <v>5.5248618784531356E-3</v>
      </c>
      <c r="CF128" s="78">
        <f>AVERAGEIFS('WEEKLY DATA'!CF$11:CF$14577,'WEEKLY DATA'!$A$11:$A$14577,'MONTHLY DATA'!$A128,'WEEKLY DATA'!$B$11:$B$14577,'MONTHLY DATA'!$B128)</f>
        <v>365</v>
      </c>
      <c r="CG128" s="78">
        <f>AVERAGEIFS('WEEKLY DATA'!CG$11:CG$14577,'WEEKLY DATA'!$A$11:$A$14577,'MONTHLY DATA'!$A128,'WEEKLY DATA'!$B$11:$B$14577,'MONTHLY DATA'!$B128)</f>
        <v>375</v>
      </c>
      <c r="CH128" s="78">
        <f>AVERAGEIFS('WEEKLY DATA'!CH$11:CH$14577,'WEEKLY DATA'!$A$11:$A$14577,'MONTHLY DATA'!$A128,'WEEKLY DATA'!$B$11:$B$14577,'MONTHLY DATA'!$B128)</f>
        <v>370</v>
      </c>
      <c r="CI128" s="154">
        <f t="shared" si="77"/>
        <v>4.2253521126760507E-2</v>
      </c>
      <c r="CJ128" s="78">
        <f>AVERAGEIFS('WEEKLY DATA'!CJ$11:CJ$14577,'WEEKLY DATA'!$A$11:$A$14577,'MONTHLY DATA'!$A128,'WEEKLY DATA'!$B$11:$B$14577,'MONTHLY DATA'!$B128)</f>
        <v>355</v>
      </c>
      <c r="CK128" s="78">
        <f>AVERAGEIFS('WEEKLY DATA'!CK$11:CK$14577,'WEEKLY DATA'!$A$11:$A$14577,'MONTHLY DATA'!$A128,'WEEKLY DATA'!$B$11:$B$14577,'MONTHLY DATA'!$B128)</f>
        <v>365</v>
      </c>
      <c r="CL128" s="78">
        <f>AVERAGEIFS('WEEKLY DATA'!CL$11:CL$14577,'WEEKLY DATA'!$A$11:$A$14577,'MONTHLY DATA'!$A128,'WEEKLY DATA'!$B$11:$B$14577,'MONTHLY DATA'!$B128)</f>
        <v>360</v>
      </c>
      <c r="CM128" s="154">
        <f t="shared" si="78"/>
        <v>3.971119133573997E-2</v>
      </c>
      <c r="CN128" s="78">
        <f>AVERAGEIFS('WEEKLY DATA'!CN$11:CN$14577,'WEEKLY DATA'!$A$11:$A$14577,'MONTHLY DATA'!$A128,'WEEKLY DATA'!$B$11:$B$14577,'MONTHLY DATA'!$B128)</f>
        <v>465</v>
      </c>
      <c r="CO128" s="78">
        <f>AVERAGEIFS('WEEKLY DATA'!CO$11:CO$14577,'WEEKLY DATA'!$A$11:$A$14577,'MONTHLY DATA'!$A128,'WEEKLY DATA'!$B$11:$B$14577,'MONTHLY DATA'!$B128)</f>
        <v>475</v>
      </c>
      <c r="CP128" s="78">
        <f>AVERAGEIFS('WEEKLY DATA'!CP$11:CP$14577,'WEEKLY DATA'!$A$11:$A$14577,'MONTHLY DATA'!$A128,'WEEKLY DATA'!$B$11:$B$14577,'MONTHLY DATA'!$B128)</f>
        <v>470</v>
      </c>
      <c r="CQ128" s="154">
        <f t="shared" si="79"/>
        <v>-1.0526315789473717E-2</v>
      </c>
      <c r="CR128" s="78">
        <f>AVERAGEIFS('WEEKLY DATA'!CR$11:CR$14577,'WEEKLY DATA'!$A$11:$A$14577,'MONTHLY DATA'!$A128,'WEEKLY DATA'!$B$11:$B$14577,'MONTHLY DATA'!$B128)</f>
        <v>410</v>
      </c>
      <c r="CS128" s="78">
        <f>AVERAGEIFS('WEEKLY DATA'!CS$11:CS$14577,'WEEKLY DATA'!$A$11:$A$14577,'MONTHLY DATA'!$A128,'WEEKLY DATA'!$B$11:$B$14577,'MONTHLY DATA'!$B128)</f>
        <v>420</v>
      </c>
      <c r="CT128" s="78">
        <f>AVERAGEIFS('WEEKLY DATA'!CT$11:CT$14577,'WEEKLY DATA'!$A$11:$A$14577,'MONTHLY DATA'!$A128,'WEEKLY DATA'!$B$11:$B$14577,'MONTHLY DATA'!$B128)</f>
        <v>415</v>
      </c>
      <c r="CU128" s="154">
        <f t="shared" si="80"/>
        <v>6.0606060606060996E-3</v>
      </c>
      <c r="CV128" s="169">
        <f>AVERAGEIFS('WEEKLY DATA'!CV$11:CV$14577,'WEEKLY DATA'!$A$11:$A$14577,'MONTHLY DATA'!$A128,'WEEKLY DATA'!$B$11:$B$14577,'MONTHLY DATA'!$B128)</f>
        <v>365</v>
      </c>
      <c r="CW128" s="78">
        <f>AVERAGEIFS('WEEKLY DATA'!CW$11:CW$14577,'WEEKLY DATA'!$A$11:$A$14577,'MONTHLY DATA'!$A128,'WEEKLY DATA'!$B$11:$B$14577,'MONTHLY DATA'!$B128)</f>
        <v>375</v>
      </c>
      <c r="CX128" s="78">
        <f>AVERAGEIFS('WEEKLY DATA'!CX$11:CX$14577,'WEEKLY DATA'!$A$11:$A$14577,'MONTHLY DATA'!$A128,'WEEKLY DATA'!$B$11:$B$14577,'MONTHLY DATA'!$B128)</f>
        <v>370</v>
      </c>
      <c r="CY128" s="154">
        <f t="shared" si="81"/>
        <v>-0.10030395136778114</v>
      </c>
      <c r="CZ128" s="169">
        <f>AVERAGEIFS('WEEKLY DATA'!CZ$11:CZ$14577,'WEEKLY DATA'!$A$11:$A$14577,'MONTHLY DATA'!$A128,'WEEKLY DATA'!$B$11:$B$14577,'MONTHLY DATA'!$B128)</f>
        <v>367.5</v>
      </c>
      <c r="DA128" s="78">
        <f>AVERAGEIFS('WEEKLY DATA'!DA$11:DA$14577,'WEEKLY DATA'!$A$11:$A$14577,'MONTHLY DATA'!$A128,'WEEKLY DATA'!$B$11:$B$14577,'MONTHLY DATA'!$B128)</f>
        <v>377.5</v>
      </c>
      <c r="DB128" s="78">
        <f>AVERAGEIFS('WEEKLY DATA'!DB$11:DB$14577,'WEEKLY DATA'!$A$11:$A$14577,'MONTHLY DATA'!$A128,'WEEKLY DATA'!$B$11:$B$14577,'MONTHLY DATA'!$B128)</f>
        <v>372.5</v>
      </c>
      <c r="DC128" s="154">
        <f t="shared" si="82"/>
        <v>-2.6143790849673221E-2</v>
      </c>
      <c r="DD128" s="78">
        <f>AVERAGEIFS('WEEKLY DATA'!DD$11:DD$14577,'WEEKLY DATA'!$A$11:$A$14577,'MONTHLY DATA'!$A128,'WEEKLY DATA'!$B$11:$B$14577,'MONTHLY DATA'!$B128)</f>
        <v>465</v>
      </c>
      <c r="DE128" s="78">
        <f>AVERAGEIFS('WEEKLY DATA'!DE$11:DE$14577,'WEEKLY DATA'!$A$11:$A$14577,'MONTHLY DATA'!$A128,'WEEKLY DATA'!$B$11:$B$14577,'MONTHLY DATA'!$B128)</f>
        <v>475</v>
      </c>
      <c r="DF128" s="78">
        <f>AVERAGEIFS('WEEKLY DATA'!DF$11:DF$14577,'WEEKLY DATA'!$A$11:$A$14577,'MONTHLY DATA'!$A128,'WEEKLY DATA'!$B$11:$B$14577,'MONTHLY DATA'!$B128)</f>
        <v>470</v>
      </c>
      <c r="DG128" s="154">
        <f t="shared" si="83"/>
        <v>-1.0526315789473717E-2</v>
      </c>
      <c r="DH128" s="78">
        <f>AVERAGEIFS('WEEKLY DATA'!DH$11:DH$14577,'WEEKLY DATA'!$A$11:$A$14577,'MONTHLY DATA'!$A128,'WEEKLY DATA'!$B$11:$B$14577,'MONTHLY DATA'!$B128)</f>
        <v>430</v>
      </c>
      <c r="DI128" s="78">
        <f>AVERAGEIFS('WEEKLY DATA'!DI$11:DI$14577,'WEEKLY DATA'!$A$11:$A$14577,'MONTHLY DATA'!$A128,'WEEKLY DATA'!$B$11:$B$14577,'MONTHLY DATA'!$B128)</f>
        <v>440</v>
      </c>
      <c r="DJ128" s="78">
        <f>AVERAGEIFS('WEEKLY DATA'!DJ$11:DJ$14577,'WEEKLY DATA'!$A$11:$A$14577,'MONTHLY DATA'!$A128,'WEEKLY DATA'!$B$11:$B$14577,'MONTHLY DATA'!$B128)</f>
        <v>435</v>
      </c>
      <c r="DK128" s="154">
        <f t="shared" si="84"/>
        <v>5.7803468208093012E-3</v>
      </c>
      <c r="DL128" s="169">
        <f>AVERAGEIFS('WEEKLY DATA'!DL$11:DL$14577,'WEEKLY DATA'!$A$11:$A$14577,'MONTHLY DATA'!$A128,'WEEKLY DATA'!$B$11:$B$14577,'MONTHLY DATA'!$B128)</f>
        <v>440</v>
      </c>
      <c r="DM128" s="78">
        <f>AVERAGEIFS('WEEKLY DATA'!DM$11:DM$14577,'WEEKLY DATA'!$A$11:$A$14577,'MONTHLY DATA'!$A128,'WEEKLY DATA'!$B$11:$B$14577,'MONTHLY DATA'!$B128)</f>
        <v>450</v>
      </c>
      <c r="DN128" s="78">
        <f>AVERAGEIFS('WEEKLY DATA'!DN$11:DN$14577,'WEEKLY DATA'!$A$11:$A$14577,'MONTHLY DATA'!$A128,'WEEKLY DATA'!$B$11:$B$14577,'MONTHLY DATA'!$B128)</f>
        <v>445</v>
      </c>
      <c r="DO128" s="154">
        <f t="shared" si="85"/>
        <v>0.12302839116719233</v>
      </c>
      <c r="DP128" s="78">
        <f>AVERAGEIFS('WEEKLY DATA'!DP$11:DP$14577,'WEEKLY DATA'!$A$11:$A$14577,'MONTHLY DATA'!$A128,'WEEKLY DATA'!$B$11:$B$14577,'MONTHLY DATA'!$B128)</f>
        <v>412.5</v>
      </c>
      <c r="DQ128" s="78">
        <f>AVERAGEIFS('WEEKLY DATA'!DQ$11:DQ$14577,'WEEKLY DATA'!$A$11:$A$14577,'MONTHLY DATA'!$A128,'WEEKLY DATA'!$B$11:$B$14577,'MONTHLY DATA'!$B128)</f>
        <v>422.5</v>
      </c>
      <c r="DR128" s="78">
        <f>AVERAGEIFS('WEEKLY DATA'!DR$11:DR$14577,'WEEKLY DATA'!$A$11:$A$14577,'MONTHLY DATA'!$A128,'WEEKLY DATA'!$B$11:$B$14577,'MONTHLY DATA'!$B128)</f>
        <v>417.5</v>
      </c>
      <c r="DS128" s="154">
        <f t="shared" si="86"/>
        <v>0.18439716312056742</v>
      </c>
      <c r="DT128" s="78">
        <f>AVERAGEIFS('WEEKLY DATA'!DT$11:DT$14577,'WEEKLY DATA'!$A$11:$A$14577,'MONTHLY DATA'!$A128,'WEEKLY DATA'!$B$11:$B$14577,'MONTHLY DATA'!$B128)</f>
        <v>465</v>
      </c>
      <c r="DU128" s="78">
        <f>AVERAGEIFS('WEEKLY DATA'!DU$11:DU$14577,'WEEKLY DATA'!$A$11:$A$14577,'MONTHLY DATA'!$A128,'WEEKLY DATA'!$B$11:$B$14577,'MONTHLY DATA'!$B128)</f>
        <v>475</v>
      </c>
      <c r="DV128" s="78">
        <f>AVERAGEIFS('WEEKLY DATA'!DV$11:DV$14577,'WEEKLY DATA'!$A$11:$A$14577,'MONTHLY DATA'!$A128,'WEEKLY DATA'!$B$11:$B$14577,'MONTHLY DATA'!$B128)</f>
        <v>470</v>
      </c>
      <c r="DW128" s="154">
        <f t="shared" si="87"/>
        <v>-1.0526315789473717E-2</v>
      </c>
      <c r="DX128" s="78">
        <f>AVERAGEIFS('WEEKLY DATA'!DX$11:DX$14577,'WEEKLY DATA'!$A$11:$A$14577,'MONTHLY DATA'!$A128,'WEEKLY DATA'!$B$11:$B$14577,'MONTHLY DATA'!$B128)</f>
        <v>425</v>
      </c>
      <c r="DY128" s="78">
        <f>AVERAGEIFS('WEEKLY DATA'!DY$11:DY$14577,'WEEKLY DATA'!$A$11:$A$14577,'MONTHLY DATA'!$A128,'WEEKLY DATA'!$B$11:$B$14577,'MONTHLY DATA'!$B128)</f>
        <v>435</v>
      </c>
      <c r="DZ128" s="78">
        <f>AVERAGEIFS('WEEKLY DATA'!DZ$11:DZ$14577,'WEEKLY DATA'!$A$11:$A$14577,'MONTHLY DATA'!$A128,'WEEKLY DATA'!$B$11:$B$14577,'MONTHLY DATA'!$B128)</f>
        <v>430</v>
      </c>
      <c r="EA128" s="154">
        <f t="shared" si="88"/>
        <v>5.8479532163742132E-3</v>
      </c>
      <c r="EB128" s="78">
        <f>AVERAGEIFS('WEEKLY DATA'!EB$11:EB$14577,'WEEKLY DATA'!$A$11:$A$14577,'MONTHLY DATA'!$A128,'WEEKLY DATA'!$B$11:$B$14577,'MONTHLY DATA'!$B128)</f>
        <v>310</v>
      </c>
      <c r="EC128" s="78">
        <f>AVERAGEIFS('WEEKLY DATA'!EC$11:EC$14577,'WEEKLY DATA'!$A$11:$A$14577,'MONTHLY DATA'!$A128,'WEEKLY DATA'!$B$11:$B$14577,'MONTHLY DATA'!$B128)</f>
        <v>320</v>
      </c>
      <c r="ED128" s="78">
        <f>AVERAGEIFS('WEEKLY DATA'!ED$11:ED$14577,'WEEKLY DATA'!$A$11:$A$14577,'MONTHLY DATA'!$A128,'WEEKLY DATA'!$B$11:$B$14577,'MONTHLY DATA'!$B128)</f>
        <v>315</v>
      </c>
      <c r="EE128" s="154">
        <f t="shared" si="89"/>
        <v>-3.9525691699604515E-3</v>
      </c>
      <c r="EF128" s="169">
        <f>AVERAGEIFS('WEEKLY DATA'!EF$11:EF$14577,'WEEKLY DATA'!$A$11:$A$14577,'MONTHLY DATA'!$A128,'WEEKLY DATA'!$B$11:$B$14577,'MONTHLY DATA'!$B128)</f>
        <v>295</v>
      </c>
      <c r="EG128" s="78">
        <f>AVERAGEIFS('WEEKLY DATA'!EG$11:EG$14577,'WEEKLY DATA'!$A$11:$A$14577,'MONTHLY DATA'!$A128,'WEEKLY DATA'!$B$11:$B$14577,'MONTHLY DATA'!$B128)</f>
        <v>305</v>
      </c>
      <c r="EH128" s="78">
        <f>AVERAGEIFS('WEEKLY DATA'!EH$11:EH$14577,'WEEKLY DATA'!$A$11:$A$14577,'MONTHLY DATA'!$A128,'WEEKLY DATA'!$B$11:$B$14577,'MONTHLY DATA'!$B128)</f>
        <v>300</v>
      </c>
      <c r="EI128" s="154">
        <f t="shared" si="90"/>
        <v>-8.2644628099173278E-3</v>
      </c>
      <c r="EJ128" s="78">
        <f>AVERAGEIFS('WEEKLY DATA'!EJ$11:EJ$14577,'WEEKLY DATA'!$A$11:$A$14577,'MONTHLY DATA'!$A128,'WEEKLY DATA'!$B$11:$B$14577,'MONTHLY DATA'!$B128)</f>
        <v>480</v>
      </c>
      <c r="EK128" s="78">
        <f>AVERAGEIFS('WEEKLY DATA'!EK$11:EK$14577,'WEEKLY DATA'!$A$11:$A$14577,'MONTHLY DATA'!$A128,'WEEKLY DATA'!$B$11:$B$14577,'MONTHLY DATA'!$B128)</f>
        <v>490</v>
      </c>
      <c r="EL128" s="78">
        <f>AVERAGEIFS('WEEKLY DATA'!EL$11:EL$14577,'WEEKLY DATA'!$A$11:$A$14577,'MONTHLY DATA'!$A128,'WEEKLY DATA'!$B$11:$B$14577,'MONTHLY DATA'!$B128)</f>
        <v>485</v>
      </c>
      <c r="EM128" s="154">
        <f t="shared" si="91"/>
        <v>-1.0204081632653073E-2</v>
      </c>
      <c r="EN128" s="78">
        <f>AVERAGEIFS('WEEKLY DATA'!EN$11:EN$14577,'WEEKLY DATA'!$A$11:$A$14577,'MONTHLY DATA'!$A128,'WEEKLY DATA'!$B$11:$B$14577,'MONTHLY DATA'!$B128)</f>
        <v>305</v>
      </c>
      <c r="EO128" s="78">
        <f>AVERAGEIFS('WEEKLY DATA'!EO$11:EO$14577,'WEEKLY DATA'!$A$11:$A$14577,'MONTHLY DATA'!$A128,'WEEKLY DATA'!$B$11:$B$14577,'MONTHLY DATA'!$B128)</f>
        <v>315</v>
      </c>
      <c r="EP128" s="78">
        <f>AVERAGEIFS('WEEKLY DATA'!EP$11:EP$14577,'WEEKLY DATA'!$A$11:$A$14577,'MONTHLY DATA'!$A128,'WEEKLY DATA'!$B$11:$B$14577,'MONTHLY DATA'!$B128)</f>
        <v>310</v>
      </c>
      <c r="EQ128" s="154">
        <f t="shared" si="92"/>
        <v>8.1300813008129413E-3</v>
      </c>
      <c r="ER128" s="78">
        <f>AVERAGEIFS('WEEKLY DATA'!ER$11:ER$14577,'WEEKLY DATA'!$A$11:$A$14577,'MONTHLY DATA'!$A128,'WEEKLY DATA'!$B$11:$B$14577,'MONTHLY DATA'!$B128)</f>
        <v>285</v>
      </c>
      <c r="ES128" s="78">
        <f>AVERAGEIFS('WEEKLY DATA'!ES$11:ES$14577,'WEEKLY DATA'!$A$11:$A$14577,'MONTHLY DATA'!$A128,'WEEKLY DATA'!$B$11:$B$14577,'MONTHLY DATA'!$B128)</f>
        <v>295</v>
      </c>
      <c r="ET128" s="78">
        <f>AVERAGEIFS('WEEKLY DATA'!ET$11:ET$14577,'WEEKLY DATA'!$A$11:$A$14577,'MONTHLY DATA'!$A128,'WEEKLY DATA'!$B$11:$B$14577,'MONTHLY DATA'!$B128)</f>
        <v>290</v>
      </c>
      <c r="EU128" s="154">
        <f t="shared" si="93"/>
        <v>-4.2918454935622075E-3</v>
      </c>
      <c r="EV128" s="78">
        <f>AVERAGEIFS('WEEKLY DATA'!EV$11:EV$14577,'WEEKLY DATA'!$A$11:$A$14577,'MONTHLY DATA'!$A128,'WEEKLY DATA'!$B$11:$B$14577,'MONTHLY DATA'!$B128)</f>
        <v>260</v>
      </c>
      <c r="EW128" s="78">
        <f>AVERAGEIFS('WEEKLY DATA'!EW$11:EW$14577,'WEEKLY DATA'!$A$11:$A$14577,'MONTHLY DATA'!$A128,'WEEKLY DATA'!$B$11:$B$14577,'MONTHLY DATA'!$B128)</f>
        <v>270</v>
      </c>
      <c r="EX128" s="78">
        <f>AVERAGEIFS('WEEKLY DATA'!EX$11:EX$14577,'WEEKLY DATA'!$A$11:$A$14577,'MONTHLY DATA'!$A128,'WEEKLY DATA'!$B$11:$B$14577,'MONTHLY DATA'!$B128)</f>
        <v>265</v>
      </c>
      <c r="EY128" s="154">
        <f t="shared" si="94"/>
        <v>-9.3457943925233655E-3</v>
      </c>
      <c r="EZ128" s="78">
        <f>AVERAGEIFS('WEEKLY DATA'!EZ$11:EZ$14577,'WEEKLY DATA'!$A$11:$A$14577,'MONTHLY DATA'!$A128,'WEEKLY DATA'!$B$11:$B$14577,'MONTHLY DATA'!$B128)</f>
        <v>465</v>
      </c>
      <c r="FA128" s="78">
        <f>AVERAGEIFS('WEEKLY DATA'!FA$11:FA$14577,'WEEKLY DATA'!$A$11:$A$14577,'MONTHLY DATA'!$A128,'WEEKLY DATA'!$B$11:$B$14577,'MONTHLY DATA'!$B128)</f>
        <v>475</v>
      </c>
      <c r="FB128" s="78">
        <f>AVERAGEIFS('WEEKLY DATA'!FB$11:FB$14577,'WEEKLY DATA'!$A$11:$A$14577,'MONTHLY DATA'!$A128,'WEEKLY DATA'!$B$11:$B$14577,'MONTHLY DATA'!$B128)</f>
        <v>470</v>
      </c>
      <c r="FC128" s="154">
        <f t="shared" si="95"/>
        <v>-1.0526315789473717E-2</v>
      </c>
      <c r="FD128" s="78">
        <f>AVERAGEIFS('WEEKLY DATA'!FD$11:FD$14577,'WEEKLY DATA'!$A$11:$A$14577,'MONTHLY DATA'!$A128,'WEEKLY DATA'!$B$11:$B$14577,'MONTHLY DATA'!$B128)</f>
        <v>385</v>
      </c>
      <c r="FE128" s="78">
        <f>AVERAGEIFS('WEEKLY DATA'!FE$11:FE$14577,'WEEKLY DATA'!$A$11:$A$14577,'MONTHLY DATA'!$A128,'WEEKLY DATA'!$B$11:$B$14577,'MONTHLY DATA'!$B128)</f>
        <v>395</v>
      </c>
      <c r="FF128" s="78">
        <f>AVERAGEIFS('WEEKLY DATA'!FF$11:FF$14577,'WEEKLY DATA'!$A$11:$A$14577,'MONTHLY DATA'!$A128,'WEEKLY DATA'!$B$11:$B$14577,'MONTHLY DATA'!$B128)</f>
        <v>390</v>
      </c>
      <c r="FG128" s="154">
        <f t="shared" si="96"/>
        <v>0</v>
      </c>
      <c r="FH128" s="78">
        <f>AVERAGEIFS('WEEKLY DATA'!FH$11:FH$14577,'WEEKLY DATA'!$A$11:$A$14577,'MONTHLY DATA'!$A128,'WEEKLY DATA'!$B$11:$B$14577,'MONTHLY DATA'!$B128)</f>
        <v>268.75</v>
      </c>
      <c r="FI128" s="78">
        <f>AVERAGEIFS('WEEKLY DATA'!FI$11:FI$14577,'WEEKLY DATA'!$A$11:$A$14577,'MONTHLY DATA'!$A128,'WEEKLY DATA'!$B$11:$B$14577,'MONTHLY DATA'!$B128)</f>
        <v>278.75</v>
      </c>
      <c r="FJ128" s="78">
        <f>AVERAGEIFS('WEEKLY DATA'!FJ$11:FJ$14577,'WEEKLY DATA'!$A$11:$A$14577,'MONTHLY DATA'!$A128,'WEEKLY DATA'!$B$11:$B$14577,'MONTHLY DATA'!$B128)</f>
        <v>273.75</v>
      </c>
      <c r="FK128" s="154">
        <f t="shared" si="97"/>
        <v>1.388888888888884E-2</v>
      </c>
      <c r="FL128" s="169">
        <f>AVERAGEIFS('WEEKLY DATA'!FL$11:FL$14577,'WEEKLY DATA'!$A$11:$A$14577,'MONTHLY DATA'!$A128,'WEEKLY DATA'!$B$11:$B$14577,'MONTHLY DATA'!$B128)</f>
        <v>265</v>
      </c>
      <c r="FM128" s="78">
        <f>AVERAGEIFS('WEEKLY DATA'!FM$11:FM$14577,'WEEKLY DATA'!$A$11:$A$14577,'MONTHLY DATA'!$A128,'WEEKLY DATA'!$B$11:$B$14577,'MONTHLY DATA'!$B128)</f>
        <v>275</v>
      </c>
      <c r="FN128" s="78">
        <f>AVERAGEIFS('WEEKLY DATA'!FN$11:FN$14577,'WEEKLY DATA'!$A$11:$A$14577,'MONTHLY DATA'!$A128,'WEEKLY DATA'!$B$11:$B$14577,'MONTHLY DATA'!$B128)</f>
        <v>270</v>
      </c>
      <c r="FO128" s="154">
        <f t="shared" si="98"/>
        <v>-1.3698630136986356E-2</v>
      </c>
      <c r="FP128" s="78">
        <f>AVERAGEIFS('WEEKLY DATA'!FP$11:FP$14577,'WEEKLY DATA'!$A$11:$A$14577,'MONTHLY DATA'!$A128,'WEEKLY DATA'!$B$11:$B$14577,'MONTHLY DATA'!$B128)</f>
        <v>355</v>
      </c>
      <c r="FQ128" s="78">
        <f>AVERAGEIFS('WEEKLY DATA'!FQ$11:FQ$14577,'WEEKLY DATA'!$A$11:$A$14577,'MONTHLY DATA'!$A128,'WEEKLY DATA'!$B$11:$B$14577,'MONTHLY DATA'!$B128)</f>
        <v>365</v>
      </c>
      <c r="FR128" s="78">
        <f>AVERAGEIFS('WEEKLY DATA'!FR$11:FR$14577,'WEEKLY DATA'!$A$11:$A$14577,'MONTHLY DATA'!$A128,'WEEKLY DATA'!$B$11:$B$14577,'MONTHLY DATA'!$B128)</f>
        <v>360</v>
      </c>
      <c r="FS128" s="154">
        <f t="shared" si="99"/>
        <v>0</v>
      </c>
      <c r="FT128" s="78">
        <f>AVERAGEIFS('WEEKLY DATA'!FT$11:FT$14577,'WEEKLY DATA'!$A$11:$A$14577,'MONTHLY DATA'!$A128,'WEEKLY DATA'!$B$11:$B$14577,'MONTHLY DATA'!$B128)</f>
        <v>337.5</v>
      </c>
      <c r="FU128" s="78">
        <f>AVERAGEIFS('WEEKLY DATA'!FU$11:FU$14577,'WEEKLY DATA'!$A$11:$A$14577,'MONTHLY DATA'!$A128,'WEEKLY DATA'!$B$11:$B$14577,'MONTHLY DATA'!$B128)</f>
        <v>347.5</v>
      </c>
      <c r="FV128" s="78">
        <f>AVERAGEIFS('WEEKLY DATA'!FV$11:FV$14577,'WEEKLY DATA'!$A$11:$A$14577,'MONTHLY DATA'!$A128,'WEEKLY DATA'!$B$11:$B$14577,'MONTHLY DATA'!$B128)</f>
        <v>342.5</v>
      </c>
      <c r="FW128" s="154">
        <f t="shared" si="100"/>
        <v>0.12757201646090532</v>
      </c>
      <c r="FX128" s="78">
        <f>AVERAGEIFS('WEEKLY DATA'!FX$11:FX$14577,'WEEKLY DATA'!$A$11:$A$14577,'MONTHLY DATA'!$A128,'WEEKLY DATA'!$B$11:$B$14577,'MONTHLY DATA'!$B128)</f>
        <v>370</v>
      </c>
      <c r="FY128" s="78">
        <f>AVERAGEIFS('WEEKLY DATA'!FY$11:FY$14577,'WEEKLY DATA'!$A$11:$A$14577,'MONTHLY DATA'!$A128,'WEEKLY DATA'!$B$11:$B$14577,'MONTHLY DATA'!$B128)</f>
        <v>380</v>
      </c>
      <c r="FZ128" s="78">
        <f>AVERAGEIFS('WEEKLY DATA'!FZ$11:FZ$14577,'WEEKLY DATA'!$A$11:$A$14577,'MONTHLY DATA'!$A128,'WEEKLY DATA'!$B$11:$B$14577,'MONTHLY DATA'!$B128)</f>
        <v>375</v>
      </c>
      <c r="GA128" s="154">
        <f t="shared" si="101"/>
        <v>0</v>
      </c>
      <c r="GB128" s="78">
        <f>AVERAGEIFS('WEEKLY DATA'!GB$11:GB$14577,'WEEKLY DATA'!$A$11:$A$14577,'MONTHLY DATA'!$A128,'WEEKLY DATA'!$B$11:$B$14577,'MONTHLY DATA'!$B128)</f>
        <v>455</v>
      </c>
      <c r="GC128" s="78">
        <f>AVERAGEIFS('WEEKLY DATA'!GC$11:GC$14577,'WEEKLY DATA'!$A$11:$A$14577,'MONTHLY DATA'!$A128,'WEEKLY DATA'!$B$11:$B$14577,'MONTHLY DATA'!$B128)</f>
        <v>465</v>
      </c>
      <c r="GD128" s="78">
        <f>AVERAGEIFS('WEEKLY DATA'!GD$11:GD$14577,'WEEKLY DATA'!$A$11:$A$14577,'MONTHLY DATA'!$A128,'WEEKLY DATA'!$B$11:$B$14577,'MONTHLY DATA'!$B128)</f>
        <v>460</v>
      </c>
      <c r="GE128" s="154">
        <f t="shared" si="102"/>
        <v>3.3707865168539408E-2</v>
      </c>
      <c r="GF128" s="169">
        <f>AVERAGEIFS('WEEKLY DATA'!GF$11:GF$14577,'WEEKLY DATA'!$A$11:$A$14577,'MONTHLY DATA'!$A128,'WEEKLY DATA'!$B$11:$B$14577,'MONTHLY DATA'!$B128)</f>
        <v>437.5</v>
      </c>
      <c r="GG128" s="78">
        <f>AVERAGEIFS('WEEKLY DATA'!GG$11:GG$14577,'WEEKLY DATA'!$A$11:$A$14577,'MONTHLY DATA'!$A128,'WEEKLY DATA'!$B$11:$B$14577,'MONTHLY DATA'!$B128)</f>
        <v>447.5</v>
      </c>
      <c r="GH128" s="78">
        <f>AVERAGEIFS('WEEKLY DATA'!GH$11:GH$14577,'WEEKLY DATA'!$A$11:$A$14577,'MONTHLY DATA'!$A128,'WEEKLY DATA'!$B$11:$B$14577,'MONTHLY DATA'!$B128)</f>
        <v>406.25</v>
      </c>
      <c r="GI128" s="154">
        <f t="shared" si="103"/>
        <v>6.2091503267973858E-2</v>
      </c>
      <c r="GJ128" s="78">
        <f>AVERAGEIFS('WEEKLY DATA'!GJ$11:GJ$14577,'WEEKLY DATA'!$A$11:$A$14577,'MONTHLY DATA'!$A128,'WEEKLY DATA'!$B$11:$B$14577,'MONTHLY DATA'!$B128)</f>
        <v>465</v>
      </c>
      <c r="GK128" s="78">
        <f>AVERAGEIFS('WEEKLY DATA'!GK$11:GK$14577,'WEEKLY DATA'!$A$11:$A$14577,'MONTHLY DATA'!$A128,'WEEKLY DATA'!$B$11:$B$14577,'MONTHLY DATA'!$B128)</f>
        <v>475</v>
      </c>
      <c r="GL128" s="78">
        <f>AVERAGEIFS('WEEKLY DATA'!GL$11:GL$14577,'WEEKLY DATA'!$A$11:$A$14577,'MONTHLY DATA'!$A128,'WEEKLY DATA'!$B$11:$B$14577,'MONTHLY DATA'!$B128)</f>
        <v>470</v>
      </c>
      <c r="GM128" s="154">
        <f t="shared" si="104"/>
        <v>-1.0526315789473717E-2</v>
      </c>
      <c r="GN128" s="78">
        <f>AVERAGEIFS('WEEKLY DATA'!GN$11:GN$14577,'WEEKLY DATA'!$A$11:$A$14577,'MONTHLY DATA'!$A128,'WEEKLY DATA'!$B$11:$B$14577,'MONTHLY DATA'!$B128)</f>
        <v>465</v>
      </c>
      <c r="GO128" s="78">
        <f>AVERAGEIFS('WEEKLY DATA'!GO$11:GO$14577,'WEEKLY DATA'!$A$11:$A$14577,'MONTHLY DATA'!$A128,'WEEKLY DATA'!$B$11:$B$14577,'MONTHLY DATA'!$B128)</f>
        <v>475</v>
      </c>
      <c r="GP128" s="78">
        <f>AVERAGEIFS('WEEKLY DATA'!GP$11:GP$14577,'WEEKLY DATA'!$A$11:$A$14577,'MONTHLY DATA'!$A128,'WEEKLY DATA'!$B$11:$B$14577,'MONTHLY DATA'!$B128)</f>
        <v>470</v>
      </c>
      <c r="GQ128" s="154">
        <f t="shared" si="105"/>
        <v>5.3475935828877219E-3</v>
      </c>
      <c r="GR128" s="78"/>
    </row>
    <row r="129" spans="1:200" ht="15.75" x14ac:dyDescent="0.25">
      <c r="A129">
        <f t="shared" si="55"/>
        <v>11</v>
      </c>
      <c r="B129">
        <f t="shared" si="56"/>
        <v>2019</v>
      </c>
      <c r="C129" s="86">
        <v>43770</v>
      </c>
      <c r="D129" s="78">
        <f>AVERAGEIFS('WEEKLY DATA'!D$11:D$14577,'WEEKLY DATA'!$A$11:$A$14577,'MONTHLY DATA'!$A129,'WEEKLY DATA'!$B$11:$B$14577,'MONTHLY DATA'!$B129)</f>
        <v>421</v>
      </c>
      <c r="E129" s="78">
        <f>AVERAGEIFS('WEEKLY DATA'!E$11:E$14577,'WEEKLY DATA'!$A$11:$A$14577,'MONTHLY DATA'!$A129,'WEEKLY DATA'!$B$11:$B$14577,'MONTHLY DATA'!$B129)</f>
        <v>431</v>
      </c>
      <c r="F129" s="78">
        <f>AVERAGEIFS('WEEKLY DATA'!F$11:F$14577,'WEEKLY DATA'!$A$11:$A$14577,'MONTHLY DATA'!$A129,'WEEKLY DATA'!$B$11:$B$14577,'MONTHLY DATA'!$B129)</f>
        <v>426</v>
      </c>
      <c r="G129" s="154">
        <f t="shared" si="57"/>
        <v>-2.6285714285714246E-2</v>
      </c>
      <c r="H129" s="169">
        <f>AVERAGEIFS('WEEKLY DATA'!H$11:H$14577,'WEEKLY DATA'!$A$11:$A$14577,'MONTHLY DATA'!$A129,'WEEKLY DATA'!$B$11:$B$14577,'MONTHLY DATA'!$B129)</f>
        <v>529</v>
      </c>
      <c r="I129" s="78">
        <f>AVERAGEIFS('WEEKLY DATA'!I$11:I$14577,'WEEKLY DATA'!$A$11:$A$14577,'MONTHLY DATA'!$A129,'WEEKLY DATA'!$B$11:$B$14577,'MONTHLY DATA'!$B129)</f>
        <v>539</v>
      </c>
      <c r="J129" s="78">
        <f>AVERAGEIFS('WEEKLY DATA'!J$11:J$14577,'WEEKLY DATA'!$A$11:$A$14577,'MONTHLY DATA'!$A129,'WEEKLY DATA'!$B$11:$B$14577,'MONTHLY DATA'!$B129)</f>
        <v>534</v>
      </c>
      <c r="K129" s="154">
        <f t="shared" si="58"/>
        <v>-2.2425629290617866E-2</v>
      </c>
      <c r="L129" s="169">
        <f>AVERAGEIFS('WEEKLY DATA'!L$11:L$14577,'WEEKLY DATA'!$A$11:$A$14577,'MONTHLY DATA'!$A129,'WEEKLY DATA'!$B$11:$B$14577,'MONTHLY DATA'!$B129)</f>
        <v>542</v>
      </c>
      <c r="M129" s="78">
        <f>AVERAGEIFS('WEEKLY DATA'!M$11:M$14577,'WEEKLY DATA'!$A$11:$A$14577,'MONTHLY DATA'!$A129,'WEEKLY DATA'!$B$11:$B$14577,'MONTHLY DATA'!$B129)</f>
        <v>552</v>
      </c>
      <c r="N129" s="78">
        <f>AVERAGEIFS('WEEKLY DATA'!N$11:N$14577,'WEEKLY DATA'!$A$11:$A$14577,'MONTHLY DATA'!$A129,'WEEKLY DATA'!$B$11:$B$14577,'MONTHLY DATA'!$B129)</f>
        <v>547</v>
      </c>
      <c r="O129" s="154">
        <f t="shared" si="59"/>
        <v>1.2962962962963065E-2</v>
      </c>
      <c r="P129" s="169">
        <f>AVERAGEIFS('WEEKLY DATA'!P$11:P$14577,'WEEKLY DATA'!$A$11:$A$14577,'MONTHLY DATA'!$A129,'WEEKLY DATA'!$B$11:$B$14577,'MONTHLY DATA'!$B129)</f>
        <v>416</v>
      </c>
      <c r="Q129" s="78">
        <f>AVERAGEIFS('WEEKLY DATA'!Q$11:Q$14577,'WEEKLY DATA'!$A$11:$A$14577,'MONTHLY DATA'!$A129,'WEEKLY DATA'!$B$11:$B$14577,'MONTHLY DATA'!$B129)</f>
        <v>426</v>
      </c>
      <c r="R129" s="78">
        <f>AVERAGEIFS('WEEKLY DATA'!R$11:R$14577,'WEEKLY DATA'!$A$11:$A$14577,'MONTHLY DATA'!$A129,'WEEKLY DATA'!$B$11:$B$14577,'MONTHLY DATA'!$B129)</f>
        <v>421</v>
      </c>
      <c r="S129" s="154">
        <f t="shared" si="60"/>
        <v>1.1411411411411443E-2</v>
      </c>
      <c r="T129" s="169">
        <f>AVERAGEIFS('WEEKLY DATA'!T$11:T$14577,'WEEKLY DATA'!$A$11:$A$14577,'MONTHLY DATA'!$A129,'WEEKLY DATA'!$B$11:$B$14577,'MONTHLY DATA'!$B129)</f>
        <v>401</v>
      </c>
      <c r="U129" s="78">
        <f>AVERAGEIFS('WEEKLY DATA'!U$11:U$14577,'WEEKLY DATA'!$A$11:$A$14577,'MONTHLY DATA'!$A129,'WEEKLY DATA'!$B$11:$B$14577,'MONTHLY DATA'!$B129)</f>
        <v>411</v>
      </c>
      <c r="V129" s="78">
        <f>AVERAGEIFS('WEEKLY DATA'!V$11:V$14577,'WEEKLY DATA'!$A$11:$A$14577,'MONTHLY DATA'!$A129,'WEEKLY DATA'!$B$11:$B$14577,'MONTHLY DATA'!$B129)</f>
        <v>406</v>
      </c>
      <c r="W129" s="154">
        <f t="shared" si="61"/>
        <v>-2.7544910179640669E-2</v>
      </c>
      <c r="X129" s="169">
        <f>AVERAGEIFS('WEEKLY DATA'!X$11:X$14577,'WEEKLY DATA'!$A$11:$A$14577,'MONTHLY DATA'!$A129,'WEEKLY DATA'!$B$11:$B$14577,'MONTHLY DATA'!$B129)</f>
        <v>384</v>
      </c>
      <c r="Y129" s="78">
        <f>AVERAGEIFS('WEEKLY DATA'!Y$11:Y$14577,'WEEKLY DATA'!$A$11:$A$14577,'MONTHLY DATA'!$A129,'WEEKLY DATA'!$B$11:$B$14577,'MONTHLY DATA'!$B129)</f>
        <v>394</v>
      </c>
      <c r="Z129" s="78">
        <f>AVERAGEIFS('WEEKLY DATA'!Z$11:Z$14577,'WEEKLY DATA'!$A$11:$A$14577,'MONTHLY DATA'!$A129,'WEEKLY DATA'!$B$11:$B$14577,'MONTHLY DATA'!$B129)</f>
        <v>389</v>
      </c>
      <c r="AA129" s="154">
        <f t="shared" si="62"/>
        <v>-3.0529595015576283E-2</v>
      </c>
      <c r="AB129" s="169">
        <f>AVERAGEIFS('WEEKLY DATA'!AB$11:AB$14577,'WEEKLY DATA'!$A$11:$A$14577,'MONTHLY DATA'!$A129,'WEEKLY DATA'!$B$11:$B$14577,'MONTHLY DATA'!$B129)</f>
        <v>537</v>
      </c>
      <c r="AC129" s="78">
        <f>AVERAGEIFS('WEEKLY DATA'!AC$11:AC$14577,'WEEKLY DATA'!$A$11:$A$14577,'MONTHLY DATA'!$A129,'WEEKLY DATA'!$B$11:$B$14577,'MONTHLY DATA'!$B129)</f>
        <v>547</v>
      </c>
      <c r="AD129" s="78">
        <f>AVERAGEIFS('WEEKLY DATA'!AD$11:AD$14577,'WEEKLY DATA'!$A$11:$A$14577,'MONTHLY DATA'!$A129,'WEEKLY DATA'!$B$11:$B$14577,'MONTHLY DATA'!$B129)</f>
        <v>542</v>
      </c>
      <c r="AE129" s="154">
        <f t="shared" si="63"/>
        <v>1.3084112149532645E-2</v>
      </c>
      <c r="AF129" s="169">
        <f>AVERAGEIFS('WEEKLY DATA'!AF$11:AF$14577,'WEEKLY DATA'!$A$11:$A$14577,'MONTHLY DATA'!$A129,'WEEKLY DATA'!$B$11:$B$14577,'MONTHLY DATA'!$B129)</f>
        <v>401</v>
      </c>
      <c r="AG129" s="78">
        <f>AVERAGEIFS('WEEKLY DATA'!AG$11:AG$14577,'WEEKLY DATA'!$A$11:$A$14577,'MONTHLY DATA'!$A129,'WEEKLY DATA'!$B$11:$B$14577,'MONTHLY DATA'!$B129)</f>
        <v>411</v>
      </c>
      <c r="AH129" s="78">
        <f>AVERAGEIFS('WEEKLY DATA'!AH$11:AH$14577,'WEEKLY DATA'!$A$11:$A$14577,'MONTHLY DATA'!$A129,'WEEKLY DATA'!$B$11:$B$14577,'MONTHLY DATA'!$B129)</f>
        <v>406</v>
      </c>
      <c r="AI129" s="154">
        <f t="shared" si="64"/>
        <v>1.1838006230529663E-2</v>
      </c>
      <c r="AJ129" s="169">
        <f>AVERAGEIFS('WEEKLY DATA'!AJ$11:AJ$14577,'WEEKLY DATA'!$A$11:$A$14577,'MONTHLY DATA'!$A129,'WEEKLY DATA'!$B$11:$B$14577,'MONTHLY DATA'!$B129)</f>
        <v>414</v>
      </c>
      <c r="AK129" s="78">
        <f>AVERAGEIFS('WEEKLY DATA'!AK$11:AK$14577,'WEEKLY DATA'!$A$11:$A$14577,'MONTHLY DATA'!$A129,'WEEKLY DATA'!$B$11:$B$14577,'MONTHLY DATA'!$B129)</f>
        <v>424</v>
      </c>
      <c r="AL129" s="78">
        <f>AVERAGEIFS('WEEKLY DATA'!AL$11:AL$14577,'WEEKLY DATA'!$A$11:$A$14577,'MONTHLY DATA'!$A129,'WEEKLY DATA'!$B$11:$B$14577,'MONTHLY DATA'!$B129)</f>
        <v>419</v>
      </c>
      <c r="AM129" s="154">
        <f t="shared" si="65"/>
        <v>-3.1213872832369982E-2</v>
      </c>
      <c r="AN129" s="169">
        <f>AVERAGEIFS('WEEKLY DATA'!AN$11:AN$14577,'WEEKLY DATA'!$A$11:$A$14577,'MONTHLY DATA'!$A129,'WEEKLY DATA'!$B$11:$B$14577,'MONTHLY DATA'!$B129)</f>
        <v>412</v>
      </c>
      <c r="AO129" s="78">
        <f>AVERAGEIFS('WEEKLY DATA'!AO$11:AO$14577,'WEEKLY DATA'!$A$11:$A$14577,'MONTHLY DATA'!$A129,'WEEKLY DATA'!$B$11:$B$14577,'MONTHLY DATA'!$B129)</f>
        <v>422</v>
      </c>
      <c r="AP129" s="78">
        <f>AVERAGEIFS('WEEKLY DATA'!AP$11:AP$14577,'WEEKLY DATA'!$A$11:$A$14577,'MONTHLY DATA'!$A129,'WEEKLY DATA'!$B$11:$B$14577,'MONTHLY DATA'!$B129)</f>
        <v>417</v>
      </c>
      <c r="AQ129" s="154">
        <f t="shared" si="66"/>
        <v>-1.0089020771513302E-2</v>
      </c>
      <c r="AR129" s="169">
        <f>AVERAGEIFS('WEEKLY DATA'!AR$11:AR$14577,'WEEKLY DATA'!$A$11:$A$14577,'MONTHLY DATA'!$A129,'WEEKLY DATA'!$B$11:$B$14577,'MONTHLY DATA'!$B129)</f>
        <v>547</v>
      </c>
      <c r="AS129" s="78">
        <f>AVERAGEIFS('WEEKLY DATA'!AS$11:AS$14577,'WEEKLY DATA'!$A$11:$A$14577,'MONTHLY DATA'!$A129,'WEEKLY DATA'!$B$11:$B$14577,'MONTHLY DATA'!$B129)</f>
        <v>557</v>
      </c>
      <c r="AT129" s="78">
        <f>AVERAGEIFS('WEEKLY DATA'!AT$11:AT$14577,'WEEKLY DATA'!$A$11:$A$14577,'MONTHLY DATA'!$A129,'WEEKLY DATA'!$B$11:$B$14577,'MONTHLY DATA'!$B129)</f>
        <v>552</v>
      </c>
      <c r="AU129" s="154">
        <f t="shared" si="67"/>
        <v>1.2844036697247763E-2</v>
      </c>
      <c r="AV129" s="169">
        <f>AVERAGEIFS('WEEKLY DATA'!AV$11:AV$14577,'WEEKLY DATA'!$A$11:$A$14577,'MONTHLY DATA'!$A129,'WEEKLY DATA'!$B$11:$B$14577,'MONTHLY DATA'!$B129)</f>
        <v>406</v>
      </c>
      <c r="AW129" s="78">
        <f>AVERAGEIFS('WEEKLY DATA'!AW$11:AW$14577,'WEEKLY DATA'!$A$11:$A$14577,'MONTHLY DATA'!$A129,'WEEKLY DATA'!$B$11:$B$14577,'MONTHLY DATA'!$B129)</f>
        <v>416</v>
      </c>
      <c r="AX129" s="78">
        <f>AVERAGEIFS('WEEKLY DATA'!AX$11:AX$14577,'WEEKLY DATA'!$A$11:$A$14577,'MONTHLY DATA'!$A129,'WEEKLY DATA'!$B$11:$B$14577,'MONTHLY DATA'!$B129)</f>
        <v>411</v>
      </c>
      <c r="AY129" s="154">
        <f t="shared" si="68"/>
        <v>1.1692307692307669E-2</v>
      </c>
      <c r="AZ129" s="169">
        <f>AVERAGEIFS('WEEKLY DATA'!AZ$11:AZ$14577,'WEEKLY DATA'!$A$11:$A$14577,'MONTHLY DATA'!$A129,'WEEKLY DATA'!$B$11:$B$14577,'MONTHLY DATA'!$B129)</f>
        <v>349</v>
      </c>
      <c r="BA129" s="78">
        <f>AVERAGEIFS('WEEKLY DATA'!BA$11:BA$14577,'WEEKLY DATA'!$A$11:$A$14577,'MONTHLY DATA'!$A129,'WEEKLY DATA'!$B$11:$B$14577,'MONTHLY DATA'!$B129)</f>
        <v>359</v>
      </c>
      <c r="BB129" s="78">
        <f>AVERAGEIFS('WEEKLY DATA'!BB$11:BB$14577,'WEEKLY DATA'!$A$11:$A$14577,'MONTHLY DATA'!$A129,'WEEKLY DATA'!$B$11:$B$14577,'MONTHLY DATA'!$B129)</f>
        <v>354</v>
      </c>
      <c r="BC129" s="154">
        <f t="shared" si="69"/>
        <v>-3.6734693877551017E-2</v>
      </c>
      <c r="BD129" s="169">
        <f>AVERAGEIFS('WEEKLY DATA'!BD$11:BD$14577,'WEEKLY DATA'!$A$11:$A$14577,'MONTHLY DATA'!$A129,'WEEKLY DATA'!$B$11:$B$14577,'MONTHLY DATA'!$B129)</f>
        <v>337</v>
      </c>
      <c r="BE129" s="78">
        <f>AVERAGEIFS('WEEKLY DATA'!BE$11:BE$14577,'WEEKLY DATA'!$A$11:$A$14577,'MONTHLY DATA'!$A129,'WEEKLY DATA'!$B$11:$B$14577,'MONTHLY DATA'!$B129)</f>
        <v>347</v>
      </c>
      <c r="BF129" s="78">
        <f>AVERAGEIFS('WEEKLY DATA'!BF$11:BF$14577,'WEEKLY DATA'!$A$11:$A$14577,'MONTHLY DATA'!$A129,'WEEKLY DATA'!$B$11:$B$14577,'MONTHLY DATA'!$B129)</f>
        <v>342</v>
      </c>
      <c r="BG129" s="154">
        <f t="shared" si="70"/>
        <v>-2.6334519572953741E-2</v>
      </c>
      <c r="BH129" s="169">
        <f>AVERAGEIFS('WEEKLY DATA'!BH$11:BH$14577,'WEEKLY DATA'!$A$11:$A$14577,'MONTHLY DATA'!$A129,'WEEKLY DATA'!$B$11:$B$14577,'MONTHLY DATA'!$B129)</f>
        <v>437</v>
      </c>
      <c r="BI129" s="78">
        <f>AVERAGEIFS('WEEKLY DATA'!BI$11:BI$14577,'WEEKLY DATA'!$A$11:$A$14577,'MONTHLY DATA'!$A129,'WEEKLY DATA'!$B$11:$B$14577,'MONTHLY DATA'!$B129)</f>
        <v>447</v>
      </c>
      <c r="BJ129" s="78">
        <f>AVERAGEIFS('WEEKLY DATA'!BJ$11:BJ$14577,'WEEKLY DATA'!$A$11:$A$14577,'MONTHLY DATA'!$A129,'WEEKLY DATA'!$B$11:$B$14577,'MONTHLY DATA'!$B129)</f>
        <v>442</v>
      </c>
      <c r="BK129" s="154">
        <f t="shared" si="71"/>
        <v>1.6091954022988464E-2</v>
      </c>
      <c r="BL129" s="169">
        <f>AVERAGEIFS('WEEKLY DATA'!BL$11:BL$14577,'WEEKLY DATA'!$A$11:$A$14577,'MONTHLY DATA'!$A129,'WEEKLY DATA'!$B$11:$B$14577,'MONTHLY DATA'!$B129)</f>
        <v>391</v>
      </c>
      <c r="BM129" s="78">
        <f>AVERAGEIFS('WEEKLY DATA'!BM$11:BM$14577,'WEEKLY DATA'!$A$11:$A$14577,'MONTHLY DATA'!$A129,'WEEKLY DATA'!$B$11:$B$14577,'MONTHLY DATA'!$B129)</f>
        <v>401</v>
      </c>
      <c r="BN129" s="78">
        <f>AVERAGEIFS('WEEKLY DATA'!BN$11:BN$14577,'WEEKLY DATA'!$A$11:$A$14577,'MONTHLY DATA'!$A129,'WEEKLY DATA'!$B$11:$B$14577,'MONTHLY DATA'!$B129)</f>
        <v>396</v>
      </c>
      <c r="BO129" s="154">
        <f t="shared" si="72"/>
        <v>1.2140575079872207E-2</v>
      </c>
      <c r="BP129" s="78">
        <f>AVERAGEIFS('WEEKLY DATA'!BP$11:BP$14577,'WEEKLY DATA'!$A$11:$A$14577,'MONTHLY DATA'!$A129,'WEEKLY DATA'!$B$11:$B$14577,'MONTHLY DATA'!$B129)</f>
        <v>410</v>
      </c>
      <c r="BQ129" s="78">
        <f>AVERAGEIFS('WEEKLY DATA'!BQ$11:BQ$14577,'WEEKLY DATA'!$A$11:$A$14577,'MONTHLY DATA'!$A129,'WEEKLY DATA'!$B$11:$B$14577,'MONTHLY DATA'!$B129)</f>
        <v>420</v>
      </c>
      <c r="BR129" s="78">
        <f>AVERAGEIFS('WEEKLY DATA'!BR$11:BR$14577,'WEEKLY DATA'!$A$11:$A$14577,'MONTHLY DATA'!$A129,'WEEKLY DATA'!$B$11:$B$14577,'MONTHLY DATA'!$B129)</f>
        <v>415</v>
      </c>
      <c r="BS129" s="154">
        <f t="shared" si="73"/>
        <v>0</v>
      </c>
      <c r="BT129" s="78">
        <f>AVERAGEIFS('WEEKLY DATA'!BT$11:BT$14577,'WEEKLY DATA'!$A$11:$A$14577,'MONTHLY DATA'!$A129,'WEEKLY DATA'!$B$11:$B$14577,'MONTHLY DATA'!$B129)</f>
        <v>354</v>
      </c>
      <c r="BU129" s="78">
        <f>AVERAGEIFS('WEEKLY DATA'!BU$11:BU$14577,'WEEKLY DATA'!$A$11:$A$14577,'MONTHLY DATA'!$A129,'WEEKLY DATA'!$B$11:$B$14577,'MONTHLY DATA'!$B129)</f>
        <v>364</v>
      </c>
      <c r="BV129" s="78">
        <f>AVERAGEIFS('WEEKLY DATA'!BV$11:BV$14577,'WEEKLY DATA'!$A$11:$A$14577,'MONTHLY DATA'!$A129,'WEEKLY DATA'!$B$11:$B$14577,'MONTHLY DATA'!$B129)</f>
        <v>359</v>
      </c>
      <c r="BW129" s="154">
        <f t="shared" si="74"/>
        <v>-0.10250000000000004</v>
      </c>
      <c r="BX129" s="78">
        <f>AVERAGEIFS('WEEKLY DATA'!BX$11:BX$14577,'WEEKLY DATA'!$A$11:$A$14577,'MONTHLY DATA'!$A129,'WEEKLY DATA'!$B$11:$B$14577,'MONTHLY DATA'!$B129)</f>
        <v>469</v>
      </c>
      <c r="BY129" s="78">
        <f>AVERAGEIFS('WEEKLY DATA'!BY$11:BY$14577,'WEEKLY DATA'!$A$11:$A$14577,'MONTHLY DATA'!$A129,'WEEKLY DATA'!$B$11:$B$14577,'MONTHLY DATA'!$B129)</f>
        <v>479</v>
      </c>
      <c r="BZ129" s="78">
        <f>AVERAGEIFS('WEEKLY DATA'!BZ$11:BZ$14577,'WEEKLY DATA'!$A$11:$A$14577,'MONTHLY DATA'!$A129,'WEEKLY DATA'!$B$11:$B$14577,'MONTHLY DATA'!$B129)</f>
        <v>474</v>
      </c>
      <c r="CA129" s="154">
        <f t="shared" si="75"/>
        <v>8.5106382978723527E-3</v>
      </c>
      <c r="CB129" s="78">
        <f>AVERAGEIFS('WEEKLY DATA'!CB$11:CB$14577,'WEEKLY DATA'!$A$11:$A$14577,'MONTHLY DATA'!$A129,'WEEKLY DATA'!$B$11:$B$14577,'MONTHLY DATA'!$B129)</f>
        <v>456</v>
      </c>
      <c r="CC129" s="78">
        <f>AVERAGEIFS('WEEKLY DATA'!CC$11:CC$14577,'WEEKLY DATA'!$A$11:$A$14577,'MONTHLY DATA'!$A129,'WEEKLY DATA'!$B$11:$B$14577,'MONTHLY DATA'!$B129)</f>
        <v>466</v>
      </c>
      <c r="CD129" s="78">
        <f>AVERAGEIFS('WEEKLY DATA'!CD$11:CD$14577,'WEEKLY DATA'!$A$11:$A$14577,'MONTHLY DATA'!$A129,'WEEKLY DATA'!$B$11:$B$14577,'MONTHLY DATA'!$B129)</f>
        <v>461</v>
      </c>
      <c r="CE129" s="154">
        <f t="shared" si="76"/>
        <v>1.318681318681314E-2</v>
      </c>
      <c r="CF129" s="78">
        <f>AVERAGEIFS('WEEKLY DATA'!CF$11:CF$14577,'WEEKLY DATA'!$A$11:$A$14577,'MONTHLY DATA'!$A129,'WEEKLY DATA'!$B$11:$B$14577,'MONTHLY DATA'!$B129)</f>
        <v>365</v>
      </c>
      <c r="CG129" s="78">
        <f>AVERAGEIFS('WEEKLY DATA'!CG$11:CG$14577,'WEEKLY DATA'!$A$11:$A$14577,'MONTHLY DATA'!$A129,'WEEKLY DATA'!$B$11:$B$14577,'MONTHLY DATA'!$B129)</f>
        <v>375</v>
      </c>
      <c r="CH129" s="78">
        <f>AVERAGEIFS('WEEKLY DATA'!CH$11:CH$14577,'WEEKLY DATA'!$A$11:$A$14577,'MONTHLY DATA'!$A129,'WEEKLY DATA'!$B$11:$B$14577,'MONTHLY DATA'!$B129)</f>
        <v>370</v>
      </c>
      <c r="CI129" s="154">
        <f t="shared" si="77"/>
        <v>0</v>
      </c>
      <c r="CJ129" s="78">
        <f>AVERAGEIFS('WEEKLY DATA'!CJ$11:CJ$14577,'WEEKLY DATA'!$A$11:$A$14577,'MONTHLY DATA'!$A129,'WEEKLY DATA'!$B$11:$B$14577,'MONTHLY DATA'!$B129)</f>
        <v>314</v>
      </c>
      <c r="CK129" s="78">
        <f>AVERAGEIFS('WEEKLY DATA'!CK$11:CK$14577,'WEEKLY DATA'!$A$11:$A$14577,'MONTHLY DATA'!$A129,'WEEKLY DATA'!$B$11:$B$14577,'MONTHLY DATA'!$B129)</f>
        <v>324</v>
      </c>
      <c r="CL129" s="78">
        <f>AVERAGEIFS('WEEKLY DATA'!CL$11:CL$14577,'WEEKLY DATA'!$A$11:$A$14577,'MONTHLY DATA'!$A129,'WEEKLY DATA'!$B$11:$B$14577,'MONTHLY DATA'!$B129)</f>
        <v>319</v>
      </c>
      <c r="CM129" s="154">
        <f t="shared" si="78"/>
        <v>-0.11388888888888893</v>
      </c>
      <c r="CN129" s="78">
        <f>AVERAGEIFS('WEEKLY DATA'!CN$11:CN$14577,'WEEKLY DATA'!$A$11:$A$14577,'MONTHLY DATA'!$A129,'WEEKLY DATA'!$B$11:$B$14577,'MONTHLY DATA'!$B129)</f>
        <v>469</v>
      </c>
      <c r="CO129" s="78">
        <f>AVERAGEIFS('WEEKLY DATA'!CO$11:CO$14577,'WEEKLY DATA'!$A$11:$A$14577,'MONTHLY DATA'!$A129,'WEEKLY DATA'!$B$11:$B$14577,'MONTHLY DATA'!$B129)</f>
        <v>479</v>
      </c>
      <c r="CP129" s="78">
        <f>AVERAGEIFS('WEEKLY DATA'!CP$11:CP$14577,'WEEKLY DATA'!$A$11:$A$14577,'MONTHLY DATA'!$A129,'WEEKLY DATA'!$B$11:$B$14577,'MONTHLY DATA'!$B129)</f>
        <v>474</v>
      </c>
      <c r="CQ129" s="154">
        <f t="shared" si="79"/>
        <v>8.5106382978723527E-3</v>
      </c>
      <c r="CR129" s="78">
        <f>AVERAGEIFS('WEEKLY DATA'!CR$11:CR$14577,'WEEKLY DATA'!$A$11:$A$14577,'MONTHLY DATA'!$A129,'WEEKLY DATA'!$B$11:$B$14577,'MONTHLY DATA'!$B129)</f>
        <v>416</v>
      </c>
      <c r="CS129" s="78">
        <f>AVERAGEIFS('WEEKLY DATA'!CS$11:CS$14577,'WEEKLY DATA'!$A$11:$A$14577,'MONTHLY DATA'!$A129,'WEEKLY DATA'!$B$11:$B$14577,'MONTHLY DATA'!$B129)</f>
        <v>426</v>
      </c>
      <c r="CT129" s="78">
        <f>AVERAGEIFS('WEEKLY DATA'!CT$11:CT$14577,'WEEKLY DATA'!$A$11:$A$14577,'MONTHLY DATA'!$A129,'WEEKLY DATA'!$B$11:$B$14577,'MONTHLY DATA'!$B129)</f>
        <v>421</v>
      </c>
      <c r="CU129" s="154">
        <f t="shared" si="80"/>
        <v>1.4457831325301207E-2</v>
      </c>
      <c r="CV129" s="169">
        <f>AVERAGEIFS('WEEKLY DATA'!CV$11:CV$14577,'WEEKLY DATA'!$A$11:$A$14577,'MONTHLY DATA'!$A129,'WEEKLY DATA'!$B$11:$B$14577,'MONTHLY DATA'!$B129)</f>
        <v>364</v>
      </c>
      <c r="CW129" s="78">
        <f>AVERAGEIFS('WEEKLY DATA'!CW$11:CW$14577,'WEEKLY DATA'!$A$11:$A$14577,'MONTHLY DATA'!$A129,'WEEKLY DATA'!$B$11:$B$14577,'MONTHLY DATA'!$B129)</f>
        <v>374</v>
      </c>
      <c r="CX129" s="78">
        <f>AVERAGEIFS('WEEKLY DATA'!CX$11:CX$14577,'WEEKLY DATA'!$A$11:$A$14577,'MONTHLY DATA'!$A129,'WEEKLY DATA'!$B$11:$B$14577,'MONTHLY DATA'!$B129)</f>
        <v>369</v>
      </c>
      <c r="CY129" s="154">
        <f t="shared" si="81"/>
        <v>-2.7027027027026751E-3</v>
      </c>
      <c r="CZ129" s="169">
        <f>AVERAGEIFS('WEEKLY DATA'!CZ$11:CZ$14577,'WEEKLY DATA'!$A$11:$A$14577,'MONTHLY DATA'!$A129,'WEEKLY DATA'!$B$11:$B$14577,'MONTHLY DATA'!$B129)</f>
        <v>329</v>
      </c>
      <c r="DA129" s="78">
        <f>AVERAGEIFS('WEEKLY DATA'!DA$11:DA$14577,'WEEKLY DATA'!$A$11:$A$14577,'MONTHLY DATA'!$A129,'WEEKLY DATA'!$B$11:$B$14577,'MONTHLY DATA'!$B129)</f>
        <v>339</v>
      </c>
      <c r="DB129" s="78">
        <f>AVERAGEIFS('WEEKLY DATA'!DB$11:DB$14577,'WEEKLY DATA'!$A$11:$A$14577,'MONTHLY DATA'!$A129,'WEEKLY DATA'!$B$11:$B$14577,'MONTHLY DATA'!$B129)</f>
        <v>334</v>
      </c>
      <c r="DC129" s="154">
        <f t="shared" si="82"/>
        <v>-0.10335570469798661</v>
      </c>
      <c r="DD129" s="78">
        <f>AVERAGEIFS('WEEKLY DATA'!DD$11:DD$14577,'WEEKLY DATA'!$A$11:$A$14577,'MONTHLY DATA'!$A129,'WEEKLY DATA'!$B$11:$B$14577,'MONTHLY DATA'!$B129)</f>
        <v>469</v>
      </c>
      <c r="DE129" s="78">
        <f>AVERAGEIFS('WEEKLY DATA'!DE$11:DE$14577,'WEEKLY DATA'!$A$11:$A$14577,'MONTHLY DATA'!$A129,'WEEKLY DATA'!$B$11:$B$14577,'MONTHLY DATA'!$B129)</f>
        <v>479</v>
      </c>
      <c r="DF129" s="78">
        <f>AVERAGEIFS('WEEKLY DATA'!DF$11:DF$14577,'WEEKLY DATA'!$A$11:$A$14577,'MONTHLY DATA'!$A129,'WEEKLY DATA'!$B$11:$B$14577,'MONTHLY DATA'!$B129)</f>
        <v>474</v>
      </c>
      <c r="DG129" s="154">
        <f t="shared" si="83"/>
        <v>8.5106382978723527E-3</v>
      </c>
      <c r="DH129" s="78">
        <f>AVERAGEIFS('WEEKLY DATA'!DH$11:DH$14577,'WEEKLY DATA'!$A$11:$A$14577,'MONTHLY DATA'!$A129,'WEEKLY DATA'!$B$11:$B$14577,'MONTHLY DATA'!$B129)</f>
        <v>436</v>
      </c>
      <c r="DI129" s="78">
        <f>AVERAGEIFS('WEEKLY DATA'!DI$11:DI$14577,'WEEKLY DATA'!$A$11:$A$14577,'MONTHLY DATA'!$A129,'WEEKLY DATA'!$B$11:$B$14577,'MONTHLY DATA'!$B129)</f>
        <v>446</v>
      </c>
      <c r="DJ129" s="78">
        <f>AVERAGEIFS('WEEKLY DATA'!DJ$11:DJ$14577,'WEEKLY DATA'!$A$11:$A$14577,'MONTHLY DATA'!$A129,'WEEKLY DATA'!$B$11:$B$14577,'MONTHLY DATA'!$B129)</f>
        <v>441</v>
      </c>
      <c r="DK129" s="154">
        <f t="shared" si="84"/>
        <v>1.379310344827589E-2</v>
      </c>
      <c r="DL129" s="169">
        <f>AVERAGEIFS('WEEKLY DATA'!DL$11:DL$14577,'WEEKLY DATA'!$A$11:$A$14577,'MONTHLY DATA'!$A129,'WEEKLY DATA'!$B$11:$B$14577,'MONTHLY DATA'!$B129)</f>
        <v>400</v>
      </c>
      <c r="DM129" s="78">
        <f>AVERAGEIFS('WEEKLY DATA'!DM$11:DM$14577,'WEEKLY DATA'!$A$11:$A$14577,'MONTHLY DATA'!$A129,'WEEKLY DATA'!$B$11:$B$14577,'MONTHLY DATA'!$B129)</f>
        <v>410</v>
      </c>
      <c r="DN129" s="78">
        <f>AVERAGEIFS('WEEKLY DATA'!DN$11:DN$14577,'WEEKLY DATA'!$A$11:$A$14577,'MONTHLY DATA'!$A129,'WEEKLY DATA'!$B$11:$B$14577,'MONTHLY DATA'!$B129)</f>
        <v>405</v>
      </c>
      <c r="DO129" s="154">
        <f t="shared" si="85"/>
        <v>-8.98876404494382E-2</v>
      </c>
      <c r="DP129" s="78">
        <f>AVERAGEIFS('WEEKLY DATA'!DP$11:DP$14577,'WEEKLY DATA'!$A$11:$A$14577,'MONTHLY DATA'!$A129,'WEEKLY DATA'!$B$11:$B$14577,'MONTHLY DATA'!$B129)</f>
        <v>346</v>
      </c>
      <c r="DQ129" s="78">
        <f>AVERAGEIFS('WEEKLY DATA'!DQ$11:DQ$14577,'WEEKLY DATA'!$A$11:$A$14577,'MONTHLY DATA'!$A129,'WEEKLY DATA'!$B$11:$B$14577,'MONTHLY DATA'!$B129)</f>
        <v>356</v>
      </c>
      <c r="DR129" s="78">
        <f>AVERAGEIFS('WEEKLY DATA'!DR$11:DR$14577,'WEEKLY DATA'!$A$11:$A$14577,'MONTHLY DATA'!$A129,'WEEKLY DATA'!$B$11:$B$14577,'MONTHLY DATA'!$B129)</f>
        <v>351</v>
      </c>
      <c r="DS129" s="154">
        <f t="shared" si="86"/>
        <v>-0.15928143712574849</v>
      </c>
      <c r="DT129" s="78">
        <f>AVERAGEIFS('WEEKLY DATA'!DT$11:DT$14577,'WEEKLY DATA'!$A$11:$A$14577,'MONTHLY DATA'!$A129,'WEEKLY DATA'!$B$11:$B$14577,'MONTHLY DATA'!$B129)</f>
        <v>469</v>
      </c>
      <c r="DU129" s="78">
        <f>AVERAGEIFS('WEEKLY DATA'!DU$11:DU$14577,'WEEKLY DATA'!$A$11:$A$14577,'MONTHLY DATA'!$A129,'WEEKLY DATA'!$B$11:$B$14577,'MONTHLY DATA'!$B129)</f>
        <v>479</v>
      </c>
      <c r="DV129" s="78">
        <f>AVERAGEIFS('WEEKLY DATA'!DV$11:DV$14577,'WEEKLY DATA'!$A$11:$A$14577,'MONTHLY DATA'!$A129,'WEEKLY DATA'!$B$11:$B$14577,'MONTHLY DATA'!$B129)</f>
        <v>474</v>
      </c>
      <c r="DW129" s="154">
        <f t="shared" si="87"/>
        <v>8.5106382978723527E-3</v>
      </c>
      <c r="DX129" s="78">
        <f>AVERAGEIFS('WEEKLY DATA'!DX$11:DX$14577,'WEEKLY DATA'!$A$11:$A$14577,'MONTHLY DATA'!$A129,'WEEKLY DATA'!$B$11:$B$14577,'MONTHLY DATA'!$B129)</f>
        <v>431</v>
      </c>
      <c r="DY129" s="78">
        <f>AVERAGEIFS('WEEKLY DATA'!DY$11:DY$14577,'WEEKLY DATA'!$A$11:$A$14577,'MONTHLY DATA'!$A129,'WEEKLY DATA'!$B$11:$B$14577,'MONTHLY DATA'!$B129)</f>
        <v>441</v>
      </c>
      <c r="DZ129" s="78">
        <f>AVERAGEIFS('WEEKLY DATA'!DZ$11:DZ$14577,'WEEKLY DATA'!$A$11:$A$14577,'MONTHLY DATA'!$A129,'WEEKLY DATA'!$B$11:$B$14577,'MONTHLY DATA'!$B129)</f>
        <v>436</v>
      </c>
      <c r="EA129" s="154">
        <f t="shared" si="88"/>
        <v>1.3953488372093092E-2</v>
      </c>
      <c r="EB129" s="78">
        <f>AVERAGEIFS('WEEKLY DATA'!EB$11:EB$14577,'WEEKLY DATA'!$A$11:$A$14577,'MONTHLY DATA'!$A129,'WEEKLY DATA'!$B$11:$B$14577,'MONTHLY DATA'!$B129)</f>
        <v>299</v>
      </c>
      <c r="EC129" s="78">
        <f>AVERAGEIFS('WEEKLY DATA'!EC$11:EC$14577,'WEEKLY DATA'!$A$11:$A$14577,'MONTHLY DATA'!$A129,'WEEKLY DATA'!$B$11:$B$14577,'MONTHLY DATA'!$B129)</f>
        <v>309</v>
      </c>
      <c r="ED129" s="78">
        <f>AVERAGEIFS('WEEKLY DATA'!ED$11:ED$14577,'WEEKLY DATA'!$A$11:$A$14577,'MONTHLY DATA'!$A129,'WEEKLY DATA'!$B$11:$B$14577,'MONTHLY DATA'!$B129)</f>
        <v>304</v>
      </c>
      <c r="EE129" s="154">
        <f t="shared" si="89"/>
        <v>-3.4920634920634908E-2</v>
      </c>
      <c r="EF129" s="169">
        <f>AVERAGEIFS('WEEKLY DATA'!EF$11:EF$14577,'WEEKLY DATA'!$A$11:$A$14577,'MONTHLY DATA'!$A129,'WEEKLY DATA'!$B$11:$B$14577,'MONTHLY DATA'!$B129)</f>
        <v>281</v>
      </c>
      <c r="EG129" s="78">
        <f>AVERAGEIFS('WEEKLY DATA'!EG$11:EG$14577,'WEEKLY DATA'!$A$11:$A$14577,'MONTHLY DATA'!$A129,'WEEKLY DATA'!$B$11:$B$14577,'MONTHLY DATA'!$B129)</f>
        <v>291</v>
      </c>
      <c r="EH129" s="78">
        <f>AVERAGEIFS('WEEKLY DATA'!EH$11:EH$14577,'WEEKLY DATA'!$A$11:$A$14577,'MONTHLY DATA'!$A129,'WEEKLY DATA'!$B$11:$B$14577,'MONTHLY DATA'!$B129)</f>
        <v>286</v>
      </c>
      <c r="EI129" s="154">
        <f t="shared" si="90"/>
        <v>-4.6666666666666634E-2</v>
      </c>
      <c r="EJ129" s="78">
        <f>AVERAGEIFS('WEEKLY DATA'!EJ$11:EJ$14577,'WEEKLY DATA'!$A$11:$A$14577,'MONTHLY DATA'!$A129,'WEEKLY DATA'!$B$11:$B$14577,'MONTHLY DATA'!$B129)</f>
        <v>484</v>
      </c>
      <c r="EK129" s="78">
        <f>AVERAGEIFS('WEEKLY DATA'!EK$11:EK$14577,'WEEKLY DATA'!$A$11:$A$14577,'MONTHLY DATA'!$A129,'WEEKLY DATA'!$B$11:$B$14577,'MONTHLY DATA'!$B129)</f>
        <v>494</v>
      </c>
      <c r="EL129" s="78">
        <f>AVERAGEIFS('WEEKLY DATA'!EL$11:EL$14577,'WEEKLY DATA'!$A$11:$A$14577,'MONTHLY DATA'!$A129,'WEEKLY DATA'!$B$11:$B$14577,'MONTHLY DATA'!$B129)</f>
        <v>489</v>
      </c>
      <c r="EM129" s="154">
        <f t="shared" si="91"/>
        <v>8.2474226804123418E-3</v>
      </c>
      <c r="EN129" s="78">
        <f>AVERAGEIFS('WEEKLY DATA'!EN$11:EN$14577,'WEEKLY DATA'!$A$11:$A$14577,'MONTHLY DATA'!$A129,'WEEKLY DATA'!$B$11:$B$14577,'MONTHLY DATA'!$B129)</f>
        <v>311</v>
      </c>
      <c r="EO129" s="78">
        <f>AVERAGEIFS('WEEKLY DATA'!EO$11:EO$14577,'WEEKLY DATA'!$A$11:$A$14577,'MONTHLY DATA'!$A129,'WEEKLY DATA'!$B$11:$B$14577,'MONTHLY DATA'!$B129)</f>
        <v>321</v>
      </c>
      <c r="EP129" s="78">
        <f>AVERAGEIFS('WEEKLY DATA'!EP$11:EP$14577,'WEEKLY DATA'!$A$11:$A$14577,'MONTHLY DATA'!$A129,'WEEKLY DATA'!$B$11:$B$14577,'MONTHLY DATA'!$B129)</f>
        <v>316</v>
      </c>
      <c r="EQ129" s="154">
        <f t="shared" si="92"/>
        <v>1.9354838709677358E-2</v>
      </c>
      <c r="ER129" s="78">
        <f>AVERAGEIFS('WEEKLY DATA'!ER$11:ER$14577,'WEEKLY DATA'!$A$11:$A$14577,'MONTHLY DATA'!$A129,'WEEKLY DATA'!$B$11:$B$14577,'MONTHLY DATA'!$B129)</f>
        <v>274</v>
      </c>
      <c r="ES129" s="78">
        <f>AVERAGEIFS('WEEKLY DATA'!ES$11:ES$14577,'WEEKLY DATA'!$A$11:$A$14577,'MONTHLY DATA'!$A129,'WEEKLY DATA'!$B$11:$B$14577,'MONTHLY DATA'!$B129)</f>
        <v>284</v>
      </c>
      <c r="ET129" s="78">
        <f>AVERAGEIFS('WEEKLY DATA'!ET$11:ET$14577,'WEEKLY DATA'!$A$11:$A$14577,'MONTHLY DATA'!$A129,'WEEKLY DATA'!$B$11:$B$14577,'MONTHLY DATA'!$B129)</f>
        <v>279</v>
      </c>
      <c r="EU129" s="154">
        <f t="shared" si="93"/>
        <v>-3.7931034482758585E-2</v>
      </c>
      <c r="EV129" s="78">
        <f>AVERAGEIFS('WEEKLY DATA'!EV$11:EV$14577,'WEEKLY DATA'!$A$11:$A$14577,'MONTHLY DATA'!$A129,'WEEKLY DATA'!$B$11:$B$14577,'MONTHLY DATA'!$B129)</f>
        <v>246</v>
      </c>
      <c r="EW129" s="78">
        <f>AVERAGEIFS('WEEKLY DATA'!EW$11:EW$14577,'WEEKLY DATA'!$A$11:$A$14577,'MONTHLY DATA'!$A129,'WEEKLY DATA'!$B$11:$B$14577,'MONTHLY DATA'!$B129)</f>
        <v>256</v>
      </c>
      <c r="EX129" s="78">
        <f>AVERAGEIFS('WEEKLY DATA'!EX$11:EX$14577,'WEEKLY DATA'!$A$11:$A$14577,'MONTHLY DATA'!$A129,'WEEKLY DATA'!$B$11:$B$14577,'MONTHLY DATA'!$B129)</f>
        <v>251</v>
      </c>
      <c r="EY129" s="154">
        <f t="shared" si="94"/>
        <v>-5.2830188679245271E-2</v>
      </c>
      <c r="EZ129" s="78">
        <f>AVERAGEIFS('WEEKLY DATA'!EZ$11:EZ$14577,'WEEKLY DATA'!$A$11:$A$14577,'MONTHLY DATA'!$A129,'WEEKLY DATA'!$B$11:$B$14577,'MONTHLY DATA'!$B129)</f>
        <v>469</v>
      </c>
      <c r="FA129" s="78">
        <f>AVERAGEIFS('WEEKLY DATA'!FA$11:FA$14577,'WEEKLY DATA'!$A$11:$A$14577,'MONTHLY DATA'!$A129,'WEEKLY DATA'!$B$11:$B$14577,'MONTHLY DATA'!$B129)</f>
        <v>479</v>
      </c>
      <c r="FB129" s="78">
        <f>AVERAGEIFS('WEEKLY DATA'!FB$11:FB$14577,'WEEKLY DATA'!$A$11:$A$14577,'MONTHLY DATA'!$A129,'WEEKLY DATA'!$B$11:$B$14577,'MONTHLY DATA'!$B129)</f>
        <v>474</v>
      </c>
      <c r="FC129" s="154">
        <f t="shared" si="95"/>
        <v>8.5106382978723527E-3</v>
      </c>
      <c r="FD129" s="78">
        <f>AVERAGEIFS('WEEKLY DATA'!FD$11:FD$14577,'WEEKLY DATA'!$A$11:$A$14577,'MONTHLY DATA'!$A129,'WEEKLY DATA'!$B$11:$B$14577,'MONTHLY DATA'!$B129)</f>
        <v>395</v>
      </c>
      <c r="FE129" s="78">
        <f>AVERAGEIFS('WEEKLY DATA'!FE$11:FE$14577,'WEEKLY DATA'!$A$11:$A$14577,'MONTHLY DATA'!$A129,'WEEKLY DATA'!$B$11:$B$14577,'MONTHLY DATA'!$B129)</f>
        <v>405</v>
      </c>
      <c r="FF129" s="78">
        <f>AVERAGEIFS('WEEKLY DATA'!FF$11:FF$14577,'WEEKLY DATA'!$A$11:$A$14577,'MONTHLY DATA'!$A129,'WEEKLY DATA'!$B$11:$B$14577,'MONTHLY DATA'!$B129)</f>
        <v>400</v>
      </c>
      <c r="FG129" s="154">
        <f t="shared" si="96"/>
        <v>2.564102564102555E-2</v>
      </c>
      <c r="FH129" s="78">
        <f>AVERAGEIFS('WEEKLY DATA'!FH$11:FH$14577,'WEEKLY DATA'!$A$11:$A$14577,'MONTHLY DATA'!$A129,'WEEKLY DATA'!$B$11:$B$14577,'MONTHLY DATA'!$B129)</f>
        <v>259</v>
      </c>
      <c r="FI129" s="78">
        <f>AVERAGEIFS('WEEKLY DATA'!FI$11:FI$14577,'WEEKLY DATA'!$A$11:$A$14577,'MONTHLY DATA'!$A129,'WEEKLY DATA'!$B$11:$B$14577,'MONTHLY DATA'!$B129)</f>
        <v>269</v>
      </c>
      <c r="FJ129" s="78">
        <f>AVERAGEIFS('WEEKLY DATA'!FJ$11:FJ$14577,'WEEKLY DATA'!$A$11:$A$14577,'MONTHLY DATA'!$A129,'WEEKLY DATA'!$B$11:$B$14577,'MONTHLY DATA'!$B129)</f>
        <v>264</v>
      </c>
      <c r="FK129" s="154">
        <f t="shared" si="97"/>
        <v>-3.5616438356164348E-2</v>
      </c>
      <c r="FL129" s="169">
        <f>AVERAGEIFS('WEEKLY DATA'!FL$11:FL$14577,'WEEKLY DATA'!$A$11:$A$14577,'MONTHLY DATA'!$A129,'WEEKLY DATA'!$B$11:$B$14577,'MONTHLY DATA'!$B129)</f>
        <v>248</v>
      </c>
      <c r="FM129" s="78">
        <f>AVERAGEIFS('WEEKLY DATA'!FM$11:FM$14577,'WEEKLY DATA'!$A$11:$A$14577,'MONTHLY DATA'!$A129,'WEEKLY DATA'!$B$11:$B$14577,'MONTHLY DATA'!$B129)</f>
        <v>258</v>
      </c>
      <c r="FN129" s="78">
        <f>AVERAGEIFS('WEEKLY DATA'!FN$11:FN$14577,'WEEKLY DATA'!$A$11:$A$14577,'MONTHLY DATA'!$A129,'WEEKLY DATA'!$B$11:$B$14577,'MONTHLY DATA'!$B129)</f>
        <v>253</v>
      </c>
      <c r="FO129" s="154">
        <f t="shared" si="98"/>
        <v>-6.2962962962962998E-2</v>
      </c>
      <c r="FP129" s="78">
        <f>AVERAGEIFS('WEEKLY DATA'!FP$11:FP$14577,'WEEKLY DATA'!$A$11:$A$14577,'MONTHLY DATA'!$A129,'WEEKLY DATA'!$B$11:$B$14577,'MONTHLY DATA'!$B129)</f>
        <v>359</v>
      </c>
      <c r="FQ129" s="78">
        <f>AVERAGEIFS('WEEKLY DATA'!FQ$11:FQ$14577,'WEEKLY DATA'!$A$11:$A$14577,'MONTHLY DATA'!$A129,'WEEKLY DATA'!$B$11:$B$14577,'MONTHLY DATA'!$B129)</f>
        <v>369</v>
      </c>
      <c r="FR129" s="78">
        <f>AVERAGEIFS('WEEKLY DATA'!FR$11:FR$14577,'WEEKLY DATA'!$A$11:$A$14577,'MONTHLY DATA'!$A129,'WEEKLY DATA'!$B$11:$B$14577,'MONTHLY DATA'!$B129)</f>
        <v>364</v>
      </c>
      <c r="FS129" s="154">
        <f t="shared" si="99"/>
        <v>1.1111111111111072E-2</v>
      </c>
      <c r="FT129" s="78">
        <f>AVERAGEIFS('WEEKLY DATA'!FT$11:FT$14577,'WEEKLY DATA'!$A$11:$A$14577,'MONTHLY DATA'!$A129,'WEEKLY DATA'!$B$11:$B$14577,'MONTHLY DATA'!$B129)</f>
        <v>378</v>
      </c>
      <c r="FU129" s="78">
        <f>AVERAGEIFS('WEEKLY DATA'!FU$11:FU$14577,'WEEKLY DATA'!$A$11:$A$14577,'MONTHLY DATA'!$A129,'WEEKLY DATA'!$B$11:$B$14577,'MONTHLY DATA'!$B129)</f>
        <v>388</v>
      </c>
      <c r="FV129" s="78">
        <f>AVERAGEIFS('WEEKLY DATA'!FV$11:FV$14577,'WEEKLY DATA'!$A$11:$A$14577,'MONTHLY DATA'!$A129,'WEEKLY DATA'!$B$11:$B$14577,'MONTHLY DATA'!$B129)</f>
        <v>383</v>
      </c>
      <c r="FW129" s="154">
        <f t="shared" si="100"/>
        <v>0.11824817518248176</v>
      </c>
      <c r="FX129" s="78">
        <f>AVERAGEIFS('WEEKLY DATA'!FX$11:FX$14577,'WEEKLY DATA'!$A$11:$A$14577,'MONTHLY DATA'!$A129,'WEEKLY DATA'!$B$11:$B$14577,'MONTHLY DATA'!$B129)</f>
        <v>380</v>
      </c>
      <c r="FY129" s="78">
        <f>AVERAGEIFS('WEEKLY DATA'!FY$11:FY$14577,'WEEKLY DATA'!$A$11:$A$14577,'MONTHLY DATA'!$A129,'WEEKLY DATA'!$B$11:$B$14577,'MONTHLY DATA'!$B129)</f>
        <v>390</v>
      </c>
      <c r="FZ129" s="78">
        <f>AVERAGEIFS('WEEKLY DATA'!FZ$11:FZ$14577,'WEEKLY DATA'!$A$11:$A$14577,'MONTHLY DATA'!$A129,'WEEKLY DATA'!$B$11:$B$14577,'MONTHLY DATA'!$B129)</f>
        <v>385</v>
      </c>
      <c r="GA129" s="154">
        <f t="shared" si="101"/>
        <v>2.6666666666666616E-2</v>
      </c>
      <c r="GB129" s="78">
        <f>AVERAGEIFS('WEEKLY DATA'!GB$11:GB$14577,'WEEKLY DATA'!$A$11:$A$14577,'MONTHLY DATA'!$A129,'WEEKLY DATA'!$B$11:$B$14577,'MONTHLY DATA'!$B129)</f>
        <v>455</v>
      </c>
      <c r="GC129" s="78">
        <f>AVERAGEIFS('WEEKLY DATA'!GC$11:GC$14577,'WEEKLY DATA'!$A$11:$A$14577,'MONTHLY DATA'!$A129,'WEEKLY DATA'!$B$11:$B$14577,'MONTHLY DATA'!$B129)</f>
        <v>465</v>
      </c>
      <c r="GD129" s="78">
        <f>AVERAGEIFS('WEEKLY DATA'!GD$11:GD$14577,'WEEKLY DATA'!$A$11:$A$14577,'MONTHLY DATA'!$A129,'WEEKLY DATA'!$B$11:$B$14577,'MONTHLY DATA'!$B129)</f>
        <v>460</v>
      </c>
      <c r="GE129" s="154">
        <f t="shared" si="102"/>
        <v>0</v>
      </c>
      <c r="GF129" s="169">
        <f>AVERAGEIFS('WEEKLY DATA'!GF$11:GF$14577,'WEEKLY DATA'!$A$11:$A$14577,'MONTHLY DATA'!$A129,'WEEKLY DATA'!$B$11:$B$14577,'MONTHLY DATA'!$B129)</f>
        <v>399</v>
      </c>
      <c r="GG129" s="78">
        <f>AVERAGEIFS('WEEKLY DATA'!GG$11:GG$14577,'WEEKLY DATA'!$A$11:$A$14577,'MONTHLY DATA'!$A129,'WEEKLY DATA'!$B$11:$B$14577,'MONTHLY DATA'!$B129)</f>
        <v>409</v>
      </c>
      <c r="GH129" s="78">
        <f>AVERAGEIFS('WEEKLY DATA'!GH$11:GH$14577,'WEEKLY DATA'!$A$11:$A$14577,'MONTHLY DATA'!$A129,'WEEKLY DATA'!$B$11:$B$14577,'MONTHLY DATA'!$B129)</f>
        <v>404</v>
      </c>
      <c r="GI129" s="154">
        <f t="shared" si="103"/>
        <v>-5.5384615384614921E-3</v>
      </c>
      <c r="GJ129" s="78">
        <f>AVERAGEIFS('WEEKLY DATA'!GJ$11:GJ$14577,'WEEKLY DATA'!$A$11:$A$14577,'MONTHLY DATA'!$A129,'WEEKLY DATA'!$B$11:$B$14577,'MONTHLY DATA'!$B129)</f>
        <v>469</v>
      </c>
      <c r="GK129" s="78">
        <f>AVERAGEIFS('WEEKLY DATA'!GK$11:GK$14577,'WEEKLY DATA'!$A$11:$A$14577,'MONTHLY DATA'!$A129,'WEEKLY DATA'!$B$11:$B$14577,'MONTHLY DATA'!$B129)</f>
        <v>479</v>
      </c>
      <c r="GL129" s="78">
        <f>AVERAGEIFS('WEEKLY DATA'!GL$11:GL$14577,'WEEKLY DATA'!$A$11:$A$14577,'MONTHLY DATA'!$A129,'WEEKLY DATA'!$B$11:$B$14577,'MONTHLY DATA'!$B129)</f>
        <v>474</v>
      </c>
      <c r="GM129" s="154">
        <f t="shared" si="104"/>
        <v>8.5106382978723527E-3</v>
      </c>
      <c r="GN129" s="78">
        <f>AVERAGEIFS('WEEKLY DATA'!GN$11:GN$14577,'WEEKLY DATA'!$A$11:$A$14577,'MONTHLY DATA'!$A129,'WEEKLY DATA'!$B$11:$B$14577,'MONTHLY DATA'!$B129)</f>
        <v>471</v>
      </c>
      <c r="GO129" s="78">
        <f>AVERAGEIFS('WEEKLY DATA'!GO$11:GO$14577,'WEEKLY DATA'!$A$11:$A$14577,'MONTHLY DATA'!$A129,'WEEKLY DATA'!$B$11:$B$14577,'MONTHLY DATA'!$B129)</f>
        <v>481</v>
      </c>
      <c r="GP129" s="78">
        <f>AVERAGEIFS('WEEKLY DATA'!GP$11:GP$14577,'WEEKLY DATA'!$A$11:$A$14577,'MONTHLY DATA'!$A129,'WEEKLY DATA'!$B$11:$B$14577,'MONTHLY DATA'!$B129)</f>
        <v>476</v>
      </c>
      <c r="GQ129" s="154">
        <f t="shared" si="105"/>
        <v>1.2765957446808418E-2</v>
      </c>
      <c r="GR129" s="78"/>
    </row>
    <row r="130" spans="1:200" ht="15.75" x14ac:dyDescent="0.25">
      <c r="A130">
        <f t="shared" si="55"/>
        <v>12</v>
      </c>
      <c r="B130">
        <f t="shared" si="56"/>
        <v>2019</v>
      </c>
      <c r="C130" s="86">
        <v>43800</v>
      </c>
      <c r="D130" s="78">
        <f>AVERAGEIFS('WEEKLY DATA'!D$11:D$14577,'WEEKLY DATA'!$A$11:$A$14577,'MONTHLY DATA'!$A130,'WEEKLY DATA'!$B$11:$B$14577,'MONTHLY DATA'!$B130)</f>
        <v>435.625</v>
      </c>
      <c r="E130" s="78">
        <f>AVERAGEIFS('WEEKLY DATA'!E$11:E$14577,'WEEKLY DATA'!$A$11:$A$14577,'MONTHLY DATA'!$A130,'WEEKLY DATA'!$B$11:$B$14577,'MONTHLY DATA'!$B130)</f>
        <v>445.625</v>
      </c>
      <c r="F130" s="78">
        <f>AVERAGEIFS('WEEKLY DATA'!F$11:F$14577,'WEEKLY DATA'!$A$11:$A$14577,'MONTHLY DATA'!$A130,'WEEKLY DATA'!$B$11:$B$14577,'MONTHLY DATA'!$B130)</f>
        <v>440.625</v>
      </c>
      <c r="G130" s="154">
        <f t="shared" si="57"/>
        <v>3.4330985915492995E-2</v>
      </c>
      <c r="H130" s="169">
        <f>AVERAGEIFS('WEEKLY DATA'!H$11:H$14577,'WEEKLY DATA'!$A$11:$A$14577,'MONTHLY DATA'!$A130,'WEEKLY DATA'!$B$11:$B$14577,'MONTHLY DATA'!$B130)</f>
        <v>533.75</v>
      </c>
      <c r="I130" s="78">
        <f>AVERAGEIFS('WEEKLY DATA'!I$11:I$14577,'WEEKLY DATA'!$A$11:$A$14577,'MONTHLY DATA'!$A130,'WEEKLY DATA'!$B$11:$B$14577,'MONTHLY DATA'!$B130)</f>
        <v>543.75</v>
      </c>
      <c r="J130" s="78">
        <f>AVERAGEIFS('WEEKLY DATA'!J$11:J$14577,'WEEKLY DATA'!$A$11:$A$14577,'MONTHLY DATA'!$A130,'WEEKLY DATA'!$B$11:$B$14577,'MONTHLY DATA'!$B130)</f>
        <v>538.75</v>
      </c>
      <c r="K130" s="154">
        <f t="shared" si="58"/>
        <v>8.8951310861422606E-3</v>
      </c>
      <c r="L130" s="169">
        <f>AVERAGEIFS('WEEKLY DATA'!L$11:L$14577,'WEEKLY DATA'!$A$11:$A$14577,'MONTHLY DATA'!$A130,'WEEKLY DATA'!$B$11:$B$14577,'MONTHLY DATA'!$B130)</f>
        <v>555</v>
      </c>
      <c r="M130" s="78">
        <f>AVERAGEIFS('WEEKLY DATA'!M$11:M$14577,'WEEKLY DATA'!$A$11:$A$14577,'MONTHLY DATA'!$A130,'WEEKLY DATA'!$B$11:$B$14577,'MONTHLY DATA'!$B130)</f>
        <v>565</v>
      </c>
      <c r="N130" s="78">
        <f>AVERAGEIFS('WEEKLY DATA'!N$11:N$14577,'WEEKLY DATA'!$A$11:$A$14577,'MONTHLY DATA'!$A130,'WEEKLY DATA'!$B$11:$B$14577,'MONTHLY DATA'!$B130)</f>
        <v>560</v>
      </c>
      <c r="O130" s="154">
        <f t="shared" si="59"/>
        <v>2.3765996343692919E-2</v>
      </c>
      <c r="P130" s="169">
        <f>AVERAGEIFS('WEEKLY DATA'!P$11:P$14577,'WEEKLY DATA'!$A$11:$A$14577,'MONTHLY DATA'!$A130,'WEEKLY DATA'!$B$11:$B$14577,'MONTHLY DATA'!$B130)</f>
        <v>456.25</v>
      </c>
      <c r="Q130" s="78">
        <f>AVERAGEIFS('WEEKLY DATA'!Q$11:Q$14577,'WEEKLY DATA'!$A$11:$A$14577,'MONTHLY DATA'!$A130,'WEEKLY DATA'!$B$11:$B$14577,'MONTHLY DATA'!$B130)</f>
        <v>466.25</v>
      </c>
      <c r="R130" s="78">
        <f>AVERAGEIFS('WEEKLY DATA'!R$11:R$14577,'WEEKLY DATA'!$A$11:$A$14577,'MONTHLY DATA'!$A130,'WEEKLY DATA'!$B$11:$B$14577,'MONTHLY DATA'!$B130)</f>
        <v>461.25</v>
      </c>
      <c r="S130" s="154">
        <f t="shared" si="60"/>
        <v>9.5605700712589003E-2</v>
      </c>
      <c r="T130" s="169">
        <f>AVERAGEIFS('WEEKLY DATA'!T$11:T$14577,'WEEKLY DATA'!$A$11:$A$14577,'MONTHLY DATA'!$A130,'WEEKLY DATA'!$B$11:$B$14577,'MONTHLY DATA'!$B130)</f>
        <v>425.625</v>
      </c>
      <c r="U130" s="78">
        <f>AVERAGEIFS('WEEKLY DATA'!U$11:U$14577,'WEEKLY DATA'!$A$11:$A$14577,'MONTHLY DATA'!$A130,'WEEKLY DATA'!$B$11:$B$14577,'MONTHLY DATA'!$B130)</f>
        <v>435.625</v>
      </c>
      <c r="V130" s="78">
        <f>AVERAGEIFS('WEEKLY DATA'!V$11:V$14577,'WEEKLY DATA'!$A$11:$A$14577,'MONTHLY DATA'!$A130,'WEEKLY DATA'!$B$11:$B$14577,'MONTHLY DATA'!$B130)</f>
        <v>430.625</v>
      </c>
      <c r="W130" s="154">
        <f t="shared" si="61"/>
        <v>6.0652709359605872E-2</v>
      </c>
      <c r="X130" s="169">
        <f>AVERAGEIFS('WEEKLY DATA'!X$11:X$14577,'WEEKLY DATA'!$A$11:$A$14577,'MONTHLY DATA'!$A130,'WEEKLY DATA'!$B$11:$B$14577,'MONTHLY DATA'!$B130)</f>
        <v>378.75</v>
      </c>
      <c r="Y130" s="78">
        <f>AVERAGEIFS('WEEKLY DATA'!Y$11:Y$14577,'WEEKLY DATA'!$A$11:$A$14577,'MONTHLY DATA'!$A130,'WEEKLY DATA'!$B$11:$B$14577,'MONTHLY DATA'!$B130)</f>
        <v>388.75</v>
      </c>
      <c r="Z130" s="78">
        <f>AVERAGEIFS('WEEKLY DATA'!Z$11:Z$14577,'WEEKLY DATA'!$A$11:$A$14577,'MONTHLY DATA'!$A130,'WEEKLY DATA'!$B$11:$B$14577,'MONTHLY DATA'!$B130)</f>
        <v>383.75</v>
      </c>
      <c r="AA130" s="154">
        <f t="shared" si="62"/>
        <v>-1.3496143958868889E-2</v>
      </c>
      <c r="AB130" s="169">
        <f>AVERAGEIFS('WEEKLY DATA'!AB$11:AB$14577,'WEEKLY DATA'!$A$11:$A$14577,'MONTHLY DATA'!$A130,'WEEKLY DATA'!$B$11:$B$14577,'MONTHLY DATA'!$B130)</f>
        <v>550</v>
      </c>
      <c r="AC130" s="78">
        <f>AVERAGEIFS('WEEKLY DATA'!AC$11:AC$14577,'WEEKLY DATA'!$A$11:$A$14577,'MONTHLY DATA'!$A130,'WEEKLY DATA'!$B$11:$B$14577,'MONTHLY DATA'!$B130)</f>
        <v>560</v>
      </c>
      <c r="AD130" s="78">
        <f>AVERAGEIFS('WEEKLY DATA'!AD$11:AD$14577,'WEEKLY DATA'!$A$11:$A$14577,'MONTHLY DATA'!$A130,'WEEKLY DATA'!$B$11:$B$14577,'MONTHLY DATA'!$B130)</f>
        <v>555</v>
      </c>
      <c r="AE130" s="154">
        <f t="shared" si="63"/>
        <v>2.3985239852398532E-2</v>
      </c>
      <c r="AF130" s="169">
        <f>AVERAGEIFS('WEEKLY DATA'!AF$11:AF$14577,'WEEKLY DATA'!$A$11:$A$14577,'MONTHLY DATA'!$A130,'WEEKLY DATA'!$B$11:$B$14577,'MONTHLY DATA'!$B130)</f>
        <v>441.25</v>
      </c>
      <c r="AG130" s="78">
        <f>AVERAGEIFS('WEEKLY DATA'!AG$11:AG$14577,'WEEKLY DATA'!$A$11:$A$14577,'MONTHLY DATA'!$A130,'WEEKLY DATA'!$B$11:$B$14577,'MONTHLY DATA'!$B130)</f>
        <v>451.25</v>
      </c>
      <c r="AH130" s="78">
        <f>AVERAGEIFS('WEEKLY DATA'!AH$11:AH$14577,'WEEKLY DATA'!$A$11:$A$14577,'MONTHLY DATA'!$A130,'WEEKLY DATA'!$B$11:$B$14577,'MONTHLY DATA'!$B130)</f>
        <v>446.25</v>
      </c>
      <c r="AI130" s="154">
        <f t="shared" si="64"/>
        <v>9.9137931034482651E-2</v>
      </c>
      <c r="AJ130" s="169">
        <f>AVERAGEIFS('WEEKLY DATA'!AJ$11:AJ$14577,'WEEKLY DATA'!$A$11:$A$14577,'MONTHLY DATA'!$A130,'WEEKLY DATA'!$B$11:$B$14577,'MONTHLY DATA'!$B130)</f>
        <v>435.625</v>
      </c>
      <c r="AK130" s="78">
        <f>AVERAGEIFS('WEEKLY DATA'!AK$11:AK$14577,'WEEKLY DATA'!$A$11:$A$14577,'MONTHLY DATA'!$A130,'WEEKLY DATA'!$B$11:$B$14577,'MONTHLY DATA'!$B130)</f>
        <v>445.625</v>
      </c>
      <c r="AL130" s="78">
        <f>AVERAGEIFS('WEEKLY DATA'!AL$11:AL$14577,'WEEKLY DATA'!$A$11:$A$14577,'MONTHLY DATA'!$A130,'WEEKLY DATA'!$B$11:$B$14577,'MONTHLY DATA'!$B130)</f>
        <v>440.625</v>
      </c>
      <c r="AM130" s="154">
        <f t="shared" si="65"/>
        <v>5.1610978520286288E-2</v>
      </c>
      <c r="AN130" s="169">
        <f>AVERAGEIFS('WEEKLY DATA'!AN$11:AN$14577,'WEEKLY DATA'!$A$11:$A$14577,'MONTHLY DATA'!$A130,'WEEKLY DATA'!$B$11:$B$14577,'MONTHLY DATA'!$B130)</f>
        <v>408.75</v>
      </c>
      <c r="AO130" s="78">
        <f>AVERAGEIFS('WEEKLY DATA'!AO$11:AO$14577,'WEEKLY DATA'!$A$11:$A$14577,'MONTHLY DATA'!$A130,'WEEKLY DATA'!$B$11:$B$14577,'MONTHLY DATA'!$B130)</f>
        <v>408.75</v>
      </c>
      <c r="AP130" s="78">
        <f>AVERAGEIFS('WEEKLY DATA'!AP$11:AP$14577,'WEEKLY DATA'!$A$11:$A$14577,'MONTHLY DATA'!$A130,'WEEKLY DATA'!$B$11:$B$14577,'MONTHLY DATA'!$B130)</f>
        <v>408.75</v>
      </c>
      <c r="AQ130" s="154">
        <f t="shared" si="66"/>
        <v>-1.9784172661870492E-2</v>
      </c>
      <c r="AR130" s="169">
        <f>AVERAGEIFS('WEEKLY DATA'!AR$11:AR$14577,'WEEKLY DATA'!$A$11:$A$14577,'MONTHLY DATA'!$A130,'WEEKLY DATA'!$B$11:$B$14577,'MONTHLY DATA'!$B130)</f>
        <v>560</v>
      </c>
      <c r="AS130" s="78">
        <f>AVERAGEIFS('WEEKLY DATA'!AS$11:AS$14577,'WEEKLY DATA'!$A$11:$A$14577,'MONTHLY DATA'!$A130,'WEEKLY DATA'!$B$11:$B$14577,'MONTHLY DATA'!$B130)</f>
        <v>570</v>
      </c>
      <c r="AT130" s="78">
        <f>AVERAGEIFS('WEEKLY DATA'!AT$11:AT$14577,'WEEKLY DATA'!$A$11:$A$14577,'MONTHLY DATA'!$A130,'WEEKLY DATA'!$B$11:$B$14577,'MONTHLY DATA'!$B130)</f>
        <v>565</v>
      </c>
      <c r="AU130" s="154">
        <f t="shared" si="67"/>
        <v>2.3550724637681153E-2</v>
      </c>
      <c r="AV130" s="169">
        <f>AVERAGEIFS('WEEKLY DATA'!AV$11:AV$14577,'WEEKLY DATA'!$A$11:$A$14577,'MONTHLY DATA'!$A130,'WEEKLY DATA'!$B$11:$B$14577,'MONTHLY DATA'!$B130)</f>
        <v>446.25</v>
      </c>
      <c r="AW130" s="78">
        <f>AVERAGEIFS('WEEKLY DATA'!AW$11:AW$14577,'WEEKLY DATA'!$A$11:$A$14577,'MONTHLY DATA'!$A130,'WEEKLY DATA'!$B$11:$B$14577,'MONTHLY DATA'!$B130)</f>
        <v>456.25</v>
      </c>
      <c r="AX130" s="78">
        <f>AVERAGEIFS('WEEKLY DATA'!AX$11:AX$14577,'WEEKLY DATA'!$A$11:$A$14577,'MONTHLY DATA'!$A130,'WEEKLY DATA'!$B$11:$B$14577,'MONTHLY DATA'!$B130)</f>
        <v>451.25</v>
      </c>
      <c r="AY130" s="154">
        <f t="shared" si="68"/>
        <v>9.7931873479318643E-2</v>
      </c>
      <c r="AZ130" s="169">
        <f>AVERAGEIFS('WEEKLY DATA'!AZ$11:AZ$14577,'WEEKLY DATA'!$A$11:$A$14577,'MONTHLY DATA'!$A130,'WEEKLY DATA'!$B$11:$B$14577,'MONTHLY DATA'!$B130)</f>
        <v>371.25</v>
      </c>
      <c r="BA130" s="78">
        <f>AVERAGEIFS('WEEKLY DATA'!BA$11:BA$14577,'WEEKLY DATA'!$A$11:$A$14577,'MONTHLY DATA'!$A130,'WEEKLY DATA'!$B$11:$B$14577,'MONTHLY DATA'!$B130)</f>
        <v>381.25</v>
      </c>
      <c r="BB130" s="78">
        <f>AVERAGEIFS('WEEKLY DATA'!BB$11:BB$14577,'WEEKLY DATA'!$A$11:$A$14577,'MONTHLY DATA'!$A130,'WEEKLY DATA'!$B$11:$B$14577,'MONTHLY DATA'!$B130)</f>
        <v>376.25</v>
      </c>
      <c r="BC130" s="154">
        <f t="shared" si="69"/>
        <v>6.2853107344632786E-2</v>
      </c>
      <c r="BD130" s="169">
        <f>AVERAGEIFS('WEEKLY DATA'!BD$11:BD$14577,'WEEKLY DATA'!$A$11:$A$14577,'MONTHLY DATA'!$A130,'WEEKLY DATA'!$B$11:$B$14577,'MONTHLY DATA'!$B130)</f>
        <v>331.875</v>
      </c>
      <c r="BE130" s="78">
        <f>AVERAGEIFS('WEEKLY DATA'!BE$11:BE$14577,'WEEKLY DATA'!$A$11:$A$14577,'MONTHLY DATA'!$A130,'WEEKLY DATA'!$B$11:$B$14577,'MONTHLY DATA'!$B130)</f>
        <v>341.875</v>
      </c>
      <c r="BF130" s="78">
        <f>AVERAGEIFS('WEEKLY DATA'!BF$11:BF$14577,'WEEKLY DATA'!$A$11:$A$14577,'MONTHLY DATA'!$A130,'WEEKLY DATA'!$B$11:$B$14577,'MONTHLY DATA'!$B130)</f>
        <v>336.875</v>
      </c>
      <c r="BG130" s="154">
        <f t="shared" si="70"/>
        <v>-1.4985380116959046E-2</v>
      </c>
      <c r="BH130" s="169">
        <f>AVERAGEIFS('WEEKLY DATA'!BH$11:BH$14577,'WEEKLY DATA'!$A$11:$A$14577,'MONTHLY DATA'!$A130,'WEEKLY DATA'!$B$11:$B$14577,'MONTHLY DATA'!$B130)</f>
        <v>450</v>
      </c>
      <c r="BI130" s="78">
        <f>AVERAGEIFS('WEEKLY DATA'!BI$11:BI$14577,'WEEKLY DATA'!$A$11:$A$14577,'MONTHLY DATA'!$A130,'WEEKLY DATA'!$B$11:$B$14577,'MONTHLY DATA'!$B130)</f>
        <v>460</v>
      </c>
      <c r="BJ130" s="78">
        <f>AVERAGEIFS('WEEKLY DATA'!BJ$11:BJ$14577,'WEEKLY DATA'!$A$11:$A$14577,'MONTHLY DATA'!$A130,'WEEKLY DATA'!$B$11:$B$14577,'MONTHLY DATA'!$B130)</f>
        <v>455</v>
      </c>
      <c r="BK130" s="154">
        <f t="shared" si="71"/>
        <v>2.9411764705882248E-2</v>
      </c>
      <c r="BL130" s="169">
        <f>AVERAGEIFS('WEEKLY DATA'!BL$11:BL$14577,'WEEKLY DATA'!$A$11:$A$14577,'MONTHLY DATA'!$A130,'WEEKLY DATA'!$B$11:$B$14577,'MONTHLY DATA'!$B130)</f>
        <v>431.25</v>
      </c>
      <c r="BM130" s="78">
        <f>AVERAGEIFS('WEEKLY DATA'!BM$11:BM$14577,'WEEKLY DATA'!$A$11:$A$14577,'MONTHLY DATA'!$A130,'WEEKLY DATA'!$B$11:$B$14577,'MONTHLY DATA'!$B130)</f>
        <v>441.25</v>
      </c>
      <c r="BN130" s="78">
        <f>AVERAGEIFS('WEEKLY DATA'!BN$11:BN$14577,'WEEKLY DATA'!$A$11:$A$14577,'MONTHLY DATA'!$A130,'WEEKLY DATA'!$B$11:$B$14577,'MONTHLY DATA'!$B130)</f>
        <v>436.25</v>
      </c>
      <c r="BO130" s="154">
        <f t="shared" si="72"/>
        <v>0.10164141414141414</v>
      </c>
      <c r="BP130" s="78">
        <f>AVERAGEIFS('WEEKLY DATA'!BP$11:BP$14577,'WEEKLY DATA'!$A$11:$A$14577,'MONTHLY DATA'!$A130,'WEEKLY DATA'!$B$11:$B$14577,'MONTHLY DATA'!$B130)</f>
        <v>418.75</v>
      </c>
      <c r="BQ130" s="78">
        <f>AVERAGEIFS('WEEKLY DATA'!BQ$11:BQ$14577,'WEEKLY DATA'!$A$11:$A$14577,'MONTHLY DATA'!$A130,'WEEKLY DATA'!$B$11:$B$14577,'MONTHLY DATA'!$B130)</f>
        <v>428.75</v>
      </c>
      <c r="BR130" s="78">
        <f>AVERAGEIFS('WEEKLY DATA'!BR$11:BR$14577,'WEEKLY DATA'!$A$11:$A$14577,'MONTHLY DATA'!$A130,'WEEKLY DATA'!$B$11:$B$14577,'MONTHLY DATA'!$B130)</f>
        <v>423.75</v>
      </c>
      <c r="BS130" s="154">
        <f t="shared" si="73"/>
        <v>2.108433734939763E-2</v>
      </c>
      <c r="BT130" s="78">
        <f>AVERAGEIFS('WEEKLY DATA'!BT$11:BT$14577,'WEEKLY DATA'!$A$11:$A$14577,'MONTHLY DATA'!$A130,'WEEKLY DATA'!$B$11:$B$14577,'MONTHLY DATA'!$B130)</f>
        <v>364.375</v>
      </c>
      <c r="BU130" s="78">
        <f>AVERAGEIFS('WEEKLY DATA'!BU$11:BU$14577,'WEEKLY DATA'!$A$11:$A$14577,'MONTHLY DATA'!$A130,'WEEKLY DATA'!$B$11:$B$14577,'MONTHLY DATA'!$B130)</f>
        <v>374.375</v>
      </c>
      <c r="BV130" s="78">
        <f>AVERAGEIFS('WEEKLY DATA'!BV$11:BV$14577,'WEEKLY DATA'!$A$11:$A$14577,'MONTHLY DATA'!$A130,'WEEKLY DATA'!$B$11:$B$14577,'MONTHLY DATA'!$B130)</f>
        <v>369.375</v>
      </c>
      <c r="BW130" s="154">
        <f t="shared" si="74"/>
        <v>2.8899721448467863E-2</v>
      </c>
      <c r="BX130" s="78">
        <f>AVERAGEIFS('WEEKLY DATA'!BX$11:BX$14577,'WEEKLY DATA'!$A$11:$A$14577,'MONTHLY DATA'!$A130,'WEEKLY DATA'!$B$11:$B$14577,'MONTHLY DATA'!$B130)</f>
        <v>480</v>
      </c>
      <c r="BY130" s="78">
        <f>AVERAGEIFS('WEEKLY DATA'!BY$11:BY$14577,'WEEKLY DATA'!$A$11:$A$14577,'MONTHLY DATA'!$A130,'WEEKLY DATA'!$B$11:$B$14577,'MONTHLY DATA'!$B130)</f>
        <v>490</v>
      </c>
      <c r="BZ130" s="78">
        <f>AVERAGEIFS('WEEKLY DATA'!BZ$11:BZ$14577,'WEEKLY DATA'!$A$11:$A$14577,'MONTHLY DATA'!$A130,'WEEKLY DATA'!$B$11:$B$14577,'MONTHLY DATA'!$B130)</f>
        <v>485</v>
      </c>
      <c r="CA130" s="154">
        <f t="shared" si="75"/>
        <v>2.320675105485237E-2</v>
      </c>
      <c r="CB130" s="78">
        <f>AVERAGEIFS('WEEKLY DATA'!CB$11:CB$14577,'WEEKLY DATA'!$A$11:$A$14577,'MONTHLY DATA'!$A130,'WEEKLY DATA'!$B$11:$B$14577,'MONTHLY DATA'!$B130)</f>
        <v>440</v>
      </c>
      <c r="CC130" s="78">
        <f>AVERAGEIFS('WEEKLY DATA'!CC$11:CC$14577,'WEEKLY DATA'!$A$11:$A$14577,'MONTHLY DATA'!$A130,'WEEKLY DATA'!$B$11:$B$14577,'MONTHLY DATA'!$B130)</f>
        <v>450</v>
      </c>
      <c r="CD130" s="78">
        <f>AVERAGEIFS('WEEKLY DATA'!CD$11:CD$14577,'WEEKLY DATA'!$A$11:$A$14577,'MONTHLY DATA'!$A130,'WEEKLY DATA'!$B$11:$B$14577,'MONTHLY DATA'!$B130)</f>
        <v>445</v>
      </c>
      <c r="CE130" s="154">
        <f t="shared" si="76"/>
        <v>-3.4707158351410028E-2</v>
      </c>
      <c r="CF130" s="78">
        <f>AVERAGEIFS('WEEKLY DATA'!CF$11:CF$14577,'WEEKLY DATA'!$A$11:$A$14577,'MONTHLY DATA'!$A130,'WEEKLY DATA'!$B$11:$B$14577,'MONTHLY DATA'!$B130)</f>
        <v>348.75</v>
      </c>
      <c r="CG130" s="78">
        <f>AVERAGEIFS('WEEKLY DATA'!CG$11:CG$14577,'WEEKLY DATA'!$A$11:$A$14577,'MONTHLY DATA'!$A130,'WEEKLY DATA'!$B$11:$B$14577,'MONTHLY DATA'!$B130)</f>
        <v>358.75</v>
      </c>
      <c r="CH130" s="78">
        <f>AVERAGEIFS('WEEKLY DATA'!CH$11:CH$14577,'WEEKLY DATA'!$A$11:$A$14577,'MONTHLY DATA'!$A130,'WEEKLY DATA'!$B$11:$B$14577,'MONTHLY DATA'!$B130)</f>
        <v>353.75</v>
      </c>
      <c r="CI130" s="154">
        <f t="shared" si="77"/>
        <v>-4.391891891891897E-2</v>
      </c>
      <c r="CJ130" s="78">
        <f>AVERAGEIFS('WEEKLY DATA'!CJ$11:CJ$14577,'WEEKLY DATA'!$A$11:$A$14577,'MONTHLY DATA'!$A130,'WEEKLY DATA'!$B$11:$B$14577,'MONTHLY DATA'!$B130)</f>
        <v>294.375</v>
      </c>
      <c r="CK130" s="78">
        <f>AVERAGEIFS('WEEKLY DATA'!CK$11:CK$14577,'WEEKLY DATA'!$A$11:$A$14577,'MONTHLY DATA'!$A130,'WEEKLY DATA'!$B$11:$B$14577,'MONTHLY DATA'!$B130)</f>
        <v>304.375</v>
      </c>
      <c r="CL130" s="78">
        <f>AVERAGEIFS('WEEKLY DATA'!CL$11:CL$14577,'WEEKLY DATA'!$A$11:$A$14577,'MONTHLY DATA'!$A130,'WEEKLY DATA'!$B$11:$B$14577,'MONTHLY DATA'!$B130)</f>
        <v>299.375</v>
      </c>
      <c r="CM130" s="154">
        <f t="shared" si="78"/>
        <v>-6.1520376175548619E-2</v>
      </c>
      <c r="CN130" s="78">
        <f>AVERAGEIFS('WEEKLY DATA'!CN$11:CN$14577,'WEEKLY DATA'!$A$11:$A$14577,'MONTHLY DATA'!$A130,'WEEKLY DATA'!$B$11:$B$14577,'MONTHLY DATA'!$B130)</f>
        <v>480</v>
      </c>
      <c r="CO130" s="78">
        <f>AVERAGEIFS('WEEKLY DATA'!CO$11:CO$14577,'WEEKLY DATA'!$A$11:$A$14577,'MONTHLY DATA'!$A130,'WEEKLY DATA'!$B$11:$B$14577,'MONTHLY DATA'!$B130)</f>
        <v>490</v>
      </c>
      <c r="CP130" s="78">
        <f>AVERAGEIFS('WEEKLY DATA'!CP$11:CP$14577,'WEEKLY DATA'!$A$11:$A$14577,'MONTHLY DATA'!$A130,'WEEKLY DATA'!$B$11:$B$14577,'MONTHLY DATA'!$B130)</f>
        <v>485</v>
      </c>
      <c r="CQ130" s="154">
        <f t="shared" si="79"/>
        <v>2.320675105485237E-2</v>
      </c>
      <c r="CR130" s="78">
        <f>AVERAGEIFS('WEEKLY DATA'!CR$11:CR$14577,'WEEKLY DATA'!$A$11:$A$14577,'MONTHLY DATA'!$A130,'WEEKLY DATA'!$B$11:$B$14577,'MONTHLY DATA'!$B130)</f>
        <v>400</v>
      </c>
      <c r="CS130" s="78">
        <f>AVERAGEIFS('WEEKLY DATA'!CS$11:CS$14577,'WEEKLY DATA'!$A$11:$A$14577,'MONTHLY DATA'!$A130,'WEEKLY DATA'!$B$11:$B$14577,'MONTHLY DATA'!$B130)</f>
        <v>410</v>
      </c>
      <c r="CT130" s="78">
        <f>AVERAGEIFS('WEEKLY DATA'!CT$11:CT$14577,'WEEKLY DATA'!$A$11:$A$14577,'MONTHLY DATA'!$A130,'WEEKLY DATA'!$B$11:$B$14577,'MONTHLY DATA'!$B130)</f>
        <v>405</v>
      </c>
      <c r="CU130" s="154">
        <f t="shared" si="80"/>
        <v>-3.8004750593824244E-2</v>
      </c>
      <c r="CV130" s="169">
        <f>AVERAGEIFS('WEEKLY DATA'!CV$11:CV$14577,'WEEKLY DATA'!$A$11:$A$14577,'MONTHLY DATA'!$A130,'WEEKLY DATA'!$B$11:$B$14577,'MONTHLY DATA'!$B130)</f>
        <v>347.5</v>
      </c>
      <c r="CW130" s="78">
        <f>AVERAGEIFS('WEEKLY DATA'!CW$11:CW$14577,'WEEKLY DATA'!$A$11:$A$14577,'MONTHLY DATA'!$A130,'WEEKLY DATA'!$B$11:$B$14577,'MONTHLY DATA'!$B130)</f>
        <v>357.5</v>
      </c>
      <c r="CX130" s="78">
        <f>AVERAGEIFS('WEEKLY DATA'!CX$11:CX$14577,'WEEKLY DATA'!$A$11:$A$14577,'MONTHLY DATA'!$A130,'WEEKLY DATA'!$B$11:$B$14577,'MONTHLY DATA'!$B130)</f>
        <v>352.5</v>
      </c>
      <c r="CY130" s="154">
        <f t="shared" si="81"/>
        <v>-4.471544715447151E-2</v>
      </c>
      <c r="CZ130" s="169">
        <f>AVERAGEIFS('WEEKLY DATA'!CZ$11:CZ$14577,'WEEKLY DATA'!$A$11:$A$14577,'MONTHLY DATA'!$A130,'WEEKLY DATA'!$B$11:$B$14577,'MONTHLY DATA'!$B130)</f>
        <v>310</v>
      </c>
      <c r="DA130" s="78">
        <f>AVERAGEIFS('WEEKLY DATA'!DA$11:DA$14577,'WEEKLY DATA'!$A$11:$A$14577,'MONTHLY DATA'!$A130,'WEEKLY DATA'!$B$11:$B$14577,'MONTHLY DATA'!$B130)</f>
        <v>320</v>
      </c>
      <c r="DB130" s="78">
        <f>AVERAGEIFS('WEEKLY DATA'!DB$11:DB$14577,'WEEKLY DATA'!$A$11:$A$14577,'MONTHLY DATA'!$A130,'WEEKLY DATA'!$B$11:$B$14577,'MONTHLY DATA'!$B130)</f>
        <v>315</v>
      </c>
      <c r="DC130" s="154">
        <f t="shared" si="82"/>
        <v>-5.6886227544910128E-2</v>
      </c>
      <c r="DD130" s="78">
        <f>AVERAGEIFS('WEEKLY DATA'!DD$11:DD$14577,'WEEKLY DATA'!$A$11:$A$14577,'MONTHLY DATA'!$A130,'WEEKLY DATA'!$B$11:$B$14577,'MONTHLY DATA'!$B130)</f>
        <v>480</v>
      </c>
      <c r="DE130" s="78">
        <f>AVERAGEIFS('WEEKLY DATA'!DE$11:DE$14577,'WEEKLY DATA'!$A$11:$A$14577,'MONTHLY DATA'!$A130,'WEEKLY DATA'!$B$11:$B$14577,'MONTHLY DATA'!$B130)</f>
        <v>490</v>
      </c>
      <c r="DF130" s="78">
        <f>AVERAGEIFS('WEEKLY DATA'!DF$11:DF$14577,'WEEKLY DATA'!$A$11:$A$14577,'MONTHLY DATA'!$A130,'WEEKLY DATA'!$B$11:$B$14577,'MONTHLY DATA'!$B130)</f>
        <v>485</v>
      </c>
      <c r="DG130" s="154">
        <f t="shared" si="83"/>
        <v>2.320675105485237E-2</v>
      </c>
      <c r="DH130" s="78">
        <f>AVERAGEIFS('WEEKLY DATA'!DH$11:DH$14577,'WEEKLY DATA'!$A$11:$A$14577,'MONTHLY DATA'!$A130,'WEEKLY DATA'!$B$11:$B$14577,'MONTHLY DATA'!$B130)</f>
        <v>420</v>
      </c>
      <c r="DI130" s="78">
        <f>AVERAGEIFS('WEEKLY DATA'!DI$11:DI$14577,'WEEKLY DATA'!$A$11:$A$14577,'MONTHLY DATA'!$A130,'WEEKLY DATA'!$B$11:$B$14577,'MONTHLY DATA'!$B130)</f>
        <v>430</v>
      </c>
      <c r="DJ130" s="78">
        <f>AVERAGEIFS('WEEKLY DATA'!DJ$11:DJ$14577,'WEEKLY DATA'!$A$11:$A$14577,'MONTHLY DATA'!$A130,'WEEKLY DATA'!$B$11:$B$14577,'MONTHLY DATA'!$B130)</f>
        <v>425</v>
      </c>
      <c r="DK130" s="154">
        <f t="shared" si="84"/>
        <v>-3.6281179138321962E-2</v>
      </c>
      <c r="DL130" s="169">
        <f>AVERAGEIFS('WEEKLY DATA'!DL$11:DL$14577,'WEEKLY DATA'!$A$11:$A$14577,'MONTHLY DATA'!$A130,'WEEKLY DATA'!$B$11:$B$14577,'MONTHLY DATA'!$B130)</f>
        <v>321.875</v>
      </c>
      <c r="DM130" s="78">
        <f>AVERAGEIFS('WEEKLY DATA'!DM$11:DM$14577,'WEEKLY DATA'!$A$11:$A$14577,'MONTHLY DATA'!$A130,'WEEKLY DATA'!$B$11:$B$14577,'MONTHLY DATA'!$B130)</f>
        <v>331.875</v>
      </c>
      <c r="DN130" s="78">
        <f>AVERAGEIFS('WEEKLY DATA'!DN$11:DN$14577,'WEEKLY DATA'!$A$11:$A$14577,'MONTHLY DATA'!$A130,'WEEKLY DATA'!$B$11:$B$14577,'MONTHLY DATA'!$B130)</f>
        <v>326.875</v>
      </c>
      <c r="DO130" s="154">
        <f t="shared" si="85"/>
        <v>-0.1929012345679012</v>
      </c>
      <c r="DP130" s="78">
        <f>AVERAGEIFS('WEEKLY DATA'!DP$11:DP$14577,'WEEKLY DATA'!$A$11:$A$14577,'MONTHLY DATA'!$A130,'WEEKLY DATA'!$B$11:$B$14577,'MONTHLY DATA'!$B130)</f>
        <v>285</v>
      </c>
      <c r="DQ130" s="78">
        <f>AVERAGEIFS('WEEKLY DATA'!DQ$11:DQ$14577,'WEEKLY DATA'!$A$11:$A$14577,'MONTHLY DATA'!$A130,'WEEKLY DATA'!$B$11:$B$14577,'MONTHLY DATA'!$B130)</f>
        <v>295</v>
      </c>
      <c r="DR130" s="78">
        <f>AVERAGEIFS('WEEKLY DATA'!DR$11:DR$14577,'WEEKLY DATA'!$A$11:$A$14577,'MONTHLY DATA'!$A130,'WEEKLY DATA'!$B$11:$B$14577,'MONTHLY DATA'!$B130)</f>
        <v>290</v>
      </c>
      <c r="DS130" s="154">
        <f t="shared" si="86"/>
        <v>-0.1737891737891738</v>
      </c>
      <c r="DT130" s="78">
        <f>AVERAGEIFS('WEEKLY DATA'!DT$11:DT$14577,'WEEKLY DATA'!$A$11:$A$14577,'MONTHLY DATA'!$A130,'WEEKLY DATA'!$B$11:$B$14577,'MONTHLY DATA'!$B130)</f>
        <v>480</v>
      </c>
      <c r="DU130" s="78">
        <f>AVERAGEIFS('WEEKLY DATA'!DU$11:DU$14577,'WEEKLY DATA'!$A$11:$A$14577,'MONTHLY DATA'!$A130,'WEEKLY DATA'!$B$11:$B$14577,'MONTHLY DATA'!$B130)</f>
        <v>490</v>
      </c>
      <c r="DV130" s="78">
        <f>AVERAGEIFS('WEEKLY DATA'!DV$11:DV$14577,'WEEKLY DATA'!$A$11:$A$14577,'MONTHLY DATA'!$A130,'WEEKLY DATA'!$B$11:$B$14577,'MONTHLY DATA'!$B130)</f>
        <v>485</v>
      </c>
      <c r="DW130" s="154">
        <f t="shared" si="87"/>
        <v>2.320675105485237E-2</v>
      </c>
      <c r="DX130" s="78">
        <f>AVERAGEIFS('WEEKLY DATA'!DX$11:DX$14577,'WEEKLY DATA'!$A$11:$A$14577,'MONTHLY DATA'!$A130,'WEEKLY DATA'!$B$11:$B$14577,'MONTHLY DATA'!$B130)</f>
        <v>415</v>
      </c>
      <c r="DY130" s="78">
        <f>AVERAGEIFS('WEEKLY DATA'!DY$11:DY$14577,'WEEKLY DATA'!$A$11:$A$14577,'MONTHLY DATA'!$A130,'WEEKLY DATA'!$B$11:$B$14577,'MONTHLY DATA'!$B130)</f>
        <v>425</v>
      </c>
      <c r="DZ130" s="78">
        <f>AVERAGEIFS('WEEKLY DATA'!DZ$11:DZ$14577,'WEEKLY DATA'!$A$11:$A$14577,'MONTHLY DATA'!$A130,'WEEKLY DATA'!$B$11:$B$14577,'MONTHLY DATA'!$B130)</f>
        <v>420</v>
      </c>
      <c r="EA130" s="154">
        <f t="shared" si="88"/>
        <v>-3.669724770642202E-2</v>
      </c>
      <c r="EB130" s="78">
        <f>AVERAGEIFS('WEEKLY DATA'!EB$11:EB$14577,'WEEKLY DATA'!$A$11:$A$14577,'MONTHLY DATA'!$A130,'WEEKLY DATA'!$B$11:$B$14577,'MONTHLY DATA'!$B130)</f>
        <v>310.625</v>
      </c>
      <c r="EC130" s="78">
        <f>AVERAGEIFS('WEEKLY DATA'!EC$11:EC$14577,'WEEKLY DATA'!$A$11:$A$14577,'MONTHLY DATA'!$A130,'WEEKLY DATA'!$B$11:$B$14577,'MONTHLY DATA'!$B130)</f>
        <v>320.625</v>
      </c>
      <c r="ED130" s="78">
        <f>AVERAGEIFS('WEEKLY DATA'!ED$11:ED$14577,'WEEKLY DATA'!$A$11:$A$14577,'MONTHLY DATA'!$A130,'WEEKLY DATA'!$B$11:$B$14577,'MONTHLY DATA'!$B130)</f>
        <v>315.625</v>
      </c>
      <c r="EE130" s="154">
        <f t="shared" si="89"/>
        <v>3.8240131578947345E-2</v>
      </c>
      <c r="EF130" s="169">
        <f>AVERAGEIFS('WEEKLY DATA'!EF$11:EF$14577,'WEEKLY DATA'!$A$11:$A$14577,'MONTHLY DATA'!$A130,'WEEKLY DATA'!$B$11:$B$14577,'MONTHLY DATA'!$B130)</f>
        <v>268.75</v>
      </c>
      <c r="EG130" s="78">
        <f>AVERAGEIFS('WEEKLY DATA'!EG$11:EG$14577,'WEEKLY DATA'!$A$11:$A$14577,'MONTHLY DATA'!$A130,'WEEKLY DATA'!$B$11:$B$14577,'MONTHLY DATA'!$B130)</f>
        <v>278.75</v>
      </c>
      <c r="EH130" s="78">
        <f>AVERAGEIFS('WEEKLY DATA'!EH$11:EH$14577,'WEEKLY DATA'!$A$11:$A$14577,'MONTHLY DATA'!$A130,'WEEKLY DATA'!$B$11:$B$14577,'MONTHLY DATA'!$B130)</f>
        <v>273.75</v>
      </c>
      <c r="EI130" s="154">
        <f t="shared" si="90"/>
        <v>-4.2832167832167811E-2</v>
      </c>
      <c r="EJ130" s="78">
        <f>AVERAGEIFS('WEEKLY DATA'!EJ$11:EJ$14577,'WEEKLY DATA'!$A$11:$A$14577,'MONTHLY DATA'!$A130,'WEEKLY DATA'!$B$11:$B$14577,'MONTHLY DATA'!$B130)</f>
        <v>495</v>
      </c>
      <c r="EK130" s="78">
        <f>AVERAGEIFS('WEEKLY DATA'!EK$11:EK$14577,'WEEKLY DATA'!$A$11:$A$14577,'MONTHLY DATA'!$A130,'WEEKLY DATA'!$B$11:$B$14577,'MONTHLY DATA'!$B130)</f>
        <v>505</v>
      </c>
      <c r="EL130" s="78">
        <f>AVERAGEIFS('WEEKLY DATA'!EL$11:EL$14577,'WEEKLY DATA'!$A$11:$A$14577,'MONTHLY DATA'!$A130,'WEEKLY DATA'!$B$11:$B$14577,'MONTHLY DATA'!$B130)</f>
        <v>500</v>
      </c>
      <c r="EM130" s="154">
        <f t="shared" si="91"/>
        <v>2.249488752556239E-2</v>
      </c>
      <c r="EN130" s="78">
        <f>AVERAGEIFS('WEEKLY DATA'!EN$11:EN$14577,'WEEKLY DATA'!$A$11:$A$14577,'MONTHLY DATA'!$A130,'WEEKLY DATA'!$B$11:$B$14577,'MONTHLY DATA'!$B130)</f>
        <v>295</v>
      </c>
      <c r="EO130" s="78">
        <f>AVERAGEIFS('WEEKLY DATA'!EO$11:EO$14577,'WEEKLY DATA'!$A$11:$A$14577,'MONTHLY DATA'!$A130,'WEEKLY DATA'!$B$11:$B$14577,'MONTHLY DATA'!$B130)</f>
        <v>305</v>
      </c>
      <c r="EP130" s="78">
        <f>AVERAGEIFS('WEEKLY DATA'!EP$11:EP$14577,'WEEKLY DATA'!$A$11:$A$14577,'MONTHLY DATA'!$A130,'WEEKLY DATA'!$B$11:$B$14577,'MONTHLY DATA'!$B130)</f>
        <v>300</v>
      </c>
      <c r="EQ130" s="154">
        <f t="shared" si="92"/>
        <v>-5.0632911392405111E-2</v>
      </c>
      <c r="ER130" s="78">
        <f>AVERAGEIFS('WEEKLY DATA'!ER$11:ER$14577,'WEEKLY DATA'!$A$11:$A$14577,'MONTHLY DATA'!$A130,'WEEKLY DATA'!$B$11:$B$14577,'MONTHLY DATA'!$B130)</f>
        <v>290.625</v>
      </c>
      <c r="ES130" s="78">
        <f>AVERAGEIFS('WEEKLY DATA'!ES$11:ES$14577,'WEEKLY DATA'!$A$11:$A$14577,'MONTHLY DATA'!$A130,'WEEKLY DATA'!$B$11:$B$14577,'MONTHLY DATA'!$B130)</f>
        <v>300.625</v>
      </c>
      <c r="ET130" s="78">
        <f>AVERAGEIFS('WEEKLY DATA'!ET$11:ET$14577,'WEEKLY DATA'!$A$11:$A$14577,'MONTHLY DATA'!$A130,'WEEKLY DATA'!$B$11:$B$14577,'MONTHLY DATA'!$B130)</f>
        <v>295.625</v>
      </c>
      <c r="EU130" s="154">
        <f t="shared" si="93"/>
        <v>5.9587813620071595E-2</v>
      </c>
      <c r="EV130" s="78">
        <f>AVERAGEIFS('WEEKLY DATA'!EV$11:EV$14577,'WEEKLY DATA'!$A$11:$A$14577,'MONTHLY DATA'!$A130,'WEEKLY DATA'!$B$11:$B$14577,'MONTHLY DATA'!$B130)</f>
        <v>258.75</v>
      </c>
      <c r="EW130" s="78">
        <f>AVERAGEIFS('WEEKLY DATA'!EW$11:EW$14577,'WEEKLY DATA'!$A$11:$A$14577,'MONTHLY DATA'!$A130,'WEEKLY DATA'!$B$11:$B$14577,'MONTHLY DATA'!$B130)</f>
        <v>268.75</v>
      </c>
      <c r="EX130" s="78">
        <f>AVERAGEIFS('WEEKLY DATA'!EX$11:EX$14577,'WEEKLY DATA'!$A$11:$A$14577,'MONTHLY DATA'!$A130,'WEEKLY DATA'!$B$11:$B$14577,'MONTHLY DATA'!$B130)</f>
        <v>263.75</v>
      </c>
      <c r="EY130" s="154">
        <f t="shared" si="94"/>
        <v>5.0796812749003939E-2</v>
      </c>
      <c r="EZ130" s="78">
        <f>AVERAGEIFS('WEEKLY DATA'!EZ$11:EZ$14577,'WEEKLY DATA'!$A$11:$A$14577,'MONTHLY DATA'!$A130,'WEEKLY DATA'!$B$11:$B$14577,'MONTHLY DATA'!$B130)</f>
        <v>480</v>
      </c>
      <c r="FA130" s="78">
        <f>AVERAGEIFS('WEEKLY DATA'!FA$11:FA$14577,'WEEKLY DATA'!$A$11:$A$14577,'MONTHLY DATA'!$A130,'WEEKLY DATA'!$B$11:$B$14577,'MONTHLY DATA'!$B130)</f>
        <v>490</v>
      </c>
      <c r="FB130" s="78">
        <f>AVERAGEIFS('WEEKLY DATA'!FB$11:FB$14577,'WEEKLY DATA'!$A$11:$A$14577,'MONTHLY DATA'!$A130,'WEEKLY DATA'!$B$11:$B$14577,'MONTHLY DATA'!$B130)</f>
        <v>485</v>
      </c>
      <c r="FC130" s="154">
        <f t="shared" si="95"/>
        <v>2.320675105485237E-2</v>
      </c>
      <c r="FD130" s="78">
        <f>AVERAGEIFS('WEEKLY DATA'!FD$11:FD$14577,'WEEKLY DATA'!$A$11:$A$14577,'MONTHLY DATA'!$A130,'WEEKLY DATA'!$B$11:$B$14577,'MONTHLY DATA'!$B130)</f>
        <v>396.875</v>
      </c>
      <c r="FE130" s="78">
        <f>AVERAGEIFS('WEEKLY DATA'!FE$11:FE$14577,'WEEKLY DATA'!$A$11:$A$14577,'MONTHLY DATA'!$A130,'WEEKLY DATA'!$B$11:$B$14577,'MONTHLY DATA'!$B130)</f>
        <v>406.875</v>
      </c>
      <c r="FF130" s="78">
        <f>AVERAGEIFS('WEEKLY DATA'!FF$11:FF$14577,'WEEKLY DATA'!$A$11:$A$14577,'MONTHLY DATA'!$A130,'WEEKLY DATA'!$B$11:$B$14577,'MONTHLY DATA'!$B130)</f>
        <v>401.875</v>
      </c>
      <c r="FG130" s="154">
        <f t="shared" si="96"/>
        <v>4.6874999999999556E-3</v>
      </c>
      <c r="FH130" s="78">
        <f>AVERAGEIFS('WEEKLY DATA'!FH$11:FH$14577,'WEEKLY DATA'!$A$11:$A$14577,'MONTHLY DATA'!$A130,'WEEKLY DATA'!$B$11:$B$14577,'MONTHLY DATA'!$B130)</f>
        <v>310</v>
      </c>
      <c r="FI130" s="78">
        <f>AVERAGEIFS('WEEKLY DATA'!FI$11:FI$14577,'WEEKLY DATA'!$A$11:$A$14577,'MONTHLY DATA'!$A130,'WEEKLY DATA'!$B$11:$B$14577,'MONTHLY DATA'!$B130)</f>
        <v>320</v>
      </c>
      <c r="FJ130" s="78">
        <f>AVERAGEIFS('WEEKLY DATA'!FJ$11:FJ$14577,'WEEKLY DATA'!$A$11:$A$14577,'MONTHLY DATA'!$A130,'WEEKLY DATA'!$B$11:$B$14577,'MONTHLY DATA'!$B130)</f>
        <v>315</v>
      </c>
      <c r="FK130" s="154">
        <f t="shared" si="97"/>
        <v>0.19318181818181812</v>
      </c>
      <c r="FL130" s="169">
        <f>AVERAGEIFS('WEEKLY DATA'!FL$11:FL$14577,'WEEKLY DATA'!$A$11:$A$14577,'MONTHLY DATA'!$A130,'WEEKLY DATA'!$B$11:$B$14577,'MONTHLY DATA'!$B130)</f>
        <v>266.25</v>
      </c>
      <c r="FM130" s="78">
        <f>AVERAGEIFS('WEEKLY DATA'!FM$11:FM$14577,'WEEKLY DATA'!$A$11:$A$14577,'MONTHLY DATA'!$A130,'WEEKLY DATA'!$B$11:$B$14577,'MONTHLY DATA'!$B130)</f>
        <v>276.25</v>
      </c>
      <c r="FN130" s="78">
        <f>AVERAGEIFS('WEEKLY DATA'!FN$11:FN$14577,'WEEKLY DATA'!$A$11:$A$14577,'MONTHLY DATA'!$A130,'WEEKLY DATA'!$B$11:$B$14577,'MONTHLY DATA'!$B130)</f>
        <v>271.25</v>
      </c>
      <c r="FO130" s="154">
        <f t="shared" si="98"/>
        <v>7.2134387351778573E-2</v>
      </c>
      <c r="FP130" s="78">
        <f>AVERAGEIFS('WEEKLY DATA'!FP$11:FP$14577,'WEEKLY DATA'!$A$11:$A$14577,'MONTHLY DATA'!$A130,'WEEKLY DATA'!$B$11:$B$14577,'MONTHLY DATA'!$B130)</f>
        <v>371.25</v>
      </c>
      <c r="FQ130" s="78">
        <f>AVERAGEIFS('WEEKLY DATA'!FQ$11:FQ$14577,'WEEKLY DATA'!$A$11:$A$14577,'MONTHLY DATA'!$A130,'WEEKLY DATA'!$B$11:$B$14577,'MONTHLY DATA'!$B130)</f>
        <v>381.25</v>
      </c>
      <c r="FR130" s="78">
        <f>AVERAGEIFS('WEEKLY DATA'!FR$11:FR$14577,'WEEKLY DATA'!$A$11:$A$14577,'MONTHLY DATA'!$A130,'WEEKLY DATA'!$B$11:$B$14577,'MONTHLY DATA'!$B130)</f>
        <v>376.25</v>
      </c>
      <c r="FS130" s="154">
        <f t="shared" si="99"/>
        <v>3.3653846153846256E-2</v>
      </c>
      <c r="FT130" s="78">
        <f>AVERAGEIFS('WEEKLY DATA'!FT$11:FT$14577,'WEEKLY DATA'!$A$11:$A$14577,'MONTHLY DATA'!$A130,'WEEKLY DATA'!$B$11:$B$14577,'MONTHLY DATA'!$B130)</f>
        <v>406.25</v>
      </c>
      <c r="FU130" s="78">
        <f>AVERAGEIFS('WEEKLY DATA'!FU$11:FU$14577,'WEEKLY DATA'!$A$11:$A$14577,'MONTHLY DATA'!$A130,'WEEKLY DATA'!$B$11:$B$14577,'MONTHLY DATA'!$B130)</f>
        <v>416.25</v>
      </c>
      <c r="FV130" s="78">
        <f>AVERAGEIFS('WEEKLY DATA'!FV$11:FV$14577,'WEEKLY DATA'!$A$11:$A$14577,'MONTHLY DATA'!$A130,'WEEKLY DATA'!$B$11:$B$14577,'MONTHLY DATA'!$B130)</f>
        <v>411.25</v>
      </c>
      <c r="FW130" s="154">
        <f t="shared" si="100"/>
        <v>7.3759791122715468E-2</v>
      </c>
      <c r="FX130" s="78">
        <f>AVERAGEIFS('WEEKLY DATA'!FX$11:FX$14577,'WEEKLY DATA'!$A$11:$A$14577,'MONTHLY DATA'!$A130,'WEEKLY DATA'!$B$11:$B$14577,'MONTHLY DATA'!$B130)</f>
        <v>378.125</v>
      </c>
      <c r="FY130" s="78">
        <f>AVERAGEIFS('WEEKLY DATA'!FY$11:FY$14577,'WEEKLY DATA'!$A$11:$A$14577,'MONTHLY DATA'!$A130,'WEEKLY DATA'!$B$11:$B$14577,'MONTHLY DATA'!$B130)</f>
        <v>388.125</v>
      </c>
      <c r="FZ130" s="78">
        <f>AVERAGEIFS('WEEKLY DATA'!FZ$11:FZ$14577,'WEEKLY DATA'!$A$11:$A$14577,'MONTHLY DATA'!$A130,'WEEKLY DATA'!$B$11:$B$14577,'MONTHLY DATA'!$B130)</f>
        <v>383.125</v>
      </c>
      <c r="GA130" s="154">
        <f t="shared" si="101"/>
        <v>-4.8701298701299134E-3</v>
      </c>
      <c r="GB130" s="78">
        <f>AVERAGEIFS('WEEKLY DATA'!GB$11:GB$14577,'WEEKLY DATA'!$A$11:$A$14577,'MONTHLY DATA'!$A130,'WEEKLY DATA'!$B$11:$B$14577,'MONTHLY DATA'!$B130)</f>
        <v>437.5</v>
      </c>
      <c r="GC130" s="78">
        <f>AVERAGEIFS('WEEKLY DATA'!GC$11:GC$14577,'WEEKLY DATA'!$A$11:$A$14577,'MONTHLY DATA'!$A130,'WEEKLY DATA'!$B$11:$B$14577,'MONTHLY DATA'!$B130)</f>
        <v>447.5</v>
      </c>
      <c r="GD130" s="78">
        <f>AVERAGEIFS('WEEKLY DATA'!GD$11:GD$14577,'WEEKLY DATA'!$A$11:$A$14577,'MONTHLY DATA'!$A130,'WEEKLY DATA'!$B$11:$B$14577,'MONTHLY DATA'!$B130)</f>
        <v>442.5</v>
      </c>
      <c r="GE130" s="154">
        <f t="shared" si="102"/>
        <v>-3.8043478260869512E-2</v>
      </c>
      <c r="GF130" s="169">
        <f>AVERAGEIFS('WEEKLY DATA'!GF$11:GF$14577,'WEEKLY DATA'!$A$11:$A$14577,'MONTHLY DATA'!$A130,'WEEKLY DATA'!$B$11:$B$14577,'MONTHLY DATA'!$B130)</f>
        <v>380</v>
      </c>
      <c r="GG130" s="78">
        <f>AVERAGEIFS('WEEKLY DATA'!GG$11:GG$14577,'WEEKLY DATA'!$A$11:$A$14577,'MONTHLY DATA'!$A130,'WEEKLY DATA'!$B$11:$B$14577,'MONTHLY DATA'!$B130)</f>
        <v>390</v>
      </c>
      <c r="GH130" s="78">
        <f>AVERAGEIFS('WEEKLY DATA'!GH$11:GH$14577,'WEEKLY DATA'!$A$11:$A$14577,'MONTHLY DATA'!$A130,'WEEKLY DATA'!$B$11:$B$14577,'MONTHLY DATA'!$B130)</f>
        <v>385</v>
      </c>
      <c r="GI130" s="154">
        <f t="shared" si="103"/>
        <v>-4.7029702970297071E-2</v>
      </c>
      <c r="GJ130" s="78">
        <f>AVERAGEIFS('WEEKLY DATA'!GJ$11:GJ$14577,'WEEKLY DATA'!$A$11:$A$14577,'MONTHLY DATA'!$A130,'WEEKLY DATA'!$B$11:$B$14577,'MONTHLY DATA'!$B130)</f>
        <v>481.25</v>
      </c>
      <c r="GK130" s="78">
        <f>AVERAGEIFS('WEEKLY DATA'!GK$11:GK$14577,'WEEKLY DATA'!$A$11:$A$14577,'MONTHLY DATA'!$A130,'WEEKLY DATA'!$B$11:$B$14577,'MONTHLY DATA'!$B130)</f>
        <v>491.25</v>
      </c>
      <c r="GL130" s="78">
        <f>AVERAGEIFS('WEEKLY DATA'!GL$11:GL$14577,'WEEKLY DATA'!$A$11:$A$14577,'MONTHLY DATA'!$A130,'WEEKLY DATA'!$B$11:$B$14577,'MONTHLY DATA'!$B130)</f>
        <v>486.25</v>
      </c>
      <c r="GM130" s="154">
        <f t="shared" si="104"/>
        <v>2.5843881856540074E-2</v>
      </c>
      <c r="GN130" s="78">
        <f>AVERAGEIFS('WEEKLY DATA'!GN$11:GN$14577,'WEEKLY DATA'!$A$11:$A$14577,'MONTHLY DATA'!$A130,'WEEKLY DATA'!$B$11:$B$14577,'MONTHLY DATA'!$B130)</f>
        <v>455</v>
      </c>
      <c r="GO130" s="78">
        <f>AVERAGEIFS('WEEKLY DATA'!GO$11:GO$14577,'WEEKLY DATA'!$A$11:$A$14577,'MONTHLY DATA'!$A130,'WEEKLY DATA'!$B$11:$B$14577,'MONTHLY DATA'!$B130)</f>
        <v>465</v>
      </c>
      <c r="GP130" s="78">
        <f>AVERAGEIFS('WEEKLY DATA'!GP$11:GP$14577,'WEEKLY DATA'!$A$11:$A$14577,'MONTHLY DATA'!$A130,'WEEKLY DATA'!$B$11:$B$14577,'MONTHLY DATA'!$B130)</f>
        <v>460</v>
      </c>
      <c r="GQ130" s="154">
        <f t="shared" si="105"/>
        <v>-3.3613445378151252E-2</v>
      </c>
      <c r="GR130" s="78"/>
    </row>
    <row r="131" spans="1:200" ht="15.75" x14ac:dyDescent="0.25">
      <c r="A131">
        <f t="shared" si="55"/>
        <v>1</v>
      </c>
      <c r="B131">
        <f t="shared" si="56"/>
        <v>2020</v>
      </c>
      <c r="C131" s="86">
        <v>43831</v>
      </c>
      <c r="D131" s="78">
        <f>AVERAGEIFS('WEEKLY DATA'!D$11:D$14577,'WEEKLY DATA'!$A$11:$A$14577,'MONTHLY DATA'!$A131,'WEEKLY DATA'!$B$11:$B$14577,'MONTHLY DATA'!$B131)</f>
        <v>454.75</v>
      </c>
      <c r="E131" s="78">
        <f>AVERAGEIFS('WEEKLY DATA'!E$11:E$14577,'WEEKLY DATA'!$A$11:$A$14577,'MONTHLY DATA'!$A131,'WEEKLY DATA'!$B$11:$B$14577,'MONTHLY DATA'!$B131)</f>
        <v>464.75</v>
      </c>
      <c r="F131" s="78">
        <f>AVERAGEIFS('WEEKLY DATA'!F$11:F$14577,'WEEKLY DATA'!$A$11:$A$14577,'MONTHLY DATA'!$A131,'WEEKLY DATA'!$B$11:$B$14577,'MONTHLY DATA'!$B131)</f>
        <v>459.75</v>
      </c>
      <c r="G131" s="154">
        <f t="shared" si="57"/>
        <v>4.3404255319148932E-2</v>
      </c>
      <c r="H131" s="169">
        <f>AVERAGEIFS('WEEKLY DATA'!H$11:H$14577,'WEEKLY DATA'!$A$11:$A$14577,'MONTHLY DATA'!$A131,'WEEKLY DATA'!$B$11:$B$14577,'MONTHLY DATA'!$B131)</f>
        <v>560</v>
      </c>
      <c r="I131" s="78">
        <f>AVERAGEIFS('WEEKLY DATA'!I$11:I$14577,'WEEKLY DATA'!$A$11:$A$14577,'MONTHLY DATA'!$A131,'WEEKLY DATA'!$B$11:$B$14577,'MONTHLY DATA'!$B131)</f>
        <v>570</v>
      </c>
      <c r="J131" s="78">
        <f>AVERAGEIFS('WEEKLY DATA'!J$11:J$14577,'WEEKLY DATA'!$A$11:$A$14577,'MONTHLY DATA'!$A131,'WEEKLY DATA'!$B$11:$B$14577,'MONTHLY DATA'!$B131)</f>
        <v>565</v>
      </c>
      <c r="K131" s="154">
        <f t="shared" si="58"/>
        <v>4.8723897911832958E-2</v>
      </c>
      <c r="L131" s="169">
        <f>AVERAGEIFS('WEEKLY DATA'!L$11:L$14577,'WEEKLY DATA'!$A$11:$A$14577,'MONTHLY DATA'!$A131,'WEEKLY DATA'!$B$11:$B$14577,'MONTHLY DATA'!$B131)</f>
        <v>560</v>
      </c>
      <c r="M131" s="78">
        <f>AVERAGEIFS('WEEKLY DATA'!M$11:M$14577,'WEEKLY DATA'!$A$11:$A$14577,'MONTHLY DATA'!$A131,'WEEKLY DATA'!$B$11:$B$14577,'MONTHLY DATA'!$B131)</f>
        <v>570</v>
      </c>
      <c r="N131" s="78">
        <f>AVERAGEIFS('WEEKLY DATA'!N$11:N$14577,'WEEKLY DATA'!$A$11:$A$14577,'MONTHLY DATA'!$A131,'WEEKLY DATA'!$B$11:$B$14577,'MONTHLY DATA'!$B131)</f>
        <v>565</v>
      </c>
      <c r="O131" s="154">
        <f t="shared" si="59"/>
        <v>8.9285714285713969E-3</v>
      </c>
      <c r="P131" s="169">
        <f>AVERAGEIFS('WEEKLY DATA'!P$11:P$14577,'WEEKLY DATA'!$A$11:$A$14577,'MONTHLY DATA'!$A131,'WEEKLY DATA'!$B$11:$B$14577,'MONTHLY DATA'!$B131)</f>
        <v>468</v>
      </c>
      <c r="Q131" s="78">
        <f>AVERAGEIFS('WEEKLY DATA'!Q$11:Q$14577,'WEEKLY DATA'!$A$11:$A$14577,'MONTHLY DATA'!$A131,'WEEKLY DATA'!$B$11:$B$14577,'MONTHLY DATA'!$B131)</f>
        <v>478</v>
      </c>
      <c r="R131" s="78">
        <f>AVERAGEIFS('WEEKLY DATA'!R$11:R$14577,'WEEKLY DATA'!$A$11:$A$14577,'MONTHLY DATA'!$A131,'WEEKLY DATA'!$B$11:$B$14577,'MONTHLY DATA'!$B131)</f>
        <v>473</v>
      </c>
      <c r="S131" s="154">
        <f t="shared" si="60"/>
        <v>2.5474254742547497E-2</v>
      </c>
      <c r="T131" s="169">
        <f>AVERAGEIFS('WEEKLY DATA'!T$11:T$14577,'WEEKLY DATA'!$A$11:$A$14577,'MONTHLY DATA'!$A131,'WEEKLY DATA'!$B$11:$B$14577,'MONTHLY DATA'!$B131)</f>
        <v>444.75</v>
      </c>
      <c r="U131" s="78">
        <f>AVERAGEIFS('WEEKLY DATA'!U$11:U$14577,'WEEKLY DATA'!$A$11:$A$14577,'MONTHLY DATA'!$A131,'WEEKLY DATA'!$B$11:$B$14577,'MONTHLY DATA'!$B131)</f>
        <v>454.75</v>
      </c>
      <c r="V131" s="78">
        <f>AVERAGEIFS('WEEKLY DATA'!V$11:V$14577,'WEEKLY DATA'!$A$11:$A$14577,'MONTHLY DATA'!$A131,'WEEKLY DATA'!$B$11:$B$14577,'MONTHLY DATA'!$B131)</f>
        <v>449.75</v>
      </c>
      <c r="W131" s="154">
        <f t="shared" si="61"/>
        <v>4.4412191582002825E-2</v>
      </c>
      <c r="X131" s="169">
        <f>AVERAGEIFS('WEEKLY DATA'!X$11:X$14577,'WEEKLY DATA'!$A$11:$A$14577,'MONTHLY DATA'!$A131,'WEEKLY DATA'!$B$11:$B$14577,'MONTHLY DATA'!$B131)</f>
        <v>405</v>
      </c>
      <c r="Y131" s="78">
        <f>AVERAGEIFS('WEEKLY DATA'!Y$11:Y$14577,'WEEKLY DATA'!$A$11:$A$14577,'MONTHLY DATA'!$A131,'WEEKLY DATA'!$B$11:$B$14577,'MONTHLY DATA'!$B131)</f>
        <v>415</v>
      </c>
      <c r="Z131" s="78">
        <f>AVERAGEIFS('WEEKLY DATA'!Z$11:Z$14577,'WEEKLY DATA'!$A$11:$A$14577,'MONTHLY DATA'!$A131,'WEEKLY DATA'!$B$11:$B$14577,'MONTHLY DATA'!$B131)</f>
        <v>410</v>
      </c>
      <c r="AA131" s="154">
        <f t="shared" si="62"/>
        <v>6.8403908794788304E-2</v>
      </c>
      <c r="AB131" s="169">
        <f>AVERAGEIFS('WEEKLY DATA'!AB$11:AB$14577,'WEEKLY DATA'!$A$11:$A$14577,'MONTHLY DATA'!$A131,'WEEKLY DATA'!$B$11:$B$14577,'MONTHLY DATA'!$B131)</f>
        <v>555</v>
      </c>
      <c r="AC131" s="78">
        <f>AVERAGEIFS('WEEKLY DATA'!AC$11:AC$14577,'WEEKLY DATA'!$A$11:$A$14577,'MONTHLY DATA'!$A131,'WEEKLY DATA'!$B$11:$B$14577,'MONTHLY DATA'!$B131)</f>
        <v>565</v>
      </c>
      <c r="AD131" s="78">
        <f>AVERAGEIFS('WEEKLY DATA'!AD$11:AD$14577,'WEEKLY DATA'!$A$11:$A$14577,'MONTHLY DATA'!$A131,'WEEKLY DATA'!$B$11:$B$14577,'MONTHLY DATA'!$B131)</f>
        <v>560</v>
      </c>
      <c r="AE131" s="154">
        <f t="shared" si="63"/>
        <v>9.009009009008917E-3</v>
      </c>
      <c r="AF131" s="169">
        <f>AVERAGEIFS('WEEKLY DATA'!AF$11:AF$14577,'WEEKLY DATA'!$A$11:$A$14577,'MONTHLY DATA'!$A131,'WEEKLY DATA'!$B$11:$B$14577,'MONTHLY DATA'!$B131)</f>
        <v>453</v>
      </c>
      <c r="AG131" s="78">
        <f>AVERAGEIFS('WEEKLY DATA'!AG$11:AG$14577,'WEEKLY DATA'!$A$11:$A$14577,'MONTHLY DATA'!$A131,'WEEKLY DATA'!$B$11:$B$14577,'MONTHLY DATA'!$B131)</f>
        <v>463</v>
      </c>
      <c r="AH131" s="78">
        <f>AVERAGEIFS('WEEKLY DATA'!AH$11:AH$14577,'WEEKLY DATA'!$A$11:$A$14577,'MONTHLY DATA'!$A131,'WEEKLY DATA'!$B$11:$B$14577,'MONTHLY DATA'!$B131)</f>
        <v>458</v>
      </c>
      <c r="AI131" s="154">
        <f t="shared" si="64"/>
        <v>2.6330532212885061E-2</v>
      </c>
      <c r="AJ131" s="169">
        <f>AVERAGEIFS('WEEKLY DATA'!AJ$11:AJ$14577,'WEEKLY DATA'!$A$11:$A$14577,'MONTHLY DATA'!$A131,'WEEKLY DATA'!$B$11:$B$14577,'MONTHLY DATA'!$B131)</f>
        <v>450.75</v>
      </c>
      <c r="AK131" s="78">
        <f>AVERAGEIFS('WEEKLY DATA'!AK$11:AK$14577,'WEEKLY DATA'!$A$11:$A$14577,'MONTHLY DATA'!$A131,'WEEKLY DATA'!$B$11:$B$14577,'MONTHLY DATA'!$B131)</f>
        <v>460.75</v>
      </c>
      <c r="AL131" s="78">
        <f>AVERAGEIFS('WEEKLY DATA'!AL$11:AL$14577,'WEEKLY DATA'!$A$11:$A$14577,'MONTHLY DATA'!$A131,'WEEKLY DATA'!$B$11:$B$14577,'MONTHLY DATA'!$B131)</f>
        <v>455.75</v>
      </c>
      <c r="AM131" s="154">
        <f t="shared" si="65"/>
        <v>3.43262411347518E-2</v>
      </c>
      <c r="AN131" s="169">
        <f>AVERAGEIFS('WEEKLY DATA'!AN$11:AN$14577,'WEEKLY DATA'!$A$11:$A$14577,'MONTHLY DATA'!$A131,'WEEKLY DATA'!$B$11:$B$14577,'MONTHLY DATA'!$B131)</f>
        <v>435</v>
      </c>
      <c r="AO131" s="78">
        <f>AVERAGEIFS('WEEKLY DATA'!AO$11:AO$14577,'WEEKLY DATA'!$A$11:$A$14577,'MONTHLY DATA'!$A131,'WEEKLY DATA'!$B$11:$B$14577,'MONTHLY DATA'!$B131)</f>
        <v>435</v>
      </c>
      <c r="AP131" s="78">
        <f>AVERAGEIFS('WEEKLY DATA'!AP$11:AP$14577,'WEEKLY DATA'!$A$11:$A$14577,'MONTHLY DATA'!$A131,'WEEKLY DATA'!$B$11:$B$14577,'MONTHLY DATA'!$B131)</f>
        <v>435</v>
      </c>
      <c r="AQ131" s="154">
        <f t="shared" si="66"/>
        <v>6.4220183486238591E-2</v>
      </c>
      <c r="AR131" s="169">
        <f>AVERAGEIFS('WEEKLY DATA'!AR$11:AR$14577,'WEEKLY DATA'!$A$11:$A$14577,'MONTHLY DATA'!$A131,'WEEKLY DATA'!$B$11:$B$14577,'MONTHLY DATA'!$B131)</f>
        <v>565</v>
      </c>
      <c r="AS131" s="78">
        <f>AVERAGEIFS('WEEKLY DATA'!AS$11:AS$14577,'WEEKLY DATA'!$A$11:$A$14577,'MONTHLY DATA'!$A131,'WEEKLY DATA'!$B$11:$B$14577,'MONTHLY DATA'!$B131)</f>
        <v>575</v>
      </c>
      <c r="AT131" s="78">
        <f>AVERAGEIFS('WEEKLY DATA'!AT$11:AT$14577,'WEEKLY DATA'!$A$11:$A$14577,'MONTHLY DATA'!$A131,'WEEKLY DATA'!$B$11:$B$14577,'MONTHLY DATA'!$B131)</f>
        <v>570</v>
      </c>
      <c r="AU131" s="154">
        <f t="shared" si="67"/>
        <v>8.8495575221239076E-3</v>
      </c>
      <c r="AV131" s="169">
        <f>AVERAGEIFS('WEEKLY DATA'!AV$11:AV$14577,'WEEKLY DATA'!$A$11:$A$14577,'MONTHLY DATA'!$A131,'WEEKLY DATA'!$B$11:$B$14577,'MONTHLY DATA'!$B131)</f>
        <v>457</v>
      </c>
      <c r="AW131" s="78">
        <f>AVERAGEIFS('WEEKLY DATA'!AW$11:AW$14577,'WEEKLY DATA'!$A$11:$A$14577,'MONTHLY DATA'!$A131,'WEEKLY DATA'!$B$11:$B$14577,'MONTHLY DATA'!$B131)</f>
        <v>467</v>
      </c>
      <c r="AX131" s="78">
        <f>AVERAGEIFS('WEEKLY DATA'!AX$11:AX$14577,'WEEKLY DATA'!$A$11:$A$14577,'MONTHLY DATA'!$A131,'WEEKLY DATA'!$B$11:$B$14577,'MONTHLY DATA'!$B131)</f>
        <v>462</v>
      </c>
      <c r="AY131" s="154">
        <f t="shared" si="68"/>
        <v>2.3822714681440482E-2</v>
      </c>
      <c r="AZ131" s="169">
        <f>AVERAGEIFS('WEEKLY DATA'!AZ$11:AZ$14577,'WEEKLY DATA'!$A$11:$A$14577,'MONTHLY DATA'!$A131,'WEEKLY DATA'!$B$11:$B$14577,'MONTHLY DATA'!$B131)</f>
        <v>390.5</v>
      </c>
      <c r="BA131" s="78">
        <f>AVERAGEIFS('WEEKLY DATA'!BA$11:BA$14577,'WEEKLY DATA'!$A$11:$A$14577,'MONTHLY DATA'!$A131,'WEEKLY DATA'!$B$11:$B$14577,'MONTHLY DATA'!$B131)</f>
        <v>400.5</v>
      </c>
      <c r="BB131" s="78">
        <f>AVERAGEIFS('WEEKLY DATA'!BB$11:BB$14577,'WEEKLY DATA'!$A$11:$A$14577,'MONTHLY DATA'!$A131,'WEEKLY DATA'!$B$11:$B$14577,'MONTHLY DATA'!$B131)</f>
        <v>395.5</v>
      </c>
      <c r="BC131" s="154">
        <f t="shared" si="69"/>
        <v>5.1162790697674376E-2</v>
      </c>
      <c r="BD131" s="169">
        <f>AVERAGEIFS('WEEKLY DATA'!BD$11:BD$14577,'WEEKLY DATA'!$A$11:$A$14577,'MONTHLY DATA'!$A131,'WEEKLY DATA'!$B$11:$B$14577,'MONTHLY DATA'!$B131)</f>
        <v>345.75</v>
      </c>
      <c r="BE131" s="78">
        <f>AVERAGEIFS('WEEKLY DATA'!BE$11:BE$14577,'WEEKLY DATA'!$A$11:$A$14577,'MONTHLY DATA'!$A131,'WEEKLY DATA'!$B$11:$B$14577,'MONTHLY DATA'!$B131)</f>
        <v>355.75</v>
      </c>
      <c r="BF131" s="78">
        <f>AVERAGEIFS('WEEKLY DATA'!BF$11:BF$14577,'WEEKLY DATA'!$A$11:$A$14577,'MONTHLY DATA'!$A131,'WEEKLY DATA'!$B$11:$B$14577,'MONTHLY DATA'!$B131)</f>
        <v>350.75</v>
      </c>
      <c r="BG131" s="154">
        <f t="shared" si="70"/>
        <v>4.1187384044526931E-2</v>
      </c>
      <c r="BH131" s="169">
        <f>AVERAGEIFS('WEEKLY DATA'!BH$11:BH$14577,'WEEKLY DATA'!$A$11:$A$14577,'MONTHLY DATA'!$A131,'WEEKLY DATA'!$B$11:$B$14577,'MONTHLY DATA'!$B131)</f>
        <v>455</v>
      </c>
      <c r="BI131" s="78">
        <f>AVERAGEIFS('WEEKLY DATA'!BI$11:BI$14577,'WEEKLY DATA'!$A$11:$A$14577,'MONTHLY DATA'!$A131,'WEEKLY DATA'!$B$11:$B$14577,'MONTHLY DATA'!$B131)</f>
        <v>465</v>
      </c>
      <c r="BJ131" s="78">
        <f>AVERAGEIFS('WEEKLY DATA'!BJ$11:BJ$14577,'WEEKLY DATA'!$A$11:$A$14577,'MONTHLY DATA'!$A131,'WEEKLY DATA'!$B$11:$B$14577,'MONTHLY DATA'!$B131)</f>
        <v>460</v>
      </c>
      <c r="BK131" s="154">
        <f t="shared" si="71"/>
        <v>1.098901098901095E-2</v>
      </c>
      <c r="BL131" s="169">
        <f>AVERAGEIFS('WEEKLY DATA'!BL$11:BL$14577,'WEEKLY DATA'!$A$11:$A$14577,'MONTHLY DATA'!$A131,'WEEKLY DATA'!$B$11:$B$14577,'MONTHLY DATA'!$B131)</f>
        <v>443</v>
      </c>
      <c r="BM131" s="78">
        <f>AVERAGEIFS('WEEKLY DATA'!BM$11:BM$14577,'WEEKLY DATA'!$A$11:$A$14577,'MONTHLY DATA'!$A131,'WEEKLY DATA'!$B$11:$B$14577,'MONTHLY DATA'!$B131)</f>
        <v>453</v>
      </c>
      <c r="BN131" s="78">
        <f>AVERAGEIFS('WEEKLY DATA'!BN$11:BN$14577,'WEEKLY DATA'!$A$11:$A$14577,'MONTHLY DATA'!$A131,'WEEKLY DATA'!$B$11:$B$14577,'MONTHLY DATA'!$B131)</f>
        <v>448</v>
      </c>
      <c r="BO131" s="154">
        <f t="shared" si="72"/>
        <v>2.693409742120334E-2</v>
      </c>
      <c r="BP131" s="78">
        <f>AVERAGEIFS('WEEKLY DATA'!BP$11:BP$14577,'WEEKLY DATA'!$A$11:$A$14577,'MONTHLY DATA'!$A131,'WEEKLY DATA'!$B$11:$B$14577,'MONTHLY DATA'!$B131)</f>
        <v>427</v>
      </c>
      <c r="BQ131" s="78">
        <f>AVERAGEIFS('WEEKLY DATA'!BQ$11:BQ$14577,'WEEKLY DATA'!$A$11:$A$14577,'MONTHLY DATA'!$A131,'WEEKLY DATA'!$B$11:$B$14577,'MONTHLY DATA'!$B131)</f>
        <v>437</v>
      </c>
      <c r="BR131" s="78">
        <f>AVERAGEIFS('WEEKLY DATA'!BR$11:BR$14577,'WEEKLY DATA'!$A$11:$A$14577,'MONTHLY DATA'!$A131,'WEEKLY DATA'!$B$11:$B$14577,'MONTHLY DATA'!$B131)</f>
        <v>432</v>
      </c>
      <c r="BS131" s="154">
        <f t="shared" si="73"/>
        <v>1.9469026548672552E-2</v>
      </c>
      <c r="BT131" s="78">
        <f>AVERAGEIFS('WEEKLY DATA'!BT$11:BT$14577,'WEEKLY DATA'!$A$11:$A$14577,'MONTHLY DATA'!$A131,'WEEKLY DATA'!$B$11:$B$14577,'MONTHLY DATA'!$B131)</f>
        <v>393.25</v>
      </c>
      <c r="BU131" s="78">
        <f>AVERAGEIFS('WEEKLY DATA'!BU$11:BU$14577,'WEEKLY DATA'!$A$11:$A$14577,'MONTHLY DATA'!$A131,'WEEKLY DATA'!$B$11:$B$14577,'MONTHLY DATA'!$B131)</f>
        <v>403.25</v>
      </c>
      <c r="BV131" s="78">
        <f>AVERAGEIFS('WEEKLY DATA'!BV$11:BV$14577,'WEEKLY DATA'!$A$11:$A$14577,'MONTHLY DATA'!$A131,'WEEKLY DATA'!$B$11:$B$14577,'MONTHLY DATA'!$B131)</f>
        <v>398.25</v>
      </c>
      <c r="BW131" s="154">
        <f t="shared" si="74"/>
        <v>7.8172588832487344E-2</v>
      </c>
      <c r="BX131" s="78">
        <f>AVERAGEIFS('WEEKLY DATA'!BX$11:BX$14577,'WEEKLY DATA'!$A$11:$A$14577,'MONTHLY DATA'!$A131,'WEEKLY DATA'!$B$11:$B$14577,'MONTHLY DATA'!$B131)</f>
        <v>485</v>
      </c>
      <c r="BY131" s="78">
        <f>AVERAGEIFS('WEEKLY DATA'!BY$11:BY$14577,'WEEKLY DATA'!$A$11:$A$14577,'MONTHLY DATA'!$A131,'WEEKLY DATA'!$B$11:$B$14577,'MONTHLY DATA'!$B131)</f>
        <v>495</v>
      </c>
      <c r="BZ131" s="78">
        <f>AVERAGEIFS('WEEKLY DATA'!BZ$11:BZ$14577,'WEEKLY DATA'!$A$11:$A$14577,'MONTHLY DATA'!$A131,'WEEKLY DATA'!$B$11:$B$14577,'MONTHLY DATA'!$B131)</f>
        <v>490</v>
      </c>
      <c r="CA131" s="154">
        <f t="shared" si="75"/>
        <v>1.0309278350515427E-2</v>
      </c>
      <c r="CB131" s="78">
        <f>AVERAGEIFS('WEEKLY DATA'!CB$11:CB$14577,'WEEKLY DATA'!$A$11:$A$14577,'MONTHLY DATA'!$A131,'WEEKLY DATA'!$B$11:$B$14577,'MONTHLY DATA'!$B131)</f>
        <v>440</v>
      </c>
      <c r="CC131" s="78">
        <f>AVERAGEIFS('WEEKLY DATA'!CC$11:CC$14577,'WEEKLY DATA'!$A$11:$A$14577,'MONTHLY DATA'!$A131,'WEEKLY DATA'!$B$11:$B$14577,'MONTHLY DATA'!$B131)</f>
        <v>450</v>
      </c>
      <c r="CD131" s="78">
        <f>AVERAGEIFS('WEEKLY DATA'!CD$11:CD$14577,'WEEKLY DATA'!$A$11:$A$14577,'MONTHLY DATA'!$A131,'WEEKLY DATA'!$B$11:$B$14577,'MONTHLY DATA'!$B131)</f>
        <v>445</v>
      </c>
      <c r="CE131" s="154">
        <f t="shared" si="76"/>
        <v>0</v>
      </c>
      <c r="CF131" s="78">
        <f>AVERAGEIFS('WEEKLY DATA'!CF$11:CF$14577,'WEEKLY DATA'!$A$11:$A$14577,'MONTHLY DATA'!$A131,'WEEKLY DATA'!$B$11:$B$14577,'MONTHLY DATA'!$B131)</f>
        <v>357</v>
      </c>
      <c r="CG131" s="78">
        <f>AVERAGEIFS('WEEKLY DATA'!CG$11:CG$14577,'WEEKLY DATA'!$A$11:$A$14577,'MONTHLY DATA'!$A131,'WEEKLY DATA'!$B$11:$B$14577,'MONTHLY DATA'!$B131)</f>
        <v>367</v>
      </c>
      <c r="CH131" s="78">
        <f>AVERAGEIFS('WEEKLY DATA'!CH$11:CH$14577,'WEEKLY DATA'!$A$11:$A$14577,'MONTHLY DATA'!$A131,'WEEKLY DATA'!$B$11:$B$14577,'MONTHLY DATA'!$B131)</f>
        <v>362</v>
      </c>
      <c r="CI131" s="154">
        <f t="shared" si="77"/>
        <v>2.3321554770318054E-2</v>
      </c>
      <c r="CJ131" s="78">
        <f>AVERAGEIFS('WEEKLY DATA'!CJ$11:CJ$14577,'WEEKLY DATA'!$A$11:$A$14577,'MONTHLY DATA'!$A131,'WEEKLY DATA'!$B$11:$B$14577,'MONTHLY DATA'!$B131)</f>
        <v>323.25</v>
      </c>
      <c r="CK131" s="78">
        <f>AVERAGEIFS('WEEKLY DATA'!CK$11:CK$14577,'WEEKLY DATA'!$A$11:$A$14577,'MONTHLY DATA'!$A131,'WEEKLY DATA'!$B$11:$B$14577,'MONTHLY DATA'!$B131)</f>
        <v>333.25</v>
      </c>
      <c r="CL131" s="78">
        <f>AVERAGEIFS('WEEKLY DATA'!CL$11:CL$14577,'WEEKLY DATA'!$A$11:$A$14577,'MONTHLY DATA'!$A131,'WEEKLY DATA'!$B$11:$B$14577,'MONTHLY DATA'!$B131)</f>
        <v>328.25</v>
      </c>
      <c r="CM131" s="154">
        <f t="shared" si="78"/>
        <v>9.64509394572024E-2</v>
      </c>
      <c r="CN131" s="78">
        <f>AVERAGEIFS('WEEKLY DATA'!CN$11:CN$14577,'WEEKLY DATA'!$A$11:$A$14577,'MONTHLY DATA'!$A131,'WEEKLY DATA'!$B$11:$B$14577,'MONTHLY DATA'!$B131)</f>
        <v>485</v>
      </c>
      <c r="CO131" s="78">
        <f>AVERAGEIFS('WEEKLY DATA'!CO$11:CO$14577,'WEEKLY DATA'!$A$11:$A$14577,'MONTHLY DATA'!$A131,'WEEKLY DATA'!$B$11:$B$14577,'MONTHLY DATA'!$B131)</f>
        <v>495</v>
      </c>
      <c r="CP131" s="78">
        <f>AVERAGEIFS('WEEKLY DATA'!CP$11:CP$14577,'WEEKLY DATA'!$A$11:$A$14577,'MONTHLY DATA'!$A131,'WEEKLY DATA'!$B$11:$B$14577,'MONTHLY DATA'!$B131)</f>
        <v>490</v>
      </c>
      <c r="CQ131" s="154">
        <f t="shared" si="79"/>
        <v>1.0309278350515427E-2</v>
      </c>
      <c r="CR131" s="78">
        <f>AVERAGEIFS('WEEKLY DATA'!CR$11:CR$14577,'WEEKLY DATA'!$A$11:$A$14577,'MONTHLY DATA'!$A131,'WEEKLY DATA'!$B$11:$B$14577,'MONTHLY DATA'!$B131)</f>
        <v>400</v>
      </c>
      <c r="CS131" s="78">
        <f>AVERAGEIFS('WEEKLY DATA'!CS$11:CS$14577,'WEEKLY DATA'!$A$11:$A$14577,'MONTHLY DATA'!$A131,'WEEKLY DATA'!$B$11:$B$14577,'MONTHLY DATA'!$B131)</f>
        <v>410</v>
      </c>
      <c r="CT131" s="78">
        <f>AVERAGEIFS('WEEKLY DATA'!CT$11:CT$14577,'WEEKLY DATA'!$A$11:$A$14577,'MONTHLY DATA'!$A131,'WEEKLY DATA'!$B$11:$B$14577,'MONTHLY DATA'!$B131)</f>
        <v>405</v>
      </c>
      <c r="CU131" s="154">
        <f t="shared" si="80"/>
        <v>0</v>
      </c>
      <c r="CV131" s="169">
        <f>AVERAGEIFS('WEEKLY DATA'!CV$11:CV$14577,'WEEKLY DATA'!$A$11:$A$14577,'MONTHLY DATA'!$A131,'WEEKLY DATA'!$B$11:$B$14577,'MONTHLY DATA'!$B131)</f>
        <v>360.5</v>
      </c>
      <c r="CW131" s="78">
        <f>AVERAGEIFS('WEEKLY DATA'!CW$11:CW$14577,'WEEKLY DATA'!$A$11:$A$14577,'MONTHLY DATA'!$A131,'WEEKLY DATA'!$B$11:$B$14577,'MONTHLY DATA'!$B131)</f>
        <v>370.5</v>
      </c>
      <c r="CX131" s="78">
        <f>AVERAGEIFS('WEEKLY DATA'!CX$11:CX$14577,'WEEKLY DATA'!$A$11:$A$14577,'MONTHLY DATA'!$A131,'WEEKLY DATA'!$B$11:$B$14577,'MONTHLY DATA'!$B131)</f>
        <v>365.5</v>
      </c>
      <c r="CY131" s="154">
        <f t="shared" si="81"/>
        <v>3.6879432624113528E-2</v>
      </c>
      <c r="CZ131" s="169">
        <f>AVERAGEIFS('WEEKLY DATA'!CZ$11:CZ$14577,'WEEKLY DATA'!$A$11:$A$14577,'MONTHLY DATA'!$A131,'WEEKLY DATA'!$B$11:$B$14577,'MONTHLY DATA'!$B131)</f>
        <v>339</v>
      </c>
      <c r="DA131" s="78">
        <f>AVERAGEIFS('WEEKLY DATA'!DA$11:DA$14577,'WEEKLY DATA'!$A$11:$A$14577,'MONTHLY DATA'!$A131,'WEEKLY DATA'!$B$11:$B$14577,'MONTHLY DATA'!$B131)</f>
        <v>349</v>
      </c>
      <c r="DB131" s="78">
        <f>AVERAGEIFS('WEEKLY DATA'!DB$11:DB$14577,'WEEKLY DATA'!$A$11:$A$14577,'MONTHLY DATA'!$A131,'WEEKLY DATA'!$B$11:$B$14577,'MONTHLY DATA'!$B131)</f>
        <v>344</v>
      </c>
      <c r="DC131" s="154">
        <f t="shared" si="82"/>
        <v>9.2063492063491958E-2</v>
      </c>
      <c r="DD131" s="78">
        <f>AVERAGEIFS('WEEKLY DATA'!DD$11:DD$14577,'WEEKLY DATA'!$A$11:$A$14577,'MONTHLY DATA'!$A131,'WEEKLY DATA'!$B$11:$B$14577,'MONTHLY DATA'!$B131)</f>
        <v>485</v>
      </c>
      <c r="DE131" s="78">
        <f>AVERAGEIFS('WEEKLY DATA'!DE$11:DE$14577,'WEEKLY DATA'!$A$11:$A$14577,'MONTHLY DATA'!$A131,'WEEKLY DATA'!$B$11:$B$14577,'MONTHLY DATA'!$B131)</f>
        <v>495</v>
      </c>
      <c r="DF131" s="78">
        <f>AVERAGEIFS('WEEKLY DATA'!DF$11:DF$14577,'WEEKLY DATA'!$A$11:$A$14577,'MONTHLY DATA'!$A131,'WEEKLY DATA'!$B$11:$B$14577,'MONTHLY DATA'!$B131)</f>
        <v>490</v>
      </c>
      <c r="DG131" s="154">
        <f t="shared" si="83"/>
        <v>1.0309278350515427E-2</v>
      </c>
      <c r="DH131" s="78">
        <f>AVERAGEIFS('WEEKLY DATA'!DH$11:DH$14577,'WEEKLY DATA'!$A$11:$A$14577,'MONTHLY DATA'!$A131,'WEEKLY DATA'!$B$11:$B$14577,'MONTHLY DATA'!$B131)</f>
        <v>420</v>
      </c>
      <c r="DI131" s="78">
        <f>AVERAGEIFS('WEEKLY DATA'!DI$11:DI$14577,'WEEKLY DATA'!$A$11:$A$14577,'MONTHLY DATA'!$A131,'WEEKLY DATA'!$B$11:$B$14577,'MONTHLY DATA'!$B131)</f>
        <v>430</v>
      </c>
      <c r="DJ131" s="78">
        <f>AVERAGEIFS('WEEKLY DATA'!DJ$11:DJ$14577,'WEEKLY DATA'!$A$11:$A$14577,'MONTHLY DATA'!$A131,'WEEKLY DATA'!$B$11:$B$14577,'MONTHLY DATA'!$B131)</f>
        <v>425</v>
      </c>
      <c r="DK131" s="154">
        <f t="shared" si="84"/>
        <v>0</v>
      </c>
      <c r="DL131" s="169">
        <f>AVERAGEIFS('WEEKLY DATA'!DL$11:DL$14577,'WEEKLY DATA'!$A$11:$A$14577,'MONTHLY DATA'!$A131,'WEEKLY DATA'!$B$11:$B$14577,'MONTHLY DATA'!$B131)</f>
        <v>336.75</v>
      </c>
      <c r="DM131" s="78">
        <f>AVERAGEIFS('WEEKLY DATA'!DM$11:DM$14577,'WEEKLY DATA'!$A$11:$A$14577,'MONTHLY DATA'!$A131,'WEEKLY DATA'!$B$11:$B$14577,'MONTHLY DATA'!$B131)</f>
        <v>346.75</v>
      </c>
      <c r="DN131" s="78">
        <f>AVERAGEIFS('WEEKLY DATA'!DN$11:DN$14577,'WEEKLY DATA'!$A$11:$A$14577,'MONTHLY DATA'!$A131,'WEEKLY DATA'!$B$11:$B$14577,'MONTHLY DATA'!$B131)</f>
        <v>341.75</v>
      </c>
      <c r="DO131" s="154">
        <f t="shared" si="85"/>
        <v>4.5506692160611761E-2</v>
      </c>
      <c r="DP131" s="78">
        <f>AVERAGEIFS('WEEKLY DATA'!DP$11:DP$14577,'WEEKLY DATA'!$A$11:$A$14577,'MONTHLY DATA'!$A131,'WEEKLY DATA'!$B$11:$B$14577,'MONTHLY DATA'!$B131)</f>
        <v>316</v>
      </c>
      <c r="DQ131" s="78">
        <f>AVERAGEIFS('WEEKLY DATA'!DQ$11:DQ$14577,'WEEKLY DATA'!$A$11:$A$14577,'MONTHLY DATA'!$A131,'WEEKLY DATA'!$B$11:$B$14577,'MONTHLY DATA'!$B131)</f>
        <v>326</v>
      </c>
      <c r="DR131" s="78">
        <f>AVERAGEIFS('WEEKLY DATA'!DR$11:DR$14577,'WEEKLY DATA'!$A$11:$A$14577,'MONTHLY DATA'!$A131,'WEEKLY DATA'!$B$11:$B$14577,'MONTHLY DATA'!$B131)</f>
        <v>321</v>
      </c>
      <c r="DS131" s="154">
        <f t="shared" si="86"/>
        <v>0.10689655172413803</v>
      </c>
      <c r="DT131" s="78">
        <f>AVERAGEIFS('WEEKLY DATA'!DT$11:DT$14577,'WEEKLY DATA'!$A$11:$A$14577,'MONTHLY DATA'!$A131,'WEEKLY DATA'!$B$11:$B$14577,'MONTHLY DATA'!$B131)</f>
        <v>485</v>
      </c>
      <c r="DU131" s="78">
        <f>AVERAGEIFS('WEEKLY DATA'!DU$11:DU$14577,'WEEKLY DATA'!$A$11:$A$14577,'MONTHLY DATA'!$A131,'WEEKLY DATA'!$B$11:$B$14577,'MONTHLY DATA'!$B131)</f>
        <v>495</v>
      </c>
      <c r="DV131" s="78">
        <f>AVERAGEIFS('WEEKLY DATA'!DV$11:DV$14577,'WEEKLY DATA'!$A$11:$A$14577,'MONTHLY DATA'!$A131,'WEEKLY DATA'!$B$11:$B$14577,'MONTHLY DATA'!$B131)</f>
        <v>490</v>
      </c>
      <c r="DW131" s="154">
        <f t="shared" si="87"/>
        <v>1.0309278350515427E-2</v>
      </c>
      <c r="DX131" s="78">
        <f>AVERAGEIFS('WEEKLY DATA'!DX$11:DX$14577,'WEEKLY DATA'!$A$11:$A$14577,'MONTHLY DATA'!$A131,'WEEKLY DATA'!$B$11:$B$14577,'MONTHLY DATA'!$B131)</f>
        <v>415</v>
      </c>
      <c r="DY131" s="78">
        <f>AVERAGEIFS('WEEKLY DATA'!DY$11:DY$14577,'WEEKLY DATA'!$A$11:$A$14577,'MONTHLY DATA'!$A131,'WEEKLY DATA'!$B$11:$B$14577,'MONTHLY DATA'!$B131)</f>
        <v>425</v>
      </c>
      <c r="DZ131" s="78">
        <f>AVERAGEIFS('WEEKLY DATA'!DZ$11:DZ$14577,'WEEKLY DATA'!$A$11:$A$14577,'MONTHLY DATA'!$A131,'WEEKLY DATA'!$B$11:$B$14577,'MONTHLY DATA'!$B131)</f>
        <v>420</v>
      </c>
      <c r="EA131" s="154">
        <f t="shared" si="88"/>
        <v>0</v>
      </c>
      <c r="EB131" s="78">
        <f>AVERAGEIFS('WEEKLY DATA'!EB$11:EB$14577,'WEEKLY DATA'!$A$11:$A$14577,'MONTHLY DATA'!$A131,'WEEKLY DATA'!$B$11:$B$14577,'MONTHLY DATA'!$B131)</f>
        <v>326.75</v>
      </c>
      <c r="EC131" s="78">
        <f>AVERAGEIFS('WEEKLY DATA'!EC$11:EC$14577,'WEEKLY DATA'!$A$11:$A$14577,'MONTHLY DATA'!$A131,'WEEKLY DATA'!$B$11:$B$14577,'MONTHLY DATA'!$B131)</f>
        <v>336.75</v>
      </c>
      <c r="ED131" s="78">
        <f>AVERAGEIFS('WEEKLY DATA'!ED$11:ED$14577,'WEEKLY DATA'!$A$11:$A$14577,'MONTHLY DATA'!$A131,'WEEKLY DATA'!$B$11:$B$14577,'MONTHLY DATA'!$B131)</f>
        <v>331.75</v>
      </c>
      <c r="EE131" s="154">
        <f t="shared" si="89"/>
        <v>5.1089108910891134E-2</v>
      </c>
      <c r="EF131" s="169">
        <f>AVERAGEIFS('WEEKLY DATA'!EF$11:EF$14577,'WEEKLY DATA'!$A$11:$A$14577,'MONTHLY DATA'!$A131,'WEEKLY DATA'!$B$11:$B$14577,'MONTHLY DATA'!$B131)</f>
        <v>293</v>
      </c>
      <c r="EG131" s="78">
        <f>AVERAGEIFS('WEEKLY DATA'!EG$11:EG$14577,'WEEKLY DATA'!$A$11:$A$14577,'MONTHLY DATA'!$A131,'WEEKLY DATA'!$B$11:$B$14577,'MONTHLY DATA'!$B131)</f>
        <v>303</v>
      </c>
      <c r="EH131" s="78">
        <f>AVERAGEIFS('WEEKLY DATA'!EH$11:EH$14577,'WEEKLY DATA'!$A$11:$A$14577,'MONTHLY DATA'!$A131,'WEEKLY DATA'!$B$11:$B$14577,'MONTHLY DATA'!$B131)</f>
        <v>298</v>
      </c>
      <c r="EI131" s="154">
        <f t="shared" si="90"/>
        <v>8.8584474885844644E-2</v>
      </c>
      <c r="EJ131" s="78">
        <f>AVERAGEIFS('WEEKLY DATA'!EJ$11:EJ$14577,'WEEKLY DATA'!$A$11:$A$14577,'MONTHLY DATA'!$A131,'WEEKLY DATA'!$B$11:$B$14577,'MONTHLY DATA'!$B131)</f>
        <v>500</v>
      </c>
      <c r="EK131" s="78">
        <f>AVERAGEIFS('WEEKLY DATA'!EK$11:EK$14577,'WEEKLY DATA'!$A$11:$A$14577,'MONTHLY DATA'!$A131,'WEEKLY DATA'!$B$11:$B$14577,'MONTHLY DATA'!$B131)</f>
        <v>510</v>
      </c>
      <c r="EL131" s="78">
        <f>AVERAGEIFS('WEEKLY DATA'!EL$11:EL$14577,'WEEKLY DATA'!$A$11:$A$14577,'MONTHLY DATA'!$A131,'WEEKLY DATA'!$B$11:$B$14577,'MONTHLY DATA'!$B131)</f>
        <v>505</v>
      </c>
      <c r="EM131" s="154">
        <f t="shared" si="91"/>
        <v>1.0000000000000009E-2</v>
      </c>
      <c r="EN131" s="78">
        <f>AVERAGEIFS('WEEKLY DATA'!EN$11:EN$14577,'WEEKLY DATA'!$A$11:$A$14577,'MONTHLY DATA'!$A131,'WEEKLY DATA'!$B$11:$B$14577,'MONTHLY DATA'!$B131)</f>
        <v>295</v>
      </c>
      <c r="EO131" s="78">
        <f>AVERAGEIFS('WEEKLY DATA'!EO$11:EO$14577,'WEEKLY DATA'!$A$11:$A$14577,'MONTHLY DATA'!$A131,'WEEKLY DATA'!$B$11:$B$14577,'MONTHLY DATA'!$B131)</f>
        <v>305</v>
      </c>
      <c r="EP131" s="78">
        <f>AVERAGEIFS('WEEKLY DATA'!EP$11:EP$14577,'WEEKLY DATA'!$A$11:$A$14577,'MONTHLY DATA'!$A131,'WEEKLY DATA'!$B$11:$B$14577,'MONTHLY DATA'!$B131)</f>
        <v>300</v>
      </c>
      <c r="EQ131" s="154">
        <f t="shared" si="92"/>
        <v>0</v>
      </c>
      <c r="ER131" s="78">
        <f>AVERAGEIFS('WEEKLY DATA'!ER$11:ER$14577,'WEEKLY DATA'!$A$11:$A$14577,'MONTHLY DATA'!$A131,'WEEKLY DATA'!$B$11:$B$14577,'MONTHLY DATA'!$B131)</f>
        <v>306.75</v>
      </c>
      <c r="ES131" s="78">
        <f>AVERAGEIFS('WEEKLY DATA'!ES$11:ES$14577,'WEEKLY DATA'!$A$11:$A$14577,'MONTHLY DATA'!$A131,'WEEKLY DATA'!$B$11:$B$14577,'MONTHLY DATA'!$B131)</f>
        <v>316.75</v>
      </c>
      <c r="ET131" s="78">
        <f>AVERAGEIFS('WEEKLY DATA'!ET$11:ET$14577,'WEEKLY DATA'!$A$11:$A$14577,'MONTHLY DATA'!$A131,'WEEKLY DATA'!$B$11:$B$14577,'MONTHLY DATA'!$B131)</f>
        <v>311.75</v>
      </c>
      <c r="EU131" s="154">
        <f t="shared" si="93"/>
        <v>5.4545454545454453E-2</v>
      </c>
      <c r="EV131" s="78">
        <f>AVERAGEIFS('WEEKLY DATA'!EV$11:EV$14577,'WEEKLY DATA'!$A$11:$A$14577,'MONTHLY DATA'!$A131,'WEEKLY DATA'!$B$11:$B$14577,'MONTHLY DATA'!$B131)</f>
        <v>283</v>
      </c>
      <c r="EW131" s="78">
        <f>AVERAGEIFS('WEEKLY DATA'!EW$11:EW$14577,'WEEKLY DATA'!$A$11:$A$14577,'MONTHLY DATA'!$A131,'WEEKLY DATA'!$B$11:$B$14577,'MONTHLY DATA'!$B131)</f>
        <v>293</v>
      </c>
      <c r="EX131" s="78">
        <f>AVERAGEIFS('WEEKLY DATA'!EX$11:EX$14577,'WEEKLY DATA'!$A$11:$A$14577,'MONTHLY DATA'!$A131,'WEEKLY DATA'!$B$11:$B$14577,'MONTHLY DATA'!$B131)</f>
        <v>288</v>
      </c>
      <c r="EY131" s="154">
        <f t="shared" si="94"/>
        <v>9.1943127962085258E-2</v>
      </c>
      <c r="EZ131" s="78">
        <f>AVERAGEIFS('WEEKLY DATA'!EZ$11:EZ$14577,'WEEKLY DATA'!$A$11:$A$14577,'MONTHLY DATA'!$A131,'WEEKLY DATA'!$B$11:$B$14577,'MONTHLY DATA'!$B131)</f>
        <v>485</v>
      </c>
      <c r="FA131" s="78">
        <f>AVERAGEIFS('WEEKLY DATA'!FA$11:FA$14577,'WEEKLY DATA'!$A$11:$A$14577,'MONTHLY DATA'!$A131,'WEEKLY DATA'!$B$11:$B$14577,'MONTHLY DATA'!$B131)</f>
        <v>495</v>
      </c>
      <c r="FB131" s="78">
        <f>AVERAGEIFS('WEEKLY DATA'!FB$11:FB$14577,'WEEKLY DATA'!$A$11:$A$14577,'MONTHLY DATA'!$A131,'WEEKLY DATA'!$B$11:$B$14577,'MONTHLY DATA'!$B131)</f>
        <v>490</v>
      </c>
      <c r="FC131" s="154">
        <f t="shared" si="95"/>
        <v>1.0309278350515427E-2</v>
      </c>
      <c r="FD131" s="78">
        <f>AVERAGEIFS('WEEKLY DATA'!FD$11:FD$14577,'WEEKLY DATA'!$A$11:$A$14577,'MONTHLY DATA'!$A131,'WEEKLY DATA'!$B$11:$B$14577,'MONTHLY DATA'!$B131)</f>
        <v>409.25</v>
      </c>
      <c r="FE131" s="78">
        <f>AVERAGEIFS('WEEKLY DATA'!FE$11:FE$14577,'WEEKLY DATA'!$A$11:$A$14577,'MONTHLY DATA'!$A131,'WEEKLY DATA'!$B$11:$B$14577,'MONTHLY DATA'!$B131)</f>
        <v>419.25</v>
      </c>
      <c r="FF131" s="78">
        <f>AVERAGEIFS('WEEKLY DATA'!FF$11:FF$14577,'WEEKLY DATA'!$A$11:$A$14577,'MONTHLY DATA'!$A131,'WEEKLY DATA'!$B$11:$B$14577,'MONTHLY DATA'!$B131)</f>
        <v>414.25</v>
      </c>
      <c r="FG131" s="154">
        <f t="shared" si="96"/>
        <v>3.0793157076205224E-2</v>
      </c>
      <c r="FH131" s="78">
        <f>AVERAGEIFS('WEEKLY DATA'!FH$11:FH$14577,'WEEKLY DATA'!$A$11:$A$14577,'MONTHLY DATA'!$A131,'WEEKLY DATA'!$B$11:$B$14577,'MONTHLY DATA'!$B131)</f>
        <v>331.5</v>
      </c>
      <c r="FI131" s="78">
        <f>AVERAGEIFS('WEEKLY DATA'!FI$11:FI$14577,'WEEKLY DATA'!$A$11:$A$14577,'MONTHLY DATA'!$A131,'WEEKLY DATA'!$B$11:$B$14577,'MONTHLY DATA'!$B131)</f>
        <v>341.5</v>
      </c>
      <c r="FJ131" s="78">
        <f>AVERAGEIFS('WEEKLY DATA'!FJ$11:FJ$14577,'WEEKLY DATA'!$A$11:$A$14577,'MONTHLY DATA'!$A131,'WEEKLY DATA'!$B$11:$B$14577,'MONTHLY DATA'!$B131)</f>
        <v>336.5</v>
      </c>
      <c r="FK131" s="154">
        <f t="shared" si="97"/>
        <v>6.8253968253968234E-2</v>
      </c>
      <c r="FL131" s="169">
        <f>AVERAGEIFS('WEEKLY DATA'!FL$11:FL$14577,'WEEKLY DATA'!$A$11:$A$14577,'MONTHLY DATA'!$A131,'WEEKLY DATA'!$B$11:$B$14577,'MONTHLY DATA'!$B131)</f>
        <v>286.5</v>
      </c>
      <c r="FM131" s="78">
        <f>AVERAGEIFS('WEEKLY DATA'!FM$11:FM$14577,'WEEKLY DATA'!$A$11:$A$14577,'MONTHLY DATA'!$A131,'WEEKLY DATA'!$B$11:$B$14577,'MONTHLY DATA'!$B131)</f>
        <v>296.5</v>
      </c>
      <c r="FN131" s="78">
        <f>AVERAGEIFS('WEEKLY DATA'!FN$11:FN$14577,'WEEKLY DATA'!$A$11:$A$14577,'MONTHLY DATA'!$A131,'WEEKLY DATA'!$B$11:$B$14577,'MONTHLY DATA'!$B131)</f>
        <v>291.5</v>
      </c>
      <c r="FO131" s="154">
        <f t="shared" si="98"/>
        <v>7.4654377880184253E-2</v>
      </c>
      <c r="FP131" s="78">
        <f>AVERAGEIFS('WEEKLY DATA'!FP$11:FP$14577,'WEEKLY DATA'!$A$11:$A$14577,'MONTHLY DATA'!$A131,'WEEKLY DATA'!$B$11:$B$14577,'MONTHLY DATA'!$B131)</f>
        <v>385.5</v>
      </c>
      <c r="FQ131" s="78">
        <f>AVERAGEIFS('WEEKLY DATA'!FQ$11:FQ$14577,'WEEKLY DATA'!$A$11:$A$14577,'MONTHLY DATA'!$A131,'WEEKLY DATA'!$B$11:$B$14577,'MONTHLY DATA'!$B131)</f>
        <v>395.5</v>
      </c>
      <c r="FR131" s="78">
        <f>AVERAGEIFS('WEEKLY DATA'!FR$11:FR$14577,'WEEKLY DATA'!$A$11:$A$14577,'MONTHLY DATA'!$A131,'WEEKLY DATA'!$B$11:$B$14577,'MONTHLY DATA'!$B131)</f>
        <v>390.5</v>
      </c>
      <c r="FS131" s="154">
        <f t="shared" si="99"/>
        <v>3.7873754152824013E-2</v>
      </c>
      <c r="FT131" s="78">
        <f>AVERAGEIFS('WEEKLY DATA'!FT$11:FT$14577,'WEEKLY DATA'!$A$11:$A$14577,'MONTHLY DATA'!$A131,'WEEKLY DATA'!$B$11:$B$14577,'MONTHLY DATA'!$B131)</f>
        <v>458.5</v>
      </c>
      <c r="FU131" s="78">
        <f>AVERAGEIFS('WEEKLY DATA'!FU$11:FU$14577,'WEEKLY DATA'!$A$11:$A$14577,'MONTHLY DATA'!$A131,'WEEKLY DATA'!$B$11:$B$14577,'MONTHLY DATA'!$B131)</f>
        <v>468.5</v>
      </c>
      <c r="FV131" s="78">
        <f>AVERAGEIFS('WEEKLY DATA'!FV$11:FV$14577,'WEEKLY DATA'!$A$11:$A$14577,'MONTHLY DATA'!$A131,'WEEKLY DATA'!$B$11:$B$14577,'MONTHLY DATA'!$B131)</f>
        <v>463.5</v>
      </c>
      <c r="FW131" s="154">
        <f t="shared" si="100"/>
        <v>0.12705167173252274</v>
      </c>
      <c r="FX131" s="78">
        <f>AVERAGEIFS('WEEKLY DATA'!FX$11:FX$14577,'WEEKLY DATA'!$A$11:$A$14577,'MONTHLY DATA'!$A131,'WEEKLY DATA'!$B$11:$B$14577,'MONTHLY DATA'!$B131)</f>
        <v>389.25</v>
      </c>
      <c r="FY131" s="78">
        <f>AVERAGEIFS('WEEKLY DATA'!FY$11:FY$14577,'WEEKLY DATA'!$A$11:$A$14577,'MONTHLY DATA'!$A131,'WEEKLY DATA'!$B$11:$B$14577,'MONTHLY DATA'!$B131)</f>
        <v>399.25</v>
      </c>
      <c r="FZ131" s="78">
        <f>AVERAGEIFS('WEEKLY DATA'!FZ$11:FZ$14577,'WEEKLY DATA'!$A$11:$A$14577,'MONTHLY DATA'!$A131,'WEEKLY DATA'!$B$11:$B$14577,'MONTHLY DATA'!$B131)</f>
        <v>394.25</v>
      </c>
      <c r="GA131" s="154">
        <f t="shared" si="101"/>
        <v>2.9037520391517191E-2</v>
      </c>
      <c r="GB131" s="78">
        <f>AVERAGEIFS('WEEKLY DATA'!GB$11:GB$14577,'WEEKLY DATA'!$A$11:$A$14577,'MONTHLY DATA'!$A131,'WEEKLY DATA'!$B$11:$B$14577,'MONTHLY DATA'!$B131)</f>
        <v>453.5</v>
      </c>
      <c r="GC131" s="78">
        <f>AVERAGEIFS('WEEKLY DATA'!GC$11:GC$14577,'WEEKLY DATA'!$A$11:$A$14577,'MONTHLY DATA'!$A131,'WEEKLY DATA'!$B$11:$B$14577,'MONTHLY DATA'!$B131)</f>
        <v>463.5</v>
      </c>
      <c r="GD131" s="78">
        <f>AVERAGEIFS('WEEKLY DATA'!GD$11:GD$14577,'WEEKLY DATA'!$A$11:$A$14577,'MONTHLY DATA'!$A131,'WEEKLY DATA'!$B$11:$B$14577,'MONTHLY DATA'!$B131)</f>
        <v>458.5</v>
      </c>
      <c r="GE131" s="154">
        <f t="shared" si="102"/>
        <v>3.6158192090395502E-2</v>
      </c>
      <c r="GF131" s="169">
        <f>AVERAGEIFS('WEEKLY DATA'!GF$11:GF$14577,'WEEKLY DATA'!$A$11:$A$14577,'MONTHLY DATA'!$A131,'WEEKLY DATA'!$B$11:$B$14577,'MONTHLY DATA'!$B131)</f>
        <v>409</v>
      </c>
      <c r="GG131" s="78">
        <f>AVERAGEIFS('WEEKLY DATA'!GG$11:GG$14577,'WEEKLY DATA'!$A$11:$A$14577,'MONTHLY DATA'!$A131,'WEEKLY DATA'!$B$11:$B$14577,'MONTHLY DATA'!$B131)</f>
        <v>419</v>
      </c>
      <c r="GH131" s="78">
        <f>AVERAGEIFS('WEEKLY DATA'!GH$11:GH$14577,'WEEKLY DATA'!$A$11:$A$14577,'MONTHLY DATA'!$A131,'WEEKLY DATA'!$B$11:$B$14577,'MONTHLY DATA'!$B131)</f>
        <v>414</v>
      </c>
      <c r="GI131" s="154">
        <f t="shared" si="103"/>
        <v>7.5324675324675239E-2</v>
      </c>
      <c r="GJ131" s="78">
        <f>AVERAGEIFS('WEEKLY DATA'!GJ$11:GJ$14577,'WEEKLY DATA'!$A$11:$A$14577,'MONTHLY DATA'!$A131,'WEEKLY DATA'!$B$11:$B$14577,'MONTHLY DATA'!$B131)</f>
        <v>494.5</v>
      </c>
      <c r="GK131" s="78">
        <f>AVERAGEIFS('WEEKLY DATA'!GK$11:GK$14577,'WEEKLY DATA'!$A$11:$A$14577,'MONTHLY DATA'!$A131,'WEEKLY DATA'!$B$11:$B$14577,'MONTHLY DATA'!$B131)</f>
        <v>504.5</v>
      </c>
      <c r="GL131" s="78">
        <f>AVERAGEIFS('WEEKLY DATA'!GL$11:GL$14577,'WEEKLY DATA'!$A$11:$A$14577,'MONTHLY DATA'!$A131,'WEEKLY DATA'!$B$11:$B$14577,'MONTHLY DATA'!$B131)</f>
        <v>499.5</v>
      </c>
      <c r="GM131" s="154">
        <f t="shared" si="104"/>
        <v>2.7249357326478041E-2</v>
      </c>
      <c r="GN131" s="78">
        <f>AVERAGEIFS('WEEKLY DATA'!GN$11:GN$14577,'WEEKLY DATA'!$A$11:$A$14577,'MONTHLY DATA'!$A131,'WEEKLY DATA'!$B$11:$B$14577,'MONTHLY DATA'!$B131)</f>
        <v>455</v>
      </c>
      <c r="GO131" s="78">
        <f>AVERAGEIFS('WEEKLY DATA'!GO$11:GO$14577,'WEEKLY DATA'!$A$11:$A$14577,'MONTHLY DATA'!$A131,'WEEKLY DATA'!$B$11:$B$14577,'MONTHLY DATA'!$B131)</f>
        <v>465</v>
      </c>
      <c r="GP131" s="78">
        <f>AVERAGEIFS('WEEKLY DATA'!GP$11:GP$14577,'WEEKLY DATA'!$A$11:$A$14577,'MONTHLY DATA'!$A131,'WEEKLY DATA'!$B$11:$B$14577,'MONTHLY DATA'!$B131)</f>
        <v>460</v>
      </c>
      <c r="GQ131" s="154">
        <f t="shared" si="105"/>
        <v>0</v>
      </c>
      <c r="GR131" s="78"/>
    </row>
    <row r="132" spans="1:200" ht="15.75" x14ac:dyDescent="0.25">
      <c r="A132">
        <f t="shared" si="55"/>
        <v>2</v>
      </c>
      <c r="B132">
        <f t="shared" si="56"/>
        <v>2020</v>
      </c>
      <c r="C132" s="86">
        <v>43862</v>
      </c>
      <c r="D132" s="78">
        <f>AVERAGEIFS('WEEKLY DATA'!D$11:D$14577,'WEEKLY DATA'!$A$11:$A$14577,'MONTHLY DATA'!$A132,'WEEKLY DATA'!$B$11:$B$14577,'MONTHLY DATA'!$B132)</f>
        <v>450</v>
      </c>
      <c r="E132" s="78">
        <f>AVERAGEIFS('WEEKLY DATA'!E$11:E$14577,'WEEKLY DATA'!$A$11:$A$14577,'MONTHLY DATA'!$A132,'WEEKLY DATA'!$B$11:$B$14577,'MONTHLY DATA'!$B132)</f>
        <v>460</v>
      </c>
      <c r="F132" s="78">
        <f>AVERAGEIFS('WEEKLY DATA'!F$11:F$14577,'WEEKLY DATA'!$A$11:$A$14577,'MONTHLY DATA'!$A132,'WEEKLY DATA'!$B$11:$B$14577,'MONTHLY DATA'!$B132)</f>
        <v>455</v>
      </c>
      <c r="G132" s="154">
        <f t="shared" si="57"/>
        <v>-1.0331702011962984E-2</v>
      </c>
      <c r="H132" s="169">
        <f>AVERAGEIFS('WEEKLY DATA'!H$11:H$14577,'WEEKLY DATA'!$A$11:$A$14577,'MONTHLY DATA'!$A132,'WEEKLY DATA'!$B$11:$B$14577,'MONTHLY DATA'!$B132)</f>
        <v>543.75</v>
      </c>
      <c r="I132" s="78">
        <f>AVERAGEIFS('WEEKLY DATA'!I$11:I$14577,'WEEKLY DATA'!$A$11:$A$14577,'MONTHLY DATA'!$A132,'WEEKLY DATA'!$B$11:$B$14577,'MONTHLY DATA'!$B132)</f>
        <v>553.75</v>
      </c>
      <c r="J132" s="78">
        <f>AVERAGEIFS('WEEKLY DATA'!J$11:J$14577,'WEEKLY DATA'!$A$11:$A$14577,'MONTHLY DATA'!$A132,'WEEKLY DATA'!$B$11:$B$14577,'MONTHLY DATA'!$B132)</f>
        <v>548.75</v>
      </c>
      <c r="K132" s="154">
        <f t="shared" si="58"/>
        <v>-2.8761061946902644E-2</v>
      </c>
      <c r="L132" s="169">
        <f>AVERAGEIFS('WEEKLY DATA'!L$11:L$14577,'WEEKLY DATA'!$A$11:$A$14577,'MONTHLY DATA'!$A132,'WEEKLY DATA'!$B$11:$B$14577,'MONTHLY DATA'!$B132)</f>
        <v>567.5</v>
      </c>
      <c r="M132" s="78">
        <f>AVERAGEIFS('WEEKLY DATA'!M$11:M$14577,'WEEKLY DATA'!$A$11:$A$14577,'MONTHLY DATA'!$A132,'WEEKLY DATA'!$B$11:$B$14577,'MONTHLY DATA'!$B132)</f>
        <v>577.5</v>
      </c>
      <c r="N132" s="78">
        <f>AVERAGEIFS('WEEKLY DATA'!N$11:N$14577,'WEEKLY DATA'!$A$11:$A$14577,'MONTHLY DATA'!$A132,'WEEKLY DATA'!$B$11:$B$14577,'MONTHLY DATA'!$B132)</f>
        <v>572.5</v>
      </c>
      <c r="O132" s="154">
        <f t="shared" si="59"/>
        <v>1.327433628318575E-2</v>
      </c>
      <c r="P132" s="169">
        <f>AVERAGEIFS('WEEKLY DATA'!P$11:P$14577,'WEEKLY DATA'!$A$11:$A$14577,'MONTHLY DATA'!$A132,'WEEKLY DATA'!$B$11:$B$14577,'MONTHLY DATA'!$B132)</f>
        <v>457.5</v>
      </c>
      <c r="Q132" s="78">
        <f>AVERAGEIFS('WEEKLY DATA'!Q$11:Q$14577,'WEEKLY DATA'!$A$11:$A$14577,'MONTHLY DATA'!$A132,'WEEKLY DATA'!$B$11:$B$14577,'MONTHLY DATA'!$B132)</f>
        <v>467.5</v>
      </c>
      <c r="R132" s="78">
        <f>AVERAGEIFS('WEEKLY DATA'!R$11:R$14577,'WEEKLY DATA'!$A$11:$A$14577,'MONTHLY DATA'!$A132,'WEEKLY DATA'!$B$11:$B$14577,'MONTHLY DATA'!$B132)</f>
        <v>462.5</v>
      </c>
      <c r="S132" s="154">
        <f t="shared" si="60"/>
        <v>-2.2198731501057112E-2</v>
      </c>
      <c r="T132" s="169">
        <f>AVERAGEIFS('WEEKLY DATA'!T$11:T$14577,'WEEKLY DATA'!$A$11:$A$14577,'MONTHLY DATA'!$A132,'WEEKLY DATA'!$B$11:$B$14577,'MONTHLY DATA'!$B132)</f>
        <v>443.75</v>
      </c>
      <c r="U132" s="78">
        <f>AVERAGEIFS('WEEKLY DATA'!U$11:U$14577,'WEEKLY DATA'!$A$11:$A$14577,'MONTHLY DATA'!$A132,'WEEKLY DATA'!$B$11:$B$14577,'MONTHLY DATA'!$B132)</f>
        <v>453.75</v>
      </c>
      <c r="V132" s="78">
        <f>AVERAGEIFS('WEEKLY DATA'!V$11:V$14577,'WEEKLY DATA'!$A$11:$A$14577,'MONTHLY DATA'!$A132,'WEEKLY DATA'!$B$11:$B$14577,'MONTHLY DATA'!$B132)</f>
        <v>448.75</v>
      </c>
      <c r="W132" s="154">
        <f t="shared" si="61"/>
        <v>-2.2234574763757564E-3</v>
      </c>
      <c r="X132" s="169">
        <f>AVERAGEIFS('WEEKLY DATA'!X$11:X$14577,'WEEKLY DATA'!$A$11:$A$14577,'MONTHLY DATA'!$A132,'WEEKLY DATA'!$B$11:$B$14577,'MONTHLY DATA'!$B132)</f>
        <v>385</v>
      </c>
      <c r="Y132" s="78">
        <f>AVERAGEIFS('WEEKLY DATA'!Y$11:Y$14577,'WEEKLY DATA'!$A$11:$A$14577,'MONTHLY DATA'!$A132,'WEEKLY DATA'!$B$11:$B$14577,'MONTHLY DATA'!$B132)</f>
        <v>395</v>
      </c>
      <c r="Z132" s="78">
        <f>AVERAGEIFS('WEEKLY DATA'!Z$11:Z$14577,'WEEKLY DATA'!$A$11:$A$14577,'MONTHLY DATA'!$A132,'WEEKLY DATA'!$B$11:$B$14577,'MONTHLY DATA'!$B132)</f>
        <v>390</v>
      </c>
      <c r="AA132" s="154">
        <f t="shared" si="62"/>
        <v>-4.8780487804878092E-2</v>
      </c>
      <c r="AB132" s="169">
        <f>AVERAGEIFS('WEEKLY DATA'!AB$11:AB$14577,'WEEKLY DATA'!$A$11:$A$14577,'MONTHLY DATA'!$A132,'WEEKLY DATA'!$B$11:$B$14577,'MONTHLY DATA'!$B132)</f>
        <v>562.5</v>
      </c>
      <c r="AC132" s="78">
        <f>AVERAGEIFS('WEEKLY DATA'!AC$11:AC$14577,'WEEKLY DATA'!$A$11:$A$14577,'MONTHLY DATA'!$A132,'WEEKLY DATA'!$B$11:$B$14577,'MONTHLY DATA'!$B132)</f>
        <v>572.5</v>
      </c>
      <c r="AD132" s="78">
        <f>AVERAGEIFS('WEEKLY DATA'!AD$11:AD$14577,'WEEKLY DATA'!$A$11:$A$14577,'MONTHLY DATA'!$A132,'WEEKLY DATA'!$B$11:$B$14577,'MONTHLY DATA'!$B132)</f>
        <v>567.5</v>
      </c>
      <c r="AE132" s="154">
        <f t="shared" si="63"/>
        <v>1.3392857142857206E-2</v>
      </c>
      <c r="AF132" s="169">
        <f>AVERAGEIFS('WEEKLY DATA'!AF$11:AF$14577,'WEEKLY DATA'!$A$11:$A$14577,'MONTHLY DATA'!$A132,'WEEKLY DATA'!$B$11:$B$14577,'MONTHLY DATA'!$B132)</f>
        <v>442.5</v>
      </c>
      <c r="AG132" s="78">
        <f>AVERAGEIFS('WEEKLY DATA'!AG$11:AG$14577,'WEEKLY DATA'!$A$11:$A$14577,'MONTHLY DATA'!$A132,'WEEKLY DATA'!$B$11:$B$14577,'MONTHLY DATA'!$B132)</f>
        <v>452.5</v>
      </c>
      <c r="AH132" s="78">
        <f>AVERAGEIFS('WEEKLY DATA'!AH$11:AH$14577,'WEEKLY DATA'!$A$11:$A$14577,'MONTHLY DATA'!$A132,'WEEKLY DATA'!$B$11:$B$14577,'MONTHLY DATA'!$B132)</f>
        <v>447.5</v>
      </c>
      <c r="AI132" s="154">
        <f t="shared" si="64"/>
        <v>-2.2925764192139764E-2</v>
      </c>
      <c r="AJ132" s="169">
        <f>AVERAGEIFS('WEEKLY DATA'!AJ$11:AJ$14577,'WEEKLY DATA'!$A$11:$A$14577,'MONTHLY DATA'!$A132,'WEEKLY DATA'!$B$11:$B$14577,'MONTHLY DATA'!$B132)</f>
        <v>440</v>
      </c>
      <c r="AK132" s="78">
        <f>AVERAGEIFS('WEEKLY DATA'!AK$11:AK$14577,'WEEKLY DATA'!$A$11:$A$14577,'MONTHLY DATA'!$A132,'WEEKLY DATA'!$B$11:$B$14577,'MONTHLY DATA'!$B132)</f>
        <v>450</v>
      </c>
      <c r="AL132" s="78">
        <f>AVERAGEIFS('WEEKLY DATA'!AL$11:AL$14577,'WEEKLY DATA'!$A$11:$A$14577,'MONTHLY DATA'!$A132,'WEEKLY DATA'!$B$11:$B$14577,'MONTHLY DATA'!$B132)</f>
        <v>445</v>
      </c>
      <c r="AM132" s="154">
        <f t="shared" si="65"/>
        <v>-2.3587493143170546E-2</v>
      </c>
      <c r="AN132" s="169">
        <f>AVERAGEIFS('WEEKLY DATA'!AN$11:AN$14577,'WEEKLY DATA'!$A$11:$A$14577,'MONTHLY DATA'!$A132,'WEEKLY DATA'!$B$11:$B$14577,'MONTHLY DATA'!$B132)</f>
        <v>417.5</v>
      </c>
      <c r="AO132" s="78">
        <f>AVERAGEIFS('WEEKLY DATA'!AO$11:AO$14577,'WEEKLY DATA'!$A$11:$A$14577,'MONTHLY DATA'!$A132,'WEEKLY DATA'!$B$11:$B$14577,'MONTHLY DATA'!$B132)</f>
        <v>417.5</v>
      </c>
      <c r="AP132" s="78">
        <f>AVERAGEIFS('WEEKLY DATA'!AP$11:AP$14577,'WEEKLY DATA'!$A$11:$A$14577,'MONTHLY DATA'!$A132,'WEEKLY DATA'!$B$11:$B$14577,'MONTHLY DATA'!$B132)</f>
        <v>417.5</v>
      </c>
      <c r="AQ132" s="154">
        <f t="shared" si="66"/>
        <v>-4.0229885057471271E-2</v>
      </c>
      <c r="AR132" s="169">
        <f>AVERAGEIFS('WEEKLY DATA'!AR$11:AR$14577,'WEEKLY DATA'!$A$11:$A$14577,'MONTHLY DATA'!$A132,'WEEKLY DATA'!$B$11:$B$14577,'MONTHLY DATA'!$B132)</f>
        <v>572.5</v>
      </c>
      <c r="AS132" s="78">
        <f>AVERAGEIFS('WEEKLY DATA'!AS$11:AS$14577,'WEEKLY DATA'!$A$11:$A$14577,'MONTHLY DATA'!$A132,'WEEKLY DATA'!$B$11:$B$14577,'MONTHLY DATA'!$B132)</f>
        <v>582.5</v>
      </c>
      <c r="AT132" s="78">
        <f>AVERAGEIFS('WEEKLY DATA'!AT$11:AT$14577,'WEEKLY DATA'!$A$11:$A$14577,'MONTHLY DATA'!$A132,'WEEKLY DATA'!$B$11:$B$14577,'MONTHLY DATA'!$B132)</f>
        <v>577.5</v>
      </c>
      <c r="AU132" s="154">
        <f t="shared" si="67"/>
        <v>1.3157894736842035E-2</v>
      </c>
      <c r="AV132" s="169">
        <f>AVERAGEIFS('WEEKLY DATA'!AV$11:AV$14577,'WEEKLY DATA'!$A$11:$A$14577,'MONTHLY DATA'!$A132,'WEEKLY DATA'!$B$11:$B$14577,'MONTHLY DATA'!$B132)</f>
        <v>443.75</v>
      </c>
      <c r="AW132" s="78">
        <f>AVERAGEIFS('WEEKLY DATA'!AW$11:AW$14577,'WEEKLY DATA'!$A$11:$A$14577,'MONTHLY DATA'!$A132,'WEEKLY DATA'!$B$11:$B$14577,'MONTHLY DATA'!$B132)</f>
        <v>453.75</v>
      </c>
      <c r="AX132" s="78">
        <f>AVERAGEIFS('WEEKLY DATA'!AX$11:AX$14577,'WEEKLY DATA'!$A$11:$A$14577,'MONTHLY DATA'!$A132,'WEEKLY DATA'!$B$11:$B$14577,'MONTHLY DATA'!$B132)</f>
        <v>448.75</v>
      </c>
      <c r="AY132" s="154">
        <f t="shared" si="68"/>
        <v>-2.8679653679653638E-2</v>
      </c>
      <c r="AZ132" s="169">
        <f>AVERAGEIFS('WEEKLY DATA'!AZ$11:AZ$14577,'WEEKLY DATA'!$A$11:$A$14577,'MONTHLY DATA'!$A132,'WEEKLY DATA'!$B$11:$B$14577,'MONTHLY DATA'!$B132)</f>
        <v>380</v>
      </c>
      <c r="BA132" s="78">
        <f>AVERAGEIFS('WEEKLY DATA'!BA$11:BA$14577,'WEEKLY DATA'!$A$11:$A$14577,'MONTHLY DATA'!$A132,'WEEKLY DATA'!$B$11:$B$14577,'MONTHLY DATA'!$B132)</f>
        <v>390</v>
      </c>
      <c r="BB132" s="78">
        <f>AVERAGEIFS('WEEKLY DATA'!BB$11:BB$14577,'WEEKLY DATA'!$A$11:$A$14577,'MONTHLY DATA'!$A132,'WEEKLY DATA'!$B$11:$B$14577,'MONTHLY DATA'!$B132)</f>
        <v>385</v>
      </c>
      <c r="BC132" s="154">
        <f t="shared" si="69"/>
        <v>-2.6548672566371723E-2</v>
      </c>
      <c r="BD132" s="169">
        <f>AVERAGEIFS('WEEKLY DATA'!BD$11:BD$14577,'WEEKLY DATA'!$A$11:$A$14577,'MONTHLY DATA'!$A132,'WEEKLY DATA'!$B$11:$B$14577,'MONTHLY DATA'!$B132)</f>
        <v>327.5</v>
      </c>
      <c r="BE132" s="78">
        <f>AVERAGEIFS('WEEKLY DATA'!BE$11:BE$14577,'WEEKLY DATA'!$A$11:$A$14577,'MONTHLY DATA'!$A132,'WEEKLY DATA'!$B$11:$B$14577,'MONTHLY DATA'!$B132)</f>
        <v>337.5</v>
      </c>
      <c r="BF132" s="78">
        <f>AVERAGEIFS('WEEKLY DATA'!BF$11:BF$14577,'WEEKLY DATA'!$A$11:$A$14577,'MONTHLY DATA'!$A132,'WEEKLY DATA'!$B$11:$B$14577,'MONTHLY DATA'!$B132)</f>
        <v>332.5</v>
      </c>
      <c r="BG132" s="154">
        <f t="shared" si="70"/>
        <v>-5.2031361368496065E-2</v>
      </c>
      <c r="BH132" s="169">
        <f>AVERAGEIFS('WEEKLY DATA'!BH$11:BH$14577,'WEEKLY DATA'!$A$11:$A$14577,'MONTHLY DATA'!$A132,'WEEKLY DATA'!$B$11:$B$14577,'MONTHLY DATA'!$B132)</f>
        <v>462.5</v>
      </c>
      <c r="BI132" s="78">
        <f>AVERAGEIFS('WEEKLY DATA'!BI$11:BI$14577,'WEEKLY DATA'!$A$11:$A$14577,'MONTHLY DATA'!$A132,'WEEKLY DATA'!$B$11:$B$14577,'MONTHLY DATA'!$B132)</f>
        <v>472.5</v>
      </c>
      <c r="BJ132" s="78">
        <f>AVERAGEIFS('WEEKLY DATA'!BJ$11:BJ$14577,'WEEKLY DATA'!$A$11:$A$14577,'MONTHLY DATA'!$A132,'WEEKLY DATA'!$B$11:$B$14577,'MONTHLY DATA'!$B132)</f>
        <v>467.5</v>
      </c>
      <c r="BK132" s="154">
        <f t="shared" si="71"/>
        <v>1.6304347826086918E-2</v>
      </c>
      <c r="BL132" s="169">
        <f>AVERAGEIFS('WEEKLY DATA'!BL$11:BL$14577,'WEEKLY DATA'!$A$11:$A$14577,'MONTHLY DATA'!$A132,'WEEKLY DATA'!$B$11:$B$14577,'MONTHLY DATA'!$B132)</f>
        <v>433.75</v>
      </c>
      <c r="BM132" s="78">
        <f>AVERAGEIFS('WEEKLY DATA'!BM$11:BM$14577,'WEEKLY DATA'!$A$11:$A$14577,'MONTHLY DATA'!$A132,'WEEKLY DATA'!$B$11:$B$14577,'MONTHLY DATA'!$B132)</f>
        <v>443.75</v>
      </c>
      <c r="BN132" s="78">
        <f>AVERAGEIFS('WEEKLY DATA'!BN$11:BN$14577,'WEEKLY DATA'!$A$11:$A$14577,'MONTHLY DATA'!$A132,'WEEKLY DATA'!$B$11:$B$14577,'MONTHLY DATA'!$B132)</f>
        <v>438.75</v>
      </c>
      <c r="BO132" s="154">
        <f t="shared" si="72"/>
        <v>-2.0647321428571397E-2</v>
      </c>
      <c r="BP132" s="78">
        <f>AVERAGEIFS('WEEKLY DATA'!BP$11:BP$14577,'WEEKLY DATA'!$A$11:$A$14577,'MONTHLY DATA'!$A132,'WEEKLY DATA'!$B$11:$B$14577,'MONTHLY DATA'!$B132)</f>
        <v>416.25</v>
      </c>
      <c r="BQ132" s="78">
        <f>AVERAGEIFS('WEEKLY DATA'!BQ$11:BQ$14577,'WEEKLY DATA'!$A$11:$A$14577,'MONTHLY DATA'!$A132,'WEEKLY DATA'!$B$11:$B$14577,'MONTHLY DATA'!$B132)</f>
        <v>426.25</v>
      </c>
      <c r="BR132" s="78">
        <f>AVERAGEIFS('WEEKLY DATA'!BR$11:BR$14577,'WEEKLY DATA'!$A$11:$A$14577,'MONTHLY DATA'!$A132,'WEEKLY DATA'!$B$11:$B$14577,'MONTHLY DATA'!$B132)</f>
        <v>421.25</v>
      </c>
      <c r="BS132" s="154">
        <f t="shared" si="73"/>
        <v>-2.48842592592593E-2</v>
      </c>
      <c r="BT132" s="78">
        <f>AVERAGEIFS('WEEKLY DATA'!BT$11:BT$14577,'WEEKLY DATA'!$A$11:$A$14577,'MONTHLY DATA'!$A132,'WEEKLY DATA'!$B$11:$B$14577,'MONTHLY DATA'!$B132)</f>
        <v>385</v>
      </c>
      <c r="BU132" s="78">
        <f>AVERAGEIFS('WEEKLY DATA'!BU$11:BU$14577,'WEEKLY DATA'!$A$11:$A$14577,'MONTHLY DATA'!$A132,'WEEKLY DATA'!$B$11:$B$14577,'MONTHLY DATA'!$B132)</f>
        <v>395</v>
      </c>
      <c r="BV132" s="78">
        <f>AVERAGEIFS('WEEKLY DATA'!BV$11:BV$14577,'WEEKLY DATA'!$A$11:$A$14577,'MONTHLY DATA'!$A132,'WEEKLY DATA'!$B$11:$B$14577,'MONTHLY DATA'!$B132)</f>
        <v>390</v>
      </c>
      <c r="BW132" s="154">
        <f t="shared" si="74"/>
        <v>-2.0715630885122405E-2</v>
      </c>
      <c r="BX132" s="78">
        <f>AVERAGEIFS('WEEKLY DATA'!BX$11:BX$14577,'WEEKLY DATA'!$A$11:$A$14577,'MONTHLY DATA'!$A132,'WEEKLY DATA'!$B$11:$B$14577,'MONTHLY DATA'!$B132)</f>
        <v>492.5</v>
      </c>
      <c r="BY132" s="78">
        <f>AVERAGEIFS('WEEKLY DATA'!BY$11:BY$14577,'WEEKLY DATA'!$A$11:$A$14577,'MONTHLY DATA'!$A132,'WEEKLY DATA'!$B$11:$B$14577,'MONTHLY DATA'!$B132)</f>
        <v>502.5</v>
      </c>
      <c r="BZ132" s="78">
        <f>AVERAGEIFS('WEEKLY DATA'!BZ$11:BZ$14577,'WEEKLY DATA'!$A$11:$A$14577,'MONTHLY DATA'!$A132,'WEEKLY DATA'!$B$11:$B$14577,'MONTHLY DATA'!$B132)</f>
        <v>497.5</v>
      </c>
      <c r="CA132" s="154">
        <f t="shared" si="75"/>
        <v>1.5306122448979664E-2</v>
      </c>
      <c r="CB132" s="78">
        <f>AVERAGEIFS('WEEKLY DATA'!CB$11:CB$14577,'WEEKLY DATA'!$A$11:$A$14577,'MONTHLY DATA'!$A132,'WEEKLY DATA'!$B$11:$B$14577,'MONTHLY DATA'!$B132)</f>
        <v>440</v>
      </c>
      <c r="CC132" s="78">
        <f>AVERAGEIFS('WEEKLY DATA'!CC$11:CC$14577,'WEEKLY DATA'!$A$11:$A$14577,'MONTHLY DATA'!$A132,'WEEKLY DATA'!$B$11:$B$14577,'MONTHLY DATA'!$B132)</f>
        <v>450</v>
      </c>
      <c r="CD132" s="78">
        <f>AVERAGEIFS('WEEKLY DATA'!CD$11:CD$14577,'WEEKLY DATA'!$A$11:$A$14577,'MONTHLY DATA'!$A132,'WEEKLY DATA'!$B$11:$B$14577,'MONTHLY DATA'!$B132)</f>
        <v>445</v>
      </c>
      <c r="CE132" s="154">
        <f t="shared" si="76"/>
        <v>0</v>
      </c>
      <c r="CF132" s="78">
        <f>AVERAGEIFS('WEEKLY DATA'!CF$11:CF$14577,'WEEKLY DATA'!$A$11:$A$14577,'MONTHLY DATA'!$A132,'WEEKLY DATA'!$B$11:$B$14577,'MONTHLY DATA'!$B132)</f>
        <v>346.25</v>
      </c>
      <c r="CG132" s="78">
        <f>AVERAGEIFS('WEEKLY DATA'!CG$11:CG$14577,'WEEKLY DATA'!$A$11:$A$14577,'MONTHLY DATA'!$A132,'WEEKLY DATA'!$B$11:$B$14577,'MONTHLY DATA'!$B132)</f>
        <v>356.25</v>
      </c>
      <c r="CH132" s="78">
        <f>AVERAGEIFS('WEEKLY DATA'!CH$11:CH$14577,'WEEKLY DATA'!$A$11:$A$14577,'MONTHLY DATA'!$A132,'WEEKLY DATA'!$B$11:$B$14577,'MONTHLY DATA'!$B132)</f>
        <v>351.25</v>
      </c>
      <c r="CI132" s="154">
        <f t="shared" si="77"/>
        <v>-2.9696132596685132E-2</v>
      </c>
      <c r="CJ132" s="78">
        <f>AVERAGEIFS('WEEKLY DATA'!CJ$11:CJ$14577,'WEEKLY DATA'!$A$11:$A$14577,'MONTHLY DATA'!$A132,'WEEKLY DATA'!$B$11:$B$14577,'MONTHLY DATA'!$B132)</f>
        <v>315</v>
      </c>
      <c r="CK132" s="78">
        <f>AVERAGEIFS('WEEKLY DATA'!CK$11:CK$14577,'WEEKLY DATA'!$A$11:$A$14577,'MONTHLY DATA'!$A132,'WEEKLY DATA'!$B$11:$B$14577,'MONTHLY DATA'!$B132)</f>
        <v>325</v>
      </c>
      <c r="CL132" s="78">
        <f>AVERAGEIFS('WEEKLY DATA'!CL$11:CL$14577,'WEEKLY DATA'!$A$11:$A$14577,'MONTHLY DATA'!$A132,'WEEKLY DATA'!$B$11:$B$14577,'MONTHLY DATA'!$B132)</f>
        <v>320</v>
      </c>
      <c r="CM132" s="154">
        <f t="shared" si="78"/>
        <v>-2.5133282559025139E-2</v>
      </c>
      <c r="CN132" s="78">
        <f>AVERAGEIFS('WEEKLY DATA'!CN$11:CN$14577,'WEEKLY DATA'!$A$11:$A$14577,'MONTHLY DATA'!$A132,'WEEKLY DATA'!$B$11:$B$14577,'MONTHLY DATA'!$B132)</f>
        <v>492.5</v>
      </c>
      <c r="CO132" s="78">
        <f>AVERAGEIFS('WEEKLY DATA'!CO$11:CO$14577,'WEEKLY DATA'!$A$11:$A$14577,'MONTHLY DATA'!$A132,'WEEKLY DATA'!$B$11:$B$14577,'MONTHLY DATA'!$B132)</f>
        <v>502.5</v>
      </c>
      <c r="CP132" s="78">
        <f>AVERAGEIFS('WEEKLY DATA'!CP$11:CP$14577,'WEEKLY DATA'!$A$11:$A$14577,'MONTHLY DATA'!$A132,'WEEKLY DATA'!$B$11:$B$14577,'MONTHLY DATA'!$B132)</f>
        <v>497.5</v>
      </c>
      <c r="CQ132" s="154">
        <f t="shared" si="79"/>
        <v>1.5306122448979664E-2</v>
      </c>
      <c r="CR132" s="78">
        <f>AVERAGEIFS('WEEKLY DATA'!CR$11:CR$14577,'WEEKLY DATA'!$A$11:$A$14577,'MONTHLY DATA'!$A132,'WEEKLY DATA'!$B$11:$B$14577,'MONTHLY DATA'!$B132)</f>
        <v>400</v>
      </c>
      <c r="CS132" s="78">
        <f>AVERAGEIFS('WEEKLY DATA'!CS$11:CS$14577,'WEEKLY DATA'!$A$11:$A$14577,'MONTHLY DATA'!$A132,'WEEKLY DATA'!$B$11:$B$14577,'MONTHLY DATA'!$B132)</f>
        <v>410</v>
      </c>
      <c r="CT132" s="78">
        <f>AVERAGEIFS('WEEKLY DATA'!CT$11:CT$14577,'WEEKLY DATA'!$A$11:$A$14577,'MONTHLY DATA'!$A132,'WEEKLY DATA'!$B$11:$B$14577,'MONTHLY DATA'!$B132)</f>
        <v>405</v>
      </c>
      <c r="CU132" s="154">
        <f t="shared" si="80"/>
        <v>0</v>
      </c>
      <c r="CV132" s="169">
        <f>AVERAGEIFS('WEEKLY DATA'!CV$11:CV$14577,'WEEKLY DATA'!$A$11:$A$14577,'MONTHLY DATA'!$A132,'WEEKLY DATA'!$B$11:$B$14577,'MONTHLY DATA'!$B132)</f>
        <v>341.25</v>
      </c>
      <c r="CW132" s="78">
        <f>AVERAGEIFS('WEEKLY DATA'!CW$11:CW$14577,'WEEKLY DATA'!$A$11:$A$14577,'MONTHLY DATA'!$A132,'WEEKLY DATA'!$B$11:$B$14577,'MONTHLY DATA'!$B132)</f>
        <v>351.25</v>
      </c>
      <c r="CX132" s="78">
        <f>AVERAGEIFS('WEEKLY DATA'!CX$11:CX$14577,'WEEKLY DATA'!$A$11:$A$14577,'MONTHLY DATA'!$A132,'WEEKLY DATA'!$B$11:$B$14577,'MONTHLY DATA'!$B132)</f>
        <v>346.25</v>
      </c>
      <c r="CY132" s="154">
        <f t="shared" si="81"/>
        <v>-5.2667578659370773E-2</v>
      </c>
      <c r="CZ132" s="169">
        <f>AVERAGEIFS('WEEKLY DATA'!CZ$11:CZ$14577,'WEEKLY DATA'!$A$11:$A$14577,'MONTHLY DATA'!$A132,'WEEKLY DATA'!$B$11:$B$14577,'MONTHLY DATA'!$B132)</f>
        <v>320</v>
      </c>
      <c r="DA132" s="78">
        <f>AVERAGEIFS('WEEKLY DATA'!DA$11:DA$14577,'WEEKLY DATA'!$A$11:$A$14577,'MONTHLY DATA'!$A132,'WEEKLY DATA'!$B$11:$B$14577,'MONTHLY DATA'!$B132)</f>
        <v>330</v>
      </c>
      <c r="DB132" s="78">
        <f>AVERAGEIFS('WEEKLY DATA'!DB$11:DB$14577,'WEEKLY DATA'!$A$11:$A$14577,'MONTHLY DATA'!$A132,'WEEKLY DATA'!$B$11:$B$14577,'MONTHLY DATA'!$B132)</f>
        <v>325</v>
      </c>
      <c r="DC132" s="154">
        <f t="shared" si="82"/>
        <v>-5.5232558139534871E-2</v>
      </c>
      <c r="DD132" s="78">
        <f>AVERAGEIFS('WEEKLY DATA'!DD$11:DD$14577,'WEEKLY DATA'!$A$11:$A$14577,'MONTHLY DATA'!$A132,'WEEKLY DATA'!$B$11:$B$14577,'MONTHLY DATA'!$B132)</f>
        <v>492.5</v>
      </c>
      <c r="DE132" s="78">
        <f>AVERAGEIFS('WEEKLY DATA'!DE$11:DE$14577,'WEEKLY DATA'!$A$11:$A$14577,'MONTHLY DATA'!$A132,'WEEKLY DATA'!$B$11:$B$14577,'MONTHLY DATA'!$B132)</f>
        <v>502.5</v>
      </c>
      <c r="DF132" s="78">
        <f>AVERAGEIFS('WEEKLY DATA'!DF$11:DF$14577,'WEEKLY DATA'!$A$11:$A$14577,'MONTHLY DATA'!$A132,'WEEKLY DATA'!$B$11:$B$14577,'MONTHLY DATA'!$B132)</f>
        <v>497.5</v>
      </c>
      <c r="DG132" s="154">
        <f t="shared" si="83"/>
        <v>1.5306122448979664E-2</v>
      </c>
      <c r="DH132" s="78">
        <f>AVERAGEIFS('WEEKLY DATA'!DH$11:DH$14577,'WEEKLY DATA'!$A$11:$A$14577,'MONTHLY DATA'!$A132,'WEEKLY DATA'!$B$11:$B$14577,'MONTHLY DATA'!$B132)</f>
        <v>420</v>
      </c>
      <c r="DI132" s="78">
        <f>AVERAGEIFS('WEEKLY DATA'!DI$11:DI$14577,'WEEKLY DATA'!$A$11:$A$14577,'MONTHLY DATA'!$A132,'WEEKLY DATA'!$B$11:$B$14577,'MONTHLY DATA'!$B132)</f>
        <v>430</v>
      </c>
      <c r="DJ132" s="78">
        <f>AVERAGEIFS('WEEKLY DATA'!DJ$11:DJ$14577,'WEEKLY DATA'!$A$11:$A$14577,'MONTHLY DATA'!$A132,'WEEKLY DATA'!$B$11:$B$14577,'MONTHLY DATA'!$B132)</f>
        <v>425</v>
      </c>
      <c r="DK132" s="154">
        <f t="shared" si="84"/>
        <v>0</v>
      </c>
      <c r="DL132" s="169">
        <f>AVERAGEIFS('WEEKLY DATA'!DL$11:DL$14577,'WEEKLY DATA'!$A$11:$A$14577,'MONTHLY DATA'!$A132,'WEEKLY DATA'!$B$11:$B$14577,'MONTHLY DATA'!$B132)</f>
        <v>331.25</v>
      </c>
      <c r="DM132" s="78">
        <f>AVERAGEIFS('WEEKLY DATA'!DM$11:DM$14577,'WEEKLY DATA'!$A$11:$A$14577,'MONTHLY DATA'!$A132,'WEEKLY DATA'!$B$11:$B$14577,'MONTHLY DATA'!$B132)</f>
        <v>341.25</v>
      </c>
      <c r="DN132" s="78">
        <f>AVERAGEIFS('WEEKLY DATA'!DN$11:DN$14577,'WEEKLY DATA'!$A$11:$A$14577,'MONTHLY DATA'!$A132,'WEEKLY DATA'!$B$11:$B$14577,'MONTHLY DATA'!$B132)</f>
        <v>336.25</v>
      </c>
      <c r="DO132" s="154">
        <f t="shared" si="85"/>
        <v>-1.6093635698610109E-2</v>
      </c>
      <c r="DP132" s="78">
        <f>AVERAGEIFS('WEEKLY DATA'!DP$11:DP$14577,'WEEKLY DATA'!$A$11:$A$14577,'MONTHLY DATA'!$A132,'WEEKLY DATA'!$B$11:$B$14577,'MONTHLY DATA'!$B132)</f>
        <v>303.75</v>
      </c>
      <c r="DQ132" s="78">
        <f>AVERAGEIFS('WEEKLY DATA'!DQ$11:DQ$14577,'WEEKLY DATA'!$A$11:$A$14577,'MONTHLY DATA'!$A132,'WEEKLY DATA'!$B$11:$B$14577,'MONTHLY DATA'!$B132)</f>
        <v>313.75</v>
      </c>
      <c r="DR132" s="78">
        <f>AVERAGEIFS('WEEKLY DATA'!DR$11:DR$14577,'WEEKLY DATA'!$A$11:$A$14577,'MONTHLY DATA'!$A132,'WEEKLY DATA'!$B$11:$B$14577,'MONTHLY DATA'!$B132)</f>
        <v>308.75</v>
      </c>
      <c r="DS132" s="154">
        <f t="shared" si="86"/>
        <v>-3.8161993769470381E-2</v>
      </c>
      <c r="DT132" s="78">
        <f>AVERAGEIFS('WEEKLY DATA'!DT$11:DT$14577,'WEEKLY DATA'!$A$11:$A$14577,'MONTHLY DATA'!$A132,'WEEKLY DATA'!$B$11:$B$14577,'MONTHLY DATA'!$B132)</f>
        <v>492.5</v>
      </c>
      <c r="DU132" s="78">
        <f>AVERAGEIFS('WEEKLY DATA'!DU$11:DU$14577,'WEEKLY DATA'!$A$11:$A$14577,'MONTHLY DATA'!$A132,'WEEKLY DATA'!$B$11:$B$14577,'MONTHLY DATA'!$B132)</f>
        <v>502.5</v>
      </c>
      <c r="DV132" s="78">
        <f>AVERAGEIFS('WEEKLY DATA'!DV$11:DV$14577,'WEEKLY DATA'!$A$11:$A$14577,'MONTHLY DATA'!$A132,'WEEKLY DATA'!$B$11:$B$14577,'MONTHLY DATA'!$B132)</f>
        <v>497.5</v>
      </c>
      <c r="DW132" s="154">
        <f t="shared" si="87"/>
        <v>1.5306122448979664E-2</v>
      </c>
      <c r="DX132" s="78">
        <f>AVERAGEIFS('WEEKLY DATA'!DX$11:DX$14577,'WEEKLY DATA'!$A$11:$A$14577,'MONTHLY DATA'!$A132,'WEEKLY DATA'!$B$11:$B$14577,'MONTHLY DATA'!$B132)</f>
        <v>415</v>
      </c>
      <c r="DY132" s="78">
        <f>AVERAGEIFS('WEEKLY DATA'!DY$11:DY$14577,'WEEKLY DATA'!$A$11:$A$14577,'MONTHLY DATA'!$A132,'WEEKLY DATA'!$B$11:$B$14577,'MONTHLY DATA'!$B132)</f>
        <v>425</v>
      </c>
      <c r="DZ132" s="78">
        <f>AVERAGEIFS('WEEKLY DATA'!DZ$11:DZ$14577,'WEEKLY DATA'!$A$11:$A$14577,'MONTHLY DATA'!$A132,'WEEKLY DATA'!$B$11:$B$14577,'MONTHLY DATA'!$B132)</f>
        <v>420</v>
      </c>
      <c r="EA132" s="154">
        <f t="shared" si="88"/>
        <v>0</v>
      </c>
      <c r="EB132" s="78">
        <f>AVERAGEIFS('WEEKLY DATA'!EB$11:EB$14577,'WEEKLY DATA'!$A$11:$A$14577,'MONTHLY DATA'!$A132,'WEEKLY DATA'!$B$11:$B$14577,'MONTHLY DATA'!$B132)</f>
        <v>318.75</v>
      </c>
      <c r="EC132" s="78">
        <f>AVERAGEIFS('WEEKLY DATA'!EC$11:EC$14577,'WEEKLY DATA'!$A$11:$A$14577,'MONTHLY DATA'!$A132,'WEEKLY DATA'!$B$11:$B$14577,'MONTHLY DATA'!$B132)</f>
        <v>328.75</v>
      </c>
      <c r="ED132" s="78">
        <f>AVERAGEIFS('WEEKLY DATA'!ED$11:ED$14577,'WEEKLY DATA'!$A$11:$A$14577,'MONTHLY DATA'!$A132,'WEEKLY DATA'!$B$11:$B$14577,'MONTHLY DATA'!$B132)</f>
        <v>323.75</v>
      </c>
      <c r="EE132" s="154">
        <f t="shared" si="89"/>
        <v>-2.4114544084400946E-2</v>
      </c>
      <c r="EF132" s="169">
        <f>AVERAGEIFS('WEEKLY DATA'!EF$11:EF$14577,'WEEKLY DATA'!$A$11:$A$14577,'MONTHLY DATA'!$A132,'WEEKLY DATA'!$B$11:$B$14577,'MONTHLY DATA'!$B132)</f>
        <v>276.25</v>
      </c>
      <c r="EG132" s="78">
        <f>AVERAGEIFS('WEEKLY DATA'!EG$11:EG$14577,'WEEKLY DATA'!$A$11:$A$14577,'MONTHLY DATA'!$A132,'WEEKLY DATA'!$B$11:$B$14577,'MONTHLY DATA'!$B132)</f>
        <v>286.25</v>
      </c>
      <c r="EH132" s="78">
        <f>AVERAGEIFS('WEEKLY DATA'!EH$11:EH$14577,'WEEKLY DATA'!$A$11:$A$14577,'MONTHLY DATA'!$A132,'WEEKLY DATA'!$B$11:$B$14577,'MONTHLY DATA'!$B132)</f>
        <v>281.25</v>
      </c>
      <c r="EI132" s="154">
        <f t="shared" si="90"/>
        <v>-5.6208053691275128E-2</v>
      </c>
      <c r="EJ132" s="78">
        <f>AVERAGEIFS('WEEKLY DATA'!EJ$11:EJ$14577,'WEEKLY DATA'!$A$11:$A$14577,'MONTHLY DATA'!$A132,'WEEKLY DATA'!$B$11:$B$14577,'MONTHLY DATA'!$B132)</f>
        <v>507.5</v>
      </c>
      <c r="EK132" s="78">
        <f>AVERAGEIFS('WEEKLY DATA'!EK$11:EK$14577,'WEEKLY DATA'!$A$11:$A$14577,'MONTHLY DATA'!$A132,'WEEKLY DATA'!$B$11:$B$14577,'MONTHLY DATA'!$B132)</f>
        <v>517.5</v>
      </c>
      <c r="EL132" s="78">
        <f>AVERAGEIFS('WEEKLY DATA'!EL$11:EL$14577,'WEEKLY DATA'!$A$11:$A$14577,'MONTHLY DATA'!$A132,'WEEKLY DATA'!$B$11:$B$14577,'MONTHLY DATA'!$B132)</f>
        <v>512.5</v>
      </c>
      <c r="EM132" s="154">
        <f t="shared" si="91"/>
        <v>1.4851485148514865E-2</v>
      </c>
      <c r="EN132" s="78">
        <f>AVERAGEIFS('WEEKLY DATA'!EN$11:EN$14577,'WEEKLY DATA'!$A$11:$A$14577,'MONTHLY DATA'!$A132,'WEEKLY DATA'!$B$11:$B$14577,'MONTHLY DATA'!$B132)</f>
        <v>295</v>
      </c>
      <c r="EO132" s="78">
        <f>AVERAGEIFS('WEEKLY DATA'!EO$11:EO$14577,'WEEKLY DATA'!$A$11:$A$14577,'MONTHLY DATA'!$A132,'WEEKLY DATA'!$B$11:$B$14577,'MONTHLY DATA'!$B132)</f>
        <v>305</v>
      </c>
      <c r="EP132" s="78">
        <f>AVERAGEIFS('WEEKLY DATA'!EP$11:EP$14577,'WEEKLY DATA'!$A$11:$A$14577,'MONTHLY DATA'!$A132,'WEEKLY DATA'!$B$11:$B$14577,'MONTHLY DATA'!$B132)</f>
        <v>300</v>
      </c>
      <c r="EQ132" s="154">
        <f t="shared" si="92"/>
        <v>0</v>
      </c>
      <c r="ER132" s="78">
        <f>AVERAGEIFS('WEEKLY DATA'!ER$11:ER$14577,'WEEKLY DATA'!$A$11:$A$14577,'MONTHLY DATA'!$A132,'WEEKLY DATA'!$B$11:$B$14577,'MONTHLY DATA'!$B132)</f>
        <v>298.75</v>
      </c>
      <c r="ES132" s="78">
        <f>AVERAGEIFS('WEEKLY DATA'!ES$11:ES$14577,'WEEKLY DATA'!$A$11:$A$14577,'MONTHLY DATA'!$A132,'WEEKLY DATA'!$B$11:$B$14577,'MONTHLY DATA'!$B132)</f>
        <v>308.75</v>
      </c>
      <c r="ET132" s="78">
        <f>AVERAGEIFS('WEEKLY DATA'!ET$11:ET$14577,'WEEKLY DATA'!$A$11:$A$14577,'MONTHLY DATA'!$A132,'WEEKLY DATA'!$B$11:$B$14577,'MONTHLY DATA'!$B132)</f>
        <v>303.75</v>
      </c>
      <c r="EU132" s="154">
        <f t="shared" si="93"/>
        <v>-2.566158781074579E-2</v>
      </c>
      <c r="EV132" s="78">
        <f>AVERAGEIFS('WEEKLY DATA'!EV$11:EV$14577,'WEEKLY DATA'!$A$11:$A$14577,'MONTHLY DATA'!$A132,'WEEKLY DATA'!$B$11:$B$14577,'MONTHLY DATA'!$B132)</f>
        <v>266.25</v>
      </c>
      <c r="EW132" s="78">
        <f>AVERAGEIFS('WEEKLY DATA'!EW$11:EW$14577,'WEEKLY DATA'!$A$11:$A$14577,'MONTHLY DATA'!$A132,'WEEKLY DATA'!$B$11:$B$14577,'MONTHLY DATA'!$B132)</f>
        <v>276.25</v>
      </c>
      <c r="EX132" s="78">
        <f>AVERAGEIFS('WEEKLY DATA'!EX$11:EX$14577,'WEEKLY DATA'!$A$11:$A$14577,'MONTHLY DATA'!$A132,'WEEKLY DATA'!$B$11:$B$14577,'MONTHLY DATA'!$B132)</f>
        <v>271.25</v>
      </c>
      <c r="EY132" s="154">
        <f t="shared" si="94"/>
        <v>-5.815972222222221E-2</v>
      </c>
      <c r="EZ132" s="78">
        <f>AVERAGEIFS('WEEKLY DATA'!EZ$11:EZ$14577,'WEEKLY DATA'!$A$11:$A$14577,'MONTHLY DATA'!$A132,'WEEKLY DATA'!$B$11:$B$14577,'MONTHLY DATA'!$B132)</f>
        <v>492.5</v>
      </c>
      <c r="FA132" s="78">
        <f>AVERAGEIFS('WEEKLY DATA'!FA$11:FA$14577,'WEEKLY DATA'!$A$11:$A$14577,'MONTHLY DATA'!$A132,'WEEKLY DATA'!$B$11:$B$14577,'MONTHLY DATA'!$B132)</f>
        <v>502.5</v>
      </c>
      <c r="FB132" s="78">
        <f>AVERAGEIFS('WEEKLY DATA'!FB$11:FB$14577,'WEEKLY DATA'!$A$11:$A$14577,'MONTHLY DATA'!$A132,'WEEKLY DATA'!$B$11:$B$14577,'MONTHLY DATA'!$B132)</f>
        <v>497.5</v>
      </c>
      <c r="FC132" s="154">
        <f t="shared" si="95"/>
        <v>1.5306122448979664E-2</v>
      </c>
      <c r="FD132" s="78">
        <f>AVERAGEIFS('WEEKLY DATA'!FD$11:FD$14577,'WEEKLY DATA'!$A$11:$A$14577,'MONTHLY DATA'!$A132,'WEEKLY DATA'!$B$11:$B$14577,'MONTHLY DATA'!$B132)</f>
        <v>410</v>
      </c>
      <c r="FE132" s="78">
        <f>AVERAGEIFS('WEEKLY DATA'!FE$11:FE$14577,'WEEKLY DATA'!$A$11:$A$14577,'MONTHLY DATA'!$A132,'WEEKLY DATA'!$B$11:$B$14577,'MONTHLY DATA'!$B132)</f>
        <v>420</v>
      </c>
      <c r="FF132" s="78">
        <f>AVERAGEIFS('WEEKLY DATA'!FF$11:FF$14577,'WEEKLY DATA'!$A$11:$A$14577,'MONTHLY DATA'!$A132,'WEEKLY DATA'!$B$11:$B$14577,'MONTHLY DATA'!$B132)</f>
        <v>415</v>
      </c>
      <c r="FG132" s="154">
        <f t="shared" si="96"/>
        <v>1.8105009052504784E-3</v>
      </c>
      <c r="FH132" s="78">
        <f>AVERAGEIFS('WEEKLY DATA'!FH$11:FH$14577,'WEEKLY DATA'!$A$11:$A$14577,'MONTHLY DATA'!$A132,'WEEKLY DATA'!$B$11:$B$14577,'MONTHLY DATA'!$B132)</f>
        <v>318.75</v>
      </c>
      <c r="FI132" s="78">
        <f>AVERAGEIFS('WEEKLY DATA'!FI$11:FI$14577,'WEEKLY DATA'!$A$11:$A$14577,'MONTHLY DATA'!$A132,'WEEKLY DATA'!$B$11:$B$14577,'MONTHLY DATA'!$B132)</f>
        <v>328.75</v>
      </c>
      <c r="FJ132" s="78">
        <f>AVERAGEIFS('WEEKLY DATA'!FJ$11:FJ$14577,'WEEKLY DATA'!$A$11:$A$14577,'MONTHLY DATA'!$A132,'WEEKLY DATA'!$B$11:$B$14577,'MONTHLY DATA'!$B132)</f>
        <v>323.75</v>
      </c>
      <c r="FK132" s="154">
        <f t="shared" si="97"/>
        <v>-3.7890044576523008E-2</v>
      </c>
      <c r="FL132" s="169">
        <f>AVERAGEIFS('WEEKLY DATA'!FL$11:FL$14577,'WEEKLY DATA'!$A$11:$A$14577,'MONTHLY DATA'!$A132,'WEEKLY DATA'!$B$11:$B$14577,'MONTHLY DATA'!$B132)</f>
        <v>275</v>
      </c>
      <c r="FM132" s="78">
        <f>AVERAGEIFS('WEEKLY DATA'!FM$11:FM$14577,'WEEKLY DATA'!$A$11:$A$14577,'MONTHLY DATA'!$A132,'WEEKLY DATA'!$B$11:$B$14577,'MONTHLY DATA'!$B132)</f>
        <v>285</v>
      </c>
      <c r="FN132" s="78">
        <f>AVERAGEIFS('WEEKLY DATA'!FN$11:FN$14577,'WEEKLY DATA'!$A$11:$A$14577,'MONTHLY DATA'!$A132,'WEEKLY DATA'!$B$11:$B$14577,'MONTHLY DATA'!$B132)</f>
        <v>280</v>
      </c>
      <c r="FO132" s="154">
        <f t="shared" si="98"/>
        <v>-3.9451114922813058E-2</v>
      </c>
      <c r="FP132" s="78">
        <f>AVERAGEIFS('WEEKLY DATA'!FP$11:FP$14577,'WEEKLY DATA'!$A$11:$A$14577,'MONTHLY DATA'!$A132,'WEEKLY DATA'!$B$11:$B$14577,'MONTHLY DATA'!$B132)</f>
        <v>392.5</v>
      </c>
      <c r="FQ132" s="78">
        <f>AVERAGEIFS('WEEKLY DATA'!FQ$11:FQ$14577,'WEEKLY DATA'!$A$11:$A$14577,'MONTHLY DATA'!$A132,'WEEKLY DATA'!$B$11:$B$14577,'MONTHLY DATA'!$B132)</f>
        <v>402.5</v>
      </c>
      <c r="FR132" s="78">
        <f>AVERAGEIFS('WEEKLY DATA'!FR$11:FR$14577,'WEEKLY DATA'!$A$11:$A$14577,'MONTHLY DATA'!$A132,'WEEKLY DATA'!$B$11:$B$14577,'MONTHLY DATA'!$B132)</f>
        <v>397.5</v>
      </c>
      <c r="FS132" s="154">
        <f t="shared" si="99"/>
        <v>1.7925736235595346E-2</v>
      </c>
      <c r="FT132" s="78">
        <f>AVERAGEIFS('WEEKLY DATA'!FT$11:FT$14577,'WEEKLY DATA'!$A$11:$A$14577,'MONTHLY DATA'!$A132,'WEEKLY DATA'!$B$11:$B$14577,'MONTHLY DATA'!$B132)</f>
        <v>502.5</v>
      </c>
      <c r="FU132" s="78">
        <f>AVERAGEIFS('WEEKLY DATA'!FU$11:FU$14577,'WEEKLY DATA'!$A$11:$A$14577,'MONTHLY DATA'!$A132,'WEEKLY DATA'!$B$11:$B$14577,'MONTHLY DATA'!$B132)</f>
        <v>512.5</v>
      </c>
      <c r="FV132" s="78">
        <f>AVERAGEIFS('WEEKLY DATA'!FV$11:FV$14577,'WEEKLY DATA'!$A$11:$A$14577,'MONTHLY DATA'!$A132,'WEEKLY DATA'!$B$11:$B$14577,'MONTHLY DATA'!$B132)</f>
        <v>507.5</v>
      </c>
      <c r="FW132" s="154">
        <f t="shared" si="100"/>
        <v>9.4929881337648236E-2</v>
      </c>
      <c r="FX132" s="78">
        <f>AVERAGEIFS('WEEKLY DATA'!FX$11:FX$14577,'WEEKLY DATA'!$A$11:$A$14577,'MONTHLY DATA'!$A132,'WEEKLY DATA'!$B$11:$B$14577,'MONTHLY DATA'!$B132)</f>
        <v>390</v>
      </c>
      <c r="FY132" s="78">
        <f>AVERAGEIFS('WEEKLY DATA'!FY$11:FY$14577,'WEEKLY DATA'!$A$11:$A$14577,'MONTHLY DATA'!$A132,'WEEKLY DATA'!$B$11:$B$14577,'MONTHLY DATA'!$B132)</f>
        <v>400</v>
      </c>
      <c r="FZ132" s="78">
        <f>AVERAGEIFS('WEEKLY DATA'!FZ$11:FZ$14577,'WEEKLY DATA'!$A$11:$A$14577,'MONTHLY DATA'!$A132,'WEEKLY DATA'!$B$11:$B$14577,'MONTHLY DATA'!$B132)</f>
        <v>395</v>
      </c>
      <c r="GA132" s="154">
        <f t="shared" si="101"/>
        <v>1.9023462270133518E-3</v>
      </c>
      <c r="GB132" s="78">
        <f>AVERAGEIFS('WEEKLY DATA'!GB$11:GB$14577,'WEEKLY DATA'!$A$11:$A$14577,'MONTHLY DATA'!$A132,'WEEKLY DATA'!$B$11:$B$14577,'MONTHLY DATA'!$B132)</f>
        <v>446.25</v>
      </c>
      <c r="GC132" s="78">
        <f>AVERAGEIFS('WEEKLY DATA'!GC$11:GC$14577,'WEEKLY DATA'!$A$11:$A$14577,'MONTHLY DATA'!$A132,'WEEKLY DATA'!$B$11:$B$14577,'MONTHLY DATA'!$B132)</f>
        <v>456.25</v>
      </c>
      <c r="GD132" s="78">
        <f>AVERAGEIFS('WEEKLY DATA'!GD$11:GD$14577,'WEEKLY DATA'!$A$11:$A$14577,'MONTHLY DATA'!$A132,'WEEKLY DATA'!$B$11:$B$14577,'MONTHLY DATA'!$B132)</f>
        <v>451.25</v>
      </c>
      <c r="GE132" s="154">
        <f t="shared" si="102"/>
        <v>-1.5812431842966213E-2</v>
      </c>
      <c r="GF132" s="169">
        <f>AVERAGEIFS('WEEKLY DATA'!GF$11:GF$14577,'WEEKLY DATA'!$A$11:$A$14577,'MONTHLY DATA'!$A132,'WEEKLY DATA'!$B$11:$B$14577,'MONTHLY DATA'!$B132)</f>
        <v>393.75</v>
      </c>
      <c r="GG132" s="78">
        <f>AVERAGEIFS('WEEKLY DATA'!GG$11:GG$14577,'WEEKLY DATA'!$A$11:$A$14577,'MONTHLY DATA'!$A132,'WEEKLY DATA'!$B$11:$B$14577,'MONTHLY DATA'!$B132)</f>
        <v>403.75</v>
      </c>
      <c r="GH132" s="78">
        <f>AVERAGEIFS('WEEKLY DATA'!GH$11:GH$14577,'WEEKLY DATA'!$A$11:$A$14577,'MONTHLY DATA'!$A132,'WEEKLY DATA'!$B$11:$B$14577,'MONTHLY DATA'!$B132)</f>
        <v>398.75</v>
      </c>
      <c r="GI132" s="154">
        <f t="shared" si="103"/>
        <v>-3.6835748792270584E-2</v>
      </c>
      <c r="GJ132" s="78">
        <f>AVERAGEIFS('WEEKLY DATA'!GJ$11:GJ$14577,'WEEKLY DATA'!$A$11:$A$14577,'MONTHLY DATA'!$A132,'WEEKLY DATA'!$B$11:$B$14577,'MONTHLY DATA'!$B132)</f>
        <v>502.5</v>
      </c>
      <c r="GK132" s="78">
        <f>AVERAGEIFS('WEEKLY DATA'!GK$11:GK$14577,'WEEKLY DATA'!$A$11:$A$14577,'MONTHLY DATA'!$A132,'WEEKLY DATA'!$B$11:$B$14577,'MONTHLY DATA'!$B132)</f>
        <v>512.5</v>
      </c>
      <c r="GL132" s="78">
        <f>AVERAGEIFS('WEEKLY DATA'!GL$11:GL$14577,'WEEKLY DATA'!$A$11:$A$14577,'MONTHLY DATA'!$A132,'WEEKLY DATA'!$B$11:$B$14577,'MONTHLY DATA'!$B132)</f>
        <v>507.5</v>
      </c>
      <c r="GM132" s="154">
        <f t="shared" si="104"/>
        <v>1.6016016016016099E-2</v>
      </c>
      <c r="GN132" s="78">
        <f>AVERAGEIFS('WEEKLY DATA'!GN$11:GN$14577,'WEEKLY DATA'!$A$11:$A$14577,'MONTHLY DATA'!$A132,'WEEKLY DATA'!$B$11:$B$14577,'MONTHLY DATA'!$B132)</f>
        <v>451.25</v>
      </c>
      <c r="GO132" s="78">
        <f>AVERAGEIFS('WEEKLY DATA'!GO$11:GO$14577,'WEEKLY DATA'!$A$11:$A$14577,'MONTHLY DATA'!$A132,'WEEKLY DATA'!$B$11:$B$14577,'MONTHLY DATA'!$B132)</f>
        <v>461.25</v>
      </c>
      <c r="GP132" s="78">
        <f>AVERAGEIFS('WEEKLY DATA'!GP$11:GP$14577,'WEEKLY DATA'!$A$11:$A$14577,'MONTHLY DATA'!$A132,'WEEKLY DATA'!$B$11:$B$14577,'MONTHLY DATA'!$B132)</f>
        <v>456.25</v>
      </c>
      <c r="GQ132" s="154">
        <f t="shared" si="105"/>
        <v>-8.152173913043459E-3</v>
      </c>
      <c r="GR132" s="78"/>
    </row>
    <row r="133" spans="1:200" ht="15.75" x14ac:dyDescent="0.25">
      <c r="A133">
        <f t="shared" si="55"/>
        <v>3</v>
      </c>
      <c r="B133">
        <f t="shared" si="56"/>
        <v>2020</v>
      </c>
      <c r="C133" s="86">
        <v>43891</v>
      </c>
      <c r="D133" s="78">
        <f>AVERAGEIFS('WEEKLY DATA'!D$11:D$14577,'WEEKLY DATA'!$A$11:$A$14577,'MONTHLY DATA'!$A133,'WEEKLY DATA'!$B$11:$B$14577,'MONTHLY DATA'!$B133)</f>
        <v>442.5</v>
      </c>
      <c r="E133" s="78">
        <f>AVERAGEIFS('WEEKLY DATA'!E$11:E$14577,'WEEKLY DATA'!$A$11:$A$14577,'MONTHLY DATA'!$A133,'WEEKLY DATA'!$B$11:$B$14577,'MONTHLY DATA'!$B133)</f>
        <v>452.5</v>
      </c>
      <c r="F133" s="78">
        <f>AVERAGEIFS('WEEKLY DATA'!F$11:F$14577,'WEEKLY DATA'!$A$11:$A$14577,'MONTHLY DATA'!$A133,'WEEKLY DATA'!$B$11:$B$14577,'MONTHLY DATA'!$B133)</f>
        <v>447.5</v>
      </c>
      <c r="G133" s="154">
        <f t="shared" si="57"/>
        <v>-1.6483516483516536E-2</v>
      </c>
      <c r="H133" s="169">
        <f>AVERAGEIFS('WEEKLY DATA'!H$11:H$14577,'WEEKLY DATA'!$A$11:$A$14577,'MONTHLY DATA'!$A133,'WEEKLY DATA'!$B$11:$B$14577,'MONTHLY DATA'!$B133)</f>
        <v>538.75</v>
      </c>
      <c r="I133" s="78">
        <f>AVERAGEIFS('WEEKLY DATA'!I$11:I$14577,'WEEKLY DATA'!$A$11:$A$14577,'MONTHLY DATA'!$A133,'WEEKLY DATA'!$B$11:$B$14577,'MONTHLY DATA'!$B133)</f>
        <v>548.75</v>
      </c>
      <c r="J133" s="78">
        <f>AVERAGEIFS('WEEKLY DATA'!J$11:J$14577,'WEEKLY DATA'!$A$11:$A$14577,'MONTHLY DATA'!$A133,'WEEKLY DATA'!$B$11:$B$14577,'MONTHLY DATA'!$B133)</f>
        <v>543.75</v>
      </c>
      <c r="K133" s="154">
        <f t="shared" si="58"/>
        <v>-9.1116173120728838E-3</v>
      </c>
      <c r="L133" s="169">
        <f>AVERAGEIFS('WEEKLY DATA'!L$11:L$14577,'WEEKLY DATA'!$A$11:$A$14577,'MONTHLY DATA'!$A133,'WEEKLY DATA'!$B$11:$B$14577,'MONTHLY DATA'!$B133)</f>
        <v>572.5</v>
      </c>
      <c r="M133" s="78">
        <f>AVERAGEIFS('WEEKLY DATA'!M$11:M$14577,'WEEKLY DATA'!$A$11:$A$14577,'MONTHLY DATA'!$A133,'WEEKLY DATA'!$B$11:$B$14577,'MONTHLY DATA'!$B133)</f>
        <v>582.5</v>
      </c>
      <c r="N133" s="78">
        <f>AVERAGEIFS('WEEKLY DATA'!N$11:N$14577,'WEEKLY DATA'!$A$11:$A$14577,'MONTHLY DATA'!$A133,'WEEKLY DATA'!$B$11:$B$14577,'MONTHLY DATA'!$B133)</f>
        <v>577.5</v>
      </c>
      <c r="O133" s="154">
        <f t="shared" si="59"/>
        <v>8.733624454148492E-3</v>
      </c>
      <c r="P133" s="169">
        <f>AVERAGEIFS('WEEKLY DATA'!P$11:P$14577,'WEEKLY DATA'!$A$11:$A$14577,'MONTHLY DATA'!$A133,'WEEKLY DATA'!$B$11:$B$14577,'MONTHLY DATA'!$B133)</f>
        <v>447.5</v>
      </c>
      <c r="Q133" s="78">
        <f>AVERAGEIFS('WEEKLY DATA'!Q$11:Q$14577,'WEEKLY DATA'!$A$11:$A$14577,'MONTHLY DATA'!$A133,'WEEKLY DATA'!$B$11:$B$14577,'MONTHLY DATA'!$B133)</f>
        <v>457.5</v>
      </c>
      <c r="R133" s="78">
        <f>AVERAGEIFS('WEEKLY DATA'!R$11:R$14577,'WEEKLY DATA'!$A$11:$A$14577,'MONTHLY DATA'!$A133,'WEEKLY DATA'!$B$11:$B$14577,'MONTHLY DATA'!$B133)</f>
        <v>452.5</v>
      </c>
      <c r="S133" s="154">
        <f t="shared" si="60"/>
        <v>-2.1621621621621623E-2</v>
      </c>
      <c r="T133" s="169">
        <f>AVERAGEIFS('WEEKLY DATA'!T$11:T$14577,'WEEKLY DATA'!$A$11:$A$14577,'MONTHLY DATA'!$A133,'WEEKLY DATA'!$B$11:$B$14577,'MONTHLY DATA'!$B133)</f>
        <v>437.5</v>
      </c>
      <c r="U133" s="78">
        <f>AVERAGEIFS('WEEKLY DATA'!U$11:U$14577,'WEEKLY DATA'!$A$11:$A$14577,'MONTHLY DATA'!$A133,'WEEKLY DATA'!$B$11:$B$14577,'MONTHLY DATA'!$B133)</f>
        <v>447.5</v>
      </c>
      <c r="V133" s="78">
        <f>AVERAGEIFS('WEEKLY DATA'!V$11:V$14577,'WEEKLY DATA'!$A$11:$A$14577,'MONTHLY DATA'!$A133,'WEEKLY DATA'!$B$11:$B$14577,'MONTHLY DATA'!$B133)</f>
        <v>442.5</v>
      </c>
      <c r="W133" s="154">
        <f t="shared" si="61"/>
        <v>-1.3927576601671321E-2</v>
      </c>
      <c r="X133" s="169">
        <f>AVERAGEIFS('WEEKLY DATA'!X$11:X$14577,'WEEKLY DATA'!$A$11:$A$14577,'MONTHLY DATA'!$A133,'WEEKLY DATA'!$B$11:$B$14577,'MONTHLY DATA'!$B133)</f>
        <v>378.75</v>
      </c>
      <c r="Y133" s="78">
        <f>AVERAGEIFS('WEEKLY DATA'!Y$11:Y$14577,'WEEKLY DATA'!$A$11:$A$14577,'MONTHLY DATA'!$A133,'WEEKLY DATA'!$B$11:$B$14577,'MONTHLY DATA'!$B133)</f>
        <v>388.75</v>
      </c>
      <c r="Z133" s="78">
        <f>AVERAGEIFS('WEEKLY DATA'!Z$11:Z$14577,'WEEKLY DATA'!$A$11:$A$14577,'MONTHLY DATA'!$A133,'WEEKLY DATA'!$B$11:$B$14577,'MONTHLY DATA'!$B133)</f>
        <v>383.75</v>
      </c>
      <c r="AA133" s="154">
        <f t="shared" si="62"/>
        <v>-1.602564102564108E-2</v>
      </c>
      <c r="AB133" s="169">
        <f>AVERAGEIFS('WEEKLY DATA'!AB$11:AB$14577,'WEEKLY DATA'!$A$11:$A$14577,'MONTHLY DATA'!$A133,'WEEKLY DATA'!$B$11:$B$14577,'MONTHLY DATA'!$B133)</f>
        <v>567.5</v>
      </c>
      <c r="AC133" s="78">
        <f>AVERAGEIFS('WEEKLY DATA'!AC$11:AC$14577,'WEEKLY DATA'!$A$11:$A$14577,'MONTHLY DATA'!$A133,'WEEKLY DATA'!$B$11:$B$14577,'MONTHLY DATA'!$B133)</f>
        <v>577.5</v>
      </c>
      <c r="AD133" s="78">
        <f>AVERAGEIFS('WEEKLY DATA'!AD$11:AD$14577,'WEEKLY DATA'!$A$11:$A$14577,'MONTHLY DATA'!$A133,'WEEKLY DATA'!$B$11:$B$14577,'MONTHLY DATA'!$B133)</f>
        <v>572.5</v>
      </c>
      <c r="AE133" s="154">
        <f t="shared" si="63"/>
        <v>8.8105726872247381E-3</v>
      </c>
      <c r="AF133" s="169">
        <f>AVERAGEIFS('WEEKLY DATA'!AF$11:AF$14577,'WEEKLY DATA'!$A$11:$A$14577,'MONTHLY DATA'!$A133,'WEEKLY DATA'!$B$11:$B$14577,'MONTHLY DATA'!$B133)</f>
        <v>432.5</v>
      </c>
      <c r="AG133" s="78">
        <f>AVERAGEIFS('WEEKLY DATA'!AG$11:AG$14577,'WEEKLY DATA'!$A$11:$A$14577,'MONTHLY DATA'!$A133,'WEEKLY DATA'!$B$11:$B$14577,'MONTHLY DATA'!$B133)</f>
        <v>442.5</v>
      </c>
      <c r="AH133" s="78">
        <f>AVERAGEIFS('WEEKLY DATA'!AH$11:AH$14577,'WEEKLY DATA'!$A$11:$A$14577,'MONTHLY DATA'!$A133,'WEEKLY DATA'!$B$11:$B$14577,'MONTHLY DATA'!$B133)</f>
        <v>437.5</v>
      </c>
      <c r="AI133" s="154">
        <f t="shared" si="64"/>
        <v>-2.2346368715083775E-2</v>
      </c>
      <c r="AJ133" s="169">
        <f>AVERAGEIFS('WEEKLY DATA'!AJ$11:AJ$14577,'WEEKLY DATA'!$A$11:$A$14577,'MONTHLY DATA'!$A133,'WEEKLY DATA'!$B$11:$B$14577,'MONTHLY DATA'!$B133)</f>
        <v>432.5</v>
      </c>
      <c r="AK133" s="78">
        <f>AVERAGEIFS('WEEKLY DATA'!AK$11:AK$14577,'WEEKLY DATA'!$A$11:$A$14577,'MONTHLY DATA'!$A133,'WEEKLY DATA'!$B$11:$B$14577,'MONTHLY DATA'!$B133)</f>
        <v>442.5</v>
      </c>
      <c r="AL133" s="78">
        <f>AVERAGEIFS('WEEKLY DATA'!AL$11:AL$14577,'WEEKLY DATA'!$A$11:$A$14577,'MONTHLY DATA'!$A133,'WEEKLY DATA'!$B$11:$B$14577,'MONTHLY DATA'!$B133)</f>
        <v>437.5</v>
      </c>
      <c r="AM133" s="154">
        <f t="shared" si="65"/>
        <v>-1.6853932584269704E-2</v>
      </c>
      <c r="AN133" s="169">
        <f>AVERAGEIFS('WEEKLY DATA'!AN$11:AN$14577,'WEEKLY DATA'!$A$11:$A$14577,'MONTHLY DATA'!$A133,'WEEKLY DATA'!$B$11:$B$14577,'MONTHLY DATA'!$B133)</f>
        <v>405</v>
      </c>
      <c r="AO133" s="78">
        <f>AVERAGEIFS('WEEKLY DATA'!AO$11:AO$14577,'WEEKLY DATA'!$A$11:$A$14577,'MONTHLY DATA'!$A133,'WEEKLY DATA'!$B$11:$B$14577,'MONTHLY DATA'!$B133)</f>
        <v>405</v>
      </c>
      <c r="AP133" s="78">
        <f>AVERAGEIFS('WEEKLY DATA'!AP$11:AP$14577,'WEEKLY DATA'!$A$11:$A$14577,'MONTHLY DATA'!$A133,'WEEKLY DATA'!$B$11:$B$14577,'MONTHLY DATA'!$B133)</f>
        <v>405</v>
      </c>
      <c r="AQ133" s="154">
        <f t="shared" si="66"/>
        <v>-2.9940119760479056E-2</v>
      </c>
      <c r="AR133" s="169">
        <f>AVERAGEIFS('WEEKLY DATA'!AR$11:AR$14577,'WEEKLY DATA'!$A$11:$A$14577,'MONTHLY DATA'!$A133,'WEEKLY DATA'!$B$11:$B$14577,'MONTHLY DATA'!$B133)</f>
        <v>577.5</v>
      </c>
      <c r="AS133" s="78">
        <f>AVERAGEIFS('WEEKLY DATA'!AS$11:AS$14577,'WEEKLY DATA'!$A$11:$A$14577,'MONTHLY DATA'!$A133,'WEEKLY DATA'!$B$11:$B$14577,'MONTHLY DATA'!$B133)</f>
        <v>587.5</v>
      </c>
      <c r="AT133" s="78">
        <f>AVERAGEIFS('WEEKLY DATA'!AT$11:AT$14577,'WEEKLY DATA'!$A$11:$A$14577,'MONTHLY DATA'!$A133,'WEEKLY DATA'!$B$11:$B$14577,'MONTHLY DATA'!$B133)</f>
        <v>582.5</v>
      </c>
      <c r="AU133" s="154">
        <f t="shared" si="67"/>
        <v>8.6580086580085869E-3</v>
      </c>
      <c r="AV133" s="169">
        <f>AVERAGEIFS('WEEKLY DATA'!AV$11:AV$14577,'WEEKLY DATA'!$A$11:$A$14577,'MONTHLY DATA'!$A133,'WEEKLY DATA'!$B$11:$B$14577,'MONTHLY DATA'!$B133)</f>
        <v>441.25</v>
      </c>
      <c r="AW133" s="78">
        <f>AVERAGEIFS('WEEKLY DATA'!AW$11:AW$14577,'WEEKLY DATA'!$A$11:$A$14577,'MONTHLY DATA'!$A133,'WEEKLY DATA'!$B$11:$B$14577,'MONTHLY DATA'!$B133)</f>
        <v>451.25</v>
      </c>
      <c r="AX133" s="78">
        <f>AVERAGEIFS('WEEKLY DATA'!AX$11:AX$14577,'WEEKLY DATA'!$A$11:$A$14577,'MONTHLY DATA'!$A133,'WEEKLY DATA'!$B$11:$B$14577,'MONTHLY DATA'!$B133)</f>
        <v>446.25</v>
      </c>
      <c r="AY133" s="154">
        <f t="shared" si="68"/>
        <v>-5.5710306406685506E-3</v>
      </c>
      <c r="AZ133" s="169">
        <f>AVERAGEIFS('WEEKLY DATA'!AZ$11:AZ$14577,'WEEKLY DATA'!$A$11:$A$14577,'MONTHLY DATA'!$A133,'WEEKLY DATA'!$B$11:$B$14577,'MONTHLY DATA'!$B133)</f>
        <v>372.5</v>
      </c>
      <c r="BA133" s="78">
        <f>AVERAGEIFS('WEEKLY DATA'!BA$11:BA$14577,'WEEKLY DATA'!$A$11:$A$14577,'MONTHLY DATA'!$A133,'WEEKLY DATA'!$B$11:$B$14577,'MONTHLY DATA'!$B133)</f>
        <v>382.5</v>
      </c>
      <c r="BB133" s="78">
        <f>AVERAGEIFS('WEEKLY DATA'!BB$11:BB$14577,'WEEKLY DATA'!$A$11:$A$14577,'MONTHLY DATA'!$A133,'WEEKLY DATA'!$B$11:$B$14577,'MONTHLY DATA'!$B133)</f>
        <v>377.5</v>
      </c>
      <c r="BC133" s="154">
        <f t="shared" si="69"/>
        <v>-1.9480519480519431E-2</v>
      </c>
      <c r="BD133" s="169">
        <f>AVERAGEIFS('WEEKLY DATA'!BD$11:BD$14577,'WEEKLY DATA'!$A$11:$A$14577,'MONTHLY DATA'!$A133,'WEEKLY DATA'!$B$11:$B$14577,'MONTHLY DATA'!$B133)</f>
        <v>315</v>
      </c>
      <c r="BE133" s="78">
        <f>AVERAGEIFS('WEEKLY DATA'!BE$11:BE$14577,'WEEKLY DATA'!$A$11:$A$14577,'MONTHLY DATA'!$A133,'WEEKLY DATA'!$B$11:$B$14577,'MONTHLY DATA'!$B133)</f>
        <v>325</v>
      </c>
      <c r="BF133" s="78">
        <f>AVERAGEIFS('WEEKLY DATA'!BF$11:BF$14577,'WEEKLY DATA'!$A$11:$A$14577,'MONTHLY DATA'!$A133,'WEEKLY DATA'!$B$11:$B$14577,'MONTHLY DATA'!$B133)</f>
        <v>320</v>
      </c>
      <c r="BG133" s="154">
        <f t="shared" si="70"/>
        <v>-3.7593984962406068E-2</v>
      </c>
      <c r="BH133" s="169">
        <f>AVERAGEIFS('WEEKLY DATA'!BH$11:BH$14577,'WEEKLY DATA'!$A$11:$A$14577,'MONTHLY DATA'!$A133,'WEEKLY DATA'!$B$11:$B$14577,'MONTHLY DATA'!$B133)</f>
        <v>467.5</v>
      </c>
      <c r="BI133" s="78">
        <f>AVERAGEIFS('WEEKLY DATA'!BI$11:BI$14577,'WEEKLY DATA'!$A$11:$A$14577,'MONTHLY DATA'!$A133,'WEEKLY DATA'!$B$11:$B$14577,'MONTHLY DATA'!$B133)</f>
        <v>477.5</v>
      </c>
      <c r="BJ133" s="78">
        <f>AVERAGEIFS('WEEKLY DATA'!BJ$11:BJ$14577,'WEEKLY DATA'!$A$11:$A$14577,'MONTHLY DATA'!$A133,'WEEKLY DATA'!$B$11:$B$14577,'MONTHLY DATA'!$B133)</f>
        <v>472.5</v>
      </c>
      <c r="BK133" s="154">
        <f t="shared" si="71"/>
        <v>1.0695187165775444E-2</v>
      </c>
      <c r="BL133" s="169">
        <f>AVERAGEIFS('WEEKLY DATA'!BL$11:BL$14577,'WEEKLY DATA'!$A$11:$A$14577,'MONTHLY DATA'!$A133,'WEEKLY DATA'!$B$11:$B$14577,'MONTHLY DATA'!$B133)</f>
        <v>431.25</v>
      </c>
      <c r="BM133" s="78">
        <f>AVERAGEIFS('WEEKLY DATA'!BM$11:BM$14577,'WEEKLY DATA'!$A$11:$A$14577,'MONTHLY DATA'!$A133,'WEEKLY DATA'!$B$11:$B$14577,'MONTHLY DATA'!$B133)</f>
        <v>441.25</v>
      </c>
      <c r="BN133" s="78">
        <f>AVERAGEIFS('WEEKLY DATA'!BN$11:BN$14577,'WEEKLY DATA'!$A$11:$A$14577,'MONTHLY DATA'!$A133,'WEEKLY DATA'!$B$11:$B$14577,'MONTHLY DATA'!$B133)</f>
        <v>436.25</v>
      </c>
      <c r="BO133" s="154">
        <f t="shared" si="72"/>
        <v>-5.6980056980057148E-3</v>
      </c>
      <c r="BP133" s="78">
        <f>AVERAGEIFS('WEEKLY DATA'!BP$11:BP$14577,'WEEKLY DATA'!$A$11:$A$14577,'MONTHLY DATA'!$A133,'WEEKLY DATA'!$B$11:$B$14577,'MONTHLY DATA'!$B133)</f>
        <v>413.75</v>
      </c>
      <c r="BQ133" s="78">
        <f>AVERAGEIFS('WEEKLY DATA'!BQ$11:BQ$14577,'WEEKLY DATA'!$A$11:$A$14577,'MONTHLY DATA'!$A133,'WEEKLY DATA'!$B$11:$B$14577,'MONTHLY DATA'!$B133)</f>
        <v>423.75</v>
      </c>
      <c r="BR133" s="78">
        <f>AVERAGEIFS('WEEKLY DATA'!BR$11:BR$14577,'WEEKLY DATA'!$A$11:$A$14577,'MONTHLY DATA'!$A133,'WEEKLY DATA'!$B$11:$B$14577,'MONTHLY DATA'!$B133)</f>
        <v>418.75</v>
      </c>
      <c r="BS133" s="154">
        <f t="shared" si="73"/>
        <v>-5.9347181008901906E-3</v>
      </c>
      <c r="BT133" s="78">
        <f>AVERAGEIFS('WEEKLY DATA'!BT$11:BT$14577,'WEEKLY DATA'!$A$11:$A$14577,'MONTHLY DATA'!$A133,'WEEKLY DATA'!$B$11:$B$14577,'MONTHLY DATA'!$B133)</f>
        <v>372.5</v>
      </c>
      <c r="BU133" s="78">
        <f>AVERAGEIFS('WEEKLY DATA'!BU$11:BU$14577,'WEEKLY DATA'!$A$11:$A$14577,'MONTHLY DATA'!$A133,'WEEKLY DATA'!$B$11:$B$14577,'MONTHLY DATA'!$B133)</f>
        <v>382.5</v>
      </c>
      <c r="BV133" s="78">
        <f>AVERAGEIFS('WEEKLY DATA'!BV$11:BV$14577,'WEEKLY DATA'!$A$11:$A$14577,'MONTHLY DATA'!$A133,'WEEKLY DATA'!$B$11:$B$14577,'MONTHLY DATA'!$B133)</f>
        <v>377.5</v>
      </c>
      <c r="BW133" s="154">
        <f t="shared" si="74"/>
        <v>-3.2051282051282048E-2</v>
      </c>
      <c r="BX133" s="78">
        <f>AVERAGEIFS('WEEKLY DATA'!BX$11:BX$14577,'WEEKLY DATA'!$A$11:$A$14577,'MONTHLY DATA'!$A133,'WEEKLY DATA'!$B$11:$B$14577,'MONTHLY DATA'!$B133)</f>
        <v>497.5</v>
      </c>
      <c r="BY133" s="78">
        <f>AVERAGEIFS('WEEKLY DATA'!BY$11:BY$14577,'WEEKLY DATA'!$A$11:$A$14577,'MONTHLY DATA'!$A133,'WEEKLY DATA'!$B$11:$B$14577,'MONTHLY DATA'!$B133)</f>
        <v>507.5</v>
      </c>
      <c r="BZ133" s="78">
        <f>AVERAGEIFS('WEEKLY DATA'!BZ$11:BZ$14577,'WEEKLY DATA'!$A$11:$A$14577,'MONTHLY DATA'!$A133,'WEEKLY DATA'!$B$11:$B$14577,'MONTHLY DATA'!$B133)</f>
        <v>502.5</v>
      </c>
      <c r="CA133" s="154">
        <f t="shared" si="75"/>
        <v>1.0050251256281451E-2</v>
      </c>
      <c r="CB133" s="78">
        <f>AVERAGEIFS('WEEKLY DATA'!CB$11:CB$14577,'WEEKLY DATA'!$A$11:$A$14577,'MONTHLY DATA'!$A133,'WEEKLY DATA'!$B$11:$B$14577,'MONTHLY DATA'!$B133)</f>
        <v>440</v>
      </c>
      <c r="CC133" s="78">
        <f>AVERAGEIFS('WEEKLY DATA'!CC$11:CC$14577,'WEEKLY DATA'!$A$11:$A$14577,'MONTHLY DATA'!$A133,'WEEKLY DATA'!$B$11:$B$14577,'MONTHLY DATA'!$B133)</f>
        <v>450</v>
      </c>
      <c r="CD133" s="78">
        <f>AVERAGEIFS('WEEKLY DATA'!CD$11:CD$14577,'WEEKLY DATA'!$A$11:$A$14577,'MONTHLY DATA'!$A133,'WEEKLY DATA'!$B$11:$B$14577,'MONTHLY DATA'!$B133)</f>
        <v>445</v>
      </c>
      <c r="CE133" s="154">
        <f t="shared" si="76"/>
        <v>0</v>
      </c>
      <c r="CF133" s="78">
        <f>AVERAGEIFS('WEEKLY DATA'!CF$11:CF$14577,'WEEKLY DATA'!$A$11:$A$14577,'MONTHLY DATA'!$A133,'WEEKLY DATA'!$B$11:$B$14577,'MONTHLY DATA'!$B133)</f>
        <v>343.75</v>
      </c>
      <c r="CG133" s="78">
        <f>AVERAGEIFS('WEEKLY DATA'!CG$11:CG$14577,'WEEKLY DATA'!$A$11:$A$14577,'MONTHLY DATA'!$A133,'WEEKLY DATA'!$B$11:$B$14577,'MONTHLY DATA'!$B133)</f>
        <v>353.75</v>
      </c>
      <c r="CH133" s="78">
        <f>AVERAGEIFS('WEEKLY DATA'!CH$11:CH$14577,'WEEKLY DATA'!$A$11:$A$14577,'MONTHLY DATA'!$A133,'WEEKLY DATA'!$B$11:$B$14577,'MONTHLY DATA'!$B133)</f>
        <v>348.75</v>
      </c>
      <c r="CI133" s="154">
        <f t="shared" si="77"/>
        <v>-7.1174377224199059E-3</v>
      </c>
      <c r="CJ133" s="78">
        <f>AVERAGEIFS('WEEKLY DATA'!CJ$11:CJ$14577,'WEEKLY DATA'!$A$11:$A$14577,'MONTHLY DATA'!$A133,'WEEKLY DATA'!$B$11:$B$14577,'MONTHLY DATA'!$B133)</f>
        <v>302.5</v>
      </c>
      <c r="CK133" s="78">
        <f>AVERAGEIFS('WEEKLY DATA'!CK$11:CK$14577,'WEEKLY DATA'!$A$11:$A$14577,'MONTHLY DATA'!$A133,'WEEKLY DATA'!$B$11:$B$14577,'MONTHLY DATA'!$B133)</f>
        <v>312.5</v>
      </c>
      <c r="CL133" s="78">
        <f>AVERAGEIFS('WEEKLY DATA'!CL$11:CL$14577,'WEEKLY DATA'!$A$11:$A$14577,'MONTHLY DATA'!$A133,'WEEKLY DATA'!$B$11:$B$14577,'MONTHLY DATA'!$B133)</f>
        <v>307.5</v>
      </c>
      <c r="CM133" s="154">
        <f t="shared" si="78"/>
        <v>-3.90625E-2</v>
      </c>
      <c r="CN133" s="78">
        <f>AVERAGEIFS('WEEKLY DATA'!CN$11:CN$14577,'WEEKLY DATA'!$A$11:$A$14577,'MONTHLY DATA'!$A133,'WEEKLY DATA'!$B$11:$B$14577,'MONTHLY DATA'!$B133)</f>
        <v>497.5</v>
      </c>
      <c r="CO133" s="78">
        <f>AVERAGEIFS('WEEKLY DATA'!CO$11:CO$14577,'WEEKLY DATA'!$A$11:$A$14577,'MONTHLY DATA'!$A133,'WEEKLY DATA'!$B$11:$B$14577,'MONTHLY DATA'!$B133)</f>
        <v>507.5</v>
      </c>
      <c r="CP133" s="78">
        <f>AVERAGEIFS('WEEKLY DATA'!CP$11:CP$14577,'WEEKLY DATA'!$A$11:$A$14577,'MONTHLY DATA'!$A133,'WEEKLY DATA'!$B$11:$B$14577,'MONTHLY DATA'!$B133)</f>
        <v>502.5</v>
      </c>
      <c r="CQ133" s="154">
        <f t="shared" si="79"/>
        <v>1.0050251256281451E-2</v>
      </c>
      <c r="CR133" s="78">
        <f>AVERAGEIFS('WEEKLY DATA'!CR$11:CR$14577,'WEEKLY DATA'!$A$11:$A$14577,'MONTHLY DATA'!$A133,'WEEKLY DATA'!$B$11:$B$14577,'MONTHLY DATA'!$B133)</f>
        <v>400</v>
      </c>
      <c r="CS133" s="78">
        <f>AVERAGEIFS('WEEKLY DATA'!CS$11:CS$14577,'WEEKLY DATA'!$A$11:$A$14577,'MONTHLY DATA'!$A133,'WEEKLY DATA'!$B$11:$B$14577,'MONTHLY DATA'!$B133)</f>
        <v>410</v>
      </c>
      <c r="CT133" s="78">
        <f>AVERAGEIFS('WEEKLY DATA'!CT$11:CT$14577,'WEEKLY DATA'!$A$11:$A$14577,'MONTHLY DATA'!$A133,'WEEKLY DATA'!$B$11:$B$14577,'MONTHLY DATA'!$B133)</f>
        <v>405</v>
      </c>
      <c r="CU133" s="154">
        <f t="shared" si="80"/>
        <v>0</v>
      </c>
      <c r="CV133" s="169">
        <f>AVERAGEIFS('WEEKLY DATA'!CV$11:CV$14577,'WEEKLY DATA'!$A$11:$A$14577,'MONTHLY DATA'!$A133,'WEEKLY DATA'!$B$11:$B$14577,'MONTHLY DATA'!$B133)</f>
        <v>341.25</v>
      </c>
      <c r="CW133" s="78">
        <f>AVERAGEIFS('WEEKLY DATA'!CW$11:CW$14577,'WEEKLY DATA'!$A$11:$A$14577,'MONTHLY DATA'!$A133,'WEEKLY DATA'!$B$11:$B$14577,'MONTHLY DATA'!$B133)</f>
        <v>351.25</v>
      </c>
      <c r="CX133" s="78">
        <f>AVERAGEIFS('WEEKLY DATA'!CX$11:CX$14577,'WEEKLY DATA'!$A$11:$A$14577,'MONTHLY DATA'!$A133,'WEEKLY DATA'!$B$11:$B$14577,'MONTHLY DATA'!$B133)</f>
        <v>346.25</v>
      </c>
      <c r="CY133" s="154">
        <f t="shared" si="81"/>
        <v>0</v>
      </c>
      <c r="CZ133" s="169">
        <f>AVERAGEIFS('WEEKLY DATA'!CZ$11:CZ$14577,'WEEKLY DATA'!$A$11:$A$14577,'MONTHLY DATA'!$A133,'WEEKLY DATA'!$B$11:$B$14577,'MONTHLY DATA'!$B133)</f>
        <v>311.25</v>
      </c>
      <c r="DA133" s="78">
        <f>AVERAGEIFS('WEEKLY DATA'!DA$11:DA$14577,'WEEKLY DATA'!$A$11:$A$14577,'MONTHLY DATA'!$A133,'WEEKLY DATA'!$B$11:$B$14577,'MONTHLY DATA'!$B133)</f>
        <v>321.25</v>
      </c>
      <c r="DB133" s="78">
        <f>AVERAGEIFS('WEEKLY DATA'!DB$11:DB$14577,'WEEKLY DATA'!$A$11:$A$14577,'MONTHLY DATA'!$A133,'WEEKLY DATA'!$B$11:$B$14577,'MONTHLY DATA'!$B133)</f>
        <v>316.25</v>
      </c>
      <c r="DC133" s="154">
        <f t="shared" si="82"/>
        <v>-2.6923076923076938E-2</v>
      </c>
      <c r="DD133" s="78">
        <f>AVERAGEIFS('WEEKLY DATA'!DD$11:DD$14577,'WEEKLY DATA'!$A$11:$A$14577,'MONTHLY DATA'!$A133,'WEEKLY DATA'!$B$11:$B$14577,'MONTHLY DATA'!$B133)</f>
        <v>497.5</v>
      </c>
      <c r="DE133" s="78">
        <f>AVERAGEIFS('WEEKLY DATA'!DE$11:DE$14577,'WEEKLY DATA'!$A$11:$A$14577,'MONTHLY DATA'!$A133,'WEEKLY DATA'!$B$11:$B$14577,'MONTHLY DATA'!$B133)</f>
        <v>507.5</v>
      </c>
      <c r="DF133" s="78">
        <f>AVERAGEIFS('WEEKLY DATA'!DF$11:DF$14577,'WEEKLY DATA'!$A$11:$A$14577,'MONTHLY DATA'!$A133,'WEEKLY DATA'!$B$11:$B$14577,'MONTHLY DATA'!$B133)</f>
        <v>502.5</v>
      </c>
      <c r="DG133" s="154">
        <f t="shared" si="83"/>
        <v>1.0050251256281451E-2</v>
      </c>
      <c r="DH133" s="78">
        <f>AVERAGEIFS('WEEKLY DATA'!DH$11:DH$14577,'WEEKLY DATA'!$A$11:$A$14577,'MONTHLY DATA'!$A133,'WEEKLY DATA'!$B$11:$B$14577,'MONTHLY DATA'!$B133)</f>
        <v>420</v>
      </c>
      <c r="DI133" s="78">
        <f>AVERAGEIFS('WEEKLY DATA'!DI$11:DI$14577,'WEEKLY DATA'!$A$11:$A$14577,'MONTHLY DATA'!$A133,'WEEKLY DATA'!$B$11:$B$14577,'MONTHLY DATA'!$B133)</f>
        <v>430</v>
      </c>
      <c r="DJ133" s="78">
        <f>AVERAGEIFS('WEEKLY DATA'!DJ$11:DJ$14577,'WEEKLY DATA'!$A$11:$A$14577,'MONTHLY DATA'!$A133,'WEEKLY DATA'!$B$11:$B$14577,'MONTHLY DATA'!$B133)</f>
        <v>425</v>
      </c>
      <c r="DK133" s="154">
        <f t="shared" si="84"/>
        <v>0</v>
      </c>
      <c r="DL133" s="169">
        <f>AVERAGEIFS('WEEKLY DATA'!DL$11:DL$14577,'WEEKLY DATA'!$A$11:$A$14577,'MONTHLY DATA'!$A133,'WEEKLY DATA'!$B$11:$B$14577,'MONTHLY DATA'!$B133)</f>
        <v>331.25</v>
      </c>
      <c r="DM133" s="78">
        <f>AVERAGEIFS('WEEKLY DATA'!DM$11:DM$14577,'WEEKLY DATA'!$A$11:$A$14577,'MONTHLY DATA'!$A133,'WEEKLY DATA'!$B$11:$B$14577,'MONTHLY DATA'!$B133)</f>
        <v>341.25</v>
      </c>
      <c r="DN133" s="78">
        <f>AVERAGEIFS('WEEKLY DATA'!DN$11:DN$14577,'WEEKLY DATA'!$A$11:$A$14577,'MONTHLY DATA'!$A133,'WEEKLY DATA'!$B$11:$B$14577,'MONTHLY DATA'!$B133)</f>
        <v>336.25</v>
      </c>
      <c r="DO133" s="154">
        <f t="shared" si="85"/>
        <v>0</v>
      </c>
      <c r="DP133" s="78">
        <f>AVERAGEIFS('WEEKLY DATA'!DP$11:DP$14577,'WEEKLY DATA'!$A$11:$A$14577,'MONTHLY DATA'!$A133,'WEEKLY DATA'!$B$11:$B$14577,'MONTHLY DATA'!$B133)</f>
        <v>291.25</v>
      </c>
      <c r="DQ133" s="78">
        <f>AVERAGEIFS('WEEKLY DATA'!DQ$11:DQ$14577,'WEEKLY DATA'!$A$11:$A$14577,'MONTHLY DATA'!$A133,'WEEKLY DATA'!$B$11:$B$14577,'MONTHLY DATA'!$B133)</f>
        <v>301.25</v>
      </c>
      <c r="DR133" s="78">
        <f>AVERAGEIFS('WEEKLY DATA'!DR$11:DR$14577,'WEEKLY DATA'!$A$11:$A$14577,'MONTHLY DATA'!$A133,'WEEKLY DATA'!$B$11:$B$14577,'MONTHLY DATA'!$B133)</f>
        <v>296.25</v>
      </c>
      <c r="DS133" s="154">
        <f t="shared" si="86"/>
        <v>-4.0485829959514219E-2</v>
      </c>
      <c r="DT133" s="78">
        <f>AVERAGEIFS('WEEKLY DATA'!DT$11:DT$14577,'WEEKLY DATA'!$A$11:$A$14577,'MONTHLY DATA'!$A133,'WEEKLY DATA'!$B$11:$B$14577,'MONTHLY DATA'!$B133)</f>
        <v>497.5</v>
      </c>
      <c r="DU133" s="78">
        <f>AVERAGEIFS('WEEKLY DATA'!DU$11:DU$14577,'WEEKLY DATA'!$A$11:$A$14577,'MONTHLY DATA'!$A133,'WEEKLY DATA'!$B$11:$B$14577,'MONTHLY DATA'!$B133)</f>
        <v>507.5</v>
      </c>
      <c r="DV133" s="78">
        <f>AVERAGEIFS('WEEKLY DATA'!DV$11:DV$14577,'WEEKLY DATA'!$A$11:$A$14577,'MONTHLY DATA'!$A133,'WEEKLY DATA'!$B$11:$B$14577,'MONTHLY DATA'!$B133)</f>
        <v>502.5</v>
      </c>
      <c r="DW133" s="154">
        <f t="shared" si="87"/>
        <v>1.0050251256281451E-2</v>
      </c>
      <c r="DX133" s="78">
        <f>AVERAGEIFS('WEEKLY DATA'!DX$11:DX$14577,'WEEKLY DATA'!$A$11:$A$14577,'MONTHLY DATA'!$A133,'WEEKLY DATA'!$B$11:$B$14577,'MONTHLY DATA'!$B133)</f>
        <v>415</v>
      </c>
      <c r="DY133" s="78">
        <f>AVERAGEIFS('WEEKLY DATA'!DY$11:DY$14577,'WEEKLY DATA'!$A$11:$A$14577,'MONTHLY DATA'!$A133,'WEEKLY DATA'!$B$11:$B$14577,'MONTHLY DATA'!$B133)</f>
        <v>425</v>
      </c>
      <c r="DZ133" s="78">
        <f>AVERAGEIFS('WEEKLY DATA'!DZ$11:DZ$14577,'WEEKLY DATA'!$A$11:$A$14577,'MONTHLY DATA'!$A133,'WEEKLY DATA'!$B$11:$B$14577,'MONTHLY DATA'!$B133)</f>
        <v>420</v>
      </c>
      <c r="EA133" s="154">
        <f t="shared" si="88"/>
        <v>0</v>
      </c>
      <c r="EB133" s="78">
        <f>AVERAGEIFS('WEEKLY DATA'!EB$11:EB$14577,'WEEKLY DATA'!$A$11:$A$14577,'MONTHLY DATA'!$A133,'WEEKLY DATA'!$B$11:$B$14577,'MONTHLY DATA'!$B133)</f>
        <v>322.5</v>
      </c>
      <c r="EC133" s="78">
        <f>AVERAGEIFS('WEEKLY DATA'!EC$11:EC$14577,'WEEKLY DATA'!$A$11:$A$14577,'MONTHLY DATA'!$A133,'WEEKLY DATA'!$B$11:$B$14577,'MONTHLY DATA'!$B133)</f>
        <v>332.5</v>
      </c>
      <c r="ED133" s="78">
        <f>AVERAGEIFS('WEEKLY DATA'!ED$11:ED$14577,'WEEKLY DATA'!$A$11:$A$14577,'MONTHLY DATA'!$A133,'WEEKLY DATA'!$B$11:$B$14577,'MONTHLY DATA'!$B133)</f>
        <v>327.5</v>
      </c>
      <c r="EE133" s="154">
        <f t="shared" si="89"/>
        <v>1.158301158301156E-2</v>
      </c>
      <c r="EF133" s="169">
        <f>AVERAGEIFS('WEEKLY DATA'!EF$11:EF$14577,'WEEKLY DATA'!$A$11:$A$14577,'MONTHLY DATA'!$A133,'WEEKLY DATA'!$B$11:$B$14577,'MONTHLY DATA'!$B133)</f>
        <v>268.75</v>
      </c>
      <c r="EG133" s="78">
        <f>AVERAGEIFS('WEEKLY DATA'!EG$11:EG$14577,'WEEKLY DATA'!$A$11:$A$14577,'MONTHLY DATA'!$A133,'WEEKLY DATA'!$B$11:$B$14577,'MONTHLY DATA'!$B133)</f>
        <v>278.75</v>
      </c>
      <c r="EH133" s="78">
        <f>AVERAGEIFS('WEEKLY DATA'!EH$11:EH$14577,'WEEKLY DATA'!$A$11:$A$14577,'MONTHLY DATA'!$A133,'WEEKLY DATA'!$B$11:$B$14577,'MONTHLY DATA'!$B133)</f>
        <v>273.75</v>
      </c>
      <c r="EI133" s="154">
        <f t="shared" si="90"/>
        <v>-2.6666666666666616E-2</v>
      </c>
      <c r="EJ133" s="78">
        <f>AVERAGEIFS('WEEKLY DATA'!EJ$11:EJ$14577,'WEEKLY DATA'!$A$11:$A$14577,'MONTHLY DATA'!$A133,'WEEKLY DATA'!$B$11:$B$14577,'MONTHLY DATA'!$B133)</f>
        <v>512.5</v>
      </c>
      <c r="EK133" s="78">
        <f>AVERAGEIFS('WEEKLY DATA'!EK$11:EK$14577,'WEEKLY DATA'!$A$11:$A$14577,'MONTHLY DATA'!$A133,'WEEKLY DATA'!$B$11:$B$14577,'MONTHLY DATA'!$B133)</f>
        <v>522.5</v>
      </c>
      <c r="EL133" s="78">
        <f>AVERAGEIFS('WEEKLY DATA'!EL$11:EL$14577,'WEEKLY DATA'!$A$11:$A$14577,'MONTHLY DATA'!$A133,'WEEKLY DATA'!$B$11:$B$14577,'MONTHLY DATA'!$B133)</f>
        <v>517.5</v>
      </c>
      <c r="EM133" s="154">
        <f t="shared" si="91"/>
        <v>9.7560975609756184E-3</v>
      </c>
      <c r="EN133" s="78">
        <f>AVERAGEIFS('WEEKLY DATA'!EN$11:EN$14577,'WEEKLY DATA'!$A$11:$A$14577,'MONTHLY DATA'!$A133,'WEEKLY DATA'!$B$11:$B$14577,'MONTHLY DATA'!$B133)</f>
        <v>295</v>
      </c>
      <c r="EO133" s="78">
        <f>AVERAGEIFS('WEEKLY DATA'!EO$11:EO$14577,'WEEKLY DATA'!$A$11:$A$14577,'MONTHLY DATA'!$A133,'WEEKLY DATA'!$B$11:$B$14577,'MONTHLY DATA'!$B133)</f>
        <v>305</v>
      </c>
      <c r="EP133" s="78">
        <f>AVERAGEIFS('WEEKLY DATA'!EP$11:EP$14577,'WEEKLY DATA'!$A$11:$A$14577,'MONTHLY DATA'!$A133,'WEEKLY DATA'!$B$11:$B$14577,'MONTHLY DATA'!$B133)</f>
        <v>300</v>
      </c>
      <c r="EQ133" s="154">
        <f t="shared" si="92"/>
        <v>0</v>
      </c>
      <c r="ER133" s="78">
        <f>AVERAGEIFS('WEEKLY DATA'!ER$11:ER$14577,'WEEKLY DATA'!$A$11:$A$14577,'MONTHLY DATA'!$A133,'WEEKLY DATA'!$B$11:$B$14577,'MONTHLY DATA'!$B133)</f>
        <v>302.5</v>
      </c>
      <c r="ES133" s="78">
        <f>AVERAGEIFS('WEEKLY DATA'!ES$11:ES$14577,'WEEKLY DATA'!$A$11:$A$14577,'MONTHLY DATA'!$A133,'WEEKLY DATA'!$B$11:$B$14577,'MONTHLY DATA'!$B133)</f>
        <v>312.5</v>
      </c>
      <c r="ET133" s="78">
        <f>AVERAGEIFS('WEEKLY DATA'!ET$11:ET$14577,'WEEKLY DATA'!$A$11:$A$14577,'MONTHLY DATA'!$A133,'WEEKLY DATA'!$B$11:$B$14577,'MONTHLY DATA'!$B133)</f>
        <v>307.5</v>
      </c>
      <c r="EU133" s="154">
        <f t="shared" si="93"/>
        <v>1.2345679012345734E-2</v>
      </c>
      <c r="EV133" s="78">
        <f>AVERAGEIFS('WEEKLY DATA'!EV$11:EV$14577,'WEEKLY DATA'!$A$11:$A$14577,'MONTHLY DATA'!$A133,'WEEKLY DATA'!$B$11:$B$14577,'MONTHLY DATA'!$B133)</f>
        <v>258.75</v>
      </c>
      <c r="EW133" s="78">
        <f>AVERAGEIFS('WEEKLY DATA'!EW$11:EW$14577,'WEEKLY DATA'!$A$11:$A$14577,'MONTHLY DATA'!$A133,'WEEKLY DATA'!$B$11:$B$14577,'MONTHLY DATA'!$B133)</f>
        <v>268.75</v>
      </c>
      <c r="EX133" s="78">
        <f>AVERAGEIFS('WEEKLY DATA'!EX$11:EX$14577,'WEEKLY DATA'!$A$11:$A$14577,'MONTHLY DATA'!$A133,'WEEKLY DATA'!$B$11:$B$14577,'MONTHLY DATA'!$B133)</f>
        <v>263.75</v>
      </c>
      <c r="EY133" s="154">
        <f t="shared" si="94"/>
        <v>-2.7649769585253448E-2</v>
      </c>
      <c r="EZ133" s="78">
        <f>AVERAGEIFS('WEEKLY DATA'!EZ$11:EZ$14577,'WEEKLY DATA'!$A$11:$A$14577,'MONTHLY DATA'!$A133,'WEEKLY DATA'!$B$11:$B$14577,'MONTHLY DATA'!$B133)</f>
        <v>497.5</v>
      </c>
      <c r="FA133" s="78">
        <f>AVERAGEIFS('WEEKLY DATA'!FA$11:FA$14577,'WEEKLY DATA'!$A$11:$A$14577,'MONTHLY DATA'!$A133,'WEEKLY DATA'!$B$11:$B$14577,'MONTHLY DATA'!$B133)</f>
        <v>507.5</v>
      </c>
      <c r="FB133" s="78">
        <f>AVERAGEIFS('WEEKLY DATA'!FB$11:FB$14577,'WEEKLY DATA'!$A$11:$A$14577,'MONTHLY DATA'!$A133,'WEEKLY DATA'!$B$11:$B$14577,'MONTHLY DATA'!$B133)</f>
        <v>502.5</v>
      </c>
      <c r="FC133" s="154">
        <f t="shared" si="95"/>
        <v>1.0050251256281451E-2</v>
      </c>
      <c r="FD133" s="78">
        <f>AVERAGEIFS('WEEKLY DATA'!FD$11:FD$14577,'WEEKLY DATA'!$A$11:$A$14577,'MONTHLY DATA'!$A133,'WEEKLY DATA'!$B$11:$B$14577,'MONTHLY DATA'!$B133)</f>
        <v>410</v>
      </c>
      <c r="FE133" s="78">
        <f>AVERAGEIFS('WEEKLY DATA'!FE$11:FE$14577,'WEEKLY DATA'!$A$11:$A$14577,'MONTHLY DATA'!$A133,'WEEKLY DATA'!$B$11:$B$14577,'MONTHLY DATA'!$B133)</f>
        <v>420</v>
      </c>
      <c r="FF133" s="78">
        <f>AVERAGEIFS('WEEKLY DATA'!FF$11:FF$14577,'WEEKLY DATA'!$A$11:$A$14577,'MONTHLY DATA'!$A133,'WEEKLY DATA'!$B$11:$B$14577,'MONTHLY DATA'!$B133)</f>
        <v>415</v>
      </c>
      <c r="FG133" s="154">
        <f t="shared" si="96"/>
        <v>0</v>
      </c>
      <c r="FH133" s="78">
        <f>AVERAGEIFS('WEEKLY DATA'!FH$11:FH$14577,'WEEKLY DATA'!$A$11:$A$14577,'MONTHLY DATA'!$A133,'WEEKLY DATA'!$B$11:$B$14577,'MONTHLY DATA'!$B133)</f>
        <v>327.5</v>
      </c>
      <c r="FI133" s="78">
        <f>AVERAGEIFS('WEEKLY DATA'!FI$11:FI$14577,'WEEKLY DATA'!$A$11:$A$14577,'MONTHLY DATA'!$A133,'WEEKLY DATA'!$B$11:$B$14577,'MONTHLY DATA'!$B133)</f>
        <v>337.5</v>
      </c>
      <c r="FJ133" s="78">
        <f>AVERAGEIFS('WEEKLY DATA'!FJ$11:FJ$14577,'WEEKLY DATA'!$A$11:$A$14577,'MONTHLY DATA'!$A133,'WEEKLY DATA'!$B$11:$B$14577,'MONTHLY DATA'!$B133)</f>
        <v>332.5</v>
      </c>
      <c r="FK133" s="154">
        <f t="shared" si="97"/>
        <v>2.7027027027026973E-2</v>
      </c>
      <c r="FL133" s="169">
        <f>AVERAGEIFS('WEEKLY DATA'!FL$11:FL$14577,'WEEKLY DATA'!$A$11:$A$14577,'MONTHLY DATA'!$A133,'WEEKLY DATA'!$B$11:$B$14577,'MONTHLY DATA'!$B133)</f>
        <v>268.75</v>
      </c>
      <c r="FM133" s="78">
        <f>AVERAGEIFS('WEEKLY DATA'!FM$11:FM$14577,'WEEKLY DATA'!$A$11:$A$14577,'MONTHLY DATA'!$A133,'WEEKLY DATA'!$B$11:$B$14577,'MONTHLY DATA'!$B133)</f>
        <v>278.75</v>
      </c>
      <c r="FN133" s="78">
        <f>AVERAGEIFS('WEEKLY DATA'!FN$11:FN$14577,'WEEKLY DATA'!$A$11:$A$14577,'MONTHLY DATA'!$A133,'WEEKLY DATA'!$B$11:$B$14577,'MONTHLY DATA'!$B133)</f>
        <v>273.75</v>
      </c>
      <c r="FO133" s="154">
        <f t="shared" si="98"/>
        <v>-2.2321428571428603E-2</v>
      </c>
      <c r="FP133" s="78">
        <f>AVERAGEIFS('WEEKLY DATA'!FP$11:FP$14577,'WEEKLY DATA'!$A$11:$A$14577,'MONTHLY DATA'!$A133,'WEEKLY DATA'!$B$11:$B$14577,'MONTHLY DATA'!$B133)</f>
        <v>397.5</v>
      </c>
      <c r="FQ133" s="78">
        <f>AVERAGEIFS('WEEKLY DATA'!FQ$11:FQ$14577,'WEEKLY DATA'!$A$11:$A$14577,'MONTHLY DATA'!$A133,'WEEKLY DATA'!$B$11:$B$14577,'MONTHLY DATA'!$B133)</f>
        <v>407.5</v>
      </c>
      <c r="FR133" s="78">
        <f>AVERAGEIFS('WEEKLY DATA'!FR$11:FR$14577,'WEEKLY DATA'!$A$11:$A$14577,'MONTHLY DATA'!$A133,'WEEKLY DATA'!$B$11:$B$14577,'MONTHLY DATA'!$B133)</f>
        <v>402.5</v>
      </c>
      <c r="FS133" s="154">
        <f t="shared" si="99"/>
        <v>1.2578616352201255E-2</v>
      </c>
      <c r="FT133" s="78">
        <f>AVERAGEIFS('WEEKLY DATA'!FT$11:FT$14577,'WEEKLY DATA'!$A$11:$A$14577,'MONTHLY DATA'!$A133,'WEEKLY DATA'!$B$11:$B$14577,'MONTHLY DATA'!$B133)</f>
        <v>485</v>
      </c>
      <c r="FU133" s="78">
        <f>AVERAGEIFS('WEEKLY DATA'!FU$11:FU$14577,'WEEKLY DATA'!$A$11:$A$14577,'MONTHLY DATA'!$A133,'WEEKLY DATA'!$B$11:$B$14577,'MONTHLY DATA'!$B133)</f>
        <v>495</v>
      </c>
      <c r="FV133" s="78">
        <f>AVERAGEIFS('WEEKLY DATA'!FV$11:FV$14577,'WEEKLY DATA'!$A$11:$A$14577,'MONTHLY DATA'!$A133,'WEEKLY DATA'!$B$11:$B$14577,'MONTHLY DATA'!$B133)</f>
        <v>490</v>
      </c>
      <c r="FW133" s="154">
        <f t="shared" si="100"/>
        <v>-3.4482758620689613E-2</v>
      </c>
      <c r="FX133" s="78">
        <f>AVERAGEIFS('WEEKLY DATA'!FX$11:FX$14577,'WEEKLY DATA'!$A$11:$A$14577,'MONTHLY DATA'!$A133,'WEEKLY DATA'!$B$11:$B$14577,'MONTHLY DATA'!$B133)</f>
        <v>392.5</v>
      </c>
      <c r="FY133" s="78">
        <f>AVERAGEIFS('WEEKLY DATA'!FY$11:FY$14577,'WEEKLY DATA'!$A$11:$A$14577,'MONTHLY DATA'!$A133,'WEEKLY DATA'!$B$11:$B$14577,'MONTHLY DATA'!$B133)</f>
        <v>402.5</v>
      </c>
      <c r="FZ133" s="78">
        <f>AVERAGEIFS('WEEKLY DATA'!FZ$11:FZ$14577,'WEEKLY DATA'!$A$11:$A$14577,'MONTHLY DATA'!$A133,'WEEKLY DATA'!$B$11:$B$14577,'MONTHLY DATA'!$B133)</f>
        <v>397.5</v>
      </c>
      <c r="GA133" s="154">
        <f t="shared" si="101"/>
        <v>6.3291139240506666E-3</v>
      </c>
      <c r="GB133" s="78">
        <f>AVERAGEIFS('WEEKLY DATA'!GB$11:GB$14577,'WEEKLY DATA'!$A$11:$A$14577,'MONTHLY DATA'!$A133,'WEEKLY DATA'!$B$11:$B$14577,'MONTHLY DATA'!$B133)</f>
        <v>446.25</v>
      </c>
      <c r="GC133" s="78">
        <f>AVERAGEIFS('WEEKLY DATA'!GC$11:GC$14577,'WEEKLY DATA'!$A$11:$A$14577,'MONTHLY DATA'!$A133,'WEEKLY DATA'!$B$11:$B$14577,'MONTHLY DATA'!$B133)</f>
        <v>456.25</v>
      </c>
      <c r="GD133" s="78">
        <f>AVERAGEIFS('WEEKLY DATA'!GD$11:GD$14577,'WEEKLY DATA'!$A$11:$A$14577,'MONTHLY DATA'!$A133,'WEEKLY DATA'!$B$11:$B$14577,'MONTHLY DATA'!$B133)</f>
        <v>451.25</v>
      </c>
      <c r="GE133" s="154">
        <f t="shared" si="102"/>
        <v>0</v>
      </c>
      <c r="GF133" s="169">
        <f>AVERAGEIFS('WEEKLY DATA'!GF$11:GF$14577,'WEEKLY DATA'!$A$11:$A$14577,'MONTHLY DATA'!$A133,'WEEKLY DATA'!$B$11:$B$14577,'MONTHLY DATA'!$B133)</f>
        <v>381.25</v>
      </c>
      <c r="GG133" s="78">
        <f>AVERAGEIFS('WEEKLY DATA'!GG$11:GG$14577,'WEEKLY DATA'!$A$11:$A$14577,'MONTHLY DATA'!$A133,'WEEKLY DATA'!$B$11:$B$14577,'MONTHLY DATA'!$B133)</f>
        <v>391.25</v>
      </c>
      <c r="GH133" s="78">
        <f>AVERAGEIFS('WEEKLY DATA'!GH$11:GH$14577,'WEEKLY DATA'!$A$11:$A$14577,'MONTHLY DATA'!$A133,'WEEKLY DATA'!$B$11:$B$14577,'MONTHLY DATA'!$B133)</f>
        <v>386.25</v>
      </c>
      <c r="GI133" s="154">
        <f t="shared" si="103"/>
        <v>-3.1347962382445194E-2</v>
      </c>
      <c r="GJ133" s="78">
        <f>AVERAGEIFS('WEEKLY DATA'!GJ$11:GJ$14577,'WEEKLY DATA'!$A$11:$A$14577,'MONTHLY DATA'!$A133,'WEEKLY DATA'!$B$11:$B$14577,'MONTHLY DATA'!$B133)</f>
        <v>507.5</v>
      </c>
      <c r="GK133" s="78">
        <f>AVERAGEIFS('WEEKLY DATA'!GK$11:GK$14577,'WEEKLY DATA'!$A$11:$A$14577,'MONTHLY DATA'!$A133,'WEEKLY DATA'!$B$11:$B$14577,'MONTHLY DATA'!$B133)</f>
        <v>517.5</v>
      </c>
      <c r="GL133" s="78">
        <f>AVERAGEIFS('WEEKLY DATA'!GL$11:GL$14577,'WEEKLY DATA'!$A$11:$A$14577,'MONTHLY DATA'!$A133,'WEEKLY DATA'!$B$11:$B$14577,'MONTHLY DATA'!$B133)</f>
        <v>512.5</v>
      </c>
      <c r="GM133" s="154">
        <f t="shared" si="104"/>
        <v>9.8522167487684609E-3</v>
      </c>
      <c r="GN133" s="78">
        <f>AVERAGEIFS('WEEKLY DATA'!GN$11:GN$14577,'WEEKLY DATA'!$A$11:$A$14577,'MONTHLY DATA'!$A133,'WEEKLY DATA'!$B$11:$B$14577,'MONTHLY DATA'!$B133)</f>
        <v>450</v>
      </c>
      <c r="GO133" s="78">
        <f>AVERAGEIFS('WEEKLY DATA'!GO$11:GO$14577,'WEEKLY DATA'!$A$11:$A$14577,'MONTHLY DATA'!$A133,'WEEKLY DATA'!$B$11:$B$14577,'MONTHLY DATA'!$B133)</f>
        <v>460</v>
      </c>
      <c r="GP133" s="78">
        <f>AVERAGEIFS('WEEKLY DATA'!GP$11:GP$14577,'WEEKLY DATA'!$A$11:$A$14577,'MONTHLY DATA'!$A133,'WEEKLY DATA'!$B$11:$B$14577,'MONTHLY DATA'!$B133)</f>
        <v>455</v>
      </c>
      <c r="GQ133" s="154">
        <f t="shared" si="105"/>
        <v>-2.739726027397249E-3</v>
      </c>
      <c r="GR133" s="78"/>
    </row>
    <row r="134" spans="1:200" ht="15.75" x14ac:dyDescent="0.25">
      <c r="A134">
        <f t="shared" si="55"/>
        <v>4</v>
      </c>
      <c r="B134">
        <f t="shared" si="56"/>
        <v>2020</v>
      </c>
      <c r="C134" s="86">
        <v>43922</v>
      </c>
      <c r="D134" s="78">
        <f>AVERAGEIFS('WEEKLY DATA'!D$11:D$14577,'WEEKLY DATA'!$A$11:$A$14577,'MONTHLY DATA'!$A134,'WEEKLY DATA'!$B$11:$B$14577,'MONTHLY DATA'!$B134)</f>
        <v>487.5</v>
      </c>
      <c r="E134" s="78">
        <f>AVERAGEIFS('WEEKLY DATA'!E$11:E$14577,'WEEKLY DATA'!$A$11:$A$14577,'MONTHLY DATA'!$A134,'WEEKLY DATA'!$B$11:$B$14577,'MONTHLY DATA'!$B134)</f>
        <v>497.5</v>
      </c>
      <c r="F134" s="78">
        <f>AVERAGEIFS('WEEKLY DATA'!F$11:F$14577,'WEEKLY DATA'!$A$11:$A$14577,'MONTHLY DATA'!$A134,'WEEKLY DATA'!$B$11:$B$14577,'MONTHLY DATA'!$B134)</f>
        <v>492.5</v>
      </c>
      <c r="G134" s="154">
        <f t="shared" si="57"/>
        <v>0.1005586592178771</v>
      </c>
      <c r="H134" s="169">
        <f>AVERAGEIFS('WEEKLY DATA'!H$11:H$14577,'WEEKLY DATA'!$A$11:$A$14577,'MONTHLY DATA'!$A134,'WEEKLY DATA'!$B$11:$B$14577,'MONTHLY DATA'!$B134)</f>
        <v>581.25</v>
      </c>
      <c r="I134" s="78">
        <f>AVERAGEIFS('WEEKLY DATA'!I$11:I$14577,'WEEKLY DATA'!$A$11:$A$14577,'MONTHLY DATA'!$A134,'WEEKLY DATA'!$B$11:$B$14577,'MONTHLY DATA'!$B134)</f>
        <v>591.25</v>
      </c>
      <c r="J134" s="78">
        <f>AVERAGEIFS('WEEKLY DATA'!J$11:J$14577,'WEEKLY DATA'!$A$11:$A$14577,'MONTHLY DATA'!$A134,'WEEKLY DATA'!$B$11:$B$14577,'MONTHLY DATA'!$B134)</f>
        <v>586.25</v>
      </c>
      <c r="K134" s="154">
        <f t="shared" si="58"/>
        <v>7.8160919540229967E-2</v>
      </c>
      <c r="L134" s="169">
        <f>AVERAGEIFS('WEEKLY DATA'!L$11:L$14577,'WEEKLY DATA'!$A$11:$A$14577,'MONTHLY DATA'!$A134,'WEEKLY DATA'!$B$11:$B$14577,'MONTHLY DATA'!$B134)</f>
        <v>580</v>
      </c>
      <c r="M134" s="78">
        <f>AVERAGEIFS('WEEKLY DATA'!M$11:M$14577,'WEEKLY DATA'!$A$11:$A$14577,'MONTHLY DATA'!$A134,'WEEKLY DATA'!$B$11:$B$14577,'MONTHLY DATA'!$B134)</f>
        <v>590</v>
      </c>
      <c r="N134" s="78">
        <f>AVERAGEIFS('WEEKLY DATA'!N$11:N$14577,'WEEKLY DATA'!$A$11:$A$14577,'MONTHLY DATA'!$A134,'WEEKLY DATA'!$B$11:$B$14577,'MONTHLY DATA'!$B134)</f>
        <v>585</v>
      </c>
      <c r="O134" s="154">
        <f t="shared" si="59"/>
        <v>1.298701298701288E-2</v>
      </c>
      <c r="P134" s="169">
        <f>AVERAGEIFS('WEEKLY DATA'!P$11:P$14577,'WEEKLY DATA'!$A$11:$A$14577,'MONTHLY DATA'!$A134,'WEEKLY DATA'!$B$11:$B$14577,'MONTHLY DATA'!$B134)</f>
        <v>457.5</v>
      </c>
      <c r="Q134" s="78">
        <f>AVERAGEIFS('WEEKLY DATA'!Q$11:Q$14577,'WEEKLY DATA'!$A$11:$A$14577,'MONTHLY DATA'!$A134,'WEEKLY DATA'!$B$11:$B$14577,'MONTHLY DATA'!$B134)</f>
        <v>467.5</v>
      </c>
      <c r="R134" s="78">
        <f>AVERAGEIFS('WEEKLY DATA'!R$11:R$14577,'WEEKLY DATA'!$A$11:$A$14577,'MONTHLY DATA'!$A134,'WEEKLY DATA'!$B$11:$B$14577,'MONTHLY DATA'!$B134)</f>
        <v>462.5</v>
      </c>
      <c r="S134" s="154">
        <f t="shared" si="60"/>
        <v>2.2099447513812098E-2</v>
      </c>
      <c r="T134" s="169">
        <f>AVERAGEIFS('WEEKLY DATA'!T$11:T$14577,'WEEKLY DATA'!$A$11:$A$14577,'MONTHLY DATA'!$A134,'WEEKLY DATA'!$B$11:$B$14577,'MONTHLY DATA'!$B134)</f>
        <v>482.5</v>
      </c>
      <c r="U134" s="78">
        <f>AVERAGEIFS('WEEKLY DATA'!U$11:U$14577,'WEEKLY DATA'!$A$11:$A$14577,'MONTHLY DATA'!$A134,'WEEKLY DATA'!$B$11:$B$14577,'MONTHLY DATA'!$B134)</f>
        <v>492.5</v>
      </c>
      <c r="V134" s="78">
        <f>AVERAGEIFS('WEEKLY DATA'!V$11:V$14577,'WEEKLY DATA'!$A$11:$A$14577,'MONTHLY DATA'!$A134,'WEEKLY DATA'!$B$11:$B$14577,'MONTHLY DATA'!$B134)</f>
        <v>487.5</v>
      </c>
      <c r="W134" s="154">
        <f t="shared" si="61"/>
        <v>0.10169491525423724</v>
      </c>
      <c r="X134" s="169">
        <f>AVERAGEIFS('WEEKLY DATA'!X$11:X$14577,'WEEKLY DATA'!$A$11:$A$14577,'MONTHLY DATA'!$A134,'WEEKLY DATA'!$B$11:$B$14577,'MONTHLY DATA'!$B134)</f>
        <v>421.25</v>
      </c>
      <c r="Y134" s="78">
        <f>AVERAGEIFS('WEEKLY DATA'!Y$11:Y$14577,'WEEKLY DATA'!$A$11:$A$14577,'MONTHLY DATA'!$A134,'WEEKLY DATA'!$B$11:$B$14577,'MONTHLY DATA'!$B134)</f>
        <v>431.25</v>
      </c>
      <c r="Z134" s="78">
        <f>AVERAGEIFS('WEEKLY DATA'!Z$11:Z$14577,'WEEKLY DATA'!$A$11:$A$14577,'MONTHLY DATA'!$A134,'WEEKLY DATA'!$B$11:$B$14577,'MONTHLY DATA'!$B134)</f>
        <v>426.25</v>
      </c>
      <c r="AA134" s="154">
        <f t="shared" si="62"/>
        <v>0.11074918566775249</v>
      </c>
      <c r="AB134" s="169">
        <f>AVERAGEIFS('WEEKLY DATA'!AB$11:AB$14577,'WEEKLY DATA'!$A$11:$A$14577,'MONTHLY DATA'!$A134,'WEEKLY DATA'!$B$11:$B$14577,'MONTHLY DATA'!$B134)</f>
        <v>575</v>
      </c>
      <c r="AC134" s="78">
        <f>AVERAGEIFS('WEEKLY DATA'!AC$11:AC$14577,'WEEKLY DATA'!$A$11:$A$14577,'MONTHLY DATA'!$A134,'WEEKLY DATA'!$B$11:$B$14577,'MONTHLY DATA'!$B134)</f>
        <v>585</v>
      </c>
      <c r="AD134" s="78">
        <f>AVERAGEIFS('WEEKLY DATA'!AD$11:AD$14577,'WEEKLY DATA'!$A$11:$A$14577,'MONTHLY DATA'!$A134,'WEEKLY DATA'!$B$11:$B$14577,'MONTHLY DATA'!$B134)</f>
        <v>580</v>
      </c>
      <c r="AE134" s="154">
        <f t="shared" si="63"/>
        <v>1.3100436681222627E-2</v>
      </c>
      <c r="AF134" s="169">
        <f>AVERAGEIFS('WEEKLY DATA'!AF$11:AF$14577,'WEEKLY DATA'!$A$11:$A$14577,'MONTHLY DATA'!$A134,'WEEKLY DATA'!$B$11:$B$14577,'MONTHLY DATA'!$B134)</f>
        <v>442.5</v>
      </c>
      <c r="AG134" s="78">
        <f>AVERAGEIFS('WEEKLY DATA'!AG$11:AG$14577,'WEEKLY DATA'!$A$11:$A$14577,'MONTHLY DATA'!$A134,'WEEKLY DATA'!$B$11:$B$14577,'MONTHLY DATA'!$B134)</f>
        <v>452.5</v>
      </c>
      <c r="AH134" s="78">
        <f>AVERAGEIFS('WEEKLY DATA'!AH$11:AH$14577,'WEEKLY DATA'!$A$11:$A$14577,'MONTHLY DATA'!$A134,'WEEKLY DATA'!$B$11:$B$14577,'MONTHLY DATA'!$B134)</f>
        <v>447.5</v>
      </c>
      <c r="AI134" s="154">
        <f t="shared" si="64"/>
        <v>2.2857142857142909E-2</v>
      </c>
      <c r="AJ134" s="169">
        <f>AVERAGEIFS('WEEKLY DATA'!AJ$11:AJ$14577,'WEEKLY DATA'!$A$11:$A$14577,'MONTHLY DATA'!$A134,'WEEKLY DATA'!$B$11:$B$14577,'MONTHLY DATA'!$B134)</f>
        <v>473.75</v>
      </c>
      <c r="AK134" s="78">
        <f>AVERAGEIFS('WEEKLY DATA'!AK$11:AK$14577,'WEEKLY DATA'!$A$11:$A$14577,'MONTHLY DATA'!$A134,'WEEKLY DATA'!$B$11:$B$14577,'MONTHLY DATA'!$B134)</f>
        <v>483.75</v>
      </c>
      <c r="AL134" s="78">
        <f>AVERAGEIFS('WEEKLY DATA'!AL$11:AL$14577,'WEEKLY DATA'!$A$11:$A$14577,'MONTHLY DATA'!$A134,'WEEKLY DATA'!$B$11:$B$14577,'MONTHLY DATA'!$B134)</f>
        <v>478.75</v>
      </c>
      <c r="AM134" s="154">
        <f t="shared" si="65"/>
        <v>9.4285714285714306E-2</v>
      </c>
      <c r="AN134" s="169">
        <f>AVERAGEIFS('WEEKLY DATA'!AN$11:AN$14577,'WEEKLY DATA'!$A$11:$A$14577,'MONTHLY DATA'!$A134,'WEEKLY DATA'!$B$11:$B$14577,'MONTHLY DATA'!$B134)</f>
        <v>448.75</v>
      </c>
      <c r="AO134" s="78">
        <f>AVERAGEIFS('WEEKLY DATA'!AO$11:AO$14577,'WEEKLY DATA'!$A$11:$A$14577,'MONTHLY DATA'!$A134,'WEEKLY DATA'!$B$11:$B$14577,'MONTHLY DATA'!$B134)</f>
        <v>448.75</v>
      </c>
      <c r="AP134" s="78">
        <f>AVERAGEIFS('WEEKLY DATA'!AP$11:AP$14577,'WEEKLY DATA'!$A$11:$A$14577,'MONTHLY DATA'!$A134,'WEEKLY DATA'!$B$11:$B$14577,'MONTHLY DATA'!$B134)</f>
        <v>448.75</v>
      </c>
      <c r="AQ134" s="154">
        <f t="shared" si="66"/>
        <v>0.10802469135802473</v>
      </c>
      <c r="AR134" s="169">
        <f>AVERAGEIFS('WEEKLY DATA'!AR$11:AR$14577,'WEEKLY DATA'!$A$11:$A$14577,'MONTHLY DATA'!$A134,'WEEKLY DATA'!$B$11:$B$14577,'MONTHLY DATA'!$B134)</f>
        <v>585</v>
      </c>
      <c r="AS134" s="78">
        <f>AVERAGEIFS('WEEKLY DATA'!AS$11:AS$14577,'WEEKLY DATA'!$A$11:$A$14577,'MONTHLY DATA'!$A134,'WEEKLY DATA'!$B$11:$B$14577,'MONTHLY DATA'!$B134)</f>
        <v>595</v>
      </c>
      <c r="AT134" s="78">
        <f>AVERAGEIFS('WEEKLY DATA'!AT$11:AT$14577,'WEEKLY DATA'!$A$11:$A$14577,'MONTHLY DATA'!$A134,'WEEKLY DATA'!$B$11:$B$14577,'MONTHLY DATA'!$B134)</f>
        <v>590</v>
      </c>
      <c r="AU134" s="154">
        <f t="shared" si="67"/>
        <v>1.2875536480686733E-2</v>
      </c>
      <c r="AV134" s="169">
        <f>AVERAGEIFS('WEEKLY DATA'!AV$11:AV$14577,'WEEKLY DATA'!$A$11:$A$14577,'MONTHLY DATA'!$A134,'WEEKLY DATA'!$B$11:$B$14577,'MONTHLY DATA'!$B134)</f>
        <v>452.5</v>
      </c>
      <c r="AW134" s="78">
        <f>AVERAGEIFS('WEEKLY DATA'!AW$11:AW$14577,'WEEKLY DATA'!$A$11:$A$14577,'MONTHLY DATA'!$A134,'WEEKLY DATA'!$B$11:$B$14577,'MONTHLY DATA'!$B134)</f>
        <v>462.5</v>
      </c>
      <c r="AX134" s="78">
        <f>AVERAGEIFS('WEEKLY DATA'!AX$11:AX$14577,'WEEKLY DATA'!$A$11:$A$14577,'MONTHLY DATA'!$A134,'WEEKLY DATA'!$B$11:$B$14577,'MONTHLY DATA'!$B134)</f>
        <v>457.5</v>
      </c>
      <c r="AY134" s="154">
        <f t="shared" si="68"/>
        <v>2.5210084033613356E-2</v>
      </c>
      <c r="AZ134" s="169">
        <f>AVERAGEIFS('WEEKLY DATA'!AZ$11:AZ$14577,'WEEKLY DATA'!$A$11:$A$14577,'MONTHLY DATA'!$A134,'WEEKLY DATA'!$B$11:$B$14577,'MONTHLY DATA'!$B134)</f>
        <v>413.75</v>
      </c>
      <c r="BA134" s="78">
        <f>AVERAGEIFS('WEEKLY DATA'!BA$11:BA$14577,'WEEKLY DATA'!$A$11:$A$14577,'MONTHLY DATA'!$A134,'WEEKLY DATA'!$B$11:$B$14577,'MONTHLY DATA'!$B134)</f>
        <v>423.75</v>
      </c>
      <c r="BB134" s="78">
        <f>AVERAGEIFS('WEEKLY DATA'!BB$11:BB$14577,'WEEKLY DATA'!$A$11:$A$14577,'MONTHLY DATA'!$A134,'WEEKLY DATA'!$B$11:$B$14577,'MONTHLY DATA'!$B134)</f>
        <v>418.75</v>
      </c>
      <c r="BC134" s="154">
        <f t="shared" si="69"/>
        <v>0.10927152317880795</v>
      </c>
      <c r="BD134" s="169">
        <f>AVERAGEIFS('WEEKLY DATA'!BD$11:BD$14577,'WEEKLY DATA'!$A$11:$A$14577,'MONTHLY DATA'!$A134,'WEEKLY DATA'!$B$11:$B$14577,'MONTHLY DATA'!$B134)</f>
        <v>358.75</v>
      </c>
      <c r="BE134" s="78">
        <f>AVERAGEIFS('WEEKLY DATA'!BE$11:BE$14577,'WEEKLY DATA'!$A$11:$A$14577,'MONTHLY DATA'!$A134,'WEEKLY DATA'!$B$11:$B$14577,'MONTHLY DATA'!$B134)</f>
        <v>368.75</v>
      </c>
      <c r="BF134" s="78">
        <f>AVERAGEIFS('WEEKLY DATA'!BF$11:BF$14577,'WEEKLY DATA'!$A$11:$A$14577,'MONTHLY DATA'!$A134,'WEEKLY DATA'!$B$11:$B$14577,'MONTHLY DATA'!$B134)</f>
        <v>363.75</v>
      </c>
      <c r="BG134" s="154">
        <f t="shared" si="70"/>
        <v>0.13671875</v>
      </c>
      <c r="BH134" s="169">
        <f>AVERAGEIFS('WEEKLY DATA'!BH$11:BH$14577,'WEEKLY DATA'!$A$11:$A$14577,'MONTHLY DATA'!$A134,'WEEKLY DATA'!$B$11:$B$14577,'MONTHLY DATA'!$B134)</f>
        <v>475</v>
      </c>
      <c r="BI134" s="78">
        <f>AVERAGEIFS('WEEKLY DATA'!BI$11:BI$14577,'WEEKLY DATA'!$A$11:$A$14577,'MONTHLY DATA'!$A134,'WEEKLY DATA'!$B$11:$B$14577,'MONTHLY DATA'!$B134)</f>
        <v>485</v>
      </c>
      <c r="BJ134" s="78">
        <f>AVERAGEIFS('WEEKLY DATA'!BJ$11:BJ$14577,'WEEKLY DATA'!$A$11:$A$14577,'MONTHLY DATA'!$A134,'WEEKLY DATA'!$B$11:$B$14577,'MONTHLY DATA'!$B134)</f>
        <v>480</v>
      </c>
      <c r="BK134" s="154">
        <f t="shared" si="71"/>
        <v>1.5873015873015817E-2</v>
      </c>
      <c r="BL134" s="169">
        <f>AVERAGEIFS('WEEKLY DATA'!BL$11:BL$14577,'WEEKLY DATA'!$A$11:$A$14577,'MONTHLY DATA'!$A134,'WEEKLY DATA'!$B$11:$B$14577,'MONTHLY DATA'!$B134)</f>
        <v>442.5</v>
      </c>
      <c r="BM134" s="78">
        <f>AVERAGEIFS('WEEKLY DATA'!BM$11:BM$14577,'WEEKLY DATA'!$A$11:$A$14577,'MONTHLY DATA'!$A134,'WEEKLY DATA'!$B$11:$B$14577,'MONTHLY DATA'!$B134)</f>
        <v>452.5</v>
      </c>
      <c r="BN134" s="78">
        <f>AVERAGEIFS('WEEKLY DATA'!BN$11:BN$14577,'WEEKLY DATA'!$A$11:$A$14577,'MONTHLY DATA'!$A134,'WEEKLY DATA'!$B$11:$B$14577,'MONTHLY DATA'!$B134)</f>
        <v>447.5</v>
      </c>
      <c r="BO134" s="154">
        <f t="shared" si="72"/>
        <v>2.5787965616045794E-2</v>
      </c>
      <c r="BP134" s="78">
        <f>AVERAGEIFS('WEEKLY DATA'!BP$11:BP$14577,'WEEKLY DATA'!$A$11:$A$14577,'MONTHLY DATA'!$A134,'WEEKLY DATA'!$B$11:$B$14577,'MONTHLY DATA'!$B134)</f>
        <v>450</v>
      </c>
      <c r="BQ134" s="78">
        <f>AVERAGEIFS('WEEKLY DATA'!BQ$11:BQ$14577,'WEEKLY DATA'!$A$11:$A$14577,'MONTHLY DATA'!$A134,'WEEKLY DATA'!$B$11:$B$14577,'MONTHLY DATA'!$B134)</f>
        <v>460</v>
      </c>
      <c r="BR134" s="78">
        <f>AVERAGEIFS('WEEKLY DATA'!BR$11:BR$14577,'WEEKLY DATA'!$A$11:$A$14577,'MONTHLY DATA'!$A134,'WEEKLY DATA'!$B$11:$B$14577,'MONTHLY DATA'!$B134)</f>
        <v>455</v>
      </c>
      <c r="BS134" s="154">
        <f t="shared" si="73"/>
        <v>8.6567164179104372E-2</v>
      </c>
      <c r="BT134" s="78">
        <f>AVERAGEIFS('WEEKLY DATA'!BT$11:BT$14577,'WEEKLY DATA'!$A$11:$A$14577,'MONTHLY DATA'!$A134,'WEEKLY DATA'!$B$11:$B$14577,'MONTHLY DATA'!$B134)</f>
        <v>393.75</v>
      </c>
      <c r="BU134" s="78">
        <f>AVERAGEIFS('WEEKLY DATA'!BU$11:BU$14577,'WEEKLY DATA'!$A$11:$A$14577,'MONTHLY DATA'!$A134,'WEEKLY DATA'!$B$11:$B$14577,'MONTHLY DATA'!$B134)</f>
        <v>403.75</v>
      </c>
      <c r="BV134" s="78">
        <f>AVERAGEIFS('WEEKLY DATA'!BV$11:BV$14577,'WEEKLY DATA'!$A$11:$A$14577,'MONTHLY DATA'!$A134,'WEEKLY DATA'!$B$11:$B$14577,'MONTHLY DATA'!$B134)</f>
        <v>398.75</v>
      </c>
      <c r="BW134" s="154">
        <f t="shared" si="74"/>
        <v>5.6291390728476776E-2</v>
      </c>
      <c r="BX134" s="78">
        <f>AVERAGEIFS('WEEKLY DATA'!BX$11:BX$14577,'WEEKLY DATA'!$A$11:$A$14577,'MONTHLY DATA'!$A134,'WEEKLY DATA'!$B$11:$B$14577,'MONTHLY DATA'!$B134)</f>
        <v>505</v>
      </c>
      <c r="BY134" s="78">
        <f>AVERAGEIFS('WEEKLY DATA'!BY$11:BY$14577,'WEEKLY DATA'!$A$11:$A$14577,'MONTHLY DATA'!$A134,'WEEKLY DATA'!$B$11:$B$14577,'MONTHLY DATA'!$B134)</f>
        <v>515</v>
      </c>
      <c r="BZ134" s="78">
        <f>AVERAGEIFS('WEEKLY DATA'!BZ$11:BZ$14577,'WEEKLY DATA'!$A$11:$A$14577,'MONTHLY DATA'!$A134,'WEEKLY DATA'!$B$11:$B$14577,'MONTHLY DATA'!$B134)</f>
        <v>510</v>
      </c>
      <c r="CA134" s="154">
        <f t="shared" si="75"/>
        <v>1.4925373134328401E-2</v>
      </c>
      <c r="CB134" s="78">
        <f>AVERAGEIFS('WEEKLY DATA'!CB$11:CB$14577,'WEEKLY DATA'!$A$11:$A$14577,'MONTHLY DATA'!$A134,'WEEKLY DATA'!$B$11:$B$14577,'MONTHLY DATA'!$B134)</f>
        <v>440</v>
      </c>
      <c r="CC134" s="78">
        <f>AVERAGEIFS('WEEKLY DATA'!CC$11:CC$14577,'WEEKLY DATA'!$A$11:$A$14577,'MONTHLY DATA'!$A134,'WEEKLY DATA'!$B$11:$B$14577,'MONTHLY DATA'!$B134)</f>
        <v>450</v>
      </c>
      <c r="CD134" s="78">
        <f>AVERAGEIFS('WEEKLY DATA'!CD$11:CD$14577,'WEEKLY DATA'!$A$11:$A$14577,'MONTHLY DATA'!$A134,'WEEKLY DATA'!$B$11:$B$14577,'MONTHLY DATA'!$B134)</f>
        <v>445</v>
      </c>
      <c r="CE134" s="154">
        <f t="shared" si="76"/>
        <v>0</v>
      </c>
      <c r="CF134" s="78">
        <f>AVERAGEIFS('WEEKLY DATA'!CF$11:CF$14577,'WEEKLY DATA'!$A$11:$A$14577,'MONTHLY DATA'!$A134,'WEEKLY DATA'!$B$11:$B$14577,'MONTHLY DATA'!$B134)</f>
        <v>380</v>
      </c>
      <c r="CG134" s="78">
        <f>AVERAGEIFS('WEEKLY DATA'!CG$11:CG$14577,'WEEKLY DATA'!$A$11:$A$14577,'MONTHLY DATA'!$A134,'WEEKLY DATA'!$B$11:$B$14577,'MONTHLY DATA'!$B134)</f>
        <v>390</v>
      </c>
      <c r="CH134" s="78">
        <f>AVERAGEIFS('WEEKLY DATA'!CH$11:CH$14577,'WEEKLY DATA'!$A$11:$A$14577,'MONTHLY DATA'!$A134,'WEEKLY DATA'!$B$11:$B$14577,'MONTHLY DATA'!$B134)</f>
        <v>385</v>
      </c>
      <c r="CI134" s="154">
        <f t="shared" si="77"/>
        <v>0.10394265232974909</v>
      </c>
      <c r="CJ134" s="78">
        <f>AVERAGEIFS('WEEKLY DATA'!CJ$11:CJ$14577,'WEEKLY DATA'!$A$11:$A$14577,'MONTHLY DATA'!$A134,'WEEKLY DATA'!$B$11:$B$14577,'MONTHLY DATA'!$B134)</f>
        <v>323.75</v>
      </c>
      <c r="CK134" s="78">
        <f>AVERAGEIFS('WEEKLY DATA'!CK$11:CK$14577,'WEEKLY DATA'!$A$11:$A$14577,'MONTHLY DATA'!$A134,'WEEKLY DATA'!$B$11:$B$14577,'MONTHLY DATA'!$B134)</f>
        <v>333.75</v>
      </c>
      <c r="CL134" s="78">
        <f>AVERAGEIFS('WEEKLY DATA'!CL$11:CL$14577,'WEEKLY DATA'!$A$11:$A$14577,'MONTHLY DATA'!$A134,'WEEKLY DATA'!$B$11:$B$14577,'MONTHLY DATA'!$B134)</f>
        <v>328.75</v>
      </c>
      <c r="CM134" s="154">
        <f t="shared" si="78"/>
        <v>6.9105691056910556E-2</v>
      </c>
      <c r="CN134" s="78">
        <f>AVERAGEIFS('WEEKLY DATA'!CN$11:CN$14577,'WEEKLY DATA'!$A$11:$A$14577,'MONTHLY DATA'!$A134,'WEEKLY DATA'!$B$11:$B$14577,'MONTHLY DATA'!$B134)</f>
        <v>505</v>
      </c>
      <c r="CO134" s="78">
        <f>AVERAGEIFS('WEEKLY DATA'!CO$11:CO$14577,'WEEKLY DATA'!$A$11:$A$14577,'MONTHLY DATA'!$A134,'WEEKLY DATA'!$B$11:$B$14577,'MONTHLY DATA'!$B134)</f>
        <v>515</v>
      </c>
      <c r="CP134" s="78">
        <f>AVERAGEIFS('WEEKLY DATA'!CP$11:CP$14577,'WEEKLY DATA'!$A$11:$A$14577,'MONTHLY DATA'!$A134,'WEEKLY DATA'!$B$11:$B$14577,'MONTHLY DATA'!$B134)</f>
        <v>510</v>
      </c>
      <c r="CQ134" s="154">
        <f t="shared" si="79"/>
        <v>1.4925373134328401E-2</v>
      </c>
      <c r="CR134" s="78">
        <f>AVERAGEIFS('WEEKLY DATA'!CR$11:CR$14577,'WEEKLY DATA'!$A$11:$A$14577,'MONTHLY DATA'!$A134,'WEEKLY DATA'!$B$11:$B$14577,'MONTHLY DATA'!$B134)</f>
        <v>400</v>
      </c>
      <c r="CS134" s="78">
        <f>AVERAGEIFS('WEEKLY DATA'!CS$11:CS$14577,'WEEKLY DATA'!$A$11:$A$14577,'MONTHLY DATA'!$A134,'WEEKLY DATA'!$B$11:$B$14577,'MONTHLY DATA'!$B134)</f>
        <v>410</v>
      </c>
      <c r="CT134" s="78">
        <f>AVERAGEIFS('WEEKLY DATA'!CT$11:CT$14577,'WEEKLY DATA'!$A$11:$A$14577,'MONTHLY DATA'!$A134,'WEEKLY DATA'!$B$11:$B$14577,'MONTHLY DATA'!$B134)</f>
        <v>405</v>
      </c>
      <c r="CU134" s="154">
        <f t="shared" si="80"/>
        <v>0</v>
      </c>
      <c r="CV134" s="169">
        <f>AVERAGEIFS('WEEKLY DATA'!CV$11:CV$14577,'WEEKLY DATA'!$A$11:$A$14577,'MONTHLY DATA'!$A134,'WEEKLY DATA'!$B$11:$B$14577,'MONTHLY DATA'!$B134)</f>
        <v>377.5</v>
      </c>
      <c r="CW134" s="78">
        <f>AVERAGEIFS('WEEKLY DATA'!CW$11:CW$14577,'WEEKLY DATA'!$A$11:$A$14577,'MONTHLY DATA'!$A134,'WEEKLY DATA'!$B$11:$B$14577,'MONTHLY DATA'!$B134)</f>
        <v>387.5</v>
      </c>
      <c r="CX134" s="78">
        <f>AVERAGEIFS('WEEKLY DATA'!CX$11:CX$14577,'WEEKLY DATA'!$A$11:$A$14577,'MONTHLY DATA'!$A134,'WEEKLY DATA'!$B$11:$B$14577,'MONTHLY DATA'!$B134)</f>
        <v>382.5</v>
      </c>
      <c r="CY134" s="154">
        <f t="shared" si="81"/>
        <v>0.10469314079422376</v>
      </c>
      <c r="CZ134" s="169">
        <f>AVERAGEIFS('WEEKLY DATA'!CZ$11:CZ$14577,'WEEKLY DATA'!$A$11:$A$14577,'MONTHLY DATA'!$A134,'WEEKLY DATA'!$B$11:$B$14577,'MONTHLY DATA'!$B134)</f>
        <v>328.75</v>
      </c>
      <c r="DA134" s="78">
        <f>AVERAGEIFS('WEEKLY DATA'!DA$11:DA$14577,'WEEKLY DATA'!$A$11:$A$14577,'MONTHLY DATA'!$A134,'WEEKLY DATA'!$B$11:$B$14577,'MONTHLY DATA'!$B134)</f>
        <v>338.75</v>
      </c>
      <c r="DB134" s="78">
        <f>AVERAGEIFS('WEEKLY DATA'!DB$11:DB$14577,'WEEKLY DATA'!$A$11:$A$14577,'MONTHLY DATA'!$A134,'WEEKLY DATA'!$B$11:$B$14577,'MONTHLY DATA'!$B134)</f>
        <v>333.75</v>
      </c>
      <c r="DC134" s="154">
        <f t="shared" si="82"/>
        <v>5.5335968379446543E-2</v>
      </c>
      <c r="DD134" s="78">
        <f>AVERAGEIFS('WEEKLY DATA'!DD$11:DD$14577,'WEEKLY DATA'!$A$11:$A$14577,'MONTHLY DATA'!$A134,'WEEKLY DATA'!$B$11:$B$14577,'MONTHLY DATA'!$B134)</f>
        <v>505</v>
      </c>
      <c r="DE134" s="78">
        <f>AVERAGEIFS('WEEKLY DATA'!DE$11:DE$14577,'WEEKLY DATA'!$A$11:$A$14577,'MONTHLY DATA'!$A134,'WEEKLY DATA'!$B$11:$B$14577,'MONTHLY DATA'!$B134)</f>
        <v>515</v>
      </c>
      <c r="DF134" s="78">
        <f>AVERAGEIFS('WEEKLY DATA'!DF$11:DF$14577,'WEEKLY DATA'!$A$11:$A$14577,'MONTHLY DATA'!$A134,'WEEKLY DATA'!$B$11:$B$14577,'MONTHLY DATA'!$B134)</f>
        <v>510</v>
      </c>
      <c r="DG134" s="154">
        <f t="shared" si="83"/>
        <v>1.4925373134328401E-2</v>
      </c>
      <c r="DH134" s="78">
        <f>AVERAGEIFS('WEEKLY DATA'!DH$11:DH$14577,'WEEKLY DATA'!$A$11:$A$14577,'MONTHLY DATA'!$A134,'WEEKLY DATA'!$B$11:$B$14577,'MONTHLY DATA'!$B134)</f>
        <v>420</v>
      </c>
      <c r="DI134" s="78">
        <f>AVERAGEIFS('WEEKLY DATA'!DI$11:DI$14577,'WEEKLY DATA'!$A$11:$A$14577,'MONTHLY DATA'!$A134,'WEEKLY DATA'!$B$11:$B$14577,'MONTHLY DATA'!$B134)</f>
        <v>430</v>
      </c>
      <c r="DJ134" s="78">
        <f>AVERAGEIFS('WEEKLY DATA'!DJ$11:DJ$14577,'WEEKLY DATA'!$A$11:$A$14577,'MONTHLY DATA'!$A134,'WEEKLY DATA'!$B$11:$B$14577,'MONTHLY DATA'!$B134)</f>
        <v>425</v>
      </c>
      <c r="DK134" s="154">
        <f t="shared" si="84"/>
        <v>0</v>
      </c>
      <c r="DL134" s="169">
        <f>AVERAGEIFS('WEEKLY DATA'!DL$11:DL$14577,'WEEKLY DATA'!$A$11:$A$14577,'MONTHLY DATA'!$A134,'WEEKLY DATA'!$B$11:$B$14577,'MONTHLY DATA'!$B134)</f>
        <v>367.5</v>
      </c>
      <c r="DM134" s="78">
        <f>AVERAGEIFS('WEEKLY DATA'!DM$11:DM$14577,'WEEKLY DATA'!$A$11:$A$14577,'MONTHLY DATA'!$A134,'WEEKLY DATA'!$B$11:$B$14577,'MONTHLY DATA'!$B134)</f>
        <v>377.5</v>
      </c>
      <c r="DN134" s="78">
        <f>AVERAGEIFS('WEEKLY DATA'!DN$11:DN$14577,'WEEKLY DATA'!$A$11:$A$14577,'MONTHLY DATA'!$A134,'WEEKLY DATA'!$B$11:$B$14577,'MONTHLY DATA'!$B134)</f>
        <v>372.5</v>
      </c>
      <c r="DO134" s="154">
        <f t="shared" si="85"/>
        <v>0.10780669144981414</v>
      </c>
      <c r="DP134" s="78">
        <f>AVERAGEIFS('WEEKLY DATA'!DP$11:DP$14577,'WEEKLY DATA'!$A$11:$A$14577,'MONTHLY DATA'!$A134,'WEEKLY DATA'!$B$11:$B$14577,'MONTHLY DATA'!$B134)</f>
        <v>308.75</v>
      </c>
      <c r="DQ134" s="78">
        <f>AVERAGEIFS('WEEKLY DATA'!DQ$11:DQ$14577,'WEEKLY DATA'!$A$11:$A$14577,'MONTHLY DATA'!$A134,'WEEKLY DATA'!$B$11:$B$14577,'MONTHLY DATA'!$B134)</f>
        <v>318.75</v>
      </c>
      <c r="DR134" s="78">
        <f>AVERAGEIFS('WEEKLY DATA'!DR$11:DR$14577,'WEEKLY DATA'!$A$11:$A$14577,'MONTHLY DATA'!$A134,'WEEKLY DATA'!$B$11:$B$14577,'MONTHLY DATA'!$B134)</f>
        <v>313.75</v>
      </c>
      <c r="DS134" s="154">
        <f t="shared" si="86"/>
        <v>5.9071729957805852E-2</v>
      </c>
      <c r="DT134" s="78">
        <f>AVERAGEIFS('WEEKLY DATA'!DT$11:DT$14577,'WEEKLY DATA'!$A$11:$A$14577,'MONTHLY DATA'!$A134,'WEEKLY DATA'!$B$11:$B$14577,'MONTHLY DATA'!$B134)</f>
        <v>505</v>
      </c>
      <c r="DU134" s="78">
        <f>AVERAGEIFS('WEEKLY DATA'!DU$11:DU$14577,'WEEKLY DATA'!$A$11:$A$14577,'MONTHLY DATA'!$A134,'WEEKLY DATA'!$B$11:$B$14577,'MONTHLY DATA'!$B134)</f>
        <v>515</v>
      </c>
      <c r="DV134" s="78">
        <f>AVERAGEIFS('WEEKLY DATA'!DV$11:DV$14577,'WEEKLY DATA'!$A$11:$A$14577,'MONTHLY DATA'!$A134,'WEEKLY DATA'!$B$11:$B$14577,'MONTHLY DATA'!$B134)</f>
        <v>510</v>
      </c>
      <c r="DW134" s="154">
        <f t="shared" si="87"/>
        <v>1.4925373134328401E-2</v>
      </c>
      <c r="DX134" s="78">
        <f>AVERAGEIFS('WEEKLY DATA'!DX$11:DX$14577,'WEEKLY DATA'!$A$11:$A$14577,'MONTHLY DATA'!$A134,'WEEKLY DATA'!$B$11:$B$14577,'MONTHLY DATA'!$B134)</f>
        <v>415</v>
      </c>
      <c r="DY134" s="78">
        <f>AVERAGEIFS('WEEKLY DATA'!DY$11:DY$14577,'WEEKLY DATA'!$A$11:$A$14577,'MONTHLY DATA'!$A134,'WEEKLY DATA'!$B$11:$B$14577,'MONTHLY DATA'!$B134)</f>
        <v>425</v>
      </c>
      <c r="DZ134" s="78">
        <f>AVERAGEIFS('WEEKLY DATA'!DZ$11:DZ$14577,'WEEKLY DATA'!$A$11:$A$14577,'MONTHLY DATA'!$A134,'WEEKLY DATA'!$B$11:$B$14577,'MONTHLY DATA'!$B134)</f>
        <v>420</v>
      </c>
      <c r="EA134" s="154">
        <f t="shared" si="88"/>
        <v>0</v>
      </c>
      <c r="EB134" s="78">
        <f>AVERAGEIFS('WEEKLY DATA'!EB$11:EB$14577,'WEEKLY DATA'!$A$11:$A$14577,'MONTHLY DATA'!$A134,'WEEKLY DATA'!$B$11:$B$14577,'MONTHLY DATA'!$B134)</f>
        <v>367.5</v>
      </c>
      <c r="EC134" s="78">
        <f>AVERAGEIFS('WEEKLY DATA'!EC$11:EC$14577,'WEEKLY DATA'!$A$11:$A$14577,'MONTHLY DATA'!$A134,'WEEKLY DATA'!$B$11:$B$14577,'MONTHLY DATA'!$B134)</f>
        <v>377.5</v>
      </c>
      <c r="ED134" s="78">
        <f>AVERAGEIFS('WEEKLY DATA'!ED$11:ED$14577,'WEEKLY DATA'!$A$11:$A$14577,'MONTHLY DATA'!$A134,'WEEKLY DATA'!$B$11:$B$14577,'MONTHLY DATA'!$B134)</f>
        <v>372.5</v>
      </c>
      <c r="EE134" s="154">
        <f t="shared" si="89"/>
        <v>0.13740458015267176</v>
      </c>
      <c r="EF134" s="169">
        <f>AVERAGEIFS('WEEKLY DATA'!EF$11:EF$14577,'WEEKLY DATA'!$A$11:$A$14577,'MONTHLY DATA'!$A134,'WEEKLY DATA'!$B$11:$B$14577,'MONTHLY DATA'!$B134)</f>
        <v>293.75</v>
      </c>
      <c r="EG134" s="78">
        <f>AVERAGEIFS('WEEKLY DATA'!EG$11:EG$14577,'WEEKLY DATA'!$A$11:$A$14577,'MONTHLY DATA'!$A134,'WEEKLY DATA'!$B$11:$B$14577,'MONTHLY DATA'!$B134)</f>
        <v>303.75</v>
      </c>
      <c r="EH134" s="78">
        <f>AVERAGEIFS('WEEKLY DATA'!EH$11:EH$14577,'WEEKLY DATA'!$A$11:$A$14577,'MONTHLY DATA'!$A134,'WEEKLY DATA'!$B$11:$B$14577,'MONTHLY DATA'!$B134)</f>
        <v>298.75</v>
      </c>
      <c r="EI134" s="154">
        <f t="shared" si="90"/>
        <v>9.1324200913242004E-2</v>
      </c>
      <c r="EJ134" s="78">
        <f>AVERAGEIFS('WEEKLY DATA'!EJ$11:EJ$14577,'WEEKLY DATA'!$A$11:$A$14577,'MONTHLY DATA'!$A134,'WEEKLY DATA'!$B$11:$B$14577,'MONTHLY DATA'!$B134)</f>
        <v>520</v>
      </c>
      <c r="EK134" s="78">
        <f>AVERAGEIFS('WEEKLY DATA'!EK$11:EK$14577,'WEEKLY DATA'!$A$11:$A$14577,'MONTHLY DATA'!$A134,'WEEKLY DATA'!$B$11:$B$14577,'MONTHLY DATA'!$B134)</f>
        <v>530</v>
      </c>
      <c r="EL134" s="78">
        <f>AVERAGEIFS('WEEKLY DATA'!EL$11:EL$14577,'WEEKLY DATA'!$A$11:$A$14577,'MONTHLY DATA'!$A134,'WEEKLY DATA'!$B$11:$B$14577,'MONTHLY DATA'!$B134)</f>
        <v>525</v>
      </c>
      <c r="EM134" s="154">
        <f t="shared" si="91"/>
        <v>1.449275362318847E-2</v>
      </c>
      <c r="EN134" s="78">
        <f>AVERAGEIFS('WEEKLY DATA'!EN$11:EN$14577,'WEEKLY DATA'!$A$11:$A$14577,'MONTHLY DATA'!$A134,'WEEKLY DATA'!$B$11:$B$14577,'MONTHLY DATA'!$B134)</f>
        <v>295</v>
      </c>
      <c r="EO134" s="78">
        <f>AVERAGEIFS('WEEKLY DATA'!EO$11:EO$14577,'WEEKLY DATA'!$A$11:$A$14577,'MONTHLY DATA'!$A134,'WEEKLY DATA'!$B$11:$B$14577,'MONTHLY DATA'!$B134)</f>
        <v>305</v>
      </c>
      <c r="EP134" s="78">
        <f>AVERAGEIFS('WEEKLY DATA'!EP$11:EP$14577,'WEEKLY DATA'!$A$11:$A$14577,'MONTHLY DATA'!$A134,'WEEKLY DATA'!$B$11:$B$14577,'MONTHLY DATA'!$B134)</f>
        <v>300</v>
      </c>
      <c r="EQ134" s="154">
        <f t="shared" si="92"/>
        <v>0</v>
      </c>
      <c r="ER134" s="78">
        <f>AVERAGEIFS('WEEKLY DATA'!ER$11:ER$14577,'WEEKLY DATA'!$A$11:$A$14577,'MONTHLY DATA'!$A134,'WEEKLY DATA'!$B$11:$B$14577,'MONTHLY DATA'!$B134)</f>
        <v>347.5</v>
      </c>
      <c r="ES134" s="78">
        <f>AVERAGEIFS('WEEKLY DATA'!ES$11:ES$14577,'WEEKLY DATA'!$A$11:$A$14577,'MONTHLY DATA'!$A134,'WEEKLY DATA'!$B$11:$B$14577,'MONTHLY DATA'!$B134)</f>
        <v>357.5</v>
      </c>
      <c r="ET134" s="78">
        <f>AVERAGEIFS('WEEKLY DATA'!ET$11:ET$14577,'WEEKLY DATA'!$A$11:$A$14577,'MONTHLY DATA'!$A134,'WEEKLY DATA'!$B$11:$B$14577,'MONTHLY DATA'!$B134)</f>
        <v>352.5</v>
      </c>
      <c r="EU134" s="154">
        <f t="shared" si="93"/>
        <v>0.14634146341463405</v>
      </c>
      <c r="EV134" s="78">
        <f>AVERAGEIFS('WEEKLY DATA'!EV$11:EV$14577,'WEEKLY DATA'!$A$11:$A$14577,'MONTHLY DATA'!$A134,'WEEKLY DATA'!$B$11:$B$14577,'MONTHLY DATA'!$B134)</f>
        <v>283.75</v>
      </c>
      <c r="EW134" s="78">
        <f>AVERAGEIFS('WEEKLY DATA'!EW$11:EW$14577,'WEEKLY DATA'!$A$11:$A$14577,'MONTHLY DATA'!$A134,'WEEKLY DATA'!$B$11:$B$14577,'MONTHLY DATA'!$B134)</f>
        <v>293.75</v>
      </c>
      <c r="EX134" s="78">
        <f>AVERAGEIFS('WEEKLY DATA'!EX$11:EX$14577,'WEEKLY DATA'!$A$11:$A$14577,'MONTHLY DATA'!$A134,'WEEKLY DATA'!$B$11:$B$14577,'MONTHLY DATA'!$B134)</f>
        <v>288.75</v>
      </c>
      <c r="EY134" s="154">
        <f t="shared" si="94"/>
        <v>9.4786729857819996E-2</v>
      </c>
      <c r="EZ134" s="78">
        <f>AVERAGEIFS('WEEKLY DATA'!EZ$11:EZ$14577,'WEEKLY DATA'!$A$11:$A$14577,'MONTHLY DATA'!$A134,'WEEKLY DATA'!$B$11:$B$14577,'MONTHLY DATA'!$B134)</f>
        <v>505</v>
      </c>
      <c r="FA134" s="78">
        <f>AVERAGEIFS('WEEKLY DATA'!FA$11:FA$14577,'WEEKLY DATA'!$A$11:$A$14577,'MONTHLY DATA'!$A134,'WEEKLY DATA'!$B$11:$B$14577,'MONTHLY DATA'!$B134)</f>
        <v>515</v>
      </c>
      <c r="FB134" s="78">
        <f>AVERAGEIFS('WEEKLY DATA'!FB$11:FB$14577,'WEEKLY DATA'!$A$11:$A$14577,'MONTHLY DATA'!$A134,'WEEKLY DATA'!$B$11:$B$14577,'MONTHLY DATA'!$B134)</f>
        <v>510</v>
      </c>
      <c r="FC134" s="154">
        <f t="shared" si="95"/>
        <v>1.4925373134328401E-2</v>
      </c>
      <c r="FD134" s="78">
        <f>AVERAGEIFS('WEEKLY DATA'!FD$11:FD$14577,'WEEKLY DATA'!$A$11:$A$14577,'MONTHLY DATA'!$A134,'WEEKLY DATA'!$B$11:$B$14577,'MONTHLY DATA'!$B134)</f>
        <v>410</v>
      </c>
      <c r="FE134" s="78">
        <f>AVERAGEIFS('WEEKLY DATA'!FE$11:FE$14577,'WEEKLY DATA'!$A$11:$A$14577,'MONTHLY DATA'!$A134,'WEEKLY DATA'!$B$11:$B$14577,'MONTHLY DATA'!$B134)</f>
        <v>420</v>
      </c>
      <c r="FF134" s="78">
        <f>AVERAGEIFS('WEEKLY DATA'!FF$11:FF$14577,'WEEKLY DATA'!$A$11:$A$14577,'MONTHLY DATA'!$A134,'WEEKLY DATA'!$B$11:$B$14577,'MONTHLY DATA'!$B134)</f>
        <v>415</v>
      </c>
      <c r="FG134" s="154">
        <f t="shared" si="96"/>
        <v>0</v>
      </c>
      <c r="FH134" s="78">
        <f>AVERAGEIFS('WEEKLY DATA'!FH$11:FH$14577,'WEEKLY DATA'!$A$11:$A$14577,'MONTHLY DATA'!$A134,'WEEKLY DATA'!$B$11:$B$14577,'MONTHLY DATA'!$B134)</f>
        <v>366.25</v>
      </c>
      <c r="FI134" s="78">
        <f>AVERAGEIFS('WEEKLY DATA'!FI$11:FI$14577,'WEEKLY DATA'!$A$11:$A$14577,'MONTHLY DATA'!$A134,'WEEKLY DATA'!$B$11:$B$14577,'MONTHLY DATA'!$B134)</f>
        <v>376.25</v>
      </c>
      <c r="FJ134" s="78">
        <f>AVERAGEIFS('WEEKLY DATA'!FJ$11:FJ$14577,'WEEKLY DATA'!$A$11:$A$14577,'MONTHLY DATA'!$A134,'WEEKLY DATA'!$B$11:$B$14577,'MONTHLY DATA'!$B134)</f>
        <v>371.25</v>
      </c>
      <c r="FK134" s="154">
        <f t="shared" si="97"/>
        <v>0.11654135338345872</v>
      </c>
      <c r="FL134" s="169">
        <f>AVERAGEIFS('WEEKLY DATA'!FL$11:FL$14577,'WEEKLY DATA'!$A$11:$A$14577,'MONTHLY DATA'!$A134,'WEEKLY DATA'!$B$11:$B$14577,'MONTHLY DATA'!$B134)</f>
        <v>277.5</v>
      </c>
      <c r="FM134" s="78">
        <f>AVERAGEIFS('WEEKLY DATA'!FM$11:FM$14577,'WEEKLY DATA'!$A$11:$A$14577,'MONTHLY DATA'!$A134,'WEEKLY DATA'!$B$11:$B$14577,'MONTHLY DATA'!$B134)</f>
        <v>287.5</v>
      </c>
      <c r="FN134" s="78">
        <f>AVERAGEIFS('WEEKLY DATA'!FN$11:FN$14577,'WEEKLY DATA'!$A$11:$A$14577,'MONTHLY DATA'!$A134,'WEEKLY DATA'!$B$11:$B$14577,'MONTHLY DATA'!$B134)</f>
        <v>282.5</v>
      </c>
      <c r="FO134" s="154">
        <f t="shared" si="98"/>
        <v>3.1963470319634757E-2</v>
      </c>
      <c r="FP134" s="78">
        <f>AVERAGEIFS('WEEKLY DATA'!FP$11:FP$14577,'WEEKLY DATA'!$A$11:$A$14577,'MONTHLY DATA'!$A134,'WEEKLY DATA'!$B$11:$B$14577,'MONTHLY DATA'!$B134)</f>
        <v>397.5</v>
      </c>
      <c r="FQ134" s="78">
        <f>AVERAGEIFS('WEEKLY DATA'!FQ$11:FQ$14577,'WEEKLY DATA'!$A$11:$A$14577,'MONTHLY DATA'!$A134,'WEEKLY DATA'!$B$11:$B$14577,'MONTHLY DATA'!$B134)</f>
        <v>407.5</v>
      </c>
      <c r="FR134" s="78">
        <f>AVERAGEIFS('WEEKLY DATA'!FR$11:FR$14577,'WEEKLY DATA'!$A$11:$A$14577,'MONTHLY DATA'!$A134,'WEEKLY DATA'!$B$11:$B$14577,'MONTHLY DATA'!$B134)</f>
        <v>402.5</v>
      </c>
      <c r="FS134" s="154">
        <f t="shared" si="99"/>
        <v>0</v>
      </c>
      <c r="FT134" s="78">
        <f>AVERAGEIFS('WEEKLY DATA'!FT$11:FT$14577,'WEEKLY DATA'!$A$11:$A$14577,'MONTHLY DATA'!$A134,'WEEKLY DATA'!$B$11:$B$14577,'MONTHLY DATA'!$B134)</f>
        <v>365</v>
      </c>
      <c r="FU134" s="78">
        <f>AVERAGEIFS('WEEKLY DATA'!FU$11:FU$14577,'WEEKLY DATA'!$A$11:$A$14577,'MONTHLY DATA'!$A134,'WEEKLY DATA'!$B$11:$B$14577,'MONTHLY DATA'!$B134)</f>
        <v>375</v>
      </c>
      <c r="FV134" s="78">
        <f>AVERAGEIFS('WEEKLY DATA'!FV$11:FV$14577,'WEEKLY DATA'!$A$11:$A$14577,'MONTHLY DATA'!$A134,'WEEKLY DATA'!$B$11:$B$14577,'MONTHLY DATA'!$B134)</f>
        <v>370</v>
      </c>
      <c r="FW134" s="154">
        <f t="shared" si="100"/>
        <v>-0.24489795918367352</v>
      </c>
      <c r="FX134" s="78">
        <f>AVERAGEIFS('WEEKLY DATA'!FX$11:FX$14577,'WEEKLY DATA'!$A$11:$A$14577,'MONTHLY DATA'!$A134,'WEEKLY DATA'!$B$11:$B$14577,'MONTHLY DATA'!$B134)</f>
        <v>395</v>
      </c>
      <c r="FY134" s="78">
        <f>AVERAGEIFS('WEEKLY DATA'!FY$11:FY$14577,'WEEKLY DATA'!$A$11:$A$14577,'MONTHLY DATA'!$A134,'WEEKLY DATA'!$B$11:$B$14577,'MONTHLY DATA'!$B134)</f>
        <v>405</v>
      </c>
      <c r="FZ134" s="78">
        <f>AVERAGEIFS('WEEKLY DATA'!FZ$11:FZ$14577,'WEEKLY DATA'!$A$11:$A$14577,'MONTHLY DATA'!$A134,'WEEKLY DATA'!$B$11:$B$14577,'MONTHLY DATA'!$B134)</f>
        <v>400</v>
      </c>
      <c r="GA134" s="154">
        <f t="shared" si="101"/>
        <v>6.2893081761006275E-3</v>
      </c>
      <c r="GB134" s="78">
        <f>AVERAGEIFS('WEEKLY DATA'!GB$11:GB$14577,'WEEKLY DATA'!$A$11:$A$14577,'MONTHLY DATA'!$A134,'WEEKLY DATA'!$B$11:$B$14577,'MONTHLY DATA'!$B134)</f>
        <v>482.5</v>
      </c>
      <c r="GC134" s="78">
        <f>AVERAGEIFS('WEEKLY DATA'!GC$11:GC$14577,'WEEKLY DATA'!$A$11:$A$14577,'MONTHLY DATA'!$A134,'WEEKLY DATA'!$B$11:$B$14577,'MONTHLY DATA'!$B134)</f>
        <v>492.5</v>
      </c>
      <c r="GD134" s="78">
        <f>AVERAGEIFS('WEEKLY DATA'!GD$11:GD$14577,'WEEKLY DATA'!$A$11:$A$14577,'MONTHLY DATA'!$A134,'WEEKLY DATA'!$B$11:$B$14577,'MONTHLY DATA'!$B134)</f>
        <v>487.5</v>
      </c>
      <c r="GE134" s="154">
        <f t="shared" si="102"/>
        <v>8.0332409972299068E-2</v>
      </c>
      <c r="GF134" s="169">
        <f>AVERAGEIFS('WEEKLY DATA'!GF$11:GF$14577,'WEEKLY DATA'!$A$11:$A$14577,'MONTHLY DATA'!$A134,'WEEKLY DATA'!$B$11:$B$14577,'MONTHLY DATA'!$B134)</f>
        <v>398.75</v>
      </c>
      <c r="GG134" s="78">
        <f>AVERAGEIFS('WEEKLY DATA'!GG$11:GG$14577,'WEEKLY DATA'!$A$11:$A$14577,'MONTHLY DATA'!$A134,'WEEKLY DATA'!$B$11:$B$14577,'MONTHLY DATA'!$B134)</f>
        <v>408.75</v>
      </c>
      <c r="GH134" s="78">
        <f>AVERAGEIFS('WEEKLY DATA'!GH$11:GH$14577,'WEEKLY DATA'!$A$11:$A$14577,'MONTHLY DATA'!$A134,'WEEKLY DATA'!$B$11:$B$14577,'MONTHLY DATA'!$B134)</f>
        <v>403.75</v>
      </c>
      <c r="GI134" s="154">
        <f t="shared" si="103"/>
        <v>4.5307443365695699E-2</v>
      </c>
      <c r="GJ134" s="78">
        <f>AVERAGEIFS('WEEKLY DATA'!GJ$11:GJ$14577,'WEEKLY DATA'!$A$11:$A$14577,'MONTHLY DATA'!$A134,'WEEKLY DATA'!$B$11:$B$14577,'MONTHLY DATA'!$B134)</f>
        <v>515</v>
      </c>
      <c r="GK134" s="78">
        <f>AVERAGEIFS('WEEKLY DATA'!GK$11:GK$14577,'WEEKLY DATA'!$A$11:$A$14577,'MONTHLY DATA'!$A134,'WEEKLY DATA'!$B$11:$B$14577,'MONTHLY DATA'!$B134)</f>
        <v>525</v>
      </c>
      <c r="GL134" s="78">
        <f>AVERAGEIFS('WEEKLY DATA'!GL$11:GL$14577,'WEEKLY DATA'!$A$11:$A$14577,'MONTHLY DATA'!$A134,'WEEKLY DATA'!$B$11:$B$14577,'MONTHLY DATA'!$B134)</f>
        <v>520</v>
      </c>
      <c r="GM134" s="154">
        <f t="shared" si="104"/>
        <v>1.4634146341463428E-2</v>
      </c>
      <c r="GN134" s="78">
        <f>AVERAGEIFS('WEEKLY DATA'!GN$11:GN$14577,'WEEKLY DATA'!$A$11:$A$14577,'MONTHLY DATA'!$A134,'WEEKLY DATA'!$B$11:$B$14577,'MONTHLY DATA'!$B134)</f>
        <v>450</v>
      </c>
      <c r="GO134" s="78">
        <f>AVERAGEIFS('WEEKLY DATA'!GO$11:GO$14577,'WEEKLY DATA'!$A$11:$A$14577,'MONTHLY DATA'!$A134,'WEEKLY DATA'!$B$11:$B$14577,'MONTHLY DATA'!$B134)</f>
        <v>460</v>
      </c>
      <c r="GP134" s="78">
        <f>AVERAGEIFS('WEEKLY DATA'!GP$11:GP$14577,'WEEKLY DATA'!$A$11:$A$14577,'MONTHLY DATA'!$A134,'WEEKLY DATA'!$B$11:$B$14577,'MONTHLY DATA'!$B134)</f>
        <v>455</v>
      </c>
      <c r="GQ134" s="154">
        <f t="shared" si="105"/>
        <v>0</v>
      </c>
      <c r="GR134" s="78"/>
    </row>
    <row r="135" spans="1:200" ht="15.75" x14ac:dyDescent="0.25">
      <c r="A135">
        <f t="shared" si="55"/>
        <v>5</v>
      </c>
      <c r="B135">
        <f t="shared" si="56"/>
        <v>2020</v>
      </c>
      <c r="C135" s="86">
        <v>43952</v>
      </c>
      <c r="D135" s="78">
        <f>AVERAGEIFS('WEEKLY DATA'!D$11:D$14577,'WEEKLY DATA'!$A$11:$A$14577,'MONTHLY DATA'!$A135,'WEEKLY DATA'!$B$11:$B$14577,'MONTHLY DATA'!$B135)</f>
        <v>440</v>
      </c>
      <c r="E135" s="78">
        <f>AVERAGEIFS('WEEKLY DATA'!E$11:E$14577,'WEEKLY DATA'!$A$11:$A$14577,'MONTHLY DATA'!$A135,'WEEKLY DATA'!$B$11:$B$14577,'MONTHLY DATA'!$B135)</f>
        <v>450</v>
      </c>
      <c r="F135" s="78">
        <f>AVERAGEIFS('WEEKLY DATA'!F$11:F$14577,'WEEKLY DATA'!$A$11:$A$14577,'MONTHLY DATA'!$A135,'WEEKLY DATA'!$B$11:$B$14577,'MONTHLY DATA'!$B135)</f>
        <v>445</v>
      </c>
      <c r="G135" s="154">
        <f t="shared" si="57"/>
        <v>-9.6446700507614169E-2</v>
      </c>
      <c r="H135" s="169">
        <f>AVERAGEIFS('WEEKLY DATA'!H$11:H$14577,'WEEKLY DATA'!$A$11:$A$14577,'MONTHLY DATA'!$A135,'WEEKLY DATA'!$B$11:$B$14577,'MONTHLY DATA'!$B135)</f>
        <v>486.66666666666669</v>
      </c>
      <c r="I135" s="78">
        <f>AVERAGEIFS('WEEKLY DATA'!I$11:I$14577,'WEEKLY DATA'!$A$11:$A$14577,'MONTHLY DATA'!$A135,'WEEKLY DATA'!$B$11:$B$14577,'MONTHLY DATA'!$B135)</f>
        <v>496.66666666666669</v>
      </c>
      <c r="J135" s="78">
        <f>AVERAGEIFS('WEEKLY DATA'!J$11:J$14577,'WEEKLY DATA'!$A$11:$A$14577,'MONTHLY DATA'!$A135,'WEEKLY DATA'!$B$11:$B$14577,'MONTHLY DATA'!$B135)</f>
        <v>451.25</v>
      </c>
      <c r="K135" s="154">
        <f t="shared" si="58"/>
        <v>-0.23027718550106613</v>
      </c>
      <c r="L135" s="169">
        <f>AVERAGEIFS('WEEKLY DATA'!L$11:L$14577,'WEEKLY DATA'!$A$11:$A$14577,'MONTHLY DATA'!$A135,'WEEKLY DATA'!$B$11:$B$14577,'MONTHLY DATA'!$B135)</f>
        <v>580</v>
      </c>
      <c r="M135" s="78">
        <f>AVERAGEIFS('WEEKLY DATA'!M$11:M$14577,'WEEKLY DATA'!$A$11:$A$14577,'MONTHLY DATA'!$A135,'WEEKLY DATA'!$B$11:$B$14577,'MONTHLY DATA'!$B135)</f>
        <v>590</v>
      </c>
      <c r="N135" s="78">
        <f>AVERAGEIFS('WEEKLY DATA'!N$11:N$14577,'WEEKLY DATA'!$A$11:$A$14577,'MONTHLY DATA'!$A135,'WEEKLY DATA'!$B$11:$B$14577,'MONTHLY DATA'!$B135)</f>
        <v>585</v>
      </c>
      <c r="O135" s="154">
        <f t="shared" si="59"/>
        <v>0</v>
      </c>
      <c r="P135" s="169">
        <f>AVERAGEIFS('WEEKLY DATA'!P$11:P$14577,'WEEKLY DATA'!$A$11:$A$14577,'MONTHLY DATA'!$A135,'WEEKLY DATA'!$B$11:$B$14577,'MONTHLY DATA'!$B135)</f>
        <v>412</v>
      </c>
      <c r="Q135" s="78">
        <f>AVERAGEIFS('WEEKLY DATA'!Q$11:Q$14577,'WEEKLY DATA'!$A$11:$A$14577,'MONTHLY DATA'!$A135,'WEEKLY DATA'!$B$11:$B$14577,'MONTHLY DATA'!$B135)</f>
        <v>422</v>
      </c>
      <c r="R135" s="78">
        <f>AVERAGEIFS('WEEKLY DATA'!R$11:R$14577,'WEEKLY DATA'!$A$11:$A$14577,'MONTHLY DATA'!$A135,'WEEKLY DATA'!$B$11:$B$14577,'MONTHLY DATA'!$B135)</f>
        <v>417</v>
      </c>
      <c r="S135" s="154">
        <f t="shared" si="60"/>
        <v>-9.8378378378378373E-2</v>
      </c>
      <c r="T135" s="169">
        <f>AVERAGEIFS('WEEKLY DATA'!T$11:T$14577,'WEEKLY DATA'!$A$11:$A$14577,'MONTHLY DATA'!$A135,'WEEKLY DATA'!$B$11:$B$14577,'MONTHLY DATA'!$B135)</f>
        <v>435</v>
      </c>
      <c r="U135" s="78">
        <f>AVERAGEIFS('WEEKLY DATA'!U$11:U$14577,'WEEKLY DATA'!$A$11:$A$14577,'MONTHLY DATA'!$A135,'WEEKLY DATA'!$B$11:$B$14577,'MONTHLY DATA'!$B135)</f>
        <v>445</v>
      </c>
      <c r="V135" s="78">
        <f>AVERAGEIFS('WEEKLY DATA'!V$11:V$14577,'WEEKLY DATA'!$A$11:$A$14577,'MONTHLY DATA'!$A135,'WEEKLY DATA'!$B$11:$B$14577,'MONTHLY DATA'!$B135)</f>
        <v>440</v>
      </c>
      <c r="W135" s="154">
        <f t="shared" si="61"/>
        <v>-9.7435897435897423E-2</v>
      </c>
      <c r="X135" s="169">
        <f>AVERAGEIFS('WEEKLY DATA'!X$11:X$14577,'WEEKLY DATA'!$A$11:$A$14577,'MONTHLY DATA'!$A135,'WEEKLY DATA'!$B$11:$B$14577,'MONTHLY DATA'!$B135)</f>
        <v>378.33333333333331</v>
      </c>
      <c r="Y135" s="78">
        <f>AVERAGEIFS('WEEKLY DATA'!Y$11:Y$14577,'WEEKLY DATA'!$A$11:$A$14577,'MONTHLY DATA'!$A135,'WEEKLY DATA'!$B$11:$B$14577,'MONTHLY DATA'!$B135)</f>
        <v>388.33333333333331</v>
      </c>
      <c r="Z135" s="78">
        <f>AVERAGEIFS('WEEKLY DATA'!Z$11:Z$14577,'WEEKLY DATA'!$A$11:$A$14577,'MONTHLY DATA'!$A135,'WEEKLY DATA'!$B$11:$B$14577,'MONTHLY DATA'!$B135)</f>
        <v>368.75</v>
      </c>
      <c r="AA135" s="154">
        <f t="shared" si="62"/>
        <v>-0.13489736070381231</v>
      </c>
      <c r="AB135" s="169">
        <f>AVERAGEIFS('WEEKLY DATA'!AB$11:AB$14577,'WEEKLY DATA'!$A$11:$A$14577,'MONTHLY DATA'!$A135,'WEEKLY DATA'!$B$11:$B$14577,'MONTHLY DATA'!$B135)</f>
        <v>575</v>
      </c>
      <c r="AC135" s="78">
        <f>AVERAGEIFS('WEEKLY DATA'!AC$11:AC$14577,'WEEKLY DATA'!$A$11:$A$14577,'MONTHLY DATA'!$A135,'WEEKLY DATA'!$B$11:$B$14577,'MONTHLY DATA'!$B135)</f>
        <v>585</v>
      </c>
      <c r="AD135" s="78">
        <f>AVERAGEIFS('WEEKLY DATA'!AD$11:AD$14577,'WEEKLY DATA'!$A$11:$A$14577,'MONTHLY DATA'!$A135,'WEEKLY DATA'!$B$11:$B$14577,'MONTHLY DATA'!$B135)</f>
        <v>580</v>
      </c>
      <c r="AE135" s="154">
        <f t="shared" si="63"/>
        <v>0</v>
      </c>
      <c r="AF135" s="169">
        <f>AVERAGEIFS('WEEKLY DATA'!AF$11:AF$14577,'WEEKLY DATA'!$A$11:$A$14577,'MONTHLY DATA'!$A135,'WEEKLY DATA'!$B$11:$B$14577,'MONTHLY DATA'!$B135)</f>
        <v>397</v>
      </c>
      <c r="AG135" s="78">
        <f>AVERAGEIFS('WEEKLY DATA'!AG$11:AG$14577,'WEEKLY DATA'!$A$11:$A$14577,'MONTHLY DATA'!$A135,'WEEKLY DATA'!$B$11:$B$14577,'MONTHLY DATA'!$B135)</f>
        <v>407</v>
      </c>
      <c r="AH135" s="78">
        <f>AVERAGEIFS('WEEKLY DATA'!AH$11:AH$14577,'WEEKLY DATA'!$A$11:$A$14577,'MONTHLY DATA'!$A135,'WEEKLY DATA'!$B$11:$B$14577,'MONTHLY DATA'!$B135)</f>
        <v>402</v>
      </c>
      <c r="AI135" s="154">
        <f t="shared" si="64"/>
        <v>-0.10167597765363123</v>
      </c>
      <c r="AJ135" s="169">
        <f>AVERAGEIFS('WEEKLY DATA'!AJ$11:AJ$14577,'WEEKLY DATA'!$A$11:$A$14577,'MONTHLY DATA'!$A135,'WEEKLY DATA'!$B$11:$B$14577,'MONTHLY DATA'!$B135)</f>
        <v>415</v>
      </c>
      <c r="AK135" s="78">
        <f>AVERAGEIFS('WEEKLY DATA'!AK$11:AK$14577,'WEEKLY DATA'!$A$11:$A$14577,'MONTHLY DATA'!$A135,'WEEKLY DATA'!$B$11:$B$14577,'MONTHLY DATA'!$B135)</f>
        <v>425</v>
      </c>
      <c r="AL135" s="78">
        <f>AVERAGEIFS('WEEKLY DATA'!AL$11:AL$14577,'WEEKLY DATA'!$A$11:$A$14577,'MONTHLY DATA'!$A135,'WEEKLY DATA'!$B$11:$B$14577,'MONTHLY DATA'!$B135)</f>
        <v>420</v>
      </c>
      <c r="AM135" s="154">
        <f t="shared" si="65"/>
        <v>-0.12271540469973885</v>
      </c>
      <c r="AN135" s="169">
        <f>AVERAGEIFS('WEEKLY DATA'!AN$11:AN$14577,'WEEKLY DATA'!$A$11:$A$14577,'MONTHLY DATA'!$A135,'WEEKLY DATA'!$B$11:$B$14577,'MONTHLY DATA'!$B135)</f>
        <v>385</v>
      </c>
      <c r="AO135" s="78">
        <f>AVERAGEIFS('WEEKLY DATA'!AO$11:AO$14577,'WEEKLY DATA'!$A$11:$A$14577,'MONTHLY DATA'!$A135,'WEEKLY DATA'!$B$11:$B$14577,'MONTHLY DATA'!$B135)</f>
        <v>388.33333333333331</v>
      </c>
      <c r="AP135" s="78">
        <f>AVERAGEIFS('WEEKLY DATA'!AP$11:AP$14577,'WEEKLY DATA'!$A$11:$A$14577,'MONTHLY DATA'!$A135,'WEEKLY DATA'!$B$11:$B$14577,'MONTHLY DATA'!$B135)</f>
        <v>366.25</v>
      </c>
      <c r="AQ135" s="154">
        <f t="shared" si="66"/>
        <v>-0.18384401114206128</v>
      </c>
      <c r="AR135" s="169">
        <f>AVERAGEIFS('WEEKLY DATA'!AR$11:AR$14577,'WEEKLY DATA'!$A$11:$A$14577,'MONTHLY DATA'!$A135,'WEEKLY DATA'!$B$11:$B$14577,'MONTHLY DATA'!$B135)</f>
        <v>585</v>
      </c>
      <c r="AS135" s="78">
        <f>AVERAGEIFS('WEEKLY DATA'!AS$11:AS$14577,'WEEKLY DATA'!$A$11:$A$14577,'MONTHLY DATA'!$A135,'WEEKLY DATA'!$B$11:$B$14577,'MONTHLY DATA'!$B135)</f>
        <v>595</v>
      </c>
      <c r="AT135" s="78">
        <f>AVERAGEIFS('WEEKLY DATA'!AT$11:AT$14577,'WEEKLY DATA'!$A$11:$A$14577,'MONTHLY DATA'!$A135,'WEEKLY DATA'!$B$11:$B$14577,'MONTHLY DATA'!$B135)</f>
        <v>590</v>
      </c>
      <c r="AU135" s="154">
        <f t="shared" si="67"/>
        <v>0</v>
      </c>
      <c r="AV135" s="169">
        <f>AVERAGEIFS('WEEKLY DATA'!AV$11:AV$14577,'WEEKLY DATA'!$A$11:$A$14577,'MONTHLY DATA'!$A135,'WEEKLY DATA'!$B$11:$B$14577,'MONTHLY DATA'!$B135)</f>
        <v>407</v>
      </c>
      <c r="AW135" s="78">
        <f>AVERAGEIFS('WEEKLY DATA'!AW$11:AW$14577,'WEEKLY DATA'!$A$11:$A$14577,'MONTHLY DATA'!$A135,'WEEKLY DATA'!$B$11:$B$14577,'MONTHLY DATA'!$B135)</f>
        <v>417</v>
      </c>
      <c r="AX135" s="78">
        <f>AVERAGEIFS('WEEKLY DATA'!AX$11:AX$14577,'WEEKLY DATA'!$A$11:$A$14577,'MONTHLY DATA'!$A135,'WEEKLY DATA'!$B$11:$B$14577,'MONTHLY DATA'!$B135)</f>
        <v>412</v>
      </c>
      <c r="AY135" s="154">
        <f t="shared" si="68"/>
        <v>-9.9453551912568328E-2</v>
      </c>
      <c r="AZ135" s="169">
        <f>AVERAGEIFS('WEEKLY DATA'!AZ$11:AZ$14577,'WEEKLY DATA'!$A$11:$A$14577,'MONTHLY DATA'!$A135,'WEEKLY DATA'!$B$11:$B$14577,'MONTHLY DATA'!$B135)</f>
        <v>355</v>
      </c>
      <c r="BA135" s="78">
        <f>AVERAGEIFS('WEEKLY DATA'!BA$11:BA$14577,'WEEKLY DATA'!$A$11:$A$14577,'MONTHLY DATA'!$A135,'WEEKLY DATA'!$B$11:$B$14577,'MONTHLY DATA'!$B135)</f>
        <v>365</v>
      </c>
      <c r="BB135" s="78">
        <f>AVERAGEIFS('WEEKLY DATA'!BB$11:BB$14577,'WEEKLY DATA'!$A$11:$A$14577,'MONTHLY DATA'!$A135,'WEEKLY DATA'!$B$11:$B$14577,'MONTHLY DATA'!$B135)</f>
        <v>360</v>
      </c>
      <c r="BC135" s="154">
        <f t="shared" si="69"/>
        <v>-0.14029850746268657</v>
      </c>
      <c r="BD135" s="169">
        <f>AVERAGEIFS('WEEKLY DATA'!BD$11:BD$14577,'WEEKLY DATA'!$A$11:$A$14577,'MONTHLY DATA'!$A135,'WEEKLY DATA'!$B$11:$B$14577,'MONTHLY DATA'!$B135)</f>
        <v>305</v>
      </c>
      <c r="BE135" s="78">
        <f>AVERAGEIFS('WEEKLY DATA'!BE$11:BE$14577,'WEEKLY DATA'!$A$11:$A$14577,'MONTHLY DATA'!$A135,'WEEKLY DATA'!$B$11:$B$14577,'MONTHLY DATA'!$B135)</f>
        <v>315</v>
      </c>
      <c r="BF135" s="78">
        <f>AVERAGEIFS('WEEKLY DATA'!BF$11:BF$14577,'WEEKLY DATA'!$A$11:$A$14577,'MONTHLY DATA'!$A135,'WEEKLY DATA'!$B$11:$B$14577,'MONTHLY DATA'!$B135)</f>
        <v>293.75</v>
      </c>
      <c r="BG135" s="154">
        <f t="shared" si="70"/>
        <v>-0.19243986254295531</v>
      </c>
      <c r="BH135" s="169">
        <f>AVERAGEIFS('WEEKLY DATA'!BH$11:BH$14577,'WEEKLY DATA'!$A$11:$A$14577,'MONTHLY DATA'!$A135,'WEEKLY DATA'!$B$11:$B$14577,'MONTHLY DATA'!$B135)</f>
        <v>475</v>
      </c>
      <c r="BI135" s="78">
        <f>AVERAGEIFS('WEEKLY DATA'!BI$11:BI$14577,'WEEKLY DATA'!$A$11:$A$14577,'MONTHLY DATA'!$A135,'WEEKLY DATA'!$B$11:$B$14577,'MONTHLY DATA'!$B135)</f>
        <v>485</v>
      </c>
      <c r="BJ135" s="78">
        <f>AVERAGEIFS('WEEKLY DATA'!BJ$11:BJ$14577,'WEEKLY DATA'!$A$11:$A$14577,'MONTHLY DATA'!$A135,'WEEKLY DATA'!$B$11:$B$14577,'MONTHLY DATA'!$B135)</f>
        <v>480</v>
      </c>
      <c r="BK135" s="154">
        <f t="shared" si="71"/>
        <v>0</v>
      </c>
      <c r="BL135" s="169">
        <f>AVERAGEIFS('WEEKLY DATA'!BL$11:BL$14577,'WEEKLY DATA'!$A$11:$A$14577,'MONTHLY DATA'!$A135,'WEEKLY DATA'!$B$11:$B$14577,'MONTHLY DATA'!$B135)</f>
        <v>397</v>
      </c>
      <c r="BM135" s="78">
        <f>AVERAGEIFS('WEEKLY DATA'!BM$11:BM$14577,'WEEKLY DATA'!$A$11:$A$14577,'MONTHLY DATA'!$A135,'WEEKLY DATA'!$B$11:$B$14577,'MONTHLY DATA'!$B135)</f>
        <v>407</v>
      </c>
      <c r="BN135" s="78">
        <f>AVERAGEIFS('WEEKLY DATA'!BN$11:BN$14577,'WEEKLY DATA'!$A$11:$A$14577,'MONTHLY DATA'!$A135,'WEEKLY DATA'!$B$11:$B$14577,'MONTHLY DATA'!$B135)</f>
        <v>402</v>
      </c>
      <c r="BO135" s="154">
        <f t="shared" si="72"/>
        <v>-0.10167597765363123</v>
      </c>
      <c r="BP135" s="78">
        <f>AVERAGEIFS('WEEKLY DATA'!BP$11:BP$14577,'WEEKLY DATA'!$A$11:$A$14577,'MONTHLY DATA'!$A135,'WEEKLY DATA'!$B$11:$B$14577,'MONTHLY DATA'!$B135)</f>
        <v>430</v>
      </c>
      <c r="BQ135" s="78">
        <f>AVERAGEIFS('WEEKLY DATA'!BQ$11:BQ$14577,'WEEKLY DATA'!$A$11:$A$14577,'MONTHLY DATA'!$A135,'WEEKLY DATA'!$B$11:$B$14577,'MONTHLY DATA'!$B135)</f>
        <v>440</v>
      </c>
      <c r="BR135" s="78">
        <f>AVERAGEIFS('WEEKLY DATA'!BR$11:BR$14577,'WEEKLY DATA'!$A$11:$A$14577,'MONTHLY DATA'!$A135,'WEEKLY DATA'!$B$11:$B$14577,'MONTHLY DATA'!$B135)</f>
        <v>435</v>
      </c>
      <c r="BS135" s="154">
        <f t="shared" si="73"/>
        <v>-4.3956043956043911E-2</v>
      </c>
      <c r="BT135" s="78">
        <f>AVERAGEIFS('WEEKLY DATA'!BT$11:BT$14577,'WEEKLY DATA'!$A$11:$A$14577,'MONTHLY DATA'!$A135,'WEEKLY DATA'!$B$11:$B$14577,'MONTHLY DATA'!$B135)</f>
        <v>330</v>
      </c>
      <c r="BU135" s="78">
        <f>AVERAGEIFS('WEEKLY DATA'!BU$11:BU$14577,'WEEKLY DATA'!$A$11:$A$14577,'MONTHLY DATA'!$A135,'WEEKLY DATA'!$B$11:$B$14577,'MONTHLY DATA'!$B135)</f>
        <v>340</v>
      </c>
      <c r="BV135" s="78">
        <f>AVERAGEIFS('WEEKLY DATA'!BV$11:BV$14577,'WEEKLY DATA'!$A$11:$A$14577,'MONTHLY DATA'!$A135,'WEEKLY DATA'!$B$11:$B$14577,'MONTHLY DATA'!$B135)</f>
        <v>335</v>
      </c>
      <c r="BW135" s="154">
        <f t="shared" si="74"/>
        <v>-0.15987460815047017</v>
      </c>
      <c r="BX135" s="78">
        <f>AVERAGEIFS('WEEKLY DATA'!BX$11:BX$14577,'WEEKLY DATA'!$A$11:$A$14577,'MONTHLY DATA'!$A135,'WEEKLY DATA'!$B$11:$B$14577,'MONTHLY DATA'!$B135)</f>
        <v>505</v>
      </c>
      <c r="BY135" s="78">
        <f>AVERAGEIFS('WEEKLY DATA'!BY$11:BY$14577,'WEEKLY DATA'!$A$11:$A$14577,'MONTHLY DATA'!$A135,'WEEKLY DATA'!$B$11:$B$14577,'MONTHLY DATA'!$B135)</f>
        <v>515</v>
      </c>
      <c r="BZ135" s="78">
        <f>AVERAGEIFS('WEEKLY DATA'!BZ$11:BZ$14577,'WEEKLY DATA'!$A$11:$A$14577,'MONTHLY DATA'!$A135,'WEEKLY DATA'!$B$11:$B$14577,'MONTHLY DATA'!$B135)</f>
        <v>510</v>
      </c>
      <c r="CA135" s="154">
        <f t="shared" si="75"/>
        <v>0</v>
      </c>
      <c r="CB135" s="78">
        <f>AVERAGEIFS('WEEKLY DATA'!CB$11:CB$14577,'WEEKLY DATA'!$A$11:$A$14577,'MONTHLY DATA'!$A135,'WEEKLY DATA'!$B$11:$B$14577,'MONTHLY DATA'!$B135)</f>
        <v>440</v>
      </c>
      <c r="CC135" s="78">
        <f>AVERAGEIFS('WEEKLY DATA'!CC$11:CC$14577,'WEEKLY DATA'!$A$11:$A$14577,'MONTHLY DATA'!$A135,'WEEKLY DATA'!$B$11:$B$14577,'MONTHLY DATA'!$B135)</f>
        <v>450</v>
      </c>
      <c r="CD135" s="78">
        <f>AVERAGEIFS('WEEKLY DATA'!CD$11:CD$14577,'WEEKLY DATA'!$A$11:$A$14577,'MONTHLY DATA'!$A135,'WEEKLY DATA'!$B$11:$B$14577,'MONTHLY DATA'!$B135)</f>
        <v>445</v>
      </c>
      <c r="CE135" s="154">
        <f t="shared" si="76"/>
        <v>0</v>
      </c>
      <c r="CF135" s="78">
        <f>AVERAGEIFS('WEEKLY DATA'!CF$11:CF$14577,'WEEKLY DATA'!$A$11:$A$14577,'MONTHLY DATA'!$A135,'WEEKLY DATA'!$B$11:$B$14577,'MONTHLY DATA'!$B135)</f>
        <v>360</v>
      </c>
      <c r="CG135" s="78">
        <f>AVERAGEIFS('WEEKLY DATA'!CG$11:CG$14577,'WEEKLY DATA'!$A$11:$A$14577,'MONTHLY DATA'!$A135,'WEEKLY DATA'!$B$11:$B$14577,'MONTHLY DATA'!$B135)</f>
        <v>370</v>
      </c>
      <c r="CH135" s="78">
        <f>AVERAGEIFS('WEEKLY DATA'!CH$11:CH$14577,'WEEKLY DATA'!$A$11:$A$14577,'MONTHLY DATA'!$A135,'WEEKLY DATA'!$B$11:$B$14577,'MONTHLY DATA'!$B135)</f>
        <v>365</v>
      </c>
      <c r="CI135" s="154">
        <f t="shared" si="77"/>
        <v>-5.1948051948051965E-2</v>
      </c>
      <c r="CJ135" s="78">
        <f>AVERAGEIFS('WEEKLY DATA'!CJ$11:CJ$14577,'WEEKLY DATA'!$A$11:$A$14577,'MONTHLY DATA'!$A135,'WEEKLY DATA'!$B$11:$B$14577,'MONTHLY DATA'!$B135)</f>
        <v>260</v>
      </c>
      <c r="CK135" s="78">
        <f>AVERAGEIFS('WEEKLY DATA'!CK$11:CK$14577,'WEEKLY DATA'!$A$11:$A$14577,'MONTHLY DATA'!$A135,'WEEKLY DATA'!$B$11:$B$14577,'MONTHLY DATA'!$B135)</f>
        <v>270</v>
      </c>
      <c r="CL135" s="78">
        <f>AVERAGEIFS('WEEKLY DATA'!CL$11:CL$14577,'WEEKLY DATA'!$A$11:$A$14577,'MONTHLY DATA'!$A135,'WEEKLY DATA'!$B$11:$B$14577,'MONTHLY DATA'!$B135)</f>
        <v>265</v>
      </c>
      <c r="CM135" s="154">
        <f t="shared" si="78"/>
        <v>-0.19391634980988592</v>
      </c>
      <c r="CN135" s="78">
        <f>AVERAGEIFS('WEEKLY DATA'!CN$11:CN$14577,'WEEKLY DATA'!$A$11:$A$14577,'MONTHLY DATA'!$A135,'WEEKLY DATA'!$B$11:$B$14577,'MONTHLY DATA'!$B135)</f>
        <v>505</v>
      </c>
      <c r="CO135" s="78">
        <f>AVERAGEIFS('WEEKLY DATA'!CO$11:CO$14577,'WEEKLY DATA'!$A$11:$A$14577,'MONTHLY DATA'!$A135,'WEEKLY DATA'!$B$11:$B$14577,'MONTHLY DATA'!$B135)</f>
        <v>515</v>
      </c>
      <c r="CP135" s="78">
        <f>AVERAGEIFS('WEEKLY DATA'!CP$11:CP$14577,'WEEKLY DATA'!$A$11:$A$14577,'MONTHLY DATA'!$A135,'WEEKLY DATA'!$B$11:$B$14577,'MONTHLY DATA'!$B135)</f>
        <v>510</v>
      </c>
      <c r="CQ135" s="154">
        <f t="shared" si="79"/>
        <v>0</v>
      </c>
      <c r="CR135" s="78">
        <f>AVERAGEIFS('WEEKLY DATA'!CR$11:CR$14577,'WEEKLY DATA'!$A$11:$A$14577,'MONTHLY DATA'!$A135,'WEEKLY DATA'!$B$11:$B$14577,'MONTHLY DATA'!$B135)</f>
        <v>400</v>
      </c>
      <c r="CS135" s="78">
        <f>AVERAGEIFS('WEEKLY DATA'!CS$11:CS$14577,'WEEKLY DATA'!$A$11:$A$14577,'MONTHLY DATA'!$A135,'WEEKLY DATA'!$B$11:$B$14577,'MONTHLY DATA'!$B135)</f>
        <v>410</v>
      </c>
      <c r="CT135" s="78">
        <f>AVERAGEIFS('WEEKLY DATA'!CT$11:CT$14577,'WEEKLY DATA'!$A$11:$A$14577,'MONTHLY DATA'!$A135,'WEEKLY DATA'!$B$11:$B$14577,'MONTHLY DATA'!$B135)</f>
        <v>405</v>
      </c>
      <c r="CU135" s="154">
        <f t="shared" si="80"/>
        <v>0</v>
      </c>
      <c r="CV135" s="169">
        <f>AVERAGEIFS('WEEKLY DATA'!CV$11:CV$14577,'WEEKLY DATA'!$A$11:$A$14577,'MONTHLY DATA'!$A135,'WEEKLY DATA'!$B$11:$B$14577,'MONTHLY DATA'!$B135)</f>
        <v>355</v>
      </c>
      <c r="CW135" s="78">
        <f>AVERAGEIFS('WEEKLY DATA'!CW$11:CW$14577,'WEEKLY DATA'!$A$11:$A$14577,'MONTHLY DATA'!$A135,'WEEKLY DATA'!$B$11:$B$14577,'MONTHLY DATA'!$B135)</f>
        <v>365</v>
      </c>
      <c r="CX135" s="78">
        <f>AVERAGEIFS('WEEKLY DATA'!CX$11:CX$14577,'WEEKLY DATA'!$A$11:$A$14577,'MONTHLY DATA'!$A135,'WEEKLY DATA'!$B$11:$B$14577,'MONTHLY DATA'!$B135)</f>
        <v>360</v>
      </c>
      <c r="CY135" s="154">
        <f t="shared" si="81"/>
        <v>-5.8823529411764719E-2</v>
      </c>
      <c r="CZ135" s="169">
        <f>AVERAGEIFS('WEEKLY DATA'!CZ$11:CZ$14577,'WEEKLY DATA'!$A$11:$A$14577,'MONTHLY DATA'!$A135,'WEEKLY DATA'!$B$11:$B$14577,'MONTHLY DATA'!$B135)</f>
        <v>274</v>
      </c>
      <c r="DA135" s="78">
        <f>AVERAGEIFS('WEEKLY DATA'!DA$11:DA$14577,'WEEKLY DATA'!$A$11:$A$14577,'MONTHLY DATA'!$A135,'WEEKLY DATA'!$B$11:$B$14577,'MONTHLY DATA'!$B135)</f>
        <v>284</v>
      </c>
      <c r="DB135" s="78">
        <f>AVERAGEIFS('WEEKLY DATA'!DB$11:DB$14577,'WEEKLY DATA'!$A$11:$A$14577,'MONTHLY DATA'!$A135,'WEEKLY DATA'!$B$11:$B$14577,'MONTHLY DATA'!$B135)</f>
        <v>279</v>
      </c>
      <c r="DC135" s="154">
        <f t="shared" si="82"/>
        <v>-0.16404494382022472</v>
      </c>
      <c r="DD135" s="78">
        <f>AVERAGEIFS('WEEKLY DATA'!DD$11:DD$14577,'WEEKLY DATA'!$A$11:$A$14577,'MONTHLY DATA'!$A135,'WEEKLY DATA'!$B$11:$B$14577,'MONTHLY DATA'!$B135)</f>
        <v>505</v>
      </c>
      <c r="DE135" s="78">
        <f>AVERAGEIFS('WEEKLY DATA'!DE$11:DE$14577,'WEEKLY DATA'!$A$11:$A$14577,'MONTHLY DATA'!$A135,'WEEKLY DATA'!$B$11:$B$14577,'MONTHLY DATA'!$B135)</f>
        <v>515</v>
      </c>
      <c r="DF135" s="78">
        <f>AVERAGEIFS('WEEKLY DATA'!DF$11:DF$14577,'WEEKLY DATA'!$A$11:$A$14577,'MONTHLY DATA'!$A135,'WEEKLY DATA'!$B$11:$B$14577,'MONTHLY DATA'!$B135)</f>
        <v>510</v>
      </c>
      <c r="DG135" s="154">
        <f t="shared" si="83"/>
        <v>0</v>
      </c>
      <c r="DH135" s="78">
        <f>AVERAGEIFS('WEEKLY DATA'!DH$11:DH$14577,'WEEKLY DATA'!$A$11:$A$14577,'MONTHLY DATA'!$A135,'WEEKLY DATA'!$B$11:$B$14577,'MONTHLY DATA'!$B135)</f>
        <v>420</v>
      </c>
      <c r="DI135" s="78">
        <f>AVERAGEIFS('WEEKLY DATA'!DI$11:DI$14577,'WEEKLY DATA'!$A$11:$A$14577,'MONTHLY DATA'!$A135,'WEEKLY DATA'!$B$11:$B$14577,'MONTHLY DATA'!$B135)</f>
        <v>430</v>
      </c>
      <c r="DJ135" s="78">
        <f>AVERAGEIFS('WEEKLY DATA'!DJ$11:DJ$14577,'WEEKLY DATA'!$A$11:$A$14577,'MONTHLY DATA'!$A135,'WEEKLY DATA'!$B$11:$B$14577,'MONTHLY DATA'!$B135)</f>
        <v>425</v>
      </c>
      <c r="DK135" s="154">
        <f t="shared" si="84"/>
        <v>0</v>
      </c>
      <c r="DL135" s="169">
        <f>AVERAGEIFS('WEEKLY DATA'!DL$11:DL$14577,'WEEKLY DATA'!$A$11:$A$14577,'MONTHLY DATA'!$A135,'WEEKLY DATA'!$B$11:$B$14577,'MONTHLY DATA'!$B135)</f>
        <v>345</v>
      </c>
      <c r="DM135" s="78">
        <f>AVERAGEIFS('WEEKLY DATA'!DM$11:DM$14577,'WEEKLY DATA'!$A$11:$A$14577,'MONTHLY DATA'!$A135,'WEEKLY DATA'!$B$11:$B$14577,'MONTHLY DATA'!$B135)</f>
        <v>355</v>
      </c>
      <c r="DN135" s="78">
        <f>AVERAGEIFS('WEEKLY DATA'!DN$11:DN$14577,'WEEKLY DATA'!$A$11:$A$14577,'MONTHLY DATA'!$A135,'WEEKLY DATA'!$B$11:$B$14577,'MONTHLY DATA'!$B135)</f>
        <v>350</v>
      </c>
      <c r="DO135" s="154">
        <f t="shared" si="85"/>
        <v>-6.0402684563758413E-2</v>
      </c>
      <c r="DP135" s="78">
        <f>AVERAGEIFS('WEEKLY DATA'!DP$11:DP$14577,'WEEKLY DATA'!$A$11:$A$14577,'MONTHLY DATA'!$A135,'WEEKLY DATA'!$B$11:$B$14577,'MONTHLY DATA'!$B135)</f>
        <v>254</v>
      </c>
      <c r="DQ135" s="78">
        <f>AVERAGEIFS('WEEKLY DATA'!DQ$11:DQ$14577,'WEEKLY DATA'!$A$11:$A$14577,'MONTHLY DATA'!$A135,'WEEKLY DATA'!$B$11:$B$14577,'MONTHLY DATA'!$B135)</f>
        <v>264</v>
      </c>
      <c r="DR135" s="78">
        <f>AVERAGEIFS('WEEKLY DATA'!DR$11:DR$14577,'WEEKLY DATA'!$A$11:$A$14577,'MONTHLY DATA'!$A135,'WEEKLY DATA'!$B$11:$B$14577,'MONTHLY DATA'!$B135)</f>
        <v>259</v>
      </c>
      <c r="DS135" s="154">
        <f t="shared" si="86"/>
        <v>-0.17450199203187255</v>
      </c>
      <c r="DT135" s="78">
        <f>AVERAGEIFS('WEEKLY DATA'!DT$11:DT$14577,'WEEKLY DATA'!$A$11:$A$14577,'MONTHLY DATA'!$A135,'WEEKLY DATA'!$B$11:$B$14577,'MONTHLY DATA'!$B135)</f>
        <v>505</v>
      </c>
      <c r="DU135" s="78">
        <f>AVERAGEIFS('WEEKLY DATA'!DU$11:DU$14577,'WEEKLY DATA'!$A$11:$A$14577,'MONTHLY DATA'!$A135,'WEEKLY DATA'!$B$11:$B$14577,'MONTHLY DATA'!$B135)</f>
        <v>515</v>
      </c>
      <c r="DV135" s="78">
        <f>AVERAGEIFS('WEEKLY DATA'!DV$11:DV$14577,'WEEKLY DATA'!$A$11:$A$14577,'MONTHLY DATA'!$A135,'WEEKLY DATA'!$B$11:$B$14577,'MONTHLY DATA'!$B135)</f>
        <v>510</v>
      </c>
      <c r="DW135" s="154">
        <f t="shared" si="87"/>
        <v>0</v>
      </c>
      <c r="DX135" s="78">
        <f>AVERAGEIFS('WEEKLY DATA'!DX$11:DX$14577,'WEEKLY DATA'!$A$11:$A$14577,'MONTHLY DATA'!$A135,'WEEKLY DATA'!$B$11:$B$14577,'MONTHLY DATA'!$B135)</f>
        <v>415</v>
      </c>
      <c r="DY135" s="78">
        <f>AVERAGEIFS('WEEKLY DATA'!DY$11:DY$14577,'WEEKLY DATA'!$A$11:$A$14577,'MONTHLY DATA'!$A135,'WEEKLY DATA'!$B$11:$B$14577,'MONTHLY DATA'!$B135)</f>
        <v>425</v>
      </c>
      <c r="DZ135" s="78">
        <f>AVERAGEIFS('WEEKLY DATA'!DZ$11:DZ$14577,'WEEKLY DATA'!$A$11:$A$14577,'MONTHLY DATA'!$A135,'WEEKLY DATA'!$B$11:$B$14577,'MONTHLY DATA'!$B135)</f>
        <v>420</v>
      </c>
      <c r="EA135" s="154">
        <f t="shared" si="88"/>
        <v>0</v>
      </c>
      <c r="EB135" s="78">
        <f>AVERAGEIFS('WEEKLY DATA'!EB$11:EB$14577,'WEEKLY DATA'!$A$11:$A$14577,'MONTHLY DATA'!$A135,'WEEKLY DATA'!$B$11:$B$14577,'MONTHLY DATA'!$B135)</f>
        <v>342</v>
      </c>
      <c r="EC135" s="78">
        <f>AVERAGEIFS('WEEKLY DATA'!EC$11:EC$14577,'WEEKLY DATA'!$A$11:$A$14577,'MONTHLY DATA'!$A135,'WEEKLY DATA'!$B$11:$B$14577,'MONTHLY DATA'!$B135)</f>
        <v>352</v>
      </c>
      <c r="ED135" s="78">
        <f>AVERAGEIFS('WEEKLY DATA'!ED$11:ED$14577,'WEEKLY DATA'!$A$11:$A$14577,'MONTHLY DATA'!$A135,'WEEKLY DATA'!$B$11:$B$14577,'MONTHLY DATA'!$B135)</f>
        <v>347</v>
      </c>
      <c r="EE135" s="154">
        <f t="shared" si="89"/>
        <v>-6.8456375838926165E-2</v>
      </c>
      <c r="EF135" s="169">
        <f>AVERAGEIFS('WEEKLY DATA'!EF$11:EF$14577,'WEEKLY DATA'!$A$11:$A$14577,'MONTHLY DATA'!$A135,'WEEKLY DATA'!$B$11:$B$14577,'MONTHLY DATA'!$B135)</f>
        <v>248</v>
      </c>
      <c r="EG135" s="78">
        <f>AVERAGEIFS('WEEKLY DATA'!EG$11:EG$14577,'WEEKLY DATA'!$A$11:$A$14577,'MONTHLY DATA'!$A135,'WEEKLY DATA'!$B$11:$B$14577,'MONTHLY DATA'!$B135)</f>
        <v>258</v>
      </c>
      <c r="EH135" s="78">
        <f>AVERAGEIFS('WEEKLY DATA'!EH$11:EH$14577,'WEEKLY DATA'!$A$11:$A$14577,'MONTHLY DATA'!$A135,'WEEKLY DATA'!$B$11:$B$14577,'MONTHLY DATA'!$B135)</f>
        <v>253</v>
      </c>
      <c r="EI135" s="154">
        <f t="shared" si="90"/>
        <v>-0.15313807531380752</v>
      </c>
      <c r="EJ135" s="78">
        <f>AVERAGEIFS('WEEKLY DATA'!EJ$11:EJ$14577,'WEEKLY DATA'!$A$11:$A$14577,'MONTHLY DATA'!$A135,'WEEKLY DATA'!$B$11:$B$14577,'MONTHLY DATA'!$B135)</f>
        <v>520</v>
      </c>
      <c r="EK135" s="78">
        <f>AVERAGEIFS('WEEKLY DATA'!EK$11:EK$14577,'WEEKLY DATA'!$A$11:$A$14577,'MONTHLY DATA'!$A135,'WEEKLY DATA'!$B$11:$B$14577,'MONTHLY DATA'!$B135)</f>
        <v>530</v>
      </c>
      <c r="EL135" s="78">
        <f>AVERAGEIFS('WEEKLY DATA'!EL$11:EL$14577,'WEEKLY DATA'!$A$11:$A$14577,'MONTHLY DATA'!$A135,'WEEKLY DATA'!$B$11:$B$14577,'MONTHLY DATA'!$B135)</f>
        <v>525</v>
      </c>
      <c r="EM135" s="154">
        <f t="shared" si="91"/>
        <v>0</v>
      </c>
      <c r="EN135" s="78">
        <f>AVERAGEIFS('WEEKLY DATA'!EN$11:EN$14577,'WEEKLY DATA'!$A$11:$A$14577,'MONTHLY DATA'!$A135,'WEEKLY DATA'!$B$11:$B$14577,'MONTHLY DATA'!$B135)</f>
        <v>295</v>
      </c>
      <c r="EO135" s="78">
        <f>AVERAGEIFS('WEEKLY DATA'!EO$11:EO$14577,'WEEKLY DATA'!$A$11:$A$14577,'MONTHLY DATA'!$A135,'WEEKLY DATA'!$B$11:$B$14577,'MONTHLY DATA'!$B135)</f>
        <v>305</v>
      </c>
      <c r="EP135" s="78">
        <f>AVERAGEIFS('WEEKLY DATA'!EP$11:EP$14577,'WEEKLY DATA'!$A$11:$A$14577,'MONTHLY DATA'!$A135,'WEEKLY DATA'!$B$11:$B$14577,'MONTHLY DATA'!$B135)</f>
        <v>300</v>
      </c>
      <c r="EQ135" s="154">
        <f t="shared" si="92"/>
        <v>0</v>
      </c>
      <c r="ER135" s="78">
        <f>AVERAGEIFS('WEEKLY DATA'!ER$11:ER$14577,'WEEKLY DATA'!$A$11:$A$14577,'MONTHLY DATA'!$A135,'WEEKLY DATA'!$B$11:$B$14577,'MONTHLY DATA'!$B135)</f>
        <v>322</v>
      </c>
      <c r="ES135" s="78">
        <f>AVERAGEIFS('WEEKLY DATA'!ES$11:ES$14577,'WEEKLY DATA'!$A$11:$A$14577,'MONTHLY DATA'!$A135,'WEEKLY DATA'!$B$11:$B$14577,'MONTHLY DATA'!$B135)</f>
        <v>332</v>
      </c>
      <c r="ET135" s="78">
        <f>AVERAGEIFS('WEEKLY DATA'!ET$11:ET$14577,'WEEKLY DATA'!$A$11:$A$14577,'MONTHLY DATA'!$A135,'WEEKLY DATA'!$B$11:$B$14577,'MONTHLY DATA'!$B135)</f>
        <v>327</v>
      </c>
      <c r="EU135" s="154">
        <f t="shared" si="93"/>
        <v>-7.2340425531914887E-2</v>
      </c>
      <c r="EV135" s="78">
        <f>AVERAGEIFS('WEEKLY DATA'!EV$11:EV$14577,'WEEKLY DATA'!$A$11:$A$14577,'MONTHLY DATA'!$A135,'WEEKLY DATA'!$B$11:$B$14577,'MONTHLY DATA'!$B135)</f>
        <v>238</v>
      </c>
      <c r="EW135" s="78">
        <f>AVERAGEIFS('WEEKLY DATA'!EW$11:EW$14577,'WEEKLY DATA'!$A$11:$A$14577,'MONTHLY DATA'!$A135,'WEEKLY DATA'!$B$11:$B$14577,'MONTHLY DATA'!$B135)</f>
        <v>248</v>
      </c>
      <c r="EX135" s="78">
        <f>AVERAGEIFS('WEEKLY DATA'!EX$11:EX$14577,'WEEKLY DATA'!$A$11:$A$14577,'MONTHLY DATA'!$A135,'WEEKLY DATA'!$B$11:$B$14577,'MONTHLY DATA'!$B135)</f>
        <v>243</v>
      </c>
      <c r="EY135" s="154">
        <f t="shared" si="94"/>
        <v>-0.15844155844155849</v>
      </c>
      <c r="EZ135" s="78">
        <f>AVERAGEIFS('WEEKLY DATA'!EZ$11:EZ$14577,'WEEKLY DATA'!$A$11:$A$14577,'MONTHLY DATA'!$A135,'WEEKLY DATA'!$B$11:$B$14577,'MONTHLY DATA'!$B135)</f>
        <v>505</v>
      </c>
      <c r="FA135" s="78">
        <f>AVERAGEIFS('WEEKLY DATA'!FA$11:FA$14577,'WEEKLY DATA'!$A$11:$A$14577,'MONTHLY DATA'!$A135,'WEEKLY DATA'!$B$11:$B$14577,'MONTHLY DATA'!$B135)</f>
        <v>515</v>
      </c>
      <c r="FB135" s="78">
        <f>AVERAGEIFS('WEEKLY DATA'!FB$11:FB$14577,'WEEKLY DATA'!$A$11:$A$14577,'MONTHLY DATA'!$A135,'WEEKLY DATA'!$B$11:$B$14577,'MONTHLY DATA'!$B135)</f>
        <v>510</v>
      </c>
      <c r="FC135" s="154">
        <f t="shared" si="95"/>
        <v>0</v>
      </c>
      <c r="FD135" s="78">
        <f>AVERAGEIFS('WEEKLY DATA'!FD$11:FD$14577,'WEEKLY DATA'!$A$11:$A$14577,'MONTHLY DATA'!$A135,'WEEKLY DATA'!$B$11:$B$14577,'MONTHLY DATA'!$B135)</f>
        <v>392</v>
      </c>
      <c r="FE135" s="78">
        <f>AVERAGEIFS('WEEKLY DATA'!FE$11:FE$14577,'WEEKLY DATA'!$A$11:$A$14577,'MONTHLY DATA'!$A135,'WEEKLY DATA'!$B$11:$B$14577,'MONTHLY DATA'!$B135)</f>
        <v>402</v>
      </c>
      <c r="FF135" s="78">
        <f>AVERAGEIFS('WEEKLY DATA'!FF$11:FF$14577,'WEEKLY DATA'!$A$11:$A$14577,'MONTHLY DATA'!$A135,'WEEKLY DATA'!$B$11:$B$14577,'MONTHLY DATA'!$B135)</f>
        <v>397</v>
      </c>
      <c r="FG135" s="154">
        <f t="shared" si="96"/>
        <v>-4.3373493975903621E-2</v>
      </c>
      <c r="FH135" s="78">
        <f>AVERAGEIFS('WEEKLY DATA'!FH$11:FH$14577,'WEEKLY DATA'!$A$11:$A$14577,'MONTHLY DATA'!$A135,'WEEKLY DATA'!$B$11:$B$14577,'MONTHLY DATA'!$B135)</f>
        <v>341</v>
      </c>
      <c r="FI135" s="78">
        <f>AVERAGEIFS('WEEKLY DATA'!FI$11:FI$14577,'WEEKLY DATA'!$A$11:$A$14577,'MONTHLY DATA'!$A135,'WEEKLY DATA'!$B$11:$B$14577,'MONTHLY DATA'!$B135)</f>
        <v>351</v>
      </c>
      <c r="FJ135" s="78">
        <f>AVERAGEIFS('WEEKLY DATA'!FJ$11:FJ$14577,'WEEKLY DATA'!$A$11:$A$14577,'MONTHLY DATA'!$A135,'WEEKLY DATA'!$B$11:$B$14577,'MONTHLY DATA'!$B135)</f>
        <v>346</v>
      </c>
      <c r="FK135" s="154">
        <f t="shared" si="97"/>
        <v>-6.801346801346797E-2</v>
      </c>
      <c r="FL135" s="169">
        <f>AVERAGEIFS('WEEKLY DATA'!FL$11:FL$14577,'WEEKLY DATA'!$A$11:$A$14577,'MONTHLY DATA'!$A135,'WEEKLY DATA'!$B$11:$B$14577,'MONTHLY DATA'!$B135)</f>
        <v>232</v>
      </c>
      <c r="FM135" s="78">
        <f>AVERAGEIFS('WEEKLY DATA'!FM$11:FM$14577,'WEEKLY DATA'!$A$11:$A$14577,'MONTHLY DATA'!$A135,'WEEKLY DATA'!$B$11:$B$14577,'MONTHLY DATA'!$B135)</f>
        <v>242</v>
      </c>
      <c r="FN135" s="78">
        <f>AVERAGEIFS('WEEKLY DATA'!FN$11:FN$14577,'WEEKLY DATA'!$A$11:$A$14577,'MONTHLY DATA'!$A135,'WEEKLY DATA'!$B$11:$B$14577,'MONTHLY DATA'!$B135)</f>
        <v>237</v>
      </c>
      <c r="FO135" s="154">
        <f t="shared" si="98"/>
        <v>-0.16106194690265485</v>
      </c>
      <c r="FP135" s="78">
        <f>AVERAGEIFS('WEEKLY DATA'!FP$11:FP$14577,'WEEKLY DATA'!$A$11:$A$14577,'MONTHLY DATA'!$A135,'WEEKLY DATA'!$B$11:$B$14577,'MONTHLY DATA'!$B135)</f>
        <v>395</v>
      </c>
      <c r="FQ135" s="78">
        <f>AVERAGEIFS('WEEKLY DATA'!FQ$11:FQ$14577,'WEEKLY DATA'!$A$11:$A$14577,'MONTHLY DATA'!$A135,'WEEKLY DATA'!$B$11:$B$14577,'MONTHLY DATA'!$B135)</f>
        <v>405</v>
      </c>
      <c r="FR135" s="78">
        <f>AVERAGEIFS('WEEKLY DATA'!FR$11:FR$14577,'WEEKLY DATA'!$A$11:$A$14577,'MONTHLY DATA'!$A135,'WEEKLY DATA'!$B$11:$B$14577,'MONTHLY DATA'!$B135)</f>
        <v>400</v>
      </c>
      <c r="FS135" s="154">
        <f t="shared" si="99"/>
        <v>-6.2111801242236142E-3</v>
      </c>
      <c r="FT135" s="78">
        <f>AVERAGEIFS('WEEKLY DATA'!FT$11:FT$14577,'WEEKLY DATA'!$A$11:$A$14577,'MONTHLY DATA'!$A135,'WEEKLY DATA'!$B$11:$B$14577,'MONTHLY DATA'!$B135)</f>
        <v>363</v>
      </c>
      <c r="FU135" s="78">
        <f>AVERAGEIFS('WEEKLY DATA'!FU$11:FU$14577,'WEEKLY DATA'!$A$11:$A$14577,'MONTHLY DATA'!$A135,'WEEKLY DATA'!$B$11:$B$14577,'MONTHLY DATA'!$B135)</f>
        <v>373</v>
      </c>
      <c r="FV135" s="78">
        <f>AVERAGEIFS('WEEKLY DATA'!FV$11:FV$14577,'WEEKLY DATA'!$A$11:$A$14577,'MONTHLY DATA'!$A135,'WEEKLY DATA'!$B$11:$B$14577,'MONTHLY DATA'!$B135)</f>
        <v>368</v>
      </c>
      <c r="FW135" s="154">
        <f t="shared" si="100"/>
        <v>-5.4054054054053502E-3</v>
      </c>
      <c r="FX135" s="78">
        <f>AVERAGEIFS('WEEKLY DATA'!FX$11:FX$14577,'WEEKLY DATA'!$A$11:$A$14577,'MONTHLY DATA'!$A135,'WEEKLY DATA'!$B$11:$B$14577,'MONTHLY DATA'!$B135)</f>
        <v>385</v>
      </c>
      <c r="FY135" s="78">
        <f>AVERAGEIFS('WEEKLY DATA'!FY$11:FY$14577,'WEEKLY DATA'!$A$11:$A$14577,'MONTHLY DATA'!$A135,'WEEKLY DATA'!$B$11:$B$14577,'MONTHLY DATA'!$B135)</f>
        <v>395</v>
      </c>
      <c r="FZ135" s="78">
        <f>AVERAGEIFS('WEEKLY DATA'!FZ$11:FZ$14577,'WEEKLY DATA'!$A$11:$A$14577,'MONTHLY DATA'!$A135,'WEEKLY DATA'!$B$11:$B$14577,'MONTHLY DATA'!$B135)</f>
        <v>390</v>
      </c>
      <c r="GA135" s="154">
        <f t="shared" si="101"/>
        <v>-2.5000000000000022E-2</v>
      </c>
      <c r="GB135" s="78">
        <f>AVERAGEIFS('WEEKLY DATA'!GB$11:GB$14577,'WEEKLY DATA'!$A$11:$A$14577,'MONTHLY DATA'!$A135,'WEEKLY DATA'!$B$11:$B$14577,'MONTHLY DATA'!$B135)</f>
        <v>460</v>
      </c>
      <c r="GC135" s="78">
        <f>AVERAGEIFS('WEEKLY DATA'!GC$11:GC$14577,'WEEKLY DATA'!$A$11:$A$14577,'MONTHLY DATA'!$A135,'WEEKLY DATA'!$B$11:$B$14577,'MONTHLY DATA'!$B135)</f>
        <v>470</v>
      </c>
      <c r="GD135" s="78">
        <f>AVERAGEIFS('WEEKLY DATA'!GD$11:GD$14577,'WEEKLY DATA'!$A$11:$A$14577,'MONTHLY DATA'!$A135,'WEEKLY DATA'!$B$11:$B$14577,'MONTHLY DATA'!$B135)</f>
        <v>465</v>
      </c>
      <c r="GE135" s="154">
        <f t="shared" si="102"/>
        <v>-4.6153846153846101E-2</v>
      </c>
      <c r="GF135" s="169">
        <f>AVERAGEIFS('WEEKLY DATA'!GF$11:GF$14577,'WEEKLY DATA'!$A$11:$A$14577,'MONTHLY DATA'!$A135,'WEEKLY DATA'!$B$11:$B$14577,'MONTHLY DATA'!$B135)</f>
        <v>344</v>
      </c>
      <c r="GG135" s="78">
        <f>AVERAGEIFS('WEEKLY DATA'!GG$11:GG$14577,'WEEKLY DATA'!$A$11:$A$14577,'MONTHLY DATA'!$A135,'WEEKLY DATA'!$B$11:$B$14577,'MONTHLY DATA'!$B135)</f>
        <v>354</v>
      </c>
      <c r="GH135" s="78">
        <f>AVERAGEIFS('WEEKLY DATA'!GH$11:GH$14577,'WEEKLY DATA'!$A$11:$A$14577,'MONTHLY DATA'!$A135,'WEEKLY DATA'!$B$11:$B$14577,'MONTHLY DATA'!$B135)</f>
        <v>349</v>
      </c>
      <c r="GI135" s="154">
        <f t="shared" si="103"/>
        <v>-0.13560371517027858</v>
      </c>
      <c r="GJ135" s="78">
        <f>AVERAGEIFS('WEEKLY DATA'!GJ$11:GJ$14577,'WEEKLY DATA'!$A$11:$A$14577,'MONTHLY DATA'!$A135,'WEEKLY DATA'!$B$11:$B$14577,'MONTHLY DATA'!$B135)</f>
        <v>515</v>
      </c>
      <c r="GK135" s="78">
        <f>AVERAGEIFS('WEEKLY DATA'!GK$11:GK$14577,'WEEKLY DATA'!$A$11:$A$14577,'MONTHLY DATA'!$A135,'WEEKLY DATA'!$B$11:$B$14577,'MONTHLY DATA'!$B135)</f>
        <v>525</v>
      </c>
      <c r="GL135" s="78">
        <f>AVERAGEIFS('WEEKLY DATA'!GL$11:GL$14577,'WEEKLY DATA'!$A$11:$A$14577,'MONTHLY DATA'!$A135,'WEEKLY DATA'!$B$11:$B$14577,'MONTHLY DATA'!$B135)</f>
        <v>520</v>
      </c>
      <c r="GM135" s="154">
        <f t="shared" si="104"/>
        <v>0</v>
      </c>
      <c r="GN135" s="78">
        <f>AVERAGEIFS('WEEKLY DATA'!GN$11:GN$14577,'WEEKLY DATA'!$A$11:$A$14577,'MONTHLY DATA'!$A135,'WEEKLY DATA'!$B$11:$B$14577,'MONTHLY DATA'!$B135)</f>
        <v>450</v>
      </c>
      <c r="GO135" s="78">
        <f>AVERAGEIFS('WEEKLY DATA'!GO$11:GO$14577,'WEEKLY DATA'!$A$11:$A$14577,'MONTHLY DATA'!$A135,'WEEKLY DATA'!$B$11:$B$14577,'MONTHLY DATA'!$B135)</f>
        <v>460</v>
      </c>
      <c r="GP135" s="78">
        <f>AVERAGEIFS('WEEKLY DATA'!GP$11:GP$14577,'WEEKLY DATA'!$A$11:$A$14577,'MONTHLY DATA'!$A135,'WEEKLY DATA'!$B$11:$B$14577,'MONTHLY DATA'!$B135)</f>
        <v>455</v>
      </c>
      <c r="GQ135" s="154">
        <f t="shared" si="105"/>
        <v>0</v>
      </c>
      <c r="GR135" s="78"/>
    </row>
    <row r="136" spans="1:200" ht="15.75" x14ac:dyDescent="0.25">
      <c r="A136">
        <f t="shared" si="55"/>
        <v>6</v>
      </c>
      <c r="B136">
        <f t="shared" si="56"/>
        <v>2020</v>
      </c>
      <c r="C136" s="86">
        <v>43983</v>
      </c>
      <c r="D136" s="78">
        <f>AVERAGEIFS('WEEKLY DATA'!D$11:D$14577,'WEEKLY DATA'!$A$11:$A$14577,'MONTHLY DATA'!$A136,'WEEKLY DATA'!$B$11:$B$14577,'MONTHLY DATA'!$B136)</f>
        <v>393.75</v>
      </c>
      <c r="E136" s="78">
        <f>AVERAGEIFS('WEEKLY DATA'!E$11:E$14577,'WEEKLY DATA'!$A$11:$A$14577,'MONTHLY DATA'!$A136,'WEEKLY DATA'!$B$11:$B$14577,'MONTHLY DATA'!$B136)</f>
        <v>403.75</v>
      </c>
      <c r="F136" s="78">
        <f>AVERAGEIFS('WEEKLY DATA'!F$11:F$14577,'WEEKLY DATA'!$A$11:$A$14577,'MONTHLY DATA'!$A136,'WEEKLY DATA'!$B$11:$B$14577,'MONTHLY DATA'!$B136)</f>
        <v>398.75</v>
      </c>
      <c r="G136" s="154">
        <f t="shared" si="57"/>
        <v>-0.1039325842696629</v>
      </c>
      <c r="H136" s="169">
        <f>AVERAGEIFS('WEEKLY DATA'!H$11:H$14577,'WEEKLY DATA'!$A$11:$A$14577,'MONTHLY DATA'!$A136,'WEEKLY DATA'!$B$11:$B$14577,'MONTHLY DATA'!$B136)</f>
        <v>333.75</v>
      </c>
      <c r="I136" s="78">
        <f>AVERAGEIFS('WEEKLY DATA'!I$11:I$14577,'WEEKLY DATA'!$A$11:$A$14577,'MONTHLY DATA'!$A136,'WEEKLY DATA'!$B$11:$B$14577,'MONTHLY DATA'!$B136)</f>
        <v>343.75</v>
      </c>
      <c r="J136" s="78">
        <f>AVERAGEIFS('WEEKLY DATA'!J$11:J$14577,'WEEKLY DATA'!$A$11:$A$14577,'MONTHLY DATA'!$A136,'WEEKLY DATA'!$B$11:$B$14577,'MONTHLY DATA'!$B136)</f>
        <v>338.75</v>
      </c>
      <c r="K136" s="154">
        <f t="shared" si="58"/>
        <v>-0.24930747922437668</v>
      </c>
      <c r="L136" s="169">
        <f>AVERAGEIFS('WEEKLY DATA'!L$11:L$14577,'WEEKLY DATA'!$A$11:$A$14577,'MONTHLY DATA'!$A136,'WEEKLY DATA'!$B$11:$B$14577,'MONTHLY DATA'!$B136)</f>
        <v>563.75</v>
      </c>
      <c r="M136" s="78">
        <f>AVERAGEIFS('WEEKLY DATA'!M$11:M$14577,'WEEKLY DATA'!$A$11:$A$14577,'MONTHLY DATA'!$A136,'WEEKLY DATA'!$B$11:$B$14577,'MONTHLY DATA'!$B136)</f>
        <v>573.75</v>
      </c>
      <c r="N136" s="78">
        <f>AVERAGEIFS('WEEKLY DATA'!N$11:N$14577,'WEEKLY DATA'!$A$11:$A$14577,'MONTHLY DATA'!$A136,'WEEKLY DATA'!$B$11:$B$14577,'MONTHLY DATA'!$B136)</f>
        <v>568.75</v>
      </c>
      <c r="O136" s="154">
        <f t="shared" si="59"/>
        <v>-2.777777777777779E-2</v>
      </c>
      <c r="P136" s="169">
        <f>AVERAGEIFS('WEEKLY DATA'!P$11:P$14577,'WEEKLY DATA'!$A$11:$A$14577,'MONTHLY DATA'!$A136,'WEEKLY DATA'!$B$11:$B$14577,'MONTHLY DATA'!$B136)</f>
        <v>357.5</v>
      </c>
      <c r="Q136" s="78">
        <f>AVERAGEIFS('WEEKLY DATA'!Q$11:Q$14577,'WEEKLY DATA'!$A$11:$A$14577,'MONTHLY DATA'!$A136,'WEEKLY DATA'!$B$11:$B$14577,'MONTHLY DATA'!$B136)</f>
        <v>367.5</v>
      </c>
      <c r="R136" s="78">
        <f>AVERAGEIFS('WEEKLY DATA'!R$11:R$14577,'WEEKLY DATA'!$A$11:$A$14577,'MONTHLY DATA'!$A136,'WEEKLY DATA'!$B$11:$B$14577,'MONTHLY DATA'!$B136)</f>
        <v>362.5</v>
      </c>
      <c r="S136" s="154">
        <f t="shared" si="60"/>
        <v>-0.1306954436450839</v>
      </c>
      <c r="T136" s="169">
        <f>AVERAGEIFS('WEEKLY DATA'!T$11:T$14577,'WEEKLY DATA'!$A$11:$A$14577,'MONTHLY DATA'!$A136,'WEEKLY DATA'!$B$11:$B$14577,'MONTHLY DATA'!$B136)</f>
        <v>388.75</v>
      </c>
      <c r="U136" s="78">
        <f>AVERAGEIFS('WEEKLY DATA'!U$11:U$14577,'WEEKLY DATA'!$A$11:$A$14577,'MONTHLY DATA'!$A136,'WEEKLY DATA'!$B$11:$B$14577,'MONTHLY DATA'!$B136)</f>
        <v>398.75</v>
      </c>
      <c r="V136" s="78">
        <f>AVERAGEIFS('WEEKLY DATA'!V$11:V$14577,'WEEKLY DATA'!$A$11:$A$14577,'MONTHLY DATA'!$A136,'WEEKLY DATA'!$B$11:$B$14577,'MONTHLY DATA'!$B136)</f>
        <v>393.75</v>
      </c>
      <c r="W136" s="154">
        <f t="shared" si="61"/>
        <v>-0.10511363636363635</v>
      </c>
      <c r="X136" s="169">
        <f>AVERAGEIFS('WEEKLY DATA'!X$11:X$14577,'WEEKLY DATA'!$A$11:$A$14577,'MONTHLY DATA'!$A136,'WEEKLY DATA'!$B$11:$B$14577,'MONTHLY DATA'!$B136)</f>
        <v>328.75</v>
      </c>
      <c r="Y136" s="78">
        <f>AVERAGEIFS('WEEKLY DATA'!Y$11:Y$14577,'WEEKLY DATA'!$A$11:$A$14577,'MONTHLY DATA'!$A136,'WEEKLY DATA'!$B$11:$B$14577,'MONTHLY DATA'!$B136)</f>
        <v>338.75</v>
      </c>
      <c r="Z136" s="78">
        <f>AVERAGEIFS('WEEKLY DATA'!Z$11:Z$14577,'WEEKLY DATA'!$A$11:$A$14577,'MONTHLY DATA'!$A136,'WEEKLY DATA'!$B$11:$B$14577,'MONTHLY DATA'!$B136)</f>
        <v>333.75</v>
      </c>
      <c r="AA136" s="154">
        <f t="shared" si="62"/>
        <v>-9.4915254237288083E-2</v>
      </c>
      <c r="AB136" s="169">
        <f>AVERAGEIFS('WEEKLY DATA'!AB$11:AB$14577,'WEEKLY DATA'!$A$11:$A$14577,'MONTHLY DATA'!$A136,'WEEKLY DATA'!$B$11:$B$14577,'MONTHLY DATA'!$B136)</f>
        <v>558.75</v>
      </c>
      <c r="AC136" s="78">
        <f>AVERAGEIFS('WEEKLY DATA'!AC$11:AC$14577,'WEEKLY DATA'!$A$11:$A$14577,'MONTHLY DATA'!$A136,'WEEKLY DATA'!$B$11:$B$14577,'MONTHLY DATA'!$B136)</f>
        <v>568.75</v>
      </c>
      <c r="AD136" s="78">
        <f>AVERAGEIFS('WEEKLY DATA'!AD$11:AD$14577,'WEEKLY DATA'!$A$11:$A$14577,'MONTHLY DATA'!$A136,'WEEKLY DATA'!$B$11:$B$14577,'MONTHLY DATA'!$B136)</f>
        <v>563.75</v>
      </c>
      <c r="AE136" s="154">
        <f t="shared" si="63"/>
        <v>-2.8017241379310387E-2</v>
      </c>
      <c r="AF136" s="169">
        <f>AVERAGEIFS('WEEKLY DATA'!AF$11:AF$14577,'WEEKLY DATA'!$A$11:$A$14577,'MONTHLY DATA'!$A136,'WEEKLY DATA'!$B$11:$B$14577,'MONTHLY DATA'!$B136)</f>
        <v>342.5</v>
      </c>
      <c r="AG136" s="78">
        <f>AVERAGEIFS('WEEKLY DATA'!AG$11:AG$14577,'WEEKLY DATA'!$A$11:$A$14577,'MONTHLY DATA'!$A136,'WEEKLY DATA'!$B$11:$B$14577,'MONTHLY DATA'!$B136)</f>
        <v>352.5</v>
      </c>
      <c r="AH136" s="78">
        <f>AVERAGEIFS('WEEKLY DATA'!AH$11:AH$14577,'WEEKLY DATA'!$A$11:$A$14577,'MONTHLY DATA'!$A136,'WEEKLY DATA'!$B$11:$B$14577,'MONTHLY DATA'!$B136)</f>
        <v>347.5</v>
      </c>
      <c r="AI136" s="154">
        <f t="shared" si="64"/>
        <v>-0.13557213930348255</v>
      </c>
      <c r="AJ136" s="169">
        <f>AVERAGEIFS('WEEKLY DATA'!AJ$11:AJ$14577,'WEEKLY DATA'!$A$11:$A$14577,'MONTHLY DATA'!$A136,'WEEKLY DATA'!$B$11:$B$14577,'MONTHLY DATA'!$B136)</f>
        <v>367.5</v>
      </c>
      <c r="AK136" s="78">
        <f>AVERAGEIFS('WEEKLY DATA'!AK$11:AK$14577,'WEEKLY DATA'!$A$11:$A$14577,'MONTHLY DATA'!$A136,'WEEKLY DATA'!$B$11:$B$14577,'MONTHLY DATA'!$B136)</f>
        <v>377.5</v>
      </c>
      <c r="AL136" s="78">
        <f>AVERAGEIFS('WEEKLY DATA'!AL$11:AL$14577,'WEEKLY DATA'!$A$11:$A$14577,'MONTHLY DATA'!$A136,'WEEKLY DATA'!$B$11:$B$14577,'MONTHLY DATA'!$B136)</f>
        <v>372.5</v>
      </c>
      <c r="AM136" s="154">
        <f t="shared" si="65"/>
        <v>-0.11309523809523814</v>
      </c>
      <c r="AN136" s="169">
        <f>AVERAGEIFS('WEEKLY DATA'!AN$11:AN$14577,'WEEKLY DATA'!$A$11:$A$14577,'MONTHLY DATA'!$A136,'WEEKLY DATA'!$B$11:$B$14577,'MONTHLY DATA'!$B136)</f>
        <v>310</v>
      </c>
      <c r="AO136" s="78">
        <f>AVERAGEIFS('WEEKLY DATA'!AO$11:AO$14577,'WEEKLY DATA'!$A$11:$A$14577,'MONTHLY DATA'!$A136,'WEEKLY DATA'!$B$11:$B$14577,'MONTHLY DATA'!$B136)</f>
        <v>320</v>
      </c>
      <c r="AP136" s="78">
        <f>AVERAGEIFS('WEEKLY DATA'!AP$11:AP$14577,'WEEKLY DATA'!$A$11:$A$14577,'MONTHLY DATA'!$A136,'WEEKLY DATA'!$B$11:$B$14577,'MONTHLY DATA'!$B136)</f>
        <v>315</v>
      </c>
      <c r="AQ136" s="154">
        <f t="shared" si="66"/>
        <v>-0.13993174061433444</v>
      </c>
      <c r="AR136" s="169">
        <f>AVERAGEIFS('WEEKLY DATA'!AR$11:AR$14577,'WEEKLY DATA'!$A$11:$A$14577,'MONTHLY DATA'!$A136,'WEEKLY DATA'!$B$11:$B$14577,'MONTHLY DATA'!$B136)</f>
        <v>568.75</v>
      </c>
      <c r="AS136" s="78">
        <f>AVERAGEIFS('WEEKLY DATA'!AS$11:AS$14577,'WEEKLY DATA'!$A$11:$A$14577,'MONTHLY DATA'!$A136,'WEEKLY DATA'!$B$11:$B$14577,'MONTHLY DATA'!$B136)</f>
        <v>578.75</v>
      </c>
      <c r="AT136" s="78">
        <f>AVERAGEIFS('WEEKLY DATA'!AT$11:AT$14577,'WEEKLY DATA'!$A$11:$A$14577,'MONTHLY DATA'!$A136,'WEEKLY DATA'!$B$11:$B$14577,'MONTHLY DATA'!$B136)</f>
        <v>573.75</v>
      </c>
      <c r="AU136" s="154">
        <f t="shared" si="67"/>
        <v>-2.754237288135597E-2</v>
      </c>
      <c r="AV136" s="169">
        <f>AVERAGEIFS('WEEKLY DATA'!AV$11:AV$14577,'WEEKLY DATA'!$A$11:$A$14577,'MONTHLY DATA'!$A136,'WEEKLY DATA'!$B$11:$B$14577,'MONTHLY DATA'!$B136)</f>
        <v>352.5</v>
      </c>
      <c r="AW136" s="78">
        <f>AVERAGEIFS('WEEKLY DATA'!AW$11:AW$14577,'WEEKLY DATA'!$A$11:$A$14577,'MONTHLY DATA'!$A136,'WEEKLY DATA'!$B$11:$B$14577,'MONTHLY DATA'!$B136)</f>
        <v>362.5</v>
      </c>
      <c r="AX136" s="78">
        <f>AVERAGEIFS('WEEKLY DATA'!AX$11:AX$14577,'WEEKLY DATA'!$A$11:$A$14577,'MONTHLY DATA'!$A136,'WEEKLY DATA'!$B$11:$B$14577,'MONTHLY DATA'!$B136)</f>
        <v>357.5</v>
      </c>
      <c r="AY136" s="154">
        <f t="shared" si="68"/>
        <v>-0.13228155339805825</v>
      </c>
      <c r="AZ136" s="169">
        <f>AVERAGEIFS('WEEKLY DATA'!AZ$11:AZ$14577,'WEEKLY DATA'!$A$11:$A$14577,'MONTHLY DATA'!$A136,'WEEKLY DATA'!$B$11:$B$14577,'MONTHLY DATA'!$B136)</f>
        <v>307.5</v>
      </c>
      <c r="BA136" s="78">
        <f>AVERAGEIFS('WEEKLY DATA'!BA$11:BA$14577,'WEEKLY DATA'!$A$11:$A$14577,'MONTHLY DATA'!$A136,'WEEKLY DATA'!$B$11:$B$14577,'MONTHLY DATA'!$B136)</f>
        <v>317.5</v>
      </c>
      <c r="BB136" s="78">
        <f>AVERAGEIFS('WEEKLY DATA'!BB$11:BB$14577,'WEEKLY DATA'!$A$11:$A$14577,'MONTHLY DATA'!$A136,'WEEKLY DATA'!$B$11:$B$14577,'MONTHLY DATA'!$B136)</f>
        <v>312.5</v>
      </c>
      <c r="BC136" s="154">
        <f t="shared" si="69"/>
        <v>-0.13194444444444442</v>
      </c>
      <c r="BD136" s="169">
        <f>AVERAGEIFS('WEEKLY DATA'!BD$11:BD$14577,'WEEKLY DATA'!$A$11:$A$14577,'MONTHLY DATA'!$A136,'WEEKLY DATA'!$B$11:$B$14577,'MONTHLY DATA'!$B136)</f>
        <v>250</v>
      </c>
      <c r="BE136" s="78">
        <f>AVERAGEIFS('WEEKLY DATA'!BE$11:BE$14577,'WEEKLY DATA'!$A$11:$A$14577,'MONTHLY DATA'!$A136,'WEEKLY DATA'!$B$11:$B$14577,'MONTHLY DATA'!$B136)</f>
        <v>260</v>
      </c>
      <c r="BF136" s="78">
        <f>AVERAGEIFS('WEEKLY DATA'!BF$11:BF$14577,'WEEKLY DATA'!$A$11:$A$14577,'MONTHLY DATA'!$A136,'WEEKLY DATA'!$B$11:$B$14577,'MONTHLY DATA'!$B136)</f>
        <v>255</v>
      </c>
      <c r="BG136" s="154">
        <f t="shared" si="70"/>
        <v>-0.13191489361702124</v>
      </c>
      <c r="BH136" s="169">
        <f>AVERAGEIFS('WEEKLY DATA'!BH$11:BH$14577,'WEEKLY DATA'!$A$11:$A$14577,'MONTHLY DATA'!$A136,'WEEKLY DATA'!$B$11:$B$14577,'MONTHLY DATA'!$B136)</f>
        <v>458.75</v>
      </c>
      <c r="BI136" s="78">
        <f>AVERAGEIFS('WEEKLY DATA'!BI$11:BI$14577,'WEEKLY DATA'!$A$11:$A$14577,'MONTHLY DATA'!$A136,'WEEKLY DATA'!$B$11:$B$14577,'MONTHLY DATA'!$B136)</f>
        <v>468.75</v>
      </c>
      <c r="BJ136" s="78">
        <f>AVERAGEIFS('WEEKLY DATA'!BJ$11:BJ$14577,'WEEKLY DATA'!$A$11:$A$14577,'MONTHLY DATA'!$A136,'WEEKLY DATA'!$B$11:$B$14577,'MONTHLY DATA'!$B136)</f>
        <v>463.75</v>
      </c>
      <c r="BK136" s="154">
        <f t="shared" si="71"/>
        <v>-3.385416666666663E-2</v>
      </c>
      <c r="BL136" s="169">
        <f>AVERAGEIFS('WEEKLY DATA'!BL$11:BL$14577,'WEEKLY DATA'!$A$11:$A$14577,'MONTHLY DATA'!$A136,'WEEKLY DATA'!$B$11:$B$14577,'MONTHLY DATA'!$B136)</f>
        <v>342.5</v>
      </c>
      <c r="BM136" s="78">
        <f>AVERAGEIFS('WEEKLY DATA'!BM$11:BM$14577,'WEEKLY DATA'!$A$11:$A$14577,'MONTHLY DATA'!$A136,'WEEKLY DATA'!$B$11:$B$14577,'MONTHLY DATA'!$B136)</f>
        <v>352.5</v>
      </c>
      <c r="BN136" s="78">
        <f>AVERAGEIFS('WEEKLY DATA'!BN$11:BN$14577,'WEEKLY DATA'!$A$11:$A$14577,'MONTHLY DATA'!$A136,'WEEKLY DATA'!$B$11:$B$14577,'MONTHLY DATA'!$B136)</f>
        <v>347.5</v>
      </c>
      <c r="BO136" s="154">
        <f t="shared" si="72"/>
        <v>-0.13557213930348255</v>
      </c>
      <c r="BP136" s="78">
        <f>AVERAGEIFS('WEEKLY DATA'!BP$11:BP$14577,'WEEKLY DATA'!$A$11:$A$14577,'MONTHLY DATA'!$A136,'WEEKLY DATA'!$B$11:$B$14577,'MONTHLY DATA'!$B136)</f>
        <v>411.25</v>
      </c>
      <c r="BQ136" s="78">
        <f>AVERAGEIFS('WEEKLY DATA'!BQ$11:BQ$14577,'WEEKLY DATA'!$A$11:$A$14577,'MONTHLY DATA'!$A136,'WEEKLY DATA'!$B$11:$B$14577,'MONTHLY DATA'!$B136)</f>
        <v>421.25</v>
      </c>
      <c r="BR136" s="78">
        <f>AVERAGEIFS('WEEKLY DATA'!BR$11:BR$14577,'WEEKLY DATA'!$A$11:$A$14577,'MONTHLY DATA'!$A136,'WEEKLY DATA'!$B$11:$B$14577,'MONTHLY DATA'!$B136)</f>
        <v>416.25</v>
      </c>
      <c r="BS136" s="154">
        <f t="shared" si="73"/>
        <v>-4.31034482758621E-2</v>
      </c>
      <c r="BT136" s="78">
        <f>AVERAGEIFS('WEEKLY DATA'!BT$11:BT$14577,'WEEKLY DATA'!$A$11:$A$14577,'MONTHLY DATA'!$A136,'WEEKLY DATA'!$B$11:$B$14577,'MONTHLY DATA'!$B136)</f>
        <v>313.75</v>
      </c>
      <c r="BU136" s="78">
        <f>AVERAGEIFS('WEEKLY DATA'!BU$11:BU$14577,'WEEKLY DATA'!$A$11:$A$14577,'MONTHLY DATA'!$A136,'WEEKLY DATA'!$B$11:$B$14577,'MONTHLY DATA'!$B136)</f>
        <v>323.75</v>
      </c>
      <c r="BV136" s="78">
        <f>AVERAGEIFS('WEEKLY DATA'!BV$11:BV$14577,'WEEKLY DATA'!$A$11:$A$14577,'MONTHLY DATA'!$A136,'WEEKLY DATA'!$B$11:$B$14577,'MONTHLY DATA'!$B136)</f>
        <v>318.75</v>
      </c>
      <c r="BW136" s="154">
        <f t="shared" si="74"/>
        <v>-4.8507462686567138E-2</v>
      </c>
      <c r="BX136" s="78">
        <f>AVERAGEIFS('WEEKLY DATA'!BX$11:BX$14577,'WEEKLY DATA'!$A$11:$A$14577,'MONTHLY DATA'!$A136,'WEEKLY DATA'!$B$11:$B$14577,'MONTHLY DATA'!$B136)</f>
        <v>488.75</v>
      </c>
      <c r="BY136" s="78">
        <f>AVERAGEIFS('WEEKLY DATA'!BY$11:BY$14577,'WEEKLY DATA'!$A$11:$A$14577,'MONTHLY DATA'!$A136,'WEEKLY DATA'!$B$11:$B$14577,'MONTHLY DATA'!$B136)</f>
        <v>498.75</v>
      </c>
      <c r="BZ136" s="78">
        <f>AVERAGEIFS('WEEKLY DATA'!BZ$11:BZ$14577,'WEEKLY DATA'!$A$11:$A$14577,'MONTHLY DATA'!$A136,'WEEKLY DATA'!$B$11:$B$14577,'MONTHLY DATA'!$B136)</f>
        <v>493.75</v>
      </c>
      <c r="CA136" s="154">
        <f t="shared" si="75"/>
        <v>-3.1862745098039214E-2</v>
      </c>
      <c r="CB136" s="78">
        <f>AVERAGEIFS('WEEKLY DATA'!CB$11:CB$14577,'WEEKLY DATA'!$A$11:$A$14577,'MONTHLY DATA'!$A136,'WEEKLY DATA'!$B$11:$B$14577,'MONTHLY DATA'!$B136)</f>
        <v>440</v>
      </c>
      <c r="CC136" s="78">
        <f>AVERAGEIFS('WEEKLY DATA'!CC$11:CC$14577,'WEEKLY DATA'!$A$11:$A$14577,'MONTHLY DATA'!$A136,'WEEKLY DATA'!$B$11:$B$14577,'MONTHLY DATA'!$B136)</f>
        <v>450</v>
      </c>
      <c r="CD136" s="78">
        <f>AVERAGEIFS('WEEKLY DATA'!CD$11:CD$14577,'WEEKLY DATA'!$A$11:$A$14577,'MONTHLY DATA'!$A136,'WEEKLY DATA'!$B$11:$B$14577,'MONTHLY DATA'!$B136)</f>
        <v>445</v>
      </c>
      <c r="CE136" s="154">
        <f t="shared" si="76"/>
        <v>0</v>
      </c>
      <c r="CF136" s="78">
        <f>AVERAGEIFS('WEEKLY DATA'!CF$11:CF$14577,'WEEKLY DATA'!$A$11:$A$14577,'MONTHLY DATA'!$A136,'WEEKLY DATA'!$B$11:$B$14577,'MONTHLY DATA'!$B136)</f>
        <v>341.25</v>
      </c>
      <c r="CG136" s="78">
        <f>AVERAGEIFS('WEEKLY DATA'!CG$11:CG$14577,'WEEKLY DATA'!$A$11:$A$14577,'MONTHLY DATA'!$A136,'WEEKLY DATA'!$B$11:$B$14577,'MONTHLY DATA'!$B136)</f>
        <v>351.25</v>
      </c>
      <c r="CH136" s="78">
        <f>AVERAGEIFS('WEEKLY DATA'!CH$11:CH$14577,'WEEKLY DATA'!$A$11:$A$14577,'MONTHLY DATA'!$A136,'WEEKLY DATA'!$B$11:$B$14577,'MONTHLY DATA'!$B136)</f>
        <v>346.25</v>
      </c>
      <c r="CI136" s="154">
        <f t="shared" si="77"/>
        <v>-5.1369863013698613E-2</v>
      </c>
      <c r="CJ136" s="78">
        <f>AVERAGEIFS('WEEKLY DATA'!CJ$11:CJ$14577,'WEEKLY DATA'!$A$11:$A$14577,'MONTHLY DATA'!$A136,'WEEKLY DATA'!$B$11:$B$14577,'MONTHLY DATA'!$B136)</f>
        <v>243.75</v>
      </c>
      <c r="CK136" s="78">
        <f>AVERAGEIFS('WEEKLY DATA'!CK$11:CK$14577,'WEEKLY DATA'!$A$11:$A$14577,'MONTHLY DATA'!$A136,'WEEKLY DATA'!$B$11:$B$14577,'MONTHLY DATA'!$B136)</f>
        <v>253.75</v>
      </c>
      <c r="CL136" s="78">
        <f>AVERAGEIFS('WEEKLY DATA'!CL$11:CL$14577,'WEEKLY DATA'!$A$11:$A$14577,'MONTHLY DATA'!$A136,'WEEKLY DATA'!$B$11:$B$14577,'MONTHLY DATA'!$B136)</f>
        <v>248.75</v>
      </c>
      <c r="CM136" s="154">
        <f t="shared" si="78"/>
        <v>-6.1320754716981174E-2</v>
      </c>
      <c r="CN136" s="78">
        <f>AVERAGEIFS('WEEKLY DATA'!CN$11:CN$14577,'WEEKLY DATA'!$A$11:$A$14577,'MONTHLY DATA'!$A136,'WEEKLY DATA'!$B$11:$B$14577,'MONTHLY DATA'!$B136)</f>
        <v>488.75</v>
      </c>
      <c r="CO136" s="78">
        <f>AVERAGEIFS('WEEKLY DATA'!CO$11:CO$14577,'WEEKLY DATA'!$A$11:$A$14577,'MONTHLY DATA'!$A136,'WEEKLY DATA'!$B$11:$B$14577,'MONTHLY DATA'!$B136)</f>
        <v>498.75</v>
      </c>
      <c r="CP136" s="78">
        <f>AVERAGEIFS('WEEKLY DATA'!CP$11:CP$14577,'WEEKLY DATA'!$A$11:$A$14577,'MONTHLY DATA'!$A136,'WEEKLY DATA'!$B$11:$B$14577,'MONTHLY DATA'!$B136)</f>
        <v>493.75</v>
      </c>
      <c r="CQ136" s="154">
        <f t="shared" si="79"/>
        <v>-3.1862745098039214E-2</v>
      </c>
      <c r="CR136" s="78">
        <f>AVERAGEIFS('WEEKLY DATA'!CR$11:CR$14577,'WEEKLY DATA'!$A$11:$A$14577,'MONTHLY DATA'!$A136,'WEEKLY DATA'!$B$11:$B$14577,'MONTHLY DATA'!$B136)</f>
        <v>400</v>
      </c>
      <c r="CS136" s="78">
        <f>AVERAGEIFS('WEEKLY DATA'!CS$11:CS$14577,'WEEKLY DATA'!$A$11:$A$14577,'MONTHLY DATA'!$A136,'WEEKLY DATA'!$B$11:$B$14577,'MONTHLY DATA'!$B136)</f>
        <v>410</v>
      </c>
      <c r="CT136" s="78">
        <f>AVERAGEIFS('WEEKLY DATA'!CT$11:CT$14577,'WEEKLY DATA'!$A$11:$A$14577,'MONTHLY DATA'!$A136,'WEEKLY DATA'!$B$11:$B$14577,'MONTHLY DATA'!$B136)</f>
        <v>405</v>
      </c>
      <c r="CU136" s="154">
        <f t="shared" si="80"/>
        <v>0</v>
      </c>
      <c r="CV136" s="169">
        <f>AVERAGEIFS('WEEKLY DATA'!CV$11:CV$14577,'WEEKLY DATA'!$A$11:$A$14577,'MONTHLY DATA'!$A136,'WEEKLY DATA'!$B$11:$B$14577,'MONTHLY DATA'!$B136)</f>
        <v>330</v>
      </c>
      <c r="CW136" s="78">
        <f>AVERAGEIFS('WEEKLY DATA'!CW$11:CW$14577,'WEEKLY DATA'!$A$11:$A$14577,'MONTHLY DATA'!$A136,'WEEKLY DATA'!$B$11:$B$14577,'MONTHLY DATA'!$B136)</f>
        <v>340</v>
      </c>
      <c r="CX136" s="78">
        <f>AVERAGEIFS('WEEKLY DATA'!CX$11:CX$14577,'WEEKLY DATA'!$A$11:$A$14577,'MONTHLY DATA'!$A136,'WEEKLY DATA'!$B$11:$B$14577,'MONTHLY DATA'!$B136)</f>
        <v>335</v>
      </c>
      <c r="CY136" s="154">
        <f t="shared" si="81"/>
        <v>-6.944444444444442E-2</v>
      </c>
      <c r="CZ136" s="169">
        <f>AVERAGEIFS('WEEKLY DATA'!CZ$11:CZ$14577,'WEEKLY DATA'!$A$11:$A$14577,'MONTHLY DATA'!$A136,'WEEKLY DATA'!$B$11:$B$14577,'MONTHLY DATA'!$B136)</f>
        <v>257.5</v>
      </c>
      <c r="DA136" s="78">
        <f>AVERAGEIFS('WEEKLY DATA'!DA$11:DA$14577,'WEEKLY DATA'!$A$11:$A$14577,'MONTHLY DATA'!$A136,'WEEKLY DATA'!$B$11:$B$14577,'MONTHLY DATA'!$B136)</f>
        <v>267.5</v>
      </c>
      <c r="DB136" s="78">
        <f>AVERAGEIFS('WEEKLY DATA'!DB$11:DB$14577,'WEEKLY DATA'!$A$11:$A$14577,'MONTHLY DATA'!$A136,'WEEKLY DATA'!$B$11:$B$14577,'MONTHLY DATA'!$B136)</f>
        <v>262.5</v>
      </c>
      <c r="DC136" s="154">
        <f t="shared" si="82"/>
        <v>-5.9139784946236507E-2</v>
      </c>
      <c r="DD136" s="78">
        <f>AVERAGEIFS('WEEKLY DATA'!DD$11:DD$14577,'WEEKLY DATA'!$A$11:$A$14577,'MONTHLY DATA'!$A136,'WEEKLY DATA'!$B$11:$B$14577,'MONTHLY DATA'!$B136)</f>
        <v>488.75</v>
      </c>
      <c r="DE136" s="78">
        <f>AVERAGEIFS('WEEKLY DATA'!DE$11:DE$14577,'WEEKLY DATA'!$A$11:$A$14577,'MONTHLY DATA'!$A136,'WEEKLY DATA'!$B$11:$B$14577,'MONTHLY DATA'!$B136)</f>
        <v>498.75</v>
      </c>
      <c r="DF136" s="78">
        <f>AVERAGEIFS('WEEKLY DATA'!DF$11:DF$14577,'WEEKLY DATA'!$A$11:$A$14577,'MONTHLY DATA'!$A136,'WEEKLY DATA'!$B$11:$B$14577,'MONTHLY DATA'!$B136)</f>
        <v>493.75</v>
      </c>
      <c r="DG136" s="154">
        <f t="shared" si="83"/>
        <v>-3.1862745098039214E-2</v>
      </c>
      <c r="DH136" s="78">
        <f>AVERAGEIFS('WEEKLY DATA'!DH$11:DH$14577,'WEEKLY DATA'!$A$11:$A$14577,'MONTHLY DATA'!$A136,'WEEKLY DATA'!$B$11:$B$14577,'MONTHLY DATA'!$B136)</f>
        <v>420</v>
      </c>
      <c r="DI136" s="78">
        <f>AVERAGEIFS('WEEKLY DATA'!DI$11:DI$14577,'WEEKLY DATA'!$A$11:$A$14577,'MONTHLY DATA'!$A136,'WEEKLY DATA'!$B$11:$B$14577,'MONTHLY DATA'!$B136)</f>
        <v>430</v>
      </c>
      <c r="DJ136" s="78">
        <f>AVERAGEIFS('WEEKLY DATA'!DJ$11:DJ$14577,'WEEKLY DATA'!$A$11:$A$14577,'MONTHLY DATA'!$A136,'WEEKLY DATA'!$B$11:$B$14577,'MONTHLY DATA'!$B136)</f>
        <v>425</v>
      </c>
      <c r="DK136" s="154">
        <f t="shared" si="84"/>
        <v>0</v>
      </c>
      <c r="DL136" s="169">
        <f>AVERAGEIFS('WEEKLY DATA'!DL$11:DL$14577,'WEEKLY DATA'!$A$11:$A$14577,'MONTHLY DATA'!$A136,'WEEKLY DATA'!$B$11:$B$14577,'MONTHLY DATA'!$B136)</f>
        <v>320</v>
      </c>
      <c r="DM136" s="78">
        <f>AVERAGEIFS('WEEKLY DATA'!DM$11:DM$14577,'WEEKLY DATA'!$A$11:$A$14577,'MONTHLY DATA'!$A136,'WEEKLY DATA'!$B$11:$B$14577,'MONTHLY DATA'!$B136)</f>
        <v>330</v>
      </c>
      <c r="DN136" s="78">
        <f>AVERAGEIFS('WEEKLY DATA'!DN$11:DN$14577,'WEEKLY DATA'!$A$11:$A$14577,'MONTHLY DATA'!$A136,'WEEKLY DATA'!$B$11:$B$14577,'MONTHLY DATA'!$B136)</f>
        <v>325</v>
      </c>
      <c r="DO136" s="154">
        <f t="shared" si="85"/>
        <v>-7.1428571428571397E-2</v>
      </c>
      <c r="DP136" s="78">
        <f>AVERAGEIFS('WEEKLY DATA'!DP$11:DP$14577,'WEEKLY DATA'!$A$11:$A$14577,'MONTHLY DATA'!$A136,'WEEKLY DATA'!$B$11:$B$14577,'MONTHLY DATA'!$B136)</f>
        <v>237.5</v>
      </c>
      <c r="DQ136" s="78">
        <f>AVERAGEIFS('WEEKLY DATA'!DQ$11:DQ$14577,'WEEKLY DATA'!$A$11:$A$14577,'MONTHLY DATA'!$A136,'WEEKLY DATA'!$B$11:$B$14577,'MONTHLY DATA'!$B136)</f>
        <v>247.5</v>
      </c>
      <c r="DR136" s="78">
        <f>AVERAGEIFS('WEEKLY DATA'!DR$11:DR$14577,'WEEKLY DATA'!$A$11:$A$14577,'MONTHLY DATA'!$A136,'WEEKLY DATA'!$B$11:$B$14577,'MONTHLY DATA'!$B136)</f>
        <v>242.5</v>
      </c>
      <c r="DS136" s="154">
        <f t="shared" si="86"/>
        <v>-6.370656370656369E-2</v>
      </c>
      <c r="DT136" s="78">
        <f>AVERAGEIFS('WEEKLY DATA'!DT$11:DT$14577,'WEEKLY DATA'!$A$11:$A$14577,'MONTHLY DATA'!$A136,'WEEKLY DATA'!$B$11:$B$14577,'MONTHLY DATA'!$B136)</f>
        <v>488.75</v>
      </c>
      <c r="DU136" s="78">
        <f>AVERAGEIFS('WEEKLY DATA'!DU$11:DU$14577,'WEEKLY DATA'!$A$11:$A$14577,'MONTHLY DATA'!$A136,'WEEKLY DATA'!$B$11:$B$14577,'MONTHLY DATA'!$B136)</f>
        <v>498.75</v>
      </c>
      <c r="DV136" s="78">
        <f>AVERAGEIFS('WEEKLY DATA'!DV$11:DV$14577,'WEEKLY DATA'!$A$11:$A$14577,'MONTHLY DATA'!$A136,'WEEKLY DATA'!$B$11:$B$14577,'MONTHLY DATA'!$B136)</f>
        <v>493.75</v>
      </c>
      <c r="DW136" s="154">
        <f t="shared" si="87"/>
        <v>-3.1862745098039214E-2</v>
      </c>
      <c r="DX136" s="78">
        <f>AVERAGEIFS('WEEKLY DATA'!DX$11:DX$14577,'WEEKLY DATA'!$A$11:$A$14577,'MONTHLY DATA'!$A136,'WEEKLY DATA'!$B$11:$B$14577,'MONTHLY DATA'!$B136)</f>
        <v>415</v>
      </c>
      <c r="DY136" s="78">
        <f>AVERAGEIFS('WEEKLY DATA'!DY$11:DY$14577,'WEEKLY DATA'!$A$11:$A$14577,'MONTHLY DATA'!$A136,'WEEKLY DATA'!$B$11:$B$14577,'MONTHLY DATA'!$B136)</f>
        <v>425</v>
      </c>
      <c r="DZ136" s="78">
        <f>AVERAGEIFS('WEEKLY DATA'!DZ$11:DZ$14577,'WEEKLY DATA'!$A$11:$A$14577,'MONTHLY DATA'!$A136,'WEEKLY DATA'!$B$11:$B$14577,'MONTHLY DATA'!$B136)</f>
        <v>420</v>
      </c>
      <c r="EA136" s="154">
        <f t="shared" si="88"/>
        <v>0</v>
      </c>
      <c r="EB136" s="78">
        <f>AVERAGEIFS('WEEKLY DATA'!EB$11:EB$14577,'WEEKLY DATA'!$A$11:$A$14577,'MONTHLY DATA'!$A136,'WEEKLY DATA'!$B$11:$B$14577,'MONTHLY DATA'!$B136)</f>
        <v>312.5</v>
      </c>
      <c r="EC136" s="78">
        <f>AVERAGEIFS('WEEKLY DATA'!EC$11:EC$14577,'WEEKLY DATA'!$A$11:$A$14577,'MONTHLY DATA'!$A136,'WEEKLY DATA'!$B$11:$B$14577,'MONTHLY DATA'!$B136)</f>
        <v>322.5</v>
      </c>
      <c r="ED136" s="78">
        <f>AVERAGEIFS('WEEKLY DATA'!ED$11:ED$14577,'WEEKLY DATA'!$A$11:$A$14577,'MONTHLY DATA'!$A136,'WEEKLY DATA'!$B$11:$B$14577,'MONTHLY DATA'!$B136)</f>
        <v>317.5</v>
      </c>
      <c r="EE136" s="154">
        <f t="shared" si="89"/>
        <v>-8.5014409221902065E-2</v>
      </c>
      <c r="EF136" s="169">
        <f>AVERAGEIFS('WEEKLY DATA'!EF$11:EF$14577,'WEEKLY DATA'!$A$11:$A$14577,'MONTHLY DATA'!$A136,'WEEKLY DATA'!$B$11:$B$14577,'MONTHLY DATA'!$B136)</f>
        <v>232.5</v>
      </c>
      <c r="EG136" s="78">
        <f>AVERAGEIFS('WEEKLY DATA'!EG$11:EG$14577,'WEEKLY DATA'!$A$11:$A$14577,'MONTHLY DATA'!$A136,'WEEKLY DATA'!$B$11:$B$14577,'MONTHLY DATA'!$B136)</f>
        <v>237.5</v>
      </c>
      <c r="EH136" s="78">
        <f>AVERAGEIFS('WEEKLY DATA'!EH$11:EH$14577,'WEEKLY DATA'!$A$11:$A$14577,'MONTHLY DATA'!$A136,'WEEKLY DATA'!$B$11:$B$14577,'MONTHLY DATA'!$B136)</f>
        <v>235</v>
      </c>
      <c r="EI136" s="154">
        <f t="shared" si="90"/>
        <v>-7.1146245059288571E-2</v>
      </c>
      <c r="EJ136" s="78">
        <f>AVERAGEIFS('WEEKLY DATA'!EJ$11:EJ$14577,'WEEKLY DATA'!$A$11:$A$14577,'MONTHLY DATA'!$A136,'WEEKLY DATA'!$B$11:$B$14577,'MONTHLY DATA'!$B136)</f>
        <v>518.75</v>
      </c>
      <c r="EK136" s="78">
        <f>AVERAGEIFS('WEEKLY DATA'!EK$11:EK$14577,'WEEKLY DATA'!$A$11:$A$14577,'MONTHLY DATA'!$A136,'WEEKLY DATA'!$B$11:$B$14577,'MONTHLY DATA'!$B136)</f>
        <v>528.75</v>
      </c>
      <c r="EL136" s="78">
        <f>AVERAGEIFS('WEEKLY DATA'!EL$11:EL$14577,'WEEKLY DATA'!$A$11:$A$14577,'MONTHLY DATA'!$A136,'WEEKLY DATA'!$B$11:$B$14577,'MONTHLY DATA'!$B136)</f>
        <v>523.75</v>
      </c>
      <c r="EM136" s="154">
        <f t="shared" si="91"/>
        <v>-2.3809523809523725E-3</v>
      </c>
      <c r="EN136" s="78">
        <f>AVERAGEIFS('WEEKLY DATA'!EN$11:EN$14577,'WEEKLY DATA'!$A$11:$A$14577,'MONTHLY DATA'!$A136,'WEEKLY DATA'!$B$11:$B$14577,'MONTHLY DATA'!$B136)</f>
        <v>295</v>
      </c>
      <c r="EO136" s="78">
        <f>AVERAGEIFS('WEEKLY DATA'!EO$11:EO$14577,'WEEKLY DATA'!$A$11:$A$14577,'MONTHLY DATA'!$A136,'WEEKLY DATA'!$B$11:$B$14577,'MONTHLY DATA'!$B136)</f>
        <v>305</v>
      </c>
      <c r="EP136" s="78">
        <f>AVERAGEIFS('WEEKLY DATA'!EP$11:EP$14577,'WEEKLY DATA'!$A$11:$A$14577,'MONTHLY DATA'!$A136,'WEEKLY DATA'!$B$11:$B$14577,'MONTHLY DATA'!$B136)</f>
        <v>300</v>
      </c>
      <c r="EQ136" s="154">
        <f t="shared" si="92"/>
        <v>0</v>
      </c>
      <c r="ER136" s="78">
        <f>AVERAGEIFS('WEEKLY DATA'!ER$11:ER$14577,'WEEKLY DATA'!$A$11:$A$14577,'MONTHLY DATA'!$A136,'WEEKLY DATA'!$B$11:$B$14577,'MONTHLY DATA'!$B136)</f>
        <v>292.5</v>
      </c>
      <c r="ES136" s="78">
        <f>AVERAGEIFS('WEEKLY DATA'!ES$11:ES$14577,'WEEKLY DATA'!$A$11:$A$14577,'MONTHLY DATA'!$A136,'WEEKLY DATA'!$B$11:$B$14577,'MONTHLY DATA'!$B136)</f>
        <v>302.5</v>
      </c>
      <c r="ET136" s="78">
        <f>AVERAGEIFS('WEEKLY DATA'!ET$11:ET$14577,'WEEKLY DATA'!$A$11:$A$14577,'MONTHLY DATA'!$A136,'WEEKLY DATA'!$B$11:$B$14577,'MONTHLY DATA'!$B136)</f>
        <v>297.5</v>
      </c>
      <c r="EU136" s="154">
        <f t="shared" si="93"/>
        <v>-9.0214067278287513E-2</v>
      </c>
      <c r="EV136" s="78">
        <f>AVERAGEIFS('WEEKLY DATA'!EV$11:EV$14577,'WEEKLY DATA'!$A$11:$A$14577,'MONTHLY DATA'!$A136,'WEEKLY DATA'!$B$11:$B$14577,'MONTHLY DATA'!$B136)</f>
        <v>227.5</v>
      </c>
      <c r="EW136" s="78">
        <f>AVERAGEIFS('WEEKLY DATA'!EW$11:EW$14577,'WEEKLY DATA'!$A$11:$A$14577,'MONTHLY DATA'!$A136,'WEEKLY DATA'!$B$11:$B$14577,'MONTHLY DATA'!$B136)</f>
        <v>232.5</v>
      </c>
      <c r="EX136" s="78">
        <f>AVERAGEIFS('WEEKLY DATA'!EX$11:EX$14577,'WEEKLY DATA'!$A$11:$A$14577,'MONTHLY DATA'!$A136,'WEEKLY DATA'!$B$11:$B$14577,'MONTHLY DATA'!$B136)</f>
        <v>230</v>
      </c>
      <c r="EY136" s="154">
        <f t="shared" si="94"/>
        <v>-5.3497942386831254E-2</v>
      </c>
      <c r="EZ136" s="78">
        <f>AVERAGEIFS('WEEKLY DATA'!EZ$11:EZ$14577,'WEEKLY DATA'!$A$11:$A$14577,'MONTHLY DATA'!$A136,'WEEKLY DATA'!$B$11:$B$14577,'MONTHLY DATA'!$B136)</f>
        <v>503.75</v>
      </c>
      <c r="FA136" s="78">
        <f>AVERAGEIFS('WEEKLY DATA'!FA$11:FA$14577,'WEEKLY DATA'!$A$11:$A$14577,'MONTHLY DATA'!$A136,'WEEKLY DATA'!$B$11:$B$14577,'MONTHLY DATA'!$B136)</f>
        <v>513.75</v>
      </c>
      <c r="FB136" s="78">
        <f>AVERAGEIFS('WEEKLY DATA'!FB$11:FB$14577,'WEEKLY DATA'!$A$11:$A$14577,'MONTHLY DATA'!$A136,'WEEKLY DATA'!$B$11:$B$14577,'MONTHLY DATA'!$B136)</f>
        <v>508.75</v>
      </c>
      <c r="FC136" s="154">
        <f t="shared" si="95"/>
        <v>-2.450980392156854E-3</v>
      </c>
      <c r="FD136" s="78">
        <f>AVERAGEIFS('WEEKLY DATA'!FD$11:FD$14577,'WEEKLY DATA'!$A$11:$A$14577,'MONTHLY DATA'!$A136,'WEEKLY DATA'!$B$11:$B$14577,'MONTHLY DATA'!$B136)</f>
        <v>380</v>
      </c>
      <c r="FE136" s="78">
        <f>AVERAGEIFS('WEEKLY DATA'!FE$11:FE$14577,'WEEKLY DATA'!$A$11:$A$14577,'MONTHLY DATA'!$A136,'WEEKLY DATA'!$B$11:$B$14577,'MONTHLY DATA'!$B136)</f>
        <v>390</v>
      </c>
      <c r="FF136" s="78">
        <f>AVERAGEIFS('WEEKLY DATA'!FF$11:FF$14577,'WEEKLY DATA'!$A$11:$A$14577,'MONTHLY DATA'!$A136,'WEEKLY DATA'!$B$11:$B$14577,'MONTHLY DATA'!$B136)</f>
        <v>385</v>
      </c>
      <c r="FG136" s="154">
        <f t="shared" si="96"/>
        <v>-3.0226700251889116E-2</v>
      </c>
      <c r="FH136" s="78">
        <f>AVERAGEIFS('WEEKLY DATA'!FH$11:FH$14577,'WEEKLY DATA'!$A$11:$A$14577,'MONTHLY DATA'!$A136,'WEEKLY DATA'!$B$11:$B$14577,'MONTHLY DATA'!$B136)</f>
        <v>315</v>
      </c>
      <c r="FI136" s="78">
        <f>AVERAGEIFS('WEEKLY DATA'!FI$11:FI$14577,'WEEKLY DATA'!$A$11:$A$14577,'MONTHLY DATA'!$A136,'WEEKLY DATA'!$B$11:$B$14577,'MONTHLY DATA'!$B136)</f>
        <v>325</v>
      </c>
      <c r="FJ136" s="78">
        <f>AVERAGEIFS('WEEKLY DATA'!FJ$11:FJ$14577,'WEEKLY DATA'!$A$11:$A$14577,'MONTHLY DATA'!$A136,'WEEKLY DATA'!$B$11:$B$14577,'MONTHLY DATA'!$B136)</f>
        <v>320</v>
      </c>
      <c r="FK136" s="154">
        <f t="shared" si="97"/>
        <v>-7.5144508670520249E-2</v>
      </c>
      <c r="FL136" s="169">
        <f>AVERAGEIFS('WEEKLY DATA'!FL$11:FL$14577,'WEEKLY DATA'!$A$11:$A$14577,'MONTHLY DATA'!$A136,'WEEKLY DATA'!$B$11:$B$14577,'MONTHLY DATA'!$B136)</f>
        <v>212.5</v>
      </c>
      <c r="FM136" s="78">
        <f>AVERAGEIFS('WEEKLY DATA'!FM$11:FM$14577,'WEEKLY DATA'!$A$11:$A$14577,'MONTHLY DATA'!$A136,'WEEKLY DATA'!$B$11:$B$14577,'MONTHLY DATA'!$B136)</f>
        <v>222.5</v>
      </c>
      <c r="FN136" s="78">
        <f>AVERAGEIFS('WEEKLY DATA'!FN$11:FN$14577,'WEEKLY DATA'!$A$11:$A$14577,'MONTHLY DATA'!$A136,'WEEKLY DATA'!$B$11:$B$14577,'MONTHLY DATA'!$B136)</f>
        <v>217.5</v>
      </c>
      <c r="FO136" s="154">
        <f t="shared" si="98"/>
        <v>-8.2278481012658222E-2</v>
      </c>
      <c r="FP136" s="78">
        <f>AVERAGEIFS('WEEKLY DATA'!FP$11:FP$14577,'WEEKLY DATA'!$A$11:$A$14577,'MONTHLY DATA'!$A136,'WEEKLY DATA'!$B$11:$B$14577,'MONTHLY DATA'!$B136)</f>
        <v>386.25</v>
      </c>
      <c r="FQ136" s="78">
        <f>AVERAGEIFS('WEEKLY DATA'!FQ$11:FQ$14577,'WEEKLY DATA'!$A$11:$A$14577,'MONTHLY DATA'!$A136,'WEEKLY DATA'!$B$11:$B$14577,'MONTHLY DATA'!$B136)</f>
        <v>396.25</v>
      </c>
      <c r="FR136" s="78">
        <f>AVERAGEIFS('WEEKLY DATA'!FR$11:FR$14577,'WEEKLY DATA'!$A$11:$A$14577,'MONTHLY DATA'!$A136,'WEEKLY DATA'!$B$11:$B$14577,'MONTHLY DATA'!$B136)</f>
        <v>391.25</v>
      </c>
      <c r="FS136" s="154">
        <f t="shared" si="99"/>
        <v>-2.1874999999999978E-2</v>
      </c>
      <c r="FT136" s="78">
        <f>AVERAGEIFS('WEEKLY DATA'!FT$11:FT$14577,'WEEKLY DATA'!$A$11:$A$14577,'MONTHLY DATA'!$A136,'WEEKLY DATA'!$B$11:$B$14577,'MONTHLY DATA'!$B136)</f>
        <v>357.5</v>
      </c>
      <c r="FU136" s="78">
        <f>AVERAGEIFS('WEEKLY DATA'!FU$11:FU$14577,'WEEKLY DATA'!$A$11:$A$14577,'MONTHLY DATA'!$A136,'WEEKLY DATA'!$B$11:$B$14577,'MONTHLY DATA'!$B136)</f>
        <v>367.5</v>
      </c>
      <c r="FV136" s="78">
        <f>AVERAGEIFS('WEEKLY DATA'!FV$11:FV$14577,'WEEKLY DATA'!$A$11:$A$14577,'MONTHLY DATA'!$A136,'WEEKLY DATA'!$B$11:$B$14577,'MONTHLY DATA'!$B136)</f>
        <v>362.5</v>
      </c>
      <c r="FW136" s="154">
        <f t="shared" si="100"/>
        <v>-1.4945652173913082E-2</v>
      </c>
      <c r="FX136" s="78">
        <f>AVERAGEIFS('WEEKLY DATA'!FX$11:FX$14577,'WEEKLY DATA'!$A$11:$A$14577,'MONTHLY DATA'!$A136,'WEEKLY DATA'!$B$11:$B$14577,'MONTHLY DATA'!$B136)</f>
        <v>385</v>
      </c>
      <c r="FY136" s="78">
        <f>AVERAGEIFS('WEEKLY DATA'!FY$11:FY$14577,'WEEKLY DATA'!$A$11:$A$14577,'MONTHLY DATA'!$A136,'WEEKLY DATA'!$B$11:$B$14577,'MONTHLY DATA'!$B136)</f>
        <v>395</v>
      </c>
      <c r="FZ136" s="78">
        <f>AVERAGEIFS('WEEKLY DATA'!FZ$11:FZ$14577,'WEEKLY DATA'!$A$11:$A$14577,'MONTHLY DATA'!$A136,'WEEKLY DATA'!$B$11:$B$14577,'MONTHLY DATA'!$B136)</f>
        <v>390</v>
      </c>
      <c r="GA136" s="154">
        <f t="shared" si="101"/>
        <v>0</v>
      </c>
      <c r="GB136" s="78">
        <f>AVERAGEIFS('WEEKLY DATA'!GB$11:GB$14577,'WEEKLY DATA'!$A$11:$A$14577,'MONTHLY DATA'!$A136,'WEEKLY DATA'!$B$11:$B$14577,'MONTHLY DATA'!$B136)</f>
        <v>435</v>
      </c>
      <c r="GC136" s="78">
        <f>AVERAGEIFS('WEEKLY DATA'!GC$11:GC$14577,'WEEKLY DATA'!$A$11:$A$14577,'MONTHLY DATA'!$A136,'WEEKLY DATA'!$B$11:$B$14577,'MONTHLY DATA'!$B136)</f>
        <v>445</v>
      </c>
      <c r="GD136" s="78">
        <f>AVERAGEIFS('WEEKLY DATA'!GD$11:GD$14577,'WEEKLY DATA'!$A$11:$A$14577,'MONTHLY DATA'!$A136,'WEEKLY DATA'!$B$11:$B$14577,'MONTHLY DATA'!$B136)</f>
        <v>440</v>
      </c>
      <c r="GE136" s="154">
        <f t="shared" si="102"/>
        <v>-5.3763440860215006E-2</v>
      </c>
      <c r="GF136" s="169">
        <f>AVERAGEIFS('WEEKLY DATA'!GF$11:GF$14577,'WEEKLY DATA'!$A$11:$A$14577,'MONTHLY DATA'!$A136,'WEEKLY DATA'!$B$11:$B$14577,'MONTHLY DATA'!$B136)</f>
        <v>327.5</v>
      </c>
      <c r="GG136" s="78">
        <f>AVERAGEIFS('WEEKLY DATA'!GG$11:GG$14577,'WEEKLY DATA'!$A$11:$A$14577,'MONTHLY DATA'!$A136,'WEEKLY DATA'!$B$11:$B$14577,'MONTHLY DATA'!$B136)</f>
        <v>337.5</v>
      </c>
      <c r="GH136" s="78">
        <f>AVERAGEIFS('WEEKLY DATA'!GH$11:GH$14577,'WEEKLY DATA'!$A$11:$A$14577,'MONTHLY DATA'!$A136,'WEEKLY DATA'!$B$11:$B$14577,'MONTHLY DATA'!$B136)</f>
        <v>332.5</v>
      </c>
      <c r="GI136" s="154">
        <f t="shared" si="103"/>
        <v>-4.7277936962750733E-2</v>
      </c>
      <c r="GJ136" s="78">
        <f>AVERAGEIFS('WEEKLY DATA'!GJ$11:GJ$14577,'WEEKLY DATA'!$A$11:$A$14577,'MONTHLY DATA'!$A136,'WEEKLY DATA'!$B$11:$B$14577,'MONTHLY DATA'!$B136)</f>
        <v>498.75</v>
      </c>
      <c r="GK136" s="78">
        <f>AVERAGEIFS('WEEKLY DATA'!GK$11:GK$14577,'WEEKLY DATA'!$A$11:$A$14577,'MONTHLY DATA'!$A136,'WEEKLY DATA'!$B$11:$B$14577,'MONTHLY DATA'!$B136)</f>
        <v>508.75</v>
      </c>
      <c r="GL136" s="78">
        <f>AVERAGEIFS('WEEKLY DATA'!GL$11:GL$14577,'WEEKLY DATA'!$A$11:$A$14577,'MONTHLY DATA'!$A136,'WEEKLY DATA'!$B$11:$B$14577,'MONTHLY DATA'!$B136)</f>
        <v>503.75</v>
      </c>
      <c r="GM136" s="154">
        <f t="shared" si="104"/>
        <v>-3.125E-2</v>
      </c>
      <c r="GN136" s="78">
        <f>AVERAGEIFS('WEEKLY DATA'!GN$11:GN$14577,'WEEKLY DATA'!$A$11:$A$14577,'MONTHLY DATA'!$A136,'WEEKLY DATA'!$B$11:$B$14577,'MONTHLY DATA'!$B136)</f>
        <v>450</v>
      </c>
      <c r="GO136" s="78">
        <f>AVERAGEIFS('WEEKLY DATA'!GO$11:GO$14577,'WEEKLY DATA'!$A$11:$A$14577,'MONTHLY DATA'!$A136,'WEEKLY DATA'!$B$11:$B$14577,'MONTHLY DATA'!$B136)</f>
        <v>460</v>
      </c>
      <c r="GP136" s="78">
        <f>AVERAGEIFS('WEEKLY DATA'!GP$11:GP$14577,'WEEKLY DATA'!$A$11:$A$14577,'MONTHLY DATA'!$A136,'WEEKLY DATA'!$B$11:$B$14577,'MONTHLY DATA'!$B136)</f>
        <v>455</v>
      </c>
      <c r="GQ136" s="154">
        <f t="shared" si="105"/>
        <v>0</v>
      </c>
      <c r="GR136" s="78"/>
    </row>
    <row r="137" spans="1:200" ht="15.75" x14ac:dyDescent="0.25">
      <c r="A137">
        <f t="shared" si="55"/>
        <v>7</v>
      </c>
      <c r="B137">
        <f t="shared" si="56"/>
        <v>2020</v>
      </c>
      <c r="C137" s="86">
        <v>44013</v>
      </c>
      <c r="D137" s="78">
        <f>AVERAGEIFS('WEEKLY DATA'!D$11:D$14577,'WEEKLY DATA'!$A$11:$A$14577,'MONTHLY DATA'!$A137,'WEEKLY DATA'!$B$11:$B$14577,'MONTHLY DATA'!$B137)</f>
        <v>396</v>
      </c>
      <c r="E137" s="78">
        <f>AVERAGEIFS('WEEKLY DATA'!E$11:E$14577,'WEEKLY DATA'!$A$11:$A$14577,'MONTHLY DATA'!$A137,'WEEKLY DATA'!$B$11:$B$14577,'MONTHLY DATA'!$B137)</f>
        <v>406</v>
      </c>
      <c r="F137" s="78">
        <f>AVERAGEIFS('WEEKLY DATA'!F$11:F$14577,'WEEKLY DATA'!$A$11:$A$14577,'MONTHLY DATA'!$A137,'WEEKLY DATA'!$B$11:$B$14577,'MONTHLY DATA'!$B137)</f>
        <v>401</v>
      </c>
      <c r="G137" s="154">
        <f t="shared" si="57"/>
        <v>5.642633228840177E-3</v>
      </c>
      <c r="H137" s="169">
        <f>AVERAGEIFS('WEEKLY DATA'!H$11:H$14577,'WEEKLY DATA'!$A$11:$A$14577,'MONTHLY DATA'!$A137,'WEEKLY DATA'!$B$11:$B$14577,'MONTHLY DATA'!$B137)</f>
        <v>328</v>
      </c>
      <c r="I137" s="78">
        <f>AVERAGEIFS('WEEKLY DATA'!I$11:I$14577,'WEEKLY DATA'!$A$11:$A$14577,'MONTHLY DATA'!$A137,'WEEKLY DATA'!$B$11:$B$14577,'MONTHLY DATA'!$B137)</f>
        <v>338</v>
      </c>
      <c r="J137" s="78">
        <f>AVERAGEIFS('WEEKLY DATA'!J$11:J$14577,'WEEKLY DATA'!$A$11:$A$14577,'MONTHLY DATA'!$A137,'WEEKLY DATA'!$B$11:$B$14577,'MONTHLY DATA'!$B137)</f>
        <v>333</v>
      </c>
      <c r="K137" s="154">
        <f t="shared" si="58"/>
        <v>-1.6974169741697409E-2</v>
      </c>
      <c r="L137" s="169">
        <f>AVERAGEIFS('WEEKLY DATA'!L$11:L$14577,'WEEKLY DATA'!$A$11:$A$14577,'MONTHLY DATA'!$A137,'WEEKLY DATA'!$B$11:$B$14577,'MONTHLY DATA'!$B137)</f>
        <v>400</v>
      </c>
      <c r="M137" s="78">
        <f>AVERAGEIFS('WEEKLY DATA'!M$11:M$14577,'WEEKLY DATA'!$A$11:$A$14577,'MONTHLY DATA'!$A137,'WEEKLY DATA'!$B$11:$B$14577,'MONTHLY DATA'!$B137)</f>
        <v>410</v>
      </c>
      <c r="N137" s="78">
        <f>AVERAGEIFS('WEEKLY DATA'!N$11:N$14577,'WEEKLY DATA'!$A$11:$A$14577,'MONTHLY DATA'!$A137,'WEEKLY DATA'!$B$11:$B$14577,'MONTHLY DATA'!$B137)</f>
        <v>405</v>
      </c>
      <c r="O137" s="154">
        <f t="shared" si="59"/>
        <v>-0.28791208791208789</v>
      </c>
      <c r="P137" s="169">
        <f>AVERAGEIFS('WEEKLY DATA'!P$11:P$14577,'WEEKLY DATA'!$A$11:$A$14577,'MONTHLY DATA'!$A137,'WEEKLY DATA'!$B$11:$B$14577,'MONTHLY DATA'!$B137)</f>
        <v>346</v>
      </c>
      <c r="Q137" s="78">
        <f>AVERAGEIFS('WEEKLY DATA'!Q$11:Q$14577,'WEEKLY DATA'!$A$11:$A$14577,'MONTHLY DATA'!$A137,'WEEKLY DATA'!$B$11:$B$14577,'MONTHLY DATA'!$B137)</f>
        <v>356</v>
      </c>
      <c r="R137" s="78">
        <f>AVERAGEIFS('WEEKLY DATA'!R$11:R$14577,'WEEKLY DATA'!$A$11:$A$14577,'MONTHLY DATA'!$A137,'WEEKLY DATA'!$B$11:$B$14577,'MONTHLY DATA'!$B137)</f>
        <v>351</v>
      </c>
      <c r="S137" s="154">
        <f t="shared" si="60"/>
        <v>-3.1724137931034457E-2</v>
      </c>
      <c r="T137" s="169">
        <f>AVERAGEIFS('WEEKLY DATA'!T$11:T$14577,'WEEKLY DATA'!$A$11:$A$14577,'MONTHLY DATA'!$A137,'WEEKLY DATA'!$B$11:$B$14577,'MONTHLY DATA'!$B137)</f>
        <v>391</v>
      </c>
      <c r="U137" s="78">
        <f>AVERAGEIFS('WEEKLY DATA'!U$11:U$14577,'WEEKLY DATA'!$A$11:$A$14577,'MONTHLY DATA'!$A137,'WEEKLY DATA'!$B$11:$B$14577,'MONTHLY DATA'!$B137)</f>
        <v>401</v>
      </c>
      <c r="V137" s="78">
        <f>AVERAGEIFS('WEEKLY DATA'!V$11:V$14577,'WEEKLY DATA'!$A$11:$A$14577,'MONTHLY DATA'!$A137,'WEEKLY DATA'!$B$11:$B$14577,'MONTHLY DATA'!$B137)</f>
        <v>396</v>
      </c>
      <c r="W137" s="154">
        <f t="shared" si="61"/>
        <v>5.7142857142857828E-3</v>
      </c>
      <c r="X137" s="169">
        <f>AVERAGEIFS('WEEKLY DATA'!X$11:X$14577,'WEEKLY DATA'!$A$11:$A$14577,'MONTHLY DATA'!$A137,'WEEKLY DATA'!$B$11:$B$14577,'MONTHLY DATA'!$B137)</f>
        <v>323</v>
      </c>
      <c r="Y137" s="78">
        <f>AVERAGEIFS('WEEKLY DATA'!Y$11:Y$14577,'WEEKLY DATA'!$A$11:$A$14577,'MONTHLY DATA'!$A137,'WEEKLY DATA'!$B$11:$B$14577,'MONTHLY DATA'!$B137)</f>
        <v>333</v>
      </c>
      <c r="Z137" s="78">
        <f>AVERAGEIFS('WEEKLY DATA'!Z$11:Z$14577,'WEEKLY DATA'!$A$11:$A$14577,'MONTHLY DATA'!$A137,'WEEKLY DATA'!$B$11:$B$14577,'MONTHLY DATA'!$B137)</f>
        <v>328</v>
      </c>
      <c r="AA137" s="154">
        <f t="shared" si="62"/>
        <v>-1.7228464419475675E-2</v>
      </c>
      <c r="AB137" s="169">
        <f>AVERAGEIFS('WEEKLY DATA'!AB$11:AB$14577,'WEEKLY DATA'!$A$11:$A$14577,'MONTHLY DATA'!$A137,'WEEKLY DATA'!$B$11:$B$14577,'MONTHLY DATA'!$B137)</f>
        <v>400</v>
      </c>
      <c r="AC137" s="78">
        <f>AVERAGEIFS('WEEKLY DATA'!AC$11:AC$14577,'WEEKLY DATA'!$A$11:$A$14577,'MONTHLY DATA'!$A137,'WEEKLY DATA'!$B$11:$B$14577,'MONTHLY DATA'!$B137)</f>
        <v>410</v>
      </c>
      <c r="AD137" s="78">
        <f>AVERAGEIFS('WEEKLY DATA'!AD$11:AD$14577,'WEEKLY DATA'!$A$11:$A$14577,'MONTHLY DATA'!$A137,'WEEKLY DATA'!$B$11:$B$14577,'MONTHLY DATA'!$B137)</f>
        <v>405</v>
      </c>
      <c r="AE137" s="154">
        <f t="shared" si="63"/>
        <v>-0.28159645232815966</v>
      </c>
      <c r="AF137" s="169">
        <f>AVERAGEIFS('WEEKLY DATA'!AF$11:AF$14577,'WEEKLY DATA'!$A$11:$A$14577,'MONTHLY DATA'!$A137,'WEEKLY DATA'!$B$11:$B$14577,'MONTHLY DATA'!$B137)</f>
        <v>331</v>
      </c>
      <c r="AG137" s="78">
        <f>AVERAGEIFS('WEEKLY DATA'!AG$11:AG$14577,'WEEKLY DATA'!$A$11:$A$14577,'MONTHLY DATA'!$A137,'WEEKLY DATA'!$B$11:$B$14577,'MONTHLY DATA'!$B137)</f>
        <v>341</v>
      </c>
      <c r="AH137" s="78">
        <f>AVERAGEIFS('WEEKLY DATA'!AH$11:AH$14577,'WEEKLY DATA'!$A$11:$A$14577,'MONTHLY DATA'!$A137,'WEEKLY DATA'!$B$11:$B$14577,'MONTHLY DATA'!$B137)</f>
        <v>336</v>
      </c>
      <c r="AI137" s="154">
        <f t="shared" si="64"/>
        <v>-3.3093525179856087E-2</v>
      </c>
      <c r="AJ137" s="169">
        <f>AVERAGEIFS('WEEKLY DATA'!AJ$11:AJ$14577,'WEEKLY DATA'!$A$11:$A$14577,'MONTHLY DATA'!$A137,'WEEKLY DATA'!$B$11:$B$14577,'MONTHLY DATA'!$B137)</f>
        <v>371</v>
      </c>
      <c r="AK137" s="78">
        <f>AVERAGEIFS('WEEKLY DATA'!AK$11:AK$14577,'WEEKLY DATA'!$A$11:$A$14577,'MONTHLY DATA'!$A137,'WEEKLY DATA'!$B$11:$B$14577,'MONTHLY DATA'!$B137)</f>
        <v>381</v>
      </c>
      <c r="AL137" s="78">
        <f>AVERAGEIFS('WEEKLY DATA'!AL$11:AL$14577,'WEEKLY DATA'!$A$11:$A$14577,'MONTHLY DATA'!$A137,'WEEKLY DATA'!$B$11:$B$14577,'MONTHLY DATA'!$B137)</f>
        <v>376</v>
      </c>
      <c r="AM137" s="154">
        <f t="shared" si="65"/>
        <v>9.3959731543624692E-3</v>
      </c>
      <c r="AN137" s="169">
        <f>AVERAGEIFS('WEEKLY DATA'!AN$11:AN$14577,'WEEKLY DATA'!$A$11:$A$14577,'MONTHLY DATA'!$A137,'WEEKLY DATA'!$B$11:$B$14577,'MONTHLY DATA'!$B137)</f>
        <v>308</v>
      </c>
      <c r="AO137" s="78">
        <f>AVERAGEIFS('WEEKLY DATA'!AO$11:AO$14577,'WEEKLY DATA'!$A$11:$A$14577,'MONTHLY DATA'!$A137,'WEEKLY DATA'!$B$11:$B$14577,'MONTHLY DATA'!$B137)</f>
        <v>318</v>
      </c>
      <c r="AP137" s="78">
        <f>AVERAGEIFS('WEEKLY DATA'!AP$11:AP$14577,'WEEKLY DATA'!$A$11:$A$14577,'MONTHLY DATA'!$A137,'WEEKLY DATA'!$B$11:$B$14577,'MONTHLY DATA'!$B137)</f>
        <v>313</v>
      </c>
      <c r="AQ137" s="154">
        <f t="shared" si="66"/>
        <v>-6.3492063492063266E-3</v>
      </c>
      <c r="AR137" s="169">
        <f>AVERAGEIFS('WEEKLY DATA'!AR$11:AR$14577,'WEEKLY DATA'!$A$11:$A$14577,'MONTHLY DATA'!$A137,'WEEKLY DATA'!$B$11:$B$14577,'MONTHLY DATA'!$B137)</f>
        <v>400</v>
      </c>
      <c r="AS137" s="78">
        <f>AVERAGEIFS('WEEKLY DATA'!AS$11:AS$14577,'WEEKLY DATA'!$A$11:$A$14577,'MONTHLY DATA'!$A137,'WEEKLY DATA'!$B$11:$B$14577,'MONTHLY DATA'!$B137)</f>
        <v>410</v>
      </c>
      <c r="AT137" s="78">
        <f>AVERAGEIFS('WEEKLY DATA'!AT$11:AT$14577,'WEEKLY DATA'!$A$11:$A$14577,'MONTHLY DATA'!$A137,'WEEKLY DATA'!$B$11:$B$14577,'MONTHLY DATA'!$B137)</f>
        <v>405</v>
      </c>
      <c r="AU137" s="154">
        <f t="shared" si="67"/>
        <v>-0.29411764705882348</v>
      </c>
      <c r="AV137" s="169">
        <f>AVERAGEIFS('WEEKLY DATA'!AV$11:AV$14577,'WEEKLY DATA'!$A$11:$A$14577,'MONTHLY DATA'!$A137,'WEEKLY DATA'!$B$11:$B$14577,'MONTHLY DATA'!$B137)</f>
        <v>341</v>
      </c>
      <c r="AW137" s="78">
        <f>AVERAGEIFS('WEEKLY DATA'!AW$11:AW$14577,'WEEKLY DATA'!$A$11:$A$14577,'MONTHLY DATA'!$A137,'WEEKLY DATA'!$B$11:$B$14577,'MONTHLY DATA'!$B137)</f>
        <v>351</v>
      </c>
      <c r="AX137" s="78">
        <f>AVERAGEIFS('WEEKLY DATA'!AX$11:AX$14577,'WEEKLY DATA'!$A$11:$A$14577,'MONTHLY DATA'!$A137,'WEEKLY DATA'!$B$11:$B$14577,'MONTHLY DATA'!$B137)</f>
        <v>346</v>
      </c>
      <c r="AY137" s="154">
        <f t="shared" si="68"/>
        <v>-3.2167832167832144E-2</v>
      </c>
      <c r="AZ137" s="169">
        <f>AVERAGEIFS('WEEKLY DATA'!AZ$11:AZ$14577,'WEEKLY DATA'!$A$11:$A$14577,'MONTHLY DATA'!$A137,'WEEKLY DATA'!$B$11:$B$14577,'MONTHLY DATA'!$B137)</f>
        <v>311</v>
      </c>
      <c r="BA137" s="78">
        <f>AVERAGEIFS('WEEKLY DATA'!BA$11:BA$14577,'WEEKLY DATA'!$A$11:$A$14577,'MONTHLY DATA'!$A137,'WEEKLY DATA'!$B$11:$B$14577,'MONTHLY DATA'!$B137)</f>
        <v>321</v>
      </c>
      <c r="BB137" s="78">
        <f>AVERAGEIFS('WEEKLY DATA'!BB$11:BB$14577,'WEEKLY DATA'!$A$11:$A$14577,'MONTHLY DATA'!$A137,'WEEKLY DATA'!$B$11:$B$14577,'MONTHLY DATA'!$B137)</f>
        <v>316</v>
      </c>
      <c r="BC137" s="154">
        <f t="shared" si="69"/>
        <v>1.1200000000000099E-2</v>
      </c>
      <c r="BD137" s="169">
        <f>AVERAGEIFS('WEEKLY DATA'!BD$11:BD$14577,'WEEKLY DATA'!$A$11:$A$14577,'MONTHLY DATA'!$A137,'WEEKLY DATA'!$B$11:$B$14577,'MONTHLY DATA'!$B137)</f>
        <v>248</v>
      </c>
      <c r="BE137" s="78">
        <f>AVERAGEIFS('WEEKLY DATA'!BE$11:BE$14577,'WEEKLY DATA'!$A$11:$A$14577,'MONTHLY DATA'!$A137,'WEEKLY DATA'!$B$11:$B$14577,'MONTHLY DATA'!$B137)</f>
        <v>258</v>
      </c>
      <c r="BF137" s="78">
        <f>AVERAGEIFS('WEEKLY DATA'!BF$11:BF$14577,'WEEKLY DATA'!$A$11:$A$14577,'MONTHLY DATA'!$A137,'WEEKLY DATA'!$B$11:$B$14577,'MONTHLY DATA'!$B137)</f>
        <v>253</v>
      </c>
      <c r="BG137" s="154">
        <f t="shared" si="70"/>
        <v>-7.8431372549019329E-3</v>
      </c>
      <c r="BH137" s="169">
        <f>AVERAGEIFS('WEEKLY DATA'!BH$11:BH$14577,'WEEKLY DATA'!$A$11:$A$14577,'MONTHLY DATA'!$A137,'WEEKLY DATA'!$B$11:$B$14577,'MONTHLY DATA'!$B137)</f>
        <v>400</v>
      </c>
      <c r="BI137" s="78">
        <f>AVERAGEIFS('WEEKLY DATA'!BI$11:BI$14577,'WEEKLY DATA'!$A$11:$A$14577,'MONTHLY DATA'!$A137,'WEEKLY DATA'!$B$11:$B$14577,'MONTHLY DATA'!$B137)</f>
        <v>410</v>
      </c>
      <c r="BJ137" s="78">
        <f>AVERAGEIFS('WEEKLY DATA'!BJ$11:BJ$14577,'WEEKLY DATA'!$A$11:$A$14577,'MONTHLY DATA'!$A137,'WEEKLY DATA'!$B$11:$B$14577,'MONTHLY DATA'!$B137)</f>
        <v>405</v>
      </c>
      <c r="BK137" s="154">
        <f t="shared" si="71"/>
        <v>-0.12668463611859837</v>
      </c>
      <c r="BL137" s="169">
        <f>AVERAGEIFS('WEEKLY DATA'!BL$11:BL$14577,'WEEKLY DATA'!$A$11:$A$14577,'MONTHLY DATA'!$A137,'WEEKLY DATA'!$B$11:$B$14577,'MONTHLY DATA'!$B137)</f>
        <v>331</v>
      </c>
      <c r="BM137" s="78">
        <f>AVERAGEIFS('WEEKLY DATA'!BM$11:BM$14577,'WEEKLY DATA'!$A$11:$A$14577,'MONTHLY DATA'!$A137,'WEEKLY DATA'!$B$11:$B$14577,'MONTHLY DATA'!$B137)</f>
        <v>341</v>
      </c>
      <c r="BN137" s="78">
        <f>AVERAGEIFS('WEEKLY DATA'!BN$11:BN$14577,'WEEKLY DATA'!$A$11:$A$14577,'MONTHLY DATA'!$A137,'WEEKLY DATA'!$B$11:$B$14577,'MONTHLY DATA'!$B137)</f>
        <v>336</v>
      </c>
      <c r="BO137" s="154">
        <f t="shared" si="72"/>
        <v>-3.3093525179856087E-2</v>
      </c>
      <c r="BP137" s="78">
        <f>AVERAGEIFS('WEEKLY DATA'!BP$11:BP$14577,'WEEKLY DATA'!$A$11:$A$14577,'MONTHLY DATA'!$A137,'WEEKLY DATA'!$B$11:$B$14577,'MONTHLY DATA'!$B137)</f>
        <v>398</v>
      </c>
      <c r="BQ137" s="78">
        <f>AVERAGEIFS('WEEKLY DATA'!BQ$11:BQ$14577,'WEEKLY DATA'!$A$11:$A$14577,'MONTHLY DATA'!$A137,'WEEKLY DATA'!$B$11:$B$14577,'MONTHLY DATA'!$B137)</f>
        <v>408</v>
      </c>
      <c r="BR137" s="78">
        <f>AVERAGEIFS('WEEKLY DATA'!BR$11:BR$14577,'WEEKLY DATA'!$A$11:$A$14577,'MONTHLY DATA'!$A137,'WEEKLY DATA'!$B$11:$B$14577,'MONTHLY DATA'!$B137)</f>
        <v>403</v>
      </c>
      <c r="BS137" s="154">
        <f t="shared" si="73"/>
        <v>-3.1831831831831803E-2</v>
      </c>
      <c r="BT137" s="78">
        <f>AVERAGEIFS('WEEKLY DATA'!BT$11:BT$14577,'WEEKLY DATA'!$A$11:$A$14577,'MONTHLY DATA'!$A137,'WEEKLY DATA'!$B$11:$B$14577,'MONTHLY DATA'!$B137)</f>
        <v>310</v>
      </c>
      <c r="BU137" s="78">
        <f>AVERAGEIFS('WEEKLY DATA'!BU$11:BU$14577,'WEEKLY DATA'!$A$11:$A$14577,'MONTHLY DATA'!$A137,'WEEKLY DATA'!$B$11:$B$14577,'MONTHLY DATA'!$B137)</f>
        <v>320</v>
      </c>
      <c r="BV137" s="78">
        <f>AVERAGEIFS('WEEKLY DATA'!BV$11:BV$14577,'WEEKLY DATA'!$A$11:$A$14577,'MONTHLY DATA'!$A137,'WEEKLY DATA'!$B$11:$B$14577,'MONTHLY DATA'!$B137)</f>
        <v>315</v>
      </c>
      <c r="BW137" s="154">
        <f t="shared" si="74"/>
        <v>-1.1764705882352899E-2</v>
      </c>
      <c r="BX137" s="78">
        <f>AVERAGEIFS('WEEKLY DATA'!BX$11:BX$14577,'WEEKLY DATA'!$A$11:$A$14577,'MONTHLY DATA'!$A137,'WEEKLY DATA'!$B$11:$B$14577,'MONTHLY DATA'!$B137)</f>
        <v>472</v>
      </c>
      <c r="BY137" s="78">
        <f>AVERAGEIFS('WEEKLY DATA'!BY$11:BY$14577,'WEEKLY DATA'!$A$11:$A$14577,'MONTHLY DATA'!$A137,'WEEKLY DATA'!$B$11:$B$14577,'MONTHLY DATA'!$B137)</f>
        <v>482</v>
      </c>
      <c r="BZ137" s="78">
        <f>AVERAGEIFS('WEEKLY DATA'!BZ$11:BZ$14577,'WEEKLY DATA'!$A$11:$A$14577,'MONTHLY DATA'!$A137,'WEEKLY DATA'!$B$11:$B$14577,'MONTHLY DATA'!$B137)</f>
        <v>477</v>
      </c>
      <c r="CA137" s="154">
        <f t="shared" si="75"/>
        <v>-3.3924050632911373E-2</v>
      </c>
      <c r="CB137" s="78">
        <f>AVERAGEIFS('WEEKLY DATA'!CB$11:CB$14577,'WEEKLY DATA'!$A$11:$A$14577,'MONTHLY DATA'!$A137,'WEEKLY DATA'!$B$11:$B$14577,'MONTHLY DATA'!$B137)</f>
        <v>440</v>
      </c>
      <c r="CC137" s="78">
        <f>AVERAGEIFS('WEEKLY DATA'!CC$11:CC$14577,'WEEKLY DATA'!$A$11:$A$14577,'MONTHLY DATA'!$A137,'WEEKLY DATA'!$B$11:$B$14577,'MONTHLY DATA'!$B137)</f>
        <v>450</v>
      </c>
      <c r="CD137" s="78">
        <f>AVERAGEIFS('WEEKLY DATA'!CD$11:CD$14577,'WEEKLY DATA'!$A$11:$A$14577,'MONTHLY DATA'!$A137,'WEEKLY DATA'!$B$11:$B$14577,'MONTHLY DATA'!$B137)</f>
        <v>445</v>
      </c>
      <c r="CE137" s="154">
        <f t="shared" si="76"/>
        <v>0</v>
      </c>
      <c r="CF137" s="78">
        <f>AVERAGEIFS('WEEKLY DATA'!CF$11:CF$14577,'WEEKLY DATA'!$A$11:$A$14577,'MONTHLY DATA'!$A137,'WEEKLY DATA'!$B$11:$B$14577,'MONTHLY DATA'!$B137)</f>
        <v>328</v>
      </c>
      <c r="CG137" s="78">
        <f>AVERAGEIFS('WEEKLY DATA'!CG$11:CG$14577,'WEEKLY DATA'!$A$11:$A$14577,'MONTHLY DATA'!$A137,'WEEKLY DATA'!$B$11:$B$14577,'MONTHLY DATA'!$B137)</f>
        <v>338</v>
      </c>
      <c r="CH137" s="78">
        <f>AVERAGEIFS('WEEKLY DATA'!CH$11:CH$14577,'WEEKLY DATA'!$A$11:$A$14577,'MONTHLY DATA'!$A137,'WEEKLY DATA'!$B$11:$B$14577,'MONTHLY DATA'!$B137)</f>
        <v>333</v>
      </c>
      <c r="CI137" s="154">
        <f t="shared" si="77"/>
        <v>-3.8267148014440422E-2</v>
      </c>
      <c r="CJ137" s="78">
        <f>AVERAGEIFS('WEEKLY DATA'!CJ$11:CJ$14577,'WEEKLY DATA'!$A$11:$A$14577,'MONTHLY DATA'!$A137,'WEEKLY DATA'!$B$11:$B$14577,'MONTHLY DATA'!$B137)</f>
        <v>240</v>
      </c>
      <c r="CK137" s="78">
        <f>AVERAGEIFS('WEEKLY DATA'!CK$11:CK$14577,'WEEKLY DATA'!$A$11:$A$14577,'MONTHLY DATA'!$A137,'WEEKLY DATA'!$B$11:$B$14577,'MONTHLY DATA'!$B137)</f>
        <v>250</v>
      </c>
      <c r="CL137" s="78">
        <f>AVERAGEIFS('WEEKLY DATA'!CL$11:CL$14577,'WEEKLY DATA'!$A$11:$A$14577,'MONTHLY DATA'!$A137,'WEEKLY DATA'!$B$11:$B$14577,'MONTHLY DATA'!$B137)</f>
        <v>245</v>
      </c>
      <c r="CM137" s="154">
        <f t="shared" si="78"/>
        <v>-1.5075376884422065E-2</v>
      </c>
      <c r="CN137" s="78">
        <f>AVERAGEIFS('WEEKLY DATA'!CN$11:CN$14577,'WEEKLY DATA'!$A$11:$A$14577,'MONTHLY DATA'!$A137,'WEEKLY DATA'!$B$11:$B$14577,'MONTHLY DATA'!$B137)</f>
        <v>472</v>
      </c>
      <c r="CO137" s="78">
        <f>AVERAGEIFS('WEEKLY DATA'!CO$11:CO$14577,'WEEKLY DATA'!$A$11:$A$14577,'MONTHLY DATA'!$A137,'WEEKLY DATA'!$B$11:$B$14577,'MONTHLY DATA'!$B137)</f>
        <v>482</v>
      </c>
      <c r="CP137" s="78">
        <f>AVERAGEIFS('WEEKLY DATA'!CP$11:CP$14577,'WEEKLY DATA'!$A$11:$A$14577,'MONTHLY DATA'!$A137,'WEEKLY DATA'!$B$11:$B$14577,'MONTHLY DATA'!$B137)</f>
        <v>477</v>
      </c>
      <c r="CQ137" s="154">
        <f t="shared" si="79"/>
        <v>-3.3924050632911373E-2</v>
      </c>
      <c r="CR137" s="78">
        <f>AVERAGEIFS('WEEKLY DATA'!CR$11:CR$14577,'WEEKLY DATA'!$A$11:$A$14577,'MONTHLY DATA'!$A137,'WEEKLY DATA'!$B$11:$B$14577,'MONTHLY DATA'!$B137)</f>
        <v>400</v>
      </c>
      <c r="CS137" s="78">
        <f>AVERAGEIFS('WEEKLY DATA'!CS$11:CS$14577,'WEEKLY DATA'!$A$11:$A$14577,'MONTHLY DATA'!$A137,'WEEKLY DATA'!$B$11:$B$14577,'MONTHLY DATA'!$B137)</f>
        <v>410</v>
      </c>
      <c r="CT137" s="78">
        <f>AVERAGEIFS('WEEKLY DATA'!CT$11:CT$14577,'WEEKLY DATA'!$A$11:$A$14577,'MONTHLY DATA'!$A137,'WEEKLY DATA'!$B$11:$B$14577,'MONTHLY DATA'!$B137)</f>
        <v>405</v>
      </c>
      <c r="CU137" s="154">
        <f t="shared" si="80"/>
        <v>0</v>
      </c>
      <c r="CV137" s="169">
        <f>AVERAGEIFS('WEEKLY DATA'!CV$11:CV$14577,'WEEKLY DATA'!$A$11:$A$14577,'MONTHLY DATA'!$A137,'WEEKLY DATA'!$B$11:$B$14577,'MONTHLY DATA'!$B137)</f>
        <v>321</v>
      </c>
      <c r="CW137" s="78">
        <f>AVERAGEIFS('WEEKLY DATA'!CW$11:CW$14577,'WEEKLY DATA'!$A$11:$A$14577,'MONTHLY DATA'!$A137,'WEEKLY DATA'!$B$11:$B$14577,'MONTHLY DATA'!$B137)</f>
        <v>331</v>
      </c>
      <c r="CX137" s="78">
        <f>AVERAGEIFS('WEEKLY DATA'!CX$11:CX$14577,'WEEKLY DATA'!$A$11:$A$14577,'MONTHLY DATA'!$A137,'WEEKLY DATA'!$B$11:$B$14577,'MONTHLY DATA'!$B137)</f>
        <v>326</v>
      </c>
      <c r="CY137" s="154">
        <f t="shared" si="81"/>
        <v>-2.68656716417911E-2</v>
      </c>
      <c r="CZ137" s="169">
        <f>AVERAGEIFS('WEEKLY DATA'!CZ$11:CZ$14577,'WEEKLY DATA'!$A$11:$A$14577,'MONTHLY DATA'!$A137,'WEEKLY DATA'!$B$11:$B$14577,'MONTHLY DATA'!$B137)</f>
        <v>259</v>
      </c>
      <c r="DA137" s="78">
        <f>AVERAGEIFS('WEEKLY DATA'!DA$11:DA$14577,'WEEKLY DATA'!$A$11:$A$14577,'MONTHLY DATA'!$A137,'WEEKLY DATA'!$B$11:$B$14577,'MONTHLY DATA'!$B137)</f>
        <v>269</v>
      </c>
      <c r="DB137" s="78">
        <f>AVERAGEIFS('WEEKLY DATA'!DB$11:DB$14577,'WEEKLY DATA'!$A$11:$A$14577,'MONTHLY DATA'!$A137,'WEEKLY DATA'!$B$11:$B$14577,'MONTHLY DATA'!$B137)</f>
        <v>264</v>
      </c>
      <c r="DC137" s="154">
        <f t="shared" si="82"/>
        <v>5.7142857142857828E-3</v>
      </c>
      <c r="DD137" s="78">
        <f>AVERAGEIFS('WEEKLY DATA'!DD$11:DD$14577,'WEEKLY DATA'!$A$11:$A$14577,'MONTHLY DATA'!$A137,'WEEKLY DATA'!$B$11:$B$14577,'MONTHLY DATA'!$B137)</f>
        <v>472</v>
      </c>
      <c r="DE137" s="78">
        <f>AVERAGEIFS('WEEKLY DATA'!DE$11:DE$14577,'WEEKLY DATA'!$A$11:$A$14577,'MONTHLY DATA'!$A137,'WEEKLY DATA'!$B$11:$B$14577,'MONTHLY DATA'!$B137)</f>
        <v>482</v>
      </c>
      <c r="DF137" s="78">
        <f>AVERAGEIFS('WEEKLY DATA'!DF$11:DF$14577,'WEEKLY DATA'!$A$11:$A$14577,'MONTHLY DATA'!$A137,'WEEKLY DATA'!$B$11:$B$14577,'MONTHLY DATA'!$B137)</f>
        <v>477</v>
      </c>
      <c r="DG137" s="154">
        <f t="shared" si="83"/>
        <v>-3.3924050632911373E-2</v>
      </c>
      <c r="DH137" s="78">
        <f>AVERAGEIFS('WEEKLY DATA'!DH$11:DH$14577,'WEEKLY DATA'!$A$11:$A$14577,'MONTHLY DATA'!$A137,'WEEKLY DATA'!$B$11:$B$14577,'MONTHLY DATA'!$B137)</f>
        <v>420</v>
      </c>
      <c r="DI137" s="78">
        <f>AVERAGEIFS('WEEKLY DATA'!DI$11:DI$14577,'WEEKLY DATA'!$A$11:$A$14577,'MONTHLY DATA'!$A137,'WEEKLY DATA'!$B$11:$B$14577,'MONTHLY DATA'!$B137)</f>
        <v>430</v>
      </c>
      <c r="DJ137" s="78">
        <f>AVERAGEIFS('WEEKLY DATA'!DJ$11:DJ$14577,'WEEKLY DATA'!$A$11:$A$14577,'MONTHLY DATA'!$A137,'WEEKLY DATA'!$B$11:$B$14577,'MONTHLY DATA'!$B137)</f>
        <v>425</v>
      </c>
      <c r="DK137" s="154">
        <f t="shared" si="84"/>
        <v>0</v>
      </c>
      <c r="DL137" s="169">
        <f>AVERAGEIFS('WEEKLY DATA'!DL$11:DL$14577,'WEEKLY DATA'!$A$11:$A$14577,'MONTHLY DATA'!$A137,'WEEKLY DATA'!$B$11:$B$14577,'MONTHLY DATA'!$B137)</f>
        <v>311</v>
      </c>
      <c r="DM137" s="78">
        <f>AVERAGEIFS('WEEKLY DATA'!DM$11:DM$14577,'WEEKLY DATA'!$A$11:$A$14577,'MONTHLY DATA'!$A137,'WEEKLY DATA'!$B$11:$B$14577,'MONTHLY DATA'!$B137)</f>
        <v>321</v>
      </c>
      <c r="DN137" s="78">
        <f>AVERAGEIFS('WEEKLY DATA'!DN$11:DN$14577,'WEEKLY DATA'!$A$11:$A$14577,'MONTHLY DATA'!$A137,'WEEKLY DATA'!$B$11:$B$14577,'MONTHLY DATA'!$B137)</f>
        <v>316</v>
      </c>
      <c r="DO137" s="154">
        <f t="shared" si="85"/>
        <v>-2.7692307692307683E-2</v>
      </c>
      <c r="DP137" s="78">
        <f>AVERAGEIFS('WEEKLY DATA'!DP$11:DP$14577,'WEEKLY DATA'!$A$11:$A$14577,'MONTHLY DATA'!$A137,'WEEKLY DATA'!$B$11:$B$14577,'MONTHLY DATA'!$B137)</f>
        <v>239</v>
      </c>
      <c r="DQ137" s="78">
        <f>AVERAGEIFS('WEEKLY DATA'!DQ$11:DQ$14577,'WEEKLY DATA'!$A$11:$A$14577,'MONTHLY DATA'!$A137,'WEEKLY DATA'!$B$11:$B$14577,'MONTHLY DATA'!$B137)</f>
        <v>249</v>
      </c>
      <c r="DR137" s="78">
        <f>AVERAGEIFS('WEEKLY DATA'!DR$11:DR$14577,'WEEKLY DATA'!$A$11:$A$14577,'MONTHLY DATA'!$A137,'WEEKLY DATA'!$B$11:$B$14577,'MONTHLY DATA'!$B137)</f>
        <v>244</v>
      </c>
      <c r="DS137" s="154">
        <f t="shared" si="86"/>
        <v>6.1855670103092564E-3</v>
      </c>
      <c r="DT137" s="78">
        <f>AVERAGEIFS('WEEKLY DATA'!DT$11:DT$14577,'WEEKLY DATA'!$A$11:$A$14577,'MONTHLY DATA'!$A137,'WEEKLY DATA'!$B$11:$B$14577,'MONTHLY DATA'!$B137)</f>
        <v>472</v>
      </c>
      <c r="DU137" s="78">
        <f>AVERAGEIFS('WEEKLY DATA'!DU$11:DU$14577,'WEEKLY DATA'!$A$11:$A$14577,'MONTHLY DATA'!$A137,'WEEKLY DATA'!$B$11:$B$14577,'MONTHLY DATA'!$B137)</f>
        <v>482</v>
      </c>
      <c r="DV137" s="78">
        <f>AVERAGEIFS('WEEKLY DATA'!DV$11:DV$14577,'WEEKLY DATA'!$A$11:$A$14577,'MONTHLY DATA'!$A137,'WEEKLY DATA'!$B$11:$B$14577,'MONTHLY DATA'!$B137)</f>
        <v>477</v>
      </c>
      <c r="DW137" s="154">
        <f t="shared" si="87"/>
        <v>-3.3924050632911373E-2</v>
      </c>
      <c r="DX137" s="78">
        <f>AVERAGEIFS('WEEKLY DATA'!DX$11:DX$14577,'WEEKLY DATA'!$A$11:$A$14577,'MONTHLY DATA'!$A137,'WEEKLY DATA'!$B$11:$B$14577,'MONTHLY DATA'!$B137)</f>
        <v>415</v>
      </c>
      <c r="DY137" s="78">
        <f>AVERAGEIFS('WEEKLY DATA'!DY$11:DY$14577,'WEEKLY DATA'!$A$11:$A$14577,'MONTHLY DATA'!$A137,'WEEKLY DATA'!$B$11:$B$14577,'MONTHLY DATA'!$B137)</f>
        <v>425</v>
      </c>
      <c r="DZ137" s="78">
        <f>AVERAGEIFS('WEEKLY DATA'!DZ$11:DZ$14577,'WEEKLY DATA'!$A$11:$A$14577,'MONTHLY DATA'!$A137,'WEEKLY DATA'!$B$11:$B$14577,'MONTHLY DATA'!$B137)</f>
        <v>420</v>
      </c>
      <c r="EA137" s="154">
        <f t="shared" si="88"/>
        <v>0</v>
      </c>
      <c r="EB137" s="78">
        <f>AVERAGEIFS('WEEKLY DATA'!EB$11:EB$14577,'WEEKLY DATA'!$A$11:$A$14577,'MONTHLY DATA'!$A137,'WEEKLY DATA'!$B$11:$B$14577,'MONTHLY DATA'!$B137)</f>
        <v>313</v>
      </c>
      <c r="EC137" s="78">
        <f>AVERAGEIFS('WEEKLY DATA'!EC$11:EC$14577,'WEEKLY DATA'!$A$11:$A$14577,'MONTHLY DATA'!$A137,'WEEKLY DATA'!$B$11:$B$14577,'MONTHLY DATA'!$B137)</f>
        <v>323</v>
      </c>
      <c r="ED137" s="78">
        <f>AVERAGEIFS('WEEKLY DATA'!ED$11:ED$14577,'WEEKLY DATA'!$A$11:$A$14577,'MONTHLY DATA'!$A137,'WEEKLY DATA'!$B$11:$B$14577,'MONTHLY DATA'!$B137)</f>
        <v>318</v>
      </c>
      <c r="EE137" s="154">
        <f t="shared" si="89"/>
        <v>1.5748031496063408E-3</v>
      </c>
      <c r="EF137" s="169">
        <f>AVERAGEIFS('WEEKLY DATA'!EF$11:EF$14577,'WEEKLY DATA'!$A$11:$A$14577,'MONTHLY DATA'!$A137,'WEEKLY DATA'!$B$11:$B$14577,'MONTHLY DATA'!$B137)</f>
        <v>231</v>
      </c>
      <c r="EG137" s="78">
        <f>AVERAGEIFS('WEEKLY DATA'!EG$11:EG$14577,'WEEKLY DATA'!$A$11:$A$14577,'MONTHLY DATA'!$A137,'WEEKLY DATA'!$B$11:$B$14577,'MONTHLY DATA'!$B137)</f>
        <v>231</v>
      </c>
      <c r="EH137" s="78">
        <f>AVERAGEIFS('WEEKLY DATA'!EH$11:EH$14577,'WEEKLY DATA'!$A$11:$A$14577,'MONTHLY DATA'!$A137,'WEEKLY DATA'!$B$11:$B$14577,'MONTHLY DATA'!$B137)</f>
        <v>231</v>
      </c>
      <c r="EI137" s="154">
        <f t="shared" si="90"/>
        <v>-1.7021276595744705E-2</v>
      </c>
      <c r="EJ137" s="78">
        <f>AVERAGEIFS('WEEKLY DATA'!EJ$11:EJ$14577,'WEEKLY DATA'!$A$11:$A$14577,'MONTHLY DATA'!$A137,'WEEKLY DATA'!$B$11:$B$14577,'MONTHLY DATA'!$B137)</f>
        <v>517</v>
      </c>
      <c r="EK137" s="78">
        <f>AVERAGEIFS('WEEKLY DATA'!EK$11:EK$14577,'WEEKLY DATA'!$A$11:$A$14577,'MONTHLY DATA'!$A137,'WEEKLY DATA'!$B$11:$B$14577,'MONTHLY DATA'!$B137)</f>
        <v>527</v>
      </c>
      <c r="EL137" s="78">
        <f>AVERAGEIFS('WEEKLY DATA'!EL$11:EL$14577,'WEEKLY DATA'!$A$11:$A$14577,'MONTHLY DATA'!$A137,'WEEKLY DATA'!$B$11:$B$14577,'MONTHLY DATA'!$B137)</f>
        <v>522</v>
      </c>
      <c r="EM137" s="154">
        <f t="shared" si="91"/>
        <v>-3.3412887828162541E-3</v>
      </c>
      <c r="EN137" s="78">
        <f>AVERAGEIFS('WEEKLY DATA'!EN$11:EN$14577,'WEEKLY DATA'!$A$11:$A$14577,'MONTHLY DATA'!$A137,'WEEKLY DATA'!$B$11:$B$14577,'MONTHLY DATA'!$B137)</f>
        <v>295</v>
      </c>
      <c r="EO137" s="78">
        <f>AVERAGEIFS('WEEKLY DATA'!EO$11:EO$14577,'WEEKLY DATA'!$A$11:$A$14577,'MONTHLY DATA'!$A137,'WEEKLY DATA'!$B$11:$B$14577,'MONTHLY DATA'!$B137)</f>
        <v>305</v>
      </c>
      <c r="EP137" s="78">
        <f>AVERAGEIFS('WEEKLY DATA'!EP$11:EP$14577,'WEEKLY DATA'!$A$11:$A$14577,'MONTHLY DATA'!$A137,'WEEKLY DATA'!$B$11:$B$14577,'MONTHLY DATA'!$B137)</f>
        <v>300</v>
      </c>
      <c r="EQ137" s="154">
        <f t="shared" si="92"/>
        <v>0</v>
      </c>
      <c r="ER137" s="78">
        <f>AVERAGEIFS('WEEKLY DATA'!ER$11:ER$14577,'WEEKLY DATA'!$A$11:$A$14577,'MONTHLY DATA'!$A137,'WEEKLY DATA'!$B$11:$B$14577,'MONTHLY DATA'!$B137)</f>
        <v>293</v>
      </c>
      <c r="ES137" s="78">
        <f>AVERAGEIFS('WEEKLY DATA'!ES$11:ES$14577,'WEEKLY DATA'!$A$11:$A$14577,'MONTHLY DATA'!$A137,'WEEKLY DATA'!$B$11:$B$14577,'MONTHLY DATA'!$B137)</f>
        <v>303</v>
      </c>
      <c r="ET137" s="78">
        <f>AVERAGEIFS('WEEKLY DATA'!ET$11:ET$14577,'WEEKLY DATA'!$A$11:$A$14577,'MONTHLY DATA'!$A137,'WEEKLY DATA'!$B$11:$B$14577,'MONTHLY DATA'!$B137)</f>
        <v>298</v>
      </c>
      <c r="EU137" s="154">
        <f t="shared" si="93"/>
        <v>1.6806722689075571E-3</v>
      </c>
      <c r="EV137" s="78">
        <f>AVERAGEIFS('WEEKLY DATA'!EV$11:EV$14577,'WEEKLY DATA'!$A$11:$A$14577,'MONTHLY DATA'!$A137,'WEEKLY DATA'!$B$11:$B$14577,'MONTHLY DATA'!$B137)</f>
        <v>231</v>
      </c>
      <c r="EW137" s="78">
        <f>AVERAGEIFS('WEEKLY DATA'!EW$11:EW$14577,'WEEKLY DATA'!$A$11:$A$14577,'MONTHLY DATA'!$A137,'WEEKLY DATA'!$B$11:$B$14577,'MONTHLY DATA'!$B137)</f>
        <v>231</v>
      </c>
      <c r="EX137" s="78">
        <f>AVERAGEIFS('WEEKLY DATA'!EX$11:EX$14577,'WEEKLY DATA'!$A$11:$A$14577,'MONTHLY DATA'!$A137,'WEEKLY DATA'!$B$11:$B$14577,'MONTHLY DATA'!$B137)</f>
        <v>231</v>
      </c>
      <c r="EY137" s="154">
        <f t="shared" si="94"/>
        <v>4.3478260869564966E-3</v>
      </c>
      <c r="EZ137" s="78">
        <f>AVERAGEIFS('WEEKLY DATA'!EZ$11:EZ$14577,'WEEKLY DATA'!$A$11:$A$14577,'MONTHLY DATA'!$A137,'WEEKLY DATA'!$B$11:$B$14577,'MONTHLY DATA'!$B137)</f>
        <v>502</v>
      </c>
      <c r="FA137" s="78">
        <f>AVERAGEIFS('WEEKLY DATA'!FA$11:FA$14577,'WEEKLY DATA'!$A$11:$A$14577,'MONTHLY DATA'!$A137,'WEEKLY DATA'!$B$11:$B$14577,'MONTHLY DATA'!$B137)</f>
        <v>512</v>
      </c>
      <c r="FB137" s="78">
        <f>AVERAGEIFS('WEEKLY DATA'!FB$11:FB$14577,'WEEKLY DATA'!$A$11:$A$14577,'MONTHLY DATA'!$A137,'WEEKLY DATA'!$B$11:$B$14577,'MONTHLY DATA'!$B137)</f>
        <v>507</v>
      </c>
      <c r="FC137" s="154">
        <f t="shared" si="95"/>
        <v>-3.4398034398034349E-3</v>
      </c>
      <c r="FD137" s="78">
        <f>AVERAGEIFS('WEEKLY DATA'!FD$11:FD$14577,'WEEKLY DATA'!$A$11:$A$14577,'MONTHLY DATA'!$A137,'WEEKLY DATA'!$B$11:$B$14577,'MONTHLY DATA'!$B137)</f>
        <v>380</v>
      </c>
      <c r="FE137" s="78">
        <f>AVERAGEIFS('WEEKLY DATA'!FE$11:FE$14577,'WEEKLY DATA'!$A$11:$A$14577,'MONTHLY DATA'!$A137,'WEEKLY DATA'!$B$11:$B$14577,'MONTHLY DATA'!$B137)</f>
        <v>390</v>
      </c>
      <c r="FF137" s="78">
        <f>AVERAGEIFS('WEEKLY DATA'!FF$11:FF$14577,'WEEKLY DATA'!$A$11:$A$14577,'MONTHLY DATA'!$A137,'WEEKLY DATA'!$B$11:$B$14577,'MONTHLY DATA'!$B137)</f>
        <v>385</v>
      </c>
      <c r="FG137" s="154">
        <f t="shared" si="96"/>
        <v>0</v>
      </c>
      <c r="FH137" s="78">
        <f>AVERAGEIFS('WEEKLY DATA'!FH$11:FH$14577,'WEEKLY DATA'!$A$11:$A$14577,'MONTHLY DATA'!$A137,'WEEKLY DATA'!$B$11:$B$14577,'MONTHLY DATA'!$B137)</f>
        <v>314</v>
      </c>
      <c r="FI137" s="78">
        <f>AVERAGEIFS('WEEKLY DATA'!FI$11:FI$14577,'WEEKLY DATA'!$A$11:$A$14577,'MONTHLY DATA'!$A137,'WEEKLY DATA'!$B$11:$B$14577,'MONTHLY DATA'!$B137)</f>
        <v>324</v>
      </c>
      <c r="FJ137" s="78">
        <f>AVERAGEIFS('WEEKLY DATA'!FJ$11:FJ$14577,'WEEKLY DATA'!$A$11:$A$14577,'MONTHLY DATA'!$A137,'WEEKLY DATA'!$B$11:$B$14577,'MONTHLY DATA'!$B137)</f>
        <v>319</v>
      </c>
      <c r="FK137" s="154">
        <f t="shared" si="97"/>
        <v>-3.1250000000000444E-3</v>
      </c>
      <c r="FL137" s="169">
        <f>AVERAGEIFS('WEEKLY DATA'!FL$11:FL$14577,'WEEKLY DATA'!$A$11:$A$14577,'MONTHLY DATA'!$A137,'WEEKLY DATA'!$B$11:$B$14577,'MONTHLY DATA'!$B137)</f>
        <v>216</v>
      </c>
      <c r="FM137" s="78">
        <f>AVERAGEIFS('WEEKLY DATA'!FM$11:FM$14577,'WEEKLY DATA'!$A$11:$A$14577,'MONTHLY DATA'!$A137,'WEEKLY DATA'!$B$11:$B$14577,'MONTHLY DATA'!$B137)</f>
        <v>226</v>
      </c>
      <c r="FN137" s="78">
        <f>AVERAGEIFS('WEEKLY DATA'!FN$11:FN$14577,'WEEKLY DATA'!$A$11:$A$14577,'MONTHLY DATA'!$A137,'WEEKLY DATA'!$B$11:$B$14577,'MONTHLY DATA'!$B137)</f>
        <v>221</v>
      </c>
      <c r="FO137" s="154">
        <f t="shared" si="98"/>
        <v>1.6091954022988464E-2</v>
      </c>
      <c r="FP137" s="78">
        <f>AVERAGEIFS('WEEKLY DATA'!FP$11:FP$14577,'WEEKLY DATA'!$A$11:$A$14577,'MONTHLY DATA'!$A137,'WEEKLY DATA'!$B$11:$B$14577,'MONTHLY DATA'!$B137)</f>
        <v>377</v>
      </c>
      <c r="FQ137" s="78">
        <f>AVERAGEIFS('WEEKLY DATA'!FQ$11:FQ$14577,'WEEKLY DATA'!$A$11:$A$14577,'MONTHLY DATA'!$A137,'WEEKLY DATA'!$B$11:$B$14577,'MONTHLY DATA'!$B137)</f>
        <v>387</v>
      </c>
      <c r="FR137" s="78">
        <f>AVERAGEIFS('WEEKLY DATA'!FR$11:FR$14577,'WEEKLY DATA'!$A$11:$A$14577,'MONTHLY DATA'!$A137,'WEEKLY DATA'!$B$11:$B$14577,'MONTHLY DATA'!$B137)</f>
        <v>382</v>
      </c>
      <c r="FS137" s="154">
        <f t="shared" si="99"/>
        <v>-2.3642172523961613E-2</v>
      </c>
      <c r="FT137" s="78">
        <f>AVERAGEIFS('WEEKLY DATA'!FT$11:FT$14577,'WEEKLY DATA'!$A$11:$A$14577,'MONTHLY DATA'!$A137,'WEEKLY DATA'!$B$11:$B$14577,'MONTHLY DATA'!$B137)</f>
        <v>363</v>
      </c>
      <c r="FU137" s="78">
        <f>AVERAGEIFS('WEEKLY DATA'!FU$11:FU$14577,'WEEKLY DATA'!$A$11:$A$14577,'MONTHLY DATA'!$A137,'WEEKLY DATA'!$B$11:$B$14577,'MONTHLY DATA'!$B137)</f>
        <v>373</v>
      </c>
      <c r="FV137" s="78">
        <f>AVERAGEIFS('WEEKLY DATA'!FV$11:FV$14577,'WEEKLY DATA'!$A$11:$A$14577,'MONTHLY DATA'!$A137,'WEEKLY DATA'!$B$11:$B$14577,'MONTHLY DATA'!$B137)</f>
        <v>368</v>
      </c>
      <c r="FW137" s="154">
        <f t="shared" si="100"/>
        <v>1.5172413793103523E-2</v>
      </c>
      <c r="FX137" s="78">
        <f>AVERAGEIFS('WEEKLY DATA'!FX$11:FX$14577,'WEEKLY DATA'!$A$11:$A$14577,'MONTHLY DATA'!$A137,'WEEKLY DATA'!$B$11:$B$14577,'MONTHLY DATA'!$B137)</f>
        <v>380</v>
      </c>
      <c r="FY137" s="78">
        <f>AVERAGEIFS('WEEKLY DATA'!FY$11:FY$14577,'WEEKLY DATA'!$A$11:$A$14577,'MONTHLY DATA'!$A137,'WEEKLY DATA'!$B$11:$B$14577,'MONTHLY DATA'!$B137)</f>
        <v>390</v>
      </c>
      <c r="FZ137" s="78">
        <f>AVERAGEIFS('WEEKLY DATA'!FZ$11:FZ$14577,'WEEKLY DATA'!$A$11:$A$14577,'MONTHLY DATA'!$A137,'WEEKLY DATA'!$B$11:$B$14577,'MONTHLY DATA'!$B137)</f>
        <v>385</v>
      </c>
      <c r="GA137" s="154">
        <f t="shared" si="101"/>
        <v>-1.2820512820512775E-2</v>
      </c>
      <c r="GB137" s="78">
        <f>AVERAGEIFS('WEEKLY DATA'!GB$11:GB$14577,'WEEKLY DATA'!$A$11:$A$14577,'MONTHLY DATA'!$A137,'WEEKLY DATA'!$B$11:$B$14577,'MONTHLY DATA'!$B137)</f>
        <v>426</v>
      </c>
      <c r="GC137" s="78">
        <f>AVERAGEIFS('WEEKLY DATA'!GC$11:GC$14577,'WEEKLY DATA'!$A$11:$A$14577,'MONTHLY DATA'!$A137,'WEEKLY DATA'!$B$11:$B$14577,'MONTHLY DATA'!$B137)</f>
        <v>436</v>
      </c>
      <c r="GD137" s="78">
        <f>AVERAGEIFS('WEEKLY DATA'!GD$11:GD$14577,'WEEKLY DATA'!$A$11:$A$14577,'MONTHLY DATA'!$A137,'WEEKLY DATA'!$B$11:$B$14577,'MONTHLY DATA'!$B137)</f>
        <v>431</v>
      </c>
      <c r="GE137" s="154">
        <f t="shared" si="102"/>
        <v>-2.0454545454545503E-2</v>
      </c>
      <c r="GF137" s="169">
        <f>AVERAGEIFS('WEEKLY DATA'!GF$11:GF$14577,'WEEKLY DATA'!$A$11:$A$14577,'MONTHLY DATA'!$A137,'WEEKLY DATA'!$B$11:$B$14577,'MONTHLY DATA'!$B137)</f>
        <v>329</v>
      </c>
      <c r="GG137" s="78">
        <f>AVERAGEIFS('WEEKLY DATA'!GG$11:GG$14577,'WEEKLY DATA'!$A$11:$A$14577,'MONTHLY DATA'!$A137,'WEEKLY DATA'!$B$11:$B$14577,'MONTHLY DATA'!$B137)</f>
        <v>339</v>
      </c>
      <c r="GH137" s="78">
        <f>AVERAGEIFS('WEEKLY DATA'!GH$11:GH$14577,'WEEKLY DATA'!$A$11:$A$14577,'MONTHLY DATA'!$A137,'WEEKLY DATA'!$B$11:$B$14577,'MONTHLY DATA'!$B137)</f>
        <v>334</v>
      </c>
      <c r="GI137" s="154">
        <f t="shared" si="103"/>
        <v>4.5112781954887993E-3</v>
      </c>
      <c r="GJ137" s="78">
        <f>AVERAGEIFS('WEEKLY DATA'!GJ$11:GJ$14577,'WEEKLY DATA'!$A$11:$A$14577,'MONTHLY DATA'!$A137,'WEEKLY DATA'!$B$11:$B$14577,'MONTHLY DATA'!$B137)</f>
        <v>482</v>
      </c>
      <c r="GK137" s="78">
        <f>AVERAGEIFS('WEEKLY DATA'!GK$11:GK$14577,'WEEKLY DATA'!$A$11:$A$14577,'MONTHLY DATA'!$A137,'WEEKLY DATA'!$B$11:$B$14577,'MONTHLY DATA'!$B137)</f>
        <v>492</v>
      </c>
      <c r="GL137" s="78">
        <f>AVERAGEIFS('WEEKLY DATA'!GL$11:GL$14577,'WEEKLY DATA'!$A$11:$A$14577,'MONTHLY DATA'!$A137,'WEEKLY DATA'!$B$11:$B$14577,'MONTHLY DATA'!$B137)</f>
        <v>487</v>
      </c>
      <c r="GM137" s="154">
        <f t="shared" si="104"/>
        <v>-3.3250620347394566E-2</v>
      </c>
      <c r="GN137" s="78">
        <f>AVERAGEIFS('WEEKLY DATA'!GN$11:GN$14577,'WEEKLY DATA'!$A$11:$A$14577,'MONTHLY DATA'!$A137,'WEEKLY DATA'!$B$11:$B$14577,'MONTHLY DATA'!$B137)</f>
        <v>450</v>
      </c>
      <c r="GO137" s="78">
        <f>AVERAGEIFS('WEEKLY DATA'!GO$11:GO$14577,'WEEKLY DATA'!$A$11:$A$14577,'MONTHLY DATA'!$A137,'WEEKLY DATA'!$B$11:$B$14577,'MONTHLY DATA'!$B137)</f>
        <v>460</v>
      </c>
      <c r="GP137" s="78">
        <f>AVERAGEIFS('WEEKLY DATA'!GP$11:GP$14577,'WEEKLY DATA'!$A$11:$A$14577,'MONTHLY DATA'!$A137,'WEEKLY DATA'!$B$11:$B$14577,'MONTHLY DATA'!$B137)</f>
        <v>455</v>
      </c>
      <c r="GQ137" s="154">
        <f t="shared" si="105"/>
        <v>0</v>
      </c>
      <c r="GR137" s="78"/>
    </row>
    <row r="138" spans="1:200" ht="15.75" x14ac:dyDescent="0.25">
      <c r="A138">
        <f t="shared" si="55"/>
        <v>8</v>
      </c>
      <c r="B138">
        <f t="shared" si="56"/>
        <v>2020</v>
      </c>
      <c r="C138" s="86">
        <v>44044</v>
      </c>
      <c r="D138" s="78">
        <f>AVERAGEIFS('WEEKLY DATA'!D$11:D$14577,'WEEKLY DATA'!$A$11:$A$14577,'MONTHLY DATA'!$A138,'WEEKLY DATA'!$B$11:$B$14577,'MONTHLY DATA'!$B138)</f>
        <v>393.75</v>
      </c>
      <c r="E138" s="78">
        <f>AVERAGEIFS('WEEKLY DATA'!E$11:E$14577,'WEEKLY DATA'!$A$11:$A$14577,'MONTHLY DATA'!$A138,'WEEKLY DATA'!$B$11:$B$14577,'MONTHLY DATA'!$B138)</f>
        <v>403.75</v>
      </c>
      <c r="F138" s="78">
        <f>AVERAGEIFS('WEEKLY DATA'!F$11:F$14577,'WEEKLY DATA'!$A$11:$A$14577,'MONTHLY DATA'!$A138,'WEEKLY DATA'!$B$11:$B$14577,'MONTHLY DATA'!$B138)</f>
        <v>398.75</v>
      </c>
      <c r="G138" s="154">
        <f t="shared" si="57"/>
        <v>-5.610972568578565E-3</v>
      </c>
      <c r="H138" s="169">
        <f>AVERAGEIFS('WEEKLY DATA'!H$11:H$14577,'WEEKLY DATA'!$A$11:$A$14577,'MONTHLY DATA'!$A138,'WEEKLY DATA'!$B$11:$B$14577,'MONTHLY DATA'!$B138)</f>
        <v>311.25</v>
      </c>
      <c r="I138" s="78">
        <f>AVERAGEIFS('WEEKLY DATA'!I$11:I$14577,'WEEKLY DATA'!$A$11:$A$14577,'MONTHLY DATA'!$A138,'WEEKLY DATA'!$B$11:$B$14577,'MONTHLY DATA'!$B138)</f>
        <v>321.25</v>
      </c>
      <c r="J138" s="78">
        <f>AVERAGEIFS('WEEKLY DATA'!J$11:J$14577,'WEEKLY DATA'!$A$11:$A$14577,'MONTHLY DATA'!$A138,'WEEKLY DATA'!$B$11:$B$14577,'MONTHLY DATA'!$B138)</f>
        <v>316.25</v>
      </c>
      <c r="K138" s="154">
        <f t="shared" si="58"/>
        <v>-5.0300300300300305E-2</v>
      </c>
      <c r="L138" s="169">
        <f>AVERAGEIFS('WEEKLY DATA'!L$11:L$14577,'WEEKLY DATA'!$A$11:$A$14577,'MONTHLY DATA'!$A138,'WEEKLY DATA'!$B$11:$B$14577,'MONTHLY DATA'!$B138)</f>
        <v>395</v>
      </c>
      <c r="M138" s="78">
        <f>AVERAGEIFS('WEEKLY DATA'!M$11:M$14577,'WEEKLY DATA'!$A$11:$A$14577,'MONTHLY DATA'!$A138,'WEEKLY DATA'!$B$11:$B$14577,'MONTHLY DATA'!$B138)</f>
        <v>405</v>
      </c>
      <c r="N138" s="78">
        <f>AVERAGEIFS('WEEKLY DATA'!N$11:N$14577,'WEEKLY DATA'!$A$11:$A$14577,'MONTHLY DATA'!$A138,'WEEKLY DATA'!$B$11:$B$14577,'MONTHLY DATA'!$B138)</f>
        <v>400</v>
      </c>
      <c r="O138" s="154">
        <f t="shared" si="59"/>
        <v>-1.2345679012345734E-2</v>
      </c>
      <c r="P138" s="169">
        <f>AVERAGEIFS('WEEKLY DATA'!P$11:P$14577,'WEEKLY DATA'!$A$11:$A$14577,'MONTHLY DATA'!$A138,'WEEKLY DATA'!$B$11:$B$14577,'MONTHLY DATA'!$B138)</f>
        <v>340</v>
      </c>
      <c r="Q138" s="78">
        <f>AVERAGEIFS('WEEKLY DATA'!Q$11:Q$14577,'WEEKLY DATA'!$A$11:$A$14577,'MONTHLY DATA'!$A138,'WEEKLY DATA'!$B$11:$B$14577,'MONTHLY DATA'!$B138)</f>
        <v>350</v>
      </c>
      <c r="R138" s="78">
        <f>AVERAGEIFS('WEEKLY DATA'!R$11:R$14577,'WEEKLY DATA'!$A$11:$A$14577,'MONTHLY DATA'!$A138,'WEEKLY DATA'!$B$11:$B$14577,'MONTHLY DATA'!$B138)</f>
        <v>345</v>
      </c>
      <c r="S138" s="154">
        <f t="shared" si="60"/>
        <v>-1.7094017094017144E-2</v>
      </c>
      <c r="T138" s="169">
        <f>AVERAGEIFS('WEEKLY DATA'!T$11:T$14577,'WEEKLY DATA'!$A$11:$A$14577,'MONTHLY DATA'!$A138,'WEEKLY DATA'!$B$11:$B$14577,'MONTHLY DATA'!$B138)</f>
        <v>388.75</v>
      </c>
      <c r="U138" s="78">
        <f>AVERAGEIFS('WEEKLY DATA'!U$11:U$14577,'WEEKLY DATA'!$A$11:$A$14577,'MONTHLY DATA'!$A138,'WEEKLY DATA'!$B$11:$B$14577,'MONTHLY DATA'!$B138)</f>
        <v>398.75</v>
      </c>
      <c r="V138" s="78">
        <f>AVERAGEIFS('WEEKLY DATA'!V$11:V$14577,'WEEKLY DATA'!$A$11:$A$14577,'MONTHLY DATA'!$A138,'WEEKLY DATA'!$B$11:$B$14577,'MONTHLY DATA'!$B138)</f>
        <v>393.75</v>
      </c>
      <c r="W138" s="154">
        <f t="shared" si="61"/>
        <v>-5.6818181818182323E-3</v>
      </c>
      <c r="X138" s="169">
        <f>AVERAGEIFS('WEEKLY DATA'!X$11:X$14577,'WEEKLY DATA'!$A$11:$A$14577,'MONTHLY DATA'!$A138,'WEEKLY DATA'!$B$11:$B$14577,'MONTHLY DATA'!$B138)</f>
        <v>306.25</v>
      </c>
      <c r="Y138" s="78">
        <f>AVERAGEIFS('WEEKLY DATA'!Y$11:Y$14577,'WEEKLY DATA'!$A$11:$A$14577,'MONTHLY DATA'!$A138,'WEEKLY DATA'!$B$11:$B$14577,'MONTHLY DATA'!$B138)</f>
        <v>316.25</v>
      </c>
      <c r="Z138" s="78">
        <f>AVERAGEIFS('WEEKLY DATA'!Z$11:Z$14577,'WEEKLY DATA'!$A$11:$A$14577,'MONTHLY DATA'!$A138,'WEEKLY DATA'!$B$11:$B$14577,'MONTHLY DATA'!$B138)</f>
        <v>311.25</v>
      </c>
      <c r="AA138" s="154">
        <f t="shared" si="62"/>
        <v>-5.1067073170731669E-2</v>
      </c>
      <c r="AB138" s="169">
        <f>AVERAGEIFS('WEEKLY DATA'!AB$11:AB$14577,'WEEKLY DATA'!$A$11:$A$14577,'MONTHLY DATA'!$A138,'WEEKLY DATA'!$B$11:$B$14577,'MONTHLY DATA'!$B138)</f>
        <v>395</v>
      </c>
      <c r="AC138" s="78">
        <f>AVERAGEIFS('WEEKLY DATA'!AC$11:AC$14577,'WEEKLY DATA'!$A$11:$A$14577,'MONTHLY DATA'!$A138,'WEEKLY DATA'!$B$11:$B$14577,'MONTHLY DATA'!$B138)</f>
        <v>405</v>
      </c>
      <c r="AD138" s="78">
        <f>AVERAGEIFS('WEEKLY DATA'!AD$11:AD$14577,'WEEKLY DATA'!$A$11:$A$14577,'MONTHLY DATA'!$A138,'WEEKLY DATA'!$B$11:$B$14577,'MONTHLY DATA'!$B138)</f>
        <v>400</v>
      </c>
      <c r="AE138" s="154">
        <f t="shared" si="63"/>
        <v>-1.2345679012345734E-2</v>
      </c>
      <c r="AF138" s="169">
        <f>AVERAGEIFS('WEEKLY DATA'!AF$11:AF$14577,'WEEKLY DATA'!$A$11:$A$14577,'MONTHLY DATA'!$A138,'WEEKLY DATA'!$B$11:$B$14577,'MONTHLY DATA'!$B138)</f>
        <v>325</v>
      </c>
      <c r="AG138" s="78">
        <f>AVERAGEIFS('WEEKLY DATA'!AG$11:AG$14577,'WEEKLY DATA'!$A$11:$A$14577,'MONTHLY DATA'!$A138,'WEEKLY DATA'!$B$11:$B$14577,'MONTHLY DATA'!$B138)</f>
        <v>335</v>
      </c>
      <c r="AH138" s="78">
        <f>AVERAGEIFS('WEEKLY DATA'!AH$11:AH$14577,'WEEKLY DATA'!$A$11:$A$14577,'MONTHLY DATA'!$A138,'WEEKLY DATA'!$B$11:$B$14577,'MONTHLY DATA'!$B138)</f>
        <v>330</v>
      </c>
      <c r="AI138" s="154">
        <f t="shared" si="64"/>
        <v>-1.7857142857142905E-2</v>
      </c>
      <c r="AJ138" s="169">
        <f>AVERAGEIFS('WEEKLY DATA'!AJ$11:AJ$14577,'WEEKLY DATA'!$A$11:$A$14577,'MONTHLY DATA'!$A138,'WEEKLY DATA'!$B$11:$B$14577,'MONTHLY DATA'!$B138)</f>
        <v>368.75</v>
      </c>
      <c r="AK138" s="78">
        <f>AVERAGEIFS('WEEKLY DATA'!AK$11:AK$14577,'WEEKLY DATA'!$A$11:$A$14577,'MONTHLY DATA'!$A138,'WEEKLY DATA'!$B$11:$B$14577,'MONTHLY DATA'!$B138)</f>
        <v>378.75</v>
      </c>
      <c r="AL138" s="78">
        <f>AVERAGEIFS('WEEKLY DATA'!AL$11:AL$14577,'WEEKLY DATA'!$A$11:$A$14577,'MONTHLY DATA'!$A138,'WEEKLY DATA'!$B$11:$B$14577,'MONTHLY DATA'!$B138)</f>
        <v>373.75</v>
      </c>
      <c r="AM138" s="154">
        <f t="shared" si="65"/>
        <v>-5.9840425531915153E-3</v>
      </c>
      <c r="AN138" s="169">
        <f>AVERAGEIFS('WEEKLY DATA'!AN$11:AN$14577,'WEEKLY DATA'!$A$11:$A$14577,'MONTHLY DATA'!$A138,'WEEKLY DATA'!$B$11:$B$14577,'MONTHLY DATA'!$B138)</f>
        <v>276.25</v>
      </c>
      <c r="AO138" s="78">
        <f>AVERAGEIFS('WEEKLY DATA'!AO$11:AO$14577,'WEEKLY DATA'!$A$11:$A$14577,'MONTHLY DATA'!$A138,'WEEKLY DATA'!$B$11:$B$14577,'MONTHLY DATA'!$B138)</f>
        <v>286.25</v>
      </c>
      <c r="AP138" s="78">
        <f>AVERAGEIFS('WEEKLY DATA'!AP$11:AP$14577,'WEEKLY DATA'!$A$11:$A$14577,'MONTHLY DATA'!$A138,'WEEKLY DATA'!$B$11:$B$14577,'MONTHLY DATA'!$B138)</f>
        <v>281.25</v>
      </c>
      <c r="AQ138" s="154">
        <f t="shared" si="66"/>
        <v>-0.1014376996805112</v>
      </c>
      <c r="AR138" s="169">
        <f>AVERAGEIFS('WEEKLY DATA'!AR$11:AR$14577,'WEEKLY DATA'!$A$11:$A$14577,'MONTHLY DATA'!$A138,'WEEKLY DATA'!$B$11:$B$14577,'MONTHLY DATA'!$B138)</f>
        <v>395</v>
      </c>
      <c r="AS138" s="78">
        <f>AVERAGEIFS('WEEKLY DATA'!AS$11:AS$14577,'WEEKLY DATA'!$A$11:$A$14577,'MONTHLY DATA'!$A138,'WEEKLY DATA'!$B$11:$B$14577,'MONTHLY DATA'!$B138)</f>
        <v>405</v>
      </c>
      <c r="AT138" s="78">
        <f>AVERAGEIFS('WEEKLY DATA'!AT$11:AT$14577,'WEEKLY DATA'!$A$11:$A$14577,'MONTHLY DATA'!$A138,'WEEKLY DATA'!$B$11:$B$14577,'MONTHLY DATA'!$B138)</f>
        <v>400</v>
      </c>
      <c r="AU138" s="154">
        <f t="shared" si="67"/>
        <v>-1.2345679012345734E-2</v>
      </c>
      <c r="AV138" s="169">
        <f>AVERAGEIFS('WEEKLY DATA'!AV$11:AV$14577,'WEEKLY DATA'!$A$11:$A$14577,'MONTHLY DATA'!$A138,'WEEKLY DATA'!$B$11:$B$14577,'MONTHLY DATA'!$B138)</f>
        <v>335</v>
      </c>
      <c r="AW138" s="78">
        <f>AVERAGEIFS('WEEKLY DATA'!AW$11:AW$14577,'WEEKLY DATA'!$A$11:$A$14577,'MONTHLY DATA'!$A138,'WEEKLY DATA'!$B$11:$B$14577,'MONTHLY DATA'!$B138)</f>
        <v>345</v>
      </c>
      <c r="AX138" s="78">
        <f>AVERAGEIFS('WEEKLY DATA'!AX$11:AX$14577,'WEEKLY DATA'!$A$11:$A$14577,'MONTHLY DATA'!$A138,'WEEKLY DATA'!$B$11:$B$14577,'MONTHLY DATA'!$B138)</f>
        <v>340</v>
      </c>
      <c r="AY138" s="154">
        <f t="shared" si="68"/>
        <v>-1.7341040462427793E-2</v>
      </c>
      <c r="AZ138" s="169">
        <f>AVERAGEIFS('WEEKLY DATA'!AZ$11:AZ$14577,'WEEKLY DATA'!$A$11:$A$14577,'MONTHLY DATA'!$A138,'WEEKLY DATA'!$B$11:$B$14577,'MONTHLY DATA'!$B138)</f>
        <v>308.75</v>
      </c>
      <c r="BA138" s="78">
        <f>AVERAGEIFS('WEEKLY DATA'!BA$11:BA$14577,'WEEKLY DATA'!$A$11:$A$14577,'MONTHLY DATA'!$A138,'WEEKLY DATA'!$B$11:$B$14577,'MONTHLY DATA'!$B138)</f>
        <v>318.75</v>
      </c>
      <c r="BB138" s="78">
        <f>AVERAGEIFS('WEEKLY DATA'!BB$11:BB$14577,'WEEKLY DATA'!$A$11:$A$14577,'MONTHLY DATA'!$A138,'WEEKLY DATA'!$B$11:$B$14577,'MONTHLY DATA'!$B138)</f>
        <v>313.75</v>
      </c>
      <c r="BC138" s="154">
        <f t="shared" si="69"/>
        <v>-7.120253164557E-3</v>
      </c>
      <c r="BD138" s="169">
        <f>AVERAGEIFS('WEEKLY DATA'!BD$11:BD$14577,'WEEKLY DATA'!$A$11:$A$14577,'MONTHLY DATA'!$A138,'WEEKLY DATA'!$B$11:$B$14577,'MONTHLY DATA'!$B138)</f>
        <v>216.25</v>
      </c>
      <c r="BE138" s="78">
        <f>AVERAGEIFS('WEEKLY DATA'!BE$11:BE$14577,'WEEKLY DATA'!$A$11:$A$14577,'MONTHLY DATA'!$A138,'WEEKLY DATA'!$B$11:$B$14577,'MONTHLY DATA'!$B138)</f>
        <v>226.25</v>
      </c>
      <c r="BF138" s="78">
        <f>AVERAGEIFS('WEEKLY DATA'!BF$11:BF$14577,'WEEKLY DATA'!$A$11:$A$14577,'MONTHLY DATA'!$A138,'WEEKLY DATA'!$B$11:$B$14577,'MONTHLY DATA'!$B138)</f>
        <v>221.25</v>
      </c>
      <c r="BG138" s="154">
        <f t="shared" si="70"/>
        <v>-0.12549407114624511</v>
      </c>
      <c r="BH138" s="169">
        <f>AVERAGEIFS('WEEKLY DATA'!BH$11:BH$14577,'WEEKLY DATA'!$A$11:$A$14577,'MONTHLY DATA'!$A138,'WEEKLY DATA'!$B$11:$B$14577,'MONTHLY DATA'!$B138)</f>
        <v>395</v>
      </c>
      <c r="BI138" s="78">
        <f>AVERAGEIFS('WEEKLY DATA'!BI$11:BI$14577,'WEEKLY DATA'!$A$11:$A$14577,'MONTHLY DATA'!$A138,'WEEKLY DATA'!$B$11:$B$14577,'MONTHLY DATA'!$B138)</f>
        <v>405</v>
      </c>
      <c r="BJ138" s="78">
        <f>AVERAGEIFS('WEEKLY DATA'!BJ$11:BJ$14577,'WEEKLY DATA'!$A$11:$A$14577,'MONTHLY DATA'!$A138,'WEEKLY DATA'!$B$11:$B$14577,'MONTHLY DATA'!$B138)</f>
        <v>400</v>
      </c>
      <c r="BK138" s="154">
        <f t="shared" si="71"/>
        <v>-1.2345679012345734E-2</v>
      </c>
      <c r="BL138" s="169">
        <f>AVERAGEIFS('WEEKLY DATA'!BL$11:BL$14577,'WEEKLY DATA'!$A$11:$A$14577,'MONTHLY DATA'!$A138,'WEEKLY DATA'!$B$11:$B$14577,'MONTHLY DATA'!$B138)</f>
        <v>325</v>
      </c>
      <c r="BM138" s="78">
        <f>AVERAGEIFS('WEEKLY DATA'!BM$11:BM$14577,'WEEKLY DATA'!$A$11:$A$14577,'MONTHLY DATA'!$A138,'WEEKLY DATA'!$B$11:$B$14577,'MONTHLY DATA'!$B138)</f>
        <v>335</v>
      </c>
      <c r="BN138" s="78">
        <f>AVERAGEIFS('WEEKLY DATA'!BN$11:BN$14577,'WEEKLY DATA'!$A$11:$A$14577,'MONTHLY DATA'!$A138,'WEEKLY DATA'!$B$11:$B$14577,'MONTHLY DATA'!$B138)</f>
        <v>330</v>
      </c>
      <c r="BO138" s="154">
        <f t="shared" si="72"/>
        <v>-1.7857142857142905E-2</v>
      </c>
      <c r="BP138" s="78">
        <f>AVERAGEIFS('WEEKLY DATA'!BP$11:BP$14577,'WEEKLY DATA'!$A$11:$A$14577,'MONTHLY DATA'!$A138,'WEEKLY DATA'!$B$11:$B$14577,'MONTHLY DATA'!$B138)</f>
        <v>382.5</v>
      </c>
      <c r="BQ138" s="78">
        <f>AVERAGEIFS('WEEKLY DATA'!BQ$11:BQ$14577,'WEEKLY DATA'!$A$11:$A$14577,'MONTHLY DATA'!$A138,'WEEKLY DATA'!$B$11:$B$14577,'MONTHLY DATA'!$B138)</f>
        <v>392.5</v>
      </c>
      <c r="BR138" s="78">
        <f>AVERAGEIFS('WEEKLY DATA'!BR$11:BR$14577,'WEEKLY DATA'!$A$11:$A$14577,'MONTHLY DATA'!$A138,'WEEKLY DATA'!$B$11:$B$14577,'MONTHLY DATA'!$B138)</f>
        <v>387.5</v>
      </c>
      <c r="BS138" s="154">
        <f t="shared" si="73"/>
        <v>-3.8461538461538436E-2</v>
      </c>
      <c r="BT138" s="78">
        <f>AVERAGEIFS('WEEKLY DATA'!BT$11:BT$14577,'WEEKLY DATA'!$A$11:$A$14577,'MONTHLY DATA'!$A138,'WEEKLY DATA'!$B$11:$B$14577,'MONTHLY DATA'!$B138)</f>
        <v>292.5</v>
      </c>
      <c r="BU138" s="78">
        <f>AVERAGEIFS('WEEKLY DATA'!BU$11:BU$14577,'WEEKLY DATA'!$A$11:$A$14577,'MONTHLY DATA'!$A138,'WEEKLY DATA'!$B$11:$B$14577,'MONTHLY DATA'!$B138)</f>
        <v>302.5</v>
      </c>
      <c r="BV138" s="78">
        <f>AVERAGEIFS('WEEKLY DATA'!BV$11:BV$14577,'WEEKLY DATA'!$A$11:$A$14577,'MONTHLY DATA'!$A138,'WEEKLY DATA'!$B$11:$B$14577,'MONTHLY DATA'!$B138)</f>
        <v>297.5</v>
      </c>
      <c r="BW138" s="154">
        <f t="shared" si="74"/>
        <v>-5.555555555555558E-2</v>
      </c>
      <c r="BX138" s="78">
        <f>AVERAGEIFS('WEEKLY DATA'!BX$11:BX$14577,'WEEKLY DATA'!$A$11:$A$14577,'MONTHLY DATA'!$A138,'WEEKLY DATA'!$B$11:$B$14577,'MONTHLY DATA'!$B138)</f>
        <v>447.5</v>
      </c>
      <c r="BY138" s="78">
        <f>AVERAGEIFS('WEEKLY DATA'!BY$11:BY$14577,'WEEKLY DATA'!$A$11:$A$14577,'MONTHLY DATA'!$A138,'WEEKLY DATA'!$B$11:$B$14577,'MONTHLY DATA'!$B138)</f>
        <v>457.5</v>
      </c>
      <c r="BZ138" s="78">
        <f>AVERAGEIFS('WEEKLY DATA'!BZ$11:BZ$14577,'WEEKLY DATA'!$A$11:$A$14577,'MONTHLY DATA'!$A138,'WEEKLY DATA'!$B$11:$B$14577,'MONTHLY DATA'!$B138)</f>
        <v>452.5</v>
      </c>
      <c r="CA138" s="154">
        <f t="shared" si="75"/>
        <v>-5.1362683438155088E-2</v>
      </c>
      <c r="CB138" s="78">
        <f>AVERAGEIFS('WEEKLY DATA'!CB$11:CB$14577,'WEEKLY DATA'!$A$11:$A$14577,'MONTHLY DATA'!$A138,'WEEKLY DATA'!$B$11:$B$14577,'MONTHLY DATA'!$B138)</f>
        <v>436.25</v>
      </c>
      <c r="CC138" s="78">
        <f>AVERAGEIFS('WEEKLY DATA'!CC$11:CC$14577,'WEEKLY DATA'!$A$11:$A$14577,'MONTHLY DATA'!$A138,'WEEKLY DATA'!$B$11:$B$14577,'MONTHLY DATA'!$B138)</f>
        <v>446.25</v>
      </c>
      <c r="CD138" s="78">
        <f>AVERAGEIFS('WEEKLY DATA'!CD$11:CD$14577,'WEEKLY DATA'!$A$11:$A$14577,'MONTHLY DATA'!$A138,'WEEKLY DATA'!$B$11:$B$14577,'MONTHLY DATA'!$B138)</f>
        <v>441.25</v>
      </c>
      <c r="CE138" s="154">
        <f t="shared" si="76"/>
        <v>-8.4269662921347965E-3</v>
      </c>
      <c r="CF138" s="78">
        <f>AVERAGEIFS('WEEKLY DATA'!CF$11:CF$14577,'WEEKLY DATA'!$A$11:$A$14577,'MONTHLY DATA'!$A138,'WEEKLY DATA'!$B$11:$B$14577,'MONTHLY DATA'!$B138)</f>
        <v>312.5</v>
      </c>
      <c r="CG138" s="78">
        <f>AVERAGEIFS('WEEKLY DATA'!CG$11:CG$14577,'WEEKLY DATA'!$A$11:$A$14577,'MONTHLY DATA'!$A138,'WEEKLY DATA'!$B$11:$B$14577,'MONTHLY DATA'!$B138)</f>
        <v>322.5</v>
      </c>
      <c r="CH138" s="78">
        <f>AVERAGEIFS('WEEKLY DATA'!CH$11:CH$14577,'WEEKLY DATA'!$A$11:$A$14577,'MONTHLY DATA'!$A138,'WEEKLY DATA'!$B$11:$B$14577,'MONTHLY DATA'!$B138)</f>
        <v>317.5</v>
      </c>
      <c r="CI138" s="154">
        <f t="shared" si="77"/>
        <v>-4.6546546546546552E-2</v>
      </c>
      <c r="CJ138" s="78">
        <f>AVERAGEIFS('WEEKLY DATA'!CJ$11:CJ$14577,'WEEKLY DATA'!$A$11:$A$14577,'MONTHLY DATA'!$A138,'WEEKLY DATA'!$B$11:$B$14577,'MONTHLY DATA'!$B138)</f>
        <v>222.5</v>
      </c>
      <c r="CK138" s="78">
        <f>AVERAGEIFS('WEEKLY DATA'!CK$11:CK$14577,'WEEKLY DATA'!$A$11:$A$14577,'MONTHLY DATA'!$A138,'WEEKLY DATA'!$B$11:$B$14577,'MONTHLY DATA'!$B138)</f>
        <v>232.5</v>
      </c>
      <c r="CL138" s="78">
        <f>AVERAGEIFS('WEEKLY DATA'!CL$11:CL$14577,'WEEKLY DATA'!$A$11:$A$14577,'MONTHLY DATA'!$A138,'WEEKLY DATA'!$B$11:$B$14577,'MONTHLY DATA'!$B138)</f>
        <v>227.5</v>
      </c>
      <c r="CM138" s="154">
        <f t="shared" si="78"/>
        <v>-7.1428571428571397E-2</v>
      </c>
      <c r="CN138" s="78">
        <f>AVERAGEIFS('WEEKLY DATA'!CN$11:CN$14577,'WEEKLY DATA'!$A$11:$A$14577,'MONTHLY DATA'!$A138,'WEEKLY DATA'!$B$11:$B$14577,'MONTHLY DATA'!$B138)</f>
        <v>447.5</v>
      </c>
      <c r="CO138" s="78">
        <f>AVERAGEIFS('WEEKLY DATA'!CO$11:CO$14577,'WEEKLY DATA'!$A$11:$A$14577,'MONTHLY DATA'!$A138,'WEEKLY DATA'!$B$11:$B$14577,'MONTHLY DATA'!$B138)</f>
        <v>457.5</v>
      </c>
      <c r="CP138" s="78">
        <f>AVERAGEIFS('WEEKLY DATA'!CP$11:CP$14577,'WEEKLY DATA'!$A$11:$A$14577,'MONTHLY DATA'!$A138,'WEEKLY DATA'!$B$11:$B$14577,'MONTHLY DATA'!$B138)</f>
        <v>452.5</v>
      </c>
      <c r="CQ138" s="154">
        <f t="shared" si="79"/>
        <v>-5.1362683438155088E-2</v>
      </c>
      <c r="CR138" s="78">
        <f>AVERAGEIFS('WEEKLY DATA'!CR$11:CR$14577,'WEEKLY DATA'!$A$11:$A$14577,'MONTHLY DATA'!$A138,'WEEKLY DATA'!$B$11:$B$14577,'MONTHLY DATA'!$B138)</f>
        <v>396.25</v>
      </c>
      <c r="CS138" s="78">
        <f>AVERAGEIFS('WEEKLY DATA'!CS$11:CS$14577,'WEEKLY DATA'!$A$11:$A$14577,'MONTHLY DATA'!$A138,'WEEKLY DATA'!$B$11:$B$14577,'MONTHLY DATA'!$B138)</f>
        <v>406.25</v>
      </c>
      <c r="CT138" s="78">
        <f>AVERAGEIFS('WEEKLY DATA'!CT$11:CT$14577,'WEEKLY DATA'!$A$11:$A$14577,'MONTHLY DATA'!$A138,'WEEKLY DATA'!$B$11:$B$14577,'MONTHLY DATA'!$B138)</f>
        <v>401.25</v>
      </c>
      <c r="CU138" s="154">
        <f t="shared" si="80"/>
        <v>-9.2592592592593004E-3</v>
      </c>
      <c r="CV138" s="169">
        <f>AVERAGEIFS('WEEKLY DATA'!CV$11:CV$14577,'WEEKLY DATA'!$A$11:$A$14577,'MONTHLY DATA'!$A138,'WEEKLY DATA'!$B$11:$B$14577,'MONTHLY DATA'!$B138)</f>
        <v>303.75</v>
      </c>
      <c r="CW138" s="78">
        <f>AVERAGEIFS('WEEKLY DATA'!CW$11:CW$14577,'WEEKLY DATA'!$A$11:$A$14577,'MONTHLY DATA'!$A138,'WEEKLY DATA'!$B$11:$B$14577,'MONTHLY DATA'!$B138)</f>
        <v>313.75</v>
      </c>
      <c r="CX138" s="78">
        <f>AVERAGEIFS('WEEKLY DATA'!CX$11:CX$14577,'WEEKLY DATA'!$A$11:$A$14577,'MONTHLY DATA'!$A138,'WEEKLY DATA'!$B$11:$B$14577,'MONTHLY DATA'!$B138)</f>
        <v>308.75</v>
      </c>
      <c r="CY138" s="154">
        <f t="shared" si="81"/>
        <v>-5.2914110429447825E-2</v>
      </c>
      <c r="CZ138" s="169">
        <f>AVERAGEIFS('WEEKLY DATA'!CZ$11:CZ$14577,'WEEKLY DATA'!$A$11:$A$14577,'MONTHLY DATA'!$A138,'WEEKLY DATA'!$B$11:$B$14577,'MONTHLY DATA'!$B138)</f>
        <v>237.5</v>
      </c>
      <c r="DA138" s="78">
        <f>AVERAGEIFS('WEEKLY DATA'!DA$11:DA$14577,'WEEKLY DATA'!$A$11:$A$14577,'MONTHLY DATA'!$A138,'WEEKLY DATA'!$B$11:$B$14577,'MONTHLY DATA'!$B138)</f>
        <v>247.5</v>
      </c>
      <c r="DB138" s="78">
        <f>AVERAGEIFS('WEEKLY DATA'!DB$11:DB$14577,'WEEKLY DATA'!$A$11:$A$14577,'MONTHLY DATA'!$A138,'WEEKLY DATA'!$B$11:$B$14577,'MONTHLY DATA'!$B138)</f>
        <v>242.5</v>
      </c>
      <c r="DC138" s="154">
        <f t="shared" si="82"/>
        <v>-8.1439393939393923E-2</v>
      </c>
      <c r="DD138" s="78">
        <f>AVERAGEIFS('WEEKLY DATA'!DD$11:DD$14577,'WEEKLY DATA'!$A$11:$A$14577,'MONTHLY DATA'!$A138,'WEEKLY DATA'!$B$11:$B$14577,'MONTHLY DATA'!$B138)</f>
        <v>447.5</v>
      </c>
      <c r="DE138" s="78">
        <f>AVERAGEIFS('WEEKLY DATA'!DE$11:DE$14577,'WEEKLY DATA'!$A$11:$A$14577,'MONTHLY DATA'!$A138,'WEEKLY DATA'!$B$11:$B$14577,'MONTHLY DATA'!$B138)</f>
        <v>457.5</v>
      </c>
      <c r="DF138" s="78">
        <f>AVERAGEIFS('WEEKLY DATA'!DF$11:DF$14577,'WEEKLY DATA'!$A$11:$A$14577,'MONTHLY DATA'!$A138,'WEEKLY DATA'!$B$11:$B$14577,'MONTHLY DATA'!$B138)</f>
        <v>452.5</v>
      </c>
      <c r="DG138" s="154">
        <f t="shared" si="83"/>
        <v>-5.1362683438155088E-2</v>
      </c>
      <c r="DH138" s="78">
        <f>AVERAGEIFS('WEEKLY DATA'!DH$11:DH$14577,'WEEKLY DATA'!$A$11:$A$14577,'MONTHLY DATA'!$A138,'WEEKLY DATA'!$B$11:$B$14577,'MONTHLY DATA'!$B138)</f>
        <v>416.25</v>
      </c>
      <c r="DI138" s="78">
        <f>AVERAGEIFS('WEEKLY DATA'!DI$11:DI$14577,'WEEKLY DATA'!$A$11:$A$14577,'MONTHLY DATA'!$A138,'WEEKLY DATA'!$B$11:$B$14577,'MONTHLY DATA'!$B138)</f>
        <v>426.25</v>
      </c>
      <c r="DJ138" s="78">
        <f>AVERAGEIFS('WEEKLY DATA'!DJ$11:DJ$14577,'WEEKLY DATA'!$A$11:$A$14577,'MONTHLY DATA'!$A138,'WEEKLY DATA'!$B$11:$B$14577,'MONTHLY DATA'!$B138)</f>
        <v>421.25</v>
      </c>
      <c r="DK138" s="154">
        <f t="shared" si="84"/>
        <v>-8.8235294117646745E-3</v>
      </c>
      <c r="DL138" s="169">
        <f>AVERAGEIFS('WEEKLY DATA'!DL$11:DL$14577,'WEEKLY DATA'!$A$11:$A$14577,'MONTHLY DATA'!$A138,'WEEKLY DATA'!$B$11:$B$14577,'MONTHLY DATA'!$B138)</f>
        <v>293.75</v>
      </c>
      <c r="DM138" s="78">
        <f>AVERAGEIFS('WEEKLY DATA'!DM$11:DM$14577,'WEEKLY DATA'!$A$11:$A$14577,'MONTHLY DATA'!$A138,'WEEKLY DATA'!$B$11:$B$14577,'MONTHLY DATA'!$B138)</f>
        <v>303.75</v>
      </c>
      <c r="DN138" s="78">
        <f>AVERAGEIFS('WEEKLY DATA'!DN$11:DN$14577,'WEEKLY DATA'!$A$11:$A$14577,'MONTHLY DATA'!$A138,'WEEKLY DATA'!$B$11:$B$14577,'MONTHLY DATA'!$B138)</f>
        <v>298.75</v>
      </c>
      <c r="DO138" s="154">
        <f t="shared" si="85"/>
        <v>-5.4588607594936667E-2</v>
      </c>
      <c r="DP138" s="78">
        <f>AVERAGEIFS('WEEKLY DATA'!DP$11:DP$14577,'WEEKLY DATA'!$A$11:$A$14577,'MONTHLY DATA'!$A138,'WEEKLY DATA'!$B$11:$B$14577,'MONTHLY DATA'!$B138)</f>
        <v>217.5</v>
      </c>
      <c r="DQ138" s="78">
        <f>AVERAGEIFS('WEEKLY DATA'!DQ$11:DQ$14577,'WEEKLY DATA'!$A$11:$A$14577,'MONTHLY DATA'!$A138,'WEEKLY DATA'!$B$11:$B$14577,'MONTHLY DATA'!$B138)</f>
        <v>227.5</v>
      </c>
      <c r="DR138" s="78">
        <f>AVERAGEIFS('WEEKLY DATA'!DR$11:DR$14577,'WEEKLY DATA'!$A$11:$A$14577,'MONTHLY DATA'!$A138,'WEEKLY DATA'!$B$11:$B$14577,'MONTHLY DATA'!$B138)</f>
        <v>222.5</v>
      </c>
      <c r="DS138" s="154">
        <f t="shared" si="86"/>
        <v>-8.811475409836067E-2</v>
      </c>
      <c r="DT138" s="78">
        <f>AVERAGEIFS('WEEKLY DATA'!DT$11:DT$14577,'WEEKLY DATA'!$A$11:$A$14577,'MONTHLY DATA'!$A138,'WEEKLY DATA'!$B$11:$B$14577,'MONTHLY DATA'!$B138)</f>
        <v>447.5</v>
      </c>
      <c r="DU138" s="78">
        <f>AVERAGEIFS('WEEKLY DATA'!DU$11:DU$14577,'WEEKLY DATA'!$A$11:$A$14577,'MONTHLY DATA'!$A138,'WEEKLY DATA'!$B$11:$B$14577,'MONTHLY DATA'!$B138)</f>
        <v>457.5</v>
      </c>
      <c r="DV138" s="78">
        <f>AVERAGEIFS('WEEKLY DATA'!DV$11:DV$14577,'WEEKLY DATA'!$A$11:$A$14577,'MONTHLY DATA'!$A138,'WEEKLY DATA'!$B$11:$B$14577,'MONTHLY DATA'!$B138)</f>
        <v>452.5</v>
      </c>
      <c r="DW138" s="154">
        <f t="shared" si="87"/>
        <v>-5.1362683438155088E-2</v>
      </c>
      <c r="DX138" s="78">
        <f>AVERAGEIFS('WEEKLY DATA'!DX$11:DX$14577,'WEEKLY DATA'!$A$11:$A$14577,'MONTHLY DATA'!$A138,'WEEKLY DATA'!$B$11:$B$14577,'MONTHLY DATA'!$B138)</f>
        <v>411.25</v>
      </c>
      <c r="DY138" s="78">
        <f>AVERAGEIFS('WEEKLY DATA'!DY$11:DY$14577,'WEEKLY DATA'!$A$11:$A$14577,'MONTHLY DATA'!$A138,'WEEKLY DATA'!$B$11:$B$14577,'MONTHLY DATA'!$B138)</f>
        <v>421.25</v>
      </c>
      <c r="DZ138" s="78">
        <f>AVERAGEIFS('WEEKLY DATA'!DZ$11:DZ$14577,'WEEKLY DATA'!$A$11:$A$14577,'MONTHLY DATA'!$A138,'WEEKLY DATA'!$B$11:$B$14577,'MONTHLY DATA'!$B138)</f>
        <v>416.25</v>
      </c>
      <c r="EA138" s="154">
        <f t="shared" si="88"/>
        <v>-8.9285714285713969E-3</v>
      </c>
      <c r="EB138" s="78">
        <f>AVERAGEIFS('WEEKLY DATA'!EB$11:EB$14577,'WEEKLY DATA'!$A$11:$A$14577,'MONTHLY DATA'!$A138,'WEEKLY DATA'!$B$11:$B$14577,'MONTHLY DATA'!$B138)</f>
        <v>305</v>
      </c>
      <c r="EC138" s="78">
        <f>AVERAGEIFS('WEEKLY DATA'!EC$11:EC$14577,'WEEKLY DATA'!$A$11:$A$14577,'MONTHLY DATA'!$A138,'WEEKLY DATA'!$B$11:$B$14577,'MONTHLY DATA'!$B138)</f>
        <v>315</v>
      </c>
      <c r="ED138" s="78">
        <f>AVERAGEIFS('WEEKLY DATA'!ED$11:ED$14577,'WEEKLY DATA'!$A$11:$A$14577,'MONTHLY DATA'!$A138,'WEEKLY DATA'!$B$11:$B$14577,'MONTHLY DATA'!$B138)</f>
        <v>310</v>
      </c>
      <c r="EE138" s="154">
        <f t="shared" si="89"/>
        <v>-2.515723270440251E-2</v>
      </c>
      <c r="EF138" s="169">
        <f>AVERAGEIFS('WEEKLY DATA'!EF$11:EF$14577,'WEEKLY DATA'!$A$11:$A$14577,'MONTHLY DATA'!$A138,'WEEKLY DATA'!$B$11:$B$14577,'MONTHLY DATA'!$B138)</f>
        <v>215</v>
      </c>
      <c r="EG138" s="78">
        <f>AVERAGEIFS('WEEKLY DATA'!EG$11:EG$14577,'WEEKLY DATA'!$A$11:$A$14577,'MONTHLY DATA'!$A138,'WEEKLY DATA'!$B$11:$B$14577,'MONTHLY DATA'!$B138)</f>
        <v>215</v>
      </c>
      <c r="EH138" s="78">
        <f>AVERAGEIFS('WEEKLY DATA'!EH$11:EH$14577,'WEEKLY DATA'!$A$11:$A$14577,'MONTHLY DATA'!$A138,'WEEKLY DATA'!$B$11:$B$14577,'MONTHLY DATA'!$B138)</f>
        <v>215</v>
      </c>
      <c r="EI138" s="154">
        <f t="shared" si="90"/>
        <v>-6.926406926406925E-2</v>
      </c>
      <c r="EJ138" s="78">
        <f>AVERAGEIFS('WEEKLY DATA'!EJ$11:EJ$14577,'WEEKLY DATA'!$A$11:$A$14577,'MONTHLY DATA'!$A138,'WEEKLY DATA'!$B$11:$B$14577,'MONTHLY DATA'!$B138)</f>
        <v>507.5</v>
      </c>
      <c r="EK138" s="78">
        <f>AVERAGEIFS('WEEKLY DATA'!EK$11:EK$14577,'WEEKLY DATA'!$A$11:$A$14577,'MONTHLY DATA'!$A138,'WEEKLY DATA'!$B$11:$B$14577,'MONTHLY DATA'!$B138)</f>
        <v>517.5</v>
      </c>
      <c r="EL138" s="78">
        <f>AVERAGEIFS('WEEKLY DATA'!EL$11:EL$14577,'WEEKLY DATA'!$A$11:$A$14577,'MONTHLY DATA'!$A138,'WEEKLY DATA'!$B$11:$B$14577,'MONTHLY DATA'!$B138)</f>
        <v>512.5</v>
      </c>
      <c r="EM138" s="154">
        <f t="shared" si="91"/>
        <v>-1.8199233716475138E-2</v>
      </c>
      <c r="EN138" s="78">
        <f>AVERAGEIFS('WEEKLY DATA'!EN$11:EN$14577,'WEEKLY DATA'!$A$11:$A$14577,'MONTHLY DATA'!$A138,'WEEKLY DATA'!$B$11:$B$14577,'MONTHLY DATA'!$B138)</f>
        <v>291.25</v>
      </c>
      <c r="EO138" s="78">
        <f>AVERAGEIFS('WEEKLY DATA'!EO$11:EO$14577,'WEEKLY DATA'!$A$11:$A$14577,'MONTHLY DATA'!$A138,'WEEKLY DATA'!$B$11:$B$14577,'MONTHLY DATA'!$B138)</f>
        <v>301.25</v>
      </c>
      <c r="EP138" s="78">
        <f>AVERAGEIFS('WEEKLY DATA'!EP$11:EP$14577,'WEEKLY DATA'!$A$11:$A$14577,'MONTHLY DATA'!$A138,'WEEKLY DATA'!$B$11:$B$14577,'MONTHLY DATA'!$B138)</f>
        <v>296.25</v>
      </c>
      <c r="EQ138" s="154">
        <f t="shared" si="92"/>
        <v>-1.2499999999999956E-2</v>
      </c>
      <c r="ER138" s="78">
        <f>AVERAGEIFS('WEEKLY DATA'!ER$11:ER$14577,'WEEKLY DATA'!$A$11:$A$14577,'MONTHLY DATA'!$A138,'WEEKLY DATA'!$B$11:$B$14577,'MONTHLY DATA'!$B138)</f>
        <v>285</v>
      </c>
      <c r="ES138" s="78">
        <f>AVERAGEIFS('WEEKLY DATA'!ES$11:ES$14577,'WEEKLY DATA'!$A$11:$A$14577,'MONTHLY DATA'!$A138,'WEEKLY DATA'!$B$11:$B$14577,'MONTHLY DATA'!$B138)</f>
        <v>295</v>
      </c>
      <c r="ET138" s="78">
        <f>AVERAGEIFS('WEEKLY DATA'!ET$11:ET$14577,'WEEKLY DATA'!$A$11:$A$14577,'MONTHLY DATA'!$A138,'WEEKLY DATA'!$B$11:$B$14577,'MONTHLY DATA'!$B138)</f>
        <v>290</v>
      </c>
      <c r="EU138" s="154">
        <f t="shared" si="93"/>
        <v>-2.6845637583892579E-2</v>
      </c>
      <c r="EV138" s="78">
        <f>AVERAGEIFS('WEEKLY DATA'!EV$11:EV$14577,'WEEKLY DATA'!$A$11:$A$14577,'MONTHLY DATA'!$A138,'WEEKLY DATA'!$B$11:$B$14577,'MONTHLY DATA'!$B138)</f>
        <v>215</v>
      </c>
      <c r="EW138" s="78">
        <f>AVERAGEIFS('WEEKLY DATA'!EW$11:EW$14577,'WEEKLY DATA'!$A$11:$A$14577,'MONTHLY DATA'!$A138,'WEEKLY DATA'!$B$11:$B$14577,'MONTHLY DATA'!$B138)</f>
        <v>215</v>
      </c>
      <c r="EX138" s="78">
        <f>AVERAGEIFS('WEEKLY DATA'!EX$11:EX$14577,'WEEKLY DATA'!$A$11:$A$14577,'MONTHLY DATA'!$A138,'WEEKLY DATA'!$B$11:$B$14577,'MONTHLY DATA'!$B138)</f>
        <v>215</v>
      </c>
      <c r="EY138" s="154">
        <f t="shared" si="94"/>
        <v>-6.926406926406925E-2</v>
      </c>
      <c r="EZ138" s="78">
        <f>AVERAGEIFS('WEEKLY DATA'!EZ$11:EZ$14577,'WEEKLY DATA'!$A$11:$A$14577,'MONTHLY DATA'!$A138,'WEEKLY DATA'!$B$11:$B$14577,'MONTHLY DATA'!$B138)</f>
        <v>492.5</v>
      </c>
      <c r="FA138" s="78">
        <f>AVERAGEIFS('WEEKLY DATA'!FA$11:FA$14577,'WEEKLY DATA'!$A$11:$A$14577,'MONTHLY DATA'!$A138,'WEEKLY DATA'!$B$11:$B$14577,'MONTHLY DATA'!$B138)</f>
        <v>502.5</v>
      </c>
      <c r="FB138" s="78">
        <f>AVERAGEIFS('WEEKLY DATA'!FB$11:FB$14577,'WEEKLY DATA'!$A$11:$A$14577,'MONTHLY DATA'!$A138,'WEEKLY DATA'!$B$11:$B$14577,'MONTHLY DATA'!$B138)</f>
        <v>497.5</v>
      </c>
      <c r="FC138" s="154">
        <f t="shared" si="95"/>
        <v>-1.8737672583826415E-2</v>
      </c>
      <c r="FD138" s="78">
        <f>AVERAGEIFS('WEEKLY DATA'!FD$11:FD$14577,'WEEKLY DATA'!$A$11:$A$14577,'MONTHLY DATA'!$A138,'WEEKLY DATA'!$B$11:$B$14577,'MONTHLY DATA'!$B138)</f>
        <v>376.25</v>
      </c>
      <c r="FE138" s="78">
        <f>AVERAGEIFS('WEEKLY DATA'!FE$11:FE$14577,'WEEKLY DATA'!$A$11:$A$14577,'MONTHLY DATA'!$A138,'WEEKLY DATA'!$B$11:$B$14577,'MONTHLY DATA'!$B138)</f>
        <v>386.25</v>
      </c>
      <c r="FF138" s="78">
        <f>AVERAGEIFS('WEEKLY DATA'!FF$11:FF$14577,'WEEKLY DATA'!$A$11:$A$14577,'MONTHLY DATA'!$A138,'WEEKLY DATA'!$B$11:$B$14577,'MONTHLY DATA'!$B138)</f>
        <v>381.25</v>
      </c>
      <c r="FG138" s="154">
        <f t="shared" si="96"/>
        <v>-9.7402597402597157E-3</v>
      </c>
      <c r="FH138" s="78">
        <f>AVERAGEIFS('WEEKLY DATA'!FH$11:FH$14577,'WEEKLY DATA'!$A$11:$A$14577,'MONTHLY DATA'!$A138,'WEEKLY DATA'!$B$11:$B$14577,'MONTHLY DATA'!$B138)</f>
        <v>302.5</v>
      </c>
      <c r="FI138" s="78">
        <f>AVERAGEIFS('WEEKLY DATA'!FI$11:FI$14577,'WEEKLY DATA'!$A$11:$A$14577,'MONTHLY DATA'!$A138,'WEEKLY DATA'!$B$11:$B$14577,'MONTHLY DATA'!$B138)</f>
        <v>312.5</v>
      </c>
      <c r="FJ138" s="78">
        <f>AVERAGEIFS('WEEKLY DATA'!FJ$11:FJ$14577,'WEEKLY DATA'!$A$11:$A$14577,'MONTHLY DATA'!$A138,'WEEKLY DATA'!$B$11:$B$14577,'MONTHLY DATA'!$B138)</f>
        <v>307.5</v>
      </c>
      <c r="FK138" s="154">
        <f t="shared" si="97"/>
        <v>-3.6050156739811934E-2</v>
      </c>
      <c r="FL138" s="169">
        <f>AVERAGEIFS('WEEKLY DATA'!FL$11:FL$14577,'WEEKLY DATA'!$A$11:$A$14577,'MONTHLY DATA'!$A138,'WEEKLY DATA'!$B$11:$B$14577,'MONTHLY DATA'!$B138)</f>
        <v>212.5</v>
      </c>
      <c r="FM138" s="78">
        <f>AVERAGEIFS('WEEKLY DATA'!FM$11:FM$14577,'WEEKLY DATA'!$A$11:$A$14577,'MONTHLY DATA'!$A138,'WEEKLY DATA'!$B$11:$B$14577,'MONTHLY DATA'!$B138)</f>
        <v>222.5</v>
      </c>
      <c r="FN138" s="78">
        <f>AVERAGEIFS('WEEKLY DATA'!FN$11:FN$14577,'WEEKLY DATA'!$A$11:$A$14577,'MONTHLY DATA'!$A138,'WEEKLY DATA'!$B$11:$B$14577,'MONTHLY DATA'!$B138)</f>
        <v>217.5</v>
      </c>
      <c r="FO138" s="154">
        <f t="shared" si="98"/>
        <v>-1.5837104072398245E-2</v>
      </c>
      <c r="FP138" s="78">
        <f>AVERAGEIFS('WEEKLY DATA'!FP$11:FP$14577,'WEEKLY DATA'!$A$11:$A$14577,'MONTHLY DATA'!$A138,'WEEKLY DATA'!$B$11:$B$14577,'MONTHLY DATA'!$B138)</f>
        <v>375</v>
      </c>
      <c r="FQ138" s="78">
        <f>AVERAGEIFS('WEEKLY DATA'!FQ$11:FQ$14577,'WEEKLY DATA'!$A$11:$A$14577,'MONTHLY DATA'!$A138,'WEEKLY DATA'!$B$11:$B$14577,'MONTHLY DATA'!$B138)</f>
        <v>385</v>
      </c>
      <c r="FR138" s="78">
        <f>AVERAGEIFS('WEEKLY DATA'!FR$11:FR$14577,'WEEKLY DATA'!$A$11:$A$14577,'MONTHLY DATA'!$A138,'WEEKLY DATA'!$B$11:$B$14577,'MONTHLY DATA'!$B138)</f>
        <v>380</v>
      </c>
      <c r="FS138" s="154">
        <f t="shared" si="99"/>
        <v>-5.2356020942407877E-3</v>
      </c>
      <c r="FT138" s="78">
        <f>AVERAGEIFS('WEEKLY DATA'!FT$11:FT$14577,'WEEKLY DATA'!$A$11:$A$14577,'MONTHLY DATA'!$A138,'WEEKLY DATA'!$B$11:$B$14577,'MONTHLY DATA'!$B138)</f>
        <v>360</v>
      </c>
      <c r="FU138" s="78">
        <f>AVERAGEIFS('WEEKLY DATA'!FU$11:FU$14577,'WEEKLY DATA'!$A$11:$A$14577,'MONTHLY DATA'!$A138,'WEEKLY DATA'!$B$11:$B$14577,'MONTHLY DATA'!$B138)</f>
        <v>370</v>
      </c>
      <c r="FV138" s="78">
        <f>AVERAGEIFS('WEEKLY DATA'!FV$11:FV$14577,'WEEKLY DATA'!$A$11:$A$14577,'MONTHLY DATA'!$A138,'WEEKLY DATA'!$B$11:$B$14577,'MONTHLY DATA'!$B138)</f>
        <v>365</v>
      </c>
      <c r="FW138" s="154">
        <f t="shared" si="100"/>
        <v>-8.152173913043459E-3</v>
      </c>
      <c r="FX138" s="78">
        <f>AVERAGEIFS('WEEKLY DATA'!FX$11:FX$14577,'WEEKLY DATA'!$A$11:$A$14577,'MONTHLY DATA'!$A138,'WEEKLY DATA'!$B$11:$B$14577,'MONTHLY DATA'!$B138)</f>
        <v>380</v>
      </c>
      <c r="FY138" s="78">
        <f>AVERAGEIFS('WEEKLY DATA'!FY$11:FY$14577,'WEEKLY DATA'!$A$11:$A$14577,'MONTHLY DATA'!$A138,'WEEKLY DATA'!$B$11:$B$14577,'MONTHLY DATA'!$B138)</f>
        <v>390</v>
      </c>
      <c r="FZ138" s="78">
        <f>AVERAGEIFS('WEEKLY DATA'!FZ$11:FZ$14577,'WEEKLY DATA'!$A$11:$A$14577,'MONTHLY DATA'!$A138,'WEEKLY DATA'!$B$11:$B$14577,'MONTHLY DATA'!$B138)</f>
        <v>385</v>
      </c>
      <c r="GA138" s="154">
        <f t="shared" si="101"/>
        <v>0</v>
      </c>
      <c r="GB138" s="78">
        <f>AVERAGEIFS('WEEKLY DATA'!GB$11:GB$14577,'WEEKLY DATA'!$A$11:$A$14577,'MONTHLY DATA'!$A138,'WEEKLY DATA'!$B$11:$B$14577,'MONTHLY DATA'!$B138)</f>
        <v>408.75</v>
      </c>
      <c r="GC138" s="78">
        <f>AVERAGEIFS('WEEKLY DATA'!GC$11:GC$14577,'WEEKLY DATA'!$A$11:$A$14577,'MONTHLY DATA'!$A138,'WEEKLY DATA'!$B$11:$B$14577,'MONTHLY DATA'!$B138)</f>
        <v>418.75</v>
      </c>
      <c r="GD138" s="78">
        <f>AVERAGEIFS('WEEKLY DATA'!GD$11:GD$14577,'WEEKLY DATA'!$A$11:$A$14577,'MONTHLY DATA'!$A138,'WEEKLY DATA'!$B$11:$B$14577,'MONTHLY DATA'!$B138)</f>
        <v>413.75</v>
      </c>
      <c r="GE138" s="154">
        <f t="shared" si="102"/>
        <v>-4.0023201856148494E-2</v>
      </c>
      <c r="GF138" s="169">
        <f>AVERAGEIFS('WEEKLY DATA'!GF$11:GF$14577,'WEEKLY DATA'!$A$11:$A$14577,'MONTHLY DATA'!$A138,'WEEKLY DATA'!$B$11:$B$14577,'MONTHLY DATA'!$B138)</f>
        <v>307.5</v>
      </c>
      <c r="GG138" s="78">
        <f>AVERAGEIFS('WEEKLY DATA'!GG$11:GG$14577,'WEEKLY DATA'!$A$11:$A$14577,'MONTHLY DATA'!$A138,'WEEKLY DATA'!$B$11:$B$14577,'MONTHLY DATA'!$B138)</f>
        <v>317.5</v>
      </c>
      <c r="GH138" s="78">
        <f>AVERAGEIFS('WEEKLY DATA'!GH$11:GH$14577,'WEEKLY DATA'!$A$11:$A$14577,'MONTHLY DATA'!$A138,'WEEKLY DATA'!$B$11:$B$14577,'MONTHLY DATA'!$B138)</f>
        <v>312.5</v>
      </c>
      <c r="GI138" s="154">
        <f t="shared" si="103"/>
        <v>-6.437125748502992E-2</v>
      </c>
      <c r="GJ138" s="78">
        <f>AVERAGEIFS('WEEKLY DATA'!GJ$11:GJ$14577,'WEEKLY DATA'!$A$11:$A$14577,'MONTHLY DATA'!$A138,'WEEKLY DATA'!$B$11:$B$14577,'MONTHLY DATA'!$B138)</f>
        <v>457.5</v>
      </c>
      <c r="GK138" s="78">
        <f>AVERAGEIFS('WEEKLY DATA'!GK$11:GK$14577,'WEEKLY DATA'!$A$11:$A$14577,'MONTHLY DATA'!$A138,'WEEKLY DATA'!$B$11:$B$14577,'MONTHLY DATA'!$B138)</f>
        <v>467.5</v>
      </c>
      <c r="GL138" s="78">
        <f>AVERAGEIFS('WEEKLY DATA'!GL$11:GL$14577,'WEEKLY DATA'!$A$11:$A$14577,'MONTHLY DATA'!$A138,'WEEKLY DATA'!$B$11:$B$14577,'MONTHLY DATA'!$B138)</f>
        <v>462.5</v>
      </c>
      <c r="GM138" s="154">
        <f t="shared" si="104"/>
        <v>-5.0308008213552413E-2</v>
      </c>
      <c r="GN138" s="78">
        <f>AVERAGEIFS('WEEKLY DATA'!GN$11:GN$14577,'WEEKLY DATA'!$A$11:$A$14577,'MONTHLY DATA'!$A138,'WEEKLY DATA'!$B$11:$B$14577,'MONTHLY DATA'!$B138)</f>
        <v>446.25</v>
      </c>
      <c r="GO138" s="78">
        <f>AVERAGEIFS('WEEKLY DATA'!GO$11:GO$14577,'WEEKLY DATA'!$A$11:$A$14577,'MONTHLY DATA'!$A138,'WEEKLY DATA'!$B$11:$B$14577,'MONTHLY DATA'!$B138)</f>
        <v>456.25</v>
      </c>
      <c r="GP138" s="78">
        <f>AVERAGEIFS('WEEKLY DATA'!GP$11:GP$14577,'WEEKLY DATA'!$A$11:$A$14577,'MONTHLY DATA'!$A138,'WEEKLY DATA'!$B$11:$B$14577,'MONTHLY DATA'!$B138)</f>
        <v>451.25</v>
      </c>
      <c r="GQ138" s="154">
        <f t="shared" si="105"/>
        <v>-8.2417582417582125E-3</v>
      </c>
      <c r="GR138" s="78"/>
    </row>
    <row r="139" spans="1:200" ht="15.75" x14ac:dyDescent="0.25">
      <c r="A139">
        <f t="shared" si="55"/>
        <v>9</v>
      </c>
      <c r="B139">
        <f t="shared" si="56"/>
        <v>2020</v>
      </c>
      <c r="C139" s="86">
        <v>44075</v>
      </c>
      <c r="D139" s="78">
        <f>AVERAGEIFS('WEEKLY DATA'!D$11:D$14577,'WEEKLY DATA'!$A$11:$A$14577,'MONTHLY DATA'!$A139,'WEEKLY DATA'!$B$11:$B$14577,'MONTHLY DATA'!$B139)</f>
        <v>348.75</v>
      </c>
      <c r="E139" s="78">
        <f>AVERAGEIFS('WEEKLY DATA'!E$11:E$14577,'WEEKLY DATA'!$A$11:$A$14577,'MONTHLY DATA'!$A139,'WEEKLY DATA'!$B$11:$B$14577,'MONTHLY DATA'!$B139)</f>
        <v>358.75</v>
      </c>
      <c r="F139" s="78">
        <f>AVERAGEIFS('WEEKLY DATA'!F$11:F$14577,'WEEKLY DATA'!$A$11:$A$14577,'MONTHLY DATA'!$A139,'WEEKLY DATA'!$B$11:$B$14577,'MONTHLY DATA'!$B139)</f>
        <v>353.75</v>
      </c>
      <c r="G139" s="154">
        <f t="shared" si="57"/>
        <v>-0.11285266457680254</v>
      </c>
      <c r="H139" s="169">
        <f>AVERAGEIFS('WEEKLY DATA'!H$11:H$14577,'WEEKLY DATA'!$A$11:$A$14577,'MONTHLY DATA'!$A139,'WEEKLY DATA'!$B$11:$B$14577,'MONTHLY DATA'!$B139)</f>
        <v>284.375</v>
      </c>
      <c r="I139" s="78">
        <f>AVERAGEIFS('WEEKLY DATA'!I$11:I$14577,'WEEKLY DATA'!$A$11:$A$14577,'MONTHLY DATA'!$A139,'WEEKLY DATA'!$B$11:$B$14577,'MONTHLY DATA'!$B139)</f>
        <v>294.375</v>
      </c>
      <c r="J139" s="78">
        <f>AVERAGEIFS('WEEKLY DATA'!J$11:J$14577,'WEEKLY DATA'!$A$11:$A$14577,'MONTHLY DATA'!$A139,'WEEKLY DATA'!$B$11:$B$14577,'MONTHLY DATA'!$B139)</f>
        <v>289.375</v>
      </c>
      <c r="K139" s="154">
        <f t="shared" si="58"/>
        <v>-8.4980237154150151E-2</v>
      </c>
      <c r="L139" s="169">
        <f>AVERAGEIFS('WEEKLY DATA'!L$11:L$14577,'WEEKLY DATA'!$A$11:$A$14577,'MONTHLY DATA'!$A139,'WEEKLY DATA'!$B$11:$B$14577,'MONTHLY DATA'!$B139)</f>
        <v>386.25</v>
      </c>
      <c r="M139" s="78">
        <f>AVERAGEIFS('WEEKLY DATA'!M$11:M$14577,'WEEKLY DATA'!$A$11:$A$14577,'MONTHLY DATA'!$A139,'WEEKLY DATA'!$B$11:$B$14577,'MONTHLY DATA'!$B139)</f>
        <v>396.25</v>
      </c>
      <c r="N139" s="78">
        <f>AVERAGEIFS('WEEKLY DATA'!N$11:N$14577,'WEEKLY DATA'!$A$11:$A$14577,'MONTHLY DATA'!$A139,'WEEKLY DATA'!$B$11:$B$14577,'MONTHLY DATA'!$B139)</f>
        <v>391.25</v>
      </c>
      <c r="O139" s="154">
        <f t="shared" si="59"/>
        <v>-2.1874999999999978E-2</v>
      </c>
      <c r="P139" s="169">
        <f>AVERAGEIFS('WEEKLY DATA'!P$11:P$14577,'WEEKLY DATA'!$A$11:$A$14577,'MONTHLY DATA'!$A139,'WEEKLY DATA'!$B$11:$B$14577,'MONTHLY DATA'!$B139)</f>
        <v>328.125</v>
      </c>
      <c r="Q139" s="78">
        <f>AVERAGEIFS('WEEKLY DATA'!Q$11:Q$14577,'WEEKLY DATA'!$A$11:$A$14577,'MONTHLY DATA'!$A139,'WEEKLY DATA'!$B$11:$B$14577,'MONTHLY DATA'!$B139)</f>
        <v>338.125</v>
      </c>
      <c r="R139" s="78">
        <f>AVERAGEIFS('WEEKLY DATA'!R$11:R$14577,'WEEKLY DATA'!$A$11:$A$14577,'MONTHLY DATA'!$A139,'WEEKLY DATA'!$B$11:$B$14577,'MONTHLY DATA'!$B139)</f>
        <v>333.125</v>
      </c>
      <c r="S139" s="154">
        <f t="shared" si="60"/>
        <v>-3.4420289855072506E-2</v>
      </c>
      <c r="T139" s="169">
        <f>AVERAGEIFS('WEEKLY DATA'!T$11:T$14577,'WEEKLY DATA'!$A$11:$A$14577,'MONTHLY DATA'!$A139,'WEEKLY DATA'!$B$11:$B$14577,'MONTHLY DATA'!$B139)</f>
        <v>328.125</v>
      </c>
      <c r="U139" s="78">
        <f>AVERAGEIFS('WEEKLY DATA'!U$11:U$14577,'WEEKLY DATA'!$A$11:$A$14577,'MONTHLY DATA'!$A139,'WEEKLY DATA'!$B$11:$B$14577,'MONTHLY DATA'!$B139)</f>
        <v>338.125</v>
      </c>
      <c r="V139" s="78">
        <f>AVERAGEIFS('WEEKLY DATA'!V$11:V$14577,'WEEKLY DATA'!$A$11:$A$14577,'MONTHLY DATA'!$A139,'WEEKLY DATA'!$B$11:$B$14577,'MONTHLY DATA'!$B139)</f>
        <v>333.125</v>
      </c>
      <c r="W139" s="154">
        <f t="shared" si="61"/>
        <v>-0.15396825396825398</v>
      </c>
      <c r="X139" s="169">
        <f>AVERAGEIFS('WEEKLY DATA'!X$11:X$14577,'WEEKLY DATA'!$A$11:$A$14577,'MONTHLY DATA'!$A139,'WEEKLY DATA'!$B$11:$B$14577,'MONTHLY DATA'!$B139)</f>
        <v>268.75</v>
      </c>
      <c r="Y139" s="78">
        <f>AVERAGEIFS('WEEKLY DATA'!Y$11:Y$14577,'WEEKLY DATA'!$A$11:$A$14577,'MONTHLY DATA'!$A139,'WEEKLY DATA'!$B$11:$B$14577,'MONTHLY DATA'!$B139)</f>
        <v>278.75</v>
      </c>
      <c r="Z139" s="78">
        <f>AVERAGEIFS('WEEKLY DATA'!Z$11:Z$14577,'WEEKLY DATA'!$A$11:$A$14577,'MONTHLY DATA'!$A139,'WEEKLY DATA'!$B$11:$B$14577,'MONTHLY DATA'!$B139)</f>
        <v>273.75</v>
      </c>
      <c r="AA139" s="154">
        <f t="shared" si="62"/>
        <v>-0.12048192771084343</v>
      </c>
      <c r="AB139" s="169">
        <f>AVERAGEIFS('WEEKLY DATA'!AB$11:AB$14577,'WEEKLY DATA'!$A$11:$A$14577,'MONTHLY DATA'!$A139,'WEEKLY DATA'!$B$11:$B$14577,'MONTHLY DATA'!$B139)</f>
        <v>386.25</v>
      </c>
      <c r="AC139" s="78">
        <f>AVERAGEIFS('WEEKLY DATA'!AC$11:AC$14577,'WEEKLY DATA'!$A$11:$A$14577,'MONTHLY DATA'!$A139,'WEEKLY DATA'!$B$11:$B$14577,'MONTHLY DATA'!$B139)</f>
        <v>396.25</v>
      </c>
      <c r="AD139" s="78">
        <f>AVERAGEIFS('WEEKLY DATA'!AD$11:AD$14577,'WEEKLY DATA'!$A$11:$A$14577,'MONTHLY DATA'!$A139,'WEEKLY DATA'!$B$11:$B$14577,'MONTHLY DATA'!$B139)</f>
        <v>391.25</v>
      </c>
      <c r="AE139" s="154">
        <f t="shared" si="63"/>
        <v>-2.1874999999999978E-2</v>
      </c>
      <c r="AF139" s="169">
        <f>AVERAGEIFS('WEEKLY DATA'!AF$11:AF$14577,'WEEKLY DATA'!$A$11:$A$14577,'MONTHLY DATA'!$A139,'WEEKLY DATA'!$B$11:$B$14577,'MONTHLY DATA'!$B139)</f>
        <v>316.875</v>
      </c>
      <c r="AG139" s="78">
        <f>AVERAGEIFS('WEEKLY DATA'!AG$11:AG$14577,'WEEKLY DATA'!$A$11:$A$14577,'MONTHLY DATA'!$A139,'WEEKLY DATA'!$B$11:$B$14577,'MONTHLY DATA'!$B139)</f>
        <v>326.875</v>
      </c>
      <c r="AH139" s="78">
        <f>AVERAGEIFS('WEEKLY DATA'!AH$11:AH$14577,'WEEKLY DATA'!$A$11:$A$14577,'MONTHLY DATA'!$A139,'WEEKLY DATA'!$B$11:$B$14577,'MONTHLY DATA'!$B139)</f>
        <v>321.875</v>
      </c>
      <c r="AI139" s="154">
        <f t="shared" si="64"/>
        <v>-2.4621212121212155E-2</v>
      </c>
      <c r="AJ139" s="169">
        <f>AVERAGEIFS('WEEKLY DATA'!AJ$11:AJ$14577,'WEEKLY DATA'!$A$11:$A$14577,'MONTHLY DATA'!$A139,'WEEKLY DATA'!$B$11:$B$14577,'MONTHLY DATA'!$B139)</f>
        <v>273.75</v>
      </c>
      <c r="AK139" s="78">
        <f>AVERAGEIFS('WEEKLY DATA'!AK$11:AK$14577,'WEEKLY DATA'!$A$11:$A$14577,'MONTHLY DATA'!$A139,'WEEKLY DATA'!$B$11:$B$14577,'MONTHLY DATA'!$B139)</f>
        <v>283.75</v>
      </c>
      <c r="AL139" s="78">
        <f>AVERAGEIFS('WEEKLY DATA'!AL$11:AL$14577,'WEEKLY DATA'!$A$11:$A$14577,'MONTHLY DATA'!$A139,'WEEKLY DATA'!$B$11:$B$14577,'MONTHLY DATA'!$B139)</f>
        <v>278.75</v>
      </c>
      <c r="AM139" s="154">
        <f t="shared" si="65"/>
        <v>-0.25418060200668902</v>
      </c>
      <c r="AN139" s="169">
        <f>AVERAGEIFS('WEEKLY DATA'!AN$11:AN$14577,'WEEKLY DATA'!$A$11:$A$14577,'MONTHLY DATA'!$A139,'WEEKLY DATA'!$B$11:$B$14577,'MONTHLY DATA'!$B139)</f>
        <v>216.875</v>
      </c>
      <c r="AO139" s="78">
        <f>AVERAGEIFS('WEEKLY DATA'!AO$11:AO$14577,'WEEKLY DATA'!$A$11:$A$14577,'MONTHLY DATA'!$A139,'WEEKLY DATA'!$B$11:$B$14577,'MONTHLY DATA'!$B139)</f>
        <v>226.875</v>
      </c>
      <c r="AP139" s="78">
        <f>AVERAGEIFS('WEEKLY DATA'!AP$11:AP$14577,'WEEKLY DATA'!$A$11:$A$14577,'MONTHLY DATA'!$A139,'WEEKLY DATA'!$B$11:$B$14577,'MONTHLY DATA'!$B139)</f>
        <v>221.875</v>
      </c>
      <c r="AQ139" s="154">
        <f t="shared" si="66"/>
        <v>-0.21111111111111114</v>
      </c>
      <c r="AR139" s="169">
        <f>AVERAGEIFS('WEEKLY DATA'!AR$11:AR$14577,'WEEKLY DATA'!$A$11:$A$14577,'MONTHLY DATA'!$A139,'WEEKLY DATA'!$B$11:$B$14577,'MONTHLY DATA'!$B139)</f>
        <v>385</v>
      </c>
      <c r="AS139" s="78">
        <f>AVERAGEIFS('WEEKLY DATA'!AS$11:AS$14577,'WEEKLY DATA'!$A$11:$A$14577,'MONTHLY DATA'!$A139,'WEEKLY DATA'!$B$11:$B$14577,'MONTHLY DATA'!$B139)</f>
        <v>395</v>
      </c>
      <c r="AT139" s="78">
        <f>AVERAGEIFS('WEEKLY DATA'!AT$11:AT$14577,'WEEKLY DATA'!$A$11:$A$14577,'MONTHLY DATA'!$A139,'WEEKLY DATA'!$B$11:$B$14577,'MONTHLY DATA'!$B139)</f>
        <v>390</v>
      </c>
      <c r="AU139" s="154">
        <f t="shared" si="67"/>
        <v>-2.5000000000000022E-2</v>
      </c>
      <c r="AV139" s="169">
        <f>AVERAGEIFS('WEEKLY DATA'!AV$11:AV$14577,'WEEKLY DATA'!$A$11:$A$14577,'MONTHLY DATA'!$A139,'WEEKLY DATA'!$B$11:$B$14577,'MONTHLY DATA'!$B139)</f>
        <v>271.25</v>
      </c>
      <c r="AW139" s="78">
        <f>AVERAGEIFS('WEEKLY DATA'!AW$11:AW$14577,'WEEKLY DATA'!$A$11:$A$14577,'MONTHLY DATA'!$A139,'WEEKLY DATA'!$B$11:$B$14577,'MONTHLY DATA'!$B139)</f>
        <v>281.25</v>
      </c>
      <c r="AX139" s="78">
        <f>AVERAGEIFS('WEEKLY DATA'!AX$11:AX$14577,'WEEKLY DATA'!$A$11:$A$14577,'MONTHLY DATA'!$A139,'WEEKLY DATA'!$B$11:$B$14577,'MONTHLY DATA'!$B139)</f>
        <v>276.25</v>
      </c>
      <c r="AY139" s="154">
        <f t="shared" si="68"/>
        <v>-0.1875</v>
      </c>
      <c r="AZ139" s="169">
        <f>AVERAGEIFS('WEEKLY DATA'!AZ$11:AZ$14577,'WEEKLY DATA'!$A$11:$A$14577,'MONTHLY DATA'!$A139,'WEEKLY DATA'!$B$11:$B$14577,'MONTHLY DATA'!$B139)</f>
        <v>257.5</v>
      </c>
      <c r="BA139" s="78">
        <f>AVERAGEIFS('WEEKLY DATA'!BA$11:BA$14577,'WEEKLY DATA'!$A$11:$A$14577,'MONTHLY DATA'!$A139,'WEEKLY DATA'!$B$11:$B$14577,'MONTHLY DATA'!$B139)</f>
        <v>267.5</v>
      </c>
      <c r="BB139" s="78">
        <f>AVERAGEIFS('WEEKLY DATA'!BB$11:BB$14577,'WEEKLY DATA'!$A$11:$A$14577,'MONTHLY DATA'!$A139,'WEEKLY DATA'!$B$11:$B$14577,'MONTHLY DATA'!$B139)</f>
        <v>262.5</v>
      </c>
      <c r="BC139" s="154">
        <f t="shared" si="69"/>
        <v>-0.1633466135458167</v>
      </c>
      <c r="BD139" s="169">
        <f>AVERAGEIFS('WEEKLY DATA'!BD$11:BD$14577,'WEEKLY DATA'!$A$11:$A$14577,'MONTHLY DATA'!$A139,'WEEKLY DATA'!$B$11:$B$14577,'MONTHLY DATA'!$B139)</f>
        <v>189.375</v>
      </c>
      <c r="BE139" s="78">
        <f>AVERAGEIFS('WEEKLY DATA'!BE$11:BE$14577,'WEEKLY DATA'!$A$11:$A$14577,'MONTHLY DATA'!$A139,'WEEKLY DATA'!$B$11:$B$14577,'MONTHLY DATA'!$B139)</f>
        <v>199.375</v>
      </c>
      <c r="BF139" s="78">
        <f>AVERAGEIFS('WEEKLY DATA'!BF$11:BF$14577,'WEEKLY DATA'!$A$11:$A$14577,'MONTHLY DATA'!$A139,'WEEKLY DATA'!$B$11:$B$14577,'MONTHLY DATA'!$B139)</f>
        <v>194.375</v>
      </c>
      <c r="BG139" s="154">
        <f t="shared" si="70"/>
        <v>-0.12146892655367236</v>
      </c>
      <c r="BH139" s="169">
        <f>AVERAGEIFS('WEEKLY DATA'!BH$11:BH$14577,'WEEKLY DATA'!$A$11:$A$14577,'MONTHLY DATA'!$A139,'WEEKLY DATA'!$B$11:$B$14577,'MONTHLY DATA'!$B139)</f>
        <v>383.75</v>
      </c>
      <c r="BI139" s="78">
        <f>AVERAGEIFS('WEEKLY DATA'!BI$11:BI$14577,'WEEKLY DATA'!$A$11:$A$14577,'MONTHLY DATA'!$A139,'WEEKLY DATA'!$B$11:$B$14577,'MONTHLY DATA'!$B139)</f>
        <v>393.75</v>
      </c>
      <c r="BJ139" s="78">
        <f>AVERAGEIFS('WEEKLY DATA'!BJ$11:BJ$14577,'WEEKLY DATA'!$A$11:$A$14577,'MONTHLY DATA'!$A139,'WEEKLY DATA'!$B$11:$B$14577,'MONTHLY DATA'!$B139)</f>
        <v>388.75</v>
      </c>
      <c r="BK139" s="154">
        <f t="shared" si="71"/>
        <v>-2.8124999999999956E-2</v>
      </c>
      <c r="BL139" s="169">
        <f>AVERAGEIFS('WEEKLY DATA'!BL$11:BL$14577,'WEEKLY DATA'!$A$11:$A$14577,'MONTHLY DATA'!$A139,'WEEKLY DATA'!$B$11:$B$14577,'MONTHLY DATA'!$B139)</f>
        <v>254.375</v>
      </c>
      <c r="BM139" s="78">
        <f>AVERAGEIFS('WEEKLY DATA'!BM$11:BM$14577,'WEEKLY DATA'!$A$11:$A$14577,'MONTHLY DATA'!$A139,'WEEKLY DATA'!$B$11:$B$14577,'MONTHLY DATA'!$B139)</f>
        <v>264.375</v>
      </c>
      <c r="BN139" s="78">
        <f>AVERAGEIFS('WEEKLY DATA'!BN$11:BN$14577,'WEEKLY DATA'!$A$11:$A$14577,'MONTHLY DATA'!$A139,'WEEKLY DATA'!$B$11:$B$14577,'MONTHLY DATA'!$B139)</f>
        <v>259.375</v>
      </c>
      <c r="BO139" s="154">
        <f t="shared" si="72"/>
        <v>-0.21401515151515149</v>
      </c>
      <c r="BP139" s="78">
        <f>AVERAGEIFS('WEEKLY DATA'!BP$11:BP$14577,'WEEKLY DATA'!$A$11:$A$14577,'MONTHLY DATA'!$A139,'WEEKLY DATA'!$B$11:$B$14577,'MONTHLY DATA'!$B139)</f>
        <v>315</v>
      </c>
      <c r="BQ139" s="78">
        <f>AVERAGEIFS('WEEKLY DATA'!BQ$11:BQ$14577,'WEEKLY DATA'!$A$11:$A$14577,'MONTHLY DATA'!$A139,'WEEKLY DATA'!$B$11:$B$14577,'MONTHLY DATA'!$B139)</f>
        <v>325</v>
      </c>
      <c r="BR139" s="78">
        <f>AVERAGEIFS('WEEKLY DATA'!BR$11:BR$14577,'WEEKLY DATA'!$A$11:$A$14577,'MONTHLY DATA'!$A139,'WEEKLY DATA'!$B$11:$B$14577,'MONTHLY DATA'!$B139)</f>
        <v>320</v>
      </c>
      <c r="BS139" s="154">
        <f t="shared" si="73"/>
        <v>-0.17419354838709677</v>
      </c>
      <c r="BT139" s="78">
        <f>AVERAGEIFS('WEEKLY DATA'!BT$11:BT$14577,'WEEKLY DATA'!$A$11:$A$14577,'MONTHLY DATA'!$A139,'WEEKLY DATA'!$B$11:$B$14577,'MONTHLY DATA'!$B139)</f>
        <v>230</v>
      </c>
      <c r="BU139" s="78">
        <f>AVERAGEIFS('WEEKLY DATA'!BU$11:BU$14577,'WEEKLY DATA'!$A$11:$A$14577,'MONTHLY DATA'!$A139,'WEEKLY DATA'!$B$11:$B$14577,'MONTHLY DATA'!$B139)</f>
        <v>240</v>
      </c>
      <c r="BV139" s="78">
        <f>AVERAGEIFS('WEEKLY DATA'!BV$11:BV$14577,'WEEKLY DATA'!$A$11:$A$14577,'MONTHLY DATA'!$A139,'WEEKLY DATA'!$B$11:$B$14577,'MONTHLY DATA'!$B139)</f>
        <v>235</v>
      </c>
      <c r="BW139" s="154">
        <f t="shared" si="74"/>
        <v>-0.21008403361344541</v>
      </c>
      <c r="BX139" s="78">
        <f>AVERAGEIFS('WEEKLY DATA'!BX$11:BX$14577,'WEEKLY DATA'!$A$11:$A$14577,'MONTHLY DATA'!$A139,'WEEKLY DATA'!$B$11:$B$14577,'MONTHLY DATA'!$B139)</f>
        <v>396.25</v>
      </c>
      <c r="BY139" s="78">
        <f>AVERAGEIFS('WEEKLY DATA'!BY$11:BY$14577,'WEEKLY DATA'!$A$11:$A$14577,'MONTHLY DATA'!$A139,'WEEKLY DATA'!$B$11:$B$14577,'MONTHLY DATA'!$B139)</f>
        <v>406.25</v>
      </c>
      <c r="BZ139" s="78">
        <f>AVERAGEIFS('WEEKLY DATA'!BZ$11:BZ$14577,'WEEKLY DATA'!$A$11:$A$14577,'MONTHLY DATA'!$A139,'WEEKLY DATA'!$B$11:$B$14577,'MONTHLY DATA'!$B139)</f>
        <v>401.25</v>
      </c>
      <c r="CA139" s="154">
        <f t="shared" si="75"/>
        <v>-0.11325966850828728</v>
      </c>
      <c r="CB139" s="78">
        <f>AVERAGEIFS('WEEKLY DATA'!CB$11:CB$14577,'WEEKLY DATA'!$A$11:$A$14577,'MONTHLY DATA'!$A139,'WEEKLY DATA'!$B$11:$B$14577,'MONTHLY DATA'!$B139)</f>
        <v>395</v>
      </c>
      <c r="CC139" s="78">
        <f>AVERAGEIFS('WEEKLY DATA'!CC$11:CC$14577,'WEEKLY DATA'!$A$11:$A$14577,'MONTHLY DATA'!$A139,'WEEKLY DATA'!$B$11:$B$14577,'MONTHLY DATA'!$B139)</f>
        <v>405</v>
      </c>
      <c r="CD139" s="78">
        <f>AVERAGEIFS('WEEKLY DATA'!CD$11:CD$14577,'WEEKLY DATA'!$A$11:$A$14577,'MONTHLY DATA'!$A139,'WEEKLY DATA'!$B$11:$B$14577,'MONTHLY DATA'!$B139)</f>
        <v>400</v>
      </c>
      <c r="CE139" s="154">
        <f t="shared" si="76"/>
        <v>-9.3484419263456076E-2</v>
      </c>
      <c r="CF139" s="78">
        <f>AVERAGEIFS('WEEKLY DATA'!CF$11:CF$14577,'WEEKLY DATA'!$A$11:$A$14577,'MONTHLY DATA'!$A139,'WEEKLY DATA'!$B$11:$B$14577,'MONTHLY DATA'!$B139)</f>
        <v>295.625</v>
      </c>
      <c r="CG139" s="78">
        <f>AVERAGEIFS('WEEKLY DATA'!CG$11:CG$14577,'WEEKLY DATA'!$A$11:$A$14577,'MONTHLY DATA'!$A139,'WEEKLY DATA'!$B$11:$B$14577,'MONTHLY DATA'!$B139)</f>
        <v>305.625</v>
      </c>
      <c r="CH139" s="78">
        <f>AVERAGEIFS('WEEKLY DATA'!CH$11:CH$14577,'WEEKLY DATA'!$A$11:$A$14577,'MONTHLY DATA'!$A139,'WEEKLY DATA'!$B$11:$B$14577,'MONTHLY DATA'!$B139)</f>
        <v>300.625</v>
      </c>
      <c r="CI139" s="154">
        <f t="shared" si="77"/>
        <v>-5.3149606299212615E-2</v>
      </c>
      <c r="CJ139" s="78">
        <f>AVERAGEIFS('WEEKLY DATA'!CJ$11:CJ$14577,'WEEKLY DATA'!$A$11:$A$14577,'MONTHLY DATA'!$A139,'WEEKLY DATA'!$B$11:$B$14577,'MONTHLY DATA'!$B139)</f>
        <v>221.875</v>
      </c>
      <c r="CK139" s="78">
        <f>AVERAGEIFS('WEEKLY DATA'!CK$11:CK$14577,'WEEKLY DATA'!$A$11:$A$14577,'MONTHLY DATA'!$A139,'WEEKLY DATA'!$B$11:$B$14577,'MONTHLY DATA'!$B139)</f>
        <v>231.875</v>
      </c>
      <c r="CL139" s="78">
        <f>AVERAGEIFS('WEEKLY DATA'!CL$11:CL$14577,'WEEKLY DATA'!$A$11:$A$14577,'MONTHLY DATA'!$A139,'WEEKLY DATA'!$B$11:$B$14577,'MONTHLY DATA'!$B139)</f>
        <v>226.875</v>
      </c>
      <c r="CM139" s="154">
        <f t="shared" si="78"/>
        <v>-2.7472527472527375E-3</v>
      </c>
      <c r="CN139" s="78">
        <f>AVERAGEIFS('WEEKLY DATA'!CN$11:CN$14577,'WEEKLY DATA'!$A$11:$A$14577,'MONTHLY DATA'!$A139,'WEEKLY DATA'!$B$11:$B$14577,'MONTHLY DATA'!$B139)</f>
        <v>396.25</v>
      </c>
      <c r="CO139" s="78">
        <f>AVERAGEIFS('WEEKLY DATA'!CO$11:CO$14577,'WEEKLY DATA'!$A$11:$A$14577,'MONTHLY DATA'!$A139,'WEEKLY DATA'!$B$11:$B$14577,'MONTHLY DATA'!$B139)</f>
        <v>406.25</v>
      </c>
      <c r="CP139" s="78">
        <f>AVERAGEIFS('WEEKLY DATA'!CP$11:CP$14577,'WEEKLY DATA'!$A$11:$A$14577,'MONTHLY DATA'!$A139,'WEEKLY DATA'!$B$11:$B$14577,'MONTHLY DATA'!$B139)</f>
        <v>401.25</v>
      </c>
      <c r="CQ139" s="154">
        <f t="shared" si="79"/>
        <v>-0.11325966850828728</v>
      </c>
      <c r="CR139" s="78">
        <f>AVERAGEIFS('WEEKLY DATA'!CR$11:CR$14577,'WEEKLY DATA'!$A$11:$A$14577,'MONTHLY DATA'!$A139,'WEEKLY DATA'!$B$11:$B$14577,'MONTHLY DATA'!$B139)</f>
        <v>386.25</v>
      </c>
      <c r="CS139" s="78">
        <f>AVERAGEIFS('WEEKLY DATA'!CS$11:CS$14577,'WEEKLY DATA'!$A$11:$A$14577,'MONTHLY DATA'!$A139,'WEEKLY DATA'!$B$11:$B$14577,'MONTHLY DATA'!$B139)</f>
        <v>396.25</v>
      </c>
      <c r="CT139" s="78">
        <f>AVERAGEIFS('WEEKLY DATA'!CT$11:CT$14577,'WEEKLY DATA'!$A$11:$A$14577,'MONTHLY DATA'!$A139,'WEEKLY DATA'!$B$11:$B$14577,'MONTHLY DATA'!$B139)</f>
        <v>391.25</v>
      </c>
      <c r="CU139" s="154">
        <f t="shared" si="80"/>
        <v>-2.4922118380062308E-2</v>
      </c>
      <c r="CV139" s="169">
        <f>AVERAGEIFS('WEEKLY DATA'!CV$11:CV$14577,'WEEKLY DATA'!$A$11:$A$14577,'MONTHLY DATA'!$A139,'WEEKLY DATA'!$B$11:$B$14577,'MONTHLY DATA'!$B139)</f>
        <v>290</v>
      </c>
      <c r="CW139" s="78">
        <f>AVERAGEIFS('WEEKLY DATA'!CW$11:CW$14577,'WEEKLY DATA'!$A$11:$A$14577,'MONTHLY DATA'!$A139,'WEEKLY DATA'!$B$11:$B$14577,'MONTHLY DATA'!$B139)</f>
        <v>300</v>
      </c>
      <c r="CX139" s="78">
        <f>AVERAGEIFS('WEEKLY DATA'!CX$11:CX$14577,'WEEKLY DATA'!$A$11:$A$14577,'MONTHLY DATA'!$A139,'WEEKLY DATA'!$B$11:$B$14577,'MONTHLY DATA'!$B139)</f>
        <v>295</v>
      </c>
      <c r="CY139" s="154">
        <f t="shared" si="81"/>
        <v>-4.4534412955465563E-2</v>
      </c>
      <c r="CZ139" s="169">
        <f>AVERAGEIFS('WEEKLY DATA'!CZ$11:CZ$14577,'WEEKLY DATA'!$A$11:$A$14577,'MONTHLY DATA'!$A139,'WEEKLY DATA'!$B$11:$B$14577,'MONTHLY DATA'!$B139)</f>
        <v>223.125</v>
      </c>
      <c r="DA139" s="78">
        <f>AVERAGEIFS('WEEKLY DATA'!DA$11:DA$14577,'WEEKLY DATA'!$A$11:$A$14577,'MONTHLY DATA'!$A139,'WEEKLY DATA'!$B$11:$B$14577,'MONTHLY DATA'!$B139)</f>
        <v>233.125</v>
      </c>
      <c r="DB139" s="78">
        <f>AVERAGEIFS('WEEKLY DATA'!DB$11:DB$14577,'WEEKLY DATA'!$A$11:$A$14577,'MONTHLY DATA'!$A139,'WEEKLY DATA'!$B$11:$B$14577,'MONTHLY DATA'!$B139)</f>
        <v>228.125</v>
      </c>
      <c r="DC139" s="154">
        <f t="shared" si="82"/>
        <v>-5.9278350515463929E-2</v>
      </c>
      <c r="DD139" s="78">
        <f>AVERAGEIFS('WEEKLY DATA'!DD$11:DD$14577,'WEEKLY DATA'!$A$11:$A$14577,'MONTHLY DATA'!$A139,'WEEKLY DATA'!$B$11:$B$14577,'MONTHLY DATA'!$B139)</f>
        <v>430</v>
      </c>
      <c r="DE139" s="78">
        <f>AVERAGEIFS('WEEKLY DATA'!DE$11:DE$14577,'WEEKLY DATA'!$A$11:$A$14577,'MONTHLY DATA'!$A139,'WEEKLY DATA'!$B$11:$B$14577,'MONTHLY DATA'!$B139)</f>
        <v>440</v>
      </c>
      <c r="DF139" s="78">
        <f>AVERAGEIFS('WEEKLY DATA'!DF$11:DF$14577,'WEEKLY DATA'!$A$11:$A$14577,'MONTHLY DATA'!$A139,'WEEKLY DATA'!$B$11:$B$14577,'MONTHLY DATA'!$B139)</f>
        <v>435</v>
      </c>
      <c r="DG139" s="154">
        <f t="shared" si="83"/>
        <v>-3.8674033149171283E-2</v>
      </c>
      <c r="DH139" s="78">
        <f>AVERAGEIFS('WEEKLY DATA'!DH$11:DH$14577,'WEEKLY DATA'!$A$11:$A$14577,'MONTHLY DATA'!$A139,'WEEKLY DATA'!$B$11:$B$14577,'MONTHLY DATA'!$B139)</f>
        <v>370</v>
      </c>
      <c r="DI139" s="78">
        <f>AVERAGEIFS('WEEKLY DATA'!DI$11:DI$14577,'WEEKLY DATA'!$A$11:$A$14577,'MONTHLY DATA'!$A139,'WEEKLY DATA'!$B$11:$B$14577,'MONTHLY DATA'!$B139)</f>
        <v>380</v>
      </c>
      <c r="DJ139" s="78">
        <f>AVERAGEIFS('WEEKLY DATA'!DJ$11:DJ$14577,'WEEKLY DATA'!$A$11:$A$14577,'MONTHLY DATA'!$A139,'WEEKLY DATA'!$B$11:$B$14577,'MONTHLY DATA'!$B139)</f>
        <v>375</v>
      </c>
      <c r="DK139" s="154">
        <f t="shared" si="84"/>
        <v>-0.10979228486646886</v>
      </c>
      <c r="DL139" s="169">
        <f>AVERAGEIFS('WEEKLY DATA'!DL$11:DL$14577,'WEEKLY DATA'!$A$11:$A$14577,'MONTHLY DATA'!$A139,'WEEKLY DATA'!$B$11:$B$14577,'MONTHLY DATA'!$B139)</f>
        <v>265</v>
      </c>
      <c r="DM139" s="78">
        <f>AVERAGEIFS('WEEKLY DATA'!DM$11:DM$14577,'WEEKLY DATA'!$A$11:$A$14577,'MONTHLY DATA'!$A139,'WEEKLY DATA'!$B$11:$B$14577,'MONTHLY DATA'!$B139)</f>
        <v>275</v>
      </c>
      <c r="DN139" s="78">
        <f>AVERAGEIFS('WEEKLY DATA'!DN$11:DN$14577,'WEEKLY DATA'!$A$11:$A$14577,'MONTHLY DATA'!$A139,'WEEKLY DATA'!$B$11:$B$14577,'MONTHLY DATA'!$B139)</f>
        <v>270</v>
      </c>
      <c r="DO139" s="154">
        <f t="shared" si="85"/>
        <v>-9.6234309623430936E-2</v>
      </c>
      <c r="DP139" s="78">
        <f>AVERAGEIFS('WEEKLY DATA'!DP$11:DP$14577,'WEEKLY DATA'!$A$11:$A$14577,'MONTHLY DATA'!$A139,'WEEKLY DATA'!$B$11:$B$14577,'MONTHLY DATA'!$B139)</f>
        <v>193.75</v>
      </c>
      <c r="DQ139" s="78">
        <f>AVERAGEIFS('WEEKLY DATA'!DQ$11:DQ$14577,'WEEKLY DATA'!$A$11:$A$14577,'MONTHLY DATA'!$A139,'WEEKLY DATA'!$B$11:$B$14577,'MONTHLY DATA'!$B139)</f>
        <v>203.75</v>
      </c>
      <c r="DR139" s="78">
        <f>AVERAGEIFS('WEEKLY DATA'!DR$11:DR$14577,'WEEKLY DATA'!$A$11:$A$14577,'MONTHLY DATA'!$A139,'WEEKLY DATA'!$B$11:$B$14577,'MONTHLY DATA'!$B139)</f>
        <v>198.75</v>
      </c>
      <c r="DS139" s="154">
        <f t="shared" si="86"/>
        <v>-0.1067415730337079</v>
      </c>
      <c r="DT139" s="78">
        <f>AVERAGEIFS('WEEKLY DATA'!DT$11:DT$14577,'WEEKLY DATA'!$A$11:$A$14577,'MONTHLY DATA'!$A139,'WEEKLY DATA'!$B$11:$B$14577,'MONTHLY DATA'!$B139)</f>
        <v>431.25</v>
      </c>
      <c r="DU139" s="78">
        <f>AVERAGEIFS('WEEKLY DATA'!DU$11:DU$14577,'WEEKLY DATA'!$A$11:$A$14577,'MONTHLY DATA'!$A139,'WEEKLY DATA'!$B$11:$B$14577,'MONTHLY DATA'!$B139)</f>
        <v>441.25</v>
      </c>
      <c r="DV139" s="78">
        <f>AVERAGEIFS('WEEKLY DATA'!DV$11:DV$14577,'WEEKLY DATA'!$A$11:$A$14577,'MONTHLY DATA'!$A139,'WEEKLY DATA'!$B$11:$B$14577,'MONTHLY DATA'!$B139)</f>
        <v>436.25</v>
      </c>
      <c r="DW139" s="154">
        <f t="shared" si="87"/>
        <v>-3.5911602209944715E-2</v>
      </c>
      <c r="DX139" s="78">
        <f>AVERAGEIFS('WEEKLY DATA'!DX$11:DX$14577,'WEEKLY DATA'!$A$11:$A$14577,'MONTHLY DATA'!$A139,'WEEKLY DATA'!$B$11:$B$14577,'MONTHLY DATA'!$B139)</f>
        <v>368.75</v>
      </c>
      <c r="DY139" s="78">
        <f>AVERAGEIFS('WEEKLY DATA'!DY$11:DY$14577,'WEEKLY DATA'!$A$11:$A$14577,'MONTHLY DATA'!$A139,'WEEKLY DATA'!$B$11:$B$14577,'MONTHLY DATA'!$B139)</f>
        <v>378.75</v>
      </c>
      <c r="DZ139" s="78">
        <f>AVERAGEIFS('WEEKLY DATA'!DZ$11:DZ$14577,'WEEKLY DATA'!$A$11:$A$14577,'MONTHLY DATA'!$A139,'WEEKLY DATA'!$B$11:$B$14577,'MONTHLY DATA'!$B139)</f>
        <v>373.75</v>
      </c>
      <c r="EA139" s="154">
        <f t="shared" si="88"/>
        <v>-0.10210210210210213</v>
      </c>
      <c r="EB139" s="78">
        <f>AVERAGEIFS('WEEKLY DATA'!EB$11:EB$14577,'WEEKLY DATA'!$A$11:$A$14577,'MONTHLY DATA'!$A139,'WEEKLY DATA'!$B$11:$B$14577,'MONTHLY DATA'!$B139)</f>
        <v>273.125</v>
      </c>
      <c r="EC139" s="78">
        <f>AVERAGEIFS('WEEKLY DATA'!EC$11:EC$14577,'WEEKLY DATA'!$A$11:$A$14577,'MONTHLY DATA'!$A139,'WEEKLY DATA'!$B$11:$B$14577,'MONTHLY DATA'!$B139)</f>
        <v>283.125</v>
      </c>
      <c r="ED139" s="78">
        <f>AVERAGEIFS('WEEKLY DATA'!ED$11:ED$14577,'WEEKLY DATA'!$A$11:$A$14577,'MONTHLY DATA'!$A139,'WEEKLY DATA'!$B$11:$B$14577,'MONTHLY DATA'!$B139)</f>
        <v>278.125</v>
      </c>
      <c r="EE139" s="154">
        <f t="shared" si="89"/>
        <v>-0.10282258064516125</v>
      </c>
      <c r="EF139" s="169">
        <f>AVERAGEIFS('WEEKLY DATA'!EF$11:EF$14577,'WEEKLY DATA'!$A$11:$A$14577,'MONTHLY DATA'!$A139,'WEEKLY DATA'!$B$11:$B$14577,'MONTHLY DATA'!$B139)</f>
        <v>211.25</v>
      </c>
      <c r="EG139" s="78">
        <f>AVERAGEIFS('WEEKLY DATA'!EG$11:EG$14577,'WEEKLY DATA'!$A$11:$A$14577,'MONTHLY DATA'!$A139,'WEEKLY DATA'!$B$11:$B$14577,'MONTHLY DATA'!$B139)</f>
        <v>218.75</v>
      </c>
      <c r="EH139" s="78">
        <f>AVERAGEIFS('WEEKLY DATA'!EH$11:EH$14577,'WEEKLY DATA'!$A$11:$A$14577,'MONTHLY DATA'!$A139,'WEEKLY DATA'!$B$11:$B$14577,'MONTHLY DATA'!$B139)</f>
        <v>215</v>
      </c>
      <c r="EI139" s="154">
        <f t="shared" si="90"/>
        <v>0</v>
      </c>
      <c r="EJ139" s="78">
        <f>AVERAGEIFS('WEEKLY DATA'!EJ$11:EJ$14577,'WEEKLY DATA'!$A$11:$A$14577,'MONTHLY DATA'!$A139,'WEEKLY DATA'!$B$11:$B$14577,'MONTHLY DATA'!$B139)</f>
        <v>478.125</v>
      </c>
      <c r="EK139" s="78">
        <f>AVERAGEIFS('WEEKLY DATA'!EK$11:EK$14577,'WEEKLY DATA'!$A$11:$A$14577,'MONTHLY DATA'!$A139,'WEEKLY DATA'!$B$11:$B$14577,'MONTHLY DATA'!$B139)</f>
        <v>488.125</v>
      </c>
      <c r="EL139" s="78">
        <f>AVERAGEIFS('WEEKLY DATA'!EL$11:EL$14577,'WEEKLY DATA'!$A$11:$A$14577,'MONTHLY DATA'!$A139,'WEEKLY DATA'!$B$11:$B$14577,'MONTHLY DATA'!$B139)</f>
        <v>483.125</v>
      </c>
      <c r="EM139" s="154">
        <f t="shared" si="91"/>
        <v>-5.7317073170731758E-2</v>
      </c>
      <c r="EN139" s="78">
        <f>AVERAGEIFS('WEEKLY DATA'!EN$11:EN$14577,'WEEKLY DATA'!$A$11:$A$14577,'MONTHLY DATA'!$A139,'WEEKLY DATA'!$B$11:$B$14577,'MONTHLY DATA'!$B139)</f>
        <v>311.875</v>
      </c>
      <c r="EO139" s="78">
        <f>AVERAGEIFS('WEEKLY DATA'!EO$11:EO$14577,'WEEKLY DATA'!$A$11:$A$14577,'MONTHLY DATA'!$A139,'WEEKLY DATA'!$B$11:$B$14577,'MONTHLY DATA'!$B139)</f>
        <v>321.875</v>
      </c>
      <c r="EP139" s="78">
        <f>AVERAGEIFS('WEEKLY DATA'!EP$11:EP$14577,'WEEKLY DATA'!$A$11:$A$14577,'MONTHLY DATA'!$A139,'WEEKLY DATA'!$B$11:$B$14577,'MONTHLY DATA'!$B139)</f>
        <v>316.875</v>
      </c>
      <c r="EQ139" s="154">
        <f t="shared" si="92"/>
        <v>6.9620253164556889E-2</v>
      </c>
      <c r="ER139" s="78">
        <f>AVERAGEIFS('WEEKLY DATA'!ER$11:ER$14577,'WEEKLY DATA'!$A$11:$A$14577,'MONTHLY DATA'!$A139,'WEEKLY DATA'!$B$11:$B$14577,'MONTHLY DATA'!$B139)</f>
        <v>268.125</v>
      </c>
      <c r="ES139" s="78">
        <f>AVERAGEIFS('WEEKLY DATA'!ES$11:ES$14577,'WEEKLY DATA'!$A$11:$A$14577,'MONTHLY DATA'!$A139,'WEEKLY DATA'!$B$11:$B$14577,'MONTHLY DATA'!$B139)</f>
        <v>278.125</v>
      </c>
      <c r="ET139" s="78">
        <f>AVERAGEIFS('WEEKLY DATA'!ET$11:ET$14577,'WEEKLY DATA'!$A$11:$A$14577,'MONTHLY DATA'!$A139,'WEEKLY DATA'!$B$11:$B$14577,'MONTHLY DATA'!$B139)</f>
        <v>273.125</v>
      </c>
      <c r="EU139" s="154">
        <f t="shared" si="93"/>
        <v>-5.8189655172413812E-2</v>
      </c>
      <c r="EV139" s="78">
        <f>AVERAGEIFS('WEEKLY DATA'!EV$11:EV$14577,'WEEKLY DATA'!$A$11:$A$14577,'MONTHLY DATA'!$A139,'WEEKLY DATA'!$B$11:$B$14577,'MONTHLY DATA'!$B139)</f>
        <v>196.25</v>
      </c>
      <c r="EW139" s="78">
        <f>AVERAGEIFS('WEEKLY DATA'!EW$11:EW$14577,'WEEKLY DATA'!$A$11:$A$14577,'MONTHLY DATA'!$A139,'WEEKLY DATA'!$B$11:$B$14577,'MONTHLY DATA'!$B139)</f>
        <v>203.75</v>
      </c>
      <c r="EX139" s="78">
        <f>AVERAGEIFS('WEEKLY DATA'!EX$11:EX$14577,'WEEKLY DATA'!$A$11:$A$14577,'MONTHLY DATA'!$A139,'WEEKLY DATA'!$B$11:$B$14577,'MONTHLY DATA'!$B139)</f>
        <v>200</v>
      </c>
      <c r="EY139" s="154">
        <f t="shared" si="94"/>
        <v>-6.9767441860465129E-2</v>
      </c>
      <c r="EZ139" s="78">
        <f>AVERAGEIFS('WEEKLY DATA'!EZ$11:EZ$14577,'WEEKLY DATA'!$A$11:$A$14577,'MONTHLY DATA'!$A139,'WEEKLY DATA'!$B$11:$B$14577,'MONTHLY DATA'!$B139)</f>
        <v>475.625</v>
      </c>
      <c r="FA139" s="78">
        <f>AVERAGEIFS('WEEKLY DATA'!FA$11:FA$14577,'WEEKLY DATA'!$A$11:$A$14577,'MONTHLY DATA'!$A139,'WEEKLY DATA'!$B$11:$B$14577,'MONTHLY DATA'!$B139)</f>
        <v>485.625</v>
      </c>
      <c r="FB139" s="78">
        <f>AVERAGEIFS('WEEKLY DATA'!FB$11:FB$14577,'WEEKLY DATA'!$A$11:$A$14577,'MONTHLY DATA'!$A139,'WEEKLY DATA'!$B$11:$B$14577,'MONTHLY DATA'!$B139)</f>
        <v>480.625</v>
      </c>
      <c r="FC139" s="154">
        <f t="shared" si="95"/>
        <v>-3.3919597989949701E-2</v>
      </c>
      <c r="FD139" s="78">
        <f>AVERAGEIFS('WEEKLY DATA'!FD$11:FD$14577,'WEEKLY DATA'!$A$11:$A$14577,'MONTHLY DATA'!$A139,'WEEKLY DATA'!$B$11:$B$14577,'MONTHLY DATA'!$B139)</f>
        <v>389.375</v>
      </c>
      <c r="FE139" s="78">
        <f>AVERAGEIFS('WEEKLY DATA'!FE$11:FE$14577,'WEEKLY DATA'!$A$11:$A$14577,'MONTHLY DATA'!$A139,'WEEKLY DATA'!$B$11:$B$14577,'MONTHLY DATA'!$B139)</f>
        <v>399.375</v>
      </c>
      <c r="FF139" s="78">
        <f>AVERAGEIFS('WEEKLY DATA'!FF$11:FF$14577,'WEEKLY DATA'!$A$11:$A$14577,'MONTHLY DATA'!$A139,'WEEKLY DATA'!$B$11:$B$14577,'MONTHLY DATA'!$B139)</f>
        <v>394.375</v>
      </c>
      <c r="FG139" s="154">
        <f t="shared" si="96"/>
        <v>3.4426229508196737E-2</v>
      </c>
      <c r="FH139" s="78">
        <f>AVERAGEIFS('WEEKLY DATA'!FH$11:FH$14577,'WEEKLY DATA'!$A$11:$A$14577,'MONTHLY DATA'!$A139,'WEEKLY DATA'!$B$11:$B$14577,'MONTHLY DATA'!$B139)</f>
        <v>298.125</v>
      </c>
      <c r="FI139" s="78">
        <f>AVERAGEIFS('WEEKLY DATA'!FI$11:FI$14577,'WEEKLY DATA'!$A$11:$A$14577,'MONTHLY DATA'!$A139,'WEEKLY DATA'!$B$11:$B$14577,'MONTHLY DATA'!$B139)</f>
        <v>308.125</v>
      </c>
      <c r="FJ139" s="78">
        <f>AVERAGEIFS('WEEKLY DATA'!FJ$11:FJ$14577,'WEEKLY DATA'!$A$11:$A$14577,'MONTHLY DATA'!$A139,'WEEKLY DATA'!$B$11:$B$14577,'MONTHLY DATA'!$B139)</f>
        <v>303.125</v>
      </c>
      <c r="FK139" s="154">
        <f t="shared" si="97"/>
        <v>-1.4227642276422814E-2</v>
      </c>
      <c r="FL139" s="169">
        <f>AVERAGEIFS('WEEKLY DATA'!FL$11:FL$14577,'WEEKLY DATA'!$A$11:$A$14577,'MONTHLY DATA'!$A139,'WEEKLY DATA'!$B$11:$B$14577,'MONTHLY DATA'!$B139)</f>
        <v>223.125</v>
      </c>
      <c r="FM139" s="78">
        <f>AVERAGEIFS('WEEKLY DATA'!FM$11:FM$14577,'WEEKLY DATA'!$A$11:$A$14577,'MONTHLY DATA'!$A139,'WEEKLY DATA'!$B$11:$B$14577,'MONTHLY DATA'!$B139)</f>
        <v>233.125</v>
      </c>
      <c r="FN139" s="78">
        <f>AVERAGEIFS('WEEKLY DATA'!FN$11:FN$14577,'WEEKLY DATA'!$A$11:$A$14577,'MONTHLY DATA'!$A139,'WEEKLY DATA'!$B$11:$B$14577,'MONTHLY DATA'!$B139)</f>
        <v>228.125</v>
      </c>
      <c r="FO139" s="154">
        <f t="shared" si="98"/>
        <v>4.8850574712643757E-2</v>
      </c>
      <c r="FP139" s="78">
        <f>AVERAGEIFS('WEEKLY DATA'!FP$11:FP$14577,'WEEKLY DATA'!$A$11:$A$14577,'MONTHLY DATA'!$A139,'WEEKLY DATA'!$B$11:$B$14577,'MONTHLY DATA'!$B139)</f>
        <v>375</v>
      </c>
      <c r="FQ139" s="78">
        <f>AVERAGEIFS('WEEKLY DATA'!FQ$11:FQ$14577,'WEEKLY DATA'!$A$11:$A$14577,'MONTHLY DATA'!$A139,'WEEKLY DATA'!$B$11:$B$14577,'MONTHLY DATA'!$B139)</f>
        <v>385</v>
      </c>
      <c r="FR139" s="78">
        <f>AVERAGEIFS('WEEKLY DATA'!FR$11:FR$14577,'WEEKLY DATA'!$A$11:$A$14577,'MONTHLY DATA'!$A139,'WEEKLY DATA'!$B$11:$B$14577,'MONTHLY DATA'!$B139)</f>
        <v>380</v>
      </c>
      <c r="FS139" s="154">
        <f t="shared" si="99"/>
        <v>0</v>
      </c>
      <c r="FT139" s="78">
        <f>AVERAGEIFS('WEEKLY DATA'!FT$11:FT$14577,'WEEKLY DATA'!$A$11:$A$14577,'MONTHLY DATA'!$A139,'WEEKLY DATA'!$B$11:$B$14577,'MONTHLY DATA'!$B139)</f>
        <v>358.125</v>
      </c>
      <c r="FU139" s="78">
        <f>AVERAGEIFS('WEEKLY DATA'!FU$11:FU$14577,'WEEKLY DATA'!$A$11:$A$14577,'MONTHLY DATA'!$A139,'WEEKLY DATA'!$B$11:$B$14577,'MONTHLY DATA'!$B139)</f>
        <v>368.125</v>
      </c>
      <c r="FV139" s="78">
        <f>AVERAGEIFS('WEEKLY DATA'!FV$11:FV$14577,'WEEKLY DATA'!$A$11:$A$14577,'MONTHLY DATA'!$A139,'WEEKLY DATA'!$B$11:$B$14577,'MONTHLY DATA'!$B139)</f>
        <v>363.125</v>
      </c>
      <c r="FW139" s="154">
        <f t="shared" si="100"/>
        <v>-5.136986301369828E-3</v>
      </c>
      <c r="FX139" s="78">
        <f>AVERAGEIFS('WEEKLY DATA'!FX$11:FX$14577,'WEEKLY DATA'!$A$11:$A$14577,'MONTHLY DATA'!$A139,'WEEKLY DATA'!$B$11:$B$14577,'MONTHLY DATA'!$B139)</f>
        <v>305</v>
      </c>
      <c r="FY139" s="78">
        <f>AVERAGEIFS('WEEKLY DATA'!FY$11:FY$14577,'WEEKLY DATA'!$A$11:$A$14577,'MONTHLY DATA'!$A139,'WEEKLY DATA'!$B$11:$B$14577,'MONTHLY DATA'!$B139)</f>
        <v>315</v>
      </c>
      <c r="FZ139" s="78">
        <f>AVERAGEIFS('WEEKLY DATA'!FZ$11:FZ$14577,'WEEKLY DATA'!$A$11:$A$14577,'MONTHLY DATA'!$A139,'WEEKLY DATA'!$B$11:$B$14577,'MONTHLY DATA'!$B139)</f>
        <v>310</v>
      </c>
      <c r="GA139" s="154">
        <f t="shared" si="101"/>
        <v>-0.19480519480519476</v>
      </c>
      <c r="GB139" s="78">
        <f>AVERAGEIFS('WEEKLY DATA'!GB$11:GB$14577,'WEEKLY DATA'!$A$11:$A$14577,'MONTHLY DATA'!$A139,'WEEKLY DATA'!$B$11:$B$14577,'MONTHLY DATA'!$B139)</f>
        <v>394.375</v>
      </c>
      <c r="GC139" s="78">
        <f>AVERAGEIFS('WEEKLY DATA'!GC$11:GC$14577,'WEEKLY DATA'!$A$11:$A$14577,'MONTHLY DATA'!$A139,'WEEKLY DATA'!$B$11:$B$14577,'MONTHLY DATA'!$B139)</f>
        <v>404.375</v>
      </c>
      <c r="GD139" s="78">
        <f>AVERAGEIFS('WEEKLY DATA'!GD$11:GD$14577,'WEEKLY DATA'!$A$11:$A$14577,'MONTHLY DATA'!$A139,'WEEKLY DATA'!$B$11:$B$14577,'MONTHLY DATA'!$B139)</f>
        <v>399.375</v>
      </c>
      <c r="GE139" s="154">
        <f t="shared" si="102"/>
        <v>-3.4743202416918417E-2</v>
      </c>
      <c r="GF139" s="169">
        <f>AVERAGEIFS('WEEKLY DATA'!GF$11:GF$14577,'WEEKLY DATA'!$A$11:$A$14577,'MONTHLY DATA'!$A139,'WEEKLY DATA'!$B$11:$B$14577,'MONTHLY DATA'!$B139)</f>
        <v>294.375</v>
      </c>
      <c r="GG139" s="78">
        <f>AVERAGEIFS('WEEKLY DATA'!GG$11:GG$14577,'WEEKLY DATA'!$A$11:$A$14577,'MONTHLY DATA'!$A139,'WEEKLY DATA'!$B$11:$B$14577,'MONTHLY DATA'!$B139)</f>
        <v>304.375</v>
      </c>
      <c r="GH139" s="78">
        <f>AVERAGEIFS('WEEKLY DATA'!GH$11:GH$14577,'WEEKLY DATA'!$A$11:$A$14577,'MONTHLY DATA'!$A139,'WEEKLY DATA'!$B$11:$B$14577,'MONTHLY DATA'!$B139)</f>
        <v>299.375</v>
      </c>
      <c r="GI139" s="154">
        <f t="shared" si="103"/>
        <v>-4.2000000000000037E-2</v>
      </c>
      <c r="GJ139" s="78">
        <f>AVERAGEIFS('WEEKLY DATA'!GJ$11:GJ$14577,'WEEKLY DATA'!$A$11:$A$14577,'MONTHLY DATA'!$A139,'WEEKLY DATA'!$B$11:$B$14577,'MONTHLY DATA'!$B139)</f>
        <v>440</v>
      </c>
      <c r="GK139" s="78">
        <f>AVERAGEIFS('WEEKLY DATA'!GK$11:GK$14577,'WEEKLY DATA'!$A$11:$A$14577,'MONTHLY DATA'!$A139,'WEEKLY DATA'!$B$11:$B$14577,'MONTHLY DATA'!$B139)</f>
        <v>450</v>
      </c>
      <c r="GL139" s="78">
        <f>AVERAGEIFS('WEEKLY DATA'!GL$11:GL$14577,'WEEKLY DATA'!$A$11:$A$14577,'MONTHLY DATA'!$A139,'WEEKLY DATA'!$B$11:$B$14577,'MONTHLY DATA'!$B139)</f>
        <v>445</v>
      </c>
      <c r="GM139" s="154">
        <f t="shared" si="104"/>
        <v>-3.7837837837837784E-2</v>
      </c>
      <c r="GN139" s="78">
        <f>AVERAGEIFS('WEEKLY DATA'!GN$11:GN$14577,'WEEKLY DATA'!$A$11:$A$14577,'MONTHLY DATA'!$A139,'WEEKLY DATA'!$B$11:$B$14577,'MONTHLY DATA'!$B139)</f>
        <v>445</v>
      </c>
      <c r="GO139" s="78">
        <f>AVERAGEIFS('WEEKLY DATA'!GO$11:GO$14577,'WEEKLY DATA'!$A$11:$A$14577,'MONTHLY DATA'!$A139,'WEEKLY DATA'!$B$11:$B$14577,'MONTHLY DATA'!$B139)</f>
        <v>455</v>
      </c>
      <c r="GP139" s="78">
        <f>AVERAGEIFS('WEEKLY DATA'!GP$11:GP$14577,'WEEKLY DATA'!$A$11:$A$14577,'MONTHLY DATA'!$A139,'WEEKLY DATA'!$B$11:$B$14577,'MONTHLY DATA'!$B139)</f>
        <v>450</v>
      </c>
      <c r="GQ139" s="154">
        <f t="shared" si="105"/>
        <v>-2.7700831024930483E-3</v>
      </c>
      <c r="GR139" s="78"/>
    </row>
    <row r="140" spans="1:200" ht="15.75" x14ac:dyDescent="0.25">
      <c r="A140">
        <f t="shared" ref="A140:A203" si="106">MONTH(C140)</f>
        <v>10</v>
      </c>
      <c r="B140">
        <f t="shared" ref="B140:B203" si="107">YEAR(C140)</f>
        <v>2020</v>
      </c>
      <c r="C140" s="86">
        <v>44105</v>
      </c>
      <c r="D140" s="78">
        <f>AVERAGEIFS('WEEKLY DATA'!D$11:D$14577,'WEEKLY DATA'!$A$11:$A$14577,'MONTHLY DATA'!$A140,'WEEKLY DATA'!$B$11:$B$14577,'MONTHLY DATA'!$B140)</f>
        <v>353</v>
      </c>
      <c r="E140" s="78">
        <f>AVERAGEIFS('WEEKLY DATA'!E$11:E$14577,'WEEKLY DATA'!$A$11:$A$14577,'MONTHLY DATA'!$A140,'WEEKLY DATA'!$B$11:$B$14577,'MONTHLY DATA'!$B140)</f>
        <v>363</v>
      </c>
      <c r="F140" s="78">
        <f>AVERAGEIFS('WEEKLY DATA'!F$11:F$14577,'WEEKLY DATA'!$A$11:$A$14577,'MONTHLY DATA'!$A140,'WEEKLY DATA'!$B$11:$B$14577,'MONTHLY DATA'!$B140)</f>
        <v>358</v>
      </c>
      <c r="G140" s="154">
        <f t="shared" si="57"/>
        <v>1.2014134275618371E-2</v>
      </c>
      <c r="H140" s="169">
        <f>AVERAGEIFS('WEEKLY DATA'!H$11:H$14577,'WEEKLY DATA'!$A$11:$A$14577,'MONTHLY DATA'!$A140,'WEEKLY DATA'!$B$11:$B$14577,'MONTHLY DATA'!$B140)</f>
        <v>280</v>
      </c>
      <c r="I140" s="78">
        <f>AVERAGEIFS('WEEKLY DATA'!I$11:I$14577,'WEEKLY DATA'!$A$11:$A$14577,'MONTHLY DATA'!$A140,'WEEKLY DATA'!$B$11:$B$14577,'MONTHLY DATA'!$B140)</f>
        <v>290</v>
      </c>
      <c r="J140" s="78">
        <f>AVERAGEIFS('WEEKLY DATA'!J$11:J$14577,'WEEKLY DATA'!$A$11:$A$14577,'MONTHLY DATA'!$A140,'WEEKLY DATA'!$B$11:$B$14577,'MONTHLY DATA'!$B140)</f>
        <v>285</v>
      </c>
      <c r="K140" s="154">
        <f t="shared" si="58"/>
        <v>-1.5118790496760237E-2</v>
      </c>
      <c r="L140" s="169">
        <f>AVERAGEIFS('WEEKLY DATA'!L$11:L$14577,'WEEKLY DATA'!$A$11:$A$14577,'MONTHLY DATA'!$A140,'WEEKLY DATA'!$B$11:$B$14577,'MONTHLY DATA'!$B140)</f>
        <v>385</v>
      </c>
      <c r="M140" s="78">
        <f>AVERAGEIFS('WEEKLY DATA'!M$11:M$14577,'WEEKLY DATA'!$A$11:$A$14577,'MONTHLY DATA'!$A140,'WEEKLY DATA'!$B$11:$B$14577,'MONTHLY DATA'!$B140)</f>
        <v>395</v>
      </c>
      <c r="N140" s="78">
        <f>AVERAGEIFS('WEEKLY DATA'!N$11:N$14577,'WEEKLY DATA'!$A$11:$A$14577,'MONTHLY DATA'!$A140,'WEEKLY DATA'!$B$11:$B$14577,'MONTHLY DATA'!$B140)</f>
        <v>390</v>
      </c>
      <c r="O140" s="154">
        <f t="shared" si="59"/>
        <v>-3.1948881789137795E-3</v>
      </c>
      <c r="P140" s="169">
        <f>AVERAGEIFS('WEEKLY DATA'!P$11:P$14577,'WEEKLY DATA'!$A$11:$A$14577,'MONTHLY DATA'!$A140,'WEEKLY DATA'!$B$11:$B$14577,'MONTHLY DATA'!$B140)</f>
        <v>324</v>
      </c>
      <c r="Q140" s="78">
        <f>AVERAGEIFS('WEEKLY DATA'!Q$11:Q$14577,'WEEKLY DATA'!$A$11:$A$14577,'MONTHLY DATA'!$A140,'WEEKLY DATA'!$B$11:$B$14577,'MONTHLY DATA'!$B140)</f>
        <v>334</v>
      </c>
      <c r="R140" s="78">
        <f>AVERAGEIFS('WEEKLY DATA'!R$11:R$14577,'WEEKLY DATA'!$A$11:$A$14577,'MONTHLY DATA'!$A140,'WEEKLY DATA'!$B$11:$B$14577,'MONTHLY DATA'!$B140)</f>
        <v>329</v>
      </c>
      <c r="S140" s="154">
        <f t="shared" si="60"/>
        <v>-1.2382739212007499E-2</v>
      </c>
      <c r="T140" s="169">
        <f>AVERAGEIFS('WEEKLY DATA'!T$11:T$14577,'WEEKLY DATA'!$A$11:$A$14577,'MONTHLY DATA'!$A140,'WEEKLY DATA'!$B$11:$B$14577,'MONTHLY DATA'!$B140)</f>
        <v>306</v>
      </c>
      <c r="U140" s="78">
        <f>AVERAGEIFS('WEEKLY DATA'!U$11:U$14577,'WEEKLY DATA'!$A$11:$A$14577,'MONTHLY DATA'!$A140,'WEEKLY DATA'!$B$11:$B$14577,'MONTHLY DATA'!$B140)</f>
        <v>316</v>
      </c>
      <c r="V140" s="78">
        <f>AVERAGEIFS('WEEKLY DATA'!V$11:V$14577,'WEEKLY DATA'!$A$11:$A$14577,'MONTHLY DATA'!$A140,'WEEKLY DATA'!$B$11:$B$14577,'MONTHLY DATA'!$B140)</f>
        <v>311</v>
      </c>
      <c r="W140" s="154">
        <f t="shared" si="61"/>
        <v>-6.6416510318949351E-2</v>
      </c>
      <c r="X140" s="169">
        <f>AVERAGEIFS('WEEKLY DATA'!X$11:X$14577,'WEEKLY DATA'!$A$11:$A$14577,'MONTHLY DATA'!$A140,'WEEKLY DATA'!$B$11:$B$14577,'MONTHLY DATA'!$B140)</f>
        <v>255</v>
      </c>
      <c r="Y140" s="78">
        <f>AVERAGEIFS('WEEKLY DATA'!Y$11:Y$14577,'WEEKLY DATA'!$A$11:$A$14577,'MONTHLY DATA'!$A140,'WEEKLY DATA'!$B$11:$B$14577,'MONTHLY DATA'!$B140)</f>
        <v>265</v>
      </c>
      <c r="Z140" s="78">
        <f>AVERAGEIFS('WEEKLY DATA'!Z$11:Z$14577,'WEEKLY DATA'!$A$11:$A$14577,'MONTHLY DATA'!$A140,'WEEKLY DATA'!$B$11:$B$14577,'MONTHLY DATA'!$B140)</f>
        <v>260</v>
      </c>
      <c r="AA140" s="154">
        <f t="shared" si="62"/>
        <v>-5.0228310502283158E-2</v>
      </c>
      <c r="AB140" s="169">
        <f>AVERAGEIFS('WEEKLY DATA'!AB$11:AB$14577,'WEEKLY DATA'!$A$11:$A$14577,'MONTHLY DATA'!$A140,'WEEKLY DATA'!$B$11:$B$14577,'MONTHLY DATA'!$B140)</f>
        <v>384</v>
      </c>
      <c r="AC140" s="78">
        <f>AVERAGEIFS('WEEKLY DATA'!AC$11:AC$14577,'WEEKLY DATA'!$A$11:$A$14577,'MONTHLY DATA'!$A140,'WEEKLY DATA'!$B$11:$B$14577,'MONTHLY DATA'!$B140)</f>
        <v>394</v>
      </c>
      <c r="AD140" s="78">
        <f>AVERAGEIFS('WEEKLY DATA'!AD$11:AD$14577,'WEEKLY DATA'!$A$11:$A$14577,'MONTHLY DATA'!$A140,'WEEKLY DATA'!$B$11:$B$14577,'MONTHLY DATA'!$B140)</f>
        <v>389</v>
      </c>
      <c r="AE140" s="154">
        <f t="shared" si="63"/>
        <v>-5.7507987220447587E-3</v>
      </c>
      <c r="AF140" s="169">
        <f>AVERAGEIFS('WEEKLY DATA'!AF$11:AF$14577,'WEEKLY DATA'!$A$11:$A$14577,'MONTHLY DATA'!$A140,'WEEKLY DATA'!$B$11:$B$14577,'MONTHLY DATA'!$B140)</f>
        <v>320</v>
      </c>
      <c r="AG140" s="78">
        <f>AVERAGEIFS('WEEKLY DATA'!AG$11:AG$14577,'WEEKLY DATA'!$A$11:$A$14577,'MONTHLY DATA'!$A140,'WEEKLY DATA'!$B$11:$B$14577,'MONTHLY DATA'!$B140)</f>
        <v>330</v>
      </c>
      <c r="AH140" s="78">
        <f>AVERAGEIFS('WEEKLY DATA'!AH$11:AH$14577,'WEEKLY DATA'!$A$11:$A$14577,'MONTHLY DATA'!$A140,'WEEKLY DATA'!$B$11:$B$14577,'MONTHLY DATA'!$B140)</f>
        <v>325</v>
      </c>
      <c r="AI140" s="154">
        <f t="shared" si="64"/>
        <v>9.7087378640776656E-3</v>
      </c>
      <c r="AJ140" s="169">
        <f>AVERAGEIFS('WEEKLY DATA'!AJ$11:AJ$14577,'WEEKLY DATA'!$A$11:$A$14577,'MONTHLY DATA'!$A140,'WEEKLY DATA'!$B$11:$B$14577,'MONTHLY DATA'!$B140)</f>
        <v>253</v>
      </c>
      <c r="AK140" s="78">
        <f>AVERAGEIFS('WEEKLY DATA'!AK$11:AK$14577,'WEEKLY DATA'!$A$11:$A$14577,'MONTHLY DATA'!$A140,'WEEKLY DATA'!$B$11:$B$14577,'MONTHLY DATA'!$B140)</f>
        <v>263</v>
      </c>
      <c r="AL140" s="78">
        <f>AVERAGEIFS('WEEKLY DATA'!AL$11:AL$14577,'WEEKLY DATA'!$A$11:$A$14577,'MONTHLY DATA'!$A140,'WEEKLY DATA'!$B$11:$B$14577,'MONTHLY DATA'!$B140)</f>
        <v>258</v>
      </c>
      <c r="AM140" s="154">
        <f t="shared" si="65"/>
        <v>-7.4439461883408109E-2</v>
      </c>
      <c r="AN140" s="169">
        <f>AVERAGEIFS('WEEKLY DATA'!AN$11:AN$14577,'WEEKLY DATA'!$A$11:$A$14577,'MONTHLY DATA'!$A140,'WEEKLY DATA'!$B$11:$B$14577,'MONTHLY DATA'!$B140)</f>
        <v>202</v>
      </c>
      <c r="AO140" s="78">
        <f>AVERAGEIFS('WEEKLY DATA'!AO$11:AO$14577,'WEEKLY DATA'!$A$11:$A$14577,'MONTHLY DATA'!$A140,'WEEKLY DATA'!$B$11:$B$14577,'MONTHLY DATA'!$B140)</f>
        <v>212</v>
      </c>
      <c r="AP140" s="78">
        <f>AVERAGEIFS('WEEKLY DATA'!AP$11:AP$14577,'WEEKLY DATA'!$A$11:$A$14577,'MONTHLY DATA'!$A140,'WEEKLY DATA'!$B$11:$B$14577,'MONTHLY DATA'!$B140)</f>
        <v>207</v>
      </c>
      <c r="AQ140" s="154">
        <f t="shared" si="66"/>
        <v>-6.7042253521126804E-2</v>
      </c>
      <c r="AR140" s="169">
        <f>AVERAGEIFS('WEEKLY DATA'!AR$11:AR$14577,'WEEKLY DATA'!$A$11:$A$14577,'MONTHLY DATA'!$A140,'WEEKLY DATA'!$B$11:$B$14577,'MONTHLY DATA'!$B140)</f>
        <v>370</v>
      </c>
      <c r="AS140" s="78">
        <f>AVERAGEIFS('WEEKLY DATA'!AS$11:AS$14577,'WEEKLY DATA'!$A$11:$A$14577,'MONTHLY DATA'!$A140,'WEEKLY DATA'!$B$11:$B$14577,'MONTHLY DATA'!$B140)</f>
        <v>380</v>
      </c>
      <c r="AT140" s="78">
        <f>AVERAGEIFS('WEEKLY DATA'!AT$11:AT$14577,'WEEKLY DATA'!$A$11:$A$14577,'MONTHLY DATA'!$A140,'WEEKLY DATA'!$B$11:$B$14577,'MONTHLY DATA'!$B140)</f>
        <v>375</v>
      </c>
      <c r="AU140" s="154">
        <f t="shared" si="67"/>
        <v>-3.8461538461538436E-2</v>
      </c>
      <c r="AV140" s="169">
        <f>AVERAGEIFS('WEEKLY DATA'!AV$11:AV$14577,'WEEKLY DATA'!$A$11:$A$14577,'MONTHLY DATA'!$A140,'WEEKLY DATA'!$B$11:$B$14577,'MONTHLY DATA'!$B140)</f>
        <v>255</v>
      </c>
      <c r="AW140" s="78">
        <f>AVERAGEIFS('WEEKLY DATA'!AW$11:AW$14577,'WEEKLY DATA'!$A$11:$A$14577,'MONTHLY DATA'!$A140,'WEEKLY DATA'!$B$11:$B$14577,'MONTHLY DATA'!$B140)</f>
        <v>265</v>
      </c>
      <c r="AX140" s="78">
        <f>AVERAGEIFS('WEEKLY DATA'!AX$11:AX$14577,'WEEKLY DATA'!$A$11:$A$14577,'MONTHLY DATA'!$A140,'WEEKLY DATA'!$B$11:$B$14577,'MONTHLY DATA'!$B140)</f>
        <v>260</v>
      </c>
      <c r="AY140" s="154">
        <f t="shared" si="68"/>
        <v>-5.8823529411764719E-2</v>
      </c>
      <c r="AZ140" s="169">
        <f>AVERAGEIFS('WEEKLY DATA'!AZ$11:AZ$14577,'WEEKLY DATA'!$A$11:$A$14577,'MONTHLY DATA'!$A140,'WEEKLY DATA'!$B$11:$B$14577,'MONTHLY DATA'!$B140)</f>
        <v>243</v>
      </c>
      <c r="BA140" s="78">
        <f>AVERAGEIFS('WEEKLY DATA'!BA$11:BA$14577,'WEEKLY DATA'!$A$11:$A$14577,'MONTHLY DATA'!$A140,'WEEKLY DATA'!$B$11:$B$14577,'MONTHLY DATA'!$B140)</f>
        <v>253</v>
      </c>
      <c r="BB140" s="78">
        <f>AVERAGEIFS('WEEKLY DATA'!BB$11:BB$14577,'WEEKLY DATA'!$A$11:$A$14577,'MONTHLY DATA'!$A140,'WEEKLY DATA'!$B$11:$B$14577,'MONTHLY DATA'!$B140)</f>
        <v>248</v>
      </c>
      <c r="BC140" s="154">
        <f t="shared" si="69"/>
        <v>-5.5238095238095197E-2</v>
      </c>
      <c r="BD140" s="169">
        <f>AVERAGEIFS('WEEKLY DATA'!BD$11:BD$14577,'WEEKLY DATA'!$A$11:$A$14577,'MONTHLY DATA'!$A140,'WEEKLY DATA'!$B$11:$B$14577,'MONTHLY DATA'!$B140)</f>
        <v>194</v>
      </c>
      <c r="BE140" s="78">
        <f>AVERAGEIFS('WEEKLY DATA'!BE$11:BE$14577,'WEEKLY DATA'!$A$11:$A$14577,'MONTHLY DATA'!$A140,'WEEKLY DATA'!$B$11:$B$14577,'MONTHLY DATA'!$B140)</f>
        <v>204</v>
      </c>
      <c r="BF140" s="78">
        <f>AVERAGEIFS('WEEKLY DATA'!BF$11:BF$14577,'WEEKLY DATA'!$A$11:$A$14577,'MONTHLY DATA'!$A140,'WEEKLY DATA'!$B$11:$B$14577,'MONTHLY DATA'!$B140)</f>
        <v>199</v>
      </c>
      <c r="BG140" s="154">
        <f t="shared" si="70"/>
        <v>2.3794212218649413E-2</v>
      </c>
      <c r="BH140" s="169">
        <f>AVERAGEIFS('WEEKLY DATA'!BH$11:BH$14577,'WEEKLY DATA'!$A$11:$A$14577,'MONTHLY DATA'!$A140,'WEEKLY DATA'!$B$11:$B$14577,'MONTHLY DATA'!$B140)</f>
        <v>357</v>
      </c>
      <c r="BI140" s="78">
        <f>AVERAGEIFS('WEEKLY DATA'!BI$11:BI$14577,'WEEKLY DATA'!$A$11:$A$14577,'MONTHLY DATA'!$A140,'WEEKLY DATA'!$B$11:$B$14577,'MONTHLY DATA'!$B140)</f>
        <v>367</v>
      </c>
      <c r="BJ140" s="78">
        <f>AVERAGEIFS('WEEKLY DATA'!BJ$11:BJ$14577,'WEEKLY DATA'!$A$11:$A$14577,'MONTHLY DATA'!$A140,'WEEKLY DATA'!$B$11:$B$14577,'MONTHLY DATA'!$B140)</f>
        <v>362</v>
      </c>
      <c r="BK140" s="154">
        <f t="shared" si="71"/>
        <v>-6.8810289389067525E-2</v>
      </c>
      <c r="BL140" s="169">
        <f>AVERAGEIFS('WEEKLY DATA'!BL$11:BL$14577,'WEEKLY DATA'!$A$11:$A$14577,'MONTHLY DATA'!$A140,'WEEKLY DATA'!$B$11:$B$14577,'MONTHLY DATA'!$B140)</f>
        <v>255</v>
      </c>
      <c r="BM140" s="78">
        <f>AVERAGEIFS('WEEKLY DATA'!BM$11:BM$14577,'WEEKLY DATA'!$A$11:$A$14577,'MONTHLY DATA'!$A140,'WEEKLY DATA'!$B$11:$B$14577,'MONTHLY DATA'!$B140)</f>
        <v>265</v>
      </c>
      <c r="BN140" s="78">
        <f>AVERAGEIFS('WEEKLY DATA'!BN$11:BN$14577,'WEEKLY DATA'!$A$11:$A$14577,'MONTHLY DATA'!$A140,'WEEKLY DATA'!$B$11:$B$14577,'MONTHLY DATA'!$B140)</f>
        <v>260</v>
      </c>
      <c r="BO140" s="154">
        <f t="shared" si="72"/>
        <v>2.4096385542169418E-3</v>
      </c>
      <c r="BP140" s="78">
        <f>AVERAGEIFS('WEEKLY DATA'!BP$11:BP$14577,'WEEKLY DATA'!$A$11:$A$14577,'MONTHLY DATA'!$A140,'WEEKLY DATA'!$B$11:$B$14577,'MONTHLY DATA'!$B140)</f>
        <v>302</v>
      </c>
      <c r="BQ140" s="78">
        <f>AVERAGEIFS('WEEKLY DATA'!BQ$11:BQ$14577,'WEEKLY DATA'!$A$11:$A$14577,'MONTHLY DATA'!$A140,'WEEKLY DATA'!$B$11:$B$14577,'MONTHLY DATA'!$B140)</f>
        <v>312</v>
      </c>
      <c r="BR140" s="78">
        <f>AVERAGEIFS('WEEKLY DATA'!BR$11:BR$14577,'WEEKLY DATA'!$A$11:$A$14577,'MONTHLY DATA'!$A140,'WEEKLY DATA'!$B$11:$B$14577,'MONTHLY DATA'!$B140)</f>
        <v>307</v>
      </c>
      <c r="BS140" s="154">
        <f t="shared" si="73"/>
        <v>-4.0625000000000022E-2</v>
      </c>
      <c r="BT140" s="78">
        <f>AVERAGEIFS('WEEKLY DATA'!BT$11:BT$14577,'WEEKLY DATA'!$A$11:$A$14577,'MONTHLY DATA'!$A140,'WEEKLY DATA'!$B$11:$B$14577,'MONTHLY DATA'!$B140)</f>
        <v>242</v>
      </c>
      <c r="BU140" s="78">
        <f>AVERAGEIFS('WEEKLY DATA'!BU$11:BU$14577,'WEEKLY DATA'!$A$11:$A$14577,'MONTHLY DATA'!$A140,'WEEKLY DATA'!$B$11:$B$14577,'MONTHLY DATA'!$B140)</f>
        <v>252</v>
      </c>
      <c r="BV140" s="78">
        <f>AVERAGEIFS('WEEKLY DATA'!BV$11:BV$14577,'WEEKLY DATA'!$A$11:$A$14577,'MONTHLY DATA'!$A140,'WEEKLY DATA'!$B$11:$B$14577,'MONTHLY DATA'!$B140)</f>
        <v>247</v>
      </c>
      <c r="BW140" s="154">
        <f t="shared" si="74"/>
        <v>5.1063829787234116E-2</v>
      </c>
      <c r="BX140" s="78">
        <f>AVERAGEIFS('WEEKLY DATA'!BX$11:BX$14577,'WEEKLY DATA'!$A$11:$A$14577,'MONTHLY DATA'!$A140,'WEEKLY DATA'!$B$11:$B$14577,'MONTHLY DATA'!$B140)</f>
        <v>375</v>
      </c>
      <c r="BY140" s="78">
        <f>AVERAGEIFS('WEEKLY DATA'!BY$11:BY$14577,'WEEKLY DATA'!$A$11:$A$14577,'MONTHLY DATA'!$A140,'WEEKLY DATA'!$B$11:$B$14577,'MONTHLY DATA'!$B140)</f>
        <v>385</v>
      </c>
      <c r="BZ140" s="78">
        <f>AVERAGEIFS('WEEKLY DATA'!BZ$11:BZ$14577,'WEEKLY DATA'!$A$11:$A$14577,'MONTHLY DATA'!$A140,'WEEKLY DATA'!$B$11:$B$14577,'MONTHLY DATA'!$B140)</f>
        <v>380</v>
      </c>
      <c r="CA140" s="154">
        <f t="shared" si="75"/>
        <v>-5.2959501557632405E-2</v>
      </c>
      <c r="CB140" s="78">
        <f>AVERAGEIFS('WEEKLY DATA'!CB$11:CB$14577,'WEEKLY DATA'!$A$11:$A$14577,'MONTHLY DATA'!$A140,'WEEKLY DATA'!$B$11:$B$14577,'MONTHLY DATA'!$B140)</f>
        <v>366</v>
      </c>
      <c r="CC140" s="78">
        <f>AVERAGEIFS('WEEKLY DATA'!CC$11:CC$14577,'WEEKLY DATA'!$A$11:$A$14577,'MONTHLY DATA'!$A140,'WEEKLY DATA'!$B$11:$B$14577,'MONTHLY DATA'!$B140)</f>
        <v>376</v>
      </c>
      <c r="CD140" s="78">
        <f>AVERAGEIFS('WEEKLY DATA'!CD$11:CD$14577,'WEEKLY DATA'!$A$11:$A$14577,'MONTHLY DATA'!$A140,'WEEKLY DATA'!$B$11:$B$14577,'MONTHLY DATA'!$B140)</f>
        <v>371</v>
      </c>
      <c r="CE140" s="154">
        <f t="shared" si="76"/>
        <v>-7.2500000000000009E-2</v>
      </c>
      <c r="CF140" s="78">
        <f>AVERAGEIFS('WEEKLY DATA'!CF$11:CF$14577,'WEEKLY DATA'!$A$11:$A$14577,'MONTHLY DATA'!$A140,'WEEKLY DATA'!$B$11:$B$14577,'MONTHLY DATA'!$B140)</f>
        <v>285</v>
      </c>
      <c r="CG140" s="78">
        <f>AVERAGEIFS('WEEKLY DATA'!CG$11:CG$14577,'WEEKLY DATA'!$A$11:$A$14577,'MONTHLY DATA'!$A140,'WEEKLY DATA'!$B$11:$B$14577,'MONTHLY DATA'!$B140)</f>
        <v>295</v>
      </c>
      <c r="CH140" s="78">
        <f>AVERAGEIFS('WEEKLY DATA'!CH$11:CH$14577,'WEEKLY DATA'!$A$11:$A$14577,'MONTHLY DATA'!$A140,'WEEKLY DATA'!$B$11:$B$14577,'MONTHLY DATA'!$B140)</f>
        <v>290</v>
      </c>
      <c r="CI140" s="154">
        <f t="shared" si="77"/>
        <v>-3.5343035343035289E-2</v>
      </c>
      <c r="CJ140" s="78">
        <f>AVERAGEIFS('WEEKLY DATA'!CJ$11:CJ$14577,'WEEKLY DATA'!$A$11:$A$14577,'MONTHLY DATA'!$A140,'WEEKLY DATA'!$B$11:$B$14577,'MONTHLY DATA'!$B140)</f>
        <v>222</v>
      </c>
      <c r="CK140" s="78">
        <f>AVERAGEIFS('WEEKLY DATA'!CK$11:CK$14577,'WEEKLY DATA'!$A$11:$A$14577,'MONTHLY DATA'!$A140,'WEEKLY DATA'!$B$11:$B$14577,'MONTHLY DATA'!$B140)</f>
        <v>232</v>
      </c>
      <c r="CL140" s="78">
        <f>AVERAGEIFS('WEEKLY DATA'!CL$11:CL$14577,'WEEKLY DATA'!$A$11:$A$14577,'MONTHLY DATA'!$A140,'WEEKLY DATA'!$B$11:$B$14577,'MONTHLY DATA'!$B140)</f>
        <v>227</v>
      </c>
      <c r="CM140" s="154">
        <f t="shared" si="78"/>
        <v>5.5096418732780705E-4</v>
      </c>
      <c r="CN140" s="78">
        <f>AVERAGEIFS('WEEKLY DATA'!CN$11:CN$14577,'WEEKLY DATA'!$A$11:$A$14577,'MONTHLY DATA'!$A140,'WEEKLY DATA'!$B$11:$B$14577,'MONTHLY DATA'!$B140)</f>
        <v>373</v>
      </c>
      <c r="CO140" s="78">
        <f>AVERAGEIFS('WEEKLY DATA'!CO$11:CO$14577,'WEEKLY DATA'!$A$11:$A$14577,'MONTHLY DATA'!$A140,'WEEKLY DATA'!$B$11:$B$14577,'MONTHLY DATA'!$B140)</f>
        <v>383</v>
      </c>
      <c r="CP140" s="78">
        <f>AVERAGEIFS('WEEKLY DATA'!CP$11:CP$14577,'WEEKLY DATA'!$A$11:$A$14577,'MONTHLY DATA'!$A140,'WEEKLY DATA'!$B$11:$B$14577,'MONTHLY DATA'!$B140)</f>
        <v>378</v>
      </c>
      <c r="CQ140" s="154">
        <f t="shared" si="79"/>
        <v>-5.7943925233644888E-2</v>
      </c>
      <c r="CR140" s="78">
        <f>AVERAGEIFS('WEEKLY DATA'!CR$11:CR$14577,'WEEKLY DATA'!$A$11:$A$14577,'MONTHLY DATA'!$A140,'WEEKLY DATA'!$B$11:$B$14577,'MONTHLY DATA'!$B140)</f>
        <v>366</v>
      </c>
      <c r="CS140" s="78">
        <f>AVERAGEIFS('WEEKLY DATA'!CS$11:CS$14577,'WEEKLY DATA'!$A$11:$A$14577,'MONTHLY DATA'!$A140,'WEEKLY DATA'!$B$11:$B$14577,'MONTHLY DATA'!$B140)</f>
        <v>376</v>
      </c>
      <c r="CT140" s="78">
        <f>AVERAGEIFS('WEEKLY DATA'!CT$11:CT$14577,'WEEKLY DATA'!$A$11:$A$14577,'MONTHLY DATA'!$A140,'WEEKLY DATA'!$B$11:$B$14577,'MONTHLY DATA'!$B140)</f>
        <v>371</v>
      </c>
      <c r="CU140" s="154">
        <f t="shared" si="80"/>
        <v>-5.1757188498402606E-2</v>
      </c>
      <c r="CV140" s="169">
        <f>AVERAGEIFS('WEEKLY DATA'!CV$11:CV$14577,'WEEKLY DATA'!$A$11:$A$14577,'MONTHLY DATA'!$A140,'WEEKLY DATA'!$B$11:$B$14577,'MONTHLY DATA'!$B140)</f>
        <v>312</v>
      </c>
      <c r="CW140" s="78">
        <f>AVERAGEIFS('WEEKLY DATA'!CW$11:CW$14577,'WEEKLY DATA'!$A$11:$A$14577,'MONTHLY DATA'!$A140,'WEEKLY DATA'!$B$11:$B$14577,'MONTHLY DATA'!$B140)</f>
        <v>322</v>
      </c>
      <c r="CX140" s="78">
        <f>AVERAGEIFS('WEEKLY DATA'!CX$11:CX$14577,'WEEKLY DATA'!$A$11:$A$14577,'MONTHLY DATA'!$A140,'WEEKLY DATA'!$B$11:$B$14577,'MONTHLY DATA'!$B140)</f>
        <v>317</v>
      </c>
      <c r="CY140" s="154">
        <f t="shared" si="81"/>
        <v>7.4576271186440612E-2</v>
      </c>
      <c r="CZ140" s="169">
        <f>AVERAGEIFS('WEEKLY DATA'!CZ$11:CZ$14577,'WEEKLY DATA'!$A$11:$A$14577,'MONTHLY DATA'!$A140,'WEEKLY DATA'!$B$11:$B$14577,'MONTHLY DATA'!$B140)</f>
        <v>242</v>
      </c>
      <c r="DA140" s="78">
        <f>AVERAGEIFS('WEEKLY DATA'!DA$11:DA$14577,'WEEKLY DATA'!$A$11:$A$14577,'MONTHLY DATA'!$A140,'WEEKLY DATA'!$B$11:$B$14577,'MONTHLY DATA'!$B140)</f>
        <v>252</v>
      </c>
      <c r="DB140" s="78">
        <f>AVERAGEIFS('WEEKLY DATA'!DB$11:DB$14577,'WEEKLY DATA'!$A$11:$A$14577,'MONTHLY DATA'!$A140,'WEEKLY DATA'!$B$11:$B$14577,'MONTHLY DATA'!$B140)</f>
        <v>247</v>
      </c>
      <c r="DC140" s="154">
        <f t="shared" si="82"/>
        <v>8.2739726027397209E-2</v>
      </c>
      <c r="DD140" s="78">
        <f>AVERAGEIFS('WEEKLY DATA'!DD$11:DD$14577,'WEEKLY DATA'!$A$11:$A$14577,'MONTHLY DATA'!$A140,'WEEKLY DATA'!$B$11:$B$14577,'MONTHLY DATA'!$B140)</f>
        <v>397</v>
      </c>
      <c r="DE140" s="78">
        <f>AVERAGEIFS('WEEKLY DATA'!DE$11:DE$14577,'WEEKLY DATA'!$A$11:$A$14577,'MONTHLY DATA'!$A140,'WEEKLY DATA'!$B$11:$B$14577,'MONTHLY DATA'!$B140)</f>
        <v>407</v>
      </c>
      <c r="DF140" s="78">
        <f>AVERAGEIFS('WEEKLY DATA'!DF$11:DF$14577,'WEEKLY DATA'!$A$11:$A$14577,'MONTHLY DATA'!$A140,'WEEKLY DATA'!$B$11:$B$14577,'MONTHLY DATA'!$B140)</f>
        <v>402</v>
      </c>
      <c r="DG140" s="154">
        <f t="shared" si="83"/>
        <v>-7.5862068965517282E-2</v>
      </c>
      <c r="DH140" s="78">
        <f>AVERAGEIFS('WEEKLY DATA'!DH$11:DH$14577,'WEEKLY DATA'!$A$11:$A$14577,'MONTHLY DATA'!$A140,'WEEKLY DATA'!$B$11:$B$14577,'MONTHLY DATA'!$B140)</f>
        <v>363</v>
      </c>
      <c r="DI140" s="78">
        <f>AVERAGEIFS('WEEKLY DATA'!DI$11:DI$14577,'WEEKLY DATA'!$A$11:$A$14577,'MONTHLY DATA'!$A140,'WEEKLY DATA'!$B$11:$B$14577,'MONTHLY DATA'!$B140)</f>
        <v>373</v>
      </c>
      <c r="DJ140" s="78">
        <f>AVERAGEIFS('WEEKLY DATA'!DJ$11:DJ$14577,'WEEKLY DATA'!$A$11:$A$14577,'MONTHLY DATA'!$A140,'WEEKLY DATA'!$B$11:$B$14577,'MONTHLY DATA'!$B140)</f>
        <v>368</v>
      </c>
      <c r="DK140" s="154">
        <f t="shared" si="84"/>
        <v>-1.866666666666672E-2</v>
      </c>
      <c r="DL140" s="169">
        <f>AVERAGEIFS('WEEKLY DATA'!DL$11:DL$14577,'WEEKLY DATA'!$A$11:$A$14577,'MONTHLY DATA'!$A140,'WEEKLY DATA'!$B$11:$B$14577,'MONTHLY DATA'!$B140)</f>
        <v>282</v>
      </c>
      <c r="DM140" s="78">
        <f>AVERAGEIFS('WEEKLY DATA'!DM$11:DM$14577,'WEEKLY DATA'!$A$11:$A$14577,'MONTHLY DATA'!$A140,'WEEKLY DATA'!$B$11:$B$14577,'MONTHLY DATA'!$B140)</f>
        <v>292</v>
      </c>
      <c r="DN140" s="78">
        <f>AVERAGEIFS('WEEKLY DATA'!DN$11:DN$14577,'WEEKLY DATA'!$A$11:$A$14577,'MONTHLY DATA'!$A140,'WEEKLY DATA'!$B$11:$B$14577,'MONTHLY DATA'!$B140)</f>
        <v>287</v>
      </c>
      <c r="DO140" s="154">
        <f t="shared" si="85"/>
        <v>6.2962962962962887E-2</v>
      </c>
      <c r="DP140" s="78">
        <f>AVERAGEIFS('WEEKLY DATA'!DP$11:DP$14577,'WEEKLY DATA'!$A$11:$A$14577,'MONTHLY DATA'!$A140,'WEEKLY DATA'!$B$11:$B$14577,'MONTHLY DATA'!$B140)</f>
        <v>217</v>
      </c>
      <c r="DQ140" s="78">
        <f>AVERAGEIFS('WEEKLY DATA'!DQ$11:DQ$14577,'WEEKLY DATA'!$A$11:$A$14577,'MONTHLY DATA'!$A140,'WEEKLY DATA'!$B$11:$B$14577,'MONTHLY DATA'!$B140)</f>
        <v>227</v>
      </c>
      <c r="DR140" s="78">
        <f>AVERAGEIFS('WEEKLY DATA'!DR$11:DR$14577,'WEEKLY DATA'!$A$11:$A$14577,'MONTHLY DATA'!$A140,'WEEKLY DATA'!$B$11:$B$14577,'MONTHLY DATA'!$B140)</f>
        <v>222</v>
      </c>
      <c r="DS140" s="154">
        <f t="shared" si="86"/>
        <v>0.11698113207547167</v>
      </c>
      <c r="DT140" s="78">
        <f>AVERAGEIFS('WEEKLY DATA'!DT$11:DT$14577,'WEEKLY DATA'!$A$11:$A$14577,'MONTHLY DATA'!$A140,'WEEKLY DATA'!$B$11:$B$14577,'MONTHLY DATA'!$B140)</f>
        <v>401</v>
      </c>
      <c r="DU140" s="78">
        <f>AVERAGEIFS('WEEKLY DATA'!DU$11:DU$14577,'WEEKLY DATA'!$A$11:$A$14577,'MONTHLY DATA'!$A140,'WEEKLY DATA'!$B$11:$B$14577,'MONTHLY DATA'!$B140)</f>
        <v>411</v>
      </c>
      <c r="DV140" s="78">
        <f>AVERAGEIFS('WEEKLY DATA'!DV$11:DV$14577,'WEEKLY DATA'!$A$11:$A$14577,'MONTHLY DATA'!$A140,'WEEKLY DATA'!$B$11:$B$14577,'MONTHLY DATA'!$B140)</f>
        <v>406</v>
      </c>
      <c r="DW140" s="154">
        <f t="shared" si="87"/>
        <v>-6.9340974212034334E-2</v>
      </c>
      <c r="DX140" s="78">
        <f>AVERAGEIFS('WEEKLY DATA'!DX$11:DX$14577,'WEEKLY DATA'!$A$11:$A$14577,'MONTHLY DATA'!$A140,'WEEKLY DATA'!$B$11:$B$14577,'MONTHLY DATA'!$B140)</f>
        <v>365</v>
      </c>
      <c r="DY140" s="78">
        <f>AVERAGEIFS('WEEKLY DATA'!DY$11:DY$14577,'WEEKLY DATA'!$A$11:$A$14577,'MONTHLY DATA'!$A140,'WEEKLY DATA'!$B$11:$B$14577,'MONTHLY DATA'!$B140)</f>
        <v>375</v>
      </c>
      <c r="DZ140" s="78">
        <f>AVERAGEIFS('WEEKLY DATA'!DZ$11:DZ$14577,'WEEKLY DATA'!$A$11:$A$14577,'MONTHLY DATA'!$A140,'WEEKLY DATA'!$B$11:$B$14577,'MONTHLY DATA'!$B140)</f>
        <v>370</v>
      </c>
      <c r="EA140" s="154">
        <f t="shared" si="88"/>
        <v>-1.0033444816053505E-2</v>
      </c>
      <c r="EB140" s="78">
        <f>AVERAGEIFS('WEEKLY DATA'!EB$11:EB$14577,'WEEKLY DATA'!$A$11:$A$14577,'MONTHLY DATA'!$A140,'WEEKLY DATA'!$B$11:$B$14577,'MONTHLY DATA'!$B140)</f>
        <v>300</v>
      </c>
      <c r="EC140" s="78">
        <f>AVERAGEIFS('WEEKLY DATA'!EC$11:EC$14577,'WEEKLY DATA'!$A$11:$A$14577,'MONTHLY DATA'!$A140,'WEEKLY DATA'!$B$11:$B$14577,'MONTHLY DATA'!$B140)</f>
        <v>310</v>
      </c>
      <c r="ED140" s="78">
        <f>AVERAGEIFS('WEEKLY DATA'!ED$11:ED$14577,'WEEKLY DATA'!$A$11:$A$14577,'MONTHLY DATA'!$A140,'WEEKLY DATA'!$B$11:$B$14577,'MONTHLY DATA'!$B140)</f>
        <v>305</v>
      </c>
      <c r="EE140" s="154">
        <f t="shared" si="89"/>
        <v>9.6629213483146126E-2</v>
      </c>
      <c r="EF140" s="169">
        <f>AVERAGEIFS('WEEKLY DATA'!EF$11:EF$14577,'WEEKLY DATA'!$A$11:$A$14577,'MONTHLY DATA'!$A140,'WEEKLY DATA'!$B$11:$B$14577,'MONTHLY DATA'!$B140)</f>
        <v>223</v>
      </c>
      <c r="EG140" s="78">
        <f>AVERAGEIFS('WEEKLY DATA'!EG$11:EG$14577,'WEEKLY DATA'!$A$11:$A$14577,'MONTHLY DATA'!$A140,'WEEKLY DATA'!$B$11:$B$14577,'MONTHLY DATA'!$B140)</f>
        <v>233</v>
      </c>
      <c r="EH140" s="78">
        <f>AVERAGEIFS('WEEKLY DATA'!EH$11:EH$14577,'WEEKLY DATA'!$A$11:$A$14577,'MONTHLY DATA'!$A140,'WEEKLY DATA'!$B$11:$B$14577,'MONTHLY DATA'!$B140)</f>
        <v>228</v>
      </c>
      <c r="EI140" s="154">
        <f t="shared" si="90"/>
        <v>6.0465116279069697E-2</v>
      </c>
      <c r="EJ140" s="78">
        <f>AVERAGEIFS('WEEKLY DATA'!EJ$11:EJ$14577,'WEEKLY DATA'!$A$11:$A$14577,'MONTHLY DATA'!$A140,'WEEKLY DATA'!$B$11:$B$14577,'MONTHLY DATA'!$B140)</f>
        <v>302</v>
      </c>
      <c r="EK140" s="78">
        <f>AVERAGEIFS('WEEKLY DATA'!EK$11:EK$14577,'WEEKLY DATA'!$A$11:$A$14577,'MONTHLY DATA'!$A140,'WEEKLY DATA'!$B$11:$B$14577,'MONTHLY DATA'!$B140)</f>
        <v>312</v>
      </c>
      <c r="EL140" s="78">
        <f>AVERAGEIFS('WEEKLY DATA'!EL$11:EL$14577,'WEEKLY DATA'!$A$11:$A$14577,'MONTHLY DATA'!$A140,'WEEKLY DATA'!$B$11:$B$14577,'MONTHLY DATA'!$B140)</f>
        <v>307</v>
      </c>
      <c r="EM140" s="154">
        <f t="shared" si="91"/>
        <v>-0.36455368693402324</v>
      </c>
      <c r="EN140" s="78">
        <f>AVERAGEIFS('WEEKLY DATA'!EN$11:EN$14577,'WEEKLY DATA'!$A$11:$A$14577,'MONTHLY DATA'!$A140,'WEEKLY DATA'!$B$11:$B$14577,'MONTHLY DATA'!$B140)</f>
        <v>444</v>
      </c>
      <c r="EO140" s="78">
        <f>AVERAGEIFS('WEEKLY DATA'!EO$11:EO$14577,'WEEKLY DATA'!$A$11:$A$14577,'MONTHLY DATA'!$A140,'WEEKLY DATA'!$B$11:$B$14577,'MONTHLY DATA'!$B140)</f>
        <v>454</v>
      </c>
      <c r="EP140" s="78">
        <f>AVERAGEIFS('WEEKLY DATA'!EP$11:EP$14577,'WEEKLY DATA'!$A$11:$A$14577,'MONTHLY DATA'!$A140,'WEEKLY DATA'!$B$11:$B$14577,'MONTHLY DATA'!$B140)</f>
        <v>449</v>
      </c>
      <c r="EQ140" s="154">
        <f t="shared" si="92"/>
        <v>0.4169625246548323</v>
      </c>
      <c r="ER140" s="78">
        <f>AVERAGEIFS('WEEKLY DATA'!ER$11:ER$14577,'WEEKLY DATA'!$A$11:$A$14577,'MONTHLY DATA'!$A140,'WEEKLY DATA'!$B$11:$B$14577,'MONTHLY DATA'!$B140)</f>
        <v>296</v>
      </c>
      <c r="ES140" s="78">
        <f>AVERAGEIFS('WEEKLY DATA'!ES$11:ES$14577,'WEEKLY DATA'!$A$11:$A$14577,'MONTHLY DATA'!$A140,'WEEKLY DATA'!$B$11:$B$14577,'MONTHLY DATA'!$B140)</f>
        <v>306</v>
      </c>
      <c r="ET140" s="78">
        <f>AVERAGEIFS('WEEKLY DATA'!ET$11:ET$14577,'WEEKLY DATA'!$A$11:$A$14577,'MONTHLY DATA'!$A140,'WEEKLY DATA'!$B$11:$B$14577,'MONTHLY DATA'!$B140)</f>
        <v>301</v>
      </c>
      <c r="EU140" s="154">
        <f t="shared" si="93"/>
        <v>0.10205949656750568</v>
      </c>
      <c r="EV140" s="78">
        <f>AVERAGEIFS('WEEKLY DATA'!EV$11:EV$14577,'WEEKLY DATA'!$A$11:$A$14577,'MONTHLY DATA'!$A140,'WEEKLY DATA'!$B$11:$B$14577,'MONTHLY DATA'!$B140)</f>
        <v>217</v>
      </c>
      <c r="EW140" s="78">
        <f>AVERAGEIFS('WEEKLY DATA'!EW$11:EW$14577,'WEEKLY DATA'!$A$11:$A$14577,'MONTHLY DATA'!$A140,'WEEKLY DATA'!$B$11:$B$14577,'MONTHLY DATA'!$B140)</f>
        <v>227</v>
      </c>
      <c r="EX140" s="78">
        <f>AVERAGEIFS('WEEKLY DATA'!EX$11:EX$14577,'WEEKLY DATA'!$A$11:$A$14577,'MONTHLY DATA'!$A140,'WEEKLY DATA'!$B$11:$B$14577,'MONTHLY DATA'!$B140)</f>
        <v>222</v>
      </c>
      <c r="EY140" s="154">
        <f t="shared" si="94"/>
        <v>0.1100000000000001</v>
      </c>
      <c r="EZ140" s="78">
        <f>AVERAGEIFS('WEEKLY DATA'!EZ$11:EZ$14577,'WEEKLY DATA'!$A$11:$A$14577,'MONTHLY DATA'!$A140,'WEEKLY DATA'!$B$11:$B$14577,'MONTHLY DATA'!$B140)</f>
        <v>375</v>
      </c>
      <c r="FA140" s="78">
        <f>AVERAGEIFS('WEEKLY DATA'!FA$11:FA$14577,'WEEKLY DATA'!$A$11:$A$14577,'MONTHLY DATA'!$A140,'WEEKLY DATA'!$B$11:$B$14577,'MONTHLY DATA'!$B140)</f>
        <v>385</v>
      </c>
      <c r="FB140" s="78">
        <f>AVERAGEIFS('WEEKLY DATA'!FB$11:FB$14577,'WEEKLY DATA'!$A$11:$A$14577,'MONTHLY DATA'!$A140,'WEEKLY DATA'!$B$11:$B$14577,'MONTHLY DATA'!$B140)</f>
        <v>380</v>
      </c>
      <c r="FC140" s="154">
        <f t="shared" si="95"/>
        <v>-0.20936280884265279</v>
      </c>
      <c r="FD140" s="78">
        <f>AVERAGEIFS('WEEKLY DATA'!FD$11:FD$14577,'WEEKLY DATA'!$A$11:$A$14577,'MONTHLY DATA'!$A140,'WEEKLY DATA'!$B$11:$B$14577,'MONTHLY DATA'!$B140)</f>
        <v>434</v>
      </c>
      <c r="FE140" s="78">
        <f>AVERAGEIFS('WEEKLY DATA'!FE$11:FE$14577,'WEEKLY DATA'!$A$11:$A$14577,'MONTHLY DATA'!$A140,'WEEKLY DATA'!$B$11:$B$14577,'MONTHLY DATA'!$B140)</f>
        <v>444</v>
      </c>
      <c r="FF140" s="78">
        <f>AVERAGEIFS('WEEKLY DATA'!FF$11:FF$14577,'WEEKLY DATA'!$A$11:$A$14577,'MONTHLY DATA'!$A140,'WEEKLY DATA'!$B$11:$B$14577,'MONTHLY DATA'!$B140)</f>
        <v>439</v>
      </c>
      <c r="FG140" s="154">
        <f t="shared" si="96"/>
        <v>0.11315372424722669</v>
      </c>
      <c r="FH140" s="78">
        <f>AVERAGEIFS('WEEKLY DATA'!FH$11:FH$14577,'WEEKLY DATA'!$A$11:$A$14577,'MONTHLY DATA'!$A140,'WEEKLY DATA'!$B$11:$B$14577,'MONTHLY DATA'!$B140)</f>
        <v>321</v>
      </c>
      <c r="FI140" s="78">
        <f>AVERAGEIFS('WEEKLY DATA'!FI$11:FI$14577,'WEEKLY DATA'!$A$11:$A$14577,'MONTHLY DATA'!$A140,'WEEKLY DATA'!$B$11:$B$14577,'MONTHLY DATA'!$B140)</f>
        <v>331</v>
      </c>
      <c r="FJ140" s="78">
        <f>AVERAGEIFS('WEEKLY DATA'!FJ$11:FJ$14577,'WEEKLY DATA'!$A$11:$A$14577,'MONTHLY DATA'!$A140,'WEEKLY DATA'!$B$11:$B$14577,'MONTHLY DATA'!$B140)</f>
        <v>326</v>
      </c>
      <c r="FK140" s="154">
        <f t="shared" si="97"/>
        <v>7.5463917525773194E-2</v>
      </c>
      <c r="FL140" s="169">
        <f>AVERAGEIFS('WEEKLY DATA'!FL$11:FL$14577,'WEEKLY DATA'!$A$11:$A$14577,'MONTHLY DATA'!$A140,'WEEKLY DATA'!$B$11:$B$14577,'MONTHLY DATA'!$B140)</f>
        <v>254</v>
      </c>
      <c r="FM140" s="78">
        <f>AVERAGEIFS('WEEKLY DATA'!FM$11:FM$14577,'WEEKLY DATA'!$A$11:$A$14577,'MONTHLY DATA'!$A140,'WEEKLY DATA'!$B$11:$B$14577,'MONTHLY DATA'!$B140)</f>
        <v>264</v>
      </c>
      <c r="FN140" s="78">
        <f>AVERAGEIFS('WEEKLY DATA'!FN$11:FN$14577,'WEEKLY DATA'!$A$11:$A$14577,'MONTHLY DATA'!$A140,'WEEKLY DATA'!$B$11:$B$14577,'MONTHLY DATA'!$B140)</f>
        <v>259</v>
      </c>
      <c r="FO140" s="154">
        <f t="shared" si="98"/>
        <v>0.13534246575342457</v>
      </c>
      <c r="FP140" s="78">
        <f>AVERAGEIFS('WEEKLY DATA'!FP$11:FP$14577,'WEEKLY DATA'!$A$11:$A$14577,'MONTHLY DATA'!$A140,'WEEKLY DATA'!$B$11:$B$14577,'MONTHLY DATA'!$B140)</f>
        <v>300</v>
      </c>
      <c r="FQ140" s="78">
        <f>AVERAGEIFS('WEEKLY DATA'!FQ$11:FQ$14577,'WEEKLY DATA'!$A$11:$A$14577,'MONTHLY DATA'!$A140,'WEEKLY DATA'!$B$11:$B$14577,'MONTHLY DATA'!$B140)</f>
        <v>310</v>
      </c>
      <c r="FR140" s="78">
        <f>AVERAGEIFS('WEEKLY DATA'!FR$11:FR$14577,'WEEKLY DATA'!$A$11:$A$14577,'MONTHLY DATA'!$A140,'WEEKLY DATA'!$B$11:$B$14577,'MONTHLY DATA'!$B140)</f>
        <v>305</v>
      </c>
      <c r="FS140" s="154">
        <f t="shared" si="99"/>
        <v>-0.19736842105263153</v>
      </c>
      <c r="FT140" s="78">
        <f>AVERAGEIFS('WEEKLY DATA'!FT$11:FT$14577,'WEEKLY DATA'!$A$11:$A$14577,'MONTHLY DATA'!$A140,'WEEKLY DATA'!$B$11:$B$14577,'MONTHLY DATA'!$B140)</f>
        <v>351</v>
      </c>
      <c r="FU140" s="78">
        <f>AVERAGEIFS('WEEKLY DATA'!FU$11:FU$14577,'WEEKLY DATA'!$A$11:$A$14577,'MONTHLY DATA'!$A140,'WEEKLY DATA'!$B$11:$B$14577,'MONTHLY DATA'!$B140)</f>
        <v>361</v>
      </c>
      <c r="FV140" s="78">
        <f>AVERAGEIFS('WEEKLY DATA'!FV$11:FV$14577,'WEEKLY DATA'!$A$11:$A$14577,'MONTHLY DATA'!$A140,'WEEKLY DATA'!$B$11:$B$14577,'MONTHLY DATA'!$B140)</f>
        <v>356</v>
      </c>
      <c r="FW140" s="154">
        <f t="shared" si="100"/>
        <v>-1.9621342512908813E-2</v>
      </c>
      <c r="FX140" s="78">
        <f>AVERAGEIFS('WEEKLY DATA'!FX$11:FX$14577,'WEEKLY DATA'!$A$11:$A$14577,'MONTHLY DATA'!$A140,'WEEKLY DATA'!$B$11:$B$14577,'MONTHLY DATA'!$B140)</f>
        <v>282</v>
      </c>
      <c r="FY140" s="78">
        <f>AVERAGEIFS('WEEKLY DATA'!FY$11:FY$14577,'WEEKLY DATA'!$A$11:$A$14577,'MONTHLY DATA'!$A140,'WEEKLY DATA'!$B$11:$B$14577,'MONTHLY DATA'!$B140)</f>
        <v>292</v>
      </c>
      <c r="FZ140" s="78">
        <f>AVERAGEIFS('WEEKLY DATA'!FZ$11:FZ$14577,'WEEKLY DATA'!$A$11:$A$14577,'MONTHLY DATA'!$A140,'WEEKLY DATA'!$B$11:$B$14577,'MONTHLY DATA'!$B140)</f>
        <v>287</v>
      </c>
      <c r="GA140" s="154">
        <f t="shared" si="101"/>
        <v>-7.4193548387096797E-2</v>
      </c>
      <c r="GB140" s="78">
        <f>AVERAGEIFS('WEEKLY DATA'!GB$11:GB$14577,'WEEKLY DATA'!$A$11:$A$14577,'MONTHLY DATA'!$A140,'WEEKLY DATA'!$B$11:$B$14577,'MONTHLY DATA'!$B140)</f>
        <v>406</v>
      </c>
      <c r="GC140" s="78">
        <f>AVERAGEIFS('WEEKLY DATA'!GC$11:GC$14577,'WEEKLY DATA'!$A$11:$A$14577,'MONTHLY DATA'!$A140,'WEEKLY DATA'!$B$11:$B$14577,'MONTHLY DATA'!$B140)</f>
        <v>416</v>
      </c>
      <c r="GD140" s="78">
        <f>AVERAGEIFS('WEEKLY DATA'!GD$11:GD$14577,'WEEKLY DATA'!$A$11:$A$14577,'MONTHLY DATA'!$A140,'WEEKLY DATA'!$B$11:$B$14577,'MONTHLY DATA'!$B140)</f>
        <v>411</v>
      </c>
      <c r="GE140" s="154">
        <f t="shared" si="102"/>
        <v>2.9107981220657386E-2</v>
      </c>
      <c r="GF140" s="169">
        <f>AVERAGEIFS('WEEKLY DATA'!GF$11:GF$14577,'WEEKLY DATA'!$A$11:$A$14577,'MONTHLY DATA'!$A140,'WEEKLY DATA'!$B$11:$B$14577,'MONTHLY DATA'!$B140)</f>
        <v>324</v>
      </c>
      <c r="GG140" s="78">
        <f>AVERAGEIFS('WEEKLY DATA'!GG$11:GG$14577,'WEEKLY DATA'!$A$11:$A$14577,'MONTHLY DATA'!$A140,'WEEKLY DATA'!$B$11:$B$14577,'MONTHLY DATA'!$B140)</f>
        <v>334</v>
      </c>
      <c r="GH140" s="78">
        <f>AVERAGEIFS('WEEKLY DATA'!GH$11:GH$14577,'WEEKLY DATA'!$A$11:$A$14577,'MONTHLY DATA'!$A140,'WEEKLY DATA'!$B$11:$B$14577,'MONTHLY DATA'!$B140)</f>
        <v>329</v>
      </c>
      <c r="GI140" s="154">
        <f t="shared" si="103"/>
        <v>9.8956158663883187E-2</v>
      </c>
      <c r="GJ140" s="78">
        <f>AVERAGEIFS('WEEKLY DATA'!GJ$11:GJ$14577,'WEEKLY DATA'!$A$11:$A$14577,'MONTHLY DATA'!$A140,'WEEKLY DATA'!$B$11:$B$14577,'MONTHLY DATA'!$B140)</f>
        <v>409</v>
      </c>
      <c r="GK140" s="78">
        <f>AVERAGEIFS('WEEKLY DATA'!GK$11:GK$14577,'WEEKLY DATA'!$A$11:$A$14577,'MONTHLY DATA'!$A140,'WEEKLY DATA'!$B$11:$B$14577,'MONTHLY DATA'!$B140)</f>
        <v>419</v>
      </c>
      <c r="GL140" s="78">
        <f>AVERAGEIFS('WEEKLY DATA'!GL$11:GL$14577,'WEEKLY DATA'!$A$11:$A$14577,'MONTHLY DATA'!$A140,'WEEKLY DATA'!$B$11:$B$14577,'MONTHLY DATA'!$B140)</f>
        <v>414</v>
      </c>
      <c r="GM140" s="154">
        <f t="shared" si="104"/>
        <v>-6.9662921348314644E-2</v>
      </c>
      <c r="GN140" s="78">
        <f>AVERAGEIFS('WEEKLY DATA'!GN$11:GN$14577,'WEEKLY DATA'!$A$11:$A$14577,'MONTHLY DATA'!$A140,'WEEKLY DATA'!$B$11:$B$14577,'MONTHLY DATA'!$B140)</f>
        <v>451</v>
      </c>
      <c r="GO140" s="78">
        <f>AVERAGEIFS('WEEKLY DATA'!GO$11:GO$14577,'WEEKLY DATA'!$A$11:$A$14577,'MONTHLY DATA'!$A140,'WEEKLY DATA'!$B$11:$B$14577,'MONTHLY DATA'!$B140)</f>
        <v>461</v>
      </c>
      <c r="GP140" s="78">
        <f>AVERAGEIFS('WEEKLY DATA'!GP$11:GP$14577,'WEEKLY DATA'!$A$11:$A$14577,'MONTHLY DATA'!$A140,'WEEKLY DATA'!$B$11:$B$14577,'MONTHLY DATA'!$B140)</f>
        <v>456</v>
      </c>
      <c r="GQ140" s="154">
        <f t="shared" si="105"/>
        <v>1.3333333333333419E-2</v>
      </c>
      <c r="GR140" s="78"/>
    </row>
    <row r="141" spans="1:200" ht="15.75" x14ac:dyDescent="0.25">
      <c r="A141">
        <f t="shared" si="106"/>
        <v>11</v>
      </c>
      <c r="B141">
        <f t="shared" si="107"/>
        <v>2020</v>
      </c>
      <c r="C141" s="86">
        <v>44136</v>
      </c>
      <c r="D141" s="78">
        <f>AVERAGEIFS('WEEKLY DATA'!D$11:D$14577,'WEEKLY DATA'!$A$11:$A$14577,'MONTHLY DATA'!$A141,'WEEKLY DATA'!$B$11:$B$14577,'MONTHLY DATA'!$B141)</f>
        <v>351.25</v>
      </c>
      <c r="E141" s="78">
        <f>AVERAGEIFS('WEEKLY DATA'!E$11:E$14577,'WEEKLY DATA'!$A$11:$A$14577,'MONTHLY DATA'!$A141,'WEEKLY DATA'!$B$11:$B$14577,'MONTHLY DATA'!$B141)</f>
        <v>361.25</v>
      </c>
      <c r="F141" s="78">
        <f>AVERAGEIFS('WEEKLY DATA'!F$11:F$14577,'WEEKLY DATA'!$A$11:$A$14577,'MONTHLY DATA'!$A141,'WEEKLY DATA'!$B$11:$B$14577,'MONTHLY DATA'!$B141)</f>
        <v>356.25</v>
      </c>
      <c r="G141" s="154">
        <f t="shared" ref="G141:G184" si="108">F141/F140-1</f>
        <v>-4.8882681564246244E-3</v>
      </c>
      <c r="H141" s="169">
        <f>AVERAGEIFS('WEEKLY DATA'!H$11:H$14577,'WEEKLY DATA'!$A$11:$A$14577,'MONTHLY DATA'!$A141,'WEEKLY DATA'!$B$11:$B$14577,'MONTHLY DATA'!$B141)</f>
        <v>285</v>
      </c>
      <c r="I141" s="78">
        <f>AVERAGEIFS('WEEKLY DATA'!I$11:I$14577,'WEEKLY DATA'!$A$11:$A$14577,'MONTHLY DATA'!$A141,'WEEKLY DATA'!$B$11:$B$14577,'MONTHLY DATA'!$B141)</f>
        <v>295</v>
      </c>
      <c r="J141" s="78">
        <f>AVERAGEIFS('WEEKLY DATA'!J$11:J$14577,'WEEKLY DATA'!$A$11:$A$14577,'MONTHLY DATA'!$A141,'WEEKLY DATA'!$B$11:$B$14577,'MONTHLY DATA'!$B141)</f>
        <v>290</v>
      </c>
      <c r="K141" s="154">
        <f t="shared" ref="K141:K184" si="109">J141/J140-1</f>
        <v>1.7543859649122862E-2</v>
      </c>
      <c r="L141" s="169">
        <f>AVERAGEIFS('WEEKLY DATA'!L$11:L$14577,'WEEKLY DATA'!$A$11:$A$14577,'MONTHLY DATA'!$A141,'WEEKLY DATA'!$B$11:$B$14577,'MONTHLY DATA'!$B141)</f>
        <v>377.5</v>
      </c>
      <c r="M141" s="78">
        <f>AVERAGEIFS('WEEKLY DATA'!M$11:M$14577,'WEEKLY DATA'!$A$11:$A$14577,'MONTHLY DATA'!$A141,'WEEKLY DATA'!$B$11:$B$14577,'MONTHLY DATA'!$B141)</f>
        <v>387.5</v>
      </c>
      <c r="N141" s="78">
        <f>AVERAGEIFS('WEEKLY DATA'!N$11:N$14577,'WEEKLY DATA'!$A$11:$A$14577,'MONTHLY DATA'!$A141,'WEEKLY DATA'!$B$11:$B$14577,'MONTHLY DATA'!$B141)</f>
        <v>382.5</v>
      </c>
      <c r="O141" s="154">
        <f t="shared" ref="O141:O184" si="110">N141/N140-1</f>
        <v>-1.9230769230769273E-2</v>
      </c>
      <c r="P141" s="169">
        <f>AVERAGEIFS('WEEKLY DATA'!P$11:P$14577,'WEEKLY DATA'!$A$11:$A$14577,'MONTHLY DATA'!$A141,'WEEKLY DATA'!$B$11:$B$14577,'MONTHLY DATA'!$B141)</f>
        <v>336.25</v>
      </c>
      <c r="Q141" s="78">
        <f>AVERAGEIFS('WEEKLY DATA'!Q$11:Q$14577,'WEEKLY DATA'!$A$11:$A$14577,'MONTHLY DATA'!$A141,'WEEKLY DATA'!$B$11:$B$14577,'MONTHLY DATA'!$B141)</f>
        <v>346.25</v>
      </c>
      <c r="R141" s="78">
        <f>AVERAGEIFS('WEEKLY DATA'!R$11:R$14577,'WEEKLY DATA'!$A$11:$A$14577,'MONTHLY DATA'!$A141,'WEEKLY DATA'!$B$11:$B$14577,'MONTHLY DATA'!$B141)</f>
        <v>341.25</v>
      </c>
      <c r="S141" s="154">
        <f t="shared" ref="S141:S184" si="111">R141/R140-1</f>
        <v>3.7234042553191404E-2</v>
      </c>
      <c r="T141" s="169">
        <f>AVERAGEIFS('WEEKLY DATA'!T$11:T$14577,'WEEKLY DATA'!$A$11:$A$14577,'MONTHLY DATA'!$A141,'WEEKLY DATA'!$B$11:$B$14577,'MONTHLY DATA'!$B141)</f>
        <v>298.75</v>
      </c>
      <c r="U141" s="78">
        <f>AVERAGEIFS('WEEKLY DATA'!U$11:U$14577,'WEEKLY DATA'!$A$11:$A$14577,'MONTHLY DATA'!$A141,'WEEKLY DATA'!$B$11:$B$14577,'MONTHLY DATA'!$B141)</f>
        <v>308.75</v>
      </c>
      <c r="V141" s="78">
        <f>AVERAGEIFS('WEEKLY DATA'!V$11:V$14577,'WEEKLY DATA'!$A$11:$A$14577,'MONTHLY DATA'!$A141,'WEEKLY DATA'!$B$11:$B$14577,'MONTHLY DATA'!$B141)</f>
        <v>303.75</v>
      </c>
      <c r="W141" s="154">
        <f t="shared" ref="W141:W184" si="112">V141/V140-1</f>
        <v>-2.3311897106109369E-2</v>
      </c>
      <c r="X141" s="169">
        <f>AVERAGEIFS('WEEKLY DATA'!X$11:X$14577,'WEEKLY DATA'!$A$11:$A$14577,'MONTHLY DATA'!$A141,'WEEKLY DATA'!$B$11:$B$14577,'MONTHLY DATA'!$B141)</f>
        <v>256.25</v>
      </c>
      <c r="Y141" s="78">
        <f>AVERAGEIFS('WEEKLY DATA'!Y$11:Y$14577,'WEEKLY DATA'!$A$11:$A$14577,'MONTHLY DATA'!$A141,'WEEKLY DATA'!$B$11:$B$14577,'MONTHLY DATA'!$B141)</f>
        <v>266.25</v>
      </c>
      <c r="Z141" s="78">
        <f>AVERAGEIFS('WEEKLY DATA'!Z$11:Z$14577,'WEEKLY DATA'!$A$11:$A$14577,'MONTHLY DATA'!$A141,'WEEKLY DATA'!$B$11:$B$14577,'MONTHLY DATA'!$B141)</f>
        <v>261.25</v>
      </c>
      <c r="AA141" s="154">
        <f t="shared" ref="AA141:AA184" si="113">Z141/Z140-1</f>
        <v>4.8076923076922906E-3</v>
      </c>
      <c r="AB141" s="169">
        <f>AVERAGEIFS('WEEKLY DATA'!AB$11:AB$14577,'WEEKLY DATA'!$A$11:$A$14577,'MONTHLY DATA'!$A141,'WEEKLY DATA'!$B$11:$B$14577,'MONTHLY DATA'!$B141)</f>
        <v>375</v>
      </c>
      <c r="AC141" s="78">
        <f>AVERAGEIFS('WEEKLY DATA'!AC$11:AC$14577,'WEEKLY DATA'!$A$11:$A$14577,'MONTHLY DATA'!$A141,'WEEKLY DATA'!$B$11:$B$14577,'MONTHLY DATA'!$B141)</f>
        <v>385</v>
      </c>
      <c r="AD141" s="78">
        <f>AVERAGEIFS('WEEKLY DATA'!AD$11:AD$14577,'WEEKLY DATA'!$A$11:$A$14577,'MONTHLY DATA'!$A141,'WEEKLY DATA'!$B$11:$B$14577,'MONTHLY DATA'!$B141)</f>
        <v>380</v>
      </c>
      <c r="AE141" s="154">
        <f t="shared" ref="AE141:AE184" si="114">AD141/AD140-1</f>
        <v>-2.3136246786632397E-2</v>
      </c>
      <c r="AF141" s="169">
        <f>AVERAGEIFS('WEEKLY DATA'!AF$11:AF$14577,'WEEKLY DATA'!$A$11:$A$14577,'MONTHLY DATA'!$A141,'WEEKLY DATA'!$B$11:$B$14577,'MONTHLY DATA'!$B141)</f>
        <v>350</v>
      </c>
      <c r="AG141" s="78">
        <f>AVERAGEIFS('WEEKLY DATA'!AG$11:AG$14577,'WEEKLY DATA'!$A$11:$A$14577,'MONTHLY DATA'!$A141,'WEEKLY DATA'!$B$11:$B$14577,'MONTHLY DATA'!$B141)</f>
        <v>360</v>
      </c>
      <c r="AH141" s="78">
        <f>AVERAGEIFS('WEEKLY DATA'!AH$11:AH$14577,'WEEKLY DATA'!$A$11:$A$14577,'MONTHLY DATA'!$A141,'WEEKLY DATA'!$B$11:$B$14577,'MONTHLY DATA'!$B141)</f>
        <v>355</v>
      </c>
      <c r="AI141" s="154">
        <f t="shared" ref="AI141:AI184" si="115">AH141/AH140-1</f>
        <v>9.2307692307692202E-2</v>
      </c>
      <c r="AJ141" s="169">
        <f>AVERAGEIFS('WEEKLY DATA'!AJ$11:AJ$14577,'WEEKLY DATA'!$A$11:$A$14577,'MONTHLY DATA'!$A141,'WEEKLY DATA'!$B$11:$B$14577,'MONTHLY DATA'!$B141)</f>
        <v>250</v>
      </c>
      <c r="AK141" s="78">
        <f>AVERAGEIFS('WEEKLY DATA'!AK$11:AK$14577,'WEEKLY DATA'!$A$11:$A$14577,'MONTHLY DATA'!$A141,'WEEKLY DATA'!$B$11:$B$14577,'MONTHLY DATA'!$B141)</f>
        <v>260</v>
      </c>
      <c r="AL141" s="78">
        <f>AVERAGEIFS('WEEKLY DATA'!AL$11:AL$14577,'WEEKLY DATA'!$A$11:$A$14577,'MONTHLY DATA'!$A141,'WEEKLY DATA'!$B$11:$B$14577,'MONTHLY DATA'!$B141)</f>
        <v>255</v>
      </c>
      <c r="AM141" s="154">
        <f t="shared" ref="AM141:AM184" si="116">AL141/AL140-1</f>
        <v>-1.1627906976744207E-2</v>
      </c>
      <c r="AN141" s="169">
        <f>AVERAGEIFS('WEEKLY DATA'!AN$11:AN$14577,'WEEKLY DATA'!$A$11:$A$14577,'MONTHLY DATA'!$A141,'WEEKLY DATA'!$B$11:$B$14577,'MONTHLY DATA'!$B141)</f>
        <v>203.75</v>
      </c>
      <c r="AO141" s="78">
        <f>AVERAGEIFS('WEEKLY DATA'!AO$11:AO$14577,'WEEKLY DATA'!$A$11:$A$14577,'MONTHLY DATA'!$A141,'WEEKLY DATA'!$B$11:$B$14577,'MONTHLY DATA'!$B141)</f>
        <v>213.75</v>
      </c>
      <c r="AP141" s="78">
        <f>AVERAGEIFS('WEEKLY DATA'!AP$11:AP$14577,'WEEKLY DATA'!$A$11:$A$14577,'MONTHLY DATA'!$A141,'WEEKLY DATA'!$B$11:$B$14577,'MONTHLY DATA'!$B141)</f>
        <v>208.75</v>
      </c>
      <c r="AQ141" s="154">
        <f t="shared" ref="AQ141:AQ184" si="117">AP141/AP140-1</f>
        <v>8.4541062801932743E-3</v>
      </c>
      <c r="AR141" s="169">
        <f>AVERAGEIFS('WEEKLY DATA'!AR$11:AR$14577,'WEEKLY DATA'!$A$11:$A$14577,'MONTHLY DATA'!$A141,'WEEKLY DATA'!$B$11:$B$14577,'MONTHLY DATA'!$B141)</f>
        <v>282.5</v>
      </c>
      <c r="AS141" s="78">
        <f>AVERAGEIFS('WEEKLY DATA'!AS$11:AS$14577,'WEEKLY DATA'!$A$11:$A$14577,'MONTHLY DATA'!$A141,'WEEKLY DATA'!$B$11:$B$14577,'MONTHLY DATA'!$B141)</f>
        <v>292.5</v>
      </c>
      <c r="AT141" s="78">
        <f>AVERAGEIFS('WEEKLY DATA'!AT$11:AT$14577,'WEEKLY DATA'!$A$11:$A$14577,'MONTHLY DATA'!$A141,'WEEKLY DATA'!$B$11:$B$14577,'MONTHLY DATA'!$B141)</f>
        <v>287.5</v>
      </c>
      <c r="AU141" s="154">
        <f t="shared" ref="AU141:AU184" si="118">AT141/AT140-1</f>
        <v>-0.23333333333333328</v>
      </c>
      <c r="AV141" s="169">
        <f>AVERAGEIFS('WEEKLY DATA'!AV$11:AV$14577,'WEEKLY DATA'!$A$11:$A$14577,'MONTHLY DATA'!$A141,'WEEKLY DATA'!$B$11:$B$14577,'MONTHLY DATA'!$B141)</f>
        <v>305</v>
      </c>
      <c r="AW141" s="78">
        <f>AVERAGEIFS('WEEKLY DATA'!AW$11:AW$14577,'WEEKLY DATA'!$A$11:$A$14577,'MONTHLY DATA'!$A141,'WEEKLY DATA'!$B$11:$B$14577,'MONTHLY DATA'!$B141)</f>
        <v>315</v>
      </c>
      <c r="AX141" s="78">
        <f>AVERAGEIFS('WEEKLY DATA'!AX$11:AX$14577,'WEEKLY DATA'!$A$11:$A$14577,'MONTHLY DATA'!$A141,'WEEKLY DATA'!$B$11:$B$14577,'MONTHLY DATA'!$B141)</f>
        <v>310</v>
      </c>
      <c r="AY141" s="154">
        <f t="shared" ref="AY141:AY184" si="119">AX141/AX140-1</f>
        <v>0.19230769230769229</v>
      </c>
      <c r="AZ141" s="169">
        <f>AVERAGEIFS('WEEKLY DATA'!AZ$11:AZ$14577,'WEEKLY DATA'!$A$11:$A$14577,'MONTHLY DATA'!$A141,'WEEKLY DATA'!$B$11:$B$14577,'MONTHLY DATA'!$B141)</f>
        <v>243.75</v>
      </c>
      <c r="BA141" s="78">
        <f>AVERAGEIFS('WEEKLY DATA'!BA$11:BA$14577,'WEEKLY DATA'!$A$11:$A$14577,'MONTHLY DATA'!$A141,'WEEKLY DATA'!$B$11:$B$14577,'MONTHLY DATA'!$B141)</f>
        <v>253.75</v>
      </c>
      <c r="BB141" s="78">
        <f>AVERAGEIFS('WEEKLY DATA'!BB$11:BB$14577,'WEEKLY DATA'!$A$11:$A$14577,'MONTHLY DATA'!$A141,'WEEKLY DATA'!$B$11:$B$14577,'MONTHLY DATA'!$B141)</f>
        <v>248.75</v>
      </c>
      <c r="BC141" s="154">
        <f t="shared" ref="BC141:BC184" si="120">BB141/BB140-1</f>
        <v>3.0241935483870108E-3</v>
      </c>
      <c r="BD141" s="169">
        <f>AVERAGEIFS('WEEKLY DATA'!BD$11:BD$14577,'WEEKLY DATA'!$A$11:$A$14577,'MONTHLY DATA'!$A141,'WEEKLY DATA'!$B$11:$B$14577,'MONTHLY DATA'!$B141)</f>
        <v>187.5</v>
      </c>
      <c r="BE141" s="78">
        <f>AVERAGEIFS('WEEKLY DATA'!BE$11:BE$14577,'WEEKLY DATA'!$A$11:$A$14577,'MONTHLY DATA'!$A141,'WEEKLY DATA'!$B$11:$B$14577,'MONTHLY DATA'!$B141)</f>
        <v>197.5</v>
      </c>
      <c r="BF141" s="78">
        <f>AVERAGEIFS('WEEKLY DATA'!BF$11:BF$14577,'WEEKLY DATA'!$A$11:$A$14577,'MONTHLY DATA'!$A141,'WEEKLY DATA'!$B$11:$B$14577,'MONTHLY DATA'!$B141)</f>
        <v>192.5</v>
      </c>
      <c r="BG141" s="154">
        <f t="shared" ref="BG141:BG184" si="121">BF141/BF140-1</f>
        <v>-3.2663316582914548E-2</v>
      </c>
      <c r="BH141" s="169">
        <f>AVERAGEIFS('WEEKLY DATA'!BH$11:BH$14577,'WEEKLY DATA'!$A$11:$A$14577,'MONTHLY DATA'!$A141,'WEEKLY DATA'!$B$11:$B$14577,'MONTHLY DATA'!$B141)</f>
        <v>365</v>
      </c>
      <c r="BI141" s="78">
        <f>AVERAGEIFS('WEEKLY DATA'!BI$11:BI$14577,'WEEKLY DATA'!$A$11:$A$14577,'MONTHLY DATA'!$A141,'WEEKLY DATA'!$B$11:$B$14577,'MONTHLY DATA'!$B141)</f>
        <v>375</v>
      </c>
      <c r="BJ141" s="78">
        <f>AVERAGEIFS('WEEKLY DATA'!BJ$11:BJ$14577,'WEEKLY DATA'!$A$11:$A$14577,'MONTHLY DATA'!$A141,'WEEKLY DATA'!$B$11:$B$14577,'MONTHLY DATA'!$B141)</f>
        <v>370</v>
      </c>
      <c r="BK141" s="154">
        <f t="shared" ref="BK141:BK184" si="122">BJ141/BJ140-1</f>
        <v>2.2099447513812098E-2</v>
      </c>
      <c r="BL141" s="169">
        <f>AVERAGEIFS('WEEKLY DATA'!BL$11:BL$14577,'WEEKLY DATA'!$A$11:$A$14577,'MONTHLY DATA'!$A141,'WEEKLY DATA'!$B$11:$B$14577,'MONTHLY DATA'!$B141)</f>
        <v>266.25</v>
      </c>
      <c r="BM141" s="78">
        <f>AVERAGEIFS('WEEKLY DATA'!BM$11:BM$14577,'WEEKLY DATA'!$A$11:$A$14577,'MONTHLY DATA'!$A141,'WEEKLY DATA'!$B$11:$B$14577,'MONTHLY DATA'!$B141)</f>
        <v>276.25</v>
      </c>
      <c r="BN141" s="78">
        <f>AVERAGEIFS('WEEKLY DATA'!BN$11:BN$14577,'WEEKLY DATA'!$A$11:$A$14577,'MONTHLY DATA'!$A141,'WEEKLY DATA'!$B$11:$B$14577,'MONTHLY DATA'!$B141)</f>
        <v>271.25</v>
      </c>
      <c r="BO141" s="154">
        <f t="shared" ref="BO141:BO184" si="123">BN141/BN140-1</f>
        <v>4.3269230769230838E-2</v>
      </c>
      <c r="BP141" s="78">
        <f>AVERAGEIFS('WEEKLY DATA'!BP$11:BP$14577,'WEEKLY DATA'!$A$11:$A$14577,'MONTHLY DATA'!$A141,'WEEKLY DATA'!$B$11:$B$14577,'MONTHLY DATA'!$B141)</f>
        <v>287.5</v>
      </c>
      <c r="BQ141" s="78">
        <f>AVERAGEIFS('WEEKLY DATA'!BQ$11:BQ$14577,'WEEKLY DATA'!$A$11:$A$14577,'MONTHLY DATA'!$A141,'WEEKLY DATA'!$B$11:$B$14577,'MONTHLY DATA'!$B141)</f>
        <v>297.5</v>
      </c>
      <c r="BR141" s="78">
        <f>AVERAGEIFS('WEEKLY DATA'!BR$11:BR$14577,'WEEKLY DATA'!$A$11:$A$14577,'MONTHLY DATA'!$A141,'WEEKLY DATA'!$B$11:$B$14577,'MONTHLY DATA'!$B141)</f>
        <v>292.5</v>
      </c>
      <c r="BS141" s="154">
        <f t="shared" ref="BS141:BS184" si="124">BR141/BR140-1</f>
        <v>-4.723127035830621E-2</v>
      </c>
      <c r="BT141" s="78">
        <f>AVERAGEIFS('WEEKLY DATA'!BT$11:BT$14577,'WEEKLY DATA'!$A$11:$A$14577,'MONTHLY DATA'!$A141,'WEEKLY DATA'!$B$11:$B$14577,'MONTHLY DATA'!$B141)</f>
        <v>222.5</v>
      </c>
      <c r="BU141" s="78">
        <f>AVERAGEIFS('WEEKLY DATA'!BU$11:BU$14577,'WEEKLY DATA'!$A$11:$A$14577,'MONTHLY DATA'!$A141,'WEEKLY DATA'!$B$11:$B$14577,'MONTHLY DATA'!$B141)</f>
        <v>232.5</v>
      </c>
      <c r="BV141" s="78">
        <f>AVERAGEIFS('WEEKLY DATA'!BV$11:BV$14577,'WEEKLY DATA'!$A$11:$A$14577,'MONTHLY DATA'!$A141,'WEEKLY DATA'!$B$11:$B$14577,'MONTHLY DATA'!$B141)</f>
        <v>227.5</v>
      </c>
      <c r="BW141" s="154">
        <f t="shared" ref="BW141:BW184" si="125">BV141/BV140-1</f>
        <v>-7.8947368421052655E-2</v>
      </c>
      <c r="BX141" s="78">
        <f>AVERAGEIFS('WEEKLY DATA'!BX$11:BX$14577,'WEEKLY DATA'!$A$11:$A$14577,'MONTHLY DATA'!$A141,'WEEKLY DATA'!$B$11:$B$14577,'MONTHLY DATA'!$B141)</f>
        <v>362.5</v>
      </c>
      <c r="BY141" s="78">
        <f>AVERAGEIFS('WEEKLY DATA'!BY$11:BY$14577,'WEEKLY DATA'!$A$11:$A$14577,'MONTHLY DATA'!$A141,'WEEKLY DATA'!$B$11:$B$14577,'MONTHLY DATA'!$B141)</f>
        <v>372.5</v>
      </c>
      <c r="BZ141" s="78">
        <f>AVERAGEIFS('WEEKLY DATA'!BZ$11:BZ$14577,'WEEKLY DATA'!$A$11:$A$14577,'MONTHLY DATA'!$A141,'WEEKLY DATA'!$B$11:$B$14577,'MONTHLY DATA'!$B141)</f>
        <v>367.5</v>
      </c>
      <c r="CA141" s="154">
        <f t="shared" ref="CA141:CA184" si="126">BZ141/BZ140-1</f>
        <v>-3.289473684210531E-2</v>
      </c>
      <c r="CB141" s="78">
        <f>AVERAGEIFS('WEEKLY DATA'!CB$11:CB$14577,'WEEKLY DATA'!$A$11:$A$14577,'MONTHLY DATA'!$A141,'WEEKLY DATA'!$B$11:$B$14577,'MONTHLY DATA'!$B141)</f>
        <v>388.75</v>
      </c>
      <c r="CC141" s="78">
        <f>AVERAGEIFS('WEEKLY DATA'!CC$11:CC$14577,'WEEKLY DATA'!$A$11:$A$14577,'MONTHLY DATA'!$A141,'WEEKLY DATA'!$B$11:$B$14577,'MONTHLY DATA'!$B141)</f>
        <v>398.75</v>
      </c>
      <c r="CD141" s="78">
        <f>AVERAGEIFS('WEEKLY DATA'!CD$11:CD$14577,'WEEKLY DATA'!$A$11:$A$14577,'MONTHLY DATA'!$A141,'WEEKLY DATA'!$B$11:$B$14577,'MONTHLY DATA'!$B141)</f>
        <v>393.75</v>
      </c>
      <c r="CE141" s="154">
        <f t="shared" ref="CE141:CE184" si="127">CD141/CD140-1</f>
        <v>6.1320754716981174E-2</v>
      </c>
      <c r="CF141" s="78">
        <f>AVERAGEIFS('WEEKLY DATA'!CF$11:CF$14577,'WEEKLY DATA'!$A$11:$A$14577,'MONTHLY DATA'!$A141,'WEEKLY DATA'!$B$11:$B$14577,'MONTHLY DATA'!$B141)</f>
        <v>276.25</v>
      </c>
      <c r="CG141" s="78">
        <f>AVERAGEIFS('WEEKLY DATA'!CG$11:CG$14577,'WEEKLY DATA'!$A$11:$A$14577,'MONTHLY DATA'!$A141,'WEEKLY DATA'!$B$11:$B$14577,'MONTHLY DATA'!$B141)</f>
        <v>286.25</v>
      </c>
      <c r="CH141" s="78">
        <f>AVERAGEIFS('WEEKLY DATA'!CH$11:CH$14577,'WEEKLY DATA'!$A$11:$A$14577,'MONTHLY DATA'!$A141,'WEEKLY DATA'!$B$11:$B$14577,'MONTHLY DATA'!$B141)</f>
        <v>281.25</v>
      </c>
      <c r="CI141" s="154">
        <f t="shared" ref="CI141:CI184" si="128">CH141/CH140-1</f>
        <v>-3.0172413793103425E-2</v>
      </c>
      <c r="CJ141" s="78">
        <f>AVERAGEIFS('WEEKLY DATA'!CJ$11:CJ$14577,'WEEKLY DATA'!$A$11:$A$14577,'MONTHLY DATA'!$A141,'WEEKLY DATA'!$B$11:$B$14577,'MONTHLY DATA'!$B141)</f>
        <v>227.5</v>
      </c>
      <c r="CK141" s="78">
        <f>AVERAGEIFS('WEEKLY DATA'!CK$11:CK$14577,'WEEKLY DATA'!$A$11:$A$14577,'MONTHLY DATA'!$A141,'WEEKLY DATA'!$B$11:$B$14577,'MONTHLY DATA'!$B141)</f>
        <v>237.5</v>
      </c>
      <c r="CL141" s="78">
        <f>AVERAGEIFS('WEEKLY DATA'!CL$11:CL$14577,'WEEKLY DATA'!$A$11:$A$14577,'MONTHLY DATA'!$A141,'WEEKLY DATA'!$B$11:$B$14577,'MONTHLY DATA'!$B141)</f>
        <v>232.5</v>
      </c>
      <c r="CM141" s="154">
        <f t="shared" ref="CM141:CM184" si="129">CL141/CL140-1</f>
        <v>2.4229074889867919E-2</v>
      </c>
      <c r="CN141" s="78">
        <f>AVERAGEIFS('WEEKLY DATA'!CN$11:CN$14577,'WEEKLY DATA'!$A$11:$A$14577,'MONTHLY DATA'!$A141,'WEEKLY DATA'!$B$11:$B$14577,'MONTHLY DATA'!$B141)</f>
        <v>330</v>
      </c>
      <c r="CO141" s="78">
        <f>AVERAGEIFS('WEEKLY DATA'!CO$11:CO$14577,'WEEKLY DATA'!$A$11:$A$14577,'MONTHLY DATA'!$A141,'WEEKLY DATA'!$B$11:$B$14577,'MONTHLY DATA'!$B141)</f>
        <v>340</v>
      </c>
      <c r="CP141" s="78">
        <f>AVERAGEIFS('WEEKLY DATA'!CP$11:CP$14577,'WEEKLY DATA'!$A$11:$A$14577,'MONTHLY DATA'!$A141,'WEEKLY DATA'!$B$11:$B$14577,'MONTHLY DATA'!$B141)</f>
        <v>335</v>
      </c>
      <c r="CQ141" s="154">
        <f t="shared" ref="CQ141:CQ184" si="130">CP141/CP140-1</f>
        <v>-0.11375661375661372</v>
      </c>
      <c r="CR141" s="78">
        <f>AVERAGEIFS('WEEKLY DATA'!CR$11:CR$14577,'WEEKLY DATA'!$A$11:$A$14577,'MONTHLY DATA'!$A141,'WEEKLY DATA'!$B$11:$B$14577,'MONTHLY DATA'!$B141)</f>
        <v>388.75</v>
      </c>
      <c r="CS141" s="78">
        <f>AVERAGEIFS('WEEKLY DATA'!CS$11:CS$14577,'WEEKLY DATA'!$A$11:$A$14577,'MONTHLY DATA'!$A141,'WEEKLY DATA'!$B$11:$B$14577,'MONTHLY DATA'!$B141)</f>
        <v>398.75</v>
      </c>
      <c r="CT141" s="78">
        <f>AVERAGEIFS('WEEKLY DATA'!CT$11:CT$14577,'WEEKLY DATA'!$A$11:$A$14577,'MONTHLY DATA'!$A141,'WEEKLY DATA'!$B$11:$B$14577,'MONTHLY DATA'!$B141)</f>
        <v>393.75</v>
      </c>
      <c r="CU141" s="154">
        <f t="shared" ref="CU141:CU184" si="131">CT141/CT140-1</f>
        <v>6.1320754716981174E-2</v>
      </c>
      <c r="CV141" s="169">
        <f>AVERAGEIFS('WEEKLY DATA'!CV$11:CV$14577,'WEEKLY DATA'!$A$11:$A$14577,'MONTHLY DATA'!$A141,'WEEKLY DATA'!$B$11:$B$14577,'MONTHLY DATA'!$B141)</f>
        <v>305</v>
      </c>
      <c r="CW141" s="78">
        <f>AVERAGEIFS('WEEKLY DATA'!CW$11:CW$14577,'WEEKLY DATA'!$A$11:$A$14577,'MONTHLY DATA'!$A141,'WEEKLY DATA'!$B$11:$B$14577,'MONTHLY DATA'!$B141)</f>
        <v>315</v>
      </c>
      <c r="CX141" s="78">
        <f>AVERAGEIFS('WEEKLY DATA'!CX$11:CX$14577,'WEEKLY DATA'!$A$11:$A$14577,'MONTHLY DATA'!$A141,'WEEKLY DATA'!$B$11:$B$14577,'MONTHLY DATA'!$B141)</f>
        <v>310</v>
      </c>
      <c r="CY141" s="154">
        <f t="shared" ref="CY141:CY184" si="132">CX141/CX140-1</f>
        <v>-2.2082018927444769E-2</v>
      </c>
      <c r="CZ141" s="169">
        <f>AVERAGEIFS('WEEKLY DATA'!CZ$11:CZ$14577,'WEEKLY DATA'!$A$11:$A$14577,'MONTHLY DATA'!$A141,'WEEKLY DATA'!$B$11:$B$14577,'MONTHLY DATA'!$B141)</f>
        <v>240</v>
      </c>
      <c r="DA141" s="78">
        <f>AVERAGEIFS('WEEKLY DATA'!DA$11:DA$14577,'WEEKLY DATA'!$A$11:$A$14577,'MONTHLY DATA'!$A141,'WEEKLY DATA'!$B$11:$B$14577,'MONTHLY DATA'!$B141)</f>
        <v>250</v>
      </c>
      <c r="DB141" s="78">
        <f>AVERAGEIFS('WEEKLY DATA'!DB$11:DB$14577,'WEEKLY DATA'!$A$11:$A$14577,'MONTHLY DATA'!$A141,'WEEKLY DATA'!$B$11:$B$14577,'MONTHLY DATA'!$B141)</f>
        <v>245</v>
      </c>
      <c r="DC141" s="154">
        <f t="shared" ref="DC141:DC184" si="133">DB141/DB140-1</f>
        <v>-8.0971659919027994E-3</v>
      </c>
      <c r="DD141" s="78">
        <f>AVERAGEIFS('WEEKLY DATA'!DD$11:DD$14577,'WEEKLY DATA'!$A$11:$A$14577,'MONTHLY DATA'!$A141,'WEEKLY DATA'!$B$11:$B$14577,'MONTHLY DATA'!$B141)</f>
        <v>367.5</v>
      </c>
      <c r="DE141" s="78">
        <f>AVERAGEIFS('WEEKLY DATA'!DE$11:DE$14577,'WEEKLY DATA'!$A$11:$A$14577,'MONTHLY DATA'!$A141,'WEEKLY DATA'!$B$11:$B$14577,'MONTHLY DATA'!$B141)</f>
        <v>377.5</v>
      </c>
      <c r="DF141" s="78">
        <f>AVERAGEIFS('WEEKLY DATA'!DF$11:DF$14577,'WEEKLY DATA'!$A$11:$A$14577,'MONTHLY DATA'!$A141,'WEEKLY DATA'!$B$11:$B$14577,'MONTHLY DATA'!$B141)</f>
        <v>372.5</v>
      </c>
      <c r="DG141" s="154">
        <f t="shared" ref="DG141:DG184" si="134">DF141/DF140-1</f>
        <v>-7.3383084577114399E-2</v>
      </c>
      <c r="DH141" s="78">
        <f>AVERAGEIFS('WEEKLY DATA'!DH$11:DH$14577,'WEEKLY DATA'!$A$11:$A$14577,'MONTHLY DATA'!$A141,'WEEKLY DATA'!$B$11:$B$14577,'MONTHLY DATA'!$B141)</f>
        <v>390</v>
      </c>
      <c r="DI141" s="78">
        <f>AVERAGEIFS('WEEKLY DATA'!DI$11:DI$14577,'WEEKLY DATA'!$A$11:$A$14577,'MONTHLY DATA'!$A141,'WEEKLY DATA'!$B$11:$B$14577,'MONTHLY DATA'!$B141)</f>
        <v>400</v>
      </c>
      <c r="DJ141" s="78">
        <f>AVERAGEIFS('WEEKLY DATA'!DJ$11:DJ$14577,'WEEKLY DATA'!$A$11:$A$14577,'MONTHLY DATA'!$A141,'WEEKLY DATA'!$B$11:$B$14577,'MONTHLY DATA'!$B141)</f>
        <v>395</v>
      </c>
      <c r="DK141" s="154">
        <f t="shared" ref="DK141:DK184" si="135">DJ141/DJ140-1</f>
        <v>7.3369565217391353E-2</v>
      </c>
      <c r="DL141" s="169">
        <f>AVERAGEIFS('WEEKLY DATA'!DL$11:DL$14577,'WEEKLY DATA'!$A$11:$A$14577,'MONTHLY DATA'!$A141,'WEEKLY DATA'!$B$11:$B$14577,'MONTHLY DATA'!$B141)</f>
        <v>268.75</v>
      </c>
      <c r="DM141" s="78">
        <f>AVERAGEIFS('WEEKLY DATA'!DM$11:DM$14577,'WEEKLY DATA'!$A$11:$A$14577,'MONTHLY DATA'!$A141,'WEEKLY DATA'!$B$11:$B$14577,'MONTHLY DATA'!$B141)</f>
        <v>278.75</v>
      </c>
      <c r="DN141" s="78">
        <f>AVERAGEIFS('WEEKLY DATA'!DN$11:DN$14577,'WEEKLY DATA'!$A$11:$A$14577,'MONTHLY DATA'!$A141,'WEEKLY DATA'!$B$11:$B$14577,'MONTHLY DATA'!$B141)</f>
        <v>273.75</v>
      </c>
      <c r="DO141" s="154">
        <f t="shared" ref="DO141:DO184" si="136">DN141/DN140-1</f>
        <v>-4.6167247386759591E-2</v>
      </c>
      <c r="DP141" s="78">
        <f>AVERAGEIFS('WEEKLY DATA'!DP$11:DP$14577,'WEEKLY DATA'!$A$11:$A$14577,'MONTHLY DATA'!$A141,'WEEKLY DATA'!$B$11:$B$14577,'MONTHLY DATA'!$B141)</f>
        <v>211.25</v>
      </c>
      <c r="DQ141" s="78">
        <f>AVERAGEIFS('WEEKLY DATA'!DQ$11:DQ$14577,'WEEKLY DATA'!$A$11:$A$14577,'MONTHLY DATA'!$A141,'WEEKLY DATA'!$B$11:$B$14577,'MONTHLY DATA'!$B141)</f>
        <v>221.25</v>
      </c>
      <c r="DR141" s="78">
        <f>AVERAGEIFS('WEEKLY DATA'!DR$11:DR$14577,'WEEKLY DATA'!$A$11:$A$14577,'MONTHLY DATA'!$A141,'WEEKLY DATA'!$B$11:$B$14577,'MONTHLY DATA'!$B141)</f>
        <v>216.25</v>
      </c>
      <c r="DS141" s="154">
        <f t="shared" ref="DS141:DS184" si="137">DR141/DR140-1</f>
        <v>-2.5900900900900914E-2</v>
      </c>
      <c r="DT141" s="78">
        <f>AVERAGEIFS('WEEKLY DATA'!DT$11:DT$14577,'WEEKLY DATA'!$A$11:$A$14577,'MONTHLY DATA'!$A141,'WEEKLY DATA'!$B$11:$B$14577,'MONTHLY DATA'!$B141)</f>
        <v>387.5</v>
      </c>
      <c r="DU141" s="78">
        <f>AVERAGEIFS('WEEKLY DATA'!DU$11:DU$14577,'WEEKLY DATA'!$A$11:$A$14577,'MONTHLY DATA'!$A141,'WEEKLY DATA'!$B$11:$B$14577,'MONTHLY DATA'!$B141)</f>
        <v>397.5</v>
      </c>
      <c r="DV141" s="78">
        <f>AVERAGEIFS('WEEKLY DATA'!DV$11:DV$14577,'WEEKLY DATA'!$A$11:$A$14577,'MONTHLY DATA'!$A141,'WEEKLY DATA'!$B$11:$B$14577,'MONTHLY DATA'!$B141)</f>
        <v>392.5</v>
      </c>
      <c r="DW141" s="154">
        <f t="shared" ref="DW141:DW184" si="138">DV141/DV140-1</f>
        <v>-3.3251231527093639E-2</v>
      </c>
      <c r="DX141" s="78">
        <f>AVERAGEIFS('WEEKLY DATA'!DX$11:DX$14577,'WEEKLY DATA'!$A$11:$A$14577,'MONTHLY DATA'!$A141,'WEEKLY DATA'!$B$11:$B$14577,'MONTHLY DATA'!$B141)</f>
        <v>383.75</v>
      </c>
      <c r="DY141" s="78">
        <f>AVERAGEIFS('WEEKLY DATA'!DY$11:DY$14577,'WEEKLY DATA'!$A$11:$A$14577,'MONTHLY DATA'!$A141,'WEEKLY DATA'!$B$11:$B$14577,'MONTHLY DATA'!$B141)</f>
        <v>393.75</v>
      </c>
      <c r="DZ141" s="78">
        <f>AVERAGEIFS('WEEKLY DATA'!DZ$11:DZ$14577,'WEEKLY DATA'!$A$11:$A$14577,'MONTHLY DATA'!$A141,'WEEKLY DATA'!$B$11:$B$14577,'MONTHLY DATA'!$B141)</f>
        <v>388.75</v>
      </c>
      <c r="EA141" s="154">
        <f t="shared" ref="EA141:EA184" si="139">DZ141/DZ140-1</f>
        <v>5.0675675675675658E-2</v>
      </c>
      <c r="EB141" s="78">
        <f>AVERAGEIFS('WEEKLY DATA'!EB$11:EB$14577,'WEEKLY DATA'!$A$11:$A$14577,'MONTHLY DATA'!$A141,'WEEKLY DATA'!$B$11:$B$14577,'MONTHLY DATA'!$B141)</f>
        <v>305</v>
      </c>
      <c r="EC141" s="78">
        <f>AVERAGEIFS('WEEKLY DATA'!EC$11:EC$14577,'WEEKLY DATA'!$A$11:$A$14577,'MONTHLY DATA'!$A141,'WEEKLY DATA'!$B$11:$B$14577,'MONTHLY DATA'!$B141)</f>
        <v>315</v>
      </c>
      <c r="ED141" s="78">
        <f>AVERAGEIFS('WEEKLY DATA'!ED$11:ED$14577,'WEEKLY DATA'!$A$11:$A$14577,'MONTHLY DATA'!$A141,'WEEKLY DATA'!$B$11:$B$14577,'MONTHLY DATA'!$B141)</f>
        <v>310</v>
      </c>
      <c r="EE141" s="154">
        <f t="shared" ref="EE141:EE184" si="140">ED141/ED140-1</f>
        <v>1.6393442622950838E-2</v>
      </c>
      <c r="EF141" s="169">
        <f>AVERAGEIFS('WEEKLY DATA'!EF$11:EF$14577,'WEEKLY DATA'!$A$11:$A$14577,'MONTHLY DATA'!$A141,'WEEKLY DATA'!$B$11:$B$14577,'MONTHLY DATA'!$B141)</f>
        <v>230</v>
      </c>
      <c r="EG141" s="78">
        <f>AVERAGEIFS('WEEKLY DATA'!EG$11:EG$14577,'WEEKLY DATA'!$A$11:$A$14577,'MONTHLY DATA'!$A141,'WEEKLY DATA'!$B$11:$B$14577,'MONTHLY DATA'!$B141)</f>
        <v>240</v>
      </c>
      <c r="EH141" s="78">
        <f>AVERAGEIFS('WEEKLY DATA'!EH$11:EH$14577,'WEEKLY DATA'!$A$11:$A$14577,'MONTHLY DATA'!$A141,'WEEKLY DATA'!$B$11:$B$14577,'MONTHLY DATA'!$B141)</f>
        <v>235</v>
      </c>
      <c r="EI141" s="154">
        <f t="shared" ref="EI141:EI184" si="141">EH141/EH140-1</f>
        <v>3.0701754385964897E-2</v>
      </c>
      <c r="EJ141" s="78">
        <f>AVERAGEIFS('WEEKLY DATA'!EJ$11:EJ$14577,'WEEKLY DATA'!$A$11:$A$14577,'MONTHLY DATA'!$A141,'WEEKLY DATA'!$B$11:$B$14577,'MONTHLY DATA'!$B141)</f>
        <v>360</v>
      </c>
      <c r="EK141" s="78">
        <f>AVERAGEIFS('WEEKLY DATA'!EK$11:EK$14577,'WEEKLY DATA'!$A$11:$A$14577,'MONTHLY DATA'!$A141,'WEEKLY DATA'!$B$11:$B$14577,'MONTHLY DATA'!$B141)</f>
        <v>370</v>
      </c>
      <c r="EL141" s="78">
        <f>AVERAGEIFS('WEEKLY DATA'!EL$11:EL$14577,'WEEKLY DATA'!$A$11:$A$14577,'MONTHLY DATA'!$A141,'WEEKLY DATA'!$B$11:$B$14577,'MONTHLY DATA'!$B141)</f>
        <v>365</v>
      </c>
      <c r="EM141" s="154">
        <f t="shared" ref="EM141:EM184" si="142">EL141/EL140-1</f>
        <v>0.18892508143322484</v>
      </c>
      <c r="EN141" s="78">
        <f>AVERAGEIFS('WEEKLY DATA'!EN$11:EN$14577,'WEEKLY DATA'!$A$11:$A$14577,'MONTHLY DATA'!$A141,'WEEKLY DATA'!$B$11:$B$14577,'MONTHLY DATA'!$B141)</f>
        <v>402.5</v>
      </c>
      <c r="EO141" s="78">
        <f>AVERAGEIFS('WEEKLY DATA'!EO$11:EO$14577,'WEEKLY DATA'!$A$11:$A$14577,'MONTHLY DATA'!$A141,'WEEKLY DATA'!$B$11:$B$14577,'MONTHLY DATA'!$B141)</f>
        <v>412.5</v>
      </c>
      <c r="EP141" s="78">
        <f>AVERAGEIFS('WEEKLY DATA'!EP$11:EP$14577,'WEEKLY DATA'!$A$11:$A$14577,'MONTHLY DATA'!$A141,'WEEKLY DATA'!$B$11:$B$14577,'MONTHLY DATA'!$B141)</f>
        <v>407.5</v>
      </c>
      <c r="EQ141" s="154">
        <f t="shared" ref="EQ141:EQ184" si="143">EP141/EP140-1</f>
        <v>-9.2427616926503364E-2</v>
      </c>
      <c r="ER141" s="78">
        <f>AVERAGEIFS('WEEKLY DATA'!ER$11:ER$14577,'WEEKLY DATA'!$A$11:$A$14577,'MONTHLY DATA'!$A141,'WEEKLY DATA'!$B$11:$B$14577,'MONTHLY DATA'!$B141)</f>
        <v>301.25</v>
      </c>
      <c r="ES141" s="78">
        <f>AVERAGEIFS('WEEKLY DATA'!ES$11:ES$14577,'WEEKLY DATA'!$A$11:$A$14577,'MONTHLY DATA'!$A141,'WEEKLY DATA'!$B$11:$B$14577,'MONTHLY DATA'!$B141)</f>
        <v>311.25</v>
      </c>
      <c r="ET141" s="78">
        <f>AVERAGEIFS('WEEKLY DATA'!ET$11:ET$14577,'WEEKLY DATA'!$A$11:$A$14577,'MONTHLY DATA'!$A141,'WEEKLY DATA'!$B$11:$B$14577,'MONTHLY DATA'!$B141)</f>
        <v>306.25</v>
      </c>
      <c r="EU141" s="154">
        <f t="shared" ref="EU141:EU184" si="144">ET141/ET140-1</f>
        <v>1.744186046511631E-2</v>
      </c>
      <c r="EV141" s="78">
        <f>AVERAGEIFS('WEEKLY DATA'!EV$11:EV$14577,'WEEKLY DATA'!$A$11:$A$14577,'MONTHLY DATA'!$A141,'WEEKLY DATA'!$B$11:$B$14577,'MONTHLY DATA'!$B141)</f>
        <v>222.5</v>
      </c>
      <c r="EW141" s="78">
        <f>AVERAGEIFS('WEEKLY DATA'!EW$11:EW$14577,'WEEKLY DATA'!$A$11:$A$14577,'MONTHLY DATA'!$A141,'WEEKLY DATA'!$B$11:$B$14577,'MONTHLY DATA'!$B141)</f>
        <v>232.5</v>
      </c>
      <c r="EX141" s="78">
        <f>AVERAGEIFS('WEEKLY DATA'!EX$11:EX$14577,'WEEKLY DATA'!$A$11:$A$14577,'MONTHLY DATA'!$A141,'WEEKLY DATA'!$B$11:$B$14577,'MONTHLY DATA'!$B141)</f>
        <v>227.5</v>
      </c>
      <c r="EY141" s="154">
        <f t="shared" ref="EY141:EY184" si="145">EX141/EX140-1</f>
        <v>2.4774774774774855E-2</v>
      </c>
      <c r="EZ141" s="78">
        <f>AVERAGEIFS('WEEKLY DATA'!EZ$11:EZ$14577,'WEEKLY DATA'!$A$11:$A$14577,'MONTHLY DATA'!$A141,'WEEKLY DATA'!$B$11:$B$14577,'MONTHLY DATA'!$B141)</f>
        <v>377.5</v>
      </c>
      <c r="FA141" s="78">
        <f>AVERAGEIFS('WEEKLY DATA'!FA$11:FA$14577,'WEEKLY DATA'!$A$11:$A$14577,'MONTHLY DATA'!$A141,'WEEKLY DATA'!$B$11:$B$14577,'MONTHLY DATA'!$B141)</f>
        <v>387.5</v>
      </c>
      <c r="FB141" s="78">
        <f>AVERAGEIFS('WEEKLY DATA'!FB$11:FB$14577,'WEEKLY DATA'!$A$11:$A$14577,'MONTHLY DATA'!$A141,'WEEKLY DATA'!$B$11:$B$14577,'MONTHLY DATA'!$B141)</f>
        <v>382.5</v>
      </c>
      <c r="FC141" s="154">
        <f t="shared" ref="FC141:FC184" si="146">FB141/FB140-1</f>
        <v>6.5789473684210176E-3</v>
      </c>
      <c r="FD141" s="78">
        <f>AVERAGEIFS('WEEKLY DATA'!FD$11:FD$14577,'WEEKLY DATA'!$A$11:$A$14577,'MONTHLY DATA'!$A141,'WEEKLY DATA'!$B$11:$B$14577,'MONTHLY DATA'!$B141)</f>
        <v>342.5</v>
      </c>
      <c r="FE141" s="78">
        <f>AVERAGEIFS('WEEKLY DATA'!FE$11:FE$14577,'WEEKLY DATA'!$A$11:$A$14577,'MONTHLY DATA'!$A141,'WEEKLY DATA'!$B$11:$B$14577,'MONTHLY DATA'!$B141)</f>
        <v>352.5</v>
      </c>
      <c r="FF141" s="78">
        <f>AVERAGEIFS('WEEKLY DATA'!FF$11:FF$14577,'WEEKLY DATA'!$A$11:$A$14577,'MONTHLY DATA'!$A141,'WEEKLY DATA'!$B$11:$B$14577,'MONTHLY DATA'!$B141)</f>
        <v>347.5</v>
      </c>
      <c r="FG141" s="154">
        <f t="shared" ref="FG141:FG184" si="147">FF141/FF140-1</f>
        <v>-0.20842824601366738</v>
      </c>
      <c r="FH141" s="78">
        <f>AVERAGEIFS('WEEKLY DATA'!FH$11:FH$14577,'WEEKLY DATA'!$A$11:$A$14577,'MONTHLY DATA'!$A141,'WEEKLY DATA'!$B$11:$B$14577,'MONTHLY DATA'!$B141)</f>
        <v>323.75</v>
      </c>
      <c r="FI141" s="78">
        <f>AVERAGEIFS('WEEKLY DATA'!FI$11:FI$14577,'WEEKLY DATA'!$A$11:$A$14577,'MONTHLY DATA'!$A141,'WEEKLY DATA'!$B$11:$B$14577,'MONTHLY DATA'!$B141)</f>
        <v>333.75</v>
      </c>
      <c r="FJ141" s="78">
        <f>AVERAGEIFS('WEEKLY DATA'!FJ$11:FJ$14577,'WEEKLY DATA'!$A$11:$A$14577,'MONTHLY DATA'!$A141,'WEEKLY DATA'!$B$11:$B$14577,'MONTHLY DATA'!$B141)</f>
        <v>328.75</v>
      </c>
      <c r="FK141" s="154">
        <f t="shared" ref="FK141:FK184" si="148">FJ141/FJ140-1</f>
        <v>8.4355828220858964E-3</v>
      </c>
      <c r="FL141" s="169">
        <f>AVERAGEIFS('WEEKLY DATA'!FL$11:FL$14577,'WEEKLY DATA'!$A$11:$A$14577,'MONTHLY DATA'!$A141,'WEEKLY DATA'!$B$11:$B$14577,'MONTHLY DATA'!$B141)</f>
        <v>261.25</v>
      </c>
      <c r="FM141" s="78">
        <f>AVERAGEIFS('WEEKLY DATA'!FM$11:FM$14577,'WEEKLY DATA'!$A$11:$A$14577,'MONTHLY DATA'!$A141,'WEEKLY DATA'!$B$11:$B$14577,'MONTHLY DATA'!$B141)</f>
        <v>271.25</v>
      </c>
      <c r="FN141" s="78">
        <f>AVERAGEIFS('WEEKLY DATA'!FN$11:FN$14577,'WEEKLY DATA'!$A$11:$A$14577,'MONTHLY DATA'!$A141,'WEEKLY DATA'!$B$11:$B$14577,'MONTHLY DATA'!$B141)</f>
        <v>266.25</v>
      </c>
      <c r="FO141" s="154">
        <f t="shared" ref="FO141:FO184" si="149">FN141/FN140-1</f>
        <v>2.7992277992278103E-2</v>
      </c>
      <c r="FP141" s="78">
        <f>AVERAGEIFS('WEEKLY DATA'!FP$11:FP$14577,'WEEKLY DATA'!$A$11:$A$14577,'MONTHLY DATA'!$A141,'WEEKLY DATA'!$B$11:$B$14577,'MONTHLY DATA'!$B141)</f>
        <v>271.25</v>
      </c>
      <c r="FQ141" s="78">
        <f>AVERAGEIFS('WEEKLY DATA'!FQ$11:FQ$14577,'WEEKLY DATA'!$A$11:$A$14577,'MONTHLY DATA'!$A141,'WEEKLY DATA'!$B$11:$B$14577,'MONTHLY DATA'!$B141)</f>
        <v>281.25</v>
      </c>
      <c r="FR141" s="78">
        <f>AVERAGEIFS('WEEKLY DATA'!FR$11:FR$14577,'WEEKLY DATA'!$A$11:$A$14577,'MONTHLY DATA'!$A141,'WEEKLY DATA'!$B$11:$B$14577,'MONTHLY DATA'!$B141)</f>
        <v>276.25</v>
      </c>
      <c r="FS141" s="154">
        <f t="shared" ref="FS141:FS179" si="150">FR141/FR140-1</f>
        <v>-9.4262295081967262E-2</v>
      </c>
      <c r="FT141" s="78">
        <f>AVERAGEIFS('WEEKLY DATA'!FT$11:FT$14577,'WEEKLY DATA'!$A$11:$A$14577,'MONTHLY DATA'!$A141,'WEEKLY DATA'!$B$11:$B$14577,'MONTHLY DATA'!$B141)</f>
        <v>351.25</v>
      </c>
      <c r="FU141" s="78">
        <f>AVERAGEIFS('WEEKLY DATA'!FU$11:FU$14577,'WEEKLY DATA'!$A$11:$A$14577,'MONTHLY DATA'!$A141,'WEEKLY DATA'!$B$11:$B$14577,'MONTHLY DATA'!$B141)</f>
        <v>361.25</v>
      </c>
      <c r="FV141" s="78">
        <f>AVERAGEIFS('WEEKLY DATA'!FV$11:FV$14577,'WEEKLY DATA'!$A$11:$A$14577,'MONTHLY DATA'!$A141,'WEEKLY DATA'!$B$11:$B$14577,'MONTHLY DATA'!$B141)</f>
        <v>356.25</v>
      </c>
      <c r="FW141" s="154">
        <f t="shared" ref="FW141:FW184" si="151">FV141/FV140-1</f>
        <v>7.0224719101119604E-4</v>
      </c>
      <c r="FX141" s="78">
        <f>AVERAGEIFS('WEEKLY DATA'!FX$11:FX$14577,'WEEKLY DATA'!$A$11:$A$14577,'MONTHLY DATA'!$A141,'WEEKLY DATA'!$B$11:$B$14577,'MONTHLY DATA'!$B141)</f>
        <v>283.75</v>
      </c>
      <c r="FY141" s="78">
        <f>AVERAGEIFS('WEEKLY DATA'!FY$11:FY$14577,'WEEKLY DATA'!$A$11:$A$14577,'MONTHLY DATA'!$A141,'WEEKLY DATA'!$B$11:$B$14577,'MONTHLY DATA'!$B141)</f>
        <v>293.75</v>
      </c>
      <c r="FZ141" s="78">
        <f>AVERAGEIFS('WEEKLY DATA'!FZ$11:FZ$14577,'WEEKLY DATA'!$A$11:$A$14577,'MONTHLY DATA'!$A141,'WEEKLY DATA'!$B$11:$B$14577,'MONTHLY DATA'!$B141)</f>
        <v>288.75</v>
      </c>
      <c r="GA141" s="154">
        <f t="shared" ref="GA141:GA184" si="152">FZ141/FZ140-1</f>
        <v>6.0975609756097615E-3</v>
      </c>
      <c r="GB141" s="78">
        <f>AVERAGEIFS('WEEKLY DATA'!GB$11:GB$14577,'WEEKLY DATA'!$A$11:$A$14577,'MONTHLY DATA'!$A141,'WEEKLY DATA'!$B$11:$B$14577,'MONTHLY DATA'!$B141)</f>
        <v>395</v>
      </c>
      <c r="GC141" s="78">
        <f>AVERAGEIFS('WEEKLY DATA'!GC$11:GC$14577,'WEEKLY DATA'!$A$11:$A$14577,'MONTHLY DATA'!$A141,'WEEKLY DATA'!$B$11:$B$14577,'MONTHLY DATA'!$B141)</f>
        <v>405</v>
      </c>
      <c r="GD141" s="78">
        <f>AVERAGEIFS('WEEKLY DATA'!GD$11:GD$14577,'WEEKLY DATA'!$A$11:$A$14577,'MONTHLY DATA'!$A141,'WEEKLY DATA'!$B$11:$B$14577,'MONTHLY DATA'!$B141)</f>
        <v>400</v>
      </c>
      <c r="GE141" s="154">
        <f t="shared" ref="GE141:GE184" si="153">GD141/GD140-1</f>
        <v>-2.676399026763987E-2</v>
      </c>
      <c r="GF141" s="169">
        <f>AVERAGEIFS('WEEKLY DATA'!GF$11:GF$14577,'WEEKLY DATA'!$A$11:$A$14577,'MONTHLY DATA'!$A141,'WEEKLY DATA'!$B$11:$B$14577,'MONTHLY DATA'!$B141)</f>
        <v>332.5</v>
      </c>
      <c r="GG141" s="78">
        <f>AVERAGEIFS('WEEKLY DATA'!GG$11:GG$14577,'WEEKLY DATA'!$A$11:$A$14577,'MONTHLY DATA'!$A141,'WEEKLY DATA'!$B$11:$B$14577,'MONTHLY DATA'!$B141)</f>
        <v>342.5</v>
      </c>
      <c r="GH141" s="78">
        <f>AVERAGEIFS('WEEKLY DATA'!GH$11:GH$14577,'WEEKLY DATA'!$A$11:$A$14577,'MONTHLY DATA'!$A141,'WEEKLY DATA'!$B$11:$B$14577,'MONTHLY DATA'!$B141)</f>
        <v>337.5</v>
      </c>
      <c r="GI141" s="154">
        <f t="shared" ref="GI141:GI184" si="154">GH141/GH140-1</f>
        <v>2.5835866261398222E-2</v>
      </c>
      <c r="GJ141" s="78">
        <f>AVERAGEIFS('WEEKLY DATA'!GJ$11:GJ$14577,'WEEKLY DATA'!$A$11:$A$14577,'MONTHLY DATA'!$A141,'WEEKLY DATA'!$B$11:$B$14577,'MONTHLY DATA'!$B141)</f>
        <v>377.5</v>
      </c>
      <c r="GK141" s="78">
        <f>AVERAGEIFS('WEEKLY DATA'!GK$11:GK$14577,'WEEKLY DATA'!$A$11:$A$14577,'MONTHLY DATA'!$A141,'WEEKLY DATA'!$B$11:$B$14577,'MONTHLY DATA'!$B141)</f>
        <v>387.5</v>
      </c>
      <c r="GL141" s="78">
        <f>AVERAGEIFS('WEEKLY DATA'!GL$11:GL$14577,'WEEKLY DATA'!$A$11:$A$14577,'MONTHLY DATA'!$A141,'WEEKLY DATA'!$B$11:$B$14577,'MONTHLY DATA'!$B141)</f>
        <v>382.5</v>
      </c>
      <c r="GM141" s="154">
        <f t="shared" ref="GM141:GM184" si="155">GL141/GL140-1</f>
        <v>-7.6086956521739135E-2</v>
      </c>
      <c r="GN141" s="78">
        <f>AVERAGEIFS('WEEKLY DATA'!GN$11:GN$14577,'WEEKLY DATA'!$A$11:$A$14577,'MONTHLY DATA'!$A141,'WEEKLY DATA'!$B$11:$B$14577,'MONTHLY DATA'!$B141)</f>
        <v>480</v>
      </c>
      <c r="GO141" s="78">
        <f>AVERAGEIFS('WEEKLY DATA'!GO$11:GO$14577,'WEEKLY DATA'!$A$11:$A$14577,'MONTHLY DATA'!$A141,'WEEKLY DATA'!$B$11:$B$14577,'MONTHLY DATA'!$B141)</f>
        <v>490</v>
      </c>
      <c r="GP141" s="78">
        <f>AVERAGEIFS('WEEKLY DATA'!GP$11:GP$14577,'WEEKLY DATA'!$A$11:$A$14577,'MONTHLY DATA'!$A141,'WEEKLY DATA'!$B$11:$B$14577,'MONTHLY DATA'!$B141)</f>
        <v>485</v>
      </c>
      <c r="GQ141" s="154">
        <f t="shared" ref="GQ141:GQ184" si="156">GP141/GP140-1</f>
        <v>6.3596491228070207E-2</v>
      </c>
      <c r="GR141" s="78"/>
    </row>
    <row r="142" spans="1:200" ht="15.75" x14ac:dyDescent="0.25">
      <c r="A142">
        <f t="shared" si="106"/>
        <v>12</v>
      </c>
      <c r="B142">
        <f t="shared" si="107"/>
        <v>2020</v>
      </c>
      <c r="C142" s="86">
        <v>44166</v>
      </c>
      <c r="D142" s="78">
        <f>AVERAGEIFS('WEEKLY DATA'!D$11:D$14577,'WEEKLY DATA'!$A$11:$A$14577,'MONTHLY DATA'!$A142,'WEEKLY DATA'!$B$11:$B$14577,'MONTHLY DATA'!$B142)</f>
        <v>341.25</v>
      </c>
      <c r="E142" s="78">
        <f>AVERAGEIFS('WEEKLY DATA'!E$11:E$14577,'WEEKLY DATA'!$A$11:$A$14577,'MONTHLY DATA'!$A142,'WEEKLY DATA'!$B$11:$B$14577,'MONTHLY DATA'!$B142)</f>
        <v>351.25</v>
      </c>
      <c r="F142" s="78">
        <f>AVERAGEIFS('WEEKLY DATA'!F$11:F$14577,'WEEKLY DATA'!$A$11:$A$14577,'MONTHLY DATA'!$A142,'WEEKLY DATA'!$B$11:$B$14577,'MONTHLY DATA'!$B142)</f>
        <v>346.25</v>
      </c>
      <c r="G142" s="154">
        <f t="shared" si="108"/>
        <v>-2.8070175438596467E-2</v>
      </c>
      <c r="H142" s="169">
        <f>AVERAGEIFS('WEEKLY DATA'!H$11:H$14577,'WEEKLY DATA'!$A$11:$A$14577,'MONTHLY DATA'!$A142,'WEEKLY DATA'!$B$11:$B$14577,'MONTHLY DATA'!$B142)</f>
        <v>300</v>
      </c>
      <c r="I142" s="78">
        <f>AVERAGEIFS('WEEKLY DATA'!I$11:I$14577,'WEEKLY DATA'!$A$11:$A$14577,'MONTHLY DATA'!$A142,'WEEKLY DATA'!$B$11:$B$14577,'MONTHLY DATA'!$B142)</f>
        <v>310</v>
      </c>
      <c r="J142" s="78">
        <f>AVERAGEIFS('WEEKLY DATA'!J$11:J$14577,'WEEKLY DATA'!$A$11:$A$14577,'MONTHLY DATA'!$A142,'WEEKLY DATA'!$B$11:$B$14577,'MONTHLY DATA'!$B142)</f>
        <v>305</v>
      </c>
      <c r="K142" s="154">
        <f t="shared" si="109"/>
        <v>5.1724137931034475E-2</v>
      </c>
      <c r="L142" s="169">
        <f>AVERAGEIFS('WEEKLY DATA'!L$11:L$14577,'WEEKLY DATA'!$A$11:$A$14577,'MONTHLY DATA'!$A142,'WEEKLY DATA'!$B$11:$B$14577,'MONTHLY DATA'!$B142)</f>
        <v>397.5</v>
      </c>
      <c r="M142" s="78">
        <f>AVERAGEIFS('WEEKLY DATA'!M$11:M$14577,'WEEKLY DATA'!$A$11:$A$14577,'MONTHLY DATA'!$A142,'WEEKLY DATA'!$B$11:$B$14577,'MONTHLY DATA'!$B142)</f>
        <v>407.5</v>
      </c>
      <c r="N142" s="78">
        <f>AVERAGEIFS('WEEKLY DATA'!N$11:N$14577,'WEEKLY DATA'!$A$11:$A$14577,'MONTHLY DATA'!$A142,'WEEKLY DATA'!$B$11:$B$14577,'MONTHLY DATA'!$B142)</f>
        <v>402.5</v>
      </c>
      <c r="O142" s="154">
        <f t="shared" si="110"/>
        <v>5.2287581699346442E-2</v>
      </c>
      <c r="P142" s="169">
        <f>AVERAGEIFS('WEEKLY DATA'!P$11:P$14577,'WEEKLY DATA'!$A$11:$A$14577,'MONTHLY DATA'!$A142,'WEEKLY DATA'!$B$11:$B$14577,'MONTHLY DATA'!$B142)</f>
        <v>345</v>
      </c>
      <c r="Q142" s="78">
        <f>AVERAGEIFS('WEEKLY DATA'!Q$11:Q$14577,'WEEKLY DATA'!$A$11:$A$14577,'MONTHLY DATA'!$A142,'WEEKLY DATA'!$B$11:$B$14577,'MONTHLY DATA'!$B142)</f>
        <v>355</v>
      </c>
      <c r="R142" s="78">
        <f>AVERAGEIFS('WEEKLY DATA'!R$11:R$14577,'WEEKLY DATA'!$A$11:$A$14577,'MONTHLY DATA'!$A142,'WEEKLY DATA'!$B$11:$B$14577,'MONTHLY DATA'!$B142)</f>
        <v>350</v>
      </c>
      <c r="S142" s="154">
        <f t="shared" si="111"/>
        <v>2.564102564102555E-2</v>
      </c>
      <c r="T142" s="169">
        <f>AVERAGEIFS('WEEKLY DATA'!T$11:T$14577,'WEEKLY DATA'!$A$11:$A$14577,'MONTHLY DATA'!$A142,'WEEKLY DATA'!$B$11:$B$14577,'MONTHLY DATA'!$B142)</f>
        <v>293.125</v>
      </c>
      <c r="U142" s="78">
        <f>AVERAGEIFS('WEEKLY DATA'!U$11:U$14577,'WEEKLY DATA'!$A$11:$A$14577,'MONTHLY DATA'!$A142,'WEEKLY DATA'!$B$11:$B$14577,'MONTHLY DATA'!$B142)</f>
        <v>303.125</v>
      </c>
      <c r="V142" s="78">
        <f>AVERAGEIFS('WEEKLY DATA'!V$11:V$14577,'WEEKLY DATA'!$A$11:$A$14577,'MONTHLY DATA'!$A142,'WEEKLY DATA'!$B$11:$B$14577,'MONTHLY DATA'!$B142)</f>
        <v>298.125</v>
      </c>
      <c r="W142" s="154">
        <f t="shared" si="112"/>
        <v>-1.851851851851849E-2</v>
      </c>
      <c r="X142" s="169">
        <f>AVERAGEIFS('WEEKLY DATA'!X$11:X$14577,'WEEKLY DATA'!$A$11:$A$14577,'MONTHLY DATA'!$A142,'WEEKLY DATA'!$B$11:$B$14577,'MONTHLY DATA'!$B142)</f>
        <v>259.375</v>
      </c>
      <c r="Y142" s="78">
        <f>AVERAGEIFS('WEEKLY DATA'!Y$11:Y$14577,'WEEKLY DATA'!$A$11:$A$14577,'MONTHLY DATA'!$A142,'WEEKLY DATA'!$B$11:$B$14577,'MONTHLY DATA'!$B142)</f>
        <v>269.375</v>
      </c>
      <c r="Z142" s="78">
        <f>AVERAGEIFS('WEEKLY DATA'!Z$11:Z$14577,'WEEKLY DATA'!$A$11:$A$14577,'MONTHLY DATA'!$A142,'WEEKLY DATA'!$B$11:$B$14577,'MONTHLY DATA'!$B142)</f>
        <v>264.375</v>
      </c>
      <c r="AA142" s="154">
        <f t="shared" si="113"/>
        <v>1.1961722488038173E-2</v>
      </c>
      <c r="AB142" s="169">
        <f>AVERAGEIFS('WEEKLY DATA'!AB$11:AB$14577,'WEEKLY DATA'!$A$11:$A$14577,'MONTHLY DATA'!$A142,'WEEKLY DATA'!$B$11:$B$14577,'MONTHLY DATA'!$B142)</f>
        <v>385</v>
      </c>
      <c r="AC142" s="78">
        <f>AVERAGEIFS('WEEKLY DATA'!AC$11:AC$14577,'WEEKLY DATA'!$A$11:$A$14577,'MONTHLY DATA'!$A142,'WEEKLY DATA'!$B$11:$B$14577,'MONTHLY DATA'!$B142)</f>
        <v>395</v>
      </c>
      <c r="AD142" s="78">
        <f>AVERAGEIFS('WEEKLY DATA'!AD$11:AD$14577,'WEEKLY DATA'!$A$11:$A$14577,'MONTHLY DATA'!$A142,'WEEKLY DATA'!$B$11:$B$14577,'MONTHLY DATA'!$B142)</f>
        <v>390</v>
      </c>
      <c r="AE142" s="154">
        <f t="shared" si="114"/>
        <v>2.6315789473684292E-2</v>
      </c>
      <c r="AF142" s="169">
        <f>AVERAGEIFS('WEEKLY DATA'!AF$11:AF$14577,'WEEKLY DATA'!$A$11:$A$14577,'MONTHLY DATA'!$A142,'WEEKLY DATA'!$B$11:$B$14577,'MONTHLY DATA'!$B142)</f>
        <v>333.75</v>
      </c>
      <c r="AG142" s="78">
        <f>AVERAGEIFS('WEEKLY DATA'!AG$11:AG$14577,'WEEKLY DATA'!$A$11:$A$14577,'MONTHLY DATA'!$A142,'WEEKLY DATA'!$B$11:$B$14577,'MONTHLY DATA'!$B142)</f>
        <v>343.75</v>
      </c>
      <c r="AH142" s="78">
        <f>AVERAGEIFS('WEEKLY DATA'!AH$11:AH$14577,'WEEKLY DATA'!$A$11:$A$14577,'MONTHLY DATA'!$A142,'WEEKLY DATA'!$B$11:$B$14577,'MONTHLY DATA'!$B142)</f>
        <v>338.75</v>
      </c>
      <c r="AI142" s="154">
        <f t="shared" si="115"/>
        <v>-4.5774647887323994E-2</v>
      </c>
      <c r="AJ142" s="169">
        <f>AVERAGEIFS('WEEKLY DATA'!AJ$11:AJ$14577,'WEEKLY DATA'!$A$11:$A$14577,'MONTHLY DATA'!$A142,'WEEKLY DATA'!$B$11:$B$14577,'MONTHLY DATA'!$B142)</f>
        <v>263.75</v>
      </c>
      <c r="AK142" s="78">
        <f>AVERAGEIFS('WEEKLY DATA'!AK$11:AK$14577,'WEEKLY DATA'!$A$11:$A$14577,'MONTHLY DATA'!$A142,'WEEKLY DATA'!$B$11:$B$14577,'MONTHLY DATA'!$B142)</f>
        <v>273.75</v>
      </c>
      <c r="AL142" s="78">
        <f>AVERAGEIFS('WEEKLY DATA'!AL$11:AL$14577,'WEEKLY DATA'!$A$11:$A$14577,'MONTHLY DATA'!$A142,'WEEKLY DATA'!$B$11:$B$14577,'MONTHLY DATA'!$B142)</f>
        <v>268.75</v>
      </c>
      <c r="AM142" s="154">
        <f t="shared" si="116"/>
        <v>5.3921568627451011E-2</v>
      </c>
      <c r="AN142" s="169">
        <f>AVERAGEIFS('WEEKLY DATA'!AN$11:AN$14577,'WEEKLY DATA'!$A$11:$A$14577,'MONTHLY DATA'!$A142,'WEEKLY DATA'!$B$11:$B$14577,'MONTHLY DATA'!$B142)</f>
        <v>200</v>
      </c>
      <c r="AO142" s="78">
        <f>AVERAGEIFS('WEEKLY DATA'!AO$11:AO$14577,'WEEKLY DATA'!$A$11:$A$14577,'MONTHLY DATA'!$A142,'WEEKLY DATA'!$B$11:$B$14577,'MONTHLY DATA'!$B142)</f>
        <v>210</v>
      </c>
      <c r="AP142" s="78">
        <f>AVERAGEIFS('WEEKLY DATA'!AP$11:AP$14577,'WEEKLY DATA'!$A$11:$A$14577,'MONTHLY DATA'!$A142,'WEEKLY DATA'!$B$11:$B$14577,'MONTHLY DATA'!$B142)</f>
        <v>205</v>
      </c>
      <c r="AQ142" s="154">
        <f t="shared" si="117"/>
        <v>-1.7964071856287456E-2</v>
      </c>
      <c r="AR142" s="169">
        <f>AVERAGEIFS('WEEKLY DATA'!AR$11:AR$14577,'WEEKLY DATA'!$A$11:$A$14577,'MONTHLY DATA'!$A142,'WEEKLY DATA'!$B$11:$B$14577,'MONTHLY DATA'!$B142)</f>
        <v>351.25</v>
      </c>
      <c r="AS142" s="78">
        <f>AVERAGEIFS('WEEKLY DATA'!AS$11:AS$14577,'WEEKLY DATA'!$A$11:$A$14577,'MONTHLY DATA'!$A142,'WEEKLY DATA'!$B$11:$B$14577,'MONTHLY DATA'!$B142)</f>
        <v>361.25</v>
      </c>
      <c r="AT142" s="78">
        <f>AVERAGEIFS('WEEKLY DATA'!AT$11:AT$14577,'WEEKLY DATA'!$A$11:$A$14577,'MONTHLY DATA'!$A142,'WEEKLY DATA'!$B$11:$B$14577,'MONTHLY DATA'!$B142)</f>
        <v>356.25</v>
      </c>
      <c r="AU142" s="154">
        <f t="shared" si="118"/>
        <v>0.23913043478260865</v>
      </c>
      <c r="AV142" s="169">
        <f>AVERAGEIFS('WEEKLY DATA'!AV$11:AV$14577,'WEEKLY DATA'!$A$11:$A$14577,'MONTHLY DATA'!$A142,'WEEKLY DATA'!$B$11:$B$14577,'MONTHLY DATA'!$B142)</f>
        <v>335</v>
      </c>
      <c r="AW142" s="78">
        <f>AVERAGEIFS('WEEKLY DATA'!AW$11:AW$14577,'WEEKLY DATA'!$A$11:$A$14577,'MONTHLY DATA'!$A142,'WEEKLY DATA'!$B$11:$B$14577,'MONTHLY DATA'!$B142)</f>
        <v>345</v>
      </c>
      <c r="AX142" s="78">
        <f>AVERAGEIFS('WEEKLY DATA'!AX$11:AX$14577,'WEEKLY DATA'!$A$11:$A$14577,'MONTHLY DATA'!$A142,'WEEKLY DATA'!$B$11:$B$14577,'MONTHLY DATA'!$B142)</f>
        <v>340</v>
      </c>
      <c r="AY142" s="154">
        <f t="shared" si="119"/>
        <v>9.6774193548387011E-2</v>
      </c>
      <c r="AZ142" s="169">
        <f>AVERAGEIFS('WEEKLY DATA'!AZ$11:AZ$14577,'WEEKLY DATA'!$A$11:$A$14577,'MONTHLY DATA'!$A142,'WEEKLY DATA'!$B$11:$B$14577,'MONTHLY DATA'!$B142)</f>
        <v>239.375</v>
      </c>
      <c r="BA142" s="78">
        <f>AVERAGEIFS('WEEKLY DATA'!BA$11:BA$14577,'WEEKLY DATA'!$A$11:$A$14577,'MONTHLY DATA'!$A142,'WEEKLY DATA'!$B$11:$B$14577,'MONTHLY DATA'!$B142)</f>
        <v>249.375</v>
      </c>
      <c r="BB142" s="78">
        <f>AVERAGEIFS('WEEKLY DATA'!BB$11:BB$14577,'WEEKLY DATA'!$A$11:$A$14577,'MONTHLY DATA'!$A142,'WEEKLY DATA'!$B$11:$B$14577,'MONTHLY DATA'!$B142)</f>
        <v>244.375</v>
      </c>
      <c r="BC142" s="154">
        <f t="shared" si="120"/>
        <v>-1.7587939698492483E-2</v>
      </c>
      <c r="BD142" s="169">
        <f>AVERAGEIFS('WEEKLY DATA'!BD$11:BD$14577,'WEEKLY DATA'!$A$11:$A$14577,'MONTHLY DATA'!$A142,'WEEKLY DATA'!$B$11:$B$14577,'MONTHLY DATA'!$B142)</f>
        <v>193.75</v>
      </c>
      <c r="BE142" s="78">
        <f>AVERAGEIFS('WEEKLY DATA'!BE$11:BE$14577,'WEEKLY DATA'!$A$11:$A$14577,'MONTHLY DATA'!$A142,'WEEKLY DATA'!$B$11:$B$14577,'MONTHLY DATA'!$B142)</f>
        <v>203.75</v>
      </c>
      <c r="BF142" s="78">
        <f>AVERAGEIFS('WEEKLY DATA'!BF$11:BF$14577,'WEEKLY DATA'!$A$11:$A$14577,'MONTHLY DATA'!$A142,'WEEKLY DATA'!$B$11:$B$14577,'MONTHLY DATA'!$B142)</f>
        <v>198.75</v>
      </c>
      <c r="BG142" s="154">
        <f t="shared" si="121"/>
        <v>3.2467532467532534E-2</v>
      </c>
      <c r="BH142" s="169">
        <f>AVERAGEIFS('WEEKLY DATA'!BH$11:BH$14577,'WEEKLY DATA'!$A$11:$A$14577,'MONTHLY DATA'!$A142,'WEEKLY DATA'!$B$11:$B$14577,'MONTHLY DATA'!$B142)</f>
        <v>351.25</v>
      </c>
      <c r="BI142" s="78">
        <f>AVERAGEIFS('WEEKLY DATA'!BI$11:BI$14577,'WEEKLY DATA'!$A$11:$A$14577,'MONTHLY DATA'!$A142,'WEEKLY DATA'!$B$11:$B$14577,'MONTHLY DATA'!$B142)</f>
        <v>361.25</v>
      </c>
      <c r="BJ142" s="78">
        <f>AVERAGEIFS('WEEKLY DATA'!BJ$11:BJ$14577,'WEEKLY DATA'!$A$11:$A$14577,'MONTHLY DATA'!$A142,'WEEKLY DATA'!$B$11:$B$14577,'MONTHLY DATA'!$B142)</f>
        <v>356.25</v>
      </c>
      <c r="BK142" s="154">
        <f t="shared" si="122"/>
        <v>-3.7162162162162171E-2</v>
      </c>
      <c r="BL142" s="169">
        <f>AVERAGEIFS('WEEKLY DATA'!BL$11:BL$14577,'WEEKLY DATA'!$A$11:$A$14577,'MONTHLY DATA'!$A142,'WEEKLY DATA'!$B$11:$B$14577,'MONTHLY DATA'!$B142)</f>
        <v>268.375</v>
      </c>
      <c r="BM142" s="78">
        <f>AVERAGEIFS('WEEKLY DATA'!BM$11:BM$14577,'WEEKLY DATA'!$A$11:$A$14577,'MONTHLY DATA'!$A142,'WEEKLY DATA'!$B$11:$B$14577,'MONTHLY DATA'!$B142)</f>
        <v>278.375</v>
      </c>
      <c r="BN142" s="78">
        <f>AVERAGEIFS('WEEKLY DATA'!BN$11:BN$14577,'WEEKLY DATA'!$A$11:$A$14577,'MONTHLY DATA'!$A142,'WEEKLY DATA'!$B$11:$B$14577,'MONTHLY DATA'!$B142)</f>
        <v>273.375</v>
      </c>
      <c r="BO142" s="154">
        <f t="shared" si="123"/>
        <v>7.8341013824885231E-3</v>
      </c>
      <c r="BP142" s="78">
        <f>AVERAGEIFS('WEEKLY DATA'!BP$11:BP$14577,'WEEKLY DATA'!$A$11:$A$14577,'MONTHLY DATA'!$A142,'WEEKLY DATA'!$B$11:$B$14577,'MONTHLY DATA'!$B142)</f>
        <v>285</v>
      </c>
      <c r="BQ142" s="78">
        <f>AVERAGEIFS('WEEKLY DATA'!BQ$11:BQ$14577,'WEEKLY DATA'!$A$11:$A$14577,'MONTHLY DATA'!$A142,'WEEKLY DATA'!$B$11:$B$14577,'MONTHLY DATA'!$B142)</f>
        <v>295</v>
      </c>
      <c r="BR142" s="78">
        <f>AVERAGEIFS('WEEKLY DATA'!BR$11:BR$14577,'WEEKLY DATA'!$A$11:$A$14577,'MONTHLY DATA'!$A142,'WEEKLY DATA'!$B$11:$B$14577,'MONTHLY DATA'!$B142)</f>
        <v>290</v>
      </c>
      <c r="BS142" s="154">
        <f t="shared" si="124"/>
        <v>-8.5470085470085166E-3</v>
      </c>
      <c r="BT142" s="78">
        <f>AVERAGEIFS('WEEKLY DATA'!BT$11:BT$14577,'WEEKLY DATA'!$A$11:$A$14577,'MONTHLY DATA'!$A142,'WEEKLY DATA'!$B$11:$B$14577,'MONTHLY DATA'!$B142)</f>
        <v>215</v>
      </c>
      <c r="BU142" s="78">
        <f>AVERAGEIFS('WEEKLY DATA'!BU$11:BU$14577,'WEEKLY DATA'!$A$11:$A$14577,'MONTHLY DATA'!$A142,'WEEKLY DATA'!$B$11:$B$14577,'MONTHLY DATA'!$B142)</f>
        <v>225</v>
      </c>
      <c r="BV142" s="78">
        <f>AVERAGEIFS('WEEKLY DATA'!BV$11:BV$14577,'WEEKLY DATA'!$A$11:$A$14577,'MONTHLY DATA'!$A142,'WEEKLY DATA'!$B$11:$B$14577,'MONTHLY DATA'!$B142)</f>
        <v>220</v>
      </c>
      <c r="BW142" s="154">
        <f t="shared" si="125"/>
        <v>-3.2967032967032961E-2</v>
      </c>
      <c r="BX142" s="78">
        <f>AVERAGEIFS('WEEKLY DATA'!BX$11:BX$14577,'WEEKLY DATA'!$A$11:$A$14577,'MONTHLY DATA'!$A142,'WEEKLY DATA'!$B$11:$B$14577,'MONTHLY DATA'!$B142)</f>
        <v>350</v>
      </c>
      <c r="BY142" s="78">
        <f>AVERAGEIFS('WEEKLY DATA'!BY$11:BY$14577,'WEEKLY DATA'!$A$11:$A$14577,'MONTHLY DATA'!$A142,'WEEKLY DATA'!$B$11:$B$14577,'MONTHLY DATA'!$B142)</f>
        <v>360</v>
      </c>
      <c r="BZ142" s="78">
        <f>AVERAGEIFS('WEEKLY DATA'!BZ$11:BZ$14577,'WEEKLY DATA'!$A$11:$A$14577,'MONTHLY DATA'!$A142,'WEEKLY DATA'!$B$11:$B$14577,'MONTHLY DATA'!$B142)</f>
        <v>355</v>
      </c>
      <c r="CA142" s="154">
        <f t="shared" si="126"/>
        <v>-3.4013605442176909E-2</v>
      </c>
      <c r="CB142" s="78">
        <f>AVERAGEIFS('WEEKLY DATA'!CB$11:CB$14577,'WEEKLY DATA'!$A$11:$A$14577,'MONTHLY DATA'!$A142,'WEEKLY DATA'!$B$11:$B$14577,'MONTHLY DATA'!$B142)</f>
        <v>443.75</v>
      </c>
      <c r="CC142" s="78">
        <f>AVERAGEIFS('WEEKLY DATA'!CC$11:CC$14577,'WEEKLY DATA'!$A$11:$A$14577,'MONTHLY DATA'!$A142,'WEEKLY DATA'!$B$11:$B$14577,'MONTHLY DATA'!$B142)</f>
        <v>453.75</v>
      </c>
      <c r="CD142" s="78">
        <f>AVERAGEIFS('WEEKLY DATA'!CD$11:CD$14577,'WEEKLY DATA'!$A$11:$A$14577,'MONTHLY DATA'!$A142,'WEEKLY DATA'!$B$11:$B$14577,'MONTHLY DATA'!$B142)</f>
        <v>448.75</v>
      </c>
      <c r="CE142" s="154">
        <f t="shared" si="127"/>
        <v>0.13968253968253963</v>
      </c>
      <c r="CF142" s="78">
        <f>AVERAGEIFS('WEEKLY DATA'!CF$11:CF$14577,'WEEKLY DATA'!$A$11:$A$14577,'MONTHLY DATA'!$A142,'WEEKLY DATA'!$B$11:$B$14577,'MONTHLY DATA'!$B142)</f>
        <v>263.75</v>
      </c>
      <c r="CG142" s="78">
        <f>AVERAGEIFS('WEEKLY DATA'!CG$11:CG$14577,'WEEKLY DATA'!$A$11:$A$14577,'MONTHLY DATA'!$A142,'WEEKLY DATA'!$B$11:$B$14577,'MONTHLY DATA'!$B142)</f>
        <v>273.75</v>
      </c>
      <c r="CH142" s="78">
        <f>AVERAGEIFS('WEEKLY DATA'!CH$11:CH$14577,'WEEKLY DATA'!$A$11:$A$14577,'MONTHLY DATA'!$A142,'WEEKLY DATA'!$B$11:$B$14577,'MONTHLY DATA'!$B142)</f>
        <v>268.75</v>
      </c>
      <c r="CI142" s="154">
        <f t="shared" si="128"/>
        <v>-4.4444444444444398E-2</v>
      </c>
      <c r="CJ142" s="78">
        <f>AVERAGEIFS('WEEKLY DATA'!CJ$11:CJ$14577,'WEEKLY DATA'!$A$11:$A$14577,'MONTHLY DATA'!$A142,'WEEKLY DATA'!$B$11:$B$14577,'MONTHLY DATA'!$B142)</f>
        <v>211.25</v>
      </c>
      <c r="CK142" s="78">
        <f>AVERAGEIFS('WEEKLY DATA'!CK$11:CK$14577,'WEEKLY DATA'!$A$11:$A$14577,'MONTHLY DATA'!$A142,'WEEKLY DATA'!$B$11:$B$14577,'MONTHLY DATA'!$B142)</f>
        <v>221.25</v>
      </c>
      <c r="CL142" s="78">
        <f>AVERAGEIFS('WEEKLY DATA'!CL$11:CL$14577,'WEEKLY DATA'!$A$11:$A$14577,'MONTHLY DATA'!$A142,'WEEKLY DATA'!$B$11:$B$14577,'MONTHLY DATA'!$B142)</f>
        <v>216.25</v>
      </c>
      <c r="CM142" s="154">
        <f t="shared" si="129"/>
        <v>-6.9892473118279619E-2</v>
      </c>
      <c r="CN142" s="78">
        <f>AVERAGEIFS('WEEKLY DATA'!CN$11:CN$14577,'WEEKLY DATA'!$A$11:$A$14577,'MONTHLY DATA'!$A142,'WEEKLY DATA'!$B$11:$B$14577,'MONTHLY DATA'!$B142)</f>
        <v>325</v>
      </c>
      <c r="CO142" s="78">
        <f>AVERAGEIFS('WEEKLY DATA'!CO$11:CO$14577,'WEEKLY DATA'!$A$11:$A$14577,'MONTHLY DATA'!$A142,'WEEKLY DATA'!$B$11:$B$14577,'MONTHLY DATA'!$B142)</f>
        <v>335</v>
      </c>
      <c r="CP142" s="78">
        <f>AVERAGEIFS('WEEKLY DATA'!CP$11:CP$14577,'WEEKLY DATA'!$A$11:$A$14577,'MONTHLY DATA'!$A142,'WEEKLY DATA'!$B$11:$B$14577,'MONTHLY DATA'!$B142)</f>
        <v>330</v>
      </c>
      <c r="CQ142" s="154">
        <f t="shared" si="130"/>
        <v>-1.4925373134328401E-2</v>
      </c>
      <c r="CR142" s="78">
        <f>AVERAGEIFS('WEEKLY DATA'!CR$11:CR$14577,'WEEKLY DATA'!$A$11:$A$14577,'MONTHLY DATA'!$A142,'WEEKLY DATA'!$B$11:$B$14577,'MONTHLY DATA'!$B142)</f>
        <v>427.5</v>
      </c>
      <c r="CS142" s="78">
        <f>AVERAGEIFS('WEEKLY DATA'!CS$11:CS$14577,'WEEKLY DATA'!$A$11:$A$14577,'MONTHLY DATA'!$A142,'WEEKLY DATA'!$B$11:$B$14577,'MONTHLY DATA'!$B142)</f>
        <v>437.5</v>
      </c>
      <c r="CT142" s="78">
        <f>AVERAGEIFS('WEEKLY DATA'!CT$11:CT$14577,'WEEKLY DATA'!$A$11:$A$14577,'MONTHLY DATA'!$A142,'WEEKLY DATA'!$B$11:$B$14577,'MONTHLY DATA'!$B142)</f>
        <v>432.5</v>
      </c>
      <c r="CU142" s="154">
        <f t="shared" si="131"/>
        <v>9.8412698412698507E-2</v>
      </c>
      <c r="CV142" s="169">
        <f>AVERAGEIFS('WEEKLY DATA'!CV$11:CV$14577,'WEEKLY DATA'!$A$11:$A$14577,'MONTHLY DATA'!$A142,'WEEKLY DATA'!$B$11:$B$14577,'MONTHLY DATA'!$B142)</f>
        <v>290</v>
      </c>
      <c r="CW142" s="78">
        <f>AVERAGEIFS('WEEKLY DATA'!CW$11:CW$14577,'WEEKLY DATA'!$A$11:$A$14577,'MONTHLY DATA'!$A142,'WEEKLY DATA'!$B$11:$B$14577,'MONTHLY DATA'!$B142)</f>
        <v>300</v>
      </c>
      <c r="CX142" s="78">
        <f>AVERAGEIFS('WEEKLY DATA'!CX$11:CX$14577,'WEEKLY DATA'!$A$11:$A$14577,'MONTHLY DATA'!$A142,'WEEKLY DATA'!$B$11:$B$14577,'MONTHLY DATA'!$B142)</f>
        <v>295</v>
      </c>
      <c r="CY142" s="154">
        <f t="shared" si="132"/>
        <v>-4.8387096774193505E-2</v>
      </c>
      <c r="CZ142" s="169">
        <f>AVERAGEIFS('WEEKLY DATA'!CZ$11:CZ$14577,'WEEKLY DATA'!$A$11:$A$14577,'MONTHLY DATA'!$A142,'WEEKLY DATA'!$B$11:$B$14577,'MONTHLY DATA'!$B142)</f>
        <v>231.875</v>
      </c>
      <c r="DA142" s="78">
        <f>AVERAGEIFS('WEEKLY DATA'!DA$11:DA$14577,'WEEKLY DATA'!$A$11:$A$14577,'MONTHLY DATA'!$A142,'WEEKLY DATA'!$B$11:$B$14577,'MONTHLY DATA'!$B142)</f>
        <v>241.875</v>
      </c>
      <c r="DB142" s="78">
        <f>AVERAGEIFS('WEEKLY DATA'!DB$11:DB$14577,'WEEKLY DATA'!$A$11:$A$14577,'MONTHLY DATA'!$A142,'WEEKLY DATA'!$B$11:$B$14577,'MONTHLY DATA'!$B142)</f>
        <v>236.875</v>
      </c>
      <c r="DC142" s="154">
        <f t="shared" si="133"/>
        <v>-3.3163265306122458E-2</v>
      </c>
      <c r="DD142" s="78">
        <f>AVERAGEIFS('WEEKLY DATA'!DD$11:DD$14577,'WEEKLY DATA'!$A$11:$A$14577,'MONTHLY DATA'!$A142,'WEEKLY DATA'!$B$11:$B$14577,'MONTHLY DATA'!$B142)</f>
        <v>400</v>
      </c>
      <c r="DE142" s="78">
        <f>AVERAGEIFS('WEEKLY DATA'!DE$11:DE$14577,'WEEKLY DATA'!$A$11:$A$14577,'MONTHLY DATA'!$A142,'WEEKLY DATA'!$B$11:$B$14577,'MONTHLY DATA'!$B142)</f>
        <v>410</v>
      </c>
      <c r="DF142" s="78">
        <f>AVERAGEIFS('WEEKLY DATA'!DF$11:DF$14577,'WEEKLY DATA'!$A$11:$A$14577,'MONTHLY DATA'!$A142,'WEEKLY DATA'!$B$11:$B$14577,'MONTHLY DATA'!$B142)</f>
        <v>405</v>
      </c>
      <c r="DG142" s="154">
        <f t="shared" si="134"/>
        <v>8.7248322147650992E-2</v>
      </c>
      <c r="DH142" s="78">
        <f>AVERAGEIFS('WEEKLY DATA'!DH$11:DH$14577,'WEEKLY DATA'!$A$11:$A$14577,'MONTHLY DATA'!$A142,'WEEKLY DATA'!$B$11:$B$14577,'MONTHLY DATA'!$B142)</f>
        <v>435</v>
      </c>
      <c r="DI142" s="78">
        <f>AVERAGEIFS('WEEKLY DATA'!DI$11:DI$14577,'WEEKLY DATA'!$A$11:$A$14577,'MONTHLY DATA'!$A142,'WEEKLY DATA'!$B$11:$B$14577,'MONTHLY DATA'!$B142)</f>
        <v>445</v>
      </c>
      <c r="DJ142" s="78">
        <f>AVERAGEIFS('WEEKLY DATA'!DJ$11:DJ$14577,'WEEKLY DATA'!$A$11:$A$14577,'MONTHLY DATA'!$A142,'WEEKLY DATA'!$B$11:$B$14577,'MONTHLY DATA'!$B142)</f>
        <v>440</v>
      </c>
      <c r="DK142" s="154">
        <f t="shared" si="135"/>
        <v>0.11392405063291133</v>
      </c>
      <c r="DL142" s="169">
        <f>AVERAGEIFS('WEEKLY DATA'!DL$11:DL$14577,'WEEKLY DATA'!$A$11:$A$14577,'MONTHLY DATA'!$A142,'WEEKLY DATA'!$B$11:$B$14577,'MONTHLY DATA'!$B142)</f>
        <v>266.875</v>
      </c>
      <c r="DM142" s="78">
        <f>AVERAGEIFS('WEEKLY DATA'!DM$11:DM$14577,'WEEKLY DATA'!$A$11:$A$14577,'MONTHLY DATA'!$A142,'WEEKLY DATA'!$B$11:$B$14577,'MONTHLY DATA'!$B142)</f>
        <v>276.875</v>
      </c>
      <c r="DN142" s="78">
        <f>AVERAGEIFS('WEEKLY DATA'!DN$11:DN$14577,'WEEKLY DATA'!$A$11:$A$14577,'MONTHLY DATA'!$A142,'WEEKLY DATA'!$B$11:$B$14577,'MONTHLY DATA'!$B142)</f>
        <v>271.875</v>
      </c>
      <c r="DO142" s="154">
        <f t="shared" si="136"/>
        <v>-6.8493150684931781E-3</v>
      </c>
      <c r="DP142" s="78">
        <f>AVERAGEIFS('WEEKLY DATA'!DP$11:DP$14577,'WEEKLY DATA'!$A$11:$A$14577,'MONTHLY DATA'!$A142,'WEEKLY DATA'!$B$11:$B$14577,'MONTHLY DATA'!$B142)</f>
        <v>224.375</v>
      </c>
      <c r="DQ142" s="78">
        <f>AVERAGEIFS('WEEKLY DATA'!DQ$11:DQ$14577,'WEEKLY DATA'!$A$11:$A$14577,'MONTHLY DATA'!$A142,'WEEKLY DATA'!$B$11:$B$14577,'MONTHLY DATA'!$B142)</f>
        <v>234.375</v>
      </c>
      <c r="DR142" s="78">
        <f>AVERAGEIFS('WEEKLY DATA'!DR$11:DR$14577,'WEEKLY DATA'!$A$11:$A$14577,'MONTHLY DATA'!$A142,'WEEKLY DATA'!$B$11:$B$14577,'MONTHLY DATA'!$B142)</f>
        <v>229.375</v>
      </c>
      <c r="DS142" s="154">
        <f t="shared" si="137"/>
        <v>6.0693641618497107E-2</v>
      </c>
      <c r="DT142" s="78">
        <f>AVERAGEIFS('WEEKLY DATA'!DT$11:DT$14577,'WEEKLY DATA'!$A$11:$A$14577,'MONTHLY DATA'!$A142,'WEEKLY DATA'!$B$11:$B$14577,'MONTHLY DATA'!$B142)</f>
        <v>400</v>
      </c>
      <c r="DU142" s="78">
        <f>AVERAGEIFS('WEEKLY DATA'!DU$11:DU$14577,'WEEKLY DATA'!$A$11:$A$14577,'MONTHLY DATA'!$A142,'WEEKLY DATA'!$B$11:$B$14577,'MONTHLY DATA'!$B142)</f>
        <v>410</v>
      </c>
      <c r="DV142" s="78">
        <f>AVERAGEIFS('WEEKLY DATA'!DV$11:DV$14577,'WEEKLY DATA'!$A$11:$A$14577,'MONTHLY DATA'!$A142,'WEEKLY DATA'!$B$11:$B$14577,'MONTHLY DATA'!$B142)</f>
        <v>405</v>
      </c>
      <c r="DW142" s="154">
        <f t="shared" si="138"/>
        <v>3.1847133757961776E-2</v>
      </c>
      <c r="DX142" s="78">
        <f>AVERAGEIFS('WEEKLY DATA'!DX$11:DX$14577,'WEEKLY DATA'!$A$11:$A$14577,'MONTHLY DATA'!$A142,'WEEKLY DATA'!$B$11:$B$14577,'MONTHLY DATA'!$B142)</f>
        <v>425.625</v>
      </c>
      <c r="DY142" s="78">
        <f>AVERAGEIFS('WEEKLY DATA'!DY$11:DY$14577,'WEEKLY DATA'!$A$11:$A$14577,'MONTHLY DATA'!$A142,'WEEKLY DATA'!$B$11:$B$14577,'MONTHLY DATA'!$B142)</f>
        <v>435.625</v>
      </c>
      <c r="DZ142" s="78">
        <f>AVERAGEIFS('WEEKLY DATA'!DZ$11:DZ$14577,'WEEKLY DATA'!$A$11:$A$14577,'MONTHLY DATA'!$A142,'WEEKLY DATA'!$B$11:$B$14577,'MONTHLY DATA'!$B142)</f>
        <v>430.625</v>
      </c>
      <c r="EA142" s="154">
        <f t="shared" si="139"/>
        <v>0.10771704180064301</v>
      </c>
      <c r="EB142" s="78">
        <f>AVERAGEIFS('WEEKLY DATA'!EB$11:EB$14577,'WEEKLY DATA'!$A$11:$A$14577,'MONTHLY DATA'!$A142,'WEEKLY DATA'!$B$11:$B$14577,'MONTHLY DATA'!$B142)</f>
        <v>276.875</v>
      </c>
      <c r="EC142" s="78">
        <f>AVERAGEIFS('WEEKLY DATA'!EC$11:EC$14577,'WEEKLY DATA'!$A$11:$A$14577,'MONTHLY DATA'!$A142,'WEEKLY DATA'!$B$11:$B$14577,'MONTHLY DATA'!$B142)</f>
        <v>286.875</v>
      </c>
      <c r="ED142" s="78">
        <f>AVERAGEIFS('WEEKLY DATA'!ED$11:ED$14577,'WEEKLY DATA'!$A$11:$A$14577,'MONTHLY DATA'!$A142,'WEEKLY DATA'!$B$11:$B$14577,'MONTHLY DATA'!$B142)</f>
        <v>281.875</v>
      </c>
      <c r="EE142" s="154">
        <f t="shared" si="140"/>
        <v>-9.0725806451612878E-2</v>
      </c>
      <c r="EF142" s="169">
        <f>AVERAGEIFS('WEEKLY DATA'!EF$11:EF$14577,'WEEKLY DATA'!$A$11:$A$14577,'MONTHLY DATA'!$A142,'WEEKLY DATA'!$B$11:$B$14577,'MONTHLY DATA'!$B142)</f>
        <v>199.375</v>
      </c>
      <c r="EG142" s="78">
        <f>AVERAGEIFS('WEEKLY DATA'!EG$11:EG$14577,'WEEKLY DATA'!$A$11:$A$14577,'MONTHLY DATA'!$A142,'WEEKLY DATA'!$B$11:$B$14577,'MONTHLY DATA'!$B142)</f>
        <v>209.375</v>
      </c>
      <c r="EH142" s="78">
        <f>AVERAGEIFS('WEEKLY DATA'!EH$11:EH$14577,'WEEKLY DATA'!$A$11:$A$14577,'MONTHLY DATA'!$A142,'WEEKLY DATA'!$B$11:$B$14577,'MONTHLY DATA'!$B142)</f>
        <v>204.375</v>
      </c>
      <c r="EI142" s="154">
        <f t="shared" si="141"/>
        <v>-0.13031914893617025</v>
      </c>
      <c r="EJ142" s="78">
        <f>AVERAGEIFS('WEEKLY DATA'!EJ$11:EJ$14577,'WEEKLY DATA'!$A$11:$A$14577,'MONTHLY DATA'!$A142,'WEEKLY DATA'!$B$11:$B$14577,'MONTHLY DATA'!$B142)</f>
        <v>413.75</v>
      </c>
      <c r="EK142" s="78">
        <f>AVERAGEIFS('WEEKLY DATA'!EK$11:EK$14577,'WEEKLY DATA'!$A$11:$A$14577,'MONTHLY DATA'!$A142,'WEEKLY DATA'!$B$11:$B$14577,'MONTHLY DATA'!$B142)</f>
        <v>423.75</v>
      </c>
      <c r="EL142" s="78">
        <f>AVERAGEIFS('WEEKLY DATA'!EL$11:EL$14577,'WEEKLY DATA'!$A$11:$A$14577,'MONTHLY DATA'!$A142,'WEEKLY DATA'!$B$11:$B$14577,'MONTHLY DATA'!$B142)</f>
        <v>418.75</v>
      </c>
      <c r="EM142" s="154">
        <f t="shared" si="142"/>
        <v>0.14726027397260277</v>
      </c>
      <c r="EN142" s="78">
        <f>AVERAGEIFS('WEEKLY DATA'!EN$11:EN$14577,'WEEKLY DATA'!$A$11:$A$14577,'MONTHLY DATA'!$A142,'WEEKLY DATA'!$B$11:$B$14577,'MONTHLY DATA'!$B142)</f>
        <v>452.5</v>
      </c>
      <c r="EO142" s="78">
        <f>AVERAGEIFS('WEEKLY DATA'!EO$11:EO$14577,'WEEKLY DATA'!$A$11:$A$14577,'MONTHLY DATA'!$A142,'WEEKLY DATA'!$B$11:$B$14577,'MONTHLY DATA'!$B142)</f>
        <v>462.5</v>
      </c>
      <c r="EP142" s="78">
        <f>AVERAGEIFS('WEEKLY DATA'!EP$11:EP$14577,'WEEKLY DATA'!$A$11:$A$14577,'MONTHLY DATA'!$A142,'WEEKLY DATA'!$B$11:$B$14577,'MONTHLY DATA'!$B142)</f>
        <v>457.5</v>
      </c>
      <c r="EQ142" s="154">
        <f t="shared" si="143"/>
        <v>0.12269938650306744</v>
      </c>
      <c r="ER142" s="78">
        <f>AVERAGEIFS('WEEKLY DATA'!ER$11:ER$14577,'WEEKLY DATA'!$A$11:$A$14577,'MONTHLY DATA'!$A142,'WEEKLY DATA'!$B$11:$B$14577,'MONTHLY DATA'!$B142)</f>
        <v>279.375</v>
      </c>
      <c r="ES142" s="78">
        <f>AVERAGEIFS('WEEKLY DATA'!ES$11:ES$14577,'WEEKLY DATA'!$A$11:$A$14577,'MONTHLY DATA'!$A142,'WEEKLY DATA'!$B$11:$B$14577,'MONTHLY DATA'!$B142)</f>
        <v>289.375</v>
      </c>
      <c r="ET142" s="78">
        <f>AVERAGEIFS('WEEKLY DATA'!ET$11:ET$14577,'WEEKLY DATA'!$A$11:$A$14577,'MONTHLY DATA'!$A142,'WEEKLY DATA'!$B$11:$B$14577,'MONTHLY DATA'!$B142)</f>
        <v>284.375</v>
      </c>
      <c r="EU142" s="154">
        <f t="shared" si="144"/>
        <v>-7.1428571428571397E-2</v>
      </c>
      <c r="EV142" s="78">
        <f>AVERAGEIFS('WEEKLY DATA'!EV$11:EV$14577,'WEEKLY DATA'!$A$11:$A$14577,'MONTHLY DATA'!$A142,'WEEKLY DATA'!$B$11:$B$14577,'MONTHLY DATA'!$B142)</f>
        <v>200</v>
      </c>
      <c r="EW142" s="78">
        <f>AVERAGEIFS('WEEKLY DATA'!EW$11:EW$14577,'WEEKLY DATA'!$A$11:$A$14577,'MONTHLY DATA'!$A142,'WEEKLY DATA'!$B$11:$B$14577,'MONTHLY DATA'!$B142)</f>
        <v>210</v>
      </c>
      <c r="EX142" s="78">
        <f>AVERAGEIFS('WEEKLY DATA'!EX$11:EX$14577,'WEEKLY DATA'!$A$11:$A$14577,'MONTHLY DATA'!$A142,'WEEKLY DATA'!$B$11:$B$14577,'MONTHLY DATA'!$B142)</f>
        <v>205</v>
      </c>
      <c r="EY142" s="154">
        <f t="shared" si="145"/>
        <v>-9.8901098901098883E-2</v>
      </c>
      <c r="EZ142" s="78">
        <f>AVERAGEIFS('WEEKLY DATA'!EZ$11:EZ$14577,'WEEKLY DATA'!$A$11:$A$14577,'MONTHLY DATA'!$A142,'WEEKLY DATA'!$B$11:$B$14577,'MONTHLY DATA'!$B142)</f>
        <v>416.25</v>
      </c>
      <c r="FA142" s="78">
        <f>AVERAGEIFS('WEEKLY DATA'!FA$11:FA$14577,'WEEKLY DATA'!$A$11:$A$14577,'MONTHLY DATA'!$A142,'WEEKLY DATA'!$B$11:$B$14577,'MONTHLY DATA'!$B142)</f>
        <v>426.25</v>
      </c>
      <c r="FB142" s="78">
        <f>AVERAGEIFS('WEEKLY DATA'!FB$11:FB$14577,'WEEKLY DATA'!$A$11:$A$14577,'MONTHLY DATA'!$A142,'WEEKLY DATA'!$B$11:$B$14577,'MONTHLY DATA'!$B142)</f>
        <v>421.25</v>
      </c>
      <c r="FC142" s="154">
        <f t="shared" si="146"/>
        <v>0.10130718954248374</v>
      </c>
      <c r="FD142" s="78">
        <f>AVERAGEIFS('WEEKLY DATA'!FD$11:FD$14577,'WEEKLY DATA'!$A$11:$A$14577,'MONTHLY DATA'!$A142,'WEEKLY DATA'!$B$11:$B$14577,'MONTHLY DATA'!$B142)</f>
        <v>255</v>
      </c>
      <c r="FE142" s="78">
        <f>AVERAGEIFS('WEEKLY DATA'!FE$11:FE$14577,'WEEKLY DATA'!$A$11:$A$14577,'MONTHLY DATA'!$A142,'WEEKLY DATA'!$B$11:$B$14577,'MONTHLY DATA'!$B142)</f>
        <v>265</v>
      </c>
      <c r="FF142" s="78">
        <f>AVERAGEIFS('WEEKLY DATA'!FF$11:FF$14577,'WEEKLY DATA'!$A$11:$A$14577,'MONTHLY DATA'!$A142,'WEEKLY DATA'!$B$11:$B$14577,'MONTHLY DATA'!$B142)</f>
        <v>260</v>
      </c>
      <c r="FG142" s="154">
        <f t="shared" si="147"/>
        <v>-0.25179856115107913</v>
      </c>
      <c r="FH142" s="78">
        <f>AVERAGEIFS('WEEKLY DATA'!FH$11:FH$14577,'WEEKLY DATA'!$A$11:$A$14577,'MONTHLY DATA'!$A142,'WEEKLY DATA'!$B$11:$B$14577,'MONTHLY DATA'!$B142)</f>
        <v>297.5</v>
      </c>
      <c r="FI142" s="78">
        <f>AVERAGEIFS('WEEKLY DATA'!FI$11:FI$14577,'WEEKLY DATA'!$A$11:$A$14577,'MONTHLY DATA'!$A142,'WEEKLY DATA'!$B$11:$B$14577,'MONTHLY DATA'!$B142)</f>
        <v>307.5</v>
      </c>
      <c r="FJ142" s="78">
        <f>AVERAGEIFS('WEEKLY DATA'!FJ$11:FJ$14577,'WEEKLY DATA'!$A$11:$A$14577,'MONTHLY DATA'!$A142,'WEEKLY DATA'!$B$11:$B$14577,'MONTHLY DATA'!$B142)</f>
        <v>302.5</v>
      </c>
      <c r="FK142" s="154">
        <f t="shared" si="148"/>
        <v>-7.9847908745247165E-2</v>
      </c>
      <c r="FL142" s="169">
        <f>AVERAGEIFS('WEEKLY DATA'!FL$11:FL$14577,'WEEKLY DATA'!$A$11:$A$14577,'MONTHLY DATA'!$A142,'WEEKLY DATA'!$B$11:$B$14577,'MONTHLY DATA'!$B142)</f>
        <v>256.875</v>
      </c>
      <c r="FM142" s="78">
        <f>AVERAGEIFS('WEEKLY DATA'!FM$11:FM$14577,'WEEKLY DATA'!$A$11:$A$14577,'MONTHLY DATA'!$A142,'WEEKLY DATA'!$B$11:$B$14577,'MONTHLY DATA'!$B142)</f>
        <v>266.875</v>
      </c>
      <c r="FN142" s="78">
        <f>AVERAGEIFS('WEEKLY DATA'!FN$11:FN$14577,'WEEKLY DATA'!$A$11:$A$14577,'MONTHLY DATA'!$A142,'WEEKLY DATA'!$B$11:$B$14577,'MONTHLY DATA'!$B142)</f>
        <v>261.875</v>
      </c>
      <c r="FO142" s="154">
        <f t="shared" si="149"/>
        <v>-1.6431924882629123E-2</v>
      </c>
      <c r="FP142" s="78">
        <f>AVERAGEIFS('WEEKLY DATA'!FP$11:FP$14577,'WEEKLY DATA'!$A$11:$A$14577,'MONTHLY DATA'!$A142,'WEEKLY DATA'!$B$11:$B$14577,'MONTHLY DATA'!$B142)</f>
        <v>265</v>
      </c>
      <c r="FQ142" s="78">
        <f>AVERAGEIFS('WEEKLY DATA'!FQ$11:FQ$14577,'WEEKLY DATA'!$A$11:$A$14577,'MONTHLY DATA'!$A142,'WEEKLY DATA'!$B$11:$B$14577,'MONTHLY DATA'!$B142)</f>
        <v>275</v>
      </c>
      <c r="FR142" s="78">
        <f>AVERAGEIFS('WEEKLY DATA'!FR$11:FR$14577,'WEEKLY DATA'!$A$11:$A$14577,'MONTHLY DATA'!$A142,'WEEKLY DATA'!$B$11:$B$14577,'MONTHLY DATA'!$B142)</f>
        <v>270</v>
      </c>
      <c r="FS142" s="154">
        <f t="shared" si="150"/>
        <v>-2.2624434389140302E-2</v>
      </c>
      <c r="FT142" s="78">
        <f>AVERAGEIFS('WEEKLY DATA'!FT$11:FT$14577,'WEEKLY DATA'!$A$11:$A$14577,'MONTHLY DATA'!$A142,'WEEKLY DATA'!$B$11:$B$14577,'MONTHLY DATA'!$B142)</f>
        <v>331.25</v>
      </c>
      <c r="FU142" s="78">
        <f>AVERAGEIFS('WEEKLY DATA'!FU$11:FU$14577,'WEEKLY DATA'!$A$11:$A$14577,'MONTHLY DATA'!$A142,'WEEKLY DATA'!$B$11:$B$14577,'MONTHLY DATA'!$B142)</f>
        <v>341.25</v>
      </c>
      <c r="FV142" s="78">
        <f>AVERAGEIFS('WEEKLY DATA'!FV$11:FV$14577,'WEEKLY DATA'!$A$11:$A$14577,'MONTHLY DATA'!$A142,'WEEKLY DATA'!$B$11:$B$14577,'MONTHLY DATA'!$B142)</f>
        <v>336.25</v>
      </c>
      <c r="FW142" s="154">
        <f t="shared" si="151"/>
        <v>-5.6140350877192935E-2</v>
      </c>
      <c r="FX142" s="78">
        <f>AVERAGEIFS('WEEKLY DATA'!FX$11:FX$14577,'WEEKLY DATA'!$A$11:$A$14577,'MONTHLY DATA'!$A142,'WEEKLY DATA'!$B$11:$B$14577,'MONTHLY DATA'!$B142)</f>
        <v>268.75</v>
      </c>
      <c r="FY142" s="78">
        <f>AVERAGEIFS('WEEKLY DATA'!FY$11:FY$14577,'WEEKLY DATA'!$A$11:$A$14577,'MONTHLY DATA'!$A142,'WEEKLY DATA'!$B$11:$B$14577,'MONTHLY DATA'!$B142)</f>
        <v>278.75</v>
      </c>
      <c r="FZ142" s="78">
        <f>AVERAGEIFS('WEEKLY DATA'!FZ$11:FZ$14577,'WEEKLY DATA'!$A$11:$A$14577,'MONTHLY DATA'!$A142,'WEEKLY DATA'!$B$11:$B$14577,'MONTHLY DATA'!$B142)</f>
        <v>273.75</v>
      </c>
      <c r="GA142" s="154">
        <f t="shared" si="152"/>
        <v>-5.1948051948051965E-2</v>
      </c>
      <c r="GB142" s="78">
        <f>AVERAGEIFS('WEEKLY DATA'!GB$11:GB$14577,'WEEKLY DATA'!$A$11:$A$14577,'MONTHLY DATA'!$A142,'WEEKLY DATA'!$B$11:$B$14577,'MONTHLY DATA'!$B142)</f>
        <v>380</v>
      </c>
      <c r="GC142" s="78">
        <f>AVERAGEIFS('WEEKLY DATA'!GC$11:GC$14577,'WEEKLY DATA'!$A$11:$A$14577,'MONTHLY DATA'!$A142,'WEEKLY DATA'!$B$11:$B$14577,'MONTHLY DATA'!$B142)</f>
        <v>390</v>
      </c>
      <c r="GD142" s="78">
        <f>AVERAGEIFS('WEEKLY DATA'!GD$11:GD$14577,'WEEKLY DATA'!$A$11:$A$14577,'MONTHLY DATA'!$A142,'WEEKLY DATA'!$B$11:$B$14577,'MONTHLY DATA'!$B142)</f>
        <v>385</v>
      </c>
      <c r="GE142" s="154">
        <f t="shared" si="153"/>
        <v>-3.7499999999999978E-2</v>
      </c>
      <c r="GF142" s="169">
        <f>AVERAGEIFS('WEEKLY DATA'!GF$11:GF$14577,'WEEKLY DATA'!$A$11:$A$14577,'MONTHLY DATA'!$A142,'WEEKLY DATA'!$B$11:$B$14577,'MONTHLY DATA'!$B142)</f>
        <v>321.875</v>
      </c>
      <c r="GG142" s="78">
        <f>AVERAGEIFS('WEEKLY DATA'!GG$11:GG$14577,'WEEKLY DATA'!$A$11:$A$14577,'MONTHLY DATA'!$A142,'WEEKLY DATA'!$B$11:$B$14577,'MONTHLY DATA'!$B142)</f>
        <v>331.875</v>
      </c>
      <c r="GH142" s="78">
        <f>AVERAGEIFS('WEEKLY DATA'!GH$11:GH$14577,'WEEKLY DATA'!$A$11:$A$14577,'MONTHLY DATA'!$A142,'WEEKLY DATA'!$B$11:$B$14577,'MONTHLY DATA'!$B142)</f>
        <v>326.875</v>
      </c>
      <c r="GI142" s="154">
        <f t="shared" si="154"/>
        <v>-3.1481481481481444E-2</v>
      </c>
      <c r="GJ142" s="78">
        <f>AVERAGEIFS('WEEKLY DATA'!GJ$11:GJ$14577,'WEEKLY DATA'!$A$11:$A$14577,'MONTHLY DATA'!$A142,'WEEKLY DATA'!$B$11:$B$14577,'MONTHLY DATA'!$B142)</f>
        <v>410</v>
      </c>
      <c r="GK142" s="78">
        <f>AVERAGEIFS('WEEKLY DATA'!GK$11:GK$14577,'WEEKLY DATA'!$A$11:$A$14577,'MONTHLY DATA'!$A142,'WEEKLY DATA'!$B$11:$B$14577,'MONTHLY DATA'!$B142)</f>
        <v>420</v>
      </c>
      <c r="GL142" s="78">
        <f>AVERAGEIFS('WEEKLY DATA'!GL$11:GL$14577,'WEEKLY DATA'!$A$11:$A$14577,'MONTHLY DATA'!$A142,'WEEKLY DATA'!$B$11:$B$14577,'MONTHLY DATA'!$B142)</f>
        <v>415</v>
      </c>
      <c r="GM142" s="154">
        <f t="shared" si="155"/>
        <v>8.4967320261437829E-2</v>
      </c>
      <c r="GN142" s="78">
        <f>AVERAGEIFS('WEEKLY DATA'!GN$11:GN$14577,'WEEKLY DATA'!$A$11:$A$14577,'MONTHLY DATA'!$A142,'WEEKLY DATA'!$B$11:$B$14577,'MONTHLY DATA'!$B142)</f>
        <v>525</v>
      </c>
      <c r="GO142" s="78">
        <f>AVERAGEIFS('WEEKLY DATA'!GO$11:GO$14577,'WEEKLY DATA'!$A$11:$A$14577,'MONTHLY DATA'!$A142,'WEEKLY DATA'!$B$11:$B$14577,'MONTHLY DATA'!$B142)</f>
        <v>535</v>
      </c>
      <c r="GP142" s="78">
        <f>AVERAGEIFS('WEEKLY DATA'!GP$11:GP$14577,'WEEKLY DATA'!$A$11:$A$14577,'MONTHLY DATA'!$A142,'WEEKLY DATA'!$B$11:$B$14577,'MONTHLY DATA'!$B142)</f>
        <v>530</v>
      </c>
      <c r="GQ142" s="154">
        <f t="shared" si="156"/>
        <v>9.2783505154639068E-2</v>
      </c>
      <c r="GR142" s="78"/>
    </row>
    <row r="143" spans="1:200" ht="15.75" x14ac:dyDescent="0.25">
      <c r="A143">
        <f t="shared" si="106"/>
        <v>1</v>
      </c>
      <c r="B143">
        <f t="shared" si="107"/>
        <v>2021</v>
      </c>
      <c r="C143" s="86">
        <v>44197</v>
      </c>
      <c r="D143" s="78">
        <f>AVERAGEIFS('WEEKLY DATA'!D$11:D$14577,'WEEKLY DATA'!$A$11:$A$14577,'MONTHLY DATA'!$A143,'WEEKLY DATA'!$B$11:$B$14577,'MONTHLY DATA'!$B143)</f>
        <v>343</v>
      </c>
      <c r="E143" s="78">
        <f>AVERAGEIFS('WEEKLY DATA'!E$11:E$14577,'WEEKLY DATA'!$A$11:$A$14577,'MONTHLY DATA'!$A143,'WEEKLY DATA'!$B$11:$B$14577,'MONTHLY DATA'!$B143)</f>
        <v>353</v>
      </c>
      <c r="F143" s="78">
        <f>AVERAGEIFS('WEEKLY DATA'!F$11:F$14577,'WEEKLY DATA'!$A$11:$A$14577,'MONTHLY DATA'!$A143,'WEEKLY DATA'!$B$11:$B$14577,'MONTHLY DATA'!$B143)</f>
        <v>348</v>
      </c>
      <c r="G143" s="154">
        <f t="shared" si="108"/>
        <v>5.0541516245488083E-3</v>
      </c>
      <c r="H143" s="169">
        <f>AVERAGEIFS('WEEKLY DATA'!H$11:H$14577,'WEEKLY DATA'!$A$11:$A$14577,'MONTHLY DATA'!$A143,'WEEKLY DATA'!$B$11:$B$14577,'MONTHLY DATA'!$B143)</f>
        <v>297</v>
      </c>
      <c r="I143" s="78">
        <f>AVERAGEIFS('WEEKLY DATA'!I$11:I$14577,'WEEKLY DATA'!$A$11:$A$14577,'MONTHLY DATA'!$A143,'WEEKLY DATA'!$B$11:$B$14577,'MONTHLY DATA'!$B143)</f>
        <v>307</v>
      </c>
      <c r="J143" s="78">
        <f>AVERAGEIFS('WEEKLY DATA'!J$11:J$14577,'WEEKLY DATA'!$A$11:$A$14577,'MONTHLY DATA'!$A143,'WEEKLY DATA'!$B$11:$B$14577,'MONTHLY DATA'!$B143)</f>
        <v>302</v>
      </c>
      <c r="K143" s="154">
        <f t="shared" si="109"/>
        <v>-9.8360655737704805E-3</v>
      </c>
      <c r="L143" s="169">
        <f>AVERAGEIFS('WEEKLY DATA'!L$11:L$14577,'WEEKLY DATA'!$A$11:$A$14577,'MONTHLY DATA'!$A143,'WEEKLY DATA'!$B$11:$B$14577,'MONTHLY DATA'!$B143)</f>
        <v>397</v>
      </c>
      <c r="M143" s="78">
        <f>AVERAGEIFS('WEEKLY DATA'!M$11:M$14577,'WEEKLY DATA'!$A$11:$A$14577,'MONTHLY DATA'!$A143,'WEEKLY DATA'!$B$11:$B$14577,'MONTHLY DATA'!$B143)</f>
        <v>407</v>
      </c>
      <c r="N143" s="78">
        <f>AVERAGEIFS('WEEKLY DATA'!N$11:N$14577,'WEEKLY DATA'!$A$11:$A$14577,'MONTHLY DATA'!$A143,'WEEKLY DATA'!$B$11:$B$14577,'MONTHLY DATA'!$B143)</f>
        <v>402</v>
      </c>
      <c r="O143" s="154">
        <f t="shared" si="110"/>
        <v>-1.242236024844745E-3</v>
      </c>
      <c r="P143" s="169">
        <f>AVERAGEIFS('WEEKLY DATA'!P$11:P$14577,'WEEKLY DATA'!$A$11:$A$14577,'MONTHLY DATA'!$A143,'WEEKLY DATA'!$B$11:$B$14577,'MONTHLY DATA'!$B143)</f>
        <v>337.5</v>
      </c>
      <c r="Q143" s="78">
        <f>AVERAGEIFS('WEEKLY DATA'!Q$11:Q$14577,'WEEKLY DATA'!$A$11:$A$14577,'MONTHLY DATA'!$A143,'WEEKLY DATA'!$B$11:$B$14577,'MONTHLY DATA'!$B143)</f>
        <v>347.5</v>
      </c>
      <c r="R143" s="78">
        <f>AVERAGEIFS('WEEKLY DATA'!R$11:R$14577,'WEEKLY DATA'!$A$11:$A$14577,'MONTHLY DATA'!$A143,'WEEKLY DATA'!$B$11:$B$14577,'MONTHLY DATA'!$B143)</f>
        <v>342.5</v>
      </c>
      <c r="S143" s="154">
        <f t="shared" si="111"/>
        <v>-2.1428571428571463E-2</v>
      </c>
      <c r="T143" s="169">
        <f>AVERAGEIFS('WEEKLY DATA'!T$11:T$14577,'WEEKLY DATA'!$A$11:$A$14577,'MONTHLY DATA'!$A143,'WEEKLY DATA'!$B$11:$B$14577,'MONTHLY DATA'!$B143)</f>
        <v>300.75</v>
      </c>
      <c r="U143" s="78">
        <f>AVERAGEIFS('WEEKLY DATA'!U$11:U$14577,'WEEKLY DATA'!$A$11:$A$14577,'MONTHLY DATA'!$A143,'WEEKLY DATA'!$B$11:$B$14577,'MONTHLY DATA'!$B143)</f>
        <v>310.75</v>
      </c>
      <c r="V143" s="78">
        <f>AVERAGEIFS('WEEKLY DATA'!V$11:V$14577,'WEEKLY DATA'!$A$11:$A$14577,'MONTHLY DATA'!$A143,'WEEKLY DATA'!$B$11:$B$14577,'MONTHLY DATA'!$B143)</f>
        <v>305.75</v>
      </c>
      <c r="W143" s="154">
        <f t="shared" si="112"/>
        <v>2.5576519916142626E-2</v>
      </c>
      <c r="X143" s="169">
        <f>AVERAGEIFS('WEEKLY DATA'!X$11:X$14577,'WEEKLY DATA'!$A$11:$A$14577,'MONTHLY DATA'!$A143,'WEEKLY DATA'!$B$11:$B$14577,'MONTHLY DATA'!$B143)</f>
        <v>264.75</v>
      </c>
      <c r="Y143" s="78">
        <f>AVERAGEIFS('WEEKLY DATA'!Y$11:Y$14577,'WEEKLY DATA'!$A$11:$A$14577,'MONTHLY DATA'!$A143,'WEEKLY DATA'!$B$11:$B$14577,'MONTHLY DATA'!$B143)</f>
        <v>274.75</v>
      </c>
      <c r="Z143" s="78">
        <f>AVERAGEIFS('WEEKLY DATA'!Z$11:Z$14577,'WEEKLY DATA'!$A$11:$A$14577,'MONTHLY DATA'!$A143,'WEEKLY DATA'!$B$11:$B$14577,'MONTHLY DATA'!$B143)</f>
        <v>269.75</v>
      </c>
      <c r="AA143" s="154">
        <f t="shared" si="113"/>
        <v>2.0330969267139398E-2</v>
      </c>
      <c r="AB143" s="169">
        <f>AVERAGEIFS('WEEKLY DATA'!AB$11:AB$14577,'WEEKLY DATA'!$A$11:$A$14577,'MONTHLY DATA'!$A143,'WEEKLY DATA'!$B$11:$B$14577,'MONTHLY DATA'!$B143)</f>
        <v>382</v>
      </c>
      <c r="AC143" s="78">
        <f>AVERAGEIFS('WEEKLY DATA'!AC$11:AC$14577,'WEEKLY DATA'!$A$11:$A$14577,'MONTHLY DATA'!$A143,'WEEKLY DATA'!$B$11:$B$14577,'MONTHLY DATA'!$B143)</f>
        <v>392</v>
      </c>
      <c r="AD143" s="78">
        <f>AVERAGEIFS('WEEKLY DATA'!AD$11:AD$14577,'WEEKLY DATA'!$A$11:$A$14577,'MONTHLY DATA'!$A143,'WEEKLY DATA'!$B$11:$B$14577,'MONTHLY DATA'!$B143)</f>
        <v>387</v>
      </c>
      <c r="AE143" s="154">
        <f t="shared" si="114"/>
        <v>-7.692307692307665E-3</v>
      </c>
      <c r="AF143" s="169">
        <f>AVERAGEIFS('WEEKLY DATA'!AF$11:AF$14577,'WEEKLY DATA'!$A$11:$A$14577,'MONTHLY DATA'!$A143,'WEEKLY DATA'!$B$11:$B$14577,'MONTHLY DATA'!$B143)</f>
        <v>302</v>
      </c>
      <c r="AG143" s="78">
        <f>AVERAGEIFS('WEEKLY DATA'!AG$11:AG$14577,'WEEKLY DATA'!$A$11:$A$14577,'MONTHLY DATA'!$A143,'WEEKLY DATA'!$B$11:$B$14577,'MONTHLY DATA'!$B143)</f>
        <v>312</v>
      </c>
      <c r="AH143" s="78">
        <f>AVERAGEIFS('WEEKLY DATA'!AH$11:AH$14577,'WEEKLY DATA'!$A$11:$A$14577,'MONTHLY DATA'!$A143,'WEEKLY DATA'!$B$11:$B$14577,'MONTHLY DATA'!$B143)</f>
        <v>307</v>
      </c>
      <c r="AI143" s="154">
        <f t="shared" si="115"/>
        <v>-9.3726937269372645E-2</v>
      </c>
      <c r="AJ143" s="169">
        <f>AVERAGEIFS('WEEKLY DATA'!AJ$11:AJ$14577,'WEEKLY DATA'!$A$11:$A$14577,'MONTHLY DATA'!$A143,'WEEKLY DATA'!$B$11:$B$14577,'MONTHLY DATA'!$B143)</f>
        <v>269</v>
      </c>
      <c r="AK143" s="78">
        <f>AVERAGEIFS('WEEKLY DATA'!AK$11:AK$14577,'WEEKLY DATA'!$A$11:$A$14577,'MONTHLY DATA'!$A143,'WEEKLY DATA'!$B$11:$B$14577,'MONTHLY DATA'!$B143)</f>
        <v>279</v>
      </c>
      <c r="AL143" s="78">
        <f>AVERAGEIFS('WEEKLY DATA'!AL$11:AL$14577,'WEEKLY DATA'!$A$11:$A$14577,'MONTHLY DATA'!$A143,'WEEKLY DATA'!$B$11:$B$14577,'MONTHLY DATA'!$B143)</f>
        <v>274</v>
      </c>
      <c r="AM143" s="154">
        <f t="shared" si="116"/>
        <v>1.9534883720930152E-2</v>
      </c>
      <c r="AN143" s="169">
        <f>AVERAGEIFS('WEEKLY DATA'!AN$11:AN$14577,'WEEKLY DATA'!$A$11:$A$14577,'MONTHLY DATA'!$A143,'WEEKLY DATA'!$B$11:$B$14577,'MONTHLY DATA'!$B143)</f>
        <v>206.5</v>
      </c>
      <c r="AO143" s="78">
        <f>AVERAGEIFS('WEEKLY DATA'!AO$11:AO$14577,'WEEKLY DATA'!$A$11:$A$14577,'MONTHLY DATA'!$A143,'WEEKLY DATA'!$B$11:$B$14577,'MONTHLY DATA'!$B143)</f>
        <v>216.5</v>
      </c>
      <c r="AP143" s="78">
        <f>AVERAGEIFS('WEEKLY DATA'!AP$11:AP$14577,'WEEKLY DATA'!$A$11:$A$14577,'MONTHLY DATA'!$A143,'WEEKLY DATA'!$B$11:$B$14577,'MONTHLY DATA'!$B143)</f>
        <v>211.5</v>
      </c>
      <c r="AQ143" s="154">
        <f t="shared" si="117"/>
        <v>3.170731707317076E-2</v>
      </c>
      <c r="AR143" s="169">
        <f>AVERAGEIFS('WEEKLY DATA'!AR$11:AR$14577,'WEEKLY DATA'!$A$11:$A$14577,'MONTHLY DATA'!$A143,'WEEKLY DATA'!$B$11:$B$14577,'MONTHLY DATA'!$B143)</f>
        <v>356.5</v>
      </c>
      <c r="AS143" s="78">
        <f>AVERAGEIFS('WEEKLY DATA'!AS$11:AS$14577,'WEEKLY DATA'!$A$11:$A$14577,'MONTHLY DATA'!$A143,'WEEKLY DATA'!$B$11:$B$14577,'MONTHLY DATA'!$B143)</f>
        <v>366.5</v>
      </c>
      <c r="AT143" s="78">
        <f>AVERAGEIFS('WEEKLY DATA'!AT$11:AT$14577,'WEEKLY DATA'!$A$11:$A$14577,'MONTHLY DATA'!$A143,'WEEKLY DATA'!$B$11:$B$14577,'MONTHLY DATA'!$B143)</f>
        <v>361.5</v>
      </c>
      <c r="AU143" s="154">
        <f t="shared" si="118"/>
        <v>1.4736842105263159E-2</v>
      </c>
      <c r="AV143" s="169">
        <f>AVERAGEIFS('WEEKLY DATA'!AV$11:AV$14577,'WEEKLY DATA'!$A$11:$A$14577,'MONTHLY DATA'!$A143,'WEEKLY DATA'!$B$11:$B$14577,'MONTHLY DATA'!$B143)</f>
        <v>320</v>
      </c>
      <c r="AW143" s="78">
        <f>AVERAGEIFS('WEEKLY DATA'!AW$11:AW$14577,'WEEKLY DATA'!$A$11:$A$14577,'MONTHLY DATA'!$A143,'WEEKLY DATA'!$B$11:$B$14577,'MONTHLY DATA'!$B143)</f>
        <v>330</v>
      </c>
      <c r="AX143" s="78">
        <f>AVERAGEIFS('WEEKLY DATA'!AX$11:AX$14577,'WEEKLY DATA'!$A$11:$A$14577,'MONTHLY DATA'!$A143,'WEEKLY DATA'!$B$11:$B$14577,'MONTHLY DATA'!$B143)</f>
        <v>325</v>
      </c>
      <c r="AY143" s="154">
        <f t="shared" si="119"/>
        <v>-4.4117647058823484E-2</v>
      </c>
      <c r="AZ143" s="169">
        <f>AVERAGEIFS('WEEKLY DATA'!AZ$11:AZ$14577,'WEEKLY DATA'!$A$11:$A$14577,'MONTHLY DATA'!$A143,'WEEKLY DATA'!$B$11:$B$14577,'MONTHLY DATA'!$B143)</f>
        <v>244.75</v>
      </c>
      <c r="BA143" s="78">
        <f>AVERAGEIFS('WEEKLY DATA'!BA$11:BA$14577,'WEEKLY DATA'!$A$11:$A$14577,'MONTHLY DATA'!$A143,'WEEKLY DATA'!$B$11:$B$14577,'MONTHLY DATA'!$B143)</f>
        <v>254.75</v>
      </c>
      <c r="BB143" s="78">
        <f>AVERAGEIFS('WEEKLY DATA'!BB$11:BB$14577,'WEEKLY DATA'!$A$11:$A$14577,'MONTHLY DATA'!$A143,'WEEKLY DATA'!$B$11:$B$14577,'MONTHLY DATA'!$B143)</f>
        <v>249.75</v>
      </c>
      <c r="BC143" s="154">
        <f t="shared" si="120"/>
        <v>2.1994884910485846E-2</v>
      </c>
      <c r="BD143" s="169">
        <f>AVERAGEIFS('WEEKLY DATA'!BD$11:BD$14577,'WEEKLY DATA'!$A$11:$A$14577,'MONTHLY DATA'!$A143,'WEEKLY DATA'!$B$11:$B$14577,'MONTHLY DATA'!$B143)</f>
        <v>204.5</v>
      </c>
      <c r="BE143" s="78">
        <f>AVERAGEIFS('WEEKLY DATA'!BE$11:BE$14577,'WEEKLY DATA'!$A$11:$A$14577,'MONTHLY DATA'!$A143,'WEEKLY DATA'!$B$11:$B$14577,'MONTHLY DATA'!$B143)</f>
        <v>214.5</v>
      </c>
      <c r="BF143" s="78">
        <f>AVERAGEIFS('WEEKLY DATA'!BF$11:BF$14577,'WEEKLY DATA'!$A$11:$A$14577,'MONTHLY DATA'!$A143,'WEEKLY DATA'!$B$11:$B$14577,'MONTHLY DATA'!$B143)</f>
        <v>209.5</v>
      </c>
      <c r="BG143" s="154">
        <f t="shared" si="121"/>
        <v>5.4088050314465397E-2</v>
      </c>
      <c r="BH143" s="169">
        <f>AVERAGEIFS('WEEKLY DATA'!BH$11:BH$14577,'WEEKLY DATA'!$A$11:$A$14577,'MONTHLY DATA'!$A143,'WEEKLY DATA'!$B$11:$B$14577,'MONTHLY DATA'!$B143)</f>
        <v>356</v>
      </c>
      <c r="BI143" s="78">
        <f>AVERAGEIFS('WEEKLY DATA'!BI$11:BI$14577,'WEEKLY DATA'!$A$11:$A$14577,'MONTHLY DATA'!$A143,'WEEKLY DATA'!$B$11:$B$14577,'MONTHLY DATA'!$B143)</f>
        <v>366</v>
      </c>
      <c r="BJ143" s="78">
        <f>AVERAGEIFS('WEEKLY DATA'!BJ$11:BJ$14577,'WEEKLY DATA'!$A$11:$A$14577,'MONTHLY DATA'!$A143,'WEEKLY DATA'!$B$11:$B$14577,'MONTHLY DATA'!$B143)</f>
        <v>361</v>
      </c>
      <c r="BK143" s="154">
        <f t="shared" si="122"/>
        <v>1.3333333333333419E-2</v>
      </c>
      <c r="BL143" s="169">
        <f>AVERAGEIFS('WEEKLY DATA'!BL$11:BL$14577,'WEEKLY DATA'!$A$11:$A$14577,'MONTHLY DATA'!$A143,'WEEKLY DATA'!$B$11:$B$14577,'MONTHLY DATA'!$B143)</f>
        <v>265.95</v>
      </c>
      <c r="BM143" s="78">
        <f>AVERAGEIFS('WEEKLY DATA'!BM$11:BM$14577,'WEEKLY DATA'!$A$11:$A$14577,'MONTHLY DATA'!$A143,'WEEKLY DATA'!$B$11:$B$14577,'MONTHLY DATA'!$B143)</f>
        <v>275.95</v>
      </c>
      <c r="BN143" s="78">
        <f>AVERAGEIFS('WEEKLY DATA'!BN$11:BN$14577,'WEEKLY DATA'!$A$11:$A$14577,'MONTHLY DATA'!$A143,'WEEKLY DATA'!$B$11:$B$14577,'MONTHLY DATA'!$B143)</f>
        <v>270.95</v>
      </c>
      <c r="BO143" s="154">
        <f t="shared" si="123"/>
        <v>-8.870598994055845E-3</v>
      </c>
      <c r="BP143" s="78">
        <f>AVERAGEIFS('WEEKLY DATA'!BP$11:BP$14577,'WEEKLY DATA'!$A$11:$A$14577,'MONTHLY DATA'!$A143,'WEEKLY DATA'!$B$11:$B$14577,'MONTHLY DATA'!$B143)</f>
        <v>281.5</v>
      </c>
      <c r="BQ143" s="78">
        <f>AVERAGEIFS('WEEKLY DATA'!BQ$11:BQ$14577,'WEEKLY DATA'!$A$11:$A$14577,'MONTHLY DATA'!$A143,'WEEKLY DATA'!$B$11:$B$14577,'MONTHLY DATA'!$B143)</f>
        <v>291.5</v>
      </c>
      <c r="BR143" s="78">
        <f>AVERAGEIFS('WEEKLY DATA'!BR$11:BR$14577,'WEEKLY DATA'!$A$11:$A$14577,'MONTHLY DATA'!$A143,'WEEKLY DATA'!$B$11:$B$14577,'MONTHLY DATA'!$B143)</f>
        <v>286.5</v>
      </c>
      <c r="BS143" s="154">
        <f t="shared" si="124"/>
        <v>-1.2068965517241348E-2</v>
      </c>
      <c r="BT143" s="78">
        <f>AVERAGEIFS('WEEKLY DATA'!BT$11:BT$14577,'WEEKLY DATA'!$A$11:$A$14577,'MONTHLY DATA'!$A143,'WEEKLY DATA'!$B$11:$B$14577,'MONTHLY DATA'!$B143)</f>
        <v>224</v>
      </c>
      <c r="BU143" s="78">
        <f>AVERAGEIFS('WEEKLY DATA'!BU$11:BU$14577,'WEEKLY DATA'!$A$11:$A$14577,'MONTHLY DATA'!$A143,'WEEKLY DATA'!$B$11:$B$14577,'MONTHLY DATA'!$B143)</f>
        <v>234</v>
      </c>
      <c r="BV143" s="78">
        <f>AVERAGEIFS('WEEKLY DATA'!BV$11:BV$14577,'WEEKLY DATA'!$A$11:$A$14577,'MONTHLY DATA'!$A143,'WEEKLY DATA'!$B$11:$B$14577,'MONTHLY DATA'!$B143)</f>
        <v>229</v>
      </c>
      <c r="BW143" s="154">
        <f t="shared" si="125"/>
        <v>4.0909090909091006E-2</v>
      </c>
      <c r="BX143" s="78">
        <f>AVERAGEIFS('WEEKLY DATA'!BX$11:BX$14577,'WEEKLY DATA'!$A$11:$A$14577,'MONTHLY DATA'!$A143,'WEEKLY DATA'!$B$11:$B$14577,'MONTHLY DATA'!$B143)</f>
        <v>352.5</v>
      </c>
      <c r="BY143" s="78">
        <f>AVERAGEIFS('WEEKLY DATA'!BY$11:BY$14577,'WEEKLY DATA'!$A$11:$A$14577,'MONTHLY DATA'!$A143,'WEEKLY DATA'!$B$11:$B$14577,'MONTHLY DATA'!$B143)</f>
        <v>362.5</v>
      </c>
      <c r="BZ143" s="78">
        <f>AVERAGEIFS('WEEKLY DATA'!BZ$11:BZ$14577,'WEEKLY DATA'!$A$11:$A$14577,'MONTHLY DATA'!$A143,'WEEKLY DATA'!$B$11:$B$14577,'MONTHLY DATA'!$B143)</f>
        <v>357.5</v>
      </c>
      <c r="CA143" s="154">
        <f t="shared" si="126"/>
        <v>7.0422535211267512E-3</v>
      </c>
      <c r="CB143" s="78">
        <f>AVERAGEIFS('WEEKLY DATA'!CB$11:CB$14577,'WEEKLY DATA'!$A$11:$A$14577,'MONTHLY DATA'!$A143,'WEEKLY DATA'!$B$11:$B$14577,'MONTHLY DATA'!$B143)</f>
        <v>453</v>
      </c>
      <c r="CC143" s="78">
        <f>AVERAGEIFS('WEEKLY DATA'!CC$11:CC$14577,'WEEKLY DATA'!$A$11:$A$14577,'MONTHLY DATA'!$A143,'WEEKLY DATA'!$B$11:$B$14577,'MONTHLY DATA'!$B143)</f>
        <v>463</v>
      </c>
      <c r="CD143" s="78">
        <f>AVERAGEIFS('WEEKLY DATA'!CD$11:CD$14577,'WEEKLY DATA'!$A$11:$A$14577,'MONTHLY DATA'!$A143,'WEEKLY DATA'!$B$11:$B$14577,'MONTHLY DATA'!$B143)</f>
        <v>458</v>
      </c>
      <c r="CE143" s="154">
        <f t="shared" si="127"/>
        <v>2.0612813370473493E-2</v>
      </c>
      <c r="CF143" s="78">
        <f>AVERAGEIFS('WEEKLY DATA'!CF$11:CF$14577,'WEEKLY DATA'!$A$11:$A$14577,'MONTHLY DATA'!$A143,'WEEKLY DATA'!$B$11:$B$14577,'MONTHLY DATA'!$B143)</f>
        <v>282.5</v>
      </c>
      <c r="CG143" s="78">
        <f>AVERAGEIFS('WEEKLY DATA'!CG$11:CG$14577,'WEEKLY DATA'!$A$11:$A$14577,'MONTHLY DATA'!$A143,'WEEKLY DATA'!$B$11:$B$14577,'MONTHLY DATA'!$B143)</f>
        <v>292.5</v>
      </c>
      <c r="CH143" s="78">
        <f>AVERAGEIFS('WEEKLY DATA'!CH$11:CH$14577,'WEEKLY DATA'!$A$11:$A$14577,'MONTHLY DATA'!$A143,'WEEKLY DATA'!$B$11:$B$14577,'MONTHLY DATA'!$B143)</f>
        <v>287.5</v>
      </c>
      <c r="CI143" s="154">
        <f t="shared" si="128"/>
        <v>6.9767441860465018E-2</v>
      </c>
      <c r="CJ143" s="78">
        <f>AVERAGEIFS('WEEKLY DATA'!CJ$11:CJ$14577,'WEEKLY DATA'!$A$11:$A$14577,'MONTHLY DATA'!$A143,'WEEKLY DATA'!$B$11:$B$14577,'MONTHLY DATA'!$B143)</f>
        <v>222</v>
      </c>
      <c r="CK143" s="78">
        <f>AVERAGEIFS('WEEKLY DATA'!CK$11:CK$14577,'WEEKLY DATA'!$A$11:$A$14577,'MONTHLY DATA'!$A143,'WEEKLY DATA'!$B$11:$B$14577,'MONTHLY DATA'!$B143)</f>
        <v>232</v>
      </c>
      <c r="CL143" s="78">
        <f>AVERAGEIFS('WEEKLY DATA'!CL$11:CL$14577,'WEEKLY DATA'!$A$11:$A$14577,'MONTHLY DATA'!$A143,'WEEKLY DATA'!$B$11:$B$14577,'MONTHLY DATA'!$B143)</f>
        <v>227</v>
      </c>
      <c r="CM143" s="154">
        <f t="shared" si="129"/>
        <v>4.9710982658959457E-2</v>
      </c>
      <c r="CN143" s="78">
        <f>AVERAGEIFS('WEEKLY DATA'!CN$11:CN$14577,'WEEKLY DATA'!$A$11:$A$14577,'MONTHLY DATA'!$A143,'WEEKLY DATA'!$B$11:$B$14577,'MONTHLY DATA'!$B143)</f>
        <v>336</v>
      </c>
      <c r="CO143" s="78">
        <f>AVERAGEIFS('WEEKLY DATA'!CO$11:CO$14577,'WEEKLY DATA'!$A$11:$A$14577,'MONTHLY DATA'!$A143,'WEEKLY DATA'!$B$11:$B$14577,'MONTHLY DATA'!$B143)</f>
        <v>346</v>
      </c>
      <c r="CP143" s="78">
        <f>AVERAGEIFS('WEEKLY DATA'!CP$11:CP$14577,'WEEKLY DATA'!$A$11:$A$14577,'MONTHLY DATA'!$A143,'WEEKLY DATA'!$B$11:$B$14577,'MONTHLY DATA'!$B143)</f>
        <v>341</v>
      </c>
      <c r="CQ143" s="154">
        <f t="shared" si="130"/>
        <v>3.3333333333333437E-2</v>
      </c>
      <c r="CR143" s="78">
        <f>AVERAGEIFS('WEEKLY DATA'!CR$11:CR$14577,'WEEKLY DATA'!$A$11:$A$14577,'MONTHLY DATA'!$A143,'WEEKLY DATA'!$B$11:$B$14577,'MONTHLY DATA'!$B143)</f>
        <v>441.5</v>
      </c>
      <c r="CS143" s="78">
        <f>AVERAGEIFS('WEEKLY DATA'!CS$11:CS$14577,'WEEKLY DATA'!$A$11:$A$14577,'MONTHLY DATA'!$A143,'WEEKLY DATA'!$B$11:$B$14577,'MONTHLY DATA'!$B143)</f>
        <v>451.5</v>
      </c>
      <c r="CT143" s="78">
        <f>AVERAGEIFS('WEEKLY DATA'!CT$11:CT$14577,'WEEKLY DATA'!$A$11:$A$14577,'MONTHLY DATA'!$A143,'WEEKLY DATA'!$B$11:$B$14577,'MONTHLY DATA'!$B143)</f>
        <v>446.5</v>
      </c>
      <c r="CU143" s="154">
        <f t="shared" si="131"/>
        <v>3.2369942196531776E-2</v>
      </c>
      <c r="CV143" s="169">
        <f>AVERAGEIFS('WEEKLY DATA'!CV$11:CV$14577,'WEEKLY DATA'!$A$11:$A$14577,'MONTHLY DATA'!$A143,'WEEKLY DATA'!$B$11:$B$14577,'MONTHLY DATA'!$B143)</f>
        <v>299</v>
      </c>
      <c r="CW143" s="78">
        <f>AVERAGEIFS('WEEKLY DATA'!CW$11:CW$14577,'WEEKLY DATA'!$A$11:$A$14577,'MONTHLY DATA'!$A143,'WEEKLY DATA'!$B$11:$B$14577,'MONTHLY DATA'!$B143)</f>
        <v>309</v>
      </c>
      <c r="CX143" s="78">
        <f>AVERAGEIFS('WEEKLY DATA'!CX$11:CX$14577,'WEEKLY DATA'!$A$11:$A$14577,'MONTHLY DATA'!$A143,'WEEKLY DATA'!$B$11:$B$14577,'MONTHLY DATA'!$B143)</f>
        <v>304</v>
      </c>
      <c r="CY143" s="154">
        <f t="shared" si="132"/>
        <v>3.050847457627115E-2</v>
      </c>
      <c r="CZ143" s="169">
        <f>AVERAGEIFS('WEEKLY DATA'!CZ$11:CZ$14577,'WEEKLY DATA'!$A$11:$A$14577,'MONTHLY DATA'!$A143,'WEEKLY DATA'!$B$11:$B$14577,'MONTHLY DATA'!$B143)</f>
        <v>246.25</v>
      </c>
      <c r="DA143" s="78">
        <f>AVERAGEIFS('WEEKLY DATA'!DA$11:DA$14577,'WEEKLY DATA'!$A$11:$A$14577,'MONTHLY DATA'!$A143,'WEEKLY DATA'!$B$11:$B$14577,'MONTHLY DATA'!$B143)</f>
        <v>256.25</v>
      </c>
      <c r="DB143" s="78">
        <f>AVERAGEIFS('WEEKLY DATA'!DB$11:DB$14577,'WEEKLY DATA'!$A$11:$A$14577,'MONTHLY DATA'!$A143,'WEEKLY DATA'!$B$11:$B$14577,'MONTHLY DATA'!$B143)</f>
        <v>251.25</v>
      </c>
      <c r="DC143" s="154">
        <f t="shared" si="133"/>
        <v>6.0686015831134643E-2</v>
      </c>
      <c r="DD143" s="78">
        <f>AVERAGEIFS('WEEKLY DATA'!DD$11:DD$14577,'WEEKLY DATA'!$A$11:$A$14577,'MONTHLY DATA'!$A143,'WEEKLY DATA'!$B$11:$B$14577,'MONTHLY DATA'!$B143)</f>
        <v>368.5</v>
      </c>
      <c r="DE143" s="78">
        <f>AVERAGEIFS('WEEKLY DATA'!DE$11:DE$14577,'WEEKLY DATA'!$A$11:$A$14577,'MONTHLY DATA'!$A143,'WEEKLY DATA'!$B$11:$B$14577,'MONTHLY DATA'!$B143)</f>
        <v>378.5</v>
      </c>
      <c r="DF143" s="78">
        <f>AVERAGEIFS('WEEKLY DATA'!DF$11:DF$14577,'WEEKLY DATA'!$A$11:$A$14577,'MONTHLY DATA'!$A143,'WEEKLY DATA'!$B$11:$B$14577,'MONTHLY DATA'!$B143)</f>
        <v>373.5</v>
      </c>
      <c r="DG143" s="154">
        <f t="shared" si="134"/>
        <v>-7.7777777777777724E-2</v>
      </c>
      <c r="DH143" s="78">
        <f>AVERAGEIFS('WEEKLY DATA'!DH$11:DH$14577,'WEEKLY DATA'!$A$11:$A$14577,'MONTHLY DATA'!$A143,'WEEKLY DATA'!$B$11:$B$14577,'MONTHLY DATA'!$B143)</f>
        <v>446</v>
      </c>
      <c r="DI143" s="78">
        <f>AVERAGEIFS('WEEKLY DATA'!DI$11:DI$14577,'WEEKLY DATA'!$A$11:$A$14577,'MONTHLY DATA'!$A143,'WEEKLY DATA'!$B$11:$B$14577,'MONTHLY DATA'!$B143)</f>
        <v>456</v>
      </c>
      <c r="DJ143" s="78">
        <f>AVERAGEIFS('WEEKLY DATA'!DJ$11:DJ$14577,'WEEKLY DATA'!$A$11:$A$14577,'MONTHLY DATA'!$A143,'WEEKLY DATA'!$B$11:$B$14577,'MONTHLY DATA'!$B143)</f>
        <v>451</v>
      </c>
      <c r="DK143" s="154">
        <f t="shared" si="135"/>
        <v>2.4999999999999911E-2</v>
      </c>
      <c r="DL143" s="169">
        <f>AVERAGEIFS('WEEKLY DATA'!DL$11:DL$14577,'WEEKLY DATA'!$A$11:$A$14577,'MONTHLY DATA'!$A143,'WEEKLY DATA'!$B$11:$B$14577,'MONTHLY DATA'!$B143)</f>
        <v>297.25</v>
      </c>
      <c r="DM143" s="78">
        <f>AVERAGEIFS('WEEKLY DATA'!DM$11:DM$14577,'WEEKLY DATA'!$A$11:$A$14577,'MONTHLY DATA'!$A143,'WEEKLY DATA'!$B$11:$B$14577,'MONTHLY DATA'!$B143)</f>
        <v>307.25</v>
      </c>
      <c r="DN143" s="78">
        <f>AVERAGEIFS('WEEKLY DATA'!DN$11:DN$14577,'WEEKLY DATA'!$A$11:$A$14577,'MONTHLY DATA'!$A143,'WEEKLY DATA'!$B$11:$B$14577,'MONTHLY DATA'!$B143)</f>
        <v>302.25</v>
      </c>
      <c r="DO143" s="154">
        <f t="shared" si="136"/>
        <v>0.11172413793103453</v>
      </c>
      <c r="DP143" s="78">
        <f>AVERAGEIFS('WEEKLY DATA'!DP$11:DP$14577,'WEEKLY DATA'!$A$11:$A$14577,'MONTHLY DATA'!$A143,'WEEKLY DATA'!$B$11:$B$14577,'MONTHLY DATA'!$B143)</f>
        <v>241.25</v>
      </c>
      <c r="DQ143" s="78">
        <f>AVERAGEIFS('WEEKLY DATA'!DQ$11:DQ$14577,'WEEKLY DATA'!$A$11:$A$14577,'MONTHLY DATA'!$A143,'WEEKLY DATA'!$B$11:$B$14577,'MONTHLY DATA'!$B143)</f>
        <v>251.25</v>
      </c>
      <c r="DR143" s="78">
        <f>AVERAGEIFS('WEEKLY DATA'!DR$11:DR$14577,'WEEKLY DATA'!$A$11:$A$14577,'MONTHLY DATA'!$A143,'WEEKLY DATA'!$B$11:$B$14577,'MONTHLY DATA'!$B143)</f>
        <v>246.25</v>
      </c>
      <c r="DS143" s="154">
        <f t="shared" si="137"/>
        <v>7.3569482288828425E-2</v>
      </c>
      <c r="DT143" s="78">
        <f>AVERAGEIFS('WEEKLY DATA'!DT$11:DT$14577,'WEEKLY DATA'!$A$11:$A$14577,'MONTHLY DATA'!$A143,'WEEKLY DATA'!$B$11:$B$14577,'MONTHLY DATA'!$B143)</f>
        <v>368.5</v>
      </c>
      <c r="DU143" s="78">
        <f>AVERAGEIFS('WEEKLY DATA'!DU$11:DU$14577,'WEEKLY DATA'!$A$11:$A$14577,'MONTHLY DATA'!$A143,'WEEKLY DATA'!$B$11:$B$14577,'MONTHLY DATA'!$B143)</f>
        <v>378.5</v>
      </c>
      <c r="DV143" s="78">
        <f>AVERAGEIFS('WEEKLY DATA'!DV$11:DV$14577,'WEEKLY DATA'!$A$11:$A$14577,'MONTHLY DATA'!$A143,'WEEKLY DATA'!$B$11:$B$14577,'MONTHLY DATA'!$B143)</f>
        <v>373.5</v>
      </c>
      <c r="DW143" s="154">
        <f t="shared" si="138"/>
        <v>-7.7777777777777724E-2</v>
      </c>
      <c r="DX143" s="78">
        <f>AVERAGEIFS('WEEKLY DATA'!DX$11:DX$14577,'WEEKLY DATA'!$A$11:$A$14577,'MONTHLY DATA'!$A143,'WEEKLY DATA'!$B$11:$B$14577,'MONTHLY DATA'!$B143)</f>
        <v>436.25</v>
      </c>
      <c r="DY143" s="78">
        <f>AVERAGEIFS('WEEKLY DATA'!DY$11:DY$14577,'WEEKLY DATA'!$A$11:$A$14577,'MONTHLY DATA'!$A143,'WEEKLY DATA'!$B$11:$B$14577,'MONTHLY DATA'!$B143)</f>
        <v>446.25</v>
      </c>
      <c r="DZ143" s="78">
        <f>AVERAGEIFS('WEEKLY DATA'!DZ$11:DZ$14577,'WEEKLY DATA'!$A$11:$A$14577,'MONTHLY DATA'!$A143,'WEEKLY DATA'!$B$11:$B$14577,'MONTHLY DATA'!$B143)</f>
        <v>441.25</v>
      </c>
      <c r="EA143" s="154">
        <f t="shared" si="139"/>
        <v>2.467343976777947E-2</v>
      </c>
      <c r="EB143" s="78">
        <f>AVERAGEIFS('WEEKLY DATA'!EB$11:EB$14577,'WEEKLY DATA'!$A$11:$A$14577,'MONTHLY DATA'!$A143,'WEEKLY DATA'!$B$11:$B$14577,'MONTHLY DATA'!$B143)</f>
        <v>290.75</v>
      </c>
      <c r="EC143" s="78">
        <f>AVERAGEIFS('WEEKLY DATA'!EC$11:EC$14577,'WEEKLY DATA'!$A$11:$A$14577,'MONTHLY DATA'!$A143,'WEEKLY DATA'!$B$11:$B$14577,'MONTHLY DATA'!$B143)</f>
        <v>300.75</v>
      </c>
      <c r="ED143" s="78">
        <f>AVERAGEIFS('WEEKLY DATA'!ED$11:ED$14577,'WEEKLY DATA'!$A$11:$A$14577,'MONTHLY DATA'!$A143,'WEEKLY DATA'!$B$11:$B$14577,'MONTHLY DATA'!$B143)</f>
        <v>295.75</v>
      </c>
      <c r="EE143" s="154">
        <f t="shared" si="140"/>
        <v>4.9223946784922479E-2</v>
      </c>
      <c r="EF143" s="169">
        <f>AVERAGEIFS('WEEKLY DATA'!EF$11:EF$14577,'WEEKLY DATA'!$A$11:$A$14577,'MONTHLY DATA'!$A143,'WEEKLY DATA'!$B$11:$B$14577,'MONTHLY DATA'!$B143)</f>
        <v>212.75</v>
      </c>
      <c r="EG143" s="78">
        <f>AVERAGEIFS('WEEKLY DATA'!EG$11:EG$14577,'WEEKLY DATA'!$A$11:$A$14577,'MONTHLY DATA'!$A143,'WEEKLY DATA'!$B$11:$B$14577,'MONTHLY DATA'!$B143)</f>
        <v>222.75</v>
      </c>
      <c r="EH143" s="78">
        <f>AVERAGEIFS('WEEKLY DATA'!EH$11:EH$14577,'WEEKLY DATA'!$A$11:$A$14577,'MONTHLY DATA'!$A143,'WEEKLY DATA'!$B$11:$B$14577,'MONTHLY DATA'!$B143)</f>
        <v>217.75</v>
      </c>
      <c r="EI143" s="154">
        <f t="shared" si="141"/>
        <v>6.5443425076452622E-2</v>
      </c>
      <c r="EJ143" s="78">
        <f>AVERAGEIFS('WEEKLY DATA'!EJ$11:EJ$14577,'WEEKLY DATA'!$A$11:$A$14577,'MONTHLY DATA'!$A143,'WEEKLY DATA'!$B$11:$B$14577,'MONTHLY DATA'!$B143)</f>
        <v>410</v>
      </c>
      <c r="EK143" s="78">
        <f>AVERAGEIFS('WEEKLY DATA'!EK$11:EK$14577,'WEEKLY DATA'!$A$11:$A$14577,'MONTHLY DATA'!$A143,'WEEKLY DATA'!$B$11:$B$14577,'MONTHLY DATA'!$B143)</f>
        <v>420</v>
      </c>
      <c r="EL143" s="78">
        <f>AVERAGEIFS('WEEKLY DATA'!EL$11:EL$14577,'WEEKLY DATA'!$A$11:$A$14577,'MONTHLY DATA'!$A143,'WEEKLY DATA'!$B$11:$B$14577,'MONTHLY DATA'!$B143)</f>
        <v>415</v>
      </c>
      <c r="EM143" s="154">
        <f t="shared" si="142"/>
        <v>-8.9552238805969964E-3</v>
      </c>
      <c r="EN143" s="78">
        <f>AVERAGEIFS('WEEKLY DATA'!EN$11:EN$14577,'WEEKLY DATA'!$A$11:$A$14577,'MONTHLY DATA'!$A143,'WEEKLY DATA'!$B$11:$B$14577,'MONTHLY DATA'!$B143)</f>
        <v>479.5</v>
      </c>
      <c r="EO143" s="78">
        <f>AVERAGEIFS('WEEKLY DATA'!EO$11:EO$14577,'WEEKLY DATA'!$A$11:$A$14577,'MONTHLY DATA'!$A143,'WEEKLY DATA'!$B$11:$B$14577,'MONTHLY DATA'!$B143)</f>
        <v>489.5</v>
      </c>
      <c r="EP143" s="78">
        <f>AVERAGEIFS('WEEKLY DATA'!EP$11:EP$14577,'WEEKLY DATA'!$A$11:$A$14577,'MONTHLY DATA'!$A143,'WEEKLY DATA'!$B$11:$B$14577,'MONTHLY DATA'!$B143)</f>
        <v>484.5</v>
      </c>
      <c r="EQ143" s="154">
        <f t="shared" si="143"/>
        <v>5.9016393442622883E-2</v>
      </c>
      <c r="ER143" s="78">
        <f>AVERAGEIFS('WEEKLY DATA'!ER$11:ER$14577,'WEEKLY DATA'!$A$11:$A$14577,'MONTHLY DATA'!$A143,'WEEKLY DATA'!$B$11:$B$14577,'MONTHLY DATA'!$B143)</f>
        <v>289.75</v>
      </c>
      <c r="ES143" s="78">
        <f>AVERAGEIFS('WEEKLY DATA'!ES$11:ES$14577,'WEEKLY DATA'!$A$11:$A$14577,'MONTHLY DATA'!$A143,'WEEKLY DATA'!$B$11:$B$14577,'MONTHLY DATA'!$B143)</f>
        <v>299.75</v>
      </c>
      <c r="ET143" s="78">
        <f>AVERAGEIFS('WEEKLY DATA'!ET$11:ET$14577,'WEEKLY DATA'!$A$11:$A$14577,'MONTHLY DATA'!$A143,'WEEKLY DATA'!$B$11:$B$14577,'MONTHLY DATA'!$B143)</f>
        <v>294.75</v>
      </c>
      <c r="EU143" s="154">
        <f t="shared" si="144"/>
        <v>3.6483516483516443E-2</v>
      </c>
      <c r="EV143" s="78">
        <f>AVERAGEIFS('WEEKLY DATA'!EV$11:EV$14577,'WEEKLY DATA'!$A$11:$A$14577,'MONTHLY DATA'!$A143,'WEEKLY DATA'!$B$11:$B$14577,'MONTHLY DATA'!$B143)</f>
        <v>211</v>
      </c>
      <c r="EW143" s="78">
        <f>AVERAGEIFS('WEEKLY DATA'!EW$11:EW$14577,'WEEKLY DATA'!$A$11:$A$14577,'MONTHLY DATA'!$A143,'WEEKLY DATA'!$B$11:$B$14577,'MONTHLY DATA'!$B143)</f>
        <v>221</v>
      </c>
      <c r="EX143" s="78">
        <f>AVERAGEIFS('WEEKLY DATA'!EX$11:EX$14577,'WEEKLY DATA'!$A$11:$A$14577,'MONTHLY DATA'!$A143,'WEEKLY DATA'!$B$11:$B$14577,'MONTHLY DATA'!$B143)</f>
        <v>216</v>
      </c>
      <c r="EY143" s="154">
        <f t="shared" si="145"/>
        <v>5.3658536585365901E-2</v>
      </c>
      <c r="EZ143" s="78">
        <f>AVERAGEIFS('WEEKLY DATA'!EZ$11:EZ$14577,'WEEKLY DATA'!$A$11:$A$14577,'MONTHLY DATA'!$A143,'WEEKLY DATA'!$B$11:$B$14577,'MONTHLY DATA'!$B143)</f>
        <v>417</v>
      </c>
      <c r="FA143" s="78">
        <f>AVERAGEIFS('WEEKLY DATA'!FA$11:FA$14577,'WEEKLY DATA'!$A$11:$A$14577,'MONTHLY DATA'!$A143,'WEEKLY DATA'!$B$11:$B$14577,'MONTHLY DATA'!$B143)</f>
        <v>427</v>
      </c>
      <c r="FB143" s="78">
        <f>AVERAGEIFS('WEEKLY DATA'!FB$11:FB$14577,'WEEKLY DATA'!$A$11:$A$14577,'MONTHLY DATA'!$A143,'WEEKLY DATA'!$B$11:$B$14577,'MONTHLY DATA'!$B143)</f>
        <v>422</v>
      </c>
      <c r="FC143" s="154">
        <f t="shared" si="146"/>
        <v>1.7804154302669684E-3</v>
      </c>
      <c r="FD143" s="78">
        <f>AVERAGEIFS('WEEKLY DATA'!FD$11:FD$14577,'WEEKLY DATA'!$A$11:$A$14577,'MONTHLY DATA'!$A143,'WEEKLY DATA'!$B$11:$B$14577,'MONTHLY DATA'!$B143)</f>
        <v>251</v>
      </c>
      <c r="FE143" s="78">
        <f>AVERAGEIFS('WEEKLY DATA'!FE$11:FE$14577,'WEEKLY DATA'!$A$11:$A$14577,'MONTHLY DATA'!$A143,'WEEKLY DATA'!$B$11:$B$14577,'MONTHLY DATA'!$B143)</f>
        <v>261</v>
      </c>
      <c r="FF143" s="78">
        <f>AVERAGEIFS('WEEKLY DATA'!FF$11:FF$14577,'WEEKLY DATA'!$A$11:$A$14577,'MONTHLY DATA'!$A143,'WEEKLY DATA'!$B$11:$B$14577,'MONTHLY DATA'!$B143)</f>
        <v>256</v>
      </c>
      <c r="FG143" s="154">
        <f t="shared" si="147"/>
        <v>-1.538461538461533E-2</v>
      </c>
      <c r="FH143" s="78">
        <f>AVERAGEIFS('WEEKLY DATA'!FH$11:FH$14577,'WEEKLY DATA'!$A$11:$A$14577,'MONTHLY DATA'!$A143,'WEEKLY DATA'!$B$11:$B$14577,'MONTHLY DATA'!$B143)</f>
        <v>323.5</v>
      </c>
      <c r="FI143" s="78">
        <f>AVERAGEIFS('WEEKLY DATA'!FI$11:FI$14577,'WEEKLY DATA'!$A$11:$A$14577,'MONTHLY DATA'!$A143,'WEEKLY DATA'!$B$11:$B$14577,'MONTHLY DATA'!$B143)</f>
        <v>333.5</v>
      </c>
      <c r="FJ143" s="78">
        <f>AVERAGEIFS('WEEKLY DATA'!FJ$11:FJ$14577,'WEEKLY DATA'!$A$11:$A$14577,'MONTHLY DATA'!$A143,'WEEKLY DATA'!$B$11:$B$14577,'MONTHLY DATA'!$B143)</f>
        <v>328.5</v>
      </c>
      <c r="FK143" s="154">
        <f t="shared" si="148"/>
        <v>8.5950413223140565E-2</v>
      </c>
      <c r="FL143" s="169">
        <f>AVERAGEIFS('WEEKLY DATA'!FL$11:FL$14577,'WEEKLY DATA'!$A$11:$A$14577,'MONTHLY DATA'!$A143,'WEEKLY DATA'!$B$11:$B$14577,'MONTHLY DATA'!$B143)</f>
        <v>268.25</v>
      </c>
      <c r="FM143" s="78">
        <f>AVERAGEIFS('WEEKLY DATA'!FM$11:FM$14577,'WEEKLY DATA'!$A$11:$A$14577,'MONTHLY DATA'!$A143,'WEEKLY DATA'!$B$11:$B$14577,'MONTHLY DATA'!$B143)</f>
        <v>278.25</v>
      </c>
      <c r="FN143" s="78">
        <f>AVERAGEIFS('WEEKLY DATA'!FN$11:FN$14577,'WEEKLY DATA'!$A$11:$A$14577,'MONTHLY DATA'!$A143,'WEEKLY DATA'!$B$11:$B$14577,'MONTHLY DATA'!$B143)</f>
        <v>273.25</v>
      </c>
      <c r="FO143" s="154">
        <f t="shared" si="149"/>
        <v>4.343675417661097E-2</v>
      </c>
      <c r="FP143" s="78">
        <f>AVERAGEIFS('WEEKLY DATA'!FP$11:FP$14577,'WEEKLY DATA'!$A$11:$A$14577,'MONTHLY DATA'!$A143,'WEEKLY DATA'!$B$11:$B$14577,'MONTHLY DATA'!$B143)</f>
        <v>271</v>
      </c>
      <c r="FQ143" s="78">
        <f>AVERAGEIFS('WEEKLY DATA'!FQ$11:FQ$14577,'WEEKLY DATA'!$A$11:$A$14577,'MONTHLY DATA'!$A143,'WEEKLY DATA'!$B$11:$B$14577,'MONTHLY DATA'!$B143)</f>
        <v>281</v>
      </c>
      <c r="FR143" s="78">
        <f>AVERAGEIFS('WEEKLY DATA'!FR$11:FR$14577,'WEEKLY DATA'!$A$11:$A$14577,'MONTHLY DATA'!$A143,'WEEKLY DATA'!$B$11:$B$14577,'MONTHLY DATA'!$B143)</f>
        <v>276</v>
      </c>
      <c r="FS143" s="154">
        <f t="shared" si="150"/>
        <v>2.2222222222222143E-2</v>
      </c>
      <c r="FT143" s="78">
        <f>AVERAGEIFS('WEEKLY DATA'!FT$11:FT$14577,'WEEKLY DATA'!$A$11:$A$14577,'MONTHLY DATA'!$A143,'WEEKLY DATA'!$B$11:$B$14577,'MONTHLY DATA'!$B143)</f>
        <v>334</v>
      </c>
      <c r="FU143" s="78">
        <f>AVERAGEIFS('WEEKLY DATA'!FU$11:FU$14577,'WEEKLY DATA'!$A$11:$A$14577,'MONTHLY DATA'!$A143,'WEEKLY DATA'!$B$11:$B$14577,'MONTHLY DATA'!$B143)</f>
        <v>344</v>
      </c>
      <c r="FV143" s="78">
        <f>AVERAGEIFS('WEEKLY DATA'!FV$11:FV$14577,'WEEKLY DATA'!$A$11:$A$14577,'MONTHLY DATA'!$A143,'WEEKLY DATA'!$B$11:$B$14577,'MONTHLY DATA'!$B143)</f>
        <v>339</v>
      </c>
      <c r="FW143" s="154">
        <f t="shared" si="151"/>
        <v>8.1784386617100857E-3</v>
      </c>
      <c r="FX143" s="78">
        <f>AVERAGEIFS('WEEKLY DATA'!FX$11:FX$14577,'WEEKLY DATA'!$A$11:$A$14577,'MONTHLY DATA'!$A143,'WEEKLY DATA'!$B$11:$B$14577,'MONTHLY DATA'!$B143)</f>
        <v>261.5</v>
      </c>
      <c r="FY143" s="78">
        <f>AVERAGEIFS('WEEKLY DATA'!FY$11:FY$14577,'WEEKLY DATA'!$A$11:$A$14577,'MONTHLY DATA'!$A143,'WEEKLY DATA'!$B$11:$B$14577,'MONTHLY DATA'!$B143)</f>
        <v>271.5</v>
      </c>
      <c r="FZ143" s="78">
        <f>AVERAGEIFS('WEEKLY DATA'!FZ$11:FZ$14577,'WEEKLY DATA'!$A$11:$A$14577,'MONTHLY DATA'!$A143,'WEEKLY DATA'!$B$11:$B$14577,'MONTHLY DATA'!$B143)</f>
        <v>266.5</v>
      </c>
      <c r="GA143" s="154">
        <f t="shared" si="152"/>
        <v>-2.6484018264840148E-2</v>
      </c>
      <c r="GB143" s="78">
        <f>AVERAGEIFS('WEEKLY DATA'!GB$11:GB$14577,'WEEKLY DATA'!$A$11:$A$14577,'MONTHLY DATA'!$A143,'WEEKLY DATA'!$B$11:$B$14577,'MONTHLY DATA'!$B143)</f>
        <v>389</v>
      </c>
      <c r="GC143" s="78">
        <f>AVERAGEIFS('WEEKLY DATA'!GC$11:GC$14577,'WEEKLY DATA'!$A$11:$A$14577,'MONTHLY DATA'!$A143,'WEEKLY DATA'!$B$11:$B$14577,'MONTHLY DATA'!$B143)</f>
        <v>399</v>
      </c>
      <c r="GD143" s="78">
        <f>AVERAGEIFS('WEEKLY DATA'!GD$11:GD$14577,'WEEKLY DATA'!$A$11:$A$14577,'MONTHLY DATA'!$A143,'WEEKLY DATA'!$B$11:$B$14577,'MONTHLY DATA'!$B143)</f>
        <v>394</v>
      </c>
      <c r="GE143" s="154">
        <f t="shared" si="153"/>
        <v>2.3376623376623273E-2</v>
      </c>
      <c r="GF143" s="169">
        <f>AVERAGEIFS('WEEKLY DATA'!GF$11:GF$14577,'WEEKLY DATA'!$A$11:$A$14577,'MONTHLY DATA'!$A143,'WEEKLY DATA'!$B$11:$B$14577,'MONTHLY DATA'!$B143)</f>
        <v>336.25</v>
      </c>
      <c r="GG143" s="78">
        <f>AVERAGEIFS('WEEKLY DATA'!GG$11:GG$14577,'WEEKLY DATA'!$A$11:$A$14577,'MONTHLY DATA'!$A143,'WEEKLY DATA'!$B$11:$B$14577,'MONTHLY DATA'!$B143)</f>
        <v>346.25</v>
      </c>
      <c r="GH143" s="78">
        <f>AVERAGEIFS('WEEKLY DATA'!GH$11:GH$14577,'WEEKLY DATA'!$A$11:$A$14577,'MONTHLY DATA'!$A143,'WEEKLY DATA'!$B$11:$B$14577,'MONTHLY DATA'!$B143)</f>
        <v>341.25</v>
      </c>
      <c r="GI143" s="154">
        <f t="shared" si="154"/>
        <v>4.3977055449330837E-2</v>
      </c>
      <c r="GJ143" s="78">
        <f>AVERAGEIFS('WEEKLY DATA'!GJ$11:GJ$14577,'WEEKLY DATA'!$A$11:$A$14577,'MONTHLY DATA'!$A143,'WEEKLY DATA'!$B$11:$B$14577,'MONTHLY DATA'!$B143)</f>
        <v>378.5</v>
      </c>
      <c r="GK143" s="78">
        <f>AVERAGEIFS('WEEKLY DATA'!GK$11:GK$14577,'WEEKLY DATA'!$A$11:$A$14577,'MONTHLY DATA'!$A143,'WEEKLY DATA'!$B$11:$B$14577,'MONTHLY DATA'!$B143)</f>
        <v>388.5</v>
      </c>
      <c r="GL143" s="78">
        <f>AVERAGEIFS('WEEKLY DATA'!GL$11:GL$14577,'WEEKLY DATA'!$A$11:$A$14577,'MONTHLY DATA'!$A143,'WEEKLY DATA'!$B$11:$B$14577,'MONTHLY DATA'!$B143)</f>
        <v>383.5</v>
      </c>
      <c r="GM143" s="154">
        <f t="shared" si="155"/>
        <v>-7.5903614457831337E-2</v>
      </c>
      <c r="GN143" s="78">
        <f>AVERAGEIFS('WEEKLY DATA'!GN$11:GN$14577,'WEEKLY DATA'!$A$11:$A$14577,'MONTHLY DATA'!$A143,'WEEKLY DATA'!$B$11:$B$14577,'MONTHLY DATA'!$B143)</f>
        <v>536</v>
      </c>
      <c r="GO143" s="78">
        <f>AVERAGEIFS('WEEKLY DATA'!GO$11:GO$14577,'WEEKLY DATA'!$A$11:$A$14577,'MONTHLY DATA'!$A143,'WEEKLY DATA'!$B$11:$B$14577,'MONTHLY DATA'!$B143)</f>
        <v>546</v>
      </c>
      <c r="GP143" s="78">
        <f>AVERAGEIFS('WEEKLY DATA'!GP$11:GP$14577,'WEEKLY DATA'!$A$11:$A$14577,'MONTHLY DATA'!$A143,'WEEKLY DATA'!$B$11:$B$14577,'MONTHLY DATA'!$B143)</f>
        <v>541</v>
      </c>
      <c r="GQ143" s="154">
        <f t="shared" si="156"/>
        <v>2.0754716981132182E-2</v>
      </c>
      <c r="GR143" s="78"/>
    </row>
    <row r="144" spans="1:200" ht="15.75" x14ac:dyDescent="0.25">
      <c r="A144">
        <f t="shared" si="106"/>
        <v>2</v>
      </c>
      <c r="B144">
        <f t="shared" si="107"/>
        <v>2021</v>
      </c>
      <c r="C144" s="86">
        <v>44228</v>
      </c>
      <c r="D144" s="78">
        <f>AVERAGEIFS('WEEKLY DATA'!D$11:D$14577,'WEEKLY DATA'!$A$11:$A$14577,'MONTHLY DATA'!$A144,'WEEKLY DATA'!$B$11:$B$14577,'MONTHLY DATA'!$B144)</f>
        <v>343.125</v>
      </c>
      <c r="E144" s="78">
        <f>AVERAGEIFS('WEEKLY DATA'!E$11:E$14577,'WEEKLY DATA'!$A$11:$A$14577,'MONTHLY DATA'!$A144,'WEEKLY DATA'!$B$11:$B$14577,'MONTHLY DATA'!$B144)</f>
        <v>353.125</v>
      </c>
      <c r="F144" s="78">
        <f>AVERAGEIFS('WEEKLY DATA'!F$11:F$14577,'WEEKLY DATA'!$A$11:$A$14577,'MONTHLY DATA'!$A144,'WEEKLY DATA'!$B$11:$B$14577,'MONTHLY DATA'!$B144)</f>
        <v>348.125</v>
      </c>
      <c r="G144" s="154">
        <f t="shared" si="108"/>
        <v>3.5919540229878422E-4</v>
      </c>
      <c r="H144" s="169">
        <f>AVERAGEIFS('WEEKLY DATA'!H$11:H$14577,'WEEKLY DATA'!$A$11:$A$14577,'MONTHLY DATA'!$A144,'WEEKLY DATA'!$B$11:$B$14577,'MONTHLY DATA'!$B144)</f>
        <v>300</v>
      </c>
      <c r="I144" s="78">
        <f>AVERAGEIFS('WEEKLY DATA'!I$11:I$14577,'WEEKLY DATA'!$A$11:$A$14577,'MONTHLY DATA'!$A144,'WEEKLY DATA'!$B$11:$B$14577,'MONTHLY DATA'!$B144)</f>
        <v>310</v>
      </c>
      <c r="J144" s="78">
        <f>AVERAGEIFS('WEEKLY DATA'!J$11:J$14577,'WEEKLY DATA'!$A$11:$A$14577,'MONTHLY DATA'!$A144,'WEEKLY DATA'!$B$11:$B$14577,'MONTHLY DATA'!$B144)</f>
        <v>305</v>
      </c>
      <c r="K144" s="154">
        <f t="shared" si="109"/>
        <v>9.9337748344370258E-3</v>
      </c>
      <c r="L144" s="169">
        <f>AVERAGEIFS('WEEKLY DATA'!L$11:L$14577,'WEEKLY DATA'!$A$11:$A$14577,'MONTHLY DATA'!$A144,'WEEKLY DATA'!$B$11:$B$14577,'MONTHLY DATA'!$B144)</f>
        <v>393.125</v>
      </c>
      <c r="M144" s="78">
        <f>AVERAGEIFS('WEEKLY DATA'!M$11:M$14577,'WEEKLY DATA'!$A$11:$A$14577,'MONTHLY DATA'!$A144,'WEEKLY DATA'!$B$11:$B$14577,'MONTHLY DATA'!$B144)</f>
        <v>403.125</v>
      </c>
      <c r="N144" s="78">
        <f>AVERAGEIFS('WEEKLY DATA'!N$11:N$14577,'WEEKLY DATA'!$A$11:$A$14577,'MONTHLY DATA'!$A144,'WEEKLY DATA'!$B$11:$B$14577,'MONTHLY DATA'!$B144)</f>
        <v>398.125</v>
      </c>
      <c r="O144" s="154">
        <f t="shared" si="110"/>
        <v>-9.6393034825870139E-3</v>
      </c>
      <c r="P144" s="169">
        <f>AVERAGEIFS('WEEKLY DATA'!P$11:P$14577,'WEEKLY DATA'!$A$11:$A$14577,'MONTHLY DATA'!$A144,'WEEKLY DATA'!$B$11:$B$14577,'MONTHLY DATA'!$B144)</f>
        <v>338.75</v>
      </c>
      <c r="Q144" s="78">
        <f>AVERAGEIFS('WEEKLY DATA'!Q$11:Q$14577,'WEEKLY DATA'!$A$11:$A$14577,'MONTHLY DATA'!$A144,'WEEKLY DATA'!$B$11:$B$14577,'MONTHLY DATA'!$B144)</f>
        <v>348.75</v>
      </c>
      <c r="R144" s="78">
        <f>AVERAGEIFS('WEEKLY DATA'!R$11:R$14577,'WEEKLY DATA'!$A$11:$A$14577,'MONTHLY DATA'!$A144,'WEEKLY DATA'!$B$11:$B$14577,'MONTHLY DATA'!$B144)</f>
        <v>343.75</v>
      </c>
      <c r="S144" s="154">
        <f t="shared" si="111"/>
        <v>3.6496350364962904E-3</v>
      </c>
      <c r="T144" s="169">
        <f>AVERAGEIFS('WEEKLY DATA'!T$11:T$14577,'WEEKLY DATA'!$A$11:$A$14577,'MONTHLY DATA'!$A144,'WEEKLY DATA'!$B$11:$B$14577,'MONTHLY DATA'!$B144)</f>
        <v>305</v>
      </c>
      <c r="U144" s="78">
        <f>AVERAGEIFS('WEEKLY DATA'!U$11:U$14577,'WEEKLY DATA'!$A$11:$A$14577,'MONTHLY DATA'!$A144,'WEEKLY DATA'!$B$11:$B$14577,'MONTHLY DATA'!$B144)</f>
        <v>315</v>
      </c>
      <c r="V144" s="78">
        <f>AVERAGEIFS('WEEKLY DATA'!V$11:V$14577,'WEEKLY DATA'!$A$11:$A$14577,'MONTHLY DATA'!$A144,'WEEKLY DATA'!$B$11:$B$14577,'MONTHLY DATA'!$B144)</f>
        <v>310</v>
      </c>
      <c r="W144" s="154">
        <f t="shared" si="112"/>
        <v>1.3900245298446468E-2</v>
      </c>
      <c r="X144" s="169">
        <f>AVERAGEIFS('WEEKLY DATA'!X$11:X$14577,'WEEKLY DATA'!$A$11:$A$14577,'MONTHLY DATA'!$A144,'WEEKLY DATA'!$B$11:$B$14577,'MONTHLY DATA'!$B144)</f>
        <v>271.875</v>
      </c>
      <c r="Y144" s="78">
        <f>AVERAGEIFS('WEEKLY DATA'!Y$11:Y$14577,'WEEKLY DATA'!$A$11:$A$14577,'MONTHLY DATA'!$A144,'WEEKLY DATA'!$B$11:$B$14577,'MONTHLY DATA'!$B144)</f>
        <v>281.875</v>
      </c>
      <c r="Z144" s="78">
        <f>AVERAGEIFS('WEEKLY DATA'!Z$11:Z$14577,'WEEKLY DATA'!$A$11:$A$14577,'MONTHLY DATA'!$A144,'WEEKLY DATA'!$B$11:$B$14577,'MONTHLY DATA'!$B144)</f>
        <v>276.875</v>
      </c>
      <c r="AA144" s="154">
        <f t="shared" si="113"/>
        <v>2.641334569045406E-2</v>
      </c>
      <c r="AB144" s="169">
        <f>AVERAGEIFS('WEEKLY DATA'!AB$11:AB$14577,'WEEKLY DATA'!$A$11:$A$14577,'MONTHLY DATA'!$A144,'WEEKLY DATA'!$B$11:$B$14577,'MONTHLY DATA'!$B144)</f>
        <v>378.125</v>
      </c>
      <c r="AC144" s="78">
        <f>AVERAGEIFS('WEEKLY DATA'!AC$11:AC$14577,'WEEKLY DATA'!$A$11:$A$14577,'MONTHLY DATA'!$A144,'WEEKLY DATA'!$B$11:$B$14577,'MONTHLY DATA'!$B144)</f>
        <v>388.125</v>
      </c>
      <c r="AD144" s="78">
        <f>AVERAGEIFS('WEEKLY DATA'!AD$11:AD$14577,'WEEKLY DATA'!$A$11:$A$14577,'MONTHLY DATA'!$A144,'WEEKLY DATA'!$B$11:$B$14577,'MONTHLY DATA'!$B144)</f>
        <v>383.125</v>
      </c>
      <c r="AE144" s="154">
        <f t="shared" si="114"/>
        <v>-1.0012919896640882E-2</v>
      </c>
      <c r="AF144" s="169">
        <f>AVERAGEIFS('WEEKLY DATA'!AF$11:AF$14577,'WEEKLY DATA'!$A$11:$A$14577,'MONTHLY DATA'!$A144,'WEEKLY DATA'!$B$11:$B$14577,'MONTHLY DATA'!$B144)</f>
        <v>327.5</v>
      </c>
      <c r="AG144" s="78">
        <f>AVERAGEIFS('WEEKLY DATA'!AG$11:AG$14577,'WEEKLY DATA'!$A$11:$A$14577,'MONTHLY DATA'!$A144,'WEEKLY DATA'!$B$11:$B$14577,'MONTHLY DATA'!$B144)</f>
        <v>337.5</v>
      </c>
      <c r="AH144" s="78">
        <f>AVERAGEIFS('WEEKLY DATA'!AH$11:AH$14577,'WEEKLY DATA'!$A$11:$A$14577,'MONTHLY DATA'!$A144,'WEEKLY DATA'!$B$11:$B$14577,'MONTHLY DATA'!$B144)</f>
        <v>332.5</v>
      </c>
      <c r="AI144" s="154">
        <f t="shared" si="115"/>
        <v>8.3061889250814369E-2</v>
      </c>
      <c r="AJ144" s="169">
        <f>AVERAGEIFS('WEEKLY DATA'!AJ$11:AJ$14577,'WEEKLY DATA'!$A$11:$A$14577,'MONTHLY DATA'!$A144,'WEEKLY DATA'!$B$11:$B$14577,'MONTHLY DATA'!$B144)</f>
        <v>279.375</v>
      </c>
      <c r="AK144" s="78">
        <f>AVERAGEIFS('WEEKLY DATA'!AK$11:AK$14577,'WEEKLY DATA'!$A$11:$A$14577,'MONTHLY DATA'!$A144,'WEEKLY DATA'!$B$11:$B$14577,'MONTHLY DATA'!$B144)</f>
        <v>289.375</v>
      </c>
      <c r="AL144" s="78">
        <f>AVERAGEIFS('WEEKLY DATA'!AL$11:AL$14577,'WEEKLY DATA'!$A$11:$A$14577,'MONTHLY DATA'!$A144,'WEEKLY DATA'!$B$11:$B$14577,'MONTHLY DATA'!$B144)</f>
        <v>284.375</v>
      </c>
      <c r="AM144" s="154">
        <f t="shared" si="116"/>
        <v>3.7864963503649651E-2</v>
      </c>
      <c r="AN144" s="169">
        <f>AVERAGEIFS('WEEKLY DATA'!AN$11:AN$14577,'WEEKLY DATA'!$A$11:$A$14577,'MONTHLY DATA'!$A144,'WEEKLY DATA'!$B$11:$B$14577,'MONTHLY DATA'!$B144)</f>
        <v>234.375</v>
      </c>
      <c r="AO144" s="78">
        <f>AVERAGEIFS('WEEKLY DATA'!AO$11:AO$14577,'WEEKLY DATA'!$A$11:$A$14577,'MONTHLY DATA'!$A144,'WEEKLY DATA'!$B$11:$B$14577,'MONTHLY DATA'!$B144)</f>
        <v>244.375</v>
      </c>
      <c r="AP144" s="78">
        <f>AVERAGEIFS('WEEKLY DATA'!AP$11:AP$14577,'WEEKLY DATA'!$A$11:$A$14577,'MONTHLY DATA'!$A144,'WEEKLY DATA'!$B$11:$B$14577,'MONTHLY DATA'!$B144)</f>
        <v>239.375</v>
      </c>
      <c r="AQ144" s="154">
        <f t="shared" si="117"/>
        <v>0.13179669030732866</v>
      </c>
      <c r="AR144" s="169">
        <f>AVERAGEIFS('WEEKLY DATA'!AR$11:AR$14577,'WEEKLY DATA'!$A$11:$A$14577,'MONTHLY DATA'!$A144,'WEEKLY DATA'!$B$11:$B$14577,'MONTHLY DATA'!$B144)</f>
        <v>358.125</v>
      </c>
      <c r="AS144" s="78">
        <f>AVERAGEIFS('WEEKLY DATA'!AS$11:AS$14577,'WEEKLY DATA'!$A$11:$A$14577,'MONTHLY DATA'!$A144,'WEEKLY DATA'!$B$11:$B$14577,'MONTHLY DATA'!$B144)</f>
        <v>368.125</v>
      </c>
      <c r="AT144" s="78">
        <f>AVERAGEIFS('WEEKLY DATA'!AT$11:AT$14577,'WEEKLY DATA'!$A$11:$A$14577,'MONTHLY DATA'!$A144,'WEEKLY DATA'!$B$11:$B$14577,'MONTHLY DATA'!$B144)</f>
        <v>363.125</v>
      </c>
      <c r="AU144" s="154">
        <f t="shared" si="118"/>
        <v>4.4951590594743962E-3</v>
      </c>
      <c r="AV144" s="169">
        <f>AVERAGEIFS('WEEKLY DATA'!AV$11:AV$14577,'WEEKLY DATA'!$A$11:$A$14577,'MONTHLY DATA'!$A144,'WEEKLY DATA'!$B$11:$B$14577,'MONTHLY DATA'!$B144)</f>
        <v>296.875</v>
      </c>
      <c r="AW144" s="78">
        <f>AVERAGEIFS('WEEKLY DATA'!AW$11:AW$14577,'WEEKLY DATA'!$A$11:$A$14577,'MONTHLY DATA'!$A144,'WEEKLY DATA'!$B$11:$B$14577,'MONTHLY DATA'!$B144)</f>
        <v>306.875</v>
      </c>
      <c r="AX144" s="78">
        <f>AVERAGEIFS('WEEKLY DATA'!AX$11:AX$14577,'WEEKLY DATA'!$A$11:$A$14577,'MONTHLY DATA'!$A144,'WEEKLY DATA'!$B$11:$B$14577,'MONTHLY DATA'!$B144)</f>
        <v>301.875</v>
      </c>
      <c r="AY144" s="154">
        <f t="shared" si="119"/>
        <v>-7.1153846153846123E-2</v>
      </c>
      <c r="AZ144" s="169">
        <f>AVERAGEIFS('WEEKLY DATA'!AZ$11:AZ$14577,'WEEKLY DATA'!$A$11:$A$14577,'MONTHLY DATA'!$A144,'WEEKLY DATA'!$B$11:$B$14577,'MONTHLY DATA'!$B144)</f>
        <v>250</v>
      </c>
      <c r="BA144" s="78">
        <f>AVERAGEIFS('WEEKLY DATA'!BA$11:BA$14577,'WEEKLY DATA'!$A$11:$A$14577,'MONTHLY DATA'!$A144,'WEEKLY DATA'!$B$11:$B$14577,'MONTHLY DATA'!$B144)</f>
        <v>260</v>
      </c>
      <c r="BB144" s="78">
        <f>AVERAGEIFS('WEEKLY DATA'!BB$11:BB$14577,'WEEKLY DATA'!$A$11:$A$14577,'MONTHLY DATA'!$A144,'WEEKLY DATA'!$B$11:$B$14577,'MONTHLY DATA'!$B144)</f>
        <v>255</v>
      </c>
      <c r="BC144" s="154">
        <f t="shared" si="120"/>
        <v>2.1021021021021102E-2</v>
      </c>
      <c r="BD144" s="169">
        <f>AVERAGEIFS('WEEKLY DATA'!BD$11:BD$14577,'WEEKLY DATA'!$A$11:$A$14577,'MONTHLY DATA'!$A144,'WEEKLY DATA'!$B$11:$B$14577,'MONTHLY DATA'!$B144)</f>
        <v>210</v>
      </c>
      <c r="BE144" s="78">
        <f>AVERAGEIFS('WEEKLY DATA'!BE$11:BE$14577,'WEEKLY DATA'!$A$11:$A$14577,'MONTHLY DATA'!$A144,'WEEKLY DATA'!$B$11:$B$14577,'MONTHLY DATA'!$B144)</f>
        <v>220</v>
      </c>
      <c r="BF144" s="78">
        <f>AVERAGEIFS('WEEKLY DATA'!BF$11:BF$14577,'WEEKLY DATA'!$A$11:$A$14577,'MONTHLY DATA'!$A144,'WEEKLY DATA'!$B$11:$B$14577,'MONTHLY DATA'!$B144)</f>
        <v>215</v>
      </c>
      <c r="BG144" s="154">
        <f t="shared" si="121"/>
        <v>2.6252983293556076E-2</v>
      </c>
      <c r="BH144" s="169">
        <f>AVERAGEIFS('WEEKLY DATA'!BH$11:BH$14577,'WEEKLY DATA'!$A$11:$A$14577,'MONTHLY DATA'!$A144,'WEEKLY DATA'!$B$11:$B$14577,'MONTHLY DATA'!$B144)</f>
        <v>353.125</v>
      </c>
      <c r="BI144" s="78">
        <f>AVERAGEIFS('WEEKLY DATA'!BI$11:BI$14577,'WEEKLY DATA'!$A$11:$A$14577,'MONTHLY DATA'!$A144,'WEEKLY DATA'!$B$11:$B$14577,'MONTHLY DATA'!$B144)</f>
        <v>363.125</v>
      </c>
      <c r="BJ144" s="78">
        <f>AVERAGEIFS('WEEKLY DATA'!BJ$11:BJ$14577,'WEEKLY DATA'!$A$11:$A$14577,'MONTHLY DATA'!$A144,'WEEKLY DATA'!$B$11:$B$14577,'MONTHLY DATA'!$B144)</f>
        <v>358.125</v>
      </c>
      <c r="BK144" s="154">
        <f t="shared" si="122"/>
        <v>-7.9639889196675417E-3</v>
      </c>
      <c r="BL144" s="169">
        <f>AVERAGEIFS('WEEKLY DATA'!BL$11:BL$14577,'WEEKLY DATA'!$A$11:$A$14577,'MONTHLY DATA'!$A144,'WEEKLY DATA'!$B$11:$B$14577,'MONTHLY DATA'!$B144)</f>
        <v>270.625</v>
      </c>
      <c r="BM144" s="78">
        <f>AVERAGEIFS('WEEKLY DATA'!BM$11:BM$14577,'WEEKLY DATA'!$A$11:$A$14577,'MONTHLY DATA'!$A144,'WEEKLY DATA'!$B$11:$B$14577,'MONTHLY DATA'!$B144)</f>
        <v>280.625</v>
      </c>
      <c r="BN144" s="78">
        <f>AVERAGEIFS('WEEKLY DATA'!BN$11:BN$14577,'WEEKLY DATA'!$A$11:$A$14577,'MONTHLY DATA'!$A144,'WEEKLY DATA'!$B$11:$B$14577,'MONTHLY DATA'!$B144)</f>
        <v>275.625</v>
      </c>
      <c r="BO144" s="154">
        <f t="shared" si="123"/>
        <v>1.7254105923602214E-2</v>
      </c>
      <c r="BP144" s="78">
        <f>AVERAGEIFS('WEEKLY DATA'!BP$11:BP$14577,'WEEKLY DATA'!$A$11:$A$14577,'MONTHLY DATA'!$A144,'WEEKLY DATA'!$B$11:$B$14577,'MONTHLY DATA'!$B144)</f>
        <v>294.375</v>
      </c>
      <c r="BQ144" s="78">
        <f>AVERAGEIFS('WEEKLY DATA'!BQ$11:BQ$14577,'WEEKLY DATA'!$A$11:$A$14577,'MONTHLY DATA'!$A144,'WEEKLY DATA'!$B$11:$B$14577,'MONTHLY DATA'!$B144)</f>
        <v>304.375</v>
      </c>
      <c r="BR144" s="78">
        <f>AVERAGEIFS('WEEKLY DATA'!BR$11:BR$14577,'WEEKLY DATA'!$A$11:$A$14577,'MONTHLY DATA'!$A144,'WEEKLY DATA'!$B$11:$B$14577,'MONTHLY DATA'!$B144)</f>
        <v>299.375</v>
      </c>
      <c r="BS144" s="154">
        <f t="shared" si="124"/>
        <v>4.4938917975567261E-2</v>
      </c>
      <c r="BT144" s="78">
        <f>AVERAGEIFS('WEEKLY DATA'!BT$11:BT$14577,'WEEKLY DATA'!$A$11:$A$14577,'MONTHLY DATA'!$A144,'WEEKLY DATA'!$B$11:$B$14577,'MONTHLY DATA'!$B144)</f>
        <v>244.375</v>
      </c>
      <c r="BU144" s="78">
        <f>AVERAGEIFS('WEEKLY DATA'!BU$11:BU$14577,'WEEKLY DATA'!$A$11:$A$14577,'MONTHLY DATA'!$A144,'WEEKLY DATA'!$B$11:$B$14577,'MONTHLY DATA'!$B144)</f>
        <v>254.375</v>
      </c>
      <c r="BV144" s="78">
        <f>AVERAGEIFS('WEEKLY DATA'!BV$11:BV$14577,'WEEKLY DATA'!$A$11:$A$14577,'MONTHLY DATA'!$A144,'WEEKLY DATA'!$B$11:$B$14577,'MONTHLY DATA'!$B144)</f>
        <v>249.375</v>
      </c>
      <c r="BW144" s="154">
        <f t="shared" si="125"/>
        <v>8.8973799126637498E-2</v>
      </c>
      <c r="BX144" s="78">
        <f>AVERAGEIFS('WEEKLY DATA'!BX$11:BX$14577,'WEEKLY DATA'!$A$11:$A$14577,'MONTHLY DATA'!$A144,'WEEKLY DATA'!$B$11:$B$14577,'MONTHLY DATA'!$B144)</f>
        <v>353.125</v>
      </c>
      <c r="BY144" s="78">
        <f>AVERAGEIFS('WEEKLY DATA'!BY$11:BY$14577,'WEEKLY DATA'!$A$11:$A$14577,'MONTHLY DATA'!$A144,'WEEKLY DATA'!$B$11:$B$14577,'MONTHLY DATA'!$B144)</f>
        <v>363.125</v>
      </c>
      <c r="BZ144" s="78">
        <f>AVERAGEIFS('WEEKLY DATA'!BZ$11:BZ$14577,'WEEKLY DATA'!$A$11:$A$14577,'MONTHLY DATA'!$A144,'WEEKLY DATA'!$B$11:$B$14577,'MONTHLY DATA'!$B144)</f>
        <v>358.125</v>
      </c>
      <c r="CA144" s="154">
        <f t="shared" si="126"/>
        <v>1.7482517482516613E-3</v>
      </c>
      <c r="CB144" s="78">
        <f>AVERAGEIFS('WEEKLY DATA'!CB$11:CB$14577,'WEEKLY DATA'!$A$11:$A$14577,'MONTHLY DATA'!$A144,'WEEKLY DATA'!$B$11:$B$14577,'MONTHLY DATA'!$B144)</f>
        <v>465</v>
      </c>
      <c r="CC144" s="78">
        <f>AVERAGEIFS('WEEKLY DATA'!CC$11:CC$14577,'WEEKLY DATA'!$A$11:$A$14577,'MONTHLY DATA'!$A144,'WEEKLY DATA'!$B$11:$B$14577,'MONTHLY DATA'!$B144)</f>
        <v>475</v>
      </c>
      <c r="CD144" s="78">
        <f>AVERAGEIFS('WEEKLY DATA'!CD$11:CD$14577,'WEEKLY DATA'!$A$11:$A$14577,'MONTHLY DATA'!$A144,'WEEKLY DATA'!$B$11:$B$14577,'MONTHLY DATA'!$B144)</f>
        <v>470</v>
      </c>
      <c r="CE144" s="154">
        <f t="shared" si="127"/>
        <v>2.6200873362445476E-2</v>
      </c>
      <c r="CF144" s="78">
        <f>AVERAGEIFS('WEEKLY DATA'!CF$11:CF$14577,'WEEKLY DATA'!$A$11:$A$14577,'MONTHLY DATA'!$A144,'WEEKLY DATA'!$B$11:$B$14577,'MONTHLY DATA'!$B144)</f>
        <v>283.75</v>
      </c>
      <c r="CG144" s="78">
        <f>AVERAGEIFS('WEEKLY DATA'!CG$11:CG$14577,'WEEKLY DATA'!$A$11:$A$14577,'MONTHLY DATA'!$A144,'WEEKLY DATA'!$B$11:$B$14577,'MONTHLY DATA'!$B144)</f>
        <v>293.75</v>
      </c>
      <c r="CH144" s="78">
        <f>AVERAGEIFS('WEEKLY DATA'!CH$11:CH$14577,'WEEKLY DATA'!$A$11:$A$14577,'MONTHLY DATA'!$A144,'WEEKLY DATA'!$B$11:$B$14577,'MONTHLY DATA'!$B144)</f>
        <v>288.75</v>
      </c>
      <c r="CI144" s="154">
        <f t="shared" si="128"/>
        <v>4.3478260869564966E-3</v>
      </c>
      <c r="CJ144" s="78">
        <f>AVERAGEIFS('WEEKLY DATA'!CJ$11:CJ$14577,'WEEKLY DATA'!$A$11:$A$14577,'MONTHLY DATA'!$A144,'WEEKLY DATA'!$B$11:$B$14577,'MONTHLY DATA'!$B144)</f>
        <v>240</v>
      </c>
      <c r="CK144" s="78">
        <f>AVERAGEIFS('WEEKLY DATA'!CK$11:CK$14577,'WEEKLY DATA'!$A$11:$A$14577,'MONTHLY DATA'!$A144,'WEEKLY DATA'!$B$11:$B$14577,'MONTHLY DATA'!$B144)</f>
        <v>250</v>
      </c>
      <c r="CL144" s="78">
        <f>AVERAGEIFS('WEEKLY DATA'!CL$11:CL$14577,'WEEKLY DATA'!$A$11:$A$14577,'MONTHLY DATA'!$A144,'WEEKLY DATA'!$B$11:$B$14577,'MONTHLY DATA'!$B144)</f>
        <v>245</v>
      </c>
      <c r="CM144" s="154">
        <f t="shared" si="129"/>
        <v>7.9295154185021977E-2</v>
      </c>
      <c r="CN144" s="78">
        <f>AVERAGEIFS('WEEKLY DATA'!CN$11:CN$14577,'WEEKLY DATA'!$A$11:$A$14577,'MONTHLY DATA'!$A144,'WEEKLY DATA'!$B$11:$B$14577,'MONTHLY DATA'!$B144)</f>
        <v>335</v>
      </c>
      <c r="CO144" s="78">
        <f>AVERAGEIFS('WEEKLY DATA'!CO$11:CO$14577,'WEEKLY DATA'!$A$11:$A$14577,'MONTHLY DATA'!$A144,'WEEKLY DATA'!$B$11:$B$14577,'MONTHLY DATA'!$B144)</f>
        <v>345</v>
      </c>
      <c r="CP144" s="78">
        <f>AVERAGEIFS('WEEKLY DATA'!CP$11:CP$14577,'WEEKLY DATA'!$A$11:$A$14577,'MONTHLY DATA'!$A144,'WEEKLY DATA'!$B$11:$B$14577,'MONTHLY DATA'!$B144)</f>
        <v>340</v>
      </c>
      <c r="CQ144" s="154">
        <f t="shared" si="130"/>
        <v>-2.9325513196480912E-3</v>
      </c>
      <c r="CR144" s="78">
        <f>AVERAGEIFS('WEEKLY DATA'!CR$11:CR$14577,'WEEKLY DATA'!$A$11:$A$14577,'MONTHLY DATA'!$A144,'WEEKLY DATA'!$B$11:$B$14577,'MONTHLY DATA'!$B144)</f>
        <v>443.125</v>
      </c>
      <c r="CS144" s="78">
        <f>AVERAGEIFS('WEEKLY DATA'!CS$11:CS$14577,'WEEKLY DATA'!$A$11:$A$14577,'MONTHLY DATA'!$A144,'WEEKLY DATA'!$B$11:$B$14577,'MONTHLY DATA'!$B144)</f>
        <v>453.125</v>
      </c>
      <c r="CT144" s="78">
        <f>AVERAGEIFS('WEEKLY DATA'!CT$11:CT$14577,'WEEKLY DATA'!$A$11:$A$14577,'MONTHLY DATA'!$A144,'WEEKLY DATA'!$B$11:$B$14577,'MONTHLY DATA'!$B144)</f>
        <v>448.125</v>
      </c>
      <c r="CU144" s="154">
        <f t="shared" si="131"/>
        <v>3.6394176931691113E-3</v>
      </c>
      <c r="CV144" s="169">
        <f>AVERAGEIFS('WEEKLY DATA'!CV$11:CV$14577,'WEEKLY DATA'!$A$11:$A$14577,'MONTHLY DATA'!$A144,'WEEKLY DATA'!$B$11:$B$14577,'MONTHLY DATA'!$B144)</f>
        <v>309.375</v>
      </c>
      <c r="CW144" s="78">
        <f>AVERAGEIFS('WEEKLY DATA'!CW$11:CW$14577,'WEEKLY DATA'!$A$11:$A$14577,'MONTHLY DATA'!$A144,'WEEKLY DATA'!$B$11:$B$14577,'MONTHLY DATA'!$B144)</f>
        <v>319.375</v>
      </c>
      <c r="CX144" s="78">
        <f>AVERAGEIFS('WEEKLY DATA'!CX$11:CX$14577,'WEEKLY DATA'!$A$11:$A$14577,'MONTHLY DATA'!$A144,'WEEKLY DATA'!$B$11:$B$14577,'MONTHLY DATA'!$B144)</f>
        <v>314.375</v>
      </c>
      <c r="CY144" s="154">
        <f t="shared" si="132"/>
        <v>3.4128289473684292E-2</v>
      </c>
      <c r="CZ144" s="169">
        <f>AVERAGEIFS('WEEKLY DATA'!CZ$11:CZ$14577,'WEEKLY DATA'!$A$11:$A$14577,'MONTHLY DATA'!$A144,'WEEKLY DATA'!$B$11:$B$14577,'MONTHLY DATA'!$B144)</f>
        <v>258.125</v>
      </c>
      <c r="DA144" s="78">
        <f>AVERAGEIFS('WEEKLY DATA'!DA$11:DA$14577,'WEEKLY DATA'!$A$11:$A$14577,'MONTHLY DATA'!$A144,'WEEKLY DATA'!$B$11:$B$14577,'MONTHLY DATA'!$B144)</f>
        <v>268.125</v>
      </c>
      <c r="DB144" s="78">
        <f>AVERAGEIFS('WEEKLY DATA'!DB$11:DB$14577,'WEEKLY DATA'!$A$11:$A$14577,'MONTHLY DATA'!$A144,'WEEKLY DATA'!$B$11:$B$14577,'MONTHLY DATA'!$B144)</f>
        <v>263.125</v>
      </c>
      <c r="DC144" s="154">
        <f t="shared" si="133"/>
        <v>4.7263681592039752E-2</v>
      </c>
      <c r="DD144" s="78">
        <f>AVERAGEIFS('WEEKLY DATA'!DD$11:DD$14577,'WEEKLY DATA'!$A$11:$A$14577,'MONTHLY DATA'!$A144,'WEEKLY DATA'!$B$11:$B$14577,'MONTHLY DATA'!$B144)</f>
        <v>339.375</v>
      </c>
      <c r="DE144" s="78">
        <f>AVERAGEIFS('WEEKLY DATA'!DE$11:DE$14577,'WEEKLY DATA'!$A$11:$A$14577,'MONTHLY DATA'!$A144,'WEEKLY DATA'!$B$11:$B$14577,'MONTHLY DATA'!$B144)</f>
        <v>349.375</v>
      </c>
      <c r="DF144" s="78">
        <f>AVERAGEIFS('WEEKLY DATA'!DF$11:DF$14577,'WEEKLY DATA'!$A$11:$A$14577,'MONTHLY DATA'!$A144,'WEEKLY DATA'!$B$11:$B$14577,'MONTHLY DATA'!$B144)</f>
        <v>344.375</v>
      </c>
      <c r="DG144" s="154">
        <f t="shared" si="134"/>
        <v>-7.7978580990629154E-2</v>
      </c>
      <c r="DH144" s="78">
        <f>AVERAGEIFS('WEEKLY DATA'!DH$11:DH$14577,'WEEKLY DATA'!$A$11:$A$14577,'MONTHLY DATA'!$A144,'WEEKLY DATA'!$B$11:$B$14577,'MONTHLY DATA'!$B144)</f>
        <v>458.125</v>
      </c>
      <c r="DI144" s="78">
        <f>AVERAGEIFS('WEEKLY DATA'!DI$11:DI$14577,'WEEKLY DATA'!$A$11:$A$14577,'MONTHLY DATA'!$A144,'WEEKLY DATA'!$B$11:$B$14577,'MONTHLY DATA'!$B144)</f>
        <v>468.125</v>
      </c>
      <c r="DJ144" s="78">
        <f>AVERAGEIFS('WEEKLY DATA'!DJ$11:DJ$14577,'WEEKLY DATA'!$A$11:$A$14577,'MONTHLY DATA'!$A144,'WEEKLY DATA'!$B$11:$B$14577,'MONTHLY DATA'!$B144)</f>
        <v>463.125</v>
      </c>
      <c r="DK144" s="154">
        <f t="shared" si="135"/>
        <v>2.6884700665188443E-2</v>
      </c>
      <c r="DL144" s="169">
        <f>AVERAGEIFS('WEEKLY DATA'!DL$11:DL$14577,'WEEKLY DATA'!$A$11:$A$14577,'MONTHLY DATA'!$A144,'WEEKLY DATA'!$B$11:$B$14577,'MONTHLY DATA'!$B144)</f>
        <v>303.125</v>
      </c>
      <c r="DM144" s="78">
        <f>AVERAGEIFS('WEEKLY DATA'!DM$11:DM$14577,'WEEKLY DATA'!$A$11:$A$14577,'MONTHLY DATA'!$A144,'WEEKLY DATA'!$B$11:$B$14577,'MONTHLY DATA'!$B144)</f>
        <v>313.125</v>
      </c>
      <c r="DN144" s="78">
        <f>AVERAGEIFS('WEEKLY DATA'!DN$11:DN$14577,'WEEKLY DATA'!$A$11:$A$14577,'MONTHLY DATA'!$A144,'WEEKLY DATA'!$B$11:$B$14577,'MONTHLY DATA'!$B144)</f>
        <v>308.125</v>
      </c>
      <c r="DO144" s="154">
        <f t="shared" si="136"/>
        <v>1.9437551695616229E-2</v>
      </c>
      <c r="DP144" s="78">
        <f>AVERAGEIFS('WEEKLY DATA'!DP$11:DP$14577,'WEEKLY DATA'!$A$11:$A$14577,'MONTHLY DATA'!$A144,'WEEKLY DATA'!$B$11:$B$14577,'MONTHLY DATA'!$B144)</f>
        <v>238.75</v>
      </c>
      <c r="DQ144" s="78">
        <f>AVERAGEIFS('WEEKLY DATA'!DQ$11:DQ$14577,'WEEKLY DATA'!$A$11:$A$14577,'MONTHLY DATA'!$A144,'WEEKLY DATA'!$B$11:$B$14577,'MONTHLY DATA'!$B144)</f>
        <v>248.75</v>
      </c>
      <c r="DR144" s="78">
        <f>AVERAGEIFS('WEEKLY DATA'!DR$11:DR$14577,'WEEKLY DATA'!$A$11:$A$14577,'MONTHLY DATA'!$A144,'WEEKLY DATA'!$B$11:$B$14577,'MONTHLY DATA'!$B144)</f>
        <v>243.75</v>
      </c>
      <c r="DS144" s="154">
        <f t="shared" si="137"/>
        <v>-1.0152284263959421E-2</v>
      </c>
      <c r="DT144" s="78">
        <f>AVERAGEIFS('WEEKLY DATA'!DT$11:DT$14577,'WEEKLY DATA'!$A$11:$A$14577,'MONTHLY DATA'!$A144,'WEEKLY DATA'!$B$11:$B$14577,'MONTHLY DATA'!$B144)</f>
        <v>337.5</v>
      </c>
      <c r="DU144" s="78">
        <f>AVERAGEIFS('WEEKLY DATA'!DU$11:DU$14577,'WEEKLY DATA'!$A$11:$A$14577,'MONTHLY DATA'!$A144,'WEEKLY DATA'!$B$11:$B$14577,'MONTHLY DATA'!$B144)</f>
        <v>347.5</v>
      </c>
      <c r="DV144" s="78">
        <f>AVERAGEIFS('WEEKLY DATA'!DV$11:DV$14577,'WEEKLY DATA'!$A$11:$A$14577,'MONTHLY DATA'!$A144,'WEEKLY DATA'!$B$11:$B$14577,'MONTHLY DATA'!$B144)</f>
        <v>342.5</v>
      </c>
      <c r="DW144" s="154">
        <f t="shared" si="138"/>
        <v>-8.2998661311914357E-2</v>
      </c>
      <c r="DX144" s="78">
        <f>AVERAGEIFS('WEEKLY DATA'!DX$11:DX$14577,'WEEKLY DATA'!$A$11:$A$14577,'MONTHLY DATA'!$A144,'WEEKLY DATA'!$B$11:$B$14577,'MONTHLY DATA'!$B144)</f>
        <v>443.125</v>
      </c>
      <c r="DY144" s="78">
        <f>AVERAGEIFS('WEEKLY DATA'!DY$11:DY$14577,'WEEKLY DATA'!$A$11:$A$14577,'MONTHLY DATA'!$A144,'WEEKLY DATA'!$B$11:$B$14577,'MONTHLY DATA'!$B144)</f>
        <v>453.125</v>
      </c>
      <c r="DZ144" s="78">
        <f>AVERAGEIFS('WEEKLY DATA'!DZ$11:DZ$14577,'WEEKLY DATA'!$A$11:$A$14577,'MONTHLY DATA'!$A144,'WEEKLY DATA'!$B$11:$B$14577,'MONTHLY DATA'!$B144)</f>
        <v>448.125</v>
      </c>
      <c r="EA144" s="154">
        <f t="shared" si="139"/>
        <v>1.5580736543909346E-2</v>
      </c>
      <c r="EB144" s="78">
        <f>AVERAGEIFS('WEEKLY DATA'!EB$11:EB$14577,'WEEKLY DATA'!$A$11:$A$14577,'MONTHLY DATA'!$A144,'WEEKLY DATA'!$B$11:$B$14577,'MONTHLY DATA'!$B144)</f>
        <v>295</v>
      </c>
      <c r="EC144" s="78">
        <f>AVERAGEIFS('WEEKLY DATA'!EC$11:EC$14577,'WEEKLY DATA'!$A$11:$A$14577,'MONTHLY DATA'!$A144,'WEEKLY DATA'!$B$11:$B$14577,'MONTHLY DATA'!$B144)</f>
        <v>305</v>
      </c>
      <c r="ED144" s="78">
        <f>AVERAGEIFS('WEEKLY DATA'!ED$11:ED$14577,'WEEKLY DATA'!$A$11:$A$14577,'MONTHLY DATA'!$A144,'WEEKLY DATA'!$B$11:$B$14577,'MONTHLY DATA'!$B144)</f>
        <v>300</v>
      </c>
      <c r="EE144" s="154">
        <f t="shared" si="140"/>
        <v>1.4370245139475823E-2</v>
      </c>
      <c r="EF144" s="169">
        <f>AVERAGEIFS('WEEKLY DATA'!EF$11:EF$14577,'WEEKLY DATA'!$A$11:$A$14577,'MONTHLY DATA'!$A144,'WEEKLY DATA'!$B$11:$B$14577,'MONTHLY DATA'!$B144)</f>
        <v>249.375</v>
      </c>
      <c r="EG144" s="78">
        <f>AVERAGEIFS('WEEKLY DATA'!EG$11:EG$14577,'WEEKLY DATA'!$A$11:$A$14577,'MONTHLY DATA'!$A144,'WEEKLY DATA'!$B$11:$B$14577,'MONTHLY DATA'!$B144)</f>
        <v>259.375</v>
      </c>
      <c r="EH144" s="78">
        <f>AVERAGEIFS('WEEKLY DATA'!EH$11:EH$14577,'WEEKLY DATA'!$A$11:$A$14577,'MONTHLY DATA'!$A144,'WEEKLY DATA'!$B$11:$B$14577,'MONTHLY DATA'!$B144)</f>
        <v>254.375</v>
      </c>
      <c r="EI144" s="154">
        <f t="shared" si="141"/>
        <v>0.16819747416762332</v>
      </c>
      <c r="EJ144" s="78">
        <f>AVERAGEIFS('WEEKLY DATA'!EJ$11:EJ$14577,'WEEKLY DATA'!$A$11:$A$14577,'MONTHLY DATA'!$A144,'WEEKLY DATA'!$B$11:$B$14577,'MONTHLY DATA'!$B144)</f>
        <v>399.375</v>
      </c>
      <c r="EK144" s="78">
        <f>AVERAGEIFS('WEEKLY DATA'!EK$11:EK$14577,'WEEKLY DATA'!$A$11:$A$14577,'MONTHLY DATA'!$A144,'WEEKLY DATA'!$B$11:$B$14577,'MONTHLY DATA'!$B144)</f>
        <v>409.375</v>
      </c>
      <c r="EL144" s="78">
        <f>AVERAGEIFS('WEEKLY DATA'!EL$11:EL$14577,'WEEKLY DATA'!$A$11:$A$14577,'MONTHLY DATA'!$A144,'WEEKLY DATA'!$B$11:$B$14577,'MONTHLY DATA'!$B144)</f>
        <v>404.375</v>
      </c>
      <c r="EM144" s="154">
        <f t="shared" si="142"/>
        <v>-2.5602409638554202E-2</v>
      </c>
      <c r="EN144" s="78">
        <f>AVERAGEIFS('WEEKLY DATA'!EN$11:EN$14577,'WEEKLY DATA'!$A$11:$A$14577,'MONTHLY DATA'!$A144,'WEEKLY DATA'!$B$11:$B$14577,'MONTHLY DATA'!$B144)</f>
        <v>488.125</v>
      </c>
      <c r="EO144" s="78">
        <f>AVERAGEIFS('WEEKLY DATA'!EO$11:EO$14577,'WEEKLY DATA'!$A$11:$A$14577,'MONTHLY DATA'!$A144,'WEEKLY DATA'!$B$11:$B$14577,'MONTHLY DATA'!$B144)</f>
        <v>498.125</v>
      </c>
      <c r="EP144" s="78">
        <f>AVERAGEIFS('WEEKLY DATA'!EP$11:EP$14577,'WEEKLY DATA'!$A$11:$A$14577,'MONTHLY DATA'!$A144,'WEEKLY DATA'!$B$11:$B$14577,'MONTHLY DATA'!$B144)</f>
        <v>493.125</v>
      </c>
      <c r="EQ144" s="154">
        <f t="shared" si="143"/>
        <v>1.7801857585139302E-2</v>
      </c>
      <c r="ER144" s="78">
        <f>AVERAGEIFS('WEEKLY DATA'!ER$11:ER$14577,'WEEKLY DATA'!$A$11:$A$14577,'MONTHLY DATA'!$A144,'WEEKLY DATA'!$B$11:$B$14577,'MONTHLY DATA'!$B144)</f>
        <v>298.75</v>
      </c>
      <c r="ES144" s="78">
        <f>AVERAGEIFS('WEEKLY DATA'!ES$11:ES$14577,'WEEKLY DATA'!$A$11:$A$14577,'MONTHLY DATA'!$A144,'WEEKLY DATA'!$B$11:$B$14577,'MONTHLY DATA'!$B144)</f>
        <v>308.75</v>
      </c>
      <c r="ET144" s="78">
        <f>AVERAGEIFS('WEEKLY DATA'!ET$11:ET$14577,'WEEKLY DATA'!$A$11:$A$14577,'MONTHLY DATA'!$A144,'WEEKLY DATA'!$B$11:$B$14577,'MONTHLY DATA'!$B144)</f>
        <v>303.75</v>
      </c>
      <c r="EU144" s="154">
        <f t="shared" si="144"/>
        <v>3.0534351145038219E-2</v>
      </c>
      <c r="EV144" s="78">
        <f>AVERAGEIFS('WEEKLY DATA'!EV$11:EV$14577,'WEEKLY DATA'!$A$11:$A$14577,'MONTHLY DATA'!$A144,'WEEKLY DATA'!$B$11:$B$14577,'MONTHLY DATA'!$B144)</f>
        <v>226.25</v>
      </c>
      <c r="EW144" s="78">
        <f>AVERAGEIFS('WEEKLY DATA'!EW$11:EW$14577,'WEEKLY DATA'!$A$11:$A$14577,'MONTHLY DATA'!$A144,'WEEKLY DATA'!$B$11:$B$14577,'MONTHLY DATA'!$B144)</f>
        <v>236.25</v>
      </c>
      <c r="EX144" s="78">
        <f>AVERAGEIFS('WEEKLY DATA'!EX$11:EX$14577,'WEEKLY DATA'!$A$11:$A$14577,'MONTHLY DATA'!$A144,'WEEKLY DATA'!$B$11:$B$14577,'MONTHLY DATA'!$B144)</f>
        <v>231.25</v>
      </c>
      <c r="EY144" s="154">
        <f t="shared" si="145"/>
        <v>7.060185185185186E-2</v>
      </c>
      <c r="EZ144" s="78">
        <f>AVERAGEIFS('WEEKLY DATA'!EZ$11:EZ$14577,'WEEKLY DATA'!$A$11:$A$14577,'MONTHLY DATA'!$A144,'WEEKLY DATA'!$B$11:$B$14577,'MONTHLY DATA'!$B144)</f>
        <v>409.375</v>
      </c>
      <c r="FA144" s="78">
        <f>AVERAGEIFS('WEEKLY DATA'!FA$11:FA$14577,'WEEKLY DATA'!$A$11:$A$14577,'MONTHLY DATA'!$A144,'WEEKLY DATA'!$B$11:$B$14577,'MONTHLY DATA'!$B144)</f>
        <v>419.375</v>
      </c>
      <c r="FB144" s="78">
        <f>AVERAGEIFS('WEEKLY DATA'!FB$11:FB$14577,'WEEKLY DATA'!$A$11:$A$14577,'MONTHLY DATA'!$A144,'WEEKLY DATA'!$B$11:$B$14577,'MONTHLY DATA'!$B144)</f>
        <v>414.375</v>
      </c>
      <c r="FC144" s="154">
        <f t="shared" si="146"/>
        <v>-1.8068720379146974E-2</v>
      </c>
      <c r="FD144" s="78">
        <f>AVERAGEIFS('WEEKLY DATA'!FD$11:FD$14577,'WEEKLY DATA'!$A$11:$A$14577,'MONTHLY DATA'!$A144,'WEEKLY DATA'!$B$11:$B$14577,'MONTHLY DATA'!$B144)</f>
        <v>255</v>
      </c>
      <c r="FE144" s="78">
        <f>AVERAGEIFS('WEEKLY DATA'!FE$11:FE$14577,'WEEKLY DATA'!$A$11:$A$14577,'MONTHLY DATA'!$A144,'WEEKLY DATA'!$B$11:$B$14577,'MONTHLY DATA'!$B144)</f>
        <v>265</v>
      </c>
      <c r="FF144" s="78">
        <f>AVERAGEIFS('WEEKLY DATA'!FF$11:FF$14577,'WEEKLY DATA'!$A$11:$A$14577,'MONTHLY DATA'!$A144,'WEEKLY DATA'!$B$11:$B$14577,'MONTHLY DATA'!$B144)</f>
        <v>260</v>
      </c>
      <c r="FG144" s="154">
        <f t="shared" si="147"/>
        <v>1.5625E-2</v>
      </c>
      <c r="FH144" s="78">
        <f>AVERAGEIFS('WEEKLY DATA'!FH$11:FH$14577,'WEEKLY DATA'!$A$11:$A$14577,'MONTHLY DATA'!$A144,'WEEKLY DATA'!$B$11:$B$14577,'MONTHLY DATA'!$B144)</f>
        <v>330</v>
      </c>
      <c r="FI144" s="78">
        <f>AVERAGEIFS('WEEKLY DATA'!FI$11:FI$14577,'WEEKLY DATA'!$A$11:$A$14577,'MONTHLY DATA'!$A144,'WEEKLY DATA'!$B$11:$B$14577,'MONTHLY DATA'!$B144)</f>
        <v>340</v>
      </c>
      <c r="FJ144" s="78">
        <f>AVERAGEIFS('WEEKLY DATA'!FJ$11:FJ$14577,'WEEKLY DATA'!$A$11:$A$14577,'MONTHLY DATA'!$A144,'WEEKLY DATA'!$B$11:$B$14577,'MONTHLY DATA'!$B144)</f>
        <v>335</v>
      </c>
      <c r="FK144" s="154">
        <f t="shared" si="148"/>
        <v>1.9786910197869156E-2</v>
      </c>
      <c r="FL144" s="169">
        <f>AVERAGEIFS('WEEKLY DATA'!FL$11:FL$14577,'WEEKLY DATA'!$A$11:$A$14577,'MONTHLY DATA'!$A144,'WEEKLY DATA'!$B$11:$B$14577,'MONTHLY DATA'!$B144)</f>
        <v>285</v>
      </c>
      <c r="FM144" s="78">
        <f>AVERAGEIFS('WEEKLY DATA'!FM$11:FM$14577,'WEEKLY DATA'!$A$11:$A$14577,'MONTHLY DATA'!$A144,'WEEKLY DATA'!$B$11:$B$14577,'MONTHLY DATA'!$B144)</f>
        <v>295</v>
      </c>
      <c r="FN144" s="78">
        <f>AVERAGEIFS('WEEKLY DATA'!FN$11:FN$14577,'WEEKLY DATA'!$A$11:$A$14577,'MONTHLY DATA'!$A144,'WEEKLY DATA'!$B$11:$B$14577,'MONTHLY DATA'!$B144)</f>
        <v>290</v>
      </c>
      <c r="FO144" s="154">
        <f t="shared" si="149"/>
        <v>6.1299176578225145E-2</v>
      </c>
      <c r="FP144" s="78">
        <f>AVERAGEIFS('WEEKLY DATA'!FP$11:FP$14577,'WEEKLY DATA'!$A$11:$A$14577,'MONTHLY DATA'!$A144,'WEEKLY DATA'!$B$11:$B$14577,'MONTHLY DATA'!$B144)</f>
        <v>283.125</v>
      </c>
      <c r="FQ144" s="78">
        <f>AVERAGEIFS('WEEKLY DATA'!FQ$11:FQ$14577,'WEEKLY DATA'!$A$11:$A$14577,'MONTHLY DATA'!$A144,'WEEKLY DATA'!$B$11:$B$14577,'MONTHLY DATA'!$B144)</f>
        <v>293.125</v>
      </c>
      <c r="FR144" s="78">
        <f>AVERAGEIFS('WEEKLY DATA'!FR$11:FR$14577,'WEEKLY DATA'!$A$11:$A$14577,'MONTHLY DATA'!$A144,'WEEKLY DATA'!$B$11:$B$14577,'MONTHLY DATA'!$B144)</f>
        <v>288.125</v>
      </c>
      <c r="FS144" s="154">
        <f t="shared" si="150"/>
        <v>4.39311594202898E-2</v>
      </c>
      <c r="FT144" s="78">
        <f>AVERAGEIFS('WEEKLY DATA'!FT$11:FT$14577,'WEEKLY DATA'!$A$11:$A$14577,'MONTHLY DATA'!$A144,'WEEKLY DATA'!$B$11:$B$14577,'MONTHLY DATA'!$B144)</f>
        <v>350</v>
      </c>
      <c r="FU144" s="78">
        <f>AVERAGEIFS('WEEKLY DATA'!FU$11:FU$14577,'WEEKLY DATA'!$A$11:$A$14577,'MONTHLY DATA'!$A144,'WEEKLY DATA'!$B$11:$B$14577,'MONTHLY DATA'!$B144)</f>
        <v>360</v>
      </c>
      <c r="FV144" s="78">
        <f>AVERAGEIFS('WEEKLY DATA'!FV$11:FV$14577,'WEEKLY DATA'!$A$11:$A$14577,'MONTHLY DATA'!$A144,'WEEKLY DATA'!$B$11:$B$14577,'MONTHLY DATA'!$B144)</f>
        <v>355</v>
      </c>
      <c r="FW144" s="154">
        <f t="shared" si="151"/>
        <v>4.71976401179941E-2</v>
      </c>
      <c r="FX144" s="78">
        <f>AVERAGEIFS('WEEKLY DATA'!FX$11:FX$14577,'WEEKLY DATA'!$A$11:$A$14577,'MONTHLY DATA'!$A144,'WEEKLY DATA'!$B$11:$B$14577,'MONTHLY DATA'!$B144)</f>
        <v>260</v>
      </c>
      <c r="FY144" s="78">
        <f>AVERAGEIFS('WEEKLY DATA'!FY$11:FY$14577,'WEEKLY DATA'!$A$11:$A$14577,'MONTHLY DATA'!$A144,'WEEKLY DATA'!$B$11:$B$14577,'MONTHLY DATA'!$B144)</f>
        <v>270</v>
      </c>
      <c r="FZ144" s="78">
        <f>AVERAGEIFS('WEEKLY DATA'!FZ$11:FZ$14577,'WEEKLY DATA'!$A$11:$A$14577,'MONTHLY DATA'!$A144,'WEEKLY DATA'!$B$11:$B$14577,'MONTHLY DATA'!$B144)</f>
        <v>265</v>
      </c>
      <c r="GA144" s="154">
        <f t="shared" si="152"/>
        <v>-5.6285178236398226E-3</v>
      </c>
      <c r="GB144" s="78">
        <f>AVERAGEIFS('WEEKLY DATA'!GB$11:GB$14577,'WEEKLY DATA'!$A$11:$A$14577,'MONTHLY DATA'!$A144,'WEEKLY DATA'!$B$11:$B$14577,'MONTHLY DATA'!$B144)</f>
        <v>399.375</v>
      </c>
      <c r="GC144" s="78">
        <f>AVERAGEIFS('WEEKLY DATA'!GC$11:GC$14577,'WEEKLY DATA'!$A$11:$A$14577,'MONTHLY DATA'!$A144,'WEEKLY DATA'!$B$11:$B$14577,'MONTHLY DATA'!$B144)</f>
        <v>409.375</v>
      </c>
      <c r="GD144" s="78">
        <f>AVERAGEIFS('WEEKLY DATA'!GD$11:GD$14577,'WEEKLY DATA'!$A$11:$A$14577,'MONTHLY DATA'!$A144,'WEEKLY DATA'!$B$11:$B$14577,'MONTHLY DATA'!$B144)</f>
        <v>404.375</v>
      </c>
      <c r="GE144" s="154">
        <f t="shared" si="153"/>
        <v>2.6332487309644659E-2</v>
      </c>
      <c r="GF144" s="169">
        <f>AVERAGEIFS('WEEKLY DATA'!GF$11:GF$14577,'WEEKLY DATA'!$A$11:$A$14577,'MONTHLY DATA'!$A144,'WEEKLY DATA'!$B$11:$B$14577,'MONTHLY DATA'!$B144)</f>
        <v>348.125</v>
      </c>
      <c r="GG144" s="78">
        <f>AVERAGEIFS('WEEKLY DATA'!GG$11:GG$14577,'WEEKLY DATA'!$A$11:$A$14577,'MONTHLY DATA'!$A144,'WEEKLY DATA'!$B$11:$B$14577,'MONTHLY DATA'!$B144)</f>
        <v>358.125</v>
      </c>
      <c r="GH144" s="78">
        <f>AVERAGEIFS('WEEKLY DATA'!GH$11:GH$14577,'WEEKLY DATA'!$A$11:$A$14577,'MONTHLY DATA'!$A144,'WEEKLY DATA'!$B$11:$B$14577,'MONTHLY DATA'!$B144)</f>
        <v>353.125</v>
      </c>
      <c r="GI144" s="154">
        <f t="shared" si="154"/>
        <v>3.4798534798534897E-2</v>
      </c>
      <c r="GJ144" s="78">
        <f>AVERAGEIFS('WEEKLY DATA'!GJ$11:GJ$14577,'WEEKLY DATA'!$A$11:$A$14577,'MONTHLY DATA'!$A144,'WEEKLY DATA'!$B$11:$B$14577,'MONTHLY DATA'!$B144)</f>
        <v>349.375</v>
      </c>
      <c r="GK144" s="78">
        <f>AVERAGEIFS('WEEKLY DATA'!GK$11:GK$14577,'WEEKLY DATA'!$A$11:$A$14577,'MONTHLY DATA'!$A144,'WEEKLY DATA'!$B$11:$B$14577,'MONTHLY DATA'!$B144)</f>
        <v>359.375</v>
      </c>
      <c r="GL144" s="78">
        <f>AVERAGEIFS('WEEKLY DATA'!GL$11:GL$14577,'WEEKLY DATA'!$A$11:$A$14577,'MONTHLY DATA'!$A144,'WEEKLY DATA'!$B$11:$B$14577,'MONTHLY DATA'!$B144)</f>
        <v>354.375</v>
      </c>
      <c r="GM144" s="154">
        <f t="shared" si="155"/>
        <v>-7.5945241199478541E-2</v>
      </c>
      <c r="GN144" s="78">
        <f>AVERAGEIFS('WEEKLY DATA'!GN$11:GN$14577,'WEEKLY DATA'!$A$11:$A$14577,'MONTHLY DATA'!$A144,'WEEKLY DATA'!$B$11:$B$14577,'MONTHLY DATA'!$B144)</f>
        <v>548.125</v>
      </c>
      <c r="GO144" s="78">
        <f>AVERAGEIFS('WEEKLY DATA'!GO$11:GO$14577,'WEEKLY DATA'!$A$11:$A$14577,'MONTHLY DATA'!$A144,'WEEKLY DATA'!$B$11:$B$14577,'MONTHLY DATA'!$B144)</f>
        <v>558.125</v>
      </c>
      <c r="GP144" s="78">
        <f>AVERAGEIFS('WEEKLY DATA'!GP$11:GP$14577,'WEEKLY DATA'!$A$11:$A$14577,'MONTHLY DATA'!$A144,'WEEKLY DATA'!$B$11:$B$14577,'MONTHLY DATA'!$B144)</f>
        <v>553.125</v>
      </c>
      <c r="GQ144" s="154">
        <f t="shared" si="156"/>
        <v>2.2412199630314156E-2</v>
      </c>
      <c r="GR144" s="78"/>
    </row>
    <row r="145" spans="1:200" ht="15.75" x14ac:dyDescent="0.25">
      <c r="A145">
        <f t="shared" si="106"/>
        <v>3</v>
      </c>
      <c r="B145">
        <f t="shared" si="107"/>
        <v>2021</v>
      </c>
      <c r="C145" s="86">
        <v>44256</v>
      </c>
      <c r="D145" s="78">
        <f>AVERAGEIFS('WEEKLY DATA'!D$11:D$14577,'WEEKLY DATA'!$A$11:$A$14577,'MONTHLY DATA'!$A145,'WEEKLY DATA'!$B$11:$B$14577,'MONTHLY DATA'!$B145)</f>
        <v>332.5</v>
      </c>
      <c r="E145" s="78">
        <f>AVERAGEIFS('WEEKLY DATA'!E$11:E$14577,'WEEKLY DATA'!$A$11:$A$14577,'MONTHLY DATA'!$A145,'WEEKLY DATA'!$B$11:$B$14577,'MONTHLY DATA'!$B145)</f>
        <v>342.5</v>
      </c>
      <c r="F145" s="78">
        <f>AVERAGEIFS('WEEKLY DATA'!F$11:F$14577,'WEEKLY DATA'!$A$11:$A$14577,'MONTHLY DATA'!$A145,'WEEKLY DATA'!$B$11:$B$14577,'MONTHLY DATA'!$B145)</f>
        <v>337.5</v>
      </c>
      <c r="G145" s="154">
        <f t="shared" si="108"/>
        <v>-3.0520646319569078E-2</v>
      </c>
      <c r="H145" s="169">
        <f>AVERAGEIFS('WEEKLY DATA'!H$11:H$14577,'WEEKLY DATA'!$A$11:$A$14577,'MONTHLY DATA'!$A145,'WEEKLY DATA'!$B$11:$B$14577,'MONTHLY DATA'!$B145)</f>
        <v>298.75</v>
      </c>
      <c r="I145" s="78">
        <f>AVERAGEIFS('WEEKLY DATA'!I$11:I$14577,'WEEKLY DATA'!$A$11:$A$14577,'MONTHLY DATA'!$A145,'WEEKLY DATA'!$B$11:$B$14577,'MONTHLY DATA'!$B145)</f>
        <v>308.75</v>
      </c>
      <c r="J145" s="78">
        <f>AVERAGEIFS('WEEKLY DATA'!J$11:J$14577,'WEEKLY DATA'!$A$11:$A$14577,'MONTHLY DATA'!$A145,'WEEKLY DATA'!$B$11:$B$14577,'MONTHLY DATA'!$B145)</f>
        <v>303.75</v>
      </c>
      <c r="K145" s="154">
        <f t="shared" si="109"/>
        <v>-4.098360655737654E-3</v>
      </c>
      <c r="L145" s="169">
        <f>AVERAGEIFS('WEEKLY DATA'!L$11:L$14577,'WEEKLY DATA'!$A$11:$A$14577,'MONTHLY DATA'!$A145,'WEEKLY DATA'!$B$11:$B$14577,'MONTHLY DATA'!$B145)</f>
        <v>387.5</v>
      </c>
      <c r="M145" s="78">
        <f>AVERAGEIFS('WEEKLY DATA'!M$11:M$14577,'WEEKLY DATA'!$A$11:$A$14577,'MONTHLY DATA'!$A145,'WEEKLY DATA'!$B$11:$B$14577,'MONTHLY DATA'!$B145)</f>
        <v>397.5</v>
      </c>
      <c r="N145" s="78">
        <f>AVERAGEIFS('WEEKLY DATA'!N$11:N$14577,'WEEKLY DATA'!$A$11:$A$14577,'MONTHLY DATA'!$A145,'WEEKLY DATA'!$B$11:$B$14577,'MONTHLY DATA'!$B145)</f>
        <v>392.5</v>
      </c>
      <c r="O145" s="154">
        <f t="shared" si="110"/>
        <v>-1.4128728414442682E-2</v>
      </c>
      <c r="P145" s="169">
        <f>AVERAGEIFS('WEEKLY DATA'!P$11:P$14577,'WEEKLY DATA'!$A$11:$A$14577,'MONTHLY DATA'!$A145,'WEEKLY DATA'!$B$11:$B$14577,'MONTHLY DATA'!$B145)</f>
        <v>340.625</v>
      </c>
      <c r="Q145" s="78">
        <f>AVERAGEIFS('WEEKLY DATA'!Q$11:Q$14577,'WEEKLY DATA'!$A$11:$A$14577,'MONTHLY DATA'!$A145,'WEEKLY DATA'!$B$11:$B$14577,'MONTHLY DATA'!$B145)</f>
        <v>350.625</v>
      </c>
      <c r="R145" s="78">
        <f>AVERAGEIFS('WEEKLY DATA'!R$11:R$14577,'WEEKLY DATA'!$A$11:$A$14577,'MONTHLY DATA'!$A145,'WEEKLY DATA'!$B$11:$B$14577,'MONTHLY DATA'!$B145)</f>
        <v>345.625</v>
      </c>
      <c r="S145" s="154">
        <f t="shared" si="111"/>
        <v>5.4545454545453786E-3</v>
      </c>
      <c r="T145" s="169">
        <f>AVERAGEIFS('WEEKLY DATA'!T$11:T$14577,'WEEKLY DATA'!$A$11:$A$14577,'MONTHLY DATA'!$A145,'WEEKLY DATA'!$B$11:$B$14577,'MONTHLY DATA'!$B145)</f>
        <v>298.75</v>
      </c>
      <c r="U145" s="78">
        <f>AVERAGEIFS('WEEKLY DATA'!U$11:U$14577,'WEEKLY DATA'!$A$11:$A$14577,'MONTHLY DATA'!$A145,'WEEKLY DATA'!$B$11:$B$14577,'MONTHLY DATA'!$B145)</f>
        <v>308.75</v>
      </c>
      <c r="V145" s="78">
        <f>AVERAGEIFS('WEEKLY DATA'!V$11:V$14577,'WEEKLY DATA'!$A$11:$A$14577,'MONTHLY DATA'!$A145,'WEEKLY DATA'!$B$11:$B$14577,'MONTHLY DATA'!$B145)</f>
        <v>303.75</v>
      </c>
      <c r="W145" s="154">
        <f t="shared" si="112"/>
        <v>-2.0161290322580627E-2</v>
      </c>
      <c r="X145" s="169">
        <f>AVERAGEIFS('WEEKLY DATA'!X$11:X$14577,'WEEKLY DATA'!$A$11:$A$14577,'MONTHLY DATA'!$A145,'WEEKLY DATA'!$B$11:$B$14577,'MONTHLY DATA'!$B145)</f>
        <v>268.75</v>
      </c>
      <c r="Y145" s="78">
        <f>AVERAGEIFS('WEEKLY DATA'!Y$11:Y$14577,'WEEKLY DATA'!$A$11:$A$14577,'MONTHLY DATA'!$A145,'WEEKLY DATA'!$B$11:$B$14577,'MONTHLY DATA'!$B145)</f>
        <v>278.75</v>
      </c>
      <c r="Z145" s="78">
        <f>AVERAGEIFS('WEEKLY DATA'!Z$11:Z$14577,'WEEKLY DATA'!$A$11:$A$14577,'MONTHLY DATA'!$A145,'WEEKLY DATA'!$B$11:$B$14577,'MONTHLY DATA'!$B145)</f>
        <v>273.75</v>
      </c>
      <c r="AA145" s="154">
        <f t="shared" si="113"/>
        <v>-1.1286681715575675E-2</v>
      </c>
      <c r="AB145" s="169">
        <f>AVERAGEIFS('WEEKLY DATA'!AB$11:AB$14577,'WEEKLY DATA'!$A$11:$A$14577,'MONTHLY DATA'!$A145,'WEEKLY DATA'!$B$11:$B$14577,'MONTHLY DATA'!$B145)</f>
        <v>370</v>
      </c>
      <c r="AC145" s="78">
        <f>AVERAGEIFS('WEEKLY DATA'!AC$11:AC$14577,'WEEKLY DATA'!$A$11:$A$14577,'MONTHLY DATA'!$A145,'WEEKLY DATA'!$B$11:$B$14577,'MONTHLY DATA'!$B145)</f>
        <v>380</v>
      </c>
      <c r="AD145" s="78">
        <f>AVERAGEIFS('WEEKLY DATA'!AD$11:AD$14577,'WEEKLY DATA'!$A$11:$A$14577,'MONTHLY DATA'!$A145,'WEEKLY DATA'!$B$11:$B$14577,'MONTHLY DATA'!$B145)</f>
        <v>375</v>
      </c>
      <c r="AE145" s="154">
        <f t="shared" si="114"/>
        <v>-2.1207177814029365E-2</v>
      </c>
      <c r="AF145" s="169">
        <f>AVERAGEIFS('WEEKLY DATA'!AF$11:AF$14577,'WEEKLY DATA'!$A$11:$A$14577,'MONTHLY DATA'!$A145,'WEEKLY DATA'!$B$11:$B$14577,'MONTHLY DATA'!$B145)</f>
        <v>308.75</v>
      </c>
      <c r="AG145" s="78">
        <f>AVERAGEIFS('WEEKLY DATA'!AG$11:AG$14577,'WEEKLY DATA'!$A$11:$A$14577,'MONTHLY DATA'!$A145,'WEEKLY DATA'!$B$11:$B$14577,'MONTHLY DATA'!$B145)</f>
        <v>318.75</v>
      </c>
      <c r="AH145" s="78">
        <f>AVERAGEIFS('WEEKLY DATA'!AH$11:AH$14577,'WEEKLY DATA'!$A$11:$A$14577,'MONTHLY DATA'!$A145,'WEEKLY DATA'!$B$11:$B$14577,'MONTHLY DATA'!$B145)</f>
        <v>313.75</v>
      </c>
      <c r="AI145" s="154">
        <f t="shared" si="115"/>
        <v>-5.6390977443608992E-2</v>
      </c>
      <c r="AJ145" s="169">
        <f>AVERAGEIFS('WEEKLY DATA'!AJ$11:AJ$14577,'WEEKLY DATA'!$A$11:$A$14577,'MONTHLY DATA'!$A145,'WEEKLY DATA'!$B$11:$B$14577,'MONTHLY DATA'!$B145)</f>
        <v>269.375</v>
      </c>
      <c r="AK145" s="78">
        <f>AVERAGEIFS('WEEKLY DATA'!AK$11:AK$14577,'WEEKLY DATA'!$A$11:$A$14577,'MONTHLY DATA'!$A145,'WEEKLY DATA'!$B$11:$B$14577,'MONTHLY DATA'!$B145)</f>
        <v>279.375</v>
      </c>
      <c r="AL145" s="78">
        <f>AVERAGEIFS('WEEKLY DATA'!AL$11:AL$14577,'WEEKLY DATA'!$A$11:$A$14577,'MONTHLY DATA'!$A145,'WEEKLY DATA'!$B$11:$B$14577,'MONTHLY DATA'!$B145)</f>
        <v>274.375</v>
      </c>
      <c r="AM145" s="154">
        <f t="shared" si="116"/>
        <v>-3.5164835164835151E-2</v>
      </c>
      <c r="AN145" s="169">
        <f>AVERAGEIFS('WEEKLY DATA'!AN$11:AN$14577,'WEEKLY DATA'!$A$11:$A$14577,'MONTHLY DATA'!$A145,'WEEKLY DATA'!$B$11:$B$14577,'MONTHLY DATA'!$B145)</f>
        <v>236.25</v>
      </c>
      <c r="AO145" s="78">
        <f>AVERAGEIFS('WEEKLY DATA'!AO$11:AO$14577,'WEEKLY DATA'!$A$11:$A$14577,'MONTHLY DATA'!$A145,'WEEKLY DATA'!$B$11:$B$14577,'MONTHLY DATA'!$B145)</f>
        <v>246.25</v>
      </c>
      <c r="AP145" s="78">
        <f>AVERAGEIFS('WEEKLY DATA'!AP$11:AP$14577,'WEEKLY DATA'!$A$11:$A$14577,'MONTHLY DATA'!$A145,'WEEKLY DATA'!$B$11:$B$14577,'MONTHLY DATA'!$B145)</f>
        <v>241.25</v>
      </c>
      <c r="AQ145" s="154">
        <f t="shared" si="117"/>
        <v>7.8328981723236879E-3</v>
      </c>
      <c r="AR145" s="169">
        <f>AVERAGEIFS('WEEKLY DATA'!AR$11:AR$14577,'WEEKLY DATA'!$A$11:$A$14577,'MONTHLY DATA'!$A145,'WEEKLY DATA'!$B$11:$B$14577,'MONTHLY DATA'!$B145)</f>
        <v>337.5</v>
      </c>
      <c r="AS145" s="78">
        <f>AVERAGEIFS('WEEKLY DATA'!AS$11:AS$14577,'WEEKLY DATA'!$A$11:$A$14577,'MONTHLY DATA'!$A145,'WEEKLY DATA'!$B$11:$B$14577,'MONTHLY DATA'!$B145)</f>
        <v>347.5</v>
      </c>
      <c r="AT145" s="78">
        <f>AVERAGEIFS('WEEKLY DATA'!AT$11:AT$14577,'WEEKLY DATA'!$A$11:$A$14577,'MONTHLY DATA'!$A145,'WEEKLY DATA'!$B$11:$B$14577,'MONTHLY DATA'!$B145)</f>
        <v>342.5</v>
      </c>
      <c r="AU145" s="154">
        <f t="shared" si="118"/>
        <v>-5.6798623063683329E-2</v>
      </c>
      <c r="AV145" s="169">
        <f>AVERAGEIFS('WEEKLY DATA'!AV$11:AV$14577,'WEEKLY DATA'!$A$11:$A$14577,'MONTHLY DATA'!$A145,'WEEKLY DATA'!$B$11:$B$14577,'MONTHLY DATA'!$B145)</f>
        <v>297.5</v>
      </c>
      <c r="AW145" s="78">
        <f>AVERAGEIFS('WEEKLY DATA'!AW$11:AW$14577,'WEEKLY DATA'!$A$11:$A$14577,'MONTHLY DATA'!$A145,'WEEKLY DATA'!$B$11:$B$14577,'MONTHLY DATA'!$B145)</f>
        <v>307.5</v>
      </c>
      <c r="AX145" s="78">
        <f>AVERAGEIFS('WEEKLY DATA'!AX$11:AX$14577,'WEEKLY DATA'!$A$11:$A$14577,'MONTHLY DATA'!$A145,'WEEKLY DATA'!$B$11:$B$14577,'MONTHLY DATA'!$B145)</f>
        <v>302.5</v>
      </c>
      <c r="AY145" s="154">
        <f t="shared" si="119"/>
        <v>2.0703933747412417E-3</v>
      </c>
      <c r="AZ145" s="169">
        <f>AVERAGEIFS('WEEKLY DATA'!AZ$11:AZ$14577,'WEEKLY DATA'!$A$11:$A$14577,'MONTHLY DATA'!$A145,'WEEKLY DATA'!$B$11:$B$14577,'MONTHLY DATA'!$B145)</f>
        <v>238.125</v>
      </c>
      <c r="BA145" s="78">
        <f>AVERAGEIFS('WEEKLY DATA'!BA$11:BA$14577,'WEEKLY DATA'!$A$11:$A$14577,'MONTHLY DATA'!$A145,'WEEKLY DATA'!$B$11:$B$14577,'MONTHLY DATA'!$B145)</f>
        <v>248.125</v>
      </c>
      <c r="BB145" s="78">
        <f>AVERAGEIFS('WEEKLY DATA'!BB$11:BB$14577,'WEEKLY DATA'!$A$11:$A$14577,'MONTHLY DATA'!$A145,'WEEKLY DATA'!$B$11:$B$14577,'MONTHLY DATA'!$B145)</f>
        <v>243.125</v>
      </c>
      <c r="BC145" s="154">
        <f t="shared" si="120"/>
        <v>-4.6568627450980338E-2</v>
      </c>
      <c r="BD145" s="169">
        <f>AVERAGEIFS('WEEKLY DATA'!BD$11:BD$14577,'WEEKLY DATA'!$A$11:$A$14577,'MONTHLY DATA'!$A145,'WEEKLY DATA'!$B$11:$B$14577,'MONTHLY DATA'!$B145)</f>
        <v>205.625</v>
      </c>
      <c r="BE145" s="78">
        <f>AVERAGEIFS('WEEKLY DATA'!BE$11:BE$14577,'WEEKLY DATA'!$A$11:$A$14577,'MONTHLY DATA'!$A145,'WEEKLY DATA'!$B$11:$B$14577,'MONTHLY DATA'!$B145)</f>
        <v>215.625</v>
      </c>
      <c r="BF145" s="78">
        <f>AVERAGEIFS('WEEKLY DATA'!BF$11:BF$14577,'WEEKLY DATA'!$A$11:$A$14577,'MONTHLY DATA'!$A145,'WEEKLY DATA'!$B$11:$B$14577,'MONTHLY DATA'!$B145)</f>
        <v>210.625</v>
      </c>
      <c r="BG145" s="154">
        <f t="shared" si="121"/>
        <v>-2.0348837209302362E-2</v>
      </c>
      <c r="BH145" s="169">
        <f>AVERAGEIFS('WEEKLY DATA'!BH$11:BH$14577,'WEEKLY DATA'!$A$11:$A$14577,'MONTHLY DATA'!$A145,'WEEKLY DATA'!$B$11:$B$14577,'MONTHLY DATA'!$B145)</f>
        <v>333.75</v>
      </c>
      <c r="BI145" s="78">
        <f>AVERAGEIFS('WEEKLY DATA'!BI$11:BI$14577,'WEEKLY DATA'!$A$11:$A$14577,'MONTHLY DATA'!$A145,'WEEKLY DATA'!$B$11:$B$14577,'MONTHLY DATA'!$B145)</f>
        <v>343.75</v>
      </c>
      <c r="BJ145" s="78">
        <f>AVERAGEIFS('WEEKLY DATA'!BJ$11:BJ$14577,'WEEKLY DATA'!$A$11:$A$14577,'MONTHLY DATA'!$A145,'WEEKLY DATA'!$B$11:$B$14577,'MONTHLY DATA'!$B145)</f>
        <v>338.75</v>
      </c>
      <c r="BK145" s="154">
        <f t="shared" si="122"/>
        <v>-5.4101221640488695E-2</v>
      </c>
      <c r="BL145" s="169">
        <f>AVERAGEIFS('WEEKLY DATA'!BL$11:BL$14577,'WEEKLY DATA'!$A$11:$A$14577,'MONTHLY DATA'!$A145,'WEEKLY DATA'!$B$11:$B$14577,'MONTHLY DATA'!$B145)</f>
        <v>270</v>
      </c>
      <c r="BM145" s="78">
        <f>AVERAGEIFS('WEEKLY DATA'!BM$11:BM$14577,'WEEKLY DATA'!$A$11:$A$14577,'MONTHLY DATA'!$A145,'WEEKLY DATA'!$B$11:$B$14577,'MONTHLY DATA'!$B145)</f>
        <v>280</v>
      </c>
      <c r="BN145" s="78">
        <f>AVERAGEIFS('WEEKLY DATA'!BN$11:BN$14577,'WEEKLY DATA'!$A$11:$A$14577,'MONTHLY DATA'!$A145,'WEEKLY DATA'!$B$11:$B$14577,'MONTHLY DATA'!$B145)</f>
        <v>275</v>
      </c>
      <c r="BO145" s="154">
        <f t="shared" si="123"/>
        <v>-2.2675736961451642E-3</v>
      </c>
      <c r="BP145" s="78">
        <f>AVERAGEIFS('WEEKLY DATA'!BP$11:BP$14577,'WEEKLY DATA'!$A$11:$A$14577,'MONTHLY DATA'!$A145,'WEEKLY DATA'!$B$11:$B$14577,'MONTHLY DATA'!$B145)</f>
        <v>286.25</v>
      </c>
      <c r="BQ145" s="78">
        <f>AVERAGEIFS('WEEKLY DATA'!BQ$11:BQ$14577,'WEEKLY DATA'!$A$11:$A$14577,'MONTHLY DATA'!$A145,'WEEKLY DATA'!$B$11:$B$14577,'MONTHLY DATA'!$B145)</f>
        <v>296.25</v>
      </c>
      <c r="BR145" s="78">
        <f>AVERAGEIFS('WEEKLY DATA'!BR$11:BR$14577,'WEEKLY DATA'!$A$11:$A$14577,'MONTHLY DATA'!$A145,'WEEKLY DATA'!$B$11:$B$14577,'MONTHLY DATA'!$B145)</f>
        <v>291.25</v>
      </c>
      <c r="BS145" s="154">
        <f t="shared" si="124"/>
        <v>-2.7139874739039671E-2</v>
      </c>
      <c r="BT145" s="78">
        <f>AVERAGEIFS('WEEKLY DATA'!BT$11:BT$14577,'WEEKLY DATA'!$A$11:$A$14577,'MONTHLY DATA'!$A145,'WEEKLY DATA'!$B$11:$B$14577,'MONTHLY DATA'!$B145)</f>
        <v>240</v>
      </c>
      <c r="BU145" s="78">
        <f>AVERAGEIFS('WEEKLY DATA'!BU$11:BU$14577,'WEEKLY DATA'!$A$11:$A$14577,'MONTHLY DATA'!$A145,'WEEKLY DATA'!$B$11:$B$14577,'MONTHLY DATA'!$B145)</f>
        <v>250</v>
      </c>
      <c r="BV145" s="78">
        <f>AVERAGEIFS('WEEKLY DATA'!BV$11:BV$14577,'WEEKLY DATA'!$A$11:$A$14577,'MONTHLY DATA'!$A145,'WEEKLY DATA'!$B$11:$B$14577,'MONTHLY DATA'!$B145)</f>
        <v>245</v>
      </c>
      <c r="BW145" s="154">
        <f t="shared" si="125"/>
        <v>-1.7543859649122862E-2</v>
      </c>
      <c r="BX145" s="78">
        <f>AVERAGEIFS('WEEKLY DATA'!BX$11:BX$14577,'WEEKLY DATA'!$A$11:$A$14577,'MONTHLY DATA'!$A145,'WEEKLY DATA'!$B$11:$B$14577,'MONTHLY DATA'!$B145)</f>
        <v>333.75</v>
      </c>
      <c r="BY145" s="78">
        <f>AVERAGEIFS('WEEKLY DATA'!BY$11:BY$14577,'WEEKLY DATA'!$A$11:$A$14577,'MONTHLY DATA'!$A145,'WEEKLY DATA'!$B$11:$B$14577,'MONTHLY DATA'!$B145)</f>
        <v>343.75</v>
      </c>
      <c r="BZ145" s="78">
        <f>AVERAGEIFS('WEEKLY DATA'!BZ$11:BZ$14577,'WEEKLY DATA'!$A$11:$A$14577,'MONTHLY DATA'!$A145,'WEEKLY DATA'!$B$11:$B$14577,'MONTHLY DATA'!$B145)</f>
        <v>338.75</v>
      </c>
      <c r="CA145" s="154">
        <f t="shared" si="126"/>
        <v>-5.4101221640488695E-2</v>
      </c>
      <c r="CB145" s="78">
        <f>AVERAGEIFS('WEEKLY DATA'!CB$11:CB$14577,'WEEKLY DATA'!$A$11:$A$14577,'MONTHLY DATA'!$A145,'WEEKLY DATA'!$B$11:$B$14577,'MONTHLY DATA'!$B145)</f>
        <v>455.625</v>
      </c>
      <c r="CC145" s="78">
        <f>AVERAGEIFS('WEEKLY DATA'!CC$11:CC$14577,'WEEKLY DATA'!$A$11:$A$14577,'MONTHLY DATA'!$A145,'WEEKLY DATA'!$B$11:$B$14577,'MONTHLY DATA'!$B145)</f>
        <v>465.625</v>
      </c>
      <c r="CD145" s="78">
        <f>AVERAGEIFS('WEEKLY DATA'!CD$11:CD$14577,'WEEKLY DATA'!$A$11:$A$14577,'MONTHLY DATA'!$A145,'WEEKLY DATA'!$B$11:$B$14577,'MONTHLY DATA'!$B145)</f>
        <v>460.625</v>
      </c>
      <c r="CE145" s="154">
        <f t="shared" si="127"/>
        <v>-1.9946808510638347E-2</v>
      </c>
      <c r="CF145" s="78">
        <f>AVERAGEIFS('WEEKLY DATA'!CF$11:CF$14577,'WEEKLY DATA'!$A$11:$A$14577,'MONTHLY DATA'!$A145,'WEEKLY DATA'!$B$11:$B$14577,'MONTHLY DATA'!$B145)</f>
        <v>298.75</v>
      </c>
      <c r="CG145" s="78">
        <f>AVERAGEIFS('WEEKLY DATA'!CG$11:CG$14577,'WEEKLY DATA'!$A$11:$A$14577,'MONTHLY DATA'!$A145,'WEEKLY DATA'!$B$11:$B$14577,'MONTHLY DATA'!$B145)</f>
        <v>308.75</v>
      </c>
      <c r="CH145" s="78">
        <f>AVERAGEIFS('WEEKLY DATA'!CH$11:CH$14577,'WEEKLY DATA'!$A$11:$A$14577,'MONTHLY DATA'!$A145,'WEEKLY DATA'!$B$11:$B$14577,'MONTHLY DATA'!$B145)</f>
        <v>303.75</v>
      </c>
      <c r="CI145" s="154">
        <f t="shared" si="128"/>
        <v>5.1948051948051965E-2</v>
      </c>
      <c r="CJ145" s="78">
        <f>AVERAGEIFS('WEEKLY DATA'!CJ$11:CJ$14577,'WEEKLY DATA'!$A$11:$A$14577,'MONTHLY DATA'!$A145,'WEEKLY DATA'!$B$11:$B$14577,'MONTHLY DATA'!$B145)</f>
        <v>237.5</v>
      </c>
      <c r="CK145" s="78">
        <f>AVERAGEIFS('WEEKLY DATA'!CK$11:CK$14577,'WEEKLY DATA'!$A$11:$A$14577,'MONTHLY DATA'!$A145,'WEEKLY DATA'!$B$11:$B$14577,'MONTHLY DATA'!$B145)</f>
        <v>247.5</v>
      </c>
      <c r="CL145" s="78">
        <f>AVERAGEIFS('WEEKLY DATA'!CL$11:CL$14577,'WEEKLY DATA'!$A$11:$A$14577,'MONTHLY DATA'!$A145,'WEEKLY DATA'!$B$11:$B$14577,'MONTHLY DATA'!$B145)</f>
        <v>242.5</v>
      </c>
      <c r="CM145" s="154">
        <f t="shared" si="129"/>
        <v>-1.0204081632653073E-2</v>
      </c>
      <c r="CN145" s="78">
        <f>AVERAGEIFS('WEEKLY DATA'!CN$11:CN$14577,'WEEKLY DATA'!$A$11:$A$14577,'MONTHLY DATA'!$A145,'WEEKLY DATA'!$B$11:$B$14577,'MONTHLY DATA'!$B145)</f>
        <v>321.25</v>
      </c>
      <c r="CO145" s="78">
        <f>AVERAGEIFS('WEEKLY DATA'!CO$11:CO$14577,'WEEKLY DATA'!$A$11:$A$14577,'MONTHLY DATA'!$A145,'WEEKLY DATA'!$B$11:$B$14577,'MONTHLY DATA'!$B145)</f>
        <v>331.25</v>
      </c>
      <c r="CP145" s="78">
        <f>AVERAGEIFS('WEEKLY DATA'!CP$11:CP$14577,'WEEKLY DATA'!$A$11:$A$14577,'MONTHLY DATA'!$A145,'WEEKLY DATA'!$B$11:$B$14577,'MONTHLY DATA'!$B145)</f>
        <v>326.25</v>
      </c>
      <c r="CQ145" s="154">
        <f t="shared" si="130"/>
        <v>-4.0441176470588203E-2</v>
      </c>
      <c r="CR145" s="78">
        <f>AVERAGEIFS('WEEKLY DATA'!CR$11:CR$14577,'WEEKLY DATA'!$A$11:$A$14577,'MONTHLY DATA'!$A145,'WEEKLY DATA'!$B$11:$B$14577,'MONTHLY DATA'!$B145)</f>
        <v>475</v>
      </c>
      <c r="CS145" s="78">
        <f>AVERAGEIFS('WEEKLY DATA'!CS$11:CS$14577,'WEEKLY DATA'!$A$11:$A$14577,'MONTHLY DATA'!$A145,'WEEKLY DATA'!$B$11:$B$14577,'MONTHLY DATA'!$B145)</f>
        <v>485</v>
      </c>
      <c r="CT145" s="78">
        <f>AVERAGEIFS('WEEKLY DATA'!CT$11:CT$14577,'WEEKLY DATA'!$A$11:$A$14577,'MONTHLY DATA'!$A145,'WEEKLY DATA'!$B$11:$B$14577,'MONTHLY DATA'!$B145)</f>
        <v>480</v>
      </c>
      <c r="CU145" s="154">
        <f t="shared" si="131"/>
        <v>7.1129707112970619E-2</v>
      </c>
      <c r="CV145" s="169">
        <f>AVERAGEIFS('WEEKLY DATA'!CV$11:CV$14577,'WEEKLY DATA'!$A$11:$A$14577,'MONTHLY DATA'!$A145,'WEEKLY DATA'!$B$11:$B$14577,'MONTHLY DATA'!$B145)</f>
        <v>298.125</v>
      </c>
      <c r="CW145" s="78">
        <f>AVERAGEIFS('WEEKLY DATA'!CW$11:CW$14577,'WEEKLY DATA'!$A$11:$A$14577,'MONTHLY DATA'!$A145,'WEEKLY DATA'!$B$11:$B$14577,'MONTHLY DATA'!$B145)</f>
        <v>308.125</v>
      </c>
      <c r="CX145" s="78">
        <f>AVERAGEIFS('WEEKLY DATA'!CX$11:CX$14577,'WEEKLY DATA'!$A$11:$A$14577,'MONTHLY DATA'!$A145,'WEEKLY DATA'!$B$11:$B$14577,'MONTHLY DATA'!$B145)</f>
        <v>303.125</v>
      </c>
      <c r="CY145" s="154">
        <f t="shared" si="132"/>
        <v>-3.5785288270377746E-2</v>
      </c>
      <c r="CZ145" s="169">
        <f>AVERAGEIFS('WEEKLY DATA'!CZ$11:CZ$14577,'WEEKLY DATA'!$A$11:$A$14577,'MONTHLY DATA'!$A145,'WEEKLY DATA'!$B$11:$B$14577,'MONTHLY DATA'!$B145)</f>
        <v>255.625</v>
      </c>
      <c r="DA145" s="78">
        <f>AVERAGEIFS('WEEKLY DATA'!DA$11:DA$14577,'WEEKLY DATA'!$A$11:$A$14577,'MONTHLY DATA'!$A145,'WEEKLY DATA'!$B$11:$B$14577,'MONTHLY DATA'!$B145)</f>
        <v>265.625</v>
      </c>
      <c r="DB145" s="78">
        <f>AVERAGEIFS('WEEKLY DATA'!DB$11:DB$14577,'WEEKLY DATA'!$A$11:$A$14577,'MONTHLY DATA'!$A145,'WEEKLY DATA'!$B$11:$B$14577,'MONTHLY DATA'!$B145)</f>
        <v>260.625</v>
      </c>
      <c r="DC145" s="154">
        <f t="shared" si="133"/>
        <v>-9.5011876484560887E-3</v>
      </c>
      <c r="DD145" s="78">
        <f>AVERAGEIFS('WEEKLY DATA'!DD$11:DD$14577,'WEEKLY DATA'!$A$11:$A$14577,'MONTHLY DATA'!$A145,'WEEKLY DATA'!$B$11:$B$14577,'MONTHLY DATA'!$B145)</f>
        <v>330</v>
      </c>
      <c r="DE145" s="78">
        <f>AVERAGEIFS('WEEKLY DATA'!DE$11:DE$14577,'WEEKLY DATA'!$A$11:$A$14577,'MONTHLY DATA'!$A145,'WEEKLY DATA'!$B$11:$B$14577,'MONTHLY DATA'!$B145)</f>
        <v>340</v>
      </c>
      <c r="DF145" s="78">
        <f>AVERAGEIFS('WEEKLY DATA'!DF$11:DF$14577,'WEEKLY DATA'!$A$11:$A$14577,'MONTHLY DATA'!$A145,'WEEKLY DATA'!$B$11:$B$14577,'MONTHLY DATA'!$B145)</f>
        <v>335</v>
      </c>
      <c r="DG145" s="154">
        <f t="shared" si="134"/>
        <v>-2.722323049001818E-2</v>
      </c>
      <c r="DH145" s="78">
        <f>AVERAGEIFS('WEEKLY DATA'!DH$11:DH$14577,'WEEKLY DATA'!$A$11:$A$14577,'MONTHLY DATA'!$A145,'WEEKLY DATA'!$B$11:$B$14577,'MONTHLY DATA'!$B145)</f>
        <v>490</v>
      </c>
      <c r="DI145" s="78">
        <f>AVERAGEIFS('WEEKLY DATA'!DI$11:DI$14577,'WEEKLY DATA'!$A$11:$A$14577,'MONTHLY DATA'!$A145,'WEEKLY DATA'!$B$11:$B$14577,'MONTHLY DATA'!$B145)</f>
        <v>500</v>
      </c>
      <c r="DJ145" s="78">
        <f>AVERAGEIFS('WEEKLY DATA'!DJ$11:DJ$14577,'WEEKLY DATA'!$A$11:$A$14577,'MONTHLY DATA'!$A145,'WEEKLY DATA'!$B$11:$B$14577,'MONTHLY DATA'!$B145)</f>
        <v>495</v>
      </c>
      <c r="DK145" s="154">
        <f t="shared" si="135"/>
        <v>6.8825910931174183E-2</v>
      </c>
      <c r="DL145" s="169">
        <f>AVERAGEIFS('WEEKLY DATA'!DL$11:DL$14577,'WEEKLY DATA'!$A$11:$A$14577,'MONTHLY DATA'!$A145,'WEEKLY DATA'!$B$11:$B$14577,'MONTHLY DATA'!$B145)</f>
        <v>294.375</v>
      </c>
      <c r="DM145" s="78">
        <f>AVERAGEIFS('WEEKLY DATA'!DM$11:DM$14577,'WEEKLY DATA'!$A$11:$A$14577,'MONTHLY DATA'!$A145,'WEEKLY DATA'!$B$11:$B$14577,'MONTHLY DATA'!$B145)</f>
        <v>304.375</v>
      </c>
      <c r="DN145" s="78">
        <f>AVERAGEIFS('WEEKLY DATA'!DN$11:DN$14577,'WEEKLY DATA'!$A$11:$A$14577,'MONTHLY DATA'!$A145,'WEEKLY DATA'!$B$11:$B$14577,'MONTHLY DATA'!$B145)</f>
        <v>299.375</v>
      </c>
      <c r="DO145" s="154">
        <f t="shared" si="136"/>
        <v>-2.8397565922920864E-2</v>
      </c>
      <c r="DP145" s="78">
        <f>AVERAGEIFS('WEEKLY DATA'!DP$11:DP$14577,'WEEKLY DATA'!$A$11:$A$14577,'MONTHLY DATA'!$A145,'WEEKLY DATA'!$B$11:$B$14577,'MONTHLY DATA'!$B145)</f>
        <v>241.25</v>
      </c>
      <c r="DQ145" s="78">
        <f>AVERAGEIFS('WEEKLY DATA'!DQ$11:DQ$14577,'WEEKLY DATA'!$A$11:$A$14577,'MONTHLY DATA'!$A145,'WEEKLY DATA'!$B$11:$B$14577,'MONTHLY DATA'!$B145)</f>
        <v>251.25</v>
      </c>
      <c r="DR145" s="78">
        <f>AVERAGEIFS('WEEKLY DATA'!DR$11:DR$14577,'WEEKLY DATA'!$A$11:$A$14577,'MONTHLY DATA'!$A145,'WEEKLY DATA'!$B$11:$B$14577,'MONTHLY DATA'!$B145)</f>
        <v>246.25</v>
      </c>
      <c r="DS145" s="154">
        <f t="shared" si="137"/>
        <v>1.025641025641022E-2</v>
      </c>
      <c r="DT145" s="78">
        <f>AVERAGEIFS('WEEKLY DATA'!DT$11:DT$14577,'WEEKLY DATA'!$A$11:$A$14577,'MONTHLY DATA'!$A145,'WEEKLY DATA'!$B$11:$B$14577,'MONTHLY DATA'!$B145)</f>
        <v>330</v>
      </c>
      <c r="DU145" s="78">
        <f>AVERAGEIFS('WEEKLY DATA'!DU$11:DU$14577,'WEEKLY DATA'!$A$11:$A$14577,'MONTHLY DATA'!$A145,'WEEKLY DATA'!$B$11:$B$14577,'MONTHLY DATA'!$B145)</f>
        <v>340</v>
      </c>
      <c r="DV145" s="78">
        <f>AVERAGEIFS('WEEKLY DATA'!DV$11:DV$14577,'WEEKLY DATA'!$A$11:$A$14577,'MONTHLY DATA'!$A145,'WEEKLY DATA'!$B$11:$B$14577,'MONTHLY DATA'!$B145)</f>
        <v>335</v>
      </c>
      <c r="DW145" s="154">
        <f t="shared" si="138"/>
        <v>-2.1897810218978075E-2</v>
      </c>
      <c r="DX145" s="78">
        <f>AVERAGEIFS('WEEKLY DATA'!DX$11:DX$14577,'WEEKLY DATA'!$A$11:$A$14577,'MONTHLY DATA'!$A145,'WEEKLY DATA'!$B$11:$B$14577,'MONTHLY DATA'!$B145)</f>
        <v>475</v>
      </c>
      <c r="DY145" s="78">
        <f>AVERAGEIFS('WEEKLY DATA'!DY$11:DY$14577,'WEEKLY DATA'!$A$11:$A$14577,'MONTHLY DATA'!$A145,'WEEKLY DATA'!$B$11:$B$14577,'MONTHLY DATA'!$B145)</f>
        <v>485</v>
      </c>
      <c r="DZ145" s="78">
        <f>AVERAGEIFS('WEEKLY DATA'!DZ$11:DZ$14577,'WEEKLY DATA'!$A$11:$A$14577,'MONTHLY DATA'!$A145,'WEEKLY DATA'!$B$11:$B$14577,'MONTHLY DATA'!$B145)</f>
        <v>480</v>
      </c>
      <c r="EA145" s="154">
        <f t="shared" si="139"/>
        <v>7.1129707112970619E-2</v>
      </c>
      <c r="EB145" s="78">
        <f>AVERAGEIFS('WEEKLY DATA'!EB$11:EB$14577,'WEEKLY DATA'!$A$11:$A$14577,'MONTHLY DATA'!$A145,'WEEKLY DATA'!$B$11:$B$14577,'MONTHLY DATA'!$B145)</f>
        <v>297.5</v>
      </c>
      <c r="EC145" s="78">
        <f>AVERAGEIFS('WEEKLY DATA'!EC$11:EC$14577,'WEEKLY DATA'!$A$11:$A$14577,'MONTHLY DATA'!$A145,'WEEKLY DATA'!$B$11:$B$14577,'MONTHLY DATA'!$B145)</f>
        <v>307.5</v>
      </c>
      <c r="ED145" s="78">
        <f>AVERAGEIFS('WEEKLY DATA'!ED$11:ED$14577,'WEEKLY DATA'!$A$11:$A$14577,'MONTHLY DATA'!$A145,'WEEKLY DATA'!$B$11:$B$14577,'MONTHLY DATA'!$B145)</f>
        <v>302.5</v>
      </c>
      <c r="EE145" s="154">
        <f t="shared" si="140"/>
        <v>8.3333333333333037E-3</v>
      </c>
      <c r="EF145" s="169">
        <f>AVERAGEIFS('WEEKLY DATA'!EF$11:EF$14577,'WEEKLY DATA'!$A$11:$A$14577,'MONTHLY DATA'!$A145,'WEEKLY DATA'!$B$11:$B$14577,'MONTHLY DATA'!$B145)</f>
        <v>242.5</v>
      </c>
      <c r="EG145" s="78">
        <f>AVERAGEIFS('WEEKLY DATA'!EG$11:EG$14577,'WEEKLY DATA'!$A$11:$A$14577,'MONTHLY DATA'!$A145,'WEEKLY DATA'!$B$11:$B$14577,'MONTHLY DATA'!$B145)</f>
        <v>252.5</v>
      </c>
      <c r="EH145" s="78">
        <f>AVERAGEIFS('WEEKLY DATA'!EH$11:EH$14577,'WEEKLY DATA'!$A$11:$A$14577,'MONTHLY DATA'!$A145,'WEEKLY DATA'!$B$11:$B$14577,'MONTHLY DATA'!$B145)</f>
        <v>247.5</v>
      </c>
      <c r="EI145" s="154">
        <f t="shared" si="141"/>
        <v>-2.7027027027026973E-2</v>
      </c>
      <c r="EJ145" s="78">
        <f>AVERAGEIFS('WEEKLY DATA'!EJ$11:EJ$14577,'WEEKLY DATA'!$A$11:$A$14577,'MONTHLY DATA'!$A145,'WEEKLY DATA'!$B$11:$B$14577,'MONTHLY DATA'!$B145)</f>
        <v>385</v>
      </c>
      <c r="EK145" s="78">
        <f>AVERAGEIFS('WEEKLY DATA'!EK$11:EK$14577,'WEEKLY DATA'!$A$11:$A$14577,'MONTHLY DATA'!$A145,'WEEKLY DATA'!$B$11:$B$14577,'MONTHLY DATA'!$B145)</f>
        <v>395</v>
      </c>
      <c r="EL145" s="78">
        <f>AVERAGEIFS('WEEKLY DATA'!EL$11:EL$14577,'WEEKLY DATA'!$A$11:$A$14577,'MONTHLY DATA'!$A145,'WEEKLY DATA'!$B$11:$B$14577,'MONTHLY DATA'!$B145)</f>
        <v>390</v>
      </c>
      <c r="EM145" s="154">
        <f t="shared" si="142"/>
        <v>-3.5548686244204042E-2</v>
      </c>
      <c r="EN145" s="78">
        <f>AVERAGEIFS('WEEKLY DATA'!EN$11:EN$14577,'WEEKLY DATA'!$A$11:$A$14577,'MONTHLY DATA'!$A145,'WEEKLY DATA'!$B$11:$B$14577,'MONTHLY DATA'!$B145)</f>
        <v>520</v>
      </c>
      <c r="EO145" s="78">
        <f>AVERAGEIFS('WEEKLY DATA'!EO$11:EO$14577,'WEEKLY DATA'!$A$11:$A$14577,'MONTHLY DATA'!$A145,'WEEKLY DATA'!$B$11:$B$14577,'MONTHLY DATA'!$B145)</f>
        <v>530</v>
      </c>
      <c r="EP145" s="78">
        <f>AVERAGEIFS('WEEKLY DATA'!EP$11:EP$14577,'WEEKLY DATA'!$A$11:$A$14577,'MONTHLY DATA'!$A145,'WEEKLY DATA'!$B$11:$B$14577,'MONTHLY DATA'!$B145)</f>
        <v>525</v>
      </c>
      <c r="EQ145" s="154">
        <f t="shared" si="143"/>
        <v>6.4638783269961975E-2</v>
      </c>
      <c r="ER145" s="78">
        <f>AVERAGEIFS('WEEKLY DATA'!ER$11:ER$14577,'WEEKLY DATA'!$A$11:$A$14577,'MONTHLY DATA'!$A145,'WEEKLY DATA'!$B$11:$B$14577,'MONTHLY DATA'!$B145)</f>
        <v>310.625</v>
      </c>
      <c r="ES145" s="78">
        <f>AVERAGEIFS('WEEKLY DATA'!ES$11:ES$14577,'WEEKLY DATA'!$A$11:$A$14577,'MONTHLY DATA'!$A145,'WEEKLY DATA'!$B$11:$B$14577,'MONTHLY DATA'!$B145)</f>
        <v>320.625</v>
      </c>
      <c r="ET145" s="78">
        <f>AVERAGEIFS('WEEKLY DATA'!ET$11:ET$14577,'WEEKLY DATA'!$A$11:$A$14577,'MONTHLY DATA'!$A145,'WEEKLY DATA'!$B$11:$B$14577,'MONTHLY DATA'!$B145)</f>
        <v>315.625</v>
      </c>
      <c r="EU145" s="154">
        <f t="shared" si="144"/>
        <v>3.9094650205761416E-2</v>
      </c>
      <c r="EV145" s="78">
        <f>AVERAGEIFS('WEEKLY DATA'!EV$11:EV$14577,'WEEKLY DATA'!$A$11:$A$14577,'MONTHLY DATA'!$A145,'WEEKLY DATA'!$B$11:$B$14577,'MONTHLY DATA'!$B145)</f>
        <v>227.5</v>
      </c>
      <c r="EW145" s="78">
        <f>AVERAGEIFS('WEEKLY DATA'!EW$11:EW$14577,'WEEKLY DATA'!$A$11:$A$14577,'MONTHLY DATA'!$A145,'WEEKLY DATA'!$B$11:$B$14577,'MONTHLY DATA'!$B145)</f>
        <v>237.5</v>
      </c>
      <c r="EX145" s="78">
        <f>AVERAGEIFS('WEEKLY DATA'!EX$11:EX$14577,'WEEKLY DATA'!$A$11:$A$14577,'MONTHLY DATA'!$A145,'WEEKLY DATA'!$B$11:$B$14577,'MONTHLY DATA'!$B145)</f>
        <v>232.5</v>
      </c>
      <c r="EY145" s="154">
        <f t="shared" si="145"/>
        <v>5.4054054054053502E-3</v>
      </c>
      <c r="EZ145" s="78">
        <f>AVERAGEIFS('WEEKLY DATA'!EZ$11:EZ$14577,'WEEKLY DATA'!$A$11:$A$14577,'MONTHLY DATA'!$A145,'WEEKLY DATA'!$B$11:$B$14577,'MONTHLY DATA'!$B145)</f>
        <v>395</v>
      </c>
      <c r="FA145" s="78">
        <f>AVERAGEIFS('WEEKLY DATA'!FA$11:FA$14577,'WEEKLY DATA'!$A$11:$A$14577,'MONTHLY DATA'!$A145,'WEEKLY DATA'!$B$11:$B$14577,'MONTHLY DATA'!$B145)</f>
        <v>405</v>
      </c>
      <c r="FB145" s="78">
        <f>AVERAGEIFS('WEEKLY DATA'!FB$11:FB$14577,'WEEKLY DATA'!$A$11:$A$14577,'MONTHLY DATA'!$A145,'WEEKLY DATA'!$B$11:$B$14577,'MONTHLY DATA'!$B145)</f>
        <v>400</v>
      </c>
      <c r="FC145" s="154">
        <f t="shared" si="146"/>
        <v>-3.4690799396681737E-2</v>
      </c>
      <c r="FD145" s="78">
        <f>AVERAGEIFS('WEEKLY DATA'!FD$11:FD$14577,'WEEKLY DATA'!$A$11:$A$14577,'MONTHLY DATA'!$A145,'WEEKLY DATA'!$B$11:$B$14577,'MONTHLY DATA'!$B145)</f>
        <v>257.5</v>
      </c>
      <c r="FE145" s="78">
        <f>AVERAGEIFS('WEEKLY DATA'!FE$11:FE$14577,'WEEKLY DATA'!$A$11:$A$14577,'MONTHLY DATA'!$A145,'WEEKLY DATA'!$B$11:$B$14577,'MONTHLY DATA'!$B145)</f>
        <v>267.5</v>
      </c>
      <c r="FF145" s="78">
        <f>AVERAGEIFS('WEEKLY DATA'!FF$11:FF$14577,'WEEKLY DATA'!$A$11:$A$14577,'MONTHLY DATA'!$A145,'WEEKLY DATA'!$B$11:$B$14577,'MONTHLY DATA'!$B145)</f>
        <v>262.5</v>
      </c>
      <c r="FG145" s="154">
        <f t="shared" si="147"/>
        <v>9.6153846153845812E-3</v>
      </c>
      <c r="FH145" s="78">
        <f>AVERAGEIFS('WEEKLY DATA'!FH$11:FH$14577,'WEEKLY DATA'!$A$11:$A$14577,'MONTHLY DATA'!$A145,'WEEKLY DATA'!$B$11:$B$14577,'MONTHLY DATA'!$B145)</f>
        <v>323.75</v>
      </c>
      <c r="FI145" s="78">
        <f>AVERAGEIFS('WEEKLY DATA'!FI$11:FI$14577,'WEEKLY DATA'!$A$11:$A$14577,'MONTHLY DATA'!$A145,'WEEKLY DATA'!$B$11:$B$14577,'MONTHLY DATA'!$B145)</f>
        <v>333.75</v>
      </c>
      <c r="FJ145" s="78">
        <f>AVERAGEIFS('WEEKLY DATA'!FJ$11:FJ$14577,'WEEKLY DATA'!$A$11:$A$14577,'MONTHLY DATA'!$A145,'WEEKLY DATA'!$B$11:$B$14577,'MONTHLY DATA'!$B145)</f>
        <v>328.75</v>
      </c>
      <c r="FK145" s="154">
        <f t="shared" si="148"/>
        <v>-1.8656716417910446E-2</v>
      </c>
      <c r="FL145" s="169">
        <f>AVERAGEIFS('WEEKLY DATA'!FL$11:FL$14577,'WEEKLY DATA'!$A$11:$A$14577,'MONTHLY DATA'!$A145,'WEEKLY DATA'!$B$11:$B$14577,'MONTHLY DATA'!$B145)</f>
        <v>271.875</v>
      </c>
      <c r="FM145" s="78">
        <f>AVERAGEIFS('WEEKLY DATA'!FM$11:FM$14577,'WEEKLY DATA'!$A$11:$A$14577,'MONTHLY DATA'!$A145,'WEEKLY DATA'!$B$11:$B$14577,'MONTHLY DATA'!$B145)</f>
        <v>281.875</v>
      </c>
      <c r="FN145" s="78">
        <f>AVERAGEIFS('WEEKLY DATA'!FN$11:FN$14577,'WEEKLY DATA'!$A$11:$A$14577,'MONTHLY DATA'!$A145,'WEEKLY DATA'!$B$11:$B$14577,'MONTHLY DATA'!$B145)</f>
        <v>276.875</v>
      </c>
      <c r="FO145" s="154">
        <f t="shared" si="149"/>
        <v>-4.5258620689655138E-2</v>
      </c>
      <c r="FP145" s="78">
        <f>AVERAGEIFS('WEEKLY DATA'!FP$11:FP$14577,'WEEKLY DATA'!$A$11:$A$14577,'MONTHLY DATA'!$A145,'WEEKLY DATA'!$B$11:$B$14577,'MONTHLY DATA'!$B145)</f>
        <v>280</v>
      </c>
      <c r="FQ145" s="78">
        <f>AVERAGEIFS('WEEKLY DATA'!FQ$11:FQ$14577,'WEEKLY DATA'!$A$11:$A$14577,'MONTHLY DATA'!$A145,'WEEKLY DATA'!$B$11:$B$14577,'MONTHLY DATA'!$B145)</f>
        <v>290</v>
      </c>
      <c r="FR145" s="78">
        <f>AVERAGEIFS('WEEKLY DATA'!FR$11:FR$14577,'WEEKLY DATA'!$A$11:$A$14577,'MONTHLY DATA'!$A145,'WEEKLY DATA'!$B$11:$B$14577,'MONTHLY DATA'!$B145)</f>
        <v>285</v>
      </c>
      <c r="FS145" s="154">
        <f t="shared" si="150"/>
        <v>-1.0845986984815648E-2</v>
      </c>
      <c r="FT145" s="78">
        <f>AVERAGEIFS('WEEKLY DATA'!FT$11:FT$14577,'WEEKLY DATA'!$A$11:$A$14577,'MONTHLY DATA'!$A145,'WEEKLY DATA'!$B$11:$B$14577,'MONTHLY DATA'!$B145)</f>
        <v>336.25</v>
      </c>
      <c r="FU145" s="78">
        <f>AVERAGEIFS('WEEKLY DATA'!FU$11:FU$14577,'WEEKLY DATA'!$A$11:$A$14577,'MONTHLY DATA'!$A145,'WEEKLY DATA'!$B$11:$B$14577,'MONTHLY DATA'!$B145)</f>
        <v>346.25</v>
      </c>
      <c r="FV145" s="78">
        <f>AVERAGEIFS('WEEKLY DATA'!FV$11:FV$14577,'WEEKLY DATA'!$A$11:$A$14577,'MONTHLY DATA'!$A145,'WEEKLY DATA'!$B$11:$B$14577,'MONTHLY DATA'!$B145)</f>
        <v>341.25</v>
      </c>
      <c r="FW145" s="154">
        <f t="shared" si="151"/>
        <v>-3.8732394366197131E-2</v>
      </c>
      <c r="FX145" s="78">
        <f>AVERAGEIFS('WEEKLY DATA'!FX$11:FX$14577,'WEEKLY DATA'!$A$11:$A$14577,'MONTHLY DATA'!$A145,'WEEKLY DATA'!$B$11:$B$14577,'MONTHLY DATA'!$B145)</f>
        <v>268.75</v>
      </c>
      <c r="FY145" s="78">
        <f>AVERAGEIFS('WEEKLY DATA'!FY$11:FY$14577,'WEEKLY DATA'!$A$11:$A$14577,'MONTHLY DATA'!$A145,'WEEKLY DATA'!$B$11:$B$14577,'MONTHLY DATA'!$B145)</f>
        <v>278.75</v>
      </c>
      <c r="FZ145" s="78">
        <f>AVERAGEIFS('WEEKLY DATA'!FZ$11:FZ$14577,'WEEKLY DATA'!$A$11:$A$14577,'MONTHLY DATA'!$A145,'WEEKLY DATA'!$B$11:$B$14577,'MONTHLY DATA'!$B145)</f>
        <v>273.75</v>
      </c>
      <c r="GA145" s="154">
        <f t="shared" si="152"/>
        <v>3.3018867924528239E-2</v>
      </c>
      <c r="GB145" s="78">
        <f>AVERAGEIFS('WEEKLY DATA'!GB$11:GB$14577,'WEEKLY DATA'!$A$11:$A$14577,'MONTHLY DATA'!$A145,'WEEKLY DATA'!$B$11:$B$14577,'MONTHLY DATA'!$B145)</f>
        <v>388.125</v>
      </c>
      <c r="GC145" s="78">
        <f>AVERAGEIFS('WEEKLY DATA'!GC$11:GC$14577,'WEEKLY DATA'!$A$11:$A$14577,'MONTHLY DATA'!$A145,'WEEKLY DATA'!$B$11:$B$14577,'MONTHLY DATA'!$B145)</f>
        <v>398.125</v>
      </c>
      <c r="GD145" s="78">
        <f>AVERAGEIFS('WEEKLY DATA'!GD$11:GD$14577,'WEEKLY DATA'!$A$11:$A$14577,'MONTHLY DATA'!$A145,'WEEKLY DATA'!$B$11:$B$14577,'MONTHLY DATA'!$B145)</f>
        <v>393.125</v>
      </c>
      <c r="GE145" s="154">
        <f t="shared" si="153"/>
        <v>-2.7820710973724849E-2</v>
      </c>
      <c r="GF145" s="169">
        <f>AVERAGEIFS('WEEKLY DATA'!GF$11:GF$14577,'WEEKLY DATA'!$A$11:$A$14577,'MONTHLY DATA'!$A145,'WEEKLY DATA'!$B$11:$B$14577,'MONTHLY DATA'!$B145)</f>
        <v>345.625</v>
      </c>
      <c r="GG145" s="78">
        <f>AVERAGEIFS('WEEKLY DATA'!GG$11:GG$14577,'WEEKLY DATA'!$A$11:$A$14577,'MONTHLY DATA'!$A145,'WEEKLY DATA'!$B$11:$B$14577,'MONTHLY DATA'!$B145)</f>
        <v>355.625</v>
      </c>
      <c r="GH145" s="78">
        <f>AVERAGEIFS('WEEKLY DATA'!GH$11:GH$14577,'WEEKLY DATA'!$A$11:$A$14577,'MONTHLY DATA'!$A145,'WEEKLY DATA'!$B$11:$B$14577,'MONTHLY DATA'!$B145)</f>
        <v>350.625</v>
      </c>
      <c r="GI145" s="154">
        <f t="shared" si="154"/>
        <v>-7.0796460176991705E-3</v>
      </c>
      <c r="GJ145" s="78">
        <f>AVERAGEIFS('WEEKLY DATA'!GJ$11:GJ$14577,'WEEKLY DATA'!$A$11:$A$14577,'MONTHLY DATA'!$A145,'WEEKLY DATA'!$B$11:$B$14577,'MONTHLY DATA'!$B145)</f>
        <v>340</v>
      </c>
      <c r="GK145" s="78">
        <f>AVERAGEIFS('WEEKLY DATA'!GK$11:GK$14577,'WEEKLY DATA'!$A$11:$A$14577,'MONTHLY DATA'!$A145,'WEEKLY DATA'!$B$11:$B$14577,'MONTHLY DATA'!$B145)</f>
        <v>350</v>
      </c>
      <c r="GL145" s="78">
        <f>AVERAGEIFS('WEEKLY DATA'!GL$11:GL$14577,'WEEKLY DATA'!$A$11:$A$14577,'MONTHLY DATA'!$A145,'WEEKLY DATA'!$B$11:$B$14577,'MONTHLY DATA'!$B145)</f>
        <v>345</v>
      </c>
      <c r="GM145" s="154">
        <f t="shared" si="155"/>
        <v>-2.6455026455026509E-2</v>
      </c>
      <c r="GN145" s="78">
        <f>AVERAGEIFS('WEEKLY DATA'!GN$11:GN$14577,'WEEKLY DATA'!$A$11:$A$14577,'MONTHLY DATA'!$A145,'WEEKLY DATA'!$B$11:$B$14577,'MONTHLY DATA'!$B145)</f>
        <v>580</v>
      </c>
      <c r="GO145" s="78">
        <f>AVERAGEIFS('WEEKLY DATA'!GO$11:GO$14577,'WEEKLY DATA'!$A$11:$A$14577,'MONTHLY DATA'!$A145,'WEEKLY DATA'!$B$11:$B$14577,'MONTHLY DATA'!$B145)</f>
        <v>590</v>
      </c>
      <c r="GP145" s="78">
        <f>AVERAGEIFS('WEEKLY DATA'!GP$11:GP$14577,'WEEKLY DATA'!$A$11:$A$14577,'MONTHLY DATA'!$A145,'WEEKLY DATA'!$B$11:$B$14577,'MONTHLY DATA'!$B145)</f>
        <v>585</v>
      </c>
      <c r="GQ145" s="154">
        <f t="shared" si="156"/>
        <v>5.7627118644067776E-2</v>
      </c>
      <c r="GR145" s="78"/>
    </row>
    <row r="146" spans="1:200" ht="15.75" x14ac:dyDescent="0.25">
      <c r="A146">
        <f t="shared" si="106"/>
        <v>4</v>
      </c>
      <c r="B146">
        <f t="shared" si="107"/>
        <v>2021</v>
      </c>
      <c r="C146" s="86">
        <v>44287</v>
      </c>
      <c r="D146" s="78">
        <f>AVERAGEIFS('WEEKLY DATA'!D$11:D$14577,'WEEKLY DATA'!$A$11:$A$14577,'MONTHLY DATA'!$A146,'WEEKLY DATA'!$B$11:$B$14577,'MONTHLY DATA'!$B146)</f>
        <v>324</v>
      </c>
      <c r="E146" s="78">
        <f>AVERAGEIFS('WEEKLY DATA'!E$11:E$14577,'WEEKLY DATA'!$A$11:$A$14577,'MONTHLY DATA'!$A146,'WEEKLY DATA'!$B$11:$B$14577,'MONTHLY DATA'!$B146)</f>
        <v>334</v>
      </c>
      <c r="F146" s="78">
        <f>AVERAGEIFS('WEEKLY DATA'!F$11:F$14577,'WEEKLY DATA'!$A$11:$A$14577,'MONTHLY DATA'!$A146,'WEEKLY DATA'!$B$11:$B$14577,'MONTHLY DATA'!$B146)</f>
        <v>329</v>
      </c>
      <c r="G146" s="154">
        <f t="shared" si="108"/>
        <v>-2.5185185185185199E-2</v>
      </c>
      <c r="H146" s="169">
        <f>AVERAGEIFS('WEEKLY DATA'!H$11:H$14577,'WEEKLY DATA'!$A$11:$A$14577,'MONTHLY DATA'!$A146,'WEEKLY DATA'!$B$11:$B$14577,'MONTHLY DATA'!$B146)</f>
        <v>301.5</v>
      </c>
      <c r="I146" s="78">
        <f>AVERAGEIFS('WEEKLY DATA'!I$11:I$14577,'WEEKLY DATA'!$A$11:$A$14577,'MONTHLY DATA'!$A146,'WEEKLY DATA'!$B$11:$B$14577,'MONTHLY DATA'!$B146)</f>
        <v>311.5</v>
      </c>
      <c r="J146" s="78">
        <f>AVERAGEIFS('WEEKLY DATA'!J$11:J$14577,'WEEKLY DATA'!$A$11:$A$14577,'MONTHLY DATA'!$A146,'WEEKLY DATA'!$B$11:$B$14577,'MONTHLY DATA'!$B146)</f>
        <v>306.5</v>
      </c>
      <c r="K146" s="154">
        <f t="shared" si="109"/>
        <v>9.0534979423868567E-3</v>
      </c>
      <c r="L146" s="169">
        <f>AVERAGEIFS('WEEKLY DATA'!L$11:L$14577,'WEEKLY DATA'!$A$11:$A$14577,'MONTHLY DATA'!$A146,'WEEKLY DATA'!$B$11:$B$14577,'MONTHLY DATA'!$B146)</f>
        <v>380</v>
      </c>
      <c r="M146" s="78">
        <f>AVERAGEIFS('WEEKLY DATA'!M$11:M$14577,'WEEKLY DATA'!$A$11:$A$14577,'MONTHLY DATA'!$A146,'WEEKLY DATA'!$B$11:$B$14577,'MONTHLY DATA'!$B146)</f>
        <v>390</v>
      </c>
      <c r="N146" s="78">
        <f>AVERAGEIFS('WEEKLY DATA'!N$11:N$14577,'WEEKLY DATA'!$A$11:$A$14577,'MONTHLY DATA'!$A146,'WEEKLY DATA'!$B$11:$B$14577,'MONTHLY DATA'!$B146)</f>
        <v>385</v>
      </c>
      <c r="O146" s="154">
        <f t="shared" si="110"/>
        <v>-1.9108280254777066E-2</v>
      </c>
      <c r="P146" s="169">
        <f>AVERAGEIFS('WEEKLY DATA'!P$11:P$14577,'WEEKLY DATA'!$A$11:$A$14577,'MONTHLY DATA'!$A146,'WEEKLY DATA'!$B$11:$B$14577,'MONTHLY DATA'!$B146)</f>
        <v>334.5</v>
      </c>
      <c r="Q146" s="78">
        <f>AVERAGEIFS('WEEKLY DATA'!Q$11:Q$14577,'WEEKLY DATA'!$A$11:$A$14577,'MONTHLY DATA'!$A146,'WEEKLY DATA'!$B$11:$B$14577,'MONTHLY DATA'!$B146)</f>
        <v>344.5</v>
      </c>
      <c r="R146" s="78">
        <f>AVERAGEIFS('WEEKLY DATA'!R$11:R$14577,'WEEKLY DATA'!$A$11:$A$14577,'MONTHLY DATA'!$A146,'WEEKLY DATA'!$B$11:$B$14577,'MONTHLY DATA'!$B146)</f>
        <v>339.5</v>
      </c>
      <c r="S146" s="154">
        <f t="shared" si="111"/>
        <v>-1.7721518987341756E-2</v>
      </c>
      <c r="T146" s="169">
        <f>AVERAGEIFS('WEEKLY DATA'!T$11:T$14577,'WEEKLY DATA'!$A$11:$A$14577,'MONTHLY DATA'!$A146,'WEEKLY DATA'!$B$11:$B$14577,'MONTHLY DATA'!$B146)</f>
        <v>292</v>
      </c>
      <c r="U146" s="78">
        <f>AVERAGEIFS('WEEKLY DATA'!U$11:U$14577,'WEEKLY DATA'!$A$11:$A$14577,'MONTHLY DATA'!$A146,'WEEKLY DATA'!$B$11:$B$14577,'MONTHLY DATA'!$B146)</f>
        <v>302</v>
      </c>
      <c r="V146" s="78">
        <f>AVERAGEIFS('WEEKLY DATA'!V$11:V$14577,'WEEKLY DATA'!$A$11:$A$14577,'MONTHLY DATA'!$A146,'WEEKLY DATA'!$B$11:$B$14577,'MONTHLY DATA'!$B146)</f>
        <v>297</v>
      </c>
      <c r="W146" s="154">
        <f t="shared" si="112"/>
        <v>-2.2222222222222254E-2</v>
      </c>
      <c r="X146" s="169">
        <f>AVERAGEIFS('WEEKLY DATA'!X$11:X$14577,'WEEKLY DATA'!$A$11:$A$14577,'MONTHLY DATA'!$A146,'WEEKLY DATA'!$B$11:$B$14577,'MONTHLY DATA'!$B146)</f>
        <v>264</v>
      </c>
      <c r="Y146" s="78">
        <f>AVERAGEIFS('WEEKLY DATA'!Y$11:Y$14577,'WEEKLY DATA'!$A$11:$A$14577,'MONTHLY DATA'!$A146,'WEEKLY DATA'!$B$11:$B$14577,'MONTHLY DATA'!$B146)</f>
        <v>274</v>
      </c>
      <c r="Z146" s="78">
        <f>AVERAGEIFS('WEEKLY DATA'!Z$11:Z$14577,'WEEKLY DATA'!$A$11:$A$14577,'MONTHLY DATA'!$A146,'WEEKLY DATA'!$B$11:$B$14577,'MONTHLY DATA'!$B146)</f>
        <v>269</v>
      </c>
      <c r="AA146" s="154">
        <f t="shared" si="113"/>
        <v>-1.7351598173515947E-2</v>
      </c>
      <c r="AB146" s="169">
        <f>AVERAGEIFS('WEEKLY DATA'!AB$11:AB$14577,'WEEKLY DATA'!$A$11:$A$14577,'MONTHLY DATA'!$A146,'WEEKLY DATA'!$B$11:$B$14577,'MONTHLY DATA'!$B146)</f>
        <v>355</v>
      </c>
      <c r="AC146" s="78">
        <f>AVERAGEIFS('WEEKLY DATA'!AC$11:AC$14577,'WEEKLY DATA'!$A$11:$A$14577,'MONTHLY DATA'!$A146,'WEEKLY DATA'!$B$11:$B$14577,'MONTHLY DATA'!$B146)</f>
        <v>365</v>
      </c>
      <c r="AD146" s="78">
        <f>AVERAGEIFS('WEEKLY DATA'!AD$11:AD$14577,'WEEKLY DATA'!$A$11:$A$14577,'MONTHLY DATA'!$A146,'WEEKLY DATA'!$B$11:$B$14577,'MONTHLY DATA'!$B146)</f>
        <v>360</v>
      </c>
      <c r="AE146" s="154">
        <f t="shared" si="114"/>
        <v>-4.0000000000000036E-2</v>
      </c>
      <c r="AF146" s="169">
        <f>AVERAGEIFS('WEEKLY DATA'!AF$11:AF$14577,'WEEKLY DATA'!$A$11:$A$14577,'MONTHLY DATA'!$A146,'WEEKLY DATA'!$B$11:$B$14577,'MONTHLY DATA'!$B146)</f>
        <v>296</v>
      </c>
      <c r="AG146" s="78">
        <f>AVERAGEIFS('WEEKLY DATA'!AG$11:AG$14577,'WEEKLY DATA'!$A$11:$A$14577,'MONTHLY DATA'!$A146,'WEEKLY DATA'!$B$11:$B$14577,'MONTHLY DATA'!$B146)</f>
        <v>306</v>
      </c>
      <c r="AH146" s="78">
        <f>AVERAGEIFS('WEEKLY DATA'!AH$11:AH$14577,'WEEKLY DATA'!$A$11:$A$14577,'MONTHLY DATA'!$A146,'WEEKLY DATA'!$B$11:$B$14577,'MONTHLY DATA'!$B146)</f>
        <v>301</v>
      </c>
      <c r="AI146" s="154">
        <f t="shared" si="115"/>
        <v>-4.0637450199203173E-2</v>
      </c>
      <c r="AJ146" s="169">
        <f>AVERAGEIFS('WEEKLY DATA'!AJ$11:AJ$14577,'WEEKLY DATA'!$A$11:$A$14577,'MONTHLY DATA'!$A146,'WEEKLY DATA'!$B$11:$B$14577,'MONTHLY DATA'!$B146)</f>
        <v>263</v>
      </c>
      <c r="AK146" s="78">
        <f>AVERAGEIFS('WEEKLY DATA'!AK$11:AK$14577,'WEEKLY DATA'!$A$11:$A$14577,'MONTHLY DATA'!$A146,'WEEKLY DATA'!$B$11:$B$14577,'MONTHLY DATA'!$B146)</f>
        <v>273</v>
      </c>
      <c r="AL146" s="78">
        <f>AVERAGEIFS('WEEKLY DATA'!AL$11:AL$14577,'WEEKLY DATA'!$A$11:$A$14577,'MONTHLY DATA'!$A146,'WEEKLY DATA'!$B$11:$B$14577,'MONTHLY DATA'!$B146)</f>
        <v>268</v>
      </c>
      <c r="AM146" s="154">
        <f t="shared" si="116"/>
        <v>-2.323462414578592E-2</v>
      </c>
      <c r="AN146" s="169">
        <f>AVERAGEIFS('WEEKLY DATA'!AN$11:AN$14577,'WEEKLY DATA'!$A$11:$A$14577,'MONTHLY DATA'!$A146,'WEEKLY DATA'!$B$11:$B$14577,'MONTHLY DATA'!$B146)</f>
        <v>238.5</v>
      </c>
      <c r="AO146" s="78">
        <f>AVERAGEIFS('WEEKLY DATA'!AO$11:AO$14577,'WEEKLY DATA'!$A$11:$A$14577,'MONTHLY DATA'!$A146,'WEEKLY DATA'!$B$11:$B$14577,'MONTHLY DATA'!$B146)</f>
        <v>248.5</v>
      </c>
      <c r="AP146" s="78">
        <f>AVERAGEIFS('WEEKLY DATA'!AP$11:AP$14577,'WEEKLY DATA'!$A$11:$A$14577,'MONTHLY DATA'!$A146,'WEEKLY DATA'!$B$11:$B$14577,'MONTHLY DATA'!$B146)</f>
        <v>243.5</v>
      </c>
      <c r="AQ146" s="154">
        <f t="shared" si="117"/>
        <v>9.32642487046631E-3</v>
      </c>
      <c r="AR146" s="169">
        <f>AVERAGEIFS('WEEKLY DATA'!AR$11:AR$14577,'WEEKLY DATA'!$A$11:$A$14577,'MONTHLY DATA'!$A146,'WEEKLY DATA'!$B$11:$B$14577,'MONTHLY DATA'!$B146)</f>
        <v>333</v>
      </c>
      <c r="AS146" s="78">
        <f>AVERAGEIFS('WEEKLY DATA'!AS$11:AS$14577,'WEEKLY DATA'!$A$11:$A$14577,'MONTHLY DATA'!$A146,'WEEKLY DATA'!$B$11:$B$14577,'MONTHLY DATA'!$B146)</f>
        <v>343</v>
      </c>
      <c r="AT146" s="78">
        <f>AVERAGEIFS('WEEKLY DATA'!AT$11:AT$14577,'WEEKLY DATA'!$A$11:$A$14577,'MONTHLY DATA'!$A146,'WEEKLY DATA'!$B$11:$B$14577,'MONTHLY DATA'!$B146)</f>
        <v>338</v>
      </c>
      <c r="AU146" s="154">
        <f t="shared" si="118"/>
        <v>-1.3138686131386912E-2</v>
      </c>
      <c r="AV146" s="169">
        <f>AVERAGEIFS('WEEKLY DATA'!AV$11:AV$14577,'WEEKLY DATA'!$A$11:$A$14577,'MONTHLY DATA'!$A146,'WEEKLY DATA'!$B$11:$B$14577,'MONTHLY DATA'!$B146)</f>
        <v>298.5</v>
      </c>
      <c r="AW146" s="78">
        <f>AVERAGEIFS('WEEKLY DATA'!AW$11:AW$14577,'WEEKLY DATA'!$A$11:$A$14577,'MONTHLY DATA'!$A146,'WEEKLY DATA'!$B$11:$B$14577,'MONTHLY DATA'!$B146)</f>
        <v>308.5</v>
      </c>
      <c r="AX146" s="78">
        <f>AVERAGEIFS('WEEKLY DATA'!AX$11:AX$14577,'WEEKLY DATA'!$A$11:$A$14577,'MONTHLY DATA'!$A146,'WEEKLY DATA'!$B$11:$B$14577,'MONTHLY DATA'!$B146)</f>
        <v>303.5</v>
      </c>
      <c r="AY146" s="154">
        <f t="shared" si="119"/>
        <v>3.3057851239668423E-3</v>
      </c>
      <c r="AZ146" s="169">
        <f>AVERAGEIFS('WEEKLY DATA'!AZ$11:AZ$14577,'WEEKLY DATA'!$A$11:$A$14577,'MONTHLY DATA'!$A146,'WEEKLY DATA'!$B$11:$B$14577,'MONTHLY DATA'!$B146)</f>
        <v>238</v>
      </c>
      <c r="BA146" s="78">
        <f>AVERAGEIFS('WEEKLY DATA'!BA$11:BA$14577,'WEEKLY DATA'!$A$11:$A$14577,'MONTHLY DATA'!$A146,'WEEKLY DATA'!$B$11:$B$14577,'MONTHLY DATA'!$B146)</f>
        <v>248</v>
      </c>
      <c r="BB146" s="78">
        <f>AVERAGEIFS('WEEKLY DATA'!BB$11:BB$14577,'WEEKLY DATA'!$A$11:$A$14577,'MONTHLY DATA'!$A146,'WEEKLY DATA'!$B$11:$B$14577,'MONTHLY DATA'!$B146)</f>
        <v>243</v>
      </c>
      <c r="BC146" s="154">
        <f t="shared" si="120"/>
        <v>-5.1413881748074708E-4</v>
      </c>
      <c r="BD146" s="169">
        <f>AVERAGEIFS('WEEKLY DATA'!BD$11:BD$14577,'WEEKLY DATA'!$A$11:$A$14577,'MONTHLY DATA'!$A146,'WEEKLY DATA'!$B$11:$B$14577,'MONTHLY DATA'!$B146)</f>
        <v>198</v>
      </c>
      <c r="BE146" s="78">
        <f>AVERAGEIFS('WEEKLY DATA'!BE$11:BE$14577,'WEEKLY DATA'!$A$11:$A$14577,'MONTHLY DATA'!$A146,'WEEKLY DATA'!$B$11:$B$14577,'MONTHLY DATA'!$B146)</f>
        <v>208</v>
      </c>
      <c r="BF146" s="78">
        <f>AVERAGEIFS('WEEKLY DATA'!BF$11:BF$14577,'WEEKLY DATA'!$A$11:$A$14577,'MONTHLY DATA'!$A146,'WEEKLY DATA'!$B$11:$B$14577,'MONTHLY DATA'!$B146)</f>
        <v>203</v>
      </c>
      <c r="BG146" s="154">
        <f t="shared" si="121"/>
        <v>-3.6201780415430318E-2</v>
      </c>
      <c r="BH146" s="169">
        <f>AVERAGEIFS('WEEKLY DATA'!BH$11:BH$14577,'WEEKLY DATA'!$A$11:$A$14577,'MONTHLY DATA'!$A146,'WEEKLY DATA'!$B$11:$B$14577,'MONTHLY DATA'!$B146)</f>
        <v>328</v>
      </c>
      <c r="BI146" s="78">
        <f>AVERAGEIFS('WEEKLY DATA'!BI$11:BI$14577,'WEEKLY DATA'!$A$11:$A$14577,'MONTHLY DATA'!$A146,'WEEKLY DATA'!$B$11:$B$14577,'MONTHLY DATA'!$B146)</f>
        <v>338</v>
      </c>
      <c r="BJ146" s="78">
        <f>AVERAGEIFS('WEEKLY DATA'!BJ$11:BJ$14577,'WEEKLY DATA'!$A$11:$A$14577,'MONTHLY DATA'!$A146,'WEEKLY DATA'!$B$11:$B$14577,'MONTHLY DATA'!$B146)</f>
        <v>333</v>
      </c>
      <c r="BK146" s="154">
        <f t="shared" si="122"/>
        <v>-1.6974169741697409E-2</v>
      </c>
      <c r="BL146" s="169">
        <f>AVERAGEIFS('WEEKLY DATA'!BL$11:BL$14577,'WEEKLY DATA'!$A$11:$A$14577,'MONTHLY DATA'!$A146,'WEEKLY DATA'!$B$11:$B$14577,'MONTHLY DATA'!$B146)</f>
        <v>277</v>
      </c>
      <c r="BM146" s="78">
        <f>AVERAGEIFS('WEEKLY DATA'!BM$11:BM$14577,'WEEKLY DATA'!$A$11:$A$14577,'MONTHLY DATA'!$A146,'WEEKLY DATA'!$B$11:$B$14577,'MONTHLY DATA'!$B146)</f>
        <v>287</v>
      </c>
      <c r="BN146" s="78">
        <f>AVERAGEIFS('WEEKLY DATA'!BN$11:BN$14577,'WEEKLY DATA'!$A$11:$A$14577,'MONTHLY DATA'!$A146,'WEEKLY DATA'!$B$11:$B$14577,'MONTHLY DATA'!$B146)</f>
        <v>282</v>
      </c>
      <c r="BO146" s="154">
        <f t="shared" si="123"/>
        <v>2.5454545454545396E-2</v>
      </c>
      <c r="BP146" s="78">
        <f>AVERAGEIFS('WEEKLY DATA'!BP$11:BP$14577,'WEEKLY DATA'!$A$11:$A$14577,'MONTHLY DATA'!$A146,'WEEKLY DATA'!$B$11:$B$14577,'MONTHLY DATA'!$B146)</f>
        <v>288</v>
      </c>
      <c r="BQ146" s="78">
        <f>AVERAGEIFS('WEEKLY DATA'!BQ$11:BQ$14577,'WEEKLY DATA'!$A$11:$A$14577,'MONTHLY DATA'!$A146,'WEEKLY DATA'!$B$11:$B$14577,'MONTHLY DATA'!$B146)</f>
        <v>298</v>
      </c>
      <c r="BR146" s="78">
        <f>AVERAGEIFS('WEEKLY DATA'!BR$11:BR$14577,'WEEKLY DATA'!$A$11:$A$14577,'MONTHLY DATA'!$A146,'WEEKLY DATA'!$B$11:$B$14577,'MONTHLY DATA'!$B146)</f>
        <v>293</v>
      </c>
      <c r="BS146" s="154">
        <f t="shared" si="124"/>
        <v>6.0085836909871126E-3</v>
      </c>
      <c r="BT146" s="78">
        <f>AVERAGEIFS('WEEKLY DATA'!BT$11:BT$14577,'WEEKLY DATA'!$A$11:$A$14577,'MONTHLY DATA'!$A146,'WEEKLY DATA'!$B$11:$B$14577,'MONTHLY DATA'!$B146)</f>
        <v>233</v>
      </c>
      <c r="BU146" s="78">
        <f>AVERAGEIFS('WEEKLY DATA'!BU$11:BU$14577,'WEEKLY DATA'!$A$11:$A$14577,'MONTHLY DATA'!$A146,'WEEKLY DATA'!$B$11:$B$14577,'MONTHLY DATA'!$B146)</f>
        <v>243</v>
      </c>
      <c r="BV146" s="78">
        <f>AVERAGEIFS('WEEKLY DATA'!BV$11:BV$14577,'WEEKLY DATA'!$A$11:$A$14577,'MONTHLY DATA'!$A146,'WEEKLY DATA'!$B$11:$B$14577,'MONTHLY DATA'!$B146)</f>
        <v>238</v>
      </c>
      <c r="BW146" s="154">
        <f t="shared" si="125"/>
        <v>-2.8571428571428581E-2</v>
      </c>
      <c r="BX146" s="78">
        <f>AVERAGEIFS('WEEKLY DATA'!BX$11:BX$14577,'WEEKLY DATA'!$A$11:$A$14577,'MONTHLY DATA'!$A146,'WEEKLY DATA'!$B$11:$B$14577,'MONTHLY DATA'!$B146)</f>
        <v>329</v>
      </c>
      <c r="BY146" s="78">
        <f>AVERAGEIFS('WEEKLY DATA'!BY$11:BY$14577,'WEEKLY DATA'!$A$11:$A$14577,'MONTHLY DATA'!$A146,'WEEKLY DATA'!$B$11:$B$14577,'MONTHLY DATA'!$B146)</f>
        <v>339</v>
      </c>
      <c r="BZ146" s="78">
        <f>AVERAGEIFS('WEEKLY DATA'!BZ$11:BZ$14577,'WEEKLY DATA'!$A$11:$A$14577,'MONTHLY DATA'!$A146,'WEEKLY DATA'!$B$11:$B$14577,'MONTHLY DATA'!$B146)</f>
        <v>334</v>
      </c>
      <c r="CA146" s="154">
        <f t="shared" si="126"/>
        <v>-1.4022140221402246E-2</v>
      </c>
      <c r="CB146" s="78">
        <f>AVERAGEIFS('WEEKLY DATA'!CB$11:CB$14577,'WEEKLY DATA'!$A$11:$A$14577,'MONTHLY DATA'!$A146,'WEEKLY DATA'!$B$11:$B$14577,'MONTHLY DATA'!$B146)</f>
        <v>450.5</v>
      </c>
      <c r="CC146" s="78">
        <f>AVERAGEIFS('WEEKLY DATA'!CC$11:CC$14577,'WEEKLY DATA'!$A$11:$A$14577,'MONTHLY DATA'!$A146,'WEEKLY DATA'!$B$11:$B$14577,'MONTHLY DATA'!$B146)</f>
        <v>460.5</v>
      </c>
      <c r="CD146" s="78">
        <f>AVERAGEIFS('WEEKLY DATA'!CD$11:CD$14577,'WEEKLY DATA'!$A$11:$A$14577,'MONTHLY DATA'!$A146,'WEEKLY DATA'!$B$11:$B$14577,'MONTHLY DATA'!$B146)</f>
        <v>455.5</v>
      </c>
      <c r="CE146" s="154">
        <f t="shared" si="127"/>
        <v>-1.1126187245590224E-2</v>
      </c>
      <c r="CF146" s="78">
        <f>AVERAGEIFS('WEEKLY DATA'!CF$11:CF$14577,'WEEKLY DATA'!$A$11:$A$14577,'MONTHLY DATA'!$A146,'WEEKLY DATA'!$B$11:$B$14577,'MONTHLY DATA'!$B146)</f>
        <v>274</v>
      </c>
      <c r="CG146" s="78">
        <f>AVERAGEIFS('WEEKLY DATA'!CG$11:CG$14577,'WEEKLY DATA'!$A$11:$A$14577,'MONTHLY DATA'!$A146,'WEEKLY DATA'!$B$11:$B$14577,'MONTHLY DATA'!$B146)</f>
        <v>284</v>
      </c>
      <c r="CH146" s="78">
        <f>AVERAGEIFS('WEEKLY DATA'!CH$11:CH$14577,'WEEKLY DATA'!$A$11:$A$14577,'MONTHLY DATA'!$A146,'WEEKLY DATA'!$B$11:$B$14577,'MONTHLY DATA'!$B146)</f>
        <v>279</v>
      </c>
      <c r="CI146" s="154">
        <f t="shared" si="128"/>
        <v>-8.1481481481481488E-2</v>
      </c>
      <c r="CJ146" s="78">
        <f>AVERAGEIFS('WEEKLY DATA'!CJ$11:CJ$14577,'WEEKLY DATA'!$A$11:$A$14577,'MONTHLY DATA'!$A146,'WEEKLY DATA'!$B$11:$B$14577,'MONTHLY DATA'!$B146)</f>
        <v>233</v>
      </c>
      <c r="CK146" s="78">
        <f>AVERAGEIFS('WEEKLY DATA'!CK$11:CK$14577,'WEEKLY DATA'!$A$11:$A$14577,'MONTHLY DATA'!$A146,'WEEKLY DATA'!$B$11:$B$14577,'MONTHLY DATA'!$B146)</f>
        <v>243</v>
      </c>
      <c r="CL146" s="78">
        <f>AVERAGEIFS('WEEKLY DATA'!CL$11:CL$14577,'WEEKLY DATA'!$A$11:$A$14577,'MONTHLY DATA'!$A146,'WEEKLY DATA'!$B$11:$B$14577,'MONTHLY DATA'!$B146)</f>
        <v>238</v>
      </c>
      <c r="CM146" s="154">
        <f t="shared" si="129"/>
        <v>-1.855670103092788E-2</v>
      </c>
      <c r="CN146" s="78">
        <f>AVERAGEIFS('WEEKLY DATA'!CN$11:CN$14577,'WEEKLY DATA'!$A$11:$A$14577,'MONTHLY DATA'!$A146,'WEEKLY DATA'!$B$11:$B$14577,'MONTHLY DATA'!$B146)</f>
        <v>285.5</v>
      </c>
      <c r="CO146" s="78">
        <f>AVERAGEIFS('WEEKLY DATA'!CO$11:CO$14577,'WEEKLY DATA'!$A$11:$A$14577,'MONTHLY DATA'!$A146,'WEEKLY DATA'!$B$11:$B$14577,'MONTHLY DATA'!$B146)</f>
        <v>295.5</v>
      </c>
      <c r="CP146" s="78">
        <f>AVERAGEIFS('WEEKLY DATA'!CP$11:CP$14577,'WEEKLY DATA'!$A$11:$A$14577,'MONTHLY DATA'!$A146,'WEEKLY DATA'!$B$11:$B$14577,'MONTHLY DATA'!$B146)</f>
        <v>290.5</v>
      </c>
      <c r="CQ146" s="154">
        <f t="shared" si="130"/>
        <v>-0.10957854406130263</v>
      </c>
      <c r="CR146" s="78">
        <f>AVERAGEIFS('WEEKLY DATA'!CR$11:CR$14577,'WEEKLY DATA'!$A$11:$A$14577,'MONTHLY DATA'!$A146,'WEEKLY DATA'!$B$11:$B$14577,'MONTHLY DATA'!$B146)</f>
        <v>481.5</v>
      </c>
      <c r="CS146" s="78">
        <f>AVERAGEIFS('WEEKLY DATA'!CS$11:CS$14577,'WEEKLY DATA'!$A$11:$A$14577,'MONTHLY DATA'!$A146,'WEEKLY DATA'!$B$11:$B$14577,'MONTHLY DATA'!$B146)</f>
        <v>491.5</v>
      </c>
      <c r="CT146" s="78">
        <f>AVERAGEIFS('WEEKLY DATA'!CT$11:CT$14577,'WEEKLY DATA'!$A$11:$A$14577,'MONTHLY DATA'!$A146,'WEEKLY DATA'!$B$11:$B$14577,'MONTHLY DATA'!$B146)</f>
        <v>486.5</v>
      </c>
      <c r="CU146" s="154">
        <f t="shared" si="131"/>
        <v>1.3541666666666563E-2</v>
      </c>
      <c r="CV146" s="169">
        <f>AVERAGEIFS('WEEKLY DATA'!CV$11:CV$14577,'WEEKLY DATA'!$A$11:$A$14577,'MONTHLY DATA'!$A146,'WEEKLY DATA'!$B$11:$B$14577,'MONTHLY DATA'!$B146)</f>
        <v>303</v>
      </c>
      <c r="CW146" s="78">
        <f>AVERAGEIFS('WEEKLY DATA'!CW$11:CW$14577,'WEEKLY DATA'!$A$11:$A$14577,'MONTHLY DATA'!$A146,'WEEKLY DATA'!$B$11:$B$14577,'MONTHLY DATA'!$B146)</f>
        <v>313</v>
      </c>
      <c r="CX146" s="78">
        <f>AVERAGEIFS('WEEKLY DATA'!CX$11:CX$14577,'WEEKLY DATA'!$A$11:$A$14577,'MONTHLY DATA'!$A146,'WEEKLY DATA'!$B$11:$B$14577,'MONTHLY DATA'!$B146)</f>
        <v>308</v>
      </c>
      <c r="CY146" s="154">
        <f t="shared" si="132"/>
        <v>1.60824742268042E-2</v>
      </c>
      <c r="CZ146" s="169">
        <f>AVERAGEIFS('WEEKLY DATA'!CZ$11:CZ$14577,'WEEKLY DATA'!$A$11:$A$14577,'MONTHLY DATA'!$A146,'WEEKLY DATA'!$B$11:$B$14577,'MONTHLY DATA'!$B146)</f>
        <v>253</v>
      </c>
      <c r="DA146" s="78">
        <f>AVERAGEIFS('WEEKLY DATA'!DA$11:DA$14577,'WEEKLY DATA'!$A$11:$A$14577,'MONTHLY DATA'!$A146,'WEEKLY DATA'!$B$11:$B$14577,'MONTHLY DATA'!$B146)</f>
        <v>263</v>
      </c>
      <c r="DB146" s="78">
        <f>AVERAGEIFS('WEEKLY DATA'!DB$11:DB$14577,'WEEKLY DATA'!$A$11:$A$14577,'MONTHLY DATA'!$A146,'WEEKLY DATA'!$B$11:$B$14577,'MONTHLY DATA'!$B146)</f>
        <v>258</v>
      </c>
      <c r="DC146" s="154">
        <f t="shared" si="133"/>
        <v>-1.0071942446043147E-2</v>
      </c>
      <c r="DD146" s="78">
        <f>AVERAGEIFS('WEEKLY DATA'!DD$11:DD$14577,'WEEKLY DATA'!$A$11:$A$14577,'MONTHLY DATA'!$A146,'WEEKLY DATA'!$B$11:$B$14577,'MONTHLY DATA'!$B146)</f>
        <v>311</v>
      </c>
      <c r="DE146" s="78">
        <f>AVERAGEIFS('WEEKLY DATA'!DE$11:DE$14577,'WEEKLY DATA'!$A$11:$A$14577,'MONTHLY DATA'!$A146,'WEEKLY DATA'!$B$11:$B$14577,'MONTHLY DATA'!$B146)</f>
        <v>321</v>
      </c>
      <c r="DF146" s="78">
        <f>AVERAGEIFS('WEEKLY DATA'!DF$11:DF$14577,'WEEKLY DATA'!$A$11:$A$14577,'MONTHLY DATA'!$A146,'WEEKLY DATA'!$B$11:$B$14577,'MONTHLY DATA'!$B146)</f>
        <v>316</v>
      </c>
      <c r="DG146" s="154">
        <f t="shared" si="134"/>
        <v>-5.6716417910447792E-2</v>
      </c>
      <c r="DH146" s="78">
        <f>AVERAGEIFS('WEEKLY DATA'!DH$11:DH$14577,'WEEKLY DATA'!$A$11:$A$14577,'MONTHLY DATA'!$A146,'WEEKLY DATA'!$B$11:$B$14577,'MONTHLY DATA'!$B146)</f>
        <v>486</v>
      </c>
      <c r="DI146" s="78">
        <f>AVERAGEIFS('WEEKLY DATA'!DI$11:DI$14577,'WEEKLY DATA'!$A$11:$A$14577,'MONTHLY DATA'!$A146,'WEEKLY DATA'!$B$11:$B$14577,'MONTHLY DATA'!$B146)</f>
        <v>496</v>
      </c>
      <c r="DJ146" s="78">
        <f>AVERAGEIFS('WEEKLY DATA'!DJ$11:DJ$14577,'WEEKLY DATA'!$A$11:$A$14577,'MONTHLY DATA'!$A146,'WEEKLY DATA'!$B$11:$B$14577,'MONTHLY DATA'!$B146)</f>
        <v>491</v>
      </c>
      <c r="DK146" s="154">
        <f t="shared" si="135"/>
        <v>-8.0808080808081328E-3</v>
      </c>
      <c r="DL146" s="169">
        <f>AVERAGEIFS('WEEKLY DATA'!DL$11:DL$14577,'WEEKLY DATA'!$A$11:$A$14577,'MONTHLY DATA'!$A146,'WEEKLY DATA'!$B$11:$B$14577,'MONTHLY DATA'!$B146)</f>
        <v>299.5</v>
      </c>
      <c r="DM146" s="78">
        <f>AVERAGEIFS('WEEKLY DATA'!DM$11:DM$14577,'WEEKLY DATA'!$A$11:$A$14577,'MONTHLY DATA'!$A146,'WEEKLY DATA'!$B$11:$B$14577,'MONTHLY DATA'!$B146)</f>
        <v>309.5</v>
      </c>
      <c r="DN146" s="78">
        <f>AVERAGEIFS('WEEKLY DATA'!DN$11:DN$14577,'WEEKLY DATA'!$A$11:$A$14577,'MONTHLY DATA'!$A146,'WEEKLY DATA'!$B$11:$B$14577,'MONTHLY DATA'!$B146)</f>
        <v>304.5</v>
      </c>
      <c r="DO146" s="154">
        <f t="shared" si="136"/>
        <v>1.7118997912317413E-2</v>
      </c>
      <c r="DP146" s="78">
        <f>AVERAGEIFS('WEEKLY DATA'!DP$11:DP$14577,'WEEKLY DATA'!$A$11:$A$14577,'MONTHLY DATA'!$A146,'WEEKLY DATA'!$B$11:$B$14577,'MONTHLY DATA'!$B146)</f>
        <v>237.5</v>
      </c>
      <c r="DQ146" s="78">
        <f>AVERAGEIFS('WEEKLY DATA'!DQ$11:DQ$14577,'WEEKLY DATA'!$A$11:$A$14577,'MONTHLY DATA'!$A146,'WEEKLY DATA'!$B$11:$B$14577,'MONTHLY DATA'!$B146)</f>
        <v>247.5</v>
      </c>
      <c r="DR146" s="78">
        <f>AVERAGEIFS('WEEKLY DATA'!DR$11:DR$14577,'WEEKLY DATA'!$A$11:$A$14577,'MONTHLY DATA'!$A146,'WEEKLY DATA'!$B$11:$B$14577,'MONTHLY DATA'!$B146)</f>
        <v>242.5</v>
      </c>
      <c r="DS146" s="154">
        <f t="shared" si="137"/>
        <v>-1.5228426395939132E-2</v>
      </c>
      <c r="DT146" s="78">
        <f>AVERAGEIFS('WEEKLY DATA'!DT$11:DT$14577,'WEEKLY DATA'!$A$11:$A$14577,'MONTHLY DATA'!$A146,'WEEKLY DATA'!$B$11:$B$14577,'MONTHLY DATA'!$B146)</f>
        <v>311</v>
      </c>
      <c r="DU146" s="78">
        <f>AVERAGEIFS('WEEKLY DATA'!DU$11:DU$14577,'WEEKLY DATA'!$A$11:$A$14577,'MONTHLY DATA'!$A146,'WEEKLY DATA'!$B$11:$B$14577,'MONTHLY DATA'!$B146)</f>
        <v>321</v>
      </c>
      <c r="DV146" s="78">
        <f>AVERAGEIFS('WEEKLY DATA'!DV$11:DV$14577,'WEEKLY DATA'!$A$11:$A$14577,'MONTHLY DATA'!$A146,'WEEKLY DATA'!$B$11:$B$14577,'MONTHLY DATA'!$B146)</f>
        <v>316</v>
      </c>
      <c r="DW146" s="154">
        <f t="shared" si="138"/>
        <v>-5.6716417910447792E-2</v>
      </c>
      <c r="DX146" s="78">
        <f>AVERAGEIFS('WEEKLY DATA'!DX$11:DX$14577,'WEEKLY DATA'!$A$11:$A$14577,'MONTHLY DATA'!$A146,'WEEKLY DATA'!$B$11:$B$14577,'MONTHLY DATA'!$B146)</f>
        <v>471</v>
      </c>
      <c r="DY146" s="78">
        <f>AVERAGEIFS('WEEKLY DATA'!DY$11:DY$14577,'WEEKLY DATA'!$A$11:$A$14577,'MONTHLY DATA'!$A146,'WEEKLY DATA'!$B$11:$B$14577,'MONTHLY DATA'!$B146)</f>
        <v>481</v>
      </c>
      <c r="DZ146" s="78">
        <f>AVERAGEIFS('WEEKLY DATA'!DZ$11:DZ$14577,'WEEKLY DATA'!$A$11:$A$14577,'MONTHLY DATA'!$A146,'WEEKLY DATA'!$B$11:$B$14577,'MONTHLY DATA'!$B146)</f>
        <v>476</v>
      </c>
      <c r="EA146" s="154">
        <f t="shared" si="139"/>
        <v>-8.3333333333333037E-3</v>
      </c>
      <c r="EB146" s="78">
        <f>AVERAGEIFS('WEEKLY DATA'!EB$11:EB$14577,'WEEKLY DATA'!$A$11:$A$14577,'MONTHLY DATA'!$A146,'WEEKLY DATA'!$B$11:$B$14577,'MONTHLY DATA'!$B146)</f>
        <v>295.5</v>
      </c>
      <c r="EC146" s="78">
        <f>AVERAGEIFS('WEEKLY DATA'!EC$11:EC$14577,'WEEKLY DATA'!$A$11:$A$14577,'MONTHLY DATA'!$A146,'WEEKLY DATA'!$B$11:$B$14577,'MONTHLY DATA'!$B146)</f>
        <v>305.5</v>
      </c>
      <c r="ED146" s="78">
        <f>AVERAGEIFS('WEEKLY DATA'!ED$11:ED$14577,'WEEKLY DATA'!$A$11:$A$14577,'MONTHLY DATA'!$A146,'WEEKLY DATA'!$B$11:$B$14577,'MONTHLY DATA'!$B146)</f>
        <v>300.5</v>
      </c>
      <c r="EE146" s="154">
        <f t="shared" si="140"/>
        <v>-6.6115702479339067E-3</v>
      </c>
      <c r="EF146" s="169">
        <f>AVERAGEIFS('WEEKLY DATA'!EF$11:EF$14577,'WEEKLY DATA'!$A$11:$A$14577,'MONTHLY DATA'!$A146,'WEEKLY DATA'!$B$11:$B$14577,'MONTHLY DATA'!$B146)</f>
        <v>230</v>
      </c>
      <c r="EG146" s="78">
        <f>AVERAGEIFS('WEEKLY DATA'!EG$11:EG$14577,'WEEKLY DATA'!$A$11:$A$14577,'MONTHLY DATA'!$A146,'WEEKLY DATA'!$B$11:$B$14577,'MONTHLY DATA'!$B146)</f>
        <v>240</v>
      </c>
      <c r="EH146" s="78">
        <f>AVERAGEIFS('WEEKLY DATA'!EH$11:EH$14577,'WEEKLY DATA'!$A$11:$A$14577,'MONTHLY DATA'!$A146,'WEEKLY DATA'!$B$11:$B$14577,'MONTHLY DATA'!$B146)</f>
        <v>235</v>
      </c>
      <c r="EI146" s="154">
        <f t="shared" si="141"/>
        <v>-5.0505050505050497E-2</v>
      </c>
      <c r="EJ146" s="78">
        <f>AVERAGEIFS('WEEKLY DATA'!EJ$11:EJ$14577,'WEEKLY DATA'!$A$11:$A$14577,'MONTHLY DATA'!$A146,'WEEKLY DATA'!$B$11:$B$14577,'MONTHLY DATA'!$B146)</f>
        <v>377</v>
      </c>
      <c r="EK146" s="78">
        <f>AVERAGEIFS('WEEKLY DATA'!EK$11:EK$14577,'WEEKLY DATA'!$A$11:$A$14577,'MONTHLY DATA'!$A146,'WEEKLY DATA'!$B$11:$B$14577,'MONTHLY DATA'!$B146)</f>
        <v>387</v>
      </c>
      <c r="EL146" s="78">
        <f>AVERAGEIFS('WEEKLY DATA'!EL$11:EL$14577,'WEEKLY DATA'!$A$11:$A$14577,'MONTHLY DATA'!$A146,'WEEKLY DATA'!$B$11:$B$14577,'MONTHLY DATA'!$B146)</f>
        <v>382</v>
      </c>
      <c r="EM146" s="154">
        <f t="shared" si="142"/>
        <v>-2.0512820512820551E-2</v>
      </c>
      <c r="EN146" s="78">
        <f>AVERAGEIFS('WEEKLY DATA'!EN$11:EN$14577,'WEEKLY DATA'!$A$11:$A$14577,'MONTHLY DATA'!$A146,'WEEKLY DATA'!$B$11:$B$14577,'MONTHLY DATA'!$B146)</f>
        <v>516</v>
      </c>
      <c r="EO146" s="78">
        <f>AVERAGEIFS('WEEKLY DATA'!EO$11:EO$14577,'WEEKLY DATA'!$A$11:$A$14577,'MONTHLY DATA'!$A146,'WEEKLY DATA'!$B$11:$B$14577,'MONTHLY DATA'!$B146)</f>
        <v>526</v>
      </c>
      <c r="EP146" s="78">
        <f>AVERAGEIFS('WEEKLY DATA'!EP$11:EP$14577,'WEEKLY DATA'!$A$11:$A$14577,'MONTHLY DATA'!$A146,'WEEKLY DATA'!$B$11:$B$14577,'MONTHLY DATA'!$B146)</f>
        <v>521</v>
      </c>
      <c r="EQ146" s="154">
        <f t="shared" si="143"/>
        <v>-7.6190476190476364E-3</v>
      </c>
      <c r="ER146" s="78">
        <f>AVERAGEIFS('WEEKLY DATA'!ER$11:ER$14577,'WEEKLY DATA'!$A$11:$A$14577,'MONTHLY DATA'!$A146,'WEEKLY DATA'!$B$11:$B$14577,'MONTHLY DATA'!$B146)</f>
        <v>314</v>
      </c>
      <c r="ES146" s="78">
        <f>AVERAGEIFS('WEEKLY DATA'!ES$11:ES$14577,'WEEKLY DATA'!$A$11:$A$14577,'MONTHLY DATA'!$A146,'WEEKLY DATA'!$B$11:$B$14577,'MONTHLY DATA'!$B146)</f>
        <v>324</v>
      </c>
      <c r="ET146" s="78">
        <f>AVERAGEIFS('WEEKLY DATA'!ET$11:ET$14577,'WEEKLY DATA'!$A$11:$A$14577,'MONTHLY DATA'!$A146,'WEEKLY DATA'!$B$11:$B$14577,'MONTHLY DATA'!$B146)</f>
        <v>319</v>
      </c>
      <c r="EU146" s="154">
        <f t="shared" si="144"/>
        <v>1.0693069306930703E-2</v>
      </c>
      <c r="EV146" s="78">
        <f>AVERAGEIFS('WEEKLY DATA'!EV$11:EV$14577,'WEEKLY DATA'!$A$11:$A$14577,'MONTHLY DATA'!$A146,'WEEKLY DATA'!$B$11:$B$14577,'MONTHLY DATA'!$B146)</f>
        <v>229.5</v>
      </c>
      <c r="EW146" s="78">
        <f>AVERAGEIFS('WEEKLY DATA'!EW$11:EW$14577,'WEEKLY DATA'!$A$11:$A$14577,'MONTHLY DATA'!$A146,'WEEKLY DATA'!$B$11:$B$14577,'MONTHLY DATA'!$B146)</f>
        <v>239.5</v>
      </c>
      <c r="EX146" s="78">
        <f>AVERAGEIFS('WEEKLY DATA'!EX$11:EX$14577,'WEEKLY DATA'!$A$11:$A$14577,'MONTHLY DATA'!$A146,'WEEKLY DATA'!$B$11:$B$14577,'MONTHLY DATA'!$B146)</f>
        <v>234.5</v>
      </c>
      <c r="EY146" s="154">
        <f t="shared" si="145"/>
        <v>8.6021505376343566E-3</v>
      </c>
      <c r="EZ146" s="78">
        <f>AVERAGEIFS('WEEKLY DATA'!EZ$11:EZ$14577,'WEEKLY DATA'!$A$11:$A$14577,'MONTHLY DATA'!$A146,'WEEKLY DATA'!$B$11:$B$14577,'MONTHLY DATA'!$B146)</f>
        <v>382</v>
      </c>
      <c r="FA146" s="78">
        <f>AVERAGEIFS('WEEKLY DATA'!FA$11:FA$14577,'WEEKLY DATA'!$A$11:$A$14577,'MONTHLY DATA'!$A146,'WEEKLY DATA'!$B$11:$B$14577,'MONTHLY DATA'!$B146)</f>
        <v>392</v>
      </c>
      <c r="FB146" s="78">
        <f>AVERAGEIFS('WEEKLY DATA'!FB$11:FB$14577,'WEEKLY DATA'!$A$11:$A$14577,'MONTHLY DATA'!$A146,'WEEKLY DATA'!$B$11:$B$14577,'MONTHLY DATA'!$B146)</f>
        <v>387</v>
      </c>
      <c r="FC146" s="154">
        <f t="shared" si="146"/>
        <v>-3.2499999999999973E-2</v>
      </c>
      <c r="FD146" s="78">
        <f>AVERAGEIFS('WEEKLY DATA'!FD$11:FD$14577,'WEEKLY DATA'!$A$11:$A$14577,'MONTHLY DATA'!$A146,'WEEKLY DATA'!$B$11:$B$14577,'MONTHLY DATA'!$B146)</f>
        <v>265</v>
      </c>
      <c r="FE146" s="78">
        <f>AVERAGEIFS('WEEKLY DATA'!FE$11:FE$14577,'WEEKLY DATA'!$A$11:$A$14577,'MONTHLY DATA'!$A146,'WEEKLY DATA'!$B$11:$B$14577,'MONTHLY DATA'!$B146)</f>
        <v>275</v>
      </c>
      <c r="FF146" s="78">
        <f>AVERAGEIFS('WEEKLY DATA'!FF$11:FF$14577,'WEEKLY DATA'!$A$11:$A$14577,'MONTHLY DATA'!$A146,'WEEKLY DATA'!$B$11:$B$14577,'MONTHLY DATA'!$B146)</f>
        <v>270</v>
      </c>
      <c r="FG146" s="154">
        <f t="shared" si="147"/>
        <v>2.857142857142847E-2</v>
      </c>
      <c r="FH146" s="78">
        <f>AVERAGEIFS('WEEKLY DATA'!FH$11:FH$14577,'WEEKLY DATA'!$A$11:$A$14577,'MONTHLY DATA'!$A146,'WEEKLY DATA'!$B$11:$B$14577,'MONTHLY DATA'!$B146)</f>
        <v>318</v>
      </c>
      <c r="FI146" s="78">
        <f>AVERAGEIFS('WEEKLY DATA'!FI$11:FI$14577,'WEEKLY DATA'!$A$11:$A$14577,'MONTHLY DATA'!$A146,'WEEKLY DATA'!$B$11:$B$14577,'MONTHLY DATA'!$B146)</f>
        <v>328</v>
      </c>
      <c r="FJ146" s="78">
        <f>AVERAGEIFS('WEEKLY DATA'!FJ$11:FJ$14577,'WEEKLY DATA'!$A$11:$A$14577,'MONTHLY DATA'!$A146,'WEEKLY DATA'!$B$11:$B$14577,'MONTHLY DATA'!$B146)</f>
        <v>323</v>
      </c>
      <c r="FK146" s="154">
        <f t="shared" si="148"/>
        <v>-1.7490494296577896E-2</v>
      </c>
      <c r="FL146" s="169">
        <f>AVERAGEIFS('WEEKLY DATA'!FL$11:FL$14577,'WEEKLY DATA'!$A$11:$A$14577,'MONTHLY DATA'!$A146,'WEEKLY DATA'!$B$11:$B$14577,'MONTHLY DATA'!$B146)</f>
        <v>267.5</v>
      </c>
      <c r="FM146" s="78">
        <f>AVERAGEIFS('WEEKLY DATA'!FM$11:FM$14577,'WEEKLY DATA'!$A$11:$A$14577,'MONTHLY DATA'!$A146,'WEEKLY DATA'!$B$11:$B$14577,'MONTHLY DATA'!$B146)</f>
        <v>277.5</v>
      </c>
      <c r="FN146" s="78">
        <f>AVERAGEIFS('WEEKLY DATA'!FN$11:FN$14577,'WEEKLY DATA'!$A$11:$A$14577,'MONTHLY DATA'!$A146,'WEEKLY DATA'!$B$11:$B$14577,'MONTHLY DATA'!$B146)</f>
        <v>272.5</v>
      </c>
      <c r="FO146" s="154">
        <f t="shared" si="149"/>
        <v>-1.5801354401805856E-2</v>
      </c>
      <c r="FP146" s="78">
        <f>AVERAGEIFS('WEEKLY DATA'!FP$11:FP$14577,'WEEKLY DATA'!$A$11:$A$14577,'MONTHLY DATA'!$A146,'WEEKLY DATA'!$B$11:$B$14577,'MONTHLY DATA'!$B146)</f>
        <v>278</v>
      </c>
      <c r="FQ146" s="78">
        <f>AVERAGEIFS('WEEKLY DATA'!FQ$11:FQ$14577,'WEEKLY DATA'!$A$11:$A$14577,'MONTHLY DATA'!$A146,'WEEKLY DATA'!$B$11:$B$14577,'MONTHLY DATA'!$B146)</f>
        <v>288</v>
      </c>
      <c r="FR146" s="78">
        <f>AVERAGEIFS('WEEKLY DATA'!FR$11:FR$14577,'WEEKLY DATA'!$A$11:$A$14577,'MONTHLY DATA'!$A146,'WEEKLY DATA'!$B$11:$B$14577,'MONTHLY DATA'!$B146)</f>
        <v>283</v>
      </c>
      <c r="FS146" s="154">
        <f t="shared" si="150"/>
        <v>-7.0175438596491446E-3</v>
      </c>
      <c r="FT146" s="78">
        <f>AVERAGEIFS('WEEKLY DATA'!FT$11:FT$14577,'WEEKLY DATA'!$A$11:$A$14577,'MONTHLY DATA'!$A146,'WEEKLY DATA'!$B$11:$B$14577,'MONTHLY DATA'!$B146)</f>
        <v>308</v>
      </c>
      <c r="FU146" s="78">
        <f>AVERAGEIFS('WEEKLY DATA'!FU$11:FU$14577,'WEEKLY DATA'!$A$11:$A$14577,'MONTHLY DATA'!$A146,'WEEKLY DATA'!$B$11:$B$14577,'MONTHLY DATA'!$B146)</f>
        <v>318</v>
      </c>
      <c r="FV146" s="78">
        <f>AVERAGEIFS('WEEKLY DATA'!FV$11:FV$14577,'WEEKLY DATA'!$A$11:$A$14577,'MONTHLY DATA'!$A146,'WEEKLY DATA'!$B$11:$B$14577,'MONTHLY DATA'!$B146)</f>
        <v>313</v>
      </c>
      <c r="FW146" s="154">
        <f t="shared" si="151"/>
        <v>-8.2783882783882823E-2</v>
      </c>
      <c r="FX146" s="78">
        <f>AVERAGEIFS('WEEKLY DATA'!FX$11:FX$14577,'WEEKLY DATA'!$A$11:$A$14577,'MONTHLY DATA'!$A146,'WEEKLY DATA'!$B$11:$B$14577,'MONTHLY DATA'!$B146)</f>
        <v>270</v>
      </c>
      <c r="FY146" s="78">
        <f>AVERAGEIFS('WEEKLY DATA'!FY$11:FY$14577,'WEEKLY DATA'!$A$11:$A$14577,'MONTHLY DATA'!$A146,'WEEKLY DATA'!$B$11:$B$14577,'MONTHLY DATA'!$B146)</f>
        <v>280</v>
      </c>
      <c r="FZ146" s="78">
        <f>AVERAGEIFS('WEEKLY DATA'!FZ$11:FZ$14577,'WEEKLY DATA'!$A$11:$A$14577,'MONTHLY DATA'!$A146,'WEEKLY DATA'!$B$11:$B$14577,'MONTHLY DATA'!$B146)</f>
        <v>275</v>
      </c>
      <c r="GA146" s="154">
        <f t="shared" si="152"/>
        <v>4.5662100456620447E-3</v>
      </c>
      <c r="GB146" s="78">
        <f>AVERAGEIFS('WEEKLY DATA'!GB$11:GB$14577,'WEEKLY DATA'!$A$11:$A$14577,'MONTHLY DATA'!$A146,'WEEKLY DATA'!$B$11:$B$14577,'MONTHLY DATA'!$B146)</f>
        <v>393</v>
      </c>
      <c r="GC146" s="78">
        <f>AVERAGEIFS('WEEKLY DATA'!GC$11:GC$14577,'WEEKLY DATA'!$A$11:$A$14577,'MONTHLY DATA'!$A146,'WEEKLY DATA'!$B$11:$B$14577,'MONTHLY DATA'!$B146)</f>
        <v>403</v>
      </c>
      <c r="GD146" s="78">
        <f>AVERAGEIFS('WEEKLY DATA'!GD$11:GD$14577,'WEEKLY DATA'!$A$11:$A$14577,'MONTHLY DATA'!$A146,'WEEKLY DATA'!$B$11:$B$14577,'MONTHLY DATA'!$B146)</f>
        <v>398</v>
      </c>
      <c r="GE146" s="154">
        <f t="shared" si="153"/>
        <v>1.2400635930047699E-2</v>
      </c>
      <c r="GF146" s="169">
        <f>AVERAGEIFS('WEEKLY DATA'!GF$11:GF$14577,'WEEKLY DATA'!$A$11:$A$14577,'MONTHLY DATA'!$A146,'WEEKLY DATA'!$B$11:$B$14577,'MONTHLY DATA'!$B146)</f>
        <v>343</v>
      </c>
      <c r="GG146" s="78">
        <f>AVERAGEIFS('WEEKLY DATA'!GG$11:GG$14577,'WEEKLY DATA'!$A$11:$A$14577,'MONTHLY DATA'!$A146,'WEEKLY DATA'!$B$11:$B$14577,'MONTHLY DATA'!$B146)</f>
        <v>353</v>
      </c>
      <c r="GH146" s="78">
        <f>AVERAGEIFS('WEEKLY DATA'!GH$11:GH$14577,'WEEKLY DATA'!$A$11:$A$14577,'MONTHLY DATA'!$A146,'WEEKLY DATA'!$B$11:$B$14577,'MONTHLY DATA'!$B146)</f>
        <v>348</v>
      </c>
      <c r="GI146" s="154">
        <f t="shared" si="154"/>
        <v>-7.4866310160427441E-3</v>
      </c>
      <c r="GJ146" s="78">
        <f>AVERAGEIFS('WEEKLY DATA'!GJ$11:GJ$14577,'WEEKLY DATA'!$A$11:$A$14577,'MONTHLY DATA'!$A146,'WEEKLY DATA'!$B$11:$B$14577,'MONTHLY DATA'!$B146)</f>
        <v>321</v>
      </c>
      <c r="GK146" s="78">
        <f>AVERAGEIFS('WEEKLY DATA'!GK$11:GK$14577,'WEEKLY DATA'!$A$11:$A$14577,'MONTHLY DATA'!$A146,'WEEKLY DATA'!$B$11:$B$14577,'MONTHLY DATA'!$B146)</f>
        <v>331</v>
      </c>
      <c r="GL146" s="78">
        <f>AVERAGEIFS('WEEKLY DATA'!GL$11:GL$14577,'WEEKLY DATA'!$A$11:$A$14577,'MONTHLY DATA'!$A146,'WEEKLY DATA'!$B$11:$B$14577,'MONTHLY DATA'!$B146)</f>
        <v>326</v>
      </c>
      <c r="GM146" s="154">
        <f t="shared" si="155"/>
        <v>-5.507246376811592E-2</v>
      </c>
      <c r="GN146" s="78">
        <f>AVERAGEIFS('WEEKLY DATA'!GN$11:GN$14577,'WEEKLY DATA'!$A$11:$A$14577,'MONTHLY DATA'!$A146,'WEEKLY DATA'!$B$11:$B$14577,'MONTHLY DATA'!$B146)</f>
        <v>576</v>
      </c>
      <c r="GO146" s="78">
        <f>AVERAGEIFS('WEEKLY DATA'!GO$11:GO$14577,'WEEKLY DATA'!$A$11:$A$14577,'MONTHLY DATA'!$A146,'WEEKLY DATA'!$B$11:$B$14577,'MONTHLY DATA'!$B146)</f>
        <v>586</v>
      </c>
      <c r="GP146" s="78">
        <f>AVERAGEIFS('WEEKLY DATA'!GP$11:GP$14577,'WEEKLY DATA'!$A$11:$A$14577,'MONTHLY DATA'!$A146,'WEEKLY DATA'!$B$11:$B$14577,'MONTHLY DATA'!$B146)</f>
        <v>581</v>
      </c>
      <c r="GQ146" s="154">
        <f t="shared" si="156"/>
        <v>-6.8376068376068133E-3</v>
      </c>
      <c r="GR146" s="78"/>
    </row>
    <row r="147" spans="1:200" ht="15.75" x14ac:dyDescent="0.25">
      <c r="A147">
        <f t="shared" si="106"/>
        <v>5</v>
      </c>
      <c r="B147">
        <f t="shared" si="107"/>
        <v>2021</v>
      </c>
      <c r="C147" s="86">
        <v>44317</v>
      </c>
      <c r="D147" s="78">
        <f>AVERAGEIFS('WEEKLY DATA'!D$11:D$14577,'WEEKLY DATA'!$A$11:$A$14577,'MONTHLY DATA'!$A147,'WEEKLY DATA'!$B$11:$B$14577,'MONTHLY DATA'!$B147)</f>
        <v>335.625</v>
      </c>
      <c r="E147" s="78">
        <f>AVERAGEIFS('WEEKLY DATA'!E$11:E$14577,'WEEKLY DATA'!$A$11:$A$14577,'MONTHLY DATA'!$A147,'WEEKLY DATA'!$B$11:$B$14577,'MONTHLY DATA'!$B147)</f>
        <v>345.625</v>
      </c>
      <c r="F147" s="78">
        <f>AVERAGEIFS('WEEKLY DATA'!F$11:F$14577,'WEEKLY DATA'!$A$11:$A$14577,'MONTHLY DATA'!$A147,'WEEKLY DATA'!$B$11:$B$14577,'MONTHLY DATA'!$B147)</f>
        <v>340.625</v>
      </c>
      <c r="G147" s="154">
        <f t="shared" si="108"/>
        <v>3.5334346504559244E-2</v>
      </c>
      <c r="H147" s="169">
        <f>AVERAGEIFS('WEEKLY DATA'!H$11:H$14577,'WEEKLY DATA'!$A$11:$A$14577,'MONTHLY DATA'!$A147,'WEEKLY DATA'!$B$11:$B$14577,'MONTHLY DATA'!$B147)</f>
        <v>308.75</v>
      </c>
      <c r="I147" s="78">
        <f>AVERAGEIFS('WEEKLY DATA'!I$11:I$14577,'WEEKLY DATA'!$A$11:$A$14577,'MONTHLY DATA'!$A147,'WEEKLY DATA'!$B$11:$B$14577,'MONTHLY DATA'!$B147)</f>
        <v>318.75</v>
      </c>
      <c r="J147" s="78">
        <f>AVERAGEIFS('WEEKLY DATA'!J$11:J$14577,'WEEKLY DATA'!$A$11:$A$14577,'MONTHLY DATA'!$A147,'WEEKLY DATA'!$B$11:$B$14577,'MONTHLY DATA'!$B147)</f>
        <v>313.75</v>
      </c>
      <c r="K147" s="154">
        <f t="shared" si="109"/>
        <v>2.3654159869494373E-2</v>
      </c>
      <c r="L147" s="169">
        <f>AVERAGEIFS('WEEKLY DATA'!L$11:L$14577,'WEEKLY DATA'!$A$11:$A$14577,'MONTHLY DATA'!$A147,'WEEKLY DATA'!$B$11:$B$14577,'MONTHLY DATA'!$B147)</f>
        <v>368.75</v>
      </c>
      <c r="M147" s="78">
        <f>AVERAGEIFS('WEEKLY DATA'!M$11:M$14577,'WEEKLY DATA'!$A$11:$A$14577,'MONTHLY DATA'!$A147,'WEEKLY DATA'!$B$11:$B$14577,'MONTHLY DATA'!$B147)</f>
        <v>378.75</v>
      </c>
      <c r="N147" s="78">
        <f>AVERAGEIFS('WEEKLY DATA'!N$11:N$14577,'WEEKLY DATA'!$A$11:$A$14577,'MONTHLY DATA'!$A147,'WEEKLY DATA'!$B$11:$B$14577,'MONTHLY DATA'!$B147)</f>
        <v>373.75</v>
      </c>
      <c r="O147" s="154">
        <f t="shared" si="110"/>
        <v>-2.9220779220779258E-2</v>
      </c>
      <c r="P147" s="169">
        <f>AVERAGEIFS('WEEKLY DATA'!P$11:P$14577,'WEEKLY DATA'!$A$11:$A$14577,'MONTHLY DATA'!$A147,'WEEKLY DATA'!$B$11:$B$14577,'MONTHLY DATA'!$B147)</f>
        <v>346.25</v>
      </c>
      <c r="Q147" s="78">
        <f>AVERAGEIFS('WEEKLY DATA'!Q$11:Q$14577,'WEEKLY DATA'!$A$11:$A$14577,'MONTHLY DATA'!$A147,'WEEKLY DATA'!$B$11:$B$14577,'MONTHLY DATA'!$B147)</f>
        <v>356.25</v>
      </c>
      <c r="R147" s="78">
        <f>AVERAGEIFS('WEEKLY DATA'!R$11:R$14577,'WEEKLY DATA'!$A$11:$A$14577,'MONTHLY DATA'!$A147,'WEEKLY DATA'!$B$11:$B$14577,'MONTHLY DATA'!$B147)</f>
        <v>351.25</v>
      </c>
      <c r="S147" s="154">
        <f t="shared" si="111"/>
        <v>3.4609720176730585E-2</v>
      </c>
      <c r="T147" s="169">
        <f>AVERAGEIFS('WEEKLY DATA'!T$11:T$14577,'WEEKLY DATA'!$A$11:$A$14577,'MONTHLY DATA'!$A147,'WEEKLY DATA'!$B$11:$B$14577,'MONTHLY DATA'!$B147)</f>
        <v>315</v>
      </c>
      <c r="U147" s="78">
        <f>AVERAGEIFS('WEEKLY DATA'!U$11:U$14577,'WEEKLY DATA'!$A$11:$A$14577,'MONTHLY DATA'!$A147,'WEEKLY DATA'!$B$11:$B$14577,'MONTHLY DATA'!$B147)</f>
        <v>325</v>
      </c>
      <c r="V147" s="78">
        <f>AVERAGEIFS('WEEKLY DATA'!V$11:V$14577,'WEEKLY DATA'!$A$11:$A$14577,'MONTHLY DATA'!$A147,'WEEKLY DATA'!$B$11:$B$14577,'MONTHLY DATA'!$B147)</f>
        <v>320</v>
      </c>
      <c r="W147" s="154">
        <f t="shared" si="112"/>
        <v>7.7441077441077422E-2</v>
      </c>
      <c r="X147" s="169">
        <f>AVERAGEIFS('WEEKLY DATA'!X$11:X$14577,'WEEKLY DATA'!$A$11:$A$14577,'MONTHLY DATA'!$A147,'WEEKLY DATA'!$B$11:$B$14577,'MONTHLY DATA'!$B147)</f>
        <v>284.375</v>
      </c>
      <c r="Y147" s="78">
        <f>AVERAGEIFS('WEEKLY DATA'!Y$11:Y$14577,'WEEKLY DATA'!$A$11:$A$14577,'MONTHLY DATA'!$A147,'WEEKLY DATA'!$B$11:$B$14577,'MONTHLY DATA'!$B147)</f>
        <v>294.375</v>
      </c>
      <c r="Z147" s="78">
        <f>AVERAGEIFS('WEEKLY DATA'!Z$11:Z$14577,'WEEKLY DATA'!$A$11:$A$14577,'MONTHLY DATA'!$A147,'WEEKLY DATA'!$B$11:$B$14577,'MONTHLY DATA'!$B147)</f>
        <v>289.375</v>
      </c>
      <c r="AA147" s="154">
        <f t="shared" si="113"/>
        <v>7.5743494423791802E-2</v>
      </c>
      <c r="AB147" s="169">
        <f>AVERAGEIFS('WEEKLY DATA'!AB$11:AB$14577,'WEEKLY DATA'!$A$11:$A$14577,'MONTHLY DATA'!$A147,'WEEKLY DATA'!$B$11:$B$14577,'MONTHLY DATA'!$B147)</f>
        <v>330</v>
      </c>
      <c r="AC147" s="78">
        <f>AVERAGEIFS('WEEKLY DATA'!AC$11:AC$14577,'WEEKLY DATA'!$A$11:$A$14577,'MONTHLY DATA'!$A147,'WEEKLY DATA'!$B$11:$B$14577,'MONTHLY DATA'!$B147)</f>
        <v>340</v>
      </c>
      <c r="AD147" s="78">
        <f>AVERAGEIFS('WEEKLY DATA'!AD$11:AD$14577,'WEEKLY DATA'!$A$11:$A$14577,'MONTHLY DATA'!$A147,'WEEKLY DATA'!$B$11:$B$14577,'MONTHLY DATA'!$B147)</f>
        <v>335</v>
      </c>
      <c r="AE147" s="154">
        <f t="shared" si="114"/>
        <v>-6.944444444444442E-2</v>
      </c>
      <c r="AF147" s="169">
        <f>AVERAGEIFS('WEEKLY DATA'!AF$11:AF$14577,'WEEKLY DATA'!$A$11:$A$14577,'MONTHLY DATA'!$A147,'WEEKLY DATA'!$B$11:$B$14577,'MONTHLY DATA'!$B147)</f>
        <v>305</v>
      </c>
      <c r="AG147" s="78">
        <f>AVERAGEIFS('WEEKLY DATA'!AG$11:AG$14577,'WEEKLY DATA'!$A$11:$A$14577,'MONTHLY DATA'!$A147,'WEEKLY DATA'!$B$11:$B$14577,'MONTHLY DATA'!$B147)</f>
        <v>315</v>
      </c>
      <c r="AH147" s="78">
        <f>AVERAGEIFS('WEEKLY DATA'!AH$11:AH$14577,'WEEKLY DATA'!$A$11:$A$14577,'MONTHLY DATA'!$A147,'WEEKLY DATA'!$B$11:$B$14577,'MONTHLY DATA'!$B147)</f>
        <v>310</v>
      </c>
      <c r="AI147" s="154">
        <f t="shared" si="115"/>
        <v>2.9900332225913706E-2</v>
      </c>
      <c r="AJ147" s="169">
        <f>AVERAGEIFS('WEEKLY DATA'!AJ$11:AJ$14577,'WEEKLY DATA'!$A$11:$A$14577,'MONTHLY DATA'!$A147,'WEEKLY DATA'!$B$11:$B$14577,'MONTHLY DATA'!$B147)</f>
        <v>270</v>
      </c>
      <c r="AK147" s="78">
        <f>AVERAGEIFS('WEEKLY DATA'!AK$11:AK$14577,'WEEKLY DATA'!$A$11:$A$14577,'MONTHLY DATA'!$A147,'WEEKLY DATA'!$B$11:$B$14577,'MONTHLY DATA'!$B147)</f>
        <v>280</v>
      </c>
      <c r="AL147" s="78">
        <f>AVERAGEIFS('WEEKLY DATA'!AL$11:AL$14577,'WEEKLY DATA'!$A$11:$A$14577,'MONTHLY DATA'!$A147,'WEEKLY DATA'!$B$11:$B$14577,'MONTHLY DATA'!$B147)</f>
        <v>275</v>
      </c>
      <c r="AM147" s="154">
        <f t="shared" si="116"/>
        <v>2.6119402985074647E-2</v>
      </c>
      <c r="AN147" s="169">
        <f>AVERAGEIFS('WEEKLY DATA'!AN$11:AN$14577,'WEEKLY DATA'!$A$11:$A$14577,'MONTHLY DATA'!$A147,'WEEKLY DATA'!$B$11:$B$14577,'MONTHLY DATA'!$B147)</f>
        <v>245</v>
      </c>
      <c r="AO147" s="78">
        <f>AVERAGEIFS('WEEKLY DATA'!AO$11:AO$14577,'WEEKLY DATA'!$A$11:$A$14577,'MONTHLY DATA'!$A147,'WEEKLY DATA'!$B$11:$B$14577,'MONTHLY DATA'!$B147)</f>
        <v>255</v>
      </c>
      <c r="AP147" s="78">
        <f>AVERAGEIFS('WEEKLY DATA'!AP$11:AP$14577,'WEEKLY DATA'!$A$11:$A$14577,'MONTHLY DATA'!$A147,'WEEKLY DATA'!$B$11:$B$14577,'MONTHLY DATA'!$B147)</f>
        <v>250</v>
      </c>
      <c r="AQ147" s="154">
        <f t="shared" si="117"/>
        <v>2.6694045174537884E-2</v>
      </c>
      <c r="AR147" s="169">
        <f>AVERAGEIFS('WEEKLY DATA'!AR$11:AR$14577,'WEEKLY DATA'!$A$11:$A$14577,'MONTHLY DATA'!$A147,'WEEKLY DATA'!$B$11:$B$14577,'MONTHLY DATA'!$B147)</f>
        <v>328.75</v>
      </c>
      <c r="AS147" s="78">
        <f>AVERAGEIFS('WEEKLY DATA'!AS$11:AS$14577,'WEEKLY DATA'!$A$11:$A$14577,'MONTHLY DATA'!$A147,'WEEKLY DATA'!$B$11:$B$14577,'MONTHLY DATA'!$B147)</f>
        <v>338.75</v>
      </c>
      <c r="AT147" s="78">
        <f>AVERAGEIFS('WEEKLY DATA'!AT$11:AT$14577,'WEEKLY DATA'!$A$11:$A$14577,'MONTHLY DATA'!$A147,'WEEKLY DATA'!$B$11:$B$14577,'MONTHLY DATA'!$B147)</f>
        <v>333.75</v>
      </c>
      <c r="AU147" s="154">
        <f t="shared" si="118"/>
        <v>-1.2573964497041401E-2</v>
      </c>
      <c r="AV147" s="169">
        <f>AVERAGEIFS('WEEKLY DATA'!AV$11:AV$14577,'WEEKLY DATA'!$A$11:$A$14577,'MONTHLY DATA'!$A147,'WEEKLY DATA'!$B$11:$B$14577,'MONTHLY DATA'!$B147)</f>
        <v>305</v>
      </c>
      <c r="AW147" s="78">
        <f>AVERAGEIFS('WEEKLY DATA'!AW$11:AW$14577,'WEEKLY DATA'!$A$11:$A$14577,'MONTHLY DATA'!$A147,'WEEKLY DATA'!$B$11:$B$14577,'MONTHLY DATA'!$B147)</f>
        <v>315</v>
      </c>
      <c r="AX147" s="78">
        <f>AVERAGEIFS('WEEKLY DATA'!AX$11:AX$14577,'WEEKLY DATA'!$A$11:$A$14577,'MONTHLY DATA'!$A147,'WEEKLY DATA'!$B$11:$B$14577,'MONTHLY DATA'!$B147)</f>
        <v>310</v>
      </c>
      <c r="AY147" s="154">
        <f t="shared" si="119"/>
        <v>2.1416803953871577E-2</v>
      </c>
      <c r="AZ147" s="169">
        <f>AVERAGEIFS('WEEKLY DATA'!AZ$11:AZ$14577,'WEEKLY DATA'!$A$11:$A$14577,'MONTHLY DATA'!$A147,'WEEKLY DATA'!$B$11:$B$14577,'MONTHLY DATA'!$B147)</f>
        <v>258.75</v>
      </c>
      <c r="BA147" s="78">
        <f>AVERAGEIFS('WEEKLY DATA'!BA$11:BA$14577,'WEEKLY DATA'!$A$11:$A$14577,'MONTHLY DATA'!$A147,'WEEKLY DATA'!$B$11:$B$14577,'MONTHLY DATA'!$B147)</f>
        <v>268.75</v>
      </c>
      <c r="BB147" s="78">
        <f>AVERAGEIFS('WEEKLY DATA'!BB$11:BB$14577,'WEEKLY DATA'!$A$11:$A$14577,'MONTHLY DATA'!$A147,'WEEKLY DATA'!$B$11:$B$14577,'MONTHLY DATA'!$B147)</f>
        <v>263.75</v>
      </c>
      <c r="BC147" s="154">
        <f t="shared" si="120"/>
        <v>8.5390946502057696E-2</v>
      </c>
      <c r="BD147" s="169">
        <f>AVERAGEIFS('WEEKLY DATA'!BD$11:BD$14577,'WEEKLY DATA'!$A$11:$A$14577,'MONTHLY DATA'!$A147,'WEEKLY DATA'!$B$11:$B$14577,'MONTHLY DATA'!$B147)</f>
        <v>211.25</v>
      </c>
      <c r="BE147" s="78">
        <f>AVERAGEIFS('WEEKLY DATA'!BE$11:BE$14577,'WEEKLY DATA'!$A$11:$A$14577,'MONTHLY DATA'!$A147,'WEEKLY DATA'!$B$11:$B$14577,'MONTHLY DATA'!$B147)</f>
        <v>221.25</v>
      </c>
      <c r="BF147" s="78">
        <f>AVERAGEIFS('WEEKLY DATA'!BF$11:BF$14577,'WEEKLY DATA'!$A$11:$A$14577,'MONTHLY DATA'!$A147,'WEEKLY DATA'!$B$11:$B$14577,'MONTHLY DATA'!$B147)</f>
        <v>216.25</v>
      </c>
      <c r="BG147" s="154">
        <f t="shared" si="121"/>
        <v>6.5270935960591192E-2</v>
      </c>
      <c r="BH147" s="169">
        <f>AVERAGEIFS('WEEKLY DATA'!BH$11:BH$14577,'WEEKLY DATA'!$A$11:$A$14577,'MONTHLY DATA'!$A147,'WEEKLY DATA'!$B$11:$B$14577,'MONTHLY DATA'!$B147)</f>
        <v>328.75</v>
      </c>
      <c r="BI147" s="78">
        <f>AVERAGEIFS('WEEKLY DATA'!BI$11:BI$14577,'WEEKLY DATA'!$A$11:$A$14577,'MONTHLY DATA'!$A147,'WEEKLY DATA'!$B$11:$B$14577,'MONTHLY DATA'!$B147)</f>
        <v>338.75</v>
      </c>
      <c r="BJ147" s="78">
        <f>AVERAGEIFS('WEEKLY DATA'!BJ$11:BJ$14577,'WEEKLY DATA'!$A$11:$A$14577,'MONTHLY DATA'!$A147,'WEEKLY DATA'!$B$11:$B$14577,'MONTHLY DATA'!$B147)</f>
        <v>333.75</v>
      </c>
      <c r="BK147" s="154">
        <f t="shared" si="122"/>
        <v>2.2522522522523403E-3</v>
      </c>
      <c r="BL147" s="169">
        <f>AVERAGEIFS('WEEKLY DATA'!BL$11:BL$14577,'WEEKLY DATA'!$A$11:$A$14577,'MONTHLY DATA'!$A147,'WEEKLY DATA'!$B$11:$B$14577,'MONTHLY DATA'!$B147)</f>
        <v>291.25</v>
      </c>
      <c r="BM147" s="78">
        <f>AVERAGEIFS('WEEKLY DATA'!BM$11:BM$14577,'WEEKLY DATA'!$A$11:$A$14577,'MONTHLY DATA'!$A147,'WEEKLY DATA'!$B$11:$B$14577,'MONTHLY DATA'!$B147)</f>
        <v>301.25</v>
      </c>
      <c r="BN147" s="78">
        <f>AVERAGEIFS('WEEKLY DATA'!BN$11:BN$14577,'WEEKLY DATA'!$A$11:$A$14577,'MONTHLY DATA'!$A147,'WEEKLY DATA'!$B$11:$B$14577,'MONTHLY DATA'!$B147)</f>
        <v>296.25</v>
      </c>
      <c r="BO147" s="154">
        <f t="shared" si="123"/>
        <v>5.0531914893616969E-2</v>
      </c>
      <c r="BP147" s="78">
        <f>AVERAGEIFS('WEEKLY DATA'!BP$11:BP$14577,'WEEKLY DATA'!$A$11:$A$14577,'MONTHLY DATA'!$A147,'WEEKLY DATA'!$B$11:$B$14577,'MONTHLY DATA'!$B147)</f>
        <v>298.125</v>
      </c>
      <c r="BQ147" s="78">
        <f>AVERAGEIFS('WEEKLY DATA'!BQ$11:BQ$14577,'WEEKLY DATA'!$A$11:$A$14577,'MONTHLY DATA'!$A147,'WEEKLY DATA'!$B$11:$B$14577,'MONTHLY DATA'!$B147)</f>
        <v>308.125</v>
      </c>
      <c r="BR147" s="78">
        <f>AVERAGEIFS('WEEKLY DATA'!BR$11:BR$14577,'WEEKLY DATA'!$A$11:$A$14577,'MONTHLY DATA'!$A147,'WEEKLY DATA'!$B$11:$B$14577,'MONTHLY DATA'!$B147)</f>
        <v>303.125</v>
      </c>
      <c r="BS147" s="154">
        <f t="shared" si="124"/>
        <v>3.4556313993174159E-2</v>
      </c>
      <c r="BT147" s="78">
        <f>AVERAGEIFS('WEEKLY DATA'!BT$11:BT$14577,'WEEKLY DATA'!$A$11:$A$14577,'MONTHLY DATA'!$A147,'WEEKLY DATA'!$B$11:$B$14577,'MONTHLY DATA'!$B147)</f>
        <v>244.375</v>
      </c>
      <c r="BU147" s="78">
        <f>AVERAGEIFS('WEEKLY DATA'!BU$11:BU$14577,'WEEKLY DATA'!$A$11:$A$14577,'MONTHLY DATA'!$A147,'WEEKLY DATA'!$B$11:$B$14577,'MONTHLY DATA'!$B147)</f>
        <v>254.375</v>
      </c>
      <c r="BV147" s="78">
        <f>AVERAGEIFS('WEEKLY DATA'!BV$11:BV$14577,'WEEKLY DATA'!$A$11:$A$14577,'MONTHLY DATA'!$A147,'WEEKLY DATA'!$B$11:$B$14577,'MONTHLY DATA'!$B147)</f>
        <v>249.375</v>
      </c>
      <c r="BW147" s="154">
        <f t="shared" si="125"/>
        <v>4.7794117647058876E-2</v>
      </c>
      <c r="BX147" s="78">
        <f>AVERAGEIFS('WEEKLY DATA'!BX$11:BX$14577,'WEEKLY DATA'!$A$11:$A$14577,'MONTHLY DATA'!$A147,'WEEKLY DATA'!$B$11:$B$14577,'MONTHLY DATA'!$B147)</f>
        <v>338.75</v>
      </c>
      <c r="BY147" s="78">
        <f>AVERAGEIFS('WEEKLY DATA'!BY$11:BY$14577,'WEEKLY DATA'!$A$11:$A$14577,'MONTHLY DATA'!$A147,'WEEKLY DATA'!$B$11:$B$14577,'MONTHLY DATA'!$B147)</f>
        <v>348.75</v>
      </c>
      <c r="BZ147" s="78">
        <f>AVERAGEIFS('WEEKLY DATA'!BZ$11:BZ$14577,'WEEKLY DATA'!$A$11:$A$14577,'MONTHLY DATA'!$A147,'WEEKLY DATA'!$B$11:$B$14577,'MONTHLY DATA'!$B147)</f>
        <v>343.75</v>
      </c>
      <c r="CA147" s="154">
        <f t="shared" si="126"/>
        <v>2.9191616766466977E-2</v>
      </c>
      <c r="CB147" s="78">
        <f>AVERAGEIFS('WEEKLY DATA'!CB$11:CB$14577,'WEEKLY DATA'!$A$11:$A$14577,'MONTHLY DATA'!$A147,'WEEKLY DATA'!$B$11:$B$14577,'MONTHLY DATA'!$B147)</f>
        <v>465</v>
      </c>
      <c r="CC147" s="78">
        <f>AVERAGEIFS('WEEKLY DATA'!CC$11:CC$14577,'WEEKLY DATA'!$A$11:$A$14577,'MONTHLY DATA'!$A147,'WEEKLY DATA'!$B$11:$B$14577,'MONTHLY DATA'!$B147)</f>
        <v>475</v>
      </c>
      <c r="CD147" s="78">
        <f>AVERAGEIFS('WEEKLY DATA'!CD$11:CD$14577,'WEEKLY DATA'!$A$11:$A$14577,'MONTHLY DATA'!$A147,'WEEKLY DATA'!$B$11:$B$14577,'MONTHLY DATA'!$B147)</f>
        <v>470</v>
      </c>
      <c r="CE147" s="154">
        <f t="shared" si="127"/>
        <v>3.1833150384193099E-2</v>
      </c>
      <c r="CF147" s="78">
        <f>AVERAGEIFS('WEEKLY DATA'!CF$11:CF$14577,'WEEKLY DATA'!$A$11:$A$14577,'MONTHLY DATA'!$A147,'WEEKLY DATA'!$B$11:$B$14577,'MONTHLY DATA'!$B147)</f>
        <v>297.5</v>
      </c>
      <c r="CG147" s="78">
        <f>AVERAGEIFS('WEEKLY DATA'!CG$11:CG$14577,'WEEKLY DATA'!$A$11:$A$14577,'MONTHLY DATA'!$A147,'WEEKLY DATA'!$B$11:$B$14577,'MONTHLY DATA'!$B147)</f>
        <v>307.5</v>
      </c>
      <c r="CH147" s="78">
        <f>AVERAGEIFS('WEEKLY DATA'!CH$11:CH$14577,'WEEKLY DATA'!$A$11:$A$14577,'MONTHLY DATA'!$A147,'WEEKLY DATA'!$B$11:$B$14577,'MONTHLY DATA'!$B147)</f>
        <v>302.5</v>
      </c>
      <c r="CI147" s="154">
        <f t="shared" si="128"/>
        <v>8.4229390681003657E-2</v>
      </c>
      <c r="CJ147" s="78">
        <f>AVERAGEIFS('WEEKLY DATA'!CJ$11:CJ$14577,'WEEKLY DATA'!$A$11:$A$14577,'MONTHLY DATA'!$A147,'WEEKLY DATA'!$B$11:$B$14577,'MONTHLY DATA'!$B147)</f>
        <v>241.875</v>
      </c>
      <c r="CK147" s="78">
        <f>AVERAGEIFS('WEEKLY DATA'!CK$11:CK$14577,'WEEKLY DATA'!$A$11:$A$14577,'MONTHLY DATA'!$A147,'WEEKLY DATA'!$B$11:$B$14577,'MONTHLY DATA'!$B147)</f>
        <v>251.875</v>
      </c>
      <c r="CL147" s="78">
        <f>AVERAGEIFS('WEEKLY DATA'!CL$11:CL$14577,'WEEKLY DATA'!$A$11:$A$14577,'MONTHLY DATA'!$A147,'WEEKLY DATA'!$B$11:$B$14577,'MONTHLY DATA'!$B147)</f>
        <v>246.875</v>
      </c>
      <c r="CM147" s="154">
        <f t="shared" si="129"/>
        <v>3.7289915966386644E-2</v>
      </c>
      <c r="CN147" s="78">
        <f>AVERAGEIFS('WEEKLY DATA'!CN$11:CN$14577,'WEEKLY DATA'!$A$11:$A$14577,'MONTHLY DATA'!$A147,'WEEKLY DATA'!$B$11:$B$14577,'MONTHLY DATA'!$B147)</f>
        <v>295</v>
      </c>
      <c r="CO147" s="78">
        <f>AVERAGEIFS('WEEKLY DATA'!CO$11:CO$14577,'WEEKLY DATA'!$A$11:$A$14577,'MONTHLY DATA'!$A147,'WEEKLY DATA'!$B$11:$B$14577,'MONTHLY DATA'!$B147)</f>
        <v>305</v>
      </c>
      <c r="CP147" s="78">
        <f>AVERAGEIFS('WEEKLY DATA'!CP$11:CP$14577,'WEEKLY DATA'!$A$11:$A$14577,'MONTHLY DATA'!$A147,'WEEKLY DATA'!$B$11:$B$14577,'MONTHLY DATA'!$B147)</f>
        <v>300</v>
      </c>
      <c r="CQ147" s="154">
        <f t="shared" si="130"/>
        <v>3.2702237521514688E-2</v>
      </c>
      <c r="CR147" s="78">
        <f>AVERAGEIFS('WEEKLY DATA'!CR$11:CR$14577,'WEEKLY DATA'!$A$11:$A$14577,'MONTHLY DATA'!$A147,'WEEKLY DATA'!$B$11:$B$14577,'MONTHLY DATA'!$B147)</f>
        <v>480</v>
      </c>
      <c r="CS147" s="78">
        <f>AVERAGEIFS('WEEKLY DATA'!CS$11:CS$14577,'WEEKLY DATA'!$A$11:$A$14577,'MONTHLY DATA'!$A147,'WEEKLY DATA'!$B$11:$B$14577,'MONTHLY DATA'!$B147)</f>
        <v>490</v>
      </c>
      <c r="CT147" s="78">
        <f>AVERAGEIFS('WEEKLY DATA'!CT$11:CT$14577,'WEEKLY DATA'!$A$11:$A$14577,'MONTHLY DATA'!$A147,'WEEKLY DATA'!$B$11:$B$14577,'MONTHLY DATA'!$B147)</f>
        <v>485</v>
      </c>
      <c r="CU147" s="154">
        <f t="shared" si="131"/>
        <v>-3.0832476875641834E-3</v>
      </c>
      <c r="CV147" s="169">
        <f>AVERAGEIFS('WEEKLY DATA'!CV$11:CV$14577,'WEEKLY DATA'!$A$11:$A$14577,'MONTHLY DATA'!$A147,'WEEKLY DATA'!$B$11:$B$14577,'MONTHLY DATA'!$B147)</f>
        <v>326.25</v>
      </c>
      <c r="CW147" s="78">
        <f>AVERAGEIFS('WEEKLY DATA'!CW$11:CW$14577,'WEEKLY DATA'!$A$11:$A$14577,'MONTHLY DATA'!$A147,'WEEKLY DATA'!$B$11:$B$14577,'MONTHLY DATA'!$B147)</f>
        <v>336.25</v>
      </c>
      <c r="CX147" s="78">
        <f>AVERAGEIFS('WEEKLY DATA'!CX$11:CX$14577,'WEEKLY DATA'!$A$11:$A$14577,'MONTHLY DATA'!$A147,'WEEKLY DATA'!$B$11:$B$14577,'MONTHLY DATA'!$B147)</f>
        <v>331.25</v>
      </c>
      <c r="CY147" s="154">
        <f t="shared" si="132"/>
        <v>7.548701298701288E-2</v>
      </c>
      <c r="CZ147" s="169">
        <f>AVERAGEIFS('WEEKLY DATA'!CZ$11:CZ$14577,'WEEKLY DATA'!$A$11:$A$14577,'MONTHLY DATA'!$A147,'WEEKLY DATA'!$B$11:$B$14577,'MONTHLY DATA'!$B147)</f>
        <v>266.25</v>
      </c>
      <c r="DA147" s="78">
        <f>AVERAGEIFS('WEEKLY DATA'!DA$11:DA$14577,'WEEKLY DATA'!$A$11:$A$14577,'MONTHLY DATA'!$A147,'WEEKLY DATA'!$B$11:$B$14577,'MONTHLY DATA'!$B147)</f>
        <v>276.25</v>
      </c>
      <c r="DB147" s="78">
        <f>AVERAGEIFS('WEEKLY DATA'!DB$11:DB$14577,'WEEKLY DATA'!$A$11:$A$14577,'MONTHLY DATA'!$A147,'WEEKLY DATA'!$B$11:$B$14577,'MONTHLY DATA'!$B147)</f>
        <v>271.25</v>
      </c>
      <c r="DC147" s="154">
        <f t="shared" si="133"/>
        <v>5.1356589147286913E-2</v>
      </c>
      <c r="DD147" s="78">
        <f>AVERAGEIFS('WEEKLY DATA'!DD$11:DD$14577,'WEEKLY DATA'!$A$11:$A$14577,'MONTHLY DATA'!$A147,'WEEKLY DATA'!$B$11:$B$14577,'MONTHLY DATA'!$B147)</f>
        <v>313.75</v>
      </c>
      <c r="DE147" s="78">
        <f>AVERAGEIFS('WEEKLY DATA'!DE$11:DE$14577,'WEEKLY DATA'!$A$11:$A$14577,'MONTHLY DATA'!$A147,'WEEKLY DATA'!$B$11:$B$14577,'MONTHLY DATA'!$B147)</f>
        <v>323.75</v>
      </c>
      <c r="DF147" s="78">
        <f>AVERAGEIFS('WEEKLY DATA'!DF$11:DF$14577,'WEEKLY DATA'!$A$11:$A$14577,'MONTHLY DATA'!$A147,'WEEKLY DATA'!$B$11:$B$14577,'MONTHLY DATA'!$B147)</f>
        <v>318.75</v>
      </c>
      <c r="DG147" s="154">
        <f t="shared" si="134"/>
        <v>8.7025316455695556E-3</v>
      </c>
      <c r="DH147" s="78">
        <f>AVERAGEIFS('WEEKLY DATA'!DH$11:DH$14577,'WEEKLY DATA'!$A$11:$A$14577,'MONTHLY DATA'!$A147,'WEEKLY DATA'!$B$11:$B$14577,'MONTHLY DATA'!$B147)</f>
        <v>503.75</v>
      </c>
      <c r="DI147" s="78">
        <f>AVERAGEIFS('WEEKLY DATA'!DI$11:DI$14577,'WEEKLY DATA'!$A$11:$A$14577,'MONTHLY DATA'!$A147,'WEEKLY DATA'!$B$11:$B$14577,'MONTHLY DATA'!$B147)</f>
        <v>513.75</v>
      </c>
      <c r="DJ147" s="78">
        <f>AVERAGEIFS('WEEKLY DATA'!DJ$11:DJ$14577,'WEEKLY DATA'!$A$11:$A$14577,'MONTHLY DATA'!$A147,'WEEKLY DATA'!$B$11:$B$14577,'MONTHLY DATA'!$B147)</f>
        <v>508.75</v>
      </c>
      <c r="DK147" s="154">
        <f t="shared" si="135"/>
        <v>3.6150712830957277E-2</v>
      </c>
      <c r="DL147" s="169">
        <f>AVERAGEIFS('WEEKLY DATA'!DL$11:DL$14577,'WEEKLY DATA'!$A$11:$A$14577,'MONTHLY DATA'!$A147,'WEEKLY DATA'!$B$11:$B$14577,'MONTHLY DATA'!$B147)</f>
        <v>305</v>
      </c>
      <c r="DM147" s="78">
        <f>AVERAGEIFS('WEEKLY DATA'!DM$11:DM$14577,'WEEKLY DATA'!$A$11:$A$14577,'MONTHLY DATA'!$A147,'WEEKLY DATA'!$B$11:$B$14577,'MONTHLY DATA'!$B147)</f>
        <v>315</v>
      </c>
      <c r="DN147" s="78">
        <f>AVERAGEIFS('WEEKLY DATA'!DN$11:DN$14577,'WEEKLY DATA'!$A$11:$A$14577,'MONTHLY DATA'!$A147,'WEEKLY DATA'!$B$11:$B$14577,'MONTHLY DATA'!$B147)</f>
        <v>310</v>
      </c>
      <c r="DO147" s="154">
        <f t="shared" si="136"/>
        <v>1.8062397372742289E-2</v>
      </c>
      <c r="DP147" s="78">
        <f>AVERAGEIFS('WEEKLY DATA'!DP$11:DP$14577,'WEEKLY DATA'!$A$11:$A$14577,'MONTHLY DATA'!$A147,'WEEKLY DATA'!$B$11:$B$14577,'MONTHLY DATA'!$B147)</f>
        <v>249.375</v>
      </c>
      <c r="DQ147" s="78">
        <f>AVERAGEIFS('WEEKLY DATA'!DQ$11:DQ$14577,'WEEKLY DATA'!$A$11:$A$14577,'MONTHLY DATA'!$A147,'WEEKLY DATA'!$B$11:$B$14577,'MONTHLY DATA'!$B147)</f>
        <v>259.375</v>
      </c>
      <c r="DR147" s="78">
        <f>AVERAGEIFS('WEEKLY DATA'!DR$11:DR$14577,'WEEKLY DATA'!$A$11:$A$14577,'MONTHLY DATA'!$A147,'WEEKLY DATA'!$B$11:$B$14577,'MONTHLY DATA'!$B147)</f>
        <v>254.375</v>
      </c>
      <c r="DS147" s="154">
        <f t="shared" si="137"/>
        <v>4.8969072164948502E-2</v>
      </c>
      <c r="DT147" s="78">
        <f>AVERAGEIFS('WEEKLY DATA'!DT$11:DT$14577,'WEEKLY DATA'!$A$11:$A$14577,'MONTHLY DATA'!$A147,'WEEKLY DATA'!$B$11:$B$14577,'MONTHLY DATA'!$B147)</f>
        <v>313.75</v>
      </c>
      <c r="DU147" s="78">
        <f>AVERAGEIFS('WEEKLY DATA'!DU$11:DU$14577,'WEEKLY DATA'!$A$11:$A$14577,'MONTHLY DATA'!$A147,'WEEKLY DATA'!$B$11:$B$14577,'MONTHLY DATA'!$B147)</f>
        <v>323.75</v>
      </c>
      <c r="DV147" s="78">
        <f>AVERAGEIFS('WEEKLY DATA'!DV$11:DV$14577,'WEEKLY DATA'!$A$11:$A$14577,'MONTHLY DATA'!$A147,'WEEKLY DATA'!$B$11:$B$14577,'MONTHLY DATA'!$B147)</f>
        <v>318.75</v>
      </c>
      <c r="DW147" s="154">
        <f t="shared" si="138"/>
        <v>8.7025316455695556E-3</v>
      </c>
      <c r="DX147" s="78">
        <f>AVERAGEIFS('WEEKLY DATA'!DX$11:DX$14577,'WEEKLY DATA'!$A$11:$A$14577,'MONTHLY DATA'!$A147,'WEEKLY DATA'!$B$11:$B$14577,'MONTHLY DATA'!$B147)</f>
        <v>488.75</v>
      </c>
      <c r="DY147" s="78">
        <f>AVERAGEIFS('WEEKLY DATA'!DY$11:DY$14577,'WEEKLY DATA'!$A$11:$A$14577,'MONTHLY DATA'!$A147,'WEEKLY DATA'!$B$11:$B$14577,'MONTHLY DATA'!$B147)</f>
        <v>498.75</v>
      </c>
      <c r="DZ147" s="78">
        <f>AVERAGEIFS('WEEKLY DATA'!DZ$11:DZ$14577,'WEEKLY DATA'!$A$11:$A$14577,'MONTHLY DATA'!$A147,'WEEKLY DATA'!$B$11:$B$14577,'MONTHLY DATA'!$B147)</f>
        <v>493.75</v>
      </c>
      <c r="EA147" s="154">
        <f t="shared" si="139"/>
        <v>3.7289915966386644E-2</v>
      </c>
      <c r="EB147" s="78">
        <f>AVERAGEIFS('WEEKLY DATA'!EB$11:EB$14577,'WEEKLY DATA'!$A$11:$A$14577,'MONTHLY DATA'!$A147,'WEEKLY DATA'!$B$11:$B$14577,'MONTHLY DATA'!$B147)</f>
        <v>316.25</v>
      </c>
      <c r="EC147" s="78">
        <f>AVERAGEIFS('WEEKLY DATA'!EC$11:EC$14577,'WEEKLY DATA'!$A$11:$A$14577,'MONTHLY DATA'!$A147,'WEEKLY DATA'!$B$11:$B$14577,'MONTHLY DATA'!$B147)</f>
        <v>326.25</v>
      </c>
      <c r="ED147" s="78">
        <f>AVERAGEIFS('WEEKLY DATA'!ED$11:ED$14577,'WEEKLY DATA'!$A$11:$A$14577,'MONTHLY DATA'!$A147,'WEEKLY DATA'!$B$11:$B$14577,'MONTHLY DATA'!$B147)</f>
        <v>321.25</v>
      </c>
      <c r="EE147" s="154">
        <f t="shared" si="140"/>
        <v>6.9051580698835213E-2</v>
      </c>
      <c r="EF147" s="169">
        <f>AVERAGEIFS('WEEKLY DATA'!EF$11:EF$14577,'WEEKLY DATA'!$A$11:$A$14577,'MONTHLY DATA'!$A147,'WEEKLY DATA'!$B$11:$B$14577,'MONTHLY DATA'!$B147)</f>
        <v>245</v>
      </c>
      <c r="EG147" s="78">
        <f>AVERAGEIFS('WEEKLY DATA'!EG$11:EG$14577,'WEEKLY DATA'!$A$11:$A$14577,'MONTHLY DATA'!$A147,'WEEKLY DATA'!$B$11:$B$14577,'MONTHLY DATA'!$B147)</f>
        <v>255</v>
      </c>
      <c r="EH147" s="78">
        <f>AVERAGEIFS('WEEKLY DATA'!EH$11:EH$14577,'WEEKLY DATA'!$A$11:$A$14577,'MONTHLY DATA'!$A147,'WEEKLY DATA'!$B$11:$B$14577,'MONTHLY DATA'!$B147)</f>
        <v>250</v>
      </c>
      <c r="EI147" s="154">
        <f t="shared" si="141"/>
        <v>6.3829787234042534E-2</v>
      </c>
      <c r="EJ147" s="78">
        <f>AVERAGEIFS('WEEKLY DATA'!EJ$11:EJ$14577,'WEEKLY DATA'!$A$11:$A$14577,'MONTHLY DATA'!$A147,'WEEKLY DATA'!$B$11:$B$14577,'MONTHLY DATA'!$B147)</f>
        <v>377.5</v>
      </c>
      <c r="EK147" s="78">
        <f>AVERAGEIFS('WEEKLY DATA'!EK$11:EK$14577,'WEEKLY DATA'!$A$11:$A$14577,'MONTHLY DATA'!$A147,'WEEKLY DATA'!$B$11:$B$14577,'MONTHLY DATA'!$B147)</f>
        <v>387.5</v>
      </c>
      <c r="EL147" s="78">
        <f>AVERAGEIFS('WEEKLY DATA'!EL$11:EL$14577,'WEEKLY DATA'!$A$11:$A$14577,'MONTHLY DATA'!$A147,'WEEKLY DATA'!$B$11:$B$14577,'MONTHLY DATA'!$B147)</f>
        <v>382.5</v>
      </c>
      <c r="EM147" s="154">
        <f t="shared" si="142"/>
        <v>1.3089005235602524E-3</v>
      </c>
      <c r="EN147" s="78">
        <f>AVERAGEIFS('WEEKLY DATA'!EN$11:EN$14577,'WEEKLY DATA'!$A$11:$A$14577,'MONTHLY DATA'!$A147,'WEEKLY DATA'!$B$11:$B$14577,'MONTHLY DATA'!$B147)</f>
        <v>533.75</v>
      </c>
      <c r="EO147" s="78">
        <f>AVERAGEIFS('WEEKLY DATA'!EO$11:EO$14577,'WEEKLY DATA'!$A$11:$A$14577,'MONTHLY DATA'!$A147,'WEEKLY DATA'!$B$11:$B$14577,'MONTHLY DATA'!$B147)</f>
        <v>543.75</v>
      </c>
      <c r="EP147" s="78">
        <f>AVERAGEIFS('WEEKLY DATA'!EP$11:EP$14577,'WEEKLY DATA'!$A$11:$A$14577,'MONTHLY DATA'!$A147,'WEEKLY DATA'!$B$11:$B$14577,'MONTHLY DATA'!$B147)</f>
        <v>538.75</v>
      </c>
      <c r="EQ147" s="154">
        <f t="shared" si="143"/>
        <v>3.4069097888675515E-2</v>
      </c>
      <c r="ER147" s="78">
        <f>AVERAGEIFS('WEEKLY DATA'!ER$11:ER$14577,'WEEKLY DATA'!$A$11:$A$14577,'MONTHLY DATA'!$A147,'WEEKLY DATA'!$B$11:$B$14577,'MONTHLY DATA'!$B147)</f>
        <v>310</v>
      </c>
      <c r="ES147" s="78">
        <f>AVERAGEIFS('WEEKLY DATA'!ES$11:ES$14577,'WEEKLY DATA'!$A$11:$A$14577,'MONTHLY DATA'!$A147,'WEEKLY DATA'!$B$11:$B$14577,'MONTHLY DATA'!$B147)</f>
        <v>320</v>
      </c>
      <c r="ET147" s="78">
        <f>AVERAGEIFS('WEEKLY DATA'!ET$11:ET$14577,'WEEKLY DATA'!$A$11:$A$14577,'MONTHLY DATA'!$A147,'WEEKLY DATA'!$B$11:$B$14577,'MONTHLY DATA'!$B147)</f>
        <v>315</v>
      </c>
      <c r="EU147" s="154">
        <f t="shared" si="144"/>
        <v>-1.2539184952978011E-2</v>
      </c>
      <c r="EV147" s="78">
        <f>AVERAGEIFS('WEEKLY DATA'!EV$11:EV$14577,'WEEKLY DATA'!$A$11:$A$14577,'MONTHLY DATA'!$A147,'WEEKLY DATA'!$B$11:$B$14577,'MONTHLY DATA'!$B147)</f>
        <v>239.375</v>
      </c>
      <c r="EW147" s="78">
        <f>AVERAGEIFS('WEEKLY DATA'!EW$11:EW$14577,'WEEKLY DATA'!$A$11:$A$14577,'MONTHLY DATA'!$A147,'WEEKLY DATA'!$B$11:$B$14577,'MONTHLY DATA'!$B147)</f>
        <v>249.375</v>
      </c>
      <c r="EX147" s="78">
        <f>AVERAGEIFS('WEEKLY DATA'!EX$11:EX$14577,'WEEKLY DATA'!$A$11:$A$14577,'MONTHLY DATA'!$A147,'WEEKLY DATA'!$B$11:$B$14577,'MONTHLY DATA'!$B147)</f>
        <v>244.375</v>
      </c>
      <c r="EY147" s="154">
        <f t="shared" si="145"/>
        <v>4.2110874200426363E-2</v>
      </c>
      <c r="EZ147" s="78">
        <f>AVERAGEIFS('WEEKLY DATA'!EZ$11:EZ$14577,'WEEKLY DATA'!$A$11:$A$14577,'MONTHLY DATA'!$A147,'WEEKLY DATA'!$B$11:$B$14577,'MONTHLY DATA'!$B147)</f>
        <v>377.5</v>
      </c>
      <c r="FA147" s="78">
        <f>AVERAGEIFS('WEEKLY DATA'!FA$11:FA$14577,'WEEKLY DATA'!$A$11:$A$14577,'MONTHLY DATA'!$A147,'WEEKLY DATA'!$B$11:$B$14577,'MONTHLY DATA'!$B147)</f>
        <v>387.5</v>
      </c>
      <c r="FB147" s="78">
        <f>AVERAGEIFS('WEEKLY DATA'!FB$11:FB$14577,'WEEKLY DATA'!$A$11:$A$14577,'MONTHLY DATA'!$A147,'WEEKLY DATA'!$B$11:$B$14577,'MONTHLY DATA'!$B147)</f>
        <v>382.5</v>
      </c>
      <c r="FC147" s="154">
        <f t="shared" si="146"/>
        <v>-1.1627906976744207E-2</v>
      </c>
      <c r="FD147" s="78">
        <f>AVERAGEIFS('WEEKLY DATA'!FD$11:FD$14577,'WEEKLY DATA'!$A$11:$A$14577,'MONTHLY DATA'!$A147,'WEEKLY DATA'!$B$11:$B$14577,'MONTHLY DATA'!$B147)</f>
        <v>284.375</v>
      </c>
      <c r="FE147" s="78">
        <f>AVERAGEIFS('WEEKLY DATA'!FE$11:FE$14577,'WEEKLY DATA'!$A$11:$A$14577,'MONTHLY DATA'!$A147,'WEEKLY DATA'!$B$11:$B$14577,'MONTHLY DATA'!$B147)</f>
        <v>294.375</v>
      </c>
      <c r="FF147" s="78">
        <f>AVERAGEIFS('WEEKLY DATA'!FF$11:FF$14577,'WEEKLY DATA'!$A$11:$A$14577,'MONTHLY DATA'!$A147,'WEEKLY DATA'!$B$11:$B$14577,'MONTHLY DATA'!$B147)</f>
        <v>289.375</v>
      </c>
      <c r="FG147" s="154">
        <f t="shared" si="147"/>
        <v>7.17592592592593E-2</v>
      </c>
      <c r="FH147" s="78">
        <f>AVERAGEIFS('WEEKLY DATA'!FH$11:FH$14577,'WEEKLY DATA'!$A$11:$A$14577,'MONTHLY DATA'!$A147,'WEEKLY DATA'!$B$11:$B$14577,'MONTHLY DATA'!$B147)</f>
        <v>324.375</v>
      </c>
      <c r="FI147" s="78">
        <f>AVERAGEIFS('WEEKLY DATA'!FI$11:FI$14577,'WEEKLY DATA'!$A$11:$A$14577,'MONTHLY DATA'!$A147,'WEEKLY DATA'!$B$11:$B$14577,'MONTHLY DATA'!$B147)</f>
        <v>334.375</v>
      </c>
      <c r="FJ147" s="78">
        <f>AVERAGEIFS('WEEKLY DATA'!FJ$11:FJ$14577,'WEEKLY DATA'!$A$11:$A$14577,'MONTHLY DATA'!$A147,'WEEKLY DATA'!$B$11:$B$14577,'MONTHLY DATA'!$B147)</f>
        <v>329.375</v>
      </c>
      <c r="FK147" s="154">
        <f t="shared" si="148"/>
        <v>1.9736842105263053E-2</v>
      </c>
      <c r="FL147" s="169">
        <f>AVERAGEIFS('WEEKLY DATA'!FL$11:FL$14577,'WEEKLY DATA'!$A$11:$A$14577,'MONTHLY DATA'!$A147,'WEEKLY DATA'!$B$11:$B$14577,'MONTHLY DATA'!$B147)</f>
        <v>276.875</v>
      </c>
      <c r="FM147" s="78">
        <f>AVERAGEIFS('WEEKLY DATA'!FM$11:FM$14577,'WEEKLY DATA'!$A$11:$A$14577,'MONTHLY DATA'!$A147,'WEEKLY DATA'!$B$11:$B$14577,'MONTHLY DATA'!$B147)</f>
        <v>286.875</v>
      </c>
      <c r="FN147" s="78">
        <f>AVERAGEIFS('WEEKLY DATA'!FN$11:FN$14577,'WEEKLY DATA'!$A$11:$A$14577,'MONTHLY DATA'!$A147,'WEEKLY DATA'!$B$11:$B$14577,'MONTHLY DATA'!$B147)</f>
        <v>281.875</v>
      </c>
      <c r="FO147" s="154">
        <f t="shared" si="149"/>
        <v>3.4403669724770714E-2</v>
      </c>
      <c r="FP147" s="78">
        <f>AVERAGEIFS('WEEKLY DATA'!FP$11:FP$14577,'WEEKLY DATA'!$A$11:$A$14577,'MONTHLY DATA'!$A147,'WEEKLY DATA'!$B$11:$B$14577,'MONTHLY DATA'!$B147)</f>
        <v>288.125</v>
      </c>
      <c r="FQ147" s="78">
        <f>AVERAGEIFS('WEEKLY DATA'!FQ$11:FQ$14577,'WEEKLY DATA'!$A$11:$A$14577,'MONTHLY DATA'!$A147,'WEEKLY DATA'!$B$11:$B$14577,'MONTHLY DATA'!$B147)</f>
        <v>298.125</v>
      </c>
      <c r="FR147" s="78">
        <f>AVERAGEIFS('WEEKLY DATA'!FR$11:FR$14577,'WEEKLY DATA'!$A$11:$A$14577,'MONTHLY DATA'!$A147,'WEEKLY DATA'!$B$11:$B$14577,'MONTHLY DATA'!$B147)</f>
        <v>293.125</v>
      </c>
      <c r="FS147" s="154">
        <f t="shared" si="150"/>
        <v>3.5777385159010633E-2</v>
      </c>
      <c r="FT147" s="78">
        <f>AVERAGEIFS('WEEKLY DATA'!FT$11:FT$14577,'WEEKLY DATA'!$A$11:$A$14577,'MONTHLY DATA'!$A147,'WEEKLY DATA'!$B$11:$B$14577,'MONTHLY DATA'!$B147)</f>
        <v>300</v>
      </c>
      <c r="FU147" s="78">
        <f>AVERAGEIFS('WEEKLY DATA'!FU$11:FU$14577,'WEEKLY DATA'!$A$11:$A$14577,'MONTHLY DATA'!$A147,'WEEKLY DATA'!$B$11:$B$14577,'MONTHLY DATA'!$B147)</f>
        <v>310</v>
      </c>
      <c r="FV147" s="78">
        <f>AVERAGEIFS('WEEKLY DATA'!FV$11:FV$14577,'WEEKLY DATA'!$A$11:$A$14577,'MONTHLY DATA'!$A147,'WEEKLY DATA'!$B$11:$B$14577,'MONTHLY DATA'!$B147)</f>
        <v>305</v>
      </c>
      <c r="FW147" s="154">
        <f t="shared" si="151"/>
        <v>-2.5559105431309903E-2</v>
      </c>
      <c r="FX147" s="78">
        <f>AVERAGEIFS('WEEKLY DATA'!FX$11:FX$14577,'WEEKLY DATA'!$A$11:$A$14577,'MONTHLY DATA'!$A147,'WEEKLY DATA'!$B$11:$B$14577,'MONTHLY DATA'!$B147)</f>
        <v>270</v>
      </c>
      <c r="FY147" s="78">
        <f>AVERAGEIFS('WEEKLY DATA'!FY$11:FY$14577,'WEEKLY DATA'!$A$11:$A$14577,'MONTHLY DATA'!$A147,'WEEKLY DATA'!$B$11:$B$14577,'MONTHLY DATA'!$B147)</f>
        <v>280</v>
      </c>
      <c r="FZ147" s="78">
        <f>AVERAGEIFS('WEEKLY DATA'!FZ$11:FZ$14577,'WEEKLY DATA'!$A$11:$A$14577,'MONTHLY DATA'!$A147,'WEEKLY DATA'!$B$11:$B$14577,'MONTHLY DATA'!$B147)</f>
        <v>275</v>
      </c>
      <c r="GA147" s="154">
        <f t="shared" si="152"/>
        <v>0</v>
      </c>
      <c r="GB147" s="78">
        <f>AVERAGEIFS('WEEKLY DATA'!GB$11:GB$14577,'WEEKLY DATA'!$A$11:$A$14577,'MONTHLY DATA'!$A147,'WEEKLY DATA'!$B$11:$B$14577,'MONTHLY DATA'!$B147)</f>
        <v>416.25</v>
      </c>
      <c r="GC147" s="78">
        <f>AVERAGEIFS('WEEKLY DATA'!GC$11:GC$14577,'WEEKLY DATA'!$A$11:$A$14577,'MONTHLY DATA'!$A147,'WEEKLY DATA'!$B$11:$B$14577,'MONTHLY DATA'!$B147)</f>
        <v>426.25</v>
      </c>
      <c r="GD147" s="78">
        <f>AVERAGEIFS('WEEKLY DATA'!GD$11:GD$14577,'WEEKLY DATA'!$A$11:$A$14577,'MONTHLY DATA'!$A147,'WEEKLY DATA'!$B$11:$B$14577,'MONTHLY DATA'!$B147)</f>
        <v>421.25</v>
      </c>
      <c r="GE147" s="154">
        <f t="shared" si="153"/>
        <v>5.8417085427135751E-2</v>
      </c>
      <c r="GF147" s="169">
        <f>AVERAGEIFS('WEEKLY DATA'!GF$11:GF$14577,'WEEKLY DATA'!$A$11:$A$14577,'MONTHLY DATA'!$A147,'WEEKLY DATA'!$B$11:$B$14577,'MONTHLY DATA'!$B147)</f>
        <v>356.25</v>
      </c>
      <c r="GG147" s="78">
        <f>AVERAGEIFS('WEEKLY DATA'!GG$11:GG$14577,'WEEKLY DATA'!$A$11:$A$14577,'MONTHLY DATA'!$A147,'WEEKLY DATA'!$B$11:$B$14577,'MONTHLY DATA'!$B147)</f>
        <v>366.25</v>
      </c>
      <c r="GH147" s="78">
        <f>AVERAGEIFS('WEEKLY DATA'!GH$11:GH$14577,'WEEKLY DATA'!$A$11:$A$14577,'MONTHLY DATA'!$A147,'WEEKLY DATA'!$B$11:$B$14577,'MONTHLY DATA'!$B147)</f>
        <v>361.25</v>
      </c>
      <c r="GI147" s="154">
        <f t="shared" si="154"/>
        <v>3.8074712643678232E-2</v>
      </c>
      <c r="GJ147" s="78">
        <f>AVERAGEIFS('WEEKLY DATA'!GJ$11:GJ$14577,'WEEKLY DATA'!$A$11:$A$14577,'MONTHLY DATA'!$A147,'WEEKLY DATA'!$B$11:$B$14577,'MONTHLY DATA'!$B147)</f>
        <v>323.75</v>
      </c>
      <c r="GK147" s="78">
        <f>AVERAGEIFS('WEEKLY DATA'!GK$11:GK$14577,'WEEKLY DATA'!$A$11:$A$14577,'MONTHLY DATA'!$A147,'WEEKLY DATA'!$B$11:$B$14577,'MONTHLY DATA'!$B147)</f>
        <v>333.75</v>
      </c>
      <c r="GL147" s="78">
        <f>AVERAGEIFS('WEEKLY DATA'!GL$11:GL$14577,'WEEKLY DATA'!$A$11:$A$14577,'MONTHLY DATA'!$A147,'WEEKLY DATA'!$B$11:$B$14577,'MONTHLY DATA'!$B147)</f>
        <v>328.75</v>
      </c>
      <c r="GM147" s="154">
        <f t="shared" si="155"/>
        <v>8.4355828220858964E-3</v>
      </c>
      <c r="GN147" s="78">
        <f>AVERAGEIFS('WEEKLY DATA'!GN$11:GN$14577,'WEEKLY DATA'!$A$11:$A$14577,'MONTHLY DATA'!$A147,'WEEKLY DATA'!$B$11:$B$14577,'MONTHLY DATA'!$B147)</f>
        <v>593.75</v>
      </c>
      <c r="GO147" s="78">
        <f>AVERAGEIFS('WEEKLY DATA'!GO$11:GO$14577,'WEEKLY DATA'!$A$11:$A$14577,'MONTHLY DATA'!$A147,'WEEKLY DATA'!$B$11:$B$14577,'MONTHLY DATA'!$B147)</f>
        <v>603.75</v>
      </c>
      <c r="GP147" s="78">
        <f>AVERAGEIFS('WEEKLY DATA'!GP$11:GP$14577,'WEEKLY DATA'!$A$11:$A$14577,'MONTHLY DATA'!$A147,'WEEKLY DATA'!$B$11:$B$14577,'MONTHLY DATA'!$B147)</f>
        <v>598.75</v>
      </c>
      <c r="GQ147" s="154">
        <f t="shared" si="156"/>
        <v>3.0550774526678204E-2</v>
      </c>
      <c r="GR147" s="78"/>
    </row>
    <row r="148" spans="1:200" ht="15.75" x14ac:dyDescent="0.25">
      <c r="A148">
        <f t="shared" si="106"/>
        <v>6</v>
      </c>
      <c r="B148">
        <f t="shared" si="107"/>
        <v>2021</v>
      </c>
      <c r="C148" s="86">
        <v>44348</v>
      </c>
      <c r="D148" s="78">
        <f>AVERAGEIFS('WEEKLY DATA'!D$11:D$14577,'WEEKLY DATA'!$A$11:$A$14577,'MONTHLY DATA'!$A148,'WEEKLY DATA'!$B$11:$B$14577,'MONTHLY DATA'!$B148)</f>
        <v>335</v>
      </c>
      <c r="E148" s="78">
        <f>AVERAGEIFS('WEEKLY DATA'!E$11:E$14577,'WEEKLY DATA'!$A$11:$A$14577,'MONTHLY DATA'!$A148,'WEEKLY DATA'!$B$11:$B$14577,'MONTHLY DATA'!$B148)</f>
        <v>345</v>
      </c>
      <c r="F148" s="78">
        <f>AVERAGEIFS('WEEKLY DATA'!F$11:F$14577,'WEEKLY DATA'!$A$11:$A$14577,'MONTHLY DATA'!$A148,'WEEKLY DATA'!$B$11:$B$14577,'MONTHLY DATA'!$B148)</f>
        <v>340</v>
      </c>
      <c r="G148" s="154">
        <f t="shared" si="108"/>
        <v>-1.8348623853210455E-3</v>
      </c>
      <c r="H148" s="169">
        <f>AVERAGEIFS('WEEKLY DATA'!H$11:H$14577,'WEEKLY DATA'!$A$11:$A$14577,'MONTHLY DATA'!$A148,'WEEKLY DATA'!$B$11:$B$14577,'MONTHLY DATA'!$B148)</f>
        <v>310</v>
      </c>
      <c r="I148" s="78">
        <f>AVERAGEIFS('WEEKLY DATA'!I$11:I$14577,'WEEKLY DATA'!$A$11:$A$14577,'MONTHLY DATA'!$A148,'WEEKLY DATA'!$B$11:$B$14577,'MONTHLY DATA'!$B148)</f>
        <v>320</v>
      </c>
      <c r="J148" s="78">
        <f>AVERAGEIFS('WEEKLY DATA'!J$11:J$14577,'WEEKLY DATA'!$A$11:$A$14577,'MONTHLY DATA'!$A148,'WEEKLY DATA'!$B$11:$B$14577,'MONTHLY DATA'!$B148)</f>
        <v>315</v>
      </c>
      <c r="K148" s="154">
        <f t="shared" si="109"/>
        <v>3.9840637450199168E-3</v>
      </c>
      <c r="L148" s="169">
        <f>AVERAGEIFS('WEEKLY DATA'!L$11:L$14577,'WEEKLY DATA'!$A$11:$A$14577,'MONTHLY DATA'!$A148,'WEEKLY DATA'!$B$11:$B$14577,'MONTHLY DATA'!$B148)</f>
        <v>361.875</v>
      </c>
      <c r="M148" s="78">
        <f>AVERAGEIFS('WEEKLY DATA'!M$11:M$14577,'WEEKLY DATA'!$A$11:$A$14577,'MONTHLY DATA'!$A148,'WEEKLY DATA'!$B$11:$B$14577,'MONTHLY DATA'!$B148)</f>
        <v>371.875</v>
      </c>
      <c r="N148" s="78">
        <f>AVERAGEIFS('WEEKLY DATA'!N$11:N$14577,'WEEKLY DATA'!$A$11:$A$14577,'MONTHLY DATA'!$A148,'WEEKLY DATA'!$B$11:$B$14577,'MONTHLY DATA'!$B148)</f>
        <v>366.875</v>
      </c>
      <c r="O148" s="154">
        <f t="shared" si="110"/>
        <v>-1.8394648829431426E-2</v>
      </c>
      <c r="P148" s="169">
        <f>AVERAGEIFS('WEEKLY DATA'!P$11:P$14577,'WEEKLY DATA'!$A$11:$A$14577,'MONTHLY DATA'!$A148,'WEEKLY DATA'!$B$11:$B$14577,'MONTHLY DATA'!$B148)</f>
        <v>343.75</v>
      </c>
      <c r="Q148" s="78">
        <f>AVERAGEIFS('WEEKLY DATA'!Q$11:Q$14577,'WEEKLY DATA'!$A$11:$A$14577,'MONTHLY DATA'!$A148,'WEEKLY DATA'!$B$11:$B$14577,'MONTHLY DATA'!$B148)</f>
        <v>353.75</v>
      </c>
      <c r="R148" s="78">
        <f>AVERAGEIFS('WEEKLY DATA'!R$11:R$14577,'WEEKLY DATA'!$A$11:$A$14577,'MONTHLY DATA'!$A148,'WEEKLY DATA'!$B$11:$B$14577,'MONTHLY DATA'!$B148)</f>
        <v>348.75</v>
      </c>
      <c r="S148" s="154">
        <f t="shared" si="111"/>
        <v>-7.1174377224199059E-3</v>
      </c>
      <c r="T148" s="169">
        <f>AVERAGEIFS('WEEKLY DATA'!T$11:T$14577,'WEEKLY DATA'!$A$11:$A$14577,'MONTHLY DATA'!$A148,'WEEKLY DATA'!$B$11:$B$14577,'MONTHLY DATA'!$B148)</f>
        <v>316.875</v>
      </c>
      <c r="U148" s="78">
        <f>AVERAGEIFS('WEEKLY DATA'!U$11:U$14577,'WEEKLY DATA'!$A$11:$A$14577,'MONTHLY DATA'!$A148,'WEEKLY DATA'!$B$11:$B$14577,'MONTHLY DATA'!$B148)</f>
        <v>326.875</v>
      </c>
      <c r="V148" s="78">
        <f>AVERAGEIFS('WEEKLY DATA'!V$11:V$14577,'WEEKLY DATA'!$A$11:$A$14577,'MONTHLY DATA'!$A148,'WEEKLY DATA'!$B$11:$B$14577,'MONTHLY DATA'!$B148)</f>
        <v>321.875</v>
      </c>
      <c r="W148" s="154">
        <f t="shared" si="112"/>
        <v>5.859375E-3</v>
      </c>
      <c r="X148" s="169">
        <f>AVERAGEIFS('WEEKLY DATA'!X$11:X$14577,'WEEKLY DATA'!$A$11:$A$14577,'MONTHLY DATA'!$A148,'WEEKLY DATA'!$B$11:$B$14577,'MONTHLY DATA'!$B148)</f>
        <v>298.125</v>
      </c>
      <c r="Y148" s="78">
        <f>AVERAGEIFS('WEEKLY DATA'!Y$11:Y$14577,'WEEKLY DATA'!$A$11:$A$14577,'MONTHLY DATA'!$A148,'WEEKLY DATA'!$B$11:$B$14577,'MONTHLY DATA'!$B148)</f>
        <v>308.125</v>
      </c>
      <c r="Z148" s="78">
        <f>AVERAGEIFS('WEEKLY DATA'!Z$11:Z$14577,'WEEKLY DATA'!$A$11:$A$14577,'MONTHLY DATA'!$A148,'WEEKLY DATA'!$B$11:$B$14577,'MONTHLY DATA'!$B148)</f>
        <v>303.125</v>
      </c>
      <c r="AA148" s="154">
        <f t="shared" si="113"/>
        <v>4.7516198704103729E-2</v>
      </c>
      <c r="AB148" s="169">
        <f>AVERAGEIFS('WEEKLY DATA'!AB$11:AB$14577,'WEEKLY DATA'!$A$11:$A$14577,'MONTHLY DATA'!$A148,'WEEKLY DATA'!$B$11:$B$14577,'MONTHLY DATA'!$B148)</f>
        <v>333.125</v>
      </c>
      <c r="AC148" s="78">
        <f>AVERAGEIFS('WEEKLY DATA'!AC$11:AC$14577,'WEEKLY DATA'!$A$11:$A$14577,'MONTHLY DATA'!$A148,'WEEKLY DATA'!$B$11:$B$14577,'MONTHLY DATA'!$B148)</f>
        <v>343.125</v>
      </c>
      <c r="AD148" s="78">
        <f>AVERAGEIFS('WEEKLY DATA'!AD$11:AD$14577,'WEEKLY DATA'!$A$11:$A$14577,'MONTHLY DATA'!$A148,'WEEKLY DATA'!$B$11:$B$14577,'MONTHLY DATA'!$B148)</f>
        <v>338.125</v>
      </c>
      <c r="AE148" s="154">
        <f t="shared" si="114"/>
        <v>9.3283582089551675E-3</v>
      </c>
      <c r="AF148" s="169">
        <f>AVERAGEIFS('WEEKLY DATA'!AF$11:AF$14577,'WEEKLY DATA'!$A$11:$A$14577,'MONTHLY DATA'!$A148,'WEEKLY DATA'!$B$11:$B$14577,'MONTHLY DATA'!$B148)</f>
        <v>310</v>
      </c>
      <c r="AG148" s="78">
        <f>AVERAGEIFS('WEEKLY DATA'!AG$11:AG$14577,'WEEKLY DATA'!$A$11:$A$14577,'MONTHLY DATA'!$A148,'WEEKLY DATA'!$B$11:$B$14577,'MONTHLY DATA'!$B148)</f>
        <v>320</v>
      </c>
      <c r="AH148" s="78">
        <f>AVERAGEIFS('WEEKLY DATA'!AH$11:AH$14577,'WEEKLY DATA'!$A$11:$A$14577,'MONTHLY DATA'!$A148,'WEEKLY DATA'!$B$11:$B$14577,'MONTHLY DATA'!$B148)</f>
        <v>315</v>
      </c>
      <c r="AI148" s="154">
        <f t="shared" si="115"/>
        <v>1.6129032258064502E-2</v>
      </c>
      <c r="AJ148" s="169">
        <f>AVERAGEIFS('WEEKLY DATA'!AJ$11:AJ$14577,'WEEKLY DATA'!$A$11:$A$14577,'MONTHLY DATA'!$A148,'WEEKLY DATA'!$B$11:$B$14577,'MONTHLY DATA'!$B148)</f>
        <v>268.75</v>
      </c>
      <c r="AK148" s="78">
        <f>AVERAGEIFS('WEEKLY DATA'!AK$11:AK$14577,'WEEKLY DATA'!$A$11:$A$14577,'MONTHLY DATA'!$A148,'WEEKLY DATA'!$B$11:$B$14577,'MONTHLY DATA'!$B148)</f>
        <v>278.75</v>
      </c>
      <c r="AL148" s="78">
        <f>AVERAGEIFS('WEEKLY DATA'!AL$11:AL$14577,'WEEKLY DATA'!$A$11:$A$14577,'MONTHLY DATA'!$A148,'WEEKLY DATA'!$B$11:$B$14577,'MONTHLY DATA'!$B148)</f>
        <v>273.75</v>
      </c>
      <c r="AM148" s="154">
        <f t="shared" si="116"/>
        <v>-4.5454545454545192E-3</v>
      </c>
      <c r="AN148" s="169">
        <f>AVERAGEIFS('WEEKLY DATA'!AN$11:AN$14577,'WEEKLY DATA'!$A$11:$A$14577,'MONTHLY DATA'!$A148,'WEEKLY DATA'!$B$11:$B$14577,'MONTHLY DATA'!$B148)</f>
        <v>245</v>
      </c>
      <c r="AO148" s="78">
        <f>AVERAGEIFS('WEEKLY DATA'!AO$11:AO$14577,'WEEKLY DATA'!$A$11:$A$14577,'MONTHLY DATA'!$A148,'WEEKLY DATA'!$B$11:$B$14577,'MONTHLY DATA'!$B148)</f>
        <v>255</v>
      </c>
      <c r="AP148" s="78">
        <f>AVERAGEIFS('WEEKLY DATA'!AP$11:AP$14577,'WEEKLY DATA'!$A$11:$A$14577,'MONTHLY DATA'!$A148,'WEEKLY DATA'!$B$11:$B$14577,'MONTHLY DATA'!$B148)</f>
        <v>250</v>
      </c>
      <c r="AQ148" s="154">
        <f t="shared" si="117"/>
        <v>0</v>
      </c>
      <c r="AR148" s="169">
        <f>AVERAGEIFS('WEEKLY DATA'!AR$11:AR$14577,'WEEKLY DATA'!$A$11:$A$14577,'MONTHLY DATA'!$A148,'WEEKLY DATA'!$B$11:$B$14577,'MONTHLY DATA'!$B148)</f>
        <v>325</v>
      </c>
      <c r="AS148" s="78">
        <f>AVERAGEIFS('WEEKLY DATA'!AS$11:AS$14577,'WEEKLY DATA'!$A$11:$A$14577,'MONTHLY DATA'!$A148,'WEEKLY DATA'!$B$11:$B$14577,'MONTHLY DATA'!$B148)</f>
        <v>335</v>
      </c>
      <c r="AT148" s="78">
        <f>AVERAGEIFS('WEEKLY DATA'!AT$11:AT$14577,'WEEKLY DATA'!$A$11:$A$14577,'MONTHLY DATA'!$A148,'WEEKLY DATA'!$B$11:$B$14577,'MONTHLY DATA'!$B148)</f>
        <v>330</v>
      </c>
      <c r="AU148" s="154">
        <f t="shared" si="118"/>
        <v>-1.1235955056179803E-2</v>
      </c>
      <c r="AV148" s="169">
        <f>AVERAGEIFS('WEEKLY DATA'!AV$11:AV$14577,'WEEKLY DATA'!$A$11:$A$14577,'MONTHLY DATA'!$A148,'WEEKLY DATA'!$B$11:$B$14577,'MONTHLY DATA'!$B148)</f>
        <v>305</v>
      </c>
      <c r="AW148" s="78">
        <f>AVERAGEIFS('WEEKLY DATA'!AW$11:AW$14577,'WEEKLY DATA'!$A$11:$A$14577,'MONTHLY DATA'!$A148,'WEEKLY DATA'!$B$11:$B$14577,'MONTHLY DATA'!$B148)</f>
        <v>315</v>
      </c>
      <c r="AX148" s="78">
        <f>AVERAGEIFS('WEEKLY DATA'!AX$11:AX$14577,'WEEKLY DATA'!$A$11:$A$14577,'MONTHLY DATA'!$A148,'WEEKLY DATA'!$B$11:$B$14577,'MONTHLY DATA'!$B148)</f>
        <v>310</v>
      </c>
      <c r="AY148" s="154">
        <f t="shared" si="119"/>
        <v>0</v>
      </c>
      <c r="AZ148" s="169">
        <f>AVERAGEIFS('WEEKLY DATA'!AZ$11:AZ$14577,'WEEKLY DATA'!$A$11:$A$14577,'MONTHLY DATA'!$A148,'WEEKLY DATA'!$B$11:$B$14577,'MONTHLY DATA'!$B148)</f>
        <v>263.75</v>
      </c>
      <c r="BA148" s="78">
        <f>AVERAGEIFS('WEEKLY DATA'!BA$11:BA$14577,'WEEKLY DATA'!$A$11:$A$14577,'MONTHLY DATA'!$A148,'WEEKLY DATA'!$B$11:$B$14577,'MONTHLY DATA'!$B148)</f>
        <v>273.75</v>
      </c>
      <c r="BB148" s="78">
        <f>AVERAGEIFS('WEEKLY DATA'!BB$11:BB$14577,'WEEKLY DATA'!$A$11:$A$14577,'MONTHLY DATA'!$A148,'WEEKLY DATA'!$B$11:$B$14577,'MONTHLY DATA'!$B148)</f>
        <v>268.75</v>
      </c>
      <c r="BC148" s="154">
        <f t="shared" si="120"/>
        <v>1.8957345971563955E-2</v>
      </c>
      <c r="BD148" s="169">
        <f>AVERAGEIFS('WEEKLY DATA'!BD$11:BD$14577,'WEEKLY DATA'!$A$11:$A$14577,'MONTHLY DATA'!$A148,'WEEKLY DATA'!$B$11:$B$14577,'MONTHLY DATA'!$B148)</f>
        <v>215</v>
      </c>
      <c r="BE148" s="78">
        <f>AVERAGEIFS('WEEKLY DATA'!BE$11:BE$14577,'WEEKLY DATA'!$A$11:$A$14577,'MONTHLY DATA'!$A148,'WEEKLY DATA'!$B$11:$B$14577,'MONTHLY DATA'!$B148)</f>
        <v>225</v>
      </c>
      <c r="BF148" s="78">
        <f>AVERAGEIFS('WEEKLY DATA'!BF$11:BF$14577,'WEEKLY DATA'!$A$11:$A$14577,'MONTHLY DATA'!$A148,'WEEKLY DATA'!$B$11:$B$14577,'MONTHLY DATA'!$B148)</f>
        <v>220</v>
      </c>
      <c r="BG148" s="154">
        <f t="shared" si="121"/>
        <v>1.7341040462427681E-2</v>
      </c>
      <c r="BH148" s="169">
        <f>AVERAGEIFS('WEEKLY DATA'!BH$11:BH$14577,'WEEKLY DATA'!$A$11:$A$14577,'MONTHLY DATA'!$A148,'WEEKLY DATA'!$B$11:$B$14577,'MONTHLY DATA'!$B148)</f>
        <v>325</v>
      </c>
      <c r="BI148" s="78">
        <f>AVERAGEIFS('WEEKLY DATA'!BI$11:BI$14577,'WEEKLY DATA'!$A$11:$A$14577,'MONTHLY DATA'!$A148,'WEEKLY DATA'!$B$11:$B$14577,'MONTHLY DATA'!$B148)</f>
        <v>335</v>
      </c>
      <c r="BJ148" s="78">
        <f>AVERAGEIFS('WEEKLY DATA'!BJ$11:BJ$14577,'WEEKLY DATA'!$A$11:$A$14577,'MONTHLY DATA'!$A148,'WEEKLY DATA'!$B$11:$B$14577,'MONTHLY DATA'!$B148)</f>
        <v>330</v>
      </c>
      <c r="BK148" s="154">
        <f t="shared" si="122"/>
        <v>-1.1235955056179803E-2</v>
      </c>
      <c r="BL148" s="169">
        <f>AVERAGEIFS('WEEKLY DATA'!BL$11:BL$14577,'WEEKLY DATA'!$A$11:$A$14577,'MONTHLY DATA'!$A148,'WEEKLY DATA'!$B$11:$B$14577,'MONTHLY DATA'!$B148)</f>
        <v>295</v>
      </c>
      <c r="BM148" s="78">
        <f>AVERAGEIFS('WEEKLY DATA'!BM$11:BM$14577,'WEEKLY DATA'!$A$11:$A$14577,'MONTHLY DATA'!$A148,'WEEKLY DATA'!$B$11:$B$14577,'MONTHLY DATA'!$B148)</f>
        <v>305</v>
      </c>
      <c r="BN148" s="78">
        <f>AVERAGEIFS('WEEKLY DATA'!BN$11:BN$14577,'WEEKLY DATA'!$A$11:$A$14577,'MONTHLY DATA'!$A148,'WEEKLY DATA'!$B$11:$B$14577,'MONTHLY DATA'!$B148)</f>
        <v>300</v>
      </c>
      <c r="BO148" s="154">
        <f t="shared" si="123"/>
        <v>1.2658227848101333E-2</v>
      </c>
      <c r="BP148" s="78">
        <f>AVERAGEIFS('WEEKLY DATA'!BP$11:BP$14577,'WEEKLY DATA'!$A$11:$A$14577,'MONTHLY DATA'!$A148,'WEEKLY DATA'!$B$11:$B$14577,'MONTHLY DATA'!$B148)</f>
        <v>301.875</v>
      </c>
      <c r="BQ148" s="78">
        <f>AVERAGEIFS('WEEKLY DATA'!BQ$11:BQ$14577,'WEEKLY DATA'!$A$11:$A$14577,'MONTHLY DATA'!$A148,'WEEKLY DATA'!$B$11:$B$14577,'MONTHLY DATA'!$B148)</f>
        <v>311.875</v>
      </c>
      <c r="BR148" s="78">
        <f>AVERAGEIFS('WEEKLY DATA'!BR$11:BR$14577,'WEEKLY DATA'!$A$11:$A$14577,'MONTHLY DATA'!$A148,'WEEKLY DATA'!$B$11:$B$14577,'MONTHLY DATA'!$B148)</f>
        <v>306.875</v>
      </c>
      <c r="BS148" s="154">
        <f t="shared" si="124"/>
        <v>1.2371134020618513E-2</v>
      </c>
      <c r="BT148" s="78">
        <f>AVERAGEIFS('WEEKLY DATA'!BT$11:BT$14577,'WEEKLY DATA'!$A$11:$A$14577,'MONTHLY DATA'!$A148,'WEEKLY DATA'!$B$11:$B$14577,'MONTHLY DATA'!$B148)</f>
        <v>259.375</v>
      </c>
      <c r="BU148" s="78">
        <f>AVERAGEIFS('WEEKLY DATA'!BU$11:BU$14577,'WEEKLY DATA'!$A$11:$A$14577,'MONTHLY DATA'!$A148,'WEEKLY DATA'!$B$11:$B$14577,'MONTHLY DATA'!$B148)</f>
        <v>269.375</v>
      </c>
      <c r="BV148" s="78">
        <f>AVERAGEIFS('WEEKLY DATA'!BV$11:BV$14577,'WEEKLY DATA'!$A$11:$A$14577,'MONTHLY DATA'!$A148,'WEEKLY DATA'!$B$11:$B$14577,'MONTHLY DATA'!$B148)</f>
        <v>264.375</v>
      </c>
      <c r="BW148" s="154">
        <f t="shared" si="125"/>
        <v>6.0150375939849621E-2</v>
      </c>
      <c r="BX148" s="78">
        <f>AVERAGEIFS('WEEKLY DATA'!BX$11:BX$14577,'WEEKLY DATA'!$A$11:$A$14577,'MONTHLY DATA'!$A148,'WEEKLY DATA'!$B$11:$B$14577,'MONTHLY DATA'!$B148)</f>
        <v>326.875</v>
      </c>
      <c r="BY148" s="78">
        <f>AVERAGEIFS('WEEKLY DATA'!BY$11:BY$14577,'WEEKLY DATA'!$A$11:$A$14577,'MONTHLY DATA'!$A148,'WEEKLY DATA'!$B$11:$B$14577,'MONTHLY DATA'!$B148)</f>
        <v>336.875</v>
      </c>
      <c r="BZ148" s="78">
        <f>AVERAGEIFS('WEEKLY DATA'!BZ$11:BZ$14577,'WEEKLY DATA'!$A$11:$A$14577,'MONTHLY DATA'!$A148,'WEEKLY DATA'!$B$11:$B$14577,'MONTHLY DATA'!$B148)</f>
        <v>331.875</v>
      </c>
      <c r="CA148" s="154">
        <f t="shared" si="126"/>
        <v>-3.4545454545454546E-2</v>
      </c>
      <c r="CB148" s="78">
        <f>AVERAGEIFS('WEEKLY DATA'!CB$11:CB$14577,'WEEKLY DATA'!$A$11:$A$14577,'MONTHLY DATA'!$A148,'WEEKLY DATA'!$B$11:$B$14577,'MONTHLY DATA'!$B148)</f>
        <v>468.125</v>
      </c>
      <c r="CC148" s="78">
        <f>AVERAGEIFS('WEEKLY DATA'!CC$11:CC$14577,'WEEKLY DATA'!$A$11:$A$14577,'MONTHLY DATA'!$A148,'WEEKLY DATA'!$B$11:$B$14577,'MONTHLY DATA'!$B148)</f>
        <v>478.125</v>
      </c>
      <c r="CD148" s="78">
        <f>AVERAGEIFS('WEEKLY DATA'!CD$11:CD$14577,'WEEKLY DATA'!$A$11:$A$14577,'MONTHLY DATA'!$A148,'WEEKLY DATA'!$B$11:$B$14577,'MONTHLY DATA'!$B148)</f>
        <v>473.125</v>
      </c>
      <c r="CE148" s="154">
        <f t="shared" si="127"/>
        <v>6.6489361702126715E-3</v>
      </c>
      <c r="CF148" s="78">
        <f>AVERAGEIFS('WEEKLY DATA'!CF$11:CF$14577,'WEEKLY DATA'!$A$11:$A$14577,'MONTHLY DATA'!$A148,'WEEKLY DATA'!$B$11:$B$14577,'MONTHLY DATA'!$B148)</f>
        <v>302.5</v>
      </c>
      <c r="CG148" s="78">
        <f>AVERAGEIFS('WEEKLY DATA'!CG$11:CG$14577,'WEEKLY DATA'!$A$11:$A$14577,'MONTHLY DATA'!$A148,'WEEKLY DATA'!$B$11:$B$14577,'MONTHLY DATA'!$B148)</f>
        <v>312.5</v>
      </c>
      <c r="CH148" s="78">
        <f>AVERAGEIFS('WEEKLY DATA'!CH$11:CH$14577,'WEEKLY DATA'!$A$11:$A$14577,'MONTHLY DATA'!$A148,'WEEKLY DATA'!$B$11:$B$14577,'MONTHLY DATA'!$B148)</f>
        <v>307.5</v>
      </c>
      <c r="CI148" s="154">
        <f t="shared" si="128"/>
        <v>1.6528925619834656E-2</v>
      </c>
      <c r="CJ148" s="78">
        <f>AVERAGEIFS('WEEKLY DATA'!CJ$11:CJ$14577,'WEEKLY DATA'!$A$11:$A$14577,'MONTHLY DATA'!$A148,'WEEKLY DATA'!$B$11:$B$14577,'MONTHLY DATA'!$B148)</f>
        <v>244.375</v>
      </c>
      <c r="CK148" s="78">
        <f>AVERAGEIFS('WEEKLY DATA'!CK$11:CK$14577,'WEEKLY DATA'!$A$11:$A$14577,'MONTHLY DATA'!$A148,'WEEKLY DATA'!$B$11:$B$14577,'MONTHLY DATA'!$B148)</f>
        <v>254.375</v>
      </c>
      <c r="CL148" s="78">
        <f>AVERAGEIFS('WEEKLY DATA'!CL$11:CL$14577,'WEEKLY DATA'!$A$11:$A$14577,'MONTHLY DATA'!$A148,'WEEKLY DATA'!$B$11:$B$14577,'MONTHLY DATA'!$B148)</f>
        <v>249.375</v>
      </c>
      <c r="CM148" s="154">
        <f t="shared" si="129"/>
        <v>1.0126582278481067E-2</v>
      </c>
      <c r="CN148" s="78">
        <f>AVERAGEIFS('WEEKLY DATA'!CN$11:CN$14577,'WEEKLY DATA'!$A$11:$A$14577,'MONTHLY DATA'!$A148,'WEEKLY DATA'!$B$11:$B$14577,'MONTHLY DATA'!$B148)</f>
        <v>310</v>
      </c>
      <c r="CO148" s="78">
        <f>AVERAGEIFS('WEEKLY DATA'!CO$11:CO$14577,'WEEKLY DATA'!$A$11:$A$14577,'MONTHLY DATA'!$A148,'WEEKLY DATA'!$B$11:$B$14577,'MONTHLY DATA'!$B148)</f>
        <v>320</v>
      </c>
      <c r="CP148" s="78">
        <f>AVERAGEIFS('WEEKLY DATA'!CP$11:CP$14577,'WEEKLY DATA'!$A$11:$A$14577,'MONTHLY DATA'!$A148,'WEEKLY DATA'!$B$11:$B$14577,'MONTHLY DATA'!$B148)</f>
        <v>315</v>
      </c>
      <c r="CQ148" s="154">
        <f t="shared" si="130"/>
        <v>5.0000000000000044E-2</v>
      </c>
      <c r="CR148" s="78">
        <f>AVERAGEIFS('WEEKLY DATA'!CR$11:CR$14577,'WEEKLY DATA'!$A$11:$A$14577,'MONTHLY DATA'!$A148,'WEEKLY DATA'!$B$11:$B$14577,'MONTHLY DATA'!$B148)</f>
        <v>480</v>
      </c>
      <c r="CS148" s="78">
        <f>AVERAGEIFS('WEEKLY DATA'!CS$11:CS$14577,'WEEKLY DATA'!$A$11:$A$14577,'MONTHLY DATA'!$A148,'WEEKLY DATA'!$B$11:$B$14577,'MONTHLY DATA'!$B148)</f>
        <v>490</v>
      </c>
      <c r="CT148" s="78">
        <f>AVERAGEIFS('WEEKLY DATA'!CT$11:CT$14577,'WEEKLY DATA'!$A$11:$A$14577,'MONTHLY DATA'!$A148,'WEEKLY DATA'!$B$11:$B$14577,'MONTHLY DATA'!$B148)</f>
        <v>485</v>
      </c>
      <c r="CU148" s="154">
        <f t="shared" si="131"/>
        <v>0</v>
      </c>
      <c r="CV148" s="169">
        <f>AVERAGEIFS('WEEKLY DATA'!CV$11:CV$14577,'WEEKLY DATA'!$A$11:$A$14577,'MONTHLY DATA'!$A148,'WEEKLY DATA'!$B$11:$B$14577,'MONTHLY DATA'!$B148)</f>
        <v>323.75</v>
      </c>
      <c r="CW148" s="78">
        <f>AVERAGEIFS('WEEKLY DATA'!CW$11:CW$14577,'WEEKLY DATA'!$A$11:$A$14577,'MONTHLY DATA'!$A148,'WEEKLY DATA'!$B$11:$B$14577,'MONTHLY DATA'!$B148)</f>
        <v>333.75</v>
      </c>
      <c r="CX148" s="78">
        <f>AVERAGEIFS('WEEKLY DATA'!CX$11:CX$14577,'WEEKLY DATA'!$A$11:$A$14577,'MONTHLY DATA'!$A148,'WEEKLY DATA'!$B$11:$B$14577,'MONTHLY DATA'!$B148)</f>
        <v>328.75</v>
      </c>
      <c r="CY148" s="154">
        <f t="shared" si="132"/>
        <v>-7.547169811320753E-3</v>
      </c>
      <c r="CZ148" s="169">
        <f>AVERAGEIFS('WEEKLY DATA'!CZ$11:CZ$14577,'WEEKLY DATA'!$A$11:$A$14577,'MONTHLY DATA'!$A148,'WEEKLY DATA'!$B$11:$B$14577,'MONTHLY DATA'!$B148)</f>
        <v>273.125</v>
      </c>
      <c r="DA148" s="78">
        <f>AVERAGEIFS('WEEKLY DATA'!DA$11:DA$14577,'WEEKLY DATA'!$A$11:$A$14577,'MONTHLY DATA'!$A148,'WEEKLY DATA'!$B$11:$B$14577,'MONTHLY DATA'!$B148)</f>
        <v>283.125</v>
      </c>
      <c r="DB148" s="78">
        <f>AVERAGEIFS('WEEKLY DATA'!DB$11:DB$14577,'WEEKLY DATA'!$A$11:$A$14577,'MONTHLY DATA'!$A148,'WEEKLY DATA'!$B$11:$B$14577,'MONTHLY DATA'!$B148)</f>
        <v>278.125</v>
      </c>
      <c r="DC148" s="154">
        <f t="shared" si="133"/>
        <v>2.5345622119815614E-2</v>
      </c>
      <c r="DD148" s="78">
        <f>AVERAGEIFS('WEEKLY DATA'!DD$11:DD$14577,'WEEKLY DATA'!$A$11:$A$14577,'MONTHLY DATA'!$A148,'WEEKLY DATA'!$B$11:$B$14577,'MONTHLY DATA'!$B148)</f>
        <v>310</v>
      </c>
      <c r="DE148" s="78">
        <f>AVERAGEIFS('WEEKLY DATA'!DE$11:DE$14577,'WEEKLY DATA'!$A$11:$A$14577,'MONTHLY DATA'!$A148,'WEEKLY DATA'!$B$11:$B$14577,'MONTHLY DATA'!$B148)</f>
        <v>320</v>
      </c>
      <c r="DF148" s="78">
        <f>AVERAGEIFS('WEEKLY DATA'!DF$11:DF$14577,'WEEKLY DATA'!$A$11:$A$14577,'MONTHLY DATA'!$A148,'WEEKLY DATA'!$B$11:$B$14577,'MONTHLY DATA'!$B148)</f>
        <v>315</v>
      </c>
      <c r="DG148" s="154">
        <f t="shared" si="134"/>
        <v>-1.1764705882352899E-2</v>
      </c>
      <c r="DH148" s="78">
        <f>AVERAGEIFS('WEEKLY DATA'!DH$11:DH$14577,'WEEKLY DATA'!$A$11:$A$14577,'MONTHLY DATA'!$A148,'WEEKLY DATA'!$B$11:$B$14577,'MONTHLY DATA'!$B148)</f>
        <v>491.25</v>
      </c>
      <c r="DI148" s="78">
        <f>AVERAGEIFS('WEEKLY DATA'!DI$11:DI$14577,'WEEKLY DATA'!$A$11:$A$14577,'MONTHLY DATA'!$A148,'WEEKLY DATA'!$B$11:$B$14577,'MONTHLY DATA'!$B148)</f>
        <v>501.25</v>
      </c>
      <c r="DJ148" s="78">
        <f>AVERAGEIFS('WEEKLY DATA'!DJ$11:DJ$14577,'WEEKLY DATA'!$A$11:$A$14577,'MONTHLY DATA'!$A148,'WEEKLY DATA'!$B$11:$B$14577,'MONTHLY DATA'!$B148)</f>
        <v>496.25</v>
      </c>
      <c r="DK148" s="154">
        <f t="shared" si="135"/>
        <v>-2.4570024570024551E-2</v>
      </c>
      <c r="DL148" s="169">
        <f>AVERAGEIFS('WEEKLY DATA'!DL$11:DL$14577,'WEEKLY DATA'!$A$11:$A$14577,'MONTHLY DATA'!$A148,'WEEKLY DATA'!$B$11:$B$14577,'MONTHLY DATA'!$B148)</f>
        <v>305</v>
      </c>
      <c r="DM148" s="78">
        <f>AVERAGEIFS('WEEKLY DATA'!DM$11:DM$14577,'WEEKLY DATA'!$A$11:$A$14577,'MONTHLY DATA'!$A148,'WEEKLY DATA'!$B$11:$B$14577,'MONTHLY DATA'!$B148)</f>
        <v>315</v>
      </c>
      <c r="DN148" s="78">
        <f>AVERAGEIFS('WEEKLY DATA'!DN$11:DN$14577,'WEEKLY DATA'!$A$11:$A$14577,'MONTHLY DATA'!$A148,'WEEKLY DATA'!$B$11:$B$14577,'MONTHLY DATA'!$B148)</f>
        <v>310</v>
      </c>
      <c r="DO148" s="154">
        <f t="shared" si="136"/>
        <v>0</v>
      </c>
      <c r="DP148" s="78">
        <f>AVERAGEIFS('WEEKLY DATA'!DP$11:DP$14577,'WEEKLY DATA'!$A$11:$A$14577,'MONTHLY DATA'!$A148,'WEEKLY DATA'!$B$11:$B$14577,'MONTHLY DATA'!$B148)</f>
        <v>270</v>
      </c>
      <c r="DQ148" s="78">
        <f>AVERAGEIFS('WEEKLY DATA'!DQ$11:DQ$14577,'WEEKLY DATA'!$A$11:$A$14577,'MONTHLY DATA'!$A148,'WEEKLY DATA'!$B$11:$B$14577,'MONTHLY DATA'!$B148)</f>
        <v>280</v>
      </c>
      <c r="DR148" s="78">
        <f>AVERAGEIFS('WEEKLY DATA'!DR$11:DR$14577,'WEEKLY DATA'!$A$11:$A$14577,'MONTHLY DATA'!$A148,'WEEKLY DATA'!$B$11:$B$14577,'MONTHLY DATA'!$B148)</f>
        <v>275</v>
      </c>
      <c r="DS148" s="154">
        <f t="shared" si="137"/>
        <v>8.1081081081081141E-2</v>
      </c>
      <c r="DT148" s="78">
        <f>AVERAGEIFS('WEEKLY DATA'!DT$11:DT$14577,'WEEKLY DATA'!$A$11:$A$14577,'MONTHLY DATA'!$A148,'WEEKLY DATA'!$B$11:$B$14577,'MONTHLY DATA'!$B148)</f>
        <v>310</v>
      </c>
      <c r="DU148" s="78">
        <f>AVERAGEIFS('WEEKLY DATA'!DU$11:DU$14577,'WEEKLY DATA'!$A$11:$A$14577,'MONTHLY DATA'!$A148,'WEEKLY DATA'!$B$11:$B$14577,'MONTHLY DATA'!$B148)</f>
        <v>320</v>
      </c>
      <c r="DV148" s="78">
        <f>AVERAGEIFS('WEEKLY DATA'!DV$11:DV$14577,'WEEKLY DATA'!$A$11:$A$14577,'MONTHLY DATA'!$A148,'WEEKLY DATA'!$B$11:$B$14577,'MONTHLY DATA'!$B148)</f>
        <v>315</v>
      </c>
      <c r="DW148" s="154">
        <f t="shared" si="138"/>
        <v>-1.1764705882352899E-2</v>
      </c>
      <c r="DX148" s="78">
        <f>AVERAGEIFS('WEEKLY DATA'!DX$11:DX$14577,'WEEKLY DATA'!$A$11:$A$14577,'MONTHLY DATA'!$A148,'WEEKLY DATA'!$B$11:$B$14577,'MONTHLY DATA'!$B148)</f>
        <v>475</v>
      </c>
      <c r="DY148" s="78">
        <f>AVERAGEIFS('WEEKLY DATA'!DY$11:DY$14577,'WEEKLY DATA'!$A$11:$A$14577,'MONTHLY DATA'!$A148,'WEEKLY DATA'!$B$11:$B$14577,'MONTHLY DATA'!$B148)</f>
        <v>485</v>
      </c>
      <c r="DZ148" s="78">
        <f>AVERAGEIFS('WEEKLY DATA'!DZ$11:DZ$14577,'WEEKLY DATA'!$A$11:$A$14577,'MONTHLY DATA'!$A148,'WEEKLY DATA'!$B$11:$B$14577,'MONTHLY DATA'!$B148)</f>
        <v>480</v>
      </c>
      <c r="EA148" s="154">
        <f t="shared" si="139"/>
        <v>-2.7848101265822822E-2</v>
      </c>
      <c r="EB148" s="78">
        <f>AVERAGEIFS('WEEKLY DATA'!EB$11:EB$14577,'WEEKLY DATA'!$A$11:$A$14577,'MONTHLY DATA'!$A148,'WEEKLY DATA'!$B$11:$B$14577,'MONTHLY DATA'!$B148)</f>
        <v>325</v>
      </c>
      <c r="EC148" s="78">
        <f>AVERAGEIFS('WEEKLY DATA'!EC$11:EC$14577,'WEEKLY DATA'!$A$11:$A$14577,'MONTHLY DATA'!$A148,'WEEKLY DATA'!$B$11:$B$14577,'MONTHLY DATA'!$B148)</f>
        <v>335</v>
      </c>
      <c r="ED148" s="78">
        <f>AVERAGEIFS('WEEKLY DATA'!ED$11:ED$14577,'WEEKLY DATA'!$A$11:$A$14577,'MONTHLY DATA'!$A148,'WEEKLY DATA'!$B$11:$B$14577,'MONTHLY DATA'!$B148)</f>
        <v>330</v>
      </c>
      <c r="EE148" s="154">
        <f t="shared" si="140"/>
        <v>2.7237354085603016E-2</v>
      </c>
      <c r="EF148" s="169">
        <f>AVERAGEIFS('WEEKLY DATA'!EF$11:EF$14577,'WEEKLY DATA'!$A$11:$A$14577,'MONTHLY DATA'!$A148,'WEEKLY DATA'!$B$11:$B$14577,'MONTHLY DATA'!$B148)</f>
        <v>260</v>
      </c>
      <c r="EG148" s="78">
        <f>AVERAGEIFS('WEEKLY DATA'!EG$11:EG$14577,'WEEKLY DATA'!$A$11:$A$14577,'MONTHLY DATA'!$A148,'WEEKLY DATA'!$B$11:$B$14577,'MONTHLY DATA'!$B148)</f>
        <v>270</v>
      </c>
      <c r="EH148" s="78">
        <f>AVERAGEIFS('WEEKLY DATA'!EH$11:EH$14577,'WEEKLY DATA'!$A$11:$A$14577,'MONTHLY DATA'!$A148,'WEEKLY DATA'!$B$11:$B$14577,'MONTHLY DATA'!$B148)</f>
        <v>265</v>
      </c>
      <c r="EI148" s="154">
        <f t="shared" si="141"/>
        <v>6.0000000000000053E-2</v>
      </c>
      <c r="EJ148" s="78">
        <f>AVERAGEIFS('WEEKLY DATA'!EJ$11:EJ$14577,'WEEKLY DATA'!$A$11:$A$14577,'MONTHLY DATA'!$A148,'WEEKLY DATA'!$B$11:$B$14577,'MONTHLY DATA'!$B148)</f>
        <v>360.625</v>
      </c>
      <c r="EK148" s="78">
        <f>AVERAGEIFS('WEEKLY DATA'!EK$11:EK$14577,'WEEKLY DATA'!$A$11:$A$14577,'MONTHLY DATA'!$A148,'WEEKLY DATA'!$B$11:$B$14577,'MONTHLY DATA'!$B148)</f>
        <v>370.625</v>
      </c>
      <c r="EL148" s="78">
        <f>AVERAGEIFS('WEEKLY DATA'!EL$11:EL$14577,'WEEKLY DATA'!$A$11:$A$14577,'MONTHLY DATA'!$A148,'WEEKLY DATA'!$B$11:$B$14577,'MONTHLY DATA'!$B148)</f>
        <v>365.625</v>
      </c>
      <c r="EM148" s="154">
        <f t="shared" si="142"/>
        <v>-4.4117647058823484E-2</v>
      </c>
      <c r="EN148" s="78">
        <f>AVERAGEIFS('WEEKLY DATA'!EN$11:EN$14577,'WEEKLY DATA'!$A$11:$A$14577,'MONTHLY DATA'!$A148,'WEEKLY DATA'!$B$11:$B$14577,'MONTHLY DATA'!$B148)</f>
        <v>520</v>
      </c>
      <c r="EO148" s="78">
        <f>AVERAGEIFS('WEEKLY DATA'!EO$11:EO$14577,'WEEKLY DATA'!$A$11:$A$14577,'MONTHLY DATA'!$A148,'WEEKLY DATA'!$B$11:$B$14577,'MONTHLY DATA'!$B148)</f>
        <v>530</v>
      </c>
      <c r="EP148" s="78">
        <f>AVERAGEIFS('WEEKLY DATA'!EP$11:EP$14577,'WEEKLY DATA'!$A$11:$A$14577,'MONTHLY DATA'!$A148,'WEEKLY DATA'!$B$11:$B$14577,'MONTHLY DATA'!$B148)</f>
        <v>525</v>
      </c>
      <c r="EQ148" s="154">
        <f t="shared" si="143"/>
        <v>-2.5522041763341052E-2</v>
      </c>
      <c r="ER148" s="78">
        <f>AVERAGEIFS('WEEKLY DATA'!ER$11:ER$14577,'WEEKLY DATA'!$A$11:$A$14577,'MONTHLY DATA'!$A148,'WEEKLY DATA'!$B$11:$B$14577,'MONTHLY DATA'!$B148)</f>
        <v>314.375</v>
      </c>
      <c r="ES148" s="78">
        <f>AVERAGEIFS('WEEKLY DATA'!ES$11:ES$14577,'WEEKLY DATA'!$A$11:$A$14577,'MONTHLY DATA'!$A148,'WEEKLY DATA'!$B$11:$B$14577,'MONTHLY DATA'!$B148)</f>
        <v>324.375</v>
      </c>
      <c r="ET148" s="78">
        <f>AVERAGEIFS('WEEKLY DATA'!ET$11:ET$14577,'WEEKLY DATA'!$A$11:$A$14577,'MONTHLY DATA'!$A148,'WEEKLY DATA'!$B$11:$B$14577,'MONTHLY DATA'!$B148)</f>
        <v>319.375</v>
      </c>
      <c r="EU148" s="154">
        <f t="shared" si="144"/>
        <v>1.388888888888884E-2</v>
      </c>
      <c r="EV148" s="78">
        <f>AVERAGEIFS('WEEKLY DATA'!EV$11:EV$14577,'WEEKLY DATA'!$A$11:$A$14577,'MONTHLY DATA'!$A148,'WEEKLY DATA'!$B$11:$B$14577,'MONTHLY DATA'!$B148)</f>
        <v>249.375</v>
      </c>
      <c r="EW148" s="78">
        <f>AVERAGEIFS('WEEKLY DATA'!EW$11:EW$14577,'WEEKLY DATA'!$A$11:$A$14577,'MONTHLY DATA'!$A148,'WEEKLY DATA'!$B$11:$B$14577,'MONTHLY DATA'!$B148)</f>
        <v>259.375</v>
      </c>
      <c r="EX148" s="78">
        <f>AVERAGEIFS('WEEKLY DATA'!EX$11:EX$14577,'WEEKLY DATA'!$A$11:$A$14577,'MONTHLY DATA'!$A148,'WEEKLY DATA'!$B$11:$B$14577,'MONTHLY DATA'!$B148)</f>
        <v>254.375</v>
      </c>
      <c r="EY148" s="154">
        <f t="shared" si="145"/>
        <v>4.0920716112532007E-2</v>
      </c>
      <c r="EZ148" s="78">
        <f>AVERAGEIFS('WEEKLY DATA'!EZ$11:EZ$14577,'WEEKLY DATA'!$A$11:$A$14577,'MONTHLY DATA'!$A148,'WEEKLY DATA'!$B$11:$B$14577,'MONTHLY DATA'!$B148)</f>
        <v>370</v>
      </c>
      <c r="FA148" s="78">
        <f>AVERAGEIFS('WEEKLY DATA'!FA$11:FA$14577,'WEEKLY DATA'!$A$11:$A$14577,'MONTHLY DATA'!$A148,'WEEKLY DATA'!$B$11:$B$14577,'MONTHLY DATA'!$B148)</f>
        <v>380</v>
      </c>
      <c r="FB148" s="78">
        <f>AVERAGEIFS('WEEKLY DATA'!FB$11:FB$14577,'WEEKLY DATA'!$A$11:$A$14577,'MONTHLY DATA'!$A148,'WEEKLY DATA'!$B$11:$B$14577,'MONTHLY DATA'!$B148)</f>
        <v>375</v>
      </c>
      <c r="FC148" s="154">
        <f t="shared" si="146"/>
        <v>-1.9607843137254943E-2</v>
      </c>
      <c r="FD148" s="78">
        <f>AVERAGEIFS('WEEKLY DATA'!FD$11:FD$14577,'WEEKLY DATA'!$A$11:$A$14577,'MONTHLY DATA'!$A148,'WEEKLY DATA'!$B$11:$B$14577,'MONTHLY DATA'!$B148)</f>
        <v>271.875</v>
      </c>
      <c r="FE148" s="78">
        <f>AVERAGEIFS('WEEKLY DATA'!FE$11:FE$14577,'WEEKLY DATA'!$A$11:$A$14577,'MONTHLY DATA'!$A148,'WEEKLY DATA'!$B$11:$B$14577,'MONTHLY DATA'!$B148)</f>
        <v>281.875</v>
      </c>
      <c r="FF148" s="78">
        <f>AVERAGEIFS('WEEKLY DATA'!FF$11:FF$14577,'WEEKLY DATA'!$A$11:$A$14577,'MONTHLY DATA'!$A148,'WEEKLY DATA'!$B$11:$B$14577,'MONTHLY DATA'!$B148)</f>
        <v>276.875</v>
      </c>
      <c r="FG148" s="154">
        <f t="shared" si="147"/>
        <v>-4.3196544276457916E-2</v>
      </c>
      <c r="FH148" s="78">
        <f>AVERAGEIFS('WEEKLY DATA'!FH$11:FH$14577,'WEEKLY DATA'!$A$11:$A$14577,'MONTHLY DATA'!$A148,'WEEKLY DATA'!$B$11:$B$14577,'MONTHLY DATA'!$B148)</f>
        <v>331.25</v>
      </c>
      <c r="FI148" s="78">
        <f>AVERAGEIFS('WEEKLY DATA'!FI$11:FI$14577,'WEEKLY DATA'!$A$11:$A$14577,'MONTHLY DATA'!$A148,'WEEKLY DATA'!$B$11:$B$14577,'MONTHLY DATA'!$B148)</f>
        <v>341.25</v>
      </c>
      <c r="FJ148" s="78">
        <f>AVERAGEIFS('WEEKLY DATA'!FJ$11:FJ$14577,'WEEKLY DATA'!$A$11:$A$14577,'MONTHLY DATA'!$A148,'WEEKLY DATA'!$B$11:$B$14577,'MONTHLY DATA'!$B148)</f>
        <v>336.25</v>
      </c>
      <c r="FK148" s="154">
        <f t="shared" si="148"/>
        <v>2.0872865275142205E-2</v>
      </c>
      <c r="FL148" s="169">
        <f>AVERAGEIFS('WEEKLY DATA'!FL$11:FL$14577,'WEEKLY DATA'!$A$11:$A$14577,'MONTHLY DATA'!$A148,'WEEKLY DATA'!$B$11:$B$14577,'MONTHLY DATA'!$B148)</f>
        <v>281.875</v>
      </c>
      <c r="FM148" s="78">
        <f>AVERAGEIFS('WEEKLY DATA'!FM$11:FM$14577,'WEEKLY DATA'!$A$11:$A$14577,'MONTHLY DATA'!$A148,'WEEKLY DATA'!$B$11:$B$14577,'MONTHLY DATA'!$B148)</f>
        <v>291.875</v>
      </c>
      <c r="FN148" s="78">
        <f>AVERAGEIFS('WEEKLY DATA'!FN$11:FN$14577,'WEEKLY DATA'!$A$11:$A$14577,'MONTHLY DATA'!$A148,'WEEKLY DATA'!$B$11:$B$14577,'MONTHLY DATA'!$B148)</f>
        <v>286.875</v>
      </c>
      <c r="FO148" s="154">
        <f t="shared" si="149"/>
        <v>1.7738359201773912E-2</v>
      </c>
      <c r="FP148" s="78">
        <f>AVERAGEIFS('WEEKLY DATA'!FP$11:FP$14577,'WEEKLY DATA'!$A$11:$A$14577,'MONTHLY DATA'!$A148,'WEEKLY DATA'!$B$11:$B$14577,'MONTHLY DATA'!$B148)</f>
        <v>290</v>
      </c>
      <c r="FQ148" s="78">
        <f>AVERAGEIFS('WEEKLY DATA'!FQ$11:FQ$14577,'WEEKLY DATA'!$A$11:$A$14577,'MONTHLY DATA'!$A148,'WEEKLY DATA'!$B$11:$B$14577,'MONTHLY DATA'!$B148)</f>
        <v>300</v>
      </c>
      <c r="FR148" s="78">
        <f>AVERAGEIFS('WEEKLY DATA'!FR$11:FR$14577,'WEEKLY DATA'!$A$11:$A$14577,'MONTHLY DATA'!$A148,'WEEKLY DATA'!$B$11:$B$14577,'MONTHLY DATA'!$B148)</f>
        <v>295</v>
      </c>
      <c r="FS148" s="154">
        <f t="shared" si="150"/>
        <v>6.3965884861407751E-3</v>
      </c>
      <c r="FT148" s="78">
        <f>AVERAGEIFS('WEEKLY DATA'!FT$11:FT$14577,'WEEKLY DATA'!$A$11:$A$14577,'MONTHLY DATA'!$A148,'WEEKLY DATA'!$B$11:$B$14577,'MONTHLY DATA'!$B148)</f>
        <v>300</v>
      </c>
      <c r="FU148" s="78">
        <f>AVERAGEIFS('WEEKLY DATA'!FU$11:FU$14577,'WEEKLY DATA'!$A$11:$A$14577,'MONTHLY DATA'!$A148,'WEEKLY DATA'!$B$11:$B$14577,'MONTHLY DATA'!$B148)</f>
        <v>310</v>
      </c>
      <c r="FV148" s="78">
        <f>AVERAGEIFS('WEEKLY DATA'!FV$11:FV$14577,'WEEKLY DATA'!$A$11:$A$14577,'MONTHLY DATA'!$A148,'WEEKLY DATA'!$B$11:$B$14577,'MONTHLY DATA'!$B148)</f>
        <v>305</v>
      </c>
      <c r="FW148" s="154">
        <f t="shared" si="151"/>
        <v>0</v>
      </c>
      <c r="FX148" s="78">
        <f>AVERAGEIFS('WEEKLY DATA'!FX$11:FX$14577,'WEEKLY DATA'!$A$11:$A$14577,'MONTHLY DATA'!$A148,'WEEKLY DATA'!$B$11:$B$14577,'MONTHLY DATA'!$B148)</f>
        <v>270</v>
      </c>
      <c r="FY148" s="78">
        <f>AVERAGEIFS('WEEKLY DATA'!FY$11:FY$14577,'WEEKLY DATA'!$A$11:$A$14577,'MONTHLY DATA'!$A148,'WEEKLY DATA'!$B$11:$B$14577,'MONTHLY DATA'!$B148)</f>
        <v>280</v>
      </c>
      <c r="FZ148" s="78">
        <f>AVERAGEIFS('WEEKLY DATA'!FZ$11:FZ$14577,'WEEKLY DATA'!$A$11:$A$14577,'MONTHLY DATA'!$A148,'WEEKLY DATA'!$B$11:$B$14577,'MONTHLY DATA'!$B148)</f>
        <v>275</v>
      </c>
      <c r="GA148" s="154">
        <f t="shared" si="152"/>
        <v>0</v>
      </c>
      <c r="GB148" s="78">
        <f>AVERAGEIFS('WEEKLY DATA'!GB$11:GB$14577,'WEEKLY DATA'!$A$11:$A$14577,'MONTHLY DATA'!$A148,'WEEKLY DATA'!$B$11:$B$14577,'MONTHLY DATA'!$B148)</f>
        <v>413.75</v>
      </c>
      <c r="GC148" s="78">
        <f>AVERAGEIFS('WEEKLY DATA'!GC$11:GC$14577,'WEEKLY DATA'!$A$11:$A$14577,'MONTHLY DATA'!$A148,'WEEKLY DATA'!$B$11:$B$14577,'MONTHLY DATA'!$B148)</f>
        <v>423.75</v>
      </c>
      <c r="GD148" s="78">
        <f>AVERAGEIFS('WEEKLY DATA'!GD$11:GD$14577,'WEEKLY DATA'!$A$11:$A$14577,'MONTHLY DATA'!$A148,'WEEKLY DATA'!$B$11:$B$14577,'MONTHLY DATA'!$B148)</f>
        <v>418.75</v>
      </c>
      <c r="GE148" s="154">
        <f t="shared" si="153"/>
        <v>-5.9347181008901906E-3</v>
      </c>
      <c r="GF148" s="169">
        <f>AVERAGEIFS('WEEKLY DATA'!GF$11:GF$14577,'WEEKLY DATA'!$A$11:$A$14577,'MONTHLY DATA'!$A148,'WEEKLY DATA'!$B$11:$B$14577,'MONTHLY DATA'!$B148)</f>
        <v>363.125</v>
      </c>
      <c r="GG148" s="78">
        <f>AVERAGEIFS('WEEKLY DATA'!GG$11:GG$14577,'WEEKLY DATA'!$A$11:$A$14577,'MONTHLY DATA'!$A148,'WEEKLY DATA'!$B$11:$B$14577,'MONTHLY DATA'!$B148)</f>
        <v>373.125</v>
      </c>
      <c r="GH148" s="78">
        <f>AVERAGEIFS('WEEKLY DATA'!GH$11:GH$14577,'WEEKLY DATA'!$A$11:$A$14577,'MONTHLY DATA'!$A148,'WEEKLY DATA'!$B$11:$B$14577,'MONTHLY DATA'!$B148)</f>
        <v>368.125</v>
      </c>
      <c r="GI148" s="154">
        <f t="shared" si="154"/>
        <v>1.9031141868512069E-2</v>
      </c>
      <c r="GJ148" s="78">
        <f>AVERAGEIFS('WEEKLY DATA'!GJ$11:GJ$14577,'WEEKLY DATA'!$A$11:$A$14577,'MONTHLY DATA'!$A148,'WEEKLY DATA'!$B$11:$B$14577,'MONTHLY DATA'!$B148)</f>
        <v>320</v>
      </c>
      <c r="GK148" s="78">
        <f>AVERAGEIFS('WEEKLY DATA'!GK$11:GK$14577,'WEEKLY DATA'!$A$11:$A$14577,'MONTHLY DATA'!$A148,'WEEKLY DATA'!$B$11:$B$14577,'MONTHLY DATA'!$B148)</f>
        <v>330</v>
      </c>
      <c r="GL148" s="78">
        <f>AVERAGEIFS('WEEKLY DATA'!GL$11:GL$14577,'WEEKLY DATA'!$A$11:$A$14577,'MONTHLY DATA'!$A148,'WEEKLY DATA'!$B$11:$B$14577,'MONTHLY DATA'!$B148)</f>
        <v>325</v>
      </c>
      <c r="GM148" s="154">
        <f t="shared" si="155"/>
        <v>-1.1406844106463865E-2</v>
      </c>
      <c r="GN148" s="78">
        <f>AVERAGEIFS('WEEKLY DATA'!GN$11:GN$14577,'WEEKLY DATA'!$A$11:$A$14577,'MONTHLY DATA'!$A148,'WEEKLY DATA'!$B$11:$B$14577,'MONTHLY DATA'!$B148)</f>
        <v>581.25</v>
      </c>
      <c r="GO148" s="78">
        <f>AVERAGEIFS('WEEKLY DATA'!GO$11:GO$14577,'WEEKLY DATA'!$A$11:$A$14577,'MONTHLY DATA'!$A148,'WEEKLY DATA'!$B$11:$B$14577,'MONTHLY DATA'!$B148)</f>
        <v>591.25</v>
      </c>
      <c r="GP148" s="78">
        <f>AVERAGEIFS('WEEKLY DATA'!GP$11:GP$14577,'WEEKLY DATA'!$A$11:$A$14577,'MONTHLY DATA'!$A148,'WEEKLY DATA'!$B$11:$B$14577,'MONTHLY DATA'!$B148)</f>
        <v>586.25</v>
      </c>
      <c r="GQ148" s="154">
        <f t="shared" si="156"/>
        <v>-2.087682672233826E-2</v>
      </c>
      <c r="GR148" s="78"/>
    </row>
    <row r="149" spans="1:200" ht="15.75" x14ac:dyDescent="0.25">
      <c r="A149">
        <f t="shared" si="106"/>
        <v>7</v>
      </c>
      <c r="B149">
        <f t="shared" si="107"/>
        <v>2021</v>
      </c>
      <c r="C149" s="86">
        <v>44378</v>
      </c>
      <c r="D149" s="78">
        <f>AVERAGEIFS('WEEKLY DATA'!D$11:D$14577,'WEEKLY DATA'!$A$11:$A$14577,'MONTHLY DATA'!$A149,'WEEKLY DATA'!$B$11:$B$14577,'MONTHLY DATA'!$B149)</f>
        <v>338.5</v>
      </c>
      <c r="E149" s="78">
        <f>AVERAGEIFS('WEEKLY DATA'!E$11:E$14577,'WEEKLY DATA'!$A$11:$A$14577,'MONTHLY DATA'!$A149,'WEEKLY DATA'!$B$11:$B$14577,'MONTHLY DATA'!$B149)</f>
        <v>348.5</v>
      </c>
      <c r="F149" s="78">
        <f>AVERAGEIFS('WEEKLY DATA'!F$11:F$14577,'WEEKLY DATA'!$A$11:$A$14577,'MONTHLY DATA'!$A149,'WEEKLY DATA'!$B$11:$B$14577,'MONTHLY DATA'!$B149)</f>
        <v>343.5</v>
      </c>
      <c r="G149" s="154">
        <f t="shared" si="108"/>
        <v>1.0294117647058787E-2</v>
      </c>
      <c r="H149" s="169">
        <f>AVERAGEIFS('WEEKLY DATA'!H$11:H$14577,'WEEKLY DATA'!$A$11:$A$14577,'MONTHLY DATA'!$A149,'WEEKLY DATA'!$B$11:$B$14577,'MONTHLY DATA'!$B149)</f>
        <v>313</v>
      </c>
      <c r="I149" s="78">
        <f>AVERAGEIFS('WEEKLY DATA'!I$11:I$14577,'WEEKLY DATA'!$A$11:$A$14577,'MONTHLY DATA'!$A149,'WEEKLY DATA'!$B$11:$B$14577,'MONTHLY DATA'!$B149)</f>
        <v>323</v>
      </c>
      <c r="J149" s="78">
        <f>AVERAGEIFS('WEEKLY DATA'!J$11:J$14577,'WEEKLY DATA'!$A$11:$A$14577,'MONTHLY DATA'!$A149,'WEEKLY DATA'!$B$11:$B$14577,'MONTHLY DATA'!$B149)</f>
        <v>318</v>
      </c>
      <c r="K149" s="154">
        <f t="shared" si="109"/>
        <v>9.52380952380949E-3</v>
      </c>
      <c r="L149" s="169">
        <f>AVERAGEIFS('WEEKLY DATA'!L$11:L$14577,'WEEKLY DATA'!$A$11:$A$14577,'MONTHLY DATA'!$A149,'WEEKLY DATA'!$B$11:$B$14577,'MONTHLY DATA'!$B149)</f>
        <v>354.5</v>
      </c>
      <c r="M149" s="78">
        <f>AVERAGEIFS('WEEKLY DATA'!M$11:M$14577,'WEEKLY DATA'!$A$11:$A$14577,'MONTHLY DATA'!$A149,'WEEKLY DATA'!$B$11:$B$14577,'MONTHLY DATA'!$B149)</f>
        <v>364.5</v>
      </c>
      <c r="N149" s="78">
        <f>AVERAGEIFS('WEEKLY DATA'!N$11:N$14577,'WEEKLY DATA'!$A$11:$A$14577,'MONTHLY DATA'!$A149,'WEEKLY DATA'!$B$11:$B$14577,'MONTHLY DATA'!$B149)</f>
        <v>359.5</v>
      </c>
      <c r="O149" s="154">
        <f t="shared" si="110"/>
        <v>-2.0102214650766559E-2</v>
      </c>
      <c r="P149" s="169">
        <f>AVERAGEIFS('WEEKLY DATA'!P$11:P$14577,'WEEKLY DATA'!$A$11:$A$14577,'MONTHLY DATA'!$A149,'WEEKLY DATA'!$B$11:$B$14577,'MONTHLY DATA'!$B149)</f>
        <v>344</v>
      </c>
      <c r="Q149" s="78">
        <f>AVERAGEIFS('WEEKLY DATA'!Q$11:Q$14577,'WEEKLY DATA'!$A$11:$A$14577,'MONTHLY DATA'!$A149,'WEEKLY DATA'!$B$11:$B$14577,'MONTHLY DATA'!$B149)</f>
        <v>354</v>
      </c>
      <c r="R149" s="78">
        <f>AVERAGEIFS('WEEKLY DATA'!R$11:R$14577,'WEEKLY DATA'!$A$11:$A$14577,'MONTHLY DATA'!$A149,'WEEKLY DATA'!$B$11:$B$14577,'MONTHLY DATA'!$B149)</f>
        <v>349</v>
      </c>
      <c r="S149" s="154">
        <f t="shared" si="111"/>
        <v>7.1684587813614087E-4</v>
      </c>
      <c r="T149" s="169">
        <f>AVERAGEIFS('WEEKLY DATA'!T$11:T$14577,'WEEKLY DATA'!$A$11:$A$14577,'MONTHLY DATA'!$A149,'WEEKLY DATA'!$B$11:$B$14577,'MONTHLY DATA'!$B149)</f>
        <v>323</v>
      </c>
      <c r="U149" s="78">
        <f>AVERAGEIFS('WEEKLY DATA'!U$11:U$14577,'WEEKLY DATA'!$A$11:$A$14577,'MONTHLY DATA'!$A149,'WEEKLY DATA'!$B$11:$B$14577,'MONTHLY DATA'!$B149)</f>
        <v>333</v>
      </c>
      <c r="V149" s="78">
        <f>AVERAGEIFS('WEEKLY DATA'!V$11:V$14577,'WEEKLY DATA'!$A$11:$A$14577,'MONTHLY DATA'!$A149,'WEEKLY DATA'!$B$11:$B$14577,'MONTHLY DATA'!$B149)</f>
        <v>328</v>
      </c>
      <c r="W149" s="154">
        <f t="shared" si="112"/>
        <v>1.9029126213592207E-2</v>
      </c>
      <c r="X149" s="169">
        <f>AVERAGEIFS('WEEKLY DATA'!X$11:X$14577,'WEEKLY DATA'!$A$11:$A$14577,'MONTHLY DATA'!$A149,'WEEKLY DATA'!$B$11:$B$14577,'MONTHLY DATA'!$B149)</f>
        <v>296</v>
      </c>
      <c r="Y149" s="78">
        <f>AVERAGEIFS('WEEKLY DATA'!Y$11:Y$14577,'WEEKLY DATA'!$A$11:$A$14577,'MONTHLY DATA'!$A149,'WEEKLY DATA'!$B$11:$B$14577,'MONTHLY DATA'!$B149)</f>
        <v>306</v>
      </c>
      <c r="Z149" s="78">
        <f>AVERAGEIFS('WEEKLY DATA'!Z$11:Z$14577,'WEEKLY DATA'!$A$11:$A$14577,'MONTHLY DATA'!$A149,'WEEKLY DATA'!$B$11:$B$14577,'MONTHLY DATA'!$B149)</f>
        <v>301</v>
      </c>
      <c r="AA149" s="154">
        <f t="shared" si="113"/>
        <v>-7.0103092783505572E-3</v>
      </c>
      <c r="AB149" s="169">
        <f>AVERAGEIFS('WEEKLY DATA'!AB$11:AB$14577,'WEEKLY DATA'!$A$11:$A$14577,'MONTHLY DATA'!$A149,'WEEKLY DATA'!$B$11:$B$14577,'MONTHLY DATA'!$B149)</f>
        <v>340.5</v>
      </c>
      <c r="AC149" s="78">
        <f>AVERAGEIFS('WEEKLY DATA'!AC$11:AC$14577,'WEEKLY DATA'!$A$11:$A$14577,'MONTHLY DATA'!$A149,'WEEKLY DATA'!$B$11:$B$14577,'MONTHLY DATA'!$B149)</f>
        <v>350.5</v>
      </c>
      <c r="AD149" s="78">
        <f>AVERAGEIFS('WEEKLY DATA'!AD$11:AD$14577,'WEEKLY DATA'!$A$11:$A$14577,'MONTHLY DATA'!$A149,'WEEKLY DATA'!$B$11:$B$14577,'MONTHLY DATA'!$B149)</f>
        <v>345.5</v>
      </c>
      <c r="AE149" s="154">
        <f t="shared" si="114"/>
        <v>2.1811460258780002E-2</v>
      </c>
      <c r="AF149" s="169">
        <f>AVERAGEIFS('WEEKLY DATA'!AF$11:AF$14577,'WEEKLY DATA'!$A$11:$A$14577,'MONTHLY DATA'!$A149,'WEEKLY DATA'!$B$11:$B$14577,'MONTHLY DATA'!$B149)</f>
        <v>300</v>
      </c>
      <c r="AG149" s="78">
        <f>AVERAGEIFS('WEEKLY DATA'!AG$11:AG$14577,'WEEKLY DATA'!$A$11:$A$14577,'MONTHLY DATA'!$A149,'WEEKLY DATA'!$B$11:$B$14577,'MONTHLY DATA'!$B149)</f>
        <v>310</v>
      </c>
      <c r="AH149" s="78">
        <f>AVERAGEIFS('WEEKLY DATA'!AH$11:AH$14577,'WEEKLY DATA'!$A$11:$A$14577,'MONTHLY DATA'!$A149,'WEEKLY DATA'!$B$11:$B$14577,'MONTHLY DATA'!$B149)</f>
        <v>305</v>
      </c>
      <c r="AI149" s="154">
        <f t="shared" si="115"/>
        <v>-3.1746031746031744E-2</v>
      </c>
      <c r="AJ149" s="169">
        <f>AVERAGEIFS('WEEKLY DATA'!AJ$11:AJ$14577,'WEEKLY DATA'!$A$11:$A$14577,'MONTHLY DATA'!$A149,'WEEKLY DATA'!$B$11:$B$14577,'MONTHLY DATA'!$B149)</f>
        <v>290</v>
      </c>
      <c r="AK149" s="78">
        <f>AVERAGEIFS('WEEKLY DATA'!AK$11:AK$14577,'WEEKLY DATA'!$A$11:$A$14577,'MONTHLY DATA'!$A149,'WEEKLY DATA'!$B$11:$B$14577,'MONTHLY DATA'!$B149)</f>
        <v>300</v>
      </c>
      <c r="AL149" s="78">
        <f>AVERAGEIFS('WEEKLY DATA'!AL$11:AL$14577,'WEEKLY DATA'!$A$11:$A$14577,'MONTHLY DATA'!$A149,'WEEKLY DATA'!$B$11:$B$14577,'MONTHLY DATA'!$B149)</f>
        <v>295</v>
      </c>
      <c r="AM149" s="154">
        <f t="shared" si="116"/>
        <v>7.7625570776255648E-2</v>
      </c>
      <c r="AN149" s="169">
        <f>AVERAGEIFS('WEEKLY DATA'!AN$11:AN$14577,'WEEKLY DATA'!$A$11:$A$14577,'MONTHLY DATA'!$A149,'WEEKLY DATA'!$B$11:$B$14577,'MONTHLY DATA'!$B149)</f>
        <v>252</v>
      </c>
      <c r="AO149" s="78">
        <f>AVERAGEIFS('WEEKLY DATA'!AO$11:AO$14577,'WEEKLY DATA'!$A$11:$A$14577,'MONTHLY DATA'!$A149,'WEEKLY DATA'!$B$11:$B$14577,'MONTHLY DATA'!$B149)</f>
        <v>262</v>
      </c>
      <c r="AP149" s="78">
        <f>AVERAGEIFS('WEEKLY DATA'!AP$11:AP$14577,'WEEKLY DATA'!$A$11:$A$14577,'MONTHLY DATA'!$A149,'WEEKLY DATA'!$B$11:$B$14577,'MONTHLY DATA'!$B149)</f>
        <v>257</v>
      </c>
      <c r="AQ149" s="154">
        <f t="shared" si="117"/>
        <v>2.8000000000000025E-2</v>
      </c>
      <c r="AR149" s="169">
        <f>AVERAGEIFS('WEEKLY DATA'!AR$11:AR$14577,'WEEKLY DATA'!$A$11:$A$14577,'MONTHLY DATA'!$A149,'WEEKLY DATA'!$B$11:$B$14577,'MONTHLY DATA'!$B149)</f>
        <v>324</v>
      </c>
      <c r="AS149" s="78">
        <f>AVERAGEIFS('WEEKLY DATA'!AS$11:AS$14577,'WEEKLY DATA'!$A$11:$A$14577,'MONTHLY DATA'!$A149,'WEEKLY DATA'!$B$11:$B$14577,'MONTHLY DATA'!$B149)</f>
        <v>334</v>
      </c>
      <c r="AT149" s="78">
        <f>AVERAGEIFS('WEEKLY DATA'!AT$11:AT$14577,'WEEKLY DATA'!$A$11:$A$14577,'MONTHLY DATA'!$A149,'WEEKLY DATA'!$B$11:$B$14577,'MONTHLY DATA'!$B149)</f>
        <v>329</v>
      </c>
      <c r="AU149" s="154">
        <f t="shared" si="118"/>
        <v>-3.0303030303030498E-3</v>
      </c>
      <c r="AV149" s="169">
        <f>AVERAGEIFS('WEEKLY DATA'!AV$11:AV$14577,'WEEKLY DATA'!$A$11:$A$14577,'MONTHLY DATA'!$A149,'WEEKLY DATA'!$B$11:$B$14577,'MONTHLY DATA'!$B149)</f>
        <v>295</v>
      </c>
      <c r="AW149" s="78">
        <f>AVERAGEIFS('WEEKLY DATA'!AW$11:AW$14577,'WEEKLY DATA'!$A$11:$A$14577,'MONTHLY DATA'!$A149,'WEEKLY DATA'!$B$11:$B$14577,'MONTHLY DATA'!$B149)</f>
        <v>305</v>
      </c>
      <c r="AX149" s="78">
        <f>AVERAGEIFS('WEEKLY DATA'!AX$11:AX$14577,'WEEKLY DATA'!$A$11:$A$14577,'MONTHLY DATA'!$A149,'WEEKLY DATA'!$B$11:$B$14577,'MONTHLY DATA'!$B149)</f>
        <v>300</v>
      </c>
      <c r="AY149" s="154">
        <f t="shared" si="119"/>
        <v>-3.2258064516129004E-2</v>
      </c>
      <c r="AZ149" s="169">
        <f>AVERAGEIFS('WEEKLY DATA'!AZ$11:AZ$14577,'WEEKLY DATA'!$A$11:$A$14577,'MONTHLY DATA'!$A149,'WEEKLY DATA'!$B$11:$B$14577,'MONTHLY DATA'!$B149)</f>
        <v>264.5</v>
      </c>
      <c r="BA149" s="78">
        <f>AVERAGEIFS('WEEKLY DATA'!BA$11:BA$14577,'WEEKLY DATA'!$A$11:$A$14577,'MONTHLY DATA'!$A149,'WEEKLY DATA'!$B$11:$B$14577,'MONTHLY DATA'!$B149)</f>
        <v>274.5</v>
      </c>
      <c r="BB149" s="78">
        <f>AVERAGEIFS('WEEKLY DATA'!BB$11:BB$14577,'WEEKLY DATA'!$A$11:$A$14577,'MONTHLY DATA'!$A149,'WEEKLY DATA'!$B$11:$B$14577,'MONTHLY DATA'!$B149)</f>
        <v>269.5</v>
      </c>
      <c r="BC149" s="154">
        <f t="shared" si="120"/>
        <v>2.7906976744185297E-3</v>
      </c>
      <c r="BD149" s="169">
        <f>AVERAGEIFS('WEEKLY DATA'!BD$11:BD$14577,'WEEKLY DATA'!$A$11:$A$14577,'MONTHLY DATA'!$A149,'WEEKLY DATA'!$B$11:$B$14577,'MONTHLY DATA'!$B149)</f>
        <v>209</v>
      </c>
      <c r="BE149" s="78">
        <f>AVERAGEIFS('WEEKLY DATA'!BE$11:BE$14577,'WEEKLY DATA'!$A$11:$A$14577,'MONTHLY DATA'!$A149,'WEEKLY DATA'!$B$11:$B$14577,'MONTHLY DATA'!$B149)</f>
        <v>219</v>
      </c>
      <c r="BF149" s="78">
        <f>AVERAGEIFS('WEEKLY DATA'!BF$11:BF$14577,'WEEKLY DATA'!$A$11:$A$14577,'MONTHLY DATA'!$A149,'WEEKLY DATA'!$B$11:$B$14577,'MONTHLY DATA'!$B149)</f>
        <v>214</v>
      </c>
      <c r="BG149" s="154">
        <f t="shared" si="121"/>
        <v>-2.7272727272727226E-2</v>
      </c>
      <c r="BH149" s="169">
        <f>AVERAGEIFS('WEEKLY DATA'!BH$11:BH$14577,'WEEKLY DATA'!$A$11:$A$14577,'MONTHLY DATA'!$A149,'WEEKLY DATA'!$B$11:$B$14577,'MONTHLY DATA'!$B149)</f>
        <v>315</v>
      </c>
      <c r="BI149" s="78">
        <f>AVERAGEIFS('WEEKLY DATA'!BI$11:BI$14577,'WEEKLY DATA'!$A$11:$A$14577,'MONTHLY DATA'!$A149,'WEEKLY DATA'!$B$11:$B$14577,'MONTHLY DATA'!$B149)</f>
        <v>325</v>
      </c>
      <c r="BJ149" s="78">
        <f>AVERAGEIFS('WEEKLY DATA'!BJ$11:BJ$14577,'WEEKLY DATA'!$A$11:$A$14577,'MONTHLY DATA'!$A149,'WEEKLY DATA'!$B$11:$B$14577,'MONTHLY DATA'!$B149)</f>
        <v>320</v>
      </c>
      <c r="BK149" s="154">
        <f t="shared" si="122"/>
        <v>-3.0303030303030276E-2</v>
      </c>
      <c r="BL149" s="169">
        <f>AVERAGEIFS('WEEKLY DATA'!BL$11:BL$14577,'WEEKLY DATA'!$A$11:$A$14577,'MONTHLY DATA'!$A149,'WEEKLY DATA'!$B$11:$B$14577,'MONTHLY DATA'!$B149)</f>
        <v>289.5</v>
      </c>
      <c r="BM149" s="78">
        <f>AVERAGEIFS('WEEKLY DATA'!BM$11:BM$14577,'WEEKLY DATA'!$A$11:$A$14577,'MONTHLY DATA'!$A149,'WEEKLY DATA'!$B$11:$B$14577,'MONTHLY DATA'!$B149)</f>
        <v>299.5</v>
      </c>
      <c r="BN149" s="78">
        <f>AVERAGEIFS('WEEKLY DATA'!BN$11:BN$14577,'WEEKLY DATA'!$A$11:$A$14577,'MONTHLY DATA'!$A149,'WEEKLY DATA'!$B$11:$B$14577,'MONTHLY DATA'!$B149)</f>
        <v>294.5</v>
      </c>
      <c r="BO149" s="154">
        <f t="shared" si="123"/>
        <v>-1.8333333333333313E-2</v>
      </c>
      <c r="BP149" s="78">
        <f>AVERAGEIFS('WEEKLY DATA'!BP$11:BP$14577,'WEEKLY DATA'!$A$11:$A$14577,'MONTHLY DATA'!$A149,'WEEKLY DATA'!$B$11:$B$14577,'MONTHLY DATA'!$B149)</f>
        <v>300.5</v>
      </c>
      <c r="BQ149" s="78">
        <f>AVERAGEIFS('WEEKLY DATA'!BQ$11:BQ$14577,'WEEKLY DATA'!$A$11:$A$14577,'MONTHLY DATA'!$A149,'WEEKLY DATA'!$B$11:$B$14577,'MONTHLY DATA'!$B149)</f>
        <v>310.5</v>
      </c>
      <c r="BR149" s="78">
        <f>AVERAGEIFS('WEEKLY DATA'!BR$11:BR$14577,'WEEKLY DATA'!$A$11:$A$14577,'MONTHLY DATA'!$A149,'WEEKLY DATA'!$B$11:$B$14577,'MONTHLY DATA'!$B149)</f>
        <v>305.5</v>
      </c>
      <c r="BS149" s="154">
        <f t="shared" si="124"/>
        <v>-4.4806517311608562E-3</v>
      </c>
      <c r="BT149" s="78">
        <f>AVERAGEIFS('WEEKLY DATA'!BT$11:BT$14577,'WEEKLY DATA'!$A$11:$A$14577,'MONTHLY DATA'!$A149,'WEEKLY DATA'!$B$11:$B$14577,'MONTHLY DATA'!$B149)</f>
        <v>263.5</v>
      </c>
      <c r="BU149" s="78">
        <f>AVERAGEIFS('WEEKLY DATA'!BU$11:BU$14577,'WEEKLY DATA'!$A$11:$A$14577,'MONTHLY DATA'!$A149,'WEEKLY DATA'!$B$11:$B$14577,'MONTHLY DATA'!$B149)</f>
        <v>273.5</v>
      </c>
      <c r="BV149" s="78">
        <f>AVERAGEIFS('WEEKLY DATA'!BV$11:BV$14577,'WEEKLY DATA'!$A$11:$A$14577,'MONTHLY DATA'!$A149,'WEEKLY DATA'!$B$11:$B$14577,'MONTHLY DATA'!$B149)</f>
        <v>268.5</v>
      </c>
      <c r="BW149" s="154">
        <f t="shared" si="125"/>
        <v>1.5602836879432536E-2</v>
      </c>
      <c r="BX149" s="78">
        <f>AVERAGEIFS('WEEKLY DATA'!BX$11:BX$14577,'WEEKLY DATA'!$A$11:$A$14577,'MONTHLY DATA'!$A149,'WEEKLY DATA'!$B$11:$B$14577,'MONTHLY DATA'!$B149)</f>
        <v>320.5</v>
      </c>
      <c r="BY149" s="78">
        <f>AVERAGEIFS('WEEKLY DATA'!BY$11:BY$14577,'WEEKLY DATA'!$A$11:$A$14577,'MONTHLY DATA'!$A149,'WEEKLY DATA'!$B$11:$B$14577,'MONTHLY DATA'!$B149)</f>
        <v>330.5</v>
      </c>
      <c r="BZ149" s="78">
        <f>AVERAGEIFS('WEEKLY DATA'!BZ$11:BZ$14577,'WEEKLY DATA'!$A$11:$A$14577,'MONTHLY DATA'!$A149,'WEEKLY DATA'!$B$11:$B$14577,'MONTHLY DATA'!$B149)</f>
        <v>325.5</v>
      </c>
      <c r="CA149" s="154">
        <f t="shared" si="126"/>
        <v>-1.9209039548022555E-2</v>
      </c>
      <c r="CB149" s="78">
        <f>AVERAGEIFS('WEEKLY DATA'!CB$11:CB$14577,'WEEKLY DATA'!$A$11:$A$14577,'MONTHLY DATA'!$A149,'WEEKLY DATA'!$B$11:$B$14577,'MONTHLY DATA'!$B149)</f>
        <v>466</v>
      </c>
      <c r="CC149" s="78">
        <f>AVERAGEIFS('WEEKLY DATA'!CC$11:CC$14577,'WEEKLY DATA'!$A$11:$A$14577,'MONTHLY DATA'!$A149,'WEEKLY DATA'!$B$11:$B$14577,'MONTHLY DATA'!$B149)</f>
        <v>476</v>
      </c>
      <c r="CD149" s="78">
        <f>AVERAGEIFS('WEEKLY DATA'!CD$11:CD$14577,'WEEKLY DATA'!$A$11:$A$14577,'MONTHLY DATA'!$A149,'WEEKLY DATA'!$B$11:$B$14577,'MONTHLY DATA'!$B149)</f>
        <v>471</v>
      </c>
      <c r="CE149" s="154">
        <f t="shared" si="127"/>
        <v>-4.4914134742404244E-3</v>
      </c>
      <c r="CF149" s="78">
        <f>AVERAGEIFS('WEEKLY DATA'!CF$11:CF$14577,'WEEKLY DATA'!$A$11:$A$14577,'MONTHLY DATA'!$A149,'WEEKLY DATA'!$B$11:$B$14577,'MONTHLY DATA'!$B149)</f>
        <v>297.5</v>
      </c>
      <c r="CG149" s="78">
        <f>AVERAGEIFS('WEEKLY DATA'!CG$11:CG$14577,'WEEKLY DATA'!$A$11:$A$14577,'MONTHLY DATA'!$A149,'WEEKLY DATA'!$B$11:$B$14577,'MONTHLY DATA'!$B149)</f>
        <v>307.5</v>
      </c>
      <c r="CH149" s="78">
        <f>AVERAGEIFS('WEEKLY DATA'!CH$11:CH$14577,'WEEKLY DATA'!$A$11:$A$14577,'MONTHLY DATA'!$A149,'WEEKLY DATA'!$B$11:$B$14577,'MONTHLY DATA'!$B149)</f>
        <v>302.5</v>
      </c>
      <c r="CI149" s="154">
        <f t="shared" si="128"/>
        <v>-1.6260162601625994E-2</v>
      </c>
      <c r="CJ149" s="78">
        <f>AVERAGEIFS('WEEKLY DATA'!CJ$11:CJ$14577,'WEEKLY DATA'!$A$11:$A$14577,'MONTHLY DATA'!$A149,'WEEKLY DATA'!$B$11:$B$14577,'MONTHLY DATA'!$B149)</f>
        <v>245</v>
      </c>
      <c r="CK149" s="78">
        <f>AVERAGEIFS('WEEKLY DATA'!CK$11:CK$14577,'WEEKLY DATA'!$A$11:$A$14577,'MONTHLY DATA'!$A149,'WEEKLY DATA'!$B$11:$B$14577,'MONTHLY DATA'!$B149)</f>
        <v>255</v>
      </c>
      <c r="CL149" s="78">
        <f>AVERAGEIFS('WEEKLY DATA'!CL$11:CL$14577,'WEEKLY DATA'!$A$11:$A$14577,'MONTHLY DATA'!$A149,'WEEKLY DATA'!$B$11:$B$14577,'MONTHLY DATA'!$B149)</f>
        <v>250</v>
      </c>
      <c r="CM149" s="154">
        <f t="shared" si="129"/>
        <v>2.5062656641603454E-3</v>
      </c>
      <c r="CN149" s="78">
        <f>AVERAGEIFS('WEEKLY DATA'!CN$11:CN$14577,'WEEKLY DATA'!$A$11:$A$14577,'MONTHLY DATA'!$A149,'WEEKLY DATA'!$B$11:$B$14577,'MONTHLY DATA'!$B149)</f>
        <v>308</v>
      </c>
      <c r="CO149" s="78">
        <f>AVERAGEIFS('WEEKLY DATA'!CO$11:CO$14577,'WEEKLY DATA'!$A$11:$A$14577,'MONTHLY DATA'!$A149,'WEEKLY DATA'!$B$11:$B$14577,'MONTHLY DATA'!$B149)</f>
        <v>318</v>
      </c>
      <c r="CP149" s="78">
        <f>AVERAGEIFS('WEEKLY DATA'!CP$11:CP$14577,'WEEKLY DATA'!$A$11:$A$14577,'MONTHLY DATA'!$A149,'WEEKLY DATA'!$B$11:$B$14577,'MONTHLY DATA'!$B149)</f>
        <v>313</v>
      </c>
      <c r="CQ149" s="154">
        <f t="shared" si="130"/>
        <v>-6.3492063492063266E-3</v>
      </c>
      <c r="CR149" s="78">
        <f>AVERAGEIFS('WEEKLY DATA'!CR$11:CR$14577,'WEEKLY DATA'!$A$11:$A$14577,'MONTHLY DATA'!$A149,'WEEKLY DATA'!$B$11:$B$14577,'MONTHLY DATA'!$B149)</f>
        <v>480</v>
      </c>
      <c r="CS149" s="78">
        <f>AVERAGEIFS('WEEKLY DATA'!CS$11:CS$14577,'WEEKLY DATA'!$A$11:$A$14577,'MONTHLY DATA'!$A149,'WEEKLY DATA'!$B$11:$B$14577,'MONTHLY DATA'!$B149)</f>
        <v>490</v>
      </c>
      <c r="CT149" s="78">
        <f>AVERAGEIFS('WEEKLY DATA'!CT$11:CT$14577,'WEEKLY DATA'!$A$11:$A$14577,'MONTHLY DATA'!$A149,'WEEKLY DATA'!$B$11:$B$14577,'MONTHLY DATA'!$B149)</f>
        <v>485</v>
      </c>
      <c r="CU149" s="154">
        <f t="shared" si="131"/>
        <v>0</v>
      </c>
      <c r="CV149" s="169">
        <f>AVERAGEIFS('WEEKLY DATA'!CV$11:CV$14577,'WEEKLY DATA'!$A$11:$A$14577,'MONTHLY DATA'!$A149,'WEEKLY DATA'!$B$11:$B$14577,'MONTHLY DATA'!$B149)</f>
        <v>325</v>
      </c>
      <c r="CW149" s="78">
        <f>AVERAGEIFS('WEEKLY DATA'!CW$11:CW$14577,'WEEKLY DATA'!$A$11:$A$14577,'MONTHLY DATA'!$A149,'WEEKLY DATA'!$B$11:$B$14577,'MONTHLY DATA'!$B149)</f>
        <v>335</v>
      </c>
      <c r="CX149" s="78">
        <f>AVERAGEIFS('WEEKLY DATA'!CX$11:CX$14577,'WEEKLY DATA'!$A$11:$A$14577,'MONTHLY DATA'!$A149,'WEEKLY DATA'!$B$11:$B$14577,'MONTHLY DATA'!$B149)</f>
        <v>330</v>
      </c>
      <c r="CY149" s="154">
        <f t="shared" si="132"/>
        <v>3.8022813688212143E-3</v>
      </c>
      <c r="CZ149" s="169">
        <f>AVERAGEIFS('WEEKLY DATA'!CZ$11:CZ$14577,'WEEKLY DATA'!$A$11:$A$14577,'MONTHLY DATA'!$A149,'WEEKLY DATA'!$B$11:$B$14577,'MONTHLY DATA'!$B149)</f>
        <v>271.5</v>
      </c>
      <c r="DA149" s="78">
        <f>AVERAGEIFS('WEEKLY DATA'!DA$11:DA$14577,'WEEKLY DATA'!$A$11:$A$14577,'MONTHLY DATA'!$A149,'WEEKLY DATA'!$B$11:$B$14577,'MONTHLY DATA'!$B149)</f>
        <v>281.5</v>
      </c>
      <c r="DB149" s="78">
        <f>AVERAGEIFS('WEEKLY DATA'!DB$11:DB$14577,'WEEKLY DATA'!$A$11:$A$14577,'MONTHLY DATA'!$A149,'WEEKLY DATA'!$B$11:$B$14577,'MONTHLY DATA'!$B149)</f>
        <v>276.5</v>
      </c>
      <c r="DC149" s="154">
        <f t="shared" si="133"/>
        <v>-5.8426966292134397E-3</v>
      </c>
      <c r="DD149" s="78">
        <f>AVERAGEIFS('WEEKLY DATA'!DD$11:DD$14577,'WEEKLY DATA'!$A$11:$A$14577,'MONTHLY DATA'!$A149,'WEEKLY DATA'!$B$11:$B$14577,'MONTHLY DATA'!$B149)</f>
        <v>320</v>
      </c>
      <c r="DE149" s="78">
        <f>AVERAGEIFS('WEEKLY DATA'!DE$11:DE$14577,'WEEKLY DATA'!$A$11:$A$14577,'MONTHLY DATA'!$A149,'WEEKLY DATA'!$B$11:$B$14577,'MONTHLY DATA'!$B149)</f>
        <v>330</v>
      </c>
      <c r="DF149" s="78">
        <f>AVERAGEIFS('WEEKLY DATA'!DF$11:DF$14577,'WEEKLY DATA'!$A$11:$A$14577,'MONTHLY DATA'!$A149,'WEEKLY DATA'!$B$11:$B$14577,'MONTHLY DATA'!$B149)</f>
        <v>325</v>
      </c>
      <c r="DG149" s="154">
        <f t="shared" si="134"/>
        <v>3.1746031746031855E-2</v>
      </c>
      <c r="DH149" s="78">
        <f>AVERAGEIFS('WEEKLY DATA'!DH$11:DH$14577,'WEEKLY DATA'!$A$11:$A$14577,'MONTHLY DATA'!$A149,'WEEKLY DATA'!$B$11:$B$14577,'MONTHLY DATA'!$B149)</f>
        <v>478</v>
      </c>
      <c r="DI149" s="78">
        <f>AVERAGEIFS('WEEKLY DATA'!DI$11:DI$14577,'WEEKLY DATA'!$A$11:$A$14577,'MONTHLY DATA'!$A149,'WEEKLY DATA'!$B$11:$B$14577,'MONTHLY DATA'!$B149)</f>
        <v>488</v>
      </c>
      <c r="DJ149" s="78">
        <f>AVERAGEIFS('WEEKLY DATA'!DJ$11:DJ$14577,'WEEKLY DATA'!$A$11:$A$14577,'MONTHLY DATA'!$A149,'WEEKLY DATA'!$B$11:$B$14577,'MONTHLY DATA'!$B149)</f>
        <v>483</v>
      </c>
      <c r="DK149" s="154">
        <f t="shared" si="135"/>
        <v>-2.6700251889168802E-2</v>
      </c>
      <c r="DL149" s="169">
        <f>AVERAGEIFS('WEEKLY DATA'!DL$11:DL$14577,'WEEKLY DATA'!$A$11:$A$14577,'MONTHLY DATA'!$A149,'WEEKLY DATA'!$B$11:$B$14577,'MONTHLY DATA'!$B149)</f>
        <v>313.5</v>
      </c>
      <c r="DM149" s="78">
        <f>AVERAGEIFS('WEEKLY DATA'!DM$11:DM$14577,'WEEKLY DATA'!$A$11:$A$14577,'MONTHLY DATA'!$A149,'WEEKLY DATA'!$B$11:$B$14577,'MONTHLY DATA'!$B149)</f>
        <v>323.5</v>
      </c>
      <c r="DN149" s="78">
        <f>AVERAGEIFS('WEEKLY DATA'!DN$11:DN$14577,'WEEKLY DATA'!$A$11:$A$14577,'MONTHLY DATA'!$A149,'WEEKLY DATA'!$B$11:$B$14577,'MONTHLY DATA'!$B149)</f>
        <v>318.5</v>
      </c>
      <c r="DO149" s="154">
        <f t="shared" si="136"/>
        <v>2.7419354838709609E-2</v>
      </c>
      <c r="DP149" s="78">
        <f>AVERAGEIFS('WEEKLY DATA'!DP$11:DP$14577,'WEEKLY DATA'!$A$11:$A$14577,'MONTHLY DATA'!$A149,'WEEKLY DATA'!$B$11:$B$14577,'MONTHLY DATA'!$B149)</f>
        <v>266.5</v>
      </c>
      <c r="DQ149" s="78">
        <f>AVERAGEIFS('WEEKLY DATA'!DQ$11:DQ$14577,'WEEKLY DATA'!$A$11:$A$14577,'MONTHLY DATA'!$A149,'WEEKLY DATA'!$B$11:$B$14577,'MONTHLY DATA'!$B149)</f>
        <v>276.5</v>
      </c>
      <c r="DR149" s="78">
        <f>AVERAGEIFS('WEEKLY DATA'!DR$11:DR$14577,'WEEKLY DATA'!$A$11:$A$14577,'MONTHLY DATA'!$A149,'WEEKLY DATA'!$B$11:$B$14577,'MONTHLY DATA'!$B149)</f>
        <v>271.5</v>
      </c>
      <c r="DS149" s="154">
        <f t="shared" si="137"/>
        <v>-1.2727272727272698E-2</v>
      </c>
      <c r="DT149" s="78">
        <f>AVERAGEIFS('WEEKLY DATA'!DT$11:DT$14577,'WEEKLY DATA'!$A$11:$A$14577,'MONTHLY DATA'!$A149,'WEEKLY DATA'!$B$11:$B$14577,'MONTHLY DATA'!$B149)</f>
        <v>322</v>
      </c>
      <c r="DU149" s="78">
        <f>AVERAGEIFS('WEEKLY DATA'!DU$11:DU$14577,'WEEKLY DATA'!$A$11:$A$14577,'MONTHLY DATA'!$A149,'WEEKLY DATA'!$B$11:$B$14577,'MONTHLY DATA'!$B149)</f>
        <v>332</v>
      </c>
      <c r="DV149" s="78">
        <f>AVERAGEIFS('WEEKLY DATA'!DV$11:DV$14577,'WEEKLY DATA'!$A$11:$A$14577,'MONTHLY DATA'!$A149,'WEEKLY DATA'!$B$11:$B$14577,'MONTHLY DATA'!$B149)</f>
        <v>327</v>
      </c>
      <c r="DW149" s="154">
        <f t="shared" si="138"/>
        <v>3.8095238095238182E-2</v>
      </c>
      <c r="DX149" s="78">
        <f>AVERAGEIFS('WEEKLY DATA'!DX$11:DX$14577,'WEEKLY DATA'!$A$11:$A$14577,'MONTHLY DATA'!$A149,'WEEKLY DATA'!$B$11:$B$14577,'MONTHLY DATA'!$B149)</f>
        <v>463</v>
      </c>
      <c r="DY149" s="78">
        <f>AVERAGEIFS('WEEKLY DATA'!DY$11:DY$14577,'WEEKLY DATA'!$A$11:$A$14577,'MONTHLY DATA'!$A149,'WEEKLY DATA'!$B$11:$B$14577,'MONTHLY DATA'!$B149)</f>
        <v>473</v>
      </c>
      <c r="DZ149" s="78">
        <f>AVERAGEIFS('WEEKLY DATA'!DZ$11:DZ$14577,'WEEKLY DATA'!$A$11:$A$14577,'MONTHLY DATA'!$A149,'WEEKLY DATA'!$B$11:$B$14577,'MONTHLY DATA'!$B149)</f>
        <v>468</v>
      </c>
      <c r="EA149" s="154">
        <f t="shared" si="139"/>
        <v>-2.5000000000000022E-2</v>
      </c>
      <c r="EB149" s="78">
        <f>AVERAGEIFS('WEEKLY DATA'!EB$11:EB$14577,'WEEKLY DATA'!$A$11:$A$14577,'MONTHLY DATA'!$A149,'WEEKLY DATA'!$B$11:$B$14577,'MONTHLY DATA'!$B149)</f>
        <v>334</v>
      </c>
      <c r="EC149" s="78">
        <f>AVERAGEIFS('WEEKLY DATA'!EC$11:EC$14577,'WEEKLY DATA'!$A$11:$A$14577,'MONTHLY DATA'!$A149,'WEEKLY DATA'!$B$11:$B$14577,'MONTHLY DATA'!$B149)</f>
        <v>344</v>
      </c>
      <c r="ED149" s="78">
        <f>AVERAGEIFS('WEEKLY DATA'!ED$11:ED$14577,'WEEKLY DATA'!$A$11:$A$14577,'MONTHLY DATA'!$A149,'WEEKLY DATA'!$B$11:$B$14577,'MONTHLY DATA'!$B149)</f>
        <v>339</v>
      </c>
      <c r="EE149" s="154">
        <f t="shared" si="140"/>
        <v>2.7272727272727337E-2</v>
      </c>
      <c r="EF149" s="169">
        <f>AVERAGEIFS('WEEKLY DATA'!EF$11:EF$14577,'WEEKLY DATA'!$A$11:$A$14577,'MONTHLY DATA'!$A149,'WEEKLY DATA'!$B$11:$B$14577,'MONTHLY DATA'!$B149)</f>
        <v>250.5</v>
      </c>
      <c r="EG149" s="78">
        <f>AVERAGEIFS('WEEKLY DATA'!EG$11:EG$14577,'WEEKLY DATA'!$A$11:$A$14577,'MONTHLY DATA'!$A149,'WEEKLY DATA'!$B$11:$B$14577,'MONTHLY DATA'!$B149)</f>
        <v>260.5</v>
      </c>
      <c r="EH149" s="78">
        <f>AVERAGEIFS('WEEKLY DATA'!EH$11:EH$14577,'WEEKLY DATA'!$A$11:$A$14577,'MONTHLY DATA'!$A149,'WEEKLY DATA'!$B$11:$B$14577,'MONTHLY DATA'!$B149)</f>
        <v>255.5</v>
      </c>
      <c r="EI149" s="154">
        <f t="shared" si="141"/>
        <v>-3.5849056603773577E-2</v>
      </c>
      <c r="EJ149" s="78">
        <f>AVERAGEIFS('WEEKLY DATA'!EJ$11:EJ$14577,'WEEKLY DATA'!$A$11:$A$14577,'MONTHLY DATA'!$A149,'WEEKLY DATA'!$B$11:$B$14577,'MONTHLY DATA'!$B149)</f>
        <v>351.5</v>
      </c>
      <c r="EK149" s="78">
        <f>AVERAGEIFS('WEEKLY DATA'!EK$11:EK$14577,'WEEKLY DATA'!$A$11:$A$14577,'MONTHLY DATA'!$A149,'WEEKLY DATA'!$B$11:$B$14577,'MONTHLY DATA'!$B149)</f>
        <v>361.5</v>
      </c>
      <c r="EL149" s="78">
        <f>AVERAGEIFS('WEEKLY DATA'!EL$11:EL$14577,'WEEKLY DATA'!$A$11:$A$14577,'MONTHLY DATA'!$A149,'WEEKLY DATA'!$B$11:$B$14577,'MONTHLY DATA'!$B149)</f>
        <v>356.5</v>
      </c>
      <c r="EM149" s="154">
        <f t="shared" si="142"/>
        <v>-2.4957264957264913E-2</v>
      </c>
      <c r="EN149" s="78">
        <f>AVERAGEIFS('WEEKLY DATA'!EN$11:EN$14577,'WEEKLY DATA'!$A$11:$A$14577,'MONTHLY DATA'!$A149,'WEEKLY DATA'!$B$11:$B$14577,'MONTHLY DATA'!$B149)</f>
        <v>508</v>
      </c>
      <c r="EO149" s="78">
        <f>AVERAGEIFS('WEEKLY DATA'!EO$11:EO$14577,'WEEKLY DATA'!$A$11:$A$14577,'MONTHLY DATA'!$A149,'WEEKLY DATA'!$B$11:$B$14577,'MONTHLY DATA'!$B149)</f>
        <v>518</v>
      </c>
      <c r="EP149" s="78">
        <f>AVERAGEIFS('WEEKLY DATA'!EP$11:EP$14577,'WEEKLY DATA'!$A$11:$A$14577,'MONTHLY DATA'!$A149,'WEEKLY DATA'!$B$11:$B$14577,'MONTHLY DATA'!$B149)</f>
        <v>513</v>
      </c>
      <c r="EQ149" s="154">
        <f t="shared" si="143"/>
        <v>-2.2857142857142909E-2</v>
      </c>
      <c r="ER149" s="78">
        <f>AVERAGEIFS('WEEKLY DATA'!ER$11:ER$14577,'WEEKLY DATA'!$A$11:$A$14577,'MONTHLY DATA'!$A149,'WEEKLY DATA'!$B$11:$B$14577,'MONTHLY DATA'!$B149)</f>
        <v>312</v>
      </c>
      <c r="ES149" s="78">
        <f>AVERAGEIFS('WEEKLY DATA'!ES$11:ES$14577,'WEEKLY DATA'!$A$11:$A$14577,'MONTHLY DATA'!$A149,'WEEKLY DATA'!$B$11:$B$14577,'MONTHLY DATA'!$B149)</f>
        <v>322</v>
      </c>
      <c r="ET149" s="78">
        <f>AVERAGEIFS('WEEKLY DATA'!ET$11:ET$14577,'WEEKLY DATA'!$A$11:$A$14577,'MONTHLY DATA'!$A149,'WEEKLY DATA'!$B$11:$B$14577,'MONTHLY DATA'!$B149)</f>
        <v>317</v>
      </c>
      <c r="EU149" s="154">
        <f t="shared" si="144"/>
        <v>-7.4363992172211679E-3</v>
      </c>
      <c r="EV149" s="78">
        <f>AVERAGEIFS('WEEKLY DATA'!EV$11:EV$14577,'WEEKLY DATA'!$A$11:$A$14577,'MONTHLY DATA'!$A149,'WEEKLY DATA'!$B$11:$B$14577,'MONTHLY DATA'!$B149)</f>
        <v>241</v>
      </c>
      <c r="EW149" s="78">
        <f>AVERAGEIFS('WEEKLY DATA'!EW$11:EW$14577,'WEEKLY DATA'!$A$11:$A$14577,'MONTHLY DATA'!$A149,'WEEKLY DATA'!$B$11:$B$14577,'MONTHLY DATA'!$B149)</f>
        <v>251</v>
      </c>
      <c r="EX149" s="78">
        <f>AVERAGEIFS('WEEKLY DATA'!EX$11:EX$14577,'WEEKLY DATA'!$A$11:$A$14577,'MONTHLY DATA'!$A149,'WEEKLY DATA'!$B$11:$B$14577,'MONTHLY DATA'!$B149)</f>
        <v>246</v>
      </c>
      <c r="EY149" s="154">
        <f t="shared" si="145"/>
        <v>-3.2923832923832941E-2</v>
      </c>
      <c r="EZ149" s="78">
        <f>AVERAGEIFS('WEEKLY DATA'!EZ$11:EZ$14577,'WEEKLY DATA'!$A$11:$A$14577,'MONTHLY DATA'!$A149,'WEEKLY DATA'!$B$11:$B$14577,'MONTHLY DATA'!$B149)</f>
        <v>357</v>
      </c>
      <c r="FA149" s="78">
        <f>AVERAGEIFS('WEEKLY DATA'!FA$11:FA$14577,'WEEKLY DATA'!$A$11:$A$14577,'MONTHLY DATA'!$A149,'WEEKLY DATA'!$B$11:$B$14577,'MONTHLY DATA'!$B149)</f>
        <v>367</v>
      </c>
      <c r="FB149" s="78">
        <f>AVERAGEIFS('WEEKLY DATA'!FB$11:FB$14577,'WEEKLY DATA'!$A$11:$A$14577,'MONTHLY DATA'!$A149,'WEEKLY DATA'!$B$11:$B$14577,'MONTHLY DATA'!$B149)</f>
        <v>362</v>
      </c>
      <c r="FC149" s="154">
        <f t="shared" si="146"/>
        <v>-3.4666666666666623E-2</v>
      </c>
      <c r="FD149" s="78">
        <f>AVERAGEIFS('WEEKLY DATA'!FD$11:FD$14577,'WEEKLY DATA'!$A$11:$A$14577,'MONTHLY DATA'!$A149,'WEEKLY DATA'!$B$11:$B$14577,'MONTHLY DATA'!$B149)</f>
        <v>263</v>
      </c>
      <c r="FE149" s="78">
        <f>AVERAGEIFS('WEEKLY DATA'!FE$11:FE$14577,'WEEKLY DATA'!$A$11:$A$14577,'MONTHLY DATA'!$A149,'WEEKLY DATA'!$B$11:$B$14577,'MONTHLY DATA'!$B149)</f>
        <v>273</v>
      </c>
      <c r="FF149" s="78">
        <f>AVERAGEIFS('WEEKLY DATA'!FF$11:FF$14577,'WEEKLY DATA'!$A$11:$A$14577,'MONTHLY DATA'!$A149,'WEEKLY DATA'!$B$11:$B$14577,'MONTHLY DATA'!$B149)</f>
        <v>268</v>
      </c>
      <c r="FG149" s="154">
        <f t="shared" si="147"/>
        <v>-3.2054176072234708E-2</v>
      </c>
      <c r="FH149" s="78">
        <f>AVERAGEIFS('WEEKLY DATA'!FH$11:FH$14577,'WEEKLY DATA'!$A$11:$A$14577,'MONTHLY DATA'!$A149,'WEEKLY DATA'!$B$11:$B$14577,'MONTHLY DATA'!$B149)</f>
        <v>333</v>
      </c>
      <c r="FI149" s="78">
        <f>AVERAGEIFS('WEEKLY DATA'!FI$11:FI$14577,'WEEKLY DATA'!$A$11:$A$14577,'MONTHLY DATA'!$A149,'WEEKLY DATA'!$B$11:$B$14577,'MONTHLY DATA'!$B149)</f>
        <v>343</v>
      </c>
      <c r="FJ149" s="78">
        <f>AVERAGEIFS('WEEKLY DATA'!FJ$11:FJ$14577,'WEEKLY DATA'!$A$11:$A$14577,'MONTHLY DATA'!$A149,'WEEKLY DATA'!$B$11:$B$14577,'MONTHLY DATA'!$B149)</f>
        <v>338</v>
      </c>
      <c r="FK149" s="154">
        <f t="shared" si="148"/>
        <v>5.2044609665427011E-3</v>
      </c>
      <c r="FL149" s="169">
        <f>AVERAGEIFS('WEEKLY DATA'!FL$11:FL$14577,'WEEKLY DATA'!$A$11:$A$14577,'MONTHLY DATA'!$A149,'WEEKLY DATA'!$B$11:$B$14577,'MONTHLY DATA'!$B149)</f>
        <v>270.5</v>
      </c>
      <c r="FM149" s="78">
        <f>AVERAGEIFS('WEEKLY DATA'!FM$11:FM$14577,'WEEKLY DATA'!$A$11:$A$14577,'MONTHLY DATA'!$A149,'WEEKLY DATA'!$B$11:$B$14577,'MONTHLY DATA'!$B149)</f>
        <v>280.5</v>
      </c>
      <c r="FN149" s="78">
        <f>AVERAGEIFS('WEEKLY DATA'!FN$11:FN$14577,'WEEKLY DATA'!$A$11:$A$14577,'MONTHLY DATA'!$A149,'WEEKLY DATA'!$B$11:$B$14577,'MONTHLY DATA'!$B149)</f>
        <v>275.5</v>
      </c>
      <c r="FO149" s="154">
        <f t="shared" si="149"/>
        <v>-3.9651416122004401E-2</v>
      </c>
      <c r="FP149" s="78">
        <f>AVERAGEIFS('WEEKLY DATA'!FP$11:FP$14577,'WEEKLY DATA'!$A$11:$A$14577,'MONTHLY DATA'!$A149,'WEEKLY DATA'!$B$11:$B$14577,'MONTHLY DATA'!$B149)</f>
        <v>290</v>
      </c>
      <c r="FQ149" s="78">
        <f>AVERAGEIFS('WEEKLY DATA'!FQ$11:FQ$14577,'WEEKLY DATA'!$A$11:$A$14577,'MONTHLY DATA'!$A149,'WEEKLY DATA'!$B$11:$B$14577,'MONTHLY DATA'!$B149)</f>
        <v>300</v>
      </c>
      <c r="FR149" s="78">
        <f>AVERAGEIFS('WEEKLY DATA'!FR$11:FR$14577,'WEEKLY DATA'!$A$11:$A$14577,'MONTHLY DATA'!$A149,'WEEKLY DATA'!$B$11:$B$14577,'MONTHLY DATA'!$B149)</f>
        <v>295</v>
      </c>
      <c r="FS149" s="154">
        <f t="shared" si="150"/>
        <v>0</v>
      </c>
      <c r="FT149" s="78">
        <f>AVERAGEIFS('WEEKLY DATA'!FT$11:FT$14577,'WEEKLY DATA'!$A$11:$A$14577,'MONTHLY DATA'!$A149,'WEEKLY DATA'!$B$11:$B$14577,'MONTHLY DATA'!$B149)</f>
        <v>300</v>
      </c>
      <c r="FU149" s="78">
        <f>AVERAGEIFS('WEEKLY DATA'!FU$11:FU$14577,'WEEKLY DATA'!$A$11:$A$14577,'MONTHLY DATA'!$A149,'WEEKLY DATA'!$B$11:$B$14577,'MONTHLY DATA'!$B149)</f>
        <v>310</v>
      </c>
      <c r="FV149" s="78">
        <f>AVERAGEIFS('WEEKLY DATA'!FV$11:FV$14577,'WEEKLY DATA'!$A$11:$A$14577,'MONTHLY DATA'!$A149,'WEEKLY DATA'!$B$11:$B$14577,'MONTHLY DATA'!$B149)</f>
        <v>305</v>
      </c>
      <c r="FW149" s="154">
        <f t="shared" si="151"/>
        <v>0</v>
      </c>
      <c r="FX149" s="78">
        <f>AVERAGEIFS('WEEKLY DATA'!FX$11:FX$14577,'WEEKLY DATA'!$A$11:$A$14577,'MONTHLY DATA'!$A149,'WEEKLY DATA'!$B$11:$B$14577,'MONTHLY DATA'!$B149)</f>
        <v>270</v>
      </c>
      <c r="FY149" s="78">
        <f>AVERAGEIFS('WEEKLY DATA'!FY$11:FY$14577,'WEEKLY DATA'!$A$11:$A$14577,'MONTHLY DATA'!$A149,'WEEKLY DATA'!$B$11:$B$14577,'MONTHLY DATA'!$B149)</f>
        <v>280</v>
      </c>
      <c r="FZ149" s="78">
        <f>AVERAGEIFS('WEEKLY DATA'!FZ$11:FZ$14577,'WEEKLY DATA'!$A$11:$A$14577,'MONTHLY DATA'!$A149,'WEEKLY DATA'!$B$11:$B$14577,'MONTHLY DATA'!$B149)</f>
        <v>275</v>
      </c>
      <c r="GA149" s="154">
        <f t="shared" si="152"/>
        <v>0</v>
      </c>
      <c r="GB149" s="78">
        <f>AVERAGEIFS('WEEKLY DATA'!GB$11:GB$14577,'WEEKLY DATA'!$A$11:$A$14577,'MONTHLY DATA'!$A149,'WEEKLY DATA'!$B$11:$B$14577,'MONTHLY DATA'!$B149)</f>
        <v>415</v>
      </c>
      <c r="GC149" s="78">
        <f>AVERAGEIFS('WEEKLY DATA'!GC$11:GC$14577,'WEEKLY DATA'!$A$11:$A$14577,'MONTHLY DATA'!$A149,'WEEKLY DATA'!$B$11:$B$14577,'MONTHLY DATA'!$B149)</f>
        <v>425</v>
      </c>
      <c r="GD149" s="78">
        <f>AVERAGEIFS('WEEKLY DATA'!GD$11:GD$14577,'WEEKLY DATA'!$A$11:$A$14577,'MONTHLY DATA'!$A149,'WEEKLY DATA'!$B$11:$B$14577,'MONTHLY DATA'!$B149)</f>
        <v>420</v>
      </c>
      <c r="GE149" s="154">
        <f t="shared" si="153"/>
        <v>2.9850746268655914E-3</v>
      </c>
      <c r="GF149" s="169">
        <f>AVERAGEIFS('WEEKLY DATA'!GF$11:GF$14577,'WEEKLY DATA'!$A$11:$A$14577,'MONTHLY DATA'!$A149,'WEEKLY DATA'!$B$11:$B$14577,'MONTHLY DATA'!$B149)</f>
        <v>361.5</v>
      </c>
      <c r="GG149" s="78">
        <f>AVERAGEIFS('WEEKLY DATA'!GG$11:GG$14577,'WEEKLY DATA'!$A$11:$A$14577,'MONTHLY DATA'!$A149,'WEEKLY DATA'!$B$11:$B$14577,'MONTHLY DATA'!$B149)</f>
        <v>371.5</v>
      </c>
      <c r="GH149" s="78">
        <f>AVERAGEIFS('WEEKLY DATA'!GH$11:GH$14577,'WEEKLY DATA'!$A$11:$A$14577,'MONTHLY DATA'!$A149,'WEEKLY DATA'!$B$11:$B$14577,'MONTHLY DATA'!$B149)</f>
        <v>366.5</v>
      </c>
      <c r="GI149" s="154">
        <f t="shared" si="154"/>
        <v>-4.4142614601018204E-3</v>
      </c>
      <c r="GJ149" s="78">
        <f>AVERAGEIFS('WEEKLY DATA'!GJ$11:GJ$14577,'WEEKLY DATA'!$A$11:$A$14577,'MONTHLY DATA'!$A149,'WEEKLY DATA'!$B$11:$B$14577,'MONTHLY DATA'!$B149)</f>
        <v>330</v>
      </c>
      <c r="GK149" s="78">
        <f>AVERAGEIFS('WEEKLY DATA'!GK$11:GK$14577,'WEEKLY DATA'!$A$11:$A$14577,'MONTHLY DATA'!$A149,'WEEKLY DATA'!$B$11:$B$14577,'MONTHLY DATA'!$B149)</f>
        <v>340</v>
      </c>
      <c r="GL149" s="78">
        <f>AVERAGEIFS('WEEKLY DATA'!GL$11:GL$14577,'WEEKLY DATA'!$A$11:$A$14577,'MONTHLY DATA'!$A149,'WEEKLY DATA'!$B$11:$B$14577,'MONTHLY DATA'!$B149)</f>
        <v>335</v>
      </c>
      <c r="GM149" s="154">
        <f t="shared" si="155"/>
        <v>3.076923076923066E-2</v>
      </c>
      <c r="GN149" s="78">
        <f>AVERAGEIFS('WEEKLY DATA'!GN$11:GN$14577,'WEEKLY DATA'!$A$11:$A$14577,'MONTHLY DATA'!$A149,'WEEKLY DATA'!$B$11:$B$14577,'MONTHLY DATA'!$B149)</f>
        <v>568</v>
      </c>
      <c r="GO149" s="78">
        <f>AVERAGEIFS('WEEKLY DATA'!GO$11:GO$14577,'WEEKLY DATA'!$A$11:$A$14577,'MONTHLY DATA'!$A149,'WEEKLY DATA'!$B$11:$B$14577,'MONTHLY DATA'!$B149)</f>
        <v>578</v>
      </c>
      <c r="GP149" s="78">
        <f>AVERAGEIFS('WEEKLY DATA'!GP$11:GP$14577,'WEEKLY DATA'!$A$11:$A$14577,'MONTHLY DATA'!$A149,'WEEKLY DATA'!$B$11:$B$14577,'MONTHLY DATA'!$B149)</f>
        <v>573</v>
      </c>
      <c r="GQ149" s="154">
        <f t="shared" si="156"/>
        <v>-2.2601279317697176E-2</v>
      </c>
      <c r="GR149" s="78"/>
    </row>
    <row r="150" spans="1:200" ht="15.75" x14ac:dyDescent="0.25">
      <c r="A150">
        <f t="shared" si="106"/>
        <v>8</v>
      </c>
      <c r="B150">
        <f t="shared" si="107"/>
        <v>2021</v>
      </c>
      <c r="C150" s="86">
        <v>44409</v>
      </c>
      <c r="D150" s="78">
        <f>AVERAGEIFS('WEEKLY DATA'!D$11:D$14577,'WEEKLY DATA'!$A$11:$A$14577,'MONTHLY DATA'!$A150,'WEEKLY DATA'!$B$11:$B$14577,'MONTHLY DATA'!$B150)</f>
        <v>371.875</v>
      </c>
      <c r="E150" s="78">
        <f>AVERAGEIFS('WEEKLY DATA'!E$11:E$14577,'WEEKLY DATA'!$A$11:$A$14577,'MONTHLY DATA'!$A150,'WEEKLY DATA'!$B$11:$B$14577,'MONTHLY DATA'!$B150)</f>
        <v>381.875</v>
      </c>
      <c r="F150" s="78">
        <f>AVERAGEIFS('WEEKLY DATA'!F$11:F$14577,'WEEKLY DATA'!$A$11:$A$14577,'MONTHLY DATA'!$A150,'WEEKLY DATA'!$B$11:$B$14577,'MONTHLY DATA'!$B150)</f>
        <v>376.875</v>
      </c>
      <c r="G150" s="154">
        <f t="shared" si="108"/>
        <v>9.7161572052401723E-2</v>
      </c>
      <c r="H150" s="169">
        <f>AVERAGEIFS('WEEKLY DATA'!H$11:H$14577,'WEEKLY DATA'!$A$11:$A$14577,'MONTHLY DATA'!$A150,'WEEKLY DATA'!$B$11:$B$14577,'MONTHLY DATA'!$B150)</f>
        <v>315.625</v>
      </c>
      <c r="I150" s="78">
        <f>AVERAGEIFS('WEEKLY DATA'!I$11:I$14577,'WEEKLY DATA'!$A$11:$A$14577,'MONTHLY DATA'!$A150,'WEEKLY DATA'!$B$11:$B$14577,'MONTHLY DATA'!$B150)</f>
        <v>325.625</v>
      </c>
      <c r="J150" s="78">
        <f>AVERAGEIFS('WEEKLY DATA'!J$11:J$14577,'WEEKLY DATA'!$A$11:$A$14577,'MONTHLY DATA'!$A150,'WEEKLY DATA'!$B$11:$B$14577,'MONTHLY DATA'!$B150)</f>
        <v>320.625</v>
      </c>
      <c r="K150" s="154">
        <f t="shared" si="109"/>
        <v>8.2547169811320042E-3</v>
      </c>
      <c r="L150" s="169">
        <f>AVERAGEIFS('WEEKLY DATA'!L$11:L$14577,'WEEKLY DATA'!$A$11:$A$14577,'MONTHLY DATA'!$A150,'WEEKLY DATA'!$B$11:$B$14577,'MONTHLY DATA'!$B150)</f>
        <v>346.25</v>
      </c>
      <c r="M150" s="78">
        <f>AVERAGEIFS('WEEKLY DATA'!M$11:M$14577,'WEEKLY DATA'!$A$11:$A$14577,'MONTHLY DATA'!$A150,'WEEKLY DATA'!$B$11:$B$14577,'MONTHLY DATA'!$B150)</f>
        <v>356.25</v>
      </c>
      <c r="N150" s="78">
        <f>AVERAGEIFS('WEEKLY DATA'!N$11:N$14577,'WEEKLY DATA'!$A$11:$A$14577,'MONTHLY DATA'!$A150,'WEEKLY DATA'!$B$11:$B$14577,'MONTHLY DATA'!$B150)</f>
        <v>351.25</v>
      </c>
      <c r="O150" s="154">
        <f t="shared" si="110"/>
        <v>-2.2948539638386611E-2</v>
      </c>
      <c r="P150" s="169">
        <f>AVERAGEIFS('WEEKLY DATA'!P$11:P$14577,'WEEKLY DATA'!$A$11:$A$14577,'MONTHLY DATA'!$A150,'WEEKLY DATA'!$B$11:$B$14577,'MONTHLY DATA'!$B150)</f>
        <v>345</v>
      </c>
      <c r="Q150" s="78">
        <f>AVERAGEIFS('WEEKLY DATA'!Q$11:Q$14577,'WEEKLY DATA'!$A$11:$A$14577,'MONTHLY DATA'!$A150,'WEEKLY DATA'!$B$11:$B$14577,'MONTHLY DATA'!$B150)</f>
        <v>355</v>
      </c>
      <c r="R150" s="78">
        <f>AVERAGEIFS('WEEKLY DATA'!R$11:R$14577,'WEEKLY DATA'!$A$11:$A$14577,'MONTHLY DATA'!$A150,'WEEKLY DATA'!$B$11:$B$14577,'MONTHLY DATA'!$B150)</f>
        <v>350</v>
      </c>
      <c r="S150" s="154">
        <f t="shared" si="111"/>
        <v>2.8653295128939771E-3</v>
      </c>
      <c r="T150" s="169">
        <f>AVERAGEIFS('WEEKLY DATA'!T$11:T$14577,'WEEKLY DATA'!$A$11:$A$14577,'MONTHLY DATA'!$A150,'WEEKLY DATA'!$B$11:$B$14577,'MONTHLY DATA'!$B150)</f>
        <v>339.375</v>
      </c>
      <c r="U150" s="78">
        <f>AVERAGEIFS('WEEKLY DATA'!U$11:U$14577,'WEEKLY DATA'!$A$11:$A$14577,'MONTHLY DATA'!$A150,'WEEKLY DATA'!$B$11:$B$14577,'MONTHLY DATA'!$B150)</f>
        <v>349.375</v>
      </c>
      <c r="V150" s="78">
        <f>AVERAGEIFS('WEEKLY DATA'!V$11:V$14577,'WEEKLY DATA'!$A$11:$A$14577,'MONTHLY DATA'!$A150,'WEEKLY DATA'!$B$11:$B$14577,'MONTHLY DATA'!$B150)</f>
        <v>344.375</v>
      </c>
      <c r="W150" s="154">
        <f t="shared" si="112"/>
        <v>4.992378048780477E-2</v>
      </c>
      <c r="X150" s="169">
        <f>AVERAGEIFS('WEEKLY DATA'!X$11:X$14577,'WEEKLY DATA'!$A$11:$A$14577,'MONTHLY DATA'!$A150,'WEEKLY DATA'!$B$11:$B$14577,'MONTHLY DATA'!$B150)</f>
        <v>286.25</v>
      </c>
      <c r="Y150" s="78">
        <f>AVERAGEIFS('WEEKLY DATA'!Y$11:Y$14577,'WEEKLY DATA'!$A$11:$A$14577,'MONTHLY DATA'!$A150,'WEEKLY DATA'!$B$11:$B$14577,'MONTHLY DATA'!$B150)</f>
        <v>296.25</v>
      </c>
      <c r="Z150" s="78">
        <f>AVERAGEIFS('WEEKLY DATA'!Z$11:Z$14577,'WEEKLY DATA'!$A$11:$A$14577,'MONTHLY DATA'!$A150,'WEEKLY DATA'!$B$11:$B$14577,'MONTHLY DATA'!$B150)</f>
        <v>291.25</v>
      </c>
      <c r="AA150" s="154">
        <f t="shared" si="113"/>
        <v>-3.2392026578073052E-2</v>
      </c>
      <c r="AB150" s="169">
        <f>AVERAGEIFS('WEEKLY DATA'!AB$11:AB$14577,'WEEKLY DATA'!$A$11:$A$14577,'MONTHLY DATA'!$A150,'WEEKLY DATA'!$B$11:$B$14577,'MONTHLY DATA'!$B150)</f>
        <v>345</v>
      </c>
      <c r="AC150" s="78">
        <f>AVERAGEIFS('WEEKLY DATA'!AC$11:AC$14577,'WEEKLY DATA'!$A$11:$A$14577,'MONTHLY DATA'!$A150,'WEEKLY DATA'!$B$11:$B$14577,'MONTHLY DATA'!$B150)</f>
        <v>355</v>
      </c>
      <c r="AD150" s="78">
        <f>AVERAGEIFS('WEEKLY DATA'!AD$11:AD$14577,'WEEKLY DATA'!$A$11:$A$14577,'MONTHLY DATA'!$A150,'WEEKLY DATA'!$B$11:$B$14577,'MONTHLY DATA'!$B150)</f>
        <v>350</v>
      </c>
      <c r="AE150" s="154">
        <f t="shared" si="114"/>
        <v>1.3024602026049159E-2</v>
      </c>
      <c r="AF150" s="169">
        <f>AVERAGEIFS('WEEKLY DATA'!AF$11:AF$14577,'WEEKLY DATA'!$A$11:$A$14577,'MONTHLY DATA'!$A150,'WEEKLY DATA'!$B$11:$B$14577,'MONTHLY DATA'!$B150)</f>
        <v>286.875</v>
      </c>
      <c r="AG150" s="78">
        <f>AVERAGEIFS('WEEKLY DATA'!AG$11:AG$14577,'WEEKLY DATA'!$A$11:$A$14577,'MONTHLY DATA'!$A150,'WEEKLY DATA'!$B$11:$B$14577,'MONTHLY DATA'!$B150)</f>
        <v>296.875</v>
      </c>
      <c r="AH150" s="78">
        <f>AVERAGEIFS('WEEKLY DATA'!AH$11:AH$14577,'WEEKLY DATA'!$A$11:$A$14577,'MONTHLY DATA'!$A150,'WEEKLY DATA'!$B$11:$B$14577,'MONTHLY DATA'!$B150)</f>
        <v>291.875</v>
      </c>
      <c r="AI150" s="154">
        <f t="shared" si="115"/>
        <v>-4.3032786885245922E-2</v>
      </c>
      <c r="AJ150" s="169">
        <f>AVERAGEIFS('WEEKLY DATA'!AJ$11:AJ$14577,'WEEKLY DATA'!$A$11:$A$14577,'MONTHLY DATA'!$A150,'WEEKLY DATA'!$B$11:$B$14577,'MONTHLY DATA'!$B150)</f>
        <v>302.5</v>
      </c>
      <c r="AK150" s="78">
        <f>AVERAGEIFS('WEEKLY DATA'!AK$11:AK$14577,'WEEKLY DATA'!$A$11:$A$14577,'MONTHLY DATA'!$A150,'WEEKLY DATA'!$B$11:$B$14577,'MONTHLY DATA'!$B150)</f>
        <v>312.5</v>
      </c>
      <c r="AL150" s="78">
        <f>AVERAGEIFS('WEEKLY DATA'!AL$11:AL$14577,'WEEKLY DATA'!$A$11:$A$14577,'MONTHLY DATA'!$A150,'WEEKLY DATA'!$B$11:$B$14577,'MONTHLY DATA'!$B150)</f>
        <v>307.5</v>
      </c>
      <c r="AM150" s="154">
        <f t="shared" si="116"/>
        <v>4.2372881355932313E-2</v>
      </c>
      <c r="AN150" s="169">
        <f>AVERAGEIFS('WEEKLY DATA'!AN$11:AN$14577,'WEEKLY DATA'!$A$11:$A$14577,'MONTHLY DATA'!$A150,'WEEKLY DATA'!$B$11:$B$14577,'MONTHLY DATA'!$B150)</f>
        <v>253.125</v>
      </c>
      <c r="AO150" s="78">
        <f>AVERAGEIFS('WEEKLY DATA'!AO$11:AO$14577,'WEEKLY DATA'!$A$11:$A$14577,'MONTHLY DATA'!$A150,'WEEKLY DATA'!$B$11:$B$14577,'MONTHLY DATA'!$B150)</f>
        <v>263.125</v>
      </c>
      <c r="AP150" s="78">
        <f>AVERAGEIFS('WEEKLY DATA'!AP$11:AP$14577,'WEEKLY DATA'!$A$11:$A$14577,'MONTHLY DATA'!$A150,'WEEKLY DATA'!$B$11:$B$14577,'MONTHLY DATA'!$B150)</f>
        <v>258.125</v>
      </c>
      <c r="AQ150" s="154">
        <f t="shared" si="117"/>
        <v>4.3774319066147704E-3</v>
      </c>
      <c r="AR150" s="169">
        <f>AVERAGEIFS('WEEKLY DATA'!AR$11:AR$14577,'WEEKLY DATA'!$A$11:$A$14577,'MONTHLY DATA'!$A150,'WEEKLY DATA'!$B$11:$B$14577,'MONTHLY DATA'!$B150)</f>
        <v>315</v>
      </c>
      <c r="AS150" s="78">
        <f>AVERAGEIFS('WEEKLY DATA'!AS$11:AS$14577,'WEEKLY DATA'!$A$11:$A$14577,'MONTHLY DATA'!$A150,'WEEKLY DATA'!$B$11:$B$14577,'MONTHLY DATA'!$B150)</f>
        <v>325</v>
      </c>
      <c r="AT150" s="78">
        <f>AVERAGEIFS('WEEKLY DATA'!AT$11:AT$14577,'WEEKLY DATA'!$A$11:$A$14577,'MONTHLY DATA'!$A150,'WEEKLY DATA'!$B$11:$B$14577,'MONTHLY DATA'!$B150)</f>
        <v>320</v>
      </c>
      <c r="AU150" s="154">
        <f t="shared" si="118"/>
        <v>-2.7355623100303927E-2</v>
      </c>
      <c r="AV150" s="169">
        <f>AVERAGEIFS('WEEKLY DATA'!AV$11:AV$14577,'WEEKLY DATA'!$A$11:$A$14577,'MONTHLY DATA'!$A150,'WEEKLY DATA'!$B$11:$B$14577,'MONTHLY DATA'!$B150)</f>
        <v>291.875</v>
      </c>
      <c r="AW150" s="78">
        <f>AVERAGEIFS('WEEKLY DATA'!AW$11:AW$14577,'WEEKLY DATA'!$A$11:$A$14577,'MONTHLY DATA'!$A150,'WEEKLY DATA'!$B$11:$B$14577,'MONTHLY DATA'!$B150)</f>
        <v>301.875</v>
      </c>
      <c r="AX150" s="78">
        <f>AVERAGEIFS('WEEKLY DATA'!AX$11:AX$14577,'WEEKLY DATA'!$A$11:$A$14577,'MONTHLY DATA'!$A150,'WEEKLY DATA'!$B$11:$B$14577,'MONTHLY DATA'!$B150)</f>
        <v>296.875</v>
      </c>
      <c r="AY150" s="154">
        <f t="shared" si="119"/>
        <v>-1.041666666666663E-2</v>
      </c>
      <c r="AZ150" s="169">
        <f>AVERAGEIFS('WEEKLY DATA'!AZ$11:AZ$14577,'WEEKLY DATA'!$A$11:$A$14577,'MONTHLY DATA'!$A150,'WEEKLY DATA'!$B$11:$B$14577,'MONTHLY DATA'!$B150)</f>
        <v>280.625</v>
      </c>
      <c r="BA150" s="78">
        <f>AVERAGEIFS('WEEKLY DATA'!BA$11:BA$14577,'WEEKLY DATA'!$A$11:$A$14577,'MONTHLY DATA'!$A150,'WEEKLY DATA'!$B$11:$B$14577,'MONTHLY DATA'!$B150)</f>
        <v>290.625</v>
      </c>
      <c r="BB150" s="78">
        <f>AVERAGEIFS('WEEKLY DATA'!BB$11:BB$14577,'WEEKLY DATA'!$A$11:$A$14577,'MONTHLY DATA'!$A150,'WEEKLY DATA'!$B$11:$B$14577,'MONTHLY DATA'!$B150)</f>
        <v>285.625</v>
      </c>
      <c r="BC150" s="154">
        <f t="shared" si="120"/>
        <v>5.9833024118738365E-2</v>
      </c>
      <c r="BD150" s="169">
        <f>AVERAGEIFS('WEEKLY DATA'!BD$11:BD$14577,'WEEKLY DATA'!$A$11:$A$14577,'MONTHLY DATA'!$A150,'WEEKLY DATA'!$B$11:$B$14577,'MONTHLY DATA'!$B150)</f>
        <v>209.375</v>
      </c>
      <c r="BE150" s="78">
        <f>AVERAGEIFS('WEEKLY DATA'!BE$11:BE$14577,'WEEKLY DATA'!$A$11:$A$14577,'MONTHLY DATA'!$A150,'WEEKLY DATA'!$B$11:$B$14577,'MONTHLY DATA'!$B150)</f>
        <v>219.375</v>
      </c>
      <c r="BF150" s="78">
        <f>AVERAGEIFS('WEEKLY DATA'!BF$11:BF$14577,'WEEKLY DATA'!$A$11:$A$14577,'MONTHLY DATA'!$A150,'WEEKLY DATA'!$B$11:$B$14577,'MONTHLY DATA'!$B150)</f>
        <v>214.375</v>
      </c>
      <c r="BG150" s="154">
        <f t="shared" si="121"/>
        <v>1.7523364485980686E-3</v>
      </c>
      <c r="BH150" s="169">
        <f>AVERAGEIFS('WEEKLY DATA'!BH$11:BH$14577,'WEEKLY DATA'!$A$11:$A$14577,'MONTHLY DATA'!$A150,'WEEKLY DATA'!$B$11:$B$14577,'MONTHLY DATA'!$B150)</f>
        <v>310</v>
      </c>
      <c r="BI150" s="78">
        <f>AVERAGEIFS('WEEKLY DATA'!BI$11:BI$14577,'WEEKLY DATA'!$A$11:$A$14577,'MONTHLY DATA'!$A150,'WEEKLY DATA'!$B$11:$B$14577,'MONTHLY DATA'!$B150)</f>
        <v>320</v>
      </c>
      <c r="BJ150" s="78">
        <f>AVERAGEIFS('WEEKLY DATA'!BJ$11:BJ$14577,'WEEKLY DATA'!$A$11:$A$14577,'MONTHLY DATA'!$A150,'WEEKLY DATA'!$B$11:$B$14577,'MONTHLY DATA'!$B150)</f>
        <v>315</v>
      </c>
      <c r="BK150" s="154">
        <f t="shared" si="122"/>
        <v>-1.5625E-2</v>
      </c>
      <c r="BL150" s="169">
        <f>AVERAGEIFS('WEEKLY DATA'!BL$11:BL$14577,'WEEKLY DATA'!$A$11:$A$14577,'MONTHLY DATA'!$A150,'WEEKLY DATA'!$B$11:$B$14577,'MONTHLY DATA'!$B150)</f>
        <v>281.875</v>
      </c>
      <c r="BM150" s="78">
        <f>AVERAGEIFS('WEEKLY DATA'!BM$11:BM$14577,'WEEKLY DATA'!$A$11:$A$14577,'MONTHLY DATA'!$A150,'WEEKLY DATA'!$B$11:$B$14577,'MONTHLY DATA'!$B150)</f>
        <v>291.875</v>
      </c>
      <c r="BN150" s="78">
        <f>AVERAGEIFS('WEEKLY DATA'!BN$11:BN$14577,'WEEKLY DATA'!$A$11:$A$14577,'MONTHLY DATA'!$A150,'WEEKLY DATA'!$B$11:$B$14577,'MONTHLY DATA'!$B150)</f>
        <v>286.875</v>
      </c>
      <c r="BO150" s="154">
        <f t="shared" si="123"/>
        <v>-2.5891341256366718E-2</v>
      </c>
      <c r="BP150" s="78">
        <f>AVERAGEIFS('WEEKLY DATA'!BP$11:BP$14577,'WEEKLY DATA'!$A$11:$A$14577,'MONTHLY DATA'!$A150,'WEEKLY DATA'!$B$11:$B$14577,'MONTHLY DATA'!$B150)</f>
        <v>314.375</v>
      </c>
      <c r="BQ150" s="78">
        <f>AVERAGEIFS('WEEKLY DATA'!BQ$11:BQ$14577,'WEEKLY DATA'!$A$11:$A$14577,'MONTHLY DATA'!$A150,'WEEKLY DATA'!$B$11:$B$14577,'MONTHLY DATA'!$B150)</f>
        <v>324.375</v>
      </c>
      <c r="BR150" s="78">
        <f>AVERAGEIFS('WEEKLY DATA'!BR$11:BR$14577,'WEEKLY DATA'!$A$11:$A$14577,'MONTHLY DATA'!$A150,'WEEKLY DATA'!$B$11:$B$14577,'MONTHLY DATA'!$B150)</f>
        <v>319.375</v>
      </c>
      <c r="BS150" s="154">
        <f t="shared" si="124"/>
        <v>4.541734860883806E-2</v>
      </c>
      <c r="BT150" s="78">
        <f>AVERAGEIFS('WEEKLY DATA'!BT$11:BT$14577,'WEEKLY DATA'!$A$11:$A$14577,'MONTHLY DATA'!$A150,'WEEKLY DATA'!$B$11:$B$14577,'MONTHLY DATA'!$B150)</f>
        <v>253.75</v>
      </c>
      <c r="BU150" s="78">
        <f>AVERAGEIFS('WEEKLY DATA'!BU$11:BU$14577,'WEEKLY DATA'!$A$11:$A$14577,'MONTHLY DATA'!$A150,'WEEKLY DATA'!$B$11:$B$14577,'MONTHLY DATA'!$B150)</f>
        <v>263.75</v>
      </c>
      <c r="BV150" s="78">
        <f>AVERAGEIFS('WEEKLY DATA'!BV$11:BV$14577,'WEEKLY DATA'!$A$11:$A$14577,'MONTHLY DATA'!$A150,'WEEKLY DATA'!$B$11:$B$14577,'MONTHLY DATA'!$B150)</f>
        <v>258.75</v>
      </c>
      <c r="BW150" s="154">
        <f t="shared" si="125"/>
        <v>-3.6312849162011163E-2</v>
      </c>
      <c r="BX150" s="78">
        <f>AVERAGEIFS('WEEKLY DATA'!BX$11:BX$14577,'WEEKLY DATA'!$A$11:$A$14577,'MONTHLY DATA'!$A150,'WEEKLY DATA'!$B$11:$B$14577,'MONTHLY DATA'!$B150)</f>
        <v>320</v>
      </c>
      <c r="BY150" s="78">
        <f>AVERAGEIFS('WEEKLY DATA'!BY$11:BY$14577,'WEEKLY DATA'!$A$11:$A$14577,'MONTHLY DATA'!$A150,'WEEKLY DATA'!$B$11:$B$14577,'MONTHLY DATA'!$B150)</f>
        <v>330</v>
      </c>
      <c r="BZ150" s="78">
        <f>AVERAGEIFS('WEEKLY DATA'!BZ$11:BZ$14577,'WEEKLY DATA'!$A$11:$A$14577,'MONTHLY DATA'!$A150,'WEEKLY DATA'!$B$11:$B$14577,'MONTHLY DATA'!$B150)</f>
        <v>325</v>
      </c>
      <c r="CA150" s="154">
        <f t="shared" si="126"/>
        <v>-1.536098310291889E-3</v>
      </c>
      <c r="CB150" s="78">
        <f>AVERAGEIFS('WEEKLY DATA'!CB$11:CB$14577,'WEEKLY DATA'!$A$11:$A$14577,'MONTHLY DATA'!$A150,'WEEKLY DATA'!$B$11:$B$14577,'MONTHLY DATA'!$B150)</f>
        <v>461.875</v>
      </c>
      <c r="CC150" s="78">
        <f>AVERAGEIFS('WEEKLY DATA'!CC$11:CC$14577,'WEEKLY DATA'!$A$11:$A$14577,'MONTHLY DATA'!$A150,'WEEKLY DATA'!$B$11:$B$14577,'MONTHLY DATA'!$B150)</f>
        <v>471.875</v>
      </c>
      <c r="CD150" s="78">
        <f>AVERAGEIFS('WEEKLY DATA'!CD$11:CD$14577,'WEEKLY DATA'!$A$11:$A$14577,'MONTHLY DATA'!$A150,'WEEKLY DATA'!$B$11:$B$14577,'MONTHLY DATA'!$B150)</f>
        <v>466.875</v>
      </c>
      <c r="CE150" s="154">
        <f t="shared" si="127"/>
        <v>-8.7579617834394607E-3</v>
      </c>
      <c r="CF150" s="78">
        <f>AVERAGEIFS('WEEKLY DATA'!CF$11:CF$14577,'WEEKLY DATA'!$A$11:$A$14577,'MONTHLY DATA'!$A150,'WEEKLY DATA'!$B$11:$B$14577,'MONTHLY DATA'!$B150)</f>
        <v>321.25</v>
      </c>
      <c r="CG150" s="78">
        <f>AVERAGEIFS('WEEKLY DATA'!CG$11:CG$14577,'WEEKLY DATA'!$A$11:$A$14577,'MONTHLY DATA'!$A150,'WEEKLY DATA'!$B$11:$B$14577,'MONTHLY DATA'!$B150)</f>
        <v>331.25</v>
      </c>
      <c r="CH150" s="78">
        <f>AVERAGEIFS('WEEKLY DATA'!CH$11:CH$14577,'WEEKLY DATA'!$A$11:$A$14577,'MONTHLY DATA'!$A150,'WEEKLY DATA'!$B$11:$B$14577,'MONTHLY DATA'!$B150)</f>
        <v>326.25</v>
      </c>
      <c r="CI150" s="154">
        <f t="shared" si="128"/>
        <v>7.8512396694214948E-2</v>
      </c>
      <c r="CJ150" s="78">
        <f>AVERAGEIFS('WEEKLY DATA'!CJ$11:CJ$14577,'WEEKLY DATA'!$A$11:$A$14577,'MONTHLY DATA'!$A150,'WEEKLY DATA'!$B$11:$B$14577,'MONTHLY DATA'!$B150)</f>
        <v>251.25</v>
      </c>
      <c r="CK150" s="78">
        <f>AVERAGEIFS('WEEKLY DATA'!CK$11:CK$14577,'WEEKLY DATA'!$A$11:$A$14577,'MONTHLY DATA'!$A150,'WEEKLY DATA'!$B$11:$B$14577,'MONTHLY DATA'!$B150)</f>
        <v>261.25</v>
      </c>
      <c r="CL150" s="78">
        <f>AVERAGEIFS('WEEKLY DATA'!CL$11:CL$14577,'WEEKLY DATA'!$A$11:$A$14577,'MONTHLY DATA'!$A150,'WEEKLY DATA'!$B$11:$B$14577,'MONTHLY DATA'!$B150)</f>
        <v>256.25</v>
      </c>
      <c r="CM150" s="154">
        <f t="shared" si="129"/>
        <v>2.4999999999999911E-2</v>
      </c>
      <c r="CN150" s="78">
        <f>AVERAGEIFS('WEEKLY DATA'!CN$11:CN$14577,'WEEKLY DATA'!$A$11:$A$14577,'MONTHLY DATA'!$A150,'WEEKLY DATA'!$B$11:$B$14577,'MONTHLY DATA'!$B150)</f>
        <v>308.125</v>
      </c>
      <c r="CO150" s="78">
        <f>AVERAGEIFS('WEEKLY DATA'!CO$11:CO$14577,'WEEKLY DATA'!$A$11:$A$14577,'MONTHLY DATA'!$A150,'WEEKLY DATA'!$B$11:$B$14577,'MONTHLY DATA'!$B150)</f>
        <v>318.125</v>
      </c>
      <c r="CP150" s="78">
        <f>AVERAGEIFS('WEEKLY DATA'!CP$11:CP$14577,'WEEKLY DATA'!$A$11:$A$14577,'MONTHLY DATA'!$A150,'WEEKLY DATA'!$B$11:$B$14577,'MONTHLY DATA'!$B150)</f>
        <v>313.125</v>
      </c>
      <c r="CQ150" s="154">
        <f t="shared" si="130"/>
        <v>3.9936102236426407E-4</v>
      </c>
      <c r="CR150" s="78">
        <f>AVERAGEIFS('WEEKLY DATA'!CR$11:CR$14577,'WEEKLY DATA'!$A$11:$A$14577,'MONTHLY DATA'!$A150,'WEEKLY DATA'!$B$11:$B$14577,'MONTHLY DATA'!$B150)</f>
        <v>480</v>
      </c>
      <c r="CS150" s="78">
        <f>AVERAGEIFS('WEEKLY DATA'!CS$11:CS$14577,'WEEKLY DATA'!$A$11:$A$14577,'MONTHLY DATA'!$A150,'WEEKLY DATA'!$B$11:$B$14577,'MONTHLY DATA'!$B150)</f>
        <v>490</v>
      </c>
      <c r="CT150" s="78">
        <f>AVERAGEIFS('WEEKLY DATA'!CT$11:CT$14577,'WEEKLY DATA'!$A$11:$A$14577,'MONTHLY DATA'!$A150,'WEEKLY DATA'!$B$11:$B$14577,'MONTHLY DATA'!$B150)</f>
        <v>485</v>
      </c>
      <c r="CU150" s="154">
        <f t="shared" si="131"/>
        <v>0</v>
      </c>
      <c r="CV150" s="169">
        <f>AVERAGEIFS('WEEKLY DATA'!CV$11:CV$14577,'WEEKLY DATA'!$A$11:$A$14577,'MONTHLY DATA'!$A150,'WEEKLY DATA'!$B$11:$B$14577,'MONTHLY DATA'!$B150)</f>
        <v>348.75</v>
      </c>
      <c r="CW150" s="78">
        <f>AVERAGEIFS('WEEKLY DATA'!CW$11:CW$14577,'WEEKLY DATA'!$A$11:$A$14577,'MONTHLY DATA'!$A150,'WEEKLY DATA'!$B$11:$B$14577,'MONTHLY DATA'!$B150)</f>
        <v>358.75</v>
      </c>
      <c r="CX150" s="78">
        <f>AVERAGEIFS('WEEKLY DATA'!CX$11:CX$14577,'WEEKLY DATA'!$A$11:$A$14577,'MONTHLY DATA'!$A150,'WEEKLY DATA'!$B$11:$B$14577,'MONTHLY DATA'!$B150)</f>
        <v>353.75</v>
      </c>
      <c r="CY150" s="154">
        <f t="shared" si="132"/>
        <v>7.1969696969697017E-2</v>
      </c>
      <c r="CZ150" s="169">
        <f>AVERAGEIFS('WEEKLY DATA'!CZ$11:CZ$14577,'WEEKLY DATA'!$A$11:$A$14577,'MONTHLY DATA'!$A150,'WEEKLY DATA'!$B$11:$B$14577,'MONTHLY DATA'!$B150)</f>
        <v>280</v>
      </c>
      <c r="DA150" s="78">
        <f>AVERAGEIFS('WEEKLY DATA'!DA$11:DA$14577,'WEEKLY DATA'!$A$11:$A$14577,'MONTHLY DATA'!$A150,'WEEKLY DATA'!$B$11:$B$14577,'MONTHLY DATA'!$B150)</f>
        <v>290</v>
      </c>
      <c r="DB150" s="78">
        <f>AVERAGEIFS('WEEKLY DATA'!DB$11:DB$14577,'WEEKLY DATA'!$A$11:$A$14577,'MONTHLY DATA'!$A150,'WEEKLY DATA'!$B$11:$B$14577,'MONTHLY DATA'!$B150)</f>
        <v>285</v>
      </c>
      <c r="DC150" s="154">
        <f t="shared" si="133"/>
        <v>3.0741410488245968E-2</v>
      </c>
      <c r="DD150" s="78">
        <f>AVERAGEIFS('WEEKLY DATA'!DD$11:DD$14577,'WEEKLY DATA'!$A$11:$A$14577,'MONTHLY DATA'!$A150,'WEEKLY DATA'!$B$11:$B$14577,'MONTHLY DATA'!$B150)</f>
        <v>330.625</v>
      </c>
      <c r="DE150" s="78">
        <f>AVERAGEIFS('WEEKLY DATA'!DE$11:DE$14577,'WEEKLY DATA'!$A$11:$A$14577,'MONTHLY DATA'!$A150,'WEEKLY DATA'!$B$11:$B$14577,'MONTHLY DATA'!$B150)</f>
        <v>340.625</v>
      </c>
      <c r="DF150" s="78">
        <f>AVERAGEIFS('WEEKLY DATA'!DF$11:DF$14577,'WEEKLY DATA'!$A$11:$A$14577,'MONTHLY DATA'!$A150,'WEEKLY DATA'!$B$11:$B$14577,'MONTHLY DATA'!$B150)</f>
        <v>335.625</v>
      </c>
      <c r="DG150" s="154">
        <f t="shared" si="134"/>
        <v>3.2692307692307798E-2</v>
      </c>
      <c r="DH150" s="78">
        <f>AVERAGEIFS('WEEKLY DATA'!DH$11:DH$14577,'WEEKLY DATA'!$A$11:$A$14577,'MONTHLY DATA'!$A150,'WEEKLY DATA'!$B$11:$B$14577,'MONTHLY DATA'!$B150)</f>
        <v>470</v>
      </c>
      <c r="DI150" s="78">
        <f>AVERAGEIFS('WEEKLY DATA'!DI$11:DI$14577,'WEEKLY DATA'!$A$11:$A$14577,'MONTHLY DATA'!$A150,'WEEKLY DATA'!$B$11:$B$14577,'MONTHLY DATA'!$B150)</f>
        <v>480</v>
      </c>
      <c r="DJ150" s="78">
        <f>AVERAGEIFS('WEEKLY DATA'!DJ$11:DJ$14577,'WEEKLY DATA'!$A$11:$A$14577,'MONTHLY DATA'!$A150,'WEEKLY DATA'!$B$11:$B$14577,'MONTHLY DATA'!$B150)</f>
        <v>475</v>
      </c>
      <c r="DK150" s="154">
        <f t="shared" si="135"/>
        <v>-1.6563146997929601E-2</v>
      </c>
      <c r="DL150" s="169">
        <f>AVERAGEIFS('WEEKLY DATA'!DL$11:DL$14577,'WEEKLY DATA'!$A$11:$A$14577,'MONTHLY DATA'!$A150,'WEEKLY DATA'!$B$11:$B$14577,'MONTHLY DATA'!$B150)</f>
        <v>329.375</v>
      </c>
      <c r="DM150" s="78">
        <f>AVERAGEIFS('WEEKLY DATA'!DM$11:DM$14577,'WEEKLY DATA'!$A$11:$A$14577,'MONTHLY DATA'!$A150,'WEEKLY DATA'!$B$11:$B$14577,'MONTHLY DATA'!$B150)</f>
        <v>339.375</v>
      </c>
      <c r="DN150" s="78">
        <f>AVERAGEIFS('WEEKLY DATA'!DN$11:DN$14577,'WEEKLY DATA'!$A$11:$A$14577,'MONTHLY DATA'!$A150,'WEEKLY DATA'!$B$11:$B$14577,'MONTHLY DATA'!$B150)</f>
        <v>334.375</v>
      </c>
      <c r="DO150" s="154">
        <f t="shared" si="136"/>
        <v>4.9843014128728491E-2</v>
      </c>
      <c r="DP150" s="78">
        <f>AVERAGEIFS('WEEKLY DATA'!DP$11:DP$14577,'WEEKLY DATA'!$A$11:$A$14577,'MONTHLY DATA'!$A150,'WEEKLY DATA'!$B$11:$B$14577,'MONTHLY DATA'!$B150)</f>
        <v>275.625</v>
      </c>
      <c r="DQ150" s="78">
        <f>AVERAGEIFS('WEEKLY DATA'!DQ$11:DQ$14577,'WEEKLY DATA'!$A$11:$A$14577,'MONTHLY DATA'!$A150,'WEEKLY DATA'!$B$11:$B$14577,'MONTHLY DATA'!$B150)</f>
        <v>285.625</v>
      </c>
      <c r="DR150" s="78">
        <f>AVERAGEIFS('WEEKLY DATA'!DR$11:DR$14577,'WEEKLY DATA'!$A$11:$A$14577,'MONTHLY DATA'!$A150,'WEEKLY DATA'!$B$11:$B$14577,'MONTHLY DATA'!$B150)</f>
        <v>280.625</v>
      </c>
      <c r="DS150" s="154">
        <f t="shared" si="137"/>
        <v>3.3609576427255927E-2</v>
      </c>
      <c r="DT150" s="78">
        <f>AVERAGEIFS('WEEKLY DATA'!DT$11:DT$14577,'WEEKLY DATA'!$A$11:$A$14577,'MONTHLY DATA'!$A150,'WEEKLY DATA'!$B$11:$B$14577,'MONTHLY DATA'!$B150)</f>
        <v>330.625</v>
      </c>
      <c r="DU150" s="78">
        <f>AVERAGEIFS('WEEKLY DATA'!DU$11:DU$14577,'WEEKLY DATA'!$A$11:$A$14577,'MONTHLY DATA'!$A150,'WEEKLY DATA'!$B$11:$B$14577,'MONTHLY DATA'!$B150)</f>
        <v>340.625</v>
      </c>
      <c r="DV150" s="78">
        <f>AVERAGEIFS('WEEKLY DATA'!DV$11:DV$14577,'WEEKLY DATA'!$A$11:$A$14577,'MONTHLY DATA'!$A150,'WEEKLY DATA'!$B$11:$B$14577,'MONTHLY DATA'!$B150)</f>
        <v>335.625</v>
      </c>
      <c r="DW150" s="154">
        <f t="shared" si="138"/>
        <v>2.6376146788990917E-2</v>
      </c>
      <c r="DX150" s="78">
        <f>AVERAGEIFS('WEEKLY DATA'!DX$11:DX$14577,'WEEKLY DATA'!$A$11:$A$14577,'MONTHLY DATA'!$A150,'WEEKLY DATA'!$B$11:$B$14577,'MONTHLY DATA'!$B150)</f>
        <v>455</v>
      </c>
      <c r="DY150" s="78">
        <f>AVERAGEIFS('WEEKLY DATA'!DY$11:DY$14577,'WEEKLY DATA'!$A$11:$A$14577,'MONTHLY DATA'!$A150,'WEEKLY DATA'!$B$11:$B$14577,'MONTHLY DATA'!$B150)</f>
        <v>465</v>
      </c>
      <c r="DZ150" s="78">
        <f>AVERAGEIFS('WEEKLY DATA'!DZ$11:DZ$14577,'WEEKLY DATA'!$A$11:$A$14577,'MONTHLY DATA'!$A150,'WEEKLY DATA'!$B$11:$B$14577,'MONTHLY DATA'!$B150)</f>
        <v>460</v>
      </c>
      <c r="EA150" s="154">
        <f t="shared" si="139"/>
        <v>-1.7094017094017144E-2</v>
      </c>
      <c r="EB150" s="78">
        <f>AVERAGEIFS('WEEKLY DATA'!EB$11:EB$14577,'WEEKLY DATA'!$A$11:$A$14577,'MONTHLY DATA'!$A150,'WEEKLY DATA'!$B$11:$B$14577,'MONTHLY DATA'!$B150)</f>
        <v>347.5</v>
      </c>
      <c r="EC150" s="78">
        <f>AVERAGEIFS('WEEKLY DATA'!EC$11:EC$14577,'WEEKLY DATA'!$A$11:$A$14577,'MONTHLY DATA'!$A150,'WEEKLY DATA'!$B$11:$B$14577,'MONTHLY DATA'!$B150)</f>
        <v>357.5</v>
      </c>
      <c r="ED150" s="78">
        <f>AVERAGEIFS('WEEKLY DATA'!ED$11:ED$14577,'WEEKLY DATA'!$A$11:$A$14577,'MONTHLY DATA'!$A150,'WEEKLY DATA'!$B$11:$B$14577,'MONTHLY DATA'!$B150)</f>
        <v>352.5</v>
      </c>
      <c r="EE150" s="154">
        <f t="shared" si="140"/>
        <v>3.9823008849557473E-2</v>
      </c>
      <c r="EF150" s="169">
        <f>AVERAGEIFS('WEEKLY DATA'!EF$11:EF$14577,'WEEKLY DATA'!$A$11:$A$14577,'MONTHLY DATA'!$A150,'WEEKLY DATA'!$B$11:$B$14577,'MONTHLY DATA'!$B150)</f>
        <v>265.625</v>
      </c>
      <c r="EG150" s="78">
        <f>AVERAGEIFS('WEEKLY DATA'!EG$11:EG$14577,'WEEKLY DATA'!$A$11:$A$14577,'MONTHLY DATA'!$A150,'WEEKLY DATA'!$B$11:$B$14577,'MONTHLY DATA'!$B150)</f>
        <v>275.625</v>
      </c>
      <c r="EH150" s="78">
        <f>AVERAGEIFS('WEEKLY DATA'!EH$11:EH$14577,'WEEKLY DATA'!$A$11:$A$14577,'MONTHLY DATA'!$A150,'WEEKLY DATA'!$B$11:$B$14577,'MONTHLY DATA'!$B150)</f>
        <v>270.625</v>
      </c>
      <c r="EI150" s="154">
        <f t="shared" si="141"/>
        <v>5.9197651663405182E-2</v>
      </c>
      <c r="EJ150" s="78">
        <f>AVERAGEIFS('WEEKLY DATA'!EJ$11:EJ$14577,'WEEKLY DATA'!$A$11:$A$14577,'MONTHLY DATA'!$A150,'WEEKLY DATA'!$B$11:$B$14577,'MONTHLY DATA'!$B150)</f>
        <v>353.125</v>
      </c>
      <c r="EK150" s="78">
        <f>AVERAGEIFS('WEEKLY DATA'!EK$11:EK$14577,'WEEKLY DATA'!$A$11:$A$14577,'MONTHLY DATA'!$A150,'WEEKLY DATA'!$B$11:$B$14577,'MONTHLY DATA'!$B150)</f>
        <v>363.125</v>
      </c>
      <c r="EL150" s="78">
        <f>AVERAGEIFS('WEEKLY DATA'!EL$11:EL$14577,'WEEKLY DATA'!$A$11:$A$14577,'MONTHLY DATA'!$A150,'WEEKLY DATA'!$B$11:$B$14577,'MONTHLY DATA'!$B150)</f>
        <v>358.125</v>
      </c>
      <c r="EM150" s="154">
        <f t="shared" si="142"/>
        <v>4.5582047685834848E-3</v>
      </c>
      <c r="EN150" s="78">
        <f>AVERAGEIFS('WEEKLY DATA'!EN$11:EN$14577,'WEEKLY DATA'!$A$11:$A$14577,'MONTHLY DATA'!$A150,'WEEKLY DATA'!$B$11:$B$14577,'MONTHLY DATA'!$B150)</f>
        <v>500</v>
      </c>
      <c r="EO150" s="78">
        <f>AVERAGEIFS('WEEKLY DATA'!EO$11:EO$14577,'WEEKLY DATA'!$A$11:$A$14577,'MONTHLY DATA'!$A150,'WEEKLY DATA'!$B$11:$B$14577,'MONTHLY DATA'!$B150)</f>
        <v>510</v>
      </c>
      <c r="EP150" s="78">
        <f>AVERAGEIFS('WEEKLY DATA'!EP$11:EP$14577,'WEEKLY DATA'!$A$11:$A$14577,'MONTHLY DATA'!$A150,'WEEKLY DATA'!$B$11:$B$14577,'MONTHLY DATA'!$B150)</f>
        <v>505</v>
      </c>
      <c r="EQ150" s="154">
        <f t="shared" si="143"/>
        <v>-1.5594541910331383E-2</v>
      </c>
      <c r="ER150" s="78">
        <f>AVERAGEIFS('WEEKLY DATA'!ER$11:ER$14577,'WEEKLY DATA'!$A$11:$A$14577,'MONTHLY DATA'!$A150,'WEEKLY DATA'!$B$11:$B$14577,'MONTHLY DATA'!$B150)</f>
        <v>333.125</v>
      </c>
      <c r="ES150" s="78">
        <f>AVERAGEIFS('WEEKLY DATA'!ES$11:ES$14577,'WEEKLY DATA'!$A$11:$A$14577,'MONTHLY DATA'!$A150,'WEEKLY DATA'!$B$11:$B$14577,'MONTHLY DATA'!$B150)</f>
        <v>343.125</v>
      </c>
      <c r="ET150" s="78">
        <f>AVERAGEIFS('WEEKLY DATA'!ET$11:ET$14577,'WEEKLY DATA'!$A$11:$A$14577,'MONTHLY DATA'!$A150,'WEEKLY DATA'!$B$11:$B$14577,'MONTHLY DATA'!$B150)</f>
        <v>338.125</v>
      </c>
      <c r="EU150" s="154">
        <f t="shared" si="144"/>
        <v>6.6640378548895818E-2</v>
      </c>
      <c r="EV150" s="78">
        <f>AVERAGEIFS('WEEKLY DATA'!EV$11:EV$14577,'WEEKLY DATA'!$A$11:$A$14577,'MONTHLY DATA'!$A150,'WEEKLY DATA'!$B$11:$B$14577,'MONTHLY DATA'!$B150)</f>
        <v>244.375</v>
      </c>
      <c r="EW150" s="78">
        <f>AVERAGEIFS('WEEKLY DATA'!EW$11:EW$14577,'WEEKLY DATA'!$A$11:$A$14577,'MONTHLY DATA'!$A150,'WEEKLY DATA'!$B$11:$B$14577,'MONTHLY DATA'!$B150)</f>
        <v>254.375</v>
      </c>
      <c r="EX150" s="78">
        <f>AVERAGEIFS('WEEKLY DATA'!EX$11:EX$14577,'WEEKLY DATA'!$A$11:$A$14577,'MONTHLY DATA'!$A150,'WEEKLY DATA'!$B$11:$B$14577,'MONTHLY DATA'!$B150)</f>
        <v>249.375</v>
      </c>
      <c r="EY150" s="154">
        <f t="shared" si="145"/>
        <v>1.3719512195121908E-2</v>
      </c>
      <c r="EZ150" s="78">
        <f>AVERAGEIFS('WEEKLY DATA'!EZ$11:EZ$14577,'WEEKLY DATA'!$A$11:$A$14577,'MONTHLY DATA'!$A150,'WEEKLY DATA'!$B$11:$B$14577,'MONTHLY DATA'!$B150)</f>
        <v>353.125</v>
      </c>
      <c r="FA150" s="78">
        <f>AVERAGEIFS('WEEKLY DATA'!FA$11:FA$14577,'WEEKLY DATA'!$A$11:$A$14577,'MONTHLY DATA'!$A150,'WEEKLY DATA'!$B$11:$B$14577,'MONTHLY DATA'!$B150)</f>
        <v>363.125</v>
      </c>
      <c r="FB150" s="78">
        <f>AVERAGEIFS('WEEKLY DATA'!FB$11:FB$14577,'WEEKLY DATA'!$A$11:$A$14577,'MONTHLY DATA'!$A150,'WEEKLY DATA'!$B$11:$B$14577,'MONTHLY DATA'!$B150)</f>
        <v>358.125</v>
      </c>
      <c r="FC150" s="154">
        <f t="shared" si="146"/>
        <v>-1.070441988950277E-2</v>
      </c>
      <c r="FD150" s="78">
        <f>AVERAGEIFS('WEEKLY DATA'!FD$11:FD$14577,'WEEKLY DATA'!$A$11:$A$14577,'MONTHLY DATA'!$A150,'WEEKLY DATA'!$B$11:$B$14577,'MONTHLY DATA'!$B150)</f>
        <v>270</v>
      </c>
      <c r="FE150" s="78">
        <f>AVERAGEIFS('WEEKLY DATA'!FE$11:FE$14577,'WEEKLY DATA'!$A$11:$A$14577,'MONTHLY DATA'!$A150,'WEEKLY DATA'!$B$11:$B$14577,'MONTHLY DATA'!$B150)</f>
        <v>280</v>
      </c>
      <c r="FF150" s="78">
        <f>AVERAGEIFS('WEEKLY DATA'!FF$11:FF$14577,'WEEKLY DATA'!$A$11:$A$14577,'MONTHLY DATA'!$A150,'WEEKLY DATA'!$B$11:$B$14577,'MONTHLY DATA'!$B150)</f>
        <v>275</v>
      </c>
      <c r="FG150" s="154">
        <f t="shared" si="147"/>
        <v>2.6119402985074647E-2</v>
      </c>
      <c r="FH150" s="78">
        <f>AVERAGEIFS('WEEKLY DATA'!FH$11:FH$14577,'WEEKLY DATA'!$A$11:$A$14577,'MONTHLY DATA'!$A150,'WEEKLY DATA'!$B$11:$B$14577,'MONTHLY DATA'!$B150)</f>
        <v>346.875</v>
      </c>
      <c r="FI150" s="78">
        <f>AVERAGEIFS('WEEKLY DATA'!FI$11:FI$14577,'WEEKLY DATA'!$A$11:$A$14577,'MONTHLY DATA'!$A150,'WEEKLY DATA'!$B$11:$B$14577,'MONTHLY DATA'!$B150)</f>
        <v>356.875</v>
      </c>
      <c r="FJ150" s="78">
        <f>AVERAGEIFS('WEEKLY DATA'!FJ$11:FJ$14577,'WEEKLY DATA'!$A$11:$A$14577,'MONTHLY DATA'!$A150,'WEEKLY DATA'!$B$11:$B$14577,'MONTHLY DATA'!$B150)</f>
        <v>351.875</v>
      </c>
      <c r="FK150" s="154">
        <f t="shared" si="148"/>
        <v>4.1050295857988139E-2</v>
      </c>
      <c r="FL150" s="169">
        <f>AVERAGEIFS('WEEKLY DATA'!FL$11:FL$14577,'WEEKLY DATA'!$A$11:$A$14577,'MONTHLY DATA'!$A150,'WEEKLY DATA'!$B$11:$B$14577,'MONTHLY DATA'!$B150)</f>
        <v>284.375</v>
      </c>
      <c r="FM150" s="78">
        <f>AVERAGEIFS('WEEKLY DATA'!FM$11:FM$14577,'WEEKLY DATA'!$A$11:$A$14577,'MONTHLY DATA'!$A150,'WEEKLY DATA'!$B$11:$B$14577,'MONTHLY DATA'!$B150)</f>
        <v>294.375</v>
      </c>
      <c r="FN150" s="78">
        <f>AVERAGEIFS('WEEKLY DATA'!FN$11:FN$14577,'WEEKLY DATA'!$A$11:$A$14577,'MONTHLY DATA'!$A150,'WEEKLY DATA'!$B$11:$B$14577,'MONTHLY DATA'!$B150)</f>
        <v>289.375</v>
      </c>
      <c r="FO150" s="154">
        <f t="shared" si="149"/>
        <v>5.0362976406533644E-2</v>
      </c>
      <c r="FP150" s="78">
        <f>AVERAGEIFS('WEEKLY DATA'!FP$11:FP$14577,'WEEKLY DATA'!$A$11:$A$14577,'MONTHLY DATA'!$A150,'WEEKLY DATA'!$B$11:$B$14577,'MONTHLY DATA'!$B150)</f>
        <v>290</v>
      </c>
      <c r="FQ150" s="78">
        <f>AVERAGEIFS('WEEKLY DATA'!FQ$11:FQ$14577,'WEEKLY DATA'!$A$11:$A$14577,'MONTHLY DATA'!$A150,'WEEKLY DATA'!$B$11:$B$14577,'MONTHLY DATA'!$B150)</f>
        <v>300</v>
      </c>
      <c r="FR150" s="78">
        <f>AVERAGEIFS('WEEKLY DATA'!FR$11:FR$14577,'WEEKLY DATA'!$A$11:$A$14577,'MONTHLY DATA'!$A150,'WEEKLY DATA'!$B$11:$B$14577,'MONTHLY DATA'!$B150)</f>
        <v>295</v>
      </c>
      <c r="FS150" s="154">
        <f t="shared" si="150"/>
        <v>0</v>
      </c>
      <c r="FT150" s="78">
        <f>AVERAGEIFS('WEEKLY DATA'!FT$11:FT$14577,'WEEKLY DATA'!$A$11:$A$14577,'MONTHLY DATA'!$A150,'WEEKLY DATA'!$B$11:$B$14577,'MONTHLY DATA'!$B150)</f>
        <v>298.75</v>
      </c>
      <c r="FU150" s="78">
        <f>AVERAGEIFS('WEEKLY DATA'!FU$11:FU$14577,'WEEKLY DATA'!$A$11:$A$14577,'MONTHLY DATA'!$A150,'WEEKLY DATA'!$B$11:$B$14577,'MONTHLY DATA'!$B150)</f>
        <v>308.75</v>
      </c>
      <c r="FV150" s="78">
        <f>AVERAGEIFS('WEEKLY DATA'!FV$11:FV$14577,'WEEKLY DATA'!$A$11:$A$14577,'MONTHLY DATA'!$A150,'WEEKLY DATA'!$B$11:$B$14577,'MONTHLY DATA'!$B150)</f>
        <v>303.75</v>
      </c>
      <c r="FW150" s="154">
        <f t="shared" si="151"/>
        <v>-4.098360655737654E-3</v>
      </c>
      <c r="FX150" s="78">
        <f>AVERAGEIFS('WEEKLY DATA'!FX$11:FX$14577,'WEEKLY DATA'!$A$11:$A$14577,'MONTHLY DATA'!$A150,'WEEKLY DATA'!$B$11:$B$14577,'MONTHLY DATA'!$B150)</f>
        <v>270</v>
      </c>
      <c r="FY150" s="78">
        <f>AVERAGEIFS('WEEKLY DATA'!FY$11:FY$14577,'WEEKLY DATA'!$A$11:$A$14577,'MONTHLY DATA'!$A150,'WEEKLY DATA'!$B$11:$B$14577,'MONTHLY DATA'!$B150)</f>
        <v>280</v>
      </c>
      <c r="FZ150" s="78">
        <f>AVERAGEIFS('WEEKLY DATA'!FZ$11:FZ$14577,'WEEKLY DATA'!$A$11:$A$14577,'MONTHLY DATA'!$A150,'WEEKLY DATA'!$B$11:$B$14577,'MONTHLY DATA'!$B150)</f>
        <v>275</v>
      </c>
      <c r="GA150" s="154">
        <f t="shared" si="152"/>
        <v>0</v>
      </c>
      <c r="GB150" s="78">
        <f>AVERAGEIFS('WEEKLY DATA'!GB$11:GB$14577,'WEEKLY DATA'!$A$11:$A$14577,'MONTHLY DATA'!$A150,'WEEKLY DATA'!$B$11:$B$14577,'MONTHLY DATA'!$B150)</f>
        <v>438.75</v>
      </c>
      <c r="GC150" s="78">
        <f>AVERAGEIFS('WEEKLY DATA'!GC$11:GC$14577,'WEEKLY DATA'!$A$11:$A$14577,'MONTHLY DATA'!$A150,'WEEKLY DATA'!$B$11:$B$14577,'MONTHLY DATA'!$B150)</f>
        <v>448.75</v>
      </c>
      <c r="GD150" s="78">
        <f>AVERAGEIFS('WEEKLY DATA'!GD$11:GD$14577,'WEEKLY DATA'!$A$11:$A$14577,'MONTHLY DATA'!$A150,'WEEKLY DATA'!$B$11:$B$14577,'MONTHLY DATA'!$B150)</f>
        <v>443.75</v>
      </c>
      <c r="GE150" s="154">
        <f t="shared" si="153"/>
        <v>5.6547619047619069E-2</v>
      </c>
      <c r="GF150" s="169">
        <f>AVERAGEIFS('WEEKLY DATA'!GF$11:GF$14577,'WEEKLY DATA'!$A$11:$A$14577,'MONTHLY DATA'!$A150,'WEEKLY DATA'!$B$11:$B$14577,'MONTHLY DATA'!$B150)</f>
        <v>370</v>
      </c>
      <c r="GG150" s="78">
        <f>AVERAGEIFS('WEEKLY DATA'!GG$11:GG$14577,'WEEKLY DATA'!$A$11:$A$14577,'MONTHLY DATA'!$A150,'WEEKLY DATA'!$B$11:$B$14577,'MONTHLY DATA'!$B150)</f>
        <v>380</v>
      </c>
      <c r="GH150" s="78">
        <f>AVERAGEIFS('WEEKLY DATA'!GH$11:GH$14577,'WEEKLY DATA'!$A$11:$A$14577,'MONTHLY DATA'!$A150,'WEEKLY DATA'!$B$11:$B$14577,'MONTHLY DATA'!$B150)</f>
        <v>375</v>
      </c>
      <c r="GI150" s="154">
        <f t="shared" si="154"/>
        <v>2.3192360163710735E-2</v>
      </c>
      <c r="GJ150" s="78">
        <f>AVERAGEIFS('WEEKLY DATA'!GJ$11:GJ$14577,'WEEKLY DATA'!$A$11:$A$14577,'MONTHLY DATA'!$A150,'WEEKLY DATA'!$B$11:$B$14577,'MONTHLY DATA'!$B150)</f>
        <v>340.625</v>
      </c>
      <c r="GK150" s="78">
        <f>AVERAGEIFS('WEEKLY DATA'!GK$11:GK$14577,'WEEKLY DATA'!$A$11:$A$14577,'MONTHLY DATA'!$A150,'WEEKLY DATA'!$B$11:$B$14577,'MONTHLY DATA'!$B150)</f>
        <v>350.625</v>
      </c>
      <c r="GL150" s="78">
        <f>AVERAGEIFS('WEEKLY DATA'!GL$11:GL$14577,'WEEKLY DATA'!$A$11:$A$14577,'MONTHLY DATA'!$A150,'WEEKLY DATA'!$B$11:$B$14577,'MONTHLY DATA'!$B150)</f>
        <v>345.625</v>
      </c>
      <c r="GM150" s="154">
        <f t="shared" si="155"/>
        <v>3.1716417910447658E-2</v>
      </c>
      <c r="GN150" s="78">
        <f>AVERAGEIFS('WEEKLY DATA'!GN$11:GN$14577,'WEEKLY DATA'!$A$11:$A$14577,'MONTHLY DATA'!$A150,'WEEKLY DATA'!$B$11:$B$14577,'MONTHLY DATA'!$B150)</f>
        <v>560</v>
      </c>
      <c r="GO150" s="78">
        <f>AVERAGEIFS('WEEKLY DATA'!GO$11:GO$14577,'WEEKLY DATA'!$A$11:$A$14577,'MONTHLY DATA'!$A150,'WEEKLY DATA'!$B$11:$B$14577,'MONTHLY DATA'!$B150)</f>
        <v>570</v>
      </c>
      <c r="GP150" s="78">
        <f>AVERAGEIFS('WEEKLY DATA'!GP$11:GP$14577,'WEEKLY DATA'!$A$11:$A$14577,'MONTHLY DATA'!$A150,'WEEKLY DATA'!$B$11:$B$14577,'MONTHLY DATA'!$B150)</f>
        <v>565</v>
      </c>
      <c r="GQ150" s="154">
        <f t="shared" si="156"/>
        <v>-1.3961605584642212E-2</v>
      </c>
      <c r="GR150" s="78"/>
    </row>
    <row r="151" spans="1:200" ht="15.75" x14ac:dyDescent="0.25">
      <c r="A151">
        <f t="shared" si="106"/>
        <v>9</v>
      </c>
      <c r="B151">
        <f t="shared" si="107"/>
        <v>2021</v>
      </c>
      <c r="C151" s="86">
        <v>44440</v>
      </c>
      <c r="D151" s="78">
        <f>AVERAGEIFS('WEEKLY DATA'!D$11:D$14577,'WEEKLY DATA'!$A$11:$A$14577,'MONTHLY DATA'!$A151,'WEEKLY DATA'!$B$11:$B$14577,'MONTHLY DATA'!$B151)</f>
        <v>391.25</v>
      </c>
      <c r="E151" s="78">
        <f>AVERAGEIFS('WEEKLY DATA'!E$11:E$14577,'WEEKLY DATA'!$A$11:$A$14577,'MONTHLY DATA'!$A151,'WEEKLY DATA'!$B$11:$B$14577,'MONTHLY DATA'!$B151)</f>
        <v>401.25</v>
      </c>
      <c r="F151" s="78">
        <f>AVERAGEIFS('WEEKLY DATA'!F$11:F$14577,'WEEKLY DATA'!$A$11:$A$14577,'MONTHLY DATA'!$A151,'WEEKLY DATA'!$B$11:$B$14577,'MONTHLY DATA'!$B151)</f>
        <v>396.25</v>
      </c>
      <c r="G151" s="154">
        <f t="shared" si="108"/>
        <v>5.1409618573797777E-2</v>
      </c>
      <c r="H151" s="169">
        <f>AVERAGEIFS('WEEKLY DATA'!H$11:H$14577,'WEEKLY DATA'!$A$11:$A$14577,'MONTHLY DATA'!$A151,'WEEKLY DATA'!$B$11:$B$14577,'MONTHLY DATA'!$B151)</f>
        <v>336.875</v>
      </c>
      <c r="I151" s="78">
        <f>AVERAGEIFS('WEEKLY DATA'!I$11:I$14577,'WEEKLY DATA'!$A$11:$A$14577,'MONTHLY DATA'!$A151,'WEEKLY DATA'!$B$11:$B$14577,'MONTHLY DATA'!$B151)</f>
        <v>346.875</v>
      </c>
      <c r="J151" s="78">
        <f>AVERAGEIFS('WEEKLY DATA'!J$11:J$14577,'WEEKLY DATA'!$A$11:$A$14577,'MONTHLY DATA'!$A151,'WEEKLY DATA'!$B$11:$B$14577,'MONTHLY DATA'!$B151)</f>
        <v>341.875</v>
      </c>
      <c r="K151" s="154">
        <f t="shared" si="109"/>
        <v>6.6276803118908489E-2</v>
      </c>
      <c r="L151" s="169">
        <f>AVERAGEIFS('WEEKLY DATA'!L$11:L$14577,'WEEKLY DATA'!$A$11:$A$14577,'MONTHLY DATA'!$A151,'WEEKLY DATA'!$B$11:$B$14577,'MONTHLY DATA'!$B151)</f>
        <v>348.75</v>
      </c>
      <c r="M151" s="78">
        <f>AVERAGEIFS('WEEKLY DATA'!M$11:M$14577,'WEEKLY DATA'!$A$11:$A$14577,'MONTHLY DATA'!$A151,'WEEKLY DATA'!$B$11:$B$14577,'MONTHLY DATA'!$B151)</f>
        <v>358.75</v>
      </c>
      <c r="N151" s="78">
        <f>AVERAGEIFS('WEEKLY DATA'!N$11:N$14577,'WEEKLY DATA'!$A$11:$A$14577,'MONTHLY DATA'!$A151,'WEEKLY DATA'!$B$11:$B$14577,'MONTHLY DATA'!$B151)</f>
        <v>353.75</v>
      </c>
      <c r="O151" s="154">
        <f t="shared" si="110"/>
        <v>7.1174377224199059E-3</v>
      </c>
      <c r="P151" s="169">
        <f>AVERAGEIFS('WEEKLY DATA'!P$11:P$14577,'WEEKLY DATA'!$A$11:$A$14577,'MONTHLY DATA'!$A151,'WEEKLY DATA'!$B$11:$B$14577,'MONTHLY DATA'!$B151)</f>
        <v>341.875</v>
      </c>
      <c r="Q151" s="78">
        <f>AVERAGEIFS('WEEKLY DATA'!Q$11:Q$14577,'WEEKLY DATA'!$A$11:$A$14577,'MONTHLY DATA'!$A151,'WEEKLY DATA'!$B$11:$B$14577,'MONTHLY DATA'!$B151)</f>
        <v>351.875</v>
      </c>
      <c r="R151" s="78">
        <f>AVERAGEIFS('WEEKLY DATA'!R$11:R$14577,'WEEKLY DATA'!$A$11:$A$14577,'MONTHLY DATA'!$A151,'WEEKLY DATA'!$B$11:$B$14577,'MONTHLY DATA'!$B151)</f>
        <v>346.875</v>
      </c>
      <c r="S151" s="154">
        <f t="shared" si="111"/>
        <v>-8.9285714285713969E-3</v>
      </c>
      <c r="T151" s="169">
        <f>AVERAGEIFS('WEEKLY DATA'!T$11:T$14577,'WEEKLY DATA'!$A$11:$A$14577,'MONTHLY DATA'!$A151,'WEEKLY DATA'!$B$11:$B$14577,'MONTHLY DATA'!$B151)</f>
        <v>335</v>
      </c>
      <c r="U151" s="78">
        <f>AVERAGEIFS('WEEKLY DATA'!U$11:U$14577,'WEEKLY DATA'!$A$11:$A$14577,'MONTHLY DATA'!$A151,'WEEKLY DATA'!$B$11:$B$14577,'MONTHLY DATA'!$B151)</f>
        <v>345</v>
      </c>
      <c r="V151" s="78">
        <f>AVERAGEIFS('WEEKLY DATA'!V$11:V$14577,'WEEKLY DATA'!$A$11:$A$14577,'MONTHLY DATA'!$A151,'WEEKLY DATA'!$B$11:$B$14577,'MONTHLY DATA'!$B151)</f>
        <v>340</v>
      </c>
      <c r="W151" s="154">
        <f t="shared" si="112"/>
        <v>-1.2704174228675091E-2</v>
      </c>
      <c r="X151" s="169">
        <f>AVERAGEIFS('WEEKLY DATA'!X$11:X$14577,'WEEKLY DATA'!$A$11:$A$14577,'MONTHLY DATA'!$A151,'WEEKLY DATA'!$B$11:$B$14577,'MONTHLY DATA'!$B151)</f>
        <v>289.375</v>
      </c>
      <c r="Y151" s="78">
        <f>AVERAGEIFS('WEEKLY DATA'!Y$11:Y$14577,'WEEKLY DATA'!$A$11:$A$14577,'MONTHLY DATA'!$A151,'WEEKLY DATA'!$B$11:$B$14577,'MONTHLY DATA'!$B151)</f>
        <v>299.375</v>
      </c>
      <c r="Z151" s="78">
        <f>AVERAGEIFS('WEEKLY DATA'!Z$11:Z$14577,'WEEKLY DATA'!$A$11:$A$14577,'MONTHLY DATA'!$A151,'WEEKLY DATA'!$B$11:$B$14577,'MONTHLY DATA'!$B151)</f>
        <v>294.375</v>
      </c>
      <c r="AA151" s="154">
        <f t="shared" si="113"/>
        <v>1.0729613733905685E-2</v>
      </c>
      <c r="AB151" s="169">
        <f>AVERAGEIFS('WEEKLY DATA'!AB$11:AB$14577,'WEEKLY DATA'!$A$11:$A$14577,'MONTHLY DATA'!$A151,'WEEKLY DATA'!$B$11:$B$14577,'MONTHLY DATA'!$B151)</f>
        <v>348.75</v>
      </c>
      <c r="AC151" s="78">
        <f>AVERAGEIFS('WEEKLY DATA'!AC$11:AC$14577,'WEEKLY DATA'!$A$11:$A$14577,'MONTHLY DATA'!$A151,'WEEKLY DATA'!$B$11:$B$14577,'MONTHLY DATA'!$B151)</f>
        <v>358.75</v>
      </c>
      <c r="AD151" s="78">
        <f>AVERAGEIFS('WEEKLY DATA'!AD$11:AD$14577,'WEEKLY DATA'!$A$11:$A$14577,'MONTHLY DATA'!$A151,'WEEKLY DATA'!$B$11:$B$14577,'MONTHLY DATA'!$B151)</f>
        <v>353.75</v>
      </c>
      <c r="AE151" s="154">
        <f t="shared" si="114"/>
        <v>1.0714285714285676E-2</v>
      </c>
      <c r="AF151" s="169">
        <f>AVERAGEIFS('WEEKLY DATA'!AF$11:AF$14577,'WEEKLY DATA'!$A$11:$A$14577,'MONTHLY DATA'!$A151,'WEEKLY DATA'!$B$11:$B$14577,'MONTHLY DATA'!$B151)</f>
        <v>288.75</v>
      </c>
      <c r="AG151" s="78">
        <f>AVERAGEIFS('WEEKLY DATA'!AG$11:AG$14577,'WEEKLY DATA'!$A$11:$A$14577,'MONTHLY DATA'!$A151,'WEEKLY DATA'!$B$11:$B$14577,'MONTHLY DATA'!$B151)</f>
        <v>298.75</v>
      </c>
      <c r="AH151" s="78">
        <f>AVERAGEIFS('WEEKLY DATA'!AH$11:AH$14577,'WEEKLY DATA'!$A$11:$A$14577,'MONTHLY DATA'!$A151,'WEEKLY DATA'!$B$11:$B$14577,'MONTHLY DATA'!$B151)</f>
        <v>293.75</v>
      </c>
      <c r="AI151" s="154">
        <f t="shared" si="115"/>
        <v>6.4239828693790635E-3</v>
      </c>
      <c r="AJ151" s="169">
        <f>AVERAGEIFS('WEEKLY DATA'!AJ$11:AJ$14577,'WEEKLY DATA'!$A$11:$A$14577,'MONTHLY DATA'!$A151,'WEEKLY DATA'!$B$11:$B$14577,'MONTHLY DATA'!$B151)</f>
        <v>312.5</v>
      </c>
      <c r="AK151" s="78">
        <f>AVERAGEIFS('WEEKLY DATA'!AK$11:AK$14577,'WEEKLY DATA'!$A$11:$A$14577,'MONTHLY DATA'!$A151,'WEEKLY DATA'!$B$11:$B$14577,'MONTHLY DATA'!$B151)</f>
        <v>322.5</v>
      </c>
      <c r="AL151" s="78">
        <f>AVERAGEIFS('WEEKLY DATA'!AL$11:AL$14577,'WEEKLY DATA'!$A$11:$A$14577,'MONTHLY DATA'!$A151,'WEEKLY DATA'!$B$11:$B$14577,'MONTHLY DATA'!$B151)</f>
        <v>317.5</v>
      </c>
      <c r="AM151" s="154">
        <f t="shared" si="116"/>
        <v>3.2520325203251987E-2</v>
      </c>
      <c r="AN151" s="169">
        <f>AVERAGEIFS('WEEKLY DATA'!AN$11:AN$14577,'WEEKLY DATA'!$A$11:$A$14577,'MONTHLY DATA'!$A151,'WEEKLY DATA'!$B$11:$B$14577,'MONTHLY DATA'!$B151)</f>
        <v>250</v>
      </c>
      <c r="AO151" s="78">
        <f>AVERAGEIFS('WEEKLY DATA'!AO$11:AO$14577,'WEEKLY DATA'!$A$11:$A$14577,'MONTHLY DATA'!$A151,'WEEKLY DATA'!$B$11:$B$14577,'MONTHLY DATA'!$B151)</f>
        <v>260</v>
      </c>
      <c r="AP151" s="78">
        <f>AVERAGEIFS('WEEKLY DATA'!AP$11:AP$14577,'WEEKLY DATA'!$A$11:$A$14577,'MONTHLY DATA'!$A151,'WEEKLY DATA'!$B$11:$B$14577,'MONTHLY DATA'!$B151)</f>
        <v>255</v>
      </c>
      <c r="AQ151" s="154">
        <f t="shared" si="117"/>
        <v>-1.2106537530266359E-2</v>
      </c>
      <c r="AR151" s="169">
        <f>AVERAGEIFS('WEEKLY DATA'!AR$11:AR$14577,'WEEKLY DATA'!$A$11:$A$14577,'MONTHLY DATA'!$A151,'WEEKLY DATA'!$B$11:$B$14577,'MONTHLY DATA'!$B151)</f>
        <v>296.25</v>
      </c>
      <c r="AS151" s="78">
        <f>AVERAGEIFS('WEEKLY DATA'!AS$11:AS$14577,'WEEKLY DATA'!$A$11:$A$14577,'MONTHLY DATA'!$A151,'WEEKLY DATA'!$B$11:$B$14577,'MONTHLY DATA'!$B151)</f>
        <v>306.25</v>
      </c>
      <c r="AT151" s="78">
        <f>AVERAGEIFS('WEEKLY DATA'!AT$11:AT$14577,'WEEKLY DATA'!$A$11:$A$14577,'MONTHLY DATA'!$A151,'WEEKLY DATA'!$B$11:$B$14577,'MONTHLY DATA'!$B151)</f>
        <v>301.25</v>
      </c>
      <c r="AU151" s="154">
        <f t="shared" si="118"/>
        <v>-5.859375E-2</v>
      </c>
      <c r="AV151" s="169">
        <f>AVERAGEIFS('WEEKLY DATA'!AV$11:AV$14577,'WEEKLY DATA'!$A$11:$A$14577,'MONTHLY DATA'!$A151,'WEEKLY DATA'!$B$11:$B$14577,'MONTHLY DATA'!$B151)</f>
        <v>290.625</v>
      </c>
      <c r="AW151" s="78">
        <f>AVERAGEIFS('WEEKLY DATA'!AW$11:AW$14577,'WEEKLY DATA'!$A$11:$A$14577,'MONTHLY DATA'!$A151,'WEEKLY DATA'!$B$11:$B$14577,'MONTHLY DATA'!$B151)</f>
        <v>300.625</v>
      </c>
      <c r="AX151" s="78">
        <f>AVERAGEIFS('WEEKLY DATA'!AX$11:AX$14577,'WEEKLY DATA'!$A$11:$A$14577,'MONTHLY DATA'!$A151,'WEEKLY DATA'!$B$11:$B$14577,'MONTHLY DATA'!$B151)</f>
        <v>295.625</v>
      </c>
      <c r="AY151" s="154">
        <f t="shared" si="119"/>
        <v>-4.2105263157894424E-3</v>
      </c>
      <c r="AZ151" s="169">
        <f>AVERAGEIFS('WEEKLY DATA'!AZ$11:AZ$14577,'WEEKLY DATA'!$A$11:$A$14577,'MONTHLY DATA'!$A151,'WEEKLY DATA'!$B$11:$B$14577,'MONTHLY DATA'!$B151)</f>
        <v>293.125</v>
      </c>
      <c r="BA151" s="78">
        <f>AVERAGEIFS('WEEKLY DATA'!BA$11:BA$14577,'WEEKLY DATA'!$A$11:$A$14577,'MONTHLY DATA'!$A151,'WEEKLY DATA'!$B$11:$B$14577,'MONTHLY DATA'!$B151)</f>
        <v>303.125</v>
      </c>
      <c r="BB151" s="78">
        <f>AVERAGEIFS('WEEKLY DATA'!BB$11:BB$14577,'WEEKLY DATA'!$A$11:$A$14577,'MONTHLY DATA'!$A151,'WEEKLY DATA'!$B$11:$B$14577,'MONTHLY DATA'!$B151)</f>
        <v>298.125</v>
      </c>
      <c r="BC151" s="154">
        <f t="shared" si="120"/>
        <v>4.3763676148796504E-2</v>
      </c>
      <c r="BD151" s="169">
        <f>AVERAGEIFS('WEEKLY DATA'!BD$11:BD$14577,'WEEKLY DATA'!$A$11:$A$14577,'MONTHLY DATA'!$A151,'WEEKLY DATA'!$B$11:$B$14577,'MONTHLY DATA'!$B151)</f>
        <v>221.25</v>
      </c>
      <c r="BE151" s="78">
        <f>AVERAGEIFS('WEEKLY DATA'!BE$11:BE$14577,'WEEKLY DATA'!$A$11:$A$14577,'MONTHLY DATA'!$A151,'WEEKLY DATA'!$B$11:$B$14577,'MONTHLY DATA'!$B151)</f>
        <v>231.25</v>
      </c>
      <c r="BF151" s="78">
        <f>AVERAGEIFS('WEEKLY DATA'!BF$11:BF$14577,'WEEKLY DATA'!$A$11:$A$14577,'MONTHLY DATA'!$A151,'WEEKLY DATA'!$B$11:$B$14577,'MONTHLY DATA'!$B151)</f>
        <v>226.25</v>
      </c>
      <c r="BG151" s="154">
        <f t="shared" si="121"/>
        <v>5.5393586005830997E-2</v>
      </c>
      <c r="BH151" s="169">
        <f>AVERAGEIFS('WEEKLY DATA'!BH$11:BH$14577,'WEEKLY DATA'!$A$11:$A$14577,'MONTHLY DATA'!$A151,'WEEKLY DATA'!$B$11:$B$14577,'MONTHLY DATA'!$B151)</f>
        <v>295</v>
      </c>
      <c r="BI151" s="78">
        <f>AVERAGEIFS('WEEKLY DATA'!BI$11:BI$14577,'WEEKLY DATA'!$A$11:$A$14577,'MONTHLY DATA'!$A151,'WEEKLY DATA'!$B$11:$B$14577,'MONTHLY DATA'!$B151)</f>
        <v>305</v>
      </c>
      <c r="BJ151" s="78">
        <f>AVERAGEIFS('WEEKLY DATA'!BJ$11:BJ$14577,'WEEKLY DATA'!$A$11:$A$14577,'MONTHLY DATA'!$A151,'WEEKLY DATA'!$B$11:$B$14577,'MONTHLY DATA'!$B151)</f>
        <v>300</v>
      </c>
      <c r="BK151" s="154">
        <f t="shared" si="122"/>
        <v>-4.7619047619047672E-2</v>
      </c>
      <c r="BL151" s="169">
        <f>AVERAGEIFS('WEEKLY DATA'!BL$11:BL$14577,'WEEKLY DATA'!$A$11:$A$14577,'MONTHLY DATA'!$A151,'WEEKLY DATA'!$B$11:$B$14577,'MONTHLY DATA'!$B151)</f>
        <v>287.5</v>
      </c>
      <c r="BM151" s="78">
        <f>AVERAGEIFS('WEEKLY DATA'!BM$11:BM$14577,'WEEKLY DATA'!$A$11:$A$14577,'MONTHLY DATA'!$A151,'WEEKLY DATA'!$B$11:$B$14577,'MONTHLY DATA'!$B151)</f>
        <v>297.5</v>
      </c>
      <c r="BN151" s="78">
        <f>AVERAGEIFS('WEEKLY DATA'!BN$11:BN$14577,'WEEKLY DATA'!$A$11:$A$14577,'MONTHLY DATA'!$A151,'WEEKLY DATA'!$B$11:$B$14577,'MONTHLY DATA'!$B151)</f>
        <v>292.5</v>
      </c>
      <c r="BO151" s="154">
        <f t="shared" si="123"/>
        <v>1.9607843137254832E-2</v>
      </c>
      <c r="BP151" s="78">
        <f>AVERAGEIFS('WEEKLY DATA'!BP$11:BP$14577,'WEEKLY DATA'!$A$11:$A$14577,'MONTHLY DATA'!$A151,'WEEKLY DATA'!$B$11:$B$14577,'MONTHLY DATA'!$B151)</f>
        <v>325</v>
      </c>
      <c r="BQ151" s="78">
        <f>AVERAGEIFS('WEEKLY DATA'!BQ$11:BQ$14577,'WEEKLY DATA'!$A$11:$A$14577,'MONTHLY DATA'!$A151,'WEEKLY DATA'!$B$11:$B$14577,'MONTHLY DATA'!$B151)</f>
        <v>335</v>
      </c>
      <c r="BR151" s="78">
        <f>AVERAGEIFS('WEEKLY DATA'!BR$11:BR$14577,'WEEKLY DATA'!$A$11:$A$14577,'MONTHLY DATA'!$A151,'WEEKLY DATA'!$B$11:$B$14577,'MONTHLY DATA'!$B151)</f>
        <v>330</v>
      </c>
      <c r="BS151" s="154">
        <f t="shared" si="124"/>
        <v>3.3268101761252389E-2</v>
      </c>
      <c r="BT151" s="78">
        <f>AVERAGEIFS('WEEKLY DATA'!BT$11:BT$14577,'WEEKLY DATA'!$A$11:$A$14577,'MONTHLY DATA'!$A151,'WEEKLY DATA'!$B$11:$B$14577,'MONTHLY DATA'!$B151)</f>
        <v>268.75</v>
      </c>
      <c r="BU151" s="78">
        <f>AVERAGEIFS('WEEKLY DATA'!BU$11:BU$14577,'WEEKLY DATA'!$A$11:$A$14577,'MONTHLY DATA'!$A151,'WEEKLY DATA'!$B$11:$B$14577,'MONTHLY DATA'!$B151)</f>
        <v>278.75</v>
      </c>
      <c r="BV151" s="78">
        <f>AVERAGEIFS('WEEKLY DATA'!BV$11:BV$14577,'WEEKLY DATA'!$A$11:$A$14577,'MONTHLY DATA'!$A151,'WEEKLY DATA'!$B$11:$B$14577,'MONTHLY DATA'!$B151)</f>
        <v>273.75</v>
      </c>
      <c r="BW151" s="154">
        <f t="shared" si="125"/>
        <v>5.7971014492753659E-2</v>
      </c>
      <c r="BX151" s="78">
        <f>AVERAGEIFS('WEEKLY DATA'!BX$11:BX$14577,'WEEKLY DATA'!$A$11:$A$14577,'MONTHLY DATA'!$A151,'WEEKLY DATA'!$B$11:$B$14577,'MONTHLY DATA'!$B151)</f>
        <v>316.25</v>
      </c>
      <c r="BY151" s="78">
        <f>AVERAGEIFS('WEEKLY DATA'!BY$11:BY$14577,'WEEKLY DATA'!$A$11:$A$14577,'MONTHLY DATA'!$A151,'WEEKLY DATA'!$B$11:$B$14577,'MONTHLY DATA'!$B151)</f>
        <v>326.25</v>
      </c>
      <c r="BZ151" s="78">
        <f>AVERAGEIFS('WEEKLY DATA'!BZ$11:BZ$14577,'WEEKLY DATA'!$A$11:$A$14577,'MONTHLY DATA'!$A151,'WEEKLY DATA'!$B$11:$B$14577,'MONTHLY DATA'!$B151)</f>
        <v>321.25</v>
      </c>
      <c r="CA151" s="154">
        <f t="shared" si="126"/>
        <v>-1.1538461538461497E-2</v>
      </c>
      <c r="CB151" s="78">
        <f>AVERAGEIFS('WEEKLY DATA'!CB$11:CB$14577,'WEEKLY DATA'!$A$11:$A$14577,'MONTHLY DATA'!$A151,'WEEKLY DATA'!$B$11:$B$14577,'MONTHLY DATA'!$B151)</f>
        <v>454.375</v>
      </c>
      <c r="CC151" s="78">
        <f>AVERAGEIFS('WEEKLY DATA'!CC$11:CC$14577,'WEEKLY DATA'!$A$11:$A$14577,'MONTHLY DATA'!$A151,'WEEKLY DATA'!$B$11:$B$14577,'MONTHLY DATA'!$B151)</f>
        <v>464.375</v>
      </c>
      <c r="CD151" s="78">
        <f>AVERAGEIFS('WEEKLY DATA'!CD$11:CD$14577,'WEEKLY DATA'!$A$11:$A$14577,'MONTHLY DATA'!$A151,'WEEKLY DATA'!$B$11:$B$14577,'MONTHLY DATA'!$B151)</f>
        <v>459.375</v>
      </c>
      <c r="CE151" s="154">
        <f t="shared" si="127"/>
        <v>-1.6064257028112428E-2</v>
      </c>
      <c r="CF151" s="78">
        <f>AVERAGEIFS('WEEKLY DATA'!CF$11:CF$14577,'WEEKLY DATA'!$A$11:$A$14577,'MONTHLY DATA'!$A151,'WEEKLY DATA'!$B$11:$B$14577,'MONTHLY DATA'!$B151)</f>
        <v>337.5</v>
      </c>
      <c r="CG151" s="78">
        <f>AVERAGEIFS('WEEKLY DATA'!CG$11:CG$14577,'WEEKLY DATA'!$A$11:$A$14577,'MONTHLY DATA'!$A151,'WEEKLY DATA'!$B$11:$B$14577,'MONTHLY DATA'!$B151)</f>
        <v>347.5</v>
      </c>
      <c r="CH151" s="78">
        <f>AVERAGEIFS('WEEKLY DATA'!CH$11:CH$14577,'WEEKLY DATA'!$A$11:$A$14577,'MONTHLY DATA'!$A151,'WEEKLY DATA'!$B$11:$B$14577,'MONTHLY DATA'!$B151)</f>
        <v>342.5</v>
      </c>
      <c r="CI151" s="154">
        <f t="shared" si="128"/>
        <v>4.9808429118773923E-2</v>
      </c>
      <c r="CJ151" s="78">
        <f>AVERAGEIFS('WEEKLY DATA'!CJ$11:CJ$14577,'WEEKLY DATA'!$A$11:$A$14577,'MONTHLY DATA'!$A151,'WEEKLY DATA'!$B$11:$B$14577,'MONTHLY DATA'!$B151)</f>
        <v>256.875</v>
      </c>
      <c r="CK151" s="78">
        <f>AVERAGEIFS('WEEKLY DATA'!CK$11:CK$14577,'WEEKLY DATA'!$A$11:$A$14577,'MONTHLY DATA'!$A151,'WEEKLY DATA'!$B$11:$B$14577,'MONTHLY DATA'!$B151)</f>
        <v>266.875</v>
      </c>
      <c r="CL151" s="78">
        <f>AVERAGEIFS('WEEKLY DATA'!CL$11:CL$14577,'WEEKLY DATA'!$A$11:$A$14577,'MONTHLY DATA'!$A151,'WEEKLY DATA'!$B$11:$B$14577,'MONTHLY DATA'!$B151)</f>
        <v>261.875</v>
      </c>
      <c r="CM151" s="154">
        <f t="shared" si="129"/>
        <v>2.1951219512195141E-2</v>
      </c>
      <c r="CN151" s="78">
        <f>AVERAGEIFS('WEEKLY DATA'!CN$11:CN$14577,'WEEKLY DATA'!$A$11:$A$14577,'MONTHLY DATA'!$A151,'WEEKLY DATA'!$B$11:$B$14577,'MONTHLY DATA'!$B151)</f>
        <v>316.25</v>
      </c>
      <c r="CO151" s="78">
        <f>AVERAGEIFS('WEEKLY DATA'!CO$11:CO$14577,'WEEKLY DATA'!$A$11:$A$14577,'MONTHLY DATA'!$A151,'WEEKLY DATA'!$B$11:$B$14577,'MONTHLY DATA'!$B151)</f>
        <v>326.25</v>
      </c>
      <c r="CP151" s="78">
        <f>AVERAGEIFS('WEEKLY DATA'!CP$11:CP$14577,'WEEKLY DATA'!$A$11:$A$14577,'MONTHLY DATA'!$A151,'WEEKLY DATA'!$B$11:$B$14577,'MONTHLY DATA'!$B151)</f>
        <v>321.25</v>
      </c>
      <c r="CQ151" s="154">
        <f t="shared" si="130"/>
        <v>2.5948103792415189E-2</v>
      </c>
      <c r="CR151" s="78">
        <f>AVERAGEIFS('WEEKLY DATA'!CR$11:CR$14577,'WEEKLY DATA'!$A$11:$A$14577,'MONTHLY DATA'!$A151,'WEEKLY DATA'!$B$11:$B$14577,'MONTHLY DATA'!$B151)</f>
        <v>480</v>
      </c>
      <c r="CS151" s="78">
        <f>AVERAGEIFS('WEEKLY DATA'!CS$11:CS$14577,'WEEKLY DATA'!$A$11:$A$14577,'MONTHLY DATA'!$A151,'WEEKLY DATA'!$B$11:$B$14577,'MONTHLY DATA'!$B151)</f>
        <v>490</v>
      </c>
      <c r="CT151" s="78">
        <f>AVERAGEIFS('WEEKLY DATA'!CT$11:CT$14577,'WEEKLY DATA'!$A$11:$A$14577,'MONTHLY DATA'!$A151,'WEEKLY DATA'!$B$11:$B$14577,'MONTHLY DATA'!$B151)</f>
        <v>485</v>
      </c>
      <c r="CU151" s="154">
        <f t="shared" si="131"/>
        <v>0</v>
      </c>
      <c r="CV151" s="169">
        <f>AVERAGEIFS('WEEKLY DATA'!CV$11:CV$14577,'WEEKLY DATA'!$A$11:$A$14577,'MONTHLY DATA'!$A151,'WEEKLY DATA'!$B$11:$B$14577,'MONTHLY DATA'!$B151)</f>
        <v>353.125</v>
      </c>
      <c r="CW151" s="78">
        <f>AVERAGEIFS('WEEKLY DATA'!CW$11:CW$14577,'WEEKLY DATA'!$A$11:$A$14577,'MONTHLY DATA'!$A151,'WEEKLY DATA'!$B$11:$B$14577,'MONTHLY DATA'!$B151)</f>
        <v>363.125</v>
      </c>
      <c r="CX151" s="78">
        <f>AVERAGEIFS('WEEKLY DATA'!CX$11:CX$14577,'WEEKLY DATA'!$A$11:$A$14577,'MONTHLY DATA'!$A151,'WEEKLY DATA'!$B$11:$B$14577,'MONTHLY DATA'!$B151)</f>
        <v>358.125</v>
      </c>
      <c r="CY151" s="154">
        <f t="shared" si="132"/>
        <v>1.2367491166077826E-2</v>
      </c>
      <c r="CZ151" s="169">
        <f>AVERAGEIFS('WEEKLY DATA'!CZ$11:CZ$14577,'WEEKLY DATA'!$A$11:$A$14577,'MONTHLY DATA'!$A151,'WEEKLY DATA'!$B$11:$B$14577,'MONTHLY DATA'!$B151)</f>
        <v>286.875</v>
      </c>
      <c r="DA151" s="78">
        <f>AVERAGEIFS('WEEKLY DATA'!DA$11:DA$14577,'WEEKLY DATA'!$A$11:$A$14577,'MONTHLY DATA'!$A151,'WEEKLY DATA'!$B$11:$B$14577,'MONTHLY DATA'!$B151)</f>
        <v>296.875</v>
      </c>
      <c r="DB151" s="78">
        <f>AVERAGEIFS('WEEKLY DATA'!DB$11:DB$14577,'WEEKLY DATA'!$A$11:$A$14577,'MONTHLY DATA'!$A151,'WEEKLY DATA'!$B$11:$B$14577,'MONTHLY DATA'!$B151)</f>
        <v>291.875</v>
      </c>
      <c r="DC151" s="154">
        <f t="shared" si="133"/>
        <v>2.4122807017543879E-2</v>
      </c>
      <c r="DD151" s="78">
        <f>AVERAGEIFS('WEEKLY DATA'!DD$11:DD$14577,'WEEKLY DATA'!$A$11:$A$14577,'MONTHLY DATA'!$A151,'WEEKLY DATA'!$B$11:$B$14577,'MONTHLY DATA'!$B151)</f>
        <v>343.75</v>
      </c>
      <c r="DE151" s="78">
        <f>AVERAGEIFS('WEEKLY DATA'!DE$11:DE$14577,'WEEKLY DATA'!$A$11:$A$14577,'MONTHLY DATA'!$A151,'WEEKLY DATA'!$B$11:$B$14577,'MONTHLY DATA'!$B151)</f>
        <v>353.75</v>
      </c>
      <c r="DF151" s="78">
        <f>AVERAGEIFS('WEEKLY DATA'!DF$11:DF$14577,'WEEKLY DATA'!$A$11:$A$14577,'MONTHLY DATA'!$A151,'WEEKLY DATA'!$B$11:$B$14577,'MONTHLY DATA'!$B151)</f>
        <v>348.75</v>
      </c>
      <c r="DG151" s="154">
        <f t="shared" si="134"/>
        <v>3.9106145251396551E-2</v>
      </c>
      <c r="DH151" s="78">
        <f>AVERAGEIFS('WEEKLY DATA'!DH$11:DH$14577,'WEEKLY DATA'!$A$11:$A$14577,'MONTHLY DATA'!$A151,'WEEKLY DATA'!$B$11:$B$14577,'MONTHLY DATA'!$B151)</f>
        <v>463.125</v>
      </c>
      <c r="DI151" s="78">
        <f>AVERAGEIFS('WEEKLY DATA'!DI$11:DI$14577,'WEEKLY DATA'!$A$11:$A$14577,'MONTHLY DATA'!$A151,'WEEKLY DATA'!$B$11:$B$14577,'MONTHLY DATA'!$B151)</f>
        <v>473.125</v>
      </c>
      <c r="DJ151" s="78">
        <f>AVERAGEIFS('WEEKLY DATA'!DJ$11:DJ$14577,'WEEKLY DATA'!$A$11:$A$14577,'MONTHLY DATA'!$A151,'WEEKLY DATA'!$B$11:$B$14577,'MONTHLY DATA'!$B151)</f>
        <v>468.125</v>
      </c>
      <c r="DK151" s="154">
        <f t="shared" si="135"/>
        <v>-1.4473684210526305E-2</v>
      </c>
      <c r="DL151" s="169">
        <f>AVERAGEIFS('WEEKLY DATA'!DL$11:DL$14577,'WEEKLY DATA'!$A$11:$A$14577,'MONTHLY DATA'!$A151,'WEEKLY DATA'!$B$11:$B$14577,'MONTHLY DATA'!$B151)</f>
        <v>332.5</v>
      </c>
      <c r="DM151" s="78">
        <f>AVERAGEIFS('WEEKLY DATA'!DM$11:DM$14577,'WEEKLY DATA'!$A$11:$A$14577,'MONTHLY DATA'!$A151,'WEEKLY DATA'!$B$11:$B$14577,'MONTHLY DATA'!$B151)</f>
        <v>342.5</v>
      </c>
      <c r="DN151" s="78">
        <f>AVERAGEIFS('WEEKLY DATA'!DN$11:DN$14577,'WEEKLY DATA'!$A$11:$A$14577,'MONTHLY DATA'!$A151,'WEEKLY DATA'!$B$11:$B$14577,'MONTHLY DATA'!$B151)</f>
        <v>337.5</v>
      </c>
      <c r="DO151" s="154">
        <f t="shared" si="136"/>
        <v>9.3457943925232545E-3</v>
      </c>
      <c r="DP151" s="78">
        <f>AVERAGEIFS('WEEKLY DATA'!DP$11:DP$14577,'WEEKLY DATA'!$A$11:$A$14577,'MONTHLY DATA'!$A151,'WEEKLY DATA'!$B$11:$B$14577,'MONTHLY DATA'!$B151)</f>
        <v>283.75</v>
      </c>
      <c r="DQ151" s="78">
        <f>AVERAGEIFS('WEEKLY DATA'!DQ$11:DQ$14577,'WEEKLY DATA'!$A$11:$A$14577,'MONTHLY DATA'!$A151,'WEEKLY DATA'!$B$11:$B$14577,'MONTHLY DATA'!$B151)</f>
        <v>293.75</v>
      </c>
      <c r="DR151" s="78">
        <f>AVERAGEIFS('WEEKLY DATA'!DR$11:DR$14577,'WEEKLY DATA'!$A$11:$A$14577,'MONTHLY DATA'!$A151,'WEEKLY DATA'!$B$11:$B$14577,'MONTHLY DATA'!$B151)</f>
        <v>288.75</v>
      </c>
      <c r="DS151" s="154">
        <f t="shared" si="137"/>
        <v>2.8953229398663627E-2</v>
      </c>
      <c r="DT151" s="78">
        <f>AVERAGEIFS('WEEKLY DATA'!DT$11:DT$14577,'WEEKLY DATA'!$A$11:$A$14577,'MONTHLY DATA'!$A151,'WEEKLY DATA'!$B$11:$B$14577,'MONTHLY DATA'!$B151)</f>
        <v>341.875</v>
      </c>
      <c r="DU151" s="78">
        <f>AVERAGEIFS('WEEKLY DATA'!DU$11:DU$14577,'WEEKLY DATA'!$A$11:$A$14577,'MONTHLY DATA'!$A151,'WEEKLY DATA'!$B$11:$B$14577,'MONTHLY DATA'!$B151)</f>
        <v>351.875</v>
      </c>
      <c r="DV151" s="78">
        <f>AVERAGEIFS('WEEKLY DATA'!DV$11:DV$14577,'WEEKLY DATA'!$A$11:$A$14577,'MONTHLY DATA'!$A151,'WEEKLY DATA'!$B$11:$B$14577,'MONTHLY DATA'!$B151)</f>
        <v>346.875</v>
      </c>
      <c r="DW151" s="154">
        <f t="shared" si="138"/>
        <v>3.3519553072625774E-2</v>
      </c>
      <c r="DX151" s="78">
        <f>AVERAGEIFS('WEEKLY DATA'!DX$11:DX$14577,'WEEKLY DATA'!$A$11:$A$14577,'MONTHLY DATA'!$A151,'WEEKLY DATA'!$B$11:$B$14577,'MONTHLY DATA'!$B151)</f>
        <v>448.125</v>
      </c>
      <c r="DY151" s="78">
        <f>AVERAGEIFS('WEEKLY DATA'!DY$11:DY$14577,'WEEKLY DATA'!$A$11:$A$14577,'MONTHLY DATA'!$A151,'WEEKLY DATA'!$B$11:$B$14577,'MONTHLY DATA'!$B151)</f>
        <v>458.125</v>
      </c>
      <c r="DZ151" s="78">
        <f>AVERAGEIFS('WEEKLY DATA'!DZ$11:DZ$14577,'WEEKLY DATA'!$A$11:$A$14577,'MONTHLY DATA'!$A151,'WEEKLY DATA'!$B$11:$B$14577,'MONTHLY DATA'!$B151)</f>
        <v>453.125</v>
      </c>
      <c r="EA151" s="154">
        <f t="shared" si="139"/>
        <v>-1.4945652173913082E-2</v>
      </c>
      <c r="EB151" s="78">
        <f>AVERAGEIFS('WEEKLY DATA'!EB$11:EB$14577,'WEEKLY DATA'!$A$11:$A$14577,'MONTHLY DATA'!$A151,'WEEKLY DATA'!$B$11:$B$14577,'MONTHLY DATA'!$B151)</f>
        <v>356.25</v>
      </c>
      <c r="EC151" s="78">
        <f>AVERAGEIFS('WEEKLY DATA'!EC$11:EC$14577,'WEEKLY DATA'!$A$11:$A$14577,'MONTHLY DATA'!$A151,'WEEKLY DATA'!$B$11:$B$14577,'MONTHLY DATA'!$B151)</f>
        <v>366.25</v>
      </c>
      <c r="ED151" s="78">
        <f>AVERAGEIFS('WEEKLY DATA'!ED$11:ED$14577,'WEEKLY DATA'!$A$11:$A$14577,'MONTHLY DATA'!$A151,'WEEKLY DATA'!$B$11:$B$14577,'MONTHLY DATA'!$B151)</f>
        <v>361.25</v>
      </c>
      <c r="EE151" s="154">
        <f t="shared" si="140"/>
        <v>2.4822695035461084E-2</v>
      </c>
      <c r="EF151" s="169">
        <f>AVERAGEIFS('WEEKLY DATA'!EF$11:EF$14577,'WEEKLY DATA'!$A$11:$A$14577,'MONTHLY DATA'!$A151,'WEEKLY DATA'!$B$11:$B$14577,'MONTHLY DATA'!$B151)</f>
        <v>275.625</v>
      </c>
      <c r="EG151" s="78">
        <f>AVERAGEIFS('WEEKLY DATA'!EG$11:EG$14577,'WEEKLY DATA'!$A$11:$A$14577,'MONTHLY DATA'!$A151,'WEEKLY DATA'!$B$11:$B$14577,'MONTHLY DATA'!$B151)</f>
        <v>285.625</v>
      </c>
      <c r="EH151" s="78">
        <f>AVERAGEIFS('WEEKLY DATA'!EH$11:EH$14577,'WEEKLY DATA'!$A$11:$A$14577,'MONTHLY DATA'!$A151,'WEEKLY DATA'!$B$11:$B$14577,'MONTHLY DATA'!$B151)</f>
        <v>280.625</v>
      </c>
      <c r="EI151" s="154">
        <f t="shared" si="141"/>
        <v>3.6951501154734334E-2</v>
      </c>
      <c r="EJ151" s="78">
        <f>AVERAGEIFS('WEEKLY DATA'!EJ$11:EJ$14577,'WEEKLY DATA'!$A$11:$A$14577,'MONTHLY DATA'!$A151,'WEEKLY DATA'!$B$11:$B$14577,'MONTHLY DATA'!$B151)</f>
        <v>349.375</v>
      </c>
      <c r="EK151" s="78">
        <f>AVERAGEIFS('WEEKLY DATA'!EK$11:EK$14577,'WEEKLY DATA'!$A$11:$A$14577,'MONTHLY DATA'!$A151,'WEEKLY DATA'!$B$11:$B$14577,'MONTHLY DATA'!$B151)</f>
        <v>359.375</v>
      </c>
      <c r="EL151" s="78">
        <f>AVERAGEIFS('WEEKLY DATA'!EL$11:EL$14577,'WEEKLY DATA'!$A$11:$A$14577,'MONTHLY DATA'!$A151,'WEEKLY DATA'!$B$11:$B$14577,'MONTHLY DATA'!$B151)</f>
        <v>354.375</v>
      </c>
      <c r="EM151" s="154">
        <f t="shared" si="142"/>
        <v>-1.0471204188481686E-2</v>
      </c>
      <c r="EN151" s="78">
        <f>AVERAGEIFS('WEEKLY DATA'!EN$11:EN$14577,'WEEKLY DATA'!$A$11:$A$14577,'MONTHLY DATA'!$A151,'WEEKLY DATA'!$B$11:$B$14577,'MONTHLY DATA'!$B151)</f>
        <v>493.125</v>
      </c>
      <c r="EO151" s="78">
        <f>AVERAGEIFS('WEEKLY DATA'!EO$11:EO$14577,'WEEKLY DATA'!$A$11:$A$14577,'MONTHLY DATA'!$A151,'WEEKLY DATA'!$B$11:$B$14577,'MONTHLY DATA'!$B151)</f>
        <v>503.125</v>
      </c>
      <c r="EP151" s="78">
        <f>AVERAGEIFS('WEEKLY DATA'!EP$11:EP$14577,'WEEKLY DATA'!$A$11:$A$14577,'MONTHLY DATA'!$A151,'WEEKLY DATA'!$B$11:$B$14577,'MONTHLY DATA'!$B151)</f>
        <v>498.125</v>
      </c>
      <c r="EQ151" s="154">
        <f t="shared" si="143"/>
        <v>-1.3613861386138626E-2</v>
      </c>
      <c r="ER151" s="78">
        <f>AVERAGEIFS('WEEKLY DATA'!ER$11:ER$14577,'WEEKLY DATA'!$A$11:$A$14577,'MONTHLY DATA'!$A151,'WEEKLY DATA'!$B$11:$B$14577,'MONTHLY DATA'!$B151)</f>
        <v>340</v>
      </c>
      <c r="ES151" s="78">
        <f>AVERAGEIFS('WEEKLY DATA'!ES$11:ES$14577,'WEEKLY DATA'!$A$11:$A$14577,'MONTHLY DATA'!$A151,'WEEKLY DATA'!$B$11:$B$14577,'MONTHLY DATA'!$B151)</f>
        <v>350</v>
      </c>
      <c r="ET151" s="78">
        <f>AVERAGEIFS('WEEKLY DATA'!ET$11:ET$14577,'WEEKLY DATA'!$A$11:$A$14577,'MONTHLY DATA'!$A151,'WEEKLY DATA'!$B$11:$B$14577,'MONTHLY DATA'!$B151)</f>
        <v>345</v>
      </c>
      <c r="EU151" s="154">
        <f t="shared" si="144"/>
        <v>2.0332717190388205E-2</v>
      </c>
      <c r="EV151" s="78">
        <f>AVERAGEIFS('WEEKLY DATA'!EV$11:EV$14577,'WEEKLY DATA'!$A$11:$A$14577,'MONTHLY DATA'!$A151,'WEEKLY DATA'!$B$11:$B$14577,'MONTHLY DATA'!$B151)</f>
        <v>251.25</v>
      </c>
      <c r="EW151" s="78">
        <f>AVERAGEIFS('WEEKLY DATA'!EW$11:EW$14577,'WEEKLY DATA'!$A$11:$A$14577,'MONTHLY DATA'!$A151,'WEEKLY DATA'!$B$11:$B$14577,'MONTHLY DATA'!$B151)</f>
        <v>261.25</v>
      </c>
      <c r="EX151" s="78">
        <f>AVERAGEIFS('WEEKLY DATA'!EX$11:EX$14577,'WEEKLY DATA'!$A$11:$A$14577,'MONTHLY DATA'!$A151,'WEEKLY DATA'!$B$11:$B$14577,'MONTHLY DATA'!$B151)</f>
        <v>256.25</v>
      </c>
      <c r="EY151" s="154">
        <f t="shared" si="145"/>
        <v>2.7568922305764465E-2</v>
      </c>
      <c r="EZ151" s="78">
        <f>AVERAGEIFS('WEEKLY DATA'!EZ$11:EZ$14577,'WEEKLY DATA'!$A$11:$A$14577,'MONTHLY DATA'!$A151,'WEEKLY DATA'!$B$11:$B$14577,'MONTHLY DATA'!$B151)</f>
        <v>356.25</v>
      </c>
      <c r="FA151" s="78">
        <f>AVERAGEIFS('WEEKLY DATA'!FA$11:FA$14577,'WEEKLY DATA'!$A$11:$A$14577,'MONTHLY DATA'!$A151,'WEEKLY DATA'!$B$11:$B$14577,'MONTHLY DATA'!$B151)</f>
        <v>366.25</v>
      </c>
      <c r="FB151" s="78">
        <f>AVERAGEIFS('WEEKLY DATA'!FB$11:FB$14577,'WEEKLY DATA'!$A$11:$A$14577,'MONTHLY DATA'!$A151,'WEEKLY DATA'!$B$11:$B$14577,'MONTHLY DATA'!$B151)</f>
        <v>361.25</v>
      </c>
      <c r="FC151" s="154">
        <f t="shared" si="146"/>
        <v>8.7260034904013128E-3</v>
      </c>
      <c r="FD151" s="78">
        <f>AVERAGEIFS('WEEKLY DATA'!FD$11:FD$14577,'WEEKLY DATA'!$A$11:$A$14577,'MONTHLY DATA'!$A151,'WEEKLY DATA'!$B$11:$B$14577,'MONTHLY DATA'!$B151)</f>
        <v>276.875</v>
      </c>
      <c r="FE151" s="78">
        <f>AVERAGEIFS('WEEKLY DATA'!FE$11:FE$14577,'WEEKLY DATA'!$A$11:$A$14577,'MONTHLY DATA'!$A151,'WEEKLY DATA'!$B$11:$B$14577,'MONTHLY DATA'!$B151)</f>
        <v>286.875</v>
      </c>
      <c r="FF151" s="78">
        <f>AVERAGEIFS('WEEKLY DATA'!FF$11:FF$14577,'WEEKLY DATA'!$A$11:$A$14577,'MONTHLY DATA'!$A151,'WEEKLY DATA'!$B$11:$B$14577,'MONTHLY DATA'!$B151)</f>
        <v>281.875</v>
      </c>
      <c r="FG151" s="154">
        <f t="shared" si="147"/>
        <v>2.4999999999999911E-2</v>
      </c>
      <c r="FH151" s="78">
        <f>AVERAGEIFS('WEEKLY DATA'!FH$11:FH$14577,'WEEKLY DATA'!$A$11:$A$14577,'MONTHLY DATA'!$A151,'WEEKLY DATA'!$B$11:$B$14577,'MONTHLY DATA'!$B151)</f>
        <v>360</v>
      </c>
      <c r="FI151" s="78">
        <f>AVERAGEIFS('WEEKLY DATA'!FI$11:FI$14577,'WEEKLY DATA'!$A$11:$A$14577,'MONTHLY DATA'!$A151,'WEEKLY DATA'!$B$11:$B$14577,'MONTHLY DATA'!$B151)</f>
        <v>370</v>
      </c>
      <c r="FJ151" s="78">
        <f>AVERAGEIFS('WEEKLY DATA'!FJ$11:FJ$14577,'WEEKLY DATA'!$A$11:$A$14577,'MONTHLY DATA'!$A151,'WEEKLY DATA'!$B$11:$B$14577,'MONTHLY DATA'!$B151)</f>
        <v>365</v>
      </c>
      <c r="FK151" s="154">
        <f t="shared" si="148"/>
        <v>3.7300177619893349E-2</v>
      </c>
      <c r="FL151" s="169">
        <f>AVERAGEIFS('WEEKLY DATA'!FL$11:FL$14577,'WEEKLY DATA'!$A$11:$A$14577,'MONTHLY DATA'!$A151,'WEEKLY DATA'!$B$11:$B$14577,'MONTHLY DATA'!$B151)</f>
        <v>287.5</v>
      </c>
      <c r="FM151" s="78">
        <f>AVERAGEIFS('WEEKLY DATA'!FM$11:FM$14577,'WEEKLY DATA'!$A$11:$A$14577,'MONTHLY DATA'!$A151,'WEEKLY DATA'!$B$11:$B$14577,'MONTHLY DATA'!$B151)</f>
        <v>297.5</v>
      </c>
      <c r="FN151" s="78">
        <f>AVERAGEIFS('WEEKLY DATA'!FN$11:FN$14577,'WEEKLY DATA'!$A$11:$A$14577,'MONTHLY DATA'!$A151,'WEEKLY DATA'!$B$11:$B$14577,'MONTHLY DATA'!$B151)</f>
        <v>292.5</v>
      </c>
      <c r="FO151" s="154">
        <f t="shared" si="149"/>
        <v>1.0799136069114423E-2</v>
      </c>
      <c r="FP151" s="78">
        <f>AVERAGEIFS('WEEKLY DATA'!FP$11:FP$14577,'WEEKLY DATA'!$A$11:$A$14577,'MONTHLY DATA'!$A151,'WEEKLY DATA'!$B$11:$B$14577,'MONTHLY DATA'!$B151)</f>
        <v>295</v>
      </c>
      <c r="FQ151" s="78">
        <f>AVERAGEIFS('WEEKLY DATA'!FQ$11:FQ$14577,'WEEKLY DATA'!$A$11:$A$14577,'MONTHLY DATA'!$A151,'WEEKLY DATA'!$B$11:$B$14577,'MONTHLY DATA'!$B151)</f>
        <v>305</v>
      </c>
      <c r="FR151" s="78">
        <f>AVERAGEIFS('WEEKLY DATA'!FR$11:FR$14577,'WEEKLY DATA'!$A$11:$A$14577,'MONTHLY DATA'!$A151,'WEEKLY DATA'!$B$11:$B$14577,'MONTHLY DATA'!$B151)</f>
        <v>300</v>
      </c>
      <c r="FS151" s="154">
        <f t="shared" si="150"/>
        <v>1.6949152542372836E-2</v>
      </c>
      <c r="FT151" s="78">
        <f>AVERAGEIFS('WEEKLY DATA'!FT$11:FT$14577,'WEEKLY DATA'!$A$11:$A$14577,'MONTHLY DATA'!$A151,'WEEKLY DATA'!$B$11:$B$14577,'MONTHLY DATA'!$B151)</f>
        <v>295.625</v>
      </c>
      <c r="FU151" s="78">
        <f>AVERAGEIFS('WEEKLY DATA'!FU$11:FU$14577,'WEEKLY DATA'!$A$11:$A$14577,'MONTHLY DATA'!$A151,'WEEKLY DATA'!$B$11:$B$14577,'MONTHLY DATA'!$B151)</f>
        <v>305.625</v>
      </c>
      <c r="FV151" s="78">
        <f>AVERAGEIFS('WEEKLY DATA'!FV$11:FV$14577,'WEEKLY DATA'!$A$11:$A$14577,'MONTHLY DATA'!$A151,'WEEKLY DATA'!$B$11:$B$14577,'MONTHLY DATA'!$B151)</f>
        <v>300.625</v>
      </c>
      <c r="FW151" s="154">
        <f t="shared" si="151"/>
        <v>-1.0288065843621408E-2</v>
      </c>
      <c r="FX151" s="78">
        <f>AVERAGEIFS('WEEKLY DATA'!FX$11:FX$14577,'WEEKLY DATA'!$A$11:$A$14577,'MONTHLY DATA'!$A151,'WEEKLY DATA'!$B$11:$B$14577,'MONTHLY DATA'!$B151)</f>
        <v>273.125</v>
      </c>
      <c r="FY151" s="78">
        <f>AVERAGEIFS('WEEKLY DATA'!FY$11:FY$14577,'WEEKLY DATA'!$A$11:$A$14577,'MONTHLY DATA'!$A151,'WEEKLY DATA'!$B$11:$B$14577,'MONTHLY DATA'!$B151)</f>
        <v>283.125</v>
      </c>
      <c r="FZ151" s="78">
        <f>AVERAGEIFS('WEEKLY DATA'!FZ$11:FZ$14577,'WEEKLY DATA'!$A$11:$A$14577,'MONTHLY DATA'!$A151,'WEEKLY DATA'!$B$11:$B$14577,'MONTHLY DATA'!$B151)</f>
        <v>278.125</v>
      </c>
      <c r="GA151" s="154">
        <f t="shared" si="152"/>
        <v>1.1363636363636465E-2</v>
      </c>
      <c r="GB151" s="78">
        <f>AVERAGEIFS('WEEKLY DATA'!GB$11:GB$14577,'WEEKLY DATA'!$A$11:$A$14577,'MONTHLY DATA'!$A151,'WEEKLY DATA'!$B$11:$B$14577,'MONTHLY DATA'!$B151)</f>
        <v>443.125</v>
      </c>
      <c r="GC151" s="78">
        <f>AVERAGEIFS('WEEKLY DATA'!GC$11:GC$14577,'WEEKLY DATA'!$A$11:$A$14577,'MONTHLY DATA'!$A151,'WEEKLY DATA'!$B$11:$B$14577,'MONTHLY DATA'!$B151)</f>
        <v>453.125</v>
      </c>
      <c r="GD151" s="78">
        <f>AVERAGEIFS('WEEKLY DATA'!GD$11:GD$14577,'WEEKLY DATA'!$A$11:$A$14577,'MONTHLY DATA'!$A151,'WEEKLY DATA'!$B$11:$B$14577,'MONTHLY DATA'!$B151)</f>
        <v>448.125</v>
      </c>
      <c r="GE151" s="154">
        <f t="shared" si="153"/>
        <v>9.8591549295774517E-3</v>
      </c>
      <c r="GF151" s="169">
        <f>AVERAGEIFS('WEEKLY DATA'!GF$11:GF$14577,'WEEKLY DATA'!$A$11:$A$14577,'MONTHLY DATA'!$A151,'WEEKLY DATA'!$B$11:$B$14577,'MONTHLY DATA'!$B151)</f>
        <v>376.875</v>
      </c>
      <c r="GG151" s="78">
        <f>AVERAGEIFS('WEEKLY DATA'!GG$11:GG$14577,'WEEKLY DATA'!$A$11:$A$14577,'MONTHLY DATA'!$A151,'WEEKLY DATA'!$B$11:$B$14577,'MONTHLY DATA'!$B151)</f>
        <v>386.875</v>
      </c>
      <c r="GH151" s="78">
        <f>AVERAGEIFS('WEEKLY DATA'!GH$11:GH$14577,'WEEKLY DATA'!$A$11:$A$14577,'MONTHLY DATA'!$A151,'WEEKLY DATA'!$B$11:$B$14577,'MONTHLY DATA'!$B151)</f>
        <v>381.875</v>
      </c>
      <c r="GI151" s="154">
        <f t="shared" si="154"/>
        <v>1.8333333333333313E-2</v>
      </c>
      <c r="GJ151" s="78">
        <f>AVERAGEIFS('WEEKLY DATA'!GJ$11:GJ$14577,'WEEKLY DATA'!$A$11:$A$14577,'MONTHLY DATA'!$A151,'WEEKLY DATA'!$B$11:$B$14577,'MONTHLY DATA'!$B151)</f>
        <v>353.75</v>
      </c>
      <c r="GK151" s="78">
        <f>AVERAGEIFS('WEEKLY DATA'!GK$11:GK$14577,'WEEKLY DATA'!$A$11:$A$14577,'MONTHLY DATA'!$A151,'WEEKLY DATA'!$B$11:$B$14577,'MONTHLY DATA'!$B151)</f>
        <v>363.75</v>
      </c>
      <c r="GL151" s="78">
        <f>AVERAGEIFS('WEEKLY DATA'!GL$11:GL$14577,'WEEKLY DATA'!$A$11:$A$14577,'MONTHLY DATA'!$A151,'WEEKLY DATA'!$B$11:$B$14577,'MONTHLY DATA'!$B151)</f>
        <v>358.75</v>
      </c>
      <c r="GM151" s="154">
        <f t="shared" si="155"/>
        <v>3.7974683544303778E-2</v>
      </c>
      <c r="GN151" s="78">
        <f>AVERAGEIFS('WEEKLY DATA'!GN$11:GN$14577,'WEEKLY DATA'!$A$11:$A$14577,'MONTHLY DATA'!$A151,'WEEKLY DATA'!$B$11:$B$14577,'MONTHLY DATA'!$B151)</f>
        <v>553.125</v>
      </c>
      <c r="GO151" s="78">
        <f>AVERAGEIFS('WEEKLY DATA'!GO$11:GO$14577,'WEEKLY DATA'!$A$11:$A$14577,'MONTHLY DATA'!$A151,'WEEKLY DATA'!$B$11:$B$14577,'MONTHLY DATA'!$B151)</f>
        <v>563.125</v>
      </c>
      <c r="GP151" s="78">
        <f>AVERAGEIFS('WEEKLY DATA'!GP$11:GP$14577,'WEEKLY DATA'!$A$11:$A$14577,'MONTHLY DATA'!$A151,'WEEKLY DATA'!$B$11:$B$14577,'MONTHLY DATA'!$B151)</f>
        <v>558.125</v>
      </c>
      <c r="GQ151" s="154">
        <f t="shared" si="156"/>
        <v>-1.2168141592920345E-2</v>
      </c>
      <c r="GR151" s="78"/>
    </row>
    <row r="152" spans="1:200" ht="15.75" x14ac:dyDescent="0.25">
      <c r="A152">
        <f t="shared" si="106"/>
        <v>10</v>
      </c>
      <c r="B152">
        <f t="shared" si="107"/>
        <v>2021</v>
      </c>
      <c r="C152" s="86">
        <v>44470</v>
      </c>
      <c r="D152" s="78">
        <f>AVERAGEIFS('WEEKLY DATA'!D$11:D$14577,'WEEKLY DATA'!$A$11:$A$14577,'MONTHLY DATA'!$A152,'WEEKLY DATA'!$B$11:$B$14577,'MONTHLY DATA'!$B152)</f>
        <v>395.5</v>
      </c>
      <c r="E152" s="78">
        <f>AVERAGEIFS('WEEKLY DATA'!E$11:E$14577,'WEEKLY DATA'!$A$11:$A$14577,'MONTHLY DATA'!$A152,'WEEKLY DATA'!$B$11:$B$14577,'MONTHLY DATA'!$B152)</f>
        <v>405.5</v>
      </c>
      <c r="F152" s="78">
        <f>AVERAGEIFS('WEEKLY DATA'!F$11:F$14577,'WEEKLY DATA'!$A$11:$A$14577,'MONTHLY DATA'!$A152,'WEEKLY DATA'!$B$11:$B$14577,'MONTHLY DATA'!$B152)</f>
        <v>400.5</v>
      </c>
      <c r="G152" s="154">
        <f t="shared" si="108"/>
        <v>1.0725552050473208E-2</v>
      </c>
      <c r="H152" s="169">
        <f>AVERAGEIFS('WEEKLY DATA'!H$11:H$14577,'WEEKLY DATA'!$A$11:$A$14577,'MONTHLY DATA'!$A152,'WEEKLY DATA'!$B$11:$B$14577,'MONTHLY DATA'!$B152)</f>
        <v>337</v>
      </c>
      <c r="I152" s="78">
        <f>AVERAGEIFS('WEEKLY DATA'!I$11:I$14577,'WEEKLY DATA'!$A$11:$A$14577,'MONTHLY DATA'!$A152,'WEEKLY DATA'!$B$11:$B$14577,'MONTHLY DATA'!$B152)</f>
        <v>347</v>
      </c>
      <c r="J152" s="78">
        <f>AVERAGEIFS('WEEKLY DATA'!J$11:J$14577,'WEEKLY DATA'!$A$11:$A$14577,'MONTHLY DATA'!$A152,'WEEKLY DATA'!$B$11:$B$14577,'MONTHLY DATA'!$B152)</f>
        <v>342</v>
      </c>
      <c r="K152" s="154">
        <f t="shared" si="109"/>
        <v>3.6563071297979199E-4</v>
      </c>
      <c r="L152" s="169">
        <f>AVERAGEIFS('WEEKLY DATA'!L$11:L$14577,'WEEKLY DATA'!$A$11:$A$14577,'MONTHLY DATA'!$A152,'WEEKLY DATA'!$B$11:$B$14577,'MONTHLY DATA'!$B152)</f>
        <v>350</v>
      </c>
      <c r="M152" s="78">
        <f>AVERAGEIFS('WEEKLY DATA'!M$11:M$14577,'WEEKLY DATA'!$A$11:$A$14577,'MONTHLY DATA'!$A152,'WEEKLY DATA'!$B$11:$B$14577,'MONTHLY DATA'!$B152)</f>
        <v>360</v>
      </c>
      <c r="N152" s="78">
        <f>AVERAGEIFS('WEEKLY DATA'!N$11:N$14577,'WEEKLY DATA'!$A$11:$A$14577,'MONTHLY DATA'!$A152,'WEEKLY DATA'!$B$11:$B$14577,'MONTHLY DATA'!$B152)</f>
        <v>355</v>
      </c>
      <c r="O152" s="154">
        <f t="shared" si="110"/>
        <v>3.5335689045936647E-3</v>
      </c>
      <c r="P152" s="169">
        <f>AVERAGEIFS('WEEKLY DATA'!P$11:P$14577,'WEEKLY DATA'!$A$11:$A$14577,'MONTHLY DATA'!$A152,'WEEKLY DATA'!$B$11:$B$14577,'MONTHLY DATA'!$B152)</f>
        <v>317.5</v>
      </c>
      <c r="Q152" s="78">
        <f>AVERAGEIFS('WEEKLY DATA'!Q$11:Q$14577,'WEEKLY DATA'!$A$11:$A$14577,'MONTHLY DATA'!$A152,'WEEKLY DATA'!$B$11:$B$14577,'MONTHLY DATA'!$B152)</f>
        <v>327.5</v>
      </c>
      <c r="R152" s="78">
        <f>AVERAGEIFS('WEEKLY DATA'!R$11:R$14577,'WEEKLY DATA'!$A$11:$A$14577,'MONTHLY DATA'!$A152,'WEEKLY DATA'!$B$11:$B$14577,'MONTHLY DATA'!$B152)</f>
        <v>322.5</v>
      </c>
      <c r="S152" s="154">
        <f t="shared" si="111"/>
        <v>-7.0270270270270219E-2</v>
      </c>
      <c r="T152" s="169">
        <f>AVERAGEIFS('WEEKLY DATA'!T$11:T$14577,'WEEKLY DATA'!$A$11:$A$14577,'MONTHLY DATA'!$A152,'WEEKLY DATA'!$B$11:$B$14577,'MONTHLY DATA'!$B152)</f>
        <v>334.5</v>
      </c>
      <c r="U152" s="78">
        <f>AVERAGEIFS('WEEKLY DATA'!U$11:U$14577,'WEEKLY DATA'!$A$11:$A$14577,'MONTHLY DATA'!$A152,'WEEKLY DATA'!$B$11:$B$14577,'MONTHLY DATA'!$B152)</f>
        <v>344.5</v>
      </c>
      <c r="V152" s="78">
        <f>AVERAGEIFS('WEEKLY DATA'!V$11:V$14577,'WEEKLY DATA'!$A$11:$A$14577,'MONTHLY DATA'!$A152,'WEEKLY DATA'!$B$11:$B$14577,'MONTHLY DATA'!$B152)</f>
        <v>339.5</v>
      </c>
      <c r="W152" s="154">
        <f t="shared" si="112"/>
        <v>-1.4705882352941124E-3</v>
      </c>
      <c r="X152" s="169">
        <f>AVERAGEIFS('WEEKLY DATA'!X$11:X$14577,'WEEKLY DATA'!$A$11:$A$14577,'MONTHLY DATA'!$A152,'WEEKLY DATA'!$B$11:$B$14577,'MONTHLY DATA'!$B152)</f>
        <v>290</v>
      </c>
      <c r="Y152" s="78">
        <f>AVERAGEIFS('WEEKLY DATA'!Y$11:Y$14577,'WEEKLY DATA'!$A$11:$A$14577,'MONTHLY DATA'!$A152,'WEEKLY DATA'!$B$11:$B$14577,'MONTHLY DATA'!$B152)</f>
        <v>300</v>
      </c>
      <c r="Z152" s="78">
        <f>AVERAGEIFS('WEEKLY DATA'!Z$11:Z$14577,'WEEKLY DATA'!$A$11:$A$14577,'MONTHLY DATA'!$A152,'WEEKLY DATA'!$B$11:$B$14577,'MONTHLY DATA'!$B152)</f>
        <v>295</v>
      </c>
      <c r="AA152" s="154">
        <f t="shared" si="113"/>
        <v>2.1231422505307851E-3</v>
      </c>
      <c r="AB152" s="169">
        <f>AVERAGEIFS('WEEKLY DATA'!AB$11:AB$14577,'WEEKLY DATA'!$A$11:$A$14577,'MONTHLY DATA'!$A152,'WEEKLY DATA'!$B$11:$B$14577,'MONTHLY DATA'!$B152)</f>
        <v>350</v>
      </c>
      <c r="AC152" s="78">
        <f>AVERAGEIFS('WEEKLY DATA'!AC$11:AC$14577,'WEEKLY DATA'!$A$11:$A$14577,'MONTHLY DATA'!$A152,'WEEKLY DATA'!$B$11:$B$14577,'MONTHLY DATA'!$B152)</f>
        <v>360</v>
      </c>
      <c r="AD152" s="78">
        <f>AVERAGEIFS('WEEKLY DATA'!AD$11:AD$14577,'WEEKLY DATA'!$A$11:$A$14577,'MONTHLY DATA'!$A152,'WEEKLY DATA'!$B$11:$B$14577,'MONTHLY DATA'!$B152)</f>
        <v>355</v>
      </c>
      <c r="AE152" s="154">
        <f t="shared" si="114"/>
        <v>3.5335689045936647E-3</v>
      </c>
      <c r="AF152" s="169">
        <f>AVERAGEIFS('WEEKLY DATA'!AF$11:AF$14577,'WEEKLY DATA'!$A$11:$A$14577,'MONTHLY DATA'!$A152,'WEEKLY DATA'!$B$11:$B$14577,'MONTHLY DATA'!$B152)</f>
        <v>292.5</v>
      </c>
      <c r="AG152" s="78">
        <f>AVERAGEIFS('WEEKLY DATA'!AG$11:AG$14577,'WEEKLY DATA'!$A$11:$A$14577,'MONTHLY DATA'!$A152,'WEEKLY DATA'!$B$11:$B$14577,'MONTHLY DATA'!$B152)</f>
        <v>302.5</v>
      </c>
      <c r="AH152" s="78">
        <f>AVERAGEIFS('WEEKLY DATA'!AH$11:AH$14577,'WEEKLY DATA'!$A$11:$A$14577,'MONTHLY DATA'!$A152,'WEEKLY DATA'!$B$11:$B$14577,'MONTHLY DATA'!$B152)</f>
        <v>297.5</v>
      </c>
      <c r="AI152" s="154">
        <f t="shared" si="115"/>
        <v>1.2765957446808418E-2</v>
      </c>
      <c r="AJ152" s="169">
        <f>AVERAGEIFS('WEEKLY DATA'!AJ$11:AJ$14577,'WEEKLY DATA'!$A$11:$A$14577,'MONTHLY DATA'!$A152,'WEEKLY DATA'!$B$11:$B$14577,'MONTHLY DATA'!$B152)</f>
        <v>319.5</v>
      </c>
      <c r="AK152" s="78">
        <f>AVERAGEIFS('WEEKLY DATA'!AK$11:AK$14577,'WEEKLY DATA'!$A$11:$A$14577,'MONTHLY DATA'!$A152,'WEEKLY DATA'!$B$11:$B$14577,'MONTHLY DATA'!$B152)</f>
        <v>329.5</v>
      </c>
      <c r="AL152" s="78">
        <f>AVERAGEIFS('WEEKLY DATA'!AL$11:AL$14577,'WEEKLY DATA'!$A$11:$A$14577,'MONTHLY DATA'!$A152,'WEEKLY DATA'!$B$11:$B$14577,'MONTHLY DATA'!$B152)</f>
        <v>324.5</v>
      </c>
      <c r="AM152" s="154">
        <f t="shared" si="116"/>
        <v>2.2047244094488105E-2</v>
      </c>
      <c r="AN152" s="169">
        <f>AVERAGEIFS('WEEKLY DATA'!AN$11:AN$14577,'WEEKLY DATA'!$A$11:$A$14577,'MONTHLY DATA'!$A152,'WEEKLY DATA'!$B$11:$B$14577,'MONTHLY DATA'!$B152)</f>
        <v>236.5</v>
      </c>
      <c r="AO152" s="78">
        <f>AVERAGEIFS('WEEKLY DATA'!AO$11:AO$14577,'WEEKLY DATA'!$A$11:$A$14577,'MONTHLY DATA'!$A152,'WEEKLY DATA'!$B$11:$B$14577,'MONTHLY DATA'!$B152)</f>
        <v>246.5</v>
      </c>
      <c r="AP152" s="78">
        <f>AVERAGEIFS('WEEKLY DATA'!AP$11:AP$14577,'WEEKLY DATA'!$A$11:$A$14577,'MONTHLY DATA'!$A152,'WEEKLY DATA'!$B$11:$B$14577,'MONTHLY DATA'!$B152)</f>
        <v>241.5</v>
      </c>
      <c r="AQ152" s="154">
        <f t="shared" si="117"/>
        <v>-5.2941176470588269E-2</v>
      </c>
      <c r="AR152" s="169">
        <f>AVERAGEIFS('WEEKLY DATA'!AR$11:AR$14577,'WEEKLY DATA'!$A$11:$A$14577,'MONTHLY DATA'!$A152,'WEEKLY DATA'!$B$11:$B$14577,'MONTHLY DATA'!$B152)</f>
        <v>306</v>
      </c>
      <c r="AS152" s="78">
        <f>AVERAGEIFS('WEEKLY DATA'!AS$11:AS$14577,'WEEKLY DATA'!$A$11:$A$14577,'MONTHLY DATA'!$A152,'WEEKLY DATA'!$B$11:$B$14577,'MONTHLY DATA'!$B152)</f>
        <v>316</v>
      </c>
      <c r="AT152" s="78">
        <f>AVERAGEIFS('WEEKLY DATA'!AT$11:AT$14577,'WEEKLY DATA'!$A$11:$A$14577,'MONTHLY DATA'!$A152,'WEEKLY DATA'!$B$11:$B$14577,'MONTHLY DATA'!$B152)</f>
        <v>311</v>
      </c>
      <c r="AU152" s="154">
        <f t="shared" si="118"/>
        <v>3.2365145228215875E-2</v>
      </c>
      <c r="AV152" s="169">
        <f>AVERAGEIFS('WEEKLY DATA'!AV$11:AV$14577,'WEEKLY DATA'!$A$11:$A$14577,'MONTHLY DATA'!$A152,'WEEKLY DATA'!$B$11:$B$14577,'MONTHLY DATA'!$B152)</f>
        <v>299</v>
      </c>
      <c r="AW152" s="78">
        <f>AVERAGEIFS('WEEKLY DATA'!AW$11:AW$14577,'WEEKLY DATA'!$A$11:$A$14577,'MONTHLY DATA'!$A152,'WEEKLY DATA'!$B$11:$B$14577,'MONTHLY DATA'!$B152)</f>
        <v>309</v>
      </c>
      <c r="AX152" s="78">
        <f>AVERAGEIFS('WEEKLY DATA'!AX$11:AX$14577,'WEEKLY DATA'!$A$11:$A$14577,'MONTHLY DATA'!$A152,'WEEKLY DATA'!$B$11:$B$14577,'MONTHLY DATA'!$B152)</f>
        <v>304</v>
      </c>
      <c r="AY152" s="154">
        <f t="shared" si="119"/>
        <v>2.8329809725158528E-2</v>
      </c>
      <c r="AZ152" s="169">
        <f>AVERAGEIFS('WEEKLY DATA'!AZ$11:AZ$14577,'WEEKLY DATA'!$A$11:$A$14577,'MONTHLY DATA'!$A152,'WEEKLY DATA'!$B$11:$B$14577,'MONTHLY DATA'!$B152)</f>
        <v>304.5</v>
      </c>
      <c r="BA152" s="78">
        <f>AVERAGEIFS('WEEKLY DATA'!BA$11:BA$14577,'WEEKLY DATA'!$A$11:$A$14577,'MONTHLY DATA'!$A152,'WEEKLY DATA'!$B$11:$B$14577,'MONTHLY DATA'!$B152)</f>
        <v>314.5</v>
      </c>
      <c r="BB152" s="78">
        <f>AVERAGEIFS('WEEKLY DATA'!BB$11:BB$14577,'WEEKLY DATA'!$A$11:$A$14577,'MONTHLY DATA'!$A152,'WEEKLY DATA'!$B$11:$B$14577,'MONTHLY DATA'!$B152)</f>
        <v>309.5</v>
      </c>
      <c r="BC152" s="154">
        <f t="shared" si="120"/>
        <v>3.8155136268343881E-2</v>
      </c>
      <c r="BD152" s="169">
        <f>AVERAGEIFS('WEEKLY DATA'!BD$11:BD$14577,'WEEKLY DATA'!$A$11:$A$14577,'MONTHLY DATA'!$A152,'WEEKLY DATA'!$B$11:$B$14577,'MONTHLY DATA'!$B152)</f>
        <v>228</v>
      </c>
      <c r="BE152" s="78">
        <f>AVERAGEIFS('WEEKLY DATA'!BE$11:BE$14577,'WEEKLY DATA'!$A$11:$A$14577,'MONTHLY DATA'!$A152,'WEEKLY DATA'!$B$11:$B$14577,'MONTHLY DATA'!$B152)</f>
        <v>238</v>
      </c>
      <c r="BF152" s="78">
        <f>AVERAGEIFS('WEEKLY DATA'!BF$11:BF$14577,'WEEKLY DATA'!$A$11:$A$14577,'MONTHLY DATA'!$A152,'WEEKLY DATA'!$B$11:$B$14577,'MONTHLY DATA'!$B152)</f>
        <v>233</v>
      </c>
      <c r="BG152" s="154">
        <f t="shared" si="121"/>
        <v>2.9834254143646488E-2</v>
      </c>
      <c r="BH152" s="169">
        <f>AVERAGEIFS('WEEKLY DATA'!BH$11:BH$14577,'WEEKLY DATA'!$A$11:$A$14577,'MONTHLY DATA'!$A152,'WEEKLY DATA'!$B$11:$B$14577,'MONTHLY DATA'!$B152)</f>
        <v>306</v>
      </c>
      <c r="BI152" s="78">
        <f>AVERAGEIFS('WEEKLY DATA'!BI$11:BI$14577,'WEEKLY DATA'!$A$11:$A$14577,'MONTHLY DATA'!$A152,'WEEKLY DATA'!$B$11:$B$14577,'MONTHLY DATA'!$B152)</f>
        <v>316</v>
      </c>
      <c r="BJ152" s="78">
        <f>AVERAGEIFS('WEEKLY DATA'!BJ$11:BJ$14577,'WEEKLY DATA'!$A$11:$A$14577,'MONTHLY DATA'!$A152,'WEEKLY DATA'!$B$11:$B$14577,'MONTHLY DATA'!$B152)</f>
        <v>311</v>
      </c>
      <c r="BK152" s="154">
        <f t="shared" si="122"/>
        <v>3.6666666666666625E-2</v>
      </c>
      <c r="BL152" s="169">
        <f>AVERAGEIFS('WEEKLY DATA'!BL$11:BL$14577,'WEEKLY DATA'!$A$11:$A$14577,'MONTHLY DATA'!$A152,'WEEKLY DATA'!$B$11:$B$14577,'MONTHLY DATA'!$B152)</f>
        <v>279.5</v>
      </c>
      <c r="BM152" s="78">
        <f>AVERAGEIFS('WEEKLY DATA'!BM$11:BM$14577,'WEEKLY DATA'!$A$11:$A$14577,'MONTHLY DATA'!$A152,'WEEKLY DATA'!$B$11:$B$14577,'MONTHLY DATA'!$B152)</f>
        <v>289.5</v>
      </c>
      <c r="BN152" s="78">
        <f>AVERAGEIFS('WEEKLY DATA'!BN$11:BN$14577,'WEEKLY DATA'!$A$11:$A$14577,'MONTHLY DATA'!$A152,'WEEKLY DATA'!$B$11:$B$14577,'MONTHLY DATA'!$B152)</f>
        <v>284.5</v>
      </c>
      <c r="BO152" s="154">
        <f t="shared" si="123"/>
        <v>-2.7350427350427364E-2</v>
      </c>
      <c r="BP152" s="78">
        <f>AVERAGEIFS('WEEKLY DATA'!BP$11:BP$14577,'WEEKLY DATA'!$A$11:$A$14577,'MONTHLY DATA'!$A152,'WEEKLY DATA'!$B$11:$B$14577,'MONTHLY DATA'!$B152)</f>
        <v>340.5</v>
      </c>
      <c r="BQ152" s="78">
        <f>AVERAGEIFS('WEEKLY DATA'!BQ$11:BQ$14577,'WEEKLY DATA'!$A$11:$A$14577,'MONTHLY DATA'!$A152,'WEEKLY DATA'!$B$11:$B$14577,'MONTHLY DATA'!$B152)</f>
        <v>350.5</v>
      </c>
      <c r="BR152" s="78">
        <f>AVERAGEIFS('WEEKLY DATA'!BR$11:BR$14577,'WEEKLY DATA'!$A$11:$A$14577,'MONTHLY DATA'!$A152,'WEEKLY DATA'!$B$11:$B$14577,'MONTHLY DATA'!$B152)</f>
        <v>345.5</v>
      </c>
      <c r="BS152" s="154">
        <f t="shared" si="124"/>
        <v>4.6969696969696884E-2</v>
      </c>
      <c r="BT152" s="78">
        <f>AVERAGEIFS('WEEKLY DATA'!BT$11:BT$14577,'WEEKLY DATA'!$A$11:$A$14577,'MONTHLY DATA'!$A152,'WEEKLY DATA'!$B$11:$B$14577,'MONTHLY DATA'!$B152)</f>
        <v>269</v>
      </c>
      <c r="BU152" s="78">
        <f>AVERAGEIFS('WEEKLY DATA'!BU$11:BU$14577,'WEEKLY DATA'!$A$11:$A$14577,'MONTHLY DATA'!$A152,'WEEKLY DATA'!$B$11:$B$14577,'MONTHLY DATA'!$B152)</f>
        <v>279</v>
      </c>
      <c r="BV152" s="78">
        <f>AVERAGEIFS('WEEKLY DATA'!BV$11:BV$14577,'WEEKLY DATA'!$A$11:$A$14577,'MONTHLY DATA'!$A152,'WEEKLY DATA'!$B$11:$B$14577,'MONTHLY DATA'!$B152)</f>
        <v>274</v>
      </c>
      <c r="BW152" s="154">
        <f t="shared" si="125"/>
        <v>9.1324200913245335E-4</v>
      </c>
      <c r="BX152" s="78">
        <f>AVERAGEIFS('WEEKLY DATA'!BX$11:BX$14577,'WEEKLY DATA'!$A$11:$A$14577,'MONTHLY DATA'!$A152,'WEEKLY DATA'!$B$11:$B$14577,'MONTHLY DATA'!$B152)</f>
        <v>315</v>
      </c>
      <c r="BY152" s="78">
        <f>AVERAGEIFS('WEEKLY DATA'!BY$11:BY$14577,'WEEKLY DATA'!$A$11:$A$14577,'MONTHLY DATA'!$A152,'WEEKLY DATA'!$B$11:$B$14577,'MONTHLY DATA'!$B152)</f>
        <v>325</v>
      </c>
      <c r="BZ152" s="78">
        <f>AVERAGEIFS('WEEKLY DATA'!BZ$11:BZ$14577,'WEEKLY DATA'!$A$11:$A$14577,'MONTHLY DATA'!$A152,'WEEKLY DATA'!$B$11:$B$14577,'MONTHLY DATA'!$B152)</f>
        <v>320</v>
      </c>
      <c r="CA152" s="154">
        <f t="shared" si="126"/>
        <v>-3.8910505836575737E-3</v>
      </c>
      <c r="CB152" s="78">
        <f>AVERAGEIFS('WEEKLY DATA'!CB$11:CB$14577,'WEEKLY DATA'!$A$11:$A$14577,'MONTHLY DATA'!$A152,'WEEKLY DATA'!$B$11:$B$14577,'MONTHLY DATA'!$B152)</f>
        <v>442</v>
      </c>
      <c r="CC152" s="78">
        <f>AVERAGEIFS('WEEKLY DATA'!CC$11:CC$14577,'WEEKLY DATA'!$A$11:$A$14577,'MONTHLY DATA'!$A152,'WEEKLY DATA'!$B$11:$B$14577,'MONTHLY DATA'!$B152)</f>
        <v>452</v>
      </c>
      <c r="CD152" s="78">
        <f>AVERAGEIFS('WEEKLY DATA'!CD$11:CD$14577,'WEEKLY DATA'!$A$11:$A$14577,'MONTHLY DATA'!$A152,'WEEKLY DATA'!$B$11:$B$14577,'MONTHLY DATA'!$B152)</f>
        <v>447</v>
      </c>
      <c r="CE152" s="154">
        <f t="shared" si="127"/>
        <v>-2.6938775510204072E-2</v>
      </c>
      <c r="CF152" s="78">
        <f>AVERAGEIFS('WEEKLY DATA'!CF$11:CF$14577,'WEEKLY DATA'!$A$11:$A$14577,'MONTHLY DATA'!$A152,'WEEKLY DATA'!$B$11:$B$14577,'MONTHLY DATA'!$B152)</f>
        <v>341</v>
      </c>
      <c r="CG152" s="78">
        <f>AVERAGEIFS('WEEKLY DATA'!CG$11:CG$14577,'WEEKLY DATA'!$A$11:$A$14577,'MONTHLY DATA'!$A152,'WEEKLY DATA'!$B$11:$B$14577,'MONTHLY DATA'!$B152)</f>
        <v>351</v>
      </c>
      <c r="CH152" s="78">
        <f>AVERAGEIFS('WEEKLY DATA'!CH$11:CH$14577,'WEEKLY DATA'!$A$11:$A$14577,'MONTHLY DATA'!$A152,'WEEKLY DATA'!$B$11:$B$14577,'MONTHLY DATA'!$B152)</f>
        <v>346</v>
      </c>
      <c r="CI152" s="154">
        <f t="shared" si="128"/>
        <v>1.0218978102189746E-2</v>
      </c>
      <c r="CJ152" s="78">
        <f>AVERAGEIFS('WEEKLY DATA'!CJ$11:CJ$14577,'WEEKLY DATA'!$A$11:$A$14577,'MONTHLY DATA'!$A152,'WEEKLY DATA'!$B$11:$B$14577,'MONTHLY DATA'!$B152)</f>
        <v>258.5</v>
      </c>
      <c r="CK152" s="78">
        <f>AVERAGEIFS('WEEKLY DATA'!CK$11:CK$14577,'WEEKLY DATA'!$A$11:$A$14577,'MONTHLY DATA'!$A152,'WEEKLY DATA'!$B$11:$B$14577,'MONTHLY DATA'!$B152)</f>
        <v>268.5</v>
      </c>
      <c r="CL152" s="78">
        <f>AVERAGEIFS('WEEKLY DATA'!CL$11:CL$14577,'WEEKLY DATA'!$A$11:$A$14577,'MONTHLY DATA'!$A152,'WEEKLY DATA'!$B$11:$B$14577,'MONTHLY DATA'!$B152)</f>
        <v>263.5</v>
      </c>
      <c r="CM152" s="154">
        <f t="shared" si="129"/>
        <v>6.2052505966587734E-3</v>
      </c>
      <c r="CN152" s="78">
        <f>AVERAGEIFS('WEEKLY DATA'!CN$11:CN$14577,'WEEKLY DATA'!$A$11:$A$14577,'MONTHLY DATA'!$A152,'WEEKLY DATA'!$B$11:$B$14577,'MONTHLY DATA'!$B152)</f>
        <v>315</v>
      </c>
      <c r="CO152" s="78">
        <f>AVERAGEIFS('WEEKLY DATA'!CO$11:CO$14577,'WEEKLY DATA'!$A$11:$A$14577,'MONTHLY DATA'!$A152,'WEEKLY DATA'!$B$11:$B$14577,'MONTHLY DATA'!$B152)</f>
        <v>325</v>
      </c>
      <c r="CP152" s="78">
        <f>AVERAGEIFS('WEEKLY DATA'!CP$11:CP$14577,'WEEKLY DATA'!$A$11:$A$14577,'MONTHLY DATA'!$A152,'WEEKLY DATA'!$B$11:$B$14577,'MONTHLY DATA'!$B152)</f>
        <v>320</v>
      </c>
      <c r="CQ152" s="154">
        <f t="shared" si="130"/>
        <v>-3.8910505836575737E-3</v>
      </c>
      <c r="CR152" s="78">
        <f>AVERAGEIFS('WEEKLY DATA'!CR$11:CR$14577,'WEEKLY DATA'!$A$11:$A$14577,'MONTHLY DATA'!$A152,'WEEKLY DATA'!$B$11:$B$14577,'MONTHLY DATA'!$B152)</f>
        <v>480</v>
      </c>
      <c r="CS152" s="78">
        <f>AVERAGEIFS('WEEKLY DATA'!CS$11:CS$14577,'WEEKLY DATA'!$A$11:$A$14577,'MONTHLY DATA'!$A152,'WEEKLY DATA'!$B$11:$B$14577,'MONTHLY DATA'!$B152)</f>
        <v>490</v>
      </c>
      <c r="CT152" s="78">
        <f>AVERAGEIFS('WEEKLY DATA'!CT$11:CT$14577,'WEEKLY DATA'!$A$11:$A$14577,'MONTHLY DATA'!$A152,'WEEKLY DATA'!$B$11:$B$14577,'MONTHLY DATA'!$B152)</f>
        <v>485</v>
      </c>
      <c r="CU152" s="154">
        <f t="shared" si="131"/>
        <v>0</v>
      </c>
      <c r="CV152" s="169">
        <f>AVERAGEIFS('WEEKLY DATA'!CV$11:CV$14577,'WEEKLY DATA'!$A$11:$A$14577,'MONTHLY DATA'!$A152,'WEEKLY DATA'!$B$11:$B$14577,'MONTHLY DATA'!$B152)</f>
        <v>363.5</v>
      </c>
      <c r="CW152" s="78">
        <f>AVERAGEIFS('WEEKLY DATA'!CW$11:CW$14577,'WEEKLY DATA'!$A$11:$A$14577,'MONTHLY DATA'!$A152,'WEEKLY DATA'!$B$11:$B$14577,'MONTHLY DATA'!$B152)</f>
        <v>373.5</v>
      </c>
      <c r="CX152" s="78">
        <f>AVERAGEIFS('WEEKLY DATA'!CX$11:CX$14577,'WEEKLY DATA'!$A$11:$A$14577,'MONTHLY DATA'!$A152,'WEEKLY DATA'!$B$11:$B$14577,'MONTHLY DATA'!$B152)</f>
        <v>368.5</v>
      </c>
      <c r="CY152" s="154">
        <f t="shared" si="132"/>
        <v>2.897033158813267E-2</v>
      </c>
      <c r="CZ152" s="169">
        <f>AVERAGEIFS('WEEKLY DATA'!CZ$11:CZ$14577,'WEEKLY DATA'!$A$11:$A$14577,'MONTHLY DATA'!$A152,'WEEKLY DATA'!$B$11:$B$14577,'MONTHLY DATA'!$B152)</f>
        <v>291.5</v>
      </c>
      <c r="DA152" s="78">
        <f>AVERAGEIFS('WEEKLY DATA'!DA$11:DA$14577,'WEEKLY DATA'!$A$11:$A$14577,'MONTHLY DATA'!$A152,'WEEKLY DATA'!$B$11:$B$14577,'MONTHLY DATA'!$B152)</f>
        <v>301.5</v>
      </c>
      <c r="DB152" s="78">
        <f>AVERAGEIFS('WEEKLY DATA'!DB$11:DB$14577,'WEEKLY DATA'!$A$11:$A$14577,'MONTHLY DATA'!$A152,'WEEKLY DATA'!$B$11:$B$14577,'MONTHLY DATA'!$B152)</f>
        <v>296.5</v>
      </c>
      <c r="DC152" s="154">
        <f t="shared" si="133"/>
        <v>1.5845824411134801E-2</v>
      </c>
      <c r="DD152" s="78">
        <f>AVERAGEIFS('WEEKLY DATA'!DD$11:DD$14577,'WEEKLY DATA'!$A$11:$A$14577,'MONTHLY DATA'!$A152,'WEEKLY DATA'!$B$11:$B$14577,'MONTHLY DATA'!$B152)</f>
        <v>348</v>
      </c>
      <c r="DE152" s="78">
        <f>AVERAGEIFS('WEEKLY DATA'!DE$11:DE$14577,'WEEKLY DATA'!$A$11:$A$14577,'MONTHLY DATA'!$A152,'WEEKLY DATA'!$B$11:$B$14577,'MONTHLY DATA'!$B152)</f>
        <v>358</v>
      </c>
      <c r="DF152" s="78">
        <f>AVERAGEIFS('WEEKLY DATA'!DF$11:DF$14577,'WEEKLY DATA'!$A$11:$A$14577,'MONTHLY DATA'!$A152,'WEEKLY DATA'!$B$11:$B$14577,'MONTHLY DATA'!$B152)</f>
        <v>353</v>
      </c>
      <c r="DG152" s="154">
        <f t="shared" si="134"/>
        <v>1.2186379928315505E-2</v>
      </c>
      <c r="DH152" s="78">
        <f>AVERAGEIFS('WEEKLY DATA'!DH$11:DH$14577,'WEEKLY DATA'!$A$11:$A$14577,'MONTHLY DATA'!$A152,'WEEKLY DATA'!$B$11:$B$14577,'MONTHLY DATA'!$B152)</f>
        <v>455.5</v>
      </c>
      <c r="DI152" s="78">
        <f>AVERAGEIFS('WEEKLY DATA'!DI$11:DI$14577,'WEEKLY DATA'!$A$11:$A$14577,'MONTHLY DATA'!$A152,'WEEKLY DATA'!$B$11:$B$14577,'MONTHLY DATA'!$B152)</f>
        <v>465.5</v>
      </c>
      <c r="DJ152" s="78">
        <f>AVERAGEIFS('WEEKLY DATA'!DJ$11:DJ$14577,'WEEKLY DATA'!$A$11:$A$14577,'MONTHLY DATA'!$A152,'WEEKLY DATA'!$B$11:$B$14577,'MONTHLY DATA'!$B152)</f>
        <v>460.5</v>
      </c>
      <c r="DK152" s="154">
        <f t="shared" si="135"/>
        <v>-1.6288384512683551E-2</v>
      </c>
      <c r="DL152" s="169">
        <f>AVERAGEIFS('WEEKLY DATA'!DL$11:DL$14577,'WEEKLY DATA'!$A$11:$A$14577,'MONTHLY DATA'!$A152,'WEEKLY DATA'!$B$11:$B$14577,'MONTHLY DATA'!$B152)</f>
        <v>334</v>
      </c>
      <c r="DM152" s="78">
        <f>AVERAGEIFS('WEEKLY DATA'!DM$11:DM$14577,'WEEKLY DATA'!$A$11:$A$14577,'MONTHLY DATA'!$A152,'WEEKLY DATA'!$B$11:$B$14577,'MONTHLY DATA'!$B152)</f>
        <v>344</v>
      </c>
      <c r="DN152" s="78">
        <f>AVERAGEIFS('WEEKLY DATA'!DN$11:DN$14577,'WEEKLY DATA'!$A$11:$A$14577,'MONTHLY DATA'!$A152,'WEEKLY DATA'!$B$11:$B$14577,'MONTHLY DATA'!$B152)</f>
        <v>339</v>
      </c>
      <c r="DO152" s="154">
        <f t="shared" si="136"/>
        <v>4.4444444444444731E-3</v>
      </c>
      <c r="DP152" s="78">
        <f>AVERAGEIFS('WEEKLY DATA'!DP$11:DP$14577,'WEEKLY DATA'!$A$11:$A$14577,'MONTHLY DATA'!$A152,'WEEKLY DATA'!$B$11:$B$14577,'MONTHLY DATA'!$B152)</f>
        <v>285</v>
      </c>
      <c r="DQ152" s="78">
        <f>AVERAGEIFS('WEEKLY DATA'!DQ$11:DQ$14577,'WEEKLY DATA'!$A$11:$A$14577,'MONTHLY DATA'!$A152,'WEEKLY DATA'!$B$11:$B$14577,'MONTHLY DATA'!$B152)</f>
        <v>295</v>
      </c>
      <c r="DR152" s="78">
        <f>AVERAGEIFS('WEEKLY DATA'!DR$11:DR$14577,'WEEKLY DATA'!$A$11:$A$14577,'MONTHLY DATA'!$A152,'WEEKLY DATA'!$B$11:$B$14577,'MONTHLY DATA'!$B152)</f>
        <v>290</v>
      </c>
      <c r="DS152" s="154">
        <f t="shared" si="137"/>
        <v>4.3290043290042934E-3</v>
      </c>
      <c r="DT152" s="78">
        <f>AVERAGEIFS('WEEKLY DATA'!DT$11:DT$14577,'WEEKLY DATA'!$A$11:$A$14577,'MONTHLY DATA'!$A152,'WEEKLY DATA'!$B$11:$B$14577,'MONTHLY DATA'!$B152)</f>
        <v>348</v>
      </c>
      <c r="DU152" s="78">
        <f>AVERAGEIFS('WEEKLY DATA'!DU$11:DU$14577,'WEEKLY DATA'!$A$11:$A$14577,'MONTHLY DATA'!$A152,'WEEKLY DATA'!$B$11:$B$14577,'MONTHLY DATA'!$B152)</f>
        <v>358</v>
      </c>
      <c r="DV152" s="78">
        <f>AVERAGEIFS('WEEKLY DATA'!DV$11:DV$14577,'WEEKLY DATA'!$A$11:$A$14577,'MONTHLY DATA'!$A152,'WEEKLY DATA'!$B$11:$B$14577,'MONTHLY DATA'!$B152)</f>
        <v>353</v>
      </c>
      <c r="DW152" s="154">
        <f t="shared" si="138"/>
        <v>1.7657657657657699E-2</v>
      </c>
      <c r="DX152" s="78">
        <f>AVERAGEIFS('WEEKLY DATA'!DX$11:DX$14577,'WEEKLY DATA'!$A$11:$A$14577,'MONTHLY DATA'!$A152,'WEEKLY DATA'!$B$11:$B$14577,'MONTHLY DATA'!$B152)</f>
        <v>440.5</v>
      </c>
      <c r="DY152" s="78">
        <f>AVERAGEIFS('WEEKLY DATA'!DY$11:DY$14577,'WEEKLY DATA'!$A$11:$A$14577,'MONTHLY DATA'!$A152,'WEEKLY DATA'!$B$11:$B$14577,'MONTHLY DATA'!$B152)</f>
        <v>450.5</v>
      </c>
      <c r="DZ152" s="78">
        <f>AVERAGEIFS('WEEKLY DATA'!DZ$11:DZ$14577,'WEEKLY DATA'!$A$11:$A$14577,'MONTHLY DATA'!$A152,'WEEKLY DATA'!$B$11:$B$14577,'MONTHLY DATA'!$B152)</f>
        <v>445.5</v>
      </c>
      <c r="EA152" s="154">
        <f t="shared" si="139"/>
        <v>-1.6827586206896505E-2</v>
      </c>
      <c r="EB152" s="78">
        <f>AVERAGEIFS('WEEKLY DATA'!EB$11:EB$14577,'WEEKLY DATA'!$A$11:$A$14577,'MONTHLY DATA'!$A152,'WEEKLY DATA'!$B$11:$B$14577,'MONTHLY DATA'!$B152)</f>
        <v>364</v>
      </c>
      <c r="EC152" s="78">
        <f>AVERAGEIFS('WEEKLY DATA'!EC$11:EC$14577,'WEEKLY DATA'!$A$11:$A$14577,'MONTHLY DATA'!$A152,'WEEKLY DATA'!$B$11:$B$14577,'MONTHLY DATA'!$B152)</f>
        <v>374</v>
      </c>
      <c r="ED152" s="78">
        <f>AVERAGEIFS('WEEKLY DATA'!ED$11:ED$14577,'WEEKLY DATA'!$A$11:$A$14577,'MONTHLY DATA'!$A152,'WEEKLY DATA'!$B$11:$B$14577,'MONTHLY DATA'!$B152)</f>
        <v>369</v>
      </c>
      <c r="EE152" s="154">
        <f t="shared" si="140"/>
        <v>2.1453287197231941E-2</v>
      </c>
      <c r="EF152" s="169">
        <f>AVERAGEIFS('WEEKLY DATA'!EF$11:EF$14577,'WEEKLY DATA'!$A$11:$A$14577,'MONTHLY DATA'!$A152,'WEEKLY DATA'!$B$11:$B$14577,'MONTHLY DATA'!$B152)</f>
        <v>279</v>
      </c>
      <c r="EG152" s="78">
        <f>AVERAGEIFS('WEEKLY DATA'!EG$11:EG$14577,'WEEKLY DATA'!$A$11:$A$14577,'MONTHLY DATA'!$A152,'WEEKLY DATA'!$B$11:$B$14577,'MONTHLY DATA'!$B152)</f>
        <v>289</v>
      </c>
      <c r="EH152" s="78">
        <f>AVERAGEIFS('WEEKLY DATA'!EH$11:EH$14577,'WEEKLY DATA'!$A$11:$A$14577,'MONTHLY DATA'!$A152,'WEEKLY DATA'!$B$11:$B$14577,'MONTHLY DATA'!$B152)</f>
        <v>284</v>
      </c>
      <c r="EI152" s="154">
        <f t="shared" si="141"/>
        <v>1.2026726057906556E-2</v>
      </c>
      <c r="EJ152" s="78">
        <f>AVERAGEIFS('WEEKLY DATA'!EJ$11:EJ$14577,'WEEKLY DATA'!$A$11:$A$14577,'MONTHLY DATA'!$A152,'WEEKLY DATA'!$B$11:$B$14577,'MONTHLY DATA'!$B152)</f>
        <v>358</v>
      </c>
      <c r="EK152" s="78">
        <f>AVERAGEIFS('WEEKLY DATA'!EK$11:EK$14577,'WEEKLY DATA'!$A$11:$A$14577,'MONTHLY DATA'!$A152,'WEEKLY DATA'!$B$11:$B$14577,'MONTHLY DATA'!$B152)</f>
        <v>368</v>
      </c>
      <c r="EL152" s="78">
        <f>AVERAGEIFS('WEEKLY DATA'!EL$11:EL$14577,'WEEKLY DATA'!$A$11:$A$14577,'MONTHLY DATA'!$A152,'WEEKLY DATA'!$B$11:$B$14577,'MONTHLY DATA'!$B152)</f>
        <v>363</v>
      </c>
      <c r="EM152" s="154">
        <f t="shared" si="142"/>
        <v>2.4338624338624326E-2</v>
      </c>
      <c r="EN152" s="78">
        <f>AVERAGEIFS('WEEKLY DATA'!EN$11:EN$14577,'WEEKLY DATA'!$A$11:$A$14577,'MONTHLY DATA'!$A152,'WEEKLY DATA'!$B$11:$B$14577,'MONTHLY DATA'!$B152)</f>
        <v>485.5</v>
      </c>
      <c r="EO152" s="78">
        <f>AVERAGEIFS('WEEKLY DATA'!EO$11:EO$14577,'WEEKLY DATA'!$A$11:$A$14577,'MONTHLY DATA'!$A152,'WEEKLY DATA'!$B$11:$B$14577,'MONTHLY DATA'!$B152)</f>
        <v>495.5</v>
      </c>
      <c r="EP152" s="78">
        <f>AVERAGEIFS('WEEKLY DATA'!EP$11:EP$14577,'WEEKLY DATA'!$A$11:$A$14577,'MONTHLY DATA'!$A152,'WEEKLY DATA'!$B$11:$B$14577,'MONTHLY DATA'!$B152)</f>
        <v>490.5</v>
      </c>
      <c r="EQ152" s="154">
        <f t="shared" si="143"/>
        <v>-1.5307402760351363E-2</v>
      </c>
      <c r="ER152" s="78">
        <f>AVERAGEIFS('WEEKLY DATA'!ER$11:ER$14577,'WEEKLY DATA'!$A$11:$A$14577,'MONTHLY DATA'!$A152,'WEEKLY DATA'!$B$11:$B$14577,'MONTHLY DATA'!$B152)</f>
        <v>351.5</v>
      </c>
      <c r="ES152" s="78">
        <f>AVERAGEIFS('WEEKLY DATA'!ES$11:ES$14577,'WEEKLY DATA'!$A$11:$A$14577,'MONTHLY DATA'!$A152,'WEEKLY DATA'!$B$11:$B$14577,'MONTHLY DATA'!$B152)</f>
        <v>361.5</v>
      </c>
      <c r="ET152" s="78">
        <f>AVERAGEIFS('WEEKLY DATA'!ET$11:ET$14577,'WEEKLY DATA'!$A$11:$A$14577,'MONTHLY DATA'!$A152,'WEEKLY DATA'!$B$11:$B$14577,'MONTHLY DATA'!$B152)</f>
        <v>356.5</v>
      </c>
      <c r="EU152" s="154">
        <f t="shared" si="144"/>
        <v>3.3333333333333437E-2</v>
      </c>
      <c r="EV152" s="78">
        <f>AVERAGEIFS('WEEKLY DATA'!EV$11:EV$14577,'WEEKLY DATA'!$A$11:$A$14577,'MONTHLY DATA'!$A152,'WEEKLY DATA'!$B$11:$B$14577,'MONTHLY DATA'!$B152)</f>
        <v>259</v>
      </c>
      <c r="EW152" s="78">
        <f>AVERAGEIFS('WEEKLY DATA'!EW$11:EW$14577,'WEEKLY DATA'!$A$11:$A$14577,'MONTHLY DATA'!$A152,'WEEKLY DATA'!$B$11:$B$14577,'MONTHLY DATA'!$B152)</f>
        <v>269</v>
      </c>
      <c r="EX152" s="78">
        <f>AVERAGEIFS('WEEKLY DATA'!EX$11:EX$14577,'WEEKLY DATA'!$A$11:$A$14577,'MONTHLY DATA'!$A152,'WEEKLY DATA'!$B$11:$B$14577,'MONTHLY DATA'!$B152)</f>
        <v>264</v>
      </c>
      <c r="EY152" s="154">
        <f t="shared" si="145"/>
        <v>3.0243902439024417E-2</v>
      </c>
      <c r="EZ152" s="78">
        <f>AVERAGEIFS('WEEKLY DATA'!EZ$11:EZ$14577,'WEEKLY DATA'!$A$11:$A$14577,'MONTHLY DATA'!$A152,'WEEKLY DATA'!$B$11:$B$14577,'MONTHLY DATA'!$B152)</f>
        <v>359.5</v>
      </c>
      <c r="FA152" s="78">
        <f>AVERAGEIFS('WEEKLY DATA'!FA$11:FA$14577,'WEEKLY DATA'!$A$11:$A$14577,'MONTHLY DATA'!$A152,'WEEKLY DATA'!$B$11:$B$14577,'MONTHLY DATA'!$B152)</f>
        <v>369.5</v>
      </c>
      <c r="FB152" s="78">
        <f>AVERAGEIFS('WEEKLY DATA'!FB$11:FB$14577,'WEEKLY DATA'!$A$11:$A$14577,'MONTHLY DATA'!$A152,'WEEKLY DATA'!$B$11:$B$14577,'MONTHLY DATA'!$B152)</f>
        <v>364.5</v>
      </c>
      <c r="FC152" s="154">
        <f t="shared" si="146"/>
        <v>8.996539792387459E-3</v>
      </c>
      <c r="FD152" s="78">
        <f>AVERAGEIFS('WEEKLY DATA'!FD$11:FD$14577,'WEEKLY DATA'!$A$11:$A$14577,'MONTHLY DATA'!$A152,'WEEKLY DATA'!$B$11:$B$14577,'MONTHLY DATA'!$B152)</f>
        <v>283</v>
      </c>
      <c r="FE152" s="78">
        <f>AVERAGEIFS('WEEKLY DATA'!FE$11:FE$14577,'WEEKLY DATA'!$A$11:$A$14577,'MONTHLY DATA'!$A152,'WEEKLY DATA'!$B$11:$B$14577,'MONTHLY DATA'!$B152)</f>
        <v>293</v>
      </c>
      <c r="FF152" s="78">
        <f>AVERAGEIFS('WEEKLY DATA'!FF$11:FF$14577,'WEEKLY DATA'!$A$11:$A$14577,'MONTHLY DATA'!$A152,'WEEKLY DATA'!$B$11:$B$14577,'MONTHLY DATA'!$B152)</f>
        <v>288</v>
      </c>
      <c r="FG152" s="154">
        <f t="shared" si="147"/>
        <v>2.1729490022172948E-2</v>
      </c>
      <c r="FH152" s="78">
        <f>AVERAGEIFS('WEEKLY DATA'!FH$11:FH$14577,'WEEKLY DATA'!$A$11:$A$14577,'MONTHLY DATA'!$A152,'WEEKLY DATA'!$B$11:$B$14577,'MONTHLY DATA'!$B152)</f>
        <v>365</v>
      </c>
      <c r="FI152" s="78">
        <f>AVERAGEIFS('WEEKLY DATA'!FI$11:FI$14577,'WEEKLY DATA'!$A$11:$A$14577,'MONTHLY DATA'!$A152,'WEEKLY DATA'!$B$11:$B$14577,'MONTHLY DATA'!$B152)</f>
        <v>375</v>
      </c>
      <c r="FJ152" s="78">
        <f>AVERAGEIFS('WEEKLY DATA'!FJ$11:FJ$14577,'WEEKLY DATA'!$A$11:$A$14577,'MONTHLY DATA'!$A152,'WEEKLY DATA'!$B$11:$B$14577,'MONTHLY DATA'!$B152)</f>
        <v>370</v>
      </c>
      <c r="FK152" s="154">
        <f t="shared" si="148"/>
        <v>1.3698630136986356E-2</v>
      </c>
      <c r="FL152" s="169">
        <f>AVERAGEIFS('WEEKLY DATA'!FL$11:FL$14577,'WEEKLY DATA'!$A$11:$A$14577,'MONTHLY DATA'!$A152,'WEEKLY DATA'!$B$11:$B$14577,'MONTHLY DATA'!$B152)</f>
        <v>292</v>
      </c>
      <c r="FM152" s="78">
        <f>AVERAGEIFS('WEEKLY DATA'!FM$11:FM$14577,'WEEKLY DATA'!$A$11:$A$14577,'MONTHLY DATA'!$A152,'WEEKLY DATA'!$B$11:$B$14577,'MONTHLY DATA'!$B152)</f>
        <v>302</v>
      </c>
      <c r="FN152" s="78">
        <f>AVERAGEIFS('WEEKLY DATA'!FN$11:FN$14577,'WEEKLY DATA'!$A$11:$A$14577,'MONTHLY DATA'!$A152,'WEEKLY DATA'!$B$11:$B$14577,'MONTHLY DATA'!$B152)</f>
        <v>297</v>
      </c>
      <c r="FO152" s="154">
        <f t="shared" si="149"/>
        <v>1.538461538461533E-2</v>
      </c>
      <c r="FP152" s="78">
        <f>AVERAGEIFS('WEEKLY DATA'!FP$11:FP$14577,'WEEKLY DATA'!$A$11:$A$14577,'MONTHLY DATA'!$A152,'WEEKLY DATA'!$B$11:$B$14577,'MONTHLY DATA'!$B152)</f>
        <v>305</v>
      </c>
      <c r="FQ152" s="78">
        <f>AVERAGEIFS('WEEKLY DATA'!FQ$11:FQ$14577,'WEEKLY DATA'!$A$11:$A$14577,'MONTHLY DATA'!$A152,'WEEKLY DATA'!$B$11:$B$14577,'MONTHLY DATA'!$B152)</f>
        <v>315</v>
      </c>
      <c r="FR152" s="78">
        <f>AVERAGEIFS('WEEKLY DATA'!FR$11:FR$14577,'WEEKLY DATA'!$A$11:$A$14577,'MONTHLY DATA'!$A152,'WEEKLY DATA'!$B$11:$B$14577,'MONTHLY DATA'!$B152)</f>
        <v>310</v>
      </c>
      <c r="FS152" s="154">
        <f t="shared" si="150"/>
        <v>3.3333333333333437E-2</v>
      </c>
      <c r="FT152" s="78">
        <f>AVERAGEIFS('WEEKLY DATA'!FT$11:FT$14577,'WEEKLY DATA'!$A$11:$A$14577,'MONTHLY DATA'!$A152,'WEEKLY DATA'!$B$11:$B$14577,'MONTHLY DATA'!$B152)</f>
        <v>316</v>
      </c>
      <c r="FU152" s="78">
        <f>AVERAGEIFS('WEEKLY DATA'!FU$11:FU$14577,'WEEKLY DATA'!$A$11:$A$14577,'MONTHLY DATA'!$A152,'WEEKLY DATA'!$B$11:$B$14577,'MONTHLY DATA'!$B152)</f>
        <v>326</v>
      </c>
      <c r="FV152" s="78">
        <f>AVERAGEIFS('WEEKLY DATA'!FV$11:FV$14577,'WEEKLY DATA'!$A$11:$A$14577,'MONTHLY DATA'!$A152,'WEEKLY DATA'!$B$11:$B$14577,'MONTHLY DATA'!$B152)</f>
        <v>321</v>
      </c>
      <c r="FW152" s="154">
        <f t="shared" si="151"/>
        <v>6.7775467775467835E-2</v>
      </c>
      <c r="FX152" s="78">
        <f>AVERAGEIFS('WEEKLY DATA'!FX$11:FX$14577,'WEEKLY DATA'!$A$11:$A$14577,'MONTHLY DATA'!$A152,'WEEKLY DATA'!$B$11:$B$14577,'MONTHLY DATA'!$B152)</f>
        <v>280</v>
      </c>
      <c r="FY152" s="78">
        <f>AVERAGEIFS('WEEKLY DATA'!FY$11:FY$14577,'WEEKLY DATA'!$A$11:$A$14577,'MONTHLY DATA'!$A152,'WEEKLY DATA'!$B$11:$B$14577,'MONTHLY DATA'!$B152)</f>
        <v>290</v>
      </c>
      <c r="FZ152" s="78">
        <f>AVERAGEIFS('WEEKLY DATA'!FZ$11:FZ$14577,'WEEKLY DATA'!$A$11:$A$14577,'MONTHLY DATA'!$A152,'WEEKLY DATA'!$B$11:$B$14577,'MONTHLY DATA'!$B152)</f>
        <v>285</v>
      </c>
      <c r="GA152" s="154">
        <f t="shared" si="152"/>
        <v>2.4719101123595433E-2</v>
      </c>
      <c r="GB152" s="78">
        <f>AVERAGEIFS('WEEKLY DATA'!GB$11:GB$14577,'WEEKLY DATA'!$A$11:$A$14577,'MONTHLY DATA'!$A152,'WEEKLY DATA'!$B$11:$B$14577,'MONTHLY DATA'!$B152)</f>
        <v>453.5</v>
      </c>
      <c r="GC152" s="78">
        <f>AVERAGEIFS('WEEKLY DATA'!GC$11:GC$14577,'WEEKLY DATA'!$A$11:$A$14577,'MONTHLY DATA'!$A152,'WEEKLY DATA'!$B$11:$B$14577,'MONTHLY DATA'!$B152)</f>
        <v>463.5</v>
      </c>
      <c r="GD152" s="78">
        <f>AVERAGEIFS('WEEKLY DATA'!GD$11:GD$14577,'WEEKLY DATA'!$A$11:$A$14577,'MONTHLY DATA'!$A152,'WEEKLY DATA'!$B$11:$B$14577,'MONTHLY DATA'!$B152)</f>
        <v>458.5</v>
      </c>
      <c r="GE152" s="154">
        <f t="shared" si="153"/>
        <v>2.3152022315202192E-2</v>
      </c>
      <c r="GF152" s="169">
        <f>AVERAGEIFS('WEEKLY DATA'!GF$11:GF$14577,'WEEKLY DATA'!$A$11:$A$14577,'MONTHLY DATA'!$A152,'WEEKLY DATA'!$B$11:$B$14577,'MONTHLY DATA'!$B152)</f>
        <v>381.5</v>
      </c>
      <c r="GG152" s="78">
        <f>AVERAGEIFS('WEEKLY DATA'!GG$11:GG$14577,'WEEKLY DATA'!$A$11:$A$14577,'MONTHLY DATA'!$A152,'WEEKLY DATA'!$B$11:$B$14577,'MONTHLY DATA'!$B152)</f>
        <v>391.5</v>
      </c>
      <c r="GH152" s="78">
        <f>AVERAGEIFS('WEEKLY DATA'!GH$11:GH$14577,'WEEKLY DATA'!$A$11:$A$14577,'MONTHLY DATA'!$A152,'WEEKLY DATA'!$B$11:$B$14577,'MONTHLY DATA'!$B152)</f>
        <v>386.5</v>
      </c>
      <c r="GI152" s="154">
        <f t="shared" si="154"/>
        <v>1.2111292962356801E-2</v>
      </c>
      <c r="GJ152" s="78">
        <f>AVERAGEIFS('WEEKLY DATA'!GJ$11:GJ$14577,'WEEKLY DATA'!$A$11:$A$14577,'MONTHLY DATA'!$A152,'WEEKLY DATA'!$B$11:$B$14577,'MONTHLY DATA'!$B152)</f>
        <v>358</v>
      </c>
      <c r="GK152" s="78">
        <f>AVERAGEIFS('WEEKLY DATA'!GK$11:GK$14577,'WEEKLY DATA'!$A$11:$A$14577,'MONTHLY DATA'!$A152,'WEEKLY DATA'!$B$11:$B$14577,'MONTHLY DATA'!$B152)</f>
        <v>368</v>
      </c>
      <c r="GL152" s="78">
        <f>AVERAGEIFS('WEEKLY DATA'!GL$11:GL$14577,'WEEKLY DATA'!$A$11:$A$14577,'MONTHLY DATA'!$A152,'WEEKLY DATA'!$B$11:$B$14577,'MONTHLY DATA'!$B152)</f>
        <v>363</v>
      </c>
      <c r="GM152" s="154">
        <f t="shared" si="155"/>
        <v>1.184668989547033E-2</v>
      </c>
      <c r="GN152" s="78">
        <f>AVERAGEIFS('WEEKLY DATA'!GN$11:GN$14577,'WEEKLY DATA'!$A$11:$A$14577,'MONTHLY DATA'!$A152,'WEEKLY DATA'!$B$11:$B$14577,'MONTHLY DATA'!$B152)</f>
        <v>545.5</v>
      </c>
      <c r="GO152" s="78">
        <f>AVERAGEIFS('WEEKLY DATA'!GO$11:GO$14577,'WEEKLY DATA'!$A$11:$A$14577,'MONTHLY DATA'!$A152,'WEEKLY DATA'!$B$11:$B$14577,'MONTHLY DATA'!$B152)</f>
        <v>555.5</v>
      </c>
      <c r="GP152" s="78">
        <f>AVERAGEIFS('WEEKLY DATA'!GP$11:GP$14577,'WEEKLY DATA'!$A$11:$A$14577,'MONTHLY DATA'!$A152,'WEEKLY DATA'!$B$11:$B$14577,'MONTHLY DATA'!$B152)</f>
        <v>550.5</v>
      </c>
      <c r="GQ152" s="154">
        <f t="shared" si="156"/>
        <v>-1.3661814109742432E-2</v>
      </c>
      <c r="GR152" s="78"/>
    </row>
    <row r="153" spans="1:200" ht="15.75" x14ac:dyDescent="0.25">
      <c r="A153">
        <f t="shared" si="106"/>
        <v>11</v>
      </c>
      <c r="B153">
        <f t="shared" si="107"/>
        <v>2021</v>
      </c>
      <c r="C153" s="86">
        <v>44501</v>
      </c>
      <c r="D153" s="78">
        <f>AVERAGEIFS('WEEKLY DATA'!D$11:D$14577,'WEEKLY DATA'!$A$11:$A$14577,'MONTHLY DATA'!$A153,'WEEKLY DATA'!$B$11:$B$14577,'MONTHLY DATA'!$B153)</f>
        <v>393.75</v>
      </c>
      <c r="E153" s="78">
        <f>AVERAGEIFS('WEEKLY DATA'!E$11:E$14577,'WEEKLY DATA'!$A$11:$A$14577,'MONTHLY DATA'!$A153,'WEEKLY DATA'!$B$11:$B$14577,'MONTHLY DATA'!$B153)</f>
        <v>403.75</v>
      </c>
      <c r="F153" s="78">
        <f>AVERAGEIFS('WEEKLY DATA'!F$11:F$14577,'WEEKLY DATA'!$A$11:$A$14577,'MONTHLY DATA'!$A153,'WEEKLY DATA'!$B$11:$B$14577,'MONTHLY DATA'!$B153)</f>
        <v>398.75</v>
      </c>
      <c r="G153" s="154">
        <f t="shared" si="108"/>
        <v>-4.3695380774032566E-3</v>
      </c>
      <c r="H153" s="169">
        <f>AVERAGEIFS('WEEKLY DATA'!H$11:H$14577,'WEEKLY DATA'!$A$11:$A$14577,'MONTHLY DATA'!$A153,'WEEKLY DATA'!$B$11:$B$14577,'MONTHLY DATA'!$B153)</f>
        <v>338.125</v>
      </c>
      <c r="I153" s="78">
        <f>AVERAGEIFS('WEEKLY DATA'!I$11:I$14577,'WEEKLY DATA'!$A$11:$A$14577,'MONTHLY DATA'!$A153,'WEEKLY DATA'!$B$11:$B$14577,'MONTHLY DATA'!$B153)</f>
        <v>348.125</v>
      </c>
      <c r="J153" s="78">
        <f>AVERAGEIFS('WEEKLY DATA'!J$11:J$14577,'WEEKLY DATA'!$A$11:$A$14577,'MONTHLY DATA'!$A153,'WEEKLY DATA'!$B$11:$B$14577,'MONTHLY DATA'!$B153)</f>
        <v>343.125</v>
      </c>
      <c r="K153" s="154">
        <f t="shared" si="109"/>
        <v>3.2894736842106198E-3</v>
      </c>
      <c r="L153" s="169">
        <f>AVERAGEIFS('WEEKLY DATA'!L$11:L$14577,'WEEKLY DATA'!$A$11:$A$14577,'MONTHLY DATA'!$A153,'WEEKLY DATA'!$B$11:$B$14577,'MONTHLY DATA'!$B153)</f>
        <v>370</v>
      </c>
      <c r="M153" s="78">
        <f>AVERAGEIFS('WEEKLY DATA'!M$11:M$14577,'WEEKLY DATA'!$A$11:$A$14577,'MONTHLY DATA'!$A153,'WEEKLY DATA'!$B$11:$B$14577,'MONTHLY DATA'!$B153)</f>
        <v>380</v>
      </c>
      <c r="N153" s="78">
        <f>AVERAGEIFS('WEEKLY DATA'!N$11:N$14577,'WEEKLY DATA'!$A$11:$A$14577,'MONTHLY DATA'!$A153,'WEEKLY DATA'!$B$11:$B$14577,'MONTHLY DATA'!$B153)</f>
        <v>375</v>
      </c>
      <c r="O153" s="154">
        <f t="shared" si="110"/>
        <v>5.6338028169014009E-2</v>
      </c>
      <c r="P153" s="169">
        <f>AVERAGEIFS('WEEKLY DATA'!P$11:P$14577,'WEEKLY DATA'!$A$11:$A$14577,'MONTHLY DATA'!$A153,'WEEKLY DATA'!$B$11:$B$14577,'MONTHLY DATA'!$B153)</f>
        <v>330</v>
      </c>
      <c r="Q153" s="78">
        <f>AVERAGEIFS('WEEKLY DATA'!Q$11:Q$14577,'WEEKLY DATA'!$A$11:$A$14577,'MONTHLY DATA'!$A153,'WEEKLY DATA'!$B$11:$B$14577,'MONTHLY DATA'!$B153)</f>
        <v>340</v>
      </c>
      <c r="R153" s="78">
        <f>AVERAGEIFS('WEEKLY DATA'!R$11:R$14577,'WEEKLY DATA'!$A$11:$A$14577,'MONTHLY DATA'!$A153,'WEEKLY DATA'!$B$11:$B$14577,'MONTHLY DATA'!$B153)</f>
        <v>335</v>
      </c>
      <c r="S153" s="154">
        <f t="shared" si="111"/>
        <v>3.8759689922480689E-2</v>
      </c>
      <c r="T153" s="169">
        <f>AVERAGEIFS('WEEKLY DATA'!T$11:T$14577,'WEEKLY DATA'!$A$11:$A$14577,'MONTHLY DATA'!$A153,'WEEKLY DATA'!$B$11:$B$14577,'MONTHLY DATA'!$B153)</f>
        <v>340</v>
      </c>
      <c r="U153" s="78">
        <f>AVERAGEIFS('WEEKLY DATA'!U$11:U$14577,'WEEKLY DATA'!$A$11:$A$14577,'MONTHLY DATA'!$A153,'WEEKLY DATA'!$B$11:$B$14577,'MONTHLY DATA'!$B153)</f>
        <v>350</v>
      </c>
      <c r="V153" s="78">
        <f>AVERAGEIFS('WEEKLY DATA'!V$11:V$14577,'WEEKLY DATA'!$A$11:$A$14577,'MONTHLY DATA'!$A153,'WEEKLY DATA'!$B$11:$B$14577,'MONTHLY DATA'!$B153)</f>
        <v>345</v>
      </c>
      <c r="W153" s="154">
        <f t="shared" si="112"/>
        <v>1.6200294550809957E-2</v>
      </c>
      <c r="X153" s="169">
        <f>AVERAGEIFS('WEEKLY DATA'!X$11:X$14577,'WEEKLY DATA'!$A$11:$A$14577,'MONTHLY DATA'!$A153,'WEEKLY DATA'!$B$11:$B$14577,'MONTHLY DATA'!$B153)</f>
        <v>314.375</v>
      </c>
      <c r="Y153" s="78">
        <f>AVERAGEIFS('WEEKLY DATA'!Y$11:Y$14577,'WEEKLY DATA'!$A$11:$A$14577,'MONTHLY DATA'!$A153,'WEEKLY DATA'!$B$11:$B$14577,'MONTHLY DATA'!$B153)</f>
        <v>324.375</v>
      </c>
      <c r="Z153" s="78">
        <f>AVERAGEIFS('WEEKLY DATA'!Z$11:Z$14577,'WEEKLY DATA'!$A$11:$A$14577,'MONTHLY DATA'!$A153,'WEEKLY DATA'!$B$11:$B$14577,'MONTHLY DATA'!$B153)</f>
        <v>319.375</v>
      </c>
      <c r="AA153" s="154">
        <f t="shared" si="113"/>
        <v>8.2627118644067687E-2</v>
      </c>
      <c r="AB153" s="169">
        <f>AVERAGEIFS('WEEKLY DATA'!AB$11:AB$14577,'WEEKLY DATA'!$A$11:$A$14577,'MONTHLY DATA'!$A153,'WEEKLY DATA'!$B$11:$B$14577,'MONTHLY DATA'!$B153)</f>
        <v>362.5</v>
      </c>
      <c r="AC153" s="78">
        <f>AVERAGEIFS('WEEKLY DATA'!AC$11:AC$14577,'WEEKLY DATA'!$A$11:$A$14577,'MONTHLY DATA'!$A153,'WEEKLY DATA'!$B$11:$B$14577,'MONTHLY DATA'!$B153)</f>
        <v>372.5</v>
      </c>
      <c r="AD153" s="78">
        <f>AVERAGEIFS('WEEKLY DATA'!AD$11:AD$14577,'WEEKLY DATA'!$A$11:$A$14577,'MONTHLY DATA'!$A153,'WEEKLY DATA'!$B$11:$B$14577,'MONTHLY DATA'!$B153)</f>
        <v>367.5</v>
      </c>
      <c r="AE153" s="154">
        <f t="shared" si="114"/>
        <v>3.5211267605633756E-2</v>
      </c>
      <c r="AF153" s="169">
        <f>AVERAGEIFS('WEEKLY DATA'!AF$11:AF$14577,'WEEKLY DATA'!$A$11:$A$14577,'MONTHLY DATA'!$A153,'WEEKLY DATA'!$B$11:$B$14577,'MONTHLY DATA'!$B153)</f>
        <v>301.25</v>
      </c>
      <c r="AG153" s="78">
        <f>AVERAGEIFS('WEEKLY DATA'!AG$11:AG$14577,'WEEKLY DATA'!$A$11:$A$14577,'MONTHLY DATA'!$A153,'WEEKLY DATA'!$B$11:$B$14577,'MONTHLY DATA'!$B153)</f>
        <v>311.25</v>
      </c>
      <c r="AH153" s="78">
        <f>AVERAGEIFS('WEEKLY DATA'!AH$11:AH$14577,'WEEKLY DATA'!$A$11:$A$14577,'MONTHLY DATA'!$A153,'WEEKLY DATA'!$B$11:$B$14577,'MONTHLY DATA'!$B153)</f>
        <v>306.25</v>
      </c>
      <c r="AI153" s="154">
        <f t="shared" si="115"/>
        <v>2.9411764705882248E-2</v>
      </c>
      <c r="AJ153" s="169">
        <f>AVERAGEIFS('WEEKLY DATA'!AJ$11:AJ$14577,'WEEKLY DATA'!$A$11:$A$14577,'MONTHLY DATA'!$A153,'WEEKLY DATA'!$B$11:$B$14577,'MONTHLY DATA'!$B153)</f>
        <v>317.5</v>
      </c>
      <c r="AK153" s="78">
        <f>AVERAGEIFS('WEEKLY DATA'!AK$11:AK$14577,'WEEKLY DATA'!$A$11:$A$14577,'MONTHLY DATA'!$A153,'WEEKLY DATA'!$B$11:$B$14577,'MONTHLY DATA'!$B153)</f>
        <v>327.5</v>
      </c>
      <c r="AL153" s="78">
        <f>AVERAGEIFS('WEEKLY DATA'!AL$11:AL$14577,'WEEKLY DATA'!$A$11:$A$14577,'MONTHLY DATA'!$A153,'WEEKLY DATA'!$B$11:$B$14577,'MONTHLY DATA'!$B153)</f>
        <v>322.5</v>
      </c>
      <c r="AM153" s="154">
        <f t="shared" si="116"/>
        <v>-6.1633281972265364E-3</v>
      </c>
      <c r="AN153" s="169">
        <f>AVERAGEIFS('WEEKLY DATA'!AN$11:AN$14577,'WEEKLY DATA'!$A$11:$A$14577,'MONTHLY DATA'!$A153,'WEEKLY DATA'!$B$11:$B$14577,'MONTHLY DATA'!$B153)</f>
        <v>253.125</v>
      </c>
      <c r="AO153" s="78">
        <f>AVERAGEIFS('WEEKLY DATA'!AO$11:AO$14577,'WEEKLY DATA'!$A$11:$A$14577,'MONTHLY DATA'!$A153,'WEEKLY DATA'!$B$11:$B$14577,'MONTHLY DATA'!$B153)</f>
        <v>263.125</v>
      </c>
      <c r="AP153" s="78">
        <f>AVERAGEIFS('WEEKLY DATA'!AP$11:AP$14577,'WEEKLY DATA'!$A$11:$A$14577,'MONTHLY DATA'!$A153,'WEEKLY DATA'!$B$11:$B$14577,'MONTHLY DATA'!$B153)</f>
        <v>258.125</v>
      </c>
      <c r="AQ153" s="154">
        <f t="shared" si="117"/>
        <v>6.8840579710145011E-2</v>
      </c>
      <c r="AR153" s="169">
        <f>AVERAGEIFS('WEEKLY DATA'!AR$11:AR$14577,'WEEKLY DATA'!$A$11:$A$14577,'MONTHLY DATA'!$A153,'WEEKLY DATA'!$B$11:$B$14577,'MONTHLY DATA'!$B153)</f>
        <v>343.75</v>
      </c>
      <c r="AS153" s="78">
        <f>AVERAGEIFS('WEEKLY DATA'!AS$11:AS$14577,'WEEKLY DATA'!$A$11:$A$14577,'MONTHLY DATA'!$A153,'WEEKLY DATA'!$B$11:$B$14577,'MONTHLY DATA'!$B153)</f>
        <v>353.75</v>
      </c>
      <c r="AT153" s="78">
        <f>AVERAGEIFS('WEEKLY DATA'!AT$11:AT$14577,'WEEKLY DATA'!$A$11:$A$14577,'MONTHLY DATA'!$A153,'WEEKLY DATA'!$B$11:$B$14577,'MONTHLY DATA'!$B153)</f>
        <v>348.75</v>
      </c>
      <c r="AU153" s="154">
        <f t="shared" si="118"/>
        <v>0.12138263665594851</v>
      </c>
      <c r="AV153" s="169">
        <f>AVERAGEIFS('WEEKLY DATA'!AV$11:AV$14577,'WEEKLY DATA'!$A$11:$A$14577,'MONTHLY DATA'!$A153,'WEEKLY DATA'!$B$11:$B$14577,'MONTHLY DATA'!$B153)</f>
        <v>293.75</v>
      </c>
      <c r="AW153" s="78">
        <f>AVERAGEIFS('WEEKLY DATA'!AW$11:AW$14577,'WEEKLY DATA'!$A$11:$A$14577,'MONTHLY DATA'!$A153,'WEEKLY DATA'!$B$11:$B$14577,'MONTHLY DATA'!$B153)</f>
        <v>303.75</v>
      </c>
      <c r="AX153" s="78">
        <f>AVERAGEIFS('WEEKLY DATA'!AX$11:AX$14577,'WEEKLY DATA'!$A$11:$A$14577,'MONTHLY DATA'!$A153,'WEEKLY DATA'!$B$11:$B$14577,'MONTHLY DATA'!$B153)</f>
        <v>298.75</v>
      </c>
      <c r="AY153" s="154">
        <f t="shared" si="119"/>
        <v>-1.726973684210531E-2</v>
      </c>
      <c r="AZ153" s="169">
        <f>AVERAGEIFS('WEEKLY DATA'!AZ$11:AZ$14577,'WEEKLY DATA'!$A$11:$A$14577,'MONTHLY DATA'!$A153,'WEEKLY DATA'!$B$11:$B$14577,'MONTHLY DATA'!$B153)</f>
        <v>315</v>
      </c>
      <c r="BA153" s="78">
        <f>AVERAGEIFS('WEEKLY DATA'!BA$11:BA$14577,'WEEKLY DATA'!$A$11:$A$14577,'MONTHLY DATA'!$A153,'WEEKLY DATA'!$B$11:$B$14577,'MONTHLY DATA'!$B153)</f>
        <v>325</v>
      </c>
      <c r="BB153" s="78">
        <f>AVERAGEIFS('WEEKLY DATA'!BB$11:BB$14577,'WEEKLY DATA'!$A$11:$A$14577,'MONTHLY DATA'!$A153,'WEEKLY DATA'!$B$11:$B$14577,'MONTHLY DATA'!$B153)</f>
        <v>320</v>
      </c>
      <c r="BC153" s="154">
        <f t="shared" si="120"/>
        <v>3.3925686591276261E-2</v>
      </c>
      <c r="BD153" s="169">
        <f>AVERAGEIFS('WEEKLY DATA'!BD$11:BD$14577,'WEEKLY DATA'!$A$11:$A$14577,'MONTHLY DATA'!$A153,'WEEKLY DATA'!$B$11:$B$14577,'MONTHLY DATA'!$B153)</f>
        <v>256.25</v>
      </c>
      <c r="BE153" s="78">
        <f>AVERAGEIFS('WEEKLY DATA'!BE$11:BE$14577,'WEEKLY DATA'!$A$11:$A$14577,'MONTHLY DATA'!$A153,'WEEKLY DATA'!$B$11:$B$14577,'MONTHLY DATA'!$B153)</f>
        <v>266.25</v>
      </c>
      <c r="BF153" s="78">
        <f>AVERAGEIFS('WEEKLY DATA'!BF$11:BF$14577,'WEEKLY DATA'!$A$11:$A$14577,'MONTHLY DATA'!$A153,'WEEKLY DATA'!$B$11:$B$14577,'MONTHLY DATA'!$B153)</f>
        <v>261.25</v>
      </c>
      <c r="BG153" s="154">
        <f t="shared" si="121"/>
        <v>0.12124463519313311</v>
      </c>
      <c r="BH153" s="169">
        <f>AVERAGEIFS('WEEKLY DATA'!BH$11:BH$14577,'WEEKLY DATA'!$A$11:$A$14577,'MONTHLY DATA'!$A153,'WEEKLY DATA'!$B$11:$B$14577,'MONTHLY DATA'!$B153)</f>
        <v>332.5</v>
      </c>
      <c r="BI153" s="78">
        <f>AVERAGEIFS('WEEKLY DATA'!BI$11:BI$14577,'WEEKLY DATA'!$A$11:$A$14577,'MONTHLY DATA'!$A153,'WEEKLY DATA'!$B$11:$B$14577,'MONTHLY DATA'!$B153)</f>
        <v>342.5</v>
      </c>
      <c r="BJ153" s="78">
        <f>AVERAGEIFS('WEEKLY DATA'!BJ$11:BJ$14577,'WEEKLY DATA'!$A$11:$A$14577,'MONTHLY DATA'!$A153,'WEEKLY DATA'!$B$11:$B$14577,'MONTHLY DATA'!$B153)</f>
        <v>337.5</v>
      </c>
      <c r="BK153" s="154">
        <f t="shared" si="122"/>
        <v>8.5209003215434009E-2</v>
      </c>
      <c r="BL153" s="169">
        <f>AVERAGEIFS('WEEKLY DATA'!BL$11:BL$14577,'WEEKLY DATA'!$A$11:$A$14577,'MONTHLY DATA'!$A153,'WEEKLY DATA'!$B$11:$B$14577,'MONTHLY DATA'!$B153)</f>
        <v>272.5</v>
      </c>
      <c r="BM153" s="78">
        <f>AVERAGEIFS('WEEKLY DATA'!BM$11:BM$14577,'WEEKLY DATA'!$A$11:$A$14577,'MONTHLY DATA'!$A153,'WEEKLY DATA'!$B$11:$B$14577,'MONTHLY DATA'!$B153)</f>
        <v>282.5</v>
      </c>
      <c r="BN153" s="78">
        <f>AVERAGEIFS('WEEKLY DATA'!BN$11:BN$14577,'WEEKLY DATA'!$A$11:$A$14577,'MONTHLY DATA'!$A153,'WEEKLY DATA'!$B$11:$B$14577,'MONTHLY DATA'!$B153)</f>
        <v>277.5</v>
      </c>
      <c r="BO153" s="154">
        <f t="shared" si="123"/>
        <v>-2.4604569420035194E-2</v>
      </c>
      <c r="BP153" s="78">
        <f>AVERAGEIFS('WEEKLY DATA'!BP$11:BP$14577,'WEEKLY DATA'!$A$11:$A$14577,'MONTHLY DATA'!$A153,'WEEKLY DATA'!$B$11:$B$14577,'MONTHLY DATA'!$B153)</f>
        <v>345.625</v>
      </c>
      <c r="BQ153" s="78">
        <f>AVERAGEIFS('WEEKLY DATA'!BQ$11:BQ$14577,'WEEKLY DATA'!$A$11:$A$14577,'MONTHLY DATA'!$A153,'WEEKLY DATA'!$B$11:$B$14577,'MONTHLY DATA'!$B153)</f>
        <v>355.625</v>
      </c>
      <c r="BR153" s="78">
        <f>AVERAGEIFS('WEEKLY DATA'!BR$11:BR$14577,'WEEKLY DATA'!$A$11:$A$14577,'MONTHLY DATA'!$A153,'WEEKLY DATA'!$B$11:$B$14577,'MONTHLY DATA'!$B153)</f>
        <v>350.625</v>
      </c>
      <c r="BS153" s="154">
        <f t="shared" si="124"/>
        <v>1.4833574529667048E-2</v>
      </c>
      <c r="BT153" s="78">
        <f>AVERAGEIFS('WEEKLY DATA'!BT$11:BT$14577,'WEEKLY DATA'!$A$11:$A$14577,'MONTHLY DATA'!$A153,'WEEKLY DATA'!$B$11:$B$14577,'MONTHLY DATA'!$B153)</f>
        <v>282.5</v>
      </c>
      <c r="BU153" s="78">
        <f>AVERAGEIFS('WEEKLY DATA'!BU$11:BU$14577,'WEEKLY DATA'!$A$11:$A$14577,'MONTHLY DATA'!$A153,'WEEKLY DATA'!$B$11:$B$14577,'MONTHLY DATA'!$B153)</f>
        <v>292.5</v>
      </c>
      <c r="BV153" s="78">
        <f>AVERAGEIFS('WEEKLY DATA'!BV$11:BV$14577,'WEEKLY DATA'!$A$11:$A$14577,'MONTHLY DATA'!$A153,'WEEKLY DATA'!$B$11:$B$14577,'MONTHLY DATA'!$B153)</f>
        <v>287.5</v>
      </c>
      <c r="BW153" s="154">
        <f t="shared" si="125"/>
        <v>4.9270072992700698E-2</v>
      </c>
      <c r="BX153" s="78">
        <f>AVERAGEIFS('WEEKLY DATA'!BX$11:BX$14577,'WEEKLY DATA'!$A$11:$A$14577,'MONTHLY DATA'!$A153,'WEEKLY DATA'!$B$11:$B$14577,'MONTHLY DATA'!$B153)</f>
        <v>336.875</v>
      </c>
      <c r="BY153" s="78">
        <f>AVERAGEIFS('WEEKLY DATA'!BY$11:BY$14577,'WEEKLY DATA'!$A$11:$A$14577,'MONTHLY DATA'!$A153,'WEEKLY DATA'!$B$11:$B$14577,'MONTHLY DATA'!$B153)</f>
        <v>346.875</v>
      </c>
      <c r="BZ153" s="78">
        <f>AVERAGEIFS('WEEKLY DATA'!BZ$11:BZ$14577,'WEEKLY DATA'!$A$11:$A$14577,'MONTHLY DATA'!$A153,'WEEKLY DATA'!$B$11:$B$14577,'MONTHLY DATA'!$B153)</f>
        <v>341.875</v>
      </c>
      <c r="CA153" s="154">
        <f t="shared" si="126"/>
        <v>6.8359375E-2</v>
      </c>
      <c r="CB153" s="78">
        <f>AVERAGEIFS('WEEKLY DATA'!CB$11:CB$14577,'WEEKLY DATA'!$A$11:$A$14577,'MONTHLY DATA'!$A153,'WEEKLY DATA'!$B$11:$B$14577,'MONTHLY DATA'!$B153)</f>
        <v>465.625</v>
      </c>
      <c r="CC153" s="78">
        <f>AVERAGEIFS('WEEKLY DATA'!CC$11:CC$14577,'WEEKLY DATA'!$A$11:$A$14577,'MONTHLY DATA'!$A153,'WEEKLY DATA'!$B$11:$B$14577,'MONTHLY DATA'!$B153)</f>
        <v>475.625</v>
      </c>
      <c r="CD153" s="78">
        <f>AVERAGEIFS('WEEKLY DATA'!CD$11:CD$14577,'WEEKLY DATA'!$A$11:$A$14577,'MONTHLY DATA'!$A153,'WEEKLY DATA'!$B$11:$B$14577,'MONTHLY DATA'!$B153)</f>
        <v>470.625</v>
      </c>
      <c r="CE153" s="154">
        <f t="shared" si="127"/>
        <v>5.2852348993288611E-2</v>
      </c>
      <c r="CF153" s="78">
        <f>AVERAGEIFS('WEEKLY DATA'!CF$11:CF$14577,'WEEKLY DATA'!$A$11:$A$14577,'MONTHLY DATA'!$A153,'WEEKLY DATA'!$B$11:$B$14577,'MONTHLY DATA'!$B153)</f>
        <v>354.375</v>
      </c>
      <c r="CG153" s="78">
        <f>AVERAGEIFS('WEEKLY DATA'!CG$11:CG$14577,'WEEKLY DATA'!$A$11:$A$14577,'MONTHLY DATA'!$A153,'WEEKLY DATA'!$B$11:$B$14577,'MONTHLY DATA'!$B153)</f>
        <v>364.375</v>
      </c>
      <c r="CH153" s="78">
        <f>AVERAGEIFS('WEEKLY DATA'!CH$11:CH$14577,'WEEKLY DATA'!$A$11:$A$14577,'MONTHLY DATA'!$A153,'WEEKLY DATA'!$B$11:$B$14577,'MONTHLY DATA'!$B153)</f>
        <v>359.375</v>
      </c>
      <c r="CI153" s="154">
        <f t="shared" si="128"/>
        <v>3.8656069364161771E-2</v>
      </c>
      <c r="CJ153" s="78">
        <f>AVERAGEIFS('WEEKLY DATA'!CJ$11:CJ$14577,'WEEKLY DATA'!$A$11:$A$14577,'MONTHLY DATA'!$A153,'WEEKLY DATA'!$B$11:$B$14577,'MONTHLY DATA'!$B153)</f>
        <v>287.5</v>
      </c>
      <c r="CK153" s="78">
        <f>AVERAGEIFS('WEEKLY DATA'!CK$11:CK$14577,'WEEKLY DATA'!$A$11:$A$14577,'MONTHLY DATA'!$A153,'WEEKLY DATA'!$B$11:$B$14577,'MONTHLY DATA'!$B153)</f>
        <v>297.5</v>
      </c>
      <c r="CL153" s="78">
        <f>AVERAGEIFS('WEEKLY DATA'!CL$11:CL$14577,'WEEKLY DATA'!$A$11:$A$14577,'MONTHLY DATA'!$A153,'WEEKLY DATA'!$B$11:$B$14577,'MONTHLY DATA'!$B153)</f>
        <v>292.5</v>
      </c>
      <c r="CM153" s="154">
        <f t="shared" si="129"/>
        <v>0.11005692599620498</v>
      </c>
      <c r="CN153" s="78">
        <f>AVERAGEIFS('WEEKLY DATA'!CN$11:CN$14577,'WEEKLY DATA'!$A$11:$A$14577,'MONTHLY DATA'!$A153,'WEEKLY DATA'!$B$11:$B$14577,'MONTHLY DATA'!$B153)</f>
        <v>336.875</v>
      </c>
      <c r="CO153" s="78">
        <f>AVERAGEIFS('WEEKLY DATA'!CO$11:CO$14577,'WEEKLY DATA'!$A$11:$A$14577,'MONTHLY DATA'!$A153,'WEEKLY DATA'!$B$11:$B$14577,'MONTHLY DATA'!$B153)</f>
        <v>346.875</v>
      </c>
      <c r="CP153" s="78">
        <f>AVERAGEIFS('WEEKLY DATA'!CP$11:CP$14577,'WEEKLY DATA'!$A$11:$A$14577,'MONTHLY DATA'!$A153,'WEEKLY DATA'!$B$11:$B$14577,'MONTHLY DATA'!$B153)</f>
        <v>341.875</v>
      </c>
      <c r="CQ153" s="154">
        <f t="shared" si="130"/>
        <v>6.8359375E-2</v>
      </c>
      <c r="CR153" s="78">
        <f>AVERAGEIFS('WEEKLY DATA'!CR$11:CR$14577,'WEEKLY DATA'!$A$11:$A$14577,'MONTHLY DATA'!$A153,'WEEKLY DATA'!$B$11:$B$14577,'MONTHLY DATA'!$B153)</f>
        <v>495.625</v>
      </c>
      <c r="CS153" s="78">
        <f>AVERAGEIFS('WEEKLY DATA'!CS$11:CS$14577,'WEEKLY DATA'!$A$11:$A$14577,'MONTHLY DATA'!$A153,'WEEKLY DATA'!$B$11:$B$14577,'MONTHLY DATA'!$B153)</f>
        <v>505.625</v>
      </c>
      <c r="CT153" s="78">
        <f>AVERAGEIFS('WEEKLY DATA'!CT$11:CT$14577,'WEEKLY DATA'!$A$11:$A$14577,'MONTHLY DATA'!$A153,'WEEKLY DATA'!$B$11:$B$14577,'MONTHLY DATA'!$B153)</f>
        <v>500.625</v>
      </c>
      <c r="CU153" s="154">
        <f t="shared" si="131"/>
        <v>3.2216494845360932E-2</v>
      </c>
      <c r="CV153" s="169">
        <f>AVERAGEIFS('WEEKLY DATA'!CV$11:CV$14577,'WEEKLY DATA'!$A$11:$A$14577,'MONTHLY DATA'!$A153,'WEEKLY DATA'!$B$11:$B$14577,'MONTHLY DATA'!$B153)</f>
        <v>378.125</v>
      </c>
      <c r="CW153" s="78">
        <f>AVERAGEIFS('WEEKLY DATA'!CW$11:CW$14577,'WEEKLY DATA'!$A$11:$A$14577,'MONTHLY DATA'!$A153,'WEEKLY DATA'!$B$11:$B$14577,'MONTHLY DATA'!$B153)</f>
        <v>388.125</v>
      </c>
      <c r="CX153" s="78">
        <f>AVERAGEIFS('WEEKLY DATA'!CX$11:CX$14577,'WEEKLY DATA'!$A$11:$A$14577,'MONTHLY DATA'!$A153,'WEEKLY DATA'!$B$11:$B$14577,'MONTHLY DATA'!$B153)</f>
        <v>383.125</v>
      </c>
      <c r="CY153" s="154">
        <f t="shared" si="132"/>
        <v>3.9687924016282183E-2</v>
      </c>
      <c r="CZ153" s="169">
        <f>AVERAGEIFS('WEEKLY DATA'!CZ$11:CZ$14577,'WEEKLY DATA'!$A$11:$A$14577,'MONTHLY DATA'!$A153,'WEEKLY DATA'!$B$11:$B$14577,'MONTHLY DATA'!$B153)</f>
        <v>311.875</v>
      </c>
      <c r="DA153" s="78">
        <f>AVERAGEIFS('WEEKLY DATA'!DA$11:DA$14577,'WEEKLY DATA'!$A$11:$A$14577,'MONTHLY DATA'!$A153,'WEEKLY DATA'!$B$11:$B$14577,'MONTHLY DATA'!$B153)</f>
        <v>321.875</v>
      </c>
      <c r="DB153" s="78">
        <f>AVERAGEIFS('WEEKLY DATA'!DB$11:DB$14577,'WEEKLY DATA'!$A$11:$A$14577,'MONTHLY DATA'!$A153,'WEEKLY DATA'!$B$11:$B$14577,'MONTHLY DATA'!$B153)</f>
        <v>316.875</v>
      </c>
      <c r="DC153" s="154">
        <f t="shared" si="133"/>
        <v>6.8718381112984783E-2</v>
      </c>
      <c r="DD153" s="78">
        <f>AVERAGEIFS('WEEKLY DATA'!DD$11:DD$14577,'WEEKLY DATA'!$A$11:$A$14577,'MONTHLY DATA'!$A153,'WEEKLY DATA'!$B$11:$B$14577,'MONTHLY DATA'!$B153)</f>
        <v>355.625</v>
      </c>
      <c r="DE153" s="78">
        <f>AVERAGEIFS('WEEKLY DATA'!DE$11:DE$14577,'WEEKLY DATA'!$A$11:$A$14577,'MONTHLY DATA'!$A153,'WEEKLY DATA'!$B$11:$B$14577,'MONTHLY DATA'!$B153)</f>
        <v>365.625</v>
      </c>
      <c r="DF153" s="78">
        <f>AVERAGEIFS('WEEKLY DATA'!DF$11:DF$14577,'WEEKLY DATA'!$A$11:$A$14577,'MONTHLY DATA'!$A153,'WEEKLY DATA'!$B$11:$B$14577,'MONTHLY DATA'!$B153)</f>
        <v>360.625</v>
      </c>
      <c r="DG153" s="154">
        <f t="shared" si="134"/>
        <v>2.1600566572237856E-2</v>
      </c>
      <c r="DH153" s="78">
        <f>AVERAGEIFS('WEEKLY DATA'!DH$11:DH$14577,'WEEKLY DATA'!$A$11:$A$14577,'MONTHLY DATA'!$A153,'WEEKLY DATA'!$B$11:$B$14577,'MONTHLY DATA'!$B153)</f>
        <v>478.125</v>
      </c>
      <c r="DI153" s="78">
        <f>AVERAGEIFS('WEEKLY DATA'!DI$11:DI$14577,'WEEKLY DATA'!$A$11:$A$14577,'MONTHLY DATA'!$A153,'WEEKLY DATA'!$B$11:$B$14577,'MONTHLY DATA'!$B153)</f>
        <v>488.125</v>
      </c>
      <c r="DJ153" s="78">
        <f>AVERAGEIFS('WEEKLY DATA'!DJ$11:DJ$14577,'WEEKLY DATA'!$A$11:$A$14577,'MONTHLY DATA'!$A153,'WEEKLY DATA'!$B$11:$B$14577,'MONTHLY DATA'!$B153)</f>
        <v>483.125</v>
      </c>
      <c r="DK153" s="154">
        <f t="shared" si="135"/>
        <v>4.9131378935939107E-2</v>
      </c>
      <c r="DL153" s="169">
        <f>AVERAGEIFS('WEEKLY DATA'!DL$11:DL$14577,'WEEKLY DATA'!$A$11:$A$14577,'MONTHLY DATA'!$A153,'WEEKLY DATA'!$B$11:$B$14577,'MONTHLY DATA'!$B153)</f>
        <v>333.125</v>
      </c>
      <c r="DM153" s="78">
        <f>AVERAGEIFS('WEEKLY DATA'!DM$11:DM$14577,'WEEKLY DATA'!$A$11:$A$14577,'MONTHLY DATA'!$A153,'WEEKLY DATA'!$B$11:$B$14577,'MONTHLY DATA'!$B153)</f>
        <v>343.125</v>
      </c>
      <c r="DN153" s="78">
        <f>AVERAGEIFS('WEEKLY DATA'!DN$11:DN$14577,'WEEKLY DATA'!$A$11:$A$14577,'MONTHLY DATA'!$A153,'WEEKLY DATA'!$B$11:$B$14577,'MONTHLY DATA'!$B153)</f>
        <v>338.125</v>
      </c>
      <c r="DO153" s="154">
        <f t="shared" si="136"/>
        <v>-2.5811209439527971E-3</v>
      </c>
      <c r="DP153" s="78">
        <f>AVERAGEIFS('WEEKLY DATA'!DP$11:DP$14577,'WEEKLY DATA'!$A$11:$A$14577,'MONTHLY DATA'!$A153,'WEEKLY DATA'!$B$11:$B$14577,'MONTHLY DATA'!$B153)</f>
        <v>292.5</v>
      </c>
      <c r="DQ153" s="78">
        <f>AVERAGEIFS('WEEKLY DATA'!DQ$11:DQ$14577,'WEEKLY DATA'!$A$11:$A$14577,'MONTHLY DATA'!$A153,'WEEKLY DATA'!$B$11:$B$14577,'MONTHLY DATA'!$B153)</f>
        <v>302.5</v>
      </c>
      <c r="DR153" s="78">
        <f>AVERAGEIFS('WEEKLY DATA'!DR$11:DR$14577,'WEEKLY DATA'!$A$11:$A$14577,'MONTHLY DATA'!$A153,'WEEKLY DATA'!$B$11:$B$14577,'MONTHLY DATA'!$B153)</f>
        <v>297.5</v>
      </c>
      <c r="DS153" s="154">
        <f t="shared" si="137"/>
        <v>2.5862068965517349E-2</v>
      </c>
      <c r="DT153" s="78">
        <f>AVERAGEIFS('WEEKLY DATA'!DT$11:DT$14577,'WEEKLY DATA'!$A$11:$A$14577,'MONTHLY DATA'!$A153,'WEEKLY DATA'!$B$11:$B$14577,'MONTHLY DATA'!$B153)</f>
        <v>355.625</v>
      </c>
      <c r="DU153" s="78">
        <f>AVERAGEIFS('WEEKLY DATA'!DU$11:DU$14577,'WEEKLY DATA'!$A$11:$A$14577,'MONTHLY DATA'!$A153,'WEEKLY DATA'!$B$11:$B$14577,'MONTHLY DATA'!$B153)</f>
        <v>365.625</v>
      </c>
      <c r="DV153" s="78">
        <f>AVERAGEIFS('WEEKLY DATA'!DV$11:DV$14577,'WEEKLY DATA'!$A$11:$A$14577,'MONTHLY DATA'!$A153,'WEEKLY DATA'!$B$11:$B$14577,'MONTHLY DATA'!$B153)</f>
        <v>360.625</v>
      </c>
      <c r="DW153" s="154">
        <f t="shared" si="138"/>
        <v>2.1600566572237856E-2</v>
      </c>
      <c r="DX153" s="78">
        <f>AVERAGEIFS('WEEKLY DATA'!DX$11:DX$14577,'WEEKLY DATA'!$A$11:$A$14577,'MONTHLY DATA'!$A153,'WEEKLY DATA'!$B$11:$B$14577,'MONTHLY DATA'!$B153)</f>
        <v>463.125</v>
      </c>
      <c r="DY153" s="78">
        <f>AVERAGEIFS('WEEKLY DATA'!DY$11:DY$14577,'WEEKLY DATA'!$A$11:$A$14577,'MONTHLY DATA'!$A153,'WEEKLY DATA'!$B$11:$B$14577,'MONTHLY DATA'!$B153)</f>
        <v>473.125</v>
      </c>
      <c r="DZ153" s="78">
        <f>AVERAGEIFS('WEEKLY DATA'!DZ$11:DZ$14577,'WEEKLY DATA'!$A$11:$A$14577,'MONTHLY DATA'!$A153,'WEEKLY DATA'!$B$11:$B$14577,'MONTHLY DATA'!$B153)</f>
        <v>468.125</v>
      </c>
      <c r="EA153" s="154">
        <f t="shared" si="139"/>
        <v>5.0785634118967415E-2</v>
      </c>
      <c r="EB153" s="78">
        <f>AVERAGEIFS('WEEKLY DATA'!EB$11:EB$14577,'WEEKLY DATA'!$A$11:$A$14577,'MONTHLY DATA'!$A153,'WEEKLY DATA'!$B$11:$B$14577,'MONTHLY DATA'!$B153)</f>
        <v>370.625</v>
      </c>
      <c r="EC153" s="78">
        <f>AVERAGEIFS('WEEKLY DATA'!EC$11:EC$14577,'WEEKLY DATA'!$A$11:$A$14577,'MONTHLY DATA'!$A153,'WEEKLY DATA'!$B$11:$B$14577,'MONTHLY DATA'!$B153)</f>
        <v>380.625</v>
      </c>
      <c r="ED153" s="78">
        <f>AVERAGEIFS('WEEKLY DATA'!ED$11:ED$14577,'WEEKLY DATA'!$A$11:$A$14577,'MONTHLY DATA'!$A153,'WEEKLY DATA'!$B$11:$B$14577,'MONTHLY DATA'!$B153)</f>
        <v>375.625</v>
      </c>
      <c r="EE153" s="154">
        <f t="shared" si="140"/>
        <v>1.7953929539295421E-2</v>
      </c>
      <c r="EF153" s="169">
        <f>AVERAGEIFS('WEEKLY DATA'!EF$11:EF$14577,'WEEKLY DATA'!$A$11:$A$14577,'MONTHLY DATA'!$A153,'WEEKLY DATA'!$B$11:$B$14577,'MONTHLY DATA'!$B153)</f>
        <v>299.375</v>
      </c>
      <c r="EG153" s="78">
        <f>AVERAGEIFS('WEEKLY DATA'!EG$11:EG$14577,'WEEKLY DATA'!$A$11:$A$14577,'MONTHLY DATA'!$A153,'WEEKLY DATA'!$B$11:$B$14577,'MONTHLY DATA'!$B153)</f>
        <v>309.375</v>
      </c>
      <c r="EH153" s="78">
        <f>AVERAGEIFS('WEEKLY DATA'!EH$11:EH$14577,'WEEKLY DATA'!$A$11:$A$14577,'MONTHLY DATA'!$A153,'WEEKLY DATA'!$B$11:$B$14577,'MONTHLY DATA'!$B153)</f>
        <v>304.375</v>
      </c>
      <c r="EI153" s="154">
        <f t="shared" si="141"/>
        <v>7.1742957746478764E-2</v>
      </c>
      <c r="EJ153" s="78">
        <f>AVERAGEIFS('WEEKLY DATA'!EJ$11:EJ$14577,'WEEKLY DATA'!$A$11:$A$14577,'MONTHLY DATA'!$A153,'WEEKLY DATA'!$B$11:$B$14577,'MONTHLY DATA'!$B153)</f>
        <v>361.875</v>
      </c>
      <c r="EK153" s="78">
        <f>AVERAGEIFS('WEEKLY DATA'!EK$11:EK$14577,'WEEKLY DATA'!$A$11:$A$14577,'MONTHLY DATA'!$A153,'WEEKLY DATA'!$B$11:$B$14577,'MONTHLY DATA'!$B153)</f>
        <v>371.875</v>
      </c>
      <c r="EL153" s="78">
        <f>AVERAGEIFS('WEEKLY DATA'!EL$11:EL$14577,'WEEKLY DATA'!$A$11:$A$14577,'MONTHLY DATA'!$A153,'WEEKLY DATA'!$B$11:$B$14577,'MONTHLY DATA'!$B153)</f>
        <v>366.875</v>
      </c>
      <c r="EM153" s="154">
        <f t="shared" si="142"/>
        <v>1.0674931129476484E-2</v>
      </c>
      <c r="EN153" s="78">
        <f>AVERAGEIFS('WEEKLY DATA'!EN$11:EN$14577,'WEEKLY DATA'!$A$11:$A$14577,'MONTHLY DATA'!$A153,'WEEKLY DATA'!$B$11:$B$14577,'MONTHLY DATA'!$B153)</f>
        <v>508.125</v>
      </c>
      <c r="EO153" s="78">
        <f>AVERAGEIFS('WEEKLY DATA'!EO$11:EO$14577,'WEEKLY DATA'!$A$11:$A$14577,'MONTHLY DATA'!$A153,'WEEKLY DATA'!$B$11:$B$14577,'MONTHLY DATA'!$B153)</f>
        <v>518.125</v>
      </c>
      <c r="EP153" s="78">
        <f>AVERAGEIFS('WEEKLY DATA'!EP$11:EP$14577,'WEEKLY DATA'!$A$11:$A$14577,'MONTHLY DATA'!$A153,'WEEKLY DATA'!$B$11:$B$14577,'MONTHLY DATA'!$B153)</f>
        <v>513.125</v>
      </c>
      <c r="EQ153" s="154">
        <f t="shared" si="143"/>
        <v>4.61264016309888E-2</v>
      </c>
      <c r="ER153" s="78">
        <f>AVERAGEIFS('WEEKLY DATA'!ER$11:ER$14577,'WEEKLY DATA'!$A$11:$A$14577,'MONTHLY DATA'!$A153,'WEEKLY DATA'!$B$11:$B$14577,'MONTHLY DATA'!$B153)</f>
        <v>358.75</v>
      </c>
      <c r="ES153" s="78">
        <f>AVERAGEIFS('WEEKLY DATA'!ES$11:ES$14577,'WEEKLY DATA'!$A$11:$A$14577,'MONTHLY DATA'!$A153,'WEEKLY DATA'!$B$11:$B$14577,'MONTHLY DATA'!$B153)</f>
        <v>368.75</v>
      </c>
      <c r="ET153" s="78">
        <f>AVERAGEIFS('WEEKLY DATA'!ET$11:ET$14577,'WEEKLY DATA'!$A$11:$A$14577,'MONTHLY DATA'!$A153,'WEEKLY DATA'!$B$11:$B$14577,'MONTHLY DATA'!$B153)</f>
        <v>363.75</v>
      </c>
      <c r="EU153" s="154">
        <f t="shared" si="144"/>
        <v>2.0336605890603154E-2</v>
      </c>
      <c r="EV153" s="78">
        <f>AVERAGEIFS('WEEKLY DATA'!EV$11:EV$14577,'WEEKLY DATA'!$A$11:$A$14577,'MONTHLY DATA'!$A153,'WEEKLY DATA'!$B$11:$B$14577,'MONTHLY DATA'!$B153)</f>
        <v>273.125</v>
      </c>
      <c r="EW153" s="78">
        <f>AVERAGEIFS('WEEKLY DATA'!EW$11:EW$14577,'WEEKLY DATA'!$A$11:$A$14577,'MONTHLY DATA'!$A153,'WEEKLY DATA'!$B$11:$B$14577,'MONTHLY DATA'!$B153)</f>
        <v>283.125</v>
      </c>
      <c r="EX153" s="78">
        <f>AVERAGEIFS('WEEKLY DATA'!EX$11:EX$14577,'WEEKLY DATA'!$A$11:$A$14577,'MONTHLY DATA'!$A153,'WEEKLY DATA'!$B$11:$B$14577,'MONTHLY DATA'!$B153)</f>
        <v>278.125</v>
      </c>
      <c r="EY153" s="154">
        <f t="shared" si="145"/>
        <v>5.3503787878787845E-2</v>
      </c>
      <c r="EZ153" s="78">
        <f>AVERAGEIFS('WEEKLY DATA'!EZ$11:EZ$14577,'WEEKLY DATA'!$A$11:$A$14577,'MONTHLY DATA'!$A153,'WEEKLY DATA'!$B$11:$B$14577,'MONTHLY DATA'!$B153)</f>
        <v>369.375</v>
      </c>
      <c r="FA153" s="78">
        <f>AVERAGEIFS('WEEKLY DATA'!FA$11:FA$14577,'WEEKLY DATA'!$A$11:$A$14577,'MONTHLY DATA'!$A153,'WEEKLY DATA'!$B$11:$B$14577,'MONTHLY DATA'!$B153)</f>
        <v>379.375</v>
      </c>
      <c r="FB153" s="78">
        <f>AVERAGEIFS('WEEKLY DATA'!FB$11:FB$14577,'WEEKLY DATA'!$A$11:$A$14577,'MONTHLY DATA'!$A153,'WEEKLY DATA'!$B$11:$B$14577,'MONTHLY DATA'!$B153)</f>
        <v>374.375</v>
      </c>
      <c r="FC153" s="154">
        <f t="shared" si="146"/>
        <v>2.7091906721536274E-2</v>
      </c>
      <c r="FD153" s="78">
        <f>AVERAGEIFS('WEEKLY DATA'!FD$11:FD$14577,'WEEKLY DATA'!$A$11:$A$14577,'MONTHLY DATA'!$A153,'WEEKLY DATA'!$B$11:$B$14577,'MONTHLY DATA'!$B153)</f>
        <v>332.5</v>
      </c>
      <c r="FE153" s="78">
        <f>AVERAGEIFS('WEEKLY DATA'!FE$11:FE$14577,'WEEKLY DATA'!$A$11:$A$14577,'MONTHLY DATA'!$A153,'WEEKLY DATA'!$B$11:$B$14577,'MONTHLY DATA'!$B153)</f>
        <v>342.5</v>
      </c>
      <c r="FF153" s="78">
        <f>AVERAGEIFS('WEEKLY DATA'!FF$11:FF$14577,'WEEKLY DATA'!$A$11:$A$14577,'MONTHLY DATA'!$A153,'WEEKLY DATA'!$B$11:$B$14577,'MONTHLY DATA'!$B153)</f>
        <v>337.5</v>
      </c>
      <c r="FG153" s="154">
        <f t="shared" si="147"/>
        <v>0.171875</v>
      </c>
      <c r="FH153" s="78">
        <f>AVERAGEIFS('WEEKLY DATA'!FH$11:FH$14577,'WEEKLY DATA'!$A$11:$A$14577,'MONTHLY DATA'!$A153,'WEEKLY DATA'!$B$11:$B$14577,'MONTHLY DATA'!$B153)</f>
        <v>369.375</v>
      </c>
      <c r="FI153" s="78">
        <f>AVERAGEIFS('WEEKLY DATA'!FI$11:FI$14577,'WEEKLY DATA'!$A$11:$A$14577,'MONTHLY DATA'!$A153,'WEEKLY DATA'!$B$11:$B$14577,'MONTHLY DATA'!$B153)</f>
        <v>379.375</v>
      </c>
      <c r="FJ153" s="78">
        <f>AVERAGEIFS('WEEKLY DATA'!FJ$11:FJ$14577,'WEEKLY DATA'!$A$11:$A$14577,'MONTHLY DATA'!$A153,'WEEKLY DATA'!$B$11:$B$14577,'MONTHLY DATA'!$B153)</f>
        <v>374.375</v>
      </c>
      <c r="FK153" s="154">
        <f t="shared" si="148"/>
        <v>1.1824324324324342E-2</v>
      </c>
      <c r="FL153" s="169">
        <f>AVERAGEIFS('WEEKLY DATA'!FL$11:FL$14577,'WEEKLY DATA'!$A$11:$A$14577,'MONTHLY DATA'!$A153,'WEEKLY DATA'!$B$11:$B$14577,'MONTHLY DATA'!$B153)</f>
        <v>298.75</v>
      </c>
      <c r="FM153" s="78">
        <f>AVERAGEIFS('WEEKLY DATA'!FM$11:FM$14577,'WEEKLY DATA'!$A$11:$A$14577,'MONTHLY DATA'!$A153,'WEEKLY DATA'!$B$11:$B$14577,'MONTHLY DATA'!$B153)</f>
        <v>308.75</v>
      </c>
      <c r="FN153" s="78">
        <f>AVERAGEIFS('WEEKLY DATA'!FN$11:FN$14577,'WEEKLY DATA'!$A$11:$A$14577,'MONTHLY DATA'!$A153,'WEEKLY DATA'!$B$11:$B$14577,'MONTHLY DATA'!$B153)</f>
        <v>303.75</v>
      </c>
      <c r="FO153" s="154">
        <f t="shared" si="149"/>
        <v>2.2727272727272707E-2</v>
      </c>
      <c r="FP153" s="78">
        <f>AVERAGEIFS('WEEKLY DATA'!FP$11:FP$14577,'WEEKLY DATA'!$A$11:$A$14577,'MONTHLY DATA'!$A153,'WEEKLY DATA'!$B$11:$B$14577,'MONTHLY DATA'!$B153)</f>
        <v>302.5</v>
      </c>
      <c r="FQ153" s="78">
        <f>AVERAGEIFS('WEEKLY DATA'!FQ$11:FQ$14577,'WEEKLY DATA'!$A$11:$A$14577,'MONTHLY DATA'!$A153,'WEEKLY DATA'!$B$11:$B$14577,'MONTHLY DATA'!$B153)</f>
        <v>312.5</v>
      </c>
      <c r="FR153" s="78">
        <f>AVERAGEIFS('WEEKLY DATA'!FR$11:FR$14577,'WEEKLY DATA'!$A$11:$A$14577,'MONTHLY DATA'!$A153,'WEEKLY DATA'!$B$11:$B$14577,'MONTHLY DATA'!$B153)</f>
        <v>307.5</v>
      </c>
      <c r="FS153" s="154">
        <f t="shared" si="150"/>
        <v>-8.0645161290322509E-3</v>
      </c>
      <c r="FT153" s="78">
        <f>AVERAGEIFS('WEEKLY DATA'!FT$11:FT$14577,'WEEKLY DATA'!$A$11:$A$14577,'MONTHLY DATA'!$A153,'WEEKLY DATA'!$B$11:$B$14577,'MONTHLY DATA'!$B153)</f>
        <v>368.75</v>
      </c>
      <c r="FU153" s="78">
        <f>AVERAGEIFS('WEEKLY DATA'!FU$11:FU$14577,'WEEKLY DATA'!$A$11:$A$14577,'MONTHLY DATA'!$A153,'WEEKLY DATA'!$B$11:$B$14577,'MONTHLY DATA'!$B153)</f>
        <v>378.75</v>
      </c>
      <c r="FV153" s="78">
        <f>AVERAGEIFS('WEEKLY DATA'!FV$11:FV$14577,'WEEKLY DATA'!$A$11:$A$14577,'MONTHLY DATA'!$A153,'WEEKLY DATA'!$B$11:$B$14577,'MONTHLY DATA'!$B153)</f>
        <v>373.75</v>
      </c>
      <c r="FW153" s="154">
        <f t="shared" si="151"/>
        <v>0.16433021806853576</v>
      </c>
      <c r="FX153" s="78">
        <f>AVERAGEIFS('WEEKLY DATA'!FX$11:FX$14577,'WEEKLY DATA'!$A$11:$A$14577,'MONTHLY DATA'!$A153,'WEEKLY DATA'!$B$11:$B$14577,'MONTHLY DATA'!$B153)</f>
        <v>328.75</v>
      </c>
      <c r="FY153" s="78">
        <f>AVERAGEIFS('WEEKLY DATA'!FY$11:FY$14577,'WEEKLY DATA'!$A$11:$A$14577,'MONTHLY DATA'!$A153,'WEEKLY DATA'!$B$11:$B$14577,'MONTHLY DATA'!$B153)</f>
        <v>338.75</v>
      </c>
      <c r="FZ153" s="78">
        <f>AVERAGEIFS('WEEKLY DATA'!FZ$11:FZ$14577,'WEEKLY DATA'!$A$11:$A$14577,'MONTHLY DATA'!$A153,'WEEKLY DATA'!$B$11:$B$14577,'MONTHLY DATA'!$B153)</f>
        <v>333.75</v>
      </c>
      <c r="GA153" s="154">
        <f t="shared" si="152"/>
        <v>0.17105263157894735</v>
      </c>
      <c r="GB153" s="78">
        <f>AVERAGEIFS('WEEKLY DATA'!GB$11:GB$14577,'WEEKLY DATA'!$A$11:$A$14577,'MONTHLY DATA'!$A153,'WEEKLY DATA'!$B$11:$B$14577,'MONTHLY DATA'!$B153)</f>
        <v>468.125</v>
      </c>
      <c r="GC153" s="78">
        <f>AVERAGEIFS('WEEKLY DATA'!GC$11:GC$14577,'WEEKLY DATA'!$A$11:$A$14577,'MONTHLY DATA'!$A153,'WEEKLY DATA'!$B$11:$B$14577,'MONTHLY DATA'!$B153)</f>
        <v>478.125</v>
      </c>
      <c r="GD153" s="78">
        <f>AVERAGEIFS('WEEKLY DATA'!GD$11:GD$14577,'WEEKLY DATA'!$A$11:$A$14577,'MONTHLY DATA'!$A153,'WEEKLY DATA'!$B$11:$B$14577,'MONTHLY DATA'!$B153)</f>
        <v>473.125</v>
      </c>
      <c r="GE153" s="154">
        <f t="shared" si="153"/>
        <v>3.1897491821155866E-2</v>
      </c>
      <c r="GF153" s="169">
        <f>AVERAGEIFS('WEEKLY DATA'!GF$11:GF$14577,'WEEKLY DATA'!$A$11:$A$14577,'MONTHLY DATA'!$A153,'WEEKLY DATA'!$B$11:$B$14577,'MONTHLY DATA'!$B153)</f>
        <v>401.875</v>
      </c>
      <c r="GG153" s="78">
        <f>AVERAGEIFS('WEEKLY DATA'!GG$11:GG$14577,'WEEKLY DATA'!$A$11:$A$14577,'MONTHLY DATA'!$A153,'WEEKLY DATA'!$B$11:$B$14577,'MONTHLY DATA'!$B153)</f>
        <v>411.875</v>
      </c>
      <c r="GH153" s="78">
        <f>AVERAGEIFS('WEEKLY DATA'!GH$11:GH$14577,'WEEKLY DATA'!$A$11:$A$14577,'MONTHLY DATA'!$A153,'WEEKLY DATA'!$B$11:$B$14577,'MONTHLY DATA'!$B153)</f>
        <v>406.875</v>
      </c>
      <c r="GI153" s="154">
        <f t="shared" si="154"/>
        <v>5.2716688227684383E-2</v>
      </c>
      <c r="GJ153" s="78">
        <f>AVERAGEIFS('WEEKLY DATA'!GJ$11:GJ$14577,'WEEKLY DATA'!$A$11:$A$14577,'MONTHLY DATA'!$A153,'WEEKLY DATA'!$B$11:$B$14577,'MONTHLY DATA'!$B153)</f>
        <v>365.625</v>
      </c>
      <c r="GK153" s="78">
        <f>AVERAGEIFS('WEEKLY DATA'!GK$11:GK$14577,'WEEKLY DATA'!$A$11:$A$14577,'MONTHLY DATA'!$A153,'WEEKLY DATA'!$B$11:$B$14577,'MONTHLY DATA'!$B153)</f>
        <v>375.625</v>
      </c>
      <c r="GL153" s="78">
        <f>AVERAGEIFS('WEEKLY DATA'!GL$11:GL$14577,'WEEKLY DATA'!$A$11:$A$14577,'MONTHLY DATA'!$A153,'WEEKLY DATA'!$B$11:$B$14577,'MONTHLY DATA'!$B153)</f>
        <v>370.625</v>
      </c>
      <c r="GM153" s="154">
        <f t="shared" si="155"/>
        <v>2.100550964187331E-2</v>
      </c>
      <c r="GN153" s="78">
        <f>AVERAGEIFS('WEEKLY DATA'!GN$11:GN$14577,'WEEKLY DATA'!$A$11:$A$14577,'MONTHLY DATA'!$A153,'WEEKLY DATA'!$B$11:$B$14577,'MONTHLY DATA'!$B153)</f>
        <v>568.125</v>
      </c>
      <c r="GO153" s="78">
        <f>AVERAGEIFS('WEEKLY DATA'!GO$11:GO$14577,'WEEKLY DATA'!$A$11:$A$14577,'MONTHLY DATA'!$A153,'WEEKLY DATA'!$B$11:$B$14577,'MONTHLY DATA'!$B153)</f>
        <v>578.125</v>
      </c>
      <c r="GP153" s="78">
        <f>AVERAGEIFS('WEEKLY DATA'!GP$11:GP$14577,'WEEKLY DATA'!$A$11:$A$14577,'MONTHLY DATA'!$A153,'WEEKLY DATA'!$B$11:$B$14577,'MONTHLY DATA'!$B153)</f>
        <v>573.125</v>
      </c>
      <c r="GQ153" s="154">
        <f t="shared" si="156"/>
        <v>4.1099000908265237E-2</v>
      </c>
      <c r="GR153" s="78"/>
    </row>
    <row r="154" spans="1:200" ht="15.75" x14ac:dyDescent="0.25">
      <c r="A154">
        <f t="shared" si="106"/>
        <v>12</v>
      </c>
      <c r="B154">
        <f t="shared" si="107"/>
        <v>2021</v>
      </c>
      <c r="C154" s="86">
        <v>44531</v>
      </c>
      <c r="D154" s="78">
        <f>AVERAGEIFS('WEEKLY DATA'!D$11:D$14577,'WEEKLY DATA'!$A$11:$A$14577,'MONTHLY DATA'!$A154,'WEEKLY DATA'!$B$11:$B$14577,'MONTHLY DATA'!$B154)</f>
        <v>427.5</v>
      </c>
      <c r="E154" s="78">
        <f>AVERAGEIFS('WEEKLY DATA'!E$11:E$14577,'WEEKLY DATA'!$A$11:$A$14577,'MONTHLY DATA'!$A154,'WEEKLY DATA'!$B$11:$B$14577,'MONTHLY DATA'!$B154)</f>
        <v>437.5</v>
      </c>
      <c r="F154" s="78">
        <f>AVERAGEIFS('WEEKLY DATA'!F$11:F$14577,'WEEKLY DATA'!$A$11:$A$14577,'MONTHLY DATA'!$A154,'WEEKLY DATA'!$B$11:$B$14577,'MONTHLY DATA'!$B154)</f>
        <v>432.5</v>
      </c>
      <c r="G154" s="154">
        <f t="shared" si="108"/>
        <v>8.4639498432601989E-2</v>
      </c>
      <c r="H154" s="169">
        <f>AVERAGEIFS('WEEKLY DATA'!H$11:H$14577,'WEEKLY DATA'!$A$11:$A$14577,'MONTHLY DATA'!$A154,'WEEKLY DATA'!$B$11:$B$14577,'MONTHLY DATA'!$B154)</f>
        <v>342.5</v>
      </c>
      <c r="I154" s="78">
        <f>AVERAGEIFS('WEEKLY DATA'!I$11:I$14577,'WEEKLY DATA'!$A$11:$A$14577,'MONTHLY DATA'!$A154,'WEEKLY DATA'!$B$11:$B$14577,'MONTHLY DATA'!$B154)</f>
        <v>352.5</v>
      </c>
      <c r="J154" s="78">
        <f>AVERAGEIFS('WEEKLY DATA'!J$11:J$14577,'WEEKLY DATA'!$A$11:$A$14577,'MONTHLY DATA'!$A154,'WEEKLY DATA'!$B$11:$B$14577,'MONTHLY DATA'!$B154)</f>
        <v>347.5</v>
      </c>
      <c r="K154" s="154">
        <f t="shared" si="109"/>
        <v>1.2750455373406133E-2</v>
      </c>
      <c r="L154" s="169">
        <f>AVERAGEIFS('WEEKLY DATA'!L$11:L$14577,'WEEKLY DATA'!$A$11:$A$14577,'MONTHLY DATA'!$A154,'WEEKLY DATA'!$B$11:$B$14577,'MONTHLY DATA'!$B154)</f>
        <v>377.5</v>
      </c>
      <c r="M154" s="78">
        <f>AVERAGEIFS('WEEKLY DATA'!M$11:M$14577,'WEEKLY DATA'!$A$11:$A$14577,'MONTHLY DATA'!$A154,'WEEKLY DATA'!$B$11:$B$14577,'MONTHLY DATA'!$B154)</f>
        <v>387.5</v>
      </c>
      <c r="N154" s="78">
        <f>AVERAGEIFS('WEEKLY DATA'!N$11:N$14577,'WEEKLY DATA'!$A$11:$A$14577,'MONTHLY DATA'!$A154,'WEEKLY DATA'!$B$11:$B$14577,'MONTHLY DATA'!$B154)</f>
        <v>382.5</v>
      </c>
      <c r="O154" s="154">
        <f t="shared" si="110"/>
        <v>2.0000000000000018E-2</v>
      </c>
      <c r="P154" s="169">
        <f>AVERAGEIFS('WEEKLY DATA'!P$11:P$14577,'WEEKLY DATA'!$A$11:$A$14577,'MONTHLY DATA'!$A154,'WEEKLY DATA'!$B$11:$B$14577,'MONTHLY DATA'!$B154)</f>
        <v>332</v>
      </c>
      <c r="Q154" s="78">
        <f>AVERAGEIFS('WEEKLY DATA'!Q$11:Q$14577,'WEEKLY DATA'!$A$11:$A$14577,'MONTHLY DATA'!$A154,'WEEKLY DATA'!$B$11:$B$14577,'MONTHLY DATA'!$B154)</f>
        <v>342</v>
      </c>
      <c r="R154" s="78">
        <f>AVERAGEIFS('WEEKLY DATA'!R$11:R$14577,'WEEKLY DATA'!$A$11:$A$14577,'MONTHLY DATA'!$A154,'WEEKLY DATA'!$B$11:$B$14577,'MONTHLY DATA'!$B154)</f>
        <v>337</v>
      </c>
      <c r="S154" s="154">
        <f t="shared" si="111"/>
        <v>5.9701492537314049E-3</v>
      </c>
      <c r="T154" s="169">
        <f>AVERAGEIFS('WEEKLY DATA'!T$11:T$14577,'WEEKLY DATA'!$A$11:$A$14577,'MONTHLY DATA'!$A154,'WEEKLY DATA'!$B$11:$B$14577,'MONTHLY DATA'!$B154)</f>
        <v>309.5</v>
      </c>
      <c r="U154" s="78">
        <f>AVERAGEIFS('WEEKLY DATA'!U$11:U$14577,'WEEKLY DATA'!$A$11:$A$14577,'MONTHLY DATA'!$A154,'WEEKLY DATA'!$B$11:$B$14577,'MONTHLY DATA'!$B154)</f>
        <v>319.5</v>
      </c>
      <c r="V154" s="78">
        <f>AVERAGEIFS('WEEKLY DATA'!V$11:V$14577,'WEEKLY DATA'!$A$11:$A$14577,'MONTHLY DATA'!$A154,'WEEKLY DATA'!$B$11:$B$14577,'MONTHLY DATA'!$B154)</f>
        <v>314.5</v>
      </c>
      <c r="W154" s="154">
        <f t="shared" si="112"/>
        <v>-8.8405797101449246E-2</v>
      </c>
      <c r="X154" s="169">
        <f>AVERAGEIFS('WEEKLY DATA'!X$11:X$14577,'WEEKLY DATA'!$A$11:$A$14577,'MONTHLY DATA'!$A154,'WEEKLY DATA'!$B$11:$B$14577,'MONTHLY DATA'!$B154)</f>
        <v>284.5</v>
      </c>
      <c r="Y154" s="78">
        <f>AVERAGEIFS('WEEKLY DATA'!Y$11:Y$14577,'WEEKLY DATA'!$A$11:$A$14577,'MONTHLY DATA'!$A154,'WEEKLY DATA'!$B$11:$B$14577,'MONTHLY DATA'!$B154)</f>
        <v>294.5</v>
      </c>
      <c r="Z154" s="78">
        <f>AVERAGEIFS('WEEKLY DATA'!Z$11:Z$14577,'WEEKLY DATA'!$A$11:$A$14577,'MONTHLY DATA'!$A154,'WEEKLY DATA'!$B$11:$B$14577,'MONTHLY DATA'!$B154)</f>
        <v>289.5</v>
      </c>
      <c r="AA154" s="154">
        <f t="shared" si="113"/>
        <v>-9.35420743639922E-2</v>
      </c>
      <c r="AB154" s="169">
        <f>AVERAGEIFS('WEEKLY DATA'!AB$11:AB$14577,'WEEKLY DATA'!$A$11:$A$14577,'MONTHLY DATA'!$A154,'WEEKLY DATA'!$B$11:$B$14577,'MONTHLY DATA'!$B154)</f>
        <v>377.5</v>
      </c>
      <c r="AC154" s="78">
        <f>AVERAGEIFS('WEEKLY DATA'!AC$11:AC$14577,'WEEKLY DATA'!$A$11:$A$14577,'MONTHLY DATA'!$A154,'WEEKLY DATA'!$B$11:$B$14577,'MONTHLY DATA'!$B154)</f>
        <v>387.5</v>
      </c>
      <c r="AD154" s="78">
        <f>AVERAGEIFS('WEEKLY DATA'!AD$11:AD$14577,'WEEKLY DATA'!$A$11:$A$14577,'MONTHLY DATA'!$A154,'WEEKLY DATA'!$B$11:$B$14577,'MONTHLY DATA'!$B154)</f>
        <v>382.5</v>
      </c>
      <c r="AE154" s="154">
        <f t="shared" si="114"/>
        <v>4.081632653061229E-2</v>
      </c>
      <c r="AF154" s="169">
        <f>AVERAGEIFS('WEEKLY DATA'!AF$11:AF$14577,'WEEKLY DATA'!$A$11:$A$14577,'MONTHLY DATA'!$A154,'WEEKLY DATA'!$B$11:$B$14577,'MONTHLY DATA'!$B154)</f>
        <v>305.5</v>
      </c>
      <c r="AG154" s="78">
        <f>AVERAGEIFS('WEEKLY DATA'!AG$11:AG$14577,'WEEKLY DATA'!$A$11:$A$14577,'MONTHLY DATA'!$A154,'WEEKLY DATA'!$B$11:$B$14577,'MONTHLY DATA'!$B154)</f>
        <v>315.5</v>
      </c>
      <c r="AH154" s="78">
        <f>AVERAGEIFS('WEEKLY DATA'!AH$11:AH$14577,'WEEKLY DATA'!$A$11:$A$14577,'MONTHLY DATA'!$A154,'WEEKLY DATA'!$B$11:$B$14577,'MONTHLY DATA'!$B154)</f>
        <v>310.5</v>
      </c>
      <c r="AI154" s="154">
        <f t="shared" si="115"/>
        <v>1.3877551020408108E-2</v>
      </c>
      <c r="AJ154" s="169">
        <f>AVERAGEIFS('WEEKLY DATA'!AJ$11:AJ$14577,'WEEKLY DATA'!$A$11:$A$14577,'MONTHLY DATA'!$A154,'WEEKLY DATA'!$B$11:$B$14577,'MONTHLY DATA'!$B154)</f>
        <v>301.5</v>
      </c>
      <c r="AK154" s="78">
        <f>AVERAGEIFS('WEEKLY DATA'!AK$11:AK$14577,'WEEKLY DATA'!$A$11:$A$14577,'MONTHLY DATA'!$A154,'WEEKLY DATA'!$B$11:$B$14577,'MONTHLY DATA'!$B154)</f>
        <v>311.5</v>
      </c>
      <c r="AL154" s="78">
        <f>AVERAGEIFS('WEEKLY DATA'!AL$11:AL$14577,'WEEKLY DATA'!$A$11:$A$14577,'MONTHLY DATA'!$A154,'WEEKLY DATA'!$B$11:$B$14577,'MONTHLY DATA'!$B154)</f>
        <v>306.5</v>
      </c>
      <c r="AM154" s="154">
        <f t="shared" si="116"/>
        <v>-4.9612403100775193E-2</v>
      </c>
      <c r="AN154" s="169">
        <f>AVERAGEIFS('WEEKLY DATA'!AN$11:AN$14577,'WEEKLY DATA'!$A$11:$A$14577,'MONTHLY DATA'!$A154,'WEEKLY DATA'!$B$11:$B$14577,'MONTHLY DATA'!$B154)</f>
        <v>232</v>
      </c>
      <c r="AO154" s="78">
        <f>AVERAGEIFS('WEEKLY DATA'!AO$11:AO$14577,'WEEKLY DATA'!$A$11:$A$14577,'MONTHLY DATA'!$A154,'WEEKLY DATA'!$B$11:$B$14577,'MONTHLY DATA'!$B154)</f>
        <v>242</v>
      </c>
      <c r="AP154" s="78">
        <f>AVERAGEIFS('WEEKLY DATA'!AP$11:AP$14577,'WEEKLY DATA'!$A$11:$A$14577,'MONTHLY DATA'!$A154,'WEEKLY DATA'!$B$11:$B$14577,'MONTHLY DATA'!$B154)</f>
        <v>237</v>
      </c>
      <c r="AQ154" s="154">
        <f t="shared" si="117"/>
        <v>-8.1840193704600495E-2</v>
      </c>
      <c r="AR154" s="169">
        <f>AVERAGEIFS('WEEKLY DATA'!AR$11:AR$14577,'WEEKLY DATA'!$A$11:$A$14577,'MONTHLY DATA'!$A154,'WEEKLY DATA'!$B$11:$B$14577,'MONTHLY DATA'!$B154)</f>
        <v>364</v>
      </c>
      <c r="AS154" s="78">
        <f>AVERAGEIFS('WEEKLY DATA'!AS$11:AS$14577,'WEEKLY DATA'!$A$11:$A$14577,'MONTHLY DATA'!$A154,'WEEKLY DATA'!$B$11:$B$14577,'MONTHLY DATA'!$B154)</f>
        <v>374</v>
      </c>
      <c r="AT154" s="78">
        <f>AVERAGEIFS('WEEKLY DATA'!AT$11:AT$14577,'WEEKLY DATA'!$A$11:$A$14577,'MONTHLY DATA'!$A154,'WEEKLY DATA'!$B$11:$B$14577,'MONTHLY DATA'!$B154)</f>
        <v>369</v>
      </c>
      <c r="AU154" s="154">
        <f t="shared" si="118"/>
        <v>5.8064516129032295E-2</v>
      </c>
      <c r="AV154" s="169">
        <f>AVERAGEIFS('WEEKLY DATA'!AV$11:AV$14577,'WEEKLY DATA'!$A$11:$A$14577,'MONTHLY DATA'!$A154,'WEEKLY DATA'!$B$11:$B$14577,'MONTHLY DATA'!$B154)</f>
        <v>270.5</v>
      </c>
      <c r="AW154" s="78">
        <f>AVERAGEIFS('WEEKLY DATA'!AW$11:AW$14577,'WEEKLY DATA'!$A$11:$A$14577,'MONTHLY DATA'!$A154,'WEEKLY DATA'!$B$11:$B$14577,'MONTHLY DATA'!$B154)</f>
        <v>280.5</v>
      </c>
      <c r="AX154" s="78">
        <f>AVERAGEIFS('WEEKLY DATA'!AX$11:AX$14577,'WEEKLY DATA'!$A$11:$A$14577,'MONTHLY DATA'!$A154,'WEEKLY DATA'!$B$11:$B$14577,'MONTHLY DATA'!$B154)</f>
        <v>275.5</v>
      </c>
      <c r="AY154" s="154">
        <f t="shared" si="119"/>
        <v>-7.7824267782426793E-2</v>
      </c>
      <c r="AZ154" s="169">
        <f>AVERAGEIFS('WEEKLY DATA'!AZ$11:AZ$14577,'WEEKLY DATA'!$A$11:$A$14577,'MONTHLY DATA'!$A154,'WEEKLY DATA'!$B$11:$B$14577,'MONTHLY DATA'!$B154)</f>
        <v>301</v>
      </c>
      <c r="BA154" s="78">
        <f>AVERAGEIFS('WEEKLY DATA'!BA$11:BA$14577,'WEEKLY DATA'!$A$11:$A$14577,'MONTHLY DATA'!$A154,'WEEKLY DATA'!$B$11:$B$14577,'MONTHLY DATA'!$B154)</f>
        <v>311</v>
      </c>
      <c r="BB154" s="78">
        <f>AVERAGEIFS('WEEKLY DATA'!BB$11:BB$14577,'WEEKLY DATA'!$A$11:$A$14577,'MONTHLY DATA'!$A154,'WEEKLY DATA'!$B$11:$B$14577,'MONTHLY DATA'!$B154)</f>
        <v>306</v>
      </c>
      <c r="BC154" s="154">
        <f t="shared" si="120"/>
        <v>-4.3749999999999956E-2</v>
      </c>
      <c r="BD154" s="169">
        <f>AVERAGEIFS('WEEKLY DATA'!BD$11:BD$14577,'WEEKLY DATA'!$A$11:$A$14577,'MONTHLY DATA'!$A154,'WEEKLY DATA'!$B$11:$B$14577,'MONTHLY DATA'!$B154)</f>
        <v>248</v>
      </c>
      <c r="BE154" s="78">
        <f>AVERAGEIFS('WEEKLY DATA'!BE$11:BE$14577,'WEEKLY DATA'!$A$11:$A$14577,'MONTHLY DATA'!$A154,'WEEKLY DATA'!$B$11:$B$14577,'MONTHLY DATA'!$B154)</f>
        <v>258</v>
      </c>
      <c r="BF154" s="78">
        <f>AVERAGEIFS('WEEKLY DATA'!BF$11:BF$14577,'WEEKLY DATA'!$A$11:$A$14577,'MONTHLY DATA'!$A154,'WEEKLY DATA'!$B$11:$B$14577,'MONTHLY DATA'!$B154)</f>
        <v>253</v>
      </c>
      <c r="BG154" s="154">
        <f t="shared" si="121"/>
        <v>-3.157894736842104E-2</v>
      </c>
      <c r="BH154" s="169">
        <f>AVERAGEIFS('WEEKLY DATA'!BH$11:BH$14577,'WEEKLY DATA'!$A$11:$A$14577,'MONTHLY DATA'!$A154,'WEEKLY DATA'!$B$11:$B$14577,'MONTHLY DATA'!$B154)</f>
        <v>367</v>
      </c>
      <c r="BI154" s="78">
        <f>AVERAGEIFS('WEEKLY DATA'!BI$11:BI$14577,'WEEKLY DATA'!$A$11:$A$14577,'MONTHLY DATA'!$A154,'WEEKLY DATA'!$B$11:$B$14577,'MONTHLY DATA'!$B154)</f>
        <v>377</v>
      </c>
      <c r="BJ154" s="78">
        <f>AVERAGEIFS('WEEKLY DATA'!BJ$11:BJ$14577,'WEEKLY DATA'!$A$11:$A$14577,'MONTHLY DATA'!$A154,'WEEKLY DATA'!$B$11:$B$14577,'MONTHLY DATA'!$B154)</f>
        <v>372</v>
      </c>
      <c r="BK154" s="154">
        <f t="shared" si="122"/>
        <v>0.10222222222222221</v>
      </c>
      <c r="BL154" s="169">
        <f>AVERAGEIFS('WEEKLY DATA'!BL$11:BL$14577,'WEEKLY DATA'!$A$11:$A$14577,'MONTHLY DATA'!$A154,'WEEKLY DATA'!$B$11:$B$14577,'MONTHLY DATA'!$B154)</f>
        <v>257</v>
      </c>
      <c r="BM154" s="78">
        <f>AVERAGEIFS('WEEKLY DATA'!BM$11:BM$14577,'WEEKLY DATA'!$A$11:$A$14577,'MONTHLY DATA'!$A154,'WEEKLY DATA'!$B$11:$B$14577,'MONTHLY DATA'!$B154)</f>
        <v>267</v>
      </c>
      <c r="BN154" s="78">
        <f>AVERAGEIFS('WEEKLY DATA'!BN$11:BN$14577,'WEEKLY DATA'!$A$11:$A$14577,'MONTHLY DATA'!$A154,'WEEKLY DATA'!$B$11:$B$14577,'MONTHLY DATA'!$B154)</f>
        <v>262</v>
      </c>
      <c r="BO154" s="154">
        <f t="shared" si="123"/>
        <v>-5.585585585585584E-2</v>
      </c>
      <c r="BP154" s="78">
        <f>AVERAGEIFS('WEEKLY DATA'!BP$11:BP$14577,'WEEKLY DATA'!$A$11:$A$14577,'MONTHLY DATA'!$A154,'WEEKLY DATA'!$B$11:$B$14577,'MONTHLY DATA'!$B154)</f>
        <v>355.5</v>
      </c>
      <c r="BQ154" s="78">
        <f>AVERAGEIFS('WEEKLY DATA'!BQ$11:BQ$14577,'WEEKLY DATA'!$A$11:$A$14577,'MONTHLY DATA'!$A154,'WEEKLY DATA'!$B$11:$B$14577,'MONTHLY DATA'!$B154)</f>
        <v>365.5</v>
      </c>
      <c r="BR154" s="78">
        <f>AVERAGEIFS('WEEKLY DATA'!BR$11:BR$14577,'WEEKLY DATA'!$A$11:$A$14577,'MONTHLY DATA'!$A154,'WEEKLY DATA'!$B$11:$B$14577,'MONTHLY DATA'!$B154)</f>
        <v>360.5</v>
      </c>
      <c r="BS154" s="154">
        <f t="shared" si="124"/>
        <v>2.8163992869875143E-2</v>
      </c>
      <c r="BT154" s="78">
        <f>AVERAGEIFS('WEEKLY DATA'!BT$11:BT$14577,'WEEKLY DATA'!$A$11:$A$14577,'MONTHLY DATA'!$A154,'WEEKLY DATA'!$B$11:$B$14577,'MONTHLY DATA'!$B154)</f>
        <v>273.5</v>
      </c>
      <c r="BU154" s="78">
        <f>AVERAGEIFS('WEEKLY DATA'!BU$11:BU$14577,'WEEKLY DATA'!$A$11:$A$14577,'MONTHLY DATA'!$A154,'WEEKLY DATA'!$B$11:$B$14577,'MONTHLY DATA'!$B154)</f>
        <v>283.5</v>
      </c>
      <c r="BV154" s="78">
        <f>AVERAGEIFS('WEEKLY DATA'!BV$11:BV$14577,'WEEKLY DATA'!$A$11:$A$14577,'MONTHLY DATA'!$A154,'WEEKLY DATA'!$B$11:$B$14577,'MONTHLY DATA'!$B154)</f>
        <v>278.5</v>
      </c>
      <c r="BW154" s="154">
        <f t="shared" si="125"/>
        <v>-3.1304347826086931E-2</v>
      </c>
      <c r="BX154" s="78">
        <f>AVERAGEIFS('WEEKLY DATA'!BX$11:BX$14577,'WEEKLY DATA'!$A$11:$A$14577,'MONTHLY DATA'!$A154,'WEEKLY DATA'!$B$11:$B$14577,'MONTHLY DATA'!$B154)</f>
        <v>367</v>
      </c>
      <c r="BY154" s="78">
        <f>AVERAGEIFS('WEEKLY DATA'!BY$11:BY$14577,'WEEKLY DATA'!$A$11:$A$14577,'MONTHLY DATA'!$A154,'WEEKLY DATA'!$B$11:$B$14577,'MONTHLY DATA'!$B154)</f>
        <v>377</v>
      </c>
      <c r="BZ154" s="78">
        <f>AVERAGEIFS('WEEKLY DATA'!BZ$11:BZ$14577,'WEEKLY DATA'!$A$11:$A$14577,'MONTHLY DATA'!$A154,'WEEKLY DATA'!$B$11:$B$14577,'MONTHLY DATA'!$B154)</f>
        <v>372</v>
      </c>
      <c r="CA154" s="154">
        <f t="shared" si="126"/>
        <v>8.8117001828153629E-2</v>
      </c>
      <c r="CB154" s="78">
        <f>AVERAGEIFS('WEEKLY DATA'!CB$11:CB$14577,'WEEKLY DATA'!$A$11:$A$14577,'MONTHLY DATA'!$A154,'WEEKLY DATA'!$B$11:$B$14577,'MONTHLY DATA'!$B154)</f>
        <v>453</v>
      </c>
      <c r="CC154" s="78">
        <f>AVERAGEIFS('WEEKLY DATA'!CC$11:CC$14577,'WEEKLY DATA'!$A$11:$A$14577,'MONTHLY DATA'!$A154,'WEEKLY DATA'!$B$11:$B$14577,'MONTHLY DATA'!$B154)</f>
        <v>463</v>
      </c>
      <c r="CD154" s="78">
        <f>AVERAGEIFS('WEEKLY DATA'!CD$11:CD$14577,'WEEKLY DATA'!$A$11:$A$14577,'MONTHLY DATA'!$A154,'WEEKLY DATA'!$B$11:$B$14577,'MONTHLY DATA'!$B154)</f>
        <v>458</v>
      </c>
      <c r="CE154" s="154">
        <f t="shared" si="127"/>
        <v>-2.6826029216467484E-2</v>
      </c>
      <c r="CF154" s="78">
        <f>AVERAGEIFS('WEEKLY DATA'!CF$11:CF$14577,'WEEKLY DATA'!$A$11:$A$14577,'MONTHLY DATA'!$A154,'WEEKLY DATA'!$B$11:$B$14577,'MONTHLY DATA'!$B154)</f>
        <v>386.5</v>
      </c>
      <c r="CG154" s="78">
        <f>AVERAGEIFS('WEEKLY DATA'!CG$11:CG$14577,'WEEKLY DATA'!$A$11:$A$14577,'MONTHLY DATA'!$A154,'WEEKLY DATA'!$B$11:$B$14577,'MONTHLY DATA'!$B154)</f>
        <v>396.5</v>
      </c>
      <c r="CH154" s="78">
        <f>AVERAGEIFS('WEEKLY DATA'!CH$11:CH$14577,'WEEKLY DATA'!$A$11:$A$14577,'MONTHLY DATA'!$A154,'WEEKLY DATA'!$B$11:$B$14577,'MONTHLY DATA'!$B154)</f>
        <v>391.5</v>
      </c>
      <c r="CI154" s="154">
        <f t="shared" si="128"/>
        <v>8.9391304347826051E-2</v>
      </c>
      <c r="CJ154" s="78">
        <f>AVERAGEIFS('WEEKLY DATA'!CJ$11:CJ$14577,'WEEKLY DATA'!$A$11:$A$14577,'MONTHLY DATA'!$A154,'WEEKLY DATA'!$B$11:$B$14577,'MONTHLY DATA'!$B154)</f>
        <v>284.5</v>
      </c>
      <c r="CK154" s="78">
        <f>AVERAGEIFS('WEEKLY DATA'!CK$11:CK$14577,'WEEKLY DATA'!$A$11:$A$14577,'MONTHLY DATA'!$A154,'WEEKLY DATA'!$B$11:$B$14577,'MONTHLY DATA'!$B154)</f>
        <v>294.5</v>
      </c>
      <c r="CL154" s="78">
        <f>AVERAGEIFS('WEEKLY DATA'!CL$11:CL$14577,'WEEKLY DATA'!$A$11:$A$14577,'MONTHLY DATA'!$A154,'WEEKLY DATA'!$B$11:$B$14577,'MONTHLY DATA'!$B154)</f>
        <v>289.5</v>
      </c>
      <c r="CM154" s="154">
        <f t="shared" si="129"/>
        <v>-1.025641025641022E-2</v>
      </c>
      <c r="CN154" s="78">
        <f>AVERAGEIFS('WEEKLY DATA'!CN$11:CN$14577,'WEEKLY DATA'!$A$11:$A$14577,'MONTHLY DATA'!$A154,'WEEKLY DATA'!$B$11:$B$14577,'MONTHLY DATA'!$B154)</f>
        <v>367</v>
      </c>
      <c r="CO154" s="78">
        <f>AVERAGEIFS('WEEKLY DATA'!CO$11:CO$14577,'WEEKLY DATA'!$A$11:$A$14577,'MONTHLY DATA'!$A154,'WEEKLY DATA'!$B$11:$B$14577,'MONTHLY DATA'!$B154)</f>
        <v>377</v>
      </c>
      <c r="CP154" s="78">
        <f>AVERAGEIFS('WEEKLY DATA'!CP$11:CP$14577,'WEEKLY DATA'!$A$11:$A$14577,'MONTHLY DATA'!$A154,'WEEKLY DATA'!$B$11:$B$14577,'MONTHLY DATA'!$B154)</f>
        <v>372</v>
      </c>
      <c r="CQ154" s="154">
        <f t="shared" si="130"/>
        <v>8.8117001828153629E-2</v>
      </c>
      <c r="CR154" s="78">
        <f>AVERAGEIFS('WEEKLY DATA'!CR$11:CR$14577,'WEEKLY DATA'!$A$11:$A$14577,'MONTHLY DATA'!$A154,'WEEKLY DATA'!$B$11:$B$14577,'MONTHLY DATA'!$B154)</f>
        <v>480</v>
      </c>
      <c r="CS154" s="78">
        <f>AVERAGEIFS('WEEKLY DATA'!CS$11:CS$14577,'WEEKLY DATA'!$A$11:$A$14577,'MONTHLY DATA'!$A154,'WEEKLY DATA'!$B$11:$B$14577,'MONTHLY DATA'!$B154)</f>
        <v>490</v>
      </c>
      <c r="CT154" s="78">
        <f>AVERAGEIFS('WEEKLY DATA'!CT$11:CT$14577,'WEEKLY DATA'!$A$11:$A$14577,'MONTHLY DATA'!$A154,'WEEKLY DATA'!$B$11:$B$14577,'MONTHLY DATA'!$B154)</f>
        <v>485</v>
      </c>
      <c r="CU154" s="154">
        <f t="shared" si="131"/>
        <v>-3.1210986267166008E-2</v>
      </c>
      <c r="CV154" s="169">
        <f>AVERAGEIFS('WEEKLY DATA'!CV$11:CV$14577,'WEEKLY DATA'!$A$11:$A$14577,'MONTHLY DATA'!$A154,'WEEKLY DATA'!$B$11:$B$14577,'MONTHLY DATA'!$B154)</f>
        <v>396.5</v>
      </c>
      <c r="CW154" s="78">
        <f>AVERAGEIFS('WEEKLY DATA'!CW$11:CW$14577,'WEEKLY DATA'!$A$11:$A$14577,'MONTHLY DATA'!$A154,'WEEKLY DATA'!$B$11:$B$14577,'MONTHLY DATA'!$B154)</f>
        <v>406.5</v>
      </c>
      <c r="CX154" s="78">
        <f>AVERAGEIFS('WEEKLY DATA'!CX$11:CX$14577,'WEEKLY DATA'!$A$11:$A$14577,'MONTHLY DATA'!$A154,'WEEKLY DATA'!$B$11:$B$14577,'MONTHLY DATA'!$B154)</f>
        <v>401.5</v>
      </c>
      <c r="CY154" s="154">
        <f t="shared" si="132"/>
        <v>4.7960848287112556E-2</v>
      </c>
      <c r="CZ154" s="169">
        <f>AVERAGEIFS('WEEKLY DATA'!CZ$11:CZ$14577,'WEEKLY DATA'!$A$11:$A$14577,'MONTHLY DATA'!$A154,'WEEKLY DATA'!$B$11:$B$14577,'MONTHLY DATA'!$B154)</f>
        <v>306.5</v>
      </c>
      <c r="DA154" s="78">
        <f>AVERAGEIFS('WEEKLY DATA'!DA$11:DA$14577,'WEEKLY DATA'!$A$11:$A$14577,'MONTHLY DATA'!$A154,'WEEKLY DATA'!$B$11:$B$14577,'MONTHLY DATA'!$B154)</f>
        <v>316.5</v>
      </c>
      <c r="DB154" s="78">
        <f>AVERAGEIFS('WEEKLY DATA'!DB$11:DB$14577,'WEEKLY DATA'!$A$11:$A$14577,'MONTHLY DATA'!$A154,'WEEKLY DATA'!$B$11:$B$14577,'MONTHLY DATA'!$B154)</f>
        <v>311.5</v>
      </c>
      <c r="DC154" s="154">
        <f t="shared" si="133"/>
        <v>-1.6962524654832389E-2</v>
      </c>
      <c r="DD154" s="78">
        <f>AVERAGEIFS('WEEKLY DATA'!DD$11:DD$14577,'WEEKLY DATA'!$A$11:$A$14577,'MONTHLY DATA'!$A154,'WEEKLY DATA'!$B$11:$B$14577,'MONTHLY DATA'!$B154)</f>
        <v>397</v>
      </c>
      <c r="DE154" s="78">
        <f>AVERAGEIFS('WEEKLY DATA'!DE$11:DE$14577,'WEEKLY DATA'!$A$11:$A$14577,'MONTHLY DATA'!$A154,'WEEKLY DATA'!$B$11:$B$14577,'MONTHLY DATA'!$B154)</f>
        <v>407</v>
      </c>
      <c r="DF154" s="78">
        <f>AVERAGEIFS('WEEKLY DATA'!DF$11:DF$14577,'WEEKLY DATA'!$A$11:$A$14577,'MONTHLY DATA'!$A154,'WEEKLY DATA'!$B$11:$B$14577,'MONTHLY DATA'!$B154)</f>
        <v>402</v>
      </c>
      <c r="DG154" s="154">
        <f t="shared" si="134"/>
        <v>0.11473136915077986</v>
      </c>
      <c r="DH154" s="78">
        <f>AVERAGEIFS('WEEKLY DATA'!DH$11:DH$14577,'WEEKLY DATA'!$A$11:$A$14577,'MONTHLY DATA'!$A154,'WEEKLY DATA'!$B$11:$B$14577,'MONTHLY DATA'!$B154)</f>
        <v>466.5</v>
      </c>
      <c r="DI154" s="78">
        <f>AVERAGEIFS('WEEKLY DATA'!DI$11:DI$14577,'WEEKLY DATA'!$A$11:$A$14577,'MONTHLY DATA'!$A154,'WEEKLY DATA'!$B$11:$B$14577,'MONTHLY DATA'!$B154)</f>
        <v>476.5</v>
      </c>
      <c r="DJ154" s="78">
        <f>AVERAGEIFS('WEEKLY DATA'!DJ$11:DJ$14577,'WEEKLY DATA'!$A$11:$A$14577,'MONTHLY DATA'!$A154,'WEEKLY DATA'!$B$11:$B$14577,'MONTHLY DATA'!$B154)</f>
        <v>471.5</v>
      </c>
      <c r="DK154" s="154">
        <f t="shared" si="135"/>
        <v>-2.4062095730918553E-2</v>
      </c>
      <c r="DL154" s="169">
        <f>AVERAGEIFS('WEEKLY DATA'!DL$11:DL$14577,'WEEKLY DATA'!$A$11:$A$14577,'MONTHLY DATA'!$A154,'WEEKLY DATA'!$B$11:$B$14577,'MONTHLY DATA'!$B154)</f>
        <v>357.5</v>
      </c>
      <c r="DM154" s="78">
        <f>AVERAGEIFS('WEEKLY DATA'!DM$11:DM$14577,'WEEKLY DATA'!$A$11:$A$14577,'MONTHLY DATA'!$A154,'WEEKLY DATA'!$B$11:$B$14577,'MONTHLY DATA'!$B154)</f>
        <v>367.5</v>
      </c>
      <c r="DN154" s="78">
        <f>AVERAGEIFS('WEEKLY DATA'!DN$11:DN$14577,'WEEKLY DATA'!$A$11:$A$14577,'MONTHLY DATA'!$A154,'WEEKLY DATA'!$B$11:$B$14577,'MONTHLY DATA'!$B154)</f>
        <v>362.5</v>
      </c>
      <c r="DO154" s="154">
        <f t="shared" si="136"/>
        <v>7.2088724584103536E-2</v>
      </c>
      <c r="DP154" s="78">
        <f>AVERAGEIFS('WEEKLY DATA'!DP$11:DP$14577,'WEEKLY DATA'!$A$11:$A$14577,'MONTHLY DATA'!$A154,'WEEKLY DATA'!$B$11:$B$14577,'MONTHLY DATA'!$B154)</f>
        <v>274.5</v>
      </c>
      <c r="DQ154" s="78">
        <f>AVERAGEIFS('WEEKLY DATA'!DQ$11:DQ$14577,'WEEKLY DATA'!$A$11:$A$14577,'MONTHLY DATA'!$A154,'WEEKLY DATA'!$B$11:$B$14577,'MONTHLY DATA'!$B154)</f>
        <v>284.5</v>
      </c>
      <c r="DR154" s="78">
        <f>AVERAGEIFS('WEEKLY DATA'!DR$11:DR$14577,'WEEKLY DATA'!$A$11:$A$14577,'MONTHLY DATA'!$A154,'WEEKLY DATA'!$B$11:$B$14577,'MONTHLY DATA'!$B154)</f>
        <v>279.5</v>
      </c>
      <c r="DS154" s="154">
        <f t="shared" si="137"/>
        <v>-6.0504201680672276E-2</v>
      </c>
      <c r="DT154" s="78">
        <f>AVERAGEIFS('WEEKLY DATA'!DT$11:DT$14577,'WEEKLY DATA'!$A$11:$A$14577,'MONTHLY DATA'!$A154,'WEEKLY DATA'!$B$11:$B$14577,'MONTHLY DATA'!$B154)</f>
        <v>397</v>
      </c>
      <c r="DU154" s="78">
        <f>AVERAGEIFS('WEEKLY DATA'!DU$11:DU$14577,'WEEKLY DATA'!$A$11:$A$14577,'MONTHLY DATA'!$A154,'WEEKLY DATA'!$B$11:$B$14577,'MONTHLY DATA'!$B154)</f>
        <v>407</v>
      </c>
      <c r="DV154" s="78">
        <f>AVERAGEIFS('WEEKLY DATA'!DV$11:DV$14577,'WEEKLY DATA'!$A$11:$A$14577,'MONTHLY DATA'!$A154,'WEEKLY DATA'!$B$11:$B$14577,'MONTHLY DATA'!$B154)</f>
        <v>402</v>
      </c>
      <c r="DW154" s="154">
        <f t="shared" si="138"/>
        <v>0.11473136915077986</v>
      </c>
      <c r="DX154" s="78">
        <f>AVERAGEIFS('WEEKLY DATA'!DX$11:DX$14577,'WEEKLY DATA'!$A$11:$A$14577,'MONTHLY DATA'!$A154,'WEEKLY DATA'!$B$11:$B$14577,'MONTHLY DATA'!$B154)</f>
        <v>451.5</v>
      </c>
      <c r="DY154" s="78">
        <f>AVERAGEIFS('WEEKLY DATA'!DY$11:DY$14577,'WEEKLY DATA'!$A$11:$A$14577,'MONTHLY DATA'!$A154,'WEEKLY DATA'!$B$11:$B$14577,'MONTHLY DATA'!$B154)</f>
        <v>461.5</v>
      </c>
      <c r="DZ154" s="78">
        <f>AVERAGEIFS('WEEKLY DATA'!DZ$11:DZ$14577,'WEEKLY DATA'!$A$11:$A$14577,'MONTHLY DATA'!$A154,'WEEKLY DATA'!$B$11:$B$14577,'MONTHLY DATA'!$B154)</f>
        <v>456.5</v>
      </c>
      <c r="EA154" s="154">
        <f t="shared" si="139"/>
        <v>-2.483311081441919E-2</v>
      </c>
      <c r="EB154" s="78">
        <f>AVERAGEIFS('WEEKLY DATA'!EB$11:EB$14577,'WEEKLY DATA'!$A$11:$A$14577,'MONTHLY DATA'!$A154,'WEEKLY DATA'!$B$11:$B$14577,'MONTHLY DATA'!$B154)</f>
        <v>376.5</v>
      </c>
      <c r="EC154" s="78">
        <f>AVERAGEIFS('WEEKLY DATA'!EC$11:EC$14577,'WEEKLY DATA'!$A$11:$A$14577,'MONTHLY DATA'!$A154,'WEEKLY DATA'!$B$11:$B$14577,'MONTHLY DATA'!$B154)</f>
        <v>386.5</v>
      </c>
      <c r="ED154" s="78">
        <f>AVERAGEIFS('WEEKLY DATA'!ED$11:ED$14577,'WEEKLY DATA'!$A$11:$A$14577,'MONTHLY DATA'!$A154,'WEEKLY DATA'!$B$11:$B$14577,'MONTHLY DATA'!$B154)</f>
        <v>381.5</v>
      </c>
      <c r="EE154" s="154">
        <f t="shared" si="140"/>
        <v>1.5640599001663924E-2</v>
      </c>
      <c r="EF154" s="169">
        <f>AVERAGEIFS('WEEKLY DATA'!EF$11:EF$14577,'WEEKLY DATA'!$A$11:$A$14577,'MONTHLY DATA'!$A154,'WEEKLY DATA'!$B$11:$B$14577,'MONTHLY DATA'!$B154)</f>
        <v>297.5</v>
      </c>
      <c r="EG154" s="78">
        <f>AVERAGEIFS('WEEKLY DATA'!EG$11:EG$14577,'WEEKLY DATA'!$A$11:$A$14577,'MONTHLY DATA'!$A154,'WEEKLY DATA'!$B$11:$B$14577,'MONTHLY DATA'!$B154)</f>
        <v>307.5</v>
      </c>
      <c r="EH154" s="78">
        <f>AVERAGEIFS('WEEKLY DATA'!EH$11:EH$14577,'WEEKLY DATA'!$A$11:$A$14577,'MONTHLY DATA'!$A154,'WEEKLY DATA'!$B$11:$B$14577,'MONTHLY DATA'!$B154)</f>
        <v>302.5</v>
      </c>
      <c r="EI154" s="154">
        <f t="shared" si="141"/>
        <v>-6.1601642710472637E-3</v>
      </c>
      <c r="EJ154" s="78">
        <f>AVERAGEIFS('WEEKLY DATA'!EJ$11:EJ$14577,'WEEKLY DATA'!$A$11:$A$14577,'MONTHLY DATA'!$A154,'WEEKLY DATA'!$B$11:$B$14577,'MONTHLY DATA'!$B154)</f>
        <v>394.5</v>
      </c>
      <c r="EK154" s="78">
        <f>AVERAGEIFS('WEEKLY DATA'!EK$11:EK$14577,'WEEKLY DATA'!$A$11:$A$14577,'MONTHLY DATA'!$A154,'WEEKLY DATA'!$B$11:$B$14577,'MONTHLY DATA'!$B154)</f>
        <v>404.5</v>
      </c>
      <c r="EL154" s="78">
        <f>AVERAGEIFS('WEEKLY DATA'!EL$11:EL$14577,'WEEKLY DATA'!$A$11:$A$14577,'MONTHLY DATA'!$A154,'WEEKLY DATA'!$B$11:$B$14577,'MONTHLY DATA'!$B154)</f>
        <v>399.5</v>
      </c>
      <c r="EM154" s="154">
        <f t="shared" si="142"/>
        <v>8.892674616695051E-2</v>
      </c>
      <c r="EN154" s="78">
        <f>AVERAGEIFS('WEEKLY DATA'!EN$11:EN$14577,'WEEKLY DATA'!$A$11:$A$14577,'MONTHLY DATA'!$A154,'WEEKLY DATA'!$B$11:$B$14577,'MONTHLY DATA'!$B154)</f>
        <v>496.5</v>
      </c>
      <c r="EO154" s="78">
        <f>AVERAGEIFS('WEEKLY DATA'!EO$11:EO$14577,'WEEKLY DATA'!$A$11:$A$14577,'MONTHLY DATA'!$A154,'WEEKLY DATA'!$B$11:$B$14577,'MONTHLY DATA'!$B154)</f>
        <v>506.5</v>
      </c>
      <c r="EP154" s="78">
        <f>AVERAGEIFS('WEEKLY DATA'!EP$11:EP$14577,'WEEKLY DATA'!$A$11:$A$14577,'MONTHLY DATA'!$A154,'WEEKLY DATA'!$B$11:$B$14577,'MONTHLY DATA'!$B154)</f>
        <v>501.5</v>
      </c>
      <c r="EQ154" s="154">
        <f t="shared" si="143"/>
        <v>-2.2655298416565217E-2</v>
      </c>
      <c r="ER154" s="78">
        <f>AVERAGEIFS('WEEKLY DATA'!ER$11:ER$14577,'WEEKLY DATA'!$A$11:$A$14577,'MONTHLY DATA'!$A154,'WEEKLY DATA'!$B$11:$B$14577,'MONTHLY DATA'!$B154)</f>
        <v>369</v>
      </c>
      <c r="ES154" s="78">
        <f>AVERAGEIFS('WEEKLY DATA'!ES$11:ES$14577,'WEEKLY DATA'!$A$11:$A$14577,'MONTHLY DATA'!$A154,'WEEKLY DATA'!$B$11:$B$14577,'MONTHLY DATA'!$B154)</f>
        <v>379</v>
      </c>
      <c r="ET154" s="78">
        <f>AVERAGEIFS('WEEKLY DATA'!ET$11:ET$14577,'WEEKLY DATA'!$A$11:$A$14577,'MONTHLY DATA'!$A154,'WEEKLY DATA'!$B$11:$B$14577,'MONTHLY DATA'!$B154)</f>
        <v>374</v>
      </c>
      <c r="EU154" s="154">
        <f t="shared" si="144"/>
        <v>2.8178694158075501E-2</v>
      </c>
      <c r="EV154" s="78">
        <f>AVERAGEIFS('WEEKLY DATA'!EV$11:EV$14577,'WEEKLY DATA'!$A$11:$A$14577,'MONTHLY DATA'!$A154,'WEEKLY DATA'!$B$11:$B$14577,'MONTHLY DATA'!$B154)</f>
        <v>283.5</v>
      </c>
      <c r="EW154" s="78">
        <f>AVERAGEIFS('WEEKLY DATA'!EW$11:EW$14577,'WEEKLY DATA'!$A$11:$A$14577,'MONTHLY DATA'!$A154,'WEEKLY DATA'!$B$11:$B$14577,'MONTHLY DATA'!$B154)</f>
        <v>293.5</v>
      </c>
      <c r="EX154" s="78">
        <f>AVERAGEIFS('WEEKLY DATA'!EX$11:EX$14577,'WEEKLY DATA'!$A$11:$A$14577,'MONTHLY DATA'!$A154,'WEEKLY DATA'!$B$11:$B$14577,'MONTHLY DATA'!$B154)</f>
        <v>288.5</v>
      </c>
      <c r="EY154" s="154">
        <f t="shared" si="145"/>
        <v>3.730337078651691E-2</v>
      </c>
      <c r="EZ154" s="78">
        <f>AVERAGEIFS('WEEKLY DATA'!EZ$11:EZ$14577,'WEEKLY DATA'!$A$11:$A$14577,'MONTHLY DATA'!$A154,'WEEKLY DATA'!$B$11:$B$14577,'MONTHLY DATA'!$B154)</f>
        <v>402</v>
      </c>
      <c r="FA154" s="78">
        <f>AVERAGEIFS('WEEKLY DATA'!FA$11:FA$14577,'WEEKLY DATA'!$A$11:$A$14577,'MONTHLY DATA'!$A154,'WEEKLY DATA'!$B$11:$B$14577,'MONTHLY DATA'!$B154)</f>
        <v>412</v>
      </c>
      <c r="FB154" s="78">
        <f>AVERAGEIFS('WEEKLY DATA'!FB$11:FB$14577,'WEEKLY DATA'!$A$11:$A$14577,'MONTHLY DATA'!$A154,'WEEKLY DATA'!$B$11:$B$14577,'MONTHLY DATA'!$B154)</f>
        <v>407</v>
      </c>
      <c r="FC154" s="154">
        <f t="shared" si="146"/>
        <v>8.7145242070116868E-2</v>
      </c>
      <c r="FD154" s="78">
        <f>AVERAGEIFS('WEEKLY DATA'!FD$11:FD$14577,'WEEKLY DATA'!$A$11:$A$14577,'MONTHLY DATA'!$A154,'WEEKLY DATA'!$B$11:$B$14577,'MONTHLY DATA'!$B154)</f>
        <v>295</v>
      </c>
      <c r="FE154" s="78">
        <f>AVERAGEIFS('WEEKLY DATA'!FE$11:FE$14577,'WEEKLY DATA'!$A$11:$A$14577,'MONTHLY DATA'!$A154,'WEEKLY DATA'!$B$11:$B$14577,'MONTHLY DATA'!$B154)</f>
        <v>305</v>
      </c>
      <c r="FF154" s="78">
        <f>AVERAGEIFS('WEEKLY DATA'!FF$11:FF$14577,'WEEKLY DATA'!$A$11:$A$14577,'MONTHLY DATA'!$A154,'WEEKLY DATA'!$B$11:$B$14577,'MONTHLY DATA'!$B154)</f>
        <v>300</v>
      </c>
      <c r="FG154" s="154">
        <f t="shared" si="147"/>
        <v>-0.11111111111111116</v>
      </c>
      <c r="FH154" s="78">
        <f>AVERAGEIFS('WEEKLY DATA'!FH$11:FH$14577,'WEEKLY DATA'!$A$11:$A$14577,'MONTHLY DATA'!$A154,'WEEKLY DATA'!$B$11:$B$14577,'MONTHLY DATA'!$B154)</f>
        <v>331</v>
      </c>
      <c r="FI154" s="78">
        <f>AVERAGEIFS('WEEKLY DATA'!FI$11:FI$14577,'WEEKLY DATA'!$A$11:$A$14577,'MONTHLY DATA'!$A154,'WEEKLY DATA'!$B$11:$B$14577,'MONTHLY DATA'!$B154)</f>
        <v>341</v>
      </c>
      <c r="FJ154" s="78">
        <f>AVERAGEIFS('WEEKLY DATA'!FJ$11:FJ$14577,'WEEKLY DATA'!$A$11:$A$14577,'MONTHLY DATA'!$A154,'WEEKLY DATA'!$B$11:$B$14577,'MONTHLY DATA'!$B154)</f>
        <v>336</v>
      </c>
      <c r="FK154" s="154">
        <f t="shared" si="148"/>
        <v>-0.10250417362270448</v>
      </c>
      <c r="FL154" s="169">
        <f>AVERAGEIFS('WEEKLY DATA'!FL$11:FL$14577,'WEEKLY DATA'!$A$11:$A$14577,'MONTHLY DATA'!$A154,'WEEKLY DATA'!$B$11:$B$14577,'MONTHLY DATA'!$B154)</f>
        <v>275</v>
      </c>
      <c r="FM154" s="78">
        <f>AVERAGEIFS('WEEKLY DATA'!FM$11:FM$14577,'WEEKLY DATA'!$A$11:$A$14577,'MONTHLY DATA'!$A154,'WEEKLY DATA'!$B$11:$B$14577,'MONTHLY DATA'!$B154)</f>
        <v>285</v>
      </c>
      <c r="FN154" s="78">
        <f>AVERAGEIFS('WEEKLY DATA'!FN$11:FN$14577,'WEEKLY DATA'!$A$11:$A$14577,'MONTHLY DATA'!$A154,'WEEKLY DATA'!$B$11:$B$14577,'MONTHLY DATA'!$B154)</f>
        <v>280</v>
      </c>
      <c r="FO154" s="154">
        <f t="shared" si="149"/>
        <v>-7.8189300411522611E-2</v>
      </c>
      <c r="FP154" s="78">
        <f>AVERAGEIFS('WEEKLY DATA'!FP$11:FP$14577,'WEEKLY DATA'!$A$11:$A$14577,'MONTHLY DATA'!$A154,'WEEKLY DATA'!$B$11:$B$14577,'MONTHLY DATA'!$B154)</f>
        <v>331</v>
      </c>
      <c r="FQ154" s="78">
        <f>AVERAGEIFS('WEEKLY DATA'!FQ$11:FQ$14577,'WEEKLY DATA'!$A$11:$A$14577,'MONTHLY DATA'!$A154,'WEEKLY DATA'!$B$11:$B$14577,'MONTHLY DATA'!$B154)</f>
        <v>341</v>
      </c>
      <c r="FR154" s="78">
        <f>AVERAGEIFS('WEEKLY DATA'!FR$11:FR$14577,'WEEKLY DATA'!$A$11:$A$14577,'MONTHLY DATA'!$A154,'WEEKLY DATA'!$B$11:$B$14577,'MONTHLY DATA'!$B154)</f>
        <v>336</v>
      </c>
      <c r="FS154" s="154">
        <f t="shared" si="150"/>
        <v>9.2682926829268375E-2</v>
      </c>
      <c r="FT154" s="78">
        <f>AVERAGEIFS('WEEKLY DATA'!FT$11:FT$14577,'WEEKLY DATA'!$A$11:$A$14577,'MONTHLY DATA'!$A154,'WEEKLY DATA'!$B$11:$B$14577,'MONTHLY DATA'!$B154)</f>
        <v>276</v>
      </c>
      <c r="FU154" s="78">
        <f>AVERAGEIFS('WEEKLY DATA'!FU$11:FU$14577,'WEEKLY DATA'!$A$11:$A$14577,'MONTHLY DATA'!$A154,'WEEKLY DATA'!$B$11:$B$14577,'MONTHLY DATA'!$B154)</f>
        <v>286</v>
      </c>
      <c r="FV154" s="78">
        <f>AVERAGEIFS('WEEKLY DATA'!FV$11:FV$14577,'WEEKLY DATA'!$A$11:$A$14577,'MONTHLY DATA'!$A154,'WEEKLY DATA'!$B$11:$B$14577,'MONTHLY DATA'!$B154)</f>
        <v>281</v>
      </c>
      <c r="FW154" s="154">
        <f t="shared" si="151"/>
        <v>-0.24816053511705682</v>
      </c>
      <c r="FX154" s="78">
        <f>AVERAGEIFS('WEEKLY DATA'!FX$11:FX$14577,'WEEKLY DATA'!$A$11:$A$14577,'MONTHLY DATA'!$A154,'WEEKLY DATA'!$B$11:$B$14577,'MONTHLY DATA'!$B154)</f>
        <v>276</v>
      </c>
      <c r="FY154" s="78">
        <f>AVERAGEIFS('WEEKLY DATA'!FY$11:FY$14577,'WEEKLY DATA'!$A$11:$A$14577,'MONTHLY DATA'!$A154,'WEEKLY DATA'!$B$11:$B$14577,'MONTHLY DATA'!$B154)</f>
        <v>286</v>
      </c>
      <c r="FZ154" s="78">
        <f>AVERAGEIFS('WEEKLY DATA'!FZ$11:FZ$14577,'WEEKLY DATA'!$A$11:$A$14577,'MONTHLY DATA'!$A154,'WEEKLY DATA'!$B$11:$B$14577,'MONTHLY DATA'!$B154)</f>
        <v>281</v>
      </c>
      <c r="GA154" s="154">
        <f t="shared" si="152"/>
        <v>-0.15805243445692885</v>
      </c>
      <c r="GB154" s="78">
        <f>AVERAGEIFS('WEEKLY DATA'!GB$11:GB$14577,'WEEKLY DATA'!$A$11:$A$14577,'MONTHLY DATA'!$A154,'WEEKLY DATA'!$B$11:$B$14577,'MONTHLY DATA'!$B154)</f>
        <v>486.5</v>
      </c>
      <c r="GC154" s="78">
        <f>AVERAGEIFS('WEEKLY DATA'!GC$11:GC$14577,'WEEKLY DATA'!$A$11:$A$14577,'MONTHLY DATA'!$A154,'WEEKLY DATA'!$B$11:$B$14577,'MONTHLY DATA'!$B154)</f>
        <v>496.5</v>
      </c>
      <c r="GD154" s="78">
        <f>AVERAGEIFS('WEEKLY DATA'!GD$11:GD$14577,'WEEKLY DATA'!$A$11:$A$14577,'MONTHLY DATA'!$A154,'WEEKLY DATA'!$B$11:$B$14577,'MONTHLY DATA'!$B154)</f>
        <v>491.5</v>
      </c>
      <c r="GE154" s="154">
        <f t="shared" si="153"/>
        <v>3.883751651254963E-2</v>
      </c>
      <c r="GF154" s="169">
        <f>AVERAGEIFS('WEEKLY DATA'!GF$11:GF$14577,'WEEKLY DATA'!$A$11:$A$14577,'MONTHLY DATA'!$A154,'WEEKLY DATA'!$B$11:$B$14577,'MONTHLY DATA'!$B154)</f>
        <v>396.5</v>
      </c>
      <c r="GG154" s="78">
        <f>AVERAGEIFS('WEEKLY DATA'!GG$11:GG$14577,'WEEKLY DATA'!$A$11:$A$14577,'MONTHLY DATA'!$A154,'WEEKLY DATA'!$B$11:$B$14577,'MONTHLY DATA'!$B154)</f>
        <v>406.5</v>
      </c>
      <c r="GH154" s="78">
        <f>AVERAGEIFS('WEEKLY DATA'!GH$11:GH$14577,'WEEKLY DATA'!$A$11:$A$14577,'MONTHLY DATA'!$A154,'WEEKLY DATA'!$B$11:$B$14577,'MONTHLY DATA'!$B154)</f>
        <v>401.5</v>
      </c>
      <c r="GI154" s="154">
        <f t="shared" si="154"/>
        <v>-1.3210445468510024E-2</v>
      </c>
      <c r="GJ154" s="78">
        <f>AVERAGEIFS('WEEKLY DATA'!GJ$11:GJ$14577,'WEEKLY DATA'!$A$11:$A$14577,'MONTHLY DATA'!$A154,'WEEKLY DATA'!$B$11:$B$14577,'MONTHLY DATA'!$B154)</f>
        <v>407</v>
      </c>
      <c r="GK154" s="78">
        <f>AVERAGEIFS('WEEKLY DATA'!GK$11:GK$14577,'WEEKLY DATA'!$A$11:$A$14577,'MONTHLY DATA'!$A154,'WEEKLY DATA'!$B$11:$B$14577,'MONTHLY DATA'!$B154)</f>
        <v>417</v>
      </c>
      <c r="GL154" s="78">
        <f>AVERAGEIFS('WEEKLY DATA'!GL$11:GL$14577,'WEEKLY DATA'!$A$11:$A$14577,'MONTHLY DATA'!$A154,'WEEKLY DATA'!$B$11:$B$14577,'MONTHLY DATA'!$B154)</f>
        <v>412</v>
      </c>
      <c r="GM154" s="154">
        <f t="shared" si="155"/>
        <v>0.11163575042158524</v>
      </c>
      <c r="GN154" s="78">
        <f>AVERAGEIFS('WEEKLY DATA'!GN$11:GN$14577,'WEEKLY DATA'!$A$11:$A$14577,'MONTHLY DATA'!$A154,'WEEKLY DATA'!$B$11:$B$14577,'MONTHLY DATA'!$B154)</f>
        <v>556.5</v>
      </c>
      <c r="GO154" s="78">
        <f>AVERAGEIFS('WEEKLY DATA'!GO$11:GO$14577,'WEEKLY DATA'!$A$11:$A$14577,'MONTHLY DATA'!$A154,'WEEKLY DATA'!$B$11:$B$14577,'MONTHLY DATA'!$B154)</f>
        <v>566.5</v>
      </c>
      <c r="GP154" s="78">
        <f>AVERAGEIFS('WEEKLY DATA'!GP$11:GP$14577,'WEEKLY DATA'!$A$11:$A$14577,'MONTHLY DATA'!$A154,'WEEKLY DATA'!$B$11:$B$14577,'MONTHLY DATA'!$B154)</f>
        <v>561.5</v>
      </c>
      <c r="GQ154" s="154">
        <f t="shared" si="156"/>
        <v>-2.028353326063248E-2</v>
      </c>
      <c r="GR154" s="78"/>
    </row>
    <row r="155" spans="1:200" ht="15.75" x14ac:dyDescent="0.25">
      <c r="A155">
        <f t="shared" si="106"/>
        <v>1</v>
      </c>
      <c r="B155">
        <f t="shared" si="107"/>
        <v>2022</v>
      </c>
      <c r="C155" s="86">
        <v>44562</v>
      </c>
      <c r="D155" s="78">
        <f>AVERAGEIFS('WEEKLY DATA'!D$11:D$14577,'WEEKLY DATA'!$A$11:$A$14577,'MONTHLY DATA'!$A155,'WEEKLY DATA'!$B$11:$B$14577,'MONTHLY DATA'!$B155)</f>
        <v>394.375</v>
      </c>
      <c r="E155" s="78">
        <f>AVERAGEIFS('WEEKLY DATA'!E$11:E$14577,'WEEKLY DATA'!$A$11:$A$14577,'MONTHLY DATA'!$A155,'WEEKLY DATA'!$B$11:$B$14577,'MONTHLY DATA'!$B155)</f>
        <v>404.375</v>
      </c>
      <c r="F155" s="78">
        <f>AVERAGEIFS('WEEKLY DATA'!F$11:F$14577,'WEEKLY DATA'!$A$11:$A$14577,'MONTHLY DATA'!$A155,'WEEKLY DATA'!$B$11:$B$14577,'MONTHLY DATA'!$B155)</f>
        <v>399.375</v>
      </c>
      <c r="G155" s="154">
        <f t="shared" si="108"/>
        <v>-7.6589595375722519E-2</v>
      </c>
      <c r="H155" s="169">
        <f>AVERAGEIFS('WEEKLY DATA'!H$11:H$14577,'WEEKLY DATA'!$A$11:$A$14577,'MONTHLY DATA'!$A155,'WEEKLY DATA'!$B$11:$B$14577,'MONTHLY DATA'!$B155)</f>
        <v>328.125</v>
      </c>
      <c r="I155" s="78">
        <f>AVERAGEIFS('WEEKLY DATA'!I$11:I$14577,'WEEKLY DATA'!$A$11:$A$14577,'MONTHLY DATA'!$A155,'WEEKLY DATA'!$B$11:$B$14577,'MONTHLY DATA'!$B155)</f>
        <v>338.125</v>
      </c>
      <c r="J155" s="78">
        <f>AVERAGEIFS('WEEKLY DATA'!J$11:J$14577,'WEEKLY DATA'!$A$11:$A$14577,'MONTHLY DATA'!$A155,'WEEKLY DATA'!$B$11:$B$14577,'MONTHLY DATA'!$B155)</f>
        <v>333.125</v>
      </c>
      <c r="K155" s="154">
        <f t="shared" si="109"/>
        <v>-4.1366906474820109E-2</v>
      </c>
      <c r="L155" s="169">
        <f>AVERAGEIFS('WEEKLY DATA'!L$11:L$14577,'WEEKLY DATA'!$A$11:$A$14577,'MONTHLY DATA'!$A155,'WEEKLY DATA'!$B$11:$B$14577,'MONTHLY DATA'!$B155)</f>
        <v>338.75</v>
      </c>
      <c r="M155" s="78">
        <f>AVERAGEIFS('WEEKLY DATA'!M$11:M$14577,'WEEKLY DATA'!$A$11:$A$14577,'MONTHLY DATA'!$A155,'WEEKLY DATA'!$B$11:$B$14577,'MONTHLY DATA'!$B155)</f>
        <v>348.75</v>
      </c>
      <c r="N155" s="78">
        <f>AVERAGEIFS('WEEKLY DATA'!N$11:N$14577,'WEEKLY DATA'!$A$11:$A$14577,'MONTHLY DATA'!$A155,'WEEKLY DATA'!$B$11:$B$14577,'MONTHLY DATA'!$B155)</f>
        <v>343.75</v>
      </c>
      <c r="O155" s="154">
        <f t="shared" si="110"/>
        <v>-0.10130718954248363</v>
      </c>
      <c r="P155" s="169">
        <f>AVERAGEIFS('WEEKLY DATA'!P$11:P$14577,'WEEKLY DATA'!$A$11:$A$14577,'MONTHLY DATA'!$A155,'WEEKLY DATA'!$B$11:$B$14577,'MONTHLY DATA'!$B155)</f>
        <v>325.625</v>
      </c>
      <c r="Q155" s="78">
        <f>AVERAGEIFS('WEEKLY DATA'!Q$11:Q$14577,'WEEKLY DATA'!$A$11:$A$14577,'MONTHLY DATA'!$A155,'WEEKLY DATA'!$B$11:$B$14577,'MONTHLY DATA'!$B155)</f>
        <v>335.625</v>
      </c>
      <c r="R155" s="78">
        <f>AVERAGEIFS('WEEKLY DATA'!R$11:R$14577,'WEEKLY DATA'!$A$11:$A$14577,'MONTHLY DATA'!$A155,'WEEKLY DATA'!$B$11:$B$14577,'MONTHLY DATA'!$B155)</f>
        <v>330.625</v>
      </c>
      <c r="S155" s="154">
        <f t="shared" si="111"/>
        <v>-1.8916913946587566E-2</v>
      </c>
      <c r="T155" s="169">
        <f>AVERAGEIFS('WEEKLY DATA'!T$11:T$14577,'WEEKLY DATA'!$A$11:$A$14577,'MONTHLY DATA'!$A155,'WEEKLY DATA'!$B$11:$B$14577,'MONTHLY DATA'!$B155)</f>
        <v>295.625</v>
      </c>
      <c r="U155" s="78">
        <f>AVERAGEIFS('WEEKLY DATA'!U$11:U$14577,'WEEKLY DATA'!$A$11:$A$14577,'MONTHLY DATA'!$A155,'WEEKLY DATA'!$B$11:$B$14577,'MONTHLY DATA'!$B155)</f>
        <v>305.625</v>
      </c>
      <c r="V155" s="78">
        <f>AVERAGEIFS('WEEKLY DATA'!V$11:V$14577,'WEEKLY DATA'!$A$11:$A$14577,'MONTHLY DATA'!$A155,'WEEKLY DATA'!$B$11:$B$14577,'MONTHLY DATA'!$B155)</f>
        <v>300.625</v>
      </c>
      <c r="W155" s="154">
        <f t="shared" si="112"/>
        <v>-4.4117647058823484E-2</v>
      </c>
      <c r="X155" s="169">
        <f>AVERAGEIFS('WEEKLY DATA'!X$11:X$14577,'WEEKLY DATA'!$A$11:$A$14577,'MONTHLY DATA'!$A155,'WEEKLY DATA'!$B$11:$B$14577,'MONTHLY DATA'!$B155)</f>
        <v>280.625</v>
      </c>
      <c r="Y155" s="78">
        <f>AVERAGEIFS('WEEKLY DATA'!Y$11:Y$14577,'WEEKLY DATA'!$A$11:$A$14577,'MONTHLY DATA'!$A155,'WEEKLY DATA'!$B$11:$B$14577,'MONTHLY DATA'!$B155)</f>
        <v>290.625</v>
      </c>
      <c r="Z155" s="78">
        <f>AVERAGEIFS('WEEKLY DATA'!Z$11:Z$14577,'WEEKLY DATA'!$A$11:$A$14577,'MONTHLY DATA'!$A155,'WEEKLY DATA'!$B$11:$B$14577,'MONTHLY DATA'!$B155)</f>
        <v>285.625</v>
      </c>
      <c r="AA155" s="154">
        <f t="shared" si="113"/>
        <v>-1.3385146804835935E-2</v>
      </c>
      <c r="AB155" s="169">
        <f>AVERAGEIFS('WEEKLY DATA'!AB$11:AB$14577,'WEEKLY DATA'!$A$11:$A$14577,'MONTHLY DATA'!$A155,'WEEKLY DATA'!$B$11:$B$14577,'MONTHLY DATA'!$B155)</f>
        <v>323.75</v>
      </c>
      <c r="AC155" s="78">
        <f>AVERAGEIFS('WEEKLY DATA'!AC$11:AC$14577,'WEEKLY DATA'!$A$11:$A$14577,'MONTHLY DATA'!$A155,'WEEKLY DATA'!$B$11:$B$14577,'MONTHLY DATA'!$B155)</f>
        <v>333.75</v>
      </c>
      <c r="AD155" s="78">
        <f>AVERAGEIFS('WEEKLY DATA'!AD$11:AD$14577,'WEEKLY DATA'!$A$11:$A$14577,'MONTHLY DATA'!$A155,'WEEKLY DATA'!$B$11:$B$14577,'MONTHLY DATA'!$B155)</f>
        <v>328.75</v>
      </c>
      <c r="AE155" s="154">
        <f t="shared" si="114"/>
        <v>-0.14052287581699341</v>
      </c>
      <c r="AF155" s="169">
        <f>AVERAGEIFS('WEEKLY DATA'!AF$11:AF$14577,'WEEKLY DATA'!$A$11:$A$14577,'MONTHLY DATA'!$A155,'WEEKLY DATA'!$B$11:$B$14577,'MONTHLY DATA'!$B155)</f>
        <v>295</v>
      </c>
      <c r="AG155" s="78">
        <f>AVERAGEIFS('WEEKLY DATA'!AG$11:AG$14577,'WEEKLY DATA'!$A$11:$A$14577,'MONTHLY DATA'!$A155,'WEEKLY DATA'!$B$11:$B$14577,'MONTHLY DATA'!$B155)</f>
        <v>305</v>
      </c>
      <c r="AH155" s="78">
        <f>AVERAGEIFS('WEEKLY DATA'!AH$11:AH$14577,'WEEKLY DATA'!$A$11:$A$14577,'MONTHLY DATA'!$A155,'WEEKLY DATA'!$B$11:$B$14577,'MONTHLY DATA'!$B155)</f>
        <v>300</v>
      </c>
      <c r="AI155" s="154">
        <f t="shared" si="115"/>
        <v>-3.3816425120772986E-2</v>
      </c>
      <c r="AJ155" s="169">
        <f>AVERAGEIFS('WEEKLY DATA'!AJ$11:AJ$14577,'WEEKLY DATA'!$A$11:$A$14577,'MONTHLY DATA'!$A155,'WEEKLY DATA'!$B$11:$B$14577,'MONTHLY DATA'!$B155)</f>
        <v>278.125</v>
      </c>
      <c r="AK155" s="78">
        <f>AVERAGEIFS('WEEKLY DATA'!AK$11:AK$14577,'WEEKLY DATA'!$A$11:$A$14577,'MONTHLY DATA'!$A155,'WEEKLY DATA'!$B$11:$B$14577,'MONTHLY DATA'!$B155)</f>
        <v>288.125</v>
      </c>
      <c r="AL155" s="78">
        <f>AVERAGEIFS('WEEKLY DATA'!AL$11:AL$14577,'WEEKLY DATA'!$A$11:$A$14577,'MONTHLY DATA'!$A155,'WEEKLY DATA'!$B$11:$B$14577,'MONTHLY DATA'!$B155)</f>
        <v>283.125</v>
      </c>
      <c r="AM155" s="154">
        <f t="shared" si="116"/>
        <v>-7.6264274061990212E-2</v>
      </c>
      <c r="AN155" s="169">
        <f>AVERAGEIFS('WEEKLY DATA'!AN$11:AN$14577,'WEEKLY DATA'!$A$11:$A$14577,'MONTHLY DATA'!$A155,'WEEKLY DATA'!$B$11:$B$14577,'MONTHLY DATA'!$B155)</f>
        <v>240.625</v>
      </c>
      <c r="AO155" s="78">
        <f>AVERAGEIFS('WEEKLY DATA'!AO$11:AO$14577,'WEEKLY DATA'!$A$11:$A$14577,'MONTHLY DATA'!$A155,'WEEKLY DATA'!$B$11:$B$14577,'MONTHLY DATA'!$B155)</f>
        <v>250.625</v>
      </c>
      <c r="AP155" s="78">
        <f>AVERAGEIFS('WEEKLY DATA'!AP$11:AP$14577,'WEEKLY DATA'!$A$11:$A$14577,'MONTHLY DATA'!$A155,'WEEKLY DATA'!$B$11:$B$14577,'MONTHLY DATA'!$B155)</f>
        <v>245.625</v>
      </c>
      <c r="AQ155" s="154">
        <f t="shared" si="117"/>
        <v>3.6392405063291111E-2</v>
      </c>
      <c r="AR155" s="169">
        <f>AVERAGEIFS('WEEKLY DATA'!AR$11:AR$14577,'WEEKLY DATA'!$A$11:$A$14577,'MONTHLY DATA'!$A155,'WEEKLY DATA'!$B$11:$B$14577,'MONTHLY DATA'!$B155)</f>
        <v>386.875</v>
      </c>
      <c r="AS155" s="78">
        <f>AVERAGEIFS('WEEKLY DATA'!AS$11:AS$14577,'WEEKLY DATA'!$A$11:$A$14577,'MONTHLY DATA'!$A155,'WEEKLY DATA'!$B$11:$B$14577,'MONTHLY DATA'!$B155)</f>
        <v>396.875</v>
      </c>
      <c r="AT155" s="78">
        <f>AVERAGEIFS('WEEKLY DATA'!AT$11:AT$14577,'WEEKLY DATA'!$A$11:$A$14577,'MONTHLY DATA'!$A155,'WEEKLY DATA'!$B$11:$B$14577,'MONTHLY DATA'!$B155)</f>
        <v>391.875</v>
      </c>
      <c r="AU155" s="154">
        <f t="shared" si="118"/>
        <v>6.1991869918699205E-2</v>
      </c>
      <c r="AV155" s="169">
        <f>AVERAGEIFS('WEEKLY DATA'!AV$11:AV$14577,'WEEKLY DATA'!$A$11:$A$14577,'MONTHLY DATA'!$A155,'WEEKLY DATA'!$B$11:$B$14577,'MONTHLY DATA'!$B155)</f>
        <v>288.125</v>
      </c>
      <c r="AW155" s="78">
        <f>AVERAGEIFS('WEEKLY DATA'!AW$11:AW$14577,'WEEKLY DATA'!$A$11:$A$14577,'MONTHLY DATA'!$A155,'WEEKLY DATA'!$B$11:$B$14577,'MONTHLY DATA'!$B155)</f>
        <v>298.125</v>
      </c>
      <c r="AX155" s="78">
        <f>AVERAGEIFS('WEEKLY DATA'!AX$11:AX$14577,'WEEKLY DATA'!$A$11:$A$14577,'MONTHLY DATA'!$A155,'WEEKLY DATA'!$B$11:$B$14577,'MONTHLY DATA'!$B155)</f>
        <v>293.125</v>
      </c>
      <c r="AY155" s="154">
        <f t="shared" si="119"/>
        <v>6.3974591651542623E-2</v>
      </c>
      <c r="AZ155" s="169">
        <f>AVERAGEIFS('WEEKLY DATA'!AZ$11:AZ$14577,'WEEKLY DATA'!$A$11:$A$14577,'MONTHLY DATA'!$A155,'WEEKLY DATA'!$B$11:$B$14577,'MONTHLY DATA'!$B155)</f>
        <v>276.875</v>
      </c>
      <c r="BA155" s="78">
        <f>AVERAGEIFS('WEEKLY DATA'!BA$11:BA$14577,'WEEKLY DATA'!$A$11:$A$14577,'MONTHLY DATA'!$A155,'WEEKLY DATA'!$B$11:$B$14577,'MONTHLY DATA'!$B155)</f>
        <v>286.875</v>
      </c>
      <c r="BB155" s="78">
        <f>AVERAGEIFS('WEEKLY DATA'!BB$11:BB$14577,'WEEKLY DATA'!$A$11:$A$14577,'MONTHLY DATA'!$A155,'WEEKLY DATA'!$B$11:$B$14577,'MONTHLY DATA'!$B155)</f>
        <v>281.875</v>
      </c>
      <c r="BC155" s="154">
        <f t="shared" si="120"/>
        <v>-7.8839869281045805E-2</v>
      </c>
      <c r="BD155" s="169">
        <f>AVERAGEIFS('WEEKLY DATA'!BD$11:BD$14577,'WEEKLY DATA'!$A$11:$A$14577,'MONTHLY DATA'!$A155,'WEEKLY DATA'!$B$11:$B$14577,'MONTHLY DATA'!$B155)</f>
        <v>239.375</v>
      </c>
      <c r="BE155" s="78">
        <f>AVERAGEIFS('WEEKLY DATA'!BE$11:BE$14577,'WEEKLY DATA'!$A$11:$A$14577,'MONTHLY DATA'!$A155,'WEEKLY DATA'!$B$11:$B$14577,'MONTHLY DATA'!$B155)</f>
        <v>249.375</v>
      </c>
      <c r="BF155" s="78">
        <f>AVERAGEIFS('WEEKLY DATA'!BF$11:BF$14577,'WEEKLY DATA'!$A$11:$A$14577,'MONTHLY DATA'!$A155,'WEEKLY DATA'!$B$11:$B$14577,'MONTHLY DATA'!$B155)</f>
        <v>244.375</v>
      </c>
      <c r="BG155" s="154">
        <f t="shared" si="121"/>
        <v>-3.4090909090909061E-2</v>
      </c>
      <c r="BH155" s="169">
        <f>AVERAGEIFS('WEEKLY DATA'!BH$11:BH$14577,'WEEKLY DATA'!$A$11:$A$14577,'MONTHLY DATA'!$A155,'WEEKLY DATA'!$B$11:$B$14577,'MONTHLY DATA'!$B155)</f>
        <v>388.75</v>
      </c>
      <c r="BI155" s="78">
        <f>AVERAGEIFS('WEEKLY DATA'!BI$11:BI$14577,'WEEKLY DATA'!$A$11:$A$14577,'MONTHLY DATA'!$A155,'WEEKLY DATA'!$B$11:$B$14577,'MONTHLY DATA'!$B155)</f>
        <v>398.75</v>
      </c>
      <c r="BJ155" s="78">
        <f>AVERAGEIFS('WEEKLY DATA'!BJ$11:BJ$14577,'WEEKLY DATA'!$A$11:$A$14577,'MONTHLY DATA'!$A155,'WEEKLY DATA'!$B$11:$B$14577,'MONTHLY DATA'!$B155)</f>
        <v>393.75</v>
      </c>
      <c r="BK155" s="154">
        <f t="shared" si="122"/>
        <v>5.8467741935483764E-2</v>
      </c>
      <c r="BL155" s="169">
        <f>AVERAGEIFS('WEEKLY DATA'!BL$11:BL$14577,'WEEKLY DATA'!$A$11:$A$14577,'MONTHLY DATA'!$A155,'WEEKLY DATA'!$B$11:$B$14577,'MONTHLY DATA'!$B155)</f>
        <v>260.625</v>
      </c>
      <c r="BM155" s="78">
        <f>AVERAGEIFS('WEEKLY DATA'!BM$11:BM$14577,'WEEKLY DATA'!$A$11:$A$14577,'MONTHLY DATA'!$A155,'WEEKLY DATA'!$B$11:$B$14577,'MONTHLY DATA'!$B155)</f>
        <v>270.625</v>
      </c>
      <c r="BN155" s="78">
        <f>AVERAGEIFS('WEEKLY DATA'!BN$11:BN$14577,'WEEKLY DATA'!$A$11:$A$14577,'MONTHLY DATA'!$A155,'WEEKLY DATA'!$B$11:$B$14577,'MONTHLY DATA'!$B155)</f>
        <v>265.625</v>
      </c>
      <c r="BO155" s="154">
        <f t="shared" si="123"/>
        <v>1.3835877862595325E-2</v>
      </c>
      <c r="BP155" s="78">
        <f>AVERAGEIFS('WEEKLY DATA'!BP$11:BP$14577,'WEEKLY DATA'!$A$11:$A$14577,'MONTHLY DATA'!$A155,'WEEKLY DATA'!$B$11:$B$14577,'MONTHLY DATA'!$B155)</f>
        <v>347.5</v>
      </c>
      <c r="BQ155" s="78">
        <f>AVERAGEIFS('WEEKLY DATA'!BQ$11:BQ$14577,'WEEKLY DATA'!$A$11:$A$14577,'MONTHLY DATA'!$A155,'WEEKLY DATA'!$B$11:$B$14577,'MONTHLY DATA'!$B155)</f>
        <v>357.5</v>
      </c>
      <c r="BR155" s="78">
        <f>AVERAGEIFS('WEEKLY DATA'!BR$11:BR$14577,'WEEKLY DATA'!$A$11:$A$14577,'MONTHLY DATA'!$A155,'WEEKLY DATA'!$B$11:$B$14577,'MONTHLY DATA'!$B155)</f>
        <v>352.5</v>
      </c>
      <c r="BS155" s="154">
        <f t="shared" si="124"/>
        <v>-2.2191400832177521E-2</v>
      </c>
      <c r="BT155" s="78">
        <f>AVERAGEIFS('WEEKLY DATA'!BT$11:BT$14577,'WEEKLY DATA'!$A$11:$A$14577,'MONTHLY DATA'!$A155,'WEEKLY DATA'!$B$11:$B$14577,'MONTHLY DATA'!$B155)</f>
        <v>250.625</v>
      </c>
      <c r="BU155" s="78">
        <f>AVERAGEIFS('WEEKLY DATA'!BU$11:BU$14577,'WEEKLY DATA'!$A$11:$A$14577,'MONTHLY DATA'!$A155,'WEEKLY DATA'!$B$11:$B$14577,'MONTHLY DATA'!$B155)</f>
        <v>260.625</v>
      </c>
      <c r="BV155" s="78">
        <f>AVERAGEIFS('WEEKLY DATA'!BV$11:BV$14577,'WEEKLY DATA'!$A$11:$A$14577,'MONTHLY DATA'!$A155,'WEEKLY DATA'!$B$11:$B$14577,'MONTHLY DATA'!$B155)</f>
        <v>255.625</v>
      </c>
      <c r="BW155" s="154">
        <f t="shared" si="125"/>
        <v>-8.2136445242369849E-2</v>
      </c>
      <c r="BX155" s="78">
        <f>AVERAGEIFS('WEEKLY DATA'!BX$11:BX$14577,'WEEKLY DATA'!$A$11:$A$14577,'MONTHLY DATA'!$A155,'WEEKLY DATA'!$B$11:$B$14577,'MONTHLY DATA'!$B155)</f>
        <v>377.5</v>
      </c>
      <c r="BY155" s="78">
        <f>AVERAGEIFS('WEEKLY DATA'!BY$11:BY$14577,'WEEKLY DATA'!$A$11:$A$14577,'MONTHLY DATA'!$A155,'WEEKLY DATA'!$B$11:$B$14577,'MONTHLY DATA'!$B155)</f>
        <v>387.5</v>
      </c>
      <c r="BZ155" s="78">
        <f>AVERAGEIFS('WEEKLY DATA'!BZ$11:BZ$14577,'WEEKLY DATA'!$A$11:$A$14577,'MONTHLY DATA'!$A155,'WEEKLY DATA'!$B$11:$B$14577,'MONTHLY DATA'!$B155)</f>
        <v>382.5</v>
      </c>
      <c r="CA155" s="154">
        <f t="shared" si="126"/>
        <v>2.8225806451612989E-2</v>
      </c>
      <c r="CB155" s="78">
        <f>AVERAGEIFS('WEEKLY DATA'!CB$11:CB$14577,'WEEKLY DATA'!$A$11:$A$14577,'MONTHLY DATA'!$A155,'WEEKLY DATA'!$B$11:$B$14577,'MONTHLY DATA'!$B155)</f>
        <v>474.375</v>
      </c>
      <c r="CC155" s="78">
        <f>AVERAGEIFS('WEEKLY DATA'!CC$11:CC$14577,'WEEKLY DATA'!$A$11:$A$14577,'MONTHLY DATA'!$A155,'WEEKLY DATA'!$B$11:$B$14577,'MONTHLY DATA'!$B155)</f>
        <v>484.375</v>
      </c>
      <c r="CD155" s="78">
        <f>AVERAGEIFS('WEEKLY DATA'!CD$11:CD$14577,'WEEKLY DATA'!$A$11:$A$14577,'MONTHLY DATA'!$A155,'WEEKLY DATA'!$B$11:$B$14577,'MONTHLY DATA'!$B155)</f>
        <v>479.375</v>
      </c>
      <c r="CE155" s="154">
        <f t="shared" si="127"/>
        <v>4.6670305676855817E-2</v>
      </c>
      <c r="CF155" s="78">
        <f>AVERAGEIFS('WEEKLY DATA'!CF$11:CF$14577,'WEEKLY DATA'!$A$11:$A$14577,'MONTHLY DATA'!$A155,'WEEKLY DATA'!$B$11:$B$14577,'MONTHLY DATA'!$B155)</f>
        <v>351.25</v>
      </c>
      <c r="CG155" s="78">
        <f>AVERAGEIFS('WEEKLY DATA'!CG$11:CG$14577,'WEEKLY DATA'!$A$11:$A$14577,'MONTHLY DATA'!$A155,'WEEKLY DATA'!$B$11:$B$14577,'MONTHLY DATA'!$B155)</f>
        <v>361.25</v>
      </c>
      <c r="CH155" s="78">
        <f>AVERAGEIFS('WEEKLY DATA'!CH$11:CH$14577,'WEEKLY DATA'!$A$11:$A$14577,'MONTHLY DATA'!$A155,'WEEKLY DATA'!$B$11:$B$14577,'MONTHLY DATA'!$B155)</f>
        <v>356.25</v>
      </c>
      <c r="CI155" s="154">
        <f t="shared" si="128"/>
        <v>-9.0038314176245193E-2</v>
      </c>
      <c r="CJ155" s="78">
        <f>AVERAGEIFS('WEEKLY DATA'!CJ$11:CJ$14577,'WEEKLY DATA'!$A$11:$A$14577,'MONTHLY DATA'!$A155,'WEEKLY DATA'!$B$11:$B$14577,'MONTHLY DATA'!$B155)</f>
        <v>273.75</v>
      </c>
      <c r="CK155" s="78">
        <f>AVERAGEIFS('WEEKLY DATA'!CK$11:CK$14577,'WEEKLY DATA'!$A$11:$A$14577,'MONTHLY DATA'!$A155,'WEEKLY DATA'!$B$11:$B$14577,'MONTHLY DATA'!$B155)</f>
        <v>283.75</v>
      </c>
      <c r="CL155" s="78">
        <f>AVERAGEIFS('WEEKLY DATA'!CL$11:CL$14577,'WEEKLY DATA'!$A$11:$A$14577,'MONTHLY DATA'!$A155,'WEEKLY DATA'!$B$11:$B$14577,'MONTHLY DATA'!$B155)</f>
        <v>278.75</v>
      </c>
      <c r="CM155" s="154">
        <f t="shared" si="129"/>
        <v>-3.713298791018993E-2</v>
      </c>
      <c r="CN155" s="78">
        <f>AVERAGEIFS('WEEKLY DATA'!CN$11:CN$14577,'WEEKLY DATA'!$A$11:$A$14577,'MONTHLY DATA'!$A155,'WEEKLY DATA'!$B$11:$B$14577,'MONTHLY DATA'!$B155)</f>
        <v>374.375</v>
      </c>
      <c r="CO155" s="78">
        <f>AVERAGEIFS('WEEKLY DATA'!CO$11:CO$14577,'WEEKLY DATA'!$A$11:$A$14577,'MONTHLY DATA'!$A155,'WEEKLY DATA'!$B$11:$B$14577,'MONTHLY DATA'!$B155)</f>
        <v>384.375</v>
      </c>
      <c r="CP155" s="78">
        <f>AVERAGEIFS('WEEKLY DATA'!CP$11:CP$14577,'WEEKLY DATA'!$A$11:$A$14577,'MONTHLY DATA'!$A155,'WEEKLY DATA'!$B$11:$B$14577,'MONTHLY DATA'!$B155)</f>
        <v>379.375</v>
      </c>
      <c r="CQ155" s="154">
        <f t="shared" si="130"/>
        <v>1.9825268817204256E-2</v>
      </c>
      <c r="CR155" s="78">
        <f>AVERAGEIFS('WEEKLY DATA'!CR$11:CR$14577,'WEEKLY DATA'!$A$11:$A$14577,'MONTHLY DATA'!$A155,'WEEKLY DATA'!$B$11:$B$14577,'MONTHLY DATA'!$B155)</f>
        <v>480</v>
      </c>
      <c r="CS155" s="78">
        <f>AVERAGEIFS('WEEKLY DATA'!CS$11:CS$14577,'WEEKLY DATA'!$A$11:$A$14577,'MONTHLY DATA'!$A155,'WEEKLY DATA'!$B$11:$B$14577,'MONTHLY DATA'!$B155)</f>
        <v>490</v>
      </c>
      <c r="CT155" s="78">
        <f>AVERAGEIFS('WEEKLY DATA'!CT$11:CT$14577,'WEEKLY DATA'!$A$11:$A$14577,'MONTHLY DATA'!$A155,'WEEKLY DATA'!$B$11:$B$14577,'MONTHLY DATA'!$B155)</f>
        <v>485</v>
      </c>
      <c r="CU155" s="154">
        <f t="shared" si="131"/>
        <v>0</v>
      </c>
      <c r="CV155" s="169">
        <f>AVERAGEIFS('WEEKLY DATA'!CV$11:CV$14577,'WEEKLY DATA'!$A$11:$A$14577,'MONTHLY DATA'!$A155,'WEEKLY DATA'!$B$11:$B$14577,'MONTHLY DATA'!$B155)</f>
        <v>374.375</v>
      </c>
      <c r="CW155" s="78">
        <f>AVERAGEIFS('WEEKLY DATA'!CW$11:CW$14577,'WEEKLY DATA'!$A$11:$A$14577,'MONTHLY DATA'!$A155,'WEEKLY DATA'!$B$11:$B$14577,'MONTHLY DATA'!$B155)</f>
        <v>384.375</v>
      </c>
      <c r="CX155" s="78">
        <f>AVERAGEIFS('WEEKLY DATA'!CX$11:CX$14577,'WEEKLY DATA'!$A$11:$A$14577,'MONTHLY DATA'!$A155,'WEEKLY DATA'!$B$11:$B$14577,'MONTHLY DATA'!$B155)</f>
        <v>379.375</v>
      </c>
      <c r="CY155" s="154">
        <f t="shared" si="132"/>
        <v>-5.5105853051058529E-2</v>
      </c>
      <c r="CZ155" s="169">
        <f>AVERAGEIFS('WEEKLY DATA'!CZ$11:CZ$14577,'WEEKLY DATA'!$A$11:$A$14577,'MONTHLY DATA'!$A155,'WEEKLY DATA'!$B$11:$B$14577,'MONTHLY DATA'!$B155)</f>
        <v>299.375</v>
      </c>
      <c r="DA155" s="78">
        <f>AVERAGEIFS('WEEKLY DATA'!DA$11:DA$14577,'WEEKLY DATA'!$A$11:$A$14577,'MONTHLY DATA'!$A155,'WEEKLY DATA'!$B$11:$B$14577,'MONTHLY DATA'!$B155)</f>
        <v>309.375</v>
      </c>
      <c r="DB155" s="78">
        <f>AVERAGEIFS('WEEKLY DATA'!DB$11:DB$14577,'WEEKLY DATA'!$A$11:$A$14577,'MONTHLY DATA'!$A155,'WEEKLY DATA'!$B$11:$B$14577,'MONTHLY DATA'!$B155)</f>
        <v>304.375</v>
      </c>
      <c r="DC155" s="154">
        <f t="shared" si="133"/>
        <v>-2.2873194221508797E-2</v>
      </c>
      <c r="DD155" s="78">
        <f>AVERAGEIFS('WEEKLY DATA'!DD$11:DD$14577,'WEEKLY DATA'!$A$11:$A$14577,'MONTHLY DATA'!$A155,'WEEKLY DATA'!$B$11:$B$14577,'MONTHLY DATA'!$B155)</f>
        <v>407.5</v>
      </c>
      <c r="DE155" s="78">
        <f>AVERAGEIFS('WEEKLY DATA'!DE$11:DE$14577,'WEEKLY DATA'!$A$11:$A$14577,'MONTHLY DATA'!$A155,'WEEKLY DATA'!$B$11:$B$14577,'MONTHLY DATA'!$B155)</f>
        <v>417.5</v>
      </c>
      <c r="DF155" s="78">
        <f>AVERAGEIFS('WEEKLY DATA'!DF$11:DF$14577,'WEEKLY DATA'!$A$11:$A$14577,'MONTHLY DATA'!$A155,'WEEKLY DATA'!$B$11:$B$14577,'MONTHLY DATA'!$B155)</f>
        <v>412.5</v>
      </c>
      <c r="DG155" s="154">
        <f t="shared" si="134"/>
        <v>2.6119402985074647E-2</v>
      </c>
      <c r="DH155" s="78">
        <f>AVERAGEIFS('WEEKLY DATA'!DH$11:DH$14577,'WEEKLY DATA'!$A$11:$A$14577,'MONTHLY DATA'!$A155,'WEEKLY DATA'!$B$11:$B$14577,'MONTHLY DATA'!$B155)</f>
        <v>486.25</v>
      </c>
      <c r="DI155" s="78">
        <f>AVERAGEIFS('WEEKLY DATA'!DI$11:DI$14577,'WEEKLY DATA'!$A$11:$A$14577,'MONTHLY DATA'!$A155,'WEEKLY DATA'!$B$11:$B$14577,'MONTHLY DATA'!$B155)</f>
        <v>496.25</v>
      </c>
      <c r="DJ155" s="78">
        <f>AVERAGEIFS('WEEKLY DATA'!DJ$11:DJ$14577,'WEEKLY DATA'!$A$11:$A$14577,'MONTHLY DATA'!$A155,'WEEKLY DATA'!$B$11:$B$14577,'MONTHLY DATA'!$B155)</f>
        <v>491.25</v>
      </c>
      <c r="DK155" s="154">
        <f t="shared" si="135"/>
        <v>4.1887592788971473E-2</v>
      </c>
      <c r="DL155" s="169">
        <f>AVERAGEIFS('WEEKLY DATA'!DL$11:DL$14577,'WEEKLY DATA'!$A$11:$A$14577,'MONTHLY DATA'!$A155,'WEEKLY DATA'!$B$11:$B$14577,'MONTHLY DATA'!$B155)</f>
        <v>351.25</v>
      </c>
      <c r="DM155" s="78">
        <f>AVERAGEIFS('WEEKLY DATA'!DM$11:DM$14577,'WEEKLY DATA'!$A$11:$A$14577,'MONTHLY DATA'!$A155,'WEEKLY DATA'!$B$11:$B$14577,'MONTHLY DATA'!$B155)</f>
        <v>361.25</v>
      </c>
      <c r="DN155" s="78">
        <f>AVERAGEIFS('WEEKLY DATA'!DN$11:DN$14577,'WEEKLY DATA'!$A$11:$A$14577,'MONTHLY DATA'!$A155,'WEEKLY DATA'!$B$11:$B$14577,'MONTHLY DATA'!$B155)</f>
        <v>356.25</v>
      </c>
      <c r="DO155" s="154">
        <f t="shared" si="136"/>
        <v>-1.7241379310344862E-2</v>
      </c>
      <c r="DP155" s="78">
        <f>AVERAGEIFS('WEEKLY DATA'!DP$11:DP$14577,'WEEKLY DATA'!$A$11:$A$14577,'MONTHLY DATA'!$A155,'WEEKLY DATA'!$B$11:$B$14577,'MONTHLY DATA'!$B155)</f>
        <v>273.75</v>
      </c>
      <c r="DQ155" s="78">
        <f>AVERAGEIFS('WEEKLY DATA'!DQ$11:DQ$14577,'WEEKLY DATA'!$A$11:$A$14577,'MONTHLY DATA'!$A155,'WEEKLY DATA'!$B$11:$B$14577,'MONTHLY DATA'!$B155)</f>
        <v>283.75</v>
      </c>
      <c r="DR155" s="78">
        <f>AVERAGEIFS('WEEKLY DATA'!DR$11:DR$14577,'WEEKLY DATA'!$A$11:$A$14577,'MONTHLY DATA'!$A155,'WEEKLY DATA'!$B$11:$B$14577,'MONTHLY DATA'!$B155)</f>
        <v>278.75</v>
      </c>
      <c r="DS155" s="154">
        <f t="shared" si="137"/>
        <v>-2.6833631484793896E-3</v>
      </c>
      <c r="DT155" s="78">
        <f>AVERAGEIFS('WEEKLY DATA'!DT$11:DT$14577,'WEEKLY DATA'!$A$11:$A$14577,'MONTHLY DATA'!$A155,'WEEKLY DATA'!$B$11:$B$14577,'MONTHLY DATA'!$B155)</f>
        <v>407.5</v>
      </c>
      <c r="DU155" s="78">
        <f>AVERAGEIFS('WEEKLY DATA'!DU$11:DU$14577,'WEEKLY DATA'!$A$11:$A$14577,'MONTHLY DATA'!$A155,'WEEKLY DATA'!$B$11:$B$14577,'MONTHLY DATA'!$B155)</f>
        <v>417.5</v>
      </c>
      <c r="DV155" s="78">
        <f>AVERAGEIFS('WEEKLY DATA'!DV$11:DV$14577,'WEEKLY DATA'!$A$11:$A$14577,'MONTHLY DATA'!$A155,'WEEKLY DATA'!$B$11:$B$14577,'MONTHLY DATA'!$B155)</f>
        <v>412.5</v>
      </c>
      <c r="DW155" s="154">
        <f t="shared" si="138"/>
        <v>2.6119402985074647E-2</v>
      </c>
      <c r="DX155" s="78">
        <f>AVERAGEIFS('WEEKLY DATA'!DX$11:DX$14577,'WEEKLY DATA'!$A$11:$A$14577,'MONTHLY DATA'!$A155,'WEEKLY DATA'!$B$11:$B$14577,'MONTHLY DATA'!$B155)</f>
        <v>471.25</v>
      </c>
      <c r="DY155" s="78">
        <f>AVERAGEIFS('WEEKLY DATA'!DY$11:DY$14577,'WEEKLY DATA'!$A$11:$A$14577,'MONTHLY DATA'!$A155,'WEEKLY DATA'!$B$11:$B$14577,'MONTHLY DATA'!$B155)</f>
        <v>481.25</v>
      </c>
      <c r="DZ155" s="78">
        <f>AVERAGEIFS('WEEKLY DATA'!DZ$11:DZ$14577,'WEEKLY DATA'!$A$11:$A$14577,'MONTHLY DATA'!$A155,'WEEKLY DATA'!$B$11:$B$14577,'MONTHLY DATA'!$B155)</f>
        <v>476.25</v>
      </c>
      <c r="EA155" s="154">
        <f t="shared" si="139"/>
        <v>4.3263964950711831E-2</v>
      </c>
      <c r="EB155" s="78">
        <f>AVERAGEIFS('WEEKLY DATA'!EB$11:EB$14577,'WEEKLY DATA'!$A$11:$A$14577,'MONTHLY DATA'!$A155,'WEEKLY DATA'!$B$11:$B$14577,'MONTHLY DATA'!$B155)</f>
        <v>340</v>
      </c>
      <c r="EC155" s="78">
        <f>AVERAGEIFS('WEEKLY DATA'!EC$11:EC$14577,'WEEKLY DATA'!$A$11:$A$14577,'MONTHLY DATA'!$A155,'WEEKLY DATA'!$B$11:$B$14577,'MONTHLY DATA'!$B155)</f>
        <v>350</v>
      </c>
      <c r="ED155" s="78">
        <f>AVERAGEIFS('WEEKLY DATA'!ED$11:ED$14577,'WEEKLY DATA'!$A$11:$A$14577,'MONTHLY DATA'!$A155,'WEEKLY DATA'!$B$11:$B$14577,'MONTHLY DATA'!$B155)</f>
        <v>345</v>
      </c>
      <c r="EE155" s="154">
        <f t="shared" si="140"/>
        <v>-9.5674967234600228E-2</v>
      </c>
      <c r="EF155" s="169">
        <f>AVERAGEIFS('WEEKLY DATA'!EF$11:EF$14577,'WEEKLY DATA'!$A$11:$A$14577,'MONTHLY DATA'!$A155,'WEEKLY DATA'!$B$11:$B$14577,'MONTHLY DATA'!$B155)</f>
        <v>298.125</v>
      </c>
      <c r="EG155" s="78">
        <f>AVERAGEIFS('WEEKLY DATA'!EG$11:EG$14577,'WEEKLY DATA'!$A$11:$A$14577,'MONTHLY DATA'!$A155,'WEEKLY DATA'!$B$11:$B$14577,'MONTHLY DATA'!$B155)</f>
        <v>308.125</v>
      </c>
      <c r="EH155" s="78">
        <f>AVERAGEIFS('WEEKLY DATA'!EH$11:EH$14577,'WEEKLY DATA'!$A$11:$A$14577,'MONTHLY DATA'!$A155,'WEEKLY DATA'!$B$11:$B$14577,'MONTHLY DATA'!$B155)</f>
        <v>303.125</v>
      </c>
      <c r="EI155" s="154">
        <f t="shared" si="141"/>
        <v>2.0661157024792765E-3</v>
      </c>
      <c r="EJ155" s="78">
        <f>AVERAGEIFS('WEEKLY DATA'!EJ$11:EJ$14577,'WEEKLY DATA'!$A$11:$A$14577,'MONTHLY DATA'!$A155,'WEEKLY DATA'!$B$11:$B$14577,'MONTHLY DATA'!$B155)</f>
        <v>395.625</v>
      </c>
      <c r="EK155" s="78">
        <f>AVERAGEIFS('WEEKLY DATA'!EK$11:EK$14577,'WEEKLY DATA'!$A$11:$A$14577,'MONTHLY DATA'!$A155,'WEEKLY DATA'!$B$11:$B$14577,'MONTHLY DATA'!$B155)</f>
        <v>405.625</v>
      </c>
      <c r="EL155" s="78">
        <f>AVERAGEIFS('WEEKLY DATA'!EL$11:EL$14577,'WEEKLY DATA'!$A$11:$A$14577,'MONTHLY DATA'!$A155,'WEEKLY DATA'!$B$11:$B$14577,'MONTHLY DATA'!$B155)</f>
        <v>400.625</v>
      </c>
      <c r="EM155" s="154">
        <f t="shared" si="142"/>
        <v>2.8160200250313405E-3</v>
      </c>
      <c r="EN155" s="78">
        <f>AVERAGEIFS('WEEKLY DATA'!EN$11:EN$14577,'WEEKLY DATA'!$A$11:$A$14577,'MONTHLY DATA'!$A155,'WEEKLY DATA'!$B$11:$B$14577,'MONTHLY DATA'!$B155)</f>
        <v>516.25</v>
      </c>
      <c r="EO155" s="78">
        <f>AVERAGEIFS('WEEKLY DATA'!EO$11:EO$14577,'WEEKLY DATA'!$A$11:$A$14577,'MONTHLY DATA'!$A155,'WEEKLY DATA'!$B$11:$B$14577,'MONTHLY DATA'!$B155)</f>
        <v>526.25</v>
      </c>
      <c r="EP155" s="78">
        <f>AVERAGEIFS('WEEKLY DATA'!EP$11:EP$14577,'WEEKLY DATA'!$A$11:$A$14577,'MONTHLY DATA'!$A155,'WEEKLY DATA'!$B$11:$B$14577,'MONTHLY DATA'!$B155)</f>
        <v>521.25</v>
      </c>
      <c r="EQ155" s="154">
        <f t="shared" si="143"/>
        <v>3.9381854436689956E-2</v>
      </c>
      <c r="ER155" s="78">
        <f>AVERAGEIFS('WEEKLY DATA'!ER$11:ER$14577,'WEEKLY DATA'!$A$11:$A$14577,'MONTHLY DATA'!$A155,'WEEKLY DATA'!$B$11:$B$14577,'MONTHLY DATA'!$B155)</f>
        <v>340</v>
      </c>
      <c r="ES155" s="78">
        <f>AVERAGEIFS('WEEKLY DATA'!ES$11:ES$14577,'WEEKLY DATA'!$A$11:$A$14577,'MONTHLY DATA'!$A155,'WEEKLY DATA'!$B$11:$B$14577,'MONTHLY DATA'!$B155)</f>
        <v>350</v>
      </c>
      <c r="ET155" s="78">
        <f>AVERAGEIFS('WEEKLY DATA'!ET$11:ET$14577,'WEEKLY DATA'!$A$11:$A$14577,'MONTHLY DATA'!$A155,'WEEKLY DATA'!$B$11:$B$14577,'MONTHLY DATA'!$B155)</f>
        <v>345</v>
      </c>
      <c r="EU155" s="154">
        <f t="shared" si="144"/>
        <v>-7.7540106951871635E-2</v>
      </c>
      <c r="EV155" s="78">
        <f>AVERAGEIFS('WEEKLY DATA'!EV$11:EV$14577,'WEEKLY DATA'!$A$11:$A$14577,'MONTHLY DATA'!$A155,'WEEKLY DATA'!$B$11:$B$14577,'MONTHLY DATA'!$B155)</f>
        <v>281.25</v>
      </c>
      <c r="EW155" s="78">
        <f>AVERAGEIFS('WEEKLY DATA'!EW$11:EW$14577,'WEEKLY DATA'!$A$11:$A$14577,'MONTHLY DATA'!$A155,'WEEKLY DATA'!$B$11:$B$14577,'MONTHLY DATA'!$B155)</f>
        <v>291.25</v>
      </c>
      <c r="EX155" s="78">
        <f>AVERAGEIFS('WEEKLY DATA'!EX$11:EX$14577,'WEEKLY DATA'!$A$11:$A$14577,'MONTHLY DATA'!$A155,'WEEKLY DATA'!$B$11:$B$14577,'MONTHLY DATA'!$B155)</f>
        <v>286.25</v>
      </c>
      <c r="EY155" s="154">
        <f t="shared" si="145"/>
        <v>-7.7989601386482255E-3</v>
      </c>
      <c r="EZ155" s="78">
        <f>AVERAGEIFS('WEEKLY DATA'!EZ$11:EZ$14577,'WEEKLY DATA'!$A$11:$A$14577,'MONTHLY DATA'!$A155,'WEEKLY DATA'!$B$11:$B$14577,'MONTHLY DATA'!$B155)</f>
        <v>395</v>
      </c>
      <c r="FA155" s="78">
        <f>AVERAGEIFS('WEEKLY DATA'!FA$11:FA$14577,'WEEKLY DATA'!$A$11:$A$14577,'MONTHLY DATA'!$A155,'WEEKLY DATA'!$B$11:$B$14577,'MONTHLY DATA'!$B155)</f>
        <v>405</v>
      </c>
      <c r="FB155" s="78">
        <f>AVERAGEIFS('WEEKLY DATA'!FB$11:FB$14577,'WEEKLY DATA'!$A$11:$A$14577,'MONTHLY DATA'!$A155,'WEEKLY DATA'!$B$11:$B$14577,'MONTHLY DATA'!$B155)</f>
        <v>400</v>
      </c>
      <c r="FC155" s="154">
        <f t="shared" si="146"/>
        <v>-1.7199017199017175E-2</v>
      </c>
      <c r="FD155" s="78">
        <f>AVERAGEIFS('WEEKLY DATA'!FD$11:FD$14577,'WEEKLY DATA'!$A$11:$A$14577,'MONTHLY DATA'!$A155,'WEEKLY DATA'!$B$11:$B$14577,'MONTHLY DATA'!$B155)</f>
        <v>295</v>
      </c>
      <c r="FE155" s="78">
        <f>AVERAGEIFS('WEEKLY DATA'!FE$11:FE$14577,'WEEKLY DATA'!$A$11:$A$14577,'MONTHLY DATA'!$A155,'WEEKLY DATA'!$B$11:$B$14577,'MONTHLY DATA'!$B155)</f>
        <v>305</v>
      </c>
      <c r="FF155" s="78">
        <f>AVERAGEIFS('WEEKLY DATA'!FF$11:FF$14577,'WEEKLY DATA'!$A$11:$A$14577,'MONTHLY DATA'!$A155,'WEEKLY DATA'!$B$11:$B$14577,'MONTHLY DATA'!$B155)</f>
        <v>300</v>
      </c>
      <c r="FG155" s="154">
        <f t="shared" si="147"/>
        <v>0</v>
      </c>
      <c r="FH155" s="78">
        <f>AVERAGEIFS('WEEKLY DATA'!FH$11:FH$14577,'WEEKLY DATA'!$A$11:$A$14577,'MONTHLY DATA'!$A155,'WEEKLY DATA'!$B$11:$B$14577,'MONTHLY DATA'!$B155)</f>
        <v>318.75</v>
      </c>
      <c r="FI155" s="78">
        <f>AVERAGEIFS('WEEKLY DATA'!FI$11:FI$14577,'WEEKLY DATA'!$A$11:$A$14577,'MONTHLY DATA'!$A155,'WEEKLY DATA'!$B$11:$B$14577,'MONTHLY DATA'!$B155)</f>
        <v>328.75</v>
      </c>
      <c r="FJ155" s="78">
        <f>AVERAGEIFS('WEEKLY DATA'!FJ$11:FJ$14577,'WEEKLY DATA'!$A$11:$A$14577,'MONTHLY DATA'!$A155,'WEEKLY DATA'!$B$11:$B$14577,'MONTHLY DATA'!$B155)</f>
        <v>323.75</v>
      </c>
      <c r="FK155" s="154">
        <f t="shared" si="148"/>
        <v>-3.645833333333337E-2</v>
      </c>
      <c r="FL155" s="169">
        <f>AVERAGEIFS('WEEKLY DATA'!FL$11:FL$14577,'WEEKLY DATA'!$A$11:$A$14577,'MONTHLY DATA'!$A155,'WEEKLY DATA'!$B$11:$B$14577,'MONTHLY DATA'!$B155)</f>
        <v>279.375</v>
      </c>
      <c r="FM155" s="78">
        <f>AVERAGEIFS('WEEKLY DATA'!FM$11:FM$14577,'WEEKLY DATA'!$A$11:$A$14577,'MONTHLY DATA'!$A155,'WEEKLY DATA'!$B$11:$B$14577,'MONTHLY DATA'!$B155)</f>
        <v>289.375</v>
      </c>
      <c r="FN155" s="78">
        <f>AVERAGEIFS('WEEKLY DATA'!FN$11:FN$14577,'WEEKLY DATA'!$A$11:$A$14577,'MONTHLY DATA'!$A155,'WEEKLY DATA'!$B$11:$B$14577,'MONTHLY DATA'!$B155)</f>
        <v>284.375</v>
      </c>
      <c r="FO155" s="154">
        <f t="shared" si="149"/>
        <v>1.5625E-2</v>
      </c>
      <c r="FP155" s="78">
        <f>AVERAGEIFS('WEEKLY DATA'!FP$11:FP$14577,'WEEKLY DATA'!$A$11:$A$14577,'MONTHLY DATA'!$A155,'WEEKLY DATA'!$B$11:$B$14577,'MONTHLY DATA'!$B155)</f>
        <v>329.375</v>
      </c>
      <c r="FQ155" s="78">
        <f>AVERAGEIFS('WEEKLY DATA'!FQ$11:FQ$14577,'WEEKLY DATA'!$A$11:$A$14577,'MONTHLY DATA'!$A155,'WEEKLY DATA'!$B$11:$B$14577,'MONTHLY DATA'!$B155)</f>
        <v>339.375</v>
      </c>
      <c r="FR155" s="78">
        <f>AVERAGEIFS('WEEKLY DATA'!FR$11:FR$14577,'WEEKLY DATA'!$A$11:$A$14577,'MONTHLY DATA'!$A155,'WEEKLY DATA'!$B$11:$B$14577,'MONTHLY DATA'!$B155)</f>
        <v>334.375</v>
      </c>
      <c r="FS155" s="154">
        <f t="shared" si="150"/>
        <v>-4.8363095238095344E-3</v>
      </c>
      <c r="FT155" s="78">
        <f>AVERAGEIFS('WEEKLY DATA'!FT$11:FT$14577,'WEEKLY DATA'!$A$11:$A$14577,'MONTHLY DATA'!$A155,'WEEKLY DATA'!$B$11:$B$14577,'MONTHLY DATA'!$B155)</f>
        <v>273.75</v>
      </c>
      <c r="FU155" s="78">
        <f>AVERAGEIFS('WEEKLY DATA'!FU$11:FU$14577,'WEEKLY DATA'!$A$11:$A$14577,'MONTHLY DATA'!$A155,'WEEKLY DATA'!$B$11:$B$14577,'MONTHLY DATA'!$B155)</f>
        <v>283.75</v>
      </c>
      <c r="FV155" s="78">
        <f>AVERAGEIFS('WEEKLY DATA'!FV$11:FV$14577,'WEEKLY DATA'!$A$11:$A$14577,'MONTHLY DATA'!$A155,'WEEKLY DATA'!$B$11:$B$14577,'MONTHLY DATA'!$B155)</f>
        <v>278.75</v>
      </c>
      <c r="FW155" s="154">
        <f t="shared" si="151"/>
        <v>-8.0071174377224219E-3</v>
      </c>
      <c r="FX155" s="78">
        <f>AVERAGEIFS('WEEKLY DATA'!FX$11:FX$14577,'WEEKLY DATA'!$A$11:$A$14577,'MONTHLY DATA'!$A155,'WEEKLY DATA'!$B$11:$B$14577,'MONTHLY DATA'!$B155)</f>
        <v>262.5</v>
      </c>
      <c r="FY155" s="78">
        <f>AVERAGEIFS('WEEKLY DATA'!FY$11:FY$14577,'WEEKLY DATA'!$A$11:$A$14577,'MONTHLY DATA'!$A155,'WEEKLY DATA'!$B$11:$B$14577,'MONTHLY DATA'!$B155)</f>
        <v>272.5</v>
      </c>
      <c r="FZ155" s="78">
        <f>AVERAGEIFS('WEEKLY DATA'!FZ$11:FZ$14577,'WEEKLY DATA'!$A$11:$A$14577,'MONTHLY DATA'!$A155,'WEEKLY DATA'!$B$11:$B$14577,'MONTHLY DATA'!$B155)</f>
        <v>267.5</v>
      </c>
      <c r="GA155" s="154">
        <f t="shared" si="152"/>
        <v>-4.8042704626334531E-2</v>
      </c>
      <c r="GB155" s="78">
        <f>AVERAGEIFS('WEEKLY DATA'!GB$11:GB$14577,'WEEKLY DATA'!$A$11:$A$14577,'MONTHLY DATA'!$A155,'WEEKLY DATA'!$B$11:$B$14577,'MONTHLY DATA'!$B155)</f>
        <v>464.375</v>
      </c>
      <c r="GC155" s="78">
        <f>AVERAGEIFS('WEEKLY DATA'!GC$11:GC$14577,'WEEKLY DATA'!$A$11:$A$14577,'MONTHLY DATA'!$A155,'WEEKLY DATA'!$B$11:$B$14577,'MONTHLY DATA'!$B155)</f>
        <v>474.375</v>
      </c>
      <c r="GD155" s="78">
        <f>AVERAGEIFS('WEEKLY DATA'!GD$11:GD$14577,'WEEKLY DATA'!$A$11:$A$14577,'MONTHLY DATA'!$A155,'WEEKLY DATA'!$B$11:$B$14577,'MONTHLY DATA'!$B155)</f>
        <v>469.375</v>
      </c>
      <c r="GE155" s="154">
        <f t="shared" si="153"/>
        <v>-4.5015259409969532E-2</v>
      </c>
      <c r="GF155" s="169">
        <f>AVERAGEIFS('WEEKLY DATA'!GF$11:GF$14577,'WEEKLY DATA'!$A$11:$A$14577,'MONTHLY DATA'!$A155,'WEEKLY DATA'!$B$11:$B$14577,'MONTHLY DATA'!$B155)</f>
        <v>389.375</v>
      </c>
      <c r="GG155" s="78">
        <f>AVERAGEIFS('WEEKLY DATA'!GG$11:GG$14577,'WEEKLY DATA'!$A$11:$A$14577,'MONTHLY DATA'!$A155,'WEEKLY DATA'!$B$11:$B$14577,'MONTHLY DATA'!$B155)</f>
        <v>399.375</v>
      </c>
      <c r="GH155" s="78">
        <f>AVERAGEIFS('WEEKLY DATA'!GH$11:GH$14577,'WEEKLY DATA'!$A$11:$A$14577,'MONTHLY DATA'!$A155,'WEEKLY DATA'!$B$11:$B$14577,'MONTHLY DATA'!$B155)</f>
        <v>394.375</v>
      </c>
      <c r="GI155" s="154">
        <f t="shared" si="154"/>
        <v>-1.7745952677459487E-2</v>
      </c>
      <c r="GJ155" s="78">
        <f>AVERAGEIFS('WEEKLY DATA'!GJ$11:GJ$14577,'WEEKLY DATA'!$A$11:$A$14577,'MONTHLY DATA'!$A155,'WEEKLY DATA'!$B$11:$B$14577,'MONTHLY DATA'!$B155)</f>
        <v>417.5</v>
      </c>
      <c r="GK155" s="78">
        <f>AVERAGEIFS('WEEKLY DATA'!GK$11:GK$14577,'WEEKLY DATA'!$A$11:$A$14577,'MONTHLY DATA'!$A155,'WEEKLY DATA'!$B$11:$B$14577,'MONTHLY DATA'!$B155)</f>
        <v>427.5</v>
      </c>
      <c r="GL155" s="78">
        <f>AVERAGEIFS('WEEKLY DATA'!GL$11:GL$14577,'WEEKLY DATA'!$A$11:$A$14577,'MONTHLY DATA'!$A155,'WEEKLY DATA'!$B$11:$B$14577,'MONTHLY DATA'!$B155)</f>
        <v>422.5</v>
      </c>
      <c r="GM155" s="154">
        <f t="shared" si="155"/>
        <v>2.5485436893203817E-2</v>
      </c>
      <c r="GN155" s="78">
        <f>AVERAGEIFS('WEEKLY DATA'!GN$11:GN$14577,'WEEKLY DATA'!$A$11:$A$14577,'MONTHLY DATA'!$A155,'WEEKLY DATA'!$B$11:$B$14577,'MONTHLY DATA'!$B155)</f>
        <v>576.25</v>
      </c>
      <c r="GO155" s="78">
        <f>AVERAGEIFS('WEEKLY DATA'!GO$11:GO$14577,'WEEKLY DATA'!$A$11:$A$14577,'MONTHLY DATA'!$A155,'WEEKLY DATA'!$B$11:$B$14577,'MONTHLY DATA'!$B155)</f>
        <v>586.25</v>
      </c>
      <c r="GP155" s="78">
        <f>AVERAGEIFS('WEEKLY DATA'!GP$11:GP$14577,'WEEKLY DATA'!$A$11:$A$14577,'MONTHLY DATA'!$A155,'WEEKLY DATA'!$B$11:$B$14577,'MONTHLY DATA'!$B155)</f>
        <v>581.25</v>
      </c>
      <c r="GQ155" s="154">
        <f t="shared" si="156"/>
        <v>3.5173642030275953E-2</v>
      </c>
      <c r="GR155" s="78"/>
    </row>
    <row r="156" spans="1:200" ht="15.75" x14ac:dyDescent="0.25">
      <c r="A156">
        <f t="shared" si="106"/>
        <v>2</v>
      </c>
      <c r="B156">
        <f t="shared" si="107"/>
        <v>2022</v>
      </c>
      <c r="C156" s="86">
        <v>44593</v>
      </c>
      <c r="D156" s="78">
        <f>AVERAGEIFS('WEEKLY DATA'!D$11:D$14577,'WEEKLY DATA'!$A$11:$A$14577,'MONTHLY DATA'!$A156,'WEEKLY DATA'!$B$11:$B$14577,'MONTHLY DATA'!$B156)</f>
        <v>385.625</v>
      </c>
      <c r="E156" s="78">
        <f>AVERAGEIFS('WEEKLY DATA'!E$11:E$14577,'WEEKLY DATA'!$A$11:$A$14577,'MONTHLY DATA'!$A156,'WEEKLY DATA'!$B$11:$B$14577,'MONTHLY DATA'!$B156)</f>
        <v>395.625</v>
      </c>
      <c r="F156" s="78">
        <f>AVERAGEIFS('WEEKLY DATA'!F$11:F$14577,'WEEKLY DATA'!$A$11:$A$14577,'MONTHLY DATA'!$A156,'WEEKLY DATA'!$B$11:$B$14577,'MONTHLY DATA'!$B156)</f>
        <v>390.625</v>
      </c>
      <c r="G156" s="154">
        <f t="shared" si="108"/>
        <v>-2.1909233176838794E-2</v>
      </c>
      <c r="H156" s="169">
        <f>AVERAGEIFS('WEEKLY DATA'!H$11:H$14577,'WEEKLY DATA'!$A$11:$A$14577,'MONTHLY DATA'!$A156,'WEEKLY DATA'!$B$11:$B$14577,'MONTHLY DATA'!$B156)</f>
        <v>321.25</v>
      </c>
      <c r="I156" s="78">
        <f>AVERAGEIFS('WEEKLY DATA'!I$11:I$14577,'WEEKLY DATA'!$A$11:$A$14577,'MONTHLY DATA'!$A156,'WEEKLY DATA'!$B$11:$B$14577,'MONTHLY DATA'!$B156)</f>
        <v>331.25</v>
      </c>
      <c r="J156" s="78">
        <f>AVERAGEIFS('WEEKLY DATA'!J$11:J$14577,'WEEKLY DATA'!$A$11:$A$14577,'MONTHLY DATA'!$A156,'WEEKLY DATA'!$B$11:$B$14577,'MONTHLY DATA'!$B156)</f>
        <v>326.25</v>
      </c>
      <c r="K156" s="154">
        <f t="shared" si="109"/>
        <v>-2.0637898686679201E-2</v>
      </c>
      <c r="L156" s="169">
        <f>AVERAGEIFS('WEEKLY DATA'!L$11:L$14577,'WEEKLY DATA'!$A$11:$A$14577,'MONTHLY DATA'!$A156,'WEEKLY DATA'!$B$11:$B$14577,'MONTHLY DATA'!$B156)</f>
        <v>328.75</v>
      </c>
      <c r="M156" s="78">
        <f>AVERAGEIFS('WEEKLY DATA'!M$11:M$14577,'WEEKLY DATA'!$A$11:$A$14577,'MONTHLY DATA'!$A156,'WEEKLY DATA'!$B$11:$B$14577,'MONTHLY DATA'!$B156)</f>
        <v>338.75</v>
      </c>
      <c r="N156" s="78">
        <f>AVERAGEIFS('WEEKLY DATA'!N$11:N$14577,'WEEKLY DATA'!$A$11:$A$14577,'MONTHLY DATA'!$A156,'WEEKLY DATA'!$B$11:$B$14577,'MONTHLY DATA'!$B156)</f>
        <v>333.75</v>
      </c>
      <c r="O156" s="154">
        <f t="shared" si="110"/>
        <v>-2.9090909090909056E-2</v>
      </c>
      <c r="P156" s="169">
        <f>AVERAGEIFS('WEEKLY DATA'!P$11:P$14577,'WEEKLY DATA'!$A$11:$A$14577,'MONTHLY DATA'!$A156,'WEEKLY DATA'!$B$11:$B$14577,'MONTHLY DATA'!$B156)</f>
        <v>334.375</v>
      </c>
      <c r="Q156" s="78">
        <f>AVERAGEIFS('WEEKLY DATA'!Q$11:Q$14577,'WEEKLY DATA'!$A$11:$A$14577,'MONTHLY DATA'!$A156,'WEEKLY DATA'!$B$11:$B$14577,'MONTHLY DATA'!$B156)</f>
        <v>344.375</v>
      </c>
      <c r="R156" s="78">
        <f>AVERAGEIFS('WEEKLY DATA'!R$11:R$14577,'WEEKLY DATA'!$A$11:$A$14577,'MONTHLY DATA'!$A156,'WEEKLY DATA'!$B$11:$B$14577,'MONTHLY DATA'!$B156)</f>
        <v>339.375</v>
      </c>
      <c r="S156" s="154">
        <f t="shared" si="111"/>
        <v>2.6465028355387554E-2</v>
      </c>
      <c r="T156" s="169">
        <f>AVERAGEIFS('WEEKLY DATA'!T$11:T$14577,'WEEKLY DATA'!$A$11:$A$14577,'MONTHLY DATA'!$A156,'WEEKLY DATA'!$B$11:$B$14577,'MONTHLY DATA'!$B156)</f>
        <v>302.5</v>
      </c>
      <c r="U156" s="78">
        <f>AVERAGEIFS('WEEKLY DATA'!U$11:U$14577,'WEEKLY DATA'!$A$11:$A$14577,'MONTHLY DATA'!$A156,'WEEKLY DATA'!$B$11:$B$14577,'MONTHLY DATA'!$B156)</f>
        <v>312.5</v>
      </c>
      <c r="V156" s="78">
        <f>AVERAGEIFS('WEEKLY DATA'!V$11:V$14577,'WEEKLY DATA'!$A$11:$A$14577,'MONTHLY DATA'!$A156,'WEEKLY DATA'!$B$11:$B$14577,'MONTHLY DATA'!$B156)</f>
        <v>307.5</v>
      </c>
      <c r="W156" s="154">
        <f t="shared" si="112"/>
        <v>2.2869022869022926E-2</v>
      </c>
      <c r="X156" s="169">
        <f>AVERAGEIFS('WEEKLY DATA'!X$11:X$14577,'WEEKLY DATA'!$A$11:$A$14577,'MONTHLY DATA'!$A156,'WEEKLY DATA'!$B$11:$B$14577,'MONTHLY DATA'!$B156)</f>
        <v>286.875</v>
      </c>
      <c r="Y156" s="78">
        <f>AVERAGEIFS('WEEKLY DATA'!Y$11:Y$14577,'WEEKLY DATA'!$A$11:$A$14577,'MONTHLY DATA'!$A156,'WEEKLY DATA'!$B$11:$B$14577,'MONTHLY DATA'!$B156)</f>
        <v>296.875</v>
      </c>
      <c r="Z156" s="78">
        <f>AVERAGEIFS('WEEKLY DATA'!Z$11:Z$14577,'WEEKLY DATA'!$A$11:$A$14577,'MONTHLY DATA'!$A156,'WEEKLY DATA'!$B$11:$B$14577,'MONTHLY DATA'!$B156)</f>
        <v>291.875</v>
      </c>
      <c r="AA156" s="154">
        <f t="shared" si="113"/>
        <v>2.1881838074398141E-2</v>
      </c>
      <c r="AB156" s="169">
        <f>AVERAGEIFS('WEEKLY DATA'!AB$11:AB$14577,'WEEKLY DATA'!$A$11:$A$14577,'MONTHLY DATA'!$A156,'WEEKLY DATA'!$B$11:$B$14577,'MONTHLY DATA'!$B156)</f>
        <v>303.75</v>
      </c>
      <c r="AC156" s="78">
        <f>AVERAGEIFS('WEEKLY DATA'!AC$11:AC$14577,'WEEKLY DATA'!$A$11:$A$14577,'MONTHLY DATA'!$A156,'WEEKLY DATA'!$B$11:$B$14577,'MONTHLY DATA'!$B156)</f>
        <v>313.75</v>
      </c>
      <c r="AD156" s="78">
        <f>AVERAGEIFS('WEEKLY DATA'!AD$11:AD$14577,'WEEKLY DATA'!$A$11:$A$14577,'MONTHLY DATA'!$A156,'WEEKLY DATA'!$B$11:$B$14577,'MONTHLY DATA'!$B156)</f>
        <v>308.75</v>
      </c>
      <c r="AE156" s="154">
        <f t="shared" si="114"/>
        <v>-6.0836501901140649E-2</v>
      </c>
      <c r="AF156" s="169">
        <f>AVERAGEIFS('WEEKLY DATA'!AF$11:AF$14577,'WEEKLY DATA'!$A$11:$A$14577,'MONTHLY DATA'!$A156,'WEEKLY DATA'!$B$11:$B$14577,'MONTHLY DATA'!$B156)</f>
        <v>293.75</v>
      </c>
      <c r="AG156" s="78">
        <f>AVERAGEIFS('WEEKLY DATA'!AG$11:AG$14577,'WEEKLY DATA'!$A$11:$A$14577,'MONTHLY DATA'!$A156,'WEEKLY DATA'!$B$11:$B$14577,'MONTHLY DATA'!$B156)</f>
        <v>303.75</v>
      </c>
      <c r="AH156" s="78">
        <f>AVERAGEIFS('WEEKLY DATA'!AH$11:AH$14577,'WEEKLY DATA'!$A$11:$A$14577,'MONTHLY DATA'!$A156,'WEEKLY DATA'!$B$11:$B$14577,'MONTHLY DATA'!$B156)</f>
        <v>298.75</v>
      </c>
      <c r="AI156" s="154">
        <f t="shared" si="115"/>
        <v>-4.1666666666666519E-3</v>
      </c>
      <c r="AJ156" s="169">
        <f>AVERAGEIFS('WEEKLY DATA'!AJ$11:AJ$14577,'WEEKLY DATA'!$A$11:$A$14577,'MONTHLY DATA'!$A156,'WEEKLY DATA'!$B$11:$B$14577,'MONTHLY DATA'!$B156)</f>
        <v>272.5</v>
      </c>
      <c r="AK156" s="78">
        <f>AVERAGEIFS('WEEKLY DATA'!AK$11:AK$14577,'WEEKLY DATA'!$A$11:$A$14577,'MONTHLY DATA'!$A156,'WEEKLY DATA'!$B$11:$B$14577,'MONTHLY DATA'!$B156)</f>
        <v>282.5</v>
      </c>
      <c r="AL156" s="78">
        <f>AVERAGEIFS('WEEKLY DATA'!AL$11:AL$14577,'WEEKLY DATA'!$A$11:$A$14577,'MONTHLY DATA'!$A156,'WEEKLY DATA'!$B$11:$B$14577,'MONTHLY DATA'!$B156)</f>
        <v>277.5</v>
      </c>
      <c r="AM156" s="154">
        <f t="shared" si="116"/>
        <v>-1.9867549668874163E-2</v>
      </c>
      <c r="AN156" s="169">
        <f>AVERAGEIFS('WEEKLY DATA'!AN$11:AN$14577,'WEEKLY DATA'!$A$11:$A$14577,'MONTHLY DATA'!$A156,'WEEKLY DATA'!$B$11:$B$14577,'MONTHLY DATA'!$B156)</f>
        <v>251.875</v>
      </c>
      <c r="AO156" s="78">
        <f>AVERAGEIFS('WEEKLY DATA'!AO$11:AO$14577,'WEEKLY DATA'!$A$11:$A$14577,'MONTHLY DATA'!$A156,'WEEKLY DATA'!$B$11:$B$14577,'MONTHLY DATA'!$B156)</f>
        <v>261.875</v>
      </c>
      <c r="AP156" s="78">
        <f>AVERAGEIFS('WEEKLY DATA'!AP$11:AP$14577,'WEEKLY DATA'!$A$11:$A$14577,'MONTHLY DATA'!$A156,'WEEKLY DATA'!$B$11:$B$14577,'MONTHLY DATA'!$B156)</f>
        <v>256.875</v>
      </c>
      <c r="AQ156" s="154">
        <f t="shared" si="117"/>
        <v>4.5801526717557328E-2</v>
      </c>
      <c r="AR156" s="169">
        <f>AVERAGEIFS('WEEKLY DATA'!AR$11:AR$14577,'WEEKLY DATA'!$A$11:$A$14577,'MONTHLY DATA'!$A156,'WEEKLY DATA'!$B$11:$B$14577,'MONTHLY DATA'!$B156)</f>
        <v>397.5</v>
      </c>
      <c r="AS156" s="78">
        <f>AVERAGEIFS('WEEKLY DATA'!AS$11:AS$14577,'WEEKLY DATA'!$A$11:$A$14577,'MONTHLY DATA'!$A156,'WEEKLY DATA'!$B$11:$B$14577,'MONTHLY DATA'!$B156)</f>
        <v>407.5</v>
      </c>
      <c r="AT156" s="78">
        <f>AVERAGEIFS('WEEKLY DATA'!AT$11:AT$14577,'WEEKLY DATA'!$A$11:$A$14577,'MONTHLY DATA'!$A156,'WEEKLY DATA'!$B$11:$B$14577,'MONTHLY DATA'!$B156)</f>
        <v>402.5</v>
      </c>
      <c r="AU156" s="154">
        <f t="shared" si="118"/>
        <v>2.7113237639553533E-2</v>
      </c>
      <c r="AV156" s="169">
        <f>AVERAGEIFS('WEEKLY DATA'!AV$11:AV$14577,'WEEKLY DATA'!$A$11:$A$14577,'MONTHLY DATA'!$A156,'WEEKLY DATA'!$B$11:$B$14577,'MONTHLY DATA'!$B156)</f>
        <v>266.875</v>
      </c>
      <c r="AW156" s="78">
        <f>AVERAGEIFS('WEEKLY DATA'!AW$11:AW$14577,'WEEKLY DATA'!$A$11:$A$14577,'MONTHLY DATA'!$A156,'WEEKLY DATA'!$B$11:$B$14577,'MONTHLY DATA'!$B156)</f>
        <v>276.875</v>
      </c>
      <c r="AX156" s="78">
        <f>AVERAGEIFS('WEEKLY DATA'!AX$11:AX$14577,'WEEKLY DATA'!$A$11:$A$14577,'MONTHLY DATA'!$A156,'WEEKLY DATA'!$B$11:$B$14577,'MONTHLY DATA'!$B156)</f>
        <v>271.875</v>
      </c>
      <c r="AY156" s="154">
        <f t="shared" si="119"/>
        <v>-7.2494669509594933E-2</v>
      </c>
      <c r="AZ156" s="169">
        <f>AVERAGEIFS('WEEKLY DATA'!AZ$11:AZ$14577,'WEEKLY DATA'!$A$11:$A$14577,'MONTHLY DATA'!$A156,'WEEKLY DATA'!$B$11:$B$14577,'MONTHLY DATA'!$B156)</f>
        <v>276.875</v>
      </c>
      <c r="BA156" s="78">
        <f>AVERAGEIFS('WEEKLY DATA'!BA$11:BA$14577,'WEEKLY DATA'!$A$11:$A$14577,'MONTHLY DATA'!$A156,'WEEKLY DATA'!$B$11:$B$14577,'MONTHLY DATA'!$B156)</f>
        <v>286.875</v>
      </c>
      <c r="BB156" s="78">
        <f>AVERAGEIFS('WEEKLY DATA'!BB$11:BB$14577,'WEEKLY DATA'!$A$11:$A$14577,'MONTHLY DATA'!$A156,'WEEKLY DATA'!$B$11:$B$14577,'MONTHLY DATA'!$B156)</f>
        <v>281.875</v>
      </c>
      <c r="BC156" s="154">
        <f t="shared" si="120"/>
        <v>0</v>
      </c>
      <c r="BD156" s="169">
        <f>AVERAGEIFS('WEEKLY DATA'!BD$11:BD$14577,'WEEKLY DATA'!$A$11:$A$14577,'MONTHLY DATA'!$A156,'WEEKLY DATA'!$B$11:$B$14577,'MONTHLY DATA'!$B156)</f>
        <v>250.625</v>
      </c>
      <c r="BE156" s="78">
        <f>AVERAGEIFS('WEEKLY DATA'!BE$11:BE$14577,'WEEKLY DATA'!$A$11:$A$14577,'MONTHLY DATA'!$A156,'WEEKLY DATA'!$B$11:$B$14577,'MONTHLY DATA'!$B156)</f>
        <v>260.625</v>
      </c>
      <c r="BF156" s="78">
        <f>AVERAGEIFS('WEEKLY DATA'!BF$11:BF$14577,'WEEKLY DATA'!$A$11:$A$14577,'MONTHLY DATA'!$A156,'WEEKLY DATA'!$B$11:$B$14577,'MONTHLY DATA'!$B156)</f>
        <v>255.625</v>
      </c>
      <c r="BG156" s="154">
        <f t="shared" si="121"/>
        <v>4.6035805626598369E-2</v>
      </c>
      <c r="BH156" s="169">
        <f>AVERAGEIFS('WEEKLY DATA'!BH$11:BH$14577,'WEEKLY DATA'!$A$11:$A$14577,'MONTHLY DATA'!$A156,'WEEKLY DATA'!$B$11:$B$14577,'MONTHLY DATA'!$B156)</f>
        <v>396.875</v>
      </c>
      <c r="BI156" s="78">
        <f>AVERAGEIFS('WEEKLY DATA'!BI$11:BI$14577,'WEEKLY DATA'!$A$11:$A$14577,'MONTHLY DATA'!$A156,'WEEKLY DATA'!$B$11:$B$14577,'MONTHLY DATA'!$B156)</f>
        <v>406.875</v>
      </c>
      <c r="BJ156" s="78">
        <f>AVERAGEIFS('WEEKLY DATA'!BJ$11:BJ$14577,'WEEKLY DATA'!$A$11:$A$14577,'MONTHLY DATA'!$A156,'WEEKLY DATA'!$B$11:$B$14577,'MONTHLY DATA'!$B156)</f>
        <v>401.875</v>
      </c>
      <c r="BK156" s="154">
        <f t="shared" si="122"/>
        <v>2.0634920634920562E-2</v>
      </c>
      <c r="BL156" s="169">
        <f>AVERAGEIFS('WEEKLY DATA'!BL$11:BL$14577,'WEEKLY DATA'!$A$11:$A$14577,'MONTHLY DATA'!$A156,'WEEKLY DATA'!$B$11:$B$14577,'MONTHLY DATA'!$B156)</f>
        <v>268.75</v>
      </c>
      <c r="BM156" s="78">
        <f>AVERAGEIFS('WEEKLY DATA'!BM$11:BM$14577,'WEEKLY DATA'!$A$11:$A$14577,'MONTHLY DATA'!$A156,'WEEKLY DATA'!$B$11:$B$14577,'MONTHLY DATA'!$B156)</f>
        <v>278.75</v>
      </c>
      <c r="BN156" s="78">
        <f>AVERAGEIFS('WEEKLY DATA'!BN$11:BN$14577,'WEEKLY DATA'!$A$11:$A$14577,'MONTHLY DATA'!$A156,'WEEKLY DATA'!$B$11:$B$14577,'MONTHLY DATA'!$B156)</f>
        <v>273.75</v>
      </c>
      <c r="BO156" s="154">
        <f t="shared" si="123"/>
        <v>3.0588235294117583E-2</v>
      </c>
      <c r="BP156" s="78">
        <f>AVERAGEIFS('WEEKLY DATA'!BP$11:BP$14577,'WEEKLY DATA'!$A$11:$A$14577,'MONTHLY DATA'!$A156,'WEEKLY DATA'!$B$11:$B$14577,'MONTHLY DATA'!$B156)</f>
        <v>341.875</v>
      </c>
      <c r="BQ156" s="78">
        <f>AVERAGEIFS('WEEKLY DATA'!BQ$11:BQ$14577,'WEEKLY DATA'!$A$11:$A$14577,'MONTHLY DATA'!$A156,'WEEKLY DATA'!$B$11:$B$14577,'MONTHLY DATA'!$B156)</f>
        <v>351.875</v>
      </c>
      <c r="BR156" s="78">
        <f>AVERAGEIFS('WEEKLY DATA'!BR$11:BR$14577,'WEEKLY DATA'!$A$11:$A$14577,'MONTHLY DATA'!$A156,'WEEKLY DATA'!$B$11:$B$14577,'MONTHLY DATA'!$B156)</f>
        <v>346.875</v>
      </c>
      <c r="BS156" s="154">
        <f t="shared" si="124"/>
        <v>-1.5957446808510634E-2</v>
      </c>
      <c r="BT156" s="78">
        <f>AVERAGEIFS('WEEKLY DATA'!BT$11:BT$14577,'WEEKLY DATA'!$A$11:$A$14577,'MONTHLY DATA'!$A156,'WEEKLY DATA'!$B$11:$B$14577,'MONTHLY DATA'!$B156)</f>
        <v>255</v>
      </c>
      <c r="BU156" s="78">
        <f>AVERAGEIFS('WEEKLY DATA'!BU$11:BU$14577,'WEEKLY DATA'!$A$11:$A$14577,'MONTHLY DATA'!$A156,'WEEKLY DATA'!$B$11:$B$14577,'MONTHLY DATA'!$B156)</f>
        <v>265</v>
      </c>
      <c r="BV156" s="78">
        <f>AVERAGEIFS('WEEKLY DATA'!BV$11:BV$14577,'WEEKLY DATA'!$A$11:$A$14577,'MONTHLY DATA'!$A156,'WEEKLY DATA'!$B$11:$B$14577,'MONTHLY DATA'!$B156)</f>
        <v>260</v>
      </c>
      <c r="BW156" s="154">
        <f t="shared" si="125"/>
        <v>1.7114914425427896E-2</v>
      </c>
      <c r="BX156" s="78">
        <f>AVERAGEIFS('WEEKLY DATA'!BX$11:BX$14577,'WEEKLY DATA'!$A$11:$A$14577,'MONTHLY DATA'!$A156,'WEEKLY DATA'!$B$11:$B$14577,'MONTHLY DATA'!$B156)</f>
        <v>396.25</v>
      </c>
      <c r="BY156" s="78">
        <f>AVERAGEIFS('WEEKLY DATA'!BY$11:BY$14577,'WEEKLY DATA'!$A$11:$A$14577,'MONTHLY DATA'!$A156,'WEEKLY DATA'!$B$11:$B$14577,'MONTHLY DATA'!$B156)</f>
        <v>406.25</v>
      </c>
      <c r="BZ156" s="78">
        <f>AVERAGEIFS('WEEKLY DATA'!BZ$11:BZ$14577,'WEEKLY DATA'!$A$11:$A$14577,'MONTHLY DATA'!$A156,'WEEKLY DATA'!$B$11:$B$14577,'MONTHLY DATA'!$B156)</f>
        <v>401.25</v>
      </c>
      <c r="CA156" s="154">
        <f t="shared" si="126"/>
        <v>4.9019607843137303E-2</v>
      </c>
      <c r="CB156" s="78">
        <f>AVERAGEIFS('WEEKLY DATA'!CB$11:CB$14577,'WEEKLY DATA'!$A$11:$A$14577,'MONTHLY DATA'!$A156,'WEEKLY DATA'!$B$11:$B$14577,'MONTHLY DATA'!$B156)</f>
        <v>475</v>
      </c>
      <c r="CC156" s="78">
        <f>AVERAGEIFS('WEEKLY DATA'!CC$11:CC$14577,'WEEKLY DATA'!$A$11:$A$14577,'MONTHLY DATA'!$A156,'WEEKLY DATA'!$B$11:$B$14577,'MONTHLY DATA'!$B156)</f>
        <v>485</v>
      </c>
      <c r="CD156" s="78">
        <f>AVERAGEIFS('WEEKLY DATA'!CD$11:CD$14577,'WEEKLY DATA'!$A$11:$A$14577,'MONTHLY DATA'!$A156,'WEEKLY DATA'!$B$11:$B$14577,'MONTHLY DATA'!$B156)</f>
        <v>480</v>
      </c>
      <c r="CE156" s="154">
        <f t="shared" si="127"/>
        <v>1.3037809647979959E-3</v>
      </c>
      <c r="CF156" s="78">
        <f>AVERAGEIFS('WEEKLY DATA'!CF$11:CF$14577,'WEEKLY DATA'!$A$11:$A$14577,'MONTHLY DATA'!$A156,'WEEKLY DATA'!$B$11:$B$14577,'MONTHLY DATA'!$B156)</f>
        <v>333.75</v>
      </c>
      <c r="CG156" s="78">
        <f>AVERAGEIFS('WEEKLY DATA'!CG$11:CG$14577,'WEEKLY DATA'!$A$11:$A$14577,'MONTHLY DATA'!$A156,'WEEKLY DATA'!$B$11:$B$14577,'MONTHLY DATA'!$B156)</f>
        <v>343.75</v>
      </c>
      <c r="CH156" s="78">
        <f>AVERAGEIFS('WEEKLY DATA'!CH$11:CH$14577,'WEEKLY DATA'!$A$11:$A$14577,'MONTHLY DATA'!$A156,'WEEKLY DATA'!$B$11:$B$14577,'MONTHLY DATA'!$B156)</f>
        <v>338.75</v>
      </c>
      <c r="CI156" s="154">
        <f t="shared" si="128"/>
        <v>-4.9122807017543901E-2</v>
      </c>
      <c r="CJ156" s="78">
        <f>AVERAGEIFS('WEEKLY DATA'!CJ$11:CJ$14577,'WEEKLY DATA'!$A$11:$A$14577,'MONTHLY DATA'!$A156,'WEEKLY DATA'!$B$11:$B$14577,'MONTHLY DATA'!$B156)</f>
        <v>288.125</v>
      </c>
      <c r="CK156" s="78">
        <f>AVERAGEIFS('WEEKLY DATA'!CK$11:CK$14577,'WEEKLY DATA'!$A$11:$A$14577,'MONTHLY DATA'!$A156,'WEEKLY DATA'!$B$11:$B$14577,'MONTHLY DATA'!$B156)</f>
        <v>298.125</v>
      </c>
      <c r="CL156" s="78">
        <f>AVERAGEIFS('WEEKLY DATA'!CL$11:CL$14577,'WEEKLY DATA'!$A$11:$A$14577,'MONTHLY DATA'!$A156,'WEEKLY DATA'!$B$11:$B$14577,'MONTHLY DATA'!$B156)</f>
        <v>293.125</v>
      </c>
      <c r="CM156" s="154">
        <f t="shared" si="129"/>
        <v>5.1569506726457437E-2</v>
      </c>
      <c r="CN156" s="78">
        <f>AVERAGEIFS('WEEKLY DATA'!CN$11:CN$14577,'WEEKLY DATA'!$A$11:$A$14577,'MONTHLY DATA'!$A156,'WEEKLY DATA'!$B$11:$B$14577,'MONTHLY DATA'!$B156)</f>
        <v>400</v>
      </c>
      <c r="CO156" s="78">
        <f>AVERAGEIFS('WEEKLY DATA'!CO$11:CO$14577,'WEEKLY DATA'!$A$11:$A$14577,'MONTHLY DATA'!$A156,'WEEKLY DATA'!$B$11:$B$14577,'MONTHLY DATA'!$B156)</f>
        <v>410</v>
      </c>
      <c r="CP156" s="78">
        <f>AVERAGEIFS('WEEKLY DATA'!CP$11:CP$14577,'WEEKLY DATA'!$A$11:$A$14577,'MONTHLY DATA'!$A156,'WEEKLY DATA'!$B$11:$B$14577,'MONTHLY DATA'!$B156)</f>
        <v>405</v>
      </c>
      <c r="CQ156" s="154">
        <f t="shared" si="130"/>
        <v>6.7545304777594684E-2</v>
      </c>
      <c r="CR156" s="78">
        <f>AVERAGEIFS('WEEKLY DATA'!CR$11:CR$14577,'WEEKLY DATA'!$A$11:$A$14577,'MONTHLY DATA'!$A156,'WEEKLY DATA'!$B$11:$B$14577,'MONTHLY DATA'!$B156)</f>
        <v>480</v>
      </c>
      <c r="CS156" s="78">
        <f>AVERAGEIFS('WEEKLY DATA'!CS$11:CS$14577,'WEEKLY DATA'!$A$11:$A$14577,'MONTHLY DATA'!$A156,'WEEKLY DATA'!$B$11:$B$14577,'MONTHLY DATA'!$B156)</f>
        <v>490</v>
      </c>
      <c r="CT156" s="78">
        <f>AVERAGEIFS('WEEKLY DATA'!CT$11:CT$14577,'WEEKLY DATA'!$A$11:$A$14577,'MONTHLY DATA'!$A156,'WEEKLY DATA'!$B$11:$B$14577,'MONTHLY DATA'!$B156)</f>
        <v>485</v>
      </c>
      <c r="CU156" s="154">
        <f t="shared" si="131"/>
        <v>0</v>
      </c>
      <c r="CV156" s="169">
        <f>AVERAGEIFS('WEEKLY DATA'!CV$11:CV$14577,'WEEKLY DATA'!$A$11:$A$14577,'MONTHLY DATA'!$A156,'WEEKLY DATA'!$B$11:$B$14577,'MONTHLY DATA'!$B156)</f>
        <v>363.125</v>
      </c>
      <c r="CW156" s="78">
        <f>AVERAGEIFS('WEEKLY DATA'!CW$11:CW$14577,'WEEKLY DATA'!$A$11:$A$14577,'MONTHLY DATA'!$A156,'WEEKLY DATA'!$B$11:$B$14577,'MONTHLY DATA'!$B156)</f>
        <v>373.125</v>
      </c>
      <c r="CX156" s="78">
        <f>AVERAGEIFS('WEEKLY DATA'!CX$11:CX$14577,'WEEKLY DATA'!$A$11:$A$14577,'MONTHLY DATA'!$A156,'WEEKLY DATA'!$B$11:$B$14577,'MONTHLY DATA'!$B156)</f>
        <v>368.125</v>
      </c>
      <c r="CY156" s="154">
        <f t="shared" si="132"/>
        <v>-2.9654036243822124E-2</v>
      </c>
      <c r="CZ156" s="169">
        <f>AVERAGEIFS('WEEKLY DATA'!CZ$11:CZ$14577,'WEEKLY DATA'!$A$11:$A$14577,'MONTHLY DATA'!$A156,'WEEKLY DATA'!$B$11:$B$14577,'MONTHLY DATA'!$B156)</f>
        <v>316.25</v>
      </c>
      <c r="DA156" s="78">
        <f>AVERAGEIFS('WEEKLY DATA'!DA$11:DA$14577,'WEEKLY DATA'!$A$11:$A$14577,'MONTHLY DATA'!$A156,'WEEKLY DATA'!$B$11:$B$14577,'MONTHLY DATA'!$B156)</f>
        <v>326.25</v>
      </c>
      <c r="DB156" s="78">
        <f>AVERAGEIFS('WEEKLY DATA'!DB$11:DB$14577,'WEEKLY DATA'!$A$11:$A$14577,'MONTHLY DATA'!$A156,'WEEKLY DATA'!$B$11:$B$14577,'MONTHLY DATA'!$B156)</f>
        <v>321.25</v>
      </c>
      <c r="DC156" s="154">
        <f t="shared" si="133"/>
        <v>5.544147843942504E-2</v>
      </c>
      <c r="DD156" s="78">
        <f>AVERAGEIFS('WEEKLY DATA'!DD$11:DD$14577,'WEEKLY DATA'!$A$11:$A$14577,'MONTHLY DATA'!$A156,'WEEKLY DATA'!$B$11:$B$14577,'MONTHLY DATA'!$B156)</f>
        <v>405</v>
      </c>
      <c r="DE156" s="78">
        <f>AVERAGEIFS('WEEKLY DATA'!DE$11:DE$14577,'WEEKLY DATA'!$A$11:$A$14577,'MONTHLY DATA'!$A156,'WEEKLY DATA'!$B$11:$B$14577,'MONTHLY DATA'!$B156)</f>
        <v>415</v>
      </c>
      <c r="DF156" s="78">
        <f>AVERAGEIFS('WEEKLY DATA'!DF$11:DF$14577,'WEEKLY DATA'!$A$11:$A$14577,'MONTHLY DATA'!$A156,'WEEKLY DATA'!$B$11:$B$14577,'MONTHLY DATA'!$B156)</f>
        <v>410</v>
      </c>
      <c r="DG156" s="154">
        <f t="shared" si="134"/>
        <v>-6.0606060606060996E-3</v>
      </c>
      <c r="DH156" s="78">
        <f>AVERAGEIFS('WEEKLY DATA'!DH$11:DH$14577,'WEEKLY DATA'!$A$11:$A$14577,'MONTHLY DATA'!$A156,'WEEKLY DATA'!$B$11:$B$14577,'MONTHLY DATA'!$B156)</f>
        <v>511.25</v>
      </c>
      <c r="DI156" s="78">
        <f>AVERAGEIFS('WEEKLY DATA'!DI$11:DI$14577,'WEEKLY DATA'!$A$11:$A$14577,'MONTHLY DATA'!$A156,'WEEKLY DATA'!$B$11:$B$14577,'MONTHLY DATA'!$B156)</f>
        <v>521.25</v>
      </c>
      <c r="DJ156" s="78">
        <f>AVERAGEIFS('WEEKLY DATA'!DJ$11:DJ$14577,'WEEKLY DATA'!$A$11:$A$14577,'MONTHLY DATA'!$A156,'WEEKLY DATA'!$B$11:$B$14577,'MONTHLY DATA'!$B156)</f>
        <v>516.25</v>
      </c>
      <c r="DK156" s="154">
        <f t="shared" si="135"/>
        <v>5.0890585241730291E-2</v>
      </c>
      <c r="DL156" s="169">
        <f>AVERAGEIFS('WEEKLY DATA'!DL$11:DL$14577,'WEEKLY DATA'!$A$11:$A$14577,'MONTHLY DATA'!$A156,'WEEKLY DATA'!$B$11:$B$14577,'MONTHLY DATA'!$B156)</f>
        <v>347.5</v>
      </c>
      <c r="DM156" s="78">
        <f>AVERAGEIFS('WEEKLY DATA'!DM$11:DM$14577,'WEEKLY DATA'!$A$11:$A$14577,'MONTHLY DATA'!$A156,'WEEKLY DATA'!$B$11:$B$14577,'MONTHLY DATA'!$B156)</f>
        <v>357.5</v>
      </c>
      <c r="DN156" s="78">
        <f>AVERAGEIFS('WEEKLY DATA'!DN$11:DN$14577,'WEEKLY DATA'!$A$11:$A$14577,'MONTHLY DATA'!$A156,'WEEKLY DATA'!$B$11:$B$14577,'MONTHLY DATA'!$B156)</f>
        <v>352.5</v>
      </c>
      <c r="DO156" s="154">
        <f t="shared" si="136"/>
        <v>-1.0526315789473717E-2</v>
      </c>
      <c r="DP156" s="78">
        <f>AVERAGEIFS('WEEKLY DATA'!DP$11:DP$14577,'WEEKLY DATA'!$A$11:$A$14577,'MONTHLY DATA'!$A156,'WEEKLY DATA'!$B$11:$B$14577,'MONTHLY DATA'!$B156)</f>
        <v>290</v>
      </c>
      <c r="DQ156" s="78">
        <f>AVERAGEIFS('WEEKLY DATA'!DQ$11:DQ$14577,'WEEKLY DATA'!$A$11:$A$14577,'MONTHLY DATA'!$A156,'WEEKLY DATA'!$B$11:$B$14577,'MONTHLY DATA'!$B156)</f>
        <v>300</v>
      </c>
      <c r="DR156" s="78">
        <f>AVERAGEIFS('WEEKLY DATA'!DR$11:DR$14577,'WEEKLY DATA'!$A$11:$A$14577,'MONTHLY DATA'!$A156,'WEEKLY DATA'!$B$11:$B$14577,'MONTHLY DATA'!$B156)</f>
        <v>295</v>
      </c>
      <c r="DS156" s="154">
        <f t="shared" si="137"/>
        <v>5.8295964125560484E-2</v>
      </c>
      <c r="DT156" s="78">
        <f>AVERAGEIFS('WEEKLY DATA'!DT$11:DT$14577,'WEEKLY DATA'!$A$11:$A$14577,'MONTHLY DATA'!$A156,'WEEKLY DATA'!$B$11:$B$14577,'MONTHLY DATA'!$B156)</f>
        <v>405</v>
      </c>
      <c r="DU156" s="78">
        <f>AVERAGEIFS('WEEKLY DATA'!DU$11:DU$14577,'WEEKLY DATA'!$A$11:$A$14577,'MONTHLY DATA'!$A156,'WEEKLY DATA'!$B$11:$B$14577,'MONTHLY DATA'!$B156)</f>
        <v>415</v>
      </c>
      <c r="DV156" s="78">
        <f>AVERAGEIFS('WEEKLY DATA'!DV$11:DV$14577,'WEEKLY DATA'!$A$11:$A$14577,'MONTHLY DATA'!$A156,'WEEKLY DATA'!$B$11:$B$14577,'MONTHLY DATA'!$B156)</f>
        <v>410</v>
      </c>
      <c r="DW156" s="154">
        <f t="shared" si="138"/>
        <v>-6.0606060606060996E-3</v>
      </c>
      <c r="DX156" s="78">
        <f>AVERAGEIFS('WEEKLY DATA'!DX$11:DX$14577,'WEEKLY DATA'!$A$11:$A$14577,'MONTHLY DATA'!$A156,'WEEKLY DATA'!$B$11:$B$14577,'MONTHLY DATA'!$B156)</f>
        <v>496.25</v>
      </c>
      <c r="DY156" s="78">
        <f>AVERAGEIFS('WEEKLY DATA'!DY$11:DY$14577,'WEEKLY DATA'!$A$11:$A$14577,'MONTHLY DATA'!$A156,'WEEKLY DATA'!$B$11:$B$14577,'MONTHLY DATA'!$B156)</f>
        <v>506.25</v>
      </c>
      <c r="DZ156" s="78">
        <f>AVERAGEIFS('WEEKLY DATA'!DZ$11:DZ$14577,'WEEKLY DATA'!$A$11:$A$14577,'MONTHLY DATA'!$A156,'WEEKLY DATA'!$B$11:$B$14577,'MONTHLY DATA'!$B156)</f>
        <v>501.25</v>
      </c>
      <c r="EA156" s="154">
        <f t="shared" si="139"/>
        <v>5.2493438320210029E-2</v>
      </c>
      <c r="EB156" s="78">
        <f>AVERAGEIFS('WEEKLY DATA'!EB$11:EB$14577,'WEEKLY DATA'!$A$11:$A$14577,'MONTHLY DATA'!$A156,'WEEKLY DATA'!$B$11:$B$14577,'MONTHLY DATA'!$B156)</f>
        <v>356.25</v>
      </c>
      <c r="EC156" s="78">
        <f>AVERAGEIFS('WEEKLY DATA'!EC$11:EC$14577,'WEEKLY DATA'!$A$11:$A$14577,'MONTHLY DATA'!$A156,'WEEKLY DATA'!$B$11:$B$14577,'MONTHLY DATA'!$B156)</f>
        <v>366.25</v>
      </c>
      <c r="ED156" s="78">
        <f>AVERAGEIFS('WEEKLY DATA'!ED$11:ED$14577,'WEEKLY DATA'!$A$11:$A$14577,'MONTHLY DATA'!$A156,'WEEKLY DATA'!$B$11:$B$14577,'MONTHLY DATA'!$B156)</f>
        <v>361.25</v>
      </c>
      <c r="EE156" s="154">
        <f t="shared" si="140"/>
        <v>4.7101449275362306E-2</v>
      </c>
      <c r="EF156" s="169">
        <f>AVERAGEIFS('WEEKLY DATA'!EF$11:EF$14577,'WEEKLY DATA'!$A$11:$A$14577,'MONTHLY DATA'!$A156,'WEEKLY DATA'!$B$11:$B$14577,'MONTHLY DATA'!$B156)</f>
        <v>321.25</v>
      </c>
      <c r="EG156" s="78">
        <f>AVERAGEIFS('WEEKLY DATA'!EG$11:EG$14577,'WEEKLY DATA'!$A$11:$A$14577,'MONTHLY DATA'!$A156,'WEEKLY DATA'!$B$11:$B$14577,'MONTHLY DATA'!$B156)</f>
        <v>331.25</v>
      </c>
      <c r="EH156" s="78">
        <f>AVERAGEIFS('WEEKLY DATA'!EH$11:EH$14577,'WEEKLY DATA'!$A$11:$A$14577,'MONTHLY DATA'!$A156,'WEEKLY DATA'!$B$11:$B$14577,'MONTHLY DATA'!$B156)</f>
        <v>326.25</v>
      </c>
      <c r="EI156" s="154">
        <f t="shared" si="141"/>
        <v>7.6288659793814384E-2</v>
      </c>
      <c r="EJ156" s="78">
        <f>AVERAGEIFS('WEEKLY DATA'!EJ$11:EJ$14577,'WEEKLY DATA'!$A$11:$A$14577,'MONTHLY DATA'!$A156,'WEEKLY DATA'!$B$11:$B$14577,'MONTHLY DATA'!$B156)</f>
        <v>408.75</v>
      </c>
      <c r="EK156" s="78">
        <f>AVERAGEIFS('WEEKLY DATA'!EK$11:EK$14577,'WEEKLY DATA'!$A$11:$A$14577,'MONTHLY DATA'!$A156,'WEEKLY DATA'!$B$11:$B$14577,'MONTHLY DATA'!$B156)</f>
        <v>418.75</v>
      </c>
      <c r="EL156" s="78">
        <f>AVERAGEIFS('WEEKLY DATA'!EL$11:EL$14577,'WEEKLY DATA'!$A$11:$A$14577,'MONTHLY DATA'!$A156,'WEEKLY DATA'!$B$11:$B$14577,'MONTHLY DATA'!$B156)</f>
        <v>413.75</v>
      </c>
      <c r="EM156" s="154">
        <f t="shared" si="142"/>
        <v>3.2761310452418035E-2</v>
      </c>
      <c r="EN156" s="78">
        <f>AVERAGEIFS('WEEKLY DATA'!EN$11:EN$14577,'WEEKLY DATA'!$A$11:$A$14577,'MONTHLY DATA'!$A156,'WEEKLY DATA'!$B$11:$B$14577,'MONTHLY DATA'!$B156)</f>
        <v>541.25</v>
      </c>
      <c r="EO156" s="78">
        <f>AVERAGEIFS('WEEKLY DATA'!EO$11:EO$14577,'WEEKLY DATA'!$A$11:$A$14577,'MONTHLY DATA'!$A156,'WEEKLY DATA'!$B$11:$B$14577,'MONTHLY DATA'!$B156)</f>
        <v>551.25</v>
      </c>
      <c r="EP156" s="78">
        <f>AVERAGEIFS('WEEKLY DATA'!EP$11:EP$14577,'WEEKLY DATA'!$A$11:$A$14577,'MONTHLY DATA'!$A156,'WEEKLY DATA'!$B$11:$B$14577,'MONTHLY DATA'!$B156)</f>
        <v>546.25</v>
      </c>
      <c r="EQ156" s="154">
        <f t="shared" si="143"/>
        <v>4.7961630695443569E-2</v>
      </c>
      <c r="ER156" s="78">
        <f>AVERAGEIFS('WEEKLY DATA'!ER$11:ER$14577,'WEEKLY DATA'!$A$11:$A$14577,'MONTHLY DATA'!$A156,'WEEKLY DATA'!$B$11:$B$14577,'MONTHLY DATA'!$B156)</f>
        <v>355.625</v>
      </c>
      <c r="ES156" s="78">
        <f>AVERAGEIFS('WEEKLY DATA'!ES$11:ES$14577,'WEEKLY DATA'!$A$11:$A$14577,'MONTHLY DATA'!$A156,'WEEKLY DATA'!$B$11:$B$14577,'MONTHLY DATA'!$B156)</f>
        <v>365.625</v>
      </c>
      <c r="ET156" s="78">
        <f>AVERAGEIFS('WEEKLY DATA'!ET$11:ET$14577,'WEEKLY DATA'!$A$11:$A$14577,'MONTHLY DATA'!$A156,'WEEKLY DATA'!$B$11:$B$14577,'MONTHLY DATA'!$B156)</f>
        <v>360.625</v>
      </c>
      <c r="EU156" s="154">
        <f t="shared" si="144"/>
        <v>4.5289855072463858E-2</v>
      </c>
      <c r="EV156" s="78">
        <f>AVERAGEIFS('WEEKLY DATA'!EV$11:EV$14577,'WEEKLY DATA'!$A$11:$A$14577,'MONTHLY DATA'!$A156,'WEEKLY DATA'!$B$11:$B$14577,'MONTHLY DATA'!$B156)</f>
        <v>300.625</v>
      </c>
      <c r="EW156" s="78">
        <f>AVERAGEIFS('WEEKLY DATA'!EW$11:EW$14577,'WEEKLY DATA'!$A$11:$A$14577,'MONTHLY DATA'!$A156,'WEEKLY DATA'!$B$11:$B$14577,'MONTHLY DATA'!$B156)</f>
        <v>310.625</v>
      </c>
      <c r="EX156" s="78">
        <f>AVERAGEIFS('WEEKLY DATA'!EX$11:EX$14577,'WEEKLY DATA'!$A$11:$A$14577,'MONTHLY DATA'!$A156,'WEEKLY DATA'!$B$11:$B$14577,'MONTHLY DATA'!$B156)</f>
        <v>305.625</v>
      </c>
      <c r="EY156" s="154">
        <f t="shared" si="145"/>
        <v>6.7685589519650646E-2</v>
      </c>
      <c r="EZ156" s="78">
        <f>AVERAGEIFS('WEEKLY DATA'!EZ$11:EZ$14577,'WEEKLY DATA'!$A$11:$A$14577,'MONTHLY DATA'!$A156,'WEEKLY DATA'!$B$11:$B$14577,'MONTHLY DATA'!$B156)</f>
        <v>408.125</v>
      </c>
      <c r="FA156" s="78">
        <f>AVERAGEIFS('WEEKLY DATA'!FA$11:FA$14577,'WEEKLY DATA'!$A$11:$A$14577,'MONTHLY DATA'!$A156,'WEEKLY DATA'!$B$11:$B$14577,'MONTHLY DATA'!$B156)</f>
        <v>418.125</v>
      </c>
      <c r="FB156" s="78">
        <f>AVERAGEIFS('WEEKLY DATA'!FB$11:FB$14577,'WEEKLY DATA'!$A$11:$A$14577,'MONTHLY DATA'!$A156,'WEEKLY DATA'!$B$11:$B$14577,'MONTHLY DATA'!$B156)</f>
        <v>413.125</v>
      </c>
      <c r="FC156" s="154">
        <f t="shared" si="146"/>
        <v>3.2812499999999911E-2</v>
      </c>
      <c r="FD156" s="78">
        <f>AVERAGEIFS('WEEKLY DATA'!FD$11:FD$14577,'WEEKLY DATA'!$A$11:$A$14577,'MONTHLY DATA'!$A156,'WEEKLY DATA'!$B$11:$B$14577,'MONTHLY DATA'!$B156)</f>
        <v>296.25</v>
      </c>
      <c r="FE156" s="78">
        <f>AVERAGEIFS('WEEKLY DATA'!FE$11:FE$14577,'WEEKLY DATA'!$A$11:$A$14577,'MONTHLY DATA'!$A156,'WEEKLY DATA'!$B$11:$B$14577,'MONTHLY DATA'!$B156)</f>
        <v>306.25</v>
      </c>
      <c r="FF156" s="78">
        <f>AVERAGEIFS('WEEKLY DATA'!FF$11:FF$14577,'WEEKLY DATA'!$A$11:$A$14577,'MONTHLY DATA'!$A156,'WEEKLY DATA'!$B$11:$B$14577,'MONTHLY DATA'!$B156)</f>
        <v>301.25</v>
      </c>
      <c r="FG156" s="154">
        <f t="shared" si="147"/>
        <v>4.1666666666666519E-3</v>
      </c>
      <c r="FH156" s="78">
        <f>AVERAGEIFS('WEEKLY DATA'!FH$11:FH$14577,'WEEKLY DATA'!$A$11:$A$14577,'MONTHLY DATA'!$A156,'WEEKLY DATA'!$B$11:$B$14577,'MONTHLY DATA'!$B156)</f>
        <v>335</v>
      </c>
      <c r="FI156" s="78">
        <f>AVERAGEIFS('WEEKLY DATA'!FI$11:FI$14577,'WEEKLY DATA'!$A$11:$A$14577,'MONTHLY DATA'!$A156,'WEEKLY DATA'!$B$11:$B$14577,'MONTHLY DATA'!$B156)</f>
        <v>345</v>
      </c>
      <c r="FJ156" s="78">
        <f>AVERAGEIFS('WEEKLY DATA'!FJ$11:FJ$14577,'WEEKLY DATA'!$A$11:$A$14577,'MONTHLY DATA'!$A156,'WEEKLY DATA'!$B$11:$B$14577,'MONTHLY DATA'!$B156)</f>
        <v>340</v>
      </c>
      <c r="FK156" s="154">
        <f t="shared" si="148"/>
        <v>5.0193050193050093E-2</v>
      </c>
      <c r="FL156" s="169">
        <f>AVERAGEIFS('WEEKLY DATA'!FL$11:FL$14577,'WEEKLY DATA'!$A$11:$A$14577,'MONTHLY DATA'!$A156,'WEEKLY DATA'!$B$11:$B$14577,'MONTHLY DATA'!$B156)</f>
        <v>291.25</v>
      </c>
      <c r="FM156" s="78">
        <f>AVERAGEIFS('WEEKLY DATA'!FM$11:FM$14577,'WEEKLY DATA'!$A$11:$A$14577,'MONTHLY DATA'!$A156,'WEEKLY DATA'!$B$11:$B$14577,'MONTHLY DATA'!$B156)</f>
        <v>301.25</v>
      </c>
      <c r="FN156" s="78">
        <f>AVERAGEIFS('WEEKLY DATA'!FN$11:FN$14577,'WEEKLY DATA'!$A$11:$A$14577,'MONTHLY DATA'!$A156,'WEEKLY DATA'!$B$11:$B$14577,'MONTHLY DATA'!$B156)</f>
        <v>296.25</v>
      </c>
      <c r="FO156" s="154">
        <f t="shared" si="149"/>
        <v>4.1758241758241832E-2</v>
      </c>
      <c r="FP156" s="78">
        <f>AVERAGEIFS('WEEKLY DATA'!FP$11:FP$14577,'WEEKLY DATA'!$A$11:$A$14577,'MONTHLY DATA'!$A156,'WEEKLY DATA'!$B$11:$B$14577,'MONTHLY DATA'!$B156)</f>
        <v>315</v>
      </c>
      <c r="FQ156" s="78">
        <f>AVERAGEIFS('WEEKLY DATA'!FQ$11:FQ$14577,'WEEKLY DATA'!$A$11:$A$14577,'MONTHLY DATA'!$A156,'WEEKLY DATA'!$B$11:$B$14577,'MONTHLY DATA'!$B156)</f>
        <v>325</v>
      </c>
      <c r="FR156" s="78">
        <f>AVERAGEIFS('WEEKLY DATA'!FR$11:FR$14577,'WEEKLY DATA'!$A$11:$A$14577,'MONTHLY DATA'!$A156,'WEEKLY DATA'!$B$11:$B$14577,'MONTHLY DATA'!$B156)</f>
        <v>320</v>
      </c>
      <c r="FS156" s="154">
        <f t="shared" si="150"/>
        <v>-4.2990654205607437E-2</v>
      </c>
      <c r="FT156" s="78">
        <f>AVERAGEIFS('WEEKLY DATA'!FT$11:FT$14577,'WEEKLY DATA'!$A$11:$A$14577,'MONTHLY DATA'!$A156,'WEEKLY DATA'!$B$11:$B$14577,'MONTHLY DATA'!$B156)</f>
        <v>275</v>
      </c>
      <c r="FU156" s="78">
        <f>AVERAGEIFS('WEEKLY DATA'!FU$11:FU$14577,'WEEKLY DATA'!$A$11:$A$14577,'MONTHLY DATA'!$A156,'WEEKLY DATA'!$B$11:$B$14577,'MONTHLY DATA'!$B156)</f>
        <v>285</v>
      </c>
      <c r="FV156" s="78">
        <f>AVERAGEIFS('WEEKLY DATA'!FV$11:FV$14577,'WEEKLY DATA'!$A$11:$A$14577,'MONTHLY DATA'!$A156,'WEEKLY DATA'!$B$11:$B$14577,'MONTHLY DATA'!$B156)</f>
        <v>280</v>
      </c>
      <c r="FW156" s="154">
        <f t="shared" si="151"/>
        <v>4.484304932735439E-3</v>
      </c>
      <c r="FX156" s="78">
        <f>AVERAGEIFS('WEEKLY DATA'!FX$11:FX$14577,'WEEKLY DATA'!$A$11:$A$14577,'MONTHLY DATA'!$A156,'WEEKLY DATA'!$B$11:$B$14577,'MONTHLY DATA'!$B156)</f>
        <v>250.625</v>
      </c>
      <c r="FY156" s="78">
        <f>AVERAGEIFS('WEEKLY DATA'!FY$11:FY$14577,'WEEKLY DATA'!$A$11:$A$14577,'MONTHLY DATA'!$A156,'WEEKLY DATA'!$B$11:$B$14577,'MONTHLY DATA'!$B156)</f>
        <v>260.625</v>
      </c>
      <c r="FZ156" s="78">
        <f>AVERAGEIFS('WEEKLY DATA'!FZ$11:FZ$14577,'WEEKLY DATA'!$A$11:$A$14577,'MONTHLY DATA'!$A156,'WEEKLY DATA'!$B$11:$B$14577,'MONTHLY DATA'!$B156)</f>
        <v>255.625</v>
      </c>
      <c r="GA156" s="154">
        <f t="shared" si="152"/>
        <v>-4.4392523364485958E-2</v>
      </c>
      <c r="GB156" s="78">
        <f>AVERAGEIFS('WEEKLY DATA'!GB$11:GB$14577,'WEEKLY DATA'!$A$11:$A$14577,'MONTHLY DATA'!$A156,'WEEKLY DATA'!$B$11:$B$14577,'MONTHLY DATA'!$B156)</f>
        <v>453.125</v>
      </c>
      <c r="GC156" s="78">
        <f>AVERAGEIFS('WEEKLY DATA'!GC$11:GC$14577,'WEEKLY DATA'!$A$11:$A$14577,'MONTHLY DATA'!$A156,'WEEKLY DATA'!$B$11:$B$14577,'MONTHLY DATA'!$B156)</f>
        <v>463.125</v>
      </c>
      <c r="GD156" s="78">
        <f>AVERAGEIFS('WEEKLY DATA'!GD$11:GD$14577,'WEEKLY DATA'!$A$11:$A$14577,'MONTHLY DATA'!$A156,'WEEKLY DATA'!$B$11:$B$14577,'MONTHLY DATA'!$B156)</f>
        <v>458.125</v>
      </c>
      <c r="GE156" s="154">
        <f t="shared" si="153"/>
        <v>-2.3968042609853524E-2</v>
      </c>
      <c r="GF156" s="169">
        <f>AVERAGEIFS('WEEKLY DATA'!GF$11:GF$14577,'WEEKLY DATA'!$A$11:$A$14577,'MONTHLY DATA'!$A156,'WEEKLY DATA'!$B$11:$B$14577,'MONTHLY DATA'!$B156)</f>
        <v>406.25</v>
      </c>
      <c r="GG156" s="78">
        <f>AVERAGEIFS('WEEKLY DATA'!GG$11:GG$14577,'WEEKLY DATA'!$A$11:$A$14577,'MONTHLY DATA'!$A156,'WEEKLY DATA'!$B$11:$B$14577,'MONTHLY DATA'!$B156)</f>
        <v>416.25</v>
      </c>
      <c r="GH156" s="78">
        <f>AVERAGEIFS('WEEKLY DATA'!GH$11:GH$14577,'WEEKLY DATA'!$A$11:$A$14577,'MONTHLY DATA'!$A156,'WEEKLY DATA'!$B$11:$B$14577,'MONTHLY DATA'!$B156)</f>
        <v>411.25</v>
      </c>
      <c r="GI156" s="154">
        <f t="shared" si="154"/>
        <v>4.2789223454833492E-2</v>
      </c>
      <c r="GJ156" s="78">
        <f>AVERAGEIFS('WEEKLY DATA'!GJ$11:GJ$14577,'WEEKLY DATA'!$A$11:$A$14577,'MONTHLY DATA'!$A156,'WEEKLY DATA'!$B$11:$B$14577,'MONTHLY DATA'!$B156)</f>
        <v>415</v>
      </c>
      <c r="GK156" s="78">
        <f>AVERAGEIFS('WEEKLY DATA'!GK$11:GK$14577,'WEEKLY DATA'!$A$11:$A$14577,'MONTHLY DATA'!$A156,'WEEKLY DATA'!$B$11:$B$14577,'MONTHLY DATA'!$B156)</f>
        <v>425</v>
      </c>
      <c r="GL156" s="78">
        <f>AVERAGEIFS('WEEKLY DATA'!GL$11:GL$14577,'WEEKLY DATA'!$A$11:$A$14577,'MONTHLY DATA'!$A156,'WEEKLY DATA'!$B$11:$B$14577,'MONTHLY DATA'!$B156)</f>
        <v>420</v>
      </c>
      <c r="GM156" s="154">
        <f t="shared" si="155"/>
        <v>-5.9171597633136397E-3</v>
      </c>
      <c r="GN156" s="78">
        <f>AVERAGEIFS('WEEKLY DATA'!GN$11:GN$14577,'WEEKLY DATA'!$A$11:$A$14577,'MONTHLY DATA'!$A156,'WEEKLY DATA'!$B$11:$B$14577,'MONTHLY DATA'!$B156)</f>
        <v>601.25</v>
      </c>
      <c r="GO156" s="78">
        <f>AVERAGEIFS('WEEKLY DATA'!GO$11:GO$14577,'WEEKLY DATA'!$A$11:$A$14577,'MONTHLY DATA'!$A156,'WEEKLY DATA'!$B$11:$B$14577,'MONTHLY DATA'!$B156)</f>
        <v>611.25</v>
      </c>
      <c r="GP156" s="78">
        <f>AVERAGEIFS('WEEKLY DATA'!GP$11:GP$14577,'WEEKLY DATA'!$A$11:$A$14577,'MONTHLY DATA'!$A156,'WEEKLY DATA'!$B$11:$B$14577,'MONTHLY DATA'!$B156)</f>
        <v>606.25</v>
      </c>
      <c r="GQ156" s="154">
        <f t="shared" si="156"/>
        <v>4.3010752688172005E-2</v>
      </c>
      <c r="GR156" s="78"/>
    </row>
    <row r="157" spans="1:200" ht="15.75" x14ac:dyDescent="0.25">
      <c r="A157">
        <f t="shared" si="106"/>
        <v>3</v>
      </c>
      <c r="B157">
        <f t="shared" si="107"/>
        <v>2022</v>
      </c>
      <c r="C157" s="86">
        <v>44621</v>
      </c>
      <c r="D157" s="78">
        <f>AVERAGEIFS('WEEKLY DATA'!D$11:D$14577,'WEEKLY DATA'!$A$11:$A$14577,'MONTHLY DATA'!$A157,'WEEKLY DATA'!$B$11:$B$14577,'MONTHLY DATA'!$B157)</f>
        <v>406.875</v>
      </c>
      <c r="E157" s="78">
        <f>AVERAGEIFS('WEEKLY DATA'!E$11:E$14577,'WEEKLY DATA'!$A$11:$A$14577,'MONTHLY DATA'!$A157,'WEEKLY DATA'!$B$11:$B$14577,'MONTHLY DATA'!$B157)</f>
        <v>416.875</v>
      </c>
      <c r="F157" s="78">
        <f>AVERAGEIFS('WEEKLY DATA'!F$11:F$14577,'WEEKLY DATA'!$A$11:$A$14577,'MONTHLY DATA'!$A157,'WEEKLY DATA'!$B$11:$B$14577,'MONTHLY DATA'!$B157)</f>
        <v>411.875</v>
      </c>
      <c r="G157" s="154">
        <f t="shared" si="108"/>
        <v>5.4400000000000004E-2</v>
      </c>
      <c r="H157" s="169">
        <f>AVERAGEIFS('WEEKLY DATA'!H$11:H$14577,'WEEKLY DATA'!$A$11:$A$14577,'MONTHLY DATA'!$A157,'WEEKLY DATA'!$B$11:$B$14577,'MONTHLY DATA'!$B157)</f>
        <v>332.5</v>
      </c>
      <c r="I157" s="78">
        <f>AVERAGEIFS('WEEKLY DATA'!I$11:I$14577,'WEEKLY DATA'!$A$11:$A$14577,'MONTHLY DATA'!$A157,'WEEKLY DATA'!$B$11:$B$14577,'MONTHLY DATA'!$B157)</f>
        <v>342.5</v>
      </c>
      <c r="J157" s="78">
        <f>AVERAGEIFS('WEEKLY DATA'!J$11:J$14577,'WEEKLY DATA'!$A$11:$A$14577,'MONTHLY DATA'!$A157,'WEEKLY DATA'!$B$11:$B$14577,'MONTHLY DATA'!$B157)</f>
        <v>337.5</v>
      </c>
      <c r="K157" s="154">
        <f t="shared" si="109"/>
        <v>3.4482758620689724E-2</v>
      </c>
      <c r="L157" s="169">
        <f>AVERAGEIFS('WEEKLY DATA'!L$11:L$14577,'WEEKLY DATA'!$A$11:$A$14577,'MONTHLY DATA'!$A157,'WEEKLY DATA'!$B$11:$B$14577,'MONTHLY DATA'!$B157)</f>
        <v>360</v>
      </c>
      <c r="M157" s="78">
        <f>AVERAGEIFS('WEEKLY DATA'!M$11:M$14577,'WEEKLY DATA'!$A$11:$A$14577,'MONTHLY DATA'!$A157,'WEEKLY DATA'!$B$11:$B$14577,'MONTHLY DATA'!$B157)</f>
        <v>370</v>
      </c>
      <c r="N157" s="78">
        <f>AVERAGEIFS('WEEKLY DATA'!N$11:N$14577,'WEEKLY DATA'!$A$11:$A$14577,'MONTHLY DATA'!$A157,'WEEKLY DATA'!$B$11:$B$14577,'MONTHLY DATA'!$B157)</f>
        <v>365</v>
      </c>
      <c r="O157" s="154">
        <f t="shared" si="110"/>
        <v>9.3632958801498134E-2</v>
      </c>
      <c r="P157" s="169">
        <f>AVERAGEIFS('WEEKLY DATA'!P$11:P$14577,'WEEKLY DATA'!$A$11:$A$14577,'MONTHLY DATA'!$A157,'WEEKLY DATA'!$B$11:$B$14577,'MONTHLY DATA'!$B157)</f>
        <v>360.625</v>
      </c>
      <c r="Q157" s="78">
        <f>AVERAGEIFS('WEEKLY DATA'!Q$11:Q$14577,'WEEKLY DATA'!$A$11:$A$14577,'MONTHLY DATA'!$A157,'WEEKLY DATA'!$B$11:$B$14577,'MONTHLY DATA'!$B157)</f>
        <v>370.625</v>
      </c>
      <c r="R157" s="78">
        <f>AVERAGEIFS('WEEKLY DATA'!R$11:R$14577,'WEEKLY DATA'!$A$11:$A$14577,'MONTHLY DATA'!$A157,'WEEKLY DATA'!$B$11:$B$14577,'MONTHLY DATA'!$B157)</f>
        <v>365.625</v>
      </c>
      <c r="S157" s="154">
        <f t="shared" si="111"/>
        <v>7.7348066298342566E-2</v>
      </c>
      <c r="T157" s="169">
        <f>AVERAGEIFS('WEEKLY DATA'!T$11:T$14577,'WEEKLY DATA'!$A$11:$A$14577,'MONTHLY DATA'!$A157,'WEEKLY DATA'!$B$11:$B$14577,'MONTHLY DATA'!$B157)</f>
        <v>343.125</v>
      </c>
      <c r="U157" s="78">
        <f>AVERAGEIFS('WEEKLY DATA'!U$11:U$14577,'WEEKLY DATA'!$A$11:$A$14577,'MONTHLY DATA'!$A157,'WEEKLY DATA'!$B$11:$B$14577,'MONTHLY DATA'!$B157)</f>
        <v>353.125</v>
      </c>
      <c r="V157" s="78">
        <f>AVERAGEIFS('WEEKLY DATA'!V$11:V$14577,'WEEKLY DATA'!$A$11:$A$14577,'MONTHLY DATA'!$A157,'WEEKLY DATA'!$B$11:$B$14577,'MONTHLY DATA'!$B157)</f>
        <v>348.125</v>
      </c>
      <c r="W157" s="154">
        <f t="shared" si="112"/>
        <v>0.13211382113821135</v>
      </c>
      <c r="X157" s="169">
        <f>AVERAGEIFS('WEEKLY DATA'!X$11:X$14577,'WEEKLY DATA'!$A$11:$A$14577,'MONTHLY DATA'!$A157,'WEEKLY DATA'!$B$11:$B$14577,'MONTHLY DATA'!$B157)</f>
        <v>318.75</v>
      </c>
      <c r="Y157" s="78">
        <f>AVERAGEIFS('WEEKLY DATA'!Y$11:Y$14577,'WEEKLY DATA'!$A$11:$A$14577,'MONTHLY DATA'!$A157,'WEEKLY DATA'!$B$11:$B$14577,'MONTHLY DATA'!$B157)</f>
        <v>328.75</v>
      </c>
      <c r="Z157" s="78">
        <f>AVERAGEIFS('WEEKLY DATA'!Z$11:Z$14577,'WEEKLY DATA'!$A$11:$A$14577,'MONTHLY DATA'!$A157,'WEEKLY DATA'!$B$11:$B$14577,'MONTHLY DATA'!$B157)</f>
        <v>323.75</v>
      </c>
      <c r="AA157" s="154">
        <f t="shared" si="113"/>
        <v>0.10920770877944319</v>
      </c>
      <c r="AB157" s="169">
        <f>AVERAGEIFS('WEEKLY DATA'!AB$11:AB$14577,'WEEKLY DATA'!$A$11:$A$14577,'MONTHLY DATA'!$A157,'WEEKLY DATA'!$B$11:$B$14577,'MONTHLY DATA'!$B157)</f>
        <v>346.25</v>
      </c>
      <c r="AC157" s="78">
        <f>AVERAGEIFS('WEEKLY DATA'!AC$11:AC$14577,'WEEKLY DATA'!$A$11:$A$14577,'MONTHLY DATA'!$A157,'WEEKLY DATA'!$B$11:$B$14577,'MONTHLY DATA'!$B157)</f>
        <v>356.25</v>
      </c>
      <c r="AD157" s="78">
        <f>AVERAGEIFS('WEEKLY DATA'!AD$11:AD$14577,'WEEKLY DATA'!$A$11:$A$14577,'MONTHLY DATA'!$A157,'WEEKLY DATA'!$B$11:$B$14577,'MONTHLY DATA'!$B157)</f>
        <v>351.25</v>
      </c>
      <c r="AE157" s="154">
        <f t="shared" si="114"/>
        <v>0.13765182186234814</v>
      </c>
      <c r="AF157" s="169">
        <f>AVERAGEIFS('WEEKLY DATA'!AF$11:AF$14577,'WEEKLY DATA'!$A$11:$A$14577,'MONTHLY DATA'!$A157,'WEEKLY DATA'!$B$11:$B$14577,'MONTHLY DATA'!$B157)</f>
        <v>332.5</v>
      </c>
      <c r="AG157" s="78">
        <f>AVERAGEIFS('WEEKLY DATA'!AG$11:AG$14577,'WEEKLY DATA'!$A$11:$A$14577,'MONTHLY DATA'!$A157,'WEEKLY DATA'!$B$11:$B$14577,'MONTHLY DATA'!$B157)</f>
        <v>342.5</v>
      </c>
      <c r="AH157" s="78">
        <f>AVERAGEIFS('WEEKLY DATA'!AH$11:AH$14577,'WEEKLY DATA'!$A$11:$A$14577,'MONTHLY DATA'!$A157,'WEEKLY DATA'!$B$11:$B$14577,'MONTHLY DATA'!$B157)</f>
        <v>337.5</v>
      </c>
      <c r="AI157" s="154">
        <f t="shared" si="115"/>
        <v>0.12970711297071125</v>
      </c>
      <c r="AJ157" s="169">
        <f>AVERAGEIFS('WEEKLY DATA'!AJ$11:AJ$14577,'WEEKLY DATA'!$A$11:$A$14577,'MONTHLY DATA'!$A157,'WEEKLY DATA'!$B$11:$B$14577,'MONTHLY DATA'!$B157)</f>
        <v>296.25</v>
      </c>
      <c r="AK157" s="78">
        <f>AVERAGEIFS('WEEKLY DATA'!AK$11:AK$14577,'WEEKLY DATA'!$A$11:$A$14577,'MONTHLY DATA'!$A157,'WEEKLY DATA'!$B$11:$B$14577,'MONTHLY DATA'!$B157)</f>
        <v>306.25</v>
      </c>
      <c r="AL157" s="78">
        <f>AVERAGEIFS('WEEKLY DATA'!AL$11:AL$14577,'WEEKLY DATA'!$A$11:$A$14577,'MONTHLY DATA'!$A157,'WEEKLY DATA'!$B$11:$B$14577,'MONTHLY DATA'!$B157)</f>
        <v>301.25</v>
      </c>
      <c r="AM157" s="154">
        <f t="shared" si="116"/>
        <v>8.55855855855856E-2</v>
      </c>
      <c r="AN157" s="169">
        <f>AVERAGEIFS('WEEKLY DATA'!AN$11:AN$14577,'WEEKLY DATA'!$A$11:$A$14577,'MONTHLY DATA'!$A157,'WEEKLY DATA'!$B$11:$B$14577,'MONTHLY DATA'!$B157)</f>
        <v>272.5</v>
      </c>
      <c r="AO157" s="78">
        <f>AVERAGEIFS('WEEKLY DATA'!AO$11:AO$14577,'WEEKLY DATA'!$A$11:$A$14577,'MONTHLY DATA'!$A157,'WEEKLY DATA'!$B$11:$B$14577,'MONTHLY DATA'!$B157)</f>
        <v>282.5</v>
      </c>
      <c r="AP157" s="78">
        <f>AVERAGEIFS('WEEKLY DATA'!AP$11:AP$14577,'WEEKLY DATA'!$A$11:$A$14577,'MONTHLY DATA'!$A157,'WEEKLY DATA'!$B$11:$B$14577,'MONTHLY DATA'!$B157)</f>
        <v>277.5</v>
      </c>
      <c r="AQ157" s="154">
        <f t="shared" si="117"/>
        <v>8.0291970802919721E-2</v>
      </c>
      <c r="AR157" s="169">
        <f>AVERAGEIFS('WEEKLY DATA'!AR$11:AR$14577,'WEEKLY DATA'!$A$11:$A$14577,'MONTHLY DATA'!$A157,'WEEKLY DATA'!$B$11:$B$14577,'MONTHLY DATA'!$B157)</f>
        <v>393.125</v>
      </c>
      <c r="AS157" s="78">
        <f>AVERAGEIFS('WEEKLY DATA'!AS$11:AS$14577,'WEEKLY DATA'!$A$11:$A$14577,'MONTHLY DATA'!$A157,'WEEKLY DATA'!$B$11:$B$14577,'MONTHLY DATA'!$B157)</f>
        <v>403.125</v>
      </c>
      <c r="AT157" s="78">
        <f>AVERAGEIFS('WEEKLY DATA'!AT$11:AT$14577,'WEEKLY DATA'!$A$11:$A$14577,'MONTHLY DATA'!$A157,'WEEKLY DATA'!$B$11:$B$14577,'MONTHLY DATA'!$B157)</f>
        <v>398.125</v>
      </c>
      <c r="AU157" s="154">
        <f t="shared" si="118"/>
        <v>-1.0869565217391353E-2</v>
      </c>
      <c r="AV157" s="169">
        <f>AVERAGEIFS('WEEKLY DATA'!AV$11:AV$14577,'WEEKLY DATA'!$A$11:$A$14577,'MONTHLY DATA'!$A157,'WEEKLY DATA'!$B$11:$B$14577,'MONTHLY DATA'!$B157)</f>
        <v>289.375</v>
      </c>
      <c r="AW157" s="78">
        <f>AVERAGEIFS('WEEKLY DATA'!AW$11:AW$14577,'WEEKLY DATA'!$A$11:$A$14577,'MONTHLY DATA'!$A157,'WEEKLY DATA'!$B$11:$B$14577,'MONTHLY DATA'!$B157)</f>
        <v>299.375</v>
      </c>
      <c r="AX157" s="78">
        <f>AVERAGEIFS('WEEKLY DATA'!AX$11:AX$14577,'WEEKLY DATA'!$A$11:$A$14577,'MONTHLY DATA'!$A157,'WEEKLY DATA'!$B$11:$B$14577,'MONTHLY DATA'!$B157)</f>
        <v>294.375</v>
      </c>
      <c r="AY157" s="154">
        <f t="shared" si="119"/>
        <v>8.2758620689655116E-2</v>
      </c>
      <c r="AZ157" s="169">
        <f>AVERAGEIFS('WEEKLY DATA'!AZ$11:AZ$14577,'WEEKLY DATA'!$A$11:$A$14577,'MONTHLY DATA'!$A157,'WEEKLY DATA'!$B$11:$B$14577,'MONTHLY DATA'!$B157)</f>
        <v>296.25</v>
      </c>
      <c r="BA157" s="78">
        <f>AVERAGEIFS('WEEKLY DATA'!BA$11:BA$14577,'WEEKLY DATA'!$A$11:$A$14577,'MONTHLY DATA'!$A157,'WEEKLY DATA'!$B$11:$B$14577,'MONTHLY DATA'!$B157)</f>
        <v>306.25</v>
      </c>
      <c r="BB157" s="78">
        <f>AVERAGEIFS('WEEKLY DATA'!BB$11:BB$14577,'WEEKLY DATA'!$A$11:$A$14577,'MONTHLY DATA'!$A157,'WEEKLY DATA'!$B$11:$B$14577,'MONTHLY DATA'!$B157)</f>
        <v>301.25</v>
      </c>
      <c r="BC157" s="154">
        <f t="shared" si="120"/>
        <v>6.8736141906873716E-2</v>
      </c>
      <c r="BD157" s="169">
        <f>AVERAGEIFS('WEEKLY DATA'!BD$11:BD$14577,'WEEKLY DATA'!$A$11:$A$14577,'MONTHLY DATA'!$A157,'WEEKLY DATA'!$B$11:$B$14577,'MONTHLY DATA'!$B157)</f>
        <v>283.125</v>
      </c>
      <c r="BE157" s="78">
        <f>AVERAGEIFS('WEEKLY DATA'!BE$11:BE$14577,'WEEKLY DATA'!$A$11:$A$14577,'MONTHLY DATA'!$A157,'WEEKLY DATA'!$B$11:$B$14577,'MONTHLY DATA'!$B157)</f>
        <v>293.125</v>
      </c>
      <c r="BF157" s="78">
        <f>AVERAGEIFS('WEEKLY DATA'!BF$11:BF$14577,'WEEKLY DATA'!$A$11:$A$14577,'MONTHLY DATA'!$A157,'WEEKLY DATA'!$B$11:$B$14577,'MONTHLY DATA'!$B157)</f>
        <v>288.125</v>
      </c>
      <c r="BG157" s="154">
        <f t="shared" si="121"/>
        <v>0.1271393643031784</v>
      </c>
      <c r="BH157" s="169">
        <f>AVERAGEIFS('WEEKLY DATA'!BH$11:BH$14577,'WEEKLY DATA'!$A$11:$A$14577,'MONTHLY DATA'!$A157,'WEEKLY DATA'!$B$11:$B$14577,'MONTHLY DATA'!$B157)</f>
        <v>387.5</v>
      </c>
      <c r="BI157" s="78">
        <f>AVERAGEIFS('WEEKLY DATA'!BI$11:BI$14577,'WEEKLY DATA'!$A$11:$A$14577,'MONTHLY DATA'!$A157,'WEEKLY DATA'!$B$11:$B$14577,'MONTHLY DATA'!$B157)</f>
        <v>397.5</v>
      </c>
      <c r="BJ157" s="78">
        <f>AVERAGEIFS('WEEKLY DATA'!BJ$11:BJ$14577,'WEEKLY DATA'!$A$11:$A$14577,'MONTHLY DATA'!$A157,'WEEKLY DATA'!$B$11:$B$14577,'MONTHLY DATA'!$B157)</f>
        <v>392.5</v>
      </c>
      <c r="BK157" s="154">
        <f t="shared" si="122"/>
        <v>-2.3328149300155476E-2</v>
      </c>
      <c r="BL157" s="169">
        <f>AVERAGEIFS('WEEKLY DATA'!BL$11:BL$14577,'WEEKLY DATA'!$A$11:$A$14577,'MONTHLY DATA'!$A157,'WEEKLY DATA'!$B$11:$B$14577,'MONTHLY DATA'!$B157)</f>
        <v>280.625</v>
      </c>
      <c r="BM157" s="78">
        <f>AVERAGEIFS('WEEKLY DATA'!BM$11:BM$14577,'WEEKLY DATA'!$A$11:$A$14577,'MONTHLY DATA'!$A157,'WEEKLY DATA'!$B$11:$B$14577,'MONTHLY DATA'!$B157)</f>
        <v>290.625</v>
      </c>
      <c r="BN157" s="78">
        <f>AVERAGEIFS('WEEKLY DATA'!BN$11:BN$14577,'WEEKLY DATA'!$A$11:$A$14577,'MONTHLY DATA'!$A157,'WEEKLY DATA'!$B$11:$B$14577,'MONTHLY DATA'!$B157)</f>
        <v>285.625</v>
      </c>
      <c r="BO157" s="154">
        <f t="shared" si="123"/>
        <v>4.337899543378998E-2</v>
      </c>
      <c r="BP157" s="78">
        <f>AVERAGEIFS('WEEKLY DATA'!BP$11:BP$14577,'WEEKLY DATA'!$A$11:$A$14577,'MONTHLY DATA'!$A157,'WEEKLY DATA'!$B$11:$B$14577,'MONTHLY DATA'!$B157)</f>
        <v>288.125</v>
      </c>
      <c r="BQ157" s="78">
        <f>AVERAGEIFS('WEEKLY DATA'!BQ$11:BQ$14577,'WEEKLY DATA'!$A$11:$A$14577,'MONTHLY DATA'!$A157,'WEEKLY DATA'!$B$11:$B$14577,'MONTHLY DATA'!$B157)</f>
        <v>298.125</v>
      </c>
      <c r="BR157" s="78">
        <f>AVERAGEIFS('WEEKLY DATA'!BR$11:BR$14577,'WEEKLY DATA'!$A$11:$A$14577,'MONTHLY DATA'!$A157,'WEEKLY DATA'!$B$11:$B$14577,'MONTHLY DATA'!$B157)</f>
        <v>293.125</v>
      </c>
      <c r="BS157" s="154">
        <f t="shared" si="124"/>
        <v>-0.15495495495495493</v>
      </c>
      <c r="BT157" s="78">
        <f>AVERAGEIFS('WEEKLY DATA'!BT$11:BT$14577,'WEEKLY DATA'!$A$11:$A$14577,'MONTHLY DATA'!$A157,'WEEKLY DATA'!$B$11:$B$14577,'MONTHLY DATA'!$B157)</f>
        <v>281.875</v>
      </c>
      <c r="BU157" s="78">
        <f>AVERAGEIFS('WEEKLY DATA'!BU$11:BU$14577,'WEEKLY DATA'!$A$11:$A$14577,'MONTHLY DATA'!$A157,'WEEKLY DATA'!$B$11:$B$14577,'MONTHLY DATA'!$B157)</f>
        <v>291.875</v>
      </c>
      <c r="BV157" s="78">
        <f>AVERAGEIFS('WEEKLY DATA'!BV$11:BV$14577,'WEEKLY DATA'!$A$11:$A$14577,'MONTHLY DATA'!$A157,'WEEKLY DATA'!$B$11:$B$14577,'MONTHLY DATA'!$B157)</f>
        <v>286.875</v>
      </c>
      <c r="BW157" s="154">
        <f t="shared" si="125"/>
        <v>0.10336538461538458</v>
      </c>
      <c r="BX157" s="78">
        <f>AVERAGEIFS('WEEKLY DATA'!BX$11:BX$14577,'WEEKLY DATA'!$A$11:$A$14577,'MONTHLY DATA'!$A157,'WEEKLY DATA'!$B$11:$B$14577,'MONTHLY DATA'!$B157)</f>
        <v>391.875</v>
      </c>
      <c r="BY157" s="78">
        <f>AVERAGEIFS('WEEKLY DATA'!BY$11:BY$14577,'WEEKLY DATA'!$A$11:$A$14577,'MONTHLY DATA'!$A157,'WEEKLY DATA'!$B$11:$B$14577,'MONTHLY DATA'!$B157)</f>
        <v>401.875</v>
      </c>
      <c r="BZ157" s="78">
        <f>AVERAGEIFS('WEEKLY DATA'!BZ$11:BZ$14577,'WEEKLY DATA'!$A$11:$A$14577,'MONTHLY DATA'!$A157,'WEEKLY DATA'!$B$11:$B$14577,'MONTHLY DATA'!$B157)</f>
        <v>396.875</v>
      </c>
      <c r="CA157" s="154">
        <f t="shared" si="126"/>
        <v>-1.0903426791277204E-2</v>
      </c>
      <c r="CB157" s="78">
        <f>AVERAGEIFS('WEEKLY DATA'!CB$11:CB$14577,'WEEKLY DATA'!$A$11:$A$14577,'MONTHLY DATA'!$A157,'WEEKLY DATA'!$B$11:$B$14577,'MONTHLY DATA'!$B157)</f>
        <v>508.75</v>
      </c>
      <c r="CC157" s="78">
        <f>AVERAGEIFS('WEEKLY DATA'!CC$11:CC$14577,'WEEKLY DATA'!$A$11:$A$14577,'MONTHLY DATA'!$A157,'WEEKLY DATA'!$B$11:$B$14577,'MONTHLY DATA'!$B157)</f>
        <v>518.75</v>
      </c>
      <c r="CD157" s="78">
        <f>AVERAGEIFS('WEEKLY DATA'!CD$11:CD$14577,'WEEKLY DATA'!$A$11:$A$14577,'MONTHLY DATA'!$A157,'WEEKLY DATA'!$B$11:$B$14577,'MONTHLY DATA'!$B157)</f>
        <v>513.75</v>
      </c>
      <c r="CE157" s="154">
        <f t="shared" si="127"/>
        <v>7.03125E-2</v>
      </c>
      <c r="CF157" s="78">
        <f>AVERAGEIFS('WEEKLY DATA'!CF$11:CF$14577,'WEEKLY DATA'!$A$11:$A$14577,'MONTHLY DATA'!$A157,'WEEKLY DATA'!$B$11:$B$14577,'MONTHLY DATA'!$B157)</f>
        <v>356.875</v>
      </c>
      <c r="CG157" s="78">
        <f>AVERAGEIFS('WEEKLY DATA'!CG$11:CG$14577,'WEEKLY DATA'!$A$11:$A$14577,'MONTHLY DATA'!$A157,'WEEKLY DATA'!$B$11:$B$14577,'MONTHLY DATA'!$B157)</f>
        <v>366.875</v>
      </c>
      <c r="CH157" s="78">
        <f>AVERAGEIFS('WEEKLY DATA'!CH$11:CH$14577,'WEEKLY DATA'!$A$11:$A$14577,'MONTHLY DATA'!$A157,'WEEKLY DATA'!$B$11:$B$14577,'MONTHLY DATA'!$B157)</f>
        <v>361.875</v>
      </c>
      <c r="CI157" s="154">
        <f t="shared" si="128"/>
        <v>6.8265682656826643E-2</v>
      </c>
      <c r="CJ157" s="78">
        <f>AVERAGEIFS('WEEKLY DATA'!CJ$11:CJ$14577,'WEEKLY DATA'!$A$11:$A$14577,'MONTHLY DATA'!$A157,'WEEKLY DATA'!$B$11:$B$14577,'MONTHLY DATA'!$B157)</f>
        <v>329.375</v>
      </c>
      <c r="CK157" s="78">
        <f>AVERAGEIFS('WEEKLY DATA'!CK$11:CK$14577,'WEEKLY DATA'!$A$11:$A$14577,'MONTHLY DATA'!$A157,'WEEKLY DATA'!$B$11:$B$14577,'MONTHLY DATA'!$B157)</f>
        <v>339.375</v>
      </c>
      <c r="CL157" s="78">
        <f>AVERAGEIFS('WEEKLY DATA'!CL$11:CL$14577,'WEEKLY DATA'!$A$11:$A$14577,'MONTHLY DATA'!$A157,'WEEKLY DATA'!$B$11:$B$14577,'MONTHLY DATA'!$B157)</f>
        <v>334.375</v>
      </c>
      <c r="CM157" s="154">
        <f t="shared" si="129"/>
        <v>0.14072494669509594</v>
      </c>
      <c r="CN157" s="78">
        <f>AVERAGEIFS('WEEKLY DATA'!CN$11:CN$14577,'WEEKLY DATA'!$A$11:$A$14577,'MONTHLY DATA'!$A157,'WEEKLY DATA'!$B$11:$B$14577,'MONTHLY DATA'!$B157)</f>
        <v>390</v>
      </c>
      <c r="CO157" s="78">
        <f>AVERAGEIFS('WEEKLY DATA'!CO$11:CO$14577,'WEEKLY DATA'!$A$11:$A$14577,'MONTHLY DATA'!$A157,'WEEKLY DATA'!$B$11:$B$14577,'MONTHLY DATA'!$B157)</f>
        <v>400</v>
      </c>
      <c r="CP157" s="78">
        <f>AVERAGEIFS('WEEKLY DATA'!CP$11:CP$14577,'WEEKLY DATA'!$A$11:$A$14577,'MONTHLY DATA'!$A157,'WEEKLY DATA'!$B$11:$B$14577,'MONTHLY DATA'!$B157)</f>
        <v>395</v>
      </c>
      <c r="CQ157" s="154">
        <f t="shared" si="130"/>
        <v>-2.4691358024691357E-2</v>
      </c>
      <c r="CR157" s="78">
        <f>AVERAGEIFS('WEEKLY DATA'!CR$11:CR$14577,'WEEKLY DATA'!$A$11:$A$14577,'MONTHLY DATA'!$A157,'WEEKLY DATA'!$B$11:$B$14577,'MONTHLY DATA'!$B157)</f>
        <v>480</v>
      </c>
      <c r="CS157" s="78">
        <f>AVERAGEIFS('WEEKLY DATA'!CS$11:CS$14577,'WEEKLY DATA'!$A$11:$A$14577,'MONTHLY DATA'!$A157,'WEEKLY DATA'!$B$11:$B$14577,'MONTHLY DATA'!$B157)</f>
        <v>490</v>
      </c>
      <c r="CT157" s="78">
        <f>AVERAGEIFS('WEEKLY DATA'!CT$11:CT$14577,'WEEKLY DATA'!$A$11:$A$14577,'MONTHLY DATA'!$A157,'WEEKLY DATA'!$B$11:$B$14577,'MONTHLY DATA'!$B157)</f>
        <v>485</v>
      </c>
      <c r="CU157" s="154">
        <f t="shared" si="131"/>
        <v>0</v>
      </c>
      <c r="CV157" s="169">
        <f>AVERAGEIFS('WEEKLY DATA'!CV$11:CV$14577,'WEEKLY DATA'!$A$11:$A$14577,'MONTHLY DATA'!$A157,'WEEKLY DATA'!$B$11:$B$14577,'MONTHLY DATA'!$B157)</f>
        <v>376.875</v>
      </c>
      <c r="CW157" s="78">
        <f>AVERAGEIFS('WEEKLY DATA'!CW$11:CW$14577,'WEEKLY DATA'!$A$11:$A$14577,'MONTHLY DATA'!$A157,'WEEKLY DATA'!$B$11:$B$14577,'MONTHLY DATA'!$B157)</f>
        <v>386.875</v>
      </c>
      <c r="CX157" s="78">
        <f>AVERAGEIFS('WEEKLY DATA'!CX$11:CX$14577,'WEEKLY DATA'!$A$11:$A$14577,'MONTHLY DATA'!$A157,'WEEKLY DATA'!$B$11:$B$14577,'MONTHLY DATA'!$B157)</f>
        <v>381.875</v>
      </c>
      <c r="CY157" s="154">
        <f t="shared" si="132"/>
        <v>3.7351443123938788E-2</v>
      </c>
      <c r="CZ157" s="169">
        <f>AVERAGEIFS('WEEKLY DATA'!CZ$11:CZ$14577,'WEEKLY DATA'!$A$11:$A$14577,'MONTHLY DATA'!$A157,'WEEKLY DATA'!$B$11:$B$14577,'MONTHLY DATA'!$B157)</f>
        <v>352.5</v>
      </c>
      <c r="DA157" s="78">
        <f>AVERAGEIFS('WEEKLY DATA'!DA$11:DA$14577,'WEEKLY DATA'!$A$11:$A$14577,'MONTHLY DATA'!$A157,'WEEKLY DATA'!$B$11:$B$14577,'MONTHLY DATA'!$B157)</f>
        <v>362.5</v>
      </c>
      <c r="DB157" s="78">
        <f>AVERAGEIFS('WEEKLY DATA'!DB$11:DB$14577,'WEEKLY DATA'!$A$11:$A$14577,'MONTHLY DATA'!$A157,'WEEKLY DATA'!$B$11:$B$14577,'MONTHLY DATA'!$B157)</f>
        <v>357.5</v>
      </c>
      <c r="DC157" s="154">
        <f t="shared" si="133"/>
        <v>0.11284046692607008</v>
      </c>
      <c r="DD157" s="78">
        <f>AVERAGEIFS('WEEKLY DATA'!DD$11:DD$14577,'WEEKLY DATA'!$A$11:$A$14577,'MONTHLY DATA'!$A157,'WEEKLY DATA'!$B$11:$B$14577,'MONTHLY DATA'!$B157)</f>
        <v>401.875</v>
      </c>
      <c r="DE157" s="78">
        <f>AVERAGEIFS('WEEKLY DATA'!DE$11:DE$14577,'WEEKLY DATA'!$A$11:$A$14577,'MONTHLY DATA'!$A157,'WEEKLY DATA'!$B$11:$B$14577,'MONTHLY DATA'!$B157)</f>
        <v>411.875</v>
      </c>
      <c r="DF157" s="78">
        <f>AVERAGEIFS('WEEKLY DATA'!DF$11:DF$14577,'WEEKLY DATA'!$A$11:$A$14577,'MONTHLY DATA'!$A157,'WEEKLY DATA'!$B$11:$B$14577,'MONTHLY DATA'!$B157)</f>
        <v>406.875</v>
      </c>
      <c r="DG157" s="154">
        <f t="shared" si="134"/>
        <v>-7.6219512195121464E-3</v>
      </c>
      <c r="DH157" s="78">
        <f>AVERAGEIFS('WEEKLY DATA'!DH$11:DH$14577,'WEEKLY DATA'!$A$11:$A$14577,'MONTHLY DATA'!$A157,'WEEKLY DATA'!$B$11:$B$14577,'MONTHLY DATA'!$B157)</f>
        <v>540</v>
      </c>
      <c r="DI157" s="78">
        <f>AVERAGEIFS('WEEKLY DATA'!DI$11:DI$14577,'WEEKLY DATA'!$A$11:$A$14577,'MONTHLY DATA'!$A157,'WEEKLY DATA'!$B$11:$B$14577,'MONTHLY DATA'!$B157)</f>
        <v>550</v>
      </c>
      <c r="DJ157" s="78">
        <f>AVERAGEIFS('WEEKLY DATA'!DJ$11:DJ$14577,'WEEKLY DATA'!$A$11:$A$14577,'MONTHLY DATA'!$A157,'WEEKLY DATA'!$B$11:$B$14577,'MONTHLY DATA'!$B157)</f>
        <v>545</v>
      </c>
      <c r="DK157" s="154">
        <f t="shared" si="135"/>
        <v>5.5690072639225097E-2</v>
      </c>
      <c r="DL157" s="169">
        <f>AVERAGEIFS('WEEKLY DATA'!DL$11:DL$14577,'WEEKLY DATA'!$A$11:$A$14577,'MONTHLY DATA'!$A157,'WEEKLY DATA'!$B$11:$B$14577,'MONTHLY DATA'!$B157)</f>
        <v>357.5</v>
      </c>
      <c r="DM157" s="78">
        <f>AVERAGEIFS('WEEKLY DATA'!DM$11:DM$14577,'WEEKLY DATA'!$A$11:$A$14577,'MONTHLY DATA'!$A157,'WEEKLY DATA'!$B$11:$B$14577,'MONTHLY DATA'!$B157)</f>
        <v>367.5</v>
      </c>
      <c r="DN157" s="78">
        <f>AVERAGEIFS('WEEKLY DATA'!DN$11:DN$14577,'WEEKLY DATA'!$A$11:$A$14577,'MONTHLY DATA'!$A157,'WEEKLY DATA'!$B$11:$B$14577,'MONTHLY DATA'!$B157)</f>
        <v>362.5</v>
      </c>
      <c r="DO157" s="154">
        <f t="shared" si="136"/>
        <v>2.8368794326241176E-2</v>
      </c>
      <c r="DP157" s="78">
        <f>AVERAGEIFS('WEEKLY DATA'!DP$11:DP$14577,'WEEKLY DATA'!$A$11:$A$14577,'MONTHLY DATA'!$A157,'WEEKLY DATA'!$B$11:$B$14577,'MONTHLY DATA'!$B157)</f>
        <v>318.75</v>
      </c>
      <c r="DQ157" s="78">
        <f>AVERAGEIFS('WEEKLY DATA'!DQ$11:DQ$14577,'WEEKLY DATA'!$A$11:$A$14577,'MONTHLY DATA'!$A157,'WEEKLY DATA'!$B$11:$B$14577,'MONTHLY DATA'!$B157)</f>
        <v>328.75</v>
      </c>
      <c r="DR157" s="78">
        <f>AVERAGEIFS('WEEKLY DATA'!DR$11:DR$14577,'WEEKLY DATA'!$A$11:$A$14577,'MONTHLY DATA'!$A157,'WEEKLY DATA'!$B$11:$B$14577,'MONTHLY DATA'!$B157)</f>
        <v>323.75</v>
      </c>
      <c r="DS157" s="154">
        <f t="shared" si="137"/>
        <v>9.745762711864403E-2</v>
      </c>
      <c r="DT157" s="78">
        <f>AVERAGEIFS('WEEKLY DATA'!DT$11:DT$14577,'WEEKLY DATA'!$A$11:$A$14577,'MONTHLY DATA'!$A157,'WEEKLY DATA'!$B$11:$B$14577,'MONTHLY DATA'!$B157)</f>
        <v>401.875</v>
      </c>
      <c r="DU157" s="78">
        <f>AVERAGEIFS('WEEKLY DATA'!DU$11:DU$14577,'WEEKLY DATA'!$A$11:$A$14577,'MONTHLY DATA'!$A157,'WEEKLY DATA'!$B$11:$B$14577,'MONTHLY DATA'!$B157)</f>
        <v>411.875</v>
      </c>
      <c r="DV157" s="78">
        <f>AVERAGEIFS('WEEKLY DATA'!DV$11:DV$14577,'WEEKLY DATA'!$A$11:$A$14577,'MONTHLY DATA'!$A157,'WEEKLY DATA'!$B$11:$B$14577,'MONTHLY DATA'!$B157)</f>
        <v>406.875</v>
      </c>
      <c r="DW157" s="154">
        <f t="shared" si="138"/>
        <v>-7.6219512195121464E-3</v>
      </c>
      <c r="DX157" s="78">
        <f>AVERAGEIFS('WEEKLY DATA'!DX$11:DX$14577,'WEEKLY DATA'!$A$11:$A$14577,'MONTHLY DATA'!$A157,'WEEKLY DATA'!$B$11:$B$14577,'MONTHLY DATA'!$B157)</f>
        <v>525</v>
      </c>
      <c r="DY157" s="78">
        <f>AVERAGEIFS('WEEKLY DATA'!DY$11:DY$14577,'WEEKLY DATA'!$A$11:$A$14577,'MONTHLY DATA'!$A157,'WEEKLY DATA'!$B$11:$B$14577,'MONTHLY DATA'!$B157)</f>
        <v>535</v>
      </c>
      <c r="DZ157" s="78">
        <f>AVERAGEIFS('WEEKLY DATA'!DZ$11:DZ$14577,'WEEKLY DATA'!$A$11:$A$14577,'MONTHLY DATA'!$A157,'WEEKLY DATA'!$B$11:$B$14577,'MONTHLY DATA'!$B157)</f>
        <v>530</v>
      </c>
      <c r="EA157" s="154">
        <f t="shared" si="139"/>
        <v>5.7356608478803084E-2</v>
      </c>
      <c r="EB157" s="78">
        <f>AVERAGEIFS('WEEKLY DATA'!EB$11:EB$14577,'WEEKLY DATA'!$A$11:$A$14577,'MONTHLY DATA'!$A157,'WEEKLY DATA'!$B$11:$B$14577,'MONTHLY DATA'!$B157)</f>
        <v>383.75</v>
      </c>
      <c r="EC157" s="78">
        <f>AVERAGEIFS('WEEKLY DATA'!EC$11:EC$14577,'WEEKLY DATA'!$A$11:$A$14577,'MONTHLY DATA'!$A157,'WEEKLY DATA'!$B$11:$B$14577,'MONTHLY DATA'!$B157)</f>
        <v>393.75</v>
      </c>
      <c r="ED157" s="78">
        <f>AVERAGEIFS('WEEKLY DATA'!ED$11:ED$14577,'WEEKLY DATA'!$A$11:$A$14577,'MONTHLY DATA'!$A157,'WEEKLY DATA'!$B$11:$B$14577,'MONTHLY DATA'!$B157)</f>
        <v>388.75</v>
      </c>
      <c r="EE157" s="154">
        <f t="shared" si="140"/>
        <v>7.6124567474048499E-2</v>
      </c>
      <c r="EF157" s="169">
        <f>AVERAGEIFS('WEEKLY DATA'!EF$11:EF$14577,'WEEKLY DATA'!$A$11:$A$14577,'MONTHLY DATA'!$A157,'WEEKLY DATA'!$B$11:$B$14577,'MONTHLY DATA'!$B157)</f>
        <v>361.25</v>
      </c>
      <c r="EG157" s="78">
        <f>AVERAGEIFS('WEEKLY DATA'!EG$11:EG$14577,'WEEKLY DATA'!$A$11:$A$14577,'MONTHLY DATA'!$A157,'WEEKLY DATA'!$B$11:$B$14577,'MONTHLY DATA'!$B157)</f>
        <v>371.25</v>
      </c>
      <c r="EH157" s="78">
        <f>AVERAGEIFS('WEEKLY DATA'!EH$11:EH$14577,'WEEKLY DATA'!$A$11:$A$14577,'MONTHLY DATA'!$A157,'WEEKLY DATA'!$B$11:$B$14577,'MONTHLY DATA'!$B157)</f>
        <v>366.25</v>
      </c>
      <c r="EI157" s="154">
        <f t="shared" si="141"/>
        <v>0.12260536398467425</v>
      </c>
      <c r="EJ157" s="78">
        <f>AVERAGEIFS('WEEKLY DATA'!EJ$11:EJ$14577,'WEEKLY DATA'!$A$11:$A$14577,'MONTHLY DATA'!$A157,'WEEKLY DATA'!$B$11:$B$14577,'MONTHLY DATA'!$B157)</f>
        <v>421.25</v>
      </c>
      <c r="EK157" s="78">
        <f>AVERAGEIFS('WEEKLY DATA'!EK$11:EK$14577,'WEEKLY DATA'!$A$11:$A$14577,'MONTHLY DATA'!$A157,'WEEKLY DATA'!$B$11:$B$14577,'MONTHLY DATA'!$B157)</f>
        <v>431.25</v>
      </c>
      <c r="EL157" s="78">
        <f>AVERAGEIFS('WEEKLY DATA'!EL$11:EL$14577,'WEEKLY DATA'!$A$11:$A$14577,'MONTHLY DATA'!$A157,'WEEKLY DATA'!$B$11:$B$14577,'MONTHLY DATA'!$B157)</f>
        <v>426.25</v>
      </c>
      <c r="EM157" s="154">
        <f t="shared" si="142"/>
        <v>3.0211480362537735E-2</v>
      </c>
      <c r="EN157" s="78">
        <f>AVERAGEIFS('WEEKLY DATA'!EN$11:EN$14577,'WEEKLY DATA'!$A$11:$A$14577,'MONTHLY DATA'!$A157,'WEEKLY DATA'!$B$11:$B$14577,'MONTHLY DATA'!$B157)</f>
        <v>570</v>
      </c>
      <c r="EO157" s="78">
        <f>AVERAGEIFS('WEEKLY DATA'!EO$11:EO$14577,'WEEKLY DATA'!$A$11:$A$14577,'MONTHLY DATA'!$A157,'WEEKLY DATA'!$B$11:$B$14577,'MONTHLY DATA'!$B157)</f>
        <v>580</v>
      </c>
      <c r="EP157" s="78">
        <f>AVERAGEIFS('WEEKLY DATA'!EP$11:EP$14577,'WEEKLY DATA'!$A$11:$A$14577,'MONTHLY DATA'!$A157,'WEEKLY DATA'!$B$11:$B$14577,'MONTHLY DATA'!$B157)</f>
        <v>575</v>
      </c>
      <c r="EQ157" s="154">
        <f t="shared" si="143"/>
        <v>5.2631578947368363E-2</v>
      </c>
      <c r="ER157" s="78">
        <f>AVERAGEIFS('WEEKLY DATA'!ER$11:ER$14577,'WEEKLY DATA'!$A$11:$A$14577,'MONTHLY DATA'!$A157,'WEEKLY DATA'!$B$11:$B$14577,'MONTHLY DATA'!$B157)</f>
        <v>379.375</v>
      </c>
      <c r="ES157" s="78">
        <f>AVERAGEIFS('WEEKLY DATA'!ES$11:ES$14577,'WEEKLY DATA'!$A$11:$A$14577,'MONTHLY DATA'!$A157,'WEEKLY DATA'!$B$11:$B$14577,'MONTHLY DATA'!$B157)</f>
        <v>389.375</v>
      </c>
      <c r="ET157" s="78">
        <f>AVERAGEIFS('WEEKLY DATA'!ET$11:ET$14577,'WEEKLY DATA'!$A$11:$A$14577,'MONTHLY DATA'!$A157,'WEEKLY DATA'!$B$11:$B$14577,'MONTHLY DATA'!$B157)</f>
        <v>384.375</v>
      </c>
      <c r="EU157" s="154">
        <f t="shared" si="144"/>
        <v>6.585788561525141E-2</v>
      </c>
      <c r="EV157" s="78">
        <f>AVERAGEIFS('WEEKLY DATA'!EV$11:EV$14577,'WEEKLY DATA'!$A$11:$A$14577,'MONTHLY DATA'!$A157,'WEEKLY DATA'!$B$11:$B$14577,'MONTHLY DATA'!$B157)</f>
        <v>319.375</v>
      </c>
      <c r="EW157" s="78">
        <f>AVERAGEIFS('WEEKLY DATA'!EW$11:EW$14577,'WEEKLY DATA'!$A$11:$A$14577,'MONTHLY DATA'!$A157,'WEEKLY DATA'!$B$11:$B$14577,'MONTHLY DATA'!$B157)</f>
        <v>329.375</v>
      </c>
      <c r="EX157" s="78">
        <f>AVERAGEIFS('WEEKLY DATA'!EX$11:EX$14577,'WEEKLY DATA'!$A$11:$A$14577,'MONTHLY DATA'!$A157,'WEEKLY DATA'!$B$11:$B$14577,'MONTHLY DATA'!$B157)</f>
        <v>324.375</v>
      </c>
      <c r="EY157" s="154">
        <f t="shared" si="145"/>
        <v>6.1349693251533832E-2</v>
      </c>
      <c r="EZ157" s="78">
        <f>AVERAGEIFS('WEEKLY DATA'!EZ$11:EZ$14577,'WEEKLY DATA'!$A$11:$A$14577,'MONTHLY DATA'!$A157,'WEEKLY DATA'!$B$11:$B$14577,'MONTHLY DATA'!$B157)</f>
        <v>425</v>
      </c>
      <c r="FA157" s="78">
        <f>AVERAGEIFS('WEEKLY DATA'!FA$11:FA$14577,'WEEKLY DATA'!$A$11:$A$14577,'MONTHLY DATA'!$A157,'WEEKLY DATA'!$B$11:$B$14577,'MONTHLY DATA'!$B157)</f>
        <v>435</v>
      </c>
      <c r="FB157" s="78">
        <f>AVERAGEIFS('WEEKLY DATA'!FB$11:FB$14577,'WEEKLY DATA'!$A$11:$A$14577,'MONTHLY DATA'!$A157,'WEEKLY DATA'!$B$11:$B$14577,'MONTHLY DATA'!$B157)</f>
        <v>430</v>
      </c>
      <c r="FC157" s="154">
        <f t="shared" si="146"/>
        <v>4.0847201210287398E-2</v>
      </c>
      <c r="FD157" s="78">
        <f>AVERAGEIFS('WEEKLY DATA'!FD$11:FD$14577,'WEEKLY DATA'!$A$11:$A$14577,'MONTHLY DATA'!$A157,'WEEKLY DATA'!$B$11:$B$14577,'MONTHLY DATA'!$B157)</f>
        <v>319.375</v>
      </c>
      <c r="FE157" s="78">
        <f>AVERAGEIFS('WEEKLY DATA'!FE$11:FE$14577,'WEEKLY DATA'!$A$11:$A$14577,'MONTHLY DATA'!$A157,'WEEKLY DATA'!$B$11:$B$14577,'MONTHLY DATA'!$B157)</f>
        <v>329.375</v>
      </c>
      <c r="FF157" s="78">
        <f>AVERAGEIFS('WEEKLY DATA'!FF$11:FF$14577,'WEEKLY DATA'!$A$11:$A$14577,'MONTHLY DATA'!$A157,'WEEKLY DATA'!$B$11:$B$14577,'MONTHLY DATA'!$B157)</f>
        <v>324.375</v>
      </c>
      <c r="FG157" s="154">
        <f t="shared" si="147"/>
        <v>7.6763485477178373E-2</v>
      </c>
      <c r="FH157" s="78">
        <f>AVERAGEIFS('WEEKLY DATA'!FH$11:FH$14577,'WEEKLY DATA'!$A$11:$A$14577,'MONTHLY DATA'!$A157,'WEEKLY DATA'!$B$11:$B$14577,'MONTHLY DATA'!$B157)</f>
        <v>378.125</v>
      </c>
      <c r="FI157" s="78">
        <f>AVERAGEIFS('WEEKLY DATA'!FI$11:FI$14577,'WEEKLY DATA'!$A$11:$A$14577,'MONTHLY DATA'!$A157,'WEEKLY DATA'!$B$11:$B$14577,'MONTHLY DATA'!$B157)</f>
        <v>388.125</v>
      </c>
      <c r="FJ157" s="78">
        <f>AVERAGEIFS('WEEKLY DATA'!FJ$11:FJ$14577,'WEEKLY DATA'!$A$11:$A$14577,'MONTHLY DATA'!$A157,'WEEKLY DATA'!$B$11:$B$14577,'MONTHLY DATA'!$B157)</f>
        <v>383.125</v>
      </c>
      <c r="FK157" s="154">
        <f t="shared" si="148"/>
        <v>0.12683823529411775</v>
      </c>
      <c r="FL157" s="169">
        <f>AVERAGEIFS('WEEKLY DATA'!FL$11:FL$14577,'WEEKLY DATA'!$A$11:$A$14577,'MONTHLY DATA'!$A157,'WEEKLY DATA'!$B$11:$B$14577,'MONTHLY DATA'!$B157)</f>
        <v>315</v>
      </c>
      <c r="FM157" s="78">
        <f>AVERAGEIFS('WEEKLY DATA'!FM$11:FM$14577,'WEEKLY DATA'!$A$11:$A$14577,'MONTHLY DATA'!$A157,'WEEKLY DATA'!$B$11:$B$14577,'MONTHLY DATA'!$B157)</f>
        <v>325</v>
      </c>
      <c r="FN157" s="78">
        <f>AVERAGEIFS('WEEKLY DATA'!FN$11:FN$14577,'WEEKLY DATA'!$A$11:$A$14577,'MONTHLY DATA'!$A157,'WEEKLY DATA'!$B$11:$B$14577,'MONTHLY DATA'!$B157)</f>
        <v>320</v>
      </c>
      <c r="FO157" s="154">
        <f t="shared" si="149"/>
        <v>8.0168776371307926E-2</v>
      </c>
      <c r="FP157" s="78">
        <f>AVERAGEIFS('WEEKLY DATA'!FP$11:FP$14577,'WEEKLY DATA'!$A$11:$A$14577,'MONTHLY DATA'!$A157,'WEEKLY DATA'!$B$11:$B$14577,'MONTHLY DATA'!$B157)</f>
        <v>306.25</v>
      </c>
      <c r="FQ157" s="78">
        <f>AVERAGEIFS('WEEKLY DATA'!FQ$11:FQ$14577,'WEEKLY DATA'!$A$11:$A$14577,'MONTHLY DATA'!$A157,'WEEKLY DATA'!$B$11:$B$14577,'MONTHLY DATA'!$B157)</f>
        <v>316.25</v>
      </c>
      <c r="FR157" s="78">
        <f>AVERAGEIFS('WEEKLY DATA'!FR$11:FR$14577,'WEEKLY DATA'!$A$11:$A$14577,'MONTHLY DATA'!$A157,'WEEKLY DATA'!$B$11:$B$14577,'MONTHLY DATA'!$B157)</f>
        <v>311.25</v>
      </c>
      <c r="FS157" s="154">
        <f t="shared" si="150"/>
        <v>-2.734375E-2</v>
      </c>
      <c r="FT157" s="78">
        <f>AVERAGEIFS('WEEKLY DATA'!FT$11:FT$14577,'WEEKLY DATA'!$A$11:$A$14577,'MONTHLY DATA'!$A157,'WEEKLY DATA'!$B$11:$B$14577,'MONTHLY DATA'!$B157)</f>
        <v>283.75</v>
      </c>
      <c r="FU157" s="78">
        <f>AVERAGEIFS('WEEKLY DATA'!FU$11:FU$14577,'WEEKLY DATA'!$A$11:$A$14577,'MONTHLY DATA'!$A157,'WEEKLY DATA'!$B$11:$B$14577,'MONTHLY DATA'!$B157)</f>
        <v>293.75</v>
      </c>
      <c r="FV157" s="78">
        <f>AVERAGEIFS('WEEKLY DATA'!FV$11:FV$14577,'WEEKLY DATA'!$A$11:$A$14577,'MONTHLY DATA'!$A157,'WEEKLY DATA'!$B$11:$B$14577,'MONTHLY DATA'!$B157)</f>
        <v>288.75</v>
      </c>
      <c r="FW157" s="154">
        <f t="shared" si="151"/>
        <v>3.125E-2</v>
      </c>
      <c r="FX157" s="78">
        <f>AVERAGEIFS('WEEKLY DATA'!FX$11:FX$14577,'WEEKLY DATA'!$A$11:$A$14577,'MONTHLY DATA'!$A157,'WEEKLY DATA'!$B$11:$B$14577,'MONTHLY DATA'!$B157)</f>
        <v>257.5</v>
      </c>
      <c r="FY157" s="78">
        <f>AVERAGEIFS('WEEKLY DATA'!FY$11:FY$14577,'WEEKLY DATA'!$A$11:$A$14577,'MONTHLY DATA'!$A157,'WEEKLY DATA'!$B$11:$B$14577,'MONTHLY DATA'!$B157)</f>
        <v>267.5</v>
      </c>
      <c r="FZ157" s="78">
        <f>AVERAGEIFS('WEEKLY DATA'!FZ$11:FZ$14577,'WEEKLY DATA'!$A$11:$A$14577,'MONTHLY DATA'!$A157,'WEEKLY DATA'!$B$11:$B$14577,'MONTHLY DATA'!$B157)</f>
        <v>262.5</v>
      </c>
      <c r="GA157" s="154">
        <f t="shared" si="152"/>
        <v>2.689486552567244E-2</v>
      </c>
      <c r="GB157" s="78">
        <f>AVERAGEIFS('WEEKLY DATA'!GB$11:GB$14577,'WEEKLY DATA'!$A$11:$A$14577,'MONTHLY DATA'!$A157,'WEEKLY DATA'!$B$11:$B$14577,'MONTHLY DATA'!$B157)</f>
        <v>466.875</v>
      </c>
      <c r="GC157" s="78">
        <f>AVERAGEIFS('WEEKLY DATA'!GC$11:GC$14577,'WEEKLY DATA'!$A$11:$A$14577,'MONTHLY DATA'!$A157,'WEEKLY DATA'!$B$11:$B$14577,'MONTHLY DATA'!$B157)</f>
        <v>476.875</v>
      </c>
      <c r="GD157" s="78">
        <f>AVERAGEIFS('WEEKLY DATA'!GD$11:GD$14577,'WEEKLY DATA'!$A$11:$A$14577,'MONTHLY DATA'!$A157,'WEEKLY DATA'!$B$11:$B$14577,'MONTHLY DATA'!$B157)</f>
        <v>471.875</v>
      </c>
      <c r="GE157" s="154">
        <f t="shared" si="153"/>
        <v>3.0013642564802101E-2</v>
      </c>
      <c r="GF157" s="169">
        <f>AVERAGEIFS('WEEKLY DATA'!GF$11:GF$14577,'WEEKLY DATA'!$A$11:$A$14577,'MONTHLY DATA'!$A157,'WEEKLY DATA'!$B$11:$B$14577,'MONTHLY DATA'!$B157)</f>
        <v>442.5</v>
      </c>
      <c r="GG157" s="78">
        <f>AVERAGEIFS('WEEKLY DATA'!GG$11:GG$14577,'WEEKLY DATA'!$A$11:$A$14577,'MONTHLY DATA'!$A157,'WEEKLY DATA'!$B$11:$B$14577,'MONTHLY DATA'!$B157)</f>
        <v>452.5</v>
      </c>
      <c r="GH157" s="78">
        <f>AVERAGEIFS('WEEKLY DATA'!GH$11:GH$14577,'WEEKLY DATA'!$A$11:$A$14577,'MONTHLY DATA'!$A157,'WEEKLY DATA'!$B$11:$B$14577,'MONTHLY DATA'!$B157)</f>
        <v>447.5</v>
      </c>
      <c r="GI157" s="154">
        <f t="shared" si="154"/>
        <v>8.8145896656534939E-2</v>
      </c>
      <c r="GJ157" s="78">
        <f>AVERAGEIFS('WEEKLY DATA'!GJ$11:GJ$14577,'WEEKLY DATA'!$A$11:$A$14577,'MONTHLY DATA'!$A157,'WEEKLY DATA'!$B$11:$B$14577,'MONTHLY DATA'!$B157)</f>
        <v>411.875</v>
      </c>
      <c r="GK157" s="78">
        <f>AVERAGEIFS('WEEKLY DATA'!GK$11:GK$14577,'WEEKLY DATA'!$A$11:$A$14577,'MONTHLY DATA'!$A157,'WEEKLY DATA'!$B$11:$B$14577,'MONTHLY DATA'!$B157)</f>
        <v>421.875</v>
      </c>
      <c r="GL157" s="78">
        <f>AVERAGEIFS('WEEKLY DATA'!GL$11:GL$14577,'WEEKLY DATA'!$A$11:$A$14577,'MONTHLY DATA'!$A157,'WEEKLY DATA'!$B$11:$B$14577,'MONTHLY DATA'!$B157)</f>
        <v>416.875</v>
      </c>
      <c r="GM157" s="154">
        <f t="shared" si="155"/>
        <v>-7.440476190476164E-3</v>
      </c>
      <c r="GN157" s="78">
        <f>AVERAGEIFS('WEEKLY DATA'!GN$11:GN$14577,'WEEKLY DATA'!$A$11:$A$14577,'MONTHLY DATA'!$A157,'WEEKLY DATA'!$B$11:$B$14577,'MONTHLY DATA'!$B157)</f>
        <v>630</v>
      </c>
      <c r="GO157" s="78">
        <f>AVERAGEIFS('WEEKLY DATA'!GO$11:GO$14577,'WEEKLY DATA'!$A$11:$A$14577,'MONTHLY DATA'!$A157,'WEEKLY DATA'!$B$11:$B$14577,'MONTHLY DATA'!$B157)</f>
        <v>640</v>
      </c>
      <c r="GP157" s="78">
        <f>AVERAGEIFS('WEEKLY DATA'!GP$11:GP$14577,'WEEKLY DATA'!$A$11:$A$14577,'MONTHLY DATA'!$A157,'WEEKLY DATA'!$B$11:$B$14577,'MONTHLY DATA'!$B157)</f>
        <v>635</v>
      </c>
      <c r="GQ157" s="154">
        <f t="shared" si="156"/>
        <v>4.7422680412371188E-2</v>
      </c>
      <c r="GR157" s="78"/>
    </row>
    <row r="158" spans="1:200" ht="15.75" x14ac:dyDescent="0.25">
      <c r="A158">
        <f t="shared" si="106"/>
        <v>4</v>
      </c>
      <c r="B158">
        <f t="shared" si="107"/>
        <v>2022</v>
      </c>
      <c r="C158" s="86">
        <v>44652</v>
      </c>
      <c r="D158" s="78">
        <f>AVERAGEIFS('WEEKLY DATA'!D$11:D$14577,'WEEKLY DATA'!$A$11:$A$14577,'MONTHLY DATA'!$A158,'WEEKLY DATA'!$B$11:$B$14577,'MONTHLY DATA'!$B158)</f>
        <v>422.5</v>
      </c>
      <c r="E158" s="78">
        <f>AVERAGEIFS('WEEKLY DATA'!E$11:E$14577,'WEEKLY DATA'!$A$11:$A$14577,'MONTHLY DATA'!$A158,'WEEKLY DATA'!$B$11:$B$14577,'MONTHLY DATA'!$B158)</f>
        <v>432.5</v>
      </c>
      <c r="F158" s="78">
        <f>AVERAGEIFS('WEEKLY DATA'!F$11:F$14577,'WEEKLY DATA'!$A$11:$A$14577,'MONTHLY DATA'!$A158,'WEEKLY DATA'!$B$11:$B$14577,'MONTHLY DATA'!$B158)</f>
        <v>427.5</v>
      </c>
      <c r="G158" s="154">
        <f t="shared" si="108"/>
        <v>3.793626707132014E-2</v>
      </c>
      <c r="H158" s="169">
        <f>AVERAGEIFS('WEEKLY DATA'!H$11:H$14577,'WEEKLY DATA'!$A$11:$A$14577,'MONTHLY DATA'!$A158,'WEEKLY DATA'!$B$11:$B$14577,'MONTHLY DATA'!$B158)</f>
        <v>372.5</v>
      </c>
      <c r="I158" s="78">
        <f>AVERAGEIFS('WEEKLY DATA'!I$11:I$14577,'WEEKLY DATA'!$A$11:$A$14577,'MONTHLY DATA'!$A158,'WEEKLY DATA'!$B$11:$B$14577,'MONTHLY DATA'!$B158)</f>
        <v>382.5</v>
      </c>
      <c r="J158" s="78">
        <f>AVERAGEIFS('WEEKLY DATA'!J$11:J$14577,'WEEKLY DATA'!$A$11:$A$14577,'MONTHLY DATA'!$A158,'WEEKLY DATA'!$B$11:$B$14577,'MONTHLY DATA'!$B158)</f>
        <v>377.5</v>
      </c>
      <c r="K158" s="154">
        <f t="shared" si="109"/>
        <v>0.11851851851851847</v>
      </c>
      <c r="L158" s="169">
        <f>AVERAGEIFS('WEEKLY DATA'!L$11:L$14577,'WEEKLY DATA'!$A$11:$A$14577,'MONTHLY DATA'!$A158,'WEEKLY DATA'!$B$11:$B$14577,'MONTHLY DATA'!$B158)</f>
        <v>386</v>
      </c>
      <c r="M158" s="78">
        <f>AVERAGEIFS('WEEKLY DATA'!M$11:M$14577,'WEEKLY DATA'!$A$11:$A$14577,'MONTHLY DATA'!$A158,'WEEKLY DATA'!$B$11:$B$14577,'MONTHLY DATA'!$B158)</f>
        <v>396</v>
      </c>
      <c r="N158" s="78">
        <f>AVERAGEIFS('WEEKLY DATA'!N$11:N$14577,'WEEKLY DATA'!$A$11:$A$14577,'MONTHLY DATA'!$A158,'WEEKLY DATA'!$B$11:$B$14577,'MONTHLY DATA'!$B158)</f>
        <v>391</v>
      </c>
      <c r="O158" s="154">
        <f t="shared" si="110"/>
        <v>7.1232876712328697E-2</v>
      </c>
      <c r="P158" s="169">
        <f>AVERAGEIFS('WEEKLY DATA'!P$11:P$14577,'WEEKLY DATA'!$A$11:$A$14577,'MONTHLY DATA'!$A158,'WEEKLY DATA'!$B$11:$B$14577,'MONTHLY DATA'!$B158)</f>
        <v>381</v>
      </c>
      <c r="Q158" s="78">
        <f>AVERAGEIFS('WEEKLY DATA'!Q$11:Q$14577,'WEEKLY DATA'!$A$11:$A$14577,'MONTHLY DATA'!$A158,'WEEKLY DATA'!$B$11:$B$14577,'MONTHLY DATA'!$B158)</f>
        <v>391</v>
      </c>
      <c r="R158" s="78">
        <f>AVERAGEIFS('WEEKLY DATA'!R$11:R$14577,'WEEKLY DATA'!$A$11:$A$14577,'MONTHLY DATA'!$A158,'WEEKLY DATA'!$B$11:$B$14577,'MONTHLY DATA'!$B158)</f>
        <v>386</v>
      </c>
      <c r="S158" s="154">
        <f t="shared" si="111"/>
        <v>5.5726495726495795E-2</v>
      </c>
      <c r="T158" s="169">
        <f>AVERAGEIFS('WEEKLY DATA'!T$11:T$14577,'WEEKLY DATA'!$A$11:$A$14577,'MONTHLY DATA'!$A158,'WEEKLY DATA'!$B$11:$B$14577,'MONTHLY DATA'!$B158)</f>
        <v>385.5</v>
      </c>
      <c r="U158" s="78">
        <f>AVERAGEIFS('WEEKLY DATA'!U$11:U$14577,'WEEKLY DATA'!$A$11:$A$14577,'MONTHLY DATA'!$A158,'WEEKLY DATA'!$B$11:$B$14577,'MONTHLY DATA'!$B158)</f>
        <v>395.5</v>
      </c>
      <c r="V158" s="78">
        <f>AVERAGEIFS('WEEKLY DATA'!V$11:V$14577,'WEEKLY DATA'!$A$11:$A$14577,'MONTHLY DATA'!$A158,'WEEKLY DATA'!$B$11:$B$14577,'MONTHLY DATA'!$B158)</f>
        <v>390.5</v>
      </c>
      <c r="W158" s="154">
        <f t="shared" si="112"/>
        <v>0.12172351885098753</v>
      </c>
      <c r="X158" s="169">
        <f>AVERAGEIFS('WEEKLY DATA'!X$11:X$14577,'WEEKLY DATA'!$A$11:$A$14577,'MONTHLY DATA'!$A158,'WEEKLY DATA'!$B$11:$B$14577,'MONTHLY DATA'!$B158)</f>
        <v>355</v>
      </c>
      <c r="Y158" s="78">
        <f>AVERAGEIFS('WEEKLY DATA'!Y$11:Y$14577,'WEEKLY DATA'!$A$11:$A$14577,'MONTHLY DATA'!$A158,'WEEKLY DATA'!$B$11:$B$14577,'MONTHLY DATA'!$B158)</f>
        <v>365</v>
      </c>
      <c r="Z158" s="78">
        <f>AVERAGEIFS('WEEKLY DATA'!Z$11:Z$14577,'WEEKLY DATA'!$A$11:$A$14577,'MONTHLY DATA'!$A158,'WEEKLY DATA'!$B$11:$B$14577,'MONTHLY DATA'!$B158)</f>
        <v>360</v>
      </c>
      <c r="AA158" s="154">
        <f t="shared" si="113"/>
        <v>0.11196911196911197</v>
      </c>
      <c r="AB158" s="169">
        <f>AVERAGEIFS('WEEKLY DATA'!AB$11:AB$14577,'WEEKLY DATA'!$A$11:$A$14577,'MONTHLY DATA'!$A158,'WEEKLY DATA'!$B$11:$B$14577,'MONTHLY DATA'!$B158)</f>
        <v>368.5</v>
      </c>
      <c r="AC158" s="78">
        <f>AVERAGEIFS('WEEKLY DATA'!AC$11:AC$14577,'WEEKLY DATA'!$A$11:$A$14577,'MONTHLY DATA'!$A158,'WEEKLY DATA'!$B$11:$B$14577,'MONTHLY DATA'!$B158)</f>
        <v>378.5</v>
      </c>
      <c r="AD158" s="78">
        <f>AVERAGEIFS('WEEKLY DATA'!AD$11:AD$14577,'WEEKLY DATA'!$A$11:$A$14577,'MONTHLY DATA'!$A158,'WEEKLY DATA'!$B$11:$B$14577,'MONTHLY DATA'!$B158)</f>
        <v>373.5</v>
      </c>
      <c r="AE158" s="154">
        <f t="shared" si="114"/>
        <v>6.3345195729537451E-2</v>
      </c>
      <c r="AF158" s="169">
        <f>AVERAGEIFS('WEEKLY DATA'!AF$11:AF$14577,'WEEKLY DATA'!$A$11:$A$14577,'MONTHLY DATA'!$A158,'WEEKLY DATA'!$B$11:$B$14577,'MONTHLY DATA'!$B158)</f>
        <v>358</v>
      </c>
      <c r="AG158" s="78">
        <f>AVERAGEIFS('WEEKLY DATA'!AG$11:AG$14577,'WEEKLY DATA'!$A$11:$A$14577,'MONTHLY DATA'!$A158,'WEEKLY DATA'!$B$11:$B$14577,'MONTHLY DATA'!$B158)</f>
        <v>368</v>
      </c>
      <c r="AH158" s="78">
        <f>AVERAGEIFS('WEEKLY DATA'!AH$11:AH$14577,'WEEKLY DATA'!$A$11:$A$14577,'MONTHLY DATA'!$A158,'WEEKLY DATA'!$B$11:$B$14577,'MONTHLY DATA'!$B158)</f>
        <v>363</v>
      </c>
      <c r="AI158" s="154">
        <f t="shared" si="115"/>
        <v>7.5555555555555598E-2</v>
      </c>
      <c r="AJ158" s="169">
        <f>AVERAGEIFS('WEEKLY DATA'!AJ$11:AJ$14577,'WEEKLY DATA'!$A$11:$A$14577,'MONTHLY DATA'!$A158,'WEEKLY DATA'!$B$11:$B$14577,'MONTHLY DATA'!$B158)</f>
        <v>310</v>
      </c>
      <c r="AK158" s="78">
        <f>AVERAGEIFS('WEEKLY DATA'!AK$11:AK$14577,'WEEKLY DATA'!$A$11:$A$14577,'MONTHLY DATA'!$A158,'WEEKLY DATA'!$B$11:$B$14577,'MONTHLY DATA'!$B158)</f>
        <v>320</v>
      </c>
      <c r="AL158" s="78">
        <f>AVERAGEIFS('WEEKLY DATA'!AL$11:AL$14577,'WEEKLY DATA'!$A$11:$A$14577,'MONTHLY DATA'!$A158,'WEEKLY DATA'!$B$11:$B$14577,'MONTHLY DATA'!$B158)</f>
        <v>315</v>
      </c>
      <c r="AM158" s="154">
        <f t="shared" si="116"/>
        <v>4.5643153526971014E-2</v>
      </c>
      <c r="AN158" s="169">
        <f>AVERAGEIFS('WEEKLY DATA'!AN$11:AN$14577,'WEEKLY DATA'!$A$11:$A$14577,'MONTHLY DATA'!$A158,'WEEKLY DATA'!$B$11:$B$14577,'MONTHLY DATA'!$B158)</f>
        <v>302.5</v>
      </c>
      <c r="AO158" s="78">
        <f>AVERAGEIFS('WEEKLY DATA'!AO$11:AO$14577,'WEEKLY DATA'!$A$11:$A$14577,'MONTHLY DATA'!$A158,'WEEKLY DATA'!$B$11:$B$14577,'MONTHLY DATA'!$B158)</f>
        <v>312.5</v>
      </c>
      <c r="AP158" s="78">
        <f>AVERAGEIFS('WEEKLY DATA'!AP$11:AP$14577,'WEEKLY DATA'!$A$11:$A$14577,'MONTHLY DATA'!$A158,'WEEKLY DATA'!$B$11:$B$14577,'MONTHLY DATA'!$B158)</f>
        <v>307.5</v>
      </c>
      <c r="AQ158" s="154">
        <f t="shared" si="117"/>
        <v>0.10810810810810811</v>
      </c>
      <c r="AR158" s="169">
        <f>AVERAGEIFS('WEEKLY DATA'!AR$11:AR$14577,'WEEKLY DATA'!$A$11:$A$14577,'MONTHLY DATA'!$A158,'WEEKLY DATA'!$B$11:$B$14577,'MONTHLY DATA'!$B158)</f>
        <v>367.5</v>
      </c>
      <c r="AS158" s="78">
        <f>AVERAGEIFS('WEEKLY DATA'!AS$11:AS$14577,'WEEKLY DATA'!$A$11:$A$14577,'MONTHLY DATA'!$A158,'WEEKLY DATA'!$B$11:$B$14577,'MONTHLY DATA'!$B158)</f>
        <v>377.5</v>
      </c>
      <c r="AT158" s="78">
        <f>AVERAGEIFS('WEEKLY DATA'!AT$11:AT$14577,'WEEKLY DATA'!$A$11:$A$14577,'MONTHLY DATA'!$A158,'WEEKLY DATA'!$B$11:$B$14577,'MONTHLY DATA'!$B158)</f>
        <v>372.5</v>
      </c>
      <c r="AU158" s="154">
        <f t="shared" si="118"/>
        <v>-6.4364207221350056E-2</v>
      </c>
      <c r="AV158" s="169">
        <f>AVERAGEIFS('WEEKLY DATA'!AV$11:AV$14577,'WEEKLY DATA'!$A$11:$A$14577,'MONTHLY DATA'!$A158,'WEEKLY DATA'!$B$11:$B$14577,'MONTHLY DATA'!$B158)</f>
        <v>298.5</v>
      </c>
      <c r="AW158" s="78">
        <f>AVERAGEIFS('WEEKLY DATA'!AW$11:AW$14577,'WEEKLY DATA'!$A$11:$A$14577,'MONTHLY DATA'!$A158,'WEEKLY DATA'!$B$11:$B$14577,'MONTHLY DATA'!$B158)</f>
        <v>308.5</v>
      </c>
      <c r="AX158" s="78">
        <f>AVERAGEIFS('WEEKLY DATA'!AX$11:AX$14577,'WEEKLY DATA'!$A$11:$A$14577,'MONTHLY DATA'!$A158,'WEEKLY DATA'!$B$11:$B$14577,'MONTHLY DATA'!$B158)</f>
        <v>303.5</v>
      </c>
      <c r="AY158" s="154">
        <f t="shared" si="119"/>
        <v>3.0997876857749462E-2</v>
      </c>
      <c r="AZ158" s="169">
        <f>AVERAGEIFS('WEEKLY DATA'!AZ$11:AZ$14577,'WEEKLY DATA'!$A$11:$A$14577,'MONTHLY DATA'!$A158,'WEEKLY DATA'!$B$11:$B$14577,'MONTHLY DATA'!$B158)</f>
        <v>346</v>
      </c>
      <c r="BA158" s="78">
        <f>AVERAGEIFS('WEEKLY DATA'!BA$11:BA$14577,'WEEKLY DATA'!$A$11:$A$14577,'MONTHLY DATA'!$A158,'WEEKLY DATA'!$B$11:$B$14577,'MONTHLY DATA'!$B158)</f>
        <v>356</v>
      </c>
      <c r="BB158" s="78">
        <f>AVERAGEIFS('WEEKLY DATA'!BB$11:BB$14577,'WEEKLY DATA'!$A$11:$A$14577,'MONTHLY DATA'!$A158,'WEEKLY DATA'!$B$11:$B$14577,'MONTHLY DATA'!$B158)</f>
        <v>351</v>
      </c>
      <c r="BC158" s="154">
        <f t="shared" si="120"/>
        <v>0.16514522821576771</v>
      </c>
      <c r="BD158" s="169">
        <f>AVERAGEIFS('WEEKLY DATA'!BD$11:BD$14577,'WEEKLY DATA'!$A$11:$A$14577,'MONTHLY DATA'!$A158,'WEEKLY DATA'!$B$11:$B$14577,'MONTHLY DATA'!$B158)</f>
        <v>315</v>
      </c>
      <c r="BE158" s="78">
        <f>AVERAGEIFS('WEEKLY DATA'!BE$11:BE$14577,'WEEKLY DATA'!$A$11:$A$14577,'MONTHLY DATA'!$A158,'WEEKLY DATA'!$B$11:$B$14577,'MONTHLY DATA'!$B158)</f>
        <v>325</v>
      </c>
      <c r="BF158" s="78">
        <f>AVERAGEIFS('WEEKLY DATA'!BF$11:BF$14577,'WEEKLY DATA'!$A$11:$A$14577,'MONTHLY DATA'!$A158,'WEEKLY DATA'!$B$11:$B$14577,'MONTHLY DATA'!$B158)</f>
        <v>320</v>
      </c>
      <c r="BG158" s="154">
        <f t="shared" si="121"/>
        <v>0.11062906724511934</v>
      </c>
      <c r="BH158" s="169">
        <f>AVERAGEIFS('WEEKLY DATA'!BH$11:BH$14577,'WEEKLY DATA'!$A$11:$A$14577,'MONTHLY DATA'!$A158,'WEEKLY DATA'!$B$11:$B$14577,'MONTHLY DATA'!$B158)</f>
        <v>367.5</v>
      </c>
      <c r="BI158" s="78">
        <f>AVERAGEIFS('WEEKLY DATA'!BI$11:BI$14577,'WEEKLY DATA'!$A$11:$A$14577,'MONTHLY DATA'!$A158,'WEEKLY DATA'!$B$11:$B$14577,'MONTHLY DATA'!$B158)</f>
        <v>377.5</v>
      </c>
      <c r="BJ158" s="78">
        <f>AVERAGEIFS('WEEKLY DATA'!BJ$11:BJ$14577,'WEEKLY DATA'!$A$11:$A$14577,'MONTHLY DATA'!$A158,'WEEKLY DATA'!$B$11:$B$14577,'MONTHLY DATA'!$B158)</f>
        <v>372.5</v>
      </c>
      <c r="BK158" s="154">
        <f t="shared" si="122"/>
        <v>-5.0955414012738842E-2</v>
      </c>
      <c r="BL158" s="169">
        <f>AVERAGEIFS('WEEKLY DATA'!BL$11:BL$14577,'WEEKLY DATA'!$A$11:$A$14577,'MONTHLY DATA'!$A158,'WEEKLY DATA'!$B$11:$B$14577,'MONTHLY DATA'!$B158)</f>
        <v>281.5</v>
      </c>
      <c r="BM158" s="78">
        <f>AVERAGEIFS('WEEKLY DATA'!BM$11:BM$14577,'WEEKLY DATA'!$A$11:$A$14577,'MONTHLY DATA'!$A158,'WEEKLY DATA'!$B$11:$B$14577,'MONTHLY DATA'!$B158)</f>
        <v>291.5</v>
      </c>
      <c r="BN158" s="78">
        <f>AVERAGEIFS('WEEKLY DATA'!BN$11:BN$14577,'WEEKLY DATA'!$A$11:$A$14577,'MONTHLY DATA'!$A158,'WEEKLY DATA'!$B$11:$B$14577,'MONTHLY DATA'!$B158)</f>
        <v>286.5</v>
      </c>
      <c r="BO158" s="154">
        <f t="shared" si="123"/>
        <v>3.0634573304157975E-3</v>
      </c>
      <c r="BP158" s="78">
        <f>AVERAGEIFS('WEEKLY DATA'!BP$11:BP$14577,'WEEKLY DATA'!$A$11:$A$14577,'MONTHLY DATA'!$A158,'WEEKLY DATA'!$B$11:$B$14577,'MONTHLY DATA'!$B158)</f>
        <v>302.5</v>
      </c>
      <c r="BQ158" s="78">
        <f>AVERAGEIFS('WEEKLY DATA'!BQ$11:BQ$14577,'WEEKLY DATA'!$A$11:$A$14577,'MONTHLY DATA'!$A158,'WEEKLY DATA'!$B$11:$B$14577,'MONTHLY DATA'!$B158)</f>
        <v>312.5</v>
      </c>
      <c r="BR158" s="78">
        <f>AVERAGEIFS('WEEKLY DATA'!BR$11:BR$14577,'WEEKLY DATA'!$A$11:$A$14577,'MONTHLY DATA'!$A158,'WEEKLY DATA'!$B$11:$B$14577,'MONTHLY DATA'!$B158)</f>
        <v>307.5</v>
      </c>
      <c r="BS158" s="154">
        <f t="shared" si="124"/>
        <v>4.9040511727078906E-2</v>
      </c>
      <c r="BT158" s="78">
        <f>AVERAGEIFS('WEEKLY DATA'!BT$11:BT$14577,'WEEKLY DATA'!$A$11:$A$14577,'MONTHLY DATA'!$A158,'WEEKLY DATA'!$B$11:$B$14577,'MONTHLY DATA'!$B158)</f>
        <v>299</v>
      </c>
      <c r="BU158" s="78">
        <f>AVERAGEIFS('WEEKLY DATA'!BU$11:BU$14577,'WEEKLY DATA'!$A$11:$A$14577,'MONTHLY DATA'!$A158,'WEEKLY DATA'!$B$11:$B$14577,'MONTHLY DATA'!$B158)</f>
        <v>309</v>
      </c>
      <c r="BV158" s="78">
        <f>AVERAGEIFS('WEEKLY DATA'!BV$11:BV$14577,'WEEKLY DATA'!$A$11:$A$14577,'MONTHLY DATA'!$A158,'WEEKLY DATA'!$B$11:$B$14577,'MONTHLY DATA'!$B158)</f>
        <v>304</v>
      </c>
      <c r="BW158" s="154">
        <f t="shared" si="125"/>
        <v>5.9694989106753749E-2</v>
      </c>
      <c r="BX158" s="78">
        <f>AVERAGEIFS('WEEKLY DATA'!BX$11:BX$14577,'WEEKLY DATA'!$A$11:$A$14577,'MONTHLY DATA'!$A158,'WEEKLY DATA'!$B$11:$B$14577,'MONTHLY DATA'!$B158)</f>
        <v>383</v>
      </c>
      <c r="BY158" s="78">
        <f>AVERAGEIFS('WEEKLY DATA'!BY$11:BY$14577,'WEEKLY DATA'!$A$11:$A$14577,'MONTHLY DATA'!$A158,'WEEKLY DATA'!$B$11:$B$14577,'MONTHLY DATA'!$B158)</f>
        <v>393</v>
      </c>
      <c r="BZ158" s="78">
        <f>AVERAGEIFS('WEEKLY DATA'!BZ$11:BZ$14577,'WEEKLY DATA'!$A$11:$A$14577,'MONTHLY DATA'!$A158,'WEEKLY DATA'!$B$11:$B$14577,'MONTHLY DATA'!$B158)</f>
        <v>388</v>
      </c>
      <c r="CA158" s="154">
        <f t="shared" si="126"/>
        <v>-2.2362204724409418E-2</v>
      </c>
      <c r="CB158" s="78">
        <f>AVERAGEIFS('WEEKLY DATA'!CB$11:CB$14577,'WEEKLY DATA'!$A$11:$A$14577,'MONTHLY DATA'!$A158,'WEEKLY DATA'!$B$11:$B$14577,'MONTHLY DATA'!$B158)</f>
        <v>550</v>
      </c>
      <c r="CC158" s="78">
        <f>AVERAGEIFS('WEEKLY DATA'!CC$11:CC$14577,'WEEKLY DATA'!$A$11:$A$14577,'MONTHLY DATA'!$A158,'WEEKLY DATA'!$B$11:$B$14577,'MONTHLY DATA'!$B158)</f>
        <v>560</v>
      </c>
      <c r="CD158" s="78">
        <f>AVERAGEIFS('WEEKLY DATA'!CD$11:CD$14577,'WEEKLY DATA'!$A$11:$A$14577,'MONTHLY DATA'!$A158,'WEEKLY DATA'!$B$11:$B$14577,'MONTHLY DATA'!$B158)</f>
        <v>555</v>
      </c>
      <c r="CE158" s="154">
        <f t="shared" si="127"/>
        <v>8.0291970802919721E-2</v>
      </c>
      <c r="CF158" s="78">
        <f>AVERAGEIFS('WEEKLY DATA'!CF$11:CF$14577,'WEEKLY DATA'!$A$11:$A$14577,'MONTHLY DATA'!$A158,'WEEKLY DATA'!$B$11:$B$14577,'MONTHLY DATA'!$B158)</f>
        <v>384</v>
      </c>
      <c r="CG158" s="78">
        <f>AVERAGEIFS('WEEKLY DATA'!CG$11:CG$14577,'WEEKLY DATA'!$A$11:$A$14577,'MONTHLY DATA'!$A158,'WEEKLY DATA'!$B$11:$B$14577,'MONTHLY DATA'!$B158)</f>
        <v>394</v>
      </c>
      <c r="CH158" s="78">
        <f>AVERAGEIFS('WEEKLY DATA'!CH$11:CH$14577,'WEEKLY DATA'!$A$11:$A$14577,'MONTHLY DATA'!$A158,'WEEKLY DATA'!$B$11:$B$14577,'MONTHLY DATA'!$B158)</f>
        <v>389</v>
      </c>
      <c r="CI158" s="154">
        <f t="shared" si="128"/>
        <v>7.49568221070811E-2</v>
      </c>
      <c r="CJ158" s="78">
        <f>AVERAGEIFS('WEEKLY DATA'!CJ$11:CJ$14577,'WEEKLY DATA'!$A$11:$A$14577,'MONTHLY DATA'!$A158,'WEEKLY DATA'!$B$11:$B$14577,'MONTHLY DATA'!$B158)</f>
        <v>365</v>
      </c>
      <c r="CK158" s="78">
        <f>AVERAGEIFS('WEEKLY DATA'!CK$11:CK$14577,'WEEKLY DATA'!$A$11:$A$14577,'MONTHLY DATA'!$A158,'WEEKLY DATA'!$B$11:$B$14577,'MONTHLY DATA'!$B158)</f>
        <v>375</v>
      </c>
      <c r="CL158" s="78">
        <f>AVERAGEIFS('WEEKLY DATA'!CL$11:CL$14577,'WEEKLY DATA'!$A$11:$A$14577,'MONTHLY DATA'!$A158,'WEEKLY DATA'!$B$11:$B$14577,'MONTHLY DATA'!$B158)</f>
        <v>370</v>
      </c>
      <c r="CM158" s="154">
        <f t="shared" si="129"/>
        <v>0.1065420560747663</v>
      </c>
      <c r="CN158" s="78">
        <f>AVERAGEIFS('WEEKLY DATA'!CN$11:CN$14577,'WEEKLY DATA'!$A$11:$A$14577,'MONTHLY DATA'!$A158,'WEEKLY DATA'!$B$11:$B$14577,'MONTHLY DATA'!$B158)</f>
        <v>385</v>
      </c>
      <c r="CO158" s="78">
        <f>AVERAGEIFS('WEEKLY DATA'!CO$11:CO$14577,'WEEKLY DATA'!$A$11:$A$14577,'MONTHLY DATA'!$A158,'WEEKLY DATA'!$B$11:$B$14577,'MONTHLY DATA'!$B158)</f>
        <v>395</v>
      </c>
      <c r="CP158" s="78">
        <f>AVERAGEIFS('WEEKLY DATA'!CP$11:CP$14577,'WEEKLY DATA'!$A$11:$A$14577,'MONTHLY DATA'!$A158,'WEEKLY DATA'!$B$11:$B$14577,'MONTHLY DATA'!$B158)</f>
        <v>390</v>
      </c>
      <c r="CQ158" s="154">
        <f t="shared" si="130"/>
        <v>-1.2658227848101222E-2</v>
      </c>
      <c r="CR158" s="78">
        <f>AVERAGEIFS('WEEKLY DATA'!CR$11:CR$14577,'WEEKLY DATA'!$A$11:$A$14577,'MONTHLY DATA'!$A158,'WEEKLY DATA'!$B$11:$B$14577,'MONTHLY DATA'!$B158)</f>
        <v>480</v>
      </c>
      <c r="CS158" s="78">
        <f>AVERAGEIFS('WEEKLY DATA'!CS$11:CS$14577,'WEEKLY DATA'!$A$11:$A$14577,'MONTHLY DATA'!$A158,'WEEKLY DATA'!$B$11:$B$14577,'MONTHLY DATA'!$B158)</f>
        <v>490</v>
      </c>
      <c r="CT158" s="78">
        <f>AVERAGEIFS('WEEKLY DATA'!CT$11:CT$14577,'WEEKLY DATA'!$A$11:$A$14577,'MONTHLY DATA'!$A158,'WEEKLY DATA'!$B$11:$B$14577,'MONTHLY DATA'!$B158)</f>
        <v>485</v>
      </c>
      <c r="CU158" s="154">
        <f t="shared" si="131"/>
        <v>0</v>
      </c>
      <c r="CV158" s="169">
        <f>AVERAGEIFS('WEEKLY DATA'!CV$11:CV$14577,'WEEKLY DATA'!$A$11:$A$14577,'MONTHLY DATA'!$A158,'WEEKLY DATA'!$B$11:$B$14577,'MONTHLY DATA'!$B158)</f>
        <v>403.5</v>
      </c>
      <c r="CW158" s="78">
        <f>AVERAGEIFS('WEEKLY DATA'!CW$11:CW$14577,'WEEKLY DATA'!$A$11:$A$14577,'MONTHLY DATA'!$A158,'WEEKLY DATA'!$B$11:$B$14577,'MONTHLY DATA'!$B158)</f>
        <v>413.5</v>
      </c>
      <c r="CX158" s="78">
        <f>AVERAGEIFS('WEEKLY DATA'!CX$11:CX$14577,'WEEKLY DATA'!$A$11:$A$14577,'MONTHLY DATA'!$A158,'WEEKLY DATA'!$B$11:$B$14577,'MONTHLY DATA'!$B158)</f>
        <v>408.5</v>
      </c>
      <c r="CY158" s="154">
        <f t="shared" si="132"/>
        <v>6.9721767594107975E-2</v>
      </c>
      <c r="CZ158" s="169">
        <f>AVERAGEIFS('WEEKLY DATA'!CZ$11:CZ$14577,'WEEKLY DATA'!$A$11:$A$14577,'MONTHLY DATA'!$A158,'WEEKLY DATA'!$B$11:$B$14577,'MONTHLY DATA'!$B158)</f>
        <v>394</v>
      </c>
      <c r="DA158" s="78">
        <f>AVERAGEIFS('WEEKLY DATA'!DA$11:DA$14577,'WEEKLY DATA'!$A$11:$A$14577,'MONTHLY DATA'!$A158,'WEEKLY DATA'!$B$11:$B$14577,'MONTHLY DATA'!$B158)</f>
        <v>404</v>
      </c>
      <c r="DB158" s="78">
        <f>AVERAGEIFS('WEEKLY DATA'!DB$11:DB$14577,'WEEKLY DATA'!$A$11:$A$14577,'MONTHLY DATA'!$A158,'WEEKLY DATA'!$B$11:$B$14577,'MONTHLY DATA'!$B158)</f>
        <v>399</v>
      </c>
      <c r="DC158" s="154">
        <f t="shared" si="133"/>
        <v>0.11608391608391599</v>
      </c>
      <c r="DD158" s="78">
        <f>AVERAGEIFS('WEEKLY DATA'!DD$11:DD$14577,'WEEKLY DATA'!$A$11:$A$14577,'MONTHLY DATA'!$A158,'WEEKLY DATA'!$B$11:$B$14577,'MONTHLY DATA'!$B158)</f>
        <v>401</v>
      </c>
      <c r="DE158" s="78">
        <f>AVERAGEIFS('WEEKLY DATA'!DE$11:DE$14577,'WEEKLY DATA'!$A$11:$A$14577,'MONTHLY DATA'!$A158,'WEEKLY DATA'!$B$11:$B$14577,'MONTHLY DATA'!$B158)</f>
        <v>411</v>
      </c>
      <c r="DF158" s="78">
        <f>AVERAGEIFS('WEEKLY DATA'!DF$11:DF$14577,'WEEKLY DATA'!$A$11:$A$14577,'MONTHLY DATA'!$A158,'WEEKLY DATA'!$B$11:$B$14577,'MONTHLY DATA'!$B158)</f>
        <v>406</v>
      </c>
      <c r="DG158" s="154">
        <f t="shared" si="134"/>
        <v>-2.1505376344086446E-3</v>
      </c>
      <c r="DH158" s="78">
        <f>AVERAGEIFS('WEEKLY DATA'!DH$11:DH$14577,'WEEKLY DATA'!$A$11:$A$14577,'MONTHLY DATA'!$A158,'WEEKLY DATA'!$B$11:$B$14577,'MONTHLY DATA'!$B158)</f>
        <v>556</v>
      </c>
      <c r="DI158" s="78">
        <f>AVERAGEIFS('WEEKLY DATA'!DI$11:DI$14577,'WEEKLY DATA'!$A$11:$A$14577,'MONTHLY DATA'!$A158,'WEEKLY DATA'!$B$11:$B$14577,'MONTHLY DATA'!$B158)</f>
        <v>566</v>
      </c>
      <c r="DJ158" s="78">
        <f>AVERAGEIFS('WEEKLY DATA'!DJ$11:DJ$14577,'WEEKLY DATA'!$A$11:$A$14577,'MONTHLY DATA'!$A158,'WEEKLY DATA'!$B$11:$B$14577,'MONTHLY DATA'!$B158)</f>
        <v>561</v>
      </c>
      <c r="DK158" s="154">
        <f t="shared" si="135"/>
        <v>2.9357798165137616E-2</v>
      </c>
      <c r="DL158" s="169">
        <f>AVERAGEIFS('WEEKLY DATA'!DL$11:DL$14577,'WEEKLY DATA'!$A$11:$A$14577,'MONTHLY DATA'!$A158,'WEEKLY DATA'!$B$11:$B$14577,'MONTHLY DATA'!$B158)</f>
        <v>375</v>
      </c>
      <c r="DM158" s="78">
        <f>AVERAGEIFS('WEEKLY DATA'!DM$11:DM$14577,'WEEKLY DATA'!$A$11:$A$14577,'MONTHLY DATA'!$A158,'WEEKLY DATA'!$B$11:$B$14577,'MONTHLY DATA'!$B158)</f>
        <v>385</v>
      </c>
      <c r="DN158" s="78">
        <f>AVERAGEIFS('WEEKLY DATA'!DN$11:DN$14577,'WEEKLY DATA'!$A$11:$A$14577,'MONTHLY DATA'!$A158,'WEEKLY DATA'!$B$11:$B$14577,'MONTHLY DATA'!$B158)</f>
        <v>380</v>
      </c>
      <c r="DO158" s="154">
        <f t="shared" si="136"/>
        <v>4.8275862068965614E-2</v>
      </c>
      <c r="DP158" s="78">
        <f>AVERAGEIFS('WEEKLY DATA'!DP$11:DP$14577,'WEEKLY DATA'!$A$11:$A$14577,'MONTHLY DATA'!$A158,'WEEKLY DATA'!$B$11:$B$14577,'MONTHLY DATA'!$B158)</f>
        <v>365</v>
      </c>
      <c r="DQ158" s="78">
        <f>AVERAGEIFS('WEEKLY DATA'!DQ$11:DQ$14577,'WEEKLY DATA'!$A$11:$A$14577,'MONTHLY DATA'!$A158,'WEEKLY DATA'!$B$11:$B$14577,'MONTHLY DATA'!$B158)</f>
        <v>375</v>
      </c>
      <c r="DR158" s="78">
        <f>AVERAGEIFS('WEEKLY DATA'!DR$11:DR$14577,'WEEKLY DATA'!$A$11:$A$14577,'MONTHLY DATA'!$A158,'WEEKLY DATA'!$B$11:$B$14577,'MONTHLY DATA'!$B158)</f>
        <v>370</v>
      </c>
      <c r="DS158" s="154">
        <f t="shared" si="137"/>
        <v>0.14285714285714279</v>
      </c>
      <c r="DT158" s="78">
        <f>AVERAGEIFS('WEEKLY DATA'!DT$11:DT$14577,'WEEKLY DATA'!$A$11:$A$14577,'MONTHLY DATA'!$A158,'WEEKLY DATA'!$B$11:$B$14577,'MONTHLY DATA'!$B158)</f>
        <v>410</v>
      </c>
      <c r="DU158" s="78">
        <f>AVERAGEIFS('WEEKLY DATA'!DU$11:DU$14577,'WEEKLY DATA'!$A$11:$A$14577,'MONTHLY DATA'!$A158,'WEEKLY DATA'!$B$11:$B$14577,'MONTHLY DATA'!$B158)</f>
        <v>420</v>
      </c>
      <c r="DV158" s="78">
        <f>AVERAGEIFS('WEEKLY DATA'!DV$11:DV$14577,'WEEKLY DATA'!$A$11:$A$14577,'MONTHLY DATA'!$A158,'WEEKLY DATA'!$B$11:$B$14577,'MONTHLY DATA'!$B158)</f>
        <v>415</v>
      </c>
      <c r="DW158" s="154">
        <f t="shared" si="138"/>
        <v>1.9969278033794113E-2</v>
      </c>
      <c r="DX158" s="78">
        <f>AVERAGEIFS('WEEKLY DATA'!DX$11:DX$14577,'WEEKLY DATA'!$A$11:$A$14577,'MONTHLY DATA'!$A158,'WEEKLY DATA'!$B$11:$B$14577,'MONTHLY DATA'!$B158)</f>
        <v>541</v>
      </c>
      <c r="DY158" s="78">
        <f>AVERAGEIFS('WEEKLY DATA'!DY$11:DY$14577,'WEEKLY DATA'!$A$11:$A$14577,'MONTHLY DATA'!$A158,'WEEKLY DATA'!$B$11:$B$14577,'MONTHLY DATA'!$B158)</f>
        <v>551</v>
      </c>
      <c r="DZ158" s="78">
        <f>AVERAGEIFS('WEEKLY DATA'!DZ$11:DZ$14577,'WEEKLY DATA'!$A$11:$A$14577,'MONTHLY DATA'!$A158,'WEEKLY DATA'!$B$11:$B$14577,'MONTHLY DATA'!$B158)</f>
        <v>546</v>
      </c>
      <c r="EA158" s="154">
        <f t="shared" si="139"/>
        <v>3.0188679245283012E-2</v>
      </c>
      <c r="EB158" s="78">
        <f>AVERAGEIFS('WEEKLY DATA'!EB$11:EB$14577,'WEEKLY DATA'!$A$11:$A$14577,'MONTHLY DATA'!$A158,'WEEKLY DATA'!$B$11:$B$14577,'MONTHLY DATA'!$B158)</f>
        <v>400</v>
      </c>
      <c r="EC158" s="78">
        <f>AVERAGEIFS('WEEKLY DATA'!EC$11:EC$14577,'WEEKLY DATA'!$A$11:$A$14577,'MONTHLY DATA'!$A158,'WEEKLY DATA'!$B$11:$B$14577,'MONTHLY DATA'!$B158)</f>
        <v>410</v>
      </c>
      <c r="ED158" s="78">
        <f>AVERAGEIFS('WEEKLY DATA'!ED$11:ED$14577,'WEEKLY DATA'!$A$11:$A$14577,'MONTHLY DATA'!$A158,'WEEKLY DATA'!$B$11:$B$14577,'MONTHLY DATA'!$B158)</f>
        <v>405</v>
      </c>
      <c r="EE158" s="154">
        <f t="shared" si="140"/>
        <v>4.1800643086816747E-2</v>
      </c>
      <c r="EF158" s="169">
        <f>AVERAGEIFS('WEEKLY DATA'!EF$11:EF$14577,'WEEKLY DATA'!$A$11:$A$14577,'MONTHLY DATA'!$A158,'WEEKLY DATA'!$B$11:$B$14577,'MONTHLY DATA'!$B158)</f>
        <v>382</v>
      </c>
      <c r="EG158" s="78">
        <f>AVERAGEIFS('WEEKLY DATA'!EG$11:EG$14577,'WEEKLY DATA'!$A$11:$A$14577,'MONTHLY DATA'!$A158,'WEEKLY DATA'!$B$11:$B$14577,'MONTHLY DATA'!$B158)</f>
        <v>392</v>
      </c>
      <c r="EH158" s="78">
        <f>AVERAGEIFS('WEEKLY DATA'!EH$11:EH$14577,'WEEKLY DATA'!$A$11:$A$14577,'MONTHLY DATA'!$A158,'WEEKLY DATA'!$B$11:$B$14577,'MONTHLY DATA'!$B158)</f>
        <v>387</v>
      </c>
      <c r="EI158" s="154">
        <f t="shared" si="141"/>
        <v>5.6655290102389122E-2</v>
      </c>
      <c r="EJ158" s="78">
        <f>AVERAGEIFS('WEEKLY DATA'!EJ$11:EJ$14577,'WEEKLY DATA'!$A$11:$A$14577,'MONTHLY DATA'!$A158,'WEEKLY DATA'!$B$11:$B$14577,'MONTHLY DATA'!$B158)</f>
        <v>427.5</v>
      </c>
      <c r="EK158" s="78">
        <f>AVERAGEIFS('WEEKLY DATA'!EK$11:EK$14577,'WEEKLY DATA'!$A$11:$A$14577,'MONTHLY DATA'!$A158,'WEEKLY DATA'!$B$11:$B$14577,'MONTHLY DATA'!$B158)</f>
        <v>437.5</v>
      </c>
      <c r="EL158" s="78">
        <f>AVERAGEIFS('WEEKLY DATA'!EL$11:EL$14577,'WEEKLY DATA'!$A$11:$A$14577,'MONTHLY DATA'!$A158,'WEEKLY DATA'!$B$11:$B$14577,'MONTHLY DATA'!$B158)</f>
        <v>432.5</v>
      </c>
      <c r="EM158" s="154">
        <f t="shared" si="142"/>
        <v>1.4662756598240456E-2</v>
      </c>
      <c r="EN158" s="78">
        <f>AVERAGEIFS('WEEKLY DATA'!EN$11:EN$14577,'WEEKLY DATA'!$A$11:$A$14577,'MONTHLY DATA'!$A158,'WEEKLY DATA'!$B$11:$B$14577,'MONTHLY DATA'!$B158)</f>
        <v>586</v>
      </c>
      <c r="EO158" s="78">
        <f>AVERAGEIFS('WEEKLY DATA'!EO$11:EO$14577,'WEEKLY DATA'!$A$11:$A$14577,'MONTHLY DATA'!$A158,'WEEKLY DATA'!$B$11:$B$14577,'MONTHLY DATA'!$B158)</f>
        <v>596</v>
      </c>
      <c r="EP158" s="78">
        <f>AVERAGEIFS('WEEKLY DATA'!EP$11:EP$14577,'WEEKLY DATA'!$A$11:$A$14577,'MONTHLY DATA'!$A158,'WEEKLY DATA'!$B$11:$B$14577,'MONTHLY DATA'!$B158)</f>
        <v>591</v>
      </c>
      <c r="EQ158" s="154">
        <f t="shared" si="143"/>
        <v>2.7826086956521667E-2</v>
      </c>
      <c r="ER158" s="78">
        <f>AVERAGEIFS('WEEKLY DATA'!ER$11:ER$14577,'WEEKLY DATA'!$A$11:$A$14577,'MONTHLY DATA'!$A158,'WEEKLY DATA'!$B$11:$B$14577,'MONTHLY DATA'!$B158)</f>
        <v>389.5</v>
      </c>
      <c r="ES158" s="78">
        <f>AVERAGEIFS('WEEKLY DATA'!ES$11:ES$14577,'WEEKLY DATA'!$A$11:$A$14577,'MONTHLY DATA'!$A158,'WEEKLY DATA'!$B$11:$B$14577,'MONTHLY DATA'!$B158)</f>
        <v>399.5</v>
      </c>
      <c r="ET158" s="78">
        <f>AVERAGEIFS('WEEKLY DATA'!ET$11:ET$14577,'WEEKLY DATA'!$A$11:$A$14577,'MONTHLY DATA'!$A158,'WEEKLY DATA'!$B$11:$B$14577,'MONTHLY DATA'!$B158)</f>
        <v>394.5</v>
      </c>
      <c r="EU158" s="154">
        <f t="shared" si="144"/>
        <v>2.634146341463417E-2</v>
      </c>
      <c r="EV158" s="78">
        <f>AVERAGEIFS('WEEKLY DATA'!EV$11:EV$14577,'WEEKLY DATA'!$A$11:$A$14577,'MONTHLY DATA'!$A158,'WEEKLY DATA'!$B$11:$B$14577,'MONTHLY DATA'!$B158)</f>
        <v>340.5</v>
      </c>
      <c r="EW158" s="78">
        <f>AVERAGEIFS('WEEKLY DATA'!EW$11:EW$14577,'WEEKLY DATA'!$A$11:$A$14577,'MONTHLY DATA'!$A158,'WEEKLY DATA'!$B$11:$B$14577,'MONTHLY DATA'!$B158)</f>
        <v>350.5</v>
      </c>
      <c r="EX158" s="78">
        <f>AVERAGEIFS('WEEKLY DATA'!EX$11:EX$14577,'WEEKLY DATA'!$A$11:$A$14577,'MONTHLY DATA'!$A158,'WEEKLY DATA'!$B$11:$B$14577,'MONTHLY DATA'!$B158)</f>
        <v>345.5</v>
      </c>
      <c r="EY158" s="154">
        <f t="shared" si="145"/>
        <v>6.512524084778426E-2</v>
      </c>
      <c r="EZ158" s="78">
        <f>AVERAGEIFS('WEEKLY DATA'!EZ$11:EZ$14577,'WEEKLY DATA'!$A$11:$A$14577,'MONTHLY DATA'!$A158,'WEEKLY DATA'!$B$11:$B$14577,'MONTHLY DATA'!$B158)</f>
        <v>426</v>
      </c>
      <c r="FA158" s="78">
        <f>AVERAGEIFS('WEEKLY DATA'!FA$11:FA$14577,'WEEKLY DATA'!$A$11:$A$14577,'MONTHLY DATA'!$A158,'WEEKLY DATA'!$B$11:$B$14577,'MONTHLY DATA'!$B158)</f>
        <v>436</v>
      </c>
      <c r="FB158" s="78">
        <f>AVERAGEIFS('WEEKLY DATA'!FB$11:FB$14577,'WEEKLY DATA'!$A$11:$A$14577,'MONTHLY DATA'!$A158,'WEEKLY DATA'!$B$11:$B$14577,'MONTHLY DATA'!$B158)</f>
        <v>431</v>
      </c>
      <c r="FC158" s="154">
        <f t="shared" si="146"/>
        <v>2.3255813953488857E-3</v>
      </c>
      <c r="FD158" s="78">
        <f>AVERAGEIFS('WEEKLY DATA'!FD$11:FD$14577,'WEEKLY DATA'!$A$11:$A$14577,'MONTHLY DATA'!$A158,'WEEKLY DATA'!$B$11:$B$14577,'MONTHLY DATA'!$B158)</f>
        <v>319.5</v>
      </c>
      <c r="FE158" s="78">
        <f>AVERAGEIFS('WEEKLY DATA'!FE$11:FE$14577,'WEEKLY DATA'!$A$11:$A$14577,'MONTHLY DATA'!$A158,'WEEKLY DATA'!$B$11:$B$14577,'MONTHLY DATA'!$B158)</f>
        <v>329.5</v>
      </c>
      <c r="FF158" s="78">
        <f>AVERAGEIFS('WEEKLY DATA'!FF$11:FF$14577,'WEEKLY DATA'!$A$11:$A$14577,'MONTHLY DATA'!$A158,'WEEKLY DATA'!$B$11:$B$14577,'MONTHLY DATA'!$B158)</f>
        <v>324.5</v>
      </c>
      <c r="FG158" s="154">
        <f t="shared" si="147"/>
        <v>3.853564547207089E-4</v>
      </c>
      <c r="FH158" s="78">
        <f>AVERAGEIFS('WEEKLY DATA'!FH$11:FH$14577,'WEEKLY DATA'!$A$11:$A$14577,'MONTHLY DATA'!$A158,'WEEKLY DATA'!$B$11:$B$14577,'MONTHLY DATA'!$B158)</f>
        <v>381.5</v>
      </c>
      <c r="FI158" s="78">
        <f>AVERAGEIFS('WEEKLY DATA'!FI$11:FI$14577,'WEEKLY DATA'!$A$11:$A$14577,'MONTHLY DATA'!$A158,'WEEKLY DATA'!$B$11:$B$14577,'MONTHLY DATA'!$B158)</f>
        <v>391.5</v>
      </c>
      <c r="FJ158" s="78">
        <f>AVERAGEIFS('WEEKLY DATA'!FJ$11:FJ$14577,'WEEKLY DATA'!$A$11:$A$14577,'MONTHLY DATA'!$A158,'WEEKLY DATA'!$B$11:$B$14577,'MONTHLY DATA'!$B158)</f>
        <v>386.5</v>
      </c>
      <c r="FK158" s="154">
        <f t="shared" si="148"/>
        <v>8.809135399673762E-3</v>
      </c>
      <c r="FL158" s="169">
        <f>AVERAGEIFS('WEEKLY DATA'!FL$11:FL$14577,'WEEKLY DATA'!$A$11:$A$14577,'MONTHLY DATA'!$A158,'WEEKLY DATA'!$B$11:$B$14577,'MONTHLY DATA'!$B158)</f>
        <v>340</v>
      </c>
      <c r="FM158" s="78">
        <f>AVERAGEIFS('WEEKLY DATA'!FM$11:FM$14577,'WEEKLY DATA'!$A$11:$A$14577,'MONTHLY DATA'!$A158,'WEEKLY DATA'!$B$11:$B$14577,'MONTHLY DATA'!$B158)</f>
        <v>350</v>
      </c>
      <c r="FN158" s="78">
        <f>AVERAGEIFS('WEEKLY DATA'!FN$11:FN$14577,'WEEKLY DATA'!$A$11:$A$14577,'MONTHLY DATA'!$A158,'WEEKLY DATA'!$B$11:$B$14577,'MONTHLY DATA'!$B158)</f>
        <v>345</v>
      </c>
      <c r="FO158" s="154">
        <f t="shared" si="149"/>
        <v>7.8125E-2</v>
      </c>
      <c r="FP158" s="78">
        <f>AVERAGEIFS('WEEKLY DATA'!FP$11:FP$14577,'WEEKLY DATA'!$A$11:$A$14577,'MONTHLY DATA'!$A158,'WEEKLY DATA'!$B$11:$B$14577,'MONTHLY DATA'!$B158)</f>
        <v>310</v>
      </c>
      <c r="FQ158" s="78">
        <f>AVERAGEIFS('WEEKLY DATA'!FQ$11:FQ$14577,'WEEKLY DATA'!$A$11:$A$14577,'MONTHLY DATA'!$A158,'WEEKLY DATA'!$B$11:$B$14577,'MONTHLY DATA'!$B158)</f>
        <v>320</v>
      </c>
      <c r="FR158" s="78">
        <f>AVERAGEIFS('WEEKLY DATA'!FR$11:FR$14577,'WEEKLY DATA'!$A$11:$A$14577,'MONTHLY DATA'!$A158,'WEEKLY DATA'!$B$11:$B$14577,'MONTHLY DATA'!$B158)</f>
        <v>315</v>
      </c>
      <c r="FS158" s="154">
        <f t="shared" si="150"/>
        <v>1.2048192771084265E-2</v>
      </c>
      <c r="FT158" s="78">
        <f>AVERAGEIFS('WEEKLY DATA'!FT$11:FT$14577,'WEEKLY DATA'!$A$11:$A$14577,'MONTHLY DATA'!$A158,'WEEKLY DATA'!$B$11:$B$14577,'MONTHLY DATA'!$B158)</f>
        <v>282.5</v>
      </c>
      <c r="FU158" s="78">
        <f>AVERAGEIFS('WEEKLY DATA'!FU$11:FU$14577,'WEEKLY DATA'!$A$11:$A$14577,'MONTHLY DATA'!$A158,'WEEKLY DATA'!$B$11:$B$14577,'MONTHLY DATA'!$B158)</f>
        <v>292.5</v>
      </c>
      <c r="FV158" s="78">
        <f>AVERAGEIFS('WEEKLY DATA'!FV$11:FV$14577,'WEEKLY DATA'!$A$11:$A$14577,'MONTHLY DATA'!$A158,'WEEKLY DATA'!$B$11:$B$14577,'MONTHLY DATA'!$B158)</f>
        <v>287.5</v>
      </c>
      <c r="FW158" s="154">
        <f t="shared" si="151"/>
        <v>-4.3290043290042934E-3</v>
      </c>
      <c r="FX158" s="78">
        <f>AVERAGEIFS('WEEKLY DATA'!FX$11:FX$14577,'WEEKLY DATA'!$A$11:$A$14577,'MONTHLY DATA'!$A158,'WEEKLY DATA'!$B$11:$B$14577,'MONTHLY DATA'!$B158)</f>
        <v>275.5</v>
      </c>
      <c r="FY158" s="78">
        <f>AVERAGEIFS('WEEKLY DATA'!FY$11:FY$14577,'WEEKLY DATA'!$A$11:$A$14577,'MONTHLY DATA'!$A158,'WEEKLY DATA'!$B$11:$B$14577,'MONTHLY DATA'!$B158)</f>
        <v>285.5</v>
      </c>
      <c r="FZ158" s="78">
        <f>AVERAGEIFS('WEEKLY DATA'!FZ$11:FZ$14577,'WEEKLY DATA'!$A$11:$A$14577,'MONTHLY DATA'!$A158,'WEEKLY DATA'!$B$11:$B$14577,'MONTHLY DATA'!$B158)</f>
        <v>280.5</v>
      </c>
      <c r="GA158" s="154">
        <f t="shared" si="152"/>
        <v>6.8571428571428505E-2</v>
      </c>
      <c r="GB158" s="78">
        <f>AVERAGEIFS('WEEKLY DATA'!GB$11:GB$14577,'WEEKLY DATA'!$A$11:$A$14577,'MONTHLY DATA'!$A158,'WEEKLY DATA'!$B$11:$B$14577,'MONTHLY DATA'!$B158)</f>
        <v>493.5</v>
      </c>
      <c r="GC158" s="78">
        <f>AVERAGEIFS('WEEKLY DATA'!GC$11:GC$14577,'WEEKLY DATA'!$A$11:$A$14577,'MONTHLY DATA'!$A158,'WEEKLY DATA'!$B$11:$B$14577,'MONTHLY DATA'!$B158)</f>
        <v>503.5</v>
      </c>
      <c r="GD158" s="78">
        <f>AVERAGEIFS('WEEKLY DATA'!GD$11:GD$14577,'WEEKLY DATA'!$A$11:$A$14577,'MONTHLY DATA'!$A158,'WEEKLY DATA'!$B$11:$B$14577,'MONTHLY DATA'!$B158)</f>
        <v>498.5</v>
      </c>
      <c r="GE158" s="154">
        <f t="shared" si="153"/>
        <v>5.6423841059602742E-2</v>
      </c>
      <c r="GF158" s="169">
        <f>AVERAGEIFS('WEEKLY DATA'!GF$11:GF$14577,'WEEKLY DATA'!$A$11:$A$14577,'MONTHLY DATA'!$A158,'WEEKLY DATA'!$B$11:$B$14577,'MONTHLY DATA'!$B158)</f>
        <v>484</v>
      </c>
      <c r="GG158" s="78">
        <f>AVERAGEIFS('WEEKLY DATA'!GG$11:GG$14577,'WEEKLY DATA'!$A$11:$A$14577,'MONTHLY DATA'!$A158,'WEEKLY DATA'!$B$11:$B$14577,'MONTHLY DATA'!$B158)</f>
        <v>494</v>
      </c>
      <c r="GH158" s="78">
        <f>AVERAGEIFS('WEEKLY DATA'!GH$11:GH$14577,'WEEKLY DATA'!$A$11:$A$14577,'MONTHLY DATA'!$A158,'WEEKLY DATA'!$B$11:$B$14577,'MONTHLY DATA'!$B158)</f>
        <v>489</v>
      </c>
      <c r="GI158" s="154">
        <f t="shared" si="154"/>
        <v>9.2737430167597834E-2</v>
      </c>
      <c r="GJ158" s="78">
        <f>AVERAGEIFS('WEEKLY DATA'!GJ$11:GJ$14577,'WEEKLY DATA'!$A$11:$A$14577,'MONTHLY DATA'!$A158,'WEEKLY DATA'!$B$11:$B$14577,'MONTHLY DATA'!$B158)</f>
        <v>411</v>
      </c>
      <c r="GK158" s="78">
        <f>AVERAGEIFS('WEEKLY DATA'!GK$11:GK$14577,'WEEKLY DATA'!$A$11:$A$14577,'MONTHLY DATA'!$A158,'WEEKLY DATA'!$B$11:$B$14577,'MONTHLY DATA'!$B158)</f>
        <v>421</v>
      </c>
      <c r="GL158" s="78">
        <f>AVERAGEIFS('WEEKLY DATA'!GL$11:GL$14577,'WEEKLY DATA'!$A$11:$A$14577,'MONTHLY DATA'!$A158,'WEEKLY DATA'!$B$11:$B$14577,'MONTHLY DATA'!$B158)</f>
        <v>416</v>
      </c>
      <c r="GM158" s="154">
        <f t="shared" si="155"/>
        <v>-2.0989505247376306E-3</v>
      </c>
      <c r="GN158" s="78">
        <f>AVERAGEIFS('WEEKLY DATA'!GN$11:GN$14577,'WEEKLY DATA'!$A$11:$A$14577,'MONTHLY DATA'!$A158,'WEEKLY DATA'!$B$11:$B$14577,'MONTHLY DATA'!$B158)</f>
        <v>646</v>
      </c>
      <c r="GO158" s="78">
        <f>AVERAGEIFS('WEEKLY DATA'!GO$11:GO$14577,'WEEKLY DATA'!$A$11:$A$14577,'MONTHLY DATA'!$A158,'WEEKLY DATA'!$B$11:$B$14577,'MONTHLY DATA'!$B158)</f>
        <v>656</v>
      </c>
      <c r="GP158" s="78">
        <f>AVERAGEIFS('WEEKLY DATA'!GP$11:GP$14577,'WEEKLY DATA'!$A$11:$A$14577,'MONTHLY DATA'!$A158,'WEEKLY DATA'!$B$11:$B$14577,'MONTHLY DATA'!$B158)</f>
        <v>651</v>
      </c>
      <c r="GQ158" s="154">
        <f t="shared" si="156"/>
        <v>2.5196850393700787E-2</v>
      </c>
      <c r="GR158" s="78"/>
    </row>
    <row r="159" spans="1:200" ht="15.75" x14ac:dyDescent="0.25">
      <c r="A159">
        <f t="shared" si="106"/>
        <v>5</v>
      </c>
      <c r="B159">
        <f t="shared" si="107"/>
        <v>2022</v>
      </c>
      <c r="C159" s="86">
        <v>44682</v>
      </c>
      <c r="D159" s="78">
        <f>AVERAGEIFS('WEEKLY DATA'!D$11:D$14577,'WEEKLY DATA'!$A$11:$A$14577,'MONTHLY DATA'!$A159,'WEEKLY DATA'!$B$11:$B$14577,'MONTHLY DATA'!$B159)</f>
        <v>481.875</v>
      </c>
      <c r="E159" s="78">
        <f>AVERAGEIFS('WEEKLY DATA'!E$11:E$14577,'WEEKLY DATA'!$A$11:$A$14577,'MONTHLY DATA'!$A159,'WEEKLY DATA'!$B$11:$B$14577,'MONTHLY DATA'!$B159)</f>
        <v>491.875</v>
      </c>
      <c r="F159" s="78">
        <f>AVERAGEIFS('WEEKLY DATA'!F$11:F$14577,'WEEKLY DATA'!$A$11:$A$14577,'MONTHLY DATA'!$A159,'WEEKLY DATA'!$B$11:$B$14577,'MONTHLY DATA'!$B159)</f>
        <v>486.875</v>
      </c>
      <c r="G159" s="154">
        <f t="shared" si="108"/>
        <v>0.13888888888888884</v>
      </c>
      <c r="H159" s="169">
        <f>AVERAGEIFS('WEEKLY DATA'!H$11:H$14577,'WEEKLY DATA'!$A$11:$A$14577,'MONTHLY DATA'!$A159,'WEEKLY DATA'!$B$11:$B$14577,'MONTHLY DATA'!$B159)</f>
        <v>411.875</v>
      </c>
      <c r="I159" s="78">
        <f>AVERAGEIFS('WEEKLY DATA'!I$11:I$14577,'WEEKLY DATA'!$A$11:$A$14577,'MONTHLY DATA'!$A159,'WEEKLY DATA'!$B$11:$B$14577,'MONTHLY DATA'!$B159)</f>
        <v>421.875</v>
      </c>
      <c r="J159" s="78">
        <f>AVERAGEIFS('WEEKLY DATA'!J$11:J$14577,'WEEKLY DATA'!$A$11:$A$14577,'MONTHLY DATA'!$A159,'WEEKLY DATA'!$B$11:$B$14577,'MONTHLY DATA'!$B159)</f>
        <v>416.875</v>
      </c>
      <c r="K159" s="154">
        <f t="shared" si="109"/>
        <v>0.10430463576158933</v>
      </c>
      <c r="L159" s="169">
        <f>AVERAGEIFS('WEEKLY DATA'!L$11:L$14577,'WEEKLY DATA'!$A$11:$A$14577,'MONTHLY DATA'!$A159,'WEEKLY DATA'!$B$11:$B$14577,'MONTHLY DATA'!$B159)</f>
        <v>437.5</v>
      </c>
      <c r="M159" s="78">
        <f>AVERAGEIFS('WEEKLY DATA'!M$11:M$14577,'WEEKLY DATA'!$A$11:$A$14577,'MONTHLY DATA'!$A159,'WEEKLY DATA'!$B$11:$B$14577,'MONTHLY DATA'!$B159)</f>
        <v>447.5</v>
      </c>
      <c r="N159" s="78">
        <f>AVERAGEIFS('WEEKLY DATA'!N$11:N$14577,'WEEKLY DATA'!$A$11:$A$14577,'MONTHLY DATA'!$A159,'WEEKLY DATA'!$B$11:$B$14577,'MONTHLY DATA'!$B159)</f>
        <v>442.5</v>
      </c>
      <c r="O159" s="154">
        <f t="shared" si="110"/>
        <v>0.13171355498721238</v>
      </c>
      <c r="P159" s="169">
        <f>AVERAGEIFS('WEEKLY DATA'!P$11:P$14577,'WEEKLY DATA'!$A$11:$A$14577,'MONTHLY DATA'!$A159,'WEEKLY DATA'!$B$11:$B$14577,'MONTHLY DATA'!$B159)</f>
        <v>405.625</v>
      </c>
      <c r="Q159" s="78">
        <f>AVERAGEIFS('WEEKLY DATA'!Q$11:Q$14577,'WEEKLY DATA'!$A$11:$A$14577,'MONTHLY DATA'!$A159,'WEEKLY DATA'!$B$11:$B$14577,'MONTHLY DATA'!$B159)</f>
        <v>415.625</v>
      </c>
      <c r="R159" s="78">
        <f>AVERAGEIFS('WEEKLY DATA'!R$11:R$14577,'WEEKLY DATA'!$A$11:$A$14577,'MONTHLY DATA'!$A159,'WEEKLY DATA'!$B$11:$B$14577,'MONTHLY DATA'!$B159)</f>
        <v>410.625</v>
      </c>
      <c r="S159" s="154">
        <f t="shared" si="111"/>
        <v>6.3795336787564771E-2</v>
      </c>
      <c r="T159" s="169">
        <f>AVERAGEIFS('WEEKLY DATA'!T$11:T$14577,'WEEKLY DATA'!$A$11:$A$14577,'MONTHLY DATA'!$A159,'WEEKLY DATA'!$B$11:$B$14577,'MONTHLY DATA'!$B159)</f>
        <v>455.625</v>
      </c>
      <c r="U159" s="78">
        <f>AVERAGEIFS('WEEKLY DATA'!U$11:U$14577,'WEEKLY DATA'!$A$11:$A$14577,'MONTHLY DATA'!$A159,'WEEKLY DATA'!$B$11:$B$14577,'MONTHLY DATA'!$B159)</f>
        <v>465.625</v>
      </c>
      <c r="V159" s="78">
        <f>AVERAGEIFS('WEEKLY DATA'!V$11:V$14577,'WEEKLY DATA'!$A$11:$A$14577,'MONTHLY DATA'!$A159,'WEEKLY DATA'!$B$11:$B$14577,'MONTHLY DATA'!$B159)</f>
        <v>460.625</v>
      </c>
      <c r="W159" s="154">
        <f t="shared" si="112"/>
        <v>0.17957746478873249</v>
      </c>
      <c r="X159" s="169">
        <f>AVERAGEIFS('WEEKLY DATA'!X$11:X$14577,'WEEKLY DATA'!$A$11:$A$14577,'MONTHLY DATA'!$A159,'WEEKLY DATA'!$B$11:$B$14577,'MONTHLY DATA'!$B159)</f>
        <v>428.75</v>
      </c>
      <c r="Y159" s="78">
        <f>AVERAGEIFS('WEEKLY DATA'!Y$11:Y$14577,'WEEKLY DATA'!$A$11:$A$14577,'MONTHLY DATA'!$A159,'WEEKLY DATA'!$B$11:$B$14577,'MONTHLY DATA'!$B159)</f>
        <v>438.75</v>
      </c>
      <c r="Z159" s="78">
        <f>AVERAGEIFS('WEEKLY DATA'!Z$11:Z$14577,'WEEKLY DATA'!$A$11:$A$14577,'MONTHLY DATA'!$A159,'WEEKLY DATA'!$B$11:$B$14577,'MONTHLY DATA'!$B159)</f>
        <v>433.75</v>
      </c>
      <c r="AA159" s="154">
        <f t="shared" si="113"/>
        <v>0.20486111111111116</v>
      </c>
      <c r="AB159" s="169">
        <f>AVERAGEIFS('WEEKLY DATA'!AB$11:AB$14577,'WEEKLY DATA'!$A$11:$A$14577,'MONTHLY DATA'!$A159,'WEEKLY DATA'!$B$11:$B$14577,'MONTHLY DATA'!$B159)</f>
        <v>428.75</v>
      </c>
      <c r="AC159" s="78">
        <f>AVERAGEIFS('WEEKLY DATA'!AC$11:AC$14577,'WEEKLY DATA'!$A$11:$A$14577,'MONTHLY DATA'!$A159,'WEEKLY DATA'!$B$11:$B$14577,'MONTHLY DATA'!$B159)</f>
        <v>438.75</v>
      </c>
      <c r="AD159" s="78">
        <f>AVERAGEIFS('WEEKLY DATA'!AD$11:AD$14577,'WEEKLY DATA'!$A$11:$A$14577,'MONTHLY DATA'!$A159,'WEEKLY DATA'!$B$11:$B$14577,'MONTHLY DATA'!$B159)</f>
        <v>433.75</v>
      </c>
      <c r="AE159" s="154">
        <f t="shared" si="114"/>
        <v>0.16131191432396252</v>
      </c>
      <c r="AF159" s="169">
        <f>AVERAGEIFS('WEEKLY DATA'!AF$11:AF$14577,'WEEKLY DATA'!$A$11:$A$14577,'MONTHLY DATA'!$A159,'WEEKLY DATA'!$B$11:$B$14577,'MONTHLY DATA'!$B159)</f>
        <v>364.375</v>
      </c>
      <c r="AG159" s="78">
        <f>AVERAGEIFS('WEEKLY DATA'!AG$11:AG$14577,'WEEKLY DATA'!$A$11:$A$14577,'MONTHLY DATA'!$A159,'WEEKLY DATA'!$B$11:$B$14577,'MONTHLY DATA'!$B159)</f>
        <v>374.375</v>
      </c>
      <c r="AH159" s="78">
        <f>AVERAGEIFS('WEEKLY DATA'!AH$11:AH$14577,'WEEKLY DATA'!$A$11:$A$14577,'MONTHLY DATA'!$A159,'WEEKLY DATA'!$B$11:$B$14577,'MONTHLY DATA'!$B159)</f>
        <v>369.375</v>
      </c>
      <c r="AI159" s="154">
        <f t="shared" si="115"/>
        <v>1.7561983471074294E-2</v>
      </c>
      <c r="AJ159" s="169">
        <f>AVERAGEIFS('WEEKLY DATA'!AJ$11:AJ$14577,'WEEKLY DATA'!$A$11:$A$14577,'MONTHLY DATA'!$A159,'WEEKLY DATA'!$B$11:$B$14577,'MONTHLY DATA'!$B159)</f>
        <v>351.875</v>
      </c>
      <c r="AK159" s="78">
        <f>AVERAGEIFS('WEEKLY DATA'!AK$11:AK$14577,'WEEKLY DATA'!$A$11:$A$14577,'MONTHLY DATA'!$A159,'WEEKLY DATA'!$B$11:$B$14577,'MONTHLY DATA'!$B159)</f>
        <v>361.875</v>
      </c>
      <c r="AL159" s="78">
        <f>AVERAGEIFS('WEEKLY DATA'!AL$11:AL$14577,'WEEKLY DATA'!$A$11:$A$14577,'MONTHLY DATA'!$A159,'WEEKLY DATA'!$B$11:$B$14577,'MONTHLY DATA'!$B159)</f>
        <v>356.875</v>
      </c>
      <c r="AM159" s="154">
        <f t="shared" si="116"/>
        <v>0.13293650793650791</v>
      </c>
      <c r="AN159" s="169">
        <f>AVERAGEIFS('WEEKLY DATA'!AN$11:AN$14577,'WEEKLY DATA'!$A$11:$A$14577,'MONTHLY DATA'!$A159,'WEEKLY DATA'!$B$11:$B$14577,'MONTHLY DATA'!$B159)</f>
        <v>344.375</v>
      </c>
      <c r="AO159" s="78">
        <f>AVERAGEIFS('WEEKLY DATA'!AO$11:AO$14577,'WEEKLY DATA'!$A$11:$A$14577,'MONTHLY DATA'!$A159,'WEEKLY DATA'!$B$11:$B$14577,'MONTHLY DATA'!$B159)</f>
        <v>354.375</v>
      </c>
      <c r="AP159" s="78">
        <f>AVERAGEIFS('WEEKLY DATA'!AP$11:AP$14577,'WEEKLY DATA'!$A$11:$A$14577,'MONTHLY DATA'!$A159,'WEEKLY DATA'!$B$11:$B$14577,'MONTHLY DATA'!$B159)</f>
        <v>349.375</v>
      </c>
      <c r="AQ159" s="154">
        <f t="shared" si="117"/>
        <v>0.13617886178861793</v>
      </c>
      <c r="AR159" s="169">
        <f>AVERAGEIFS('WEEKLY DATA'!AR$11:AR$14577,'WEEKLY DATA'!$A$11:$A$14577,'MONTHLY DATA'!$A159,'WEEKLY DATA'!$B$11:$B$14577,'MONTHLY DATA'!$B159)</f>
        <v>403.75</v>
      </c>
      <c r="AS159" s="78">
        <f>AVERAGEIFS('WEEKLY DATA'!AS$11:AS$14577,'WEEKLY DATA'!$A$11:$A$14577,'MONTHLY DATA'!$A159,'WEEKLY DATA'!$B$11:$B$14577,'MONTHLY DATA'!$B159)</f>
        <v>413.75</v>
      </c>
      <c r="AT159" s="78">
        <f>AVERAGEIFS('WEEKLY DATA'!AT$11:AT$14577,'WEEKLY DATA'!$A$11:$A$14577,'MONTHLY DATA'!$A159,'WEEKLY DATA'!$B$11:$B$14577,'MONTHLY DATA'!$B159)</f>
        <v>408.75</v>
      </c>
      <c r="AU159" s="154">
        <f t="shared" si="118"/>
        <v>9.7315436241610653E-2</v>
      </c>
      <c r="AV159" s="169">
        <f>AVERAGEIFS('WEEKLY DATA'!AV$11:AV$14577,'WEEKLY DATA'!$A$11:$A$14577,'MONTHLY DATA'!$A159,'WEEKLY DATA'!$B$11:$B$14577,'MONTHLY DATA'!$B159)</f>
        <v>318.75</v>
      </c>
      <c r="AW159" s="78">
        <f>AVERAGEIFS('WEEKLY DATA'!AW$11:AW$14577,'WEEKLY DATA'!$A$11:$A$14577,'MONTHLY DATA'!$A159,'WEEKLY DATA'!$B$11:$B$14577,'MONTHLY DATA'!$B159)</f>
        <v>328.75</v>
      </c>
      <c r="AX159" s="78">
        <f>AVERAGEIFS('WEEKLY DATA'!AX$11:AX$14577,'WEEKLY DATA'!$A$11:$A$14577,'MONTHLY DATA'!$A159,'WEEKLY DATA'!$B$11:$B$14577,'MONTHLY DATA'!$B159)</f>
        <v>323.75</v>
      </c>
      <c r="AY159" s="154">
        <f t="shared" si="119"/>
        <v>6.6721581548599751E-2</v>
      </c>
      <c r="AZ159" s="169">
        <f>AVERAGEIFS('WEEKLY DATA'!AZ$11:AZ$14577,'WEEKLY DATA'!$A$11:$A$14577,'MONTHLY DATA'!$A159,'WEEKLY DATA'!$B$11:$B$14577,'MONTHLY DATA'!$B159)</f>
        <v>428.75</v>
      </c>
      <c r="BA159" s="78">
        <f>AVERAGEIFS('WEEKLY DATA'!BA$11:BA$14577,'WEEKLY DATA'!$A$11:$A$14577,'MONTHLY DATA'!$A159,'WEEKLY DATA'!$B$11:$B$14577,'MONTHLY DATA'!$B159)</f>
        <v>438.75</v>
      </c>
      <c r="BB159" s="78">
        <f>AVERAGEIFS('WEEKLY DATA'!BB$11:BB$14577,'WEEKLY DATA'!$A$11:$A$14577,'MONTHLY DATA'!$A159,'WEEKLY DATA'!$B$11:$B$14577,'MONTHLY DATA'!$B159)</f>
        <v>433.75</v>
      </c>
      <c r="BC159" s="154">
        <f t="shared" si="120"/>
        <v>0.23575498575498566</v>
      </c>
      <c r="BD159" s="169">
        <f>AVERAGEIFS('WEEKLY DATA'!BD$11:BD$14577,'WEEKLY DATA'!$A$11:$A$14577,'MONTHLY DATA'!$A159,'WEEKLY DATA'!$B$11:$B$14577,'MONTHLY DATA'!$B159)</f>
        <v>370.625</v>
      </c>
      <c r="BE159" s="78">
        <f>AVERAGEIFS('WEEKLY DATA'!BE$11:BE$14577,'WEEKLY DATA'!$A$11:$A$14577,'MONTHLY DATA'!$A159,'WEEKLY DATA'!$B$11:$B$14577,'MONTHLY DATA'!$B159)</f>
        <v>380.625</v>
      </c>
      <c r="BF159" s="78">
        <f>AVERAGEIFS('WEEKLY DATA'!BF$11:BF$14577,'WEEKLY DATA'!$A$11:$A$14577,'MONTHLY DATA'!$A159,'WEEKLY DATA'!$B$11:$B$14577,'MONTHLY DATA'!$B159)</f>
        <v>375.625</v>
      </c>
      <c r="BG159" s="154">
        <f t="shared" si="121"/>
        <v>0.173828125</v>
      </c>
      <c r="BH159" s="169">
        <f>AVERAGEIFS('WEEKLY DATA'!BH$11:BH$14577,'WEEKLY DATA'!$A$11:$A$14577,'MONTHLY DATA'!$A159,'WEEKLY DATA'!$B$11:$B$14577,'MONTHLY DATA'!$B159)</f>
        <v>400</v>
      </c>
      <c r="BI159" s="78">
        <f>AVERAGEIFS('WEEKLY DATA'!BI$11:BI$14577,'WEEKLY DATA'!$A$11:$A$14577,'MONTHLY DATA'!$A159,'WEEKLY DATA'!$B$11:$B$14577,'MONTHLY DATA'!$B159)</f>
        <v>410</v>
      </c>
      <c r="BJ159" s="78">
        <f>AVERAGEIFS('WEEKLY DATA'!BJ$11:BJ$14577,'WEEKLY DATA'!$A$11:$A$14577,'MONTHLY DATA'!$A159,'WEEKLY DATA'!$B$11:$B$14577,'MONTHLY DATA'!$B159)</f>
        <v>405</v>
      </c>
      <c r="BK159" s="154">
        <f t="shared" si="122"/>
        <v>8.7248322147650992E-2</v>
      </c>
      <c r="BL159" s="169">
        <f>AVERAGEIFS('WEEKLY DATA'!BL$11:BL$14577,'WEEKLY DATA'!$A$11:$A$14577,'MONTHLY DATA'!$A159,'WEEKLY DATA'!$B$11:$B$14577,'MONTHLY DATA'!$B159)</f>
        <v>283.125</v>
      </c>
      <c r="BM159" s="78">
        <f>AVERAGEIFS('WEEKLY DATA'!BM$11:BM$14577,'WEEKLY DATA'!$A$11:$A$14577,'MONTHLY DATA'!$A159,'WEEKLY DATA'!$B$11:$B$14577,'MONTHLY DATA'!$B159)</f>
        <v>293.125</v>
      </c>
      <c r="BN159" s="78">
        <f>AVERAGEIFS('WEEKLY DATA'!BN$11:BN$14577,'WEEKLY DATA'!$A$11:$A$14577,'MONTHLY DATA'!$A159,'WEEKLY DATA'!$B$11:$B$14577,'MONTHLY DATA'!$B159)</f>
        <v>288.125</v>
      </c>
      <c r="BO159" s="154">
        <f t="shared" si="123"/>
        <v>5.6719022687607978E-3</v>
      </c>
      <c r="BP159" s="78">
        <f>AVERAGEIFS('WEEKLY DATA'!BP$11:BP$14577,'WEEKLY DATA'!$A$11:$A$14577,'MONTHLY DATA'!$A159,'WEEKLY DATA'!$B$11:$B$14577,'MONTHLY DATA'!$B159)</f>
        <v>412.5</v>
      </c>
      <c r="BQ159" s="78">
        <f>AVERAGEIFS('WEEKLY DATA'!BQ$11:BQ$14577,'WEEKLY DATA'!$A$11:$A$14577,'MONTHLY DATA'!$A159,'WEEKLY DATA'!$B$11:$B$14577,'MONTHLY DATA'!$B159)</f>
        <v>422.5</v>
      </c>
      <c r="BR159" s="78">
        <f>AVERAGEIFS('WEEKLY DATA'!BR$11:BR$14577,'WEEKLY DATA'!$A$11:$A$14577,'MONTHLY DATA'!$A159,'WEEKLY DATA'!$B$11:$B$14577,'MONTHLY DATA'!$B159)</f>
        <v>417.5</v>
      </c>
      <c r="BS159" s="154">
        <f t="shared" si="124"/>
        <v>0.35772357723577231</v>
      </c>
      <c r="BT159" s="78">
        <f>AVERAGEIFS('WEEKLY DATA'!BT$11:BT$14577,'WEEKLY DATA'!$A$11:$A$14577,'MONTHLY DATA'!$A159,'WEEKLY DATA'!$B$11:$B$14577,'MONTHLY DATA'!$B159)</f>
        <v>355.625</v>
      </c>
      <c r="BU159" s="78">
        <f>AVERAGEIFS('WEEKLY DATA'!BU$11:BU$14577,'WEEKLY DATA'!$A$11:$A$14577,'MONTHLY DATA'!$A159,'WEEKLY DATA'!$B$11:$B$14577,'MONTHLY DATA'!$B159)</f>
        <v>365.625</v>
      </c>
      <c r="BV159" s="78">
        <f>AVERAGEIFS('WEEKLY DATA'!BV$11:BV$14577,'WEEKLY DATA'!$A$11:$A$14577,'MONTHLY DATA'!$A159,'WEEKLY DATA'!$B$11:$B$14577,'MONTHLY DATA'!$B159)</f>
        <v>360.625</v>
      </c>
      <c r="BW159" s="154">
        <f t="shared" si="125"/>
        <v>0.18626644736842102</v>
      </c>
      <c r="BX159" s="78">
        <f>AVERAGEIFS('WEEKLY DATA'!BX$11:BX$14577,'WEEKLY DATA'!$A$11:$A$14577,'MONTHLY DATA'!$A159,'WEEKLY DATA'!$B$11:$B$14577,'MONTHLY DATA'!$B159)</f>
        <v>407.5</v>
      </c>
      <c r="BY159" s="78">
        <f>AVERAGEIFS('WEEKLY DATA'!BY$11:BY$14577,'WEEKLY DATA'!$A$11:$A$14577,'MONTHLY DATA'!$A159,'WEEKLY DATA'!$B$11:$B$14577,'MONTHLY DATA'!$B159)</f>
        <v>417.5</v>
      </c>
      <c r="BZ159" s="78">
        <f>AVERAGEIFS('WEEKLY DATA'!BZ$11:BZ$14577,'WEEKLY DATA'!$A$11:$A$14577,'MONTHLY DATA'!$A159,'WEEKLY DATA'!$B$11:$B$14577,'MONTHLY DATA'!$B159)</f>
        <v>412.5</v>
      </c>
      <c r="CA159" s="154">
        <f t="shared" si="126"/>
        <v>6.3144329896907214E-2</v>
      </c>
      <c r="CB159" s="78">
        <f>AVERAGEIFS('WEEKLY DATA'!CB$11:CB$14577,'WEEKLY DATA'!$A$11:$A$14577,'MONTHLY DATA'!$A159,'WEEKLY DATA'!$B$11:$B$14577,'MONTHLY DATA'!$B159)</f>
        <v>556.875</v>
      </c>
      <c r="CC159" s="78">
        <f>AVERAGEIFS('WEEKLY DATA'!CC$11:CC$14577,'WEEKLY DATA'!$A$11:$A$14577,'MONTHLY DATA'!$A159,'WEEKLY DATA'!$B$11:$B$14577,'MONTHLY DATA'!$B159)</f>
        <v>566.875</v>
      </c>
      <c r="CD159" s="78">
        <f>AVERAGEIFS('WEEKLY DATA'!CD$11:CD$14577,'WEEKLY DATA'!$A$11:$A$14577,'MONTHLY DATA'!$A159,'WEEKLY DATA'!$B$11:$B$14577,'MONTHLY DATA'!$B159)</f>
        <v>561.875</v>
      </c>
      <c r="CE159" s="154">
        <f t="shared" si="127"/>
        <v>1.2387387387387427E-2</v>
      </c>
      <c r="CF159" s="78">
        <f>AVERAGEIFS('WEEKLY DATA'!CF$11:CF$14577,'WEEKLY DATA'!$A$11:$A$14577,'MONTHLY DATA'!$A159,'WEEKLY DATA'!$B$11:$B$14577,'MONTHLY DATA'!$B159)</f>
        <v>443.75</v>
      </c>
      <c r="CG159" s="78">
        <f>AVERAGEIFS('WEEKLY DATA'!CG$11:CG$14577,'WEEKLY DATA'!$A$11:$A$14577,'MONTHLY DATA'!$A159,'WEEKLY DATA'!$B$11:$B$14577,'MONTHLY DATA'!$B159)</f>
        <v>453.75</v>
      </c>
      <c r="CH159" s="78">
        <f>AVERAGEIFS('WEEKLY DATA'!CH$11:CH$14577,'WEEKLY DATA'!$A$11:$A$14577,'MONTHLY DATA'!$A159,'WEEKLY DATA'!$B$11:$B$14577,'MONTHLY DATA'!$B159)</f>
        <v>448.75</v>
      </c>
      <c r="CI159" s="154">
        <f t="shared" si="128"/>
        <v>0.15359897172236514</v>
      </c>
      <c r="CJ159" s="78">
        <f>AVERAGEIFS('WEEKLY DATA'!CJ$11:CJ$14577,'WEEKLY DATA'!$A$11:$A$14577,'MONTHLY DATA'!$A159,'WEEKLY DATA'!$B$11:$B$14577,'MONTHLY DATA'!$B159)</f>
        <v>412.5</v>
      </c>
      <c r="CK159" s="78">
        <f>AVERAGEIFS('WEEKLY DATA'!CK$11:CK$14577,'WEEKLY DATA'!$A$11:$A$14577,'MONTHLY DATA'!$A159,'WEEKLY DATA'!$B$11:$B$14577,'MONTHLY DATA'!$B159)</f>
        <v>422.5</v>
      </c>
      <c r="CL159" s="78">
        <f>AVERAGEIFS('WEEKLY DATA'!CL$11:CL$14577,'WEEKLY DATA'!$A$11:$A$14577,'MONTHLY DATA'!$A159,'WEEKLY DATA'!$B$11:$B$14577,'MONTHLY DATA'!$B159)</f>
        <v>417.5</v>
      </c>
      <c r="CM159" s="154">
        <f t="shared" si="129"/>
        <v>0.12837837837837829</v>
      </c>
      <c r="CN159" s="78">
        <f>AVERAGEIFS('WEEKLY DATA'!CN$11:CN$14577,'WEEKLY DATA'!$A$11:$A$14577,'MONTHLY DATA'!$A159,'WEEKLY DATA'!$B$11:$B$14577,'MONTHLY DATA'!$B159)</f>
        <v>407.5</v>
      </c>
      <c r="CO159" s="78">
        <f>AVERAGEIFS('WEEKLY DATA'!CO$11:CO$14577,'WEEKLY DATA'!$A$11:$A$14577,'MONTHLY DATA'!$A159,'WEEKLY DATA'!$B$11:$B$14577,'MONTHLY DATA'!$B159)</f>
        <v>417.5</v>
      </c>
      <c r="CP159" s="78">
        <f>AVERAGEIFS('WEEKLY DATA'!CP$11:CP$14577,'WEEKLY DATA'!$A$11:$A$14577,'MONTHLY DATA'!$A159,'WEEKLY DATA'!$B$11:$B$14577,'MONTHLY DATA'!$B159)</f>
        <v>412.5</v>
      </c>
      <c r="CQ159" s="154">
        <f t="shared" si="130"/>
        <v>5.7692307692307709E-2</v>
      </c>
      <c r="CR159" s="78">
        <f>AVERAGEIFS('WEEKLY DATA'!CR$11:CR$14577,'WEEKLY DATA'!$A$11:$A$14577,'MONTHLY DATA'!$A159,'WEEKLY DATA'!$B$11:$B$14577,'MONTHLY DATA'!$B159)</f>
        <v>480</v>
      </c>
      <c r="CS159" s="78">
        <f>AVERAGEIFS('WEEKLY DATA'!CS$11:CS$14577,'WEEKLY DATA'!$A$11:$A$14577,'MONTHLY DATA'!$A159,'WEEKLY DATA'!$B$11:$B$14577,'MONTHLY DATA'!$B159)</f>
        <v>490</v>
      </c>
      <c r="CT159" s="78">
        <f>AVERAGEIFS('WEEKLY DATA'!CT$11:CT$14577,'WEEKLY DATA'!$A$11:$A$14577,'MONTHLY DATA'!$A159,'WEEKLY DATA'!$B$11:$B$14577,'MONTHLY DATA'!$B159)</f>
        <v>485</v>
      </c>
      <c r="CU159" s="154">
        <f t="shared" si="131"/>
        <v>0</v>
      </c>
      <c r="CV159" s="169">
        <f>AVERAGEIFS('WEEKLY DATA'!CV$11:CV$14577,'WEEKLY DATA'!$A$11:$A$14577,'MONTHLY DATA'!$A159,'WEEKLY DATA'!$B$11:$B$14577,'MONTHLY DATA'!$B159)</f>
        <v>470.625</v>
      </c>
      <c r="CW159" s="78">
        <f>AVERAGEIFS('WEEKLY DATA'!CW$11:CW$14577,'WEEKLY DATA'!$A$11:$A$14577,'MONTHLY DATA'!$A159,'WEEKLY DATA'!$B$11:$B$14577,'MONTHLY DATA'!$B159)</f>
        <v>480.625</v>
      </c>
      <c r="CX159" s="78">
        <f>AVERAGEIFS('WEEKLY DATA'!CX$11:CX$14577,'WEEKLY DATA'!$A$11:$A$14577,'MONTHLY DATA'!$A159,'WEEKLY DATA'!$B$11:$B$14577,'MONTHLY DATA'!$B159)</f>
        <v>475.625</v>
      </c>
      <c r="CY159" s="154">
        <f t="shared" si="132"/>
        <v>0.1643206854345165</v>
      </c>
      <c r="CZ159" s="169">
        <f>AVERAGEIFS('WEEKLY DATA'!CZ$11:CZ$14577,'WEEKLY DATA'!$A$11:$A$14577,'MONTHLY DATA'!$A159,'WEEKLY DATA'!$B$11:$B$14577,'MONTHLY DATA'!$B159)</f>
        <v>436.25</v>
      </c>
      <c r="DA159" s="78">
        <f>AVERAGEIFS('WEEKLY DATA'!DA$11:DA$14577,'WEEKLY DATA'!$A$11:$A$14577,'MONTHLY DATA'!$A159,'WEEKLY DATA'!$B$11:$B$14577,'MONTHLY DATA'!$B159)</f>
        <v>446.25</v>
      </c>
      <c r="DB159" s="78">
        <f>AVERAGEIFS('WEEKLY DATA'!DB$11:DB$14577,'WEEKLY DATA'!$A$11:$A$14577,'MONTHLY DATA'!$A159,'WEEKLY DATA'!$B$11:$B$14577,'MONTHLY DATA'!$B159)</f>
        <v>441.25</v>
      </c>
      <c r="DC159" s="154">
        <f t="shared" si="133"/>
        <v>0.10588972431077703</v>
      </c>
      <c r="DD159" s="78">
        <f>AVERAGEIFS('WEEKLY DATA'!DD$11:DD$14577,'WEEKLY DATA'!$A$11:$A$14577,'MONTHLY DATA'!$A159,'WEEKLY DATA'!$B$11:$B$14577,'MONTHLY DATA'!$B159)</f>
        <v>461.875</v>
      </c>
      <c r="DE159" s="78">
        <f>AVERAGEIFS('WEEKLY DATA'!DE$11:DE$14577,'WEEKLY DATA'!$A$11:$A$14577,'MONTHLY DATA'!$A159,'WEEKLY DATA'!$B$11:$B$14577,'MONTHLY DATA'!$B159)</f>
        <v>471.875</v>
      </c>
      <c r="DF159" s="78">
        <f>AVERAGEIFS('WEEKLY DATA'!DF$11:DF$14577,'WEEKLY DATA'!$A$11:$A$14577,'MONTHLY DATA'!$A159,'WEEKLY DATA'!$B$11:$B$14577,'MONTHLY DATA'!$B159)</f>
        <v>466.875</v>
      </c>
      <c r="DG159" s="154">
        <f t="shared" si="134"/>
        <v>0.14993842364532028</v>
      </c>
      <c r="DH159" s="78">
        <f>AVERAGEIFS('WEEKLY DATA'!DH$11:DH$14577,'WEEKLY DATA'!$A$11:$A$14577,'MONTHLY DATA'!$A159,'WEEKLY DATA'!$B$11:$B$14577,'MONTHLY DATA'!$B159)</f>
        <v>591.25</v>
      </c>
      <c r="DI159" s="78">
        <f>AVERAGEIFS('WEEKLY DATA'!DI$11:DI$14577,'WEEKLY DATA'!$A$11:$A$14577,'MONTHLY DATA'!$A159,'WEEKLY DATA'!$B$11:$B$14577,'MONTHLY DATA'!$B159)</f>
        <v>601.25</v>
      </c>
      <c r="DJ159" s="78">
        <f>AVERAGEIFS('WEEKLY DATA'!DJ$11:DJ$14577,'WEEKLY DATA'!$A$11:$A$14577,'MONTHLY DATA'!$A159,'WEEKLY DATA'!$B$11:$B$14577,'MONTHLY DATA'!$B159)</f>
        <v>596.25</v>
      </c>
      <c r="DK159" s="154">
        <f t="shared" si="135"/>
        <v>6.2834224598930399E-2</v>
      </c>
      <c r="DL159" s="169">
        <f>AVERAGEIFS('WEEKLY DATA'!DL$11:DL$14577,'WEEKLY DATA'!$A$11:$A$14577,'MONTHLY DATA'!$A159,'WEEKLY DATA'!$B$11:$B$14577,'MONTHLY DATA'!$B159)</f>
        <v>445</v>
      </c>
      <c r="DM159" s="78">
        <f>AVERAGEIFS('WEEKLY DATA'!DM$11:DM$14577,'WEEKLY DATA'!$A$11:$A$14577,'MONTHLY DATA'!$A159,'WEEKLY DATA'!$B$11:$B$14577,'MONTHLY DATA'!$B159)</f>
        <v>455</v>
      </c>
      <c r="DN159" s="78">
        <f>AVERAGEIFS('WEEKLY DATA'!DN$11:DN$14577,'WEEKLY DATA'!$A$11:$A$14577,'MONTHLY DATA'!$A159,'WEEKLY DATA'!$B$11:$B$14577,'MONTHLY DATA'!$B159)</f>
        <v>450</v>
      </c>
      <c r="DO159" s="154">
        <f t="shared" si="136"/>
        <v>0.18421052631578938</v>
      </c>
      <c r="DP159" s="78">
        <f>AVERAGEIFS('WEEKLY DATA'!DP$11:DP$14577,'WEEKLY DATA'!$A$11:$A$14577,'MONTHLY DATA'!$A159,'WEEKLY DATA'!$B$11:$B$14577,'MONTHLY DATA'!$B159)</f>
        <v>392.5</v>
      </c>
      <c r="DQ159" s="78">
        <f>AVERAGEIFS('WEEKLY DATA'!DQ$11:DQ$14577,'WEEKLY DATA'!$A$11:$A$14577,'MONTHLY DATA'!$A159,'WEEKLY DATA'!$B$11:$B$14577,'MONTHLY DATA'!$B159)</f>
        <v>402.5</v>
      </c>
      <c r="DR159" s="78">
        <f>AVERAGEIFS('WEEKLY DATA'!DR$11:DR$14577,'WEEKLY DATA'!$A$11:$A$14577,'MONTHLY DATA'!$A159,'WEEKLY DATA'!$B$11:$B$14577,'MONTHLY DATA'!$B159)</f>
        <v>397.5</v>
      </c>
      <c r="DS159" s="154">
        <f t="shared" si="137"/>
        <v>7.4324324324324342E-2</v>
      </c>
      <c r="DT159" s="78">
        <f>AVERAGEIFS('WEEKLY DATA'!DT$11:DT$14577,'WEEKLY DATA'!$A$11:$A$14577,'MONTHLY DATA'!$A159,'WEEKLY DATA'!$B$11:$B$14577,'MONTHLY DATA'!$B159)</f>
        <v>461.875</v>
      </c>
      <c r="DU159" s="78">
        <f>AVERAGEIFS('WEEKLY DATA'!DU$11:DU$14577,'WEEKLY DATA'!$A$11:$A$14577,'MONTHLY DATA'!$A159,'WEEKLY DATA'!$B$11:$B$14577,'MONTHLY DATA'!$B159)</f>
        <v>471.875</v>
      </c>
      <c r="DV159" s="78">
        <f>AVERAGEIFS('WEEKLY DATA'!DV$11:DV$14577,'WEEKLY DATA'!$A$11:$A$14577,'MONTHLY DATA'!$A159,'WEEKLY DATA'!$B$11:$B$14577,'MONTHLY DATA'!$B159)</f>
        <v>466.875</v>
      </c>
      <c r="DW159" s="154">
        <f t="shared" si="138"/>
        <v>0.125</v>
      </c>
      <c r="DX159" s="78">
        <f>AVERAGEIFS('WEEKLY DATA'!DX$11:DX$14577,'WEEKLY DATA'!$A$11:$A$14577,'MONTHLY DATA'!$A159,'WEEKLY DATA'!$B$11:$B$14577,'MONTHLY DATA'!$B159)</f>
        <v>576.25</v>
      </c>
      <c r="DY159" s="78">
        <f>AVERAGEIFS('WEEKLY DATA'!DY$11:DY$14577,'WEEKLY DATA'!$A$11:$A$14577,'MONTHLY DATA'!$A159,'WEEKLY DATA'!$B$11:$B$14577,'MONTHLY DATA'!$B159)</f>
        <v>586.25</v>
      </c>
      <c r="DZ159" s="78">
        <f>AVERAGEIFS('WEEKLY DATA'!DZ$11:DZ$14577,'WEEKLY DATA'!$A$11:$A$14577,'MONTHLY DATA'!$A159,'WEEKLY DATA'!$B$11:$B$14577,'MONTHLY DATA'!$B159)</f>
        <v>581.25</v>
      </c>
      <c r="EA159" s="154">
        <f t="shared" si="139"/>
        <v>6.4560439560439553E-2</v>
      </c>
      <c r="EB159" s="78">
        <f>AVERAGEIFS('WEEKLY DATA'!EB$11:EB$14577,'WEEKLY DATA'!$A$11:$A$14577,'MONTHLY DATA'!$A159,'WEEKLY DATA'!$B$11:$B$14577,'MONTHLY DATA'!$B159)</f>
        <v>463.75</v>
      </c>
      <c r="EC159" s="78">
        <f>AVERAGEIFS('WEEKLY DATA'!EC$11:EC$14577,'WEEKLY DATA'!$A$11:$A$14577,'MONTHLY DATA'!$A159,'WEEKLY DATA'!$B$11:$B$14577,'MONTHLY DATA'!$B159)</f>
        <v>473.75</v>
      </c>
      <c r="ED159" s="78">
        <f>AVERAGEIFS('WEEKLY DATA'!ED$11:ED$14577,'WEEKLY DATA'!$A$11:$A$14577,'MONTHLY DATA'!$A159,'WEEKLY DATA'!$B$11:$B$14577,'MONTHLY DATA'!$B159)</f>
        <v>468.75</v>
      </c>
      <c r="EE159" s="154">
        <f t="shared" si="140"/>
        <v>0.15740740740740744</v>
      </c>
      <c r="EF159" s="169">
        <f>AVERAGEIFS('WEEKLY DATA'!EF$11:EF$14577,'WEEKLY DATA'!$A$11:$A$14577,'MONTHLY DATA'!$A159,'WEEKLY DATA'!$B$11:$B$14577,'MONTHLY DATA'!$B159)</f>
        <v>435.625</v>
      </c>
      <c r="EG159" s="78">
        <f>AVERAGEIFS('WEEKLY DATA'!EG$11:EG$14577,'WEEKLY DATA'!$A$11:$A$14577,'MONTHLY DATA'!$A159,'WEEKLY DATA'!$B$11:$B$14577,'MONTHLY DATA'!$B159)</f>
        <v>445.625</v>
      </c>
      <c r="EH159" s="78">
        <f>AVERAGEIFS('WEEKLY DATA'!EH$11:EH$14577,'WEEKLY DATA'!$A$11:$A$14577,'MONTHLY DATA'!$A159,'WEEKLY DATA'!$B$11:$B$14577,'MONTHLY DATA'!$B159)</f>
        <v>440.625</v>
      </c>
      <c r="EI159" s="154">
        <f t="shared" si="141"/>
        <v>0.13856589147286824</v>
      </c>
      <c r="EJ159" s="78">
        <f>AVERAGEIFS('WEEKLY DATA'!EJ$11:EJ$14577,'WEEKLY DATA'!$A$11:$A$14577,'MONTHLY DATA'!$A159,'WEEKLY DATA'!$B$11:$B$14577,'MONTHLY DATA'!$B159)</f>
        <v>452.5</v>
      </c>
      <c r="EK159" s="78">
        <f>AVERAGEIFS('WEEKLY DATA'!EK$11:EK$14577,'WEEKLY DATA'!$A$11:$A$14577,'MONTHLY DATA'!$A159,'WEEKLY DATA'!$B$11:$B$14577,'MONTHLY DATA'!$B159)</f>
        <v>462.5</v>
      </c>
      <c r="EL159" s="78">
        <f>AVERAGEIFS('WEEKLY DATA'!EL$11:EL$14577,'WEEKLY DATA'!$A$11:$A$14577,'MONTHLY DATA'!$A159,'WEEKLY DATA'!$B$11:$B$14577,'MONTHLY DATA'!$B159)</f>
        <v>457.5</v>
      </c>
      <c r="EM159" s="154">
        <f t="shared" si="142"/>
        <v>5.7803468208092568E-2</v>
      </c>
      <c r="EN159" s="78">
        <f>AVERAGEIFS('WEEKLY DATA'!EN$11:EN$14577,'WEEKLY DATA'!$A$11:$A$14577,'MONTHLY DATA'!$A159,'WEEKLY DATA'!$B$11:$B$14577,'MONTHLY DATA'!$B159)</f>
        <v>621.25</v>
      </c>
      <c r="EO159" s="78">
        <f>AVERAGEIFS('WEEKLY DATA'!EO$11:EO$14577,'WEEKLY DATA'!$A$11:$A$14577,'MONTHLY DATA'!$A159,'WEEKLY DATA'!$B$11:$B$14577,'MONTHLY DATA'!$B159)</f>
        <v>631.25</v>
      </c>
      <c r="EP159" s="78">
        <f>AVERAGEIFS('WEEKLY DATA'!EP$11:EP$14577,'WEEKLY DATA'!$A$11:$A$14577,'MONTHLY DATA'!$A159,'WEEKLY DATA'!$B$11:$B$14577,'MONTHLY DATA'!$B159)</f>
        <v>626.25</v>
      </c>
      <c r="EQ159" s="154">
        <f t="shared" si="143"/>
        <v>5.964467005076135E-2</v>
      </c>
      <c r="ER159" s="78">
        <f>AVERAGEIFS('WEEKLY DATA'!ER$11:ER$14577,'WEEKLY DATA'!$A$11:$A$14577,'MONTHLY DATA'!$A159,'WEEKLY DATA'!$B$11:$B$14577,'MONTHLY DATA'!$B159)</f>
        <v>440.625</v>
      </c>
      <c r="ES159" s="78">
        <f>AVERAGEIFS('WEEKLY DATA'!ES$11:ES$14577,'WEEKLY DATA'!$A$11:$A$14577,'MONTHLY DATA'!$A159,'WEEKLY DATA'!$B$11:$B$14577,'MONTHLY DATA'!$B159)</f>
        <v>450.625</v>
      </c>
      <c r="ET159" s="78">
        <f>AVERAGEIFS('WEEKLY DATA'!ET$11:ET$14577,'WEEKLY DATA'!$A$11:$A$14577,'MONTHLY DATA'!$A159,'WEEKLY DATA'!$B$11:$B$14577,'MONTHLY DATA'!$B159)</f>
        <v>445.625</v>
      </c>
      <c r="EU159" s="154">
        <f t="shared" si="144"/>
        <v>0.12959442332065896</v>
      </c>
      <c r="EV159" s="78">
        <f>AVERAGEIFS('WEEKLY DATA'!EV$11:EV$14577,'WEEKLY DATA'!$A$11:$A$14577,'MONTHLY DATA'!$A159,'WEEKLY DATA'!$B$11:$B$14577,'MONTHLY DATA'!$B159)</f>
        <v>383.75</v>
      </c>
      <c r="EW159" s="78">
        <f>AVERAGEIFS('WEEKLY DATA'!EW$11:EW$14577,'WEEKLY DATA'!$A$11:$A$14577,'MONTHLY DATA'!$A159,'WEEKLY DATA'!$B$11:$B$14577,'MONTHLY DATA'!$B159)</f>
        <v>393.75</v>
      </c>
      <c r="EX159" s="78">
        <f>AVERAGEIFS('WEEKLY DATA'!EX$11:EX$14577,'WEEKLY DATA'!$A$11:$A$14577,'MONTHLY DATA'!$A159,'WEEKLY DATA'!$B$11:$B$14577,'MONTHLY DATA'!$B159)</f>
        <v>388.75</v>
      </c>
      <c r="EY159" s="154">
        <f t="shared" si="145"/>
        <v>0.12518089725036186</v>
      </c>
      <c r="EZ159" s="78">
        <f>AVERAGEIFS('WEEKLY DATA'!EZ$11:EZ$14577,'WEEKLY DATA'!$A$11:$A$14577,'MONTHLY DATA'!$A159,'WEEKLY DATA'!$B$11:$B$14577,'MONTHLY DATA'!$B159)</f>
        <v>452.5</v>
      </c>
      <c r="FA159" s="78">
        <f>AVERAGEIFS('WEEKLY DATA'!FA$11:FA$14577,'WEEKLY DATA'!$A$11:$A$14577,'MONTHLY DATA'!$A159,'WEEKLY DATA'!$B$11:$B$14577,'MONTHLY DATA'!$B159)</f>
        <v>462.5</v>
      </c>
      <c r="FB159" s="78">
        <f>AVERAGEIFS('WEEKLY DATA'!FB$11:FB$14577,'WEEKLY DATA'!$A$11:$A$14577,'MONTHLY DATA'!$A159,'WEEKLY DATA'!$B$11:$B$14577,'MONTHLY DATA'!$B159)</f>
        <v>457.5</v>
      </c>
      <c r="FC159" s="154">
        <f t="shared" si="146"/>
        <v>6.1484918793503374E-2</v>
      </c>
      <c r="FD159" s="78">
        <f>AVERAGEIFS('WEEKLY DATA'!FD$11:FD$14577,'WEEKLY DATA'!$A$11:$A$14577,'MONTHLY DATA'!$A159,'WEEKLY DATA'!$B$11:$B$14577,'MONTHLY DATA'!$B159)</f>
        <v>340.625</v>
      </c>
      <c r="FE159" s="78">
        <f>AVERAGEIFS('WEEKLY DATA'!FE$11:FE$14577,'WEEKLY DATA'!$A$11:$A$14577,'MONTHLY DATA'!$A159,'WEEKLY DATA'!$B$11:$B$14577,'MONTHLY DATA'!$B159)</f>
        <v>350.625</v>
      </c>
      <c r="FF159" s="78">
        <f>AVERAGEIFS('WEEKLY DATA'!FF$11:FF$14577,'WEEKLY DATA'!$A$11:$A$14577,'MONTHLY DATA'!$A159,'WEEKLY DATA'!$B$11:$B$14577,'MONTHLY DATA'!$B159)</f>
        <v>345.625</v>
      </c>
      <c r="FG159" s="154">
        <f t="shared" si="147"/>
        <v>6.510015408320502E-2</v>
      </c>
      <c r="FH159" s="78">
        <f>AVERAGEIFS('WEEKLY DATA'!FH$11:FH$14577,'WEEKLY DATA'!$A$11:$A$14577,'MONTHLY DATA'!$A159,'WEEKLY DATA'!$B$11:$B$14577,'MONTHLY DATA'!$B159)</f>
        <v>402.5</v>
      </c>
      <c r="FI159" s="78">
        <f>AVERAGEIFS('WEEKLY DATA'!FI$11:FI$14577,'WEEKLY DATA'!$A$11:$A$14577,'MONTHLY DATA'!$A159,'WEEKLY DATA'!$B$11:$B$14577,'MONTHLY DATA'!$B159)</f>
        <v>412.5</v>
      </c>
      <c r="FJ159" s="78">
        <f>AVERAGEIFS('WEEKLY DATA'!FJ$11:FJ$14577,'WEEKLY DATA'!$A$11:$A$14577,'MONTHLY DATA'!$A159,'WEEKLY DATA'!$B$11:$B$14577,'MONTHLY DATA'!$B159)</f>
        <v>407.5</v>
      </c>
      <c r="FK159" s="154">
        <f t="shared" si="148"/>
        <v>5.4333764553686992E-2</v>
      </c>
      <c r="FL159" s="169">
        <f>AVERAGEIFS('WEEKLY DATA'!FL$11:FL$14577,'WEEKLY DATA'!$A$11:$A$14577,'MONTHLY DATA'!$A159,'WEEKLY DATA'!$B$11:$B$14577,'MONTHLY DATA'!$B159)</f>
        <v>391.875</v>
      </c>
      <c r="FM159" s="78">
        <f>AVERAGEIFS('WEEKLY DATA'!FM$11:FM$14577,'WEEKLY DATA'!$A$11:$A$14577,'MONTHLY DATA'!$A159,'WEEKLY DATA'!$B$11:$B$14577,'MONTHLY DATA'!$B159)</f>
        <v>401.875</v>
      </c>
      <c r="FN159" s="78">
        <f>AVERAGEIFS('WEEKLY DATA'!FN$11:FN$14577,'WEEKLY DATA'!$A$11:$A$14577,'MONTHLY DATA'!$A159,'WEEKLY DATA'!$B$11:$B$14577,'MONTHLY DATA'!$B159)</f>
        <v>396.875</v>
      </c>
      <c r="FO159" s="154">
        <f t="shared" si="149"/>
        <v>0.1503623188405796</v>
      </c>
      <c r="FP159" s="78">
        <f>AVERAGEIFS('WEEKLY DATA'!FP$11:FP$14577,'WEEKLY DATA'!$A$11:$A$14577,'MONTHLY DATA'!$A159,'WEEKLY DATA'!$B$11:$B$14577,'MONTHLY DATA'!$B159)</f>
        <v>351.25</v>
      </c>
      <c r="FQ159" s="78">
        <f>AVERAGEIFS('WEEKLY DATA'!FQ$11:FQ$14577,'WEEKLY DATA'!$A$11:$A$14577,'MONTHLY DATA'!$A159,'WEEKLY DATA'!$B$11:$B$14577,'MONTHLY DATA'!$B159)</f>
        <v>361.25</v>
      </c>
      <c r="FR159" s="78">
        <f>AVERAGEIFS('WEEKLY DATA'!FR$11:FR$14577,'WEEKLY DATA'!$A$11:$A$14577,'MONTHLY DATA'!$A159,'WEEKLY DATA'!$B$11:$B$14577,'MONTHLY DATA'!$B159)</f>
        <v>356.25</v>
      </c>
      <c r="FS159" s="154">
        <f t="shared" si="150"/>
        <v>0.13095238095238093</v>
      </c>
      <c r="FT159" s="78">
        <f>AVERAGEIFS('WEEKLY DATA'!FT$11:FT$14577,'WEEKLY DATA'!$A$11:$A$14577,'MONTHLY DATA'!$A159,'WEEKLY DATA'!$B$11:$B$14577,'MONTHLY DATA'!$B159)</f>
        <v>303.125</v>
      </c>
      <c r="FU159" s="78">
        <f>AVERAGEIFS('WEEKLY DATA'!FU$11:FU$14577,'WEEKLY DATA'!$A$11:$A$14577,'MONTHLY DATA'!$A159,'WEEKLY DATA'!$B$11:$B$14577,'MONTHLY DATA'!$B159)</f>
        <v>313.125</v>
      </c>
      <c r="FV159" s="78">
        <f>AVERAGEIFS('WEEKLY DATA'!FV$11:FV$14577,'WEEKLY DATA'!$A$11:$A$14577,'MONTHLY DATA'!$A159,'WEEKLY DATA'!$B$11:$B$14577,'MONTHLY DATA'!$B159)</f>
        <v>308.125</v>
      </c>
      <c r="FW159" s="154">
        <f t="shared" si="151"/>
        <v>7.1739130434782528E-2</v>
      </c>
      <c r="FX159" s="78">
        <f>AVERAGEIFS('WEEKLY DATA'!FX$11:FX$14577,'WEEKLY DATA'!$A$11:$A$14577,'MONTHLY DATA'!$A159,'WEEKLY DATA'!$B$11:$B$14577,'MONTHLY DATA'!$B159)</f>
        <v>290</v>
      </c>
      <c r="FY159" s="78">
        <f>AVERAGEIFS('WEEKLY DATA'!FY$11:FY$14577,'WEEKLY DATA'!$A$11:$A$14577,'MONTHLY DATA'!$A159,'WEEKLY DATA'!$B$11:$B$14577,'MONTHLY DATA'!$B159)</f>
        <v>300</v>
      </c>
      <c r="FZ159" s="78">
        <f>AVERAGEIFS('WEEKLY DATA'!FZ$11:FZ$14577,'WEEKLY DATA'!$A$11:$A$14577,'MONTHLY DATA'!$A159,'WEEKLY DATA'!$B$11:$B$14577,'MONTHLY DATA'!$B159)</f>
        <v>295</v>
      </c>
      <c r="GA159" s="154">
        <f t="shared" si="152"/>
        <v>5.1693404634581164E-2</v>
      </c>
      <c r="GB159" s="78">
        <f>AVERAGEIFS('WEEKLY DATA'!GB$11:GB$14577,'WEEKLY DATA'!$A$11:$A$14577,'MONTHLY DATA'!$A159,'WEEKLY DATA'!$B$11:$B$14577,'MONTHLY DATA'!$B159)</f>
        <v>560.625</v>
      </c>
      <c r="GC159" s="78">
        <f>AVERAGEIFS('WEEKLY DATA'!GC$11:GC$14577,'WEEKLY DATA'!$A$11:$A$14577,'MONTHLY DATA'!$A159,'WEEKLY DATA'!$B$11:$B$14577,'MONTHLY DATA'!$B159)</f>
        <v>570.625</v>
      </c>
      <c r="GD159" s="78">
        <f>AVERAGEIFS('WEEKLY DATA'!GD$11:GD$14577,'WEEKLY DATA'!$A$11:$A$14577,'MONTHLY DATA'!$A159,'WEEKLY DATA'!$B$11:$B$14577,'MONTHLY DATA'!$B159)</f>
        <v>565.625</v>
      </c>
      <c r="GE159" s="154">
        <f t="shared" si="153"/>
        <v>0.13465396188565704</v>
      </c>
      <c r="GF159" s="169">
        <f>AVERAGEIFS('WEEKLY DATA'!GF$11:GF$14577,'WEEKLY DATA'!$A$11:$A$14577,'MONTHLY DATA'!$A159,'WEEKLY DATA'!$B$11:$B$14577,'MONTHLY DATA'!$B159)</f>
        <v>526.25</v>
      </c>
      <c r="GG159" s="78">
        <f>AVERAGEIFS('WEEKLY DATA'!GG$11:GG$14577,'WEEKLY DATA'!$A$11:$A$14577,'MONTHLY DATA'!$A159,'WEEKLY DATA'!$B$11:$B$14577,'MONTHLY DATA'!$B159)</f>
        <v>536.25</v>
      </c>
      <c r="GH159" s="78">
        <f>AVERAGEIFS('WEEKLY DATA'!GH$11:GH$14577,'WEEKLY DATA'!$A$11:$A$14577,'MONTHLY DATA'!$A159,'WEEKLY DATA'!$B$11:$B$14577,'MONTHLY DATA'!$B159)</f>
        <v>531.25</v>
      </c>
      <c r="GI159" s="154">
        <f t="shared" si="154"/>
        <v>8.6400817995909929E-2</v>
      </c>
      <c r="GJ159" s="78">
        <f>AVERAGEIFS('WEEKLY DATA'!GJ$11:GJ$14577,'WEEKLY DATA'!$A$11:$A$14577,'MONTHLY DATA'!$A159,'WEEKLY DATA'!$B$11:$B$14577,'MONTHLY DATA'!$B159)</f>
        <v>471.875</v>
      </c>
      <c r="GK159" s="78">
        <f>AVERAGEIFS('WEEKLY DATA'!GK$11:GK$14577,'WEEKLY DATA'!$A$11:$A$14577,'MONTHLY DATA'!$A159,'WEEKLY DATA'!$B$11:$B$14577,'MONTHLY DATA'!$B159)</f>
        <v>481.875</v>
      </c>
      <c r="GL159" s="78">
        <f>AVERAGEIFS('WEEKLY DATA'!GL$11:GL$14577,'WEEKLY DATA'!$A$11:$A$14577,'MONTHLY DATA'!$A159,'WEEKLY DATA'!$B$11:$B$14577,'MONTHLY DATA'!$B159)</f>
        <v>476.875</v>
      </c>
      <c r="GM159" s="154">
        <f t="shared" si="155"/>
        <v>0.14633413461538458</v>
      </c>
      <c r="GN159" s="78">
        <f>AVERAGEIFS('WEEKLY DATA'!GN$11:GN$14577,'WEEKLY DATA'!$A$11:$A$14577,'MONTHLY DATA'!$A159,'WEEKLY DATA'!$B$11:$B$14577,'MONTHLY DATA'!$B159)</f>
        <v>681.25</v>
      </c>
      <c r="GO159" s="78">
        <f>AVERAGEIFS('WEEKLY DATA'!GO$11:GO$14577,'WEEKLY DATA'!$A$11:$A$14577,'MONTHLY DATA'!$A159,'WEEKLY DATA'!$B$11:$B$14577,'MONTHLY DATA'!$B159)</f>
        <v>691.25</v>
      </c>
      <c r="GP159" s="78">
        <f>AVERAGEIFS('WEEKLY DATA'!GP$11:GP$14577,'WEEKLY DATA'!$A$11:$A$14577,'MONTHLY DATA'!$A159,'WEEKLY DATA'!$B$11:$B$14577,'MONTHLY DATA'!$B159)</f>
        <v>686.25</v>
      </c>
      <c r="GQ159" s="154">
        <f t="shared" si="156"/>
        <v>5.4147465437788034E-2</v>
      </c>
      <c r="GR159" s="78"/>
    </row>
    <row r="160" spans="1:200" ht="15.75" x14ac:dyDescent="0.25">
      <c r="A160">
        <f t="shared" si="106"/>
        <v>6</v>
      </c>
      <c r="B160">
        <f t="shared" si="107"/>
        <v>2022</v>
      </c>
      <c r="C160" s="86">
        <v>44713</v>
      </c>
      <c r="D160" s="78">
        <f>AVERAGEIFS('WEEKLY DATA'!D$11:D$14577,'WEEKLY DATA'!$A$11:$A$14577,'MONTHLY DATA'!$A160,'WEEKLY DATA'!$B$11:$B$14577,'MONTHLY DATA'!$B160)</f>
        <v>483.75</v>
      </c>
      <c r="E160" s="78">
        <f>AVERAGEIFS('WEEKLY DATA'!E$11:E$14577,'WEEKLY DATA'!$A$11:$A$14577,'MONTHLY DATA'!$A160,'WEEKLY DATA'!$B$11:$B$14577,'MONTHLY DATA'!$B160)</f>
        <v>493.75</v>
      </c>
      <c r="F160" s="78">
        <f>AVERAGEIFS('WEEKLY DATA'!F$11:F$14577,'WEEKLY DATA'!$A$11:$A$14577,'MONTHLY DATA'!$A160,'WEEKLY DATA'!$B$11:$B$14577,'MONTHLY DATA'!$B160)</f>
        <v>488.75</v>
      </c>
      <c r="G160" s="154">
        <f t="shared" si="108"/>
        <v>3.8510911424902705E-3</v>
      </c>
      <c r="H160" s="169">
        <f>AVERAGEIFS('WEEKLY DATA'!H$11:H$14577,'WEEKLY DATA'!$A$11:$A$14577,'MONTHLY DATA'!$A160,'WEEKLY DATA'!$B$11:$B$14577,'MONTHLY DATA'!$B160)</f>
        <v>432.5</v>
      </c>
      <c r="I160" s="78">
        <f>AVERAGEIFS('WEEKLY DATA'!I$11:I$14577,'WEEKLY DATA'!$A$11:$A$14577,'MONTHLY DATA'!$A160,'WEEKLY DATA'!$B$11:$B$14577,'MONTHLY DATA'!$B160)</f>
        <v>442.5</v>
      </c>
      <c r="J160" s="78">
        <f>AVERAGEIFS('WEEKLY DATA'!J$11:J$14577,'WEEKLY DATA'!$A$11:$A$14577,'MONTHLY DATA'!$A160,'WEEKLY DATA'!$B$11:$B$14577,'MONTHLY DATA'!$B160)</f>
        <v>437.5</v>
      </c>
      <c r="K160" s="154">
        <f t="shared" si="109"/>
        <v>4.9475262368815498E-2</v>
      </c>
      <c r="L160" s="169">
        <f>AVERAGEIFS('WEEKLY DATA'!L$11:L$14577,'WEEKLY DATA'!$A$11:$A$14577,'MONTHLY DATA'!$A160,'WEEKLY DATA'!$B$11:$B$14577,'MONTHLY DATA'!$B160)</f>
        <v>453.75</v>
      </c>
      <c r="M160" s="78">
        <f>AVERAGEIFS('WEEKLY DATA'!M$11:M$14577,'WEEKLY DATA'!$A$11:$A$14577,'MONTHLY DATA'!$A160,'WEEKLY DATA'!$B$11:$B$14577,'MONTHLY DATA'!$B160)</f>
        <v>463.75</v>
      </c>
      <c r="N160" s="78">
        <f>AVERAGEIFS('WEEKLY DATA'!N$11:N$14577,'WEEKLY DATA'!$A$11:$A$14577,'MONTHLY DATA'!$A160,'WEEKLY DATA'!$B$11:$B$14577,'MONTHLY DATA'!$B160)</f>
        <v>458.75</v>
      </c>
      <c r="O160" s="154">
        <f t="shared" si="110"/>
        <v>3.672316384180796E-2</v>
      </c>
      <c r="P160" s="169">
        <f>AVERAGEIFS('WEEKLY DATA'!P$11:P$14577,'WEEKLY DATA'!$A$11:$A$14577,'MONTHLY DATA'!$A160,'WEEKLY DATA'!$B$11:$B$14577,'MONTHLY DATA'!$B160)</f>
        <v>432.5</v>
      </c>
      <c r="Q160" s="78">
        <f>AVERAGEIFS('WEEKLY DATA'!Q$11:Q$14577,'WEEKLY DATA'!$A$11:$A$14577,'MONTHLY DATA'!$A160,'WEEKLY DATA'!$B$11:$B$14577,'MONTHLY DATA'!$B160)</f>
        <v>442.5</v>
      </c>
      <c r="R160" s="78">
        <f>AVERAGEIFS('WEEKLY DATA'!R$11:R$14577,'WEEKLY DATA'!$A$11:$A$14577,'MONTHLY DATA'!$A160,'WEEKLY DATA'!$B$11:$B$14577,'MONTHLY DATA'!$B160)</f>
        <v>437.5</v>
      </c>
      <c r="S160" s="154">
        <f t="shared" si="111"/>
        <v>6.5449010654490047E-2</v>
      </c>
      <c r="T160" s="169">
        <f>AVERAGEIFS('WEEKLY DATA'!T$11:T$14577,'WEEKLY DATA'!$A$11:$A$14577,'MONTHLY DATA'!$A160,'WEEKLY DATA'!$B$11:$B$14577,'MONTHLY DATA'!$B160)</f>
        <v>465</v>
      </c>
      <c r="U160" s="78">
        <f>AVERAGEIFS('WEEKLY DATA'!U$11:U$14577,'WEEKLY DATA'!$A$11:$A$14577,'MONTHLY DATA'!$A160,'WEEKLY DATA'!$B$11:$B$14577,'MONTHLY DATA'!$B160)</f>
        <v>475</v>
      </c>
      <c r="V160" s="78">
        <f>AVERAGEIFS('WEEKLY DATA'!V$11:V$14577,'WEEKLY DATA'!$A$11:$A$14577,'MONTHLY DATA'!$A160,'WEEKLY DATA'!$B$11:$B$14577,'MONTHLY DATA'!$B160)</f>
        <v>470</v>
      </c>
      <c r="W160" s="154">
        <f t="shared" si="112"/>
        <v>2.0352781546811416E-2</v>
      </c>
      <c r="X160" s="169">
        <f>AVERAGEIFS('WEEKLY DATA'!X$11:X$14577,'WEEKLY DATA'!$A$11:$A$14577,'MONTHLY DATA'!$A160,'WEEKLY DATA'!$B$11:$B$14577,'MONTHLY DATA'!$B160)</f>
        <v>458.75</v>
      </c>
      <c r="Y160" s="78">
        <f>AVERAGEIFS('WEEKLY DATA'!Y$11:Y$14577,'WEEKLY DATA'!$A$11:$A$14577,'MONTHLY DATA'!$A160,'WEEKLY DATA'!$B$11:$B$14577,'MONTHLY DATA'!$B160)</f>
        <v>468.75</v>
      </c>
      <c r="Z160" s="78">
        <f>AVERAGEIFS('WEEKLY DATA'!Z$11:Z$14577,'WEEKLY DATA'!$A$11:$A$14577,'MONTHLY DATA'!$A160,'WEEKLY DATA'!$B$11:$B$14577,'MONTHLY DATA'!$B160)</f>
        <v>463.75</v>
      </c>
      <c r="AA160" s="154">
        <f t="shared" si="113"/>
        <v>6.91642651296831E-2</v>
      </c>
      <c r="AB160" s="169">
        <f>AVERAGEIFS('WEEKLY DATA'!AB$11:AB$14577,'WEEKLY DATA'!$A$11:$A$14577,'MONTHLY DATA'!$A160,'WEEKLY DATA'!$B$11:$B$14577,'MONTHLY DATA'!$B160)</f>
        <v>448.75</v>
      </c>
      <c r="AC160" s="78">
        <f>AVERAGEIFS('WEEKLY DATA'!AC$11:AC$14577,'WEEKLY DATA'!$A$11:$A$14577,'MONTHLY DATA'!$A160,'WEEKLY DATA'!$B$11:$B$14577,'MONTHLY DATA'!$B160)</f>
        <v>458.75</v>
      </c>
      <c r="AD160" s="78">
        <f>AVERAGEIFS('WEEKLY DATA'!AD$11:AD$14577,'WEEKLY DATA'!$A$11:$A$14577,'MONTHLY DATA'!$A160,'WEEKLY DATA'!$B$11:$B$14577,'MONTHLY DATA'!$B160)</f>
        <v>453.75</v>
      </c>
      <c r="AE160" s="154">
        <f t="shared" si="114"/>
        <v>4.6109510086455252E-2</v>
      </c>
      <c r="AF160" s="169">
        <f>AVERAGEIFS('WEEKLY DATA'!AF$11:AF$14577,'WEEKLY DATA'!$A$11:$A$14577,'MONTHLY DATA'!$A160,'WEEKLY DATA'!$B$11:$B$14577,'MONTHLY DATA'!$B160)</f>
        <v>385</v>
      </c>
      <c r="AG160" s="78">
        <f>AVERAGEIFS('WEEKLY DATA'!AG$11:AG$14577,'WEEKLY DATA'!$A$11:$A$14577,'MONTHLY DATA'!$A160,'WEEKLY DATA'!$B$11:$B$14577,'MONTHLY DATA'!$B160)</f>
        <v>395</v>
      </c>
      <c r="AH160" s="78">
        <f>AVERAGEIFS('WEEKLY DATA'!AH$11:AH$14577,'WEEKLY DATA'!$A$11:$A$14577,'MONTHLY DATA'!$A160,'WEEKLY DATA'!$B$11:$B$14577,'MONTHLY DATA'!$B160)</f>
        <v>390</v>
      </c>
      <c r="AI160" s="154">
        <f t="shared" si="115"/>
        <v>5.5837563451776706E-2</v>
      </c>
      <c r="AJ160" s="169">
        <f>AVERAGEIFS('WEEKLY DATA'!AJ$11:AJ$14577,'WEEKLY DATA'!$A$11:$A$14577,'MONTHLY DATA'!$A160,'WEEKLY DATA'!$B$11:$B$14577,'MONTHLY DATA'!$B160)</f>
        <v>423.75</v>
      </c>
      <c r="AK160" s="78">
        <f>AVERAGEIFS('WEEKLY DATA'!AK$11:AK$14577,'WEEKLY DATA'!$A$11:$A$14577,'MONTHLY DATA'!$A160,'WEEKLY DATA'!$B$11:$B$14577,'MONTHLY DATA'!$B160)</f>
        <v>433.75</v>
      </c>
      <c r="AL160" s="78">
        <f>AVERAGEIFS('WEEKLY DATA'!AL$11:AL$14577,'WEEKLY DATA'!$A$11:$A$14577,'MONTHLY DATA'!$A160,'WEEKLY DATA'!$B$11:$B$14577,'MONTHLY DATA'!$B160)</f>
        <v>428.75</v>
      </c>
      <c r="AM160" s="154">
        <f t="shared" si="116"/>
        <v>0.20140105078809101</v>
      </c>
      <c r="AN160" s="169">
        <f>AVERAGEIFS('WEEKLY DATA'!AN$11:AN$14577,'WEEKLY DATA'!$A$11:$A$14577,'MONTHLY DATA'!$A160,'WEEKLY DATA'!$B$11:$B$14577,'MONTHLY DATA'!$B160)</f>
        <v>387.5</v>
      </c>
      <c r="AO160" s="78">
        <f>AVERAGEIFS('WEEKLY DATA'!AO$11:AO$14577,'WEEKLY DATA'!$A$11:$A$14577,'MONTHLY DATA'!$A160,'WEEKLY DATA'!$B$11:$B$14577,'MONTHLY DATA'!$B160)</f>
        <v>397.5</v>
      </c>
      <c r="AP160" s="78">
        <f>AVERAGEIFS('WEEKLY DATA'!AP$11:AP$14577,'WEEKLY DATA'!$A$11:$A$14577,'MONTHLY DATA'!$A160,'WEEKLY DATA'!$B$11:$B$14577,'MONTHLY DATA'!$B160)</f>
        <v>392.5</v>
      </c>
      <c r="AQ160" s="154">
        <f t="shared" si="117"/>
        <v>0.1234347048300537</v>
      </c>
      <c r="AR160" s="169">
        <f>AVERAGEIFS('WEEKLY DATA'!AR$11:AR$14577,'WEEKLY DATA'!$A$11:$A$14577,'MONTHLY DATA'!$A160,'WEEKLY DATA'!$B$11:$B$14577,'MONTHLY DATA'!$B160)</f>
        <v>412.5</v>
      </c>
      <c r="AS160" s="78">
        <f>AVERAGEIFS('WEEKLY DATA'!AS$11:AS$14577,'WEEKLY DATA'!$A$11:$A$14577,'MONTHLY DATA'!$A160,'WEEKLY DATA'!$B$11:$B$14577,'MONTHLY DATA'!$B160)</f>
        <v>422.5</v>
      </c>
      <c r="AT160" s="78">
        <f>AVERAGEIFS('WEEKLY DATA'!AT$11:AT$14577,'WEEKLY DATA'!$A$11:$A$14577,'MONTHLY DATA'!$A160,'WEEKLY DATA'!$B$11:$B$14577,'MONTHLY DATA'!$B160)</f>
        <v>417.5</v>
      </c>
      <c r="AU160" s="154">
        <f t="shared" si="118"/>
        <v>2.1406727828746197E-2</v>
      </c>
      <c r="AV160" s="169">
        <f>AVERAGEIFS('WEEKLY DATA'!AV$11:AV$14577,'WEEKLY DATA'!$A$11:$A$14577,'MONTHLY DATA'!$A160,'WEEKLY DATA'!$B$11:$B$14577,'MONTHLY DATA'!$B160)</f>
        <v>340</v>
      </c>
      <c r="AW160" s="78">
        <f>AVERAGEIFS('WEEKLY DATA'!AW$11:AW$14577,'WEEKLY DATA'!$A$11:$A$14577,'MONTHLY DATA'!$A160,'WEEKLY DATA'!$B$11:$B$14577,'MONTHLY DATA'!$B160)</f>
        <v>350</v>
      </c>
      <c r="AX160" s="78">
        <f>AVERAGEIFS('WEEKLY DATA'!AX$11:AX$14577,'WEEKLY DATA'!$A$11:$A$14577,'MONTHLY DATA'!$A160,'WEEKLY DATA'!$B$11:$B$14577,'MONTHLY DATA'!$B160)</f>
        <v>345</v>
      </c>
      <c r="AY160" s="154">
        <f t="shared" si="119"/>
        <v>6.5637065637065728E-2</v>
      </c>
      <c r="AZ160" s="169">
        <f>AVERAGEIFS('WEEKLY DATA'!AZ$11:AZ$14577,'WEEKLY DATA'!$A$11:$A$14577,'MONTHLY DATA'!$A160,'WEEKLY DATA'!$B$11:$B$14577,'MONTHLY DATA'!$B160)</f>
        <v>440</v>
      </c>
      <c r="BA160" s="78">
        <f>AVERAGEIFS('WEEKLY DATA'!BA$11:BA$14577,'WEEKLY DATA'!$A$11:$A$14577,'MONTHLY DATA'!$A160,'WEEKLY DATA'!$B$11:$B$14577,'MONTHLY DATA'!$B160)</f>
        <v>450</v>
      </c>
      <c r="BB160" s="78">
        <f>AVERAGEIFS('WEEKLY DATA'!BB$11:BB$14577,'WEEKLY DATA'!$A$11:$A$14577,'MONTHLY DATA'!$A160,'WEEKLY DATA'!$B$11:$B$14577,'MONTHLY DATA'!$B160)</f>
        <v>445</v>
      </c>
      <c r="BC160" s="154">
        <f t="shared" si="120"/>
        <v>2.5936599423631135E-2</v>
      </c>
      <c r="BD160" s="169">
        <f>AVERAGEIFS('WEEKLY DATA'!BD$11:BD$14577,'WEEKLY DATA'!$A$11:$A$14577,'MONTHLY DATA'!$A160,'WEEKLY DATA'!$B$11:$B$14577,'MONTHLY DATA'!$B160)</f>
        <v>373.75</v>
      </c>
      <c r="BE160" s="78">
        <f>AVERAGEIFS('WEEKLY DATA'!BE$11:BE$14577,'WEEKLY DATA'!$A$11:$A$14577,'MONTHLY DATA'!$A160,'WEEKLY DATA'!$B$11:$B$14577,'MONTHLY DATA'!$B160)</f>
        <v>383.75</v>
      </c>
      <c r="BF160" s="78">
        <f>AVERAGEIFS('WEEKLY DATA'!BF$11:BF$14577,'WEEKLY DATA'!$A$11:$A$14577,'MONTHLY DATA'!$A160,'WEEKLY DATA'!$B$11:$B$14577,'MONTHLY DATA'!$B160)</f>
        <v>378.75</v>
      </c>
      <c r="BG160" s="154">
        <f t="shared" si="121"/>
        <v>8.3194675540765317E-3</v>
      </c>
      <c r="BH160" s="169">
        <f>AVERAGEIFS('WEEKLY DATA'!BH$11:BH$14577,'WEEKLY DATA'!$A$11:$A$14577,'MONTHLY DATA'!$A160,'WEEKLY DATA'!$B$11:$B$14577,'MONTHLY DATA'!$B160)</f>
        <v>411.25</v>
      </c>
      <c r="BI160" s="78">
        <f>AVERAGEIFS('WEEKLY DATA'!BI$11:BI$14577,'WEEKLY DATA'!$A$11:$A$14577,'MONTHLY DATA'!$A160,'WEEKLY DATA'!$B$11:$B$14577,'MONTHLY DATA'!$B160)</f>
        <v>421.25</v>
      </c>
      <c r="BJ160" s="78">
        <f>AVERAGEIFS('WEEKLY DATA'!BJ$11:BJ$14577,'WEEKLY DATA'!$A$11:$A$14577,'MONTHLY DATA'!$A160,'WEEKLY DATA'!$B$11:$B$14577,'MONTHLY DATA'!$B160)</f>
        <v>416.25</v>
      </c>
      <c r="BK160" s="154">
        <f t="shared" si="122"/>
        <v>2.7777777777777679E-2</v>
      </c>
      <c r="BL160" s="169">
        <f>AVERAGEIFS('WEEKLY DATA'!BL$11:BL$14577,'WEEKLY DATA'!$A$11:$A$14577,'MONTHLY DATA'!$A160,'WEEKLY DATA'!$B$11:$B$14577,'MONTHLY DATA'!$B160)</f>
        <v>328.75</v>
      </c>
      <c r="BM160" s="78">
        <f>AVERAGEIFS('WEEKLY DATA'!BM$11:BM$14577,'WEEKLY DATA'!$A$11:$A$14577,'MONTHLY DATA'!$A160,'WEEKLY DATA'!$B$11:$B$14577,'MONTHLY DATA'!$B160)</f>
        <v>338.75</v>
      </c>
      <c r="BN160" s="78">
        <f>AVERAGEIFS('WEEKLY DATA'!BN$11:BN$14577,'WEEKLY DATA'!$A$11:$A$14577,'MONTHLY DATA'!$A160,'WEEKLY DATA'!$B$11:$B$14577,'MONTHLY DATA'!$B160)</f>
        <v>333.75</v>
      </c>
      <c r="BO160" s="154">
        <f t="shared" si="123"/>
        <v>0.1583514099783081</v>
      </c>
      <c r="BP160" s="78">
        <f>AVERAGEIFS('WEEKLY DATA'!BP$11:BP$14577,'WEEKLY DATA'!$A$11:$A$14577,'MONTHLY DATA'!$A160,'WEEKLY DATA'!$B$11:$B$14577,'MONTHLY DATA'!$B160)</f>
        <v>433.75</v>
      </c>
      <c r="BQ160" s="78">
        <f>AVERAGEIFS('WEEKLY DATA'!BQ$11:BQ$14577,'WEEKLY DATA'!$A$11:$A$14577,'MONTHLY DATA'!$A160,'WEEKLY DATA'!$B$11:$B$14577,'MONTHLY DATA'!$B160)</f>
        <v>443.75</v>
      </c>
      <c r="BR160" s="78">
        <f>AVERAGEIFS('WEEKLY DATA'!BR$11:BR$14577,'WEEKLY DATA'!$A$11:$A$14577,'MONTHLY DATA'!$A160,'WEEKLY DATA'!$B$11:$B$14577,'MONTHLY DATA'!$B160)</f>
        <v>438.75</v>
      </c>
      <c r="BS160" s="154">
        <f t="shared" si="124"/>
        <v>5.0898203592814273E-2</v>
      </c>
      <c r="BT160" s="78">
        <f>AVERAGEIFS('WEEKLY DATA'!BT$11:BT$14577,'WEEKLY DATA'!$A$11:$A$14577,'MONTHLY DATA'!$A160,'WEEKLY DATA'!$B$11:$B$14577,'MONTHLY DATA'!$B160)</f>
        <v>392.5</v>
      </c>
      <c r="BU160" s="78">
        <f>AVERAGEIFS('WEEKLY DATA'!BU$11:BU$14577,'WEEKLY DATA'!$A$11:$A$14577,'MONTHLY DATA'!$A160,'WEEKLY DATA'!$B$11:$B$14577,'MONTHLY DATA'!$B160)</f>
        <v>402.5</v>
      </c>
      <c r="BV160" s="78">
        <f>AVERAGEIFS('WEEKLY DATA'!BV$11:BV$14577,'WEEKLY DATA'!$A$11:$A$14577,'MONTHLY DATA'!$A160,'WEEKLY DATA'!$B$11:$B$14577,'MONTHLY DATA'!$B160)</f>
        <v>397.5</v>
      </c>
      <c r="BW160" s="154">
        <f t="shared" si="125"/>
        <v>0.10225303292894283</v>
      </c>
      <c r="BX160" s="78">
        <f>AVERAGEIFS('WEEKLY DATA'!BX$11:BX$14577,'WEEKLY DATA'!$A$11:$A$14577,'MONTHLY DATA'!$A160,'WEEKLY DATA'!$B$11:$B$14577,'MONTHLY DATA'!$B160)</f>
        <v>440</v>
      </c>
      <c r="BY160" s="78">
        <f>AVERAGEIFS('WEEKLY DATA'!BY$11:BY$14577,'WEEKLY DATA'!$A$11:$A$14577,'MONTHLY DATA'!$A160,'WEEKLY DATA'!$B$11:$B$14577,'MONTHLY DATA'!$B160)</f>
        <v>450</v>
      </c>
      <c r="BZ160" s="78">
        <f>AVERAGEIFS('WEEKLY DATA'!BZ$11:BZ$14577,'WEEKLY DATA'!$A$11:$A$14577,'MONTHLY DATA'!$A160,'WEEKLY DATA'!$B$11:$B$14577,'MONTHLY DATA'!$B160)</f>
        <v>445</v>
      </c>
      <c r="CA160" s="154">
        <f t="shared" si="126"/>
        <v>7.8787878787878851E-2</v>
      </c>
      <c r="CB160" s="78">
        <f>AVERAGEIFS('WEEKLY DATA'!CB$11:CB$14577,'WEEKLY DATA'!$A$11:$A$14577,'MONTHLY DATA'!$A160,'WEEKLY DATA'!$B$11:$B$14577,'MONTHLY DATA'!$B160)</f>
        <v>567.5</v>
      </c>
      <c r="CC160" s="78">
        <f>AVERAGEIFS('WEEKLY DATA'!CC$11:CC$14577,'WEEKLY DATA'!$A$11:$A$14577,'MONTHLY DATA'!$A160,'WEEKLY DATA'!$B$11:$B$14577,'MONTHLY DATA'!$B160)</f>
        <v>577.5</v>
      </c>
      <c r="CD160" s="78">
        <f>AVERAGEIFS('WEEKLY DATA'!CD$11:CD$14577,'WEEKLY DATA'!$A$11:$A$14577,'MONTHLY DATA'!$A160,'WEEKLY DATA'!$B$11:$B$14577,'MONTHLY DATA'!$B160)</f>
        <v>572.5</v>
      </c>
      <c r="CE160" s="154">
        <f t="shared" si="127"/>
        <v>1.8909899888765347E-2</v>
      </c>
      <c r="CF160" s="78">
        <f>AVERAGEIFS('WEEKLY DATA'!CF$11:CF$14577,'WEEKLY DATA'!$A$11:$A$14577,'MONTHLY DATA'!$A160,'WEEKLY DATA'!$B$11:$B$14577,'MONTHLY DATA'!$B160)</f>
        <v>450</v>
      </c>
      <c r="CG160" s="78">
        <f>AVERAGEIFS('WEEKLY DATA'!CG$11:CG$14577,'WEEKLY DATA'!$A$11:$A$14577,'MONTHLY DATA'!$A160,'WEEKLY DATA'!$B$11:$B$14577,'MONTHLY DATA'!$B160)</f>
        <v>460</v>
      </c>
      <c r="CH160" s="78">
        <f>AVERAGEIFS('WEEKLY DATA'!CH$11:CH$14577,'WEEKLY DATA'!$A$11:$A$14577,'MONTHLY DATA'!$A160,'WEEKLY DATA'!$B$11:$B$14577,'MONTHLY DATA'!$B160)</f>
        <v>455</v>
      </c>
      <c r="CI160" s="154">
        <f t="shared" si="128"/>
        <v>1.3927576601671321E-2</v>
      </c>
      <c r="CJ160" s="78">
        <f>AVERAGEIFS('WEEKLY DATA'!CJ$11:CJ$14577,'WEEKLY DATA'!$A$11:$A$14577,'MONTHLY DATA'!$A160,'WEEKLY DATA'!$B$11:$B$14577,'MONTHLY DATA'!$B160)</f>
        <v>418.75</v>
      </c>
      <c r="CK160" s="78">
        <f>AVERAGEIFS('WEEKLY DATA'!CK$11:CK$14577,'WEEKLY DATA'!$A$11:$A$14577,'MONTHLY DATA'!$A160,'WEEKLY DATA'!$B$11:$B$14577,'MONTHLY DATA'!$B160)</f>
        <v>428.75</v>
      </c>
      <c r="CL160" s="78">
        <f>AVERAGEIFS('WEEKLY DATA'!CL$11:CL$14577,'WEEKLY DATA'!$A$11:$A$14577,'MONTHLY DATA'!$A160,'WEEKLY DATA'!$B$11:$B$14577,'MONTHLY DATA'!$B160)</f>
        <v>423.75</v>
      </c>
      <c r="CM160" s="154">
        <f t="shared" si="129"/>
        <v>1.4970059880239583E-2</v>
      </c>
      <c r="CN160" s="78">
        <f>AVERAGEIFS('WEEKLY DATA'!CN$11:CN$14577,'WEEKLY DATA'!$A$11:$A$14577,'MONTHLY DATA'!$A160,'WEEKLY DATA'!$B$11:$B$14577,'MONTHLY DATA'!$B160)</f>
        <v>440</v>
      </c>
      <c r="CO160" s="78">
        <f>AVERAGEIFS('WEEKLY DATA'!CO$11:CO$14577,'WEEKLY DATA'!$A$11:$A$14577,'MONTHLY DATA'!$A160,'WEEKLY DATA'!$B$11:$B$14577,'MONTHLY DATA'!$B160)</f>
        <v>450</v>
      </c>
      <c r="CP160" s="78">
        <f>AVERAGEIFS('WEEKLY DATA'!CP$11:CP$14577,'WEEKLY DATA'!$A$11:$A$14577,'MONTHLY DATA'!$A160,'WEEKLY DATA'!$B$11:$B$14577,'MONTHLY DATA'!$B160)</f>
        <v>445</v>
      </c>
      <c r="CQ160" s="154">
        <f t="shared" si="130"/>
        <v>7.8787878787878851E-2</v>
      </c>
      <c r="CR160" s="78">
        <f>AVERAGEIFS('WEEKLY DATA'!CR$11:CR$14577,'WEEKLY DATA'!$A$11:$A$14577,'MONTHLY DATA'!$A160,'WEEKLY DATA'!$B$11:$B$14577,'MONTHLY DATA'!$B160)</f>
        <v>480</v>
      </c>
      <c r="CS160" s="78">
        <f>AVERAGEIFS('WEEKLY DATA'!CS$11:CS$14577,'WEEKLY DATA'!$A$11:$A$14577,'MONTHLY DATA'!$A160,'WEEKLY DATA'!$B$11:$B$14577,'MONTHLY DATA'!$B160)</f>
        <v>490</v>
      </c>
      <c r="CT160" s="78">
        <f>AVERAGEIFS('WEEKLY DATA'!CT$11:CT$14577,'WEEKLY DATA'!$A$11:$A$14577,'MONTHLY DATA'!$A160,'WEEKLY DATA'!$B$11:$B$14577,'MONTHLY DATA'!$B160)</f>
        <v>485</v>
      </c>
      <c r="CU160" s="154">
        <f t="shared" si="131"/>
        <v>0</v>
      </c>
      <c r="CV160" s="169">
        <f>AVERAGEIFS('WEEKLY DATA'!CV$11:CV$14577,'WEEKLY DATA'!$A$11:$A$14577,'MONTHLY DATA'!$A160,'WEEKLY DATA'!$B$11:$B$14577,'MONTHLY DATA'!$B160)</f>
        <v>475</v>
      </c>
      <c r="CW160" s="78">
        <f>AVERAGEIFS('WEEKLY DATA'!CW$11:CW$14577,'WEEKLY DATA'!$A$11:$A$14577,'MONTHLY DATA'!$A160,'WEEKLY DATA'!$B$11:$B$14577,'MONTHLY DATA'!$B160)</f>
        <v>485</v>
      </c>
      <c r="CX160" s="78">
        <f>AVERAGEIFS('WEEKLY DATA'!CX$11:CX$14577,'WEEKLY DATA'!$A$11:$A$14577,'MONTHLY DATA'!$A160,'WEEKLY DATA'!$B$11:$B$14577,'MONTHLY DATA'!$B160)</f>
        <v>480</v>
      </c>
      <c r="CY160" s="154">
        <f t="shared" si="132"/>
        <v>9.1984231274637729E-3</v>
      </c>
      <c r="CZ160" s="169">
        <f>AVERAGEIFS('WEEKLY DATA'!CZ$11:CZ$14577,'WEEKLY DATA'!$A$11:$A$14577,'MONTHLY DATA'!$A160,'WEEKLY DATA'!$B$11:$B$14577,'MONTHLY DATA'!$B160)</f>
        <v>448.75</v>
      </c>
      <c r="DA160" s="78">
        <f>AVERAGEIFS('WEEKLY DATA'!DA$11:DA$14577,'WEEKLY DATA'!$A$11:$A$14577,'MONTHLY DATA'!$A160,'WEEKLY DATA'!$B$11:$B$14577,'MONTHLY DATA'!$B160)</f>
        <v>458.75</v>
      </c>
      <c r="DB160" s="78">
        <f>AVERAGEIFS('WEEKLY DATA'!DB$11:DB$14577,'WEEKLY DATA'!$A$11:$A$14577,'MONTHLY DATA'!$A160,'WEEKLY DATA'!$B$11:$B$14577,'MONTHLY DATA'!$B160)</f>
        <v>453.75</v>
      </c>
      <c r="DC160" s="154">
        <f t="shared" si="133"/>
        <v>2.8328611898017053E-2</v>
      </c>
      <c r="DD160" s="78">
        <f>AVERAGEIFS('WEEKLY DATA'!DD$11:DD$14577,'WEEKLY DATA'!$A$11:$A$14577,'MONTHLY DATA'!$A160,'WEEKLY DATA'!$B$11:$B$14577,'MONTHLY DATA'!$B160)</f>
        <v>500</v>
      </c>
      <c r="DE160" s="78">
        <f>AVERAGEIFS('WEEKLY DATA'!DE$11:DE$14577,'WEEKLY DATA'!$A$11:$A$14577,'MONTHLY DATA'!$A160,'WEEKLY DATA'!$B$11:$B$14577,'MONTHLY DATA'!$B160)</f>
        <v>510</v>
      </c>
      <c r="DF160" s="78">
        <f>AVERAGEIFS('WEEKLY DATA'!DF$11:DF$14577,'WEEKLY DATA'!$A$11:$A$14577,'MONTHLY DATA'!$A160,'WEEKLY DATA'!$B$11:$B$14577,'MONTHLY DATA'!$B160)</f>
        <v>505</v>
      </c>
      <c r="DG160" s="154">
        <f t="shared" si="134"/>
        <v>8.1659973226238192E-2</v>
      </c>
      <c r="DH160" s="78">
        <f>AVERAGEIFS('WEEKLY DATA'!DH$11:DH$14577,'WEEKLY DATA'!$A$11:$A$14577,'MONTHLY DATA'!$A160,'WEEKLY DATA'!$B$11:$B$14577,'MONTHLY DATA'!$B160)</f>
        <v>610</v>
      </c>
      <c r="DI160" s="78">
        <f>AVERAGEIFS('WEEKLY DATA'!DI$11:DI$14577,'WEEKLY DATA'!$A$11:$A$14577,'MONTHLY DATA'!$A160,'WEEKLY DATA'!$B$11:$B$14577,'MONTHLY DATA'!$B160)</f>
        <v>620</v>
      </c>
      <c r="DJ160" s="78">
        <f>AVERAGEIFS('WEEKLY DATA'!DJ$11:DJ$14577,'WEEKLY DATA'!$A$11:$A$14577,'MONTHLY DATA'!$A160,'WEEKLY DATA'!$B$11:$B$14577,'MONTHLY DATA'!$B160)</f>
        <v>615</v>
      </c>
      <c r="DK160" s="154">
        <f t="shared" si="135"/>
        <v>3.1446540880503138E-2</v>
      </c>
      <c r="DL160" s="169">
        <f>AVERAGEIFS('WEEKLY DATA'!DL$11:DL$14577,'WEEKLY DATA'!$A$11:$A$14577,'MONTHLY DATA'!$A160,'WEEKLY DATA'!$B$11:$B$14577,'MONTHLY DATA'!$B160)</f>
        <v>462.5</v>
      </c>
      <c r="DM160" s="78">
        <f>AVERAGEIFS('WEEKLY DATA'!DM$11:DM$14577,'WEEKLY DATA'!$A$11:$A$14577,'MONTHLY DATA'!$A160,'WEEKLY DATA'!$B$11:$B$14577,'MONTHLY DATA'!$B160)</f>
        <v>472.5</v>
      </c>
      <c r="DN160" s="78">
        <f>AVERAGEIFS('WEEKLY DATA'!DN$11:DN$14577,'WEEKLY DATA'!$A$11:$A$14577,'MONTHLY DATA'!$A160,'WEEKLY DATA'!$B$11:$B$14577,'MONTHLY DATA'!$B160)</f>
        <v>467.5</v>
      </c>
      <c r="DO160" s="154">
        <f t="shared" si="136"/>
        <v>3.8888888888888973E-2</v>
      </c>
      <c r="DP160" s="78">
        <f>AVERAGEIFS('WEEKLY DATA'!DP$11:DP$14577,'WEEKLY DATA'!$A$11:$A$14577,'MONTHLY DATA'!$A160,'WEEKLY DATA'!$B$11:$B$14577,'MONTHLY DATA'!$B160)</f>
        <v>415</v>
      </c>
      <c r="DQ160" s="78">
        <f>AVERAGEIFS('WEEKLY DATA'!DQ$11:DQ$14577,'WEEKLY DATA'!$A$11:$A$14577,'MONTHLY DATA'!$A160,'WEEKLY DATA'!$B$11:$B$14577,'MONTHLY DATA'!$B160)</f>
        <v>425</v>
      </c>
      <c r="DR160" s="78">
        <f>AVERAGEIFS('WEEKLY DATA'!DR$11:DR$14577,'WEEKLY DATA'!$A$11:$A$14577,'MONTHLY DATA'!$A160,'WEEKLY DATA'!$B$11:$B$14577,'MONTHLY DATA'!$B160)</f>
        <v>420</v>
      </c>
      <c r="DS160" s="154">
        <f t="shared" si="137"/>
        <v>5.6603773584905648E-2</v>
      </c>
      <c r="DT160" s="78">
        <f>AVERAGEIFS('WEEKLY DATA'!DT$11:DT$14577,'WEEKLY DATA'!$A$11:$A$14577,'MONTHLY DATA'!$A160,'WEEKLY DATA'!$B$11:$B$14577,'MONTHLY DATA'!$B160)</f>
        <v>500</v>
      </c>
      <c r="DU160" s="78">
        <f>AVERAGEIFS('WEEKLY DATA'!DU$11:DU$14577,'WEEKLY DATA'!$A$11:$A$14577,'MONTHLY DATA'!$A160,'WEEKLY DATA'!$B$11:$B$14577,'MONTHLY DATA'!$B160)</f>
        <v>510</v>
      </c>
      <c r="DV160" s="78">
        <f>AVERAGEIFS('WEEKLY DATA'!DV$11:DV$14577,'WEEKLY DATA'!$A$11:$A$14577,'MONTHLY DATA'!$A160,'WEEKLY DATA'!$B$11:$B$14577,'MONTHLY DATA'!$B160)</f>
        <v>505</v>
      </c>
      <c r="DW160" s="154">
        <f t="shared" si="138"/>
        <v>8.1659973226238192E-2</v>
      </c>
      <c r="DX160" s="78">
        <f>AVERAGEIFS('WEEKLY DATA'!DX$11:DX$14577,'WEEKLY DATA'!$A$11:$A$14577,'MONTHLY DATA'!$A160,'WEEKLY DATA'!$B$11:$B$14577,'MONTHLY DATA'!$B160)</f>
        <v>595</v>
      </c>
      <c r="DY160" s="78">
        <f>AVERAGEIFS('WEEKLY DATA'!DY$11:DY$14577,'WEEKLY DATA'!$A$11:$A$14577,'MONTHLY DATA'!$A160,'WEEKLY DATA'!$B$11:$B$14577,'MONTHLY DATA'!$B160)</f>
        <v>605</v>
      </c>
      <c r="DZ160" s="78">
        <f>AVERAGEIFS('WEEKLY DATA'!DZ$11:DZ$14577,'WEEKLY DATA'!$A$11:$A$14577,'MONTHLY DATA'!$A160,'WEEKLY DATA'!$B$11:$B$14577,'MONTHLY DATA'!$B160)</f>
        <v>600</v>
      </c>
      <c r="EA160" s="154">
        <f t="shared" si="139"/>
        <v>3.2258064516129004E-2</v>
      </c>
      <c r="EB160" s="78">
        <f>AVERAGEIFS('WEEKLY DATA'!EB$11:EB$14577,'WEEKLY DATA'!$A$11:$A$14577,'MONTHLY DATA'!$A160,'WEEKLY DATA'!$B$11:$B$14577,'MONTHLY DATA'!$B160)</f>
        <v>482.5</v>
      </c>
      <c r="EC160" s="78">
        <f>AVERAGEIFS('WEEKLY DATA'!EC$11:EC$14577,'WEEKLY DATA'!$A$11:$A$14577,'MONTHLY DATA'!$A160,'WEEKLY DATA'!$B$11:$B$14577,'MONTHLY DATA'!$B160)</f>
        <v>492.5</v>
      </c>
      <c r="ED160" s="78">
        <f>AVERAGEIFS('WEEKLY DATA'!ED$11:ED$14577,'WEEKLY DATA'!$A$11:$A$14577,'MONTHLY DATA'!$A160,'WEEKLY DATA'!$B$11:$B$14577,'MONTHLY DATA'!$B160)</f>
        <v>487.5</v>
      </c>
      <c r="EE160" s="154">
        <f t="shared" si="140"/>
        <v>4.0000000000000036E-2</v>
      </c>
      <c r="EF160" s="169">
        <f>AVERAGEIFS('WEEKLY DATA'!EF$11:EF$14577,'WEEKLY DATA'!$A$11:$A$14577,'MONTHLY DATA'!$A160,'WEEKLY DATA'!$B$11:$B$14577,'MONTHLY DATA'!$B160)</f>
        <v>435</v>
      </c>
      <c r="EG160" s="78">
        <f>AVERAGEIFS('WEEKLY DATA'!EG$11:EG$14577,'WEEKLY DATA'!$A$11:$A$14577,'MONTHLY DATA'!$A160,'WEEKLY DATA'!$B$11:$B$14577,'MONTHLY DATA'!$B160)</f>
        <v>445</v>
      </c>
      <c r="EH160" s="78">
        <f>AVERAGEIFS('WEEKLY DATA'!EH$11:EH$14577,'WEEKLY DATA'!$A$11:$A$14577,'MONTHLY DATA'!$A160,'WEEKLY DATA'!$B$11:$B$14577,'MONTHLY DATA'!$B160)</f>
        <v>440</v>
      </c>
      <c r="EI160" s="154">
        <f t="shared" si="141"/>
        <v>-1.4184397163120588E-3</v>
      </c>
      <c r="EJ160" s="78">
        <f>AVERAGEIFS('WEEKLY DATA'!EJ$11:EJ$14577,'WEEKLY DATA'!$A$11:$A$14577,'MONTHLY DATA'!$A160,'WEEKLY DATA'!$B$11:$B$14577,'MONTHLY DATA'!$B160)</f>
        <v>453.75</v>
      </c>
      <c r="EK160" s="78">
        <f>AVERAGEIFS('WEEKLY DATA'!EK$11:EK$14577,'WEEKLY DATA'!$A$11:$A$14577,'MONTHLY DATA'!$A160,'WEEKLY DATA'!$B$11:$B$14577,'MONTHLY DATA'!$B160)</f>
        <v>463.75</v>
      </c>
      <c r="EL160" s="78">
        <f>AVERAGEIFS('WEEKLY DATA'!EL$11:EL$14577,'WEEKLY DATA'!$A$11:$A$14577,'MONTHLY DATA'!$A160,'WEEKLY DATA'!$B$11:$B$14577,'MONTHLY DATA'!$B160)</f>
        <v>458.75</v>
      </c>
      <c r="EM160" s="154">
        <f t="shared" si="142"/>
        <v>2.732240437158362E-3</v>
      </c>
      <c r="EN160" s="78">
        <f>AVERAGEIFS('WEEKLY DATA'!EN$11:EN$14577,'WEEKLY DATA'!$A$11:$A$14577,'MONTHLY DATA'!$A160,'WEEKLY DATA'!$B$11:$B$14577,'MONTHLY DATA'!$B160)</f>
        <v>640</v>
      </c>
      <c r="EO160" s="78">
        <f>AVERAGEIFS('WEEKLY DATA'!EO$11:EO$14577,'WEEKLY DATA'!$A$11:$A$14577,'MONTHLY DATA'!$A160,'WEEKLY DATA'!$B$11:$B$14577,'MONTHLY DATA'!$B160)</f>
        <v>650</v>
      </c>
      <c r="EP160" s="78">
        <f>AVERAGEIFS('WEEKLY DATA'!EP$11:EP$14577,'WEEKLY DATA'!$A$11:$A$14577,'MONTHLY DATA'!$A160,'WEEKLY DATA'!$B$11:$B$14577,'MONTHLY DATA'!$B160)</f>
        <v>645</v>
      </c>
      <c r="EQ160" s="154">
        <f t="shared" si="143"/>
        <v>2.9940119760478945E-2</v>
      </c>
      <c r="ER160" s="78">
        <f>AVERAGEIFS('WEEKLY DATA'!ER$11:ER$14577,'WEEKLY DATA'!$A$11:$A$14577,'MONTHLY DATA'!$A160,'WEEKLY DATA'!$B$11:$B$14577,'MONTHLY DATA'!$B160)</f>
        <v>452.5</v>
      </c>
      <c r="ES160" s="78">
        <f>AVERAGEIFS('WEEKLY DATA'!ES$11:ES$14577,'WEEKLY DATA'!$A$11:$A$14577,'MONTHLY DATA'!$A160,'WEEKLY DATA'!$B$11:$B$14577,'MONTHLY DATA'!$B160)</f>
        <v>462.5</v>
      </c>
      <c r="ET160" s="78">
        <f>AVERAGEIFS('WEEKLY DATA'!ET$11:ET$14577,'WEEKLY DATA'!$A$11:$A$14577,'MONTHLY DATA'!$A160,'WEEKLY DATA'!$B$11:$B$14577,'MONTHLY DATA'!$B160)</f>
        <v>457.5</v>
      </c>
      <c r="EU160" s="154">
        <f t="shared" si="144"/>
        <v>2.6647966339411022E-2</v>
      </c>
      <c r="EV160" s="78">
        <f>AVERAGEIFS('WEEKLY DATA'!EV$11:EV$14577,'WEEKLY DATA'!$A$11:$A$14577,'MONTHLY DATA'!$A160,'WEEKLY DATA'!$B$11:$B$14577,'MONTHLY DATA'!$B160)</f>
        <v>415</v>
      </c>
      <c r="EW160" s="78">
        <f>AVERAGEIFS('WEEKLY DATA'!EW$11:EW$14577,'WEEKLY DATA'!$A$11:$A$14577,'MONTHLY DATA'!$A160,'WEEKLY DATA'!$B$11:$B$14577,'MONTHLY DATA'!$B160)</f>
        <v>425</v>
      </c>
      <c r="EX160" s="78">
        <f>AVERAGEIFS('WEEKLY DATA'!EX$11:EX$14577,'WEEKLY DATA'!$A$11:$A$14577,'MONTHLY DATA'!$A160,'WEEKLY DATA'!$B$11:$B$14577,'MONTHLY DATA'!$B160)</f>
        <v>420</v>
      </c>
      <c r="EY160" s="154">
        <f t="shared" si="145"/>
        <v>8.0385852090032239E-2</v>
      </c>
      <c r="EZ160" s="78">
        <f>AVERAGEIFS('WEEKLY DATA'!EZ$11:EZ$14577,'WEEKLY DATA'!$A$11:$A$14577,'MONTHLY DATA'!$A160,'WEEKLY DATA'!$B$11:$B$14577,'MONTHLY DATA'!$B160)</f>
        <v>452.5</v>
      </c>
      <c r="FA160" s="78">
        <f>AVERAGEIFS('WEEKLY DATA'!FA$11:FA$14577,'WEEKLY DATA'!$A$11:$A$14577,'MONTHLY DATA'!$A160,'WEEKLY DATA'!$B$11:$B$14577,'MONTHLY DATA'!$B160)</f>
        <v>462.5</v>
      </c>
      <c r="FB160" s="78">
        <f>AVERAGEIFS('WEEKLY DATA'!FB$11:FB$14577,'WEEKLY DATA'!$A$11:$A$14577,'MONTHLY DATA'!$A160,'WEEKLY DATA'!$B$11:$B$14577,'MONTHLY DATA'!$B160)</f>
        <v>457.5</v>
      </c>
      <c r="FC160" s="154">
        <f t="shared" si="146"/>
        <v>0</v>
      </c>
      <c r="FD160" s="78">
        <f>AVERAGEIFS('WEEKLY DATA'!FD$11:FD$14577,'WEEKLY DATA'!$A$11:$A$14577,'MONTHLY DATA'!$A160,'WEEKLY DATA'!$B$11:$B$14577,'MONTHLY DATA'!$B160)</f>
        <v>403.75</v>
      </c>
      <c r="FE160" s="78">
        <f>AVERAGEIFS('WEEKLY DATA'!FE$11:FE$14577,'WEEKLY DATA'!$A$11:$A$14577,'MONTHLY DATA'!$A160,'WEEKLY DATA'!$B$11:$B$14577,'MONTHLY DATA'!$B160)</f>
        <v>413.75</v>
      </c>
      <c r="FF160" s="78">
        <f>AVERAGEIFS('WEEKLY DATA'!FF$11:FF$14577,'WEEKLY DATA'!$A$11:$A$14577,'MONTHLY DATA'!$A160,'WEEKLY DATA'!$B$11:$B$14577,'MONTHLY DATA'!$B160)</f>
        <v>408.75</v>
      </c>
      <c r="FG160" s="154">
        <f t="shared" si="147"/>
        <v>0.18264014466546108</v>
      </c>
      <c r="FH160" s="78">
        <f>AVERAGEIFS('WEEKLY DATA'!FH$11:FH$14577,'WEEKLY DATA'!$A$11:$A$14577,'MONTHLY DATA'!$A160,'WEEKLY DATA'!$B$11:$B$14577,'MONTHLY DATA'!$B160)</f>
        <v>418.75</v>
      </c>
      <c r="FI160" s="78">
        <f>AVERAGEIFS('WEEKLY DATA'!FI$11:FI$14577,'WEEKLY DATA'!$A$11:$A$14577,'MONTHLY DATA'!$A160,'WEEKLY DATA'!$B$11:$B$14577,'MONTHLY DATA'!$B160)</f>
        <v>428.75</v>
      </c>
      <c r="FJ160" s="78">
        <f>AVERAGEIFS('WEEKLY DATA'!FJ$11:FJ$14577,'WEEKLY DATA'!$A$11:$A$14577,'MONTHLY DATA'!$A160,'WEEKLY DATA'!$B$11:$B$14577,'MONTHLY DATA'!$B160)</f>
        <v>423.75</v>
      </c>
      <c r="FK160" s="154">
        <f t="shared" si="148"/>
        <v>3.9877300613496924E-2</v>
      </c>
      <c r="FL160" s="169">
        <f>AVERAGEIFS('WEEKLY DATA'!FL$11:FL$14577,'WEEKLY DATA'!$A$11:$A$14577,'MONTHLY DATA'!$A160,'WEEKLY DATA'!$B$11:$B$14577,'MONTHLY DATA'!$B160)</f>
        <v>400</v>
      </c>
      <c r="FM160" s="78">
        <f>AVERAGEIFS('WEEKLY DATA'!FM$11:FM$14577,'WEEKLY DATA'!$A$11:$A$14577,'MONTHLY DATA'!$A160,'WEEKLY DATA'!$B$11:$B$14577,'MONTHLY DATA'!$B160)</f>
        <v>410</v>
      </c>
      <c r="FN160" s="78">
        <f>AVERAGEIFS('WEEKLY DATA'!FN$11:FN$14577,'WEEKLY DATA'!$A$11:$A$14577,'MONTHLY DATA'!$A160,'WEEKLY DATA'!$B$11:$B$14577,'MONTHLY DATA'!$B160)</f>
        <v>405</v>
      </c>
      <c r="FO160" s="154">
        <f t="shared" si="149"/>
        <v>2.0472440944881987E-2</v>
      </c>
      <c r="FP160" s="78">
        <f>AVERAGEIFS('WEEKLY DATA'!FP$11:FP$14577,'WEEKLY DATA'!$A$11:$A$14577,'MONTHLY DATA'!$A160,'WEEKLY DATA'!$B$11:$B$14577,'MONTHLY DATA'!$B160)</f>
        <v>358.75</v>
      </c>
      <c r="FQ160" s="78">
        <f>AVERAGEIFS('WEEKLY DATA'!FQ$11:FQ$14577,'WEEKLY DATA'!$A$11:$A$14577,'MONTHLY DATA'!$A160,'WEEKLY DATA'!$B$11:$B$14577,'MONTHLY DATA'!$B160)</f>
        <v>368.75</v>
      </c>
      <c r="FR160" s="78">
        <f>AVERAGEIFS('WEEKLY DATA'!FR$11:FR$14577,'WEEKLY DATA'!$A$11:$A$14577,'MONTHLY DATA'!$A160,'WEEKLY DATA'!$B$11:$B$14577,'MONTHLY DATA'!$B160)</f>
        <v>363.75</v>
      </c>
      <c r="FS160" s="154">
        <f t="shared" si="150"/>
        <v>2.1052631578947434E-2</v>
      </c>
      <c r="FT160" s="78">
        <f>AVERAGEIFS('WEEKLY DATA'!FT$11:FT$14577,'WEEKLY DATA'!$A$11:$A$14577,'MONTHLY DATA'!$A160,'WEEKLY DATA'!$B$11:$B$14577,'MONTHLY DATA'!$B160)</f>
        <v>295</v>
      </c>
      <c r="FU160" s="78">
        <f>AVERAGEIFS('WEEKLY DATA'!FU$11:FU$14577,'WEEKLY DATA'!$A$11:$A$14577,'MONTHLY DATA'!$A160,'WEEKLY DATA'!$B$11:$B$14577,'MONTHLY DATA'!$B160)</f>
        <v>305</v>
      </c>
      <c r="FV160" s="78">
        <f>AVERAGEIFS('WEEKLY DATA'!FV$11:FV$14577,'WEEKLY DATA'!$A$11:$A$14577,'MONTHLY DATA'!$A160,'WEEKLY DATA'!$B$11:$B$14577,'MONTHLY DATA'!$B160)</f>
        <v>300</v>
      </c>
      <c r="FW160" s="154">
        <f t="shared" si="151"/>
        <v>-2.6369168356997985E-2</v>
      </c>
      <c r="FX160" s="78">
        <f>AVERAGEIFS('WEEKLY DATA'!FX$11:FX$14577,'WEEKLY DATA'!$A$11:$A$14577,'MONTHLY DATA'!$A160,'WEEKLY DATA'!$B$11:$B$14577,'MONTHLY DATA'!$B160)</f>
        <v>298.75</v>
      </c>
      <c r="FY160" s="78">
        <f>AVERAGEIFS('WEEKLY DATA'!FY$11:FY$14577,'WEEKLY DATA'!$A$11:$A$14577,'MONTHLY DATA'!$A160,'WEEKLY DATA'!$B$11:$B$14577,'MONTHLY DATA'!$B160)</f>
        <v>308.75</v>
      </c>
      <c r="FZ160" s="78">
        <f>AVERAGEIFS('WEEKLY DATA'!FZ$11:FZ$14577,'WEEKLY DATA'!$A$11:$A$14577,'MONTHLY DATA'!$A160,'WEEKLY DATA'!$B$11:$B$14577,'MONTHLY DATA'!$B160)</f>
        <v>303.75</v>
      </c>
      <c r="GA160" s="154">
        <f t="shared" si="152"/>
        <v>2.9661016949152463E-2</v>
      </c>
      <c r="GB160" s="78">
        <f>AVERAGEIFS('WEEKLY DATA'!GB$11:GB$14577,'WEEKLY DATA'!$A$11:$A$14577,'MONTHLY DATA'!$A160,'WEEKLY DATA'!$B$11:$B$14577,'MONTHLY DATA'!$B160)</f>
        <v>565</v>
      </c>
      <c r="GC160" s="78">
        <f>AVERAGEIFS('WEEKLY DATA'!GC$11:GC$14577,'WEEKLY DATA'!$A$11:$A$14577,'MONTHLY DATA'!$A160,'WEEKLY DATA'!$B$11:$B$14577,'MONTHLY DATA'!$B160)</f>
        <v>575</v>
      </c>
      <c r="GD160" s="78">
        <f>AVERAGEIFS('WEEKLY DATA'!GD$11:GD$14577,'WEEKLY DATA'!$A$11:$A$14577,'MONTHLY DATA'!$A160,'WEEKLY DATA'!$B$11:$B$14577,'MONTHLY DATA'!$B160)</f>
        <v>570</v>
      </c>
      <c r="GE160" s="154">
        <f t="shared" si="153"/>
        <v>7.7348066298341678E-3</v>
      </c>
      <c r="GF160" s="169">
        <f>AVERAGEIFS('WEEKLY DATA'!GF$11:GF$14577,'WEEKLY DATA'!$A$11:$A$14577,'MONTHLY DATA'!$A160,'WEEKLY DATA'!$B$11:$B$14577,'MONTHLY DATA'!$B160)</f>
        <v>538.75</v>
      </c>
      <c r="GG160" s="78">
        <f>AVERAGEIFS('WEEKLY DATA'!GG$11:GG$14577,'WEEKLY DATA'!$A$11:$A$14577,'MONTHLY DATA'!$A160,'WEEKLY DATA'!$B$11:$B$14577,'MONTHLY DATA'!$B160)</f>
        <v>548.75</v>
      </c>
      <c r="GH160" s="78">
        <f>AVERAGEIFS('WEEKLY DATA'!GH$11:GH$14577,'WEEKLY DATA'!$A$11:$A$14577,'MONTHLY DATA'!$A160,'WEEKLY DATA'!$B$11:$B$14577,'MONTHLY DATA'!$B160)</f>
        <v>543.75</v>
      </c>
      <c r="GI160" s="154">
        <f t="shared" si="154"/>
        <v>2.3529411764705799E-2</v>
      </c>
      <c r="GJ160" s="78">
        <f>AVERAGEIFS('WEEKLY DATA'!GJ$11:GJ$14577,'WEEKLY DATA'!$A$11:$A$14577,'MONTHLY DATA'!$A160,'WEEKLY DATA'!$B$11:$B$14577,'MONTHLY DATA'!$B160)</f>
        <v>510</v>
      </c>
      <c r="GK160" s="78">
        <f>AVERAGEIFS('WEEKLY DATA'!GK$11:GK$14577,'WEEKLY DATA'!$A$11:$A$14577,'MONTHLY DATA'!$A160,'WEEKLY DATA'!$B$11:$B$14577,'MONTHLY DATA'!$B160)</f>
        <v>520</v>
      </c>
      <c r="GL160" s="78">
        <f>AVERAGEIFS('WEEKLY DATA'!GL$11:GL$14577,'WEEKLY DATA'!$A$11:$A$14577,'MONTHLY DATA'!$A160,'WEEKLY DATA'!$B$11:$B$14577,'MONTHLY DATA'!$B160)</f>
        <v>515</v>
      </c>
      <c r="GM160" s="154">
        <f t="shared" si="155"/>
        <v>7.9947575360419298E-2</v>
      </c>
      <c r="GN160" s="78">
        <f>AVERAGEIFS('WEEKLY DATA'!GN$11:GN$14577,'WEEKLY DATA'!$A$11:$A$14577,'MONTHLY DATA'!$A160,'WEEKLY DATA'!$B$11:$B$14577,'MONTHLY DATA'!$B160)</f>
        <v>700</v>
      </c>
      <c r="GO160" s="78">
        <f>AVERAGEIFS('WEEKLY DATA'!GO$11:GO$14577,'WEEKLY DATA'!$A$11:$A$14577,'MONTHLY DATA'!$A160,'WEEKLY DATA'!$B$11:$B$14577,'MONTHLY DATA'!$B160)</f>
        <v>710</v>
      </c>
      <c r="GP160" s="78">
        <f>AVERAGEIFS('WEEKLY DATA'!GP$11:GP$14577,'WEEKLY DATA'!$A$11:$A$14577,'MONTHLY DATA'!$A160,'WEEKLY DATA'!$B$11:$B$14577,'MONTHLY DATA'!$B160)</f>
        <v>705</v>
      </c>
      <c r="GQ160" s="154">
        <f t="shared" si="156"/>
        <v>2.732240437158473E-2</v>
      </c>
      <c r="GR160" s="78"/>
    </row>
    <row r="161" spans="1:200" ht="15.75" x14ac:dyDescent="0.25">
      <c r="A161">
        <f t="shared" si="106"/>
        <v>7</v>
      </c>
      <c r="B161">
        <f t="shared" si="107"/>
        <v>2022</v>
      </c>
      <c r="C161" s="86">
        <v>44743</v>
      </c>
      <c r="D161" s="78">
        <f>AVERAGEIFS('WEEKLY DATA'!D$11:D$14577,'WEEKLY DATA'!$A$11:$A$14577,'MONTHLY DATA'!$A161,'WEEKLY DATA'!$B$11:$B$14577,'MONTHLY DATA'!$B161)</f>
        <v>454</v>
      </c>
      <c r="E161" s="78">
        <f>AVERAGEIFS('WEEKLY DATA'!E$11:E$14577,'WEEKLY DATA'!$A$11:$A$14577,'MONTHLY DATA'!$A161,'WEEKLY DATA'!$B$11:$B$14577,'MONTHLY DATA'!$B161)</f>
        <v>464</v>
      </c>
      <c r="F161" s="78">
        <f>AVERAGEIFS('WEEKLY DATA'!F$11:F$14577,'WEEKLY DATA'!$A$11:$A$14577,'MONTHLY DATA'!$A161,'WEEKLY DATA'!$B$11:$B$14577,'MONTHLY DATA'!$B161)</f>
        <v>459</v>
      </c>
      <c r="G161" s="154">
        <f t="shared" si="108"/>
        <v>-6.0869565217391286E-2</v>
      </c>
      <c r="H161" s="169">
        <f>AVERAGEIFS('WEEKLY DATA'!H$11:H$14577,'WEEKLY DATA'!$A$11:$A$14577,'MONTHLY DATA'!$A161,'WEEKLY DATA'!$B$11:$B$14577,'MONTHLY DATA'!$B161)</f>
        <v>416.5</v>
      </c>
      <c r="I161" s="78">
        <f>AVERAGEIFS('WEEKLY DATA'!I$11:I$14577,'WEEKLY DATA'!$A$11:$A$14577,'MONTHLY DATA'!$A161,'WEEKLY DATA'!$B$11:$B$14577,'MONTHLY DATA'!$B161)</f>
        <v>426.5</v>
      </c>
      <c r="J161" s="78">
        <f>AVERAGEIFS('WEEKLY DATA'!J$11:J$14577,'WEEKLY DATA'!$A$11:$A$14577,'MONTHLY DATA'!$A161,'WEEKLY DATA'!$B$11:$B$14577,'MONTHLY DATA'!$B161)</f>
        <v>421.5</v>
      </c>
      <c r="K161" s="154">
        <f t="shared" si="109"/>
        <v>-3.6571428571428588E-2</v>
      </c>
      <c r="L161" s="169">
        <f>AVERAGEIFS('WEEKLY DATA'!L$11:L$14577,'WEEKLY DATA'!$A$11:$A$14577,'MONTHLY DATA'!$A161,'WEEKLY DATA'!$B$11:$B$14577,'MONTHLY DATA'!$B161)</f>
        <v>433.5</v>
      </c>
      <c r="M161" s="78">
        <f>AVERAGEIFS('WEEKLY DATA'!M$11:M$14577,'WEEKLY DATA'!$A$11:$A$14577,'MONTHLY DATA'!$A161,'WEEKLY DATA'!$B$11:$B$14577,'MONTHLY DATA'!$B161)</f>
        <v>443.5</v>
      </c>
      <c r="N161" s="78">
        <f>AVERAGEIFS('WEEKLY DATA'!N$11:N$14577,'WEEKLY DATA'!$A$11:$A$14577,'MONTHLY DATA'!$A161,'WEEKLY DATA'!$B$11:$B$14577,'MONTHLY DATA'!$B161)</f>
        <v>438.5</v>
      </c>
      <c r="O161" s="154">
        <f t="shared" si="110"/>
        <v>-4.4141689373296988E-2</v>
      </c>
      <c r="P161" s="169">
        <f>AVERAGEIFS('WEEKLY DATA'!P$11:P$14577,'WEEKLY DATA'!$A$11:$A$14577,'MONTHLY DATA'!$A161,'WEEKLY DATA'!$B$11:$B$14577,'MONTHLY DATA'!$B161)</f>
        <v>395</v>
      </c>
      <c r="Q161" s="78">
        <f>AVERAGEIFS('WEEKLY DATA'!Q$11:Q$14577,'WEEKLY DATA'!$A$11:$A$14577,'MONTHLY DATA'!$A161,'WEEKLY DATA'!$B$11:$B$14577,'MONTHLY DATA'!$B161)</f>
        <v>405</v>
      </c>
      <c r="R161" s="78">
        <f>AVERAGEIFS('WEEKLY DATA'!R$11:R$14577,'WEEKLY DATA'!$A$11:$A$14577,'MONTHLY DATA'!$A161,'WEEKLY DATA'!$B$11:$B$14577,'MONTHLY DATA'!$B161)</f>
        <v>400</v>
      </c>
      <c r="S161" s="154">
        <f t="shared" si="111"/>
        <v>-8.5714285714285743E-2</v>
      </c>
      <c r="T161" s="169">
        <f>AVERAGEIFS('WEEKLY DATA'!T$11:T$14577,'WEEKLY DATA'!$A$11:$A$14577,'MONTHLY DATA'!$A161,'WEEKLY DATA'!$B$11:$B$14577,'MONTHLY DATA'!$B161)</f>
        <v>418.5</v>
      </c>
      <c r="U161" s="78">
        <f>AVERAGEIFS('WEEKLY DATA'!U$11:U$14577,'WEEKLY DATA'!$A$11:$A$14577,'MONTHLY DATA'!$A161,'WEEKLY DATA'!$B$11:$B$14577,'MONTHLY DATA'!$B161)</f>
        <v>428.5</v>
      </c>
      <c r="V161" s="78">
        <f>AVERAGEIFS('WEEKLY DATA'!V$11:V$14577,'WEEKLY DATA'!$A$11:$A$14577,'MONTHLY DATA'!$A161,'WEEKLY DATA'!$B$11:$B$14577,'MONTHLY DATA'!$B161)</f>
        <v>423.5</v>
      </c>
      <c r="W161" s="154">
        <f t="shared" si="112"/>
        <v>-9.8936170212765906E-2</v>
      </c>
      <c r="X161" s="169">
        <f>AVERAGEIFS('WEEKLY DATA'!X$11:X$14577,'WEEKLY DATA'!$A$11:$A$14577,'MONTHLY DATA'!$A161,'WEEKLY DATA'!$B$11:$B$14577,'MONTHLY DATA'!$B161)</f>
        <v>444</v>
      </c>
      <c r="Y161" s="78">
        <f>AVERAGEIFS('WEEKLY DATA'!Y$11:Y$14577,'WEEKLY DATA'!$A$11:$A$14577,'MONTHLY DATA'!$A161,'WEEKLY DATA'!$B$11:$B$14577,'MONTHLY DATA'!$B161)</f>
        <v>454</v>
      </c>
      <c r="Z161" s="78">
        <f>AVERAGEIFS('WEEKLY DATA'!Z$11:Z$14577,'WEEKLY DATA'!$A$11:$A$14577,'MONTHLY DATA'!$A161,'WEEKLY DATA'!$B$11:$B$14577,'MONTHLY DATA'!$B161)</f>
        <v>449</v>
      </c>
      <c r="AA161" s="154">
        <f t="shared" si="113"/>
        <v>-3.1805929919137443E-2</v>
      </c>
      <c r="AB161" s="169">
        <f>AVERAGEIFS('WEEKLY DATA'!AB$11:AB$14577,'WEEKLY DATA'!$A$11:$A$14577,'MONTHLY DATA'!$A161,'WEEKLY DATA'!$B$11:$B$14577,'MONTHLY DATA'!$B161)</f>
        <v>426.5</v>
      </c>
      <c r="AC161" s="78">
        <f>AVERAGEIFS('WEEKLY DATA'!AC$11:AC$14577,'WEEKLY DATA'!$A$11:$A$14577,'MONTHLY DATA'!$A161,'WEEKLY DATA'!$B$11:$B$14577,'MONTHLY DATA'!$B161)</f>
        <v>436.5</v>
      </c>
      <c r="AD161" s="78">
        <f>AVERAGEIFS('WEEKLY DATA'!AD$11:AD$14577,'WEEKLY DATA'!$A$11:$A$14577,'MONTHLY DATA'!$A161,'WEEKLY DATA'!$B$11:$B$14577,'MONTHLY DATA'!$B161)</f>
        <v>431.5</v>
      </c>
      <c r="AE161" s="154">
        <f t="shared" si="114"/>
        <v>-4.9035812672176271E-2</v>
      </c>
      <c r="AF161" s="169">
        <f>AVERAGEIFS('WEEKLY DATA'!AF$11:AF$14577,'WEEKLY DATA'!$A$11:$A$14577,'MONTHLY DATA'!$A161,'WEEKLY DATA'!$B$11:$B$14577,'MONTHLY DATA'!$B161)</f>
        <v>352.5</v>
      </c>
      <c r="AG161" s="78">
        <f>AVERAGEIFS('WEEKLY DATA'!AG$11:AG$14577,'WEEKLY DATA'!$A$11:$A$14577,'MONTHLY DATA'!$A161,'WEEKLY DATA'!$B$11:$B$14577,'MONTHLY DATA'!$B161)</f>
        <v>362.5</v>
      </c>
      <c r="AH161" s="78">
        <f>AVERAGEIFS('WEEKLY DATA'!AH$11:AH$14577,'WEEKLY DATA'!$A$11:$A$14577,'MONTHLY DATA'!$A161,'WEEKLY DATA'!$B$11:$B$14577,'MONTHLY DATA'!$B161)</f>
        <v>357.5</v>
      </c>
      <c r="AI161" s="154">
        <f t="shared" si="115"/>
        <v>-8.333333333333337E-2</v>
      </c>
      <c r="AJ161" s="169">
        <f>AVERAGEIFS('WEEKLY DATA'!AJ$11:AJ$14577,'WEEKLY DATA'!$A$11:$A$14577,'MONTHLY DATA'!$A161,'WEEKLY DATA'!$B$11:$B$14577,'MONTHLY DATA'!$B161)</f>
        <v>403.5</v>
      </c>
      <c r="AK161" s="78">
        <f>AVERAGEIFS('WEEKLY DATA'!AK$11:AK$14577,'WEEKLY DATA'!$A$11:$A$14577,'MONTHLY DATA'!$A161,'WEEKLY DATA'!$B$11:$B$14577,'MONTHLY DATA'!$B161)</f>
        <v>413.5</v>
      </c>
      <c r="AL161" s="78">
        <f>AVERAGEIFS('WEEKLY DATA'!AL$11:AL$14577,'WEEKLY DATA'!$A$11:$A$14577,'MONTHLY DATA'!$A161,'WEEKLY DATA'!$B$11:$B$14577,'MONTHLY DATA'!$B161)</f>
        <v>408.5</v>
      </c>
      <c r="AM161" s="154">
        <f t="shared" si="116"/>
        <v>-4.723032069970845E-2</v>
      </c>
      <c r="AN161" s="169">
        <f>AVERAGEIFS('WEEKLY DATA'!AN$11:AN$14577,'WEEKLY DATA'!$A$11:$A$14577,'MONTHLY DATA'!$A161,'WEEKLY DATA'!$B$11:$B$14577,'MONTHLY DATA'!$B161)</f>
        <v>354.5</v>
      </c>
      <c r="AO161" s="78">
        <f>AVERAGEIFS('WEEKLY DATA'!AO$11:AO$14577,'WEEKLY DATA'!$A$11:$A$14577,'MONTHLY DATA'!$A161,'WEEKLY DATA'!$B$11:$B$14577,'MONTHLY DATA'!$B161)</f>
        <v>364.5</v>
      </c>
      <c r="AP161" s="78">
        <f>AVERAGEIFS('WEEKLY DATA'!AP$11:AP$14577,'WEEKLY DATA'!$A$11:$A$14577,'MONTHLY DATA'!$A161,'WEEKLY DATA'!$B$11:$B$14577,'MONTHLY DATA'!$B161)</f>
        <v>359.5</v>
      </c>
      <c r="AQ161" s="154">
        <f t="shared" si="117"/>
        <v>-8.407643312101909E-2</v>
      </c>
      <c r="AR161" s="169">
        <f>AVERAGEIFS('WEEKLY DATA'!AR$11:AR$14577,'WEEKLY DATA'!$A$11:$A$14577,'MONTHLY DATA'!$A161,'WEEKLY DATA'!$B$11:$B$14577,'MONTHLY DATA'!$B161)</f>
        <v>412.5</v>
      </c>
      <c r="AS161" s="78">
        <f>AVERAGEIFS('WEEKLY DATA'!AS$11:AS$14577,'WEEKLY DATA'!$A$11:$A$14577,'MONTHLY DATA'!$A161,'WEEKLY DATA'!$B$11:$B$14577,'MONTHLY DATA'!$B161)</f>
        <v>422.5</v>
      </c>
      <c r="AT161" s="78">
        <f>AVERAGEIFS('WEEKLY DATA'!AT$11:AT$14577,'WEEKLY DATA'!$A$11:$A$14577,'MONTHLY DATA'!$A161,'WEEKLY DATA'!$B$11:$B$14577,'MONTHLY DATA'!$B161)</f>
        <v>417.5</v>
      </c>
      <c r="AU161" s="154">
        <f t="shared" si="118"/>
        <v>0</v>
      </c>
      <c r="AV161" s="169">
        <f>AVERAGEIFS('WEEKLY DATA'!AV$11:AV$14577,'WEEKLY DATA'!$A$11:$A$14577,'MONTHLY DATA'!$A161,'WEEKLY DATA'!$B$11:$B$14577,'MONTHLY DATA'!$B161)</f>
        <v>308</v>
      </c>
      <c r="AW161" s="78">
        <f>AVERAGEIFS('WEEKLY DATA'!AW$11:AW$14577,'WEEKLY DATA'!$A$11:$A$14577,'MONTHLY DATA'!$A161,'WEEKLY DATA'!$B$11:$B$14577,'MONTHLY DATA'!$B161)</f>
        <v>318</v>
      </c>
      <c r="AX161" s="78">
        <f>AVERAGEIFS('WEEKLY DATA'!AX$11:AX$14577,'WEEKLY DATA'!$A$11:$A$14577,'MONTHLY DATA'!$A161,'WEEKLY DATA'!$B$11:$B$14577,'MONTHLY DATA'!$B161)</f>
        <v>313</v>
      </c>
      <c r="AY161" s="154">
        <f t="shared" si="119"/>
        <v>-9.2753623188405743E-2</v>
      </c>
      <c r="AZ161" s="169">
        <f>AVERAGEIFS('WEEKLY DATA'!AZ$11:AZ$14577,'WEEKLY DATA'!$A$11:$A$14577,'MONTHLY DATA'!$A161,'WEEKLY DATA'!$B$11:$B$14577,'MONTHLY DATA'!$B161)</f>
        <v>409</v>
      </c>
      <c r="BA161" s="78">
        <f>AVERAGEIFS('WEEKLY DATA'!BA$11:BA$14577,'WEEKLY DATA'!$A$11:$A$14577,'MONTHLY DATA'!$A161,'WEEKLY DATA'!$B$11:$B$14577,'MONTHLY DATA'!$B161)</f>
        <v>419</v>
      </c>
      <c r="BB161" s="78">
        <f>AVERAGEIFS('WEEKLY DATA'!BB$11:BB$14577,'WEEKLY DATA'!$A$11:$A$14577,'MONTHLY DATA'!$A161,'WEEKLY DATA'!$B$11:$B$14577,'MONTHLY DATA'!$B161)</f>
        <v>414</v>
      </c>
      <c r="BC161" s="154">
        <f t="shared" si="120"/>
        <v>-6.9662921348314644E-2</v>
      </c>
      <c r="BD161" s="169">
        <f>AVERAGEIFS('WEEKLY DATA'!BD$11:BD$14577,'WEEKLY DATA'!$A$11:$A$14577,'MONTHLY DATA'!$A161,'WEEKLY DATA'!$B$11:$B$14577,'MONTHLY DATA'!$B161)</f>
        <v>317</v>
      </c>
      <c r="BE161" s="78">
        <f>AVERAGEIFS('WEEKLY DATA'!BE$11:BE$14577,'WEEKLY DATA'!$A$11:$A$14577,'MONTHLY DATA'!$A161,'WEEKLY DATA'!$B$11:$B$14577,'MONTHLY DATA'!$B161)</f>
        <v>327</v>
      </c>
      <c r="BF161" s="78">
        <f>AVERAGEIFS('WEEKLY DATA'!BF$11:BF$14577,'WEEKLY DATA'!$A$11:$A$14577,'MONTHLY DATA'!$A161,'WEEKLY DATA'!$B$11:$B$14577,'MONTHLY DATA'!$B161)</f>
        <v>322</v>
      </c>
      <c r="BG161" s="154">
        <f t="shared" si="121"/>
        <v>-0.14983498349834978</v>
      </c>
      <c r="BH161" s="169">
        <f>AVERAGEIFS('WEEKLY DATA'!BH$11:BH$14577,'WEEKLY DATA'!$A$11:$A$14577,'MONTHLY DATA'!$A161,'WEEKLY DATA'!$B$11:$B$14577,'MONTHLY DATA'!$B161)</f>
        <v>411</v>
      </c>
      <c r="BI161" s="78">
        <f>AVERAGEIFS('WEEKLY DATA'!BI$11:BI$14577,'WEEKLY DATA'!$A$11:$A$14577,'MONTHLY DATA'!$A161,'WEEKLY DATA'!$B$11:$B$14577,'MONTHLY DATA'!$B161)</f>
        <v>421</v>
      </c>
      <c r="BJ161" s="78">
        <f>AVERAGEIFS('WEEKLY DATA'!BJ$11:BJ$14577,'WEEKLY DATA'!$A$11:$A$14577,'MONTHLY DATA'!$A161,'WEEKLY DATA'!$B$11:$B$14577,'MONTHLY DATA'!$B161)</f>
        <v>416</v>
      </c>
      <c r="BK161" s="154">
        <f t="shared" si="122"/>
        <v>-6.0060060060063147E-4</v>
      </c>
      <c r="BL161" s="169">
        <f>AVERAGEIFS('WEEKLY DATA'!BL$11:BL$14577,'WEEKLY DATA'!$A$11:$A$14577,'MONTHLY DATA'!$A161,'WEEKLY DATA'!$B$11:$B$14577,'MONTHLY DATA'!$B161)</f>
        <v>318.5</v>
      </c>
      <c r="BM161" s="78">
        <f>AVERAGEIFS('WEEKLY DATA'!BM$11:BM$14577,'WEEKLY DATA'!$A$11:$A$14577,'MONTHLY DATA'!$A161,'WEEKLY DATA'!$B$11:$B$14577,'MONTHLY DATA'!$B161)</f>
        <v>328.5</v>
      </c>
      <c r="BN161" s="78">
        <f>AVERAGEIFS('WEEKLY DATA'!BN$11:BN$14577,'WEEKLY DATA'!$A$11:$A$14577,'MONTHLY DATA'!$A161,'WEEKLY DATA'!$B$11:$B$14577,'MONTHLY DATA'!$B161)</f>
        <v>323.5</v>
      </c>
      <c r="BO161" s="154">
        <f t="shared" si="123"/>
        <v>-3.0711610486891416E-2</v>
      </c>
      <c r="BP161" s="78">
        <f>AVERAGEIFS('WEEKLY DATA'!BP$11:BP$14577,'WEEKLY DATA'!$A$11:$A$14577,'MONTHLY DATA'!$A161,'WEEKLY DATA'!$B$11:$B$14577,'MONTHLY DATA'!$B161)</f>
        <v>392</v>
      </c>
      <c r="BQ161" s="78">
        <f>AVERAGEIFS('WEEKLY DATA'!BQ$11:BQ$14577,'WEEKLY DATA'!$A$11:$A$14577,'MONTHLY DATA'!$A161,'WEEKLY DATA'!$B$11:$B$14577,'MONTHLY DATA'!$B161)</f>
        <v>402</v>
      </c>
      <c r="BR161" s="78">
        <f>AVERAGEIFS('WEEKLY DATA'!BR$11:BR$14577,'WEEKLY DATA'!$A$11:$A$14577,'MONTHLY DATA'!$A161,'WEEKLY DATA'!$B$11:$B$14577,'MONTHLY DATA'!$B161)</f>
        <v>397</v>
      </c>
      <c r="BS161" s="154">
        <f t="shared" si="124"/>
        <v>-9.5156695156695115E-2</v>
      </c>
      <c r="BT161" s="78">
        <f>AVERAGEIFS('WEEKLY DATA'!BT$11:BT$14577,'WEEKLY DATA'!$A$11:$A$14577,'MONTHLY DATA'!$A161,'WEEKLY DATA'!$B$11:$B$14577,'MONTHLY DATA'!$B161)</f>
        <v>338</v>
      </c>
      <c r="BU161" s="78">
        <f>AVERAGEIFS('WEEKLY DATA'!BU$11:BU$14577,'WEEKLY DATA'!$A$11:$A$14577,'MONTHLY DATA'!$A161,'WEEKLY DATA'!$B$11:$B$14577,'MONTHLY DATA'!$B161)</f>
        <v>348</v>
      </c>
      <c r="BV161" s="78">
        <f>AVERAGEIFS('WEEKLY DATA'!BV$11:BV$14577,'WEEKLY DATA'!$A$11:$A$14577,'MONTHLY DATA'!$A161,'WEEKLY DATA'!$B$11:$B$14577,'MONTHLY DATA'!$B161)</f>
        <v>343</v>
      </c>
      <c r="BW161" s="154">
        <f t="shared" si="125"/>
        <v>-0.13710691823899368</v>
      </c>
      <c r="BX161" s="78">
        <f>AVERAGEIFS('WEEKLY DATA'!BX$11:BX$14577,'WEEKLY DATA'!$A$11:$A$14577,'MONTHLY DATA'!$A161,'WEEKLY DATA'!$B$11:$B$14577,'MONTHLY DATA'!$B161)</f>
        <v>416.5</v>
      </c>
      <c r="BY161" s="78">
        <f>AVERAGEIFS('WEEKLY DATA'!BY$11:BY$14577,'WEEKLY DATA'!$A$11:$A$14577,'MONTHLY DATA'!$A161,'WEEKLY DATA'!$B$11:$B$14577,'MONTHLY DATA'!$B161)</f>
        <v>426.5</v>
      </c>
      <c r="BZ161" s="78">
        <f>AVERAGEIFS('WEEKLY DATA'!BZ$11:BZ$14577,'WEEKLY DATA'!$A$11:$A$14577,'MONTHLY DATA'!$A161,'WEEKLY DATA'!$B$11:$B$14577,'MONTHLY DATA'!$B161)</f>
        <v>421.5</v>
      </c>
      <c r="CA161" s="154">
        <f t="shared" si="126"/>
        <v>-5.280898876404494E-2</v>
      </c>
      <c r="CB161" s="78">
        <f>AVERAGEIFS('WEEKLY DATA'!CB$11:CB$14577,'WEEKLY DATA'!$A$11:$A$14577,'MONTHLY DATA'!$A161,'WEEKLY DATA'!$B$11:$B$14577,'MONTHLY DATA'!$B161)</f>
        <v>573.5</v>
      </c>
      <c r="CC161" s="78">
        <f>AVERAGEIFS('WEEKLY DATA'!CC$11:CC$14577,'WEEKLY DATA'!$A$11:$A$14577,'MONTHLY DATA'!$A161,'WEEKLY DATA'!$B$11:$B$14577,'MONTHLY DATA'!$B161)</f>
        <v>583.5</v>
      </c>
      <c r="CD161" s="78">
        <f>AVERAGEIFS('WEEKLY DATA'!CD$11:CD$14577,'WEEKLY DATA'!$A$11:$A$14577,'MONTHLY DATA'!$A161,'WEEKLY DATA'!$B$11:$B$14577,'MONTHLY DATA'!$B161)</f>
        <v>578.5</v>
      </c>
      <c r="CE161" s="154">
        <f t="shared" si="127"/>
        <v>1.0480349344978102E-2</v>
      </c>
      <c r="CF161" s="78">
        <f>AVERAGEIFS('WEEKLY DATA'!CF$11:CF$14577,'WEEKLY DATA'!$A$11:$A$14577,'MONTHLY DATA'!$A161,'WEEKLY DATA'!$B$11:$B$14577,'MONTHLY DATA'!$B161)</f>
        <v>399.5</v>
      </c>
      <c r="CG161" s="78">
        <f>AVERAGEIFS('WEEKLY DATA'!CG$11:CG$14577,'WEEKLY DATA'!$A$11:$A$14577,'MONTHLY DATA'!$A161,'WEEKLY DATA'!$B$11:$B$14577,'MONTHLY DATA'!$B161)</f>
        <v>409.5</v>
      </c>
      <c r="CH161" s="78">
        <f>AVERAGEIFS('WEEKLY DATA'!CH$11:CH$14577,'WEEKLY DATA'!$A$11:$A$14577,'MONTHLY DATA'!$A161,'WEEKLY DATA'!$B$11:$B$14577,'MONTHLY DATA'!$B161)</f>
        <v>404.5</v>
      </c>
      <c r="CI161" s="154">
        <f t="shared" si="128"/>
        <v>-0.11098901098901104</v>
      </c>
      <c r="CJ161" s="78">
        <f>AVERAGEIFS('WEEKLY DATA'!CJ$11:CJ$14577,'WEEKLY DATA'!$A$11:$A$14577,'MONTHLY DATA'!$A161,'WEEKLY DATA'!$B$11:$B$14577,'MONTHLY DATA'!$B161)</f>
        <v>382</v>
      </c>
      <c r="CK161" s="78">
        <f>AVERAGEIFS('WEEKLY DATA'!CK$11:CK$14577,'WEEKLY DATA'!$A$11:$A$14577,'MONTHLY DATA'!$A161,'WEEKLY DATA'!$B$11:$B$14577,'MONTHLY DATA'!$B161)</f>
        <v>392</v>
      </c>
      <c r="CL161" s="78">
        <f>AVERAGEIFS('WEEKLY DATA'!CL$11:CL$14577,'WEEKLY DATA'!$A$11:$A$14577,'MONTHLY DATA'!$A161,'WEEKLY DATA'!$B$11:$B$14577,'MONTHLY DATA'!$B161)</f>
        <v>387</v>
      </c>
      <c r="CM161" s="154">
        <f t="shared" si="129"/>
        <v>-8.6725663716814116E-2</v>
      </c>
      <c r="CN161" s="78">
        <f>AVERAGEIFS('WEEKLY DATA'!CN$11:CN$14577,'WEEKLY DATA'!$A$11:$A$14577,'MONTHLY DATA'!$A161,'WEEKLY DATA'!$B$11:$B$14577,'MONTHLY DATA'!$B161)</f>
        <v>416.5</v>
      </c>
      <c r="CO161" s="78">
        <f>AVERAGEIFS('WEEKLY DATA'!CO$11:CO$14577,'WEEKLY DATA'!$A$11:$A$14577,'MONTHLY DATA'!$A161,'WEEKLY DATA'!$B$11:$B$14577,'MONTHLY DATA'!$B161)</f>
        <v>426.5</v>
      </c>
      <c r="CP161" s="78">
        <f>AVERAGEIFS('WEEKLY DATA'!CP$11:CP$14577,'WEEKLY DATA'!$A$11:$A$14577,'MONTHLY DATA'!$A161,'WEEKLY DATA'!$B$11:$B$14577,'MONTHLY DATA'!$B161)</f>
        <v>421.5</v>
      </c>
      <c r="CQ161" s="154">
        <f t="shared" si="130"/>
        <v>-5.280898876404494E-2</v>
      </c>
      <c r="CR161" s="78">
        <f>AVERAGEIFS('WEEKLY DATA'!CR$11:CR$14577,'WEEKLY DATA'!$A$11:$A$14577,'MONTHLY DATA'!$A161,'WEEKLY DATA'!$B$11:$B$14577,'MONTHLY DATA'!$B161)</f>
        <v>480</v>
      </c>
      <c r="CS161" s="78">
        <f>AVERAGEIFS('WEEKLY DATA'!CS$11:CS$14577,'WEEKLY DATA'!$A$11:$A$14577,'MONTHLY DATA'!$A161,'WEEKLY DATA'!$B$11:$B$14577,'MONTHLY DATA'!$B161)</f>
        <v>490</v>
      </c>
      <c r="CT161" s="78">
        <f>AVERAGEIFS('WEEKLY DATA'!CT$11:CT$14577,'WEEKLY DATA'!$A$11:$A$14577,'MONTHLY DATA'!$A161,'WEEKLY DATA'!$B$11:$B$14577,'MONTHLY DATA'!$B161)</f>
        <v>485</v>
      </c>
      <c r="CU161" s="154">
        <f t="shared" si="131"/>
        <v>0</v>
      </c>
      <c r="CV161" s="169">
        <f>AVERAGEIFS('WEEKLY DATA'!CV$11:CV$14577,'WEEKLY DATA'!$A$11:$A$14577,'MONTHLY DATA'!$A161,'WEEKLY DATA'!$B$11:$B$14577,'MONTHLY DATA'!$B161)</f>
        <v>432.5</v>
      </c>
      <c r="CW161" s="78">
        <f>AVERAGEIFS('WEEKLY DATA'!CW$11:CW$14577,'WEEKLY DATA'!$A$11:$A$14577,'MONTHLY DATA'!$A161,'WEEKLY DATA'!$B$11:$B$14577,'MONTHLY DATA'!$B161)</f>
        <v>442.5</v>
      </c>
      <c r="CX161" s="78">
        <f>AVERAGEIFS('WEEKLY DATA'!CX$11:CX$14577,'WEEKLY DATA'!$A$11:$A$14577,'MONTHLY DATA'!$A161,'WEEKLY DATA'!$B$11:$B$14577,'MONTHLY DATA'!$B161)</f>
        <v>437.5</v>
      </c>
      <c r="CY161" s="154">
        <f t="shared" si="132"/>
        <v>-8.854166666666663E-2</v>
      </c>
      <c r="CZ161" s="169">
        <f>AVERAGEIFS('WEEKLY DATA'!CZ$11:CZ$14577,'WEEKLY DATA'!$A$11:$A$14577,'MONTHLY DATA'!$A161,'WEEKLY DATA'!$B$11:$B$14577,'MONTHLY DATA'!$B161)</f>
        <v>407</v>
      </c>
      <c r="DA161" s="78">
        <f>AVERAGEIFS('WEEKLY DATA'!DA$11:DA$14577,'WEEKLY DATA'!$A$11:$A$14577,'MONTHLY DATA'!$A161,'WEEKLY DATA'!$B$11:$B$14577,'MONTHLY DATA'!$B161)</f>
        <v>417</v>
      </c>
      <c r="DB161" s="78">
        <f>AVERAGEIFS('WEEKLY DATA'!DB$11:DB$14577,'WEEKLY DATA'!$A$11:$A$14577,'MONTHLY DATA'!$A161,'WEEKLY DATA'!$B$11:$B$14577,'MONTHLY DATA'!$B161)</f>
        <v>412</v>
      </c>
      <c r="DC161" s="154">
        <f t="shared" si="133"/>
        <v>-9.2011019283746553E-2</v>
      </c>
      <c r="DD161" s="78">
        <f>AVERAGEIFS('WEEKLY DATA'!DD$11:DD$14577,'WEEKLY DATA'!$A$11:$A$14577,'MONTHLY DATA'!$A161,'WEEKLY DATA'!$B$11:$B$14577,'MONTHLY DATA'!$B161)</f>
        <v>480</v>
      </c>
      <c r="DE161" s="78">
        <f>AVERAGEIFS('WEEKLY DATA'!DE$11:DE$14577,'WEEKLY DATA'!$A$11:$A$14577,'MONTHLY DATA'!$A161,'WEEKLY DATA'!$B$11:$B$14577,'MONTHLY DATA'!$B161)</f>
        <v>490</v>
      </c>
      <c r="DF161" s="78">
        <f>AVERAGEIFS('WEEKLY DATA'!DF$11:DF$14577,'WEEKLY DATA'!$A$11:$A$14577,'MONTHLY DATA'!$A161,'WEEKLY DATA'!$B$11:$B$14577,'MONTHLY DATA'!$B161)</f>
        <v>485</v>
      </c>
      <c r="DG161" s="154">
        <f t="shared" si="134"/>
        <v>-3.9603960396039639E-2</v>
      </c>
      <c r="DH161" s="78">
        <f>AVERAGEIFS('WEEKLY DATA'!DH$11:DH$14577,'WEEKLY DATA'!$A$11:$A$14577,'MONTHLY DATA'!$A161,'WEEKLY DATA'!$B$11:$B$14577,'MONTHLY DATA'!$B161)</f>
        <v>595.5</v>
      </c>
      <c r="DI161" s="78">
        <f>AVERAGEIFS('WEEKLY DATA'!DI$11:DI$14577,'WEEKLY DATA'!$A$11:$A$14577,'MONTHLY DATA'!$A161,'WEEKLY DATA'!$B$11:$B$14577,'MONTHLY DATA'!$B161)</f>
        <v>605.5</v>
      </c>
      <c r="DJ161" s="78">
        <f>AVERAGEIFS('WEEKLY DATA'!DJ$11:DJ$14577,'WEEKLY DATA'!$A$11:$A$14577,'MONTHLY DATA'!$A161,'WEEKLY DATA'!$B$11:$B$14577,'MONTHLY DATA'!$B161)</f>
        <v>600.5</v>
      </c>
      <c r="DK161" s="154">
        <f t="shared" si="135"/>
        <v>-2.3577235772357708E-2</v>
      </c>
      <c r="DL161" s="169">
        <f>AVERAGEIFS('WEEKLY DATA'!DL$11:DL$14577,'WEEKLY DATA'!$A$11:$A$14577,'MONTHLY DATA'!$A161,'WEEKLY DATA'!$B$11:$B$14577,'MONTHLY DATA'!$B161)</f>
        <v>415.5</v>
      </c>
      <c r="DM161" s="78">
        <f>AVERAGEIFS('WEEKLY DATA'!DM$11:DM$14577,'WEEKLY DATA'!$A$11:$A$14577,'MONTHLY DATA'!$A161,'WEEKLY DATA'!$B$11:$B$14577,'MONTHLY DATA'!$B161)</f>
        <v>425.5</v>
      </c>
      <c r="DN161" s="78">
        <f>AVERAGEIFS('WEEKLY DATA'!DN$11:DN$14577,'WEEKLY DATA'!$A$11:$A$14577,'MONTHLY DATA'!$A161,'WEEKLY DATA'!$B$11:$B$14577,'MONTHLY DATA'!$B161)</f>
        <v>420.5</v>
      </c>
      <c r="DO161" s="154">
        <f t="shared" si="136"/>
        <v>-0.10053475935828882</v>
      </c>
      <c r="DP161" s="78">
        <f>AVERAGEIFS('WEEKLY DATA'!DP$11:DP$14577,'WEEKLY DATA'!$A$11:$A$14577,'MONTHLY DATA'!$A161,'WEEKLY DATA'!$B$11:$B$14577,'MONTHLY DATA'!$B161)</f>
        <v>378.5</v>
      </c>
      <c r="DQ161" s="78">
        <f>AVERAGEIFS('WEEKLY DATA'!DQ$11:DQ$14577,'WEEKLY DATA'!$A$11:$A$14577,'MONTHLY DATA'!$A161,'WEEKLY DATA'!$B$11:$B$14577,'MONTHLY DATA'!$B161)</f>
        <v>388.5</v>
      </c>
      <c r="DR161" s="78">
        <f>AVERAGEIFS('WEEKLY DATA'!DR$11:DR$14577,'WEEKLY DATA'!$A$11:$A$14577,'MONTHLY DATA'!$A161,'WEEKLY DATA'!$B$11:$B$14577,'MONTHLY DATA'!$B161)</f>
        <v>383.5</v>
      </c>
      <c r="DS161" s="154">
        <f t="shared" si="137"/>
        <v>-8.6904761904761929E-2</v>
      </c>
      <c r="DT161" s="78">
        <f>AVERAGEIFS('WEEKLY DATA'!DT$11:DT$14577,'WEEKLY DATA'!$A$11:$A$14577,'MONTHLY DATA'!$A161,'WEEKLY DATA'!$B$11:$B$14577,'MONTHLY DATA'!$B161)</f>
        <v>480</v>
      </c>
      <c r="DU161" s="78">
        <f>AVERAGEIFS('WEEKLY DATA'!DU$11:DU$14577,'WEEKLY DATA'!$A$11:$A$14577,'MONTHLY DATA'!$A161,'WEEKLY DATA'!$B$11:$B$14577,'MONTHLY DATA'!$B161)</f>
        <v>490</v>
      </c>
      <c r="DV161" s="78">
        <f>AVERAGEIFS('WEEKLY DATA'!DV$11:DV$14577,'WEEKLY DATA'!$A$11:$A$14577,'MONTHLY DATA'!$A161,'WEEKLY DATA'!$B$11:$B$14577,'MONTHLY DATA'!$B161)</f>
        <v>485</v>
      </c>
      <c r="DW161" s="154">
        <f t="shared" si="138"/>
        <v>-3.9603960396039639E-2</v>
      </c>
      <c r="DX161" s="78">
        <f>AVERAGEIFS('WEEKLY DATA'!DX$11:DX$14577,'WEEKLY DATA'!$A$11:$A$14577,'MONTHLY DATA'!$A161,'WEEKLY DATA'!$B$11:$B$14577,'MONTHLY DATA'!$B161)</f>
        <v>580.5</v>
      </c>
      <c r="DY161" s="78">
        <f>AVERAGEIFS('WEEKLY DATA'!DY$11:DY$14577,'WEEKLY DATA'!$A$11:$A$14577,'MONTHLY DATA'!$A161,'WEEKLY DATA'!$B$11:$B$14577,'MONTHLY DATA'!$B161)</f>
        <v>590.5</v>
      </c>
      <c r="DZ161" s="78">
        <f>AVERAGEIFS('WEEKLY DATA'!DZ$11:DZ$14577,'WEEKLY DATA'!$A$11:$A$14577,'MONTHLY DATA'!$A161,'WEEKLY DATA'!$B$11:$B$14577,'MONTHLY DATA'!$B161)</f>
        <v>585.5</v>
      </c>
      <c r="EA161" s="154">
        <f t="shared" si="139"/>
        <v>-2.416666666666667E-2</v>
      </c>
      <c r="EB161" s="78">
        <f>AVERAGEIFS('WEEKLY DATA'!EB$11:EB$14577,'WEEKLY DATA'!$A$11:$A$14577,'MONTHLY DATA'!$A161,'WEEKLY DATA'!$B$11:$B$14577,'MONTHLY DATA'!$B161)</f>
        <v>437</v>
      </c>
      <c r="EC161" s="78">
        <f>AVERAGEIFS('WEEKLY DATA'!EC$11:EC$14577,'WEEKLY DATA'!$A$11:$A$14577,'MONTHLY DATA'!$A161,'WEEKLY DATA'!$B$11:$B$14577,'MONTHLY DATA'!$B161)</f>
        <v>447</v>
      </c>
      <c r="ED161" s="78">
        <f>AVERAGEIFS('WEEKLY DATA'!ED$11:ED$14577,'WEEKLY DATA'!$A$11:$A$14577,'MONTHLY DATA'!$A161,'WEEKLY DATA'!$B$11:$B$14577,'MONTHLY DATA'!$B161)</f>
        <v>442</v>
      </c>
      <c r="EE161" s="154">
        <f t="shared" si="140"/>
        <v>-9.3333333333333379E-2</v>
      </c>
      <c r="EF161" s="169">
        <f>AVERAGEIFS('WEEKLY DATA'!EF$11:EF$14577,'WEEKLY DATA'!$A$11:$A$14577,'MONTHLY DATA'!$A161,'WEEKLY DATA'!$B$11:$B$14577,'MONTHLY DATA'!$B161)</f>
        <v>388.5</v>
      </c>
      <c r="EG161" s="78">
        <f>AVERAGEIFS('WEEKLY DATA'!EG$11:EG$14577,'WEEKLY DATA'!$A$11:$A$14577,'MONTHLY DATA'!$A161,'WEEKLY DATA'!$B$11:$B$14577,'MONTHLY DATA'!$B161)</f>
        <v>398.5</v>
      </c>
      <c r="EH161" s="78">
        <f>AVERAGEIFS('WEEKLY DATA'!EH$11:EH$14577,'WEEKLY DATA'!$A$11:$A$14577,'MONTHLY DATA'!$A161,'WEEKLY DATA'!$B$11:$B$14577,'MONTHLY DATA'!$B161)</f>
        <v>393.5</v>
      </c>
      <c r="EI161" s="154">
        <f t="shared" si="141"/>
        <v>-0.10568181818181821</v>
      </c>
      <c r="EJ161" s="78">
        <f>AVERAGEIFS('WEEKLY DATA'!EJ$11:EJ$14577,'WEEKLY DATA'!$A$11:$A$14577,'MONTHLY DATA'!$A161,'WEEKLY DATA'!$B$11:$B$14577,'MONTHLY DATA'!$B161)</f>
        <v>435</v>
      </c>
      <c r="EK161" s="78">
        <f>AVERAGEIFS('WEEKLY DATA'!EK$11:EK$14577,'WEEKLY DATA'!$A$11:$A$14577,'MONTHLY DATA'!$A161,'WEEKLY DATA'!$B$11:$B$14577,'MONTHLY DATA'!$B161)</f>
        <v>445</v>
      </c>
      <c r="EL161" s="78">
        <f>AVERAGEIFS('WEEKLY DATA'!EL$11:EL$14577,'WEEKLY DATA'!$A$11:$A$14577,'MONTHLY DATA'!$A161,'WEEKLY DATA'!$B$11:$B$14577,'MONTHLY DATA'!$B161)</f>
        <v>440</v>
      </c>
      <c r="EM161" s="154">
        <f t="shared" si="142"/>
        <v>-4.0871934604904681E-2</v>
      </c>
      <c r="EN161" s="78">
        <f>AVERAGEIFS('WEEKLY DATA'!EN$11:EN$14577,'WEEKLY DATA'!$A$11:$A$14577,'MONTHLY DATA'!$A161,'WEEKLY DATA'!$B$11:$B$14577,'MONTHLY DATA'!$B161)</f>
        <v>625.5</v>
      </c>
      <c r="EO161" s="78">
        <f>AVERAGEIFS('WEEKLY DATA'!EO$11:EO$14577,'WEEKLY DATA'!$A$11:$A$14577,'MONTHLY DATA'!$A161,'WEEKLY DATA'!$B$11:$B$14577,'MONTHLY DATA'!$B161)</f>
        <v>635.5</v>
      </c>
      <c r="EP161" s="78">
        <f>AVERAGEIFS('WEEKLY DATA'!EP$11:EP$14577,'WEEKLY DATA'!$A$11:$A$14577,'MONTHLY DATA'!$A161,'WEEKLY DATA'!$B$11:$B$14577,'MONTHLY DATA'!$B161)</f>
        <v>630.5</v>
      </c>
      <c r="EQ161" s="154">
        <f t="shared" si="143"/>
        <v>-2.2480620155038711E-2</v>
      </c>
      <c r="ER161" s="78">
        <f>AVERAGEIFS('WEEKLY DATA'!ER$11:ER$14577,'WEEKLY DATA'!$A$11:$A$14577,'MONTHLY DATA'!$A161,'WEEKLY DATA'!$B$11:$B$14577,'MONTHLY DATA'!$B161)</f>
        <v>400.5</v>
      </c>
      <c r="ES161" s="78">
        <f>AVERAGEIFS('WEEKLY DATA'!ES$11:ES$14577,'WEEKLY DATA'!$A$11:$A$14577,'MONTHLY DATA'!$A161,'WEEKLY DATA'!$B$11:$B$14577,'MONTHLY DATA'!$B161)</f>
        <v>410.5</v>
      </c>
      <c r="ET161" s="78">
        <f>AVERAGEIFS('WEEKLY DATA'!ET$11:ET$14577,'WEEKLY DATA'!$A$11:$A$14577,'MONTHLY DATA'!$A161,'WEEKLY DATA'!$B$11:$B$14577,'MONTHLY DATA'!$B161)</f>
        <v>405.5</v>
      </c>
      <c r="EU161" s="154">
        <f t="shared" si="144"/>
        <v>-0.11366120218579234</v>
      </c>
      <c r="EV161" s="78">
        <f>AVERAGEIFS('WEEKLY DATA'!EV$11:EV$14577,'WEEKLY DATA'!$A$11:$A$14577,'MONTHLY DATA'!$A161,'WEEKLY DATA'!$B$11:$B$14577,'MONTHLY DATA'!$B161)</f>
        <v>369.5</v>
      </c>
      <c r="EW161" s="78">
        <f>AVERAGEIFS('WEEKLY DATA'!EW$11:EW$14577,'WEEKLY DATA'!$A$11:$A$14577,'MONTHLY DATA'!$A161,'WEEKLY DATA'!$B$11:$B$14577,'MONTHLY DATA'!$B161)</f>
        <v>379.5</v>
      </c>
      <c r="EX161" s="78">
        <f>AVERAGEIFS('WEEKLY DATA'!EX$11:EX$14577,'WEEKLY DATA'!$A$11:$A$14577,'MONTHLY DATA'!$A161,'WEEKLY DATA'!$B$11:$B$14577,'MONTHLY DATA'!$B161)</f>
        <v>374.5</v>
      </c>
      <c r="EY161" s="154">
        <f t="shared" si="145"/>
        <v>-0.10833333333333328</v>
      </c>
      <c r="EZ161" s="78">
        <f>AVERAGEIFS('WEEKLY DATA'!EZ$11:EZ$14577,'WEEKLY DATA'!$A$11:$A$14577,'MONTHLY DATA'!$A161,'WEEKLY DATA'!$B$11:$B$14577,'MONTHLY DATA'!$B161)</f>
        <v>439</v>
      </c>
      <c r="FA161" s="78">
        <f>AVERAGEIFS('WEEKLY DATA'!FA$11:FA$14577,'WEEKLY DATA'!$A$11:$A$14577,'MONTHLY DATA'!$A161,'WEEKLY DATA'!$B$11:$B$14577,'MONTHLY DATA'!$B161)</f>
        <v>449</v>
      </c>
      <c r="FB161" s="78">
        <f>AVERAGEIFS('WEEKLY DATA'!FB$11:FB$14577,'WEEKLY DATA'!$A$11:$A$14577,'MONTHLY DATA'!$A161,'WEEKLY DATA'!$B$11:$B$14577,'MONTHLY DATA'!$B161)</f>
        <v>444</v>
      </c>
      <c r="FC161" s="154">
        <f t="shared" si="146"/>
        <v>-2.9508196721311442E-2</v>
      </c>
      <c r="FD161" s="78">
        <f>AVERAGEIFS('WEEKLY DATA'!FD$11:FD$14577,'WEEKLY DATA'!$A$11:$A$14577,'MONTHLY DATA'!$A161,'WEEKLY DATA'!$B$11:$B$14577,'MONTHLY DATA'!$B161)</f>
        <v>401</v>
      </c>
      <c r="FE161" s="78">
        <f>AVERAGEIFS('WEEKLY DATA'!FE$11:FE$14577,'WEEKLY DATA'!$A$11:$A$14577,'MONTHLY DATA'!$A161,'WEEKLY DATA'!$B$11:$B$14577,'MONTHLY DATA'!$B161)</f>
        <v>411</v>
      </c>
      <c r="FF161" s="78">
        <f>AVERAGEIFS('WEEKLY DATA'!FF$11:FF$14577,'WEEKLY DATA'!$A$11:$A$14577,'MONTHLY DATA'!$A161,'WEEKLY DATA'!$B$11:$B$14577,'MONTHLY DATA'!$B161)</f>
        <v>406</v>
      </c>
      <c r="FG161" s="154">
        <f t="shared" si="147"/>
        <v>-6.7278287461773889E-3</v>
      </c>
      <c r="FH161" s="78">
        <f>AVERAGEIFS('WEEKLY DATA'!FH$11:FH$14577,'WEEKLY DATA'!$A$11:$A$14577,'MONTHLY DATA'!$A161,'WEEKLY DATA'!$B$11:$B$14577,'MONTHLY DATA'!$B161)</f>
        <v>374</v>
      </c>
      <c r="FI161" s="78">
        <f>AVERAGEIFS('WEEKLY DATA'!FI$11:FI$14577,'WEEKLY DATA'!$A$11:$A$14577,'MONTHLY DATA'!$A161,'WEEKLY DATA'!$B$11:$B$14577,'MONTHLY DATA'!$B161)</f>
        <v>384</v>
      </c>
      <c r="FJ161" s="78">
        <f>AVERAGEIFS('WEEKLY DATA'!FJ$11:FJ$14577,'WEEKLY DATA'!$A$11:$A$14577,'MONTHLY DATA'!$A161,'WEEKLY DATA'!$B$11:$B$14577,'MONTHLY DATA'!$B161)</f>
        <v>379</v>
      </c>
      <c r="FK161" s="154">
        <f t="shared" si="148"/>
        <v>-0.10560471976401176</v>
      </c>
      <c r="FL161" s="169">
        <f>AVERAGEIFS('WEEKLY DATA'!FL$11:FL$14577,'WEEKLY DATA'!$A$11:$A$14577,'MONTHLY DATA'!$A161,'WEEKLY DATA'!$B$11:$B$14577,'MONTHLY DATA'!$B161)</f>
        <v>351</v>
      </c>
      <c r="FM161" s="78">
        <f>AVERAGEIFS('WEEKLY DATA'!FM$11:FM$14577,'WEEKLY DATA'!$A$11:$A$14577,'MONTHLY DATA'!$A161,'WEEKLY DATA'!$B$11:$B$14577,'MONTHLY DATA'!$B161)</f>
        <v>361</v>
      </c>
      <c r="FN161" s="78">
        <f>AVERAGEIFS('WEEKLY DATA'!FN$11:FN$14577,'WEEKLY DATA'!$A$11:$A$14577,'MONTHLY DATA'!$A161,'WEEKLY DATA'!$B$11:$B$14577,'MONTHLY DATA'!$B161)</f>
        <v>356</v>
      </c>
      <c r="FO161" s="154">
        <f t="shared" si="149"/>
        <v>-0.12098765432098768</v>
      </c>
      <c r="FP161" s="78">
        <f>AVERAGEIFS('WEEKLY DATA'!FP$11:FP$14577,'WEEKLY DATA'!$A$11:$A$14577,'MONTHLY DATA'!$A161,'WEEKLY DATA'!$B$11:$B$14577,'MONTHLY DATA'!$B161)</f>
        <v>356</v>
      </c>
      <c r="FQ161" s="78">
        <f>AVERAGEIFS('WEEKLY DATA'!FQ$11:FQ$14577,'WEEKLY DATA'!$A$11:$A$14577,'MONTHLY DATA'!$A161,'WEEKLY DATA'!$B$11:$B$14577,'MONTHLY DATA'!$B161)</f>
        <v>366</v>
      </c>
      <c r="FR161" s="78">
        <f>AVERAGEIFS('WEEKLY DATA'!FR$11:FR$14577,'WEEKLY DATA'!$A$11:$A$14577,'MONTHLY DATA'!$A161,'WEEKLY DATA'!$B$11:$B$14577,'MONTHLY DATA'!$B161)</f>
        <v>361</v>
      </c>
      <c r="FS161" s="154">
        <f t="shared" si="150"/>
        <v>-7.5601374570446467E-3</v>
      </c>
      <c r="FT161" s="78">
        <f>AVERAGEIFS('WEEKLY DATA'!FT$11:FT$14577,'WEEKLY DATA'!$A$11:$A$14577,'MONTHLY DATA'!$A161,'WEEKLY DATA'!$B$11:$B$14577,'MONTHLY DATA'!$B161)</f>
        <v>258</v>
      </c>
      <c r="FU161" s="78">
        <f>AVERAGEIFS('WEEKLY DATA'!FU$11:FU$14577,'WEEKLY DATA'!$A$11:$A$14577,'MONTHLY DATA'!$A161,'WEEKLY DATA'!$B$11:$B$14577,'MONTHLY DATA'!$B161)</f>
        <v>268</v>
      </c>
      <c r="FV161" s="78">
        <f>AVERAGEIFS('WEEKLY DATA'!FV$11:FV$14577,'WEEKLY DATA'!$A$11:$A$14577,'MONTHLY DATA'!$A161,'WEEKLY DATA'!$B$11:$B$14577,'MONTHLY DATA'!$B161)</f>
        <v>263</v>
      </c>
      <c r="FW161" s="154">
        <f t="shared" si="151"/>
        <v>-0.12333333333333329</v>
      </c>
      <c r="FX161" s="78">
        <f>AVERAGEIFS('WEEKLY DATA'!FX$11:FX$14577,'WEEKLY DATA'!$A$11:$A$14577,'MONTHLY DATA'!$A161,'WEEKLY DATA'!$B$11:$B$14577,'MONTHLY DATA'!$B161)</f>
        <v>284</v>
      </c>
      <c r="FY161" s="78">
        <f>AVERAGEIFS('WEEKLY DATA'!FY$11:FY$14577,'WEEKLY DATA'!$A$11:$A$14577,'MONTHLY DATA'!$A161,'WEEKLY DATA'!$B$11:$B$14577,'MONTHLY DATA'!$B161)</f>
        <v>294</v>
      </c>
      <c r="FZ161" s="78">
        <f>AVERAGEIFS('WEEKLY DATA'!FZ$11:FZ$14577,'WEEKLY DATA'!$A$11:$A$14577,'MONTHLY DATA'!$A161,'WEEKLY DATA'!$B$11:$B$14577,'MONTHLY DATA'!$B161)</f>
        <v>289</v>
      </c>
      <c r="GA161" s="154">
        <f t="shared" si="152"/>
        <v>-4.855967078189305E-2</v>
      </c>
      <c r="GB161" s="78">
        <f>AVERAGEIFS('WEEKLY DATA'!GB$11:GB$14577,'WEEKLY DATA'!$A$11:$A$14577,'MONTHLY DATA'!$A161,'WEEKLY DATA'!$B$11:$B$14577,'MONTHLY DATA'!$B161)</f>
        <v>522.5</v>
      </c>
      <c r="GC161" s="78">
        <f>AVERAGEIFS('WEEKLY DATA'!GC$11:GC$14577,'WEEKLY DATA'!$A$11:$A$14577,'MONTHLY DATA'!$A161,'WEEKLY DATA'!$B$11:$B$14577,'MONTHLY DATA'!$B161)</f>
        <v>532.5</v>
      </c>
      <c r="GD161" s="78">
        <f>AVERAGEIFS('WEEKLY DATA'!GD$11:GD$14577,'WEEKLY DATA'!$A$11:$A$14577,'MONTHLY DATA'!$A161,'WEEKLY DATA'!$B$11:$B$14577,'MONTHLY DATA'!$B161)</f>
        <v>527.5</v>
      </c>
      <c r="GE161" s="154">
        <f t="shared" si="153"/>
        <v>-7.456140350877194E-2</v>
      </c>
      <c r="GF161" s="169">
        <f>AVERAGEIFS('WEEKLY DATA'!GF$11:GF$14577,'WEEKLY DATA'!$A$11:$A$14577,'MONTHLY DATA'!$A161,'WEEKLY DATA'!$B$11:$B$14577,'MONTHLY DATA'!$B161)</f>
        <v>497</v>
      </c>
      <c r="GG161" s="78">
        <f>AVERAGEIFS('WEEKLY DATA'!GG$11:GG$14577,'WEEKLY DATA'!$A$11:$A$14577,'MONTHLY DATA'!$A161,'WEEKLY DATA'!$B$11:$B$14577,'MONTHLY DATA'!$B161)</f>
        <v>507</v>
      </c>
      <c r="GH161" s="78">
        <f>AVERAGEIFS('WEEKLY DATA'!GH$11:GH$14577,'WEEKLY DATA'!$A$11:$A$14577,'MONTHLY DATA'!$A161,'WEEKLY DATA'!$B$11:$B$14577,'MONTHLY DATA'!$B161)</f>
        <v>502</v>
      </c>
      <c r="GI161" s="154">
        <f t="shared" si="154"/>
        <v>-7.6781609195402334E-2</v>
      </c>
      <c r="GJ161" s="78">
        <f>AVERAGEIFS('WEEKLY DATA'!GJ$11:GJ$14577,'WEEKLY DATA'!$A$11:$A$14577,'MONTHLY DATA'!$A161,'WEEKLY DATA'!$B$11:$B$14577,'MONTHLY DATA'!$B161)</f>
        <v>490</v>
      </c>
      <c r="GK161" s="78">
        <f>AVERAGEIFS('WEEKLY DATA'!GK$11:GK$14577,'WEEKLY DATA'!$A$11:$A$14577,'MONTHLY DATA'!$A161,'WEEKLY DATA'!$B$11:$B$14577,'MONTHLY DATA'!$B161)</f>
        <v>500</v>
      </c>
      <c r="GL161" s="78">
        <f>AVERAGEIFS('WEEKLY DATA'!GL$11:GL$14577,'WEEKLY DATA'!$A$11:$A$14577,'MONTHLY DATA'!$A161,'WEEKLY DATA'!$B$11:$B$14577,'MONTHLY DATA'!$B161)</f>
        <v>495</v>
      </c>
      <c r="GM161" s="154">
        <f t="shared" si="155"/>
        <v>-3.8834951456310662E-2</v>
      </c>
      <c r="GN161" s="78">
        <f>AVERAGEIFS('WEEKLY DATA'!GN$11:GN$14577,'WEEKLY DATA'!$A$11:$A$14577,'MONTHLY DATA'!$A161,'WEEKLY DATA'!$B$11:$B$14577,'MONTHLY DATA'!$B161)</f>
        <v>685.5</v>
      </c>
      <c r="GO161" s="78">
        <f>AVERAGEIFS('WEEKLY DATA'!GO$11:GO$14577,'WEEKLY DATA'!$A$11:$A$14577,'MONTHLY DATA'!$A161,'WEEKLY DATA'!$B$11:$B$14577,'MONTHLY DATA'!$B161)</f>
        <v>695.5</v>
      </c>
      <c r="GP161" s="78">
        <f>AVERAGEIFS('WEEKLY DATA'!GP$11:GP$14577,'WEEKLY DATA'!$A$11:$A$14577,'MONTHLY DATA'!$A161,'WEEKLY DATA'!$B$11:$B$14577,'MONTHLY DATA'!$B161)</f>
        <v>690.5</v>
      </c>
      <c r="GQ161" s="154">
        <f t="shared" si="156"/>
        <v>-2.0567375886524797E-2</v>
      </c>
      <c r="GR161" s="78"/>
    </row>
    <row r="162" spans="1:200" ht="15.75" x14ac:dyDescent="0.25">
      <c r="A162">
        <f t="shared" si="106"/>
        <v>8</v>
      </c>
      <c r="B162">
        <f t="shared" si="107"/>
        <v>2022</v>
      </c>
      <c r="C162" s="86">
        <v>44774</v>
      </c>
      <c r="D162" s="78">
        <f>AVERAGEIFS('WEEKLY DATA'!D$11:D$14577,'WEEKLY DATA'!$A$11:$A$14577,'MONTHLY DATA'!$A162,'WEEKLY DATA'!$B$11:$B$14577,'MONTHLY DATA'!$B162)</f>
        <v>433.125</v>
      </c>
      <c r="E162" s="78">
        <f>AVERAGEIFS('WEEKLY DATA'!E$11:E$14577,'WEEKLY DATA'!$A$11:$A$14577,'MONTHLY DATA'!$A162,'WEEKLY DATA'!$B$11:$B$14577,'MONTHLY DATA'!$B162)</f>
        <v>443.125</v>
      </c>
      <c r="F162" s="78">
        <f>AVERAGEIFS('WEEKLY DATA'!F$11:F$14577,'WEEKLY DATA'!$A$11:$A$14577,'MONTHLY DATA'!$A162,'WEEKLY DATA'!$B$11:$B$14577,'MONTHLY DATA'!$B162)</f>
        <v>438.125</v>
      </c>
      <c r="G162" s="154">
        <f t="shared" si="108"/>
        <v>-4.5479302832243995E-2</v>
      </c>
      <c r="H162" s="169">
        <f>AVERAGEIFS('WEEKLY DATA'!H$11:H$14577,'WEEKLY DATA'!$A$11:$A$14577,'MONTHLY DATA'!$A162,'WEEKLY DATA'!$B$11:$B$14577,'MONTHLY DATA'!$B162)</f>
        <v>396.875</v>
      </c>
      <c r="I162" s="78">
        <f>AVERAGEIFS('WEEKLY DATA'!I$11:I$14577,'WEEKLY DATA'!$A$11:$A$14577,'MONTHLY DATA'!$A162,'WEEKLY DATA'!$B$11:$B$14577,'MONTHLY DATA'!$B162)</f>
        <v>406.875</v>
      </c>
      <c r="J162" s="78">
        <f>AVERAGEIFS('WEEKLY DATA'!J$11:J$14577,'WEEKLY DATA'!$A$11:$A$14577,'MONTHLY DATA'!$A162,'WEEKLY DATA'!$B$11:$B$14577,'MONTHLY DATA'!$B162)</f>
        <v>401.875</v>
      </c>
      <c r="K162" s="154">
        <f t="shared" si="109"/>
        <v>-4.6559905100830412E-2</v>
      </c>
      <c r="L162" s="169">
        <f>AVERAGEIFS('WEEKLY DATA'!L$11:L$14577,'WEEKLY DATA'!$A$11:$A$14577,'MONTHLY DATA'!$A162,'WEEKLY DATA'!$B$11:$B$14577,'MONTHLY DATA'!$B162)</f>
        <v>427.5</v>
      </c>
      <c r="M162" s="78">
        <f>AVERAGEIFS('WEEKLY DATA'!M$11:M$14577,'WEEKLY DATA'!$A$11:$A$14577,'MONTHLY DATA'!$A162,'WEEKLY DATA'!$B$11:$B$14577,'MONTHLY DATA'!$B162)</f>
        <v>437.5</v>
      </c>
      <c r="N162" s="78">
        <f>AVERAGEIFS('WEEKLY DATA'!N$11:N$14577,'WEEKLY DATA'!$A$11:$A$14577,'MONTHLY DATA'!$A162,'WEEKLY DATA'!$B$11:$B$14577,'MONTHLY DATA'!$B162)</f>
        <v>432.5</v>
      </c>
      <c r="O162" s="154">
        <f t="shared" si="110"/>
        <v>-1.3683010262257711E-2</v>
      </c>
      <c r="P162" s="169">
        <f>AVERAGEIFS('WEEKLY DATA'!P$11:P$14577,'WEEKLY DATA'!$A$11:$A$14577,'MONTHLY DATA'!$A162,'WEEKLY DATA'!$B$11:$B$14577,'MONTHLY DATA'!$B162)</f>
        <v>373.75</v>
      </c>
      <c r="Q162" s="78">
        <f>AVERAGEIFS('WEEKLY DATA'!Q$11:Q$14577,'WEEKLY DATA'!$A$11:$A$14577,'MONTHLY DATA'!$A162,'WEEKLY DATA'!$B$11:$B$14577,'MONTHLY DATA'!$B162)</f>
        <v>383.75</v>
      </c>
      <c r="R162" s="78">
        <f>AVERAGEIFS('WEEKLY DATA'!R$11:R$14577,'WEEKLY DATA'!$A$11:$A$14577,'MONTHLY DATA'!$A162,'WEEKLY DATA'!$B$11:$B$14577,'MONTHLY DATA'!$B162)</f>
        <v>378.75</v>
      </c>
      <c r="S162" s="154">
        <f t="shared" si="111"/>
        <v>-5.3124999999999978E-2</v>
      </c>
      <c r="T162" s="169">
        <f>AVERAGEIFS('WEEKLY DATA'!T$11:T$14577,'WEEKLY DATA'!$A$11:$A$14577,'MONTHLY DATA'!$A162,'WEEKLY DATA'!$B$11:$B$14577,'MONTHLY DATA'!$B162)</f>
        <v>396.25</v>
      </c>
      <c r="U162" s="78">
        <f>AVERAGEIFS('WEEKLY DATA'!U$11:U$14577,'WEEKLY DATA'!$A$11:$A$14577,'MONTHLY DATA'!$A162,'WEEKLY DATA'!$B$11:$B$14577,'MONTHLY DATA'!$B162)</f>
        <v>406.25</v>
      </c>
      <c r="V162" s="78">
        <f>AVERAGEIFS('WEEKLY DATA'!V$11:V$14577,'WEEKLY DATA'!$A$11:$A$14577,'MONTHLY DATA'!$A162,'WEEKLY DATA'!$B$11:$B$14577,'MONTHLY DATA'!$B162)</f>
        <v>401.25</v>
      </c>
      <c r="W162" s="154">
        <f t="shared" si="112"/>
        <v>-5.2538370720188854E-2</v>
      </c>
      <c r="X162" s="169">
        <f>AVERAGEIFS('WEEKLY DATA'!X$11:X$14577,'WEEKLY DATA'!$A$11:$A$14577,'MONTHLY DATA'!$A162,'WEEKLY DATA'!$B$11:$B$14577,'MONTHLY DATA'!$B162)</f>
        <v>379.375</v>
      </c>
      <c r="Y162" s="78">
        <f>AVERAGEIFS('WEEKLY DATA'!Y$11:Y$14577,'WEEKLY DATA'!$A$11:$A$14577,'MONTHLY DATA'!$A162,'WEEKLY DATA'!$B$11:$B$14577,'MONTHLY DATA'!$B162)</f>
        <v>389.375</v>
      </c>
      <c r="Z162" s="78">
        <f>AVERAGEIFS('WEEKLY DATA'!Z$11:Z$14577,'WEEKLY DATA'!$A$11:$A$14577,'MONTHLY DATA'!$A162,'WEEKLY DATA'!$B$11:$B$14577,'MONTHLY DATA'!$B162)</f>
        <v>384.375</v>
      </c>
      <c r="AA162" s="154">
        <f t="shared" si="113"/>
        <v>-0.14393095768374164</v>
      </c>
      <c r="AB162" s="169">
        <f>AVERAGEIFS('WEEKLY DATA'!AB$11:AB$14577,'WEEKLY DATA'!$A$11:$A$14577,'MONTHLY DATA'!$A162,'WEEKLY DATA'!$B$11:$B$14577,'MONTHLY DATA'!$B162)</f>
        <v>420.625</v>
      </c>
      <c r="AC162" s="78">
        <f>AVERAGEIFS('WEEKLY DATA'!AC$11:AC$14577,'WEEKLY DATA'!$A$11:$A$14577,'MONTHLY DATA'!$A162,'WEEKLY DATA'!$B$11:$B$14577,'MONTHLY DATA'!$B162)</f>
        <v>430.625</v>
      </c>
      <c r="AD162" s="78">
        <f>AVERAGEIFS('WEEKLY DATA'!AD$11:AD$14577,'WEEKLY DATA'!$A$11:$A$14577,'MONTHLY DATA'!$A162,'WEEKLY DATA'!$B$11:$B$14577,'MONTHLY DATA'!$B162)</f>
        <v>425.625</v>
      </c>
      <c r="AE162" s="154">
        <f t="shared" si="114"/>
        <v>-1.3615295480880696E-2</v>
      </c>
      <c r="AF162" s="169">
        <f>AVERAGEIFS('WEEKLY DATA'!AF$11:AF$14577,'WEEKLY DATA'!$A$11:$A$14577,'MONTHLY DATA'!$A162,'WEEKLY DATA'!$B$11:$B$14577,'MONTHLY DATA'!$B162)</f>
        <v>343.75</v>
      </c>
      <c r="AG162" s="78">
        <f>AVERAGEIFS('WEEKLY DATA'!AG$11:AG$14577,'WEEKLY DATA'!$A$11:$A$14577,'MONTHLY DATA'!$A162,'WEEKLY DATA'!$B$11:$B$14577,'MONTHLY DATA'!$B162)</f>
        <v>353.75</v>
      </c>
      <c r="AH162" s="78">
        <f>AVERAGEIFS('WEEKLY DATA'!AH$11:AH$14577,'WEEKLY DATA'!$A$11:$A$14577,'MONTHLY DATA'!$A162,'WEEKLY DATA'!$B$11:$B$14577,'MONTHLY DATA'!$B162)</f>
        <v>348.75</v>
      </c>
      <c r="AI162" s="154">
        <f t="shared" si="115"/>
        <v>-2.4475524475524479E-2</v>
      </c>
      <c r="AJ162" s="169">
        <f>AVERAGEIFS('WEEKLY DATA'!AJ$11:AJ$14577,'WEEKLY DATA'!$A$11:$A$14577,'MONTHLY DATA'!$A162,'WEEKLY DATA'!$B$11:$B$14577,'MONTHLY DATA'!$B162)</f>
        <v>365</v>
      </c>
      <c r="AK162" s="78">
        <f>AVERAGEIFS('WEEKLY DATA'!AK$11:AK$14577,'WEEKLY DATA'!$A$11:$A$14577,'MONTHLY DATA'!$A162,'WEEKLY DATA'!$B$11:$B$14577,'MONTHLY DATA'!$B162)</f>
        <v>375</v>
      </c>
      <c r="AL162" s="78">
        <f>AVERAGEIFS('WEEKLY DATA'!AL$11:AL$14577,'WEEKLY DATA'!$A$11:$A$14577,'MONTHLY DATA'!$A162,'WEEKLY DATA'!$B$11:$B$14577,'MONTHLY DATA'!$B162)</f>
        <v>370</v>
      </c>
      <c r="AM162" s="154">
        <f t="shared" si="116"/>
        <v>-9.4247246022031828E-2</v>
      </c>
      <c r="AN162" s="169">
        <f>AVERAGEIFS('WEEKLY DATA'!AN$11:AN$14577,'WEEKLY DATA'!$A$11:$A$14577,'MONTHLY DATA'!$A162,'WEEKLY DATA'!$B$11:$B$14577,'MONTHLY DATA'!$B162)</f>
        <v>328.125</v>
      </c>
      <c r="AO162" s="78">
        <f>AVERAGEIFS('WEEKLY DATA'!AO$11:AO$14577,'WEEKLY DATA'!$A$11:$A$14577,'MONTHLY DATA'!$A162,'WEEKLY DATA'!$B$11:$B$14577,'MONTHLY DATA'!$B162)</f>
        <v>338.125</v>
      </c>
      <c r="AP162" s="78">
        <f>AVERAGEIFS('WEEKLY DATA'!AP$11:AP$14577,'WEEKLY DATA'!$A$11:$A$14577,'MONTHLY DATA'!$A162,'WEEKLY DATA'!$B$11:$B$14577,'MONTHLY DATA'!$B162)</f>
        <v>333.125</v>
      </c>
      <c r="AQ162" s="154">
        <f t="shared" si="117"/>
        <v>-7.3365785813630069E-2</v>
      </c>
      <c r="AR162" s="169">
        <f>AVERAGEIFS('WEEKLY DATA'!AR$11:AR$14577,'WEEKLY DATA'!$A$11:$A$14577,'MONTHLY DATA'!$A162,'WEEKLY DATA'!$B$11:$B$14577,'MONTHLY DATA'!$B162)</f>
        <v>401.25</v>
      </c>
      <c r="AS162" s="78">
        <f>AVERAGEIFS('WEEKLY DATA'!AS$11:AS$14577,'WEEKLY DATA'!$A$11:$A$14577,'MONTHLY DATA'!$A162,'WEEKLY DATA'!$B$11:$B$14577,'MONTHLY DATA'!$B162)</f>
        <v>411.25</v>
      </c>
      <c r="AT162" s="78">
        <f>AVERAGEIFS('WEEKLY DATA'!AT$11:AT$14577,'WEEKLY DATA'!$A$11:$A$14577,'MONTHLY DATA'!$A162,'WEEKLY DATA'!$B$11:$B$14577,'MONTHLY DATA'!$B162)</f>
        <v>406.25</v>
      </c>
      <c r="AU162" s="154">
        <f t="shared" si="118"/>
        <v>-2.6946107784431184E-2</v>
      </c>
      <c r="AV162" s="169">
        <f>AVERAGEIFS('WEEKLY DATA'!AV$11:AV$14577,'WEEKLY DATA'!$A$11:$A$14577,'MONTHLY DATA'!$A162,'WEEKLY DATA'!$B$11:$B$14577,'MONTHLY DATA'!$B162)</f>
        <v>285.625</v>
      </c>
      <c r="AW162" s="78">
        <f>AVERAGEIFS('WEEKLY DATA'!AW$11:AW$14577,'WEEKLY DATA'!$A$11:$A$14577,'MONTHLY DATA'!$A162,'WEEKLY DATA'!$B$11:$B$14577,'MONTHLY DATA'!$B162)</f>
        <v>295.625</v>
      </c>
      <c r="AX162" s="78">
        <f>AVERAGEIFS('WEEKLY DATA'!AX$11:AX$14577,'WEEKLY DATA'!$A$11:$A$14577,'MONTHLY DATA'!$A162,'WEEKLY DATA'!$B$11:$B$14577,'MONTHLY DATA'!$B162)</f>
        <v>290.625</v>
      </c>
      <c r="AY162" s="154">
        <f t="shared" si="119"/>
        <v>-7.1485623003194942E-2</v>
      </c>
      <c r="AZ162" s="169">
        <f>AVERAGEIFS('WEEKLY DATA'!AZ$11:AZ$14577,'WEEKLY DATA'!$A$11:$A$14577,'MONTHLY DATA'!$A162,'WEEKLY DATA'!$B$11:$B$14577,'MONTHLY DATA'!$B162)</f>
        <v>382.5</v>
      </c>
      <c r="BA162" s="78">
        <f>AVERAGEIFS('WEEKLY DATA'!BA$11:BA$14577,'WEEKLY DATA'!$A$11:$A$14577,'MONTHLY DATA'!$A162,'WEEKLY DATA'!$B$11:$B$14577,'MONTHLY DATA'!$B162)</f>
        <v>392.5</v>
      </c>
      <c r="BB162" s="78">
        <f>AVERAGEIFS('WEEKLY DATA'!BB$11:BB$14577,'WEEKLY DATA'!$A$11:$A$14577,'MONTHLY DATA'!$A162,'WEEKLY DATA'!$B$11:$B$14577,'MONTHLY DATA'!$B162)</f>
        <v>387.5</v>
      </c>
      <c r="BC162" s="154">
        <f t="shared" si="120"/>
        <v>-6.4009661835748743E-2</v>
      </c>
      <c r="BD162" s="169">
        <f>AVERAGEIFS('WEEKLY DATA'!BD$11:BD$14577,'WEEKLY DATA'!$A$11:$A$14577,'MONTHLY DATA'!$A162,'WEEKLY DATA'!$B$11:$B$14577,'MONTHLY DATA'!$B162)</f>
        <v>346.25</v>
      </c>
      <c r="BE162" s="78">
        <f>AVERAGEIFS('WEEKLY DATA'!BE$11:BE$14577,'WEEKLY DATA'!$A$11:$A$14577,'MONTHLY DATA'!$A162,'WEEKLY DATA'!$B$11:$B$14577,'MONTHLY DATA'!$B162)</f>
        <v>356.25</v>
      </c>
      <c r="BF162" s="78">
        <f>AVERAGEIFS('WEEKLY DATA'!BF$11:BF$14577,'WEEKLY DATA'!$A$11:$A$14577,'MONTHLY DATA'!$A162,'WEEKLY DATA'!$B$11:$B$14577,'MONTHLY DATA'!$B162)</f>
        <v>351.25</v>
      </c>
      <c r="BG162" s="154">
        <f t="shared" si="121"/>
        <v>9.0838509316770288E-2</v>
      </c>
      <c r="BH162" s="169">
        <f>AVERAGEIFS('WEEKLY DATA'!BH$11:BH$14577,'WEEKLY DATA'!$A$11:$A$14577,'MONTHLY DATA'!$A162,'WEEKLY DATA'!$B$11:$B$14577,'MONTHLY DATA'!$B162)</f>
        <v>388.75</v>
      </c>
      <c r="BI162" s="78">
        <f>AVERAGEIFS('WEEKLY DATA'!BI$11:BI$14577,'WEEKLY DATA'!$A$11:$A$14577,'MONTHLY DATA'!$A162,'WEEKLY DATA'!$B$11:$B$14577,'MONTHLY DATA'!$B162)</f>
        <v>398.75</v>
      </c>
      <c r="BJ162" s="78">
        <f>AVERAGEIFS('WEEKLY DATA'!BJ$11:BJ$14577,'WEEKLY DATA'!$A$11:$A$14577,'MONTHLY DATA'!$A162,'WEEKLY DATA'!$B$11:$B$14577,'MONTHLY DATA'!$B162)</f>
        <v>393.75</v>
      </c>
      <c r="BK162" s="154">
        <f t="shared" si="122"/>
        <v>-5.3485576923076872E-2</v>
      </c>
      <c r="BL162" s="169">
        <f>AVERAGEIFS('WEEKLY DATA'!BL$11:BL$14577,'WEEKLY DATA'!$A$11:$A$14577,'MONTHLY DATA'!$A162,'WEEKLY DATA'!$B$11:$B$14577,'MONTHLY DATA'!$B162)</f>
        <v>315</v>
      </c>
      <c r="BM162" s="78">
        <f>AVERAGEIFS('WEEKLY DATA'!BM$11:BM$14577,'WEEKLY DATA'!$A$11:$A$14577,'MONTHLY DATA'!$A162,'WEEKLY DATA'!$B$11:$B$14577,'MONTHLY DATA'!$B162)</f>
        <v>325</v>
      </c>
      <c r="BN162" s="78">
        <f>AVERAGEIFS('WEEKLY DATA'!BN$11:BN$14577,'WEEKLY DATA'!$A$11:$A$14577,'MONTHLY DATA'!$A162,'WEEKLY DATA'!$B$11:$B$14577,'MONTHLY DATA'!$B162)</f>
        <v>320</v>
      </c>
      <c r="BO162" s="154">
        <f t="shared" si="123"/>
        <v>-1.0819165378670781E-2</v>
      </c>
      <c r="BP162" s="78">
        <f>AVERAGEIFS('WEEKLY DATA'!BP$11:BP$14577,'WEEKLY DATA'!$A$11:$A$14577,'MONTHLY DATA'!$A162,'WEEKLY DATA'!$B$11:$B$14577,'MONTHLY DATA'!$B162)</f>
        <v>381.25</v>
      </c>
      <c r="BQ162" s="78">
        <f>AVERAGEIFS('WEEKLY DATA'!BQ$11:BQ$14577,'WEEKLY DATA'!$A$11:$A$14577,'MONTHLY DATA'!$A162,'WEEKLY DATA'!$B$11:$B$14577,'MONTHLY DATA'!$B162)</f>
        <v>391.25</v>
      </c>
      <c r="BR162" s="78">
        <f>AVERAGEIFS('WEEKLY DATA'!BR$11:BR$14577,'WEEKLY DATA'!$A$11:$A$14577,'MONTHLY DATA'!$A162,'WEEKLY DATA'!$B$11:$B$14577,'MONTHLY DATA'!$B162)</f>
        <v>386.25</v>
      </c>
      <c r="BS162" s="154">
        <f t="shared" si="124"/>
        <v>-2.7078085642317395E-2</v>
      </c>
      <c r="BT162" s="78">
        <f>AVERAGEIFS('WEEKLY DATA'!BT$11:BT$14577,'WEEKLY DATA'!$A$11:$A$14577,'MONTHLY DATA'!$A162,'WEEKLY DATA'!$B$11:$B$14577,'MONTHLY DATA'!$B162)</f>
        <v>316.25</v>
      </c>
      <c r="BU162" s="78">
        <f>AVERAGEIFS('WEEKLY DATA'!BU$11:BU$14577,'WEEKLY DATA'!$A$11:$A$14577,'MONTHLY DATA'!$A162,'WEEKLY DATA'!$B$11:$B$14577,'MONTHLY DATA'!$B162)</f>
        <v>326.25</v>
      </c>
      <c r="BV162" s="78">
        <f>AVERAGEIFS('WEEKLY DATA'!BV$11:BV$14577,'WEEKLY DATA'!$A$11:$A$14577,'MONTHLY DATA'!$A162,'WEEKLY DATA'!$B$11:$B$14577,'MONTHLY DATA'!$B162)</f>
        <v>321.25</v>
      </c>
      <c r="BW162" s="154">
        <f t="shared" si="125"/>
        <v>-6.3411078717201197E-2</v>
      </c>
      <c r="BX162" s="78">
        <f>AVERAGEIFS('WEEKLY DATA'!BX$11:BX$14577,'WEEKLY DATA'!$A$11:$A$14577,'MONTHLY DATA'!$A162,'WEEKLY DATA'!$B$11:$B$14577,'MONTHLY DATA'!$B162)</f>
        <v>385.625</v>
      </c>
      <c r="BY162" s="78">
        <f>AVERAGEIFS('WEEKLY DATA'!BY$11:BY$14577,'WEEKLY DATA'!$A$11:$A$14577,'MONTHLY DATA'!$A162,'WEEKLY DATA'!$B$11:$B$14577,'MONTHLY DATA'!$B162)</f>
        <v>395.625</v>
      </c>
      <c r="BZ162" s="78">
        <f>AVERAGEIFS('WEEKLY DATA'!BZ$11:BZ$14577,'WEEKLY DATA'!$A$11:$A$14577,'MONTHLY DATA'!$A162,'WEEKLY DATA'!$B$11:$B$14577,'MONTHLY DATA'!$B162)</f>
        <v>390.625</v>
      </c>
      <c r="CA162" s="154">
        <f t="shared" si="126"/>
        <v>-7.3250296559905115E-2</v>
      </c>
      <c r="CB162" s="78">
        <f>AVERAGEIFS('WEEKLY DATA'!CB$11:CB$14577,'WEEKLY DATA'!$A$11:$A$14577,'MONTHLY DATA'!$A162,'WEEKLY DATA'!$B$11:$B$14577,'MONTHLY DATA'!$B162)</f>
        <v>594.375</v>
      </c>
      <c r="CC162" s="78">
        <f>AVERAGEIFS('WEEKLY DATA'!CC$11:CC$14577,'WEEKLY DATA'!$A$11:$A$14577,'MONTHLY DATA'!$A162,'WEEKLY DATA'!$B$11:$B$14577,'MONTHLY DATA'!$B162)</f>
        <v>604.375</v>
      </c>
      <c r="CD162" s="78">
        <f>AVERAGEIFS('WEEKLY DATA'!CD$11:CD$14577,'WEEKLY DATA'!$A$11:$A$14577,'MONTHLY DATA'!$A162,'WEEKLY DATA'!$B$11:$B$14577,'MONTHLY DATA'!$B162)</f>
        <v>599.375</v>
      </c>
      <c r="CE162" s="154">
        <f t="shared" si="127"/>
        <v>3.6084701815038978E-2</v>
      </c>
      <c r="CF162" s="78">
        <f>AVERAGEIFS('WEEKLY DATA'!CF$11:CF$14577,'WEEKLY DATA'!$A$11:$A$14577,'MONTHLY DATA'!$A162,'WEEKLY DATA'!$B$11:$B$14577,'MONTHLY DATA'!$B162)</f>
        <v>375</v>
      </c>
      <c r="CG162" s="78">
        <f>AVERAGEIFS('WEEKLY DATA'!CG$11:CG$14577,'WEEKLY DATA'!$A$11:$A$14577,'MONTHLY DATA'!$A162,'WEEKLY DATA'!$B$11:$B$14577,'MONTHLY DATA'!$B162)</f>
        <v>385</v>
      </c>
      <c r="CH162" s="78">
        <f>AVERAGEIFS('WEEKLY DATA'!CH$11:CH$14577,'WEEKLY DATA'!$A$11:$A$14577,'MONTHLY DATA'!$A162,'WEEKLY DATA'!$B$11:$B$14577,'MONTHLY DATA'!$B162)</f>
        <v>380</v>
      </c>
      <c r="CI162" s="154">
        <f t="shared" si="128"/>
        <v>-6.0568603213844274E-2</v>
      </c>
      <c r="CJ162" s="78">
        <f>AVERAGEIFS('WEEKLY DATA'!CJ$11:CJ$14577,'WEEKLY DATA'!$A$11:$A$14577,'MONTHLY DATA'!$A162,'WEEKLY DATA'!$B$11:$B$14577,'MONTHLY DATA'!$B162)</f>
        <v>351.25</v>
      </c>
      <c r="CK162" s="78">
        <f>AVERAGEIFS('WEEKLY DATA'!CK$11:CK$14577,'WEEKLY DATA'!$A$11:$A$14577,'MONTHLY DATA'!$A162,'WEEKLY DATA'!$B$11:$B$14577,'MONTHLY DATA'!$B162)</f>
        <v>361.25</v>
      </c>
      <c r="CL162" s="78">
        <f>AVERAGEIFS('WEEKLY DATA'!CL$11:CL$14577,'WEEKLY DATA'!$A$11:$A$14577,'MONTHLY DATA'!$A162,'WEEKLY DATA'!$B$11:$B$14577,'MONTHLY DATA'!$B162)</f>
        <v>356.25</v>
      </c>
      <c r="CM162" s="154">
        <f t="shared" si="129"/>
        <v>-7.9457364341085301E-2</v>
      </c>
      <c r="CN162" s="78">
        <f>AVERAGEIFS('WEEKLY DATA'!CN$11:CN$14577,'WEEKLY DATA'!$A$11:$A$14577,'MONTHLY DATA'!$A162,'WEEKLY DATA'!$B$11:$B$14577,'MONTHLY DATA'!$B162)</f>
        <v>385.625</v>
      </c>
      <c r="CO162" s="78">
        <f>AVERAGEIFS('WEEKLY DATA'!CO$11:CO$14577,'WEEKLY DATA'!$A$11:$A$14577,'MONTHLY DATA'!$A162,'WEEKLY DATA'!$B$11:$B$14577,'MONTHLY DATA'!$B162)</f>
        <v>395.625</v>
      </c>
      <c r="CP162" s="78">
        <f>AVERAGEIFS('WEEKLY DATA'!CP$11:CP$14577,'WEEKLY DATA'!$A$11:$A$14577,'MONTHLY DATA'!$A162,'WEEKLY DATA'!$B$11:$B$14577,'MONTHLY DATA'!$B162)</f>
        <v>390.625</v>
      </c>
      <c r="CQ162" s="154">
        <f t="shared" si="130"/>
        <v>-7.3250296559905115E-2</v>
      </c>
      <c r="CR162" s="78">
        <f>AVERAGEIFS('WEEKLY DATA'!CR$11:CR$14577,'WEEKLY DATA'!$A$11:$A$14577,'MONTHLY DATA'!$A162,'WEEKLY DATA'!$B$11:$B$14577,'MONTHLY DATA'!$B162)</f>
        <v>480</v>
      </c>
      <c r="CS162" s="78">
        <f>AVERAGEIFS('WEEKLY DATA'!CS$11:CS$14577,'WEEKLY DATA'!$A$11:$A$14577,'MONTHLY DATA'!$A162,'WEEKLY DATA'!$B$11:$B$14577,'MONTHLY DATA'!$B162)</f>
        <v>490</v>
      </c>
      <c r="CT162" s="78">
        <f>AVERAGEIFS('WEEKLY DATA'!CT$11:CT$14577,'WEEKLY DATA'!$A$11:$A$14577,'MONTHLY DATA'!$A162,'WEEKLY DATA'!$B$11:$B$14577,'MONTHLY DATA'!$B162)</f>
        <v>485</v>
      </c>
      <c r="CU162" s="154">
        <f t="shared" si="131"/>
        <v>0</v>
      </c>
      <c r="CV162" s="169">
        <f>AVERAGEIFS('WEEKLY DATA'!CV$11:CV$14577,'WEEKLY DATA'!$A$11:$A$14577,'MONTHLY DATA'!$A162,'WEEKLY DATA'!$B$11:$B$14577,'MONTHLY DATA'!$B162)</f>
        <v>411.25</v>
      </c>
      <c r="CW162" s="78">
        <f>AVERAGEIFS('WEEKLY DATA'!CW$11:CW$14577,'WEEKLY DATA'!$A$11:$A$14577,'MONTHLY DATA'!$A162,'WEEKLY DATA'!$B$11:$B$14577,'MONTHLY DATA'!$B162)</f>
        <v>421.25</v>
      </c>
      <c r="CX162" s="78">
        <f>AVERAGEIFS('WEEKLY DATA'!CX$11:CX$14577,'WEEKLY DATA'!$A$11:$A$14577,'MONTHLY DATA'!$A162,'WEEKLY DATA'!$B$11:$B$14577,'MONTHLY DATA'!$B162)</f>
        <v>416.25</v>
      </c>
      <c r="CY162" s="154">
        <f t="shared" si="132"/>
        <v>-4.8571428571428599E-2</v>
      </c>
      <c r="CZ162" s="169">
        <f>AVERAGEIFS('WEEKLY DATA'!CZ$11:CZ$14577,'WEEKLY DATA'!$A$11:$A$14577,'MONTHLY DATA'!$A162,'WEEKLY DATA'!$B$11:$B$14577,'MONTHLY DATA'!$B162)</f>
        <v>370</v>
      </c>
      <c r="DA162" s="78">
        <f>AVERAGEIFS('WEEKLY DATA'!DA$11:DA$14577,'WEEKLY DATA'!$A$11:$A$14577,'MONTHLY DATA'!$A162,'WEEKLY DATA'!$B$11:$B$14577,'MONTHLY DATA'!$B162)</f>
        <v>380</v>
      </c>
      <c r="DB162" s="78">
        <f>AVERAGEIFS('WEEKLY DATA'!DB$11:DB$14577,'WEEKLY DATA'!$A$11:$A$14577,'MONTHLY DATA'!$A162,'WEEKLY DATA'!$B$11:$B$14577,'MONTHLY DATA'!$B162)</f>
        <v>375</v>
      </c>
      <c r="DC162" s="154">
        <f t="shared" si="133"/>
        <v>-8.9805825242718407E-2</v>
      </c>
      <c r="DD162" s="78">
        <f>AVERAGEIFS('WEEKLY DATA'!DD$11:DD$14577,'WEEKLY DATA'!$A$11:$A$14577,'MONTHLY DATA'!$A162,'WEEKLY DATA'!$B$11:$B$14577,'MONTHLY DATA'!$B162)</f>
        <v>438.75</v>
      </c>
      <c r="DE162" s="78">
        <f>AVERAGEIFS('WEEKLY DATA'!DE$11:DE$14577,'WEEKLY DATA'!$A$11:$A$14577,'MONTHLY DATA'!$A162,'WEEKLY DATA'!$B$11:$B$14577,'MONTHLY DATA'!$B162)</f>
        <v>448.75</v>
      </c>
      <c r="DF162" s="78">
        <f>AVERAGEIFS('WEEKLY DATA'!DF$11:DF$14577,'WEEKLY DATA'!$A$11:$A$14577,'MONTHLY DATA'!$A162,'WEEKLY DATA'!$B$11:$B$14577,'MONTHLY DATA'!$B162)</f>
        <v>443.75</v>
      </c>
      <c r="DG162" s="154">
        <f t="shared" si="134"/>
        <v>-8.5051546391752608E-2</v>
      </c>
      <c r="DH162" s="78">
        <f>AVERAGEIFS('WEEKLY DATA'!DH$11:DH$14577,'WEEKLY DATA'!$A$11:$A$14577,'MONTHLY DATA'!$A162,'WEEKLY DATA'!$B$11:$B$14577,'MONTHLY DATA'!$B162)</f>
        <v>590</v>
      </c>
      <c r="DI162" s="78">
        <f>AVERAGEIFS('WEEKLY DATA'!DI$11:DI$14577,'WEEKLY DATA'!$A$11:$A$14577,'MONTHLY DATA'!$A162,'WEEKLY DATA'!$B$11:$B$14577,'MONTHLY DATA'!$B162)</f>
        <v>600</v>
      </c>
      <c r="DJ162" s="78">
        <f>AVERAGEIFS('WEEKLY DATA'!DJ$11:DJ$14577,'WEEKLY DATA'!$A$11:$A$14577,'MONTHLY DATA'!$A162,'WEEKLY DATA'!$B$11:$B$14577,'MONTHLY DATA'!$B162)</f>
        <v>595</v>
      </c>
      <c r="DK162" s="154">
        <f t="shared" si="135"/>
        <v>-9.1590341382181695E-3</v>
      </c>
      <c r="DL162" s="169">
        <f>AVERAGEIFS('WEEKLY DATA'!DL$11:DL$14577,'WEEKLY DATA'!$A$11:$A$14577,'MONTHLY DATA'!$A162,'WEEKLY DATA'!$B$11:$B$14577,'MONTHLY DATA'!$B162)</f>
        <v>402.5</v>
      </c>
      <c r="DM162" s="78">
        <f>AVERAGEIFS('WEEKLY DATA'!DM$11:DM$14577,'WEEKLY DATA'!$A$11:$A$14577,'MONTHLY DATA'!$A162,'WEEKLY DATA'!$B$11:$B$14577,'MONTHLY DATA'!$B162)</f>
        <v>412.5</v>
      </c>
      <c r="DN162" s="78">
        <f>AVERAGEIFS('WEEKLY DATA'!DN$11:DN$14577,'WEEKLY DATA'!$A$11:$A$14577,'MONTHLY DATA'!$A162,'WEEKLY DATA'!$B$11:$B$14577,'MONTHLY DATA'!$B162)</f>
        <v>407.5</v>
      </c>
      <c r="DO162" s="154">
        <f t="shared" si="136"/>
        <v>-3.0915576694411362E-2</v>
      </c>
      <c r="DP162" s="78">
        <f>AVERAGEIFS('WEEKLY DATA'!DP$11:DP$14577,'WEEKLY DATA'!$A$11:$A$14577,'MONTHLY DATA'!$A162,'WEEKLY DATA'!$B$11:$B$14577,'MONTHLY DATA'!$B162)</f>
        <v>347.5</v>
      </c>
      <c r="DQ162" s="78">
        <f>AVERAGEIFS('WEEKLY DATA'!DQ$11:DQ$14577,'WEEKLY DATA'!$A$11:$A$14577,'MONTHLY DATA'!$A162,'WEEKLY DATA'!$B$11:$B$14577,'MONTHLY DATA'!$B162)</f>
        <v>357.5</v>
      </c>
      <c r="DR162" s="78">
        <f>AVERAGEIFS('WEEKLY DATA'!DR$11:DR$14577,'WEEKLY DATA'!$A$11:$A$14577,'MONTHLY DATA'!$A162,'WEEKLY DATA'!$B$11:$B$14577,'MONTHLY DATA'!$B162)</f>
        <v>352.5</v>
      </c>
      <c r="DS162" s="154">
        <f t="shared" si="137"/>
        <v>-8.0834419817470637E-2</v>
      </c>
      <c r="DT162" s="78">
        <f>AVERAGEIFS('WEEKLY DATA'!DT$11:DT$14577,'WEEKLY DATA'!$A$11:$A$14577,'MONTHLY DATA'!$A162,'WEEKLY DATA'!$B$11:$B$14577,'MONTHLY DATA'!$B162)</f>
        <v>438.75</v>
      </c>
      <c r="DU162" s="78">
        <f>AVERAGEIFS('WEEKLY DATA'!DU$11:DU$14577,'WEEKLY DATA'!$A$11:$A$14577,'MONTHLY DATA'!$A162,'WEEKLY DATA'!$B$11:$B$14577,'MONTHLY DATA'!$B162)</f>
        <v>448.75</v>
      </c>
      <c r="DV162" s="78">
        <f>AVERAGEIFS('WEEKLY DATA'!DV$11:DV$14577,'WEEKLY DATA'!$A$11:$A$14577,'MONTHLY DATA'!$A162,'WEEKLY DATA'!$B$11:$B$14577,'MONTHLY DATA'!$B162)</f>
        <v>443.75</v>
      </c>
      <c r="DW162" s="154">
        <f t="shared" si="138"/>
        <v>-8.5051546391752608E-2</v>
      </c>
      <c r="DX162" s="78">
        <f>AVERAGEIFS('WEEKLY DATA'!DX$11:DX$14577,'WEEKLY DATA'!$A$11:$A$14577,'MONTHLY DATA'!$A162,'WEEKLY DATA'!$B$11:$B$14577,'MONTHLY DATA'!$B162)</f>
        <v>575</v>
      </c>
      <c r="DY162" s="78">
        <f>AVERAGEIFS('WEEKLY DATA'!DY$11:DY$14577,'WEEKLY DATA'!$A$11:$A$14577,'MONTHLY DATA'!$A162,'WEEKLY DATA'!$B$11:$B$14577,'MONTHLY DATA'!$B162)</f>
        <v>585</v>
      </c>
      <c r="DZ162" s="78">
        <f>AVERAGEIFS('WEEKLY DATA'!DZ$11:DZ$14577,'WEEKLY DATA'!$A$11:$A$14577,'MONTHLY DATA'!$A162,'WEEKLY DATA'!$B$11:$B$14577,'MONTHLY DATA'!$B162)</f>
        <v>580</v>
      </c>
      <c r="EA162" s="154">
        <f t="shared" si="139"/>
        <v>-9.3936806148591234E-3</v>
      </c>
      <c r="EB162" s="78">
        <f>AVERAGEIFS('WEEKLY DATA'!EB$11:EB$14577,'WEEKLY DATA'!$A$11:$A$14577,'MONTHLY DATA'!$A162,'WEEKLY DATA'!$B$11:$B$14577,'MONTHLY DATA'!$B162)</f>
        <v>418.75</v>
      </c>
      <c r="EC162" s="78">
        <f>AVERAGEIFS('WEEKLY DATA'!EC$11:EC$14577,'WEEKLY DATA'!$A$11:$A$14577,'MONTHLY DATA'!$A162,'WEEKLY DATA'!$B$11:$B$14577,'MONTHLY DATA'!$B162)</f>
        <v>428.75</v>
      </c>
      <c r="ED162" s="78">
        <f>AVERAGEIFS('WEEKLY DATA'!ED$11:ED$14577,'WEEKLY DATA'!$A$11:$A$14577,'MONTHLY DATA'!$A162,'WEEKLY DATA'!$B$11:$B$14577,'MONTHLY DATA'!$B162)</f>
        <v>423.75</v>
      </c>
      <c r="EE162" s="154">
        <f t="shared" si="140"/>
        <v>-4.128959276018096E-2</v>
      </c>
      <c r="EF162" s="169">
        <f>AVERAGEIFS('WEEKLY DATA'!EF$11:EF$14577,'WEEKLY DATA'!$A$11:$A$14577,'MONTHLY DATA'!$A162,'WEEKLY DATA'!$B$11:$B$14577,'MONTHLY DATA'!$B162)</f>
        <v>353.75</v>
      </c>
      <c r="EG162" s="78">
        <f>AVERAGEIFS('WEEKLY DATA'!EG$11:EG$14577,'WEEKLY DATA'!$A$11:$A$14577,'MONTHLY DATA'!$A162,'WEEKLY DATA'!$B$11:$B$14577,'MONTHLY DATA'!$B162)</f>
        <v>363.75</v>
      </c>
      <c r="EH162" s="78">
        <f>AVERAGEIFS('WEEKLY DATA'!EH$11:EH$14577,'WEEKLY DATA'!$A$11:$A$14577,'MONTHLY DATA'!$A162,'WEEKLY DATA'!$B$11:$B$14577,'MONTHLY DATA'!$B162)</f>
        <v>358.75</v>
      </c>
      <c r="EI162" s="154">
        <f t="shared" si="141"/>
        <v>-8.8310038119440937E-2</v>
      </c>
      <c r="EJ162" s="78">
        <f>AVERAGEIFS('WEEKLY DATA'!EJ$11:EJ$14577,'WEEKLY DATA'!$A$11:$A$14577,'MONTHLY DATA'!$A162,'WEEKLY DATA'!$B$11:$B$14577,'MONTHLY DATA'!$B162)</f>
        <v>408.75</v>
      </c>
      <c r="EK162" s="78">
        <f>AVERAGEIFS('WEEKLY DATA'!EK$11:EK$14577,'WEEKLY DATA'!$A$11:$A$14577,'MONTHLY DATA'!$A162,'WEEKLY DATA'!$B$11:$B$14577,'MONTHLY DATA'!$B162)</f>
        <v>418.75</v>
      </c>
      <c r="EL162" s="78">
        <f>AVERAGEIFS('WEEKLY DATA'!EL$11:EL$14577,'WEEKLY DATA'!$A$11:$A$14577,'MONTHLY DATA'!$A162,'WEEKLY DATA'!$B$11:$B$14577,'MONTHLY DATA'!$B162)</f>
        <v>413.75</v>
      </c>
      <c r="EM162" s="154">
        <f t="shared" si="142"/>
        <v>-5.9659090909090939E-2</v>
      </c>
      <c r="EN162" s="78">
        <f>AVERAGEIFS('WEEKLY DATA'!EN$11:EN$14577,'WEEKLY DATA'!$A$11:$A$14577,'MONTHLY DATA'!$A162,'WEEKLY DATA'!$B$11:$B$14577,'MONTHLY DATA'!$B162)</f>
        <v>620</v>
      </c>
      <c r="EO162" s="78">
        <f>AVERAGEIFS('WEEKLY DATA'!EO$11:EO$14577,'WEEKLY DATA'!$A$11:$A$14577,'MONTHLY DATA'!$A162,'WEEKLY DATA'!$B$11:$B$14577,'MONTHLY DATA'!$B162)</f>
        <v>630</v>
      </c>
      <c r="EP162" s="78">
        <f>AVERAGEIFS('WEEKLY DATA'!EP$11:EP$14577,'WEEKLY DATA'!$A$11:$A$14577,'MONTHLY DATA'!$A162,'WEEKLY DATA'!$B$11:$B$14577,'MONTHLY DATA'!$B162)</f>
        <v>625</v>
      </c>
      <c r="EQ162" s="154">
        <f t="shared" si="143"/>
        <v>-8.7232355273592077E-3</v>
      </c>
      <c r="ER162" s="78">
        <f>AVERAGEIFS('WEEKLY DATA'!ER$11:ER$14577,'WEEKLY DATA'!$A$11:$A$14577,'MONTHLY DATA'!$A162,'WEEKLY DATA'!$B$11:$B$14577,'MONTHLY DATA'!$B162)</f>
        <v>401.25</v>
      </c>
      <c r="ES162" s="78">
        <f>AVERAGEIFS('WEEKLY DATA'!ES$11:ES$14577,'WEEKLY DATA'!$A$11:$A$14577,'MONTHLY DATA'!$A162,'WEEKLY DATA'!$B$11:$B$14577,'MONTHLY DATA'!$B162)</f>
        <v>411.25</v>
      </c>
      <c r="ET162" s="78">
        <f>AVERAGEIFS('WEEKLY DATA'!ET$11:ET$14577,'WEEKLY DATA'!$A$11:$A$14577,'MONTHLY DATA'!$A162,'WEEKLY DATA'!$B$11:$B$14577,'MONTHLY DATA'!$B162)</f>
        <v>406.25</v>
      </c>
      <c r="EU162" s="154">
        <f t="shared" si="144"/>
        <v>1.8495684340320562E-3</v>
      </c>
      <c r="EV162" s="78">
        <f>AVERAGEIFS('WEEKLY DATA'!EV$11:EV$14577,'WEEKLY DATA'!$A$11:$A$14577,'MONTHLY DATA'!$A162,'WEEKLY DATA'!$B$11:$B$14577,'MONTHLY DATA'!$B162)</f>
        <v>366.25</v>
      </c>
      <c r="EW162" s="78">
        <f>AVERAGEIFS('WEEKLY DATA'!EW$11:EW$14577,'WEEKLY DATA'!$A$11:$A$14577,'MONTHLY DATA'!$A162,'WEEKLY DATA'!$B$11:$B$14577,'MONTHLY DATA'!$B162)</f>
        <v>376.25</v>
      </c>
      <c r="EX162" s="78">
        <f>AVERAGEIFS('WEEKLY DATA'!EX$11:EX$14577,'WEEKLY DATA'!$A$11:$A$14577,'MONTHLY DATA'!$A162,'WEEKLY DATA'!$B$11:$B$14577,'MONTHLY DATA'!$B162)</f>
        <v>371.25</v>
      </c>
      <c r="EY162" s="154">
        <f t="shared" si="145"/>
        <v>-8.6782376502002601E-3</v>
      </c>
      <c r="EZ162" s="78">
        <f>AVERAGEIFS('WEEKLY DATA'!EZ$11:EZ$14577,'WEEKLY DATA'!$A$11:$A$14577,'MONTHLY DATA'!$A162,'WEEKLY DATA'!$B$11:$B$14577,'MONTHLY DATA'!$B162)</f>
        <v>423.75</v>
      </c>
      <c r="FA162" s="78">
        <f>AVERAGEIFS('WEEKLY DATA'!FA$11:FA$14577,'WEEKLY DATA'!$A$11:$A$14577,'MONTHLY DATA'!$A162,'WEEKLY DATA'!$B$11:$B$14577,'MONTHLY DATA'!$B162)</f>
        <v>433.75</v>
      </c>
      <c r="FB162" s="78">
        <f>AVERAGEIFS('WEEKLY DATA'!FB$11:FB$14577,'WEEKLY DATA'!$A$11:$A$14577,'MONTHLY DATA'!$A162,'WEEKLY DATA'!$B$11:$B$14577,'MONTHLY DATA'!$B162)</f>
        <v>428.75</v>
      </c>
      <c r="FC162" s="154">
        <f t="shared" si="146"/>
        <v>-3.4346846846846857E-2</v>
      </c>
      <c r="FD162" s="78">
        <f>AVERAGEIFS('WEEKLY DATA'!FD$11:FD$14577,'WEEKLY DATA'!$A$11:$A$14577,'MONTHLY DATA'!$A162,'WEEKLY DATA'!$B$11:$B$14577,'MONTHLY DATA'!$B162)</f>
        <v>399.375</v>
      </c>
      <c r="FE162" s="78">
        <f>AVERAGEIFS('WEEKLY DATA'!FE$11:FE$14577,'WEEKLY DATA'!$A$11:$A$14577,'MONTHLY DATA'!$A162,'WEEKLY DATA'!$B$11:$B$14577,'MONTHLY DATA'!$B162)</f>
        <v>409.375</v>
      </c>
      <c r="FF162" s="78">
        <f>AVERAGEIFS('WEEKLY DATA'!FF$11:FF$14577,'WEEKLY DATA'!$A$11:$A$14577,'MONTHLY DATA'!$A162,'WEEKLY DATA'!$B$11:$B$14577,'MONTHLY DATA'!$B162)</f>
        <v>404.375</v>
      </c>
      <c r="FG162" s="154">
        <f t="shared" si="147"/>
        <v>-4.0024630541871664E-3</v>
      </c>
      <c r="FH162" s="78">
        <f>AVERAGEIFS('WEEKLY DATA'!FH$11:FH$14577,'WEEKLY DATA'!$A$11:$A$14577,'MONTHLY DATA'!$A162,'WEEKLY DATA'!$B$11:$B$14577,'MONTHLY DATA'!$B162)</f>
        <v>380.625</v>
      </c>
      <c r="FI162" s="78">
        <f>AVERAGEIFS('WEEKLY DATA'!FI$11:FI$14577,'WEEKLY DATA'!$A$11:$A$14577,'MONTHLY DATA'!$A162,'WEEKLY DATA'!$B$11:$B$14577,'MONTHLY DATA'!$B162)</f>
        <v>390.625</v>
      </c>
      <c r="FJ162" s="78">
        <f>AVERAGEIFS('WEEKLY DATA'!FJ$11:FJ$14577,'WEEKLY DATA'!$A$11:$A$14577,'MONTHLY DATA'!$A162,'WEEKLY DATA'!$B$11:$B$14577,'MONTHLY DATA'!$B162)</f>
        <v>385.625</v>
      </c>
      <c r="FK162" s="154">
        <f t="shared" si="148"/>
        <v>1.7480211081794206E-2</v>
      </c>
      <c r="FL162" s="169">
        <f>AVERAGEIFS('WEEKLY DATA'!FL$11:FL$14577,'WEEKLY DATA'!$A$11:$A$14577,'MONTHLY DATA'!$A162,'WEEKLY DATA'!$B$11:$B$14577,'MONTHLY DATA'!$B162)</f>
        <v>321.875</v>
      </c>
      <c r="FM162" s="78">
        <f>AVERAGEIFS('WEEKLY DATA'!FM$11:FM$14577,'WEEKLY DATA'!$A$11:$A$14577,'MONTHLY DATA'!$A162,'WEEKLY DATA'!$B$11:$B$14577,'MONTHLY DATA'!$B162)</f>
        <v>331.875</v>
      </c>
      <c r="FN162" s="78">
        <f>AVERAGEIFS('WEEKLY DATA'!FN$11:FN$14577,'WEEKLY DATA'!$A$11:$A$14577,'MONTHLY DATA'!$A162,'WEEKLY DATA'!$B$11:$B$14577,'MONTHLY DATA'!$B162)</f>
        <v>326.875</v>
      </c>
      <c r="FO162" s="154">
        <f t="shared" si="149"/>
        <v>-8.1811797752809001E-2</v>
      </c>
      <c r="FP162" s="78">
        <f>AVERAGEIFS('WEEKLY DATA'!FP$11:FP$14577,'WEEKLY DATA'!$A$11:$A$14577,'MONTHLY DATA'!$A162,'WEEKLY DATA'!$B$11:$B$14577,'MONTHLY DATA'!$B162)</f>
        <v>342.5</v>
      </c>
      <c r="FQ162" s="78">
        <f>AVERAGEIFS('WEEKLY DATA'!FQ$11:FQ$14577,'WEEKLY DATA'!$A$11:$A$14577,'MONTHLY DATA'!$A162,'WEEKLY DATA'!$B$11:$B$14577,'MONTHLY DATA'!$B162)</f>
        <v>352.5</v>
      </c>
      <c r="FR162" s="78">
        <f>AVERAGEIFS('WEEKLY DATA'!FR$11:FR$14577,'WEEKLY DATA'!$A$11:$A$14577,'MONTHLY DATA'!$A162,'WEEKLY DATA'!$B$11:$B$14577,'MONTHLY DATA'!$B162)</f>
        <v>347.5</v>
      </c>
      <c r="FS162" s="154">
        <f t="shared" si="150"/>
        <v>-3.7396121883656486E-2</v>
      </c>
      <c r="FT162" s="78">
        <f>AVERAGEIFS('WEEKLY DATA'!FT$11:FT$14577,'WEEKLY DATA'!$A$11:$A$14577,'MONTHLY DATA'!$A162,'WEEKLY DATA'!$B$11:$B$14577,'MONTHLY DATA'!$B162)</f>
        <v>216.25</v>
      </c>
      <c r="FU162" s="78">
        <f>AVERAGEIFS('WEEKLY DATA'!FU$11:FU$14577,'WEEKLY DATA'!$A$11:$A$14577,'MONTHLY DATA'!$A162,'WEEKLY DATA'!$B$11:$B$14577,'MONTHLY DATA'!$B162)</f>
        <v>226.25</v>
      </c>
      <c r="FV162" s="78">
        <f>AVERAGEIFS('WEEKLY DATA'!FV$11:FV$14577,'WEEKLY DATA'!$A$11:$A$14577,'MONTHLY DATA'!$A162,'WEEKLY DATA'!$B$11:$B$14577,'MONTHLY DATA'!$B162)</f>
        <v>221.25</v>
      </c>
      <c r="FW162" s="154">
        <f t="shared" si="151"/>
        <v>-0.15874524714828897</v>
      </c>
      <c r="FX162" s="78">
        <f>AVERAGEIFS('WEEKLY DATA'!FX$11:FX$14577,'WEEKLY DATA'!$A$11:$A$14577,'MONTHLY DATA'!$A162,'WEEKLY DATA'!$B$11:$B$14577,'MONTHLY DATA'!$B162)</f>
        <v>259.375</v>
      </c>
      <c r="FY162" s="78">
        <f>AVERAGEIFS('WEEKLY DATA'!FY$11:FY$14577,'WEEKLY DATA'!$A$11:$A$14577,'MONTHLY DATA'!$A162,'WEEKLY DATA'!$B$11:$B$14577,'MONTHLY DATA'!$B162)</f>
        <v>269.375</v>
      </c>
      <c r="FZ162" s="78">
        <f>AVERAGEIFS('WEEKLY DATA'!FZ$11:FZ$14577,'WEEKLY DATA'!$A$11:$A$14577,'MONTHLY DATA'!$A162,'WEEKLY DATA'!$B$11:$B$14577,'MONTHLY DATA'!$B162)</f>
        <v>264.375</v>
      </c>
      <c r="GA162" s="154">
        <f t="shared" si="152"/>
        <v>-8.520761245674735E-2</v>
      </c>
      <c r="GB162" s="78">
        <f>AVERAGEIFS('WEEKLY DATA'!GB$11:GB$14577,'WEEKLY DATA'!$A$11:$A$14577,'MONTHLY DATA'!$A162,'WEEKLY DATA'!$B$11:$B$14577,'MONTHLY DATA'!$B162)</f>
        <v>501.25</v>
      </c>
      <c r="GC162" s="78">
        <f>AVERAGEIFS('WEEKLY DATA'!GC$11:GC$14577,'WEEKLY DATA'!$A$11:$A$14577,'MONTHLY DATA'!$A162,'WEEKLY DATA'!$B$11:$B$14577,'MONTHLY DATA'!$B162)</f>
        <v>511.25</v>
      </c>
      <c r="GD162" s="78">
        <f>AVERAGEIFS('WEEKLY DATA'!GD$11:GD$14577,'WEEKLY DATA'!$A$11:$A$14577,'MONTHLY DATA'!$A162,'WEEKLY DATA'!$B$11:$B$14577,'MONTHLY DATA'!$B162)</f>
        <v>506.25</v>
      </c>
      <c r="GE162" s="154">
        <f t="shared" si="153"/>
        <v>-4.0284360189573487E-2</v>
      </c>
      <c r="GF162" s="169">
        <f>AVERAGEIFS('WEEKLY DATA'!GF$11:GF$14577,'WEEKLY DATA'!$A$11:$A$14577,'MONTHLY DATA'!$A162,'WEEKLY DATA'!$B$11:$B$14577,'MONTHLY DATA'!$B162)</f>
        <v>460</v>
      </c>
      <c r="GG162" s="78">
        <f>AVERAGEIFS('WEEKLY DATA'!GG$11:GG$14577,'WEEKLY DATA'!$A$11:$A$14577,'MONTHLY DATA'!$A162,'WEEKLY DATA'!$B$11:$B$14577,'MONTHLY DATA'!$B162)</f>
        <v>470</v>
      </c>
      <c r="GH162" s="78">
        <f>AVERAGEIFS('WEEKLY DATA'!GH$11:GH$14577,'WEEKLY DATA'!$A$11:$A$14577,'MONTHLY DATA'!$A162,'WEEKLY DATA'!$B$11:$B$14577,'MONTHLY DATA'!$B162)</f>
        <v>465</v>
      </c>
      <c r="GI162" s="154">
        <f t="shared" si="154"/>
        <v>-7.3705179282868571E-2</v>
      </c>
      <c r="GJ162" s="78">
        <f>AVERAGEIFS('WEEKLY DATA'!GJ$11:GJ$14577,'WEEKLY DATA'!$A$11:$A$14577,'MONTHLY DATA'!$A162,'WEEKLY DATA'!$B$11:$B$14577,'MONTHLY DATA'!$B162)</f>
        <v>448.75</v>
      </c>
      <c r="GK162" s="78">
        <f>AVERAGEIFS('WEEKLY DATA'!GK$11:GK$14577,'WEEKLY DATA'!$A$11:$A$14577,'MONTHLY DATA'!$A162,'WEEKLY DATA'!$B$11:$B$14577,'MONTHLY DATA'!$B162)</f>
        <v>458.75</v>
      </c>
      <c r="GL162" s="78">
        <f>AVERAGEIFS('WEEKLY DATA'!GL$11:GL$14577,'WEEKLY DATA'!$A$11:$A$14577,'MONTHLY DATA'!$A162,'WEEKLY DATA'!$B$11:$B$14577,'MONTHLY DATA'!$B162)</f>
        <v>453.75</v>
      </c>
      <c r="GM162" s="154">
        <f t="shared" si="155"/>
        <v>-8.333333333333337E-2</v>
      </c>
      <c r="GN162" s="78">
        <f>AVERAGEIFS('WEEKLY DATA'!GN$11:GN$14577,'WEEKLY DATA'!$A$11:$A$14577,'MONTHLY DATA'!$A162,'WEEKLY DATA'!$B$11:$B$14577,'MONTHLY DATA'!$B162)</f>
        <v>680</v>
      </c>
      <c r="GO162" s="78">
        <f>AVERAGEIFS('WEEKLY DATA'!GO$11:GO$14577,'WEEKLY DATA'!$A$11:$A$14577,'MONTHLY DATA'!$A162,'WEEKLY DATA'!$B$11:$B$14577,'MONTHLY DATA'!$B162)</f>
        <v>690</v>
      </c>
      <c r="GP162" s="78">
        <f>AVERAGEIFS('WEEKLY DATA'!GP$11:GP$14577,'WEEKLY DATA'!$A$11:$A$14577,'MONTHLY DATA'!$A162,'WEEKLY DATA'!$B$11:$B$14577,'MONTHLY DATA'!$B162)</f>
        <v>685</v>
      </c>
      <c r="GQ162" s="154">
        <f t="shared" si="156"/>
        <v>-7.9652425778421465E-3</v>
      </c>
      <c r="GR162" s="78"/>
    </row>
    <row r="163" spans="1:200" ht="15.75" x14ac:dyDescent="0.25">
      <c r="A163">
        <f t="shared" si="106"/>
        <v>9</v>
      </c>
      <c r="B163">
        <f t="shared" si="107"/>
        <v>2022</v>
      </c>
      <c r="C163" s="86">
        <v>44805</v>
      </c>
      <c r="D163" s="78">
        <f>AVERAGEIFS('WEEKLY DATA'!D$11:D$14577,'WEEKLY DATA'!$A$11:$A$14577,'MONTHLY DATA'!$A163,'WEEKLY DATA'!$B$11:$B$14577,'MONTHLY DATA'!$B163)</f>
        <v>404</v>
      </c>
      <c r="E163" s="78">
        <f>AVERAGEIFS('WEEKLY DATA'!E$11:E$14577,'WEEKLY DATA'!$A$11:$A$14577,'MONTHLY DATA'!$A163,'WEEKLY DATA'!$B$11:$B$14577,'MONTHLY DATA'!$B163)</f>
        <v>414</v>
      </c>
      <c r="F163" s="78">
        <f>AVERAGEIFS('WEEKLY DATA'!F$11:F$14577,'WEEKLY DATA'!$A$11:$A$14577,'MONTHLY DATA'!$A163,'WEEKLY DATA'!$B$11:$B$14577,'MONTHLY DATA'!$B163)</f>
        <v>409</v>
      </c>
      <c r="G163" s="154">
        <f t="shared" si="108"/>
        <v>-6.6476462196861652E-2</v>
      </c>
      <c r="H163" s="169">
        <f>AVERAGEIFS('WEEKLY DATA'!H$11:H$14577,'WEEKLY DATA'!$A$11:$A$14577,'MONTHLY DATA'!$A163,'WEEKLY DATA'!$B$11:$B$14577,'MONTHLY DATA'!$B163)</f>
        <v>364</v>
      </c>
      <c r="I163" s="78">
        <f>AVERAGEIFS('WEEKLY DATA'!I$11:I$14577,'WEEKLY DATA'!$A$11:$A$14577,'MONTHLY DATA'!$A163,'WEEKLY DATA'!$B$11:$B$14577,'MONTHLY DATA'!$B163)</f>
        <v>374</v>
      </c>
      <c r="J163" s="78">
        <f>AVERAGEIFS('WEEKLY DATA'!J$11:J$14577,'WEEKLY DATA'!$A$11:$A$14577,'MONTHLY DATA'!$A163,'WEEKLY DATA'!$B$11:$B$14577,'MONTHLY DATA'!$B163)</f>
        <v>369</v>
      </c>
      <c r="K163" s="154">
        <f t="shared" si="109"/>
        <v>-8.1804043545878669E-2</v>
      </c>
      <c r="L163" s="169">
        <f>AVERAGEIFS('WEEKLY DATA'!L$11:L$14577,'WEEKLY DATA'!$A$11:$A$14577,'MONTHLY DATA'!$A163,'WEEKLY DATA'!$B$11:$B$14577,'MONTHLY DATA'!$B163)</f>
        <v>433</v>
      </c>
      <c r="M163" s="78">
        <f>AVERAGEIFS('WEEKLY DATA'!M$11:M$14577,'WEEKLY DATA'!$A$11:$A$14577,'MONTHLY DATA'!$A163,'WEEKLY DATA'!$B$11:$B$14577,'MONTHLY DATA'!$B163)</f>
        <v>443</v>
      </c>
      <c r="N163" s="78">
        <f>AVERAGEIFS('WEEKLY DATA'!N$11:N$14577,'WEEKLY DATA'!$A$11:$A$14577,'MONTHLY DATA'!$A163,'WEEKLY DATA'!$B$11:$B$14577,'MONTHLY DATA'!$B163)</f>
        <v>438</v>
      </c>
      <c r="O163" s="154">
        <f t="shared" si="110"/>
        <v>1.2716763005780285E-2</v>
      </c>
      <c r="P163" s="169">
        <f>AVERAGEIFS('WEEKLY DATA'!P$11:P$14577,'WEEKLY DATA'!$A$11:$A$14577,'MONTHLY DATA'!$A163,'WEEKLY DATA'!$B$11:$B$14577,'MONTHLY DATA'!$B163)</f>
        <v>363.5</v>
      </c>
      <c r="Q163" s="78">
        <f>AVERAGEIFS('WEEKLY DATA'!Q$11:Q$14577,'WEEKLY DATA'!$A$11:$A$14577,'MONTHLY DATA'!$A163,'WEEKLY DATA'!$B$11:$B$14577,'MONTHLY DATA'!$B163)</f>
        <v>373.5</v>
      </c>
      <c r="R163" s="78">
        <f>AVERAGEIFS('WEEKLY DATA'!R$11:R$14577,'WEEKLY DATA'!$A$11:$A$14577,'MONTHLY DATA'!$A163,'WEEKLY DATA'!$B$11:$B$14577,'MONTHLY DATA'!$B163)</f>
        <v>368.5</v>
      </c>
      <c r="S163" s="154">
        <f t="shared" si="111"/>
        <v>-2.7062706270627013E-2</v>
      </c>
      <c r="T163" s="169">
        <f>AVERAGEIFS('WEEKLY DATA'!T$11:T$14577,'WEEKLY DATA'!$A$11:$A$14577,'MONTHLY DATA'!$A163,'WEEKLY DATA'!$B$11:$B$14577,'MONTHLY DATA'!$B163)</f>
        <v>369.5</v>
      </c>
      <c r="U163" s="78">
        <f>AVERAGEIFS('WEEKLY DATA'!U$11:U$14577,'WEEKLY DATA'!$A$11:$A$14577,'MONTHLY DATA'!$A163,'WEEKLY DATA'!$B$11:$B$14577,'MONTHLY DATA'!$B163)</f>
        <v>379.5</v>
      </c>
      <c r="V163" s="78">
        <f>AVERAGEIFS('WEEKLY DATA'!V$11:V$14577,'WEEKLY DATA'!$A$11:$A$14577,'MONTHLY DATA'!$A163,'WEEKLY DATA'!$B$11:$B$14577,'MONTHLY DATA'!$B163)</f>
        <v>374.5</v>
      </c>
      <c r="W163" s="154">
        <f t="shared" si="112"/>
        <v>-6.6666666666666652E-2</v>
      </c>
      <c r="X163" s="169">
        <f>AVERAGEIFS('WEEKLY DATA'!X$11:X$14577,'WEEKLY DATA'!$A$11:$A$14577,'MONTHLY DATA'!$A163,'WEEKLY DATA'!$B$11:$B$14577,'MONTHLY DATA'!$B163)</f>
        <v>356.5</v>
      </c>
      <c r="Y163" s="78">
        <f>AVERAGEIFS('WEEKLY DATA'!Y$11:Y$14577,'WEEKLY DATA'!$A$11:$A$14577,'MONTHLY DATA'!$A163,'WEEKLY DATA'!$B$11:$B$14577,'MONTHLY DATA'!$B163)</f>
        <v>366.5</v>
      </c>
      <c r="Z163" s="78">
        <f>AVERAGEIFS('WEEKLY DATA'!Z$11:Z$14577,'WEEKLY DATA'!$A$11:$A$14577,'MONTHLY DATA'!$A163,'WEEKLY DATA'!$B$11:$B$14577,'MONTHLY DATA'!$B163)</f>
        <v>361.5</v>
      </c>
      <c r="AA163" s="154">
        <f t="shared" si="113"/>
        <v>-5.9512195121951272E-2</v>
      </c>
      <c r="AB163" s="169">
        <f>AVERAGEIFS('WEEKLY DATA'!AB$11:AB$14577,'WEEKLY DATA'!$A$11:$A$14577,'MONTHLY DATA'!$A163,'WEEKLY DATA'!$B$11:$B$14577,'MONTHLY DATA'!$B163)</f>
        <v>424.5</v>
      </c>
      <c r="AC163" s="78">
        <f>AVERAGEIFS('WEEKLY DATA'!AC$11:AC$14577,'WEEKLY DATA'!$A$11:$A$14577,'MONTHLY DATA'!$A163,'WEEKLY DATA'!$B$11:$B$14577,'MONTHLY DATA'!$B163)</f>
        <v>434.5</v>
      </c>
      <c r="AD163" s="78">
        <f>AVERAGEIFS('WEEKLY DATA'!AD$11:AD$14577,'WEEKLY DATA'!$A$11:$A$14577,'MONTHLY DATA'!$A163,'WEEKLY DATA'!$B$11:$B$14577,'MONTHLY DATA'!$B163)</f>
        <v>429.5</v>
      </c>
      <c r="AE163" s="154">
        <f t="shared" si="114"/>
        <v>9.1042584434655183E-3</v>
      </c>
      <c r="AF163" s="169">
        <f>AVERAGEIFS('WEEKLY DATA'!AF$11:AF$14577,'WEEKLY DATA'!$A$11:$A$14577,'MONTHLY DATA'!$A163,'WEEKLY DATA'!$B$11:$B$14577,'MONTHLY DATA'!$B163)</f>
        <v>350</v>
      </c>
      <c r="AG163" s="78">
        <f>AVERAGEIFS('WEEKLY DATA'!AG$11:AG$14577,'WEEKLY DATA'!$A$11:$A$14577,'MONTHLY DATA'!$A163,'WEEKLY DATA'!$B$11:$B$14577,'MONTHLY DATA'!$B163)</f>
        <v>360</v>
      </c>
      <c r="AH163" s="78">
        <f>AVERAGEIFS('WEEKLY DATA'!AH$11:AH$14577,'WEEKLY DATA'!$A$11:$A$14577,'MONTHLY DATA'!$A163,'WEEKLY DATA'!$B$11:$B$14577,'MONTHLY DATA'!$B163)</f>
        <v>355</v>
      </c>
      <c r="AI163" s="154">
        <f t="shared" si="115"/>
        <v>1.7921146953405076E-2</v>
      </c>
      <c r="AJ163" s="169">
        <f>AVERAGEIFS('WEEKLY DATA'!AJ$11:AJ$14577,'WEEKLY DATA'!$A$11:$A$14577,'MONTHLY DATA'!$A163,'WEEKLY DATA'!$B$11:$B$14577,'MONTHLY DATA'!$B163)</f>
        <v>363</v>
      </c>
      <c r="AK163" s="78">
        <f>AVERAGEIFS('WEEKLY DATA'!AK$11:AK$14577,'WEEKLY DATA'!$A$11:$A$14577,'MONTHLY DATA'!$A163,'WEEKLY DATA'!$B$11:$B$14577,'MONTHLY DATA'!$B163)</f>
        <v>373</v>
      </c>
      <c r="AL163" s="78">
        <f>AVERAGEIFS('WEEKLY DATA'!AL$11:AL$14577,'WEEKLY DATA'!$A$11:$A$14577,'MONTHLY DATA'!$A163,'WEEKLY DATA'!$B$11:$B$14577,'MONTHLY DATA'!$B163)</f>
        <v>368</v>
      </c>
      <c r="AM163" s="154">
        <f t="shared" si="116"/>
        <v>-5.4054054054053502E-3</v>
      </c>
      <c r="AN163" s="169">
        <f>AVERAGEIFS('WEEKLY DATA'!AN$11:AN$14577,'WEEKLY DATA'!$A$11:$A$14577,'MONTHLY DATA'!$A163,'WEEKLY DATA'!$B$11:$B$14577,'MONTHLY DATA'!$B163)</f>
        <v>317.5</v>
      </c>
      <c r="AO163" s="78">
        <f>AVERAGEIFS('WEEKLY DATA'!AO$11:AO$14577,'WEEKLY DATA'!$A$11:$A$14577,'MONTHLY DATA'!$A163,'WEEKLY DATA'!$B$11:$B$14577,'MONTHLY DATA'!$B163)</f>
        <v>327.5</v>
      </c>
      <c r="AP163" s="78">
        <f>AVERAGEIFS('WEEKLY DATA'!AP$11:AP$14577,'WEEKLY DATA'!$A$11:$A$14577,'MONTHLY DATA'!$A163,'WEEKLY DATA'!$B$11:$B$14577,'MONTHLY DATA'!$B163)</f>
        <v>322.5</v>
      </c>
      <c r="AQ163" s="154">
        <f t="shared" si="117"/>
        <v>-3.1894934333958735E-2</v>
      </c>
      <c r="AR163" s="169">
        <f>AVERAGEIFS('WEEKLY DATA'!AR$11:AR$14577,'WEEKLY DATA'!$A$11:$A$14577,'MONTHLY DATA'!$A163,'WEEKLY DATA'!$B$11:$B$14577,'MONTHLY DATA'!$B163)</f>
        <v>381.5</v>
      </c>
      <c r="AS163" s="78">
        <f>AVERAGEIFS('WEEKLY DATA'!AS$11:AS$14577,'WEEKLY DATA'!$A$11:$A$14577,'MONTHLY DATA'!$A163,'WEEKLY DATA'!$B$11:$B$14577,'MONTHLY DATA'!$B163)</f>
        <v>391.5</v>
      </c>
      <c r="AT163" s="78">
        <f>AVERAGEIFS('WEEKLY DATA'!AT$11:AT$14577,'WEEKLY DATA'!$A$11:$A$14577,'MONTHLY DATA'!$A163,'WEEKLY DATA'!$B$11:$B$14577,'MONTHLY DATA'!$B163)</f>
        <v>386.5</v>
      </c>
      <c r="AU163" s="154">
        <f t="shared" si="118"/>
        <v>-4.8615384615384616E-2</v>
      </c>
      <c r="AV163" s="169">
        <f>AVERAGEIFS('WEEKLY DATA'!AV$11:AV$14577,'WEEKLY DATA'!$A$11:$A$14577,'MONTHLY DATA'!$A163,'WEEKLY DATA'!$B$11:$B$14577,'MONTHLY DATA'!$B163)</f>
        <v>287.5</v>
      </c>
      <c r="AW163" s="78">
        <f>AVERAGEIFS('WEEKLY DATA'!AW$11:AW$14577,'WEEKLY DATA'!$A$11:$A$14577,'MONTHLY DATA'!$A163,'WEEKLY DATA'!$B$11:$B$14577,'MONTHLY DATA'!$B163)</f>
        <v>297.5</v>
      </c>
      <c r="AX163" s="78">
        <f>AVERAGEIFS('WEEKLY DATA'!AX$11:AX$14577,'WEEKLY DATA'!$A$11:$A$14577,'MONTHLY DATA'!$A163,'WEEKLY DATA'!$B$11:$B$14577,'MONTHLY DATA'!$B163)</f>
        <v>292.5</v>
      </c>
      <c r="AY163" s="154">
        <f t="shared" si="119"/>
        <v>6.4516129032257119E-3</v>
      </c>
      <c r="AZ163" s="169">
        <f>AVERAGEIFS('WEEKLY DATA'!AZ$11:AZ$14577,'WEEKLY DATA'!$A$11:$A$14577,'MONTHLY DATA'!$A163,'WEEKLY DATA'!$B$11:$B$14577,'MONTHLY DATA'!$B163)</f>
        <v>370.5</v>
      </c>
      <c r="BA163" s="78">
        <f>AVERAGEIFS('WEEKLY DATA'!BA$11:BA$14577,'WEEKLY DATA'!$A$11:$A$14577,'MONTHLY DATA'!$A163,'WEEKLY DATA'!$B$11:$B$14577,'MONTHLY DATA'!$B163)</f>
        <v>380.5</v>
      </c>
      <c r="BB163" s="78">
        <f>AVERAGEIFS('WEEKLY DATA'!BB$11:BB$14577,'WEEKLY DATA'!$A$11:$A$14577,'MONTHLY DATA'!$A163,'WEEKLY DATA'!$B$11:$B$14577,'MONTHLY DATA'!$B163)</f>
        <v>375.5</v>
      </c>
      <c r="BC163" s="154">
        <f t="shared" si="120"/>
        <v>-3.0967741935483906E-2</v>
      </c>
      <c r="BD163" s="169">
        <f>AVERAGEIFS('WEEKLY DATA'!BD$11:BD$14577,'WEEKLY DATA'!$A$11:$A$14577,'MONTHLY DATA'!$A163,'WEEKLY DATA'!$B$11:$B$14577,'MONTHLY DATA'!$B163)</f>
        <v>341</v>
      </c>
      <c r="BE163" s="78">
        <f>AVERAGEIFS('WEEKLY DATA'!BE$11:BE$14577,'WEEKLY DATA'!$A$11:$A$14577,'MONTHLY DATA'!$A163,'WEEKLY DATA'!$B$11:$B$14577,'MONTHLY DATA'!$B163)</f>
        <v>351</v>
      </c>
      <c r="BF163" s="78">
        <f>AVERAGEIFS('WEEKLY DATA'!BF$11:BF$14577,'WEEKLY DATA'!$A$11:$A$14577,'MONTHLY DATA'!$A163,'WEEKLY DATA'!$B$11:$B$14577,'MONTHLY DATA'!$B163)</f>
        <v>346</v>
      </c>
      <c r="BG163" s="154">
        <f t="shared" si="121"/>
        <v>-1.4946619217081847E-2</v>
      </c>
      <c r="BH163" s="169">
        <f>AVERAGEIFS('WEEKLY DATA'!BH$11:BH$14577,'WEEKLY DATA'!$A$11:$A$14577,'MONTHLY DATA'!$A163,'WEEKLY DATA'!$B$11:$B$14577,'MONTHLY DATA'!$B163)</f>
        <v>370</v>
      </c>
      <c r="BI163" s="78">
        <f>AVERAGEIFS('WEEKLY DATA'!BI$11:BI$14577,'WEEKLY DATA'!$A$11:$A$14577,'MONTHLY DATA'!$A163,'WEEKLY DATA'!$B$11:$B$14577,'MONTHLY DATA'!$B163)</f>
        <v>380</v>
      </c>
      <c r="BJ163" s="78">
        <f>AVERAGEIFS('WEEKLY DATA'!BJ$11:BJ$14577,'WEEKLY DATA'!$A$11:$A$14577,'MONTHLY DATA'!$A163,'WEEKLY DATA'!$B$11:$B$14577,'MONTHLY DATA'!$B163)</f>
        <v>375</v>
      </c>
      <c r="BK163" s="154">
        <f t="shared" si="122"/>
        <v>-4.7619047619047672E-2</v>
      </c>
      <c r="BL163" s="169">
        <f>AVERAGEIFS('WEEKLY DATA'!BL$11:BL$14577,'WEEKLY DATA'!$A$11:$A$14577,'MONTHLY DATA'!$A163,'WEEKLY DATA'!$B$11:$B$14577,'MONTHLY DATA'!$B163)</f>
        <v>310</v>
      </c>
      <c r="BM163" s="78">
        <f>AVERAGEIFS('WEEKLY DATA'!BM$11:BM$14577,'WEEKLY DATA'!$A$11:$A$14577,'MONTHLY DATA'!$A163,'WEEKLY DATA'!$B$11:$B$14577,'MONTHLY DATA'!$B163)</f>
        <v>320</v>
      </c>
      <c r="BN163" s="78">
        <f>AVERAGEIFS('WEEKLY DATA'!BN$11:BN$14577,'WEEKLY DATA'!$A$11:$A$14577,'MONTHLY DATA'!$A163,'WEEKLY DATA'!$B$11:$B$14577,'MONTHLY DATA'!$B163)</f>
        <v>315</v>
      </c>
      <c r="BO163" s="154">
        <f t="shared" si="123"/>
        <v>-1.5625E-2</v>
      </c>
      <c r="BP163" s="78">
        <f>AVERAGEIFS('WEEKLY DATA'!BP$11:BP$14577,'WEEKLY DATA'!$A$11:$A$14577,'MONTHLY DATA'!$A163,'WEEKLY DATA'!$B$11:$B$14577,'MONTHLY DATA'!$B163)</f>
        <v>373</v>
      </c>
      <c r="BQ163" s="78">
        <f>AVERAGEIFS('WEEKLY DATA'!BQ$11:BQ$14577,'WEEKLY DATA'!$A$11:$A$14577,'MONTHLY DATA'!$A163,'WEEKLY DATA'!$B$11:$B$14577,'MONTHLY DATA'!$B163)</f>
        <v>383</v>
      </c>
      <c r="BR163" s="78">
        <f>AVERAGEIFS('WEEKLY DATA'!BR$11:BR$14577,'WEEKLY DATA'!$A$11:$A$14577,'MONTHLY DATA'!$A163,'WEEKLY DATA'!$B$11:$B$14577,'MONTHLY DATA'!$B163)</f>
        <v>378</v>
      </c>
      <c r="BS163" s="154">
        <f t="shared" si="124"/>
        <v>-2.1359223300970842E-2</v>
      </c>
      <c r="BT163" s="78">
        <f>AVERAGEIFS('WEEKLY DATA'!BT$11:BT$14577,'WEEKLY DATA'!$A$11:$A$14577,'MONTHLY DATA'!$A163,'WEEKLY DATA'!$B$11:$B$14577,'MONTHLY DATA'!$B163)</f>
        <v>318.5</v>
      </c>
      <c r="BU163" s="78">
        <f>AVERAGEIFS('WEEKLY DATA'!BU$11:BU$14577,'WEEKLY DATA'!$A$11:$A$14577,'MONTHLY DATA'!$A163,'WEEKLY DATA'!$B$11:$B$14577,'MONTHLY DATA'!$B163)</f>
        <v>328.5</v>
      </c>
      <c r="BV163" s="78">
        <f>AVERAGEIFS('WEEKLY DATA'!BV$11:BV$14577,'WEEKLY DATA'!$A$11:$A$14577,'MONTHLY DATA'!$A163,'WEEKLY DATA'!$B$11:$B$14577,'MONTHLY DATA'!$B163)</f>
        <v>323.5</v>
      </c>
      <c r="BW163" s="154">
        <f t="shared" si="125"/>
        <v>7.0038910505836327E-3</v>
      </c>
      <c r="BX163" s="78">
        <f>AVERAGEIFS('WEEKLY DATA'!BX$11:BX$14577,'WEEKLY DATA'!$A$11:$A$14577,'MONTHLY DATA'!$A163,'WEEKLY DATA'!$B$11:$B$14577,'MONTHLY DATA'!$B163)</f>
        <v>368.5</v>
      </c>
      <c r="BY163" s="78">
        <f>AVERAGEIFS('WEEKLY DATA'!BY$11:BY$14577,'WEEKLY DATA'!$A$11:$A$14577,'MONTHLY DATA'!$A163,'WEEKLY DATA'!$B$11:$B$14577,'MONTHLY DATA'!$B163)</f>
        <v>378.5</v>
      </c>
      <c r="BZ163" s="78">
        <f>AVERAGEIFS('WEEKLY DATA'!BZ$11:BZ$14577,'WEEKLY DATA'!$A$11:$A$14577,'MONTHLY DATA'!$A163,'WEEKLY DATA'!$B$11:$B$14577,'MONTHLY DATA'!$B163)</f>
        <v>373.5</v>
      </c>
      <c r="CA163" s="154">
        <f t="shared" si="126"/>
        <v>-4.383999999999999E-2</v>
      </c>
      <c r="CB163" s="78">
        <f>AVERAGEIFS('WEEKLY DATA'!CB$11:CB$14577,'WEEKLY DATA'!$A$11:$A$14577,'MONTHLY DATA'!$A163,'WEEKLY DATA'!$B$11:$B$14577,'MONTHLY DATA'!$B163)</f>
        <v>574</v>
      </c>
      <c r="CC163" s="78">
        <f>AVERAGEIFS('WEEKLY DATA'!CC$11:CC$14577,'WEEKLY DATA'!$A$11:$A$14577,'MONTHLY DATA'!$A163,'WEEKLY DATA'!$B$11:$B$14577,'MONTHLY DATA'!$B163)</f>
        <v>584</v>
      </c>
      <c r="CD163" s="78">
        <f>AVERAGEIFS('WEEKLY DATA'!CD$11:CD$14577,'WEEKLY DATA'!$A$11:$A$14577,'MONTHLY DATA'!$A163,'WEEKLY DATA'!$B$11:$B$14577,'MONTHLY DATA'!$B163)</f>
        <v>579</v>
      </c>
      <c r="CE163" s="154">
        <f t="shared" si="127"/>
        <v>-3.3993743482794603E-2</v>
      </c>
      <c r="CF163" s="78">
        <f>AVERAGEIFS('WEEKLY DATA'!CF$11:CF$14577,'WEEKLY DATA'!$A$11:$A$14577,'MONTHLY DATA'!$A163,'WEEKLY DATA'!$B$11:$B$14577,'MONTHLY DATA'!$B163)</f>
        <v>361.5</v>
      </c>
      <c r="CG163" s="78">
        <f>AVERAGEIFS('WEEKLY DATA'!CG$11:CG$14577,'WEEKLY DATA'!$A$11:$A$14577,'MONTHLY DATA'!$A163,'WEEKLY DATA'!$B$11:$B$14577,'MONTHLY DATA'!$B163)</f>
        <v>371.5</v>
      </c>
      <c r="CH163" s="78">
        <f>AVERAGEIFS('WEEKLY DATA'!CH$11:CH$14577,'WEEKLY DATA'!$A$11:$A$14577,'MONTHLY DATA'!$A163,'WEEKLY DATA'!$B$11:$B$14577,'MONTHLY DATA'!$B163)</f>
        <v>366.5</v>
      </c>
      <c r="CI163" s="154">
        <f t="shared" si="128"/>
        <v>-3.5526315789473739E-2</v>
      </c>
      <c r="CJ163" s="78">
        <f>AVERAGEIFS('WEEKLY DATA'!CJ$11:CJ$14577,'WEEKLY DATA'!$A$11:$A$14577,'MONTHLY DATA'!$A163,'WEEKLY DATA'!$B$11:$B$14577,'MONTHLY DATA'!$B163)</f>
        <v>336</v>
      </c>
      <c r="CK163" s="78">
        <f>AVERAGEIFS('WEEKLY DATA'!CK$11:CK$14577,'WEEKLY DATA'!$A$11:$A$14577,'MONTHLY DATA'!$A163,'WEEKLY DATA'!$B$11:$B$14577,'MONTHLY DATA'!$B163)</f>
        <v>346</v>
      </c>
      <c r="CL163" s="78">
        <f>AVERAGEIFS('WEEKLY DATA'!CL$11:CL$14577,'WEEKLY DATA'!$A$11:$A$14577,'MONTHLY DATA'!$A163,'WEEKLY DATA'!$B$11:$B$14577,'MONTHLY DATA'!$B163)</f>
        <v>341</v>
      </c>
      <c r="CM163" s="154">
        <f t="shared" si="129"/>
        <v>-4.2807017543859627E-2</v>
      </c>
      <c r="CN163" s="78">
        <f>AVERAGEIFS('WEEKLY DATA'!CN$11:CN$14577,'WEEKLY DATA'!$A$11:$A$14577,'MONTHLY DATA'!$A163,'WEEKLY DATA'!$B$11:$B$14577,'MONTHLY DATA'!$B163)</f>
        <v>371</v>
      </c>
      <c r="CO163" s="78">
        <f>AVERAGEIFS('WEEKLY DATA'!CO$11:CO$14577,'WEEKLY DATA'!$A$11:$A$14577,'MONTHLY DATA'!$A163,'WEEKLY DATA'!$B$11:$B$14577,'MONTHLY DATA'!$B163)</f>
        <v>381</v>
      </c>
      <c r="CP163" s="78">
        <f>AVERAGEIFS('WEEKLY DATA'!CP$11:CP$14577,'WEEKLY DATA'!$A$11:$A$14577,'MONTHLY DATA'!$A163,'WEEKLY DATA'!$B$11:$B$14577,'MONTHLY DATA'!$B163)</f>
        <v>376</v>
      </c>
      <c r="CQ163" s="154">
        <f t="shared" si="130"/>
        <v>-3.7440000000000029E-2</v>
      </c>
      <c r="CR163" s="78">
        <f>AVERAGEIFS('WEEKLY DATA'!CR$11:CR$14577,'WEEKLY DATA'!$A$11:$A$14577,'MONTHLY DATA'!$A163,'WEEKLY DATA'!$B$11:$B$14577,'MONTHLY DATA'!$B163)</f>
        <v>519</v>
      </c>
      <c r="CS163" s="78">
        <f>AVERAGEIFS('WEEKLY DATA'!CS$11:CS$14577,'WEEKLY DATA'!$A$11:$A$14577,'MONTHLY DATA'!$A163,'WEEKLY DATA'!$B$11:$B$14577,'MONTHLY DATA'!$B163)</f>
        <v>529</v>
      </c>
      <c r="CT163" s="78">
        <f>AVERAGEIFS('WEEKLY DATA'!CT$11:CT$14577,'WEEKLY DATA'!$A$11:$A$14577,'MONTHLY DATA'!$A163,'WEEKLY DATA'!$B$11:$B$14577,'MONTHLY DATA'!$B163)</f>
        <v>524</v>
      </c>
      <c r="CU163" s="154">
        <f t="shared" si="131"/>
        <v>8.0412371134020555E-2</v>
      </c>
      <c r="CV163" s="169">
        <f>AVERAGEIFS('WEEKLY DATA'!CV$11:CV$14577,'WEEKLY DATA'!$A$11:$A$14577,'MONTHLY DATA'!$A163,'WEEKLY DATA'!$B$11:$B$14577,'MONTHLY DATA'!$B163)</f>
        <v>400.5</v>
      </c>
      <c r="CW163" s="78">
        <f>AVERAGEIFS('WEEKLY DATA'!CW$11:CW$14577,'WEEKLY DATA'!$A$11:$A$14577,'MONTHLY DATA'!$A163,'WEEKLY DATA'!$B$11:$B$14577,'MONTHLY DATA'!$B163)</f>
        <v>410.5</v>
      </c>
      <c r="CX163" s="78">
        <f>AVERAGEIFS('WEEKLY DATA'!CX$11:CX$14577,'WEEKLY DATA'!$A$11:$A$14577,'MONTHLY DATA'!$A163,'WEEKLY DATA'!$B$11:$B$14577,'MONTHLY DATA'!$B163)</f>
        <v>405.5</v>
      </c>
      <c r="CY163" s="154">
        <f t="shared" si="132"/>
        <v>-2.5825825825825821E-2</v>
      </c>
      <c r="CZ163" s="169">
        <f>AVERAGEIFS('WEEKLY DATA'!CZ$11:CZ$14577,'WEEKLY DATA'!$A$11:$A$14577,'MONTHLY DATA'!$A163,'WEEKLY DATA'!$B$11:$B$14577,'MONTHLY DATA'!$B163)</f>
        <v>355</v>
      </c>
      <c r="DA163" s="78">
        <f>AVERAGEIFS('WEEKLY DATA'!DA$11:DA$14577,'WEEKLY DATA'!$A$11:$A$14577,'MONTHLY DATA'!$A163,'WEEKLY DATA'!$B$11:$B$14577,'MONTHLY DATA'!$B163)</f>
        <v>365</v>
      </c>
      <c r="DB163" s="78">
        <f>AVERAGEIFS('WEEKLY DATA'!DB$11:DB$14577,'WEEKLY DATA'!$A$11:$A$14577,'MONTHLY DATA'!$A163,'WEEKLY DATA'!$B$11:$B$14577,'MONTHLY DATA'!$B163)</f>
        <v>360</v>
      </c>
      <c r="DC163" s="154">
        <f t="shared" si="133"/>
        <v>-4.0000000000000036E-2</v>
      </c>
      <c r="DD163" s="78">
        <f>AVERAGEIFS('WEEKLY DATA'!DD$11:DD$14577,'WEEKLY DATA'!$A$11:$A$14577,'MONTHLY DATA'!$A163,'WEEKLY DATA'!$B$11:$B$14577,'MONTHLY DATA'!$B163)</f>
        <v>412</v>
      </c>
      <c r="DE163" s="78">
        <f>AVERAGEIFS('WEEKLY DATA'!DE$11:DE$14577,'WEEKLY DATA'!$A$11:$A$14577,'MONTHLY DATA'!$A163,'WEEKLY DATA'!$B$11:$B$14577,'MONTHLY DATA'!$B163)</f>
        <v>422</v>
      </c>
      <c r="DF163" s="78">
        <f>AVERAGEIFS('WEEKLY DATA'!DF$11:DF$14577,'WEEKLY DATA'!$A$11:$A$14577,'MONTHLY DATA'!$A163,'WEEKLY DATA'!$B$11:$B$14577,'MONTHLY DATA'!$B163)</f>
        <v>417</v>
      </c>
      <c r="DG163" s="154">
        <f t="shared" si="134"/>
        <v>-6.0281690140845057E-2</v>
      </c>
      <c r="DH163" s="78">
        <f>AVERAGEIFS('WEEKLY DATA'!DH$11:DH$14577,'WEEKLY DATA'!$A$11:$A$14577,'MONTHLY DATA'!$A163,'WEEKLY DATA'!$B$11:$B$14577,'MONTHLY DATA'!$B163)</f>
        <v>565</v>
      </c>
      <c r="DI163" s="78">
        <f>AVERAGEIFS('WEEKLY DATA'!DI$11:DI$14577,'WEEKLY DATA'!$A$11:$A$14577,'MONTHLY DATA'!$A163,'WEEKLY DATA'!$B$11:$B$14577,'MONTHLY DATA'!$B163)</f>
        <v>575</v>
      </c>
      <c r="DJ163" s="78">
        <f>AVERAGEIFS('WEEKLY DATA'!DJ$11:DJ$14577,'WEEKLY DATA'!$A$11:$A$14577,'MONTHLY DATA'!$A163,'WEEKLY DATA'!$B$11:$B$14577,'MONTHLY DATA'!$B163)</f>
        <v>570</v>
      </c>
      <c r="DK163" s="154">
        <f t="shared" si="135"/>
        <v>-4.2016806722689037E-2</v>
      </c>
      <c r="DL163" s="169">
        <f>AVERAGEIFS('WEEKLY DATA'!DL$11:DL$14577,'WEEKLY DATA'!$A$11:$A$14577,'MONTHLY DATA'!$A163,'WEEKLY DATA'!$B$11:$B$14577,'MONTHLY DATA'!$B163)</f>
        <v>390</v>
      </c>
      <c r="DM163" s="78">
        <f>AVERAGEIFS('WEEKLY DATA'!DM$11:DM$14577,'WEEKLY DATA'!$A$11:$A$14577,'MONTHLY DATA'!$A163,'WEEKLY DATA'!$B$11:$B$14577,'MONTHLY DATA'!$B163)</f>
        <v>400</v>
      </c>
      <c r="DN163" s="78">
        <f>AVERAGEIFS('WEEKLY DATA'!DN$11:DN$14577,'WEEKLY DATA'!$A$11:$A$14577,'MONTHLY DATA'!$A163,'WEEKLY DATA'!$B$11:$B$14577,'MONTHLY DATA'!$B163)</f>
        <v>395</v>
      </c>
      <c r="DO163" s="154">
        <f t="shared" si="136"/>
        <v>-3.0674846625766916E-2</v>
      </c>
      <c r="DP163" s="78">
        <f>AVERAGEIFS('WEEKLY DATA'!DP$11:DP$14577,'WEEKLY DATA'!$A$11:$A$14577,'MONTHLY DATA'!$A163,'WEEKLY DATA'!$B$11:$B$14577,'MONTHLY DATA'!$B163)</f>
        <v>329</v>
      </c>
      <c r="DQ163" s="78">
        <f>AVERAGEIFS('WEEKLY DATA'!DQ$11:DQ$14577,'WEEKLY DATA'!$A$11:$A$14577,'MONTHLY DATA'!$A163,'WEEKLY DATA'!$B$11:$B$14577,'MONTHLY DATA'!$B163)</f>
        <v>339</v>
      </c>
      <c r="DR163" s="78">
        <f>AVERAGEIFS('WEEKLY DATA'!DR$11:DR$14577,'WEEKLY DATA'!$A$11:$A$14577,'MONTHLY DATA'!$A163,'WEEKLY DATA'!$B$11:$B$14577,'MONTHLY DATA'!$B163)</f>
        <v>334</v>
      </c>
      <c r="DS163" s="154">
        <f t="shared" si="137"/>
        <v>-5.2482269503546064E-2</v>
      </c>
      <c r="DT163" s="78">
        <f>AVERAGEIFS('WEEKLY DATA'!DT$11:DT$14577,'WEEKLY DATA'!$A$11:$A$14577,'MONTHLY DATA'!$A163,'WEEKLY DATA'!$B$11:$B$14577,'MONTHLY DATA'!$B163)</f>
        <v>413</v>
      </c>
      <c r="DU163" s="78">
        <f>AVERAGEIFS('WEEKLY DATA'!DU$11:DU$14577,'WEEKLY DATA'!$A$11:$A$14577,'MONTHLY DATA'!$A163,'WEEKLY DATA'!$B$11:$B$14577,'MONTHLY DATA'!$B163)</f>
        <v>423</v>
      </c>
      <c r="DV163" s="78">
        <f>AVERAGEIFS('WEEKLY DATA'!DV$11:DV$14577,'WEEKLY DATA'!$A$11:$A$14577,'MONTHLY DATA'!$A163,'WEEKLY DATA'!$B$11:$B$14577,'MONTHLY DATA'!$B163)</f>
        <v>418</v>
      </c>
      <c r="DW163" s="154">
        <f t="shared" si="138"/>
        <v>-5.8028169014084474E-2</v>
      </c>
      <c r="DX163" s="78">
        <f>AVERAGEIFS('WEEKLY DATA'!DX$11:DX$14577,'WEEKLY DATA'!$A$11:$A$14577,'MONTHLY DATA'!$A163,'WEEKLY DATA'!$B$11:$B$14577,'MONTHLY DATA'!$B163)</f>
        <v>550</v>
      </c>
      <c r="DY163" s="78">
        <f>AVERAGEIFS('WEEKLY DATA'!DY$11:DY$14577,'WEEKLY DATA'!$A$11:$A$14577,'MONTHLY DATA'!$A163,'WEEKLY DATA'!$B$11:$B$14577,'MONTHLY DATA'!$B163)</f>
        <v>560</v>
      </c>
      <c r="DZ163" s="78">
        <f>AVERAGEIFS('WEEKLY DATA'!DZ$11:DZ$14577,'WEEKLY DATA'!$A$11:$A$14577,'MONTHLY DATA'!$A163,'WEEKLY DATA'!$B$11:$B$14577,'MONTHLY DATA'!$B163)</f>
        <v>555</v>
      </c>
      <c r="EA163" s="154">
        <f t="shared" si="139"/>
        <v>-4.31034482758621E-2</v>
      </c>
      <c r="EB163" s="78">
        <f>AVERAGEIFS('WEEKLY DATA'!EB$11:EB$14577,'WEEKLY DATA'!$A$11:$A$14577,'MONTHLY DATA'!$A163,'WEEKLY DATA'!$B$11:$B$14577,'MONTHLY DATA'!$B163)</f>
        <v>407.5</v>
      </c>
      <c r="EC163" s="78">
        <f>AVERAGEIFS('WEEKLY DATA'!EC$11:EC$14577,'WEEKLY DATA'!$A$11:$A$14577,'MONTHLY DATA'!$A163,'WEEKLY DATA'!$B$11:$B$14577,'MONTHLY DATA'!$B163)</f>
        <v>417.5</v>
      </c>
      <c r="ED163" s="78">
        <f>AVERAGEIFS('WEEKLY DATA'!ED$11:ED$14577,'WEEKLY DATA'!$A$11:$A$14577,'MONTHLY DATA'!$A163,'WEEKLY DATA'!$B$11:$B$14577,'MONTHLY DATA'!$B163)</f>
        <v>412.5</v>
      </c>
      <c r="EE163" s="154">
        <f t="shared" si="140"/>
        <v>-2.6548672566371723E-2</v>
      </c>
      <c r="EF163" s="169">
        <f>AVERAGEIFS('WEEKLY DATA'!EF$11:EF$14577,'WEEKLY DATA'!$A$11:$A$14577,'MONTHLY DATA'!$A163,'WEEKLY DATA'!$B$11:$B$14577,'MONTHLY DATA'!$B163)</f>
        <v>335.5</v>
      </c>
      <c r="EG163" s="78">
        <f>AVERAGEIFS('WEEKLY DATA'!EG$11:EG$14577,'WEEKLY DATA'!$A$11:$A$14577,'MONTHLY DATA'!$A163,'WEEKLY DATA'!$B$11:$B$14577,'MONTHLY DATA'!$B163)</f>
        <v>345.5</v>
      </c>
      <c r="EH163" s="78">
        <f>AVERAGEIFS('WEEKLY DATA'!EH$11:EH$14577,'WEEKLY DATA'!$A$11:$A$14577,'MONTHLY DATA'!$A163,'WEEKLY DATA'!$B$11:$B$14577,'MONTHLY DATA'!$B163)</f>
        <v>340.5</v>
      </c>
      <c r="EI163" s="154">
        <f t="shared" si="141"/>
        <v>-5.0871080139372804E-2</v>
      </c>
      <c r="EJ163" s="78">
        <f>AVERAGEIFS('WEEKLY DATA'!EJ$11:EJ$14577,'WEEKLY DATA'!$A$11:$A$14577,'MONTHLY DATA'!$A163,'WEEKLY DATA'!$B$11:$B$14577,'MONTHLY DATA'!$B163)</f>
        <v>398</v>
      </c>
      <c r="EK163" s="78">
        <f>AVERAGEIFS('WEEKLY DATA'!EK$11:EK$14577,'WEEKLY DATA'!$A$11:$A$14577,'MONTHLY DATA'!$A163,'WEEKLY DATA'!$B$11:$B$14577,'MONTHLY DATA'!$B163)</f>
        <v>408</v>
      </c>
      <c r="EL163" s="78">
        <f>AVERAGEIFS('WEEKLY DATA'!EL$11:EL$14577,'WEEKLY DATA'!$A$11:$A$14577,'MONTHLY DATA'!$A163,'WEEKLY DATA'!$B$11:$B$14577,'MONTHLY DATA'!$B163)</f>
        <v>403</v>
      </c>
      <c r="EM163" s="154">
        <f t="shared" si="142"/>
        <v>-2.5981873111782461E-2</v>
      </c>
      <c r="EN163" s="78">
        <f>AVERAGEIFS('WEEKLY DATA'!EN$11:EN$14577,'WEEKLY DATA'!$A$11:$A$14577,'MONTHLY DATA'!$A163,'WEEKLY DATA'!$B$11:$B$14577,'MONTHLY DATA'!$B163)</f>
        <v>595</v>
      </c>
      <c r="EO163" s="78">
        <f>AVERAGEIFS('WEEKLY DATA'!EO$11:EO$14577,'WEEKLY DATA'!$A$11:$A$14577,'MONTHLY DATA'!$A163,'WEEKLY DATA'!$B$11:$B$14577,'MONTHLY DATA'!$B163)</f>
        <v>605</v>
      </c>
      <c r="EP163" s="78">
        <f>AVERAGEIFS('WEEKLY DATA'!EP$11:EP$14577,'WEEKLY DATA'!$A$11:$A$14577,'MONTHLY DATA'!$A163,'WEEKLY DATA'!$B$11:$B$14577,'MONTHLY DATA'!$B163)</f>
        <v>600</v>
      </c>
      <c r="EQ163" s="154">
        <f t="shared" si="143"/>
        <v>-4.0000000000000036E-2</v>
      </c>
      <c r="ER163" s="78">
        <f>AVERAGEIFS('WEEKLY DATA'!ER$11:ER$14577,'WEEKLY DATA'!$A$11:$A$14577,'MONTHLY DATA'!$A163,'WEEKLY DATA'!$B$11:$B$14577,'MONTHLY DATA'!$B163)</f>
        <v>402.5</v>
      </c>
      <c r="ES163" s="78">
        <f>AVERAGEIFS('WEEKLY DATA'!ES$11:ES$14577,'WEEKLY DATA'!$A$11:$A$14577,'MONTHLY DATA'!$A163,'WEEKLY DATA'!$B$11:$B$14577,'MONTHLY DATA'!$B163)</f>
        <v>412.5</v>
      </c>
      <c r="ET163" s="78">
        <f>AVERAGEIFS('WEEKLY DATA'!ET$11:ET$14577,'WEEKLY DATA'!$A$11:$A$14577,'MONTHLY DATA'!$A163,'WEEKLY DATA'!$B$11:$B$14577,'MONTHLY DATA'!$B163)</f>
        <v>407.5</v>
      </c>
      <c r="EU163" s="154">
        <f t="shared" si="144"/>
        <v>3.0769230769229772E-3</v>
      </c>
      <c r="EV163" s="78">
        <f>AVERAGEIFS('WEEKLY DATA'!EV$11:EV$14577,'WEEKLY DATA'!$A$11:$A$14577,'MONTHLY DATA'!$A163,'WEEKLY DATA'!$B$11:$B$14577,'MONTHLY DATA'!$B163)</f>
        <v>343</v>
      </c>
      <c r="EW163" s="78">
        <f>AVERAGEIFS('WEEKLY DATA'!EW$11:EW$14577,'WEEKLY DATA'!$A$11:$A$14577,'MONTHLY DATA'!$A163,'WEEKLY DATA'!$B$11:$B$14577,'MONTHLY DATA'!$B163)</f>
        <v>353</v>
      </c>
      <c r="EX163" s="78">
        <f>AVERAGEIFS('WEEKLY DATA'!EX$11:EX$14577,'WEEKLY DATA'!$A$11:$A$14577,'MONTHLY DATA'!$A163,'WEEKLY DATA'!$B$11:$B$14577,'MONTHLY DATA'!$B163)</f>
        <v>348</v>
      </c>
      <c r="EY163" s="154">
        <f t="shared" si="145"/>
        <v>-6.2626262626262585E-2</v>
      </c>
      <c r="EZ163" s="78">
        <f>AVERAGEIFS('WEEKLY DATA'!EZ$11:EZ$14577,'WEEKLY DATA'!$A$11:$A$14577,'MONTHLY DATA'!$A163,'WEEKLY DATA'!$B$11:$B$14577,'MONTHLY DATA'!$B163)</f>
        <v>407.5</v>
      </c>
      <c r="FA163" s="78">
        <f>AVERAGEIFS('WEEKLY DATA'!FA$11:FA$14577,'WEEKLY DATA'!$A$11:$A$14577,'MONTHLY DATA'!$A163,'WEEKLY DATA'!$B$11:$B$14577,'MONTHLY DATA'!$B163)</f>
        <v>417.5</v>
      </c>
      <c r="FB163" s="78">
        <f>AVERAGEIFS('WEEKLY DATA'!FB$11:FB$14577,'WEEKLY DATA'!$A$11:$A$14577,'MONTHLY DATA'!$A163,'WEEKLY DATA'!$B$11:$B$14577,'MONTHLY DATA'!$B163)</f>
        <v>412.5</v>
      </c>
      <c r="FC163" s="154">
        <f t="shared" si="146"/>
        <v>-3.790087463556846E-2</v>
      </c>
      <c r="FD163" s="78">
        <f>AVERAGEIFS('WEEKLY DATA'!FD$11:FD$14577,'WEEKLY DATA'!$A$11:$A$14577,'MONTHLY DATA'!$A163,'WEEKLY DATA'!$B$11:$B$14577,'MONTHLY DATA'!$B163)</f>
        <v>398</v>
      </c>
      <c r="FE163" s="78">
        <f>AVERAGEIFS('WEEKLY DATA'!FE$11:FE$14577,'WEEKLY DATA'!$A$11:$A$14577,'MONTHLY DATA'!$A163,'WEEKLY DATA'!$B$11:$B$14577,'MONTHLY DATA'!$B163)</f>
        <v>408</v>
      </c>
      <c r="FF163" s="78">
        <f>AVERAGEIFS('WEEKLY DATA'!FF$11:FF$14577,'WEEKLY DATA'!$A$11:$A$14577,'MONTHLY DATA'!$A163,'WEEKLY DATA'!$B$11:$B$14577,'MONTHLY DATA'!$B163)</f>
        <v>403</v>
      </c>
      <c r="FG163" s="154">
        <f t="shared" si="147"/>
        <v>-3.4003091190107915E-3</v>
      </c>
      <c r="FH163" s="78">
        <f>AVERAGEIFS('WEEKLY DATA'!FH$11:FH$14577,'WEEKLY DATA'!$A$11:$A$14577,'MONTHLY DATA'!$A163,'WEEKLY DATA'!$B$11:$B$14577,'MONTHLY DATA'!$B163)</f>
        <v>328</v>
      </c>
      <c r="FI163" s="78">
        <f>AVERAGEIFS('WEEKLY DATA'!FI$11:FI$14577,'WEEKLY DATA'!$A$11:$A$14577,'MONTHLY DATA'!$A163,'WEEKLY DATA'!$B$11:$B$14577,'MONTHLY DATA'!$B163)</f>
        <v>338</v>
      </c>
      <c r="FJ163" s="78">
        <f>AVERAGEIFS('WEEKLY DATA'!FJ$11:FJ$14577,'WEEKLY DATA'!$A$11:$A$14577,'MONTHLY DATA'!$A163,'WEEKLY DATA'!$B$11:$B$14577,'MONTHLY DATA'!$B163)</f>
        <v>333</v>
      </c>
      <c r="FK163" s="154">
        <f t="shared" si="148"/>
        <v>-0.13646677471636948</v>
      </c>
      <c r="FL163" s="169">
        <f>AVERAGEIFS('WEEKLY DATA'!FL$11:FL$14577,'WEEKLY DATA'!$A$11:$A$14577,'MONTHLY DATA'!$A163,'WEEKLY DATA'!$B$11:$B$14577,'MONTHLY DATA'!$B163)</f>
        <v>292.5</v>
      </c>
      <c r="FM163" s="78">
        <f>AVERAGEIFS('WEEKLY DATA'!FM$11:FM$14577,'WEEKLY DATA'!$A$11:$A$14577,'MONTHLY DATA'!$A163,'WEEKLY DATA'!$B$11:$B$14577,'MONTHLY DATA'!$B163)</f>
        <v>302.5</v>
      </c>
      <c r="FN163" s="78">
        <f>AVERAGEIFS('WEEKLY DATA'!FN$11:FN$14577,'WEEKLY DATA'!$A$11:$A$14577,'MONTHLY DATA'!$A163,'WEEKLY DATA'!$B$11:$B$14577,'MONTHLY DATA'!$B163)</f>
        <v>297.5</v>
      </c>
      <c r="FO163" s="154">
        <f t="shared" si="149"/>
        <v>-8.9866156787762885E-2</v>
      </c>
      <c r="FP163" s="78">
        <f>AVERAGEIFS('WEEKLY DATA'!FP$11:FP$14577,'WEEKLY DATA'!$A$11:$A$14577,'MONTHLY DATA'!$A163,'WEEKLY DATA'!$B$11:$B$14577,'MONTHLY DATA'!$B163)</f>
        <v>306</v>
      </c>
      <c r="FQ163" s="78">
        <f>AVERAGEIFS('WEEKLY DATA'!FQ$11:FQ$14577,'WEEKLY DATA'!$A$11:$A$14577,'MONTHLY DATA'!$A163,'WEEKLY DATA'!$B$11:$B$14577,'MONTHLY DATA'!$B163)</f>
        <v>316</v>
      </c>
      <c r="FR163" s="78">
        <f>AVERAGEIFS('WEEKLY DATA'!FR$11:FR$14577,'WEEKLY DATA'!$A$11:$A$14577,'MONTHLY DATA'!$A163,'WEEKLY DATA'!$B$11:$B$14577,'MONTHLY DATA'!$B163)</f>
        <v>311</v>
      </c>
      <c r="FS163" s="154">
        <f t="shared" si="150"/>
        <v>-0.10503597122302155</v>
      </c>
      <c r="FT163" s="78">
        <f>AVERAGEIFS('WEEKLY DATA'!FT$11:FT$14577,'WEEKLY DATA'!$A$11:$A$14577,'MONTHLY DATA'!$A163,'WEEKLY DATA'!$B$11:$B$14577,'MONTHLY DATA'!$B163)</f>
        <v>231</v>
      </c>
      <c r="FU163" s="78">
        <f>AVERAGEIFS('WEEKLY DATA'!FU$11:FU$14577,'WEEKLY DATA'!$A$11:$A$14577,'MONTHLY DATA'!$A163,'WEEKLY DATA'!$B$11:$B$14577,'MONTHLY DATA'!$B163)</f>
        <v>241</v>
      </c>
      <c r="FV163" s="78">
        <f>AVERAGEIFS('WEEKLY DATA'!FV$11:FV$14577,'WEEKLY DATA'!$A$11:$A$14577,'MONTHLY DATA'!$A163,'WEEKLY DATA'!$B$11:$B$14577,'MONTHLY DATA'!$B163)</f>
        <v>236</v>
      </c>
      <c r="FW163" s="154">
        <f t="shared" si="151"/>
        <v>6.6666666666666652E-2</v>
      </c>
      <c r="FX163" s="78">
        <f>AVERAGEIFS('WEEKLY DATA'!FX$11:FX$14577,'WEEKLY DATA'!$A$11:$A$14577,'MONTHLY DATA'!$A163,'WEEKLY DATA'!$B$11:$B$14577,'MONTHLY DATA'!$B163)</f>
        <v>241</v>
      </c>
      <c r="FY163" s="78">
        <f>AVERAGEIFS('WEEKLY DATA'!FY$11:FY$14577,'WEEKLY DATA'!$A$11:$A$14577,'MONTHLY DATA'!$A163,'WEEKLY DATA'!$B$11:$B$14577,'MONTHLY DATA'!$B163)</f>
        <v>251</v>
      </c>
      <c r="FZ163" s="78">
        <f>AVERAGEIFS('WEEKLY DATA'!FZ$11:FZ$14577,'WEEKLY DATA'!$A$11:$A$14577,'MONTHLY DATA'!$A163,'WEEKLY DATA'!$B$11:$B$14577,'MONTHLY DATA'!$B163)</f>
        <v>246</v>
      </c>
      <c r="GA163" s="154">
        <f t="shared" si="152"/>
        <v>-6.9503546099290769E-2</v>
      </c>
      <c r="GB163" s="78">
        <f>AVERAGEIFS('WEEKLY DATA'!GB$11:GB$14577,'WEEKLY DATA'!$A$11:$A$14577,'MONTHLY DATA'!$A163,'WEEKLY DATA'!$B$11:$B$14577,'MONTHLY DATA'!$B163)</f>
        <v>490.5</v>
      </c>
      <c r="GC163" s="78">
        <f>AVERAGEIFS('WEEKLY DATA'!GC$11:GC$14577,'WEEKLY DATA'!$A$11:$A$14577,'MONTHLY DATA'!$A163,'WEEKLY DATA'!$B$11:$B$14577,'MONTHLY DATA'!$B163)</f>
        <v>500.5</v>
      </c>
      <c r="GD163" s="78">
        <f>AVERAGEIFS('WEEKLY DATA'!GD$11:GD$14577,'WEEKLY DATA'!$A$11:$A$14577,'MONTHLY DATA'!$A163,'WEEKLY DATA'!$B$11:$B$14577,'MONTHLY DATA'!$B163)</f>
        <v>495.5</v>
      </c>
      <c r="GE163" s="154">
        <f t="shared" si="153"/>
        <v>-2.1234567901234569E-2</v>
      </c>
      <c r="GF163" s="169">
        <f>AVERAGEIFS('WEEKLY DATA'!GF$11:GF$14577,'WEEKLY DATA'!$A$11:$A$14577,'MONTHLY DATA'!$A163,'WEEKLY DATA'!$B$11:$B$14577,'MONTHLY DATA'!$B163)</f>
        <v>445</v>
      </c>
      <c r="GG163" s="78">
        <f>AVERAGEIFS('WEEKLY DATA'!GG$11:GG$14577,'WEEKLY DATA'!$A$11:$A$14577,'MONTHLY DATA'!$A163,'WEEKLY DATA'!$B$11:$B$14577,'MONTHLY DATA'!$B163)</f>
        <v>455</v>
      </c>
      <c r="GH163" s="78">
        <f>AVERAGEIFS('WEEKLY DATA'!GH$11:GH$14577,'WEEKLY DATA'!$A$11:$A$14577,'MONTHLY DATA'!$A163,'WEEKLY DATA'!$B$11:$B$14577,'MONTHLY DATA'!$B163)</f>
        <v>450</v>
      </c>
      <c r="GI163" s="154">
        <f t="shared" si="154"/>
        <v>-3.2258064516129004E-2</v>
      </c>
      <c r="GJ163" s="78">
        <f>AVERAGEIFS('WEEKLY DATA'!GJ$11:GJ$14577,'WEEKLY DATA'!$A$11:$A$14577,'MONTHLY DATA'!$A163,'WEEKLY DATA'!$B$11:$B$14577,'MONTHLY DATA'!$B163)</f>
        <v>422</v>
      </c>
      <c r="GK163" s="78">
        <f>AVERAGEIFS('WEEKLY DATA'!GK$11:GK$14577,'WEEKLY DATA'!$A$11:$A$14577,'MONTHLY DATA'!$A163,'WEEKLY DATA'!$B$11:$B$14577,'MONTHLY DATA'!$B163)</f>
        <v>432</v>
      </c>
      <c r="GL163" s="78">
        <f>AVERAGEIFS('WEEKLY DATA'!GL$11:GL$14577,'WEEKLY DATA'!$A$11:$A$14577,'MONTHLY DATA'!$A163,'WEEKLY DATA'!$B$11:$B$14577,'MONTHLY DATA'!$B163)</f>
        <v>427</v>
      </c>
      <c r="GM163" s="154">
        <f t="shared" si="155"/>
        <v>-5.8953168044077131E-2</v>
      </c>
      <c r="GN163" s="78">
        <f>AVERAGEIFS('WEEKLY DATA'!GN$11:GN$14577,'WEEKLY DATA'!$A$11:$A$14577,'MONTHLY DATA'!$A163,'WEEKLY DATA'!$B$11:$B$14577,'MONTHLY DATA'!$B163)</f>
        <v>655</v>
      </c>
      <c r="GO163" s="78">
        <f>AVERAGEIFS('WEEKLY DATA'!GO$11:GO$14577,'WEEKLY DATA'!$A$11:$A$14577,'MONTHLY DATA'!$A163,'WEEKLY DATA'!$B$11:$B$14577,'MONTHLY DATA'!$B163)</f>
        <v>665</v>
      </c>
      <c r="GP163" s="78">
        <f>AVERAGEIFS('WEEKLY DATA'!GP$11:GP$14577,'WEEKLY DATA'!$A$11:$A$14577,'MONTHLY DATA'!$A163,'WEEKLY DATA'!$B$11:$B$14577,'MONTHLY DATA'!$B163)</f>
        <v>660</v>
      </c>
      <c r="GQ163" s="154">
        <f t="shared" si="156"/>
        <v>-3.6496350364963459E-2</v>
      </c>
      <c r="GR163" s="78"/>
    </row>
    <row r="164" spans="1:200" ht="15.75" x14ac:dyDescent="0.25">
      <c r="A164">
        <f t="shared" si="106"/>
        <v>10</v>
      </c>
      <c r="B164">
        <f t="shared" si="107"/>
        <v>2022</v>
      </c>
      <c r="C164" s="86">
        <v>44835</v>
      </c>
      <c r="D164" s="78">
        <f>AVERAGEIFS('WEEKLY DATA'!D$11:D$14577,'WEEKLY DATA'!$A$11:$A$14577,'MONTHLY DATA'!$A164,'WEEKLY DATA'!$B$11:$B$14577,'MONTHLY DATA'!$B164)</f>
        <v>438.75</v>
      </c>
      <c r="E164" s="78">
        <f>AVERAGEIFS('WEEKLY DATA'!E$11:E$14577,'WEEKLY DATA'!$A$11:$A$14577,'MONTHLY DATA'!$A164,'WEEKLY DATA'!$B$11:$B$14577,'MONTHLY DATA'!$B164)</f>
        <v>448.75</v>
      </c>
      <c r="F164" s="78">
        <f>AVERAGEIFS('WEEKLY DATA'!F$11:F$14577,'WEEKLY DATA'!$A$11:$A$14577,'MONTHLY DATA'!$A164,'WEEKLY DATA'!$B$11:$B$14577,'MONTHLY DATA'!$B164)</f>
        <v>443.75</v>
      </c>
      <c r="G164" s="154">
        <f t="shared" si="108"/>
        <v>8.4963325183374128E-2</v>
      </c>
      <c r="H164" s="169">
        <f>AVERAGEIFS('WEEKLY DATA'!H$11:H$14577,'WEEKLY DATA'!$A$11:$A$14577,'MONTHLY DATA'!$A164,'WEEKLY DATA'!$B$11:$B$14577,'MONTHLY DATA'!$B164)</f>
        <v>382.5</v>
      </c>
      <c r="I164" s="78">
        <f>AVERAGEIFS('WEEKLY DATA'!I$11:I$14577,'WEEKLY DATA'!$A$11:$A$14577,'MONTHLY DATA'!$A164,'WEEKLY DATA'!$B$11:$B$14577,'MONTHLY DATA'!$B164)</f>
        <v>392.5</v>
      </c>
      <c r="J164" s="78">
        <f>AVERAGEIFS('WEEKLY DATA'!J$11:J$14577,'WEEKLY DATA'!$A$11:$A$14577,'MONTHLY DATA'!$A164,'WEEKLY DATA'!$B$11:$B$14577,'MONTHLY DATA'!$B164)</f>
        <v>387.5</v>
      </c>
      <c r="K164" s="154">
        <f t="shared" si="109"/>
        <v>5.0135501355013545E-2</v>
      </c>
      <c r="L164" s="169">
        <f>AVERAGEIFS('WEEKLY DATA'!L$11:L$14577,'WEEKLY DATA'!$A$11:$A$14577,'MONTHLY DATA'!$A164,'WEEKLY DATA'!$B$11:$B$14577,'MONTHLY DATA'!$B164)</f>
        <v>432.5</v>
      </c>
      <c r="M164" s="78">
        <f>AVERAGEIFS('WEEKLY DATA'!M$11:M$14577,'WEEKLY DATA'!$A$11:$A$14577,'MONTHLY DATA'!$A164,'WEEKLY DATA'!$B$11:$B$14577,'MONTHLY DATA'!$B164)</f>
        <v>442.5</v>
      </c>
      <c r="N164" s="78">
        <f>AVERAGEIFS('WEEKLY DATA'!N$11:N$14577,'WEEKLY DATA'!$A$11:$A$14577,'MONTHLY DATA'!$A164,'WEEKLY DATA'!$B$11:$B$14577,'MONTHLY DATA'!$B164)</f>
        <v>437.5</v>
      </c>
      <c r="O164" s="154">
        <f t="shared" si="110"/>
        <v>-1.1415525114155667E-3</v>
      </c>
      <c r="P164" s="169">
        <f>AVERAGEIFS('WEEKLY DATA'!P$11:P$14577,'WEEKLY DATA'!$A$11:$A$14577,'MONTHLY DATA'!$A164,'WEEKLY DATA'!$B$11:$B$14577,'MONTHLY DATA'!$B164)</f>
        <v>381.25</v>
      </c>
      <c r="Q164" s="78">
        <f>AVERAGEIFS('WEEKLY DATA'!Q$11:Q$14577,'WEEKLY DATA'!$A$11:$A$14577,'MONTHLY DATA'!$A164,'WEEKLY DATA'!$B$11:$B$14577,'MONTHLY DATA'!$B164)</f>
        <v>391.25</v>
      </c>
      <c r="R164" s="78">
        <f>AVERAGEIFS('WEEKLY DATA'!R$11:R$14577,'WEEKLY DATA'!$A$11:$A$14577,'MONTHLY DATA'!$A164,'WEEKLY DATA'!$B$11:$B$14577,'MONTHLY DATA'!$B164)</f>
        <v>386.25</v>
      </c>
      <c r="S164" s="154">
        <f t="shared" si="111"/>
        <v>4.8168249660786921E-2</v>
      </c>
      <c r="T164" s="169">
        <f>AVERAGEIFS('WEEKLY DATA'!T$11:T$14577,'WEEKLY DATA'!$A$11:$A$14577,'MONTHLY DATA'!$A164,'WEEKLY DATA'!$B$11:$B$14577,'MONTHLY DATA'!$B164)</f>
        <v>393.75</v>
      </c>
      <c r="U164" s="78">
        <f>AVERAGEIFS('WEEKLY DATA'!U$11:U$14577,'WEEKLY DATA'!$A$11:$A$14577,'MONTHLY DATA'!$A164,'WEEKLY DATA'!$B$11:$B$14577,'MONTHLY DATA'!$B164)</f>
        <v>403.75</v>
      </c>
      <c r="V164" s="78">
        <f>AVERAGEIFS('WEEKLY DATA'!V$11:V$14577,'WEEKLY DATA'!$A$11:$A$14577,'MONTHLY DATA'!$A164,'WEEKLY DATA'!$B$11:$B$14577,'MONTHLY DATA'!$B164)</f>
        <v>398.75</v>
      </c>
      <c r="W164" s="154">
        <f t="shared" si="112"/>
        <v>6.4753004005340564E-2</v>
      </c>
      <c r="X164" s="169">
        <f>AVERAGEIFS('WEEKLY DATA'!X$11:X$14577,'WEEKLY DATA'!$A$11:$A$14577,'MONTHLY DATA'!$A164,'WEEKLY DATA'!$B$11:$B$14577,'MONTHLY DATA'!$B164)</f>
        <v>380</v>
      </c>
      <c r="Y164" s="78">
        <f>AVERAGEIFS('WEEKLY DATA'!Y$11:Y$14577,'WEEKLY DATA'!$A$11:$A$14577,'MONTHLY DATA'!$A164,'WEEKLY DATA'!$B$11:$B$14577,'MONTHLY DATA'!$B164)</f>
        <v>390</v>
      </c>
      <c r="Z164" s="78">
        <f>AVERAGEIFS('WEEKLY DATA'!Z$11:Z$14577,'WEEKLY DATA'!$A$11:$A$14577,'MONTHLY DATA'!$A164,'WEEKLY DATA'!$B$11:$B$14577,'MONTHLY DATA'!$B164)</f>
        <v>385</v>
      </c>
      <c r="AA164" s="154">
        <f t="shared" si="113"/>
        <v>6.5006915629322259E-2</v>
      </c>
      <c r="AB164" s="169">
        <f>AVERAGEIFS('WEEKLY DATA'!AB$11:AB$14577,'WEEKLY DATA'!$A$11:$A$14577,'MONTHLY DATA'!$A164,'WEEKLY DATA'!$B$11:$B$14577,'MONTHLY DATA'!$B164)</f>
        <v>420</v>
      </c>
      <c r="AC164" s="78">
        <f>AVERAGEIFS('WEEKLY DATA'!AC$11:AC$14577,'WEEKLY DATA'!$A$11:$A$14577,'MONTHLY DATA'!$A164,'WEEKLY DATA'!$B$11:$B$14577,'MONTHLY DATA'!$B164)</f>
        <v>430</v>
      </c>
      <c r="AD164" s="78">
        <f>AVERAGEIFS('WEEKLY DATA'!AD$11:AD$14577,'WEEKLY DATA'!$A$11:$A$14577,'MONTHLY DATA'!$A164,'WEEKLY DATA'!$B$11:$B$14577,'MONTHLY DATA'!$B164)</f>
        <v>425</v>
      </c>
      <c r="AE164" s="154">
        <f t="shared" si="114"/>
        <v>-1.0477299185098987E-2</v>
      </c>
      <c r="AF164" s="169">
        <f>AVERAGEIFS('WEEKLY DATA'!AF$11:AF$14577,'WEEKLY DATA'!$A$11:$A$14577,'MONTHLY DATA'!$A164,'WEEKLY DATA'!$B$11:$B$14577,'MONTHLY DATA'!$B164)</f>
        <v>370</v>
      </c>
      <c r="AG164" s="78">
        <f>AVERAGEIFS('WEEKLY DATA'!AG$11:AG$14577,'WEEKLY DATA'!$A$11:$A$14577,'MONTHLY DATA'!$A164,'WEEKLY DATA'!$B$11:$B$14577,'MONTHLY DATA'!$B164)</f>
        <v>380</v>
      </c>
      <c r="AH164" s="78">
        <f>AVERAGEIFS('WEEKLY DATA'!AH$11:AH$14577,'WEEKLY DATA'!$A$11:$A$14577,'MONTHLY DATA'!$A164,'WEEKLY DATA'!$B$11:$B$14577,'MONTHLY DATA'!$B164)</f>
        <v>375</v>
      </c>
      <c r="AI164" s="154">
        <f t="shared" si="115"/>
        <v>5.6338028169014009E-2</v>
      </c>
      <c r="AJ164" s="169">
        <f>AVERAGEIFS('WEEKLY DATA'!AJ$11:AJ$14577,'WEEKLY DATA'!$A$11:$A$14577,'MONTHLY DATA'!$A164,'WEEKLY DATA'!$B$11:$B$14577,'MONTHLY DATA'!$B164)</f>
        <v>386.25</v>
      </c>
      <c r="AK164" s="78">
        <f>AVERAGEIFS('WEEKLY DATA'!AK$11:AK$14577,'WEEKLY DATA'!$A$11:$A$14577,'MONTHLY DATA'!$A164,'WEEKLY DATA'!$B$11:$B$14577,'MONTHLY DATA'!$B164)</f>
        <v>396.25</v>
      </c>
      <c r="AL164" s="78">
        <f>AVERAGEIFS('WEEKLY DATA'!AL$11:AL$14577,'WEEKLY DATA'!$A$11:$A$14577,'MONTHLY DATA'!$A164,'WEEKLY DATA'!$B$11:$B$14577,'MONTHLY DATA'!$B164)</f>
        <v>391.25</v>
      </c>
      <c r="AM164" s="154">
        <f t="shared" si="116"/>
        <v>6.3179347826086918E-2</v>
      </c>
      <c r="AN164" s="169">
        <f>AVERAGEIFS('WEEKLY DATA'!AN$11:AN$14577,'WEEKLY DATA'!$A$11:$A$14577,'MONTHLY DATA'!$A164,'WEEKLY DATA'!$B$11:$B$14577,'MONTHLY DATA'!$B164)</f>
        <v>343.75</v>
      </c>
      <c r="AO164" s="78">
        <f>AVERAGEIFS('WEEKLY DATA'!AO$11:AO$14577,'WEEKLY DATA'!$A$11:$A$14577,'MONTHLY DATA'!$A164,'WEEKLY DATA'!$B$11:$B$14577,'MONTHLY DATA'!$B164)</f>
        <v>353.75</v>
      </c>
      <c r="AP164" s="78">
        <f>AVERAGEIFS('WEEKLY DATA'!AP$11:AP$14577,'WEEKLY DATA'!$A$11:$A$14577,'MONTHLY DATA'!$A164,'WEEKLY DATA'!$B$11:$B$14577,'MONTHLY DATA'!$B164)</f>
        <v>348.75</v>
      </c>
      <c r="AQ164" s="154">
        <f t="shared" si="117"/>
        <v>8.1395348837209225E-2</v>
      </c>
      <c r="AR164" s="169">
        <f>AVERAGEIFS('WEEKLY DATA'!AR$11:AR$14577,'WEEKLY DATA'!$A$11:$A$14577,'MONTHLY DATA'!$A164,'WEEKLY DATA'!$B$11:$B$14577,'MONTHLY DATA'!$B164)</f>
        <v>377.5</v>
      </c>
      <c r="AS164" s="78">
        <f>AVERAGEIFS('WEEKLY DATA'!AS$11:AS$14577,'WEEKLY DATA'!$A$11:$A$14577,'MONTHLY DATA'!$A164,'WEEKLY DATA'!$B$11:$B$14577,'MONTHLY DATA'!$B164)</f>
        <v>387.5</v>
      </c>
      <c r="AT164" s="78">
        <f>AVERAGEIFS('WEEKLY DATA'!AT$11:AT$14577,'WEEKLY DATA'!$A$11:$A$14577,'MONTHLY DATA'!$A164,'WEEKLY DATA'!$B$11:$B$14577,'MONTHLY DATA'!$B164)</f>
        <v>382.5</v>
      </c>
      <c r="AU164" s="154">
        <f t="shared" si="118"/>
        <v>-1.0349288486416586E-2</v>
      </c>
      <c r="AV164" s="169">
        <f>AVERAGEIFS('WEEKLY DATA'!AV$11:AV$14577,'WEEKLY DATA'!$A$11:$A$14577,'MONTHLY DATA'!$A164,'WEEKLY DATA'!$B$11:$B$14577,'MONTHLY DATA'!$B164)</f>
        <v>315</v>
      </c>
      <c r="AW164" s="78">
        <f>AVERAGEIFS('WEEKLY DATA'!AW$11:AW$14577,'WEEKLY DATA'!$A$11:$A$14577,'MONTHLY DATA'!$A164,'WEEKLY DATA'!$B$11:$B$14577,'MONTHLY DATA'!$B164)</f>
        <v>325</v>
      </c>
      <c r="AX164" s="78">
        <f>AVERAGEIFS('WEEKLY DATA'!AX$11:AX$14577,'WEEKLY DATA'!$A$11:$A$14577,'MONTHLY DATA'!$A164,'WEEKLY DATA'!$B$11:$B$14577,'MONTHLY DATA'!$B164)</f>
        <v>320</v>
      </c>
      <c r="AY164" s="154">
        <f t="shared" si="119"/>
        <v>9.4017094017094127E-2</v>
      </c>
      <c r="AZ164" s="169">
        <f>AVERAGEIFS('WEEKLY DATA'!AZ$11:AZ$14577,'WEEKLY DATA'!$A$11:$A$14577,'MONTHLY DATA'!$A164,'WEEKLY DATA'!$B$11:$B$14577,'MONTHLY DATA'!$B164)</f>
        <v>391.25</v>
      </c>
      <c r="BA164" s="78">
        <f>AVERAGEIFS('WEEKLY DATA'!BA$11:BA$14577,'WEEKLY DATA'!$A$11:$A$14577,'MONTHLY DATA'!$A164,'WEEKLY DATA'!$B$11:$B$14577,'MONTHLY DATA'!$B164)</f>
        <v>401.25</v>
      </c>
      <c r="BB164" s="78">
        <f>AVERAGEIFS('WEEKLY DATA'!BB$11:BB$14577,'WEEKLY DATA'!$A$11:$A$14577,'MONTHLY DATA'!$A164,'WEEKLY DATA'!$B$11:$B$14577,'MONTHLY DATA'!$B164)</f>
        <v>396.25</v>
      </c>
      <c r="BC164" s="154">
        <f t="shared" si="120"/>
        <v>5.5259653794940133E-2</v>
      </c>
      <c r="BD164" s="169">
        <f>AVERAGEIFS('WEEKLY DATA'!BD$11:BD$14577,'WEEKLY DATA'!$A$11:$A$14577,'MONTHLY DATA'!$A164,'WEEKLY DATA'!$B$11:$B$14577,'MONTHLY DATA'!$B164)</f>
        <v>362.5</v>
      </c>
      <c r="BE164" s="78">
        <f>AVERAGEIFS('WEEKLY DATA'!BE$11:BE$14577,'WEEKLY DATA'!$A$11:$A$14577,'MONTHLY DATA'!$A164,'WEEKLY DATA'!$B$11:$B$14577,'MONTHLY DATA'!$B164)</f>
        <v>372.5</v>
      </c>
      <c r="BF164" s="78">
        <f>AVERAGEIFS('WEEKLY DATA'!BF$11:BF$14577,'WEEKLY DATA'!$A$11:$A$14577,'MONTHLY DATA'!$A164,'WEEKLY DATA'!$B$11:$B$14577,'MONTHLY DATA'!$B164)</f>
        <v>367.5</v>
      </c>
      <c r="BG164" s="154">
        <f t="shared" si="121"/>
        <v>6.2138728323699377E-2</v>
      </c>
      <c r="BH164" s="169">
        <f>AVERAGEIFS('WEEKLY DATA'!BH$11:BH$14577,'WEEKLY DATA'!$A$11:$A$14577,'MONTHLY DATA'!$A164,'WEEKLY DATA'!$B$11:$B$14577,'MONTHLY DATA'!$B164)</f>
        <v>375</v>
      </c>
      <c r="BI164" s="78">
        <f>AVERAGEIFS('WEEKLY DATA'!BI$11:BI$14577,'WEEKLY DATA'!$A$11:$A$14577,'MONTHLY DATA'!$A164,'WEEKLY DATA'!$B$11:$B$14577,'MONTHLY DATA'!$B164)</f>
        <v>385</v>
      </c>
      <c r="BJ164" s="78">
        <f>AVERAGEIFS('WEEKLY DATA'!BJ$11:BJ$14577,'WEEKLY DATA'!$A$11:$A$14577,'MONTHLY DATA'!$A164,'WEEKLY DATA'!$B$11:$B$14577,'MONTHLY DATA'!$B164)</f>
        <v>380</v>
      </c>
      <c r="BK164" s="154">
        <f t="shared" si="122"/>
        <v>1.3333333333333419E-2</v>
      </c>
      <c r="BL164" s="169">
        <f>AVERAGEIFS('WEEKLY DATA'!BL$11:BL$14577,'WEEKLY DATA'!$A$11:$A$14577,'MONTHLY DATA'!$A164,'WEEKLY DATA'!$B$11:$B$14577,'MONTHLY DATA'!$B164)</f>
        <v>310</v>
      </c>
      <c r="BM164" s="78">
        <f>AVERAGEIFS('WEEKLY DATA'!BM$11:BM$14577,'WEEKLY DATA'!$A$11:$A$14577,'MONTHLY DATA'!$A164,'WEEKLY DATA'!$B$11:$B$14577,'MONTHLY DATA'!$B164)</f>
        <v>320</v>
      </c>
      <c r="BN164" s="78">
        <f>AVERAGEIFS('WEEKLY DATA'!BN$11:BN$14577,'WEEKLY DATA'!$A$11:$A$14577,'MONTHLY DATA'!$A164,'WEEKLY DATA'!$B$11:$B$14577,'MONTHLY DATA'!$B164)</f>
        <v>315</v>
      </c>
      <c r="BO164" s="154">
        <f t="shared" si="123"/>
        <v>0</v>
      </c>
      <c r="BP164" s="78">
        <f>AVERAGEIFS('WEEKLY DATA'!BP$11:BP$14577,'WEEKLY DATA'!$A$11:$A$14577,'MONTHLY DATA'!$A164,'WEEKLY DATA'!$B$11:$B$14577,'MONTHLY DATA'!$B164)</f>
        <v>398.75</v>
      </c>
      <c r="BQ164" s="78">
        <f>AVERAGEIFS('WEEKLY DATA'!BQ$11:BQ$14577,'WEEKLY DATA'!$A$11:$A$14577,'MONTHLY DATA'!$A164,'WEEKLY DATA'!$B$11:$B$14577,'MONTHLY DATA'!$B164)</f>
        <v>408.75</v>
      </c>
      <c r="BR164" s="78">
        <f>AVERAGEIFS('WEEKLY DATA'!BR$11:BR$14577,'WEEKLY DATA'!$A$11:$A$14577,'MONTHLY DATA'!$A164,'WEEKLY DATA'!$B$11:$B$14577,'MONTHLY DATA'!$B164)</f>
        <v>403.75</v>
      </c>
      <c r="BS164" s="154">
        <f t="shared" si="124"/>
        <v>6.8121693121693028E-2</v>
      </c>
      <c r="BT164" s="78">
        <f>AVERAGEIFS('WEEKLY DATA'!BT$11:BT$14577,'WEEKLY DATA'!$A$11:$A$14577,'MONTHLY DATA'!$A164,'WEEKLY DATA'!$B$11:$B$14577,'MONTHLY DATA'!$B164)</f>
        <v>341.25</v>
      </c>
      <c r="BU164" s="78">
        <f>AVERAGEIFS('WEEKLY DATA'!BU$11:BU$14577,'WEEKLY DATA'!$A$11:$A$14577,'MONTHLY DATA'!$A164,'WEEKLY DATA'!$B$11:$B$14577,'MONTHLY DATA'!$B164)</f>
        <v>351.25</v>
      </c>
      <c r="BV164" s="78">
        <f>AVERAGEIFS('WEEKLY DATA'!BV$11:BV$14577,'WEEKLY DATA'!$A$11:$A$14577,'MONTHLY DATA'!$A164,'WEEKLY DATA'!$B$11:$B$14577,'MONTHLY DATA'!$B164)</f>
        <v>346.25</v>
      </c>
      <c r="BW164" s="154">
        <f t="shared" si="125"/>
        <v>7.0324574961360131E-2</v>
      </c>
      <c r="BX164" s="78">
        <f>AVERAGEIFS('WEEKLY DATA'!BX$11:BX$14577,'WEEKLY DATA'!$A$11:$A$14577,'MONTHLY DATA'!$A164,'WEEKLY DATA'!$B$11:$B$14577,'MONTHLY DATA'!$B164)</f>
        <v>398.75</v>
      </c>
      <c r="BY164" s="78">
        <f>AVERAGEIFS('WEEKLY DATA'!BY$11:BY$14577,'WEEKLY DATA'!$A$11:$A$14577,'MONTHLY DATA'!$A164,'WEEKLY DATA'!$B$11:$B$14577,'MONTHLY DATA'!$B164)</f>
        <v>408.75</v>
      </c>
      <c r="BZ164" s="78">
        <f>AVERAGEIFS('WEEKLY DATA'!BZ$11:BZ$14577,'WEEKLY DATA'!$A$11:$A$14577,'MONTHLY DATA'!$A164,'WEEKLY DATA'!$B$11:$B$14577,'MONTHLY DATA'!$B164)</f>
        <v>403.75</v>
      </c>
      <c r="CA164" s="154">
        <f t="shared" si="126"/>
        <v>8.0990629183400165E-2</v>
      </c>
      <c r="CB164" s="78">
        <f>AVERAGEIFS('WEEKLY DATA'!CB$11:CB$14577,'WEEKLY DATA'!$A$11:$A$14577,'MONTHLY DATA'!$A164,'WEEKLY DATA'!$B$11:$B$14577,'MONTHLY DATA'!$B164)</f>
        <v>540</v>
      </c>
      <c r="CC164" s="78">
        <f>AVERAGEIFS('WEEKLY DATA'!CC$11:CC$14577,'WEEKLY DATA'!$A$11:$A$14577,'MONTHLY DATA'!$A164,'WEEKLY DATA'!$B$11:$B$14577,'MONTHLY DATA'!$B164)</f>
        <v>550</v>
      </c>
      <c r="CD164" s="78">
        <f>AVERAGEIFS('WEEKLY DATA'!CD$11:CD$14577,'WEEKLY DATA'!$A$11:$A$14577,'MONTHLY DATA'!$A164,'WEEKLY DATA'!$B$11:$B$14577,'MONTHLY DATA'!$B164)</f>
        <v>545</v>
      </c>
      <c r="CE164" s="154">
        <f t="shared" si="127"/>
        <v>-5.8721934369602713E-2</v>
      </c>
      <c r="CF164" s="78">
        <f>AVERAGEIFS('WEEKLY DATA'!CF$11:CF$14577,'WEEKLY DATA'!$A$11:$A$14577,'MONTHLY DATA'!$A164,'WEEKLY DATA'!$B$11:$B$14577,'MONTHLY DATA'!$B164)</f>
        <v>391.25</v>
      </c>
      <c r="CG164" s="78">
        <f>AVERAGEIFS('WEEKLY DATA'!CG$11:CG$14577,'WEEKLY DATA'!$A$11:$A$14577,'MONTHLY DATA'!$A164,'WEEKLY DATA'!$B$11:$B$14577,'MONTHLY DATA'!$B164)</f>
        <v>401.25</v>
      </c>
      <c r="CH164" s="78">
        <f>AVERAGEIFS('WEEKLY DATA'!CH$11:CH$14577,'WEEKLY DATA'!$A$11:$A$14577,'MONTHLY DATA'!$A164,'WEEKLY DATA'!$B$11:$B$14577,'MONTHLY DATA'!$B164)</f>
        <v>396.25</v>
      </c>
      <c r="CI164" s="154">
        <f t="shared" si="128"/>
        <v>8.1173260572987793E-2</v>
      </c>
      <c r="CJ164" s="78">
        <f>AVERAGEIFS('WEEKLY DATA'!CJ$11:CJ$14577,'WEEKLY DATA'!$A$11:$A$14577,'MONTHLY DATA'!$A164,'WEEKLY DATA'!$B$11:$B$14577,'MONTHLY DATA'!$B164)</f>
        <v>355</v>
      </c>
      <c r="CK164" s="78">
        <f>AVERAGEIFS('WEEKLY DATA'!CK$11:CK$14577,'WEEKLY DATA'!$A$11:$A$14577,'MONTHLY DATA'!$A164,'WEEKLY DATA'!$B$11:$B$14577,'MONTHLY DATA'!$B164)</f>
        <v>365</v>
      </c>
      <c r="CL164" s="78">
        <f>AVERAGEIFS('WEEKLY DATA'!CL$11:CL$14577,'WEEKLY DATA'!$A$11:$A$14577,'MONTHLY DATA'!$A164,'WEEKLY DATA'!$B$11:$B$14577,'MONTHLY DATA'!$B164)</f>
        <v>360</v>
      </c>
      <c r="CM164" s="154">
        <f t="shared" si="129"/>
        <v>5.5718475073313734E-2</v>
      </c>
      <c r="CN164" s="78">
        <f>AVERAGEIFS('WEEKLY DATA'!CN$11:CN$14577,'WEEKLY DATA'!$A$11:$A$14577,'MONTHLY DATA'!$A164,'WEEKLY DATA'!$B$11:$B$14577,'MONTHLY DATA'!$B164)</f>
        <v>387.5</v>
      </c>
      <c r="CO164" s="78">
        <f>AVERAGEIFS('WEEKLY DATA'!CO$11:CO$14577,'WEEKLY DATA'!$A$11:$A$14577,'MONTHLY DATA'!$A164,'WEEKLY DATA'!$B$11:$B$14577,'MONTHLY DATA'!$B164)</f>
        <v>397.5</v>
      </c>
      <c r="CP164" s="78">
        <f>AVERAGEIFS('WEEKLY DATA'!CP$11:CP$14577,'WEEKLY DATA'!$A$11:$A$14577,'MONTHLY DATA'!$A164,'WEEKLY DATA'!$B$11:$B$14577,'MONTHLY DATA'!$B164)</f>
        <v>392.5</v>
      </c>
      <c r="CQ164" s="154">
        <f t="shared" si="130"/>
        <v>4.3882978723404298E-2</v>
      </c>
      <c r="CR164" s="78">
        <f>AVERAGEIFS('WEEKLY DATA'!CR$11:CR$14577,'WEEKLY DATA'!$A$11:$A$14577,'MONTHLY DATA'!$A164,'WEEKLY DATA'!$B$11:$B$14577,'MONTHLY DATA'!$B164)</f>
        <v>545</v>
      </c>
      <c r="CS164" s="78">
        <f>AVERAGEIFS('WEEKLY DATA'!CS$11:CS$14577,'WEEKLY DATA'!$A$11:$A$14577,'MONTHLY DATA'!$A164,'WEEKLY DATA'!$B$11:$B$14577,'MONTHLY DATA'!$B164)</f>
        <v>555</v>
      </c>
      <c r="CT164" s="78">
        <f>AVERAGEIFS('WEEKLY DATA'!CT$11:CT$14577,'WEEKLY DATA'!$A$11:$A$14577,'MONTHLY DATA'!$A164,'WEEKLY DATA'!$B$11:$B$14577,'MONTHLY DATA'!$B164)</f>
        <v>550</v>
      </c>
      <c r="CU164" s="154">
        <f t="shared" si="131"/>
        <v>4.961832061068705E-2</v>
      </c>
      <c r="CV164" s="169">
        <f>AVERAGEIFS('WEEKLY DATA'!CV$11:CV$14577,'WEEKLY DATA'!$A$11:$A$14577,'MONTHLY DATA'!$A164,'WEEKLY DATA'!$B$11:$B$14577,'MONTHLY DATA'!$B164)</f>
        <v>430</v>
      </c>
      <c r="CW164" s="78">
        <f>AVERAGEIFS('WEEKLY DATA'!CW$11:CW$14577,'WEEKLY DATA'!$A$11:$A$14577,'MONTHLY DATA'!$A164,'WEEKLY DATA'!$B$11:$B$14577,'MONTHLY DATA'!$B164)</f>
        <v>440</v>
      </c>
      <c r="CX164" s="78">
        <f>AVERAGEIFS('WEEKLY DATA'!CX$11:CX$14577,'WEEKLY DATA'!$A$11:$A$14577,'MONTHLY DATA'!$A164,'WEEKLY DATA'!$B$11:$B$14577,'MONTHLY DATA'!$B164)</f>
        <v>435</v>
      </c>
      <c r="CY164" s="154">
        <f t="shared" si="132"/>
        <v>7.2749691738594358E-2</v>
      </c>
      <c r="CZ164" s="169">
        <f>AVERAGEIFS('WEEKLY DATA'!CZ$11:CZ$14577,'WEEKLY DATA'!$A$11:$A$14577,'MONTHLY DATA'!$A164,'WEEKLY DATA'!$B$11:$B$14577,'MONTHLY DATA'!$B164)</f>
        <v>371.25</v>
      </c>
      <c r="DA164" s="78">
        <f>AVERAGEIFS('WEEKLY DATA'!DA$11:DA$14577,'WEEKLY DATA'!$A$11:$A$14577,'MONTHLY DATA'!$A164,'WEEKLY DATA'!$B$11:$B$14577,'MONTHLY DATA'!$B164)</f>
        <v>381.25</v>
      </c>
      <c r="DB164" s="78">
        <f>AVERAGEIFS('WEEKLY DATA'!DB$11:DB$14577,'WEEKLY DATA'!$A$11:$A$14577,'MONTHLY DATA'!$A164,'WEEKLY DATA'!$B$11:$B$14577,'MONTHLY DATA'!$B164)</f>
        <v>376.25</v>
      </c>
      <c r="DC164" s="154">
        <f t="shared" si="133"/>
        <v>4.513888888888884E-2</v>
      </c>
      <c r="DD164" s="78">
        <f>AVERAGEIFS('WEEKLY DATA'!DD$11:DD$14577,'WEEKLY DATA'!$A$11:$A$14577,'MONTHLY DATA'!$A164,'WEEKLY DATA'!$B$11:$B$14577,'MONTHLY DATA'!$B164)</f>
        <v>427.5</v>
      </c>
      <c r="DE164" s="78">
        <f>AVERAGEIFS('WEEKLY DATA'!DE$11:DE$14577,'WEEKLY DATA'!$A$11:$A$14577,'MONTHLY DATA'!$A164,'WEEKLY DATA'!$B$11:$B$14577,'MONTHLY DATA'!$B164)</f>
        <v>437.5</v>
      </c>
      <c r="DF164" s="78">
        <f>AVERAGEIFS('WEEKLY DATA'!DF$11:DF$14577,'WEEKLY DATA'!$A$11:$A$14577,'MONTHLY DATA'!$A164,'WEEKLY DATA'!$B$11:$B$14577,'MONTHLY DATA'!$B164)</f>
        <v>432.5</v>
      </c>
      <c r="DG164" s="154">
        <f t="shared" si="134"/>
        <v>3.7170263788968816E-2</v>
      </c>
      <c r="DH164" s="78">
        <f>AVERAGEIFS('WEEKLY DATA'!DH$11:DH$14577,'WEEKLY DATA'!$A$11:$A$14577,'MONTHLY DATA'!$A164,'WEEKLY DATA'!$B$11:$B$14577,'MONTHLY DATA'!$B164)</f>
        <v>535</v>
      </c>
      <c r="DI164" s="78">
        <f>AVERAGEIFS('WEEKLY DATA'!DI$11:DI$14577,'WEEKLY DATA'!$A$11:$A$14577,'MONTHLY DATA'!$A164,'WEEKLY DATA'!$B$11:$B$14577,'MONTHLY DATA'!$B164)</f>
        <v>545</v>
      </c>
      <c r="DJ164" s="78">
        <f>AVERAGEIFS('WEEKLY DATA'!DJ$11:DJ$14577,'WEEKLY DATA'!$A$11:$A$14577,'MONTHLY DATA'!$A164,'WEEKLY DATA'!$B$11:$B$14577,'MONTHLY DATA'!$B164)</f>
        <v>540</v>
      </c>
      <c r="DK164" s="154">
        <f t="shared" si="135"/>
        <v>-5.2631578947368474E-2</v>
      </c>
      <c r="DL164" s="169">
        <f>AVERAGEIFS('WEEKLY DATA'!DL$11:DL$14577,'WEEKLY DATA'!$A$11:$A$14577,'MONTHLY DATA'!$A164,'WEEKLY DATA'!$B$11:$B$14577,'MONTHLY DATA'!$B164)</f>
        <v>403.75</v>
      </c>
      <c r="DM164" s="78">
        <f>AVERAGEIFS('WEEKLY DATA'!DM$11:DM$14577,'WEEKLY DATA'!$A$11:$A$14577,'MONTHLY DATA'!$A164,'WEEKLY DATA'!$B$11:$B$14577,'MONTHLY DATA'!$B164)</f>
        <v>413.75</v>
      </c>
      <c r="DN164" s="78">
        <f>AVERAGEIFS('WEEKLY DATA'!DN$11:DN$14577,'WEEKLY DATA'!$A$11:$A$14577,'MONTHLY DATA'!$A164,'WEEKLY DATA'!$B$11:$B$14577,'MONTHLY DATA'!$B164)</f>
        <v>408.75</v>
      </c>
      <c r="DO164" s="154">
        <f t="shared" si="136"/>
        <v>3.4810126582278444E-2</v>
      </c>
      <c r="DP164" s="78">
        <f>AVERAGEIFS('WEEKLY DATA'!DP$11:DP$14577,'WEEKLY DATA'!$A$11:$A$14577,'MONTHLY DATA'!$A164,'WEEKLY DATA'!$B$11:$B$14577,'MONTHLY DATA'!$B164)</f>
        <v>342.5</v>
      </c>
      <c r="DQ164" s="78">
        <f>AVERAGEIFS('WEEKLY DATA'!DQ$11:DQ$14577,'WEEKLY DATA'!$A$11:$A$14577,'MONTHLY DATA'!$A164,'WEEKLY DATA'!$B$11:$B$14577,'MONTHLY DATA'!$B164)</f>
        <v>352.5</v>
      </c>
      <c r="DR164" s="78">
        <f>AVERAGEIFS('WEEKLY DATA'!DR$11:DR$14577,'WEEKLY DATA'!$A$11:$A$14577,'MONTHLY DATA'!$A164,'WEEKLY DATA'!$B$11:$B$14577,'MONTHLY DATA'!$B164)</f>
        <v>347.5</v>
      </c>
      <c r="DS164" s="154">
        <f t="shared" si="137"/>
        <v>4.041916167664672E-2</v>
      </c>
      <c r="DT164" s="78">
        <f>AVERAGEIFS('WEEKLY DATA'!DT$11:DT$14577,'WEEKLY DATA'!$A$11:$A$14577,'MONTHLY DATA'!$A164,'WEEKLY DATA'!$B$11:$B$14577,'MONTHLY DATA'!$B164)</f>
        <v>427.5</v>
      </c>
      <c r="DU164" s="78">
        <f>AVERAGEIFS('WEEKLY DATA'!DU$11:DU$14577,'WEEKLY DATA'!$A$11:$A$14577,'MONTHLY DATA'!$A164,'WEEKLY DATA'!$B$11:$B$14577,'MONTHLY DATA'!$B164)</f>
        <v>437.5</v>
      </c>
      <c r="DV164" s="78">
        <f>AVERAGEIFS('WEEKLY DATA'!DV$11:DV$14577,'WEEKLY DATA'!$A$11:$A$14577,'MONTHLY DATA'!$A164,'WEEKLY DATA'!$B$11:$B$14577,'MONTHLY DATA'!$B164)</f>
        <v>432.5</v>
      </c>
      <c r="DW164" s="154">
        <f t="shared" si="138"/>
        <v>3.4688995215311103E-2</v>
      </c>
      <c r="DX164" s="78">
        <f>AVERAGEIFS('WEEKLY DATA'!DX$11:DX$14577,'WEEKLY DATA'!$A$11:$A$14577,'MONTHLY DATA'!$A164,'WEEKLY DATA'!$B$11:$B$14577,'MONTHLY DATA'!$B164)</f>
        <v>520</v>
      </c>
      <c r="DY164" s="78">
        <f>AVERAGEIFS('WEEKLY DATA'!DY$11:DY$14577,'WEEKLY DATA'!$A$11:$A$14577,'MONTHLY DATA'!$A164,'WEEKLY DATA'!$B$11:$B$14577,'MONTHLY DATA'!$B164)</f>
        <v>530</v>
      </c>
      <c r="DZ164" s="78">
        <f>AVERAGEIFS('WEEKLY DATA'!DZ$11:DZ$14577,'WEEKLY DATA'!$A$11:$A$14577,'MONTHLY DATA'!$A164,'WEEKLY DATA'!$B$11:$B$14577,'MONTHLY DATA'!$B164)</f>
        <v>525</v>
      </c>
      <c r="EA164" s="154">
        <f t="shared" si="139"/>
        <v>-5.4054054054054057E-2</v>
      </c>
      <c r="EB164" s="78">
        <f>AVERAGEIFS('WEEKLY DATA'!EB$11:EB$14577,'WEEKLY DATA'!$A$11:$A$14577,'MONTHLY DATA'!$A164,'WEEKLY DATA'!$B$11:$B$14577,'MONTHLY DATA'!$B164)</f>
        <v>421.25</v>
      </c>
      <c r="EC164" s="78">
        <f>AVERAGEIFS('WEEKLY DATA'!EC$11:EC$14577,'WEEKLY DATA'!$A$11:$A$14577,'MONTHLY DATA'!$A164,'WEEKLY DATA'!$B$11:$B$14577,'MONTHLY DATA'!$B164)</f>
        <v>431.25</v>
      </c>
      <c r="ED164" s="78">
        <f>AVERAGEIFS('WEEKLY DATA'!ED$11:ED$14577,'WEEKLY DATA'!$A$11:$A$14577,'MONTHLY DATA'!$A164,'WEEKLY DATA'!$B$11:$B$14577,'MONTHLY DATA'!$B164)</f>
        <v>426.25</v>
      </c>
      <c r="EE164" s="154">
        <f t="shared" si="140"/>
        <v>3.3333333333333437E-2</v>
      </c>
      <c r="EF164" s="169">
        <f>AVERAGEIFS('WEEKLY DATA'!EF$11:EF$14577,'WEEKLY DATA'!$A$11:$A$14577,'MONTHLY DATA'!$A164,'WEEKLY DATA'!$B$11:$B$14577,'MONTHLY DATA'!$B164)</f>
        <v>347.5</v>
      </c>
      <c r="EG164" s="78">
        <f>AVERAGEIFS('WEEKLY DATA'!EG$11:EG$14577,'WEEKLY DATA'!$A$11:$A$14577,'MONTHLY DATA'!$A164,'WEEKLY DATA'!$B$11:$B$14577,'MONTHLY DATA'!$B164)</f>
        <v>357.5</v>
      </c>
      <c r="EH164" s="78">
        <f>AVERAGEIFS('WEEKLY DATA'!EH$11:EH$14577,'WEEKLY DATA'!$A$11:$A$14577,'MONTHLY DATA'!$A164,'WEEKLY DATA'!$B$11:$B$14577,'MONTHLY DATA'!$B164)</f>
        <v>352.5</v>
      </c>
      <c r="EI164" s="154">
        <f t="shared" si="141"/>
        <v>3.524229074889873E-2</v>
      </c>
      <c r="EJ164" s="78">
        <f>AVERAGEIFS('WEEKLY DATA'!EJ$11:EJ$14577,'WEEKLY DATA'!$A$11:$A$14577,'MONTHLY DATA'!$A164,'WEEKLY DATA'!$B$11:$B$14577,'MONTHLY DATA'!$B164)</f>
        <v>418.75</v>
      </c>
      <c r="EK164" s="78">
        <f>AVERAGEIFS('WEEKLY DATA'!EK$11:EK$14577,'WEEKLY DATA'!$A$11:$A$14577,'MONTHLY DATA'!$A164,'WEEKLY DATA'!$B$11:$B$14577,'MONTHLY DATA'!$B164)</f>
        <v>428.75</v>
      </c>
      <c r="EL164" s="78">
        <f>AVERAGEIFS('WEEKLY DATA'!EL$11:EL$14577,'WEEKLY DATA'!$A$11:$A$14577,'MONTHLY DATA'!$A164,'WEEKLY DATA'!$B$11:$B$14577,'MONTHLY DATA'!$B164)</f>
        <v>423.75</v>
      </c>
      <c r="EM164" s="154">
        <f t="shared" si="142"/>
        <v>5.1488833746898166E-2</v>
      </c>
      <c r="EN164" s="78">
        <f>AVERAGEIFS('WEEKLY DATA'!EN$11:EN$14577,'WEEKLY DATA'!$A$11:$A$14577,'MONTHLY DATA'!$A164,'WEEKLY DATA'!$B$11:$B$14577,'MONTHLY DATA'!$B164)</f>
        <v>565</v>
      </c>
      <c r="EO164" s="78">
        <f>AVERAGEIFS('WEEKLY DATA'!EO$11:EO$14577,'WEEKLY DATA'!$A$11:$A$14577,'MONTHLY DATA'!$A164,'WEEKLY DATA'!$B$11:$B$14577,'MONTHLY DATA'!$B164)</f>
        <v>575</v>
      </c>
      <c r="EP164" s="78">
        <f>AVERAGEIFS('WEEKLY DATA'!EP$11:EP$14577,'WEEKLY DATA'!$A$11:$A$14577,'MONTHLY DATA'!$A164,'WEEKLY DATA'!$B$11:$B$14577,'MONTHLY DATA'!$B164)</f>
        <v>570</v>
      </c>
      <c r="EQ164" s="154">
        <f t="shared" si="143"/>
        <v>-5.0000000000000044E-2</v>
      </c>
      <c r="ER164" s="78">
        <f>AVERAGEIFS('WEEKLY DATA'!ER$11:ER$14577,'WEEKLY DATA'!$A$11:$A$14577,'MONTHLY DATA'!$A164,'WEEKLY DATA'!$B$11:$B$14577,'MONTHLY DATA'!$B164)</f>
        <v>401.25</v>
      </c>
      <c r="ES164" s="78">
        <f>AVERAGEIFS('WEEKLY DATA'!ES$11:ES$14577,'WEEKLY DATA'!$A$11:$A$14577,'MONTHLY DATA'!$A164,'WEEKLY DATA'!$B$11:$B$14577,'MONTHLY DATA'!$B164)</f>
        <v>411.25</v>
      </c>
      <c r="ET164" s="78">
        <f>AVERAGEIFS('WEEKLY DATA'!ET$11:ET$14577,'WEEKLY DATA'!$A$11:$A$14577,'MONTHLY DATA'!$A164,'WEEKLY DATA'!$B$11:$B$14577,'MONTHLY DATA'!$B164)</f>
        <v>406.25</v>
      </c>
      <c r="EU164" s="154">
        <f t="shared" si="144"/>
        <v>-3.0674846625766694E-3</v>
      </c>
      <c r="EV164" s="78">
        <f>AVERAGEIFS('WEEKLY DATA'!EV$11:EV$14577,'WEEKLY DATA'!$A$11:$A$14577,'MONTHLY DATA'!$A164,'WEEKLY DATA'!$B$11:$B$14577,'MONTHLY DATA'!$B164)</f>
        <v>345</v>
      </c>
      <c r="EW164" s="78">
        <f>AVERAGEIFS('WEEKLY DATA'!EW$11:EW$14577,'WEEKLY DATA'!$A$11:$A$14577,'MONTHLY DATA'!$A164,'WEEKLY DATA'!$B$11:$B$14577,'MONTHLY DATA'!$B164)</f>
        <v>355</v>
      </c>
      <c r="EX164" s="78">
        <f>AVERAGEIFS('WEEKLY DATA'!EX$11:EX$14577,'WEEKLY DATA'!$A$11:$A$14577,'MONTHLY DATA'!$A164,'WEEKLY DATA'!$B$11:$B$14577,'MONTHLY DATA'!$B164)</f>
        <v>350</v>
      </c>
      <c r="EY164" s="154">
        <f t="shared" si="145"/>
        <v>5.7471264367816577E-3</v>
      </c>
      <c r="EZ164" s="78">
        <f>AVERAGEIFS('WEEKLY DATA'!EZ$11:EZ$14577,'WEEKLY DATA'!$A$11:$A$14577,'MONTHLY DATA'!$A164,'WEEKLY DATA'!$B$11:$B$14577,'MONTHLY DATA'!$B164)</f>
        <v>411.25</v>
      </c>
      <c r="FA164" s="78">
        <f>AVERAGEIFS('WEEKLY DATA'!FA$11:FA$14577,'WEEKLY DATA'!$A$11:$A$14577,'MONTHLY DATA'!$A164,'WEEKLY DATA'!$B$11:$B$14577,'MONTHLY DATA'!$B164)</f>
        <v>421.25</v>
      </c>
      <c r="FB164" s="78">
        <f>AVERAGEIFS('WEEKLY DATA'!FB$11:FB$14577,'WEEKLY DATA'!$A$11:$A$14577,'MONTHLY DATA'!$A164,'WEEKLY DATA'!$B$11:$B$14577,'MONTHLY DATA'!$B164)</f>
        <v>416.25</v>
      </c>
      <c r="FC164" s="154">
        <f t="shared" si="146"/>
        <v>9.0909090909090384E-3</v>
      </c>
      <c r="FD164" s="78">
        <f>AVERAGEIFS('WEEKLY DATA'!FD$11:FD$14577,'WEEKLY DATA'!$A$11:$A$14577,'MONTHLY DATA'!$A164,'WEEKLY DATA'!$B$11:$B$14577,'MONTHLY DATA'!$B164)</f>
        <v>397.5</v>
      </c>
      <c r="FE164" s="78">
        <f>AVERAGEIFS('WEEKLY DATA'!FE$11:FE$14577,'WEEKLY DATA'!$A$11:$A$14577,'MONTHLY DATA'!$A164,'WEEKLY DATA'!$B$11:$B$14577,'MONTHLY DATA'!$B164)</f>
        <v>407.5</v>
      </c>
      <c r="FF164" s="78">
        <f>AVERAGEIFS('WEEKLY DATA'!FF$11:FF$14577,'WEEKLY DATA'!$A$11:$A$14577,'MONTHLY DATA'!$A164,'WEEKLY DATA'!$B$11:$B$14577,'MONTHLY DATA'!$B164)</f>
        <v>402.5</v>
      </c>
      <c r="FG164" s="154">
        <f t="shared" si="147"/>
        <v>-1.2406947890818421E-3</v>
      </c>
      <c r="FH164" s="78">
        <f>AVERAGEIFS('WEEKLY DATA'!FH$11:FH$14577,'WEEKLY DATA'!$A$11:$A$14577,'MONTHLY DATA'!$A164,'WEEKLY DATA'!$B$11:$B$14577,'MONTHLY DATA'!$B164)</f>
        <v>343.75</v>
      </c>
      <c r="FI164" s="78">
        <f>AVERAGEIFS('WEEKLY DATA'!FI$11:FI$14577,'WEEKLY DATA'!$A$11:$A$14577,'MONTHLY DATA'!$A164,'WEEKLY DATA'!$B$11:$B$14577,'MONTHLY DATA'!$B164)</f>
        <v>353.75</v>
      </c>
      <c r="FJ164" s="78">
        <f>AVERAGEIFS('WEEKLY DATA'!FJ$11:FJ$14577,'WEEKLY DATA'!$A$11:$A$14577,'MONTHLY DATA'!$A164,'WEEKLY DATA'!$B$11:$B$14577,'MONTHLY DATA'!$B164)</f>
        <v>348.75</v>
      </c>
      <c r="FK164" s="154">
        <f t="shared" si="148"/>
        <v>4.7297297297297369E-2</v>
      </c>
      <c r="FL164" s="169">
        <f>AVERAGEIFS('WEEKLY DATA'!FL$11:FL$14577,'WEEKLY DATA'!$A$11:$A$14577,'MONTHLY DATA'!$A164,'WEEKLY DATA'!$B$11:$B$14577,'MONTHLY DATA'!$B164)</f>
        <v>303.75</v>
      </c>
      <c r="FM164" s="78">
        <f>AVERAGEIFS('WEEKLY DATA'!FM$11:FM$14577,'WEEKLY DATA'!$A$11:$A$14577,'MONTHLY DATA'!$A164,'WEEKLY DATA'!$B$11:$B$14577,'MONTHLY DATA'!$B164)</f>
        <v>313.75</v>
      </c>
      <c r="FN164" s="78">
        <f>AVERAGEIFS('WEEKLY DATA'!FN$11:FN$14577,'WEEKLY DATA'!$A$11:$A$14577,'MONTHLY DATA'!$A164,'WEEKLY DATA'!$B$11:$B$14577,'MONTHLY DATA'!$B164)</f>
        <v>308.75</v>
      </c>
      <c r="FO164" s="154">
        <f t="shared" si="149"/>
        <v>3.7815126050420256E-2</v>
      </c>
      <c r="FP164" s="78">
        <f>AVERAGEIFS('WEEKLY DATA'!FP$11:FP$14577,'WEEKLY DATA'!$A$11:$A$14577,'MONTHLY DATA'!$A164,'WEEKLY DATA'!$B$11:$B$14577,'MONTHLY DATA'!$B164)</f>
        <v>293.75</v>
      </c>
      <c r="FQ164" s="78">
        <f>AVERAGEIFS('WEEKLY DATA'!FQ$11:FQ$14577,'WEEKLY DATA'!$A$11:$A$14577,'MONTHLY DATA'!$A164,'WEEKLY DATA'!$B$11:$B$14577,'MONTHLY DATA'!$B164)</f>
        <v>303.75</v>
      </c>
      <c r="FR164" s="78">
        <f>AVERAGEIFS('WEEKLY DATA'!FR$11:FR$14577,'WEEKLY DATA'!$A$11:$A$14577,'MONTHLY DATA'!$A164,'WEEKLY DATA'!$B$11:$B$14577,'MONTHLY DATA'!$B164)</f>
        <v>298.75</v>
      </c>
      <c r="FS164" s="154">
        <f t="shared" si="150"/>
        <v>-3.9389067524115751E-2</v>
      </c>
      <c r="FT164" s="78">
        <f>AVERAGEIFS('WEEKLY DATA'!FT$11:FT$14577,'WEEKLY DATA'!$A$11:$A$14577,'MONTHLY DATA'!$A164,'WEEKLY DATA'!$B$11:$B$14577,'MONTHLY DATA'!$B164)</f>
        <v>257.5</v>
      </c>
      <c r="FU164" s="78">
        <f>AVERAGEIFS('WEEKLY DATA'!FU$11:FU$14577,'WEEKLY DATA'!$A$11:$A$14577,'MONTHLY DATA'!$A164,'WEEKLY DATA'!$B$11:$B$14577,'MONTHLY DATA'!$B164)</f>
        <v>267.5</v>
      </c>
      <c r="FV164" s="78">
        <f>AVERAGEIFS('WEEKLY DATA'!FV$11:FV$14577,'WEEKLY DATA'!$A$11:$A$14577,'MONTHLY DATA'!$A164,'WEEKLY DATA'!$B$11:$B$14577,'MONTHLY DATA'!$B164)</f>
        <v>262.5</v>
      </c>
      <c r="FW164" s="154">
        <f t="shared" si="151"/>
        <v>0.11228813559322037</v>
      </c>
      <c r="FX164" s="78">
        <f>AVERAGEIFS('WEEKLY DATA'!FX$11:FX$14577,'WEEKLY DATA'!$A$11:$A$14577,'MONTHLY DATA'!$A164,'WEEKLY DATA'!$B$11:$B$14577,'MONTHLY DATA'!$B164)</f>
        <v>251.25</v>
      </c>
      <c r="FY164" s="78">
        <f>AVERAGEIFS('WEEKLY DATA'!FY$11:FY$14577,'WEEKLY DATA'!$A$11:$A$14577,'MONTHLY DATA'!$A164,'WEEKLY DATA'!$B$11:$B$14577,'MONTHLY DATA'!$B164)</f>
        <v>261.25</v>
      </c>
      <c r="FZ164" s="78">
        <f>AVERAGEIFS('WEEKLY DATA'!FZ$11:FZ$14577,'WEEKLY DATA'!$A$11:$A$14577,'MONTHLY DATA'!$A164,'WEEKLY DATA'!$B$11:$B$14577,'MONTHLY DATA'!$B164)</f>
        <v>256.25</v>
      </c>
      <c r="GA164" s="154">
        <f t="shared" si="152"/>
        <v>4.1666666666666741E-2</v>
      </c>
      <c r="GB164" s="78">
        <f>AVERAGEIFS('WEEKLY DATA'!GB$11:GB$14577,'WEEKLY DATA'!$A$11:$A$14577,'MONTHLY DATA'!$A164,'WEEKLY DATA'!$B$11:$B$14577,'MONTHLY DATA'!$B164)</f>
        <v>520</v>
      </c>
      <c r="GC164" s="78">
        <f>AVERAGEIFS('WEEKLY DATA'!GC$11:GC$14577,'WEEKLY DATA'!$A$11:$A$14577,'MONTHLY DATA'!$A164,'WEEKLY DATA'!$B$11:$B$14577,'MONTHLY DATA'!$B164)</f>
        <v>530</v>
      </c>
      <c r="GD164" s="78">
        <f>AVERAGEIFS('WEEKLY DATA'!GD$11:GD$14577,'WEEKLY DATA'!$A$11:$A$14577,'MONTHLY DATA'!$A164,'WEEKLY DATA'!$B$11:$B$14577,'MONTHLY DATA'!$B164)</f>
        <v>525</v>
      </c>
      <c r="GE164" s="154">
        <f t="shared" si="153"/>
        <v>5.953582240161448E-2</v>
      </c>
      <c r="GF164" s="169">
        <f>AVERAGEIFS('WEEKLY DATA'!GF$11:GF$14577,'WEEKLY DATA'!$A$11:$A$14577,'MONTHLY DATA'!$A164,'WEEKLY DATA'!$B$11:$B$14577,'MONTHLY DATA'!$B164)</f>
        <v>461.25</v>
      </c>
      <c r="GG164" s="78">
        <f>AVERAGEIFS('WEEKLY DATA'!GG$11:GG$14577,'WEEKLY DATA'!$A$11:$A$14577,'MONTHLY DATA'!$A164,'WEEKLY DATA'!$B$11:$B$14577,'MONTHLY DATA'!$B164)</f>
        <v>471.25</v>
      </c>
      <c r="GH164" s="78">
        <f>AVERAGEIFS('WEEKLY DATA'!GH$11:GH$14577,'WEEKLY DATA'!$A$11:$A$14577,'MONTHLY DATA'!$A164,'WEEKLY DATA'!$B$11:$B$14577,'MONTHLY DATA'!$B164)</f>
        <v>466.25</v>
      </c>
      <c r="GI164" s="154">
        <f t="shared" si="154"/>
        <v>3.6111111111111205E-2</v>
      </c>
      <c r="GJ164" s="78">
        <f>AVERAGEIFS('WEEKLY DATA'!GJ$11:GJ$14577,'WEEKLY DATA'!$A$11:$A$14577,'MONTHLY DATA'!$A164,'WEEKLY DATA'!$B$11:$B$14577,'MONTHLY DATA'!$B164)</f>
        <v>437.5</v>
      </c>
      <c r="GK164" s="78">
        <f>AVERAGEIFS('WEEKLY DATA'!GK$11:GK$14577,'WEEKLY DATA'!$A$11:$A$14577,'MONTHLY DATA'!$A164,'WEEKLY DATA'!$B$11:$B$14577,'MONTHLY DATA'!$B164)</f>
        <v>447.5</v>
      </c>
      <c r="GL164" s="78">
        <f>AVERAGEIFS('WEEKLY DATA'!GL$11:GL$14577,'WEEKLY DATA'!$A$11:$A$14577,'MONTHLY DATA'!$A164,'WEEKLY DATA'!$B$11:$B$14577,'MONTHLY DATA'!$B164)</f>
        <v>442.5</v>
      </c>
      <c r="GM164" s="154">
        <f t="shared" si="155"/>
        <v>3.6299765807962459E-2</v>
      </c>
      <c r="GN164" s="78">
        <f>AVERAGEIFS('WEEKLY DATA'!GN$11:GN$14577,'WEEKLY DATA'!$A$11:$A$14577,'MONTHLY DATA'!$A164,'WEEKLY DATA'!$B$11:$B$14577,'MONTHLY DATA'!$B164)</f>
        <v>625</v>
      </c>
      <c r="GO164" s="78">
        <f>AVERAGEIFS('WEEKLY DATA'!GO$11:GO$14577,'WEEKLY DATA'!$A$11:$A$14577,'MONTHLY DATA'!$A164,'WEEKLY DATA'!$B$11:$B$14577,'MONTHLY DATA'!$B164)</f>
        <v>635</v>
      </c>
      <c r="GP164" s="78">
        <f>AVERAGEIFS('WEEKLY DATA'!GP$11:GP$14577,'WEEKLY DATA'!$A$11:$A$14577,'MONTHLY DATA'!$A164,'WEEKLY DATA'!$B$11:$B$14577,'MONTHLY DATA'!$B164)</f>
        <v>630</v>
      </c>
      <c r="GQ164" s="154">
        <f t="shared" si="156"/>
        <v>-4.5454545454545414E-2</v>
      </c>
      <c r="GR164" s="78"/>
    </row>
    <row r="165" spans="1:200" ht="15.75" x14ac:dyDescent="0.25">
      <c r="A165">
        <f t="shared" si="106"/>
        <v>11</v>
      </c>
      <c r="B165">
        <f t="shared" si="107"/>
        <v>2022</v>
      </c>
      <c r="C165" s="86">
        <v>44866</v>
      </c>
      <c r="D165" s="78">
        <f>AVERAGEIFS('WEEKLY DATA'!D$11:D$14577,'WEEKLY DATA'!$A$11:$A$14577,'MONTHLY DATA'!$A165,'WEEKLY DATA'!$B$11:$B$14577,'MONTHLY DATA'!$B165)</f>
        <v>459.375</v>
      </c>
      <c r="E165" s="78">
        <f>AVERAGEIFS('WEEKLY DATA'!E$11:E$14577,'WEEKLY DATA'!$A$11:$A$14577,'MONTHLY DATA'!$A165,'WEEKLY DATA'!$B$11:$B$14577,'MONTHLY DATA'!$B165)</f>
        <v>469.375</v>
      </c>
      <c r="F165" s="78">
        <f>AVERAGEIFS('WEEKLY DATA'!F$11:F$14577,'WEEKLY DATA'!$A$11:$A$14577,'MONTHLY DATA'!$A165,'WEEKLY DATA'!$B$11:$B$14577,'MONTHLY DATA'!$B165)</f>
        <v>464.375</v>
      </c>
      <c r="G165" s="154">
        <f t="shared" si="108"/>
        <v>4.6478873239436558E-2</v>
      </c>
      <c r="H165" s="169">
        <f>AVERAGEIFS('WEEKLY DATA'!H$11:H$14577,'WEEKLY DATA'!$A$11:$A$14577,'MONTHLY DATA'!$A165,'WEEKLY DATA'!$B$11:$B$14577,'MONTHLY DATA'!$B165)</f>
        <v>395</v>
      </c>
      <c r="I165" s="78">
        <f>AVERAGEIFS('WEEKLY DATA'!I$11:I$14577,'WEEKLY DATA'!$A$11:$A$14577,'MONTHLY DATA'!$A165,'WEEKLY DATA'!$B$11:$B$14577,'MONTHLY DATA'!$B165)</f>
        <v>405</v>
      </c>
      <c r="J165" s="78">
        <f>AVERAGEIFS('WEEKLY DATA'!J$11:J$14577,'WEEKLY DATA'!$A$11:$A$14577,'MONTHLY DATA'!$A165,'WEEKLY DATA'!$B$11:$B$14577,'MONTHLY DATA'!$B165)</f>
        <v>400</v>
      </c>
      <c r="K165" s="154">
        <f t="shared" si="109"/>
        <v>3.2258064516129004E-2</v>
      </c>
      <c r="L165" s="169">
        <f>AVERAGEIFS('WEEKLY DATA'!L$11:L$14577,'WEEKLY DATA'!$A$11:$A$14577,'MONTHLY DATA'!$A165,'WEEKLY DATA'!$B$11:$B$14577,'MONTHLY DATA'!$B165)</f>
        <v>436.25</v>
      </c>
      <c r="M165" s="78">
        <f>AVERAGEIFS('WEEKLY DATA'!M$11:M$14577,'WEEKLY DATA'!$A$11:$A$14577,'MONTHLY DATA'!$A165,'WEEKLY DATA'!$B$11:$B$14577,'MONTHLY DATA'!$B165)</f>
        <v>446.25</v>
      </c>
      <c r="N165" s="78">
        <f>AVERAGEIFS('WEEKLY DATA'!N$11:N$14577,'WEEKLY DATA'!$A$11:$A$14577,'MONTHLY DATA'!$A165,'WEEKLY DATA'!$B$11:$B$14577,'MONTHLY DATA'!$B165)</f>
        <v>441.25</v>
      </c>
      <c r="O165" s="154">
        <f t="shared" si="110"/>
        <v>8.5714285714286742E-3</v>
      </c>
      <c r="P165" s="169">
        <f>AVERAGEIFS('WEEKLY DATA'!P$11:P$14577,'WEEKLY DATA'!$A$11:$A$14577,'MONTHLY DATA'!$A165,'WEEKLY DATA'!$B$11:$B$14577,'MONTHLY DATA'!$B165)</f>
        <v>404.375</v>
      </c>
      <c r="Q165" s="78">
        <f>AVERAGEIFS('WEEKLY DATA'!Q$11:Q$14577,'WEEKLY DATA'!$A$11:$A$14577,'MONTHLY DATA'!$A165,'WEEKLY DATA'!$B$11:$B$14577,'MONTHLY DATA'!$B165)</f>
        <v>414.375</v>
      </c>
      <c r="R165" s="78">
        <f>AVERAGEIFS('WEEKLY DATA'!R$11:R$14577,'WEEKLY DATA'!$A$11:$A$14577,'MONTHLY DATA'!$A165,'WEEKLY DATA'!$B$11:$B$14577,'MONTHLY DATA'!$B165)</f>
        <v>409.375</v>
      </c>
      <c r="S165" s="154">
        <f t="shared" si="111"/>
        <v>5.9870550161812197E-2</v>
      </c>
      <c r="T165" s="169">
        <f>AVERAGEIFS('WEEKLY DATA'!T$11:T$14577,'WEEKLY DATA'!$A$11:$A$14577,'MONTHLY DATA'!$A165,'WEEKLY DATA'!$B$11:$B$14577,'MONTHLY DATA'!$B165)</f>
        <v>383.75</v>
      </c>
      <c r="U165" s="78">
        <f>AVERAGEIFS('WEEKLY DATA'!U$11:U$14577,'WEEKLY DATA'!$A$11:$A$14577,'MONTHLY DATA'!$A165,'WEEKLY DATA'!$B$11:$B$14577,'MONTHLY DATA'!$B165)</f>
        <v>393.75</v>
      </c>
      <c r="V165" s="78">
        <f>AVERAGEIFS('WEEKLY DATA'!V$11:V$14577,'WEEKLY DATA'!$A$11:$A$14577,'MONTHLY DATA'!$A165,'WEEKLY DATA'!$B$11:$B$14577,'MONTHLY DATA'!$B165)</f>
        <v>388.75</v>
      </c>
      <c r="W165" s="154">
        <f t="shared" si="112"/>
        <v>-2.5078369905956133E-2</v>
      </c>
      <c r="X165" s="169">
        <f>AVERAGEIFS('WEEKLY DATA'!X$11:X$14577,'WEEKLY DATA'!$A$11:$A$14577,'MONTHLY DATA'!$A165,'WEEKLY DATA'!$B$11:$B$14577,'MONTHLY DATA'!$B165)</f>
        <v>378.75</v>
      </c>
      <c r="Y165" s="78">
        <f>AVERAGEIFS('WEEKLY DATA'!Y$11:Y$14577,'WEEKLY DATA'!$A$11:$A$14577,'MONTHLY DATA'!$A165,'WEEKLY DATA'!$B$11:$B$14577,'MONTHLY DATA'!$B165)</f>
        <v>388.75</v>
      </c>
      <c r="Z165" s="78">
        <f>AVERAGEIFS('WEEKLY DATA'!Z$11:Z$14577,'WEEKLY DATA'!$A$11:$A$14577,'MONTHLY DATA'!$A165,'WEEKLY DATA'!$B$11:$B$14577,'MONTHLY DATA'!$B165)</f>
        <v>383.75</v>
      </c>
      <c r="AA165" s="154">
        <f t="shared" si="113"/>
        <v>-3.2467532467532756E-3</v>
      </c>
      <c r="AB165" s="169">
        <f>AVERAGEIFS('WEEKLY DATA'!AB$11:AB$14577,'WEEKLY DATA'!$A$11:$A$14577,'MONTHLY DATA'!$A165,'WEEKLY DATA'!$B$11:$B$14577,'MONTHLY DATA'!$B165)</f>
        <v>420</v>
      </c>
      <c r="AC165" s="78">
        <f>AVERAGEIFS('WEEKLY DATA'!AC$11:AC$14577,'WEEKLY DATA'!$A$11:$A$14577,'MONTHLY DATA'!$A165,'WEEKLY DATA'!$B$11:$B$14577,'MONTHLY DATA'!$B165)</f>
        <v>430</v>
      </c>
      <c r="AD165" s="78">
        <f>AVERAGEIFS('WEEKLY DATA'!AD$11:AD$14577,'WEEKLY DATA'!$A$11:$A$14577,'MONTHLY DATA'!$A165,'WEEKLY DATA'!$B$11:$B$14577,'MONTHLY DATA'!$B165)</f>
        <v>425</v>
      </c>
      <c r="AE165" s="154">
        <f t="shared" si="114"/>
        <v>0</v>
      </c>
      <c r="AF165" s="169">
        <f>AVERAGEIFS('WEEKLY DATA'!AF$11:AF$14577,'WEEKLY DATA'!$A$11:$A$14577,'MONTHLY DATA'!$A165,'WEEKLY DATA'!$B$11:$B$14577,'MONTHLY DATA'!$B165)</f>
        <v>393.75</v>
      </c>
      <c r="AG165" s="78">
        <f>AVERAGEIFS('WEEKLY DATA'!AG$11:AG$14577,'WEEKLY DATA'!$A$11:$A$14577,'MONTHLY DATA'!$A165,'WEEKLY DATA'!$B$11:$B$14577,'MONTHLY DATA'!$B165)</f>
        <v>403.75</v>
      </c>
      <c r="AH165" s="78">
        <f>AVERAGEIFS('WEEKLY DATA'!AH$11:AH$14577,'WEEKLY DATA'!$A$11:$A$14577,'MONTHLY DATA'!$A165,'WEEKLY DATA'!$B$11:$B$14577,'MONTHLY DATA'!$B165)</f>
        <v>398.75</v>
      </c>
      <c r="AI165" s="154">
        <f t="shared" si="115"/>
        <v>6.3333333333333242E-2</v>
      </c>
      <c r="AJ165" s="169">
        <f>AVERAGEIFS('WEEKLY DATA'!AJ$11:AJ$14577,'WEEKLY DATA'!$A$11:$A$14577,'MONTHLY DATA'!$A165,'WEEKLY DATA'!$B$11:$B$14577,'MONTHLY DATA'!$B165)</f>
        <v>388.75</v>
      </c>
      <c r="AK165" s="78">
        <f>AVERAGEIFS('WEEKLY DATA'!AK$11:AK$14577,'WEEKLY DATA'!$A$11:$A$14577,'MONTHLY DATA'!$A165,'WEEKLY DATA'!$B$11:$B$14577,'MONTHLY DATA'!$B165)</f>
        <v>398.75</v>
      </c>
      <c r="AL165" s="78">
        <f>AVERAGEIFS('WEEKLY DATA'!AL$11:AL$14577,'WEEKLY DATA'!$A$11:$A$14577,'MONTHLY DATA'!$A165,'WEEKLY DATA'!$B$11:$B$14577,'MONTHLY DATA'!$B165)</f>
        <v>393.75</v>
      </c>
      <c r="AM165" s="154">
        <f t="shared" si="116"/>
        <v>6.389776357827559E-3</v>
      </c>
      <c r="AN165" s="169">
        <f>AVERAGEIFS('WEEKLY DATA'!AN$11:AN$14577,'WEEKLY DATA'!$A$11:$A$14577,'MONTHLY DATA'!$A165,'WEEKLY DATA'!$B$11:$B$14577,'MONTHLY DATA'!$B165)</f>
        <v>343.75</v>
      </c>
      <c r="AO165" s="78">
        <f>AVERAGEIFS('WEEKLY DATA'!AO$11:AO$14577,'WEEKLY DATA'!$A$11:$A$14577,'MONTHLY DATA'!$A165,'WEEKLY DATA'!$B$11:$B$14577,'MONTHLY DATA'!$B165)</f>
        <v>353.75</v>
      </c>
      <c r="AP165" s="78">
        <f>AVERAGEIFS('WEEKLY DATA'!AP$11:AP$14577,'WEEKLY DATA'!$A$11:$A$14577,'MONTHLY DATA'!$A165,'WEEKLY DATA'!$B$11:$B$14577,'MONTHLY DATA'!$B165)</f>
        <v>348.75</v>
      </c>
      <c r="AQ165" s="154">
        <f t="shared" si="117"/>
        <v>0</v>
      </c>
      <c r="AR165" s="169">
        <f>AVERAGEIFS('WEEKLY DATA'!AR$11:AR$14577,'WEEKLY DATA'!$A$11:$A$14577,'MONTHLY DATA'!$A165,'WEEKLY DATA'!$B$11:$B$14577,'MONTHLY DATA'!$B165)</f>
        <v>396.875</v>
      </c>
      <c r="AS165" s="78">
        <f>AVERAGEIFS('WEEKLY DATA'!AS$11:AS$14577,'WEEKLY DATA'!$A$11:$A$14577,'MONTHLY DATA'!$A165,'WEEKLY DATA'!$B$11:$B$14577,'MONTHLY DATA'!$B165)</f>
        <v>406.875</v>
      </c>
      <c r="AT165" s="78">
        <f>AVERAGEIFS('WEEKLY DATA'!AT$11:AT$14577,'WEEKLY DATA'!$A$11:$A$14577,'MONTHLY DATA'!$A165,'WEEKLY DATA'!$B$11:$B$14577,'MONTHLY DATA'!$B165)</f>
        <v>401.875</v>
      </c>
      <c r="AU165" s="154">
        <f t="shared" si="118"/>
        <v>5.0653594771241872E-2</v>
      </c>
      <c r="AV165" s="169">
        <f>AVERAGEIFS('WEEKLY DATA'!AV$11:AV$14577,'WEEKLY DATA'!$A$11:$A$14577,'MONTHLY DATA'!$A165,'WEEKLY DATA'!$B$11:$B$14577,'MONTHLY DATA'!$B165)</f>
        <v>333.125</v>
      </c>
      <c r="AW165" s="78">
        <f>AVERAGEIFS('WEEKLY DATA'!AW$11:AW$14577,'WEEKLY DATA'!$A$11:$A$14577,'MONTHLY DATA'!$A165,'WEEKLY DATA'!$B$11:$B$14577,'MONTHLY DATA'!$B165)</f>
        <v>343.125</v>
      </c>
      <c r="AX165" s="78">
        <f>AVERAGEIFS('WEEKLY DATA'!AX$11:AX$14577,'WEEKLY DATA'!$A$11:$A$14577,'MONTHLY DATA'!$A165,'WEEKLY DATA'!$B$11:$B$14577,'MONTHLY DATA'!$B165)</f>
        <v>338.125</v>
      </c>
      <c r="AY165" s="154">
        <f t="shared" si="119"/>
        <v>5.6640625E-2</v>
      </c>
      <c r="AZ165" s="169">
        <f>AVERAGEIFS('WEEKLY DATA'!AZ$11:AZ$14577,'WEEKLY DATA'!$A$11:$A$14577,'MONTHLY DATA'!$A165,'WEEKLY DATA'!$B$11:$B$14577,'MONTHLY DATA'!$B165)</f>
        <v>445.625</v>
      </c>
      <c r="BA165" s="78">
        <f>AVERAGEIFS('WEEKLY DATA'!BA$11:BA$14577,'WEEKLY DATA'!$A$11:$A$14577,'MONTHLY DATA'!$A165,'WEEKLY DATA'!$B$11:$B$14577,'MONTHLY DATA'!$B165)</f>
        <v>455.625</v>
      </c>
      <c r="BB165" s="78">
        <f>AVERAGEIFS('WEEKLY DATA'!BB$11:BB$14577,'WEEKLY DATA'!$A$11:$A$14577,'MONTHLY DATA'!$A165,'WEEKLY DATA'!$B$11:$B$14577,'MONTHLY DATA'!$B165)</f>
        <v>450.625</v>
      </c>
      <c r="BC165" s="154">
        <f t="shared" si="120"/>
        <v>0.13722397476340698</v>
      </c>
      <c r="BD165" s="169">
        <f>AVERAGEIFS('WEEKLY DATA'!BD$11:BD$14577,'WEEKLY DATA'!$A$11:$A$14577,'MONTHLY DATA'!$A165,'WEEKLY DATA'!$B$11:$B$14577,'MONTHLY DATA'!$B165)</f>
        <v>381.25</v>
      </c>
      <c r="BE165" s="78">
        <f>AVERAGEIFS('WEEKLY DATA'!BE$11:BE$14577,'WEEKLY DATA'!$A$11:$A$14577,'MONTHLY DATA'!$A165,'WEEKLY DATA'!$B$11:$B$14577,'MONTHLY DATA'!$B165)</f>
        <v>391.25</v>
      </c>
      <c r="BF165" s="78">
        <f>AVERAGEIFS('WEEKLY DATA'!BF$11:BF$14577,'WEEKLY DATA'!$A$11:$A$14577,'MONTHLY DATA'!$A165,'WEEKLY DATA'!$B$11:$B$14577,'MONTHLY DATA'!$B165)</f>
        <v>386.25</v>
      </c>
      <c r="BG165" s="154">
        <f t="shared" si="121"/>
        <v>5.1020408163265252E-2</v>
      </c>
      <c r="BH165" s="169">
        <f>AVERAGEIFS('WEEKLY DATA'!BH$11:BH$14577,'WEEKLY DATA'!$A$11:$A$14577,'MONTHLY DATA'!$A165,'WEEKLY DATA'!$B$11:$B$14577,'MONTHLY DATA'!$B165)</f>
        <v>396.875</v>
      </c>
      <c r="BI165" s="78">
        <f>AVERAGEIFS('WEEKLY DATA'!BI$11:BI$14577,'WEEKLY DATA'!$A$11:$A$14577,'MONTHLY DATA'!$A165,'WEEKLY DATA'!$B$11:$B$14577,'MONTHLY DATA'!$B165)</f>
        <v>406.875</v>
      </c>
      <c r="BJ165" s="78">
        <f>AVERAGEIFS('WEEKLY DATA'!BJ$11:BJ$14577,'WEEKLY DATA'!$A$11:$A$14577,'MONTHLY DATA'!$A165,'WEEKLY DATA'!$B$11:$B$14577,'MONTHLY DATA'!$B165)</f>
        <v>401.875</v>
      </c>
      <c r="BK165" s="154">
        <f t="shared" si="122"/>
        <v>5.7565789473684292E-2</v>
      </c>
      <c r="BL165" s="169">
        <f>AVERAGEIFS('WEEKLY DATA'!BL$11:BL$14577,'WEEKLY DATA'!$A$11:$A$14577,'MONTHLY DATA'!$A165,'WEEKLY DATA'!$B$11:$B$14577,'MONTHLY DATA'!$B165)</f>
        <v>310</v>
      </c>
      <c r="BM165" s="78">
        <f>AVERAGEIFS('WEEKLY DATA'!BM$11:BM$14577,'WEEKLY DATA'!$A$11:$A$14577,'MONTHLY DATA'!$A165,'WEEKLY DATA'!$B$11:$B$14577,'MONTHLY DATA'!$B165)</f>
        <v>320</v>
      </c>
      <c r="BN165" s="78">
        <f>AVERAGEIFS('WEEKLY DATA'!BN$11:BN$14577,'WEEKLY DATA'!$A$11:$A$14577,'MONTHLY DATA'!$A165,'WEEKLY DATA'!$B$11:$B$14577,'MONTHLY DATA'!$B165)</f>
        <v>315</v>
      </c>
      <c r="BO165" s="154">
        <f t="shared" si="123"/>
        <v>0</v>
      </c>
      <c r="BP165" s="78">
        <f>AVERAGEIFS('WEEKLY DATA'!BP$11:BP$14577,'WEEKLY DATA'!$A$11:$A$14577,'MONTHLY DATA'!$A165,'WEEKLY DATA'!$B$11:$B$14577,'MONTHLY DATA'!$B165)</f>
        <v>408.125</v>
      </c>
      <c r="BQ165" s="78">
        <f>AVERAGEIFS('WEEKLY DATA'!BQ$11:BQ$14577,'WEEKLY DATA'!$A$11:$A$14577,'MONTHLY DATA'!$A165,'WEEKLY DATA'!$B$11:$B$14577,'MONTHLY DATA'!$B165)</f>
        <v>418.125</v>
      </c>
      <c r="BR165" s="78">
        <f>AVERAGEIFS('WEEKLY DATA'!BR$11:BR$14577,'WEEKLY DATA'!$A$11:$A$14577,'MONTHLY DATA'!$A165,'WEEKLY DATA'!$B$11:$B$14577,'MONTHLY DATA'!$B165)</f>
        <v>413.125</v>
      </c>
      <c r="BS165" s="154">
        <f t="shared" si="124"/>
        <v>2.3219814241486114E-2</v>
      </c>
      <c r="BT165" s="78">
        <f>AVERAGEIFS('WEEKLY DATA'!BT$11:BT$14577,'WEEKLY DATA'!$A$11:$A$14577,'MONTHLY DATA'!$A165,'WEEKLY DATA'!$B$11:$B$14577,'MONTHLY DATA'!$B165)</f>
        <v>370</v>
      </c>
      <c r="BU165" s="78">
        <f>AVERAGEIFS('WEEKLY DATA'!BU$11:BU$14577,'WEEKLY DATA'!$A$11:$A$14577,'MONTHLY DATA'!$A165,'WEEKLY DATA'!$B$11:$B$14577,'MONTHLY DATA'!$B165)</f>
        <v>380</v>
      </c>
      <c r="BV165" s="78">
        <f>AVERAGEIFS('WEEKLY DATA'!BV$11:BV$14577,'WEEKLY DATA'!$A$11:$A$14577,'MONTHLY DATA'!$A165,'WEEKLY DATA'!$B$11:$B$14577,'MONTHLY DATA'!$B165)</f>
        <v>375</v>
      </c>
      <c r="BW165" s="154">
        <f t="shared" si="125"/>
        <v>8.3032490974729312E-2</v>
      </c>
      <c r="BX165" s="78">
        <f>AVERAGEIFS('WEEKLY DATA'!BX$11:BX$14577,'WEEKLY DATA'!$A$11:$A$14577,'MONTHLY DATA'!$A165,'WEEKLY DATA'!$B$11:$B$14577,'MONTHLY DATA'!$B165)</f>
        <v>437.5</v>
      </c>
      <c r="BY165" s="78">
        <f>AVERAGEIFS('WEEKLY DATA'!BY$11:BY$14577,'WEEKLY DATA'!$A$11:$A$14577,'MONTHLY DATA'!$A165,'WEEKLY DATA'!$B$11:$B$14577,'MONTHLY DATA'!$B165)</f>
        <v>447.5</v>
      </c>
      <c r="BZ165" s="78">
        <f>AVERAGEIFS('WEEKLY DATA'!BZ$11:BZ$14577,'WEEKLY DATA'!$A$11:$A$14577,'MONTHLY DATA'!$A165,'WEEKLY DATA'!$B$11:$B$14577,'MONTHLY DATA'!$B165)</f>
        <v>442.5</v>
      </c>
      <c r="CA165" s="154">
        <f t="shared" si="126"/>
        <v>9.5975232198142413E-2</v>
      </c>
      <c r="CB165" s="78">
        <f>AVERAGEIFS('WEEKLY DATA'!CB$11:CB$14577,'WEEKLY DATA'!$A$11:$A$14577,'MONTHLY DATA'!$A165,'WEEKLY DATA'!$B$11:$B$14577,'MONTHLY DATA'!$B165)</f>
        <v>551.875</v>
      </c>
      <c r="CC165" s="78">
        <f>AVERAGEIFS('WEEKLY DATA'!CC$11:CC$14577,'WEEKLY DATA'!$A$11:$A$14577,'MONTHLY DATA'!$A165,'WEEKLY DATA'!$B$11:$B$14577,'MONTHLY DATA'!$B165)</f>
        <v>561.875</v>
      </c>
      <c r="CD165" s="78">
        <f>AVERAGEIFS('WEEKLY DATA'!CD$11:CD$14577,'WEEKLY DATA'!$A$11:$A$14577,'MONTHLY DATA'!$A165,'WEEKLY DATA'!$B$11:$B$14577,'MONTHLY DATA'!$B165)</f>
        <v>556.875</v>
      </c>
      <c r="CE165" s="154">
        <f t="shared" si="127"/>
        <v>2.1788990825688082E-2</v>
      </c>
      <c r="CF165" s="78">
        <f>AVERAGEIFS('WEEKLY DATA'!CF$11:CF$14577,'WEEKLY DATA'!$A$11:$A$14577,'MONTHLY DATA'!$A165,'WEEKLY DATA'!$B$11:$B$14577,'MONTHLY DATA'!$B165)</f>
        <v>433.75</v>
      </c>
      <c r="CG165" s="78">
        <f>AVERAGEIFS('WEEKLY DATA'!CG$11:CG$14577,'WEEKLY DATA'!$A$11:$A$14577,'MONTHLY DATA'!$A165,'WEEKLY DATA'!$B$11:$B$14577,'MONTHLY DATA'!$B165)</f>
        <v>443.75</v>
      </c>
      <c r="CH165" s="78">
        <f>AVERAGEIFS('WEEKLY DATA'!CH$11:CH$14577,'WEEKLY DATA'!$A$11:$A$14577,'MONTHLY DATA'!$A165,'WEEKLY DATA'!$B$11:$B$14577,'MONTHLY DATA'!$B165)</f>
        <v>438.75</v>
      </c>
      <c r="CI165" s="154">
        <f t="shared" si="128"/>
        <v>0.10725552050473186</v>
      </c>
      <c r="CJ165" s="78">
        <f>AVERAGEIFS('WEEKLY DATA'!CJ$11:CJ$14577,'WEEKLY DATA'!$A$11:$A$14577,'MONTHLY DATA'!$A165,'WEEKLY DATA'!$B$11:$B$14577,'MONTHLY DATA'!$B165)</f>
        <v>374.375</v>
      </c>
      <c r="CK165" s="78">
        <f>AVERAGEIFS('WEEKLY DATA'!CK$11:CK$14577,'WEEKLY DATA'!$A$11:$A$14577,'MONTHLY DATA'!$A165,'WEEKLY DATA'!$B$11:$B$14577,'MONTHLY DATA'!$B165)</f>
        <v>384.375</v>
      </c>
      <c r="CL165" s="78">
        <f>AVERAGEIFS('WEEKLY DATA'!CL$11:CL$14577,'WEEKLY DATA'!$A$11:$A$14577,'MONTHLY DATA'!$A165,'WEEKLY DATA'!$B$11:$B$14577,'MONTHLY DATA'!$B165)</f>
        <v>379.375</v>
      </c>
      <c r="CM165" s="154">
        <f t="shared" si="129"/>
        <v>5.381944444444442E-2</v>
      </c>
      <c r="CN165" s="78">
        <f>AVERAGEIFS('WEEKLY DATA'!CN$11:CN$14577,'WEEKLY DATA'!$A$11:$A$14577,'MONTHLY DATA'!$A165,'WEEKLY DATA'!$B$11:$B$14577,'MONTHLY DATA'!$B165)</f>
        <v>431.875</v>
      </c>
      <c r="CO165" s="78">
        <f>AVERAGEIFS('WEEKLY DATA'!CO$11:CO$14577,'WEEKLY DATA'!$A$11:$A$14577,'MONTHLY DATA'!$A165,'WEEKLY DATA'!$B$11:$B$14577,'MONTHLY DATA'!$B165)</f>
        <v>441.875</v>
      </c>
      <c r="CP165" s="78">
        <f>AVERAGEIFS('WEEKLY DATA'!CP$11:CP$14577,'WEEKLY DATA'!$A$11:$A$14577,'MONTHLY DATA'!$A165,'WEEKLY DATA'!$B$11:$B$14577,'MONTHLY DATA'!$B165)</f>
        <v>436.875</v>
      </c>
      <c r="CQ165" s="154">
        <f t="shared" si="130"/>
        <v>0.11305732484076425</v>
      </c>
      <c r="CR165" s="78">
        <f>AVERAGEIFS('WEEKLY DATA'!CR$11:CR$14577,'WEEKLY DATA'!$A$11:$A$14577,'MONTHLY DATA'!$A165,'WEEKLY DATA'!$B$11:$B$14577,'MONTHLY DATA'!$B165)</f>
        <v>545</v>
      </c>
      <c r="CS165" s="78">
        <f>AVERAGEIFS('WEEKLY DATA'!CS$11:CS$14577,'WEEKLY DATA'!$A$11:$A$14577,'MONTHLY DATA'!$A165,'WEEKLY DATA'!$B$11:$B$14577,'MONTHLY DATA'!$B165)</f>
        <v>555</v>
      </c>
      <c r="CT165" s="78">
        <f>AVERAGEIFS('WEEKLY DATA'!CT$11:CT$14577,'WEEKLY DATA'!$A$11:$A$14577,'MONTHLY DATA'!$A165,'WEEKLY DATA'!$B$11:$B$14577,'MONTHLY DATA'!$B165)</f>
        <v>550</v>
      </c>
      <c r="CU165" s="154">
        <f t="shared" si="131"/>
        <v>0</v>
      </c>
      <c r="CV165" s="169">
        <f>AVERAGEIFS('WEEKLY DATA'!CV$11:CV$14577,'WEEKLY DATA'!$A$11:$A$14577,'MONTHLY DATA'!$A165,'WEEKLY DATA'!$B$11:$B$14577,'MONTHLY DATA'!$B165)</f>
        <v>450</v>
      </c>
      <c r="CW165" s="78">
        <f>AVERAGEIFS('WEEKLY DATA'!CW$11:CW$14577,'WEEKLY DATA'!$A$11:$A$14577,'MONTHLY DATA'!$A165,'WEEKLY DATA'!$B$11:$B$14577,'MONTHLY DATA'!$B165)</f>
        <v>460</v>
      </c>
      <c r="CX165" s="78">
        <f>AVERAGEIFS('WEEKLY DATA'!CX$11:CX$14577,'WEEKLY DATA'!$A$11:$A$14577,'MONTHLY DATA'!$A165,'WEEKLY DATA'!$B$11:$B$14577,'MONTHLY DATA'!$B165)</f>
        <v>455</v>
      </c>
      <c r="CY165" s="154">
        <f t="shared" si="132"/>
        <v>4.5977011494252817E-2</v>
      </c>
      <c r="CZ165" s="169">
        <f>AVERAGEIFS('WEEKLY DATA'!CZ$11:CZ$14577,'WEEKLY DATA'!$A$11:$A$14577,'MONTHLY DATA'!$A165,'WEEKLY DATA'!$B$11:$B$14577,'MONTHLY DATA'!$B165)</f>
        <v>388.125</v>
      </c>
      <c r="DA165" s="78">
        <f>AVERAGEIFS('WEEKLY DATA'!DA$11:DA$14577,'WEEKLY DATA'!$A$11:$A$14577,'MONTHLY DATA'!$A165,'WEEKLY DATA'!$B$11:$B$14577,'MONTHLY DATA'!$B165)</f>
        <v>398.125</v>
      </c>
      <c r="DB165" s="78">
        <f>AVERAGEIFS('WEEKLY DATA'!DB$11:DB$14577,'WEEKLY DATA'!$A$11:$A$14577,'MONTHLY DATA'!$A165,'WEEKLY DATA'!$B$11:$B$14577,'MONTHLY DATA'!$B165)</f>
        <v>393.125</v>
      </c>
      <c r="DC165" s="154">
        <f t="shared" si="133"/>
        <v>4.4850498338870448E-2</v>
      </c>
      <c r="DD165" s="78">
        <f>AVERAGEIFS('WEEKLY DATA'!DD$11:DD$14577,'WEEKLY DATA'!$A$11:$A$14577,'MONTHLY DATA'!$A165,'WEEKLY DATA'!$B$11:$B$14577,'MONTHLY DATA'!$B165)</f>
        <v>462.5</v>
      </c>
      <c r="DE165" s="78">
        <f>AVERAGEIFS('WEEKLY DATA'!DE$11:DE$14577,'WEEKLY DATA'!$A$11:$A$14577,'MONTHLY DATA'!$A165,'WEEKLY DATA'!$B$11:$B$14577,'MONTHLY DATA'!$B165)</f>
        <v>472.5</v>
      </c>
      <c r="DF165" s="78">
        <f>AVERAGEIFS('WEEKLY DATA'!DF$11:DF$14577,'WEEKLY DATA'!$A$11:$A$14577,'MONTHLY DATA'!$A165,'WEEKLY DATA'!$B$11:$B$14577,'MONTHLY DATA'!$B165)</f>
        <v>467.5</v>
      </c>
      <c r="DG165" s="154">
        <f t="shared" si="134"/>
        <v>8.092485549132955E-2</v>
      </c>
      <c r="DH165" s="78">
        <f>AVERAGEIFS('WEEKLY DATA'!DH$11:DH$14577,'WEEKLY DATA'!$A$11:$A$14577,'MONTHLY DATA'!$A165,'WEEKLY DATA'!$B$11:$B$14577,'MONTHLY DATA'!$B165)</f>
        <v>530</v>
      </c>
      <c r="DI165" s="78">
        <f>AVERAGEIFS('WEEKLY DATA'!DI$11:DI$14577,'WEEKLY DATA'!$A$11:$A$14577,'MONTHLY DATA'!$A165,'WEEKLY DATA'!$B$11:$B$14577,'MONTHLY DATA'!$B165)</f>
        <v>540</v>
      </c>
      <c r="DJ165" s="78">
        <f>AVERAGEIFS('WEEKLY DATA'!DJ$11:DJ$14577,'WEEKLY DATA'!$A$11:$A$14577,'MONTHLY DATA'!$A165,'WEEKLY DATA'!$B$11:$B$14577,'MONTHLY DATA'!$B165)</f>
        <v>535</v>
      </c>
      <c r="DK165" s="154">
        <f t="shared" si="135"/>
        <v>-9.2592592592593004E-3</v>
      </c>
      <c r="DL165" s="169">
        <f>AVERAGEIFS('WEEKLY DATA'!DL$11:DL$14577,'WEEKLY DATA'!$A$11:$A$14577,'MONTHLY DATA'!$A165,'WEEKLY DATA'!$B$11:$B$14577,'MONTHLY DATA'!$B165)</f>
        <v>416.25</v>
      </c>
      <c r="DM165" s="78">
        <f>AVERAGEIFS('WEEKLY DATA'!DM$11:DM$14577,'WEEKLY DATA'!$A$11:$A$14577,'MONTHLY DATA'!$A165,'WEEKLY DATA'!$B$11:$B$14577,'MONTHLY DATA'!$B165)</f>
        <v>426.25</v>
      </c>
      <c r="DN165" s="78">
        <f>AVERAGEIFS('WEEKLY DATA'!DN$11:DN$14577,'WEEKLY DATA'!$A$11:$A$14577,'MONTHLY DATA'!$A165,'WEEKLY DATA'!$B$11:$B$14577,'MONTHLY DATA'!$B165)</f>
        <v>421.25</v>
      </c>
      <c r="DO165" s="154">
        <f t="shared" si="136"/>
        <v>3.0581039755351647E-2</v>
      </c>
      <c r="DP165" s="78">
        <f>AVERAGEIFS('WEEKLY DATA'!DP$11:DP$14577,'WEEKLY DATA'!$A$11:$A$14577,'MONTHLY DATA'!$A165,'WEEKLY DATA'!$B$11:$B$14577,'MONTHLY DATA'!$B165)</f>
        <v>347.5</v>
      </c>
      <c r="DQ165" s="78">
        <f>AVERAGEIFS('WEEKLY DATA'!DQ$11:DQ$14577,'WEEKLY DATA'!$A$11:$A$14577,'MONTHLY DATA'!$A165,'WEEKLY DATA'!$B$11:$B$14577,'MONTHLY DATA'!$B165)</f>
        <v>357.5</v>
      </c>
      <c r="DR165" s="78">
        <f>AVERAGEIFS('WEEKLY DATA'!DR$11:DR$14577,'WEEKLY DATA'!$A$11:$A$14577,'MONTHLY DATA'!$A165,'WEEKLY DATA'!$B$11:$B$14577,'MONTHLY DATA'!$B165)</f>
        <v>352.5</v>
      </c>
      <c r="DS165" s="154">
        <f t="shared" si="137"/>
        <v>1.4388489208633004E-2</v>
      </c>
      <c r="DT165" s="78">
        <f>AVERAGEIFS('WEEKLY DATA'!DT$11:DT$14577,'WEEKLY DATA'!$A$11:$A$14577,'MONTHLY DATA'!$A165,'WEEKLY DATA'!$B$11:$B$14577,'MONTHLY DATA'!$B165)</f>
        <v>453.75</v>
      </c>
      <c r="DU165" s="78">
        <f>AVERAGEIFS('WEEKLY DATA'!DU$11:DU$14577,'WEEKLY DATA'!$A$11:$A$14577,'MONTHLY DATA'!$A165,'WEEKLY DATA'!$B$11:$B$14577,'MONTHLY DATA'!$B165)</f>
        <v>463.75</v>
      </c>
      <c r="DV165" s="78">
        <f>AVERAGEIFS('WEEKLY DATA'!DV$11:DV$14577,'WEEKLY DATA'!$A$11:$A$14577,'MONTHLY DATA'!$A165,'WEEKLY DATA'!$B$11:$B$14577,'MONTHLY DATA'!$B165)</f>
        <v>458.75</v>
      </c>
      <c r="DW165" s="154">
        <f t="shared" si="138"/>
        <v>6.0693641618497107E-2</v>
      </c>
      <c r="DX165" s="78">
        <f>AVERAGEIFS('WEEKLY DATA'!DX$11:DX$14577,'WEEKLY DATA'!$A$11:$A$14577,'MONTHLY DATA'!$A165,'WEEKLY DATA'!$B$11:$B$14577,'MONTHLY DATA'!$B165)</f>
        <v>515</v>
      </c>
      <c r="DY165" s="78">
        <f>AVERAGEIFS('WEEKLY DATA'!DY$11:DY$14577,'WEEKLY DATA'!$A$11:$A$14577,'MONTHLY DATA'!$A165,'WEEKLY DATA'!$B$11:$B$14577,'MONTHLY DATA'!$B165)</f>
        <v>525</v>
      </c>
      <c r="DZ165" s="78">
        <f>AVERAGEIFS('WEEKLY DATA'!DZ$11:DZ$14577,'WEEKLY DATA'!$A$11:$A$14577,'MONTHLY DATA'!$A165,'WEEKLY DATA'!$B$11:$B$14577,'MONTHLY DATA'!$B165)</f>
        <v>520</v>
      </c>
      <c r="EA165" s="154">
        <f t="shared" si="139"/>
        <v>-9.52380952380949E-3</v>
      </c>
      <c r="EB165" s="78">
        <f>AVERAGEIFS('WEEKLY DATA'!EB$11:EB$14577,'WEEKLY DATA'!$A$11:$A$14577,'MONTHLY DATA'!$A165,'WEEKLY DATA'!$B$11:$B$14577,'MONTHLY DATA'!$B165)</f>
        <v>424.375</v>
      </c>
      <c r="EC165" s="78">
        <f>AVERAGEIFS('WEEKLY DATA'!EC$11:EC$14577,'WEEKLY DATA'!$A$11:$A$14577,'MONTHLY DATA'!$A165,'WEEKLY DATA'!$B$11:$B$14577,'MONTHLY DATA'!$B165)</f>
        <v>434.375</v>
      </c>
      <c r="ED165" s="78">
        <f>AVERAGEIFS('WEEKLY DATA'!ED$11:ED$14577,'WEEKLY DATA'!$A$11:$A$14577,'MONTHLY DATA'!$A165,'WEEKLY DATA'!$B$11:$B$14577,'MONTHLY DATA'!$B165)</f>
        <v>429.375</v>
      </c>
      <c r="EE165" s="154">
        <f t="shared" si="140"/>
        <v>7.3313782991202281E-3</v>
      </c>
      <c r="EF165" s="169">
        <f>AVERAGEIFS('WEEKLY DATA'!EF$11:EF$14577,'WEEKLY DATA'!$A$11:$A$14577,'MONTHLY DATA'!$A165,'WEEKLY DATA'!$B$11:$B$14577,'MONTHLY DATA'!$B165)</f>
        <v>346.875</v>
      </c>
      <c r="EG165" s="78">
        <f>AVERAGEIFS('WEEKLY DATA'!EG$11:EG$14577,'WEEKLY DATA'!$A$11:$A$14577,'MONTHLY DATA'!$A165,'WEEKLY DATA'!$B$11:$B$14577,'MONTHLY DATA'!$B165)</f>
        <v>356.875</v>
      </c>
      <c r="EH165" s="78">
        <f>AVERAGEIFS('WEEKLY DATA'!EH$11:EH$14577,'WEEKLY DATA'!$A$11:$A$14577,'MONTHLY DATA'!$A165,'WEEKLY DATA'!$B$11:$B$14577,'MONTHLY DATA'!$B165)</f>
        <v>351.875</v>
      </c>
      <c r="EI165" s="154">
        <f t="shared" si="141"/>
        <v>-1.7730496453900457E-3</v>
      </c>
      <c r="EJ165" s="78">
        <f>AVERAGEIFS('WEEKLY DATA'!EJ$11:EJ$14577,'WEEKLY DATA'!$A$11:$A$14577,'MONTHLY DATA'!$A165,'WEEKLY DATA'!$B$11:$B$14577,'MONTHLY DATA'!$B165)</f>
        <v>455</v>
      </c>
      <c r="EK165" s="78">
        <f>AVERAGEIFS('WEEKLY DATA'!EK$11:EK$14577,'WEEKLY DATA'!$A$11:$A$14577,'MONTHLY DATA'!$A165,'WEEKLY DATA'!$B$11:$B$14577,'MONTHLY DATA'!$B165)</f>
        <v>465</v>
      </c>
      <c r="EL165" s="78">
        <f>AVERAGEIFS('WEEKLY DATA'!EL$11:EL$14577,'WEEKLY DATA'!$A$11:$A$14577,'MONTHLY DATA'!$A165,'WEEKLY DATA'!$B$11:$B$14577,'MONTHLY DATA'!$B165)</f>
        <v>460</v>
      </c>
      <c r="EM165" s="154">
        <f t="shared" si="142"/>
        <v>8.5545722713864292E-2</v>
      </c>
      <c r="EN165" s="78">
        <f>AVERAGEIFS('WEEKLY DATA'!EN$11:EN$14577,'WEEKLY DATA'!$A$11:$A$14577,'MONTHLY DATA'!$A165,'WEEKLY DATA'!$B$11:$B$14577,'MONTHLY DATA'!$B165)</f>
        <v>560</v>
      </c>
      <c r="EO165" s="78">
        <f>AVERAGEIFS('WEEKLY DATA'!EO$11:EO$14577,'WEEKLY DATA'!$A$11:$A$14577,'MONTHLY DATA'!$A165,'WEEKLY DATA'!$B$11:$B$14577,'MONTHLY DATA'!$B165)</f>
        <v>570</v>
      </c>
      <c r="EP165" s="78">
        <f>AVERAGEIFS('WEEKLY DATA'!EP$11:EP$14577,'WEEKLY DATA'!$A$11:$A$14577,'MONTHLY DATA'!$A165,'WEEKLY DATA'!$B$11:$B$14577,'MONTHLY DATA'!$B165)</f>
        <v>565</v>
      </c>
      <c r="EQ165" s="154">
        <f t="shared" si="143"/>
        <v>-8.7719298245614308E-3</v>
      </c>
      <c r="ER165" s="78">
        <f>AVERAGEIFS('WEEKLY DATA'!ER$11:ER$14577,'WEEKLY DATA'!$A$11:$A$14577,'MONTHLY DATA'!$A165,'WEEKLY DATA'!$B$11:$B$14577,'MONTHLY DATA'!$B165)</f>
        <v>395</v>
      </c>
      <c r="ES165" s="78">
        <f>AVERAGEIFS('WEEKLY DATA'!ES$11:ES$14577,'WEEKLY DATA'!$A$11:$A$14577,'MONTHLY DATA'!$A165,'WEEKLY DATA'!$B$11:$B$14577,'MONTHLY DATA'!$B165)</f>
        <v>405</v>
      </c>
      <c r="ET165" s="78">
        <f>AVERAGEIFS('WEEKLY DATA'!ET$11:ET$14577,'WEEKLY DATA'!$A$11:$A$14577,'MONTHLY DATA'!$A165,'WEEKLY DATA'!$B$11:$B$14577,'MONTHLY DATA'!$B165)</f>
        <v>400</v>
      </c>
      <c r="EU165" s="154">
        <f t="shared" si="144"/>
        <v>-1.538461538461533E-2</v>
      </c>
      <c r="EV165" s="78">
        <f>AVERAGEIFS('WEEKLY DATA'!EV$11:EV$14577,'WEEKLY DATA'!$A$11:$A$14577,'MONTHLY DATA'!$A165,'WEEKLY DATA'!$B$11:$B$14577,'MONTHLY DATA'!$B165)</f>
        <v>338.125</v>
      </c>
      <c r="EW165" s="78">
        <f>AVERAGEIFS('WEEKLY DATA'!EW$11:EW$14577,'WEEKLY DATA'!$A$11:$A$14577,'MONTHLY DATA'!$A165,'WEEKLY DATA'!$B$11:$B$14577,'MONTHLY DATA'!$B165)</f>
        <v>348.125</v>
      </c>
      <c r="EX165" s="78">
        <f>AVERAGEIFS('WEEKLY DATA'!EX$11:EX$14577,'WEEKLY DATA'!$A$11:$A$14577,'MONTHLY DATA'!$A165,'WEEKLY DATA'!$B$11:$B$14577,'MONTHLY DATA'!$B165)</f>
        <v>343.125</v>
      </c>
      <c r="EY165" s="154">
        <f t="shared" si="145"/>
        <v>-1.9642857142857184E-2</v>
      </c>
      <c r="EZ165" s="78">
        <f>AVERAGEIFS('WEEKLY DATA'!EZ$11:EZ$14577,'WEEKLY DATA'!$A$11:$A$14577,'MONTHLY DATA'!$A165,'WEEKLY DATA'!$B$11:$B$14577,'MONTHLY DATA'!$B165)</f>
        <v>445</v>
      </c>
      <c r="FA165" s="78">
        <f>AVERAGEIFS('WEEKLY DATA'!FA$11:FA$14577,'WEEKLY DATA'!$A$11:$A$14577,'MONTHLY DATA'!$A165,'WEEKLY DATA'!$B$11:$B$14577,'MONTHLY DATA'!$B165)</f>
        <v>455</v>
      </c>
      <c r="FB165" s="78">
        <f>AVERAGEIFS('WEEKLY DATA'!FB$11:FB$14577,'WEEKLY DATA'!$A$11:$A$14577,'MONTHLY DATA'!$A165,'WEEKLY DATA'!$B$11:$B$14577,'MONTHLY DATA'!$B165)</f>
        <v>450</v>
      </c>
      <c r="FC165" s="154">
        <f t="shared" si="146"/>
        <v>8.1081081081081141E-2</v>
      </c>
      <c r="FD165" s="78">
        <f>AVERAGEIFS('WEEKLY DATA'!FD$11:FD$14577,'WEEKLY DATA'!$A$11:$A$14577,'MONTHLY DATA'!$A165,'WEEKLY DATA'!$B$11:$B$14577,'MONTHLY DATA'!$B165)</f>
        <v>395</v>
      </c>
      <c r="FE165" s="78">
        <f>AVERAGEIFS('WEEKLY DATA'!FE$11:FE$14577,'WEEKLY DATA'!$A$11:$A$14577,'MONTHLY DATA'!$A165,'WEEKLY DATA'!$B$11:$B$14577,'MONTHLY DATA'!$B165)</f>
        <v>405</v>
      </c>
      <c r="FF165" s="78">
        <f>AVERAGEIFS('WEEKLY DATA'!FF$11:FF$14577,'WEEKLY DATA'!$A$11:$A$14577,'MONTHLY DATA'!$A165,'WEEKLY DATA'!$B$11:$B$14577,'MONTHLY DATA'!$B165)</f>
        <v>400</v>
      </c>
      <c r="FG165" s="154">
        <f t="shared" si="147"/>
        <v>-6.2111801242236142E-3</v>
      </c>
      <c r="FH165" s="78">
        <f>AVERAGEIFS('WEEKLY DATA'!FH$11:FH$14577,'WEEKLY DATA'!$A$11:$A$14577,'MONTHLY DATA'!$A165,'WEEKLY DATA'!$B$11:$B$14577,'MONTHLY DATA'!$B165)</f>
        <v>360</v>
      </c>
      <c r="FI165" s="78">
        <f>AVERAGEIFS('WEEKLY DATA'!FI$11:FI$14577,'WEEKLY DATA'!$A$11:$A$14577,'MONTHLY DATA'!$A165,'WEEKLY DATA'!$B$11:$B$14577,'MONTHLY DATA'!$B165)</f>
        <v>370</v>
      </c>
      <c r="FJ165" s="78">
        <f>AVERAGEIFS('WEEKLY DATA'!FJ$11:FJ$14577,'WEEKLY DATA'!$A$11:$A$14577,'MONTHLY DATA'!$A165,'WEEKLY DATA'!$B$11:$B$14577,'MONTHLY DATA'!$B165)</f>
        <v>365</v>
      </c>
      <c r="FK165" s="154">
        <f t="shared" si="148"/>
        <v>4.6594982078853153E-2</v>
      </c>
      <c r="FL165" s="169">
        <f>AVERAGEIFS('WEEKLY DATA'!FL$11:FL$14577,'WEEKLY DATA'!$A$11:$A$14577,'MONTHLY DATA'!$A165,'WEEKLY DATA'!$B$11:$B$14577,'MONTHLY DATA'!$B165)</f>
        <v>298.75</v>
      </c>
      <c r="FM165" s="78">
        <f>AVERAGEIFS('WEEKLY DATA'!FM$11:FM$14577,'WEEKLY DATA'!$A$11:$A$14577,'MONTHLY DATA'!$A165,'WEEKLY DATA'!$B$11:$B$14577,'MONTHLY DATA'!$B165)</f>
        <v>308.75</v>
      </c>
      <c r="FN165" s="78">
        <f>AVERAGEIFS('WEEKLY DATA'!FN$11:FN$14577,'WEEKLY DATA'!$A$11:$A$14577,'MONTHLY DATA'!$A165,'WEEKLY DATA'!$B$11:$B$14577,'MONTHLY DATA'!$B165)</f>
        <v>303.75</v>
      </c>
      <c r="FO165" s="154">
        <f t="shared" si="149"/>
        <v>-1.619433198380571E-2</v>
      </c>
      <c r="FP165" s="78">
        <f>AVERAGEIFS('WEEKLY DATA'!FP$11:FP$14577,'WEEKLY DATA'!$A$11:$A$14577,'MONTHLY DATA'!$A165,'WEEKLY DATA'!$B$11:$B$14577,'MONTHLY DATA'!$B165)</f>
        <v>305</v>
      </c>
      <c r="FQ165" s="78">
        <f>AVERAGEIFS('WEEKLY DATA'!FQ$11:FQ$14577,'WEEKLY DATA'!$A$11:$A$14577,'MONTHLY DATA'!$A165,'WEEKLY DATA'!$B$11:$B$14577,'MONTHLY DATA'!$B165)</f>
        <v>315</v>
      </c>
      <c r="FR165" s="78">
        <f>AVERAGEIFS('WEEKLY DATA'!FR$11:FR$14577,'WEEKLY DATA'!$A$11:$A$14577,'MONTHLY DATA'!$A165,'WEEKLY DATA'!$B$11:$B$14577,'MONTHLY DATA'!$B165)</f>
        <v>310</v>
      </c>
      <c r="FS165" s="154">
        <f t="shared" si="150"/>
        <v>3.7656903765690419E-2</v>
      </c>
      <c r="FT165" s="78">
        <f>AVERAGEIFS('WEEKLY DATA'!FT$11:FT$14577,'WEEKLY DATA'!$A$11:$A$14577,'MONTHLY DATA'!$A165,'WEEKLY DATA'!$B$11:$B$14577,'MONTHLY DATA'!$B165)</f>
        <v>271.25</v>
      </c>
      <c r="FU165" s="78">
        <f>AVERAGEIFS('WEEKLY DATA'!FU$11:FU$14577,'WEEKLY DATA'!$A$11:$A$14577,'MONTHLY DATA'!$A165,'WEEKLY DATA'!$B$11:$B$14577,'MONTHLY DATA'!$B165)</f>
        <v>281.25</v>
      </c>
      <c r="FV165" s="78">
        <f>AVERAGEIFS('WEEKLY DATA'!FV$11:FV$14577,'WEEKLY DATA'!$A$11:$A$14577,'MONTHLY DATA'!$A165,'WEEKLY DATA'!$B$11:$B$14577,'MONTHLY DATA'!$B165)</f>
        <v>276.25</v>
      </c>
      <c r="FW165" s="154">
        <f t="shared" si="151"/>
        <v>5.2380952380952417E-2</v>
      </c>
      <c r="FX165" s="78">
        <f>AVERAGEIFS('WEEKLY DATA'!FX$11:FX$14577,'WEEKLY DATA'!$A$11:$A$14577,'MONTHLY DATA'!$A165,'WEEKLY DATA'!$B$11:$B$14577,'MONTHLY DATA'!$B165)</f>
        <v>266.875</v>
      </c>
      <c r="FY165" s="78">
        <f>AVERAGEIFS('WEEKLY DATA'!FY$11:FY$14577,'WEEKLY DATA'!$A$11:$A$14577,'MONTHLY DATA'!$A165,'WEEKLY DATA'!$B$11:$B$14577,'MONTHLY DATA'!$B165)</f>
        <v>276.875</v>
      </c>
      <c r="FZ165" s="78">
        <f>AVERAGEIFS('WEEKLY DATA'!FZ$11:FZ$14577,'WEEKLY DATA'!$A$11:$A$14577,'MONTHLY DATA'!$A165,'WEEKLY DATA'!$B$11:$B$14577,'MONTHLY DATA'!$B165)</f>
        <v>271.875</v>
      </c>
      <c r="GA165" s="154">
        <f t="shared" si="152"/>
        <v>6.0975609756097615E-2</v>
      </c>
      <c r="GB165" s="78">
        <f>AVERAGEIFS('WEEKLY DATA'!GB$11:GB$14577,'WEEKLY DATA'!$A$11:$A$14577,'MONTHLY DATA'!$A165,'WEEKLY DATA'!$B$11:$B$14577,'MONTHLY DATA'!$B165)</f>
        <v>540</v>
      </c>
      <c r="GC165" s="78">
        <f>AVERAGEIFS('WEEKLY DATA'!GC$11:GC$14577,'WEEKLY DATA'!$A$11:$A$14577,'MONTHLY DATA'!$A165,'WEEKLY DATA'!$B$11:$B$14577,'MONTHLY DATA'!$B165)</f>
        <v>550</v>
      </c>
      <c r="GD165" s="78">
        <f>AVERAGEIFS('WEEKLY DATA'!GD$11:GD$14577,'WEEKLY DATA'!$A$11:$A$14577,'MONTHLY DATA'!$A165,'WEEKLY DATA'!$B$11:$B$14577,'MONTHLY DATA'!$B165)</f>
        <v>545</v>
      </c>
      <c r="GE165" s="154">
        <f t="shared" si="153"/>
        <v>3.8095238095238182E-2</v>
      </c>
      <c r="GF165" s="169">
        <f>AVERAGEIFS('WEEKLY DATA'!GF$11:GF$14577,'WEEKLY DATA'!$A$11:$A$14577,'MONTHLY DATA'!$A165,'WEEKLY DATA'!$B$11:$B$14577,'MONTHLY DATA'!$B165)</f>
        <v>478.125</v>
      </c>
      <c r="GG165" s="78">
        <f>AVERAGEIFS('WEEKLY DATA'!GG$11:GG$14577,'WEEKLY DATA'!$A$11:$A$14577,'MONTHLY DATA'!$A165,'WEEKLY DATA'!$B$11:$B$14577,'MONTHLY DATA'!$B165)</f>
        <v>488.125</v>
      </c>
      <c r="GH165" s="78">
        <f>AVERAGEIFS('WEEKLY DATA'!GH$11:GH$14577,'WEEKLY DATA'!$A$11:$A$14577,'MONTHLY DATA'!$A165,'WEEKLY DATA'!$B$11:$B$14577,'MONTHLY DATA'!$B165)</f>
        <v>483.125</v>
      </c>
      <c r="GI165" s="154">
        <f t="shared" si="154"/>
        <v>3.6193029490616535E-2</v>
      </c>
      <c r="GJ165" s="78">
        <f>AVERAGEIFS('WEEKLY DATA'!GJ$11:GJ$14577,'WEEKLY DATA'!$A$11:$A$14577,'MONTHLY DATA'!$A165,'WEEKLY DATA'!$B$11:$B$14577,'MONTHLY DATA'!$B165)</f>
        <v>472.5</v>
      </c>
      <c r="GK165" s="78">
        <f>AVERAGEIFS('WEEKLY DATA'!GK$11:GK$14577,'WEEKLY DATA'!$A$11:$A$14577,'MONTHLY DATA'!$A165,'WEEKLY DATA'!$B$11:$B$14577,'MONTHLY DATA'!$B165)</f>
        <v>482.5</v>
      </c>
      <c r="GL165" s="78">
        <f>AVERAGEIFS('WEEKLY DATA'!GL$11:GL$14577,'WEEKLY DATA'!$A$11:$A$14577,'MONTHLY DATA'!$A165,'WEEKLY DATA'!$B$11:$B$14577,'MONTHLY DATA'!$B165)</f>
        <v>477.5</v>
      </c>
      <c r="GM165" s="154">
        <f t="shared" si="155"/>
        <v>7.909604519774005E-2</v>
      </c>
      <c r="GN165" s="78">
        <f>AVERAGEIFS('WEEKLY DATA'!GN$11:GN$14577,'WEEKLY DATA'!$A$11:$A$14577,'MONTHLY DATA'!$A165,'WEEKLY DATA'!$B$11:$B$14577,'MONTHLY DATA'!$B165)</f>
        <v>620</v>
      </c>
      <c r="GO165" s="78">
        <f>AVERAGEIFS('WEEKLY DATA'!GO$11:GO$14577,'WEEKLY DATA'!$A$11:$A$14577,'MONTHLY DATA'!$A165,'WEEKLY DATA'!$B$11:$B$14577,'MONTHLY DATA'!$B165)</f>
        <v>630</v>
      </c>
      <c r="GP165" s="78">
        <f>AVERAGEIFS('WEEKLY DATA'!GP$11:GP$14577,'WEEKLY DATA'!$A$11:$A$14577,'MONTHLY DATA'!$A165,'WEEKLY DATA'!$B$11:$B$14577,'MONTHLY DATA'!$B165)</f>
        <v>625</v>
      </c>
      <c r="GQ165" s="154">
        <f t="shared" si="156"/>
        <v>-7.9365079365079083E-3</v>
      </c>
      <c r="GR165" s="78"/>
    </row>
    <row r="166" spans="1:200" ht="15.75" x14ac:dyDescent="0.25">
      <c r="A166">
        <f t="shared" si="106"/>
        <v>12</v>
      </c>
      <c r="B166">
        <f t="shared" si="107"/>
        <v>2022</v>
      </c>
      <c r="C166" s="86">
        <v>44896</v>
      </c>
      <c r="D166" s="78">
        <f>AVERAGEIFS('WEEKLY DATA'!D$11:D$14577,'WEEKLY DATA'!$A$11:$A$14577,'MONTHLY DATA'!$A166,'WEEKLY DATA'!$B$11:$B$14577,'MONTHLY DATA'!$B166)</f>
        <v>405.5</v>
      </c>
      <c r="E166" s="78">
        <f>AVERAGEIFS('WEEKLY DATA'!E$11:E$14577,'WEEKLY DATA'!$A$11:$A$14577,'MONTHLY DATA'!$A166,'WEEKLY DATA'!$B$11:$B$14577,'MONTHLY DATA'!$B166)</f>
        <v>415.5</v>
      </c>
      <c r="F166" s="78">
        <f>AVERAGEIFS('WEEKLY DATA'!F$11:F$14577,'WEEKLY DATA'!$A$11:$A$14577,'MONTHLY DATA'!$A166,'WEEKLY DATA'!$B$11:$B$14577,'MONTHLY DATA'!$B166)</f>
        <v>410.5</v>
      </c>
      <c r="G166" s="154">
        <f t="shared" si="108"/>
        <v>-0.1160161507402423</v>
      </c>
      <c r="H166" s="169">
        <f>AVERAGEIFS('WEEKLY DATA'!H$11:H$14577,'WEEKLY DATA'!$A$11:$A$14577,'MONTHLY DATA'!$A166,'WEEKLY DATA'!$B$11:$B$14577,'MONTHLY DATA'!$B166)</f>
        <v>372.5</v>
      </c>
      <c r="I166" s="78">
        <f>AVERAGEIFS('WEEKLY DATA'!I$11:I$14577,'WEEKLY DATA'!$A$11:$A$14577,'MONTHLY DATA'!$A166,'WEEKLY DATA'!$B$11:$B$14577,'MONTHLY DATA'!$B166)</f>
        <v>382.5</v>
      </c>
      <c r="J166" s="78">
        <f>AVERAGEIFS('WEEKLY DATA'!J$11:J$14577,'WEEKLY DATA'!$A$11:$A$14577,'MONTHLY DATA'!$A166,'WEEKLY DATA'!$B$11:$B$14577,'MONTHLY DATA'!$B166)</f>
        <v>377.5</v>
      </c>
      <c r="K166" s="154">
        <f t="shared" si="109"/>
        <v>-5.6250000000000022E-2</v>
      </c>
      <c r="L166" s="169">
        <f>AVERAGEIFS('WEEKLY DATA'!L$11:L$14577,'WEEKLY DATA'!$A$11:$A$14577,'MONTHLY DATA'!$A166,'WEEKLY DATA'!$B$11:$B$14577,'MONTHLY DATA'!$B166)</f>
        <v>432.5</v>
      </c>
      <c r="M166" s="78">
        <f>AVERAGEIFS('WEEKLY DATA'!M$11:M$14577,'WEEKLY DATA'!$A$11:$A$14577,'MONTHLY DATA'!$A166,'WEEKLY DATA'!$B$11:$B$14577,'MONTHLY DATA'!$B166)</f>
        <v>442.5</v>
      </c>
      <c r="N166" s="78">
        <f>AVERAGEIFS('WEEKLY DATA'!N$11:N$14577,'WEEKLY DATA'!$A$11:$A$14577,'MONTHLY DATA'!$A166,'WEEKLY DATA'!$B$11:$B$14577,'MONTHLY DATA'!$B166)</f>
        <v>437.5</v>
      </c>
      <c r="O166" s="154">
        <f t="shared" si="110"/>
        <v>-8.4985835694051381E-3</v>
      </c>
      <c r="P166" s="169">
        <f>AVERAGEIFS('WEEKLY DATA'!P$11:P$14577,'WEEKLY DATA'!$A$11:$A$14577,'MONTHLY DATA'!$A166,'WEEKLY DATA'!$B$11:$B$14577,'MONTHLY DATA'!$B166)</f>
        <v>397.5</v>
      </c>
      <c r="Q166" s="78">
        <f>AVERAGEIFS('WEEKLY DATA'!Q$11:Q$14577,'WEEKLY DATA'!$A$11:$A$14577,'MONTHLY DATA'!$A166,'WEEKLY DATA'!$B$11:$B$14577,'MONTHLY DATA'!$B166)</f>
        <v>407.5</v>
      </c>
      <c r="R166" s="78">
        <f>AVERAGEIFS('WEEKLY DATA'!R$11:R$14577,'WEEKLY DATA'!$A$11:$A$14577,'MONTHLY DATA'!$A166,'WEEKLY DATA'!$B$11:$B$14577,'MONTHLY DATA'!$B166)</f>
        <v>402.5</v>
      </c>
      <c r="S166" s="154">
        <f t="shared" si="111"/>
        <v>-1.6793893129770976E-2</v>
      </c>
      <c r="T166" s="169">
        <f>AVERAGEIFS('WEEKLY DATA'!T$11:T$14577,'WEEKLY DATA'!$A$11:$A$14577,'MONTHLY DATA'!$A166,'WEEKLY DATA'!$B$11:$B$14577,'MONTHLY DATA'!$B166)</f>
        <v>388</v>
      </c>
      <c r="U166" s="78">
        <f>AVERAGEIFS('WEEKLY DATA'!U$11:U$14577,'WEEKLY DATA'!$A$11:$A$14577,'MONTHLY DATA'!$A166,'WEEKLY DATA'!$B$11:$B$14577,'MONTHLY DATA'!$B166)</f>
        <v>398</v>
      </c>
      <c r="V166" s="78">
        <f>AVERAGEIFS('WEEKLY DATA'!V$11:V$14577,'WEEKLY DATA'!$A$11:$A$14577,'MONTHLY DATA'!$A166,'WEEKLY DATA'!$B$11:$B$14577,'MONTHLY DATA'!$B166)</f>
        <v>393</v>
      </c>
      <c r="W166" s="154">
        <f t="shared" si="112"/>
        <v>1.0932475884244397E-2</v>
      </c>
      <c r="X166" s="169">
        <f>AVERAGEIFS('WEEKLY DATA'!X$11:X$14577,'WEEKLY DATA'!$A$11:$A$14577,'MONTHLY DATA'!$A166,'WEEKLY DATA'!$B$11:$B$14577,'MONTHLY DATA'!$B166)</f>
        <v>380</v>
      </c>
      <c r="Y166" s="78">
        <f>AVERAGEIFS('WEEKLY DATA'!Y$11:Y$14577,'WEEKLY DATA'!$A$11:$A$14577,'MONTHLY DATA'!$A166,'WEEKLY DATA'!$B$11:$B$14577,'MONTHLY DATA'!$B166)</f>
        <v>390</v>
      </c>
      <c r="Z166" s="78">
        <f>AVERAGEIFS('WEEKLY DATA'!Z$11:Z$14577,'WEEKLY DATA'!$A$11:$A$14577,'MONTHLY DATA'!$A166,'WEEKLY DATA'!$B$11:$B$14577,'MONTHLY DATA'!$B166)</f>
        <v>385</v>
      </c>
      <c r="AA166" s="154">
        <f t="shared" si="113"/>
        <v>3.2573289902280145E-3</v>
      </c>
      <c r="AB166" s="169">
        <f>AVERAGEIFS('WEEKLY DATA'!AB$11:AB$14577,'WEEKLY DATA'!$A$11:$A$14577,'MONTHLY DATA'!$A166,'WEEKLY DATA'!$B$11:$B$14577,'MONTHLY DATA'!$B166)</f>
        <v>418.5</v>
      </c>
      <c r="AC166" s="78">
        <f>AVERAGEIFS('WEEKLY DATA'!AC$11:AC$14577,'WEEKLY DATA'!$A$11:$A$14577,'MONTHLY DATA'!$A166,'WEEKLY DATA'!$B$11:$B$14577,'MONTHLY DATA'!$B166)</f>
        <v>428.5</v>
      </c>
      <c r="AD166" s="78">
        <f>AVERAGEIFS('WEEKLY DATA'!AD$11:AD$14577,'WEEKLY DATA'!$A$11:$A$14577,'MONTHLY DATA'!$A166,'WEEKLY DATA'!$B$11:$B$14577,'MONTHLY DATA'!$B166)</f>
        <v>423.5</v>
      </c>
      <c r="AE166" s="154">
        <f t="shared" si="114"/>
        <v>-3.529411764705892E-3</v>
      </c>
      <c r="AF166" s="169">
        <f>AVERAGEIFS('WEEKLY DATA'!AF$11:AF$14577,'WEEKLY DATA'!$A$11:$A$14577,'MONTHLY DATA'!$A166,'WEEKLY DATA'!$B$11:$B$14577,'MONTHLY DATA'!$B166)</f>
        <v>389.5</v>
      </c>
      <c r="AG166" s="78">
        <f>AVERAGEIFS('WEEKLY DATA'!AG$11:AG$14577,'WEEKLY DATA'!$A$11:$A$14577,'MONTHLY DATA'!$A166,'WEEKLY DATA'!$B$11:$B$14577,'MONTHLY DATA'!$B166)</f>
        <v>399.5</v>
      </c>
      <c r="AH166" s="78">
        <f>AVERAGEIFS('WEEKLY DATA'!AH$11:AH$14577,'WEEKLY DATA'!$A$11:$A$14577,'MONTHLY DATA'!$A166,'WEEKLY DATA'!$B$11:$B$14577,'MONTHLY DATA'!$B166)</f>
        <v>394.5</v>
      </c>
      <c r="AI166" s="154">
        <f t="shared" si="115"/>
        <v>-1.0658307210031359E-2</v>
      </c>
      <c r="AJ166" s="169">
        <f>AVERAGEIFS('WEEKLY DATA'!AJ$11:AJ$14577,'WEEKLY DATA'!$A$11:$A$14577,'MONTHLY DATA'!$A166,'WEEKLY DATA'!$B$11:$B$14577,'MONTHLY DATA'!$B166)</f>
        <v>387</v>
      </c>
      <c r="AK166" s="78">
        <f>AVERAGEIFS('WEEKLY DATA'!AK$11:AK$14577,'WEEKLY DATA'!$A$11:$A$14577,'MONTHLY DATA'!$A166,'WEEKLY DATA'!$B$11:$B$14577,'MONTHLY DATA'!$B166)</f>
        <v>397</v>
      </c>
      <c r="AL166" s="78">
        <f>AVERAGEIFS('WEEKLY DATA'!AL$11:AL$14577,'WEEKLY DATA'!$A$11:$A$14577,'MONTHLY DATA'!$A166,'WEEKLY DATA'!$B$11:$B$14577,'MONTHLY DATA'!$B166)</f>
        <v>392</v>
      </c>
      <c r="AM166" s="154">
        <f t="shared" si="116"/>
        <v>-4.4444444444444731E-3</v>
      </c>
      <c r="AN166" s="169">
        <f>AVERAGEIFS('WEEKLY DATA'!AN$11:AN$14577,'WEEKLY DATA'!$A$11:$A$14577,'MONTHLY DATA'!$A166,'WEEKLY DATA'!$B$11:$B$14577,'MONTHLY DATA'!$B166)</f>
        <v>327.5</v>
      </c>
      <c r="AO166" s="78">
        <f>AVERAGEIFS('WEEKLY DATA'!AO$11:AO$14577,'WEEKLY DATA'!$A$11:$A$14577,'MONTHLY DATA'!$A166,'WEEKLY DATA'!$B$11:$B$14577,'MONTHLY DATA'!$B166)</f>
        <v>337.5</v>
      </c>
      <c r="AP166" s="78">
        <f>AVERAGEIFS('WEEKLY DATA'!AP$11:AP$14577,'WEEKLY DATA'!$A$11:$A$14577,'MONTHLY DATA'!$A166,'WEEKLY DATA'!$B$11:$B$14577,'MONTHLY DATA'!$B166)</f>
        <v>332.5</v>
      </c>
      <c r="AQ166" s="154">
        <f t="shared" si="117"/>
        <v>-4.6594982078853042E-2</v>
      </c>
      <c r="AR166" s="169">
        <f>AVERAGEIFS('WEEKLY DATA'!AR$11:AR$14577,'WEEKLY DATA'!$A$11:$A$14577,'MONTHLY DATA'!$A166,'WEEKLY DATA'!$B$11:$B$14577,'MONTHLY DATA'!$B166)</f>
        <v>409.5</v>
      </c>
      <c r="AS166" s="78">
        <f>AVERAGEIFS('WEEKLY DATA'!AS$11:AS$14577,'WEEKLY DATA'!$A$11:$A$14577,'MONTHLY DATA'!$A166,'WEEKLY DATA'!$B$11:$B$14577,'MONTHLY DATA'!$B166)</f>
        <v>419.5</v>
      </c>
      <c r="AT166" s="78">
        <f>AVERAGEIFS('WEEKLY DATA'!AT$11:AT$14577,'WEEKLY DATA'!$A$11:$A$14577,'MONTHLY DATA'!$A166,'WEEKLY DATA'!$B$11:$B$14577,'MONTHLY DATA'!$B166)</f>
        <v>414.5</v>
      </c>
      <c r="AU166" s="154">
        <f t="shared" si="118"/>
        <v>3.1415241057542787E-2</v>
      </c>
      <c r="AV166" s="169">
        <f>AVERAGEIFS('WEEKLY DATA'!AV$11:AV$14577,'WEEKLY DATA'!$A$11:$A$14577,'MONTHLY DATA'!$A166,'WEEKLY DATA'!$B$11:$B$14577,'MONTHLY DATA'!$B166)</f>
        <v>336.5</v>
      </c>
      <c r="AW166" s="78">
        <f>AVERAGEIFS('WEEKLY DATA'!AW$11:AW$14577,'WEEKLY DATA'!$A$11:$A$14577,'MONTHLY DATA'!$A166,'WEEKLY DATA'!$B$11:$B$14577,'MONTHLY DATA'!$B166)</f>
        <v>346.5</v>
      </c>
      <c r="AX166" s="78">
        <f>AVERAGEIFS('WEEKLY DATA'!AX$11:AX$14577,'WEEKLY DATA'!$A$11:$A$14577,'MONTHLY DATA'!$A166,'WEEKLY DATA'!$B$11:$B$14577,'MONTHLY DATA'!$B166)</f>
        <v>341.5</v>
      </c>
      <c r="AY166" s="154">
        <f t="shared" si="119"/>
        <v>9.9815157116451836E-3</v>
      </c>
      <c r="AZ166" s="169">
        <f>AVERAGEIFS('WEEKLY DATA'!AZ$11:AZ$14577,'WEEKLY DATA'!$A$11:$A$14577,'MONTHLY DATA'!$A166,'WEEKLY DATA'!$B$11:$B$14577,'MONTHLY DATA'!$B166)</f>
        <v>395</v>
      </c>
      <c r="BA166" s="78">
        <f>AVERAGEIFS('WEEKLY DATA'!BA$11:BA$14577,'WEEKLY DATA'!$A$11:$A$14577,'MONTHLY DATA'!$A166,'WEEKLY DATA'!$B$11:$B$14577,'MONTHLY DATA'!$B166)</f>
        <v>405</v>
      </c>
      <c r="BB166" s="78">
        <f>AVERAGEIFS('WEEKLY DATA'!BB$11:BB$14577,'WEEKLY DATA'!$A$11:$A$14577,'MONTHLY DATA'!$A166,'WEEKLY DATA'!$B$11:$B$14577,'MONTHLY DATA'!$B166)</f>
        <v>400</v>
      </c>
      <c r="BC166" s="154">
        <f t="shared" si="120"/>
        <v>-0.1123439667128987</v>
      </c>
      <c r="BD166" s="169">
        <f>AVERAGEIFS('WEEKLY DATA'!BD$11:BD$14577,'WEEKLY DATA'!$A$11:$A$14577,'MONTHLY DATA'!$A166,'WEEKLY DATA'!$B$11:$B$14577,'MONTHLY DATA'!$B166)</f>
        <v>348.5</v>
      </c>
      <c r="BE166" s="78">
        <f>AVERAGEIFS('WEEKLY DATA'!BE$11:BE$14577,'WEEKLY DATA'!$A$11:$A$14577,'MONTHLY DATA'!$A166,'WEEKLY DATA'!$B$11:$B$14577,'MONTHLY DATA'!$B166)</f>
        <v>358.5</v>
      </c>
      <c r="BF166" s="78">
        <f>AVERAGEIFS('WEEKLY DATA'!BF$11:BF$14577,'WEEKLY DATA'!$A$11:$A$14577,'MONTHLY DATA'!$A166,'WEEKLY DATA'!$B$11:$B$14577,'MONTHLY DATA'!$B166)</f>
        <v>353.5</v>
      </c>
      <c r="BG166" s="154">
        <f t="shared" si="121"/>
        <v>-8.4789644012944976E-2</v>
      </c>
      <c r="BH166" s="169">
        <f>AVERAGEIFS('WEEKLY DATA'!BH$11:BH$14577,'WEEKLY DATA'!$A$11:$A$14577,'MONTHLY DATA'!$A166,'WEEKLY DATA'!$B$11:$B$14577,'MONTHLY DATA'!$B166)</f>
        <v>408</v>
      </c>
      <c r="BI166" s="78">
        <f>AVERAGEIFS('WEEKLY DATA'!BI$11:BI$14577,'WEEKLY DATA'!$A$11:$A$14577,'MONTHLY DATA'!$A166,'WEEKLY DATA'!$B$11:$B$14577,'MONTHLY DATA'!$B166)</f>
        <v>418</v>
      </c>
      <c r="BJ166" s="78">
        <f>AVERAGEIFS('WEEKLY DATA'!BJ$11:BJ$14577,'WEEKLY DATA'!$A$11:$A$14577,'MONTHLY DATA'!$A166,'WEEKLY DATA'!$B$11:$B$14577,'MONTHLY DATA'!$B166)</f>
        <v>413</v>
      </c>
      <c r="BK166" s="154">
        <f t="shared" si="122"/>
        <v>2.7682737169517857E-2</v>
      </c>
      <c r="BL166" s="169">
        <f>AVERAGEIFS('WEEKLY DATA'!BL$11:BL$14577,'WEEKLY DATA'!$A$11:$A$14577,'MONTHLY DATA'!$A166,'WEEKLY DATA'!$B$11:$B$14577,'MONTHLY DATA'!$B166)</f>
        <v>313</v>
      </c>
      <c r="BM166" s="78">
        <f>AVERAGEIFS('WEEKLY DATA'!BM$11:BM$14577,'WEEKLY DATA'!$A$11:$A$14577,'MONTHLY DATA'!$A166,'WEEKLY DATA'!$B$11:$B$14577,'MONTHLY DATA'!$B166)</f>
        <v>323</v>
      </c>
      <c r="BN166" s="78">
        <f>AVERAGEIFS('WEEKLY DATA'!BN$11:BN$14577,'WEEKLY DATA'!$A$11:$A$14577,'MONTHLY DATA'!$A166,'WEEKLY DATA'!$B$11:$B$14577,'MONTHLY DATA'!$B166)</f>
        <v>318</v>
      </c>
      <c r="BO166" s="154">
        <f t="shared" si="123"/>
        <v>9.52380952380949E-3</v>
      </c>
      <c r="BP166" s="78">
        <f>AVERAGEIFS('WEEKLY DATA'!BP$11:BP$14577,'WEEKLY DATA'!$A$11:$A$14577,'MONTHLY DATA'!$A166,'WEEKLY DATA'!$B$11:$B$14577,'MONTHLY DATA'!$B166)</f>
        <v>417.5</v>
      </c>
      <c r="BQ166" s="78">
        <f>AVERAGEIFS('WEEKLY DATA'!BQ$11:BQ$14577,'WEEKLY DATA'!$A$11:$A$14577,'MONTHLY DATA'!$A166,'WEEKLY DATA'!$B$11:$B$14577,'MONTHLY DATA'!$B166)</f>
        <v>427.5</v>
      </c>
      <c r="BR166" s="78">
        <f>AVERAGEIFS('WEEKLY DATA'!BR$11:BR$14577,'WEEKLY DATA'!$A$11:$A$14577,'MONTHLY DATA'!$A166,'WEEKLY DATA'!$B$11:$B$14577,'MONTHLY DATA'!$B166)</f>
        <v>422.5</v>
      </c>
      <c r="BS166" s="154">
        <f t="shared" si="124"/>
        <v>2.2692889561270801E-2</v>
      </c>
      <c r="BT166" s="78">
        <f>AVERAGEIFS('WEEKLY DATA'!BT$11:BT$14577,'WEEKLY DATA'!$A$11:$A$14577,'MONTHLY DATA'!$A166,'WEEKLY DATA'!$B$11:$B$14577,'MONTHLY DATA'!$B166)</f>
        <v>349.5</v>
      </c>
      <c r="BU166" s="78">
        <f>AVERAGEIFS('WEEKLY DATA'!BU$11:BU$14577,'WEEKLY DATA'!$A$11:$A$14577,'MONTHLY DATA'!$A166,'WEEKLY DATA'!$B$11:$B$14577,'MONTHLY DATA'!$B166)</f>
        <v>359.5</v>
      </c>
      <c r="BV166" s="78">
        <f>AVERAGEIFS('WEEKLY DATA'!BV$11:BV$14577,'WEEKLY DATA'!$A$11:$A$14577,'MONTHLY DATA'!$A166,'WEEKLY DATA'!$B$11:$B$14577,'MONTHLY DATA'!$B166)</f>
        <v>354.5</v>
      </c>
      <c r="BW166" s="154">
        <f t="shared" si="125"/>
        <v>-5.4666666666666641E-2</v>
      </c>
      <c r="BX166" s="78">
        <f>AVERAGEIFS('WEEKLY DATA'!BX$11:BX$14577,'WEEKLY DATA'!$A$11:$A$14577,'MONTHLY DATA'!$A166,'WEEKLY DATA'!$B$11:$B$14577,'MONTHLY DATA'!$B166)</f>
        <v>426</v>
      </c>
      <c r="BY166" s="78">
        <f>AVERAGEIFS('WEEKLY DATA'!BY$11:BY$14577,'WEEKLY DATA'!$A$11:$A$14577,'MONTHLY DATA'!$A166,'WEEKLY DATA'!$B$11:$B$14577,'MONTHLY DATA'!$B166)</f>
        <v>436</v>
      </c>
      <c r="BZ166" s="78">
        <f>AVERAGEIFS('WEEKLY DATA'!BZ$11:BZ$14577,'WEEKLY DATA'!$A$11:$A$14577,'MONTHLY DATA'!$A166,'WEEKLY DATA'!$B$11:$B$14577,'MONTHLY DATA'!$B166)</f>
        <v>431</v>
      </c>
      <c r="CA166" s="154">
        <f t="shared" si="126"/>
        <v>-2.5988700564971712E-2</v>
      </c>
      <c r="CB166" s="78">
        <f>AVERAGEIFS('WEEKLY DATA'!CB$11:CB$14577,'WEEKLY DATA'!$A$11:$A$14577,'MONTHLY DATA'!$A166,'WEEKLY DATA'!$B$11:$B$14577,'MONTHLY DATA'!$B166)</f>
        <v>548</v>
      </c>
      <c r="CC166" s="78">
        <f>AVERAGEIFS('WEEKLY DATA'!CC$11:CC$14577,'WEEKLY DATA'!$A$11:$A$14577,'MONTHLY DATA'!$A166,'WEEKLY DATA'!$B$11:$B$14577,'MONTHLY DATA'!$B166)</f>
        <v>558</v>
      </c>
      <c r="CD166" s="78">
        <f>AVERAGEIFS('WEEKLY DATA'!CD$11:CD$14577,'WEEKLY DATA'!$A$11:$A$14577,'MONTHLY DATA'!$A166,'WEEKLY DATA'!$B$11:$B$14577,'MONTHLY DATA'!$B166)</f>
        <v>553</v>
      </c>
      <c r="CE166" s="154">
        <f t="shared" si="127"/>
        <v>-6.9584736251402379E-3</v>
      </c>
      <c r="CF166" s="78">
        <f>AVERAGEIFS('WEEKLY DATA'!CF$11:CF$14577,'WEEKLY DATA'!$A$11:$A$14577,'MONTHLY DATA'!$A166,'WEEKLY DATA'!$B$11:$B$14577,'MONTHLY DATA'!$B166)</f>
        <v>401.5</v>
      </c>
      <c r="CG166" s="78">
        <f>AVERAGEIFS('WEEKLY DATA'!CG$11:CG$14577,'WEEKLY DATA'!$A$11:$A$14577,'MONTHLY DATA'!$A166,'WEEKLY DATA'!$B$11:$B$14577,'MONTHLY DATA'!$B166)</f>
        <v>411.5</v>
      </c>
      <c r="CH166" s="78">
        <f>AVERAGEIFS('WEEKLY DATA'!CH$11:CH$14577,'WEEKLY DATA'!$A$11:$A$14577,'MONTHLY DATA'!$A166,'WEEKLY DATA'!$B$11:$B$14577,'MONTHLY DATA'!$B166)</f>
        <v>406.5</v>
      </c>
      <c r="CI166" s="154">
        <f t="shared" si="128"/>
        <v>-7.3504273504273465E-2</v>
      </c>
      <c r="CJ166" s="78">
        <f>AVERAGEIFS('WEEKLY DATA'!CJ$11:CJ$14577,'WEEKLY DATA'!$A$11:$A$14577,'MONTHLY DATA'!$A166,'WEEKLY DATA'!$B$11:$B$14577,'MONTHLY DATA'!$B166)</f>
        <v>337.5</v>
      </c>
      <c r="CK166" s="78">
        <f>AVERAGEIFS('WEEKLY DATA'!CK$11:CK$14577,'WEEKLY DATA'!$A$11:$A$14577,'MONTHLY DATA'!$A166,'WEEKLY DATA'!$B$11:$B$14577,'MONTHLY DATA'!$B166)</f>
        <v>347.5</v>
      </c>
      <c r="CL166" s="78">
        <f>AVERAGEIFS('WEEKLY DATA'!CL$11:CL$14577,'WEEKLY DATA'!$A$11:$A$14577,'MONTHLY DATA'!$A166,'WEEKLY DATA'!$B$11:$B$14577,'MONTHLY DATA'!$B166)</f>
        <v>342.5</v>
      </c>
      <c r="CM166" s="154">
        <f t="shared" si="129"/>
        <v>-9.7199341021416807E-2</v>
      </c>
      <c r="CN166" s="78">
        <f>AVERAGEIFS('WEEKLY DATA'!CN$11:CN$14577,'WEEKLY DATA'!$A$11:$A$14577,'MONTHLY DATA'!$A166,'WEEKLY DATA'!$B$11:$B$14577,'MONTHLY DATA'!$B166)</f>
        <v>426</v>
      </c>
      <c r="CO166" s="78">
        <f>AVERAGEIFS('WEEKLY DATA'!CO$11:CO$14577,'WEEKLY DATA'!$A$11:$A$14577,'MONTHLY DATA'!$A166,'WEEKLY DATA'!$B$11:$B$14577,'MONTHLY DATA'!$B166)</f>
        <v>436</v>
      </c>
      <c r="CP166" s="78">
        <f>AVERAGEIFS('WEEKLY DATA'!CP$11:CP$14577,'WEEKLY DATA'!$A$11:$A$14577,'MONTHLY DATA'!$A166,'WEEKLY DATA'!$B$11:$B$14577,'MONTHLY DATA'!$B166)</f>
        <v>431</v>
      </c>
      <c r="CQ166" s="154">
        <f t="shared" si="130"/>
        <v>-1.3447782546495035E-2</v>
      </c>
      <c r="CR166" s="78">
        <f>AVERAGEIFS('WEEKLY DATA'!CR$11:CR$14577,'WEEKLY DATA'!$A$11:$A$14577,'MONTHLY DATA'!$A166,'WEEKLY DATA'!$B$11:$B$14577,'MONTHLY DATA'!$B166)</f>
        <v>545</v>
      </c>
      <c r="CS166" s="78">
        <f>AVERAGEIFS('WEEKLY DATA'!CS$11:CS$14577,'WEEKLY DATA'!$A$11:$A$14577,'MONTHLY DATA'!$A166,'WEEKLY DATA'!$B$11:$B$14577,'MONTHLY DATA'!$B166)</f>
        <v>555</v>
      </c>
      <c r="CT166" s="78">
        <f>AVERAGEIFS('WEEKLY DATA'!CT$11:CT$14577,'WEEKLY DATA'!$A$11:$A$14577,'MONTHLY DATA'!$A166,'WEEKLY DATA'!$B$11:$B$14577,'MONTHLY DATA'!$B166)</f>
        <v>550</v>
      </c>
      <c r="CU166" s="154">
        <f t="shared" si="131"/>
        <v>0</v>
      </c>
      <c r="CV166" s="169">
        <f>AVERAGEIFS('WEEKLY DATA'!CV$11:CV$14577,'WEEKLY DATA'!$A$11:$A$14577,'MONTHLY DATA'!$A166,'WEEKLY DATA'!$B$11:$B$14577,'MONTHLY DATA'!$B166)</f>
        <v>422.5</v>
      </c>
      <c r="CW166" s="78">
        <f>AVERAGEIFS('WEEKLY DATA'!CW$11:CW$14577,'WEEKLY DATA'!$A$11:$A$14577,'MONTHLY DATA'!$A166,'WEEKLY DATA'!$B$11:$B$14577,'MONTHLY DATA'!$B166)</f>
        <v>432.5</v>
      </c>
      <c r="CX166" s="78">
        <f>AVERAGEIFS('WEEKLY DATA'!CX$11:CX$14577,'WEEKLY DATA'!$A$11:$A$14577,'MONTHLY DATA'!$A166,'WEEKLY DATA'!$B$11:$B$14577,'MONTHLY DATA'!$B166)</f>
        <v>427.5</v>
      </c>
      <c r="CY166" s="154">
        <f t="shared" si="132"/>
        <v>-6.0439560439560447E-2</v>
      </c>
      <c r="CZ166" s="169">
        <f>AVERAGEIFS('WEEKLY DATA'!CZ$11:CZ$14577,'WEEKLY DATA'!$A$11:$A$14577,'MONTHLY DATA'!$A166,'WEEKLY DATA'!$B$11:$B$14577,'MONTHLY DATA'!$B166)</f>
        <v>357.5</v>
      </c>
      <c r="DA166" s="78">
        <f>AVERAGEIFS('WEEKLY DATA'!DA$11:DA$14577,'WEEKLY DATA'!$A$11:$A$14577,'MONTHLY DATA'!$A166,'WEEKLY DATA'!$B$11:$B$14577,'MONTHLY DATA'!$B166)</f>
        <v>367.5</v>
      </c>
      <c r="DB166" s="78">
        <f>AVERAGEIFS('WEEKLY DATA'!DB$11:DB$14577,'WEEKLY DATA'!$A$11:$A$14577,'MONTHLY DATA'!$A166,'WEEKLY DATA'!$B$11:$B$14577,'MONTHLY DATA'!$B166)</f>
        <v>362.5</v>
      </c>
      <c r="DC166" s="154">
        <f t="shared" si="133"/>
        <v>-7.7901430842607367E-2</v>
      </c>
      <c r="DD166" s="78">
        <f>AVERAGEIFS('WEEKLY DATA'!DD$11:DD$14577,'WEEKLY DATA'!$A$11:$A$14577,'MONTHLY DATA'!$A166,'WEEKLY DATA'!$B$11:$B$14577,'MONTHLY DATA'!$B166)</f>
        <v>477.5</v>
      </c>
      <c r="DE166" s="78">
        <f>AVERAGEIFS('WEEKLY DATA'!DE$11:DE$14577,'WEEKLY DATA'!$A$11:$A$14577,'MONTHLY DATA'!$A166,'WEEKLY DATA'!$B$11:$B$14577,'MONTHLY DATA'!$B166)</f>
        <v>487.5</v>
      </c>
      <c r="DF166" s="78">
        <f>AVERAGEIFS('WEEKLY DATA'!DF$11:DF$14577,'WEEKLY DATA'!$A$11:$A$14577,'MONTHLY DATA'!$A166,'WEEKLY DATA'!$B$11:$B$14577,'MONTHLY DATA'!$B166)</f>
        <v>482.5</v>
      </c>
      <c r="DG166" s="154">
        <f t="shared" si="134"/>
        <v>3.2085561497326109E-2</v>
      </c>
      <c r="DH166" s="78">
        <f>AVERAGEIFS('WEEKLY DATA'!DH$11:DH$14577,'WEEKLY DATA'!$A$11:$A$14577,'MONTHLY DATA'!$A166,'WEEKLY DATA'!$B$11:$B$14577,'MONTHLY DATA'!$B166)</f>
        <v>529</v>
      </c>
      <c r="DI166" s="78">
        <f>AVERAGEIFS('WEEKLY DATA'!DI$11:DI$14577,'WEEKLY DATA'!$A$11:$A$14577,'MONTHLY DATA'!$A166,'WEEKLY DATA'!$B$11:$B$14577,'MONTHLY DATA'!$B166)</f>
        <v>539</v>
      </c>
      <c r="DJ166" s="78">
        <f>AVERAGEIFS('WEEKLY DATA'!DJ$11:DJ$14577,'WEEKLY DATA'!$A$11:$A$14577,'MONTHLY DATA'!$A166,'WEEKLY DATA'!$B$11:$B$14577,'MONTHLY DATA'!$B166)</f>
        <v>534</v>
      </c>
      <c r="DK166" s="154">
        <f t="shared" si="135"/>
        <v>-1.8691588785046953E-3</v>
      </c>
      <c r="DL166" s="169">
        <f>AVERAGEIFS('WEEKLY DATA'!DL$11:DL$14577,'WEEKLY DATA'!$A$11:$A$14577,'MONTHLY DATA'!$A166,'WEEKLY DATA'!$B$11:$B$14577,'MONTHLY DATA'!$B166)</f>
        <v>389.5</v>
      </c>
      <c r="DM166" s="78">
        <f>AVERAGEIFS('WEEKLY DATA'!DM$11:DM$14577,'WEEKLY DATA'!$A$11:$A$14577,'MONTHLY DATA'!$A166,'WEEKLY DATA'!$B$11:$B$14577,'MONTHLY DATA'!$B166)</f>
        <v>399.5</v>
      </c>
      <c r="DN166" s="78">
        <f>AVERAGEIFS('WEEKLY DATA'!DN$11:DN$14577,'WEEKLY DATA'!$A$11:$A$14577,'MONTHLY DATA'!$A166,'WEEKLY DATA'!$B$11:$B$14577,'MONTHLY DATA'!$B166)</f>
        <v>394.5</v>
      </c>
      <c r="DO166" s="154">
        <f t="shared" si="136"/>
        <v>-6.3501483679525239E-2</v>
      </c>
      <c r="DP166" s="78">
        <f>AVERAGEIFS('WEEKLY DATA'!DP$11:DP$14577,'WEEKLY DATA'!$A$11:$A$14577,'MONTHLY DATA'!$A166,'WEEKLY DATA'!$B$11:$B$14577,'MONTHLY DATA'!$B166)</f>
        <v>320</v>
      </c>
      <c r="DQ166" s="78">
        <f>AVERAGEIFS('WEEKLY DATA'!DQ$11:DQ$14577,'WEEKLY DATA'!$A$11:$A$14577,'MONTHLY DATA'!$A166,'WEEKLY DATA'!$B$11:$B$14577,'MONTHLY DATA'!$B166)</f>
        <v>330</v>
      </c>
      <c r="DR166" s="78">
        <f>AVERAGEIFS('WEEKLY DATA'!DR$11:DR$14577,'WEEKLY DATA'!$A$11:$A$14577,'MONTHLY DATA'!$A166,'WEEKLY DATA'!$B$11:$B$14577,'MONTHLY DATA'!$B166)</f>
        <v>325</v>
      </c>
      <c r="DS166" s="154">
        <f t="shared" si="137"/>
        <v>-7.8014184397163122E-2</v>
      </c>
      <c r="DT166" s="78">
        <f>AVERAGEIFS('WEEKLY DATA'!DT$11:DT$14577,'WEEKLY DATA'!$A$11:$A$14577,'MONTHLY DATA'!$A166,'WEEKLY DATA'!$B$11:$B$14577,'MONTHLY DATA'!$B166)</f>
        <v>469.5</v>
      </c>
      <c r="DU166" s="78">
        <f>AVERAGEIFS('WEEKLY DATA'!DU$11:DU$14577,'WEEKLY DATA'!$A$11:$A$14577,'MONTHLY DATA'!$A166,'WEEKLY DATA'!$B$11:$B$14577,'MONTHLY DATA'!$B166)</f>
        <v>479.5</v>
      </c>
      <c r="DV166" s="78">
        <f>AVERAGEIFS('WEEKLY DATA'!DV$11:DV$14577,'WEEKLY DATA'!$A$11:$A$14577,'MONTHLY DATA'!$A166,'WEEKLY DATA'!$B$11:$B$14577,'MONTHLY DATA'!$B166)</f>
        <v>474.5</v>
      </c>
      <c r="DW166" s="154">
        <f t="shared" si="138"/>
        <v>3.4332425068119843E-2</v>
      </c>
      <c r="DX166" s="78">
        <f>AVERAGEIFS('WEEKLY DATA'!DX$11:DX$14577,'WEEKLY DATA'!$A$11:$A$14577,'MONTHLY DATA'!$A166,'WEEKLY DATA'!$B$11:$B$14577,'MONTHLY DATA'!$B166)</f>
        <v>514</v>
      </c>
      <c r="DY166" s="78">
        <f>AVERAGEIFS('WEEKLY DATA'!DY$11:DY$14577,'WEEKLY DATA'!$A$11:$A$14577,'MONTHLY DATA'!$A166,'WEEKLY DATA'!$B$11:$B$14577,'MONTHLY DATA'!$B166)</f>
        <v>524</v>
      </c>
      <c r="DZ166" s="78">
        <f>AVERAGEIFS('WEEKLY DATA'!DZ$11:DZ$14577,'WEEKLY DATA'!$A$11:$A$14577,'MONTHLY DATA'!$A166,'WEEKLY DATA'!$B$11:$B$14577,'MONTHLY DATA'!$B166)</f>
        <v>519</v>
      </c>
      <c r="EA166" s="154">
        <f t="shared" si="139"/>
        <v>-1.9230769230769162E-3</v>
      </c>
      <c r="EB166" s="78">
        <f>AVERAGEIFS('WEEKLY DATA'!EB$11:EB$14577,'WEEKLY DATA'!$A$11:$A$14577,'MONTHLY DATA'!$A166,'WEEKLY DATA'!$B$11:$B$14577,'MONTHLY DATA'!$B166)</f>
        <v>382.5</v>
      </c>
      <c r="EC166" s="78">
        <f>AVERAGEIFS('WEEKLY DATA'!EC$11:EC$14577,'WEEKLY DATA'!$A$11:$A$14577,'MONTHLY DATA'!$A166,'WEEKLY DATA'!$B$11:$B$14577,'MONTHLY DATA'!$B166)</f>
        <v>392.5</v>
      </c>
      <c r="ED166" s="78">
        <f>AVERAGEIFS('WEEKLY DATA'!ED$11:ED$14577,'WEEKLY DATA'!$A$11:$A$14577,'MONTHLY DATA'!$A166,'WEEKLY DATA'!$B$11:$B$14577,'MONTHLY DATA'!$B166)</f>
        <v>387.5</v>
      </c>
      <c r="EE166" s="154">
        <f t="shared" si="140"/>
        <v>-9.7525473071324642E-2</v>
      </c>
      <c r="EF166" s="169">
        <f>AVERAGEIFS('WEEKLY DATA'!EF$11:EF$14577,'WEEKLY DATA'!$A$11:$A$14577,'MONTHLY DATA'!$A166,'WEEKLY DATA'!$B$11:$B$14577,'MONTHLY DATA'!$B166)</f>
        <v>312.5</v>
      </c>
      <c r="EG166" s="78">
        <f>AVERAGEIFS('WEEKLY DATA'!EG$11:EG$14577,'WEEKLY DATA'!$A$11:$A$14577,'MONTHLY DATA'!$A166,'WEEKLY DATA'!$B$11:$B$14577,'MONTHLY DATA'!$B166)</f>
        <v>322.5</v>
      </c>
      <c r="EH166" s="78">
        <f>AVERAGEIFS('WEEKLY DATA'!EH$11:EH$14577,'WEEKLY DATA'!$A$11:$A$14577,'MONTHLY DATA'!$A166,'WEEKLY DATA'!$B$11:$B$14577,'MONTHLY DATA'!$B166)</f>
        <v>317.5</v>
      </c>
      <c r="EI166" s="154">
        <f t="shared" si="141"/>
        <v>-9.7690941385435215E-2</v>
      </c>
      <c r="EJ166" s="78">
        <f>AVERAGEIFS('WEEKLY DATA'!EJ$11:EJ$14577,'WEEKLY DATA'!$A$11:$A$14577,'MONTHLY DATA'!$A166,'WEEKLY DATA'!$B$11:$B$14577,'MONTHLY DATA'!$B166)</f>
        <v>457.5</v>
      </c>
      <c r="EK166" s="78">
        <f>AVERAGEIFS('WEEKLY DATA'!EK$11:EK$14577,'WEEKLY DATA'!$A$11:$A$14577,'MONTHLY DATA'!$A166,'WEEKLY DATA'!$B$11:$B$14577,'MONTHLY DATA'!$B166)</f>
        <v>467.5</v>
      </c>
      <c r="EL166" s="78">
        <f>AVERAGEIFS('WEEKLY DATA'!EL$11:EL$14577,'WEEKLY DATA'!$A$11:$A$14577,'MONTHLY DATA'!$A166,'WEEKLY DATA'!$B$11:$B$14577,'MONTHLY DATA'!$B166)</f>
        <v>462.5</v>
      </c>
      <c r="EM166" s="154">
        <f t="shared" si="142"/>
        <v>5.4347826086955653E-3</v>
      </c>
      <c r="EN166" s="78">
        <f>AVERAGEIFS('WEEKLY DATA'!EN$11:EN$14577,'WEEKLY DATA'!$A$11:$A$14577,'MONTHLY DATA'!$A166,'WEEKLY DATA'!$B$11:$B$14577,'MONTHLY DATA'!$B166)</f>
        <v>559</v>
      </c>
      <c r="EO166" s="78">
        <f>AVERAGEIFS('WEEKLY DATA'!EO$11:EO$14577,'WEEKLY DATA'!$A$11:$A$14577,'MONTHLY DATA'!$A166,'WEEKLY DATA'!$B$11:$B$14577,'MONTHLY DATA'!$B166)</f>
        <v>569</v>
      </c>
      <c r="EP166" s="78">
        <f>AVERAGEIFS('WEEKLY DATA'!EP$11:EP$14577,'WEEKLY DATA'!$A$11:$A$14577,'MONTHLY DATA'!$A166,'WEEKLY DATA'!$B$11:$B$14577,'MONTHLY DATA'!$B166)</f>
        <v>564</v>
      </c>
      <c r="EQ166" s="154">
        <f t="shared" si="143"/>
        <v>-1.7699115044247371E-3</v>
      </c>
      <c r="ER166" s="78">
        <f>AVERAGEIFS('WEEKLY DATA'!ER$11:ER$14577,'WEEKLY DATA'!$A$11:$A$14577,'MONTHLY DATA'!$A166,'WEEKLY DATA'!$B$11:$B$14577,'MONTHLY DATA'!$B166)</f>
        <v>386.5</v>
      </c>
      <c r="ES166" s="78">
        <f>AVERAGEIFS('WEEKLY DATA'!ES$11:ES$14577,'WEEKLY DATA'!$A$11:$A$14577,'MONTHLY DATA'!$A166,'WEEKLY DATA'!$B$11:$B$14577,'MONTHLY DATA'!$B166)</f>
        <v>396.5</v>
      </c>
      <c r="ET166" s="78">
        <f>AVERAGEIFS('WEEKLY DATA'!ET$11:ET$14577,'WEEKLY DATA'!$A$11:$A$14577,'MONTHLY DATA'!$A166,'WEEKLY DATA'!$B$11:$B$14577,'MONTHLY DATA'!$B166)</f>
        <v>391.5</v>
      </c>
      <c r="EU166" s="154">
        <f t="shared" si="144"/>
        <v>-2.1249999999999991E-2</v>
      </c>
      <c r="EV166" s="78">
        <f>AVERAGEIFS('WEEKLY DATA'!EV$11:EV$14577,'WEEKLY DATA'!$A$11:$A$14577,'MONTHLY DATA'!$A166,'WEEKLY DATA'!$B$11:$B$14577,'MONTHLY DATA'!$B166)</f>
        <v>322.5</v>
      </c>
      <c r="EW166" s="78">
        <f>AVERAGEIFS('WEEKLY DATA'!EW$11:EW$14577,'WEEKLY DATA'!$A$11:$A$14577,'MONTHLY DATA'!$A166,'WEEKLY DATA'!$B$11:$B$14577,'MONTHLY DATA'!$B166)</f>
        <v>332.5</v>
      </c>
      <c r="EX166" s="78">
        <f>AVERAGEIFS('WEEKLY DATA'!EX$11:EX$14577,'WEEKLY DATA'!$A$11:$A$14577,'MONTHLY DATA'!$A166,'WEEKLY DATA'!$B$11:$B$14577,'MONTHLY DATA'!$B166)</f>
        <v>327.5</v>
      </c>
      <c r="EY166" s="154">
        <f t="shared" si="145"/>
        <v>-4.5537340619307809E-2</v>
      </c>
      <c r="EZ166" s="78">
        <f>AVERAGEIFS('WEEKLY DATA'!EZ$11:EZ$14577,'WEEKLY DATA'!$A$11:$A$14577,'MONTHLY DATA'!$A166,'WEEKLY DATA'!$B$11:$B$14577,'MONTHLY DATA'!$B166)</f>
        <v>457</v>
      </c>
      <c r="FA166" s="78">
        <f>AVERAGEIFS('WEEKLY DATA'!FA$11:FA$14577,'WEEKLY DATA'!$A$11:$A$14577,'MONTHLY DATA'!$A166,'WEEKLY DATA'!$B$11:$B$14577,'MONTHLY DATA'!$B166)</f>
        <v>467</v>
      </c>
      <c r="FB166" s="78">
        <f>AVERAGEIFS('WEEKLY DATA'!FB$11:FB$14577,'WEEKLY DATA'!$A$11:$A$14577,'MONTHLY DATA'!$A166,'WEEKLY DATA'!$B$11:$B$14577,'MONTHLY DATA'!$B166)</f>
        <v>462</v>
      </c>
      <c r="FC166" s="154">
        <f t="shared" si="146"/>
        <v>2.6666666666666616E-2</v>
      </c>
      <c r="FD166" s="78">
        <f>AVERAGEIFS('WEEKLY DATA'!FD$11:FD$14577,'WEEKLY DATA'!$A$11:$A$14577,'MONTHLY DATA'!$A166,'WEEKLY DATA'!$B$11:$B$14577,'MONTHLY DATA'!$B166)</f>
        <v>367.5</v>
      </c>
      <c r="FE166" s="78">
        <f>AVERAGEIFS('WEEKLY DATA'!FE$11:FE$14577,'WEEKLY DATA'!$A$11:$A$14577,'MONTHLY DATA'!$A166,'WEEKLY DATA'!$B$11:$B$14577,'MONTHLY DATA'!$B166)</f>
        <v>377.5</v>
      </c>
      <c r="FF166" s="78">
        <f>AVERAGEIFS('WEEKLY DATA'!FF$11:FF$14577,'WEEKLY DATA'!$A$11:$A$14577,'MONTHLY DATA'!$A166,'WEEKLY DATA'!$B$11:$B$14577,'MONTHLY DATA'!$B166)</f>
        <v>372.5</v>
      </c>
      <c r="FG166" s="154">
        <f t="shared" si="147"/>
        <v>-6.8749999999999978E-2</v>
      </c>
      <c r="FH166" s="78">
        <f>AVERAGEIFS('WEEKLY DATA'!FH$11:FH$14577,'WEEKLY DATA'!$A$11:$A$14577,'MONTHLY DATA'!$A166,'WEEKLY DATA'!$B$11:$B$14577,'MONTHLY DATA'!$B166)</f>
        <v>335.5</v>
      </c>
      <c r="FI166" s="78">
        <f>AVERAGEIFS('WEEKLY DATA'!FI$11:FI$14577,'WEEKLY DATA'!$A$11:$A$14577,'MONTHLY DATA'!$A166,'WEEKLY DATA'!$B$11:$B$14577,'MONTHLY DATA'!$B166)</f>
        <v>345.5</v>
      </c>
      <c r="FJ166" s="78">
        <f>AVERAGEIFS('WEEKLY DATA'!FJ$11:FJ$14577,'WEEKLY DATA'!$A$11:$A$14577,'MONTHLY DATA'!$A166,'WEEKLY DATA'!$B$11:$B$14577,'MONTHLY DATA'!$B166)</f>
        <v>340.5</v>
      </c>
      <c r="FK166" s="154">
        <f t="shared" si="148"/>
        <v>-6.7123287671232879E-2</v>
      </c>
      <c r="FL166" s="169">
        <f>AVERAGEIFS('WEEKLY DATA'!FL$11:FL$14577,'WEEKLY DATA'!$A$11:$A$14577,'MONTHLY DATA'!$A166,'WEEKLY DATA'!$B$11:$B$14577,'MONTHLY DATA'!$B166)</f>
        <v>284</v>
      </c>
      <c r="FM166" s="78">
        <f>AVERAGEIFS('WEEKLY DATA'!FM$11:FM$14577,'WEEKLY DATA'!$A$11:$A$14577,'MONTHLY DATA'!$A166,'WEEKLY DATA'!$B$11:$B$14577,'MONTHLY DATA'!$B166)</f>
        <v>294</v>
      </c>
      <c r="FN166" s="78">
        <f>AVERAGEIFS('WEEKLY DATA'!FN$11:FN$14577,'WEEKLY DATA'!$A$11:$A$14577,'MONTHLY DATA'!$A166,'WEEKLY DATA'!$B$11:$B$14577,'MONTHLY DATA'!$B166)</f>
        <v>289</v>
      </c>
      <c r="FO166" s="154">
        <f t="shared" si="149"/>
        <v>-4.855967078189305E-2</v>
      </c>
      <c r="FP166" s="78">
        <f>AVERAGEIFS('WEEKLY DATA'!FP$11:FP$14577,'WEEKLY DATA'!$A$11:$A$14577,'MONTHLY DATA'!$A166,'WEEKLY DATA'!$B$11:$B$14577,'MONTHLY DATA'!$B166)</f>
        <v>305</v>
      </c>
      <c r="FQ166" s="78">
        <f>AVERAGEIFS('WEEKLY DATA'!FQ$11:FQ$14577,'WEEKLY DATA'!$A$11:$A$14577,'MONTHLY DATA'!$A166,'WEEKLY DATA'!$B$11:$B$14577,'MONTHLY DATA'!$B166)</f>
        <v>315</v>
      </c>
      <c r="FR166" s="78">
        <f>AVERAGEIFS('WEEKLY DATA'!FR$11:FR$14577,'WEEKLY DATA'!$A$11:$A$14577,'MONTHLY DATA'!$A166,'WEEKLY DATA'!$B$11:$B$14577,'MONTHLY DATA'!$B166)</f>
        <v>310</v>
      </c>
      <c r="FS166" s="154">
        <f t="shared" si="150"/>
        <v>0</v>
      </c>
      <c r="FT166" s="78">
        <f>AVERAGEIFS('WEEKLY DATA'!FT$11:FT$14577,'WEEKLY DATA'!$A$11:$A$14577,'MONTHLY DATA'!$A166,'WEEKLY DATA'!$B$11:$B$14577,'MONTHLY DATA'!$B166)</f>
        <v>282.5</v>
      </c>
      <c r="FU166" s="78">
        <f>AVERAGEIFS('WEEKLY DATA'!FU$11:FU$14577,'WEEKLY DATA'!$A$11:$A$14577,'MONTHLY DATA'!$A166,'WEEKLY DATA'!$B$11:$B$14577,'MONTHLY DATA'!$B166)</f>
        <v>292.5</v>
      </c>
      <c r="FV166" s="78">
        <f>AVERAGEIFS('WEEKLY DATA'!FV$11:FV$14577,'WEEKLY DATA'!$A$11:$A$14577,'MONTHLY DATA'!$A166,'WEEKLY DATA'!$B$11:$B$14577,'MONTHLY DATA'!$B166)</f>
        <v>287.5</v>
      </c>
      <c r="FW166" s="154">
        <f t="shared" si="151"/>
        <v>4.0723981900452566E-2</v>
      </c>
      <c r="FX166" s="78">
        <f>AVERAGEIFS('WEEKLY DATA'!FX$11:FX$14577,'WEEKLY DATA'!$A$11:$A$14577,'MONTHLY DATA'!$A166,'WEEKLY DATA'!$B$11:$B$14577,'MONTHLY DATA'!$B166)</f>
        <v>268</v>
      </c>
      <c r="FY166" s="78">
        <f>AVERAGEIFS('WEEKLY DATA'!FY$11:FY$14577,'WEEKLY DATA'!$A$11:$A$14577,'MONTHLY DATA'!$A166,'WEEKLY DATA'!$B$11:$B$14577,'MONTHLY DATA'!$B166)</f>
        <v>278</v>
      </c>
      <c r="FZ166" s="78">
        <f>AVERAGEIFS('WEEKLY DATA'!FZ$11:FZ$14577,'WEEKLY DATA'!$A$11:$A$14577,'MONTHLY DATA'!$A166,'WEEKLY DATA'!$B$11:$B$14577,'MONTHLY DATA'!$B166)</f>
        <v>273</v>
      </c>
      <c r="GA166" s="154">
        <f t="shared" si="152"/>
        <v>4.1379310344826781E-3</v>
      </c>
      <c r="GB166" s="78">
        <f>AVERAGEIFS('WEEKLY DATA'!GB$11:GB$14577,'WEEKLY DATA'!$A$11:$A$14577,'MONTHLY DATA'!$A166,'WEEKLY DATA'!$B$11:$B$14577,'MONTHLY DATA'!$B166)</f>
        <v>512.5</v>
      </c>
      <c r="GC166" s="78">
        <f>AVERAGEIFS('WEEKLY DATA'!GC$11:GC$14577,'WEEKLY DATA'!$A$11:$A$14577,'MONTHLY DATA'!$A166,'WEEKLY DATA'!$B$11:$B$14577,'MONTHLY DATA'!$B166)</f>
        <v>522.5</v>
      </c>
      <c r="GD166" s="78">
        <f>AVERAGEIFS('WEEKLY DATA'!GD$11:GD$14577,'WEEKLY DATA'!$A$11:$A$14577,'MONTHLY DATA'!$A166,'WEEKLY DATA'!$B$11:$B$14577,'MONTHLY DATA'!$B166)</f>
        <v>517.5</v>
      </c>
      <c r="GE166" s="154">
        <f t="shared" si="153"/>
        <v>-5.0458715596330306E-2</v>
      </c>
      <c r="GF166" s="169">
        <f>AVERAGEIFS('WEEKLY DATA'!GF$11:GF$14577,'WEEKLY DATA'!$A$11:$A$14577,'MONTHLY DATA'!$A166,'WEEKLY DATA'!$B$11:$B$14577,'MONTHLY DATA'!$B166)</f>
        <v>447.5</v>
      </c>
      <c r="GG166" s="78">
        <f>AVERAGEIFS('WEEKLY DATA'!GG$11:GG$14577,'WEEKLY DATA'!$A$11:$A$14577,'MONTHLY DATA'!$A166,'WEEKLY DATA'!$B$11:$B$14577,'MONTHLY DATA'!$B166)</f>
        <v>457.5</v>
      </c>
      <c r="GH166" s="78">
        <f>AVERAGEIFS('WEEKLY DATA'!GH$11:GH$14577,'WEEKLY DATA'!$A$11:$A$14577,'MONTHLY DATA'!$A166,'WEEKLY DATA'!$B$11:$B$14577,'MONTHLY DATA'!$B166)</f>
        <v>452.5</v>
      </c>
      <c r="GI166" s="154">
        <f t="shared" si="154"/>
        <v>-6.3389391979301379E-2</v>
      </c>
      <c r="GJ166" s="78">
        <f>AVERAGEIFS('WEEKLY DATA'!GJ$11:GJ$14577,'WEEKLY DATA'!$A$11:$A$14577,'MONTHLY DATA'!$A166,'WEEKLY DATA'!$B$11:$B$14577,'MONTHLY DATA'!$B166)</f>
        <v>487.5</v>
      </c>
      <c r="GK166" s="78">
        <f>AVERAGEIFS('WEEKLY DATA'!GK$11:GK$14577,'WEEKLY DATA'!$A$11:$A$14577,'MONTHLY DATA'!$A166,'WEEKLY DATA'!$B$11:$B$14577,'MONTHLY DATA'!$B166)</f>
        <v>497.5</v>
      </c>
      <c r="GL166" s="78">
        <f>AVERAGEIFS('WEEKLY DATA'!GL$11:GL$14577,'WEEKLY DATA'!$A$11:$A$14577,'MONTHLY DATA'!$A166,'WEEKLY DATA'!$B$11:$B$14577,'MONTHLY DATA'!$B166)</f>
        <v>492.5</v>
      </c>
      <c r="GM166" s="154">
        <f t="shared" si="155"/>
        <v>3.1413612565444948E-2</v>
      </c>
      <c r="GN166" s="78">
        <f>AVERAGEIFS('WEEKLY DATA'!GN$11:GN$14577,'WEEKLY DATA'!$A$11:$A$14577,'MONTHLY DATA'!$A166,'WEEKLY DATA'!$B$11:$B$14577,'MONTHLY DATA'!$B166)</f>
        <v>619</v>
      </c>
      <c r="GO166" s="78">
        <f>AVERAGEIFS('WEEKLY DATA'!GO$11:GO$14577,'WEEKLY DATA'!$A$11:$A$14577,'MONTHLY DATA'!$A166,'WEEKLY DATA'!$B$11:$B$14577,'MONTHLY DATA'!$B166)</f>
        <v>629</v>
      </c>
      <c r="GP166" s="78">
        <f>AVERAGEIFS('WEEKLY DATA'!GP$11:GP$14577,'WEEKLY DATA'!$A$11:$A$14577,'MONTHLY DATA'!$A166,'WEEKLY DATA'!$B$11:$B$14577,'MONTHLY DATA'!$B166)</f>
        <v>624</v>
      </c>
      <c r="GQ166" s="154">
        <f t="shared" si="156"/>
        <v>-1.6000000000000458E-3</v>
      </c>
      <c r="GR166" s="78"/>
    </row>
    <row r="167" spans="1:200" ht="15.75" x14ac:dyDescent="0.25">
      <c r="A167">
        <f t="shared" si="106"/>
        <v>1</v>
      </c>
      <c r="B167">
        <f t="shared" si="107"/>
        <v>2023</v>
      </c>
      <c r="C167" s="86">
        <v>44927</v>
      </c>
      <c r="D167" s="78">
        <f>AVERAGEIFS('WEEKLY DATA'!D$11:D$14577,'WEEKLY DATA'!$A$11:$A$14577,'MONTHLY DATA'!$A167,'WEEKLY DATA'!$B$11:$B$14577,'MONTHLY DATA'!$B167)</f>
        <v>401.5625</v>
      </c>
      <c r="E167" s="78">
        <f>AVERAGEIFS('WEEKLY DATA'!E$11:E$14577,'WEEKLY DATA'!$A$11:$A$14577,'MONTHLY DATA'!$A167,'WEEKLY DATA'!$B$11:$B$14577,'MONTHLY DATA'!$B167)</f>
        <v>411.5625</v>
      </c>
      <c r="F167" s="78">
        <f>AVERAGEIFS('WEEKLY DATA'!F$11:F$14577,'WEEKLY DATA'!$A$11:$A$14577,'MONTHLY DATA'!$A167,'WEEKLY DATA'!$B$11:$B$14577,'MONTHLY DATA'!$B167)</f>
        <v>406.5625</v>
      </c>
      <c r="G167" s="154">
        <f t="shared" si="108"/>
        <v>-9.5919610231425256E-3</v>
      </c>
      <c r="H167" s="169">
        <f>AVERAGEIFS('WEEKLY DATA'!H$11:H$14577,'WEEKLY DATA'!$A$11:$A$14577,'MONTHLY DATA'!$A167,'WEEKLY DATA'!$B$11:$B$14577,'MONTHLY DATA'!$B167)</f>
        <v>384.375</v>
      </c>
      <c r="I167" s="78">
        <f>AVERAGEIFS('WEEKLY DATA'!I$11:I$14577,'WEEKLY DATA'!$A$11:$A$14577,'MONTHLY DATA'!$A167,'WEEKLY DATA'!$B$11:$B$14577,'MONTHLY DATA'!$B167)</f>
        <v>394.375</v>
      </c>
      <c r="J167" s="78">
        <f>AVERAGEIFS('WEEKLY DATA'!J$11:J$14577,'WEEKLY DATA'!$A$11:$A$14577,'MONTHLY DATA'!$A167,'WEEKLY DATA'!$B$11:$B$14577,'MONTHLY DATA'!$B167)</f>
        <v>389.375</v>
      </c>
      <c r="K167" s="154">
        <f t="shared" si="109"/>
        <v>3.14569536423841E-2</v>
      </c>
      <c r="L167" s="169">
        <f>AVERAGEIFS('WEEKLY DATA'!L$11:L$14577,'WEEKLY DATA'!$A$11:$A$14577,'MONTHLY DATA'!$A167,'WEEKLY DATA'!$B$11:$B$14577,'MONTHLY DATA'!$B167)</f>
        <v>452.5</v>
      </c>
      <c r="M167" s="78">
        <f>AVERAGEIFS('WEEKLY DATA'!M$11:M$14577,'WEEKLY DATA'!$A$11:$A$14577,'MONTHLY DATA'!$A167,'WEEKLY DATA'!$B$11:$B$14577,'MONTHLY DATA'!$B167)</f>
        <v>462.5</v>
      </c>
      <c r="N167" s="78">
        <f>AVERAGEIFS('WEEKLY DATA'!N$11:N$14577,'WEEKLY DATA'!$A$11:$A$14577,'MONTHLY DATA'!$A167,'WEEKLY DATA'!$B$11:$B$14577,'MONTHLY DATA'!$B167)</f>
        <v>457.5</v>
      </c>
      <c r="O167" s="154">
        <f t="shared" si="110"/>
        <v>4.5714285714285818E-2</v>
      </c>
      <c r="P167" s="169">
        <f>AVERAGEIFS('WEEKLY DATA'!P$11:P$14577,'WEEKLY DATA'!$A$11:$A$14577,'MONTHLY DATA'!$A167,'WEEKLY DATA'!$B$11:$B$14577,'MONTHLY DATA'!$B167)</f>
        <v>416.25</v>
      </c>
      <c r="Q167" s="78">
        <f>AVERAGEIFS('WEEKLY DATA'!Q$11:Q$14577,'WEEKLY DATA'!$A$11:$A$14577,'MONTHLY DATA'!$A167,'WEEKLY DATA'!$B$11:$B$14577,'MONTHLY DATA'!$B167)</f>
        <v>426.25</v>
      </c>
      <c r="R167" s="78">
        <f>AVERAGEIFS('WEEKLY DATA'!R$11:R$14577,'WEEKLY DATA'!$A$11:$A$14577,'MONTHLY DATA'!$A167,'WEEKLY DATA'!$B$11:$B$14577,'MONTHLY DATA'!$B167)</f>
        <v>421.25</v>
      </c>
      <c r="S167" s="154">
        <f t="shared" si="111"/>
        <v>4.658385093167694E-2</v>
      </c>
      <c r="T167" s="169">
        <f>AVERAGEIFS('WEEKLY DATA'!T$11:T$14577,'WEEKLY DATA'!$A$11:$A$14577,'MONTHLY DATA'!$A167,'WEEKLY DATA'!$B$11:$B$14577,'MONTHLY DATA'!$B167)</f>
        <v>395</v>
      </c>
      <c r="U167" s="78">
        <f>AVERAGEIFS('WEEKLY DATA'!U$11:U$14577,'WEEKLY DATA'!$A$11:$A$14577,'MONTHLY DATA'!$A167,'WEEKLY DATA'!$B$11:$B$14577,'MONTHLY DATA'!$B167)</f>
        <v>405</v>
      </c>
      <c r="V167" s="78">
        <f>AVERAGEIFS('WEEKLY DATA'!V$11:V$14577,'WEEKLY DATA'!$A$11:$A$14577,'MONTHLY DATA'!$A167,'WEEKLY DATA'!$B$11:$B$14577,'MONTHLY DATA'!$B167)</f>
        <v>400</v>
      </c>
      <c r="W167" s="154">
        <f t="shared" si="112"/>
        <v>1.7811704834605591E-2</v>
      </c>
      <c r="X167" s="169">
        <f>AVERAGEIFS('WEEKLY DATA'!X$11:X$14577,'WEEKLY DATA'!$A$11:$A$14577,'MONTHLY DATA'!$A167,'WEEKLY DATA'!$B$11:$B$14577,'MONTHLY DATA'!$B167)</f>
        <v>394.375</v>
      </c>
      <c r="Y167" s="78">
        <f>AVERAGEIFS('WEEKLY DATA'!Y$11:Y$14577,'WEEKLY DATA'!$A$11:$A$14577,'MONTHLY DATA'!$A167,'WEEKLY DATA'!$B$11:$B$14577,'MONTHLY DATA'!$B167)</f>
        <v>404.375</v>
      </c>
      <c r="Z167" s="78">
        <f>AVERAGEIFS('WEEKLY DATA'!Z$11:Z$14577,'WEEKLY DATA'!$A$11:$A$14577,'MONTHLY DATA'!$A167,'WEEKLY DATA'!$B$11:$B$14577,'MONTHLY DATA'!$B167)</f>
        <v>399.375</v>
      </c>
      <c r="AA167" s="154">
        <f t="shared" si="113"/>
        <v>3.7337662337662447E-2</v>
      </c>
      <c r="AB167" s="169">
        <f>AVERAGEIFS('WEEKLY DATA'!AB$11:AB$14577,'WEEKLY DATA'!$A$11:$A$14577,'MONTHLY DATA'!$A167,'WEEKLY DATA'!$B$11:$B$14577,'MONTHLY DATA'!$B167)</f>
        <v>446.875</v>
      </c>
      <c r="AC167" s="78">
        <f>AVERAGEIFS('WEEKLY DATA'!AC$11:AC$14577,'WEEKLY DATA'!$A$11:$A$14577,'MONTHLY DATA'!$A167,'WEEKLY DATA'!$B$11:$B$14577,'MONTHLY DATA'!$B167)</f>
        <v>456.875</v>
      </c>
      <c r="AD167" s="78">
        <f>AVERAGEIFS('WEEKLY DATA'!AD$11:AD$14577,'WEEKLY DATA'!$A$11:$A$14577,'MONTHLY DATA'!$A167,'WEEKLY DATA'!$B$11:$B$14577,'MONTHLY DATA'!$B167)</f>
        <v>451.875</v>
      </c>
      <c r="AE167" s="154">
        <f t="shared" si="114"/>
        <v>6.7001180637544344E-2</v>
      </c>
      <c r="AF167" s="169">
        <f>AVERAGEIFS('WEEKLY DATA'!AF$11:AF$14577,'WEEKLY DATA'!$A$11:$A$14577,'MONTHLY DATA'!$A167,'WEEKLY DATA'!$B$11:$B$14577,'MONTHLY DATA'!$B167)</f>
        <v>402.1875</v>
      </c>
      <c r="AG167" s="78">
        <f>AVERAGEIFS('WEEKLY DATA'!AG$11:AG$14577,'WEEKLY DATA'!$A$11:$A$14577,'MONTHLY DATA'!$A167,'WEEKLY DATA'!$B$11:$B$14577,'MONTHLY DATA'!$B167)</f>
        <v>412.1875</v>
      </c>
      <c r="AH167" s="78">
        <f>AVERAGEIFS('WEEKLY DATA'!AH$11:AH$14577,'WEEKLY DATA'!$A$11:$A$14577,'MONTHLY DATA'!$A167,'WEEKLY DATA'!$B$11:$B$14577,'MONTHLY DATA'!$B167)</f>
        <v>407.1875</v>
      </c>
      <c r="AI167" s="154">
        <f t="shared" si="115"/>
        <v>3.2160963244613372E-2</v>
      </c>
      <c r="AJ167" s="169">
        <f>AVERAGEIFS('WEEKLY DATA'!AJ$11:AJ$14577,'WEEKLY DATA'!$A$11:$A$14577,'MONTHLY DATA'!$A167,'WEEKLY DATA'!$B$11:$B$14577,'MONTHLY DATA'!$B167)</f>
        <v>395.9375</v>
      </c>
      <c r="AK167" s="78">
        <f>AVERAGEIFS('WEEKLY DATA'!AK$11:AK$14577,'WEEKLY DATA'!$A$11:$A$14577,'MONTHLY DATA'!$A167,'WEEKLY DATA'!$B$11:$B$14577,'MONTHLY DATA'!$B167)</f>
        <v>405.9375</v>
      </c>
      <c r="AL167" s="78">
        <f>AVERAGEIFS('WEEKLY DATA'!AL$11:AL$14577,'WEEKLY DATA'!$A$11:$A$14577,'MONTHLY DATA'!$A167,'WEEKLY DATA'!$B$11:$B$14577,'MONTHLY DATA'!$B167)</f>
        <v>400.9375</v>
      </c>
      <c r="AM167" s="154">
        <f t="shared" si="116"/>
        <v>2.2799744897959107E-2</v>
      </c>
      <c r="AN167" s="169">
        <f>AVERAGEIFS('WEEKLY DATA'!AN$11:AN$14577,'WEEKLY DATA'!$A$11:$A$14577,'MONTHLY DATA'!$A167,'WEEKLY DATA'!$B$11:$B$14577,'MONTHLY DATA'!$B167)</f>
        <v>330</v>
      </c>
      <c r="AO167" s="78">
        <f>AVERAGEIFS('WEEKLY DATA'!AO$11:AO$14577,'WEEKLY DATA'!$A$11:$A$14577,'MONTHLY DATA'!$A167,'WEEKLY DATA'!$B$11:$B$14577,'MONTHLY DATA'!$B167)</f>
        <v>340</v>
      </c>
      <c r="AP167" s="78">
        <f>AVERAGEIFS('WEEKLY DATA'!AP$11:AP$14577,'WEEKLY DATA'!$A$11:$A$14577,'MONTHLY DATA'!$A167,'WEEKLY DATA'!$B$11:$B$14577,'MONTHLY DATA'!$B167)</f>
        <v>335</v>
      </c>
      <c r="AQ167" s="154">
        <f t="shared" si="117"/>
        <v>7.5187969924812581E-3</v>
      </c>
      <c r="AR167" s="169">
        <f>AVERAGEIFS('WEEKLY DATA'!AR$11:AR$14577,'WEEKLY DATA'!$A$11:$A$14577,'MONTHLY DATA'!$A167,'WEEKLY DATA'!$B$11:$B$14577,'MONTHLY DATA'!$B167)</f>
        <v>453.125</v>
      </c>
      <c r="AS167" s="78">
        <f>AVERAGEIFS('WEEKLY DATA'!AS$11:AS$14577,'WEEKLY DATA'!$A$11:$A$14577,'MONTHLY DATA'!$A167,'WEEKLY DATA'!$B$11:$B$14577,'MONTHLY DATA'!$B167)</f>
        <v>463.125</v>
      </c>
      <c r="AT167" s="78">
        <f>AVERAGEIFS('WEEKLY DATA'!AT$11:AT$14577,'WEEKLY DATA'!$A$11:$A$14577,'MONTHLY DATA'!$A167,'WEEKLY DATA'!$B$11:$B$14577,'MONTHLY DATA'!$B167)</f>
        <v>458.125</v>
      </c>
      <c r="AU167" s="154">
        <f t="shared" si="118"/>
        <v>0.10524728588661048</v>
      </c>
      <c r="AV167" s="169">
        <f>AVERAGEIFS('WEEKLY DATA'!AV$11:AV$14577,'WEEKLY DATA'!$A$11:$A$14577,'MONTHLY DATA'!$A167,'WEEKLY DATA'!$B$11:$B$14577,'MONTHLY DATA'!$B167)</f>
        <v>350.625</v>
      </c>
      <c r="AW167" s="78">
        <f>AVERAGEIFS('WEEKLY DATA'!AW$11:AW$14577,'WEEKLY DATA'!$A$11:$A$14577,'MONTHLY DATA'!$A167,'WEEKLY DATA'!$B$11:$B$14577,'MONTHLY DATA'!$B167)</f>
        <v>360.625</v>
      </c>
      <c r="AX167" s="78">
        <f>AVERAGEIFS('WEEKLY DATA'!AX$11:AX$14577,'WEEKLY DATA'!$A$11:$A$14577,'MONTHLY DATA'!$A167,'WEEKLY DATA'!$B$11:$B$14577,'MONTHLY DATA'!$B167)</f>
        <v>355.625</v>
      </c>
      <c r="AY167" s="154">
        <f t="shared" si="119"/>
        <v>4.136163982430463E-2</v>
      </c>
      <c r="AZ167" s="169">
        <f>AVERAGEIFS('WEEKLY DATA'!AZ$11:AZ$14577,'WEEKLY DATA'!$A$11:$A$14577,'MONTHLY DATA'!$A167,'WEEKLY DATA'!$B$11:$B$14577,'MONTHLY DATA'!$B167)</f>
        <v>395.9375</v>
      </c>
      <c r="BA167" s="78">
        <f>AVERAGEIFS('WEEKLY DATA'!BA$11:BA$14577,'WEEKLY DATA'!$A$11:$A$14577,'MONTHLY DATA'!$A167,'WEEKLY DATA'!$B$11:$B$14577,'MONTHLY DATA'!$B167)</f>
        <v>405.9375</v>
      </c>
      <c r="BB167" s="78">
        <f>AVERAGEIFS('WEEKLY DATA'!BB$11:BB$14577,'WEEKLY DATA'!$A$11:$A$14577,'MONTHLY DATA'!$A167,'WEEKLY DATA'!$B$11:$B$14577,'MONTHLY DATA'!$B167)</f>
        <v>400.9375</v>
      </c>
      <c r="BC167" s="154">
        <f t="shared" si="120"/>
        <v>2.3437500000000888E-3</v>
      </c>
      <c r="BD167" s="169">
        <f>AVERAGEIFS('WEEKLY DATA'!BD$11:BD$14577,'WEEKLY DATA'!$A$11:$A$14577,'MONTHLY DATA'!$A167,'WEEKLY DATA'!$B$11:$B$14577,'MONTHLY DATA'!$B167)</f>
        <v>353.4375</v>
      </c>
      <c r="BE167" s="78">
        <f>AVERAGEIFS('WEEKLY DATA'!BE$11:BE$14577,'WEEKLY DATA'!$A$11:$A$14577,'MONTHLY DATA'!$A167,'WEEKLY DATA'!$B$11:$B$14577,'MONTHLY DATA'!$B167)</f>
        <v>363.4375</v>
      </c>
      <c r="BF167" s="78">
        <f>AVERAGEIFS('WEEKLY DATA'!BF$11:BF$14577,'WEEKLY DATA'!$A$11:$A$14577,'MONTHLY DATA'!$A167,'WEEKLY DATA'!$B$11:$B$14577,'MONTHLY DATA'!$B167)</f>
        <v>358.4375</v>
      </c>
      <c r="BG167" s="154">
        <f t="shared" si="121"/>
        <v>1.3967468175388964E-2</v>
      </c>
      <c r="BH167" s="169">
        <f>AVERAGEIFS('WEEKLY DATA'!BH$11:BH$14577,'WEEKLY DATA'!$A$11:$A$14577,'MONTHLY DATA'!$A167,'WEEKLY DATA'!$B$11:$B$14577,'MONTHLY DATA'!$B167)</f>
        <v>453.125</v>
      </c>
      <c r="BI167" s="78">
        <f>AVERAGEIFS('WEEKLY DATA'!BI$11:BI$14577,'WEEKLY DATA'!$A$11:$A$14577,'MONTHLY DATA'!$A167,'WEEKLY DATA'!$B$11:$B$14577,'MONTHLY DATA'!$B167)</f>
        <v>463.125</v>
      </c>
      <c r="BJ167" s="78">
        <f>AVERAGEIFS('WEEKLY DATA'!BJ$11:BJ$14577,'WEEKLY DATA'!$A$11:$A$14577,'MONTHLY DATA'!$A167,'WEEKLY DATA'!$B$11:$B$14577,'MONTHLY DATA'!$B167)</f>
        <v>458.125</v>
      </c>
      <c r="BK167" s="154">
        <f t="shared" si="122"/>
        <v>0.1092615012106537</v>
      </c>
      <c r="BL167" s="169">
        <f>AVERAGEIFS('WEEKLY DATA'!BL$11:BL$14577,'WEEKLY DATA'!$A$11:$A$14577,'MONTHLY DATA'!$A167,'WEEKLY DATA'!$B$11:$B$14577,'MONTHLY DATA'!$B167)</f>
        <v>325</v>
      </c>
      <c r="BM167" s="78">
        <f>AVERAGEIFS('WEEKLY DATA'!BM$11:BM$14577,'WEEKLY DATA'!$A$11:$A$14577,'MONTHLY DATA'!$A167,'WEEKLY DATA'!$B$11:$B$14577,'MONTHLY DATA'!$B167)</f>
        <v>335</v>
      </c>
      <c r="BN167" s="78">
        <f>AVERAGEIFS('WEEKLY DATA'!BN$11:BN$14577,'WEEKLY DATA'!$A$11:$A$14577,'MONTHLY DATA'!$A167,'WEEKLY DATA'!$B$11:$B$14577,'MONTHLY DATA'!$B167)</f>
        <v>330</v>
      </c>
      <c r="BO167" s="154">
        <f t="shared" si="123"/>
        <v>3.7735849056603765E-2</v>
      </c>
      <c r="BP167" s="78">
        <f>AVERAGEIFS('WEEKLY DATA'!BP$11:BP$14577,'WEEKLY DATA'!$A$11:$A$14577,'MONTHLY DATA'!$A167,'WEEKLY DATA'!$B$11:$B$14577,'MONTHLY DATA'!$B167)</f>
        <v>402.1875</v>
      </c>
      <c r="BQ167" s="78">
        <f>AVERAGEIFS('WEEKLY DATA'!BQ$11:BQ$14577,'WEEKLY DATA'!$A$11:$A$14577,'MONTHLY DATA'!$A167,'WEEKLY DATA'!$B$11:$B$14577,'MONTHLY DATA'!$B167)</f>
        <v>412.1875</v>
      </c>
      <c r="BR167" s="78">
        <f>AVERAGEIFS('WEEKLY DATA'!BR$11:BR$14577,'WEEKLY DATA'!$A$11:$A$14577,'MONTHLY DATA'!$A167,'WEEKLY DATA'!$B$11:$B$14577,'MONTHLY DATA'!$B167)</f>
        <v>407.1875</v>
      </c>
      <c r="BS167" s="154">
        <f t="shared" si="124"/>
        <v>-3.6242603550295849E-2</v>
      </c>
      <c r="BT167" s="78">
        <f>AVERAGEIFS('WEEKLY DATA'!BT$11:BT$14577,'WEEKLY DATA'!$A$11:$A$14577,'MONTHLY DATA'!$A167,'WEEKLY DATA'!$B$11:$B$14577,'MONTHLY DATA'!$B167)</f>
        <v>350.9375</v>
      </c>
      <c r="BU167" s="78">
        <f>AVERAGEIFS('WEEKLY DATA'!BU$11:BU$14577,'WEEKLY DATA'!$A$11:$A$14577,'MONTHLY DATA'!$A167,'WEEKLY DATA'!$B$11:$B$14577,'MONTHLY DATA'!$B167)</f>
        <v>360.9375</v>
      </c>
      <c r="BV167" s="78">
        <f>AVERAGEIFS('WEEKLY DATA'!BV$11:BV$14577,'WEEKLY DATA'!$A$11:$A$14577,'MONTHLY DATA'!$A167,'WEEKLY DATA'!$B$11:$B$14577,'MONTHLY DATA'!$B167)</f>
        <v>355.9375</v>
      </c>
      <c r="BW167" s="154">
        <f t="shared" si="125"/>
        <v>4.0550070521860881E-3</v>
      </c>
      <c r="BX167" s="78">
        <f>AVERAGEIFS('WEEKLY DATA'!BX$11:BX$14577,'WEEKLY DATA'!$A$11:$A$14577,'MONTHLY DATA'!$A167,'WEEKLY DATA'!$B$11:$B$14577,'MONTHLY DATA'!$B167)</f>
        <v>435</v>
      </c>
      <c r="BY167" s="78">
        <f>AVERAGEIFS('WEEKLY DATA'!BY$11:BY$14577,'WEEKLY DATA'!$A$11:$A$14577,'MONTHLY DATA'!$A167,'WEEKLY DATA'!$B$11:$B$14577,'MONTHLY DATA'!$B167)</f>
        <v>445</v>
      </c>
      <c r="BZ167" s="78">
        <f>AVERAGEIFS('WEEKLY DATA'!BZ$11:BZ$14577,'WEEKLY DATA'!$A$11:$A$14577,'MONTHLY DATA'!$A167,'WEEKLY DATA'!$B$11:$B$14577,'MONTHLY DATA'!$B167)</f>
        <v>440</v>
      </c>
      <c r="CA167" s="154">
        <f t="shared" si="126"/>
        <v>2.088167053364276E-2</v>
      </c>
      <c r="CB167" s="78">
        <f>AVERAGEIFS('WEEKLY DATA'!CB$11:CB$14577,'WEEKLY DATA'!$A$11:$A$14577,'MONTHLY DATA'!$A167,'WEEKLY DATA'!$B$11:$B$14577,'MONTHLY DATA'!$B167)</f>
        <v>531.25</v>
      </c>
      <c r="CC167" s="78">
        <f>AVERAGEIFS('WEEKLY DATA'!CC$11:CC$14577,'WEEKLY DATA'!$A$11:$A$14577,'MONTHLY DATA'!$A167,'WEEKLY DATA'!$B$11:$B$14577,'MONTHLY DATA'!$B167)</f>
        <v>541.25</v>
      </c>
      <c r="CD167" s="78">
        <f>AVERAGEIFS('WEEKLY DATA'!CD$11:CD$14577,'WEEKLY DATA'!$A$11:$A$14577,'MONTHLY DATA'!$A167,'WEEKLY DATA'!$B$11:$B$14577,'MONTHLY DATA'!$B167)</f>
        <v>536.25</v>
      </c>
      <c r="CE167" s="154">
        <f t="shared" si="127"/>
        <v>-3.0289330922242286E-2</v>
      </c>
      <c r="CF167" s="78">
        <f>AVERAGEIFS('WEEKLY DATA'!CF$11:CF$14577,'WEEKLY DATA'!$A$11:$A$14577,'MONTHLY DATA'!$A167,'WEEKLY DATA'!$B$11:$B$14577,'MONTHLY DATA'!$B167)</f>
        <v>385.9375</v>
      </c>
      <c r="CG167" s="78">
        <f>AVERAGEIFS('WEEKLY DATA'!CG$11:CG$14577,'WEEKLY DATA'!$A$11:$A$14577,'MONTHLY DATA'!$A167,'WEEKLY DATA'!$B$11:$B$14577,'MONTHLY DATA'!$B167)</f>
        <v>395.9375</v>
      </c>
      <c r="CH167" s="78">
        <f>AVERAGEIFS('WEEKLY DATA'!CH$11:CH$14577,'WEEKLY DATA'!$A$11:$A$14577,'MONTHLY DATA'!$A167,'WEEKLY DATA'!$B$11:$B$14577,'MONTHLY DATA'!$B167)</f>
        <v>390.9375</v>
      </c>
      <c r="CI167" s="154">
        <f t="shared" si="128"/>
        <v>-3.8284132841328367E-2</v>
      </c>
      <c r="CJ167" s="78">
        <f>AVERAGEIFS('WEEKLY DATA'!CJ$11:CJ$14577,'WEEKLY DATA'!$A$11:$A$14577,'MONTHLY DATA'!$A167,'WEEKLY DATA'!$B$11:$B$14577,'MONTHLY DATA'!$B167)</f>
        <v>325</v>
      </c>
      <c r="CK167" s="78">
        <f>AVERAGEIFS('WEEKLY DATA'!CK$11:CK$14577,'WEEKLY DATA'!$A$11:$A$14577,'MONTHLY DATA'!$A167,'WEEKLY DATA'!$B$11:$B$14577,'MONTHLY DATA'!$B167)</f>
        <v>335</v>
      </c>
      <c r="CL167" s="78">
        <f>AVERAGEIFS('WEEKLY DATA'!CL$11:CL$14577,'WEEKLY DATA'!$A$11:$A$14577,'MONTHLY DATA'!$A167,'WEEKLY DATA'!$B$11:$B$14577,'MONTHLY DATA'!$B167)</f>
        <v>330</v>
      </c>
      <c r="CM167" s="154">
        <f t="shared" si="129"/>
        <v>-3.6496350364963459E-2</v>
      </c>
      <c r="CN167" s="78">
        <f>AVERAGEIFS('WEEKLY DATA'!CN$11:CN$14577,'WEEKLY DATA'!$A$11:$A$14577,'MONTHLY DATA'!$A167,'WEEKLY DATA'!$B$11:$B$14577,'MONTHLY DATA'!$B167)</f>
        <v>437.5</v>
      </c>
      <c r="CO167" s="78">
        <f>AVERAGEIFS('WEEKLY DATA'!CO$11:CO$14577,'WEEKLY DATA'!$A$11:$A$14577,'MONTHLY DATA'!$A167,'WEEKLY DATA'!$B$11:$B$14577,'MONTHLY DATA'!$B167)</f>
        <v>447.5</v>
      </c>
      <c r="CP167" s="78">
        <f>AVERAGEIFS('WEEKLY DATA'!CP$11:CP$14577,'WEEKLY DATA'!$A$11:$A$14577,'MONTHLY DATA'!$A167,'WEEKLY DATA'!$B$11:$B$14577,'MONTHLY DATA'!$B167)</f>
        <v>442.5</v>
      </c>
      <c r="CQ167" s="154">
        <f t="shared" si="130"/>
        <v>2.6682134570765736E-2</v>
      </c>
      <c r="CR167" s="78">
        <f>AVERAGEIFS('WEEKLY DATA'!CR$11:CR$14577,'WEEKLY DATA'!$A$11:$A$14577,'MONTHLY DATA'!$A167,'WEEKLY DATA'!$B$11:$B$14577,'MONTHLY DATA'!$B167)</f>
        <v>545</v>
      </c>
      <c r="CS167" s="78">
        <f>AVERAGEIFS('WEEKLY DATA'!CS$11:CS$14577,'WEEKLY DATA'!$A$11:$A$14577,'MONTHLY DATA'!$A167,'WEEKLY DATA'!$B$11:$B$14577,'MONTHLY DATA'!$B167)</f>
        <v>555</v>
      </c>
      <c r="CT167" s="78">
        <f>AVERAGEIFS('WEEKLY DATA'!CT$11:CT$14577,'WEEKLY DATA'!$A$11:$A$14577,'MONTHLY DATA'!$A167,'WEEKLY DATA'!$B$11:$B$14577,'MONTHLY DATA'!$B167)</f>
        <v>550</v>
      </c>
      <c r="CU167" s="154">
        <f t="shared" si="131"/>
        <v>0</v>
      </c>
      <c r="CV167" s="169">
        <f>AVERAGEIFS('WEEKLY DATA'!CV$11:CV$14577,'WEEKLY DATA'!$A$11:$A$14577,'MONTHLY DATA'!$A167,'WEEKLY DATA'!$B$11:$B$14577,'MONTHLY DATA'!$B167)</f>
        <v>413.4375</v>
      </c>
      <c r="CW167" s="78">
        <f>AVERAGEIFS('WEEKLY DATA'!CW$11:CW$14577,'WEEKLY DATA'!$A$11:$A$14577,'MONTHLY DATA'!$A167,'WEEKLY DATA'!$B$11:$B$14577,'MONTHLY DATA'!$B167)</f>
        <v>423.4375</v>
      </c>
      <c r="CX167" s="78">
        <f>AVERAGEIFS('WEEKLY DATA'!CX$11:CX$14577,'WEEKLY DATA'!$A$11:$A$14577,'MONTHLY DATA'!$A167,'WEEKLY DATA'!$B$11:$B$14577,'MONTHLY DATA'!$B167)</f>
        <v>418.4375</v>
      </c>
      <c r="CY167" s="154">
        <f t="shared" si="132"/>
        <v>-2.1198830409356773E-2</v>
      </c>
      <c r="CZ167" s="169">
        <f>AVERAGEIFS('WEEKLY DATA'!CZ$11:CZ$14577,'WEEKLY DATA'!$A$11:$A$14577,'MONTHLY DATA'!$A167,'WEEKLY DATA'!$B$11:$B$14577,'MONTHLY DATA'!$B167)</f>
        <v>354.6875</v>
      </c>
      <c r="DA167" s="78">
        <f>AVERAGEIFS('WEEKLY DATA'!DA$11:DA$14577,'WEEKLY DATA'!$A$11:$A$14577,'MONTHLY DATA'!$A167,'WEEKLY DATA'!$B$11:$B$14577,'MONTHLY DATA'!$B167)</f>
        <v>364.6875</v>
      </c>
      <c r="DB167" s="78">
        <f>AVERAGEIFS('WEEKLY DATA'!DB$11:DB$14577,'WEEKLY DATA'!$A$11:$A$14577,'MONTHLY DATA'!$A167,'WEEKLY DATA'!$B$11:$B$14577,'MONTHLY DATA'!$B167)</f>
        <v>359.6875</v>
      </c>
      <c r="DC167" s="154">
        <f t="shared" si="133"/>
        <v>-7.7586206896551602E-3</v>
      </c>
      <c r="DD167" s="78">
        <f>AVERAGEIFS('WEEKLY DATA'!DD$11:DD$14577,'WEEKLY DATA'!$A$11:$A$14577,'MONTHLY DATA'!$A167,'WEEKLY DATA'!$B$11:$B$14577,'MONTHLY DATA'!$B167)</f>
        <v>481.875</v>
      </c>
      <c r="DE167" s="78">
        <f>AVERAGEIFS('WEEKLY DATA'!DE$11:DE$14577,'WEEKLY DATA'!$A$11:$A$14577,'MONTHLY DATA'!$A167,'WEEKLY DATA'!$B$11:$B$14577,'MONTHLY DATA'!$B167)</f>
        <v>491.875</v>
      </c>
      <c r="DF167" s="78">
        <f>AVERAGEIFS('WEEKLY DATA'!DF$11:DF$14577,'WEEKLY DATA'!$A$11:$A$14577,'MONTHLY DATA'!$A167,'WEEKLY DATA'!$B$11:$B$14577,'MONTHLY DATA'!$B167)</f>
        <v>486.875</v>
      </c>
      <c r="DG167" s="154">
        <f t="shared" si="134"/>
        <v>9.0673575129534001E-3</v>
      </c>
      <c r="DH167" s="78">
        <f>AVERAGEIFS('WEEKLY DATA'!DH$11:DH$14577,'WEEKLY DATA'!$A$11:$A$14577,'MONTHLY DATA'!$A167,'WEEKLY DATA'!$B$11:$B$14577,'MONTHLY DATA'!$B167)</f>
        <v>530</v>
      </c>
      <c r="DI167" s="78">
        <f>AVERAGEIFS('WEEKLY DATA'!DI$11:DI$14577,'WEEKLY DATA'!$A$11:$A$14577,'MONTHLY DATA'!$A167,'WEEKLY DATA'!$B$11:$B$14577,'MONTHLY DATA'!$B167)</f>
        <v>540</v>
      </c>
      <c r="DJ167" s="78">
        <f>AVERAGEIFS('WEEKLY DATA'!DJ$11:DJ$14577,'WEEKLY DATA'!$A$11:$A$14577,'MONTHLY DATA'!$A167,'WEEKLY DATA'!$B$11:$B$14577,'MONTHLY DATA'!$B167)</f>
        <v>535</v>
      </c>
      <c r="DK167" s="154">
        <f t="shared" si="135"/>
        <v>1.8726591760298561E-3</v>
      </c>
      <c r="DL167" s="169">
        <f>AVERAGEIFS('WEEKLY DATA'!DL$11:DL$14577,'WEEKLY DATA'!$A$11:$A$14577,'MONTHLY DATA'!$A167,'WEEKLY DATA'!$B$11:$B$14577,'MONTHLY DATA'!$B167)</f>
        <v>393.4375</v>
      </c>
      <c r="DM167" s="78">
        <f>AVERAGEIFS('WEEKLY DATA'!DM$11:DM$14577,'WEEKLY DATA'!$A$11:$A$14577,'MONTHLY DATA'!$A167,'WEEKLY DATA'!$B$11:$B$14577,'MONTHLY DATA'!$B167)</f>
        <v>403.4375</v>
      </c>
      <c r="DN167" s="78">
        <f>AVERAGEIFS('WEEKLY DATA'!DN$11:DN$14577,'WEEKLY DATA'!$A$11:$A$14577,'MONTHLY DATA'!$A167,'WEEKLY DATA'!$B$11:$B$14577,'MONTHLY DATA'!$B167)</f>
        <v>398.4375</v>
      </c>
      <c r="DO167" s="154">
        <f t="shared" si="136"/>
        <v>9.9809885931558817E-3</v>
      </c>
      <c r="DP167" s="78">
        <f>AVERAGEIFS('WEEKLY DATA'!DP$11:DP$14577,'WEEKLY DATA'!$A$11:$A$14577,'MONTHLY DATA'!$A167,'WEEKLY DATA'!$B$11:$B$14577,'MONTHLY DATA'!$B167)</f>
        <v>320</v>
      </c>
      <c r="DQ167" s="78">
        <f>AVERAGEIFS('WEEKLY DATA'!DQ$11:DQ$14577,'WEEKLY DATA'!$A$11:$A$14577,'MONTHLY DATA'!$A167,'WEEKLY DATA'!$B$11:$B$14577,'MONTHLY DATA'!$B167)</f>
        <v>330</v>
      </c>
      <c r="DR167" s="78">
        <f>AVERAGEIFS('WEEKLY DATA'!DR$11:DR$14577,'WEEKLY DATA'!$A$11:$A$14577,'MONTHLY DATA'!$A167,'WEEKLY DATA'!$B$11:$B$14577,'MONTHLY DATA'!$B167)</f>
        <v>325</v>
      </c>
      <c r="DS167" s="154">
        <f t="shared" si="137"/>
        <v>0</v>
      </c>
      <c r="DT167" s="78">
        <f>AVERAGEIFS('WEEKLY DATA'!DT$11:DT$14577,'WEEKLY DATA'!$A$11:$A$14577,'MONTHLY DATA'!$A167,'WEEKLY DATA'!$B$11:$B$14577,'MONTHLY DATA'!$B167)</f>
        <v>480.625</v>
      </c>
      <c r="DU167" s="78">
        <f>AVERAGEIFS('WEEKLY DATA'!DU$11:DU$14577,'WEEKLY DATA'!$A$11:$A$14577,'MONTHLY DATA'!$A167,'WEEKLY DATA'!$B$11:$B$14577,'MONTHLY DATA'!$B167)</f>
        <v>490.625</v>
      </c>
      <c r="DV167" s="78">
        <f>AVERAGEIFS('WEEKLY DATA'!DV$11:DV$14577,'WEEKLY DATA'!$A$11:$A$14577,'MONTHLY DATA'!$A167,'WEEKLY DATA'!$B$11:$B$14577,'MONTHLY DATA'!$B167)</f>
        <v>485.625</v>
      </c>
      <c r="DW167" s="154">
        <f t="shared" si="138"/>
        <v>2.3445732349842041E-2</v>
      </c>
      <c r="DX167" s="78">
        <f>AVERAGEIFS('WEEKLY DATA'!DX$11:DX$14577,'WEEKLY DATA'!$A$11:$A$14577,'MONTHLY DATA'!$A167,'WEEKLY DATA'!$B$11:$B$14577,'MONTHLY DATA'!$B167)</f>
        <v>520</v>
      </c>
      <c r="DY167" s="78">
        <f>AVERAGEIFS('WEEKLY DATA'!DY$11:DY$14577,'WEEKLY DATA'!$A$11:$A$14577,'MONTHLY DATA'!$A167,'WEEKLY DATA'!$B$11:$B$14577,'MONTHLY DATA'!$B167)</f>
        <v>530</v>
      </c>
      <c r="DZ167" s="78">
        <f>AVERAGEIFS('WEEKLY DATA'!DZ$11:DZ$14577,'WEEKLY DATA'!$A$11:$A$14577,'MONTHLY DATA'!$A167,'WEEKLY DATA'!$B$11:$B$14577,'MONTHLY DATA'!$B167)</f>
        <v>525</v>
      </c>
      <c r="EA167" s="154">
        <f t="shared" si="139"/>
        <v>1.1560693641618602E-2</v>
      </c>
      <c r="EB167" s="78">
        <f>AVERAGEIFS('WEEKLY DATA'!EB$11:EB$14577,'WEEKLY DATA'!$A$11:$A$14577,'MONTHLY DATA'!$A167,'WEEKLY DATA'!$B$11:$B$14577,'MONTHLY DATA'!$B167)</f>
        <v>367.8125</v>
      </c>
      <c r="EC167" s="78">
        <f>AVERAGEIFS('WEEKLY DATA'!EC$11:EC$14577,'WEEKLY DATA'!$A$11:$A$14577,'MONTHLY DATA'!$A167,'WEEKLY DATA'!$B$11:$B$14577,'MONTHLY DATA'!$B167)</f>
        <v>377.8125</v>
      </c>
      <c r="ED167" s="78">
        <f>AVERAGEIFS('WEEKLY DATA'!ED$11:ED$14577,'WEEKLY DATA'!$A$11:$A$14577,'MONTHLY DATA'!$A167,'WEEKLY DATA'!$B$11:$B$14577,'MONTHLY DATA'!$B167)</f>
        <v>372.8125</v>
      </c>
      <c r="EE167" s="154">
        <f t="shared" si="140"/>
        <v>-3.7903225806451668E-2</v>
      </c>
      <c r="EF167" s="169">
        <f>AVERAGEIFS('WEEKLY DATA'!EF$11:EF$14577,'WEEKLY DATA'!$A$11:$A$14577,'MONTHLY DATA'!$A167,'WEEKLY DATA'!$B$11:$B$14577,'MONTHLY DATA'!$B167)</f>
        <v>317.5</v>
      </c>
      <c r="EG167" s="78">
        <f>AVERAGEIFS('WEEKLY DATA'!EG$11:EG$14577,'WEEKLY DATA'!$A$11:$A$14577,'MONTHLY DATA'!$A167,'WEEKLY DATA'!$B$11:$B$14577,'MONTHLY DATA'!$B167)</f>
        <v>327.5</v>
      </c>
      <c r="EH167" s="78">
        <f>AVERAGEIFS('WEEKLY DATA'!EH$11:EH$14577,'WEEKLY DATA'!$A$11:$A$14577,'MONTHLY DATA'!$A167,'WEEKLY DATA'!$B$11:$B$14577,'MONTHLY DATA'!$B167)</f>
        <v>322.5</v>
      </c>
      <c r="EI167" s="154">
        <f t="shared" si="141"/>
        <v>1.5748031496062964E-2</v>
      </c>
      <c r="EJ167" s="78">
        <f>AVERAGEIFS('WEEKLY DATA'!EJ$11:EJ$14577,'WEEKLY DATA'!$A$11:$A$14577,'MONTHLY DATA'!$A167,'WEEKLY DATA'!$B$11:$B$14577,'MONTHLY DATA'!$B167)</f>
        <v>480.9375</v>
      </c>
      <c r="EK167" s="78">
        <f>AVERAGEIFS('WEEKLY DATA'!EK$11:EK$14577,'WEEKLY DATA'!$A$11:$A$14577,'MONTHLY DATA'!$A167,'WEEKLY DATA'!$B$11:$B$14577,'MONTHLY DATA'!$B167)</f>
        <v>490.9375</v>
      </c>
      <c r="EL167" s="78">
        <f>AVERAGEIFS('WEEKLY DATA'!EL$11:EL$14577,'WEEKLY DATA'!$A$11:$A$14577,'MONTHLY DATA'!$A167,'WEEKLY DATA'!$B$11:$B$14577,'MONTHLY DATA'!$B167)</f>
        <v>485.9375</v>
      </c>
      <c r="EM167" s="154">
        <f t="shared" si="142"/>
        <v>5.0675675675675658E-2</v>
      </c>
      <c r="EN167" s="78">
        <f>AVERAGEIFS('WEEKLY DATA'!EN$11:EN$14577,'WEEKLY DATA'!$A$11:$A$14577,'MONTHLY DATA'!$A167,'WEEKLY DATA'!$B$11:$B$14577,'MONTHLY DATA'!$B167)</f>
        <v>565</v>
      </c>
      <c r="EO167" s="78">
        <f>AVERAGEIFS('WEEKLY DATA'!EO$11:EO$14577,'WEEKLY DATA'!$A$11:$A$14577,'MONTHLY DATA'!$A167,'WEEKLY DATA'!$B$11:$B$14577,'MONTHLY DATA'!$B167)</f>
        <v>575</v>
      </c>
      <c r="EP167" s="78">
        <f>AVERAGEIFS('WEEKLY DATA'!EP$11:EP$14577,'WEEKLY DATA'!$A$11:$A$14577,'MONTHLY DATA'!$A167,'WEEKLY DATA'!$B$11:$B$14577,'MONTHLY DATA'!$B167)</f>
        <v>570</v>
      </c>
      <c r="EQ167" s="154">
        <f t="shared" si="143"/>
        <v>1.0638297872340496E-2</v>
      </c>
      <c r="ER167" s="78">
        <f>AVERAGEIFS('WEEKLY DATA'!ER$11:ER$14577,'WEEKLY DATA'!$A$11:$A$14577,'MONTHLY DATA'!$A167,'WEEKLY DATA'!$B$11:$B$14577,'MONTHLY DATA'!$B167)</f>
        <v>397.1875</v>
      </c>
      <c r="ES167" s="78">
        <f>AVERAGEIFS('WEEKLY DATA'!ES$11:ES$14577,'WEEKLY DATA'!$A$11:$A$14577,'MONTHLY DATA'!$A167,'WEEKLY DATA'!$B$11:$B$14577,'MONTHLY DATA'!$B167)</f>
        <v>407.1875</v>
      </c>
      <c r="ET167" s="78">
        <f>AVERAGEIFS('WEEKLY DATA'!ET$11:ET$14577,'WEEKLY DATA'!$A$11:$A$14577,'MONTHLY DATA'!$A167,'WEEKLY DATA'!$B$11:$B$14577,'MONTHLY DATA'!$B167)</f>
        <v>402.1875</v>
      </c>
      <c r="EU167" s="154">
        <f t="shared" si="144"/>
        <v>2.7298850574712707E-2</v>
      </c>
      <c r="EV167" s="78">
        <f>AVERAGEIFS('WEEKLY DATA'!EV$11:EV$14577,'WEEKLY DATA'!$A$11:$A$14577,'MONTHLY DATA'!$A167,'WEEKLY DATA'!$B$11:$B$14577,'MONTHLY DATA'!$B167)</f>
        <v>338.125</v>
      </c>
      <c r="EW167" s="78">
        <f>AVERAGEIFS('WEEKLY DATA'!EW$11:EW$14577,'WEEKLY DATA'!$A$11:$A$14577,'MONTHLY DATA'!$A167,'WEEKLY DATA'!$B$11:$B$14577,'MONTHLY DATA'!$B167)</f>
        <v>348.125</v>
      </c>
      <c r="EX167" s="78">
        <f>AVERAGEIFS('WEEKLY DATA'!EX$11:EX$14577,'WEEKLY DATA'!$A$11:$A$14577,'MONTHLY DATA'!$A167,'WEEKLY DATA'!$B$11:$B$14577,'MONTHLY DATA'!$B167)</f>
        <v>343.125</v>
      </c>
      <c r="EY167" s="154">
        <f t="shared" si="145"/>
        <v>4.7709923664122078E-2</v>
      </c>
      <c r="EZ167" s="78">
        <f>AVERAGEIFS('WEEKLY DATA'!EZ$11:EZ$14577,'WEEKLY DATA'!$A$11:$A$14577,'MONTHLY DATA'!$A167,'WEEKLY DATA'!$B$11:$B$14577,'MONTHLY DATA'!$B167)</f>
        <v>476.25</v>
      </c>
      <c r="FA167" s="78">
        <f>AVERAGEIFS('WEEKLY DATA'!FA$11:FA$14577,'WEEKLY DATA'!$A$11:$A$14577,'MONTHLY DATA'!$A167,'WEEKLY DATA'!$B$11:$B$14577,'MONTHLY DATA'!$B167)</f>
        <v>486.25</v>
      </c>
      <c r="FB167" s="78">
        <f>AVERAGEIFS('WEEKLY DATA'!FB$11:FB$14577,'WEEKLY DATA'!$A$11:$A$14577,'MONTHLY DATA'!$A167,'WEEKLY DATA'!$B$11:$B$14577,'MONTHLY DATA'!$B167)</f>
        <v>481.25</v>
      </c>
      <c r="FC167" s="154">
        <f t="shared" si="146"/>
        <v>4.1666666666666741E-2</v>
      </c>
      <c r="FD167" s="78">
        <f>AVERAGEIFS('WEEKLY DATA'!FD$11:FD$14577,'WEEKLY DATA'!$A$11:$A$14577,'MONTHLY DATA'!$A167,'WEEKLY DATA'!$B$11:$B$14577,'MONTHLY DATA'!$B167)</f>
        <v>347.8125</v>
      </c>
      <c r="FE167" s="78">
        <f>AVERAGEIFS('WEEKLY DATA'!FE$11:FE$14577,'WEEKLY DATA'!$A$11:$A$14577,'MONTHLY DATA'!$A167,'WEEKLY DATA'!$B$11:$B$14577,'MONTHLY DATA'!$B167)</f>
        <v>357.8125</v>
      </c>
      <c r="FF167" s="78">
        <f>AVERAGEIFS('WEEKLY DATA'!FF$11:FF$14577,'WEEKLY DATA'!$A$11:$A$14577,'MONTHLY DATA'!$A167,'WEEKLY DATA'!$B$11:$B$14577,'MONTHLY DATA'!$B167)</f>
        <v>352.8125</v>
      </c>
      <c r="FG167" s="154">
        <f t="shared" si="147"/>
        <v>-5.2852348993288611E-2</v>
      </c>
      <c r="FH167" s="78">
        <f>AVERAGEIFS('WEEKLY DATA'!FH$11:FH$14577,'WEEKLY DATA'!$A$11:$A$14577,'MONTHLY DATA'!$A167,'WEEKLY DATA'!$B$11:$B$14577,'MONTHLY DATA'!$B167)</f>
        <v>340.3125</v>
      </c>
      <c r="FI167" s="78">
        <f>AVERAGEIFS('WEEKLY DATA'!FI$11:FI$14577,'WEEKLY DATA'!$A$11:$A$14577,'MONTHLY DATA'!$A167,'WEEKLY DATA'!$B$11:$B$14577,'MONTHLY DATA'!$B167)</f>
        <v>350.3125</v>
      </c>
      <c r="FJ167" s="78">
        <f>AVERAGEIFS('WEEKLY DATA'!FJ$11:FJ$14577,'WEEKLY DATA'!$A$11:$A$14577,'MONTHLY DATA'!$A167,'WEEKLY DATA'!$B$11:$B$14577,'MONTHLY DATA'!$B167)</f>
        <v>345.3125</v>
      </c>
      <c r="FK167" s="154">
        <f t="shared" si="148"/>
        <v>1.413362701908949E-2</v>
      </c>
      <c r="FL167" s="169">
        <f>AVERAGEIFS('WEEKLY DATA'!FL$11:FL$14577,'WEEKLY DATA'!$A$11:$A$14577,'MONTHLY DATA'!$A167,'WEEKLY DATA'!$B$11:$B$14577,'MONTHLY DATA'!$B167)</f>
        <v>294.6875</v>
      </c>
      <c r="FM167" s="78">
        <f>AVERAGEIFS('WEEKLY DATA'!FM$11:FM$14577,'WEEKLY DATA'!$A$11:$A$14577,'MONTHLY DATA'!$A167,'WEEKLY DATA'!$B$11:$B$14577,'MONTHLY DATA'!$B167)</f>
        <v>304.6875</v>
      </c>
      <c r="FN167" s="78">
        <f>AVERAGEIFS('WEEKLY DATA'!FN$11:FN$14577,'WEEKLY DATA'!$A$11:$A$14577,'MONTHLY DATA'!$A167,'WEEKLY DATA'!$B$11:$B$14577,'MONTHLY DATA'!$B167)</f>
        <v>299.6875</v>
      </c>
      <c r="FO167" s="154">
        <f t="shared" si="149"/>
        <v>3.6980968858131513E-2</v>
      </c>
      <c r="FP167" s="78">
        <f>AVERAGEIFS('WEEKLY DATA'!FP$11:FP$14577,'WEEKLY DATA'!$A$11:$A$14577,'MONTHLY DATA'!$A167,'WEEKLY DATA'!$B$11:$B$14577,'MONTHLY DATA'!$B167)</f>
        <v>307.5</v>
      </c>
      <c r="FQ167" s="78">
        <f>AVERAGEIFS('WEEKLY DATA'!FQ$11:FQ$14577,'WEEKLY DATA'!$A$11:$A$14577,'MONTHLY DATA'!$A167,'WEEKLY DATA'!$B$11:$B$14577,'MONTHLY DATA'!$B167)</f>
        <v>317.5</v>
      </c>
      <c r="FR167" s="78">
        <f>AVERAGEIFS('WEEKLY DATA'!FR$11:FR$14577,'WEEKLY DATA'!$A$11:$A$14577,'MONTHLY DATA'!$A167,'WEEKLY DATA'!$B$11:$B$14577,'MONTHLY DATA'!$B167)</f>
        <v>312.5</v>
      </c>
      <c r="FS167" s="154">
        <f t="shared" si="150"/>
        <v>8.0645161290322509E-3</v>
      </c>
      <c r="FT167" s="78">
        <f>AVERAGEIFS('WEEKLY DATA'!FT$11:FT$14577,'WEEKLY DATA'!$A$11:$A$14577,'MONTHLY DATA'!$A167,'WEEKLY DATA'!$B$11:$B$14577,'MONTHLY DATA'!$B167)</f>
        <v>315</v>
      </c>
      <c r="FU167" s="78">
        <f>AVERAGEIFS('WEEKLY DATA'!FU$11:FU$14577,'WEEKLY DATA'!$A$11:$A$14577,'MONTHLY DATA'!$A167,'WEEKLY DATA'!$B$11:$B$14577,'MONTHLY DATA'!$B167)</f>
        <v>325</v>
      </c>
      <c r="FV167" s="78">
        <f>AVERAGEIFS('WEEKLY DATA'!FV$11:FV$14577,'WEEKLY DATA'!$A$11:$A$14577,'MONTHLY DATA'!$A167,'WEEKLY DATA'!$B$11:$B$14577,'MONTHLY DATA'!$B167)</f>
        <v>320</v>
      </c>
      <c r="FW167" s="154">
        <f t="shared" si="151"/>
        <v>0.11304347826086958</v>
      </c>
      <c r="FX167" s="78">
        <f>AVERAGEIFS('WEEKLY DATA'!FX$11:FX$14577,'WEEKLY DATA'!$A$11:$A$14577,'MONTHLY DATA'!$A167,'WEEKLY DATA'!$B$11:$B$14577,'MONTHLY DATA'!$B167)</f>
        <v>274.6875</v>
      </c>
      <c r="FY167" s="78">
        <f>AVERAGEIFS('WEEKLY DATA'!FY$11:FY$14577,'WEEKLY DATA'!$A$11:$A$14577,'MONTHLY DATA'!$A167,'WEEKLY DATA'!$B$11:$B$14577,'MONTHLY DATA'!$B167)</f>
        <v>284.6875</v>
      </c>
      <c r="FZ167" s="78">
        <f>AVERAGEIFS('WEEKLY DATA'!FZ$11:FZ$14577,'WEEKLY DATA'!$A$11:$A$14577,'MONTHLY DATA'!$A167,'WEEKLY DATA'!$B$11:$B$14577,'MONTHLY DATA'!$B167)</f>
        <v>279.6875</v>
      </c>
      <c r="GA167" s="154">
        <f t="shared" si="152"/>
        <v>2.4496336996336909E-2</v>
      </c>
      <c r="GB167" s="78">
        <f>AVERAGEIFS('WEEKLY DATA'!GB$11:GB$14577,'WEEKLY DATA'!$A$11:$A$14577,'MONTHLY DATA'!$A167,'WEEKLY DATA'!$B$11:$B$14577,'MONTHLY DATA'!$B167)</f>
        <v>503.4375</v>
      </c>
      <c r="GC167" s="78">
        <f>AVERAGEIFS('WEEKLY DATA'!GC$11:GC$14577,'WEEKLY DATA'!$A$11:$A$14577,'MONTHLY DATA'!$A167,'WEEKLY DATA'!$B$11:$B$14577,'MONTHLY DATA'!$B167)</f>
        <v>513.4375</v>
      </c>
      <c r="GD167" s="78">
        <f>AVERAGEIFS('WEEKLY DATA'!GD$11:GD$14577,'WEEKLY DATA'!$A$11:$A$14577,'MONTHLY DATA'!$A167,'WEEKLY DATA'!$B$11:$B$14577,'MONTHLY DATA'!$B167)</f>
        <v>508.4375</v>
      </c>
      <c r="GE167" s="154">
        <f t="shared" si="153"/>
        <v>-1.7512077294685957E-2</v>
      </c>
      <c r="GF167" s="169">
        <f>AVERAGEIFS('WEEKLY DATA'!GF$11:GF$14577,'WEEKLY DATA'!$A$11:$A$14577,'MONTHLY DATA'!$A167,'WEEKLY DATA'!$B$11:$B$14577,'MONTHLY DATA'!$B167)</f>
        <v>444.6875</v>
      </c>
      <c r="GG167" s="78">
        <f>AVERAGEIFS('WEEKLY DATA'!GG$11:GG$14577,'WEEKLY DATA'!$A$11:$A$14577,'MONTHLY DATA'!$A167,'WEEKLY DATA'!$B$11:$B$14577,'MONTHLY DATA'!$B167)</f>
        <v>454.6875</v>
      </c>
      <c r="GH167" s="78">
        <f>AVERAGEIFS('WEEKLY DATA'!GH$11:GH$14577,'WEEKLY DATA'!$A$11:$A$14577,'MONTHLY DATA'!$A167,'WEEKLY DATA'!$B$11:$B$14577,'MONTHLY DATA'!$B167)</f>
        <v>449.6875</v>
      </c>
      <c r="GI167" s="154">
        <f t="shared" si="154"/>
        <v>-6.2154696132596943E-3</v>
      </c>
      <c r="GJ167" s="78">
        <f>AVERAGEIFS('WEEKLY DATA'!GJ$11:GJ$14577,'WEEKLY DATA'!$A$11:$A$14577,'MONTHLY DATA'!$A167,'WEEKLY DATA'!$B$11:$B$14577,'MONTHLY DATA'!$B167)</f>
        <v>491.875</v>
      </c>
      <c r="GK167" s="78">
        <f>AVERAGEIFS('WEEKLY DATA'!GK$11:GK$14577,'WEEKLY DATA'!$A$11:$A$14577,'MONTHLY DATA'!$A167,'WEEKLY DATA'!$B$11:$B$14577,'MONTHLY DATA'!$B167)</f>
        <v>501.875</v>
      </c>
      <c r="GL167" s="78">
        <f>AVERAGEIFS('WEEKLY DATA'!GL$11:GL$14577,'WEEKLY DATA'!$A$11:$A$14577,'MONTHLY DATA'!$A167,'WEEKLY DATA'!$B$11:$B$14577,'MONTHLY DATA'!$B167)</f>
        <v>496.875</v>
      </c>
      <c r="GM167" s="154">
        <f t="shared" si="155"/>
        <v>8.8832487309644659E-3</v>
      </c>
      <c r="GN167" s="78">
        <f>AVERAGEIFS('WEEKLY DATA'!GN$11:GN$14577,'WEEKLY DATA'!$A$11:$A$14577,'MONTHLY DATA'!$A167,'WEEKLY DATA'!$B$11:$B$14577,'MONTHLY DATA'!$B167)</f>
        <v>620</v>
      </c>
      <c r="GO167" s="78">
        <f>AVERAGEIFS('WEEKLY DATA'!GO$11:GO$14577,'WEEKLY DATA'!$A$11:$A$14577,'MONTHLY DATA'!$A167,'WEEKLY DATA'!$B$11:$B$14577,'MONTHLY DATA'!$B167)</f>
        <v>630</v>
      </c>
      <c r="GP167" s="78">
        <f>AVERAGEIFS('WEEKLY DATA'!GP$11:GP$14577,'WEEKLY DATA'!$A$11:$A$14577,'MONTHLY DATA'!$A167,'WEEKLY DATA'!$B$11:$B$14577,'MONTHLY DATA'!$B167)</f>
        <v>625</v>
      </c>
      <c r="GQ167" s="154">
        <f t="shared" si="156"/>
        <v>1.6025641025640969E-3</v>
      </c>
      <c r="GR167" s="78"/>
    </row>
    <row r="168" spans="1:200" ht="15.75" x14ac:dyDescent="0.25">
      <c r="A168">
        <f t="shared" si="106"/>
        <v>2</v>
      </c>
      <c r="B168">
        <f t="shared" si="107"/>
        <v>2023</v>
      </c>
      <c r="C168" s="86">
        <v>44958</v>
      </c>
      <c r="D168" s="78">
        <f>AVERAGEIFS('WEEKLY DATA'!D$11:D$14577,'WEEKLY DATA'!$A$11:$A$14577,'MONTHLY DATA'!$A168,'WEEKLY DATA'!$B$11:$B$14577,'MONTHLY DATA'!$B168)</f>
        <v>406.25</v>
      </c>
      <c r="E168" s="78">
        <f>AVERAGEIFS('WEEKLY DATA'!E$11:E$14577,'WEEKLY DATA'!$A$11:$A$14577,'MONTHLY DATA'!$A168,'WEEKLY DATA'!$B$11:$B$14577,'MONTHLY DATA'!$B168)</f>
        <v>416.25</v>
      </c>
      <c r="F168" s="78">
        <f>AVERAGEIFS('WEEKLY DATA'!F$11:F$14577,'WEEKLY DATA'!$A$11:$A$14577,'MONTHLY DATA'!$A168,'WEEKLY DATA'!$B$11:$B$14577,'MONTHLY DATA'!$B168)</f>
        <v>411.25</v>
      </c>
      <c r="G168" s="154">
        <f t="shared" si="108"/>
        <v>1.1529592621060791E-2</v>
      </c>
      <c r="H168" s="169">
        <f>AVERAGEIFS('WEEKLY DATA'!H$11:H$14577,'WEEKLY DATA'!$A$11:$A$14577,'MONTHLY DATA'!$A168,'WEEKLY DATA'!$B$11:$B$14577,'MONTHLY DATA'!$B168)</f>
        <v>388.75</v>
      </c>
      <c r="I168" s="78">
        <f>AVERAGEIFS('WEEKLY DATA'!I$11:I$14577,'WEEKLY DATA'!$A$11:$A$14577,'MONTHLY DATA'!$A168,'WEEKLY DATA'!$B$11:$B$14577,'MONTHLY DATA'!$B168)</f>
        <v>398.75</v>
      </c>
      <c r="J168" s="78">
        <f>AVERAGEIFS('WEEKLY DATA'!J$11:J$14577,'WEEKLY DATA'!$A$11:$A$14577,'MONTHLY DATA'!$A168,'WEEKLY DATA'!$B$11:$B$14577,'MONTHLY DATA'!$B168)</f>
        <v>393.75</v>
      </c>
      <c r="K168" s="154">
        <f t="shared" si="109"/>
        <v>1.1235955056179803E-2</v>
      </c>
      <c r="L168" s="169">
        <f>AVERAGEIFS('WEEKLY DATA'!L$11:L$14577,'WEEKLY DATA'!$A$11:$A$14577,'MONTHLY DATA'!$A168,'WEEKLY DATA'!$B$11:$B$14577,'MONTHLY DATA'!$B168)</f>
        <v>474.375</v>
      </c>
      <c r="M168" s="78">
        <f>AVERAGEIFS('WEEKLY DATA'!M$11:M$14577,'WEEKLY DATA'!$A$11:$A$14577,'MONTHLY DATA'!$A168,'WEEKLY DATA'!$B$11:$B$14577,'MONTHLY DATA'!$B168)</f>
        <v>484.375</v>
      </c>
      <c r="N168" s="78">
        <f>AVERAGEIFS('WEEKLY DATA'!N$11:N$14577,'WEEKLY DATA'!$A$11:$A$14577,'MONTHLY DATA'!$A168,'WEEKLY DATA'!$B$11:$B$14577,'MONTHLY DATA'!$B168)</f>
        <v>479.375</v>
      </c>
      <c r="O168" s="154">
        <f t="shared" si="110"/>
        <v>4.7814207650273222E-2</v>
      </c>
      <c r="P168" s="169">
        <f>AVERAGEIFS('WEEKLY DATA'!P$11:P$14577,'WEEKLY DATA'!$A$11:$A$14577,'MONTHLY DATA'!$A168,'WEEKLY DATA'!$B$11:$B$14577,'MONTHLY DATA'!$B168)</f>
        <v>425.625</v>
      </c>
      <c r="Q168" s="78">
        <f>AVERAGEIFS('WEEKLY DATA'!Q$11:Q$14577,'WEEKLY DATA'!$A$11:$A$14577,'MONTHLY DATA'!$A168,'WEEKLY DATA'!$B$11:$B$14577,'MONTHLY DATA'!$B168)</f>
        <v>435.625</v>
      </c>
      <c r="R168" s="78">
        <f>AVERAGEIFS('WEEKLY DATA'!R$11:R$14577,'WEEKLY DATA'!$A$11:$A$14577,'MONTHLY DATA'!$A168,'WEEKLY DATA'!$B$11:$B$14577,'MONTHLY DATA'!$B168)</f>
        <v>430.625</v>
      </c>
      <c r="S168" s="154">
        <f t="shared" si="111"/>
        <v>2.2255192878338326E-2</v>
      </c>
      <c r="T168" s="169">
        <f>AVERAGEIFS('WEEKLY DATA'!T$11:T$14577,'WEEKLY DATA'!$A$11:$A$14577,'MONTHLY DATA'!$A168,'WEEKLY DATA'!$B$11:$B$14577,'MONTHLY DATA'!$B168)</f>
        <v>388.75</v>
      </c>
      <c r="U168" s="78">
        <f>AVERAGEIFS('WEEKLY DATA'!U$11:U$14577,'WEEKLY DATA'!$A$11:$A$14577,'MONTHLY DATA'!$A168,'WEEKLY DATA'!$B$11:$B$14577,'MONTHLY DATA'!$B168)</f>
        <v>398.75</v>
      </c>
      <c r="V168" s="78">
        <f>AVERAGEIFS('WEEKLY DATA'!V$11:V$14577,'WEEKLY DATA'!$A$11:$A$14577,'MONTHLY DATA'!$A168,'WEEKLY DATA'!$B$11:$B$14577,'MONTHLY DATA'!$B168)</f>
        <v>393.75</v>
      </c>
      <c r="W168" s="154">
        <f t="shared" si="112"/>
        <v>-1.5625E-2</v>
      </c>
      <c r="X168" s="169">
        <f>AVERAGEIFS('WEEKLY DATA'!X$11:X$14577,'WEEKLY DATA'!$A$11:$A$14577,'MONTHLY DATA'!$A168,'WEEKLY DATA'!$B$11:$B$14577,'MONTHLY DATA'!$B168)</f>
        <v>395</v>
      </c>
      <c r="Y168" s="78">
        <f>AVERAGEIFS('WEEKLY DATA'!Y$11:Y$14577,'WEEKLY DATA'!$A$11:$A$14577,'MONTHLY DATA'!$A168,'WEEKLY DATA'!$B$11:$B$14577,'MONTHLY DATA'!$B168)</f>
        <v>405</v>
      </c>
      <c r="Z168" s="78">
        <f>AVERAGEIFS('WEEKLY DATA'!Z$11:Z$14577,'WEEKLY DATA'!$A$11:$A$14577,'MONTHLY DATA'!$A168,'WEEKLY DATA'!$B$11:$B$14577,'MONTHLY DATA'!$B168)</f>
        <v>400</v>
      </c>
      <c r="AA168" s="154">
        <f t="shared" si="113"/>
        <v>1.5649452269170805E-3</v>
      </c>
      <c r="AB168" s="169">
        <f>AVERAGEIFS('WEEKLY DATA'!AB$11:AB$14577,'WEEKLY DATA'!$A$11:$A$14577,'MONTHLY DATA'!$A168,'WEEKLY DATA'!$B$11:$B$14577,'MONTHLY DATA'!$B168)</f>
        <v>462.5</v>
      </c>
      <c r="AC168" s="78">
        <f>AVERAGEIFS('WEEKLY DATA'!AC$11:AC$14577,'WEEKLY DATA'!$A$11:$A$14577,'MONTHLY DATA'!$A168,'WEEKLY DATA'!$B$11:$B$14577,'MONTHLY DATA'!$B168)</f>
        <v>472.5</v>
      </c>
      <c r="AD168" s="78">
        <f>AVERAGEIFS('WEEKLY DATA'!AD$11:AD$14577,'WEEKLY DATA'!$A$11:$A$14577,'MONTHLY DATA'!$A168,'WEEKLY DATA'!$B$11:$B$14577,'MONTHLY DATA'!$B168)</f>
        <v>467.5</v>
      </c>
      <c r="AE168" s="154">
        <f t="shared" si="114"/>
        <v>3.4578146611341731E-2</v>
      </c>
      <c r="AF168" s="169">
        <f>AVERAGEIFS('WEEKLY DATA'!AF$11:AF$14577,'WEEKLY DATA'!$A$11:$A$14577,'MONTHLY DATA'!$A168,'WEEKLY DATA'!$B$11:$B$14577,'MONTHLY DATA'!$B168)</f>
        <v>400</v>
      </c>
      <c r="AG168" s="78">
        <f>AVERAGEIFS('WEEKLY DATA'!AG$11:AG$14577,'WEEKLY DATA'!$A$11:$A$14577,'MONTHLY DATA'!$A168,'WEEKLY DATA'!$B$11:$B$14577,'MONTHLY DATA'!$B168)</f>
        <v>410</v>
      </c>
      <c r="AH168" s="78">
        <f>AVERAGEIFS('WEEKLY DATA'!AH$11:AH$14577,'WEEKLY DATA'!$A$11:$A$14577,'MONTHLY DATA'!$A168,'WEEKLY DATA'!$B$11:$B$14577,'MONTHLY DATA'!$B168)</f>
        <v>405</v>
      </c>
      <c r="AI168" s="154">
        <f t="shared" si="115"/>
        <v>-5.372217958557135E-3</v>
      </c>
      <c r="AJ168" s="169">
        <f>AVERAGEIFS('WEEKLY DATA'!AJ$11:AJ$14577,'WEEKLY DATA'!$A$11:$A$14577,'MONTHLY DATA'!$A168,'WEEKLY DATA'!$B$11:$B$14577,'MONTHLY DATA'!$B168)</f>
        <v>398.75</v>
      </c>
      <c r="AK168" s="78">
        <f>AVERAGEIFS('WEEKLY DATA'!AK$11:AK$14577,'WEEKLY DATA'!$A$11:$A$14577,'MONTHLY DATA'!$A168,'WEEKLY DATA'!$B$11:$B$14577,'MONTHLY DATA'!$B168)</f>
        <v>408.75</v>
      </c>
      <c r="AL168" s="78">
        <f>AVERAGEIFS('WEEKLY DATA'!AL$11:AL$14577,'WEEKLY DATA'!$A$11:$A$14577,'MONTHLY DATA'!$A168,'WEEKLY DATA'!$B$11:$B$14577,'MONTHLY DATA'!$B168)</f>
        <v>403.75</v>
      </c>
      <c r="AM168" s="154">
        <f t="shared" si="116"/>
        <v>7.0148090413093556E-3</v>
      </c>
      <c r="AN168" s="169">
        <f>AVERAGEIFS('WEEKLY DATA'!AN$11:AN$14577,'WEEKLY DATA'!$A$11:$A$14577,'MONTHLY DATA'!$A168,'WEEKLY DATA'!$B$11:$B$14577,'MONTHLY DATA'!$B168)</f>
        <v>343.75</v>
      </c>
      <c r="AO168" s="78">
        <f>AVERAGEIFS('WEEKLY DATA'!AO$11:AO$14577,'WEEKLY DATA'!$A$11:$A$14577,'MONTHLY DATA'!$A168,'WEEKLY DATA'!$B$11:$B$14577,'MONTHLY DATA'!$B168)</f>
        <v>353.75</v>
      </c>
      <c r="AP168" s="78">
        <f>AVERAGEIFS('WEEKLY DATA'!AP$11:AP$14577,'WEEKLY DATA'!$A$11:$A$14577,'MONTHLY DATA'!$A168,'WEEKLY DATA'!$B$11:$B$14577,'MONTHLY DATA'!$B168)</f>
        <v>348.75</v>
      </c>
      <c r="AQ168" s="154">
        <f t="shared" si="117"/>
        <v>4.1044776119403048E-2</v>
      </c>
      <c r="AR168" s="169">
        <f>AVERAGEIFS('WEEKLY DATA'!AR$11:AR$14577,'WEEKLY DATA'!$A$11:$A$14577,'MONTHLY DATA'!$A168,'WEEKLY DATA'!$B$11:$B$14577,'MONTHLY DATA'!$B168)</f>
        <v>462.5</v>
      </c>
      <c r="AS168" s="78">
        <f>AVERAGEIFS('WEEKLY DATA'!AS$11:AS$14577,'WEEKLY DATA'!$A$11:$A$14577,'MONTHLY DATA'!$A168,'WEEKLY DATA'!$B$11:$B$14577,'MONTHLY DATA'!$B168)</f>
        <v>472.5</v>
      </c>
      <c r="AT168" s="78">
        <f>AVERAGEIFS('WEEKLY DATA'!AT$11:AT$14577,'WEEKLY DATA'!$A$11:$A$14577,'MONTHLY DATA'!$A168,'WEEKLY DATA'!$B$11:$B$14577,'MONTHLY DATA'!$B168)</f>
        <v>467.5</v>
      </c>
      <c r="AU168" s="154">
        <f t="shared" si="118"/>
        <v>2.0463847203274321E-2</v>
      </c>
      <c r="AV168" s="169">
        <f>AVERAGEIFS('WEEKLY DATA'!AV$11:AV$14577,'WEEKLY DATA'!$A$11:$A$14577,'MONTHLY DATA'!$A168,'WEEKLY DATA'!$B$11:$B$14577,'MONTHLY DATA'!$B168)</f>
        <v>351.875</v>
      </c>
      <c r="AW168" s="78">
        <f>AVERAGEIFS('WEEKLY DATA'!AW$11:AW$14577,'WEEKLY DATA'!$A$11:$A$14577,'MONTHLY DATA'!$A168,'WEEKLY DATA'!$B$11:$B$14577,'MONTHLY DATA'!$B168)</f>
        <v>361.875</v>
      </c>
      <c r="AX168" s="78">
        <f>AVERAGEIFS('WEEKLY DATA'!AX$11:AX$14577,'WEEKLY DATA'!$A$11:$A$14577,'MONTHLY DATA'!$A168,'WEEKLY DATA'!$B$11:$B$14577,'MONTHLY DATA'!$B168)</f>
        <v>356.875</v>
      </c>
      <c r="AY168" s="154">
        <f t="shared" si="119"/>
        <v>3.5149384885764245E-3</v>
      </c>
      <c r="AZ168" s="169">
        <f>AVERAGEIFS('WEEKLY DATA'!AZ$11:AZ$14577,'WEEKLY DATA'!$A$11:$A$14577,'MONTHLY DATA'!$A168,'WEEKLY DATA'!$B$11:$B$14577,'MONTHLY DATA'!$B168)</f>
        <v>398.75</v>
      </c>
      <c r="BA168" s="78">
        <f>AVERAGEIFS('WEEKLY DATA'!BA$11:BA$14577,'WEEKLY DATA'!$A$11:$A$14577,'MONTHLY DATA'!$A168,'WEEKLY DATA'!$B$11:$B$14577,'MONTHLY DATA'!$B168)</f>
        <v>408.75</v>
      </c>
      <c r="BB168" s="78">
        <f>AVERAGEIFS('WEEKLY DATA'!BB$11:BB$14577,'WEEKLY DATA'!$A$11:$A$14577,'MONTHLY DATA'!$A168,'WEEKLY DATA'!$B$11:$B$14577,'MONTHLY DATA'!$B168)</f>
        <v>403.75</v>
      </c>
      <c r="BC168" s="154">
        <f t="shared" si="120"/>
        <v>7.0148090413093556E-3</v>
      </c>
      <c r="BD168" s="169">
        <f>AVERAGEIFS('WEEKLY DATA'!BD$11:BD$14577,'WEEKLY DATA'!$A$11:$A$14577,'MONTHLY DATA'!$A168,'WEEKLY DATA'!$B$11:$B$14577,'MONTHLY DATA'!$B168)</f>
        <v>370.625</v>
      </c>
      <c r="BE168" s="78">
        <f>AVERAGEIFS('WEEKLY DATA'!BE$11:BE$14577,'WEEKLY DATA'!$A$11:$A$14577,'MONTHLY DATA'!$A168,'WEEKLY DATA'!$B$11:$B$14577,'MONTHLY DATA'!$B168)</f>
        <v>380.625</v>
      </c>
      <c r="BF168" s="78">
        <f>AVERAGEIFS('WEEKLY DATA'!BF$11:BF$14577,'WEEKLY DATA'!$A$11:$A$14577,'MONTHLY DATA'!$A168,'WEEKLY DATA'!$B$11:$B$14577,'MONTHLY DATA'!$B168)</f>
        <v>375.625</v>
      </c>
      <c r="BG168" s="154">
        <f t="shared" si="121"/>
        <v>4.7951176983435095E-2</v>
      </c>
      <c r="BH168" s="169">
        <f>AVERAGEIFS('WEEKLY DATA'!BH$11:BH$14577,'WEEKLY DATA'!$A$11:$A$14577,'MONTHLY DATA'!$A168,'WEEKLY DATA'!$B$11:$B$14577,'MONTHLY DATA'!$B168)</f>
        <v>456.25</v>
      </c>
      <c r="BI168" s="78">
        <f>AVERAGEIFS('WEEKLY DATA'!BI$11:BI$14577,'WEEKLY DATA'!$A$11:$A$14577,'MONTHLY DATA'!$A168,'WEEKLY DATA'!$B$11:$B$14577,'MONTHLY DATA'!$B168)</f>
        <v>466.25</v>
      </c>
      <c r="BJ168" s="78">
        <f>AVERAGEIFS('WEEKLY DATA'!BJ$11:BJ$14577,'WEEKLY DATA'!$A$11:$A$14577,'MONTHLY DATA'!$A168,'WEEKLY DATA'!$B$11:$B$14577,'MONTHLY DATA'!$B168)</f>
        <v>461.25</v>
      </c>
      <c r="BK168" s="154">
        <f t="shared" si="122"/>
        <v>6.8212824010913664E-3</v>
      </c>
      <c r="BL168" s="169">
        <f>AVERAGEIFS('WEEKLY DATA'!BL$11:BL$14577,'WEEKLY DATA'!$A$11:$A$14577,'MONTHLY DATA'!$A168,'WEEKLY DATA'!$B$11:$B$14577,'MONTHLY DATA'!$B168)</f>
        <v>338.75</v>
      </c>
      <c r="BM168" s="78">
        <f>AVERAGEIFS('WEEKLY DATA'!BM$11:BM$14577,'WEEKLY DATA'!$A$11:$A$14577,'MONTHLY DATA'!$A168,'WEEKLY DATA'!$B$11:$B$14577,'MONTHLY DATA'!$B168)</f>
        <v>348.75</v>
      </c>
      <c r="BN168" s="78">
        <f>AVERAGEIFS('WEEKLY DATA'!BN$11:BN$14577,'WEEKLY DATA'!$A$11:$A$14577,'MONTHLY DATA'!$A168,'WEEKLY DATA'!$B$11:$B$14577,'MONTHLY DATA'!$B168)</f>
        <v>343.75</v>
      </c>
      <c r="BO168" s="154">
        <f t="shared" si="123"/>
        <v>4.1666666666666741E-2</v>
      </c>
      <c r="BP168" s="78">
        <f>AVERAGEIFS('WEEKLY DATA'!BP$11:BP$14577,'WEEKLY DATA'!$A$11:$A$14577,'MONTHLY DATA'!$A168,'WEEKLY DATA'!$B$11:$B$14577,'MONTHLY DATA'!$B168)</f>
        <v>405.625</v>
      </c>
      <c r="BQ168" s="78">
        <f>AVERAGEIFS('WEEKLY DATA'!BQ$11:BQ$14577,'WEEKLY DATA'!$A$11:$A$14577,'MONTHLY DATA'!$A168,'WEEKLY DATA'!$B$11:$B$14577,'MONTHLY DATA'!$B168)</f>
        <v>415.625</v>
      </c>
      <c r="BR168" s="78">
        <f>AVERAGEIFS('WEEKLY DATA'!BR$11:BR$14577,'WEEKLY DATA'!$A$11:$A$14577,'MONTHLY DATA'!$A168,'WEEKLY DATA'!$B$11:$B$14577,'MONTHLY DATA'!$B168)</f>
        <v>410.625</v>
      </c>
      <c r="BS168" s="154">
        <f t="shared" si="124"/>
        <v>8.4420567920184819E-3</v>
      </c>
      <c r="BT168" s="78">
        <f>AVERAGEIFS('WEEKLY DATA'!BT$11:BT$14577,'WEEKLY DATA'!$A$11:$A$14577,'MONTHLY DATA'!$A168,'WEEKLY DATA'!$B$11:$B$14577,'MONTHLY DATA'!$B168)</f>
        <v>350</v>
      </c>
      <c r="BU168" s="78">
        <f>AVERAGEIFS('WEEKLY DATA'!BU$11:BU$14577,'WEEKLY DATA'!$A$11:$A$14577,'MONTHLY DATA'!$A168,'WEEKLY DATA'!$B$11:$B$14577,'MONTHLY DATA'!$B168)</f>
        <v>360</v>
      </c>
      <c r="BV168" s="78">
        <f>AVERAGEIFS('WEEKLY DATA'!BV$11:BV$14577,'WEEKLY DATA'!$A$11:$A$14577,'MONTHLY DATA'!$A168,'WEEKLY DATA'!$B$11:$B$14577,'MONTHLY DATA'!$B168)</f>
        <v>355</v>
      </c>
      <c r="BW168" s="154">
        <f t="shared" si="125"/>
        <v>-2.6338893766462146E-3</v>
      </c>
      <c r="BX168" s="78">
        <f>AVERAGEIFS('WEEKLY DATA'!BX$11:BX$14577,'WEEKLY DATA'!$A$11:$A$14577,'MONTHLY DATA'!$A168,'WEEKLY DATA'!$B$11:$B$14577,'MONTHLY DATA'!$B168)</f>
        <v>442.5</v>
      </c>
      <c r="BY168" s="78">
        <f>AVERAGEIFS('WEEKLY DATA'!BY$11:BY$14577,'WEEKLY DATA'!$A$11:$A$14577,'MONTHLY DATA'!$A168,'WEEKLY DATA'!$B$11:$B$14577,'MONTHLY DATA'!$B168)</f>
        <v>452.5</v>
      </c>
      <c r="BZ168" s="78">
        <f>AVERAGEIFS('WEEKLY DATA'!BZ$11:BZ$14577,'WEEKLY DATA'!$A$11:$A$14577,'MONTHLY DATA'!$A168,'WEEKLY DATA'!$B$11:$B$14577,'MONTHLY DATA'!$B168)</f>
        <v>447.5</v>
      </c>
      <c r="CA168" s="154">
        <f t="shared" si="126"/>
        <v>1.7045454545454586E-2</v>
      </c>
      <c r="CB168" s="78">
        <f>AVERAGEIFS('WEEKLY DATA'!CB$11:CB$14577,'WEEKLY DATA'!$A$11:$A$14577,'MONTHLY DATA'!$A168,'WEEKLY DATA'!$B$11:$B$14577,'MONTHLY DATA'!$B168)</f>
        <v>526.25</v>
      </c>
      <c r="CC168" s="78">
        <f>AVERAGEIFS('WEEKLY DATA'!CC$11:CC$14577,'WEEKLY DATA'!$A$11:$A$14577,'MONTHLY DATA'!$A168,'WEEKLY DATA'!$B$11:$B$14577,'MONTHLY DATA'!$B168)</f>
        <v>536.25</v>
      </c>
      <c r="CD168" s="78">
        <f>AVERAGEIFS('WEEKLY DATA'!CD$11:CD$14577,'WEEKLY DATA'!$A$11:$A$14577,'MONTHLY DATA'!$A168,'WEEKLY DATA'!$B$11:$B$14577,'MONTHLY DATA'!$B168)</f>
        <v>531.25</v>
      </c>
      <c r="CE168" s="154">
        <f t="shared" si="127"/>
        <v>-9.3240093240093413E-3</v>
      </c>
      <c r="CF168" s="78">
        <f>AVERAGEIFS('WEEKLY DATA'!CF$11:CF$14577,'WEEKLY DATA'!$A$11:$A$14577,'MONTHLY DATA'!$A168,'WEEKLY DATA'!$B$11:$B$14577,'MONTHLY DATA'!$B168)</f>
        <v>380</v>
      </c>
      <c r="CG168" s="78">
        <f>AVERAGEIFS('WEEKLY DATA'!CG$11:CG$14577,'WEEKLY DATA'!$A$11:$A$14577,'MONTHLY DATA'!$A168,'WEEKLY DATA'!$B$11:$B$14577,'MONTHLY DATA'!$B168)</f>
        <v>390</v>
      </c>
      <c r="CH168" s="78">
        <f>AVERAGEIFS('WEEKLY DATA'!CH$11:CH$14577,'WEEKLY DATA'!$A$11:$A$14577,'MONTHLY DATA'!$A168,'WEEKLY DATA'!$B$11:$B$14577,'MONTHLY DATA'!$B168)</f>
        <v>385</v>
      </c>
      <c r="CI168" s="154">
        <f t="shared" si="128"/>
        <v>-1.5187849720223801E-2</v>
      </c>
      <c r="CJ168" s="78">
        <f>AVERAGEIFS('WEEKLY DATA'!CJ$11:CJ$14577,'WEEKLY DATA'!$A$11:$A$14577,'MONTHLY DATA'!$A168,'WEEKLY DATA'!$B$11:$B$14577,'MONTHLY DATA'!$B168)</f>
        <v>325</v>
      </c>
      <c r="CK168" s="78">
        <f>AVERAGEIFS('WEEKLY DATA'!CK$11:CK$14577,'WEEKLY DATA'!$A$11:$A$14577,'MONTHLY DATA'!$A168,'WEEKLY DATA'!$B$11:$B$14577,'MONTHLY DATA'!$B168)</f>
        <v>335</v>
      </c>
      <c r="CL168" s="78">
        <f>AVERAGEIFS('WEEKLY DATA'!CL$11:CL$14577,'WEEKLY DATA'!$A$11:$A$14577,'MONTHLY DATA'!$A168,'WEEKLY DATA'!$B$11:$B$14577,'MONTHLY DATA'!$B168)</f>
        <v>330</v>
      </c>
      <c r="CM168" s="154">
        <f t="shared" si="129"/>
        <v>0</v>
      </c>
      <c r="CN168" s="78">
        <f>AVERAGEIFS('WEEKLY DATA'!CN$11:CN$14577,'WEEKLY DATA'!$A$11:$A$14577,'MONTHLY DATA'!$A168,'WEEKLY DATA'!$B$11:$B$14577,'MONTHLY DATA'!$B168)</f>
        <v>442.5</v>
      </c>
      <c r="CO168" s="78">
        <f>AVERAGEIFS('WEEKLY DATA'!CO$11:CO$14577,'WEEKLY DATA'!$A$11:$A$14577,'MONTHLY DATA'!$A168,'WEEKLY DATA'!$B$11:$B$14577,'MONTHLY DATA'!$B168)</f>
        <v>452.5</v>
      </c>
      <c r="CP168" s="78">
        <f>AVERAGEIFS('WEEKLY DATA'!CP$11:CP$14577,'WEEKLY DATA'!$A$11:$A$14577,'MONTHLY DATA'!$A168,'WEEKLY DATA'!$B$11:$B$14577,'MONTHLY DATA'!$B168)</f>
        <v>447.5</v>
      </c>
      <c r="CQ168" s="154">
        <f t="shared" si="130"/>
        <v>1.1299435028248483E-2</v>
      </c>
      <c r="CR168" s="78">
        <f>AVERAGEIFS('WEEKLY DATA'!CR$11:CR$14577,'WEEKLY DATA'!$A$11:$A$14577,'MONTHLY DATA'!$A168,'WEEKLY DATA'!$B$11:$B$14577,'MONTHLY DATA'!$B168)</f>
        <v>545</v>
      </c>
      <c r="CS168" s="78">
        <f>AVERAGEIFS('WEEKLY DATA'!CS$11:CS$14577,'WEEKLY DATA'!$A$11:$A$14577,'MONTHLY DATA'!$A168,'WEEKLY DATA'!$B$11:$B$14577,'MONTHLY DATA'!$B168)</f>
        <v>555</v>
      </c>
      <c r="CT168" s="78">
        <f>AVERAGEIFS('WEEKLY DATA'!CT$11:CT$14577,'WEEKLY DATA'!$A$11:$A$14577,'MONTHLY DATA'!$A168,'WEEKLY DATA'!$B$11:$B$14577,'MONTHLY DATA'!$B168)</f>
        <v>550</v>
      </c>
      <c r="CU168" s="154">
        <f t="shared" si="131"/>
        <v>0</v>
      </c>
      <c r="CV168" s="169">
        <f>AVERAGEIFS('WEEKLY DATA'!CV$11:CV$14577,'WEEKLY DATA'!$A$11:$A$14577,'MONTHLY DATA'!$A168,'WEEKLY DATA'!$B$11:$B$14577,'MONTHLY DATA'!$B168)</f>
        <v>416.25</v>
      </c>
      <c r="CW168" s="78">
        <f>AVERAGEIFS('WEEKLY DATA'!CW$11:CW$14577,'WEEKLY DATA'!$A$11:$A$14577,'MONTHLY DATA'!$A168,'WEEKLY DATA'!$B$11:$B$14577,'MONTHLY DATA'!$B168)</f>
        <v>426.25</v>
      </c>
      <c r="CX168" s="78">
        <f>AVERAGEIFS('WEEKLY DATA'!CX$11:CX$14577,'WEEKLY DATA'!$A$11:$A$14577,'MONTHLY DATA'!$A168,'WEEKLY DATA'!$B$11:$B$14577,'MONTHLY DATA'!$B168)</f>
        <v>421.25</v>
      </c>
      <c r="CY168" s="154">
        <f t="shared" si="132"/>
        <v>6.721433905899854E-3</v>
      </c>
      <c r="CZ168" s="169">
        <f>AVERAGEIFS('WEEKLY DATA'!CZ$11:CZ$14577,'WEEKLY DATA'!$A$11:$A$14577,'MONTHLY DATA'!$A168,'WEEKLY DATA'!$B$11:$B$14577,'MONTHLY DATA'!$B168)</f>
        <v>356.875</v>
      </c>
      <c r="DA168" s="78">
        <f>AVERAGEIFS('WEEKLY DATA'!DA$11:DA$14577,'WEEKLY DATA'!$A$11:$A$14577,'MONTHLY DATA'!$A168,'WEEKLY DATA'!$B$11:$B$14577,'MONTHLY DATA'!$B168)</f>
        <v>366.875</v>
      </c>
      <c r="DB168" s="78">
        <f>AVERAGEIFS('WEEKLY DATA'!DB$11:DB$14577,'WEEKLY DATA'!$A$11:$A$14577,'MONTHLY DATA'!$A168,'WEEKLY DATA'!$B$11:$B$14577,'MONTHLY DATA'!$B168)</f>
        <v>361.875</v>
      </c>
      <c r="DC168" s="154">
        <f t="shared" si="133"/>
        <v>6.0816681146829144E-3</v>
      </c>
      <c r="DD168" s="78">
        <f>AVERAGEIFS('WEEKLY DATA'!DD$11:DD$14577,'WEEKLY DATA'!$A$11:$A$14577,'MONTHLY DATA'!$A168,'WEEKLY DATA'!$B$11:$B$14577,'MONTHLY DATA'!$B168)</f>
        <v>510</v>
      </c>
      <c r="DE168" s="78">
        <f>AVERAGEIFS('WEEKLY DATA'!DE$11:DE$14577,'WEEKLY DATA'!$A$11:$A$14577,'MONTHLY DATA'!$A168,'WEEKLY DATA'!$B$11:$B$14577,'MONTHLY DATA'!$B168)</f>
        <v>520</v>
      </c>
      <c r="DF168" s="78">
        <f>AVERAGEIFS('WEEKLY DATA'!DF$11:DF$14577,'WEEKLY DATA'!$A$11:$A$14577,'MONTHLY DATA'!$A168,'WEEKLY DATA'!$B$11:$B$14577,'MONTHLY DATA'!$B168)</f>
        <v>515</v>
      </c>
      <c r="DG168" s="154">
        <f t="shared" si="134"/>
        <v>5.7766367137355612E-2</v>
      </c>
      <c r="DH168" s="78">
        <f>AVERAGEIFS('WEEKLY DATA'!DH$11:DH$14577,'WEEKLY DATA'!$A$11:$A$14577,'MONTHLY DATA'!$A168,'WEEKLY DATA'!$B$11:$B$14577,'MONTHLY DATA'!$B168)</f>
        <v>530</v>
      </c>
      <c r="DI168" s="78">
        <f>AVERAGEIFS('WEEKLY DATA'!DI$11:DI$14577,'WEEKLY DATA'!$A$11:$A$14577,'MONTHLY DATA'!$A168,'WEEKLY DATA'!$B$11:$B$14577,'MONTHLY DATA'!$B168)</f>
        <v>540</v>
      </c>
      <c r="DJ168" s="78">
        <f>AVERAGEIFS('WEEKLY DATA'!DJ$11:DJ$14577,'WEEKLY DATA'!$A$11:$A$14577,'MONTHLY DATA'!$A168,'WEEKLY DATA'!$B$11:$B$14577,'MONTHLY DATA'!$B168)</f>
        <v>535</v>
      </c>
      <c r="DK168" s="154">
        <f t="shared" si="135"/>
        <v>0</v>
      </c>
      <c r="DL168" s="169">
        <f>AVERAGEIFS('WEEKLY DATA'!DL$11:DL$14577,'WEEKLY DATA'!$A$11:$A$14577,'MONTHLY DATA'!$A168,'WEEKLY DATA'!$B$11:$B$14577,'MONTHLY DATA'!$B168)</f>
        <v>395.625</v>
      </c>
      <c r="DM168" s="78">
        <f>AVERAGEIFS('WEEKLY DATA'!DM$11:DM$14577,'WEEKLY DATA'!$A$11:$A$14577,'MONTHLY DATA'!$A168,'WEEKLY DATA'!$B$11:$B$14577,'MONTHLY DATA'!$B168)</f>
        <v>405.625</v>
      </c>
      <c r="DN168" s="78">
        <f>AVERAGEIFS('WEEKLY DATA'!DN$11:DN$14577,'WEEKLY DATA'!$A$11:$A$14577,'MONTHLY DATA'!$A168,'WEEKLY DATA'!$B$11:$B$14577,'MONTHLY DATA'!$B168)</f>
        <v>400.625</v>
      </c>
      <c r="DO168" s="154">
        <f t="shared" si="136"/>
        <v>5.4901960784312642E-3</v>
      </c>
      <c r="DP168" s="78">
        <f>AVERAGEIFS('WEEKLY DATA'!DP$11:DP$14577,'WEEKLY DATA'!$A$11:$A$14577,'MONTHLY DATA'!$A168,'WEEKLY DATA'!$B$11:$B$14577,'MONTHLY DATA'!$B168)</f>
        <v>323.75</v>
      </c>
      <c r="DQ168" s="78">
        <f>AVERAGEIFS('WEEKLY DATA'!DQ$11:DQ$14577,'WEEKLY DATA'!$A$11:$A$14577,'MONTHLY DATA'!$A168,'WEEKLY DATA'!$B$11:$B$14577,'MONTHLY DATA'!$B168)</f>
        <v>333.75</v>
      </c>
      <c r="DR168" s="78">
        <f>AVERAGEIFS('WEEKLY DATA'!DR$11:DR$14577,'WEEKLY DATA'!$A$11:$A$14577,'MONTHLY DATA'!$A168,'WEEKLY DATA'!$B$11:$B$14577,'MONTHLY DATA'!$B168)</f>
        <v>328.75</v>
      </c>
      <c r="DS168" s="154">
        <f t="shared" si="137"/>
        <v>1.1538461538461497E-2</v>
      </c>
      <c r="DT168" s="78">
        <f>AVERAGEIFS('WEEKLY DATA'!DT$11:DT$14577,'WEEKLY DATA'!$A$11:$A$14577,'MONTHLY DATA'!$A168,'WEEKLY DATA'!$B$11:$B$14577,'MONTHLY DATA'!$B168)</f>
        <v>510</v>
      </c>
      <c r="DU168" s="78">
        <f>AVERAGEIFS('WEEKLY DATA'!DU$11:DU$14577,'WEEKLY DATA'!$A$11:$A$14577,'MONTHLY DATA'!$A168,'WEEKLY DATA'!$B$11:$B$14577,'MONTHLY DATA'!$B168)</f>
        <v>520</v>
      </c>
      <c r="DV168" s="78">
        <f>AVERAGEIFS('WEEKLY DATA'!DV$11:DV$14577,'WEEKLY DATA'!$A$11:$A$14577,'MONTHLY DATA'!$A168,'WEEKLY DATA'!$B$11:$B$14577,'MONTHLY DATA'!$B168)</f>
        <v>515</v>
      </c>
      <c r="DW168" s="154">
        <f t="shared" si="138"/>
        <v>6.0489060489060442E-2</v>
      </c>
      <c r="DX168" s="78">
        <f>AVERAGEIFS('WEEKLY DATA'!DX$11:DX$14577,'WEEKLY DATA'!$A$11:$A$14577,'MONTHLY DATA'!$A168,'WEEKLY DATA'!$B$11:$B$14577,'MONTHLY DATA'!$B168)</f>
        <v>515</v>
      </c>
      <c r="DY168" s="78">
        <f>AVERAGEIFS('WEEKLY DATA'!DY$11:DY$14577,'WEEKLY DATA'!$A$11:$A$14577,'MONTHLY DATA'!$A168,'WEEKLY DATA'!$B$11:$B$14577,'MONTHLY DATA'!$B168)</f>
        <v>525</v>
      </c>
      <c r="DZ168" s="78">
        <f>AVERAGEIFS('WEEKLY DATA'!DZ$11:DZ$14577,'WEEKLY DATA'!$A$11:$A$14577,'MONTHLY DATA'!$A168,'WEEKLY DATA'!$B$11:$B$14577,'MONTHLY DATA'!$B168)</f>
        <v>520</v>
      </c>
      <c r="EA168" s="154">
        <f t="shared" si="139"/>
        <v>-9.52380952380949E-3</v>
      </c>
      <c r="EB168" s="78">
        <f>AVERAGEIFS('WEEKLY DATA'!EB$11:EB$14577,'WEEKLY DATA'!$A$11:$A$14577,'MONTHLY DATA'!$A168,'WEEKLY DATA'!$B$11:$B$14577,'MONTHLY DATA'!$B168)</f>
        <v>376.875</v>
      </c>
      <c r="EC168" s="78">
        <f>AVERAGEIFS('WEEKLY DATA'!EC$11:EC$14577,'WEEKLY DATA'!$A$11:$A$14577,'MONTHLY DATA'!$A168,'WEEKLY DATA'!$B$11:$B$14577,'MONTHLY DATA'!$B168)</f>
        <v>386.875</v>
      </c>
      <c r="ED168" s="78">
        <f>AVERAGEIFS('WEEKLY DATA'!ED$11:ED$14577,'WEEKLY DATA'!$A$11:$A$14577,'MONTHLY DATA'!$A168,'WEEKLY DATA'!$B$11:$B$14577,'MONTHLY DATA'!$B168)</f>
        <v>381.875</v>
      </c>
      <c r="EE168" s="154">
        <f t="shared" si="140"/>
        <v>2.4308466051969901E-2</v>
      </c>
      <c r="EF168" s="169">
        <f>AVERAGEIFS('WEEKLY DATA'!EF$11:EF$14577,'WEEKLY DATA'!$A$11:$A$14577,'MONTHLY DATA'!$A168,'WEEKLY DATA'!$B$11:$B$14577,'MONTHLY DATA'!$B168)</f>
        <v>315</v>
      </c>
      <c r="EG168" s="78">
        <f>AVERAGEIFS('WEEKLY DATA'!EG$11:EG$14577,'WEEKLY DATA'!$A$11:$A$14577,'MONTHLY DATA'!$A168,'WEEKLY DATA'!$B$11:$B$14577,'MONTHLY DATA'!$B168)</f>
        <v>325</v>
      </c>
      <c r="EH168" s="78">
        <f>AVERAGEIFS('WEEKLY DATA'!EH$11:EH$14577,'WEEKLY DATA'!$A$11:$A$14577,'MONTHLY DATA'!$A168,'WEEKLY DATA'!$B$11:$B$14577,'MONTHLY DATA'!$B168)</f>
        <v>320</v>
      </c>
      <c r="EI168" s="154">
        <f t="shared" si="141"/>
        <v>-7.7519379844961378E-3</v>
      </c>
      <c r="EJ168" s="78">
        <f>AVERAGEIFS('WEEKLY DATA'!EJ$11:EJ$14577,'WEEKLY DATA'!$A$11:$A$14577,'MONTHLY DATA'!$A168,'WEEKLY DATA'!$B$11:$B$14577,'MONTHLY DATA'!$B168)</f>
        <v>507.5</v>
      </c>
      <c r="EK168" s="78">
        <f>AVERAGEIFS('WEEKLY DATA'!EK$11:EK$14577,'WEEKLY DATA'!$A$11:$A$14577,'MONTHLY DATA'!$A168,'WEEKLY DATA'!$B$11:$B$14577,'MONTHLY DATA'!$B168)</f>
        <v>517.5</v>
      </c>
      <c r="EL168" s="78">
        <f>AVERAGEIFS('WEEKLY DATA'!EL$11:EL$14577,'WEEKLY DATA'!$A$11:$A$14577,'MONTHLY DATA'!$A168,'WEEKLY DATA'!$B$11:$B$14577,'MONTHLY DATA'!$B168)</f>
        <v>512.5</v>
      </c>
      <c r="EM168" s="154">
        <f t="shared" si="142"/>
        <v>5.4662379421221763E-2</v>
      </c>
      <c r="EN168" s="78">
        <f>AVERAGEIFS('WEEKLY DATA'!EN$11:EN$14577,'WEEKLY DATA'!$A$11:$A$14577,'MONTHLY DATA'!$A168,'WEEKLY DATA'!$B$11:$B$14577,'MONTHLY DATA'!$B168)</f>
        <v>560</v>
      </c>
      <c r="EO168" s="78">
        <f>AVERAGEIFS('WEEKLY DATA'!EO$11:EO$14577,'WEEKLY DATA'!$A$11:$A$14577,'MONTHLY DATA'!$A168,'WEEKLY DATA'!$B$11:$B$14577,'MONTHLY DATA'!$B168)</f>
        <v>570</v>
      </c>
      <c r="EP168" s="78">
        <f>AVERAGEIFS('WEEKLY DATA'!EP$11:EP$14577,'WEEKLY DATA'!$A$11:$A$14577,'MONTHLY DATA'!$A168,'WEEKLY DATA'!$B$11:$B$14577,'MONTHLY DATA'!$B168)</f>
        <v>565</v>
      </c>
      <c r="EQ168" s="154">
        <f t="shared" si="143"/>
        <v>-8.7719298245614308E-3</v>
      </c>
      <c r="ER168" s="78">
        <f>AVERAGEIFS('WEEKLY DATA'!ER$11:ER$14577,'WEEKLY DATA'!$A$11:$A$14577,'MONTHLY DATA'!$A168,'WEEKLY DATA'!$B$11:$B$14577,'MONTHLY DATA'!$B168)</f>
        <v>393.75</v>
      </c>
      <c r="ES168" s="78">
        <f>AVERAGEIFS('WEEKLY DATA'!ES$11:ES$14577,'WEEKLY DATA'!$A$11:$A$14577,'MONTHLY DATA'!$A168,'WEEKLY DATA'!$B$11:$B$14577,'MONTHLY DATA'!$B168)</f>
        <v>403.75</v>
      </c>
      <c r="ET168" s="78">
        <f>AVERAGEIFS('WEEKLY DATA'!ET$11:ET$14577,'WEEKLY DATA'!$A$11:$A$14577,'MONTHLY DATA'!$A168,'WEEKLY DATA'!$B$11:$B$14577,'MONTHLY DATA'!$B168)</f>
        <v>398.75</v>
      </c>
      <c r="EU168" s="154">
        <f t="shared" si="144"/>
        <v>-8.5470085470085166E-3</v>
      </c>
      <c r="EV168" s="78">
        <f>AVERAGEIFS('WEEKLY DATA'!EV$11:EV$14577,'WEEKLY DATA'!$A$11:$A$14577,'MONTHLY DATA'!$A168,'WEEKLY DATA'!$B$11:$B$14577,'MONTHLY DATA'!$B168)</f>
        <v>343.75</v>
      </c>
      <c r="EW168" s="78">
        <f>AVERAGEIFS('WEEKLY DATA'!EW$11:EW$14577,'WEEKLY DATA'!$A$11:$A$14577,'MONTHLY DATA'!$A168,'WEEKLY DATA'!$B$11:$B$14577,'MONTHLY DATA'!$B168)</f>
        <v>353.75</v>
      </c>
      <c r="EX168" s="78">
        <f>AVERAGEIFS('WEEKLY DATA'!EX$11:EX$14577,'WEEKLY DATA'!$A$11:$A$14577,'MONTHLY DATA'!$A168,'WEEKLY DATA'!$B$11:$B$14577,'MONTHLY DATA'!$B168)</f>
        <v>348.75</v>
      </c>
      <c r="EY168" s="154">
        <f t="shared" si="145"/>
        <v>1.6393442622950838E-2</v>
      </c>
      <c r="EZ168" s="78">
        <f>AVERAGEIFS('WEEKLY DATA'!EZ$11:EZ$14577,'WEEKLY DATA'!$A$11:$A$14577,'MONTHLY DATA'!$A168,'WEEKLY DATA'!$B$11:$B$14577,'MONTHLY DATA'!$B168)</f>
        <v>506.25</v>
      </c>
      <c r="FA168" s="78">
        <f>AVERAGEIFS('WEEKLY DATA'!FA$11:FA$14577,'WEEKLY DATA'!$A$11:$A$14577,'MONTHLY DATA'!$A168,'WEEKLY DATA'!$B$11:$B$14577,'MONTHLY DATA'!$B168)</f>
        <v>516.25</v>
      </c>
      <c r="FB168" s="78">
        <f>AVERAGEIFS('WEEKLY DATA'!FB$11:FB$14577,'WEEKLY DATA'!$A$11:$A$14577,'MONTHLY DATA'!$A168,'WEEKLY DATA'!$B$11:$B$14577,'MONTHLY DATA'!$B168)</f>
        <v>511.25</v>
      </c>
      <c r="FC168" s="154">
        <f t="shared" si="146"/>
        <v>6.2337662337662358E-2</v>
      </c>
      <c r="FD168" s="78">
        <f>AVERAGEIFS('WEEKLY DATA'!FD$11:FD$14577,'WEEKLY DATA'!$A$11:$A$14577,'MONTHLY DATA'!$A168,'WEEKLY DATA'!$B$11:$B$14577,'MONTHLY DATA'!$B168)</f>
        <v>351.25</v>
      </c>
      <c r="FE168" s="78">
        <f>AVERAGEIFS('WEEKLY DATA'!FE$11:FE$14577,'WEEKLY DATA'!$A$11:$A$14577,'MONTHLY DATA'!$A168,'WEEKLY DATA'!$B$11:$B$14577,'MONTHLY DATA'!$B168)</f>
        <v>361.25</v>
      </c>
      <c r="FF168" s="78">
        <f>AVERAGEIFS('WEEKLY DATA'!FF$11:FF$14577,'WEEKLY DATA'!$A$11:$A$14577,'MONTHLY DATA'!$A168,'WEEKLY DATA'!$B$11:$B$14577,'MONTHLY DATA'!$B168)</f>
        <v>356.25</v>
      </c>
      <c r="FG168" s="154">
        <f t="shared" si="147"/>
        <v>9.7431355181576418E-3</v>
      </c>
      <c r="FH168" s="78">
        <f>AVERAGEIFS('WEEKLY DATA'!FH$11:FH$14577,'WEEKLY DATA'!$A$11:$A$14577,'MONTHLY DATA'!$A168,'WEEKLY DATA'!$B$11:$B$14577,'MONTHLY DATA'!$B168)</f>
        <v>348.125</v>
      </c>
      <c r="FI168" s="78">
        <f>AVERAGEIFS('WEEKLY DATA'!FI$11:FI$14577,'WEEKLY DATA'!$A$11:$A$14577,'MONTHLY DATA'!$A168,'WEEKLY DATA'!$B$11:$B$14577,'MONTHLY DATA'!$B168)</f>
        <v>358.125</v>
      </c>
      <c r="FJ168" s="78">
        <f>AVERAGEIFS('WEEKLY DATA'!FJ$11:FJ$14577,'WEEKLY DATA'!$A$11:$A$14577,'MONTHLY DATA'!$A168,'WEEKLY DATA'!$B$11:$B$14577,'MONTHLY DATA'!$B168)</f>
        <v>353.125</v>
      </c>
      <c r="FK168" s="154">
        <f t="shared" si="148"/>
        <v>2.2624434389140191E-2</v>
      </c>
      <c r="FL168" s="169">
        <f>AVERAGEIFS('WEEKLY DATA'!FL$11:FL$14577,'WEEKLY DATA'!$A$11:$A$14577,'MONTHLY DATA'!$A168,'WEEKLY DATA'!$B$11:$B$14577,'MONTHLY DATA'!$B168)</f>
        <v>302.5</v>
      </c>
      <c r="FM168" s="78">
        <f>AVERAGEIFS('WEEKLY DATA'!FM$11:FM$14577,'WEEKLY DATA'!$A$11:$A$14577,'MONTHLY DATA'!$A168,'WEEKLY DATA'!$B$11:$B$14577,'MONTHLY DATA'!$B168)</f>
        <v>312.5</v>
      </c>
      <c r="FN168" s="78">
        <f>AVERAGEIFS('WEEKLY DATA'!FN$11:FN$14577,'WEEKLY DATA'!$A$11:$A$14577,'MONTHLY DATA'!$A168,'WEEKLY DATA'!$B$11:$B$14577,'MONTHLY DATA'!$B168)</f>
        <v>307.5</v>
      </c>
      <c r="FO168" s="154">
        <f t="shared" si="149"/>
        <v>2.6068821689259725E-2</v>
      </c>
      <c r="FP168" s="78">
        <f>AVERAGEIFS('WEEKLY DATA'!FP$11:FP$14577,'WEEKLY DATA'!$A$11:$A$14577,'MONTHLY DATA'!$A168,'WEEKLY DATA'!$B$11:$B$14577,'MONTHLY DATA'!$B168)</f>
        <v>310</v>
      </c>
      <c r="FQ168" s="78">
        <f>AVERAGEIFS('WEEKLY DATA'!FQ$11:FQ$14577,'WEEKLY DATA'!$A$11:$A$14577,'MONTHLY DATA'!$A168,'WEEKLY DATA'!$B$11:$B$14577,'MONTHLY DATA'!$B168)</f>
        <v>320</v>
      </c>
      <c r="FR168" s="78">
        <f>AVERAGEIFS('WEEKLY DATA'!FR$11:FR$14577,'WEEKLY DATA'!$A$11:$A$14577,'MONTHLY DATA'!$A168,'WEEKLY DATA'!$B$11:$B$14577,'MONTHLY DATA'!$B168)</f>
        <v>315</v>
      </c>
      <c r="FS168" s="154">
        <f t="shared" si="150"/>
        <v>8.0000000000000071E-3</v>
      </c>
      <c r="FT168" s="78">
        <f>AVERAGEIFS('WEEKLY DATA'!FT$11:FT$14577,'WEEKLY DATA'!$A$11:$A$14577,'MONTHLY DATA'!$A168,'WEEKLY DATA'!$B$11:$B$14577,'MONTHLY DATA'!$B168)</f>
        <v>335</v>
      </c>
      <c r="FU168" s="78">
        <f>AVERAGEIFS('WEEKLY DATA'!FU$11:FU$14577,'WEEKLY DATA'!$A$11:$A$14577,'MONTHLY DATA'!$A168,'WEEKLY DATA'!$B$11:$B$14577,'MONTHLY DATA'!$B168)</f>
        <v>345</v>
      </c>
      <c r="FV168" s="78">
        <f>AVERAGEIFS('WEEKLY DATA'!FV$11:FV$14577,'WEEKLY DATA'!$A$11:$A$14577,'MONTHLY DATA'!$A168,'WEEKLY DATA'!$B$11:$B$14577,'MONTHLY DATA'!$B168)</f>
        <v>340</v>
      </c>
      <c r="FW168" s="154">
        <f t="shared" si="151"/>
        <v>6.25E-2</v>
      </c>
      <c r="FX168" s="78">
        <f>AVERAGEIFS('WEEKLY DATA'!FX$11:FX$14577,'WEEKLY DATA'!$A$11:$A$14577,'MONTHLY DATA'!$A168,'WEEKLY DATA'!$B$11:$B$14577,'MONTHLY DATA'!$B168)</f>
        <v>290.625</v>
      </c>
      <c r="FY168" s="78">
        <f>AVERAGEIFS('WEEKLY DATA'!FY$11:FY$14577,'WEEKLY DATA'!$A$11:$A$14577,'MONTHLY DATA'!$A168,'WEEKLY DATA'!$B$11:$B$14577,'MONTHLY DATA'!$B168)</f>
        <v>300.625</v>
      </c>
      <c r="FZ168" s="78">
        <f>AVERAGEIFS('WEEKLY DATA'!FZ$11:FZ$14577,'WEEKLY DATA'!$A$11:$A$14577,'MONTHLY DATA'!$A168,'WEEKLY DATA'!$B$11:$B$14577,'MONTHLY DATA'!$B168)</f>
        <v>295.625</v>
      </c>
      <c r="GA168" s="154">
        <f t="shared" si="152"/>
        <v>5.6983240223463794E-2</v>
      </c>
      <c r="GB168" s="78">
        <f>AVERAGEIFS('WEEKLY DATA'!GB$11:GB$14577,'WEEKLY DATA'!$A$11:$A$14577,'MONTHLY DATA'!$A168,'WEEKLY DATA'!$B$11:$B$14577,'MONTHLY DATA'!$B168)</f>
        <v>506.25</v>
      </c>
      <c r="GC168" s="78">
        <f>AVERAGEIFS('WEEKLY DATA'!GC$11:GC$14577,'WEEKLY DATA'!$A$11:$A$14577,'MONTHLY DATA'!$A168,'WEEKLY DATA'!$B$11:$B$14577,'MONTHLY DATA'!$B168)</f>
        <v>516.25</v>
      </c>
      <c r="GD168" s="78">
        <f>AVERAGEIFS('WEEKLY DATA'!GD$11:GD$14577,'WEEKLY DATA'!$A$11:$A$14577,'MONTHLY DATA'!$A168,'WEEKLY DATA'!$B$11:$B$14577,'MONTHLY DATA'!$B168)</f>
        <v>511.25</v>
      </c>
      <c r="GE168" s="154">
        <f t="shared" si="153"/>
        <v>5.5316533497233866E-3</v>
      </c>
      <c r="GF168" s="169">
        <f>AVERAGEIFS('WEEKLY DATA'!GF$11:GF$14577,'WEEKLY DATA'!$A$11:$A$14577,'MONTHLY DATA'!$A168,'WEEKLY DATA'!$B$11:$B$14577,'MONTHLY DATA'!$B168)</f>
        <v>446.875</v>
      </c>
      <c r="GG168" s="78">
        <f>AVERAGEIFS('WEEKLY DATA'!GG$11:GG$14577,'WEEKLY DATA'!$A$11:$A$14577,'MONTHLY DATA'!$A168,'WEEKLY DATA'!$B$11:$B$14577,'MONTHLY DATA'!$B168)</f>
        <v>456.875</v>
      </c>
      <c r="GH168" s="78">
        <f>AVERAGEIFS('WEEKLY DATA'!GH$11:GH$14577,'WEEKLY DATA'!$A$11:$A$14577,'MONTHLY DATA'!$A168,'WEEKLY DATA'!$B$11:$B$14577,'MONTHLY DATA'!$B168)</f>
        <v>451.875</v>
      </c>
      <c r="GI168" s="154">
        <f t="shared" si="154"/>
        <v>4.8644892286309194E-3</v>
      </c>
      <c r="GJ168" s="78">
        <f>AVERAGEIFS('WEEKLY DATA'!GJ$11:GJ$14577,'WEEKLY DATA'!$A$11:$A$14577,'MONTHLY DATA'!$A168,'WEEKLY DATA'!$B$11:$B$14577,'MONTHLY DATA'!$B168)</f>
        <v>520</v>
      </c>
      <c r="GK168" s="78">
        <f>AVERAGEIFS('WEEKLY DATA'!GK$11:GK$14577,'WEEKLY DATA'!$A$11:$A$14577,'MONTHLY DATA'!$A168,'WEEKLY DATA'!$B$11:$B$14577,'MONTHLY DATA'!$B168)</f>
        <v>530</v>
      </c>
      <c r="GL168" s="78">
        <f>AVERAGEIFS('WEEKLY DATA'!GL$11:GL$14577,'WEEKLY DATA'!$A$11:$A$14577,'MONTHLY DATA'!$A168,'WEEKLY DATA'!$B$11:$B$14577,'MONTHLY DATA'!$B168)</f>
        <v>525</v>
      </c>
      <c r="GM168" s="154">
        <f t="shared" si="155"/>
        <v>5.6603773584905648E-2</v>
      </c>
      <c r="GN168" s="78">
        <f>AVERAGEIFS('WEEKLY DATA'!GN$11:GN$14577,'WEEKLY DATA'!$A$11:$A$14577,'MONTHLY DATA'!$A168,'WEEKLY DATA'!$B$11:$B$14577,'MONTHLY DATA'!$B168)</f>
        <v>620</v>
      </c>
      <c r="GO168" s="78">
        <f>AVERAGEIFS('WEEKLY DATA'!GO$11:GO$14577,'WEEKLY DATA'!$A$11:$A$14577,'MONTHLY DATA'!$A168,'WEEKLY DATA'!$B$11:$B$14577,'MONTHLY DATA'!$B168)</f>
        <v>630</v>
      </c>
      <c r="GP168" s="78">
        <f>AVERAGEIFS('WEEKLY DATA'!GP$11:GP$14577,'WEEKLY DATA'!$A$11:$A$14577,'MONTHLY DATA'!$A168,'WEEKLY DATA'!$B$11:$B$14577,'MONTHLY DATA'!$B168)</f>
        <v>625</v>
      </c>
      <c r="GQ168" s="154">
        <f t="shared" si="156"/>
        <v>0</v>
      </c>
      <c r="GR168" s="78"/>
    </row>
    <row r="169" spans="1:200" ht="15.75" x14ac:dyDescent="0.25">
      <c r="A169">
        <f t="shared" si="106"/>
        <v>3</v>
      </c>
      <c r="B169">
        <f t="shared" si="107"/>
        <v>2023</v>
      </c>
      <c r="C169" s="86">
        <v>44986</v>
      </c>
      <c r="D169" s="78">
        <f>AVERAGEIFS('WEEKLY DATA'!D$11:D$14577,'WEEKLY DATA'!$A$11:$A$14577,'MONTHLY DATA'!$A169,'WEEKLY DATA'!$B$11:$B$14577,'MONTHLY DATA'!$B169)</f>
        <v>397.5</v>
      </c>
      <c r="E169" s="78">
        <f>AVERAGEIFS('WEEKLY DATA'!E$11:E$14577,'WEEKLY DATA'!$A$11:$A$14577,'MONTHLY DATA'!$A169,'WEEKLY DATA'!$B$11:$B$14577,'MONTHLY DATA'!$B169)</f>
        <v>407.5</v>
      </c>
      <c r="F169" s="78">
        <f>AVERAGEIFS('WEEKLY DATA'!F$11:F$14577,'WEEKLY DATA'!$A$11:$A$14577,'MONTHLY DATA'!$A169,'WEEKLY DATA'!$B$11:$B$14577,'MONTHLY DATA'!$B169)</f>
        <v>402.5</v>
      </c>
      <c r="G169" s="154">
        <f t="shared" si="108"/>
        <v>-2.1276595744680882E-2</v>
      </c>
      <c r="H169" s="169">
        <f>AVERAGEIFS('WEEKLY DATA'!H$11:H$14577,'WEEKLY DATA'!$A$11:$A$14577,'MONTHLY DATA'!$A169,'WEEKLY DATA'!$B$11:$B$14577,'MONTHLY DATA'!$B169)</f>
        <v>383.5</v>
      </c>
      <c r="I169" s="78">
        <f>AVERAGEIFS('WEEKLY DATA'!I$11:I$14577,'WEEKLY DATA'!$A$11:$A$14577,'MONTHLY DATA'!$A169,'WEEKLY DATA'!$B$11:$B$14577,'MONTHLY DATA'!$B169)</f>
        <v>393.5</v>
      </c>
      <c r="J169" s="78">
        <f>AVERAGEIFS('WEEKLY DATA'!J$11:J$14577,'WEEKLY DATA'!$A$11:$A$14577,'MONTHLY DATA'!$A169,'WEEKLY DATA'!$B$11:$B$14577,'MONTHLY DATA'!$B169)</f>
        <v>388.5</v>
      </c>
      <c r="K169" s="154">
        <f t="shared" si="109"/>
        <v>-1.3333333333333308E-2</v>
      </c>
      <c r="L169" s="169">
        <f>AVERAGEIFS('WEEKLY DATA'!L$11:L$14577,'WEEKLY DATA'!$A$11:$A$14577,'MONTHLY DATA'!$A169,'WEEKLY DATA'!$B$11:$B$14577,'MONTHLY DATA'!$B169)</f>
        <v>456.5</v>
      </c>
      <c r="M169" s="78">
        <f>AVERAGEIFS('WEEKLY DATA'!M$11:M$14577,'WEEKLY DATA'!$A$11:$A$14577,'MONTHLY DATA'!$A169,'WEEKLY DATA'!$B$11:$B$14577,'MONTHLY DATA'!$B169)</f>
        <v>466.5</v>
      </c>
      <c r="N169" s="78">
        <f>AVERAGEIFS('WEEKLY DATA'!N$11:N$14577,'WEEKLY DATA'!$A$11:$A$14577,'MONTHLY DATA'!$A169,'WEEKLY DATA'!$B$11:$B$14577,'MONTHLY DATA'!$B169)</f>
        <v>461.5</v>
      </c>
      <c r="O169" s="154">
        <f t="shared" si="110"/>
        <v>-3.7288135593220306E-2</v>
      </c>
      <c r="P169" s="169">
        <f>AVERAGEIFS('WEEKLY DATA'!P$11:P$14577,'WEEKLY DATA'!$A$11:$A$14577,'MONTHLY DATA'!$A169,'WEEKLY DATA'!$B$11:$B$14577,'MONTHLY DATA'!$B169)</f>
        <v>450.5</v>
      </c>
      <c r="Q169" s="78">
        <f>AVERAGEIFS('WEEKLY DATA'!Q$11:Q$14577,'WEEKLY DATA'!$A$11:$A$14577,'MONTHLY DATA'!$A169,'WEEKLY DATA'!$B$11:$B$14577,'MONTHLY DATA'!$B169)</f>
        <v>460.5</v>
      </c>
      <c r="R169" s="78">
        <f>AVERAGEIFS('WEEKLY DATA'!R$11:R$14577,'WEEKLY DATA'!$A$11:$A$14577,'MONTHLY DATA'!$A169,'WEEKLY DATA'!$B$11:$B$14577,'MONTHLY DATA'!$B169)</f>
        <v>455.5</v>
      </c>
      <c r="S169" s="154">
        <f t="shared" si="111"/>
        <v>5.7764876632801165E-2</v>
      </c>
      <c r="T169" s="169">
        <f>AVERAGEIFS('WEEKLY DATA'!T$11:T$14577,'WEEKLY DATA'!$A$11:$A$14577,'MONTHLY DATA'!$A169,'WEEKLY DATA'!$B$11:$B$14577,'MONTHLY DATA'!$B169)</f>
        <v>403</v>
      </c>
      <c r="U169" s="78">
        <f>AVERAGEIFS('WEEKLY DATA'!U$11:U$14577,'WEEKLY DATA'!$A$11:$A$14577,'MONTHLY DATA'!$A169,'WEEKLY DATA'!$B$11:$B$14577,'MONTHLY DATA'!$B169)</f>
        <v>413</v>
      </c>
      <c r="V169" s="78">
        <f>AVERAGEIFS('WEEKLY DATA'!V$11:V$14577,'WEEKLY DATA'!$A$11:$A$14577,'MONTHLY DATA'!$A169,'WEEKLY DATA'!$B$11:$B$14577,'MONTHLY DATA'!$B169)</f>
        <v>408</v>
      </c>
      <c r="W169" s="154">
        <f t="shared" si="112"/>
        <v>3.6190476190476106E-2</v>
      </c>
      <c r="X169" s="169">
        <f>AVERAGEIFS('WEEKLY DATA'!X$11:X$14577,'WEEKLY DATA'!$A$11:$A$14577,'MONTHLY DATA'!$A169,'WEEKLY DATA'!$B$11:$B$14577,'MONTHLY DATA'!$B169)</f>
        <v>402.5</v>
      </c>
      <c r="Y169" s="78">
        <f>AVERAGEIFS('WEEKLY DATA'!Y$11:Y$14577,'WEEKLY DATA'!$A$11:$A$14577,'MONTHLY DATA'!$A169,'WEEKLY DATA'!$B$11:$B$14577,'MONTHLY DATA'!$B169)</f>
        <v>412.5</v>
      </c>
      <c r="Z169" s="78">
        <f>AVERAGEIFS('WEEKLY DATA'!Z$11:Z$14577,'WEEKLY DATA'!$A$11:$A$14577,'MONTHLY DATA'!$A169,'WEEKLY DATA'!$B$11:$B$14577,'MONTHLY DATA'!$B169)</f>
        <v>407.5</v>
      </c>
      <c r="AA169" s="154">
        <f t="shared" si="113"/>
        <v>1.8750000000000044E-2</v>
      </c>
      <c r="AB169" s="169">
        <f>AVERAGEIFS('WEEKLY DATA'!AB$11:AB$14577,'WEEKLY DATA'!$A$11:$A$14577,'MONTHLY DATA'!$A169,'WEEKLY DATA'!$B$11:$B$14577,'MONTHLY DATA'!$B169)</f>
        <v>443</v>
      </c>
      <c r="AC169" s="78">
        <f>AVERAGEIFS('WEEKLY DATA'!AC$11:AC$14577,'WEEKLY DATA'!$A$11:$A$14577,'MONTHLY DATA'!$A169,'WEEKLY DATA'!$B$11:$B$14577,'MONTHLY DATA'!$B169)</f>
        <v>453</v>
      </c>
      <c r="AD169" s="78">
        <f>AVERAGEIFS('WEEKLY DATA'!AD$11:AD$14577,'WEEKLY DATA'!$A$11:$A$14577,'MONTHLY DATA'!$A169,'WEEKLY DATA'!$B$11:$B$14577,'MONTHLY DATA'!$B169)</f>
        <v>448</v>
      </c>
      <c r="AE169" s="154">
        <f t="shared" si="114"/>
        <v>-4.1711229946524098E-2</v>
      </c>
      <c r="AF169" s="169">
        <f>AVERAGEIFS('WEEKLY DATA'!AF$11:AF$14577,'WEEKLY DATA'!$A$11:$A$14577,'MONTHLY DATA'!$A169,'WEEKLY DATA'!$B$11:$B$14577,'MONTHLY DATA'!$B169)</f>
        <v>422</v>
      </c>
      <c r="AG169" s="78">
        <f>AVERAGEIFS('WEEKLY DATA'!AG$11:AG$14577,'WEEKLY DATA'!$A$11:$A$14577,'MONTHLY DATA'!$A169,'WEEKLY DATA'!$B$11:$B$14577,'MONTHLY DATA'!$B169)</f>
        <v>432</v>
      </c>
      <c r="AH169" s="78">
        <f>AVERAGEIFS('WEEKLY DATA'!AH$11:AH$14577,'WEEKLY DATA'!$A$11:$A$14577,'MONTHLY DATA'!$A169,'WEEKLY DATA'!$B$11:$B$14577,'MONTHLY DATA'!$B169)</f>
        <v>427</v>
      </c>
      <c r="AI169" s="154">
        <f t="shared" si="115"/>
        <v>5.4320987654320918E-2</v>
      </c>
      <c r="AJ169" s="169">
        <f>AVERAGEIFS('WEEKLY DATA'!AJ$11:AJ$14577,'WEEKLY DATA'!$A$11:$A$14577,'MONTHLY DATA'!$A169,'WEEKLY DATA'!$B$11:$B$14577,'MONTHLY DATA'!$B169)</f>
        <v>385</v>
      </c>
      <c r="AK169" s="78">
        <f>AVERAGEIFS('WEEKLY DATA'!AK$11:AK$14577,'WEEKLY DATA'!$A$11:$A$14577,'MONTHLY DATA'!$A169,'WEEKLY DATA'!$B$11:$B$14577,'MONTHLY DATA'!$B169)</f>
        <v>395</v>
      </c>
      <c r="AL169" s="78">
        <f>AVERAGEIFS('WEEKLY DATA'!AL$11:AL$14577,'WEEKLY DATA'!$A$11:$A$14577,'MONTHLY DATA'!$A169,'WEEKLY DATA'!$B$11:$B$14577,'MONTHLY DATA'!$B169)</f>
        <v>390</v>
      </c>
      <c r="AM169" s="154">
        <f t="shared" si="116"/>
        <v>-3.4055727554179516E-2</v>
      </c>
      <c r="AN169" s="169">
        <f>AVERAGEIFS('WEEKLY DATA'!AN$11:AN$14577,'WEEKLY DATA'!$A$11:$A$14577,'MONTHLY DATA'!$A169,'WEEKLY DATA'!$B$11:$B$14577,'MONTHLY DATA'!$B169)</f>
        <v>364</v>
      </c>
      <c r="AO169" s="78">
        <f>AVERAGEIFS('WEEKLY DATA'!AO$11:AO$14577,'WEEKLY DATA'!$A$11:$A$14577,'MONTHLY DATA'!$A169,'WEEKLY DATA'!$B$11:$B$14577,'MONTHLY DATA'!$B169)</f>
        <v>374</v>
      </c>
      <c r="AP169" s="78">
        <f>AVERAGEIFS('WEEKLY DATA'!AP$11:AP$14577,'WEEKLY DATA'!$A$11:$A$14577,'MONTHLY DATA'!$A169,'WEEKLY DATA'!$B$11:$B$14577,'MONTHLY DATA'!$B169)</f>
        <v>369</v>
      </c>
      <c r="AQ169" s="154">
        <f t="shared" si="117"/>
        <v>5.8064516129032295E-2</v>
      </c>
      <c r="AR169" s="169">
        <f>AVERAGEIFS('WEEKLY DATA'!AR$11:AR$14577,'WEEKLY DATA'!$A$11:$A$14577,'MONTHLY DATA'!$A169,'WEEKLY DATA'!$B$11:$B$14577,'MONTHLY DATA'!$B169)</f>
        <v>438.5</v>
      </c>
      <c r="AS169" s="78">
        <f>AVERAGEIFS('WEEKLY DATA'!AS$11:AS$14577,'WEEKLY DATA'!$A$11:$A$14577,'MONTHLY DATA'!$A169,'WEEKLY DATA'!$B$11:$B$14577,'MONTHLY DATA'!$B169)</f>
        <v>448.5</v>
      </c>
      <c r="AT169" s="78">
        <f>AVERAGEIFS('WEEKLY DATA'!AT$11:AT$14577,'WEEKLY DATA'!$A$11:$A$14577,'MONTHLY DATA'!$A169,'WEEKLY DATA'!$B$11:$B$14577,'MONTHLY DATA'!$B169)</f>
        <v>443.5</v>
      </c>
      <c r="AU169" s="154">
        <f t="shared" si="118"/>
        <v>-5.1336898395721975E-2</v>
      </c>
      <c r="AV169" s="169">
        <f>AVERAGEIFS('WEEKLY DATA'!AV$11:AV$14577,'WEEKLY DATA'!$A$11:$A$14577,'MONTHLY DATA'!$A169,'WEEKLY DATA'!$B$11:$B$14577,'MONTHLY DATA'!$B169)</f>
        <v>393</v>
      </c>
      <c r="AW169" s="78">
        <f>AVERAGEIFS('WEEKLY DATA'!AW$11:AW$14577,'WEEKLY DATA'!$A$11:$A$14577,'MONTHLY DATA'!$A169,'WEEKLY DATA'!$B$11:$B$14577,'MONTHLY DATA'!$B169)</f>
        <v>403</v>
      </c>
      <c r="AX169" s="78">
        <f>AVERAGEIFS('WEEKLY DATA'!AX$11:AX$14577,'WEEKLY DATA'!$A$11:$A$14577,'MONTHLY DATA'!$A169,'WEEKLY DATA'!$B$11:$B$14577,'MONTHLY DATA'!$B169)</f>
        <v>398</v>
      </c>
      <c r="AY169" s="154">
        <f t="shared" si="119"/>
        <v>0.11523642732049044</v>
      </c>
      <c r="AZ169" s="169">
        <f>AVERAGEIFS('WEEKLY DATA'!AZ$11:AZ$14577,'WEEKLY DATA'!$A$11:$A$14577,'MONTHLY DATA'!$A169,'WEEKLY DATA'!$B$11:$B$14577,'MONTHLY DATA'!$B169)</f>
        <v>400.5</v>
      </c>
      <c r="BA169" s="78">
        <f>AVERAGEIFS('WEEKLY DATA'!BA$11:BA$14577,'WEEKLY DATA'!$A$11:$A$14577,'MONTHLY DATA'!$A169,'WEEKLY DATA'!$B$11:$B$14577,'MONTHLY DATA'!$B169)</f>
        <v>410.5</v>
      </c>
      <c r="BB169" s="78">
        <f>AVERAGEIFS('WEEKLY DATA'!BB$11:BB$14577,'WEEKLY DATA'!$A$11:$A$14577,'MONTHLY DATA'!$A169,'WEEKLY DATA'!$B$11:$B$14577,'MONTHLY DATA'!$B169)</f>
        <v>405.5</v>
      </c>
      <c r="BC169" s="154">
        <f t="shared" si="120"/>
        <v>4.3343653250773606E-3</v>
      </c>
      <c r="BD169" s="169">
        <f>AVERAGEIFS('WEEKLY DATA'!BD$11:BD$14577,'WEEKLY DATA'!$A$11:$A$14577,'MONTHLY DATA'!$A169,'WEEKLY DATA'!$B$11:$B$14577,'MONTHLY DATA'!$B169)</f>
        <v>344</v>
      </c>
      <c r="BE169" s="78">
        <f>AVERAGEIFS('WEEKLY DATA'!BE$11:BE$14577,'WEEKLY DATA'!$A$11:$A$14577,'MONTHLY DATA'!$A169,'WEEKLY DATA'!$B$11:$B$14577,'MONTHLY DATA'!$B169)</f>
        <v>354</v>
      </c>
      <c r="BF169" s="78">
        <f>AVERAGEIFS('WEEKLY DATA'!BF$11:BF$14577,'WEEKLY DATA'!$A$11:$A$14577,'MONTHLY DATA'!$A169,'WEEKLY DATA'!$B$11:$B$14577,'MONTHLY DATA'!$B169)</f>
        <v>349</v>
      </c>
      <c r="BG169" s="154">
        <f t="shared" si="121"/>
        <v>-7.0881863560732117E-2</v>
      </c>
      <c r="BH169" s="169">
        <f>AVERAGEIFS('WEEKLY DATA'!BH$11:BH$14577,'WEEKLY DATA'!$A$11:$A$14577,'MONTHLY DATA'!$A169,'WEEKLY DATA'!$B$11:$B$14577,'MONTHLY DATA'!$B169)</f>
        <v>422</v>
      </c>
      <c r="BI169" s="78">
        <f>AVERAGEIFS('WEEKLY DATA'!BI$11:BI$14577,'WEEKLY DATA'!$A$11:$A$14577,'MONTHLY DATA'!$A169,'WEEKLY DATA'!$B$11:$B$14577,'MONTHLY DATA'!$B169)</f>
        <v>432</v>
      </c>
      <c r="BJ169" s="78">
        <f>AVERAGEIFS('WEEKLY DATA'!BJ$11:BJ$14577,'WEEKLY DATA'!$A$11:$A$14577,'MONTHLY DATA'!$A169,'WEEKLY DATA'!$B$11:$B$14577,'MONTHLY DATA'!$B169)</f>
        <v>427</v>
      </c>
      <c r="BK169" s="154">
        <f t="shared" si="122"/>
        <v>-7.4254742547425479E-2</v>
      </c>
      <c r="BL169" s="169">
        <f>AVERAGEIFS('WEEKLY DATA'!BL$11:BL$14577,'WEEKLY DATA'!$A$11:$A$14577,'MONTHLY DATA'!$A169,'WEEKLY DATA'!$B$11:$B$14577,'MONTHLY DATA'!$B169)</f>
        <v>354.5</v>
      </c>
      <c r="BM169" s="78">
        <f>AVERAGEIFS('WEEKLY DATA'!BM$11:BM$14577,'WEEKLY DATA'!$A$11:$A$14577,'MONTHLY DATA'!$A169,'WEEKLY DATA'!$B$11:$B$14577,'MONTHLY DATA'!$B169)</f>
        <v>364.5</v>
      </c>
      <c r="BN169" s="78">
        <f>AVERAGEIFS('WEEKLY DATA'!BN$11:BN$14577,'WEEKLY DATA'!$A$11:$A$14577,'MONTHLY DATA'!$A169,'WEEKLY DATA'!$B$11:$B$14577,'MONTHLY DATA'!$B169)</f>
        <v>359.5</v>
      </c>
      <c r="BO169" s="154">
        <f t="shared" si="123"/>
        <v>4.5818181818181758E-2</v>
      </c>
      <c r="BP169" s="78">
        <f>AVERAGEIFS('WEEKLY DATA'!BP$11:BP$14577,'WEEKLY DATA'!$A$11:$A$14577,'MONTHLY DATA'!$A169,'WEEKLY DATA'!$B$11:$B$14577,'MONTHLY DATA'!$B169)</f>
        <v>406</v>
      </c>
      <c r="BQ169" s="78">
        <f>AVERAGEIFS('WEEKLY DATA'!BQ$11:BQ$14577,'WEEKLY DATA'!$A$11:$A$14577,'MONTHLY DATA'!$A169,'WEEKLY DATA'!$B$11:$B$14577,'MONTHLY DATA'!$B169)</f>
        <v>416</v>
      </c>
      <c r="BR169" s="78">
        <f>AVERAGEIFS('WEEKLY DATA'!BR$11:BR$14577,'WEEKLY DATA'!$A$11:$A$14577,'MONTHLY DATA'!$A169,'WEEKLY DATA'!$B$11:$B$14577,'MONTHLY DATA'!$B169)</f>
        <v>411</v>
      </c>
      <c r="BS169" s="154">
        <f t="shared" si="124"/>
        <v>9.1324200913245335E-4</v>
      </c>
      <c r="BT169" s="78">
        <f>AVERAGEIFS('WEEKLY DATA'!BT$11:BT$14577,'WEEKLY DATA'!$A$11:$A$14577,'MONTHLY DATA'!$A169,'WEEKLY DATA'!$B$11:$B$14577,'MONTHLY DATA'!$B169)</f>
        <v>355</v>
      </c>
      <c r="BU169" s="78">
        <f>AVERAGEIFS('WEEKLY DATA'!BU$11:BU$14577,'WEEKLY DATA'!$A$11:$A$14577,'MONTHLY DATA'!$A169,'WEEKLY DATA'!$B$11:$B$14577,'MONTHLY DATA'!$B169)</f>
        <v>365</v>
      </c>
      <c r="BV169" s="78">
        <f>AVERAGEIFS('WEEKLY DATA'!BV$11:BV$14577,'WEEKLY DATA'!$A$11:$A$14577,'MONTHLY DATA'!$A169,'WEEKLY DATA'!$B$11:$B$14577,'MONTHLY DATA'!$B169)</f>
        <v>360</v>
      </c>
      <c r="BW169" s="154">
        <f t="shared" si="125"/>
        <v>1.4084507042253502E-2</v>
      </c>
      <c r="BX169" s="78">
        <f>AVERAGEIFS('WEEKLY DATA'!BX$11:BX$14577,'WEEKLY DATA'!$A$11:$A$14577,'MONTHLY DATA'!$A169,'WEEKLY DATA'!$B$11:$B$14577,'MONTHLY DATA'!$B169)</f>
        <v>450</v>
      </c>
      <c r="BY169" s="78">
        <f>AVERAGEIFS('WEEKLY DATA'!BY$11:BY$14577,'WEEKLY DATA'!$A$11:$A$14577,'MONTHLY DATA'!$A169,'WEEKLY DATA'!$B$11:$B$14577,'MONTHLY DATA'!$B169)</f>
        <v>460</v>
      </c>
      <c r="BZ169" s="78">
        <f>AVERAGEIFS('WEEKLY DATA'!BZ$11:BZ$14577,'WEEKLY DATA'!$A$11:$A$14577,'MONTHLY DATA'!$A169,'WEEKLY DATA'!$B$11:$B$14577,'MONTHLY DATA'!$B169)</f>
        <v>455</v>
      </c>
      <c r="CA169" s="154">
        <f t="shared" si="126"/>
        <v>1.6759776536312776E-2</v>
      </c>
      <c r="CB169" s="78">
        <f>AVERAGEIFS('WEEKLY DATA'!CB$11:CB$14577,'WEEKLY DATA'!$A$11:$A$14577,'MONTHLY DATA'!$A169,'WEEKLY DATA'!$B$11:$B$14577,'MONTHLY DATA'!$B169)</f>
        <v>523.5</v>
      </c>
      <c r="CC169" s="78">
        <f>AVERAGEIFS('WEEKLY DATA'!CC$11:CC$14577,'WEEKLY DATA'!$A$11:$A$14577,'MONTHLY DATA'!$A169,'WEEKLY DATA'!$B$11:$B$14577,'MONTHLY DATA'!$B169)</f>
        <v>533.5</v>
      </c>
      <c r="CD169" s="78">
        <f>AVERAGEIFS('WEEKLY DATA'!CD$11:CD$14577,'WEEKLY DATA'!$A$11:$A$14577,'MONTHLY DATA'!$A169,'WEEKLY DATA'!$B$11:$B$14577,'MONTHLY DATA'!$B169)</f>
        <v>528.5</v>
      </c>
      <c r="CE169" s="154">
        <f t="shared" si="127"/>
        <v>-5.1764705882353379E-3</v>
      </c>
      <c r="CF169" s="78">
        <f>AVERAGEIFS('WEEKLY DATA'!CF$11:CF$14577,'WEEKLY DATA'!$A$11:$A$14577,'MONTHLY DATA'!$A169,'WEEKLY DATA'!$B$11:$B$14577,'MONTHLY DATA'!$B169)</f>
        <v>381.5</v>
      </c>
      <c r="CG169" s="78">
        <f>AVERAGEIFS('WEEKLY DATA'!CG$11:CG$14577,'WEEKLY DATA'!$A$11:$A$14577,'MONTHLY DATA'!$A169,'WEEKLY DATA'!$B$11:$B$14577,'MONTHLY DATA'!$B169)</f>
        <v>391.5</v>
      </c>
      <c r="CH169" s="78">
        <f>AVERAGEIFS('WEEKLY DATA'!CH$11:CH$14577,'WEEKLY DATA'!$A$11:$A$14577,'MONTHLY DATA'!$A169,'WEEKLY DATA'!$B$11:$B$14577,'MONTHLY DATA'!$B169)</f>
        <v>386.5</v>
      </c>
      <c r="CI169" s="154">
        <f t="shared" si="128"/>
        <v>3.8961038961038419E-3</v>
      </c>
      <c r="CJ169" s="78">
        <f>AVERAGEIFS('WEEKLY DATA'!CJ$11:CJ$14577,'WEEKLY DATA'!$A$11:$A$14577,'MONTHLY DATA'!$A169,'WEEKLY DATA'!$B$11:$B$14577,'MONTHLY DATA'!$B169)</f>
        <v>327.5</v>
      </c>
      <c r="CK169" s="78">
        <f>AVERAGEIFS('WEEKLY DATA'!CK$11:CK$14577,'WEEKLY DATA'!$A$11:$A$14577,'MONTHLY DATA'!$A169,'WEEKLY DATA'!$B$11:$B$14577,'MONTHLY DATA'!$B169)</f>
        <v>337.5</v>
      </c>
      <c r="CL169" s="78">
        <f>AVERAGEIFS('WEEKLY DATA'!CL$11:CL$14577,'WEEKLY DATA'!$A$11:$A$14577,'MONTHLY DATA'!$A169,'WEEKLY DATA'!$B$11:$B$14577,'MONTHLY DATA'!$B169)</f>
        <v>332.5</v>
      </c>
      <c r="CM169" s="154">
        <f t="shared" si="129"/>
        <v>7.575757575757569E-3</v>
      </c>
      <c r="CN169" s="78">
        <f>AVERAGEIFS('WEEKLY DATA'!CN$11:CN$14577,'WEEKLY DATA'!$A$11:$A$14577,'MONTHLY DATA'!$A169,'WEEKLY DATA'!$B$11:$B$14577,'MONTHLY DATA'!$B169)</f>
        <v>450</v>
      </c>
      <c r="CO169" s="78">
        <f>AVERAGEIFS('WEEKLY DATA'!CO$11:CO$14577,'WEEKLY DATA'!$A$11:$A$14577,'MONTHLY DATA'!$A169,'WEEKLY DATA'!$B$11:$B$14577,'MONTHLY DATA'!$B169)</f>
        <v>460</v>
      </c>
      <c r="CP169" s="78">
        <f>AVERAGEIFS('WEEKLY DATA'!CP$11:CP$14577,'WEEKLY DATA'!$A$11:$A$14577,'MONTHLY DATA'!$A169,'WEEKLY DATA'!$B$11:$B$14577,'MONTHLY DATA'!$B169)</f>
        <v>455</v>
      </c>
      <c r="CQ169" s="154">
        <f t="shared" si="130"/>
        <v>1.6759776536312776E-2</v>
      </c>
      <c r="CR169" s="78">
        <f>AVERAGEIFS('WEEKLY DATA'!CR$11:CR$14577,'WEEKLY DATA'!$A$11:$A$14577,'MONTHLY DATA'!$A169,'WEEKLY DATA'!$B$11:$B$14577,'MONTHLY DATA'!$B169)</f>
        <v>545</v>
      </c>
      <c r="CS169" s="78">
        <f>AVERAGEIFS('WEEKLY DATA'!CS$11:CS$14577,'WEEKLY DATA'!$A$11:$A$14577,'MONTHLY DATA'!$A169,'WEEKLY DATA'!$B$11:$B$14577,'MONTHLY DATA'!$B169)</f>
        <v>555</v>
      </c>
      <c r="CT169" s="78">
        <f>AVERAGEIFS('WEEKLY DATA'!CT$11:CT$14577,'WEEKLY DATA'!$A$11:$A$14577,'MONTHLY DATA'!$A169,'WEEKLY DATA'!$B$11:$B$14577,'MONTHLY DATA'!$B169)</f>
        <v>550</v>
      </c>
      <c r="CU169" s="154">
        <f t="shared" si="131"/>
        <v>0</v>
      </c>
      <c r="CV169" s="169">
        <f>AVERAGEIFS('WEEKLY DATA'!CV$11:CV$14577,'WEEKLY DATA'!$A$11:$A$14577,'MONTHLY DATA'!$A169,'WEEKLY DATA'!$B$11:$B$14577,'MONTHLY DATA'!$B169)</f>
        <v>408</v>
      </c>
      <c r="CW169" s="78">
        <f>AVERAGEIFS('WEEKLY DATA'!CW$11:CW$14577,'WEEKLY DATA'!$A$11:$A$14577,'MONTHLY DATA'!$A169,'WEEKLY DATA'!$B$11:$B$14577,'MONTHLY DATA'!$B169)</f>
        <v>418</v>
      </c>
      <c r="CX169" s="78">
        <f>AVERAGEIFS('WEEKLY DATA'!CX$11:CX$14577,'WEEKLY DATA'!$A$11:$A$14577,'MONTHLY DATA'!$A169,'WEEKLY DATA'!$B$11:$B$14577,'MONTHLY DATA'!$B169)</f>
        <v>413</v>
      </c>
      <c r="CY169" s="154">
        <f t="shared" si="132"/>
        <v>-1.9584569732937651E-2</v>
      </c>
      <c r="CZ169" s="169">
        <f>AVERAGEIFS('WEEKLY DATA'!CZ$11:CZ$14577,'WEEKLY DATA'!$A$11:$A$14577,'MONTHLY DATA'!$A169,'WEEKLY DATA'!$B$11:$B$14577,'MONTHLY DATA'!$B169)</f>
        <v>361.5</v>
      </c>
      <c r="DA169" s="78">
        <f>AVERAGEIFS('WEEKLY DATA'!DA$11:DA$14577,'WEEKLY DATA'!$A$11:$A$14577,'MONTHLY DATA'!$A169,'WEEKLY DATA'!$B$11:$B$14577,'MONTHLY DATA'!$B169)</f>
        <v>371.5</v>
      </c>
      <c r="DB169" s="78">
        <f>AVERAGEIFS('WEEKLY DATA'!DB$11:DB$14577,'WEEKLY DATA'!$A$11:$A$14577,'MONTHLY DATA'!$A169,'WEEKLY DATA'!$B$11:$B$14577,'MONTHLY DATA'!$B169)</f>
        <v>366.5</v>
      </c>
      <c r="DC169" s="154">
        <f t="shared" si="133"/>
        <v>1.2780656303972293E-2</v>
      </c>
      <c r="DD169" s="78">
        <f>AVERAGEIFS('WEEKLY DATA'!DD$11:DD$14577,'WEEKLY DATA'!$A$11:$A$14577,'MONTHLY DATA'!$A169,'WEEKLY DATA'!$B$11:$B$14577,'MONTHLY DATA'!$B169)</f>
        <v>480</v>
      </c>
      <c r="DE169" s="78">
        <f>AVERAGEIFS('WEEKLY DATA'!DE$11:DE$14577,'WEEKLY DATA'!$A$11:$A$14577,'MONTHLY DATA'!$A169,'WEEKLY DATA'!$B$11:$B$14577,'MONTHLY DATA'!$B169)</f>
        <v>490</v>
      </c>
      <c r="DF169" s="78">
        <f>AVERAGEIFS('WEEKLY DATA'!DF$11:DF$14577,'WEEKLY DATA'!$A$11:$A$14577,'MONTHLY DATA'!$A169,'WEEKLY DATA'!$B$11:$B$14577,'MONTHLY DATA'!$B169)</f>
        <v>485</v>
      </c>
      <c r="DG169" s="154">
        <f t="shared" si="134"/>
        <v>-5.8252427184465994E-2</v>
      </c>
      <c r="DH169" s="78">
        <f>AVERAGEIFS('WEEKLY DATA'!DH$11:DH$14577,'WEEKLY DATA'!$A$11:$A$14577,'MONTHLY DATA'!$A169,'WEEKLY DATA'!$B$11:$B$14577,'MONTHLY DATA'!$B169)</f>
        <v>525</v>
      </c>
      <c r="DI169" s="78">
        <f>AVERAGEIFS('WEEKLY DATA'!DI$11:DI$14577,'WEEKLY DATA'!$A$11:$A$14577,'MONTHLY DATA'!$A169,'WEEKLY DATA'!$B$11:$B$14577,'MONTHLY DATA'!$B169)</f>
        <v>535</v>
      </c>
      <c r="DJ169" s="78">
        <f>AVERAGEIFS('WEEKLY DATA'!DJ$11:DJ$14577,'WEEKLY DATA'!$A$11:$A$14577,'MONTHLY DATA'!$A169,'WEEKLY DATA'!$B$11:$B$14577,'MONTHLY DATA'!$B169)</f>
        <v>530</v>
      </c>
      <c r="DK169" s="154">
        <f t="shared" si="135"/>
        <v>-9.3457943925233655E-3</v>
      </c>
      <c r="DL169" s="169">
        <f>AVERAGEIFS('WEEKLY DATA'!DL$11:DL$14577,'WEEKLY DATA'!$A$11:$A$14577,'MONTHLY DATA'!$A169,'WEEKLY DATA'!$B$11:$B$14577,'MONTHLY DATA'!$B169)</f>
        <v>393</v>
      </c>
      <c r="DM169" s="78">
        <f>AVERAGEIFS('WEEKLY DATA'!DM$11:DM$14577,'WEEKLY DATA'!$A$11:$A$14577,'MONTHLY DATA'!$A169,'WEEKLY DATA'!$B$11:$B$14577,'MONTHLY DATA'!$B169)</f>
        <v>403</v>
      </c>
      <c r="DN169" s="78">
        <f>AVERAGEIFS('WEEKLY DATA'!DN$11:DN$14577,'WEEKLY DATA'!$A$11:$A$14577,'MONTHLY DATA'!$A169,'WEEKLY DATA'!$B$11:$B$14577,'MONTHLY DATA'!$B169)</f>
        <v>398</v>
      </c>
      <c r="DO169" s="154">
        <f t="shared" si="136"/>
        <v>-6.5522620904836515E-3</v>
      </c>
      <c r="DP169" s="78">
        <f>AVERAGEIFS('WEEKLY DATA'!DP$11:DP$14577,'WEEKLY DATA'!$A$11:$A$14577,'MONTHLY DATA'!$A169,'WEEKLY DATA'!$B$11:$B$14577,'MONTHLY DATA'!$B169)</f>
        <v>326</v>
      </c>
      <c r="DQ169" s="78">
        <f>AVERAGEIFS('WEEKLY DATA'!DQ$11:DQ$14577,'WEEKLY DATA'!$A$11:$A$14577,'MONTHLY DATA'!$A169,'WEEKLY DATA'!$B$11:$B$14577,'MONTHLY DATA'!$B169)</f>
        <v>336</v>
      </c>
      <c r="DR169" s="78">
        <f>AVERAGEIFS('WEEKLY DATA'!DR$11:DR$14577,'WEEKLY DATA'!$A$11:$A$14577,'MONTHLY DATA'!$A169,'WEEKLY DATA'!$B$11:$B$14577,'MONTHLY DATA'!$B169)</f>
        <v>331</v>
      </c>
      <c r="DS169" s="154">
        <f t="shared" si="137"/>
        <v>6.8441064638782301E-3</v>
      </c>
      <c r="DT169" s="78">
        <f>AVERAGEIFS('WEEKLY DATA'!DT$11:DT$14577,'WEEKLY DATA'!$A$11:$A$14577,'MONTHLY DATA'!$A169,'WEEKLY DATA'!$B$11:$B$14577,'MONTHLY DATA'!$B169)</f>
        <v>480</v>
      </c>
      <c r="DU169" s="78">
        <f>AVERAGEIFS('WEEKLY DATA'!DU$11:DU$14577,'WEEKLY DATA'!$A$11:$A$14577,'MONTHLY DATA'!$A169,'WEEKLY DATA'!$B$11:$B$14577,'MONTHLY DATA'!$B169)</f>
        <v>490</v>
      </c>
      <c r="DV169" s="78">
        <f>AVERAGEIFS('WEEKLY DATA'!DV$11:DV$14577,'WEEKLY DATA'!$A$11:$A$14577,'MONTHLY DATA'!$A169,'WEEKLY DATA'!$B$11:$B$14577,'MONTHLY DATA'!$B169)</f>
        <v>485</v>
      </c>
      <c r="DW169" s="154">
        <f t="shared" si="138"/>
        <v>-5.8252427184465994E-2</v>
      </c>
      <c r="DX169" s="78">
        <f>AVERAGEIFS('WEEKLY DATA'!DX$11:DX$14577,'WEEKLY DATA'!$A$11:$A$14577,'MONTHLY DATA'!$A169,'WEEKLY DATA'!$B$11:$B$14577,'MONTHLY DATA'!$B169)</f>
        <v>510</v>
      </c>
      <c r="DY169" s="78">
        <f>AVERAGEIFS('WEEKLY DATA'!DY$11:DY$14577,'WEEKLY DATA'!$A$11:$A$14577,'MONTHLY DATA'!$A169,'WEEKLY DATA'!$B$11:$B$14577,'MONTHLY DATA'!$B169)</f>
        <v>520</v>
      </c>
      <c r="DZ169" s="78">
        <f>AVERAGEIFS('WEEKLY DATA'!DZ$11:DZ$14577,'WEEKLY DATA'!$A$11:$A$14577,'MONTHLY DATA'!$A169,'WEEKLY DATA'!$B$11:$B$14577,'MONTHLY DATA'!$B169)</f>
        <v>515</v>
      </c>
      <c r="EA169" s="154">
        <f t="shared" si="139"/>
        <v>-9.6153846153845812E-3</v>
      </c>
      <c r="EB169" s="78">
        <f>AVERAGEIFS('WEEKLY DATA'!EB$11:EB$14577,'WEEKLY DATA'!$A$11:$A$14577,'MONTHLY DATA'!$A169,'WEEKLY DATA'!$B$11:$B$14577,'MONTHLY DATA'!$B169)</f>
        <v>404.5</v>
      </c>
      <c r="EC169" s="78">
        <f>AVERAGEIFS('WEEKLY DATA'!EC$11:EC$14577,'WEEKLY DATA'!$A$11:$A$14577,'MONTHLY DATA'!$A169,'WEEKLY DATA'!$B$11:$B$14577,'MONTHLY DATA'!$B169)</f>
        <v>414.5</v>
      </c>
      <c r="ED169" s="78">
        <f>AVERAGEIFS('WEEKLY DATA'!ED$11:ED$14577,'WEEKLY DATA'!$A$11:$A$14577,'MONTHLY DATA'!$A169,'WEEKLY DATA'!$B$11:$B$14577,'MONTHLY DATA'!$B169)</f>
        <v>409.5</v>
      </c>
      <c r="EE169" s="154">
        <f t="shared" si="140"/>
        <v>7.2340425531914887E-2</v>
      </c>
      <c r="EF169" s="169">
        <f>AVERAGEIFS('WEEKLY DATA'!EF$11:EF$14577,'WEEKLY DATA'!$A$11:$A$14577,'MONTHLY DATA'!$A169,'WEEKLY DATA'!$B$11:$B$14577,'MONTHLY DATA'!$B169)</f>
        <v>307.5</v>
      </c>
      <c r="EG169" s="78">
        <f>AVERAGEIFS('WEEKLY DATA'!EG$11:EG$14577,'WEEKLY DATA'!$A$11:$A$14577,'MONTHLY DATA'!$A169,'WEEKLY DATA'!$B$11:$B$14577,'MONTHLY DATA'!$B169)</f>
        <v>317.5</v>
      </c>
      <c r="EH169" s="78">
        <f>AVERAGEIFS('WEEKLY DATA'!EH$11:EH$14577,'WEEKLY DATA'!$A$11:$A$14577,'MONTHLY DATA'!$A169,'WEEKLY DATA'!$B$11:$B$14577,'MONTHLY DATA'!$B169)</f>
        <v>312.5</v>
      </c>
      <c r="EI169" s="154">
        <f t="shared" si="141"/>
        <v>-2.34375E-2</v>
      </c>
      <c r="EJ169" s="78">
        <f>AVERAGEIFS('WEEKLY DATA'!EJ$11:EJ$14577,'WEEKLY DATA'!$A$11:$A$14577,'MONTHLY DATA'!$A169,'WEEKLY DATA'!$B$11:$B$14577,'MONTHLY DATA'!$B169)</f>
        <v>480</v>
      </c>
      <c r="EK169" s="78">
        <f>AVERAGEIFS('WEEKLY DATA'!EK$11:EK$14577,'WEEKLY DATA'!$A$11:$A$14577,'MONTHLY DATA'!$A169,'WEEKLY DATA'!$B$11:$B$14577,'MONTHLY DATA'!$B169)</f>
        <v>490</v>
      </c>
      <c r="EL169" s="78">
        <f>AVERAGEIFS('WEEKLY DATA'!EL$11:EL$14577,'WEEKLY DATA'!$A$11:$A$14577,'MONTHLY DATA'!$A169,'WEEKLY DATA'!$B$11:$B$14577,'MONTHLY DATA'!$B169)</f>
        <v>485</v>
      </c>
      <c r="EM169" s="154">
        <f t="shared" si="142"/>
        <v>-5.3658536585365901E-2</v>
      </c>
      <c r="EN169" s="78">
        <f>AVERAGEIFS('WEEKLY DATA'!EN$11:EN$14577,'WEEKLY DATA'!$A$11:$A$14577,'MONTHLY DATA'!$A169,'WEEKLY DATA'!$B$11:$B$14577,'MONTHLY DATA'!$B169)</f>
        <v>555</v>
      </c>
      <c r="EO169" s="78">
        <f>AVERAGEIFS('WEEKLY DATA'!EO$11:EO$14577,'WEEKLY DATA'!$A$11:$A$14577,'MONTHLY DATA'!$A169,'WEEKLY DATA'!$B$11:$B$14577,'MONTHLY DATA'!$B169)</f>
        <v>565</v>
      </c>
      <c r="EP169" s="78">
        <f>AVERAGEIFS('WEEKLY DATA'!EP$11:EP$14577,'WEEKLY DATA'!$A$11:$A$14577,'MONTHLY DATA'!$A169,'WEEKLY DATA'!$B$11:$B$14577,'MONTHLY DATA'!$B169)</f>
        <v>560</v>
      </c>
      <c r="EQ169" s="154">
        <f t="shared" si="143"/>
        <v>-8.8495575221239076E-3</v>
      </c>
      <c r="ER169" s="78">
        <f>AVERAGEIFS('WEEKLY DATA'!ER$11:ER$14577,'WEEKLY DATA'!$A$11:$A$14577,'MONTHLY DATA'!$A169,'WEEKLY DATA'!$B$11:$B$14577,'MONTHLY DATA'!$B169)</f>
        <v>382.5</v>
      </c>
      <c r="ES169" s="78">
        <f>AVERAGEIFS('WEEKLY DATA'!ES$11:ES$14577,'WEEKLY DATA'!$A$11:$A$14577,'MONTHLY DATA'!$A169,'WEEKLY DATA'!$B$11:$B$14577,'MONTHLY DATA'!$B169)</f>
        <v>392.5</v>
      </c>
      <c r="ET169" s="78">
        <f>AVERAGEIFS('WEEKLY DATA'!ET$11:ET$14577,'WEEKLY DATA'!$A$11:$A$14577,'MONTHLY DATA'!$A169,'WEEKLY DATA'!$B$11:$B$14577,'MONTHLY DATA'!$B169)</f>
        <v>387.5</v>
      </c>
      <c r="EU169" s="154">
        <f t="shared" si="144"/>
        <v>-2.8213166144200663E-2</v>
      </c>
      <c r="EV169" s="78">
        <f>AVERAGEIFS('WEEKLY DATA'!EV$11:EV$14577,'WEEKLY DATA'!$A$11:$A$14577,'MONTHLY DATA'!$A169,'WEEKLY DATA'!$B$11:$B$14577,'MONTHLY DATA'!$B169)</f>
        <v>345.5</v>
      </c>
      <c r="EW169" s="78">
        <f>AVERAGEIFS('WEEKLY DATA'!EW$11:EW$14577,'WEEKLY DATA'!$A$11:$A$14577,'MONTHLY DATA'!$A169,'WEEKLY DATA'!$B$11:$B$14577,'MONTHLY DATA'!$B169)</f>
        <v>355.5</v>
      </c>
      <c r="EX169" s="78">
        <f>AVERAGEIFS('WEEKLY DATA'!EX$11:EX$14577,'WEEKLY DATA'!$A$11:$A$14577,'MONTHLY DATA'!$A169,'WEEKLY DATA'!$B$11:$B$14577,'MONTHLY DATA'!$B169)</f>
        <v>350.5</v>
      </c>
      <c r="EY169" s="154">
        <f t="shared" si="145"/>
        <v>5.0179211469534302E-3</v>
      </c>
      <c r="EZ169" s="78">
        <f>AVERAGEIFS('WEEKLY DATA'!EZ$11:EZ$14577,'WEEKLY DATA'!$A$11:$A$14577,'MONTHLY DATA'!$A169,'WEEKLY DATA'!$B$11:$B$14577,'MONTHLY DATA'!$B169)</f>
        <v>505</v>
      </c>
      <c r="FA169" s="78">
        <f>AVERAGEIFS('WEEKLY DATA'!FA$11:FA$14577,'WEEKLY DATA'!$A$11:$A$14577,'MONTHLY DATA'!$A169,'WEEKLY DATA'!$B$11:$B$14577,'MONTHLY DATA'!$B169)</f>
        <v>515</v>
      </c>
      <c r="FB169" s="78">
        <f>AVERAGEIFS('WEEKLY DATA'!FB$11:FB$14577,'WEEKLY DATA'!$A$11:$A$14577,'MONTHLY DATA'!$A169,'WEEKLY DATA'!$B$11:$B$14577,'MONTHLY DATA'!$B169)</f>
        <v>510</v>
      </c>
      <c r="FC169" s="154">
        <f t="shared" si="146"/>
        <v>-2.4449877750610804E-3</v>
      </c>
      <c r="FD169" s="78">
        <f>AVERAGEIFS('WEEKLY DATA'!FD$11:FD$14577,'WEEKLY DATA'!$A$11:$A$14577,'MONTHLY DATA'!$A169,'WEEKLY DATA'!$B$11:$B$14577,'MONTHLY DATA'!$B169)</f>
        <v>349.5</v>
      </c>
      <c r="FE169" s="78">
        <f>AVERAGEIFS('WEEKLY DATA'!FE$11:FE$14577,'WEEKLY DATA'!$A$11:$A$14577,'MONTHLY DATA'!$A169,'WEEKLY DATA'!$B$11:$B$14577,'MONTHLY DATA'!$B169)</f>
        <v>359.5</v>
      </c>
      <c r="FF169" s="78">
        <f>AVERAGEIFS('WEEKLY DATA'!FF$11:FF$14577,'WEEKLY DATA'!$A$11:$A$14577,'MONTHLY DATA'!$A169,'WEEKLY DATA'!$B$11:$B$14577,'MONTHLY DATA'!$B169)</f>
        <v>354.5</v>
      </c>
      <c r="FG169" s="154">
        <f t="shared" si="147"/>
        <v>-4.9122807017544234E-3</v>
      </c>
      <c r="FH169" s="78">
        <f>AVERAGEIFS('WEEKLY DATA'!FH$11:FH$14577,'WEEKLY DATA'!$A$11:$A$14577,'MONTHLY DATA'!$A169,'WEEKLY DATA'!$B$11:$B$14577,'MONTHLY DATA'!$B169)</f>
        <v>349</v>
      </c>
      <c r="FI169" s="78">
        <f>AVERAGEIFS('WEEKLY DATA'!FI$11:FI$14577,'WEEKLY DATA'!$A$11:$A$14577,'MONTHLY DATA'!$A169,'WEEKLY DATA'!$B$11:$B$14577,'MONTHLY DATA'!$B169)</f>
        <v>359</v>
      </c>
      <c r="FJ169" s="78">
        <f>AVERAGEIFS('WEEKLY DATA'!FJ$11:FJ$14577,'WEEKLY DATA'!$A$11:$A$14577,'MONTHLY DATA'!$A169,'WEEKLY DATA'!$B$11:$B$14577,'MONTHLY DATA'!$B169)</f>
        <v>354</v>
      </c>
      <c r="FK169" s="154">
        <f t="shared" si="148"/>
        <v>2.4778761061947652E-3</v>
      </c>
      <c r="FL169" s="169">
        <f>AVERAGEIFS('WEEKLY DATA'!FL$11:FL$14577,'WEEKLY DATA'!$A$11:$A$14577,'MONTHLY DATA'!$A169,'WEEKLY DATA'!$B$11:$B$14577,'MONTHLY DATA'!$B169)</f>
        <v>307.5</v>
      </c>
      <c r="FM169" s="78">
        <f>AVERAGEIFS('WEEKLY DATA'!FM$11:FM$14577,'WEEKLY DATA'!$A$11:$A$14577,'MONTHLY DATA'!$A169,'WEEKLY DATA'!$B$11:$B$14577,'MONTHLY DATA'!$B169)</f>
        <v>317.5</v>
      </c>
      <c r="FN169" s="78">
        <f>AVERAGEIFS('WEEKLY DATA'!FN$11:FN$14577,'WEEKLY DATA'!$A$11:$A$14577,'MONTHLY DATA'!$A169,'WEEKLY DATA'!$B$11:$B$14577,'MONTHLY DATA'!$B169)</f>
        <v>312.5</v>
      </c>
      <c r="FO169" s="154">
        <f t="shared" si="149"/>
        <v>1.6260162601626105E-2</v>
      </c>
      <c r="FP169" s="78">
        <f>AVERAGEIFS('WEEKLY DATA'!FP$11:FP$14577,'WEEKLY DATA'!$A$11:$A$14577,'MONTHLY DATA'!$A169,'WEEKLY DATA'!$B$11:$B$14577,'MONTHLY DATA'!$B169)</f>
        <v>311</v>
      </c>
      <c r="FQ169" s="78">
        <f>AVERAGEIFS('WEEKLY DATA'!FQ$11:FQ$14577,'WEEKLY DATA'!$A$11:$A$14577,'MONTHLY DATA'!$A169,'WEEKLY DATA'!$B$11:$B$14577,'MONTHLY DATA'!$B169)</f>
        <v>321</v>
      </c>
      <c r="FR169" s="78">
        <f>AVERAGEIFS('WEEKLY DATA'!FR$11:FR$14577,'WEEKLY DATA'!$A$11:$A$14577,'MONTHLY DATA'!$A169,'WEEKLY DATA'!$B$11:$B$14577,'MONTHLY DATA'!$B169)</f>
        <v>316</v>
      </c>
      <c r="FS169" s="154">
        <f t="shared" si="150"/>
        <v>3.1746031746031633E-3</v>
      </c>
      <c r="FT169" s="78">
        <f>AVERAGEIFS('WEEKLY DATA'!FT$11:FT$14577,'WEEKLY DATA'!$A$11:$A$14577,'MONTHLY DATA'!$A169,'WEEKLY DATA'!$B$11:$B$14577,'MONTHLY DATA'!$B169)</f>
        <v>312</v>
      </c>
      <c r="FU169" s="78">
        <f>AVERAGEIFS('WEEKLY DATA'!FU$11:FU$14577,'WEEKLY DATA'!$A$11:$A$14577,'MONTHLY DATA'!$A169,'WEEKLY DATA'!$B$11:$B$14577,'MONTHLY DATA'!$B169)</f>
        <v>322</v>
      </c>
      <c r="FV169" s="78">
        <f>AVERAGEIFS('WEEKLY DATA'!FV$11:FV$14577,'WEEKLY DATA'!$A$11:$A$14577,'MONTHLY DATA'!$A169,'WEEKLY DATA'!$B$11:$B$14577,'MONTHLY DATA'!$B169)</f>
        <v>317</v>
      </c>
      <c r="FW169" s="154">
        <f t="shared" si="151"/>
        <v>-6.7647058823529393E-2</v>
      </c>
      <c r="FX169" s="78">
        <f>AVERAGEIFS('WEEKLY DATA'!FX$11:FX$14577,'WEEKLY DATA'!$A$11:$A$14577,'MONTHLY DATA'!$A169,'WEEKLY DATA'!$B$11:$B$14577,'MONTHLY DATA'!$B169)</f>
        <v>312.5</v>
      </c>
      <c r="FY169" s="78">
        <f>AVERAGEIFS('WEEKLY DATA'!FY$11:FY$14577,'WEEKLY DATA'!$A$11:$A$14577,'MONTHLY DATA'!$A169,'WEEKLY DATA'!$B$11:$B$14577,'MONTHLY DATA'!$B169)</f>
        <v>322.5</v>
      </c>
      <c r="FZ169" s="78">
        <f>AVERAGEIFS('WEEKLY DATA'!FZ$11:FZ$14577,'WEEKLY DATA'!$A$11:$A$14577,'MONTHLY DATA'!$A169,'WEEKLY DATA'!$B$11:$B$14577,'MONTHLY DATA'!$B169)</f>
        <v>317.5</v>
      </c>
      <c r="GA169" s="154">
        <f t="shared" si="152"/>
        <v>7.3995771670190225E-2</v>
      </c>
      <c r="GB169" s="78">
        <f>AVERAGEIFS('WEEKLY DATA'!GB$11:GB$14577,'WEEKLY DATA'!$A$11:$A$14577,'MONTHLY DATA'!$A169,'WEEKLY DATA'!$B$11:$B$14577,'MONTHLY DATA'!$B169)</f>
        <v>498</v>
      </c>
      <c r="GC169" s="78">
        <f>AVERAGEIFS('WEEKLY DATA'!GC$11:GC$14577,'WEEKLY DATA'!$A$11:$A$14577,'MONTHLY DATA'!$A169,'WEEKLY DATA'!$B$11:$B$14577,'MONTHLY DATA'!$B169)</f>
        <v>508</v>
      </c>
      <c r="GD169" s="78">
        <f>AVERAGEIFS('WEEKLY DATA'!GD$11:GD$14577,'WEEKLY DATA'!$A$11:$A$14577,'MONTHLY DATA'!$A169,'WEEKLY DATA'!$B$11:$B$14577,'MONTHLY DATA'!$B169)</f>
        <v>503</v>
      </c>
      <c r="GE169" s="154">
        <f t="shared" si="153"/>
        <v>-1.6136919315403397E-2</v>
      </c>
      <c r="GF169" s="169">
        <f>AVERAGEIFS('WEEKLY DATA'!GF$11:GF$14577,'WEEKLY DATA'!$A$11:$A$14577,'MONTHLY DATA'!$A169,'WEEKLY DATA'!$B$11:$B$14577,'MONTHLY DATA'!$B169)</f>
        <v>451.5</v>
      </c>
      <c r="GG169" s="78">
        <f>AVERAGEIFS('WEEKLY DATA'!GG$11:GG$14577,'WEEKLY DATA'!$A$11:$A$14577,'MONTHLY DATA'!$A169,'WEEKLY DATA'!$B$11:$B$14577,'MONTHLY DATA'!$B169)</f>
        <v>461.5</v>
      </c>
      <c r="GH169" s="78">
        <f>AVERAGEIFS('WEEKLY DATA'!GH$11:GH$14577,'WEEKLY DATA'!$A$11:$A$14577,'MONTHLY DATA'!$A169,'WEEKLY DATA'!$B$11:$B$14577,'MONTHLY DATA'!$B169)</f>
        <v>456.5</v>
      </c>
      <c r="GI169" s="154">
        <f t="shared" si="154"/>
        <v>1.0235131396957087E-2</v>
      </c>
      <c r="GJ169" s="78">
        <f>AVERAGEIFS('WEEKLY DATA'!GJ$11:GJ$14577,'WEEKLY DATA'!$A$11:$A$14577,'MONTHLY DATA'!$A169,'WEEKLY DATA'!$B$11:$B$14577,'MONTHLY DATA'!$B169)</f>
        <v>490</v>
      </c>
      <c r="GK169" s="78">
        <f>AVERAGEIFS('WEEKLY DATA'!GK$11:GK$14577,'WEEKLY DATA'!$A$11:$A$14577,'MONTHLY DATA'!$A169,'WEEKLY DATA'!$B$11:$B$14577,'MONTHLY DATA'!$B169)</f>
        <v>500</v>
      </c>
      <c r="GL169" s="78">
        <f>AVERAGEIFS('WEEKLY DATA'!GL$11:GL$14577,'WEEKLY DATA'!$A$11:$A$14577,'MONTHLY DATA'!$A169,'WEEKLY DATA'!$B$11:$B$14577,'MONTHLY DATA'!$B169)</f>
        <v>495</v>
      </c>
      <c r="GM169" s="154">
        <f t="shared" si="155"/>
        <v>-5.7142857142857162E-2</v>
      </c>
      <c r="GN169" s="78">
        <f>AVERAGEIFS('WEEKLY DATA'!GN$11:GN$14577,'WEEKLY DATA'!$A$11:$A$14577,'MONTHLY DATA'!$A169,'WEEKLY DATA'!$B$11:$B$14577,'MONTHLY DATA'!$B169)</f>
        <v>615</v>
      </c>
      <c r="GO169" s="78">
        <f>AVERAGEIFS('WEEKLY DATA'!GO$11:GO$14577,'WEEKLY DATA'!$A$11:$A$14577,'MONTHLY DATA'!$A169,'WEEKLY DATA'!$B$11:$B$14577,'MONTHLY DATA'!$B169)</f>
        <v>625</v>
      </c>
      <c r="GP169" s="78">
        <f>AVERAGEIFS('WEEKLY DATA'!GP$11:GP$14577,'WEEKLY DATA'!$A$11:$A$14577,'MONTHLY DATA'!$A169,'WEEKLY DATA'!$B$11:$B$14577,'MONTHLY DATA'!$B169)</f>
        <v>620</v>
      </c>
      <c r="GQ169" s="154">
        <f t="shared" si="156"/>
        <v>-8.0000000000000071E-3</v>
      </c>
      <c r="GR169" s="78"/>
    </row>
    <row r="170" spans="1:200" ht="15.75" x14ac:dyDescent="0.25">
      <c r="A170">
        <f t="shared" si="106"/>
        <v>4</v>
      </c>
      <c r="B170">
        <f t="shared" si="107"/>
        <v>2023</v>
      </c>
      <c r="C170" s="86">
        <v>45017</v>
      </c>
      <c r="D170" s="78">
        <f>AVERAGEIFS('WEEKLY DATA'!D$11:D$14577,'WEEKLY DATA'!$A$11:$A$14577,'MONTHLY DATA'!$A170,'WEEKLY DATA'!$B$11:$B$14577,'MONTHLY DATA'!$B170)</f>
        <v>385</v>
      </c>
      <c r="E170" s="78">
        <f>AVERAGEIFS('WEEKLY DATA'!E$11:E$14577,'WEEKLY DATA'!$A$11:$A$14577,'MONTHLY DATA'!$A170,'WEEKLY DATA'!$B$11:$B$14577,'MONTHLY DATA'!$B170)</f>
        <v>395</v>
      </c>
      <c r="F170" s="78">
        <f>AVERAGEIFS('WEEKLY DATA'!F$11:F$14577,'WEEKLY DATA'!$A$11:$A$14577,'MONTHLY DATA'!$A170,'WEEKLY DATA'!$B$11:$B$14577,'MONTHLY DATA'!$B170)</f>
        <v>390</v>
      </c>
      <c r="G170" s="154">
        <f t="shared" si="108"/>
        <v>-3.105590062111796E-2</v>
      </c>
      <c r="H170" s="169">
        <f>AVERAGEIFS('WEEKLY DATA'!H$11:H$14577,'WEEKLY DATA'!$A$11:$A$14577,'MONTHLY DATA'!$A170,'WEEKLY DATA'!$B$11:$B$14577,'MONTHLY DATA'!$B170)</f>
        <v>370.625</v>
      </c>
      <c r="I170" s="78">
        <f>AVERAGEIFS('WEEKLY DATA'!I$11:I$14577,'WEEKLY DATA'!$A$11:$A$14577,'MONTHLY DATA'!$A170,'WEEKLY DATA'!$B$11:$B$14577,'MONTHLY DATA'!$B170)</f>
        <v>380.625</v>
      </c>
      <c r="J170" s="78">
        <f>AVERAGEIFS('WEEKLY DATA'!J$11:J$14577,'WEEKLY DATA'!$A$11:$A$14577,'MONTHLY DATA'!$A170,'WEEKLY DATA'!$B$11:$B$14577,'MONTHLY DATA'!$B170)</f>
        <v>375.625</v>
      </c>
      <c r="K170" s="154">
        <f t="shared" si="109"/>
        <v>-3.3140283140283167E-2</v>
      </c>
      <c r="L170" s="169">
        <f>AVERAGEIFS('WEEKLY DATA'!L$11:L$14577,'WEEKLY DATA'!$A$11:$A$14577,'MONTHLY DATA'!$A170,'WEEKLY DATA'!$B$11:$B$14577,'MONTHLY DATA'!$B170)</f>
        <v>426.25</v>
      </c>
      <c r="M170" s="78">
        <f>AVERAGEIFS('WEEKLY DATA'!M$11:M$14577,'WEEKLY DATA'!$A$11:$A$14577,'MONTHLY DATA'!$A170,'WEEKLY DATA'!$B$11:$B$14577,'MONTHLY DATA'!$B170)</f>
        <v>436.25</v>
      </c>
      <c r="N170" s="78">
        <f>AVERAGEIFS('WEEKLY DATA'!N$11:N$14577,'WEEKLY DATA'!$A$11:$A$14577,'MONTHLY DATA'!$A170,'WEEKLY DATA'!$B$11:$B$14577,'MONTHLY DATA'!$B170)</f>
        <v>431.25</v>
      </c>
      <c r="O170" s="154">
        <f t="shared" si="110"/>
        <v>-6.5547128927410658E-2</v>
      </c>
      <c r="P170" s="169">
        <f>AVERAGEIFS('WEEKLY DATA'!P$11:P$14577,'WEEKLY DATA'!$A$11:$A$14577,'MONTHLY DATA'!$A170,'WEEKLY DATA'!$B$11:$B$14577,'MONTHLY DATA'!$B170)</f>
        <v>449.375</v>
      </c>
      <c r="Q170" s="78">
        <f>AVERAGEIFS('WEEKLY DATA'!Q$11:Q$14577,'WEEKLY DATA'!$A$11:$A$14577,'MONTHLY DATA'!$A170,'WEEKLY DATA'!$B$11:$B$14577,'MONTHLY DATA'!$B170)</f>
        <v>459.375</v>
      </c>
      <c r="R170" s="78">
        <f>AVERAGEIFS('WEEKLY DATA'!R$11:R$14577,'WEEKLY DATA'!$A$11:$A$14577,'MONTHLY DATA'!$A170,'WEEKLY DATA'!$B$11:$B$14577,'MONTHLY DATA'!$B170)</f>
        <v>454.375</v>
      </c>
      <c r="S170" s="154">
        <f t="shared" si="111"/>
        <v>-2.4698133918770182E-3</v>
      </c>
      <c r="T170" s="169">
        <f>AVERAGEIFS('WEEKLY DATA'!T$11:T$14577,'WEEKLY DATA'!$A$11:$A$14577,'MONTHLY DATA'!$A170,'WEEKLY DATA'!$B$11:$B$14577,'MONTHLY DATA'!$B170)</f>
        <v>410</v>
      </c>
      <c r="U170" s="78">
        <f>AVERAGEIFS('WEEKLY DATA'!U$11:U$14577,'WEEKLY DATA'!$A$11:$A$14577,'MONTHLY DATA'!$A170,'WEEKLY DATA'!$B$11:$B$14577,'MONTHLY DATA'!$B170)</f>
        <v>420</v>
      </c>
      <c r="V170" s="78">
        <f>AVERAGEIFS('WEEKLY DATA'!V$11:V$14577,'WEEKLY DATA'!$A$11:$A$14577,'MONTHLY DATA'!$A170,'WEEKLY DATA'!$B$11:$B$14577,'MONTHLY DATA'!$B170)</f>
        <v>415</v>
      </c>
      <c r="W170" s="154">
        <f t="shared" si="112"/>
        <v>1.7156862745097978E-2</v>
      </c>
      <c r="X170" s="169">
        <f>AVERAGEIFS('WEEKLY DATA'!X$11:X$14577,'WEEKLY DATA'!$A$11:$A$14577,'MONTHLY DATA'!$A170,'WEEKLY DATA'!$B$11:$B$14577,'MONTHLY DATA'!$B170)</f>
        <v>413.125</v>
      </c>
      <c r="Y170" s="78">
        <f>AVERAGEIFS('WEEKLY DATA'!Y$11:Y$14577,'WEEKLY DATA'!$A$11:$A$14577,'MONTHLY DATA'!$A170,'WEEKLY DATA'!$B$11:$B$14577,'MONTHLY DATA'!$B170)</f>
        <v>423.125</v>
      </c>
      <c r="Z170" s="78">
        <f>AVERAGEIFS('WEEKLY DATA'!Z$11:Z$14577,'WEEKLY DATA'!$A$11:$A$14577,'MONTHLY DATA'!$A170,'WEEKLY DATA'!$B$11:$B$14577,'MONTHLY DATA'!$B170)</f>
        <v>418.125</v>
      </c>
      <c r="AA170" s="154">
        <f t="shared" si="113"/>
        <v>2.6073619631901801E-2</v>
      </c>
      <c r="AB170" s="169">
        <f>AVERAGEIFS('WEEKLY DATA'!AB$11:AB$14577,'WEEKLY DATA'!$A$11:$A$14577,'MONTHLY DATA'!$A170,'WEEKLY DATA'!$B$11:$B$14577,'MONTHLY DATA'!$B170)</f>
        <v>409.375</v>
      </c>
      <c r="AC170" s="78">
        <f>AVERAGEIFS('WEEKLY DATA'!AC$11:AC$14577,'WEEKLY DATA'!$A$11:$A$14577,'MONTHLY DATA'!$A170,'WEEKLY DATA'!$B$11:$B$14577,'MONTHLY DATA'!$B170)</f>
        <v>419.375</v>
      </c>
      <c r="AD170" s="78">
        <f>AVERAGEIFS('WEEKLY DATA'!AD$11:AD$14577,'WEEKLY DATA'!$A$11:$A$14577,'MONTHLY DATA'!$A170,'WEEKLY DATA'!$B$11:$B$14577,'MONTHLY DATA'!$B170)</f>
        <v>414.375</v>
      </c>
      <c r="AE170" s="154">
        <f t="shared" si="114"/>
        <v>-7.5055803571428603E-2</v>
      </c>
      <c r="AF170" s="169">
        <f>AVERAGEIFS('WEEKLY DATA'!AF$11:AF$14577,'WEEKLY DATA'!$A$11:$A$14577,'MONTHLY DATA'!$A170,'WEEKLY DATA'!$B$11:$B$14577,'MONTHLY DATA'!$B170)</f>
        <v>415.625</v>
      </c>
      <c r="AG170" s="78">
        <f>AVERAGEIFS('WEEKLY DATA'!AG$11:AG$14577,'WEEKLY DATA'!$A$11:$A$14577,'MONTHLY DATA'!$A170,'WEEKLY DATA'!$B$11:$B$14577,'MONTHLY DATA'!$B170)</f>
        <v>425.625</v>
      </c>
      <c r="AH170" s="78">
        <f>AVERAGEIFS('WEEKLY DATA'!AH$11:AH$14577,'WEEKLY DATA'!$A$11:$A$14577,'MONTHLY DATA'!$A170,'WEEKLY DATA'!$B$11:$B$14577,'MONTHLY DATA'!$B170)</f>
        <v>420.625</v>
      </c>
      <c r="AI170" s="154">
        <f t="shared" si="115"/>
        <v>-1.4929742388758771E-2</v>
      </c>
      <c r="AJ170" s="169">
        <f>AVERAGEIFS('WEEKLY DATA'!AJ$11:AJ$14577,'WEEKLY DATA'!$A$11:$A$14577,'MONTHLY DATA'!$A170,'WEEKLY DATA'!$B$11:$B$14577,'MONTHLY DATA'!$B170)</f>
        <v>381.875</v>
      </c>
      <c r="AK170" s="78">
        <f>AVERAGEIFS('WEEKLY DATA'!AK$11:AK$14577,'WEEKLY DATA'!$A$11:$A$14577,'MONTHLY DATA'!$A170,'WEEKLY DATA'!$B$11:$B$14577,'MONTHLY DATA'!$B170)</f>
        <v>391.875</v>
      </c>
      <c r="AL170" s="78">
        <f>AVERAGEIFS('WEEKLY DATA'!AL$11:AL$14577,'WEEKLY DATA'!$A$11:$A$14577,'MONTHLY DATA'!$A170,'WEEKLY DATA'!$B$11:$B$14577,'MONTHLY DATA'!$B170)</f>
        <v>386.875</v>
      </c>
      <c r="AM170" s="154">
        <f t="shared" si="116"/>
        <v>-8.0128205128204844E-3</v>
      </c>
      <c r="AN170" s="169">
        <f>AVERAGEIFS('WEEKLY DATA'!AN$11:AN$14577,'WEEKLY DATA'!$A$11:$A$14577,'MONTHLY DATA'!$A170,'WEEKLY DATA'!$B$11:$B$14577,'MONTHLY DATA'!$B170)</f>
        <v>368.125</v>
      </c>
      <c r="AO170" s="78">
        <f>AVERAGEIFS('WEEKLY DATA'!AO$11:AO$14577,'WEEKLY DATA'!$A$11:$A$14577,'MONTHLY DATA'!$A170,'WEEKLY DATA'!$B$11:$B$14577,'MONTHLY DATA'!$B170)</f>
        <v>378.125</v>
      </c>
      <c r="AP170" s="78">
        <f>AVERAGEIFS('WEEKLY DATA'!AP$11:AP$14577,'WEEKLY DATA'!$A$11:$A$14577,'MONTHLY DATA'!$A170,'WEEKLY DATA'!$B$11:$B$14577,'MONTHLY DATA'!$B170)</f>
        <v>373.125</v>
      </c>
      <c r="AQ170" s="154">
        <f t="shared" si="117"/>
        <v>1.1178861788617933E-2</v>
      </c>
      <c r="AR170" s="169">
        <f>AVERAGEIFS('WEEKLY DATA'!AR$11:AR$14577,'WEEKLY DATA'!$A$11:$A$14577,'MONTHLY DATA'!$A170,'WEEKLY DATA'!$B$11:$B$14577,'MONTHLY DATA'!$B170)</f>
        <v>398.125</v>
      </c>
      <c r="AS170" s="78">
        <f>AVERAGEIFS('WEEKLY DATA'!AS$11:AS$14577,'WEEKLY DATA'!$A$11:$A$14577,'MONTHLY DATA'!$A170,'WEEKLY DATA'!$B$11:$B$14577,'MONTHLY DATA'!$B170)</f>
        <v>408.125</v>
      </c>
      <c r="AT170" s="78">
        <f>AVERAGEIFS('WEEKLY DATA'!AT$11:AT$14577,'WEEKLY DATA'!$A$11:$A$14577,'MONTHLY DATA'!$A170,'WEEKLY DATA'!$B$11:$B$14577,'MONTHLY DATA'!$B170)</f>
        <v>403.125</v>
      </c>
      <c r="AU170" s="154">
        <f t="shared" si="118"/>
        <v>-9.1037204058624588E-2</v>
      </c>
      <c r="AV170" s="169">
        <f>AVERAGEIFS('WEEKLY DATA'!AV$11:AV$14577,'WEEKLY DATA'!$A$11:$A$14577,'MONTHLY DATA'!$A170,'WEEKLY DATA'!$B$11:$B$14577,'MONTHLY DATA'!$B170)</f>
        <v>386.875</v>
      </c>
      <c r="AW170" s="78">
        <f>AVERAGEIFS('WEEKLY DATA'!AW$11:AW$14577,'WEEKLY DATA'!$A$11:$A$14577,'MONTHLY DATA'!$A170,'WEEKLY DATA'!$B$11:$B$14577,'MONTHLY DATA'!$B170)</f>
        <v>396.875</v>
      </c>
      <c r="AX170" s="78">
        <f>AVERAGEIFS('WEEKLY DATA'!AX$11:AX$14577,'WEEKLY DATA'!$A$11:$A$14577,'MONTHLY DATA'!$A170,'WEEKLY DATA'!$B$11:$B$14577,'MONTHLY DATA'!$B170)</f>
        <v>391.875</v>
      </c>
      <c r="AY170" s="154">
        <f t="shared" si="119"/>
        <v>-1.5389447236180853E-2</v>
      </c>
      <c r="AZ170" s="169">
        <f>AVERAGEIFS('WEEKLY DATA'!AZ$11:AZ$14577,'WEEKLY DATA'!$A$11:$A$14577,'MONTHLY DATA'!$A170,'WEEKLY DATA'!$B$11:$B$14577,'MONTHLY DATA'!$B170)</f>
        <v>392.5</v>
      </c>
      <c r="BA170" s="78">
        <f>AVERAGEIFS('WEEKLY DATA'!BA$11:BA$14577,'WEEKLY DATA'!$A$11:$A$14577,'MONTHLY DATA'!$A170,'WEEKLY DATA'!$B$11:$B$14577,'MONTHLY DATA'!$B170)</f>
        <v>402.5</v>
      </c>
      <c r="BB170" s="78">
        <f>AVERAGEIFS('WEEKLY DATA'!BB$11:BB$14577,'WEEKLY DATA'!$A$11:$A$14577,'MONTHLY DATA'!$A170,'WEEKLY DATA'!$B$11:$B$14577,'MONTHLY DATA'!$B170)</f>
        <v>397.5</v>
      </c>
      <c r="BC170" s="154">
        <f t="shared" si="120"/>
        <v>-1.9728729963008673E-2</v>
      </c>
      <c r="BD170" s="169">
        <f>AVERAGEIFS('WEEKLY DATA'!BD$11:BD$14577,'WEEKLY DATA'!$A$11:$A$14577,'MONTHLY DATA'!$A170,'WEEKLY DATA'!$B$11:$B$14577,'MONTHLY DATA'!$B170)</f>
        <v>341.875</v>
      </c>
      <c r="BE170" s="78">
        <f>AVERAGEIFS('WEEKLY DATA'!BE$11:BE$14577,'WEEKLY DATA'!$A$11:$A$14577,'MONTHLY DATA'!$A170,'WEEKLY DATA'!$B$11:$B$14577,'MONTHLY DATA'!$B170)</f>
        <v>351.875</v>
      </c>
      <c r="BF170" s="78">
        <f>AVERAGEIFS('WEEKLY DATA'!BF$11:BF$14577,'WEEKLY DATA'!$A$11:$A$14577,'MONTHLY DATA'!$A170,'WEEKLY DATA'!$B$11:$B$14577,'MONTHLY DATA'!$B170)</f>
        <v>346.875</v>
      </c>
      <c r="BG170" s="154">
        <f t="shared" si="121"/>
        <v>-6.0888252148997291E-3</v>
      </c>
      <c r="BH170" s="169">
        <f>AVERAGEIFS('WEEKLY DATA'!BH$11:BH$14577,'WEEKLY DATA'!$A$11:$A$14577,'MONTHLY DATA'!$A170,'WEEKLY DATA'!$B$11:$B$14577,'MONTHLY DATA'!$B170)</f>
        <v>396.25</v>
      </c>
      <c r="BI170" s="78">
        <f>AVERAGEIFS('WEEKLY DATA'!BI$11:BI$14577,'WEEKLY DATA'!$A$11:$A$14577,'MONTHLY DATA'!$A170,'WEEKLY DATA'!$B$11:$B$14577,'MONTHLY DATA'!$B170)</f>
        <v>406.25</v>
      </c>
      <c r="BJ170" s="78">
        <f>AVERAGEIFS('WEEKLY DATA'!BJ$11:BJ$14577,'WEEKLY DATA'!$A$11:$A$14577,'MONTHLY DATA'!$A170,'WEEKLY DATA'!$B$11:$B$14577,'MONTHLY DATA'!$B170)</f>
        <v>401.25</v>
      </c>
      <c r="BK170" s="154">
        <f t="shared" si="122"/>
        <v>-6.0304449648711955E-2</v>
      </c>
      <c r="BL170" s="169">
        <f>AVERAGEIFS('WEEKLY DATA'!BL$11:BL$14577,'WEEKLY DATA'!$A$11:$A$14577,'MONTHLY DATA'!$A170,'WEEKLY DATA'!$B$11:$B$14577,'MONTHLY DATA'!$B170)</f>
        <v>340.625</v>
      </c>
      <c r="BM170" s="78">
        <f>AVERAGEIFS('WEEKLY DATA'!BM$11:BM$14577,'WEEKLY DATA'!$A$11:$A$14577,'MONTHLY DATA'!$A170,'WEEKLY DATA'!$B$11:$B$14577,'MONTHLY DATA'!$B170)</f>
        <v>350.625</v>
      </c>
      <c r="BN170" s="78">
        <f>AVERAGEIFS('WEEKLY DATA'!BN$11:BN$14577,'WEEKLY DATA'!$A$11:$A$14577,'MONTHLY DATA'!$A170,'WEEKLY DATA'!$B$11:$B$14577,'MONTHLY DATA'!$B170)</f>
        <v>345.625</v>
      </c>
      <c r="BO170" s="154">
        <f t="shared" si="123"/>
        <v>-3.8595271210013937E-2</v>
      </c>
      <c r="BP170" s="78">
        <f>AVERAGEIFS('WEEKLY DATA'!BP$11:BP$14577,'WEEKLY DATA'!$A$11:$A$14577,'MONTHLY DATA'!$A170,'WEEKLY DATA'!$B$11:$B$14577,'MONTHLY DATA'!$B170)</f>
        <v>409.375</v>
      </c>
      <c r="BQ170" s="78">
        <f>AVERAGEIFS('WEEKLY DATA'!BQ$11:BQ$14577,'WEEKLY DATA'!$A$11:$A$14577,'MONTHLY DATA'!$A170,'WEEKLY DATA'!$B$11:$B$14577,'MONTHLY DATA'!$B170)</f>
        <v>419.375</v>
      </c>
      <c r="BR170" s="78">
        <f>AVERAGEIFS('WEEKLY DATA'!BR$11:BR$14577,'WEEKLY DATA'!$A$11:$A$14577,'MONTHLY DATA'!$A170,'WEEKLY DATA'!$B$11:$B$14577,'MONTHLY DATA'!$B170)</f>
        <v>414.375</v>
      </c>
      <c r="BS170" s="154">
        <f t="shared" si="124"/>
        <v>8.2116788321167089E-3</v>
      </c>
      <c r="BT170" s="78">
        <f>AVERAGEIFS('WEEKLY DATA'!BT$11:BT$14577,'WEEKLY DATA'!$A$11:$A$14577,'MONTHLY DATA'!$A170,'WEEKLY DATA'!$B$11:$B$14577,'MONTHLY DATA'!$B170)</f>
        <v>353.125</v>
      </c>
      <c r="BU170" s="78">
        <f>AVERAGEIFS('WEEKLY DATA'!BU$11:BU$14577,'WEEKLY DATA'!$A$11:$A$14577,'MONTHLY DATA'!$A170,'WEEKLY DATA'!$B$11:$B$14577,'MONTHLY DATA'!$B170)</f>
        <v>363.125</v>
      </c>
      <c r="BV170" s="78">
        <f>AVERAGEIFS('WEEKLY DATA'!BV$11:BV$14577,'WEEKLY DATA'!$A$11:$A$14577,'MONTHLY DATA'!$A170,'WEEKLY DATA'!$B$11:$B$14577,'MONTHLY DATA'!$B170)</f>
        <v>358.125</v>
      </c>
      <c r="BW170" s="154">
        <f t="shared" si="125"/>
        <v>-5.2083333333333703E-3</v>
      </c>
      <c r="BX170" s="78">
        <f>AVERAGEIFS('WEEKLY DATA'!BX$11:BX$14577,'WEEKLY DATA'!$A$11:$A$14577,'MONTHLY DATA'!$A170,'WEEKLY DATA'!$B$11:$B$14577,'MONTHLY DATA'!$B170)</f>
        <v>431.25</v>
      </c>
      <c r="BY170" s="78">
        <f>AVERAGEIFS('WEEKLY DATA'!BY$11:BY$14577,'WEEKLY DATA'!$A$11:$A$14577,'MONTHLY DATA'!$A170,'WEEKLY DATA'!$B$11:$B$14577,'MONTHLY DATA'!$B170)</f>
        <v>441.25</v>
      </c>
      <c r="BZ170" s="78">
        <f>AVERAGEIFS('WEEKLY DATA'!BZ$11:BZ$14577,'WEEKLY DATA'!$A$11:$A$14577,'MONTHLY DATA'!$A170,'WEEKLY DATA'!$B$11:$B$14577,'MONTHLY DATA'!$B170)</f>
        <v>436.25</v>
      </c>
      <c r="CA170" s="154">
        <f t="shared" si="126"/>
        <v>-4.1208791208791173E-2</v>
      </c>
      <c r="CB170" s="78">
        <f>AVERAGEIFS('WEEKLY DATA'!CB$11:CB$14577,'WEEKLY DATA'!$A$11:$A$14577,'MONTHLY DATA'!$A170,'WEEKLY DATA'!$B$11:$B$14577,'MONTHLY DATA'!$B170)</f>
        <v>533.125</v>
      </c>
      <c r="CC170" s="78">
        <f>AVERAGEIFS('WEEKLY DATA'!CC$11:CC$14577,'WEEKLY DATA'!$A$11:$A$14577,'MONTHLY DATA'!$A170,'WEEKLY DATA'!$B$11:$B$14577,'MONTHLY DATA'!$B170)</f>
        <v>543.125</v>
      </c>
      <c r="CD170" s="78">
        <f>AVERAGEIFS('WEEKLY DATA'!CD$11:CD$14577,'WEEKLY DATA'!$A$11:$A$14577,'MONTHLY DATA'!$A170,'WEEKLY DATA'!$B$11:$B$14577,'MONTHLY DATA'!$B170)</f>
        <v>538.125</v>
      </c>
      <c r="CE170" s="154">
        <f t="shared" si="127"/>
        <v>1.8211920529801251E-2</v>
      </c>
      <c r="CF170" s="78">
        <f>AVERAGEIFS('WEEKLY DATA'!CF$11:CF$14577,'WEEKLY DATA'!$A$11:$A$14577,'MONTHLY DATA'!$A170,'WEEKLY DATA'!$B$11:$B$14577,'MONTHLY DATA'!$B170)</f>
        <v>374.375</v>
      </c>
      <c r="CG170" s="78">
        <f>AVERAGEIFS('WEEKLY DATA'!CG$11:CG$14577,'WEEKLY DATA'!$A$11:$A$14577,'MONTHLY DATA'!$A170,'WEEKLY DATA'!$B$11:$B$14577,'MONTHLY DATA'!$B170)</f>
        <v>384.375</v>
      </c>
      <c r="CH170" s="78">
        <f>AVERAGEIFS('WEEKLY DATA'!CH$11:CH$14577,'WEEKLY DATA'!$A$11:$A$14577,'MONTHLY DATA'!$A170,'WEEKLY DATA'!$B$11:$B$14577,'MONTHLY DATA'!$B170)</f>
        <v>379.375</v>
      </c>
      <c r="CI170" s="154">
        <f t="shared" si="128"/>
        <v>-1.8434670116429519E-2</v>
      </c>
      <c r="CJ170" s="78">
        <f>AVERAGEIFS('WEEKLY DATA'!CJ$11:CJ$14577,'WEEKLY DATA'!$A$11:$A$14577,'MONTHLY DATA'!$A170,'WEEKLY DATA'!$B$11:$B$14577,'MONTHLY DATA'!$B170)</f>
        <v>331.875</v>
      </c>
      <c r="CK170" s="78">
        <f>AVERAGEIFS('WEEKLY DATA'!CK$11:CK$14577,'WEEKLY DATA'!$A$11:$A$14577,'MONTHLY DATA'!$A170,'WEEKLY DATA'!$B$11:$B$14577,'MONTHLY DATA'!$B170)</f>
        <v>341.875</v>
      </c>
      <c r="CL170" s="78">
        <f>AVERAGEIFS('WEEKLY DATA'!CL$11:CL$14577,'WEEKLY DATA'!$A$11:$A$14577,'MONTHLY DATA'!$A170,'WEEKLY DATA'!$B$11:$B$14577,'MONTHLY DATA'!$B170)</f>
        <v>336.875</v>
      </c>
      <c r="CM170" s="154">
        <f t="shared" si="129"/>
        <v>1.3157894736842035E-2</v>
      </c>
      <c r="CN170" s="78">
        <f>AVERAGEIFS('WEEKLY DATA'!CN$11:CN$14577,'WEEKLY DATA'!$A$11:$A$14577,'MONTHLY DATA'!$A170,'WEEKLY DATA'!$B$11:$B$14577,'MONTHLY DATA'!$B170)</f>
        <v>431.25</v>
      </c>
      <c r="CO170" s="78">
        <f>AVERAGEIFS('WEEKLY DATA'!CO$11:CO$14577,'WEEKLY DATA'!$A$11:$A$14577,'MONTHLY DATA'!$A170,'WEEKLY DATA'!$B$11:$B$14577,'MONTHLY DATA'!$B170)</f>
        <v>441.25</v>
      </c>
      <c r="CP170" s="78">
        <f>AVERAGEIFS('WEEKLY DATA'!CP$11:CP$14577,'WEEKLY DATA'!$A$11:$A$14577,'MONTHLY DATA'!$A170,'WEEKLY DATA'!$B$11:$B$14577,'MONTHLY DATA'!$B170)</f>
        <v>436.25</v>
      </c>
      <c r="CQ170" s="154">
        <f t="shared" si="130"/>
        <v>-4.1208791208791173E-2</v>
      </c>
      <c r="CR170" s="78">
        <f>AVERAGEIFS('WEEKLY DATA'!CR$11:CR$14577,'WEEKLY DATA'!$A$11:$A$14577,'MONTHLY DATA'!$A170,'WEEKLY DATA'!$B$11:$B$14577,'MONTHLY DATA'!$B170)</f>
        <v>545</v>
      </c>
      <c r="CS170" s="78">
        <f>AVERAGEIFS('WEEKLY DATA'!CS$11:CS$14577,'WEEKLY DATA'!$A$11:$A$14577,'MONTHLY DATA'!$A170,'WEEKLY DATA'!$B$11:$B$14577,'MONTHLY DATA'!$B170)</f>
        <v>555</v>
      </c>
      <c r="CT170" s="78">
        <f>AVERAGEIFS('WEEKLY DATA'!CT$11:CT$14577,'WEEKLY DATA'!$A$11:$A$14577,'MONTHLY DATA'!$A170,'WEEKLY DATA'!$B$11:$B$14577,'MONTHLY DATA'!$B170)</f>
        <v>550</v>
      </c>
      <c r="CU170" s="154">
        <f t="shared" si="131"/>
        <v>0</v>
      </c>
      <c r="CV170" s="169">
        <f>AVERAGEIFS('WEEKLY DATA'!CV$11:CV$14577,'WEEKLY DATA'!$A$11:$A$14577,'MONTHLY DATA'!$A170,'WEEKLY DATA'!$B$11:$B$14577,'MONTHLY DATA'!$B170)</f>
        <v>401.875</v>
      </c>
      <c r="CW170" s="78">
        <f>AVERAGEIFS('WEEKLY DATA'!CW$11:CW$14577,'WEEKLY DATA'!$A$11:$A$14577,'MONTHLY DATA'!$A170,'WEEKLY DATA'!$B$11:$B$14577,'MONTHLY DATA'!$B170)</f>
        <v>411.875</v>
      </c>
      <c r="CX170" s="78">
        <f>AVERAGEIFS('WEEKLY DATA'!CX$11:CX$14577,'WEEKLY DATA'!$A$11:$A$14577,'MONTHLY DATA'!$A170,'WEEKLY DATA'!$B$11:$B$14577,'MONTHLY DATA'!$B170)</f>
        <v>406.875</v>
      </c>
      <c r="CY170" s="154">
        <f t="shared" si="132"/>
        <v>-1.4830508474576232E-2</v>
      </c>
      <c r="CZ170" s="169">
        <f>AVERAGEIFS('WEEKLY DATA'!CZ$11:CZ$14577,'WEEKLY DATA'!$A$11:$A$14577,'MONTHLY DATA'!$A170,'WEEKLY DATA'!$B$11:$B$14577,'MONTHLY DATA'!$B170)</f>
        <v>358.125</v>
      </c>
      <c r="DA170" s="78">
        <f>AVERAGEIFS('WEEKLY DATA'!DA$11:DA$14577,'WEEKLY DATA'!$A$11:$A$14577,'MONTHLY DATA'!$A170,'WEEKLY DATA'!$B$11:$B$14577,'MONTHLY DATA'!$B170)</f>
        <v>368.125</v>
      </c>
      <c r="DB170" s="78">
        <f>AVERAGEIFS('WEEKLY DATA'!DB$11:DB$14577,'WEEKLY DATA'!$A$11:$A$14577,'MONTHLY DATA'!$A170,'WEEKLY DATA'!$B$11:$B$14577,'MONTHLY DATA'!$B170)</f>
        <v>363.125</v>
      </c>
      <c r="DC170" s="154">
        <f t="shared" si="133"/>
        <v>-9.2087312414733669E-3</v>
      </c>
      <c r="DD170" s="78">
        <f>AVERAGEIFS('WEEKLY DATA'!DD$11:DD$14577,'WEEKLY DATA'!$A$11:$A$14577,'MONTHLY DATA'!$A170,'WEEKLY DATA'!$B$11:$B$14577,'MONTHLY DATA'!$B170)</f>
        <v>443.125</v>
      </c>
      <c r="DE170" s="78">
        <f>AVERAGEIFS('WEEKLY DATA'!DE$11:DE$14577,'WEEKLY DATA'!$A$11:$A$14577,'MONTHLY DATA'!$A170,'WEEKLY DATA'!$B$11:$B$14577,'MONTHLY DATA'!$B170)</f>
        <v>453.125</v>
      </c>
      <c r="DF170" s="78">
        <f>AVERAGEIFS('WEEKLY DATA'!DF$11:DF$14577,'WEEKLY DATA'!$A$11:$A$14577,'MONTHLY DATA'!$A170,'WEEKLY DATA'!$B$11:$B$14577,'MONTHLY DATA'!$B170)</f>
        <v>448.125</v>
      </c>
      <c r="DG170" s="154">
        <f t="shared" si="134"/>
        <v>-7.6030927835051498E-2</v>
      </c>
      <c r="DH170" s="78">
        <f>AVERAGEIFS('WEEKLY DATA'!DH$11:DH$14577,'WEEKLY DATA'!$A$11:$A$14577,'MONTHLY DATA'!$A170,'WEEKLY DATA'!$B$11:$B$14577,'MONTHLY DATA'!$B170)</f>
        <v>542.5</v>
      </c>
      <c r="DI170" s="78">
        <f>AVERAGEIFS('WEEKLY DATA'!DI$11:DI$14577,'WEEKLY DATA'!$A$11:$A$14577,'MONTHLY DATA'!$A170,'WEEKLY DATA'!$B$11:$B$14577,'MONTHLY DATA'!$B170)</f>
        <v>552.5</v>
      </c>
      <c r="DJ170" s="78">
        <f>AVERAGEIFS('WEEKLY DATA'!DJ$11:DJ$14577,'WEEKLY DATA'!$A$11:$A$14577,'MONTHLY DATA'!$A170,'WEEKLY DATA'!$B$11:$B$14577,'MONTHLY DATA'!$B170)</f>
        <v>547.5</v>
      </c>
      <c r="DK170" s="154">
        <f t="shared" si="135"/>
        <v>3.3018867924528239E-2</v>
      </c>
      <c r="DL170" s="169">
        <f>AVERAGEIFS('WEEKLY DATA'!DL$11:DL$14577,'WEEKLY DATA'!$A$11:$A$14577,'MONTHLY DATA'!$A170,'WEEKLY DATA'!$B$11:$B$14577,'MONTHLY DATA'!$B170)</f>
        <v>380.625</v>
      </c>
      <c r="DM170" s="78">
        <f>AVERAGEIFS('WEEKLY DATA'!DM$11:DM$14577,'WEEKLY DATA'!$A$11:$A$14577,'MONTHLY DATA'!$A170,'WEEKLY DATA'!$B$11:$B$14577,'MONTHLY DATA'!$B170)</f>
        <v>390.625</v>
      </c>
      <c r="DN170" s="78">
        <f>AVERAGEIFS('WEEKLY DATA'!DN$11:DN$14577,'WEEKLY DATA'!$A$11:$A$14577,'MONTHLY DATA'!$A170,'WEEKLY DATA'!$B$11:$B$14577,'MONTHLY DATA'!$B170)</f>
        <v>385.625</v>
      </c>
      <c r="DO170" s="154">
        <f t="shared" si="136"/>
        <v>-3.1092964824120606E-2</v>
      </c>
      <c r="DP170" s="78">
        <f>AVERAGEIFS('WEEKLY DATA'!DP$11:DP$14577,'WEEKLY DATA'!$A$11:$A$14577,'MONTHLY DATA'!$A170,'WEEKLY DATA'!$B$11:$B$14577,'MONTHLY DATA'!$B170)</f>
        <v>321.25</v>
      </c>
      <c r="DQ170" s="78">
        <f>AVERAGEIFS('WEEKLY DATA'!DQ$11:DQ$14577,'WEEKLY DATA'!$A$11:$A$14577,'MONTHLY DATA'!$A170,'WEEKLY DATA'!$B$11:$B$14577,'MONTHLY DATA'!$B170)</f>
        <v>331.25</v>
      </c>
      <c r="DR170" s="78">
        <f>AVERAGEIFS('WEEKLY DATA'!DR$11:DR$14577,'WEEKLY DATA'!$A$11:$A$14577,'MONTHLY DATA'!$A170,'WEEKLY DATA'!$B$11:$B$14577,'MONTHLY DATA'!$B170)</f>
        <v>326.25</v>
      </c>
      <c r="DS170" s="154">
        <f t="shared" si="137"/>
        <v>-1.4350453172205402E-2</v>
      </c>
      <c r="DT170" s="78">
        <f>AVERAGEIFS('WEEKLY DATA'!DT$11:DT$14577,'WEEKLY DATA'!$A$11:$A$14577,'MONTHLY DATA'!$A170,'WEEKLY DATA'!$B$11:$B$14577,'MONTHLY DATA'!$B170)</f>
        <v>443.125</v>
      </c>
      <c r="DU170" s="78">
        <f>AVERAGEIFS('WEEKLY DATA'!DU$11:DU$14577,'WEEKLY DATA'!$A$11:$A$14577,'MONTHLY DATA'!$A170,'WEEKLY DATA'!$B$11:$B$14577,'MONTHLY DATA'!$B170)</f>
        <v>453.125</v>
      </c>
      <c r="DV170" s="78">
        <f>AVERAGEIFS('WEEKLY DATA'!DV$11:DV$14577,'WEEKLY DATA'!$A$11:$A$14577,'MONTHLY DATA'!$A170,'WEEKLY DATA'!$B$11:$B$14577,'MONTHLY DATA'!$B170)</f>
        <v>448.125</v>
      </c>
      <c r="DW170" s="154">
        <f t="shared" si="138"/>
        <v>-7.6030927835051498E-2</v>
      </c>
      <c r="DX170" s="78">
        <f>AVERAGEIFS('WEEKLY DATA'!DX$11:DX$14577,'WEEKLY DATA'!$A$11:$A$14577,'MONTHLY DATA'!$A170,'WEEKLY DATA'!$B$11:$B$14577,'MONTHLY DATA'!$B170)</f>
        <v>527.5</v>
      </c>
      <c r="DY170" s="78">
        <f>AVERAGEIFS('WEEKLY DATA'!DY$11:DY$14577,'WEEKLY DATA'!$A$11:$A$14577,'MONTHLY DATA'!$A170,'WEEKLY DATA'!$B$11:$B$14577,'MONTHLY DATA'!$B170)</f>
        <v>537.5</v>
      </c>
      <c r="DZ170" s="78">
        <f>AVERAGEIFS('WEEKLY DATA'!DZ$11:DZ$14577,'WEEKLY DATA'!$A$11:$A$14577,'MONTHLY DATA'!$A170,'WEEKLY DATA'!$B$11:$B$14577,'MONTHLY DATA'!$B170)</f>
        <v>532.5</v>
      </c>
      <c r="EA170" s="154">
        <f t="shared" si="139"/>
        <v>3.398058252427183E-2</v>
      </c>
      <c r="EB170" s="78">
        <f>AVERAGEIFS('WEEKLY DATA'!EB$11:EB$14577,'WEEKLY DATA'!$A$11:$A$14577,'MONTHLY DATA'!$A170,'WEEKLY DATA'!$B$11:$B$14577,'MONTHLY DATA'!$B170)</f>
        <v>393.125</v>
      </c>
      <c r="EC170" s="78">
        <f>AVERAGEIFS('WEEKLY DATA'!EC$11:EC$14577,'WEEKLY DATA'!$A$11:$A$14577,'MONTHLY DATA'!$A170,'WEEKLY DATA'!$B$11:$B$14577,'MONTHLY DATA'!$B170)</f>
        <v>403.125</v>
      </c>
      <c r="ED170" s="78">
        <f>AVERAGEIFS('WEEKLY DATA'!ED$11:ED$14577,'WEEKLY DATA'!$A$11:$A$14577,'MONTHLY DATA'!$A170,'WEEKLY DATA'!$B$11:$B$14577,'MONTHLY DATA'!$B170)</f>
        <v>398.125</v>
      </c>
      <c r="EE170" s="154">
        <f t="shared" si="140"/>
        <v>-2.777777777777779E-2</v>
      </c>
      <c r="EF170" s="169">
        <f>AVERAGEIFS('WEEKLY DATA'!EF$11:EF$14577,'WEEKLY DATA'!$A$11:$A$14577,'MONTHLY DATA'!$A170,'WEEKLY DATA'!$B$11:$B$14577,'MONTHLY DATA'!$B170)</f>
        <v>301.875</v>
      </c>
      <c r="EG170" s="78">
        <f>AVERAGEIFS('WEEKLY DATA'!EG$11:EG$14577,'WEEKLY DATA'!$A$11:$A$14577,'MONTHLY DATA'!$A170,'WEEKLY DATA'!$B$11:$B$14577,'MONTHLY DATA'!$B170)</f>
        <v>311.875</v>
      </c>
      <c r="EH170" s="78">
        <f>AVERAGEIFS('WEEKLY DATA'!EH$11:EH$14577,'WEEKLY DATA'!$A$11:$A$14577,'MONTHLY DATA'!$A170,'WEEKLY DATA'!$B$11:$B$14577,'MONTHLY DATA'!$B170)</f>
        <v>306.875</v>
      </c>
      <c r="EI170" s="154">
        <f t="shared" si="141"/>
        <v>-1.8000000000000016E-2</v>
      </c>
      <c r="EJ170" s="78">
        <f>AVERAGEIFS('WEEKLY DATA'!EJ$11:EJ$14577,'WEEKLY DATA'!$A$11:$A$14577,'MONTHLY DATA'!$A170,'WEEKLY DATA'!$B$11:$B$14577,'MONTHLY DATA'!$B170)</f>
        <v>456.25</v>
      </c>
      <c r="EK170" s="78">
        <f>AVERAGEIFS('WEEKLY DATA'!EK$11:EK$14577,'WEEKLY DATA'!$A$11:$A$14577,'MONTHLY DATA'!$A170,'WEEKLY DATA'!$B$11:$B$14577,'MONTHLY DATA'!$B170)</f>
        <v>466.25</v>
      </c>
      <c r="EL170" s="78">
        <f>AVERAGEIFS('WEEKLY DATA'!EL$11:EL$14577,'WEEKLY DATA'!$A$11:$A$14577,'MONTHLY DATA'!$A170,'WEEKLY DATA'!$B$11:$B$14577,'MONTHLY DATA'!$B170)</f>
        <v>461.25</v>
      </c>
      <c r="EM170" s="154">
        <f t="shared" si="142"/>
        <v>-4.8969072164948502E-2</v>
      </c>
      <c r="EN170" s="78">
        <f>AVERAGEIFS('WEEKLY DATA'!EN$11:EN$14577,'WEEKLY DATA'!$A$11:$A$14577,'MONTHLY DATA'!$A170,'WEEKLY DATA'!$B$11:$B$14577,'MONTHLY DATA'!$B170)</f>
        <v>572.5</v>
      </c>
      <c r="EO170" s="78">
        <f>AVERAGEIFS('WEEKLY DATA'!EO$11:EO$14577,'WEEKLY DATA'!$A$11:$A$14577,'MONTHLY DATA'!$A170,'WEEKLY DATA'!$B$11:$B$14577,'MONTHLY DATA'!$B170)</f>
        <v>582.5</v>
      </c>
      <c r="EP170" s="78">
        <f>AVERAGEIFS('WEEKLY DATA'!EP$11:EP$14577,'WEEKLY DATA'!$A$11:$A$14577,'MONTHLY DATA'!$A170,'WEEKLY DATA'!$B$11:$B$14577,'MONTHLY DATA'!$B170)</f>
        <v>577.5</v>
      </c>
      <c r="EQ170" s="154">
        <f t="shared" si="143"/>
        <v>3.125E-2</v>
      </c>
      <c r="ER170" s="78">
        <f>AVERAGEIFS('WEEKLY DATA'!ER$11:ER$14577,'WEEKLY DATA'!$A$11:$A$14577,'MONTHLY DATA'!$A170,'WEEKLY DATA'!$B$11:$B$14577,'MONTHLY DATA'!$B170)</f>
        <v>371.875</v>
      </c>
      <c r="ES170" s="78">
        <f>AVERAGEIFS('WEEKLY DATA'!ES$11:ES$14577,'WEEKLY DATA'!$A$11:$A$14577,'MONTHLY DATA'!$A170,'WEEKLY DATA'!$B$11:$B$14577,'MONTHLY DATA'!$B170)</f>
        <v>381.875</v>
      </c>
      <c r="ET170" s="78">
        <f>AVERAGEIFS('WEEKLY DATA'!ET$11:ET$14577,'WEEKLY DATA'!$A$11:$A$14577,'MONTHLY DATA'!$A170,'WEEKLY DATA'!$B$11:$B$14577,'MONTHLY DATA'!$B170)</f>
        <v>376.875</v>
      </c>
      <c r="EU170" s="154">
        <f t="shared" si="144"/>
        <v>-2.741935483870972E-2</v>
      </c>
      <c r="EV170" s="78">
        <f>AVERAGEIFS('WEEKLY DATA'!EV$11:EV$14577,'WEEKLY DATA'!$A$11:$A$14577,'MONTHLY DATA'!$A170,'WEEKLY DATA'!$B$11:$B$14577,'MONTHLY DATA'!$B170)</f>
        <v>336.875</v>
      </c>
      <c r="EW170" s="78">
        <f>AVERAGEIFS('WEEKLY DATA'!EW$11:EW$14577,'WEEKLY DATA'!$A$11:$A$14577,'MONTHLY DATA'!$A170,'WEEKLY DATA'!$B$11:$B$14577,'MONTHLY DATA'!$B170)</f>
        <v>346.875</v>
      </c>
      <c r="EX170" s="78">
        <f>AVERAGEIFS('WEEKLY DATA'!EX$11:EX$14577,'WEEKLY DATA'!$A$11:$A$14577,'MONTHLY DATA'!$A170,'WEEKLY DATA'!$B$11:$B$14577,'MONTHLY DATA'!$B170)</f>
        <v>341.875</v>
      </c>
      <c r="EY170" s="154">
        <f t="shared" si="145"/>
        <v>-2.4607703281027127E-2</v>
      </c>
      <c r="EZ170" s="78">
        <f>AVERAGEIFS('WEEKLY DATA'!EZ$11:EZ$14577,'WEEKLY DATA'!$A$11:$A$14577,'MONTHLY DATA'!$A170,'WEEKLY DATA'!$B$11:$B$14577,'MONTHLY DATA'!$B170)</f>
        <v>466.875</v>
      </c>
      <c r="FA170" s="78">
        <f>AVERAGEIFS('WEEKLY DATA'!FA$11:FA$14577,'WEEKLY DATA'!$A$11:$A$14577,'MONTHLY DATA'!$A170,'WEEKLY DATA'!$B$11:$B$14577,'MONTHLY DATA'!$B170)</f>
        <v>476.875</v>
      </c>
      <c r="FB170" s="78">
        <f>AVERAGEIFS('WEEKLY DATA'!FB$11:FB$14577,'WEEKLY DATA'!$A$11:$A$14577,'MONTHLY DATA'!$A170,'WEEKLY DATA'!$B$11:$B$14577,'MONTHLY DATA'!$B170)</f>
        <v>471.875</v>
      </c>
      <c r="FC170" s="154">
        <f t="shared" si="146"/>
        <v>-7.475490196078427E-2</v>
      </c>
      <c r="FD170" s="78">
        <f>AVERAGEIFS('WEEKLY DATA'!FD$11:FD$14577,'WEEKLY DATA'!$A$11:$A$14577,'MONTHLY DATA'!$A170,'WEEKLY DATA'!$B$11:$B$14577,'MONTHLY DATA'!$B170)</f>
        <v>365</v>
      </c>
      <c r="FE170" s="78">
        <f>AVERAGEIFS('WEEKLY DATA'!FE$11:FE$14577,'WEEKLY DATA'!$A$11:$A$14577,'MONTHLY DATA'!$A170,'WEEKLY DATA'!$B$11:$B$14577,'MONTHLY DATA'!$B170)</f>
        <v>375</v>
      </c>
      <c r="FF170" s="78">
        <f>AVERAGEIFS('WEEKLY DATA'!FF$11:FF$14577,'WEEKLY DATA'!$A$11:$A$14577,'MONTHLY DATA'!$A170,'WEEKLY DATA'!$B$11:$B$14577,'MONTHLY DATA'!$B170)</f>
        <v>370</v>
      </c>
      <c r="FG170" s="154">
        <f t="shared" si="147"/>
        <v>4.37235543018335E-2</v>
      </c>
      <c r="FH170" s="78">
        <f>AVERAGEIFS('WEEKLY DATA'!FH$11:FH$14577,'WEEKLY DATA'!$A$11:$A$14577,'MONTHLY DATA'!$A170,'WEEKLY DATA'!$B$11:$B$14577,'MONTHLY DATA'!$B170)</f>
        <v>345</v>
      </c>
      <c r="FI170" s="78">
        <f>AVERAGEIFS('WEEKLY DATA'!FI$11:FI$14577,'WEEKLY DATA'!$A$11:$A$14577,'MONTHLY DATA'!$A170,'WEEKLY DATA'!$B$11:$B$14577,'MONTHLY DATA'!$B170)</f>
        <v>355</v>
      </c>
      <c r="FJ170" s="78">
        <f>AVERAGEIFS('WEEKLY DATA'!FJ$11:FJ$14577,'WEEKLY DATA'!$A$11:$A$14577,'MONTHLY DATA'!$A170,'WEEKLY DATA'!$B$11:$B$14577,'MONTHLY DATA'!$B170)</f>
        <v>350</v>
      </c>
      <c r="FK170" s="154">
        <f t="shared" si="148"/>
        <v>-1.1299435028248594E-2</v>
      </c>
      <c r="FL170" s="169">
        <f>AVERAGEIFS('WEEKLY DATA'!FL$11:FL$14577,'WEEKLY DATA'!$A$11:$A$14577,'MONTHLY DATA'!$A170,'WEEKLY DATA'!$B$11:$B$14577,'MONTHLY DATA'!$B170)</f>
        <v>300</v>
      </c>
      <c r="FM170" s="78">
        <f>AVERAGEIFS('WEEKLY DATA'!FM$11:FM$14577,'WEEKLY DATA'!$A$11:$A$14577,'MONTHLY DATA'!$A170,'WEEKLY DATA'!$B$11:$B$14577,'MONTHLY DATA'!$B170)</f>
        <v>310</v>
      </c>
      <c r="FN170" s="78">
        <f>AVERAGEIFS('WEEKLY DATA'!FN$11:FN$14577,'WEEKLY DATA'!$A$11:$A$14577,'MONTHLY DATA'!$A170,'WEEKLY DATA'!$B$11:$B$14577,'MONTHLY DATA'!$B170)</f>
        <v>305</v>
      </c>
      <c r="FO170" s="154">
        <f t="shared" si="149"/>
        <v>-2.4000000000000021E-2</v>
      </c>
      <c r="FP170" s="78">
        <f>AVERAGEIFS('WEEKLY DATA'!FP$11:FP$14577,'WEEKLY DATA'!$A$11:$A$14577,'MONTHLY DATA'!$A170,'WEEKLY DATA'!$B$11:$B$14577,'MONTHLY DATA'!$B170)</f>
        <v>315</v>
      </c>
      <c r="FQ170" s="78">
        <f>AVERAGEIFS('WEEKLY DATA'!FQ$11:FQ$14577,'WEEKLY DATA'!$A$11:$A$14577,'MONTHLY DATA'!$A170,'WEEKLY DATA'!$B$11:$B$14577,'MONTHLY DATA'!$B170)</f>
        <v>325</v>
      </c>
      <c r="FR170" s="78">
        <f>AVERAGEIFS('WEEKLY DATA'!FR$11:FR$14577,'WEEKLY DATA'!$A$11:$A$14577,'MONTHLY DATA'!$A170,'WEEKLY DATA'!$B$11:$B$14577,'MONTHLY DATA'!$B170)</f>
        <v>320</v>
      </c>
      <c r="FS170" s="154">
        <f t="shared" si="150"/>
        <v>1.2658227848101333E-2</v>
      </c>
      <c r="FT170" s="78">
        <f>AVERAGEIFS('WEEKLY DATA'!FT$11:FT$14577,'WEEKLY DATA'!$A$11:$A$14577,'MONTHLY DATA'!$A170,'WEEKLY DATA'!$B$11:$B$14577,'MONTHLY DATA'!$B170)</f>
        <v>305</v>
      </c>
      <c r="FU170" s="78">
        <f>AVERAGEIFS('WEEKLY DATA'!FU$11:FU$14577,'WEEKLY DATA'!$A$11:$A$14577,'MONTHLY DATA'!$A170,'WEEKLY DATA'!$B$11:$B$14577,'MONTHLY DATA'!$B170)</f>
        <v>315</v>
      </c>
      <c r="FV170" s="78">
        <f>AVERAGEIFS('WEEKLY DATA'!FV$11:FV$14577,'WEEKLY DATA'!$A$11:$A$14577,'MONTHLY DATA'!$A170,'WEEKLY DATA'!$B$11:$B$14577,'MONTHLY DATA'!$B170)</f>
        <v>310</v>
      </c>
      <c r="FW170" s="154">
        <f t="shared" si="151"/>
        <v>-2.2082018927444769E-2</v>
      </c>
      <c r="FX170" s="78">
        <f>AVERAGEIFS('WEEKLY DATA'!FX$11:FX$14577,'WEEKLY DATA'!$A$11:$A$14577,'MONTHLY DATA'!$A170,'WEEKLY DATA'!$B$11:$B$14577,'MONTHLY DATA'!$B170)</f>
        <v>331.875</v>
      </c>
      <c r="FY170" s="78">
        <f>AVERAGEIFS('WEEKLY DATA'!FY$11:FY$14577,'WEEKLY DATA'!$A$11:$A$14577,'MONTHLY DATA'!$A170,'WEEKLY DATA'!$B$11:$B$14577,'MONTHLY DATA'!$B170)</f>
        <v>341.875</v>
      </c>
      <c r="FZ170" s="78">
        <f>AVERAGEIFS('WEEKLY DATA'!FZ$11:FZ$14577,'WEEKLY DATA'!$A$11:$A$14577,'MONTHLY DATA'!$A170,'WEEKLY DATA'!$B$11:$B$14577,'MONTHLY DATA'!$B170)</f>
        <v>336.875</v>
      </c>
      <c r="GA170" s="154">
        <f t="shared" si="152"/>
        <v>6.1023622047243986E-2</v>
      </c>
      <c r="GB170" s="78">
        <f>AVERAGEIFS('WEEKLY DATA'!GB$11:GB$14577,'WEEKLY DATA'!$A$11:$A$14577,'MONTHLY DATA'!$A170,'WEEKLY DATA'!$B$11:$B$14577,'MONTHLY DATA'!$B170)</f>
        <v>491.875</v>
      </c>
      <c r="GC170" s="78">
        <f>AVERAGEIFS('WEEKLY DATA'!GC$11:GC$14577,'WEEKLY DATA'!$A$11:$A$14577,'MONTHLY DATA'!$A170,'WEEKLY DATA'!$B$11:$B$14577,'MONTHLY DATA'!$B170)</f>
        <v>501.875</v>
      </c>
      <c r="GD170" s="78">
        <f>AVERAGEIFS('WEEKLY DATA'!GD$11:GD$14577,'WEEKLY DATA'!$A$11:$A$14577,'MONTHLY DATA'!$A170,'WEEKLY DATA'!$B$11:$B$14577,'MONTHLY DATA'!$B170)</f>
        <v>496.875</v>
      </c>
      <c r="GE170" s="154">
        <f t="shared" si="153"/>
        <v>-1.2176938369781287E-2</v>
      </c>
      <c r="GF170" s="169">
        <f>AVERAGEIFS('WEEKLY DATA'!GF$11:GF$14577,'WEEKLY DATA'!$A$11:$A$14577,'MONTHLY DATA'!$A170,'WEEKLY DATA'!$B$11:$B$14577,'MONTHLY DATA'!$B170)</f>
        <v>448.125</v>
      </c>
      <c r="GG170" s="78">
        <f>AVERAGEIFS('WEEKLY DATA'!GG$11:GG$14577,'WEEKLY DATA'!$A$11:$A$14577,'MONTHLY DATA'!$A170,'WEEKLY DATA'!$B$11:$B$14577,'MONTHLY DATA'!$B170)</f>
        <v>458.125</v>
      </c>
      <c r="GH170" s="78">
        <f>AVERAGEIFS('WEEKLY DATA'!GH$11:GH$14577,'WEEKLY DATA'!$A$11:$A$14577,'MONTHLY DATA'!$A170,'WEEKLY DATA'!$B$11:$B$14577,'MONTHLY DATA'!$B170)</f>
        <v>453.125</v>
      </c>
      <c r="GI170" s="154">
        <f t="shared" si="154"/>
        <v>-7.3932092004380667E-3</v>
      </c>
      <c r="GJ170" s="78">
        <f>AVERAGEIFS('WEEKLY DATA'!GJ$11:GJ$14577,'WEEKLY DATA'!$A$11:$A$14577,'MONTHLY DATA'!$A170,'WEEKLY DATA'!$B$11:$B$14577,'MONTHLY DATA'!$B170)</f>
        <v>453.125</v>
      </c>
      <c r="GK170" s="78">
        <f>AVERAGEIFS('WEEKLY DATA'!GK$11:GK$14577,'WEEKLY DATA'!$A$11:$A$14577,'MONTHLY DATA'!$A170,'WEEKLY DATA'!$B$11:$B$14577,'MONTHLY DATA'!$B170)</f>
        <v>463.125</v>
      </c>
      <c r="GL170" s="78">
        <f>AVERAGEIFS('WEEKLY DATA'!GL$11:GL$14577,'WEEKLY DATA'!$A$11:$A$14577,'MONTHLY DATA'!$A170,'WEEKLY DATA'!$B$11:$B$14577,'MONTHLY DATA'!$B170)</f>
        <v>458.125</v>
      </c>
      <c r="GM170" s="154">
        <f t="shared" si="155"/>
        <v>-7.4494949494949503E-2</v>
      </c>
      <c r="GN170" s="78">
        <f>AVERAGEIFS('WEEKLY DATA'!GN$11:GN$14577,'WEEKLY DATA'!$A$11:$A$14577,'MONTHLY DATA'!$A170,'WEEKLY DATA'!$B$11:$B$14577,'MONTHLY DATA'!$B170)</f>
        <v>632.5</v>
      </c>
      <c r="GO170" s="78">
        <f>AVERAGEIFS('WEEKLY DATA'!GO$11:GO$14577,'WEEKLY DATA'!$A$11:$A$14577,'MONTHLY DATA'!$A170,'WEEKLY DATA'!$B$11:$B$14577,'MONTHLY DATA'!$B170)</f>
        <v>642.5</v>
      </c>
      <c r="GP170" s="78">
        <f>AVERAGEIFS('WEEKLY DATA'!GP$11:GP$14577,'WEEKLY DATA'!$A$11:$A$14577,'MONTHLY DATA'!$A170,'WEEKLY DATA'!$B$11:$B$14577,'MONTHLY DATA'!$B170)</f>
        <v>637.5</v>
      </c>
      <c r="GQ170" s="154">
        <f t="shared" si="156"/>
        <v>2.8225806451612989E-2</v>
      </c>
      <c r="GR170" s="78"/>
    </row>
    <row r="171" spans="1:200" ht="15.75" x14ac:dyDescent="0.25">
      <c r="A171">
        <f t="shared" si="106"/>
        <v>5</v>
      </c>
      <c r="B171">
        <f t="shared" si="107"/>
        <v>2023</v>
      </c>
      <c r="C171" s="86">
        <v>45047</v>
      </c>
      <c r="D171" s="78">
        <f>AVERAGEIFS('WEEKLY DATA'!D$11:D$14577,'WEEKLY DATA'!$A$11:$A$14577,'MONTHLY DATA'!$A171,'WEEKLY DATA'!$B$11:$B$14577,'MONTHLY DATA'!$B171)</f>
        <v>380.625</v>
      </c>
      <c r="E171" s="78">
        <f>AVERAGEIFS('WEEKLY DATA'!E$11:E$14577,'WEEKLY DATA'!$A$11:$A$14577,'MONTHLY DATA'!$A171,'WEEKLY DATA'!$B$11:$B$14577,'MONTHLY DATA'!$B171)</f>
        <v>390.625</v>
      </c>
      <c r="F171" s="78">
        <f>AVERAGEIFS('WEEKLY DATA'!F$11:F$14577,'WEEKLY DATA'!$A$11:$A$14577,'MONTHLY DATA'!$A171,'WEEKLY DATA'!$B$11:$B$14577,'MONTHLY DATA'!$B171)</f>
        <v>385.625</v>
      </c>
      <c r="G171" s="154">
        <f t="shared" si="108"/>
        <v>-1.1217948717948678E-2</v>
      </c>
      <c r="H171" s="169">
        <f>AVERAGEIFS('WEEKLY DATA'!H$11:H$14577,'WEEKLY DATA'!$A$11:$A$14577,'MONTHLY DATA'!$A171,'WEEKLY DATA'!$B$11:$B$14577,'MONTHLY DATA'!$B171)</f>
        <v>365</v>
      </c>
      <c r="I171" s="78">
        <f>AVERAGEIFS('WEEKLY DATA'!I$11:I$14577,'WEEKLY DATA'!$A$11:$A$14577,'MONTHLY DATA'!$A171,'WEEKLY DATA'!$B$11:$B$14577,'MONTHLY DATA'!$B171)</f>
        <v>375</v>
      </c>
      <c r="J171" s="78">
        <f>AVERAGEIFS('WEEKLY DATA'!J$11:J$14577,'WEEKLY DATA'!$A$11:$A$14577,'MONTHLY DATA'!$A171,'WEEKLY DATA'!$B$11:$B$14577,'MONTHLY DATA'!$B171)</f>
        <v>370</v>
      </c>
      <c r="K171" s="154">
        <f t="shared" si="109"/>
        <v>-1.4975041597337757E-2</v>
      </c>
      <c r="L171" s="169">
        <f>AVERAGEIFS('WEEKLY DATA'!L$11:L$14577,'WEEKLY DATA'!$A$11:$A$14577,'MONTHLY DATA'!$A171,'WEEKLY DATA'!$B$11:$B$14577,'MONTHLY DATA'!$B171)</f>
        <v>426.875</v>
      </c>
      <c r="M171" s="78">
        <f>AVERAGEIFS('WEEKLY DATA'!M$11:M$14577,'WEEKLY DATA'!$A$11:$A$14577,'MONTHLY DATA'!$A171,'WEEKLY DATA'!$B$11:$B$14577,'MONTHLY DATA'!$B171)</f>
        <v>436.875</v>
      </c>
      <c r="N171" s="78">
        <f>AVERAGEIFS('WEEKLY DATA'!N$11:N$14577,'WEEKLY DATA'!$A$11:$A$14577,'MONTHLY DATA'!$A171,'WEEKLY DATA'!$B$11:$B$14577,'MONTHLY DATA'!$B171)</f>
        <v>431.875</v>
      </c>
      <c r="O171" s="154">
        <f t="shared" si="110"/>
        <v>1.4492753623187582E-3</v>
      </c>
      <c r="P171" s="169">
        <f>AVERAGEIFS('WEEKLY DATA'!P$11:P$14577,'WEEKLY DATA'!$A$11:$A$14577,'MONTHLY DATA'!$A171,'WEEKLY DATA'!$B$11:$B$14577,'MONTHLY DATA'!$B171)</f>
        <v>416.25</v>
      </c>
      <c r="Q171" s="78">
        <f>AVERAGEIFS('WEEKLY DATA'!Q$11:Q$14577,'WEEKLY DATA'!$A$11:$A$14577,'MONTHLY DATA'!$A171,'WEEKLY DATA'!$B$11:$B$14577,'MONTHLY DATA'!$B171)</f>
        <v>426.25</v>
      </c>
      <c r="R171" s="78">
        <f>AVERAGEIFS('WEEKLY DATA'!R$11:R$14577,'WEEKLY DATA'!$A$11:$A$14577,'MONTHLY DATA'!$A171,'WEEKLY DATA'!$B$11:$B$14577,'MONTHLY DATA'!$B171)</f>
        <v>421.25</v>
      </c>
      <c r="S171" s="154">
        <f t="shared" si="111"/>
        <v>-7.2902338376891307E-2</v>
      </c>
      <c r="T171" s="169">
        <f>AVERAGEIFS('WEEKLY DATA'!T$11:T$14577,'WEEKLY DATA'!$A$11:$A$14577,'MONTHLY DATA'!$A171,'WEEKLY DATA'!$B$11:$B$14577,'MONTHLY DATA'!$B171)</f>
        <v>405</v>
      </c>
      <c r="U171" s="78">
        <f>AVERAGEIFS('WEEKLY DATA'!U$11:U$14577,'WEEKLY DATA'!$A$11:$A$14577,'MONTHLY DATA'!$A171,'WEEKLY DATA'!$B$11:$B$14577,'MONTHLY DATA'!$B171)</f>
        <v>415</v>
      </c>
      <c r="V171" s="78">
        <f>AVERAGEIFS('WEEKLY DATA'!V$11:V$14577,'WEEKLY DATA'!$A$11:$A$14577,'MONTHLY DATA'!$A171,'WEEKLY DATA'!$B$11:$B$14577,'MONTHLY DATA'!$B171)</f>
        <v>410</v>
      </c>
      <c r="W171" s="154">
        <f t="shared" si="112"/>
        <v>-1.2048192771084376E-2</v>
      </c>
      <c r="X171" s="169">
        <f>AVERAGEIFS('WEEKLY DATA'!X$11:X$14577,'WEEKLY DATA'!$A$11:$A$14577,'MONTHLY DATA'!$A171,'WEEKLY DATA'!$B$11:$B$14577,'MONTHLY DATA'!$B171)</f>
        <v>421.25</v>
      </c>
      <c r="Y171" s="78">
        <f>AVERAGEIFS('WEEKLY DATA'!Y$11:Y$14577,'WEEKLY DATA'!$A$11:$A$14577,'MONTHLY DATA'!$A171,'WEEKLY DATA'!$B$11:$B$14577,'MONTHLY DATA'!$B171)</f>
        <v>431.25</v>
      </c>
      <c r="Z171" s="78">
        <f>AVERAGEIFS('WEEKLY DATA'!Z$11:Z$14577,'WEEKLY DATA'!$A$11:$A$14577,'MONTHLY DATA'!$A171,'WEEKLY DATA'!$B$11:$B$14577,'MONTHLY DATA'!$B171)</f>
        <v>426.25</v>
      </c>
      <c r="AA171" s="154">
        <f t="shared" si="113"/>
        <v>1.9431988041853421E-2</v>
      </c>
      <c r="AB171" s="169">
        <f>AVERAGEIFS('WEEKLY DATA'!AB$11:AB$14577,'WEEKLY DATA'!$A$11:$A$14577,'MONTHLY DATA'!$A171,'WEEKLY DATA'!$B$11:$B$14577,'MONTHLY DATA'!$B171)</f>
        <v>408.125</v>
      </c>
      <c r="AC171" s="78">
        <f>AVERAGEIFS('WEEKLY DATA'!AC$11:AC$14577,'WEEKLY DATA'!$A$11:$A$14577,'MONTHLY DATA'!$A171,'WEEKLY DATA'!$B$11:$B$14577,'MONTHLY DATA'!$B171)</f>
        <v>418.125</v>
      </c>
      <c r="AD171" s="78">
        <f>AVERAGEIFS('WEEKLY DATA'!AD$11:AD$14577,'WEEKLY DATA'!$A$11:$A$14577,'MONTHLY DATA'!$A171,'WEEKLY DATA'!$B$11:$B$14577,'MONTHLY DATA'!$B171)</f>
        <v>413.125</v>
      </c>
      <c r="AE171" s="154">
        <f t="shared" si="114"/>
        <v>-3.0165912518853588E-3</v>
      </c>
      <c r="AF171" s="169">
        <f>AVERAGEIFS('WEEKLY DATA'!AF$11:AF$14577,'WEEKLY DATA'!$A$11:$A$14577,'MONTHLY DATA'!$A171,'WEEKLY DATA'!$B$11:$B$14577,'MONTHLY DATA'!$B171)</f>
        <v>378.75</v>
      </c>
      <c r="AG171" s="78">
        <f>AVERAGEIFS('WEEKLY DATA'!AG$11:AG$14577,'WEEKLY DATA'!$A$11:$A$14577,'MONTHLY DATA'!$A171,'WEEKLY DATA'!$B$11:$B$14577,'MONTHLY DATA'!$B171)</f>
        <v>388.75</v>
      </c>
      <c r="AH171" s="78">
        <f>AVERAGEIFS('WEEKLY DATA'!AH$11:AH$14577,'WEEKLY DATA'!$A$11:$A$14577,'MONTHLY DATA'!$A171,'WEEKLY DATA'!$B$11:$B$14577,'MONTHLY DATA'!$B171)</f>
        <v>383.75</v>
      </c>
      <c r="AI171" s="154">
        <f t="shared" si="115"/>
        <v>-8.7667161961367035E-2</v>
      </c>
      <c r="AJ171" s="169">
        <f>AVERAGEIFS('WEEKLY DATA'!AJ$11:AJ$14577,'WEEKLY DATA'!$A$11:$A$14577,'MONTHLY DATA'!$A171,'WEEKLY DATA'!$B$11:$B$14577,'MONTHLY DATA'!$B171)</f>
        <v>380</v>
      </c>
      <c r="AK171" s="78">
        <f>AVERAGEIFS('WEEKLY DATA'!AK$11:AK$14577,'WEEKLY DATA'!$A$11:$A$14577,'MONTHLY DATA'!$A171,'WEEKLY DATA'!$B$11:$B$14577,'MONTHLY DATA'!$B171)</f>
        <v>390</v>
      </c>
      <c r="AL171" s="78">
        <f>AVERAGEIFS('WEEKLY DATA'!AL$11:AL$14577,'WEEKLY DATA'!$A$11:$A$14577,'MONTHLY DATA'!$A171,'WEEKLY DATA'!$B$11:$B$14577,'MONTHLY DATA'!$B171)</f>
        <v>385</v>
      </c>
      <c r="AM171" s="154">
        <f t="shared" si="116"/>
        <v>-4.8465266558965769E-3</v>
      </c>
      <c r="AN171" s="169">
        <f>AVERAGEIFS('WEEKLY DATA'!AN$11:AN$14577,'WEEKLY DATA'!$A$11:$A$14577,'MONTHLY DATA'!$A171,'WEEKLY DATA'!$B$11:$B$14577,'MONTHLY DATA'!$B171)</f>
        <v>370</v>
      </c>
      <c r="AO171" s="78">
        <f>AVERAGEIFS('WEEKLY DATA'!AO$11:AO$14577,'WEEKLY DATA'!$A$11:$A$14577,'MONTHLY DATA'!$A171,'WEEKLY DATA'!$B$11:$B$14577,'MONTHLY DATA'!$B171)</f>
        <v>380</v>
      </c>
      <c r="AP171" s="78">
        <f>AVERAGEIFS('WEEKLY DATA'!AP$11:AP$14577,'WEEKLY DATA'!$A$11:$A$14577,'MONTHLY DATA'!$A171,'WEEKLY DATA'!$B$11:$B$14577,'MONTHLY DATA'!$B171)</f>
        <v>375</v>
      </c>
      <c r="AQ171" s="154">
        <f t="shared" si="117"/>
        <v>5.0251256281406143E-3</v>
      </c>
      <c r="AR171" s="169">
        <f>AVERAGEIFS('WEEKLY DATA'!AR$11:AR$14577,'WEEKLY DATA'!$A$11:$A$14577,'MONTHLY DATA'!$A171,'WEEKLY DATA'!$B$11:$B$14577,'MONTHLY DATA'!$B171)</f>
        <v>395</v>
      </c>
      <c r="AS171" s="78">
        <f>AVERAGEIFS('WEEKLY DATA'!AS$11:AS$14577,'WEEKLY DATA'!$A$11:$A$14577,'MONTHLY DATA'!$A171,'WEEKLY DATA'!$B$11:$B$14577,'MONTHLY DATA'!$B171)</f>
        <v>405</v>
      </c>
      <c r="AT171" s="78">
        <f>AVERAGEIFS('WEEKLY DATA'!AT$11:AT$14577,'WEEKLY DATA'!$A$11:$A$14577,'MONTHLY DATA'!$A171,'WEEKLY DATA'!$B$11:$B$14577,'MONTHLY DATA'!$B171)</f>
        <v>400</v>
      </c>
      <c r="AU171" s="154">
        <f t="shared" si="118"/>
        <v>-7.7519379844961378E-3</v>
      </c>
      <c r="AV171" s="169">
        <f>AVERAGEIFS('WEEKLY DATA'!AV$11:AV$14577,'WEEKLY DATA'!$A$11:$A$14577,'MONTHLY DATA'!$A171,'WEEKLY DATA'!$B$11:$B$14577,'MONTHLY DATA'!$B171)</f>
        <v>353.125</v>
      </c>
      <c r="AW171" s="78">
        <f>AVERAGEIFS('WEEKLY DATA'!AW$11:AW$14577,'WEEKLY DATA'!$A$11:$A$14577,'MONTHLY DATA'!$A171,'WEEKLY DATA'!$B$11:$B$14577,'MONTHLY DATA'!$B171)</f>
        <v>363.125</v>
      </c>
      <c r="AX171" s="78">
        <f>AVERAGEIFS('WEEKLY DATA'!AX$11:AX$14577,'WEEKLY DATA'!$A$11:$A$14577,'MONTHLY DATA'!$A171,'WEEKLY DATA'!$B$11:$B$14577,'MONTHLY DATA'!$B171)</f>
        <v>358.125</v>
      </c>
      <c r="AY171" s="154">
        <f t="shared" si="119"/>
        <v>-8.6124401913875603E-2</v>
      </c>
      <c r="AZ171" s="169">
        <f>AVERAGEIFS('WEEKLY DATA'!AZ$11:AZ$14577,'WEEKLY DATA'!$A$11:$A$14577,'MONTHLY DATA'!$A171,'WEEKLY DATA'!$B$11:$B$14577,'MONTHLY DATA'!$B171)</f>
        <v>395</v>
      </c>
      <c r="BA171" s="78">
        <f>AVERAGEIFS('WEEKLY DATA'!BA$11:BA$14577,'WEEKLY DATA'!$A$11:$A$14577,'MONTHLY DATA'!$A171,'WEEKLY DATA'!$B$11:$B$14577,'MONTHLY DATA'!$B171)</f>
        <v>405</v>
      </c>
      <c r="BB171" s="78">
        <f>AVERAGEIFS('WEEKLY DATA'!BB$11:BB$14577,'WEEKLY DATA'!$A$11:$A$14577,'MONTHLY DATA'!$A171,'WEEKLY DATA'!$B$11:$B$14577,'MONTHLY DATA'!$B171)</f>
        <v>400</v>
      </c>
      <c r="BC171" s="154">
        <f t="shared" si="120"/>
        <v>6.2893081761006275E-3</v>
      </c>
      <c r="BD171" s="169">
        <f>AVERAGEIFS('WEEKLY DATA'!BD$11:BD$14577,'WEEKLY DATA'!$A$11:$A$14577,'MONTHLY DATA'!$A171,'WEEKLY DATA'!$B$11:$B$14577,'MONTHLY DATA'!$B171)</f>
        <v>356.875</v>
      </c>
      <c r="BE171" s="78">
        <f>AVERAGEIFS('WEEKLY DATA'!BE$11:BE$14577,'WEEKLY DATA'!$A$11:$A$14577,'MONTHLY DATA'!$A171,'WEEKLY DATA'!$B$11:$B$14577,'MONTHLY DATA'!$B171)</f>
        <v>366.875</v>
      </c>
      <c r="BF171" s="78">
        <f>AVERAGEIFS('WEEKLY DATA'!BF$11:BF$14577,'WEEKLY DATA'!$A$11:$A$14577,'MONTHLY DATA'!$A171,'WEEKLY DATA'!$B$11:$B$14577,'MONTHLY DATA'!$B171)</f>
        <v>361.875</v>
      </c>
      <c r="BG171" s="154">
        <f t="shared" si="121"/>
        <v>4.3243243243243246E-2</v>
      </c>
      <c r="BH171" s="169">
        <f>AVERAGEIFS('WEEKLY DATA'!BH$11:BH$14577,'WEEKLY DATA'!$A$11:$A$14577,'MONTHLY DATA'!$A171,'WEEKLY DATA'!$B$11:$B$14577,'MONTHLY DATA'!$B171)</f>
        <v>395</v>
      </c>
      <c r="BI171" s="78">
        <f>AVERAGEIFS('WEEKLY DATA'!BI$11:BI$14577,'WEEKLY DATA'!$A$11:$A$14577,'MONTHLY DATA'!$A171,'WEEKLY DATA'!$B$11:$B$14577,'MONTHLY DATA'!$B171)</f>
        <v>405</v>
      </c>
      <c r="BJ171" s="78">
        <f>AVERAGEIFS('WEEKLY DATA'!BJ$11:BJ$14577,'WEEKLY DATA'!$A$11:$A$14577,'MONTHLY DATA'!$A171,'WEEKLY DATA'!$B$11:$B$14577,'MONTHLY DATA'!$B171)</f>
        <v>400</v>
      </c>
      <c r="BK171" s="154">
        <f t="shared" si="122"/>
        <v>-3.1152647975077885E-3</v>
      </c>
      <c r="BL171" s="169">
        <f>AVERAGEIFS('WEEKLY DATA'!BL$11:BL$14577,'WEEKLY DATA'!$A$11:$A$14577,'MONTHLY DATA'!$A171,'WEEKLY DATA'!$B$11:$B$14577,'MONTHLY DATA'!$B171)</f>
        <v>323.125</v>
      </c>
      <c r="BM171" s="78">
        <f>AVERAGEIFS('WEEKLY DATA'!BM$11:BM$14577,'WEEKLY DATA'!$A$11:$A$14577,'MONTHLY DATA'!$A171,'WEEKLY DATA'!$B$11:$B$14577,'MONTHLY DATA'!$B171)</f>
        <v>333.125</v>
      </c>
      <c r="BN171" s="78">
        <f>AVERAGEIFS('WEEKLY DATA'!BN$11:BN$14577,'WEEKLY DATA'!$A$11:$A$14577,'MONTHLY DATA'!$A171,'WEEKLY DATA'!$B$11:$B$14577,'MONTHLY DATA'!$B171)</f>
        <v>328.125</v>
      </c>
      <c r="BO171" s="154">
        <f t="shared" si="123"/>
        <v>-5.0632911392405111E-2</v>
      </c>
      <c r="BP171" s="78">
        <f>AVERAGEIFS('WEEKLY DATA'!BP$11:BP$14577,'WEEKLY DATA'!$A$11:$A$14577,'MONTHLY DATA'!$A171,'WEEKLY DATA'!$B$11:$B$14577,'MONTHLY DATA'!$B171)</f>
        <v>383.125</v>
      </c>
      <c r="BQ171" s="78">
        <f>AVERAGEIFS('WEEKLY DATA'!BQ$11:BQ$14577,'WEEKLY DATA'!$A$11:$A$14577,'MONTHLY DATA'!$A171,'WEEKLY DATA'!$B$11:$B$14577,'MONTHLY DATA'!$B171)</f>
        <v>393.125</v>
      </c>
      <c r="BR171" s="78">
        <f>AVERAGEIFS('WEEKLY DATA'!BR$11:BR$14577,'WEEKLY DATA'!$A$11:$A$14577,'MONTHLY DATA'!$A171,'WEEKLY DATA'!$B$11:$B$14577,'MONTHLY DATA'!$B171)</f>
        <v>388.125</v>
      </c>
      <c r="BS171" s="154">
        <f t="shared" si="124"/>
        <v>-6.3348416289592757E-2</v>
      </c>
      <c r="BT171" s="78">
        <f>AVERAGEIFS('WEEKLY DATA'!BT$11:BT$14577,'WEEKLY DATA'!$A$11:$A$14577,'MONTHLY DATA'!$A171,'WEEKLY DATA'!$B$11:$B$14577,'MONTHLY DATA'!$B171)</f>
        <v>333.75</v>
      </c>
      <c r="BU171" s="78">
        <f>AVERAGEIFS('WEEKLY DATA'!BU$11:BU$14577,'WEEKLY DATA'!$A$11:$A$14577,'MONTHLY DATA'!$A171,'WEEKLY DATA'!$B$11:$B$14577,'MONTHLY DATA'!$B171)</f>
        <v>343.75</v>
      </c>
      <c r="BV171" s="78">
        <f>AVERAGEIFS('WEEKLY DATA'!BV$11:BV$14577,'WEEKLY DATA'!$A$11:$A$14577,'MONTHLY DATA'!$A171,'WEEKLY DATA'!$B$11:$B$14577,'MONTHLY DATA'!$B171)</f>
        <v>338.75</v>
      </c>
      <c r="BW171" s="154">
        <f t="shared" si="125"/>
        <v>-5.4101221640488695E-2</v>
      </c>
      <c r="BX171" s="78">
        <f>AVERAGEIFS('WEEKLY DATA'!BX$11:BX$14577,'WEEKLY DATA'!$A$11:$A$14577,'MONTHLY DATA'!$A171,'WEEKLY DATA'!$B$11:$B$14577,'MONTHLY DATA'!$B171)</f>
        <v>432.5</v>
      </c>
      <c r="BY171" s="78">
        <f>AVERAGEIFS('WEEKLY DATA'!BY$11:BY$14577,'WEEKLY DATA'!$A$11:$A$14577,'MONTHLY DATA'!$A171,'WEEKLY DATA'!$B$11:$B$14577,'MONTHLY DATA'!$B171)</f>
        <v>442.5</v>
      </c>
      <c r="BZ171" s="78">
        <f>AVERAGEIFS('WEEKLY DATA'!BZ$11:BZ$14577,'WEEKLY DATA'!$A$11:$A$14577,'MONTHLY DATA'!$A171,'WEEKLY DATA'!$B$11:$B$14577,'MONTHLY DATA'!$B171)</f>
        <v>437.5</v>
      </c>
      <c r="CA171" s="154">
        <f t="shared" si="126"/>
        <v>2.8653295128939771E-3</v>
      </c>
      <c r="CB171" s="78">
        <f>AVERAGEIFS('WEEKLY DATA'!CB$11:CB$14577,'WEEKLY DATA'!$A$11:$A$14577,'MONTHLY DATA'!$A171,'WEEKLY DATA'!$B$11:$B$14577,'MONTHLY DATA'!$B171)</f>
        <v>533.75</v>
      </c>
      <c r="CC171" s="78">
        <f>AVERAGEIFS('WEEKLY DATA'!CC$11:CC$14577,'WEEKLY DATA'!$A$11:$A$14577,'MONTHLY DATA'!$A171,'WEEKLY DATA'!$B$11:$B$14577,'MONTHLY DATA'!$B171)</f>
        <v>543.75</v>
      </c>
      <c r="CD171" s="78">
        <f>AVERAGEIFS('WEEKLY DATA'!CD$11:CD$14577,'WEEKLY DATA'!$A$11:$A$14577,'MONTHLY DATA'!$A171,'WEEKLY DATA'!$B$11:$B$14577,'MONTHLY DATA'!$B171)</f>
        <v>538.75</v>
      </c>
      <c r="CE171" s="154">
        <f t="shared" si="127"/>
        <v>1.1614401858304202E-3</v>
      </c>
      <c r="CF171" s="78">
        <f>AVERAGEIFS('WEEKLY DATA'!CF$11:CF$14577,'WEEKLY DATA'!$A$11:$A$14577,'MONTHLY DATA'!$A171,'WEEKLY DATA'!$B$11:$B$14577,'MONTHLY DATA'!$B171)</f>
        <v>368.125</v>
      </c>
      <c r="CG171" s="78">
        <f>AVERAGEIFS('WEEKLY DATA'!CG$11:CG$14577,'WEEKLY DATA'!$A$11:$A$14577,'MONTHLY DATA'!$A171,'WEEKLY DATA'!$B$11:$B$14577,'MONTHLY DATA'!$B171)</f>
        <v>378.125</v>
      </c>
      <c r="CH171" s="78">
        <f>AVERAGEIFS('WEEKLY DATA'!CH$11:CH$14577,'WEEKLY DATA'!$A$11:$A$14577,'MONTHLY DATA'!$A171,'WEEKLY DATA'!$B$11:$B$14577,'MONTHLY DATA'!$B171)</f>
        <v>373.125</v>
      </c>
      <c r="CI171" s="154">
        <f t="shared" si="128"/>
        <v>-1.6474464579901205E-2</v>
      </c>
      <c r="CJ171" s="78">
        <f>AVERAGEIFS('WEEKLY DATA'!CJ$11:CJ$14577,'WEEKLY DATA'!$A$11:$A$14577,'MONTHLY DATA'!$A171,'WEEKLY DATA'!$B$11:$B$14577,'MONTHLY DATA'!$B171)</f>
        <v>323.75</v>
      </c>
      <c r="CK171" s="78">
        <f>AVERAGEIFS('WEEKLY DATA'!CK$11:CK$14577,'WEEKLY DATA'!$A$11:$A$14577,'MONTHLY DATA'!$A171,'WEEKLY DATA'!$B$11:$B$14577,'MONTHLY DATA'!$B171)</f>
        <v>333.75</v>
      </c>
      <c r="CL171" s="78">
        <f>AVERAGEIFS('WEEKLY DATA'!CL$11:CL$14577,'WEEKLY DATA'!$A$11:$A$14577,'MONTHLY DATA'!$A171,'WEEKLY DATA'!$B$11:$B$14577,'MONTHLY DATA'!$B171)</f>
        <v>328.75</v>
      </c>
      <c r="CM171" s="154">
        <f t="shared" si="129"/>
        <v>-2.4118738404452666E-2</v>
      </c>
      <c r="CN171" s="78">
        <f>AVERAGEIFS('WEEKLY DATA'!CN$11:CN$14577,'WEEKLY DATA'!$A$11:$A$14577,'MONTHLY DATA'!$A171,'WEEKLY DATA'!$B$11:$B$14577,'MONTHLY DATA'!$B171)</f>
        <v>432.5</v>
      </c>
      <c r="CO171" s="78">
        <f>AVERAGEIFS('WEEKLY DATA'!CO$11:CO$14577,'WEEKLY DATA'!$A$11:$A$14577,'MONTHLY DATA'!$A171,'WEEKLY DATA'!$B$11:$B$14577,'MONTHLY DATA'!$B171)</f>
        <v>442.5</v>
      </c>
      <c r="CP171" s="78">
        <f>AVERAGEIFS('WEEKLY DATA'!CP$11:CP$14577,'WEEKLY DATA'!$A$11:$A$14577,'MONTHLY DATA'!$A171,'WEEKLY DATA'!$B$11:$B$14577,'MONTHLY DATA'!$B171)</f>
        <v>437.5</v>
      </c>
      <c r="CQ171" s="154">
        <f t="shared" si="130"/>
        <v>2.8653295128939771E-3</v>
      </c>
      <c r="CR171" s="78">
        <f>AVERAGEIFS('WEEKLY DATA'!CR$11:CR$14577,'WEEKLY DATA'!$A$11:$A$14577,'MONTHLY DATA'!$A171,'WEEKLY DATA'!$B$11:$B$14577,'MONTHLY DATA'!$B171)</f>
        <v>545</v>
      </c>
      <c r="CS171" s="78">
        <f>AVERAGEIFS('WEEKLY DATA'!CS$11:CS$14577,'WEEKLY DATA'!$A$11:$A$14577,'MONTHLY DATA'!$A171,'WEEKLY DATA'!$B$11:$B$14577,'MONTHLY DATA'!$B171)</f>
        <v>555</v>
      </c>
      <c r="CT171" s="78">
        <f>AVERAGEIFS('WEEKLY DATA'!CT$11:CT$14577,'WEEKLY DATA'!$A$11:$A$14577,'MONTHLY DATA'!$A171,'WEEKLY DATA'!$B$11:$B$14577,'MONTHLY DATA'!$B171)</f>
        <v>550</v>
      </c>
      <c r="CU171" s="154">
        <f t="shared" si="131"/>
        <v>0</v>
      </c>
      <c r="CV171" s="169">
        <f>AVERAGEIFS('WEEKLY DATA'!CV$11:CV$14577,'WEEKLY DATA'!$A$11:$A$14577,'MONTHLY DATA'!$A171,'WEEKLY DATA'!$B$11:$B$14577,'MONTHLY DATA'!$B171)</f>
        <v>395</v>
      </c>
      <c r="CW171" s="78">
        <f>AVERAGEIFS('WEEKLY DATA'!CW$11:CW$14577,'WEEKLY DATA'!$A$11:$A$14577,'MONTHLY DATA'!$A171,'WEEKLY DATA'!$B$11:$B$14577,'MONTHLY DATA'!$B171)</f>
        <v>405</v>
      </c>
      <c r="CX171" s="78">
        <f>AVERAGEIFS('WEEKLY DATA'!CX$11:CX$14577,'WEEKLY DATA'!$A$11:$A$14577,'MONTHLY DATA'!$A171,'WEEKLY DATA'!$B$11:$B$14577,'MONTHLY DATA'!$B171)</f>
        <v>400</v>
      </c>
      <c r="CY171" s="154">
        <f t="shared" si="132"/>
        <v>-1.6897081413210446E-2</v>
      </c>
      <c r="CZ171" s="169">
        <f>AVERAGEIFS('WEEKLY DATA'!CZ$11:CZ$14577,'WEEKLY DATA'!$A$11:$A$14577,'MONTHLY DATA'!$A171,'WEEKLY DATA'!$B$11:$B$14577,'MONTHLY DATA'!$B171)</f>
        <v>350.625</v>
      </c>
      <c r="DA171" s="78">
        <f>AVERAGEIFS('WEEKLY DATA'!DA$11:DA$14577,'WEEKLY DATA'!$A$11:$A$14577,'MONTHLY DATA'!$A171,'WEEKLY DATA'!$B$11:$B$14577,'MONTHLY DATA'!$B171)</f>
        <v>360.625</v>
      </c>
      <c r="DB171" s="78">
        <f>AVERAGEIFS('WEEKLY DATA'!DB$11:DB$14577,'WEEKLY DATA'!$A$11:$A$14577,'MONTHLY DATA'!$A171,'WEEKLY DATA'!$B$11:$B$14577,'MONTHLY DATA'!$B171)</f>
        <v>355.625</v>
      </c>
      <c r="DC171" s="154">
        <f t="shared" si="133"/>
        <v>-2.0654044750430312E-2</v>
      </c>
      <c r="DD171" s="78">
        <f>AVERAGEIFS('WEEKLY DATA'!DD$11:DD$14577,'WEEKLY DATA'!$A$11:$A$14577,'MONTHLY DATA'!$A171,'WEEKLY DATA'!$B$11:$B$14577,'MONTHLY DATA'!$B171)</f>
        <v>441.25</v>
      </c>
      <c r="DE171" s="78">
        <f>AVERAGEIFS('WEEKLY DATA'!DE$11:DE$14577,'WEEKLY DATA'!$A$11:$A$14577,'MONTHLY DATA'!$A171,'WEEKLY DATA'!$B$11:$B$14577,'MONTHLY DATA'!$B171)</f>
        <v>451.25</v>
      </c>
      <c r="DF171" s="78">
        <f>AVERAGEIFS('WEEKLY DATA'!DF$11:DF$14577,'WEEKLY DATA'!$A$11:$A$14577,'MONTHLY DATA'!$A171,'WEEKLY DATA'!$B$11:$B$14577,'MONTHLY DATA'!$B171)</f>
        <v>446.25</v>
      </c>
      <c r="DG171" s="154">
        <f t="shared" si="134"/>
        <v>-4.1841004184099972E-3</v>
      </c>
      <c r="DH171" s="78">
        <f>AVERAGEIFS('WEEKLY DATA'!DH$11:DH$14577,'WEEKLY DATA'!$A$11:$A$14577,'MONTHLY DATA'!$A171,'WEEKLY DATA'!$B$11:$B$14577,'MONTHLY DATA'!$B171)</f>
        <v>553.125</v>
      </c>
      <c r="DI171" s="78">
        <f>AVERAGEIFS('WEEKLY DATA'!DI$11:DI$14577,'WEEKLY DATA'!$A$11:$A$14577,'MONTHLY DATA'!$A171,'WEEKLY DATA'!$B$11:$B$14577,'MONTHLY DATA'!$B171)</f>
        <v>563.125</v>
      </c>
      <c r="DJ171" s="78">
        <f>AVERAGEIFS('WEEKLY DATA'!DJ$11:DJ$14577,'WEEKLY DATA'!$A$11:$A$14577,'MONTHLY DATA'!$A171,'WEEKLY DATA'!$B$11:$B$14577,'MONTHLY DATA'!$B171)</f>
        <v>558.125</v>
      </c>
      <c r="DK171" s="154">
        <f t="shared" si="135"/>
        <v>1.9406392694063967E-2</v>
      </c>
      <c r="DL171" s="169">
        <f>AVERAGEIFS('WEEKLY DATA'!DL$11:DL$14577,'WEEKLY DATA'!$A$11:$A$14577,'MONTHLY DATA'!$A171,'WEEKLY DATA'!$B$11:$B$14577,'MONTHLY DATA'!$B171)</f>
        <v>363.125</v>
      </c>
      <c r="DM171" s="78">
        <f>AVERAGEIFS('WEEKLY DATA'!DM$11:DM$14577,'WEEKLY DATA'!$A$11:$A$14577,'MONTHLY DATA'!$A171,'WEEKLY DATA'!$B$11:$B$14577,'MONTHLY DATA'!$B171)</f>
        <v>373.125</v>
      </c>
      <c r="DN171" s="78">
        <f>AVERAGEIFS('WEEKLY DATA'!DN$11:DN$14577,'WEEKLY DATA'!$A$11:$A$14577,'MONTHLY DATA'!$A171,'WEEKLY DATA'!$B$11:$B$14577,'MONTHLY DATA'!$B171)</f>
        <v>368.125</v>
      </c>
      <c r="DO171" s="154">
        <f t="shared" si="136"/>
        <v>-4.5380875202593152E-2</v>
      </c>
      <c r="DP171" s="78">
        <f>AVERAGEIFS('WEEKLY DATA'!DP$11:DP$14577,'WEEKLY DATA'!$A$11:$A$14577,'MONTHLY DATA'!$A171,'WEEKLY DATA'!$B$11:$B$14577,'MONTHLY DATA'!$B171)</f>
        <v>318.75</v>
      </c>
      <c r="DQ171" s="78">
        <f>AVERAGEIFS('WEEKLY DATA'!DQ$11:DQ$14577,'WEEKLY DATA'!$A$11:$A$14577,'MONTHLY DATA'!$A171,'WEEKLY DATA'!$B$11:$B$14577,'MONTHLY DATA'!$B171)</f>
        <v>328.75</v>
      </c>
      <c r="DR171" s="78">
        <f>AVERAGEIFS('WEEKLY DATA'!DR$11:DR$14577,'WEEKLY DATA'!$A$11:$A$14577,'MONTHLY DATA'!$A171,'WEEKLY DATA'!$B$11:$B$14577,'MONTHLY DATA'!$B171)</f>
        <v>323.75</v>
      </c>
      <c r="DS171" s="154">
        <f t="shared" si="137"/>
        <v>-7.6628352490420992E-3</v>
      </c>
      <c r="DT171" s="78">
        <f>AVERAGEIFS('WEEKLY DATA'!DT$11:DT$14577,'WEEKLY DATA'!$A$11:$A$14577,'MONTHLY DATA'!$A171,'WEEKLY DATA'!$B$11:$B$14577,'MONTHLY DATA'!$B171)</f>
        <v>438.75</v>
      </c>
      <c r="DU171" s="78">
        <f>AVERAGEIFS('WEEKLY DATA'!DU$11:DU$14577,'WEEKLY DATA'!$A$11:$A$14577,'MONTHLY DATA'!$A171,'WEEKLY DATA'!$B$11:$B$14577,'MONTHLY DATA'!$B171)</f>
        <v>448.75</v>
      </c>
      <c r="DV171" s="78">
        <f>AVERAGEIFS('WEEKLY DATA'!DV$11:DV$14577,'WEEKLY DATA'!$A$11:$A$14577,'MONTHLY DATA'!$A171,'WEEKLY DATA'!$B$11:$B$14577,'MONTHLY DATA'!$B171)</f>
        <v>443.75</v>
      </c>
      <c r="DW171" s="154">
        <f t="shared" si="138"/>
        <v>-9.7629009762900676E-3</v>
      </c>
      <c r="DX171" s="78">
        <f>AVERAGEIFS('WEEKLY DATA'!DX$11:DX$14577,'WEEKLY DATA'!$A$11:$A$14577,'MONTHLY DATA'!$A171,'WEEKLY DATA'!$B$11:$B$14577,'MONTHLY DATA'!$B171)</f>
        <v>538.125</v>
      </c>
      <c r="DY171" s="78">
        <f>AVERAGEIFS('WEEKLY DATA'!DY$11:DY$14577,'WEEKLY DATA'!$A$11:$A$14577,'MONTHLY DATA'!$A171,'WEEKLY DATA'!$B$11:$B$14577,'MONTHLY DATA'!$B171)</f>
        <v>548.125</v>
      </c>
      <c r="DZ171" s="78">
        <f>AVERAGEIFS('WEEKLY DATA'!DZ$11:DZ$14577,'WEEKLY DATA'!$A$11:$A$14577,'MONTHLY DATA'!$A171,'WEEKLY DATA'!$B$11:$B$14577,'MONTHLY DATA'!$B171)</f>
        <v>543.125</v>
      </c>
      <c r="EA171" s="154">
        <f t="shared" si="139"/>
        <v>1.9953051643192499E-2</v>
      </c>
      <c r="EB171" s="78">
        <f>AVERAGEIFS('WEEKLY DATA'!EB$11:EB$14577,'WEEKLY DATA'!$A$11:$A$14577,'MONTHLY DATA'!$A171,'WEEKLY DATA'!$B$11:$B$14577,'MONTHLY DATA'!$B171)</f>
        <v>370.625</v>
      </c>
      <c r="EC171" s="78">
        <f>AVERAGEIFS('WEEKLY DATA'!EC$11:EC$14577,'WEEKLY DATA'!$A$11:$A$14577,'MONTHLY DATA'!$A171,'WEEKLY DATA'!$B$11:$B$14577,'MONTHLY DATA'!$B171)</f>
        <v>380.625</v>
      </c>
      <c r="ED171" s="78">
        <f>AVERAGEIFS('WEEKLY DATA'!ED$11:ED$14577,'WEEKLY DATA'!$A$11:$A$14577,'MONTHLY DATA'!$A171,'WEEKLY DATA'!$B$11:$B$14577,'MONTHLY DATA'!$B171)</f>
        <v>375.625</v>
      </c>
      <c r="EE171" s="154">
        <f t="shared" si="140"/>
        <v>-5.6514913657770838E-2</v>
      </c>
      <c r="EF171" s="169">
        <f>AVERAGEIFS('WEEKLY DATA'!EF$11:EF$14577,'WEEKLY DATA'!$A$11:$A$14577,'MONTHLY DATA'!$A171,'WEEKLY DATA'!$B$11:$B$14577,'MONTHLY DATA'!$B171)</f>
        <v>300</v>
      </c>
      <c r="EG171" s="78">
        <f>AVERAGEIFS('WEEKLY DATA'!EG$11:EG$14577,'WEEKLY DATA'!$A$11:$A$14577,'MONTHLY DATA'!$A171,'WEEKLY DATA'!$B$11:$B$14577,'MONTHLY DATA'!$B171)</f>
        <v>310</v>
      </c>
      <c r="EH171" s="78">
        <f>AVERAGEIFS('WEEKLY DATA'!EH$11:EH$14577,'WEEKLY DATA'!$A$11:$A$14577,'MONTHLY DATA'!$A171,'WEEKLY DATA'!$B$11:$B$14577,'MONTHLY DATA'!$B171)</f>
        <v>305</v>
      </c>
      <c r="EI171" s="154">
        <f t="shared" si="141"/>
        <v>-6.109979633401208E-3</v>
      </c>
      <c r="EJ171" s="78">
        <f>AVERAGEIFS('WEEKLY DATA'!EJ$11:EJ$14577,'WEEKLY DATA'!$A$11:$A$14577,'MONTHLY DATA'!$A171,'WEEKLY DATA'!$B$11:$B$14577,'MONTHLY DATA'!$B171)</f>
        <v>453.75</v>
      </c>
      <c r="EK171" s="78">
        <f>AVERAGEIFS('WEEKLY DATA'!EK$11:EK$14577,'WEEKLY DATA'!$A$11:$A$14577,'MONTHLY DATA'!$A171,'WEEKLY DATA'!$B$11:$B$14577,'MONTHLY DATA'!$B171)</f>
        <v>463.75</v>
      </c>
      <c r="EL171" s="78">
        <f>AVERAGEIFS('WEEKLY DATA'!EL$11:EL$14577,'WEEKLY DATA'!$A$11:$A$14577,'MONTHLY DATA'!$A171,'WEEKLY DATA'!$B$11:$B$14577,'MONTHLY DATA'!$B171)</f>
        <v>458.75</v>
      </c>
      <c r="EM171" s="154">
        <f t="shared" si="142"/>
        <v>-5.4200542005420349E-3</v>
      </c>
      <c r="EN171" s="78">
        <f>AVERAGEIFS('WEEKLY DATA'!EN$11:EN$14577,'WEEKLY DATA'!$A$11:$A$14577,'MONTHLY DATA'!$A171,'WEEKLY DATA'!$B$11:$B$14577,'MONTHLY DATA'!$B171)</f>
        <v>583.125</v>
      </c>
      <c r="EO171" s="78">
        <f>AVERAGEIFS('WEEKLY DATA'!EO$11:EO$14577,'WEEKLY DATA'!$A$11:$A$14577,'MONTHLY DATA'!$A171,'WEEKLY DATA'!$B$11:$B$14577,'MONTHLY DATA'!$B171)</f>
        <v>593.125</v>
      </c>
      <c r="EP171" s="78">
        <f>AVERAGEIFS('WEEKLY DATA'!EP$11:EP$14577,'WEEKLY DATA'!$A$11:$A$14577,'MONTHLY DATA'!$A171,'WEEKLY DATA'!$B$11:$B$14577,'MONTHLY DATA'!$B171)</f>
        <v>588.125</v>
      </c>
      <c r="EQ171" s="154">
        <f t="shared" si="143"/>
        <v>1.8398268398268414E-2</v>
      </c>
      <c r="ER171" s="78">
        <f>AVERAGEIFS('WEEKLY DATA'!ER$11:ER$14577,'WEEKLY DATA'!$A$11:$A$14577,'MONTHLY DATA'!$A171,'WEEKLY DATA'!$B$11:$B$14577,'MONTHLY DATA'!$B171)</f>
        <v>366.875</v>
      </c>
      <c r="ES171" s="78">
        <f>AVERAGEIFS('WEEKLY DATA'!ES$11:ES$14577,'WEEKLY DATA'!$A$11:$A$14577,'MONTHLY DATA'!$A171,'WEEKLY DATA'!$B$11:$B$14577,'MONTHLY DATA'!$B171)</f>
        <v>376.875</v>
      </c>
      <c r="ET171" s="78">
        <f>AVERAGEIFS('WEEKLY DATA'!ET$11:ET$14577,'WEEKLY DATA'!$A$11:$A$14577,'MONTHLY DATA'!$A171,'WEEKLY DATA'!$B$11:$B$14577,'MONTHLY DATA'!$B171)</f>
        <v>371.875</v>
      </c>
      <c r="EU171" s="154">
        <f t="shared" si="144"/>
        <v>-1.3266998341625258E-2</v>
      </c>
      <c r="EV171" s="78">
        <f>AVERAGEIFS('WEEKLY DATA'!EV$11:EV$14577,'WEEKLY DATA'!$A$11:$A$14577,'MONTHLY DATA'!$A171,'WEEKLY DATA'!$B$11:$B$14577,'MONTHLY DATA'!$B171)</f>
        <v>331.875</v>
      </c>
      <c r="EW171" s="78">
        <f>AVERAGEIFS('WEEKLY DATA'!EW$11:EW$14577,'WEEKLY DATA'!$A$11:$A$14577,'MONTHLY DATA'!$A171,'WEEKLY DATA'!$B$11:$B$14577,'MONTHLY DATA'!$B171)</f>
        <v>341.875</v>
      </c>
      <c r="EX171" s="78">
        <f>AVERAGEIFS('WEEKLY DATA'!EX$11:EX$14577,'WEEKLY DATA'!$A$11:$A$14577,'MONTHLY DATA'!$A171,'WEEKLY DATA'!$B$11:$B$14577,'MONTHLY DATA'!$B171)</f>
        <v>336.875</v>
      </c>
      <c r="EY171" s="154">
        <f t="shared" si="145"/>
        <v>-1.4625228519195566E-2</v>
      </c>
      <c r="EZ171" s="78">
        <f>AVERAGEIFS('WEEKLY DATA'!EZ$11:EZ$14577,'WEEKLY DATA'!$A$11:$A$14577,'MONTHLY DATA'!$A171,'WEEKLY DATA'!$B$11:$B$14577,'MONTHLY DATA'!$B171)</f>
        <v>459.375</v>
      </c>
      <c r="FA171" s="78">
        <f>AVERAGEIFS('WEEKLY DATA'!FA$11:FA$14577,'WEEKLY DATA'!$A$11:$A$14577,'MONTHLY DATA'!$A171,'WEEKLY DATA'!$B$11:$B$14577,'MONTHLY DATA'!$B171)</f>
        <v>469.375</v>
      </c>
      <c r="FB171" s="78">
        <f>AVERAGEIFS('WEEKLY DATA'!FB$11:FB$14577,'WEEKLY DATA'!$A$11:$A$14577,'MONTHLY DATA'!$A171,'WEEKLY DATA'!$B$11:$B$14577,'MONTHLY DATA'!$B171)</f>
        <v>464.375</v>
      </c>
      <c r="FC171" s="154">
        <f t="shared" si="146"/>
        <v>-1.5894039735099286E-2</v>
      </c>
      <c r="FD171" s="78">
        <f>AVERAGEIFS('WEEKLY DATA'!FD$11:FD$14577,'WEEKLY DATA'!$A$11:$A$14577,'MONTHLY DATA'!$A171,'WEEKLY DATA'!$B$11:$B$14577,'MONTHLY DATA'!$B171)</f>
        <v>365</v>
      </c>
      <c r="FE171" s="78">
        <f>AVERAGEIFS('WEEKLY DATA'!FE$11:FE$14577,'WEEKLY DATA'!$A$11:$A$14577,'MONTHLY DATA'!$A171,'WEEKLY DATA'!$B$11:$B$14577,'MONTHLY DATA'!$B171)</f>
        <v>375</v>
      </c>
      <c r="FF171" s="78">
        <f>AVERAGEIFS('WEEKLY DATA'!FF$11:FF$14577,'WEEKLY DATA'!$A$11:$A$14577,'MONTHLY DATA'!$A171,'WEEKLY DATA'!$B$11:$B$14577,'MONTHLY DATA'!$B171)</f>
        <v>370</v>
      </c>
      <c r="FG171" s="154">
        <f t="shared" si="147"/>
        <v>0</v>
      </c>
      <c r="FH171" s="78">
        <f>AVERAGEIFS('WEEKLY DATA'!FH$11:FH$14577,'WEEKLY DATA'!$A$11:$A$14577,'MONTHLY DATA'!$A171,'WEEKLY DATA'!$B$11:$B$14577,'MONTHLY DATA'!$B171)</f>
        <v>345</v>
      </c>
      <c r="FI171" s="78">
        <f>AVERAGEIFS('WEEKLY DATA'!FI$11:FI$14577,'WEEKLY DATA'!$A$11:$A$14577,'MONTHLY DATA'!$A171,'WEEKLY DATA'!$B$11:$B$14577,'MONTHLY DATA'!$B171)</f>
        <v>355</v>
      </c>
      <c r="FJ171" s="78">
        <f>AVERAGEIFS('WEEKLY DATA'!FJ$11:FJ$14577,'WEEKLY DATA'!$A$11:$A$14577,'MONTHLY DATA'!$A171,'WEEKLY DATA'!$B$11:$B$14577,'MONTHLY DATA'!$B171)</f>
        <v>350</v>
      </c>
      <c r="FK171" s="154">
        <f t="shared" si="148"/>
        <v>0</v>
      </c>
      <c r="FL171" s="169">
        <f>AVERAGEIFS('WEEKLY DATA'!FL$11:FL$14577,'WEEKLY DATA'!$A$11:$A$14577,'MONTHLY DATA'!$A171,'WEEKLY DATA'!$B$11:$B$14577,'MONTHLY DATA'!$B171)</f>
        <v>282.5</v>
      </c>
      <c r="FM171" s="78">
        <f>AVERAGEIFS('WEEKLY DATA'!FM$11:FM$14577,'WEEKLY DATA'!$A$11:$A$14577,'MONTHLY DATA'!$A171,'WEEKLY DATA'!$B$11:$B$14577,'MONTHLY DATA'!$B171)</f>
        <v>292.5</v>
      </c>
      <c r="FN171" s="78">
        <f>AVERAGEIFS('WEEKLY DATA'!FN$11:FN$14577,'WEEKLY DATA'!$A$11:$A$14577,'MONTHLY DATA'!$A171,'WEEKLY DATA'!$B$11:$B$14577,'MONTHLY DATA'!$B171)</f>
        <v>287.5</v>
      </c>
      <c r="FO171" s="154">
        <f t="shared" si="149"/>
        <v>-5.7377049180327822E-2</v>
      </c>
      <c r="FP171" s="78">
        <f>AVERAGEIFS('WEEKLY DATA'!FP$11:FP$14577,'WEEKLY DATA'!$A$11:$A$14577,'MONTHLY DATA'!$A171,'WEEKLY DATA'!$B$11:$B$14577,'MONTHLY DATA'!$B171)</f>
        <v>315</v>
      </c>
      <c r="FQ171" s="78">
        <f>AVERAGEIFS('WEEKLY DATA'!FQ$11:FQ$14577,'WEEKLY DATA'!$A$11:$A$14577,'MONTHLY DATA'!$A171,'WEEKLY DATA'!$B$11:$B$14577,'MONTHLY DATA'!$B171)</f>
        <v>325</v>
      </c>
      <c r="FR171" s="78">
        <f>AVERAGEIFS('WEEKLY DATA'!FR$11:FR$14577,'WEEKLY DATA'!$A$11:$A$14577,'MONTHLY DATA'!$A171,'WEEKLY DATA'!$B$11:$B$14577,'MONTHLY DATA'!$B171)</f>
        <v>320</v>
      </c>
      <c r="FS171" s="154">
        <f t="shared" si="150"/>
        <v>0</v>
      </c>
      <c r="FT171" s="78">
        <f>AVERAGEIFS('WEEKLY DATA'!FT$11:FT$14577,'WEEKLY DATA'!$A$11:$A$14577,'MONTHLY DATA'!$A171,'WEEKLY DATA'!$B$11:$B$14577,'MONTHLY DATA'!$B171)</f>
        <v>312.5</v>
      </c>
      <c r="FU171" s="78">
        <f>AVERAGEIFS('WEEKLY DATA'!FU$11:FU$14577,'WEEKLY DATA'!$A$11:$A$14577,'MONTHLY DATA'!$A171,'WEEKLY DATA'!$B$11:$B$14577,'MONTHLY DATA'!$B171)</f>
        <v>322.5</v>
      </c>
      <c r="FV171" s="78">
        <f>AVERAGEIFS('WEEKLY DATA'!FV$11:FV$14577,'WEEKLY DATA'!$A$11:$A$14577,'MONTHLY DATA'!$A171,'WEEKLY DATA'!$B$11:$B$14577,'MONTHLY DATA'!$B171)</f>
        <v>317.5</v>
      </c>
      <c r="FW171" s="154">
        <f t="shared" si="151"/>
        <v>2.4193548387096753E-2</v>
      </c>
      <c r="FX171" s="78">
        <f>AVERAGEIFS('WEEKLY DATA'!FX$11:FX$14577,'WEEKLY DATA'!$A$11:$A$14577,'MONTHLY DATA'!$A171,'WEEKLY DATA'!$B$11:$B$14577,'MONTHLY DATA'!$B171)</f>
        <v>325.625</v>
      </c>
      <c r="FY171" s="78">
        <f>AVERAGEIFS('WEEKLY DATA'!FY$11:FY$14577,'WEEKLY DATA'!$A$11:$A$14577,'MONTHLY DATA'!$A171,'WEEKLY DATA'!$B$11:$B$14577,'MONTHLY DATA'!$B171)</f>
        <v>335.625</v>
      </c>
      <c r="FZ171" s="78">
        <f>AVERAGEIFS('WEEKLY DATA'!FZ$11:FZ$14577,'WEEKLY DATA'!$A$11:$A$14577,'MONTHLY DATA'!$A171,'WEEKLY DATA'!$B$11:$B$14577,'MONTHLY DATA'!$B171)</f>
        <v>330.625</v>
      </c>
      <c r="GA171" s="154">
        <f t="shared" si="152"/>
        <v>-1.8552875695732829E-2</v>
      </c>
      <c r="GB171" s="78">
        <f>AVERAGEIFS('WEEKLY DATA'!GB$11:GB$14577,'WEEKLY DATA'!$A$11:$A$14577,'MONTHLY DATA'!$A171,'WEEKLY DATA'!$B$11:$B$14577,'MONTHLY DATA'!$B171)</f>
        <v>485</v>
      </c>
      <c r="GC171" s="78">
        <f>AVERAGEIFS('WEEKLY DATA'!GC$11:GC$14577,'WEEKLY DATA'!$A$11:$A$14577,'MONTHLY DATA'!$A171,'WEEKLY DATA'!$B$11:$B$14577,'MONTHLY DATA'!$B171)</f>
        <v>495</v>
      </c>
      <c r="GD171" s="78">
        <f>AVERAGEIFS('WEEKLY DATA'!GD$11:GD$14577,'WEEKLY DATA'!$A$11:$A$14577,'MONTHLY DATA'!$A171,'WEEKLY DATA'!$B$11:$B$14577,'MONTHLY DATA'!$B171)</f>
        <v>490</v>
      </c>
      <c r="GE171" s="154">
        <f t="shared" si="153"/>
        <v>-1.3836477987421381E-2</v>
      </c>
      <c r="GF171" s="169">
        <f>AVERAGEIFS('WEEKLY DATA'!GF$11:GF$14577,'WEEKLY DATA'!$A$11:$A$14577,'MONTHLY DATA'!$A171,'WEEKLY DATA'!$B$11:$B$14577,'MONTHLY DATA'!$B171)</f>
        <v>440.625</v>
      </c>
      <c r="GG171" s="78">
        <f>AVERAGEIFS('WEEKLY DATA'!GG$11:GG$14577,'WEEKLY DATA'!$A$11:$A$14577,'MONTHLY DATA'!$A171,'WEEKLY DATA'!$B$11:$B$14577,'MONTHLY DATA'!$B171)</f>
        <v>450.625</v>
      </c>
      <c r="GH171" s="78">
        <f>AVERAGEIFS('WEEKLY DATA'!GH$11:GH$14577,'WEEKLY DATA'!$A$11:$A$14577,'MONTHLY DATA'!$A171,'WEEKLY DATA'!$B$11:$B$14577,'MONTHLY DATA'!$B171)</f>
        <v>445.625</v>
      </c>
      <c r="GI171" s="154">
        <f t="shared" si="154"/>
        <v>-1.6551724137931045E-2</v>
      </c>
      <c r="GJ171" s="78">
        <f>AVERAGEIFS('WEEKLY DATA'!GJ$11:GJ$14577,'WEEKLY DATA'!$A$11:$A$14577,'MONTHLY DATA'!$A171,'WEEKLY DATA'!$B$11:$B$14577,'MONTHLY DATA'!$B171)</f>
        <v>451.25</v>
      </c>
      <c r="GK171" s="78">
        <f>AVERAGEIFS('WEEKLY DATA'!GK$11:GK$14577,'WEEKLY DATA'!$A$11:$A$14577,'MONTHLY DATA'!$A171,'WEEKLY DATA'!$B$11:$B$14577,'MONTHLY DATA'!$B171)</f>
        <v>461.25</v>
      </c>
      <c r="GL171" s="78">
        <f>AVERAGEIFS('WEEKLY DATA'!GL$11:GL$14577,'WEEKLY DATA'!$A$11:$A$14577,'MONTHLY DATA'!$A171,'WEEKLY DATA'!$B$11:$B$14577,'MONTHLY DATA'!$B171)</f>
        <v>456.25</v>
      </c>
      <c r="GM171" s="154">
        <f t="shared" si="155"/>
        <v>-4.0927694406548421E-3</v>
      </c>
      <c r="GN171" s="78">
        <f>AVERAGEIFS('WEEKLY DATA'!GN$11:GN$14577,'WEEKLY DATA'!$A$11:$A$14577,'MONTHLY DATA'!$A171,'WEEKLY DATA'!$B$11:$B$14577,'MONTHLY DATA'!$B171)</f>
        <v>643.125</v>
      </c>
      <c r="GO171" s="78">
        <f>AVERAGEIFS('WEEKLY DATA'!GO$11:GO$14577,'WEEKLY DATA'!$A$11:$A$14577,'MONTHLY DATA'!$A171,'WEEKLY DATA'!$B$11:$B$14577,'MONTHLY DATA'!$B171)</f>
        <v>653.125</v>
      </c>
      <c r="GP171" s="78">
        <f>AVERAGEIFS('WEEKLY DATA'!GP$11:GP$14577,'WEEKLY DATA'!$A$11:$A$14577,'MONTHLY DATA'!$A171,'WEEKLY DATA'!$B$11:$B$14577,'MONTHLY DATA'!$B171)</f>
        <v>648.125</v>
      </c>
      <c r="GQ171" s="154">
        <f t="shared" si="156"/>
        <v>1.6666666666666607E-2</v>
      </c>
      <c r="GR171" s="78"/>
    </row>
    <row r="172" spans="1:200" ht="15.75" x14ac:dyDescent="0.25">
      <c r="A172">
        <f t="shared" si="106"/>
        <v>6</v>
      </c>
      <c r="B172">
        <f t="shared" si="107"/>
        <v>2023</v>
      </c>
      <c r="C172" s="86">
        <v>45078</v>
      </c>
      <c r="D172" s="78">
        <f>AVERAGEIFS('WEEKLY DATA'!D$11:D$14577,'WEEKLY DATA'!$A$11:$A$14577,'MONTHLY DATA'!$A172,'WEEKLY DATA'!$B$11:$B$14577,'MONTHLY DATA'!$B172)</f>
        <v>399.5</v>
      </c>
      <c r="E172" s="78">
        <f>AVERAGEIFS('WEEKLY DATA'!E$11:E$14577,'WEEKLY DATA'!$A$11:$A$14577,'MONTHLY DATA'!$A172,'WEEKLY DATA'!$B$11:$B$14577,'MONTHLY DATA'!$B172)</f>
        <v>409.5</v>
      </c>
      <c r="F172" s="78">
        <f>AVERAGEIFS('WEEKLY DATA'!F$11:F$14577,'WEEKLY DATA'!$A$11:$A$14577,'MONTHLY DATA'!$A172,'WEEKLY DATA'!$B$11:$B$14577,'MONTHLY DATA'!$B172)</f>
        <v>404.5</v>
      </c>
      <c r="G172" s="154">
        <f t="shared" si="108"/>
        <v>4.8946515397082724E-2</v>
      </c>
      <c r="H172" s="169">
        <f>AVERAGEIFS('WEEKLY DATA'!H$11:H$14577,'WEEKLY DATA'!$A$11:$A$14577,'MONTHLY DATA'!$A172,'WEEKLY DATA'!$B$11:$B$14577,'MONTHLY DATA'!$B172)</f>
        <v>370</v>
      </c>
      <c r="I172" s="78">
        <f>AVERAGEIFS('WEEKLY DATA'!I$11:I$14577,'WEEKLY DATA'!$A$11:$A$14577,'MONTHLY DATA'!$A172,'WEEKLY DATA'!$B$11:$B$14577,'MONTHLY DATA'!$B172)</f>
        <v>380</v>
      </c>
      <c r="J172" s="78">
        <f>AVERAGEIFS('WEEKLY DATA'!J$11:J$14577,'WEEKLY DATA'!$A$11:$A$14577,'MONTHLY DATA'!$A172,'WEEKLY DATA'!$B$11:$B$14577,'MONTHLY DATA'!$B172)</f>
        <v>375</v>
      </c>
      <c r="K172" s="154">
        <f t="shared" si="109"/>
        <v>1.3513513513513598E-2</v>
      </c>
      <c r="L172" s="169">
        <f>AVERAGEIFS('WEEKLY DATA'!L$11:L$14577,'WEEKLY DATA'!$A$11:$A$14577,'MONTHLY DATA'!$A172,'WEEKLY DATA'!$B$11:$B$14577,'MONTHLY DATA'!$B172)</f>
        <v>428.5</v>
      </c>
      <c r="M172" s="78">
        <f>AVERAGEIFS('WEEKLY DATA'!M$11:M$14577,'WEEKLY DATA'!$A$11:$A$14577,'MONTHLY DATA'!$A172,'WEEKLY DATA'!$B$11:$B$14577,'MONTHLY DATA'!$B172)</f>
        <v>438.5</v>
      </c>
      <c r="N172" s="78">
        <f>AVERAGEIFS('WEEKLY DATA'!N$11:N$14577,'WEEKLY DATA'!$A$11:$A$14577,'MONTHLY DATA'!$A172,'WEEKLY DATA'!$B$11:$B$14577,'MONTHLY DATA'!$B172)</f>
        <v>433.5</v>
      </c>
      <c r="O172" s="154">
        <f t="shared" si="110"/>
        <v>3.7626628075253521E-3</v>
      </c>
      <c r="P172" s="169">
        <f>AVERAGEIFS('WEEKLY DATA'!P$11:P$14577,'WEEKLY DATA'!$A$11:$A$14577,'MONTHLY DATA'!$A172,'WEEKLY DATA'!$B$11:$B$14577,'MONTHLY DATA'!$B172)</f>
        <v>403</v>
      </c>
      <c r="Q172" s="78">
        <f>AVERAGEIFS('WEEKLY DATA'!Q$11:Q$14577,'WEEKLY DATA'!$A$11:$A$14577,'MONTHLY DATA'!$A172,'WEEKLY DATA'!$B$11:$B$14577,'MONTHLY DATA'!$B172)</f>
        <v>413</v>
      </c>
      <c r="R172" s="78">
        <f>AVERAGEIFS('WEEKLY DATA'!R$11:R$14577,'WEEKLY DATA'!$A$11:$A$14577,'MONTHLY DATA'!$A172,'WEEKLY DATA'!$B$11:$B$14577,'MONTHLY DATA'!$B172)</f>
        <v>408</v>
      </c>
      <c r="S172" s="154">
        <f t="shared" si="111"/>
        <v>-3.1454005934718143E-2</v>
      </c>
      <c r="T172" s="169">
        <f>AVERAGEIFS('WEEKLY DATA'!T$11:T$14577,'WEEKLY DATA'!$A$11:$A$14577,'MONTHLY DATA'!$A172,'WEEKLY DATA'!$B$11:$B$14577,'MONTHLY DATA'!$B172)</f>
        <v>420</v>
      </c>
      <c r="U172" s="78">
        <f>AVERAGEIFS('WEEKLY DATA'!U$11:U$14577,'WEEKLY DATA'!$A$11:$A$14577,'MONTHLY DATA'!$A172,'WEEKLY DATA'!$B$11:$B$14577,'MONTHLY DATA'!$B172)</f>
        <v>430</v>
      </c>
      <c r="V172" s="78">
        <f>AVERAGEIFS('WEEKLY DATA'!V$11:V$14577,'WEEKLY DATA'!$A$11:$A$14577,'MONTHLY DATA'!$A172,'WEEKLY DATA'!$B$11:$B$14577,'MONTHLY DATA'!$B172)</f>
        <v>425</v>
      </c>
      <c r="W172" s="154">
        <f t="shared" si="112"/>
        <v>3.6585365853658569E-2</v>
      </c>
      <c r="X172" s="169">
        <f>AVERAGEIFS('WEEKLY DATA'!X$11:X$14577,'WEEKLY DATA'!$A$11:$A$14577,'MONTHLY DATA'!$A172,'WEEKLY DATA'!$B$11:$B$14577,'MONTHLY DATA'!$B172)</f>
        <v>423.5</v>
      </c>
      <c r="Y172" s="78">
        <f>AVERAGEIFS('WEEKLY DATA'!Y$11:Y$14577,'WEEKLY DATA'!$A$11:$A$14577,'MONTHLY DATA'!$A172,'WEEKLY DATA'!$B$11:$B$14577,'MONTHLY DATA'!$B172)</f>
        <v>433.5</v>
      </c>
      <c r="Z172" s="78">
        <f>AVERAGEIFS('WEEKLY DATA'!Z$11:Z$14577,'WEEKLY DATA'!$A$11:$A$14577,'MONTHLY DATA'!$A172,'WEEKLY DATA'!$B$11:$B$14577,'MONTHLY DATA'!$B172)</f>
        <v>428.5</v>
      </c>
      <c r="AA172" s="154">
        <f t="shared" si="113"/>
        <v>5.278592375366653E-3</v>
      </c>
      <c r="AB172" s="169">
        <f>AVERAGEIFS('WEEKLY DATA'!AB$11:AB$14577,'WEEKLY DATA'!$A$11:$A$14577,'MONTHLY DATA'!$A172,'WEEKLY DATA'!$B$11:$B$14577,'MONTHLY DATA'!$B172)</f>
        <v>415</v>
      </c>
      <c r="AC172" s="78">
        <f>AVERAGEIFS('WEEKLY DATA'!AC$11:AC$14577,'WEEKLY DATA'!$A$11:$A$14577,'MONTHLY DATA'!$A172,'WEEKLY DATA'!$B$11:$B$14577,'MONTHLY DATA'!$B172)</f>
        <v>425</v>
      </c>
      <c r="AD172" s="78">
        <f>AVERAGEIFS('WEEKLY DATA'!AD$11:AD$14577,'WEEKLY DATA'!$A$11:$A$14577,'MONTHLY DATA'!$A172,'WEEKLY DATA'!$B$11:$B$14577,'MONTHLY DATA'!$B172)</f>
        <v>420</v>
      </c>
      <c r="AE172" s="154">
        <f t="shared" si="114"/>
        <v>1.6641452344931862E-2</v>
      </c>
      <c r="AF172" s="169">
        <f>AVERAGEIFS('WEEKLY DATA'!AF$11:AF$14577,'WEEKLY DATA'!$A$11:$A$14577,'MONTHLY DATA'!$A172,'WEEKLY DATA'!$B$11:$B$14577,'MONTHLY DATA'!$B172)</f>
        <v>386.5</v>
      </c>
      <c r="AG172" s="78">
        <f>AVERAGEIFS('WEEKLY DATA'!AG$11:AG$14577,'WEEKLY DATA'!$A$11:$A$14577,'MONTHLY DATA'!$A172,'WEEKLY DATA'!$B$11:$B$14577,'MONTHLY DATA'!$B172)</f>
        <v>396.5</v>
      </c>
      <c r="AH172" s="78">
        <f>AVERAGEIFS('WEEKLY DATA'!AH$11:AH$14577,'WEEKLY DATA'!$A$11:$A$14577,'MONTHLY DATA'!$A172,'WEEKLY DATA'!$B$11:$B$14577,'MONTHLY DATA'!$B172)</f>
        <v>391.5</v>
      </c>
      <c r="AI172" s="154">
        <f t="shared" si="115"/>
        <v>2.0195439739413734E-2</v>
      </c>
      <c r="AJ172" s="169">
        <f>AVERAGEIFS('WEEKLY DATA'!AJ$11:AJ$14577,'WEEKLY DATA'!$A$11:$A$14577,'MONTHLY DATA'!$A172,'WEEKLY DATA'!$B$11:$B$14577,'MONTHLY DATA'!$B172)</f>
        <v>380</v>
      </c>
      <c r="AK172" s="78">
        <f>AVERAGEIFS('WEEKLY DATA'!AK$11:AK$14577,'WEEKLY DATA'!$A$11:$A$14577,'MONTHLY DATA'!$A172,'WEEKLY DATA'!$B$11:$B$14577,'MONTHLY DATA'!$B172)</f>
        <v>390</v>
      </c>
      <c r="AL172" s="78">
        <f>AVERAGEIFS('WEEKLY DATA'!AL$11:AL$14577,'WEEKLY DATA'!$A$11:$A$14577,'MONTHLY DATA'!$A172,'WEEKLY DATA'!$B$11:$B$14577,'MONTHLY DATA'!$B172)</f>
        <v>385</v>
      </c>
      <c r="AM172" s="154">
        <f t="shared" si="116"/>
        <v>0</v>
      </c>
      <c r="AN172" s="169">
        <f>AVERAGEIFS('WEEKLY DATA'!AN$11:AN$14577,'WEEKLY DATA'!$A$11:$A$14577,'MONTHLY DATA'!$A172,'WEEKLY DATA'!$B$11:$B$14577,'MONTHLY DATA'!$B172)</f>
        <v>377</v>
      </c>
      <c r="AO172" s="78">
        <f>AVERAGEIFS('WEEKLY DATA'!AO$11:AO$14577,'WEEKLY DATA'!$A$11:$A$14577,'MONTHLY DATA'!$A172,'WEEKLY DATA'!$B$11:$B$14577,'MONTHLY DATA'!$B172)</f>
        <v>387</v>
      </c>
      <c r="AP172" s="78">
        <f>AVERAGEIFS('WEEKLY DATA'!AP$11:AP$14577,'WEEKLY DATA'!$A$11:$A$14577,'MONTHLY DATA'!$A172,'WEEKLY DATA'!$B$11:$B$14577,'MONTHLY DATA'!$B172)</f>
        <v>382</v>
      </c>
      <c r="AQ172" s="154">
        <f t="shared" si="117"/>
        <v>1.8666666666666609E-2</v>
      </c>
      <c r="AR172" s="169">
        <f>AVERAGEIFS('WEEKLY DATA'!AR$11:AR$14577,'WEEKLY DATA'!$A$11:$A$14577,'MONTHLY DATA'!$A172,'WEEKLY DATA'!$B$11:$B$14577,'MONTHLY DATA'!$B172)</f>
        <v>405</v>
      </c>
      <c r="AS172" s="78">
        <f>AVERAGEIFS('WEEKLY DATA'!AS$11:AS$14577,'WEEKLY DATA'!$A$11:$A$14577,'MONTHLY DATA'!$A172,'WEEKLY DATA'!$B$11:$B$14577,'MONTHLY DATA'!$B172)</f>
        <v>415</v>
      </c>
      <c r="AT172" s="78">
        <f>AVERAGEIFS('WEEKLY DATA'!AT$11:AT$14577,'WEEKLY DATA'!$A$11:$A$14577,'MONTHLY DATA'!$A172,'WEEKLY DATA'!$B$11:$B$14577,'MONTHLY DATA'!$B172)</f>
        <v>410</v>
      </c>
      <c r="AU172" s="154">
        <f t="shared" si="118"/>
        <v>2.4999999999999911E-2</v>
      </c>
      <c r="AV172" s="169">
        <f>AVERAGEIFS('WEEKLY DATA'!AV$11:AV$14577,'WEEKLY DATA'!$A$11:$A$14577,'MONTHLY DATA'!$A172,'WEEKLY DATA'!$B$11:$B$14577,'MONTHLY DATA'!$B172)</f>
        <v>367</v>
      </c>
      <c r="AW172" s="78">
        <f>AVERAGEIFS('WEEKLY DATA'!AW$11:AW$14577,'WEEKLY DATA'!$A$11:$A$14577,'MONTHLY DATA'!$A172,'WEEKLY DATA'!$B$11:$B$14577,'MONTHLY DATA'!$B172)</f>
        <v>377</v>
      </c>
      <c r="AX172" s="78">
        <f>AVERAGEIFS('WEEKLY DATA'!AX$11:AX$14577,'WEEKLY DATA'!$A$11:$A$14577,'MONTHLY DATA'!$A172,'WEEKLY DATA'!$B$11:$B$14577,'MONTHLY DATA'!$B172)</f>
        <v>372</v>
      </c>
      <c r="AY172" s="154">
        <f t="shared" si="119"/>
        <v>3.8743455497382229E-2</v>
      </c>
      <c r="AZ172" s="169">
        <f>AVERAGEIFS('WEEKLY DATA'!AZ$11:AZ$14577,'WEEKLY DATA'!$A$11:$A$14577,'MONTHLY DATA'!$A172,'WEEKLY DATA'!$B$11:$B$14577,'MONTHLY DATA'!$B172)</f>
        <v>356.5</v>
      </c>
      <c r="BA172" s="78">
        <f>AVERAGEIFS('WEEKLY DATA'!BA$11:BA$14577,'WEEKLY DATA'!$A$11:$A$14577,'MONTHLY DATA'!$A172,'WEEKLY DATA'!$B$11:$B$14577,'MONTHLY DATA'!$B172)</f>
        <v>366.5</v>
      </c>
      <c r="BB172" s="78">
        <f>AVERAGEIFS('WEEKLY DATA'!BB$11:BB$14577,'WEEKLY DATA'!$A$11:$A$14577,'MONTHLY DATA'!$A172,'WEEKLY DATA'!$B$11:$B$14577,'MONTHLY DATA'!$B172)</f>
        <v>361.5</v>
      </c>
      <c r="BC172" s="154">
        <f t="shared" si="120"/>
        <v>-9.6249999999999947E-2</v>
      </c>
      <c r="BD172" s="169">
        <f>AVERAGEIFS('WEEKLY DATA'!BD$11:BD$14577,'WEEKLY DATA'!$A$11:$A$14577,'MONTHLY DATA'!$A172,'WEEKLY DATA'!$B$11:$B$14577,'MONTHLY DATA'!$B172)</f>
        <v>337.5</v>
      </c>
      <c r="BE172" s="78">
        <f>AVERAGEIFS('WEEKLY DATA'!BE$11:BE$14577,'WEEKLY DATA'!$A$11:$A$14577,'MONTHLY DATA'!$A172,'WEEKLY DATA'!$B$11:$B$14577,'MONTHLY DATA'!$B172)</f>
        <v>347.5</v>
      </c>
      <c r="BF172" s="78">
        <f>AVERAGEIFS('WEEKLY DATA'!BF$11:BF$14577,'WEEKLY DATA'!$A$11:$A$14577,'MONTHLY DATA'!$A172,'WEEKLY DATA'!$B$11:$B$14577,'MONTHLY DATA'!$B172)</f>
        <v>342.5</v>
      </c>
      <c r="BG172" s="154">
        <f t="shared" si="121"/>
        <v>-5.3540587219343738E-2</v>
      </c>
      <c r="BH172" s="169">
        <f>AVERAGEIFS('WEEKLY DATA'!BH$11:BH$14577,'WEEKLY DATA'!$A$11:$A$14577,'MONTHLY DATA'!$A172,'WEEKLY DATA'!$B$11:$B$14577,'MONTHLY DATA'!$B172)</f>
        <v>396</v>
      </c>
      <c r="BI172" s="78">
        <f>AVERAGEIFS('WEEKLY DATA'!BI$11:BI$14577,'WEEKLY DATA'!$A$11:$A$14577,'MONTHLY DATA'!$A172,'WEEKLY DATA'!$B$11:$B$14577,'MONTHLY DATA'!$B172)</f>
        <v>406</v>
      </c>
      <c r="BJ172" s="78">
        <f>AVERAGEIFS('WEEKLY DATA'!BJ$11:BJ$14577,'WEEKLY DATA'!$A$11:$A$14577,'MONTHLY DATA'!$A172,'WEEKLY DATA'!$B$11:$B$14577,'MONTHLY DATA'!$B172)</f>
        <v>401</v>
      </c>
      <c r="BK172" s="154">
        <f t="shared" si="122"/>
        <v>2.4999999999999467E-3</v>
      </c>
      <c r="BL172" s="169">
        <f>AVERAGEIFS('WEEKLY DATA'!BL$11:BL$14577,'WEEKLY DATA'!$A$11:$A$14577,'MONTHLY DATA'!$A172,'WEEKLY DATA'!$B$11:$B$14577,'MONTHLY DATA'!$B172)</f>
        <v>342</v>
      </c>
      <c r="BM172" s="78">
        <f>AVERAGEIFS('WEEKLY DATA'!BM$11:BM$14577,'WEEKLY DATA'!$A$11:$A$14577,'MONTHLY DATA'!$A172,'WEEKLY DATA'!$B$11:$B$14577,'MONTHLY DATA'!$B172)</f>
        <v>352</v>
      </c>
      <c r="BN172" s="78">
        <f>AVERAGEIFS('WEEKLY DATA'!BN$11:BN$14577,'WEEKLY DATA'!$A$11:$A$14577,'MONTHLY DATA'!$A172,'WEEKLY DATA'!$B$11:$B$14577,'MONTHLY DATA'!$B172)</f>
        <v>347</v>
      </c>
      <c r="BO172" s="154">
        <f t="shared" si="123"/>
        <v>5.7523809523809533E-2</v>
      </c>
      <c r="BP172" s="78">
        <f>AVERAGEIFS('WEEKLY DATA'!BP$11:BP$14577,'WEEKLY DATA'!$A$11:$A$14577,'MONTHLY DATA'!$A172,'WEEKLY DATA'!$B$11:$B$14577,'MONTHLY DATA'!$B172)</f>
        <v>397</v>
      </c>
      <c r="BQ172" s="78">
        <f>AVERAGEIFS('WEEKLY DATA'!BQ$11:BQ$14577,'WEEKLY DATA'!$A$11:$A$14577,'MONTHLY DATA'!$A172,'WEEKLY DATA'!$B$11:$B$14577,'MONTHLY DATA'!$B172)</f>
        <v>407</v>
      </c>
      <c r="BR172" s="78">
        <f>AVERAGEIFS('WEEKLY DATA'!BR$11:BR$14577,'WEEKLY DATA'!$A$11:$A$14577,'MONTHLY DATA'!$A172,'WEEKLY DATA'!$B$11:$B$14577,'MONTHLY DATA'!$B172)</f>
        <v>402</v>
      </c>
      <c r="BS172" s="154">
        <f t="shared" si="124"/>
        <v>3.5748792270531293E-2</v>
      </c>
      <c r="BT172" s="78">
        <f>AVERAGEIFS('WEEKLY DATA'!BT$11:BT$14577,'WEEKLY DATA'!$A$11:$A$14577,'MONTHLY DATA'!$A172,'WEEKLY DATA'!$B$11:$B$14577,'MONTHLY DATA'!$B172)</f>
        <v>359</v>
      </c>
      <c r="BU172" s="78">
        <f>AVERAGEIFS('WEEKLY DATA'!BU$11:BU$14577,'WEEKLY DATA'!$A$11:$A$14577,'MONTHLY DATA'!$A172,'WEEKLY DATA'!$B$11:$B$14577,'MONTHLY DATA'!$B172)</f>
        <v>369</v>
      </c>
      <c r="BV172" s="78">
        <f>AVERAGEIFS('WEEKLY DATA'!BV$11:BV$14577,'WEEKLY DATA'!$A$11:$A$14577,'MONTHLY DATA'!$A172,'WEEKLY DATA'!$B$11:$B$14577,'MONTHLY DATA'!$B172)</f>
        <v>364</v>
      </c>
      <c r="BW172" s="154">
        <f t="shared" si="125"/>
        <v>7.4538745387453975E-2</v>
      </c>
      <c r="BX172" s="78">
        <f>AVERAGEIFS('WEEKLY DATA'!BX$11:BX$14577,'WEEKLY DATA'!$A$11:$A$14577,'MONTHLY DATA'!$A172,'WEEKLY DATA'!$B$11:$B$14577,'MONTHLY DATA'!$B172)</f>
        <v>415</v>
      </c>
      <c r="BY172" s="78">
        <f>AVERAGEIFS('WEEKLY DATA'!BY$11:BY$14577,'WEEKLY DATA'!$A$11:$A$14577,'MONTHLY DATA'!$A172,'WEEKLY DATA'!$B$11:$B$14577,'MONTHLY DATA'!$B172)</f>
        <v>425</v>
      </c>
      <c r="BZ172" s="78">
        <f>AVERAGEIFS('WEEKLY DATA'!BZ$11:BZ$14577,'WEEKLY DATA'!$A$11:$A$14577,'MONTHLY DATA'!$A172,'WEEKLY DATA'!$B$11:$B$14577,'MONTHLY DATA'!$B172)</f>
        <v>420</v>
      </c>
      <c r="CA172" s="154">
        <f t="shared" si="126"/>
        <v>-4.0000000000000036E-2</v>
      </c>
      <c r="CB172" s="78">
        <f>AVERAGEIFS('WEEKLY DATA'!CB$11:CB$14577,'WEEKLY DATA'!$A$11:$A$14577,'MONTHLY DATA'!$A172,'WEEKLY DATA'!$B$11:$B$14577,'MONTHLY DATA'!$B172)</f>
        <v>545</v>
      </c>
      <c r="CC172" s="78">
        <f>AVERAGEIFS('WEEKLY DATA'!CC$11:CC$14577,'WEEKLY DATA'!$A$11:$A$14577,'MONTHLY DATA'!$A172,'WEEKLY DATA'!$B$11:$B$14577,'MONTHLY DATA'!$B172)</f>
        <v>555</v>
      </c>
      <c r="CD172" s="78">
        <f>AVERAGEIFS('WEEKLY DATA'!CD$11:CD$14577,'WEEKLY DATA'!$A$11:$A$14577,'MONTHLY DATA'!$A172,'WEEKLY DATA'!$B$11:$B$14577,'MONTHLY DATA'!$B172)</f>
        <v>550</v>
      </c>
      <c r="CE172" s="154">
        <f t="shared" si="127"/>
        <v>2.088167053364276E-2</v>
      </c>
      <c r="CF172" s="78">
        <f>AVERAGEIFS('WEEKLY DATA'!CF$11:CF$14577,'WEEKLY DATA'!$A$11:$A$14577,'MONTHLY DATA'!$A172,'WEEKLY DATA'!$B$11:$B$14577,'MONTHLY DATA'!$B172)</f>
        <v>370</v>
      </c>
      <c r="CG172" s="78">
        <f>AVERAGEIFS('WEEKLY DATA'!CG$11:CG$14577,'WEEKLY DATA'!$A$11:$A$14577,'MONTHLY DATA'!$A172,'WEEKLY DATA'!$B$11:$B$14577,'MONTHLY DATA'!$B172)</f>
        <v>380</v>
      </c>
      <c r="CH172" s="78">
        <f>AVERAGEIFS('WEEKLY DATA'!CH$11:CH$14577,'WEEKLY DATA'!$A$11:$A$14577,'MONTHLY DATA'!$A172,'WEEKLY DATA'!$B$11:$B$14577,'MONTHLY DATA'!$B172)</f>
        <v>375</v>
      </c>
      <c r="CI172" s="154">
        <f t="shared" si="128"/>
        <v>5.0251256281406143E-3</v>
      </c>
      <c r="CJ172" s="78">
        <f>AVERAGEIFS('WEEKLY DATA'!CJ$11:CJ$14577,'WEEKLY DATA'!$A$11:$A$14577,'MONTHLY DATA'!$A172,'WEEKLY DATA'!$B$11:$B$14577,'MONTHLY DATA'!$B172)</f>
        <v>325</v>
      </c>
      <c r="CK172" s="78">
        <f>AVERAGEIFS('WEEKLY DATA'!CK$11:CK$14577,'WEEKLY DATA'!$A$11:$A$14577,'MONTHLY DATA'!$A172,'WEEKLY DATA'!$B$11:$B$14577,'MONTHLY DATA'!$B172)</f>
        <v>335</v>
      </c>
      <c r="CL172" s="78">
        <f>AVERAGEIFS('WEEKLY DATA'!CL$11:CL$14577,'WEEKLY DATA'!$A$11:$A$14577,'MONTHLY DATA'!$A172,'WEEKLY DATA'!$B$11:$B$14577,'MONTHLY DATA'!$B172)</f>
        <v>330</v>
      </c>
      <c r="CM172" s="154">
        <f t="shared" si="129"/>
        <v>3.8022813688212143E-3</v>
      </c>
      <c r="CN172" s="78">
        <f>AVERAGEIFS('WEEKLY DATA'!CN$11:CN$14577,'WEEKLY DATA'!$A$11:$A$14577,'MONTHLY DATA'!$A172,'WEEKLY DATA'!$B$11:$B$14577,'MONTHLY DATA'!$B172)</f>
        <v>415</v>
      </c>
      <c r="CO172" s="78">
        <f>AVERAGEIFS('WEEKLY DATA'!CO$11:CO$14577,'WEEKLY DATA'!$A$11:$A$14577,'MONTHLY DATA'!$A172,'WEEKLY DATA'!$B$11:$B$14577,'MONTHLY DATA'!$B172)</f>
        <v>425</v>
      </c>
      <c r="CP172" s="78">
        <f>AVERAGEIFS('WEEKLY DATA'!CP$11:CP$14577,'WEEKLY DATA'!$A$11:$A$14577,'MONTHLY DATA'!$A172,'WEEKLY DATA'!$B$11:$B$14577,'MONTHLY DATA'!$B172)</f>
        <v>420</v>
      </c>
      <c r="CQ172" s="154">
        <f t="shared" si="130"/>
        <v>-4.0000000000000036E-2</v>
      </c>
      <c r="CR172" s="78">
        <f>AVERAGEIFS('WEEKLY DATA'!CR$11:CR$14577,'WEEKLY DATA'!$A$11:$A$14577,'MONTHLY DATA'!$A172,'WEEKLY DATA'!$B$11:$B$14577,'MONTHLY DATA'!$B172)</f>
        <v>545</v>
      </c>
      <c r="CS172" s="78">
        <f>AVERAGEIFS('WEEKLY DATA'!CS$11:CS$14577,'WEEKLY DATA'!$A$11:$A$14577,'MONTHLY DATA'!$A172,'WEEKLY DATA'!$B$11:$B$14577,'MONTHLY DATA'!$B172)</f>
        <v>555</v>
      </c>
      <c r="CT172" s="78">
        <f>AVERAGEIFS('WEEKLY DATA'!CT$11:CT$14577,'WEEKLY DATA'!$A$11:$A$14577,'MONTHLY DATA'!$A172,'WEEKLY DATA'!$B$11:$B$14577,'MONTHLY DATA'!$B172)</f>
        <v>550</v>
      </c>
      <c r="CU172" s="154">
        <f t="shared" si="131"/>
        <v>0</v>
      </c>
      <c r="CV172" s="169">
        <f>AVERAGEIFS('WEEKLY DATA'!CV$11:CV$14577,'WEEKLY DATA'!$A$11:$A$14577,'MONTHLY DATA'!$A172,'WEEKLY DATA'!$B$11:$B$14577,'MONTHLY DATA'!$B172)</f>
        <v>398.5</v>
      </c>
      <c r="CW172" s="78">
        <f>AVERAGEIFS('WEEKLY DATA'!CW$11:CW$14577,'WEEKLY DATA'!$A$11:$A$14577,'MONTHLY DATA'!$A172,'WEEKLY DATA'!$B$11:$B$14577,'MONTHLY DATA'!$B172)</f>
        <v>408.5</v>
      </c>
      <c r="CX172" s="78">
        <f>AVERAGEIFS('WEEKLY DATA'!CX$11:CX$14577,'WEEKLY DATA'!$A$11:$A$14577,'MONTHLY DATA'!$A172,'WEEKLY DATA'!$B$11:$B$14577,'MONTHLY DATA'!$B172)</f>
        <v>403.5</v>
      </c>
      <c r="CY172" s="154">
        <f t="shared" si="132"/>
        <v>8.7500000000000355E-3</v>
      </c>
      <c r="CZ172" s="169">
        <f>AVERAGEIFS('WEEKLY DATA'!CZ$11:CZ$14577,'WEEKLY DATA'!$A$11:$A$14577,'MONTHLY DATA'!$A172,'WEEKLY DATA'!$B$11:$B$14577,'MONTHLY DATA'!$B172)</f>
        <v>350.5</v>
      </c>
      <c r="DA172" s="78">
        <f>AVERAGEIFS('WEEKLY DATA'!DA$11:DA$14577,'WEEKLY DATA'!$A$11:$A$14577,'MONTHLY DATA'!$A172,'WEEKLY DATA'!$B$11:$B$14577,'MONTHLY DATA'!$B172)</f>
        <v>360.5</v>
      </c>
      <c r="DB172" s="78">
        <f>AVERAGEIFS('WEEKLY DATA'!DB$11:DB$14577,'WEEKLY DATA'!$A$11:$A$14577,'MONTHLY DATA'!$A172,'WEEKLY DATA'!$B$11:$B$14577,'MONTHLY DATA'!$B172)</f>
        <v>355.5</v>
      </c>
      <c r="DC172" s="154">
        <f t="shared" si="133"/>
        <v>-3.5149384885768686E-4</v>
      </c>
      <c r="DD172" s="78">
        <f>AVERAGEIFS('WEEKLY DATA'!DD$11:DD$14577,'WEEKLY DATA'!$A$11:$A$14577,'MONTHLY DATA'!$A172,'WEEKLY DATA'!$B$11:$B$14577,'MONTHLY DATA'!$B172)</f>
        <v>444</v>
      </c>
      <c r="DE172" s="78">
        <f>AVERAGEIFS('WEEKLY DATA'!DE$11:DE$14577,'WEEKLY DATA'!$A$11:$A$14577,'MONTHLY DATA'!$A172,'WEEKLY DATA'!$B$11:$B$14577,'MONTHLY DATA'!$B172)</f>
        <v>454</v>
      </c>
      <c r="DF172" s="78">
        <f>AVERAGEIFS('WEEKLY DATA'!DF$11:DF$14577,'WEEKLY DATA'!$A$11:$A$14577,'MONTHLY DATA'!$A172,'WEEKLY DATA'!$B$11:$B$14577,'MONTHLY DATA'!$B172)</f>
        <v>449</v>
      </c>
      <c r="DG172" s="154">
        <f t="shared" si="134"/>
        <v>6.1624649859943759E-3</v>
      </c>
      <c r="DH172" s="78">
        <f>AVERAGEIFS('WEEKLY DATA'!DH$11:DH$14577,'WEEKLY DATA'!$A$11:$A$14577,'MONTHLY DATA'!$A172,'WEEKLY DATA'!$B$11:$B$14577,'MONTHLY DATA'!$B172)</f>
        <v>550</v>
      </c>
      <c r="DI172" s="78">
        <f>AVERAGEIFS('WEEKLY DATA'!DI$11:DI$14577,'WEEKLY DATA'!$A$11:$A$14577,'MONTHLY DATA'!$A172,'WEEKLY DATA'!$B$11:$B$14577,'MONTHLY DATA'!$B172)</f>
        <v>560</v>
      </c>
      <c r="DJ172" s="78">
        <f>AVERAGEIFS('WEEKLY DATA'!DJ$11:DJ$14577,'WEEKLY DATA'!$A$11:$A$14577,'MONTHLY DATA'!$A172,'WEEKLY DATA'!$B$11:$B$14577,'MONTHLY DATA'!$B172)</f>
        <v>555</v>
      </c>
      <c r="DK172" s="154">
        <f t="shared" si="135"/>
        <v>-5.5991041433370858E-3</v>
      </c>
      <c r="DL172" s="169">
        <f>AVERAGEIFS('WEEKLY DATA'!DL$11:DL$14577,'WEEKLY DATA'!$A$11:$A$14577,'MONTHLY DATA'!$A172,'WEEKLY DATA'!$B$11:$B$14577,'MONTHLY DATA'!$B172)</f>
        <v>371.5</v>
      </c>
      <c r="DM172" s="78">
        <f>AVERAGEIFS('WEEKLY DATA'!DM$11:DM$14577,'WEEKLY DATA'!$A$11:$A$14577,'MONTHLY DATA'!$A172,'WEEKLY DATA'!$B$11:$B$14577,'MONTHLY DATA'!$B172)</f>
        <v>381.5</v>
      </c>
      <c r="DN172" s="78">
        <f>AVERAGEIFS('WEEKLY DATA'!DN$11:DN$14577,'WEEKLY DATA'!$A$11:$A$14577,'MONTHLY DATA'!$A172,'WEEKLY DATA'!$B$11:$B$14577,'MONTHLY DATA'!$B172)</f>
        <v>376.5</v>
      </c>
      <c r="DO172" s="154">
        <f t="shared" si="136"/>
        <v>2.2750424448217288E-2</v>
      </c>
      <c r="DP172" s="78">
        <f>AVERAGEIFS('WEEKLY DATA'!DP$11:DP$14577,'WEEKLY DATA'!$A$11:$A$14577,'MONTHLY DATA'!$A172,'WEEKLY DATA'!$B$11:$B$14577,'MONTHLY DATA'!$B172)</f>
        <v>310</v>
      </c>
      <c r="DQ172" s="78">
        <f>AVERAGEIFS('WEEKLY DATA'!DQ$11:DQ$14577,'WEEKLY DATA'!$A$11:$A$14577,'MONTHLY DATA'!$A172,'WEEKLY DATA'!$B$11:$B$14577,'MONTHLY DATA'!$B172)</f>
        <v>320</v>
      </c>
      <c r="DR172" s="78">
        <f>AVERAGEIFS('WEEKLY DATA'!DR$11:DR$14577,'WEEKLY DATA'!$A$11:$A$14577,'MONTHLY DATA'!$A172,'WEEKLY DATA'!$B$11:$B$14577,'MONTHLY DATA'!$B172)</f>
        <v>315</v>
      </c>
      <c r="DS172" s="154">
        <f t="shared" si="137"/>
        <v>-2.7027027027026973E-2</v>
      </c>
      <c r="DT172" s="78">
        <f>AVERAGEIFS('WEEKLY DATA'!DT$11:DT$14577,'WEEKLY DATA'!$A$11:$A$14577,'MONTHLY DATA'!$A172,'WEEKLY DATA'!$B$11:$B$14577,'MONTHLY DATA'!$B172)</f>
        <v>445</v>
      </c>
      <c r="DU172" s="78">
        <f>AVERAGEIFS('WEEKLY DATA'!DU$11:DU$14577,'WEEKLY DATA'!$A$11:$A$14577,'MONTHLY DATA'!$A172,'WEEKLY DATA'!$B$11:$B$14577,'MONTHLY DATA'!$B172)</f>
        <v>455</v>
      </c>
      <c r="DV172" s="78">
        <f>AVERAGEIFS('WEEKLY DATA'!DV$11:DV$14577,'WEEKLY DATA'!$A$11:$A$14577,'MONTHLY DATA'!$A172,'WEEKLY DATA'!$B$11:$B$14577,'MONTHLY DATA'!$B172)</f>
        <v>450</v>
      </c>
      <c r="DW172" s="154">
        <f t="shared" si="138"/>
        <v>1.4084507042253502E-2</v>
      </c>
      <c r="DX172" s="78">
        <f>AVERAGEIFS('WEEKLY DATA'!DX$11:DX$14577,'WEEKLY DATA'!$A$11:$A$14577,'MONTHLY DATA'!$A172,'WEEKLY DATA'!$B$11:$B$14577,'MONTHLY DATA'!$B172)</f>
        <v>535</v>
      </c>
      <c r="DY172" s="78">
        <f>AVERAGEIFS('WEEKLY DATA'!DY$11:DY$14577,'WEEKLY DATA'!$A$11:$A$14577,'MONTHLY DATA'!$A172,'WEEKLY DATA'!$B$11:$B$14577,'MONTHLY DATA'!$B172)</f>
        <v>545</v>
      </c>
      <c r="DZ172" s="78">
        <f>AVERAGEIFS('WEEKLY DATA'!DZ$11:DZ$14577,'WEEKLY DATA'!$A$11:$A$14577,'MONTHLY DATA'!$A172,'WEEKLY DATA'!$B$11:$B$14577,'MONTHLY DATA'!$B172)</f>
        <v>540</v>
      </c>
      <c r="EA172" s="154">
        <f t="shared" si="139"/>
        <v>-5.7537399309550707E-3</v>
      </c>
      <c r="EB172" s="78">
        <f>AVERAGEIFS('WEEKLY DATA'!EB$11:EB$14577,'WEEKLY DATA'!$A$11:$A$14577,'MONTHLY DATA'!$A172,'WEEKLY DATA'!$B$11:$B$14577,'MONTHLY DATA'!$B172)</f>
        <v>379.5</v>
      </c>
      <c r="EC172" s="78">
        <f>AVERAGEIFS('WEEKLY DATA'!EC$11:EC$14577,'WEEKLY DATA'!$A$11:$A$14577,'MONTHLY DATA'!$A172,'WEEKLY DATA'!$B$11:$B$14577,'MONTHLY DATA'!$B172)</f>
        <v>389.5</v>
      </c>
      <c r="ED172" s="78">
        <f>AVERAGEIFS('WEEKLY DATA'!ED$11:ED$14577,'WEEKLY DATA'!$A$11:$A$14577,'MONTHLY DATA'!$A172,'WEEKLY DATA'!$B$11:$B$14577,'MONTHLY DATA'!$B172)</f>
        <v>384.5</v>
      </c>
      <c r="EE172" s="154">
        <f t="shared" si="140"/>
        <v>2.3627287853577261E-2</v>
      </c>
      <c r="EF172" s="169">
        <f>AVERAGEIFS('WEEKLY DATA'!EF$11:EF$14577,'WEEKLY DATA'!$A$11:$A$14577,'MONTHLY DATA'!$A172,'WEEKLY DATA'!$B$11:$B$14577,'MONTHLY DATA'!$B172)</f>
        <v>309</v>
      </c>
      <c r="EG172" s="78">
        <f>AVERAGEIFS('WEEKLY DATA'!EG$11:EG$14577,'WEEKLY DATA'!$A$11:$A$14577,'MONTHLY DATA'!$A172,'WEEKLY DATA'!$B$11:$B$14577,'MONTHLY DATA'!$B172)</f>
        <v>319</v>
      </c>
      <c r="EH172" s="78">
        <f>AVERAGEIFS('WEEKLY DATA'!EH$11:EH$14577,'WEEKLY DATA'!$A$11:$A$14577,'MONTHLY DATA'!$A172,'WEEKLY DATA'!$B$11:$B$14577,'MONTHLY DATA'!$B172)</f>
        <v>314</v>
      </c>
      <c r="EI172" s="154">
        <f t="shared" si="141"/>
        <v>2.9508196721311553E-2</v>
      </c>
      <c r="EJ172" s="78">
        <f>AVERAGEIFS('WEEKLY DATA'!EJ$11:EJ$14577,'WEEKLY DATA'!$A$11:$A$14577,'MONTHLY DATA'!$A172,'WEEKLY DATA'!$B$11:$B$14577,'MONTHLY DATA'!$B172)</f>
        <v>449</v>
      </c>
      <c r="EK172" s="78">
        <f>AVERAGEIFS('WEEKLY DATA'!EK$11:EK$14577,'WEEKLY DATA'!$A$11:$A$14577,'MONTHLY DATA'!$A172,'WEEKLY DATA'!$B$11:$B$14577,'MONTHLY DATA'!$B172)</f>
        <v>459</v>
      </c>
      <c r="EL172" s="78">
        <f>AVERAGEIFS('WEEKLY DATA'!EL$11:EL$14577,'WEEKLY DATA'!$A$11:$A$14577,'MONTHLY DATA'!$A172,'WEEKLY DATA'!$B$11:$B$14577,'MONTHLY DATA'!$B172)</f>
        <v>454</v>
      </c>
      <c r="EM172" s="154">
        <f t="shared" si="142"/>
        <v>-1.0354223433242549E-2</v>
      </c>
      <c r="EN172" s="78">
        <f>AVERAGEIFS('WEEKLY DATA'!EN$11:EN$14577,'WEEKLY DATA'!$A$11:$A$14577,'MONTHLY DATA'!$A172,'WEEKLY DATA'!$B$11:$B$14577,'MONTHLY DATA'!$B172)</f>
        <v>580</v>
      </c>
      <c r="EO172" s="78">
        <f>AVERAGEIFS('WEEKLY DATA'!EO$11:EO$14577,'WEEKLY DATA'!$A$11:$A$14577,'MONTHLY DATA'!$A172,'WEEKLY DATA'!$B$11:$B$14577,'MONTHLY DATA'!$B172)</f>
        <v>590</v>
      </c>
      <c r="EP172" s="78">
        <f>AVERAGEIFS('WEEKLY DATA'!EP$11:EP$14577,'WEEKLY DATA'!$A$11:$A$14577,'MONTHLY DATA'!$A172,'WEEKLY DATA'!$B$11:$B$14577,'MONTHLY DATA'!$B172)</f>
        <v>585</v>
      </c>
      <c r="EQ172" s="154">
        <f t="shared" si="143"/>
        <v>-5.3134962805525543E-3</v>
      </c>
      <c r="ER172" s="78">
        <f>AVERAGEIFS('WEEKLY DATA'!ER$11:ER$14577,'WEEKLY DATA'!$A$11:$A$14577,'MONTHLY DATA'!$A172,'WEEKLY DATA'!$B$11:$B$14577,'MONTHLY DATA'!$B172)</f>
        <v>371.5</v>
      </c>
      <c r="ES172" s="78">
        <f>AVERAGEIFS('WEEKLY DATA'!ES$11:ES$14577,'WEEKLY DATA'!$A$11:$A$14577,'MONTHLY DATA'!$A172,'WEEKLY DATA'!$B$11:$B$14577,'MONTHLY DATA'!$B172)</f>
        <v>381.5</v>
      </c>
      <c r="ET172" s="78">
        <f>AVERAGEIFS('WEEKLY DATA'!ET$11:ET$14577,'WEEKLY DATA'!$A$11:$A$14577,'MONTHLY DATA'!$A172,'WEEKLY DATA'!$B$11:$B$14577,'MONTHLY DATA'!$B172)</f>
        <v>376.5</v>
      </c>
      <c r="EU172" s="154">
        <f t="shared" si="144"/>
        <v>1.2436974789916011E-2</v>
      </c>
      <c r="EV172" s="78">
        <f>AVERAGEIFS('WEEKLY DATA'!EV$11:EV$14577,'WEEKLY DATA'!$A$11:$A$14577,'MONTHLY DATA'!$A172,'WEEKLY DATA'!$B$11:$B$14577,'MONTHLY DATA'!$B172)</f>
        <v>335.5</v>
      </c>
      <c r="EW172" s="78">
        <f>AVERAGEIFS('WEEKLY DATA'!EW$11:EW$14577,'WEEKLY DATA'!$A$11:$A$14577,'MONTHLY DATA'!$A172,'WEEKLY DATA'!$B$11:$B$14577,'MONTHLY DATA'!$B172)</f>
        <v>345.5</v>
      </c>
      <c r="EX172" s="78">
        <f>AVERAGEIFS('WEEKLY DATA'!EX$11:EX$14577,'WEEKLY DATA'!$A$11:$A$14577,'MONTHLY DATA'!$A172,'WEEKLY DATA'!$B$11:$B$14577,'MONTHLY DATA'!$B172)</f>
        <v>340.5</v>
      </c>
      <c r="EY172" s="154">
        <f t="shared" si="145"/>
        <v>1.0760667903525034E-2</v>
      </c>
      <c r="EZ172" s="78">
        <f>AVERAGEIFS('WEEKLY DATA'!EZ$11:EZ$14577,'WEEKLY DATA'!$A$11:$A$14577,'MONTHLY DATA'!$A172,'WEEKLY DATA'!$B$11:$B$14577,'MONTHLY DATA'!$B172)</f>
        <v>449</v>
      </c>
      <c r="FA172" s="78">
        <f>AVERAGEIFS('WEEKLY DATA'!FA$11:FA$14577,'WEEKLY DATA'!$A$11:$A$14577,'MONTHLY DATA'!$A172,'WEEKLY DATA'!$B$11:$B$14577,'MONTHLY DATA'!$B172)</f>
        <v>459</v>
      </c>
      <c r="FB172" s="78">
        <f>AVERAGEIFS('WEEKLY DATA'!FB$11:FB$14577,'WEEKLY DATA'!$A$11:$A$14577,'MONTHLY DATA'!$A172,'WEEKLY DATA'!$B$11:$B$14577,'MONTHLY DATA'!$B172)</f>
        <v>454</v>
      </c>
      <c r="FC172" s="154">
        <f t="shared" si="146"/>
        <v>-2.2341857335127835E-2</v>
      </c>
      <c r="FD172" s="78">
        <f>AVERAGEIFS('WEEKLY DATA'!FD$11:FD$14577,'WEEKLY DATA'!$A$11:$A$14577,'MONTHLY DATA'!$A172,'WEEKLY DATA'!$B$11:$B$14577,'MONTHLY DATA'!$B172)</f>
        <v>367</v>
      </c>
      <c r="FE172" s="78">
        <f>AVERAGEIFS('WEEKLY DATA'!FE$11:FE$14577,'WEEKLY DATA'!$A$11:$A$14577,'MONTHLY DATA'!$A172,'WEEKLY DATA'!$B$11:$B$14577,'MONTHLY DATA'!$B172)</f>
        <v>377</v>
      </c>
      <c r="FF172" s="78">
        <f>AVERAGEIFS('WEEKLY DATA'!FF$11:FF$14577,'WEEKLY DATA'!$A$11:$A$14577,'MONTHLY DATA'!$A172,'WEEKLY DATA'!$B$11:$B$14577,'MONTHLY DATA'!$B172)</f>
        <v>372</v>
      </c>
      <c r="FG172" s="154">
        <f t="shared" si="147"/>
        <v>5.4054054054053502E-3</v>
      </c>
      <c r="FH172" s="78">
        <f>AVERAGEIFS('WEEKLY DATA'!FH$11:FH$14577,'WEEKLY DATA'!$A$11:$A$14577,'MONTHLY DATA'!$A172,'WEEKLY DATA'!$B$11:$B$14577,'MONTHLY DATA'!$B172)</f>
        <v>356</v>
      </c>
      <c r="FI172" s="78">
        <f>AVERAGEIFS('WEEKLY DATA'!FI$11:FI$14577,'WEEKLY DATA'!$A$11:$A$14577,'MONTHLY DATA'!$A172,'WEEKLY DATA'!$B$11:$B$14577,'MONTHLY DATA'!$B172)</f>
        <v>366</v>
      </c>
      <c r="FJ172" s="78">
        <f>AVERAGEIFS('WEEKLY DATA'!FJ$11:FJ$14577,'WEEKLY DATA'!$A$11:$A$14577,'MONTHLY DATA'!$A172,'WEEKLY DATA'!$B$11:$B$14577,'MONTHLY DATA'!$B172)</f>
        <v>361</v>
      </c>
      <c r="FK172" s="154">
        <f t="shared" si="148"/>
        <v>3.1428571428571361E-2</v>
      </c>
      <c r="FL172" s="169">
        <f>AVERAGEIFS('WEEKLY DATA'!FL$11:FL$14577,'WEEKLY DATA'!$A$11:$A$14577,'MONTHLY DATA'!$A172,'WEEKLY DATA'!$B$11:$B$14577,'MONTHLY DATA'!$B172)</f>
        <v>288.5</v>
      </c>
      <c r="FM172" s="78">
        <f>AVERAGEIFS('WEEKLY DATA'!FM$11:FM$14577,'WEEKLY DATA'!$A$11:$A$14577,'MONTHLY DATA'!$A172,'WEEKLY DATA'!$B$11:$B$14577,'MONTHLY DATA'!$B172)</f>
        <v>298.5</v>
      </c>
      <c r="FN172" s="78">
        <f>AVERAGEIFS('WEEKLY DATA'!FN$11:FN$14577,'WEEKLY DATA'!$A$11:$A$14577,'MONTHLY DATA'!$A172,'WEEKLY DATA'!$B$11:$B$14577,'MONTHLY DATA'!$B172)</f>
        <v>293.5</v>
      </c>
      <c r="FO172" s="154">
        <f t="shared" si="149"/>
        <v>2.0869565217391362E-2</v>
      </c>
      <c r="FP172" s="78">
        <f>AVERAGEIFS('WEEKLY DATA'!FP$11:FP$14577,'WEEKLY DATA'!$A$11:$A$14577,'MONTHLY DATA'!$A172,'WEEKLY DATA'!$B$11:$B$14577,'MONTHLY DATA'!$B172)</f>
        <v>315</v>
      </c>
      <c r="FQ172" s="78">
        <f>AVERAGEIFS('WEEKLY DATA'!FQ$11:FQ$14577,'WEEKLY DATA'!$A$11:$A$14577,'MONTHLY DATA'!$A172,'WEEKLY DATA'!$B$11:$B$14577,'MONTHLY DATA'!$B172)</f>
        <v>325</v>
      </c>
      <c r="FR172" s="78">
        <f>AVERAGEIFS('WEEKLY DATA'!FR$11:FR$14577,'WEEKLY DATA'!$A$11:$A$14577,'MONTHLY DATA'!$A172,'WEEKLY DATA'!$B$11:$B$14577,'MONTHLY DATA'!$B172)</f>
        <v>320</v>
      </c>
      <c r="FS172" s="154">
        <f t="shared" si="150"/>
        <v>0</v>
      </c>
      <c r="FT172" s="78">
        <f>AVERAGEIFS('WEEKLY DATA'!FT$11:FT$14577,'WEEKLY DATA'!$A$11:$A$14577,'MONTHLY DATA'!$A172,'WEEKLY DATA'!$B$11:$B$14577,'MONTHLY DATA'!$B172)</f>
        <v>319</v>
      </c>
      <c r="FU172" s="78">
        <f>AVERAGEIFS('WEEKLY DATA'!FU$11:FU$14577,'WEEKLY DATA'!$A$11:$A$14577,'MONTHLY DATA'!$A172,'WEEKLY DATA'!$B$11:$B$14577,'MONTHLY DATA'!$B172)</f>
        <v>329</v>
      </c>
      <c r="FV172" s="78">
        <f>AVERAGEIFS('WEEKLY DATA'!FV$11:FV$14577,'WEEKLY DATA'!$A$11:$A$14577,'MONTHLY DATA'!$A172,'WEEKLY DATA'!$B$11:$B$14577,'MONTHLY DATA'!$B172)</f>
        <v>324</v>
      </c>
      <c r="FW172" s="154">
        <f t="shared" si="151"/>
        <v>2.0472440944881987E-2</v>
      </c>
      <c r="FX172" s="78">
        <f>AVERAGEIFS('WEEKLY DATA'!FX$11:FX$14577,'WEEKLY DATA'!$A$11:$A$14577,'MONTHLY DATA'!$A172,'WEEKLY DATA'!$B$11:$B$14577,'MONTHLY DATA'!$B172)</f>
        <v>348</v>
      </c>
      <c r="FY172" s="78">
        <f>AVERAGEIFS('WEEKLY DATA'!FY$11:FY$14577,'WEEKLY DATA'!$A$11:$A$14577,'MONTHLY DATA'!$A172,'WEEKLY DATA'!$B$11:$B$14577,'MONTHLY DATA'!$B172)</f>
        <v>358</v>
      </c>
      <c r="FZ172" s="78">
        <f>AVERAGEIFS('WEEKLY DATA'!FZ$11:FZ$14577,'WEEKLY DATA'!$A$11:$A$14577,'MONTHLY DATA'!$A172,'WEEKLY DATA'!$B$11:$B$14577,'MONTHLY DATA'!$B172)</f>
        <v>353</v>
      </c>
      <c r="GA172" s="154">
        <f t="shared" si="152"/>
        <v>6.7674858223062406E-2</v>
      </c>
      <c r="GB172" s="78">
        <f>AVERAGEIFS('WEEKLY DATA'!GB$11:GB$14577,'WEEKLY DATA'!$A$11:$A$14577,'MONTHLY DATA'!$A172,'WEEKLY DATA'!$B$11:$B$14577,'MONTHLY DATA'!$B172)</f>
        <v>488.5</v>
      </c>
      <c r="GC172" s="78">
        <f>AVERAGEIFS('WEEKLY DATA'!GC$11:GC$14577,'WEEKLY DATA'!$A$11:$A$14577,'MONTHLY DATA'!$A172,'WEEKLY DATA'!$B$11:$B$14577,'MONTHLY DATA'!$B172)</f>
        <v>498.5</v>
      </c>
      <c r="GD172" s="78">
        <f>AVERAGEIFS('WEEKLY DATA'!GD$11:GD$14577,'WEEKLY DATA'!$A$11:$A$14577,'MONTHLY DATA'!$A172,'WEEKLY DATA'!$B$11:$B$14577,'MONTHLY DATA'!$B172)</f>
        <v>493.5</v>
      </c>
      <c r="GE172" s="154">
        <f t="shared" si="153"/>
        <v>7.1428571428571175E-3</v>
      </c>
      <c r="GF172" s="169">
        <f>AVERAGEIFS('WEEKLY DATA'!GF$11:GF$14577,'WEEKLY DATA'!$A$11:$A$14577,'MONTHLY DATA'!$A172,'WEEKLY DATA'!$B$11:$B$14577,'MONTHLY DATA'!$B172)</f>
        <v>440.5</v>
      </c>
      <c r="GG172" s="78">
        <f>AVERAGEIFS('WEEKLY DATA'!GG$11:GG$14577,'WEEKLY DATA'!$A$11:$A$14577,'MONTHLY DATA'!$A172,'WEEKLY DATA'!$B$11:$B$14577,'MONTHLY DATA'!$B172)</f>
        <v>450.5</v>
      </c>
      <c r="GH172" s="78">
        <f>AVERAGEIFS('WEEKLY DATA'!GH$11:GH$14577,'WEEKLY DATA'!$A$11:$A$14577,'MONTHLY DATA'!$A172,'WEEKLY DATA'!$B$11:$B$14577,'MONTHLY DATA'!$B172)</f>
        <v>445.5</v>
      </c>
      <c r="GI172" s="154">
        <f t="shared" si="154"/>
        <v>-2.8050490883591017E-4</v>
      </c>
      <c r="GJ172" s="78">
        <f>AVERAGEIFS('WEEKLY DATA'!GJ$11:GJ$14577,'WEEKLY DATA'!$A$11:$A$14577,'MONTHLY DATA'!$A172,'WEEKLY DATA'!$B$11:$B$14577,'MONTHLY DATA'!$B172)</f>
        <v>454</v>
      </c>
      <c r="GK172" s="78">
        <f>AVERAGEIFS('WEEKLY DATA'!GK$11:GK$14577,'WEEKLY DATA'!$A$11:$A$14577,'MONTHLY DATA'!$A172,'WEEKLY DATA'!$B$11:$B$14577,'MONTHLY DATA'!$B172)</f>
        <v>464</v>
      </c>
      <c r="GL172" s="78">
        <f>AVERAGEIFS('WEEKLY DATA'!GL$11:GL$14577,'WEEKLY DATA'!$A$11:$A$14577,'MONTHLY DATA'!$A172,'WEEKLY DATA'!$B$11:$B$14577,'MONTHLY DATA'!$B172)</f>
        <v>459</v>
      </c>
      <c r="GM172" s="154">
        <f t="shared" si="155"/>
        <v>6.0273972602740145E-3</v>
      </c>
      <c r="GN172" s="78">
        <f>AVERAGEIFS('WEEKLY DATA'!GN$11:GN$14577,'WEEKLY DATA'!$A$11:$A$14577,'MONTHLY DATA'!$A172,'WEEKLY DATA'!$B$11:$B$14577,'MONTHLY DATA'!$B172)</f>
        <v>640</v>
      </c>
      <c r="GO172" s="78">
        <f>AVERAGEIFS('WEEKLY DATA'!GO$11:GO$14577,'WEEKLY DATA'!$A$11:$A$14577,'MONTHLY DATA'!$A172,'WEEKLY DATA'!$B$11:$B$14577,'MONTHLY DATA'!$B172)</f>
        <v>650</v>
      </c>
      <c r="GP172" s="78">
        <f>AVERAGEIFS('WEEKLY DATA'!GP$11:GP$14577,'WEEKLY DATA'!$A$11:$A$14577,'MONTHLY DATA'!$A172,'WEEKLY DATA'!$B$11:$B$14577,'MONTHLY DATA'!$B172)</f>
        <v>645</v>
      </c>
      <c r="GQ172" s="154">
        <f t="shared" si="156"/>
        <v>-4.8216007714561027E-3</v>
      </c>
      <c r="GR172" s="78"/>
    </row>
    <row r="173" spans="1:200" ht="15.75" x14ac:dyDescent="0.25">
      <c r="A173">
        <f t="shared" si="106"/>
        <v>7</v>
      </c>
      <c r="B173">
        <f t="shared" si="107"/>
        <v>2023</v>
      </c>
      <c r="C173" s="86">
        <v>45108</v>
      </c>
      <c r="D173" s="78">
        <f>AVERAGEIFS('WEEKLY DATA'!D$11:D$14577,'WEEKLY DATA'!$A$11:$A$14577,'MONTHLY DATA'!$A173,'WEEKLY DATA'!$B$11:$B$14577,'MONTHLY DATA'!$B173)</f>
        <v>408.75</v>
      </c>
      <c r="E173" s="78">
        <f>AVERAGEIFS('WEEKLY DATA'!E$11:E$14577,'WEEKLY DATA'!$A$11:$A$14577,'MONTHLY DATA'!$A173,'WEEKLY DATA'!$B$11:$B$14577,'MONTHLY DATA'!$B173)</f>
        <v>418.75</v>
      </c>
      <c r="F173" s="78">
        <f>AVERAGEIFS('WEEKLY DATA'!F$11:F$14577,'WEEKLY DATA'!$A$11:$A$14577,'MONTHLY DATA'!$A173,'WEEKLY DATA'!$B$11:$B$14577,'MONTHLY DATA'!$B173)</f>
        <v>413.75</v>
      </c>
      <c r="G173" s="154">
        <f t="shared" si="108"/>
        <v>2.2867737948083944E-2</v>
      </c>
      <c r="H173" s="169">
        <f>AVERAGEIFS('WEEKLY DATA'!H$11:H$14577,'WEEKLY DATA'!$A$11:$A$14577,'MONTHLY DATA'!$A173,'WEEKLY DATA'!$B$11:$B$14577,'MONTHLY DATA'!$B173)</f>
        <v>369.375</v>
      </c>
      <c r="I173" s="78">
        <f>AVERAGEIFS('WEEKLY DATA'!I$11:I$14577,'WEEKLY DATA'!$A$11:$A$14577,'MONTHLY DATA'!$A173,'WEEKLY DATA'!$B$11:$B$14577,'MONTHLY DATA'!$B173)</f>
        <v>379.375</v>
      </c>
      <c r="J173" s="78">
        <f>AVERAGEIFS('WEEKLY DATA'!J$11:J$14577,'WEEKLY DATA'!$A$11:$A$14577,'MONTHLY DATA'!$A173,'WEEKLY DATA'!$B$11:$B$14577,'MONTHLY DATA'!$B173)</f>
        <v>374.375</v>
      </c>
      <c r="K173" s="154">
        <f t="shared" si="109"/>
        <v>-1.6666666666667052E-3</v>
      </c>
      <c r="L173" s="169">
        <f>AVERAGEIFS('WEEKLY DATA'!L$11:L$14577,'WEEKLY DATA'!$A$11:$A$14577,'MONTHLY DATA'!$A173,'WEEKLY DATA'!$B$11:$B$14577,'MONTHLY DATA'!$B173)</f>
        <v>443.125</v>
      </c>
      <c r="M173" s="78">
        <f>AVERAGEIFS('WEEKLY DATA'!M$11:M$14577,'WEEKLY DATA'!$A$11:$A$14577,'MONTHLY DATA'!$A173,'WEEKLY DATA'!$B$11:$B$14577,'MONTHLY DATA'!$B173)</f>
        <v>453.125</v>
      </c>
      <c r="N173" s="78">
        <f>AVERAGEIFS('WEEKLY DATA'!N$11:N$14577,'WEEKLY DATA'!$A$11:$A$14577,'MONTHLY DATA'!$A173,'WEEKLY DATA'!$B$11:$B$14577,'MONTHLY DATA'!$B173)</f>
        <v>448.125</v>
      </c>
      <c r="O173" s="154">
        <f t="shared" si="110"/>
        <v>3.3737024221453193E-2</v>
      </c>
      <c r="P173" s="169">
        <f>AVERAGEIFS('WEEKLY DATA'!P$11:P$14577,'WEEKLY DATA'!$A$11:$A$14577,'MONTHLY DATA'!$A173,'WEEKLY DATA'!$B$11:$B$14577,'MONTHLY DATA'!$B173)</f>
        <v>374.375</v>
      </c>
      <c r="Q173" s="78">
        <f>AVERAGEIFS('WEEKLY DATA'!Q$11:Q$14577,'WEEKLY DATA'!$A$11:$A$14577,'MONTHLY DATA'!$A173,'WEEKLY DATA'!$B$11:$B$14577,'MONTHLY DATA'!$B173)</f>
        <v>384.375</v>
      </c>
      <c r="R173" s="78">
        <f>AVERAGEIFS('WEEKLY DATA'!R$11:R$14577,'WEEKLY DATA'!$A$11:$A$14577,'MONTHLY DATA'!$A173,'WEEKLY DATA'!$B$11:$B$14577,'MONTHLY DATA'!$B173)</f>
        <v>379.375</v>
      </c>
      <c r="S173" s="154">
        <f t="shared" si="111"/>
        <v>-7.0159313725490224E-2</v>
      </c>
      <c r="T173" s="169">
        <f>AVERAGEIFS('WEEKLY DATA'!T$11:T$14577,'WEEKLY DATA'!$A$11:$A$14577,'MONTHLY DATA'!$A173,'WEEKLY DATA'!$B$11:$B$14577,'MONTHLY DATA'!$B173)</f>
        <v>425.625</v>
      </c>
      <c r="U173" s="78">
        <f>AVERAGEIFS('WEEKLY DATA'!U$11:U$14577,'WEEKLY DATA'!$A$11:$A$14577,'MONTHLY DATA'!$A173,'WEEKLY DATA'!$B$11:$B$14577,'MONTHLY DATA'!$B173)</f>
        <v>435.625</v>
      </c>
      <c r="V173" s="78">
        <f>AVERAGEIFS('WEEKLY DATA'!V$11:V$14577,'WEEKLY DATA'!$A$11:$A$14577,'MONTHLY DATA'!$A173,'WEEKLY DATA'!$B$11:$B$14577,'MONTHLY DATA'!$B173)</f>
        <v>430.625</v>
      </c>
      <c r="W173" s="154">
        <f t="shared" si="112"/>
        <v>1.3235294117647012E-2</v>
      </c>
      <c r="X173" s="169">
        <f>AVERAGEIFS('WEEKLY DATA'!X$11:X$14577,'WEEKLY DATA'!$A$11:$A$14577,'MONTHLY DATA'!$A173,'WEEKLY DATA'!$B$11:$B$14577,'MONTHLY DATA'!$B173)</f>
        <v>415</v>
      </c>
      <c r="Y173" s="78">
        <f>AVERAGEIFS('WEEKLY DATA'!Y$11:Y$14577,'WEEKLY DATA'!$A$11:$A$14577,'MONTHLY DATA'!$A173,'WEEKLY DATA'!$B$11:$B$14577,'MONTHLY DATA'!$B173)</f>
        <v>425</v>
      </c>
      <c r="Z173" s="78">
        <f>AVERAGEIFS('WEEKLY DATA'!Z$11:Z$14577,'WEEKLY DATA'!$A$11:$A$14577,'MONTHLY DATA'!$A173,'WEEKLY DATA'!$B$11:$B$14577,'MONTHLY DATA'!$B173)</f>
        <v>420</v>
      </c>
      <c r="AA173" s="154">
        <f t="shared" si="113"/>
        <v>-1.9836639439906656E-2</v>
      </c>
      <c r="AB173" s="169">
        <f>AVERAGEIFS('WEEKLY DATA'!AB$11:AB$14577,'WEEKLY DATA'!$A$11:$A$14577,'MONTHLY DATA'!$A173,'WEEKLY DATA'!$B$11:$B$14577,'MONTHLY DATA'!$B173)</f>
        <v>418.75</v>
      </c>
      <c r="AC173" s="78">
        <f>AVERAGEIFS('WEEKLY DATA'!AC$11:AC$14577,'WEEKLY DATA'!$A$11:$A$14577,'MONTHLY DATA'!$A173,'WEEKLY DATA'!$B$11:$B$14577,'MONTHLY DATA'!$B173)</f>
        <v>428.75</v>
      </c>
      <c r="AD173" s="78">
        <f>AVERAGEIFS('WEEKLY DATA'!AD$11:AD$14577,'WEEKLY DATA'!$A$11:$A$14577,'MONTHLY DATA'!$A173,'WEEKLY DATA'!$B$11:$B$14577,'MONTHLY DATA'!$B173)</f>
        <v>423.75</v>
      </c>
      <c r="AE173" s="154">
        <f t="shared" si="114"/>
        <v>8.9285714285713969E-3</v>
      </c>
      <c r="AF173" s="169">
        <f>AVERAGEIFS('WEEKLY DATA'!AF$11:AF$14577,'WEEKLY DATA'!$A$11:$A$14577,'MONTHLY DATA'!$A173,'WEEKLY DATA'!$B$11:$B$14577,'MONTHLY DATA'!$B173)</f>
        <v>391.25</v>
      </c>
      <c r="AG173" s="78">
        <f>AVERAGEIFS('WEEKLY DATA'!AG$11:AG$14577,'WEEKLY DATA'!$A$11:$A$14577,'MONTHLY DATA'!$A173,'WEEKLY DATA'!$B$11:$B$14577,'MONTHLY DATA'!$B173)</f>
        <v>401.25</v>
      </c>
      <c r="AH173" s="78">
        <f>AVERAGEIFS('WEEKLY DATA'!AH$11:AH$14577,'WEEKLY DATA'!$A$11:$A$14577,'MONTHLY DATA'!$A173,'WEEKLY DATA'!$B$11:$B$14577,'MONTHLY DATA'!$B173)</f>
        <v>396.25</v>
      </c>
      <c r="AI173" s="154">
        <f t="shared" si="115"/>
        <v>1.2132822477650018E-2</v>
      </c>
      <c r="AJ173" s="169">
        <f>AVERAGEIFS('WEEKLY DATA'!AJ$11:AJ$14577,'WEEKLY DATA'!$A$11:$A$14577,'MONTHLY DATA'!$A173,'WEEKLY DATA'!$B$11:$B$14577,'MONTHLY DATA'!$B173)</f>
        <v>373.75</v>
      </c>
      <c r="AK173" s="78">
        <f>AVERAGEIFS('WEEKLY DATA'!AK$11:AK$14577,'WEEKLY DATA'!$A$11:$A$14577,'MONTHLY DATA'!$A173,'WEEKLY DATA'!$B$11:$B$14577,'MONTHLY DATA'!$B173)</f>
        <v>383.75</v>
      </c>
      <c r="AL173" s="78">
        <f>AVERAGEIFS('WEEKLY DATA'!AL$11:AL$14577,'WEEKLY DATA'!$A$11:$A$14577,'MONTHLY DATA'!$A173,'WEEKLY DATA'!$B$11:$B$14577,'MONTHLY DATA'!$B173)</f>
        <v>378.75</v>
      </c>
      <c r="AM173" s="154">
        <f t="shared" si="116"/>
        <v>-1.6233766233766267E-2</v>
      </c>
      <c r="AN173" s="169">
        <f>AVERAGEIFS('WEEKLY DATA'!AN$11:AN$14577,'WEEKLY DATA'!$A$11:$A$14577,'MONTHLY DATA'!$A173,'WEEKLY DATA'!$B$11:$B$14577,'MONTHLY DATA'!$B173)</f>
        <v>363.125</v>
      </c>
      <c r="AO173" s="78">
        <f>AVERAGEIFS('WEEKLY DATA'!AO$11:AO$14577,'WEEKLY DATA'!$A$11:$A$14577,'MONTHLY DATA'!$A173,'WEEKLY DATA'!$B$11:$B$14577,'MONTHLY DATA'!$B173)</f>
        <v>373.125</v>
      </c>
      <c r="AP173" s="78">
        <f>AVERAGEIFS('WEEKLY DATA'!AP$11:AP$14577,'WEEKLY DATA'!$A$11:$A$14577,'MONTHLY DATA'!$A173,'WEEKLY DATA'!$B$11:$B$14577,'MONTHLY DATA'!$B173)</f>
        <v>368.125</v>
      </c>
      <c r="AQ173" s="154">
        <f t="shared" si="117"/>
        <v>-3.6321989528795839E-2</v>
      </c>
      <c r="AR173" s="169">
        <f>AVERAGEIFS('WEEKLY DATA'!AR$11:AR$14577,'WEEKLY DATA'!$A$11:$A$14577,'MONTHLY DATA'!$A173,'WEEKLY DATA'!$B$11:$B$14577,'MONTHLY DATA'!$B173)</f>
        <v>415</v>
      </c>
      <c r="AS173" s="78">
        <f>AVERAGEIFS('WEEKLY DATA'!AS$11:AS$14577,'WEEKLY DATA'!$A$11:$A$14577,'MONTHLY DATA'!$A173,'WEEKLY DATA'!$B$11:$B$14577,'MONTHLY DATA'!$B173)</f>
        <v>425</v>
      </c>
      <c r="AT173" s="78">
        <f>AVERAGEIFS('WEEKLY DATA'!AT$11:AT$14577,'WEEKLY DATA'!$A$11:$A$14577,'MONTHLY DATA'!$A173,'WEEKLY DATA'!$B$11:$B$14577,'MONTHLY DATA'!$B173)</f>
        <v>420</v>
      </c>
      <c r="AU173" s="154">
        <f t="shared" si="118"/>
        <v>2.4390243902439046E-2</v>
      </c>
      <c r="AV173" s="169">
        <f>AVERAGEIFS('WEEKLY DATA'!AV$11:AV$14577,'WEEKLY DATA'!$A$11:$A$14577,'MONTHLY DATA'!$A173,'WEEKLY DATA'!$B$11:$B$14577,'MONTHLY DATA'!$B173)</f>
        <v>365</v>
      </c>
      <c r="AW173" s="78">
        <f>AVERAGEIFS('WEEKLY DATA'!AW$11:AW$14577,'WEEKLY DATA'!$A$11:$A$14577,'MONTHLY DATA'!$A173,'WEEKLY DATA'!$B$11:$B$14577,'MONTHLY DATA'!$B173)</f>
        <v>375</v>
      </c>
      <c r="AX173" s="78">
        <f>AVERAGEIFS('WEEKLY DATA'!AX$11:AX$14577,'WEEKLY DATA'!$A$11:$A$14577,'MONTHLY DATA'!$A173,'WEEKLY DATA'!$B$11:$B$14577,'MONTHLY DATA'!$B173)</f>
        <v>370</v>
      </c>
      <c r="AY173" s="154">
        <f t="shared" si="119"/>
        <v>-5.3763440860215006E-3</v>
      </c>
      <c r="AZ173" s="169">
        <f>AVERAGEIFS('WEEKLY DATA'!AZ$11:AZ$14577,'WEEKLY DATA'!$A$11:$A$14577,'MONTHLY DATA'!$A173,'WEEKLY DATA'!$B$11:$B$14577,'MONTHLY DATA'!$B173)</f>
        <v>352.5</v>
      </c>
      <c r="BA173" s="78">
        <f>AVERAGEIFS('WEEKLY DATA'!BA$11:BA$14577,'WEEKLY DATA'!$A$11:$A$14577,'MONTHLY DATA'!$A173,'WEEKLY DATA'!$B$11:$B$14577,'MONTHLY DATA'!$B173)</f>
        <v>362.5</v>
      </c>
      <c r="BB173" s="78">
        <f>AVERAGEIFS('WEEKLY DATA'!BB$11:BB$14577,'WEEKLY DATA'!$A$11:$A$14577,'MONTHLY DATA'!$A173,'WEEKLY DATA'!$B$11:$B$14577,'MONTHLY DATA'!$B173)</f>
        <v>357.5</v>
      </c>
      <c r="BC173" s="154">
        <f t="shared" si="120"/>
        <v>-1.1065006915629283E-2</v>
      </c>
      <c r="BD173" s="169">
        <f>AVERAGEIFS('WEEKLY DATA'!BD$11:BD$14577,'WEEKLY DATA'!$A$11:$A$14577,'MONTHLY DATA'!$A173,'WEEKLY DATA'!$B$11:$B$14577,'MONTHLY DATA'!$B173)</f>
        <v>340</v>
      </c>
      <c r="BE173" s="78">
        <f>AVERAGEIFS('WEEKLY DATA'!BE$11:BE$14577,'WEEKLY DATA'!$A$11:$A$14577,'MONTHLY DATA'!$A173,'WEEKLY DATA'!$B$11:$B$14577,'MONTHLY DATA'!$B173)</f>
        <v>350</v>
      </c>
      <c r="BF173" s="78">
        <f>AVERAGEIFS('WEEKLY DATA'!BF$11:BF$14577,'WEEKLY DATA'!$A$11:$A$14577,'MONTHLY DATA'!$A173,'WEEKLY DATA'!$B$11:$B$14577,'MONTHLY DATA'!$B173)</f>
        <v>345</v>
      </c>
      <c r="BG173" s="154">
        <f t="shared" si="121"/>
        <v>7.2992700729928028E-3</v>
      </c>
      <c r="BH173" s="169">
        <f>AVERAGEIFS('WEEKLY DATA'!BH$11:BH$14577,'WEEKLY DATA'!$A$11:$A$14577,'MONTHLY DATA'!$A173,'WEEKLY DATA'!$B$11:$B$14577,'MONTHLY DATA'!$B173)</f>
        <v>415</v>
      </c>
      <c r="BI173" s="78">
        <f>AVERAGEIFS('WEEKLY DATA'!BI$11:BI$14577,'WEEKLY DATA'!$A$11:$A$14577,'MONTHLY DATA'!$A173,'WEEKLY DATA'!$B$11:$B$14577,'MONTHLY DATA'!$B173)</f>
        <v>425</v>
      </c>
      <c r="BJ173" s="78">
        <f>AVERAGEIFS('WEEKLY DATA'!BJ$11:BJ$14577,'WEEKLY DATA'!$A$11:$A$14577,'MONTHLY DATA'!$A173,'WEEKLY DATA'!$B$11:$B$14577,'MONTHLY DATA'!$B173)</f>
        <v>420</v>
      </c>
      <c r="BK173" s="154">
        <f t="shared" si="122"/>
        <v>4.7381546134663388E-2</v>
      </c>
      <c r="BL173" s="169">
        <f>AVERAGEIFS('WEEKLY DATA'!BL$11:BL$14577,'WEEKLY DATA'!$A$11:$A$14577,'MONTHLY DATA'!$A173,'WEEKLY DATA'!$B$11:$B$14577,'MONTHLY DATA'!$B173)</f>
        <v>334.375</v>
      </c>
      <c r="BM173" s="78">
        <f>AVERAGEIFS('WEEKLY DATA'!BM$11:BM$14577,'WEEKLY DATA'!$A$11:$A$14577,'MONTHLY DATA'!$A173,'WEEKLY DATA'!$B$11:$B$14577,'MONTHLY DATA'!$B173)</f>
        <v>344.375</v>
      </c>
      <c r="BN173" s="78">
        <f>AVERAGEIFS('WEEKLY DATA'!BN$11:BN$14577,'WEEKLY DATA'!$A$11:$A$14577,'MONTHLY DATA'!$A173,'WEEKLY DATA'!$B$11:$B$14577,'MONTHLY DATA'!$B173)</f>
        <v>339.375</v>
      </c>
      <c r="BO173" s="154">
        <f t="shared" si="123"/>
        <v>-2.1974063400576394E-2</v>
      </c>
      <c r="BP173" s="78">
        <f>AVERAGEIFS('WEEKLY DATA'!BP$11:BP$14577,'WEEKLY DATA'!$A$11:$A$14577,'MONTHLY DATA'!$A173,'WEEKLY DATA'!$B$11:$B$14577,'MONTHLY DATA'!$B173)</f>
        <v>383.75</v>
      </c>
      <c r="BQ173" s="78">
        <f>AVERAGEIFS('WEEKLY DATA'!BQ$11:BQ$14577,'WEEKLY DATA'!$A$11:$A$14577,'MONTHLY DATA'!$A173,'WEEKLY DATA'!$B$11:$B$14577,'MONTHLY DATA'!$B173)</f>
        <v>393.75</v>
      </c>
      <c r="BR173" s="78">
        <f>AVERAGEIFS('WEEKLY DATA'!BR$11:BR$14577,'WEEKLY DATA'!$A$11:$A$14577,'MONTHLY DATA'!$A173,'WEEKLY DATA'!$B$11:$B$14577,'MONTHLY DATA'!$B173)</f>
        <v>388.75</v>
      </c>
      <c r="BS173" s="154">
        <f t="shared" si="124"/>
        <v>-3.2960199004975155E-2</v>
      </c>
      <c r="BT173" s="78">
        <f>AVERAGEIFS('WEEKLY DATA'!BT$11:BT$14577,'WEEKLY DATA'!$A$11:$A$14577,'MONTHLY DATA'!$A173,'WEEKLY DATA'!$B$11:$B$14577,'MONTHLY DATA'!$B173)</f>
        <v>363.125</v>
      </c>
      <c r="BU173" s="78">
        <f>AVERAGEIFS('WEEKLY DATA'!BU$11:BU$14577,'WEEKLY DATA'!$A$11:$A$14577,'MONTHLY DATA'!$A173,'WEEKLY DATA'!$B$11:$B$14577,'MONTHLY DATA'!$B173)</f>
        <v>373.125</v>
      </c>
      <c r="BV173" s="78">
        <f>AVERAGEIFS('WEEKLY DATA'!BV$11:BV$14577,'WEEKLY DATA'!$A$11:$A$14577,'MONTHLY DATA'!$A173,'WEEKLY DATA'!$B$11:$B$14577,'MONTHLY DATA'!$B173)</f>
        <v>368.125</v>
      </c>
      <c r="BW173" s="154">
        <f t="shared" si="125"/>
        <v>1.1332417582417653E-2</v>
      </c>
      <c r="BX173" s="78">
        <f>AVERAGEIFS('WEEKLY DATA'!BX$11:BX$14577,'WEEKLY DATA'!$A$11:$A$14577,'MONTHLY DATA'!$A173,'WEEKLY DATA'!$B$11:$B$14577,'MONTHLY DATA'!$B173)</f>
        <v>429.375</v>
      </c>
      <c r="BY173" s="78">
        <f>AVERAGEIFS('WEEKLY DATA'!BY$11:BY$14577,'WEEKLY DATA'!$A$11:$A$14577,'MONTHLY DATA'!$A173,'WEEKLY DATA'!$B$11:$B$14577,'MONTHLY DATA'!$B173)</f>
        <v>439.375</v>
      </c>
      <c r="BZ173" s="78">
        <f>AVERAGEIFS('WEEKLY DATA'!BZ$11:BZ$14577,'WEEKLY DATA'!$A$11:$A$14577,'MONTHLY DATA'!$A173,'WEEKLY DATA'!$B$11:$B$14577,'MONTHLY DATA'!$B173)</f>
        <v>434.375</v>
      </c>
      <c r="CA173" s="154">
        <f t="shared" si="126"/>
        <v>3.4226190476190466E-2</v>
      </c>
      <c r="CB173" s="78">
        <f>AVERAGEIFS('WEEKLY DATA'!CB$11:CB$14577,'WEEKLY DATA'!$A$11:$A$14577,'MONTHLY DATA'!$A173,'WEEKLY DATA'!$B$11:$B$14577,'MONTHLY DATA'!$B173)</f>
        <v>555</v>
      </c>
      <c r="CC173" s="78">
        <f>AVERAGEIFS('WEEKLY DATA'!CC$11:CC$14577,'WEEKLY DATA'!$A$11:$A$14577,'MONTHLY DATA'!$A173,'WEEKLY DATA'!$B$11:$B$14577,'MONTHLY DATA'!$B173)</f>
        <v>565</v>
      </c>
      <c r="CD173" s="78">
        <f>AVERAGEIFS('WEEKLY DATA'!CD$11:CD$14577,'WEEKLY DATA'!$A$11:$A$14577,'MONTHLY DATA'!$A173,'WEEKLY DATA'!$B$11:$B$14577,'MONTHLY DATA'!$B173)</f>
        <v>560</v>
      </c>
      <c r="CE173" s="154">
        <f t="shared" si="127"/>
        <v>1.8181818181818077E-2</v>
      </c>
      <c r="CF173" s="78">
        <f>AVERAGEIFS('WEEKLY DATA'!CF$11:CF$14577,'WEEKLY DATA'!$A$11:$A$14577,'MONTHLY DATA'!$A173,'WEEKLY DATA'!$B$11:$B$14577,'MONTHLY DATA'!$B173)</f>
        <v>366.25</v>
      </c>
      <c r="CG173" s="78">
        <f>AVERAGEIFS('WEEKLY DATA'!CG$11:CG$14577,'WEEKLY DATA'!$A$11:$A$14577,'MONTHLY DATA'!$A173,'WEEKLY DATA'!$B$11:$B$14577,'MONTHLY DATA'!$B173)</f>
        <v>376.25</v>
      </c>
      <c r="CH173" s="78">
        <f>AVERAGEIFS('WEEKLY DATA'!CH$11:CH$14577,'WEEKLY DATA'!$A$11:$A$14577,'MONTHLY DATA'!$A173,'WEEKLY DATA'!$B$11:$B$14577,'MONTHLY DATA'!$B173)</f>
        <v>371.25</v>
      </c>
      <c r="CI173" s="154">
        <f t="shared" si="128"/>
        <v>-1.0000000000000009E-2</v>
      </c>
      <c r="CJ173" s="78">
        <f>AVERAGEIFS('WEEKLY DATA'!CJ$11:CJ$14577,'WEEKLY DATA'!$A$11:$A$14577,'MONTHLY DATA'!$A173,'WEEKLY DATA'!$B$11:$B$14577,'MONTHLY DATA'!$B173)</f>
        <v>320</v>
      </c>
      <c r="CK173" s="78">
        <f>AVERAGEIFS('WEEKLY DATA'!CK$11:CK$14577,'WEEKLY DATA'!$A$11:$A$14577,'MONTHLY DATA'!$A173,'WEEKLY DATA'!$B$11:$B$14577,'MONTHLY DATA'!$B173)</f>
        <v>330</v>
      </c>
      <c r="CL173" s="78">
        <f>AVERAGEIFS('WEEKLY DATA'!CL$11:CL$14577,'WEEKLY DATA'!$A$11:$A$14577,'MONTHLY DATA'!$A173,'WEEKLY DATA'!$B$11:$B$14577,'MONTHLY DATA'!$B173)</f>
        <v>325</v>
      </c>
      <c r="CM173" s="154">
        <f t="shared" si="129"/>
        <v>-1.5151515151515138E-2</v>
      </c>
      <c r="CN173" s="78">
        <f>AVERAGEIFS('WEEKLY DATA'!CN$11:CN$14577,'WEEKLY DATA'!$A$11:$A$14577,'MONTHLY DATA'!$A173,'WEEKLY DATA'!$B$11:$B$14577,'MONTHLY DATA'!$B173)</f>
        <v>429.375</v>
      </c>
      <c r="CO173" s="78">
        <f>AVERAGEIFS('WEEKLY DATA'!CO$11:CO$14577,'WEEKLY DATA'!$A$11:$A$14577,'MONTHLY DATA'!$A173,'WEEKLY DATA'!$B$11:$B$14577,'MONTHLY DATA'!$B173)</f>
        <v>439.375</v>
      </c>
      <c r="CP173" s="78">
        <f>AVERAGEIFS('WEEKLY DATA'!CP$11:CP$14577,'WEEKLY DATA'!$A$11:$A$14577,'MONTHLY DATA'!$A173,'WEEKLY DATA'!$B$11:$B$14577,'MONTHLY DATA'!$B173)</f>
        <v>434.375</v>
      </c>
      <c r="CQ173" s="154">
        <f t="shared" si="130"/>
        <v>3.4226190476190466E-2</v>
      </c>
      <c r="CR173" s="78">
        <f>AVERAGEIFS('WEEKLY DATA'!CR$11:CR$14577,'WEEKLY DATA'!$A$11:$A$14577,'MONTHLY DATA'!$A173,'WEEKLY DATA'!$B$11:$B$14577,'MONTHLY DATA'!$B173)</f>
        <v>545</v>
      </c>
      <c r="CS173" s="78">
        <f>AVERAGEIFS('WEEKLY DATA'!CS$11:CS$14577,'WEEKLY DATA'!$A$11:$A$14577,'MONTHLY DATA'!$A173,'WEEKLY DATA'!$B$11:$B$14577,'MONTHLY DATA'!$B173)</f>
        <v>555</v>
      </c>
      <c r="CT173" s="78">
        <f>AVERAGEIFS('WEEKLY DATA'!CT$11:CT$14577,'WEEKLY DATA'!$A$11:$A$14577,'MONTHLY DATA'!$A173,'WEEKLY DATA'!$B$11:$B$14577,'MONTHLY DATA'!$B173)</f>
        <v>550</v>
      </c>
      <c r="CU173" s="154">
        <f t="shared" si="131"/>
        <v>0</v>
      </c>
      <c r="CV173" s="169">
        <f>AVERAGEIFS('WEEKLY DATA'!CV$11:CV$14577,'WEEKLY DATA'!$A$11:$A$14577,'MONTHLY DATA'!$A173,'WEEKLY DATA'!$B$11:$B$14577,'MONTHLY DATA'!$B173)</f>
        <v>389.375</v>
      </c>
      <c r="CW173" s="78">
        <f>AVERAGEIFS('WEEKLY DATA'!CW$11:CW$14577,'WEEKLY DATA'!$A$11:$A$14577,'MONTHLY DATA'!$A173,'WEEKLY DATA'!$B$11:$B$14577,'MONTHLY DATA'!$B173)</f>
        <v>399.375</v>
      </c>
      <c r="CX173" s="78">
        <f>AVERAGEIFS('WEEKLY DATA'!CX$11:CX$14577,'WEEKLY DATA'!$A$11:$A$14577,'MONTHLY DATA'!$A173,'WEEKLY DATA'!$B$11:$B$14577,'MONTHLY DATA'!$B173)</f>
        <v>394.375</v>
      </c>
      <c r="CY173" s="154">
        <f t="shared" si="132"/>
        <v>-2.2614622057001266E-2</v>
      </c>
      <c r="CZ173" s="169">
        <f>AVERAGEIFS('WEEKLY DATA'!CZ$11:CZ$14577,'WEEKLY DATA'!$A$11:$A$14577,'MONTHLY DATA'!$A173,'WEEKLY DATA'!$B$11:$B$14577,'MONTHLY DATA'!$B173)</f>
        <v>350.625</v>
      </c>
      <c r="DA173" s="78">
        <f>AVERAGEIFS('WEEKLY DATA'!DA$11:DA$14577,'WEEKLY DATA'!$A$11:$A$14577,'MONTHLY DATA'!$A173,'WEEKLY DATA'!$B$11:$B$14577,'MONTHLY DATA'!$B173)</f>
        <v>360.625</v>
      </c>
      <c r="DB173" s="78">
        <f>AVERAGEIFS('WEEKLY DATA'!DB$11:DB$14577,'WEEKLY DATA'!$A$11:$A$14577,'MONTHLY DATA'!$A173,'WEEKLY DATA'!$B$11:$B$14577,'MONTHLY DATA'!$B173)</f>
        <v>355.625</v>
      </c>
      <c r="DC173" s="154">
        <f t="shared" si="133"/>
        <v>3.5161744022493835E-4</v>
      </c>
      <c r="DD173" s="78">
        <f>AVERAGEIFS('WEEKLY DATA'!DD$11:DD$14577,'WEEKLY DATA'!$A$11:$A$14577,'MONTHLY DATA'!$A173,'WEEKLY DATA'!$B$11:$B$14577,'MONTHLY DATA'!$B173)</f>
        <v>445</v>
      </c>
      <c r="DE173" s="78">
        <f>AVERAGEIFS('WEEKLY DATA'!DE$11:DE$14577,'WEEKLY DATA'!$A$11:$A$14577,'MONTHLY DATA'!$A173,'WEEKLY DATA'!$B$11:$B$14577,'MONTHLY DATA'!$B173)</f>
        <v>455</v>
      </c>
      <c r="DF173" s="78">
        <f>AVERAGEIFS('WEEKLY DATA'!DF$11:DF$14577,'WEEKLY DATA'!$A$11:$A$14577,'MONTHLY DATA'!$A173,'WEEKLY DATA'!$B$11:$B$14577,'MONTHLY DATA'!$B173)</f>
        <v>450</v>
      </c>
      <c r="DG173" s="154">
        <f t="shared" si="134"/>
        <v>2.2271714922048602E-3</v>
      </c>
      <c r="DH173" s="78">
        <f>AVERAGEIFS('WEEKLY DATA'!DH$11:DH$14577,'WEEKLY DATA'!$A$11:$A$14577,'MONTHLY DATA'!$A173,'WEEKLY DATA'!$B$11:$B$14577,'MONTHLY DATA'!$B173)</f>
        <v>545</v>
      </c>
      <c r="DI173" s="78">
        <f>AVERAGEIFS('WEEKLY DATA'!DI$11:DI$14577,'WEEKLY DATA'!$A$11:$A$14577,'MONTHLY DATA'!$A173,'WEEKLY DATA'!$B$11:$B$14577,'MONTHLY DATA'!$B173)</f>
        <v>555</v>
      </c>
      <c r="DJ173" s="78">
        <f>AVERAGEIFS('WEEKLY DATA'!DJ$11:DJ$14577,'WEEKLY DATA'!$A$11:$A$14577,'MONTHLY DATA'!$A173,'WEEKLY DATA'!$B$11:$B$14577,'MONTHLY DATA'!$B173)</f>
        <v>550</v>
      </c>
      <c r="DK173" s="154">
        <f t="shared" si="135"/>
        <v>-9.009009009009028E-3</v>
      </c>
      <c r="DL173" s="169">
        <f>AVERAGEIFS('WEEKLY DATA'!DL$11:DL$14577,'WEEKLY DATA'!$A$11:$A$14577,'MONTHLY DATA'!$A173,'WEEKLY DATA'!$B$11:$B$14577,'MONTHLY DATA'!$B173)</f>
        <v>378.75</v>
      </c>
      <c r="DM173" s="78">
        <f>AVERAGEIFS('WEEKLY DATA'!DM$11:DM$14577,'WEEKLY DATA'!$A$11:$A$14577,'MONTHLY DATA'!$A173,'WEEKLY DATA'!$B$11:$B$14577,'MONTHLY DATA'!$B173)</f>
        <v>388.75</v>
      </c>
      <c r="DN173" s="78">
        <f>AVERAGEIFS('WEEKLY DATA'!DN$11:DN$14577,'WEEKLY DATA'!$A$11:$A$14577,'MONTHLY DATA'!$A173,'WEEKLY DATA'!$B$11:$B$14577,'MONTHLY DATA'!$B173)</f>
        <v>383.75</v>
      </c>
      <c r="DO173" s="154">
        <f t="shared" si="136"/>
        <v>1.9256308100929598E-2</v>
      </c>
      <c r="DP173" s="78">
        <f>AVERAGEIFS('WEEKLY DATA'!DP$11:DP$14577,'WEEKLY DATA'!$A$11:$A$14577,'MONTHLY DATA'!$A173,'WEEKLY DATA'!$B$11:$B$14577,'MONTHLY DATA'!$B173)</f>
        <v>311.25</v>
      </c>
      <c r="DQ173" s="78">
        <f>AVERAGEIFS('WEEKLY DATA'!DQ$11:DQ$14577,'WEEKLY DATA'!$A$11:$A$14577,'MONTHLY DATA'!$A173,'WEEKLY DATA'!$B$11:$B$14577,'MONTHLY DATA'!$B173)</f>
        <v>321.25</v>
      </c>
      <c r="DR173" s="78">
        <f>AVERAGEIFS('WEEKLY DATA'!DR$11:DR$14577,'WEEKLY DATA'!$A$11:$A$14577,'MONTHLY DATA'!$A173,'WEEKLY DATA'!$B$11:$B$14577,'MONTHLY DATA'!$B173)</f>
        <v>316.25</v>
      </c>
      <c r="DS173" s="154">
        <f t="shared" si="137"/>
        <v>3.9682539682539542E-3</v>
      </c>
      <c r="DT173" s="78">
        <f>AVERAGEIFS('WEEKLY DATA'!DT$11:DT$14577,'WEEKLY DATA'!$A$11:$A$14577,'MONTHLY DATA'!$A173,'WEEKLY DATA'!$B$11:$B$14577,'MONTHLY DATA'!$B173)</f>
        <v>445</v>
      </c>
      <c r="DU173" s="78">
        <f>AVERAGEIFS('WEEKLY DATA'!DU$11:DU$14577,'WEEKLY DATA'!$A$11:$A$14577,'MONTHLY DATA'!$A173,'WEEKLY DATA'!$B$11:$B$14577,'MONTHLY DATA'!$B173)</f>
        <v>455</v>
      </c>
      <c r="DV173" s="78">
        <f>AVERAGEIFS('WEEKLY DATA'!DV$11:DV$14577,'WEEKLY DATA'!$A$11:$A$14577,'MONTHLY DATA'!$A173,'WEEKLY DATA'!$B$11:$B$14577,'MONTHLY DATA'!$B173)</f>
        <v>450</v>
      </c>
      <c r="DW173" s="154">
        <f t="shared" si="138"/>
        <v>0</v>
      </c>
      <c r="DX173" s="78">
        <f>AVERAGEIFS('WEEKLY DATA'!DX$11:DX$14577,'WEEKLY DATA'!$A$11:$A$14577,'MONTHLY DATA'!$A173,'WEEKLY DATA'!$B$11:$B$14577,'MONTHLY DATA'!$B173)</f>
        <v>530</v>
      </c>
      <c r="DY173" s="78">
        <f>AVERAGEIFS('WEEKLY DATA'!DY$11:DY$14577,'WEEKLY DATA'!$A$11:$A$14577,'MONTHLY DATA'!$A173,'WEEKLY DATA'!$B$11:$B$14577,'MONTHLY DATA'!$B173)</f>
        <v>540</v>
      </c>
      <c r="DZ173" s="78">
        <f>AVERAGEIFS('WEEKLY DATA'!DZ$11:DZ$14577,'WEEKLY DATA'!$A$11:$A$14577,'MONTHLY DATA'!$A173,'WEEKLY DATA'!$B$11:$B$14577,'MONTHLY DATA'!$B173)</f>
        <v>535</v>
      </c>
      <c r="EA173" s="154">
        <f t="shared" si="139"/>
        <v>-9.2592592592593004E-3</v>
      </c>
      <c r="EB173" s="78">
        <f>AVERAGEIFS('WEEKLY DATA'!EB$11:EB$14577,'WEEKLY DATA'!$A$11:$A$14577,'MONTHLY DATA'!$A173,'WEEKLY DATA'!$B$11:$B$14577,'MONTHLY DATA'!$B173)</f>
        <v>370.625</v>
      </c>
      <c r="EC173" s="78">
        <f>AVERAGEIFS('WEEKLY DATA'!EC$11:EC$14577,'WEEKLY DATA'!$A$11:$A$14577,'MONTHLY DATA'!$A173,'WEEKLY DATA'!$B$11:$B$14577,'MONTHLY DATA'!$B173)</f>
        <v>380.625</v>
      </c>
      <c r="ED173" s="78">
        <f>AVERAGEIFS('WEEKLY DATA'!ED$11:ED$14577,'WEEKLY DATA'!$A$11:$A$14577,'MONTHLY DATA'!$A173,'WEEKLY DATA'!$B$11:$B$14577,'MONTHLY DATA'!$B173)</f>
        <v>375.625</v>
      </c>
      <c r="EE173" s="154">
        <f t="shared" si="140"/>
        <v>-2.3081924577373236E-2</v>
      </c>
      <c r="EF173" s="169">
        <f>AVERAGEIFS('WEEKLY DATA'!EF$11:EF$14577,'WEEKLY DATA'!$A$11:$A$14577,'MONTHLY DATA'!$A173,'WEEKLY DATA'!$B$11:$B$14577,'MONTHLY DATA'!$B173)</f>
        <v>303.75</v>
      </c>
      <c r="EG173" s="78">
        <f>AVERAGEIFS('WEEKLY DATA'!EG$11:EG$14577,'WEEKLY DATA'!$A$11:$A$14577,'MONTHLY DATA'!$A173,'WEEKLY DATA'!$B$11:$B$14577,'MONTHLY DATA'!$B173)</f>
        <v>313.75</v>
      </c>
      <c r="EH173" s="78">
        <f>AVERAGEIFS('WEEKLY DATA'!EH$11:EH$14577,'WEEKLY DATA'!$A$11:$A$14577,'MONTHLY DATA'!$A173,'WEEKLY DATA'!$B$11:$B$14577,'MONTHLY DATA'!$B173)</f>
        <v>308.75</v>
      </c>
      <c r="EI173" s="154">
        <f t="shared" si="141"/>
        <v>-1.671974522292996E-2</v>
      </c>
      <c r="EJ173" s="78">
        <f>AVERAGEIFS('WEEKLY DATA'!EJ$11:EJ$14577,'WEEKLY DATA'!$A$11:$A$14577,'MONTHLY DATA'!$A173,'WEEKLY DATA'!$B$11:$B$14577,'MONTHLY DATA'!$B173)</f>
        <v>445</v>
      </c>
      <c r="EK173" s="78">
        <f>AVERAGEIFS('WEEKLY DATA'!EK$11:EK$14577,'WEEKLY DATA'!$A$11:$A$14577,'MONTHLY DATA'!$A173,'WEEKLY DATA'!$B$11:$B$14577,'MONTHLY DATA'!$B173)</f>
        <v>455</v>
      </c>
      <c r="EL173" s="78">
        <f>AVERAGEIFS('WEEKLY DATA'!EL$11:EL$14577,'WEEKLY DATA'!$A$11:$A$14577,'MONTHLY DATA'!$A173,'WEEKLY DATA'!$B$11:$B$14577,'MONTHLY DATA'!$B173)</f>
        <v>450</v>
      </c>
      <c r="EM173" s="154">
        <f t="shared" si="142"/>
        <v>-8.8105726872246271E-3</v>
      </c>
      <c r="EN173" s="78">
        <f>AVERAGEIFS('WEEKLY DATA'!EN$11:EN$14577,'WEEKLY DATA'!$A$11:$A$14577,'MONTHLY DATA'!$A173,'WEEKLY DATA'!$B$11:$B$14577,'MONTHLY DATA'!$B173)</f>
        <v>575</v>
      </c>
      <c r="EO173" s="78">
        <f>AVERAGEIFS('WEEKLY DATA'!EO$11:EO$14577,'WEEKLY DATA'!$A$11:$A$14577,'MONTHLY DATA'!$A173,'WEEKLY DATA'!$B$11:$B$14577,'MONTHLY DATA'!$B173)</f>
        <v>585</v>
      </c>
      <c r="EP173" s="78">
        <f>AVERAGEIFS('WEEKLY DATA'!EP$11:EP$14577,'WEEKLY DATA'!$A$11:$A$14577,'MONTHLY DATA'!$A173,'WEEKLY DATA'!$B$11:$B$14577,'MONTHLY DATA'!$B173)</f>
        <v>580</v>
      </c>
      <c r="EQ173" s="154">
        <f t="shared" si="143"/>
        <v>-8.5470085470085166E-3</v>
      </c>
      <c r="ER173" s="78">
        <f>AVERAGEIFS('WEEKLY DATA'!ER$11:ER$14577,'WEEKLY DATA'!$A$11:$A$14577,'MONTHLY DATA'!$A173,'WEEKLY DATA'!$B$11:$B$14577,'MONTHLY DATA'!$B173)</f>
        <v>373.125</v>
      </c>
      <c r="ES173" s="78">
        <f>AVERAGEIFS('WEEKLY DATA'!ES$11:ES$14577,'WEEKLY DATA'!$A$11:$A$14577,'MONTHLY DATA'!$A173,'WEEKLY DATA'!$B$11:$B$14577,'MONTHLY DATA'!$B173)</f>
        <v>383.125</v>
      </c>
      <c r="ET173" s="78">
        <f>AVERAGEIFS('WEEKLY DATA'!ET$11:ET$14577,'WEEKLY DATA'!$A$11:$A$14577,'MONTHLY DATA'!$A173,'WEEKLY DATA'!$B$11:$B$14577,'MONTHLY DATA'!$B173)</f>
        <v>378.125</v>
      </c>
      <c r="EU173" s="154">
        <f t="shared" si="144"/>
        <v>4.3160690571049098E-3</v>
      </c>
      <c r="EV173" s="78">
        <f>AVERAGEIFS('WEEKLY DATA'!EV$11:EV$14577,'WEEKLY DATA'!$A$11:$A$14577,'MONTHLY DATA'!$A173,'WEEKLY DATA'!$B$11:$B$14577,'MONTHLY DATA'!$B173)</f>
        <v>332.5</v>
      </c>
      <c r="EW173" s="78">
        <f>AVERAGEIFS('WEEKLY DATA'!EW$11:EW$14577,'WEEKLY DATA'!$A$11:$A$14577,'MONTHLY DATA'!$A173,'WEEKLY DATA'!$B$11:$B$14577,'MONTHLY DATA'!$B173)</f>
        <v>342.5</v>
      </c>
      <c r="EX173" s="78">
        <f>AVERAGEIFS('WEEKLY DATA'!EX$11:EX$14577,'WEEKLY DATA'!$A$11:$A$14577,'MONTHLY DATA'!$A173,'WEEKLY DATA'!$B$11:$B$14577,'MONTHLY DATA'!$B173)</f>
        <v>337.5</v>
      </c>
      <c r="EY173" s="154">
        <f t="shared" si="145"/>
        <v>-8.8105726872246271E-3</v>
      </c>
      <c r="EZ173" s="78">
        <f>AVERAGEIFS('WEEKLY DATA'!EZ$11:EZ$14577,'WEEKLY DATA'!$A$11:$A$14577,'MONTHLY DATA'!$A173,'WEEKLY DATA'!$B$11:$B$14577,'MONTHLY DATA'!$B173)</f>
        <v>446.25</v>
      </c>
      <c r="FA173" s="78">
        <f>AVERAGEIFS('WEEKLY DATA'!FA$11:FA$14577,'WEEKLY DATA'!$A$11:$A$14577,'MONTHLY DATA'!$A173,'WEEKLY DATA'!$B$11:$B$14577,'MONTHLY DATA'!$B173)</f>
        <v>456.25</v>
      </c>
      <c r="FB173" s="78">
        <f>AVERAGEIFS('WEEKLY DATA'!FB$11:FB$14577,'WEEKLY DATA'!$A$11:$A$14577,'MONTHLY DATA'!$A173,'WEEKLY DATA'!$B$11:$B$14577,'MONTHLY DATA'!$B173)</f>
        <v>451.25</v>
      </c>
      <c r="FC173" s="154">
        <f t="shared" si="146"/>
        <v>-6.0572687224669242E-3</v>
      </c>
      <c r="FD173" s="78">
        <f>AVERAGEIFS('WEEKLY DATA'!FD$11:FD$14577,'WEEKLY DATA'!$A$11:$A$14577,'MONTHLY DATA'!$A173,'WEEKLY DATA'!$B$11:$B$14577,'MONTHLY DATA'!$B173)</f>
        <v>384.375</v>
      </c>
      <c r="FE173" s="78">
        <f>AVERAGEIFS('WEEKLY DATA'!FE$11:FE$14577,'WEEKLY DATA'!$A$11:$A$14577,'MONTHLY DATA'!$A173,'WEEKLY DATA'!$B$11:$B$14577,'MONTHLY DATA'!$B173)</f>
        <v>394.375</v>
      </c>
      <c r="FF173" s="78">
        <f>AVERAGEIFS('WEEKLY DATA'!FF$11:FF$14577,'WEEKLY DATA'!$A$11:$A$14577,'MONTHLY DATA'!$A173,'WEEKLY DATA'!$B$11:$B$14577,'MONTHLY DATA'!$B173)</f>
        <v>389.375</v>
      </c>
      <c r="FG173" s="154">
        <f t="shared" si="147"/>
        <v>4.6706989247311759E-2</v>
      </c>
      <c r="FH173" s="78">
        <f>AVERAGEIFS('WEEKLY DATA'!FH$11:FH$14577,'WEEKLY DATA'!$A$11:$A$14577,'MONTHLY DATA'!$A173,'WEEKLY DATA'!$B$11:$B$14577,'MONTHLY DATA'!$B173)</f>
        <v>355.625</v>
      </c>
      <c r="FI173" s="78">
        <f>AVERAGEIFS('WEEKLY DATA'!FI$11:FI$14577,'WEEKLY DATA'!$A$11:$A$14577,'MONTHLY DATA'!$A173,'WEEKLY DATA'!$B$11:$B$14577,'MONTHLY DATA'!$B173)</f>
        <v>365.625</v>
      </c>
      <c r="FJ173" s="78">
        <f>AVERAGEIFS('WEEKLY DATA'!FJ$11:FJ$14577,'WEEKLY DATA'!$A$11:$A$14577,'MONTHLY DATA'!$A173,'WEEKLY DATA'!$B$11:$B$14577,'MONTHLY DATA'!$B173)</f>
        <v>360.625</v>
      </c>
      <c r="FK173" s="154">
        <f t="shared" si="148"/>
        <v>-1.0387811634349209E-3</v>
      </c>
      <c r="FL173" s="169">
        <f>AVERAGEIFS('WEEKLY DATA'!FL$11:FL$14577,'WEEKLY DATA'!$A$11:$A$14577,'MONTHLY DATA'!$A173,'WEEKLY DATA'!$B$11:$B$14577,'MONTHLY DATA'!$B173)</f>
        <v>298.125</v>
      </c>
      <c r="FM173" s="78">
        <f>AVERAGEIFS('WEEKLY DATA'!FM$11:FM$14577,'WEEKLY DATA'!$A$11:$A$14577,'MONTHLY DATA'!$A173,'WEEKLY DATA'!$B$11:$B$14577,'MONTHLY DATA'!$B173)</f>
        <v>308.125</v>
      </c>
      <c r="FN173" s="78">
        <f>AVERAGEIFS('WEEKLY DATA'!FN$11:FN$14577,'WEEKLY DATA'!$A$11:$A$14577,'MONTHLY DATA'!$A173,'WEEKLY DATA'!$B$11:$B$14577,'MONTHLY DATA'!$B173)</f>
        <v>303.125</v>
      </c>
      <c r="FO173" s="154">
        <f t="shared" si="149"/>
        <v>3.2793867120954001E-2</v>
      </c>
      <c r="FP173" s="78">
        <f>AVERAGEIFS('WEEKLY DATA'!FP$11:FP$14577,'WEEKLY DATA'!$A$11:$A$14577,'MONTHLY DATA'!$A173,'WEEKLY DATA'!$B$11:$B$14577,'MONTHLY DATA'!$B173)</f>
        <v>315</v>
      </c>
      <c r="FQ173" s="78">
        <f>AVERAGEIFS('WEEKLY DATA'!FQ$11:FQ$14577,'WEEKLY DATA'!$A$11:$A$14577,'MONTHLY DATA'!$A173,'WEEKLY DATA'!$B$11:$B$14577,'MONTHLY DATA'!$B173)</f>
        <v>325</v>
      </c>
      <c r="FR173" s="78">
        <f>AVERAGEIFS('WEEKLY DATA'!FR$11:FR$14577,'WEEKLY DATA'!$A$11:$A$14577,'MONTHLY DATA'!$A173,'WEEKLY DATA'!$B$11:$B$14577,'MONTHLY DATA'!$B173)</f>
        <v>320</v>
      </c>
      <c r="FS173" s="154">
        <f t="shared" si="150"/>
        <v>0</v>
      </c>
      <c r="FT173" s="78">
        <f>AVERAGEIFS('WEEKLY DATA'!FT$11:FT$14577,'WEEKLY DATA'!$A$11:$A$14577,'MONTHLY DATA'!$A173,'WEEKLY DATA'!$B$11:$B$14577,'MONTHLY DATA'!$B173)</f>
        <v>300.625</v>
      </c>
      <c r="FU173" s="78">
        <f>AVERAGEIFS('WEEKLY DATA'!FU$11:FU$14577,'WEEKLY DATA'!$A$11:$A$14577,'MONTHLY DATA'!$A173,'WEEKLY DATA'!$B$11:$B$14577,'MONTHLY DATA'!$B173)</f>
        <v>310.625</v>
      </c>
      <c r="FV173" s="78">
        <f>AVERAGEIFS('WEEKLY DATA'!FV$11:FV$14577,'WEEKLY DATA'!$A$11:$A$14577,'MONTHLY DATA'!$A173,'WEEKLY DATA'!$B$11:$B$14577,'MONTHLY DATA'!$B173)</f>
        <v>305.625</v>
      </c>
      <c r="FW173" s="154">
        <f t="shared" si="151"/>
        <v>-5.671296296296291E-2</v>
      </c>
      <c r="FX173" s="78">
        <f>AVERAGEIFS('WEEKLY DATA'!FX$11:FX$14577,'WEEKLY DATA'!$A$11:$A$14577,'MONTHLY DATA'!$A173,'WEEKLY DATA'!$B$11:$B$14577,'MONTHLY DATA'!$B173)</f>
        <v>353.75</v>
      </c>
      <c r="FY173" s="78">
        <f>AVERAGEIFS('WEEKLY DATA'!FY$11:FY$14577,'WEEKLY DATA'!$A$11:$A$14577,'MONTHLY DATA'!$A173,'WEEKLY DATA'!$B$11:$B$14577,'MONTHLY DATA'!$B173)</f>
        <v>363.75</v>
      </c>
      <c r="FZ173" s="78">
        <f>AVERAGEIFS('WEEKLY DATA'!FZ$11:FZ$14577,'WEEKLY DATA'!$A$11:$A$14577,'MONTHLY DATA'!$A173,'WEEKLY DATA'!$B$11:$B$14577,'MONTHLY DATA'!$B173)</f>
        <v>358.75</v>
      </c>
      <c r="GA173" s="154">
        <f t="shared" si="152"/>
        <v>1.6288951841359811E-2</v>
      </c>
      <c r="GB173" s="78">
        <f>AVERAGEIFS('WEEKLY DATA'!GB$11:GB$14577,'WEEKLY DATA'!$A$11:$A$14577,'MONTHLY DATA'!$A173,'WEEKLY DATA'!$B$11:$B$14577,'MONTHLY DATA'!$B173)</f>
        <v>479.375</v>
      </c>
      <c r="GC173" s="78">
        <f>AVERAGEIFS('WEEKLY DATA'!GC$11:GC$14577,'WEEKLY DATA'!$A$11:$A$14577,'MONTHLY DATA'!$A173,'WEEKLY DATA'!$B$11:$B$14577,'MONTHLY DATA'!$B173)</f>
        <v>489.375</v>
      </c>
      <c r="GD173" s="78">
        <f>AVERAGEIFS('WEEKLY DATA'!GD$11:GD$14577,'WEEKLY DATA'!$A$11:$A$14577,'MONTHLY DATA'!$A173,'WEEKLY DATA'!$B$11:$B$14577,'MONTHLY DATA'!$B173)</f>
        <v>484.375</v>
      </c>
      <c r="GE173" s="154">
        <f t="shared" si="153"/>
        <v>-1.8490374873353588E-2</v>
      </c>
      <c r="GF173" s="169">
        <f>AVERAGEIFS('WEEKLY DATA'!GF$11:GF$14577,'WEEKLY DATA'!$A$11:$A$14577,'MONTHLY DATA'!$A173,'WEEKLY DATA'!$B$11:$B$14577,'MONTHLY DATA'!$B173)</f>
        <v>440.625</v>
      </c>
      <c r="GG173" s="78">
        <f>AVERAGEIFS('WEEKLY DATA'!GG$11:GG$14577,'WEEKLY DATA'!$A$11:$A$14577,'MONTHLY DATA'!$A173,'WEEKLY DATA'!$B$11:$B$14577,'MONTHLY DATA'!$B173)</f>
        <v>450.625</v>
      </c>
      <c r="GH173" s="78">
        <f>AVERAGEIFS('WEEKLY DATA'!GH$11:GH$14577,'WEEKLY DATA'!$A$11:$A$14577,'MONTHLY DATA'!$A173,'WEEKLY DATA'!$B$11:$B$14577,'MONTHLY DATA'!$B173)</f>
        <v>445.625</v>
      </c>
      <c r="GI173" s="154">
        <f t="shared" si="154"/>
        <v>2.8058361391702924E-4</v>
      </c>
      <c r="GJ173" s="78">
        <f>AVERAGEIFS('WEEKLY DATA'!GJ$11:GJ$14577,'WEEKLY DATA'!$A$11:$A$14577,'MONTHLY DATA'!$A173,'WEEKLY DATA'!$B$11:$B$14577,'MONTHLY DATA'!$B173)</f>
        <v>455</v>
      </c>
      <c r="GK173" s="78">
        <f>AVERAGEIFS('WEEKLY DATA'!GK$11:GK$14577,'WEEKLY DATA'!$A$11:$A$14577,'MONTHLY DATA'!$A173,'WEEKLY DATA'!$B$11:$B$14577,'MONTHLY DATA'!$B173)</f>
        <v>465</v>
      </c>
      <c r="GL173" s="78">
        <f>AVERAGEIFS('WEEKLY DATA'!GL$11:GL$14577,'WEEKLY DATA'!$A$11:$A$14577,'MONTHLY DATA'!$A173,'WEEKLY DATA'!$B$11:$B$14577,'MONTHLY DATA'!$B173)</f>
        <v>460</v>
      </c>
      <c r="GM173" s="154">
        <f t="shared" si="155"/>
        <v>2.1786492374726851E-3</v>
      </c>
      <c r="GN173" s="78">
        <f>AVERAGEIFS('WEEKLY DATA'!GN$11:GN$14577,'WEEKLY DATA'!$A$11:$A$14577,'MONTHLY DATA'!$A173,'WEEKLY DATA'!$B$11:$B$14577,'MONTHLY DATA'!$B173)</f>
        <v>635</v>
      </c>
      <c r="GO173" s="78">
        <f>AVERAGEIFS('WEEKLY DATA'!GO$11:GO$14577,'WEEKLY DATA'!$A$11:$A$14577,'MONTHLY DATA'!$A173,'WEEKLY DATA'!$B$11:$B$14577,'MONTHLY DATA'!$B173)</f>
        <v>645</v>
      </c>
      <c r="GP173" s="78">
        <f>AVERAGEIFS('WEEKLY DATA'!GP$11:GP$14577,'WEEKLY DATA'!$A$11:$A$14577,'MONTHLY DATA'!$A173,'WEEKLY DATA'!$B$11:$B$14577,'MONTHLY DATA'!$B173)</f>
        <v>640</v>
      </c>
      <c r="GQ173" s="154">
        <f t="shared" si="156"/>
        <v>-7.7519379844961378E-3</v>
      </c>
      <c r="GR173" s="78"/>
    </row>
    <row r="174" spans="1:200" ht="15.75" x14ac:dyDescent="0.25">
      <c r="A174">
        <f t="shared" si="106"/>
        <v>8</v>
      </c>
      <c r="B174">
        <f t="shared" si="107"/>
        <v>2023</v>
      </c>
      <c r="C174" s="86">
        <v>45139</v>
      </c>
      <c r="D174" s="78">
        <f>AVERAGEIFS('WEEKLY DATA'!D$11:D$14577,'WEEKLY DATA'!$A$11:$A$14577,'MONTHLY DATA'!$A174,'WEEKLY DATA'!$B$11:$B$14577,'MONTHLY DATA'!$B174)</f>
        <v>403.75</v>
      </c>
      <c r="E174" s="78">
        <f>AVERAGEIFS('WEEKLY DATA'!E$11:E$14577,'WEEKLY DATA'!$A$11:$A$14577,'MONTHLY DATA'!$A174,'WEEKLY DATA'!$B$11:$B$14577,'MONTHLY DATA'!$B174)</f>
        <v>413.75</v>
      </c>
      <c r="F174" s="78">
        <f>AVERAGEIFS('WEEKLY DATA'!F$11:F$14577,'WEEKLY DATA'!$A$11:$A$14577,'MONTHLY DATA'!$A174,'WEEKLY DATA'!$B$11:$B$14577,'MONTHLY DATA'!$B174)</f>
        <v>408.75</v>
      </c>
      <c r="G174" s="154">
        <f t="shared" si="108"/>
        <v>-1.2084592145015116E-2</v>
      </c>
      <c r="H174" s="169">
        <f>AVERAGEIFS('WEEKLY DATA'!H$11:H$14577,'WEEKLY DATA'!$A$11:$A$14577,'MONTHLY DATA'!$A174,'WEEKLY DATA'!$B$11:$B$14577,'MONTHLY DATA'!$B174)</f>
        <v>381.875</v>
      </c>
      <c r="I174" s="78">
        <f>AVERAGEIFS('WEEKLY DATA'!I$11:I$14577,'WEEKLY DATA'!$A$11:$A$14577,'MONTHLY DATA'!$A174,'WEEKLY DATA'!$B$11:$B$14577,'MONTHLY DATA'!$B174)</f>
        <v>391.875</v>
      </c>
      <c r="J174" s="78">
        <f>AVERAGEIFS('WEEKLY DATA'!J$11:J$14577,'WEEKLY DATA'!$A$11:$A$14577,'MONTHLY DATA'!$A174,'WEEKLY DATA'!$B$11:$B$14577,'MONTHLY DATA'!$B174)</f>
        <v>386.875</v>
      </c>
      <c r="K174" s="154">
        <f t="shared" si="109"/>
        <v>3.3388981636060189E-2</v>
      </c>
      <c r="L174" s="169">
        <f>AVERAGEIFS('WEEKLY DATA'!L$11:L$14577,'WEEKLY DATA'!$A$11:$A$14577,'MONTHLY DATA'!$A174,'WEEKLY DATA'!$B$11:$B$14577,'MONTHLY DATA'!$B174)</f>
        <v>440</v>
      </c>
      <c r="M174" s="78">
        <f>AVERAGEIFS('WEEKLY DATA'!M$11:M$14577,'WEEKLY DATA'!$A$11:$A$14577,'MONTHLY DATA'!$A174,'WEEKLY DATA'!$B$11:$B$14577,'MONTHLY DATA'!$B174)</f>
        <v>450</v>
      </c>
      <c r="N174" s="78">
        <f>AVERAGEIFS('WEEKLY DATA'!N$11:N$14577,'WEEKLY DATA'!$A$11:$A$14577,'MONTHLY DATA'!$A174,'WEEKLY DATA'!$B$11:$B$14577,'MONTHLY DATA'!$B174)</f>
        <v>445</v>
      </c>
      <c r="O174" s="154">
        <f t="shared" si="110"/>
        <v>-6.9735006973500324E-3</v>
      </c>
      <c r="P174" s="169">
        <f>AVERAGEIFS('WEEKLY DATA'!P$11:P$14577,'WEEKLY DATA'!$A$11:$A$14577,'MONTHLY DATA'!$A174,'WEEKLY DATA'!$B$11:$B$14577,'MONTHLY DATA'!$B174)</f>
        <v>405.625</v>
      </c>
      <c r="Q174" s="78">
        <f>AVERAGEIFS('WEEKLY DATA'!Q$11:Q$14577,'WEEKLY DATA'!$A$11:$A$14577,'MONTHLY DATA'!$A174,'WEEKLY DATA'!$B$11:$B$14577,'MONTHLY DATA'!$B174)</f>
        <v>415.625</v>
      </c>
      <c r="R174" s="78">
        <f>AVERAGEIFS('WEEKLY DATA'!R$11:R$14577,'WEEKLY DATA'!$A$11:$A$14577,'MONTHLY DATA'!$A174,'WEEKLY DATA'!$B$11:$B$14577,'MONTHLY DATA'!$B174)</f>
        <v>410.625</v>
      </c>
      <c r="S174" s="154">
        <f t="shared" si="111"/>
        <v>8.237232289950569E-2</v>
      </c>
      <c r="T174" s="169">
        <f>AVERAGEIFS('WEEKLY DATA'!T$11:T$14577,'WEEKLY DATA'!$A$11:$A$14577,'MONTHLY DATA'!$A174,'WEEKLY DATA'!$B$11:$B$14577,'MONTHLY DATA'!$B174)</f>
        <v>448.125</v>
      </c>
      <c r="U174" s="78">
        <f>AVERAGEIFS('WEEKLY DATA'!U$11:U$14577,'WEEKLY DATA'!$A$11:$A$14577,'MONTHLY DATA'!$A174,'WEEKLY DATA'!$B$11:$B$14577,'MONTHLY DATA'!$B174)</f>
        <v>458.125</v>
      </c>
      <c r="V174" s="78">
        <f>AVERAGEIFS('WEEKLY DATA'!V$11:V$14577,'WEEKLY DATA'!$A$11:$A$14577,'MONTHLY DATA'!$A174,'WEEKLY DATA'!$B$11:$B$14577,'MONTHLY DATA'!$B174)</f>
        <v>453.125</v>
      </c>
      <c r="W174" s="154">
        <f t="shared" si="112"/>
        <v>5.2249637155297624E-2</v>
      </c>
      <c r="X174" s="169">
        <f>AVERAGEIFS('WEEKLY DATA'!X$11:X$14577,'WEEKLY DATA'!$A$11:$A$14577,'MONTHLY DATA'!$A174,'WEEKLY DATA'!$B$11:$B$14577,'MONTHLY DATA'!$B174)</f>
        <v>430</v>
      </c>
      <c r="Y174" s="78">
        <f>AVERAGEIFS('WEEKLY DATA'!Y$11:Y$14577,'WEEKLY DATA'!$A$11:$A$14577,'MONTHLY DATA'!$A174,'WEEKLY DATA'!$B$11:$B$14577,'MONTHLY DATA'!$B174)</f>
        <v>440</v>
      </c>
      <c r="Z174" s="78">
        <f>AVERAGEIFS('WEEKLY DATA'!Z$11:Z$14577,'WEEKLY DATA'!$A$11:$A$14577,'MONTHLY DATA'!$A174,'WEEKLY DATA'!$B$11:$B$14577,'MONTHLY DATA'!$B174)</f>
        <v>435</v>
      </c>
      <c r="AA174" s="154">
        <f t="shared" si="113"/>
        <v>3.5714285714285809E-2</v>
      </c>
      <c r="AB174" s="169">
        <f>AVERAGEIFS('WEEKLY DATA'!AB$11:AB$14577,'WEEKLY DATA'!$A$11:$A$14577,'MONTHLY DATA'!$A174,'WEEKLY DATA'!$B$11:$B$14577,'MONTHLY DATA'!$B174)</f>
        <v>436.875</v>
      </c>
      <c r="AC174" s="78">
        <f>AVERAGEIFS('WEEKLY DATA'!AC$11:AC$14577,'WEEKLY DATA'!$A$11:$A$14577,'MONTHLY DATA'!$A174,'WEEKLY DATA'!$B$11:$B$14577,'MONTHLY DATA'!$B174)</f>
        <v>446.875</v>
      </c>
      <c r="AD174" s="78">
        <f>AVERAGEIFS('WEEKLY DATA'!AD$11:AD$14577,'WEEKLY DATA'!$A$11:$A$14577,'MONTHLY DATA'!$A174,'WEEKLY DATA'!$B$11:$B$14577,'MONTHLY DATA'!$B174)</f>
        <v>441.875</v>
      </c>
      <c r="AE174" s="154">
        <f t="shared" si="114"/>
        <v>4.2772861356932257E-2</v>
      </c>
      <c r="AF174" s="169">
        <f>AVERAGEIFS('WEEKLY DATA'!AF$11:AF$14577,'WEEKLY DATA'!$A$11:$A$14577,'MONTHLY DATA'!$A174,'WEEKLY DATA'!$B$11:$B$14577,'MONTHLY DATA'!$B174)</f>
        <v>420.625</v>
      </c>
      <c r="AG174" s="78">
        <f>AVERAGEIFS('WEEKLY DATA'!AG$11:AG$14577,'WEEKLY DATA'!$A$11:$A$14577,'MONTHLY DATA'!$A174,'WEEKLY DATA'!$B$11:$B$14577,'MONTHLY DATA'!$B174)</f>
        <v>430.625</v>
      </c>
      <c r="AH174" s="78">
        <f>AVERAGEIFS('WEEKLY DATA'!AH$11:AH$14577,'WEEKLY DATA'!$A$11:$A$14577,'MONTHLY DATA'!$A174,'WEEKLY DATA'!$B$11:$B$14577,'MONTHLY DATA'!$B174)</f>
        <v>425.625</v>
      </c>
      <c r="AI174" s="154">
        <f t="shared" si="115"/>
        <v>7.4132492113564652E-2</v>
      </c>
      <c r="AJ174" s="169">
        <f>AVERAGEIFS('WEEKLY DATA'!AJ$11:AJ$14577,'WEEKLY DATA'!$A$11:$A$14577,'MONTHLY DATA'!$A174,'WEEKLY DATA'!$B$11:$B$14577,'MONTHLY DATA'!$B174)</f>
        <v>378.75</v>
      </c>
      <c r="AK174" s="78">
        <f>AVERAGEIFS('WEEKLY DATA'!AK$11:AK$14577,'WEEKLY DATA'!$A$11:$A$14577,'MONTHLY DATA'!$A174,'WEEKLY DATA'!$B$11:$B$14577,'MONTHLY DATA'!$B174)</f>
        <v>388.75</v>
      </c>
      <c r="AL174" s="78">
        <f>AVERAGEIFS('WEEKLY DATA'!AL$11:AL$14577,'WEEKLY DATA'!$A$11:$A$14577,'MONTHLY DATA'!$A174,'WEEKLY DATA'!$B$11:$B$14577,'MONTHLY DATA'!$B174)</f>
        <v>383.75</v>
      </c>
      <c r="AM174" s="154">
        <f t="shared" si="116"/>
        <v>1.3201320132013139E-2</v>
      </c>
      <c r="AN174" s="169">
        <f>AVERAGEIFS('WEEKLY DATA'!AN$11:AN$14577,'WEEKLY DATA'!$A$11:$A$14577,'MONTHLY DATA'!$A174,'WEEKLY DATA'!$B$11:$B$14577,'MONTHLY DATA'!$B174)</f>
        <v>374.375</v>
      </c>
      <c r="AO174" s="78">
        <f>AVERAGEIFS('WEEKLY DATA'!AO$11:AO$14577,'WEEKLY DATA'!$A$11:$A$14577,'MONTHLY DATA'!$A174,'WEEKLY DATA'!$B$11:$B$14577,'MONTHLY DATA'!$B174)</f>
        <v>384.375</v>
      </c>
      <c r="AP174" s="78">
        <f>AVERAGEIFS('WEEKLY DATA'!AP$11:AP$14577,'WEEKLY DATA'!$A$11:$A$14577,'MONTHLY DATA'!$A174,'WEEKLY DATA'!$B$11:$B$14577,'MONTHLY DATA'!$B174)</f>
        <v>379.375</v>
      </c>
      <c r="AQ174" s="154">
        <f t="shared" si="117"/>
        <v>3.056027164685915E-2</v>
      </c>
      <c r="AR174" s="169">
        <f>AVERAGEIFS('WEEKLY DATA'!AR$11:AR$14577,'WEEKLY DATA'!$A$11:$A$14577,'MONTHLY DATA'!$A174,'WEEKLY DATA'!$B$11:$B$14577,'MONTHLY DATA'!$B174)</f>
        <v>415</v>
      </c>
      <c r="AS174" s="78">
        <f>AVERAGEIFS('WEEKLY DATA'!AS$11:AS$14577,'WEEKLY DATA'!$A$11:$A$14577,'MONTHLY DATA'!$A174,'WEEKLY DATA'!$B$11:$B$14577,'MONTHLY DATA'!$B174)</f>
        <v>425</v>
      </c>
      <c r="AT174" s="78">
        <f>AVERAGEIFS('WEEKLY DATA'!AT$11:AT$14577,'WEEKLY DATA'!$A$11:$A$14577,'MONTHLY DATA'!$A174,'WEEKLY DATA'!$B$11:$B$14577,'MONTHLY DATA'!$B174)</f>
        <v>420</v>
      </c>
      <c r="AU174" s="154">
        <f t="shared" si="118"/>
        <v>0</v>
      </c>
      <c r="AV174" s="169">
        <f>AVERAGEIFS('WEEKLY DATA'!AV$11:AV$14577,'WEEKLY DATA'!$A$11:$A$14577,'MONTHLY DATA'!$A174,'WEEKLY DATA'!$B$11:$B$14577,'MONTHLY DATA'!$B174)</f>
        <v>371.875</v>
      </c>
      <c r="AW174" s="78">
        <f>AVERAGEIFS('WEEKLY DATA'!AW$11:AW$14577,'WEEKLY DATA'!$A$11:$A$14577,'MONTHLY DATA'!$A174,'WEEKLY DATA'!$B$11:$B$14577,'MONTHLY DATA'!$B174)</f>
        <v>381.875</v>
      </c>
      <c r="AX174" s="78">
        <f>AVERAGEIFS('WEEKLY DATA'!AX$11:AX$14577,'WEEKLY DATA'!$A$11:$A$14577,'MONTHLY DATA'!$A174,'WEEKLY DATA'!$B$11:$B$14577,'MONTHLY DATA'!$B174)</f>
        <v>376.875</v>
      </c>
      <c r="AY174" s="154">
        <f t="shared" si="119"/>
        <v>1.8581081081081141E-2</v>
      </c>
      <c r="AZ174" s="169">
        <f>AVERAGEIFS('WEEKLY DATA'!AZ$11:AZ$14577,'WEEKLY DATA'!$A$11:$A$14577,'MONTHLY DATA'!$A174,'WEEKLY DATA'!$B$11:$B$14577,'MONTHLY DATA'!$B174)</f>
        <v>353.75</v>
      </c>
      <c r="BA174" s="78">
        <f>AVERAGEIFS('WEEKLY DATA'!BA$11:BA$14577,'WEEKLY DATA'!$A$11:$A$14577,'MONTHLY DATA'!$A174,'WEEKLY DATA'!$B$11:$B$14577,'MONTHLY DATA'!$B174)</f>
        <v>363.75</v>
      </c>
      <c r="BB174" s="78">
        <f>AVERAGEIFS('WEEKLY DATA'!BB$11:BB$14577,'WEEKLY DATA'!$A$11:$A$14577,'MONTHLY DATA'!$A174,'WEEKLY DATA'!$B$11:$B$14577,'MONTHLY DATA'!$B174)</f>
        <v>358.75</v>
      </c>
      <c r="BC174" s="154">
        <f t="shared" si="120"/>
        <v>3.4965034965035446E-3</v>
      </c>
      <c r="BD174" s="169">
        <f>AVERAGEIFS('WEEKLY DATA'!BD$11:BD$14577,'WEEKLY DATA'!$A$11:$A$14577,'MONTHLY DATA'!$A174,'WEEKLY DATA'!$B$11:$B$14577,'MONTHLY DATA'!$B174)</f>
        <v>335</v>
      </c>
      <c r="BE174" s="78">
        <f>AVERAGEIFS('WEEKLY DATA'!BE$11:BE$14577,'WEEKLY DATA'!$A$11:$A$14577,'MONTHLY DATA'!$A174,'WEEKLY DATA'!$B$11:$B$14577,'MONTHLY DATA'!$B174)</f>
        <v>345</v>
      </c>
      <c r="BF174" s="78">
        <f>AVERAGEIFS('WEEKLY DATA'!BF$11:BF$14577,'WEEKLY DATA'!$A$11:$A$14577,'MONTHLY DATA'!$A174,'WEEKLY DATA'!$B$11:$B$14577,'MONTHLY DATA'!$B174)</f>
        <v>340</v>
      </c>
      <c r="BG174" s="154">
        <f t="shared" si="121"/>
        <v>-1.4492753623188359E-2</v>
      </c>
      <c r="BH174" s="169">
        <f>AVERAGEIFS('WEEKLY DATA'!BH$11:BH$14577,'WEEKLY DATA'!$A$11:$A$14577,'MONTHLY DATA'!$A174,'WEEKLY DATA'!$B$11:$B$14577,'MONTHLY DATA'!$B174)</f>
        <v>415</v>
      </c>
      <c r="BI174" s="78">
        <f>AVERAGEIFS('WEEKLY DATA'!BI$11:BI$14577,'WEEKLY DATA'!$A$11:$A$14577,'MONTHLY DATA'!$A174,'WEEKLY DATA'!$B$11:$B$14577,'MONTHLY DATA'!$B174)</f>
        <v>425</v>
      </c>
      <c r="BJ174" s="78">
        <f>AVERAGEIFS('WEEKLY DATA'!BJ$11:BJ$14577,'WEEKLY DATA'!$A$11:$A$14577,'MONTHLY DATA'!$A174,'WEEKLY DATA'!$B$11:$B$14577,'MONTHLY DATA'!$B174)</f>
        <v>420</v>
      </c>
      <c r="BK174" s="154">
        <f t="shared" si="122"/>
        <v>0</v>
      </c>
      <c r="BL174" s="169">
        <f>AVERAGEIFS('WEEKLY DATA'!BL$11:BL$14577,'WEEKLY DATA'!$A$11:$A$14577,'MONTHLY DATA'!$A174,'WEEKLY DATA'!$B$11:$B$14577,'MONTHLY DATA'!$B174)</f>
        <v>356.875</v>
      </c>
      <c r="BM174" s="78">
        <f>AVERAGEIFS('WEEKLY DATA'!BM$11:BM$14577,'WEEKLY DATA'!$A$11:$A$14577,'MONTHLY DATA'!$A174,'WEEKLY DATA'!$B$11:$B$14577,'MONTHLY DATA'!$B174)</f>
        <v>366.875</v>
      </c>
      <c r="BN174" s="78">
        <f>AVERAGEIFS('WEEKLY DATA'!BN$11:BN$14577,'WEEKLY DATA'!$A$11:$A$14577,'MONTHLY DATA'!$A174,'WEEKLY DATA'!$B$11:$B$14577,'MONTHLY DATA'!$B174)</f>
        <v>361.875</v>
      </c>
      <c r="BO174" s="154">
        <f t="shared" si="123"/>
        <v>6.6298342541436517E-2</v>
      </c>
      <c r="BP174" s="78">
        <f>AVERAGEIFS('WEEKLY DATA'!BP$11:BP$14577,'WEEKLY DATA'!$A$11:$A$14577,'MONTHLY DATA'!$A174,'WEEKLY DATA'!$B$11:$B$14577,'MONTHLY DATA'!$B174)</f>
        <v>398.75</v>
      </c>
      <c r="BQ174" s="78">
        <f>AVERAGEIFS('WEEKLY DATA'!BQ$11:BQ$14577,'WEEKLY DATA'!$A$11:$A$14577,'MONTHLY DATA'!$A174,'WEEKLY DATA'!$B$11:$B$14577,'MONTHLY DATA'!$B174)</f>
        <v>408.75</v>
      </c>
      <c r="BR174" s="78">
        <f>AVERAGEIFS('WEEKLY DATA'!BR$11:BR$14577,'WEEKLY DATA'!$A$11:$A$14577,'MONTHLY DATA'!$A174,'WEEKLY DATA'!$B$11:$B$14577,'MONTHLY DATA'!$B174)</f>
        <v>403.75</v>
      </c>
      <c r="BS174" s="154">
        <f t="shared" si="124"/>
        <v>3.8585209003215493E-2</v>
      </c>
      <c r="BT174" s="78">
        <f>AVERAGEIFS('WEEKLY DATA'!BT$11:BT$14577,'WEEKLY DATA'!$A$11:$A$14577,'MONTHLY DATA'!$A174,'WEEKLY DATA'!$B$11:$B$14577,'MONTHLY DATA'!$B174)</f>
        <v>362.5</v>
      </c>
      <c r="BU174" s="78">
        <f>AVERAGEIFS('WEEKLY DATA'!BU$11:BU$14577,'WEEKLY DATA'!$A$11:$A$14577,'MONTHLY DATA'!$A174,'WEEKLY DATA'!$B$11:$B$14577,'MONTHLY DATA'!$B174)</f>
        <v>372.5</v>
      </c>
      <c r="BV174" s="78">
        <f>AVERAGEIFS('WEEKLY DATA'!BV$11:BV$14577,'WEEKLY DATA'!$A$11:$A$14577,'MONTHLY DATA'!$A174,'WEEKLY DATA'!$B$11:$B$14577,'MONTHLY DATA'!$B174)</f>
        <v>367.5</v>
      </c>
      <c r="BW174" s="154">
        <f t="shared" si="125"/>
        <v>-1.6977928692699651E-3</v>
      </c>
      <c r="BX174" s="78">
        <f>AVERAGEIFS('WEEKLY DATA'!BX$11:BX$14577,'WEEKLY DATA'!$A$11:$A$14577,'MONTHLY DATA'!$A174,'WEEKLY DATA'!$B$11:$B$14577,'MONTHLY DATA'!$B174)</f>
        <v>433.75</v>
      </c>
      <c r="BY174" s="78">
        <f>AVERAGEIFS('WEEKLY DATA'!BY$11:BY$14577,'WEEKLY DATA'!$A$11:$A$14577,'MONTHLY DATA'!$A174,'WEEKLY DATA'!$B$11:$B$14577,'MONTHLY DATA'!$B174)</f>
        <v>443.75</v>
      </c>
      <c r="BZ174" s="78">
        <f>AVERAGEIFS('WEEKLY DATA'!BZ$11:BZ$14577,'WEEKLY DATA'!$A$11:$A$14577,'MONTHLY DATA'!$A174,'WEEKLY DATA'!$B$11:$B$14577,'MONTHLY DATA'!$B174)</f>
        <v>438.75</v>
      </c>
      <c r="CA174" s="154">
        <f t="shared" si="126"/>
        <v>1.0071942446043147E-2</v>
      </c>
      <c r="CB174" s="78">
        <f>AVERAGEIFS('WEEKLY DATA'!CB$11:CB$14577,'WEEKLY DATA'!$A$11:$A$14577,'MONTHLY DATA'!$A174,'WEEKLY DATA'!$B$11:$B$14577,'MONTHLY DATA'!$B174)</f>
        <v>560.625</v>
      </c>
      <c r="CC174" s="78">
        <f>AVERAGEIFS('WEEKLY DATA'!CC$11:CC$14577,'WEEKLY DATA'!$A$11:$A$14577,'MONTHLY DATA'!$A174,'WEEKLY DATA'!$B$11:$B$14577,'MONTHLY DATA'!$B174)</f>
        <v>570.625</v>
      </c>
      <c r="CD174" s="78">
        <f>AVERAGEIFS('WEEKLY DATA'!CD$11:CD$14577,'WEEKLY DATA'!$A$11:$A$14577,'MONTHLY DATA'!$A174,'WEEKLY DATA'!$B$11:$B$14577,'MONTHLY DATA'!$B174)</f>
        <v>565.625</v>
      </c>
      <c r="CE174" s="154">
        <f t="shared" si="127"/>
        <v>1.0044642857142794E-2</v>
      </c>
      <c r="CF174" s="78">
        <f>AVERAGEIFS('WEEKLY DATA'!CF$11:CF$14577,'WEEKLY DATA'!$A$11:$A$14577,'MONTHLY DATA'!$A174,'WEEKLY DATA'!$B$11:$B$14577,'MONTHLY DATA'!$B174)</f>
        <v>373.125</v>
      </c>
      <c r="CG174" s="78">
        <f>AVERAGEIFS('WEEKLY DATA'!CG$11:CG$14577,'WEEKLY DATA'!$A$11:$A$14577,'MONTHLY DATA'!$A174,'WEEKLY DATA'!$B$11:$B$14577,'MONTHLY DATA'!$B174)</f>
        <v>383.125</v>
      </c>
      <c r="CH174" s="78">
        <f>AVERAGEIFS('WEEKLY DATA'!CH$11:CH$14577,'WEEKLY DATA'!$A$11:$A$14577,'MONTHLY DATA'!$A174,'WEEKLY DATA'!$B$11:$B$14577,'MONTHLY DATA'!$B174)</f>
        <v>378.125</v>
      </c>
      <c r="CI174" s="154">
        <f t="shared" si="128"/>
        <v>1.8518518518518601E-2</v>
      </c>
      <c r="CJ174" s="78">
        <f>AVERAGEIFS('WEEKLY DATA'!CJ$11:CJ$14577,'WEEKLY DATA'!$A$11:$A$14577,'MONTHLY DATA'!$A174,'WEEKLY DATA'!$B$11:$B$14577,'MONTHLY DATA'!$B174)</f>
        <v>330</v>
      </c>
      <c r="CK174" s="78">
        <f>AVERAGEIFS('WEEKLY DATA'!CK$11:CK$14577,'WEEKLY DATA'!$A$11:$A$14577,'MONTHLY DATA'!$A174,'WEEKLY DATA'!$B$11:$B$14577,'MONTHLY DATA'!$B174)</f>
        <v>340</v>
      </c>
      <c r="CL174" s="78">
        <f>AVERAGEIFS('WEEKLY DATA'!CL$11:CL$14577,'WEEKLY DATA'!$A$11:$A$14577,'MONTHLY DATA'!$A174,'WEEKLY DATA'!$B$11:$B$14577,'MONTHLY DATA'!$B174)</f>
        <v>335</v>
      </c>
      <c r="CM174" s="154">
        <f t="shared" si="129"/>
        <v>3.076923076923066E-2</v>
      </c>
      <c r="CN174" s="78">
        <f>AVERAGEIFS('WEEKLY DATA'!CN$11:CN$14577,'WEEKLY DATA'!$A$11:$A$14577,'MONTHLY DATA'!$A174,'WEEKLY DATA'!$B$11:$B$14577,'MONTHLY DATA'!$B174)</f>
        <v>433.75</v>
      </c>
      <c r="CO174" s="78">
        <f>AVERAGEIFS('WEEKLY DATA'!CO$11:CO$14577,'WEEKLY DATA'!$A$11:$A$14577,'MONTHLY DATA'!$A174,'WEEKLY DATA'!$B$11:$B$14577,'MONTHLY DATA'!$B174)</f>
        <v>443.75</v>
      </c>
      <c r="CP174" s="78">
        <f>AVERAGEIFS('WEEKLY DATA'!CP$11:CP$14577,'WEEKLY DATA'!$A$11:$A$14577,'MONTHLY DATA'!$A174,'WEEKLY DATA'!$B$11:$B$14577,'MONTHLY DATA'!$B174)</f>
        <v>438.75</v>
      </c>
      <c r="CQ174" s="154">
        <f t="shared" si="130"/>
        <v>1.0071942446043147E-2</v>
      </c>
      <c r="CR174" s="78">
        <f>AVERAGEIFS('WEEKLY DATA'!CR$11:CR$14577,'WEEKLY DATA'!$A$11:$A$14577,'MONTHLY DATA'!$A174,'WEEKLY DATA'!$B$11:$B$14577,'MONTHLY DATA'!$B174)</f>
        <v>545</v>
      </c>
      <c r="CS174" s="78">
        <f>AVERAGEIFS('WEEKLY DATA'!CS$11:CS$14577,'WEEKLY DATA'!$A$11:$A$14577,'MONTHLY DATA'!$A174,'WEEKLY DATA'!$B$11:$B$14577,'MONTHLY DATA'!$B174)</f>
        <v>555</v>
      </c>
      <c r="CT174" s="78">
        <f>AVERAGEIFS('WEEKLY DATA'!CT$11:CT$14577,'WEEKLY DATA'!$A$11:$A$14577,'MONTHLY DATA'!$A174,'WEEKLY DATA'!$B$11:$B$14577,'MONTHLY DATA'!$B174)</f>
        <v>550</v>
      </c>
      <c r="CU174" s="154">
        <f t="shared" si="131"/>
        <v>0</v>
      </c>
      <c r="CV174" s="169">
        <f>AVERAGEIFS('WEEKLY DATA'!CV$11:CV$14577,'WEEKLY DATA'!$A$11:$A$14577,'MONTHLY DATA'!$A174,'WEEKLY DATA'!$B$11:$B$14577,'MONTHLY DATA'!$B174)</f>
        <v>390.625</v>
      </c>
      <c r="CW174" s="78">
        <f>AVERAGEIFS('WEEKLY DATA'!CW$11:CW$14577,'WEEKLY DATA'!$A$11:$A$14577,'MONTHLY DATA'!$A174,'WEEKLY DATA'!$B$11:$B$14577,'MONTHLY DATA'!$B174)</f>
        <v>400.625</v>
      </c>
      <c r="CX174" s="78">
        <f>AVERAGEIFS('WEEKLY DATA'!CX$11:CX$14577,'WEEKLY DATA'!$A$11:$A$14577,'MONTHLY DATA'!$A174,'WEEKLY DATA'!$B$11:$B$14577,'MONTHLY DATA'!$B174)</f>
        <v>395.625</v>
      </c>
      <c r="CY174" s="154">
        <f t="shared" si="132"/>
        <v>3.1695721077653616E-3</v>
      </c>
      <c r="CZ174" s="169">
        <f>AVERAGEIFS('WEEKLY DATA'!CZ$11:CZ$14577,'WEEKLY DATA'!$A$11:$A$14577,'MONTHLY DATA'!$A174,'WEEKLY DATA'!$B$11:$B$14577,'MONTHLY DATA'!$B174)</f>
        <v>355.625</v>
      </c>
      <c r="DA174" s="78">
        <f>AVERAGEIFS('WEEKLY DATA'!DA$11:DA$14577,'WEEKLY DATA'!$A$11:$A$14577,'MONTHLY DATA'!$A174,'WEEKLY DATA'!$B$11:$B$14577,'MONTHLY DATA'!$B174)</f>
        <v>365.625</v>
      </c>
      <c r="DB174" s="78">
        <f>AVERAGEIFS('WEEKLY DATA'!DB$11:DB$14577,'WEEKLY DATA'!$A$11:$A$14577,'MONTHLY DATA'!$A174,'WEEKLY DATA'!$B$11:$B$14577,'MONTHLY DATA'!$B174)</f>
        <v>360.625</v>
      </c>
      <c r="DC174" s="154">
        <f t="shared" si="133"/>
        <v>1.4059753954305698E-2</v>
      </c>
      <c r="DD174" s="78">
        <f>AVERAGEIFS('WEEKLY DATA'!DD$11:DD$14577,'WEEKLY DATA'!$A$11:$A$14577,'MONTHLY DATA'!$A174,'WEEKLY DATA'!$B$11:$B$14577,'MONTHLY DATA'!$B174)</f>
        <v>448.75</v>
      </c>
      <c r="DE174" s="78">
        <f>AVERAGEIFS('WEEKLY DATA'!DE$11:DE$14577,'WEEKLY DATA'!$A$11:$A$14577,'MONTHLY DATA'!$A174,'WEEKLY DATA'!$B$11:$B$14577,'MONTHLY DATA'!$B174)</f>
        <v>458.75</v>
      </c>
      <c r="DF174" s="78">
        <f>AVERAGEIFS('WEEKLY DATA'!DF$11:DF$14577,'WEEKLY DATA'!$A$11:$A$14577,'MONTHLY DATA'!$A174,'WEEKLY DATA'!$B$11:$B$14577,'MONTHLY DATA'!$B174)</f>
        <v>453.75</v>
      </c>
      <c r="DG174" s="154">
        <f t="shared" si="134"/>
        <v>8.3333333333333037E-3</v>
      </c>
      <c r="DH174" s="78">
        <f>AVERAGEIFS('WEEKLY DATA'!DH$11:DH$14577,'WEEKLY DATA'!$A$11:$A$14577,'MONTHLY DATA'!$A174,'WEEKLY DATA'!$B$11:$B$14577,'MONTHLY DATA'!$B174)</f>
        <v>543.75</v>
      </c>
      <c r="DI174" s="78">
        <f>AVERAGEIFS('WEEKLY DATA'!DI$11:DI$14577,'WEEKLY DATA'!$A$11:$A$14577,'MONTHLY DATA'!$A174,'WEEKLY DATA'!$B$11:$B$14577,'MONTHLY DATA'!$B174)</f>
        <v>553.75</v>
      </c>
      <c r="DJ174" s="78">
        <f>AVERAGEIFS('WEEKLY DATA'!DJ$11:DJ$14577,'WEEKLY DATA'!$A$11:$A$14577,'MONTHLY DATA'!$A174,'WEEKLY DATA'!$B$11:$B$14577,'MONTHLY DATA'!$B174)</f>
        <v>548.75</v>
      </c>
      <c r="DK174" s="154">
        <f t="shared" si="135"/>
        <v>-2.2727272727273151E-3</v>
      </c>
      <c r="DL174" s="169">
        <f>AVERAGEIFS('WEEKLY DATA'!DL$11:DL$14577,'WEEKLY DATA'!$A$11:$A$14577,'MONTHLY DATA'!$A174,'WEEKLY DATA'!$B$11:$B$14577,'MONTHLY DATA'!$B174)</f>
        <v>375.625</v>
      </c>
      <c r="DM174" s="78">
        <f>AVERAGEIFS('WEEKLY DATA'!DM$11:DM$14577,'WEEKLY DATA'!$A$11:$A$14577,'MONTHLY DATA'!$A174,'WEEKLY DATA'!$B$11:$B$14577,'MONTHLY DATA'!$B174)</f>
        <v>385.625</v>
      </c>
      <c r="DN174" s="78">
        <f>AVERAGEIFS('WEEKLY DATA'!DN$11:DN$14577,'WEEKLY DATA'!$A$11:$A$14577,'MONTHLY DATA'!$A174,'WEEKLY DATA'!$B$11:$B$14577,'MONTHLY DATA'!$B174)</f>
        <v>380.625</v>
      </c>
      <c r="DO174" s="154">
        <f t="shared" si="136"/>
        <v>-8.1433224755700362E-3</v>
      </c>
      <c r="DP174" s="78">
        <f>AVERAGEIFS('WEEKLY DATA'!DP$11:DP$14577,'WEEKLY DATA'!$A$11:$A$14577,'MONTHLY DATA'!$A174,'WEEKLY DATA'!$B$11:$B$14577,'MONTHLY DATA'!$B174)</f>
        <v>319.375</v>
      </c>
      <c r="DQ174" s="78">
        <f>AVERAGEIFS('WEEKLY DATA'!DQ$11:DQ$14577,'WEEKLY DATA'!$A$11:$A$14577,'MONTHLY DATA'!$A174,'WEEKLY DATA'!$B$11:$B$14577,'MONTHLY DATA'!$B174)</f>
        <v>329.375</v>
      </c>
      <c r="DR174" s="78">
        <f>AVERAGEIFS('WEEKLY DATA'!DR$11:DR$14577,'WEEKLY DATA'!$A$11:$A$14577,'MONTHLY DATA'!$A174,'WEEKLY DATA'!$B$11:$B$14577,'MONTHLY DATA'!$B174)</f>
        <v>324.375</v>
      </c>
      <c r="DS174" s="154">
        <f t="shared" si="137"/>
        <v>2.5691699604743157E-2</v>
      </c>
      <c r="DT174" s="78">
        <f>AVERAGEIFS('WEEKLY DATA'!DT$11:DT$14577,'WEEKLY DATA'!$A$11:$A$14577,'MONTHLY DATA'!$A174,'WEEKLY DATA'!$B$11:$B$14577,'MONTHLY DATA'!$B174)</f>
        <v>448.75</v>
      </c>
      <c r="DU174" s="78">
        <f>AVERAGEIFS('WEEKLY DATA'!DU$11:DU$14577,'WEEKLY DATA'!$A$11:$A$14577,'MONTHLY DATA'!$A174,'WEEKLY DATA'!$B$11:$B$14577,'MONTHLY DATA'!$B174)</f>
        <v>458.75</v>
      </c>
      <c r="DV174" s="78">
        <f>AVERAGEIFS('WEEKLY DATA'!DV$11:DV$14577,'WEEKLY DATA'!$A$11:$A$14577,'MONTHLY DATA'!$A174,'WEEKLY DATA'!$B$11:$B$14577,'MONTHLY DATA'!$B174)</f>
        <v>453.75</v>
      </c>
      <c r="DW174" s="154">
        <f t="shared" si="138"/>
        <v>8.3333333333333037E-3</v>
      </c>
      <c r="DX174" s="78">
        <f>AVERAGEIFS('WEEKLY DATA'!DX$11:DX$14577,'WEEKLY DATA'!$A$11:$A$14577,'MONTHLY DATA'!$A174,'WEEKLY DATA'!$B$11:$B$14577,'MONTHLY DATA'!$B174)</f>
        <v>528.75</v>
      </c>
      <c r="DY174" s="78">
        <f>AVERAGEIFS('WEEKLY DATA'!DY$11:DY$14577,'WEEKLY DATA'!$A$11:$A$14577,'MONTHLY DATA'!$A174,'WEEKLY DATA'!$B$11:$B$14577,'MONTHLY DATA'!$B174)</f>
        <v>538.75</v>
      </c>
      <c r="DZ174" s="78">
        <f>AVERAGEIFS('WEEKLY DATA'!DZ$11:DZ$14577,'WEEKLY DATA'!$A$11:$A$14577,'MONTHLY DATA'!$A174,'WEEKLY DATA'!$B$11:$B$14577,'MONTHLY DATA'!$B174)</f>
        <v>533.75</v>
      </c>
      <c r="EA174" s="154">
        <f t="shared" si="139"/>
        <v>-2.3364485981308691E-3</v>
      </c>
      <c r="EB174" s="78">
        <f>AVERAGEIFS('WEEKLY DATA'!EB$11:EB$14577,'WEEKLY DATA'!$A$11:$A$14577,'MONTHLY DATA'!$A174,'WEEKLY DATA'!$B$11:$B$14577,'MONTHLY DATA'!$B174)</f>
        <v>385.625</v>
      </c>
      <c r="EC174" s="78">
        <f>AVERAGEIFS('WEEKLY DATA'!EC$11:EC$14577,'WEEKLY DATA'!$A$11:$A$14577,'MONTHLY DATA'!$A174,'WEEKLY DATA'!$B$11:$B$14577,'MONTHLY DATA'!$B174)</f>
        <v>395.625</v>
      </c>
      <c r="ED174" s="78">
        <f>AVERAGEIFS('WEEKLY DATA'!ED$11:ED$14577,'WEEKLY DATA'!$A$11:$A$14577,'MONTHLY DATA'!$A174,'WEEKLY DATA'!$B$11:$B$14577,'MONTHLY DATA'!$B174)</f>
        <v>390.625</v>
      </c>
      <c r="EE174" s="154">
        <f t="shared" si="140"/>
        <v>3.9933444259567352E-2</v>
      </c>
      <c r="EF174" s="169">
        <f>AVERAGEIFS('WEEKLY DATA'!EF$11:EF$14577,'WEEKLY DATA'!$A$11:$A$14577,'MONTHLY DATA'!$A174,'WEEKLY DATA'!$B$11:$B$14577,'MONTHLY DATA'!$B174)</f>
        <v>324.375</v>
      </c>
      <c r="EG174" s="78">
        <f>AVERAGEIFS('WEEKLY DATA'!EG$11:EG$14577,'WEEKLY DATA'!$A$11:$A$14577,'MONTHLY DATA'!$A174,'WEEKLY DATA'!$B$11:$B$14577,'MONTHLY DATA'!$B174)</f>
        <v>334.375</v>
      </c>
      <c r="EH174" s="78">
        <f>AVERAGEIFS('WEEKLY DATA'!EH$11:EH$14577,'WEEKLY DATA'!$A$11:$A$14577,'MONTHLY DATA'!$A174,'WEEKLY DATA'!$B$11:$B$14577,'MONTHLY DATA'!$B174)</f>
        <v>329.375</v>
      </c>
      <c r="EI174" s="154">
        <f t="shared" si="141"/>
        <v>6.68016194331984E-2</v>
      </c>
      <c r="EJ174" s="78">
        <f>AVERAGEIFS('WEEKLY DATA'!EJ$11:EJ$14577,'WEEKLY DATA'!$A$11:$A$14577,'MONTHLY DATA'!$A174,'WEEKLY DATA'!$B$11:$B$14577,'MONTHLY DATA'!$B174)</f>
        <v>440</v>
      </c>
      <c r="EK174" s="78">
        <f>AVERAGEIFS('WEEKLY DATA'!EK$11:EK$14577,'WEEKLY DATA'!$A$11:$A$14577,'MONTHLY DATA'!$A174,'WEEKLY DATA'!$B$11:$B$14577,'MONTHLY DATA'!$B174)</f>
        <v>450</v>
      </c>
      <c r="EL174" s="78">
        <f>AVERAGEIFS('WEEKLY DATA'!EL$11:EL$14577,'WEEKLY DATA'!$A$11:$A$14577,'MONTHLY DATA'!$A174,'WEEKLY DATA'!$B$11:$B$14577,'MONTHLY DATA'!$B174)</f>
        <v>445</v>
      </c>
      <c r="EM174" s="154">
        <f t="shared" si="142"/>
        <v>-1.1111111111111072E-2</v>
      </c>
      <c r="EN174" s="78">
        <f>AVERAGEIFS('WEEKLY DATA'!EN$11:EN$14577,'WEEKLY DATA'!$A$11:$A$14577,'MONTHLY DATA'!$A174,'WEEKLY DATA'!$B$11:$B$14577,'MONTHLY DATA'!$B174)</f>
        <v>573.75</v>
      </c>
      <c r="EO174" s="78">
        <f>AVERAGEIFS('WEEKLY DATA'!EO$11:EO$14577,'WEEKLY DATA'!$A$11:$A$14577,'MONTHLY DATA'!$A174,'WEEKLY DATA'!$B$11:$B$14577,'MONTHLY DATA'!$B174)</f>
        <v>583.75</v>
      </c>
      <c r="EP174" s="78">
        <f>AVERAGEIFS('WEEKLY DATA'!EP$11:EP$14577,'WEEKLY DATA'!$A$11:$A$14577,'MONTHLY DATA'!$A174,'WEEKLY DATA'!$B$11:$B$14577,'MONTHLY DATA'!$B174)</f>
        <v>578.75</v>
      </c>
      <c r="EQ174" s="154">
        <f t="shared" si="143"/>
        <v>-2.1551724137931494E-3</v>
      </c>
      <c r="ER174" s="78">
        <f>AVERAGEIFS('WEEKLY DATA'!ER$11:ER$14577,'WEEKLY DATA'!$A$11:$A$14577,'MONTHLY DATA'!$A174,'WEEKLY DATA'!$B$11:$B$14577,'MONTHLY DATA'!$B174)</f>
        <v>386.25</v>
      </c>
      <c r="ES174" s="78">
        <f>AVERAGEIFS('WEEKLY DATA'!ES$11:ES$14577,'WEEKLY DATA'!$A$11:$A$14577,'MONTHLY DATA'!$A174,'WEEKLY DATA'!$B$11:$B$14577,'MONTHLY DATA'!$B174)</f>
        <v>396.25</v>
      </c>
      <c r="ET174" s="78">
        <f>AVERAGEIFS('WEEKLY DATA'!ET$11:ET$14577,'WEEKLY DATA'!$A$11:$A$14577,'MONTHLY DATA'!$A174,'WEEKLY DATA'!$B$11:$B$14577,'MONTHLY DATA'!$B174)</f>
        <v>391.25</v>
      </c>
      <c r="EU174" s="154">
        <f t="shared" si="144"/>
        <v>3.4710743801652955E-2</v>
      </c>
      <c r="EV174" s="78">
        <f>AVERAGEIFS('WEEKLY DATA'!EV$11:EV$14577,'WEEKLY DATA'!$A$11:$A$14577,'MONTHLY DATA'!$A174,'WEEKLY DATA'!$B$11:$B$14577,'MONTHLY DATA'!$B174)</f>
        <v>357.5</v>
      </c>
      <c r="EW174" s="78">
        <f>AVERAGEIFS('WEEKLY DATA'!EW$11:EW$14577,'WEEKLY DATA'!$A$11:$A$14577,'MONTHLY DATA'!$A174,'WEEKLY DATA'!$B$11:$B$14577,'MONTHLY DATA'!$B174)</f>
        <v>367.5</v>
      </c>
      <c r="EX174" s="78">
        <f>AVERAGEIFS('WEEKLY DATA'!EX$11:EX$14577,'WEEKLY DATA'!$A$11:$A$14577,'MONTHLY DATA'!$A174,'WEEKLY DATA'!$B$11:$B$14577,'MONTHLY DATA'!$B174)</f>
        <v>362.5</v>
      </c>
      <c r="EY174" s="154">
        <f t="shared" si="145"/>
        <v>7.4074074074074181E-2</v>
      </c>
      <c r="EZ174" s="78">
        <f>AVERAGEIFS('WEEKLY DATA'!EZ$11:EZ$14577,'WEEKLY DATA'!$A$11:$A$14577,'MONTHLY DATA'!$A174,'WEEKLY DATA'!$B$11:$B$14577,'MONTHLY DATA'!$B174)</f>
        <v>445</v>
      </c>
      <c r="FA174" s="78">
        <f>AVERAGEIFS('WEEKLY DATA'!FA$11:FA$14577,'WEEKLY DATA'!$A$11:$A$14577,'MONTHLY DATA'!$A174,'WEEKLY DATA'!$B$11:$B$14577,'MONTHLY DATA'!$B174)</f>
        <v>455</v>
      </c>
      <c r="FB174" s="78">
        <f>AVERAGEIFS('WEEKLY DATA'!FB$11:FB$14577,'WEEKLY DATA'!$A$11:$A$14577,'MONTHLY DATA'!$A174,'WEEKLY DATA'!$B$11:$B$14577,'MONTHLY DATA'!$B174)</f>
        <v>450</v>
      </c>
      <c r="FC174" s="154">
        <f t="shared" si="146"/>
        <v>-2.7700831024930483E-3</v>
      </c>
      <c r="FD174" s="78">
        <f>AVERAGEIFS('WEEKLY DATA'!FD$11:FD$14577,'WEEKLY DATA'!$A$11:$A$14577,'MONTHLY DATA'!$A174,'WEEKLY DATA'!$B$11:$B$14577,'MONTHLY DATA'!$B174)</f>
        <v>384.375</v>
      </c>
      <c r="FE174" s="78">
        <f>AVERAGEIFS('WEEKLY DATA'!FE$11:FE$14577,'WEEKLY DATA'!$A$11:$A$14577,'MONTHLY DATA'!$A174,'WEEKLY DATA'!$B$11:$B$14577,'MONTHLY DATA'!$B174)</f>
        <v>394.375</v>
      </c>
      <c r="FF174" s="78">
        <f>AVERAGEIFS('WEEKLY DATA'!FF$11:FF$14577,'WEEKLY DATA'!$A$11:$A$14577,'MONTHLY DATA'!$A174,'WEEKLY DATA'!$B$11:$B$14577,'MONTHLY DATA'!$B174)</f>
        <v>389.375</v>
      </c>
      <c r="FG174" s="154">
        <f t="shared" si="147"/>
        <v>0</v>
      </c>
      <c r="FH174" s="78">
        <f>AVERAGEIFS('WEEKLY DATA'!FH$11:FH$14577,'WEEKLY DATA'!$A$11:$A$14577,'MONTHLY DATA'!$A174,'WEEKLY DATA'!$B$11:$B$14577,'MONTHLY DATA'!$B174)</f>
        <v>362.5</v>
      </c>
      <c r="FI174" s="78">
        <f>AVERAGEIFS('WEEKLY DATA'!FI$11:FI$14577,'WEEKLY DATA'!$A$11:$A$14577,'MONTHLY DATA'!$A174,'WEEKLY DATA'!$B$11:$B$14577,'MONTHLY DATA'!$B174)</f>
        <v>372.5</v>
      </c>
      <c r="FJ174" s="78">
        <f>AVERAGEIFS('WEEKLY DATA'!FJ$11:FJ$14577,'WEEKLY DATA'!$A$11:$A$14577,'MONTHLY DATA'!$A174,'WEEKLY DATA'!$B$11:$B$14577,'MONTHLY DATA'!$B174)</f>
        <v>367.5</v>
      </c>
      <c r="FK174" s="154">
        <f t="shared" si="148"/>
        <v>1.906412478336228E-2</v>
      </c>
      <c r="FL174" s="169">
        <f>AVERAGEIFS('WEEKLY DATA'!FL$11:FL$14577,'WEEKLY DATA'!$A$11:$A$14577,'MONTHLY DATA'!$A174,'WEEKLY DATA'!$B$11:$B$14577,'MONTHLY DATA'!$B174)</f>
        <v>330</v>
      </c>
      <c r="FM174" s="78">
        <f>AVERAGEIFS('WEEKLY DATA'!FM$11:FM$14577,'WEEKLY DATA'!$A$11:$A$14577,'MONTHLY DATA'!$A174,'WEEKLY DATA'!$B$11:$B$14577,'MONTHLY DATA'!$B174)</f>
        <v>340</v>
      </c>
      <c r="FN174" s="78">
        <f>AVERAGEIFS('WEEKLY DATA'!FN$11:FN$14577,'WEEKLY DATA'!$A$11:$A$14577,'MONTHLY DATA'!$A174,'WEEKLY DATA'!$B$11:$B$14577,'MONTHLY DATA'!$B174)</f>
        <v>335</v>
      </c>
      <c r="FO174" s="154">
        <f t="shared" si="149"/>
        <v>0.1051546391752578</v>
      </c>
      <c r="FP174" s="78">
        <f>AVERAGEIFS('WEEKLY DATA'!FP$11:FP$14577,'WEEKLY DATA'!$A$11:$A$14577,'MONTHLY DATA'!$A174,'WEEKLY DATA'!$B$11:$B$14577,'MONTHLY DATA'!$B174)</f>
        <v>315</v>
      </c>
      <c r="FQ174" s="78">
        <f>AVERAGEIFS('WEEKLY DATA'!FQ$11:FQ$14577,'WEEKLY DATA'!$A$11:$A$14577,'MONTHLY DATA'!$A174,'WEEKLY DATA'!$B$11:$B$14577,'MONTHLY DATA'!$B174)</f>
        <v>325</v>
      </c>
      <c r="FR174" s="78">
        <f>AVERAGEIFS('WEEKLY DATA'!FR$11:FR$14577,'WEEKLY DATA'!$A$11:$A$14577,'MONTHLY DATA'!$A174,'WEEKLY DATA'!$B$11:$B$14577,'MONTHLY DATA'!$B174)</f>
        <v>320</v>
      </c>
      <c r="FS174" s="154">
        <f t="shared" si="150"/>
        <v>0</v>
      </c>
      <c r="FT174" s="78">
        <f>AVERAGEIFS('WEEKLY DATA'!FT$11:FT$14577,'WEEKLY DATA'!$A$11:$A$14577,'MONTHLY DATA'!$A174,'WEEKLY DATA'!$B$11:$B$14577,'MONTHLY DATA'!$B174)</f>
        <v>328.75</v>
      </c>
      <c r="FU174" s="78">
        <f>AVERAGEIFS('WEEKLY DATA'!FU$11:FU$14577,'WEEKLY DATA'!$A$11:$A$14577,'MONTHLY DATA'!$A174,'WEEKLY DATA'!$B$11:$B$14577,'MONTHLY DATA'!$B174)</f>
        <v>338.75</v>
      </c>
      <c r="FV174" s="78">
        <f>AVERAGEIFS('WEEKLY DATA'!FV$11:FV$14577,'WEEKLY DATA'!$A$11:$A$14577,'MONTHLY DATA'!$A174,'WEEKLY DATA'!$B$11:$B$14577,'MONTHLY DATA'!$B174)</f>
        <v>333.75</v>
      </c>
      <c r="FW174" s="154">
        <f t="shared" si="151"/>
        <v>9.2024539877300526E-2</v>
      </c>
      <c r="FX174" s="78">
        <f>AVERAGEIFS('WEEKLY DATA'!FX$11:FX$14577,'WEEKLY DATA'!$A$11:$A$14577,'MONTHLY DATA'!$A174,'WEEKLY DATA'!$B$11:$B$14577,'MONTHLY DATA'!$B174)</f>
        <v>368.125</v>
      </c>
      <c r="FY174" s="78">
        <f>AVERAGEIFS('WEEKLY DATA'!FY$11:FY$14577,'WEEKLY DATA'!$A$11:$A$14577,'MONTHLY DATA'!$A174,'WEEKLY DATA'!$B$11:$B$14577,'MONTHLY DATA'!$B174)</f>
        <v>378.125</v>
      </c>
      <c r="FZ174" s="78">
        <f>AVERAGEIFS('WEEKLY DATA'!FZ$11:FZ$14577,'WEEKLY DATA'!$A$11:$A$14577,'MONTHLY DATA'!$A174,'WEEKLY DATA'!$B$11:$B$14577,'MONTHLY DATA'!$B174)</f>
        <v>373.125</v>
      </c>
      <c r="GA174" s="154">
        <f t="shared" si="152"/>
        <v>4.006968641114983E-2</v>
      </c>
      <c r="GB174" s="78">
        <f>AVERAGEIFS('WEEKLY DATA'!GB$11:GB$14577,'WEEKLY DATA'!$A$11:$A$14577,'MONTHLY DATA'!$A174,'WEEKLY DATA'!$B$11:$B$14577,'MONTHLY DATA'!$B174)</f>
        <v>480.625</v>
      </c>
      <c r="GC174" s="78">
        <f>AVERAGEIFS('WEEKLY DATA'!GC$11:GC$14577,'WEEKLY DATA'!$A$11:$A$14577,'MONTHLY DATA'!$A174,'WEEKLY DATA'!$B$11:$B$14577,'MONTHLY DATA'!$B174)</f>
        <v>490.625</v>
      </c>
      <c r="GD174" s="78">
        <f>AVERAGEIFS('WEEKLY DATA'!GD$11:GD$14577,'WEEKLY DATA'!$A$11:$A$14577,'MONTHLY DATA'!$A174,'WEEKLY DATA'!$B$11:$B$14577,'MONTHLY DATA'!$B174)</f>
        <v>485.625</v>
      </c>
      <c r="GE174" s="154">
        <f t="shared" si="153"/>
        <v>2.580645161290418E-3</v>
      </c>
      <c r="GF174" s="169">
        <f>AVERAGEIFS('WEEKLY DATA'!GF$11:GF$14577,'WEEKLY DATA'!$A$11:$A$14577,'MONTHLY DATA'!$A174,'WEEKLY DATA'!$B$11:$B$14577,'MONTHLY DATA'!$B174)</f>
        <v>445.625</v>
      </c>
      <c r="GG174" s="78">
        <f>AVERAGEIFS('WEEKLY DATA'!GG$11:GG$14577,'WEEKLY DATA'!$A$11:$A$14577,'MONTHLY DATA'!$A174,'WEEKLY DATA'!$B$11:$B$14577,'MONTHLY DATA'!$B174)</f>
        <v>455.625</v>
      </c>
      <c r="GH174" s="78">
        <f>AVERAGEIFS('WEEKLY DATA'!GH$11:GH$14577,'WEEKLY DATA'!$A$11:$A$14577,'MONTHLY DATA'!$A174,'WEEKLY DATA'!$B$11:$B$14577,'MONTHLY DATA'!$B174)</f>
        <v>450.625</v>
      </c>
      <c r="GI174" s="154">
        <f t="shared" si="154"/>
        <v>1.1220196353436185E-2</v>
      </c>
      <c r="GJ174" s="78">
        <f>AVERAGEIFS('WEEKLY DATA'!GJ$11:GJ$14577,'WEEKLY DATA'!$A$11:$A$14577,'MONTHLY DATA'!$A174,'WEEKLY DATA'!$B$11:$B$14577,'MONTHLY DATA'!$B174)</f>
        <v>458.75</v>
      </c>
      <c r="GK174" s="78">
        <f>AVERAGEIFS('WEEKLY DATA'!GK$11:GK$14577,'WEEKLY DATA'!$A$11:$A$14577,'MONTHLY DATA'!$A174,'WEEKLY DATA'!$B$11:$B$14577,'MONTHLY DATA'!$B174)</f>
        <v>468.75</v>
      </c>
      <c r="GL174" s="78">
        <f>AVERAGEIFS('WEEKLY DATA'!GL$11:GL$14577,'WEEKLY DATA'!$A$11:$A$14577,'MONTHLY DATA'!$A174,'WEEKLY DATA'!$B$11:$B$14577,'MONTHLY DATA'!$B174)</f>
        <v>463.75</v>
      </c>
      <c r="GM174" s="154">
        <f t="shared" si="155"/>
        <v>8.152173913043459E-3</v>
      </c>
      <c r="GN174" s="78">
        <f>AVERAGEIFS('WEEKLY DATA'!GN$11:GN$14577,'WEEKLY DATA'!$A$11:$A$14577,'MONTHLY DATA'!$A174,'WEEKLY DATA'!$B$11:$B$14577,'MONTHLY DATA'!$B174)</f>
        <v>633.75</v>
      </c>
      <c r="GO174" s="78">
        <f>AVERAGEIFS('WEEKLY DATA'!GO$11:GO$14577,'WEEKLY DATA'!$A$11:$A$14577,'MONTHLY DATA'!$A174,'WEEKLY DATA'!$B$11:$B$14577,'MONTHLY DATA'!$B174)</f>
        <v>643.75</v>
      </c>
      <c r="GP174" s="78">
        <f>AVERAGEIFS('WEEKLY DATA'!GP$11:GP$14577,'WEEKLY DATA'!$A$11:$A$14577,'MONTHLY DATA'!$A174,'WEEKLY DATA'!$B$11:$B$14577,'MONTHLY DATA'!$B174)</f>
        <v>638.75</v>
      </c>
      <c r="GQ174" s="154">
        <f t="shared" si="156"/>
        <v>-1.953125E-3</v>
      </c>
      <c r="GR174" s="78"/>
    </row>
    <row r="175" spans="1:200" ht="15.75" x14ac:dyDescent="0.25">
      <c r="A175">
        <f t="shared" si="106"/>
        <v>9</v>
      </c>
      <c r="B175">
        <f t="shared" si="107"/>
        <v>2023</v>
      </c>
      <c r="C175" s="86">
        <v>45170</v>
      </c>
      <c r="D175" s="78">
        <f>AVERAGEIFS('WEEKLY DATA'!D$11:D$14577,'WEEKLY DATA'!$A$11:$A$14577,'MONTHLY DATA'!$A175,'WEEKLY DATA'!$B$11:$B$14577,'MONTHLY DATA'!$B175)</f>
        <v>454</v>
      </c>
      <c r="E175" s="78">
        <f>AVERAGEIFS('WEEKLY DATA'!E$11:E$14577,'WEEKLY DATA'!$A$11:$A$14577,'MONTHLY DATA'!$A175,'WEEKLY DATA'!$B$11:$B$14577,'MONTHLY DATA'!$B175)</f>
        <v>464</v>
      </c>
      <c r="F175" s="78">
        <f>AVERAGEIFS('WEEKLY DATA'!F$11:F$14577,'WEEKLY DATA'!$A$11:$A$14577,'MONTHLY DATA'!$A175,'WEEKLY DATA'!$B$11:$B$14577,'MONTHLY DATA'!$B175)</f>
        <v>459</v>
      </c>
      <c r="G175" s="154">
        <f t="shared" si="108"/>
        <v>0.12293577981651382</v>
      </c>
      <c r="H175" s="169">
        <f>AVERAGEIFS('WEEKLY DATA'!H$11:H$14577,'WEEKLY DATA'!$A$11:$A$14577,'MONTHLY DATA'!$A175,'WEEKLY DATA'!$B$11:$B$14577,'MONTHLY DATA'!$B175)</f>
        <v>441.5</v>
      </c>
      <c r="I175" s="78">
        <f>AVERAGEIFS('WEEKLY DATA'!I$11:I$14577,'WEEKLY DATA'!$A$11:$A$14577,'MONTHLY DATA'!$A175,'WEEKLY DATA'!$B$11:$B$14577,'MONTHLY DATA'!$B175)</f>
        <v>451.5</v>
      </c>
      <c r="J175" s="78">
        <f>AVERAGEIFS('WEEKLY DATA'!J$11:J$14577,'WEEKLY DATA'!$A$11:$A$14577,'MONTHLY DATA'!$A175,'WEEKLY DATA'!$B$11:$B$14577,'MONTHLY DATA'!$B175)</f>
        <v>446.5</v>
      </c>
      <c r="K175" s="154">
        <f t="shared" si="109"/>
        <v>0.15411954765751212</v>
      </c>
      <c r="L175" s="169">
        <f>AVERAGEIFS('WEEKLY DATA'!L$11:L$14577,'WEEKLY DATA'!$A$11:$A$14577,'MONTHLY DATA'!$A175,'WEEKLY DATA'!$B$11:$B$14577,'MONTHLY DATA'!$B175)</f>
        <v>450</v>
      </c>
      <c r="M175" s="78">
        <f>AVERAGEIFS('WEEKLY DATA'!M$11:M$14577,'WEEKLY DATA'!$A$11:$A$14577,'MONTHLY DATA'!$A175,'WEEKLY DATA'!$B$11:$B$14577,'MONTHLY DATA'!$B175)</f>
        <v>460</v>
      </c>
      <c r="N175" s="78">
        <f>AVERAGEIFS('WEEKLY DATA'!N$11:N$14577,'WEEKLY DATA'!$A$11:$A$14577,'MONTHLY DATA'!$A175,'WEEKLY DATA'!$B$11:$B$14577,'MONTHLY DATA'!$B175)</f>
        <v>455</v>
      </c>
      <c r="O175" s="154">
        <f t="shared" si="110"/>
        <v>2.2471910112359605E-2</v>
      </c>
      <c r="P175" s="169">
        <f>AVERAGEIFS('WEEKLY DATA'!P$11:P$14577,'WEEKLY DATA'!$A$11:$A$14577,'MONTHLY DATA'!$A175,'WEEKLY DATA'!$B$11:$B$14577,'MONTHLY DATA'!$B175)</f>
        <v>434.5</v>
      </c>
      <c r="Q175" s="78">
        <f>AVERAGEIFS('WEEKLY DATA'!Q$11:Q$14577,'WEEKLY DATA'!$A$11:$A$14577,'MONTHLY DATA'!$A175,'WEEKLY DATA'!$B$11:$B$14577,'MONTHLY DATA'!$B175)</f>
        <v>444.5</v>
      </c>
      <c r="R175" s="78">
        <f>AVERAGEIFS('WEEKLY DATA'!R$11:R$14577,'WEEKLY DATA'!$A$11:$A$14577,'MONTHLY DATA'!$A175,'WEEKLY DATA'!$B$11:$B$14577,'MONTHLY DATA'!$B175)</f>
        <v>439.5</v>
      </c>
      <c r="S175" s="154">
        <f t="shared" si="111"/>
        <v>7.0319634703196243E-2</v>
      </c>
      <c r="T175" s="169">
        <f>AVERAGEIFS('WEEKLY DATA'!T$11:T$14577,'WEEKLY DATA'!$A$11:$A$14577,'MONTHLY DATA'!$A175,'WEEKLY DATA'!$B$11:$B$14577,'MONTHLY DATA'!$B175)</f>
        <v>474.5</v>
      </c>
      <c r="U175" s="78">
        <f>AVERAGEIFS('WEEKLY DATA'!U$11:U$14577,'WEEKLY DATA'!$A$11:$A$14577,'MONTHLY DATA'!$A175,'WEEKLY DATA'!$B$11:$B$14577,'MONTHLY DATA'!$B175)</f>
        <v>484.5</v>
      </c>
      <c r="V175" s="78">
        <f>AVERAGEIFS('WEEKLY DATA'!V$11:V$14577,'WEEKLY DATA'!$A$11:$A$14577,'MONTHLY DATA'!$A175,'WEEKLY DATA'!$B$11:$B$14577,'MONTHLY DATA'!$B175)</f>
        <v>479.5</v>
      </c>
      <c r="W175" s="154">
        <f t="shared" si="112"/>
        <v>5.8206896551724174E-2</v>
      </c>
      <c r="X175" s="169">
        <f>AVERAGEIFS('WEEKLY DATA'!X$11:X$14577,'WEEKLY DATA'!$A$11:$A$14577,'MONTHLY DATA'!$A175,'WEEKLY DATA'!$B$11:$B$14577,'MONTHLY DATA'!$B175)</f>
        <v>463</v>
      </c>
      <c r="Y175" s="78">
        <f>AVERAGEIFS('WEEKLY DATA'!Y$11:Y$14577,'WEEKLY DATA'!$A$11:$A$14577,'MONTHLY DATA'!$A175,'WEEKLY DATA'!$B$11:$B$14577,'MONTHLY DATA'!$B175)</f>
        <v>473</v>
      </c>
      <c r="Z175" s="78">
        <f>AVERAGEIFS('WEEKLY DATA'!Z$11:Z$14577,'WEEKLY DATA'!$A$11:$A$14577,'MONTHLY DATA'!$A175,'WEEKLY DATA'!$B$11:$B$14577,'MONTHLY DATA'!$B175)</f>
        <v>468</v>
      </c>
      <c r="AA175" s="154">
        <f t="shared" si="113"/>
        <v>7.5862068965517171E-2</v>
      </c>
      <c r="AB175" s="169">
        <f>AVERAGEIFS('WEEKLY DATA'!AB$11:AB$14577,'WEEKLY DATA'!$A$11:$A$14577,'MONTHLY DATA'!$A175,'WEEKLY DATA'!$B$11:$B$14577,'MONTHLY DATA'!$B175)</f>
        <v>450</v>
      </c>
      <c r="AC175" s="78">
        <f>AVERAGEIFS('WEEKLY DATA'!AC$11:AC$14577,'WEEKLY DATA'!$A$11:$A$14577,'MONTHLY DATA'!$A175,'WEEKLY DATA'!$B$11:$B$14577,'MONTHLY DATA'!$B175)</f>
        <v>460</v>
      </c>
      <c r="AD175" s="78">
        <f>AVERAGEIFS('WEEKLY DATA'!AD$11:AD$14577,'WEEKLY DATA'!$A$11:$A$14577,'MONTHLY DATA'!$A175,'WEEKLY DATA'!$B$11:$B$14577,'MONTHLY DATA'!$B175)</f>
        <v>455</v>
      </c>
      <c r="AE175" s="154">
        <f t="shared" si="114"/>
        <v>2.9702970297029729E-2</v>
      </c>
      <c r="AF175" s="169">
        <f>AVERAGEIFS('WEEKLY DATA'!AF$11:AF$14577,'WEEKLY DATA'!$A$11:$A$14577,'MONTHLY DATA'!$A175,'WEEKLY DATA'!$B$11:$B$14577,'MONTHLY DATA'!$B175)</f>
        <v>445.5</v>
      </c>
      <c r="AG175" s="78">
        <f>AVERAGEIFS('WEEKLY DATA'!AG$11:AG$14577,'WEEKLY DATA'!$A$11:$A$14577,'MONTHLY DATA'!$A175,'WEEKLY DATA'!$B$11:$B$14577,'MONTHLY DATA'!$B175)</f>
        <v>455.5</v>
      </c>
      <c r="AH175" s="78">
        <f>AVERAGEIFS('WEEKLY DATA'!AH$11:AH$14577,'WEEKLY DATA'!$A$11:$A$14577,'MONTHLY DATA'!$A175,'WEEKLY DATA'!$B$11:$B$14577,'MONTHLY DATA'!$B175)</f>
        <v>450.5</v>
      </c>
      <c r="AI175" s="154">
        <f t="shared" si="115"/>
        <v>5.8443465491923696E-2</v>
      </c>
      <c r="AJ175" s="169">
        <f>AVERAGEIFS('WEEKLY DATA'!AJ$11:AJ$14577,'WEEKLY DATA'!$A$11:$A$14577,'MONTHLY DATA'!$A175,'WEEKLY DATA'!$B$11:$B$14577,'MONTHLY DATA'!$B175)</f>
        <v>394</v>
      </c>
      <c r="AK175" s="78">
        <f>AVERAGEIFS('WEEKLY DATA'!AK$11:AK$14577,'WEEKLY DATA'!$A$11:$A$14577,'MONTHLY DATA'!$A175,'WEEKLY DATA'!$B$11:$B$14577,'MONTHLY DATA'!$B175)</f>
        <v>404</v>
      </c>
      <c r="AL175" s="78">
        <f>AVERAGEIFS('WEEKLY DATA'!AL$11:AL$14577,'WEEKLY DATA'!$A$11:$A$14577,'MONTHLY DATA'!$A175,'WEEKLY DATA'!$B$11:$B$14577,'MONTHLY DATA'!$B175)</f>
        <v>399</v>
      </c>
      <c r="AM175" s="154">
        <f t="shared" si="116"/>
        <v>3.9739413680781821E-2</v>
      </c>
      <c r="AN175" s="169">
        <f>AVERAGEIFS('WEEKLY DATA'!AN$11:AN$14577,'WEEKLY DATA'!$A$11:$A$14577,'MONTHLY DATA'!$A175,'WEEKLY DATA'!$B$11:$B$14577,'MONTHLY DATA'!$B175)</f>
        <v>400.5</v>
      </c>
      <c r="AO175" s="78">
        <f>AVERAGEIFS('WEEKLY DATA'!AO$11:AO$14577,'WEEKLY DATA'!$A$11:$A$14577,'MONTHLY DATA'!$A175,'WEEKLY DATA'!$B$11:$B$14577,'MONTHLY DATA'!$B175)</f>
        <v>410.5</v>
      </c>
      <c r="AP175" s="78">
        <f>AVERAGEIFS('WEEKLY DATA'!AP$11:AP$14577,'WEEKLY DATA'!$A$11:$A$14577,'MONTHLY DATA'!$A175,'WEEKLY DATA'!$B$11:$B$14577,'MONTHLY DATA'!$B175)</f>
        <v>405.5</v>
      </c>
      <c r="AQ175" s="154">
        <f t="shared" si="117"/>
        <v>6.8863261943986842E-2</v>
      </c>
      <c r="AR175" s="169">
        <f>AVERAGEIFS('WEEKLY DATA'!AR$11:AR$14577,'WEEKLY DATA'!$A$11:$A$14577,'MONTHLY DATA'!$A175,'WEEKLY DATA'!$B$11:$B$14577,'MONTHLY DATA'!$B175)</f>
        <v>415</v>
      </c>
      <c r="AS175" s="78">
        <f>AVERAGEIFS('WEEKLY DATA'!AS$11:AS$14577,'WEEKLY DATA'!$A$11:$A$14577,'MONTHLY DATA'!$A175,'WEEKLY DATA'!$B$11:$B$14577,'MONTHLY DATA'!$B175)</f>
        <v>425</v>
      </c>
      <c r="AT175" s="78">
        <f>AVERAGEIFS('WEEKLY DATA'!AT$11:AT$14577,'WEEKLY DATA'!$A$11:$A$14577,'MONTHLY DATA'!$A175,'WEEKLY DATA'!$B$11:$B$14577,'MONTHLY DATA'!$B175)</f>
        <v>420</v>
      </c>
      <c r="AU175" s="154">
        <f t="shared" si="118"/>
        <v>0</v>
      </c>
      <c r="AV175" s="169">
        <f>AVERAGEIFS('WEEKLY DATA'!AV$11:AV$14577,'WEEKLY DATA'!$A$11:$A$14577,'MONTHLY DATA'!$A175,'WEEKLY DATA'!$B$11:$B$14577,'MONTHLY DATA'!$B175)</f>
        <v>376.5</v>
      </c>
      <c r="AW175" s="78">
        <f>AVERAGEIFS('WEEKLY DATA'!AW$11:AW$14577,'WEEKLY DATA'!$A$11:$A$14577,'MONTHLY DATA'!$A175,'WEEKLY DATA'!$B$11:$B$14577,'MONTHLY DATA'!$B175)</f>
        <v>386.5</v>
      </c>
      <c r="AX175" s="78">
        <f>AVERAGEIFS('WEEKLY DATA'!AX$11:AX$14577,'WEEKLY DATA'!$A$11:$A$14577,'MONTHLY DATA'!$A175,'WEEKLY DATA'!$B$11:$B$14577,'MONTHLY DATA'!$B175)</f>
        <v>381.5</v>
      </c>
      <c r="AY175" s="154">
        <f t="shared" si="119"/>
        <v>1.2271973466003283E-2</v>
      </c>
      <c r="AZ175" s="169">
        <f>AVERAGEIFS('WEEKLY DATA'!AZ$11:AZ$14577,'WEEKLY DATA'!$A$11:$A$14577,'MONTHLY DATA'!$A175,'WEEKLY DATA'!$B$11:$B$14577,'MONTHLY DATA'!$B175)</f>
        <v>379.5</v>
      </c>
      <c r="BA175" s="78">
        <f>AVERAGEIFS('WEEKLY DATA'!BA$11:BA$14577,'WEEKLY DATA'!$A$11:$A$14577,'MONTHLY DATA'!$A175,'WEEKLY DATA'!$B$11:$B$14577,'MONTHLY DATA'!$B175)</f>
        <v>389.5</v>
      </c>
      <c r="BB175" s="78">
        <f>AVERAGEIFS('WEEKLY DATA'!BB$11:BB$14577,'WEEKLY DATA'!$A$11:$A$14577,'MONTHLY DATA'!$A175,'WEEKLY DATA'!$B$11:$B$14577,'MONTHLY DATA'!$B175)</f>
        <v>384.5</v>
      </c>
      <c r="BC175" s="154">
        <f t="shared" si="120"/>
        <v>7.177700348432059E-2</v>
      </c>
      <c r="BD175" s="169">
        <f>AVERAGEIFS('WEEKLY DATA'!BD$11:BD$14577,'WEEKLY DATA'!$A$11:$A$14577,'MONTHLY DATA'!$A175,'WEEKLY DATA'!$B$11:$B$14577,'MONTHLY DATA'!$B175)</f>
        <v>348.5</v>
      </c>
      <c r="BE175" s="78">
        <f>AVERAGEIFS('WEEKLY DATA'!BE$11:BE$14577,'WEEKLY DATA'!$A$11:$A$14577,'MONTHLY DATA'!$A175,'WEEKLY DATA'!$B$11:$B$14577,'MONTHLY DATA'!$B175)</f>
        <v>358.5</v>
      </c>
      <c r="BF175" s="78">
        <f>AVERAGEIFS('WEEKLY DATA'!BF$11:BF$14577,'WEEKLY DATA'!$A$11:$A$14577,'MONTHLY DATA'!$A175,'WEEKLY DATA'!$B$11:$B$14577,'MONTHLY DATA'!$B175)</f>
        <v>353.5</v>
      </c>
      <c r="BG175" s="154">
        <f t="shared" si="121"/>
        <v>3.9705882352941257E-2</v>
      </c>
      <c r="BH175" s="169">
        <f>AVERAGEIFS('WEEKLY DATA'!BH$11:BH$14577,'WEEKLY DATA'!$A$11:$A$14577,'MONTHLY DATA'!$A175,'WEEKLY DATA'!$B$11:$B$14577,'MONTHLY DATA'!$B175)</f>
        <v>417</v>
      </c>
      <c r="BI175" s="78">
        <f>AVERAGEIFS('WEEKLY DATA'!BI$11:BI$14577,'WEEKLY DATA'!$A$11:$A$14577,'MONTHLY DATA'!$A175,'WEEKLY DATA'!$B$11:$B$14577,'MONTHLY DATA'!$B175)</f>
        <v>427</v>
      </c>
      <c r="BJ175" s="78">
        <f>AVERAGEIFS('WEEKLY DATA'!BJ$11:BJ$14577,'WEEKLY DATA'!$A$11:$A$14577,'MONTHLY DATA'!$A175,'WEEKLY DATA'!$B$11:$B$14577,'MONTHLY DATA'!$B175)</f>
        <v>422</v>
      </c>
      <c r="BK175" s="154">
        <f t="shared" si="122"/>
        <v>4.761904761904745E-3</v>
      </c>
      <c r="BL175" s="169">
        <f>AVERAGEIFS('WEEKLY DATA'!BL$11:BL$14577,'WEEKLY DATA'!$A$11:$A$14577,'MONTHLY DATA'!$A175,'WEEKLY DATA'!$B$11:$B$14577,'MONTHLY DATA'!$B175)</f>
        <v>380.5</v>
      </c>
      <c r="BM175" s="78">
        <f>AVERAGEIFS('WEEKLY DATA'!BM$11:BM$14577,'WEEKLY DATA'!$A$11:$A$14577,'MONTHLY DATA'!$A175,'WEEKLY DATA'!$B$11:$B$14577,'MONTHLY DATA'!$B175)</f>
        <v>390.5</v>
      </c>
      <c r="BN175" s="78">
        <f>AVERAGEIFS('WEEKLY DATA'!BN$11:BN$14577,'WEEKLY DATA'!$A$11:$A$14577,'MONTHLY DATA'!$A175,'WEEKLY DATA'!$B$11:$B$14577,'MONTHLY DATA'!$B175)</f>
        <v>385.5</v>
      </c>
      <c r="BO175" s="154">
        <f t="shared" si="123"/>
        <v>6.528497409326417E-2</v>
      </c>
      <c r="BP175" s="78">
        <f>AVERAGEIFS('WEEKLY DATA'!BP$11:BP$14577,'WEEKLY DATA'!$A$11:$A$14577,'MONTHLY DATA'!$A175,'WEEKLY DATA'!$B$11:$B$14577,'MONTHLY DATA'!$B175)</f>
        <v>419</v>
      </c>
      <c r="BQ175" s="78">
        <f>AVERAGEIFS('WEEKLY DATA'!BQ$11:BQ$14577,'WEEKLY DATA'!$A$11:$A$14577,'MONTHLY DATA'!$A175,'WEEKLY DATA'!$B$11:$B$14577,'MONTHLY DATA'!$B175)</f>
        <v>429</v>
      </c>
      <c r="BR175" s="78">
        <f>AVERAGEIFS('WEEKLY DATA'!BR$11:BR$14577,'WEEKLY DATA'!$A$11:$A$14577,'MONTHLY DATA'!$A175,'WEEKLY DATA'!$B$11:$B$14577,'MONTHLY DATA'!$B175)</f>
        <v>424</v>
      </c>
      <c r="BS175" s="154">
        <f t="shared" si="124"/>
        <v>5.0154798761609998E-2</v>
      </c>
      <c r="BT175" s="78">
        <f>AVERAGEIFS('WEEKLY DATA'!BT$11:BT$14577,'WEEKLY DATA'!$A$11:$A$14577,'MONTHLY DATA'!$A175,'WEEKLY DATA'!$B$11:$B$14577,'MONTHLY DATA'!$B175)</f>
        <v>383</v>
      </c>
      <c r="BU175" s="78">
        <f>AVERAGEIFS('WEEKLY DATA'!BU$11:BU$14577,'WEEKLY DATA'!$A$11:$A$14577,'MONTHLY DATA'!$A175,'WEEKLY DATA'!$B$11:$B$14577,'MONTHLY DATA'!$B175)</f>
        <v>393</v>
      </c>
      <c r="BV175" s="78">
        <f>AVERAGEIFS('WEEKLY DATA'!BV$11:BV$14577,'WEEKLY DATA'!$A$11:$A$14577,'MONTHLY DATA'!$A175,'WEEKLY DATA'!$B$11:$B$14577,'MONTHLY DATA'!$B175)</f>
        <v>388</v>
      </c>
      <c r="BW175" s="154">
        <f t="shared" si="125"/>
        <v>5.5782312925169997E-2</v>
      </c>
      <c r="BX175" s="78">
        <f>AVERAGEIFS('WEEKLY DATA'!BX$11:BX$14577,'WEEKLY DATA'!$A$11:$A$14577,'MONTHLY DATA'!$A175,'WEEKLY DATA'!$B$11:$B$14577,'MONTHLY DATA'!$B175)</f>
        <v>442</v>
      </c>
      <c r="BY175" s="78">
        <f>AVERAGEIFS('WEEKLY DATA'!BY$11:BY$14577,'WEEKLY DATA'!$A$11:$A$14577,'MONTHLY DATA'!$A175,'WEEKLY DATA'!$B$11:$B$14577,'MONTHLY DATA'!$B175)</f>
        <v>452</v>
      </c>
      <c r="BZ175" s="78">
        <f>AVERAGEIFS('WEEKLY DATA'!BZ$11:BZ$14577,'WEEKLY DATA'!$A$11:$A$14577,'MONTHLY DATA'!$A175,'WEEKLY DATA'!$B$11:$B$14577,'MONTHLY DATA'!$B175)</f>
        <v>447</v>
      </c>
      <c r="CA175" s="154">
        <f t="shared" si="126"/>
        <v>1.8803418803418737E-2</v>
      </c>
      <c r="CB175" s="78">
        <f>AVERAGEIFS('WEEKLY DATA'!CB$11:CB$14577,'WEEKLY DATA'!$A$11:$A$14577,'MONTHLY DATA'!$A175,'WEEKLY DATA'!$B$11:$B$14577,'MONTHLY DATA'!$B175)</f>
        <v>549</v>
      </c>
      <c r="CC175" s="78">
        <f>AVERAGEIFS('WEEKLY DATA'!CC$11:CC$14577,'WEEKLY DATA'!$A$11:$A$14577,'MONTHLY DATA'!$A175,'WEEKLY DATA'!$B$11:$B$14577,'MONTHLY DATA'!$B175)</f>
        <v>559</v>
      </c>
      <c r="CD175" s="78">
        <f>AVERAGEIFS('WEEKLY DATA'!CD$11:CD$14577,'WEEKLY DATA'!$A$11:$A$14577,'MONTHLY DATA'!$A175,'WEEKLY DATA'!$B$11:$B$14577,'MONTHLY DATA'!$B175)</f>
        <v>554</v>
      </c>
      <c r="CE175" s="154">
        <f t="shared" si="127"/>
        <v>-2.0552486187845331E-2</v>
      </c>
      <c r="CF175" s="78">
        <f>AVERAGEIFS('WEEKLY DATA'!CF$11:CF$14577,'WEEKLY DATA'!$A$11:$A$14577,'MONTHLY DATA'!$A175,'WEEKLY DATA'!$B$11:$B$14577,'MONTHLY DATA'!$B175)</f>
        <v>383</v>
      </c>
      <c r="CG175" s="78">
        <f>AVERAGEIFS('WEEKLY DATA'!CG$11:CG$14577,'WEEKLY DATA'!$A$11:$A$14577,'MONTHLY DATA'!$A175,'WEEKLY DATA'!$B$11:$B$14577,'MONTHLY DATA'!$B175)</f>
        <v>393</v>
      </c>
      <c r="CH175" s="78">
        <f>AVERAGEIFS('WEEKLY DATA'!CH$11:CH$14577,'WEEKLY DATA'!$A$11:$A$14577,'MONTHLY DATA'!$A175,'WEEKLY DATA'!$B$11:$B$14577,'MONTHLY DATA'!$B175)</f>
        <v>388</v>
      </c>
      <c r="CI175" s="154">
        <f t="shared" si="128"/>
        <v>2.6115702479338809E-2</v>
      </c>
      <c r="CJ175" s="78">
        <f>AVERAGEIFS('WEEKLY DATA'!CJ$11:CJ$14577,'WEEKLY DATA'!$A$11:$A$14577,'MONTHLY DATA'!$A175,'WEEKLY DATA'!$B$11:$B$14577,'MONTHLY DATA'!$B175)</f>
        <v>348.5</v>
      </c>
      <c r="CK175" s="78">
        <f>AVERAGEIFS('WEEKLY DATA'!CK$11:CK$14577,'WEEKLY DATA'!$A$11:$A$14577,'MONTHLY DATA'!$A175,'WEEKLY DATA'!$B$11:$B$14577,'MONTHLY DATA'!$B175)</f>
        <v>358.5</v>
      </c>
      <c r="CL175" s="78">
        <f>AVERAGEIFS('WEEKLY DATA'!CL$11:CL$14577,'WEEKLY DATA'!$A$11:$A$14577,'MONTHLY DATA'!$A175,'WEEKLY DATA'!$B$11:$B$14577,'MONTHLY DATA'!$B175)</f>
        <v>353.5</v>
      </c>
      <c r="CM175" s="154">
        <f t="shared" si="129"/>
        <v>5.5223880597014885E-2</v>
      </c>
      <c r="CN175" s="78">
        <f>AVERAGEIFS('WEEKLY DATA'!CN$11:CN$14577,'WEEKLY DATA'!$A$11:$A$14577,'MONTHLY DATA'!$A175,'WEEKLY DATA'!$B$11:$B$14577,'MONTHLY DATA'!$B175)</f>
        <v>442</v>
      </c>
      <c r="CO175" s="78">
        <f>AVERAGEIFS('WEEKLY DATA'!CO$11:CO$14577,'WEEKLY DATA'!$A$11:$A$14577,'MONTHLY DATA'!$A175,'WEEKLY DATA'!$B$11:$B$14577,'MONTHLY DATA'!$B175)</f>
        <v>452</v>
      </c>
      <c r="CP175" s="78">
        <f>AVERAGEIFS('WEEKLY DATA'!CP$11:CP$14577,'WEEKLY DATA'!$A$11:$A$14577,'MONTHLY DATA'!$A175,'WEEKLY DATA'!$B$11:$B$14577,'MONTHLY DATA'!$B175)</f>
        <v>447</v>
      </c>
      <c r="CQ175" s="154">
        <f t="shared" si="130"/>
        <v>1.8803418803418737E-2</v>
      </c>
      <c r="CR175" s="78">
        <f>AVERAGEIFS('WEEKLY DATA'!CR$11:CR$14577,'WEEKLY DATA'!$A$11:$A$14577,'MONTHLY DATA'!$A175,'WEEKLY DATA'!$B$11:$B$14577,'MONTHLY DATA'!$B175)</f>
        <v>535.5</v>
      </c>
      <c r="CS175" s="78">
        <f>AVERAGEIFS('WEEKLY DATA'!CS$11:CS$14577,'WEEKLY DATA'!$A$11:$A$14577,'MONTHLY DATA'!$A175,'WEEKLY DATA'!$B$11:$B$14577,'MONTHLY DATA'!$B175)</f>
        <v>545.5</v>
      </c>
      <c r="CT175" s="78">
        <f>AVERAGEIFS('WEEKLY DATA'!CT$11:CT$14577,'WEEKLY DATA'!$A$11:$A$14577,'MONTHLY DATA'!$A175,'WEEKLY DATA'!$B$11:$B$14577,'MONTHLY DATA'!$B175)</f>
        <v>540.5</v>
      </c>
      <c r="CU175" s="154">
        <f t="shared" si="131"/>
        <v>-1.7272727272727217E-2</v>
      </c>
      <c r="CV175" s="169">
        <f>AVERAGEIFS('WEEKLY DATA'!CV$11:CV$14577,'WEEKLY DATA'!$A$11:$A$14577,'MONTHLY DATA'!$A175,'WEEKLY DATA'!$B$11:$B$14577,'MONTHLY DATA'!$B175)</f>
        <v>410.5</v>
      </c>
      <c r="CW175" s="78">
        <f>AVERAGEIFS('WEEKLY DATA'!CW$11:CW$14577,'WEEKLY DATA'!$A$11:$A$14577,'MONTHLY DATA'!$A175,'WEEKLY DATA'!$B$11:$B$14577,'MONTHLY DATA'!$B175)</f>
        <v>420.5</v>
      </c>
      <c r="CX175" s="78">
        <f>AVERAGEIFS('WEEKLY DATA'!CX$11:CX$14577,'WEEKLY DATA'!$A$11:$A$14577,'MONTHLY DATA'!$A175,'WEEKLY DATA'!$B$11:$B$14577,'MONTHLY DATA'!$B175)</f>
        <v>415.5</v>
      </c>
      <c r="CY175" s="154">
        <f t="shared" si="132"/>
        <v>5.0236966824644513E-2</v>
      </c>
      <c r="CZ175" s="169">
        <f>AVERAGEIFS('WEEKLY DATA'!CZ$11:CZ$14577,'WEEKLY DATA'!$A$11:$A$14577,'MONTHLY DATA'!$A175,'WEEKLY DATA'!$B$11:$B$14577,'MONTHLY DATA'!$B175)</f>
        <v>375</v>
      </c>
      <c r="DA175" s="78">
        <f>AVERAGEIFS('WEEKLY DATA'!DA$11:DA$14577,'WEEKLY DATA'!$A$11:$A$14577,'MONTHLY DATA'!$A175,'WEEKLY DATA'!$B$11:$B$14577,'MONTHLY DATA'!$B175)</f>
        <v>385</v>
      </c>
      <c r="DB175" s="78">
        <f>AVERAGEIFS('WEEKLY DATA'!DB$11:DB$14577,'WEEKLY DATA'!$A$11:$A$14577,'MONTHLY DATA'!$A175,'WEEKLY DATA'!$B$11:$B$14577,'MONTHLY DATA'!$B175)</f>
        <v>380</v>
      </c>
      <c r="DC175" s="154">
        <f t="shared" si="133"/>
        <v>5.3726169844020788E-2</v>
      </c>
      <c r="DD175" s="78">
        <f>AVERAGEIFS('WEEKLY DATA'!DD$11:DD$14577,'WEEKLY DATA'!$A$11:$A$14577,'MONTHLY DATA'!$A175,'WEEKLY DATA'!$B$11:$B$14577,'MONTHLY DATA'!$B175)</f>
        <v>459</v>
      </c>
      <c r="DE175" s="78">
        <f>AVERAGEIFS('WEEKLY DATA'!DE$11:DE$14577,'WEEKLY DATA'!$A$11:$A$14577,'MONTHLY DATA'!$A175,'WEEKLY DATA'!$B$11:$B$14577,'MONTHLY DATA'!$B175)</f>
        <v>469</v>
      </c>
      <c r="DF175" s="78">
        <f>AVERAGEIFS('WEEKLY DATA'!DF$11:DF$14577,'WEEKLY DATA'!$A$11:$A$14577,'MONTHLY DATA'!$A175,'WEEKLY DATA'!$B$11:$B$14577,'MONTHLY DATA'!$B175)</f>
        <v>464</v>
      </c>
      <c r="DG175" s="154">
        <f t="shared" si="134"/>
        <v>2.2589531680440755E-2</v>
      </c>
      <c r="DH175" s="78">
        <f>AVERAGEIFS('WEEKLY DATA'!DH$11:DH$14577,'WEEKLY DATA'!$A$11:$A$14577,'MONTHLY DATA'!$A175,'WEEKLY DATA'!$B$11:$B$14577,'MONTHLY DATA'!$B175)</f>
        <v>541.5</v>
      </c>
      <c r="DI175" s="78">
        <f>AVERAGEIFS('WEEKLY DATA'!DI$11:DI$14577,'WEEKLY DATA'!$A$11:$A$14577,'MONTHLY DATA'!$A175,'WEEKLY DATA'!$B$11:$B$14577,'MONTHLY DATA'!$B175)</f>
        <v>551.5</v>
      </c>
      <c r="DJ175" s="78">
        <f>AVERAGEIFS('WEEKLY DATA'!DJ$11:DJ$14577,'WEEKLY DATA'!$A$11:$A$14577,'MONTHLY DATA'!$A175,'WEEKLY DATA'!$B$11:$B$14577,'MONTHLY DATA'!$B175)</f>
        <v>546.5</v>
      </c>
      <c r="DK175" s="154">
        <f t="shared" si="135"/>
        <v>-4.1002277904328421E-3</v>
      </c>
      <c r="DL175" s="169">
        <f>AVERAGEIFS('WEEKLY DATA'!DL$11:DL$14577,'WEEKLY DATA'!$A$11:$A$14577,'MONTHLY DATA'!$A175,'WEEKLY DATA'!$B$11:$B$14577,'MONTHLY DATA'!$B175)</f>
        <v>387</v>
      </c>
      <c r="DM175" s="78">
        <f>AVERAGEIFS('WEEKLY DATA'!DM$11:DM$14577,'WEEKLY DATA'!$A$11:$A$14577,'MONTHLY DATA'!$A175,'WEEKLY DATA'!$B$11:$B$14577,'MONTHLY DATA'!$B175)</f>
        <v>397</v>
      </c>
      <c r="DN175" s="78">
        <f>AVERAGEIFS('WEEKLY DATA'!DN$11:DN$14577,'WEEKLY DATA'!$A$11:$A$14577,'MONTHLY DATA'!$A175,'WEEKLY DATA'!$B$11:$B$14577,'MONTHLY DATA'!$B175)</f>
        <v>392</v>
      </c>
      <c r="DO175" s="154">
        <f t="shared" si="136"/>
        <v>2.9885057471264354E-2</v>
      </c>
      <c r="DP175" s="78">
        <f>AVERAGEIFS('WEEKLY DATA'!DP$11:DP$14577,'WEEKLY DATA'!$A$11:$A$14577,'MONTHLY DATA'!$A175,'WEEKLY DATA'!$B$11:$B$14577,'MONTHLY DATA'!$B175)</f>
        <v>334</v>
      </c>
      <c r="DQ175" s="78">
        <f>AVERAGEIFS('WEEKLY DATA'!DQ$11:DQ$14577,'WEEKLY DATA'!$A$11:$A$14577,'MONTHLY DATA'!$A175,'WEEKLY DATA'!$B$11:$B$14577,'MONTHLY DATA'!$B175)</f>
        <v>344</v>
      </c>
      <c r="DR175" s="78">
        <f>AVERAGEIFS('WEEKLY DATA'!DR$11:DR$14577,'WEEKLY DATA'!$A$11:$A$14577,'MONTHLY DATA'!$A175,'WEEKLY DATA'!$B$11:$B$14577,'MONTHLY DATA'!$B175)</f>
        <v>339</v>
      </c>
      <c r="DS175" s="154">
        <f t="shared" si="137"/>
        <v>4.5086705202312061E-2</v>
      </c>
      <c r="DT175" s="78">
        <f>AVERAGEIFS('WEEKLY DATA'!DT$11:DT$14577,'WEEKLY DATA'!$A$11:$A$14577,'MONTHLY DATA'!$A175,'WEEKLY DATA'!$B$11:$B$14577,'MONTHLY DATA'!$B175)</f>
        <v>459</v>
      </c>
      <c r="DU175" s="78">
        <f>AVERAGEIFS('WEEKLY DATA'!DU$11:DU$14577,'WEEKLY DATA'!$A$11:$A$14577,'MONTHLY DATA'!$A175,'WEEKLY DATA'!$B$11:$B$14577,'MONTHLY DATA'!$B175)</f>
        <v>469</v>
      </c>
      <c r="DV175" s="78">
        <f>AVERAGEIFS('WEEKLY DATA'!DV$11:DV$14577,'WEEKLY DATA'!$A$11:$A$14577,'MONTHLY DATA'!$A175,'WEEKLY DATA'!$B$11:$B$14577,'MONTHLY DATA'!$B175)</f>
        <v>464</v>
      </c>
      <c r="DW175" s="154">
        <f t="shared" si="138"/>
        <v>2.2589531680440755E-2</v>
      </c>
      <c r="DX175" s="78">
        <f>AVERAGEIFS('WEEKLY DATA'!DX$11:DX$14577,'WEEKLY DATA'!$A$11:$A$14577,'MONTHLY DATA'!$A175,'WEEKLY DATA'!$B$11:$B$14577,'MONTHLY DATA'!$B175)</f>
        <v>529.5</v>
      </c>
      <c r="DY175" s="78">
        <f>AVERAGEIFS('WEEKLY DATA'!DY$11:DY$14577,'WEEKLY DATA'!$A$11:$A$14577,'MONTHLY DATA'!$A175,'WEEKLY DATA'!$B$11:$B$14577,'MONTHLY DATA'!$B175)</f>
        <v>539.5</v>
      </c>
      <c r="DZ175" s="78">
        <f>AVERAGEIFS('WEEKLY DATA'!DZ$11:DZ$14577,'WEEKLY DATA'!$A$11:$A$14577,'MONTHLY DATA'!$A175,'WEEKLY DATA'!$B$11:$B$14577,'MONTHLY DATA'!$B175)</f>
        <v>534.5</v>
      </c>
      <c r="EA175" s="154">
        <f t="shared" si="139"/>
        <v>1.4051522248244019E-3</v>
      </c>
      <c r="EB175" s="78">
        <f>AVERAGEIFS('WEEKLY DATA'!EB$11:EB$14577,'WEEKLY DATA'!$A$11:$A$14577,'MONTHLY DATA'!$A175,'WEEKLY DATA'!$B$11:$B$14577,'MONTHLY DATA'!$B175)</f>
        <v>398.5</v>
      </c>
      <c r="EC175" s="78">
        <f>AVERAGEIFS('WEEKLY DATA'!EC$11:EC$14577,'WEEKLY DATA'!$A$11:$A$14577,'MONTHLY DATA'!$A175,'WEEKLY DATA'!$B$11:$B$14577,'MONTHLY DATA'!$B175)</f>
        <v>408.5</v>
      </c>
      <c r="ED175" s="78">
        <f>AVERAGEIFS('WEEKLY DATA'!ED$11:ED$14577,'WEEKLY DATA'!$A$11:$A$14577,'MONTHLY DATA'!$A175,'WEEKLY DATA'!$B$11:$B$14577,'MONTHLY DATA'!$B175)</f>
        <v>403.5</v>
      </c>
      <c r="EE175" s="154">
        <f t="shared" si="140"/>
        <v>3.29600000000001E-2</v>
      </c>
      <c r="EF175" s="169">
        <f>AVERAGEIFS('WEEKLY DATA'!EF$11:EF$14577,'WEEKLY DATA'!$A$11:$A$14577,'MONTHLY DATA'!$A175,'WEEKLY DATA'!$B$11:$B$14577,'MONTHLY DATA'!$B175)</f>
        <v>337.5</v>
      </c>
      <c r="EG175" s="78">
        <f>AVERAGEIFS('WEEKLY DATA'!EG$11:EG$14577,'WEEKLY DATA'!$A$11:$A$14577,'MONTHLY DATA'!$A175,'WEEKLY DATA'!$B$11:$B$14577,'MONTHLY DATA'!$B175)</f>
        <v>347.5</v>
      </c>
      <c r="EH175" s="78">
        <f>AVERAGEIFS('WEEKLY DATA'!EH$11:EH$14577,'WEEKLY DATA'!$A$11:$A$14577,'MONTHLY DATA'!$A175,'WEEKLY DATA'!$B$11:$B$14577,'MONTHLY DATA'!$B175)</f>
        <v>342.5</v>
      </c>
      <c r="EI175" s="154">
        <f t="shared" si="141"/>
        <v>3.9848197343453462E-2</v>
      </c>
      <c r="EJ175" s="78">
        <f>AVERAGEIFS('WEEKLY DATA'!EJ$11:EJ$14577,'WEEKLY DATA'!$A$11:$A$14577,'MONTHLY DATA'!$A175,'WEEKLY DATA'!$B$11:$B$14577,'MONTHLY DATA'!$B175)</f>
        <v>440</v>
      </c>
      <c r="EK175" s="78">
        <f>AVERAGEIFS('WEEKLY DATA'!EK$11:EK$14577,'WEEKLY DATA'!$A$11:$A$14577,'MONTHLY DATA'!$A175,'WEEKLY DATA'!$B$11:$B$14577,'MONTHLY DATA'!$B175)</f>
        <v>450</v>
      </c>
      <c r="EL175" s="78">
        <f>AVERAGEIFS('WEEKLY DATA'!EL$11:EL$14577,'WEEKLY DATA'!$A$11:$A$14577,'MONTHLY DATA'!$A175,'WEEKLY DATA'!$B$11:$B$14577,'MONTHLY DATA'!$B175)</f>
        <v>445</v>
      </c>
      <c r="EM175" s="154">
        <f t="shared" si="142"/>
        <v>0</v>
      </c>
      <c r="EN175" s="78">
        <f>AVERAGEIFS('WEEKLY DATA'!EN$11:EN$14577,'WEEKLY DATA'!$A$11:$A$14577,'MONTHLY DATA'!$A175,'WEEKLY DATA'!$B$11:$B$14577,'MONTHLY DATA'!$B175)</f>
        <v>573.5</v>
      </c>
      <c r="EO175" s="78">
        <f>AVERAGEIFS('WEEKLY DATA'!EO$11:EO$14577,'WEEKLY DATA'!$A$11:$A$14577,'MONTHLY DATA'!$A175,'WEEKLY DATA'!$B$11:$B$14577,'MONTHLY DATA'!$B175)</f>
        <v>583.5</v>
      </c>
      <c r="EP175" s="78">
        <f>AVERAGEIFS('WEEKLY DATA'!EP$11:EP$14577,'WEEKLY DATA'!$A$11:$A$14577,'MONTHLY DATA'!$A175,'WEEKLY DATA'!$B$11:$B$14577,'MONTHLY DATA'!$B175)</f>
        <v>578.5</v>
      </c>
      <c r="EQ175" s="154">
        <f t="shared" si="143"/>
        <v>-4.3196544276458138E-4</v>
      </c>
      <c r="ER175" s="78">
        <f>AVERAGEIFS('WEEKLY DATA'!ER$11:ER$14577,'WEEKLY DATA'!$A$11:$A$14577,'MONTHLY DATA'!$A175,'WEEKLY DATA'!$B$11:$B$14577,'MONTHLY DATA'!$B175)</f>
        <v>395.5</v>
      </c>
      <c r="ES175" s="78">
        <f>AVERAGEIFS('WEEKLY DATA'!ES$11:ES$14577,'WEEKLY DATA'!$A$11:$A$14577,'MONTHLY DATA'!$A175,'WEEKLY DATA'!$B$11:$B$14577,'MONTHLY DATA'!$B175)</f>
        <v>405.5</v>
      </c>
      <c r="ET175" s="78">
        <f>AVERAGEIFS('WEEKLY DATA'!ET$11:ET$14577,'WEEKLY DATA'!$A$11:$A$14577,'MONTHLY DATA'!$A175,'WEEKLY DATA'!$B$11:$B$14577,'MONTHLY DATA'!$B175)</f>
        <v>400.5</v>
      </c>
      <c r="EU175" s="154">
        <f t="shared" si="144"/>
        <v>2.3642172523961724E-2</v>
      </c>
      <c r="EV175" s="78">
        <f>AVERAGEIFS('WEEKLY DATA'!EV$11:EV$14577,'WEEKLY DATA'!$A$11:$A$14577,'MONTHLY DATA'!$A175,'WEEKLY DATA'!$B$11:$B$14577,'MONTHLY DATA'!$B175)</f>
        <v>367</v>
      </c>
      <c r="EW175" s="78">
        <f>AVERAGEIFS('WEEKLY DATA'!EW$11:EW$14577,'WEEKLY DATA'!$A$11:$A$14577,'MONTHLY DATA'!$A175,'WEEKLY DATA'!$B$11:$B$14577,'MONTHLY DATA'!$B175)</f>
        <v>377</v>
      </c>
      <c r="EX175" s="78">
        <f>AVERAGEIFS('WEEKLY DATA'!EX$11:EX$14577,'WEEKLY DATA'!$A$11:$A$14577,'MONTHLY DATA'!$A175,'WEEKLY DATA'!$B$11:$B$14577,'MONTHLY DATA'!$B175)</f>
        <v>372</v>
      </c>
      <c r="EY175" s="154">
        <f t="shared" si="145"/>
        <v>2.6206896551724146E-2</v>
      </c>
      <c r="EZ175" s="78">
        <f>AVERAGEIFS('WEEKLY DATA'!EZ$11:EZ$14577,'WEEKLY DATA'!$A$11:$A$14577,'MONTHLY DATA'!$A175,'WEEKLY DATA'!$B$11:$B$14577,'MONTHLY DATA'!$B175)</f>
        <v>449</v>
      </c>
      <c r="FA175" s="78">
        <f>AVERAGEIFS('WEEKLY DATA'!FA$11:FA$14577,'WEEKLY DATA'!$A$11:$A$14577,'MONTHLY DATA'!$A175,'WEEKLY DATA'!$B$11:$B$14577,'MONTHLY DATA'!$B175)</f>
        <v>459</v>
      </c>
      <c r="FB175" s="78">
        <f>AVERAGEIFS('WEEKLY DATA'!FB$11:FB$14577,'WEEKLY DATA'!$A$11:$A$14577,'MONTHLY DATA'!$A175,'WEEKLY DATA'!$B$11:$B$14577,'MONTHLY DATA'!$B175)</f>
        <v>454</v>
      </c>
      <c r="FC175" s="154">
        <f t="shared" si="146"/>
        <v>8.8888888888889461E-3</v>
      </c>
      <c r="FD175" s="78">
        <f>AVERAGEIFS('WEEKLY DATA'!FD$11:FD$14577,'WEEKLY DATA'!$A$11:$A$14577,'MONTHLY DATA'!$A175,'WEEKLY DATA'!$B$11:$B$14577,'MONTHLY DATA'!$B175)</f>
        <v>378</v>
      </c>
      <c r="FE175" s="78">
        <f>AVERAGEIFS('WEEKLY DATA'!FE$11:FE$14577,'WEEKLY DATA'!$A$11:$A$14577,'MONTHLY DATA'!$A175,'WEEKLY DATA'!$B$11:$B$14577,'MONTHLY DATA'!$B175)</f>
        <v>388</v>
      </c>
      <c r="FF175" s="78">
        <f>AVERAGEIFS('WEEKLY DATA'!FF$11:FF$14577,'WEEKLY DATA'!$A$11:$A$14577,'MONTHLY DATA'!$A175,'WEEKLY DATA'!$B$11:$B$14577,'MONTHLY DATA'!$B175)</f>
        <v>383</v>
      </c>
      <c r="FG175" s="154">
        <f t="shared" si="147"/>
        <v>-1.6372391653290519E-2</v>
      </c>
      <c r="FH175" s="78">
        <f>AVERAGEIFS('WEEKLY DATA'!FH$11:FH$14577,'WEEKLY DATA'!$A$11:$A$14577,'MONTHLY DATA'!$A175,'WEEKLY DATA'!$B$11:$B$14577,'MONTHLY DATA'!$B175)</f>
        <v>385</v>
      </c>
      <c r="FI175" s="78">
        <f>AVERAGEIFS('WEEKLY DATA'!FI$11:FI$14577,'WEEKLY DATA'!$A$11:$A$14577,'MONTHLY DATA'!$A175,'WEEKLY DATA'!$B$11:$B$14577,'MONTHLY DATA'!$B175)</f>
        <v>395</v>
      </c>
      <c r="FJ175" s="78">
        <f>AVERAGEIFS('WEEKLY DATA'!FJ$11:FJ$14577,'WEEKLY DATA'!$A$11:$A$14577,'MONTHLY DATA'!$A175,'WEEKLY DATA'!$B$11:$B$14577,'MONTHLY DATA'!$B175)</f>
        <v>390</v>
      </c>
      <c r="FK175" s="154">
        <f t="shared" si="148"/>
        <v>6.1224489795918435E-2</v>
      </c>
      <c r="FL175" s="169">
        <f>AVERAGEIFS('WEEKLY DATA'!FL$11:FL$14577,'WEEKLY DATA'!$A$11:$A$14577,'MONTHLY DATA'!$A175,'WEEKLY DATA'!$B$11:$B$14577,'MONTHLY DATA'!$B175)</f>
        <v>358</v>
      </c>
      <c r="FM175" s="78">
        <f>AVERAGEIFS('WEEKLY DATA'!FM$11:FM$14577,'WEEKLY DATA'!$A$11:$A$14577,'MONTHLY DATA'!$A175,'WEEKLY DATA'!$B$11:$B$14577,'MONTHLY DATA'!$B175)</f>
        <v>368</v>
      </c>
      <c r="FN175" s="78">
        <f>AVERAGEIFS('WEEKLY DATA'!FN$11:FN$14577,'WEEKLY DATA'!$A$11:$A$14577,'MONTHLY DATA'!$A175,'WEEKLY DATA'!$B$11:$B$14577,'MONTHLY DATA'!$B175)</f>
        <v>363</v>
      </c>
      <c r="FO175" s="154">
        <f t="shared" si="149"/>
        <v>8.3582089552238781E-2</v>
      </c>
      <c r="FP175" s="78">
        <f>AVERAGEIFS('WEEKLY DATA'!FP$11:FP$14577,'WEEKLY DATA'!$A$11:$A$14577,'MONTHLY DATA'!$A175,'WEEKLY DATA'!$B$11:$B$14577,'MONTHLY DATA'!$B175)</f>
        <v>315</v>
      </c>
      <c r="FQ175" s="78">
        <f>AVERAGEIFS('WEEKLY DATA'!FQ$11:FQ$14577,'WEEKLY DATA'!$A$11:$A$14577,'MONTHLY DATA'!$A175,'WEEKLY DATA'!$B$11:$B$14577,'MONTHLY DATA'!$B175)</f>
        <v>325</v>
      </c>
      <c r="FR175" s="78">
        <f>AVERAGEIFS('WEEKLY DATA'!FR$11:FR$14577,'WEEKLY DATA'!$A$11:$A$14577,'MONTHLY DATA'!$A175,'WEEKLY DATA'!$B$11:$B$14577,'MONTHLY DATA'!$B175)</f>
        <v>320</v>
      </c>
      <c r="FS175" s="154">
        <f t="shared" si="150"/>
        <v>0</v>
      </c>
      <c r="FT175" s="78">
        <f>AVERAGEIFS('WEEKLY DATA'!FT$11:FT$14577,'WEEKLY DATA'!$A$11:$A$14577,'MONTHLY DATA'!$A175,'WEEKLY DATA'!$B$11:$B$14577,'MONTHLY DATA'!$B175)</f>
        <v>341.5</v>
      </c>
      <c r="FU175" s="78">
        <f>AVERAGEIFS('WEEKLY DATA'!FU$11:FU$14577,'WEEKLY DATA'!$A$11:$A$14577,'MONTHLY DATA'!$A175,'WEEKLY DATA'!$B$11:$B$14577,'MONTHLY DATA'!$B175)</f>
        <v>351.5</v>
      </c>
      <c r="FV175" s="78">
        <f>AVERAGEIFS('WEEKLY DATA'!FV$11:FV$14577,'WEEKLY DATA'!$A$11:$A$14577,'MONTHLY DATA'!$A175,'WEEKLY DATA'!$B$11:$B$14577,'MONTHLY DATA'!$B175)</f>
        <v>346.5</v>
      </c>
      <c r="FW175" s="154">
        <f t="shared" si="151"/>
        <v>3.8202247191011285E-2</v>
      </c>
      <c r="FX175" s="78">
        <f>AVERAGEIFS('WEEKLY DATA'!FX$11:FX$14577,'WEEKLY DATA'!$A$11:$A$14577,'MONTHLY DATA'!$A175,'WEEKLY DATA'!$B$11:$B$14577,'MONTHLY DATA'!$B175)</f>
        <v>361</v>
      </c>
      <c r="FY175" s="78">
        <f>AVERAGEIFS('WEEKLY DATA'!FY$11:FY$14577,'WEEKLY DATA'!$A$11:$A$14577,'MONTHLY DATA'!$A175,'WEEKLY DATA'!$B$11:$B$14577,'MONTHLY DATA'!$B175)</f>
        <v>371</v>
      </c>
      <c r="FZ175" s="78">
        <f>AVERAGEIFS('WEEKLY DATA'!FZ$11:FZ$14577,'WEEKLY DATA'!$A$11:$A$14577,'MONTHLY DATA'!$A175,'WEEKLY DATA'!$B$11:$B$14577,'MONTHLY DATA'!$B175)</f>
        <v>366</v>
      </c>
      <c r="GA175" s="154">
        <f t="shared" si="152"/>
        <v>-1.9095477386934623E-2</v>
      </c>
      <c r="GB175" s="78">
        <f>AVERAGEIFS('WEEKLY DATA'!GB$11:GB$14577,'WEEKLY DATA'!$A$11:$A$14577,'MONTHLY DATA'!$A175,'WEEKLY DATA'!$B$11:$B$14577,'MONTHLY DATA'!$B175)</f>
        <v>500.5</v>
      </c>
      <c r="GC175" s="78">
        <f>AVERAGEIFS('WEEKLY DATA'!GC$11:GC$14577,'WEEKLY DATA'!$A$11:$A$14577,'MONTHLY DATA'!$A175,'WEEKLY DATA'!$B$11:$B$14577,'MONTHLY DATA'!$B175)</f>
        <v>510.5</v>
      </c>
      <c r="GD175" s="78">
        <f>AVERAGEIFS('WEEKLY DATA'!GD$11:GD$14577,'WEEKLY DATA'!$A$11:$A$14577,'MONTHLY DATA'!$A175,'WEEKLY DATA'!$B$11:$B$14577,'MONTHLY DATA'!$B175)</f>
        <v>505.5</v>
      </c>
      <c r="GE175" s="154">
        <f t="shared" si="153"/>
        <v>4.0926640926640889E-2</v>
      </c>
      <c r="GF175" s="169">
        <f>AVERAGEIFS('WEEKLY DATA'!GF$11:GF$14577,'WEEKLY DATA'!$A$11:$A$14577,'MONTHLY DATA'!$A175,'WEEKLY DATA'!$B$11:$B$14577,'MONTHLY DATA'!$B175)</f>
        <v>465</v>
      </c>
      <c r="GG175" s="78">
        <f>AVERAGEIFS('WEEKLY DATA'!GG$11:GG$14577,'WEEKLY DATA'!$A$11:$A$14577,'MONTHLY DATA'!$A175,'WEEKLY DATA'!$B$11:$B$14577,'MONTHLY DATA'!$B175)</f>
        <v>475</v>
      </c>
      <c r="GH175" s="78">
        <f>AVERAGEIFS('WEEKLY DATA'!GH$11:GH$14577,'WEEKLY DATA'!$A$11:$A$14577,'MONTHLY DATA'!$A175,'WEEKLY DATA'!$B$11:$B$14577,'MONTHLY DATA'!$B175)</f>
        <v>470</v>
      </c>
      <c r="GI175" s="154">
        <f t="shared" si="154"/>
        <v>4.2995839112343948E-2</v>
      </c>
      <c r="GJ175" s="78">
        <f>AVERAGEIFS('WEEKLY DATA'!GJ$11:GJ$14577,'WEEKLY DATA'!$A$11:$A$14577,'MONTHLY DATA'!$A175,'WEEKLY DATA'!$B$11:$B$14577,'MONTHLY DATA'!$B175)</f>
        <v>469</v>
      </c>
      <c r="GK175" s="78">
        <f>AVERAGEIFS('WEEKLY DATA'!GK$11:GK$14577,'WEEKLY DATA'!$A$11:$A$14577,'MONTHLY DATA'!$A175,'WEEKLY DATA'!$B$11:$B$14577,'MONTHLY DATA'!$B175)</f>
        <v>479</v>
      </c>
      <c r="GL175" s="78">
        <f>AVERAGEIFS('WEEKLY DATA'!GL$11:GL$14577,'WEEKLY DATA'!$A$11:$A$14577,'MONTHLY DATA'!$A175,'WEEKLY DATA'!$B$11:$B$14577,'MONTHLY DATA'!$B175)</f>
        <v>474</v>
      </c>
      <c r="GM175" s="154">
        <f t="shared" si="155"/>
        <v>2.2102425876010745E-2</v>
      </c>
      <c r="GN175" s="78">
        <f>AVERAGEIFS('WEEKLY DATA'!GN$11:GN$14577,'WEEKLY DATA'!$A$11:$A$14577,'MONTHLY DATA'!$A175,'WEEKLY DATA'!$B$11:$B$14577,'MONTHLY DATA'!$B175)</f>
        <v>631.5</v>
      </c>
      <c r="GO175" s="78">
        <f>AVERAGEIFS('WEEKLY DATA'!GO$11:GO$14577,'WEEKLY DATA'!$A$11:$A$14577,'MONTHLY DATA'!$A175,'WEEKLY DATA'!$B$11:$B$14577,'MONTHLY DATA'!$B175)</f>
        <v>641.5</v>
      </c>
      <c r="GP175" s="78">
        <f>AVERAGEIFS('WEEKLY DATA'!GP$11:GP$14577,'WEEKLY DATA'!$A$11:$A$14577,'MONTHLY DATA'!$A175,'WEEKLY DATA'!$B$11:$B$14577,'MONTHLY DATA'!$B175)</f>
        <v>636.5</v>
      </c>
      <c r="GQ175" s="154">
        <f t="shared" si="156"/>
        <v>-3.5225048923679392E-3</v>
      </c>
      <c r="GR175" s="78"/>
    </row>
    <row r="176" spans="1:200" ht="15.75" x14ac:dyDescent="0.25">
      <c r="A176">
        <f t="shared" si="106"/>
        <v>10</v>
      </c>
      <c r="B176">
        <f t="shared" si="107"/>
        <v>2023</v>
      </c>
      <c r="C176" s="86">
        <v>45200</v>
      </c>
      <c r="D176" s="78">
        <f>AVERAGEIFS('WEEKLY DATA'!D$11:D$14577,'WEEKLY DATA'!$A$11:$A$14577,'MONTHLY DATA'!$A176,'WEEKLY DATA'!$B$11:$B$14577,'MONTHLY DATA'!$B176)</f>
        <v>456.25</v>
      </c>
      <c r="E176" s="78">
        <f>AVERAGEIFS('WEEKLY DATA'!E$11:E$14577,'WEEKLY DATA'!$A$11:$A$14577,'MONTHLY DATA'!$A176,'WEEKLY DATA'!$B$11:$B$14577,'MONTHLY DATA'!$B176)</f>
        <v>466.25</v>
      </c>
      <c r="F176" s="78">
        <f>AVERAGEIFS('WEEKLY DATA'!F$11:F$14577,'WEEKLY DATA'!$A$11:$A$14577,'MONTHLY DATA'!$A176,'WEEKLY DATA'!$B$11:$B$14577,'MONTHLY DATA'!$B176)</f>
        <v>461.25</v>
      </c>
      <c r="G176" s="154">
        <f t="shared" si="108"/>
        <v>4.9019607843137081E-3</v>
      </c>
      <c r="H176" s="169">
        <f>AVERAGEIFS('WEEKLY DATA'!H$11:H$14577,'WEEKLY DATA'!$A$11:$A$14577,'MONTHLY DATA'!$A176,'WEEKLY DATA'!$B$11:$B$14577,'MONTHLY DATA'!$B176)</f>
        <v>458.75</v>
      </c>
      <c r="I176" s="78">
        <f>AVERAGEIFS('WEEKLY DATA'!I$11:I$14577,'WEEKLY DATA'!$A$11:$A$14577,'MONTHLY DATA'!$A176,'WEEKLY DATA'!$B$11:$B$14577,'MONTHLY DATA'!$B176)</f>
        <v>468.75</v>
      </c>
      <c r="J176" s="78">
        <f>AVERAGEIFS('WEEKLY DATA'!J$11:J$14577,'WEEKLY DATA'!$A$11:$A$14577,'MONTHLY DATA'!$A176,'WEEKLY DATA'!$B$11:$B$14577,'MONTHLY DATA'!$B176)</f>
        <v>463.75</v>
      </c>
      <c r="K176" s="154">
        <f t="shared" si="109"/>
        <v>3.8633818589025815E-2</v>
      </c>
      <c r="L176" s="169">
        <f>AVERAGEIFS('WEEKLY DATA'!L$11:L$14577,'WEEKLY DATA'!$A$11:$A$14577,'MONTHLY DATA'!$A176,'WEEKLY DATA'!$B$11:$B$14577,'MONTHLY DATA'!$B176)</f>
        <v>450</v>
      </c>
      <c r="M176" s="78">
        <f>AVERAGEIFS('WEEKLY DATA'!M$11:M$14577,'WEEKLY DATA'!$A$11:$A$14577,'MONTHLY DATA'!$A176,'WEEKLY DATA'!$B$11:$B$14577,'MONTHLY DATA'!$B176)</f>
        <v>460</v>
      </c>
      <c r="N176" s="78">
        <f>AVERAGEIFS('WEEKLY DATA'!N$11:N$14577,'WEEKLY DATA'!$A$11:$A$14577,'MONTHLY DATA'!$A176,'WEEKLY DATA'!$B$11:$B$14577,'MONTHLY DATA'!$B176)</f>
        <v>455</v>
      </c>
      <c r="O176" s="154">
        <f t="shared" si="110"/>
        <v>0</v>
      </c>
      <c r="P176" s="169">
        <f>AVERAGEIFS('WEEKLY DATA'!P$11:P$14577,'WEEKLY DATA'!$A$11:$A$14577,'MONTHLY DATA'!$A176,'WEEKLY DATA'!$B$11:$B$14577,'MONTHLY DATA'!$B176)</f>
        <v>438.75</v>
      </c>
      <c r="Q176" s="78">
        <f>AVERAGEIFS('WEEKLY DATA'!Q$11:Q$14577,'WEEKLY DATA'!$A$11:$A$14577,'MONTHLY DATA'!$A176,'WEEKLY DATA'!$B$11:$B$14577,'MONTHLY DATA'!$B176)</f>
        <v>448.75</v>
      </c>
      <c r="R176" s="78">
        <f>AVERAGEIFS('WEEKLY DATA'!R$11:R$14577,'WEEKLY DATA'!$A$11:$A$14577,'MONTHLY DATA'!$A176,'WEEKLY DATA'!$B$11:$B$14577,'MONTHLY DATA'!$B176)</f>
        <v>443.75</v>
      </c>
      <c r="S176" s="154">
        <f t="shared" si="111"/>
        <v>9.6700796359499019E-3</v>
      </c>
      <c r="T176" s="169">
        <f>AVERAGEIFS('WEEKLY DATA'!T$11:T$14577,'WEEKLY DATA'!$A$11:$A$14577,'MONTHLY DATA'!$A176,'WEEKLY DATA'!$B$11:$B$14577,'MONTHLY DATA'!$B176)</f>
        <v>463.75</v>
      </c>
      <c r="U176" s="78">
        <f>AVERAGEIFS('WEEKLY DATA'!U$11:U$14577,'WEEKLY DATA'!$A$11:$A$14577,'MONTHLY DATA'!$A176,'WEEKLY DATA'!$B$11:$B$14577,'MONTHLY DATA'!$B176)</f>
        <v>473.75</v>
      </c>
      <c r="V176" s="78">
        <f>AVERAGEIFS('WEEKLY DATA'!V$11:V$14577,'WEEKLY DATA'!$A$11:$A$14577,'MONTHLY DATA'!$A176,'WEEKLY DATA'!$B$11:$B$14577,'MONTHLY DATA'!$B176)</f>
        <v>468.75</v>
      </c>
      <c r="W176" s="154">
        <f t="shared" si="112"/>
        <v>-2.2419186652763323E-2</v>
      </c>
      <c r="X176" s="169">
        <f>AVERAGEIFS('WEEKLY DATA'!X$11:X$14577,'WEEKLY DATA'!$A$11:$A$14577,'MONTHLY DATA'!$A176,'WEEKLY DATA'!$B$11:$B$14577,'MONTHLY DATA'!$B176)</f>
        <v>461.25</v>
      </c>
      <c r="Y176" s="78">
        <f>AVERAGEIFS('WEEKLY DATA'!Y$11:Y$14577,'WEEKLY DATA'!$A$11:$A$14577,'MONTHLY DATA'!$A176,'WEEKLY DATA'!$B$11:$B$14577,'MONTHLY DATA'!$B176)</f>
        <v>471.25</v>
      </c>
      <c r="Z176" s="78">
        <f>AVERAGEIFS('WEEKLY DATA'!Z$11:Z$14577,'WEEKLY DATA'!$A$11:$A$14577,'MONTHLY DATA'!$A176,'WEEKLY DATA'!$B$11:$B$14577,'MONTHLY DATA'!$B176)</f>
        <v>466.25</v>
      </c>
      <c r="AA176" s="154">
        <f t="shared" si="113"/>
        <v>-3.739316239316226E-3</v>
      </c>
      <c r="AB176" s="169">
        <f>AVERAGEIFS('WEEKLY DATA'!AB$11:AB$14577,'WEEKLY DATA'!$A$11:$A$14577,'MONTHLY DATA'!$A176,'WEEKLY DATA'!$B$11:$B$14577,'MONTHLY DATA'!$B176)</f>
        <v>450</v>
      </c>
      <c r="AC176" s="78">
        <f>AVERAGEIFS('WEEKLY DATA'!AC$11:AC$14577,'WEEKLY DATA'!$A$11:$A$14577,'MONTHLY DATA'!$A176,'WEEKLY DATA'!$B$11:$B$14577,'MONTHLY DATA'!$B176)</f>
        <v>460</v>
      </c>
      <c r="AD176" s="78">
        <f>AVERAGEIFS('WEEKLY DATA'!AD$11:AD$14577,'WEEKLY DATA'!$A$11:$A$14577,'MONTHLY DATA'!$A176,'WEEKLY DATA'!$B$11:$B$14577,'MONTHLY DATA'!$B176)</f>
        <v>455</v>
      </c>
      <c r="AE176" s="154">
        <f t="shared" si="114"/>
        <v>0</v>
      </c>
      <c r="AF176" s="169">
        <f>AVERAGEIFS('WEEKLY DATA'!AF$11:AF$14577,'WEEKLY DATA'!$A$11:$A$14577,'MONTHLY DATA'!$A176,'WEEKLY DATA'!$B$11:$B$14577,'MONTHLY DATA'!$B176)</f>
        <v>463.75</v>
      </c>
      <c r="AG176" s="78">
        <f>AVERAGEIFS('WEEKLY DATA'!AG$11:AG$14577,'WEEKLY DATA'!$A$11:$A$14577,'MONTHLY DATA'!$A176,'WEEKLY DATA'!$B$11:$B$14577,'MONTHLY DATA'!$B176)</f>
        <v>473.75</v>
      </c>
      <c r="AH176" s="78">
        <f>AVERAGEIFS('WEEKLY DATA'!AH$11:AH$14577,'WEEKLY DATA'!$A$11:$A$14577,'MONTHLY DATA'!$A176,'WEEKLY DATA'!$B$11:$B$14577,'MONTHLY DATA'!$B176)</f>
        <v>468.75</v>
      </c>
      <c r="AI176" s="154">
        <f t="shared" si="115"/>
        <v>4.0510543840177604E-2</v>
      </c>
      <c r="AJ176" s="169">
        <f>AVERAGEIFS('WEEKLY DATA'!AJ$11:AJ$14577,'WEEKLY DATA'!$A$11:$A$14577,'MONTHLY DATA'!$A176,'WEEKLY DATA'!$B$11:$B$14577,'MONTHLY DATA'!$B176)</f>
        <v>412.5</v>
      </c>
      <c r="AK176" s="78">
        <f>AVERAGEIFS('WEEKLY DATA'!AK$11:AK$14577,'WEEKLY DATA'!$A$11:$A$14577,'MONTHLY DATA'!$A176,'WEEKLY DATA'!$B$11:$B$14577,'MONTHLY DATA'!$B176)</f>
        <v>422.5</v>
      </c>
      <c r="AL176" s="78">
        <f>AVERAGEIFS('WEEKLY DATA'!AL$11:AL$14577,'WEEKLY DATA'!$A$11:$A$14577,'MONTHLY DATA'!$A176,'WEEKLY DATA'!$B$11:$B$14577,'MONTHLY DATA'!$B176)</f>
        <v>417.5</v>
      </c>
      <c r="AM176" s="207">
        <f t="shared" si="116"/>
        <v>4.6365914786967499E-2</v>
      </c>
      <c r="AN176" s="169">
        <f>AVERAGEIFS('WEEKLY DATA'!AN$11:AN$14577,'WEEKLY DATA'!$A$11:$A$14577,'MONTHLY DATA'!$A176,'WEEKLY DATA'!$B$11:$B$14577,'MONTHLY DATA'!$B176)</f>
        <v>412.5</v>
      </c>
      <c r="AO176" s="78">
        <f>AVERAGEIFS('WEEKLY DATA'!AO$11:AO$14577,'WEEKLY DATA'!$A$11:$A$14577,'MONTHLY DATA'!$A176,'WEEKLY DATA'!$B$11:$B$14577,'MONTHLY DATA'!$B176)</f>
        <v>422.5</v>
      </c>
      <c r="AP176" s="78">
        <f>AVERAGEIFS('WEEKLY DATA'!AP$11:AP$14577,'WEEKLY DATA'!$A$11:$A$14577,'MONTHLY DATA'!$A176,'WEEKLY DATA'!$B$11:$B$14577,'MONTHLY DATA'!$B176)</f>
        <v>417.5</v>
      </c>
      <c r="AQ176" s="154">
        <f t="shared" si="117"/>
        <v>2.9593094944512899E-2</v>
      </c>
      <c r="AR176" s="169">
        <f>AVERAGEIFS('WEEKLY DATA'!AR$11:AR$14577,'WEEKLY DATA'!$A$11:$A$14577,'MONTHLY DATA'!$A176,'WEEKLY DATA'!$B$11:$B$14577,'MONTHLY DATA'!$B176)</f>
        <v>417.5</v>
      </c>
      <c r="AS176" s="78">
        <f>AVERAGEIFS('WEEKLY DATA'!AS$11:AS$14577,'WEEKLY DATA'!$A$11:$A$14577,'MONTHLY DATA'!$A176,'WEEKLY DATA'!$B$11:$B$14577,'MONTHLY DATA'!$B176)</f>
        <v>427.5</v>
      </c>
      <c r="AT176" s="78">
        <f>AVERAGEIFS('WEEKLY DATA'!AT$11:AT$14577,'WEEKLY DATA'!$A$11:$A$14577,'MONTHLY DATA'!$A176,'WEEKLY DATA'!$B$11:$B$14577,'MONTHLY DATA'!$B176)</f>
        <v>422.5</v>
      </c>
      <c r="AU176" s="154">
        <f t="shared" si="118"/>
        <v>5.9523809523809312E-3</v>
      </c>
      <c r="AV176" s="169">
        <f>AVERAGEIFS('WEEKLY DATA'!AV$11:AV$14577,'WEEKLY DATA'!$A$11:$A$14577,'MONTHLY DATA'!$A176,'WEEKLY DATA'!$B$11:$B$14577,'MONTHLY DATA'!$B176)</f>
        <v>378.75</v>
      </c>
      <c r="AW176" s="78">
        <f>AVERAGEIFS('WEEKLY DATA'!AW$11:AW$14577,'WEEKLY DATA'!$A$11:$A$14577,'MONTHLY DATA'!$A176,'WEEKLY DATA'!$B$11:$B$14577,'MONTHLY DATA'!$B176)</f>
        <v>388.75</v>
      </c>
      <c r="AX176" s="78">
        <f>AVERAGEIFS('WEEKLY DATA'!AX$11:AX$14577,'WEEKLY DATA'!$A$11:$A$14577,'MONTHLY DATA'!$A176,'WEEKLY DATA'!$B$11:$B$14577,'MONTHLY DATA'!$B176)</f>
        <v>383.75</v>
      </c>
      <c r="AY176" s="154">
        <f t="shared" si="119"/>
        <v>5.8977719528179318E-3</v>
      </c>
      <c r="AZ176" s="169">
        <f>AVERAGEIFS('WEEKLY DATA'!AZ$11:AZ$14577,'WEEKLY DATA'!$A$11:$A$14577,'MONTHLY DATA'!$A176,'WEEKLY DATA'!$B$11:$B$14577,'MONTHLY DATA'!$B176)</f>
        <v>396.25</v>
      </c>
      <c r="BA176" s="78">
        <f>AVERAGEIFS('WEEKLY DATA'!BA$11:BA$14577,'WEEKLY DATA'!$A$11:$A$14577,'MONTHLY DATA'!$A176,'WEEKLY DATA'!$B$11:$B$14577,'MONTHLY DATA'!$B176)</f>
        <v>406.25</v>
      </c>
      <c r="BB176" s="78">
        <f>AVERAGEIFS('WEEKLY DATA'!BB$11:BB$14577,'WEEKLY DATA'!$A$11:$A$14577,'MONTHLY DATA'!$A176,'WEEKLY DATA'!$B$11:$B$14577,'MONTHLY DATA'!$B176)</f>
        <v>401.25</v>
      </c>
      <c r="BC176" s="154">
        <f t="shared" si="120"/>
        <v>4.3563068920676296E-2</v>
      </c>
      <c r="BD176" s="169">
        <f>AVERAGEIFS('WEEKLY DATA'!BD$11:BD$14577,'WEEKLY DATA'!$A$11:$A$14577,'MONTHLY DATA'!$A176,'WEEKLY DATA'!$B$11:$B$14577,'MONTHLY DATA'!$B176)</f>
        <v>375</v>
      </c>
      <c r="BE176" s="78">
        <f>AVERAGEIFS('WEEKLY DATA'!BE$11:BE$14577,'WEEKLY DATA'!$A$11:$A$14577,'MONTHLY DATA'!$A176,'WEEKLY DATA'!$B$11:$B$14577,'MONTHLY DATA'!$B176)</f>
        <v>385</v>
      </c>
      <c r="BF176" s="78">
        <f>AVERAGEIFS('WEEKLY DATA'!BF$11:BF$14577,'WEEKLY DATA'!$A$11:$A$14577,'MONTHLY DATA'!$A176,'WEEKLY DATA'!$B$11:$B$14577,'MONTHLY DATA'!$B176)</f>
        <v>380</v>
      </c>
      <c r="BG176" s="154">
        <f t="shared" si="121"/>
        <v>7.4964639321075E-2</v>
      </c>
      <c r="BH176" s="169">
        <f>AVERAGEIFS('WEEKLY DATA'!BH$11:BH$14577,'WEEKLY DATA'!$A$11:$A$14577,'MONTHLY DATA'!$A176,'WEEKLY DATA'!$B$11:$B$14577,'MONTHLY DATA'!$B176)</f>
        <v>420</v>
      </c>
      <c r="BI176" s="78">
        <f>AVERAGEIFS('WEEKLY DATA'!BI$11:BI$14577,'WEEKLY DATA'!$A$11:$A$14577,'MONTHLY DATA'!$A176,'WEEKLY DATA'!$B$11:$B$14577,'MONTHLY DATA'!$B176)</f>
        <v>430</v>
      </c>
      <c r="BJ176" s="78">
        <f>AVERAGEIFS('WEEKLY DATA'!BJ$11:BJ$14577,'WEEKLY DATA'!$A$11:$A$14577,'MONTHLY DATA'!$A176,'WEEKLY DATA'!$B$11:$B$14577,'MONTHLY DATA'!$B176)</f>
        <v>425</v>
      </c>
      <c r="BK176" s="154">
        <f t="shared" si="122"/>
        <v>7.1090047393365108E-3</v>
      </c>
      <c r="BL176" s="169">
        <f>AVERAGEIFS('WEEKLY DATA'!BL$11:BL$14577,'WEEKLY DATA'!$A$11:$A$14577,'MONTHLY DATA'!$A176,'WEEKLY DATA'!$B$11:$B$14577,'MONTHLY DATA'!$B176)</f>
        <v>380</v>
      </c>
      <c r="BM176" s="78">
        <f>AVERAGEIFS('WEEKLY DATA'!BM$11:BM$14577,'WEEKLY DATA'!$A$11:$A$14577,'MONTHLY DATA'!$A176,'WEEKLY DATA'!$B$11:$B$14577,'MONTHLY DATA'!$B176)</f>
        <v>390</v>
      </c>
      <c r="BN176" s="78">
        <f>AVERAGEIFS('WEEKLY DATA'!BN$11:BN$14577,'WEEKLY DATA'!$A$11:$A$14577,'MONTHLY DATA'!$A176,'WEEKLY DATA'!$B$11:$B$14577,'MONTHLY DATA'!$B176)</f>
        <v>385</v>
      </c>
      <c r="BO176" s="154">
        <f t="shared" si="123"/>
        <v>-1.2970168612191912E-3</v>
      </c>
      <c r="BP176" s="78">
        <f>AVERAGEIFS('WEEKLY DATA'!BP$11:BP$14577,'WEEKLY DATA'!$A$11:$A$14577,'MONTHLY DATA'!$A176,'WEEKLY DATA'!$B$11:$B$14577,'MONTHLY DATA'!$B176)</f>
        <v>423.75</v>
      </c>
      <c r="BQ176" s="78">
        <f>AVERAGEIFS('WEEKLY DATA'!BQ$11:BQ$14577,'WEEKLY DATA'!$A$11:$A$14577,'MONTHLY DATA'!$A176,'WEEKLY DATA'!$B$11:$B$14577,'MONTHLY DATA'!$B176)</f>
        <v>433.75</v>
      </c>
      <c r="BR176" s="78">
        <f>AVERAGEIFS('WEEKLY DATA'!BR$11:BR$14577,'WEEKLY DATA'!$A$11:$A$14577,'MONTHLY DATA'!$A176,'WEEKLY DATA'!$B$11:$B$14577,'MONTHLY DATA'!$B176)</f>
        <v>428.75</v>
      </c>
      <c r="BS176" s="154">
        <f t="shared" si="124"/>
        <v>1.1202830188679291E-2</v>
      </c>
      <c r="BT176" s="78">
        <f>AVERAGEIFS('WEEKLY DATA'!BT$11:BT$14577,'WEEKLY DATA'!$A$11:$A$14577,'MONTHLY DATA'!$A176,'WEEKLY DATA'!$B$11:$B$14577,'MONTHLY DATA'!$B176)</f>
        <v>367.5</v>
      </c>
      <c r="BU176" s="78">
        <f>AVERAGEIFS('WEEKLY DATA'!BU$11:BU$14577,'WEEKLY DATA'!$A$11:$A$14577,'MONTHLY DATA'!$A176,'WEEKLY DATA'!$B$11:$B$14577,'MONTHLY DATA'!$B176)</f>
        <v>377.5</v>
      </c>
      <c r="BV176" s="78">
        <f>AVERAGEIFS('WEEKLY DATA'!BV$11:BV$14577,'WEEKLY DATA'!$A$11:$A$14577,'MONTHLY DATA'!$A176,'WEEKLY DATA'!$B$11:$B$14577,'MONTHLY DATA'!$B176)</f>
        <v>372.5</v>
      </c>
      <c r="BW176" s="154">
        <f t="shared" si="125"/>
        <v>-3.9948453608247392E-2</v>
      </c>
      <c r="BX176" s="78">
        <f>AVERAGEIFS('WEEKLY DATA'!BX$11:BX$14577,'WEEKLY DATA'!$A$11:$A$14577,'MONTHLY DATA'!$A176,'WEEKLY DATA'!$B$11:$B$14577,'MONTHLY DATA'!$B176)</f>
        <v>445</v>
      </c>
      <c r="BY176" s="78">
        <f>AVERAGEIFS('WEEKLY DATA'!BY$11:BY$14577,'WEEKLY DATA'!$A$11:$A$14577,'MONTHLY DATA'!$A176,'WEEKLY DATA'!$B$11:$B$14577,'MONTHLY DATA'!$B176)</f>
        <v>455</v>
      </c>
      <c r="BZ176" s="78">
        <f>AVERAGEIFS('WEEKLY DATA'!BZ$11:BZ$14577,'WEEKLY DATA'!$A$11:$A$14577,'MONTHLY DATA'!$A176,'WEEKLY DATA'!$B$11:$B$14577,'MONTHLY DATA'!$B176)</f>
        <v>450</v>
      </c>
      <c r="CA176" s="154">
        <f t="shared" si="126"/>
        <v>6.7114093959732557E-3</v>
      </c>
      <c r="CB176" s="78">
        <f>AVERAGEIFS('WEEKLY DATA'!CB$11:CB$14577,'WEEKLY DATA'!$A$11:$A$14577,'MONTHLY DATA'!$A176,'WEEKLY DATA'!$B$11:$B$14577,'MONTHLY DATA'!$B176)</f>
        <v>560</v>
      </c>
      <c r="CC176" s="78">
        <f>AVERAGEIFS('WEEKLY DATA'!CC$11:CC$14577,'WEEKLY DATA'!$A$11:$A$14577,'MONTHLY DATA'!$A176,'WEEKLY DATA'!$B$11:$B$14577,'MONTHLY DATA'!$B176)</f>
        <v>570</v>
      </c>
      <c r="CD176" s="78">
        <f>AVERAGEIFS('WEEKLY DATA'!CD$11:CD$14577,'WEEKLY DATA'!$A$11:$A$14577,'MONTHLY DATA'!$A176,'WEEKLY DATA'!$B$11:$B$14577,'MONTHLY DATA'!$B176)</f>
        <v>565</v>
      </c>
      <c r="CE176" s="154">
        <f t="shared" si="127"/>
        <v>1.9855595667870096E-2</v>
      </c>
      <c r="CF176" s="78">
        <f>AVERAGEIFS('WEEKLY DATA'!CF$11:CF$14577,'WEEKLY DATA'!$A$11:$A$14577,'MONTHLY DATA'!$A176,'WEEKLY DATA'!$B$11:$B$14577,'MONTHLY DATA'!$B176)</f>
        <v>380</v>
      </c>
      <c r="CG176" s="78">
        <f>AVERAGEIFS('WEEKLY DATA'!CG$11:CG$14577,'WEEKLY DATA'!$A$11:$A$14577,'MONTHLY DATA'!$A176,'WEEKLY DATA'!$B$11:$B$14577,'MONTHLY DATA'!$B176)</f>
        <v>390</v>
      </c>
      <c r="CH176" s="78">
        <f>AVERAGEIFS('WEEKLY DATA'!CH$11:CH$14577,'WEEKLY DATA'!$A$11:$A$14577,'MONTHLY DATA'!$A176,'WEEKLY DATA'!$B$11:$B$14577,'MONTHLY DATA'!$B176)</f>
        <v>385</v>
      </c>
      <c r="CI176" s="154">
        <f t="shared" si="128"/>
        <v>-7.7319587628865705E-3</v>
      </c>
      <c r="CJ176" s="78">
        <f>AVERAGEIFS('WEEKLY DATA'!CJ$11:CJ$14577,'WEEKLY DATA'!$A$11:$A$14577,'MONTHLY DATA'!$A176,'WEEKLY DATA'!$B$11:$B$14577,'MONTHLY DATA'!$B176)</f>
        <v>347.5</v>
      </c>
      <c r="CK176" s="78">
        <f>AVERAGEIFS('WEEKLY DATA'!CK$11:CK$14577,'WEEKLY DATA'!$A$11:$A$14577,'MONTHLY DATA'!$A176,'WEEKLY DATA'!$B$11:$B$14577,'MONTHLY DATA'!$B176)</f>
        <v>357.5</v>
      </c>
      <c r="CL176" s="78">
        <f>AVERAGEIFS('WEEKLY DATA'!CL$11:CL$14577,'WEEKLY DATA'!$A$11:$A$14577,'MONTHLY DATA'!$A176,'WEEKLY DATA'!$B$11:$B$14577,'MONTHLY DATA'!$B176)</f>
        <v>352.5</v>
      </c>
      <c r="CM176" s="154">
        <f t="shared" si="129"/>
        <v>-2.8288543140028155E-3</v>
      </c>
      <c r="CN176" s="78">
        <f>AVERAGEIFS('WEEKLY DATA'!CN$11:CN$14577,'WEEKLY DATA'!$A$11:$A$14577,'MONTHLY DATA'!$A176,'WEEKLY DATA'!$B$11:$B$14577,'MONTHLY DATA'!$B176)</f>
        <v>445</v>
      </c>
      <c r="CO176" s="78">
        <f>AVERAGEIFS('WEEKLY DATA'!CO$11:CO$14577,'WEEKLY DATA'!$A$11:$A$14577,'MONTHLY DATA'!$A176,'WEEKLY DATA'!$B$11:$B$14577,'MONTHLY DATA'!$B176)</f>
        <v>455</v>
      </c>
      <c r="CP176" s="78">
        <f>AVERAGEIFS('WEEKLY DATA'!CP$11:CP$14577,'WEEKLY DATA'!$A$11:$A$14577,'MONTHLY DATA'!$A176,'WEEKLY DATA'!$B$11:$B$14577,'MONTHLY DATA'!$B176)</f>
        <v>450</v>
      </c>
      <c r="CQ176" s="154">
        <f t="shared" si="130"/>
        <v>6.7114093959732557E-3</v>
      </c>
      <c r="CR176" s="78">
        <f>AVERAGEIFS('WEEKLY DATA'!CR$11:CR$14577,'WEEKLY DATA'!$A$11:$A$14577,'MONTHLY DATA'!$A176,'WEEKLY DATA'!$B$11:$B$14577,'MONTHLY DATA'!$B176)</f>
        <v>557.5</v>
      </c>
      <c r="CS176" s="78">
        <f>AVERAGEIFS('WEEKLY DATA'!CS$11:CS$14577,'WEEKLY DATA'!$A$11:$A$14577,'MONTHLY DATA'!$A176,'WEEKLY DATA'!$B$11:$B$14577,'MONTHLY DATA'!$B176)</f>
        <v>567.5</v>
      </c>
      <c r="CT176" s="78">
        <f>AVERAGEIFS('WEEKLY DATA'!CT$11:CT$14577,'WEEKLY DATA'!$A$11:$A$14577,'MONTHLY DATA'!$A176,'WEEKLY DATA'!$B$11:$B$14577,'MONTHLY DATA'!$B176)</f>
        <v>562.5</v>
      </c>
      <c r="CU176" s="154">
        <f t="shared" si="131"/>
        <v>4.0703052728954692E-2</v>
      </c>
      <c r="CV176" s="169">
        <f>AVERAGEIFS('WEEKLY DATA'!CV$11:CV$14577,'WEEKLY DATA'!$A$11:$A$14577,'MONTHLY DATA'!$A176,'WEEKLY DATA'!$B$11:$B$14577,'MONTHLY DATA'!$B176)</f>
        <v>408.75</v>
      </c>
      <c r="CW176" s="78">
        <f>AVERAGEIFS('WEEKLY DATA'!CW$11:CW$14577,'WEEKLY DATA'!$A$11:$A$14577,'MONTHLY DATA'!$A176,'WEEKLY DATA'!$B$11:$B$14577,'MONTHLY DATA'!$B176)</f>
        <v>418.75</v>
      </c>
      <c r="CX176" s="78">
        <f>AVERAGEIFS('WEEKLY DATA'!CX$11:CX$14577,'WEEKLY DATA'!$A$11:$A$14577,'MONTHLY DATA'!$A176,'WEEKLY DATA'!$B$11:$B$14577,'MONTHLY DATA'!$B176)</f>
        <v>413.75</v>
      </c>
      <c r="CY176" s="154">
        <f t="shared" si="132"/>
        <v>-4.2117930204572662E-3</v>
      </c>
      <c r="CZ176" s="169">
        <f>AVERAGEIFS('WEEKLY DATA'!CZ$11:CZ$14577,'WEEKLY DATA'!$A$11:$A$14577,'MONTHLY DATA'!$A176,'WEEKLY DATA'!$B$11:$B$14577,'MONTHLY DATA'!$B176)</f>
        <v>367.5</v>
      </c>
      <c r="DA176" s="78">
        <f>AVERAGEIFS('WEEKLY DATA'!DA$11:DA$14577,'WEEKLY DATA'!$A$11:$A$14577,'MONTHLY DATA'!$A176,'WEEKLY DATA'!$B$11:$B$14577,'MONTHLY DATA'!$B176)</f>
        <v>377.5</v>
      </c>
      <c r="DB176" s="78">
        <f>AVERAGEIFS('WEEKLY DATA'!DB$11:DB$14577,'WEEKLY DATA'!$A$11:$A$14577,'MONTHLY DATA'!$A176,'WEEKLY DATA'!$B$11:$B$14577,'MONTHLY DATA'!$B176)</f>
        <v>372.5</v>
      </c>
      <c r="DC176" s="154">
        <f t="shared" si="133"/>
        <v>-1.9736842105263164E-2</v>
      </c>
      <c r="DD176" s="78">
        <f>AVERAGEIFS('WEEKLY DATA'!DD$11:DD$14577,'WEEKLY DATA'!$A$11:$A$14577,'MONTHLY DATA'!$A176,'WEEKLY DATA'!$B$11:$B$14577,'MONTHLY DATA'!$B176)</f>
        <v>463.75</v>
      </c>
      <c r="DE176" s="78">
        <f>AVERAGEIFS('WEEKLY DATA'!DE$11:DE$14577,'WEEKLY DATA'!$A$11:$A$14577,'MONTHLY DATA'!$A176,'WEEKLY DATA'!$B$11:$B$14577,'MONTHLY DATA'!$B176)</f>
        <v>473.75</v>
      </c>
      <c r="DF176" s="78">
        <f>AVERAGEIFS('WEEKLY DATA'!DF$11:DF$14577,'WEEKLY DATA'!$A$11:$A$14577,'MONTHLY DATA'!$A176,'WEEKLY DATA'!$B$11:$B$14577,'MONTHLY DATA'!$B176)</f>
        <v>468.75</v>
      </c>
      <c r="DG176" s="154">
        <f t="shared" si="134"/>
        <v>1.0237068965517349E-2</v>
      </c>
      <c r="DH176" s="78">
        <f>AVERAGEIFS('WEEKLY DATA'!DH$11:DH$14577,'WEEKLY DATA'!$A$11:$A$14577,'MONTHLY DATA'!$A176,'WEEKLY DATA'!$B$11:$B$14577,'MONTHLY DATA'!$B176)</f>
        <v>572.5</v>
      </c>
      <c r="DI176" s="78">
        <f>AVERAGEIFS('WEEKLY DATA'!DI$11:DI$14577,'WEEKLY DATA'!$A$11:$A$14577,'MONTHLY DATA'!$A176,'WEEKLY DATA'!$B$11:$B$14577,'MONTHLY DATA'!$B176)</f>
        <v>582.5</v>
      </c>
      <c r="DJ176" s="78">
        <f>AVERAGEIFS('WEEKLY DATA'!DJ$11:DJ$14577,'WEEKLY DATA'!$A$11:$A$14577,'MONTHLY DATA'!$A176,'WEEKLY DATA'!$B$11:$B$14577,'MONTHLY DATA'!$B176)</f>
        <v>577.5</v>
      </c>
      <c r="DK176" s="154">
        <f t="shared" si="135"/>
        <v>5.672461116193972E-2</v>
      </c>
      <c r="DL176" s="169">
        <f>AVERAGEIFS('WEEKLY DATA'!DL$11:DL$14577,'WEEKLY DATA'!$A$11:$A$14577,'MONTHLY DATA'!$A176,'WEEKLY DATA'!$B$11:$B$14577,'MONTHLY DATA'!$B176)</f>
        <v>383.75</v>
      </c>
      <c r="DM176" s="78">
        <f>AVERAGEIFS('WEEKLY DATA'!DM$11:DM$14577,'WEEKLY DATA'!$A$11:$A$14577,'MONTHLY DATA'!$A176,'WEEKLY DATA'!$B$11:$B$14577,'MONTHLY DATA'!$B176)</f>
        <v>393.75</v>
      </c>
      <c r="DN176" s="78">
        <f>AVERAGEIFS('WEEKLY DATA'!DN$11:DN$14577,'WEEKLY DATA'!$A$11:$A$14577,'MONTHLY DATA'!$A176,'WEEKLY DATA'!$B$11:$B$14577,'MONTHLY DATA'!$B176)</f>
        <v>388.75</v>
      </c>
      <c r="DO176" s="154">
        <f t="shared" si="136"/>
        <v>-8.2908163265306145E-3</v>
      </c>
      <c r="DP176" s="78">
        <f>AVERAGEIFS('WEEKLY DATA'!DP$11:DP$14577,'WEEKLY DATA'!$A$11:$A$14577,'MONTHLY DATA'!$A176,'WEEKLY DATA'!$B$11:$B$14577,'MONTHLY DATA'!$B176)</f>
        <v>332.5</v>
      </c>
      <c r="DQ176" s="78">
        <f>AVERAGEIFS('WEEKLY DATA'!DQ$11:DQ$14577,'WEEKLY DATA'!$A$11:$A$14577,'MONTHLY DATA'!$A176,'WEEKLY DATA'!$B$11:$B$14577,'MONTHLY DATA'!$B176)</f>
        <v>342.5</v>
      </c>
      <c r="DR176" s="78">
        <f>AVERAGEIFS('WEEKLY DATA'!DR$11:DR$14577,'WEEKLY DATA'!$A$11:$A$14577,'MONTHLY DATA'!$A176,'WEEKLY DATA'!$B$11:$B$14577,'MONTHLY DATA'!$B176)</f>
        <v>337.5</v>
      </c>
      <c r="DS176" s="154">
        <f t="shared" si="137"/>
        <v>-4.4247787610619538E-3</v>
      </c>
      <c r="DT176" s="78">
        <f>AVERAGEIFS('WEEKLY DATA'!DT$11:DT$14577,'WEEKLY DATA'!$A$11:$A$14577,'MONTHLY DATA'!$A176,'WEEKLY DATA'!$B$11:$B$14577,'MONTHLY DATA'!$B176)</f>
        <v>463.75</v>
      </c>
      <c r="DU176" s="78">
        <f>AVERAGEIFS('WEEKLY DATA'!DU$11:DU$14577,'WEEKLY DATA'!$A$11:$A$14577,'MONTHLY DATA'!$A176,'WEEKLY DATA'!$B$11:$B$14577,'MONTHLY DATA'!$B176)</f>
        <v>473.75</v>
      </c>
      <c r="DV176" s="78">
        <f>AVERAGEIFS('WEEKLY DATA'!DV$11:DV$14577,'WEEKLY DATA'!$A$11:$A$14577,'MONTHLY DATA'!$A176,'WEEKLY DATA'!$B$11:$B$14577,'MONTHLY DATA'!$B176)</f>
        <v>468.75</v>
      </c>
      <c r="DW176" s="154">
        <f t="shared" si="138"/>
        <v>1.0237068965517349E-2</v>
      </c>
      <c r="DX176" s="78">
        <f>AVERAGEIFS('WEEKLY DATA'!DX$11:DX$14577,'WEEKLY DATA'!$A$11:$A$14577,'MONTHLY DATA'!$A176,'WEEKLY DATA'!$B$11:$B$14577,'MONTHLY DATA'!$B176)</f>
        <v>557.5</v>
      </c>
      <c r="DY176" s="78">
        <f>AVERAGEIFS('WEEKLY DATA'!DY$11:DY$14577,'WEEKLY DATA'!$A$11:$A$14577,'MONTHLY DATA'!$A176,'WEEKLY DATA'!$B$11:$B$14577,'MONTHLY DATA'!$B176)</f>
        <v>567.5</v>
      </c>
      <c r="DZ176" s="78">
        <f>AVERAGEIFS('WEEKLY DATA'!DZ$11:DZ$14577,'WEEKLY DATA'!$A$11:$A$14577,'MONTHLY DATA'!$A176,'WEEKLY DATA'!$B$11:$B$14577,'MONTHLY DATA'!$B176)</f>
        <v>562.5</v>
      </c>
      <c r="EA176" s="154">
        <f t="shared" si="139"/>
        <v>5.2385406922357269E-2</v>
      </c>
      <c r="EB176" s="78">
        <f>AVERAGEIFS('WEEKLY DATA'!EB$11:EB$14577,'WEEKLY DATA'!$A$11:$A$14577,'MONTHLY DATA'!$A176,'WEEKLY DATA'!$B$11:$B$14577,'MONTHLY DATA'!$B176)</f>
        <v>393.75</v>
      </c>
      <c r="EC176" s="78">
        <f>AVERAGEIFS('WEEKLY DATA'!EC$11:EC$14577,'WEEKLY DATA'!$A$11:$A$14577,'MONTHLY DATA'!$A176,'WEEKLY DATA'!$B$11:$B$14577,'MONTHLY DATA'!$B176)</f>
        <v>403.75</v>
      </c>
      <c r="ED176" s="78">
        <f>AVERAGEIFS('WEEKLY DATA'!ED$11:ED$14577,'WEEKLY DATA'!$A$11:$A$14577,'MONTHLY DATA'!$A176,'WEEKLY DATA'!$B$11:$B$14577,'MONTHLY DATA'!$B176)</f>
        <v>398.75</v>
      </c>
      <c r="EE176" s="154">
        <f t="shared" si="140"/>
        <v>-1.1771995043370453E-2</v>
      </c>
      <c r="EF176" s="169">
        <f>AVERAGEIFS('WEEKLY DATA'!EF$11:EF$14577,'WEEKLY DATA'!$A$11:$A$14577,'MONTHLY DATA'!$A176,'WEEKLY DATA'!$B$11:$B$14577,'MONTHLY DATA'!$B176)</f>
        <v>340</v>
      </c>
      <c r="EG176" s="78">
        <f>AVERAGEIFS('WEEKLY DATA'!EG$11:EG$14577,'WEEKLY DATA'!$A$11:$A$14577,'MONTHLY DATA'!$A176,'WEEKLY DATA'!$B$11:$B$14577,'MONTHLY DATA'!$B176)</f>
        <v>350</v>
      </c>
      <c r="EH176" s="78">
        <f>AVERAGEIFS('WEEKLY DATA'!EH$11:EH$14577,'WEEKLY DATA'!$A$11:$A$14577,'MONTHLY DATA'!$A176,'WEEKLY DATA'!$B$11:$B$14577,'MONTHLY DATA'!$B176)</f>
        <v>345</v>
      </c>
      <c r="EI176" s="154">
        <f t="shared" si="141"/>
        <v>7.2992700729928028E-3</v>
      </c>
      <c r="EJ176" s="78">
        <f>AVERAGEIFS('WEEKLY DATA'!EJ$11:EJ$14577,'WEEKLY DATA'!$A$11:$A$14577,'MONTHLY DATA'!$A176,'WEEKLY DATA'!$B$11:$B$14577,'MONTHLY DATA'!$B176)</f>
        <v>440</v>
      </c>
      <c r="EK176" s="78">
        <f>AVERAGEIFS('WEEKLY DATA'!EK$11:EK$14577,'WEEKLY DATA'!$A$11:$A$14577,'MONTHLY DATA'!$A176,'WEEKLY DATA'!$B$11:$B$14577,'MONTHLY DATA'!$B176)</f>
        <v>450</v>
      </c>
      <c r="EL176" s="78">
        <f>AVERAGEIFS('WEEKLY DATA'!EL$11:EL$14577,'WEEKLY DATA'!$A$11:$A$14577,'MONTHLY DATA'!$A176,'WEEKLY DATA'!$B$11:$B$14577,'MONTHLY DATA'!$B176)</f>
        <v>445</v>
      </c>
      <c r="EM176" s="154">
        <f t="shared" si="142"/>
        <v>0</v>
      </c>
      <c r="EN176" s="78">
        <f>AVERAGEIFS('WEEKLY DATA'!EN$11:EN$14577,'WEEKLY DATA'!$A$11:$A$14577,'MONTHLY DATA'!$A176,'WEEKLY DATA'!$B$11:$B$14577,'MONTHLY DATA'!$B176)</f>
        <v>602.5</v>
      </c>
      <c r="EO176" s="78">
        <f>AVERAGEIFS('WEEKLY DATA'!EO$11:EO$14577,'WEEKLY DATA'!$A$11:$A$14577,'MONTHLY DATA'!$A176,'WEEKLY DATA'!$B$11:$B$14577,'MONTHLY DATA'!$B176)</f>
        <v>612.5</v>
      </c>
      <c r="EP176" s="78">
        <f>AVERAGEIFS('WEEKLY DATA'!EP$11:EP$14577,'WEEKLY DATA'!$A$11:$A$14577,'MONTHLY DATA'!$A176,'WEEKLY DATA'!$B$11:$B$14577,'MONTHLY DATA'!$B176)</f>
        <v>607.5</v>
      </c>
      <c r="EQ176" s="154">
        <f t="shared" si="143"/>
        <v>5.0129645635263564E-2</v>
      </c>
      <c r="ER176" s="78">
        <f>AVERAGEIFS('WEEKLY DATA'!ER$11:ER$14577,'WEEKLY DATA'!$A$11:$A$14577,'MONTHLY DATA'!$A176,'WEEKLY DATA'!$B$11:$B$14577,'MONTHLY DATA'!$B176)</f>
        <v>380</v>
      </c>
      <c r="ES176" s="78">
        <f>AVERAGEIFS('WEEKLY DATA'!ES$11:ES$14577,'WEEKLY DATA'!$A$11:$A$14577,'MONTHLY DATA'!$A176,'WEEKLY DATA'!$B$11:$B$14577,'MONTHLY DATA'!$B176)</f>
        <v>390</v>
      </c>
      <c r="ET176" s="78">
        <f>AVERAGEIFS('WEEKLY DATA'!ET$11:ET$14577,'WEEKLY DATA'!$A$11:$A$14577,'MONTHLY DATA'!$A176,'WEEKLY DATA'!$B$11:$B$14577,'MONTHLY DATA'!$B176)</f>
        <v>385</v>
      </c>
      <c r="EU176" s="154">
        <f t="shared" si="144"/>
        <v>-3.8701622971285876E-2</v>
      </c>
      <c r="EV176" s="78">
        <f>AVERAGEIFS('WEEKLY DATA'!EV$11:EV$14577,'WEEKLY DATA'!$A$11:$A$14577,'MONTHLY DATA'!$A176,'WEEKLY DATA'!$B$11:$B$14577,'MONTHLY DATA'!$B176)</f>
        <v>351.25</v>
      </c>
      <c r="EW176" s="78">
        <f>AVERAGEIFS('WEEKLY DATA'!EW$11:EW$14577,'WEEKLY DATA'!$A$11:$A$14577,'MONTHLY DATA'!$A176,'WEEKLY DATA'!$B$11:$B$14577,'MONTHLY DATA'!$B176)</f>
        <v>361.25</v>
      </c>
      <c r="EX176" s="78">
        <f>AVERAGEIFS('WEEKLY DATA'!EX$11:EX$14577,'WEEKLY DATA'!$A$11:$A$14577,'MONTHLY DATA'!$A176,'WEEKLY DATA'!$B$11:$B$14577,'MONTHLY DATA'!$B176)</f>
        <v>356.25</v>
      </c>
      <c r="EY176" s="154">
        <f t="shared" si="145"/>
        <v>-4.2338709677419373E-2</v>
      </c>
      <c r="EZ176" s="78">
        <f>AVERAGEIFS('WEEKLY DATA'!EZ$11:EZ$14577,'WEEKLY DATA'!$A$11:$A$14577,'MONTHLY DATA'!$A176,'WEEKLY DATA'!$B$11:$B$14577,'MONTHLY DATA'!$B176)</f>
        <v>446.25</v>
      </c>
      <c r="FA176" s="78">
        <f>AVERAGEIFS('WEEKLY DATA'!FA$11:FA$14577,'WEEKLY DATA'!$A$11:$A$14577,'MONTHLY DATA'!$A176,'WEEKLY DATA'!$B$11:$B$14577,'MONTHLY DATA'!$B176)</f>
        <v>456.25</v>
      </c>
      <c r="FB176" s="78">
        <f>AVERAGEIFS('WEEKLY DATA'!FB$11:FB$14577,'WEEKLY DATA'!$A$11:$A$14577,'MONTHLY DATA'!$A176,'WEEKLY DATA'!$B$11:$B$14577,'MONTHLY DATA'!$B176)</f>
        <v>451.25</v>
      </c>
      <c r="FC176" s="154">
        <f t="shared" si="146"/>
        <v>-6.0572687224669242E-3</v>
      </c>
      <c r="FD176" s="78">
        <f>AVERAGEIFS('WEEKLY DATA'!FD$11:FD$14577,'WEEKLY DATA'!$A$11:$A$14577,'MONTHLY DATA'!$A176,'WEEKLY DATA'!$B$11:$B$14577,'MONTHLY DATA'!$B176)</f>
        <v>372.5</v>
      </c>
      <c r="FE176" s="78">
        <f>AVERAGEIFS('WEEKLY DATA'!FE$11:FE$14577,'WEEKLY DATA'!$A$11:$A$14577,'MONTHLY DATA'!$A176,'WEEKLY DATA'!$B$11:$B$14577,'MONTHLY DATA'!$B176)</f>
        <v>382.5</v>
      </c>
      <c r="FF176" s="78">
        <f>AVERAGEIFS('WEEKLY DATA'!FF$11:FF$14577,'WEEKLY DATA'!$A$11:$A$14577,'MONTHLY DATA'!$A176,'WEEKLY DATA'!$B$11:$B$14577,'MONTHLY DATA'!$B176)</f>
        <v>377.5</v>
      </c>
      <c r="FG176" s="154">
        <f t="shared" si="147"/>
        <v>-1.4360313315926909E-2</v>
      </c>
      <c r="FH176" s="78">
        <f>AVERAGEIFS('WEEKLY DATA'!FH$11:FH$14577,'WEEKLY DATA'!$A$11:$A$14577,'MONTHLY DATA'!$A176,'WEEKLY DATA'!$B$11:$B$14577,'MONTHLY DATA'!$B176)</f>
        <v>381.25</v>
      </c>
      <c r="FI176" s="78">
        <f>AVERAGEIFS('WEEKLY DATA'!FI$11:FI$14577,'WEEKLY DATA'!$A$11:$A$14577,'MONTHLY DATA'!$A176,'WEEKLY DATA'!$B$11:$B$14577,'MONTHLY DATA'!$B176)</f>
        <v>391.25</v>
      </c>
      <c r="FJ176" s="78">
        <f>AVERAGEIFS('WEEKLY DATA'!FJ$11:FJ$14577,'WEEKLY DATA'!$A$11:$A$14577,'MONTHLY DATA'!$A176,'WEEKLY DATA'!$B$11:$B$14577,'MONTHLY DATA'!$B176)</f>
        <v>386.25</v>
      </c>
      <c r="FK176" s="154">
        <f t="shared" si="148"/>
        <v>-9.6153846153845812E-3</v>
      </c>
      <c r="FL176" s="169">
        <f>AVERAGEIFS('WEEKLY DATA'!FL$11:FL$14577,'WEEKLY DATA'!$A$11:$A$14577,'MONTHLY DATA'!$A176,'WEEKLY DATA'!$B$11:$B$14577,'MONTHLY DATA'!$B176)</f>
        <v>352.5</v>
      </c>
      <c r="FM176" s="78">
        <f>AVERAGEIFS('WEEKLY DATA'!FM$11:FM$14577,'WEEKLY DATA'!$A$11:$A$14577,'MONTHLY DATA'!$A176,'WEEKLY DATA'!$B$11:$B$14577,'MONTHLY DATA'!$B176)</f>
        <v>362.5</v>
      </c>
      <c r="FN176" s="78">
        <f>AVERAGEIFS('WEEKLY DATA'!FN$11:FN$14577,'WEEKLY DATA'!$A$11:$A$14577,'MONTHLY DATA'!$A176,'WEEKLY DATA'!$B$11:$B$14577,'MONTHLY DATA'!$B176)</f>
        <v>357.5</v>
      </c>
      <c r="FO176" s="154">
        <f t="shared" si="149"/>
        <v>-1.5151515151515138E-2</v>
      </c>
      <c r="FP176" s="78">
        <f>AVERAGEIFS('WEEKLY DATA'!FP$11:FP$14577,'WEEKLY DATA'!$A$11:$A$14577,'MONTHLY DATA'!$A176,'WEEKLY DATA'!$B$11:$B$14577,'MONTHLY DATA'!$B176)</f>
        <v>333.75</v>
      </c>
      <c r="FQ176" s="78">
        <f>AVERAGEIFS('WEEKLY DATA'!FQ$11:FQ$14577,'WEEKLY DATA'!$A$11:$A$14577,'MONTHLY DATA'!$A176,'WEEKLY DATA'!$B$11:$B$14577,'MONTHLY DATA'!$B176)</f>
        <v>343.75</v>
      </c>
      <c r="FR176" s="78">
        <f>AVERAGEIFS('WEEKLY DATA'!FR$11:FR$14577,'WEEKLY DATA'!$A$11:$A$14577,'MONTHLY DATA'!$A176,'WEEKLY DATA'!$B$11:$B$14577,'MONTHLY DATA'!$B176)</f>
        <v>338.75</v>
      </c>
      <c r="FS176" s="154">
        <f t="shared" si="150"/>
        <v>5.859375E-2</v>
      </c>
      <c r="FT176" s="78">
        <f>AVERAGEIFS('WEEKLY DATA'!FT$11:FT$14577,'WEEKLY DATA'!$A$11:$A$14577,'MONTHLY DATA'!$A176,'WEEKLY DATA'!$B$11:$B$14577,'MONTHLY DATA'!$B176)</f>
        <v>376.25</v>
      </c>
      <c r="FU176" s="78">
        <f>AVERAGEIFS('WEEKLY DATA'!FU$11:FU$14577,'WEEKLY DATA'!$A$11:$A$14577,'MONTHLY DATA'!$A176,'WEEKLY DATA'!$B$11:$B$14577,'MONTHLY DATA'!$B176)</f>
        <v>386.25</v>
      </c>
      <c r="FV176" s="78">
        <f>AVERAGEIFS('WEEKLY DATA'!FV$11:FV$14577,'WEEKLY DATA'!$A$11:$A$14577,'MONTHLY DATA'!$A176,'WEEKLY DATA'!$B$11:$B$14577,'MONTHLY DATA'!$B176)</f>
        <v>381.25</v>
      </c>
      <c r="FW176" s="154">
        <f t="shared" si="151"/>
        <v>0.10028860028860032</v>
      </c>
      <c r="FX176" s="78">
        <f>AVERAGEIFS('WEEKLY DATA'!FX$11:FX$14577,'WEEKLY DATA'!$A$11:$A$14577,'MONTHLY DATA'!$A176,'WEEKLY DATA'!$B$11:$B$14577,'MONTHLY DATA'!$B176)</f>
        <v>427.5</v>
      </c>
      <c r="FY176" s="78">
        <f>AVERAGEIFS('WEEKLY DATA'!FY$11:FY$14577,'WEEKLY DATA'!$A$11:$A$14577,'MONTHLY DATA'!$A176,'WEEKLY DATA'!$B$11:$B$14577,'MONTHLY DATA'!$B176)</f>
        <v>437.5</v>
      </c>
      <c r="FZ176" s="78">
        <f>AVERAGEIFS('WEEKLY DATA'!FZ$11:FZ$14577,'WEEKLY DATA'!$A$11:$A$14577,'MONTHLY DATA'!$A176,'WEEKLY DATA'!$B$11:$B$14577,'MONTHLY DATA'!$B176)</f>
        <v>432.5</v>
      </c>
      <c r="GA176" s="154">
        <f t="shared" si="152"/>
        <v>0.18169398907103829</v>
      </c>
      <c r="GB176" s="78">
        <f>AVERAGEIFS('WEEKLY DATA'!GB$11:GB$14577,'WEEKLY DATA'!$A$11:$A$14577,'MONTHLY DATA'!$A176,'WEEKLY DATA'!$B$11:$B$14577,'MONTHLY DATA'!$B176)</f>
        <v>498.75</v>
      </c>
      <c r="GC176" s="78">
        <f>AVERAGEIFS('WEEKLY DATA'!GC$11:GC$14577,'WEEKLY DATA'!$A$11:$A$14577,'MONTHLY DATA'!$A176,'WEEKLY DATA'!$B$11:$B$14577,'MONTHLY DATA'!$B176)</f>
        <v>508.75</v>
      </c>
      <c r="GD176" s="78">
        <f>AVERAGEIFS('WEEKLY DATA'!GD$11:GD$14577,'WEEKLY DATA'!$A$11:$A$14577,'MONTHLY DATA'!$A176,'WEEKLY DATA'!$B$11:$B$14577,'MONTHLY DATA'!$B176)</f>
        <v>503.75</v>
      </c>
      <c r="GE176" s="154">
        <f t="shared" si="153"/>
        <v>-3.4619188921859445E-3</v>
      </c>
      <c r="GF176" s="169">
        <f>AVERAGEIFS('WEEKLY DATA'!GF$11:GF$14577,'WEEKLY DATA'!$A$11:$A$14577,'MONTHLY DATA'!$A176,'WEEKLY DATA'!$B$11:$B$14577,'MONTHLY DATA'!$B176)</f>
        <v>457.5</v>
      </c>
      <c r="GG176" s="78">
        <f>AVERAGEIFS('WEEKLY DATA'!GG$11:GG$14577,'WEEKLY DATA'!$A$11:$A$14577,'MONTHLY DATA'!$A176,'WEEKLY DATA'!$B$11:$B$14577,'MONTHLY DATA'!$B176)</f>
        <v>467.5</v>
      </c>
      <c r="GH176" s="78">
        <f>AVERAGEIFS('WEEKLY DATA'!GH$11:GH$14577,'WEEKLY DATA'!$A$11:$A$14577,'MONTHLY DATA'!$A176,'WEEKLY DATA'!$B$11:$B$14577,'MONTHLY DATA'!$B176)</f>
        <v>462.5</v>
      </c>
      <c r="GI176" s="154">
        <f t="shared" si="154"/>
        <v>-1.5957446808510634E-2</v>
      </c>
      <c r="GJ176" s="78">
        <f>AVERAGEIFS('WEEKLY DATA'!GJ$11:GJ$14577,'WEEKLY DATA'!$A$11:$A$14577,'MONTHLY DATA'!$A176,'WEEKLY DATA'!$B$11:$B$14577,'MONTHLY DATA'!$B176)</f>
        <v>473.75</v>
      </c>
      <c r="GK176" s="78">
        <f>AVERAGEIFS('WEEKLY DATA'!GK$11:GK$14577,'WEEKLY DATA'!$A$11:$A$14577,'MONTHLY DATA'!$A176,'WEEKLY DATA'!$B$11:$B$14577,'MONTHLY DATA'!$B176)</f>
        <v>483.75</v>
      </c>
      <c r="GL176" s="78">
        <f>AVERAGEIFS('WEEKLY DATA'!GL$11:GL$14577,'WEEKLY DATA'!$A$11:$A$14577,'MONTHLY DATA'!$A176,'WEEKLY DATA'!$B$11:$B$14577,'MONTHLY DATA'!$B176)</f>
        <v>478.75</v>
      </c>
      <c r="GM176" s="154">
        <f t="shared" si="155"/>
        <v>1.0021097046413407E-2</v>
      </c>
      <c r="GN176" s="78">
        <f>AVERAGEIFS('WEEKLY DATA'!GN$11:GN$14577,'WEEKLY DATA'!$A$11:$A$14577,'MONTHLY DATA'!$A176,'WEEKLY DATA'!$B$11:$B$14577,'MONTHLY DATA'!$B176)</f>
        <v>662.5</v>
      </c>
      <c r="GO176" s="78">
        <f>AVERAGEIFS('WEEKLY DATA'!GO$11:GO$14577,'WEEKLY DATA'!$A$11:$A$14577,'MONTHLY DATA'!$A176,'WEEKLY DATA'!$B$11:$B$14577,'MONTHLY DATA'!$B176)</f>
        <v>672.5</v>
      </c>
      <c r="GP176" s="78">
        <f>AVERAGEIFS('WEEKLY DATA'!GP$11:GP$14577,'WEEKLY DATA'!$A$11:$A$14577,'MONTHLY DATA'!$A176,'WEEKLY DATA'!$B$11:$B$14577,'MONTHLY DATA'!$B176)</f>
        <v>667.5</v>
      </c>
      <c r="GQ176" s="154">
        <f t="shared" si="156"/>
        <v>4.8703849175176783E-2</v>
      </c>
      <c r="GR176" s="78"/>
    </row>
    <row r="177" spans="1:201" ht="15.75" x14ac:dyDescent="0.25">
      <c r="A177">
        <f t="shared" si="106"/>
        <v>11</v>
      </c>
      <c r="B177">
        <f t="shared" si="107"/>
        <v>2023</v>
      </c>
      <c r="C177" s="86">
        <v>45231</v>
      </c>
      <c r="D177" s="78">
        <f>AVERAGEIFS('WEEKLY DATA'!D$11:D$14577,'WEEKLY DATA'!$A$11:$A$14577,'MONTHLY DATA'!$A177,'WEEKLY DATA'!$B$11:$B$14577,'MONTHLY DATA'!$B177)</f>
        <v>433.125</v>
      </c>
      <c r="E177" s="78">
        <f>AVERAGEIFS('WEEKLY DATA'!E$11:E$14577,'WEEKLY DATA'!$A$11:$A$14577,'MONTHLY DATA'!$A177,'WEEKLY DATA'!$B$11:$B$14577,'MONTHLY DATA'!$B177)</f>
        <v>443.125</v>
      </c>
      <c r="F177" s="78">
        <f>AVERAGEIFS('WEEKLY DATA'!F$11:F$14577,'WEEKLY DATA'!$A$11:$A$14577,'MONTHLY DATA'!$A177,'WEEKLY DATA'!$B$11:$B$14577,'MONTHLY DATA'!$B177)</f>
        <v>438.125</v>
      </c>
      <c r="G177" s="154">
        <f t="shared" si="108"/>
        <v>-5.0135501355013545E-2</v>
      </c>
      <c r="H177" s="169">
        <f>AVERAGEIFS('WEEKLY DATA'!H$11:H$14577,'WEEKLY DATA'!$A$11:$A$14577,'MONTHLY DATA'!$A177,'WEEKLY DATA'!$B$11:$B$14577,'MONTHLY DATA'!$B177)</f>
        <v>422.5</v>
      </c>
      <c r="I177" s="78">
        <f>AVERAGEIFS('WEEKLY DATA'!I$11:I$14577,'WEEKLY DATA'!$A$11:$A$14577,'MONTHLY DATA'!$A177,'WEEKLY DATA'!$B$11:$B$14577,'MONTHLY DATA'!$B177)</f>
        <v>432.5</v>
      </c>
      <c r="J177" s="78">
        <f>AVERAGEIFS('WEEKLY DATA'!J$11:J$14577,'WEEKLY DATA'!$A$11:$A$14577,'MONTHLY DATA'!$A177,'WEEKLY DATA'!$B$11:$B$14577,'MONTHLY DATA'!$B177)</f>
        <v>427.5</v>
      </c>
      <c r="K177" s="154">
        <f t="shared" si="109"/>
        <v>-7.816711590296499E-2</v>
      </c>
      <c r="L177" s="169">
        <f>AVERAGEIFS('WEEKLY DATA'!L$11:L$14577,'WEEKLY DATA'!$A$11:$A$14577,'MONTHLY DATA'!$A177,'WEEKLY DATA'!$B$11:$B$14577,'MONTHLY DATA'!$B177)</f>
        <v>475.625</v>
      </c>
      <c r="M177" s="78">
        <f>AVERAGEIFS('WEEKLY DATA'!M$11:M$14577,'WEEKLY DATA'!$A$11:$A$14577,'MONTHLY DATA'!$A177,'WEEKLY DATA'!$B$11:$B$14577,'MONTHLY DATA'!$B177)</f>
        <v>485.625</v>
      </c>
      <c r="N177" s="78">
        <f>AVERAGEIFS('WEEKLY DATA'!N$11:N$14577,'WEEKLY DATA'!$A$11:$A$14577,'MONTHLY DATA'!$A177,'WEEKLY DATA'!$B$11:$B$14577,'MONTHLY DATA'!$B177)</f>
        <v>480.625</v>
      </c>
      <c r="O177" s="154">
        <f t="shared" si="110"/>
        <v>5.6318681318681341E-2</v>
      </c>
      <c r="P177" s="169">
        <f>AVERAGEIFS('WEEKLY DATA'!P$11:P$14577,'WEEKLY DATA'!$A$11:$A$14577,'MONTHLY DATA'!$A177,'WEEKLY DATA'!$B$11:$B$14577,'MONTHLY DATA'!$B177)</f>
        <v>408.125</v>
      </c>
      <c r="Q177" s="78">
        <f>AVERAGEIFS('WEEKLY DATA'!Q$11:Q$14577,'WEEKLY DATA'!$A$11:$A$14577,'MONTHLY DATA'!$A177,'WEEKLY DATA'!$B$11:$B$14577,'MONTHLY DATA'!$B177)</f>
        <v>418.125</v>
      </c>
      <c r="R177" s="78">
        <f>AVERAGEIFS('WEEKLY DATA'!R$11:R$14577,'WEEKLY DATA'!$A$11:$A$14577,'MONTHLY DATA'!$A177,'WEEKLY DATA'!$B$11:$B$14577,'MONTHLY DATA'!$B177)</f>
        <v>413.125</v>
      </c>
      <c r="S177" s="154">
        <f t="shared" si="111"/>
        <v>-6.9014084507042273E-2</v>
      </c>
      <c r="T177" s="169">
        <f>AVERAGEIFS('WEEKLY DATA'!T$11:T$14577,'WEEKLY DATA'!$A$11:$A$14577,'MONTHLY DATA'!$A177,'WEEKLY DATA'!$B$11:$B$14577,'MONTHLY DATA'!$B177)</f>
        <v>445.625</v>
      </c>
      <c r="U177" s="78">
        <f>AVERAGEIFS('WEEKLY DATA'!U$11:U$14577,'WEEKLY DATA'!$A$11:$A$14577,'MONTHLY DATA'!$A177,'WEEKLY DATA'!$B$11:$B$14577,'MONTHLY DATA'!$B177)</f>
        <v>455.625</v>
      </c>
      <c r="V177" s="78">
        <f>AVERAGEIFS('WEEKLY DATA'!V$11:V$14577,'WEEKLY DATA'!$A$11:$A$14577,'MONTHLY DATA'!$A177,'WEEKLY DATA'!$B$11:$B$14577,'MONTHLY DATA'!$B177)</f>
        <v>450.625</v>
      </c>
      <c r="W177" s="154">
        <f t="shared" si="112"/>
        <v>-3.8666666666666627E-2</v>
      </c>
      <c r="X177" s="169">
        <f>AVERAGEIFS('WEEKLY DATA'!X$11:X$14577,'WEEKLY DATA'!$A$11:$A$14577,'MONTHLY DATA'!$A177,'WEEKLY DATA'!$B$11:$B$14577,'MONTHLY DATA'!$B177)</f>
        <v>435</v>
      </c>
      <c r="Y177" s="78">
        <f>AVERAGEIFS('WEEKLY DATA'!Y$11:Y$14577,'WEEKLY DATA'!$A$11:$A$14577,'MONTHLY DATA'!$A177,'WEEKLY DATA'!$B$11:$B$14577,'MONTHLY DATA'!$B177)</f>
        <v>445</v>
      </c>
      <c r="Z177" s="78">
        <f>AVERAGEIFS('WEEKLY DATA'!Z$11:Z$14577,'WEEKLY DATA'!$A$11:$A$14577,'MONTHLY DATA'!$A177,'WEEKLY DATA'!$B$11:$B$14577,'MONTHLY DATA'!$B177)</f>
        <v>440</v>
      </c>
      <c r="AA177" s="154">
        <f t="shared" si="113"/>
        <v>-5.6300268096514783E-2</v>
      </c>
      <c r="AB177" s="169">
        <f>AVERAGEIFS('WEEKLY DATA'!AB$11:AB$14577,'WEEKLY DATA'!$A$11:$A$14577,'MONTHLY DATA'!$A177,'WEEKLY DATA'!$B$11:$B$14577,'MONTHLY DATA'!$B177)</f>
        <v>468.125</v>
      </c>
      <c r="AC177" s="78">
        <f>AVERAGEIFS('WEEKLY DATA'!AC$11:AC$14577,'WEEKLY DATA'!$A$11:$A$14577,'MONTHLY DATA'!$A177,'WEEKLY DATA'!$B$11:$B$14577,'MONTHLY DATA'!$B177)</f>
        <v>478.125</v>
      </c>
      <c r="AD177" s="78">
        <f>AVERAGEIFS('WEEKLY DATA'!AD$11:AD$14577,'WEEKLY DATA'!$A$11:$A$14577,'MONTHLY DATA'!$A177,'WEEKLY DATA'!$B$11:$B$14577,'MONTHLY DATA'!$B177)</f>
        <v>473.125</v>
      </c>
      <c r="AE177" s="154">
        <f t="shared" si="114"/>
        <v>3.9835164835164916E-2</v>
      </c>
      <c r="AF177" s="169">
        <f>AVERAGEIFS('WEEKLY DATA'!AF$11:AF$14577,'WEEKLY DATA'!$A$11:$A$14577,'MONTHLY DATA'!$A177,'WEEKLY DATA'!$B$11:$B$14577,'MONTHLY DATA'!$B177)</f>
        <v>450</v>
      </c>
      <c r="AG177" s="78">
        <f>AVERAGEIFS('WEEKLY DATA'!AG$11:AG$14577,'WEEKLY DATA'!$A$11:$A$14577,'MONTHLY DATA'!$A177,'WEEKLY DATA'!$B$11:$B$14577,'MONTHLY DATA'!$B177)</f>
        <v>460</v>
      </c>
      <c r="AH177" s="78">
        <f>AVERAGEIFS('WEEKLY DATA'!AH$11:AH$14577,'WEEKLY DATA'!$A$11:$A$14577,'MONTHLY DATA'!$A177,'WEEKLY DATA'!$B$11:$B$14577,'MONTHLY DATA'!$B177)</f>
        <v>455</v>
      </c>
      <c r="AI177" s="154">
        <f t="shared" si="115"/>
        <v>-2.9333333333333322E-2</v>
      </c>
      <c r="AJ177" s="169">
        <f>AVERAGEIFS('WEEKLY DATA'!AJ$11:AJ$14577,'WEEKLY DATA'!$A$11:$A$14577,'MONTHLY DATA'!$A177,'WEEKLY DATA'!$B$11:$B$14577,'MONTHLY DATA'!$B177)</f>
        <v>406.25</v>
      </c>
      <c r="AK177" s="78">
        <f>AVERAGEIFS('WEEKLY DATA'!AK$11:AK$14577,'WEEKLY DATA'!$A$11:$A$14577,'MONTHLY DATA'!$A177,'WEEKLY DATA'!$B$11:$B$14577,'MONTHLY DATA'!$B177)</f>
        <v>416.25</v>
      </c>
      <c r="AL177" s="78">
        <f>AVERAGEIFS('WEEKLY DATA'!AL$11:AL$14577,'WEEKLY DATA'!$A$11:$A$14577,'MONTHLY DATA'!$A177,'WEEKLY DATA'!$B$11:$B$14577,'MONTHLY DATA'!$B177)</f>
        <v>411.25</v>
      </c>
      <c r="AM177" s="207">
        <f t="shared" si="116"/>
        <v>-1.4970059880239472E-2</v>
      </c>
      <c r="AN177" s="169">
        <f>AVERAGEIFS('WEEKLY DATA'!AN$11:AN$14577,'WEEKLY DATA'!$A$11:$A$14577,'MONTHLY DATA'!$A177,'WEEKLY DATA'!$B$11:$B$14577,'MONTHLY DATA'!$B177)</f>
        <v>400</v>
      </c>
      <c r="AO177" s="78">
        <f>AVERAGEIFS('WEEKLY DATA'!AO$11:AO$14577,'WEEKLY DATA'!$A$11:$A$14577,'MONTHLY DATA'!$A177,'WEEKLY DATA'!$B$11:$B$14577,'MONTHLY DATA'!$B177)</f>
        <v>410</v>
      </c>
      <c r="AP177" s="78">
        <f>AVERAGEIFS('WEEKLY DATA'!AP$11:AP$14577,'WEEKLY DATA'!$A$11:$A$14577,'MONTHLY DATA'!$A177,'WEEKLY DATA'!$B$11:$B$14577,'MONTHLY DATA'!$B177)</f>
        <v>405</v>
      </c>
      <c r="AQ177" s="154">
        <f t="shared" si="117"/>
        <v>-2.9940119760479056E-2</v>
      </c>
      <c r="AR177" s="169">
        <f>AVERAGEIFS('WEEKLY DATA'!AR$11:AR$14577,'WEEKLY DATA'!$A$11:$A$14577,'MONTHLY DATA'!$A177,'WEEKLY DATA'!$B$11:$B$14577,'MONTHLY DATA'!$B177)</f>
        <v>443.125</v>
      </c>
      <c r="AS177" s="78">
        <f>AVERAGEIFS('WEEKLY DATA'!AS$11:AS$14577,'WEEKLY DATA'!$A$11:$A$14577,'MONTHLY DATA'!$A177,'WEEKLY DATA'!$B$11:$B$14577,'MONTHLY DATA'!$B177)</f>
        <v>453.125</v>
      </c>
      <c r="AT177" s="78">
        <f>AVERAGEIFS('WEEKLY DATA'!AT$11:AT$14577,'WEEKLY DATA'!$A$11:$A$14577,'MONTHLY DATA'!$A177,'WEEKLY DATA'!$B$11:$B$14577,'MONTHLY DATA'!$B177)</f>
        <v>448.125</v>
      </c>
      <c r="AU177" s="154">
        <f t="shared" si="118"/>
        <v>6.0650887573964418E-2</v>
      </c>
      <c r="AV177" s="169">
        <f>AVERAGEIFS('WEEKLY DATA'!AV$11:AV$14577,'WEEKLY DATA'!$A$11:$A$14577,'MONTHLY DATA'!$A177,'WEEKLY DATA'!$B$11:$B$14577,'MONTHLY DATA'!$B177)</f>
        <v>376.875</v>
      </c>
      <c r="AW177" s="78">
        <f>AVERAGEIFS('WEEKLY DATA'!AW$11:AW$14577,'WEEKLY DATA'!$A$11:$A$14577,'MONTHLY DATA'!$A177,'WEEKLY DATA'!$B$11:$B$14577,'MONTHLY DATA'!$B177)</f>
        <v>386.875</v>
      </c>
      <c r="AX177" s="78">
        <f>AVERAGEIFS('WEEKLY DATA'!AX$11:AX$14577,'WEEKLY DATA'!$A$11:$A$14577,'MONTHLY DATA'!$A177,'WEEKLY DATA'!$B$11:$B$14577,'MONTHLY DATA'!$B177)</f>
        <v>381.875</v>
      </c>
      <c r="AY177" s="154">
        <f t="shared" si="119"/>
        <v>-4.8859934853420217E-3</v>
      </c>
      <c r="AZ177" s="169">
        <f>AVERAGEIFS('WEEKLY DATA'!AZ$11:AZ$14577,'WEEKLY DATA'!$A$11:$A$14577,'MONTHLY DATA'!$A177,'WEEKLY DATA'!$B$11:$B$14577,'MONTHLY DATA'!$B177)</f>
        <v>380.625</v>
      </c>
      <c r="BA177" s="78">
        <f>AVERAGEIFS('WEEKLY DATA'!BA$11:BA$14577,'WEEKLY DATA'!$A$11:$A$14577,'MONTHLY DATA'!$A177,'WEEKLY DATA'!$B$11:$B$14577,'MONTHLY DATA'!$B177)</f>
        <v>390.625</v>
      </c>
      <c r="BB177" s="78">
        <f>AVERAGEIFS('WEEKLY DATA'!BB$11:BB$14577,'WEEKLY DATA'!$A$11:$A$14577,'MONTHLY DATA'!$A177,'WEEKLY DATA'!$B$11:$B$14577,'MONTHLY DATA'!$B177)</f>
        <v>385.625</v>
      </c>
      <c r="BC177" s="154">
        <f t="shared" si="120"/>
        <v>-3.8940809968847301E-2</v>
      </c>
      <c r="BD177" s="169">
        <f>AVERAGEIFS('WEEKLY DATA'!BD$11:BD$14577,'WEEKLY DATA'!$A$11:$A$14577,'MONTHLY DATA'!$A177,'WEEKLY DATA'!$B$11:$B$14577,'MONTHLY DATA'!$B177)</f>
        <v>352.5</v>
      </c>
      <c r="BE177" s="78">
        <f>AVERAGEIFS('WEEKLY DATA'!BE$11:BE$14577,'WEEKLY DATA'!$A$11:$A$14577,'MONTHLY DATA'!$A177,'WEEKLY DATA'!$B$11:$B$14577,'MONTHLY DATA'!$B177)</f>
        <v>362.5</v>
      </c>
      <c r="BF177" s="78">
        <f>AVERAGEIFS('WEEKLY DATA'!BF$11:BF$14577,'WEEKLY DATA'!$A$11:$A$14577,'MONTHLY DATA'!$A177,'WEEKLY DATA'!$B$11:$B$14577,'MONTHLY DATA'!$B177)</f>
        <v>357.5</v>
      </c>
      <c r="BG177" s="154">
        <f t="shared" si="121"/>
        <v>-5.9210526315789491E-2</v>
      </c>
      <c r="BH177" s="169">
        <f>AVERAGEIFS('WEEKLY DATA'!BH$11:BH$14577,'WEEKLY DATA'!$A$11:$A$14577,'MONTHLY DATA'!$A177,'WEEKLY DATA'!$B$11:$B$14577,'MONTHLY DATA'!$B177)</f>
        <v>441.25</v>
      </c>
      <c r="BI177" s="78">
        <f>AVERAGEIFS('WEEKLY DATA'!BI$11:BI$14577,'WEEKLY DATA'!$A$11:$A$14577,'MONTHLY DATA'!$A177,'WEEKLY DATA'!$B$11:$B$14577,'MONTHLY DATA'!$B177)</f>
        <v>451.25</v>
      </c>
      <c r="BJ177" s="78">
        <f>AVERAGEIFS('WEEKLY DATA'!BJ$11:BJ$14577,'WEEKLY DATA'!$A$11:$A$14577,'MONTHLY DATA'!$A177,'WEEKLY DATA'!$B$11:$B$14577,'MONTHLY DATA'!$B177)</f>
        <v>446.25</v>
      </c>
      <c r="BK177" s="154">
        <f t="shared" si="122"/>
        <v>5.0000000000000044E-2</v>
      </c>
      <c r="BL177" s="169">
        <f>AVERAGEIFS('WEEKLY DATA'!BL$11:BL$14577,'WEEKLY DATA'!$A$11:$A$14577,'MONTHLY DATA'!$A177,'WEEKLY DATA'!$B$11:$B$14577,'MONTHLY DATA'!$B177)</f>
        <v>368.125</v>
      </c>
      <c r="BM177" s="78">
        <f>AVERAGEIFS('WEEKLY DATA'!BM$11:BM$14577,'WEEKLY DATA'!$A$11:$A$14577,'MONTHLY DATA'!$A177,'WEEKLY DATA'!$B$11:$B$14577,'MONTHLY DATA'!$B177)</f>
        <v>378.125</v>
      </c>
      <c r="BN177" s="78">
        <f>AVERAGEIFS('WEEKLY DATA'!BN$11:BN$14577,'WEEKLY DATA'!$A$11:$A$14577,'MONTHLY DATA'!$A177,'WEEKLY DATA'!$B$11:$B$14577,'MONTHLY DATA'!$B177)</f>
        <v>373.125</v>
      </c>
      <c r="BO177" s="154">
        <f t="shared" si="123"/>
        <v>-3.0844155844155896E-2</v>
      </c>
      <c r="BP177" s="78">
        <f>AVERAGEIFS('WEEKLY DATA'!BP$11:BP$14577,'WEEKLY DATA'!$A$11:$A$14577,'MONTHLY DATA'!$A177,'WEEKLY DATA'!$B$11:$B$14577,'MONTHLY DATA'!$B177)</f>
        <v>398.75</v>
      </c>
      <c r="BQ177" s="78">
        <f>AVERAGEIFS('WEEKLY DATA'!BQ$11:BQ$14577,'WEEKLY DATA'!$A$11:$A$14577,'MONTHLY DATA'!$A177,'WEEKLY DATA'!$B$11:$B$14577,'MONTHLY DATA'!$B177)</f>
        <v>408.75</v>
      </c>
      <c r="BR177" s="78">
        <f>AVERAGEIFS('WEEKLY DATA'!BR$11:BR$14577,'WEEKLY DATA'!$A$11:$A$14577,'MONTHLY DATA'!$A177,'WEEKLY DATA'!$B$11:$B$14577,'MONTHLY DATA'!$B177)</f>
        <v>403.75</v>
      </c>
      <c r="BS177" s="154">
        <f t="shared" si="124"/>
        <v>-5.8309037900874605E-2</v>
      </c>
      <c r="BT177" s="78">
        <f>AVERAGEIFS('WEEKLY DATA'!BT$11:BT$14577,'WEEKLY DATA'!$A$11:$A$14577,'MONTHLY DATA'!$A177,'WEEKLY DATA'!$B$11:$B$14577,'MONTHLY DATA'!$B177)</f>
        <v>349.375</v>
      </c>
      <c r="BU177" s="78">
        <f>AVERAGEIFS('WEEKLY DATA'!BU$11:BU$14577,'WEEKLY DATA'!$A$11:$A$14577,'MONTHLY DATA'!$A177,'WEEKLY DATA'!$B$11:$B$14577,'MONTHLY DATA'!$B177)</f>
        <v>359.375</v>
      </c>
      <c r="BV177" s="78">
        <f>AVERAGEIFS('WEEKLY DATA'!BV$11:BV$14577,'WEEKLY DATA'!$A$11:$A$14577,'MONTHLY DATA'!$A177,'WEEKLY DATA'!$B$11:$B$14577,'MONTHLY DATA'!$B177)</f>
        <v>354.375</v>
      </c>
      <c r="BW177" s="154">
        <f t="shared" si="125"/>
        <v>-4.8657718120805327E-2</v>
      </c>
      <c r="BX177" s="78">
        <f>AVERAGEIFS('WEEKLY DATA'!BX$11:BX$14577,'WEEKLY DATA'!$A$11:$A$14577,'MONTHLY DATA'!$A177,'WEEKLY DATA'!$B$11:$B$14577,'MONTHLY DATA'!$B177)</f>
        <v>445</v>
      </c>
      <c r="BY177" s="78">
        <f>AVERAGEIFS('WEEKLY DATA'!BY$11:BY$14577,'WEEKLY DATA'!$A$11:$A$14577,'MONTHLY DATA'!$A177,'WEEKLY DATA'!$B$11:$B$14577,'MONTHLY DATA'!$B177)</f>
        <v>455</v>
      </c>
      <c r="BZ177" s="78">
        <f>AVERAGEIFS('WEEKLY DATA'!BZ$11:BZ$14577,'WEEKLY DATA'!$A$11:$A$14577,'MONTHLY DATA'!$A177,'WEEKLY DATA'!$B$11:$B$14577,'MONTHLY DATA'!$B177)</f>
        <v>450</v>
      </c>
      <c r="CA177" s="154">
        <f t="shared" si="126"/>
        <v>0</v>
      </c>
      <c r="CB177" s="78">
        <f>AVERAGEIFS('WEEKLY DATA'!CB$11:CB$14577,'WEEKLY DATA'!$A$11:$A$14577,'MONTHLY DATA'!$A177,'WEEKLY DATA'!$B$11:$B$14577,'MONTHLY DATA'!$B177)</f>
        <v>610.625</v>
      </c>
      <c r="CC177" s="78">
        <f>AVERAGEIFS('WEEKLY DATA'!CC$11:CC$14577,'WEEKLY DATA'!$A$11:$A$14577,'MONTHLY DATA'!$A177,'WEEKLY DATA'!$B$11:$B$14577,'MONTHLY DATA'!$B177)</f>
        <v>620.625</v>
      </c>
      <c r="CD177" s="78">
        <f>AVERAGEIFS('WEEKLY DATA'!CD$11:CD$14577,'WEEKLY DATA'!$A$11:$A$14577,'MONTHLY DATA'!$A177,'WEEKLY DATA'!$B$11:$B$14577,'MONTHLY DATA'!$B177)</f>
        <v>615.625</v>
      </c>
      <c r="CE177" s="154">
        <f t="shared" si="127"/>
        <v>8.960176991150437E-2</v>
      </c>
      <c r="CF177" s="78">
        <f>AVERAGEIFS('WEEKLY DATA'!CF$11:CF$14577,'WEEKLY DATA'!$A$11:$A$14577,'MONTHLY DATA'!$A177,'WEEKLY DATA'!$B$11:$B$14577,'MONTHLY DATA'!$B177)</f>
        <v>375.625</v>
      </c>
      <c r="CG177" s="78">
        <f>AVERAGEIFS('WEEKLY DATA'!CG$11:CG$14577,'WEEKLY DATA'!$A$11:$A$14577,'MONTHLY DATA'!$A177,'WEEKLY DATA'!$B$11:$B$14577,'MONTHLY DATA'!$B177)</f>
        <v>385.625</v>
      </c>
      <c r="CH177" s="78">
        <f>AVERAGEIFS('WEEKLY DATA'!CH$11:CH$14577,'WEEKLY DATA'!$A$11:$A$14577,'MONTHLY DATA'!$A177,'WEEKLY DATA'!$B$11:$B$14577,'MONTHLY DATA'!$B177)</f>
        <v>380.625</v>
      </c>
      <c r="CI177" s="154">
        <f t="shared" si="128"/>
        <v>-1.1363636363636354E-2</v>
      </c>
      <c r="CJ177" s="78">
        <f>AVERAGEIFS('WEEKLY DATA'!CJ$11:CJ$14577,'WEEKLY DATA'!$A$11:$A$14577,'MONTHLY DATA'!$A177,'WEEKLY DATA'!$B$11:$B$14577,'MONTHLY DATA'!$B177)</f>
        <v>338.125</v>
      </c>
      <c r="CK177" s="78">
        <f>AVERAGEIFS('WEEKLY DATA'!CK$11:CK$14577,'WEEKLY DATA'!$A$11:$A$14577,'MONTHLY DATA'!$A177,'WEEKLY DATA'!$B$11:$B$14577,'MONTHLY DATA'!$B177)</f>
        <v>348.125</v>
      </c>
      <c r="CL177" s="78">
        <f>AVERAGEIFS('WEEKLY DATA'!CL$11:CL$14577,'WEEKLY DATA'!$A$11:$A$14577,'MONTHLY DATA'!$A177,'WEEKLY DATA'!$B$11:$B$14577,'MONTHLY DATA'!$B177)</f>
        <v>343.125</v>
      </c>
      <c r="CM177" s="154">
        <f t="shared" si="129"/>
        <v>-2.6595744680851019E-2</v>
      </c>
      <c r="CN177" s="78">
        <f>AVERAGEIFS('WEEKLY DATA'!CN$11:CN$14577,'WEEKLY DATA'!$A$11:$A$14577,'MONTHLY DATA'!$A177,'WEEKLY DATA'!$B$11:$B$14577,'MONTHLY DATA'!$B177)</f>
        <v>445</v>
      </c>
      <c r="CO177" s="78">
        <f>AVERAGEIFS('WEEKLY DATA'!CO$11:CO$14577,'WEEKLY DATA'!$A$11:$A$14577,'MONTHLY DATA'!$A177,'WEEKLY DATA'!$B$11:$B$14577,'MONTHLY DATA'!$B177)</f>
        <v>455</v>
      </c>
      <c r="CP177" s="78">
        <f>AVERAGEIFS('WEEKLY DATA'!CP$11:CP$14577,'WEEKLY DATA'!$A$11:$A$14577,'MONTHLY DATA'!$A177,'WEEKLY DATA'!$B$11:$B$14577,'MONTHLY DATA'!$B177)</f>
        <v>450</v>
      </c>
      <c r="CQ177" s="154">
        <f t="shared" si="130"/>
        <v>0</v>
      </c>
      <c r="CR177" s="78">
        <f>AVERAGEIFS('WEEKLY DATA'!CR$11:CR$14577,'WEEKLY DATA'!$A$11:$A$14577,'MONTHLY DATA'!$A177,'WEEKLY DATA'!$B$11:$B$14577,'MONTHLY DATA'!$B177)</f>
        <v>560</v>
      </c>
      <c r="CS177" s="78">
        <f>AVERAGEIFS('WEEKLY DATA'!CS$11:CS$14577,'WEEKLY DATA'!$A$11:$A$14577,'MONTHLY DATA'!$A177,'WEEKLY DATA'!$B$11:$B$14577,'MONTHLY DATA'!$B177)</f>
        <v>570</v>
      </c>
      <c r="CT177" s="78">
        <f>AVERAGEIFS('WEEKLY DATA'!CT$11:CT$14577,'WEEKLY DATA'!$A$11:$A$14577,'MONTHLY DATA'!$A177,'WEEKLY DATA'!$B$11:$B$14577,'MONTHLY DATA'!$B177)</f>
        <v>565</v>
      </c>
      <c r="CU177" s="154">
        <f t="shared" si="131"/>
        <v>4.4444444444444731E-3</v>
      </c>
      <c r="CV177" s="169">
        <f>AVERAGEIFS('WEEKLY DATA'!CV$11:CV$14577,'WEEKLY DATA'!$A$11:$A$14577,'MONTHLY DATA'!$A177,'WEEKLY DATA'!$B$11:$B$14577,'MONTHLY DATA'!$B177)</f>
        <v>396.25</v>
      </c>
      <c r="CW177" s="78">
        <f>AVERAGEIFS('WEEKLY DATA'!CW$11:CW$14577,'WEEKLY DATA'!$A$11:$A$14577,'MONTHLY DATA'!$A177,'WEEKLY DATA'!$B$11:$B$14577,'MONTHLY DATA'!$B177)</f>
        <v>406.25</v>
      </c>
      <c r="CX177" s="78">
        <f>AVERAGEIFS('WEEKLY DATA'!CX$11:CX$14577,'WEEKLY DATA'!$A$11:$A$14577,'MONTHLY DATA'!$A177,'WEEKLY DATA'!$B$11:$B$14577,'MONTHLY DATA'!$B177)</f>
        <v>401.25</v>
      </c>
      <c r="CY177" s="154">
        <f t="shared" si="132"/>
        <v>-3.0211480362537735E-2</v>
      </c>
      <c r="CZ177" s="169">
        <f>AVERAGEIFS('WEEKLY DATA'!CZ$11:CZ$14577,'WEEKLY DATA'!$A$11:$A$14577,'MONTHLY DATA'!$A177,'WEEKLY DATA'!$B$11:$B$14577,'MONTHLY DATA'!$B177)</f>
        <v>358.125</v>
      </c>
      <c r="DA177" s="78">
        <f>AVERAGEIFS('WEEKLY DATA'!DA$11:DA$14577,'WEEKLY DATA'!$A$11:$A$14577,'MONTHLY DATA'!$A177,'WEEKLY DATA'!$B$11:$B$14577,'MONTHLY DATA'!$B177)</f>
        <v>368.125</v>
      </c>
      <c r="DB177" s="78">
        <f>AVERAGEIFS('WEEKLY DATA'!DB$11:DB$14577,'WEEKLY DATA'!$A$11:$A$14577,'MONTHLY DATA'!$A177,'WEEKLY DATA'!$B$11:$B$14577,'MONTHLY DATA'!$B177)</f>
        <v>363.125</v>
      </c>
      <c r="DC177" s="154">
        <f t="shared" si="133"/>
        <v>-2.5167785234899376E-2</v>
      </c>
      <c r="DD177" s="78">
        <f>AVERAGEIFS('WEEKLY DATA'!DD$11:DD$14577,'WEEKLY DATA'!$A$11:$A$14577,'MONTHLY DATA'!$A177,'WEEKLY DATA'!$B$11:$B$14577,'MONTHLY DATA'!$B177)</f>
        <v>461.875</v>
      </c>
      <c r="DE177" s="78">
        <f>AVERAGEIFS('WEEKLY DATA'!DE$11:DE$14577,'WEEKLY DATA'!$A$11:$A$14577,'MONTHLY DATA'!$A177,'WEEKLY DATA'!$B$11:$B$14577,'MONTHLY DATA'!$B177)</f>
        <v>471.875</v>
      </c>
      <c r="DF177" s="78">
        <f>AVERAGEIFS('WEEKLY DATA'!DF$11:DF$14577,'WEEKLY DATA'!$A$11:$A$14577,'MONTHLY DATA'!$A177,'WEEKLY DATA'!$B$11:$B$14577,'MONTHLY DATA'!$B177)</f>
        <v>466.875</v>
      </c>
      <c r="DG177" s="154">
        <f t="shared" si="134"/>
        <v>-4.0000000000000036E-3</v>
      </c>
      <c r="DH177" s="78">
        <f>AVERAGEIFS('WEEKLY DATA'!DH$11:DH$14577,'WEEKLY DATA'!$A$11:$A$14577,'MONTHLY DATA'!$A177,'WEEKLY DATA'!$B$11:$B$14577,'MONTHLY DATA'!$B177)</f>
        <v>575</v>
      </c>
      <c r="DI177" s="78">
        <f>AVERAGEIFS('WEEKLY DATA'!DI$11:DI$14577,'WEEKLY DATA'!$A$11:$A$14577,'MONTHLY DATA'!$A177,'WEEKLY DATA'!$B$11:$B$14577,'MONTHLY DATA'!$B177)</f>
        <v>585</v>
      </c>
      <c r="DJ177" s="78">
        <f>AVERAGEIFS('WEEKLY DATA'!DJ$11:DJ$14577,'WEEKLY DATA'!$A$11:$A$14577,'MONTHLY DATA'!$A177,'WEEKLY DATA'!$B$11:$B$14577,'MONTHLY DATA'!$B177)</f>
        <v>580</v>
      </c>
      <c r="DK177" s="154">
        <f t="shared" si="135"/>
        <v>4.3290043290042934E-3</v>
      </c>
      <c r="DL177" s="169">
        <f>AVERAGEIFS('WEEKLY DATA'!DL$11:DL$14577,'WEEKLY DATA'!$A$11:$A$14577,'MONTHLY DATA'!$A177,'WEEKLY DATA'!$B$11:$B$14577,'MONTHLY DATA'!$B177)</f>
        <v>370.625</v>
      </c>
      <c r="DM177" s="78">
        <f>AVERAGEIFS('WEEKLY DATA'!DM$11:DM$14577,'WEEKLY DATA'!$A$11:$A$14577,'MONTHLY DATA'!$A177,'WEEKLY DATA'!$B$11:$B$14577,'MONTHLY DATA'!$B177)</f>
        <v>380.625</v>
      </c>
      <c r="DN177" s="78">
        <f>AVERAGEIFS('WEEKLY DATA'!DN$11:DN$14577,'WEEKLY DATA'!$A$11:$A$14577,'MONTHLY DATA'!$A177,'WEEKLY DATA'!$B$11:$B$14577,'MONTHLY DATA'!$B177)</f>
        <v>375.625</v>
      </c>
      <c r="DO177" s="154">
        <f t="shared" si="136"/>
        <v>-3.3762057877813501E-2</v>
      </c>
      <c r="DP177" s="78">
        <f>AVERAGEIFS('WEEKLY DATA'!DP$11:DP$14577,'WEEKLY DATA'!$A$11:$A$14577,'MONTHLY DATA'!$A177,'WEEKLY DATA'!$B$11:$B$14577,'MONTHLY DATA'!$B177)</f>
        <v>318.75</v>
      </c>
      <c r="DQ177" s="78">
        <f>AVERAGEIFS('WEEKLY DATA'!DQ$11:DQ$14577,'WEEKLY DATA'!$A$11:$A$14577,'MONTHLY DATA'!$A177,'WEEKLY DATA'!$B$11:$B$14577,'MONTHLY DATA'!$B177)</f>
        <v>328.75</v>
      </c>
      <c r="DR177" s="78">
        <f>AVERAGEIFS('WEEKLY DATA'!DR$11:DR$14577,'WEEKLY DATA'!$A$11:$A$14577,'MONTHLY DATA'!$A177,'WEEKLY DATA'!$B$11:$B$14577,'MONTHLY DATA'!$B177)</f>
        <v>323.75</v>
      </c>
      <c r="DS177" s="154">
        <f t="shared" si="137"/>
        <v>-4.0740740740740744E-2</v>
      </c>
      <c r="DT177" s="78">
        <f>AVERAGEIFS('WEEKLY DATA'!DT$11:DT$14577,'WEEKLY DATA'!$A$11:$A$14577,'MONTHLY DATA'!$A177,'WEEKLY DATA'!$B$11:$B$14577,'MONTHLY DATA'!$B177)</f>
        <v>461.875</v>
      </c>
      <c r="DU177" s="78">
        <f>AVERAGEIFS('WEEKLY DATA'!DU$11:DU$14577,'WEEKLY DATA'!$A$11:$A$14577,'MONTHLY DATA'!$A177,'WEEKLY DATA'!$B$11:$B$14577,'MONTHLY DATA'!$B177)</f>
        <v>471.875</v>
      </c>
      <c r="DV177" s="78">
        <f>AVERAGEIFS('WEEKLY DATA'!DV$11:DV$14577,'WEEKLY DATA'!$A$11:$A$14577,'MONTHLY DATA'!$A177,'WEEKLY DATA'!$B$11:$B$14577,'MONTHLY DATA'!$B177)</f>
        <v>466.875</v>
      </c>
      <c r="DW177" s="154">
        <f t="shared" si="138"/>
        <v>-4.0000000000000036E-3</v>
      </c>
      <c r="DX177" s="78">
        <f>AVERAGEIFS('WEEKLY DATA'!DX$11:DX$14577,'WEEKLY DATA'!$A$11:$A$14577,'MONTHLY DATA'!$A177,'WEEKLY DATA'!$B$11:$B$14577,'MONTHLY DATA'!$B177)</f>
        <v>560</v>
      </c>
      <c r="DY177" s="78">
        <f>AVERAGEIFS('WEEKLY DATA'!DY$11:DY$14577,'WEEKLY DATA'!$A$11:$A$14577,'MONTHLY DATA'!$A177,'WEEKLY DATA'!$B$11:$B$14577,'MONTHLY DATA'!$B177)</f>
        <v>570</v>
      </c>
      <c r="DZ177" s="78">
        <f>AVERAGEIFS('WEEKLY DATA'!DZ$11:DZ$14577,'WEEKLY DATA'!$A$11:$A$14577,'MONTHLY DATA'!$A177,'WEEKLY DATA'!$B$11:$B$14577,'MONTHLY DATA'!$B177)</f>
        <v>565</v>
      </c>
      <c r="EA177" s="154">
        <f t="shared" si="139"/>
        <v>4.4444444444444731E-3</v>
      </c>
      <c r="EB177" s="78">
        <f>AVERAGEIFS('WEEKLY DATA'!EB$11:EB$14577,'WEEKLY DATA'!$A$11:$A$14577,'MONTHLY DATA'!$A177,'WEEKLY DATA'!$B$11:$B$14577,'MONTHLY DATA'!$B177)</f>
        <v>378.75</v>
      </c>
      <c r="EC177" s="78">
        <f>AVERAGEIFS('WEEKLY DATA'!EC$11:EC$14577,'WEEKLY DATA'!$A$11:$A$14577,'MONTHLY DATA'!$A177,'WEEKLY DATA'!$B$11:$B$14577,'MONTHLY DATA'!$B177)</f>
        <v>388.75</v>
      </c>
      <c r="ED177" s="78">
        <f>AVERAGEIFS('WEEKLY DATA'!ED$11:ED$14577,'WEEKLY DATA'!$A$11:$A$14577,'MONTHLY DATA'!$A177,'WEEKLY DATA'!$B$11:$B$14577,'MONTHLY DATA'!$B177)</f>
        <v>383.75</v>
      </c>
      <c r="EE177" s="154">
        <f t="shared" si="140"/>
        <v>-3.7617554858934144E-2</v>
      </c>
      <c r="EF177" s="169">
        <f>AVERAGEIFS('WEEKLY DATA'!EF$11:EF$14577,'WEEKLY DATA'!$A$11:$A$14577,'MONTHLY DATA'!$A177,'WEEKLY DATA'!$B$11:$B$14577,'MONTHLY DATA'!$B177)</f>
        <v>326.875</v>
      </c>
      <c r="EG177" s="78">
        <f>AVERAGEIFS('WEEKLY DATA'!EG$11:EG$14577,'WEEKLY DATA'!$A$11:$A$14577,'MONTHLY DATA'!$A177,'WEEKLY DATA'!$B$11:$B$14577,'MONTHLY DATA'!$B177)</f>
        <v>336.875</v>
      </c>
      <c r="EH177" s="78">
        <f>AVERAGEIFS('WEEKLY DATA'!EH$11:EH$14577,'WEEKLY DATA'!$A$11:$A$14577,'MONTHLY DATA'!$A177,'WEEKLY DATA'!$B$11:$B$14577,'MONTHLY DATA'!$B177)</f>
        <v>331.875</v>
      </c>
      <c r="EI177" s="154">
        <f t="shared" si="141"/>
        <v>-3.8043478260869512E-2</v>
      </c>
      <c r="EJ177" s="78">
        <f>AVERAGEIFS('WEEKLY DATA'!EJ$11:EJ$14577,'WEEKLY DATA'!$A$11:$A$14577,'MONTHLY DATA'!$A177,'WEEKLY DATA'!$B$11:$B$14577,'MONTHLY DATA'!$B177)</f>
        <v>440</v>
      </c>
      <c r="EK177" s="78">
        <f>AVERAGEIFS('WEEKLY DATA'!EK$11:EK$14577,'WEEKLY DATA'!$A$11:$A$14577,'MONTHLY DATA'!$A177,'WEEKLY DATA'!$B$11:$B$14577,'MONTHLY DATA'!$B177)</f>
        <v>450</v>
      </c>
      <c r="EL177" s="78">
        <f>AVERAGEIFS('WEEKLY DATA'!EL$11:EL$14577,'WEEKLY DATA'!$A$11:$A$14577,'MONTHLY DATA'!$A177,'WEEKLY DATA'!$B$11:$B$14577,'MONTHLY DATA'!$B177)</f>
        <v>445</v>
      </c>
      <c r="EM177" s="154">
        <f t="shared" si="142"/>
        <v>0</v>
      </c>
      <c r="EN177" s="78">
        <f>AVERAGEIFS('WEEKLY DATA'!EN$11:EN$14577,'WEEKLY DATA'!$A$11:$A$14577,'MONTHLY DATA'!$A177,'WEEKLY DATA'!$B$11:$B$14577,'MONTHLY DATA'!$B177)</f>
        <v>605</v>
      </c>
      <c r="EO177" s="78">
        <f>AVERAGEIFS('WEEKLY DATA'!EO$11:EO$14577,'WEEKLY DATA'!$A$11:$A$14577,'MONTHLY DATA'!$A177,'WEEKLY DATA'!$B$11:$B$14577,'MONTHLY DATA'!$B177)</f>
        <v>615</v>
      </c>
      <c r="EP177" s="78">
        <f>AVERAGEIFS('WEEKLY DATA'!EP$11:EP$14577,'WEEKLY DATA'!$A$11:$A$14577,'MONTHLY DATA'!$A177,'WEEKLY DATA'!$B$11:$B$14577,'MONTHLY DATA'!$B177)</f>
        <v>610</v>
      </c>
      <c r="EQ177" s="154">
        <f t="shared" si="143"/>
        <v>4.115226337448652E-3</v>
      </c>
      <c r="ER177" s="78">
        <f>AVERAGEIFS('WEEKLY DATA'!ER$11:ER$14577,'WEEKLY DATA'!$A$11:$A$14577,'MONTHLY DATA'!$A177,'WEEKLY DATA'!$B$11:$B$14577,'MONTHLY DATA'!$B177)</f>
        <v>365</v>
      </c>
      <c r="ES177" s="78">
        <f>AVERAGEIFS('WEEKLY DATA'!ES$11:ES$14577,'WEEKLY DATA'!$A$11:$A$14577,'MONTHLY DATA'!$A177,'WEEKLY DATA'!$B$11:$B$14577,'MONTHLY DATA'!$B177)</f>
        <v>375</v>
      </c>
      <c r="ET177" s="78">
        <f>AVERAGEIFS('WEEKLY DATA'!ET$11:ET$14577,'WEEKLY DATA'!$A$11:$A$14577,'MONTHLY DATA'!$A177,'WEEKLY DATA'!$B$11:$B$14577,'MONTHLY DATA'!$B177)</f>
        <v>370</v>
      </c>
      <c r="EU177" s="154">
        <f t="shared" si="144"/>
        <v>-3.8961038961038974E-2</v>
      </c>
      <c r="EV177" s="78">
        <f>AVERAGEIFS('WEEKLY DATA'!EV$11:EV$14577,'WEEKLY DATA'!$A$11:$A$14577,'MONTHLY DATA'!$A177,'WEEKLY DATA'!$B$11:$B$14577,'MONTHLY DATA'!$B177)</f>
        <v>326.875</v>
      </c>
      <c r="EW177" s="78">
        <f>AVERAGEIFS('WEEKLY DATA'!EW$11:EW$14577,'WEEKLY DATA'!$A$11:$A$14577,'MONTHLY DATA'!$A177,'WEEKLY DATA'!$B$11:$B$14577,'MONTHLY DATA'!$B177)</f>
        <v>336.875</v>
      </c>
      <c r="EX177" s="78">
        <f>AVERAGEIFS('WEEKLY DATA'!EX$11:EX$14577,'WEEKLY DATA'!$A$11:$A$14577,'MONTHLY DATA'!$A177,'WEEKLY DATA'!$B$11:$B$14577,'MONTHLY DATA'!$B177)</f>
        <v>331.875</v>
      </c>
      <c r="EY177" s="154">
        <f t="shared" si="145"/>
        <v>-6.8421052631578938E-2</v>
      </c>
      <c r="EZ177" s="78">
        <f>AVERAGEIFS('WEEKLY DATA'!EZ$11:EZ$14577,'WEEKLY DATA'!$A$11:$A$14577,'MONTHLY DATA'!$A177,'WEEKLY DATA'!$B$11:$B$14577,'MONTHLY DATA'!$B177)</f>
        <v>445</v>
      </c>
      <c r="FA177" s="78">
        <f>AVERAGEIFS('WEEKLY DATA'!FA$11:FA$14577,'WEEKLY DATA'!$A$11:$A$14577,'MONTHLY DATA'!$A177,'WEEKLY DATA'!$B$11:$B$14577,'MONTHLY DATA'!$B177)</f>
        <v>455</v>
      </c>
      <c r="FB177" s="78">
        <f>AVERAGEIFS('WEEKLY DATA'!FB$11:FB$14577,'WEEKLY DATA'!$A$11:$A$14577,'MONTHLY DATA'!$A177,'WEEKLY DATA'!$B$11:$B$14577,'MONTHLY DATA'!$B177)</f>
        <v>450</v>
      </c>
      <c r="FC177" s="154">
        <f t="shared" si="146"/>
        <v>-2.7700831024930483E-3</v>
      </c>
      <c r="FD177" s="78">
        <f>AVERAGEIFS('WEEKLY DATA'!FD$11:FD$14577,'WEEKLY DATA'!$A$11:$A$14577,'MONTHLY DATA'!$A177,'WEEKLY DATA'!$B$11:$B$14577,'MONTHLY DATA'!$B177)</f>
        <v>365</v>
      </c>
      <c r="FE177" s="78">
        <f>AVERAGEIFS('WEEKLY DATA'!FE$11:FE$14577,'WEEKLY DATA'!$A$11:$A$14577,'MONTHLY DATA'!$A177,'WEEKLY DATA'!$B$11:$B$14577,'MONTHLY DATA'!$B177)</f>
        <v>375</v>
      </c>
      <c r="FF177" s="78">
        <f>AVERAGEIFS('WEEKLY DATA'!FF$11:FF$14577,'WEEKLY DATA'!$A$11:$A$14577,'MONTHLY DATA'!$A177,'WEEKLY DATA'!$B$11:$B$14577,'MONTHLY DATA'!$B177)</f>
        <v>370</v>
      </c>
      <c r="FG177" s="154">
        <f t="shared" si="147"/>
        <v>-1.9867549668874163E-2</v>
      </c>
      <c r="FH177" s="78">
        <f>AVERAGEIFS('WEEKLY DATA'!FH$11:FH$14577,'WEEKLY DATA'!$A$11:$A$14577,'MONTHLY DATA'!$A177,'WEEKLY DATA'!$B$11:$B$14577,'MONTHLY DATA'!$B177)</f>
        <v>383.75</v>
      </c>
      <c r="FI177" s="78">
        <f>AVERAGEIFS('WEEKLY DATA'!FI$11:FI$14577,'WEEKLY DATA'!$A$11:$A$14577,'MONTHLY DATA'!$A177,'WEEKLY DATA'!$B$11:$B$14577,'MONTHLY DATA'!$B177)</f>
        <v>393.75</v>
      </c>
      <c r="FJ177" s="78">
        <f>AVERAGEIFS('WEEKLY DATA'!FJ$11:FJ$14577,'WEEKLY DATA'!$A$11:$A$14577,'MONTHLY DATA'!$A177,'WEEKLY DATA'!$B$11:$B$14577,'MONTHLY DATA'!$B177)</f>
        <v>388.75</v>
      </c>
      <c r="FK177" s="154">
        <f t="shared" si="148"/>
        <v>6.4724919093850364E-3</v>
      </c>
      <c r="FL177" s="169">
        <f>AVERAGEIFS('WEEKLY DATA'!FL$11:FL$14577,'WEEKLY DATA'!$A$11:$A$14577,'MONTHLY DATA'!$A177,'WEEKLY DATA'!$B$11:$B$14577,'MONTHLY DATA'!$B177)</f>
        <v>349.375</v>
      </c>
      <c r="FM177" s="78">
        <f>AVERAGEIFS('WEEKLY DATA'!FM$11:FM$14577,'WEEKLY DATA'!$A$11:$A$14577,'MONTHLY DATA'!$A177,'WEEKLY DATA'!$B$11:$B$14577,'MONTHLY DATA'!$B177)</f>
        <v>359.375</v>
      </c>
      <c r="FN177" s="78">
        <f>AVERAGEIFS('WEEKLY DATA'!FN$11:FN$14577,'WEEKLY DATA'!$A$11:$A$14577,'MONTHLY DATA'!$A177,'WEEKLY DATA'!$B$11:$B$14577,'MONTHLY DATA'!$B177)</f>
        <v>354.375</v>
      </c>
      <c r="FO177" s="154">
        <f t="shared" si="149"/>
        <v>-8.7412587412587506E-3</v>
      </c>
      <c r="FP177" s="78">
        <f>AVERAGEIFS('WEEKLY DATA'!FP$11:FP$14577,'WEEKLY DATA'!$A$11:$A$14577,'MONTHLY DATA'!$A177,'WEEKLY DATA'!$B$11:$B$14577,'MONTHLY DATA'!$B177)</f>
        <v>315</v>
      </c>
      <c r="FQ177" s="78">
        <f>AVERAGEIFS('WEEKLY DATA'!FQ$11:FQ$14577,'WEEKLY DATA'!$A$11:$A$14577,'MONTHLY DATA'!$A177,'WEEKLY DATA'!$B$11:$B$14577,'MONTHLY DATA'!$B177)</f>
        <v>325</v>
      </c>
      <c r="FR177" s="78">
        <f>AVERAGEIFS('WEEKLY DATA'!FR$11:FR$14577,'WEEKLY DATA'!$A$11:$A$14577,'MONTHLY DATA'!$A177,'WEEKLY DATA'!$B$11:$B$14577,'MONTHLY DATA'!$B177)</f>
        <v>320</v>
      </c>
      <c r="FS177" s="154">
        <f t="shared" si="150"/>
        <v>-5.5350553505535083E-2</v>
      </c>
      <c r="FT177" s="78">
        <f>AVERAGEIFS('WEEKLY DATA'!FT$11:FT$14577,'WEEKLY DATA'!$A$11:$A$14577,'MONTHLY DATA'!$A177,'WEEKLY DATA'!$B$11:$B$14577,'MONTHLY DATA'!$B177)</f>
        <v>412.5</v>
      </c>
      <c r="FU177" s="78">
        <f>AVERAGEIFS('WEEKLY DATA'!FU$11:FU$14577,'WEEKLY DATA'!$A$11:$A$14577,'MONTHLY DATA'!$A177,'WEEKLY DATA'!$B$11:$B$14577,'MONTHLY DATA'!$B177)</f>
        <v>422.5</v>
      </c>
      <c r="FV177" s="78">
        <f>AVERAGEIFS('WEEKLY DATA'!FV$11:FV$14577,'WEEKLY DATA'!$A$11:$A$14577,'MONTHLY DATA'!$A177,'WEEKLY DATA'!$B$11:$B$14577,'MONTHLY DATA'!$B177)</f>
        <v>417.5</v>
      </c>
      <c r="FW177" s="154">
        <f t="shared" si="151"/>
        <v>9.5081967213114682E-2</v>
      </c>
      <c r="FX177" s="78">
        <f>AVERAGEIFS('WEEKLY DATA'!FX$11:FX$14577,'WEEKLY DATA'!$A$11:$A$14577,'MONTHLY DATA'!$A177,'WEEKLY DATA'!$B$11:$B$14577,'MONTHLY DATA'!$B177)</f>
        <v>409.375</v>
      </c>
      <c r="FY177" s="78">
        <f>AVERAGEIFS('WEEKLY DATA'!FY$11:FY$14577,'WEEKLY DATA'!$A$11:$A$14577,'MONTHLY DATA'!$A177,'WEEKLY DATA'!$B$11:$B$14577,'MONTHLY DATA'!$B177)</f>
        <v>419.375</v>
      </c>
      <c r="FZ177" s="78">
        <f>AVERAGEIFS('WEEKLY DATA'!FZ$11:FZ$14577,'WEEKLY DATA'!$A$11:$A$14577,'MONTHLY DATA'!$A177,'WEEKLY DATA'!$B$11:$B$14577,'MONTHLY DATA'!$B177)</f>
        <v>414.375</v>
      </c>
      <c r="GA177" s="154">
        <f t="shared" si="152"/>
        <v>-4.1907514450867045E-2</v>
      </c>
      <c r="GB177" s="78">
        <f>AVERAGEIFS('WEEKLY DATA'!GB$11:GB$14577,'WEEKLY DATA'!$A$11:$A$14577,'MONTHLY DATA'!$A177,'WEEKLY DATA'!$B$11:$B$14577,'MONTHLY DATA'!$B177)</f>
        <v>486.25</v>
      </c>
      <c r="GC177" s="78">
        <f>AVERAGEIFS('WEEKLY DATA'!GC$11:GC$14577,'WEEKLY DATA'!$A$11:$A$14577,'MONTHLY DATA'!$A177,'WEEKLY DATA'!$B$11:$B$14577,'MONTHLY DATA'!$B177)</f>
        <v>496.25</v>
      </c>
      <c r="GD177" s="78">
        <f>AVERAGEIFS('WEEKLY DATA'!GD$11:GD$14577,'WEEKLY DATA'!$A$11:$A$14577,'MONTHLY DATA'!$A177,'WEEKLY DATA'!$B$11:$B$14577,'MONTHLY DATA'!$B177)</f>
        <v>491.25</v>
      </c>
      <c r="GE177" s="154">
        <f t="shared" si="153"/>
        <v>-2.4813895781637729E-2</v>
      </c>
      <c r="GF177" s="169">
        <f>AVERAGEIFS('WEEKLY DATA'!GF$11:GF$14577,'WEEKLY DATA'!$A$11:$A$14577,'MONTHLY DATA'!$A177,'WEEKLY DATA'!$B$11:$B$14577,'MONTHLY DATA'!$B177)</f>
        <v>448.125</v>
      </c>
      <c r="GG177" s="78">
        <f>AVERAGEIFS('WEEKLY DATA'!GG$11:GG$14577,'WEEKLY DATA'!$A$11:$A$14577,'MONTHLY DATA'!$A177,'WEEKLY DATA'!$B$11:$B$14577,'MONTHLY DATA'!$B177)</f>
        <v>458.125</v>
      </c>
      <c r="GH177" s="78">
        <f>AVERAGEIFS('WEEKLY DATA'!GH$11:GH$14577,'WEEKLY DATA'!$A$11:$A$14577,'MONTHLY DATA'!$A177,'WEEKLY DATA'!$B$11:$B$14577,'MONTHLY DATA'!$B177)</f>
        <v>453.125</v>
      </c>
      <c r="GI177" s="154">
        <f t="shared" si="154"/>
        <v>-2.0270270270270285E-2</v>
      </c>
      <c r="GJ177" s="78">
        <f>AVERAGEIFS('WEEKLY DATA'!GJ$11:GJ$14577,'WEEKLY DATA'!$A$11:$A$14577,'MONTHLY DATA'!$A177,'WEEKLY DATA'!$B$11:$B$14577,'MONTHLY DATA'!$B177)</f>
        <v>471.875</v>
      </c>
      <c r="GK177" s="78">
        <f>AVERAGEIFS('WEEKLY DATA'!GK$11:GK$14577,'WEEKLY DATA'!$A$11:$A$14577,'MONTHLY DATA'!$A177,'WEEKLY DATA'!$B$11:$B$14577,'MONTHLY DATA'!$B177)</f>
        <v>481.875</v>
      </c>
      <c r="GL177" s="78">
        <f>AVERAGEIFS('WEEKLY DATA'!GL$11:GL$14577,'WEEKLY DATA'!$A$11:$A$14577,'MONTHLY DATA'!$A177,'WEEKLY DATA'!$B$11:$B$14577,'MONTHLY DATA'!$B177)</f>
        <v>476.875</v>
      </c>
      <c r="GM177" s="154">
        <f t="shared" si="155"/>
        <v>-3.916449086161844E-3</v>
      </c>
      <c r="GN177" s="78">
        <f>AVERAGEIFS('WEEKLY DATA'!GN$11:GN$14577,'WEEKLY DATA'!$A$11:$A$14577,'MONTHLY DATA'!$A177,'WEEKLY DATA'!$B$11:$B$14577,'MONTHLY DATA'!$B177)</f>
        <v>665</v>
      </c>
      <c r="GO177" s="78">
        <f>AVERAGEIFS('WEEKLY DATA'!GO$11:GO$14577,'WEEKLY DATA'!$A$11:$A$14577,'MONTHLY DATA'!$A177,'WEEKLY DATA'!$B$11:$B$14577,'MONTHLY DATA'!$B177)</f>
        <v>675</v>
      </c>
      <c r="GP177" s="78">
        <f>AVERAGEIFS('WEEKLY DATA'!GP$11:GP$14577,'WEEKLY DATA'!$A$11:$A$14577,'MONTHLY DATA'!$A177,'WEEKLY DATA'!$B$11:$B$14577,'MONTHLY DATA'!$B177)</f>
        <v>670</v>
      </c>
      <c r="GQ177" s="154">
        <f t="shared" si="156"/>
        <v>3.7453183520599342E-3</v>
      </c>
      <c r="GR177" s="78"/>
    </row>
    <row r="178" spans="1:201" ht="15.75" x14ac:dyDescent="0.25">
      <c r="A178">
        <f t="shared" si="106"/>
        <v>12</v>
      </c>
      <c r="B178">
        <f t="shared" si="107"/>
        <v>2023</v>
      </c>
      <c r="C178" s="86">
        <v>45261</v>
      </c>
      <c r="D178" s="78">
        <f>AVERAGEIFS('WEEKLY DATA'!D$11:D$14577,'WEEKLY DATA'!$A$11:$A$14577,'MONTHLY DATA'!$A178,'WEEKLY DATA'!$B$11:$B$14577,'MONTHLY DATA'!$B178)</f>
        <v>410.5</v>
      </c>
      <c r="E178" s="78">
        <f>AVERAGEIFS('WEEKLY DATA'!E$11:E$14577,'WEEKLY DATA'!$A$11:$A$14577,'MONTHLY DATA'!$A178,'WEEKLY DATA'!$B$11:$B$14577,'MONTHLY DATA'!$B178)</f>
        <v>420.5</v>
      </c>
      <c r="F178" s="78">
        <f>AVERAGEIFS('WEEKLY DATA'!F$11:F$14577,'WEEKLY DATA'!$A$11:$A$14577,'MONTHLY DATA'!$A178,'WEEKLY DATA'!$B$11:$B$14577,'MONTHLY DATA'!$B178)</f>
        <v>415.5</v>
      </c>
      <c r="G178" s="154">
        <f t="shared" si="108"/>
        <v>-5.1640513552068446E-2</v>
      </c>
      <c r="H178" s="169">
        <f>AVERAGEIFS('WEEKLY DATA'!H$11:H$14577,'WEEKLY DATA'!$A$11:$A$14577,'MONTHLY DATA'!$A178,'WEEKLY DATA'!$B$11:$B$14577,'MONTHLY DATA'!$B178)</f>
        <v>405.5</v>
      </c>
      <c r="I178" s="78">
        <f>AVERAGEIFS('WEEKLY DATA'!I$11:I$14577,'WEEKLY DATA'!$A$11:$A$14577,'MONTHLY DATA'!$A178,'WEEKLY DATA'!$B$11:$B$14577,'MONTHLY DATA'!$B178)</f>
        <v>415.5</v>
      </c>
      <c r="J178" s="78">
        <f>AVERAGEIFS('WEEKLY DATA'!J$11:J$14577,'WEEKLY DATA'!$A$11:$A$14577,'MONTHLY DATA'!$A178,'WEEKLY DATA'!$B$11:$B$14577,'MONTHLY DATA'!$B178)</f>
        <v>410.5</v>
      </c>
      <c r="K178" s="154">
        <f t="shared" si="109"/>
        <v>-3.9766081871345005E-2</v>
      </c>
      <c r="L178" s="169">
        <f>AVERAGEIFS('WEEKLY DATA'!L$11:L$14577,'WEEKLY DATA'!$A$11:$A$14577,'MONTHLY DATA'!$A178,'WEEKLY DATA'!$B$11:$B$14577,'MONTHLY DATA'!$B178)</f>
        <v>473.5</v>
      </c>
      <c r="M178" s="78">
        <f>AVERAGEIFS('WEEKLY DATA'!M$11:M$14577,'WEEKLY DATA'!$A$11:$A$14577,'MONTHLY DATA'!$A178,'WEEKLY DATA'!$B$11:$B$14577,'MONTHLY DATA'!$B178)</f>
        <v>483.5</v>
      </c>
      <c r="N178" s="78">
        <f>AVERAGEIFS('WEEKLY DATA'!N$11:N$14577,'WEEKLY DATA'!$A$11:$A$14577,'MONTHLY DATA'!$A178,'WEEKLY DATA'!$B$11:$B$14577,'MONTHLY DATA'!$B178)</f>
        <v>478.5</v>
      </c>
      <c r="O178" s="154">
        <f t="shared" si="110"/>
        <v>-4.4213263979193673E-3</v>
      </c>
      <c r="P178" s="169">
        <f>AVERAGEIFS('WEEKLY DATA'!P$11:P$14577,'WEEKLY DATA'!$A$11:$A$14577,'MONTHLY DATA'!$A178,'WEEKLY DATA'!$B$11:$B$14577,'MONTHLY DATA'!$B178)</f>
        <v>419.5</v>
      </c>
      <c r="Q178" s="78">
        <f>AVERAGEIFS('WEEKLY DATA'!Q$11:Q$14577,'WEEKLY DATA'!$A$11:$A$14577,'MONTHLY DATA'!$A178,'WEEKLY DATA'!$B$11:$B$14577,'MONTHLY DATA'!$B178)</f>
        <v>429.5</v>
      </c>
      <c r="R178" s="78">
        <f>AVERAGEIFS('WEEKLY DATA'!R$11:R$14577,'WEEKLY DATA'!$A$11:$A$14577,'MONTHLY DATA'!$A178,'WEEKLY DATA'!$B$11:$B$14577,'MONTHLY DATA'!$B178)</f>
        <v>424.5</v>
      </c>
      <c r="S178" s="154">
        <f t="shared" si="111"/>
        <v>2.7534039334341953E-2</v>
      </c>
      <c r="T178" s="169">
        <f>AVERAGEIFS('WEEKLY DATA'!T$11:T$14577,'WEEKLY DATA'!$A$11:$A$14577,'MONTHLY DATA'!$A178,'WEEKLY DATA'!$B$11:$B$14577,'MONTHLY DATA'!$B178)</f>
        <v>429</v>
      </c>
      <c r="U178" s="78">
        <f>AVERAGEIFS('WEEKLY DATA'!U$11:U$14577,'WEEKLY DATA'!$A$11:$A$14577,'MONTHLY DATA'!$A178,'WEEKLY DATA'!$B$11:$B$14577,'MONTHLY DATA'!$B178)</f>
        <v>439</v>
      </c>
      <c r="V178" s="78">
        <f>AVERAGEIFS('WEEKLY DATA'!V$11:V$14577,'WEEKLY DATA'!$A$11:$A$14577,'MONTHLY DATA'!$A178,'WEEKLY DATA'!$B$11:$B$14577,'MONTHLY DATA'!$B178)</f>
        <v>434</v>
      </c>
      <c r="W178" s="154">
        <f t="shared" si="112"/>
        <v>-3.6893203883495151E-2</v>
      </c>
      <c r="X178" s="169">
        <f>AVERAGEIFS('WEEKLY DATA'!X$11:X$14577,'WEEKLY DATA'!$A$11:$A$14577,'MONTHLY DATA'!$A178,'WEEKLY DATA'!$B$11:$B$14577,'MONTHLY DATA'!$B178)</f>
        <v>424</v>
      </c>
      <c r="Y178" s="78">
        <f>AVERAGEIFS('WEEKLY DATA'!Y$11:Y$14577,'WEEKLY DATA'!$A$11:$A$14577,'MONTHLY DATA'!$A178,'WEEKLY DATA'!$B$11:$B$14577,'MONTHLY DATA'!$B178)</f>
        <v>434</v>
      </c>
      <c r="Z178" s="78">
        <f>AVERAGEIFS('WEEKLY DATA'!Z$11:Z$14577,'WEEKLY DATA'!$A$11:$A$14577,'MONTHLY DATA'!$A178,'WEEKLY DATA'!$B$11:$B$14577,'MONTHLY DATA'!$B178)</f>
        <v>429</v>
      </c>
      <c r="AA178" s="154">
        <f t="shared" si="113"/>
        <v>-2.5000000000000022E-2</v>
      </c>
      <c r="AB178" s="169">
        <f>AVERAGEIFS('WEEKLY DATA'!AB$11:AB$14577,'WEEKLY DATA'!$A$11:$A$14577,'MONTHLY DATA'!$A178,'WEEKLY DATA'!$B$11:$B$14577,'MONTHLY DATA'!$B178)</f>
        <v>463.5</v>
      </c>
      <c r="AC178" s="78">
        <f>AVERAGEIFS('WEEKLY DATA'!AC$11:AC$14577,'WEEKLY DATA'!$A$11:$A$14577,'MONTHLY DATA'!$A178,'WEEKLY DATA'!$B$11:$B$14577,'MONTHLY DATA'!$B178)</f>
        <v>473.5</v>
      </c>
      <c r="AD178" s="78">
        <f>AVERAGEIFS('WEEKLY DATA'!AD$11:AD$14577,'WEEKLY DATA'!$A$11:$A$14577,'MONTHLY DATA'!$A178,'WEEKLY DATA'!$B$11:$B$14577,'MONTHLY DATA'!$B178)</f>
        <v>468.5</v>
      </c>
      <c r="AE178" s="154">
        <f t="shared" si="114"/>
        <v>-9.7754293262879433E-3</v>
      </c>
      <c r="AF178" s="169">
        <f>AVERAGEIFS('WEEKLY DATA'!AF$11:AF$14577,'WEEKLY DATA'!$A$11:$A$14577,'MONTHLY DATA'!$A178,'WEEKLY DATA'!$B$11:$B$14577,'MONTHLY DATA'!$B178)</f>
        <v>409.5</v>
      </c>
      <c r="AG178" s="78">
        <f>AVERAGEIFS('WEEKLY DATA'!AG$11:AG$14577,'WEEKLY DATA'!$A$11:$A$14577,'MONTHLY DATA'!$A178,'WEEKLY DATA'!$B$11:$B$14577,'MONTHLY DATA'!$B178)</f>
        <v>419.5</v>
      </c>
      <c r="AH178" s="78">
        <f>AVERAGEIFS('WEEKLY DATA'!AH$11:AH$14577,'WEEKLY DATA'!$A$11:$A$14577,'MONTHLY DATA'!$A178,'WEEKLY DATA'!$B$11:$B$14577,'MONTHLY DATA'!$B178)</f>
        <v>414.5</v>
      </c>
      <c r="AI178" s="154">
        <f t="shared" si="115"/>
        <v>-8.9010989010989028E-2</v>
      </c>
      <c r="AJ178" s="169">
        <f>AVERAGEIFS('WEEKLY DATA'!AJ$11:AJ$14577,'WEEKLY DATA'!$A$11:$A$14577,'MONTHLY DATA'!$A178,'WEEKLY DATA'!$B$11:$B$14577,'MONTHLY DATA'!$B178)</f>
        <v>370.5</v>
      </c>
      <c r="AK178" s="78">
        <f>AVERAGEIFS('WEEKLY DATA'!AK$11:AK$14577,'WEEKLY DATA'!$A$11:$A$14577,'MONTHLY DATA'!$A178,'WEEKLY DATA'!$B$11:$B$14577,'MONTHLY DATA'!$B178)</f>
        <v>380.5</v>
      </c>
      <c r="AL178" s="78">
        <f>AVERAGEIFS('WEEKLY DATA'!AL$11:AL$14577,'WEEKLY DATA'!$A$11:$A$14577,'MONTHLY DATA'!$A178,'WEEKLY DATA'!$B$11:$B$14577,'MONTHLY DATA'!$B178)</f>
        <v>375.5</v>
      </c>
      <c r="AM178" s="207">
        <f t="shared" si="116"/>
        <v>-8.6930091185410285E-2</v>
      </c>
      <c r="AN178" s="169">
        <f>AVERAGEIFS('WEEKLY DATA'!AN$11:AN$14577,'WEEKLY DATA'!$A$11:$A$14577,'MONTHLY DATA'!$A178,'WEEKLY DATA'!$B$11:$B$14577,'MONTHLY DATA'!$B178)</f>
        <v>387</v>
      </c>
      <c r="AO178" s="78">
        <f>AVERAGEIFS('WEEKLY DATA'!AO$11:AO$14577,'WEEKLY DATA'!$A$11:$A$14577,'MONTHLY DATA'!$A178,'WEEKLY DATA'!$B$11:$B$14577,'MONTHLY DATA'!$B178)</f>
        <v>397</v>
      </c>
      <c r="AP178" s="78">
        <f>AVERAGEIFS('WEEKLY DATA'!AP$11:AP$14577,'WEEKLY DATA'!$A$11:$A$14577,'MONTHLY DATA'!$A178,'WEEKLY DATA'!$B$11:$B$14577,'MONTHLY DATA'!$B178)</f>
        <v>392</v>
      </c>
      <c r="AQ178" s="154">
        <f t="shared" si="117"/>
        <v>-3.2098765432098775E-2</v>
      </c>
      <c r="AR178" s="169">
        <f>AVERAGEIFS('WEEKLY DATA'!AR$11:AR$14577,'WEEKLY DATA'!$A$11:$A$14577,'MONTHLY DATA'!$A178,'WEEKLY DATA'!$B$11:$B$14577,'MONTHLY DATA'!$B178)</f>
        <v>469</v>
      </c>
      <c r="AS178" s="78">
        <f>AVERAGEIFS('WEEKLY DATA'!AS$11:AS$14577,'WEEKLY DATA'!$A$11:$A$14577,'MONTHLY DATA'!$A178,'WEEKLY DATA'!$B$11:$B$14577,'MONTHLY DATA'!$B178)</f>
        <v>479</v>
      </c>
      <c r="AT178" s="78">
        <f>AVERAGEIFS('WEEKLY DATA'!AT$11:AT$14577,'WEEKLY DATA'!$A$11:$A$14577,'MONTHLY DATA'!$A178,'WEEKLY DATA'!$B$11:$B$14577,'MONTHLY DATA'!$B178)</f>
        <v>474</v>
      </c>
      <c r="AU178" s="154">
        <f t="shared" si="118"/>
        <v>5.7740585774058495E-2</v>
      </c>
      <c r="AV178" s="169">
        <f>AVERAGEIFS('WEEKLY DATA'!AV$11:AV$14577,'WEEKLY DATA'!$A$11:$A$14577,'MONTHLY DATA'!$A178,'WEEKLY DATA'!$B$11:$B$14577,'MONTHLY DATA'!$B178)</f>
        <v>366</v>
      </c>
      <c r="AW178" s="78">
        <f>AVERAGEIFS('WEEKLY DATA'!AW$11:AW$14577,'WEEKLY DATA'!$A$11:$A$14577,'MONTHLY DATA'!$A178,'WEEKLY DATA'!$B$11:$B$14577,'MONTHLY DATA'!$B178)</f>
        <v>376</v>
      </c>
      <c r="AX178" s="78">
        <f>AVERAGEIFS('WEEKLY DATA'!AX$11:AX$14577,'WEEKLY DATA'!$A$11:$A$14577,'MONTHLY DATA'!$A178,'WEEKLY DATA'!$B$11:$B$14577,'MONTHLY DATA'!$B178)</f>
        <v>371</v>
      </c>
      <c r="AY178" s="154">
        <f t="shared" si="119"/>
        <v>-2.8477905073649779E-2</v>
      </c>
      <c r="AZ178" s="169">
        <f>AVERAGEIFS('WEEKLY DATA'!AZ$11:AZ$14577,'WEEKLY DATA'!$A$11:$A$14577,'MONTHLY DATA'!$A178,'WEEKLY DATA'!$B$11:$B$14577,'MONTHLY DATA'!$B178)</f>
        <v>360</v>
      </c>
      <c r="BA178" s="78">
        <f>AVERAGEIFS('WEEKLY DATA'!BA$11:BA$14577,'WEEKLY DATA'!$A$11:$A$14577,'MONTHLY DATA'!$A178,'WEEKLY DATA'!$B$11:$B$14577,'MONTHLY DATA'!$B178)</f>
        <v>370</v>
      </c>
      <c r="BB178" s="78">
        <f>AVERAGEIFS('WEEKLY DATA'!BB$11:BB$14577,'WEEKLY DATA'!$A$11:$A$14577,'MONTHLY DATA'!$A178,'WEEKLY DATA'!$B$11:$B$14577,'MONTHLY DATA'!$B178)</f>
        <v>365</v>
      </c>
      <c r="BC178" s="154">
        <f t="shared" si="120"/>
        <v>-5.3484602917342028E-2</v>
      </c>
      <c r="BD178" s="169">
        <f>AVERAGEIFS('WEEKLY DATA'!BD$11:BD$14577,'WEEKLY DATA'!$A$11:$A$14577,'MONTHLY DATA'!$A178,'WEEKLY DATA'!$B$11:$B$14577,'MONTHLY DATA'!$B178)</f>
        <v>345</v>
      </c>
      <c r="BE178" s="78">
        <f>AVERAGEIFS('WEEKLY DATA'!BE$11:BE$14577,'WEEKLY DATA'!$A$11:$A$14577,'MONTHLY DATA'!$A178,'WEEKLY DATA'!$B$11:$B$14577,'MONTHLY DATA'!$B178)</f>
        <v>355</v>
      </c>
      <c r="BF178" s="78">
        <f>AVERAGEIFS('WEEKLY DATA'!BF$11:BF$14577,'WEEKLY DATA'!$A$11:$A$14577,'MONTHLY DATA'!$A178,'WEEKLY DATA'!$B$11:$B$14577,'MONTHLY DATA'!$B178)</f>
        <v>350</v>
      </c>
      <c r="BG178" s="154">
        <f t="shared" si="121"/>
        <v>-2.0979020979020935E-2</v>
      </c>
      <c r="BH178" s="169">
        <f>AVERAGEIFS('WEEKLY DATA'!BH$11:BH$14577,'WEEKLY DATA'!$A$11:$A$14577,'MONTHLY DATA'!$A178,'WEEKLY DATA'!$B$11:$B$14577,'MONTHLY DATA'!$B178)</f>
        <v>427</v>
      </c>
      <c r="BI178" s="78">
        <f>AVERAGEIFS('WEEKLY DATA'!BI$11:BI$14577,'WEEKLY DATA'!$A$11:$A$14577,'MONTHLY DATA'!$A178,'WEEKLY DATA'!$B$11:$B$14577,'MONTHLY DATA'!$B178)</f>
        <v>437</v>
      </c>
      <c r="BJ178" s="78">
        <f>AVERAGEIFS('WEEKLY DATA'!BJ$11:BJ$14577,'WEEKLY DATA'!$A$11:$A$14577,'MONTHLY DATA'!$A178,'WEEKLY DATA'!$B$11:$B$14577,'MONTHLY DATA'!$B178)</f>
        <v>432</v>
      </c>
      <c r="BK178" s="154">
        <f t="shared" si="122"/>
        <v>-3.1932773109243695E-2</v>
      </c>
      <c r="BL178" s="169">
        <f>AVERAGEIFS('WEEKLY DATA'!BL$11:BL$14577,'WEEKLY DATA'!$A$11:$A$14577,'MONTHLY DATA'!$A178,'WEEKLY DATA'!$B$11:$B$14577,'MONTHLY DATA'!$B178)</f>
        <v>359.5</v>
      </c>
      <c r="BM178" s="78">
        <f>AVERAGEIFS('WEEKLY DATA'!BM$11:BM$14577,'WEEKLY DATA'!$A$11:$A$14577,'MONTHLY DATA'!$A178,'WEEKLY DATA'!$B$11:$B$14577,'MONTHLY DATA'!$B178)</f>
        <v>369.5</v>
      </c>
      <c r="BN178" s="78">
        <f>AVERAGEIFS('WEEKLY DATA'!BN$11:BN$14577,'WEEKLY DATA'!$A$11:$A$14577,'MONTHLY DATA'!$A178,'WEEKLY DATA'!$B$11:$B$14577,'MONTHLY DATA'!$B178)</f>
        <v>364.5</v>
      </c>
      <c r="BO178" s="154">
        <f t="shared" si="123"/>
        <v>-2.3115577889447181E-2</v>
      </c>
      <c r="BP178" s="78">
        <f>AVERAGEIFS('WEEKLY DATA'!BP$11:BP$14577,'WEEKLY DATA'!$A$11:$A$14577,'MONTHLY DATA'!$A178,'WEEKLY DATA'!$B$11:$B$14577,'MONTHLY DATA'!$B178)</f>
        <v>384.5</v>
      </c>
      <c r="BQ178" s="78">
        <f>AVERAGEIFS('WEEKLY DATA'!BQ$11:BQ$14577,'WEEKLY DATA'!$A$11:$A$14577,'MONTHLY DATA'!$A178,'WEEKLY DATA'!$B$11:$B$14577,'MONTHLY DATA'!$B178)</f>
        <v>394.5</v>
      </c>
      <c r="BR178" s="78">
        <f>AVERAGEIFS('WEEKLY DATA'!BR$11:BR$14577,'WEEKLY DATA'!$A$11:$A$14577,'MONTHLY DATA'!$A178,'WEEKLY DATA'!$B$11:$B$14577,'MONTHLY DATA'!$B178)</f>
        <v>389.5</v>
      </c>
      <c r="BS178" s="154">
        <f t="shared" si="124"/>
        <v>-3.5294117647058809E-2</v>
      </c>
      <c r="BT178" s="78">
        <f>AVERAGEIFS('WEEKLY DATA'!BT$11:BT$14577,'WEEKLY DATA'!$A$11:$A$14577,'MONTHLY DATA'!$A178,'WEEKLY DATA'!$B$11:$B$14577,'MONTHLY DATA'!$B178)</f>
        <v>345.5</v>
      </c>
      <c r="BU178" s="78">
        <f>AVERAGEIFS('WEEKLY DATA'!BU$11:BU$14577,'WEEKLY DATA'!$A$11:$A$14577,'MONTHLY DATA'!$A178,'WEEKLY DATA'!$B$11:$B$14577,'MONTHLY DATA'!$B178)</f>
        <v>355.5</v>
      </c>
      <c r="BV178" s="78">
        <f>AVERAGEIFS('WEEKLY DATA'!BV$11:BV$14577,'WEEKLY DATA'!$A$11:$A$14577,'MONTHLY DATA'!$A178,'WEEKLY DATA'!$B$11:$B$14577,'MONTHLY DATA'!$B178)</f>
        <v>350.5</v>
      </c>
      <c r="BW178" s="154">
        <f t="shared" si="125"/>
        <v>-1.0934744268077612E-2</v>
      </c>
      <c r="BX178" s="78">
        <f>AVERAGEIFS('WEEKLY DATA'!BX$11:BX$14577,'WEEKLY DATA'!$A$11:$A$14577,'MONTHLY DATA'!$A178,'WEEKLY DATA'!$B$11:$B$14577,'MONTHLY DATA'!$B178)</f>
        <v>472</v>
      </c>
      <c r="BY178" s="78">
        <f>AVERAGEIFS('WEEKLY DATA'!BY$11:BY$14577,'WEEKLY DATA'!$A$11:$A$14577,'MONTHLY DATA'!$A178,'WEEKLY DATA'!$B$11:$B$14577,'MONTHLY DATA'!$B178)</f>
        <v>482</v>
      </c>
      <c r="BZ178" s="78">
        <f>AVERAGEIFS('WEEKLY DATA'!BZ$11:BZ$14577,'WEEKLY DATA'!$A$11:$A$14577,'MONTHLY DATA'!$A178,'WEEKLY DATA'!$B$11:$B$14577,'MONTHLY DATA'!$B178)</f>
        <v>477</v>
      </c>
      <c r="CA178" s="154">
        <f t="shared" si="126"/>
        <v>6.0000000000000053E-2</v>
      </c>
      <c r="CB178" s="78">
        <f>AVERAGEIFS('WEEKLY DATA'!CB$11:CB$14577,'WEEKLY DATA'!$A$11:$A$14577,'MONTHLY DATA'!$A178,'WEEKLY DATA'!$B$11:$B$14577,'MONTHLY DATA'!$B178)</f>
        <v>586</v>
      </c>
      <c r="CC178" s="78">
        <f>AVERAGEIFS('WEEKLY DATA'!CC$11:CC$14577,'WEEKLY DATA'!$A$11:$A$14577,'MONTHLY DATA'!$A178,'WEEKLY DATA'!$B$11:$B$14577,'MONTHLY DATA'!$B178)</f>
        <v>596</v>
      </c>
      <c r="CD178" s="78">
        <f>AVERAGEIFS('WEEKLY DATA'!CD$11:CD$14577,'WEEKLY DATA'!$A$11:$A$14577,'MONTHLY DATA'!$A178,'WEEKLY DATA'!$B$11:$B$14577,'MONTHLY DATA'!$B178)</f>
        <v>591</v>
      </c>
      <c r="CE178" s="154">
        <f t="shared" si="127"/>
        <v>-4.0000000000000036E-2</v>
      </c>
      <c r="CF178" s="78">
        <f>AVERAGEIFS('WEEKLY DATA'!CF$11:CF$14577,'WEEKLY DATA'!$A$11:$A$14577,'MONTHLY DATA'!$A178,'WEEKLY DATA'!$B$11:$B$14577,'MONTHLY DATA'!$B178)</f>
        <v>356.5</v>
      </c>
      <c r="CG178" s="78">
        <f>AVERAGEIFS('WEEKLY DATA'!CG$11:CG$14577,'WEEKLY DATA'!$A$11:$A$14577,'MONTHLY DATA'!$A178,'WEEKLY DATA'!$B$11:$B$14577,'MONTHLY DATA'!$B178)</f>
        <v>366.5</v>
      </c>
      <c r="CH178" s="78">
        <f>AVERAGEIFS('WEEKLY DATA'!CH$11:CH$14577,'WEEKLY DATA'!$A$11:$A$14577,'MONTHLY DATA'!$A178,'WEEKLY DATA'!$B$11:$B$14577,'MONTHLY DATA'!$B178)</f>
        <v>361.5</v>
      </c>
      <c r="CI178" s="154">
        <f t="shared" si="128"/>
        <v>-5.0246305418719217E-2</v>
      </c>
      <c r="CJ178" s="78">
        <f>AVERAGEIFS('WEEKLY DATA'!CJ$11:CJ$14577,'WEEKLY DATA'!$A$11:$A$14577,'MONTHLY DATA'!$A178,'WEEKLY DATA'!$B$11:$B$14577,'MONTHLY DATA'!$B178)</f>
        <v>335.5</v>
      </c>
      <c r="CK178" s="78">
        <f>AVERAGEIFS('WEEKLY DATA'!CK$11:CK$14577,'WEEKLY DATA'!$A$11:$A$14577,'MONTHLY DATA'!$A178,'WEEKLY DATA'!$B$11:$B$14577,'MONTHLY DATA'!$B178)</f>
        <v>345.5</v>
      </c>
      <c r="CL178" s="78">
        <f>AVERAGEIFS('WEEKLY DATA'!CL$11:CL$14577,'WEEKLY DATA'!$A$11:$A$14577,'MONTHLY DATA'!$A178,'WEEKLY DATA'!$B$11:$B$14577,'MONTHLY DATA'!$B178)</f>
        <v>340.5</v>
      </c>
      <c r="CM178" s="154">
        <f t="shared" si="129"/>
        <v>-7.6502732240437687E-3</v>
      </c>
      <c r="CN178" s="78">
        <f>AVERAGEIFS('WEEKLY DATA'!CN$11:CN$14577,'WEEKLY DATA'!$A$11:$A$14577,'MONTHLY DATA'!$A178,'WEEKLY DATA'!$B$11:$B$14577,'MONTHLY DATA'!$B178)</f>
        <v>472</v>
      </c>
      <c r="CO178" s="78">
        <f>AVERAGEIFS('WEEKLY DATA'!CO$11:CO$14577,'WEEKLY DATA'!$A$11:$A$14577,'MONTHLY DATA'!$A178,'WEEKLY DATA'!$B$11:$B$14577,'MONTHLY DATA'!$B178)</f>
        <v>482</v>
      </c>
      <c r="CP178" s="78">
        <f>AVERAGEIFS('WEEKLY DATA'!CP$11:CP$14577,'WEEKLY DATA'!$A$11:$A$14577,'MONTHLY DATA'!$A178,'WEEKLY DATA'!$B$11:$B$14577,'MONTHLY DATA'!$B178)</f>
        <v>477</v>
      </c>
      <c r="CQ178" s="154">
        <f t="shared" si="130"/>
        <v>6.0000000000000053E-2</v>
      </c>
      <c r="CR178" s="78">
        <f>AVERAGEIFS('WEEKLY DATA'!CR$11:CR$14577,'WEEKLY DATA'!$A$11:$A$14577,'MONTHLY DATA'!$A178,'WEEKLY DATA'!$B$11:$B$14577,'MONTHLY DATA'!$B178)</f>
        <v>558.5</v>
      </c>
      <c r="CS178" s="78">
        <f>AVERAGEIFS('WEEKLY DATA'!CS$11:CS$14577,'WEEKLY DATA'!$A$11:$A$14577,'MONTHLY DATA'!$A178,'WEEKLY DATA'!$B$11:$B$14577,'MONTHLY DATA'!$B178)</f>
        <v>568.5</v>
      </c>
      <c r="CT178" s="78">
        <f>AVERAGEIFS('WEEKLY DATA'!CT$11:CT$14577,'WEEKLY DATA'!$A$11:$A$14577,'MONTHLY DATA'!$A178,'WEEKLY DATA'!$B$11:$B$14577,'MONTHLY DATA'!$B178)</f>
        <v>563.5</v>
      </c>
      <c r="CU178" s="154">
        <f t="shared" si="131"/>
        <v>-2.6548672566372167E-3</v>
      </c>
      <c r="CV178" s="169">
        <f>AVERAGEIFS('WEEKLY DATA'!CV$11:CV$14577,'WEEKLY DATA'!$A$11:$A$14577,'MONTHLY DATA'!$A178,'WEEKLY DATA'!$B$11:$B$14577,'MONTHLY DATA'!$B178)</f>
        <v>381.5</v>
      </c>
      <c r="CW178" s="78">
        <f>AVERAGEIFS('WEEKLY DATA'!CW$11:CW$14577,'WEEKLY DATA'!$A$11:$A$14577,'MONTHLY DATA'!$A178,'WEEKLY DATA'!$B$11:$B$14577,'MONTHLY DATA'!$B178)</f>
        <v>391.5</v>
      </c>
      <c r="CX178" s="78">
        <f>AVERAGEIFS('WEEKLY DATA'!CX$11:CX$14577,'WEEKLY DATA'!$A$11:$A$14577,'MONTHLY DATA'!$A178,'WEEKLY DATA'!$B$11:$B$14577,'MONTHLY DATA'!$B178)</f>
        <v>386.5</v>
      </c>
      <c r="CY178" s="154">
        <f t="shared" si="132"/>
        <v>-3.676012461059186E-2</v>
      </c>
      <c r="CZ178" s="169">
        <f>AVERAGEIFS('WEEKLY DATA'!CZ$11:CZ$14577,'WEEKLY DATA'!$A$11:$A$14577,'MONTHLY DATA'!$A178,'WEEKLY DATA'!$B$11:$B$14577,'MONTHLY DATA'!$B178)</f>
        <v>355</v>
      </c>
      <c r="DA178" s="78">
        <f>AVERAGEIFS('WEEKLY DATA'!DA$11:DA$14577,'WEEKLY DATA'!$A$11:$A$14577,'MONTHLY DATA'!$A178,'WEEKLY DATA'!$B$11:$B$14577,'MONTHLY DATA'!$B178)</f>
        <v>365</v>
      </c>
      <c r="DB178" s="78">
        <f>AVERAGEIFS('WEEKLY DATA'!DB$11:DB$14577,'WEEKLY DATA'!$A$11:$A$14577,'MONTHLY DATA'!$A178,'WEEKLY DATA'!$B$11:$B$14577,'MONTHLY DATA'!$B178)</f>
        <v>360</v>
      </c>
      <c r="DC178" s="154">
        <f t="shared" si="133"/>
        <v>-8.6058519793459354E-3</v>
      </c>
      <c r="DD178" s="78">
        <f>AVERAGEIFS('WEEKLY DATA'!DD$11:DD$14577,'WEEKLY DATA'!$A$11:$A$14577,'MONTHLY DATA'!$A178,'WEEKLY DATA'!$B$11:$B$14577,'MONTHLY DATA'!$B178)</f>
        <v>472.5</v>
      </c>
      <c r="DE178" s="78">
        <f>AVERAGEIFS('WEEKLY DATA'!DE$11:DE$14577,'WEEKLY DATA'!$A$11:$A$14577,'MONTHLY DATA'!$A178,'WEEKLY DATA'!$B$11:$B$14577,'MONTHLY DATA'!$B178)</f>
        <v>482.5</v>
      </c>
      <c r="DF178" s="78">
        <f>AVERAGEIFS('WEEKLY DATA'!DF$11:DF$14577,'WEEKLY DATA'!$A$11:$A$14577,'MONTHLY DATA'!$A178,'WEEKLY DATA'!$B$11:$B$14577,'MONTHLY DATA'!$B178)</f>
        <v>477.5</v>
      </c>
      <c r="DG178" s="154">
        <f t="shared" si="134"/>
        <v>2.2757697456492698E-2</v>
      </c>
      <c r="DH178" s="78">
        <f>AVERAGEIFS('WEEKLY DATA'!DH$11:DH$14577,'WEEKLY DATA'!$A$11:$A$14577,'MONTHLY DATA'!$A178,'WEEKLY DATA'!$B$11:$B$14577,'MONTHLY DATA'!$B178)</f>
        <v>573.5</v>
      </c>
      <c r="DI178" s="78">
        <f>AVERAGEIFS('WEEKLY DATA'!DI$11:DI$14577,'WEEKLY DATA'!$A$11:$A$14577,'MONTHLY DATA'!$A178,'WEEKLY DATA'!$B$11:$B$14577,'MONTHLY DATA'!$B178)</f>
        <v>583.5</v>
      </c>
      <c r="DJ178" s="78">
        <f>AVERAGEIFS('WEEKLY DATA'!DJ$11:DJ$14577,'WEEKLY DATA'!$A$11:$A$14577,'MONTHLY DATA'!$A178,'WEEKLY DATA'!$B$11:$B$14577,'MONTHLY DATA'!$B178)</f>
        <v>578.5</v>
      </c>
      <c r="DK178" s="154">
        <f t="shared" si="135"/>
        <v>-2.5862068965517571E-3</v>
      </c>
      <c r="DL178" s="169">
        <f>AVERAGEIFS('WEEKLY DATA'!DL$11:DL$14577,'WEEKLY DATA'!$A$11:$A$14577,'MONTHLY DATA'!$A178,'WEEKLY DATA'!$B$11:$B$14577,'MONTHLY DATA'!$B178)</f>
        <v>349</v>
      </c>
      <c r="DM178" s="78">
        <f>AVERAGEIFS('WEEKLY DATA'!DM$11:DM$14577,'WEEKLY DATA'!$A$11:$A$14577,'MONTHLY DATA'!$A178,'WEEKLY DATA'!$B$11:$B$14577,'MONTHLY DATA'!$B178)</f>
        <v>359</v>
      </c>
      <c r="DN178" s="78">
        <f>AVERAGEIFS('WEEKLY DATA'!DN$11:DN$14577,'WEEKLY DATA'!$A$11:$A$14577,'MONTHLY DATA'!$A178,'WEEKLY DATA'!$B$11:$B$14577,'MONTHLY DATA'!$B178)</f>
        <v>354</v>
      </c>
      <c r="DO178" s="154">
        <f t="shared" si="136"/>
        <v>-5.7570715474209666E-2</v>
      </c>
      <c r="DP178" s="78">
        <f>AVERAGEIFS('WEEKLY DATA'!DP$11:DP$14577,'WEEKLY DATA'!$A$11:$A$14577,'MONTHLY DATA'!$A178,'WEEKLY DATA'!$B$11:$B$14577,'MONTHLY DATA'!$B178)</f>
        <v>318.5</v>
      </c>
      <c r="DQ178" s="78">
        <f>AVERAGEIFS('WEEKLY DATA'!DQ$11:DQ$14577,'WEEKLY DATA'!$A$11:$A$14577,'MONTHLY DATA'!$A178,'WEEKLY DATA'!$B$11:$B$14577,'MONTHLY DATA'!$B178)</f>
        <v>328.5</v>
      </c>
      <c r="DR178" s="78">
        <f>AVERAGEIFS('WEEKLY DATA'!DR$11:DR$14577,'WEEKLY DATA'!$A$11:$A$14577,'MONTHLY DATA'!$A178,'WEEKLY DATA'!$B$11:$B$14577,'MONTHLY DATA'!$B178)</f>
        <v>323.5</v>
      </c>
      <c r="DS178" s="154">
        <f t="shared" si="137"/>
        <v>-7.7220077220074845E-4</v>
      </c>
      <c r="DT178" s="78">
        <f>AVERAGEIFS('WEEKLY DATA'!DT$11:DT$14577,'WEEKLY DATA'!$A$11:$A$14577,'MONTHLY DATA'!$A178,'WEEKLY DATA'!$B$11:$B$14577,'MONTHLY DATA'!$B178)</f>
        <v>472.5</v>
      </c>
      <c r="DU178" s="78">
        <f>AVERAGEIFS('WEEKLY DATA'!DU$11:DU$14577,'WEEKLY DATA'!$A$11:$A$14577,'MONTHLY DATA'!$A178,'WEEKLY DATA'!$B$11:$B$14577,'MONTHLY DATA'!$B178)</f>
        <v>482.5</v>
      </c>
      <c r="DV178" s="78">
        <f>AVERAGEIFS('WEEKLY DATA'!DV$11:DV$14577,'WEEKLY DATA'!$A$11:$A$14577,'MONTHLY DATA'!$A178,'WEEKLY DATA'!$B$11:$B$14577,'MONTHLY DATA'!$B178)</f>
        <v>477.5</v>
      </c>
      <c r="DW178" s="154">
        <f t="shared" si="138"/>
        <v>2.2757697456492698E-2</v>
      </c>
      <c r="DX178" s="78">
        <f>AVERAGEIFS('WEEKLY DATA'!DX$11:DX$14577,'WEEKLY DATA'!$A$11:$A$14577,'MONTHLY DATA'!$A178,'WEEKLY DATA'!$B$11:$B$14577,'MONTHLY DATA'!$B178)</f>
        <v>558.5</v>
      </c>
      <c r="DY178" s="78">
        <f>AVERAGEIFS('WEEKLY DATA'!DY$11:DY$14577,'WEEKLY DATA'!$A$11:$A$14577,'MONTHLY DATA'!$A178,'WEEKLY DATA'!$B$11:$B$14577,'MONTHLY DATA'!$B178)</f>
        <v>568.5</v>
      </c>
      <c r="DZ178" s="78">
        <f>AVERAGEIFS('WEEKLY DATA'!DZ$11:DZ$14577,'WEEKLY DATA'!$A$11:$A$14577,'MONTHLY DATA'!$A178,'WEEKLY DATA'!$B$11:$B$14577,'MONTHLY DATA'!$B178)</f>
        <v>563.5</v>
      </c>
      <c r="EA178" s="154">
        <f t="shared" si="139"/>
        <v>-2.6548672566372167E-3</v>
      </c>
      <c r="EB178" s="78">
        <f>AVERAGEIFS('WEEKLY DATA'!EB$11:EB$14577,'WEEKLY DATA'!$A$11:$A$14577,'MONTHLY DATA'!$A178,'WEEKLY DATA'!$B$11:$B$14577,'MONTHLY DATA'!$B178)</f>
        <v>377.5</v>
      </c>
      <c r="EC178" s="78">
        <f>AVERAGEIFS('WEEKLY DATA'!EC$11:EC$14577,'WEEKLY DATA'!$A$11:$A$14577,'MONTHLY DATA'!$A178,'WEEKLY DATA'!$B$11:$B$14577,'MONTHLY DATA'!$B178)</f>
        <v>387.5</v>
      </c>
      <c r="ED178" s="78">
        <f>AVERAGEIFS('WEEKLY DATA'!ED$11:ED$14577,'WEEKLY DATA'!$A$11:$A$14577,'MONTHLY DATA'!$A178,'WEEKLY DATA'!$B$11:$B$14577,'MONTHLY DATA'!$B178)</f>
        <v>382.5</v>
      </c>
      <c r="EE178" s="154">
        <f t="shared" si="140"/>
        <v>-3.2573289902280145E-3</v>
      </c>
      <c r="EF178" s="169">
        <f>AVERAGEIFS('WEEKLY DATA'!EF$11:EF$14577,'WEEKLY DATA'!$A$11:$A$14577,'MONTHLY DATA'!$A178,'WEEKLY DATA'!$B$11:$B$14577,'MONTHLY DATA'!$B178)</f>
        <v>322.5</v>
      </c>
      <c r="EG178" s="78">
        <f>AVERAGEIFS('WEEKLY DATA'!EG$11:EG$14577,'WEEKLY DATA'!$A$11:$A$14577,'MONTHLY DATA'!$A178,'WEEKLY DATA'!$B$11:$B$14577,'MONTHLY DATA'!$B178)</f>
        <v>332.5</v>
      </c>
      <c r="EH178" s="78">
        <f>AVERAGEIFS('WEEKLY DATA'!EH$11:EH$14577,'WEEKLY DATA'!$A$11:$A$14577,'MONTHLY DATA'!$A178,'WEEKLY DATA'!$B$11:$B$14577,'MONTHLY DATA'!$B178)</f>
        <v>327.5</v>
      </c>
      <c r="EI178" s="154">
        <f t="shared" si="141"/>
        <v>-1.3182674199623379E-2</v>
      </c>
      <c r="EJ178" s="78">
        <f>AVERAGEIFS('WEEKLY DATA'!EJ$11:EJ$14577,'WEEKLY DATA'!$A$11:$A$14577,'MONTHLY DATA'!$A178,'WEEKLY DATA'!$B$11:$B$14577,'MONTHLY DATA'!$B178)</f>
        <v>467</v>
      </c>
      <c r="EK178" s="78">
        <f>AVERAGEIFS('WEEKLY DATA'!EK$11:EK$14577,'WEEKLY DATA'!$A$11:$A$14577,'MONTHLY DATA'!$A178,'WEEKLY DATA'!$B$11:$B$14577,'MONTHLY DATA'!$B178)</f>
        <v>477</v>
      </c>
      <c r="EL178" s="78">
        <f>AVERAGEIFS('WEEKLY DATA'!EL$11:EL$14577,'WEEKLY DATA'!$A$11:$A$14577,'MONTHLY DATA'!$A178,'WEEKLY DATA'!$B$11:$B$14577,'MONTHLY DATA'!$B178)</f>
        <v>472</v>
      </c>
      <c r="EM178" s="154">
        <f t="shared" si="142"/>
        <v>6.067415730337089E-2</v>
      </c>
      <c r="EN178" s="78">
        <f>AVERAGEIFS('WEEKLY DATA'!EN$11:EN$14577,'WEEKLY DATA'!$A$11:$A$14577,'MONTHLY DATA'!$A178,'WEEKLY DATA'!$B$11:$B$14577,'MONTHLY DATA'!$B178)</f>
        <v>603.5</v>
      </c>
      <c r="EO178" s="78">
        <f>AVERAGEIFS('WEEKLY DATA'!EO$11:EO$14577,'WEEKLY DATA'!$A$11:$A$14577,'MONTHLY DATA'!$A178,'WEEKLY DATA'!$B$11:$B$14577,'MONTHLY DATA'!$B178)</f>
        <v>613.5</v>
      </c>
      <c r="EP178" s="78">
        <f>AVERAGEIFS('WEEKLY DATA'!EP$11:EP$14577,'WEEKLY DATA'!$A$11:$A$14577,'MONTHLY DATA'!$A178,'WEEKLY DATA'!$B$11:$B$14577,'MONTHLY DATA'!$B178)</f>
        <v>608.5</v>
      </c>
      <c r="EQ178" s="154">
        <f t="shared" si="143"/>
        <v>-2.4590163934425924E-3</v>
      </c>
      <c r="ER178" s="78">
        <f>AVERAGEIFS('WEEKLY DATA'!ER$11:ER$14577,'WEEKLY DATA'!$A$11:$A$14577,'MONTHLY DATA'!$A178,'WEEKLY DATA'!$B$11:$B$14577,'MONTHLY DATA'!$B178)</f>
        <v>357.5</v>
      </c>
      <c r="ES178" s="78">
        <f>AVERAGEIFS('WEEKLY DATA'!ES$11:ES$14577,'WEEKLY DATA'!$A$11:$A$14577,'MONTHLY DATA'!$A178,'WEEKLY DATA'!$B$11:$B$14577,'MONTHLY DATA'!$B178)</f>
        <v>367.5</v>
      </c>
      <c r="ET178" s="78">
        <f>AVERAGEIFS('WEEKLY DATA'!ET$11:ET$14577,'WEEKLY DATA'!$A$11:$A$14577,'MONTHLY DATA'!$A178,'WEEKLY DATA'!$B$11:$B$14577,'MONTHLY DATA'!$B178)</f>
        <v>362.5</v>
      </c>
      <c r="EU178" s="154">
        <f t="shared" si="144"/>
        <v>-2.0270270270270285E-2</v>
      </c>
      <c r="EV178" s="78">
        <f>AVERAGEIFS('WEEKLY DATA'!EV$11:EV$14577,'WEEKLY DATA'!$A$11:$A$14577,'MONTHLY DATA'!$A178,'WEEKLY DATA'!$B$11:$B$14577,'MONTHLY DATA'!$B178)</f>
        <v>320</v>
      </c>
      <c r="EW178" s="78">
        <f>AVERAGEIFS('WEEKLY DATA'!EW$11:EW$14577,'WEEKLY DATA'!$A$11:$A$14577,'MONTHLY DATA'!$A178,'WEEKLY DATA'!$B$11:$B$14577,'MONTHLY DATA'!$B178)</f>
        <v>330</v>
      </c>
      <c r="EX178" s="78">
        <f>AVERAGEIFS('WEEKLY DATA'!EX$11:EX$14577,'WEEKLY DATA'!$A$11:$A$14577,'MONTHLY DATA'!$A178,'WEEKLY DATA'!$B$11:$B$14577,'MONTHLY DATA'!$B178)</f>
        <v>325</v>
      </c>
      <c r="EY178" s="154">
        <f t="shared" si="145"/>
        <v>-2.0715630885122405E-2</v>
      </c>
      <c r="EZ178" s="78">
        <f>AVERAGEIFS('WEEKLY DATA'!EZ$11:EZ$14577,'WEEKLY DATA'!$A$11:$A$14577,'MONTHLY DATA'!$A178,'WEEKLY DATA'!$B$11:$B$14577,'MONTHLY DATA'!$B178)</f>
        <v>469</v>
      </c>
      <c r="FA178" s="78">
        <f>AVERAGEIFS('WEEKLY DATA'!FA$11:FA$14577,'WEEKLY DATA'!$A$11:$A$14577,'MONTHLY DATA'!$A178,'WEEKLY DATA'!$B$11:$B$14577,'MONTHLY DATA'!$B178)</f>
        <v>479</v>
      </c>
      <c r="FB178" s="78">
        <f>AVERAGEIFS('WEEKLY DATA'!FB$11:FB$14577,'WEEKLY DATA'!$A$11:$A$14577,'MONTHLY DATA'!$A178,'WEEKLY DATA'!$B$11:$B$14577,'MONTHLY DATA'!$B178)</f>
        <v>474</v>
      </c>
      <c r="FC178" s="154">
        <f t="shared" si="146"/>
        <v>5.3333333333333233E-2</v>
      </c>
      <c r="FD178" s="78">
        <f>AVERAGEIFS('WEEKLY DATA'!FD$11:FD$14577,'WEEKLY DATA'!$A$11:$A$14577,'MONTHLY DATA'!$A178,'WEEKLY DATA'!$B$11:$B$14577,'MONTHLY DATA'!$B178)</f>
        <v>371.5</v>
      </c>
      <c r="FE178" s="78">
        <f>AVERAGEIFS('WEEKLY DATA'!FE$11:FE$14577,'WEEKLY DATA'!$A$11:$A$14577,'MONTHLY DATA'!$A178,'WEEKLY DATA'!$B$11:$B$14577,'MONTHLY DATA'!$B178)</f>
        <v>381.5</v>
      </c>
      <c r="FF178" s="78">
        <f>AVERAGEIFS('WEEKLY DATA'!FF$11:FF$14577,'WEEKLY DATA'!$A$11:$A$14577,'MONTHLY DATA'!$A178,'WEEKLY DATA'!$B$11:$B$14577,'MONTHLY DATA'!$B178)</f>
        <v>376.5</v>
      </c>
      <c r="FG178" s="154">
        <f t="shared" si="147"/>
        <v>1.7567567567567499E-2</v>
      </c>
      <c r="FH178" s="78">
        <f>AVERAGEIFS('WEEKLY DATA'!FH$11:FH$14577,'WEEKLY DATA'!$A$11:$A$14577,'MONTHLY DATA'!$A178,'WEEKLY DATA'!$B$11:$B$14577,'MONTHLY DATA'!$B178)</f>
        <v>390.5</v>
      </c>
      <c r="FI178" s="78">
        <f>AVERAGEIFS('WEEKLY DATA'!FI$11:FI$14577,'WEEKLY DATA'!$A$11:$A$14577,'MONTHLY DATA'!$A178,'WEEKLY DATA'!$B$11:$B$14577,'MONTHLY DATA'!$B178)</f>
        <v>400.5</v>
      </c>
      <c r="FJ178" s="78">
        <f>AVERAGEIFS('WEEKLY DATA'!FJ$11:FJ$14577,'WEEKLY DATA'!$A$11:$A$14577,'MONTHLY DATA'!$A178,'WEEKLY DATA'!$B$11:$B$14577,'MONTHLY DATA'!$B178)</f>
        <v>395.5</v>
      </c>
      <c r="FK178" s="154">
        <f t="shared" si="148"/>
        <v>1.7363344051446905E-2</v>
      </c>
      <c r="FL178" s="169">
        <f>AVERAGEIFS('WEEKLY DATA'!FL$11:FL$14577,'WEEKLY DATA'!$A$11:$A$14577,'MONTHLY DATA'!$A178,'WEEKLY DATA'!$B$11:$B$14577,'MONTHLY DATA'!$B178)</f>
        <v>354</v>
      </c>
      <c r="FM178" s="78">
        <f>AVERAGEIFS('WEEKLY DATA'!FM$11:FM$14577,'WEEKLY DATA'!$A$11:$A$14577,'MONTHLY DATA'!$A178,'WEEKLY DATA'!$B$11:$B$14577,'MONTHLY DATA'!$B178)</f>
        <v>364</v>
      </c>
      <c r="FN178" s="78">
        <f>AVERAGEIFS('WEEKLY DATA'!FN$11:FN$14577,'WEEKLY DATA'!$A$11:$A$14577,'MONTHLY DATA'!$A178,'WEEKLY DATA'!$B$11:$B$14577,'MONTHLY DATA'!$B178)</f>
        <v>359</v>
      </c>
      <c r="FO178" s="154">
        <f t="shared" si="149"/>
        <v>1.3051146384479795E-2</v>
      </c>
      <c r="FP178" s="78">
        <f>AVERAGEIFS('WEEKLY DATA'!FP$11:FP$14577,'WEEKLY DATA'!$A$11:$A$14577,'MONTHLY DATA'!$A178,'WEEKLY DATA'!$B$11:$B$14577,'MONTHLY DATA'!$B178)</f>
        <v>315</v>
      </c>
      <c r="FQ178" s="78">
        <f>AVERAGEIFS('WEEKLY DATA'!FQ$11:FQ$14577,'WEEKLY DATA'!$A$11:$A$14577,'MONTHLY DATA'!$A178,'WEEKLY DATA'!$B$11:$B$14577,'MONTHLY DATA'!$B178)</f>
        <v>325</v>
      </c>
      <c r="FR178" s="78">
        <f>AVERAGEIFS('WEEKLY DATA'!FR$11:FR$14577,'WEEKLY DATA'!$A$11:$A$14577,'MONTHLY DATA'!$A178,'WEEKLY DATA'!$B$11:$B$14577,'MONTHLY DATA'!$B178)</f>
        <v>320</v>
      </c>
      <c r="FS178" s="154">
        <f t="shared" si="150"/>
        <v>0</v>
      </c>
      <c r="FT178" s="78">
        <f>AVERAGEIFS('WEEKLY DATA'!FT$11:FT$14577,'WEEKLY DATA'!$A$11:$A$14577,'MONTHLY DATA'!$A178,'WEEKLY DATA'!$B$11:$B$14577,'MONTHLY DATA'!$B178)</f>
        <v>446</v>
      </c>
      <c r="FU178" s="78">
        <f>AVERAGEIFS('WEEKLY DATA'!FU$11:FU$14577,'WEEKLY DATA'!$A$11:$A$14577,'MONTHLY DATA'!$A178,'WEEKLY DATA'!$B$11:$B$14577,'MONTHLY DATA'!$B178)</f>
        <v>456</v>
      </c>
      <c r="FV178" s="78">
        <f>AVERAGEIFS('WEEKLY DATA'!FV$11:FV$14577,'WEEKLY DATA'!$A$11:$A$14577,'MONTHLY DATA'!$A178,'WEEKLY DATA'!$B$11:$B$14577,'MONTHLY DATA'!$B178)</f>
        <v>451</v>
      </c>
      <c r="FW178" s="154">
        <f t="shared" si="151"/>
        <v>8.0239520958083732E-2</v>
      </c>
      <c r="FX178" s="78">
        <f>AVERAGEIFS('WEEKLY DATA'!FX$11:FX$14577,'WEEKLY DATA'!$A$11:$A$14577,'MONTHLY DATA'!$A178,'WEEKLY DATA'!$B$11:$B$14577,'MONTHLY DATA'!$B178)</f>
        <v>460.5</v>
      </c>
      <c r="FY178" s="78">
        <f>AVERAGEIFS('WEEKLY DATA'!FY$11:FY$14577,'WEEKLY DATA'!$A$11:$A$14577,'MONTHLY DATA'!$A178,'WEEKLY DATA'!$B$11:$B$14577,'MONTHLY DATA'!$B178)</f>
        <v>470.5</v>
      </c>
      <c r="FZ178" s="78">
        <f>AVERAGEIFS('WEEKLY DATA'!FZ$11:FZ$14577,'WEEKLY DATA'!$A$11:$A$14577,'MONTHLY DATA'!$A178,'WEEKLY DATA'!$B$11:$B$14577,'MONTHLY DATA'!$B178)</f>
        <v>465.5</v>
      </c>
      <c r="GA178" s="154">
        <f t="shared" si="152"/>
        <v>0.12337858220211162</v>
      </c>
      <c r="GB178" s="78">
        <f>AVERAGEIFS('WEEKLY DATA'!GB$11:GB$14577,'WEEKLY DATA'!$A$11:$A$14577,'MONTHLY DATA'!$A178,'WEEKLY DATA'!$B$11:$B$14577,'MONTHLY DATA'!$B178)</f>
        <v>471.5</v>
      </c>
      <c r="GC178" s="78">
        <f>AVERAGEIFS('WEEKLY DATA'!GC$11:GC$14577,'WEEKLY DATA'!$A$11:$A$14577,'MONTHLY DATA'!$A178,'WEEKLY DATA'!$B$11:$B$14577,'MONTHLY DATA'!$B178)</f>
        <v>481.5</v>
      </c>
      <c r="GD178" s="78">
        <f>AVERAGEIFS('WEEKLY DATA'!GD$11:GD$14577,'WEEKLY DATA'!$A$11:$A$14577,'MONTHLY DATA'!$A178,'WEEKLY DATA'!$B$11:$B$14577,'MONTHLY DATA'!$B178)</f>
        <v>476.5</v>
      </c>
      <c r="GE178" s="154">
        <f t="shared" si="153"/>
        <v>-3.0025445292620856E-2</v>
      </c>
      <c r="GF178" s="169">
        <f>AVERAGEIFS('WEEKLY DATA'!GF$11:GF$14577,'WEEKLY DATA'!$A$11:$A$14577,'MONTHLY DATA'!$A178,'WEEKLY DATA'!$B$11:$B$14577,'MONTHLY DATA'!$B178)</f>
        <v>445</v>
      </c>
      <c r="GG178" s="78">
        <f>AVERAGEIFS('WEEKLY DATA'!GG$11:GG$14577,'WEEKLY DATA'!$A$11:$A$14577,'MONTHLY DATA'!$A178,'WEEKLY DATA'!$B$11:$B$14577,'MONTHLY DATA'!$B178)</f>
        <v>455</v>
      </c>
      <c r="GH178" s="78">
        <f>AVERAGEIFS('WEEKLY DATA'!GH$11:GH$14577,'WEEKLY DATA'!$A$11:$A$14577,'MONTHLY DATA'!$A178,'WEEKLY DATA'!$B$11:$B$14577,'MONTHLY DATA'!$B178)</f>
        <v>450</v>
      </c>
      <c r="GI178" s="154">
        <f t="shared" si="154"/>
        <v>-6.8965517241379448E-3</v>
      </c>
      <c r="GJ178" s="78">
        <f>AVERAGEIFS('WEEKLY DATA'!GJ$11:GJ$14577,'WEEKLY DATA'!$A$11:$A$14577,'MONTHLY DATA'!$A178,'WEEKLY DATA'!$B$11:$B$14577,'MONTHLY DATA'!$B178)</f>
        <v>482.5</v>
      </c>
      <c r="GK178" s="78">
        <f>AVERAGEIFS('WEEKLY DATA'!GK$11:GK$14577,'WEEKLY DATA'!$A$11:$A$14577,'MONTHLY DATA'!$A178,'WEEKLY DATA'!$B$11:$B$14577,'MONTHLY DATA'!$B178)</f>
        <v>492.5</v>
      </c>
      <c r="GL178" s="78">
        <f>AVERAGEIFS('WEEKLY DATA'!GL$11:GL$14577,'WEEKLY DATA'!$A$11:$A$14577,'MONTHLY DATA'!$A178,'WEEKLY DATA'!$B$11:$B$14577,'MONTHLY DATA'!$B178)</f>
        <v>487.5</v>
      </c>
      <c r="GM178" s="154">
        <f t="shared" si="155"/>
        <v>2.2280471821756187E-2</v>
      </c>
      <c r="GN178" s="78">
        <f>AVERAGEIFS('WEEKLY DATA'!GN$11:GN$14577,'WEEKLY DATA'!$A$11:$A$14577,'MONTHLY DATA'!$A178,'WEEKLY DATA'!$B$11:$B$14577,'MONTHLY DATA'!$B178)</f>
        <v>663.5</v>
      </c>
      <c r="GO178" s="78">
        <f>AVERAGEIFS('WEEKLY DATA'!GO$11:GO$14577,'WEEKLY DATA'!$A$11:$A$14577,'MONTHLY DATA'!$A178,'WEEKLY DATA'!$B$11:$B$14577,'MONTHLY DATA'!$B178)</f>
        <v>673.5</v>
      </c>
      <c r="GP178" s="78">
        <f>AVERAGEIFS('WEEKLY DATA'!GP$11:GP$14577,'WEEKLY DATA'!$A$11:$A$14577,'MONTHLY DATA'!$A178,'WEEKLY DATA'!$B$11:$B$14577,'MONTHLY DATA'!$B178)</f>
        <v>668.5</v>
      </c>
      <c r="GQ178" s="154">
        <f t="shared" si="156"/>
        <v>-2.2388059701492491E-3</v>
      </c>
      <c r="GR178" s="78"/>
    </row>
    <row r="179" spans="1:201" ht="15.75" x14ac:dyDescent="0.25">
      <c r="A179">
        <f t="shared" si="106"/>
        <v>1</v>
      </c>
      <c r="B179">
        <f t="shared" si="107"/>
        <v>2024</v>
      </c>
      <c r="C179" s="86">
        <v>45292</v>
      </c>
      <c r="D179" s="78">
        <f>AVERAGEIFS('WEEKLY DATA'!D$11:D$14577,'WEEKLY DATA'!$A$11:$A$14577,'MONTHLY DATA'!$A179,'WEEKLY DATA'!$B$11:$B$14577,'MONTHLY DATA'!$B179)</f>
        <v>409.6875</v>
      </c>
      <c r="E179" s="78">
        <f>AVERAGEIFS('WEEKLY DATA'!E$11:E$14577,'WEEKLY DATA'!$A$11:$A$14577,'MONTHLY DATA'!$A179,'WEEKLY DATA'!$B$11:$B$14577,'MONTHLY DATA'!$B179)</f>
        <v>419.6875</v>
      </c>
      <c r="F179" s="78">
        <f>AVERAGEIFS('WEEKLY DATA'!F$11:F$14577,'WEEKLY DATA'!$A$11:$A$14577,'MONTHLY DATA'!$A179,'WEEKLY DATA'!$B$11:$B$14577,'MONTHLY DATA'!$B179)</f>
        <v>414.6875</v>
      </c>
      <c r="G179" s="211">
        <f t="shared" si="108"/>
        <v>-1.9554753309265482E-3</v>
      </c>
      <c r="H179" s="169">
        <f>AVERAGEIFS('WEEKLY DATA'!H$11:H$14577,'WEEKLY DATA'!$A$11:$A$14577,'MONTHLY DATA'!$A179,'WEEKLY DATA'!$B$11:$B$14577,'MONTHLY DATA'!$B179)</f>
        <v>405.9375</v>
      </c>
      <c r="I179" s="78">
        <f>AVERAGEIFS('WEEKLY DATA'!I$11:I$14577,'WEEKLY DATA'!$A$11:$A$14577,'MONTHLY DATA'!$A179,'WEEKLY DATA'!$B$11:$B$14577,'MONTHLY DATA'!$B179)</f>
        <v>415.9375</v>
      </c>
      <c r="J179" s="78">
        <f>AVERAGEIFS('WEEKLY DATA'!J$11:J$14577,'WEEKLY DATA'!$A$11:$A$14577,'MONTHLY DATA'!$A179,'WEEKLY DATA'!$B$11:$B$14577,'MONTHLY DATA'!$B179)</f>
        <v>410.9375</v>
      </c>
      <c r="K179" s="211">
        <f t="shared" si="109"/>
        <v>1.0657734470158609E-3</v>
      </c>
      <c r="L179" s="169">
        <f>AVERAGEIFS('WEEKLY DATA'!L$11:L$14577,'WEEKLY DATA'!$A$11:$A$14577,'MONTHLY DATA'!$A179,'WEEKLY DATA'!$B$11:$B$14577,'MONTHLY DATA'!$B179)</f>
        <v>450</v>
      </c>
      <c r="M179" s="78">
        <f>AVERAGEIFS('WEEKLY DATA'!M$11:M$14577,'WEEKLY DATA'!$A$11:$A$14577,'MONTHLY DATA'!$A179,'WEEKLY DATA'!$B$11:$B$14577,'MONTHLY DATA'!$B179)</f>
        <v>460</v>
      </c>
      <c r="N179" s="78">
        <f>AVERAGEIFS('WEEKLY DATA'!N$11:N$14577,'WEEKLY DATA'!$A$11:$A$14577,'MONTHLY DATA'!$A179,'WEEKLY DATA'!$B$11:$B$14577,'MONTHLY DATA'!$B179)</f>
        <v>455</v>
      </c>
      <c r="O179" s="211">
        <f t="shared" si="110"/>
        <v>-4.9111807732497348E-2</v>
      </c>
      <c r="P179" s="169">
        <f>AVERAGEIFS('WEEKLY DATA'!P$11:P$14577,'WEEKLY DATA'!$A$11:$A$14577,'MONTHLY DATA'!$A179,'WEEKLY DATA'!$B$11:$B$14577,'MONTHLY DATA'!$B179)</f>
        <v>410.9375</v>
      </c>
      <c r="Q179" s="78">
        <f>AVERAGEIFS('WEEKLY DATA'!Q$11:Q$14577,'WEEKLY DATA'!$A$11:$A$14577,'MONTHLY DATA'!$A179,'WEEKLY DATA'!$B$11:$B$14577,'MONTHLY DATA'!$B179)</f>
        <v>420.9375</v>
      </c>
      <c r="R179" s="78">
        <f>AVERAGEIFS('WEEKLY DATA'!R$11:R$14577,'WEEKLY DATA'!$A$11:$A$14577,'MONTHLY DATA'!$A179,'WEEKLY DATA'!$B$11:$B$14577,'MONTHLY DATA'!$B179)</f>
        <v>415.9375</v>
      </c>
      <c r="S179" s="211">
        <f t="shared" si="111"/>
        <v>-2.0170789163722058E-2</v>
      </c>
      <c r="T179" s="169">
        <f>AVERAGEIFS('WEEKLY DATA'!T$11:T$14577,'WEEKLY DATA'!$A$11:$A$14577,'MONTHLY DATA'!$A179,'WEEKLY DATA'!$B$11:$B$14577,'MONTHLY DATA'!$B179)</f>
        <v>409.0625</v>
      </c>
      <c r="U179" s="78">
        <f>AVERAGEIFS('WEEKLY DATA'!U$11:U$14577,'WEEKLY DATA'!$A$11:$A$14577,'MONTHLY DATA'!$A179,'WEEKLY DATA'!$B$11:$B$14577,'MONTHLY DATA'!$B179)</f>
        <v>419.0625</v>
      </c>
      <c r="V179" s="78">
        <f>AVERAGEIFS('WEEKLY DATA'!V$11:V$14577,'WEEKLY DATA'!$A$11:$A$14577,'MONTHLY DATA'!$A179,'WEEKLY DATA'!$B$11:$B$14577,'MONTHLY DATA'!$B179)</f>
        <v>414.0625</v>
      </c>
      <c r="W179" s="211">
        <f t="shared" si="112"/>
        <v>-4.5938940092165925E-2</v>
      </c>
      <c r="X179" s="169">
        <f>AVERAGEIFS('WEEKLY DATA'!X$11:X$14577,'WEEKLY DATA'!$A$11:$A$14577,'MONTHLY DATA'!$A179,'WEEKLY DATA'!$B$11:$B$14577,'MONTHLY DATA'!$B179)</f>
        <v>405.3125</v>
      </c>
      <c r="Y179" s="78">
        <f>AVERAGEIFS('WEEKLY DATA'!Y$11:Y$14577,'WEEKLY DATA'!$A$11:$A$14577,'MONTHLY DATA'!$A179,'WEEKLY DATA'!$B$11:$B$14577,'MONTHLY DATA'!$B179)</f>
        <v>415.3125</v>
      </c>
      <c r="Z179" s="78">
        <f>AVERAGEIFS('WEEKLY DATA'!Z$11:Z$14577,'WEEKLY DATA'!$A$11:$A$14577,'MONTHLY DATA'!$A179,'WEEKLY DATA'!$B$11:$B$14577,'MONTHLY DATA'!$B179)</f>
        <v>410.3125</v>
      </c>
      <c r="AA179" s="211">
        <f t="shared" si="113"/>
        <v>-4.3560606060606077E-2</v>
      </c>
      <c r="AB179" s="169">
        <f>AVERAGEIFS('WEEKLY DATA'!AB$11:AB$14577,'WEEKLY DATA'!$A$11:$A$14577,'MONTHLY DATA'!$A179,'WEEKLY DATA'!$B$11:$B$14577,'MONTHLY DATA'!$B179)</f>
        <v>445</v>
      </c>
      <c r="AC179" s="78">
        <f>AVERAGEIFS('WEEKLY DATA'!AC$11:AC$14577,'WEEKLY DATA'!$A$11:$A$14577,'MONTHLY DATA'!$A179,'WEEKLY DATA'!$B$11:$B$14577,'MONTHLY DATA'!$B179)</f>
        <v>455</v>
      </c>
      <c r="AD179" s="78">
        <f>AVERAGEIFS('WEEKLY DATA'!AD$11:AD$14577,'WEEKLY DATA'!$A$11:$A$14577,'MONTHLY DATA'!$A179,'WEEKLY DATA'!$B$11:$B$14577,'MONTHLY DATA'!$B179)</f>
        <v>450</v>
      </c>
      <c r="AE179" s="211">
        <f t="shared" si="114"/>
        <v>-3.9487726787620026E-2</v>
      </c>
      <c r="AF179" s="169">
        <f>AVERAGEIFS('WEEKLY DATA'!AF$11:AF$14577,'WEEKLY DATA'!$A$11:$A$14577,'MONTHLY DATA'!$A179,'WEEKLY DATA'!$B$11:$B$14577,'MONTHLY DATA'!$B179)</f>
        <v>403.125</v>
      </c>
      <c r="AG179" s="78">
        <f>AVERAGEIFS('WEEKLY DATA'!AG$11:AG$14577,'WEEKLY DATA'!$A$11:$A$14577,'MONTHLY DATA'!$A179,'WEEKLY DATA'!$B$11:$B$14577,'MONTHLY DATA'!$B179)</f>
        <v>413.125</v>
      </c>
      <c r="AH179" s="78">
        <f>AVERAGEIFS('WEEKLY DATA'!AH$11:AH$14577,'WEEKLY DATA'!$A$11:$A$14577,'MONTHLY DATA'!$A179,'WEEKLY DATA'!$B$11:$B$14577,'MONTHLY DATA'!$B179)</f>
        <v>408.125</v>
      </c>
      <c r="AI179" s="211">
        <f t="shared" si="115"/>
        <v>-1.5379975874547647E-2</v>
      </c>
      <c r="AJ179" s="169">
        <f>AVERAGEIFS('WEEKLY DATA'!AJ$11:AJ$14577,'WEEKLY DATA'!$A$11:$A$14577,'MONTHLY DATA'!$A179,'WEEKLY DATA'!$B$11:$B$14577,'MONTHLY DATA'!$B179)</f>
        <v>350.3125</v>
      </c>
      <c r="AK179" s="78">
        <f>AVERAGEIFS('WEEKLY DATA'!AK$11:AK$14577,'WEEKLY DATA'!$A$11:$A$14577,'MONTHLY DATA'!$A179,'WEEKLY DATA'!$B$11:$B$14577,'MONTHLY DATA'!$B179)</f>
        <v>360.3125</v>
      </c>
      <c r="AL179" s="78">
        <f>AVERAGEIFS('WEEKLY DATA'!AL$11:AL$14577,'WEEKLY DATA'!$A$11:$A$14577,'MONTHLY DATA'!$A179,'WEEKLY DATA'!$B$11:$B$14577,'MONTHLY DATA'!$B179)</f>
        <v>355.3125</v>
      </c>
      <c r="AM179" s="212">
        <f t="shared" si="116"/>
        <v>-5.3761651131824184E-2</v>
      </c>
      <c r="AN179" s="169">
        <f>AVERAGEIFS('WEEKLY DATA'!AN$11:AN$14577,'WEEKLY DATA'!$A$11:$A$14577,'MONTHLY DATA'!$A179,'WEEKLY DATA'!$B$11:$B$14577,'MONTHLY DATA'!$B179)</f>
        <v>371.5625</v>
      </c>
      <c r="AO179" s="78">
        <f>AVERAGEIFS('WEEKLY DATA'!AO$11:AO$14577,'WEEKLY DATA'!$A$11:$A$14577,'MONTHLY DATA'!$A179,'WEEKLY DATA'!$B$11:$B$14577,'MONTHLY DATA'!$B179)</f>
        <v>381.5625</v>
      </c>
      <c r="AP179" s="78">
        <f>AVERAGEIFS('WEEKLY DATA'!AP$11:AP$14577,'WEEKLY DATA'!$A$11:$A$14577,'MONTHLY DATA'!$A179,'WEEKLY DATA'!$B$11:$B$14577,'MONTHLY DATA'!$B179)</f>
        <v>376.5625</v>
      </c>
      <c r="AQ179" s="211">
        <f t="shared" si="117"/>
        <v>-3.9381377551020447E-2</v>
      </c>
      <c r="AR179" s="169">
        <f>AVERAGEIFS('WEEKLY DATA'!AR$11:AR$14577,'WEEKLY DATA'!$A$11:$A$14577,'MONTHLY DATA'!$A179,'WEEKLY DATA'!$B$11:$B$14577,'MONTHLY DATA'!$B179)</f>
        <v>455</v>
      </c>
      <c r="AS179" s="78">
        <f>AVERAGEIFS('WEEKLY DATA'!AS$11:AS$14577,'WEEKLY DATA'!$A$11:$A$14577,'MONTHLY DATA'!$A179,'WEEKLY DATA'!$B$11:$B$14577,'MONTHLY DATA'!$B179)</f>
        <v>465</v>
      </c>
      <c r="AT179" s="78">
        <f>AVERAGEIFS('WEEKLY DATA'!AT$11:AT$14577,'WEEKLY DATA'!$A$11:$A$14577,'MONTHLY DATA'!$A179,'WEEKLY DATA'!$B$11:$B$14577,'MONTHLY DATA'!$B179)</f>
        <v>460</v>
      </c>
      <c r="AU179" s="211">
        <f t="shared" si="118"/>
        <v>-2.9535864978902926E-2</v>
      </c>
      <c r="AV179" s="169">
        <f>AVERAGEIFS('WEEKLY DATA'!AV$11:AV$14577,'WEEKLY DATA'!$A$11:$A$14577,'MONTHLY DATA'!$A179,'WEEKLY DATA'!$B$11:$B$14577,'MONTHLY DATA'!$B179)</f>
        <v>372.5</v>
      </c>
      <c r="AW179" s="78">
        <f>AVERAGEIFS('WEEKLY DATA'!AW$11:AW$14577,'WEEKLY DATA'!$A$11:$A$14577,'MONTHLY DATA'!$A179,'WEEKLY DATA'!$B$11:$B$14577,'MONTHLY DATA'!$B179)</f>
        <v>382.5</v>
      </c>
      <c r="AX179" s="78">
        <f>AVERAGEIFS('WEEKLY DATA'!AX$11:AX$14577,'WEEKLY DATA'!$A$11:$A$14577,'MONTHLY DATA'!$A179,'WEEKLY DATA'!$B$11:$B$14577,'MONTHLY DATA'!$B179)</f>
        <v>377.5</v>
      </c>
      <c r="AY179" s="211">
        <f t="shared" si="119"/>
        <v>1.7520215633423097E-2</v>
      </c>
      <c r="AZ179" s="169">
        <f>AVERAGEIFS('WEEKLY DATA'!AZ$11:AZ$14577,'WEEKLY DATA'!$A$11:$A$14577,'MONTHLY DATA'!$A179,'WEEKLY DATA'!$B$11:$B$14577,'MONTHLY DATA'!$B179)</f>
        <v>355</v>
      </c>
      <c r="BA179" s="78">
        <f>AVERAGEIFS('WEEKLY DATA'!BA$11:BA$14577,'WEEKLY DATA'!$A$11:$A$14577,'MONTHLY DATA'!$A179,'WEEKLY DATA'!$B$11:$B$14577,'MONTHLY DATA'!$B179)</f>
        <v>365</v>
      </c>
      <c r="BB179" s="78">
        <f>AVERAGEIFS('WEEKLY DATA'!BB$11:BB$14577,'WEEKLY DATA'!$A$11:$A$14577,'MONTHLY DATA'!$A179,'WEEKLY DATA'!$B$11:$B$14577,'MONTHLY DATA'!$B179)</f>
        <v>360</v>
      </c>
      <c r="BC179" s="211">
        <f t="shared" si="120"/>
        <v>-1.3698630136986356E-2</v>
      </c>
      <c r="BD179" s="169">
        <f>AVERAGEIFS('WEEKLY DATA'!BD$11:BD$14577,'WEEKLY DATA'!$A$11:$A$14577,'MONTHLY DATA'!$A179,'WEEKLY DATA'!$B$11:$B$14577,'MONTHLY DATA'!$B179)</f>
        <v>347.5</v>
      </c>
      <c r="BE179" s="78">
        <f>AVERAGEIFS('WEEKLY DATA'!BE$11:BE$14577,'WEEKLY DATA'!$A$11:$A$14577,'MONTHLY DATA'!$A179,'WEEKLY DATA'!$B$11:$B$14577,'MONTHLY DATA'!$B179)</f>
        <v>357.5</v>
      </c>
      <c r="BF179" s="78">
        <f>AVERAGEIFS('WEEKLY DATA'!BF$11:BF$14577,'WEEKLY DATA'!$A$11:$A$14577,'MONTHLY DATA'!$A179,'WEEKLY DATA'!$B$11:$B$14577,'MONTHLY DATA'!$B179)</f>
        <v>352.5</v>
      </c>
      <c r="BG179" s="211">
        <f t="shared" si="121"/>
        <v>7.1428571428571175E-3</v>
      </c>
      <c r="BH179" s="169">
        <f>AVERAGEIFS('WEEKLY DATA'!BH$11:BH$14577,'WEEKLY DATA'!$A$11:$A$14577,'MONTHLY DATA'!$A179,'WEEKLY DATA'!$B$11:$B$14577,'MONTHLY DATA'!$B179)</f>
        <v>365</v>
      </c>
      <c r="BI179" s="78">
        <f>AVERAGEIFS('WEEKLY DATA'!BI$11:BI$14577,'WEEKLY DATA'!$A$11:$A$14577,'MONTHLY DATA'!$A179,'WEEKLY DATA'!$B$11:$B$14577,'MONTHLY DATA'!$B179)</f>
        <v>375</v>
      </c>
      <c r="BJ179" s="78">
        <f>AVERAGEIFS('WEEKLY DATA'!BJ$11:BJ$14577,'WEEKLY DATA'!$A$11:$A$14577,'MONTHLY DATA'!$A179,'WEEKLY DATA'!$B$11:$B$14577,'MONTHLY DATA'!$B179)</f>
        <v>370</v>
      </c>
      <c r="BK179" s="211">
        <f t="shared" si="122"/>
        <v>-0.14351851851851849</v>
      </c>
      <c r="BL179" s="169">
        <f>AVERAGEIFS('WEEKLY DATA'!BL$11:BL$14577,'WEEKLY DATA'!$A$11:$A$14577,'MONTHLY DATA'!$A179,'WEEKLY DATA'!$B$11:$B$14577,'MONTHLY DATA'!$B179)</f>
        <v>357.5</v>
      </c>
      <c r="BM179" s="78">
        <f>AVERAGEIFS('WEEKLY DATA'!BM$11:BM$14577,'WEEKLY DATA'!$A$11:$A$14577,'MONTHLY DATA'!$A179,'WEEKLY DATA'!$B$11:$B$14577,'MONTHLY DATA'!$B179)</f>
        <v>367.5</v>
      </c>
      <c r="BN179" s="78">
        <f>AVERAGEIFS('WEEKLY DATA'!BN$11:BN$14577,'WEEKLY DATA'!$A$11:$A$14577,'MONTHLY DATA'!$A179,'WEEKLY DATA'!$B$11:$B$14577,'MONTHLY DATA'!$B179)</f>
        <v>362.5</v>
      </c>
      <c r="BO179" s="211">
        <f t="shared" si="123"/>
        <v>-5.4869684499314619E-3</v>
      </c>
      <c r="BP179" s="78">
        <f>AVERAGEIFS('WEEKLY DATA'!BP$11:BP$14577,'WEEKLY DATA'!$A$11:$A$14577,'MONTHLY DATA'!$A179,'WEEKLY DATA'!$B$11:$B$14577,'MONTHLY DATA'!$B179)</f>
        <v>368.125</v>
      </c>
      <c r="BQ179" s="78">
        <f>AVERAGEIFS('WEEKLY DATA'!BQ$11:BQ$14577,'WEEKLY DATA'!$A$11:$A$14577,'MONTHLY DATA'!$A179,'WEEKLY DATA'!$B$11:$B$14577,'MONTHLY DATA'!$B179)</f>
        <v>378.125</v>
      </c>
      <c r="BR179" s="78">
        <f>AVERAGEIFS('WEEKLY DATA'!BR$11:BR$14577,'WEEKLY DATA'!$A$11:$A$14577,'MONTHLY DATA'!$A179,'WEEKLY DATA'!$B$11:$B$14577,'MONTHLY DATA'!$B179)</f>
        <v>373.125</v>
      </c>
      <c r="BS179" s="211">
        <f t="shared" si="124"/>
        <v>-4.2041078305519952E-2</v>
      </c>
      <c r="BT179" s="78">
        <f>AVERAGEIFS('WEEKLY DATA'!BT$11:BT$14577,'WEEKLY DATA'!$A$11:$A$14577,'MONTHLY DATA'!$A179,'WEEKLY DATA'!$B$11:$B$14577,'MONTHLY DATA'!$B179)</f>
        <v>328.125</v>
      </c>
      <c r="BU179" s="78">
        <f>AVERAGEIFS('WEEKLY DATA'!BU$11:BU$14577,'WEEKLY DATA'!$A$11:$A$14577,'MONTHLY DATA'!$A179,'WEEKLY DATA'!$B$11:$B$14577,'MONTHLY DATA'!$B179)</f>
        <v>338.125</v>
      </c>
      <c r="BV179" s="78">
        <f>AVERAGEIFS('WEEKLY DATA'!BV$11:BV$14577,'WEEKLY DATA'!$A$11:$A$14577,'MONTHLY DATA'!$A179,'WEEKLY DATA'!$B$11:$B$14577,'MONTHLY DATA'!$B179)</f>
        <v>333.125</v>
      </c>
      <c r="BW179" s="211">
        <f t="shared" si="125"/>
        <v>-4.9572039942938684E-2</v>
      </c>
      <c r="BX179" s="78">
        <f>AVERAGEIFS('WEEKLY DATA'!BX$11:BX$14577,'WEEKLY DATA'!$A$11:$A$14577,'MONTHLY DATA'!$A179,'WEEKLY DATA'!$B$11:$B$14577,'MONTHLY DATA'!$B179)</f>
        <v>480</v>
      </c>
      <c r="BY179" s="78">
        <f>AVERAGEIFS('WEEKLY DATA'!BY$11:BY$14577,'WEEKLY DATA'!$A$11:$A$14577,'MONTHLY DATA'!$A179,'WEEKLY DATA'!$B$11:$B$14577,'MONTHLY DATA'!$B179)</f>
        <v>490</v>
      </c>
      <c r="BZ179" s="78">
        <f>AVERAGEIFS('WEEKLY DATA'!BZ$11:BZ$14577,'WEEKLY DATA'!$A$11:$A$14577,'MONTHLY DATA'!$A179,'WEEKLY DATA'!$B$11:$B$14577,'MONTHLY DATA'!$B179)</f>
        <v>485</v>
      </c>
      <c r="CA179" s="211">
        <f t="shared" si="126"/>
        <v>1.6771488469601747E-2</v>
      </c>
      <c r="CB179" s="78">
        <f>AVERAGEIFS('WEEKLY DATA'!CB$11:CB$14577,'WEEKLY DATA'!$A$11:$A$14577,'MONTHLY DATA'!$A179,'WEEKLY DATA'!$B$11:$B$14577,'MONTHLY DATA'!$B179)</f>
        <v>580.3125</v>
      </c>
      <c r="CC179" s="78">
        <f>AVERAGEIFS('WEEKLY DATA'!CC$11:CC$14577,'WEEKLY DATA'!$A$11:$A$14577,'MONTHLY DATA'!$A179,'WEEKLY DATA'!$B$11:$B$14577,'MONTHLY DATA'!$B179)</f>
        <v>590.3125</v>
      </c>
      <c r="CD179" s="78">
        <f>AVERAGEIFS('WEEKLY DATA'!CD$11:CD$14577,'WEEKLY DATA'!$A$11:$A$14577,'MONTHLY DATA'!$A179,'WEEKLY DATA'!$B$11:$B$14577,'MONTHLY DATA'!$B179)</f>
        <v>585.3125</v>
      </c>
      <c r="CE179" s="211">
        <f t="shared" si="127"/>
        <v>-9.6235194585448935E-3</v>
      </c>
      <c r="CF179" s="78">
        <f>AVERAGEIFS('WEEKLY DATA'!CF$11:CF$14577,'WEEKLY DATA'!$A$11:$A$14577,'MONTHLY DATA'!$A179,'WEEKLY DATA'!$B$11:$B$14577,'MONTHLY DATA'!$B179)</f>
        <v>339.375</v>
      </c>
      <c r="CG179" s="78">
        <f>AVERAGEIFS('WEEKLY DATA'!CG$11:CG$14577,'WEEKLY DATA'!$A$11:$A$14577,'MONTHLY DATA'!$A179,'WEEKLY DATA'!$B$11:$B$14577,'MONTHLY DATA'!$B179)</f>
        <v>349.375</v>
      </c>
      <c r="CH179" s="78">
        <f>AVERAGEIFS('WEEKLY DATA'!CH$11:CH$14577,'WEEKLY DATA'!$A$11:$A$14577,'MONTHLY DATA'!$A179,'WEEKLY DATA'!$B$11:$B$14577,'MONTHLY DATA'!$B179)</f>
        <v>344.375</v>
      </c>
      <c r="CI179" s="211">
        <f t="shared" si="128"/>
        <v>-4.737206085753809E-2</v>
      </c>
      <c r="CJ179" s="78">
        <f>AVERAGEIFS('WEEKLY DATA'!CJ$11:CJ$14577,'WEEKLY DATA'!$A$11:$A$14577,'MONTHLY DATA'!$A179,'WEEKLY DATA'!$B$11:$B$14577,'MONTHLY DATA'!$B179)</f>
        <v>319.6875</v>
      </c>
      <c r="CK179" s="78">
        <f>AVERAGEIFS('WEEKLY DATA'!CK$11:CK$14577,'WEEKLY DATA'!$A$11:$A$14577,'MONTHLY DATA'!$A179,'WEEKLY DATA'!$B$11:$B$14577,'MONTHLY DATA'!$B179)</f>
        <v>329.6875</v>
      </c>
      <c r="CL179" s="78">
        <f>AVERAGEIFS('WEEKLY DATA'!CL$11:CL$14577,'WEEKLY DATA'!$A$11:$A$14577,'MONTHLY DATA'!$A179,'WEEKLY DATA'!$B$11:$B$14577,'MONTHLY DATA'!$B179)</f>
        <v>324.6875</v>
      </c>
      <c r="CM179" s="211">
        <f t="shared" si="129"/>
        <v>-4.6439060205579974E-2</v>
      </c>
      <c r="CN179" s="78">
        <f>AVERAGEIFS('WEEKLY DATA'!CN$11:CN$14577,'WEEKLY DATA'!$A$11:$A$14577,'MONTHLY DATA'!$A179,'WEEKLY DATA'!$B$11:$B$14577,'MONTHLY DATA'!$B179)</f>
        <v>480</v>
      </c>
      <c r="CO179" s="78">
        <f>AVERAGEIFS('WEEKLY DATA'!CO$11:CO$14577,'WEEKLY DATA'!$A$11:$A$14577,'MONTHLY DATA'!$A179,'WEEKLY DATA'!$B$11:$B$14577,'MONTHLY DATA'!$B179)</f>
        <v>490</v>
      </c>
      <c r="CP179" s="78">
        <f>AVERAGEIFS('WEEKLY DATA'!CP$11:CP$14577,'WEEKLY DATA'!$A$11:$A$14577,'MONTHLY DATA'!$A179,'WEEKLY DATA'!$B$11:$B$14577,'MONTHLY DATA'!$B179)</f>
        <v>485</v>
      </c>
      <c r="CQ179" s="211">
        <f t="shared" si="130"/>
        <v>1.6771488469601747E-2</v>
      </c>
      <c r="CR179" s="78">
        <f>AVERAGEIFS('WEEKLY DATA'!CR$11:CR$14577,'WEEKLY DATA'!$A$11:$A$14577,'MONTHLY DATA'!$A179,'WEEKLY DATA'!$B$11:$B$14577,'MONTHLY DATA'!$B179)</f>
        <v>557.5</v>
      </c>
      <c r="CS179" s="78">
        <f>AVERAGEIFS('WEEKLY DATA'!CS$11:CS$14577,'WEEKLY DATA'!$A$11:$A$14577,'MONTHLY DATA'!$A179,'WEEKLY DATA'!$B$11:$B$14577,'MONTHLY DATA'!$B179)</f>
        <v>567.5</v>
      </c>
      <c r="CT179" s="78">
        <f>AVERAGEIFS('WEEKLY DATA'!CT$11:CT$14577,'WEEKLY DATA'!$A$11:$A$14577,'MONTHLY DATA'!$A179,'WEEKLY DATA'!$B$11:$B$14577,'MONTHLY DATA'!$B179)</f>
        <v>562.5</v>
      </c>
      <c r="CU179" s="211">
        <f t="shared" si="131"/>
        <v>-1.7746228926353025E-3</v>
      </c>
      <c r="CV179" s="169">
        <f>AVERAGEIFS('WEEKLY DATA'!CV$11:CV$14577,'WEEKLY DATA'!$A$11:$A$14577,'MONTHLY DATA'!$A179,'WEEKLY DATA'!$B$11:$B$14577,'MONTHLY DATA'!$B179)</f>
        <v>365.625</v>
      </c>
      <c r="CW179" s="78">
        <f>AVERAGEIFS('WEEKLY DATA'!CW$11:CW$14577,'WEEKLY DATA'!$A$11:$A$14577,'MONTHLY DATA'!$A179,'WEEKLY DATA'!$B$11:$B$14577,'MONTHLY DATA'!$B179)</f>
        <v>375.625</v>
      </c>
      <c r="CX179" s="78">
        <f>AVERAGEIFS('WEEKLY DATA'!CX$11:CX$14577,'WEEKLY DATA'!$A$11:$A$14577,'MONTHLY DATA'!$A179,'WEEKLY DATA'!$B$11:$B$14577,'MONTHLY DATA'!$B179)</f>
        <v>370.625</v>
      </c>
      <c r="CY179" s="211">
        <f t="shared" si="132"/>
        <v>-4.107373868046571E-2</v>
      </c>
      <c r="CZ179" s="169">
        <f>AVERAGEIFS('WEEKLY DATA'!CZ$11:CZ$14577,'WEEKLY DATA'!$A$11:$A$14577,'MONTHLY DATA'!$A179,'WEEKLY DATA'!$B$11:$B$14577,'MONTHLY DATA'!$B179)</f>
        <v>340.9375</v>
      </c>
      <c r="DA179" s="78">
        <f>AVERAGEIFS('WEEKLY DATA'!DA$11:DA$14577,'WEEKLY DATA'!$A$11:$A$14577,'MONTHLY DATA'!$A179,'WEEKLY DATA'!$B$11:$B$14577,'MONTHLY DATA'!$B179)</f>
        <v>350.9375</v>
      </c>
      <c r="DB179" s="78">
        <f>AVERAGEIFS('WEEKLY DATA'!DB$11:DB$14577,'WEEKLY DATA'!$A$11:$A$14577,'MONTHLY DATA'!$A179,'WEEKLY DATA'!$B$11:$B$14577,'MONTHLY DATA'!$B179)</f>
        <v>345.9375</v>
      </c>
      <c r="DC179" s="211">
        <f t="shared" si="133"/>
        <v>-3.90625E-2</v>
      </c>
      <c r="DD179" s="78">
        <f>AVERAGEIFS('WEEKLY DATA'!DD$11:DD$14577,'WEEKLY DATA'!$A$11:$A$14577,'MONTHLY DATA'!$A179,'WEEKLY DATA'!$B$11:$B$14577,'MONTHLY DATA'!$B179)</f>
        <v>480</v>
      </c>
      <c r="DE179" s="78">
        <f>AVERAGEIFS('WEEKLY DATA'!DE$11:DE$14577,'WEEKLY DATA'!$A$11:$A$14577,'MONTHLY DATA'!$A179,'WEEKLY DATA'!$B$11:$B$14577,'MONTHLY DATA'!$B179)</f>
        <v>490</v>
      </c>
      <c r="DF179" s="78">
        <f>AVERAGEIFS('WEEKLY DATA'!DF$11:DF$14577,'WEEKLY DATA'!$A$11:$A$14577,'MONTHLY DATA'!$A179,'WEEKLY DATA'!$B$11:$B$14577,'MONTHLY DATA'!$B179)</f>
        <v>485</v>
      </c>
      <c r="DG179" s="211">
        <f t="shared" si="134"/>
        <v>1.5706806282722585E-2</v>
      </c>
      <c r="DH179" s="78">
        <f>AVERAGEIFS('WEEKLY DATA'!DH$11:DH$14577,'WEEKLY DATA'!$A$11:$A$14577,'MONTHLY DATA'!$A179,'WEEKLY DATA'!$B$11:$B$14577,'MONTHLY DATA'!$B179)</f>
        <v>572.5</v>
      </c>
      <c r="DI179" s="78">
        <f>AVERAGEIFS('WEEKLY DATA'!DI$11:DI$14577,'WEEKLY DATA'!$A$11:$A$14577,'MONTHLY DATA'!$A179,'WEEKLY DATA'!$B$11:$B$14577,'MONTHLY DATA'!$B179)</f>
        <v>582.5</v>
      </c>
      <c r="DJ179" s="78">
        <f>AVERAGEIFS('WEEKLY DATA'!DJ$11:DJ$14577,'WEEKLY DATA'!$A$11:$A$14577,'MONTHLY DATA'!$A179,'WEEKLY DATA'!$B$11:$B$14577,'MONTHLY DATA'!$B179)</f>
        <v>577.5</v>
      </c>
      <c r="DK179" s="211">
        <f t="shared" si="135"/>
        <v>-1.7286084701815252E-3</v>
      </c>
      <c r="DL179" s="169">
        <f>AVERAGEIFS('WEEKLY DATA'!DL$11:DL$14577,'WEEKLY DATA'!$A$11:$A$14577,'MONTHLY DATA'!$A179,'WEEKLY DATA'!$B$11:$B$14577,'MONTHLY DATA'!$B179)</f>
        <v>320.625</v>
      </c>
      <c r="DM179" s="78">
        <f>AVERAGEIFS('WEEKLY DATA'!DM$11:DM$14577,'WEEKLY DATA'!$A$11:$A$14577,'MONTHLY DATA'!$A179,'WEEKLY DATA'!$B$11:$B$14577,'MONTHLY DATA'!$B179)</f>
        <v>330.625</v>
      </c>
      <c r="DN179" s="78">
        <f>AVERAGEIFS('WEEKLY DATA'!DN$11:DN$14577,'WEEKLY DATA'!$A$11:$A$14577,'MONTHLY DATA'!$A179,'WEEKLY DATA'!$B$11:$B$14577,'MONTHLY DATA'!$B179)</f>
        <v>325.625</v>
      </c>
      <c r="DO179" s="211">
        <f t="shared" si="136"/>
        <v>-8.0155367231638408E-2</v>
      </c>
      <c r="DP179" s="78">
        <f>AVERAGEIFS('WEEKLY DATA'!DP$11:DP$14577,'WEEKLY DATA'!$A$11:$A$14577,'MONTHLY DATA'!$A179,'WEEKLY DATA'!$B$11:$B$14577,'MONTHLY DATA'!$B179)</f>
        <v>308.125</v>
      </c>
      <c r="DQ179" s="78">
        <f>AVERAGEIFS('WEEKLY DATA'!DQ$11:DQ$14577,'WEEKLY DATA'!$A$11:$A$14577,'MONTHLY DATA'!$A179,'WEEKLY DATA'!$B$11:$B$14577,'MONTHLY DATA'!$B179)</f>
        <v>318.125</v>
      </c>
      <c r="DR179" s="78">
        <f>AVERAGEIFS('WEEKLY DATA'!DR$11:DR$14577,'WEEKLY DATA'!$A$11:$A$14577,'MONTHLY DATA'!$A179,'WEEKLY DATA'!$B$11:$B$14577,'MONTHLY DATA'!$B179)</f>
        <v>313.125</v>
      </c>
      <c r="DS179" s="211">
        <f t="shared" si="137"/>
        <v>-3.2071097372488366E-2</v>
      </c>
      <c r="DT179" s="78">
        <f>AVERAGEIFS('WEEKLY DATA'!DT$11:DT$14577,'WEEKLY DATA'!$A$11:$A$14577,'MONTHLY DATA'!$A179,'WEEKLY DATA'!$B$11:$B$14577,'MONTHLY DATA'!$B179)</f>
        <v>480</v>
      </c>
      <c r="DU179" s="78">
        <f>AVERAGEIFS('WEEKLY DATA'!DU$11:DU$14577,'WEEKLY DATA'!$A$11:$A$14577,'MONTHLY DATA'!$A179,'WEEKLY DATA'!$B$11:$B$14577,'MONTHLY DATA'!$B179)</f>
        <v>490</v>
      </c>
      <c r="DV179" s="78">
        <f>AVERAGEIFS('WEEKLY DATA'!DV$11:DV$14577,'WEEKLY DATA'!$A$11:$A$14577,'MONTHLY DATA'!$A179,'WEEKLY DATA'!$B$11:$B$14577,'MONTHLY DATA'!$B179)</f>
        <v>485</v>
      </c>
      <c r="DW179" s="211">
        <f t="shared" si="138"/>
        <v>1.5706806282722585E-2</v>
      </c>
      <c r="DX179" s="78">
        <f>AVERAGEIFS('WEEKLY DATA'!DX$11:DX$14577,'WEEKLY DATA'!$A$11:$A$14577,'MONTHLY DATA'!$A179,'WEEKLY DATA'!$B$11:$B$14577,'MONTHLY DATA'!$B179)</f>
        <v>557.5</v>
      </c>
      <c r="DY179" s="78">
        <f>AVERAGEIFS('WEEKLY DATA'!DY$11:DY$14577,'WEEKLY DATA'!$A$11:$A$14577,'MONTHLY DATA'!$A179,'WEEKLY DATA'!$B$11:$B$14577,'MONTHLY DATA'!$B179)</f>
        <v>567.5</v>
      </c>
      <c r="DZ179" s="78">
        <f>AVERAGEIFS('WEEKLY DATA'!DZ$11:DZ$14577,'WEEKLY DATA'!$A$11:$A$14577,'MONTHLY DATA'!$A179,'WEEKLY DATA'!$B$11:$B$14577,'MONTHLY DATA'!$B179)</f>
        <v>562.5</v>
      </c>
      <c r="EA179" s="211">
        <f t="shared" si="139"/>
        <v>-1.7746228926353025E-3</v>
      </c>
      <c r="EB179" s="78">
        <f>AVERAGEIFS('WEEKLY DATA'!EB$11:EB$14577,'WEEKLY DATA'!$A$11:$A$14577,'MONTHLY DATA'!$A179,'WEEKLY DATA'!$B$11:$B$14577,'MONTHLY DATA'!$B179)</f>
        <v>360.9375</v>
      </c>
      <c r="EC179" s="78">
        <f>AVERAGEIFS('WEEKLY DATA'!EC$11:EC$14577,'WEEKLY DATA'!$A$11:$A$14577,'MONTHLY DATA'!$A179,'WEEKLY DATA'!$B$11:$B$14577,'MONTHLY DATA'!$B179)</f>
        <v>370.9375</v>
      </c>
      <c r="ED179" s="78">
        <f>AVERAGEIFS('WEEKLY DATA'!ED$11:ED$14577,'WEEKLY DATA'!$A$11:$A$14577,'MONTHLY DATA'!$A179,'WEEKLY DATA'!$B$11:$B$14577,'MONTHLY DATA'!$B179)</f>
        <v>365.9375</v>
      </c>
      <c r="EE179" s="211">
        <f t="shared" si="140"/>
        <v>-4.3300653594771199E-2</v>
      </c>
      <c r="EF179" s="169">
        <f>AVERAGEIFS('WEEKLY DATA'!EF$11:EF$14577,'WEEKLY DATA'!$A$11:$A$14577,'MONTHLY DATA'!$A179,'WEEKLY DATA'!$B$11:$B$14577,'MONTHLY DATA'!$B179)</f>
        <v>312.8125</v>
      </c>
      <c r="EG179" s="78">
        <f>AVERAGEIFS('WEEKLY DATA'!EG$11:EG$14577,'WEEKLY DATA'!$A$11:$A$14577,'MONTHLY DATA'!$A179,'WEEKLY DATA'!$B$11:$B$14577,'MONTHLY DATA'!$B179)</f>
        <v>322.8125</v>
      </c>
      <c r="EH179" s="78">
        <f>AVERAGEIFS('WEEKLY DATA'!EH$11:EH$14577,'WEEKLY DATA'!$A$11:$A$14577,'MONTHLY DATA'!$A179,'WEEKLY DATA'!$B$11:$B$14577,'MONTHLY DATA'!$B179)</f>
        <v>317.8125</v>
      </c>
      <c r="EI179" s="211">
        <f t="shared" si="141"/>
        <v>-2.9580152671755733E-2</v>
      </c>
      <c r="EJ179" s="78">
        <f>AVERAGEIFS('WEEKLY DATA'!EJ$11:EJ$14577,'WEEKLY DATA'!$A$11:$A$14577,'MONTHLY DATA'!$A179,'WEEKLY DATA'!$B$11:$B$14577,'MONTHLY DATA'!$B179)</f>
        <v>475</v>
      </c>
      <c r="EK179" s="78">
        <f>AVERAGEIFS('WEEKLY DATA'!EK$11:EK$14577,'WEEKLY DATA'!$A$11:$A$14577,'MONTHLY DATA'!$A179,'WEEKLY DATA'!$B$11:$B$14577,'MONTHLY DATA'!$B179)</f>
        <v>485</v>
      </c>
      <c r="EL179" s="78">
        <f>AVERAGEIFS('WEEKLY DATA'!EL$11:EL$14577,'WEEKLY DATA'!$A$11:$A$14577,'MONTHLY DATA'!$A179,'WEEKLY DATA'!$B$11:$B$14577,'MONTHLY DATA'!$B179)</f>
        <v>480</v>
      </c>
      <c r="EM179" s="211">
        <f t="shared" si="142"/>
        <v>1.6949152542372836E-2</v>
      </c>
      <c r="EN179" s="78">
        <f>AVERAGEIFS('WEEKLY DATA'!EN$11:EN$14577,'WEEKLY DATA'!$A$11:$A$14577,'MONTHLY DATA'!$A179,'WEEKLY DATA'!$B$11:$B$14577,'MONTHLY DATA'!$B179)</f>
        <v>602.5</v>
      </c>
      <c r="EO179" s="78">
        <f>AVERAGEIFS('WEEKLY DATA'!EO$11:EO$14577,'WEEKLY DATA'!$A$11:$A$14577,'MONTHLY DATA'!$A179,'WEEKLY DATA'!$B$11:$B$14577,'MONTHLY DATA'!$B179)</f>
        <v>612.5</v>
      </c>
      <c r="EP179" s="78">
        <f>AVERAGEIFS('WEEKLY DATA'!EP$11:EP$14577,'WEEKLY DATA'!$A$11:$A$14577,'MONTHLY DATA'!$A179,'WEEKLY DATA'!$B$11:$B$14577,'MONTHLY DATA'!$B179)</f>
        <v>607.5</v>
      </c>
      <c r="EQ179" s="211">
        <f t="shared" si="143"/>
        <v>-1.6433853738702098E-3</v>
      </c>
      <c r="ER179" s="78">
        <f>AVERAGEIFS('WEEKLY DATA'!ER$11:ER$14577,'WEEKLY DATA'!$A$11:$A$14577,'MONTHLY DATA'!$A179,'WEEKLY DATA'!$B$11:$B$14577,'MONTHLY DATA'!$B179)</f>
        <v>345.3125</v>
      </c>
      <c r="ES179" s="78">
        <f>AVERAGEIFS('WEEKLY DATA'!ES$11:ES$14577,'WEEKLY DATA'!$A$11:$A$14577,'MONTHLY DATA'!$A179,'WEEKLY DATA'!$B$11:$B$14577,'MONTHLY DATA'!$B179)</f>
        <v>355.3125</v>
      </c>
      <c r="ET179" s="78">
        <f>AVERAGEIFS('WEEKLY DATA'!ET$11:ET$14577,'WEEKLY DATA'!$A$11:$A$14577,'MONTHLY DATA'!$A179,'WEEKLY DATA'!$B$11:$B$14577,'MONTHLY DATA'!$B179)</f>
        <v>350.3125</v>
      </c>
      <c r="EU179" s="211">
        <f t="shared" si="144"/>
        <v>-3.3620689655172398E-2</v>
      </c>
      <c r="EV179" s="78">
        <f>AVERAGEIFS('WEEKLY DATA'!EV$11:EV$14577,'WEEKLY DATA'!$A$11:$A$14577,'MONTHLY DATA'!$A179,'WEEKLY DATA'!$B$11:$B$14577,'MONTHLY DATA'!$B179)</f>
        <v>304.375</v>
      </c>
      <c r="EW179" s="78">
        <f>AVERAGEIFS('WEEKLY DATA'!EW$11:EW$14577,'WEEKLY DATA'!$A$11:$A$14577,'MONTHLY DATA'!$A179,'WEEKLY DATA'!$B$11:$B$14577,'MONTHLY DATA'!$B179)</f>
        <v>314.375</v>
      </c>
      <c r="EX179" s="78">
        <f>AVERAGEIFS('WEEKLY DATA'!EX$11:EX$14577,'WEEKLY DATA'!$A$11:$A$14577,'MONTHLY DATA'!$A179,'WEEKLY DATA'!$B$11:$B$14577,'MONTHLY DATA'!$B179)</f>
        <v>309.375</v>
      </c>
      <c r="EY179" s="211">
        <f t="shared" si="145"/>
        <v>-4.8076923076923128E-2</v>
      </c>
      <c r="EZ179" s="78">
        <f>AVERAGEIFS('WEEKLY DATA'!EZ$11:EZ$14577,'WEEKLY DATA'!$A$11:$A$14577,'MONTHLY DATA'!$A179,'WEEKLY DATA'!$B$11:$B$14577,'MONTHLY DATA'!$B179)</f>
        <v>475</v>
      </c>
      <c r="FA179" s="78">
        <f>AVERAGEIFS('WEEKLY DATA'!FA$11:FA$14577,'WEEKLY DATA'!$A$11:$A$14577,'MONTHLY DATA'!$A179,'WEEKLY DATA'!$B$11:$B$14577,'MONTHLY DATA'!$B179)</f>
        <v>485</v>
      </c>
      <c r="FB179" s="78">
        <f>AVERAGEIFS('WEEKLY DATA'!FB$11:FB$14577,'WEEKLY DATA'!$A$11:$A$14577,'MONTHLY DATA'!$A179,'WEEKLY DATA'!$B$11:$B$14577,'MONTHLY DATA'!$B179)</f>
        <v>480</v>
      </c>
      <c r="FC179" s="211">
        <f t="shared" si="146"/>
        <v>1.2658227848101333E-2</v>
      </c>
      <c r="FD179" s="78">
        <f>AVERAGEIFS('WEEKLY DATA'!FD$11:FD$14577,'WEEKLY DATA'!$A$11:$A$14577,'MONTHLY DATA'!$A179,'WEEKLY DATA'!$B$11:$B$14577,'MONTHLY DATA'!$B179)</f>
        <v>392.1875</v>
      </c>
      <c r="FE179" s="78">
        <f>AVERAGEIFS('WEEKLY DATA'!FE$11:FE$14577,'WEEKLY DATA'!$A$11:$A$14577,'MONTHLY DATA'!$A179,'WEEKLY DATA'!$B$11:$B$14577,'MONTHLY DATA'!$B179)</f>
        <v>402.1875</v>
      </c>
      <c r="FF179" s="78">
        <f>AVERAGEIFS('WEEKLY DATA'!FF$11:FF$14577,'WEEKLY DATA'!$A$11:$A$14577,'MONTHLY DATA'!$A179,'WEEKLY DATA'!$B$11:$B$14577,'MONTHLY DATA'!$B179)</f>
        <v>397.1875</v>
      </c>
      <c r="FG179" s="211">
        <f t="shared" si="147"/>
        <v>5.4946879150066463E-2</v>
      </c>
      <c r="FH179" s="78">
        <f>AVERAGEIFS('WEEKLY DATA'!FH$11:FH$14577,'WEEKLY DATA'!$A$11:$A$14577,'MONTHLY DATA'!$A179,'WEEKLY DATA'!$B$11:$B$14577,'MONTHLY DATA'!$B179)</f>
        <v>396.5625</v>
      </c>
      <c r="FI179" s="78">
        <f>AVERAGEIFS('WEEKLY DATA'!FI$11:FI$14577,'WEEKLY DATA'!$A$11:$A$14577,'MONTHLY DATA'!$A179,'WEEKLY DATA'!$B$11:$B$14577,'MONTHLY DATA'!$B179)</f>
        <v>406.5625</v>
      </c>
      <c r="FJ179" s="78">
        <f>AVERAGEIFS('WEEKLY DATA'!FJ$11:FJ$14577,'WEEKLY DATA'!$A$11:$A$14577,'MONTHLY DATA'!$A179,'WEEKLY DATA'!$B$11:$B$14577,'MONTHLY DATA'!$B179)</f>
        <v>401.5625</v>
      </c>
      <c r="FK179" s="211">
        <f t="shared" si="148"/>
        <v>1.5328697850821804E-2</v>
      </c>
      <c r="FL179" s="169">
        <f>AVERAGEIFS('WEEKLY DATA'!FL$11:FL$14577,'WEEKLY DATA'!$A$11:$A$14577,'MONTHLY DATA'!$A179,'WEEKLY DATA'!$B$11:$B$14577,'MONTHLY DATA'!$B179)</f>
        <v>343.125</v>
      </c>
      <c r="FM179" s="78">
        <f>AVERAGEIFS('WEEKLY DATA'!FM$11:FM$14577,'WEEKLY DATA'!$A$11:$A$14577,'MONTHLY DATA'!$A179,'WEEKLY DATA'!$B$11:$B$14577,'MONTHLY DATA'!$B179)</f>
        <v>353.125</v>
      </c>
      <c r="FN179" s="78">
        <f>AVERAGEIFS('WEEKLY DATA'!FN$11:FN$14577,'WEEKLY DATA'!$A$11:$A$14577,'MONTHLY DATA'!$A179,'WEEKLY DATA'!$B$11:$B$14577,'MONTHLY DATA'!$B179)</f>
        <v>348.125</v>
      </c>
      <c r="FO179" s="211">
        <f t="shared" si="149"/>
        <v>-3.0292479108635084E-2</v>
      </c>
      <c r="FP179" s="78">
        <f>AVERAGEIFS('WEEKLY DATA'!FP$11:FP$14577,'WEEKLY DATA'!$A$11:$A$14577,'MONTHLY DATA'!$A179,'WEEKLY DATA'!$B$11:$B$14577,'MONTHLY DATA'!$B179)</f>
        <v>315</v>
      </c>
      <c r="FQ179" s="78">
        <f>AVERAGEIFS('WEEKLY DATA'!FQ$11:FQ$14577,'WEEKLY DATA'!$A$11:$A$14577,'MONTHLY DATA'!$A179,'WEEKLY DATA'!$B$11:$B$14577,'MONTHLY DATA'!$B179)</f>
        <v>325</v>
      </c>
      <c r="FR179" s="78">
        <f>AVERAGEIFS('WEEKLY DATA'!FR$11:FR$14577,'WEEKLY DATA'!$A$11:$A$14577,'MONTHLY DATA'!$A179,'WEEKLY DATA'!$B$11:$B$14577,'MONTHLY DATA'!$B179)</f>
        <v>320</v>
      </c>
      <c r="FS179" s="211">
        <f t="shared" si="150"/>
        <v>0</v>
      </c>
      <c r="FT179" s="78">
        <f>AVERAGEIFS('WEEKLY DATA'!FT$11:FT$14577,'WEEKLY DATA'!$A$11:$A$14577,'MONTHLY DATA'!$A179,'WEEKLY DATA'!$B$11:$B$14577,'MONTHLY DATA'!$B179)</f>
        <v>475</v>
      </c>
      <c r="FU179" s="78">
        <f>AVERAGEIFS('WEEKLY DATA'!FU$11:FU$14577,'WEEKLY DATA'!$A$11:$A$14577,'MONTHLY DATA'!$A179,'WEEKLY DATA'!$B$11:$B$14577,'MONTHLY DATA'!$B179)</f>
        <v>485</v>
      </c>
      <c r="FV179" s="78">
        <f>AVERAGEIFS('WEEKLY DATA'!FV$11:FV$14577,'WEEKLY DATA'!$A$11:$A$14577,'MONTHLY DATA'!$A179,'WEEKLY DATA'!$B$11:$B$14577,'MONTHLY DATA'!$B179)</f>
        <v>480</v>
      </c>
      <c r="FW179" s="211">
        <f t="shared" si="151"/>
        <v>6.4301552106430071E-2</v>
      </c>
      <c r="FX179" s="78">
        <f>AVERAGEIFS('WEEKLY DATA'!FX$11:FX$14577,'WEEKLY DATA'!$A$11:$A$14577,'MONTHLY DATA'!$A179,'WEEKLY DATA'!$B$11:$B$14577,'MONTHLY DATA'!$B179)</f>
        <v>461.5625</v>
      </c>
      <c r="FY179" s="78">
        <f>AVERAGEIFS('WEEKLY DATA'!FY$11:FY$14577,'WEEKLY DATA'!$A$11:$A$14577,'MONTHLY DATA'!$A179,'WEEKLY DATA'!$B$11:$B$14577,'MONTHLY DATA'!$B179)</f>
        <v>471.5625</v>
      </c>
      <c r="FZ179" s="78">
        <f>AVERAGEIFS('WEEKLY DATA'!FZ$11:FZ$14577,'WEEKLY DATA'!$A$11:$A$14577,'MONTHLY DATA'!$A179,'WEEKLY DATA'!$B$11:$B$14577,'MONTHLY DATA'!$B179)</f>
        <v>466.5625</v>
      </c>
      <c r="GA179" s="211">
        <f t="shared" si="152"/>
        <v>2.2824919441459812E-3</v>
      </c>
      <c r="GB179" s="78">
        <f>AVERAGEIFS('WEEKLY DATA'!GB$11:GB$14577,'WEEKLY DATA'!$A$11:$A$14577,'MONTHLY DATA'!$A179,'WEEKLY DATA'!$B$11:$B$14577,'MONTHLY DATA'!$B179)</f>
        <v>455.625</v>
      </c>
      <c r="GC179" s="78">
        <f>AVERAGEIFS('WEEKLY DATA'!GC$11:GC$14577,'WEEKLY DATA'!$A$11:$A$14577,'MONTHLY DATA'!$A179,'WEEKLY DATA'!$B$11:$B$14577,'MONTHLY DATA'!$B179)</f>
        <v>465.625</v>
      </c>
      <c r="GD179" s="78">
        <f>AVERAGEIFS('WEEKLY DATA'!GD$11:GD$14577,'WEEKLY DATA'!$A$11:$A$14577,'MONTHLY DATA'!$A179,'WEEKLY DATA'!$B$11:$B$14577,'MONTHLY DATA'!$B179)</f>
        <v>460.625</v>
      </c>
      <c r="GE179" s="211">
        <f t="shared" si="153"/>
        <v>-3.3315844700944397E-2</v>
      </c>
      <c r="GF179" s="169">
        <f>AVERAGEIFS('WEEKLY DATA'!GF$11:GF$14577,'WEEKLY DATA'!$A$11:$A$14577,'MONTHLY DATA'!$A179,'WEEKLY DATA'!$B$11:$B$14577,'MONTHLY DATA'!$B179)</f>
        <v>430.9375</v>
      </c>
      <c r="GG179" s="78">
        <f>AVERAGEIFS('WEEKLY DATA'!GG$11:GG$14577,'WEEKLY DATA'!$A$11:$A$14577,'MONTHLY DATA'!$A179,'WEEKLY DATA'!$B$11:$B$14577,'MONTHLY DATA'!$B179)</f>
        <v>440.9375</v>
      </c>
      <c r="GH179" s="78">
        <f>AVERAGEIFS('WEEKLY DATA'!GH$11:GH$14577,'WEEKLY DATA'!$A$11:$A$14577,'MONTHLY DATA'!$A179,'WEEKLY DATA'!$B$11:$B$14577,'MONTHLY DATA'!$B179)</f>
        <v>435.9375</v>
      </c>
      <c r="GI179" s="211">
        <f t="shared" si="154"/>
        <v>-3.125E-2</v>
      </c>
      <c r="GJ179" s="78">
        <f>AVERAGEIFS('WEEKLY DATA'!GJ$11:GJ$14577,'WEEKLY DATA'!$A$11:$A$14577,'MONTHLY DATA'!$A179,'WEEKLY DATA'!$B$11:$B$14577,'MONTHLY DATA'!$B179)</f>
        <v>490</v>
      </c>
      <c r="GK179" s="78">
        <f>AVERAGEIFS('WEEKLY DATA'!GK$11:GK$14577,'WEEKLY DATA'!$A$11:$A$14577,'MONTHLY DATA'!$A179,'WEEKLY DATA'!$B$11:$B$14577,'MONTHLY DATA'!$B179)</f>
        <v>500</v>
      </c>
      <c r="GL179" s="78">
        <f>AVERAGEIFS('WEEKLY DATA'!GL$11:GL$14577,'WEEKLY DATA'!$A$11:$A$14577,'MONTHLY DATA'!$A179,'WEEKLY DATA'!$B$11:$B$14577,'MONTHLY DATA'!$B179)</f>
        <v>495</v>
      </c>
      <c r="GM179" s="211">
        <f t="shared" si="155"/>
        <v>1.538461538461533E-2</v>
      </c>
      <c r="GN179" s="78">
        <f>AVERAGEIFS('WEEKLY DATA'!GN$11:GN$14577,'WEEKLY DATA'!$A$11:$A$14577,'MONTHLY DATA'!$A179,'WEEKLY DATA'!$B$11:$B$14577,'MONTHLY DATA'!$B179)</f>
        <v>662.5</v>
      </c>
      <c r="GO179" s="78">
        <f>AVERAGEIFS('WEEKLY DATA'!GO$11:GO$14577,'WEEKLY DATA'!$A$11:$A$14577,'MONTHLY DATA'!$A179,'WEEKLY DATA'!$B$11:$B$14577,'MONTHLY DATA'!$B179)</f>
        <v>672.5</v>
      </c>
      <c r="GP179" s="78">
        <f>AVERAGEIFS('WEEKLY DATA'!GP$11:GP$14577,'WEEKLY DATA'!$A$11:$A$14577,'MONTHLY DATA'!$A179,'WEEKLY DATA'!$B$11:$B$14577,'MONTHLY DATA'!$B179)</f>
        <v>667.5</v>
      </c>
      <c r="GQ179" s="211">
        <f t="shared" si="156"/>
        <v>-1.4958863126401933E-3</v>
      </c>
      <c r="GR179" s="78"/>
    </row>
    <row r="180" spans="1:201" ht="15.75" x14ac:dyDescent="0.25">
      <c r="A180">
        <f t="shared" si="106"/>
        <v>2</v>
      </c>
      <c r="B180">
        <f t="shared" si="107"/>
        <v>2024</v>
      </c>
      <c r="C180" s="86">
        <v>45323</v>
      </c>
      <c r="D180" s="78">
        <f>AVERAGEIFS('WEEKLY DATA'!D$11:D$14577,'WEEKLY DATA'!$A$11:$A$14577,'MONTHLY DATA'!$A180,'WEEKLY DATA'!$B$11:$B$14577,'MONTHLY DATA'!$B180)</f>
        <v>391.25</v>
      </c>
      <c r="E180" s="78">
        <f>AVERAGEIFS('WEEKLY DATA'!E$11:E$14577,'WEEKLY DATA'!$A$11:$A$14577,'MONTHLY DATA'!$A180,'WEEKLY DATA'!$B$11:$B$14577,'MONTHLY DATA'!$B180)</f>
        <v>401.25</v>
      </c>
      <c r="F180" s="78">
        <f>AVERAGEIFS('WEEKLY DATA'!F$11:F$14577,'WEEKLY DATA'!$A$11:$A$14577,'MONTHLY DATA'!$A180,'WEEKLY DATA'!$B$11:$B$14577,'MONTHLY DATA'!$B180)</f>
        <v>396.25</v>
      </c>
      <c r="G180" s="211">
        <f t="shared" si="108"/>
        <v>-4.4461190655614158E-2</v>
      </c>
      <c r="H180" s="169">
        <f>AVERAGEIFS('WEEKLY DATA'!H$11:H$14577,'WEEKLY DATA'!$A$11:$A$14577,'MONTHLY DATA'!$A180,'WEEKLY DATA'!$B$11:$B$14577,'MONTHLY DATA'!$B180)</f>
        <v>398.125</v>
      </c>
      <c r="I180" s="78">
        <f>AVERAGEIFS('WEEKLY DATA'!I$11:I$14577,'WEEKLY DATA'!$A$11:$A$14577,'MONTHLY DATA'!$A180,'WEEKLY DATA'!$B$11:$B$14577,'MONTHLY DATA'!$B180)</f>
        <v>408.125</v>
      </c>
      <c r="J180" s="78">
        <f>AVERAGEIFS('WEEKLY DATA'!J$11:J$14577,'WEEKLY DATA'!$A$11:$A$14577,'MONTHLY DATA'!$A180,'WEEKLY DATA'!$B$11:$B$14577,'MONTHLY DATA'!$B180)</f>
        <v>403.125</v>
      </c>
      <c r="K180" s="211">
        <f t="shared" si="109"/>
        <v>-1.9011406844106515E-2</v>
      </c>
      <c r="L180" s="169">
        <f>AVERAGEIFS('WEEKLY DATA'!L$11:L$14577,'WEEKLY DATA'!$A$11:$A$14577,'MONTHLY DATA'!$A180,'WEEKLY DATA'!$B$11:$B$14577,'MONTHLY DATA'!$B180)</f>
        <v>429.375</v>
      </c>
      <c r="M180" s="78">
        <f>AVERAGEIFS('WEEKLY DATA'!M$11:M$14577,'WEEKLY DATA'!$A$11:$A$14577,'MONTHLY DATA'!$A180,'WEEKLY DATA'!$B$11:$B$14577,'MONTHLY DATA'!$B180)</f>
        <v>439.375</v>
      </c>
      <c r="N180" s="78">
        <f>AVERAGEIFS('WEEKLY DATA'!N$11:N$14577,'WEEKLY DATA'!$A$11:$A$14577,'MONTHLY DATA'!$A180,'WEEKLY DATA'!$B$11:$B$14577,'MONTHLY DATA'!$B180)</f>
        <v>434.375</v>
      </c>
      <c r="O180" s="211">
        <f t="shared" si="110"/>
        <v>-4.532967032967028E-2</v>
      </c>
      <c r="P180" s="169">
        <f>AVERAGEIFS('WEEKLY DATA'!P$11:P$14577,'WEEKLY DATA'!$A$11:$A$14577,'MONTHLY DATA'!$A180,'WEEKLY DATA'!$B$11:$B$14577,'MONTHLY DATA'!$B180)</f>
        <v>389.375</v>
      </c>
      <c r="Q180" s="78">
        <f>AVERAGEIFS('WEEKLY DATA'!Q$11:Q$14577,'WEEKLY DATA'!$A$11:$A$14577,'MONTHLY DATA'!$A180,'WEEKLY DATA'!$B$11:$B$14577,'MONTHLY DATA'!$B180)</f>
        <v>399.375</v>
      </c>
      <c r="R180" s="78">
        <f>AVERAGEIFS('WEEKLY DATA'!R$11:R$14577,'WEEKLY DATA'!$A$11:$A$14577,'MONTHLY DATA'!$A180,'WEEKLY DATA'!$B$11:$B$14577,'MONTHLY DATA'!$B180)</f>
        <v>394.375</v>
      </c>
      <c r="S180" s="211">
        <f t="shared" si="111"/>
        <v>-5.1840721262208844E-2</v>
      </c>
      <c r="T180" s="169">
        <f>AVERAGEIFS('WEEKLY DATA'!T$11:T$14577,'WEEKLY DATA'!$A$11:$A$14577,'MONTHLY DATA'!$A180,'WEEKLY DATA'!$B$11:$B$14577,'MONTHLY DATA'!$B180)</f>
        <v>373.125</v>
      </c>
      <c r="U180" s="78">
        <f>AVERAGEIFS('WEEKLY DATA'!U$11:U$14577,'WEEKLY DATA'!$A$11:$A$14577,'MONTHLY DATA'!$A180,'WEEKLY DATA'!$B$11:$B$14577,'MONTHLY DATA'!$B180)</f>
        <v>383.125</v>
      </c>
      <c r="V180" s="78">
        <f>AVERAGEIFS('WEEKLY DATA'!V$11:V$14577,'WEEKLY DATA'!$A$11:$A$14577,'MONTHLY DATA'!$A180,'WEEKLY DATA'!$B$11:$B$14577,'MONTHLY DATA'!$B180)</f>
        <v>378.125</v>
      </c>
      <c r="W180" s="211">
        <f t="shared" si="112"/>
        <v>-8.679245283018866E-2</v>
      </c>
      <c r="X180" s="169">
        <f>AVERAGEIFS('WEEKLY DATA'!X$11:X$14577,'WEEKLY DATA'!$A$11:$A$14577,'MONTHLY DATA'!$A180,'WEEKLY DATA'!$B$11:$B$14577,'MONTHLY DATA'!$B180)</f>
        <v>380</v>
      </c>
      <c r="Y180" s="78">
        <f>AVERAGEIFS('WEEKLY DATA'!Y$11:Y$14577,'WEEKLY DATA'!$A$11:$A$14577,'MONTHLY DATA'!$A180,'WEEKLY DATA'!$B$11:$B$14577,'MONTHLY DATA'!$B180)</f>
        <v>390</v>
      </c>
      <c r="Z180" s="78">
        <f>AVERAGEIFS('WEEKLY DATA'!Z$11:Z$14577,'WEEKLY DATA'!$A$11:$A$14577,'MONTHLY DATA'!$A180,'WEEKLY DATA'!$B$11:$B$14577,'MONTHLY DATA'!$B180)</f>
        <v>385</v>
      </c>
      <c r="AA180" s="211">
        <f t="shared" si="113"/>
        <v>-6.1690784463061643E-2</v>
      </c>
      <c r="AB180" s="169">
        <f>AVERAGEIFS('WEEKLY DATA'!AB$11:AB$14577,'WEEKLY DATA'!$A$11:$A$14577,'MONTHLY DATA'!$A180,'WEEKLY DATA'!$B$11:$B$14577,'MONTHLY DATA'!$B180)</f>
        <v>418.75</v>
      </c>
      <c r="AC180" s="78">
        <f>AVERAGEIFS('WEEKLY DATA'!AC$11:AC$14577,'WEEKLY DATA'!$A$11:$A$14577,'MONTHLY DATA'!$A180,'WEEKLY DATA'!$B$11:$B$14577,'MONTHLY DATA'!$B180)</f>
        <v>428.75</v>
      </c>
      <c r="AD180" s="78">
        <f>AVERAGEIFS('WEEKLY DATA'!AD$11:AD$14577,'WEEKLY DATA'!$A$11:$A$14577,'MONTHLY DATA'!$A180,'WEEKLY DATA'!$B$11:$B$14577,'MONTHLY DATA'!$B180)</f>
        <v>423.75</v>
      </c>
      <c r="AE180" s="211">
        <f t="shared" si="114"/>
        <v>-5.8333333333333348E-2</v>
      </c>
      <c r="AF180" s="169">
        <f>AVERAGEIFS('WEEKLY DATA'!AF$11:AF$14577,'WEEKLY DATA'!$A$11:$A$14577,'MONTHLY DATA'!$A180,'WEEKLY DATA'!$B$11:$B$14577,'MONTHLY DATA'!$B180)</f>
        <v>352.5</v>
      </c>
      <c r="AG180" s="78">
        <f>AVERAGEIFS('WEEKLY DATA'!AG$11:AG$14577,'WEEKLY DATA'!$A$11:$A$14577,'MONTHLY DATA'!$A180,'WEEKLY DATA'!$B$11:$B$14577,'MONTHLY DATA'!$B180)</f>
        <v>362.5</v>
      </c>
      <c r="AH180" s="78">
        <f>AVERAGEIFS('WEEKLY DATA'!AH$11:AH$14577,'WEEKLY DATA'!$A$11:$A$14577,'MONTHLY DATA'!$A180,'WEEKLY DATA'!$B$11:$B$14577,'MONTHLY DATA'!$B180)</f>
        <v>357.5</v>
      </c>
      <c r="AI180" s="211">
        <f t="shared" si="115"/>
        <v>-0.12404287901990807</v>
      </c>
      <c r="AJ180" s="169">
        <f>AVERAGEIFS('WEEKLY DATA'!AJ$11:AJ$14577,'WEEKLY DATA'!$A$11:$A$14577,'MONTHLY DATA'!$A180,'WEEKLY DATA'!$B$11:$B$14577,'MONTHLY DATA'!$B180)</f>
        <v>333.75</v>
      </c>
      <c r="AK180" s="78">
        <f>AVERAGEIFS('WEEKLY DATA'!AK$11:AK$14577,'WEEKLY DATA'!$A$11:$A$14577,'MONTHLY DATA'!$A180,'WEEKLY DATA'!$B$11:$B$14577,'MONTHLY DATA'!$B180)</f>
        <v>343.75</v>
      </c>
      <c r="AL180" s="78">
        <f>AVERAGEIFS('WEEKLY DATA'!AL$11:AL$14577,'WEEKLY DATA'!$A$11:$A$14577,'MONTHLY DATA'!$A180,'WEEKLY DATA'!$B$11:$B$14577,'MONTHLY DATA'!$B180)</f>
        <v>338.75</v>
      </c>
      <c r="AM180" s="212">
        <f t="shared" si="116"/>
        <v>-4.6613896218117845E-2</v>
      </c>
      <c r="AN180" s="169">
        <f>AVERAGEIFS('WEEKLY DATA'!AN$11:AN$14577,'WEEKLY DATA'!$A$11:$A$14577,'MONTHLY DATA'!$A180,'WEEKLY DATA'!$B$11:$B$14577,'MONTHLY DATA'!$B180)</f>
        <v>353.75</v>
      </c>
      <c r="AO180" s="78">
        <f>AVERAGEIFS('WEEKLY DATA'!AO$11:AO$14577,'WEEKLY DATA'!$A$11:$A$14577,'MONTHLY DATA'!$A180,'WEEKLY DATA'!$B$11:$B$14577,'MONTHLY DATA'!$B180)</f>
        <v>363.75</v>
      </c>
      <c r="AP180" s="78">
        <f>AVERAGEIFS('WEEKLY DATA'!AP$11:AP$14577,'WEEKLY DATA'!$A$11:$A$14577,'MONTHLY DATA'!$A180,'WEEKLY DATA'!$B$11:$B$14577,'MONTHLY DATA'!$B180)</f>
        <v>358.75</v>
      </c>
      <c r="AQ180" s="211">
        <f t="shared" si="117"/>
        <v>-4.7302904564315407E-2</v>
      </c>
      <c r="AR180" s="169">
        <f>AVERAGEIFS('WEEKLY DATA'!AR$11:AR$14577,'WEEKLY DATA'!$A$11:$A$14577,'MONTHLY DATA'!$A180,'WEEKLY DATA'!$B$11:$B$14577,'MONTHLY DATA'!$B180)</f>
        <v>430.625</v>
      </c>
      <c r="AS180" s="78">
        <f>AVERAGEIFS('WEEKLY DATA'!AS$11:AS$14577,'WEEKLY DATA'!$A$11:$A$14577,'MONTHLY DATA'!$A180,'WEEKLY DATA'!$B$11:$B$14577,'MONTHLY DATA'!$B180)</f>
        <v>440.625</v>
      </c>
      <c r="AT180" s="78">
        <f>AVERAGEIFS('WEEKLY DATA'!AT$11:AT$14577,'WEEKLY DATA'!$A$11:$A$14577,'MONTHLY DATA'!$A180,'WEEKLY DATA'!$B$11:$B$14577,'MONTHLY DATA'!$B180)</f>
        <v>435.625</v>
      </c>
      <c r="AU180" s="211">
        <f t="shared" si="118"/>
        <v>-5.2989130434782594E-2</v>
      </c>
      <c r="AV180" s="169">
        <f>AVERAGEIFS('WEEKLY DATA'!AV$11:AV$14577,'WEEKLY DATA'!$A$11:$A$14577,'MONTHLY DATA'!$A180,'WEEKLY DATA'!$B$11:$B$14577,'MONTHLY DATA'!$B180)</f>
        <v>355</v>
      </c>
      <c r="AW180" s="78">
        <f>AVERAGEIFS('WEEKLY DATA'!AW$11:AW$14577,'WEEKLY DATA'!$A$11:$A$14577,'MONTHLY DATA'!$A180,'WEEKLY DATA'!$B$11:$B$14577,'MONTHLY DATA'!$B180)</f>
        <v>365</v>
      </c>
      <c r="AX180" s="78">
        <f>AVERAGEIFS('WEEKLY DATA'!AX$11:AX$14577,'WEEKLY DATA'!$A$11:$A$14577,'MONTHLY DATA'!$A180,'WEEKLY DATA'!$B$11:$B$14577,'MONTHLY DATA'!$B180)</f>
        <v>360</v>
      </c>
      <c r="AY180" s="211">
        <f t="shared" si="119"/>
        <v>-4.635761589403975E-2</v>
      </c>
      <c r="AZ180" s="169">
        <f>AVERAGEIFS('WEEKLY DATA'!AZ$11:AZ$14577,'WEEKLY DATA'!$A$11:$A$14577,'MONTHLY DATA'!$A180,'WEEKLY DATA'!$B$11:$B$14577,'MONTHLY DATA'!$B180)</f>
        <v>352.5</v>
      </c>
      <c r="BA180" s="78">
        <f>AVERAGEIFS('WEEKLY DATA'!BA$11:BA$14577,'WEEKLY DATA'!$A$11:$A$14577,'MONTHLY DATA'!$A180,'WEEKLY DATA'!$B$11:$B$14577,'MONTHLY DATA'!$B180)</f>
        <v>362.5</v>
      </c>
      <c r="BB180" s="78">
        <f>AVERAGEIFS('WEEKLY DATA'!BB$11:BB$14577,'WEEKLY DATA'!$A$11:$A$14577,'MONTHLY DATA'!$A180,'WEEKLY DATA'!$B$11:$B$14577,'MONTHLY DATA'!$B180)</f>
        <v>357.5</v>
      </c>
      <c r="BC180" s="211">
        <f t="shared" si="120"/>
        <v>-6.9444444444444198E-3</v>
      </c>
      <c r="BD180" s="169">
        <f>AVERAGEIFS('WEEKLY DATA'!BD$11:BD$14577,'WEEKLY DATA'!$A$11:$A$14577,'MONTHLY DATA'!$A180,'WEEKLY DATA'!$B$11:$B$14577,'MONTHLY DATA'!$B180)</f>
        <v>335</v>
      </c>
      <c r="BE180" s="78">
        <f>AVERAGEIFS('WEEKLY DATA'!BE$11:BE$14577,'WEEKLY DATA'!$A$11:$A$14577,'MONTHLY DATA'!$A180,'WEEKLY DATA'!$B$11:$B$14577,'MONTHLY DATA'!$B180)</f>
        <v>345</v>
      </c>
      <c r="BF180" s="78">
        <f>AVERAGEIFS('WEEKLY DATA'!BF$11:BF$14577,'WEEKLY DATA'!$A$11:$A$14577,'MONTHLY DATA'!$A180,'WEEKLY DATA'!$B$11:$B$14577,'MONTHLY DATA'!$B180)</f>
        <v>340</v>
      </c>
      <c r="BG180" s="211">
        <f t="shared" si="121"/>
        <v>-3.546099290780147E-2</v>
      </c>
      <c r="BH180" s="169">
        <f>AVERAGEIFS('WEEKLY DATA'!BH$11:BH$14577,'WEEKLY DATA'!$A$11:$A$14577,'MONTHLY DATA'!$A180,'WEEKLY DATA'!$B$11:$B$14577,'MONTHLY DATA'!$B180)</f>
        <v>365</v>
      </c>
      <c r="BI180" s="78">
        <f>AVERAGEIFS('WEEKLY DATA'!BI$11:BI$14577,'WEEKLY DATA'!$A$11:$A$14577,'MONTHLY DATA'!$A180,'WEEKLY DATA'!$B$11:$B$14577,'MONTHLY DATA'!$B180)</f>
        <v>375</v>
      </c>
      <c r="BJ180" s="78">
        <f>AVERAGEIFS('WEEKLY DATA'!BJ$11:BJ$14577,'WEEKLY DATA'!$A$11:$A$14577,'MONTHLY DATA'!$A180,'WEEKLY DATA'!$B$11:$B$14577,'MONTHLY DATA'!$B180)</f>
        <v>370</v>
      </c>
      <c r="BK180" s="211">
        <f t="shared" si="122"/>
        <v>0</v>
      </c>
      <c r="BL180" s="169">
        <f>AVERAGEIFS('WEEKLY DATA'!BL$11:BL$14577,'WEEKLY DATA'!$A$11:$A$14577,'MONTHLY DATA'!$A180,'WEEKLY DATA'!$B$11:$B$14577,'MONTHLY DATA'!$B180)</f>
        <v>341.25</v>
      </c>
      <c r="BM180" s="78">
        <f>AVERAGEIFS('WEEKLY DATA'!BM$11:BM$14577,'WEEKLY DATA'!$A$11:$A$14577,'MONTHLY DATA'!$A180,'WEEKLY DATA'!$B$11:$B$14577,'MONTHLY DATA'!$B180)</f>
        <v>351.25</v>
      </c>
      <c r="BN180" s="78">
        <f>AVERAGEIFS('WEEKLY DATA'!BN$11:BN$14577,'WEEKLY DATA'!$A$11:$A$14577,'MONTHLY DATA'!$A180,'WEEKLY DATA'!$B$11:$B$14577,'MONTHLY DATA'!$B180)</f>
        <v>346.25</v>
      </c>
      <c r="BO180" s="211">
        <f t="shared" si="123"/>
        <v>-4.482758620689653E-2</v>
      </c>
      <c r="BP180" s="78">
        <f>AVERAGEIFS('WEEKLY DATA'!BP$11:BP$14577,'WEEKLY DATA'!$A$11:$A$14577,'MONTHLY DATA'!$A180,'WEEKLY DATA'!$B$11:$B$14577,'MONTHLY DATA'!$B180)</f>
        <v>361.25</v>
      </c>
      <c r="BQ180" s="78">
        <f>AVERAGEIFS('WEEKLY DATA'!BQ$11:BQ$14577,'WEEKLY DATA'!$A$11:$A$14577,'MONTHLY DATA'!$A180,'WEEKLY DATA'!$B$11:$B$14577,'MONTHLY DATA'!$B180)</f>
        <v>371.25</v>
      </c>
      <c r="BR180" s="78">
        <f>AVERAGEIFS('WEEKLY DATA'!BR$11:BR$14577,'WEEKLY DATA'!$A$11:$A$14577,'MONTHLY DATA'!$A180,'WEEKLY DATA'!$B$11:$B$14577,'MONTHLY DATA'!$B180)</f>
        <v>366.25</v>
      </c>
      <c r="BS180" s="211">
        <f t="shared" si="124"/>
        <v>-1.8425460636515956E-2</v>
      </c>
      <c r="BT180" s="78">
        <f>AVERAGEIFS('WEEKLY DATA'!BT$11:BT$14577,'WEEKLY DATA'!$A$11:$A$14577,'MONTHLY DATA'!$A180,'WEEKLY DATA'!$B$11:$B$14577,'MONTHLY DATA'!$B180)</f>
        <v>322.5</v>
      </c>
      <c r="BU180" s="78">
        <f>AVERAGEIFS('WEEKLY DATA'!BU$11:BU$14577,'WEEKLY DATA'!$A$11:$A$14577,'MONTHLY DATA'!$A180,'WEEKLY DATA'!$B$11:$B$14577,'MONTHLY DATA'!$B180)</f>
        <v>332.5</v>
      </c>
      <c r="BV180" s="78">
        <f>AVERAGEIFS('WEEKLY DATA'!BV$11:BV$14577,'WEEKLY DATA'!$A$11:$A$14577,'MONTHLY DATA'!$A180,'WEEKLY DATA'!$B$11:$B$14577,'MONTHLY DATA'!$B180)</f>
        <v>327.5</v>
      </c>
      <c r="BW180" s="211">
        <f t="shared" si="125"/>
        <v>-1.6885553470919357E-2</v>
      </c>
      <c r="BX180" s="78">
        <f>AVERAGEIFS('WEEKLY DATA'!BX$11:BX$14577,'WEEKLY DATA'!$A$11:$A$14577,'MONTHLY DATA'!$A180,'WEEKLY DATA'!$B$11:$B$14577,'MONTHLY DATA'!$B180)</f>
        <v>479.375</v>
      </c>
      <c r="BY180" s="78">
        <f>AVERAGEIFS('WEEKLY DATA'!BY$11:BY$14577,'WEEKLY DATA'!$A$11:$A$14577,'MONTHLY DATA'!$A180,'WEEKLY DATA'!$B$11:$B$14577,'MONTHLY DATA'!$B180)</f>
        <v>489.375</v>
      </c>
      <c r="BZ180" s="78">
        <f>AVERAGEIFS('WEEKLY DATA'!BZ$11:BZ$14577,'WEEKLY DATA'!$A$11:$A$14577,'MONTHLY DATA'!$A180,'WEEKLY DATA'!$B$11:$B$14577,'MONTHLY DATA'!$B180)</f>
        <v>484.375</v>
      </c>
      <c r="CA180" s="211">
        <f t="shared" si="126"/>
        <v>-1.2886597938144284E-3</v>
      </c>
      <c r="CB180" s="78">
        <f>AVERAGEIFS('WEEKLY DATA'!CB$11:CB$14577,'WEEKLY DATA'!$A$11:$A$14577,'MONTHLY DATA'!$A180,'WEEKLY DATA'!$B$11:$B$14577,'MONTHLY DATA'!$B180)</f>
        <v>536.25</v>
      </c>
      <c r="CC180" s="78">
        <f>AVERAGEIFS('WEEKLY DATA'!CC$11:CC$14577,'WEEKLY DATA'!$A$11:$A$14577,'MONTHLY DATA'!$A180,'WEEKLY DATA'!$B$11:$B$14577,'MONTHLY DATA'!$B180)</f>
        <v>546.25</v>
      </c>
      <c r="CD180" s="78">
        <f>AVERAGEIFS('WEEKLY DATA'!CD$11:CD$14577,'WEEKLY DATA'!$A$11:$A$14577,'MONTHLY DATA'!$A180,'WEEKLY DATA'!$B$11:$B$14577,'MONTHLY DATA'!$B180)</f>
        <v>541.25</v>
      </c>
      <c r="CE180" s="211">
        <f t="shared" si="127"/>
        <v>-7.5280298985584637E-2</v>
      </c>
      <c r="CF180" s="78">
        <f>AVERAGEIFS('WEEKLY DATA'!CF$11:CF$14577,'WEEKLY DATA'!$A$11:$A$14577,'MONTHLY DATA'!$A180,'WEEKLY DATA'!$B$11:$B$14577,'MONTHLY DATA'!$B180)</f>
        <v>327.5</v>
      </c>
      <c r="CG180" s="78">
        <f>AVERAGEIFS('WEEKLY DATA'!CG$11:CG$14577,'WEEKLY DATA'!$A$11:$A$14577,'MONTHLY DATA'!$A180,'WEEKLY DATA'!$B$11:$B$14577,'MONTHLY DATA'!$B180)</f>
        <v>337.5</v>
      </c>
      <c r="CH180" s="78">
        <f>AVERAGEIFS('WEEKLY DATA'!CH$11:CH$14577,'WEEKLY DATA'!$A$11:$A$14577,'MONTHLY DATA'!$A180,'WEEKLY DATA'!$B$11:$B$14577,'MONTHLY DATA'!$B180)</f>
        <v>332.5</v>
      </c>
      <c r="CI180" s="211">
        <f t="shared" si="128"/>
        <v>-3.4482758620689613E-2</v>
      </c>
      <c r="CJ180" s="78">
        <f>AVERAGEIFS('WEEKLY DATA'!CJ$11:CJ$14577,'WEEKLY DATA'!$A$11:$A$14577,'MONTHLY DATA'!$A180,'WEEKLY DATA'!$B$11:$B$14577,'MONTHLY DATA'!$B180)</f>
        <v>307.5</v>
      </c>
      <c r="CK180" s="78">
        <f>AVERAGEIFS('WEEKLY DATA'!CK$11:CK$14577,'WEEKLY DATA'!$A$11:$A$14577,'MONTHLY DATA'!$A180,'WEEKLY DATA'!$B$11:$B$14577,'MONTHLY DATA'!$B180)</f>
        <v>317.5</v>
      </c>
      <c r="CL180" s="78">
        <f>AVERAGEIFS('WEEKLY DATA'!CL$11:CL$14577,'WEEKLY DATA'!$A$11:$A$14577,'MONTHLY DATA'!$A180,'WEEKLY DATA'!$B$11:$B$14577,'MONTHLY DATA'!$B180)</f>
        <v>312.5</v>
      </c>
      <c r="CM180" s="211">
        <f t="shared" si="129"/>
        <v>-3.7536092396535103E-2</v>
      </c>
      <c r="CN180" s="78">
        <f>AVERAGEIFS('WEEKLY DATA'!CN$11:CN$14577,'WEEKLY DATA'!$A$11:$A$14577,'MONTHLY DATA'!$A180,'WEEKLY DATA'!$B$11:$B$14577,'MONTHLY DATA'!$B180)</f>
        <v>479.375</v>
      </c>
      <c r="CO180" s="78">
        <f>AVERAGEIFS('WEEKLY DATA'!CO$11:CO$14577,'WEEKLY DATA'!$A$11:$A$14577,'MONTHLY DATA'!$A180,'WEEKLY DATA'!$B$11:$B$14577,'MONTHLY DATA'!$B180)</f>
        <v>489.375</v>
      </c>
      <c r="CP180" s="78">
        <f>AVERAGEIFS('WEEKLY DATA'!CP$11:CP$14577,'WEEKLY DATA'!$A$11:$A$14577,'MONTHLY DATA'!$A180,'WEEKLY DATA'!$B$11:$B$14577,'MONTHLY DATA'!$B180)</f>
        <v>484.375</v>
      </c>
      <c r="CQ180" s="211">
        <f t="shared" si="130"/>
        <v>-1.2886597938144284E-3</v>
      </c>
      <c r="CR180" s="78">
        <f>AVERAGEIFS('WEEKLY DATA'!CR$11:CR$14577,'WEEKLY DATA'!$A$11:$A$14577,'MONTHLY DATA'!$A180,'WEEKLY DATA'!$B$11:$B$14577,'MONTHLY DATA'!$B180)</f>
        <v>512.5</v>
      </c>
      <c r="CS180" s="78">
        <f>AVERAGEIFS('WEEKLY DATA'!CS$11:CS$14577,'WEEKLY DATA'!$A$11:$A$14577,'MONTHLY DATA'!$A180,'WEEKLY DATA'!$B$11:$B$14577,'MONTHLY DATA'!$B180)</f>
        <v>522.5</v>
      </c>
      <c r="CT180" s="78">
        <f>AVERAGEIFS('WEEKLY DATA'!CT$11:CT$14577,'WEEKLY DATA'!$A$11:$A$14577,'MONTHLY DATA'!$A180,'WEEKLY DATA'!$B$11:$B$14577,'MONTHLY DATA'!$B180)</f>
        <v>517.5</v>
      </c>
      <c r="CU180" s="211">
        <f t="shared" si="131"/>
        <v>-7.999999999999996E-2</v>
      </c>
      <c r="CV180" s="169">
        <f>AVERAGEIFS('WEEKLY DATA'!CV$11:CV$14577,'WEEKLY DATA'!$A$11:$A$14577,'MONTHLY DATA'!$A180,'WEEKLY DATA'!$B$11:$B$14577,'MONTHLY DATA'!$B180)</f>
        <v>357.5</v>
      </c>
      <c r="CW180" s="78">
        <f>AVERAGEIFS('WEEKLY DATA'!CW$11:CW$14577,'WEEKLY DATA'!$A$11:$A$14577,'MONTHLY DATA'!$A180,'WEEKLY DATA'!$B$11:$B$14577,'MONTHLY DATA'!$B180)</f>
        <v>367.5</v>
      </c>
      <c r="CX180" s="78">
        <f>AVERAGEIFS('WEEKLY DATA'!CX$11:CX$14577,'WEEKLY DATA'!$A$11:$A$14577,'MONTHLY DATA'!$A180,'WEEKLY DATA'!$B$11:$B$14577,'MONTHLY DATA'!$B180)</f>
        <v>362.5</v>
      </c>
      <c r="CY180" s="211">
        <f t="shared" si="132"/>
        <v>-2.1922428330522714E-2</v>
      </c>
      <c r="CZ180" s="169">
        <f>AVERAGEIFS('WEEKLY DATA'!CZ$11:CZ$14577,'WEEKLY DATA'!$A$11:$A$14577,'MONTHLY DATA'!$A180,'WEEKLY DATA'!$B$11:$B$14577,'MONTHLY DATA'!$B180)</f>
        <v>332.5</v>
      </c>
      <c r="DA180" s="78">
        <f>AVERAGEIFS('WEEKLY DATA'!DA$11:DA$14577,'WEEKLY DATA'!$A$11:$A$14577,'MONTHLY DATA'!$A180,'WEEKLY DATA'!$B$11:$B$14577,'MONTHLY DATA'!$B180)</f>
        <v>342.5</v>
      </c>
      <c r="DB180" s="78">
        <f>AVERAGEIFS('WEEKLY DATA'!DB$11:DB$14577,'WEEKLY DATA'!$A$11:$A$14577,'MONTHLY DATA'!$A180,'WEEKLY DATA'!$B$11:$B$14577,'MONTHLY DATA'!$B180)</f>
        <v>337.5</v>
      </c>
      <c r="DC180" s="211">
        <f t="shared" si="133"/>
        <v>-2.4390243902439046E-2</v>
      </c>
      <c r="DD180" s="78">
        <f>AVERAGEIFS('WEEKLY DATA'!DD$11:DD$14577,'WEEKLY DATA'!$A$11:$A$14577,'MONTHLY DATA'!$A180,'WEEKLY DATA'!$B$11:$B$14577,'MONTHLY DATA'!$B180)</f>
        <v>479.375</v>
      </c>
      <c r="DE180" s="78">
        <f>AVERAGEIFS('WEEKLY DATA'!DE$11:DE$14577,'WEEKLY DATA'!$A$11:$A$14577,'MONTHLY DATA'!$A180,'WEEKLY DATA'!$B$11:$B$14577,'MONTHLY DATA'!$B180)</f>
        <v>489.375</v>
      </c>
      <c r="DF180" s="78">
        <f>AVERAGEIFS('WEEKLY DATA'!DF$11:DF$14577,'WEEKLY DATA'!$A$11:$A$14577,'MONTHLY DATA'!$A180,'WEEKLY DATA'!$B$11:$B$14577,'MONTHLY DATA'!$B180)</f>
        <v>484.375</v>
      </c>
      <c r="DG180" s="211">
        <f t="shared" si="134"/>
        <v>-1.2886597938144284E-3</v>
      </c>
      <c r="DH180" s="78">
        <f>AVERAGEIFS('WEEKLY DATA'!DH$11:DH$14577,'WEEKLY DATA'!$A$11:$A$14577,'MONTHLY DATA'!$A180,'WEEKLY DATA'!$B$11:$B$14577,'MONTHLY DATA'!$B180)</f>
        <v>527.5</v>
      </c>
      <c r="DI180" s="78">
        <f>AVERAGEIFS('WEEKLY DATA'!DI$11:DI$14577,'WEEKLY DATA'!$A$11:$A$14577,'MONTHLY DATA'!$A180,'WEEKLY DATA'!$B$11:$B$14577,'MONTHLY DATA'!$B180)</f>
        <v>537.5</v>
      </c>
      <c r="DJ180" s="78">
        <f>AVERAGEIFS('WEEKLY DATA'!DJ$11:DJ$14577,'WEEKLY DATA'!$A$11:$A$14577,'MONTHLY DATA'!$A180,'WEEKLY DATA'!$B$11:$B$14577,'MONTHLY DATA'!$B180)</f>
        <v>532.5</v>
      </c>
      <c r="DK180" s="211">
        <f t="shared" si="135"/>
        <v>-7.7922077922077948E-2</v>
      </c>
      <c r="DL180" s="169">
        <f>AVERAGEIFS('WEEKLY DATA'!DL$11:DL$14577,'WEEKLY DATA'!$A$11:$A$14577,'MONTHLY DATA'!$A180,'WEEKLY DATA'!$B$11:$B$14577,'MONTHLY DATA'!$B180)</f>
        <v>314.375</v>
      </c>
      <c r="DM180" s="78">
        <f>AVERAGEIFS('WEEKLY DATA'!DM$11:DM$14577,'WEEKLY DATA'!$A$11:$A$14577,'MONTHLY DATA'!$A180,'WEEKLY DATA'!$B$11:$B$14577,'MONTHLY DATA'!$B180)</f>
        <v>324.375</v>
      </c>
      <c r="DN180" s="78">
        <f>AVERAGEIFS('WEEKLY DATA'!DN$11:DN$14577,'WEEKLY DATA'!$A$11:$A$14577,'MONTHLY DATA'!$A180,'WEEKLY DATA'!$B$11:$B$14577,'MONTHLY DATA'!$B180)</f>
        <v>319.375</v>
      </c>
      <c r="DO180" s="211">
        <f t="shared" si="136"/>
        <v>-1.9193857965451033E-2</v>
      </c>
      <c r="DP180" s="78">
        <f>AVERAGEIFS('WEEKLY DATA'!DP$11:DP$14577,'WEEKLY DATA'!$A$11:$A$14577,'MONTHLY DATA'!$A180,'WEEKLY DATA'!$B$11:$B$14577,'MONTHLY DATA'!$B180)</f>
        <v>299.375</v>
      </c>
      <c r="DQ180" s="78">
        <f>AVERAGEIFS('WEEKLY DATA'!DQ$11:DQ$14577,'WEEKLY DATA'!$A$11:$A$14577,'MONTHLY DATA'!$A180,'WEEKLY DATA'!$B$11:$B$14577,'MONTHLY DATA'!$B180)</f>
        <v>309.375</v>
      </c>
      <c r="DR180" s="78">
        <f>AVERAGEIFS('WEEKLY DATA'!DR$11:DR$14577,'WEEKLY DATA'!$A$11:$A$14577,'MONTHLY DATA'!$A180,'WEEKLY DATA'!$B$11:$B$14577,'MONTHLY DATA'!$B180)</f>
        <v>304.375</v>
      </c>
      <c r="DS180" s="211">
        <f t="shared" si="137"/>
        <v>-2.7944111776447067E-2</v>
      </c>
      <c r="DT180" s="78">
        <f>AVERAGEIFS('WEEKLY DATA'!DT$11:DT$14577,'WEEKLY DATA'!$A$11:$A$14577,'MONTHLY DATA'!$A180,'WEEKLY DATA'!$B$11:$B$14577,'MONTHLY DATA'!$B180)</f>
        <v>479.375</v>
      </c>
      <c r="DU180" s="78">
        <f>AVERAGEIFS('WEEKLY DATA'!DU$11:DU$14577,'WEEKLY DATA'!$A$11:$A$14577,'MONTHLY DATA'!$A180,'WEEKLY DATA'!$B$11:$B$14577,'MONTHLY DATA'!$B180)</f>
        <v>489.375</v>
      </c>
      <c r="DV180" s="78">
        <f>AVERAGEIFS('WEEKLY DATA'!DV$11:DV$14577,'WEEKLY DATA'!$A$11:$A$14577,'MONTHLY DATA'!$A180,'WEEKLY DATA'!$B$11:$B$14577,'MONTHLY DATA'!$B180)</f>
        <v>484.375</v>
      </c>
      <c r="DW180" s="211">
        <f t="shared" si="138"/>
        <v>-1.2886597938144284E-3</v>
      </c>
      <c r="DX180" s="78">
        <f>AVERAGEIFS('WEEKLY DATA'!DX$11:DX$14577,'WEEKLY DATA'!$A$11:$A$14577,'MONTHLY DATA'!$A180,'WEEKLY DATA'!$B$11:$B$14577,'MONTHLY DATA'!$B180)</f>
        <v>512.5</v>
      </c>
      <c r="DY180" s="78">
        <f>AVERAGEIFS('WEEKLY DATA'!DY$11:DY$14577,'WEEKLY DATA'!$A$11:$A$14577,'MONTHLY DATA'!$A180,'WEEKLY DATA'!$B$11:$B$14577,'MONTHLY DATA'!$B180)</f>
        <v>522.5</v>
      </c>
      <c r="DZ180" s="78">
        <f>AVERAGEIFS('WEEKLY DATA'!DZ$11:DZ$14577,'WEEKLY DATA'!$A$11:$A$14577,'MONTHLY DATA'!$A180,'WEEKLY DATA'!$B$11:$B$14577,'MONTHLY DATA'!$B180)</f>
        <v>517.5</v>
      </c>
      <c r="EA180" s="211">
        <f t="shared" si="139"/>
        <v>-7.999999999999996E-2</v>
      </c>
      <c r="EB180" s="78">
        <f>AVERAGEIFS('WEEKLY DATA'!EB$11:EB$14577,'WEEKLY DATA'!$A$11:$A$14577,'MONTHLY DATA'!$A180,'WEEKLY DATA'!$B$11:$B$14577,'MONTHLY DATA'!$B180)</f>
        <v>354.375</v>
      </c>
      <c r="EC180" s="78">
        <f>AVERAGEIFS('WEEKLY DATA'!EC$11:EC$14577,'WEEKLY DATA'!$A$11:$A$14577,'MONTHLY DATA'!$A180,'WEEKLY DATA'!$B$11:$B$14577,'MONTHLY DATA'!$B180)</f>
        <v>364.375</v>
      </c>
      <c r="ED180" s="78">
        <f>AVERAGEIFS('WEEKLY DATA'!ED$11:ED$14577,'WEEKLY DATA'!$A$11:$A$14577,'MONTHLY DATA'!$A180,'WEEKLY DATA'!$B$11:$B$14577,'MONTHLY DATA'!$B180)</f>
        <v>359.375</v>
      </c>
      <c r="EE180" s="211">
        <f t="shared" si="140"/>
        <v>-1.7933390264730953E-2</v>
      </c>
      <c r="EF180" s="169">
        <f>AVERAGEIFS('WEEKLY DATA'!EF$11:EF$14577,'WEEKLY DATA'!$A$11:$A$14577,'MONTHLY DATA'!$A180,'WEEKLY DATA'!$B$11:$B$14577,'MONTHLY DATA'!$B180)</f>
        <v>308.125</v>
      </c>
      <c r="EG180" s="78">
        <f>AVERAGEIFS('WEEKLY DATA'!EG$11:EG$14577,'WEEKLY DATA'!$A$11:$A$14577,'MONTHLY DATA'!$A180,'WEEKLY DATA'!$B$11:$B$14577,'MONTHLY DATA'!$B180)</f>
        <v>318.125</v>
      </c>
      <c r="EH180" s="78">
        <f>AVERAGEIFS('WEEKLY DATA'!EH$11:EH$14577,'WEEKLY DATA'!$A$11:$A$14577,'MONTHLY DATA'!$A180,'WEEKLY DATA'!$B$11:$B$14577,'MONTHLY DATA'!$B180)</f>
        <v>313.125</v>
      </c>
      <c r="EI180" s="211">
        <f t="shared" si="141"/>
        <v>-1.4749262536873142E-2</v>
      </c>
      <c r="EJ180" s="78">
        <f>AVERAGEIFS('WEEKLY DATA'!EJ$11:EJ$14577,'WEEKLY DATA'!$A$11:$A$14577,'MONTHLY DATA'!$A180,'WEEKLY DATA'!$B$11:$B$14577,'MONTHLY DATA'!$B180)</f>
        <v>474.375</v>
      </c>
      <c r="EK180" s="78">
        <f>AVERAGEIFS('WEEKLY DATA'!EK$11:EK$14577,'WEEKLY DATA'!$A$11:$A$14577,'MONTHLY DATA'!$A180,'WEEKLY DATA'!$B$11:$B$14577,'MONTHLY DATA'!$B180)</f>
        <v>484.375</v>
      </c>
      <c r="EL180" s="78">
        <f>AVERAGEIFS('WEEKLY DATA'!EL$11:EL$14577,'WEEKLY DATA'!$A$11:$A$14577,'MONTHLY DATA'!$A180,'WEEKLY DATA'!$B$11:$B$14577,'MONTHLY DATA'!$B180)</f>
        <v>479.375</v>
      </c>
      <c r="EM180" s="211">
        <f t="shared" si="142"/>
        <v>-1.3020833333333703E-3</v>
      </c>
      <c r="EN180" s="78">
        <f>AVERAGEIFS('WEEKLY DATA'!EN$11:EN$14577,'WEEKLY DATA'!$A$11:$A$14577,'MONTHLY DATA'!$A180,'WEEKLY DATA'!$B$11:$B$14577,'MONTHLY DATA'!$B180)</f>
        <v>557.5</v>
      </c>
      <c r="EO180" s="78">
        <f>AVERAGEIFS('WEEKLY DATA'!EO$11:EO$14577,'WEEKLY DATA'!$A$11:$A$14577,'MONTHLY DATA'!$A180,'WEEKLY DATA'!$B$11:$B$14577,'MONTHLY DATA'!$B180)</f>
        <v>567.5</v>
      </c>
      <c r="EP180" s="78">
        <f>AVERAGEIFS('WEEKLY DATA'!EP$11:EP$14577,'WEEKLY DATA'!$A$11:$A$14577,'MONTHLY DATA'!$A180,'WEEKLY DATA'!$B$11:$B$14577,'MONTHLY DATA'!$B180)</f>
        <v>562.5</v>
      </c>
      <c r="EQ180" s="211">
        <f t="shared" si="143"/>
        <v>-7.407407407407407E-2</v>
      </c>
      <c r="ER180" s="78">
        <f>AVERAGEIFS('WEEKLY DATA'!ER$11:ER$14577,'WEEKLY DATA'!$A$11:$A$14577,'MONTHLY DATA'!$A180,'WEEKLY DATA'!$B$11:$B$14577,'MONTHLY DATA'!$B180)</f>
        <v>326.875</v>
      </c>
      <c r="ES180" s="78">
        <f>AVERAGEIFS('WEEKLY DATA'!ES$11:ES$14577,'WEEKLY DATA'!$A$11:$A$14577,'MONTHLY DATA'!$A180,'WEEKLY DATA'!$B$11:$B$14577,'MONTHLY DATA'!$B180)</f>
        <v>336.875</v>
      </c>
      <c r="ET180" s="78">
        <f>AVERAGEIFS('WEEKLY DATA'!ET$11:ET$14577,'WEEKLY DATA'!$A$11:$A$14577,'MONTHLY DATA'!$A180,'WEEKLY DATA'!$B$11:$B$14577,'MONTHLY DATA'!$B180)</f>
        <v>331.875</v>
      </c>
      <c r="EU180" s="211">
        <f t="shared" si="144"/>
        <v>-5.2631578947368474E-2</v>
      </c>
      <c r="EV180" s="78">
        <f>AVERAGEIFS('WEEKLY DATA'!EV$11:EV$14577,'WEEKLY DATA'!$A$11:$A$14577,'MONTHLY DATA'!$A180,'WEEKLY DATA'!$B$11:$B$14577,'MONTHLY DATA'!$B180)</f>
        <v>294.375</v>
      </c>
      <c r="EW180" s="78">
        <f>AVERAGEIFS('WEEKLY DATA'!EW$11:EW$14577,'WEEKLY DATA'!$A$11:$A$14577,'MONTHLY DATA'!$A180,'WEEKLY DATA'!$B$11:$B$14577,'MONTHLY DATA'!$B180)</f>
        <v>304.375</v>
      </c>
      <c r="EX180" s="78">
        <f>AVERAGEIFS('WEEKLY DATA'!EX$11:EX$14577,'WEEKLY DATA'!$A$11:$A$14577,'MONTHLY DATA'!$A180,'WEEKLY DATA'!$B$11:$B$14577,'MONTHLY DATA'!$B180)</f>
        <v>299.375</v>
      </c>
      <c r="EY180" s="211">
        <f t="shared" si="145"/>
        <v>-3.2323232323232309E-2</v>
      </c>
      <c r="EZ180" s="78">
        <f>AVERAGEIFS('WEEKLY DATA'!EZ$11:EZ$14577,'WEEKLY DATA'!$A$11:$A$14577,'MONTHLY DATA'!$A180,'WEEKLY DATA'!$B$11:$B$14577,'MONTHLY DATA'!$B180)</f>
        <v>474.375</v>
      </c>
      <c r="FA180" s="78">
        <f>AVERAGEIFS('WEEKLY DATA'!FA$11:FA$14577,'WEEKLY DATA'!$A$11:$A$14577,'MONTHLY DATA'!$A180,'WEEKLY DATA'!$B$11:$B$14577,'MONTHLY DATA'!$B180)</f>
        <v>484.375</v>
      </c>
      <c r="FB180" s="78">
        <f>AVERAGEIFS('WEEKLY DATA'!FB$11:FB$14577,'WEEKLY DATA'!$A$11:$A$14577,'MONTHLY DATA'!$A180,'WEEKLY DATA'!$B$11:$B$14577,'MONTHLY DATA'!$B180)</f>
        <v>479.375</v>
      </c>
      <c r="FC180" s="211">
        <f t="shared" si="146"/>
        <v>-1.3020833333333703E-3</v>
      </c>
      <c r="FD180" s="78">
        <f>AVERAGEIFS('WEEKLY DATA'!FD$11:FD$14577,'WEEKLY DATA'!$A$11:$A$14577,'MONTHLY DATA'!$A180,'WEEKLY DATA'!$B$11:$B$14577,'MONTHLY DATA'!$B180)</f>
        <v>405</v>
      </c>
      <c r="FE180" s="78">
        <f>AVERAGEIFS('WEEKLY DATA'!FE$11:FE$14577,'WEEKLY DATA'!$A$11:$A$14577,'MONTHLY DATA'!$A180,'WEEKLY DATA'!$B$11:$B$14577,'MONTHLY DATA'!$B180)</f>
        <v>415</v>
      </c>
      <c r="FF180" s="78">
        <f>AVERAGEIFS('WEEKLY DATA'!FF$11:FF$14577,'WEEKLY DATA'!$A$11:$A$14577,'MONTHLY DATA'!$A180,'WEEKLY DATA'!$B$11:$B$14577,'MONTHLY DATA'!$B180)</f>
        <v>410</v>
      </c>
      <c r="FG180" s="211">
        <f t="shared" si="147"/>
        <v>3.2258064516129004E-2</v>
      </c>
      <c r="FH180" s="78">
        <f>AVERAGEIFS('WEEKLY DATA'!FH$11:FH$14577,'WEEKLY DATA'!$A$11:$A$14577,'MONTHLY DATA'!$A180,'WEEKLY DATA'!$B$11:$B$14577,'MONTHLY DATA'!$B180)</f>
        <v>396.875</v>
      </c>
      <c r="FI180" s="78">
        <f>AVERAGEIFS('WEEKLY DATA'!FI$11:FI$14577,'WEEKLY DATA'!$A$11:$A$14577,'MONTHLY DATA'!$A180,'WEEKLY DATA'!$B$11:$B$14577,'MONTHLY DATA'!$B180)</f>
        <v>406.875</v>
      </c>
      <c r="FJ180" s="78">
        <f>AVERAGEIFS('WEEKLY DATA'!FJ$11:FJ$14577,'WEEKLY DATA'!$A$11:$A$14577,'MONTHLY DATA'!$A180,'WEEKLY DATA'!$B$11:$B$14577,'MONTHLY DATA'!$B180)</f>
        <v>401.875</v>
      </c>
      <c r="FK180" s="211">
        <f t="shared" si="148"/>
        <v>7.7821011673151474E-4</v>
      </c>
      <c r="FL180" s="169">
        <f>AVERAGEIFS('WEEKLY DATA'!FL$11:FL$14577,'WEEKLY DATA'!$A$11:$A$14577,'MONTHLY DATA'!$A180,'WEEKLY DATA'!$B$11:$B$14577,'MONTHLY DATA'!$B180)</f>
        <v>343.125</v>
      </c>
      <c r="FM180" s="78">
        <f>AVERAGEIFS('WEEKLY DATA'!FM$11:FM$14577,'WEEKLY DATA'!$A$11:$A$14577,'MONTHLY DATA'!$A180,'WEEKLY DATA'!$B$11:$B$14577,'MONTHLY DATA'!$B180)</f>
        <v>353.125</v>
      </c>
      <c r="FN180" s="78">
        <f>AVERAGEIFS('WEEKLY DATA'!FN$11:FN$14577,'WEEKLY DATA'!$A$11:$A$14577,'MONTHLY DATA'!$A180,'WEEKLY DATA'!$B$11:$B$14577,'MONTHLY DATA'!$B180)</f>
        <v>348.125</v>
      </c>
      <c r="FO180" s="211">
        <f t="shared" si="149"/>
        <v>0</v>
      </c>
      <c r="FP180" s="78"/>
      <c r="FQ180" s="78"/>
      <c r="FR180" s="78"/>
      <c r="FS180" s="211"/>
      <c r="FT180" s="78">
        <f>AVERAGEIFS('WEEKLY DATA'!FT$11:FT$14577,'WEEKLY DATA'!$A$11:$A$14577,'MONTHLY DATA'!$A180,'WEEKLY DATA'!$B$11:$B$14577,'MONTHLY DATA'!$B180)</f>
        <v>498.125</v>
      </c>
      <c r="FU180" s="78">
        <f>AVERAGEIFS('WEEKLY DATA'!FU$11:FU$14577,'WEEKLY DATA'!$A$11:$A$14577,'MONTHLY DATA'!$A180,'WEEKLY DATA'!$B$11:$B$14577,'MONTHLY DATA'!$B180)</f>
        <v>508.125</v>
      </c>
      <c r="FV180" s="78">
        <f>AVERAGEIFS('WEEKLY DATA'!FV$11:FV$14577,'WEEKLY DATA'!$A$11:$A$14577,'MONTHLY DATA'!$A180,'WEEKLY DATA'!$B$11:$B$14577,'MONTHLY DATA'!$B180)</f>
        <v>503.125</v>
      </c>
      <c r="FW180" s="211">
        <f t="shared" si="151"/>
        <v>4.8177083333333259E-2</v>
      </c>
      <c r="FX180" s="78">
        <f>AVERAGEIFS('WEEKLY DATA'!FX$11:FX$14577,'WEEKLY DATA'!$A$11:$A$14577,'MONTHLY DATA'!$A180,'WEEKLY DATA'!$B$11:$B$14577,'MONTHLY DATA'!$B180)</f>
        <v>442.5</v>
      </c>
      <c r="FY180" s="78">
        <f>AVERAGEIFS('WEEKLY DATA'!FY$11:FY$14577,'WEEKLY DATA'!$A$11:$A$14577,'MONTHLY DATA'!$A180,'WEEKLY DATA'!$B$11:$B$14577,'MONTHLY DATA'!$B180)</f>
        <v>452.5</v>
      </c>
      <c r="FZ180" s="78">
        <f>AVERAGEIFS('WEEKLY DATA'!FZ$11:FZ$14577,'WEEKLY DATA'!$A$11:$A$14577,'MONTHLY DATA'!$A180,'WEEKLY DATA'!$B$11:$B$14577,'MONTHLY DATA'!$B180)</f>
        <v>447.5</v>
      </c>
      <c r="GA180" s="211">
        <f t="shared" si="152"/>
        <v>-4.0857334226389819E-2</v>
      </c>
      <c r="GB180" s="78">
        <f>AVERAGEIFS('WEEKLY DATA'!GB$11:GB$14577,'WEEKLY DATA'!$A$11:$A$14577,'MONTHLY DATA'!$A180,'WEEKLY DATA'!$B$11:$B$14577,'MONTHLY DATA'!$B180)</f>
        <v>447.5</v>
      </c>
      <c r="GC180" s="78">
        <f>AVERAGEIFS('WEEKLY DATA'!GC$11:GC$14577,'WEEKLY DATA'!$A$11:$A$14577,'MONTHLY DATA'!$A180,'WEEKLY DATA'!$B$11:$B$14577,'MONTHLY DATA'!$B180)</f>
        <v>457.5</v>
      </c>
      <c r="GD180" s="78">
        <f>AVERAGEIFS('WEEKLY DATA'!GD$11:GD$14577,'WEEKLY DATA'!$A$11:$A$14577,'MONTHLY DATA'!$A180,'WEEKLY DATA'!$B$11:$B$14577,'MONTHLY DATA'!$B180)</f>
        <v>452.5</v>
      </c>
      <c r="GE180" s="211">
        <f t="shared" si="153"/>
        <v>-1.7639077340569909E-2</v>
      </c>
      <c r="GF180" s="169">
        <f>AVERAGEIFS('WEEKLY DATA'!GF$11:GF$14577,'WEEKLY DATA'!$A$11:$A$14577,'MONTHLY DATA'!$A180,'WEEKLY DATA'!$B$11:$B$14577,'MONTHLY DATA'!$B180)</f>
        <v>422.5</v>
      </c>
      <c r="GG180" s="78">
        <f>AVERAGEIFS('WEEKLY DATA'!GG$11:GG$14577,'WEEKLY DATA'!$A$11:$A$14577,'MONTHLY DATA'!$A180,'WEEKLY DATA'!$B$11:$B$14577,'MONTHLY DATA'!$B180)</f>
        <v>432.5</v>
      </c>
      <c r="GH180" s="78">
        <f>AVERAGEIFS('WEEKLY DATA'!GH$11:GH$14577,'WEEKLY DATA'!$A$11:$A$14577,'MONTHLY DATA'!$A180,'WEEKLY DATA'!$B$11:$B$14577,'MONTHLY DATA'!$B180)</f>
        <v>427.5</v>
      </c>
      <c r="GI180" s="211">
        <f t="shared" si="154"/>
        <v>-1.9354838709677469E-2</v>
      </c>
      <c r="GJ180" s="78">
        <f>AVERAGEIFS('WEEKLY DATA'!GJ$11:GJ$14577,'WEEKLY DATA'!$A$11:$A$14577,'MONTHLY DATA'!$A180,'WEEKLY DATA'!$B$11:$B$14577,'MONTHLY DATA'!$B180)</f>
        <v>489.375</v>
      </c>
      <c r="GK180" s="78">
        <f>AVERAGEIFS('WEEKLY DATA'!GK$11:GK$14577,'WEEKLY DATA'!$A$11:$A$14577,'MONTHLY DATA'!$A180,'WEEKLY DATA'!$B$11:$B$14577,'MONTHLY DATA'!$B180)</f>
        <v>499.375</v>
      </c>
      <c r="GL180" s="78">
        <f>AVERAGEIFS('WEEKLY DATA'!GL$11:GL$14577,'WEEKLY DATA'!$A$11:$A$14577,'MONTHLY DATA'!$A180,'WEEKLY DATA'!$B$11:$B$14577,'MONTHLY DATA'!$B180)</f>
        <v>494.375</v>
      </c>
      <c r="GM180" s="211">
        <f t="shared" si="155"/>
        <v>-1.2626262626262985E-3</v>
      </c>
      <c r="GN180" s="78">
        <f>AVERAGEIFS('WEEKLY DATA'!GN$11:GN$14577,'WEEKLY DATA'!$A$11:$A$14577,'MONTHLY DATA'!$A180,'WEEKLY DATA'!$B$11:$B$14577,'MONTHLY DATA'!$B180)</f>
        <v>617.5</v>
      </c>
      <c r="GO180" s="78">
        <f>AVERAGEIFS('WEEKLY DATA'!GO$11:GO$14577,'WEEKLY DATA'!$A$11:$A$14577,'MONTHLY DATA'!$A180,'WEEKLY DATA'!$B$11:$B$14577,'MONTHLY DATA'!$B180)</f>
        <v>627.5</v>
      </c>
      <c r="GP180" s="78">
        <f>AVERAGEIFS('WEEKLY DATA'!GP$11:GP$14577,'WEEKLY DATA'!$A$11:$A$14577,'MONTHLY DATA'!$A180,'WEEKLY DATA'!$B$11:$B$14577,'MONTHLY DATA'!$B180)</f>
        <v>622.5</v>
      </c>
      <c r="GQ180" s="211">
        <f t="shared" si="156"/>
        <v>-6.7415730337078705E-2</v>
      </c>
      <c r="GR180" s="78"/>
    </row>
    <row r="181" spans="1:201" ht="15.75" x14ac:dyDescent="0.25">
      <c r="A181">
        <f t="shared" si="106"/>
        <v>3</v>
      </c>
      <c r="B181">
        <f t="shared" si="107"/>
        <v>2024</v>
      </c>
      <c r="C181" s="86">
        <v>45352</v>
      </c>
      <c r="D181" s="78">
        <f>AVERAGEIFS('WEEKLY DATA'!D$11:D$14577,'WEEKLY DATA'!$A$11:$A$14577,'MONTHLY DATA'!$A181,'WEEKLY DATA'!$B$11:$B$14577,'MONTHLY DATA'!$B181)</f>
        <v>369.5</v>
      </c>
      <c r="E181" s="78">
        <f>AVERAGEIFS('WEEKLY DATA'!E$11:E$14577,'WEEKLY DATA'!$A$11:$A$14577,'MONTHLY DATA'!$A181,'WEEKLY DATA'!$B$11:$B$14577,'MONTHLY DATA'!$B181)</f>
        <v>379.5</v>
      </c>
      <c r="F181" s="78">
        <f>AVERAGEIFS('WEEKLY DATA'!F$11:F$14577,'WEEKLY DATA'!$A$11:$A$14577,'MONTHLY DATA'!$A181,'WEEKLY DATA'!$B$11:$B$14577,'MONTHLY DATA'!$B181)</f>
        <v>374.5</v>
      </c>
      <c r="G181" s="211">
        <f t="shared" si="108"/>
        <v>-5.4889589905362746E-2</v>
      </c>
      <c r="H181" s="169">
        <f>AVERAGEIFS('WEEKLY DATA'!H$11:H$14577,'WEEKLY DATA'!$A$11:$A$14577,'MONTHLY DATA'!$A181,'WEEKLY DATA'!$B$11:$B$14577,'MONTHLY DATA'!$B181)</f>
        <v>373</v>
      </c>
      <c r="I181" s="78">
        <f>AVERAGEIFS('WEEKLY DATA'!I$11:I$14577,'WEEKLY DATA'!$A$11:$A$14577,'MONTHLY DATA'!$A181,'WEEKLY DATA'!$B$11:$B$14577,'MONTHLY DATA'!$B181)</f>
        <v>383</v>
      </c>
      <c r="J181" s="78">
        <f>AVERAGEIFS('WEEKLY DATA'!J$11:J$14577,'WEEKLY DATA'!$A$11:$A$14577,'MONTHLY DATA'!$A181,'WEEKLY DATA'!$B$11:$B$14577,'MONTHLY DATA'!$B181)</f>
        <v>378</v>
      </c>
      <c r="K181" s="211">
        <f t="shared" si="109"/>
        <v>-6.2325581395348828E-2</v>
      </c>
      <c r="L181" s="169">
        <f>AVERAGEIFS('WEEKLY DATA'!L$11:L$14577,'WEEKLY DATA'!$A$11:$A$14577,'MONTHLY DATA'!$A181,'WEEKLY DATA'!$B$11:$B$14577,'MONTHLY DATA'!$B181)</f>
        <v>412.5</v>
      </c>
      <c r="M181" s="78">
        <f>AVERAGEIFS('WEEKLY DATA'!M$11:M$14577,'WEEKLY DATA'!$A$11:$A$14577,'MONTHLY DATA'!$A181,'WEEKLY DATA'!$B$11:$B$14577,'MONTHLY DATA'!$B181)</f>
        <v>422.5</v>
      </c>
      <c r="N181" s="78">
        <f>AVERAGEIFS('WEEKLY DATA'!N$11:N$14577,'WEEKLY DATA'!$A$11:$A$14577,'MONTHLY DATA'!$A181,'WEEKLY DATA'!$B$11:$B$14577,'MONTHLY DATA'!$B181)</f>
        <v>417.5</v>
      </c>
      <c r="O181" s="211">
        <f t="shared" si="110"/>
        <v>-3.8848920863309377E-2</v>
      </c>
      <c r="P181" s="169">
        <f>AVERAGEIFS('WEEKLY DATA'!P$11:P$14577,'WEEKLY DATA'!$A$11:$A$14577,'MONTHLY DATA'!$A181,'WEEKLY DATA'!$B$11:$B$14577,'MONTHLY DATA'!$B181)</f>
        <v>380</v>
      </c>
      <c r="Q181" s="78">
        <f>AVERAGEIFS('WEEKLY DATA'!Q$11:Q$14577,'WEEKLY DATA'!$A$11:$A$14577,'MONTHLY DATA'!$A181,'WEEKLY DATA'!$B$11:$B$14577,'MONTHLY DATA'!$B181)</f>
        <v>390</v>
      </c>
      <c r="R181" s="78">
        <f>AVERAGEIFS('WEEKLY DATA'!R$11:R$14577,'WEEKLY DATA'!$A$11:$A$14577,'MONTHLY DATA'!$A181,'WEEKLY DATA'!$B$11:$B$14577,'MONTHLY DATA'!$B181)</f>
        <v>385</v>
      </c>
      <c r="S181" s="211">
        <f t="shared" si="111"/>
        <v>-2.3771790808240878E-2</v>
      </c>
      <c r="T181" s="169">
        <f>AVERAGEIFS('WEEKLY DATA'!T$11:T$14577,'WEEKLY DATA'!$A$11:$A$14577,'MONTHLY DATA'!$A181,'WEEKLY DATA'!$B$11:$B$14577,'MONTHLY DATA'!$B181)</f>
        <v>357</v>
      </c>
      <c r="U181" s="78">
        <f>AVERAGEIFS('WEEKLY DATA'!U$11:U$14577,'WEEKLY DATA'!$A$11:$A$14577,'MONTHLY DATA'!$A181,'WEEKLY DATA'!$B$11:$B$14577,'MONTHLY DATA'!$B181)</f>
        <v>367</v>
      </c>
      <c r="V181" s="78">
        <f>AVERAGEIFS('WEEKLY DATA'!V$11:V$14577,'WEEKLY DATA'!$A$11:$A$14577,'MONTHLY DATA'!$A181,'WEEKLY DATA'!$B$11:$B$14577,'MONTHLY DATA'!$B181)</f>
        <v>362</v>
      </c>
      <c r="W181" s="211">
        <f t="shared" si="112"/>
        <v>-4.2644628099173576E-2</v>
      </c>
      <c r="X181" s="169">
        <f>AVERAGEIFS('WEEKLY DATA'!X$11:X$14577,'WEEKLY DATA'!$A$11:$A$14577,'MONTHLY DATA'!$A181,'WEEKLY DATA'!$B$11:$B$14577,'MONTHLY DATA'!$B181)</f>
        <v>360.5</v>
      </c>
      <c r="Y181" s="78">
        <f>AVERAGEIFS('WEEKLY DATA'!Y$11:Y$14577,'WEEKLY DATA'!$A$11:$A$14577,'MONTHLY DATA'!$A181,'WEEKLY DATA'!$B$11:$B$14577,'MONTHLY DATA'!$B181)</f>
        <v>370.5</v>
      </c>
      <c r="Z181" s="78">
        <f>AVERAGEIFS('WEEKLY DATA'!Z$11:Z$14577,'WEEKLY DATA'!$A$11:$A$14577,'MONTHLY DATA'!$A181,'WEEKLY DATA'!$B$11:$B$14577,'MONTHLY DATA'!$B181)</f>
        <v>365.5</v>
      </c>
      <c r="AA181" s="211">
        <f t="shared" si="113"/>
        <v>-5.0649350649350611E-2</v>
      </c>
      <c r="AB181" s="169">
        <f>AVERAGEIFS('WEEKLY DATA'!AB$11:AB$14577,'WEEKLY DATA'!$A$11:$A$14577,'MONTHLY DATA'!$A181,'WEEKLY DATA'!$B$11:$B$14577,'MONTHLY DATA'!$B181)</f>
        <v>392.5</v>
      </c>
      <c r="AC181" s="78">
        <f>AVERAGEIFS('WEEKLY DATA'!AC$11:AC$14577,'WEEKLY DATA'!$A$11:$A$14577,'MONTHLY DATA'!$A181,'WEEKLY DATA'!$B$11:$B$14577,'MONTHLY DATA'!$B181)</f>
        <v>402.5</v>
      </c>
      <c r="AD181" s="78">
        <f>AVERAGEIFS('WEEKLY DATA'!AD$11:AD$14577,'WEEKLY DATA'!$A$11:$A$14577,'MONTHLY DATA'!$A181,'WEEKLY DATA'!$B$11:$B$14577,'MONTHLY DATA'!$B181)</f>
        <v>397.5</v>
      </c>
      <c r="AE181" s="211">
        <f t="shared" si="114"/>
        <v>-6.1946902654867242E-2</v>
      </c>
      <c r="AF181" s="169">
        <f>AVERAGEIFS('WEEKLY DATA'!AF$11:AF$14577,'WEEKLY DATA'!$A$11:$A$14577,'MONTHLY DATA'!$A181,'WEEKLY DATA'!$B$11:$B$14577,'MONTHLY DATA'!$B181)</f>
        <v>342.5</v>
      </c>
      <c r="AG181" s="78">
        <f>AVERAGEIFS('WEEKLY DATA'!AG$11:AG$14577,'WEEKLY DATA'!$A$11:$A$14577,'MONTHLY DATA'!$A181,'WEEKLY DATA'!$B$11:$B$14577,'MONTHLY DATA'!$B181)</f>
        <v>352.5</v>
      </c>
      <c r="AH181" s="78">
        <f>AVERAGEIFS('WEEKLY DATA'!AH$11:AH$14577,'WEEKLY DATA'!$A$11:$A$14577,'MONTHLY DATA'!$A181,'WEEKLY DATA'!$B$11:$B$14577,'MONTHLY DATA'!$B181)</f>
        <v>347.5</v>
      </c>
      <c r="AI181" s="211">
        <f t="shared" si="115"/>
        <v>-2.7972027972028024E-2</v>
      </c>
      <c r="AJ181" s="169">
        <f>AVERAGEIFS('WEEKLY DATA'!AJ$11:AJ$14577,'WEEKLY DATA'!$A$11:$A$14577,'MONTHLY DATA'!$A181,'WEEKLY DATA'!$B$11:$B$14577,'MONTHLY DATA'!$B181)</f>
        <v>340</v>
      </c>
      <c r="AK181" s="78">
        <f>AVERAGEIFS('WEEKLY DATA'!AK$11:AK$14577,'WEEKLY DATA'!$A$11:$A$14577,'MONTHLY DATA'!$A181,'WEEKLY DATA'!$B$11:$B$14577,'MONTHLY DATA'!$B181)</f>
        <v>350</v>
      </c>
      <c r="AL181" s="78">
        <f>AVERAGEIFS('WEEKLY DATA'!AL$11:AL$14577,'WEEKLY DATA'!$A$11:$A$14577,'MONTHLY DATA'!$A181,'WEEKLY DATA'!$B$11:$B$14577,'MONTHLY DATA'!$B181)</f>
        <v>345</v>
      </c>
      <c r="AM181" s="212">
        <f t="shared" si="116"/>
        <v>1.8450184501844991E-2</v>
      </c>
      <c r="AN181" s="169">
        <f>AVERAGEIFS('WEEKLY DATA'!AN$11:AN$14577,'WEEKLY DATA'!$A$11:$A$14577,'MONTHLY DATA'!$A181,'WEEKLY DATA'!$B$11:$B$14577,'MONTHLY DATA'!$B181)</f>
        <v>344</v>
      </c>
      <c r="AO181" s="78">
        <f>AVERAGEIFS('WEEKLY DATA'!AO$11:AO$14577,'WEEKLY DATA'!$A$11:$A$14577,'MONTHLY DATA'!$A181,'WEEKLY DATA'!$B$11:$B$14577,'MONTHLY DATA'!$B181)</f>
        <v>354</v>
      </c>
      <c r="AP181" s="78">
        <f>AVERAGEIFS('WEEKLY DATA'!AP$11:AP$14577,'WEEKLY DATA'!$A$11:$A$14577,'MONTHLY DATA'!$A181,'WEEKLY DATA'!$B$11:$B$14577,'MONTHLY DATA'!$B181)</f>
        <v>349</v>
      </c>
      <c r="AQ181" s="211">
        <f t="shared" si="117"/>
        <v>-2.7177700348432032E-2</v>
      </c>
      <c r="AR181" s="169">
        <f>AVERAGEIFS('WEEKLY DATA'!AR$11:AR$14577,'WEEKLY DATA'!$A$11:$A$14577,'MONTHLY DATA'!$A181,'WEEKLY DATA'!$B$11:$B$14577,'MONTHLY DATA'!$B181)</f>
        <v>412.5</v>
      </c>
      <c r="AS181" s="78">
        <f>AVERAGEIFS('WEEKLY DATA'!AS$11:AS$14577,'WEEKLY DATA'!$A$11:$A$14577,'MONTHLY DATA'!$A181,'WEEKLY DATA'!$B$11:$B$14577,'MONTHLY DATA'!$B181)</f>
        <v>422.5</v>
      </c>
      <c r="AT181" s="78">
        <f>AVERAGEIFS('WEEKLY DATA'!AT$11:AT$14577,'WEEKLY DATA'!$A$11:$A$14577,'MONTHLY DATA'!$A181,'WEEKLY DATA'!$B$11:$B$14577,'MONTHLY DATA'!$B181)</f>
        <v>417.5</v>
      </c>
      <c r="AU181" s="211">
        <f t="shared" si="118"/>
        <v>-4.1606886657101882E-2</v>
      </c>
      <c r="AV181" s="169">
        <f>AVERAGEIFS('WEEKLY DATA'!AV$11:AV$14577,'WEEKLY DATA'!$A$11:$A$14577,'MONTHLY DATA'!$A181,'WEEKLY DATA'!$B$11:$B$14577,'MONTHLY DATA'!$B181)</f>
        <v>339</v>
      </c>
      <c r="AW181" s="78">
        <f>AVERAGEIFS('WEEKLY DATA'!AW$11:AW$14577,'WEEKLY DATA'!$A$11:$A$14577,'MONTHLY DATA'!$A181,'WEEKLY DATA'!$B$11:$B$14577,'MONTHLY DATA'!$B181)</f>
        <v>349</v>
      </c>
      <c r="AX181" s="78">
        <f>AVERAGEIFS('WEEKLY DATA'!AX$11:AX$14577,'WEEKLY DATA'!$A$11:$A$14577,'MONTHLY DATA'!$A181,'WEEKLY DATA'!$B$11:$B$14577,'MONTHLY DATA'!$B181)</f>
        <v>344</v>
      </c>
      <c r="AY181" s="211">
        <f t="shared" si="119"/>
        <v>-4.4444444444444398E-2</v>
      </c>
      <c r="AZ181" s="169">
        <f>AVERAGEIFS('WEEKLY DATA'!AZ$11:AZ$14577,'WEEKLY DATA'!$A$11:$A$14577,'MONTHLY DATA'!$A181,'WEEKLY DATA'!$B$11:$B$14577,'MONTHLY DATA'!$B181)</f>
        <v>342.5</v>
      </c>
      <c r="BA181" s="78">
        <f>AVERAGEIFS('WEEKLY DATA'!BA$11:BA$14577,'WEEKLY DATA'!$A$11:$A$14577,'MONTHLY DATA'!$A181,'WEEKLY DATA'!$B$11:$B$14577,'MONTHLY DATA'!$B181)</f>
        <v>352.5</v>
      </c>
      <c r="BB181" s="78">
        <f>AVERAGEIFS('WEEKLY DATA'!BB$11:BB$14577,'WEEKLY DATA'!$A$11:$A$14577,'MONTHLY DATA'!$A181,'WEEKLY DATA'!$B$11:$B$14577,'MONTHLY DATA'!$B181)</f>
        <v>347.5</v>
      </c>
      <c r="BC181" s="211">
        <f t="shared" si="120"/>
        <v>-2.7972027972028024E-2</v>
      </c>
      <c r="BD181" s="169">
        <f>AVERAGEIFS('WEEKLY DATA'!BD$11:BD$14577,'WEEKLY DATA'!$A$11:$A$14577,'MONTHLY DATA'!$A181,'WEEKLY DATA'!$B$11:$B$14577,'MONTHLY DATA'!$B181)</f>
        <v>334</v>
      </c>
      <c r="BE181" s="78">
        <f>AVERAGEIFS('WEEKLY DATA'!BE$11:BE$14577,'WEEKLY DATA'!$A$11:$A$14577,'MONTHLY DATA'!$A181,'WEEKLY DATA'!$B$11:$B$14577,'MONTHLY DATA'!$B181)</f>
        <v>344</v>
      </c>
      <c r="BF181" s="78">
        <f>AVERAGEIFS('WEEKLY DATA'!BF$11:BF$14577,'WEEKLY DATA'!$A$11:$A$14577,'MONTHLY DATA'!$A181,'WEEKLY DATA'!$B$11:$B$14577,'MONTHLY DATA'!$B181)</f>
        <v>339</v>
      </c>
      <c r="BG181" s="211">
        <f t="shared" si="121"/>
        <v>-2.9411764705882248E-3</v>
      </c>
      <c r="BH181" s="169">
        <f>AVERAGEIFS('WEEKLY DATA'!BH$11:BH$14577,'WEEKLY DATA'!$A$11:$A$14577,'MONTHLY DATA'!$A181,'WEEKLY DATA'!$B$11:$B$14577,'MONTHLY DATA'!$B181)</f>
        <v>361</v>
      </c>
      <c r="BI181" s="78">
        <f>AVERAGEIFS('WEEKLY DATA'!BI$11:BI$14577,'WEEKLY DATA'!$A$11:$A$14577,'MONTHLY DATA'!$A181,'WEEKLY DATA'!$B$11:$B$14577,'MONTHLY DATA'!$B181)</f>
        <v>371</v>
      </c>
      <c r="BJ181" s="78">
        <f>AVERAGEIFS('WEEKLY DATA'!BJ$11:BJ$14577,'WEEKLY DATA'!$A$11:$A$14577,'MONTHLY DATA'!$A181,'WEEKLY DATA'!$B$11:$B$14577,'MONTHLY DATA'!$B181)</f>
        <v>366</v>
      </c>
      <c r="BK181" s="211">
        <f t="shared" si="122"/>
        <v>-1.0810810810810811E-2</v>
      </c>
      <c r="BL181" s="169">
        <f>AVERAGEIFS('WEEKLY DATA'!BL$11:BL$14577,'WEEKLY DATA'!$A$11:$A$14577,'MONTHLY DATA'!$A181,'WEEKLY DATA'!$B$11:$B$14577,'MONTHLY DATA'!$B181)</f>
        <v>343.5</v>
      </c>
      <c r="BM181" s="78">
        <f>AVERAGEIFS('WEEKLY DATA'!BM$11:BM$14577,'WEEKLY DATA'!$A$11:$A$14577,'MONTHLY DATA'!$A181,'WEEKLY DATA'!$B$11:$B$14577,'MONTHLY DATA'!$B181)</f>
        <v>353.5</v>
      </c>
      <c r="BN181" s="78">
        <f>AVERAGEIFS('WEEKLY DATA'!BN$11:BN$14577,'WEEKLY DATA'!$A$11:$A$14577,'MONTHLY DATA'!$A181,'WEEKLY DATA'!$B$11:$B$14577,'MONTHLY DATA'!$B181)</f>
        <v>348.5</v>
      </c>
      <c r="BO181" s="211">
        <f t="shared" si="123"/>
        <v>6.4981949458484678E-3</v>
      </c>
      <c r="BP181" s="78">
        <f>AVERAGEIFS('WEEKLY DATA'!BP$11:BP$14577,'WEEKLY DATA'!$A$11:$A$14577,'MONTHLY DATA'!$A181,'WEEKLY DATA'!$B$11:$B$14577,'MONTHLY DATA'!$B181)</f>
        <v>340.5</v>
      </c>
      <c r="BQ181" s="78">
        <f>AVERAGEIFS('WEEKLY DATA'!BQ$11:BQ$14577,'WEEKLY DATA'!$A$11:$A$14577,'MONTHLY DATA'!$A181,'WEEKLY DATA'!$B$11:$B$14577,'MONTHLY DATA'!$B181)</f>
        <v>350.5</v>
      </c>
      <c r="BR181" s="78">
        <f>AVERAGEIFS('WEEKLY DATA'!BR$11:BR$14577,'WEEKLY DATA'!$A$11:$A$14577,'MONTHLY DATA'!$A181,'WEEKLY DATA'!$B$11:$B$14577,'MONTHLY DATA'!$B181)</f>
        <v>345.5</v>
      </c>
      <c r="BS181" s="211">
        <f t="shared" si="124"/>
        <v>-5.6655290102389122E-2</v>
      </c>
      <c r="BT181" s="78">
        <f>AVERAGEIFS('WEEKLY DATA'!BT$11:BT$14577,'WEEKLY DATA'!$A$11:$A$14577,'MONTHLY DATA'!$A181,'WEEKLY DATA'!$B$11:$B$14577,'MONTHLY DATA'!$B181)</f>
        <v>309.5</v>
      </c>
      <c r="BU181" s="78">
        <f>AVERAGEIFS('WEEKLY DATA'!BU$11:BU$14577,'WEEKLY DATA'!$A$11:$A$14577,'MONTHLY DATA'!$A181,'WEEKLY DATA'!$B$11:$B$14577,'MONTHLY DATA'!$B181)</f>
        <v>319.5</v>
      </c>
      <c r="BV181" s="78">
        <f>AVERAGEIFS('WEEKLY DATA'!BV$11:BV$14577,'WEEKLY DATA'!$A$11:$A$14577,'MONTHLY DATA'!$A181,'WEEKLY DATA'!$B$11:$B$14577,'MONTHLY DATA'!$B181)</f>
        <v>314.5</v>
      </c>
      <c r="BW181" s="211">
        <f t="shared" si="125"/>
        <v>-3.969465648854964E-2</v>
      </c>
      <c r="BX181" s="78">
        <f>AVERAGEIFS('WEEKLY DATA'!BX$11:BX$14577,'WEEKLY DATA'!$A$11:$A$14577,'MONTHLY DATA'!$A181,'WEEKLY DATA'!$B$11:$B$14577,'MONTHLY DATA'!$B181)</f>
        <v>389</v>
      </c>
      <c r="BY181" s="78">
        <f>AVERAGEIFS('WEEKLY DATA'!BY$11:BY$14577,'WEEKLY DATA'!$A$11:$A$14577,'MONTHLY DATA'!$A181,'WEEKLY DATA'!$B$11:$B$14577,'MONTHLY DATA'!$B181)</f>
        <v>399</v>
      </c>
      <c r="BZ181" s="78">
        <f>AVERAGEIFS('WEEKLY DATA'!BZ$11:BZ$14577,'WEEKLY DATA'!$A$11:$A$14577,'MONTHLY DATA'!$A181,'WEEKLY DATA'!$B$11:$B$14577,'MONTHLY DATA'!$B181)</f>
        <v>394</v>
      </c>
      <c r="CA181" s="211">
        <f t="shared" si="126"/>
        <v>-0.18658064516129036</v>
      </c>
      <c r="CB181" s="78">
        <f>AVERAGEIFS('WEEKLY DATA'!CB$11:CB$14577,'WEEKLY DATA'!$A$11:$A$14577,'MONTHLY DATA'!$A181,'WEEKLY DATA'!$B$11:$B$14577,'MONTHLY DATA'!$B181)</f>
        <v>509</v>
      </c>
      <c r="CC181" s="78">
        <f>AVERAGEIFS('WEEKLY DATA'!CC$11:CC$14577,'WEEKLY DATA'!$A$11:$A$14577,'MONTHLY DATA'!$A181,'WEEKLY DATA'!$B$11:$B$14577,'MONTHLY DATA'!$B181)</f>
        <v>519</v>
      </c>
      <c r="CD181" s="78">
        <f>AVERAGEIFS('WEEKLY DATA'!CD$11:CD$14577,'WEEKLY DATA'!$A$11:$A$14577,'MONTHLY DATA'!$A181,'WEEKLY DATA'!$B$11:$B$14577,'MONTHLY DATA'!$B181)</f>
        <v>514</v>
      </c>
      <c r="CE181" s="211">
        <f t="shared" si="127"/>
        <v>-5.0346420323325591E-2</v>
      </c>
      <c r="CF181" s="78">
        <f>AVERAGEIFS('WEEKLY DATA'!CF$11:CF$14577,'WEEKLY DATA'!$A$11:$A$14577,'MONTHLY DATA'!$A181,'WEEKLY DATA'!$B$11:$B$14577,'MONTHLY DATA'!$B181)</f>
        <v>312</v>
      </c>
      <c r="CG181" s="78">
        <f>AVERAGEIFS('WEEKLY DATA'!CG$11:CG$14577,'WEEKLY DATA'!$A$11:$A$14577,'MONTHLY DATA'!$A181,'WEEKLY DATA'!$B$11:$B$14577,'MONTHLY DATA'!$B181)</f>
        <v>322</v>
      </c>
      <c r="CH181" s="78">
        <f>AVERAGEIFS('WEEKLY DATA'!CH$11:CH$14577,'WEEKLY DATA'!$A$11:$A$14577,'MONTHLY DATA'!$A181,'WEEKLY DATA'!$B$11:$B$14577,'MONTHLY DATA'!$B181)</f>
        <v>317</v>
      </c>
      <c r="CI181" s="211">
        <f t="shared" si="128"/>
        <v>-4.6616541353383445E-2</v>
      </c>
      <c r="CJ181" s="78">
        <f>AVERAGEIFS('WEEKLY DATA'!CJ$11:CJ$14577,'WEEKLY DATA'!$A$11:$A$14577,'MONTHLY DATA'!$A181,'WEEKLY DATA'!$B$11:$B$14577,'MONTHLY DATA'!$B181)</f>
        <v>293.5</v>
      </c>
      <c r="CK181" s="78">
        <f>AVERAGEIFS('WEEKLY DATA'!CK$11:CK$14577,'WEEKLY DATA'!$A$11:$A$14577,'MONTHLY DATA'!$A181,'WEEKLY DATA'!$B$11:$B$14577,'MONTHLY DATA'!$B181)</f>
        <v>303.5</v>
      </c>
      <c r="CL181" s="78">
        <f>AVERAGEIFS('WEEKLY DATA'!CL$11:CL$14577,'WEEKLY DATA'!$A$11:$A$14577,'MONTHLY DATA'!$A181,'WEEKLY DATA'!$B$11:$B$14577,'MONTHLY DATA'!$B181)</f>
        <v>298.5</v>
      </c>
      <c r="CM181" s="211">
        <f t="shared" si="129"/>
        <v>-4.4799999999999951E-2</v>
      </c>
      <c r="CN181" s="78">
        <f>AVERAGEIFS('WEEKLY DATA'!CN$11:CN$14577,'WEEKLY DATA'!$A$11:$A$14577,'MONTHLY DATA'!$A181,'WEEKLY DATA'!$B$11:$B$14577,'MONTHLY DATA'!$B181)</f>
        <v>389</v>
      </c>
      <c r="CO181" s="78">
        <f>AVERAGEIFS('WEEKLY DATA'!CO$11:CO$14577,'WEEKLY DATA'!$A$11:$A$14577,'MONTHLY DATA'!$A181,'WEEKLY DATA'!$B$11:$B$14577,'MONTHLY DATA'!$B181)</f>
        <v>399</v>
      </c>
      <c r="CP181" s="78">
        <f>AVERAGEIFS('WEEKLY DATA'!CP$11:CP$14577,'WEEKLY DATA'!$A$11:$A$14577,'MONTHLY DATA'!$A181,'WEEKLY DATA'!$B$11:$B$14577,'MONTHLY DATA'!$B181)</f>
        <v>394</v>
      </c>
      <c r="CQ181" s="211">
        <f t="shared" si="130"/>
        <v>-0.18658064516129036</v>
      </c>
      <c r="CR181" s="78">
        <f>AVERAGEIFS('WEEKLY DATA'!CR$11:CR$14577,'WEEKLY DATA'!$A$11:$A$14577,'MONTHLY DATA'!$A181,'WEEKLY DATA'!$B$11:$B$14577,'MONTHLY DATA'!$B181)</f>
        <v>503</v>
      </c>
      <c r="CS181" s="78">
        <f>AVERAGEIFS('WEEKLY DATA'!CS$11:CS$14577,'WEEKLY DATA'!$A$11:$A$14577,'MONTHLY DATA'!$A181,'WEEKLY DATA'!$B$11:$B$14577,'MONTHLY DATA'!$B181)</f>
        <v>513</v>
      </c>
      <c r="CT181" s="78">
        <f>AVERAGEIFS('WEEKLY DATA'!CT$11:CT$14577,'WEEKLY DATA'!$A$11:$A$14577,'MONTHLY DATA'!$A181,'WEEKLY DATA'!$B$11:$B$14577,'MONTHLY DATA'!$B181)</f>
        <v>508</v>
      </c>
      <c r="CU181" s="211">
        <f t="shared" si="131"/>
        <v>-1.8357487922705307E-2</v>
      </c>
      <c r="CV181" s="169">
        <f>AVERAGEIFS('WEEKLY DATA'!CV$11:CV$14577,'WEEKLY DATA'!$A$11:$A$14577,'MONTHLY DATA'!$A181,'WEEKLY DATA'!$B$11:$B$14577,'MONTHLY DATA'!$B181)</f>
        <v>334.5</v>
      </c>
      <c r="CW181" s="78">
        <f>AVERAGEIFS('WEEKLY DATA'!CW$11:CW$14577,'WEEKLY DATA'!$A$11:$A$14577,'MONTHLY DATA'!$A181,'WEEKLY DATA'!$B$11:$B$14577,'MONTHLY DATA'!$B181)</f>
        <v>344.5</v>
      </c>
      <c r="CX181" s="78">
        <f>AVERAGEIFS('WEEKLY DATA'!CX$11:CX$14577,'WEEKLY DATA'!$A$11:$A$14577,'MONTHLY DATA'!$A181,'WEEKLY DATA'!$B$11:$B$14577,'MONTHLY DATA'!$B181)</f>
        <v>339.5</v>
      </c>
      <c r="CY181" s="211">
        <f t="shared" si="132"/>
        <v>-6.3448275862068915E-2</v>
      </c>
      <c r="CZ181" s="169">
        <f>AVERAGEIFS('WEEKLY DATA'!CZ$11:CZ$14577,'WEEKLY DATA'!$A$11:$A$14577,'MONTHLY DATA'!$A181,'WEEKLY DATA'!$B$11:$B$14577,'MONTHLY DATA'!$B181)</f>
        <v>321.5</v>
      </c>
      <c r="DA181" s="78">
        <f>AVERAGEIFS('WEEKLY DATA'!DA$11:DA$14577,'WEEKLY DATA'!$A$11:$A$14577,'MONTHLY DATA'!$A181,'WEEKLY DATA'!$B$11:$B$14577,'MONTHLY DATA'!$B181)</f>
        <v>331.5</v>
      </c>
      <c r="DB181" s="78">
        <f>AVERAGEIFS('WEEKLY DATA'!DB$11:DB$14577,'WEEKLY DATA'!$A$11:$A$14577,'MONTHLY DATA'!$A181,'WEEKLY DATA'!$B$11:$B$14577,'MONTHLY DATA'!$B181)</f>
        <v>326.5</v>
      </c>
      <c r="DC181" s="211">
        <f t="shared" si="133"/>
        <v>-3.2592592592592617E-2</v>
      </c>
      <c r="DD181" s="78">
        <f>AVERAGEIFS('WEEKLY DATA'!DD$11:DD$14577,'WEEKLY DATA'!$A$11:$A$14577,'MONTHLY DATA'!$A181,'WEEKLY DATA'!$B$11:$B$14577,'MONTHLY DATA'!$B181)</f>
        <v>389</v>
      </c>
      <c r="DE181" s="78">
        <f>AVERAGEIFS('WEEKLY DATA'!DE$11:DE$14577,'WEEKLY DATA'!$A$11:$A$14577,'MONTHLY DATA'!$A181,'WEEKLY DATA'!$B$11:$B$14577,'MONTHLY DATA'!$B181)</f>
        <v>399</v>
      </c>
      <c r="DF181" s="78">
        <f>AVERAGEIFS('WEEKLY DATA'!DF$11:DF$14577,'WEEKLY DATA'!$A$11:$A$14577,'MONTHLY DATA'!$A181,'WEEKLY DATA'!$B$11:$B$14577,'MONTHLY DATA'!$B181)</f>
        <v>394</v>
      </c>
      <c r="DG181" s="211">
        <f t="shared" si="134"/>
        <v>-0.18658064516129036</v>
      </c>
      <c r="DH181" s="78">
        <f>AVERAGEIFS('WEEKLY DATA'!DH$11:DH$14577,'WEEKLY DATA'!$A$11:$A$14577,'MONTHLY DATA'!$A181,'WEEKLY DATA'!$B$11:$B$14577,'MONTHLY DATA'!$B181)</f>
        <v>518</v>
      </c>
      <c r="DI181" s="78">
        <f>AVERAGEIFS('WEEKLY DATA'!DI$11:DI$14577,'WEEKLY DATA'!$A$11:$A$14577,'MONTHLY DATA'!$A181,'WEEKLY DATA'!$B$11:$B$14577,'MONTHLY DATA'!$B181)</f>
        <v>528</v>
      </c>
      <c r="DJ181" s="78">
        <f>AVERAGEIFS('WEEKLY DATA'!DJ$11:DJ$14577,'WEEKLY DATA'!$A$11:$A$14577,'MONTHLY DATA'!$A181,'WEEKLY DATA'!$B$11:$B$14577,'MONTHLY DATA'!$B181)</f>
        <v>523</v>
      </c>
      <c r="DK181" s="211">
        <f t="shared" si="135"/>
        <v>-1.7840375586854473E-2</v>
      </c>
      <c r="DL181" s="169">
        <f>AVERAGEIFS('WEEKLY DATA'!DL$11:DL$14577,'WEEKLY DATA'!$A$11:$A$14577,'MONTHLY DATA'!$A181,'WEEKLY DATA'!$B$11:$B$14577,'MONTHLY DATA'!$B181)</f>
        <v>293</v>
      </c>
      <c r="DM181" s="78">
        <f>AVERAGEIFS('WEEKLY DATA'!DM$11:DM$14577,'WEEKLY DATA'!$A$11:$A$14577,'MONTHLY DATA'!$A181,'WEEKLY DATA'!$B$11:$B$14577,'MONTHLY DATA'!$B181)</f>
        <v>303</v>
      </c>
      <c r="DN181" s="78">
        <f>AVERAGEIFS('WEEKLY DATA'!DN$11:DN$14577,'WEEKLY DATA'!$A$11:$A$14577,'MONTHLY DATA'!$A181,'WEEKLY DATA'!$B$11:$B$14577,'MONTHLY DATA'!$B181)</f>
        <v>298</v>
      </c>
      <c r="DO181" s="211">
        <f t="shared" si="136"/>
        <v>-6.6927592954990178E-2</v>
      </c>
      <c r="DP181" s="78">
        <f>AVERAGEIFS('WEEKLY DATA'!DP$11:DP$14577,'WEEKLY DATA'!$A$11:$A$14577,'MONTHLY DATA'!$A181,'WEEKLY DATA'!$B$11:$B$14577,'MONTHLY DATA'!$B181)</f>
        <v>288.5</v>
      </c>
      <c r="DQ181" s="78">
        <f>AVERAGEIFS('WEEKLY DATA'!DQ$11:DQ$14577,'WEEKLY DATA'!$A$11:$A$14577,'MONTHLY DATA'!$A181,'WEEKLY DATA'!$B$11:$B$14577,'MONTHLY DATA'!$B181)</f>
        <v>298.5</v>
      </c>
      <c r="DR181" s="78">
        <f>AVERAGEIFS('WEEKLY DATA'!DR$11:DR$14577,'WEEKLY DATA'!$A$11:$A$14577,'MONTHLY DATA'!$A181,'WEEKLY DATA'!$B$11:$B$14577,'MONTHLY DATA'!$B181)</f>
        <v>293.5</v>
      </c>
      <c r="DS181" s="211">
        <f t="shared" si="137"/>
        <v>-3.5728952772073885E-2</v>
      </c>
      <c r="DT181" s="78">
        <f>AVERAGEIFS('WEEKLY DATA'!DT$11:DT$14577,'WEEKLY DATA'!$A$11:$A$14577,'MONTHLY DATA'!$A181,'WEEKLY DATA'!$B$11:$B$14577,'MONTHLY DATA'!$B181)</f>
        <v>389</v>
      </c>
      <c r="DU181" s="78">
        <f>AVERAGEIFS('WEEKLY DATA'!DU$11:DU$14577,'WEEKLY DATA'!$A$11:$A$14577,'MONTHLY DATA'!$A181,'WEEKLY DATA'!$B$11:$B$14577,'MONTHLY DATA'!$B181)</f>
        <v>399</v>
      </c>
      <c r="DV181" s="78">
        <f>AVERAGEIFS('WEEKLY DATA'!DV$11:DV$14577,'WEEKLY DATA'!$A$11:$A$14577,'MONTHLY DATA'!$A181,'WEEKLY DATA'!$B$11:$B$14577,'MONTHLY DATA'!$B181)</f>
        <v>394</v>
      </c>
      <c r="DW181" s="211">
        <f t="shared" si="138"/>
        <v>-0.18658064516129036</v>
      </c>
      <c r="DX181" s="78">
        <f>AVERAGEIFS('WEEKLY DATA'!DX$11:DX$14577,'WEEKLY DATA'!$A$11:$A$14577,'MONTHLY DATA'!$A181,'WEEKLY DATA'!$B$11:$B$14577,'MONTHLY DATA'!$B181)</f>
        <v>503</v>
      </c>
      <c r="DY181" s="78">
        <f>AVERAGEIFS('WEEKLY DATA'!DY$11:DY$14577,'WEEKLY DATA'!$A$11:$A$14577,'MONTHLY DATA'!$A181,'WEEKLY DATA'!$B$11:$B$14577,'MONTHLY DATA'!$B181)</f>
        <v>513</v>
      </c>
      <c r="DZ181" s="78">
        <f>AVERAGEIFS('WEEKLY DATA'!DZ$11:DZ$14577,'WEEKLY DATA'!$A$11:$A$14577,'MONTHLY DATA'!$A181,'WEEKLY DATA'!$B$11:$B$14577,'MONTHLY DATA'!$B181)</f>
        <v>508</v>
      </c>
      <c r="EA181" s="211">
        <f t="shared" si="139"/>
        <v>-1.8357487922705307E-2</v>
      </c>
      <c r="EB181" s="78">
        <f>AVERAGEIFS('WEEKLY DATA'!EB$11:EB$14577,'WEEKLY DATA'!$A$11:$A$14577,'MONTHLY DATA'!$A181,'WEEKLY DATA'!$B$11:$B$14577,'MONTHLY DATA'!$B181)</f>
        <v>330.5</v>
      </c>
      <c r="EC181" s="78">
        <f>AVERAGEIFS('WEEKLY DATA'!EC$11:EC$14577,'WEEKLY DATA'!$A$11:$A$14577,'MONTHLY DATA'!$A181,'WEEKLY DATA'!$B$11:$B$14577,'MONTHLY DATA'!$B181)</f>
        <v>340.5</v>
      </c>
      <c r="ED181" s="78">
        <f>AVERAGEIFS('WEEKLY DATA'!ED$11:ED$14577,'WEEKLY DATA'!$A$11:$A$14577,'MONTHLY DATA'!$A181,'WEEKLY DATA'!$B$11:$B$14577,'MONTHLY DATA'!$B181)</f>
        <v>335.5</v>
      </c>
      <c r="EE181" s="211">
        <f t="shared" si="140"/>
        <v>-6.6434782608695619E-2</v>
      </c>
      <c r="EF181" s="169">
        <f>AVERAGEIFS('WEEKLY DATA'!EF$11:EF$14577,'WEEKLY DATA'!$A$11:$A$14577,'MONTHLY DATA'!$A181,'WEEKLY DATA'!$B$11:$B$14577,'MONTHLY DATA'!$B181)</f>
        <v>303</v>
      </c>
      <c r="EG181" s="78">
        <f>AVERAGEIFS('WEEKLY DATA'!EG$11:EG$14577,'WEEKLY DATA'!$A$11:$A$14577,'MONTHLY DATA'!$A181,'WEEKLY DATA'!$B$11:$B$14577,'MONTHLY DATA'!$B181)</f>
        <v>313</v>
      </c>
      <c r="EH181" s="78">
        <f>AVERAGEIFS('WEEKLY DATA'!EH$11:EH$14577,'WEEKLY DATA'!$A$11:$A$14577,'MONTHLY DATA'!$A181,'WEEKLY DATA'!$B$11:$B$14577,'MONTHLY DATA'!$B181)</f>
        <v>308</v>
      </c>
      <c r="EI181" s="211">
        <f t="shared" si="141"/>
        <v>-1.6367265469061865E-2</v>
      </c>
      <c r="EJ181" s="78">
        <f>AVERAGEIFS('WEEKLY DATA'!EJ$11:EJ$14577,'WEEKLY DATA'!$A$11:$A$14577,'MONTHLY DATA'!$A181,'WEEKLY DATA'!$B$11:$B$14577,'MONTHLY DATA'!$B181)</f>
        <v>384</v>
      </c>
      <c r="EK181" s="78">
        <f>AVERAGEIFS('WEEKLY DATA'!EK$11:EK$14577,'WEEKLY DATA'!$A$11:$A$14577,'MONTHLY DATA'!$A181,'WEEKLY DATA'!$B$11:$B$14577,'MONTHLY DATA'!$B181)</f>
        <v>394</v>
      </c>
      <c r="EL181" s="78">
        <f>AVERAGEIFS('WEEKLY DATA'!EL$11:EL$14577,'WEEKLY DATA'!$A$11:$A$14577,'MONTHLY DATA'!$A181,'WEEKLY DATA'!$B$11:$B$14577,'MONTHLY DATA'!$B181)</f>
        <v>389</v>
      </c>
      <c r="EM181" s="211">
        <f t="shared" si="142"/>
        <v>-0.18852672750977839</v>
      </c>
      <c r="EN181" s="78">
        <f>AVERAGEIFS('WEEKLY DATA'!EN$11:EN$14577,'WEEKLY DATA'!$A$11:$A$14577,'MONTHLY DATA'!$A181,'WEEKLY DATA'!$B$11:$B$14577,'MONTHLY DATA'!$B181)</f>
        <v>548</v>
      </c>
      <c r="EO181" s="78">
        <f>AVERAGEIFS('WEEKLY DATA'!EO$11:EO$14577,'WEEKLY DATA'!$A$11:$A$14577,'MONTHLY DATA'!$A181,'WEEKLY DATA'!$B$11:$B$14577,'MONTHLY DATA'!$B181)</f>
        <v>558</v>
      </c>
      <c r="EP181" s="78">
        <f>AVERAGEIFS('WEEKLY DATA'!EP$11:EP$14577,'WEEKLY DATA'!$A$11:$A$14577,'MONTHLY DATA'!$A181,'WEEKLY DATA'!$B$11:$B$14577,'MONTHLY DATA'!$B181)</f>
        <v>553</v>
      </c>
      <c r="EQ181" s="211">
        <f t="shared" si="143"/>
        <v>-1.6888888888888842E-2</v>
      </c>
      <c r="ER181" s="78">
        <f>AVERAGEIFS('WEEKLY DATA'!ER$11:ER$14577,'WEEKLY DATA'!$A$11:$A$14577,'MONTHLY DATA'!$A181,'WEEKLY DATA'!$B$11:$B$14577,'MONTHLY DATA'!$B181)</f>
        <v>298.5</v>
      </c>
      <c r="ES181" s="78">
        <f>AVERAGEIFS('WEEKLY DATA'!ES$11:ES$14577,'WEEKLY DATA'!$A$11:$A$14577,'MONTHLY DATA'!$A181,'WEEKLY DATA'!$B$11:$B$14577,'MONTHLY DATA'!$B181)</f>
        <v>308.5</v>
      </c>
      <c r="ET181" s="78">
        <f>AVERAGEIFS('WEEKLY DATA'!ET$11:ET$14577,'WEEKLY DATA'!$A$11:$A$14577,'MONTHLY DATA'!$A181,'WEEKLY DATA'!$B$11:$B$14577,'MONTHLY DATA'!$B181)</f>
        <v>303.5</v>
      </c>
      <c r="EU181" s="211">
        <f t="shared" si="144"/>
        <v>-8.5499058380414272E-2</v>
      </c>
      <c r="EV181" s="78">
        <f>AVERAGEIFS('WEEKLY DATA'!EV$11:EV$14577,'WEEKLY DATA'!$A$11:$A$14577,'MONTHLY DATA'!$A181,'WEEKLY DATA'!$B$11:$B$14577,'MONTHLY DATA'!$B181)</f>
        <v>283.5</v>
      </c>
      <c r="EW181" s="78">
        <f>AVERAGEIFS('WEEKLY DATA'!EW$11:EW$14577,'WEEKLY DATA'!$A$11:$A$14577,'MONTHLY DATA'!$A181,'WEEKLY DATA'!$B$11:$B$14577,'MONTHLY DATA'!$B181)</f>
        <v>293.5</v>
      </c>
      <c r="EX181" s="78">
        <f>AVERAGEIFS('WEEKLY DATA'!EX$11:EX$14577,'WEEKLY DATA'!$A$11:$A$14577,'MONTHLY DATA'!$A181,'WEEKLY DATA'!$B$11:$B$14577,'MONTHLY DATA'!$B181)</f>
        <v>288.5</v>
      </c>
      <c r="EY181" s="211">
        <f t="shared" si="145"/>
        <v>-3.6325678496868519E-2</v>
      </c>
      <c r="EZ181" s="78">
        <f>AVERAGEIFS('WEEKLY DATA'!EZ$11:EZ$14577,'WEEKLY DATA'!$A$11:$A$14577,'MONTHLY DATA'!$A181,'WEEKLY DATA'!$B$11:$B$14577,'MONTHLY DATA'!$B181)</f>
        <v>384</v>
      </c>
      <c r="FA181" s="78">
        <f>AVERAGEIFS('WEEKLY DATA'!FA$11:FA$14577,'WEEKLY DATA'!$A$11:$A$14577,'MONTHLY DATA'!$A181,'WEEKLY DATA'!$B$11:$B$14577,'MONTHLY DATA'!$B181)</f>
        <v>394</v>
      </c>
      <c r="FB181" s="78">
        <f>AVERAGEIFS('WEEKLY DATA'!FB$11:FB$14577,'WEEKLY DATA'!$A$11:$A$14577,'MONTHLY DATA'!$A181,'WEEKLY DATA'!$B$11:$B$14577,'MONTHLY DATA'!$B181)</f>
        <v>389</v>
      </c>
      <c r="FC181" s="211">
        <f t="shared" si="146"/>
        <v>-0.18852672750977839</v>
      </c>
      <c r="FD181" s="78">
        <f>AVERAGEIFS('WEEKLY DATA'!FD$11:FD$14577,'WEEKLY DATA'!$A$11:$A$14577,'MONTHLY DATA'!$A181,'WEEKLY DATA'!$B$11:$B$14577,'MONTHLY DATA'!$B181)</f>
        <v>431</v>
      </c>
      <c r="FE181" s="78">
        <f>AVERAGEIFS('WEEKLY DATA'!FE$11:FE$14577,'WEEKLY DATA'!$A$11:$A$14577,'MONTHLY DATA'!$A181,'WEEKLY DATA'!$B$11:$B$14577,'MONTHLY DATA'!$B181)</f>
        <v>441</v>
      </c>
      <c r="FF181" s="78">
        <f>AVERAGEIFS('WEEKLY DATA'!FF$11:FF$14577,'WEEKLY DATA'!$A$11:$A$14577,'MONTHLY DATA'!$A181,'WEEKLY DATA'!$B$11:$B$14577,'MONTHLY DATA'!$B181)</f>
        <v>436</v>
      </c>
      <c r="FG181" s="211">
        <f t="shared" si="147"/>
        <v>6.341463414634152E-2</v>
      </c>
      <c r="FH181" s="78">
        <f>AVERAGEIFS('WEEKLY DATA'!FH$11:FH$14577,'WEEKLY DATA'!$A$11:$A$14577,'MONTHLY DATA'!$A181,'WEEKLY DATA'!$B$11:$B$14577,'MONTHLY DATA'!$B181)</f>
        <v>358.5</v>
      </c>
      <c r="FI181" s="78">
        <f>AVERAGEIFS('WEEKLY DATA'!FI$11:FI$14577,'WEEKLY DATA'!$A$11:$A$14577,'MONTHLY DATA'!$A181,'WEEKLY DATA'!$B$11:$B$14577,'MONTHLY DATA'!$B181)</f>
        <v>368.5</v>
      </c>
      <c r="FJ181" s="78">
        <f>AVERAGEIFS('WEEKLY DATA'!FJ$11:FJ$14577,'WEEKLY DATA'!$A$11:$A$14577,'MONTHLY DATA'!$A181,'WEEKLY DATA'!$B$11:$B$14577,'MONTHLY DATA'!$B181)</f>
        <v>363.5</v>
      </c>
      <c r="FK181" s="211">
        <f t="shared" si="148"/>
        <v>-9.5489891135303262E-2</v>
      </c>
      <c r="FL181" s="169">
        <f>AVERAGEIFS('WEEKLY DATA'!FL$11:FL$14577,'WEEKLY DATA'!$A$11:$A$14577,'MONTHLY DATA'!$A181,'WEEKLY DATA'!$B$11:$B$14577,'MONTHLY DATA'!$B181)</f>
        <v>331</v>
      </c>
      <c r="FM181" s="78">
        <f>AVERAGEIFS('WEEKLY DATA'!FM$11:FM$14577,'WEEKLY DATA'!$A$11:$A$14577,'MONTHLY DATA'!$A181,'WEEKLY DATA'!$B$11:$B$14577,'MONTHLY DATA'!$B181)</f>
        <v>341</v>
      </c>
      <c r="FN181" s="78">
        <f>AVERAGEIFS('WEEKLY DATA'!FN$11:FN$14577,'WEEKLY DATA'!$A$11:$A$14577,'MONTHLY DATA'!$A181,'WEEKLY DATA'!$B$11:$B$14577,'MONTHLY DATA'!$B181)</f>
        <v>336</v>
      </c>
      <c r="FO181" s="211">
        <f t="shared" si="149"/>
        <v>-3.4829443447037756E-2</v>
      </c>
      <c r="FP181" s="78"/>
      <c r="FQ181" s="78"/>
      <c r="FR181" s="78"/>
      <c r="FS181" s="211"/>
      <c r="FT181" s="78">
        <f>AVERAGEIFS('WEEKLY DATA'!FT$11:FT$14577,'WEEKLY DATA'!$A$11:$A$14577,'MONTHLY DATA'!$A181,'WEEKLY DATA'!$B$11:$B$14577,'MONTHLY DATA'!$B181)</f>
        <v>500</v>
      </c>
      <c r="FU181" s="78">
        <f>AVERAGEIFS('WEEKLY DATA'!FU$11:FU$14577,'WEEKLY DATA'!$A$11:$A$14577,'MONTHLY DATA'!$A181,'WEEKLY DATA'!$B$11:$B$14577,'MONTHLY DATA'!$B181)</f>
        <v>510</v>
      </c>
      <c r="FV181" s="78">
        <f>AVERAGEIFS('WEEKLY DATA'!FV$11:FV$14577,'WEEKLY DATA'!$A$11:$A$14577,'MONTHLY DATA'!$A181,'WEEKLY DATA'!$B$11:$B$14577,'MONTHLY DATA'!$B181)</f>
        <v>505</v>
      </c>
      <c r="FW181" s="211">
        <f t="shared" si="151"/>
        <v>3.7267080745342351E-3</v>
      </c>
      <c r="FX181" s="78">
        <f>AVERAGEIFS('WEEKLY DATA'!FX$11:FX$14577,'WEEKLY DATA'!$A$11:$A$14577,'MONTHLY DATA'!$A181,'WEEKLY DATA'!$B$11:$B$14577,'MONTHLY DATA'!$B181)</f>
        <v>432</v>
      </c>
      <c r="FY181" s="78">
        <f>AVERAGEIFS('WEEKLY DATA'!FY$11:FY$14577,'WEEKLY DATA'!$A$11:$A$14577,'MONTHLY DATA'!$A181,'WEEKLY DATA'!$B$11:$B$14577,'MONTHLY DATA'!$B181)</f>
        <v>442</v>
      </c>
      <c r="FZ181" s="78">
        <f>AVERAGEIFS('WEEKLY DATA'!FZ$11:FZ$14577,'WEEKLY DATA'!$A$11:$A$14577,'MONTHLY DATA'!$A181,'WEEKLY DATA'!$B$11:$B$14577,'MONTHLY DATA'!$B181)</f>
        <v>437</v>
      </c>
      <c r="GA181" s="211">
        <f t="shared" si="152"/>
        <v>-2.346368715083802E-2</v>
      </c>
      <c r="GB181" s="78">
        <f>AVERAGEIFS('WEEKLY DATA'!GB$11:GB$14577,'WEEKLY DATA'!$A$11:$A$14577,'MONTHLY DATA'!$A181,'WEEKLY DATA'!$B$11:$B$14577,'MONTHLY DATA'!$B181)</f>
        <v>424.5</v>
      </c>
      <c r="GC181" s="78">
        <f>AVERAGEIFS('WEEKLY DATA'!GC$11:GC$14577,'WEEKLY DATA'!$A$11:$A$14577,'MONTHLY DATA'!$A181,'WEEKLY DATA'!$B$11:$B$14577,'MONTHLY DATA'!$B181)</f>
        <v>434.5</v>
      </c>
      <c r="GD181" s="78">
        <f>AVERAGEIFS('WEEKLY DATA'!GD$11:GD$14577,'WEEKLY DATA'!$A$11:$A$14577,'MONTHLY DATA'!$A181,'WEEKLY DATA'!$B$11:$B$14577,'MONTHLY DATA'!$B181)</f>
        <v>429.5</v>
      </c>
      <c r="GE181" s="211">
        <f t="shared" si="153"/>
        <v>-5.0828729281767959E-2</v>
      </c>
      <c r="GF181" s="169">
        <f>AVERAGEIFS('WEEKLY DATA'!GF$11:GF$14577,'WEEKLY DATA'!$A$11:$A$14577,'MONTHLY DATA'!$A181,'WEEKLY DATA'!$B$11:$B$14577,'MONTHLY DATA'!$B181)</f>
        <v>411.5</v>
      </c>
      <c r="GG181" s="78">
        <f>AVERAGEIFS('WEEKLY DATA'!GG$11:GG$14577,'WEEKLY DATA'!$A$11:$A$14577,'MONTHLY DATA'!$A181,'WEEKLY DATA'!$B$11:$B$14577,'MONTHLY DATA'!$B181)</f>
        <v>421.5</v>
      </c>
      <c r="GH181" s="78">
        <f>AVERAGEIFS('WEEKLY DATA'!GH$11:GH$14577,'WEEKLY DATA'!$A$11:$A$14577,'MONTHLY DATA'!$A181,'WEEKLY DATA'!$B$11:$B$14577,'MONTHLY DATA'!$B181)</f>
        <v>416.5</v>
      </c>
      <c r="GI181" s="211">
        <f t="shared" si="154"/>
        <v>-2.5730994152046827E-2</v>
      </c>
      <c r="GJ181" s="78">
        <f>AVERAGEIFS('WEEKLY DATA'!GJ$11:GJ$14577,'WEEKLY DATA'!$A$11:$A$14577,'MONTHLY DATA'!$A181,'WEEKLY DATA'!$B$11:$B$14577,'MONTHLY DATA'!$B181)</f>
        <v>399</v>
      </c>
      <c r="GK181" s="78">
        <f>AVERAGEIFS('WEEKLY DATA'!GK$11:GK$14577,'WEEKLY DATA'!$A$11:$A$14577,'MONTHLY DATA'!$A181,'WEEKLY DATA'!$B$11:$B$14577,'MONTHLY DATA'!$B181)</f>
        <v>409</v>
      </c>
      <c r="GL181" s="78">
        <f>AVERAGEIFS('WEEKLY DATA'!GL$11:GL$14577,'WEEKLY DATA'!$A$11:$A$14577,'MONTHLY DATA'!$A181,'WEEKLY DATA'!$B$11:$B$14577,'MONTHLY DATA'!$B181)</f>
        <v>404</v>
      </c>
      <c r="GM181" s="211">
        <f t="shared" si="155"/>
        <v>-0.18280657395701638</v>
      </c>
      <c r="GN181" s="78">
        <f>AVERAGEIFS('WEEKLY DATA'!GN$11:GN$14577,'WEEKLY DATA'!$A$11:$A$14577,'MONTHLY DATA'!$A181,'WEEKLY DATA'!$B$11:$B$14577,'MONTHLY DATA'!$B181)</f>
        <v>608</v>
      </c>
      <c r="GO181" s="78">
        <f>AVERAGEIFS('WEEKLY DATA'!GO$11:GO$14577,'WEEKLY DATA'!$A$11:$A$14577,'MONTHLY DATA'!$A181,'WEEKLY DATA'!$B$11:$B$14577,'MONTHLY DATA'!$B181)</f>
        <v>618</v>
      </c>
      <c r="GP181" s="78">
        <f>AVERAGEIFS('WEEKLY DATA'!GP$11:GP$14577,'WEEKLY DATA'!$A$11:$A$14577,'MONTHLY DATA'!$A181,'WEEKLY DATA'!$B$11:$B$14577,'MONTHLY DATA'!$B181)</f>
        <v>613</v>
      </c>
      <c r="GQ181" s="211">
        <f t="shared" si="156"/>
        <v>-1.5261044176706817E-2</v>
      </c>
      <c r="GR181" s="78"/>
      <c r="GS181" s="3"/>
    </row>
    <row r="182" spans="1:201" ht="15.75" x14ac:dyDescent="0.25">
      <c r="A182">
        <f t="shared" si="106"/>
        <v>4</v>
      </c>
      <c r="B182">
        <f t="shared" si="107"/>
        <v>2024</v>
      </c>
      <c r="C182" s="86">
        <v>45383</v>
      </c>
      <c r="D182" s="78">
        <f>AVERAGEIFS('WEEKLY DATA'!D$11:D$14577,'WEEKLY DATA'!$A$11:$A$14577,'MONTHLY DATA'!$A182,'WEEKLY DATA'!$B$11:$B$14577,'MONTHLY DATA'!$B182)</f>
        <v>379.375</v>
      </c>
      <c r="E182" s="78">
        <f>AVERAGEIFS('WEEKLY DATA'!E$11:E$14577,'WEEKLY DATA'!$A$11:$A$14577,'MONTHLY DATA'!$A182,'WEEKLY DATA'!$B$11:$B$14577,'MONTHLY DATA'!$B182)</f>
        <v>389.375</v>
      </c>
      <c r="F182" s="78">
        <f>AVERAGEIFS('WEEKLY DATA'!F$11:F$14577,'WEEKLY DATA'!$A$11:$A$14577,'MONTHLY DATA'!$A182,'WEEKLY DATA'!$B$11:$B$14577,'MONTHLY DATA'!$B182)</f>
        <v>384.375</v>
      </c>
      <c r="G182" s="211">
        <f t="shared" si="108"/>
        <v>2.6368491321762333E-2</v>
      </c>
      <c r="H182" s="169">
        <f>AVERAGEIFS('WEEKLY DATA'!H$11:H$14577,'WEEKLY DATA'!$A$11:$A$14577,'MONTHLY DATA'!$A182,'WEEKLY DATA'!$B$11:$B$14577,'MONTHLY DATA'!$B182)</f>
        <v>388.75</v>
      </c>
      <c r="I182" s="78">
        <f>AVERAGEIFS('WEEKLY DATA'!I$11:I$14577,'WEEKLY DATA'!$A$11:$A$14577,'MONTHLY DATA'!$A182,'WEEKLY DATA'!$B$11:$B$14577,'MONTHLY DATA'!$B182)</f>
        <v>398.75</v>
      </c>
      <c r="J182" s="78">
        <f>AVERAGEIFS('WEEKLY DATA'!J$11:J$14577,'WEEKLY DATA'!$A$11:$A$14577,'MONTHLY DATA'!$A182,'WEEKLY DATA'!$B$11:$B$14577,'MONTHLY DATA'!$B182)</f>
        <v>393.75</v>
      </c>
      <c r="K182" s="211">
        <f t="shared" si="109"/>
        <v>4.1666666666666741E-2</v>
      </c>
      <c r="L182" s="169">
        <f>AVERAGEIFS('WEEKLY DATA'!L$11:L$14577,'WEEKLY DATA'!$A$11:$A$14577,'MONTHLY DATA'!$A182,'WEEKLY DATA'!$B$11:$B$14577,'MONTHLY DATA'!$B182)</f>
        <v>415</v>
      </c>
      <c r="M182" s="78">
        <f>AVERAGEIFS('WEEKLY DATA'!M$11:M$14577,'WEEKLY DATA'!$A$11:$A$14577,'MONTHLY DATA'!$A182,'WEEKLY DATA'!$B$11:$B$14577,'MONTHLY DATA'!$B182)</f>
        <v>425</v>
      </c>
      <c r="N182" s="78">
        <f>AVERAGEIFS('WEEKLY DATA'!N$11:N$14577,'WEEKLY DATA'!$A$11:$A$14577,'MONTHLY DATA'!$A182,'WEEKLY DATA'!$B$11:$B$14577,'MONTHLY DATA'!$B182)</f>
        <v>420</v>
      </c>
      <c r="O182" s="211">
        <f t="shared" si="110"/>
        <v>5.9880239520957446E-3</v>
      </c>
      <c r="P182" s="169">
        <f>AVERAGEIFS('WEEKLY DATA'!P$11:P$14577,'WEEKLY DATA'!$A$11:$A$14577,'MONTHLY DATA'!$A182,'WEEKLY DATA'!$B$11:$B$14577,'MONTHLY DATA'!$B182)</f>
        <v>379.375</v>
      </c>
      <c r="Q182" s="78">
        <f>AVERAGEIFS('WEEKLY DATA'!Q$11:Q$14577,'WEEKLY DATA'!$A$11:$A$14577,'MONTHLY DATA'!$A182,'WEEKLY DATA'!$B$11:$B$14577,'MONTHLY DATA'!$B182)</f>
        <v>389.375</v>
      </c>
      <c r="R182" s="78">
        <f>AVERAGEIFS('WEEKLY DATA'!R$11:R$14577,'WEEKLY DATA'!$A$11:$A$14577,'MONTHLY DATA'!$A182,'WEEKLY DATA'!$B$11:$B$14577,'MONTHLY DATA'!$B182)</f>
        <v>384.375</v>
      </c>
      <c r="S182" s="211">
        <f t="shared" si="111"/>
        <v>-1.6233766233766378E-3</v>
      </c>
      <c r="T182" s="169">
        <f>AVERAGEIFS('WEEKLY DATA'!T$11:T$14577,'WEEKLY DATA'!$A$11:$A$14577,'MONTHLY DATA'!$A182,'WEEKLY DATA'!$B$11:$B$14577,'MONTHLY DATA'!$B182)</f>
        <v>376.25</v>
      </c>
      <c r="U182" s="78">
        <f>AVERAGEIFS('WEEKLY DATA'!U$11:U$14577,'WEEKLY DATA'!$A$11:$A$14577,'MONTHLY DATA'!$A182,'WEEKLY DATA'!$B$11:$B$14577,'MONTHLY DATA'!$B182)</f>
        <v>386.25</v>
      </c>
      <c r="V182" s="78">
        <f>AVERAGEIFS('WEEKLY DATA'!V$11:V$14577,'WEEKLY DATA'!$A$11:$A$14577,'MONTHLY DATA'!$A182,'WEEKLY DATA'!$B$11:$B$14577,'MONTHLY DATA'!$B182)</f>
        <v>381.25</v>
      </c>
      <c r="W182" s="211">
        <f t="shared" si="112"/>
        <v>5.317679558011057E-2</v>
      </c>
      <c r="X182" s="169">
        <f>AVERAGEIFS('WEEKLY DATA'!X$11:X$14577,'WEEKLY DATA'!$A$11:$A$14577,'MONTHLY DATA'!$A182,'WEEKLY DATA'!$B$11:$B$14577,'MONTHLY DATA'!$B182)</f>
        <v>386.875</v>
      </c>
      <c r="Y182" s="78">
        <f>AVERAGEIFS('WEEKLY DATA'!Y$11:Y$14577,'WEEKLY DATA'!$A$11:$A$14577,'MONTHLY DATA'!$A182,'WEEKLY DATA'!$B$11:$B$14577,'MONTHLY DATA'!$B182)</f>
        <v>396.875</v>
      </c>
      <c r="Z182" s="78">
        <f>AVERAGEIFS('WEEKLY DATA'!Z$11:Z$14577,'WEEKLY DATA'!$A$11:$A$14577,'MONTHLY DATA'!$A182,'WEEKLY DATA'!$B$11:$B$14577,'MONTHLY DATA'!$B182)</f>
        <v>391.875</v>
      </c>
      <c r="AA182" s="211">
        <f t="shared" si="113"/>
        <v>7.216142270861825E-2</v>
      </c>
      <c r="AB182" s="169">
        <f>AVERAGEIFS('WEEKLY DATA'!AB$11:AB$14577,'WEEKLY DATA'!$A$11:$A$14577,'MONTHLY DATA'!$A182,'WEEKLY DATA'!$B$11:$B$14577,'MONTHLY DATA'!$B182)</f>
        <v>410</v>
      </c>
      <c r="AC182" s="78">
        <f>AVERAGEIFS('WEEKLY DATA'!AC$11:AC$14577,'WEEKLY DATA'!$A$11:$A$14577,'MONTHLY DATA'!$A182,'WEEKLY DATA'!$B$11:$B$14577,'MONTHLY DATA'!$B182)</f>
        <v>420</v>
      </c>
      <c r="AD182" s="78">
        <f>AVERAGEIFS('WEEKLY DATA'!AD$11:AD$14577,'WEEKLY DATA'!$A$11:$A$14577,'MONTHLY DATA'!$A182,'WEEKLY DATA'!$B$11:$B$14577,'MONTHLY DATA'!$B182)</f>
        <v>415</v>
      </c>
      <c r="AE182" s="211">
        <f t="shared" si="114"/>
        <v>4.4025157232704393E-2</v>
      </c>
      <c r="AF182" s="169">
        <f>AVERAGEIFS('WEEKLY DATA'!AF$11:AF$14577,'WEEKLY DATA'!$A$11:$A$14577,'MONTHLY DATA'!$A182,'WEEKLY DATA'!$B$11:$B$14577,'MONTHLY DATA'!$B182)</f>
        <v>355.625</v>
      </c>
      <c r="AG182" s="78">
        <f>AVERAGEIFS('WEEKLY DATA'!AG$11:AG$14577,'WEEKLY DATA'!$A$11:$A$14577,'MONTHLY DATA'!$A182,'WEEKLY DATA'!$B$11:$B$14577,'MONTHLY DATA'!$B182)</f>
        <v>365.625</v>
      </c>
      <c r="AH182" s="78">
        <f>AVERAGEIFS('WEEKLY DATA'!AH$11:AH$14577,'WEEKLY DATA'!$A$11:$A$14577,'MONTHLY DATA'!$A182,'WEEKLY DATA'!$B$11:$B$14577,'MONTHLY DATA'!$B182)</f>
        <v>360.625</v>
      </c>
      <c r="AI182" s="211">
        <f t="shared" si="115"/>
        <v>3.7769784172661858E-2</v>
      </c>
      <c r="AJ182" s="169">
        <f>AVERAGEIFS('WEEKLY DATA'!AJ$11:AJ$14577,'WEEKLY DATA'!$A$11:$A$14577,'MONTHLY DATA'!$A182,'WEEKLY DATA'!$B$11:$B$14577,'MONTHLY DATA'!$B182)</f>
        <v>341.25</v>
      </c>
      <c r="AK182" s="78">
        <f>AVERAGEIFS('WEEKLY DATA'!AK$11:AK$14577,'WEEKLY DATA'!$A$11:$A$14577,'MONTHLY DATA'!$A182,'WEEKLY DATA'!$B$11:$B$14577,'MONTHLY DATA'!$B182)</f>
        <v>351.25</v>
      </c>
      <c r="AL182" s="78">
        <f>AVERAGEIFS('WEEKLY DATA'!AL$11:AL$14577,'WEEKLY DATA'!$A$11:$A$14577,'MONTHLY DATA'!$A182,'WEEKLY DATA'!$B$11:$B$14577,'MONTHLY DATA'!$B182)</f>
        <v>346.25</v>
      </c>
      <c r="AM182" s="212">
        <f t="shared" si="116"/>
        <v>3.6231884057971175E-3</v>
      </c>
      <c r="AN182" s="169">
        <f>AVERAGEIFS('WEEKLY DATA'!AN$11:AN$14577,'WEEKLY DATA'!$A$11:$A$14577,'MONTHLY DATA'!$A182,'WEEKLY DATA'!$B$11:$B$14577,'MONTHLY DATA'!$B182)</f>
        <v>347.5</v>
      </c>
      <c r="AO182" s="78">
        <f>AVERAGEIFS('WEEKLY DATA'!AO$11:AO$14577,'WEEKLY DATA'!$A$11:$A$14577,'MONTHLY DATA'!$A182,'WEEKLY DATA'!$B$11:$B$14577,'MONTHLY DATA'!$B182)</f>
        <v>357.5</v>
      </c>
      <c r="AP182" s="78">
        <f>AVERAGEIFS('WEEKLY DATA'!AP$11:AP$14577,'WEEKLY DATA'!$A$11:$A$14577,'MONTHLY DATA'!$A182,'WEEKLY DATA'!$B$11:$B$14577,'MONTHLY DATA'!$B182)</f>
        <v>352.5</v>
      </c>
      <c r="AQ182" s="211">
        <f t="shared" si="117"/>
        <v>1.0028653295129031E-2</v>
      </c>
      <c r="AR182" s="169">
        <f>AVERAGEIFS('WEEKLY DATA'!AR$11:AR$14577,'WEEKLY DATA'!$A$11:$A$14577,'MONTHLY DATA'!$A182,'WEEKLY DATA'!$B$11:$B$14577,'MONTHLY DATA'!$B182)</f>
        <v>415</v>
      </c>
      <c r="AS182" s="78">
        <f>AVERAGEIFS('WEEKLY DATA'!AS$11:AS$14577,'WEEKLY DATA'!$A$11:$A$14577,'MONTHLY DATA'!$A182,'WEEKLY DATA'!$B$11:$B$14577,'MONTHLY DATA'!$B182)</f>
        <v>425</v>
      </c>
      <c r="AT182" s="78">
        <f>AVERAGEIFS('WEEKLY DATA'!AT$11:AT$14577,'WEEKLY DATA'!$A$11:$A$14577,'MONTHLY DATA'!$A182,'WEEKLY DATA'!$B$11:$B$14577,'MONTHLY DATA'!$B182)</f>
        <v>420</v>
      </c>
      <c r="AU182" s="211">
        <f t="shared" si="118"/>
        <v>5.9880239520957446E-3</v>
      </c>
      <c r="AV182" s="169">
        <f>AVERAGEIFS('WEEKLY DATA'!AV$11:AV$14577,'WEEKLY DATA'!$A$11:$A$14577,'MONTHLY DATA'!$A182,'WEEKLY DATA'!$B$11:$B$14577,'MONTHLY DATA'!$B182)</f>
        <v>345.625</v>
      </c>
      <c r="AW182" s="78">
        <f>AVERAGEIFS('WEEKLY DATA'!AW$11:AW$14577,'WEEKLY DATA'!$A$11:$A$14577,'MONTHLY DATA'!$A182,'WEEKLY DATA'!$B$11:$B$14577,'MONTHLY DATA'!$B182)</f>
        <v>355.625</v>
      </c>
      <c r="AX182" s="78">
        <f>AVERAGEIFS('WEEKLY DATA'!AX$11:AX$14577,'WEEKLY DATA'!$A$11:$A$14577,'MONTHLY DATA'!$A182,'WEEKLY DATA'!$B$11:$B$14577,'MONTHLY DATA'!$B182)</f>
        <v>350.625</v>
      </c>
      <c r="AY182" s="211">
        <f t="shared" si="119"/>
        <v>1.925872093023262E-2</v>
      </c>
      <c r="AZ182" s="169">
        <f>AVERAGEIFS('WEEKLY DATA'!AZ$11:AZ$14577,'WEEKLY DATA'!$A$11:$A$14577,'MONTHLY DATA'!$A182,'WEEKLY DATA'!$B$11:$B$14577,'MONTHLY DATA'!$B182)</f>
        <v>356.25</v>
      </c>
      <c r="BA182" s="78">
        <f>AVERAGEIFS('WEEKLY DATA'!BA$11:BA$14577,'WEEKLY DATA'!$A$11:$A$14577,'MONTHLY DATA'!$A182,'WEEKLY DATA'!$B$11:$B$14577,'MONTHLY DATA'!$B182)</f>
        <v>366.25</v>
      </c>
      <c r="BB182" s="78">
        <f>AVERAGEIFS('WEEKLY DATA'!BB$11:BB$14577,'WEEKLY DATA'!$A$11:$A$14577,'MONTHLY DATA'!$A182,'WEEKLY DATA'!$B$11:$B$14577,'MONTHLY DATA'!$B182)</f>
        <v>361.25</v>
      </c>
      <c r="BC182" s="211">
        <f t="shared" si="120"/>
        <v>3.9568345323740983E-2</v>
      </c>
      <c r="BD182" s="169">
        <f>AVERAGEIFS('WEEKLY DATA'!BD$11:BD$14577,'WEEKLY DATA'!$A$11:$A$14577,'MONTHLY DATA'!$A182,'WEEKLY DATA'!$B$11:$B$14577,'MONTHLY DATA'!$B182)</f>
        <v>336.25</v>
      </c>
      <c r="BE182" s="78">
        <f>AVERAGEIFS('WEEKLY DATA'!BE$11:BE$14577,'WEEKLY DATA'!$A$11:$A$14577,'MONTHLY DATA'!$A182,'WEEKLY DATA'!$B$11:$B$14577,'MONTHLY DATA'!$B182)</f>
        <v>346.25</v>
      </c>
      <c r="BF182" s="78">
        <f>AVERAGEIFS('WEEKLY DATA'!BF$11:BF$14577,'WEEKLY DATA'!$A$11:$A$14577,'MONTHLY DATA'!$A182,'WEEKLY DATA'!$B$11:$B$14577,'MONTHLY DATA'!$B182)</f>
        <v>341.25</v>
      </c>
      <c r="BG182" s="211">
        <f t="shared" si="121"/>
        <v>6.6371681415928752E-3</v>
      </c>
      <c r="BH182" s="169">
        <f>AVERAGEIFS('WEEKLY DATA'!BH$11:BH$14577,'WEEKLY DATA'!$A$11:$A$14577,'MONTHLY DATA'!$A182,'WEEKLY DATA'!$B$11:$B$14577,'MONTHLY DATA'!$B182)</f>
        <v>365</v>
      </c>
      <c r="BI182" s="78">
        <f>AVERAGEIFS('WEEKLY DATA'!BI$11:BI$14577,'WEEKLY DATA'!$A$11:$A$14577,'MONTHLY DATA'!$A182,'WEEKLY DATA'!$B$11:$B$14577,'MONTHLY DATA'!$B182)</f>
        <v>375</v>
      </c>
      <c r="BJ182" s="78">
        <f>AVERAGEIFS('WEEKLY DATA'!BJ$11:BJ$14577,'WEEKLY DATA'!$A$11:$A$14577,'MONTHLY DATA'!$A182,'WEEKLY DATA'!$B$11:$B$14577,'MONTHLY DATA'!$B182)</f>
        <v>370</v>
      </c>
      <c r="BK182" s="211">
        <f t="shared" si="122"/>
        <v>1.0928961748633892E-2</v>
      </c>
      <c r="BL182" s="169">
        <f>AVERAGEIFS('WEEKLY DATA'!BL$11:BL$14577,'WEEKLY DATA'!$A$11:$A$14577,'MONTHLY DATA'!$A182,'WEEKLY DATA'!$B$11:$B$14577,'MONTHLY DATA'!$B182)</f>
        <v>365</v>
      </c>
      <c r="BM182" s="78">
        <f>AVERAGEIFS('WEEKLY DATA'!BM$11:BM$14577,'WEEKLY DATA'!$A$11:$A$14577,'MONTHLY DATA'!$A182,'WEEKLY DATA'!$B$11:$B$14577,'MONTHLY DATA'!$B182)</f>
        <v>375</v>
      </c>
      <c r="BN182" s="78">
        <f>AVERAGEIFS('WEEKLY DATA'!BN$11:BN$14577,'WEEKLY DATA'!$A$11:$A$14577,'MONTHLY DATA'!$A182,'WEEKLY DATA'!$B$11:$B$14577,'MONTHLY DATA'!$B182)</f>
        <v>370</v>
      </c>
      <c r="BO182" s="211">
        <f t="shared" si="123"/>
        <v>6.1692969870875247E-2</v>
      </c>
      <c r="BP182" s="78">
        <f>AVERAGEIFS('WEEKLY DATA'!BP$11:BP$14577,'WEEKLY DATA'!$A$11:$A$14577,'MONTHLY DATA'!$A182,'WEEKLY DATA'!$B$11:$B$14577,'MONTHLY DATA'!$B182)</f>
        <v>351.875</v>
      </c>
      <c r="BQ182" s="78">
        <f>AVERAGEIFS('WEEKLY DATA'!BQ$11:BQ$14577,'WEEKLY DATA'!$A$11:$A$14577,'MONTHLY DATA'!$A182,'WEEKLY DATA'!$B$11:$B$14577,'MONTHLY DATA'!$B182)</f>
        <v>361.875</v>
      </c>
      <c r="BR182" s="78">
        <f>AVERAGEIFS('WEEKLY DATA'!BR$11:BR$14577,'WEEKLY DATA'!$A$11:$A$14577,'MONTHLY DATA'!$A182,'WEEKLY DATA'!$B$11:$B$14577,'MONTHLY DATA'!$B182)</f>
        <v>356.875</v>
      </c>
      <c r="BS182" s="211">
        <f t="shared" si="124"/>
        <v>3.2923299565846609E-2</v>
      </c>
      <c r="BT182" s="78">
        <f>AVERAGEIFS('WEEKLY DATA'!BT$11:BT$14577,'WEEKLY DATA'!$A$11:$A$14577,'MONTHLY DATA'!$A182,'WEEKLY DATA'!$B$11:$B$14577,'MONTHLY DATA'!$B182)</f>
        <v>329.375</v>
      </c>
      <c r="BU182" s="78">
        <f>AVERAGEIFS('WEEKLY DATA'!BU$11:BU$14577,'WEEKLY DATA'!$A$11:$A$14577,'MONTHLY DATA'!$A182,'WEEKLY DATA'!$B$11:$B$14577,'MONTHLY DATA'!$B182)</f>
        <v>339.375</v>
      </c>
      <c r="BV182" s="78">
        <f>AVERAGEIFS('WEEKLY DATA'!BV$11:BV$14577,'WEEKLY DATA'!$A$11:$A$14577,'MONTHLY DATA'!$A182,'WEEKLY DATA'!$B$11:$B$14577,'MONTHLY DATA'!$B182)</f>
        <v>334.375</v>
      </c>
      <c r="BW182" s="211">
        <f t="shared" si="125"/>
        <v>6.3195548489666242E-2</v>
      </c>
      <c r="BX182" s="78">
        <f>AVERAGEIFS('WEEKLY DATA'!BX$11:BX$14577,'WEEKLY DATA'!$A$11:$A$14577,'MONTHLY DATA'!$A182,'WEEKLY DATA'!$B$11:$B$14577,'MONTHLY DATA'!$B182)</f>
        <v>328.75</v>
      </c>
      <c r="BY182" s="78">
        <f>AVERAGEIFS('WEEKLY DATA'!BY$11:BY$14577,'WEEKLY DATA'!$A$11:$A$14577,'MONTHLY DATA'!$A182,'WEEKLY DATA'!$B$11:$B$14577,'MONTHLY DATA'!$B182)</f>
        <v>338.75</v>
      </c>
      <c r="BZ182" s="78">
        <f>AVERAGEIFS('WEEKLY DATA'!BZ$11:BZ$14577,'WEEKLY DATA'!$A$11:$A$14577,'MONTHLY DATA'!$A182,'WEEKLY DATA'!$B$11:$B$14577,'MONTHLY DATA'!$B182)</f>
        <v>333.75</v>
      </c>
      <c r="CA182" s="211">
        <f t="shared" si="126"/>
        <v>-0.15291878172588835</v>
      </c>
      <c r="CB182" s="78">
        <f>AVERAGEIFS('WEEKLY DATA'!CB$11:CB$14577,'WEEKLY DATA'!$A$11:$A$14577,'MONTHLY DATA'!$A182,'WEEKLY DATA'!$B$11:$B$14577,'MONTHLY DATA'!$B182)</f>
        <v>483.75</v>
      </c>
      <c r="CC182" s="78">
        <f>AVERAGEIFS('WEEKLY DATA'!CC$11:CC$14577,'WEEKLY DATA'!$A$11:$A$14577,'MONTHLY DATA'!$A182,'WEEKLY DATA'!$B$11:$B$14577,'MONTHLY DATA'!$B182)</f>
        <v>493.75</v>
      </c>
      <c r="CD182" s="78">
        <f>AVERAGEIFS('WEEKLY DATA'!CD$11:CD$14577,'WEEKLY DATA'!$A$11:$A$14577,'MONTHLY DATA'!$A182,'WEEKLY DATA'!$B$11:$B$14577,'MONTHLY DATA'!$B182)</f>
        <v>488.75</v>
      </c>
      <c r="CE182" s="211">
        <f t="shared" si="127"/>
        <v>-4.912451361867709E-2</v>
      </c>
      <c r="CF182" s="78">
        <f>AVERAGEIFS('WEEKLY DATA'!CF$11:CF$14577,'WEEKLY DATA'!$A$11:$A$14577,'MONTHLY DATA'!$A182,'WEEKLY DATA'!$B$11:$B$14577,'MONTHLY DATA'!$B182)</f>
        <v>326.25</v>
      </c>
      <c r="CG182" s="78">
        <f>AVERAGEIFS('WEEKLY DATA'!CG$11:CG$14577,'WEEKLY DATA'!$A$11:$A$14577,'MONTHLY DATA'!$A182,'WEEKLY DATA'!$B$11:$B$14577,'MONTHLY DATA'!$B182)</f>
        <v>336.25</v>
      </c>
      <c r="CH182" s="78">
        <f>AVERAGEIFS('WEEKLY DATA'!CH$11:CH$14577,'WEEKLY DATA'!$A$11:$A$14577,'MONTHLY DATA'!$A182,'WEEKLY DATA'!$B$11:$B$14577,'MONTHLY DATA'!$B182)</f>
        <v>331.25</v>
      </c>
      <c r="CI182" s="211">
        <f t="shared" si="128"/>
        <v>4.4952681388012561E-2</v>
      </c>
      <c r="CJ182" s="78">
        <f>AVERAGEIFS('WEEKLY DATA'!CJ$11:CJ$14577,'WEEKLY DATA'!$A$11:$A$14577,'MONTHLY DATA'!$A182,'WEEKLY DATA'!$B$11:$B$14577,'MONTHLY DATA'!$B182)</f>
        <v>316.875</v>
      </c>
      <c r="CK182" s="78">
        <f>AVERAGEIFS('WEEKLY DATA'!CK$11:CK$14577,'WEEKLY DATA'!$A$11:$A$14577,'MONTHLY DATA'!$A182,'WEEKLY DATA'!$B$11:$B$14577,'MONTHLY DATA'!$B182)</f>
        <v>326.875</v>
      </c>
      <c r="CL182" s="78">
        <f>AVERAGEIFS('WEEKLY DATA'!CL$11:CL$14577,'WEEKLY DATA'!$A$11:$A$14577,'MONTHLY DATA'!$A182,'WEEKLY DATA'!$B$11:$B$14577,'MONTHLY DATA'!$B182)</f>
        <v>321.875</v>
      </c>
      <c r="CM182" s="211">
        <f t="shared" si="129"/>
        <v>7.8308207705192645E-2</v>
      </c>
      <c r="CN182" s="78">
        <f>AVERAGEIFS('WEEKLY DATA'!CN$11:CN$14577,'WEEKLY DATA'!$A$11:$A$14577,'MONTHLY DATA'!$A182,'WEEKLY DATA'!$B$11:$B$14577,'MONTHLY DATA'!$B182)</f>
        <v>328.75</v>
      </c>
      <c r="CO182" s="78">
        <f>AVERAGEIFS('WEEKLY DATA'!CO$11:CO$14577,'WEEKLY DATA'!$A$11:$A$14577,'MONTHLY DATA'!$A182,'WEEKLY DATA'!$B$11:$B$14577,'MONTHLY DATA'!$B182)</f>
        <v>338.75</v>
      </c>
      <c r="CP182" s="78">
        <f>AVERAGEIFS('WEEKLY DATA'!CP$11:CP$14577,'WEEKLY DATA'!$A$11:$A$14577,'MONTHLY DATA'!$A182,'WEEKLY DATA'!$B$11:$B$14577,'MONTHLY DATA'!$B182)</f>
        <v>333.75</v>
      </c>
      <c r="CQ182" s="211">
        <f t="shared" si="130"/>
        <v>-0.15291878172588835</v>
      </c>
      <c r="CR182" s="78">
        <f>AVERAGEIFS('WEEKLY DATA'!CR$11:CR$14577,'WEEKLY DATA'!$A$11:$A$14577,'MONTHLY DATA'!$A182,'WEEKLY DATA'!$B$11:$B$14577,'MONTHLY DATA'!$B182)</f>
        <v>486.25</v>
      </c>
      <c r="CS182" s="78">
        <f>AVERAGEIFS('WEEKLY DATA'!CS$11:CS$14577,'WEEKLY DATA'!$A$11:$A$14577,'MONTHLY DATA'!$A182,'WEEKLY DATA'!$B$11:$B$14577,'MONTHLY DATA'!$B182)</f>
        <v>496.25</v>
      </c>
      <c r="CT182" s="78">
        <f>AVERAGEIFS('WEEKLY DATA'!CT$11:CT$14577,'WEEKLY DATA'!$A$11:$A$14577,'MONTHLY DATA'!$A182,'WEEKLY DATA'!$B$11:$B$14577,'MONTHLY DATA'!$B182)</f>
        <v>491.25</v>
      </c>
      <c r="CU182" s="211">
        <f t="shared" si="131"/>
        <v>-3.2972440944881942E-2</v>
      </c>
      <c r="CV182" s="169">
        <f>AVERAGEIFS('WEEKLY DATA'!CV$11:CV$14577,'WEEKLY DATA'!$A$11:$A$14577,'MONTHLY DATA'!$A182,'WEEKLY DATA'!$B$11:$B$14577,'MONTHLY DATA'!$B182)</f>
        <v>346.875</v>
      </c>
      <c r="CW182" s="78">
        <f>AVERAGEIFS('WEEKLY DATA'!CW$11:CW$14577,'WEEKLY DATA'!$A$11:$A$14577,'MONTHLY DATA'!$A182,'WEEKLY DATA'!$B$11:$B$14577,'MONTHLY DATA'!$B182)</f>
        <v>356.875</v>
      </c>
      <c r="CX182" s="78">
        <f>AVERAGEIFS('WEEKLY DATA'!CX$11:CX$14577,'WEEKLY DATA'!$A$11:$A$14577,'MONTHLY DATA'!$A182,'WEEKLY DATA'!$B$11:$B$14577,'MONTHLY DATA'!$B182)</f>
        <v>351.875</v>
      </c>
      <c r="CY182" s="211">
        <f t="shared" si="132"/>
        <v>3.6450662739322626E-2</v>
      </c>
      <c r="CZ182" s="169">
        <f>AVERAGEIFS('WEEKLY DATA'!CZ$11:CZ$14577,'WEEKLY DATA'!$A$11:$A$14577,'MONTHLY DATA'!$A182,'WEEKLY DATA'!$B$11:$B$14577,'MONTHLY DATA'!$B182)</f>
        <v>337.5</v>
      </c>
      <c r="DA182" s="78">
        <f>AVERAGEIFS('WEEKLY DATA'!DA$11:DA$14577,'WEEKLY DATA'!$A$11:$A$14577,'MONTHLY DATA'!$A182,'WEEKLY DATA'!$B$11:$B$14577,'MONTHLY DATA'!$B182)</f>
        <v>347.5</v>
      </c>
      <c r="DB182" s="78">
        <f>AVERAGEIFS('WEEKLY DATA'!DB$11:DB$14577,'WEEKLY DATA'!$A$11:$A$14577,'MONTHLY DATA'!$A182,'WEEKLY DATA'!$B$11:$B$14577,'MONTHLY DATA'!$B182)</f>
        <v>342.5</v>
      </c>
      <c r="DC182" s="211">
        <f t="shared" si="133"/>
        <v>4.9004594180704464E-2</v>
      </c>
      <c r="DD182" s="78">
        <f>AVERAGEIFS('WEEKLY DATA'!DD$11:DD$14577,'WEEKLY DATA'!$A$11:$A$14577,'MONTHLY DATA'!$A182,'WEEKLY DATA'!$B$11:$B$14577,'MONTHLY DATA'!$B182)</f>
        <v>328.75</v>
      </c>
      <c r="DE182" s="78">
        <f>AVERAGEIFS('WEEKLY DATA'!DE$11:DE$14577,'WEEKLY DATA'!$A$11:$A$14577,'MONTHLY DATA'!$A182,'WEEKLY DATA'!$B$11:$B$14577,'MONTHLY DATA'!$B182)</f>
        <v>338.75</v>
      </c>
      <c r="DF182" s="78">
        <f>AVERAGEIFS('WEEKLY DATA'!DF$11:DF$14577,'WEEKLY DATA'!$A$11:$A$14577,'MONTHLY DATA'!$A182,'WEEKLY DATA'!$B$11:$B$14577,'MONTHLY DATA'!$B182)</f>
        <v>333.75</v>
      </c>
      <c r="DG182" s="211">
        <f t="shared" si="134"/>
        <v>-0.15291878172588835</v>
      </c>
      <c r="DH182" s="78">
        <f>AVERAGEIFS('WEEKLY DATA'!DH$11:DH$14577,'WEEKLY DATA'!$A$11:$A$14577,'MONTHLY DATA'!$A182,'WEEKLY DATA'!$B$11:$B$14577,'MONTHLY DATA'!$B182)</f>
        <v>501.25</v>
      </c>
      <c r="DI182" s="78">
        <f>AVERAGEIFS('WEEKLY DATA'!DI$11:DI$14577,'WEEKLY DATA'!$A$11:$A$14577,'MONTHLY DATA'!$A182,'WEEKLY DATA'!$B$11:$B$14577,'MONTHLY DATA'!$B182)</f>
        <v>511.25</v>
      </c>
      <c r="DJ182" s="78">
        <f>AVERAGEIFS('WEEKLY DATA'!DJ$11:DJ$14577,'WEEKLY DATA'!$A$11:$A$14577,'MONTHLY DATA'!$A182,'WEEKLY DATA'!$B$11:$B$14577,'MONTHLY DATA'!$B182)</f>
        <v>506.25</v>
      </c>
      <c r="DK182" s="211">
        <f t="shared" si="135"/>
        <v>-3.2026768642447467E-2</v>
      </c>
      <c r="DL182" s="169">
        <f>AVERAGEIFS('WEEKLY DATA'!DL$11:DL$14577,'WEEKLY DATA'!$A$11:$A$14577,'MONTHLY DATA'!$A182,'WEEKLY DATA'!$B$11:$B$14577,'MONTHLY DATA'!$B182)</f>
        <v>308.75</v>
      </c>
      <c r="DM182" s="78">
        <f>AVERAGEIFS('WEEKLY DATA'!DM$11:DM$14577,'WEEKLY DATA'!$A$11:$A$14577,'MONTHLY DATA'!$A182,'WEEKLY DATA'!$B$11:$B$14577,'MONTHLY DATA'!$B182)</f>
        <v>318.75</v>
      </c>
      <c r="DN182" s="78">
        <f>AVERAGEIFS('WEEKLY DATA'!DN$11:DN$14577,'WEEKLY DATA'!$A$11:$A$14577,'MONTHLY DATA'!$A182,'WEEKLY DATA'!$B$11:$B$14577,'MONTHLY DATA'!$B182)</f>
        <v>313.75</v>
      </c>
      <c r="DO182" s="211">
        <f t="shared" si="136"/>
        <v>5.2852348993288611E-2</v>
      </c>
      <c r="DP182" s="78">
        <f>AVERAGEIFS('WEEKLY DATA'!DP$11:DP$14577,'WEEKLY DATA'!$A$11:$A$14577,'MONTHLY DATA'!$A182,'WEEKLY DATA'!$B$11:$B$14577,'MONTHLY DATA'!$B182)</f>
        <v>308.125</v>
      </c>
      <c r="DQ182" s="78">
        <f>AVERAGEIFS('WEEKLY DATA'!DQ$11:DQ$14577,'WEEKLY DATA'!$A$11:$A$14577,'MONTHLY DATA'!$A182,'WEEKLY DATA'!$B$11:$B$14577,'MONTHLY DATA'!$B182)</f>
        <v>318.125</v>
      </c>
      <c r="DR182" s="78">
        <f>AVERAGEIFS('WEEKLY DATA'!DR$11:DR$14577,'WEEKLY DATA'!$A$11:$A$14577,'MONTHLY DATA'!$A182,'WEEKLY DATA'!$B$11:$B$14577,'MONTHLY DATA'!$B182)</f>
        <v>313.125</v>
      </c>
      <c r="DS182" s="211">
        <f t="shared" si="137"/>
        <v>6.6865417376490655E-2</v>
      </c>
      <c r="DT182" s="78">
        <f>AVERAGEIFS('WEEKLY DATA'!DT$11:DT$14577,'WEEKLY DATA'!$A$11:$A$14577,'MONTHLY DATA'!$A182,'WEEKLY DATA'!$B$11:$B$14577,'MONTHLY DATA'!$B182)</f>
        <v>328.75</v>
      </c>
      <c r="DU182" s="78">
        <f>AVERAGEIFS('WEEKLY DATA'!DU$11:DU$14577,'WEEKLY DATA'!$A$11:$A$14577,'MONTHLY DATA'!$A182,'WEEKLY DATA'!$B$11:$B$14577,'MONTHLY DATA'!$B182)</f>
        <v>338.75</v>
      </c>
      <c r="DV182" s="78">
        <f>AVERAGEIFS('WEEKLY DATA'!DV$11:DV$14577,'WEEKLY DATA'!$A$11:$A$14577,'MONTHLY DATA'!$A182,'WEEKLY DATA'!$B$11:$B$14577,'MONTHLY DATA'!$B182)</f>
        <v>333.75</v>
      </c>
      <c r="DW182" s="211">
        <f t="shared" si="138"/>
        <v>-0.15291878172588835</v>
      </c>
      <c r="DX182" s="78">
        <f>AVERAGEIFS('WEEKLY DATA'!DX$11:DX$14577,'WEEKLY DATA'!$A$11:$A$14577,'MONTHLY DATA'!$A182,'WEEKLY DATA'!$B$11:$B$14577,'MONTHLY DATA'!$B182)</f>
        <v>486.25</v>
      </c>
      <c r="DY182" s="78">
        <f>AVERAGEIFS('WEEKLY DATA'!DY$11:DY$14577,'WEEKLY DATA'!$A$11:$A$14577,'MONTHLY DATA'!$A182,'WEEKLY DATA'!$B$11:$B$14577,'MONTHLY DATA'!$B182)</f>
        <v>496.25</v>
      </c>
      <c r="DZ182" s="78">
        <f>AVERAGEIFS('WEEKLY DATA'!DZ$11:DZ$14577,'WEEKLY DATA'!$A$11:$A$14577,'MONTHLY DATA'!$A182,'WEEKLY DATA'!$B$11:$B$14577,'MONTHLY DATA'!$B182)</f>
        <v>491.25</v>
      </c>
      <c r="EA182" s="211">
        <f t="shared" si="139"/>
        <v>-3.2972440944881942E-2</v>
      </c>
      <c r="EB182" s="78">
        <f>AVERAGEIFS('WEEKLY DATA'!EB$11:EB$14577,'WEEKLY DATA'!$A$11:$A$14577,'MONTHLY DATA'!$A182,'WEEKLY DATA'!$B$11:$B$14577,'MONTHLY DATA'!$B182)</f>
        <v>346.875</v>
      </c>
      <c r="EC182" s="78">
        <f>AVERAGEIFS('WEEKLY DATA'!EC$11:EC$14577,'WEEKLY DATA'!$A$11:$A$14577,'MONTHLY DATA'!$A182,'WEEKLY DATA'!$B$11:$B$14577,'MONTHLY DATA'!$B182)</f>
        <v>356.875</v>
      </c>
      <c r="ED182" s="78">
        <f>AVERAGEIFS('WEEKLY DATA'!ED$11:ED$14577,'WEEKLY DATA'!$A$11:$A$14577,'MONTHLY DATA'!$A182,'WEEKLY DATA'!$B$11:$B$14577,'MONTHLY DATA'!$B182)</f>
        <v>351.875</v>
      </c>
      <c r="EE182" s="211">
        <f t="shared" si="140"/>
        <v>4.8807749627421737E-2</v>
      </c>
      <c r="EF182" s="169">
        <f>AVERAGEIFS('WEEKLY DATA'!EF$11:EF$14577,'WEEKLY DATA'!$A$11:$A$14577,'MONTHLY DATA'!$A182,'WEEKLY DATA'!$B$11:$B$14577,'MONTHLY DATA'!$B182)</f>
        <v>321.25</v>
      </c>
      <c r="EG182" s="78">
        <f>AVERAGEIFS('WEEKLY DATA'!EG$11:EG$14577,'WEEKLY DATA'!$A$11:$A$14577,'MONTHLY DATA'!$A182,'WEEKLY DATA'!$B$11:$B$14577,'MONTHLY DATA'!$B182)</f>
        <v>331.25</v>
      </c>
      <c r="EH182" s="78">
        <f>AVERAGEIFS('WEEKLY DATA'!EH$11:EH$14577,'WEEKLY DATA'!$A$11:$A$14577,'MONTHLY DATA'!$A182,'WEEKLY DATA'!$B$11:$B$14577,'MONTHLY DATA'!$B182)</f>
        <v>326.25</v>
      </c>
      <c r="EI182" s="211">
        <f t="shared" si="141"/>
        <v>5.9253246753246724E-2</v>
      </c>
      <c r="EJ182" s="78">
        <f>AVERAGEIFS('WEEKLY DATA'!EJ$11:EJ$14577,'WEEKLY DATA'!$A$11:$A$14577,'MONTHLY DATA'!$A182,'WEEKLY DATA'!$B$11:$B$14577,'MONTHLY DATA'!$B182)</f>
        <v>326.875</v>
      </c>
      <c r="EK182" s="78">
        <f>AVERAGEIFS('WEEKLY DATA'!EK$11:EK$14577,'WEEKLY DATA'!$A$11:$A$14577,'MONTHLY DATA'!$A182,'WEEKLY DATA'!$B$11:$B$14577,'MONTHLY DATA'!$B182)</f>
        <v>336.875</v>
      </c>
      <c r="EL182" s="78">
        <f>AVERAGEIFS('WEEKLY DATA'!EL$11:EL$14577,'WEEKLY DATA'!$A$11:$A$14577,'MONTHLY DATA'!$A182,'WEEKLY DATA'!$B$11:$B$14577,'MONTHLY DATA'!$B182)</f>
        <v>331.875</v>
      </c>
      <c r="EM182" s="211">
        <f t="shared" si="142"/>
        <v>-0.14685089974293064</v>
      </c>
      <c r="EN182" s="78">
        <f>AVERAGEIFS('WEEKLY DATA'!EN$11:EN$14577,'WEEKLY DATA'!$A$11:$A$14577,'MONTHLY DATA'!$A182,'WEEKLY DATA'!$B$11:$B$14577,'MONTHLY DATA'!$B182)</f>
        <v>531.25</v>
      </c>
      <c r="EO182" s="78">
        <f>AVERAGEIFS('WEEKLY DATA'!EO$11:EO$14577,'WEEKLY DATA'!$A$11:$A$14577,'MONTHLY DATA'!$A182,'WEEKLY DATA'!$B$11:$B$14577,'MONTHLY DATA'!$B182)</f>
        <v>541.25</v>
      </c>
      <c r="EP182" s="78">
        <f>AVERAGEIFS('WEEKLY DATA'!EP$11:EP$14577,'WEEKLY DATA'!$A$11:$A$14577,'MONTHLY DATA'!$A182,'WEEKLY DATA'!$B$11:$B$14577,'MONTHLY DATA'!$B182)</f>
        <v>536.25</v>
      </c>
      <c r="EQ182" s="211">
        <f t="shared" si="143"/>
        <v>-3.0289330922242286E-2</v>
      </c>
      <c r="ER182" s="78">
        <f>AVERAGEIFS('WEEKLY DATA'!ER$11:ER$14577,'WEEKLY DATA'!$A$11:$A$14577,'MONTHLY DATA'!$A182,'WEEKLY DATA'!$B$11:$B$14577,'MONTHLY DATA'!$B182)</f>
        <v>315.625</v>
      </c>
      <c r="ES182" s="78">
        <f>AVERAGEIFS('WEEKLY DATA'!ES$11:ES$14577,'WEEKLY DATA'!$A$11:$A$14577,'MONTHLY DATA'!$A182,'WEEKLY DATA'!$B$11:$B$14577,'MONTHLY DATA'!$B182)</f>
        <v>325.625</v>
      </c>
      <c r="ET182" s="78">
        <f>AVERAGEIFS('WEEKLY DATA'!ET$11:ET$14577,'WEEKLY DATA'!$A$11:$A$14577,'MONTHLY DATA'!$A182,'WEEKLY DATA'!$B$11:$B$14577,'MONTHLY DATA'!$B182)</f>
        <v>320.625</v>
      </c>
      <c r="EU182" s="211">
        <f t="shared" si="144"/>
        <v>5.642504118616154E-2</v>
      </c>
      <c r="EV182" s="78">
        <f>AVERAGEIFS('WEEKLY DATA'!EV$11:EV$14577,'WEEKLY DATA'!$A$11:$A$14577,'MONTHLY DATA'!$A182,'WEEKLY DATA'!$B$11:$B$14577,'MONTHLY DATA'!$B182)</f>
        <v>294.375</v>
      </c>
      <c r="EW182" s="78">
        <f>AVERAGEIFS('WEEKLY DATA'!EW$11:EW$14577,'WEEKLY DATA'!$A$11:$A$14577,'MONTHLY DATA'!$A182,'WEEKLY DATA'!$B$11:$B$14577,'MONTHLY DATA'!$B182)</f>
        <v>304.375</v>
      </c>
      <c r="EX182" s="78">
        <f>AVERAGEIFS('WEEKLY DATA'!EX$11:EX$14577,'WEEKLY DATA'!$A$11:$A$14577,'MONTHLY DATA'!$A182,'WEEKLY DATA'!$B$11:$B$14577,'MONTHLY DATA'!$B182)</f>
        <v>299.375</v>
      </c>
      <c r="EY182" s="211">
        <f t="shared" si="145"/>
        <v>3.769497400346622E-2</v>
      </c>
      <c r="EZ182" s="78">
        <f>AVERAGEIFS('WEEKLY DATA'!EZ$11:EZ$14577,'WEEKLY DATA'!$A$11:$A$14577,'MONTHLY DATA'!$A182,'WEEKLY DATA'!$B$11:$B$14577,'MONTHLY DATA'!$B182)</f>
        <v>326.875</v>
      </c>
      <c r="FA182" s="78">
        <f>AVERAGEIFS('WEEKLY DATA'!FA$11:FA$14577,'WEEKLY DATA'!$A$11:$A$14577,'MONTHLY DATA'!$A182,'WEEKLY DATA'!$B$11:$B$14577,'MONTHLY DATA'!$B182)</f>
        <v>336.875</v>
      </c>
      <c r="FB182" s="78">
        <f>AVERAGEIFS('WEEKLY DATA'!FB$11:FB$14577,'WEEKLY DATA'!$A$11:$A$14577,'MONTHLY DATA'!$A182,'WEEKLY DATA'!$B$11:$B$14577,'MONTHLY DATA'!$B182)</f>
        <v>331.875</v>
      </c>
      <c r="FC182" s="211">
        <f t="shared" si="146"/>
        <v>-0.14685089974293064</v>
      </c>
      <c r="FD182" s="78">
        <f>AVERAGEIFS('WEEKLY DATA'!FD$11:FD$14577,'WEEKLY DATA'!$A$11:$A$14577,'MONTHLY DATA'!$A182,'WEEKLY DATA'!$B$11:$B$14577,'MONTHLY DATA'!$B182)</f>
        <v>475</v>
      </c>
      <c r="FE182" s="78">
        <f>AVERAGEIFS('WEEKLY DATA'!FE$11:FE$14577,'WEEKLY DATA'!$A$11:$A$14577,'MONTHLY DATA'!$A182,'WEEKLY DATA'!$B$11:$B$14577,'MONTHLY DATA'!$B182)</f>
        <v>485</v>
      </c>
      <c r="FF182" s="78">
        <f>AVERAGEIFS('WEEKLY DATA'!FF$11:FF$14577,'WEEKLY DATA'!$A$11:$A$14577,'MONTHLY DATA'!$A182,'WEEKLY DATA'!$B$11:$B$14577,'MONTHLY DATA'!$B182)</f>
        <v>480</v>
      </c>
      <c r="FG182" s="211">
        <f t="shared" si="147"/>
        <v>0.10091743119266061</v>
      </c>
      <c r="FH182" s="78">
        <f>AVERAGEIFS('WEEKLY DATA'!FH$11:FH$14577,'WEEKLY DATA'!$A$11:$A$14577,'MONTHLY DATA'!$A182,'WEEKLY DATA'!$B$11:$B$14577,'MONTHLY DATA'!$B182)</f>
        <v>365.625</v>
      </c>
      <c r="FI182" s="78">
        <f>AVERAGEIFS('WEEKLY DATA'!FI$11:FI$14577,'WEEKLY DATA'!$A$11:$A$14577,'MONTHLY DATA'!$A182,'WEEKLY DATA'!$B$11:$B$14577,'MONTHLY DATA'!$B182)</f>
        <v>375.625</v>
      </c>
      <c r="FJ182" s="78">
        <f>AVERAGEIFS('WEEKLY DATA'!FJ$11:FJ$14577,'WEEKLY DATA'!$A$11:$A$14577,'MONTHLY DATA'!$A182,'WEEKLY DATA'!$B$11:$B$14577,'MONTHLY DATA'!$B182)</f>
        <v>370.625</v>
      </c>
      <c r="FK182" s="211">
        <f t="shared" si="148"/>
        <v>1.9601100412654837E-2</v>
      </c>
      <c r="FL182" s="169">
        <f>AVERAGEIFS('WEEKLY DATA'!FL$11:FL$14577,'WEEKLY DATA'!$A$11:$A$14577,'MONTHLY DATA'!$A182,'WEEKLY DATA'!$B$11:$B$14577,'MONTHLY DATA'!$B182)</f>
        <v>345</v>
      </c>
      <c r="FM182" s="78">
        <f>AVERAGEIFS('WEEKLY DATA'!FM$11:FM$14577,'WEEKLY DATA'!$A$11:$A$14577,'MONTHLY DATA'!$A182,'WEEKLY DATA'!$B$11:$B$14577,'MONTHLY DATA'!$B182)</f>
        <v>355</v>
      </c>
      <c r="FN182" s="78">
        <f>AVERAGEIFS('WEEKLY DATA'!FN$11:FN$14577,'WEEKLY DATA'!$A$11:$A$14577,'MONTHLY DATA'!$A182,'WEEKLY DATA'!$B$11:$B$14577,'MONTHLY DATA'!$B182)</f>
        <v>350</v>
      </c>
      <c r="FO182" s="211">
        <f t="shared" si="149"/>
        <v>4.1666666666666741E-2</v>
      </c>
      <c r="FP182" s="78"/>
      <c r="FQ182" s="78"/>
      <c r="FR182" s="78"/>
      <c r="FS182" s="211"/>
      <c r="FT182" s="78">
        <f>AVERAGEIFS('WEEKLY DATA'!FT$11:FT$14577,'WEEKLY DATA'!$A$11:$A$14577,'MONTHLY DATA'!$A182,'WEEKLY DATA'!$B$11:$B$14577,'MONTHLY DATA'!$B182)</f>
        <v>497.5</v>
      </c>
      <c r="FU182" s="78">
        <f>AVERAGEIFS('WEEKLY DATA'!FU$11:FU$14577,'WEEKLY DATA'!$A$11:$A$14577,'MONTHLY DATA'!$A182,'WEEKLY DATA'!$B$11:$B$14577,'MONTHLY DATA'!$B182)</f>
        <v>507.5</v>
      </c>
      <c r="FV182" s="78">
        <f>AVERAGEIFS('WEEKLY DATA'!FV$11:FV$14577,'WEEKLY DATA'!$A$11:$A$14577,'MONTHLY DATA'!$A182,'WEEKLY DATA'!$B$11:$B$14577,'MONTHLY DATA'!$B182)</f>
        <v>502.5</v>
      </c>
      <c r="FW182" s="211">
        <f t="shared" si="151"/>
        <v>-4.9504950495049549E-3</v>
      </c>
      <c r="FX182" s="78">
        <f>AVERAGEIFS('WEEKLY DATA'!FX$11:FX$14577,'WEEKLY DATA'!$A$11:$A$14577,'MONTHLY DATA'!$A182,'WEEKLY DATA'!$B$11:$B$14577,'MONTHLY DATA'!$B182)</f>
        <v>465</v>
      </c>
      <c r="FY182" s="78">
        <f>AVERAGEIFS('WEEKLY DATA'!FY$11:FY$14577,'WEEKLY DATA'!$A$11:$A$14577,'MONTHLY DATA'!$A182,'WEEKLY DATA'!$B$11:$B$14577,'MONTHLY DATA'!$B182)</f>
        <v>475</v>
      </c>
      <c r="FZ182" s="78">
        <f>AVERAGEIFS('WEEKLY DATA'!FZ$11:FZ$14577,'WEEKLY DATA'!$A$11:$A$14577,'MONTHLY DATA'!$A182,'WEEKLY DATA'!$B$11:$B$14577,'MONTHLY DATA'!$B182)</f>
        <v>470</v>
      </c>
      <c r="GA182" s="211">
        <f t="shared" si="152"/>
        <v>7.551487414187652E-2</v>
      </c>
      <c r="GB182" s="78">
        <f>AVERAGEIFS('WEEKLY DATA'!GB$11:GB$14577,'WEEKLY DATA'!$A$11:$A$14577,'MONTHLY DATA'!$A182,'WEEKLY DATA'!$B$11:$B$14577,'MONTHLY DATA'!$B182)</f>
        <v>436.875</v>
      </c>
      <c r="GC182" s="78">
        <f>AVERAGEIFS('WEEKLY DATA'!GC$11:GC$14577,'WEEKLY DATA'!$A$11:$A$14577,'MONTHLY DATA'!$A182,'WEEKLY DATA'!$B$11:$B$14577,'MONTHLY DATA'!$B182)</f>
        <v>446.875</v>
      </c>
      <c r="GD182" s="78">
        <f>AVERAGEIFS('WEEKLY DATA'!GD$11:GD$14577,'WEEKLY DATA'!$A$11:$A$14577,'MONTHLY DATA'!$A182,'WEEKLY DATA'!$B$11:$B$14577,'MONTHLY DATA'!$B182)</f>
        <v>441.875</v>
      </c>
      <c r="GE182" s="211">
        <f t="shared" si="153"/>
        <v>2.8812572759022048E-2</v>
      </c>
      <c r="GF182" s="169">
        <f>AVERAGEIFS('WEEKLY DATA'!GF$11:GF$14577,'WEEKLY DATA'!$A$11:$A$14577,'MONTHLY DATA'!$A182,'WEEKLY DATA'!$B$11:$B$14577,'MONTHLY DATA'!$B182)</f>
        <v>427.5</v>
      </c>
      <c r="GG182" s="78">
        <f>AVERAGEIFS('WEEKLY DATA'!GG$11:GG$14577,'WEEKLY DATA'!$A$11:$A$14577,'MONTHLY DATA'!$A182,'WEEKLY DATA'!$B$11:$B$14577,'MONTHLY DATA'!$B182)</f>
        <v>437.5</v>
      </c>
      <c r="GH182" s="78">
        <f>AVERAGEIFS('WEEKLY DATA'!GH$11:GH$14577,'WEEKLY DATA'!$A$11:$A$14577,'MONTHLY DATA'!$A182,'WEEKLY DATA'!$B$11:$B$14577,'MONTHLY DATA'!$B182)</f>
        <v>432.5</v>
      </c>
      <c r="GI182" s="211">
        <f t="shared" si="154"/>
        <v>3.8415366146458574E-2</v>
      </c>
      <c r="GJ182" s="78">
        <f>AVERAGEIFS('WEEKLY DATA'!GJ$11:GJ$14577,'WEEKLY DATA'!$A$11:$A$14577,'MONTHLY DATA'!$A182,'WEEKLY DATA'!$B$11:$B$14577,'MONTHLY DATA'!$B182)</f>
        <v>338.75</v>
      </c>
      <c r="GK182" s="78">
        <f>AVERAGEIFS('WEEKLY DATA'!GK$11:GK$14577,'WEEKLY DATA'!$A$11:$A$14577,'MONTHLY DATA'!$A182,'WEEKLY DATA'!$B$11:$B$14577,'MONTHLY DATA'!$B182)</f>
        <v>348.75</v>
      </c>
      <c r="GL182" s="78">
        <f>AVERAGEIFS('WEEKLY DATA'!GL$11:GL$14577,'WEEKLY DATA'!$A$11:$A$14577,'MONTHLY DATA'!$A182,'WEEKLY DATA'!$B$11:$B$14577,'MONTHLY DATA'!$B182)</f>
        <v>343.75</v>
      </c>
      <c r="GM182" s="211">
        <f t="shared" si="155"/>
        <v>-0.1491336633663366</v>
      </c>
      <c r="GN182" s="78">
        <f>AVERAGEIFS('WEEKLY DATA'!GN$11:GN$14577,'WEEKLY DATA'!$A$11:$A$14577,'MONTHLY DATA'!$A182,'WEEKLY DATA'!$B$11:$B$14577,'MONTHLY DATA'!$B182)</f>
        <v>591.25</v>
      </c>
      <c r="GO182" s="78">
        <f>AVERAGEIFS('WEEKLY DATA'!GO$11:GO$14577,'WEEKLY DATA'!$A$11:$A$14577,'MONTHLY DATA'!$A182,'WEEKLY DATA'!$B$11:$B$14577,'MONTHLY DATA'!$B182)</f>
        <v>601.25</v>
      </c>
      <c r="GP182" s="78">
        <f>AVERAGEIFS('WEEKLY DATA'!GP$11:GP$14577,'WEEKLY DATA'!$A$11:$A$14577,'MONTHLY DATA'!$A182,'WEEKLY DATA'!$B$11:$B$14577,'MONTHLY DATA'!$B182)</f>
        <v>596.25</v>
      </c>
      <c r="GQ182" s="211">
        <f t="shared" si="156"/>
        <v>-2.7324632952691719E-2</v>
      </c>
      <c r="GR182" s="78"/>
    </row>
    <row r="183" spans="1:201" ht="15.75" x14ac:dyDescent="0.25">
      <c r="A183">
        <f t="shared" si="106"/>
        <v>5</v>
      </c>
      <c r="B183">
        <f t="shared" si="107"/>
        <v>2024</v>
      </c>
      <c r="C183" s="86">
        <v>45413</v>
      </c>
      <c r="D183" s="78">
        <f>AVERAGEIFS('WEEKLY DATA'!D$11:D$14577,'WEEKLY DATA'!$A$11:$A$14577,'MONTHLY DATA'!$A183,'WEEKLY DATA'!$B$11:$B$14577,'MONTHLY DATA'!$B183)</f>
        <v>407.5</v>
      </c>
      <c r="E183" s="78">
        <f>AVERAGEIFS('WEEKLY DATA'!E$11:E$14577,'WEEKLY DATA'!$A$11:$A$14577,'MONTHLY DATA'!$A183,'WEEKLY DATA'!$B$11:$B$14577,'MONTHLY DATA'!$B183)</f>
        <v>417.5</v>
      </c>
      <c r="F183" s="78">
        <f>AVERAGEIFS('WEEKLY DATA'!F$11:F$14577,'WEEKLY DATA'!$A$11:$A$14577,'MONTHLY DATA'!$A183,'WEEKLY DATA'!$B$11:$B$14577,'MONTHLY DATA'!$B183)</f>
        <v>412.5</v>
      </c>
      <c r="G183" s="211">
        <f t="shared" si="108"/>
        <v>7.3170731707317138E-2</v>
      </c>
      <c r="H183" s="169">
        <f>AVERAGEIFS('WEEKLY DATA'!H$11:H$14577,'WEEKLY DATA'!$A$11:$A$14577,'MONTHLY DATA'!$A183,'WEEKLY DATA'!$B$11:$B$14577,'MONTHLY DATA'!$B183)</f>
        <v>408</v>
      </c>
      <c r="I183" s="78">
        <f>AVERAGEIFS('WEEKLY DATA'!I$11:I$14577,'WEEKLY DATA'!$A$11:$A$14577,'MONTHLY DATA'!$A183,'WEEKLY DATA'!$B$11:$B$14577,'MONTHLY DATA'!$B183)</f>
        <v>418</v>
      </c>
      <c r="J183" s="78">
        <f>AVERAGEIFS('WEEKLY DATA'!J$11:J$14577,'WEEKLY DATA'!$A$11:$A$14577,'MONTHLY DATA'!$A183,'WEEKLY DATA'!$B$11:$B$14577,'MONTHLY DATA'!$B183)</f>
        <v>413</v>
      </c>
      <c r="K183" s="211">
        <f t="shared" si="109"/>
        <v>4.8888888888888982E-2</v>
      </c>
      <c r="L183" s="169">
        <f>AVERAGEIFS('WEEKLY DATA'!L$11:L$14577,'WEEKLY DATA'!$A$11:$A$14577,'MONTHLY DATA'!$A183,'WEEKLY DATA'!$B$11:$B$14577,'MONTHLY DATA'!$B183)</f>
        <v>397</v>
      </c>
      <c r="M183" s="78">
        <f>AVERAGEIFS('WEEKLY DATA'!M$11:M$14577,'WEEKLY DATA'!$A$11:$A$14577,'MONTHLY DATA'!$A183,'WEEKLY DATA'!$B$11:$B$14577,'MONTHLY DATA'!$B183)</f>
        <v>407</v>
      </c>
      <c r="N183" s="78">
        <f>AVERAGEIFS('WEEKLY DATA'!N$11:N$14577,'WEEKLY DATA'!$A$11:$A$14577,'MONTHLY DATA'!$A183,'WEEKLY DATA'!$B$11:$B$14577,'MONTHLY DATA'!$B183)</f>
        <v>402</v>
      </c>
      <c r="O183" s="211">
        <f t="shared" si="110"/>
        <v>-4.2857142857142816E-2</v>
      </c>
      <c r="P183" s="169">
        <f>AVERAGEIFS('WEEKLY DATA'!P$11:P$14577,'WEEKLY DATA'!$A$11:$A$14577,'MONTHLY DATA'!$A183,'WEEKLY DATA'!$B$11:$B$14577,'MONTHLY DATA'!$B183)</f>
        <v>383.5</v>
      </c>
      <c r="Q183" s="78">
        <f>AVERAGEIFS('WEEKLY DATA'!Q$11:Q$14577,'WEEKLY DATA'!$A$11:$A$14577,'MONTHLY DATA'!$A183,'WEEKLY DATA'!$B$11:$B$14577,'MONTHLY DATA'!$B183)</f>
        <v>393.5</v>
      </c>
      <c r="R183" s="78">
        <f>AVERAGEIFS('WEEKLY DATA'!R$11:R$14577,'WEEKLY DATA'!$A$11:$A$14577,'MONTHLY DATA'!$A183,'WEEKLY DATA'!$B$11:$B$14577,'MONTHLY DATA'!$B183)</f>
        <v>388.5</v>
      </c>
      <c r="S183" s="211">
        <f t="shared" si="111"/>
        <v>1.073170731707318E-2</v>
      </c>
      <c r="T183" s="169">
        <f>AVERAGEIFS('WEEKLY DATA'!T$11:T$14577,'WEEKLY DATA'!$A$11:$A$14577,'MONTHLY DATA'!$A183,'WEEKLY DATA'!$B$11:$B$14577,'MONTHLY DATA'!$B183)</f>
        <v>406</v>
      </c>
      <c r="U183" s="78">
        <f>AVERAGEIFS('WEEKLY DATA'!U$11:U$14577,'WEEKLY DATA'!$A$11:$A$14577,'MONTHLY DATA'!$A183,'WEEKLY DATA'!$B$11:$B$14577,'MONTHLY DATA'!$B183)</f>
        <v>416</v>
      </c>
      <c r="V183" s="78">
        <f>AVERAGEIFS('WEEKLY DATA'!V$11:V$14577,'WEEKLY DATA'!$A$11:$A$14577,'MONTHLY DATA'!$A183,'WEEKLY DATA'!$B$11:$B$14577,'MONTHLY DATA'!$B183)</f>
        <v>411</v>
      </c>
      <c r="W183" s="211">
        <f t="shared" si="112"/>
        <v>7.8032786885245953E-2</v>
      </c>
      <c r="X183" s="169">
        <f>AVERAGEIFS('WEEKLY DATA'!X$11:X$14577,'WEEKLY DATA'!$A$11:$A$14577,'MONTHLY DATA'!$A183,'WEEKLY DATA'!$B$11:$B$14577,'MONTHLY DATA'!$B183)</f>
        <v>406.5</v>
      </c>
      <c r="Y183" s="78">
        <f>AVERAGEIFS('WEEKLY DATA'!Y$11:Y$14577,'WEEKLY DATA'!$A$11:$A$14577,'MONTHLY DATA'!$A183,'WEEKLY DATA'!$B$11:$B$14577,'MONTHLY DATA'!$B183)</f>
        <v>416.5</v>
      </c>
      <c r="Z183" s="78">
        <f>AVERAGEIFS('WEEKLY DATA'!Z$11:Z$14577,'WEEKLY DATA'!$A$11:$A$14577,'MONTHLY DATA'!$A183,'WEEKLY DATA'!$B$11:$B$14577,'MONTHLY DATA'!$B183)</f>
        <v>411.5</v>
      </c>
      <c r="AA183" s="211">
        <f t="shared" si="113"/>
        <v>5.0079744816586835E-2</v>
      </c>
      <c r="AB183" s="169">
        <f>AVERAGEIFS('WEEKLY DATA'!AB$11:AB$14577,'WEEKLY DATA'!$A$11:$A$14577,'MONTHLY DATA'!$A183,'WEEKLY DATA'!$B$11:$B$14577,'MONTHLY DATA'!$B183)</f>
        <v>395.5</v>
      </c>
      <c r="AC183" s="78">
        <f>AVERAGEIFS('WEEKLY DATA'!AC$11:AC$14577,'WEEKLY DATA'!$A$11:$A$14577,'MONTHLY DATA'!$A183,'WEEKLY DATA'!$B$11:$B$14577,'MONTHLY DATA'!$B183)</f>
        <v>405.5</v>
      </c>
      <c r="AD183" s="78">
        <f>AVERAGEIFS('WEEKLY DATA'!AD$11:AD$14577,'WEEKLY DATA'!$A$11:$A$14577,'MONTHLY DATA'!$A183,'WEEKLY DATA'!$B$11:$B$14577,'MONTHLY DATA'!$B183)</f>
        <v>400.5</v>
      </c>
      <c r="AE183" s="211">
        <f t="shared" si="114"/>
        <v>-3.4939759036144546E-2</v>
      </c>
      <c r="AF183" s="169">
        <f>AVERAGEIFS('WEEKLY DATA'!AF$11:AF$14577,'WEEKLY DATA'!$A$11:$A$14577,'MONTHLY DATA'!$A183,'WEEKLY DATA'!$B$11:$B$14577,'MONTHLY DATA'!$B183)</f>
        <v>353.5</v>
      </c>
      <c r="AG183" s="78">
        <f>AVERAGEIFS('WEEKLY DATA'!AG$11:AG$14577,'WEEKLY DATA'!$A$11:$A$14577,'MONTHLY DATA'!$A183,'WEEKLY DATA'!$B$11:$B$14577,'MONTHLY DATA'!$B183)</f>
        <v>363.5</v>
      </c>
      <c r="AH183" s="78">
        <f>AVERAGEIFS('WEEKLY DATA'!AH$11:AH$14577,'WEEKLY DATA'!$A$11:$A$14577,'MONTHLY DATA'!$A183,'WEEKLY DATA'!$B$11:$B$14577,'MONTHLY DATA'!$B183)</f>
        <v>358.5</v>
      </c>
      <c r="AI183" s="211">
        <f t="shared" si="115"/>
        <v>-5.8925476603119975E-3</v>
      </c>
      <c r="AJ183" s="169">
        <f>AVERAGEIFS('WEEKLY DATA'!AJ$11:AJ$14577,'WEEKLY DATA'!$A$11:$A$14577,'MONTHLY DATA'!$A183,'WEEKLY DATA'!$B$11:$B$14577,'MONTHLY DATA'!$B183)</f>
        <v>379.5</v>
      </c>
      <c r="AK183" s="78">
        <f>AVERAGEIFS('WEEKLY DATA'!AK$11:AK$14577,'WEEKLY DATA'!$A$11:$A$14577,'MONTHLY DATA'!$A183,'WEEKLY DATA'!$B$11:$B$14577,'MONTHLY DATA'!$B183)</f>
        <v>389.5</v>
      </c>
      <c r="AL183" s="78">
        <f>AVERAGEIFS('WEEKLY DATA'!AL$11:AL$14577,'WEEKLY DATA'!$A$11:$A$14577,'MONTHLY DATA'!$A183,'WEEKLY DATA'!$B$11:$B$14577,'MONTHLY DATA'!$B183)</f>
        <v>384.5</v>
      </c>
      <c r="AM183" s="212">
        <f t="shared" si="116"/>
        <v>0.1104693140794224</v>
      </c>
      <c r="AN183" s="169">
        <f>AVERAGEIFS('WEEKLY DATA'!AN$11:AN$14577,'WEEKLY DATA'!$A$11:$A$14577,'MONTHLY DATA'!$A183,'WEEKLY DATA'!$B$11:$B$14577,'MONTHLY DATA'!$B183)</f>
        <v>366.5</v>
      </c>
      <c r="AO183" s="78">
        <f>AVERAGEIFS('WEEKLY DATA'!AO$11:AO$14577,'WEEKLY DATA'!$A$11:$A$14577,'MONTHLY DATA'!$A183,'WEEKLY DATA'!$B$11:$B$14577,'MONTHLY DATA'!$B183)</f>
        <v>376.5</v>
      </c>
      <c r="AP183" s="78">
        <f>AVERAGEIFS('WEEKLY DATA'!AP$11:AP$14577,'WEEKLY DATA'!$A$11:$A$14577,'MONTHLY DATA'!$A183,'WEEKLY DATA'!$B$11:$B$14577,'MONTHLY DATA'!$B183)</f>
        <v>371.5</v>
      </c>
      <c r="AQ183" s="211">
        <f t="shared" si="117"/>
        <v>5.3900709219858234E-2</v>
      </c>
      <c r="AR183" s="169">
        <f>AVERAGEIFS('WEEKLY DATA'!AR$11:AR$14577,'WEEKLY DATA'!$A$11:$A$14577,'MONTHLY DATA'!$A183,'WEEKLY DATA'!$B$11:$B$14577,'MONTHLY DATA'!$B183)</f>
        <v>397</v>
      </c>
      <c r="AS183" s="78">
        <f>AVERAGEIFS('WEEKLY DATA'!AS$11:AS$14577,'WEEKLY DATA'!$A$11:$A$14577,'MONTHLY DATA'!$A183,'WEEKLY DATA'!$B$11:$B$14577,'MONTHLY DATA'!$B183)</f>
        <v>407</v>
      </c>
      <c r="AT183" s="78">
        <f>AVERAGEIFS('WEEKLY DATA'!AT$11:AT$14577,'WEEKLY DATA'!$A$11:$A$14577,'MONTHLY DATA'!$A183,'WEEKLY DATA'!$B$11:$B$14577,'MONTHLY DATA'!$B183)</f>
        <v>402</v>
      </c>
      <c r="AU183" s="211">
        <f t="shared" si="118"/>
        <v>-4.2857142857142816E-2</v>
      </c>
      <c r="AV183" s="169">
        <f>AVERAGEIFS('WEEKLY DATA'!AV$11:AV$14577,'WEEKLY DATA'!$A$11:$A$14577,'MONTHLY DATA'!$A183,'WEEKLY DATA'!$B$11:$B$14577,'MONTHLY DATA'!$B183)</f>
        <v>350.5</v>
      </c>
      <c r="AW183" s="78">
        <f>AVERAGEIFS('WEEKLY DATA'!AW$11:AW$14577,'WEEKLY DATA'!$A$11:$A$14577,'MONTHLY DATA'!$A183,'WEEKLY DATA'!$B$11:$B$14577,'MONTHLY DATA'!$B183)</f>
        <v>360.5</v>
      </c>
      <c r="AX183" s="78">
        <f>AVERAGEIFS('WEEKLY DATA'!AX$11:AX$14577,'WEEKLY DATA'!$A$11:$A$14577,'MONTHLY DATA'!$A183,'WEEKLY DATA'!$B$11:$B$14577,'MONTHLY DATA'!$B183)</f>
        <v>355.5</v>
      </c>
      <c r="AY183" s="211">
        <f t="shared" si="119"/>
        <v>1.3903743315508033E-2</v>
      </c>
      <c r="AZ183" s="169">
        <f>AVERAGEIFS('WEEKLY DATA'!AZ$11:AZ$14577,'WEEKLY DATA'!$A$11:$A$14577,'MONTHLY DATA'!$A183,'WEEKLY DATA'!$B$11:$B$14577,'MONTHLY DATA'!$B183)</f>
        <v>359.5</v>
      </c>
      <c r="BA183" s="78">
        <f>AVERAGEIFS('WEEKLY DATA'!BA$11:BA$14577,'WEEKLY DATA'!$A$11:$A$14577,'MONTHLY DATA'!$A183,'WEEKLY DATA'!$B$11:$B$14577,'MONTHLY DATA'!$B183)</f>
        <v>369.5</v>
      </c>
      <c r="BB183" s="78">
        <f>AVERAGEIFS('WEEKLY DATA'!BB$11:BB$14577,'WEEKLY DATA'!$A$11:$A$14577,'MONTHLY DATA'!$A183,'WEEKLY DATA'!$B$11:$B$14577,'MONTHLY DATA'!$B183)</f>
        <v>364.5</v>
      </c>
      <c r="BC183" s="211">
        <f t="shared" si="120"/>
        <v>8.996539792387459E-3</v>
      </c>
      <c r="BD183" s="169">
        <f>AVERAGEIFS('WEEKLY DATA'!BD$11:BD$14577,'WEEKLY DATA'!$A$11:$A$14577,'MONTHLY DATA'!$A183,'WEEKLY DATA'!$B$11:$B$14577,'MONTHLY DATA'!$B183)</f>
        <v>346.5</v>
      </c>
      <c r="BE183" s="78">
        <f>AVERAGEIFS('WEEKLY DATA'!BE$11:BE$14577,'WEEKLY DATA'!$A$11:$A$14577,'MONTHLY DATA'!$A183,'WEEKLY DATA'!$B$11:$B$14577,'MONTHLY DATA'!$B183)</f>
        <v>356.5</v>
      </c>
      <c r="BF183" s="78">
        <f>AVERAGEIFS('WEEKLY DATA'!BF$11:BF$14577,'WEEKLY DATA'!$A$11:$A$14577,'MONTHLY DATA'!$A183,'WEEKLY DATA'!$B$11:$B$14577,'MONTHLY DATA'!$B183)</f>
        <v>351.5</v>
      </c>
      <c r="BG183" s="211">
        <f t="shared" si="121"/>
        <v>3.003663003662993E-2</v>
      </c>
      <c r="BH183" s="169">
        <f>AVERAGEIFS('WEEKLY DATA'!BH$11:BH$14577,'WEEKLY DATA'!$A$11:$A$14577,'MONTHLY DATA'!$A183,'WEEKLY DATA'!$B$11:$B$14577,'MONTHLY DATA'!$B183)</f>
        <v>353.5</v>
      </c>
      <c r="BI183" s="78">
        <f>AVERAGEIFS('WEEKLY DATA'!BI$11:BI$14577,'WEEKLY DATA'!$A$11:$A$14577,'MONTHLY DATA'!$A183,'WEEKLY DATA'!$B$11:$B$14577,'MONTHLY DATA'!$B183)</f>
        <v>363.5</v>
      </c>
      <c r="BJ183" s="78">
        <f>AVERAGEIFS('WEEKLY DATA'!BJ$11:BJ$14577,'WEEKLY DATA'!$A$11:$A$14577,'MONTHLY DATA'!$A183,'WEEKLY DATA'!$B$11:$B$14577,'MONTHLY DATA'!$B183)</f>
        <v>358.5</v>
      </c>
      <c r="BK183" s="211">
        <f t="shared" si="122"/>
        <v>-3.1081081081081097E-2</v>
      </c>
      <c r="BL183" s="169">
        <f>AVERAGEIFS('WEEKLY DATA'!BL$11:BL$14577,'WEEKLY DATA'!$A$11:$A$14577,'MONTHLY DATA'!$A183,'WEEKLY DATA'!$B$11:$B$14577,'MONTHLY DATA'!$B183)</f>
        <v>377.5</v>
      </c>
      <c r="BM183" s="78">
        <f>AVERAGEIFS('WEEKLY DATA'!BM$11:BM$14577,'WEEKLY DATA'!$A$11:$A$14577,'MONTHLY DATA'!$A183,'WEEKLY DATA'!$B$11:$B$14577,'MONTHLY DATA'!$B183)</f>
        <v>387.5</v>
      </c>
      <c r="BN183" s="78">
        <f>AVERAGEIFS('WEEKLY DATA'!BN$11:BN$14577,'WEEKLY DATA'!$A$11:$A$14577,'MONTHLY DATA'!$A183,'WEEKLY DATA'!$B$11:$B$14577,'MONTHLY DATA'!$B183)</f>
        <v>382.5</v>
      </c>
      <c r="BO183" s="211">
        <f t="shared" si="123"/>
        <v>3.3783783783783772E-2</v>
      </c>
      <c r="BP183" s="78">
        <f>AVERAGEIFS('WEEKLY DATA'!BP$11:BP$14577,'WEEKLY DATA'!$A$11:$A$14577,'MONTHLY DATA'!$A183,'WEEKLY DATA'!$B$11:$B$14577,'MONTHLY DATA'!$B183)</f>
        <v>373</v>
      </c>
      <c r="BQ183" s="78">
        <f>AVERAGEIFS('WEEKLY DATA'!BQ$11:BQ$14577,'WEEKLY DATA'!$A$11:$A$14577,'MONTHLY DATA'!$A183,'WEEKLY DATA'!$B$11:$B$14577,'MONTHLY DATA'!$B183)</f>
        <v>383</v>
      </c>
      <c r="BR183" s="78">
        <f>AVERAGEIFS('WEEKLY DATA'!BR$11:BR$14577,'WEEKLY DATA'!$A$11:$A$14577,'MONTHLY DATA'!$A183,'WEEKLY DATA'!$B$11:$B$14577,'MONTHLY DATA'!$B183)</f>
        <v>378</v>
      </c>
      <c r="BS183" s="211">
        <f t="shared" si="124"/>
        <v>5.919439579684771E-2</v>
      </c>
      <c r="BT183" s="78">
        <f>AVERAGEIFS('WEEKLY DATA'!BT$11:BT$14577,'WEEKLY DATA'!$A$11:$A$14577,'MONTHLY DATA'!$A183,'WEEKLY DATA'!$B$11:$B$14577,'MONTHLY DATA'!$B183)</f>
        <v>343.5</v>
      </c>
      <c r="BU183" s="78">
        <f>AVERAGEIFS('WEEKLY DATA'!BU$11:BU$14577,'WEEKLY DATA'!$A$11:$A$14577,'MONTHLY DATA'!$A183,'WEEKLY DATA'!$B$11:$B$14577,'MONTHLY DATA'!$B183)</f>
        <v>353.5</v>
      </c>
      <c r="BV183" s="78">
        <f>AVERAGEIFS('WEEKLY DATA'!BV$11:BV$14577,'WEEKLY DATA'!$A$11:$A$14577,'MONTHLY DATA'!$A183,'WEEKLY DATA'!$B$11:$B$14577,'MONTHLY DATA'!$B183)</f>
        <v>348.5</v>
      </c>
      <c r="BW183" s="211">
        <f t="shared" si="125"/>
        <v>4.224299065420567E-2</v>
      </c>
      <c r="BX183" s="78">
        <f>AVERAGEIFS('WEEKLY DATA'!BX$11:BX$14577,'WEEKLY DATA'!$A$11:$A$14577,'MONTHLY DATA'!$A183,'WEEKLY DATA'!$B$11:$B$14577,'MONTHLY DATA'!$B183)</f>
        <v>351.5</v>
      </c>
      <c r="BY183" s="78">
        <f>AVERAGEIFS('WEEKLY DATA'!BY$11:BY$14577,'WEEKLY DATA'!$A$11:$A$14577,'MONTHLY DATA'!$A183,'WEEKLY DATA'!$B$11:$B$14577,'MONTHLY DATA'!$B183)</f>
        <v>361.5</v>
      </c>
      <c r="BZ183" s="78">
        <f>AVERAGEIFS('WEEKLY DATA'!BZ$11:BZ$14577,'WEEKLY DATA'!$A$11:$A$14577,'MONTHLY DATA'!$A183,'WEEKLY DATA'!$B$11:$B$14577,'MONTHLY DATA'!$B183)</f>
        <v>356.5</v>
      </c>
      <c r="CA183" s="211">
        <f t="shared" si="126"/>
        <v>6.8164794007490537E-2</v>
      </c>
      <c r="CB183" s="78">
        <f>AVERAGEIFS('WEEKLY DATA'!CB$11:CB$14577,'WEEKLY DATA'!$A$11:$A$14577,'MONTHLY DATA'!$A183,'WEEKLY DATA'!$B$11:$B$14577,'MONTHLY DATA'!$B183)</f>
        <v>505.5</v>
      </c>
      <c r="CC183" s="78">
        <f>AVERAGEIFS('WEEKLY DATA'!CC$11:CC$14577,'WEEKLY DATA'!$A$11:$A$14577,'MONTHLY DATA'!$A183,'WEEKLY DATA'!$B$11:$B$14577,'MONTHLY DATA'!$B183)</f>
        <v>515.5</v>
      </c>
      <c r="CD183" s="78">
        <f>AVERAGEIFS('WEEKLY DATA'!CD$11:CD$14577,'WEEKLY DATA'!$A$11:$A$14577,'MONTHLY DATA'!$A183,'WEEKLY DATA'!$B$11:$B$14577,'MONTHLY DATA'!$B183)</f>
        <v>510.5</v>
      </c>
      <c r="CE183" s="211">
        <f t="shared" si="127"/>
        <v>4.4501278772378416E-2</v>
      </c>
      <c r="CF183" s="78">
        <f>AVERAGEIFS('WEEKLY DATA'!CF$11:CF$14577,'WEEKLY DATA'!$A$11:$A$14577,'MONTHLY DATA'!$A183,'WEEKLY DATA'!$B$11:$B$14577,'MONTHLY DATA'!$B183)</f>
        <v>357.5</v>
      </c>
      <c r="CG183" s="78">
        <f>AVERAGEIFS('WEEKLY DATA'!CG$11:CG$14577,'WEEKLY DATA'!$A$11:$A$14577,'MONTHLY DATA'!$A183,'WEEKLY DATA'!$B$11:$B$14577,'MONTHLY DATA'!$B183)</f>
        <v>367.5</v>
      </c>
      <c r="CH183" s="78">
        <f>AVERAGEIFS('WEEKLY DATA'!CH$11:CH$14577,'WEEKLY DATA'!$A$11:$A$14577,'MONTHLY DATA'!$A183,'WEEKLY DATA'!$B$11:$B$14577,'MONTHLY DATA'!$B183)</f>
        <v>362.5</v>
      </c>
      <c r="CI183" s="211">
        <f t="shared" si="128"/>
        <v>9.4339622641509413E-2</v>
      </c>
      <c r="CJ183" s="78">
        <f>AVERAGEIFS('WEEKLY DATA'!CJ$11:CJ$14577,'WEEKLY DATA'!$A$11:$A$14577,'MONTHLY DATA'!$A183,'WEEKLY DATA'!$B$11:$B$14577,'MONTHLY DATA'!$B183)</f>
        <v>342</v>
      </c>
      <c r="CK183" s="78">
        <f>AVERAGEIFS('WEEKLY DATA'!CK$11:CK$14577,'WEEKLY DATA'!$A$11:$A$14577,'MONTHLY DATA'!$A183,'WEEKLY DATA'!$B$11:$B$14577,'MONTHLY DATA'!$B183)</f>
        <v>352</v>
      </c>
      <c r="CL183" s="78">
        <f>AVERAGEIFS('WEEKLY DATA'!CL$11:CL$14577,'WEEKLY DATA'!$A$11:$A$14577,'MONTHLY DATA'!$A183,'WEEKLY DATA'!$B$11:$B$14577,'MONTHLY DATA'!$B183)</f>
        <v>347</v>
      </c>
      <c r="CM183" s="211">
        <f t="shared" si="129"/>
        <v>7.8058252427184449E-2</v>
      </c>
      <c r="CN183" s="78">
        <f>AVERAGEIFS('WEEKLY DATA'!CN$11:CN$14577,'WEEKLY DATA'!$A$11:$A$14577,'MONTHLY DATA'!$A183,'WEEKLY DATA'!$B$11:$B$14577,'MONTHLY DATA'!$B183)</f>
        <v>351.5</v>
      </c>
      <c r="CO183" s="78">
        <f>AVERAGEIFS('WEEKLY DATA'!CO$11:CO$14577,'WEEKLY DATA'!$A$11:$A$14577,'MONTHLY DATA'!$A183,'WEEKLY DATA'!$B$11:$B$14577,'MONTHLY DATA'!$B183)</f>
        <v>361.5</v>
      </c>
      <c r="CP183" s="78">
        <f>AVERAGEIFS('WEEKLY DATA'!CP$11:CP$14577,'WEEKLY DATA'!$A$11:$A$14577,'MONTHLY DATA'!$A183,'WEEKLY DATA'!$B$11:$B$14577,'MONTHLY DATA'!$B183)</f>
        <v>356.5</v>
      </c>
      <c r="CQ183" s="211">
        <f t="shared" si="130"/>
        <v>6.8164794007490537E-2</v>
      </c>
      <c r="CR183" s="78">
        <f>AVERAGEIFS('WEEKLY DATA'!CR$11:CR$14577,'WEEKLY DATA'!$A$11:$A$14577,'MONTHLY DATA'!$A183,'WEEKLY DATA'!$B$11:$B$14577,'MONTHLY DATA'!$B183)</f>
        <v>515.5</v>
      </c>
      <c r="CS183" s="78">
        <f>AVERAGEIFS('WEEKLY DATA'!CS$11:CS$14577,'WEEKLY DATA'!$A$11:$A$14577,'MONTHLY DATA'!$A183,'WEEKLY DATA'!$B$11:$B$14577,'MONTHLY DATA'!$B183)</f>
        <v>525.5</v>
      </c>
      <c r="CT183" s="78">
        <f>AVERAGEIFS('WEEKLY DATA'!CT$11:CT$14577,'WEEKLY DATA'!$A$11:$A$14577,'MONTHLY DATA'!$A183,'WEEKLY DATA'!$B$11:$B$14577,'MONTHLY DATA'!$B183)</f>
        <v>520.5</v>
      </c>
      <c r="CU183" s="211">
        <f t="shared" si="131"/>
        <v>5.954198473282446E-2</v>
      </c>
      <c r="CV183" s="169">
        <f>AVERAGEIFS('WEEKLY DATA'!CV$11:CV$14577,'WEEKLY DATA'!$A$11:$A$14577,'MONTHLY DATA'!$A183,'WEEKLY DATA'!$B$11:$B$14577,'MONTHLY DATA'!$B183)</f>
        <v>380</v>
      </c>
      <c r="CW183" s="78">
        <f>AVERAGEIFS('WEEKLY DATA'!CW$11:CW$14577,'WEEKLY DATA'!$A$11:$A$14577,'MONTHLY DATA'!$A183,'WEEKLY DATA'!$B$11:$B$14577,'MONTHLY DATA'!$B183)</f>
        <v>390</v>
      </c>
      <c r="CX183" s="78">
        <f>AVERAGEIFS('WEEKLY DATA'!CX$11:CX$14577,'WEEKLY DATA'!$A$11:$A$14577,'MONTHLY DATA'!$A183,'WEEKLY DATA'!$B$11:$B$14577,'MONTHLY DATA'!$B183)</f>
        <v>385</v>
      </c>
      <c r="CY183" s="211">
        <f t="shared" si="132"/>
        <v>9.4138543516873785E-2</v>
      </c>
      <c r="CZ183" s="169">
        <f>AVERAGEIFS('WEEKLY DATA'!CZ$11:CZ$14577,'WEEKLY DATA'!$A$11:$A$14577,'MONTHLY DATA'!$A183,'WEEKLY DATA'!$B$11:$B$14577,'MONTHLY DATA'!$B183)</f>
        <v>356.5</v>
      </c>
      <c r="DA183" s="78">
        <f>AVERAGEIFS('WEEKLY DATA'!DA$11:DA$14577,'WEEKLY DATA'!$A$11:$A$14577,'MONTHLY DATA'!$A183,'WEEKLY DATA'!$B$11:$B$14577,'MONTHLY DATA'!$B183)</f>
        <v>366.5</v>
      </c>
      <c r="DB183" s="78">
        <f>AVERAGEIFS('WEEKLY DATA'!DB$11:DB$14577,'WEEKLY DATA'!$A$11:$A$14577,'MONTHLY DATA'!$A183,'WEEKLY DATA'!$B$11:$B$14577,'MONTHLY DATA'!$B183)</f>
        <v>361.5</v>
      </c>
      <c r="DC183" s="211">
        <f t="shared" si="133"/>
        <v>5.5474452554744591E-2</v>
      </c>
      <c r="DD183" s="78">
        <f>AVERAGEIFS('WEEKLY DATA'!DD$11:DD$14577,'WEEKLY DATA'!$A$11:$A$14577,'MONTHLY DATA'!$A183,'WEEKLY DATA'!$B$11:$B$14577,'MONTHLY DATA'!$B183)</f>
        <v>351.5</v>
      </c>
      <c r="DE183" s="78">
        <f>AVERAGEIFS('WEEKLY DATA'!DE$11:DE$14577,'WEEKLY DATA'!$A$11:$A$14577,'MONTHLY DATA'!$A183,'WEEKLY DATA'!$B$11:$B$14577,'MONTHLY DATA'!$B183)</f>
        <v>361.5</v>
      </c>
      <c r="DF183" s="78">
        <f>AVERAGEIFS('WEEKLY DATA'!DF$11:DF$14577,'WEEKLY DATA'!$A$11:$A$14577,'MONTHLY DATA'!$A183,'WEEKLY DATA'!$B$11:$B$14577,'MONTHLY DATA'!$B183)</f>
        <v>356.5</v>
      </c>
      <c r="DG183" s="211">
        <f t="shared" si="134"/>
        <v>6.8164794007490537E-2</v>
      </c>
      <c r="DH183" s="78">
        <f>AVERAGEIFS('WEEKLY DATA'!DH$11:DH$14577,'WEEKLY DATA'!$A$11:$A$14577,'MONTHLY DATA'!$A183,'WEEKLY DATA'!$B$11:$B$14577,'MONTHLY DATA'!$B183)</f>
        <v>530.5</v>
      </c>
      <c r="DI183" s="78">
        <f>AVERAGEIFS('WEEKLY DATA'!DI$11:DI$14577,'WEEKLY DATA'!$A$11:$A$14577,'MONTHLY DATA'!$A183,'WEEKLY DATA'!$B$11:$B$14577,'MONTHLY DATA'!$B183)</f>
        <v>540.5</v>
      </c>
      <c r="DJ183" s="78">
        <f>AVERAGEIFS('WEEKLY DATA'!DJ$11:DJ$14577,'WEEKLY DATA'!$A$11:$A$14577,'MONTHLY DATA'!$A183,'WEEKLY DATA'!$B$11:$B$14577,'MONTHLY DATA'!$B183)</f>
        <v>535.5</v>
      </c>
      <c r="DK183" s="211">
        <f t="shared" si="135"/>
        <v>5.7777777777777706E-2</v>
      </c>
      <c r="DL183" s="169">
        <f>AVERAGEIFS('WEEKLY DATA'!DL$11:DL$14577,'WEEKLY DATA'!$A$11:$A$14577,'MONTHLY DATA'!$A183,'WEEKLY DATA'!$B$11:$B$14577,'MONTHLY DATA'!$B183)</f>
        <v>346.5</v>
      </c>
      <c r="DM183" s="78">
        <f>AVERAGEIFS('WEEKLY DATA'!DM$11:DM$14577,'WEEKLY DATA'!$A$11:$A$14577,'MONTHLY DATA'!$A183,'WEEKLY DATA'!$B$11:$B$14577,'MONTHLY DATA'!$B183)</f>
        <v>356.5</v>
      </c>
      <c r="DN183" s="78">
        <f>AVERAGEIFS('WEEKLY DATA'!DN$11:DN$14577,'WEEKLY DATA'!$A$11:$A$14577,'MONTHLY DATA'!$A183,'WEEKLY DATA'!$B$11:$B$14577,'MONTHLY DATA'!$B183)</f>
        <v>351.5</v>
      </c>
      <c r="DO183" s="211">
        <f t="shared" si="136"/>
        <v>0.12031872509960162</v>
      </c>
      <c r="DP183" s="78">
        <f>AVERAGEIFS('WEEKLY DATA'!DP$11:DP$14577,'WEEKLY DATA'!$A$11:$A$14577,'MONTHLY DATA'!$A183,'WEEKLY DATA'!$B$11:$B$14577,'MONTHLY DATA'!$B183)</f>
        <v>322</v>
      </c>
      <c r="DQ183" s="78">
        <f>AVERAGEIFS('WEEKLY DATA'!DQ$11:DQ$14577,'WEEKLY DATA'!$A$11:$A$14577,'MONTHLY DATA'!$A183,'WEEKLY DATA'!$B$11:$B$14577,'MONTHLY DATA'!$B183)</f>
        <v>332</v>
      </c>
      <c r="DR183" s="78">
        <f>AVERAGEIFS('WEEKLY DATA'!DR$11:DR$14577,'WEEKLY DATA'!$A$11:$A$14577,'MONTHLY DATA'!$A183,'WEEKLY DATA'!$B$11:$B$14577,'MONTHLY DATA'!$B183)</f>
        <v>327</v>
      </c>
      <c r="DS183" s="211">
        <f t="shared" si="137"/>
        <v>4.4311377245509043E-2</v>
      </c>
      <c r="DT183" s="78">
        <f>AVERAGEIFS('WEEKLY DATA'!DT$11:DT$14577,'WEEKLY DATA'!$A$11:$A$14577,'MONTHLY DATA'!$A183,'WEEKLY DATA'!$B$11:$B$14577,'MONTHLY DATA'!$B183)</f>
        <v>351.5</v>
      </c>
      <c r="DU183" s="78">
        <f>AVERAGEIFS('WEEKLY DATA'!DU$11:DU$14577,'WEEKLY DATA'!$A$11:$A$14577,'MONTHLY DATA'!$A183,'WEEKLY DATA'!$B$11:$B$14577,'MONTHLY DATA'!$B183)</f>
        <v>361.5</v>
      </c>
      <c r="DV183" s="78">
        <f>AVERAGEIFS('WEEKLY DATA'!DV$11:DV$14577,'WEEKLY DATA'!$A$11:$A$14577,'MONTHLY DATA'!$A183,'WEEKLY DATA'!$B$11:$B$14577,'MONTHLY DATA'!$B183)</f>
        <v>356.5</v>
      </c>
      <c r="DW183" s="211">
        <f t="shared" si="138"/>
        <v>6.8164794007490537E-2</v>
      </c>
      <c r="DX183" s="78">
        <f>AVERAGEIFS('WEEKLY DATA'!DX$11:DX$14577,'WEEKLY DATA'!$A$11:$A$14577,'MONTHLY DATA'!$A183,'WEEKLY DATA'!$B$11:$B$14577,'MONTHLY DATA'!$B183)</f>
        <v>515.5</v>
      </c>
      <c r="DY183" s="78">
        <f>AVERAGEIFS('WEEKLY DATA'!DY$11:DY$14577,'WEEKLY DATA'!$A$11:$A$14577,'MONTHLY DATA'!$A183,'WEEKLY DATA'!$B$11:$B$14577,'MONTHLY DATA'!$B183)</f>
        <v>525.5</v>
      </c>
      <c r="DZ183" s="78">
        <f>AVERAGEIFS('WEEKLY DATA'!DZ$11:DZ$14577,'WEEKLY DATA'!$A$11:$A$14577,'MONTHLY DATA'!$A183,'WEEKLY DATA'!$B$11:$B$14577,'MONTHLY DATA'!$B183)</f>
        <v>520.5</v>
      </c>
      <c r="EA183" s="211">
        <f t="shared" si="139"/>
        <v>5.954198473282446E-2</v>
      </c>
      <c r="EB183" s="78">
        <f>AVERAGEIFS('WEEKLY DATA'!EB$11:EB$14577,'WEEKLY DATA'!$A$11:$A$14577,'MONTHLY DATA'!$A183,'WEEKLY DATA'!$B$11:$B$14577,'MONTHLY DATA'!$B183)</f>
        <v>374</v>
      </c>
      <c r="EC183" s="78">
        <f>AVERAGEIFS('WEEKLY DATA'!EC$11:EC$14577,'WEEKLY DATA'!$A$11:$A$14577,'MONTHLY DATA'!$A183,'WEEKLY DATA'!$B$11:$B$14577,'MONTHLY DATA'!$B183)</f>
        <v>384</v>
      </c>
      <c r="ED183" s="78">
        <f>AVERAGEIFS('WEEKLY DATA'!ED$11:ED$14577,'WEEKLY DATA'!$A$11:$A$14577,'MONTHLY DATA'!$A183,'WEEKLY DATA'!$B$11:$B$14577,'MONTHLY DATA'!$B183)</f>
        <v>379</v>
      </c>
      <c r="EE183" s="211">
        <f t="shared" si="140"/>
        <v>7.708703374777981E-2</v>
      </c>
      <c r="EF183" s="169">
        <f>AVERAGEIFS('WEEKLY DATA'!EF$11:EF$14577,'WEEKLY DATA'!$A$11:$A$14577,'MONTHLY DATA'!$A183,'WEEKLY DATA'!$B$11:$B$14577,'MONTHLY DATA'!$B183)</f>
        <v>333</v>
      </c>
      <c r="EG183" s="78">
        <f>AVERAGEIFS('WEEKLY DATA'!EG$11:EG$14577,'WEEKLY DATA'!$A$11:$A$14577,'MONTHLY DATA'!$A183,'WEEKLY DATA'!$B$11:$B$14577,'MONTHLY DATA'!$B183)</f>
        <v>343</v>
      </c>
      <c r="EH183" s="78">
        <f>AVERAGEIFS('WEEKLY DATA'!EH$11:EH$14577,'WEEKLY DATA'!$A$11:$A$14577,'MONTHLY DATA'!$A183,'WEEKLY DATA'!$B$11:$B$14577,'MONTHLY DATA'!$B183)</f>
        <v>338</v>
      </c>
      <c r="EI183" s="211">
        <f t="shared" si="141"/>
        <v>3.6015325670498033E-2</v>
      </c>
      <c r="EJ183" s="78">
        <f>AVERAGEIFS('WEEKLY DATA'!EJ$11:EJ$14577,'WEEKLY DATA'!$A$11:$A$14577,'MONTHLY DATA'!$A183,'WEEKLY DATA'!$B$11:$B$14577,'MONTHLY DATA'!$B183)</f>
        <v>346.5</v>
      </c>
      <c r="EK183" s="78">
        <f>AVERAGEIFS('WEEKLY DATA'!EK$11:EK$14577,'WEEKLY DATA'!$A$11:$A$14577,'MONTHLY DATA'!$A183,'WEEKLY DATA'!$B$11:$B$14577,'MONTHLY DATA'!$B183)</f>
        <v>356.5</v>
      </c>
      <c r="EL183" s="78">
        <f>AVERAGEIFS('WEEKLY DATA'!EL$11:EL$14577,'WEEKLY DATA'!$A$11:$A$14577,'MONTHLY DATA'!$A183,'WEEKLY DATA'!$B$11:$B$14577,'MONTHLY DATA'!$B183)</f>
        <v>351.5</v>
      </c>
      <c r="EM183" s="211">
        <f t="shared" si="142"/>
        <v>5.9133709981167515E-2</v>
      </c>
      <c r="EN183" s="78">
        <f>AVERAGEIFS('WEEKLY DATA'!EN$11:EN$14577,'WEEKLY DATA'!$A$11:$A$14577,'MONTHLY DATA'!$A183,'WEEKLY DATA'!$B$11:$B$14577,'MONTHLY DATA'!$B183)</f>
        <v>560.5</v>
      </c>
      <c r="EO183" s="78">
        <f>AVERAGEIFS('WEEKLY DATA'!EO$11:EO$14577,'WEEKLY DATA'!$A$11:$A$14577,'MONTHLY DATA'!$A183,'WEEKLY DATA'!$B$11:$B$14577,'MONTHLY DATA'!$B183)</f>
        <v>570.5</v>
      </c>
      <c r="EP183" s="78">
        <f>AVERAGEIFS('WEEKLY DATA'!EP$11:EP$14577,'WEEKLY DATA'!$A$11:$A$14577,'MONTHLY DATA'!$A183,'WEEKLY DATA'!$B$11:$B$14577,'MONTHLY DATA'!$B183)</f>
        <v>565.5</v>
      </c>
      <c r="EQ183" s="211">
        <f t="shared" si="143"/>
        <v>5.4545454545454453E-2</v>
      </c>
      <c r="ER183" s="78">
        <f>AVERAGEIFS('WEEKLY DATA'!ER$11:ER$14577,'WEEKLY DATA'!$A$11:$A$14577,'MONTHLY DATA'!$A183,'WEEKLY DATA'!$B$11:$B$14577,'MONTHLY DATA'!$B183)</f>
        <v>360.5</v>
      </c>
      <c r="ES183" s="78">
        <f>AVERAGEIFS('WEEKLY DATA'!ES$11:ES$14577,'WEEKLY DATA'!$A$11:$A$14577,'MONTHLY DATA'!$A183,'WEEKLY DATA'!$B$11:$B$14577,'MONTHLY DATA'!$B183)</f>
        <v>370.5</v>
      </c>
      <c r="ET183" s="78">
        <f>AVERAGEIFS('WEEKLY DATA'!ET$11:ET$14577,'WEEKLY DATA'!$A$11:$A$14577,'MONTHLY DATA'!$A183,'WEEKLY DATA'!$B$11:$B$14577,'MONTHLY DATA'!$B183)</f>
        <v>365.5</v>
      </c>
      <c r="EU183" s="211">
        <f t="shared" si="144"/>
        <v>0.13996101364522406</v>
      </c>
      <c r="EV183" s="78">
        <f>AVERAGEIFS('WEEKLY DATA'!EV$11:EV$14577,'WEEKLY DATA'!$A$11:$A$14577,'MONTHLY DATA'!$A183,'WEEKLY DATA'!$B$11:$B$14577,'MONTHLY DATA'!$B183)</f>
        <v>317.5</v>
      </c>
      <c r="EW183" s="78">
        <f>AVERAGEIFS('WEEKLY DATA'!EW$11:EW$14577,'WEEKLY DATA'!$A$11:$A$14577,'MONTHLY DATA'!$A183,'WEEKLY DATA'!$B$11:$B$14577,'MONTHLY DATA'!$B183)</f>
        <v>327.5</v>
      </c>
      <c r="EX183" s="78">
        <f>AVERAGEIFS('WEEKLY DATA'!EX$11:EX$14577,'WEEKLY DATA'!$A$11:$A$14577,'MONTHLY DATA'!$A183,'WEEKLY DATA'!$B$11:$B$14577,'MONTHLY DATA'!$B183)</f>
        <v>322.5</v>
      </c>
      <c r="EY183" s="211">
        <f t="shared" si="145"/>
        <v>7.7244258872651406E-2</v>
      </c>
      <c r="EZ183" s="78">
        <f>AVERAGEIFS('WEEKLY DATA'!EZ$11:EZ$14577,'WEEKLY DATA'!$A$11:$A$14577,'MONTHLY DATA'!$A183,'WEEKLY DATA'!$B$11:$B$14577,'MONTHLY DATA'!$B183)</f>
        <v>346.5</v>
      </c>
      <c r="FA183" s="78">
        <f>AVERAGEIFS('WEEKLY DATA'!FA$11:FA$14577,'WEEKLY DATA'!$A$11:$A$14577,'MONTHLY DATA'!$A183,'WEEKLY DATA'!$B$11:$B$14577,'MONTHLY DATA'!$B183)</f>
        <v>356.5</v>
      </c>
      <c r="FB183" s="78">
        <f>AVERAGEIFS('WEEKLY DATA'!FB$11:FB$14577,'WEEKLY DATA'!$A$11:$A$14577,'MONTHLY DATA'!$A183,'WEEKLY DATA'!$B$11:$B$14577,'MONTHLY DATA'!$B183)</f>
        <v>351.5</v>
      </c>
      <c r="FC183" s="211">
        <f t="shared" si="146"/>
        <v>5.9133709981167515E-2</v>
      </c>
      <c r="FD183" s="78">
        <f>AVERAGEIFS('WEEKLY DATA'!FD$11:FD$14577,'WEEKLY DATA'!$A$11:$A$14577,'MONTHLY DATA'!$A183,'WEEKLY DATA'!$B$11:$B$14577,'MONTHLY DATA'!$B183)</f>
        <v>475</v>
      </c>
      <c r="FE183" s="78">
        <f>AVERAGEIFS('WEEKLY DATA'!FE$11:FE$14577,'WEEKLY DATA'!$A$11:$A$14577,'MONTHLY DATA'!$A183,'WEEKLY DATA'!$B$11:$B$14577,'MONTHLY DATA'!$B183)</f>
        <v>485</v>
      </c>
      <c r="FF183" s="78">
        <f>AVERAGEIFS('WEEKLY DATA'!FF$11:FF$14577,'WEEKLY DATA'!$A$11:$A$14577,'MONTHLY DATA'!$A183,'WEEKLY DATA'!$B$11:$B$14577,'MONTHLY DATA'!$B183)</f>
        <v>480</v>
      </c>
      <c r="FG183" s="211">
        <f t="shared" si="147"/>
        <v>0</v>
      </c>
      <c r="FH183" s="78">
        <f>AVERAGEIFS('WEEKLY DATA'!FH$11:FH$14577,'WEEKLY DATA'!$A$11:$A$14577,'MONTHLY DATA'!$A183,'WEEKLY DATA'!$B$11:$B$14577,'MONTHLY DATA'!$B183)</f>
        <v>385</v>
      </c>
      <c r="FI183" s="78">
        <f>AVERAGEIFS('WEEKLY DATA'!FI$11:FI$14577,'WEEKLY DATA'!$A$11:$A$14577,'MONTHLY DATA'!$A183,'WEEKLY DATA'!$B$11:$B$14577,'MONTHLY DATA'!$B183)</f>
        <v>395</v>
      </c>
      <c r="FJ183" s="78">
        <f>AVERAGEIFS('WEEKLY DATA'!FJ$11:FJ$14577,'WEEKLY DATA'!$A$11:$A$14577,'MONTHLY DATA'!$A183,'WEEKLY DATA'!$B$11:$B$14577,'MONTHLY DATA'!$B183)</f>
        <v>390</v>
      </c>
      <c r="FK183" s="211">
        <f t="shared" si="148"/>
        <v>5.227655986509272E-2</v>
      </c>
      <c r="FL183" s="169">
        <f>AVERAGEIFS('WEEKLY DATA'!FL$11:FL$14577,'WEEKLY DATA'!$A$11:$A$14577,'MONTHLY DATA'!$A183,'WEEKLY DATA'!$B$11:$B$14577,'MONTHLY DATA'!$B183)</f>
        <v>354</v>
      </c>
      <c r="FM183" s="78">
        <f>AVERAGEIFS('WEEKLY DATA'!FM$11:FM$14577,'WEEKLY DATA'!$A$11:$A$14577,'MONTHLY DATA'!$A183,'WEEKLY DATA'!$B$11:$B$14577,'MONTHLY DATA'!$B183)</f>
        <v>364</v>
      </c>
      <c r="FN183" s="78">
        <f>AVERAGEIFS('WEEKLY DATA'!FN$11:FN$14577,'WEEKLY DATA'!$A$11:$A$14577,'MONTHLY DATA'!$A183,'WEEKLY DATA'!$B$11:$B$14577,'MONTHLY DATA'!$B183)</f>
        <v>359</v>
      </c>
      <c r="FO183" s="211">
        <f t="shared" si="149"/>
        <v>2.5714285714285801E-2</v>
      </c>
      <c r="FP183" s="78"/>
      <c r="FQ183" s="78"/>
      <c r="FR183" s="78"/>
      <c r="FS183" s="211"/>
      <c r="FT183" s="78">
        <f>AVERAGEIFS('WEEKLY DATA'!FT$11:FT$14577,'WEEKLY DATA'!$A$11:$A$14577,'MONTHLY DATA'!$A183,'WEEKLY DATA'!$B$11:$B$14577,'MONTHLY DATA'!$B183)</f>
        <v>529.5</v>
      </c>
      <c r="FU183" s="78">
        <f>AVERAGEIFS('WEEKLY DATA'!FU$11:FU$14577,'WEEKLY DATA'!$A$11:$A$14577,'MONTHLY DATA'!$A183,'WEEKLY DATA'!$B$11:$B$14577,'MONTHLY DATA'!$B183)</f>
        <v>539.5</v>
      </c>
      <c r="FV183" s="78">
        <f>AVERAGEIFS('WEEKLY DATA'!FV$11:FV$14577,'WEEKLY DATA'!$A$11:$A$14577,'MONTHLY DATA'!$A183,'WEEKLY DATA'!$B$11:$B$14577,'MONTHLY DATA'!$B183)</f>
        <v>534.5</v>
      </c>
      <c r="FW183" s="211">
        <f t="shared" si="151"/>
        <v>6.368159203980106E-2</v>
      </c>
      <c r="FX183" s="78">
        <f>AVERAGEIFS('WEEKLY DATA'!FX$11:FX$14577,'WEEKLY DATA'!$A$11:$A$14577,'MONTHLY DATA'!$A183,'WEEKLY DATA'!$B$11:$B$14577,'MONTHLY DATA'!$B183)</f>
        <v>493.5</v>
      </c>
      <c r="FY183" s="78">
        <f>AVERAGEIFS('WEEKLY DATA'!FY$11:FY$14577,'WEEKLY DATA'!$A$11:$A$14577,'MONTHLY DATA'!$A183,'WEEKLY DATA'!$B$11:$B$14577,'MONTHLY DATA'!$B183)</f>
        <v>503.5</v>
      </c>
      <c r="FZ183" s="78">
        <f>AVERAGEIFS('WEEKLY DATA'!FZ$11:FZ$14577,'WEEKLY DATA'!$A$11:$A$14577,'MONTHLY DATA'!$A183,'WEEKLY DATA'!$B$11:$B$14577,'MONTHLY DATA'!$B183)</f>
        <v>498.5</v>
      </c>
      <c r="GA183" s="211">
        <f t="shared" si="152"/>
        <v>6.0638297872340319E-2</v>
      </c>
      <c r="GB183" s="78">
        <f>AVERAGEIFS('WEEKLY DATA'!GB$11:GB$14577,'WEEKLY DATA'!$A$11:$A$14577,'MONTHLY DATA'!$A183,'WEEKLY DATA'!$B$11:$B$14577,'MONTHLY DATA'!$B183)</f>
        <v>470</v>
      </c>
      <c r="GC183" s="78">
        <f>AVERAGEIFS('WEEKLY DATA'!GC$11:GC$14577,'WEEKLY DATA'!$A$11:$A$14577,'MONTHLY DATA'!$A183,'WEEKLY DATA'!$B$11:$B$14577,'MONTHLY DATA'!$B183)</f>
        <v>480</v>
      </c>
      <c r="GD183" s="78">
        <f>AVERAGEIFS('WEEKLY DATA'!GD$11:GD$14577,'WEEKLY DATA'!$A$11:$A$14577,'MONTHLY DATA'!$A183,'WEEKLY DATA'!$B$11:$B$14577,'MONTHLY DATA'!$B183)</f>
        <v>475</v>
      </c>
      <c r="GE183" s="211">
        <f t="shared" si="153"/>
        <v>7.4964639321075E-2</v>
      </c>
      <c r="GF183" s="169">
        <f>AVERAGEIFS('WEEKLY DATA'!GF$11:GF$14577,'WEEKLY DATA'!$A$11:$A$14577,'MONTHLY DATA'!$A183,'WEEKLY DATA'!$B$11:$B$14577,'MONTHLY DATA'!$B183)</f>
        <v>446.5</v>
      </c>
      <c r="GG183" s="78">
        <f>AVERAGEIFS('WEEKLY DATA'!GG$11:GG$14577,'WEEKLY DATA'!$A$11:$A$14577,'MONTHLY DATA'!$A183,'WEEKLY DATA'!$B$11:$B$14577,'MONTHLY DATA'!$B183)</f>
        <v>456.5</v>
      </c>
      <c r="GH183" s="78">
        <f>AVERAGEIFS('WEEKLY DATA'!GH$11:GH$14577,'WEEKLY DATA'!$A$11:$A$14577,'MONTHLY DATA'!$A183,'WEEKLY DATA'!$B$11:$B$14577,'MONTHLY DATA'!$B183)</f>
        <v>451.5</v>
      </c>
      <c r="GI183" s="211">
        <f t="shared" si="154"/>
        <v>4.3930635838150378E-2</v>
      </c>
      <c r="GJ183" s="78">
        <f>AVERAGEIFS('WEEKLY DATA'!GJ$11:GJ$14577,'WEEKLY DATA'!$A$11:$A$14577,'MONTHLY DATA'!$A183,'WEEKLY DATA'!$B$11:$B$14577,'MONTHLY DATA'!$B183)</f>
        <v>361.5</v>
      </c>
      <c r="GK183" s="78">
        <f>AVERAGEIFS('WEEKLY DATA'!GK$11:GK$14577,'WEEKLY DATA'!$A$11:$A$14577,'MONTHLY DATA'!$A183,'WEEKLY DATA'!$B$11:$B$14577,'MONTHLY DATA'!$B183)</f>
        <v>371.5</v>
      </c>
      <c r="GL183" s="78">
        <f>AVERAGEIFS('WEEKLY DATA'!GL$11:GL$14577,'WEEKLY DATA'!$A$11:$A$14577,'MONTHLY DATA'!$A183,'WEEKLY DATA'!$B$11:$B$14577,'MONTHLY DATA'!$B183)</f>
        <v>366.5</v>
      </c>
      <c r="GM183" s="211">
        <f t="shared" si="155"/>
        <v>6.6181818181818119E-2</v>
      </c>
      <c r="GN183" s="78">
        <f>AVERAGEIFS('WEEKLY DATA'!GN$11:GN$14577,'WEEKLY DATA'!$A$11:$A$14577,'MONTHLY DATA'!$A183,'WEEKLY DATA'!$B$11:$B$14577,'MONTHLY DATA'!$B183)</f>
        <v>620.5</v>
      </c>
      <c r="GO183" s="78">
        <f>AVERAGEIFS('WEEKLY DATA'!GO$11:GO$14577,'WEEKLY DATA'!$A$11:$A$14577,'MONTHLY DATA'!$A183,'WEEKLY DATA'!$B$11:$B$14577,'MONTHLY DATA'!$B183)</f>
        <v>630.5</v>
      </c>
      <c r="GP183" s="78">
        <f>AVERAGEIFS('WEEKLY DATA'!GP$11:GP$14577,'WEEKLY DATA'!$A$11:$A$14577,'MONTHLY DATA'!$A183,'WEEKLY DATA'!$B$11:$B$14577,'MONTHLY DATA'!$B183)</f>
        <v>625.5</v>
      </c>
      <c r="GQ183" s="211">
        <f t="shared" si="156"/>
        <v>4.9056603773584895E-2</v>
      </c>
      <c r="GR183" s="78"/>
    </row>
    <row r="184" spans="1:201" ht="15.75" x14ac:dyDescent="0.25">
      <c r="A184">
        <f t="shared" si="106"/>
        <v>6</v>
      </c>
      <c r="B184">
        <f t="shared" si="107"/>
        <v>2024</v>
      </c>
      <c r="C184" s="86">
        <v>45444</v>
      </c>
      <c r="D184" s="78">
        <f>AVERAGEIFS('WEEKLY DATA'!D$11:D$14577,'WEEKLY DATA'!$A$11:$A$14577,'MONTHLY DATA'!$A184,'WEEKLY DATA'!$B$11:$B$14577,'MONTHLY DATA'!$B184)</f>
        <v>393.75</v>
      </c>
      <c r="E184" s="78">
        <f>AVERAGEIFS('WEEKLY DATA'!E$11:E$14577,'WEEKLY DATA'!$A$11:$A$14577,'MONTHLY DATA'!$A184,'WEEKLY DATA'!$B$11:$B$14577,'MONTHLY DATA'!$B184)</f>
        <v>403.75</v>
      </c>
      <c r="F184" s="78">
        <f>AVERAGEIFS('WEEKLY DATA'!F$11:F$14577,'WEEKLY DATA'!$A$11:$A$14577,'MONTHLY DATA'!$A184,'WEEKLY DATA'!$B$11:$B$14577,'MONTHLY DATA'!$B184)</f>
        <v>398.75</v>
      </c>
      <c r="G184" s="211">
        <f t="shared" si="108"/>
        <v>-3.3333333333333326E-2</v>
      </c>
      <c r="H184" s="169">
        <f>AVERAGEIFS('WEEKLY DATA'!H$11:H$14577,'WEEKLY DATA'!$A$11:$A$14577,'MONTHLY DATA'!$A184,'WEEKLY DATA'!$B$11:$B$14577,'MONTHLY DATA'!$B184)</f>
        <v>400.625</v>
      </c>
      <c r="I184" s="78">
        <f>AVERAGEIFS('WEEKLY DATA'!I$11:I$14577,'WEEKLY DATA'!$A$11:$A$14577,'MONTHLY DATA'!$A184,'WEEKLY DATA'!$B$11:$B$14577,'MONTHLY DATA'!$B184)</f>
        <v>410.625</v>
      </c>
      <c r="J184" s="78">
        <f>AVERAGEIFS('WEEKLY DATA'!J$11:J$14577,'WEEKLY DATA'!$A$11:$A$14577,'MONTHLY DATA'!$A184,'WEEKLY DATA'!$B$11:$B$14577,'MONTHLY DATA'!$B184)</f>
        <v>405.625</v>
      </c>
      <c r="K184" s="211">
        <f t="shared" si="109"/>
        <v>-1.7857142857142905E-2</v>
      </c>
      <c r="L184" s="169">
        <f>AVERAGEIFS('WEEKLY DATA'!L$11:L$14577,'WEEKLY DATA'!$A$11:$A$14577,'MONTHLY DATA'!$A184,'WEEKLY DATA'!$B$11:$B$14577,'MONTHLY DATA'!$B184)</f>
        <v>428.75</v>
      </c>
      <c r="M184" s="78">
        <f>AVERAGEIFS('WEEKLY DATA'!M$11:M$14577,'WEEKLY DATA'!$A$11:$A$14577,'MONTHLY DATA'!$A184,'WEEKLY DATA'!$B$11:$B$14577,'MONTHLY DATA'!$B184)</f>
        <v>438.75</v>
      </c>
      <c r="N184" s="78">
        <f>AVERAGEIFS('WEEKLY DATA'!N$11:N$14577,'WEEKLY DATA'!$A$11:$A$14577,'MONTHLY DATA'!$A184,'WEEKLY DATA'!$B$11:$B$14577,'MONTHLY DATA'!$B184)</f>
        <v>433.75</v>
      </c>
      <c r="O184" s="211">
        <f t="shared" si="110"/>
        <v>7.8980099502487633E-2</v>
      </c>
      <c r="P184" s="169">
        <f>AVERAGEIFS('WEEKLY DATA'!P$11:P$14577,'WEEKLY DATA'!$A$11:$A$14577,'MONTHLY DATA'!$A184,'WEEKLY DATA'!$B$11:$B$14577,'MONTHLY DATA'!$B184)</f>
        <v>378.75</v>
      </c>
      <c r="Q184" s="78">
        <f>AVERAGEIFS('WEEKLY DATA'!Q$11:Q$14577,'WEEKLY DATA'!$A$11:$A$14577,'MONTHLY DATA'!$A184,'WEEKLY DATA'!$B$11:$B$14577,'MONTHLY DATA'!$B184)</f>
        <v>388.75</v>
      </c>
      <c r="R184" s="78">
        <f>AVERAGEIFS('WEEKLY DATA'!R$11:R$14577,'WEEKLY DATA'!$A$11:$A$14577,'MONTHLY DATA'!$A184,'WEEKLY DATA'!$B$11:$B$14577,'MONTHLY DATA'!$B184)</f>
        <v>383.75</v>
      </c>
      <c r="S184" s="211">
        <f t="shared" si="111"/>
        <v>-1.2226512226512276E-2</v>
      </c>
      <c r="T184" s="169">
        <f>AVERAGEIFS('WEEKLY DATA'!T$11:T$14577,'WEEKLY DATA'!$A$11:$A$14577,'MONTHLY DATA'!$A184,'WEEKLY DATA'!$B$11:$B$14577,'MONTHLY DATA'!$B184)</f>
        <v>400</v>
      </c>
      <c r="U184" s="78">
        <f>AVERAGEIFS('WEEKLY DATA'!U$11:U$14577,'WEEKLY DATA'!$A$11:$A$14577,'MONTHLY DATA'!$A184,'WEEKLY DATA'!$B$11:$B$14577,'MONTHLY DATA'!$B184)</f>
        <v>410</v>
      </c>
      <c r="V184" s="78">
        <f>AVERAGEIFS('WEEKLY DATA'!V$11:V$14577,'WEEKLY DATA'!$A$11:$A$14577,'MONTHLY DATA'!$A184,'WEEKLY DATA'!$B$11:$B$14577,'MONTHLY DATA'!$B184)</f>
        <v>405</v>
      </c>
      <c r="W184" s="211">
        <f t="shared" si="112"/>
        <v>-1.4598540145985384E-2</v>
      </c>
      <c r="X184" s="169">
        <f>AVERAGEIFS('WEEKLY DATA'!X$11:X$14577,'WEEKLY DATA'!$A$11:$A$14577,'MONTHLY DATA'!$A184,'WEEKLY DATA'!$B$11:$B$14577,'MONTHLY DATA'!$B184)</f>
        <v>401.875</v>
      </c>
      <c r="Y184" s="78">
        <f>AVERAGEIFS('WEEKLY DATA'!Y$11:Y$14577,'WEEKLY DATA'!$A$11:$A$14577,'MONTHLY DATA'!$A184,'WEEKLY DATA'!$B$11:$B$14577,'MONTHLY DATA'!$B184)</f>
        <v>411.875</v>
      </c>
      <c r="Z184" s="78">
        <f>AVERAGEIFS('WEEKLY DATA'!Z$11:Z$14577,'WEEKLY DATA'!$A$11:$A$14577,'MONTHLY DATA'!$A184,'WEEKLY DATA'!$B$11:$B$14577,'MONTHLY DATA'!$B184)</f>
        <v>406.875</v>
      </c>
      <c r="AA184" s="211">
        <f t="shared" si="113"/>
        <v>-1.1239368165249064E-2</v>
      </c>
      <c r="AB184" s="169">
        <f>AVERAGEIFS('WEEKLY DATA'!AB$11:AB$14577,'WEEKLY DATA'!$A$11:$A$14577,'MONTHLY DATA'!$A184,'WEEKLY DATA'!$B$11:$B$14577,'MONTHLY DATA'!$B184)</f>
        <v>398.75</v>
      </c>
      <c r="AC184" s="78">
        <f>AVERAGEIFS('WEEKLY DATA'!AC$11:AC$14577,'WEEKLY DATA'!$A$11:$A$14577,'MONTHLY DATA'!$A184,'WEEKLY DATA'!$B$11:$B$14577,'MONTHLY DATA'!$B184)</f>
        <v>408.75</v>
      </c>
      <c r="AD184" s="78">
        <f>AVERAGEIFS('WEEKLY DATA'!AD$11:AD$14577,'WEEKLY DATA'!$A$11:$A$14577,'MONTHLY DATA'!$A184,'WEEKLY DATA'!$B$11:$B$14577,'MONTHLY DATA'!$B184)</f>
        <v>403.75</v>
      </c>
      <c r="AE184" s="211">
        <f t="shared" si="114"/>
        <v>8.1148564294630798E-3</v>
      </c>
      <c r="AF184" s="169">
        <f>AVERAGEIFS('WEEKLY DATA'!AF$11:AF$14577,'WEEKLY DATA'!$A$11:$A$14577,'MONTHLY DATA'!$A184,'WEEKLY DATA'!$B$11:$B$14577,'MONTHLY DATA'!$B184)</f>
        <v>348.75</v>
      </c>
      <c r="AG184" s="78">
        <f>AVERAGEIFS('WEEKLY DATA'!AG$11:AG$14577,'WEEKLY DATA'!$A$11:$A$14577,'MONTHLY DATA'!$A184,'WEEKLY DATA'!$B$11:$B$14577,'MONTHLY DATA'!$B184)</f>
        <v>358.75</v>
      </c>
      <c r="AH184" s="78">
        <f>AVERAGEIFS('WEEKLY DATA'!AH$11:AH$14577,'WEEKLY DATA'!$A$11:$A$14577,'MONTHLY DATA'!$A184,'WEEKLY DATA'!$B$11:$B$14577,'MONTHLY DATA'!$B184)</f>
        <v>353.75</v>
      </c>
      <c r="AI184" s="211">
        <f t="shared" si="115"/>
        <v>-1.3249651324965139E-2</v>
      </c>
      <c r="AJ184" s="169">
        <f>AVERAGEIFS('WEEKLY DATA'!AJ$11:AJ$14577,'WEEKLY DATA'!$A$11:$A$14577,'MONTHLY DATA'!$A184,'WEEKLY DATA'!$B$11:$B$14577,'MONTHLY DATA'!$B184)</f>
        <v>362.5</v>
      </c>
      <c r="AK184" s="78">
        <f>AVERAGEIFS('WEEKLY DATA'!AK$11:AK$14577,'WEEKLY DATA'!$A$11:$A$14577,'MONTHLY DATA'!$A184,'WEEKLY DATA'!$B$11:$B$14577,'MONTHLY DATA'!$B184)</f>
        <v>372.5</v>
      </c>
      <c r="AL184" s="78">
        <f>AVERAGEIFS('WEEKLY DATA'!AL$11:AL$14577,'WEEKLY DATA'!$A$11:$A$14577,'MONTHLY DATA'!$A184,'WEEKLY DATA'!$B$11:$B$14577,'MONTHLY DATA'!$B184)</f>
        <v>367.5</v>
      </c>
      <c r="AM184" s="212">
        <f t="shared" si="116"/>
        <v>-4.4213263979193784E-2</v>
      </c>
      <c r="AN184" s="169">
        <f>AVERAGEIFS('WEEKLY DATA'!AN$11:AN$14577,'WEEKLY DATA'!$A$11:$A$14577,'MONTHLY DATA'!$A184,'WEEKLY DATA'!$B$11:$B$14577,'MONTHLY DATA'!$B184)</f>
        <v>345.625</v>
      </c>
      <c r="AO184" s="78">
        <f>AVERAGEIFS('WEEKLY DATA'!AO$11:AO$14577,'WEEKLY DATA'!$A$11:$A$14577,'MONTHLY DATA'!$A184,'WEEKLY DATA'!$B$11:$B$14577,'MONTHLY DATA'!$B184)</f>
        <v>355.625</v>
      </c>
      <c r="AP184" s="78">
        <f>AVERAGEIFS('WEEKLY DATA'!AP$11:AP$14577,'WEEKLY DATA'!$A$11:$A$14577,'MONTHLY DATA'!$A184,'WEEKLY DATA'!$B$11:$B$14577,'MONTHLY DATA'!$B184)</f>
        <v>350.625</v>
      </c>
      <c r="AQ184" s="211">
        <f t="shared" si="117"/>
        <v>-5.6191117092866727E-2</v>
      </c>
      <c r="AR184" s="169">
        <f>AVERAGEIFS('WEEKLY DATA'!AR$11:AR$14577,'WEEKLY DATA'!$A$11:$A$14577,'MONTHLY DATA'!$A184,'WEEKLY DATA'!$B$11:$B$14577,'MONTHLY DATA'!$B184)</f>
        <v>428.75</v>
      </c>
      <c r="AS184" s="78">
        <f>AVERAGEIFS('WEEKLY DATA'!AS$11:AS$14577,'WEEKLY DATA'!$A$11:$A$14577,'MONTHLY DATA'!$A184,'WEEKLY DATA'!$B$11:$B$14577,'MONTHLY DATA'!$B184)</f>
        <v>438.75</v>
      </c>
      <c r="AT184" s="78">
        <f>AVERAGEIFS('WEEKLY DATA'!AT$11:AT$14577,'WEEKLY DATA'!$A$11:$A$14577,'MONTHLY DATA'!$A184,'WEEKLY DATA'!$B$11:$B$14577,'MONTHLY DATA'!$B184)</f>
        <v>433.75</v>
      </c>
      <c r="AU184" s="211">
        <f t="shared" si="118"/>
        <v>7.8980099502487633E-2</v>
      </c>
      <c r="AV184" s="169">
        <f>AVERAGEIFS('WEEKLY DATA'!AV$11:AV$14577,'WEEKLY DATA'!$A$11:$A$14577,'MONTHLY DATA'!$A184,'WEEKLY DATA'!$B$11:$B$14577,'MONTHLY DATA'!$B184)</f>
        <v>320</v>
      </c>
      <c r="AW184" s="78">
        <f>AVERAGEIFS('WEEKLY DATA'!AW$11:AW$14577,'WEEKLY DATA'!$A$11:$A$14577,'MONTHLY DATA'!$A184,'WEEKLY DATA'!$B$11:$B$14577,'MONTHLY DATA'!$B184)</f>
        <v>330</v>
      </c>
      <c r="AX184" s="78">
        <f>AVERAGEIFS('WEEKLY DATA'!AX$11:AX$14577,'WEEKLY DATA'!$A$11:$A$14577,'MONTHLY DATA'!$A184,'WEEKLY DATA'!$B$11:$B$14577,'MONTHLY DATA'!$B184)</f>
        <v>325</v>
      </c>
      <c r="AY184" s="211">
        <f t="shared" si="119"/>
        <v>-8.5794655414908605E-2</v>
      </c>
      <c r="AZ184" s="169">
        <f>AVERAGEIFS('WEEKLY DATA'!AZ$11:AZ$14577,'WEEKLY DATA'!$A$11:$A$14577,'MONTHLY DATA'!$A184,'WEEKLY DATA'!$B$11:$B$14577,'MONTHLY DATA'!$B184)</f>
        <v>343.75</v>
      </c>
      <c r="BA184" s="78">
        <f>AVERAGEIFS('WEEKLY DATA'!BA$11:BA$14577,'WEEKLY DATA'!$A$11:$A$14577,'MONTHLY DATA'!$A184,'WEEKLY DATA'!$B$11:$B$14577,'MONTHLY DATA'!$B184)</f>
        <v>353.75</v>
      </c>
      <c r="BB184" s="78">
        <f>AVERAGEIFS('WEEKLY DATA'!BB$11:BB$14577,'WEEKLY DATA'!$A$11:$A$14577,'MONTHLY DATA'!$A184,'WEEKLY DATA'!$B$11:$B$14577,'MONTHLY DATA'!$B184)</f>
        <v>348.75</v>
      </c>
      <c r="BC184" s="211">
        <f t="shared" si="120"/>
        <v>-4.3209876543209846E-2</v>
      </c>
      <c r="BD184" s="169">
        <f>AVERAGEIFS('WEEKLY DATA'!BD$11:BD$14577,'WEEKLY DATA'!$A$11:$A$14577,'MONTHLY DATA'!$A184,'WEEKLY DATA'!$B$11:$B$14577,'MONTHLY DATA'!$B184)</f>
        <v>321.25</v>
      </c>
      <c r="BE184" s="78">
        <f>AVERAGEIFS('WEEKLY DATA'!BE$11:BE$14577,'WEEKLY DATA'!$A$11:$A$14577,'MONTHLY DATA'!$A184,'WEEKLY DATA'!$B$11:$B$14577,'MONTHLY DATA'!$B184)</f>
        <v>331.25</v>
      </c>
      <c r="BF184" s="78">
        <f>AVERAGEIFS('WEEKLY DATA'!BF$11:BF$14577,'WEEKLY DATA'!$A$11:$A$14577,'MONTHLY DATA'!$A184,'WEEKLY DATA'!$B$11:$B$14577,'MONTHLY DATA'!$B184)</f>
        <v>326.25</v>
      </c>
      <c r="BG184" s="211">
        <f t="shared" si="121"/>
        <v>-7.1834992887624516E-2</v>
      </c>
      <c r="BH184" s="169">
        <f>AVERAGEIFS('WEEKLY DATA'!BH$11:BH$14577,'WEEKLY DATA'!$A$11:$A$14577,'MONTHLY DATA'!$A184,'WEEKLY DATA'!$B$11:$B$14577,'MONTHLY DATA'!$B184)</f>
        <v>383.75</v>
      </c>
      <c r="BI184" s="78">
        <f>AVERAGEIFS('WEEKLY DATA'!BI$11:BI$14577,'WEEKLY DATA'!$A$11:$A$14577,'MONTHLY DATA'!$A184,'WEEKLY DATA'!$B$11:$B$14577,'MONTHLY DATA'!$B184)</f>
        <v>393.75</v>
      </c>
      <c r="BJ184" s="78">
        <f>AVERAGEIFS('WEEKLY DATA'!BJ$11:BJ$14577,'WEEKLY DATA'!$A$11:$A$14577,'MONTHLY DATA'!$A184,'WEEKLY DATA'!$B$11:$B$14577,'MONTHLY DATA'!$B184)</f>
        <v>388.75</v>
      </c>
      <c r="BK184" s="211">
        <f t="shared" si="122"/>
        <v>8.4379358437935759E-2</v>
      </c>
      <c r="BL184" s="169">
        <f>AVERAGEIFS('WEEKLY DATA'!BL$11:BL$14577,'WEEKLY DATA'!$A$11:$A$14577,'MONTHLY DATA'!$A184,'WEEKLY DATA'!$B$11:$B$14577,'MONTHLY DATA'!$B184)</f>
        <v>353.75</v>
      </c>
      <c r="BM184" s="78">
        <f>AVERAGEIFS('WEEKLY DATA'!BM$11:BM$14577,'WEEKLY DATA'!$A$11:$A$14577,'MONTHLY DATA'!$A184,'WEEKLY DATA'!$B$11:$B$14577,'MONTHLY DATA'!$B184)</f>
        <v>363.75</v>
      </c>
      <c r="BN184" s="78">
        <f>AVERAGEIFS('WEEKLY DATA'!BN$11:BN$14577,'WEEKLY DATA'!$A$11:$A$14577,'MONTHLY DATA'!$A184,'WEEKLY DATA'!$B$11:$B$14577,'MONTHLY DATA'!$B184)</f>
        <v>358.75</v>
      </c>
      <c r="BO184" s="211">
        <f t="shared" si="123"/>
        <v>-6.2091503267973858E-2</v>
      </c>
      <c r="BP184" s="78">
        <f>AVERAGEIFS('WEEKLY DATA'!BP$11:BP$14577,'WEEKLY DATA'!$A$11:$A$14577,'MONTHLY DATA'!$A184,'WEEKLY DATA'!$B$11:$B$14577,'MONTHLY DATA'!$B184)</f>
        <v>371.875</v>
      </c>
      <c r="BQ184" s="78">
        <f>AVERAGEIFS('WEEKLY DATA'!BQ$11:BQ$14577,'WEEKLY DATA'!$A$11:$A$14577,'MONTHLY DATA'!$A184,'WEEKLY DATA'!$B$11:$B$14577,'MONTHLY DATA'!$B184)</f>
        <v>381.875</v>
      </c>
      <c r="BR184" s="78">
        <f>AVERAGEIFS('WEEKLY DATA'!BR$11:BR$14577,'WEEKLY DATA'!$A$11:$A$14577,'MONTHLY DATA'!$A184,'WEEKLY DATA'!$B$11:$B$14577,'MONTHLY DATA'!$B184)</f>
        <v>376.875</v>
      </c>
      <c r="BS184" s="211">
        <f t="shared" si="124"/>
        <v>-2.9761904761904656E-3</v>
      </c>
      <c r="BT184" s="78">
        <f>AVERAGEIFS('WEEKLY DATA'!BT$11:BT$14577,'WEEKLY DATA'!$A$11:$A$14577,'MONTHLY DATA'!$A184,'WEEKLY DATA'!$B$11:$B$14577,'MONTHLY DATA'!$B184)</f>
        <v>320</v>
      </c>
      <c r="BU184" s="78">
        <f>AVERAGEIFS('WEEKLY DATA'!BU$11:BU$14577,'WEEKLY DATA'!$A$11:$A$14577,'MONTHLY DATA'!$A184,'WEEKLY DATA'!$B$11:$B$14577,'MONTHLY DATA'!$B184)</f>
        <v>330</v>
      </c>
      <c r="BV184" s="78">
        <f>AVERAGEIFS('WEEKLY DATA'!BV$11:BV$14577,'WEEKLY DATA'!$A$11:$A$14577,'MONTHLY DATA'!$A184,'WEEKLY DATA'!$B$11:$B$14577,'MONTHLY DATA'!$B184)</f>
        <v>325</v>
      </c>
      <c r="BW184" s="211">
        <f t="shared" si="125"/>
        <v>-6.7431850789096082E-2</v>
      </c>
      <c r="BX184" s="78">
        <f>AVERAGEIFS('WEEKLY DATA'!BX$11:BX$14577,'WEEKLY DATA'!$A$11:$A$14577,'MONTHLY DATA'!$A184,'WEEKLY DATA'!$B$11:$B$14577,'MONTHLY DATA'!$B184)</f>
        <v>370.625</v>
      </c>
      <c r="BY184" s="78">
        <f>AVERAGEIFS('WEEKLY DATA'!BY$11:BY$14577,'WEEKLY DATA'!$A$11:$A$14577,'MONTHLY DATA'!$A184,'WEEKLY DATA'!$B$11:$B$14577,'MONTHLY DATA'!$B184)</f>
        <v>380.625</v>
      </c>
      <c r="BZ184" s="78">
        <f>AVERAGEIFS('WEEKLY DATA'!BZ$11:BZ$14577,'WEEKLY DATA'!$A$11:$A$14577,'MONTHLY DATA'!$A184,'WEEKLY DATA'!$B$11:$B$14577,'MONTHLY DATA'!$B184)</f>
        <v>375.625</v>
      </c>
      <c r="CA184" s="211">
        <f t="shared" si="126"/>
        <v>5.3646563814866655E-2</v>
      </c>
      <c r="CB184" s="78">
        <f>AVERAGEIFS('WEEKLY DATA'!CB$11:CB$14577,'WEEKLY DATA'!$A$11:$A$14577,'MONTHLY DATA'!$A184,'WEEKLY DATA'!$B$11:$B$14577,'MONTHLY DATA'!$B184)</f>
        <v>533.125</v>
      </c>
      <c r="CC184" s="78">
        <f>AVERAGEIFS('WEEKLY DATA'!CC$11:CC$14577,'WEEKLY DATA'!$A$11:$A$14577,'MONTHLY DATA'!$A184,'WEEKLY DATA'!$B$11:$B$14577,'MONTHLY DATA'!$B184)</f>
        <v>543.125</v>
      </c>
      <c r="CD184" s="78">
        <f>AVERAGEIFS('WEEKLY DATA'!CD$11:CD$14577,'WEEKLY DATA'!$A$11:$A$14577,'MONTHLY DATA'!$A184,'WEEKLY DATA'!$B$11:$B$14577,'MONTHLY DATA'!$B184)</f>
        <v>538.125</v>
      </c>
      <c r="CE184" s="211">
        <f t="shared" si="127"/>
        <v>5.4113614103819874E-2</v>
      </c>
      <c r="CF184" s="78">
        <f>AVERAGEIFS('WEEKLY DATA'!CF$11:CF$14577,'WEEKLY DATA'!$A$11:$A$14577,'MONTHLY DATA'!$A184,'WEEKLY DATA'!$B$11:$B$14577,'MONTHLY DATA'!$B184)</f>
        <v>353.125</v>
      </c>
      <c r="CG184" s="78">
        <f>AVERAGEIFS('WEEKLY DATA'!CG$11:CG$14577,'WEEKLY DATA'!$A$11:$A$14577,'MONTHLY DATA'!$A184,'WEEKLY DATA'!$B$11:$B$14577,'MONTHLY DATA'!$B184)</f>
        <v>363.125</v>
      </c>
      <c r="CH184" s="78">
        <f>AVERAGEIFS('WEEKLY DATA'!CH$11:CH$14577,'WEEKLY DATA'!$A$11:$A$14577,'MONTHLY DATA'!$A184,'WEEKLY DATA'!$B$11:$B$14577,'MONTHLY DATA'!$B184)</f>
        <v>358.125</v>
      </c>
      <c r="CI184" s="211">
        <f t="shared" si="128"/>
        <v>-1.2068965517241348E-2</v>
      </c>
      <c r="CJ184" s="78">
        <f>AVERAGEIFS('WEEKLY DATA'!CJ$11:CJ$14577,'WEEKLY DATA'!$A$11:$A$14577,'MONTHLY DATA'!$A184,'WEEKLY DATA'!$B$11:$B$14577,'MONTHLY DATA'!$B184)</f>
        <v>338.75</v>
      </c>
      <c r="CK184" s="78">
        <f>AVERAGEIFS('WEEKLY DATA'!CK$11:CK$14577,'WEEKLY DATA'!$A$11:$A$14577,'MONTHLY DATA'!$A184,'WEEKLY DATA'!$B$11:$B$14577,'MONTHLY DATA'!$B184)</f>
        <v>348.75</v>
      </c>
      <c r="CL184" s="78">
        <f>AVERAGEIFS('WEEKLY DATA'!CL$11:CL$14577,'WEEKLY DATA'!$A$11:$A$14577,'MONTHLY DATA'!$A184,'WEEKLY DATA'!$B$11:$B$14577,'MONTHLY DATA'!$B184)</f>
        <v>343.75</v>
      </c>
      <c r="CM184" s="211">
        <f t="shared" si="129"/>
        <v>-9.365994236311237E-3</v>
      </c>
      <c r="CN184" s="78">
        <f>AVERAGEIFS('WEEKLY DATA'!CN$11:CN$14577,'WEEKLY DATA'!$A$11:$A$14577,'MONTHLY DATA'!$A184,'WEEKLY DATA'!$B$11:$B$14577,'MONTHLY DATA'!$B184)</f>
        <v>370.625</v>
      </c>
      <c r="CO184" s="78">
        <f>AVERAGEIFS('WEEKLY DATA'!CO$11:CO$14577,'WEEKLY DATA'!$A$11:$A$14577,'MONTHLY DATA'!$A184,'WEEKLY DATA'!$B$11:$B$14577,'MONTHLY DATA'!$B184)</f>
        <v>380.625</v>
      </c>
      <c r="CP184" s="78">
        <f>AVERAGEIFS('WEEKLY DATA'!CP$11:CP$14577,'WEEKLY DATA'!$A$11:$A$14577,'MONTHLY DATA'!$A184,'WEEKLY DATA'!$B$11:$B$14577,'MONTHLY DATA'!$B184)</f>
        <v>375.625</v>
      </c>
      <c r="CQ184" s="211">
        <f t="shared" si="130"/>
        <v>5.3646563814866655E-2</v>
      </c>
      <c r="CR184" s="78">
        <f>AVERAGEIFS('WEEKLY DATA'!CR$11:CR$14577,'WEEKLY DATA'!$A$11:$A$14577,'MONTHLY DATA'!$A184,'WEEKLY DATA'!$B$11:$B$14577,'MONTHLY DATA'!$B184)</f>
        <v>543.125</v>
      </c>
      <c r="CS184" s="78">
        <f>AVERAGEIFS('WEEKLY DATA'!CS$11:CS$14577,'WEEKLY DATA'!$A$11:$A$14577,'MONTHLY DATA'!$A184,'WEEKLY DATA'!$B$11:$B$14577,'MONTHLY DATA'!$B184)</f>
        <v>553.125</v>
      </c>
      <c r="CT184" s="78">
        <f>AVERAGEIFS('WEEKLY DATA'!CT$11:CT$14577,'WEEKLY DATA'!$A$11:$A$14577,'MONTHLY DATA'!$A184,'WEEKLY DATA'!$B$11:$B$14577,'MONTHLY DATA'!$B184)</f>
        <v>548.125</v>
      </c>
      <c r="CU184" s="211">
        <f t="shared" si="131"/>
        <v>5.3073967339096972E-2</v>
      </c>
      <c r="CV184" s="169">
        <f>AVERAGEIFS('WEEKLY DATA'!CV$11:CV$14577,'WEEKLY DATA'!$A$11:$A$14577,'MONTHLY DATA'!$A184,'WEEKLY DATA'!$B$11:$B$14577,'MONTHLY DATA'!$B184)</f>
        <v>378.125</v>
      </c>
      <c r="CW184" s="78">
        <f>AVERAGEIFS('WEEKLY DATA'!CW$11:CW$14577,'WEEKLY DATA'!$A$11:$A$14577,'MONTHLY DATA'!$A184,'WEEKLY DATA'!$B$11:$B$14577,'MONTHLY DATA'!$B184)</f>
        <v>388.125</v>
      </c>
      <c r="CX184" s="78">
        <f>AVERAGEIFS('WEEKLY DATA'!CX$11:CX$14577,'WEEKLY DATA'!$A$11:$A$14577,'MONTHLY DATA'!$A184,'WEEKLY DATA'!$B$11:$B$14577,'MONTHLY DATA'!$B184)</f>
        <v>383.125</v>
      </c>
      <c r="CY184" s="211">
        <f t="shared" si="132"/>
        <v>-4.8701298701299134E-3</v>
      </c>
      <c r="CZ184" s="169">
        <f>AVERAGEIFS('WEEKLY DATA'!CZ$11:CZ$14577,'WEEKLY DATA'!$A$11:$A$14577,'MONTHLY DATA'!$A184,'WEEKLY DATA'!$B$11:$B$14577,'MONTHLY DATA'!$B184)</f>
        <v>349.375</v>
      </c>
      <c r="DA184" s="78">
        <f>AVERAGEIFS('WEEKLY DATA'!DA$11:DA$14577,'WEEKLY DATA'!$A$11:$A$14577,'MONTHLY DATA'!$A184,'WEEKLY DATA'!$B$11:$B$14577,'MONTHLY DATA'!$B184)</f>
        <v>359.375</v>
      </c>
      <c r="DB184" s="78">
        <f>AVERAGEIFS('WEEKLY DATA'!DB$11:DB$14577,'WEEKLY DATA'!$A$11:$A$14577,'MONTHLY DATA'!$A184,'WEEKLY DATA'!$B$11:$B$14577,'MONTHLY DATA'!$B184)</f>
        <v>354.375</v>
      </c>
      <c r="DC184" s="211">
        <f t="shared" si="133"/>
        <v>-1.9709543568464771E-2</v>
      </c>
      <c r="DD184" s="78">
        <f>AVERAGEIFS('WEEKLY DATA'!DD$11:DD$14577,'WEEKLY DATA'!$A$11:$A$14577,'MONTHLY DATA'!$A184,'WEEKLY DATA'!$B$11:$B$14577,'MONTHLY DATA'!$B184)</f>
        <v>370.625</v>
      </c>
      <c r="DE184" s="78">
        <f>AVERAGEIFS('WEEKLY DATA'!DE$11:DE$14577,'WEEKLY DATA'!$A$11:$A$14577,'MONTHLY DATA'!$A184,'WEEKLY DATA'!$B$11:$B$14577,'MONTHLY DATA'!$B184)</f>
        <v>380.625</v>
      </c>
      <c r="DF184" s="78">
        <f>AVERAGEIFS('WEEKLY DATA'!DF$11:DF$14577,'WEEKLY DATA'!$A$11:$A$14577,'MONTHLY DATA'!$A184,'WEEKLY DATA'!$B$11:$B$14577,'MONTHLY DATA'!$B184)</f>
        <v>375.625</v>
      </c>
      <c r="DG184" s="211">
        <f t="shared" si="134"/>
        <v>5.3646563814866655E-2</v>
      </c>
      <c r="DH184" s="78">
        <f>AVERAGEIFS('WEEKLY DATA'!DH$11:DH$14577,'WEEKLY DATA'!$A$11:$A$14577,'MONTHLY DATA'!$A184,'WEEKLY DATA'!$B$11:$B$14577,'MONTHLY DATA'!$B184)</f>
        <v>558.125</v>
      </c>
      <c r="DI184" s="78">
        <f>AVERAGEIFS('WEEKLY DATA'!DI$11:DI$14577,'WEEKLY DATA'!$A$11:$A$14577,'MONTHLY DATA'!$A184,'WEEKLY DATA'!$B$11:$B$14577,'MONTHLY DATA'!$B184)</f>
        <v>568.125</v>
      </c>
      <c r="DJ184" s="78">
        <f>AVERAGEIFS('WEEKLY DATA'!DJ$11:DJ$14577,'WEEKLY DATA'!$A$11:$A$14577,'MONTHLY DATA'!$A184,'WEEKLY DATA'!$B$11:$B$14577,'MONTHLY DATA'!$B184)</f>
        <v>563.125</v>
      </c>
      <c r="DK184" s="211">
        <f t="shared" si="135"/>
        <v>5.1587301587301626E-2</v>
      </c>
      <c r="DL184" s="169">
        <f>AVERAGEIFS('WEEKLY DATA'!DL$11:DL$14577,'WEEKLY DATA'!$A$11:$A$14577,'MONTHLY DATA'!$A184,'WEEKLY DATA'!$B$11:$B$14577,'MONTHLY DATA'!$B184)</f>
        <v>326.875</v>
      </c>
      <c r="DM184" s="78">
        <f>AVERAGEIFS('WEEKLY DATA'!DM$11:DM$14577,'WEEKLY DATA'!$A$11:$A$14577,'MONTHLY DATA'!$A184,'WEEKLY DATA'!$B$11:$B$14577,'MONTHLY DATA'!$B184)</f>
        <v>336.875</v>
      </c>
      <c r="DN184" s="78">
        <f>AVERAGEIFS('WEEKLY DATA'!DN$11:DN$14577,'WEEKLY DATA'!$A$11:$A$14577,'MONTHLY DATA'!$A184,'WEEKLY DATA'!$B$11:$B$14577,'MONTHLY DATA'!$B184)</f>
        <v>331.875</v>
      </c>
      <c r="DO184" s="211">
        <f t="shared" si="136"/>
        <v>-5.5832147937411092E-2</v>
      </c>
      <c r="DP184" s="78">
        <f>AVERAGEIFS('WEEKLY DATA'!DP$11:DP$14577,'WEEKLY DATA'!$A$11:$A$14577,'MONTHLY DATA'!$A184,'WEEKLY DATA'!$B$11:$B$14577,'MONTHLY DATA'!$B184)</f>
        <v>330</v>
      </c>
      <c r="DQ184" s="78">
        <f>AVERAGEIFS('WEEKLY DATA'!DQ$11:DQ$14577,'WEEKLY DATA'!$A$11:$A$14577,'MONTHLY DATA'!$A184,'WEEKLY DATA'!$B$11:$B$14577,'MONTHLY DATA'!$B184)</f>
        <v>340</v>
      </c>
      <c r="DR184" s="78">
        <f>AVERAGEIFS('WEEKLY DATA'!DR$11:DR$14577,'WEEKLY DATA'!$A$11:$A$14577,'MONTHLY DATA'!$A184,'WEEKLY DATA'!$B$11:$B$14577,'MONTHLY DATA'!$B184)</f>
        <v>335</v>
      </c>
      <c r="DS184" s="211">
        <f t="shared" si="137"/>
        <v>2.4464831804281273E-2</v>
      </c>
      <c r="DT184" s="78">
        <f>AVERAGEIFS('WEEKLY DATA'!DT$11:DT$14577,'WEEKLY DATA'!$A$11:$A$14577,'MONTHLY DATA'!$A184,'WEEKLY DATA'!$B$11:$B$14577,'MONTHLY DATA'!$B184)</f>
        <v>370.625</v>
      </c>
      <c r="DU184" s="78">
        <f>AVERAGEIFS('WEEKLY DATA'!DU$11:DU$14577,'WEEKLY DATA'!$A$11:$A$14577,'MONTHLY DATA'!$A184,'WEEKLY DATA'!$B$11:$B$14577,'MONTHLY DATA'!$B184)</f>
        <v>380.625</v>
      </c>
      <c r="DV184" s="78">
        <f>AVERAGEIFS('WEEKLY DATA'!DV$11:DV$14577,'WEEKLY DATA'!$A$11:$A$14577,'MONTHLY DATA'!$A184,'WEEKLY DATA'!$B$11:$B$14577,'MONTHLY DATA'!$B184)</f>
        <v>375.625</v>
      </c>
      <c r="DW184" s="211">
        <f t="shared" si="138"/>
        <v>5.3646563814866655E-2</v>
      </c>
      <c r="DX184" s="78">
        <f>AVERAGEIFS('WEEKLY DATA'!DX$11:DX$14577,'WEEKLY DATA'!$A$11:$A$14577,'MONTHLY DATA'!$A184,'WEEKLY DATA'!$B$11:$B$14577,'MONTHLY DATA'!$B184)</f>
        <v>543.125</v>
      </c>
      <c r="DY184" s="78">
        <f>AVERAGEIFS('WEEKLY DATA'!DY$11:DY$14577,'WEEKLY DATA'!$A$11:$A$14577,'MONTHLY DATA'!$A184,'WEEKLY DATA'!$B$11:$B$14577,'MONTHLY DATA'!$B184)</f>
        <v>553.125</v>
      </c>
      <c r="DZ184" s="78">
        <f>AVERAGEIFS('WEEKLY DATA'!DZ$11:DZ$14577,'WEEKLY DATA'!$A$11:$A$14577,'MONTHLY DATA'!$A184,'WEEKLY DATA'!$B$11:$B$14577,'MONTHLY DATA'!$B184)</f>
        <v>548.125</v>
      </c>
      <c r="EA184" s="211">
        <f t="shared" si="139"/>
        <v>5.3073967339096972E-2</v>
      </c>
      <c r="EB184" s="78">
        <f>AVERAGEIFS('WEEKLY DATA'!EB$11:EB$14577,'WEEKLY DATA'!$A$11:$A$14577,'MONTHLY DATA'!$A184,'WEEKLY DATA'!$B$11:$B$14577,'MONTHLY DATA'!$B184)</f>
        <v>374.375</v>
      </c>
      <c r="EC184" s="78">
        <f>AVERAGEIFS('WEEKLY DATA'!EC$11:EC$14577,'WEEKLY DATA'!$A$11:$A$14577,'MONTHLY DATA'!$A184,'WEEKLY DATA'!$B$11:$B$14577,'MONTHLY DATA'!$B184)</f>
        <v>384.375</v>
      </c>
      <c r="ED184" s="78">
        <f>AVERAGEIFS('WEEKLY DATA'!ED$11:ED$14577,'WEEKLY DATA'!$A$11:$A$14577,'MONTHLY DATA'!$A184,'WEEKLY DATA'!$B$11:$B$14577,'MONTHLY DATA'!$B184)</f>
        <v>379.375</v>
      </c>
      <c r="EE184" s="211">
        <f t="shared" si="140"/>
        <v>9.8944591029015427E-4</v>
      </c>
      <c r="EF184" s="169">
        <f>AVERAGEIFS('WEEKLY DATA'!EF$11:EF$14577,'WEEKLY DATA'!$A$11:$A$14577,'MONTHLY DATA'!$A184,'WEEKLY DATA'!$B$11:$B$14577,'MONTHLY DATA'!$B184)</f>
        <v>314.375</v>
      </c>
      <c r="EG184" s="78">
        <f>AVERAGEIFS('WEEKLY DATA'!EG$11:EG$14577,'WEEKLY DATA'!$A$11:$A$14577,'MONTHLY DATA'!$A184,'WEEKLY DATA'!$B$11:$B$14577,'MONTHLY DATA'!$B184)</f>
        <v>324.375</v>
      </c>
      <c r="EH184" s="78">
        <f>AVERAGEIFS('WEEKLY DATA'!EH$11:EH$14577,'WEEKLY DATA'!$A$11:$A$14577,'MONTHLY DATA'!$A184,'WEEKLY DATA'!$B$11:$B$14577,'MONTHLY DATA'!$B184)</f>
        <v>319.375</v>
      </c>
      <c r="EI184" s="211">
        <f t="shared" si="141"/>
        <v>-5.5103550295858006E-2</v>
      </c>
      <c r="EJ184" s="78">
        <f>AVERAGEIFS('WEEKLY DATA'!EJ$11:EJ$14577,'WEEKLY DATA'!$A$11:$A$14577,'MONTHLY DATA'!$A184,'WEEKLY DATA'!$B$11:$B$14577,'MONTHLY DATA'!$B184)</f>
        <v>365.625</v>
      </c>
      <c r="EK184" s="78">
        <f>AVERAGEIFS('WEEKLY DATA'!EK$11:EK$14577,'WEEKLY DATA'!$A$11:$A$14577,'MONTHLY DATA'!$A184,'WEEKLY DATA'!$B$11:$B$14577,'MONTHLY DATA'!$B184)</f>
        <v>375.625</v>
      </c>
      <c r="EL184" s="78">
        <f>AVERAGEIFS('WEEKLY DATA'!EL$11:EL$14577,'WEEKLY DATA'!$A$11:$A$14577,'MONTHLY DATA'!$A184,'WEEKLY DATA'!$B$11:$B$14577,'MONTHLY DATA'!$B184)</f>
        <v>370.625</v>
      </c>
      <c r="EM184" s="211">
        <f t="shared" si="142"/>
        <v>5.4409672830725508E-2</v>
      </c>
      <c r="EN184" s="78">
        <f>AVERAGEIFS('WEEKLY DATA'!EN$11:EN$14577,'WEEKLY DATA'!$A$11:$A$14577,'MONTHLY DATA'!$A184,'WEEKLY DATA'!$B$11:$B$14577,'MONTHLY DATA'!$B184)</f>
        <v>588.125</v>
      </c>
      <c r="EO184" s="78">
        <f>AVERAGEIFS('WEEKLY DATA'!EO$11:EO$14577,'WEEKLY DATA'!$A$11:$A$14577,'MONTHLY DATA'!$A184,'WEEKLY DATA'!$B$11:$B$14577,'MONTHLY DATA'!$B184)</f>
        <v>598.125</v>
      </c>
      <c r="EP184" s="78">
        <f>AVERAGEIFS('WEEKLY DATA'!EP$11:EP$14577,'WEEKLY DATA'!$A$11:$A$14577,'MONTHLY DATA'!$A184,'WEEKLY DATA'!$B$11:$B$14577,'MONTHLY DATA'!$B184)</f>
        <v>593.125</v>
      </c>
      <c r="EQ184" s="211">
        <f t="shared" si="143"/>
        <v>4.8850574712643757E-2</v>
      </c>
      <c r="ER184" s="78">
        <f>AVERAGEIFS('WEEKLY DATA'!ER$11:ER$14577,'WEEKLY DATA'!$A$11:$A$14577,'MONTHLY DATA'!$A184,'WEEKLY DATA'!$B$11:$B$14577,'MONTHLY DATA'!$B184)</f>
        <v>353.75</v>
      </c>
      <c r="ES184" s="78">
        <f>AVERAGEIFS('WEEKLY DATA'!ES$11:ES$14577,'WEEKLY DATA'!$A$11:$A$14577,'MONTHLY DATA'!$A184,'WEEKLY DATA'!$B$11:$B$14577,'MONTHLY DATA'!$B184)</f>
        <v>363.75</v>
      </c>
      <c r="ET184" s="78">
        <f>AVERAGEIFS('WEEKLY DATA'!ET$11:ET$14577,'WEEKLY DATA'!$A$11:$A$14577,'MONTHLY DATA'!$A184,'WEEKLY DATA'!$B$11:$B$14577,'MONTHLY DATA'!$B184)</f>
        <v>358.75</v>
      </c>
      <c r="EU184" s="211">
        <f t="shared" si="144"/>
        <v>-1.8467852257181949E-2</v>
      </c>
      <c r="EV184" s="78">
        <f>AVERAGEIFS('WEEKLY DATA'!EV$11:EV$14577,'WEEKLY DATA'!$A$11:$A$14577,'MONTHLY DATA'!$A184,'WEEKLY DATA'!$B$11:$B$14577,'MONTHLY DATA'!$B184)</f>
        <v>315.625</v>
      </c>
      <c r="EW184" s="78">
        <f>AVERAGEIFS('WEEKLY DATA'!EW$11:EW$14577,'WEEKLY DATA'!$A$11:$A$14577,'MONTHLY DATA'!$A184,'WEEKLY DATA'!$B$11:$B$14577,'MONTHLY DATA'!$B184)</f>
        <v>325.625</v>
      </c>
      <c r="EX184" s="78">
        <f>AVERAGEIFS('WEEKLY DATA'!EX$11:EX$14577,'WEEKLY DATA'!$A$11:$A$14577,'MONTHLY DATA'!$A184,'WEEKLY DATA'!$B$11:$B$14577,'MONTHLY DATA'!$B184)</f>
        <v>320.625</v>
      </c>
      <c r="EY184" s="211">
        <f t="shared" si="145"/>
        <v>-5.8139534883721034E-3</v>
      </c>
      <c r="EZ184" s="78">
        <f>AVERAGEIFS('WEEKLY DATA'!EZ$11:EZ$14577,'WEEKLY DATA'!$A$11:$A$14577,'MONTHLY DATA'!$A184,'WEEKLY DATA'!$B$11:$B$14577,'MONTHLY DATA'!$B184)</f>
        <v>365.625</v>
      </c>
      <c r="FA184" s="78">
        <f>AVERAGEIFS('WEEKLY DATA'!FA$11:FA$14577,'WEEKLY DATA'!$A$11:$A$14577,'MONTHLY DATA'!$A184,'WEEKLY DATA'!$B$11:$B$14577,'MONTHLY DATA'!$B184)</f>
        <v>375.625</v>
      </c>
      <c r="FB184" s="78">
        <f>AVERAGEIFS('WEEKLY DATA'!FB$11:FB$14577,'WEEKLY DATA'!$A$11:$A$14577,'MONTHLY DATA'!$A184,'WEEKLY DATA'!$B$11:$B$14577,'MONTHLY DATA'!$B184)</f>
        <v>370.625</v>
      </c>
      <c r="FC184" s="211">
        <f t="shared" si="146"/>
        <v>5.4409672830725508E-2</v>
      </c>
      <c r="FD184" s="78">
        <f>AVERAGEIFS('WEEKLY DATA'!FD$11:FD$14577,'WEEKLY DATA'!$A$11:$A$14577,'MONTHLY DATA'!$A184,'WEEKLY DATA'!$B$11:$B$14577,'MONTHLY DATA'!$B184)</f>
        <v>475</v>
      </c>
      <c r="FE184" s="78">
        <f>AVERAGEIFS('WEEKLY DATA'!FE$11:FE$14577,'WEEKLY DATA'!$A$11:$A$14577,'MONTHLY DATA'!$A184,'WEEKLY DATA'!$B$11:$B$14577,'MONTHLY DATA'!$B184)</f>
        <v>485</v>
      </c>
      <c r="FF184" s="78">
        <f>AVERAGEIFS('WEEKLY DATA'!FF$11:FF$14577,'WEEKLY DATA'!$A$11:$A$14577,'MONTHLY DATA'!$A184,'WEEKLY DATA'!$B$11:$B$14577,'MONTHLY DATA'!$B184)</f>
        <v>480</v>
      </c>
      <c r="FG184" s="211">
        <f t="shared" si="147"/>
        <v>0</v>
      </c>
      <c r="FH184" s="78">
        <f>AVERAGEIFS('WEEKLY DATA'!FH$11:FH$14577,'WEEKLY DATA'!$A$11:$A$14577,'MONTHLY DATA'!$A184,'WEEKLY DATA'!$B$11:$B$14577,'MONTHLY DATA'!$B184)</f>
        <v>376.875</v>
      </c>
      <c r="FI184" s="78">
        <f>AVERAGEIFS('WEEKLY DATA'!FI$11:FI$14577,'WEEKLY DATA'!$A$11:$A$14577,'MONTHLY DATA'!$A184,'WEEKLY DATA'!$B$11:$B$14577,'MONTHLY DATA'!$B184)</f>
        <v>386.875</v>
      </c>
      <c r="FJ184" s="78">
        <f>AVERAGEIFS('WEEKLY DATA'!FJ$11:FJ$14577,'WEEKLY DATA'!$A$11:$A$14577,'MONTHLY DATA'!$A184,'WEEKLY DATA'!$B$11:$B$14577,'MONTHLY DATA'!$B184)</f>
        <v>381.875</v>
      </c>
      <c r="FK184" s="211">
        <f t="shared" si="148"/>
        <v>-2.083333333333337E-2</v>
      </c>
      <c r="FL184" s="169">
        <f>AVERAGEIFS('WEEKLY DATA'!FL$11:FL$14577,'WEEKLY DATA'!$A$11:$A$14577,'MONTHLY DATA'!$A184,'WEEKLY DATA'!$B$11:$B$14577,'MONTHLY DATA'!$B184)</f>
        <v>338.75</v>
      </c>
      <c r="FM184" s="78">
        <f>AVERAGEIFS('WEEKLY DATA'!FM$11:FM$14577,'WEEKLY DATA'!$A$11:$A$14577,'MONTHLY DATA'!$A184,'WEEKLY DATA'!$B$11:$B$14577,'MONTHLY DATA'!$B184)</f>
        <v>348.75</v>
      </c>
      <c r="FN184" s="78">
        <f>AVERAGEIFS('WEEKLY DATA'!FN$11:FN$14577,'WEEKLY DATA'!$A$11:$A$14577,'MONTHLY DATA'!$A184,'WEEKLY DATA'!$B$11:$B$14577,'MONTHLY DATA'!$B184)</f>
        <v>343.75</v>
      </c>
      <c r="FO184" s="211">
        <f t="shared" si="149"/>
        <v>-4.2479108635097518E-2</v>
      </c>
      <c r="FP184" s="78"/>
      <c r="FQ184" s="78"/>
      <c r="FR184" s="78"/>
      <c r="FS184" s="211"/>
      <c r="FT184" s="78">
        <f>AVERAGEIFS('WEEKLY DATA'!FT$11:FT$14577,'WEEKLY DATA'!$A$11:$A$14577,'MONTHLY DATA'!$A184,'WEEKLY DATA'!$B$11:$B$14577,'MONTHLY DATA'!$B184)</f>
        <v>545</v>
      </c>
      <c r="FU184" s="78">
        <f>AVERAGEIFS('WEEKLY DATA'!FU$11:FU$14577,'WEEKLY DATA'!$A$11:$A$14577,'MONTHLY DATA'!$A184,'WEEKLY DATA'!$B$11:$B$14577,'MONTHLY DATA'!$B184)</f>
        <v>555</v>
      </c>
      <c r="FV184" s="78">
        <f>AVERAGEIFS('WEEKLY DATA'!FV$11:FV$14577,'WEEKLY DATA'!$A$11:$A$14577,'MONTHLY DATA'!$A184,'WEEKLY DATA'!$B$11:$B$14577,'MONTHLY DATA'!$B184)</f>
        <v>550</v>
      </c>
      <c r="FW184" s="211">
        <f t="shared" si="151"/>
        <v>2.8999064546304965E-2</v>
      </c>
      <c r="FX184" s="78">
        <f>AVERAGEIFS('WEEKLY DATA'!FX$11:FX$14577,'WEEKLY DATA'!$A$11:$A$14577,'MONTHLY DATA'!$A184,'WEEKLY DATA'!$B$11:$B$14577,'MONTHLY DATA'!$B184)</f>
        <v>507.5</v>
      </c>
      <c r="FY184" s="78">
        <f>AVERAGEIFS('WEEKLY DATA'!FY$11:FY$14577,'WEEKLY DATA'!$A$11:$A$14577,'MONTHLY DATA'!$A184,'WEEKLY DATA'!$B$11:$B$14577,'MONTHLY DATA'!$B184)</f>
        <v>517.5</v>
      </c>
      <c r="FZ184" s="78">
        <f>AVERAGEIFS('WEEKLY DATA'!FZ$11:FZ$14577,'WEEKLY DATA'!$A$11:$A$14577,'MONTHLY DATA'!$A184,'WEEKLY DATA'!$B$11:$B$14577,'MONTHLY DATA'!$B184)</f>
        <v>512.5</v>
      </c>
      <c r="GA184" s="211">
        <f t="shared" si="152"/>
        <v>2.8084252758274753E-2</v>
      </c>
      <c r="GB184" s="78">
        <f>AVERAGEIFS('WEEKLY DATA'!GB$11:GB$14577,'WEEKLY DATA'!$A$11:$A$14577,'MONTHLY DATA'!$A184,'WEEKLY DATA'!$B$11:$B$14577,'MONTHLY DATA'!$B184)</f>
        <v>468.125</v>
      </c>
      <c r="GC184" s="78">
        <f>AVERAGEIFS('WEEKLY DATA'!GC$11:GC$14577,'WEEKLY DATA'!$A$11:$A$14577,'MONTHLY DATA'!$A184,'WEEKLY DATA'!$B$11:$B$14577,'MONTHLY DATA'!$B184)</f>
        <v>478.125</v>
      </c>
      <c r="GD184" s="78">
        <f>AVERAGEIFS('WEEKLY DATA'!GD$11:GD$14577,'WEEKLY DATA'!$A$11:$A$14577,'MONTHLY DATA'!$A184,'WEEKLY DATA'!$B$11:$B$14577,'MONTHLY DATA'!$B184)</f>
        <v>473.125</v>
      </c>
      <c r="GE184" s="211">
        <f t="shared" si="153"/>
        <v>-3.9473684210525883E-3</v>
      </c>
      <c r="GF184" s="169">
        <f>AVERAGEIFS('WEEKLY DATA'!GF$11:GF$14577,'WEEKLY DATA'!$A$11:$A$14577,'MONTHLY DATA'!$A184,'WEEKLY DATA'!$B$11:$B$14577,'MONTHLY DATA'!$B184)</f>
        <v>439.375</v>
      </c>
      <c r="GG184" s="78">
        <f>AVERAGEIFS('WEEKLY DATA'!GG$11:GG$14577,'WEEKLY DATA'!$A$11:$A$14577,'MONTHLY DATA'!$A184,'WEEKLY DATA'!$B$11:$B$14577,'MONTHLY DATA'!$B184)</f>
        <v>449.375</v>
      </c>
      <c r="GH184" s="78">
        <f>AVERAGEIFS('WEEKLY DATA'!GH$11:GH$14577,'WEEKLY DATA'!$A$11:$A$14577,'MONTHLY DATA'!$A184,'WEEKLY DATA'!$B$11:$B$14577,'MONTHLY DATA'!$B184)</f>
        <v>444.375</v>
      </c>
      <c r="GI184" s="211">
        <f t="shared" si="154"/>
        <v>-1.5780730897009931E-2</v>
      </c>
      <c r="GJ184" s="78">
        <f>AVERAGEIFS('WEEKLY DATA'!GJ$11:GJ$14577,'WEEKLY DATA'!$A$11:$A$14577,'MONTHLY DATA'!$A184,'WEEKLY DATA'!$B$11:$B$14577,'MONTHLY DATA'!$B184)</f>
        <v>380.625</v>
      </c>
      <c r="GK184" s="78">
        <f>AVERAGEIFS('WEEKLY DATA'!GK$11:GK$14577,'WEEKLY DATA'!$A$11:$A$14577,'MONTHLY DATA'!$A184,'WEEKLY DATA'!$B$11:$B$14577,'MONTHLY DATA'!$B184)</f>
        <v>390.625</v>
      </c>
      <c r="GL184" s="78">
        <f>AVERAGEIFS('WEEKLY DATA'!GL$11:GL$14577,'WEEKLY DATA'!$A$11:$A$14577,'MONTHLY DATA'!$A184,'WEEKLY DATA'!$B$11:$B$14577,'MONTHLY DATA'!$B184)</f>
        <v>385.625</v>
      </c>
      <c r="GM184" s="211">
        <f t="shared" si="155"/>
        <v>5.2182810368349264E-2</v>
      </c>
      <c r="GN184" s="78">
        <f>AVERAGEIFS('WEEKLY DATA'!GN$11:GN$14577,'WEEKLY DATA'!$A$11:$A$14577,'MONTHLY DATA'!$A184,'WEEKLY DATA'!$B$11:$B$14577,'MONTHLY DATA'!$B184)</f>
        <v>648.125</v>
      </c>
      <c r="GO184" s="78">
        <f>AVERAGEIFS('WEEKLY DATA'!GO$11:GO$14577,'WEEKLY DATA'!$A$11:$A$14577,'MONTHLY DATA'!$A184,'WEEKLY DATA'!$B$11:$B$14577,'MONTHLY DATA'!$B184)</f>
        <v>658.125</v>
      </c>
      <c r="GP184" s="78">
        <f>AVERAGEIFS('WEEKLY DATA'!GP$11:GP$14577,'WEEKLY DATA'!$A$11:$A$14577,'MONTHLY DATA'!$A184,'WEEKLY DATA'!$B$11:$B$14577,'MONTHLY DATA'!$B184)</f>
        <v>653.125</v>
      </c>
      <c r="GQ184" s="211">
        <f t="shared" si="156"/>
        <v>4.4164668265387785E-2</v>
      </c>
      <c r="GR184" s="78"/>
    </row>
    <row r="185" spans="1:201" ht="15.75" x14ac:dyDescent="0.25">
      <c r="A185">
        <f t="shared" si="106"/>
        <v>7</v>
      </c>
      <c r="B185">
        <f t="shared" si="107"/>
        <v>2024</v>
      </c>
      <c r="C185" s="86">
        <v>45474</v>
      </c>
      <c r="D185" s="78">
        <f>AVERAGEIFS('WEEKLY DATA'!D$11:D$14577,'WEEKLY DATA'!$A$11:$A$14577,'MONTHLY DATA'!$A185,'WEEKLY DATA'!$B$11:$B$14577,'MONTHLY DATA'!$B185)</f>
        <v>375</v>
      </c>
      <c r="E185" s="78">
        <f>AVERAGEIFS('WEEKLY DATA'!E$11:E$14577,'WEEKLY DATA'!$A$11:$A$14577,'MONTHLY DATA'!$A185,'WEEKLY DATA'!$B$11:$B$14577,'MONTHLY DATA'!$B185)</f>
        <v>385</v>
      </c>
      <c r="F185" s="78">
        <f>AVERAGEIFS('WEEKLY DATA'!F$11:F$14577,'WEEKLY DATA'!$A$11:$A$14577,'MONTHLY DATA'!$A185,'WEEKLY DATA'!$B$11:$B$14577,'MONTHLY DATA'!$B185)</f>
        <v>380</v>
      </c>
      <c r="G185" s="211">
        <f t="shared" ref="G185" si="157">F185/F184-1</f>
        <v>-4.7021943573667735E-2</v>
      </c>
      <c r="H185" s="169">
        <f>AVERAGEIFS('WEEKLY DATA'!H$11:H$14577,'WEEKLY DATA'!$A$11:$A$14577,'MONTHLY DATA'!$A185,'WEEKLY DATA'!$B$11:$B$14577,'MONTHLY DATA'!$B185)</f>
        <v>375</v>
      </c>
      <c r="I185" s="78">
        <f>AVERAGEIFS('WEEKLY DATA'!I$11:I$14577,'WEEKLY DATA'!$A$11:$A$14577,'MONTHLY DATA'!$A185,'WEEKLY DATA'!$B$11:$B$14577,'MONTHLY DATA'!$B185)</f>
        <v>385</v>
      </c>
      <c r="J185" s="78">
        <f>AVERAGEIFS('WEEKLY DATA'!J$11:J$14577,'WEEKLY DATA'!$A$11:$A$14577,'MONTHLY DATA'!$A185,'WEEKLY DATA'!$B$11:$B$14577,'MONTHLY DATA'!$B185)</f>
        <v>380</v>
      </c>
      <c r="K185" s="211">
        <f t="shared" ref="K185" si="158">J185/J184-1</f>
        <v>-6.3174114021571692E-2</v>
      </c>
      <c r="L185" s="169">
        <f>AVERAGEIFS('WEEKLY DATA'!L$11:L$14577,'WEEKLY DATA'!$A$11:$A$14577,'MONTHLY DATA'!$A185,'WEEKLY DATA'!$B$11:$B$14577,'MONTHLY DATA'!$B185)</f>
        <v>430</v>
      </c>
      <c r="M185" s="78">
        <f>AVERAGEIFS('WEEKLY DATA'!M$11:M$14577,'WEEKLY DATA'!$A$11:$A$14577,'MONTHLY DATA'!$A185,'WEEKLY DATA'!$B$11:$B$14577,'MONTHLY DATA'!$B185)</f>
        <v>440</v>
      </c>
      <c r="N185" s="78">
        <f>AVERAGEIFS('WEEKLY DATA'!N$11:N$14577,'WEEKLY DATA'!$A$11:$A$14577,'MONTHLY DATA'!$A185,'WEEKLY DATA'!$B$11:$B$14577,'MONTHLY DATA'!$B185)</f>
        <v>435</v>
      </c>
      <c r="O185" s="211">
        <f t="shared" ref="O185" si="159">N185/N184-1</f>
        <v>2.8818443804035088E-3</v>
      </c>
      <c r="P185" s="169">
        <f>AVERAGEIFS('WEEKLY DATA'!P$11:P$14577,'WEEKLY DATA'!$A$11:$A$14577,'MONTHLY DATA'!$A185,'WEEKLY DATA'!$B$11:$B$14577,'MONTHLY DATA'!$B185)</f>
        <v>358.125</v>
      </c>
      <c r="Q185" s="78">
        <f>AVERAGEIFS('WEEKLY DATA'!Q$11:Q$14577,'WEEKLY DATA'!$A$11:$A$14577,'MONTHLY DATA'!$A185,'WEEKLY DATA'!$B$11:$B$14577,'MONTHLY DATA'!$B185)</f>
        <v>368.125</v>
      </c>
      <c r="R185" s="78">
        <f>AVERAGEIFS('WEEKLY DATA'!R$11:R$14577,'WEEKLY DATA'!$A$11:$A$14577,'MONTHLY DATA'!$A185,'WEEKLY DATA'!$B$11:$B$14577,'MONTHLY DATA'!$B185)</f>
        <v>363.125</v>
      </c>
      <c r="S185" s="211">
        <f t="shared" ref="S185" si="160">R185/R184-1</f>
        <v>-5.3745928338762239E-2</v>
      </c>
      <c r="T185" s="169">
        <f>AVERAGEIFS('WEEKLY DATA'!T$11:T$14577,'WEEKLY DATA'!$A$11:$A$14577,'MONTHLY DATA'!$A185,'WEEKLY DATA'!$B$11:$B$14577,'MONTHLY DATA'!$B185)</f>
        <v>376.25</v>
      </c>
      <c r="U185" s="78">
        <f>AVERAGEIFS('WEEKLY DATA'!U$11:U$14577,'WEEKLY DATA'!$A$11:$A$14577,'MONTHLY DATA'!$A185,'WEEKLY DATA'!$B$11:$B$14577,'MONTHLY DATA'!$B185)</f>
        <v>386.25</v>
      </c>
      <c r="V185" s="78">
        <f>AVERAGEIFS('WEEKLY DATA'!V$11:V$14577,'WEEKLY DATA'!$A$11:$A$14577,'MONTHLY DATA'!$A185,'WEEKLY DATA'!$B$11:$B$14577,'MONTHLY DATA'!$B185)</f>
        <v>381.25</v>
      </c>
      <c r="W185" s="211">
        <f t="shared" ref="W185" si="161">V185/V184-1</f>
        <v>-5.8641975308642014E-2</v>
      </c>
      <c r="X185" s="169">
        <f>AVERAGEIFS('WEEKLY DATA'!X$11:X$14577,'WEEKLY DATA'!$A$11:$A$14577,'MONTHLY DATA'!$A185,'WEEKLY DATA'!$B$11:$B$14577,'MONTHLY DATA'!$B185)</f>
        <v>378.125</v>
      </c>
      <c r="Y185" s="78">
        <f>AVERAGEIFS('WEEKLY DATA'!Y$11:Y$14577,'WEEKLY DATA'!$A$11:$A$14577,'MONTHLY DATA'!$A185,'WEEKLY DATA'!$B$11:$B$14577,'MONTHLY DATA'!$B185)</f>
        <v>388.125</v>
      </c>
      <c r="Z185" s="78">
        <f>AVERAGEIFS('WEEKLY DATA'!Z$11:Z$14577,'WEEKLY DATA'!$A$11:$A$14577,'MONTHLY DATA'!$A185,'WEEKLY DATA'!$B$11:$B$14577,'MONTHLY DATA'!$B185)</f>
        <v>383.125</v>
      </c>
      <c r="AA185" s="211">
        <f t="shared" ref="AA185" si="162">Z185/Z184-1</f>
        <v>-5.8371735791090673E-2</v>
      </c>
      <c r="AB185" s="169">
        <f>AVERAGEIFS('WEEKLY DATA'!AB$11:AB$14577,'WEEKLY DATA'!$A$11:$A$14577,'MONTHLY DATA'!$A185,'WEEKLY DATA'!$B$11:$B$14577,'MONTHLY DATA'!$B185)</f>
        <v>405</v>
      </c>
      <c r="AC185" s="78">
        <f>AVERAGEIFS('WEEKLY DATA'!AC$11:AC$14577,'WEEKLY DATA'!$A$11:$A$14577,'MONTHLY DATA'!$A185,'WEEKLY DATA'!$B$11:$B$14577,'MONTHLY DATA'!$B185)</f>
        <v>415</v>
      </c>
      <c r="AD185" s="78">
        <f>AVERAGEIFS('WEEKLY DATA'!AD$11:AD$14577,'WEEKLY DATA'!$A$11:$A$14577,'MONTHLY DATA'!$A185,'WEEKLY DATA'!$B$11:$B$14577,'MONTHLY DATA'!$B185)</f>
        <v>410</v>
      </c>
      <c r="AE185" s="211">
        <f t="shared" ref="AE185" si="163">AD185/AD184-1</f>
        <v>1.5479876160990669E-2</v>
      </c>
      <c r="AF185" s="169">
        <f>AVERAGEIFS('WEEKLY DATA'!AF$11:AF$14577,'WEEKLY DATA'!$A$11:$A$14577,'MONTHLY DATA'!$A185,'WEEKLY DATA'!$B$11:$B$14577,'MONTHLY DATA'!$B185)</f>
        <v>338.125</v>
      </c>
      <c r="AG185" s="78">
        <f>AVERAGEIFS('WEEKLY DATA'!AG$11:AG$14577,'WEEKLY DATA'!$A$11:$A$14577,'MONTHLY DATA'!$A185,'WEEKLY DATA'!$B$11:$B$14577,'MONTHLY DATA'!$B185)</f>
        <v>348.125</v>
      </c>
      <c r="AH185" s="78">
        <f>AVERAGEIFS('WEEKLY DATA'!AH$11:AH$14577,'WEEKLY DATA'!$A$11:$A$14577,'MONTHLY DATA'!$A185,'WEEKLY DATA'!$B$11:$B$14577,'MONTHLY DATA'!$B185)</f>
        <v>343.125</v>
      </c>
      <c r="AI185" s="211">
        <f t="shared" ref="AI185" si="164">AH185/AH184-1</f>
        <v>-3.0035335689045928E-2</v>
      </c>
      <c r="AJ185" s="169">
        <f>AVERAGEIFS('WEEKLY DATA'!AJ$11:AJ$14577,'WEEKLY DATA'!$A$11:$A$14577,'MONTHLY DATA'!$A185,'WEEKLY DATA'!$B$11:$B$14577,'MONTHLY DATA'!$B185)</f>
        <v>353.75</v>
      </c>
      <c r="AK185" s="78">
        <f>AVERAGEIFS('WEEKLY DATA'!AK$11:AK$14577,'WEEKLY DATA'!$A$11:$A$14577,'MONTHLY DATA'!$A185,'WEEKLY DATA'!$B$11:$B$14577,'MONTHLY DATA'!$B185)</f>
        <v>363.75</v>
      </c>
      <c r="AL185" s="78">
        <f>AVERAGEIFS('WEEKLY DATA'!AL$11:AL$14577,'WEEKLY DATA'!$A$11:$A$14577,'MONTHLY DATA'!$A185,'WEEKLY DATA'!$B$11:$B$14577,'MONTHLY DATA'!$B185)</f>
        <v>358.75</v>
      </c>
      <c r="AM185" s="212">
        <f t="shared" ref="AM185" si="165">AL185/AL184-1</f>
        <v>-2.3809523809523836E-2</v>
      </c>
      <c r="AN185" s="169">
        <f>AVERAGEIFS('WEEKLY DATA'!AN$11:AN$14577,'WEEKLY DATA'!$A$11:$A$14577,'MONTHLY DATA'!$A185,'WEEKLY DATA'!$B$11:$B$14577,'MONTHLY DATA'!$B185)</f>
        <v>343.125</v>
      </c>
      <c r="AO185" s="78">
        <f>AVERAGEIFS('WEEKLY DATA'!AO$11:AO$14577,'WEEKLY DATA'!$A$11:$A$14577,'MONTHLY DATA'!$A185,'WEEKLY DATA'!$B$11:$B$14577,'MONTHLY DATA'!$B185)</f>
        <v>353.125</v>
      </c>
      <c r="AP185" s="78">
        <f>AVERAGEIFS('WEEKLY DATA'!AP$11:AP$14577,'WEEKLY DATA'!$A$11:$A$14577,'MONTHLY DATA'!$A185,'WEEKLY DATA'!$B$11:$B$14577,'MONTHLY DATA'!$B185)</f>
        <v>348.125</v>
      </c>
      <c r="AQ185" s="211">
        <f t="shared" ref="AQ185" si="166">AP185/AP184-1</f>
        <v>-7.1301247771835552E-3</v>
      </c>
      <c r="AR185" s="169">
        <f>AVERAGEIFS('WEEKLY DATA'!AR$11:AR$14577,'WEEKLY DATA'!$A$11:$A$14577,'MONTHLY DATA'!$A185,'WEEKLY DATA'!$B$11:$B$14577,'MONTHLY DATA'!$B185)</f>
        <v>427.5</v>
      </c>
      <c r="AS185" s="78">
        <f>AVERAGEIFS('WEEKLY DATA'!AS$11:AS$14577,'WEEKLY DATA'!$A$11:$A$14577,'MONTHLY DATA'!$A185,'WEEKLY DATA'!$B$11:$B$14577,'MONTHLY DATA'!$B185)</f>
        <v>437.5</v>
      </c>
      <c r="AT185" s="78">
        <f>AVERAGEIFS('WEEKLY DATA'!AT$11:AT$14577,'WEEKLY DATA'!$A$11:$A$14577,'MONTHLY DATA'!$A185,'WEEKLY DATA'!$B$11:$B$14577,'MONTHLY DATA'!$B185)</f>
        <v>432.5</v>
      </c>
      <c r="AU185" s="211">
        <f t="shared" ref="AU185" si="167">AT185/AT184-1</f>
        <v>-2.8818443804035088E-3</v>
      </c>
      <c r="AV185" s="169">
        <f>AVERAGEIFS('WEEKLY DATA'!AV$11:AV$14577,'WEEKLY DATA'!$A$11:$A$14577,'MONTHLY DATA'!$A185,'WEEKLY DATA'!$B$11:$B$14577,'MONTHLY DATA'!$B185)</f>
        <v>311.25</v>
      </c>
      <c r="AW185" s="78">
        <f>AVERAGEIFS('WEEKLY DATA'!AW$11:AW$14577,'WEEKLY DATA'!$A$11:$A$14577,'MONTHLY DATA'!$A185,'WEEKLY DATA'!$B$11:$B$14577,'MONTHLY DATA'!$B185)</f>
        <v>321.25</v>
      </c>
      <c r="AX185" s="78">
        <f>AVERAGEIFS('WEEKLY DATA'!AX$11:AX$14577,'WEEKLY DATA'!$A$11:$A$14577,'MONTHLY DATA'!$A185,'WEEKLY DATA'!$B$11:$B$14577,'MONTHLY DATA'!$B185)</f>
        <v>316.25</v>
      </c>
      <c r="AY185" s="211">
        <f t="shared" ref="AY185" si="168">AX185/AX184-1</f>
        <v>-2.6923076923076938E-2</v>
      </c>
      <c r="AZ185" s="169">
        <f>AVERAGEIFS('WEEKLY DATA'!AZ$11:AZ$14577,'WEEKLY DATA'!$A$11:$A$14577,'MONTHLY DATA'!$A185,'WEEKLY DATA'!$B$11:$B$14577,'MONTHLY DATA'!$B185)</f>
        <v>331.25</v>
      </c>
      <c r="BA185" s="78">
        <f>AVERAGEIFS('WEEKLY DATA'!BA$11:BA$14577,'WEEKLY DATA'!$A$11:$A$14577,'MONTHLY DATA'!$A185,'WEEKLY DATA'!$B$11:$B$14577,'MONTHLY DATA'!$B185)</f>
        <v>341.25</v>
      </c>
      <c r="BB185" s="78">
        <f>AVERAGEIFS('WEEKLY DATA'!BB$11:BB$14577,'WEEKLY DATA'!$A$11:$A$14577,'MONTHLY DATA'!$A185,'WEEKLY DATA'!$B$11:$B$14577,'MONTHLY DATA'!$B185)</f>
        <v>336.25</v>
      </c>
      <c r="BC185" s="211">
        <f t="shared" ref="BC185" si="169">BB185/BB184-1</f>
        <v>-3.5842293906810041E-2</v>
      </c>
      <c r="BD185" s="169">
        <f>AVERAGEIFS('WEEKLY DATA'!BD$11:BD$14577,'WEEKLY DATA'!$A$11:$A$14577,'MONTHLY DATA'!$A185,'WEEKLY DATA'!$B$11:$B$14577,'MONTHLY DATA'!$B185)</f>
        <v>306.875</v>
      </c>
      <c r="BE185" s="78">
        <f>AVERAGEIFS('WEEKLY DATA'!BE$11:BE$14577,'WEEKLY DATA'!$A$11:$A$14577,'MONTHLY DATA'!$A185,'WEEKLY DATA'!$B$11:$B$14577,'MONTHLY DATA'!$B185)</f>
        <v>316.875</v>
      </c>
      <c r="BF185" s="78">
        <f>AVERAGEIFS('WEEKLY DATA'!BF$11:BF$14577,'WEEKLY DATA'!$A$11:$A$14577,'MONTHLY DATA'!$A185,'WEEKLY DATA'!$B$11:$B$14577,'MONTHLY DATA'!$B185)</f>
        <v>311.875</v>
      </c>
      <c r="BG185" s="211">
        <f t="shared" ref="BG185" si="170">BF185/BF184-1</f>
        <v>-4.4061302681992376E-2</v>
      </c>
      <c r="BH185" s="169">
        <f>AVERAGEIFS('WEEKLY DATA'!BH$11:BH$14577,'WEEKLY DATA'!$A$11:$A$14577,'MONTHLY DATA'!$A185,'WEEKLY DATA'!$B$11:$B$14577,'MONTHLY DATA'!$B185)</f>
        <v>390</v>
      </c>
      <c r="BI185" s="78">
        <f>AVERAGEIFS('WEEKLY DATA'!BI$11:BI$14577,'WEEKLY DATA'!$A$11:$A$14577,'MONTHLY DATA'!$A185,'WEEKLY DATA'!$B$11:$B$14577,'MONTHLY DATA'!$B185)</f>
        <v>400</v>
      </c>
      <c r="BJ185" s="78">
        <f>AVERAGEIFS('WEEKLY DATA'!BJ$11:BJ$14577,'WEEKLY DATA'!$A$11:$A$14577,'MONTHLY DATA'!$A185,'WEEKLY DATA'!$B$11:$B$14577,'MONTHLY DATA'!$B185)</f>
        <v>395</v>
      </c>
      <c r="BK185" s="211">
        <f t="shared" ref="BK185" si="171">BJ185/BJ184-1</f>
        <v>1.6077170418006492E-2</v>
      </c>
      <c r="BL185" s="169">
        <f>AVERAGEIFS('WEEKLY DATA'!BL$11:BL$14577,'WEEKLY DATA'!$A$11:$A$14577,'MONTHLY DATA'!$A185,'WEEKLY DATA'!$B$11:$B$14577,'MONTHLY DATA'!$B185)</f>
        <v>349.375</v>
      </c>
      <c r="BM185" s="78">
        <f>AVERAGEIFS('WEEKLY DATA'!BM$11:BM$14577,'WEEKLY DATA'!$A$11:$A$14577,'MONTHLY DATA'!$A185,'WEEKLY DATA'!$B$11:$B$14577,'MONTHLY DATA'!$B185)</f>
        <v>359.375</v>
      </c>
      <c r="BN185" s="78">
        <f>AVERAGEIFS('WEEKLY DATA'!BN$11:BN$14577,'WEEKLY DATA'!$A$11:$A$14577,'MONTHLY DATA'!$A185,'WEEKLY DATA'!$B$11:$B$14577,'MONTHLY DATA'!$B185)</f>
        <v>354.375</v>
      </c>
      <c r="BO185" s="211">
        <f t="shared" ref="BO185" si="172">BN185/BN184-1</f>
        <v>-1.2195121951219523E-2</v>
      </c>
      <c r="BP185" s="78">
        <f>AVERAGEIFS('WEEKLY DATA'!BP$11:BP$14577,'WEEKLY DATA'!$A$11:$A$14577,'MONTHLY DATA'!$A185,'WEEKLY DATA'!$B$11:$B$14577,'MONTHLY DATA'!$B185)</f>
        <v>353.75</v>
      </c>
      <c r="BQ185" s="78">
        <f>AVERAGEIFS('WEEKLY DATA'!BQ$11:BQ$14577,'WEEKLY DATA'!$A$11:$A$14577,'MONTHLY DATA'!$A185,'WEEKLY DATA'!$B$11:$B$14577,'MONTHLY DATA'!$B185)</f>
        <v>363.75</v>
      </c>
      <c r="BR185" s="78">
        <f>AVERAGEIFS('WEEKLY DATA'!BR$11:BR$14577,'WEEKLY DATA'!$A$11:$A$14577,'MONTHLY DATA'!$A185,'WEEKLY DATA'!$B$11:$B$14577,'MONTHLY DATA'!$B185)</f>
        <v>358.75</v>
      </c>
      <c r="BS185" s="211">
        <f t="shared" ref="BS185" si="173">BR185/BR184-1</f>
        <v>-4.809286898839138E-2</v>
      </c>
      <c r="BT185" s="78">
        <f>AVERAGEIFS('WEEKLY DATA'!BT$11:BT$14577,'WEEKLY DATA'!$A$11:$A$14577,'MONTHLY DATA'!$A185,'WEEKLY DATA'!$B$11:$B$14577,'MONTHLY DATA'!$B185)</f>
        <v>305</v>
      </c>
      <c r="BU185" s="78">
        <f>AVERAGEIFS('WEEKLY DATA'!BU$11:BU$14577,'WEEKLY DATA'!$A$11:$A$14577,'MONTHLY DATA'!$A185,'WEEKLY DATA'!$B$11:$B$14577,'MONTHLY DATA'!$B185)</f>
        <v>315</v>
      </c>
      <c r="BV185" s="78">
        <f>AVERAGEIFS('WEEKLY DATA'!BV$11:BV$14577,'WEEKLY DATA'!$A$11:$A$14577,'MONTHLY DATA'!$A185,'WEEKLY DATA'!$B$11:$B$14577,'MONTHLY DATA'!$B185)</f>
        <v>310</v>
      </c>
      <c r="BW185" s="211">
        <f t="shared" ref="BW185" si="174">BV185/BV184-1</f>
        <v>-4.6153846153846101E-2</v>
      </c>
      <c r="BX185" s="78">
        <f>AVERAGEIFS('WEEKLY DATA'!BX$11:BX$14577,'WEEKLY DATA'!$A$11:$A$14577,'MONTHLY DATA'!$A185,'WEEKLY DATA'!$B$11:$B$14577,'MONTHLY DATA'!$B185)</f>
        <v>357.5</v>
      </c>
      <c r="BY185" s="78">
        <f>AVERAGEIFS('WEEKLY DATA'!BY$11:BY$14577,'WEEKLY DATA'!$A$11:$A$14577,'MONTHLY DATA'!$A185,'WEEKLY DATA'!$B$11:$B$14577,'MONTHLY DATA'!$B185)</f>
        <v>367.5</v>
      </c>
      <c r="BZ185" s="78">
        <f>AVERAGEIFS('WEEKLY DATA'!BZ$11:BZ$14577,'WEEKLY DATA'!$A$11:$A$14577,'MONTHLY DATA'!$A185,'WEEKLY DATA'!$B$11:$B$14577,'MONTHLY DATA'!$B185)</f>
        <v>362.5</v>
      </c>
      <c r="CA185" s="211">
        <f t="shared" ref="CA185" si="175">BZ185/BZ184-1</f>
        <v>-3.4941763727121433E-2</v>
      </c>
      <c r="CB185" s="78">
        <f>AVERAGEIFS('WEEKLY DATA'!CB$11:CB$14577,'WEEKLY DATA'!$A$11:$A$14577,'MONTHLY DATA'!$A185,'WEEKLY DATA'!$B$11:$B$14577,'MONTHLY DATA'!$B185)</f>
        <v>539.375</v>
      </c>
      <c r="CC185" s="78">
        <f>AVERAGEIFS('WEEKLY DATA'!CC$11:CC$14577,'WEEKLY DATA'!$A$11:$A$14577,'MONTHLY DATA'!$A185,'WEEKLY DATA'!$B$11:$B$14577,'MONTHLY DATA'!$B185)</f>
        <v>549.375</v>
      </c>
      <c r="CD185" s="78">
        <f>AVERAGEIFS('WEEKLY DATA'!CD$11:CD$14577,'WEEKLY DATA'!$A$11:$A$14577,'MONTHLY DATA'!$A185,'WEEKLY DATA'!$B$11:$B$14577,'MONTHLY DATA'!$B185)</f>
        <v>544.375</v>
      </c>
      <c r="CE185" s="211">
        <f t="shared" ref="CE185" si="176">CD185/CD184-1</f>
        <v>1.1614401858304202E-2</v>
      </c>
      <c r="CF185" s="78">
        <f>AVERAGEIFS('WEEKLY DATA'!CF$11:CF$14577,'WEEKLY DATA'!$A$11:$A$14577,'MONTHLY DATA'!$A185,'WEEKLY DATA'!$B$11:$B$14577,'MONTHLY DATA'!$B185)</f>
        <v>339.375</v>
      </c>
      <c r="CG185" s="78">
        <f>AVERAGEIFS('WEEKLY DATA'!CG$11:CG$14577,'WEEKLY DATA'!$A$11:$A$14577,'MONTHLY DATA'!$A185,'WEEKLY DATA'!$B$11:$B$14577,'MONTHLY DATA'!$B185)</f>
        <v>349.375</v>
      </c>
      <c r="CH185" s="78">
        <f>AVERAGEIFS('WEEKLY DATA'!CH$11:CH$14577,'WEEKLY DATA'!$A$11:$A$14577,'MONTHLY DATA'!$A185,'WEEKLY DATA'!$B$11:$B$14577,'MONTHLY DATA'!$B185)</f>
        <v>344.375</v>
      </c>
      <c r="CI185" s="211">
        <f t="shared" ref="CI185" si="177">CH185/CH184-1</f>
        <v>-3.839441535776611E-2</v>
      </c>
      <c r="CJ185" s="78">
        <f>AVERAGEIFS('WEEKLY DATA'!CJ$11:CJ$14577,'WEEKLY DATA'!$A$11:$A$14577,'MONTHLY DATA'!$A185,'WEEKLY DATA'!$B$11:$B$14577,'MONTHLY DATA'!$B185)</f>
        <v>324.375</v>
      </c>
      <c r="CK185" s="78">
        <f>AVERAGEIFS('WEEKLY DATA'!CK$11:CK$14577,'WEEKLY DATA'!$A$11:$A$14577,'MONTHLY DATA'!$A185,'WEEKLY DATA'!$B$11:$B$14577,'MONTHLY DATA'!$B185)</f>
        <v>334.375</v>
      </c>
      <c r="CL185" s="78">
        <f>AVERAGEIFS('WEEKLY DATA'!CL$11:CL$14577,'WEEKLY DATA'!$A$11:$A$14577,'MONTHLY DATA'!$A185,'WEEKLY DATA'!$B$11:$B$14577,'MONTHLY DATA'!$B185)</f>
        <v>329.375</v>
      </c>
      <c r="CM185" s="211">
        <f t="shared" ref="CM185" si="178">CL185/CL184-1</f>
        <v>-4.1818181818181865E-2</v>
      </c>
      <c r="CN185" s="78">
        <f>AVERAGEIFS('WEEKLY DATA'!CN$11:CN$14577,'WEEKLY DATA'!$A$11:$A$14577,'MONTHLY DATA'!$A185,'WEEKLY DATA'!$B$11:$B$14577,'MONTHLY DATA'!$B185)</f>
        <v>357.5</v>
      </c>
      <c r="CO185" s="78">
        <f>AVERAGEIFS('WEEKLY DATA'!CO$11:CO$14577,'WEEKLY DATA'!$A$11:$A$14577,'MONTHLY DATA'!$A185,'WEEKLY DATA'!$B$11:$B$14577,'MONTHLY DATA'!$B185)</f>
        <v>367.5</v>
      </c>
      <c r="CP185" s="78">
        <f>AVERAGEIFS('WEEKLY DATA'!CP$11:CP$14577,'WEEKLY DATA'!$A$11:$A$14577,'MONTHLY DATA'!$A185,'WEEKLY DATA'!$B$11:$B$14577,'MONTHLY DATA'!$B185)</f>
        <v>362.5</v>
      </c>
      <c r="CQ185" s="211">
        <f t="shared" ref="CQ185" si="179">CP185/CP184-1</f>
        <v>-3.4941763727121433E-2</v>
      </c>
      <c r="CR185" s="78">
        <f>AVERAGEIFS('WEEKLY DATA'!CR$11:CR$14577,'WEEKLY DATA'!$A$11:$A$14577,'MONTHLY DATA'!$A185,'WEEKLY DATA'!$B$11:$B$14577,'MONTHLY DATA'!$B185)</f>
        <v>549.375</v>
      </c>
      <c r="CS185" s="78">
        <f>AVERAGEIFS('WEEKLY DATA'!CS$11:CS$14577,'WEEKLY DATA'!$A$11:$A$14577,'MONTHLY DATA'!$A185,'WEEKLY DATA'!$B$11:$B$14577,'MONTHLY DATA'!$B185)</f>
        <v>559.375</v>
      </c>
      <c r="CT185" s="78">
        <f>AVERAGEIFS('WEEKLY DATA'!CT$11:CT$14577,'WEEKLY DATA'!$A$11:$A$14577,'MONTHLY DATA'!$A185,'WEEKLY DATA'!$B$11:$B$14577,'MONTHLY DATA'!$B185)</f>
        <v>554.375</v>
      </c>
      <c r="CU185" s="211">
        <f t="shared" ref="CU185" si="180">CT185/CT184-1</f>
        <v>1.1402508551881407E-2</v>
      </c>
      <c r="CV185" s="169">
        <f>AVERAGEIFS('WEEKLY DATA'!CV$11:CV$14577,'WEEKLY DATA'!$A$11:$A$14577,'MONTHLY DATA'!$A185,'WEEKLY DATA'!$B$11:$B$14577,'MONTHLY DATA'!$B185)</f>
        <v>361.875</v>
      </c>
      <c r="CW185" s="78">
        <f>AVERAGEIFS('WEEKLY DATA'!CW$11:CW$14577,'WEEKLY DATA'!$A$11:$A$14577,'MONTHLY DATA'!$A185,'WEEKLY DATA'!$B$11:$B$14577,'MONTHLY DATA'!$B185)</f>
        <v>371.875</v>
      </c>
      <c r="CX185" s="78">
        <f>AVERAGEIFS('WEEKLY DATA'!CX$11:CX$14577,'WEEKLY DATA'!$A$11:$A$14577,'MONTHLY DATA'!$A185,'WEEKLY DATA'!$B$11:$B$14577,'MONTHLY DATA'!$B185)</f>
        <v>366.875</v>
      </c>
      <c r="CY185" s="211">
        <f t="shared" ref="CY185" si="181">CX185/CX184-1</f>
        <v>-4.2414355628058731E-2</v>
      </c>
      <c r="CZ185" s="169">
        <f>AVERAGEIFS('WEEKLY DATA'!CZ$11:CZ$14577,'WEEKLY DATA'!$A$11:$A$14577,'MONTHLY DATA'!$A185,'WEEKLY DATA'!$B$11:$B$14577,'MONTHLY DATA'!$B185)</f>
        <v>338.125</v>
      </c>
      <c r="DA185" s="78">
        <f>AVERAGEIFS('WEEKLY DATA'!DA$11:DA$14577,'WEEKLY DATA'!$A$11:$A$14577,'MONTHLY DATA'!$A185,'WEEKLY DATA'!$B$11:$B$14577,'MONTHLY DATA'!$B185)</f>
        <v>348.125</v>
      </c>
      <c r="DB185" s="78">
        <f>AVERAGEIFS('WEEKLY DATA'!DB$11:DB$14577,'WEEKLY DATA'!$A$11:$A$14577,'MONTHLY DATA'!$A185,'WEEKLY DATA'!$B$11:$B$14577,'MONTHLY DATA'!$B185)</f>
        <v>343.125</v>
      </c>
      <c r="DC185" s="211">
        <f t="shared" ref="DC185" si="182">DB185/DB184-1</f>
        <v>-3.1746031746031744E-2</v>
      </c>
      <c r="DD185" s="78">
        <f>AVERAGEIFS('WEEKLY DATA'!DD$11:DD$14577,'WEEKLY DATA'!$A$11:$A$14577,'MONTHLY DATA'!$A185,'WEEKLY DATA'!$B$11:$B$14577,'MONTHLY DATA'!$B185)</f>
        <v>357.5</v>
      </c>
      <c r="DE185" s="78">
        <f>AVERAGEIFS('WEEKLY DATA'!DE$11:DE$14577,'WEEKLY DATA'!$A$11:$A$14577,'MONTHLY DATA'!$A185,'WEEKLY DATA'!$B$11:$B$14577,'MONTHLY DATA'!$B185)</f>
        <v>367.5</v>
      </c>
      <c r="DF185" s="78">
        <f>AVERAGEIFS('WEEKLY DATA'!DF$11:DF$14577,'WEEKLY DATA'!$A$11:$A$14577,'MONTHLY DATA'!$A185,'WEEKLY DATA'!$B$11:$B$14577,'MONTHLY DATA'!$B185)</f>
        <v>362.5</v>
      </c>
      <c r="DG185" s="211">
        <f t="shared" ref="DG185" si="183">DF185/DF184-1</f>
        <v>-3.4941763727121433E-2</v>
      </c>
      <c r="DH185" s="78">
        <f>AVERAGEIFS('WEEKLY DATA'!DH$11:DH$14577,'WEEKLY DATA'!$A$11:$A$14577,'MONTHLY DATA'!$A185,'WEEKLY DATA'!$B$11:$B$14577,'MONTHLY DATA'!$B185)</f>
        <v>564.375</v>
      </c>
      <c r="DI185" s="78">
        <f>AVERAGEIFS('WEEKLY DATA'!DI$11:DI$14577,'WEEKLY DATA'!$A$11:$A$14577,'MONTHLY DATA'!$A185,'WEEKLY DATA'!$B$11:$B$14577,'MONTHLY DATA'!$B185)</f>
        <v>574.375</v>
      </c>
      <c r="DJ185" s="78">
        <f>AVERAGEIFS('WEEKLY DATA'!DJ$11:DJ$14577,'WEEKLY DATA'!$A$11:$A$14577,'MONTHLY DATA'!$A185,'WEEKLY DATA'!$B$11:$B$14577,'MONTHLY DATA'!$B185)</f>
        <v>569.375</v>
      </c>
      <c r="DK185" s="211">
        <f t="shared" ref="DK185" si="184">DJ185/DJ184-1</f>
        <v>1.1098779134295134E-2</v>
      </c>
      <c r="DL185" s="169">
        <f>AVERAGEIFS('WEEKLY DATA'!DL$11:DL$14577,'WEEKLY DATA'!$A$11:$A$14577,'MONTHLY DATA'!$A185,'WEEKLY DATA'!$B$11:$B$14577,'MONTHLY DATA'!$B185)</f>
        <v>316.875</v>
      </c>
      <c r="DM185" s="78">
        <f>AVERAGEIFS('WEEKLY DATA'!DM$11:DM$14577,'WEEKLY DATA'!$A$11:$A$14577,'MONTHLY DATA'!$A185,'WEEKLY DATA'!$B$11:$B$14577,'MONTHLY DATA'!$B185)</f>
        <v>326.875</v>
      </c>
      <c r="DN185" s="78">
        <f>AVERAGEIFS('WEEKLY DATA'!DN$11:DN$14577,'WEEKLY DATA'!$A$11:$A$14577,'MONTHLY DATA'!$A185,'WEEKLY DATA'!$B$11:$B$14577,'MONTHLY DATA'!$B185)</f>
        <v>321.875</v>
      </c>
      <c r="DO185" s="211">
        <f t="shared" ref="DO185" si="185">DN185/DN184-1</f>
        <v>-3.0131826741996215E-2</v>
      </c>
      <c r="DP185" s="78">
        <f>AVERAGEIFS('WEEKLY DATA'!DP$11:DP$14577,'WEEKLY DATA'!$A$11:$A$14577,'MONTHLY DATA'!$A185,'WEEKLY DATA'!$B$11:$B$14577,'MONTHLY DATA'!$B185)</f>
        <v>320.625</v>
      </c>
      <c r="DQ185" s="78">
        <f>AVERAGEIFS('WEEKLY DATA'!DQ$11:DQ$14577,'WEEKLY DATA'!$A$11:$A$14577,'MONTHLY DATA'!$A185,'WEEKLY DATA'!$B$11:$B$14577,'MONTHLY DATA'!$B185)</f>
        <v>330.625</v>
      </c>
      <c r="DR185" s="78">
        <f>AVERAGEIFS('WEEKLY DATA'!DR$11:DR$14577,'WEEKLY DATA'!$A$11:$A$14577,'MONTHLY DATA'!$A185,'WEEKLY DATA'!$B$11:$B$14577,'MONTHLY DATA'!$B185)</f>
        <v>325.625</v>
      </c>
      <c r="DS185" s="211">
        <f t="shared" ref="DS185" si="186">DR185/DR184-1</f>
        <v>-2.7985074626865725E-2</v>
      </c>
      <c r="DT185" s="78">
        <f>AVERAGEIFS('WEEKLY DATA'!DT$11:DT$14577,'WEEKLY DATA'!$A$11:$A$14577,'MONTHLY DATA'!$A185,'WEEKLY DATA'!$B$11:$B$14577,'MONTHLY DATA'!$B185)</f>
        <v>357.5</v>
      </c>
      <c r="DU185" s="78">
        <f>AVERAGEIFS('WEEKLY DATA'!DU$11:DU$14577,'WEEKLY DATA'!$A$11:$A$14577,'MONTHLY DATA'!$A185,'WEEKLY DATA'!$B$11:$B$14577,'MONTHLY DATA'!$B185)</f>
        <v>367.5</v>
      </c>
      <c r="DV185" s="78">
        <f>AVERAGEIFS('WEEKLY DATA'!DV$11:DV$14577,'WEEKLY DATA'!$A$11:$A$14577,'MONTHLY DATA'!$A185,'WEEKLY DATA'!$B$11:$B$14577,'MONTHLY DATA'!$B185)</f>
        <v>362.5</v>
      </c>
      <c r="DW185" s="211">
        <f t="shared" ref="DW185" si="187">DV185/DV184-1</f>
        <v>-3.4941763727121433E-2</v>
      </c>
      <c r="DX185" s="78">
        <f>AVERAGEIFS('WEEKLY DATA'!DX$11:DX$14577,'WEEKLY DATA'!$A$11:$A$14577,'MONTHLY DATA'!$A185,'WEEKLY DATA'!$B$11:$B$14577,'MONTHLY DATA'!$B185)</f>
        <v>549.375</v>
      </c>
      <c r="DY185" s="78">
        <f>AVERAGEIFS('WEEKLY DATA'!DY$11:DY$14577,'WEEKLY DATA'!$A$11:$A$14577,'MONTHLY DATA'!$A185,'WEEKLY DATA'!$B$11:$B$14577,'MONTHLY DATA'!$B185)</f>
        <v>559.375</v>
      </c>
      <c r="DZ185" s="78">
        <f>AVERAGEIFS('WEEKLY DATA'!DZ$11:DZ$14577,'WEEKLY DATA'!$A$11:$A$14577,'MONTHLY DATA'!$A185,'WEEKLY DATA'!$B$11:$B$14577,'MONTHLY DATA'!$B185)</f>
        <v>554.375</v>
      </c>
      <c r="EA185" s="211">
        <f t="shared" ref="EA185" si="188">DZ185/DZ184-1</f>
        <v>1.1402508551881407E-2</v>
      </c>
      <c r="EB185" s="78">
        <f>AVERAGEIFS('WEEKLY DATA'!EB$11:EB$14577,'WEEKLY DATA'!$A$11:$A$14577,'MONTHLY DATA'!$A185,'WEEKLY DATA'!$B$11:$B$14577,'MONTHLY DATA'!$B185)</f>
        <v>358.75</v>
      </c>
      <c r="EC185" s="78">
        <f>AVERAGEIFS('WEEKLY DATA'!EC$11:EC$14577,'WEEKLY DATA'!$A$11:$A$14577,'MONTHLY DATA'!$A185,'WEEKLY DATA'!$B$11:$B$14577,'MONTHLY DATA'!$B185)</f>
        <v>368.75</v>
      </c>
      <c r="ED185" s="78">
        <f>AVERAGEIFS('WEEKLY DATA'!ED$11:ED$14577,'WEEKLY DATA'!$A$11:$A$14577,'MONTHLY DATA'!$A185,'WEEKLY DATA'!$B$11:$B$14577,'MONTHLY DATA'!$B185)</f>
        <v>363.75</v>
      </c>
      <c r="EE185" s="211">
        <f t="shared" ref="EE185" si="189">ED185/ED184-1</f>
        <v>-4.1186161449752845E-2</v>
      </c>
      <c r="EF185" s="169">
        <f>AVERAGEIFS('WEEKLY DATA'!EF$11:EF$14577,'WEEKLY DATA'!$A$11:$A$14577,'MONTHLY DATA'!$A185,'WEEKLY DATA'!$B$11:$B$14577,'MONTHLY DATA'!$B185)</f>
        <v>310.625</v>
      </c>
      <c r="EG185" s="78">
        <f>AVERAGEIFS('WEEKLY DATA'!EG$11:EG$14577,'WEEKLY DATA'!$A$11:$A$14577,'MONTHLY DATA'!$A185,'WEEKLY DATA'!$B$11:$B$14577,'MONTHLY DATA'!$B185)</f>
        <v>320.625</v>
      </c>
      <c r="EH185" s="78">
        <f>AVERAGEIFS('WEEKLY DATA'!EH$11:EH$14577,'WEEKLY DATA'!$A$11:$A$14577,'MONTHLY DATA'!$A185,'WEEKLY DATA'!$B$11:$B$14577,'MONTHLY DATA'!$B185)</f>
        <v>315.625</v>
      </c>
      <c r="EI185" s="211">
        <f t="shared" ref="EI185" si="190">EH185/EH184-1</f>
        <v>-1.1741682974559686E-2</v>
      </c>
      <c r="EJ185" s="78">
        <f>AVERAGEIFS('WEEKLY DATA'!EJ$11:EJ$14577,'WEEKLY DATA'!$A$11:$A$14577,'MONTHLY DATA'!$A185,'WEEKLY DATA'!$B$11:$B$14577,'MONTHLY DATA'!$B185)</f>
        <v>352.5</v>
      </c>
      <c r="EK185" s="78">
        <f>AVERAGEIFS('WEEKLY DATA'!EK$11:EK$14577,'WEEKLY DATA'!$A$11:$A$14577,'MONTHLY DATA'!$A185,'WEEKLY DATA'!$B$11:$B$14577,'MONTHLY DATA'!$B185)</f>
        <v>362.5</v>
      </c>
      <c r="EL185" s="78">
        <f>AVERAGEIFS('WEEKLY DATA'!EL$11:EL$14577,'WEEKLY DATA'!$A$11:$A$14577,'MONTHLY DATA'!$A185,'WEEKLY DATA'!$B$11:$B$14577,'MONTHLY DATA'!$B185)</f>
        <v>357.5</v>
      </c>
      <c r="EM185" s="211">
        <f t="shared" ref="EM185" si="191">EL185/EL184-1</f>
        <v>-3.5413153456998359E-2</v>
      </c>
      <c r="EN185" s="78">
        <f>AVERAGEIFS('WEEKLY DATA'!EN$11:EN$14577,'WEEKLY DATA'!$A$11:$A$14577,'MONTHLY DATA'!$A185,'WEEKLY DATA'!$B$11:$B$14577,'MONTHLY DATA'!$B185)</f>
        <v>594.375</v>
      </c>
      <c r="EO185" s="78">
        <f>AVERAGEIFS('WEEKLY DATA'!EO$11:EO$14577,'WEEKLY DATA'!$A$11:$A$14577,'MONTHLY DATA'!$A185,'WEEKLY DATA'!$B$11:$B$14577,'MONTHLY DATA'!$B185)</f>
        <v>604.375</v>
      </c>
      <c r="EP185" s="78">
        <f>AVERAGEIFS('WEEKLY DATA'!EP$11:EP$14577,'WEEKLY DATA'!$A$11:$A$14577,'MONTHLY DATA'!$A185,'WEEKLY DATA'!$B$11:$B$14577,'MONTHLY DATA'!$B185)</f>
        <v>599.375</v>
      </c>
      <c r="EQ185" s="211">
        <f t="shared" ref="EQ185" si="192">EP185/EP184-1</f>
        <v>1.0537407797681864E-2</v>
      </c>
      <c r="ER185" s="78">
        <f>AVERAGEIFS('WEEKLY DATA'!ER$11:ER$14577,'WEEKLY DATA'!$A$11:$A$14577,'MONTHLY DATA'!$A185,'WEEKLY DATA'!$B$11:$B$14577,'MONTHLY DATA'!$B185)</f>
        <v>328.125</v>
      </c>
      <c r="ES185" s="78">
        <f>AVERAGEIFS('WEEKLY DATA'!ES$11:ES$14577,'WEEKLY DATA'!$A$11:$A$14577,'MONTHLY DATA'!$A185,'WEEKLY DATA'!$B$11:$B$14577,'MONTHLY DATA'!$B185)</f>
        <v>338.125</v>
      </c>
      <c r="ET185" s="78">
        <f>AVERAGEIFS('WEEKLY DATA'!ET$11:ET$14577,'WEEKLY DATA'!$A$11:$A$14577,'MONTHLY DATA'!$A185,'WEEKLY DATA'!$B$11:$B$14577,'MONTHLY DATA'!$B185)</f>
        <v>333.125</v>
      </c>
      <c r="EU185" s="211">
        <f t="shared" ref="EU185" si="193">ET185/ET184-1</f>
        <v>-7.1428571428571397E-2</v>
      </c>
      <c r="EV185" s="78">
        <f>AVERAGEIFS('WEEKLY DATA'!EV$11:EV$14577,'WEEKLY DATA'!$A$11:$A$14577,'MONTHLY DATA'!$A185,'WEEKLY DATA'!$B$11:$B$14577,'MONTHLY DATA'!$B185)</f>
        <v>323.75</v>
      </c>
      <c r="EW185" s="78">
        <f>AVERAGEIFS('WEEKLY DATA'!EW$11:EW$14577,'WEEKLY DATA'!$A$11:$A$14577,'MONTHLY DATA'!$A185,'WEEKLY DATA'!$B$11:$B$14577,'MONTHLY DATA'!$B185)</f>
        <v>333.75</v>
      </c>
      <c r="EX185" s="78">
        <f>AVERAGEIFS('WEEKLY DATA'!EX$11:EX$14577,'WEEKLY DATA'!$A$11:$A$14577,'MONTHLY DATA'!$A185,'WEEKLY DATA'!$B$11:$B$14577,'MONTHLY DATA'!$B185)</f>
        <v>328.75</v>
      </c>
      <c r="EY185" s="211">
        <f t="shared" ref="EY185" si="194">EX185/EX184-1</f>
        <v>2.5341130604288553E-2</v>
      </c>
      <c r="EZ185" s="78">
        <f>AVERAGEIFS('WEEKLY DATA'!EZ$11:EZ$14577,'WEEKLY DATA'!$A$11:$A$14577,'MONTHLY DATA'!$A185,'WEEKLY DATA'!$B$11:$B$14577,'MONTHLY DATA'!$B185)</f>
        <v>352.5</v>
      </c>
      <c r="FA185" s="78">
        <f>AVERAGEIFS('WEEKLY DATA'!FA$11:FA$14577,'WEEKLY DATA'!$A$11:$A$14577,'MONTHLY DATA'!$A185,'WEEKLY DATA'!$B$11:$B$14577,'MONTHLY DATA'!$B185)</f>
        <v>362.5</v>
      </c>
      <c r="FB185" s="78">
        <f>AVERAGEIFS('WEEKLY DATA'!FB$11:FB$14577,'WEEKLY DATA'!$A$11:$A$14577,'MONTHLY DATA'!$A185,'WEEKLY DATA'!$B$11:$B$14577,'MONTHLY DATA'!$B185)</f>
        <v>357.5</v>
      </c>
      <c r="FC185" s="211">
        <f t="shared" ref="FC185" si="195">FB185/FB184-1</f>
        <v>-3.5413153456998359E-2</v>
      </c>
      <c r="FD185" s="78">
        <f>AVERAGEIFS('WEEKLY DATA'!FD$11:FD$14577,'WEEKLY DATA'!$A$11:$A$14577,'MONTHLY DATA'!$A185,'WEEKLY DATA'!$B$11:$B$14577,'MONTHLY DATA'!$B185)</f>
        <v>475.625</v>
      </c>
      <c r="FE185" s="78">
        <f>AVERAGEIFS('WEEKLY DATA'!FE$11:FE$14577,'WEEKLY DATA'!$A$11:$A$14577,'MONTHLY DATA'!$A185,'WEEKLY DATA'!$B$11:$B$14577,'MONTHLY DATA'!$B185)</f>
        <v>485.625</v>
      </c>
      <c r="FF185" s="78">
        <f>AVERAGEIFS('WEEKLY DATA'!FF$11:FF$14577,'WEEKLY DATA'!$A$11:$A$14577,'MONTHLY DATA'!$A185,'WEEKLY DATA'!$B$11:$B$14577,'MONTHLY DATA'!$B185)</f>
        <v>480.625</v>
      </c>
      <c r="FG185" s="211">
        <f t="shared" ref="FG185" si="196">FF185/FF184-1</f>
        <v>1.3020833333332593E-3</v>
      </c>
      <c r="FH185" s="78">
        <f>AVERAGEIFS('WEEKLY DATA'!FH$11:FH$14577,'WEEKLY DATA'!$A$11:$A$14577,'MONTHLY DATA'!$A185,'WEEKLY DATA'!$B$11:$B$14577,'MONTHLY DATA'!$B185)</f>
        <v>386.875</v>
      </c>
      <c r="FI185" s="78">
        <f>AVERAGEIFS('WEEKLY DATA'!FI$11:FI$14577,'WEEKLY DATA'!$A$11:$A$14577,'MONTHLY DATA'!$A185,'WEEKLY DATA'!$B$11:$B$14577,'MONTHLY DATA'!$B185)</f>
        <v>396.875</v>
      </c>
      <c r="FJ185" s="78">
        <f>AVERAGEIFS('WEEKLY DATA'!FJ$11:FJ$14577,'WEEKLY DATA'!$A$11:$A$14577,'MONTHLY DATA'!$A185,'WEEKLY DATA'!$B$11:$B$14577,'MONTHLY DATA'!$B185)</f>
        <v>391.875</v>
      </c>
      <c r="FK185" s="211">
        <f t="shared" ref="FK185" si="197">FJ185/FJ184-1</f>
        <v>2.6186579378068675E-2</v>
      </c>
      <c r="FL185" s="169">
        <f>AVERAGEIFS('WEEKLY DATA'!FL$11:FL$14577,'WEEKLY DATA'!$A$11:$A$14577,'MONTHLY DATA'!$A185,'WEEKLY DATA'!$B$11:$B$14577,'MONTHLY DATA'!$B185)</f>
        <v>331.875</v>
      </c>
      <c r="FM185" s="78">
        <f>AVERAGEIFS('WEEKLY DATA'!FM$11:FM$14577,'WEEKLY DATA'!$A$11:$A$14577,'MONTHLY DATA'!$A185,'WEEKLY DATA'!$B$11:$B$14577,'MONTHLY DATA'!$B185)</f>
        <v>341.875</v>
      </c>
      <c r="FN185" s="78">
        <f>AVERAGEIFS('WEEKLY DATA'!FN$11:FN$14577,'WEEKLY DATA'!$A$11:$A$14577,'MONTHLY DATA'!$A185,'WEEKLY DATA'!$B$11:$B$14577,'MONTHLY DATA'!$B185)</f>
        <v>336.875</v>
      </c>
      <c r="FO185" s="211">
        <f t="shared" ref="FO185" si="198">FN185/FN184-1</f>
        <v>-2.0000000000000018E-2</v>
      </c>
      <c r="FP185" s="78"/>
      <c r="FQ185" s="78"/>
      <c r="FR185" s="78"/>
      <c r="FS185" s="211"/>
      <c r="FT185" s="78">
        <f>AVERAGEIFS('WEEKLY DATA'!FT$11:FT$14577,'WEEKLY DATA'!$A$11:$A$14577,'MONTHLY DATA'!$A185,'WEEKLY DATA'!$B$11:$B$14577,'MONTHLY DATA'!$B185)</f>
        <v>560</v>
      </c>
      <c r="FU185" s="78">
        <f>AVERAGEIFS('WEEKLY DATA'!FU$11:FU$14577,'WEEKLY DATA'!$A$11:$A$14577,'MONTHLY DATA'!$A185,'WEEKLY DATA'!$B$11:$B$14577,'MONTHLY DATA'!$B185)</f>
        <v>570</v>
      </c>
      <c r="FV185" s="78">
        <f>AVERAGEIFS('WEEKLY DATA'!FV$11:FV$14577,'WEEKLY DATA'!$A$11:$A$14577,'MONTHLY DATA'!$A185,'WEEKLY DATA'!$B$11:$B$14577,'MONTHLY DATA'!$B185)</f>
        <v>565</v>
      </c>
      <c r="FW185" s="211">
        <f t="shared" ref="FW185" si="199">FV185/FV184-1</f>
        <v>2.7272727272727337E-2</v>
      </c>
      <c r="FX185" s="78">
        <f>AVERAGEIFS('WEEKLY DATA'!FX$11:FX$14577,'WEEKLY DATA'!$A$11:$A$14577,'MONTHLY DATA'!$A185,'WEEKLY DATA'!$B$11:$B$14577,'MONTHLY DATA'!$B185)</f>
        <v>500</v>
      </c>
      <c r="FY185" s="78">
        <f>AVERAGEIFS('WEEKLY DATA'!FY$11:FY$14577,'WEEKLY DATA'!$A$11:$A$14577,'MONTHLY DATA'!$A185,'WEEKLY DATA'!$B$11:$B$14577,'MONTHLY DATA'!$B185)</f>
        <v>510</v>
      </c>
      <c r="FZ185" s="78">
        <f>AVERAGEIFS('WEEKLY DATA'!FZ$11:FZ$14577,'WEEKLY DATA'!$A$11:$A$14577,'MONTHLY DATA'!$A185,'WEEKLY DATA'!$B$11:$B$14577,'MONTHLY DATA'!$B185)</f>
        <v>505</v>
      </c>
      <c r="GA185" s="211">
        <f t="shared" ref="GA185" si="200">FZ185/FZ184-1</f>
        <v>-1.4634146341463428E-2</v>
      </c>
      <c r="GB185" s="78">
        <f>AVERAGEIFS('WEEKLY DATA'!GB$11:GB$14577,'WEEKLY DATA'!$A$11:$A$14577,'MONTHLY DATA'!$A185,'WEEKLY DATA'!$B$11:$B$14577,'MONTHLY DATA'!$B185)</f>
        <v>451.875</v>
      </c>
      <c r="GC185" s="78">
        <f>AVERAGEIFS('WEEKLY DATA'!GC$11:GC$14577,'WEEKLY DATA'!$A$11:$A$14577,'MONTHLY DATA'!$A185,'WEEKLY DATA'!$B$11:$B$14577,'MONTHLY DATA'!$B185)</f>
        <v>461.875</v>
      </c>
      <c r="GD185" s="78">
        <f>AVERAGEIFS('WEEKLY DATA'!GD$11:GD$14577,'WEEKLY DATA'!$A$11:$A$14577,'MONTHLY DATA'!$A185,'WEEKLY DATA'!$B$11:$B$14577,'MONTHLY DATA'!$B185)</f>
        <v>456.875</v>
      </c>
      <c r="GE185" s="211">
        <f t="shared" ref="GE185" si="201">GD185/GD184-1</f>
        <v>-3.4346103038309095E-2</v>
      </c>
      <c r="GF185" s="169">
        <f>AVERAGEIFS('WEEKLY DATA'!GF$11:GF$14577,'WEEKLY DATA'!$A$11:$A$14577,'MONTHLY DATA'!$A185,'WEEKLY DATA'!$B$11:$B$14577,'MONTHLY DATA'!$B185)</f>
        <v>428.125</v>
      </c>
      <c r="GG185" s="78">
        <f>AVERAGEIFS('WEEKLY DATA'!GG$11:GG$14577,'WEEKLY DATA'!$A$11:$A$14577,'MONTHLY DATA'!$A185,'WEEKLY DATA'!$B$11:$B$14577,'MONTHLY DATA'!$B185)</f>
        <v>438.125</v>
      </c>
      <c r="GH185" s="78">
        <f>AVERAGEIFS('WEEKLY DATA'!GH$11:GH$14577,'WEEKLY DATA'!$A$11:$A$14577,'MONTHLY DATA'!$A185,'WEEKLY DATA'!$B$11:$B$14577,'MONTHLY DATA'!$B185)</f>
        <v>433.125</v>
      </c>
      <c r="GI185" s="211">
        <f t="shared" ref="GI185" si="202">GH185/GH184-1</f>
        <v>-2.5316455696202556E-2</v>
      </c>
      <c r="GJ185" s="78">
        <f>AVERAGEIFS('WEEKLY DATA'!GJ$11:GJ$14577,'WEEKLY DATA'!$A$11:$A$14577,'MONTHLY DATA'!$A185,'WEEKLY DATA'!$B$11:$B$14577,'MONTHLY DATA'!$B185)</f>
        <v>367.5</v>
      </c>
      <c r="GK185" s="78">
        <f>AVERAGEIFS('WEEKLY DATA'!GK$11:GK$14577,'WEEKLY DATA'!$A$11:$A$14577,'MONTHLY DATA'!$A185,'WEEKLY DATA'!$B$11:$B$14577,'MONTHLY DATA'!$B185)</f>
        <v>377.5</v>
      </c>
      <c r="GL185" s="78">
        <f>AVERAGEIFS('WEEKLY DATA'!GL$11:GL$14577,'WEEKLY DATA'!$A$11:$A$14577,'MONTHLY DATA'!$A185,'WEEKLY DATA'!$B$11:$B$14577,'MONTHLY DATA'!$B185)</f>
        <v>372.5</v>
      </c>
      <c r="GM185" s="211">
        <f t="shared" ref="GM185" si="203">GL185/GL184-1</f>
        <v>-3.4035656401944947E-2</v>
      </c>
      <c r="GN185" s="78">
        <f>AVERAGEIFS('WEEKLY DATA'!GN$11:GN$14577,'WEEKLY DATA'!$A$11:$A$14577,'MONTHLY DATA'!$A185,'WEEKLY DATA'!$B$11:$B$14577,'MONTHLY DATA'!$B185)</f>
        <v>654.375</v>
      </c>
      <c r="GO185" s="78">
        <f>AVERAGEIFS('WEEKLY DATA'!GO$11:GO$14577,'WEEKLY DATA'!$A$11:$A$14577,'MONTHLY DATA'!$A185,'WEEKLY DATA'!$B$11:$B$14577,'MONTHLY DATA'!$B185)</f>
        <v>664.375</v>
      </c>
      <c r="GP185" s="78">
        <f>AVERAGEIFS('WEEKLY DATA'!GP$11:GP$14577,'WEEKLY DATA'!$A$11:$A$14577,'MONTHLY DATA'!$A185,'WEEKLY DATA'!$B$11:$B$14577,'MONTHLY DATA'!$B185)</f>
        <v>659.375</v>
      </c>
      <c r="GQ185" s="211">
        <f t="shared" ref="GQ185" si="204">GP185/GP184-1</f>
        <v>9.5693779904306719E-3</v>
      </c>
      <c r="GR185" s="78"/>
    </row>
    <row r="186" spans="1:201" ht="15.75" x14ac:dyDescent="0.25">
      <c r="A186">
        <f t="shared" si="106"/>
        <v>8</v>
      </c>
      <c r="B186">
        <f t="shared" si="107"/>
        <v>2024</v>
      </c>
      <c r="C186" s="86">
        <v>45505</v>
      </c>
      <c r="D186" s="78">
        <f>AVERAGEIFS('WEEKLY DATA'!D$11:D$14577,'WEEKLY DATA'!$A$11:$A$14577,'MONTHLY DATA'!$A186,'WEEKLY DATA'!$B$11:$B$14577,'MONTHLY DATA'!$B186)</f>
        <v>334.5</v>
      </c>
      <c r="E186" s="78">
        <f>AVERAGEIFS('WEEKLY DATA'!E$11:E$14577,'WEEKLY DATA'!$A$11:$A$14577,'MONTHLY DATA'!$A186,'WEEKLY DATA'!$B$11:$B$14577,'MONTHLY DATA'!$B186)</f>
        <v>344.5</v>
      </c>
      <c r="F186" s="78">
        <f>AVERAGEIFS('WEEKLY DATA'!F$11:F$14577,'WEEKLY DATA'!$A$11:$A$14577,'MONTHLY DATA'!$A186,'WEEKLY DATA'!$B$11:$B$14577,'MONTHLY DATA'!$B186)</f>
        <v>339.5</v>
      </c>
      <c r="G186" s="211">
        <f t="shared" ref="G186" si="205">F186/F185-1</f>
        <v>-0.10657894736842111</v>
      </c>
      <c r="H186" s="169">
        <f>AVERAGEIFS('WEEKLY DATA'!H$11:H$14577,'WEEKLY DATA'!$A$11:$A$14577,'MONTHLY DATA'!$A186,'WEEKLY DATA'!$B$11:$B$14577,'MONTHLY DATA'!$B186)</f>
        <v>330.5</v>
      </c>
      <c r="I186" s="78">
        <f>AVERAGEIFS('WEEKLY DATA'!I$11:I$14577,'WEEKLY DATA'!$A$11:$A$14577,'MONTHLY DATA'!$A186,'WEEKLY DATA'!$B$11:$B$14577,'MONTHLY DATA'!$B186)</f>
        <v>340.5</v>
      </c>
      <c r="J186" s="78">
        <f>AVERAGEIFS('WEEKLY DATA'!J$11:J$14577,'WEEKLY DATA'!$A$11:$A$14577,'MONTHLY DATA'!$A186,'WEEKLY DATA'!$B$11:$B$14577,'MONTHLY DATA'!$B186)</f>
        <v>335.5</v>
      </c>
      <c r="K186" s="211">
        <f t="shared" ref="K186" si="206">J186/J185-1</f>
        <v>-0.11710526315789471</v>
      </c>
      <c r="L186" s="169">
        <f>AVERAGEIFS('WEEKLY DATA'!L$11:L$14577,'WEEKLY DATA'!$A$11:$A$14577,'MONTHLY DATA'!$A186,'WEEKLY DATA'!$B$11:$B$14577,'MONTHLY DATA'!$B186)</f>
        <v>418</v>
      </c>
      <c r="M186" s="78">
        <f>AVERAGEIFS('WEEKLY DATA'!M$11:M$14577,'WEEKLY DATA'!$A$11:$A$14577,'MONTHLY DATA'!$A186,'WEEKLY DATA'!$B$11:$B$14577,'MONTHLY DATA'!$B186)</f>
        <v>428</v>
      </c>
      <c r="N186" s="78">
        <f>AVERAGEIFS('WEEKLY DATA'!N$11:N$14577,'WEEKLY DATA'!$A$11:$A$14577,'MONTHLY DATA'!$A186,'WEEKLY DATA'!$B$11:$B$14577,'MONTHLY DATA'!$B186)</f>
        <v>423</v>
      </c>
      <c r="O186" s="211">
        <f t="shared" ref="O186" si="207">N186/N185-1</f>
        <v>-2.7586206896551779E-2</v>
      </c>
      <c r="P186" s="169">
        <f>AVERAGEIFS('WEEKLY DATA'!P$11:P$14577,'WEEKLY DATA'!$A$11:$A$14577,'MONTHLY DATA'!$A186,'WEEKLY DATA'!$B$11:$B$14577,'MONTHLY DATA'!$B186)</f>
        <v>330</v>
      </c>
      <c r="Q186" s="78">
        <f>AVERAGEIFS('WEEKLY DATA'!Q$11:Q$14577,'WEEKLY DATA'!$A$11:$A$14577,'MONTHLY DATA'!$A186,'WEEKLY DATA'!$B$11:$B$14577,'MONTHLY DATA'!$B186)</f>
        <v>340</v>
      </c>
      <c r="R186" s="78">
        <f>AVERAGEIFS('WEEKLY DATA'!R$11:R$14577,'WEEKLY DATA'!$A$11:$A$14577,'MONTHLY DATA'!$A186,'WEEKLY DATA'!$B$11:$B$14577,'MONTHLY DATA'!$B186)</f>
        <v>335</v>
      </c>
      <c r="S186" s="211">
        <f t="shared" ref="S186" si="208">R186/R185-1</f>
        <v>-7.745266781411364E-2</v>
      </c>
      <c r="T186" s="169">
        <f>AVERAGEIFS('WEEKLY DATA'!T$11:T$14577,'WEEKLY DATA'!$A$11:$A$14577,'MONTHLY DATA'!$A186,'WEEKLY DATA'!$B$11:$B$14577,'MONTHLY DATA'!$B186)</f>
        <v>344.5</v>
      </c>
      <c r="U186" s="78">
        <f>AVERAGEIFS('WEEKLY DATA'!U$11:U$14577,'WEEKLY DATA'!$A$11:$A$14577,'MONTHLY DATA'!$A186,'WEEKLY DATA'!$B$11:$B$14577,'MONTHLY DATA'!$B186)</f>
        <v>354.5</v>
      </c>
      <c r="V186" s="78">
        <f>AVERAGEIFS('WEEKLY DATA'!V$11:V$14577,'WEEKLY DATA'!$A$11:$A$14577,'MONTHLY DATA'!$A186,'WEEKLY DATA'!$B$11:$B$14577,'MONTHLY DATA'!$B186)</f>
        <v>349.5</v>
      </c>
      <c r="W186" s="211">
        <f t="shared" ref="W186" si="209">V186/V185-1</f>
        <v>-8.3278688524590194E-2</v>
      </c>
      <c r="X186" s="169">
        <f>AVERAGEIFS('WEEKLY DATA'!X$11:X$14577,'WEEKLY DATA'!$A$11:$A$14577,'MONTHLY DATA'!$A186,'WEEKLY DATA'!$B$11:$B$14577,'MONTHLY DATA'!$B186)</f>
        <v>340.5</v>
      </c>
      <c r="Y186" s="78">
        <f>AVERAGEIFS('WEEKLY DATA'!Y$11:Y$14577,'WEEKLY DATA'!$A$11:$A$14577,'MONTHLY DATA'!$A186,'WEEKLY DATA'!$B$11:$B$14577,'MONTHLY DATA'!$B186)</f>
        <v>350.5</v>
      </c>
      <c r="Z186" s="78">
        <f>AVERAGEIFS('WEEKLY DATA'!Z$11:Z$14577,'WEEKLY DATA'!$A$11:$A$14577,'MONTHLY DATA'!$A186,'WEEKLY DATA'!$B$11:$B$14577,'MONTHLY DATA'!$B186)</f>
        <v>345.5</v>
      </c>
      <c r="AA186" s="211">
        <f t="shared" ref="AA186" si="210">Z186/Z185-1</f>
        <v>-9.8205546492659002E-2</v>
      </c>
      <c r="AB186" s="169">
        <f>AVERAGEIFS('WEEKLY DATA'!AB$11:AB$14577,'WEEKLY DATA'!$A$11:$A$14577,'MONTHLY DATA'!$A186,'WEEKLY DATA'!$B$11:$B$14577,'MONTHLY DATA'!$B186)</f>
        <v>393</v>
      </c>
      <c r="AC186" s="78">
        <f>AVERAGEIFS('WEEKLY DATA'!AC$11:AC$14577,'WEEKLY DATA'!$A$11:$A$14577,'MONTHLY DATA'!$A186,'WEEKLY DATA'!$B$11:$B$14577,'MONTHLY DATA'!$B186)</f>
        <v>403</v>
      </c>
      <c r="AD186" s="78">
        <f>AVERAGEIFS('WEEKLY DATA'!AD$11:AD$14577,'WEEKLY DATA'!$A$11:$A$14577,'MONTHLY DATA'!$A186,'WEEKLY DATA'!$B$11:$B$14577,'MONTHLY DATA'!$B186)</f>
        <v>398</v>
      </c>
      <c r="AE186" s="211">
        <f t="shared" ref="AE186" si="211">AD186/AD185-1</f>
        <v>-2.9268292682926855E-2</v>
      </c>
      <c r="AF186" s="169">
        <f>AVERAGEIFS('WEEKLY DATA'!AF$11:AF$14577,'WEEKLY DATA'!$A$11:$A$14577,'MONTHLY DATA'!$A186,'WEEKLY DATA'!$B$11:$B$14577,'MONTHLY DATA'!$B186)</f>
        <v>328</v>
      </c>
      <c r="AG186" s="78">
        <f>AVERAGEIFS('WEEKLY DATA'!AG$11:AG$14577,'WEEKLY DATA'!$A$11:$A$14577,'MONTHLY DATA'!$A186,'WEEKLY DATA'!$B$11:$B$14577,'MONTHLY DATA'!$B186)</f>
        <v>338</v>
      </c>
      <c r="AH186" s="78">
        <f>AVERAGEIFS('WEEKLY DATA'!AH$11:AH$14577,'WEEKLY DATA'!$A$11:$A$14577,'MONTHLY DATA'!$A186,'WEEKLY DATA'!$B$11:$B$14577,'MONTHLY DATA'!$B186)</f>
        <v>333</v>
      </c>
      <c r="AI186" s="211">
        <f t="shared" ref="AI186" si="212">AH186/AH185-1</f>
        <v>-2.9508196721311442E-2</v>
      </c>
      <c r="AJ186" s="169">
        <f>AVERAGEIFS('WEEKLY DATA'!AJ$11:AJ$14577,'WEEKLY DATA'!$A$11:$A$14577,'MONTHLY DATA'!$A186,'WEEKLY DATA'!$B$11:$B$14577,'MONTHLY DATA'!$B186)</f>
        <v>328</v>
      </c>
      <c r="AK186" s="78">
        <f>AVERAGEIFS('WEEKLY DATA'!AK$11:AK$14577,'WEEKLY DATA'!$A$11:$A$14577,'MONTHLY DATA'!$A186,'WEEKLY DATA'!$B$11:$B$14577,'MONTHLY DATA'!$B186)</f>
        <v>338</v>
      </c>
      <c r="AL186" s="78">
        <f>AVERAGEIFS('WEEKLY DATA'!AL$11:AL$14577,'WEEKLY DATA'!$A$11:$A$14577,'MONTHLY DATA'!$A186,'WEEKLY DATA'!$B$11:$B$14577,'MONTHLY DATA'!$B186)</f>
        <v>333</v>
      </c>
      <c r="AM186" s="212">
        <f t="shared" ref="AM186" si="213">AL186/AL185-1</f>
        <v>-7.177700348432059E-2</v>
      </c>
      <c r="AN186" s="169">
        <f>AVERAGEIFS('WEEKLY DATA'!AN$11:AN$14577,'WEEKLY DATA'!$A$11:$A$14577,'MONTHLY DATA'!$A186,'WEEKLY DATA'!$B$11:$B$14577,'MONTHLY DATA'!$B186)</f>
        <v>306.5</v>
      </c>
      <c r="AO186" s="78">
        <f>AVERAGEIFS('WEEKLY DATA'!AO$11:AO$14577,'WEEKLY DATA'!$A$11:$A$14577,'MONTHLY DATA'!$A186,'WEEKLY DATA'!$B$11:$B$14577,'MONTHLY DATA'!$B186)</f>
        <v>316.5</v>
      </c>
      <c r="AP186" s="78">
        <f>AVERAGEIFS('WEEKLY DATA'!AP$11:AP$14577,'WEEKLY DATA'!$A$11:$A$14577,'MONTHLY DATA'!$A186,'WEEKLY DATA'!$B$11:$B$14577,'MONTHLY DATA'!$B186)</f>
        <v>311.5</v>
      </c>
      <c r="AQ186" s="211">
        <f t="shared" ref="AQ186" si="214">AP186/AP185-1</f>
        <v>-0.10520646319569116</v>
      </c>
      <c r="AR186" s="169">
        <f>AVERAGEIFS('WEEKLY DATA'!AR$11:AR$14577,'WEEKLY DATA'!$A$11:$A$14577,'MONTHLY DATA'!$A186,'WEEKLY DATA'!$B$11:$B$14577,'MONTHLY DATA'!$B186)</f>
        <v>418</v>
      </c>
      <c r="AS186" s="78">
        <f>AVERAGEIFS('WEEKLY DATA'!AS$11:AS$14577,'WEEKLY DATA'!$A$11:$A$14577,'MONTHLY DATA'!$A186,'WEEKLY DATA'!$B$11:$B$14577,'MONTHLY DATA'!$B186)</f>
        <v>428</v>
      </c>
      <c r="AT186" s="78">
        <f>AVERAGEIFS('WEEKLY DATA'!AT$11:AT$14577,'WEEKLY DATA'!$A$11:$A$14577,'MONTHLY DATA'!$A186,'WEEKLY DATA'!$B$11:$B$14577,'MONTHLY DATA'!$B186)</f>
        <v>423</v>
      </c>
      <c r="AU186" s="211">
        <f t="shared" ref="AU186" si="215">AT186/AT185-1</f>
        <v>-2.1965317919075189E-2</v>
      </c>
      <c r="AV186" s="169">
        <f>AVERAGEIFS('WEEKLY DATA'!AV$11:AV$14577,'WEEKLY DATA'!$A$11:$A$14577,'MONTHLY DATA'!$A186,'WEEKLY DATA'!$B$11:$B$14577,'MONTHLY DATA'!$B186)</f>
        <v>311.5</v>
      </c>
      <c r="AW186" s="78">
        <f>AVERAGEIFS('WEEKLY DATA'!AW$11:AW$14577,'WEEKLY DATA'!$A$11:$A$14577,'MONTHLY DATA'!$A186,'WEEKLY DATA'!$B$11:$B$14577,'MONTHLY DATA'!$B186)</f>
        <v>321.5</v>
      </c>
      <c r="AX186" s="78">
        <f>AVERAGEIFS('WEEKLY DATA'!AX$11:AX$14577,'WEEKLY DATA'!$A$11:$A$14577,'MONTHLY DATA'!$A186,'WEEKLY DATA'!$B$11:$B$14577,'MONTHLY DATA'!$B186)</f>
        <v>316.5</v>
      </c>
      <c r="AY186" s="211">
        <f t="shared" ref="AY186" si="216">AX186/AX185-1</f>
        <v>7.905138339920903E-4</v>
      </c>
      <c r="AZ186" s="169">
        <f>AVERAGEIFS('WEEKLY DATA'!AZ$11:AZ$14577,'WEEKLY DATA'!$A$11:$A$14577,'MONTHLY DATA'!$A186,'WEEKLY DATA'!$B$11:$B$14577,'MONTHLY DATA'!$B186)</f>
        <v>311.5</v>
      </c>
      <c r="BA186" s="78">
        <f>AVERAGEIFS('WEEKLY DATA'!BA$11:BA$14577,'WEEKLY DATA'!$A$11:$A$14577,'MONTHLY DATA'!$A186,'WEEKLY DATA'!$B$11:$B$14577,'MONTHLY DATA'!$B186)</f>
        <v>321.5</v>
      </c>
      <c r="BB186" s="78">
        <f>AVERAGEIFS('WEEKLY DATA'!BB$11:BB$14577,'WEEKLY DATA'!$A$11:$A$14577,'MONTHLY DATA'!$A186,'WEEKLY DATA'!$B$11:$B$14577,'MONTHLY DATA'!$B186)</f>
        <v>316.5</v>
      </c>
      <c r="BC186" s="211">
        <f t="shared" ref="BC186" si="217">BB186/BB185-1</f>
        <v>-5.8736059479553848E-2</v>
      </c>
      <c r="BD186" s="169">
        <f>AVERAGEIFS('WEEKLY DATA'!BD$11:BD$14577,'WEEKLY DATA'!$A$11:$A$14577,'MONTHLY DATA'!$A186,'WEEKLY DATA'!$B$11:$B$14577,'MONTHLY DATA'!$B186)</f>
        <v>286.5</v>
      </c>
      <c r="BE186" s="78">
        <f>AVERAGEIFS('WEEKLY DATA'!BE$11:BE$14577,'WEEKLY DATA'!$A$11:$A$14577,'MONTHLY DATA'!$A186,'WEEKLY DATA'!$B$11:$B$14577,'MONTHLY DATA'!$B186)</f>
        <v>296.5</v>
      </c>
      <c r="BF186" s="78">
        <f>AVERAGEIFS('WEEKLY DATA'!BF$11:BF$14577,'WEEKLY DATA'!$A$11:$A$14577,'MONTHLY DATA'!$A186,'WEEKLY DATA'!$B$11:$B$14577,'MONTHLY DATA'!$B186)</f>
        <v>291.5</v>
      </c>
      <c r="BG186" s="211">
        <f t="shared" ref="BG186" si="218">BF186/BF185-1</f>
        <v>-6.5330661322645311E-2</v>
      </c>
      <c r="BH186" s="169">
        <f>AVERAGEIFS('WEEKLY DATA'!BH$11:BH$14577,'WEEKLY DATA'!$A$11:$A$14577,'MONTHLY DATA'!$A186,'WEEKLY DATA'!$B$11:$B$14577,'MONTHLY DATA'!$B186)</f>
        <v>383</v>
      </c>
      <c r="BI186" s="78">
        <f>AVERAGEIFS('WEEKLY DATA'!BI$11:BI$14577,'WEEKLY DATA'!$A$11:$A$14577,'MONTHLY DATA'!$A186,'WEEKLY DATA'!$B$11:$B$14577,'MONTHLY DATA'!$B186)</f>
        <v>393</v>
      </c>
      <c r="BJ186" s="78">
        <f>AVERAGEIFS('WEEKLY DATA'!BJ$11:BJ$14577,'WEEKLY DATA'!$A$11:$A$14577,'MONTHLY DATA'!$A186,'WEEKLY DATA'!$B$11:$B$14577,'MONTHLY DATA'!$B186)</f>
        <v>388</v>
      </c>
      <c r="BK186" s="211">
        <f t="shared" ref="BK186" si="219">BJ186/BJ185-1</f>
        <v>-1.7721518987341756E-2</v>
      </c>
      <c r="BL186" s="169">
        <f>AVERAGEIFS('WEEKLY DATA'!BL$11:BL$14577,'WEEKLY DATA'!$A$11:$A$14577,'MONTHLY DATA'!$A186,'WEEKLY DATA'!$B$11:$B$14577,'MONTHLY DATA'!$B186)</f>
        <v>340</v>
      </c>
      <c r="BM186" s="78">
        <f>AVERAGEIFS('WEEKLY DATA'!BM$11:BM$14577,'WEEKLY DATA'!$A$11:$A$14577,'MONTHLY DATA'!$A186,'WEEKLY DATA'!$B$11:$B$14577,'MONTHLY DATA'!$B186)</f>
        <v>350</v>
      </c>
      <c r="BN186" s="78">
        <f>AVERAGEIFS('WEEKLY DATA'!BN$11:BN$14577,'WEEKLY DATA'!$A$11:$A$14577,'MONTHLY DATA'!$A186,'WEEKLY DATA'!$B$11:$B$14577,'MONTHLY DATA'!$B186)</f>
        <v>345</v>
      </c>
      <c r="BO186" s="211">
        <f t="shared" ref="BO186" si="220">BN186/BN185-1</f>
        <v>-2.6455026455026509E-2</v>
      </c>
      <c r="BP186" s="78">
        <f>AVERAGEIFS('WEEKLY DATA'!BP$11:BP$14577,'WEEKLY DATA'!$A$11:$A$14577,'MONTHLY DATA'!$A186,'WEEKLY DATA'!$B$11:$B$14577,'MONTHLY DATA'!$B186)</f>
        <v>335.5</v>
      </c>
      <c r="BQ186" s="78">
        <f>AVERAGEIFS('WEEKLY DATA'!BQ$11:BQ$14577,'WEEKLY DATA'!$A$11:$A$14577,'MONTHLY DATA'!$A186,'WEEKLY DATA'!$B$11:$B$14577,'MONTHLY DATA'!$B186)</f>
        <v>345.5</v>
      </c>
      <c r="BR186" s="78">
        <f>AVERAGEIFS('WEEKLY DATA'!BR$11:BR$14577,'WEEKLY DATA'!$A$11:$A$14577,'MONTHLY DATA'!$A186,'WEEKLY DATA'!$B$11:$B$14577,'MONTHLY DATA'!$B186)</f>
        <v>340.5</v>
      </c>
      <c r="BS186" s="211">
        <f t="shared" ref="BS186" si="221">BR186/BR185-1</f>
        <v>-5.0871080139372804E-2</v>
      </c>
      <c r="BT186" s="78">
        <f>AVERAGEIFS('WEEKLY DATA'!BT$11:BT$14577,'WEEKLY DATA'!$A$11:$A$14577,'MONTHLY DATA'!$A186,'WEEKLY DATA'!$B$11:$B$14577,'MONTHLY DATA'!$B186)</f>
        <v>286.5</v>
      </c>
      <c r="BU186" s="78">
        <f>AVERAGEIFS('WEEKLY DATA'!BU$11:BU$14577,'WEEKLY DATA'!$A$11:$A$14577,'MONTHLY DATA'!$A186,'WEEKLY DATA'!$B$11:$B$14577,'MONTHLY DATA'!$B186)</f>
        <v>296.5</v>
      </c>
      <c r="BV186" s="78">
        <f>AVERAGEIFS('WEEKLY DATA'!BV$11:BV$14577,'WEEKLY DATA'!$A$11:$A$14577,'MONTHLY DATA'!$A186,'WEEKLY DATA'!$B$11:$B$14577,'MONTHLY DATA'!$B186)</f>
        <v>291.5</v>
      </c>
      <c r="BW186" s="211">
        <f t="shared" ref="BW186" si="222">BV186/BV185-1</f>
        <v>-5.9677419354838723E-2</v>
      </c>
      <c r="BX186" s="78">
        <f>AVERAGEIFS('WEEKLY DATA'!BX$11:BX$14577,'WEEKLY DATA'!$A$11:$A$14577,'MONTHLY DATA'!$A186,'WEEKLY DATA'!$B$11:$B$14577,'MONTHLY DATA'!$B186)</f>
        <v>350</v>
      </c>
      <c r="BY186" s="78">
        <f>AVERAGEIFS('WEEKLY DATA'!BY$11:BY$14577,'WEEKLY DATA'!$A$11:$A$14577,'MONTHLY DATA'!$A186,'WEEKLY DATA'!$B$11:$B$14577,'MONTHLY DATA'!$B186)</f>
        <v>360</v>
      </c>
      <c r="BZ186" s="78">
        <f>AVERAGEIFS('WEEKLY DATA'!BZ$11:BZ$14577,'WEEKLY DATA'!$A$11:$A$14577,'MONTHLY DATA'!$A186,'WEEKLY DATA'!$B$11:$B$14577,'MONTHLY DATA'!$B186)</f>
        <v>355</v>
      </c>
      <c r="CA186" s="211">
        <f t="shared" ref="CA186" si="223">BZ186/BZ185-1</f>
        <v>-2.0689655172413834E-2</v>
      </c>
      <c r="CB186" s="78">
        <f>AVERAGEIFS('WEEKLY DATA'!CB$11:CB$14577,'WEEKLY DATA'!$A$11:$A$14577,'MONTHLY DATA'!$A186,'WEEKLY DATA'!$B$11:$B$14577,'MONTHLY DATA'!$B186)</f>
        <v>541</v>
      </c>
      <c r="CC186" s="78">
        <f>AVERAGEIFS('WEEKLY DATA'!CC$11:CC$14577,'WEEKLY DATA'!$A$11:$A$14577,'MONTHLY DATA'!$A186,'WEEKLY DATA'!$B$11:$B$14577,'MONTHLY DATA'!$B186)</f>
        <v>551</v>
      </c>
      <c r="CD186" s="78">
        <f>AVERAGEIFS('WEEKLY DATA'!CD$11:CD$14577,'WEEKLY DATA'!$A$11:$A$14577,'MONTHLY DATA'!$A186,'WEEKLY DATA'!$B$11:$B$14577,'MONTHLY DATA'!$B186)</f>
        <v>546</v>
      </c>
      <c r="CE186" s="211">
        <f t="shared" ref="CE186" si="224">CD186/CD185-1</f>
        <v>2.9850746268655914E-3</v>
      </c>
      <c r="CF186" s="78">
        <f>AVERAGEIFS('WEEKLY DATA'!CF$11:CF$14577,'WEEKLY DATA'!$A$11:$A$14577,'MONTHLY DATA'!$A186,'WEEKLY DATA'!$B$11:$B$14577,'MONTHLY DATA'!$B186)</f>
        <v>329</v>
      </c>
      <c r="CG186" s="78">
        <f>AVERAGEIFS('WEEKLY DATA'!CG$11:CG$14577,'WEEKLY DATA'!$A$11:$A$14577,'MONTHLY DATA'!$A186,'WEEKLY DATA'!$B$11:$B$14577,'MONTHLY DATA'!$B186)</f>
        <v>339</v>
      </c>
      <c r="CH186" s="78">
        <f>AVERAGEIFS('WEEKLY DATA'!CH$11:CH$14577,'WEEKLY DATA'!$A$11:$A$14577,'MONTHLY DATA'!$A186,'WEEKLY DATA'!$B$11:$B$14577,'MONTHLY DATA'!$B186)</f>
        <v>334</v>
      </c>
      <c r="CI186" s="211">
        <f t="shared" ref="CI186" si="225">CH186/CH185-1</f>
        <v>-3.0127041742286753E-2</v>
      </c>
      <c r="CJ186" s="78">
        <f>AVERAGEIFS('WEEKLY DATA'!CJ$11:CJ$14577,'WEEKLY DATA'!$A$11:$A$14577,'MONTHLY DATA'!$A186,'WEEKLY DATA'!$B$11:$B$14577,'MONTHLY DATA'!$B186)</f>
        <v>316.5</v>
      </c>
      <c r="CK186" s="78">
        <f>AVERAGEIFS('WEEKLY DATA'!CK$11:CK$14577,'WEEKLY DATA'!$A$11:$A$14577,'MONTHLY DATA'!$A186,'WEEKLY DATA'!$B$11:$B$14577,'MONTHLY DATA'!$B186)</f>
        <v>326.5</v>
      </c>
      <c r="CL186" s="78">
        <f>AVERAGEIFS('WEEKLY DATA'!CL$11:CL$14577,'WEEKLY DATA'!$A$11:$A$14577,'MONTHLY DATA'!$A186,'WEEKLY DATA'!$B$11:$B$14577,'MONTHLY DATA'!$B186)</f>
        <v>321.5</v>
      </c>
      <c r="CM186" s="211">
        <f t="shared" ref="CM186" si="226">CL186/CL185-1</f>
        <v>-2.3908918406072122E-2</v>
      </c>
      <c r="CN186" s="78">
        <f>AVERAGEIFS('WEEKLY DATA'!CN$11:CN$14577,'WEEKLY DATA'!$A$11:$A$14577,'MONTHLY DATA'!$A186,'WEEKLY DATA'!$B$11:$B$14577,'MONTHLY DATA'!$B186)</f>
        <v>350</v>
      </c>
      <c r="CO186" s="78">
        <f>AVERAGEIFS('WEEKLY DATA'!CO$11:CO$14577,'WEEKLY DATA'!$A$11:$A$14577,'MONTHLY DATA'!$A186,'WEEKLY DATA'!$B$11:$B$14577,'MONTHLY DATA'!$B186)</f>
        <v>360</v>
      </c>
      <c r="CP186" s="78">
        <f>AVERAGEIFS('WEEKLY DATA'!CP$11:CP$14577,'WEEKLY DATA'!$A$11:$A$14577,'MONTHLY DATA'!$A186,'WEEKLY DATA'!$B$11:$B$14577,'MONTHLY DATA'!$B186)</f>
        <v>355</v>
      </c>
      <c r="CQ186" s="211">
        <f t="shared" ref="CQ186" si="227">CP186/CP185-1</f>
        <v>-2.0689655172413834E-2</v>
      </c>
      <c r="CR186" s="78">
        <f>AVERAGEIFS('WEEKLY DATA'!CR$11:CR$14577,'WEEKLY DATA'!$A$11:$A$14577,'MONTHLY DATA'!$A186,'WEEKLY DATA'!$B$11:$B$14577,'MONTHLY DATA'!$B186)</f>
        <v>551</v>
      </c>
      <c r="CS186" s="78">
        <f>AVERAGEIFS('WEEKLY DATA'!CS$11:CS$14577,'WEEKLY DATA'!$A$11:$A$14577,'MONTHLY DATA'!$A186,'WEEKLY DATA'!$B$11:$B$14577,'MONTHLY DATA'!$B186)</f>
        <v>561</v>
      </c>
      <c r="CT186" s="78">
        <f>AVERAGEIFS('WEEKLY DATA'!CT$11:CT$14577,'WEEKLY DATA'!$A$11:$A$14577,'MONTHLY DATA'!$A186,'WEEKLY DATA'!$B$11:$B$14577,'MONTHLY DATA'!$B186)</f>
        <v>556</v>
      </c>
      <c r="CU186" s="211">
        <f t="shared" ref="CU186" si="228">CT186/CT185-1</f>
        <v>2.9312288613303483E-3</v>
      </c>
      <c r="CV186" s="169">
        <f>AVERAGEIFS('WEEKLY DATA'!CV$11:CV$14577,'WEEKLY DATA'!$A$11:$A$14577,'MONTHLY DATA'!$A186,'WEEKLY DATA'!$B$11:$B$14577,'MONTHLY DATA'!$B186)</f>
        <v>346</v>
      </c>
      <c r="CW186" s="78">
        <f>AVERAGEIFS('WEEKLY DATA'!CW$11:CW$14577,'WEEKLY DATA'!$A$11:$A$14577,'MONTHLY DATA'!$A186,'WEEKLY DATA'!$B$11:$B$14577,'MONTHLY DATA'!$B186)</f>
        <v>356</v>
      </c>
      <c r="CX186" s="78">
        <f>AVERAGEIFS('WEEKLY DATA'!CX$11:CX$14577,'WEEKLY DATA'!$A$11:$A$14577,'MONTHLY DATA'!$A186,'WEEKLY DATA'!$B$11:$B$14577,'MONTHLY DATA'!$B186)</f>
        <v>351</v>
      </c>
      <c r="CY186" s="211">
        <f t="shared" ref="CY186" si="229">CX186/CX185-1</f>
        <v>-4.3270868824531461E-2</v>
      </c>
      <c r="CZ186" s="169">
        <f>AVERAGEIFS('WEEKLY DATA'!CZ$11:CZ$14577,'WEEKLY DATA'!$A$11:$A$14577,'MONTHLY DATA'!$A186,'WEEKLY DATA'!$B$11:$B$14577,'MONTHLY DATA'!$B186)</f>
        <v>332.5</v>
      </c>
      <c r="DA186" s="78">
        <f>AVERAGEIFS('WEEKLY DATA'!DA$11:DA$14577,'WEEKLY DATA'!$A$11:$A$14577,'MONTHLY DATA'!$A186,'WEEKLY DATA'!$B$11:$B$14577,'MONTHLY DATA'!$B186)</f>
        <v>342.5</v>
      </c>
      <c r="DB186" s="78">
        <f>AVERAGEIFS('WEEKLY DATA'!DB$11:DB$14577,'WEEKLY DATA'!$A$11:$A$14577,'MONTHLY DATA'!$A186,'WEEKLY DATA'!$B$11:$B$14577,'MONTHLY DATA'!$B186)</f>
        <v>337.5</v>
      </c>
      <c r="DC186" s="211">
        <f t="shared" ref="DC186" si="230">DB186/DB185-1</f>
        <v>-1.6393442622950838E-2</v>
      </c>
      <c r="DD186" s="78">
        <f>AVERAGEIFS('WEEKLY DATA'!DD$11:DD$14577,'WEEKLY DATA'!$A$11:$A$14577,'MONTHLY DATA'!$A186,'WEEKLY DATA'!$B$11:$B$14577,'MONTHLY DATA'!$B186)</f>
        <v>350</v>
      </c>
      <c r="DE186" s="78">
        <f>AVERAGEIFS('WEEKLY DATA'!DE$11:DE$14577,'WEEKLY DATA'!$A$11:$A$14577,'MONTHLY DATA'!$A186,'WEEKLY DATA'!$B$11:$B$14577,'MONTHLY DATA'!$B186)</f>
        <v>360</v>
      </c>
      <c r="DF186" s="78">
        <f>AVERAGEIFS('WEEKLY DATA'!DF$11:DF$14577,'WEEKLY DATA'!$A$11:$A$14577,'MONTHLY DATA'!$A186,'WEEKLY DATA'!$B$11:$B$14577,'MONTHLY DATA'!$B186)</f>
        <v>355</v>
      </c>
      <c r="DG186" s="211">
        <f t="shared" ref="DG186" si="231">DF186/DF185-1</f>
        <v>-2.0689655172413834E-2</v>
      </c>
      <c r="DH186" s="78">
        <f>AVERAGEIFS('WEEKLY DATA'!DH$11:DH$14577,'WEEKLY DATA'!$A$11:$A$14577,'MONTHLY DATA'!$A186,'WEEKLY DATA'!$B$11:$B$14577,'MONTHLY DATA'!$B186)</f>
        <v>566</v>
      </c>
      <c r="DI186" s="78">
        <f>AVERAGEIFS('WEEKLY DATA'!DI$11:DI$14577,'WEEKLY DATA'!$A$11:$A$14577,'MONTHLY DATA'!$A186,'WEEKLY DATA'!$B$11:$B$14577,'MONTHLY DATA'!$B186)</f>
        <v>576</v>
      </c>
      <c r="DJ186" s="78">
        <f>AVERAGEIFS('WEEKLY DATA'!DJ$11:DJ$14577,'WEEKLY DATA'!$A$11:$A$14577,'MONTHLY DATA'!$A186,'WEEKLY DATA'!$B$11:$B$14577,'MONTHLY DATA'!$B186)</f>
        <v>571</v>
      </c>
      <c r="DK186" s="211">
        <f t="shared" ref="DK186" si="232">DJ186/DJ185-1</f>
        <v>2.8540065861690778E-3</v>
      </c>
      <c r="DL186" s="169">
        <f>AVERAGEIFS('WEEKLY DATA'!DL$11:DL$14577,'WEEKLY DATA'!$A$11:$A$14577,'MONTHLY DATA'!$A186,'WEEKLY DATA'!$B$11:$B$14577,'MONTHLY DATA'!$B186)</f>
        <v>296.5</v>
      </c>
      <c r="DM186" s="78">
        <f>AVERAGEIFS('WEEKLY DATA'!DM$11:DM$14577,'WEEKLY DATA'!$A$11:$A$14577,'MONTHLY DATA'!$A186,'WEEKLY DATA'!$B$11:$B$14577,'MONTHLY DATA'!$B186)</f>
        <v>306.5</v>
      </c>
      <c r="DN186" s="78">
        <f>AVERAGEIFS('WEEKLY DATA'!DN$11:DN$14577,'WEEKLY DATA'!$A$11:$A$14577,'MONTHLY DATA'!$A186,'WEEKLY DATA'!$B$11:$B$14577,'MONTHLY DATA'!$B186)</f>
        <v>301.5</v>
      </c>
      <c r="DO186" s="211">
        <f t="shared" ref="DO186" si="233">DN186/DN185-1</f>
        <v>-6.3300970873786389E-2</v>
      </c>
      <c r="DP186" s="78">
        <f>AVERAGEIFS('WEEKLY DATA'!DP$11:DP$14577,'WEEKLY DATA'!$A$11:$A$14577,'MONTHLY DATA'!$A186,'WEEKLY DATA'!$B$11:$B$14577,'MONTHLY DATA'!$B186)</f>
        <v>314</v>
      </c>
      <c r="DQ186" s="78">
        <f>AVERAGEIFS('WEEKLY DATA'!DQ$11:DQ$14577,'WEEKLY DATA'!$A$11:$A$14577,'MONTHLY DATA'!$A186,'WEEKLY DATA'!$B$11:$B$14577,'MONTHLY DATA'!$B186)</f>
        <v>324</v>
      </c>
      <c r="DR186" s="78">
        <f>AVERAGEIFS('WEEKLY DATA'!DR$11:DR$14577,'WEEKLY DATA'!$A$11:$A$14577,'MONTHLY DATA'!$A186,'WEEKLY DATA'!$B$11:$B$14577,'MONTHLY DATA'!$B186)</f>
        <v>319</v>
      </c>
      <c r="DS186" s="211">
        <f t="shared" ref="DS186" si="234">DR186/DR185-1</f>
        <v>-2.0345489443378106E-2</v>
      </c>
      <c r="DT186" s="78">
        <f>AVERAGEIFS('WEEKLY DATA'!DT$11:DT$14577,'WEEKLY DATA'!$A$11:$A$14577,'MONTHLY DATA'!$A186,'WEEKLY DATA'!$B$11:$B$14577,'MONTHLY DATA'!$B186)</f>
        <v>350</v>
      </c>
      <c r="DU186" s="78">
        <f>AVERAGEIFS('WEEKLY DATA'!DU$11:DU$14577,'WEEKLY DATA'!$A$11:$A$14577,'MONTHLY DATA'!$A186,'WEEKLY DATA'!$B$11:$B$14577,'MONTHLY DATA'!$B186)</f>
        <v>360</v>
      </c>
      <c r="DV186" s="78">
        <f>AVERAGEIFS('WEEKLY DATA'!DV$11:DV$14577,'WEEKLY DATA'!$A$11:$A$14577,'MONTHLY DATA'!$A186,'WEEKLY DATA'!$B$11:$B$14577,'MONTHLY DATA'!$B186)</f>
        <v>355</v>
      </c>
      <c r="DW186" s="211">
        <f t="shared" ref="DW186" si="235">DV186/DV185-1</f>
        <v>-2.0689655172413834E-2</v>
      </c>
      <c r="DX186" s="78">
        <f>AVERAGEIFS('WEEKLY DATA'!DX$11:DX$14577,'WEEKLY DATA'!$A$11:$A$14577,'MONTHLY DATA'!$A186,'WEEKLY DATA'!$B$11:$B$14577,'MONTHLY DATA'!$B186)</f>
        <v>551</v>
      </c>
      <c r="DY186" s="78">
        <f>AVERAGEIFS('WEEKLY DATA'!DY$11:DY$14577,'WEEKLY DATA'!$A$11:$A$14577,'MONTHLY DATA'!$A186,'WEEKLY DATA'!$B$11:$B$14577,'MONTHLY DATA'!$B186)</f>
        <v>561</v>
      </c>
      <c r="DZ186" s="78">
        <f>AVERAGEIFS('WEEKLY DATA'!DZ$11:DZ$14577,'WEEKLY DATA'!$A$11:$A$14577,'MONTHLY DATA'!$A186,'WEEKLY DATA'!$B$11:$B$14577,'MONTHLY DATA'!$B186)</f>
        <v>556</v>
      </c>
      <c r="EA186" s="211">
        <f t="shared" ref="EA186" si="236">DZ186/DZ185-1</f>
        <v>2.9312288613303483E-3</v>
      </c>
      <c r="EB186" s="78">
        <f>AVERAGEIFS('WEEKLY DATA'!EB$11:EB$14577,'WEEKLY DATA'!$A$11:$A$14577,'MONTHLY DATA'!$A186,'WEEKLY DATA'!$B$11:$B$14577,'MONTHLY DATA'!$B186)</f>
        <v>344</v>
      </c>
      <c r="EC186" s="78">
        <f>AVERAGEIFS('WEEKLY DATA'!EC$11:EC$14577,'WEEKLY DATA'!$A$11:$A$14577,'MONTHLY DATA'!$A186,'WEEKLY DATA'!$B$11:$B$14577,'MONTHLY DATA'!$B186)</f>
        <v>354</v>
      </c>
      <c r="ED186" s="78">
        <f>AVERAGEIFS('WEEKLY DATA'!ED$11:ED$14577,'WEEKLY DATA'!$A$11:$A$14577,'MONTHLY DATA'!$A186,'WEEKLY DATA'!$B$11:$B$14577,'MONTHLY DATA'!$B186)</f>
        <v>349</v>
      </c>
      <c r="EE186" s="211">
        <f t="shared" ref="EE186" si="237">ED186/ED185-1</f>
        <v>-4.0549828178694125E-2</v>
      </c>
      <c r="EF186" s="169">
        <f>AVERAGEIFS('WEEKLY DATA'!EF$11:EF$14577,'WEEKLY DATA'!$A$11:$A$14577,'MONTHLY DATA'!$A186,'WEEKLY DATA'!$B$11:$B$14577,'MONTHLY DATA'!$B186)</f>
        <v>302.5</v>
      </c>
      <c r="EG186" s="78">
        <f>AVERAGEIFS('WEEKLY DATA'!EG$11:EG$14577,'WEEKLY DATA'!$A$11:$A$14577,'MONTHLY DATA'!$A186,'WEEKLY DATA'!$B$11:$B$14577,'MONTHLY DATA'!$B186)</f>
        <v>312.5</v>
      </c>
      <c r="EH186" s="78">
        <f>AVERAGEIFS('WEEKLY DATA'!EH$11:EH$14577,'WEEKLY DATA'!$A$11:$A$14577,'MONTHLY DATA'!$A186,'WEEKLY DATA'!$B$11:$B$14577,'MONTHLY DATA'!$B186)</f>
        <v>307.5</v>
      </c>
      <c r="EI186" s="211">
        <f t="shared" ref="EI186" si="238">EH186/EH185-1</f>
        <v>-2.5742574257425765E-2</v>
      </c>
      <c r="EJ186" s="78">
        <f>AVERAGEIFS('WEEKLY DATA'!EJ$11:EJ$14577,'WEEKLY DATA'!$A$11:$A$14577,'MONTHLY DATA'!$A186,'WEEKLY DATA'!$B$11:$B$14577,'MONTHLY DATA'!$B186)</f>
        <v>345</v>
      </c>
      <c r="EK186" s="78">
        <f>AVERAGEIFS('WEEKLY DATA'!EK$11:EK$14577,'WEEKLY DATA'!$A$11:$A$14577,'MONTHLY DATA'!$A186,'WEEKLY DATA'!$B$11:$B$14577,'MONTHLY DATA'!$B186)</f>
        <v>355</v>
      </c>
      <c r="EL186" s="78">
        <f>AVERAGEIFS('WEEKLY DATA'!EL$11:EL$14577,'WEEKLY DATA'!$A$11:$A$14577,'MONTHLY DATA'!$A186,'WEEKLY DATA'!$B$11:$B$14577,'MONTHLY DATA'!$B186)</f>
        <v>350</v>
      </c>
      <c r="EM186" s="211">
        <f t="shared" ref="EM186" si="239">EL186/EL185-1</f>
        <v>-2.0979020979020935E-2</v>
      </c>
      <c r="EN186" s="78">
        <f>AVERAGEIFS('WEEKLY DATA'!EN$11:EN$14577,'WEEKLY DATA'!$A$11:$A$14577,'MONTHLY DATA'!$A186,'WEEKLY DATA'!$B$11:$B$14577,'MONTHLY DATA'!$B186)</f>
        <v>596</v>
      </c>
      <c r="EO186" s="78">
        <f>AVERAGEIFS('WEEKLY DATA'!EO$11:EO$14577,'WEEKLY DATA'!$A$11:$A$14577,'MONTHLY DATA'!$A186,'WEEKLY DATA'!$B$11:$B$14577,'MONTHLY DATA'!$B186)</f>
        <v>606</v>
      </c>
      <c r="EP186" s="78">
        <f>AVERAGEIFS('WEEKLY DATA'!EP$11:EP$14577,'WEEKLY DATA'!$A$11:$A$14577,'MONTHLY DATA'!$A186,'WEEKLY DATA'!$B$11:$B$14577,'MONTHLY DATA'!$B186)</f>
        <v>601</v>
      </c>
      <c r="EQ186" s="211">
        <f t="shared" ref="EQ186" si="240">EP186/EP185-1</f>
        <v>2.7111574556830664E-3</v>
      </c>
      <c r="ER186" s="78">
        <f>AVERAGEIFS('WEEKLY DATA'!ER$11:ER$14577,'WEEKLY DATA'!$A$11:$A$14577,'MONTHLY DATA'!$A186,'WEEKLY DATA'!$B$11:$B$14577,'MONTHLY DATA'!$B186)</f>
        <v>309.5</v>
      </c>
      <c r="ES186" s="78">
        <f>AVERAGEIFS('WEEKLY DATA'!ES$11:ES$14577,'WEEKLY DATA'!$A$11:$A$14577,'MONTHLY DATA'!$A186,'WEEKLY DATA'!$B$11:$B$14577,'MONTHLY DATA'!$B186)</f>
        <v>319.5</v>
      </c>
      <c r="ET186" s="78">
        <f>AVERAGEIFS('WEEKLY DATA'!ET$11:ET$14577,'WEEKLY DATA'!$A$11:$A$14577,'MONTHLY DATA'!$A186,'WEEKLY DATA'!$B$11:$B$14577,'MONTHLY DATA'!$B186)</f>
        <v>314.5</v>
      </c>
      <c r="EU186" s="211">
        <f t="shared" ref="EU186" si="241">ET186/ET185-1</f>
        <v>-5.5909943714821719E-2</v>
      </c>
      <c r="EV186" s="78">
        <f>AVERAGEIFS('WEEKLY DATA'!EV$11:EV$14577,'WEEKLY DATA'!$A$11:$A$14577,'MONTHLY DATA'!$A186,'WEEKLY DATA'!$B$11:$B$14577,'MONTHLY DATA'!$B186)</f>
        <v>295</v>
      </c>
      <c r="EW186" s="78">
        <f>AVERAGEIFS('WEEKLY DATA'!EW$11:EW$14577,'WEEKLY DATA'!$A$11:$A$14577,'MONTHLY DATA'!$A186,'WEEKLY DATA'!$B$11:$B$14577,'MONTHLY DATA'!$B186)</f>
        <v>305</v>
      </c>
      <c r="EX186" s="78">
        <f>AVERAGEIFS('WEEKLY DATA'!EX$11:EX$14577,'WEEKLY DATA'!$A$11:$A$14577,'MONTHLY DATA'!$A186,'WEEKLY DATA'!$B$11:$B$14577,'MONTHLY DATA'!$B186)</f>
        <v>300</v>
      </c>
      <c r="EY186" s="211">
        <f t="shared" ref="EY186" si="242">EX186/EX185-1</f>
        <v>-8.7452471482889704E-2</v>
      </c>
      <c r="EZ186" s="78">
        <f>AVERAGEIFS('WEEKLY DATA'!EZ$11:EZ$14577,'WEEKLY DATA'!$A$11:$A$14577,'MONTHLY DATA'!$A186,'WEEKLY DATA'!$B$11:$B$14577,'MONTHLY DATA'!$B186)</f>
        <v>345</v>
      </c>
      <c r="FA186" s="78">
        <f>AVERAGEIFS('WEEKLY DATA'!FA$11:FA$14577,'WEEKLY DATA'!$A$11:$A$14577,'MONTHLY DATA'!$A186,'WEEKLY DATA'!$B$11:$B$14577,'MONTHLY DATA'!$B186)</f>
        <v>355</v>
      </c>
      <c r="FB186" s="78">
        <f>AVERAGEIFS('WEEKLY DATA'!FB$11:FB$14577,'WEEKLY DATA'!$A$11:$A$14577,'MONTHLY DATA'!$A186,'WEEKLY DATA'!$B$11:$B$14577,'MONTHLY DATA'!$B186)</f>
        <v>350</v>
      </c>
      <c r="FC186" s="211">
        <f t="shared" ref="FC186" si="243">FB186/FB185-1</f>
        <v>-2.0979020979020935E-2</v>
      </c>
      <c r="FD186" s="78">
        <f>AVERAGEIFS('WEEKLY DATA'!FD$11:FD$14577,'WEEKLY DATA'!$A$11:$A$14577,'MONTHLY DATA'!$A186,'WEEKLY DATA'!$B$11:$B$14577,'MONTHLY DATA'!$B186)</f>
        <v>476</v>
      </c>
      <c r="FE186" s="78">
        <f>AVERAGEIFS('WEEKLY DATA'!FE$11:FE$14577,'WEEKLY DATA'!$A$11:$A$14577,'MONTHLY DATA'!$A186,'WEEKLY DATA'!$B$11:$B$14577,'MONTHLY DATA'!$B186)</f>
        <v>486</v>
      </c>
      <c r="FF186" s="78">
        <f>AVERAGEIFS('WEEKLY DATA'!FF$11:FF$14577,'WEEKLY DATA'!$A$11:$A$14577,'MONTHLY DATA'!$A186,'WEEKLY DATA'!$B$11:$B$14577,'MONTHLY DATA'!$B186)</f>
        <v>481</v>
      </c>
      <c r="FG186" s="211">
        <f t="shared" ref="FG186" si="244">FF186/FF185-1</f>
        <v>7.8023407022098645E-4</v>
      </c>
      <c r="FH186" s="78">
        <f>AVERAGEIFS('WEEKLY DATA'!FH$11:FH$14577,'WEEKLY DATA'!$A$11:$A$14577,'MONTHLY DATA'!$A186,'WEEKLY DATA'!$B$11:$B$14577,'MONTHLY DATA'!$B186)</f>
        <v>344</v>
      </c>
      <c r="FI186" s="78">
        <f>AVERAGEIFS('WEEKLY DATA'!FI$11:FI$14577,'WEEKLY DATA'!$A$11:$A$14577,'MONTHLY DATA'!$A186,'WEEKLY DATA'!$B$11:$B$14577,'MONTHLY DATA'!$B186)</f>
        <v>354</v>
      </c>
      <c r="FJ186" s="78">
        <f>AVERAGEIFS('WEEKLY DATA'!FJ$11:FJ$14577,'WEEKLY DATA'!$A$11:$A$14577,'MONTHLY DATA'!$A186,'WEEKLY DATA'!$B$11:$B$14577,'MONTHLY DATA'!$B186)</f>
        <v>349</v>
      </c>
      <c r="FK186" s="211">
        <f t="shared" ref="FK186" si="245">FJ186/FJ185-1</f>
        <v>-0.10940988835725673</v>
      </c>
      <c r="FL186" s="169">
        <f>AVERAGEIFS('WEEKLY DATA'!FL$11:FL$14577,'WEEKLY DATA'!$A$11:$A$14577,'MONTHLY DATA'!$A186,'WEEKLY DATA'!$B$11:$B$14577,'MONTHLY DATA'!$B186)</f>
        <v>317</v>
      </c>
      <c r="FM186" s="78">
        <f>AVERAGEIFS('WEEKLY DATA'!FM$11:FM$14577,'WEEKLY DATA'!$A$11:$A$14577,'MONTHLY DATA'!$A186,'WEEKLY DATA'!$B$11:$B$14577,'MONTHLY DATA'!$B186)</f>
        <v>327</v>
      </c>
      <c r="FN186" s="78">
        <f>AVERAGEIFS('WEEKLY DATA'!FN$11:FN$14577,'WEEKLY DATA'!$A$11:$A$14577,'MONTHLY DATA'!$A186,'WEEKLY DATA'!$B$11:$B$14577,'MONTHLY DATA'!$B186)</f>
        <v>322</v>
      </c>
      <c r="FO186" s="211">
        <f t="shared" ref="FO186" si="246">FN186/FN185-1</f>
        <v>-4.4155844155844171E-2</v>
      </c>
      <c r="FP186" s="78"/>
      <c r="FQ186" s="78"/>
      <c r="FR186" s="78"/>
      <c r="FS186" s="211"/>
      <c r="FT186" s="78">
        <f>AVERAGEIFS('WEEKLY DATA'!FT$11:FT$14577,'WEEKLY DATA'!$A$11:$A$14577,'MONTHLY DATA'!$A186,'WEEKLY DATA'!$B$11:$B$14577,'MONTHLY DATA'!$B186)</f>
        <v>557</v>
      </c>
      <c r="FU186" s="78">
        <f>AVERAGEIFS('WEEKLY DATA'!FU$11:FU$14577,'WEEKLY DATA'!$A$11:$A$14577,'MONTHLY DATA'!$A186,'WEEKLY DATA'!$B$11:$B$14577,'MONTHLY DATA'!$B186)</f>
        <v>567</v>
      </c>
      <c r="FV186" s="78">
        <f>AVERAGEIFS('WEEKLY DATA'!FV$11:FV$14577,'WEEKLY DATA'!$A$11:$A$14577,'MONTHLY DATA'!$A186,'WEEKLY DATA'!$B$11:$B$14577,'MONTHLY DATA'!$B186)</f>
        <v>562</v>
      </c>
      <c r="FW186" s="211">
        <f t="shared" ref="FW186" si="247">FV186/FV185-1</f>
        <v>-5.3097345132743223E-3</v>
      </c>
      <c r="FX186" s="78">
        <f>AVERAGEIFS('WEEKLY DATA'!FX$11:FX$14577,'WEEKLY DATA'!$A$11:$A$14577,'MONTHLY DATA'!$A186,'WEEKLY DATA'!$B$11:$B$14577,'MONTHLY DATA'!$B186)</f>
        <v>490</v>
      </c>
      <c r="FY186" s="78">
        <f>AVERAGEIFS('WEEKLY DATA'!FY$11:FY$14577,'WEEKLY DATA'!$A$11:$A$14577,'MONTHLY DATA'!$A186,'WEEKLY DATA'!$B$11:$B$14577,'MONTHLY DATA'!$B186)</f>
        <v>500</v>
      </c>
      <c r="FZ186" s="78">
        <f>AVERAGEIFS('WEEKLY DATA'!FZ$11:FZ$14577,'WEEKLY DATA'!$A$11:$A$14577,'MONTHLY DATA'!$A186,'WEEKLY DATA'!$B$11:$B$14577,'MONTHLY DATA'!$B186)</f>
        <v>495</v>
      </c>
      <c r="GA186" s="211">
        <f t="shared" ref="GA186" si="248">FZ186/FZ185-1</f>
        <v>-1.980198019801982E-2</v>
      </c>
      <c r="GB186" s="78">
        <f>AVERAGEIFS('WEEKLY DATA'!GB$11:GB$14577,'WEEKLY DATA'!$A$11:$A$14577,'MONTHLY DATA'!$A186,'WEEKLY DATA'!$B$11:$B$14577,'MONTHLY DATA'!$B186)</f>
        <v>436</v>
      </c>
      <c r="GC186" s="78">
        <f>AVERAGEIFS('WEEKLY DATA'!GC$11:GC$14577,'WEEKLY DATA'!$A$11:$A$14577,'MONTHLY DATA'!$A186,'WEEKLY DATA'!$B$11:$B$14577,'MONTHLY DATA'!$B186)</f>
        <v>446</v>
      </c>
      <c r="GD186" s="78">
        <f>AVERAGEIFS('WEEKLY DATA'!GD$11:GD$14577,'WEEKLY DATA'!$A$11:$A$14577,'MONTHLY DATA'!$A186,'WEEKLY DATA'!$B$11:$B$14577,'MONTHLY DATA'!$B186)</f>
        <v>441</v>
      </c>
      <c r="GE186" s="211">
        <f t="shared" ref="GE186" si="249">GD186/GD185-1</f>
        <v>-3.4746922024623816E-2</v>
      </c>
      <c r="GF186" s="169">
        <f>AVERAGEIFS('WEEKLY DATA'!GF$11:GF$14577,'WEEKLY DATA'!$A$11:$A$14577,'MONTHLY DATA'!$A186,'WEEKLY DATA'!$B$11:$B$14577,'MONTHLY DATA'!$B186)</f>
        <v>422.5</v>
      </c>
      <c r="GG186" s="78">
        <f>AVERAGEIFS('WEEKLY DATA'!GG$11:GG$14577,'WEEKLY DATA'!$A$11:$A$14577,'MONTHLY DATA'!$A186,'WEEKLY DATA'!$B$11:$B$14577,'MONTHLY DATA'!$B186)</f>
        <v>432.5</v>
      </c>
      <c r="GH186" s="78">
        <f>AVERAGEIFS('WEEKLY DATA'!GH$11:GH$14577,'WEEKLY DATA'!$A$11:$A$14577,'MONTHLY DATA'!$A186,'WEEKLY DATA'!$B$11:$B$14577,'MONTHLY DATA'!$B186)</f>
        <v>427.5</v>
      </c>
      <c r="GI186" s="211">
        <f t="shared" ref="GI186" si="250">GH186/GH185-1</f>
        <v>-1.2987012987012991E-2</v>
      </c>
      <c r="GJ186" s="78">
        <f>AVERAGEIFS('WEEKLY DATA'!GJ$11:GJ$14577,'WEEKLY DATA'!$A$11:$A$14577,'MONTHLY DATA'!$A186,'WEEKLY DATA'!$B$11:$B$14577,'MONTHLY DATA'!$B186)</f>
        <v>360</v>
      </c>
      <c r="GK186" s="78">
        <f>AVERAGEIFS('WEEKLY DATA'!GK$11:GK$14577,'WEEKLY DATA'!$A$11:$A$14577,'MONTHLY DATA'!$A186,'WEEKLY DATA'!$B$11:$B$14577,'MONTHLY DATA'!$B186)</f>
        <v>370</v>
      </c>
      <c r="GL186" s="78">
        <f>AVERAGEIFS('WEEKLY DATA'!GL$11:GL$14577,'WEEKLY DATA'!$A$11:$A$14577,'MONTHLY DATA'!$A186,'WEEKLY DATA'!$B$11:$B$14577,'MONTHLY DATA'!$B186)</f>
        <v>365</v>
      </c>
      <c r="GM186" s="211">
        <f t="shared" ref="GM186" si="251">GL186/GL185-1</f>
        <v>-2.0134228187919434E-2</v>
      </c>
      <c r="GN186" s="78">
        <f>AVERAGEIFS('WEEKLY DATA'!GN$11:GN$14577,'WEEKLY DATA'!$A$11:$A$14577,'MONTHLY DATA'!$A186,'WEEKLY DATA'!$B$11:$B$14577,'MONTHLY DATA'!$B186)</f>
        <v>656</v>
      </c>
      <c r="GO186" s="78">
        <f>AVERAGEIFS('WEEKLY DATA'!GO$11:GO$14577,'WEEKLY DATA'!$A$11:$A$14577,'MONTHLY DATA'!$A186,'WEEKLY DATA'!$B$11:$B$14577,'MONTHLY DATA'!$B186)</f>
        <v>666</v>
      </c>
      <c r="GP186" s="78">
        <f>AVERAGEIFS('WEEKLY DATA'!GP$11:GP$14577,'WEEKLY DATA'!$A$11:$A$14577,'MONTHLY DATA'!$A186,'WEEKLY DATA'!$B$11:$B$14577,'MONTHLY DATA'!$B186)</f>
        <v>661</v>
      </c>
      <c r="GQ186" s="211">
        <f t="shared" ref="GQ186" si="252">GP186/GP185-1</f>
        <v>2.4644549763033208E-3</v>
      </c>
      <c r="GR186" s="78"/>
    </row>
    <row r="187" spans="1:201" ht="15.75" x14ac:dyDescent="0.25">
      <c r="A187">
        <f t="shared" si="106"/>
        <v>9</v>
      </c>
      <c r="B187">
        <f t="shared" si="107"/>
        <v>2024</v>
      </c>
      <c r="C187" s="86">
        <v>45536</v>
      </c>
      <c r="D187" s="78">
        <f>AVERAGEIFS('WEEKLY DATA'!D$11:D$14577,'WEEKLY DATA'!$A$11:$A$14577,'MONTHLY DATA'!$A187,'WEEKLY DATA'!$B$11:$B$14577,'MONTHLY DATA'!$B187)</f>
        <v>303.75</v>
      </c>
      <c r="E187" s="78">
        <f>AVERAGEIFS('WEEKLY DATA'!E$11:E$14577,'WEEKLY DATA'!$A$11:$A$14577,'MONTHLY DATA'!$A187,'WEEKLY DATA'!$B$11:$B$14577,'MONTHLY DATA'!$B187)</f>
        <v>313.75</v>
      </c>
      <c r="F187" s="78">
        <f>AVERAGEIFS('WEEKLY DATA'!F$11:F$14577,'WEEKLY DATA'!$A$11:$A$14577,'MONTHLY DATA'!$A187,'WEEKLY DATA'!$B$11:$B$14577,'MONTHLY DATA'!$B187)</f>
        <v>308.75</v>
      </c>
      <c r="G187" s="211">
        <f t="shared" ref="G187" si="253">F187/F186-1</f>
        <v>-9.057437407952873E-2</v>
      </c>
      <c r="H187" s="169">
        <f>AVERAGEIFS('WEEKLY DATA'!H$11:H$14577,'WEEKLY DATA'!$A$11:$A$14577,'MONTHLY DATA'!$A187,'WEEKLY DATA'!$B$11:$B$14577,'MONTHLY DATA'!$B187)</f>
        <v>284.375</v>
      </c>
      <c r="I187" s="78">
        <f>AVERAGEIFS('WEEKLY DATA'!I$11:I$14577,'WEEKLY DATA'!$A$11:$A$14577,'MONTHLY DATA'!$A187,'WEEKLY DATA'!$B$11:$B$14577,'MONTHLY DATA'!$B187)</f>
        <v>294.375</v>
      </c>
      <c r="J187" s="78">
        <f>AVERAGEIFS('WEEKLY DATA'!J$11:J$14577,'WEEKLY DATA'!$A$11:$A$14577,'MONTHLY DATA'!$A187,'WEEKLY DATA'!$B$11:$B$14577,'MONTHLY DATA'!$B187)</f>
        <v>289.375</v>
      </c>
      <c r="K187" s="211">
        <f t="shared" ref="K187" si="254">J187/J186-1</f>
        <v>-0.13748137108792846</v>
      </c>
      <c r="L187" s="169">
        <f>AVERAGEIFS('WEEKLY DATA'!L$11:L$14577,'WEEKLY DATA'!$A$11:$A$14577,'MONTHLY DATA'!$A187,'WEEKLY DATA'!$B$11:$B$14577,'MONTHLY DATA'!$B187)</f>
        <v>410</v>
      </c>
      <c r="M187" s="78">
        <f>AVERAGEIFS('WEEKLY DATA'!M$11:M$14577,'WEEKLY DATA'!$A$11:$A$14577,'MONTHLY DATA'!$A187,'WEEKLY DATA'!$B$11:$B$14577,'MONTHLY DATA'!$B187)</f>
        <v>420</v>
      </c>
      <c r="N187" s="78">
        <f>AVERAGEIFS('WEEKLY DATA'!N$11:N$14577,'WEEKLY DATA'!$A$11:$A$14577,'MONTHLY DATA'!$A187,'WEEKLY DATA'!$B$11:$B$14577,'MONTHLY DATA'!$B187)</f>
        <v>415</v>
      </c>
      <c r="O187" s="211">
        <f t="shared" ref="O187" si="255">N187/N186-1</f>
        <v>-1.891252955082745E-2</v>
      </c>
      <c r="P187" s="169">
        <f>AVERAGEIFS('WEEKLY DATA'!P$11:P$14577,'WEEKLY DATA'!$A$11:$A$14577,'MONTHLY DATA'!$A187,'WEEKLY DATA'!$B$11:$B$14577,'MONTHLY DATA'!$B187)</f>
        <v>321.25</v>
      </c>
      <c r="Q187" s="78">
        <f>AVERAGEIFS('WEEKLY DATA'!Q$11:Q$14577,'WEEKLY DATA'!$A$11:$A$14577,'MONTHLY DATA'!$A187,'WEEKLY DATA'!$B$11:$B$14577,'MONTHLY DATA'!$B187)</f>
        <v>331.25</v>
      </c>
      <c r="R187" s="78">
        <f>AVERAGEIFS('WEEKLY DATA'!R$11:R$14577,'WEEKLY DATA'!$A$11:$A$14577,'MONTHLY DATA'!$A187,'WEEKLY DATA'!$B$11:$B$14577,'MONTHLY DATA'!$B187)</f>
        <v>326.25</v>
      </c>
      <c r="S187" s="211">
        <f t="shared" ref="S187" si="256">R187/R186-1</f>
        <v>-2.6119402985074647E-2</v>
      </c>
      <c r="T187" s="169">
        <f>AVERAGEIFS('WEEKLY DATA'!T$11:T$14577,'WEEKLY DATA'!$A$11:$A$14577,'MONTHLY DATA'!$A187,'WEEKLY DATA'!$B$11:$B$14577,'MONTHLY DATA'!$B187)</f>
        <v>325.625</v>
      </c>
      <c r="U187" s="78">
        <f>AVERAGEIFS('WEEKLY DATA'!U$11:U$14577,'WEEKLY DATA'!$A$11:$A$14577,'MONTHLY DATA'!$A187,'WEEKLY DATA'!$B$11:$B$14577,'MONTHLY DATA'!$B187)</f>
        <v>335.625</v>
      </c>
      <c r="V187" s="78">
        <f>AVERAGEIFS('WEEKLY DATA'!V$11:V$14577,'WEEKLY DATA'!$A$11:$A$14577,'MONTHLY DATA'!$A187,'WEEKLY DATA'!$B$11:$B$14577,'MONTHLY DATA'!$B187)</f>
        <v>330.625</v>
      </c>
      <c r="W187" s="211">
        <f t="shared" ref="W187" si="257">V187/V186-1</f>
        <v>-5.4005722460658045E-2</v>
      </c>
      <c r="X187" s="169">
        <f>AVERAGEIFS('WEEKLY DATA'!X$11:X$14577,'WEEKLY DATA'!$A$11:$A$14577,'MONTHLY DATA'!$A187,'WEEKLY DATA'!$B$11:$B$14577,'MONTHLY DATA'!$B187)</f>
        <v>303.75</v>
      </c>
      <c r="Y187" s="78">
        <f>AVERAGEIFS('WEEKLY DATA'!Y$11:Y$14577,'WEEKLY DATA'!$A$11:$A$14577,'MONTHLY DATA'!$A187,'WEEKLY DATA'!$B$11:$B$14577,'MONTHLY DATA'!$B187)</f>
        <v>313.75</v>
      </c>
      <c r="Z187" s="78">
        <f>AVERAGEIFS('WEEKLY DATA'!Z$11:Z$14577,'WEEKLY DATA'!$A$11:$A$14577,'MONTHLY DATA'!$A187,'WEEKLY DATA'!$B$11:$B$14577,'MONTHLY DATA'!$B187)</f>
        <v>308.75</v>
      </c>
      <c r="AA187" s="211">
        <f t="shared" ref="AA187" si="258">Z187/Z186-1</f>
        <v>-0.10636758321273521</v>
      </c>
      <c r="AB187" s="169">
        <f>AVERAGEIFS('WEEKLY DATA'!AB$11:AB$14577,'WEEKLY DATA'!$A$11:$A$14577,'MONTHLY DATA'!$A187,'WEEKLY DATA'!$B$11:$B$14577,'MONTHLY DATA'!$B187)</f>
        <v>385</v>
      </c>
      <c r="AC187" s="78">
        <f>AVERAGEIFS('WEEKLY DATA'!AC$11:AC$14577,'WEEKLY DATA'!$A$11:$A$14577,'MONTHLY DATA'!$A187,'WEEKLY DATA'!$B$11:$B$14577,'MONTHLY DATA'!$B187)</f>
        <v>395</v>
      </c>
      <c r="AD187" s="78">
        <f>AVERAGEIFS('WEEKLY DATA'!AD$11:AD$14577,'WEEKLY DATA'!$A$11:$A$14577,'MONTHLY DATA'!$A187,'WEEKLY DATA'!$B$11:$B$14577,'MONTHLY DATA'!$B187)</f>
        <v>390</v>
      </c>
      <c r="AE187" s="211">
        <f t="shared" ref="AE187" si="259">AD187/AD186-1</f>
        <v>-2.010050251256279E-2</v>
      </c>
      <c r="AF187" s="169">
        <f>AVERAGEIFS('WEEKLY DATA'!AF$11:AF$14577,'WEEKLY DATA'!$A$11:$A$14577,'MONTHLY DATA'!$A187,'WEEKLY DATA'!$B$11:$B$14577,'MONTHLY DATA'!$B187)</f>
        <v>320.625</v>
      </c>
      <c r="AG187" s="78">
        <f>AVERAGEIFS('WEEKLY DATA'!AG$11:AG$14577,'WEEKLY DATA'!$A$11:$A$14577,'MONTHLY DATA'!$A187,'WEEKLY DATA'!$B$11:$B$14577,'MONTHLY DATA'!$B187)</f>
        <v>330.625</v>
      </c>
      <c r="AH187" s="78">
        <f>AVERAGEIFS('WEEKLY DATA'!AH$11:AH$14577,'WEEKLY DATA'!$A$11:$A$14577,'MONTHLY DATA'!$A187,'WEEKLY DATA'!$B$11:$B$14577,'MONTHLY DATA'!$B187)</f>
        <v>325.625</v>
      </c>
      <c r="AI187" s="211">
        <f t="shared" ref="AI187" si="260">AH187/AH186-1</f>
        <v>-2.2147147147147161E-2</v>
      </c>
      <c r="AJ187" s="169">
        <f>AVERAGEIFS('WEEKLY DATA'!AJ$11:AJ$14577,'WEEKLY DATA'!$A$11:$A$14577,'MONTHLY DATA'!$A187,'WEEKLY DATA'!$B$11:$B$14577,'MONTHLY DATA'!$B187)</f>
        <v>311.25</v>
      </c>
      <c r="AK187" s="78">
        <f>AVERAGEIFS('WEEKLY DATA'!AK$11:AK$14577,'WEEKLY DATA'!$A$11:$A$14577,'MONTHLY DATA'!$A187,'WEEKLY DATA'!$B$11:$B$14577,'MONTHLY DATA'!$B187)</f>
        <v>321.25</v>
      </c>
      <c r="AL187" s="78">
        <f>AVERAGEIFS('WEEKLY DATA'!AL$11:AL$14577,'WEEKLY DATA'!$A$11:$A$14577,'MONTHLY DATA'!$A187,'WEEKLY DATA'!$B$11:$B$14577,'MONTHLY DATA'!$B187)</f>
        <v>316.25</v>
      </c>
      <c r="AM187" s="212">
        <f t="shared" ref="AM187" si="261">AL187/AL186-1</f>
        <v>-5.0300300300300305E-2</v>
      </c>
      <c r="AN187" s="169">
        <f>AVERAGEIFS('WEEKLY DATA'!AN$11:AN$14577,'WEEKLY DATA'!$A$11:$A$14577,'MONTHLY DATA'!$A187,'WEEKLY DATA'!$B$11:$B$14577,'MONTHLY DATA'!$B187)</f>
        <v>260.625</v>
      </c>
      <c r="AO187" s="78">
        <f>AVERAGEIFS('WEEKLY DATA'!AO$11:AO$14577,'WEEKLY DATA'!$A$11:$A$14577,'MONTHLY DATA'!$A187,'WEEKLY DATA'!$B$11:$B$14577,'MONTHLY DATA'!$B187)</f>
        <v>270.625</v>
      </c>
      <c r="AP187" s="78">
        <f>AVERAGEIFS('WEEKLY DATA'!AP$11:AP$14577,'WEEKLY DATA'!$A$11:$A$14577,'MONTHLY DATA'!$A187,'WEEKLY DATA'!$B$11:$B$14577,'MONTHLY DATA'!$B187)</f>
        <v>265.625</v>
      </c>
      <c r="AQ187" s="211">
        <f t="shared" ref="AQ187" si="262">AP187/AP186-1</f>
        <v>-0.1472712680577849</v>
      </c>
      <c r="AR187" s="169">
        <f>AVERAGEIFS('WEEKLY DATA'!AR$11:AR$14577,'WEEKLY DATA'!$A$11:$A$14577,'MONTHLY DATA'!$A187,'WEEKLY DATA'!$B$11:$B$14577,'MONTHLY DATA'!$B187)</f>
        <v>410</v>
      </c>
      <c r="AS187" s="78">
        <f>AVERAGEIFS('WEEKLY DATA'!AS$11:AS$14577,'WEEKLY DATA'!$A$11:$A$14577,'MONTHLY DATA'!$A187,'WEEKLY DATA'!$B$11:$B$14577,'MONTHLY DATA'!$B187)</f>
        <v>420</v>
      </c>
      <c r="AT187" s="78">
        <f>AVERAGEIFS('WEEKLY DATA'!AT$11:AT$14577,'WEEKLY DATA'!$A$11:$A$14577,'MONTHLY DATA'!$A187,'WEEKLY DATA'!$B$11:$B$14577,'MONTHLY DATA'!$B187)</f>
        <v>415</v>
      </c>
      <c r="AU187" s="211">
        <f t="shared" ref="AU187" si="263">AT187/AT186-1</f>
        <v>-1.891252955082745E-2</v>
      </c>
      <c r="AV187" s="169">
        <f>AVERAGEIFS('WEEKLY DATA'!AV$11:AV$14577,'WEEKLY DATA'!$A$11:$A$14577,'MONTHLY DATA'!$A187,'WEEKLY DATA'!$B$11:$B$14577,'MONTHLY DATA'!$B187)</f>
        <v>295.625</v>
      </c>
      <c r="AW187" s="78">
        <f>AVERAGEIFS('WEEKLY DATA'!AW$11:AW$14577,'WEEKLY DATA'!$A$11:$A$14577,'MONTHLY DATA'!$A187,'WEEKLY DATA'!$B$11:$B$14577,'MONTHLY DATA'!$B187)</f>
        <v>305.625</v>
      </c>
      <c r="AX187" s="78">
        <f>AVERAGEIFS('WEEKLY DATA'!AX$11:AX$14577,'WEEKLY DATA'!$A$11:$A$14577,'MONTHLY DATA'!$A187,'WEEKLY DATA'!$B$11:$B$14577,'MONTHLY DATA'!$B187)</f>
        <v>300.625</v>
      </c>
      <c r="AY187" s="211">
        <f t="shared" ref="AY187" si="264">AX187/AX186-1</f>
        <v>-5.0157977883096394E-2</v>
      </c>
      <c r="AZ187" s="169">
        <f>AVERAGEIFS('WEEKLY DATA'!AZ$11:AZ$14577,'WEEKLY DATA'!$A$11:$A$14577,'MONTHLY DATA'!$A187,'WEEKLY DATA'!$B$11:$B$14577,'MONTHLY DATA'!$B187)</f>
        <v>303.75</v>
      </c>
      <c r="BA187" s="78">
        <f>AVERAGEIFS('WEEKLY DATA'!BA$11:BA$14577,'WEEKLY DATA'!$A$11:$A$14577,'MONTHLY DATA'!$A187,'WEEKLY DATA'!$B$11:$B$14577,'MONTHLY DATA'!$B187)</f>
        <v>313.75</v>
      </c>
      <c r="BB187" s="78">
        <f>AVERAGEIFS('WEEKLY DATA'!BB$11:BB$14577,'WEEKLY DATA'!$A$11:$A$14577,'MONTHLY DATA'!$A187,'WEEKLY DATA'!$B$11:$B$14577,'MONTHLY DATA'!$B187)</f>
        <v>308.75</v>
      </c>
      <c r="BC187" s="211">
        <f t="shared" ref="BC187" si="265">BB187/BB186-1</f>
        <v>-2.4486571879936858E-2</v>
      </c>
      <c r="BD187" s="169">
        <f>AVERAGEIFS('WEEKLY DATA'!BD$11:BD$14577,'WEEKLY DATA'!$A$11:$A$14577,'MONTHLY DATA'!$A187,'WEEKLY DATA'!$B$11:$B$14577,'MONTHLY DATA'!$B187)</f>
        <v>264.375</v>
      </c>
      <c r="BE187" s="78">
        <f>AVERAGEIFS('WEEKLY DATA'!BE$11:BE$14577,'WEEKLY DATA'!$A$11:$A$14577,'MONTHLY DATA'!$A187,'WEEKLY DATA'!$B$11:$B$14577,'MONTHLY DATA'!$B187)</f>
        <v>274.375</v>
      </c>
      <c r="BF187" s="78">
        <f>AVERAGEIFS('WEEKLY DATA'!BF$11:BF$14577,'WEEKLY DATA'!$A$11:$A$14577,'MONTHLY DATA'!$A187,'WEEKLY DATA'!$B$11:$B$14577,'MONTHLY DATA'!$B187)</f>
        <v>269.375</v>
      </c>
      <c r="BG187" s="211">
        <f t="shared" ref="BG187" si="266">BF187/BF186-1</f>
        <v>-7.5900514579759881E-2</v>
      </c>
      <c r="BH187" s="169">
        <f>AVERAGEIFS('WEEKLY DATA'!BH$11:BH$14577,'WEEKLY DATA'!$A$11:$A$14577,'MONTHLY DATA'!$A187,'WEEKLY DATA'!$B$11:$B$14577,'MONTHLY DATA'!$B187)</f>
        <v>375</v>
      </c>
      <c r="BI187" s="78">
        <f>AVERAGEIFS('WEEKLY DATA'!BI$11:BI$14577,'WEEKLY DATA'!$A$11:$A$14577,'MONTHLY DATA'!$A187,'WEEKLY DATA'!$B$11:$B$14577,'MONTHLY DATA'!$B187)</f>
        <v>385</v>
      </c>
      <c r="BJ187" s="78">
        <f>AVERAGEIFS('WEEKLY DATA'!BJ$11:BJ$14577,'WEEKLY DATA'!$A$11:$A$14577,'MONTHLY DATA'!$A187,'WEEKLY DATA'!$B$11:$B$14577,'MONTHLY DATA'!$B187)</f>
        <v>380</v>
      </c>
      <c r="BK187" s="211">
        <f t="shared" ref="BK187" si="267">BJ187/BJ186-1</f>
        <v>-2.0618556701030966E-2</v>
      </c>
      <c r="BL187" s="169">
        <f>AVERAGEIFS('WEEKLY DATA'!BL$11:BL$14577,'WEEKLY DATA'!$A$11:$A$14577,'MONTHLY DATA'!$A187,'WEEKLY DATA'!$B$11:$B$14577,'MONTHLY DATA'!$B187)</f>
        <v>316.25</v>
      </c>
      <c r="BM187" s="78">
        <f>AVERAGEIFS('WEEKLY DATA'!BM$11:BM$14577,'WEEKLY DATA'!$A$11:$A$14577,'MONTHLY DATA'!$A187,'WEEKLY DATA'!$B$11:$B$14577,'MONTHLY DATA'!$B187)</f>
        <v>326.25</v>
      </c>
      <c r="BN187" s="78">
        <f>AVERAGEIFS('WEEKLY DATA'!BN$11:BN$14577,'WEEKLY DATA'!$A$11:$A$14577,'MONTHLY DATA'!$A187,'WEEKLY DATA'!$B$11:$B$14577,'MONTHLY DATA'!$B187)</f>
        <v>321.25</v>
      </c>
      <c r="BO187" s="211">
        <f t="shared" ref="BO187" si="268">BN187/BN186-1</f>
        <v>-6.88405797101449E-2</v>
      </c>
      <c r="BP187" s="78">
        <f>AVERAGEIFS('WEEKLY DATA'!BP$11:BP$14577,'WEEKLY DATA'!$A$11:$A$14577,'MONTHLY DATA'!$A187,'WEEKLY DATA'!$B$11:$B$14577,'MONTHLY DATA'!$B187)</f>
        <v>328.75</v>
      </c>
      <c r="BQ187" s="78">
        <f>AVERAGEIFS('WEEKLY DATA'!BQ$11:BQ$14577,'WEEKLY DATA'!$A$11:$A$14577,'MONTHLY DATA'!$A187,'WEEKLY DATA'!$B$11:$B$14577,'MONTHLY DATA'!$B187)</f>
        <v>338.75</v>
      </c>
      <c r="BR187" s="78">
        <f>AVERAGEIFS('WEEKLY DATA'!BR$11:BR$14577,'WEEKLY DATA'!$A$11:$A$14577,'MONTHLY DATA'!$A187,'WEEKLY DATA'!$B$11:$B$14577,'MONTHLY DATA'!$B187)</f>
        <v>333.75</v>
      </c>
      <c r="BS187" s="211">
        <f t="shared" ref="BS187" si="269">BR187/BR186-1</f>
        <v>-1.982378854625555E-2</v>
      </c>
      <c r="BT187" s="78">
        <f>AVERAGEIFS('WEEKLY DATA'!BT$11:BT$14577,'WEEKLY DATA'!$A$11:$A$14577,'MONTHLY DATA'!$A187,'WEEKLY DATA'!$B$11:$B$14577,'MONTHLY DATA'!$B187)</f>
        <v>273.75</v>
      </c>
      <c r="BU187" s="78">
        <f>AVERAGEIFS('WEEKLY DATA'!BU$11:BU$14577,'WEEKLY DATA'!$A$11:$A$14577,'MONTHLY DATA'!$A187,'WEEKLY DATA'!$B$11:$B$14577,'MONTHLY DATA'!$B187)</f>
        <v>283.75</v>
      </c>
      <c r="BV187" s="78">
        <f>AVERAGEIFS('WEEKLY DATA'!BV$11:BV$14577,'WEEKLY DATA'!$A$11:$A$14577,'MONTHLY DATA'!$A187,'WEEKLY DATA'!$B$11:$B$14577,'MONTHLY DATA'!$B187)</f>
        <v>278.75</v>
      </c>
      <c r="BW187" s="211">
        <f t="shared" ref="BW187" si="270">BV187/BV186-1</f>
        <v>-4.3739279588336233E-2</v>
      </c>
      <c r="BX187" s="78">
        <f>AVERAGEIFS('WEEKLY DATA'!BX$11:BX$14577,'WEEKLY DATA'!$A$11:$A$14577,'MONTHLY DATA'!$A187,'WEEKLY DATA'!$B$11:$B$14577,'MONTHLY DATA'!$B187)</f>
        <v>335</v>
      </c>
      <c r="BY187" s="78">
        <f>AVERAGEIFS('WEEKLY DATA'!BY$11:BY$14577,'WEEKLY DATA'!$A$11:$A$14577,'MONTHLY DATA'!$A187,'WEEKLY DATA'!$B$11:$B$14577,'MONTHLY DATA'!$B187)</f>
        <v>345</v>
      </c>
      <c r="BZ187" s="78">
        <f>AVERAGEIFS('WEEKLY DATA'!BZ$11:BZ$14577,'WEEKLY DATA'!$A$11:$A$14577,'MONTHLY DATA'!$A187,'WEEKLY DATA'!$B$11:$B$14577,'MONTHLY DATA'!$B187)</f>
        <v>340</v>
      </c>
      <c r="CA187" s="211">
        <f t="shared" ref="CA187" si="271">BZ187/BZ186-1</f>
        <v>-4.2253521126760618E-2</v>
      </c>
      <c r="CB187" s="78">
        <f>AVERAGEIFS('WEEKLY DATA'!CB$11:CB$14577,'WEEKLY DATA'!$A$11:$A$14577,'MONTHLY DATA'!$A187,'WEEKLY DATA'!$B$11:$B$14577,'MONTHLY DATA'!$B187)</f>
        <v>533.75</v>
      </c>
      <c r="CC187" s="78">
        <f>AVERAGEIFS('WEEKLY DATA'!CC$11:CC$14577,'WEEKLY DATA'!$A$11:$A$14577,'MONTHLY DATA'!$A187,'WEEKLY DATA'!$B$11:$B$14577,'MONTHLY DATA'!$B187)</f>
        <v>543.75</v>
      </c>
      <c r="CD187" s="78">
        <f>AVERAGEIFS('WEEKLY DATA'!CD$11:CD$14577,'WEEKLY DATA'!$A$11:$A$14577,'MONTHLY DATA'!$A187,'WEEKLY DATA'!$B$11:$B$14577,'MONTHLY DATA'!$B187)</f>
        <v>538.75</v>
      </c>
      <c r="CE187" s="211">
        <f t="shared" ref="CE187" si="272">CD187/CD186-1</f>
        <v>-1.3278388278388231E-2</v>
      </c>
      <c r="CF187" s="78">
        <f>AVERAGEIFS('WEEKLY DATA'!CF$11:CF$14577,'WEEKLY DATA'!$A$11:$A$14577,'MONTHLY DATA'!$A187,'WEEKLY DATA'!$B$11:$B$14577,'MONTHLY DATA'!$B187)</f>
        <v>320.625</v>
      </c>
      <c r="CG187" s="78">
        <f>AVERAGEIFS('WEEKLY DATA'!CG$11:CG$14577,'WEEKLY DATA'!$A$11:$A$14577,'MONTHLY DATA'!$A187,'WEEKLY DATA'!$B$11:$B$14577,'MONTHLY DATA'!$B187)</f>
        <v>330.625</v>
      </c>
      <c r="CH187" s="78">
        <f>AVERAGEIFS('WEEKLY DATA'!CH$11:CH$14577,'WEEKLY DATA'!$A$11:$A$14577,'MONTHLY DATA'!$A187,'WEEKLY DATA'!$B$11:$B$14577,'MONTHLY DATA'!$B187)</f>
        <v>325.625</v>
      </c>
      <c r="CI187" s="211">
        <f t="shared" ref="CI187" si="273">CH187/CH186-1</f>
        <v>-2.5074850299401152E-2</v>
      </c>
      <c r="CJ187" s="78">
        <f>AVERAGEIFS('WEEKLY DATA'!CJ$11:CJ$14577,'WEEKLY DATA'!$A$11:$A$14577,'MONTHLY DATA'!$A187,'WEEKLY DATA'!$B$11:$B$14577,'MONTHLY DATA'!$B187)</f>
        <v>299.375</v>
      </c>
      <c r="CK187" s="78">
        <f>AVERAGEIFS('WEEKLY DATA'!CK$11:CK$14577,'WEEKLY DATA'!$A$11:$A$14577,'MONTHLY DATA'!$A187,'WEEKLY DATA'!$B$11:$B$14577,'MONTHLY DATA'!$B187)</f>
        <v>309.375</v>
      </c>
      <c r="CL187" s="78">
        <f>AVERAGEIFS('WEEKLY DATA'!CL$11:CL$14577,'WEEKLY DATA'!$A$11:$A$14577,'MONTHLY DATA'!$A187,'WEEKLY DATA'!$B$11:$B$14577,'MONTHLY DATA'!$B187)</f>
        <v>304.375</v>
      </c>
      <c r="CM187" s="211">
        <f t="shared" ref="CM187" si="274">CL187/CL186-1</f>
        <v>-5.3265940902021747E-2</v>
      </c>
      <c r="CN187" s="78">
        <f>AVERAGEIFS('WEEKLY DATA'!CN$11:CN$14577,'WEEKLY DATA'!$A$11:$A$14577,'MONTHLY DATA'!$A187,'WEEKLY DATA'!$B$11:$B$14577,'MONTHLY DATA'!$B187)</f>
        <v>335</v>
      </c>
      <c r="CO187" s="78">
        <f>AVERAGEIFS('WEEKLY DATA'!CO$11:CO$14577,'WEEKLY DATA'!$A$11:$A$14577,'MONTHLY DATA'!$A187,'WEEKLY DATA'!$B$11:$B$14577,'MONTHLY DATA'!$B187)</f>
        <v>345</v>
      </c>
      <c r="CP187" s="78">
        <f>AVERAGEIFS('WEEKLY DATA'!CP$11:CP$14577,'WEEKLY DATA'!$A$11:$A$14577,'MONTHLY DATA'!$A187,'WEEKLY DATA'!$B$11:$B$14577,'MONTHLY DATA'!$B187)</f>
        <v>340</v>
      </c>
      <c r="CQ187" s="211">
        <f t="shared" ref="CQ187" si="275">CP187/CP186-1</f>
        <v>-4.2253521126760618E-2</v>
      </c>
      <c r="CR187" s="78">
        <f>AVERAGEIFS('WEEKLY DATA'!CR$11:CR$14577,'WEEKLY DATA'!$A$11:$A$14577,'MONTHLY DATA'!$A187,'WEEKLY DATA'!$B$11:$B$14577,'MONTHLY DATA'!$B187)</f>
        <v>543.75</v>
      </c>
      <c r="CS187" s="78">
        <f>AVERAGEIFS('WEEKLY DATA'!CS$11:CS$14577,'WEEKLY DATA'!$A$11:$A$14577,'MONTHLY DATA'!$A187,'WEEKLY DATA'!$B$11:$B$14577,'MONTHLY DATA'!$B187)</f>
        <v>553.75</v>
      </c>
      <c r="CT187" s="78">
        <f>AVERAGEIFS('WEEKLY DATA'!CT$11:CT$14577,'WEEKLY DATA'!$A$11:$A$14577,'MONTHLY DATA'!$A187,'WEEKLY DATA'!$B$11:$B$14577,'MONTHLY DATA'!$B187)</f>
        <v>548.75</v>
      </c>
      <c r="CU187" s="211">
        <f t="shared" ref="CU187" si="276">CT187/CT186-1</f>
        <v>-1.3039568345323715E-2</v>
      </c>
      <c r="CV187" s="169">
        <f>AVERAGEIFS('WEEKLY DATA'!CV$11:CV$14577,'WEEKLY DATA'!$A$11:$A$14577,'MONTHLY DATA'!$A187,'WEEKLY DATA'!$B$11:$B$14577,'MONTHLY DATA'!$B187)</f>
        <v>346.875</v>
      </c>
      <c r="CW187" s="78">
        <f>AVERAGEIFS('WEEKLY DATA'!CW$11:CW$14577,'WEEKLY DATA'!$A$11:$A$14577,'MONTHLY DATA'!$A187,'WEEKLY DATA'!$B$11:$B$14577,'MONTHLY DATA'!$B187)</f>
        <v>356.875</v>
      </c>
      <c r="CX187" s="78">
        <f>AVERAGEIFS('WEEKLY DATA'!CX$11:CX$14577,'WEEKLY DATA'!$A$11:$A$14577,'MONTHLY DATA'!$A187,'WEEKLY DATA'!$B$11:$B$14577,'MONTHLY DATA'!$B187)</f>
        <v>351.875</v>
      </c>
      <c r="CY187" s="211">
        <f t="shared" ref="CY187" si="277">CX187/CX186-1</f>
        <v>2.49287749287741E-3</v>
      </c>
      <c r="CZ187" s="169">
        <f>AVERAGEIFS('WEEKLY DATA'!CZ$11:CZ$14577,'WEEKLY DATA'!$A$11:$A$14577,'MONTHLY DATA'!$A187,'WEEKLY DATA'!$B$11:$B$14577,'MONTHLY DATA'!$B187)</f>
        <v>322.5</v>
      </c>
      <c r="DA187" s="78">
        <f>AVERAGEIFS('WEEKLY DATA'!DA$11:DA$14577,'WEEKLY DATA'!$A$11:$A$14577,'MONTHLY DATA'!$A187,'WEEKLY DATA'!$B$11:$B$14577,'MONTHLY DATA'!$B187)</f>
        <v>332.5</v>
      </c>
      <c r="DB187" s="78">
        <f>AVERAGEIFS('WEEKLY DATA'!DB$11:DB$14577,'WEEKLY DATA'!$A$11:$A$14577,'MONTHLY DATA'!$A187,'WEEKLY DATA'!$B$11:$B$14577,'MONTHLY DATA'!$B187)</f>
        <v>327.5</v>
      </c>
      <c r="DC187" s="211">
        <f t="shared" ref="DC187" si="278">DB187/DB186-1</f>
        <v>-2.9629629629629672E-2</v>
      </c>
      <c r="DD187" s="78">
        <f>AVERAGEIFS('WEEKLY DATA'!DD$11:DD$14577,'WEEKLY DATA'!$A$11:$A$14577,'MONTHLY DATA'!$A187,'WEEKLY DATA'!$B$11:$B$14577,'MONTHLY DATA'!$B187)</f>
        <v>335</v>
      </c>
      <c r="DE187" s="78">
        <f>AVERAGEIFS('WEEKLY DATA'!DE$11:DE$14577,'WEEKLY DATA'!$A$11:$A$14577,'MONTHLY DATA'!$A187,'WEEKLY DATA'!$B$11:$B$14577,'MONTHLY DATA'!$B187)</f>
        <v>345</v>
      </c>
      <c r="DF187" s="78">
        <f>AVERAGEIFS('WEEKLY DATA'!DF$11:DF$14577,'WEEKLY DATA'!$A$11:$A$14577,'MONTHLY DATA'!$A187,'WEEKLY DATA'!$B$11:$B$14577,'MONTHLY DATA'!$B187)</f>
        <v>340</v>
      </c>
      <c r="DG187" s="211">
        <f t="shared" ref="DG187" si="279">DF187/DF186-1</f>
        <v>-4.2253521126760618E-2</v>
      </c>
      <c r="DH187" s="78">
        <f>AVERAGEIFS('WEEKLY DATA'!DH$11:DH$14577,'WEEKLY DATA'!$A$11:$A$14577,'MONTHLY DATA'!$A187,'WEEKLY DATA'!$B$11:$B$14577,'MONTHLY DATA'!$B187)</f>
        <v>558.75</v>
      </c>
      <c r="DI187" s="78">
        <f>AVERAGEIFS('WEEKLY DATA'!DI$11:DI$14577,'WEEKLY DATA'!$A$11:$A$14577,'MONTHLY DATA'!$A187,'WEEKLY DATA'!$B$11:$B$14577,'MONTHLY DATA'!$B187)</f>
        <v>568.75</v>
      </c>
      <c r="DJ187" s="78">
        <f>AVERAGEIFS('WEEKLY DATA'!DJ$11:DJ$14577,'WEEKLY DATA'!$A$11:$A$14577,'MONTHLY DATA'!$A187,'WEEKLY DATA'!$B$11:$B$14577,'MONTHLY DATA'!$B187)</f>
        <v>563.75</v>
      </c>
      <c r="DK187" s="211">
        <f t="shared" ref="DK187" si="280">DJ187/DJ186-1</f>
        <v>-1.2697022767075294E-2</v>
      </c>
      <c r="DL187" s="169">
        <f>AVERAGEIFS('WEEKLY DATA'!DL$11:DL$14577,'WEEKLY DATA'!$A$11:$A$14577,'MONTHLY DATA'!$A187,'WEEKLY DATA'!$B$11:$B$14577,'MONTHLY DATA'!$B187)</f>
        <v>301.25</v>
      </c>
      <c r="DM187" s="78">
        <f>AVERAGEIFS('WEEKLY DATA'!DM$11:DM$14577,'WEEKLY DATA'!$A$11:$A$14577,'MONTHLY DATA'!$A187,'WEEKLY DATA'!$B$11:$B$14577,'MONTHLY DATA'!$B187)</f>
        <v>311.25</v>
      </c>
      <c r="DN187" s="78">
        <f>AVERAGEIFS('WEEKLY DATA'!DN$11:DN$14577,'WEEKLY DATA'!$A$11:$A$14577,'MONTHLY DATA'!$A187,'WEEKLY DATA'!$B$11:$B$14577,'MONTHLY DATA'!$B187)</f>
        <v>306.25</v>
      </c>
      <c r="DO187" s="211">
        <f t="shared" ref="DO187" si="281">DN187/DN186-1</f>
        <v>1.5754560530679917E-2</v>
      </c>
      <c r="DP187" s="78">
        <f>AVERAGEIFS('WEEKLY DATA'!DP$11:DP$14577,'WEEKLY DATA'!$A$11:$A$14577,'MONTHLY DATA'!$A187,'WEEKLY DATA'!$B$11:$B$14577,'MONTHLY DATA'!$B187)</f>
        <v>296.25</v>
      </c>
      <c r="DQ187" s="78">
        <f>AVERAGEIFS('WEEKLY DATA'!DQ$11:DQ$14577,'WEEKLY DATA'!$A$11:$A$14577,'MONTHLY DATA'!$A187,'WEEKLY DATA'!$B$11:$B$14577,'MONTHLY DATA'!$B187)</f>
        <v>306.25</v>
      </c>
      <c r="DR187" s="78">
        <f>AVERAGEIFS('WEEKLY DATA'!DR$11:DR$14577,'WEEKLY DATA'!$A$11:$A$14577,'MONTHLY DATA'!$A187,'WEEKLY DATA'!$B$11:$B$14577,'MONTHLY DATA'!$B187)</f>
        <v>301.25</v>
      </c>
      <c r="DS187" s="211">
        <f t="shared" ref="DS187" si="282">DR187/DR186-1</f>
        <v>-5.564263322884011E-2</v>
      </c>
      <c r="DT187" s="78">
        <f>AVERAGEIFS('WEEKLY DATA'!DT$11:DT$14577,'WEEKLY DATA'!$A$11:$A$14577,'MONTHLY DATA'!$A187,'WEEKLY DATA'!$B$11:$B$14577,'MONTHLY DATA'!$B187)</f>
        <v>335</v>
      </c>
      <c r="DU187" s="78">
        <f>AVERAGEIFS('WEEKLY DATA'!DU$11:DU$14577,'WEEKLY DATA'!$A$11:$A$14577,'MONTHLY DATA'!$A187,'WEEKLY DATA'!$B$11:$B$14577,'MONTHLY DATA'!$B187)</f>
        <v>345</v>
      </c>
      <c r="DV187" s="78">
        <f>AVERAGEIFS('WEEKLY DATA'!DV$11:DV$14577,'WEEKLY DATA'!$A$11:$A$14577,'MONTHLY DATA'!$A187,'WEEKLY DATA'!$B$11:$B$14577,'MONTHLY DATA'!$B187)</f>
        <v>340</v>
      </c>
      <c r="DW187" s="211">
        <f t="shared" ref="DW187" si="283">DV187/DV186-1</f>
        <v>-4.2253521126760618E-2</v>
      </c>
      <c r="DX187" s="78">
        <f>AVERAGEIFS('WEEKLY DATA'!DX$11:DX$14577,'WEEKLY DATA'!$A$11:$A$14577,'MONTHLY DATA'!$A187,'WEEKLY DATA'!$B$11:$B$14577,'MONTHLY DATA'!$B187)</f>
        <v>543.75</v>
      </c>
      <c r="DY187" s="78">
        <f>AVERAGEIFS('WEEKLY DATA'!DY$11:DY$14577,'WEEKLY DATA'!$A$11:$A$14577,'MONTHLY DATA'!$A187,'WEEKLY DATA'!$B$11:$B$14577,'MONTHLY DATA'!$B187)</f>
        <v>553.75</v>
      </c>
      <c r="DZ187" s="78">
        <f>AVERAGEIFS('WEEKLY DATA'!DZ$11:DZ$14577,'WEEKLY DATA'!$A$11:$A$14577,'MONTHLY DATA'!$A187,'WEEKLY DATA'!$B$11:$B$14577,'MONTHLY DATA'!$B187)</f>
        <v>548.75</v>
      </c>
      <c r="EA187" s="211">
        <f t="shared" ref="EA187" si="284">DZ187/DZ186-1</f>
        <v>-1.3039568345323715E-2</v>
      </c>
      <c r="EB187" s="78">
        <f>AVERAGEIFS('WEEKLY DATA'!EB$11:EB$14577,'WEEKLY DATA'!$A$11:$A$14577,'MONTHLY DATA'!$A187,'WEEKLY DATA'!$B$11:$B$14577,'MONTHLY DATA'!$B187)</f>
        <v>341.25</v>
      </c>
      <c r="EC187" s="78">
        <f>AVERAGEIFS('WEEKLY DATA'!EC$11:EC$14577,'WEEKLY DATA'!$A$11:$A$14577,'MONTHLY DATA'!$A187,'WEEKLY DATA'!$B$11:$B$14577,'MONTHLY DATA'!$B187)</f>
        <v>351.25</v>
      </c>
      <c r="ED187" s="78">
        <f>AVERAGEIFS('WEEKLY DATA'!ED$11:ED$14577,'WEEKLY DATA'!$A$11:$A$14577,'MONTHLY DATA'!$A187,'WEEKLY DATA'!$B$11:$B$14577,'MONTHLY DATA'!$B187)</f>
        <v>346.25</v>
      </c>
      <c r="EE187" s="211">
        <f t="shared" ref="EE187" si="285">ED187/ED186-1</f>
        <v>-7.8796561604584925E-3</v>
      </c>
      <c r="EF187" s="169">
        <f>AVERAGEIFS('WEEKLY DATA'!EF$11:EF$14577,'WEEKLY DATA'!$A$11:$A$14577,'MONTHLY DATA'!$A187,'WEEKLY DATA'!$B$11:$B$14577,'MONTHLY DATA'!$B187)</f>
        <v>310.625</v>
      </c>
      <c r="EG187" s="78">
        <f>AVERAGEIFS('WEEKLY DATA'!EG$11:EG$14577,'WEEKLY DATA'!$A$11:$A$14577,'MONTHLY DATA'!$A187,'WEEKLY DATA'!$B$11:$B$14577,'MONTHLY DATA'!$B187)</f>
        <v>320.625</v>
      </c>
      <c r="EH187" s="78">
        <f>AVERAGEIFS('WEEKLY DATA'!EH$11:EH$14577,'WEEKLY DATA'!$A$11:$A$14577,'MONTHLY DATA'!$A187,'WEEKLY DATA'!$B$11:$B$14577,'MONTHLY DATA'!$B187)</f>
        <v>315.625</v>
      </c>
      <c r="EI187" s="211">
        <f t="shared" ref="EI187" si="286">EH187/EH186-1</f>
        <v>2.6422764227642226E-2</v>
      </c>
      <c r="EJ187" s="78">
        <f>AVERAGEIFS('WEEKLY DATA'!EJ$11:EJ$14577,'WEEKLY DATA'!$A$11:$A$14577,'MONTHLY DATA'!$A187,'WEEKLY DATA'!$B$11:$B$14577,'MONTHLY DATA'!$B187)</f>
        <v>330</v>
      </c>
      <c r="EK187" s="78">
        <f>AVERAGEIFS('WEEKLY DATA'!EK$11:EK$14577,'WEEKLY DATA'!$A$11:$A$14577,'MONTHLY DATA'!$A187,'WEEKLY DATA'!$B$11:$B$14577,'MONTHLY DATA'!$B187)</f>
        <v>340</v>
      </c>
      <c r="EL187" s="78">
        <f>AVERAGEIFS('WEEKLY DATA'!EL$11:EL$14577,'WEEKLY DATA'!$A$11:$A$14577,'MONTHLY DATA'!$A187,'WEEKLY DATA'!$B$11:$B$14577,'MONTHLY DATA'!$B187)</f>
        <v>335</v>
      </c>
      <c r="EM187" s="211">
        <f t="shared" ref="EM187" si="287">EL187/EL186-1</f>
        <v>-4.2857142857142816E-2</v>
      </c>
      <c r="EN187" s="78">
        <f>AVERAGEIFS('WEEKLY DATA'!EN$11:EN$14577,'WEEKLY DATA'!$A$11:$A$14577,'MONTHLY DATA'!$A187,'WEEKLY DATA'!$B$11:$B$14577,'MONTHLY DATA'!$B187)</f>
        <v>588.75</v>
      </c>
      <c r="EO187" s="78">
        <f>AVERAGEIFS('WEEKLY DATA'!EO$11:EO$14577,'WEEKLY DATA'!$A$11:$A$14577,'MONTHLY DATA'!$A187,'WEEKLY DATA'!$B$11:$B$14577,'MONTHLY DATA'!$B187)</f>
        <v>598.75</v>
      </c>
      <c r="EP187" s="78">
        <f>AVERAGEIFS('WEEKLY DATA'!EP$11:EP$14577,'WEEKLY DATA'!$A$11:$A$14577,'MONTHLY DATA'!$A187,'WEEKLY DATA'!$B$11:$B$14577,'MONTHLY DATA'!$B187)</f>
        <v>593.75</v>
      </c>
      <c r="EQ187" s="211">
        <f t="shared" ref="EQ187" si="288">EP187/EP186-1</f>
        <v>-1.2063227953410971E-2</v>
      </c>
      <c r="ER187" s="78">
        <f>AVERAGEIFS('WEEKLY DATA'!ER$11:ER$14577,'WEEKLY DATA'!$A$11:$A$14577,'MONTHLY DATA'!$A187,'WEEKLY DATA'!$B$11:$B$14577,'MONTHLY DATA'!$B187)</f>
        <v>301.875</v>
      </c>
      <c r="ES187" s="78">
        <f>AVERAGEIFS('WEEKLY DATA'!ES$11:ES$14577,'WEEKLY DATA'!$A$11:$A$14577,'MONTHLY DATA'!$A187,'WEEKLY DATA'!$B$11:$B$14577,'MONTHLY DATA'!$B187)</f>
        <v>311.875</v>
      </c>
      <c r="ET187" s="78">
        <f>AVERAGEIFS('WEEKLY DATA'!ET$11:ET$14577,'WEEKLY DATA'!$A$11:$A$14577,'MONTHLY DATA'!$A187,'WEEKLY DATA'!$B$11:$B$14577,'MONTHLY DATA'!$B187)</f>
        <v>306.875</v>
      </c>
      <c r="EU187" s="211">
        <f t="shared" ref="EU187" si="289">ET187/ET186-1</f>
        <v>-2.4244833068362448E-2</v>
      </c>
      <c r="EV187" s="78">
        <f>AVERAGEIFS('WEEKLY DATA'!EV$11:EV$14577,'WEEKLY DATA'!$A$11:$A$14577,'MONTHLY DATA'!$A187,'WEEKLY DATA'!$B$11:$B$14577,'MONTHLY DATA'!$B187)</f>
        <v>296.875</v>
      </c>
      <c r="EW187" s="78">
        <f>AVERAGEIFS('WEEKLY DATA'!EW$11:EW$14577,'WEEKLY DATA'!$A$11:$A$14577,'MONTHLY DATA'!$A187,'WEEKLY DATA'!$B$11:$B$14577,'MONTHLY DATA'!$B187)</f>
        <v>306.875</v>
      </c>
      <c r="EX187" s="78">
        <f>AVERAGEIFS('WEEKLY DATA'!EX$11:EX$14577,'WEEKLY DATA'!$A$11:$A$14577,'MONTHLY DATA'!$A187,'WEEKLY DATA'!$B$11:$B$14577,'MONTHLY DATA'!$B187)</f>
        <v>301.875</v>
      </c>
      <c r="EY187" s="211">
        <f t="shared" ref="EY187" si="290">EX187/EX186-1</f>
        <v>6.2500000000000888E-3</v>
      </c>
      <c r="EZ187" s="78">
        <f>AVERAGEIFS('WEEKLY DATA'!EZ$11:EZ$14577,'WEEKLY DATA'!$A$11:$A$14577,'MONTHLY DATA'!$A187,'WEEKLY DATA'!$B$11:$B$14577,'MONTHLY DATA'!$B187)</f>
        <v>330</v>
      </c>
      <c r="FA187" s="78">
        <f>AVERAGEIFS('WEEKLY DATA'!FA$11:FA$14577,'WEEKLY DATA'!$A$11:$A$14577,'MONTHLY DATA'!$A187,'WEEKLY DATA'!$B$11:$B$14577,'MONTHLY DATA'!$B187)</f>
        <v>340</v>
      </c>
      <c r="FB187" s="78">
        <f>AVERAGEIFS('WEEKLY DATA'!FB$11:FB$14577,'WEEKLY DATA'!$A$11:$A$14577,'MONTHLY DATA'!$A187,'WEEKLY DATA'!$B$11:$B$14577,'MONTHLY DATA'!$B187)</f>
        <v>335</v>
      </c>
      <c r="FC187" s="211">
        <f t="shared" ref="FC187" si="291">FB187/FB186-1</f>
        <v>-4.2857142857142816E-2</v>
      </c>
      <c r="FD187" s="78">
        <f>AVERAGEIFS('WEEKLY DATA'!FD$11:FD$14577,'WEEKLY DATA'!$A$11:$A$14577,'MONTHLY DATA'!$A187,'WEEKLY DATA'!$B$11:$B$14577,'MONTHLY DATA'!$B187)</f>
        <v>466.25</v>
      </c>
      <c r="FE187" s="78">
        <f>AVERAGEIFS('WEEKLY DATA'!FE$11:FE$14577,'WEEKLY DATA'!$A$11:$A$14577,'MONTHLY DATA'!$A187,'WEEKLY DATA'!$B$11:$B$14577,'MONTHLY DATA'!$B187)</f>
        <v>476.25</v>
      </c>
      <c r="FF187" s="78">
        <f>AVERAGEIFS('WEEKLY DATA'!FF$11:FF$14577,'WEEKLY DATA'!$A$11:$A$14577,'MONTHLY DATA'!$A187,'WEEKLY DATA'!$B$11:$B$14577,'MONTHLY DATA'!$B187)</f>
        <v>471.25</v>
      </c>
      <c r="FG187" s="211">
        <f t="shared" ref="FG187" si="292">FF187/FF186-1</f>
        <v>-2.0270270270270285E-2</v>
      </c>
      <c r="FH187" s="78">
        <f>AVERAGEIFS('WEEKLY DATA'!FH$11:FH$14577,'WEEKLY DATA'!$A$11:$A$14577,'MONTHLY DATA'!$A187,'WEEKLY DATA'!$B$11:$B$14577,'MONTHLY DATA'!$B187)</f>
        <v>345.625</v>
      </c>
      <c r="FI187" s="78">
        <f>AVERAGEIFS('WEEKLY DATA'!FI$11:FI$14577,'WEEKLY DATA'!$A$11:$A$14577,'MONTHLY DATA'!$A187,'WEEKLY DATA'!$B$11:$B$14577,'MONTHLY DATA'!$B187)</f>
        <v>355.625</v>
      </c>
      <c r="FJ187" s="78">
        <f>AVERAGEIFS('WEEKLY DATA'!FJ$11:FJ$14577,'WEEKLY DATA'!$A$11:$A$14577,'MONTHLY DATA'!$A187,'WEEKLY DATA'!$B$11:$B$14577,'MONTHLY DATA'!$B187)</f>
        <v>350.625</v>
      </c>
      <c r="FK187" s="211">
        <f t="shared" ref="FK187" si="293">FJ187/FJ186-1</f>
        <v>4.6561604584527405E-3</v>
      </c>
      <c r="FL187" s="169">
        <f>AVERAGEIFS('WEEKLY DATA'!FL$11:FL$14577,'WEEKLY DATA'!$A$11:$A$14577,'MONTHLY DATA'!$A187,'WEEKLY DATA'!$B$11:$B$14577,'MONTHLY DATA'!$B187)</f>
        <v>305.625</v>
      </c>
      <c r="FM187" s="78">
        <f>AVERAGEIFS('WEEKLY DATA'!FM$11:FM$14577,'WEEKLY DATA'!$A$11:$A$14577,'MONTHLY DATA'!$A187,'WEEKLY DATA'!$B$11:$B$14577,'MONTHLY DATA'!$B187)</f>
        <v>315.625</v>
      </c>
      <c r="FN187" s="78">
        <f>AVERAGEIFS('WEEKLY DATA'!FN$11:FN$14577,'WEEKLY DATA'!$A$11:$A$14577,'MONTHLY DATA'!$A187,'WEEKLY DATA'!$B$11:$B$14577,'MONTHLY DATA'!$B187)</f>
        <v>310.625</v>
      </c>
      <c r="FO187" s="211">
        <f t="shared" ref="FO187" si="294">FN187/FN186-1</f>
        <v>-3.5326086956521729E-2</v>
      </c>
      <c r="FP187" s="78"/>
      <c r="FQ187" s="78"/>
      <c r="FR187" s="78"/>
      <c r="FS187" s="211"/>
      <c r="FT187" s="78">
        <f>AVERAGEIFS('WEEKLY DATA'!FT$11:FT$14577,'WEEKLY DATA'!$A$11:$A$14577,'MONTHLY DATA'!$A187,'WEEKLY DATA'!$B$11:$B$14577,'MONTHLY DATA'!$B187)</f>
        <v>491.875</v>
      </c>
      <c r="FU187" s="78">
        <f>AVERAGEIFS('WEEKLY DATA'!FU$11:FU$14577,'WEEKLY DATA'!$A$11:$A$14577,'MONTHLY DATA'!$A187,'WEEKLY DATA'!$B$11:$B$14577,'MONTHLY DATA'!$B187)</f>
        <v>501.875</v>
      </c>
      <c r="FV187" s="78">
        <f>AVERAGEIFS('WEEKLY DATA'!FV$11:FV$14577,'WEEKLY DATA'!$A$11:$A$14577,'MONTHLY DATA'!$A187,'WEEKLY DATA'!$B$11:$B$14577,'MONTHLY DATA'!$B187)</f>
        <v>496.875</v>
      </c>
      <c r="FW187" s="211">
        <f t="shared" ref="FW187" si="295">FV187/FV186-1</f>
        <v>-0.11588078291814952</v>
      </c>
      <c r="FX187" s="78">
        <f>AVERAGEIFS('WEEKLY DATA'!FX$11:FX$14577,'WEEKLY DATA'!$A$11:$A$14577,'MONTHLY DATA'!$A187,'WEEKLY DATA'!$B$11:$B$14577,'MONTHLY DATA'!$B187)</f>
        <v>430.625</v>
      </c>
      <c r="FY187" s="78">
        <f>AVERAGEIFS('WEEKLY DATA'!FY$11:FY$14577,'WEEKLY DATA'!$A$11:$A$14577,'MONTHLY DATA'!$A187,'WEEKLY DATA'!$B$11:$B$14577,'MONTHLY DATA'!$B187)</f>
        <v>440.625</v>
      </c>
      <c r="FZ187" s="78">
        <f>AVERAGEIFS('WEEKLY DATA'!FZ$11:FZ$14577,'WEEKLY DATA'!$A$11:$A$14577,'MONTHLY DATA'!$A187,'WEEKLY DATA'!$B$11:$B$14577,'MONTHLY DATA'!$B187)</f>
        <v>435.625</v>
      </c>
      <c r="GA187" s="211">
        <f t="shared" ref="GA187" si="296">FZ187/FZ186-1</f>
        <v>-0.11994949494949492</v>
      </c>
      <c r="GB187" s="78">
        <f>AVERAGEIFS('WEEKLY DATA'!GB$11:GB$14577,'WEEKLY DATA'!$A$11:$A$14577,'MONTHLY DATA'!$A187,'WEEKLY DATA'!$B$11:$B$14577,'MONTHLY DATA'!$B187)</f>
        <v>436.875</v>
      </c>
      <c r="GC187" s="78">
        <f>AVERAGEIFS('WEEKLY DATA'!GC$11:GC$14577,'WEEKLY DATA'!$A$11:$A$14577,'MONTHLY DATA'!$A187,'WEEKLY DATA'!$B$11:$B$14577,'MONTHLY DATA'!$B187)</f>
        <v>446.875</v>
      </c>
      <c r="GD187" s="78">
        <f>AVERAGEIFS('WEEKLY DATA'!GD$11:GD$14577,'WEEKLY DATA'!$A$11:$A$14577,'MONTHLY DATA'!$A187,'WEEKLY DATA'!$B$11:$B$14577,'MONTHLY DATA'!$B187)</f>
        <v>441.875</v>
      </c>
      <c r="GE187" s="211">
        <f t="shared" ref="GE187" si="297">GD187/GD186-1</f>
        <v>1.9841269841269771E-3</v>
      </c>
      <c r="GF187" s="169">
        <f>AVERAGEIFS('WEEKLY DATA'!GF$11:GF$14577,'WEEKLY DATA'!$A$11:$A$14577,'MONTHLY DATA'!$A187,'WEEKLY DATA'!$B$11:$B$14577,'MONTHLY DATA'!$B187)</f>
        <v>412.5</v>
      </c>
      <c r="GG187" s="78">
        <f>AVERAGEIFS('WEEKLY DATA'!GG$11:GG$14577,'WEEKLY DATA'!$A$11:$A$14577,'MONTHLY DATA'!$A187,'WEEKLY DATA'!$B$11:$B$14577,'MONTHLY DATA'!$B187)</f>
        <v>422.5</v>
      </c>
      <c r="GH187" s="78">
        <f>AVERAGEIFS('WEEKLY DATA'!GH$11:GH$14577,'WEEKLY DATA'!$A$11:$A$14577,'MONTHLY DATA'!$A187,'WEEKLY DATA'!$B$11:$B$14577,'MONTHLY DATA'!$B187)</f>
        <v>417.5</v>
      </c>
      <c r="GI187" s="211">
        <f t="shared" ref="GI187" si="298">GH187/GH186-1</f>
        <v>-2.3391812865497075E-2</v>
      </c>
      <c r="GJ187" s="78">
        <f>AVERAGEIFS('WEEKLY DATA'!GJ$11:GJ$14577,'WEEKLY DATA'!$A$11:$A$14577,'MONTHLY DATA'!$A187,'WEEKLY DATA'!$B$11:$B$14577,'MONTHLY DATA'!$B187)</f>
        <v>345</v>
      </c>
      <c r="GK187" s="78">
        <f>AVERAGEIFS('WEEKLY DATA'!GK$11:GK$14577,'WEEKLY DATA'!$A$11:$A$14577,'MONTHLY DATA'!$A187,'WEEKLY DATA'!$B$11:$B$14577,'MONTHLY DATA'!$B187)</f>
        <v>355</v>
      </c>
      <c r="GL187" s="78">
        <f>AVERAGEIFS('WEEKLY DATA'!GL$11:GL$14577,'WEEKLY DATA'!$A$11:$A$14577,'MONTHLY DATA'!$A187,'WEEKLY DATA'!$B$11:$B$14577,'MONTHLY DATA'!$B187)</f>
        <v>350</v>
      </c>
      <c r="GM187" s="211">
        <f t="shared" ref="GM187" si="299">GL187/GL186-1</f>
        <v>-4.1095890410958957E-2</v>
      </c>
      <c r="GN187" s="78">
        <f>AVERAGEIFS('WEEKLY DATA'!GN$11:GN$14577,'WEEKLY DATA'!$A$11:$A$14577,'MONTHLY DATA'!$A187,'WEEKLY DATA'!$B$11:$B$14577,'MONTHLY DATA'!$B187)</f>
        <v>648.75</v>
      </c>
      <c r="GO187" s="78">
        <f>AVERAGEIFS('WEEKLY DATA'!GO$11:GO$14577,'WEEKLY DATA'!$A$11:$A$14577,'MONTHLY DATA'!$A187,'WEEKLY DATA'!$B$11:$B$14577,'MONTHLY DATA'!$B187)</f>
        <v>658.75</v>
      </c>
      <c r="GP187" s="78">
        <f>AVERAGEIFS('WEEKLY DATA'!GP$11:GP$14577,'WEEKLY DATA'!$A$11:$A$14577,'MONTHLY DATA'!$A187,'WEEKLY DATA'!$B$11:$B$14577,'MONTHLY DATA'!$B187)</f>
        <v>653.75</v>
      </c>
      <c r="GQ187" s="211">
        <f t="shared" ref="GQ187" si="300">GP187/GP186-1</f>
        <v>-1.0968229954614217E-2</v>
      </c>
      <c r="GR187" s="78"/>
    </row>
    <row r="188" spans="1:201" ht="15.75" x14ac:dyDescent="0.25">
      <c r="A188">
        <f t="shared" si="106"/>
        <v>10</v>
      </c>
      <c r="B188">
        <f t="shared" si="107"/>
        <v>2024</v>
      </c>
      <c r="C188" s="86">
        <v>45566</v>
      </c>
      <c r="D188" s="78">
        <f>AVERAGEIFS('WEEKLY DATA'!D$11:D$14577,'WEEKLY DATA'!$A$11:$A$14577,'MONTHLY DATA'!$A188,'WEEKLY DATA'!$B$11:$B$14577,'MONTHLY DATA'!$B188)</f>
        <v>366.25</v>
      </c>
      <c r="E188" s="78">
        <f>AVERAGEIFS('WEEKLY DATA'!E$11:E$14577,'WEEKLY DATA'!$A$11:$A$14577,'MONTHLY DATA'!$A188,'WEEKLY DATA'!$B$11:$B$14577,'MONTHLY DATA'!$B188)</f>
        <v>376.25</v>
      </c>
      <c r="F188" s="78">
        <f>AVERAGEIFS('WEEKLY DATA'!F$11:F$14577,'WEEKLY DATA'!$A$11:$A$14577,'MONTHLY DATA'!$A188,'WEEKLY DATA'!$B$11:$B$14577,'MONTHLY DATA'!$B188)</f>
        <v>371.25</v>
      </c>
      <c r="G188" s="211">
        <f t="shared" ref="G188" si="301">F188/F187-1</f>
        <v>0.20242914979757076</v>
      </c>
      <c r="H188" s="169">
        <f>AVERAGEIFS('WEEKLY DATA'!H$11:H$14577,'WEEKLY DATA'!$A$11:$A$14577,'MONTHLY DATA'!$A188,'WEEKLY DATA'!$B$11:$B$14577,'MONTHLY DATA'!$B188)</f>
        <v>345</v>
      </c>
      <c r="I188" s="78">
        <f>AVERAGEIFS('WEEKLY DATA'!I$11:I$14577,'WEEKLY DATA'!$A$11:$A$14577,'MONTHLY DATA'!$A188,'WEEKLY DATA'!$B$11:$B$14577,'MONTHLY DATA'!$B188)</f>
        <v>355</v>
      </c>
      <c r="J188" s="78">
        <f>AVERAGEIFS('WEEKLY DATA'!J$11:J$14577,'WEEKLY DATA'!$A$11:$A$14577,'MONTHLY DATA'!$A188,'WEEKLY DATA'!$B$11:$B$14577,'MONTHLY DATA'!$B188)</f>
        <v>350</v>
      </c>
      <c r="K188" s="211">
        <f t="shared" ref="K188" si="302">J188/J187-1</f>
        <v>0.20950323974082075</v>
      </c>
      <c r="L188" s="169">
        <f>AVERAGEIFS('WEEKLY DATA'!L$11:L$14577,'WEEKLY DATA'!$A$11:$A$14577,'MONTHLY DATA'!$A188,'WEEKLY DATA'!$B$11:$B$14577,'MONTHLY DATA'!$B188)</f>
        <v>410</v>
      </c>
      <c r="M188" s="78">
        <f>AVERAGEIFS('WEEKLY DATA'!M$11:M$14577,'WEEKLY DATA'!$A$11:$A$14577,'MONTHLY DATA'!$A188,'WEEKLY DATA'!$B$11:$B$14577,'MONTHLY DATA'!$B188)</f>
        <v>420</v>
      </c>
      <c r="N188" s="78">
        <f>AVERAGEIFS('WEEKLY DATA'!N$11:N$14577,'WEEKLY DATA'!$A$11:$A$14577,'MONTHLY DATA'!$A188,'WEEKLY DATA'!$B$11:$B$14577,'MONTHLY DATA'!$B188)</f>
        <v>415</v>
      </c>
      <c r="O188" s="211">
        <f t="shared" ref="O188" si="303">N188/N187-1</f>
        <v>0</v>
      </c>
      <c r="P188" s="169">
        <f>AVERAGEIFS('WEEKLY DATA'!P$11:P$14577,'WEEKLY DATA'!$A$11:$A$14577,'MONTHLY DATA'!$A188,'WEEKLY DATA'!$B$11:$B$14577,'MONTHLY DATA'!$B188)</f>
        <v>321.25</v>
      </c>
      <c r="Q188" s="78">
        <f>AVERAGEIFS('WEEKLY DATA'!Q$11:Q$14577,'WEEKLY DATA'!$A$11:$A$14577,'MONTHLY DATA'!$A188,'WEEKLY DATA'!$B$11:$B$14577,'MONTHLY DATA'!$B188)</f>
        <v>331.25</v>
      </c>
      <c r="R188" s="78">
        <f>AVERAGEIFS('WEEKLY DATA'!R$11:R$14577,'WEEKLY DATA'!$A$11:$A$14577,'MONTHLY DATA'!$A188,'WEEKLY DATA'!$B$11:$B$14577,'MONTHLY DATA'!$B188)</f>
        <v>326.25</v>
      </c>
      <c r="S188" s="211">
        <f t="shared" ref="S188" si="304">R188/R187-1</f>
        <v>0</v>
      </c>
      <c r="T188" s="169">
        <f>AVERAGEIFS('WEEKLY DATA'!T$11:T$14577,'WEEKLY DATA'!$A$11:$A$14577,'MONTHLY DATA'!$A188,'WEEKLY DATA'!$B$11:$B$14577,'MONTHLY DATA'!$B188)</f>
        <v>325</v>
      </c>
      <c r="U188" s="78">
        <f>AVERAGEIFS('WEEKLY DATA'!U$11:U$14577,'WEEKLY DATA'!$A$11:$A$14577,'MONTHLY DATA'!$A188,'WEEKLY DATA'!$B$11:$B$14577,'MONTHLY DATA'!$B188)</f>
        <v>335</v>
      </c>
      <c r="V188" s="78">
        <f>AVERAGEIFS('WEEKLY DATA'!V$11:V$14577,'WEEKLY DATA'!$A$11:$A$14577,'MONTHLY DATA'!$A188,'WEEKLY DATA'!$B$11:$B$14577,'MONTHLY DATA'!$B188)</f>
        <v>330</v>
      </c>
      <c r="W188" s="211">
        <f t="shared" ref="W188" si="305">V188/V187-1</f>
        <v>-1.890359168241984E-3</v>
      </c>
      <c r="X188" s="169">
        <f>AVERAGEIFS('WEEKLY DATA'!X$11:X$14577,'WEEKLY DATA'!$A$11:$A$14577,'MONTHLY DATA'!$A188,'WEEKLY DATA'!$B$11:$B$14577,'MONTHLY DATA'!$B188)</f>
        <v>303.75</v>
      </c>
      <c r="Y188" s="78">
        <f>AVERAGEIFS('WEEKLY DATA'!Y$11:Y$14577,'WEEKLY DATA'!$A$11:$A$14577,'MONTHLY DATA'!$A188,'WEEKLY DATA'!$B$11:$B$14577,'MONTHLY DATA'!$B188)</f>
        <v>313.75</v>
      </c>
      <c r="Z188" s="78">
        <f>AVERAGEIFS('WEEKLY DATA'!Z$11:Z$14577,'WEEKLY DATA'!$A$11:$A$14577,'MONTHLY DATA'!$A188,'WEEKLY DATA'!$B$11:$B$14577,'MONTHLY DATA'!$B188)</f>
        <v>308.75</v>
      </c>
      <c r="AA188" s="211">
        <f t="shared" ref="AA188" si="306">Z188/Z187-1</f>
        <v>0</v>
      </c>
      <c r="AB188" s="169">
        <f>AVERAGEIFS('WEEKLY DATA'!AB$11:AB$14577,'WEEKLY DATA'!$A$11:$A$14577,'MONTHLY DATA'!$A188,'WEEKLY DATA'!$B$11:$B$14577,'MONTHLY DATA'!$B188)</f>
        <v>385</v>
      </c>
      <c r="AC188" s="78">
        <f>AVERAGEIFS('WEEKLY DATA'!AC$11:AC$14577,'WEEKLY DATA'!$A$11:$A$14577,'MONTHLY DATA'!$A188,'WEEKLY DATA'!$B$11:$B$14577,'MONTHLY DATA'!$B188)</f>
        <v>395</v>
      </c>
      <c r="AD188" s="78">
        <f>AVERAGEIFS('WEEKLY DATA'!AD$11:AD$14577,'WEEKLY DATA'!$A$11:$A$14577,'MONTHLY DATA'!$A188,'WEEKLY DATA'!$B$11:$B$14577,'MONTHLY DATA'!$B188)</f>
        <v>390</v>
      </c>
      <c r="AE188" s="211">
        <f t="shared" ref="AE188" si="307">AD188/AD187-1</f>
        <v>0</v>
      </c>
      <c r="AF188" s="169">
        <f>AVERAGEIFS('WEEKLY DATA'!AF$11:AF$14577,'WEEKLY DATA'!$A$11:$A$14577,'MONTHLY DATA'!$A188,'WEEKLY DATA'!$B$11:$B$14577,'MONTHLY DATA'!$B188)</f>
        <v>315</v>
      </c>
      <c r="AG188" s="78">
        <f>AVERAGEIFS('WEEKLY DATA'!AG$11:AG$14577,'WEEKLY DATA'!$A$11:$A$14577,'MONTHLY DATA'!$A188,'WEEKLY DATA'!$B$11:$B$14577,'MONTHLY DATA'!$B188)</f>
        <v>325</v>
      </c>
      <c r="AH188" s="78">
        <f>AVERAGEIFS('WEEKLY DATA'!AH$11:AH$14577,'WEEKLY DATA'!$A$11:$A$14577,'MONTHLY DATA'!$A188,'WEEKLY DATA'!$B$11:$B$14577,'MONTHLY DATA'!$B188)</f>
        <v>320</v>
      </c>
      <c r="AI188" s="211">
        <f t="shared" ref="AI188" si="308">AH188/AH187-1</f>
        <v>-1.7274472168905985E-2</v>
      </c>
      <c r="AJ188" s="169">
        <f>AVERAGEIFS('WEEKLY DATA'!AJ$11:AJ$14577,'WEEKLY DATA'!$A$11:$A$14577,'MONTHLY DATA'!$A188,'WEEKLY DATA'!$B$11:$B$14577,'MONTHLY DATA'!$B188)</f>
        <v>315</v>
      </c>
      <c r="AK188" s="78">
        <f>AVERAGEIFS('WEEKLY DATA'!AK$11:AK$14577,'WEEKLY DATA'!$A$11:$A$14577,'MONTHLY DATA'!$A188,'WEEKLY DATA'!$B$11:$B$14577,'MONTHLY DATA'!$B188)</f>
        <v>325</v>
      </c>
      <c r="AL188" s="78">
        <f>AVERAGEIFS('WEEKLY DATA'!AL$11:AL$14577,'WEEKLY DATA'!$A$11:$A$14577,'MONTHLY DATA'!$A188,'WEEKLY DATA'!$B$11:$B$14577,'MONTHLY DATA'!$B188)</f>
        <v>320</v>
      </c>
      <c r="AM188" s="212">
        <f t="shared" ref="AM188" si="309">AL188/AL187-1</f>
        <v>1.1857707509881354E-2</v>
      </c>
      <c r="AN188" s="169">
        <f>AVERAGEIFS('WEEKLY DATA'!AN$11:AN$14577,'WEEKLY DATA'!$A$11:$A$14577,'MONTHLY DATA'!$A188,'WEEKLY DATA'!$B$11:$B$14577,'MONTHLY DATA'!$B188)</f>
        <v>265</v>
      </c>
      <c r="AO188" s="78">
        <f>AVERAGEIFS('WEEKLY DATA'!AO$11:AO$14577,'WEEKLY DATA'!$A$11:$A$14577,'MONTHLY DATA'!$A188,'WEEKLY DATA'!$B$11:$B$14577,'MONTHLY DATA'!$B188)</f>
        <v>275</v>
      </c>
      <c r="AP188" s="78">
        <f>AVERAGEIFS('WEEKLY DATA'!AP$11:AP$14577,'WEEKLY DATA'!$A$11:$A$14577,'MONTHLY DATA'!$A188,'WEEKLY DATA'!$B$11:$B$14577,'MONTHLY DATA'!$B188)</f>
        <v>270</v>
      </c>
      <c r="AQ188" s="211">
        <f t="shared" ref="AQ188" si="310">AP188/AP187-1</f>
        <v>1.6470588235294015E-2</v>
      </c>
      <c r="AR188" s="169">
        <f>AVERAGEIFS('WEEKLY DATA'!AR$11:AR$14577,'WEEKLY DATA'!$A$11:$A$14577,'MONTHLY DATA'!$A188,'WEEKLY DATA'!$B$11:$B$14577,'MONTHLY DATA'!$B188)</f>
        <v>410</v>
      </c>
      <c r="AS188" s="78">
        <f>AVERAGEIFS('WEEKLY DATA'!AS$11:AS$14577,'WEEKLY DATA'!$A$11:$A$14577,'MONTHLY DATA'!$A188,'WEEKLY DATA'!$B$11:$B$14577,'MONTHLY DATA'!$B188)</f>
        <v>420</v>
      </c>
      <c r="AT188" s="78">
        <f>AVERAGEIFS('WEEKLY DATA'!AT$11:AT$14577,'WEEKLY DATA'!$A$11:$A$14577,'MONTHLY DATA'!$A188,'WEEKLY DATA'!$B$11:$B$14577,'MONTHLY DATA'!$B188)</f>
        <v>415</v>
      </c>
      <c r="AU188" s="211">
        <f t="shared" ref="AU188" si="311">AT188/AT187-1</f>
        <v>0</v>
      </c>
      <c r="AV188" s="169">
        <f>AVERAGEIFS('WEEKLY DATA'!AV$11:AV$14577,'WEEKLY DATA'!$A$11:$A$14577,'MONTHLY DATA'!$A188,'WEEKLY DATA'!$B$11:$B$14577,'MONTHLY DATA'!$B188)</f>
        <v>296.25</v>
      </c>
      <c r="AW188" s="78">
        <f>AVERAGEIFS('WEEKLY DATA'!AW$11:AW$14577,'WEEKLY DATA'!$A$11:$A$14577,'MONTHLY DATA'!$A188,'WEEKLY DATA'!$B$11:$B$14577,'MONTHLY DATA'!$B188)</f>
        <v>306.25</v>
      </c>
      <c r="AX188" s="78">
        <f>AVERAGEIFS('WEEKLY DATA'!AX$11:AX$14577,'WEEKLY DATA'!$A$11:$A$14577,'MONTHLY DATA'!$A188,'WEEKLY DATA'!$B$11:$B$14577,'MONTHLY DATA'!$B188)</f>
        <v>301.25</v>
      </c>
      <c r="AY188" s="211">
        <f t="shared" ref="AY188" si="312">AX188/AX187-1</f>
        <v>2.0790020790020236E-3</v>
      </c>
      <c r="AZ188" s="169">
        <f>AVERAGEIFS('WEEKLY DATA'!AZ$11:AZ$14577,'WEEKLY DATA'!$A$11:$A$14577,'MONTHLY DATA'!$A188,'WEEKLY DATA'!$B$11:$B$14577,'MONTHLY DATA'!$B188)</f>
        <v>295</v>
      </c>
      <c r="BA188" s="78">
        <f>AVERAGEIFS('WEEKLY DATA'!BA$11:BA$14577,'WEEKLY DATA'!$A$11:$A$14577,'MONTHLY DATA'!$A188,'WEEKLY DATA'!$B$11:$B$14577,'MONTHLY DATA'!$B188)</f>
        <v>305</v>
      </c>
      <c r="BB188" s="78">
        <f>AVERAGEIFS('WEEKLY DATA'!BB$11:BB$14577,'WEEKLY DATA'!$A$11:$A$14577,'MONTHLY DATA'!$A188,'WEEKLY DATA'!$B$11:$B$14577,'MONTHLY DATA'!$B188)</f>
        <v>300</v>
      </c>
      <c r="BC188" s="211">
        <f t="shared" ref="BC188" si="313">BB188/BB187-1</f>
        <v>-2.8340080971659964E-2</v>
      </c>
      <c r="BD188" s="169">
        <f>AVERAGEIFS('WEEKLY DATA'!BD$11:BD$14577,'WEEKLY DATA'!$A$11:$A$14577,'MONTHLY DATA'!$A188,'WEEKLY DATA'!$B$11:$B$14577,'MONTHLY DATA'!$B188)</f>
        <v>267.5</v>
      </c>
      <c r="BE188" s="78">
        <f>AVERAGEIFS('WEEKLY DATA'!BE$11:BE$14577,'WEEKLY DATA'!$A$11:$A$14577,'MONTHLY DATA'!$A188,'WEEKLY DATA'!$B$11:$B$14577,'MONTHLY DATA'!$B188)</f>
        <v>277.5</v>
      </c>
      <c r="BF188" s="78">
        <f>AVERAGEIFS('WEEKLY DATA'!BF$11:BF$14577,'WEEKLY DATA'!$A$11:$A$14577,'MONTHLY DATA'!$A188,'WEEKLY DATA'!$B$11:$B$14577,'MONTHLY DATA'!$B188)</f>
        <v>272.5</v>
      </c>
      <c r="BG188" s="211">
        <f t="shared" ref="BG188" si="314">BF188/BF187-1</f>
        <v>1.1600928074245953E-2</v>
      </c>
      <c r="BH188" s="169">
        <f>AVERAGEIFS('WEEKLY DATA'!BH$11:BH$14577,'WEEKLY DATA'!$A$11:$A$14577,'MONTHLY DATA'!$A188,'WEEKLY DATA'!$B$11:$B$14577,'MONTHLY DATA'!$B188)</f>
        <v>375</v>
      </c>
      <c r="BI188" s="78">
        <f>AVERAGEIFS('WEEKLY DATA'!BI$11:BI$14577,'WEEKLY DATA'!$A$11:$A$14577,'MONTHLY DATA'!$A188,'WEEKLY DATA'!$B$11:$B$14577,'MONTHLY DATA'!$B188)</f>
        <v>385</v>
      </c>
      <c r="BJ188" s="78">
        <f>AVERAGEIFS('WEEKLY DATA'!BJ$11:BJ$14577,'WEEKLY DATA'!$A$11:$A$14577,'MONTHLY DATA'!$A188,'WEEKLY DATA'!$B$11:$B$14577,'MONTHLY DATA'!$B188)</f>
        <v>380</v>
      </c>
      <c r="BK188" s="211">
        <f t="shared" ref="BK188" si="315">BJ188/BJ187-1</f>
        <v>0</v>
      </c>
      <c r="BL188" s="169">
        <f>AVERAGEIFS('WEEKLY DATA'!BL$11:BL$14577,'WEEKLY DATA'!$A$11:$A$14577,'MONTHLY DATA'!$A188,'WEEKLY DATA'!$B$11:$B$14577,'MONTHLY DATA'!$B188)</f>
        <v>307.5</v>
      </c>
      <c r="BM188" s="78">
        <f>AVERAGEIFS('WEEKLY DATA'!BM$11:BM$14577,'WEEKLY DATA'!$A$11:$A$14577,'MONTHLY DATA'!$A188,'WEEKLY DATA'!$B$11:$B$14577,'MONTHLY DATA'!$B188)</f>
        <v>317.5</v>
      </c>
      <c r="BN188" s="78">
        <f>AVERAGEIFS('WEEKLY DATA'!BN$11:BN$14577,'WEEKLY DATA'!$A$11:$A$14577,'MONTHLY DATA'!$A188,'WEEKLY DATA'!$B$11:$B$14577,'MONTHLY DATA'!$B188)</f>
        <v>312.5</v>
      </c>
      <c r="BO188" s="211">
        <f t="shared" ref="BO188" si="316">BN188/BN187-1</f>
        <v>-2.7237354085603127E-2</v>
      </c>
      <c r="BP188" s="78">
        <f>AVERAGEIFS('WEEKLY DATA'!BP$11:BP$14577,'WEEKLY DATA'!$A$11:$A$14577,'MONTHLY DATA'!$A188,'WEEKLY DATA'!$B$11:$B$14577,'MONTHLY DATA'!$B188)</f>
        <v>342.5</v>
      </c>
      <c r="BQ188" s="78">
        <f>AVERAGEIFS('WEEKLY DATA'!BQ$11:BQ$14577,'WEEKLY DATA'!$A$11:$A$14577,'MONTHLY DATA'!$A188,'WEEKLY DATA'!$B$11:$B$14577,'MONTHLY DATA'!$B188)</f>
        <v>352.5</v>
      </c>
      <c r="BR188" s="78">
        <f>AVERAGEIFS('WEEKLY DATA'!BR$11:BR$14577,'WEEKLY DATA'!$A$11:$A$14577,'MONTHLY DATA'!$A188,'WEEKLY DATA'!$B$11:$B$14577,'MONTHLY DATA'!$B188)</f>
        <v>347.5</v>
      </c>
      <c r="BS188" s="211">
        <f t="shared" ref="BS188" si="317">BR188/BR187-1</f>
        <v>4.1198501872659277E-2</v>
      </c>
      <c r="BT188" s="78">
        <f>AVERAGEIFS('WEEKLY DATA'!BT$11:BT$14577,'WEEKLY DATA'!$A$11:$A$14577,'MONTHLY DATA'!$A188,'WEEKLY DATA'!$B$11:$B$14577,'MONTHLY DATA'!$B188)</f>
        <v>278.75</v>
      </c>
      <c r="BU188" s="78">
        <f>AVERAGEIFS('WEEKLY DATA'!BU$11:BU$14577,'WEEKLY DATA'!$A$11:$A$14577,'MONTHLY DATA'!$A188,'WEEKLY DATA'!$B$11:$B$14577,'MONTHLY DATA'!$B188)</f>
        <v>288.75</v>
      </c>
      <c r="BV188" s="78">
        <f>AVERAGEIFS('WEEKLY DATA'!BV$11:BV$14577,'WEEKLY DATA'!$A$11:$A$14577,'MONTHLY DATA'!$A188,'WEEKLY DATA'!$B$11:$B$14577,'MONTHLY DATA'!$B188)</f>
        <v>283.75</v>
      </c>
      <c r="BW188" s="211">
        <f t="shared" ref="BW188" si="318">BV188/BV187-1</f>
        <v>1.7937219730941756E-2</v>
      </c>
      <c r="BX188" s="78">
        <f>AVERAGEIFS('WEEKLY DATA'!BX$11:BX$14577,'WEEKLY DATA'!$A$11:$A$14577,'MONTHLY DATA'!$A188,'WEEKLY DATA'!$B$11:$B$14577,'MONTHLY DATA'!$B188)</f>
        <v>335</v>
      </c>
      <c r="BY188" s="78">
        <f>AVERAGEIFS('WEEKLY DATA'!BY$11:BY$14577,'WEEKLY DATA'!$A$11:$A$14577,'MONTHLY DATA'!$A188,'WEEKLY DATA'!$B$11:$B$14577,'MONTHLY DATA'!$B188)</f>
        <v>345</v>
      </c>
      <c r="BZ188" s="78">
        <f>AVERAGEIFS('WEEKLY DATA'!BZ$11:BZ$14577,'WEEKLY DATA'!$A$11:$A$14577,'MONTHLY DATA'!$A188,'WEEKLY DATA'!$B$11:$B$14577,'MONTHLY DATA'!$B188)</f>
        <v>340</v>
      </c>
      <c r="CA188" s="211">
        <f t="shared" ref="CA188" si="319">BZ188/BZ187-1</f>
        <v>0</v>
      </c>
      <c r="CB188" s="78">
        <f>AVERAGEIFS('WEEKLY DATA'!CB$11:CB$14577,'WEEKLY DATA'!$A$11:$A$14577,'MONTHLY DATA'!$A188,'WEEKLY DATA'!$B$11:$B$14577,'MONTHLY DATA'!$B188)</f>
        <v>530</v>
      </c>
      <c r="CC188" s="78">
        <f>AVERAGEIFS('WEEKLY DATA'!CC$11:CC$14577,'WEEKLY DATA'!$A$11:$A$14577,'MONTHLY DATA'!$A188,'WEEKLY DATA'!$B$11:$B$14577,'MONTHLY DATA'!$B188)</f>
        <v>540</v>
      </c>
      <c r="CD188" s="78">
        <f>AVERAGEIFS('WEEKLY DATA'!CD$11:CD$14577,'WEEKLY DATA'!$A$11:$A$14577,'MONTHLY DATA'!$A188,'WEEKLY DATA'!$B$11:$B$14577,'MONTHLY DATA'!$B188)</f>
        <v>535</v>
      </c>
      <c r="CE188" s="211">
        <f t="shared" ref="CE188" si="320">CD188/CD187-1</f>
        <v>-6.9605568445475496E-3</v>
      </c>
      <c r="CF188" s="78">
        <f>AVERAGEIFS('WEEKLY DATA'!CF$11:CF$14577,'WEEKLY DATA'!$A$11:$A$14577,'MONTHLY DATA'!$A188,'WEEKLY DATA'!$B$11:$B$14577,'MONTHLY DATA'!$B188)</f>
        <v>332.5</v>
      </c>
      <c r="CG188" s="78">
        <f>AVERAGEIFS('WEEKLY DATA'!CG$11:CG$14577,'WEEKLY DATA'!$A$11:$A$14577,'MONTHLY DATA'!$A188,'WEEKLY DATA'!$B$11:$B$14577,'MONTHLY DATA'!$B188)</f>
        <v>342.5</v>
      </c>
      <c r="CH188" s="78">
        <f>AVERAGEIFS('WEEKLY DATA'!CH$11:CH$14577,'WEEKLY DATA'!$A$11:$A$14577,'MONTHLY DATA'!$A188,'WEEKLY DATA'!$B$11:$B$14577,'MONTHLY DATA'!$B188)</f>
        <v>337.5</v>
      </c>
      <c r="CI188" s="211">
        <f t="shared" ref="CI188" si="321">CH188/CH187-1</f>
        <v>3.6468330134356908E-2</v>
      </c>
      <c r="CJ188" s="78">
        <f>AVERAGEIFS('WEEKLY DATA'!CJ$11:CJ$14577,'WEEKLY DATA'!$A$11:$A$14577,'MONTHLY DATA'!$A188,'WEEKLY DATA'!$B$11:$B$14577,'MONTHLY DATA'!$B188)</f>
        <v>311.25</v>
      </c>
      <c r="CK188" s="78">
        <f>AVERAGEIFS('WEEKLY DATA'!CK$11:CK$14577,'WEEKLY DATA'!$A$11:$A$14577,'MONTHLY DATA'!$A188,'WEEKLY DATA'!$B$11:$B$14577,'MONTHLY DATA'!$B188)</f>
        <v>321.25</v>
      </c>
      <c r="CL188" s="78">
        <f>AVERAGEIFS('WEEKLY DATA'!CL$11:CL$14577,'WEEKLY DATA'!$A$11:$A$14577,'MONTHLY DATA'!$A188,'WEEKLY DATA'!$B$11:$B$14577,'MONTHLY DATA'!$B188)</f>
        <v>316.25</v>
      </c>
      <c r="CM188" s="211">
        <f t="shared" ref="CM188" si="322">CL188/CL187-1</f>
        <v>3.9014373716632411E-2</v>
      </c>
      <c r="CN188" s="78">
        <f>AVERAGEIFS('WEEKLY DATA'!CN$11:CN$14577,'WEEKLY DATA'!$A$11:$A$14577,'MONTHLY DATA'!$A188,'WEEKLY DATA'!$B$11:$B$14577,'MONTHLY DATA'!$B188)</f>
        <v>335</v>
      </c>
      <c r="CO188" s="78">
        <f>AVERAGEIFS('WEEKLY DATA'!CO$11:CO$14577,'WEEKLY DATA'!$A$11:$A$14577,'MONTHLY DATA'!$A188,'WEEKLY DATA'!$B$11:$B$14577,'MONTHLY DATA'!$B188)</f>
        <v>345</v>
      </c>
      <c r="CP188" s="78">
        <f>AVERAGEIFS('WEEKLY DATA'!CP$11:CP$14577,'WEEKLY DATA'!$A$11:$A$14577,'MONTHLY DATA'!$A188,'WEEKLY DATA'!$B$11:$B$14577,'MONTHLY DATA'!$B188)</f>
        <v>340</v>
      </c>
      <c r="CQ188" s="211">
        <f t="shared" ref="CQ188" si="323">CP188/CP187-1</f>
        <v>0</v>
      </c>
      <c r="CR188" s="78">
        <f>AVERAGEIFS('WEEKLY DATA'!CR$11:CR$14577,'WEEKLY DATA'!$A$11:$A$14577,'MONTHLY DATA'!$A188,'WEEKLY DATA'!$B$11:$B$14577,'MONTHLY DATA'!$B188)</f>
        <v>540</v>
      </c>
      <c r="CS188" s="78">
        <f>AVERAGEIFS('WEEKLY DATA'!CS$11:CS$14577,'WEEKLY DATA'!$A$11:$A$14577,'MONTHLY DATA'!$A188,'WEEKLY DATA'!$B$11:$B$14577,'MONTHLY DATA'!$B188)</f>
        <v>550</v>
      </c>
      <c r="CT188" s="78">
        <f>AVERAGEIFS('WEEKLY DATA'!CT$11:CT$14577,'WEEKLY DATA'!$A$11:$A$14577,'MONTHLY DATA'!$A188,'WEEKLY DATA'!$B$11:$B$14577,'MONTHLY DATA'!$B188)</f>
        <v>545</v>
      </c>
      <c r="CU188" s="211">
        <f t="shared" ref="CU188" si="324">CT188/CT187-1</f>
        <v>-6.8337129840546629E-3</v>
      </c>
      <c r="CV188" s="169">
        <f>AVERAGEIFS('WEEKLY DATA'!CV$11:CV$14577,'WEEKLY DATA'!$A$11:$A$14577,'MONTHLY DATA'!$A188,'WEEKLY DATA'!$B$11:$B$14577,'MONTHLY DATA'!$B188)</f>
        <v>355</v>
      </c>
      <c r="CW188" s="78">
        <f>AVERAGEIFS('WEEKLY DATA'!CW$11:CW$14577,'WEEKLY DATA'!$A$11:$A$14577,'MONTHLY DATA'!$A188,'WEEKLY DATA'!$B$11:$B$14577,'MONTHLY DATA'!$B188)</f>
        <v>365</v>
      </c>
      <c r="CX188" s="78">
        <f>AVERAGEIFS('WEEKLY DATA'!CX$11:CX$14577,'WEEKLY DATA'!$A$11:$A$14577,'MONTHLY DATA'!$A188,'WEEKLY DATA'!$B$11:$B$14577,'MONTHLY DATA'!$B188)</f>
        <v>360</v>
      </c>
      <c r="CY188" s="211">
        <f t="shared" ref="CY188" si="325">CX188/CX187-1</f>
        <v>2.3090586145648295E-2</v>
      </c>
      <c r="CZ188" s="169">
        <f>AVERAGEIFS('WEEKLY DATA'!CZ$11:CZ$14577,'WEEKLY DATA'!$A$11:$A$14577,'MONTHLY DATA'!$A188,'WEEKLY DATA'!$B$11:$B$14577,'MONTHLY DATA'!$B188)</f>
        <v>343.75</v>
      </c>
      <c r="DA188" s="78">
        <f>AVERAGEIFS('WEEKLY DATA'!DA$11:DA$14577,'WEEKLY DATA'!$A$11:$A$14577,'MONTHLY DATA'!$A188,'WEEKLY DATA'!$B$11:$B$14577,'MONTHLY DATA'!$B188)</f>
        <v>353.75</v>
      </c>
      <c r="DB188" s="78">
        <f>AVERAGEIFS('WEEKLY DATA'!DB$11:DB$14577,'WEEKLY DATA'!$A$11:$A$14577,'MONTHLY DATA'!$A188,'WEEKLY DATA'!$B$11:$B$14577,'MONTHLY DATA'!$B188)</f>
        <v>348.75</v>
      </c>
      <c r="DC188" s="211">
        <f t="shared" ref="DC188" si="326">DB188/DB187-1</f>
        <v>6.4885496183206159E-2</v>
      </c>
      <c r="DD188" s="78">
        <f>AVERAGEIFS('WEEKLY DATA'!DD$11:DD$14577,'WEEKLY DATA'!$A$11:$A$14577,'MONTHLY DATA'!$A188,'WEEKLY DATA'!$B$11:$B$14577,'MONTHLY DATA'!$B188)</f>
        <v>335</v>
      </c>
      <c r="DE188" s="78">
        <f>AVERAGEIFS('WEEKLY DATA'!DE$11:DE$14577,'WEEKLY DATA'!$A$11:$A$14577,'MONTHLY DATA'!$A188,'WEEKLY DATA'!$B$11:$B$14577,'MONTHLY DATA'!$B188)</f>
        <v>345</v>
      </c>
      <c r="DF188" s="78">
        <f>AVERAGEIFS('WEEKLY DATA'!DF$11:DF$14577,'WEEKLY DATA'!$A$11:$A$14577,'MONTHLY DATA'!$A188,'WEEKLY DATA'!$B$11:$B$14577,'MONTHLY DATA'!$B188)</f>
        <v>340</v>
      </c>
      <c r="DG188" s="211">
        <f t="shared" ref="DG188" si="327">DF188/DF187-1</f>
        <v>0</v>
      </c>
      <c r="DH188" s="78">
        <f>AVERAGEIFS('WEEKLY DATA'!DH$11:DH$14577,'WEEKLY DATA'!$A$11:$A$14577,'MONTHLY DATA'!$A188,'WEEKLY DATA'!$B$11:$B$14577,'MONTHLY DATA'!$B188)</f>
        <v>555</v>
      </c>
      <c r="DI188" s="78">
        <f>AVERAGEIFS('WEEKLY DATA'!DI$11:DI$14577,'WEEKLY DATA'!$A$11:$A$14577,'MONTHLY DATA'!$A188,'WEEKLY DATA'!$B$11:$B$14577,'MONTHLY DATA'!$B188)</f>
        <v>565</v>
      </c>
      <c r="DJ188" s="78">
        <f>AVERAGEIFS('WEEKLY DATA'!DJ$11:DJ$14577,'WEEKLY DATA'!$A$11:$A$14577,'MONTHLY DATA'!$A188,'WEEKLY DATA'!$B$11:$B$14577,'MONTHLY DATA'!$B188)</f>
        <v>560</v>
      </c>
      <c r="DK188" s="211">
        <f t="shared" ref="DK188" si="328">DJ188/DJ187-1</f>
        <v>-6.6518847006651338E-3</v>
      </c>
      <c r="DL188" s="169">
        <f>AVERAGEIFS('WEEKLY DATA'!DL$11:DL$14577,'WEEKLY DATA'!$A$11:$A$14577,'MONTHLY DATA'!$A188,'WEEKLY DATA'!$B$11:$B$14577,'MONTHLY DATA'!$B188)</f>
        <v>317.5</v>
      </c>
      <c r="DM188" s="78">
        <f>AVERAGEIFS('WEEKLY DATA'!DM$11:DM$14577,'WEEKLY DATA'!$A$11:$A$14577,'MONTHLY DATA'!$A188,'WEEKLY DATA'!$B$11:$B$14577,'MONTHLY DATA'!$B188)</f>
        <v>327.5</v>
      </c>
      <c r="DN188" s="78">
        <f>AVERAGEIFS('WEEKLY DATA'!DN$11:DN$14577,'WEEKLY DATA'!$A$11:$A$14577,'MONTHLY DATA'!$A188,'WEEKLY DATA'!$B$11:$B$14577,'MONTHLY DATA'!$B188)</f>
        <v>322.5</v>
      </c>
      <c r="DO188" s="211">
        <f t="shared" ref="DO188" si="329">DN188/DN187-1</f>
        <v>5.3061224489795888E-2</v>
      </c>
      <c r="DP188" s="78">
        <f>AVERAGEIFS('WEEKLY DATA'!DP$11:DP$14577,'WEEKLY DATA'!$A$11:$A$14577,'MONTHLY DATA'!$A188,'WEEKLY DATA'!$B$11:$B$14577,'MONTHLY DATA'!$B188)</f>
        <v>302.5</v>
      </c>
      <c r="DQ188" s="78">
        <f>AVERAGEIFS('WEEKLY DATA'!DQ$11:DQ$14577,'WEEKLY DATA'!$A$11:$A$14577,'MONTHLY DATA'!$A188,'WEEKLY DATA'!$B$11:$B$14577,'MONTHLY DATA'!$B188)</f>
        <v>312.5</v>
      </c>
      <c r="DR188" s="78">
        <f>AVERAGEIFS('WEEKLY DATA'!DR$11:DR$14577,'WEEKLY DATA'!$A$11:$A$14577,'MONTHLY DATA'!$A188,'WEEKLY DATA'!$B$11:$B$14577,'MONTHLY DATA'!$B188)</f>
        <v>307.5</v>
      </c>
      <c r="DS188" s="211">
        <f t="shared" ref="DS188" si="330">DR188/DR187-1</f>
        <v>2.0746887966804906E-2</v>
      </c>
      <c r="DT188" s="78">
        <f>AVERAGEIFS('WEEKLY DATA'!DT$11:DT$14577,'WEEKLY DATA'!$A$11:$A$14577,'MONTHLY DATA'!$A188,'WEEKLY DATA'!$B$11:$B$14577,'MONTHLY DATA'!$B188)</f>
        <v>335</v>
      </c>
      <c r="DU188" s="78">
        <f>AVERAGEIFS('WEEKLY DATA'!DU$11:DU$14577,'WEEKLY DATA'!$A$11:$A$14577,'MONTHLY DATA'!$A188,'WEEKLY DATA'!$B$11:$B$14577,'MONTHLY DATA'!$B188)</f>
        <v>345</v>
      </c>
      <c r="DV188" s="78">
        <f>AVERAGEIFS('WEEKLY DATA'!DV$11:DV$14577,'WEEKLY DATA'!$A$11:$A$14577,'MONTHLY DATA'!$A188,'WEEKLY DATA'!$B$11:$B$14577,'MONTHLY DATA'!$B188)</f>
        <v>340</v>
      </c>
      <c r="DW188" s="211">
        <f t="shared" ref="DW188" si="331">DV188/DV187-1</f>
        <v>0</v>
      </c>
      <c r="DX188" s="78">
        <f>AVERAGEIFS('WEEKLY DATA'!DX$11:DX$14577,'WEEKLY DATA'!$A$11:$A$14577,'MONTHLY DATA'!$A188,'WEEKLY DATA'!$B$11:$B$14577,'MONTHLY DATA'!$B188)</f>
        <v>540</v>
      </c>
      <c r="DY188" s="78">
        <f>AVERAGEIFS('WEEKLY DATA'!DY$11:DY$14577,'WEEKLY DATA'!$A$11:$A$14577,'MONTHLY DATA'!$A188,'WEEKLY DATA'!$B$11:$B$14577,'MONTHLY DATA'!$B188)</f>
        <v>550</v>
      </c>
      <c r="DZ188" s="78">
        <f>AVERAGEIFS('WEEKLY DATA'!DZ$11:DZ$14577,'WEEKLY DATA'!$A$11:$A$14577,'MONTHLY DATA'!$A188,'WEEKLY DATA'!$B$11:$B$14577,'MONTHLY DATA'!$B188)</f>
        <v>545</v>
      </c>
      <c r="EA188" s="211">
        <f t="shared" ref="EA188" si="332">DZ188/DZ187-1</f>
        <v>-6.8337129840546629E-3</v>
      </c>
      <c r="EB188" s="78">
        <f>AVERAGEIFS('WEEKLY DATA'!EB$11:EB$14577,'WEEKLY DATA'!$A$11:$A$14577,'MONTHLY DATA'!$A188,'WEEKLY DATA'!$B$11:$B$14577,'MONTHLY DATA'!$B188)</f>
        <v>358.75</v>
      </c>
      <c r="EC188" s="78">
        <f>AVERAGEIFS('WEEKLY DATA'!EC$11:EC$14577,'WEEKLY DATA'!$A$11:$A$14577,'MONTHLY DATA'!$A188,'WEEKLY DATA'!$B$11:$B$14577,'MONTHLY DATA'!$B188)</f>
        <v>368.75</v>
      </c>
      <c r="ED188" s="78">
        <f>AVERAGEIFS('WEEKLY DATA'!ED$11:ED$14577,'WEEKLY DATA'!$A$11:$A$14577,'MONTHLY DATA'!$A188,'WEEKLY DATA'!$B$11:$B$14577,'MONTHLY DATA'!$B188)</f>
        <v>363.75</v>
      </c>
      <c r="EE188" s="211">
        <f t="shared" ref="EE188" si="333">ED188/ED187-1</f>
        <v>5.0541516245487417E-2</v>
      </c>
      <c r="EF188" s="169">
        <f>AVERAGEIFS('WEEKLY DATA'!EF$11:EF$14577,'WEEKLY DATA'!$A$11:$A$14577,'MONTHLY DATA'!$A188,'WEEKLY DATA'!$B$11:$B$14577,'MONTHLY DATA'!$B188)</f>
        <v>325</v>
      </c>
      <c r="EG188" s="78">
        <f>AVERAGEIFS('WEEKLY DATA'!EG$11:EG$14577,'WEEKLY DATA'!$A$11:$A$14577,'MONTHLY DATA'!$A188,'WEEKLY DATA'!$B$11:$B$14577,'MONTHLY DATA'!$B188)</f>
        <v>335</v>
      </c>
      <c r="EH188" s="78">
        <f>AVERAGEIFS('WEEKLY DATA'!EH$11:EH$14577,'WEEKLY DATA'!$A$11:$A$14577,'MONTHLY DATA'!$A188,'WEEKLY DATA'!$B$11:$B$14577,'MONTHLY DATA'!$B188)</f>
        <v>330</v>
      </c>
      <c r="EI188" s="211">
        <f t="shared" ref="EI188" si="334">EH188/EH187-1</f>
        <v>4.5544554455445585E-2</v>
      </c>
      <c r="EJ188" s="78">
        <f>AVERAGEIFS('WEEKLY DATA'!EJ$11:EJ$14577,'WEEKLY DATA'!$A$11:$A$14577,'MONTHLY DATA'!$A188,'WEEKLY DATA'!$B$11:$B$14577,'MONTHLY DATA'!$B188)</f>
        <v>330</v>
      </c>
      <c r="EK188" s="78">
        <f>AVERAGEIFS('WEEKLY DATA'!EK$11:EK$14577,'WEEKLY DATA'!$A$11:$A$14577,'MONTHLY DATA'!$A188,'WEEKLY DATA'!$B$11:$B$14577,'MONTHLY DATA'!$B188)</f>
        <v>340</v>
      </c>
      <c r="EL188" s="78">
        <f>AVERAGEIFS('WEEKLY DATA'!EL$11:EL$14577,'WEEKLY DATA'!$A$11:$A$14577,'MONTHLY DATA'!$A188,'WEEKLY DATA'!$B$11:$B$14577,'MONTHLY DATA'!$B188)</f>
        <v>335</v>
      </c>
      <c r="EM188" s="211">
        <f t="shared" ref="EM188" si="335">EL188/EL187-1</f>
        <v>0</v>
      </c>
      <c r="EN188" s="78">
        <f>AVERAGEIFS('WEEKLY DATA'!EN$11:EN$14577,'WEEKLY DATA'!$A$11:$A$14577,'MONTHLY DATA'!$A188,'WEEKLY DATA'!$B$11:$B$14577,'MONTHLY DATA'!$B188)</f>
        <v>585</v>
      </c>
      <c r="EO188" s="78">
        <f>AVERAGEIFS('WEEKLY DATA'!EO$11:EO$14577,'WEEKLY DATA'!$A$11:$A$14577,'MONTHLY DATA'!$A188,'WEEKLY DATA'!$B$11:$B$14577,'MONTHLY DATA'!$B188)</f>
        <v>595</v>
      </c>
      <c r="EP188" s="78">
        <f>AVERAGEIFS('WEEKLY DATA'!EP$11:EP$14577,'WEEKLY DATA'!$A$11:$A$14577,'MONTHLY DATA'!$A188,'WEEKLY DATA'!$B$11:$B$14577,'MONTHLY DATA'!$B188)</f>
        <v>590</v>
      </c>
      <c r="EQ188" s="211">
        <f t="shared" ref="EQ188" si="336">EP188/EP187-1</f>
        <v>-6.3157894736841635E-3</v>
      </c>
      <c r="ER188" s="78">
        <f>AVERAGEIFS('WEEKLY DATA'!ER$11:ER$14577,'WEEKLY DATA'!$A$11:$A$14577,'MONTHLY DATA'!$A188,'WEEKLY DATA'!$B$11:$B$14577,'MONTHLY DATA'!$B188)</f>
        <v>315</v>
      </c>
      <c r="ES188" s="78">
        <f>AVERAGEIFS('WEEKLY DATA'!ES$11:ES$14577,'WEEKLY DATA'!$A$11:$A$14577,'MONTHLY DATA'!$A188,'WEEKLY DATA'!$B$11:$B$14577,'MONTHLY DATA'!$B188)</f>
        <v>325</v>
      </c>
      <c r="ET188" s="78">
        <f>AVERAGEIFS('WEEKLY DATA'!ET$11:ET$14577,'WEEKLY DATA'!$A$11:$A$14577,'MONTHLY DATA'!$A188,'WEEKLY DATA'!$B$11:$B$14577,'MONTHLY DATA'!$B188)</f>
        <v>320</v>
      </c>
      <c r="EU188" s="211">
        <f t="shared" ref="EU188" si="337">ET188/ET187-1</f>
        <v>4.2769857433808456E-2</v>
      </c>
      <c r="EV188" s="78">
        <f>AVERAGEIFS('WEEKLY DATA'!EV$11:EV$14577,'WEEKLY DATA'!$A$11:$A$14577,'MONTHLY DATA'!$A188,'WEEKLY DATA'!$B$11:$B$14577,'MONTHLY DATA'!$B188)</f>
        <v>307.5</v>
      </c>
      <c r="EW188" s="78">
        <f>AVERAGEIFS('WEEKLY DATA'!EW$11:EW$14577,'WEEKLY DATA'!$A$11:$A$14577,'MONTHLY DATA'!$A188,'WEEKLY DATA'!$B$11:$B$14577,'MONTHLY DATA'!$B188)</f>
        <v>317.5</v>
      </c>
      <c r="EX188" s="78">
        <f>AVERAGEIFS('WEEKLY DATA'!EX$11:EX$14577,'WEEKLY DATA'!$A$11:$A$14577,'MONTHLY DATA'!$A188,'WEEKLY DATA'!$B$11:$B$14577,'MONTHLY DATA'!$B188)</f>
        <v>312.5</v>
      </c>
      <c r="EY188" s="211">
        <f t="shared" ref="EY188" si="338">EX188/EX187-1</f>
        <v>3.5196687370600444E-2</v>
      </c>
      <c r="EZ188" s="78">
        <f>AVERAGEIFS('WEEKLY DATA'!EZ$11:EZ$14577,'WEEKLY DATA'!$A$11:$A$14577,'MONTHLY DATA'!$A188,'WEEKLY DATA'!$B$11:$B$14577,'MONTHLY DATA'!$B188)</f>
        <v>330</v>
      </c>
      <c r="FA188" s="78">
        <f>AVERAGEIFS('WEEKLY DATA'!FA$11:FA$14577,'WEEKLY DATA'!$A$11:$A$14577,'MONTHLY DATA'!$A188,'WEEKLY DATA'!$B$11:$B$14577,'MONTHLY DATA'!$B188)</f>
        <v>340</v>
      </c>
      <c r="FB188" s="78">
        <f>AVERAGEIFS('WEEKLY DATA'!FB$11:FB$14577,'WEEKLY DATA'!$A$11:$A$14577,'MONTHLY DATA'!$A188,'WEEKLY DATA'!$B$11:$B$14577,'MONTHLY DATA'!$B188)</f>
        <v>335</v>
      </c>
      <c r="FC188" s="211">
        <f t="shared" ref="FC188" si="339">FB188/FB187-1</f>
        <v>0</v>
      </c>
      <c r="FD188" s="78">
        <f>AVERAGEIFS('WEEKLY DATA'!FD$11:FD$14577,'WEEKLY DATA'!$A$11:$A$14577,'MONTHLY DATA'!$A188,'WEEKLY DATA'!$B$11:$B$14577,'MONTHLY DATA'!$B188)</f>
        <v>405</v>
      </c>
      <c r="FE188" s="78">
        <f>AVERAGEIFS('WEEKLY DATA'!FE$11:FE$14577,'WEEKLY DATA'!$A$11:$A$14577,'MONTHLY DATA'!$A188,'WEEKLY DATA'!$B$11:$B$14577,'MONTHLY DATA'!$B188)</f>
        <v>415</v>
      </c>
      <c r="FF188" s="78">
        <f>AVERAGEIFS('WEEKLY DATA'!FF$11:FF$14577,'WEEKLY DATA'!$A$11:$A$14577,'MONTHLY DATA'!$A188,'WEEKLY DATA'!$B$11:$B$14577,'MONTHLY DATA'!$B188)</f>
        <v>410</v>
      </c>
      <c r="FG188" s="211">
        <f t="shared" ref="FG188" si="340">FF188/FF187-1</f>
        <v>-0.12997347480106103</v>
      </c>
      <c r="FH188" s="78">
        <f>AVERAGEIFS('WEEKLY DATA'!FH$11:FH$14577,'WEEKLY DATA'!$A$11:$A$14577,'MONTHLY DATA'!$A188,'WEEKLY DATA'!$B$11:$B$14577,'MONTHLY DATA'!$B188)</f>
        <v>343.75</v>
      </c>
      <c r="FI188" s="78">
        <f>AVERAGEIFS('WEEKLY DATA'!FI$11:FI$14577,'WEEKLY DATA'!$A$11:$A$14577,'MONTHLY DATA'!$A188,'WEEKLY DATA'!$B$11:$B$14577,'MONTHLY DATA'!$B188)</f>
        <v>353.75</v>
      </c>
      <c r="FJ188" s="78">
        <f>AVERAGEIFS('WEEKLY DATA'!FJ$11:FJ$14577,'WEEKLY DATA'!$A$11:$A$14577,'MONTHLY DATA'!$A188,'WEEKLY DATA'!$B$11:$B$14577,'MONTHLY DATA'!$B188)</f>
        <v>348.75</v>
      </c>
      <c r="FK188" s="211">
        <f t="shared" ref="FK188" si="341">FJ188/FJ187-1</f>
        <v>-5.3475935828877219E-3</v>
      </c>
      <c r="FL188" s="169">
        <f>AVERAGEIFS('WEEKLY DATA'!FL$11:FL$14577,'WEEKLY DATA'!$A$11:$A$14577,'MONTHLY DATA'!$A188,'WEEKLY DATA'!$B$11:$B$14577,'MONTHLY DATA'!$B188)</f>
        <v>312.5</v>
      </c>
      <c r="FM188" s="78">
        <f>AVERAGEIFS('WEEKLY DATA'!FM$11:FM$14577,'WEEKLY DATA'!$A$11:$A$14577,'MONTHLY DATA'!$A188,'WEEKLY DATA'!$B$11:$B$14577,'MONTHLY DATA'!$B188)</f>
        <v>322.5</v>
      </c>
      <c r="FN188" s="78">
        <f>AVERAGEIFS('WEEKLY DATA'!FN$11:FN$14577,'WEEKLY DATA'!$A$11:$A$14577,'MONTHLY DATA'!$A188,'WEEKLY DATA'!$B$11:$B$14577,'MONTHLY DATA'!$B188)</f>
        <v>317.5</v>
      </c>
      <c r="FO188" s="211">
        <f t="shared" ref="FO188" si="342">FN188/FN187-1</f>
        <v>2.2132796780684139E-2</v>
      </c>
      <c r="FP188" s="78"/>
      <c r="FQ188" s="78"/>
      <c r="FR188" s="78"/>
      <c r="FS188" s="211"/>
      <c r="FT188" s="78">
        <f>AVERAGEIFS('WEEKLY DATA'!FT$11:FT$14577,'WEEKLY DATA'!$A$11:$A$14577,'MONTHLY DATA'!$A188,'WEEKLY DATA'!$B$11:$B$14577,'MONTHLY DATA'!$B188)</f>
        <v>481.25</v>
      </c>
      <c r="FU188" s="78">
        <f>AVERAGEIFS('WEEKLY DATA'!FU$11:FU$14577,'WEEKLY DATA'!$A$11:$A$14577,'MONTHLY DATA'!$A188,'WEEKLY DATA'!$B$11:$B$14577,'MONTHLY DATA'!$B188)</f>
        <v>491.25</v>
      </c>
      <c r="FV188" s="78">
        <f>AVERAGEIFS('WEEKLY DATA'!FV$11:FV$14577,'WEEKLY DATA'!$A$11:$A$14577,'MONTHLY DATA'!$A188,'WEEKLY DATA'!$B$11:$B$14577,'MONTHLY DATA'!$B188)</f>
        <v>486.25</v>
      </c>
      <c r="FW188" s="211">
        <f t="shared" ref="FW188:FW189" si="343">FV188/FV187-1</f>
        <v>-2.1383647798742134E-2</v>
      </c>
      <c r="FX188" s="78">
        <f>AVERAGEIFS('WEEKLY DATA'!FX$11:FX$14577,'WEEKLY DATA'!$A$11:$A$14577,'MONTHLY DATA'!$A188,'WEEKLY DATA'!$B$11:$B$14577,'MONTHLY DATA'!$B188)</f>
        <v>367.5</v>
      </c>
      <c r="FY188" s="78">
        <f>AVERAGEIFS('WEEKLY DATA'!FY$11:FY$14577,'WEEKLY DATA'!$A$11:$A$14577,'MONTHLY DATA'!$A188,'WEEKLY DATA'!$B$11:$B$14577,'MONTHLY DATA'!$B188)</f>
        <v>377.5</v>
      </c>
      <c r="FZ188" s="78">
        <f>AVERAGEIFS('WEEKLY DATA'!FZ$11:FZ$14577,'WEEKLY DATA'!$A$11:$A$14577,'MONTHLY DATA'!$A188,'WEEKLY DATA'!$B$11:$B$14577,'MONTHLY DATA'!$B188)</f>
        <v>372.5</v>
      </c>
      <c r="GA188" s="211">
        <f t="shared" ref="GA188:GA189" si="344">FZ188/FZ187-1</f>
        <v>-0.1449067431850789</v>
      </c>
      <c r="GB188" s="78">
        <f>AVERAGEIFS('WEEKLY DATA'!GB$11:GB$14577,'WEEKLY DATA'!$A$11:$A$14577,'MONTHLY DATA'!$A188,'WEEKLY DATA'!$B$11:$B$14577,'MONTHLY DATA'!$B188)</f>
        <v>445</v>
      </c>
      <c r="GC188" s="78">
        <f>AVERAGEIFS('WEEKLY DATA'!GC$11:GC$14577,'WEEKLY DATA'!$A$11:$A$14577,'MONTHLY DATA'!$A188,'WEEKLY DATA'!$B$11:$B$14577,'MONTHLY DATA'!$B188)</f>
        <v>455</v>
      </c>
      <c r="GD188" s="78">
        <f>AVERAGEIFS('WEEKLY DATA'!GD$11:GD$14577,'WEEKLY DATA'!$A$11:$A$14577,'MONTHLY DATA'!$A188,'WEEKLY DATA'!$B$11:$B$14577,'MONTHLY DATA'!$B188)</f>
        <v>450</v>
      </c>
      <c r="GE188" s="211">
        <f t="shared" ref="GE188:GE189" si="345">GD188/GD187-1</f>
        <v>1.8387553041018467E-2</v>
      </c>
      <c r="GF188" s="169">
        <f>AVERAGEIFS('WEEKLY DATA'!GF$11:GF$14577,'WEEKLY DATA'!$A$11:$A$14577,'MONTHLY DATA'!$A188,'WEEKLY DATA'!$B$11:$B$14577,'MONTHLY DATA'!$B188)</f>
        <v>433.75</v>
      </c>
      <c r="GG188" s="78">
        <f>AVERAGEIFS('WEEKLY DATA'!GG$11:GG$14577,'WEEKLY DATA'!$A$11:$A$14577,'MONTHLY DATA'!$A188,'WEEKLY DATA'!$B$11:$B$14577,'MONTHLY DATA'!$B188)</f>
        <v>443.75</v>
      </c>
      <c r="GH188" s="78">
        <f>AVERAGEIFS('WEEKLY DATA'!GH$11:GH$14577,'WEEKLY DATA'!$A$11:$A$14577,'MONTHLY DATA'!$A188,'WEEKLY DATA'!$B$11:$B$14577,'MONTHLY DATA'!$B188)</f>
        <v>438.75</v>
      </c>
      <c r="GI188" s="211">
        <f t="shared" ref="GI188:GI189" si="346">GH188/GH187-1</f>
        <v>5.0898203592814273E-2</v>
      </c>
      <c r="GJ188" s="78">
        <f>AVERAGEIFS('WEEKLY DATA'!GJ$11:GJ$14577,'WEEKLY DATA'!$A$11:$A$14577,'MONTHLY DATA'!$A188,'WEEKLY DATA'!$B$11:$B$14577,'MONTHLY DATA'!$B188)</f>
        <v>345</v>
      </c>
      <c r="GK188" s="78">
        <f>AVERAGEIFS('WEEKLY DATA'!GK$11:GK$14577,'WEEKLY DATA'!$A$11:$A$14577,'MONTHLY DATA'!$A188,'WEEKLY DATA'!$B$11:$B$14577,'MONTHLY DATA'!$B188)</f>
        <v>355</v>
      </c>
      <c r="GL188" s="78">
        <f>AVERAGEIFS('WEEKLY DATA'!GL$11:GL$14577,'WEEKLY DATA'!$A$11:$A$14577,'MONTHLY DATA'!$A188,'WEEKLY DATA'!$B$11:$B$14577,'MONTHLY DATA'!$B188)</f>
        <v>350</v>
      </c>
      <c r="GM188" s="211">
        <f t="shared" ref="GM188:GM189" si="347">GL188/GL187-1</f>
        <v>0</v>
      </c>
      <c r="GN188" s="78">
        <f>AVERAGEIFS('WEEKLY DATA'!GN$11:GN$14577,'WEEKLY DATA'!$A$11:$A$14577,'MONTHLY DATA'!$A188,'WEEKLY DATA'!$B$11:$B$14577,'MONTHLY DATA'!$B188)</f>
        <v>645</v>
      </c>
      <c r="GO188" s="78">
        <f>AVERAGEIFS('WEEKLY DATA'!GO$11:GO$14577,'WEEKLY DATA'!$A$11:$A$14577,'MONTHLY DATA'!$A188,'WEEKLY DATA'!$B$11:$B$14577,'MONTHLY DATA'!$B188)</f>
        <v>655</v>
      </c>
      <c r="GP188" s="78">
        <f>AVERAGEIFS('WEEKLY DATA'!GP$11:GP$14577,'WEEKLY DATA'!$A$11:$A$14577,'MONTHLY DATA'!$A188,'WEEKLY DATA'!$B$11:$B$14577,'MONTHLY DATA'!$B188)</f>
        <v>650</v>
      </c>
      <c r="GQ188" s="211">
        <f t="shared" ref="GQ188:GQ189" si="348">GP188/GP187-1</f>
        <v>-5.7361376673039643E-3</v>
      </c>
      <c r="GR188" s="78"/>
    </row>
    <row r="189" spans="1:201" ht="15.75" x14ac:dyDescent="0.25">
      <c r="A189">
        <f t="shared" si="106"/>
        <v>11</v>
      </c>
      <c r="B189">
        <f t="shared" si="107"/>
        <v>2024</v>
      </c>
      <c r="C189" s="86">
        <v>45597</v>
      </c>
      <c r="D189" s="78">
        <f>AVERAGEIFS('WEEKLY DATA'!D$11:D$14577,'WEEKLY DATA'!$A$11:$A$14577,'MONTHLY DATA'!$A189,'WEEKLY DATA'!$B$11:$B$14577,'MONTHLY DATA'!$B189)</f>
        <v>369.5</v>
      </c>
      <c r="E189" s="78">
        <f>AVERAGEIFS('WEEKLY DATA'!E$11:E$14577,'WEEKLY DATA'!$A$11:$A$14577,'MONTHLY DATA'!$A189,'WEEKLY DATA'!$B$11:$B$14577,'MONTHLY DATA'!$B189)</f>
        <v>379.5</v>
      </c>
      <c r="F189" s="78">
        <f>AVERAGEIFS('WEEKLY DATA'!F$11:F$14577,'WEEKLY DATA'!$A$11:$A$14577,'MONTHLY DATA'!$A189,'WEEKLY DATA'!$B$11:$B$14577,'MONTHLY DATA'!$B189)</f>
        <v>374.5</v>
      </c>
      <c r="G189" s="211">
        <f t="shared" ref="G189" si="349">F189/F188-1</f>
        <v>8.7542087542087366E-3</v>
      </c>
      <c r="H189" s="169">
        <f>AVERAGEIFS('WEEKLY DATA'!H$11:H$14577,'WEEKLY DATA'!$A$11:$A$14577,'MONTHLY DATA'!$A189,'WEEKLY DATA'!$B$11:$B$14577,'MONTHLY DATA'!$B189)</f>
        <v>345</v>
      </c>
      <c r="I189" s="78">
        <f>AVERAGEIFS('WEEKLY DATA'!I$11:I$14577,'WEEKLY DATA'!$A$11:$A$14577,'MONTHLY DATA'!$A189,'WEEKLY DATA'!$B$11:$B$14577,'MONTHLY DATA'!$B189)</f>
        <v>355</v>
      </c>
      <c r="J189" s="78">
        <f>AVERAGEIFS('WEEKLY DATA'!J$11:J$14577,'WEEKLY DATA'!$A$11:$A$14577,'MONTHLY DATA'!$A189,'WEEKLY DATA'!$B$11:$B$14577,'MONTHLY DATA'!$B189)</f>
        <v>350</v>
      </c>
      <c r="K189" s="211">
        <f t="shared" ref="K189" si="350">J189/J188-1</f>
        <v>0</v>
      </c>
      <c r="L189" s="169">
        <f>AVERAGEIFS('WEEKLY DATA'!L$11:L$14577,'WEEKLY DATA'!$A$11:$A$14577,'MONTHLY DATA'!$A189,'WEEKLY DATA'!$B$11:$B$14577,'MONTHLY DATA'!$B189)</f>
        <v>408</v>
      </c>
      <c r="M189" s="78">
        <f>AVERAGEIFS('WEEKLY DATA'!M$11:M$14577,'WEEKLY DATA'!$A$11:$A$14577,'MONTHLY DATA'!$A189,'WEEKLY DATA'!$B$11:$B$14577,'MONTHLY DATA'!$B189)</f>
        <v>418</v>
      </c>
      <c r="N189" s="78">
        <f>AVERAGEIFS('WEEKLY DATA'!N$11:N$14577,'WEEKLY DATA'!$A$11:$A$14577,'MONTHLY DATA'!$A189,'WEEKLY DATA'!$B$11:$B$14577,'MONTHLY DATA'!$B189)</f>
        <v>413</v>
      </c>
      <c r="O189" s="211">
        <f t="shared" ref="O189" si="351">N189/N188-1</f>
        <v>-4.8192771084337727E-3</v>
      </c>
      <c r="P189" s="169">
        <f>AVERAGEIFS('WEEKLY DATA'!P$11:P$14577,'WEEKLY DATA'!$A$11:$A$14577,'MONTHLY DATA'!$A189,'WEEKLY DATA'!$B$11:$B$14577,'MONTHLY DATA'!$B189)</f>
        <v>332</v>
      </c>
      <c r="Q189" s="78">
        <f>AVERAGEIFS('WEEKLY DATA'!Q$11:Q$14577,'WEEKLY DATA'!$A$11:$A$14577,'MONTHLY DATA'!$A189,'WEEKLY DATA'!$B$11:$B$14577,'MONTHLY DATA'!$B189)</f>
        <v>342</v>
      </c>
      <c r="R189" s="78">
        <f>AVERAGEIFS('WEEKLY DATA'!R$11:R$14577,'WEEKLY DATA'!$A$11:$A$14577,'MONTHLY DATA'!$A189,'WEEKLY DATA'!$B$11:$B$14577,'MONTHLY DATA'!$B189)</f>
        <v>337</v>
      </c>
      <c r="S189" s="211">
        <f t="shared" ref="S189" si="352">R189/R188-1</f>
        <v>3.2950191570881193E-2</v>
      </c>
      <c r="T189" s="169">
        <f>AVERAGEIFS('WEEKLY DATA'!T$11:T$14577,'WEEKLY DATA'!$A$11:$A$14577,'MONTHLY DATA'!$A189,'WEEKLY DATA'!$B$11:$B$14577,'MONTHLY DATA'!$B189)</f>
        <v>332</v>
      </c>
      <c r="U189" s="78">
        <f>AVERAGEIFS('WEEKLY DATA'!U$11:U$14577,'WEEKLY DATA'!$A$11:$A$14577,'MONTHLY DATA'!$A189,'WEEKLY DATA'!$B$11:$B$14577,'MONTHLY DATA'!$B189)</f>
        <v>342</v>
      </c>
      <c r="V189" s="78">
        <f>AVERAGEIFS('WEEKLY DATA'!V$11:V$14577,'WEEKLY DATA'!$A$11:$A$14577,'MONTHLY DATA'!$A189,'WEEKLY DATA'!$B$11:$B$14577,'MONTHLY DATA'!$B189)</f>
        <v>337</v>
      </c>
      <c r="W189" s="211">
        <f t="shared" ref="W189" si="353">V189/V188-1</f>
        <v>2.1212121212121238E-2</v>
      </c>
      <c r="X189" s="169">
        <f>AVERAGEIFS('WEEKLY DATA'!X$11:X$14577,'WEEKLY DATA'!$A$11:$A$14577,'MONTHLY DATA'!$A189,'WEEKLY DATA'!$B$11:$B$14577,'MONTHLY DATA'!$B189)</f>
        <v>310.5</v>
      </c>
      <c r="Y189" s="78">
        <f>AVERAGEIFS('WEEKLY DATA'!Y$11:Y$14577,'WEEKLY DATA'!$A$11:$A$14577,'MONTHLY DATA'!$A189,'WEEKLY DATA'!$B$11:$B$14577,'MONTHLY DATA'!$B189)</f>
        <v>320.5</v>
      </c>
      <c r="Z189" s="78">
        <f>AVERAGEIFS('WEEKLY DATA'!Z$11:Z$14577,'WEEKLY DATA'!$A$11:$A$14577,'MONTHLY DATA'!$A189,'WEEKLY DATA'!$B$11:$B$14577,'MONTHLY DATA'!$B189)</f>
        <v>315.5</v>
      </c>
      <c r="AA189" s="211">
        <f t="shared" ref="AA189" si="354">Z189/Z188-1</f>
        <v>2.1862348178137703E-2</v>
      </c>
      <c r="AB189" s="169">
        <f>AVERAGEIFS('WEEKLY DATA'!AB$11:AB$14577,'WEEKLY DATA'!$A$11:$A$14577,'MONTHLY DATA'!$A189,'WEEKLY DATA'!$B$11:$B$14577,'MONTHLY DATA'!$B189)</f>
        <v>385</v>
      </c>
      <c r="AC189" s="78">
        <f>AVERAGEIFS('WEEKLY DATA'!AC$11:AC$14577,'WEEKLY DATA'!$A$11:$A$14577,'MONTHLY DATA'!$A189,'WEEKLY DATA'!$B$11:$B$14577,'MONTHLY DATA'!$B189)</f>
        <v>395</v>
      </c>
      <c r="AD189" s="78">
        <f>AVERAGEIFS('WEEKLY DATA'!AD$11:AD$14577,'WEEKLY DATA'!$A$11:$A$14577,'MONTHLY DATA'!$A189,'WEEKLY DATA'!$B$11:$B$14577,'MONTHLY DATA'!$B189)</f>
        <v>390</v>
      </c>
      <c r="AE189" s="211">
        <f t="shared" ref="AE189" si="355">AD189/AD188-1</f>
        <v>0</v>
      </c>
      <c r="AF189" s="169">
        <f>AVERAGEIFS('WEEKLY DATA'!AF$11:AF$14577,'WEEKLY DATA'!$A$11:$A$14577,'MONTHLY DATA'!$A189,'WEEKLY DATA'!$B$11:$B$14577,'MONTHLY DATA'!$B189)</f>
        <v>324</v>
      </c>
      <c r="AG189" s="78">
        <f>AVERAGEIFS('WEEKLY DATA'!AG$11:AG$14577,'WEEKLY DATA'!$A$11:$A$14577,'MONTHLY DATA'!$A189,'WEEKLY DATA'!$B$11:$B$14577,'MONTHLY DATA'!$B189)</f>
        <v>334</v>
      </c>
      <c r="AH189" s="78">
        <f>AVERAGEIFS('WEEKLY DATA'!AH$11:AH$14577,'WEEKLY DATA'!$A$11:$A$14577,'MONTHLY DATA'!$A189,'WEEKLY DATA'!$B$11:$B$14577,'MONTHLY DATA'!$B189)</f>
        <v>329</v>
      </c>
      <c r="AI189" s="211">
        <f t="shared" ref="AI189" si="356">AH189/AH188-1</f>
        <v>2.8124999999999956E-2</v>
      </c>
      <c r="AJ189" s="169">
        <f>AVERAGEIFS('WEEKLY DATA'!AJ$11:AJ$14577,'WEEKLY DATA'!$A$11:$A$14577,'MONTHLY DATA'!$A189,'WEEKLY DATA'!$B$11:$B$14577,'MONTHLY DATA'!$B189)</f>
        <v>310</v>
      </c>
      <c r="AK189" s="78">
        <f>AVERAGEIFS('WEEKLY DATA'!AK$11:AK$14577,'WEEKLY DATA'!$A$11:$A$14577,'MONTHLY DATA'!$A189,'WEEKLY DATA'!$B$11:$B$14577,'MONTHLY DATA'!$B189)</f>
        <v>320</v>
      </c>
      <c r="AL189" s="78">
        <f>AVERAGEIFS('WEEKLY DATA'!AL$11:AL$14577,'WEEKLY DATA'!$A$11:$A$14577,'MONTHLY DATA'!$A189,'WEEKLY DATA'!$B$11:$B$14577,'MONTHLY DATA'!$B189)</f>
        <v>315</v>
      </c>
      <c r="AM189" s="212">
        <f t="shared" ref="AM189" si="357">AL189/AL188-1</f>
        <v>-1.5625E-2</v>
      </c>
      <c r="AN189" s="169">
        <f>AVERAGEIFS('WEEKLY DATA'!AN$11:AN$14577,'WEEKLY DATA'!$A$11:$A$14577,'MONTHLY DATA'!$A189,'WEEKLY DATA'!$B$11:$B$14577,'MONTHLY DATA'!$B189)</f>
        <v>252.5</v>
      </c>
      <c r="AO189" s="78">
        <f>AVERAGEIFS('WEEKLY DATA'!AO$11:AO$14577,'WEEKLY DATA'!$A$11:$A$14577,'MONTHLY DATA'!$A189,'WEEKLY DATA'!$B$11:$B$14577,'MONTHLY DATA'!$B189)</f>
        <v>262.5</v>
      </c>
      <c r="AP189" s="78">
        <f>AVERAGEIFS('WEEKLY DATA'!AP$11:AP$14577,'WEEKLY DATA'!$A$11:$A$14577,'MONTHLY DATA'!$A189,'WEEKLY DATA'!$B$11:$B$14577,'MONTHLY DATA'!$B189)</f>
        <v>257.5</v>
      </c>
      <c r="AQ189" s="211">
        <f t="shared" ref="AQ189" si="358">AP189/AP188-1</f>
        <v>-4.629629629629628E-2</v>
      </c>
      <c r="AR189" s="169">
        <f>AVERAGEIFS('WEEKLY DATA'!AR$11:AR$14577,'WEEKLY DATA'!$A$11:$A$14577,'MONTHLY DATA'!$A189,'WEEKLY DATA'!$B$11:$B$14577,'MONTHLY DATA'!$B189)</f>
        <v>408</v>
      </c>
      <c r="AS189" s="78">
        <f>AVERAGEIFS('WEEKLY DATA'!AS$11:AS$14577,'WEEKLY DATA'!$A$11:$A$14577,'MONTHLY DATA'!$A189,'WEEKLY DATA'!$B$11:$B$14577,'MONTHLY DATA'!$B189)</f>
        <v>418</v>
      </c>
      <c r="AT189" s="78">
        <f>AVERAGEIFS('WEEKLY DATA'!AT$11:AT$14577,'WEEKLY DATA'!$A$11:$A$14577,'MONTHLY DATA'!$A189,'WEEKLY DATA'!$B$11:$B$14577,'MONTHLY DATA'!$B189)</f>
        <v>413</v>
      </c>
      <c r="AU189" s="211">
        <f t="shared" ref="AU189" si="359">AT189/AT188-1</f>
        <v>-4.8192771084337727E-3</v>
      </c>
      <c r="AV189" s="169">
        <f>AVERAGEIFS('WEEKLY DATA'!AV$11:AV$14577,'WEEKLY DATA'!$A$11:$A$14577,'MONTHLY DATA'!$A189,'WEEKLY DATA'!$B$11:$B$14577,'MONTHLY DATA'!$B189)</f>
        <v>308</v>
      </c>
      <c r="AW189" s="78">
        <f>AVERAGEIFS('WEEKLY DATA'!AW$11:AW$14577,'WEEKLY DATA'!$A$11:$A$14577,'MONTHLY DATA'!$A189,'WEEKLY DATA'!$B$11:$B$14577,'MONTHLY DATA'!$B189)</f>
        <v>318</v>
      </c>
      <c r="AX189" s="78">
        <f>AVERAGEIFS('WEEKLY DATA'!AX$11:AX$14577,'WEEKLY DATA'!$A$11:$A$14577,'MONTHLY DATA'!$A189,'WEEKLY DATA'!$B$11:$B$14577,'MONTHLY DATA'!$B189)</f>
        <v>313</v>
      </c>
      <c r="AY189" s="211">
        <f t="shared" ref="AY189" si="360">AX189/AX188-1</f>
        <v>3.9004149377593444E-2</v>
      </c>
      <c r="AZ189" s="169">
        <f>AVERAGEIFS('WEEKLY DATA'!AZ$11:AZ$14577,'WEEKLY DATA'!$A$11:$A$14577,'MONTHLY DATA'!$A189,'WEEKLY DATA'!$B$11:$B$14577,'MONTHLY DATA'!$B189)</f>
        <v>297.5</v>
      </c>
      <c r="BA189" s="78">
        <f>AVERAGEIFS('WEEKLY DATA'!BA$11:BA$14577,'WEEKLY DATA'!$A$11:$A$14577,'MONTHLY DATA'!$A189,'WEEKLY DATA'!$B$11:$B$14577,'MONTHLY DATA'!$B189)</f>
        <v>307.5</v>
      </c>
      <c r="BB189" s="78">
        <f>AVERAGEIFS('WEEKLY DATA'!BB$11:BB$14577,'WEEKLY DATA'!$A$11:$A$14577,'MONTHLY DATA'!$A189,'WEEKLY DATA'!$B$11:$B$14577,'MONTHLY DATA'!$B189)</f>
        <v>302.5</v>
      </c>
      <c r="BC189" s="211">
        <f t="shared" ref="BC189" si="361">BB189/BB188-1</f>
        <v>8.3333333333333037E-3</v>
      </c>
      <c r="BD189" s="169">
        <f>AVERAGEIFS('WEEKLY DATA'!BD$11:BD$14577,'WEEKLY DATA'!$A$11:$A$14577,'MONTHLY DATA'!$A189,'WEEKLY DATA'!$B$11:$B$14577,'MONTHLY DATA'!$B189)</f>
        <v>276.5</v>
      </c>
      <c r="BE189" s="78">
        <f>AVERAGEIFS('WEEKLY DATA'!BE$11:BE$14577,'WEEKLY DATA'!$A$11:$A$14577,'MONTHLY DATA'!$A189,'WEEKLY DATA'!$B$11:$B$14577,'MONTHLY DATA'!$B189)</f>
        <v>286.5</v>
      </c>
      <c r="BF189" s="78">
        <f>AVERAGEIFS('WEEKLY DATA'!BF$11:BF$14577,'WEEKLY DATA'!$A$11:$A$14577,'MONTHLY DATA'!$A189,'WEEKLY DATA'!$B$11:$B$14577,'MONTHLY DATA'!$B189)</f>
        <v>281.5</v>
      </c>
      <c r="BG189" s="211">
        <f t="shared" ref="BG189" si="362">BF189/BF188-1</f>
        <v>3.3027522935779707E-2</v>
      </c>
      <c r="BH189" s="169">
        <f>AVERAGEIFS('WEEKLY DATA'!BH$11:BH$14577,'WEEKLY DATA'!$A$11:$A$14577,'MONTHLY DATA'!$A189,'WEEKLY DATA'!$B$11:$B$14577,'MONTHLY DATA'!$B189)</f>
        <v>375</v>
      </c>
      <c r="BI189" s="78">
        <f>AVERAGEIFS('WEEKLY DATA'!BI$11:BI$14577,'WEEKLY DATA'!$A$11:$A$14577,'MONTHLY DATA'!$A189,'WEEKLY DATA'!$B$11:$B$14577,'MONTHLY DATA'!$B189)</f>
        <v>385</v>
      </c>
      <c r="BJ189" s="78">
        <f>AVERAGEIFS('WEEKLY DATA'!BJ$11:BJ$14577,'WEEKLY DATA'!$A$11:$A$14577,'MONTHLY DATA'!$A189,'WEEKLY DATA'!$B$11:$B$14577,'MONTHLY DATA'!$B189)</f>
        <v>380</v>
      </c>
      <c r="BK189" s="211">
        <f t="shared" ref="BK189" si="363">BJ189/BJ188-1</f>
        <v>0</v>
      </c>
      <c r="BL189" s="169">
        <f>AVERAGEIFS('WEEKLY DATA'!BL$11:BL$14577,'WEEKLY DATA'!$A$11:$A$14577,'MONTHLY DATA'!$A189,'WEEKLY DATA'!$B$11:$B$14577,'MONTHLY DATA'!$B189)</f>
        <v>308</v>
      </c>
      <c r="BM189" s="78">
        <f>AVERAGEIFS('WEEKLY DATA'!BM$11:BM$14577,'WEEKLY DATA'!$A$11:$A$14577,'MONTHLY DATA'!$A189,'WEEKLY DATA'!$B$11:$B$14577,'MONTHLY DATA'!$B189)</f>
        <v>318</v>
      </c>
      <c r="BN189" s="78">
        <f>AVERAGEIFS('WEEKLY DATA'!BN$11:BN$14577,'WEEKLY DATA'!$A$11:$A$14577,'MONTHLY DATA'!$A189,'WEEKLY DATA'!$B$11:$B$14577,'MONTHLY DATA'!$B189)</f>
        <v>313</v>
      </c>
      <c r="BO189" s="211">
        <f t="shared" ref="BO189" si="364">BN189/BN188-1</f>
        <v>1.6000000000000458E-3</v>
      </c>
      <c r="BP189" s="78">
        <f>AVERAGEIFS('WEEKLY DATA'!BP$11:BP$14577,'WEEKLY DATA'!$A$11:$A$14577,'MONTHLY DATA'!$A189,'WEEKLY DATA'!$B$11:$B$14577,'MONTHLY DATA'!$B189)</f>
        <v>342.5</v>
      </c>
      <c r="BQ189" s="78">
        <f>AVERAGEIFS('WEEKLY DATA'!BQ$11:BQ$14577,'WEEKLY DATA'!$A$11:$A$14577,'MONTHLY DATA'!$A189,'WEEKLY DATA'!$B$11:$B$14577,'MONTHLY DATA'!$B189)</f>
        <v>352.5</v>
      </c>
      <c r="BR189" s="78">
        <f>AVERAGEIFS('WEEKLY DATA'!BR$11:BR$14577,'WEEKLY DATA'!$A$11:$A$14577,'MONTHLY DATA'!$A189,'WEEKLY DATA'!$B$11:$B$14577,'MONTHLY DATA'!$B189)</f>
        <v>347.5</v>
      </c>
      <c r="BS189" s="211">
        <f t="shared" ref="BS189" si="365">BR189/BR188-1</f>
        <v>0</v>
      </c>
      <c r="BT189" s="78">
        <f>AVERAGEIFS('WEEKLY DATA'!BT$11:BT$14577,'WEEKLY DATA'!$A$11:$A$14577,'MONTHLY DATA'!$A189,'WEEKLY DATA'!$B$11:$B$14577,'MONTHLY DATA'!$B189)</f>
        <v>276.5</v>
      </c>
      <c r="BU189" s="78">
        <f>AVERAGEIFS('WEEKLY DATA'!BU$11:BU$14577,'WEEKLY DATA'!$A$11:$A$14577,'MONTHLY DATA'!$A189,'WEEKLY DATA'!$B$11:$B$14577,'MONTHLY DATA'!$B189)</f>
        <v>286.5</v>
      </c>
      <c r="BV189" s="78">
        <f>AVERAGEIFS('WEEKLY DATA'!BV$11:BV$14577,'WEEKLY DATA'!$A$11:$A$14577,'MONTHLY DATA'!$A189,'WEEKLY DATA'!$B$11:$B$14577,'MONTHLY DATA'!$B189)</f>
        <v>281.5</v>
      </c>
      <c r="BW189" s="211">
        <f t="shared" ref="BW189" si="366">BV189/BV188-1</f>
        <v>-7.9295154185021755E-3</v>
      </c>
      <c r="BX189" s="78">
        <f>AVERAGEIFS('WEEKLY DATA'!BX$11:BX$14577,'WEEKLY DATA'!$A$11:$A$14577,'MONTHLY DATA'!$A189,'WEEKLY DATA'!$B$11:$B$14577,'MONTHLY DATA'!$B189)</f>
        <v>334.5</v>
      </c>
      <c r="BY189" s="78">
        <f>AVERAGEIFS('WEEKLY DATA'!BY$11:BY$14577,'WEEKLY DATA'!$A$11:$A$14577,'MONTHLY DATA'!$A189,'WEEKLY DATA'!$B$11:$B$14577,'MONTHLY DATA'!$B189)</f>
        <v>344.5</v>
      </c>
      <c r="BZ189" s="78">
        <f>AVERAGEIFS('WEEKLY DATA'!BZ$11:BZ$14577,'WEEKLY DATA'!$A$11:$A$14577,'MONTHLY DATA'!$A189,'WEEKLY DATA'!$B$11:$B$14577,'MONTHLY DATA'!$B189)</f>
        <v>339.5</v>
      </c>
      <c r="CA189" s="211">
        <f t="shared" ref="CA189" si="367">BZ189/BZ188-1</f>
        <v>-1.4705882352941124E-3</v>
      </c>
      <c r="CB189" s="78">
        <f>AVERAGEIFS('WEEKLY DATA'!CB$11:CB$14577,'WEEKLY DATA'!$A$11:$A$14577,'MONTHLY DATA'!$A189,'WEEKLY DATA'!$B$11:$B$14577,'MONTHLY DATA'!$B189)</f>
        <v>488</v>
      </c>
      <c r="CC189" s="78">
        <f>AVERAGEIFS('WEEKLY DATA'!CC$11:CC$14577,'WEEKLY DATA'!$A$11:$A$14577,'MONTHLY DATA'!$A189,'WEEKLY DATA'!$B$11:$B$14577,'MONTHLY DATA'!$B189)</f>
        <v>498</v>
      </c>
      <c r="CD189" s="78">
        <f>AVERAGEIFS('WEEKLY DATA'!CD$11:CD$14577,'WEEKLY DATA'!$A$11:$A$14577,'MONTHLY DATA'!$A189,'WEEKLY DATA'!$B$11:$B$14577,'MONTHLY DATA'!$B189)</f>
        <v>493</v>
      </c>
      <c r="CE189" s="211">
        <f t="shared" ref="CE189" si="368">CD189/CD188-1</f>
        <v>-7.8504672897196315E-2</v>
      </c>
      <c r="CF189" s="78">
        <f>AVERAGEIFS('WEEKLY DATA'!CF$11:CF$14577,'WEEKLY DATA'!$A$11:$A$14577,'MONTHLY DATA'!$A189,'WEEKLY DATA'!$B$11:$B$14577,'MONTHLY DATA'!$B189)</f>
        <v>330</v>
      </c>
      <c r="CG189" s="78">
        <f>AVERAGEIFS('WEEKLY DATA'!CG$11:CG$14577,'WEEKLY DATA'!$A$11:$A$14577,'MONTHLY DATA'!$A189,'WEEKLY DATA'!$B$11:$B$14577,'MONTHLY DATA'!$B189)</f>
        <v>340</v>
      </c>
      <c r="CH189" s="78">
        <f>AVERAGEIFS('WEEKLY DATA'!CH$11:CH$14577,'WEEKLY DATA'!$A$11:$A$14577,'MONTHLY DATA'!$A189,'WEEKLY DATA'!$B$11:$B$14577,'MONTHLY DATA'!$B189)</f>
        <v>335</v>
      </c>
      <c r="CI189" s="211">
        <f t="shared" ref="CI189" si="369">CH189/CH188-1</f>
        <v>-7.4074074074074181E-3</v>
      </c>
      <c r="CJ189" s="78">
        <f>AVERAGEIFS('WEEKLY DATA'!CJ$11:CJ$14577,'WEEKLY DATA'!$A$11:$A$14577,'MONTHLY DATA'!$A189,'WEEKLY DATA'!$B$11:$B$14577,'MONTHLY DATA'!$B189)</f>
        <v>301.5</v>
      </c>
      <c r="CK189" s="78">
        <f>AVERAGEIFS('WEEKLY DATA'!CK$11:CK$14577,'WEEKLY DATA'!$A$11:$A$14577,'MONTHLY DATA'!$A189,'WEEKLY DATA'!$B$11:$B$14577,'MONTHLY DATA'!$B189)</f>
        <v>311.5</v>
      </c>
      <c r="CL189" s="78">
        <f>AVERAGEIFS('WEEKLY DATA'!CL$11:CL$14577,'WEEKLY DATA'!$A$11:$A$14577,'MONTHLY DATA'!$A189,'WEEKLY DATA'!$B$11:$B$14577,'MONTHLY DATA'!$B189)</f>
        <v>306.5</v>
      </c>
      <c r="CM189" s="211">
        <f t="shared" ref="CM189" si="370">CL189/CL188-1</f>
        <v>-3.0830039525691744E-2</v>
      </c>
      <c r="CN189" s="78">
        <f>AVERAGEIFS('WEEKLY DATA'!CN$11:CN$14577,'WEEKLY DATA'!$A$11:$A$14577,'MONTHLY DATA'!$A189,'WEEKLY DATA'!$B$11:$B$14577,'MONTHLY DATA'!$B189)</f>
        <v>334.5</v>
      </c>
      <c r="CO189" s="78">
        <f>AVERAGEIFS('WEEKLY DATA'!CO$11:CO$14577,'WEEKLY DATA'!$A$11:$A$14577,'MONTHLY DATA'!$A189,'WEEKLY DATA'!$B$11:$B$14577,'MONTHLY DATA'!$B189)</f>
        <v>344.5</v>
      </c>
      <c r="CP189" s="78">
        <f>AVERAGEIFS('WEEKLY DATA'!CP$11:CP$14577,'WEEKLY DATA'!$A$11:$A$14577,'MONTHLY DATA'!$A189,'WEEKLY DATA'!$B$11:$B$14577,'MONTHLY DATA'!$B189)</f>
        <v>339.5</v>
      </c>
      <c r="CQ189" s="211">
        <f t="shared" ref="CQ189" si="371">CP189/CP188-1</f>
        <v>-1.4705882352941124E-3</v>
      </c>
      <c r="CR189" s="78">
        <f>AVERAGEIFS('WEEKLY DATA'!CR$11:CR$14577,'WEEKLY DATA'!$A$11:$A$14577,'MONTHLY DATA'!$A189,'WEEKLY DATA'!$B$11:$B$14577,'MONTHLY DATA'!$B189)</f>
        <v>498</v>
      </c>
      <c r="CS189" s="78">
        <f>AVERAGEIFS('WEEKLY DATA'!CS$11:CS$14577,'WEEKLY DATA'!$A$11:$A$14577,'MONTHLY DATA'!$A189,'WEEKLY DATA'!$B$11:$B$14577,'MONTHLY DATA'!$B189)</f>
        <v>508</v>
      </c>
      <c r="CT189" s="78">
        <f>AVERAGEIFS('WEEKLY DATA'!CT$11:CT$14577,'WEEKLY DATA'!$A$11:$A$14577,'MONTHLY DATA'!$A189,'WEEKLY DATA'!$B$11:$B$14577,'MONTHLY DATA'!$B189)</f>
        <v>503</v>
      </c>
      <c r="CU189" s="211">
        <f t="shared" ref="CU189" si="372">CT189/CT188-1</f>
        <v>-7.7064220183486243E-2</v>
      </c>
      <c r="CV189" s="169">
        <f>AVERAGEIFS('WEEKLY DATA'!CV$11:CV$14577,'WEEKLY DATA'!$A$11:$A$14577,'MONTHLY DATA'!$A189,'WEEKLY DATA'!$B$11:$B$14577,'MONTHLY DATA'!$B189)</f>
        <v>348</v>
      </c>
      <c r="CW189" s="78">
        <f>AVERAGEIFS('WEEKLY DATA'!CW$11:CW$14577,'WEEKLY DATA'!$A$11:$A$14577,'MONTHLY DATA'!$A189,'WEEKLY DATA'!$B$11:$B$14577,'MONTHLY DATA'!$B189)</f>
        <v>358</v>
      </c>
      <c r="CX189" s="78">
        <f>AVERAGEIFS('WEEKLY DATA'!CX$11:CX$14577,'WEEKLY DATA'!$A$11:$A$14577,'MONTHLY DATA'!$A189,'WEEKLY DATA'!$B$11:$B$14577,'MONTHLY DATA'!$B189)</f>
        <v>353</v>
      </c>
      <c r="CY189" s="211">
        <f t="shared" ref="CY189" si="373">CX189/CX188-1</f>
        <v>-1.9444444444444486E-2</v>
      </c>
      <c r="CZ189" s="169">
        <f>AVERAGEIFS('WEEKLY DATA'!CZ$11:CZ$14577,'WEEKLY DATA'!$A$11:$A$14577,'MONTHLY DATA'!$A189,'WEEKLY DATA'!$B$11:$B$14577,'MONTHLY DATA'!$B189)</f>
        <v>334</v>
      </c>
      <c r="DA189" s="78">
        <f>AVERAGEIFS('WEEKLY DATA'!DA$11:DA$14577,'WEEKLY DATA'!$A$11:$A$14577,'MONTHLY DATA'!$A189,'WEEKLY DATA'!$B$11:$B$14577,'MONTHLY DATA'!$B189)</f>
        <v>344</v>
      </c>
      <c r="DB189" s="78">
        <f>AVERAGEIFS('WEEKLY DATA'!DB$11:DB$14577,'WEEKLY DATA'!$A$11:$A$14577,'MONTHLY DATA'!$A189,'WEEKLY DATA'!$B$11:$B$14577,'MONTHLY DATA'!$B189)</f>
        <v>339</v>
      </c>
      <c r="DC189" s="211">
        <f t="shared" ref="DC189" si="374">DB189/DB188-1</f>
        <v>-2.7956989247311825E-2</v>
      </c>
      <c r="DD189" s="78">
        <f>AVERAGEIFS('WEEKLY DATA'!DD$11:DD$14577,'WEEKLY DATA'!$A$11:$A$14577,'MONTHLY DATA'!$A189,'WEEKLY DATA'!$B$11:$B$14577,'MONTHLY DATA'!$B189)</f>
        <v>334.5</v>
      </c>
      <c r="DE189" s="78">
        <f>AVERAGEIFS('WEEKLY DATA'!DE$11:DE$14577,'WEEKLY DATA'!$A$11:$A$14577,'MONTHLY DATA'!$A189,'WEEKLY DATA'!$B$11:$B$14577,'MONTHLY DATA'!$B189)</f>
        <v>344.5</v>
      </c>
      <c r="DF189" s="78">
        <f>AVERAGEIFS('WEEKLY DATA'!DF$11:DF$14577,'WEEKLY DATA'!$A$11:$A$14577,'MONTHLY DATA'!$A189,'WEEKLY DATA'!$B$11:$B$14577,'MONTHLY DATA'!$B189)</f>
        <v>339.5</v>
      </c>
      <c r="DG189" s="211">
        <f t="shared" ref="DG189" si="375">DF189/DF188-1</f>
        <v>-1.4705882352941124E-3</v>
      </c>
      <c r="DH189" s="78">
        <f>AVERAGEIFS('WEEKLY DATA'!DH$11:DH$14577,'WEEKLY DATA'!$A$11:$A$14577,'MONTHLY DATA'!$A189,'WEEKLY DATA'!$B$11:$B$14577,'MONTHLY DATA'!$B189)</f>
        <v>513</v>
      </c>
      <c r="DI189" s="78">
        <f>AVERAGEIFS('WEEKLY DATA'!DI$11:DI$14577,'WEEKLY DATA'!$A$11:$A$14577,'MONTHLY DATA'!$A189,'WEEKLY DATA'!$B$11:$B$14577,'MONTHLY DATA'!$B189)</f>
        <v>523</v>
      </c>
      <c r="DJ189" s="78">
        <f>AVERAGEIFS('WEEKLY DATA'!DJ$11:DJ$14577,'WEEKLY DATA'!$A$11:$A$14577,'MONTHLY DATA'!$A189,'WEEKLY DATA'!$B$11:$B$14577,'MONTHLY DATA'!$B189)</f>
        <v>518</v>
      </c>
      <c r="DK189" s="211">
        <f t="shared" ref="DK189" si="376">DJ189/DJ188-1</f>
        <v>-7.4999999999999956E-2</v>
      </c>
      <c r="DL189" s="169">
        <f>AVERAGEIFS('WEEKLY DATA'!DL$11:DL$14577,'WEEKLY DATA'!$A$11:$A$14577,'MONTHLY DATA'!$A189,'WEEKLY DATA'!$B$11:$B$14577,'MONTHLY DATA'!$B189)</f>
        <v>309</v>
      </c>
      <c r="DM189" s="78">
        <f>AVERAGEIFS('WEEKLY DATA'!DM$11:DM$14577,'WEEKLY DATA'!$A$11:$A$14577,'MONTHLY DATA'!$A189,'WEEKLY DATA'!$B$11:$B$14577,'MONTHLY DATA'!$B189)</f>
        <v>319</v>
      </c>
      <c r="DN189" s="78">
        <f>AVERAGEIFS('WEEKLY DATA'!DN$11:DN$14577,'WEEKLY DATA'!$A$11:$A$14577,'MONTHLY DATA'!$A189,'WEEKLY DATA'!$B$11:$B$14577,'MONTHLY DATA'!$B189)</f>
        <v>314</v>
      </c>
      <c r="DO189" s="211">
        <f t="shared" ref="DO189" si="377">DN189/DN188-1</f>
        <v>-2.635658914728678E-2</v>
      </c>
      <c r="DP189" s="78">
        <f>AVERAGEIFS('WEEKLY DATA'!DP$11:DP$14577,'WEEKLY DATA'!$A$11:$A$14577,'MONTHLY DATA'!$A189,'WEEKLY DATA'!$B$11:$B$14577,'MONTHLY DATA'!$B189)</f>
        <v>289.5</v>
      </c>
      <c r="DQ189" s="78">
        <f>AVERAGEIFS('WEEKLY DATA'!DQ$11:DQ$14577,'WEEKLY DATA'!$A$11:$A$14577,'MONTHLY DATA'!$A189,'WEEKLY DATA'!$B$11:$B$14577,'MONTHLY DATA'!$B189)</f>
        <v>299.5</v>
      </c>
      <c r="DR189" s="78">
        <f>AVERAGEIFS('WEEKLY DATA'!DR$11:DR$14577,'WEEKLY DATA'!$A$11:$A$14577,'MONTHLY DATA'!$A189,'WEEKLY DATA'!$B$11:$B$14577,'MONTHLY DATA'!$B189)</f>
        <v>294.5</v>
      </c>
      <c r="DS189" s="211">
        <f t="shared" ref="DS189" si="378">DR189/DR188-1</f>
        <v>-4.2276422764227606E-2</v>
      </c>
      <c r="DT189" s="78">
        <f>AVERAGEIFS('WEEKLY DATA'!DT$11:DT$14577,'WEEKLY DATA'!$A$11:$A$14577,'MONTHLY DATA'!$A189,'WEEKLY DATA'!$B$11:$B$14577,'MONTHLY DATA'!$B189)</f>
        <v>334.5</v>
      </c>
      <c r="DU189" s="78">
        <f>AVERAGEIFS('WEEKLY DATA'!DU$11:DU$14577,'WEEKLY DATA'!$A$11:$A$14577,'MONTHLY DATA'!$A189,'WEEKLY DATA'!$B$11:$B$14577,'MONTHLY DATA'!$B189)</f>
        <v>344.5</v>
      </c>
      <c r="DV189" s="78">
        <f>AVERAGEIFS('WEEKLY DATA'!DV$11:DV$14577,'WEEKLY DATA'!$A$11:$A$14577,'MONTHLY DATA'!$A189,'WEEKLY DATA'!$B$11:$B$14577,'MONTHLY DATA'!$B189)</f>
        <v>339.5</v>
      </c>
      <c r="DW189" s="211">
        <f t="shared" ref="DW189" si="379">DV189/DV188-1</f>
        <v>-1.4705882352941124E-3</v>
      </c>
      <c r="DX189" s="78">
        <f>AVERAGEIFS('WEEKLY DATA'!DX$11:DX$14577,'WEEKLY DATA'!$A$11:$A$14577,'MONTHLY DATA'!$A189,'WEEKLY DATA'!$B$11:$B$14577,'MONTHLY DATA'!$B189)</f>
        <v>498</v>
      </c>
      <c r="DY189" s="78">
        <f>AVERAGEIFS('WEEKLY DATA'!DY$11:DY$14577,'WEEKLY DATA'!$A$11:$A$14577,'MONTHLY DATA'!$A189,'WEEKLY DATA'!$B$11:$B$14577,'MONTHLY DATA'!$B189)</f>
        <v>508</v>
      </c>
      <c r="DZ189" s="78">
        <f>AVERAGEIFS('WEEKLY DATA'!DZ$11:DZ$14577,'WEEKLY DATA'!$A$11:$A$14577,'MONTHLY DATA'!$A189,'WEEKLY DATA'!$B$11:$B$14577,'MONTHLY DATA'!$B189)</f>
        <v>503</v>
      </c>
      <c r="EA189" s="211">
        <f t="shared" ref="EA189" si="380">DZ189/DZ188-1</f>
        <v>-7.7064220183486243E-2</v>
      </c>
      <c r="EB189" s="78">
        <f>AVERAGEIFS('WEEKLY DATA'!EB$11:EB$14577,'WEEKLY DATA'!$A$11:$A$14577,'MONTHLY DATA'!$A189,'WEEKLY DATA'!$B$11:$B$14577,'MONTHLY DATA'!$B189)</f>
        <v>351.5</v>
      </c>
      <c r="EC189" s="78">
        <f>AVERAGEIFS('WEEKLY DATA'!EC$11:EC$14577,'WEEKLY DATA'!$A$11:$A$14577,'MONTHLY DATA'!$A189,'WEEKLY DATA'!$B$11:$B$14577,'MONTHLY DATA'!$B189)</f>
        <v>361.5</v>
      </c>
      <c r="ED189" s="78">
        <f>AVERAGEIFS('WEEKLY DATA'!ED$11:ED$14577,'WEEKLY DATA'!$A$11:$A$14577,'MONTHLY DATA'!$A189,'WEEKLY DATA'!$B$11:$B$14577,'MONTHLY DATA'!$B189)</f>
        <v>356.5</v>
      </c>
      <c r="EE189" s="211">
        <f t="shared" ref="EE189:EE194" si="381">ED189/ED188-1</f>
        <v>-1.993127147766327E-2</v>
      </c>
      <c r="EF189" s="169">
        <f>AVERAGEIFS('WEEKLY DATA'!EF$11:EF$14577,'WEEKLY DATA'!$A$11:$A$14577,'MONTHLY DATA'!$A189,'WEEKLY DATA'!$B$11:$B$14577,'MONTHLY DATA'!$B189)</f>
        <v>313.5</v>
      </c>
      <c r="EG189" s="78">
        <f>AVERAGEIFS('WEEKLY DATA'!EG$11:EG$14577,'WEEKLY DATA'!$A$11:$A$14577,'MONTHLY DATA'!$A189,'WEEKLY DATA'!$B$11:$B$14577,'MONTHLY DATA'!$B189)</f>
        <v>323.5</v>
      </c>
      <c r="EH189" s="78">
        <f>AVERAGEIFS('WEEKLY DATA'!EH$11:EH$14577,'WEEKLY DATA'!$A$11:$A$14577,'MONTHLY DATA'!$A189,'WEEKLY DATA'!$B$11:$B$14577,'MONTHLY DATA'!$B189)</f>
        <v>318.5</v>
      </c>
      <c r="EI189" s="211">
        <f t="shared" ref="EI189" si="382">EH189/EH188-1</f>
        <v>-3.4848484848484795E-2</v>
      </c>
      <c r="EJ189" s="78">
        <f>AVERAGEIFS('WEEKLY DATA'!EJ$11:EJ$14577,'WEEKLY DATA'!$A$11:$A$14577,'MONTHLY DATA'!$A189,'WEEKLY DATA'!$B$11:$B$14577,'MONTHLY DATA'!$B189)</f>
        <v>329.5</v>
      </c>
      <c r="EK189" s="78">
        <f>AVERAGEIFS('WEEKLY DATA'!EK$11:EK$14577,'WEEKLY DATA'!$A$11:$A$14577,'MONTHLY DATA'!$A189,'WEEKLY DATA'!$B$11:$B$14577,'MONTHLY DATA'!$B189)</f>
        <v>339.5</v>
      </c>
      <c r="EL189" s="78">
        <f>AVERAGEIFS('WEEKLY DATA'!EL$11:EL$14577,'WEEKLY DATA'!$A$11:$A$14577,'MONTHLY DATA'!$A189,'WEEKLY DATA'!$B$11:$B$14577,'MONTHLY DATA'!$B189)</f>
        <v>334.5</v>
      </c>
      <c r="EM189" s="211">
        <f t="shared" ref="EM189" si="383">EL189/EL188-1</f>
        <v>-1.4925373134327957E-3</v>
      </c>
      <c r="EN189" s="78">
        <f>AVERAGEIFS('WEEKLY DATA'!EN$11:EN$14577,'WEEKLY DATA'!$A$11:$A$14577,'MONTHLY DATA'!$A189,'WEEKLY DATA'!$B$11:$B$14577,'MONTHLY DATA'!$B189)</f>
        <v>543</v>
      </c>
      <c r="EO189" s="78">
        <f>AVERAGEIFS('WEEKLY DATA'!EO$11:EO$14577,'WEEKLY DATA'!$A$11:$A$14577,'MONTHLY DATA'!$A189,'WEEKLY DATA'!$B$11:$B$14577,'MONTHLY DATA'!$B189)</f>
        <v>553</v>
      </c>
      <c r="EP189" s="78">
        <f>AVERAGEIFS('WEEKLY DATA'!EP$11:EP$14577,'WEEKLY DATA'!$A$11:$A$14577,'MONTHLY DATA'!$A189,'WEEKLY DATA'!$B$11:$B$14577,'MONTHLY DATA'!$B189)</f>
        <v>548</v>
      </c>
      <c r="EQ189" s="211">
        <f t="shared" ref="EQ189" si="384">EP189/EP188-1</f>
        <v>-7.118644067796609E-2</v>
      </c>
      <c r="ER189" s="78">
        <f>AVERAGEIFS('WEEKLY DATA'!ER$11:ER$14577,'WEEKLY DATA'!$A$11:$A$14577,'MONTHLY DATA'!$A189,'WEEKLY DATA'!$B$11:$B$14577,'MONTHLY DATA'!$B189)</f>
        <v>307.5</v>
      </c>
      <c r="ES189" s="78">
        <f>AVERAGEIFS('WEEKLY DATA'!ES$11:ES$14577,'WEEKLY DATA'!$A$11:$A$14577,'MONTHLY DATA'!$A189,'WEEKLY DATA'!$B$11:$B$14577,'MONTHLY DATA'!$B189)</f>
        <v>317.5</v>
      </c>
      <c r="ET189" s="78">
        <f>AVERAGEIFS('WEEKLY DATA'!ET$11:ET$14577,'WEEKLY DATA'!$A$11:$A$14577,'MONTHLY DATA'!$A189,'WEEKLY DATA'!$B$11:$B$14577,'MONTHLY DATA'!$B189)</f>
        <v>312.5</v>
      </c>
      <c r="EU189" s="211">
        <f t="shared" ref="EU189" si="385">ET189/ET188-1</f>
        <v>-2.34375E-2</v>
      </c>
      <c r="EV189" s="78">
        <f>AVERAGEIFS('WEEKLY DATA'!EV$11:EV$14577,'WEEKLY DATA'!$A$11:$A$14577,'MONTHLY DATA'!$A189,'WEEKLY DATA'!$B$11:$B$14577,'MONTHLY DATA'!$B189)</f>
        <v>299.5</v>
      </c>
      <c r="EW189" s="78">
        <f>AVERAGEIFS('WEEKLY DATA'!EW$11:EW$14577,'WEEKLY DATA'!$A$11:$A$14577,'MONTHLY DATA'!$A189,'WEEKLY DATA'!$B$11:$B$14577,'MONTHLY DATA'!$B189)</f>
        <v>309.5</v>
      </c>
      <c r="EX189" s="78">
        <f>AVERAGEIFS('WEEKLY DATA'!EX$11:EX$14577,'WEEKLY DATA'!$A$11:$A$14577,'MONTHLY DATA'!$A189,'WEEKLY DATA'!$B$11:$B$14577,'MONTHLY DATA'!$B189)</f>
        <v>304.5</v>
      </c>
      <c r="EY189" s="211">
        <f t="shared" ref="EY189" si="386">EX189/EX188-1</f>
        <v>-2.5599999999999956E-2</v>
      </c>
      <c r="EZ189" s="78">
        <f>AVERAGEIFS('WEEKLY DATA'!EZ$11:EZ$14577,'WEEKLY DATA'!$A$11:$A$14577,'MONTHLY DATA'!$A189,'WEEKLY DATA'!$B$11:$B$14577,'MONTHLY DATA'!$B189)</f>
        <v>329.5</v>
      </c>
      <c r="FA189" s="78">
        <f>AVERAGEIFS('WEEKLY DATA'!FA$11:FA$14577,'WEEKLY DATA'!$A$11:$A$14577,'MONTHLY DATA'!$A189,'WEEKLY DATA'!$B$11:$B$14577,'MONTHLY DATA'!$B189)</f>
        <v>339.5</v>
      </c>
      <c r="FB189" s="78">
        <f>AVERAGEIFS('WEEKLY DATA'!FB$11:FB$14577,'WEEKLY DATA'!$A$11:$A$14577,'MONTHLY DATA'!$A189,'WEEKLY DATA'!$B$11:$B$14577,'MONTHLY DATA'!$B189)</f>
        <v>334.5</v>
      </c>
      <c r="FC189" s="211">
        <f t="shared" ref="FC189" si="387">FB189/FB188-1</f>
        <v>-1.4925373134327957E-3</v>
      </c>
      <c r="FD189" s="78">
        <f>AVERAGEIFS('WEEKLY DATA'!FD$11:FD$14577,'WEEKLY DATA'!$A$11:$A$14577,'MONTHLY DATA'!$A189,'WEEKLY DATA'!$B$11:$B$14577,'MONTHLY DATA'!$B189)</f>
        <v>362.5</v>
      </c>
      <c r="FE189" s="78">
        <f>AVERAGEIFS('WEEKLY DATA'!FE$11:FE$14577,'WEEKLY DATA'!$A$11:$A$14577,'MONTHLY DATA'!$A189,'WEEKLY DATA'!$B$11:$B$14577,'MONTHLY DATA'!$B189)</f>
        <v>372.5</v>
      </c>
      <c r="FF189" s="78">
        <f>AVERAGEIFS('WEEKLY DATA'!FF$11:FF$14577,'WEEKLY DATA'!$A$11:$A$14577,'MONTHLY DATA'!$A189,'WEEKLY DATA'!$B$11:$B$14577,'MONTHLY DATA'!$B189)</f>
        <v>367.5</v>
      </c>
      <c r="FG189" s="211">
        <f t="shared" ref="FG189" si="388">FF189/FF188-1</f>
        <v>-0.10365853658536583</v>
      </c>
      <c r="FH189" s="78">
        <f>AVERAGEIFS('WEEKLY DATA'!FH$11:FH$14577,'WEEKLY DATA'!$A$11:$A$14577,'MONTHLY DATA'!$A189,'WEEKLY DATA'!$B$11:$B$14577,'MONTHLY DATA'!$B189)</f>
        <v>340.5</v>
      </c>
      <c r="FI189" s="78">
        <f>AVERAGEIFS('WEEKLY DATA'!FI$11:FI$14577,'WEEKLY DATA'!$A$11:$A$14577,'MONTHLY DATA'!$A189,'WEEKLY DATA'!$B$11:$B$14577,'MONTHLY DATA'!$B189)</f>
        <v>350.5</v>
      </c>
      <c r="FJ189" s="78">
        <f>AVERAGEIFS('WEEKLY DATA'!FJ$11:FJ$14577,'WEEKLY DATA'!$A$11:$A$14577,'MONTHLY DATA'!$A189,'WEEKLY DATA'!$B$11:$B$14577,'MONTHLY DATA'!$B189)</f>
        <v>345.5</v>
      </c>
      <c r="FK189" s="211">
        <f t="shared" ref="FK189" si="389">FJ189/FJ188-1</f>
        <v>-9.3189964157706084E-3</v>
      </c>
      <c r="FL189" s="169">
        <f>AVERAGEIFS('WEEKLY DATA'!FL$11:FL$14577,'WEEKLY DATA'!$A$11:$A$14577,'MONTHLY DATA'!$A189,'WEEKLY DATA'!$B$11:$B$14577,'MONTHLY DATA'!$B189)</f>
        <v>319</v>
      </c>
      <c r="FM189" s="78">
        <f>AVERAGEIFS('WEEKLY DATA'!FM$11:FM$14577,'WEEKLY DATA'!$A$11:$A$14577,'MONTHLY DATA'!$A189,'WEEKLY DATA'!$B$11:$B$14577,'MONTHLY DATA'!$B189)</f>
        <v>329</v>
      </c>
      <c r="FN189" s="78">
        <f>AVERAGEIFS('WEEKLY DATA'!FN$11:FN$14577,'WEEKLY DATA'!$A$11:$A$14577,'MONTHLY DATA'!$A189,'WEEKLY DATA'!$B$11:$B$14577,'MONTHLY DATA'!$B189)</f>
        <v>324</v>
      </c>
      <c r="FO189" s="211">
        <f t="shared" ref="FO189" si="390">FN189/FN188-1</f>
        <v>2.0472440944881987E-2</v>
      </c>
      <c r="FP189" s="78"/>
      <c r="FQ189" s="132"/>
      <c r="FR189" s="79"/>
      <c r="FS189" s="155"/>
      <c r="FT189" s="169">
        <f>AVERAGEIFS('WEEKLY DATA'!FT$11:FT$14577,'WEEKLY DATA'!$A$11:$A$14577,'MONTHLY DATA'!$A189,'WEEKLY DATA'!$B$11:$B$14577,'MONTHLY DATA'!$B189)</f>
        <v>495</v>
      </c>
      <c r="FU189" s="78">
        <f>AVERAGEIFS('WEEKLY DATA'!FU$11:FU$14577,'WEEKLY DATA'!$A$11:$A$14577,'MONTHLY DATA'!$A189,'WEEKLY DATA'!$B$11:$B$14577,'MONTHLY DATA'!$B189)</f>
        <v>505</v>
      </c>
      <c r="FV189" s="78">
        <f>AVERAGEIFS('WEEKLY DATA'!FV$11:FV$14577,'WEEKLY DATA'!$A$11:$A$14577,'MONTHLY DATA'!$A189,'WEEKLY DATA'!$B$11:$B$14577,'MONTHLY DATA'!$B189)</f>
        <v>500</v>
      </c>
      <c r="FW189" s="211">
        <f t="shared" si="343"/>
        <v>2.8277634961439535E-2</v>
      </c>
      <c r="FX189" s="169">
        <f>AVERAGEIFS('WEEKLY DATA'!FX$11:FX$14577,'WEEKLY DATA'!$A$11:$A$14577,'MONTHLY DATA'!$A189,'WEEKLY DATA'!$B$11:$B$14577,'MONTHLY DATA'!$B189)</f>
        <v>381.5</v>
      </c>
      <c r="FY189" s="78">
        <f>AVERAGEIFS('WEEKLY DATA'!FY$11:FY$14577,'WEEKLY DATA'!$A$11:$A$14577,'MONTHLY DATA'!$A189,'WEEKLY DATA'!$B$11:$B$14577,'MONTHLY DATA'!$B189)</f>
        <v>391.5</v>
      </c>
      <c r="FZ189" s="78">
        <f>AVERAGEIFS('WEEKLY DATA'!FZ$11:FZ$14577,'WEEKLY DATA'!$A$11:$A$14577,'MONTHLY DATA'!$A189,'WEEKLY DATA'!$B$11:$B$14577,'MONTHLY DATA'!$B189)</f>
        <v>386.5</v>
      </c>
      <c r="GA189" s="211">
        <f t="shared" si="344"/>
        <v>3.7583892617449655E-2</v>
      </c>
      <c r="GB189" s="169">
        <f>AVERAGEIFS('WEEKLY DATA'!GB$11:GB$14577,'WEEKLY DATA'!$A$11:$A$14577,'MONTHLY DATA'!$A189,'WEEKLY DATA'!$B$11:$B$14577,'MONTHLY DATA'!$B189)</f>
        <v>438</v>
      </c>
      <c r="GC189" s="78">
        <f>AVERAGEIFS('WEEKLY DATA'!GC$11:GC$14577,'WEEKLY DATA'!$A$11:$A$14577,'MONTHLY DATA'!$A189,'WEEKLY DATA'!$B$11:$B$14577,'MONTHLY DATA'!$B189)</f>
        <v>448</v>
      </c>
      <c r="GD189" s="78">
        <f>AVERAGEIFS('WEEKLY DATA'!GD$11:GD$14577,'WEEKLY DATA'!$A$11:$A$14577,'MONTHLY DATA'!$A189,'WEEKLY DATA'!$B$11:$B$14577,'MONTHLY DATA'!$B189)</f>
        <v>443</v>
      </c>
      <c r="GE189" s="211">
        <f t="shared" si="345"/>
        <v>-1.5555555555555545E-2</v>
      </c>
      <c r="GF189" s="169">
        <f>AVERAGEIFS('WEEKLY DATA'!GF$11:GF$14577,'WEEKLY DATA'!$A$11:$A$14577,'MONTHLY DATA'!$A189,'WEEKLY DATA'!$B$11:$B$14577,'MONTHLY DATA'!$B189)</f>
        <v>424</v>
      </c>
      <c r="GG189" s="78">
        <f>AVERAGEIFS('WEEKLY DATA'!GG$11:GG$14577,'WEEKLY DATA'!$A$11:$A$14577,'MONTHLY DATA'!$A189,'WEEKLY DATA'!$B$11:$B$14577,'MONTHLY DATA'!$B189)</f>
        <v>434</v>
      </c>
      <c r="GH189" s="78">
        <f>AVERAGEIFS('WEEKLY DATA'!GH$11:GH$14577,'WEEKLY DATA'!$A$11:$A$14577,'MONTHLY DATA'!$A189,'WEEKLY DATA'!$B$11:$B$14577,'MONTHLY DATA'!$B189)</f>
        <v>429</v>
      </c>
      <c r="GI189" s="211">
        <f t="shared" si="346"/>
        <v>-2.2222222222222254E-2</v>
      </c>
      <c r="GJ189" s="169">
        <f>AVERAGEIFS('WEEKLY DATA'!GJ$11:GJ$14577,'WEEKLY DATA'!$A$11:$A$14577,'MONTHLY DATA'!$A189,'WEEKLY DATA'!$B$11:$B$14577,'MONTHLY DATA'!$B189)</f>
        <v>344.5</v>
      </c>
      <c r="GK189" s="78">
        <f>AVERAGEIFS('WEEKLY DATA'!GK$11:GK$14577,'WEEKLY DATA'!$A$11:$A$14577,'MONTHLY DATA'!$A189,'WEEKLY DATA'!$B$11:$B$14577,'MONTHLY DATA'!$B189)</f>
        <v>354.5</v>
      </c>
      <c r="GL189" s="78">
        <f>AVERAGEIFS('WEEKLY DATA'!GL$11:GL$14577,'WEEKLY DATA'!$A$11:$A$14577,'MONTHLY DATA'!$A189,'WEEKLY DATA'!$B$11:$B$14577,'MONTHLY DATA'!$B189)</f>
        <v>349.5</v>
      </c>
      <c r="GM189" s="211">
        <f t="shared" si="347"/>
        <v>-1.4285714285714457E-3</v>
      </c>
      <c r="GN189" s="169">
        <f>AVERAGEIFS('WEEKLY DATA'!GN$11:GN$14577,'WEEKLY DATA'!$A$11:$A$14577,'MONTHLY DATA'!$A189,'WEEKLY DATA'!$B$11:$B$14577,'MONTHLY DATA'!$B189)</f>
        <v>603</v>
      </c>
      <c r="GO189" s="78">
        <f>AVERAGEIFS('WEEKLY DATA'!GO$11:GO$14577,'WEEKLY DATA'!$A$11:$A$14577,'MONTHLY DATA'!$A189,'WEEKLY DATA'!$B$11:$B$14577,'MONTHLY DATA'!$B189)</f>
        <v>613</v>
      </c>
      <c r="GP189" s="78">
        <f>AVERAGEIFS('WEEKLY DATA'!GP$11:GP$14577,'WEEKLY DATA'!$A$11:$A$14577,'MONTHLY DATA'!$A189,'WEEKLY DATA'!$B$11:$B$14577,'MONTHLY DATA'!$B189)</f>
        <v>608</v>
      </c>
      <c r="GQ189" s="211">
        <f t="shared" si="348"/>
        <v>-6.461538461538463E-2</v>
      </c>
      <c r="GR189" s="78"/>
    </row>
    <row r="190" spans="1:201" ht="15.75" x14ac:dyDescent="0.25">
      <c r="A190">
        <f t="shared" si="106"/>
        <v>12</v>
      </c>
      <c r="B190">
        <f t="shared" si="107"/>
        <v>2024</v>
      </c>
      <c r="C190" s="86">
        <v>45627</v>
      </c>
      <c r="D190" s="78">
        <f>AVERAGEIFS('WEEKLY DATA'!D$11:D$14577,'WEEKLY DATA'!$A$11:$A$14577,'MONTHLY DATA'!$A190,'WEEKLY DATA'!$B$11:$B$14577,'MONTHLY DATA'!$B190)</f>
        <v>362.5</v>
      </c>
      <c r="E190" s="78">
        <f>AVERAGEIFS('WEEKLY DATA'!E$11:E$14577,'WEEKLY DATA'!$A$11:$A$14577,'MONTHLY DATA'!$A190,'WEEKLY DATA'!$B$11:$B$14577,'MONTHLY DATA'!$B190)</f>
        <v>372.5</v>
      </c>
      <c r="F190" s="78">
        <f>AVERAGEIFS('WEEKLY DATA'!F$11:F$14577,'WEEKLY DATA'!$A$11:$A$14577,'MONTHLY DATA'!$A190,'WEEKLY DATA'!$B$11:$B$14577,'MONTHLY DATA'!$B190)</f>
        <v>367.5</v>
      </c>
      <c r="G190" s="211">
        <f t="shared" ref="G190" si="391">F190/F189-1</f>
        <v>-1.8691588785046731E-2</v>
      </c>
      <c r="H190" s="169">
        <f>AVERAGEIFS('WEEKLY DATA'!H$11:H$14577,'WEEKLY DATA'!$A$11:$A$14577,'MONTHLY DATA'!$A190,'WEEKLY DATA'!$B$11:$B$14577,'MONTHLY DATA'!$B190)</f>
        <v>342.5</v>
      </c>
      <c r="I190" s="78">
        <f>AVERAGEIFS('WEEKLY DATA'!I$11:I$14577,'WEEKLY DATA'!$A$11:$A$14577,'MONTHLY DATA'!$A190,'WEEKLY DATA'!$B$11:$B$14577,'MONTHLY DATA'!$B190)</f>
        <v>352.5</v>
      </c>
      <c r="J190" s="78">
        <f>AVERAGEIFS('WEEKLY DATA'!J$11:J$14577,'WEEKLY DATA'!$A$11:$A$14577,'MONTHLY DATA'!$A190,'WEEKLY DATA'!$B$11:$B$14577,'MONTHLY DATA'!$B190)</f>
        <v>347.5</v>
      </c>
      <c r="K190" s="211">
        <f t="shared" ref="K190" si="392">J190/J189-1</f>
        <v>-7.1428571428571175E-3</v>
      </c>
      <c r="L190" s="169">
        <f>AVERAGEIFS('WEEKLY DATA'!L$11:L$14577,'WEEKLY DATA'!$A$11:$A$14577,'MONTHLY DATA'!$A190,'WEEKLY DATA'!$B$11:$B$14577,'MONTHLY DATA'!$B190)</f>
        <v>405</v>
      </c>
      <c r="M190" s="78">
        <f>AVERAGEIFS('WEEKLY DATA'!M$11:M$14577,'WEEKLY DATA'!$A$11:$A$14577,'MONTHLY DATA'!$A190,'WEEKLY DATA'!$B$11:$B$14577,'MONTHLY DATA'!$B190)</f>
        <v>415</v>
      </c>
      <c r="N190" s="78">
        <f>AVERAGEIFS('WEEKLY DATA'!N$11:N$14577,'WEEKLY DATA'!$A$11:$A$14577,'MONTHLY DATA'!$A190,'WEEKLY DATA'!$B$11:$B$14577,'MONTHLY DATA'!$B190)</f>
        <v>410</v>
      </c>
      <c r="O190" s="211">
        <f t="shared" ref="O190" si="393">N190/N189-1</f>
        <v>-7.2639225181597711E-3</v>
      </c>
      <c r="P190" s="169">
        <f>AVERAGEIFS('WEEKLY DATA'!P$11:P$14577,'WEEKLY DATA'!$A$11:$A$14577,'MONTHLY DATA'!$A190,'WEEKLY DATA'!$B$11:$B$14577,'MONTHLY DATA'!$B190)</f>
        <v>338.125</v>
      </c>
      <c r="Q190" s="78">
        <f>AVERAGEIFS('WEEKLY DATA'!Q$11:Q$14577,'WEEKLY DATA'!$A$11:$A$14577,'MONTHLY DATA'!$A190,'WEEKLY DATA'!$B$11:$B$14577,'MONTHLY DATA'!$B190)</f>
        <v>348.125</v>
      </c>
      <c r="R190" s="78">
        <f>AVERAGEIFS('WEEKLY DATA'!R$11:R$14577,'WEEKLY DATA'!$A$11:$A$14577,'MONTHLY DATA'!$A190,'WEEKLY DATA'!$B$11:$B$14577,'MONTHLY DATA'!$B190)</f>
        <v>343.125</v>
      </c>
      <c r="S190" s="211">
        <f t="shared" ref="S190" si="394">R190/R189-1</f>
        <v>1.8175074183976347E-2</v>
      </c>
      <c r="T190" s="169">
        <f>AVERAGEIFS('WEEKLY DATA'!T$11:T$14577,'WEEKLY DATA'!$A$11:$A$14577,'MONTHLY DATA'!$A190,'WEEKLY DATA'!$B$11:$B$14577,'MONTHLY DATA'!$B190)</f>
        <v>331.25</v>
      </c>
      <c r="U190" s="78">
        <f>AVERAGEIFS('WEEKLY DATA'!U$11:U$14577,'WEEKLY DATA'!$A$11:$A$14577,'MONTHLY DATA'!$A190,'WEEKLY DATA'!$B$11:$B$14577,'MONTHLY DATA'!$B190)</f>
        <v>341.25</v>
      </c>
      <c r="V190" s="78">
        <f>AVERAGEIFS('WEEKLY DATA'!V$11:V$14577,'WEEKLY DATA'!$A$11:$A$14577,'MONTHLY DATA'!$A190,'WEEKLY DATA'!$B$11:$B$14577,'MONTHLY DATA'!$B190)</f>
        <v>336.25</v>
      </c>
      <c r="W190" s="211">
        <f t="shared" ref="W190" si="395">V190/V189-1</f>
        <v>-2.225519287833877E-3</v>
      </c>
      <c r="X190" s="169">
        <f>AVERAGEIFS('WEEKLY DATA'!X$11:X$14577,'WEEKLY DATA'!$A$11:$A$14577,'MONTHLY DATA'!$A190,'WEEKLY DATA'!$B$11:$B$14577,'MONTHLY DATA'!$B190)</f>
        <v>311.25</v>
      </c>
      <c r="Y190" s="78">
        <f>AVERAGEIFS('WEEKLY DATA'!Y$11:Y$14577,'WEEKLY DATA'!$A$11:$A$14577,'MONTHLY DATA'!$A190,'WEEKLY DATA'!$B$11:$B$14577,'MONTHLY DATA'!$B190)</f>
        <v>321.25</v>
      </c>
      <c r="Z190" s="78">
        <f>AVERAGEIFS('WEEKLY DATA'!Z$11:Z$14577,'WEEKLY DATA'!$A$11:$A$14577,'MONTHLY DATA'!$A190,'WEEKLY DATA'!$B$11:$B$14577,'MONTHLY DATA'!$B190)</f>
        <v>316.25</v>
      </c>
      <c r="AA190" s="211">
        <f t="shared" ref="AA190" si="396">Z190/Z189-1</f>
        <v>2.3771790808240212E-3</v>
      </c>
      <c r="AB190" s="169">
        <f>AVERAGEIFS('WEEKLY DATA'!AB$11:AB$14577,'WEEKLY DATA'!$A$11:$A$14577,'MONTHLY DATA'!$A190,'WEEKLY DATA'!$B$11:$B$14577,'MONTHLY DATA'!$B190)</f>
        <v>385</v>
      </c>
      <c r="AC190" s="78">
        <f>AVERAGEIFS('WEEKLY DATA'!AC$11:AC$14577,'WEEKLY DATA'!$A$11:$A$14577,'MONTHLY DATA'!$A190,'WEEKLY DATA'!$B$11:$B$14577,'MONTHLY DATA'!$B190)</f>
        <v>395</v>
      </c>
      <c r="AD190" s="78">
        <f>AVERAGEIFS('WEEKLY DATA'!AD$11:AD$14577,'WEEKLY DATA'!$A$11:$A$14577,'MONTHLY DATA'!$A190,'WEEKLY DATA'!$B$11:$B$14577,'MONTHLY DATA'!$B190)</f>
        <v>390</v>
      </c>
      <c r="AE190" s="211">
        <f t="shared" ref="AE190" si="397">AD190/AD189-1</f>
        <v>0</v>
      </c>
      <c r="AF190" s="169">
        <f>AVERAGEIFS('WEEKLY DATA'!AF$11:AF$14577,'WEEKLY DATA'!$A$11:$A$14577,'MONTHLY DATA'!$A190,'WEEKLY DATA'!$B$11:$B$14577,'MONTHLY DATA'!$B190)</f>
        <v>315</v>
      </c>
      <c r="AG190" s="78">
        <f>AVERAGEIFS('WEEKLY DATA'!AG$11:AG$14577,'WEEKLY DATA'!$A$11:$A$14577,'MONTHLY DATA'!$A190,'WEEKLY DATA'!$B$11:$B$14577,'MONTHLY DATA'!$B190)</f>
        <v>325</v>
      </c>
      <c r="AH190" s="78">
        <f>AVERAGEIFS('WEEKLY DATA'!AH$11:AH$14577,'WEEKLY DATA'!$A$11:$A$14577,'MONTHLY DATA'!$A190,'WEEKLY DATA'!$B$11:$B$14577,'MONTHLY DATA'!$B190)</f>
        <v>320</v>
      </c>
      <c r="AI190" s="211">
        <f t="shared" ref="AI190" si="398">AH190/AH189-1</f>
        <v>-2.7355623100303927E-2</v>
      </c>
      <c r="AJ190" s="169">
        <f>AVERAGEIFS('WEEKLY DATA'!AJ$11:AJ$14577,'WEEKLY DATA'!$A$11:$A$14577,'MONTHLY DATA'!$A190,'WEEKLY DATA'!$B$11:$B$14577,'MONTHLY DATA'!$B190)</f>
        <v>311.25</v>
      </c>
      <c r="AK190" s="78">
        <f>AVERAGEIFS('WEEKLY DATA'!AK$11:AK$14577,'WEEKLY DATA'!$A$11:$A$14577,'MONTHLY DATA'!$A190,'WEEKLY DATA'!$B$11:$B$14577,'MONTHLY DATA'!$B190)</f>
        <v>321.25</v>
      </c>
      <c r="AL190" s="78">
        <f>AVERAGEIFS('WEEKLY DATA'!AL$11:AL$14577,'WEEKLY DATA'!$A$11:$A$14577,'MONTHLY DATA'!$A190,'WEEKLY DATA'!$B$11:$B$14577,'MONTHLY DATA'!$B190)</f>
        <v>316.25</v>
      </c>
      <c r="AM190" s="212">
        <f t="shared" ref="AM190" si="399">AL190/AL189-1</f>
        <v>3.9682539682539542E-3</v>
      </c>
      <c r="AN190" s="169">
        <f>AVERAGEIFS('WEEKLY DATA'!AN$11:AN$14577,'WEEKLY DATA'!$A$11:$A$14577,'MONTHLY DATA'!$A190,'WEEKLY DATA'!$B$11:$B$14577,'MONTHLY DATA'!$B190)</f>
        <v>261.25</v>
      </c>
      <c r="AO190" s="78">
        <f>AVERAGEIFS('WEEKLY DATA'!AO$11:AO$14577,'WEEKLY DATA'!$A$11:$A$14577,'MONTHLY DATA'!$A190,'WEEKLY DATA'!$B$11:$B$14577,'MONTHLY DATA'!$B190)</f>
        <v>271.25</v>
      </c>
      <c r="AP190" s="78">
        <f>AVERAGEIFS('WEEKLY DATA'!AP$11:AP$14577,'WEEKLY DATA'!$A$11:$A$14577,'MONTHLY DATA'!$A190,'WEEKLY DATA'!$B$11:$B$14577,'MONTHLY DATA'!$B190)</f>
        <v>266.25</v>
      </c>
      <c r="AQ190" s="211">
        <f t="shared" ref="AQ190" si="400">AP190/AP189-1</f>
        <v>3.398058252427183E-2</v>
      </c>
      <c r="AR190" s="169">
        <f>AVERAGEIFS('WEEKLY DATA'!AR$11:AR$14577,'WEEKLY DATA'!$A$11:$A$14577,'MONTHLY DATA'!$A190,'WEEKLY DATA'!$B$11:$B$14577,'MONTHLY DATA'!$B190)</f>
        <v>405</v>
      </c>
      <c r="AS190" s="78">
        <f>AVERAGEIFS('WEEKLY DATA'!AS$11:AS$14577,'WEEKLY DATA'!$A$11:$A$14577,'MONTHLY DATA'!$A190,'WEEKLY DATA'!$B$11:$B$14577,'MONTHLY DATA'!$B190)</f>
        <v>415</v>
      </c>
      <c r="AT190" s="78">
        <f>AVERAGEIFS('WEEKLY DATA'!AT$11:AT$14577,'WEEKLY DATA'!$A$11:$A$14577,'MONTHLY DATA'!$A190,'WEEKLY DATA'!$B$11:$B$14577,'MONTHLY DATA'!$B190)</f>
        <v>410</v>
      </c>
      <c r="AU190" s="211">
        <f t="shared" ref="AU190" si="401">AT190/AT189-1</f>
        <v>-7.2639225181597711E-3</v>
      </c>
      <c r="AV190" s="169">
        <f>AVERAGEIFS('WEEKLY DATA'!AV$11:AV$14577,'WEEKLY DATA'!$A$11:$A$14577,'MONTHLY DATA'!$A190,'WEEKLY DATA'!$B$11:$B$14577,'MONTHLY DATA'!$B190)</f>
        <v>308.125</v>
      </c>
      <c r="AW190" s="78">
        <f>AVERAGEIFS('WEEKLY DATA'!AW$11:AW$14577,'WEEKLY DATA'!$A$11:$A$14577,'MONTHLY DATA'!$A190,'WEEKLY DATA'!$B$11:$B$14577,'MONTHLY DATA'!$B190)</f>
        <v>318.125</v>
      </c>
      <c r="AX190" s="78">
        <f>AVERAGEIFS('WEEKLY DATA'!AX$11:AX$14577,'WEEKLY DATA'!$A$11:$A$14577,'MONTHLY DATA'!$A190,'WEEKLY DATA'!$B$11:$B$14577,'MONTHLY DATA'!$B190)</f>
        <v>313.125</v>
      </c>
      <c r="AY190" s="211">
        <f t="shared" ref="AY190" si="402">AX190/AX189-1</f>
        <v>3.9936102236426407E-4</v>
      </c>
      <c r="AZ190" s="169">
        <f>AVERAGEIFS('WEEKLY DATA'!AZ$11:AZ$14577,'WEEKLY DATA'!$A$11:$A$14577,'MONTHLY DATA'!$A190,'WEEKLY DATA'!$B$11:$B$14577,'MONTHLY DATA'!$B190)</f>
        <v>296.875</v>
      </c>
      <c r="BA190" s="78">
        <f>AVERAGEIFS('WEEKLY DATA'!BA$11:BA$14577,'WEEKLY DATA'!$A$11:$A$14577,'MONTHLY DATA'!$A190,'WEEKLY DATA'!$B$11:$B$14577,'MONTHLY DATA'!$B190)</f>
        <v>306.875</v>
      </c>
      <c r="BB190" s="78">
        <f>AVERAGEIFS('WEEKLY DATA'!BB$11:BB$14577,'WEEKLY DATA'!$A$11:$A$14577,'MONTHLY DATA'!$A190,'WEEKLY DATA'!$B$11:$B$14577,'MONTHLY DATA'!$B190)</f>
        <v>301.875</v>
      </c>
      <c r="BC190" s="211">
        <f t="shared" ref="BC190" si="403">BB190/BB189-1</f>
        <v>-2.0661157024793875E-3</v>
      </c>
      <c r="BD190" s="169">
        <f>AVERAGEIFS('WEEKLY DATA'!BD$11:BD$14577,'WEEKLY DATA'!$A$11:$A$14577,'MONTHLY DATA'!$A190,'WEEKLY DATA'!$B$11:$B$14577,'MONTHLY DATA'!$B190)</f>
        <v>275</v>
      </c>
      <c r="BE190" s="78">
        <f>AVERAGEIFS('WEEKLY DATA'!BE$11:BE$14577,'WEEKLY DATA'!$A$11:$A$14577,'MONTHLY DATA'!$A190,'WEEKLY DATA'!$B$11:$B$14577,'MONTHLY DATA'!$B190)</f>
        <v>285</v>
      </c>
      <c r="BF190" s="78">
        <f>AVERAGEIFS('WEEKLY DATA'!BF$11:BF$14577,'WEEKLY DATA'!$A$11:$A$14577,'MONTHLY DATA'!$A190,'WEEKLY DATA'!$B$11:$B$14577,'MONTHLY DATA'!$B190)</f>
        <v>280</v>
      </c>
      <c r="BG190" s="211">
        <f t="shared" ref="BG190" si="404">BF190/BF189-1</f>
        <v>-5.3285968028419228E-3</v>
      </c>
      <c r="BH190" s="169">
        <f>AVERAGEIFS('WEEKLY DATA'!BH$11:BH$14577,'WEEKLY DATA'!$A$11:$A$14577,'MONTHLY DATA'!$A190,'WEEKLY DATA'!$B$11:$B$14577,'MONTHLY DATA'!$B190)</f>
        <v>375</v>
      </c>
      <c r="BI190" s="78">
        <f>AVERAGEIFS('WEEKLY DATA'!BI$11:BI$14577,'WEEKLY DATA'!$A$11:$A$14577,'MONTHLY DATA'!$A190,'WEEKLY DATA'!$B$11:$B$14577,'MONTHLY DATA'!$B190)</f>
        <v>385</v>
      </c>
      <c r="BJ190" s="78">
        <f>AVERAGEIFS('WEEKLY DATA'!BJ$11:BJ$14577,'WEEKLY DATA'!$A$11:$A$14577,'MONTHLY DATA'!$A190,'WEEKLY DATA'!$B$11:$B$14577,'MONTHLY DATA'!$B190)</f>
        <v>380</v>
      </c>
      <c r="BK190" s="211">
        <f t="shared" ref="BK190" si="405">BJ190/BJ189-1</f>
        <v>0</v>
      </c>
      <c r="BL190" s="169">
        <f>AVERAGEIFS('WEEKLY DATA'!BL$11:BL$14577,'WEEKLY DATA'!$A$11:$A$14577,'MONTHLY DATA'!$A190,'WEEKLY DATA'!$B$11:$B$14577,'MONTHLY DATA'!$B190)</f>
        <v>306.25</v>
      </c>
      <c r="BM190" s="78">
        <f>AVERAGEIFS('WEEKLY DATA'!BM$11:BM$14577,'WEEKLY DATA'!$A$11:$A$14577,'MONTHLY DATA'!$A190,'WEEKLY DATA'!$B$11:$B$14577,'MONTHLY DATA'!$B190)</f>
        <v>316.25</v>
      </c>
      <c r="BN190" s="78">
        <f>AVERAGEIFS('WEEKLY DATA'!BN$11:BN$14577,'WEEKLY DATA'!$A$11:$A$14577,'MONTHLY DATA'!$A190,'WEEKLY DATA'!$B$11:$B$14577,'MONTHLY DATA'!$B190)</f>
        <v>311.25</v>
      </c>
      <c r="BO190" s="211">
        <f t="shared" ref="BO190" si="406">BN190/BN189-1</f>
        <v>-5.5910543130990309E-3</v>
      </c>
      <c r="BP190" s="78">
        <f>AVERAGEIFS('WEEKLY DATA'!BP$11:BP$14577,'WEEKLY DATA'!$A$11:$A$14577,'MONTHLY DATA'!$A190,'WEEKLY DATA'!$B$11:$B$14577,'MONTHLY DATA'!$B190)</f>
        <v>338.75</v>
      </c>
      <c r="BQ190" s="78">
        <f>AVERAGEIFS('WEEKLY DATA'!BQ$11:BQ$14577,'WEEKLY DATA'!$A$11:$A$14577,'MONTHLY DATA'!$A190,'WEEKLY DATA'!$B$11:$B$14577,'MONTHLY DATA'!$B190)</f>
        <v>348.75</v>
      </c>
      <c r="BR190" s="78">
        <f>AVERAGEIFS('WEEKLY DATA'!BR$11:BR$14577,'WEEKLY DATA'!$A$11:$A$14577,'MONTHLY DATA'!$A190,'WEEKLY DATA'!$B$11:$B$14577,'MONTHLY DATA'!$B190)</f>
        <v>343.75</v>
      </c>
      <c r="BS190" s="211">
        <f t="shared" ref="BS190" si="407">BR190/BR189-1</f>
        <v>-1.0791366906474864E-2</v>
      </c>
      <c r="BT190" s="78">
        <f>AVERAGEIFS('WEEKLY DATA'!BT$11:BT$14577,'WEEKLY DATA'!$A$11:$A$14577,'MONTHLY DATA'!$A190,'WEEKLY DATA'!$B$11:$B$14577,'MONTHLY DATA'!$B190)</f>
        <v>275</v>
      </c>
      <c r="BU190" s="78">
        <f>AVERAGEIFS('WEEKLY DATA'!BU$11:BU$14577,'WEEKLY DATA'!$A$11:$A$14577,'MONTHLY DATA'!$A190,'WEEKLY DATA'!$B$11:$B$14577,'MONTHLY DATA'!$B190)</f>
        <v>285</v>
      </c>
      <c r="BV190" s="78">
        <f>AVERAGEIFS('WEEKLY DATA'!BV$11:BV$14577,'WEEKLY DATA'!$A$11:$A$14577,'MONTHLY DATA'!$A190,'WEEKLY DATA'!$B$11:$B$14577,'MONTHLY DATA'!$B190)</f>
        <v>280</v>
      </c>
      <c r="BW190" s="211">
        <f t="shared" ref="BW190" si="408">BV190/BV189-1</f>
        <v>-5.3285968028419228E-3</v>
      </c>
      <c r="BX190" s="78">
        <f>AVERAGEIFS('WEEKLY DATA'!BX$11:BX$14577,'WEEKLY DATA'!$A$11:$A$14577,'MONTHLY DATA'!$A190,'WEEKLY DATA'!$B$11:$B$14577,'MONTHLY DATA'!$B190)</f>
        <v>345.625</v>
      </c>
      <c r="BY190" s="78">
        <f>AVERAGEIFS('WEEKLY DATA'!BY$11:BY$14577,'WEEKLY DATA'!$A$11:$A$14577,'MONTHLY DATA'!$A190,'WEEKLY DATA'!$B$11:$B$14577,'MONTHLY DATA'!$B190)</f>
        <v>355.625</v>
      </c>
      <c r="BZ190" s="78">
        <f>AVERAGEIFS('WEEKLY DATA'!BZ$11:BZ$14577,'WEEKLY DATA'!$A$11:$A$14577,'MONTHLY DATA'!$A190,'WEEKLY DATA'!$B$11:$B$14577,'MONTHLY DATA'!$B190)</f>
        <v>350.625</v>
      </c>
      <c r="CA190" s="211">
        <f t="shared" ref="CA190" si="409">BZ190/BZ189-1</f>
        <v>3.2768777614138545E-2</v>
      </c>
      <c r="CB190" s="78">
        <f>AVERAGEIFS('WEEKLY DATA'!CB$11:CB$14577,'WEEKLY DATA'!$A$11:$A$14577,'MONTHLY DATA'!$A190,'WEEKLY DATA'!$B$11:$B$14577,'MONTHLY DATA'!$B190)</f>
        <v>454.375</v>
      </c>
      <c r="CC190" s="78">
        <f>AVERAGEIFS('WEEKLY DATA'!CC$11:CC$14577,'WEEKLY DATA'!$A$11:$A$14577,'MONTHLY DATA'!$A190,'WEEKLY DATA'!$B$11:$B$14577,'MONTHLY DATA'!$B190)</f>
        <v>464.375</v>
      </c>
      <c r="CD190" s="78">
        <f>AVERAGEIFS('WEEKLY DATA'!CD$11:CD$14577,'WEEKLY DATA'!$A$11:$A$14577,'MONTHLY DATA'!$A190,'WEEKLY DATA'!$B$11:$B$14577,'MONTHLY DATA'!$B190)</f>
        <v>459.375</v>
      </c>
      <c r="CE190" s="211">
        <f t="shared" ref="CE190" si="410">CD190/CD189-1</f>
        <v>-6.820486815415816E-2</v>
      </c>
      <c r="CF190" s="78">
        <f>AVERAGEIFS('WEEKLY DATA'!CF$11:CF$14577,'WEEKLY DATA'!$A$11:$A$14577,'MONTHLY DATA'!$A190,'WEEKLY DATA'!$B$11:$B$14577,'MONTHLY DATA'!$B190)</f>
        <v>333.75</v>
      </c>
      <c r="CG190" s="78">
        <f>AVERAGEIFS('WEEKLY DATA'!CG$11:CG$14577,'WEEKLY DATA'!$A$11:$A$14577,'MONTHLY DATA'!$A190,'WEEKLY DATA'!$B$11:$B$14577,'MONTHLY DATA'!$B190)</f>
        <v>343.75</v>
      </c>
      <c r="CH190" s="78">
        <f>AVERAGEIFS('WEEKLY DATA'!CH$11:CH$14577,'WEEKLY DATA'!$A$11:$A$14577,'MONTHLY DATA'!$A190,'WEEKLY DATA'!$B$11:$B$14577,'MONTHLY DATA'!$B190)</f>
        <v>338.75</v>
      </c>
      <c r="CI190" s="211">
        <f t="shared" ref="CI190" si="411">CH190/CH189-1</f>
        <v>1.1194029850746245E-2</v>
      </c>
      <c r="CJ190" s="78">
        <f>AVERAGEIFS('WEEKLY DATA'!CJ$11:CJ$14577,'WEEKLY DATA'!$A$11:$A$14577,'MONTHLY DATA'!$A190,'WEEKLY DATA'!$B$11:$B$14577,'MONTHLY DATA'!$B190)</f>
        <v>300.625</v>
      </c>
      <c r="CK190" s="78">
        <f>AVERAGEIFS('WEEKLY DATA'!CK$11:CK$14577,'WEEKLY DATA'!$A$11:$A$14577,'MONTHLY DATA'!$A190,'WEEKLY DATA'!$B$11:$B$14577,'MONTHLY DATA'!$B190)</f>
        <v>310.625</v>
      </c>
      <c r="CL190" s="78">
        <f>AVERAGEIFS('WEEKLY DATA'!CL$11:CL$14577,'WEEKLY DATA'!$A$11:$A$14577,'MONTHLY DATA'!$A190,'WEEKLY DATA'!$B$11:$B$14577,'MONTHLY DATA'!$B190)</f>
        <v>305.625</v>
      </c>
      <c r="CM190" s="211">
        <f t="shared" ref="CM190" si="412">CL190/CL189-1</f>
        <v>-2.8548123980424167E-3</v>
      </c>
      <c r="CN190" s="78">
        <f>AVERAGEIFS('WEEKLY DATA'!CN$11:CN$14577,'WEEKLY DATA'!$A$11:$A$14577,'MONTHLY DATA'!$A190,'WEEKLY DATA'!$B$11:$B$14577,'MONTHLY DATA'!$B190)</f>
        <v>345.625</v>
      </c>
      <c r="CO190" s="78">
        <f>AVERAGEIFS('WEEKLY DATA'!CO$11:CO$14577,'WEEKLY DATA'!$A$11:$A$14577,'MONTHLY DATA'!$A190,'WEEKLY DATA'!$B$11:$B$14577,'MONTHLY DATA'!$B190)</f>
        <v>355.625</v>
      </c>
      <c r="CP190" s="78">
        <f>AVERAGEIFS('WEEKLY DATA'!CP$11:CP$14577,'WEEKLY DATA'!$A$11:$A$14577,'MONTHLY DATA'!$A190,'WEEKLY DATA'!$B$11:$B$14577,'MONTHLY DATA'!$B190)</f>
        <v>350.625</v>
      </c>
      <c r="CQ190" s="211">
        <f t="shared" ref="CQ190" si="413">CP190/CP189-1</f>
        <v>3.2768777614138545E-2</v>
      </c>
      <c r="CR190" s="78">
        <f>AVERAGEIFS('WEEKLY DATA'!CR$11:CR$14577,'WEEKLY DATA'!$A$11:$A$14577,'MONTHLY DATA'!$A190,'WEEKLY DATA'!$B$11:$B$14577,'MONTHLY DATA'!$B190)</f>
        <v>464.375</v>
      </c>
      <c r="CS190" s="78">
        <f>AVERAGEIFS('WEEKLY DATA'!CS$11:CS$14577,'WEEKLY DATA'!$A$11:$A$14577,'MONTHLY DATA'!$A190,'WEEKLY DATA'!$B$11:$B$14577,'MONTHLY DATA'!$B190)</f>
        <v>474.375</v>
      </c>
      <c r="CT190" s="78">
        <f>AVERAGEIFS('WEEKLY DATA'!CT$11:CT$14577,'WEEKLY DATA'!$A$11:$A$14577,'MONTHLY DATA'!$A190,'WEEKLY DATA'!$B$11:$B$14577,'MONTHLY DATA'!$B190)</f>
        <v>469.375</v>
      </c>
      <c r="CU190" s="211">
        <f t="shared" ref="CU190" si="414">CT190/CT189-1</f>
        <v>-6.6848906560636134E-2</v>
      </c>
      <c r="CV190" s="169">
        <f>AVERAGEIFS('WEEKLY DATA'!CV$11:CV$14577,'WEEKLY DATA'!$A$11:$A$14577,'MONTHLY DATA'!$A190,'WEEKLY DATA'!$B$11:$B$14577,'MONTHLY DATA'!$B190)</f>
        <v>350</v>
      </c>
      <c r="CW190" s="78">
        <f>AVERAGEIFS('WEEKLY DATA'!CW$11:CW$14577,'WEEKLY DATA'!$A$11:$A$14577,'MONTHLY DATA'!$A190,'WEEKLY DATA'!$B$11:$B$14577,'MONTHLY DATA'!$B190)</f>
        <v>360</v>
      </c>
      <c r="CX190" s="78">
        <f>AVERAGEIFS('WEEKLY DATA'!CX$11:CX$14577,'WEEKLY DATA'!$A$11:$A$14577,'MONTHLY DATA'!$A190,'WEEKLY DATA'!$B$11:$B$14577,'MONTHLY DATA'!$B190)</f>
        <v>355</v>
      </c>
      <c r="CY190" s="211">
        <f t="shared" ref="CY190" si="415">CX190/CX189-1</f>
        <v>5.6657223796034994E-3</v>
      </c>
      <c r="CZ190" s="169">
        <f>AVERAGEIFS('WEEKLY DATA'!CZ$11:CZ$14577,'WEEKLY DATA'!$A$11:$A$14577,'MONTHLY DATA'!$A190,'WEEKLY DATA'!$B$11:$B$14577,'MONTHLY DATA'!$B190)</f>
        <v>331.25</v>
      </c>
      <c r="DA190" s="78">
        <f>AVERAGEIFS('WEEKLY DATA'!DA$11:DA$14577,'WEEKLY DATA'!$A$11:$A$14577,'MONTHLY DATA'!$A190,'WEEKLY DATA'!$B$11:$B$14577,'MONTHLY DATA'!$B190)</f>
        <v>341.25</v>
      </c>
      <c r="DB190" s="78">
        <f>AVERAGEIFS('WEEKLY DATA'!DB$11:DB$14577,'WEEKLY DATA'!$A$11:$A$14577,'MONTHLY DATA'!$A190,'WEEKLY DATA'!$B$11:$B$14577,'MONTHLY DATA'!$B190)</f>
        <v>336.25</v>
      </c>
      <c r="DC190" s="211">
        <f t="shared" ref="DC190" si="416">DB190/DB189-1</f>
        <v>-8.1120943952802671E-3</v>
      </c>
      <c r="DD190" s="78">
        <f>AVERAGEIFS('WEEKLY DATA'!DD$11:DD$14577,'WEEKLY DATA'!$A$11:$A$14577,'MONTHLY DATA'!$A190,'WEEKLY DATA'!$B$11:$B$14577,'MONTHLY DATA'!$B190)</f>
        <v>345.625</v>
      </c>
      <c r="DE190" s="78">
        <f>AVERAGEIFS('WEEKLY DATA'!DE$11:DE$14577,'WEEKLY DATA'!$A$11:$A$14577,'MONTHLY DATA'!$A190,'WEEKLY DATA'!$B$11:$B$14577,'MONTHLY DATA'!$B190)</f>
        <v>355.625</v>
      </c>
      <c r="DF190" s="78">
        <f>AVERAGEIFS('WEEKLY DATA'!DF$11:DF$14577,'WEEKLY DATA'!$A$11:$A$14577,'MONTHLY DATA'!$A190,'WEEKLY DATA'!$B$11:$B$14577,'MONTHLY DATA'!$B190)</f>
        <v>350.625</v>
      </c>
      <c r="DG190" s="211">
        <f t="shared" ref="DG190" si="417">DF190/DF189-1</f>
        <v>3.2768777614138545E-2</v>
      </c>
      <c r="DH190" s="78">
        <f>AVERAGEIFS('WEEKLY DATA'!DH$11:DH$14577,'WEEKLY DATA'!$A$11:$A$14577,'MONTHLY DATA'!$A190,'WEEKLY DATA'!$B$11:$B$14577,'MONTHLY DATA'!$B190)</f>
        <v>479.375</v>
      </c>
      <c r="DI190" s="78">
        <f>AVERAGEIFS('WEEKLY DATA'!DI$11:DI$14577,'WEEKLY DATA'!$A$11:$A$14577,'MONTHLY DATA'!$A190,'WEEKLY DATA'!$B$11:$B$14577,'MONTHLY DATA'!$B190)</f>
        <v>489.375</v>
      </c>
      <c r="DJ190" s="78">
        <f>AVERAGEIFS('WEEKLY DATA'!DJ$11:DJ$14577,'WEEKLY DATA'!$A$11:$A$14577,'MONTHLY DATA'!$A190,'WEEKLY DATA'!$B$11:$B$14577,'MONTHLY DATA'!$B190)</f>
        <v>484.375</v>
      </c>
      <c r="DK190" s="211">
        <f t="shared" ref="DK190" si="418">DJ190/DJ189-1</f>
        <v>-6.4913127413127381E-2</v>
      </c>
      <c r="DL190" s="169">
        <f>AVERAGEIFS('WEEKLY DATA'!DL$11:DL$14577,'WEEKLY DATA'!$A$11:$A$14577,'MONTHLY DATA'!$A190,'WEEKLY DATA'!$B$11:$B$14577,'MONTHLY DATA'!$B190)</f>
        <v>324.375</v>
      </c>
      <c r="DM190" s="78">
        <f>AVERAGEIFS('WEEKLY DATA'!DM$11:DM$14577,'WEEKLY DATA'!$A$11:$A$14577,'MONTHLY DATA'!$A190,'WEEKLY DATA'!$B$11:$B$14577,'MONTHLY DATA'!$B190)</f>
        <v>334.375</v>
      </c>
      <c r="DN190" s="78">
        <f>AVERAGEIFS('WEEKLY DATA'!DN$11:DN$14577,'WEEKLY DATA'!$A$11:$A$14577,'MONTHLY DATA'!$A190,'WEEKLY DATA'!$B$11:$B$14577,'MONTHLY DATA'!$B190)</f>
        <v>329.375</v>
      </c>
      <c r="DO190" s="211">
        <f t="shared" ref="DO190" si="419">DN190/DN189-1</f>
        <v>4.8964968152866328E-2</v>
      </c>
      <c r="DP190" s="78">
        <f>AVERAGEIFS('WEEKLY DATA'!DP$11:DP$14577,'WEEKLY DATA'!$A$11:$A$14577,'MONTHLY DATA'!$A190,'WEEKLY DATA'!$B$11:$B$14577,'MONTHLY DATA'!$B190)</f>
        <v>285.625</v>
      </c>
      <c r="DQ190" s="78">
        <f>AVERAGEIFS('WEEKLY DATA'!DQ$11:DQ$14577,'WEEKLY DATA'!$A$11:$A$14577,'MONTHLY DATA'!$A190,'WEEKLY DATA'!$B$11:$B$14577,'MONTHLY DATA'!$B190)</f>
        <v>295.625</v>
      </c>
      <c r="DR190" s="78">
        <f>AVERAGEIFS('WEEKLY DATA'!DR$11:DR$14577,'WEEKLY DATA'!$A$11:$A$14577,'MONTHLY DATA'!$A190,'WEEKLY DATA'!$B$11:$B$14577,'MONTHLY DATA'!$B190)</f>
        <v>290.625</v>
      </c>
      <c r="DS190" s="211">
        <f t="shared" ref="DS190" si="420">DR190/DR189-1</f>
        <v>-1.3157894736842146E-2</v>
      </c>
      <c r="DT190" s="78">
        <f>AVERAGEIFS('WEEKLY DATA'!DT$11:DT$14577,'WEEKLY DATA'!$A$11:$A$14577,'MONTHLY DATA'!$A190,'WEEKLY DATA'!$B$11:$B$14577,'MONTHLY DATA'!$B190)</f>
        <v>345.625</v>
      </c>
      <c r="DU190" s="78">
        <f>AVERAGEIFS('WEEKLY DATA'!DU$11:DU$14577,'WEEKLY DATA'!$A$11:$A$14577,'MONTHLY DATA'!$A190,'WEEKLY DATA'!$B$11:$B$14577,'MONTHLY DATA'!$B190)</f>
        <v>355.625</v>
      </c>
      <c r="DV190" s="78">
        <f>AVERAGEIFS('WEEKLY DATA'!DV$11:DV$14577,'WEEKLY DATA'!$A$11:$A$14577,'MONTHLY DATA'!$A190,'WEEKLY DATA'!$B$11:$B$14577,'MONTHLY DATA'!$B190)</f>
        <v>350.625</v>
      </c>
      <c r="DW190" s="211">
        <f t="shared" ref="DW190" si="421">DV190/DV189-1</f>
        <v>3.2768777614138545E-2</v>
      </c>
      <c r="DX190" s="78">
        <f>AVERAGEIFS('WEEKLY DATA'!DX$11:DX$14577,'WEEKLY DATA'!$A$11:$A$14577,'MONTHLY DATA'!$A190,'WEEKLY DATA'!$B$11:$B$14577,'MONTHLY DATA'!$B190)</f>
        <v>464.375</v>
      </c>
      <c r="DY190" s="78">
        <f>AVERAGEIFS('WEEKLY DATA'!DY$11:DY$14577,'WEEKLY DATA'!$A$11:$A$14577,'MONTHLY DATA'!$A190,'WEEKLY DATA'!$B$11:$B$14577,'MONTHLY DATA'!$B190)</f>
        <v>474.375</v>
      </c>
      <c r="DZ190" s="78">
        <f>AVERAGEIFS('WEEKLY DATA'!DZ$11:DZ$14577,'WEEKLY DATA'!$A$11:$A$14577,'MONTHLY DATA'!$A190,'WEEKLY DATA'!$B$11:$B$14577,'MONTHLY DATA'!$B190)</f>
        <v>469.375</v>
      </c>
      <c r="EA190" s="211">
        <f t="shared" ref="EA190" si="422">DZ190/DZ189-1</f>
        <v>-6.6848906560636134E-2</v>
      </c>
      <c r="EB190" s="78">
        <f>AVERAGEIFS('WEEKLY DATA'!EB$11:EB$14577,'WEEKLY DATA'!$A$11:$A$14577,'MONTHLY DATA'!$A190,'WEEKLY DATA'!$B$11:$B$14577,'MONTHLY DATA'!$B190)</f>
        <v>353.75</v>
      </c>
      <c r="EC190" s="78">
        <f>AVERAGEIFS('WEEKLY DATA'!EC$11:EC$14577,'WEEKLY DATA'!$A$11:$A$14577,'MONTHLY DATA'!$A190,'WEEKLY DATA'!$B$11:$B$14577,'MONTHLY DATA'!$B190)</f>
        <v>363.75</v>
      </c>
      <c r="ED190" s="78">
        <f>AVERAGEIFS('WEEKLY DATA'!ED$11:ED$14577,'WEEKLY DATA'!$A$11:$A$14577,'MONTHLY DATA'!$A190,'WEEKLY DATA'!$B$11:$B$14577,'MONTHLY DATA'!$B190)</f>
        <v>358.75</v>
      </c>
      <c r="EE190" s="211">
        <f t="shared" si="381"/>
        <v>6.3113604488078678E-3</v>
      </c>
      <c r="EF190" s="169">
        <f>AVERAGEIFS('WEEKLY DATA'!EF$11:EF$14577,'WEEKLY DATA'!$A$11:$A$14577,'MONTHLY DATA'!$A190,'WEEKLY DATA'!$B$11:$B$14577,'MONTHLY DATA'!$B190)</f>
        <v>328.125</v>
      </c>
      <c r="EG190" s="78">
        <f>AVERAGEIFS('WEEKLY DATA'!EG$11:EG$14577,'WEEKLY DATA'!$A$11:$A$14577,'MONTHLY DATA'!$A190,'WEEKLY DATA'!$B$11:$B$14577,'MONTHLY DATA'!$B190)</f>
        <v>338.125</v>
      </c>
      <c r="EH190" s="78">
        <f>AVERAGEIFS('WEEKLY DATA'!EH$11:EH$14577,'WEEKLY DATA'!$A$11:$A$14577,'MONTHLY DATA'!$A190,'WEEKLY DATA'!$B$11:$B$14577,'MONTHLY DATA'!$B190)</f>
        <v>333.125</v>
      </c>
      <c r="EI190" s="211">
        <f t="shared" ref="EI190" si="423">EH190/EH189-1</f>
        <v>4.5918367346938771E-2</v>
      </c>
      <c r="EJ190" s="78">
        <f>AVERAGEIFS('WEEKLY DATA'!EJ$11:EJ$14577,'WEEKLY DATA'!$A$11:$A$14577,'MONTHLY DATA'!$A190,'WEEKLY DATA'!$B$11:$B$14577,'MONTHLY DATA'!$B190)</f>
        <v>340.625</v>
      </c>
      <c r="EK190" s="78">
        <f>AVERAGEIFS('WEEKLY DATA'!EK$11:EK$14577,'WEEKLY DATA'!$A$11:$A$14577,'MONTHLY DATA'!$A190,'WEEKLY DATA'!$B$11:$B$14577,'MONTHLY DATA'!$B190)</f>
        <v>350.625</v>
      </c>
      <c r="EL190" s="78">
        <f>AVERAGEIFS('WEEKLY DATA'!EL$11:EL$14577,'WEEKLY DATA'!$A$11:$A$14577,'MONTHLY DATA'!$A190,'WEEKLY DATA'!$B$11:$B$14577,'MONTHLY DATA'!$B190)</f>
        <v>345.625</v>
      </c>
      <c r="EM190" s="211">
        <f t="shared" ref="EM190" si="424">EL190/EL189-1</f>
        <v>3.3258594917787709E-2</v>
      </c>
      <c r="EN190" s="78">
        <f>AVERAGEIFS('WEEKLY DATA'!EN$11:EN$14577,'WEEKLY DATA'!$A$11:$A$14577,'MONTHLY DATA'!$A190,'WEEKLY DATA'!$B$11:$B$14577,'MONTHLY DATA'!$B190)</f>
        <v>509.375</v>
      </c>
      <c r="EO190" s="78">
        <f>AVERAGEIFS('WEEKLY DATA'!EO$11:EO$14577,'WEEKLY DATA'!$A$11:$A$14577,'MONTHLY DATA'!$A190,'WEEKLY DATA'!$B$11:$B$14577,'MONTHLY DATA'!$B190)</f>
        <v>519.375</v>
      </c>
      <c r="EP190" s="78">
        <f>AVERAGEIFS('WEEKLY DATA'!EP$11:EP$14577,'WEEKLY DATA'!$A$11:$A$14577,'MONTHLY DATA'!$A190,'WEEKLY DATA'!$B$11:$B$14577,'MONTHLY DATA'!$B190)</f>
        <v>514.375</v>
      </c>
      <c r="EQ190" s="211">
        <f t="shared" ref="EQ190" si="425">EP190/EP189-1</f>
        <v>-6.1359489051094895E-2</v>
      </c>
      <c r="ER190" s="78">
        <f>AVERAGEIFS('WEEKLY DATA'!ER$11:ER$14577,'WEEKLY DATA'!$A$11:$A$14577,'MONTHLY DATA'!$A190,'WEEKLY DATA'!$B$11:$B$14577,'MONTHLY DATA'!$B190)</f>
        <v>318.125</v>
      </c>
      <c r="ES190" s="78">
        <f>AVERAGEIFS('WEEKLY DATA'!ES$11:ES$14577,'WEEKLY DATA'!$A$11:$A$14577,'MONTHLY DATA'!$A190,'WEEKLY DATA'!$B$11:$B$14577,'MONTHLY DATA'!$B190)</f>
        <v>328.125</v>
      </c>
      <c r="ET190" s="78">
        <f>AVERAGEIFS('WEEKLY DATA'!ET$11:ET$14577,'WEEKLY DATA'!$A$11:$A$14577,'MONTHLY DATA'!$A190,'WEEKLY DATA'!$B$11:$B$14577,'MONTHLY DATA'!$B190)</f>
        <v>323.125</v>
      </c>
      <c r="EU190" s="211">
        <f t="shared" ref="EU190" si="426">ET190/ET189-1</f>
        <v>3.400000000000003E-2</v>
      </c>
      <c r="EV190" s="78">
        <f>AVERAGEIFS('WEEKLY DATA'!EV$11:EV$14577,'WEEKLY DATA'!$A$11:$A$14577,'MONTHLY DATA'!$A190,'WEEKLY DATA'!$B$11:$B$14577,'MONTHLY DATA'!$B190)</f>
        <v>305.625</v>
      </c>
      <c r="EW190" s="78">
        <f>AVERAGEIFS('WEEKLY DATA'!EW$11:EW$14577,'WEEKLY DATA'!$A$11:$A$14577,'MONTHLY DATA'!$A190,'WEEKLY DATA'!$B$11:$B$14577,'MONTHLY DATA'!$B190)</f>
        <v>315.625</v>
      </c>
      <c r="EX190" s="78">
        <f>AVERAGEIFS('WEEKLY DATA'!EX$11:EX$14577,'WEEKLY DATA'!$A$11:$A$14577,'MONTHLY DATA'!$A190,'WEEKLY DATA'!$B$11:$B$14577,'MONTHLY DATA'!$B190)</f>
        <v>310.625</v>
      </c>
      <c r="EY190" s="211">
        <f t="shared" ref="EY190" si="427">EX190/EX189-1</f>
        <v>2.0114942528735691E-2</v>
      </c>
      <c r="EZ190" s="78">
        <f>AVERAGEIFS('WEEKLY DATA'!EZ$11:EZ$14577,'WEEKLY DATA'!$A$11:$A$14577,'MONTHLY DATA'!$A190,'WEEKLY DATA'!$B$11:$B$14577,'MONTHLY DATA'!$B190)</f>
        <v>340.625</v>
      </c>
      <c r="FA190" s="78">
        <f>AVERAGEIFS('WEEKLY DATA'!FA$11:FA$14577,'WEEKLY DATA'!$A$11:$A$14577,'MONTHLY DATA'!$A190,'WEEKLY DATA'!$B$11:$B$14577,'MONTHLY DATA'!$B190)</f>
        <v>350.625</v>
      </c>
      <c r="FB190" s="78">
        <f>AVERAGEIFS('WEEKLY DATA'!FB$11:FB$14577,'WEEKLY DATA'!$A$11:$A$14577,'MONTHLY DATA'!$A190,'WEEKLY DATA'!$B$11:$B$14577,'MONTHLY DATA'!$B190)</f>
        <v>345.625</v>
      </c>
      <c r="FC190" s="211">
        <f t="shared" ref="FC190" si="428">FB190/FB189-1</f>
        <v>3.3258594917787709E-2</v>
      </c>
      <c r="FD190" s="78">
        <f>AVERAGEIFS('WEEKLY DATA'!FD$11:FD$14577,'WEEKLY DATA'!$A$11:$A$14577,'MONTHLY DATA'!$A190,'WEEKLY DATA'!$B$11:$B$14577,'MONTHLY DATA'!$B190)</f>
        <v>358.75</v>
      </c>
      <c r="FE190" s="78">
        <f>AVERAGEIFS('WEEKLY DATA'!FE$11:FE$14577,'WEEKLY DATA'!$A$11:$A$14577,'MONTHLY DATA'!$A190,'WEEKLY DATA'!$B$11:$B$14577,'MONTHLY DATA'!$B190)</f>
        <v>368.75</v>
      </c>
      <c r="FF190" s="78">
        <f>AVERAGEIFS('WEEKLY DATA'!FF$11:FF$14577,'WEEKLY DATA'!$A$11:$A$14577,'MONTHLY DATA'!$A190,'WEEKLY DATA'!$B$11:$B$14577,'MONTHLY DATA'!$B190)</f>
        <v>363.75</v>
      </c>
      <c r="FG190" s="211">
        <f t="shared" ref="FG190" si="429">FF190/FF189-1</f>
        <v>-1.0204081632653073E-2</v>
      </c>
      <c r="FH190" s="78">
        <f>AVERAGEIFS('WEEKLY DATA'!FH$11:FH$14577,'WEEKLY DATA'!$A$11:$A$14577,'MONTHLY DATA'!$A190,'WEEKLY DATA'!$B$11:$B$14577,'MONTHLY DATA'!$B190)</f>
        <v>343.125</v>
      </c>
      <c r="FI190" s="78">
        <f>AVERAGEIFS('WEEKLY DATA'!FI$11:FI$14577,'WEEKLY DATA'!$A$11:$A$14577,'MONTHLY DATA'!$A190,'WEEKLY DATA'!$B$11:$B$14577,'MONTHLY DATA'!$B190)</f>
        <v>353.125</v>
      </c>
      <c r="FJ190" s="78">
        <f>AVERAGEIFS('WEEKLY DATA'!FJ$11:FJ$14577,'WEEKLY DATA'!$A$11:$A$14577,'MONTHLY DATA'!$A190,'WEEKLY DATA'!$B$11:$B$14577,'MONTHLY DATA'!$B190)</f>
        <v>348.125</v>
      </c>
      <c r="FK190" s="211">
        <f t="shared" ref="FK190" si="430">FJ190/FJ189-1</f>
        <v>7.5976845151952688E-3</v>
      </c>
      <c r="FL190" s="169">
        <f>AVERAGEIFS('WEEKLY DATA'!FL$11:FL$14577,'WEEKLY DATA'!$A$11:$A$14577,'MONTHLY DATA'!$A190,'WEEKLY DATA'!$B$11:$B$14577,'MONTHLY DATA'!$B190)</f>
        <v>320</v>
      </c>
      <c r="FM190" s="78">
        <f>AVERAGEIFS('WEEKLY DATA'!FM$11:FM$14577,'WEEKLY DATA'!$A$11:$A$14577,'MONTHLY DATA'!$A190,'WEEKLY DATA'!$B$11:$B$14577,'MONTHLY DATA'!$B190)</f>
        <v>330</v>
      </c>
      <c r="FN190" s="78">
        <f>AVERAGEIFS('WEEKLY DATA'!FN$11:FN$14577,'WEEKLY DATA'!$A$11:$A$14577,'MONTHLY DATA'!$A190,'WEEKLY DATA'!$B$11:$B$14577,'MONTHLY DATA'!$B190)</f>
        <v>325</v>
      </c>
      <c r="FO190" s="211">
        <f t="shared" ref="FO190" si="431">FN190/FN189-1</f>
        <v>3.0864197530864335E-3</v>
      </c>
      <c r="FP190" s="78"/>
      <c r="FQ190" s="132"/>
      <c r="FR190" s="79"/>
      <c r="FS190" s="155"/>
      <c r="FT190" s="169">
        <f>AVERAGEIFS('WEEKLY DATA'!FT$11:FT$14577,'WEEKLY DATA'!$A$11:$A$14577,'MONTHLY DATA'!$A190,'WEEKLY DATA'!$B$11:$B$14577,'MONTHLY DATA'!$B190)</f>
        <v>477.5</v>
      </c>
      <c r="FU190" s="78">
        <f>AVERAGEIFS('WEEKLY DATA'!FU$11:FU$14577,'WEEKLY DATA'!$A$11:$A$14577,'MONTHLY DATA'!$A190,'WEEKLY DATA'!$B$11:$B$14577,'MONTHLY DATA'!$B190)</f>
        <v>487.5</v>
      </c>
      <c r="FV190" s="78">
        <f>AVERAGEIFS('WEEKLY DATA'!FV$11:FV$14577,'WEEKLY DATA'!$A$11:$A$14577,'MONTHLY DATA'!$A190,'WEEKLY DATA'!$B$11:$B$14577,'MONTHLY DATA'!$B190)</f>
        <v>482.5</v>
      </c>
      <c r="FW190" s="211">
        <f t="shared" ref="FW190" si="432">FV190/FV189-1</f>
        <v>-3.5000000000000031E-2</v>
      </c>
      <c r="FX190" s="169">
        <f>AVERAGEIFS('WEEKLY DATA'!FX$11:FX$14577,'WEEKLY DATA'!$A$11:$A$14577,'MONTHLY DATA'!$A190,'WEEKLY DATA'!$B$11:$B$14577,'MONTHLY DATA'!$B190)</f>
        <v>392.5</v>
      </c>
      <c r="FY190" s="78">
        <f>AVERAGEIFS('WEEKLY DATA'!FY$11:FY$14577,'WEEKLY DATA'!$A$11:$A$14577,'MONTHLY DATA'!$A190,'WEEKLY DATA'!$B$11:$B$14577,'MONTHLY DATA'!$B190)</f>
        <v>402.5</v>
      </c>
      <c r="FZ190" s="78">
        <f>AVERAGEIFS('WEEKLY DATA'!FZ$11:FZ$14577,'WEEKLY DATA'!$A$11:$A$14577,'MONTHLY DATA'!$A190,'WEEKLY DATA'!$B$11:$B$14577,'MONTHLY DATA'!$B190)</f>
        <v>397.5</v>
      </c>
      <c r="GA190" s="211">
        <f t="shared" ref="GA190" si="433">FZ190/FZ189-1</f>
        <v>2.8460543337645472E-2</v>
      </c>
      <c r="GB190" s="169">
        <f>AVERAGEIFS('WEEKLY DATA'!GB$11:GB$14577,'WEEKLY DATA'!$A$11:$A$14577,'MONTHLY DATA'!$A190,'WEEKLY DATA'!$B$11:$B$14577,'MONTHLY DATA'!$B190)</f>
        <v>435.625</v>
      </c>
      <c r="GC190" s="78">
        <f>AVERAGEIFS('WEEKLY DATA'!GC$11:GC$14577,'WEEKLY DATA'!$A$11:$A$14577,'MONTHLY DATA'!$A190,'WEEKLY DATA'!$B$11:$B$14577,'MONTHLY DATA'!$B190)</f>
        <v>445.625</v>
      </c>
      <c r="GD190" s="78">
        <f>AVERAGEIFS('WEEKLY DATA'!GD$11:GD$14577,'WEEKLY DATA'!$A$11:$A$14577,'MONTHLY DATA'!$A190,'WEEKLY DATA'!$B$11:$B$14577,'MONTHLY DATA'!$B190)</f>
        <v>440.625</v>
      </c>
      <c r="GE190" s="211">
        <f t="shared" ref="GE190" si="434">GD190/GD189-1</f>
        <v>-5.3611738148984234E-3</v>
      </c>
      <c r="GF190" s="169">
        <f>AVERAGEIFS('WEEKLY DATA'!GF$11:GF$14577,'WEEKLY DATA'!$A$11:$A$14577,'MONTHLY DATA'!$A190,'WEEKLY DATA'!$B$11:$B$14577,'MONTHLY DATA'!$B190)</f>
        <v>414.375</v>
      </c>
      <c r="GG190" s="78">
        <f>AVERAGEIFS('WEEKLY DATA'!GG$11:GG$14577,'WEEKLY DATA'!$A$11:$A$14577,'MONTHLY DATA'!$A190,'WEEKLY DATA'!$B$11:$B$14577,'MONTHLY DATA'!$B190)</f>
        <v>424.375</v>
      </c>
      <c r="GH190" s="78">
        <f>AVERAGEIFS('WEEKLY DATA'!GH$11:GH$14577,'WEEKLY DATA'!$A$11:$A$14577,'MONTHLY DATA'!$A190,'WEEKLY DATA'!$B$11:$B$14577,'MONTHLY DATA'!$B190)</f>
        <v>419.375</v>
      </c>
      <c r="GI190" s="211">
        <f t="shared" ref="GI190" si="435">GH190/GH189-1</f>
        <v>-2.2435897435897467E-2</v>
      </c>
      <c r="GJ190" s="169">
        <f>AVERAGEIFS('WEEKLY DATA'!GJ$11:GJ$14577,'WEEKLY DATA'!$A$11:$A$14577,'MONTHLY DATA'!$A190,'WEEKLY DATA'!$B$11:$B$14577,'MONTHLY DATA'!$B190)</f>
        <v>381.25</v>
      </c>
      <c r="GK190" s="78">
        <f>AVERAGEIFS('WEEKLY DATA'!GK$11:GK$14577,'WEEKLY DATA'!$A$11:$A$14577,'MONTHLY DATA'!$A190,'WEEKLY DATA'!$B$11:$B$14577,'MONTHLY DATA'!$B190)</f>
        <v>391.25</v>
      </c>
      <c r="GL190" s="78">
        <f>AVERAGEIFS('WEEKLY DATA'!GL$11:GL$14577,'WEEKLY DATA'!$A$11:$A$14577,'MONTHLY DATA'!$A190,'WEEKLY DATA'!$B$11:$B$14577,'MONTHLY DATA'!$B190)</f>
        <v>386.25</v>
      </c>
      <c r="GM190" s="211">
        <f t="shared" ref="GM190" si="436">GL190/GL189-1</f>
        <v>0.10515021459227469</v>
      </c>
      <c r="GN190" s="169">
        <f>AVERAGEIFS('WEEKLY DATA'!GN$11:GN$14577,'WEEKLY DATA'!$A$11:$A$14577,'MONTHLY DATA'!$A190,'WEEKLY DATA'!$B$11:$B$14577,'MONTHLY DATA'!$B190)</f>
        <v>570</v>
      </c>
      <c r="GO190" s="78">
        <f>AVERAGEIFS('WEEKLY DATA'!GO$11:GO$14577,'WEEKLY DATA'!$A$11:$A$14577,'MONTHLY DATA'!$A190,'WEEKLY DATA'!$B$11:$B$14577,'MONTHLY DATA'!$B190)</f>
        <v>580</v>
      </c>
      <c r="GP190" s="78">
        <f>AVERAGEIFS('WEEKLY DATA'!GP$11:GP$14577,'WEEKLY DATA'!$A$11:$A$14577,'MONTHLY DATA'!$A190,'WEEKLY DATA'!$B$11:$B$14577,'MONTHLY DATA'!$B190)</f>
        <v>575</v>
      </c>
      <c r="GQ190" s="211">
        <f t="shared" ref="GQ190" si="437">GP190/GP189-1</f>
        <v>-5.4276315789473673E-2</v>
      </c>
      <c r="GR190" s="78"/>
    </row>
    <row r="191" spans="1:201" ht="15.75" x14ac:dyDescent="0.25">
      <c r="A191">
        <f t="shared" si="106"/>
        <v>1</v>
      </c>
      <c r="B191">
        <f t="shared" si="107"/>
        <v>2025</v>
      </c>
      <c r="C191" s="86">
        <v>45658</v>
      </c>
      <c r="D191" s="78">
        <f>AVERAGEIFS('WEEKLY DATA'!D$11:D$14577,'WEEKLY DATA'!$A$11:$A$14577,'MONTHLY DATA'!$A191,'WEEKLY DATA'!$B$11:$B$14577,'MONTHLY DATA'!$B191)</f>
        <v>375.5</v>
      </c>
      <c r="E191" s="78">
        <f>AVERAGEIFS('WEEKLY DATA'!E$11:E$14577,'WEEKLY DATA'!$A$11:$A$14577,'MONTHLY DATA'!$A191,'WEEKLY DATA'!$B$11:$B$14577,'MONTHLY DATA'!$B191)</f>
        <v>385.5</v>
      </c>
      <c r="F191" s="78">
        <f>AVERAGEIFS('WEEKLY DATA'!F$11:F$14577,'WEEKLY DATA'!$A$11:$A$14577,'MONTHLY DATA'!$A191,'WEEKLY DATA'!$B$11:$B$14577,'MONTHLY DATA'!$B191)</f>
        <v>380.5</v>
      </c>
      <c r="G191" s="211">
        <f t="shared" ref="G191" si="438">F191/F190-1</f>
        <v>3.5374149659863852E-2</v>
      </c>
      <c r="H191" s="169">
        <f>AVERAGEIFS('WEEKLY DATA'!H$11:H$14577,'WEEKLY DATA'!$A$11:$A$14577,'MONTHLY DATA'!$A191,'WEEKLY DATA'!$B$11:$B$14577,'MONTHLY DATA'!$B191)</f>
        <v>355.5</v>
      </c>
      <c r="I191" s="78">
        <f>AVERAGEIFS('WEEKLY DATA'!I$11:I$14577,'WEEKLY DATA'!$A$11:$A$14577,'MONTHLY DATA'!$A191,'WEEKLY DATA'!$B$11:$B$14577,'MONTHLY DATA'!$B191)</f>
        <v>365.5</v>
      </c>
      <c r="J191" s="78">
        <f>AVERAGEIFS('WEEKLY DATA'!J$11:J$14577,'WEEKLY DATA'!$A$11:$A$14577,'MONTHLY DATA'!$A191,'WEEKLY DATA'!$B$11:$B$14577,'MONTHLY DATA'!$B191)</f>
        <v>360.5</v>
      </c>
      <c r="K191" s="211">
        <f t="shared" ref="K191" si="439">J191/J190-1</f>
        <v>3.7410071942445944E-2</v>
      </c>
      <c r="L191" s="169">
        <f>AVERAGEIFS('WEEKLY DATA'!L$11:L$14577,'WEEKLY DATA'!$A$11:$A$14577,'MONTHLY DATA'!$A191,'WEEKLY DATA'!$B$11:$B$14577,'MONTHLY DATA'!$B191)</f>
        <v>408</v>
      </c>
      <c r="M191" s="78">
        <f>AVERAGEIFS('WEEKLY DATA'!M$11:M$14577,'WEEKLY DATA'!$A$11:$A$14577,'MONTHLY DATA'!$A191,'WEEKLY DATA'!$B$11:$B$14577,'MONTHLY DATA'!$B191)</f>
        <v>418</v>
      </c>
      <c r="N191" s="78">
        <f>AVERAGEIFS('WEEKLY DATA'!N$11:N$14577,'WEEKLY DATA'!$A$11:$A$14577,'MONTHLY DATA'!$A191,'WEEKLY DATA'!$B$11:$B$14577,'MONTHLY DATA'!$B191)</f>
        <v>413</v>
      </c>
      <c r="O191" s="211">
        <f t="shared" ref="O191" si="440">N191/N190-1</f>
        <v>7.3170731707317138E-3</v>
      </c>
      <c r="P191" s="169">
        <f>AVERAGEIFS('WEEKLY DATA'!P$11:P$14577,'WEEKLY DATA'!$A$11:$A$14577,'MONTHLY DATA'!$A191,'WEEKLY DATA'!$B$11:$B$14577,'MONTHLY DATA'!$B191)</f>
        <v>358</v>
      </c>
      <c r="Q191" s="78">
        <f>AVERAGEIFS('WEEKLY DATA'!Q$11:Q$14577,'WEEKLY DATA'!$A$11:$A$14577,'MONTHLY DATA'!$A191,'WEEKLY DATA'!$B$11:$B$14577,'MONTHLY DATA'!$B191)</f>
        <v>368</v>
      </c>
      <c r="R191" s="78">
        <f>AVERAGEIFS('WEEKLY DATA'!R$11:R$14577,'WEEKLY DATA'!$A$11:$A$14577,'MONTHLY DATA'!$A191,'WEEKLY DATA'!$B$11:$B$14577,'MONTHLY DATA'!$B191)</f>
        <v>363</v>
      </c>
      <c r="S191" s="211">
        <f t="shared" ref="S191" si="441">R191/R190-1</f>
        <v>5.7923497267759583E-2</v>
      </c>
      <c r="T191" s="169">
        <f>AVERAGEIFS('WEEKLY DATA'!T$11:T$14577,'WEEKLY DATA'!$A$11:$A$14577,'MONTHLY DATA'!$A191,'WEEKLY DATA'!$B$11:$B$14577,'MONTHLY DATA'!$B191)</f>
        <v>327.5</v>
      </c>
      <c r="U191" s="78">
        <f>AVERAGEIFS('WEEKLY DATA'!U$11:U$14577,'WEEKLY DATA'!$A$11:$A$14577,'MONTHLY DATA'!$A191,'WEEKLY DATA'!$B$11:$B$14577,'MONTHLY DATA'!$B191)</f>
        <v>337.5</v>
      </c>
      <c r="V191" s="78">
        <f>AVERAGEIFS('WEEKLY DATA'!V$11:V$14577,'WEEKLY DATA'!$A$11:$A$14577,'MONTHLY DATA'!$A191,'WEEKLY DATA'!$B$11:$B$14577,'MONTHLY DATA'!$B191)</f>
        <v>332.5</v>
      </c>
      <c r="W191" s="211">
        <f t="shared" ref="W191" si="442">V191/V190-1</f>
        <v>-1.1152416356877359E-2</v>
      </c>
      <c r="X191" s="169">
        <f>AVERAGEIFS('WEEKLY DATA'!X$11:X$14577,'WEEKLY DATA'!$A$11:$A$14577,'MONTHLY DATA'!$A191,'WEEKLY DATA'!$B$11:$B$14577,'MONTHLY DATA'!$B191)</f>
        <v>307.5</v>
      </c>
      <c r="Y191" s="78">
        <f>AVERAGEIFS('WEEKLY DATA'!Y$11:Y$14577,'WEEKLY DATA'!$A$11:$A$14577,'MONTHLY DATA'!$A191,'WEEKLY DATA'!$B$11:$B$14577,'MONTHLY DATA'!$B191)</f>
        <v>317.5</v>
      </c>
      <c r="Z191" s="78">
        <f>AVERAGEIFS('WEEKLY DATA'!Z$11:Z$14577,'WEEKLY DATA'!$A$11:$A$14577,'MONTHLY DATA'!$A191,'WEEKLY DATA'!$B$11:$B$14577,'MONTHLY DATA'!$B191)</f>
        <v>312.5</v>
      </c>
      <c r="AA191" s="211">
        <f t="shared" ref="AA191" si="443">Z191/Z190-1</f>
        <v>-1.1857707509881465E-2</v>
      </c>
      <c r="AB191" s="169">
        <f>AVERAGEIFS('WEEKLY DATA'!AB$11:AB$14577,'WEEKLY DATA'!$A$11:$A$14577,'MONTHLY DATA'!$A191,'WEEKLY DATA'!$B$11:$B$14577,'MONTHLY DATA'!$B191)</f>
        <v>387.5</v>
      </c>
      <c r="AC191" s="78">
        <f>AVERAGEIFS('WEEKLY DATA'!AC$11:AC$14577,'WEEKLY DATA'!$A$11:$A$14577,'MONTHLY DATA'!$A191,'WEEKLY DATA'!$B$11:$B$14577,'MONTHLY DATA'!$B191)</f>
        <v>397.5</v>
      </c>
      <c r="AD191" s="78">
        <f>AVERAGEIFS('WEEKLY DATA'!AD$11:AD$14577,'WEEKLY DATA'!$A$11:$A$14577,'MONTHLY DATA'!$A191,'WEEKLY DATA'!$B$11:$B$14577,'MONTHLY DATA'!$B191)</f>
        <v>393</v>
      </c>
      <c r="AE191" s="211">
        <f t="shared" ref="AE191" si="444">AD191/AD190-1</f>
        <v>7.692307692307665E-3</v>
      </c>
      <c r="AF191" s="169">
        <f>AVERAGEIFS('WEEKLY DATA'!AF$11:AF$14577,'WEEKLY DATA'!$A$11:$A$14577,'MONTHLY DATA'!$A191,'WEEKLY DATA'!$B$11:$B$14577,'MONTHLY DATA'!$B191)</f>
        <v>317.5</v>
      </c>
      <c r="AG191" s="78">
        <f>AVERAGEIFS('WEEKLY DATA'!AG$11:AG$14577,'WEEKLY DATA'!$A$11:$A$14577,'MONTHLY DATA'!$A191,'WEEKLY DATA'!$B$11:$B$14577,'MONTHLY DATA'!$B191)</f>
        <v>327.5</v>
      </c>
      <c r="AH191" s="78">
        <f>AVERAGEIFS('WEEKLY DATA'!AH$11:AH$14577,'WEEKLY DATA'!$A$11:$A$14577,'MONTHLY DATA'!$A191,'WEEKLY DATA'!$B$11:$B$14577,'MONTHLY DATA'!$B191)</f>
        <v>322.5</v>
      </c>
      <c r="AI191" s="211">
        <f t="shared" ref="AI191" si="445">AH191/AH190-1</f>
        <v>7.8125E-3</v>
      </c>
      <c r="AJ191" s="169">
        <f>AVERAGEIFS('WEEKLY DATA'!AJ$11:AJ$14577,'WEEKLY DATA'!$A$11:$A$14577,'MONTHLY DATA'!$A191,'WEEKLY DATA'!$B$11:$B$14577,'MONTHLY DATA'!$B191)</f>
        <v>316.5</v>
      </c>
      <c r="AK191" s="78">
        <f>AVERAGEIFS('WEEKLY DATA'!AK$11:AK$14577,'WEEKLY DATA'!$A$11:$A$14577,'MONTHLY DATA'!$A191,'WEEKLY DATA'!$B$11:$B$14577,'MONTHLY DATA'!$B191)</f>
        <v>326.5</v>
      </c>
      <c r="AL191" s="78">
        <f>AVERAGEIFS('WEEKLY DATA'!AL$11:AL$14577,'WEEKLY DATA'!$A$11:$A$14577,'MONTHLY DATA'!$A191,'WEEKLY DATA'!$B$11:$B$14577,'MONTHLY DATA'!$B191)</f>
        <v>321.5</v>
      </c>
      <c r="AM191" s="212">
        <f t="shared" ref="AM191" si="446">AL191/AL190-1</f>
        <v>1.6600790513833896E-2</v>
      </c>
      <c r="AN191" s="169">
        <f>AVERAGEIFS('WEEKLY DATA'!AN$11:AN$14577,'WEEKLY DATA'!$A$11:$A$14577,'MONTHLY DATA'!$A191,'WEEKLY DATA'!$B$11:$B$14577,'MONTHLY DATA'!$B191)</f>
        <v>271.5</v>
      </c>
      <c r="AO191" s="78">
        <f>AVERAGEIFS('WEEKLY DATA'!AO$11:AO$14577,'WEEKLY DATA'!$A$11:$A$14577,'MONTHLY DATA'!$A191,'WEEKLY DATA'!$B$11:$B$14577,'MONTHLY DATA'!$B191)</f>
        <v>281.5</v>
      </c>
      <c r="AP191" s="78">
        <f>AVERAGEIFS('WEEKLY DATA'!AP$11:AP$14577,'WEEKLY DATA'!$A$11:$A$14577,'MONTHLY DATA'!$A191,'WEEKLY DATA'!$B$11:$B$14577,'MONTHLY DATA'!$B191)</f>
        <v>276.5</v>
      </c>
      <c r="AQ191" s="211">
        <f t="shared" ref="AQ191" si="447">AP191/AP190-1</f>
        <v>3.8497652582159647E-2</v>
      </c>
      <c r="AR191" s="169">
        <f>AVERAGEIFS('WEEKLY DATA'!AR$11:AR$14577,'WEEKLY DATA'!$A$11:$A$14577,'MONTHLY DATA'!$A191,'WEEKLY DATA'!$B$11:$B$14577,'MONTHLY DATA'!$B191)</f>
        <v>408</v>
      </c>
      <c r="AS191" s="78">
        <f>AVERAGEIFS('WEEKLY DATA'!AS$11:AS$14577,'WEEKLY DATA'!$A$11:$A$14577,'MONTHLY DATA'!$A191,'WEEKLY DATA'!$B$11:$B$14577,'MONTHLY DATA'!$B191)</f>
        <v>418</v>
      </c>
      <c r="AT191" s="78">
        <f>AVERAGEIFS('WEEKLY DATA'!AT$11:AT$14577,'WEEKLY DATA'!$A$11:$A$14577,'MONTHLY DATA'!$A191,'WEEKLY DATA'!$B$11:$B$14577,'MONTHLY DATA'!$B191)</f>
        <v>413</v>
      </c>
      <c r="AU191" s="211">
        <f t="shared" ref="AU191" si="448">AT191/AT190-1</f>
        <v>7.3170731707317138E-3</v>
      </c>
      <c r="AV191" s="169">
        <f>AVERAGEIFS('WEEKLY DATA'!AV$11:AV$14577,'WEEKLY DATA'!$A$11:$A$14577,'MONTHLY DATA'!$A191,'WEEKLY DATA'!$B$11:$B$14577,'MONTHLY DATA'!$B191)</f>
        <v>317</v>
      </c>
      <c r="AW191" s="78">
        <f>AVERAGEIFS('WEEKLY DATA'!AW$11:AW$14577,'WEEKLY DATA'!$A$11:$A$14577,'MONTHLY DATA'!$A191,'WEEKLY DATA'!$B$11:$B$14577,'MONTHLY DATA'!$B191)</f>
        <v>327</v>
      </c>
      <c r="AX191" s="78">
        <f>AVERAGEIFS('WEEKLY DATA'!AX$11:AX$14577,'WEEKLY DATA'!$A$11:$A$14577,'MONTHLY DATA'!$A191,'WEEKLY DATA'!$B$11:$B$14577,'MONTHLY DATA'!$B191)</f>
        <v>322</v>
      </c>
      <c r="AY191" s="211">
        <f t="shared" ref="AY191" si="449">AX191/AX190-1</f>
        <v>2.8343313373253576E-2</v>
      </c>
      <c r="AZ191" s="169">
        <f>AVERAGEIFS('WEEKLY DATA'!AZ$11:AZ$14577,'WEEKLY DATA'!$A$11:$A$14577,'MONTHLY DATA'!$A191,'WEEKLY DATA'!$B$11:$B$14577,'MONTHLY DATA'!$B191)</f>
        <v>307</v>
      </c>
      <c r="BA191" s="78">
        <f>AVERAGEIFS('WEEKLY DATA'!BA$11:BA$14577,'WEEKLY DATA'!$A$11:$A$14577,'MONTHLY DATA'!$A191,'WEEKLY DATA'!$B$11:$B$14577,'MONTHLY DATA'!$B191)</f>
        <v>317</v>
      </c>
      <c r="BB191" s="78">
        <f>AVERAGEIFS('WEEKLY DATA'!BB$11:BB$14577,'WEEKLY DATA'!$A$11:$A$14577,'MONTHLY DATA'!$A191,'WEEKLY DATA'!$B$11:$B$14577,'MONTHLY DATA'!$B191)</f>
        <v>312</v>
      </c>
      <c r="BC191" s="211">
        <f t="shared" ref="BC191" si="450">BB191/BB190-1</f>
        <v>3.354037267080745E-2</v>
      </c>
      <c r="BD191" s="169">
        <f>AVERAGEIFS('WEEKLY DATA'!BD$11:BD$14577,'WEEKLY DATA'!$A$11:$A$14577,'MONTHLY DATA'!$A191,'WEEKLY DATA'!$B$11:$B$14577,'MONTHLY DATA'!$B191)</f>
        <v>280</v>
      </c>
      <c r="BE191" s="78">
        <f>AVERAGEIFS('WEEKLY DATA'!BE$11:BE$14577,'WEEKLY DATA'!$A$11:$A$14577,'MONTHLY DATA'!$A191,'WEEKLY DATA'!$B$11:$B$14577,'MONTHLY DATA'!$B191)</f>
        <v>290</v>
      </c>
      <c r="BF191" s="78">
        <f>AVERAGEIFS('WEEKLY DATA'!BF$11:BF$14577,'WEEKLY DATA'!$A$11:$A$14577,'MONTHLY DATA'!$A191,'WEEKLY DATA'!$B$11:$B$14577,'MONTHLY DATA'!$B191)</f>
        <v>285</v>
      </c>
      <c r="BG191" s="211">
        <f t="shared" ref="BG191" si="451">BF191/BF190-1</f>
        <v>1.7857142857142794E-2</v>
      </c>
      <c r="BH191" s="169">
        <f>AVERAGEIFS('WEEKLY DATA'!BH$11:BH$14577,'WEEKLY DATA'!$A$11:$A$14577,'MONTHLY DATA'!$A191,'WEEKLY DATA'!$B$11:$B$14577,'MONTHLY DATA'!$B191)</f>
        <v>378</v>
      </c>
      <c r="BI191" s="78">
        <f>AVERAGEIFS('WEEKLY DATA'!BI$11:BI$14577,'WEEKLY DATA'!$A$11:$A$14577,'MONTHLY DATA'!$A191,'WEEKLY DATA'!$B$11:$B$14577,'MONTHLY DATA'!$B191)</f>
        <v>388</v>
      </c>
      <c r="BJ191" s="78">
        <f>AVERAGEIFS('WEEKLY DATA'!BJ$11:BJ$14577,'WEEKLY DATA'!$A$11:$A$14577,'MONTHLY DATA'!$A191,'WEEKLY DATA'!$B$11:$B$14577,'MONTHLY DATA'!$B191)</f>
        <v>383</v>
      </c>
      <c r="BK191" s="211">
        <f t="shared" ref="BK191" si="452">BJ191/BJ190-1</f>
        <v>7.8947368421051767E-3</v>
      </c>
      <c r="BL191" s="169">
        <f>AVERAGEIFS('WEEKLY DATA'!BL$11:BL$14577,'WEEKLY DATA'!$A$11:$A$14577,'MONTHLY DATA'!$A191,'WEEKLY DATA'!$B$11:$B$14577,'MONTHLY DATA'!$B191)</f>
        <v>320.5</v>
      </c>
      <c r="BM191" s="78">
        <f>AVERAGEIFS('WEEKLY DATA'!BM$11:BM$14577,'WEEKLY DATA'!$A$11:$A$14577,'MONTHLY DATA'!$A191,'WEEKLY DATA'!$B$11:$B$14577,'MONTHLY DATA'!$B191)</f>
        <v>330.5</v>
      </c>
      <c r="BN191" s="78">
        <f>AVERAGEIFS('WEEKLY DATA'!BN$11:BN$14577,'WEEKLY DATA'!$A$11:$A$14577,'MONTHLY DATA'!$A191,'WEEKLY DATA'!$B$11:$B$14577,'MONTHLY DATA'!$B191)</f>
        <v>325.5</v>
      </c>
      <c r="BO191" s="211">
        <f t="shared" ref="BO191" si="453">BN191/BN190-1</f>
        <v>4.5783132530120563E-2</v>
      </c>
      <c r="BP191" s="78">
        <f>AVERAGEIFS('WEEKLY DATA'!BP$11:BP$14577,'WEEKLY DATA'!$A$11:$A$14577,'MONTHLY DATA'!$A191,'WEEKLY DATA'!$B$11:$B$14577,'MONTHLY DATA'!$B191)</f>
        <v>338.5</v>
      </c>
      <c r="BQ191" s="78">
        <f>AVERAGEIFS('WEEKLY DATA'!BQ$11:BQ$14577,'WEEKLY DATA'!$A$11:$A$14577,'MONTHLY DATA'!$A191,'WEEKLY DATA'!$B$11:$B$14577,'MONTHLY DATA'!$B191)</f>
        <v>348.5</v>
      </c>
      <c r="BR191" s="78">
        <f>AVERAGEIFS('WEEKLY DATA'!BR$11:BR$14577,'WEEKLY DATA'!$A$11:$A$14577,'MONTHLY DATA'!$A191,'WEEKLY DATA'!$B$11:$B$14577,'MONTHLY DATA'!$B191)</f>
        <v>343.5</v>
      </c>
      <c r="BS191" s="211">
        <f t="shared" ref="BS191" si="454">BR191/BR190-1</f>
        <v>-7.2727272727268755E-4</v>
      </c>
      <c r="BT191" s="78">
        <f>AVERAGEIFS('WEEKLY DATA'!BT$11:BT$14577,'WEEKLY DATA'!$A$11:$A$14577,'MONTHLY DATA'!$A191,'WEEKLY DATA'!$B$11:$B$14577,'MONTHLY DATA'!$B191)</f>
        <v>277</v>
      </c>
      <c r="BU191" s="78">
        <f>AVERAGEIFS('WEEKLY DATA'!BU$11:BU$14577,'WEEKLY DATA'!$A$11:$A$14577,'MONTHLY DATA'!$A191,'WEEKLY DATA'!$B$11:$B$14577,'MONTHLY DATA'!$B191)</f>
        <v>287</v>
      </c>
      <c r="BV191" s="78">
        <f>AVERAGEIFS('WEEKLY DATA'!BV$11:BV$14577,'WEEKLY DATA'!$A$11:$A$14577,'MONTHLY DATA'!$A191,'WEEKLY DATA'!$B$11:$B$14577,'MONTHLY DATA'!$B191)</f>
        <v>282</v>
      </c>
      <c r="BW191" s="211">
        <f t="shared" ref="BW191" si="455">BV191/BV190-1</f>
        <v>7.1428571428571175E-3</v>
      </c>
      <c r="BX191" s="78">
        <f>AVERAGEIFS('WEEKLY DATA'!BX$11:BX$14577,'WEEKLY DATA'!$A$11:$A$14577,'MONTHLY DATA'!$A191,'WEEKLY DATA'!$B$11:$B$14577,'MONTHLY DATA'!$B191)</f>
        <v>352.5</v>
      </c>
      <c r="BY191" s="78">
        <f>AVERAGEIFS('WEEKLY DATA'!BY$11:BY$14577,'WEEKLY DATA'!$A$11:$A$14577,'MONTHLY DATA'!$A191,'WEEKLY DATA'!$B$11:$B$14577,'MONTHLY DATA'!$B191)</f>
        <v>362.5</v>
      </c>
      <c r="BZ191" s="78">
        <f>AVERAGEIFS('WEEKLY DATA'!BZ$11:BZ$14577,'WEEKLY DATA'!$A$11:$A$14577,'MONTHLY DATA'!$A191,'WEEKLY DATA'!$B$11:$B$14577,'MONTHLY DATA'!$B191)</f>
        <v>357.5</v>
      </c>
      <c r="CA191" s="211">
        <f t="shared" ref="CA191" si="456">BZ191/BZ190-1</f>
        <v>1.9607843137254832E-2</v>
      </c>
      <c r="CB191" s="78">
        <f>AVERAGEIFS('WEEKLY DATA'!CB$11:CB$14577,'WEEKLY DATA'!$A$11:$A$14577,'MONTHLY DATA'!$A191,'WEEKLY DATA'!$B$11:$B$14577,'MONTHLY DATA'!$B191)</f>
        <v>456.5</v>
      </c>
      <c r="CC191" s="78">
        <f>AVERAGEIFS('WEEKLY DATA'!CC$11:CC$14577,'WEEKLY DATA'!$A$11:$A$14577,'MONTHLY DATA'!$A191,'WEEKLY DATA'!$B$11:$B$14577,'MONTHLY DATA'!$B191)</f>
        <v>466.5</v>
      </c>
      <c r="CD191" s="78">
        <f>AVERAGEIFS('WEEKLY DATA'!CD$11:CD$14577,'WEEKLY DATA'!$A$11:$A$14577,'MONTHLY DATA'!$A191,'WEEKLY DATA'!$B$11:$B$14577,'MONTHLY DATA'!$B191)</f>
        <v>461.5</v>
      </c>
      <c r="CE191" s="211">
        <f t="shared" ref="CE191" si="457">CD191/CD190-1</f>
        <v>4.6258503401359619E-3</v>
      </c>
      <c r="CF191" s="78">
        <f>AVERAGEIFS('WEEKLY DATA'!CF$11:CF$14577,'WEEKLY DATA'!$A$11:$A$14577,'MONTHLY DATA'!$A191,'WEEKLY DATA'!$B$11:$B$14577,'MONTHLY DATA'!$B191)</f>
        <v>335</v>
      </c>
      <c r="CG191" s="78">
        <f>AVERAGEIFS('WEEKLY DATA'!CG$11:CG$14577,'WEEKLY DATA'!$A$11:$A$14577,'MONTHLY DATA'!$A191,'WEEKLY DATA'!$B$11:$B$14577,'MONTHLY DATA'!$B191)</f>
        <v>345</v>
      </c>
      <c r="CH191" s="78">
        <f>AVERAGEIFS('WEEKLY DATA'!CH$11:CH$14577,'WEEKLY DATA'!$A$11:$A$14577,'MONTHLY DATA'!$A191,'WEEKLY DATA'!$B$11:$B$14577,'MONTHLY DATA'!$B191)</f>
        <v>340</v>
      </c>
      <c r="CI191" s="211">
        <f t="shared" ref="CI191" si="458">CH191/CH190-1</f>
        <v>3.6900369003689537E-3</v>
      </c>
      <c r="CJ191" s="78">
        <f>AVERAGEIFS('WEEKLY DATA'!CJ$11:CJ$14577,'WEEKLY DATA'!$A$11:$A$14577,'MONTHLY DATA'!$A191,'WEEKLY DATA'!$B$11:$B$14577,'MONTHLY DATA'!$B191)</f>
        <v>304.5</v>
      </c>
      <c r="CK191" s="78">
        <f>AVERAGEIFS('WEEKLY DATA'!CK$11:CK$14577,'WEEKLY DATA'!$A$11:$A$14577,'MONTHLY DATA'!$A191,'WEEKLY DATA'!$B$11:$B$14577,'MONTHLY DATA'!$B191)</f>
        <v>314.5</v>
      </c>
      <c r="CL191" s="78">
        <f>AVERAGEIFS('WEEKLY DATA'!CL$11:CL$14577,'WEEKLY DATA'!$A$11:$A$14577,'MONTHLY DATA'!$A191,'WEEKLY DATA'!$B$11:$B$14577,'MONTHLY DATA'!$B191)</f>
        <v>309.5</v>
      </c>
      <c r="CM191" s="211">
        <f t="shared" ref="CM191" si="459">CL191/CL190-1</f>
        <v>1.2678936605317048E-2</v>
      </c>
      <c r="CN191" s="78">
        <f>AVERAGEIFS('WEEKLY DATA'!CN$11:CN$14577,'WEEKLY DATA'!$A$11:$A$14577,'MONTHLY DATA'!$A191,'WEEKLY DATA'!$B$11:$B$14577,'MONTHLY DATA'!$B191)</f>
        <v>352.5</v>
      </c>
      <c r="CO191" s="78">
        <f>AVERAGEIFS('WEEKLY DATA'!CO$11:CO$14577,'WEEKLY DATA'!$A$11:$A$14577,'MONTHLY DATA'!$A191,'WEEKLY DATA'!$B$11:$B$14577,'MONTHLY DATA'!$B191)</f>
        <v>362.5</v>
      </c>
      <c r="CP191" s="78">
        <f>AVERAGEIFS('WEEKLY DATA'!CP$11:CP$14577,'WEEKLY DATA'!$A$11:$A$14577,'MONTHLY DATA'!$A191,'WEEKLY DATA'!$B$11:$B$14577,'MONTHLY DATA'!$B191)</f>
        <v>357.5</v>
      </c>
      <c r="CQ191" s="211">
        <f t="shared" ref="CQ191" si="460">CP191/CP190-1</f>
        <v>1.9607843137254832E-2</v>
      </c>
      <c r="CR191" s="78">
        <f>AVERAGEIFS('WEEKLY DATA'!CR$11:CR$14577,'WEEKLY DATA'!$A$11:$A$14577,'MONTHLY DATA'!$A191,'WEEKLY DATA'!$B$11:$B$14577,'MONTHLY DATA'!$B191)</f>
        <v>460.5</v>
      </c>
      <c r="CS191" s="78">
        <f>AVERAGEIFS('WEEKLY DATA'!CS$11:CS$14577,'WEEKLY DATA'!$A$11:$A$14577,'MONTHLY DATA'!$A191,'WEEKLY DATA'!$B$11:$B$14577,'MONTHLY DATA'!$B191)</f>
        <v>470.5</v>
      </c>
      <c r="CT191" s="78">
        <f>AVERAGEIFS('WEEKLY DATA'!CT$11:CT$14577,'WEEKLY DATA'!$A$11:$A$14577,'MONTHLY DATA'!$A191,'WEEKLY DATA'!$B$11:$B$14577,'MONTHLY DATA'!$B191)</f>
        <v>465.5</v>
      </c>
      <c r="CU191" s="212">
        <f t="shared" ref="CU191" si="461">CT191/CT190-1</f>
        <v>-8.2556591211717656E-3</v>
      </c>
      <c r="CV191" s="169">
        <f>AVERAGEIFS('WEEKLY DATA'!CV$11:CV$14577,'WEEKLY DATA'!$A$11:$A$14577,'MONTHLY DATA'!$A191,'WEEKLY DATA'!$B$11:$B$14577,'MONTHLY DATA'!$B191)</f>
        <v>359</v>
      </c>
      <c r="CW191" s="78">
        <f>AVERAGEIFS('WEEKLY DATA'!CW$11:CW$14577,'WEEKLY DATA'!$A$11:$A$14577,'MONTHLY DATA'!$A191,'WEEKLY DATA'!$B$11:$B$14577,'MONTHLY DATA'!$B191)</f>
        <v>369</v>
      </c>
      <c r="CX191" s="78">
        <f>AVERAGEIFS('WEEKLY DATA'!CX$11:CX$14577,'WEEKLY DATA'!$A$11:$A$14577,'MONTHLY DATA'!$A191,'WEEKLY DATA'!$B$11:$B$14577,'MONTHLY DATA'!$B191)</f>
        <v>364</v>
      </c>
      <c r="CY191" s="211">
        <f t="shared" ref="CY191" si="462">CX191/CX190-1</f>
        <v>2.5352112676056304E-2</v>
      </c>
      <c r="CZ191" s="169">
        <f>AVERAGEIFS('WEEKLY DATA'!CZ$11:CZ$14577,'WEEKLY DATA'!$A$11:$A$14577,'MONTHLY DATA'!$A191,'WEEKLY DATA'!$B$11:$B$14577,'MONTHLY DATA'!$B191)</f>
        <v>328.5</v>
      </c>
      <c r="DA191" s="78">
        <f>AVERAGEIFS('WEEKLY DATA'!DA$11:DA$14577,'WEEKLY DATA'!$A$11:$A$14577,'MONTHLY DATA'!$A191,'WEEKLY DATA'!$B$11:$B$14577,'MONTHLY DATA'!$B191)</f>
        <v>338.5</v>
      </c>
      <c r="DB191" s="78">
        <f>AVERAGEIFS('WEEKLY DATA'!DB$11:DB$14577,'WEEKLY DATA'!$A$11:$A$14577,'MONTHLY DATA'!$A191,'WEEKLY DATA'!$B$11:$B$14577,'MONTHLY DATA'!$B191)</f>
        <v>333.5</v>
      </c>
      <c r="DC191" s="211">
        <f t="shared" ref="DC191" si="463">DB191/DB190-1</f>
        <v>-8.1784386617100857E-3</v>
      </c>
      <c r="DD191" s="78">
        <f>AVERAGEIFS('WEEKLY DATA'!DD$11:DD$14577,'WEEKLY DATA'!$A$11:$A$14577,'MONTHLY DATA'!$A191,'WEEKLY DATA'!$B$11:$B$14577,'MONTHLY DATA'!$B191)</f>
        <v>352.5</v>
      </c>
      <c r="DE191" s="78">
        <f>AVERAGEIFS('WEEKLY DATA'!DE$11:DE$14577,'WEEKLY DATA'!$A$11:$A$14577,'MONTHLY DATA'!$A191,'WEEKLY DATA'!$B$11:$B$14577,'MONTHLY DATA'!$B191)</f>
        <v>362.5</v>
      </c>
      <c r="DF191" s="78">
        <f>AVERAGEIFS('WEEKLY DATA'!DF$11:DF$14577,'WEEKLY DATA'!$A$11:$A$14577,'MONTHLY DATA'!$A191,'WEEKLY DATA'!$B$11:$B$14577,'MONTHLY DATA'!$B191)</f>
        <v>357.5</v>
      </c>
      <c r="DG191" s="211">
        <f t="shared" ref="DG191" si="464">DF191/DF190-1</f>
        <v>1.9607843137254832E-2</v>
      </c>
      <c r="DH191" s="78">
        <f>AVERAGEIFS('WEEKLY DATA'!DH$11:DH$14577,'WEEKLY DATA'!$A$11:$A$14577,'MONTHLY DATA'!$A191,'WEEKLY DATA'!$B$11:$B$14577,'MONTHLY DATA'!$B191)</f>
        <v>475.5</v>
      </c>
      <c r="DI191" s="78">
        <f>AVERAGEIFS('WEEKLY DATA'!DI$11:DI$14577,'WEEKLY DATA'!$A$11:$A$14577,'MONTHLY DATA'!$A191,'WEEKLY DATA'!$B$11:$B$14577,'MONTHLY DATA'!$B191)</f>
        <v>485.5</v>
      </c>
      <c r="DJ191" s="78">
        <f>AVERAGEIFS('WEEKLY DATA'!DJ$11:DJ$14577,'WEEKLY DATA'!$A$11:$A$14577,'MONTHLY DATA'!$A191,'WEEKLY DATA'!$B$11:$B$14577,'MONTHLY DATA'!$B191)</f>
        <v>480.5</v>
      </c>
      <c r="DK191" s="211">
        <f t="shared" ref="DK191" si="465">DJ191/DJ190-1</f>
        <v>-8.0000000000000071E-3</v>
      </c>
      <c r="DL191" s="169">
        <f>AVERAGEIFS('WEEKLY DATA'!DL$11:DL$14577,'WEEKLY DATA'!$A$11:$A$14577,'MONTHLY DATA'!$A191,'WEEKLY DATA'!$B$11:$B$14577,'MONTHLY DATA'!$B191)</f>
        <v>323</v>
      </c>
      <c r="DM191" s="78">
        <f>AVERAGEIFS('WEEKLY DATA'!DM$11:DM$14577,'WEEKLY DATA'!$A$11:$A$14577,'MONTHLY DATA'!$A191,'WEEKLY DATA'!$B$11:$B$14577,'MONTHLY DATA'!$B191)</f>
        <v>333</v>
      </c>
      <c r="DN191" s="78">
        <f>AVERAGEIFS('WEEKLY DATA'!DN$11:DN$14577,'WEEKLY DATA'!$A$11:$A$14577,'MONTHLY DATA'!$A191,'WEEKLY DATA'!$B$11:$B$14577,'MONTHLY DATA'!$B191)</f>
        <v>328</v>
      </c>
      <c r="DO191" s="211">
        <f t="shared" ref="DO191" si="466">DN191/DN190-1</f>
        <v>-4.174573055028441E-3</v>
      </c>
      <c r="DP191" s="78">
        <f>AVERAGEIFS('WEEKLY DATA'!DP$11:DP$14577,'WEEKLY DATA'!$A$11:$A$14577,'MONTHLY DATA'!$A191,'WEEKLY DATA'!$B$11:$B$14577,'MONTHLY DATA'!$B191)</f>
        <v>296</v>
      </c>
      <c r="DQ191" s="78">
        <f>AVERAGEIFS('WEEKLY DATA'!DQ$11:DQ$14577,'WEEKLY DATA'!$A$11:$A$14577,'MONTHLY DATA'!$A191,'WEEKLY DATA'!$B$11:$B$14577,'MONTHLY DATA'!$B191)</f>
        <v>306</v>
      </c>
      <c r="DR191" s="78">
        <f>AVERAGEIFS('WEEKLY DATA'!DR$11:DR$14577,'WEEKLY DATA'!$A$11:$A$14577,'MONTHLY DATA'!$A191,'WEEKLY DATA'!$B$11:$B$14577,'MONTHLY DATA'!$B191)</f>
        <v>301</v>
      </c>
      <c r="DS191" s="211">
        <f t="shared" ref="DS191" si="467">DR191/DR190-1</f>
        <v>3.5698924731182746E-2</v>
      </c>
      <c r="DT191" s="78">
        <f>AVERAGEIFS('WEEKLY DATA'!DT$11:DT$14577,'WEEKLY DATA'!$A$11:$A$14577,'MONTHLY DATA'!$A191,'WEEKLY DATA'!$B$11:$B$14577,'MONTHLY DATA'!$B191)</f>
        <v>352.5</v>
      </c>
      <c r="DU191" s="78">
        <f>AVERAGEIFS('WEEKLY DATA'!DU$11:DU$14577,'WEEKLY DATA'!$A$11:$A$14577,'MONTHLY DATA'!$A191,'WEEKLY DATA'!$B$11:$B$14577,'MONTHLY DATA'!$B191)</f>
        <v>362.5</v>
      </c>
      <c r="DV191" s="78">
        <f>AVERAGEIFS('WEEKLY DATA'!DV$11:DV$14577,'WEEKLY DATA'!$A$11:$A$14577,'MONTHLY DATA'!$A191,'WEEKLY DATA'!$B$11:$B$14577,'MONTHLY DATA'!$B191)</f>
        <v>357.5</v>
      </c>
      <c r="DW191" s="211">
        <f t="shared" ref="DW191" si="468">DV191/DV190-1</f>
        <v>1.9607843137254832E-2</v>
      </c>
      <c r="DX191" s="78">
        <f>AVERAGEIFS('WEEKLY DATA'!DX$11:DX$14577,'WEEKLY DATA'!$A$11:$A$14577,'MONTHLY DATA'!$A191,'WEEKLY DATA'!$B$11:$B$14577,'MONTHLY DATA'!$B191)</f>
        <v>460.5</v>
      </c>
      <c r="DY191" s="78">
        <f>AVERAGEIFS('WEEKLY DATA'!DY$11:DY$14577,'WEEKLY DATA'!$A$11:$A$14577,'MONTHLY DATA'!$A191,'WEEKLY DATA'!$B$11:$B$14577,'MONTHLY DATA'!$B191)</f>
        <v>470.5</v>
      </c>
      <c r="DZ191" s="78">
        <f>AVERAGEIFS('WEEKLY DATA'!DZ$11:DZ$14577,'WEEKLY DATA'!$A$11:$A$14577,'MONTHLY DATA'!$A191,'WEEKLY DATA'!$B$11:$B$14577,'MONTHLY DATA'!$B191)</f>
        <v>465.5</v>
      </c>
      <c r="EA191" s="211">
        <f t="shared" ref="EA191" si="469">DZ191/DZ190-1</f>
        <v>-8.2556591211717656E-3</v>
      </c>
      <c r="EB191" s="78">
        <f>AVERAGEIFS('WEEKLY DATA'!EB$11:EB$14577,'WEEKLY DATA'!$A$11:$A$14577,'MONTHLY DATA'!$A191,'WEEKLY DATA'!$B$11:$B$14577,'MONTHLY DATA'!$B191)</f>
        <v>358</v>
      </c>
      <c r="EC191" s="78">
        <f>AVERAGEIFS('WEEKLY DATA'!EC$11:EC$14577,'WEEKLY DATA'!$A$11:$A$14577,'MONTHLY DATA'!$A191,'WEEKLY DATA'!$B$11:$B$14577,'MONTHLY DATA'!$B191)</f>
        <v>368</v>
      </c>
      <c r="ED191" s="78">
        <f>AVERAGEIFS('WEEKLY DATA'!ED$11:ED$14577,'WEEKLY DATA'!$A$11:$A$14577,'MONTHLY DATA'!$A191,'WEEKLY DATA'!$B$11:$B$14577,'MONTHLY DATA'!$B191)</f>
        <v>363</v>
      </c>
      <c r="EE191" s="211">
        <f t="shared" si="381"/>
        <v>1.184668989547033E-2</v>
      </c>
      <c r="EF191" s="169">
        <f>AVERAGEIFS('WEEKLY DATA'!EF$11:EF$14577,'WEEKLY DATA'!$A$11:$A$14577,'MONTHLY DATA'!$A191,'WEEKLY DATA'!$B$11:$B$14577,'MONTHLY DATA'!$B191)</f>
        <v>333.5</v>
      </c>
      <c r="EG191" s="78">
        <f>AVERAGEIFS('WEEKLY DATA'!EG$11:EG$14577,'WEEKLY DATA'!$A$11:$A$14577,'MONTHLY DATA'!$A191,'WEEKLY DATA'!$B$11:$B$14577,'MONTHLY DATA'!$B191)</f>
        <v>343.5</v>
      </c>
      <c r="EH191" s="78">
        <f>AVERAGEIFS('WEEKLY DATA'!EH$11:EH$14577,'WEEKLY DATA'!$A$11:$A$14577,'MONTHLY DATA'!$A191,'WEEKLY DATA'!$B$11:$B$14577,'MONTHLY DATA'!$B191)</f>
        <v>338.5</v>
      </c>
      <c r="EI191" s="211">
        <f t="shared" ref="EI191" si="470">EH191/EH190-1</f>
        <v>1.6135084427767454E-2</v>
      </c>
      <c r="EJ191" s="78">
        <f>AVERAGEIFS('WEEKLY DATA'!EJ$11:EJ$14577,'WEEKLY DATA'!$A$11:$A$14577,'MONTHLY DATA'!$A191,'WEEKLY DATA'!$B$11:$B$14577,'MONTHLY DATA'!$B191)</f>
        <v>347.5</v>
      </c>
      <c r="EK191" s="78">
        <f>AVERAGEIFS('WEEKLY DATA'!EK$11:EK$14577,'WEEKLY DATA'!$A$11:$A$14577,'MONTHLY DATA'!$A191,'WEEKLY DATA'!$B$11:$B$14577,'MONTHLY DATA'!$B191)</f>
        <v>357.5</v>
      </c>
      <c r="EL191" s="78">
        <f>AVERAGEIFS('WEEKLY DATA'!EL$11:EL$14577,'WEEKLY DATA'!$A$11:$A$14577,'MONTHLY DATA'!$A191,'WEEKLY DATA'!$B$11:$B$14577,'MONTHLY DATA'!$B191)</f>
        <v>352.5</v>
      </c>
      <c r="EM191" s="211">
        <f t="shared" ref="EM191" si="471">EL191/EL190-1</f>
        <v>1.9891500904159143E-2</v>
      </c>
      <c r="EN191" s="78">
        <f>AVERAGEIFS('WEEKLY DATA'!EN$11:EN$14577,'WEEKLY DATA'!$A$11:$A$14577,'MONTHLY DATA'!$A191,'WEEKLY DATA'!$B$11:$B$14577,'MONTHLY DATA'!$B191)</f>
        <v>505.5</v>
      </c>
      <c r="EO191" s="78">
        <f>AVERAGEIFS('WEEKLY DATA'!EO$11:EO$14577,'WEEKLY DATA'!$A$11:$A$14577,'MONTHLY DATA'!$A191,'WEEKLY DATA'!$B$11:$B$14577,'MONTHLY DATA'!$B191)</f>
        <v>515.5</v>
      </c>
      <c r="EP191" s="78">
        <f>AVERAGEIFS('WEEKLY DATA'!EP$11:EP$14577,'WEEKLY DATA'!$A$11:$A$14577,'MONTHLY DATA'!$A191,'WEEKLY DATA'!$B$11:$B$14577,'MONTHLY DATA'!$B191)</f>
        <v>510.5</v>
      </c>
      <c r="EQ191" s="211">
        <f t="shared" ref="EQ191" si="472">EP191/EP190-1</f>
        <v>-7.5334143377885354E-3</v>
      </c>
      <c r="ER191" s="78">
        <f>AVERAGEIFS('WEEKLY DATA'!ER$11:ER$14577,'WEEKLY DATA'!$A$11:$A$14577,'MONTHLY DATA'!$A191,'WEEKLY DATA'!$B$11:$B$14577,'MONTHLY DATA'!$B191)</f>
        <v>317.5</v>
      </c>
      <c r="ES191" s="78">
        <f>AVERAGEIFS('WEEKLY DATA'!ES$11:ES$14577,'WEEKLY DATA'!$A$11:$A$14577,'MONTHLY DATA'!$A191,'WEEKLY DATA'!$B$11:$B$14577,'MONTHLY DATA'!$B191)</f>
        <v>327.5</v>
      </c>
      <c r="ET191" s="78">
        <f>AVERAGEIFS('WEEKLY DATA'!ET$11:ET$14577,'WEEKLY DATA'!$A$11:$A$14577,'MONTHLY DATA'!$A191,'WEEKLY DATA'!$B$11:$B$14577,'MONTHLY DATA'!$B191)</f>
        <v>322.5</v>
      </c>
      <c r="EU191" s="211">
        <f t="shared" ref="EU191" si="473">ET191/ET190-1</f>
        <v>-1.9342359767892114E-3</v>
      </c>
      <c r="EV191" s="78">
        <f>AVERAGEIFS('WEEKLY DATA'!EV$11:EV$14577,'WEEKLY DATA'!$A$11:$A$14577,'MONTHLY DATA'!$A191,'WEEKLY DATA'!$B$11:$B$14577,'MONTHLY DATA'!$B191)</f>
        <v>310.5</v>
      </c>
      <c r="EW191" s="78">
        <f>AVERAGEIFS('WEEKLY DATA'!EW$11:EW$14577,'WEEKLY DATA'!$A$11:$A$14577,'MONTHLY DATA'!$A191,'WEEKLY DATA'!$B$11:$B$14577,'MONTHLY DATA'!$B191)</f>
        <v>320.5</v>
      </c>
      <c r="EX191" s="78">
        <f>AVERAGEIFS('WEEKLY DATA'!EX$11:EX$14577,'WEEKLY DATA'!$A$11:$A$14577,'MONTHLY DATA'!$A191,'WEEKLY DATA'!$B$11:$B$14577,'MONTHLY DATA'!$B191)</f>
        <v>315.5</v>
      </c>
      <c r="EY191" s="211">
        <f t="shared" ref="EY191" si="474">EX191/EX190-1</f>
        <v>1.5694164989939585E-2</v>
      </c>
      <c r="EZ191" s="78">
        <f>AVERAGEIFS('WEEKLY DATA'!EZ$11:EZ$14577,'WEEKLY DATA'!$A$11:$A$14577,'MONTHLY DATA'!$A191,'WEEKLY DATA'!$B$11:$B$14577,'MONTHLY DATA'!$B191)</f>
        <v>347.5</v>
      </c>
      <c r="FA191" s="78">
        <f>AVERAGEIFS('WEEKLY DATA'!FA$11:FA$14577,'WEEKLY DATA'!$A$11:$A$14577,'MONTHLY DATA'!$A191,'WEEKLY DATA'!$B$11:$B$14577,'MONTHLY DATA'!$B191)</f>
        <v>357.5</v>
      </c>
      <c r="FB191" s="78">
        <f>AVERAGEIFS('WEEKLY DATA'!FB$11:FB$14577,'WEEKLY DATA'!$A$11:$A$14577,'MONTHLY DATA'!$A191,'WEEKLY DATA'!$B$11:$B$14577,'MONTHLY DATA'!$B191)</f>
        <v>352.5</v>
      </c>
      <c r="FC191" s="211">
        <f t="shared" ref="FC191" si="475">FB191/FB190-1</f>
        <v>1.9891500904159143E-2</v>
      </c>
      <c r="FD191" s="78">
        <f>AVERAGEIFS('WEEKLY DATA'!FD$11:FD$14577,'WEEKLY DATA'!$A$11:$A$14577,'MONTHLY DATA'!$A191,'WEEKLY DATA'!$B$11:$B$14577,'MONTHLY DATA'!$B191)</f>
        <v>360</v>
      </c>
      <c r="FE191" s="78">
        <f>AVERAGEIFS('WEEKLY DATA'!FE$11:FE$14577,'WEEKLY DATA'!$A$11:$A$14577,'MONTHLY DATA'!$A191,'WEEKLY DATA'!$B$11:$B$14577,'MONTHLY DATA'!$B191)</f>
        <v>370</v>
      </c>
      <c r="FF191" s="78">
        <f>AVERAGEIFS('WEEKLY DATA'!FF$11:FF$14577,'WEEKLY DATA'!$A$11:$A$14577,'MONTHLY DATA'!$A191,'WEEKLY DATA'!$B$11:$B$14577,'MONTHLY DATA'!$B191)</f>
        <v>365</v>
      </c>
      <c r="FG191" s="211">
        <f t="shared" ref="FG191" si="476">FF191/FF190-1</f>
        <v>3.4364261168384758E-3</v>
      </c>
      <c r="FH191" s="78">
        <f>AVERAGEIFS('WEEKLY DATA'!FH$11:FH$14577,'WEEKLY DATA'!$A$11:$A$14577,'MONTHLY DATA'!$A191,'WEEKLY DATA'!$B$11:$B$14577,'MONTHLY DATA'!$B191)</f>
        <v>349</v>
      </c>
      <c r="FI191" s="78">
        <f>AVERAGEIFS('WEEKLY DATA'!FI$11:FI$14577,'WEEKLY DATA'!$A$11:$A$14577,'MONTHLY DATA'!$A191,'WEEKLY DATA'!$B$11:$B$14577,'MONTHLY DATA'!$B191)</f>
        <v>359</v>
      </c>
      <c r="FJ191" s="78">
        <f>AVERAGEIFS('WEEKLY DATA'!FJ$11:FJ$14577,'WEEKLY DATA'!$A$11:$A$14577,'MONTHLY DATA'!$A191,'WEEKLY DATA'!$B$11:$B$14577,'MONTHLY DATA'!$B191)</f>
        <v>354</v>
      </c>
      <c r="FK191" s="211">
        <f t="shared" ref="FK191" si="477">FJ191/FJ190-1</f>
        <v>1.6876122082585265E-2</v>
      </c>
      <c r="FL191" s="169">
        <f>AVERAGEIFS('WEEKLY DATA'!FL$11:FL$14577,'WEEKLY DATA'!$A$11:$A$14577,'MONTHLY DATA'!$A191,'WEEKLY DATA'!$B$11:$B$14577,'MONTHLY DATA'!$B191)</f>
        <v>330.5</v>
      </c>
      <c r="FM191" s="78">
        <f>AVERAGEIFS('WEEKLY DATA'!FM$11:FM$14577,'WEEKLY DATA'!$A$11:$A$14577,'MONTHLY DATA'!$A191,'WEEKLY DATA'!$B$11:$B$14577,'MONTHLY DATA'!$B191)</f>
        <v>340.5</v>
      </c>
      <c r="FN191" s="78">
        <f>AVERAGEIFS('WEEKLY DATA'!FN$11:FN$14577,'WEEKLY DATA'!$A$11:$A$14577,'MONTHLY DATA'!$A191,'WEEKLY DATA'!$B$11:$B$14577,'MONTHLY DATA'!$B191)</f>
        <v>335.5</v>
      </c>
      <c r="FO191" s="211">
        <f t="shared" ref="FO191" si="478">FN191/FN190-1</f>
        <v>3.2307692307692371E-2</v>
      </c>
      <c r="FP191" s="78"/>
      <c r="FQ191" s="132"/>
      <c r="FR191" s="79"/>
      <c r="FS191" s="155"/>
      <c r="FT191" s="169">
        <f>AVERAGEIFS('WEEKLY DATA'!FT$11:FT$14577,'WEEKLY DATA'!$A$11:$A$14577,'MONTHLY DATA'!$A191,'WEEKLY DATA'!$B$11:$B$14577,'MONTHLY DATA'!$B191)</f>
        <v>479</v>
      </c>
      <c r="FU191" s="78">
        <f>AVERAGEIFS('WEEKLY DATA'!FU$11:FU$14577,'WEEKLY DATA'!$A$11:$A$14577,'MONTHLY DATA'!$A191,'WEEKLY DATA'!$B$11:$B$14577,'MONTHLY DATA'!$B191)</f>
        <v>489</v>
      </c>
      <c r="FV191" s="78">
        <f>AVERAGEIFS('WEEKLY DATA'!FV$11:FV$14577,'WEEKLY DATA'!$A$11:$A$14577,'MONTHLY DATA'!$A191,'WEEKLY DATA'!$B$11:$B$14577,'MONTHLY DATA'!$B191)</f>
        <v>484</v>
      </c>
      <c r="FW191" s="211">
        <f t="shared" ref="FW191" si="479">FV191/FV190-1</f>
        <v>3.1088082901553626E-3</v>
      </c>
      <c r="FX191" s="169">
        <f>AVERAGEIFS('WEEKLY DATA'!FX$11:FX$14577,'WEEKLY DATA'!$A$11:$A$14577,'MONTHLY DATA'!$A191,'WEEKLY DATA'!$B$11:$B$14577,'MONTHLY DATA'!$B191)</f>
        <v>392.5</v>
      </c>
      <c r="FY191" s="78">
        <f>AVERAGEIFS('WEEKLY DATA'!FY$11:FY$14577,'WEEKLY DATA'!$A$11:$A$14577,'MONTHLY DATA'!$A191,'WEEKLY DATA'!$B$11:$B$14577,'MONTHLY DATA'!$B191)</f>
        <v>402.5</v>
      </c>
      <c r="FZ191" s="78">
        <f>AVERAGEIFS('WEEKLY DATA'!FZ$11:FZ$14577,'WEEKLY DATA'!$A$11:$A$14577,'MONTHLY DATA'!$A191,'WEEKLY DATA'!$B$11:$B$14577,'MONTHLY DATA'!$B191)</f>
        <v>397.5</v>
      </c>
      <c r="GA191" s="211">
        <f t="shared" ref="GA191" si="480">FZ191/FZ190-1</f>
        <v>0</v>
      </c>
      <c r="GB191" s="169">
        <f>AVERAGEIFS('WEEKLY DATA'!GB$11:GB$14577,'WEEKLY DATA'!$A$11:$A$14577,'MONTHLY DATA'!$A191,'WEEKLY DATA'!$B$11:$B$14577,'MONTHLY DATA'!$B191)</f>
        <v>445.5</v>
      </c>
      <c r="GC191" s="78">
        <f>AVERAGEIFS('WEEKLY DATA'!GC$11:GC$14577,'WEEKLY DATA'!$A$11:$A$14577,'MONTHLY DATA'!$A191,'WEEKLY DATA'!$B$11:$B$14577,'MONTHLY DATA'!$B191)</f>
        <v>455.5</v>
      </c>
      <c r="GD191" s="78">
        <f>AVERAGEIFS('WEEKLY DATA'!GD$11:GD$14577,'WEEKLY DATA'!$A$11:$A$14577,'MONTHLY DATA'!$A191,'WEEKLY DATA'!$B$11:$B$14577,'MONTHLY DATA'!$B191)</f>
        <v>450.5</v>
      </c>
      <c r="GE191" s="211">
        <f t="shared" ref="GE191" si="481">GD191/GD190-1</f>
        <v>2.2411347517730551E-2</v>
      </c>
      <c r="GF191" s="169">
        <f>AVERAGEIFS('WEEKLY DATA'!GF$11:GF$14577,'WEEKLY DATA'!$A$11:$A$14577,'MONTHLY DATA'!$A191,'WEEKLY DATA'!$B$11:$B$14577,'MONTHLY DATA'!$B191)</f>
        <v>413</v>
      </c>
      <c r="GG191" s="78">
        <f>AVERAGEIFS('WEEKLY DATA'!GG$11:GG$14577,'WEEKLY DATA'!$A$11:$A$14577,'MONTHLY DATA'!$A191,'WEEKLY DATA'!$B$11:$B$14577,'MONTHLY DATA'!$B191)</f>
        <v>423</v>
      </c>
      <c r="GH191" s="78">
        <f>AVERAGEIFS('WEEKLY DATA'!GH$11:GH$14577,'WEEKLY DATA'!$A$11:$A$14577,'MONTHLY DATA'!$A191,'WEEKLY DATA'!$B$11:$B$14577,'MONTHLY DATA'!$B191)</f>
        <v>418</v>
      </c>
      <c r="GI191" s="211">
        <f t="shared" ref="GI191" si="482">GH191/GH190-1</f>
        <v>-3.2786885245901232E-3</v>
      </c>
      <c r="GJ191" s="169">
        <f>AVERAGEIFS('WEEKLY DATA'!GJ$11:GJ$14577,'WEEKLY DATA'!$A$11:$A$14577,'MONTHLY DATA'!$A191,'WEEKLY DATA'!$B$11:$B$14577,'MONTHLY DATA'!$B191)</f>
        <v>383</v>
      </c>
      <c r="GK191" s="78">
        <f>AVERAGEIFS('WEEKLY DATA'!GK$11:GK$14577,'WEEKLY DATA'!$A$11:$A$14577,'MONTHLY DATA'!$A191,'WEEKLY DATA'!$B$11:$B$14577,'MONTHLY DATA'!$B191)</f>
        <v>393</v>
      </c>
      <c r="GL191" s="78">
        <f>AVERAGEIFS('WEEKLY DATA'!GL$11:GL$14577,'WEEKLY DATA'!$A$11:$A$14577,'MONTHLY DATA'!$A191,'WEEKLY DATA'!$B$11:$B$14577,'MONTHLY DATA'!$B191)</f>
        <v>388</v>
      </c>
      <c r="GM191" s="211">
        <f t="shared" ref="GM191" si="483">GL191/GL190-1</f>
        <v>4.5307443365696365E-3</v>
      </c>
      <c r="GN191" s="169">
        <f>AVERAGEIFS('WEEKLY DATA'!GN$11:GN$14577,'WEEKLY DATA'!$A$11:$A$14577,'MONTHLY DATA'!$A191,'WEEKLY DATA'!$B$11:$B$14577,'MONTHLY DATA'!$B191)</f>
        <v>566</v>
      </c>
      <c r="GO191" s="78">
        <f>AVERAGEIFS('WEEKLY DATA'!GO$11:GO$14577,'WEEKLY DATA'!$A$11:$A$14577,'MONTHLY DATA'!$A191,'WEEKLY DATA'!$B$11:$B$14577,'MONTHLY DATA'!$B191)</f>
        <v>576</v>
      </c>
      <c r="GP191" s="78">
        <f>AVERAGEIFS('WEEKLY DATA'!GP$11:GP$14577,'WEEKLY DATA'!$A$11:$A$14577,'MONTHLY DATA'!$A191,'WEEKLY DATA'!$B$11:$B$14577,'MONTHLY DATA'!$B191)</f>
        <v>571</v>
      </c>
      <c r="GQ191" s="211">
        <f t="shared" ref="GQ191" si="484">GP191/GP190-1</f>
        <v>-6.9565217391304168E-3</v>
      </c>
      <c r="GR191" s="78"/>
    </row>
    <row r="192" spans="1:201" ht="15.75" x14ac:dyDescent="0.25">
      <c r="A192">
        <f t="shared" si="106"/>
        <v>2</v>
      </c>
      <c r="B192">
        <f t="shared" si="107"/>
        <v>2025</v>
      </c>
      <c r="C192" s="86">
        <v>45689</v>
      </c>
      <c r="D192" s="78">
        <f>AVERAGEIFS('WEEKLY DATA'!D$11:D$14577,'WEEKLY DATA'!$A$11:$A$14577,'MONTHLY DATA'!$A192,'WEEKLY DATA'!$B$11:$B$14577,'MONTHLY DATA'!$B192)</f>
        <v>390</v>
      </c>
      <c r="E192" s="78">
        <f>AVERAGEIFS('WEEKLY DATA'!E$11:E$14577,'WEEKLY DATA'!$A$11:$A$14577,'MONTHLY DATA'!$A192,'WEEKLY DATA'!$B$11:$B$14577,'MONTHLY DATA'!$B192)</f>
        <v>400</v>
      </c>
      <c r="F192" s="78">
        <f>AVERAGEIFS('WEEKLY DATA'!F$11:F$14577,'WEEKLY DATA'!$A$11:$A$14577,'MONTHLY DATA'!$A192,'WEEKLY DATA'!$B$11:$B$14577,'MONTHLY DATA'!$B192)</f>
        <v>395</v>
      </c>
      <c r="G192" s="211">
        <f t="shared" ref="G192" si="485">F192/F191-1</f>
        <v>3.8107752956636043E-2</v>
      </c>
      <c r="H192" s="169">
        <f>AVERAGEIFS('WEEKLY DATA'!H$11:H$14577,'WEEKLY DATA'!$A$11:$A$14577,'MONTHLY DATA'!$A192,'WEEKLY DATA'!$B$11:$B$14577,'MONTHLY DATA'!$B192)</f>
        <v>370</v>
      </c>
      <c r="I192" s="78">
        <f>AVERAGEIFS('WEEKLY DATA'!I$11:I$14577,'WEEKLY DATA'!$A$11:$A$14577,'MONTHLY DATA'!$A192,'WEEKLY DATA'!$B$11:$B$14577,'MONTHLY DATA'!$B192)</f>
        <v>380</v>
      </c>
      <c r="J192" s="78">
        <f>AVERAGEIFS('WEEKLY DATA'!J$11:J$14577,'WEEKLY DATA'!$A$11:$A$14577,'MONTHLY DATA'!$A192,'WEEKLY DATA'!$B$11:$B$14577,'MONTHLY DATA'!$B192)</f>
        <v>375</v>
      </c>
      <c r="K192" s="211">
        <f t="shared" ref="K192" si="486">J192/J191-1</f>
        <v>4.0221914008321757E-2</v>
      </c>
      <c r="L192" s="169">
        <f>AVERAGEIFS('WEEKLY DATA'!L$11:L$14577,'WEEKLY DATA'!$A$11:$A$14577,'MONTHLY DATA'!$A192,'WEEKLY DATA'!$B$11:$B$14577,'MONTHLY DATA'!$B192)</f>
        <v>407.5</v>
      </c>
      <c r="M192" s="78">
        <f>AVERAGEIFS('WEEKLY DATA'!M$11:M$14577,'WEEKLY DATA'!$A$11:$A$14577,'MONTHLY DATA'!$A192,'WEEKLY DATA'!$B$11:$B$14577,'MONTHLY DATA'!$B192)</f>
        <v>417.5</v>
      </c>
      <c r="N192" s="78">
        <f>AVERAGEIFS('WEEKLY DATA'!N$11:N$14577,'WEEKLY DATA'!$A$11:$A$14577,'MONTHLY DATA'!$A192,'WEEKLY DATA'!$B$11:$B$14577,'MONTHLY DATA'!$B192)</f>
        <v>412.5</v>
      </c>
      <c r="O192" s="211">
        <f t="shared" ref="O192" si="487">N192/N191-1</f>
        <v>-1.210653753026647E-3</v>
      </c>
      <c r="P192" s="169">
        <f>AVERAGEIFS('WEEKLY DATA'!P$11:P$14577,'WEEKLY DATA'!$A$11:$A$14577,'MONTHLY DATA'!$A192,'WEEKLY DATA'!$B$11:$B$14577,'MONTHLY DATA'!$B192)</f>
        <v>367.5</v>
      </c>
      <c r="Q192" s="78">
        <f>AVERAGEIFS('WEEKLY DATA'!Q$11:Q$14577,'WEEKLY DATA'!$A$11:$A$14577,'MONTHLY DATA'!$A192,'WEEKLY DATA'!$B$11:$B$14577,'MONTHLY DATA'!$B192)</f>
        <v>377.5</v>
      </c>
      <c r="R192" s="78">
        <f>AVERAGEIFS('WEEKLY DATA'!R$11:R$14577,'WEEKLY DATA'!$A$11:$A$14577,'MONTHLY DATA'!$A192,'WEEKLY DATA'!$B$11:$B$14577,'MONTHLY DATA'!$B192)</f>
        <v>372.5</v>
      </c>
      <c r="S192" s="211">
        <f t="shared" ref="S192" si="488">R192/R191-1</f>
        <v>2.6170798898071723E-2</v>
      </c>
      <c r="T192" s="169">
        <f>AVERAGEIFS('WEEKLY DATA'!T$11:T$14577,'WEEKLY DATA'!$A$11:$A$14577,'MONTHLY DATA'!$A192,'WEEKLY DATA'!$B$11:$B$14577,'MONTHLY DATA'!$B192)</f>
        <v>337.5</v>
      </c>
      <c r="U192" s="78">
        <f>AVERAGEIFS('WEEKLY DATA'!U$11:U$14577,'WEEKLY DATA'!$A$11:$A$14577,'MONTHLY DATA'!$A192,'WEEKLY DATA'!$B$11:$B$14577,'MONTHLY DATA'!$B192)</f>
        <v>347.5</v>
      </c>
      <c r="V192" s="78">
        <f>AVERAGEIFS('WEEKLY DATA'!V$11:V$14577,'WEEKLY DATA'!$A$11:$A$14577,'MONTHLY DATA'!$A192,'WEEKLY DATA'!$B$11:$B$14577,'MONTHLY DATA'!$B192)</f>
        <v>342.5</v>
      </c>
      <c r="W192" s="211">
        <f t="shared" ref="W192" si="489">V192/V191-1</f>
        <v>3.007518796992481E-2</v>
      </c>
      <c r="X192" s="169">
        <f>AVERAGEIFS('WEEKLY DATA'!X$11:X$14577,'WEEKLY DATA'!$A$11:$A$14577,'MONTHLY DATA'!$A192,'WEEKLY DATA'!$B$11:$B$14577,'MONTHLY DATA'!$B192)</f>
        <v>316.25</v>
      </c>
      <c r="Y192" s="78">
        <f>AVERAGEIFS('WEEKLY DATA'!Y$11:Y$14577,'WEEKLY DATA'!$A$11:$A$14577,'MONTHLY DATA'!$A192,'WEEKLY DATA'!$B$11:$B$14577,'MONTHLY DATA'!$B192)</f>
        <v>326.25</v>
      </c>
      <c r="Z192" s="78">
        <f>AVERAGEIFS('WEEKLY DATA'!Z$11:Z$14577,'WEEKLY DATA'!$A$11:$A$14577,'MONTHLY DATA'!$A192,'WEEKLY DATA'!$B$11:$B$14577,'MONTHLY DATA'!$B192)</f>
        <v>321.25</v>
      </c>
      <c r="AA192" s="211">
        <f t="shared" ref="AA192" si="490">Z192/Z191-1</f>
        <v>2.8000000000000025E-2</v>
      </c>
      <c r="AB192" s="169">
        <f>AVERAGEIFS('WEEKLY DATA'!AB$11:AB$14577,'WEEKLY DATA'!$A$11:$A$14577,'MONTHLY DATA'!$A192,'WEEKLY DATA'!$B$11:$B$14577,'MONTHLY DATA'!$B192)</f>
        <v>387.5</v>
      </c>
      <c r="AC192" s="78">
        <f>AVERAGEIFS('WEEKLY DATA'!AC$11:AC$14577,'WEEKLY DATA'!$A$11:$A$14577,'MONTHLY DATA'!$A192,'WEEKLY DATA'!$B$11:$B$14577,'MONTHLY DATA'!$B192)</f>
        <v>397.5</v>
      </c>
      <c r="AD192" s="78">
        <f>AVERAGEIFS('WEEKLY DATA'!AD$11:AD$14577,'WEEKLY DATA'!$A$11:$A$14577,'MONTHLY DATA'!$A192,'WEEKLY DATA'!$B$11:$B$14577,'MONTHLY DATA'!$B192)</f>
        <v>392.5</v>
      </c>
      <c r="AE192" s="211">
        <f t="shared" ref="AE192" si="491">AD192/AD191-1</f>
        <v>-1.2722646310432406E-3</v>
      </c>
      <c r="AF192" s="169">
        <f>AVERAGEIFS('WEEKLY DATA'!AF$11:AF$14577,'WEEKLY DATA'!$A$11:$A$14577,'MONTHLY DATA'!$A192,'WEEKLY DATA'!$B$11:$B$14577,'MONTHLY DATA'!$B192)</f>
        <v>317.5</v>
      </c>
      <c r="AG192" s="78">
        <f>AVERAGEIFS('WEEKLY DATA'!AG$11:AG$14577,'WEEKLY DATA'!$A$11:$A$14577,'MONTHLY DATA'!$A192,'WEEKLY DATA'!$B$11:$B$14577,'MONTHLY DATA'!$B192)</f>
        <v>327.5</v>
      </c>
      <c r="AH192" s="78">
        <f>AVERAGEIFS('WEEKLY DATA'!AH$11:AH$14577,'WEEKLY DATA'!$A$11:$A$14577,'MONTHLY DATA'!$A192,'WEEKLY DATA'!$B$11:$B$14577,'MONTHLY DATA'!$B192)</f>
        <v>322.5</v>
      </c>
      <c r="AI192" s="211">
        <f t="shared" ref="AI192" si="492">AH192/AH191-1</f>
        <v>0</v>
      </c>
      <c r="AJ192" s="169">
        <f>AVERAGEIFS('WEEKLY DATA'!AJ$11:AJ$14577,'WEEKLY DATA'!$A$11:$A$14577,'MONTHLY DATA'!$A192,'WEEKLY DATA'!$B$11:$B$14577,'MONTHLY DATA'!$B192)</f>
        <v>326.25</v>
      </c>
      <c r="AK192" s="78">
        <f>AVERAGEIFS('WEEKLY DATA'!AK$11:AK$14577,'WEEKLY DATA'!$A$11:$A$14577,'MONTHLY DATA'!$A192,'WEEKLY DATA'!$B$11:$B$14577,'MONTHLY DATA'!$B192)</f>
        <v>336.25</v>
      </c>
      <c r="AL192" s="78">
        <f>AVERAGEIFS('WEEKLY DATA'!AL$11:AL$14577,'WEEKLY DATA'!$A$11:$A$14577,'MONTHLY DATA'!$A192,'WEEKLY DATA'!$B$11:$B$14577,'MONTHLY DATA'!$B192)</f>
        <v>331.25</v>
      </c>
      <c r="AM192" s="212">
        <f t="shared" ref="AM192" si="493">AL192/AL191-1</f>
        <v>3.0326594090202219E-2</v>
      </c>
      <c r="AN192" s="169">
        <f>AVERAGEIFS('WEEKLY DATA'!AN$11:AN$14577,'WEEKLY DATA'!$A$11:$A$14577,'MONTHLY DATA'!$A192,'WEEKLY DATA'!$B$11:$B$14577,'MONTHLY DATA'!$B192)</f>
        <v>297.5</v>
      </c>
      <c r="AO192" s="78">
        <f>AVERAGEIFS('WEEKLY DATA'!AO$11:AO$14577,'WEEKLY DATA'!$A$11:$A$14577,'MONTHLY DATA'!$A192,'WEEKLY DATA'!$B$11:$B$14577,'MONTHLY DATA'!$B192)</f>
        <v>307.5</v>
      </c>
      <c r="AP192" s="78">
        <f>AVERAGEIFS('WEEKLY DATA'!AP$11:AP$14577,'WEEKLY DATA'!$A$11:$A$14577,'MONTHLY DATA'!$A192,'WEEKLY DATA'!$B$11:$B$14577,'MONTHLY DATA'!$B192)</f>
        <v>302.5</v>
      </c>
      <c r="AQ192" s="211">
        <f t="shared" ref="AQ192" si="494">AP192/AP191-1</f>
        <v>9.4032549728752191E-2</v>
      </c>
      <c r="AR192" s="169">
        <f>AVERAGEIFS('WEEKLY DATA'!AR$11:AR$14577,'WEEKLY DATA'!$A$11:$A$14577,'MONTHLY DATA'!$A192,'WEEKLY DATA'!$B$11:$B$14577,'MONTHLY DATA'!$B192)</f>
        <v>407.5</v>
      </c>
      <c r="AS192" s="78">
        <f>AVERAGEIFS('WEEKLY DATA'!AS$11:AS$14577,'WEEKLY DATA'!$A$11:$A$14577,'MONTHLY DATA'!$A192,'WEEKLY DATA'!$B$11:$B$14577,'MONTHLY DATA'!$B192)</f>
        <v>417.5</v>
      </c>
      <c r="AT192" s="78">
        <f>AVERAGEIFS('WEEKLY DATA'!AT$11:AT$14577,'WEEKLY DATA'!$A$11:$A$14577,'MONTHLY DATA'!$A192,'WEEKLY DATA'!$B$11:$B$14577,'MONTHLY DATA'!$B192)</f>
        <v>412.5</v>
      </c>
      <c r="AU192" s="211">
        <f t="shared" ref="AU192" si="495">AT192/AT191-1</f>
        <v>-1.210653753026647E-3</v>
      </c>
      <c r="AV192" s="169">
        <f>AVERAGEIFS('WEEKLY DATA'!AV$11:AV$14577,'WEEKLY DATA'!$A$11:$A$14577,'MONTHLY DATA'!$A192,'WEEKLY DATA'!$B$11:$B$14577,'MONTHLY DATA'!$B192)</f>
        <v>317.5</v>
      </c>
      <c r="AW192" s="78">
        <f>AVERAGEIFS('WEEKLY DATA'!AW$11:AW$14577,'WEEKLY DATA'!$A$11:$A$14577,'MONTHLY DATA'!$A192,'WEEKLY DATA'!$B$11:$B$14577,'MONTHLY DATA'!$B192)</f>
        <v>327.5</v>
      </c>
      <c r="AX192" s="78">
        <f>AVERAGEIFS('WEEKLY DATA'!AX$11:AX$14577,'WEEKLY DATA'!$A$11:$A$14577,'MONTHLY DATA'!$A192,'WEEKLY DATA'!$B$11:$B$14577,'MONTHLY DATA'!$B192)</f>
        <v>322.5</v>
      </c>
      <c r="AY192" s="211">
        <f t="shared" ref="AY192" si="496">AX192/AX191-1</f>
        <v>1.5527950310558758E-3</v>
      </c>
      <c r="AZ192" s="169">
        <f>AVERAGEIFS('WEEKLY DATA'!AZ$11:AZ$14577,'WEEKLY DATA'!$A$11:$A$14577,'MONTHLY DATA'!$A192,'WEEKLY DATA'!$B$11:$B$14577,'MONTHLY DATA'!$B192)</f>
        <v>320</v>
      </c>
      <c r="BA192" s="78">
        <f>AVERAGEIFS('WEEKLY DATA'!BA$11:BA$14577,'WEEKLY DATA'!$A$11:$A$14577,'MONTHLY DATA'!$A192,'WEEKLY DATA'!$B$11:$B$14577,'MONTHLY DATA'!$B192)</f>
        <v>330</v>
      </c>
      <c r="BB192" s="78">
        <f>AVERAGEIFS('WEEKLY DATA'!BB$11:BB$14577,'WEEKLY DATA'!$A$11:$A$14577,'MONTHLY DATA'!$A192,'WEEKLY DATA'!$B$11:$B$14577,'MONTHLY DATA'!$B192)</f>
        <v>325</v>
      </c>
      <c r="BC192" s="211">
        <f t="shared" ref="BC192" si="497">BB192/BB191-1</f>
        <v>4.1666666666666741E-2</v>
      </c>
      <c r="BD192" s="169">
        <f>AVERAGEIFS('WEEKLY DATA'!BD$11:BD$14577,'WEEKLY DATA'!$A$11:$A$14577,'MONTHLY DATA'!$A192,'WEEKLY DATA'!$B$11:$B$14577,'MONTHLY DATA'!$B192)</f>
        <v>291.25</v>
      </c>
      <c r="BE192" s="78">
        <f>AVERAGEIFS('WEEKLY DATA'!BE$11:BE$14577,'WEEKLY DATA'!$A$11:$A$14577,'MONTHLY DATA'!$A192,'WEEKLY DATA'!$B$11:$B$14577,'MONTHLY DATA'!$B192)</f>
        <v>301.25</v>
      </c>
      <c r="BF192" s="78">
        <f>AVERAGEIFS('WEEKLY DATA'!BF$11:BF$14577,'WEEKLY DATA'!$A$11:$A$14577,'MONTHLY DATA'!$A192,'WEEKLY DATA'!$B$11:$B$14577,'MONTHLY DATA'!$B192)</f>
        <v>296.25</v>
      </c>
      <c r="BG192" s="211">
        <f t="shared" ref="BG192" si="498">BF192/BF191-1</f>
        <v>3.9473684210526327E-2</v>
      </c>
      <c r="BH192" s="169">
        <f>AVERAGEIFS('WEEKLY DATA'!BH$11:BH$14577,'WEEKLY DATA'!$A$11:$A$14577,'MONTHLY DATA'!$A192,'WEEKLY DATA'!$B$11:$B$14577,'MONTHLY DATA'!$B192)</f>
        <v>377.5</v>
      </c>
      <c r="BI192" s="78">
        <f>AVERAGEIFS('WEEKLY DATA'!BI$11:BI$14577,'WEEKLY DATA'!$A$11:$A$14577,'MONTHLY DATA'!$A192,'WEEKLY DATA'!$B$11:$B$14577,'MONTHLY DATA'!$B192)</f>
        <v>387.5</v>
      </c>
      <c r="BJ192" s="78">
        <f>AVERAGEIFS('WEEKLY DATA'!BJ$11:BJ$14577,'WEEKLY DATA'!$A$11:$A$14577,'MONTHLY DATA'!$A192,'WEEKLY DATA'!$B$11:$B$14577,'MONTHLY DATA'!$B192)</f>
        <v>382.5</v>
      </c>
      <c r="BK192" s="211">
        <f t="shared" ref="BK192" si="499">BJ192/BJ191-1</f>
        <v>-1.3054830287205776E-3</v>
      </c>
      <c r="BL192" s="169">
        <f>AVERAGEIFS('WEEKLY DATA'!BL$11:BL$14577,'WEEKLY DATA'!$A$11:$A$14577,'MONTHLY DATA'!$A192,'WEEKLY DATA'!$B$11:$B$14577,'MONTHLY DATA'!$B192)</f>
        <v>332.5</v>
      </c>
      <c r="BM192" s="78">
        <f>AVERAGEIFS('WEEKLY DATA'!BM$11:BM$14577,'WEEKLY DATA'!$A$11:$A$14577,'MONTHLY DATA'!$A192,'WEEKLY DATA'!$B$11:$B$14577,'MONTHLY DATA'!$B192)</f>
        <v>342.5</v>
      </c>
      <c r="BN192" s="78">
        <f>AVERAGEIFS('WEEKLY DATA'!BN$11:BN$14577,'WEEKLY DATA'!$A$11:$A$14577,'MONTHLY DATA'!$A192,'WEEKLY DATA'!$B$11:$B$14577,'MONTHLY DATA'!$B192)</f>
        <v>337.5</v>
      </c>
      <c r="BO192" s="211">
        <f t="shared" ref="BO192" si="500">BN192/BN191-1</f>
        <v>3.6866359447004671E-2</v>
      </c>
      <c r="BP192" s="78">
        <f>AVERAGEIFS('WEEKLY DATA'!BP$11:BP$14577,'WEEKLY DATA'!$A$11:$A$14577,'MONTHLY DATA'!$A192,'WEEKLY DATA'!$B$11:$B$14577,'MONTHLY DATA'!$B192)</f>
        <v>342.5</v>
      </c>
      <c r="BQ192" s="78">
        <f>AVERAGEIFS('WEEKLY DATA'!BQ$11:BQ$14577,'WEEKLY DATA'!$A$11:$A$14577,'MONTHLY DATA'!$A192,'WEEKLY DATA'!$B$11:$B$14577,'MONTHLY DATA'!$B192)</f>
        <v>352.5</v>
      </c>
      <c r="BR192" s="78">
        <f>AVERAGEIFS('WEEKLY DATA'!BR$11:BR$14577,'WEEKLY DATA'!$A$11:$A$14577,'MONTHLY DATA'!$A192,'WEEKLY DATA'!$B$11:$B$14577,'MONTHLY DATA'!$B192)</f>
        <v>347.5</v>
      </c>
      <c r="BS192" s="211">
        <f t="shared" ref="BS192" si="501">BR192/BR191-1</f>
        <v>1.1644832605531397E-2</v>
      </c>
      <c r="BT192" s="78">
        <f>AVERAGEIFS('WEEKLY DATA'!BT$11:BT$14577,'WEEKLY DATA'!$A$11:$A$14577,'MONTHLY DATA'!$A192,'WEEKLY DATA'!$B$11:$B$14577,'MONTHLY DATA'!$B192)</f>
        <v>288.75</v>
      </c>
      <c r="BU192" s="78">
        <f>AVERAGEIFS('WEEKLY DATA'!BU$11:BU$14577,'WEEKLY DATA'!$A$11:$A$14577,'MONTHLY DATA'!$A192,'WEEKLY DATA'!$B$11:$B$14577,'MONTHLY DATA'!$B192)</f>
        <v>298.75</v>
      </c>
      <c r="BV192" s="78">
        <f>AVERAGEIFS('WEEKLY DATA'!BV$11:BV$14577,'WEEKLY DATA'!$A$11:$A$14577,'MONTHLY DATA'!$A192,'WEEKLY DATA'!$B$11:$B$14577,'MONTHLY DATA'!$B192)</f>
        <v>293.75</v>
      </c>
      <c r="BW192" s="211">
        <f t="shared" ref="BW192" si="502">BV192/BV191-1</f>
        <v>4.1666666666666741E-2</v>
      </c>
      <c r="BX192" s="78">
        <f>AVERAGEIFS('WEEKLY DATA'!BX$11:BX$14577,'WEEKLY DATA'!$A$11:$A$14577,'MONTHLY DATA'!$A192,'WEEKLY DATA'!$B$11:$B$14577,'MONTHLY DATA'!$B192)</f>
        <v>352.5</v>
      </c>
      <c r="BY192" s="78">
        <f>AVERAGEIFS('WEEKLY DATA'!BY$11:BY$14577,'WEEKLY DATA'!$A$11:$A$14577,'MONTHLY DATA'!$A192,'WEEKLY DATA'!$B$11:$B$14577,'MONTHLY DATA'!$B192)</f>
        <v>362.5</v>
      </c>
      <c r="BZ192" s="78">
        <f>AVERAGEIFS('WEEKLY DATA'!BZ$11:BZ$14577,'WEEKLY DATA'!$A$11:$A$14577,'MONTHLY DATA'!$A192,'WEEKLY DATA'!$B$11:$B$14577,'MONTHLY DATA'!$B192)</f>
        <v>357.5</v>
      </c>
      <c r="CA192" s="211">
        <f t="shared" ref="CA192" si="503">BZ192/BZ191-1</f>
        <v>0</v>
      </c>
      <c r="CB192" s="78">
        <f>AVERAGEIFS('WEEKLY DATA'!CB$11:CB$14577,'WEEKLY DATA'!$A$11:$A$14577,'MONTHLY DATA'!$A192,'WEEKLY DATA'!$B$11:$B$14577,'MONTHLY DATA'!$B192)</f>
        <v>457.5</v>
      </c>
      <c r="CC192" s="78">
        <f>AVERAGEIFS('WEEKLY DATA'!CC$11:CC$14577,'WEEKLY DATA'!$A$11:$A$14577,'MONTHLY DATA'!$A192,'WEEKLY DATA'!$B$11:$B$14577,'MONTHLY DATA'!$B192)</f>
        <v>467.5</v>
      </c>
      <c r="CD192" s="78">
        <f>AVERAGEIFS('WEEKLY DATA'!CD$11:CD$14577,'WEEKLY DATA'!$A$11:$A$14577,'MONTHLY DATA'!$A192,'WEEKLY DATA'!$B$11:$B$14577,'MONTHLY DATA'!$B192)</f>
        <v>462.5</v>
      </c>
      <c r="CE192" s="211">
        <f t="shared" ref="CE192" si="504">CD192/CD191-1</f>
        <v>2.1668472372697867E-3</v>
      </c>
      <c r="CF192" s="78">
        <f>AVERAGEIFS('WEEKLY DATA'!CF$11:CF$14577,'WEEKLY DATA'!$A$11:$A$14577,'MONTHLY DATA'!$A192,'WEEKLY DATA'!$B$11:$B$14577,'MONTHLY DATA'!$B192)</f>
        <v>340</v>
      </c>
      <c r="CG192" s="78">
        <f>AVERAGEIFS('WEEKLY DATA'!CG$11:CG$14577,'WEEKLY DATA'!$A$11:$A$14577,'MONTHLY DATA'!$A192,'WEEKLY DATA'!$B$11:$B$14577,'MONTHLY DATA'!$B192)</f>
        <v>350</v>
      </c>
      <c r="CH192" s="78">
        <f>AVERAGEIFS('WEEKLY DATA'!CH$11:CH$14577,'WEEKLY DATA'!$A$11:$A$14577,'MONTHLY DATA'!$A192,'WEEKLY DATA'!$B$11:$B$14577,'MONTHLY DATA'!$B192)</f>
        <v>345</v>
      </c>
      <c r="CI192" s="212">
        <f t="shared" ref="CI192" si="505">CH192/CH191-1</f>
        <v>1.4705882352941124E-2</v>
      </c>
      <c r="CJ192" s="78">
        <f>AVERAGEIFS('WEEKLY DATA'!CJ$11:CJ$14577,'WEEKLY DATA'!$A$11:$A$14577,'MONTHLY DATA'!$A192,'WEEKLY DATA'!$B$11:$B$14577,'MONTHLY DATA'!$B192)</f>
        <v>312.5</v>
      </c>
      <c r="CK192" s="78">
        <f>AVERAGEIFS('WEEKLY DATA'!CK$11:CK$14577,'WEEKLY DATA'!$A$11:$A$14577,'MONTHLY DATA'!$A192,'WEEKLY DATA'!$B$11:$B$14577,'MONTHLY DATA'!$B192)</f>
        <v>322.5</v>
      </c>
      <c r="CL192" s="78">
        <f>AVERAGEIFS('WEEKLY DATA'!CL$11:CL$14577,'WEEKLY DATA'!$A$11:$A$14577,'MONTHLY DATA'!$A192,'WEEKLY DATA'!$B$11:$B$14577,'MONTHLY DATA'!$B192)</f>
        <v>317.5</v>
      </c>
      <c r="CM192" s="211">
        <f t="shared" ref="CM192" si="506">CL192/CL191-1</f>
        <v>2.5848142164781818E-2</v>
      </c>
      <c r="CN192" s="78">
        <f>AVERAGEIFS('WEEKLY DATA'!CN$11:CN$14577,'WEEKLY DATA'!$A$11:$A$14577,'MONTHLY DATA'!$A192,'WEEKLY DATA'!$B$11:$B$14577,'MONTHLY DATA'!$B192)</f>
        <v>352.5</v>
      </c>
      <c r="CO192" s="78">
        <f>AVERAGEIFS('WEEKLY DATA'!CO$11:CO$14577,'WEEKLY DATA'!$A$11:$A$14577,'MONTHLY DATA'!$A192,'WEEKLY DATA'!$B$11:$B$14577,'MONTHLY DATA'!$B192)</f>
        <v>362.5</v>
      </c>
      <c r="CP192" s="78">
        <f>AVERAGEIFS('WEEKLY DATA'!CP$11:CP$14577,'WEEKLY DATA'!$A$11:$A$14577,'MONTHLY DATA'!$A192,'WEEKLY DATA'!$B$11:$B$14577,'MONTHLY DATA'!$B192)</f>
        <v>357.5</v>
      </c>
      <c r="CQ192" s="211">
        <f t="shared" ref="CQ192" si="507">CP192/CP191-1</f>
        <v>0</v>
      </c>
      <c r="CR192" s="78">
        <f>AVERAGEIFS('WEEKLY DATA'!CR$11:CR$14577,'WEEKLY DATA'!$A$11:$A$14577,'MONTHLY DATA'!$A192,'WEEKLY DATA'!$B$11:$B$14577,'MONTHLY DATA'!$B192)</f>
        <v>457.5</v>
      </c>
      <c r="CS192" s="78">
        <f>AVERAGEIFS('WEEKLY DATA'!CS$11:CS$14577,'WEEKLY DATA'!$A$11:$A$14577,'MONTHLY DATA'!$A192,'WEEKLY DATA'!$B$11:$B$14577,'MONTHLY DATA'!$B192)</f>
        <v>467.5</v>
      </c>
      <c r="CT192" s="78">
        <f>AVERAGEIFS('WEEKLY DATA'!CT$11:CT$14577,'WEEKLY DATA'!$A$11:$A$14577,'MONTHLY DATA'!$A192,'WEEKLY DATA'!$B$11:$B$14577,'MONTHLY DATA'!$B192)</f>
        <v>462.5</v>
      </c>
      <c r="CU192" s="212">
        <f t="shared" ref="CU192" si="508">CT192/CT191-1</f>
        <v>-6.4446831364124435E-3</v>
      </c>
      <c r="CV192" s="169">
        <f>AVERAGEIFS('WEEKLY DATA'!CV$11:CV$14577,'WEEKLY DATA'!$A$11:$A$14577,'MONTHLY DATA'!$A192,'WEEKLY DATA'!$B$11:$B$14577,'MONTHLY DATA'!$B192)</f>
        <v>362.5</v>
      </c>
      <c r="CW192" s="78">
        <f>AVERAGEIFS('WEEKLY DATA'!CW$11:CW$14577,'WEEKLY DATA'!$A$11:$A$14577,'MONTHLY DATA'!$A192,'WEEKLY DATA'!$B$11:$B$14577,'MONTHLY DATA'!$B192)</f>
        <v>372.5</v>
      </c>
      <c r="CX192" s="78">
        <f>AVERAGEIFS('WEEKLY DATA'!CX$11:CX$14577,'WEEKLY DATA'!$A$11:$A$14577,'MONTHLY DATA'!$A192,'WEEKLY DATA'!$B$11:$B$14577,'MONTHLY DATA'!$B192)</f>
        <v>367.5</v>
      </c>
      <c r="CY192" s="211">
        <f t="shared" ref="CY192" si="509">CX192/CX191-1</f>
        <v>9.6153846153845812E-3</v>
      </c>
      <c r="CZ192" s="169">
        <f>AVERAGEIFS('WEEKLY DATA'!CZ$11:CZ$14577,'WEEKLY DATA'!$A$11:$A$14577,'MONTHLY DATA'!$A192,'WEEKLY DATA'!$B$11:$B$14577,'MONTHLY DATA'!$B192)</f>
        <v>338.75</v>
      </c>
      <c r="DA192" s="78">
        <f>AVERAGEIFS('WEEKLY DATA'!DA$11:DA$14577,'WEEKLY DATA'!$A$11:$A$14577,'MONTHLY DATA'!$A192,'WEEKLY DATA'!$B$11:$B$14577,'MONTHLY DATA'!$B192)</f>
        <v>348.75</v>
      </c>
      <c r="DB192" s="78">
        <f>AVERAGEIFS('WEEKLY DATA'!DB$11:DB$14577,'WEEKLY DATA'!$A$11:$A$14577,'MONTHLY DATA'!$A192,'WEEKLY DATA'!$B$11:$B$14577,'MONTHLY DATA'!$B192)</f>
        <v>343.75</v>
      </c>
      <c r="DC192" s="211">
        <f t="shared" ref="DC192" si="510">DB192/DB191-1</f>
        <v>3.073463268365817E-2</v>
      </c>
      <c r="DD192" s="78">
        <f>AVERAGEIFS('WEEKLY DATA'!DD$11:DD$14577,'WEEKLY DATA'!$A$11:$A$14577,'MONTHLY DATA'!$A192,'WEEKLY DATA'!$B$11:$B$14577,'MONTHLY DATA'!$B192)</f>
        <v>352.5</v>
      </c>
      <c r="DE192" s="78">
        <f>AVERAGEIFS('WEEKLY DATA'!DE$11:DE$14577,'WEEKLY DATA'!$A$11:$A$14577,'MONTHLY DATA'!$A192,'WEEKLY DATA'!$B$11:$B$14577,'MONTHLY DATA'!$B192)</f>
        <v>362.5</v>
      </c>
      <c r="DF192" s="78">
        <f>AVERAGEIFS('WEEKLY DATA'!DF$11:DF$14577,'WEEKLY DATA'!$A$11:$A$14577,'MONTHLY DATA'!$A192,'WEEKLY DATA'!$B$11:$B$14577,'MONTHLY DATA'!$B192)</f>
        <v>357.5</v>
      </c>
      <c r="DG192" s="211">
        <f t="shared" ref="DG192" si="511">DF192/DF191-1</f>
        <v>0</v>
      </c>
      <c r="DH192" s="78">
        <f>AVERAGEIFS('WEEKLY DATA'!DH$11:DH$14577,'WEEKLY DATA'!$A$11:$A$14577,'MONTHLY DATA'!$A192,'WEEKLY DATA'!$B$11:$B$14577,'MONTHLY DATA'!$B192)</f>
        <v>472.5</v>
      </c>
      <c r="DI192" s="78">
        <f>AVERAGEIFS('WEEKLY DATA'!DI$11:DI$14577,'WEEKLY DATA'!$A$11:$A$14577,'MONTHLY DATA'!$A192,'WEEKLY DATA'!$B$11:$B$14577,'MONTHLY DATA'!$B192)</f>
        <v>482.5</v>
      </c>
      <c r="DJ192" s="78">
        <f>AVERAGEIFS('WEEKLY DATA'!DJ$11:DJ$14577,'WEEKLY DATA'!$A$11:$A$14577,'MONTHLY DATA'!$A192,'WEEKLY DATA'!$B$11:$B$14577,'MONTHLY DATA'!$B192)</f>
        <v>477.5</v>
      </c>
      <c r="DK192" s="211">
        <f t="shared" ref="DK192" si="512">DJ192/DJ191-1</f>
        <v>-6.2434963579605096E-3</v>
      </c>
      <c r="DL192" s="169">
        <f>AVERAGEIFS('WEEKLY DATA'!DL$11:DL$14577,'WEEKLY DATA'!$A$11:$A$14577,'MONTHLY DATA'!$A192,'WEEKLY DATA'!$B$11:$B$14577,'MONTHLY DATA'!$B192)</f>
        <v>321.25</v>
      </c>
      <c r="DM192" s="78">
        <f>AVERAGEIFS('WEEKLY DATA'!DM$11:DM$14577,'WEEKLY DATA'!$A$11:$A$14577,'MONTHLY DATA'!$A192,'WEEKLY DATA'!$B$11:$B$14577,'MONTHLY DATA'!$B192)</f>
        <v>331.25</v>
      </c>
      <c r="DN192" s="78">
        <f>AVERAGEIFS('WEEKLY DATA'!DN$11:DN$14577,'WEEKLY DATA'!$A$11:$A$14577,'MONTHLY DATA'!$A192,'WEEKLY DATA'!$B$11:$B$14577,'MONTHLY DATA'!$B192)</f>
        <v>326.25</v>
      </c>
      <c r="DO192" s="211">
        <f t="shared" ref="DO192" si="513">DN192/DN191-1</f>
        <v>-5.3353658536585691E-3</v>
      </c>
      <c r="DP192" s="78">
        <f>AVERAGEIFS('WEEKLY DATA'!DP$11:DP$14577,'WEEKLY DATA'!$A$11:$A$14577,'MONTHLY DATA'!$A192,'WEEKLY DATA'!$B$11:$B$14577,'MONTHLY DATA'!$B192)</f>
        <v>305</v>
      </c>
      <c r="DQ192" s="78">
        <f>AVERAGEIFS('WEEKLY DATA'!DQ$11:DQ$14577,'WEEKLY DATA'!$A$11:$A$14577,'MONTHLY DATA'!$A192,'WEEKLY DATA'!$B$11:$B$14577,'MONTHLY DATA'!$B192)</f>
        <v>315</v>
      </c>
      <c r="DR192" s="78">
        <f>AVERAGEIFS('WEEKLY DATA'!DR$11:DR$14577,'WEEKLY DATA'!$A$11:$A$14577,'MONTHLY DATA'!$A192,'WEEKLY DATA'!$B$11:$B$14577,'MONTHLY DATA'!$B192)</f>
        <v>310</v>
      </c>
      <c r="DS192" s="211">
        <f t="shared" ref="DS192" si="514">DR192/DR191-1</f>
        <v>2.9900332225913706E-2</v>
      </c>
      <c r="DT192" s="78">
        <f>AVERAGEIFS('WEEKLY DATA'!DT$11:DT$14577,'WEEKLY DATA'!$A$11:$A$14577,'MONTHLY DATA'!$A192,'WEEKLY DATA'!$B$11:$B$14577,'MONTHLY DATA'!$B192)</f>
        <v>352.5</v>
      </c>
      <c r="DU192" s="78">
        <f>AVERAGEIFS('WEEKLY DATA'!DU$11:DU$14577,'WEEKLY DATA'!$A$11:$A$14577,'MONTHLY DATA'!$A192,'WEEKLY DATA'!$B$11:$B$14577,'MONTHLY DATA'!$B192)</f>
        <v>362.5</v>
      </c>
      <c r="DV192" s="78">
        <f>AVERAGEIFS('WEEKLY DATA'!DV$11:DV$14577,'WEEKLY DATA'!$A$11:$A$14577,'MONTHLY DATA'!$A192,'WEEKLY DATA'!$B$11:$B$14577,'MONTHLY DATA'!$B192)</f>
        <v>357.5</v>
      </c>
      <c r="DW192" s="211">
        <f t="shared" ref="DW192" si="515">DV192/DV191-1</f>
        <v>0</v>
      </c>
      <c r="DX192" s="78">
        <f>AVERAGEIFS('WEEKLY DATA'!DX$11:DX$14577,'WEEKLY DATA'!$A$11:$A$14577,'MONTHLY DATA'!$A192,'WEEKLY DATA'!$B$11:$B$14577,'MONTHLY DATA'!$B192)</f>
        <v>457.5</v>
      </c>
      <c r="DY192" s="78">
        <f>AVERAGEIFS('WEEKLY DATA'!DY$11:DY$14577,'WEEKLY DATA'!$A$11:$A$14577,'MONTHLY DATA'!$A192,'WEEKLY DATA'!$B$11:$B$14577,'MONTHLY DATA'!$B192)</f>
        <v>467.5</v>
      </c>
      <c r="DZ192" s="78">
        <f>AVERAGEIFS('WEEKLY DATA'!DZ$11:DZ$14577,'WEEKLY DATA'!$A$11:$A$14577,'MONTHLY DATA'!$A192,'WEEKLY DATA'!$B$11:$B$14577,'MONTHLY DATA'!$B192)</f>
        <v>462.5</v>
      </c>
      <c r="EA192" s="211">
        <f t="shared" ref="EA192" si="516">DZ192/DZ191-1</f>
        <v>-6.4446831364124435E-3</v>
      </c>
      <c r="EB192" s="78">
        <f>AVERAGEIFS('WEEKLY DATA'!EB$11:EB$14577,'WEEKLY DATA'!$A$11:$A$14577,'MONTHLY DATA'!$A192,'WEEKLY DATA'!$B$11:$B$14577,'MONTHLY DATA'!$B192)</f>
        <v>361.25</v>
      </c>
      <c r="EC192" s="78">
        <f>AVERAGEIFS('WEEKLY DATA'!EC$11:EC$14577,'WEEKLY DATA'!$A$11:$A$14577,'MONTHLY DATA'!$A192,'WEEKLY DATA'!$B$11:$B$14577,'MONTHLY DATA'!$B192)</f>
        <v>371.25</v>
      </c>
      <c r="ED192" s="78">
        <f>AVERAGEIFS('WEEKLY DATA'!ED$11:ED$14577,'WEEKLY DATA'!$A$11:$A$14577,'MONTHLY DATA'!$A192,'WEEKLY DATA'!$B$11:$B$14577,'MONTHLY DATA'!$B192)</f>
        <v>366.25</v>
      </c>
      <c r="EE192" s="211">
        <f t="shared" si="381"/>
        <v>8.9531680440770867E-3</v>
      </c>
      <c r="EF192" s="169">
        <f>AVERAGEIFS('WEEKLY DATA'!EF$11:EF$14577,'WEEKLY DATA'!$A$11:$A$14577,'MONTHLY DATA'!$A192,'WEEKLY DATA'!$B$11:$B$14577,'MONTHLY DATA'!$B192)</f>
        <v>333.75</v>
      </c>
      <c r="EG192" s="78">
        <f>AVERAGEIFS('WEEKLY DATA'!EG$11:EG$14577,'WEEKLY DATA'!$A$11:$A$14577,'MONTHLY DATA'!$A192,'WEEKLY DATA'!$B$11:$B$14577,'MONTHLY DATA'!$B192)</f>
        <v>343.75</v>
      </c>
      <c r="EH192" s="78">
        <f>AVERAGEIFS('WEEKLY DATA'!EH$11:EH$14577,'WEEKLY DATA'!$A$11:$A$14577,'MONTHLY DATA'!$A192,'WEEKLY DATA'!$B$11:$B$14577,'MONTHLY DATA'!$B192)</f>
        <v>338.75</v>
      </c>
      <c r="EI192" s="211">
        <f t="shared" ref="EI192" si="517">EH192/EH191-1</f>
        <v>7.3855243722298347E-4</v>
      </c>
      <c r="EJ192" s="78">
        <f>AVERAGEIFS('WEEKLY DATA'!EJ$11:EJ$14577,'WEEKLY DATA'!$A$11:$A$14577,'MONTHLY DATA'!$A192,'WEEKLY DATA'!$B$11:$B$14577,'MONTHLY DATA'!$B192)</f>
        <v>347.5</v>
      </c>
      <c r="EK192" s="78">
        <f>AVERAGEIFS('WEEKLY DATA'!EK$11:EK$14577,'WEEKLY DATA'!$A$11:$A$14577,'MONTHLY DATA'!$A192,'WEEKLY DATA'!$B$11:$B$14577,'MONTHLY DATA'!$B192)</f>
        <v>357.5</v>
      </c>
      <c r="EL192" s="78">
        <f>AVERAGEIFS('WEEKLY DATA'!EL$11:EL$14577,'WEEKLY DATA'!$A$11:$A$14577,'MONTHLY DATA'!$A192,'WEEKLY DATA'!$B$11:$B$14577,'MONTHLY DATA'!$B192)</f>
        <v>352.5</v>
      </c>
      <c r="EM192" s="211">
        <f t="shared" ref="EM192" si="518">EL192/EL191-1</f>
        <v>0</v>
      </c>
      <c r="EN192" s="78">
        <f>AVERAGEIFS('WEEKLY DATA'!EN$11:EN$14577,'WEEKLY DATA'!$A$11:$A$14577,'MONTHLY DATA'!$A192,'WEEKLY DATA'!$B$11:$B$14577,'MONTHLY DATA'!$B192)</f>
        <v>502.5</v>
      </c>
      <c r="EO192" s="78">
        <f>AVERAGEIFS('WEEKLY DATA'!EO$11:EO$14577,'WEEKLY DATA'!$A$11:$A$14577,'MONTHLY DATA'!$A192,'WEEKLY DATA'!$B$11:$B$14577,'MONTHLY DATA'!$B192)</f>
        <v>512.5</v>
      </c>
      <c r="EP192" s="78">
        <f>AVERAGEIFS('WEEKLY DATA'!EP$11:EP$14577,'WEEKLY DATA'!$A$11:$A$14577,'MONTHLY DATA'!$A192,'WEEKLY DATA'!$B$11:$B$14577,'MONTHLY DATA'!$B192)</f>
        <v>507.5</v>
      </c>
      <c r="EQ192" s="211">
        <f t="shared" ref="EQ192" si="519">EP192/EP191-1</f>
        <v>-5.8765915768853594E-3</v>
      </c>
      <c r="ER192" s="78">
        <f>AVERAGEIFS('WEEKLY DATA'!ER$11:ER$14577,'WEEKLY DATA'!$A$11:$A$14577,'MONTHLY DATA'!$A192,'WEEKLY DATA'!$B$11:$B$14577,'MONTHLY DATA'!$B192)</f>
        <v>316.25</v>
      </c>
      <c r="ES192" s="78">
        <f>AVERAGEIFS('WEEKLY DATA'!ES$11:ES$14577,'WEEKLY DATA'!$A$11:$A$14577,'MONTHLY DATA'!$A192,'WEEKLY DATA'!$B$11:$B$14577,'MONTHLY DATA'!$B192)</f>
        <v>326.25</v>
      </c>
      <c r="ET192" s="78">
        <f>AVERAGEIFS('WEEKLY DATA'!ET$11:ET$14577,'WEEKLY DATA'!$A$11:$A$14577,'MONTHLY DATA'!$A192,'WEEKLY DATA'!$B$11:$B$14577,'MONTHLY DATA'!$B192)</f>
        <v>321.25</v>
      </c>
      <c r="EU192" s="211">
        <f t="shared" ref="EU192" si="520">ET192/ET191-1</f>
        <v>-3.8759689922480689E-3</v>
      </c>
      <c r="EV192" s="78">
        <f>AVERAGEIFS('WEEKLY DATA'!EV$11:EV$14577,'WEEKLY DATA'!$A$11:$A$14577,'MONTHLY DATA'!$A192,'WEEKLY DATA'!$B$11:$B$14577,'MONTHLY DATA'!$B192)</f>
        <v>331.25</v>
      </c>
      <c r="EW192" s="78">
        <f>AVERAGEIFS('WEEKLY DATA'!EW$11:EW$14577,'WEEKLY DATA'!$A$11:$A$14577,'MONTHLY DATA'!$A192,'WEEKLY DATA'!$B$11:$B$14577,'MONTHLY DATA'!$B192)</f>
        <v>341.25</v>
      </c>
      <c r="EX192" s="78">
        <f>AVERAGEIFS('WEEKLY DATA'!EX$11:EX$14577,'WEEKLY DATA'!$A$11:$A$14577,'MONTHLY DATA'!$A192,'WEEKLY DATA'!$B$11:$B$14577,'MONTHLY DATA'!$B192)</f>
        <v>336.25</v>
      </c>
      <c r="EY192" s="211">
        <f t="shared" ref="EY192" si="521">EX192/EX191-1</f>
        <v>6.5768621236133029E-2</v>
      </c>
      <c r="EZ192" s="78">
        <f>AVERAGEIFS('WEEKLY DATA'!EZ$11:EZ$14577,'WEEKLY DATA'!$A$11:$A$14577,'MONTHLY DATA'!$A192,'WEEKLY DATA'!$B$11:$B$14577,'MONTHLY DATA'!$B192)</f>
        <v>347.5</v>
      </c>
      <c r="FA192" s="78">
        <f>AVERAGEIFS('WEEKLY DATA'!FA$11:FA$14577,'WEEKLY DATA'!$A$11:$A$14577,'MONTHLY DATA'!$A192,'WEEKLY DATA'!$B$11:$B$14577,'MONTHLY DATA'!$B192)</f>
        <v>357.5</v>
      </c>
      <c r="FB192" s="78">
        <f>AVERAGEIFS('WEEKLY DATA'!FB$11:FB$14577,'WEEKLY DATA'!$A$11:$A$14577,'MONTHLY DATA'!$A192,'WEEKLY DATA'!$B$11:$B$14577,'MONTHLY DATA'!$B192)</f>
        <v>352.5</v>
      </c>
      <c r="FC192" s="211">
        <f t="shared" ref="FC192" si="522">FB192/FB191-1</f>
        <v>0</v>
      </c>
      <c r="FD192" s="78">
        <f>AVERAGEIFS('WEEKLY DATA'!FD$11:FD$14577,'WEEKLY DATA'!$A$11:$A$14577,'MONTHLY DATA'!$A192,'WEEKLY DATA'!$B$11:$B$14577,'MONTHLY DATA'!$B192)</f>
        <v>360</v>
      </c>
      <c r="FE192" s="78">
        <f>AVERAGEIFS('WEEKLY DATA'!FE$11:FE$14577,'WEEKLY DATA'!$A$11:$A$14577,'MONTHLY DATA'!$A192,'WEEKLY DATA'!$B$11:$B$14577,'MONTHLY DATA'!$B192)</f>
        <v>370</v>
      </c>
      <c r="FF192" s="78">
        <f>AVERAGEIFS('WEEKLY DATA'!FF$11:FF$14577,'WEEKLY DATA'!$A$11:$A$14577,'MONTHLY DATA'!$A192,'WEEKLY DATA'!$B$11:$B$14577,'MONTHLY DATA'!$B192)</f>
        <v>365</v>
      </c>
      <c r="FG192" s="211">
        <f t="shared" ref="FG192" si="523">FF192/FF191-1</f>
        <v>0</v>
      </c>
      <c r="FH192" s="78">
        <f>AVERAGEIFS('WEEKLY DATA'!FH$11:FH$14577,'WEEKLY DATA'!$A$11:$A$14577,'MONTHLY DATA'!$A192,'WEEKLY DATA'!$B$11:$B$14577,'MONTHLY DATA'!$B192)</f>
        <v>353.75</v>
      </c>
      <c r="FI192" s="78">
        <f>AVERAGEIFS('WEEKLY DATA'!FI$11:FI$14577,'WEEKLY DATA'!$A$11:$A$14577,'MONTHLY DATA'!$A192,'WEEKLY DATA'!$B$11:$B$14577,'MONTHLY DATA'!$B192)</f>
        <v>363.75</v>
      </c>
      <c r="FJ192" s="78">
        <f>AVERAGEIFS('WEEKLY DATA'!FJ$11:FJ$14577,'WEEKLY DATA'!$A$11:$A$14577,'MONTHLY DATA'!$A192,'WEEKLY DATA'!$B$11:$B$14577,'MONTHLY DATA'!$B192)</f>
        <v>358.75</v>
      </c>
      <c r="FK192" s="211">
        <f t="shared" ref="FK192" si="524">FJ192/FJ191-1</f>
        <v>1.3418079096045199E-2</v>
      </c>
      <c r="FL192" s="169">
        <f>AVERAGEIFS('WEEKLY DATA'!FL$11:FL$14577,'WEEKLY DATA'!$A$11:$A$14577,'MONTHLY DATA'!$A192,'WEEKLY DATA'!$B$11:$B$14577,'MONTHLY DATA'!$B192)</f>
        <v>347.5</v>
      </c>
      <c r="FM192" s="78">
        <f>AVERAGEIFS('WEEKLY DATA'!FM$11:FM$14577,'WEEKLY DATA'!$A$11:$A$14577,'MONTHLY DATA'!$A192,'WEEKLY DATA'!$B$11:$B$14577,'MONTHLY DATA'!$B192)</f>
        <v>357.5</v>
      </c>
      <c r="FN192" s="78">
        <f>AVERAGEIFS('WEEKLY DATA'!FN$11:FN$14577,'WEEKLY DATA'!$A$11:$A$14577,'MONTHLY DATA'!$A192,'WEEKLY DATA'!$B$11:$B$14577,'MONTHLY DATA'!$B192)</f>
        <v>352.5</v>
      </c>
      <c r="FO192" s="211">
        <f t="shared" ref="FO192" si="525">FN192/FN191-1</f>
        <v>5.0670640834575176E-2</v>
      </c>
      <c r="FP192" s="78"/>
      <c r="FQ192" s="132"/>
      <c r="FR192" s="79"/>
      <c r="FS192" s="155"/>
      <c r="FT192" s="169">
        <f>AVERAGEIFS('WEEKLY DATA'!FT$11:FT$14577,'WEEKLY DATA'!$A$11:$A$14577,'MONTHLY DATA'!$A192,'WEEKLY DATA'!$B$11:$B$14577,'MONTHLY DATA'!$B192)</f>
        <v>497.5</v>
      </c>
      <c r="FU192" s="78">
        <f>AVERAGEIFS('WEEKLY DATA'!FU$11:FU$14577,'WEEKLY DATA'!$A$11:$A$14577,'MONTHLY DATA'!$A192,'WEEKLY DATA'!$B$11:$B$14577,'MONTHLY DATA'!$B192)</f>
        <v>507.5</v>
      </c>
      <c r="FV192" s="78">
        <f>AVERAGEIFS('WEEKLY DATA'!FV$11:FV$14577,'WEEKLY DATA'!$A$11:$A$14577,'MONTHLY DATA'!$A192,'WEEKLY DATA'!$B$11:$B$14577,'MONTHLY DATA'!$B192)</f>
        <v>502.5</v>
      </c>
      <c r="FW192" s="211">
        <f t="shared" ref="FW192" si="526">FV192/FV191-1</f>
        <v>3.8223140495867725E-2</v>
      </c>
      <c r="FX192" s="169">
        <f>AVERAGEIFS('WEEKLY DATA'!FX$11:FX$14577,'WEEKLY DATA'!$A$11:$A$14577,'MONTHLY DATA'!$A192,'WEEKLY DATA'!$B$11:$B$14577,'MONTHLY DATA'!$B192)</f>
        <v>402.5</v>
      </c>
      <c r="FY192" s="78">
        <f>AVERAGEIFS('WEEKLY DATA'!FY$11:FY$14577,'WEEKLY DATA'!$A$11:$A$14577,'MONTHLY DATA'!$A192,'WEEKLY DATA'!$B$11:$B$14577,'MONTHLY DATA'!$B192)</f>
        <v>412.5</v>
      </c>
      <c r="FZ192" s="78">
        <f>AVERAGEIFS('WEEKLY DATA'!FZ$11:FZ$14577,'WEEKLY DATA'!$A$11:$A$14577,'MONTHLY DATA'!$A192,'WEEKLY DATA'!$B$11:$B$14577,'MONTHLY DATA'!$B192)</f>
        <v>407.5</v>
      </c>
      <c r="GA192" s="211">
        <f t="shared" ref="GA192" si="527">FZ192/FZ191-1</f>
        <v>2.515723270440251E-2</v>
      </c>
      <c r="GB192" s="169">
        <f>AVERAGEIFS('WEEKLY DATA'!GB$11:GB$14577,'WEEKLY DATA'!$A$11:$A$14577,'MONTHLY DATA'!$A192,'WEEKLY DATA'!$B$11:$B$14577,'MONTHLY DATA'!$B192)</f>
        <v>452.5</v>
      </c>
      <c r="GC192" s="78">
        <f>AVERAGEIFS('WEEKLY DATA'!GC$11:GC$14577,'WEEKLY DATA'!$A$11:$A$14577,'MONTHLY DATA'!$A192,'WEEKLY DATA'!$B$11:$B$14577,'MONTHLY DATA'!$B192)</f>
        <v>462.5</v>
      </c>
      <c r="GD192" s="78">
        <f>AVERAGEIFS('WEEKLY DATA'!GD$11:GD$14577,'WEEKLY DATA'!$A$11:$A$14577,'MONTHLY DATA'!$A192,'WEEKLY DATA'!$B$11:$B$14577,'MONTHLY DATA'!$B192)</f>
        <v>457.5</v>
      </c>
      <c r="GE192" s="211">
        <f t="shared" ref="GE192" si="528">GD192/GD191-1</f>
        <v>1.5538290788013276E-2</v>
      </c>
      <c r="GF192" s="169">
        <f>AVERAGEIFS('WEEKLY DATA'!GF$11:GF$14577,'WEEKLY DATA'!$A$11:$A$14577,'MONTHLY DATA'!$A192,'WEEKLY DATA'!$B$11:$B$14577,'MONTHLY DATA'!$B192)</f>
        <v>428.75</v>
      </c>
      <c r="GG192" s="78">
        <f>AVERAGEIFS('WEEKLY DATA'!GG$11:GG$14577,'WEEKLY DATA'!$A$11:$A$14577,'MONTHLY DATA'!$A192,'WEEKLY DATA'!$B$11:$B$14577,'MONTHLY DATA'!$B192)</f>
        <v>438.75</v>
      </c>
      <c r="GH192" s="78">
        <f>AVERAGEIFS('WEEKLY DATA'!GH$11:GH$14577,'WEEKLY DATA'!$A$11:$A$14577,'MONTHLY DATA'!$A192,'WEEKLY DATA'!$B$11:$B$14577,'MONTHLY DATA'!$B192)</f>
        <v>433.75</v>
      </c>
      <c r="GI192" s="211">
        <f t="shared" ref="GI192" si="529">GH192/GH191-1</f>
        <v>3.7679425837320535E-2</v>
      </c>
      <c r="GJ192" s="169">
        <f>AVERAGEIFS('WEEKLY DATA'!GJ$11:GJ$14577,'WEEKLY DATA'!$A$11:$A$14577,'MONTHLY DATA'!$A192,'WEEKLY DATA'!$B$11:$B$14577,'MONTHLY DATA'!$B192)</f>
        <v>362.5</v>
      </c>
      <c r="GK192" s="78">
        <f>AVERAGEIFS('WEEKLY DATA'!GK$11:GK$14577,'WEEKLY DATA'!$A$11:$A$14577,'MONTHLY DATA'!$A192,'WEEKLY DATA'!$B$11:$B$14577,'MONTHLY DATA'!$B192)</f>
        <v>372.5</v>
      </c>
      <c r="GL192" s="78">
        <f>AVERAGEIFS('WEEKLY DATA'!GL$11:GL$14577,'WEEKLY DATA'!$A$11:$A$14577,'MONTHLY DATA'!$A192,'WEEKLY DATA'!$B$11:$B$14577,'MONTHLY DATA'!$B192)</f>
        <v>367.5</v>
      </c>
      <c r="GM192" s="211">
        <f t="shared" ref="GM192" si="530">GL192/GL191-1</f>
        <v>-5.2835051546391787E-2</v>
      </c>
      <c r="GN192" s="169">
        <f>AVERAGEIFS('WEEKLY DATA'!GN$11:GN$14577,'WEEKLY DATA'!$A$11:$A$14577,'MONTHLY DATA'!$A192,'WEEKLY DATA'!$B$11:$B$14577,'MONTHLY DATA'!$B192)</f>
        <v>562.5</v>
      </c>
      <c r="GO192" s="78">
        <f>AVERAGEIFS('WEEKLY DATA'!GO$11:GO$14577,'WEEKLY DATA'!$A$11:$A$14577,'MONTHLY DATA'!$A192,'WEEKLY DATA'!$B$11:$B$14577,'MONTHLY DATA'!$B192)</f>
        <v>572.5</v>
      </c>
      <c r="GP192" s="78">
        <f>AVERAGEIFS('WEEKLY DATA'!GP$11:GP$14577,'WEEKLY DATA'!$A$11:$A$14577,'MONTHLY DATA'!$A192,'WEEKLY DATA'!$B$11:$B$14577,'MONTHLY DATA'!$B192)</f>
        <v>567.5</v>
      </c>
      <c r="GQ192" s="211">
        <f t="shared" ref="GQ192" si="531">GP192/GP191-1</f>
        <v>-6.1295971978984065E-3</v>
      </c>
      <c r="GR192" s="78"/>
    </row>
    <row r="193" spans="1:201" ht="15.75" x14ac:dyDescent="0.25">
      <c r="A193">
        <f t="shared" ref="A193:A194" si="532">MONTH(C193)</f>
        <v>3</v>
      </c>
      <c r="B193">
        <f t="shared" ref="B193:B194" si="533">YEAR(C193)</f>
        <v>2025</v>
      </c>
      <c r="C193" s="86">
        <v>45717</v>
      </c>
      <c r="D193" s="78">
        <f>AVERAGEIFS('WEEKLY DATA'!D$11:D$14577,'WEEKLY DATA'!$A$11:$A$14577,'MONTHLY DATA'!$A193,'WEEKLY DATA'!$B$11:$B$14577,'MONTHLY DATA'!$B193)</f>
        <v>386.25</v>
      </c>
      <c r="E193" s="78">
        <f>AVERAGEIFS('WEEKLY DATA'!E$11:E$14577,'WEEKLY DATA'!$A$11:$A$14577,'MONTHLY DATA'!$A193,'WEEKLY DATA'!$B$11:$B$14577,'MONTHLY DATA'!$B193)</f>
        <v>396.25</v>
      </c>
      <c r="F193" s="78">
        <f>AVERAGEIFS('WEEKLY DATA'!F$11:F$14577,'WEEKLY DATA'!$A$11:$A$14577,'MONTHLY DATA'!$A193,'WEEKLY DATA'!$B$11:$B$14577,'MONTHLY DATA'!$B193)</f>
        <v>391.25</v>
      </c>
      <c r="G193" s="211">
        <f t="shared" ref="G193" si="534">F193/F192-1</f>
        <v>-9.493670886076E-3</v>
      </c>
      <c r="H193" s="169">
        <f>AVERAGEIFS('WEEKLY DATA'!H$11:H$14577,'WEEKLY DATA'!$A$11:$A$14577,'MONTHLY DATA'!$A193,'WEEKLY DATA'!$B$11:$B$14577,'MONTHLY DATA'!$B193)</f>
        <v>365</v>
      </c>
      <c r="I193" s="78">
        <f>AVERAGEIFS('WEEKLY DATA'!I$11:I$14577,'WEEKLY DATA'!$A$11:$A$14577,'MONTHLY DATA'!$A193,'WEEKLY DATA'!$B$11:$B$14577,'MONTHLY DATA'!$B193)</f>
        <v>375</v>
      </c>
      <c r="J193" s="78">
        <f>AVERAGEIFS('WEEKLY DATA'!J$11:J$14577,'WEEKLY DATA'!$A$11:$A$14577,'MONTHLY DATA'!$A193,'WEEKLY DATA'!$B$11:$B$14577,'MONTHLY DATA'!$B193)</f>
        <v>370</v>
      </c>
      <c r="K193" s="211">
        <f t="shared" ref="K193" si="535">J193/J192-1</f>
        <v>-1.3333333333333308E-2</v>
      </c>
      <c r="L193" s="169">
        <f>AVERAGEIFS('WEEKLY DATA'!L$11:L$14577,'WEEKLY DATA'!$A$11:$A$14577,'MONTHLY DATA'!$A193,'WEEKLY DATA'!$B$11:$B$14577,'MONTHLY DATA'!$B193)</f>
        <v>405</v>
      </c>
      <c r="M193" s="78">
        <f>AVERAGEIFS('WEEKLY DATA'!M$11:M$14577,'WEEKLY DATA'!$A$11:$A$14577,'MONTHLY DATA'!$A193,'WEEKLY DATA'!$B$11:$B$14577,'MONTHLY DATA'!$B193)</f>
        <v>415</v>
      </c>
      <c r="N193" s="78">
        <f>AVERAGEIFS('WEEKLY DATA'!N$11:N$14577,'WEEKLY DATA'!$A$11:$A$14577,'MONTHLY DATA'!$A193,'WEEKLY DATA'!$B$11:$B$14577,'MONTHLY DATA'!$B193)</f>
        <v>410</v>
      </c>
      <c r="O193" s="211">
        <f t="shared" ref="O193" si="536">N193/N192-1</f>
        <v>-6.0606060606060996E-3</v>
      </c>
      <c r="P193" s="169">
        <f>AVERAGEIFS('WEEKLY DATA'!P$11:P$14577,'WEEKLY DATA'!$A$11:$A$14577,'MONTHLY DATA'!$A193,'WEEKLY DATA'!$B$11:$B$14577,'MONTHLY DATA'!$B193)</f>
        <v>377.5</v>
      </c>
      <c r="Q193" s="78">
        <f>AVERAGEIFS('WEEKLY DATA'!Q$11:Q$14577,'WEEKLY DATA'!$A$11:$A$14577,'MONTHLY DATA'!$A193,'WEEKLY DATA'!$B$11:$B$14577,'MONTHLY DATA'!$B193)</f>
        <v>387.5</v>
      </c>
      <c r="R193" s="78">
        <f>AVERAGEIFS('WEEKLY DATA'!R$11:R$14577,'WEEKLY DATA'!$A$11:$A$14577,'MONTHLY DATA'!$A193,'WEEKLY DATA'!$B$11:$B$14577,'MONTHLY DATA'!$B193)</f>
        <v>382.5</v>
      </c>
      <c r="S193" s="211">
        <f t="shared" ref="S193" si="537">R193/R192-1</f>
        <v>2.6845637583892579E-2</v>
      </c>
      <c r="T193" s="169">
        <f>AVERAGEIFS('WEEKLY DATA'!T$11:T$14577,'WEEKLY DATA'!$A$11:$A$14577,'MONTHLY DATA'!$A193,'WEEKLY DATA'!$B$11:$B$14577,'MONTHLY DATA'!$B193)</f>
        <v>344.375</v>
      </c>
      <c r="U193" s="78">
        <f>AVERAGEIFS('WEEKLY DATA'!U$11:U$14577,'WEEKLY DATA'!$A$11:$A$14577,'MONTHLY DATA'!$A193,'WEEKLY DATA'!$B$11:$B$14577,'MONTHLY DATA'!$B193)</f>
        <v>354.375</v>
      </c>
      <c r="V193" s="78">
        <f>AVERAGEIFS('WEEKLY DATA'!V$11:V$14577,'WEEKLY DATA'!$A$11:$A$14577,'MONTHLY DATA'!$A193,'WEEKLY DATA'!$B$11:$B$14577,'MONTHLY DATA'!$B193)</f>
        <v>349.375</v>
      </c>
      <c r="W193" s="211">
        <f t="shared" ref="W193" si="538">V193/V192-1</f>
        <v>2.007299270072993E-2</v>
      </c>
      <c r="X193" s="169">
        <f>AVERAGEIFS('WEEKLY DATA'!X$11:X$14577,'WEEKLY DATA'!$A$11:$A$14577,'MONTHLY DATA'!$A193,'WEEKLY DATA'!$B$11:$B$14577,'MONTHLY DATA'!$B193)</f>
        <v>323.125</v>
      </c>
      <c r="Y193" s="78">
        <f>AVERAGEIFS('WEEKLY DATA'!Y$11:Y$14577,'WEEKLY DATA'!$A$11:$A$14577,'MONTHLY DATA'!$A193,'WEEKLY DATA'!$B$11:$B$14577,'MONTHLY DATA'!$B193)</f>
        <v>333.125</v>
      </c>
      <c r="Z193" s="78">
        <f>AVERAGEIFS('WEEKLY DATA'!Z$11:Z$14577,'WEEKLY DATA'!$A$11:$A$14577,'MONTHLY DATA'!$A193,'WEEKLY DATA'!$B$11:$B$14577,'MONTHLY DATA'!$B193)</f>
        <v>328.125</v>
      </c>
      <c r="AA193" s="211">
        <f t="shared" ref="AA193" si="539">Z193/Z192-1</f>
        <v>2.1400778210116655E-2</v>
      </c>
      <c r="AB193" s="169">
        <f>AVERAGEIFS('WEEKLY DATA'!AB$11:AB$14577,'WEEKLY DATA'!$A$11:$A$14577,'MONTHLY DATA'!$A193,'WEEKLY DATA'!$B$11:$B$14577,'MONTHLY DATA'!$B193)</f>
        <v>385</v>
      </c>
      <c r="AC193" s="78">
        <f>AVERAGEIFS('WEEKLY DATA'!AC$11:AC$14577,'WEEKLY DATA'!$A$11:$A$14577,'MONTHLY DATA'!$A193,'WEEKLY DATA'!$B$11:$B$14577,'MONTHLY DATA'!$B193)</f>
        <v>395</v>
      </c>
      <c r="AD193" s="78">
        <f>AVERAGEIFS('WEEKLY DATA'!AD$11:AD$14577,'WEEKLY DATA'!$A$11:$A$14577,'MONTHLY DATA'!$A193,'WEEKLY DATA'!$B$11:$B$14577,'MONTHLY DATA'!$B193)</f>
        <v>390</v>
      </c>
      <c r="AE193" s="211">
        <f t="shared" ref="AE193" si="540">AD193/AD192-1</f>
        <v>-6.3694267515923553E-3</v>
      </c>
      <c r="AF193" s="169">
        <f>AVERAGEIFS('WEEKLY DATA'!AF$11:AF$14577,'WEEKLY DATA'!$A$11:$A$14577,'MONTHLY DATA'!$A193,'WEEKLY DATA'!$B$11:$B$14577,'MONTHLY DATA'!$B193)</f>
        <v>336.875</v>
      </c>
      <c r="AG193" s="78">
        <f>AVERAGEIFS('WEEKLY DATA'!AG$11:AG$14577,'WEEKLY DATA'!$A$11:$A$14577,'MONTHLY DATA'!$A193,'WEEKLY DATA'!$B$11:$B$14577,'MONTHLY DATA'!$B193)</f>
        <v>346.875</v>
      </c>
      <c r="AH193" s="78">
        <f>AVERAGEIFS('WEEKLY DATA'!AH$11:AH$14577,'WEEKLY DATA'!$A$11:$A$14577,'MONTHLY DATA'!$A193,'WEEKLY DATA'!$B$11:$B$14577,'MONTHLY DATA'!$B193)</f>
        <v>341.875</v>
      </c>
      <c r="AI193" s="211">
        <f t="shared" ref="AI193" si="541">AH193/AH192-1</f>
        <v>6.0077519379845068E-2</v>
      </c>
      <c r="AJ193" s="169">
        <f>AVERAGEIFS('WEEKLY DATA'!AJ$11:AJ$14577,'WEEKLY DATA'!$A$11:$A$14577,'MONTHLY DATA'!$A193,'WEEKLY DATA'!$B$11:$B$14577,'MONTHLY DATA'!$B193)</f>
        <v>338.75</v>
      </c>
      <c r="AK193" s="78">
        <f>AVERAGEIFS('WEEKLY DATA'!AK$11:AK$14577,'WEEKLY DATA'!$A$11:$A$14577,'MONTHLY DATA'!$A193,'WEEKLY DATA'!$B$11:$B$14577,'MONTHLY DATA'!$B193)</f>
        <v>348.75</v>
      </c>
      <c r="AL193" s="78">
        <f>AVERAGEIFS('WEEKLY DATA'!AL$11:AL$14577,'WEEKLY DATA'!$A$11:$A$14577,'MONTHLY DATA'!$A193,'WEEKLY DATA'!$B$11:$B$14577,'MONTHLY DATA'!$B193)</f>
        <v>343.75</v>
      </c>
      <c r="AM193" s="212">
        <f t="shared" ref="AM193" si="542">AL193/AL192-1</f>
        <v>3.7735849056603765E-2</v>
      </c>
      <c r="AN193" s="169">
        <f>AVERAGEIFS('WEEKLY DATA'!AN$11:AN$14577,'WEEKLY DATA'!$A$11:$A$14577,'MONTHLY DATA'!$A193,'WEEKLY DATA'!$B$11:$B$14577,'MONTHLY DATA'!$B193)</f>
        <v>321.25</v>
      </c>
      <c r="AO193" s="78">
        <f>AVERAGEIFS('WEEKLY DATA'!AO$11:AO$14577,'WEEKLY DATA'!$A$11:$A$14577,'MONTHLY DATA'!$A193,'WEEKLY DATA'!$B$11:$B$14577,'MONTHLY DATA'!$B193)</f>
        <v>331.25</v>
      </c>
      <c r="AP193" s="78">
        <f>AVERAGEIFS('WEEKLY DATA'!AP$11:AP$14577,'WEEKLY DATA'!$A$11:$A$14577,'MONTHLY DATA'!$A193,'WEEKLY DATA'!$B$11:$B$14577,'MONTHLY DATA'!$B193)</f>
        <v>326.25</v>
      </c>
      <c r="AQ193" s="211">
        <f t="shared" ref="AQ193" si="543">AP193/AP192-1</f>
        <v>7.8512396694214948E-2</v>
      </c>
      <c r="AR193" s="169">
        <f>AVERAGEIFS('WEEKLY DATA'!AR$11:AR$14577,'WEEKLY DATA'!$A$11:$A$14577,'MONTHLY DATA'!$A193,'WEEKLY DATA'!$B$11:$B$14577,'MONTHLY DATA'!$B193)</f>
        <v>403.75</v>
      </c>
      <c r="AS193" s="78">
        <f>AVERAGEIFS('WEEKLY DATA'!AS$11:AS$14577,'WEEKLY DATA'!$A$11:$A$14577,'MONTHLY DATA'!$A193,'WEEKLY DATA'!$B$11:$B$14577,'MONTHLY DATA'!$B193)</f>
        <v>413.75</v>
      </c>
      <c r="AT193" s="78">
        <f>AVERAGEIFS('WEEKLY DATA'!AT$11:AT$14577,'WEEKLY DATA'!$A$11:$A$14577,'MONTHLY DATA'!$A193,'WEEKLY DATA'!$B$11:$B$14577,'MONTHLY DATA'!$B193)</f>
        <v>408.75</v>
      </c>
      <c r="AU193" s="211">
        <f t="shared" ref="AU193" si="544">AT193/AT192-1</f>
        <v>-9.0909090909090384E-3</v>
      </c>
      <c r="AV193" s="169">
        <f>AVERAGEIFS('WEEKLY DATA'!AV$11:AV$14577,'WEEKLY DATA'!$A$11:$A$14577,'MONTHLY DATA'!$A193,'WEEKLY DATA'!$B$11:$B$14577,'MONTHLY DATA'!$B193)</f>
        <v>336.875</v>
      </c>
      <c r="AW193" s="78">
        <f>AVERAGEIFS('WEEKLY DATA'!AW$11:AW$14577,'WEEKLY DATA'!$A$11:$A$14577,'MONTHLY DATA'!$A193,'WEEKLY DATA'!$B$11:$B$14577,'MONTHLY DATA'!$B193)</f>
        <v>346.875</v>
      </c>
      <c r="AX193" s="78">
        <f>AVERAGEIFS('WEEKLY DATA'!AX$11:AX$14577,'WEEKLY DATA'!$A$11:$A$14577,'MONTHLY DATA'!$A193,'WEEKLY DATA'!$B$11:$B$14577,'MONTHLY DATA'!$B193)</f>
        <v>341.875</v>
      </c>
      <c r="AY193" s="211">
        <f t="shared" ref="AY193" si="545">AX193/AX192-1</f>
        <v>6.0077519379845068E-2</v>
      </c>
      <c r="AZ193" s="169">
        <f>AVERAGEIFS('WEEKLY DATA'!AZ$11:AZ$14577,'WEEKLY DATA'!$A$11:$A$14577,'MONTHLY DATA'!$A193,'WEEKLY DATA'!$B$11:$B$14577,'MONTHLY DATA'!$B193)</f>
        <v>323.125</v>
      </c>
      <c r="BA193" s="78">
        <f>AVERAGEIFS('WEEKLY DATA'!BA$11:BA$14577,'WEEKLY DATA'!$A$11:$A$14577,'MONTHLY DATA'!$A193,'WEEKLY DATA'!$B$11:$B$14577,'MONTHLY DATA'!$B193)</f>
        <v>333.125</v>
      </c>
      <c r="BB193" s="78">
        <f>AVERAGEIFS('WEEKLY DATA'!BB$11:BB$14577,'WEEKLY DATA'!$A$11:$A$14577,'MONTHLY DATA'!$A193,'WEEKLY DATA'!$B$11:$B$14577,'MONTHLY DATA'!$B193)</f>
        <v>328.125</v>
      </c>
      <c r="BC193" s="211">
        <f t="shared" ref="BC193" si="546">BB193/BB192-1</f>
        <v>9.6153846153845812E-3</v>
      </c>
      <c r="BD193" s="169">
        <f>AVERAGEIFS('WEEKLY DATA'!BD$11:BD$14577,'WEEKLY DATA'!$A$11:$A$14577,'MONTHLY DATA'!$A193,'WEEKLY DATA'!$B$11:$B$14577,'MONTHLY DATA'!$B193)</f>
        <v>287.5</v>
      </c>
      <c r="BE193" s="78">
        <f>AVERAGEIFS('WEEKLY DATA'!BE$11:BE$14577,'WEEKLY DATA'!$A$11:$A$14577,'MONTHLY DATA'!$A193,'WEEKLY DATA'!$B$11:$B$14577,'MONTHLY DATA'!$B193)</f>
        <v>297.5</v>
      </c>
      <c r="BF193" s="78">
        <f>AVERAGEIFS('WEEKLY DATA'!BF$11:BF$14577,'WEEKLY DATA'!$A$11:$A$14577,'MONTHLY DATA'!$A193,'WEEKLY DATA'!$B$11:$B$14577,'MONTHLY DATA'!$B193)</f>
        <v>292.5</v>
      </c>
      <c r="BG193" s="211">
        <f t="shared" ref="BG193" si="547">BF193/BF192-1</f>
        <v>-1.2658227848101222E-2</v>
      </c>
      <c r="BH193" s="169">
        <f>AVERAGEIFS('WEEKLY DATA'!BH$11:BH$14577,'WEEKLY DATA'!$A$11:$A$14577,'MONTHLY DATA'!$A193,'WEEKLY DATA'!$B$11:$B$14577,'MONTHLY DATA'!$B193)</f>
        <v>375</v>
      </c>
      <c r="BI193" s="78">
        <f>AVERAGEIFS('WEEKLY DATA'!BI$11:BI$14577,'WEEKLY DATA'!$A$11:$A$14577,'MONTHLY DATA'!$A193,'WEEKLY DATA'!$B$11:$B$14577,'MONTHLY DATA'!$B193)</f>
        <v>385</v>
      </c>
      <c r="BJ193" s="78">
        <f>AVERAGEIFS('WEEKLY DATA'!BJ$11:BJ$14577,'WEEKLY DATA'!$A$11:$A$14577,'MONTHLY DATA'!$A193,'WEEKLY DATA'!$B$11:$B$14577,'MONTHLY DATA'!$B193)</f>
        <v>380</v>
      </c>
      <c r="BK193" s="211">
        <f t="shared" ref="BK193" si="548">BJ193/BJ192-1</f>
        <v>-6.5359477124182774E-3</v>
      </c>
      <c r="BL193" s="169">
        <f>AVERAGEIFS('WEEKLY DATA'!BL$11:BL$14577,'WEEKLY DATA'!$A$11:$A$14577,'MONTHLY DATA'!$A193,'WEEKLY DATA'!$B$11:$B$14577,'MONTHLY DATA'!$B193)</f>
        <v>343.75</v>
      </c>
      <c r="BM193" s="78">
        <f>AVERAGEIFS('WEEKLY DATA'!BM$11:BM$14577,'WEEKLY DATA'!$A$11:$A$14577,'MONTHLY DATA'!$A193,'WEEKLY DATA'!$B$11:$B$14577,'MONTHLY DATA'!$B193)</f>
        <v>353.75</v>
      </c>
      <c r="BN193" s="78">
        <f>AVERAGEIFS('WEEKLY DATA'!BN$11:BN$14577,'WEEKLY DATA'!$A$11:$A$14577,'MONTHLY DATA'!$A193,'WEEKLY DATA'!$B$11:$B$14577,'MONTHLY DATA'!$B193)</f>
        <v>348.75</v>
      </c>
      <c r="BO193" s="211">
        <f t="shared" ref="BO193" si="549">BN193/BN192-1</f>
        <v>3.3333333333333437E-2</v>
      </c>
      <c r="BP193" s="78">
        <f>AVERAGEIFS('WEEKLY DATA'!BP$11:BP$14577,'WEEKLY DATA'!$A$11:$A$14577,'MONTHLY DATA'!$A193,'WEEKLY DATA'!$B$11:$B$14577,'MONTHLY DATA'!$B193)</f>
        <v>345</v>
      </c>
      <c r="BQ193" s="78">
        <f>AVERAGEIFS('WEEKLY DATA'!BQ$11:BQ$14577,'WEEKLY DATA'!$A$11:$A$14577,'MONTHLY DATA'!$A193,'WEEKLY DATA'!$B$11:$B$14577,'MONTHLY DATA'!$B193)</f>
        <v>355</v>
      </c>
      <c r="BR193" s="78">
        <f>AVERAGEIFS('WEEKLY DATA'!BR$11:BR$14577,'WEEKLY DATA'!$A$11:$A$14577,'MONTHLY DATA'!$A193,'WEEKLY DATA'!$B$11:$B$14577,'MONTHLY DATA'!$B193)</f>
        <v>350</v>
      </c>
      <c r="BS193" s="211">
        <f t="shared" ref="BS193" si="550">BR193/BR192-1</f>
        <v>7.194244604316502E-3</v>
      </c>
      <c r="BT193" s="78">
        <f>AVERAGEIFS('WEEKLY DATA'!BT$11:BT$14577,'WEEKLY DATA'!$A$11:$A$14577,'MONTHLY DATA'!$A193,'WEEKLY DATA'!$B$11:$B$14577,'MONTHLY DATA'!$B193)</f>
        <v>302.5</v>
      </c>
      <c r="BU193" s="78">
        <f>AVERAGEIFS('WEEKLY DATA'!BU$11:BU$14577,'WEEKLY DATA'!$A$11:$A$14577,'MONTHLY DATA'!$A193,'WEEKLY DATA'!$B$11:$B$14577,'MONTHLY DATA'!$B193)</f>
        <v>312.5</v>
      </c>
      <c r="BV193" s="78">
        <f>AVERAGEIFS('WEEKLY DATA'!BV$11:BV$14577,'WEEKLY DATA'!$A$11:$A$14577,'MONTHLY DATA'!$A193,'WEEKLY DATA'!$B$11:$B$14577,'MONTHLY DATA'!$B193)</f>
        <v>307.5</v>
      </c>
      <c r="BW193" s="211">
        <f t="shared" ref="BW193" si="551">BV193/BV192-1</f>
        <v>4.6808510638297829E-2</v>
      </c>
      <c r="BX193" s="78">
        <f>AVERAGEIFS('WEEKLY DATA'!BX$11:BX$14577,'WEEKLY DATA'!$A$11:$A$14577,'MONTHLY DATA'!$A193,'WEEKLY DATA'!$B$11:$B$14577,'MONTHLY DATA'!$B193)</f>
        <v>340.625</v>
      </c>
      <c r="BY193" s="78">
        <f>AVERAGEIFS('WEEKLY DATA'!BY$11:BY$14577,'WEEKLY DATA'!$A$11:$A$14577,'MONTHLY DATA'!$A193,'WEEKLY DATA'!$B$11:$B$14577,'MONTHLY DATA'!$B193)</f>
        <v>350.625</v>
      </c>
      <c r="BZ193" s="78">
        <f>AVERAGEIFS('WEEKLY DATA'!BZ$11:BZ$14577,'WEEKLY DATA'!$A$11:$A$14577,'MONTHLY DATA'!$A193,'WEEKLY DATA'!$B$11:$B$14577,'MONTHLY DATA'!$B193)</f>
        <v>345.625</v>
      </c>
      <c r="CA193" s="211">
        <f t="shared" ref="CA193" si="552">BZ193/BZ192-1</f>
        <v>-3.321678321678323E-2</v>
      </c>
      <c r="CB193" s="78">
        <f>AVERAGEIFS('WEEKLY DATA'!CB$11:CB$14577,'WEEKLY DATA'!$A$11:$A$14577,'MONTHLY DATA'!$A193,'WEEKLY DATA'!$B$11:$B$14577,'MONTHLY DATA'!$B193)</f>
        <v>460</v>
      </c>
      <c r="CC193" s="78">
        <f>AVERAGEIFS('WEEKLY DATA'!CC$11:CC$14577,'WEEKLY DATA'!$A$11:$A$14577,'MONTHLY DATA'!$A193,'WEEKLY DATA'!$B$11:$B$14577,'MONTHLY DATA'!$B193)</f>
        <v>470</v>
      </c>
      <c r="CD193" s="78">
        <f>AVERAGEIFS('WEEKLY DATA'!CD$11:CD$14577,'WEEKLY DATA'!$A$11:$A$14577,'MONTHLY DATA'!$A193,'WEEKLY DATA'!$B$11:$B$14577,'MONTHLY DATA'!$B193)</f>
        <v>465</v>
      </c>
      <c r="CE193" s="211">
        <f t="shared" ref="CE193" si="553">CD193/CD192-1</f>
        <v>5.4054054054053502E-3</v>
      </c>
      <c r="CF193" s="78">
        <f>AVERAGEIFS('WEEKLY DATA'!CF$11:CF$14577,'WEEKLY DATA'!$A$11:$A$14577,'MONTHLY DATA'!$A193,'WEEKLY DATA'!$B$11:$B$14577,'MONTHLY DATA'!$B193)</f>
        <v>345</v>
      </c>
      <c r="CG193" s="78">
        <f>AVERAGEIFS('WEEKLY DATA'!CG$11:CG$14577,'WEEKLY DATA'!$A$11:$A$14577,'MONTHLY DATA'!$A193,'WEEKLY DATA'!$B$11:$B$14577,'MONTHLY DATA'!$B193)</f>
        <v>355</v>
      </c>
      <c r="CH193" s="78">
        <f>AVERAGEIFS('WEEKLY DATA'!CH$11:CH$14577,'WEEKLY DATA'!$A$11:$A$14577,'MONTHLY DATA'!$A193,'WEEKLY DATA'!$B$11:$B$14577,'MONTHLY DATA'!$B193)</f>
        <v>350</v>
      </c>
      <c r="CI193" s="212">
        <f t="shared" ref="CI193" si="554">CH193/CH192-1</f>
        <v>1.449275362318847E-2</v>
      </c>
      <c r="CJ193" s="78">
        <f>AVERAGEIFS('WEEKLY DATA'!CJ$11:CJ$14577,'WEEKLY DATA'!$A$11:$A$14577,'MONTHLY DATA'!$A193,'WEEKLY DATA'!$B$11:$B$14577,'MONTHLY DATA'!$B193)</f>
        <v>321.25</v>
      </c>
      <c r="CK193" s="78">
        <f>AVERAGEIFS('WEEKLY DATA'!CK$11:CK$14577,'WEEKLY DATA'!$A$11:$A$14577,'MONTHLY DATA'!$A193,'WEEKLY DATA'!$B$11:$B$14577,'MONTHLY DATA'!$B193)</f>
        <v>331.25</v>
      </c>
      <c r="CL193" s="78">
        <f>AVERAGEIFS('WEEKLY DATA'!CL$11:CL$14577,'WEEKLY DATA'!$A$11:$A$14577,'MONTHLY DATA'!$A193,'WEEKLY DATA'!$B$11:$B$14577,'MONTHLY DATA'!$B193)</f>
        <v>326.25</v>
      </c>
      <c r="CM193" s="211">
        <f t="shared" ref="CM193" si="555">CL193/CL192-1</f>
        <v>2.7559055118110187E-2</v>
      </c>
      <c r="CN193" s="78">
        <f>AVERAGEIFS('WEEKLY DATA'!CN$11:CN$14577,'WEEKLY DATA'!$A$11:$A$14577,'MONTHLY DATA'!$A193,'WEEKLY DATA'!$B$11:$B$14577,'MONTHLY DATA'!$B193)</f>
        <v>340.625</v>
      </c>
      <c r="CO193" s="78">
        <f>AVERAGEIFS('WEEKLY DATA'!CO$11:CO$14577,'WEEKLY DATA'!$A$11:$A$14577,'MONTHLY DATA'!$A193,'WEEKLY DATA'!$B$11:$B$14577,'MONTHLY DATA'!$B193)</f>
        <v>350.625</v>
      </c>
      <c r="CP193" s="78">
        <f>AVERAGEIFS('WEEKLY DATA'!CP$11:CP$14577,'WEEKLY DATA'!$A$11:$A$14577,'MONTHLY DATA'!$A193,'WEEKLY DATA'!$B$11:$B$14577,'MONTHLY DATA'!$B193)</f>
        <v>345.625</v>
      </c>
      <c r="CQ193" s="211">
        <f t="shared" ref="CQ193" si="556">CP193/CP192-1</f>
        <v>-3.321678321678323E-2</v>
      </c>
      <c r="CR193" s="78">
        <f>AVERAGEIFS('WEEKLY DATA'!CR$11:CR$14577,'WEEKLY DATA'!$A$11:$A$14577,'MONTHLY DATA'!$A193,'WEEKLY DATA'!$B$11:$B$14577,'MONTHLY DATA'!$B193)</f>
        <v>460</v>
      </c>
      <c r="CS193" s="78">
        <f>AVERAGEIFS('WEEKLY DATA'!CS$11:CS$14577,'WEEKLY DATA'!$A$11:$A$14577,'MONTHLY DATA'!$A193,'WEEKLY DATA'!$B$11:$B$14577,'MONTHLY DATA'!$B193)</f>
        <v>470</v>
      </c>
      <c r="CT193" s="78">
        <f>AVERAGEIFS('WEEKLY DATA'!CT$11:CT$14577,'WEEKLY DATA'!$A$11:$A$14577,'MONTHLY DATA'!$A193,'WEEKLY DATA'!$B$11:$B$14577,'MONTHLY DATA'!$B193)</f>
        <v>465</v>
      </c>
      <c r="CU193" s="212">
        <f t="shared" ref="CU193" si="557">CT193/CT192-1</f>
        <v>5.4054054054053502E-3</v>
      </c>
      <c r="CV193" s="169">
        <f>AVERAGEIFS('WEEKLY DATA'!CV$11:CV$14577,'WEEKLY DATA'!$A$11:$A$14577,'MONTHLY DATA'!$A193,'WEEKLY DATA'!$B$11:$B$14577,'MONTHLY DATA'!$B193)</f>
        <v>365</v>
      </c>
      <c r="CW193" s="78">
        <f>AVERAGEIFS('WEEKLY DATA'!CW$11:CW$14577,'WEEKLY DATA'!$A$11:$A$14577,'MONTHLY DATA'!$A193,'WEEKLY DATA'!$B$11:$B$14577,'MONTHLY DATA'!$B193)</f>
        <v>375</v>
      </c>
      <c r="CX193" s="78">
        <f>AVERAGEIFS('WEEKLY DATA'!CX$11:CX$14577,'WEEKLY DATA'!$A$11:$A$14577,'MONTHLY DATA'!$A193,'WEEKLY DATA'!$B$11:$B$14577,'MONTHLY DATA'!$B193)</f>
        <v>370</v>
      </c>
      <c r="CY193" s="211">
        <f t="shared" ref="CY193" si="558">CX193/CX192-1</f>
        <v>6.8027210884353817E-3</v>
      </c>
      <c r="CZ193" s="169">
        <f>AVERAGEIFS('WEEKLY DATA'!CZ$11:CZ$14577,'WEEKLY DATA'!$A$11:$A$14577,'MONTHLY DATA'!$A193,'WEEKLY DATA'!$B$11:$B$14577,'MONTHLY DATA'!$B193)</f>
        <v>339.375</v>
      </c>
      <c r="DA193" s="78">
        <f>AVERAGEIFS('WEEKLY DATA'!DA$11:DA$14577,'WEEKLY DATA'!$A$11:$A$14577,'MONTHLY DATA'!$A193,'WEEKLY DATA'!$B$11:$B$14577,'MONTHLY DATA'!$B193)</f>
        <v>349.375</v>
      </c>
      <c r="DB193" s="78">
        <f>AVERAGEIFS('WEEKLY DATA'!DB$11:DB$14577,'WEEKLY DATA'!$A$11:$A$14577,'MONTHLY DATA'!$A193,'WEEKLY DATA'!$B$11:$B$14577,'MONTHLY DATA'!$B193)</f>
        <v>344.375</v>
      </c>
      <c r="DC193" s="211">
        <f t="shared" ref="DC193" si="559">DB193/DB192-1</f>
        <v>1.8181818181817189E-3</v>
      </c>
      <c r="DD193" s="78">
        <f>AVERAGEIFS('WEEKLY DATA'!DD$11:DD$14577,'WEEKLY DATA'!$A$11:$A$14577,'MONTHLY DATA'!$A193,'WEEKLY DATA'!$B$11:$B$14577,'MONTHLY DATA'!$B193)</f>
        <v>340.625</v>
      </c>
      <c r="DE193" s="78">
        <f>AVERAGEIFS('WEEKLY DATA'!DE$11:DE$14577,'WEEKLY DATA'!$A$11:$A$14577,'MONTHLY DATA'!$A193,'WEEKLY DATA'!$B$11:$B$14577,'MONTHLY DATA'!$B193)</f>
        <v>350.625</v>
      </c>
      <c r="DF193" s="78">
        <f>AVERAGEIFS('WEEKLY DATA'!DF$11:DF$14577,'WEEKLY DATA'!$A$11:$A$14577,'MONTHLY DATA'!$A193,'WEEKLY DATA'!$B$11:$B$14577,'MONTHLY DATA'!$B193)</f>
        <v>345.625</v>
      </c>
      <c r="DG193" s="211">
        <f t="shared" ref="DG193" si="560">DF193/DF192-1</f>
        <v>-3.321678321678323E-2</v>
      </c>
      <c r="DH193" s="78">
        <f>AVERAGEIFS('WEEKLY DATA'!DH$11:DH$14577,'WEEKLY DATA'!$A$11:$A$14577,'MONTHLY DATA'!$A193,'WEEKLY DATA'!$B$11:$B$14577,'MONTHLY DATA'!$B193)</f>
        <v>475</v>
      </c>
      <c r="DI193" s="78">
        <f>AVERAGEIFS('WEEKLY DATA'!DI$11:DI$14577,'WEEKLY DATA'!$A$11:$A$14577,'MONTHLY DATA'!$A193,'WEEKLY DATA'!$B$11:$B$14577,'MONTHLY DATA'!$B193)</f>
        <v>485</v>
      </c>
      <c r="DJ193" s="78">
        <f>AVERAGEIFS('WEEKLY DATA'!DJ$11:DJ$14577,'WEEKLY DATA'!$A$11:$A$14577,'MONTHLY DATA'!$A193,'WEEKLY DATA'!$B$11:$B$14577,'MONTHLY DATA'!$B193)</f>
        <v>480</v>
      </c>
      <c r="DK193" s="211">
        <f t="shared" ref="DK193" si="561">DJ193/DJ192-1</f>
        <v>5.2356020942407877E-3</v>
      </c>
      <c r="DL193" s="169">
        <f>AVERAGEIFS('WEEKLY DATA'!DL$11:DL$14577,'WEEKLY DATA'!$A$11:$A$14577,'MONTHLY DATA'!$A193,'WEEKLY DATA'!$B$11:$B$14577,'MONTHLY DATA'!$B193)</f>
        <v>323.125</v>
      </c>
      <c r="DM193" s="78">
        <f>AVERAGEIFS('WEEKLY DATA'!DM$11:DM$14577,'WEEKLY DATA'!$A$11:$A$14577,'MONTHLY DATA'!$A193,'WEEKLY DATA'!$B$11:$B$14577,'MONTHLY DATA'!$B193)</f>
        <v>333.125</v>
      </c>
      <c r="DN193" s="78">
        <f>AVERAGEIFS('WEEKLY DATA'!DN$11:DN$14577,'WEEKLY DATA'!$A$11:$A$14577,'MONTHLY DATA'!$A193,'WEEKLY DATA'!$B$11:$B$14577,'MONTHLY DATA'!$B193)</f>
        <v>328.125</v>
      </c>
      <c r="DO193" s="211">
        <f t="shared" ref="DO193" si="562">DN193/DN192-1</f>
        <v>5.7471264367816577E-3</v>
      </c>
      <c r="DP193" s="78">
        <f>AVERAGEIFS('WEEKLY DATA'!DP$11:DP$14577,'WEEKLY DATA'!$A$11:$A$14577,'MONTHLY DATA'!$A193,'WEEKLY DATA'!$B$11:$B$14577,'MONTHLY DATA'!$B193)</f>
        <v>311.25</v>
      </c>
      <c r="DQ193" s="78">
        <f>AVERAGEIFS('WEEKLY DATA'!DQ$11:DQ$14577,'WEEKLY DATA'!$A$11:$A$14577,'MONTHLY DATA'!$A193,'WEEKLY DATA'!$B$11:$B$14577,'MONTHLY DATA'!$B193)</f>
        <v>321.25</v>
      </c>
      <c r="DR193" s="78">
        <f>AVERAGEIFS('WEEKLY DATA'!DR$11:DR$14577,'WEEKLY DATA'!$A$11:$A$14577,'MONTHLY DATA'!$A193,'WEEKLY DATA'!$B$11:$B$14577,'MONTHLY DATA'!$B193)</f>
        <v>316.25</v>
      </c>
      <c r="DS193" s="211">
        <f t="shared" ref="DS193" si="563">DR193/DR192-1</f>
        <v>2.0161290322580738E-2</v>
      </c>
      <c r="DT193" s="78">
        <f>AVERAGEIFS('WEEKLY DATA'!DT$11:DT$14577,'WEEKLY DATA'!$A$11:$A$14577,'MONTHLY DATA'!$A193,'WEEKLY DATA'!$B$11:$B$14577,'MONTHLY DATA'!$B193)</f>
        <v>340.625</v>
      </c>
      <c r="DU193" s="78">
        <f>AVERAGEIFS('WEEKLY DATA'!DU$11:DU$14577,'WEEKLY DATA'!$A$11:$A$14577,'MONTHLY DATA'!$A193,'WEEKLY DATA'!$B$11:$B$14577,'MONTHLY DATA'!$B193)</f>
        <v>350.625</v>
      </c>
      <c r="DV193" s="78">
        <f>AVERAGEIFS('WEEKLY DATA'!DV$11:DV$14577,'WEEKLY DATA'!$A$11:$A$14577,'MONTHLY DATA'!$A193,'WEEKLY DATA'!$B$11:$B$14577,'MONTHLY DATA'!$B193)</f>
        <v>345.625</v>
      </c>
      <c r="DW193" s="211">
        <f t="shared" ref="DW193" si="564">DV193/DV192-1</f>
        <v>-3.321678321678323E-2</v>
      </c>
      <c r="DX193" s="78">
        <f>AVERAGEIFS('WEEKLY DATA'!DX$11:DX$14577,'WEEKLY DATA'!$A$11:$A$14577,'MONTHLY DATA'!$A193,'WEEKLY DATA'!$B$11:$B$14577,'MONTHLY DATA'!$B193)</f>
        <v>460</v>
      </c>
      <c r="DY193" s="78">
        <f>AVERAGEIFS('WEEKLY DATA'!DY$11:DY$14577,'WEEKLY DATA'!$A$11:$A$14577,'MONTHLY DATA'!$A193,'WEEKLY DATA'!$B$11:$B$14577,'MONTHLY DATA'!$B193)</f>
        <v>470</v>
      </c>
      <c r="DZ193" s="78">
        <f>AVERAGEIFS('WEEKLY DATA'!DZ$11:DZ$14577,'WEEKLY DATA'!$A$11:$A$14577,'MONTHLY DATA'!$A193,'WEEKLY DATA'!$B$11:$B$14577,'MONTHLY DATA'!$B193)</f>
        <v>465</v>
      </c>
      <c r="EA193" s="211">
        <f t="shared" ref="EA193" si="565">DZ193/DZ192-1</f>
        <v>5.4054054054053502E-3</v>
      </c>
      <c r="EB193" s="78">
        <f>AVERAGEIFS('WEEKLY DATA'!EB$11:EB$14577,'WEEKLY DATA'!$A$11:$A$14577,'MONTHLY DATA'!$A193,'WEEKLY DATA'!$B$11:$B$14577,'MONTHLY DATA'!$B193)</f>
        <v>367.5</v>
      </c>
      <c r="EC193" s="78">
        <f>AVERAGEIFS('WEEKLY DATA'!EC$11:EC$14577,'WEEKLY DATA'!$A$11:$A$14577,'MONTHLY DATA'!$A193,'WEEKLY DATA'!$B$11:$B$14577,'MONTHLY DATA'!$B193)</f>
        <v>377.5</v>
      </c>
      <c r="ED193" s="78">
        <f>AVERAGEIFS('WEEKLY DATA'!ED$11:ED$14577,'WEEKLY DATA'!$A$11:$A$14577,'MONTHLY DATA'!$A193,'WEEKLY DATA'!$B$11:$B$14577,'MONTHLY DATA'!$B193)</f>
        <v>372.5</v>
      </c>
      <c r="EE193" s="211">
        <f t="shared" si="381"/>
        <v>1.7064846416382284E-2</v>
      </c>
      <c r="EF193" s="169">
        <f>AVERAGEIFS('WEEKLY DATA'!EF$11:EF$14577,'WEEKLY DATA'!$A$11:$A$14577,'MONTHLY DATA'!$A193,'WEEKLY DATA'!$B$11:$B$14577,'MONTHLY DATA'!$B193)</f>
        <v>331.25</v>
      </c>
      <c r="EG193" s="78">
        <f>AVERAGEIFS('WEEKLY DATA'!EG$11:EG$14577,'WEEKLY DATA'!$A$11:$A$14577,'MONTHLY DATA'!$A193,'WEEKLY DATA'!$B$11:$B$14577,'MONTHLY DATA'!$B193)</f>
        <v>341.25</v>
      </c>
      <c r="EH193" s="78">
        <f>AVERAGEIFS('WEEKLY DATA'!EH$11:EH$14577,'WEEKLY DATA'!$A$11:$A$14577,'MONTHLY DATA'!$A193,'WEEKLY DATA'!$B$11:$B$14577,'MONTHLY DATA'!$B193)</f>
        <v>336.25</v>
      </c>
      <c r="EI193" s="211">
        <f t="shared" ref="EI193" si="566">EH193/EH192-1</f>
        <v>-7.3800738007380184E-3</v>
      </c>
      <c r="EJ193" s="78">
        <f>AVERAGEIFS('WEEKLY DATA'!EJ$11:EJ$14577,'WEEKLY DATA'!$A$11:$A$14577,'MONTHLY DATA'!$A193,'WEEKLY DATA'!$B$11:$B$14577,'MONTHLY DATA'!$B193)</f>
        <v>335.625</v>
      </c>
      <c r="EK193" s="78">
        <f>AVERAGEIFS('WEEKLY DATA'!EK$11:EK$14577,'WEEKLY DATA'!$A$11:$A$14577,'MONTHLY DATA'!$A193,'WEEKLY DATA'!$B$11:$B$14577,'MONTHLY DATA'!$B193)</f>
        <v>345.625</v>
      </c>
      <c r="EL193" s="78">
        <f>AVERAGEIFS('WEEKLY DATA'!EL$11:EL$14577,'WEEKLY DATA'!$A$11:$A$14577,'MONTHLY DATA'!$A193,'WEEKLY DATA'!$B$11:$B$14577,'MONTHLY DATA'!$B193)</f>
        <v>340.625</v>
      </c>
      <c r="EM193" s="211">
        <f t="shared" ref="EM193" si="567">EL193/EL192-1</f>
        <v>-3.3687943262411313E-2</v>
      </c>
      <c r="EN193" s="78">
        <f>AVERAGEIFS('WEEKLY DATA'!EN$11:EN$14577,'WEEKLY DATA'!$A$11:$A$14577,'MONTHLY DATA'!$A193,'WEEKLY DATA'!$B$11:$B$14577,'MONTHLY DATA'!$B193)</f>
        <v>505</v>
      </c>
      <c r="EO193" s="78">
        <f>AVERAGEIFS('WEEKLY DATA'!EO$11:EO$14577,'WEEKLY DATA'!$A$11:$A$14577,'MONTHLY DATA'!$A193,'WEEKLY DATA'!$B$11:$B$14577,'MONTHLY DATA'!$B193)</f>
        <v>515</v>
      </c>
      <c r="EP193" s="78">
        <f>AVERAGEIFS('WEEKLY DATA'!EP$11:EP$14577,'WEEKLY DATA'!$A$11:$A$14577,'MONTHLY DATA'!$A193,'WEEKLY DATA'!$B$11:$B$14577,'MONTHLY DATA'!$B193)</f>
        <v>510</v>
      </c>
      <c r="EQ193" s="211">
        <f t="shared" ref="EQ193" si="568">EP193/EP192-1</f>
        <v>4.9261083743843415E-3</v>
      </c>
      <c r="ER193" s="78">
        <f>AVERAGEIFS('WEEKLY DATA'!ER$11:ER$14577,'WEEKLY DATA'!$A$11:$A$14577,'MONTHLY DATA'!$A193,'WEEKLY DATA'!$B$11:$B$14577,'MONTHLY DATA'!$B193)</f>
        <v>318.125</v>
      </c>
      <c r="ES193" s="78">
        <f>AVERAGEIFS('WEEKLY DATA'!ES$11:ES$14577,'WEEKLY DATA'!$A$11:$A$14577,'MONTHLY DATA'!$A193,'WEEKLY DATA'!$B$11:$B$14577,'MONTHLY DATA'!$B193)</f>
        <v>328.125</v>
      </c>
      <c r="ET193" s="78">
        <f>AVERAGEIFS('WEEKLY DATA'!ET$11:ET$14577,'WEEKLY DATA'!$A$11:$A$14577,'MONTHLY DATA'!$A193,'WEEKLY DATA'!$B$11:$B$14577,'MONTHLY DATA'!$B193)</f>
        <v>323.125</v>
      </c>
      <c r="EU193" s="211">
        <f t="shared" ref="EU193" si="569">ET193/ET192-1</f>
        <v>5.8365758754863606E-3</v>
      </c>
      <c r="EV193" s="78">
        <f>AVERAGEIFS('WEEKLY DATA'!EV$11:EV$14577,'WEEKLY DATA'!$A$11:$A$14577,'MONTHLY DATA'!$A193,'WEEKLY DATA'!$B$11:$B$14577,'MONTHLY DATA'!$B193)</f>
        <v>326.875</v>
      </c>
      <c r="EW193" s="78">
        <f>AVERAGEIFS('WEEKLY DATA'!EW$11:EW$14577,'WEEKLY DATA'!$A$11:$A$14577,'MONTHLY DATA'!$A193,'WEEKLY DATA'!$B$11:$B$14577,'MONTHLY DATA'!$B193)</f>
        <v>336.875</v>
      </c>
      <c r="EX193" s="78">
        <f>AVERAGEIFS('WEEKLY DATA'!EX$11:EX$14577,'WEEKLY DATA'!$A$11:$A$14577,'MONTHLY DATA'!$A193,'WEEKLY DATA'!$B$11:$B$14577,'MONTHLY DATA'!$B193)</f>
        <v>331.875</v>
      </c>
      <c r="EY193" s="211">
        <f t="shared" ref="EY193" si="570">EX193/EX192-1</f>
        <v>-1.3011152416356864E-2</v>
      </c>
      <c r="EZ193" s="78">
        <f>AVERAGEIFS('WEEKLY DATA'!EZ$11:EZ$14577,'WEEKLY DATA'!$A$11:$A$14577,'MONTHLY DATA'!$A193,'WEEKLY DATA'!$B$11:$B$14577,'MONTHLY DATA'!$B193)</f>
        <v>335.625</v>
      </c>
      <c r="FA193" s="78">
        <f>AVERAGEIFS('WEEKLY DATA'!FA$11:FA$14577,'WEEKLY DATA'!$A$11:$A$14577,'MONTHLY DATA'!$A193,'WEEKLY DATA'!$B$11:$B$14577,'MONTHLY DATA'!$B193)</f>
        <v>345.625</v>
      </c>
      <c r="FB193" s="78">
        <f>AVERAGEIFS('WEEKLY DATA'!FB$11:FB$14577,'WEEKLY DATA'!$A$11:$A$14577,'MONTHLY DATA'!$A193,'WEEKLY DATA'!$B$11:$B$14577,'MONTHLY DATA'!$B193)</f>
        <v>340.625</v>
      </c>
      <c r="FC193" s="211">
        <f t="shared" ref="FC193" si="571">FB193/FB192-1</f>
        <v>-3.3687943262411313E-2</v>
      </c>
      <c r="FD193" s="78">
        <f>AVERAGEIFS('WEEKLY DATA'!FD$11:FD$14577,'WEEKLY DATA'!$A$11:$A$14577,'MONTHLY DATA'!$A193,'WEEKLY DATA'!$B$11:$B$14577,'MONTHLY DATA'!$B193)</f>
        <v>380</v>
      </c>
      <c r="FE193" s="78">
        <f>AVERAGEIFS('WEEKLY DATA'!FE$11:FE$14577,'WEEKLY DATA'!$A$11:$A$14577,'MONTHLY DATA'!$A193,'WEEKLY DATA'!$B$11:$B$14577,'MONTHLY DATA'!$B193)</f>
        <v>390</v>
      </c>
      <c r="FF193" s="78">
        <f>AVERAGEIFS('WEEKLY DATA'!FF$11:FF$14577,'WEEKLY DATA'!$A$11:$A$14577,'MONTHLY DATA'!$A193,'WEEKLY DATA'!$B$11:$B$14577,'MONTHLY DATA'!$B193)</f>
        <v>385</v>
      </c>
      <c r="FG193" s="211">
        <f t="shared" ref="FG193" si="572">FF193/FF192-1</f>
        <v>5.4794520547945202E-2</v>
      </c>
      <c r="FH193" s="78">
        <f>AVERAGEIFS('WEEKLY DATA'!FH$11:FH$14577,'WEEKLY DATA'!$A$11:$A$14577,'MONTHLY DATA'!$A193,'WEEKLY DATA'!$B$11:$B$14577,'MONTHLY DATA'!$B193)</f>
        <v>345</v>
      </c>
      <c r="FI193" s="78">
        <f>AVERAGEIFS('WEEKLY DATA'!FI$11:FI$14577,'WEEKLY DATA'!$A$11:$A$14577,'MONTHLY DATA'!$A193,'WEEKLY DATA'!$B$11:$B$14577,'MONTHLY DATA'!$B193)</f>
        <v>355</v>
      </c>
      <c r="FJ193" s="78">
        <f>AVERAGEIFS('WEEKLY DATA'!FJ$11:FJ$14577,'WEEKLY DATA'!$A$11:$A$14577,'MONTHLY DATA'!$A193,'WEEKLY DATA'!$B$11:$B$14577,'MONTHLY DATA'!$B193)</f>
        <v>350</v>
      </c>
      <c r="FK193" s="211">
        <f t="shared" ref="FK193" si="573">FJ193/FJ192-1</f>
        <v>-2.4390243902439046E-2</v>
      </c>
      <c r="FL193" s="169">
        <f>AVERAGEIFS('WEEKLY DATA'!FL$11:FL$14577,'WEEKLY DATA'!$A$11:$A$14577,'MONTHLY DATA'!$A193,'WEEKLY DATA'!$B$11:$B$14577,'MONTHLY DATA'!$B193)</f>
        <v>355</v>
      </c>
      <c r="FM193" s="78">
        <f>AVERAGEIFS('WEEKLY DATA'!FM$11:FM$14577,'WEEKLY DATA'!$A$11:$A$14577,'MONTHLY DATA'!$A193,'WEEKLY DATA'!$B$11:$B$14577,'MONTHLY DATA'!$B193)</f>
        <v>365</v>
      </c>
      <c r="FN193" s="78">
        <f>AVERAGEIFS('WEEKLY DATA'!FN$11:FN$14577,'WEEKLY DATA'!$A$11:$A$14577,'MONTHLY DATA'!$A193,'WEEKLY DATA'!$B$11:$B$14577,'MONTHLY DATA'!$B193)</f>
        <v>360</v>
      </c>
      <c r="FO193" s="211">
        <f t="shared" ref="FO193" si="574">FN193/FN192-1</f>
        <v>2.1276595744680771E-2</v>
      </c>
      <c r="FP193" s="78"/>
      <c r="FQ193" s="132"/>
      <c r="FR193" s="79"/>
      <c r="FS193" s="155"/>
      <c r="FT193" s="169">
        <f>AVERAGEIFS('WEEKLY DATA'!FT$11:FT$14577,'WEEKLY DATA'!$A$11:$A$14577,'MONTHLY DATA'!$A193,'WEEKLY DATA'!$B$11:$B$14577,'MONTHLY DATA'!$B193)</f>
        <v>490.625</v>
      </c>
      <c r="FU193" s="78">
        <f>AVERAGEIFS('WEEKLY DATA'!FU$11:FU$14577,'WEEKLY DATA'!$A$11:$A$14577,'MONTHLY DATA'!$A193,'WEEKLY DATA'!$B$11:$B$14577,'MONTHLY DATA'!$B193)</f>
        <v>500.625</v>
      </c>
      <c r="FV193" s="78">
        <f>AVERAGEIFS('WEEKLY DATA'!FV$11:FV$14577,'WEEKLY DATA'!$A$11:$A$14577,'MONTHLY DATA'!$A193,'WEEKLY DATA'!$B$11:$B$14577,'MONTHLY DATA'!$B193)</f>
        <v>495.625</v>
      </c>
      <c r="FW193" s="211">
        <f t="shared" ref="FW193" si="575">FV193/FV192-1</f>
        <v>-1.3681592039801016E-2</v>
      </c>
      <c r="FX193" s="169">
        <f>AVERAGEIFS('WEEKLY DATA'!FX$11:FX$14577,'WEEKLY DATA'!$A$11:$A$14577,'MONTHLY DATA'!$A193,'WEEKLY DATA'!$B$11:$B$14577,'MONTHLY DATA'!$B193)</f>
        <v>390.625</v>
      </c>
      <c r="FY193" s="78">
        <f>AVERAGEIFS('WEEKLY DATA'!FY$11:FY$14577,'WEEKLY DATA'!$A$11:$A$14577,'MONTHLY DATA'!$A193,'WEEKLY DATA'!$B$11:$B$14577,'MONTHLY DATA'!$B193)</f>
        <v>400.625</v>
      </c>
      <c r="FZ193" s="78">
        <f>AVERAGEIFS('WEEKLY DATA'!FZ$11:FZ$14577,'WEEKLY DATA'!$A$11:$A$14577,'MONTHLY DATA'!$A193,'WEEKLY DATA'!$B$11:$B$14577,'MONTHLY DATA'!$B193)</f>
        <v>395.625</v>
      </c>
      <c r="GA193" s="211">
        <f t="shared" ref="GA193" si="576">FZ193/FZ192-1</f>
        <v>-2.9141104294478581E-2</v>
      </c>
      <c r="GB193" s="169">
        <f>AVERAGEIFS('WEEKLY DATA'!GB$11:GB$14577,'WEEKLY DATA'!$A$11:$A$14577,'MONTHLY DATA'!$A193,'WEEKLY DATA'!$B$11:$B$14577,'MONTHLY DATA'!$B193)</f>
        <v>455</v>
      </c>
      <c r="GC193" s="78">
        <f>AVERAGEIFS('WEEKLY DATA'!GC$11:GC$14577,'WEEKLY DATA'!$A$11:$A$14577,'MONTHLY DATA'!$A193,'WEEKLY DATA'!$B$11:$B$14577,'MONTHLY DATA'!$B193)</f>
        <v>465</v>
      </c>
      <c r="GD193" s="78">
        <f>AVERAGEIFS('WEEKLY DATA'!GD$11:GD$14577,'WEEKLY DATA'!$A$11:$A$14577,'MONTHLY DATA'!$A193,'WEEKLY DATA'!$B$11:$B$14577,'MONTHLY DATA'!$B193)</f>
        <v>460</v>
      </c>
      <c r="GE193" s="211">
        <f t="shared" ref="GE193" si="577">GD193/GD192-1</f>
        <v>5.464480874316946E-3</v>
      </c>
      <c r="GF193" s="169">
        <f>AVERAGEIFS('WEEKLY DATA'!GF$11:GF$14577,'WEEKLY DATA'!$A$11:$A$14577,'MONTHLY DATA'!$A193,'WEEKLY DATA'!$B$11:$B$14577,'MONTHLY DATA'!$B193)</f>
        <v>429.375</v>
      </c>
      <c r="GG193" s="78">
        <f>AVERAGEIFS('WEEKLY DATA'!GG$11:GG$14577,'WEEKLY DATA'!$A$11:$A$14577,'MONTHLY DATA'!$A193,'WEEKLY DATA'!$B$11:$B$14577,'MONTHLY DATA'!$B193)</f>
        <v>439.375</v>
      </c>
      <c r="GH193" s="78">
        <f>AVERAGEIFS('WEEKLY DATA'!GH$11:GH$14577,'WEEKLY DATA'!$A$11:$A$14577,'MONTHLY DATA'!$A193,'WEEKLY DATA'!$B$11:$B$14577,'MONTHLY DATA'!$B193)</f>
        <v>434.375</v>
      </c>
      <c r="GI193" s="211">
        <f t="shared" ref="GI193" si="578">GH193/GH192-1</f>
        <v>1.4409221902016434E-3</v>
      </c>
      <c r="GJ193" s="169">
        <f>AVERAGEIFS('WEEKLY DATA'!GJ$11:GJ$14577,'WEEKLY DATA'!$A$11:$A$14577,'MONTHLY DATA'!$A193,'WEEKLY DATA'!$B$11:$B$14577,'MONTHLY DATA'!$B193)</f>
        <v>350.625</v>
      </c>
      <c r="GK193" s="78">
        <f>AVERAGEIFS('WEEKLY DATA'!GK$11:GK$14577,'WEEKLY DATA'!$A$11:$A$14577,'MONTHLY DATA'!$A193,'WEEKLY DATA'!$B$11:$B$14577,'MONTHLY DATA'!$B193)</f>
        <v>360.625</v>
      </c>
      <c r="GL193" s="78">
        <f>AVERAGEIFS('WEEKLY DATA'!GL$11:GL$14577,'WEEKLY DATA'!$A$11:$A$14577,'MONTHLY DATA'!$A193,'WEEKLY DATA'!$B$11:$B$14577,'MONTHLY DATA'!$B193)</f>
        <v>355.625</v>
      </c>
      <c r="GM193" s="211">
        <f t="shared" ref="GM193" si="579">GL193/GL192-1</f>
        <v>-3.2312925170068008E-2</v>
      </c>
      <c r="GN193" s="169">
        <f>AVERAGEIFS('WEEKLY DATA'!GN$11:GN$14577,'WEEKLY DATA'!$A$11:$A$14577,'MONTHLY DATA'!$A193,'WEEKLY DATA'!$B$11:$B$14577,'MONTHLY DATA'!$B193)</f>
        <v>565</v>
      </c>
      <c r="GO193" s="78">
        <f>AVERAGEIFS('WEEKLY DATA'!GO$11:GO$14577,'WEEKLY DATA'!$A$11:$A$14577,'MONTHLY DATA'!$A193,'WEEKLY DATA'!$B$11:$B$14577,'MONTHLY DATA'!$B193)</f>
        <v>575</v>
      </c>
      <c r="GP193" s="78">
        <f>AVERAGEIFS('WEEKLY DATA'!GP$11:GP$14577,'WEEKLY DATA'!$A$11:$A$14577,'MONTHLY DATA'!$A193,'WEEKLY DATA'!$B$11:$B$14577,'MONTHLY DATA'!$B193)</f>
        <v>570</v>
      </c>
      <c r="GQ193" s="211">
        <f t="shared" ref="GQ193" si="580">GP193/GP192-1</f>
        <v>4.405286343612369E-3</v>
      </c>
      <c r="GR193" s="78"/>
      <c r="GS193" s="3"/>
    </row>
    <row r="194" spans="1:201" ht="15.75" x14ac:dyDescent="0.25">
      <c r="A194">
        <f t="shared" si="532"/>
        <v>4</v>
      </c>
      <c r="B194">
        <f t="shared" si="533"/>
        <v>2025</v>
      </c>
      <c r="C194" s="86">
        <v>45748</v>
      </c>
      <c r="D194" s="78">
        <f>AVERAGEIFS('WEEKLY DATA'!D$11:D$14577,'WEEKLY DATA'!$A$11:$A$14577,'MONTHLY DATA'!$A194,'WEEKLY DATA'!$B$11:$B$14577,'MONTHLY DATA'!$B194)</f>
        <v>390.625</v>
      </c>
      <c r="E194" s="78">
        <f>AVERAGEIFS('WEEKLY DATA'!E$11:E$14577,'WEEKLY DATA'!$A$11:$A$14577,'MONTHLY DATA'!$A194,'WEEKLY DATA'!$B$11:$B$14577,'MONTHLY DATA'!$B194)</f>
        <v>400.625</v>
      </c>
      <c r="F194" s="78">
        <f>AVERAGEIFS('WEEKLY DATA'!F$11:F$14577,'WEEKLY DATA'!$A$11:$A$14577,'MONTHLY DATA'!$A194,'WEEKLY DATA'!$B$11:$B$14577,'MONTHLY DATA'!$B194)</f>
        <v>395.625</v>
      </c>
      <c r="G194" s="211">
        <f t="shared" ref="G194" si="581">F194/F193-1</f>
        <v>1.1182108626198062E-2</v>
      </c>
      <c r="H194" s="169">
        <f>AVERAGEIFS('WEEKLY DATA'!H$11:H$14577,'WEEKLY DATA'!$A$11:$A$14577,'MONTHLY DATA'!$A194,'WEEKLY DATA'!$B$11:$B$14577,'MONTHLY DATA'!$B194)</f>
        <v>370.625</v>
      </c>
      <c r="I194" s="78">
        <f>AVERAGEIFS('WEEKLY DATA'!I$11:I$14577,'WEEKLY DATA'!$A$11:$A$14577,'MONTHLY DATA'!$A194,'WEEKLY DATA'!$B$11:$B$14577,'MONTHLY DATA'!$B194)</f>
        <v>380.625</v>
      </c>
      <c r="J194" s="78">
        <f>AVERAGEIFS('WEEKLY DATA'!J$11:J$14577,'WEEKLY DATA'!$A$11:$A$14577,'MONTHLY DATA'!$A194,'WEEKLY DATA'!$B$11:$B$14577,'MONTHLY DATA'!$B194)</f>
        <v>375.625</v>
      </c>
      <c r="K194" s="211">
        <f t="shared" ref="K194" si="582">J194/J193-1</f>
        <v>1.5202702702702631E-2</v>
      </c>
      <c r="L194" s="169">
        <f>AVERAGEIFS('WEEKLY DATA'!L$11:L$14577,'WEEKLY DATA'!$A$11:$A$14577,'MONTHLY DATA'!$A194,'WEEKLY DATA'!$B$11:$B$14577,'MONTHLY DATA'!$B194)</f>
        <v>405</v>
      </c>
      <c r="M194" s="78">
        <f>AVERAGEIFS('WEEKLY DATA'!M$11:M$14577,'WEEKLY DATA'!$A$11:$A$14577,'MONTHLY DATA'!$A194,'WEEKLY DATA'!$B$11:$B$14577,'MONTHLY DATA'!$B194)</f>
        <v>415</v>
      </c>
      <c r="N194" s="78">
        <f>AVERAGEIFS('WEEKLY DATA'!N$11:N$14577,'WEEKLY DATA'!$A$11:$A$14577,'MONTHLY DATA'!$A194,'WEEKLY DATA'!$B$11:$B$14577,'MONTHLY DATA'!$B194)</f>
        <v>410</v>
      </c>
      <c r="O194" s="211">
        <f t="shared" ref="O194" si="583">N194/N193-1</f>
        <v>0</v>
      </c>
      <c r="P194" s="169">
        <f>AVERAGEIFS('WEEKLY DATA'!P$11:P$14577,'WEEKLY DATA'!$A$11:$A$14577,'MONTHLY DATA'!$A194,'WEEKLY DATA'!$B$11:$B$14577,'MONTHLY DATA'!$B194)</f>
        <v>401.25</v>
      </c>
      <c r="Q194" s="78">
        <f>AVERAGEIFS('WEEKLY DATA'!Q$11:Q$14577,'WEEKLY DATA'!$A$11:$A$14577,'MONTHLY DATA'!$A194,'WEEKLY DATA'!$B$11:$B$14577,'MONTHLY DATA'!$B194)</f>
        <v>411.25</v>
      </c>
      <c r="R194" s="78">
        <f>AVERAGEIFS('WEEKLY DATA'!R$11:R$14577,'WEEKLY DATA'!$A$11:$A$14577,'MONTHLY DATA'!$A194,'WEEKLY DATA'!$B$11:$B$14577,'MONTHLY DATA'!$B194)</f>
        <v>406.25</v>
      </c>
      <c r="S194" s="211">
        <f t="shared" ref="S194" si="584">R194/R193-1</f>
        <v>6.2091503267973858E-2</v>
      </c>
      <c r="T194" s="169">
        <f>AVERAGEIFS('WEEKLY DATA'!T$11:T$14577,'WEEKLY DATA'!$A$11:$A$14577,'MONTHLY DATA'!$A194,'WEEKLY DATA'!$B$11:$B$14577,'MONTHLY DATA'!$B194)</f>
        <v>350</v>
      </c>
      <c r="U194" s="78">
        <f>AVERAGEIFS('WEEKLY DATA'!U$11:U$14577,'WEEKLY DATA'!$A$11:$A$14577,'MONTHLY DATA'!$A194,'WEEKLY DATA'!$B$11:$B$14577,'MONTHLY DATA'!$B194)</f>
        <v>360</v>
      </c>
      <c r="V194" s="78">
        <f>AVERAGEIFS('WEEKLY DATA'!V$11:V$14577,'WEEKLY DATA'!$A$11:$A$14577,'MONTHLY DATA'!$A194,'WEEKLY DATA'!$B$11:$B$14577,'MONTHLY DATA'!$B194)</f>
        <v>355</v>
      </c>
      <c r="W194" s="211">
        <f t="shared" ref="W194" si="585">V194/V193-1</f>
        <v>1.610017889087656E-2</v>
      </c>
      <c r="X194" s="169">
        <f>AVERAGEIFS('WEEKLY DATA'!X$11:X$14577,'WEEKLY DATA'!$A$11:$A$14577,'MONTHLY DATA'!$A194,'WEEKLY DATA'!$B$11:$B$14577,'MONTHLY DATA'!$B194)</f>
        <v>328.125</v>
      </c>
      <c r="Y194" s="78">
        <f>AVERAGEIFS('WEEKLY DATA'!Y$11:Y$14577,'WEEKLY DATA'!$A$11:$A$14577,'MONTHLY DATA'!$A194,'WEEKLY DATA'!$B$11:$B$14577,'MONTHLY DATA'!$B194)</f>
        <v>338.125</v>
      </c>
      <c r="Z194" s="78">
        <f>AVERAGEIFS('WEEKLY DATA'!Z$11:Z$14577,'WEEKLY DATA'!$A$11:$A$14577,'MONTHLY DATA'!$A194,'WEEKLY DATA'!$B$11:$B$14577,'MONTHLY DATA'!$B194)</f>
        <v>333.125</v>
      </c>
      <c r="AA194" s="211">
        <f t="shared" ref="AA194" si="586">Z194/Z193-1</f>
        <v>1.5238095238095273E-2</v>
      </c>
      <c r="AB194" s="169">
        <f>AVERAGEIFS('WEEKLY DATA'!AB$11:AB$14577,'WEEKLY DATA'!$A$11:$A$14577,'MONTHLY DATA'!$A194,'WEEKLY DATA'!$B$11:$B$14577,'MONTHLY DATA'!$B194)</f>
        <v>385</v>
      </c>
      <c r="AC194" s="78">
        <f>AVERAGEIFS('WEEKLY DATA'!AC$11:AC$14577,'WEEKLY DATA'!$A$11:$A$14577,'MONTHLY DATA'!$A194,'WEEKLY DATA'!$B$11:$B$14577,'MONTHLY DATA'!$B194)</f>
        <v>395</v>
      </c>
      <c r="AD194" s="78">
        <f>AVERAGEIFS('WEEKLY DATA'!AD$11:AD$14577,'WEEKLY DATA'!$A$11:$A$14577,'MONTHLY DATA'!$A194,'WEEKLY DATA'!$B$11:$B$14577,'MONTHLY DATA'!$B194)</f>
        <v>390</v>
      </c>
      <c r="AE194" s="211">
        <f t="shared" ref="AE194" si="587">AD194/AD193-1</f>
        <v>0</v>
      </c>
      <c r="AF194" s="169">
        <f>AVERAGEIFS('WEEKLY DATA'!AF$11:AF$14577,'WEEKLY DATA'!$A$11:$A$14577,'MONTHLY DATA'!$A194,'WEEKLY DATA'!$B$11:$B$14577,'MONTHLY DATA'!$B194)</f>
        <v>360.625</v>
      </c>
      <c r="AG194" s="78">
        <f>AVERAGEIFS('WEEKLY DATA'!AG$11:AG$14577,'WEEKLY DATA'!$A$11:$A$14577,'MONTHLY DATA'!$A194,'WEEKLY DATA'!$B$11:$B$14577,'MONTHLY DATA'!$B194)</f>
        <v>370.625</v>
      </c>
      <c r="AH194" s="78">
        <f>AVERAGEIFS('WEEKLY DATA'!AH$11:AH$14577,'WEEKLY DATA'!$A$11:$A$14577,'MONTHLY DATA'!$A194,'WEEKLY DATA'!$B$11:$B$14577,'MONTHLY DATA'!$B194)</f>
        <v>365.625</v>
      </c>
      <c r="AI194" s="211">
        <f t="shared" ref="AI194" si="588">AH194/AH193-1</f>
        <v>6.9469835466179131E-2</v>
      </c>
      <c r="AJ194" s="169">
        <f>AVERAGEIFS('WEEKLY DATA'!AJ$11:AJ$14577,'WEEKLY DATA'!$A$11:$A$14577,'MONTHLY DATA'!$A194,'WEEKLY DATA'!$B$11:$B$14577,'MONTHLY DATA'!$B194)</f>
        <v>345</v>
      </c>
      <c r="AK194" s="78">
        <f>AVERAGEIFS('WEEKLY DATA'!AK$11:AK$14577,'WEEKLY DATA'!$A$11:$A$14577,'MONTHLY DATA'!$A194,'WEEKLY DATA'!$B$11:$B$14577,'MONTHLY DATA'!$B194)</f>
        <v>355</v>
      </c>
      <c r="AL194" s="78">
        <f>AVERAGEIFS('WEEKLY DATA'!AL$11:AL$14577,'WEEKLY DATA'!$A$11:$A$14577,'MONTHLY DATA'!$A194,'WEEKLY DATA'!$B$11:$B$14577,'MONTHLY DATA'!$B194)</f>
        <v>350</v>
      </c>
      <c r="AM194" s="212">
        <f t="shared" ref="AM194" si="589">AL194/AL193-1</f>
        <v>1.8181818181818077E-2</v>
      </c>
      <c r="AN194" s="169">
        <f>AVERAGEIFS('WEEKLY DATA'!AN$11:AN$14577,'WEEKLY DATA'!$A$11:$A$14577,'MONTHLY DATA'!$A194,'WEEKLY DATA'!$B$11:$B$14577,'MONTHLY DATA'!$B194)</f>
        <v>328.125</v>
      </c>
      <c r="AO194" s="78">
        <f>AVERAGEIFS('WEEKLY DATA'!AO$11:AO$14577,'WEEKLY DATA'!$A$11:$A$14577,'MONTHLY DATA'!$A194,'WEEKLY DATA'!$B$11:$B$14577,'MONTHLY DATA'!$B194)</f>
        <v>338.125</v>
      </c>
      <c r="AP194" s="78">
        <f>AVERAGEIFS('WEEKLY DATA'!AP$11:AP$14577,'WEEKLY DATA'!$A$11:$A$14577,'MONTHLY DATA'!$A194,'WEEKLY DATA'!$B$11:$B$14577,'MONTHLY DATA'!$B194)</f>
        <v>333.125</v>
      </c>
      <c r="AQ194" s="211">
        <f t="shared" ref="AQ194" si="590">AP194/AP193-1</f>
        <v>2.1072796934865856E-2</v>
      </c>
      <c r="AR194" s="169">
        <f>AVERAGEIFS('WEEKLY DATA'!AR$11:AR$14577,'WEEKLY DATA'!$A$11:$A$14577,'MONTHLY DATA'!$A194,'WEEKLY DATA'!$B$11:$B$14577,'MONTHLY DATA'!$B194)</f>
        <v>400</v>
      </c>
      <c r="AS194" s="78">
        <f>AVERAGEIFS('WEEKLY DATA'!AS$11:AS$14577,'WEEKLY DATA'!$A$11:$A$14577,'MONTHLY DATA'!$A194,'WEEKLY DATA'!$B$11:$B$14577,'MONTHLY DATA'!$B194)</f>
        <v>410</v>
      </c>
      <c r="AT194" s="78">
        <f>AVERAGEIFS('WEEKLY DATA'!AT$11:AT$14577,'WEEKLY DATA'!$A$11:$A$14577,'MONTHLY DATA'!$A194,'WEEKLY DATA'!$B$11:$B$14577,'MONTHLY DATA'!$B194)</f>
        <v>405</v>
      </c>
      <c r="AU194" s="211">
        <f t="shared" ref="AU194" si="591">AT194/AT193-1</f>
        <v>-9.1743119266054496E-3</v>
      </c>
      <c r="AV194" s="169">
        <f>AVERAGEIFS('WEEKLY DATA'!AV$11:AV$14577,'WEEKLY DATA'!$A$11:$A$14577,'MONTHLY DATA'!$A194,'WEEKLY DATA'!$B$11:$B$14577,'MONTHLY DATA'!$B194)</f>
        <v>361.25</v>
      </c>
      <c r="AW194" s="78">
        <f>AVERAGEIFS('WEEKLY DATA'!AW$11:AW$14577,'WEEKLY DATA'!$A$11:$A$14577,'MONTHLY DATA'!$A194,'WEEKLY DATA'!$B$11:$B$14577,'MONTHLY DATA'!$B194)</f>
        <v>371.25</v>
      </c>
      <c r="AX194" s="78">
        <f>AVERAGEIFS('WEEKLY DATA'!AX$11:AX$14577,'WEEKLY DATA'!$A$11:$A$14577,'MONTHLY DATA'!$A194,'WEEKLY DATA'!$B$11:$B$14577,'MONTHLY DATA'!$B194)</f>
        <v>366.25</v>
      </c>
      <c r="AY194" s="211">
        <f t="shared" ref="AY194" si="592">AX194/AX193-1</f>
        <v>7.1297989031078535E-2</v>
      </c>
      <c r="AZ194" s="169">
        <f>AVERAGEIFS('WEEKLY DATA'!AZ$11:AZ$14577,'WEEKLY DATA'!$A$11:$A$14577,'MONTHLY DATA'!$A194,'WEEKLY DATA'!$B$11:$B$14577,'MONTHLY DATA'!$B194)</f>
        <v>335.625</v>
      </c>
      <c r="BA194" s="78">
        <f>AVERAGEIFS('WEEKLY DATA'!BA$11:BA$14577,'WEEKLY DATA'!$A$11:$A$14577,'MONTHLY DATA'!$A194,'WEEKLY DATA'!$B$11:$B$14577,'MONTHLY DATA'!$B194)</f>
        <v>345.625</v>
      </c>
      <c r="BB194" s="78">
        <f>AVERAGEIFS('WEEKLY DATA'!BB$11:BB$14577,'WEEKLY DATA'!$A$11:$A$14577,'MONTHLY DATA'!$A194,'WEEKLY DATA'!$B$11:$B$14577,'MONTHLY DATA'!$B194)</f>
        <v>340.625</v>
      </c>
      <c r="BC194" s="211">
        <f t="shared" ref="BC194" si="593">BB194/BB193-1</f>
        <v>3.8095238095238182E-2</v>
      </c>
      <c r="BD194" s="169">
        <f>AVERAGEIFS('WEEKLY DATA'!BD$11:BD$14577,'WEEKLY DATA'!$A$11:$A$14577,'MONTHLY DATA'!$A194,'WEEKLY DATA'!$B$11:$B$14577,'MONTHLY DATA'!$B194)</f>
        <v>303.125</v>
      </c>
      <c r="BE194" s="78">
        <f>AVERAGEIFS('WEEKLY DATA'!BE$11:BE$14577,'WEEKLY DATA'!$A$11:$A$14577,'MONTHLY DATA'!$A194,'WEEKLY DATA'!$B$11:$B$14577,'MONTHLY DATA'!$B194)</f>
        <v>313.125</v>
      </c>
      <c r="BF194" s="78">
        <f>AVERAGEIFS('WEEKLY DATA'!BF$11:BF$14577,'WEEKLY DATA'!$A$11:$A$14577,'MONTHLY DATA'!$A194,'WEEKLY DATA'!$B$11:$B$14577,'MONTHLY DATA'!$B194)</f>
        <v>308.125</v>
      </c>
      <c r="BG194" s="211">
        <f t="shared" ref="BG194" si="594">BF194/BF193-1</f>
        <v>5.3418803418803451E-2</v>
      </c>
      <c r="BH194" s="169">
        <f>AVERAGEIFS('WEEKLY DATA'!BH$11:BH$14577,'WEEKLY DATA'!$A$11:$A$14577,'MONTHLY DATA'!$A194,'WEEKLY DATA'!$B$11:$B$14577,'MONTHLY DATA'!$B194)</f>
        <v>375</v>
      </c>
      <c r="BI194" s="78">
        <f>AVERAGEIFS('WEEKLY DATA'!BI$11:BI$14577,'WEEKLY DATA'!$A$11:$A$14577,'MONTHLY DATA'!$A194,'WEEKLY DATA'!$B$11:$B$14577,'MONTHLY DATA'!$B194)</f>
        <v>385</v>
      </c>
      <c r="BJ194" s="78">
        <f>AVERAGEIFS('WEEKLY DATA'!BJ$11:BJ$14577,'WEEKLY DATA'!$A$11:$A$14577,'MONTHLY DATA'!$A194,'WEEKLY DATA'!$B$11:$B$14577,'MONTHLY DATA'!$B194)</f>
        <v>380</v>
      </c>
      <c r="BK194" s="211">
        <f t="shared" ref="BK194" si="595">BJ194/BJ193-1</f>
        <v>0</v>
      </c>
      <c r="BL194" s="169">
        <f>AVERAGEIFS('WEEKLY DATA'!BL$11:BL$14577,'WEEKLY DATA'!$A$11:$A$14577,'MONTHLY DATA'!$A194,'WEEKLY DATA'!$B$11:$B$14577,'MONTHLY DATA'!$B194)</f>
        <v>365.625</v>
      </c>
      <c r="BM194" s="78">
        <f>AVERAGEIFS('WEEKLY DATA'!BM$11:BM$14577,'WEEKLY DATA'!$A$11:$A$14577,'MONTHLY DATA'!$A194,'WEEKLY DATA'!$B$11:$B$14577,'MONTHLY DATA'!$B194)</f>
        <v>375.625</v>
      </c>
      <c r="BN194" s="78">
        <f>AVERAGEIFS('WEEKLY DATA'!BN$11:BN$14577,'WEEKLY DATA'!$A$11:$A$14577,'MONTHLY DATA'!$A194,'WEEKLY DATA'!$B$11:$B$14577,'MONTHLY DATA'!$B194)</f>
        <v>370.625</v>
      </c>
      <c r="BO194" s="211">
        <f t="shared" ref="BO194" si="596">BN194/BN193-1</f>
        <v>6.2724014336917655E-2</v>
      </c>
      <c r="BP194" s="78">
        <f>AVERAGEIFS('WEEKLY DATA'!BP$11:BP$14577,'WEEKLY DATA'!$A$11:$A$14577,'MONTHLY DATA'!$A194,'WEEKLY DATA'!$B$11:$B$14577,'MONTHLY DATA'!$B194)</f>
        <v>345.625</v>
      </c>
      <c r="BQ194" s="78">
        <f>AVERAGEIFS('WEEKLY DATA'!BQ$11:BQ$14577,'WEEKLY DATA'!$A$11:$A$14577,'MONTHLY DATA'!$A194,'WEEKLY DATA'!$B$11:$B$14577,'MONTHLY DATA'!$B194)</f>
        <v>355.625</v>
      </c>
      <c r="BR194" s="78">
        <f>AVERAGEIFS('WEEKLY DATA'!BR$11:BR$14577,'WEEKLY DATA'!$A$11:$A$14577,'MONTHLY DATA'!$A194,'WEEKLY DATA'!$B$11:$B$14577,'MONTHLY DATA'!$B194)</f>
        <v>350.625</v>
      </c>
      <c r="BS194" s="211">
        <f t="shared" ref="BS194" si="597">BR194/BR193-1</f>
        <v>1.7857142857142794E-3</v>
      </c>
      <c r="BT194" s="78">
        <f>AVERAGEIFS('WEEKLY DATA'!BT$11:BT$14577,'WEEKLY DATA'!$A$11:$A$14577,'MONTHLY DATA'!$A194,'WEEKLY DATA'!$B$11:$B$14577,'MONTHLY DATA'!$B194)</f>
        <v>314.375</v>
      </c>
      <c r="BU194" s="78">
        <f>AVERAGEIFS('WEEKLY DATA'!BU$11:BU$14577,'WEEKLY DATA'!$A$11:$A$14577,'MONTHLY DATA'!$A194,'WEEKLY DATA'!$B$11:$B$14577,'MONTHLY DATA'!$B194)</f>
        <v>324.375</v>
      </c>
      <c r="BV194" s="78">
        <f>AVERAGEIFS('WEEKLY DATA'!BV$11:BV$14577,'WEEKLY DATA'!$A$11:$A$14577,'MONTHLY DATA'!$A194,'WEEKLY DATA'!$B$11:$B$14577,'MONTHLY DATA'!$B194)</f>
        <v>319.375</v>
      </c>
      <c r="BW194" s="211">
        <f t="shared" ref="BW194" si="598">BV194/BV193-1</f>
        <v>3.8617886178861749E-2</v>
      </c>
      <c r="BX194" s="78">
        <f>AVERAGEIFS('WEEKLY DATA'!BX$11:BX$14577,'WEEKLY DATA'!$A$11:$A$14577,'MONTHLY DATA'!$A194,'WEEKLY DATA'!$B$11:$B$14577,'MONTHLY DATA'!$B194)</f>
        <v>343.75</v>
      </c>
      <c r="BY194" s="78">
        <f>AVERAGEIFS('WEEKLY DATA'!BY$11:BY$14577,'WEEKLY DATA'!$A$11:$A$14577,'MONTHLY DATA'!$A194,'WEEKLY DATA'!$B$11:$B$14577,'MONTHLY DATA'!$B194)</f>
        <v>353.75</v>
      </c>
      <c r="BZ194" s="78">
        <f>AVERAGEIFS('WEEKLY DATA'!BZ$11:BZ$14577,'WEEKLY DATA'!$A$11:$A$14577,'MONTHLY DATA'!$A194,'WEEKLY DATA'!$B$11:$B$14577,'MONTHLY DATA'!$B194)</f>
        <v>348.75</v>
      </c>
      <c r="CA194" s="211">
        <f t="shared" ref="CA194" si="599">BZ194/BZ193-1</f>
        <v>9.0415913200723175E-3</v>
      </c>
      <c r="CB194" s="78">
        <f>AVERAGEIFS('WEEKLY DATA'!CB$11:CB$14577,'WEEKLY DATA'!$A$11:$A$14577,'MONTHLY DATA'!$A194,'WEEKLY DATA'!$B$11:$B$14577,'MONTHLY DATA'!$B194)</f>
        <v>456.875</v>
      </c>
      <c r="CC194" s="78">
        <f>AVERAGEIFS('WEEKLY DATA'!CC$11:CC$14577,'WEEKLY DATA'!$A$11:$A$14577,'MONTHLY DATA'!$A194,'WEEKLY DATA'!$B$11:$B$14577,'MONTHLY DATA'!$B194)</f>
        <v>466.875</v>
      </c>
      <c r="CD194" s="78">
        <f>AVERAGEIFS('WEEKLY DATA'!CD$11:CD$14577,'WEEKLY DATA'!$A$11:$A$14577,'MONTHLY DATA'!$A194,'WEEKLY DATA'!$B$11:$B$14577,'MONTHLY DATA'!$B194)</f>
        <v>461.875</v>
      </c>
      <c r="CE194" s="211">
        <f t="shared" ref="CE194" si="600">CD194/CD193-1</f>
        <v>-6.7204301075268758E-3</v>
      </c>
      <c r="CF194" s="78">
        <f>AVERAGEIFS('WEEKLY DATA'!CF$11:CF$14577,'WEEKLY DATA'!$A$11:$A$14577,'MONTHLY DATA'!$A194,'WEEKLY DATA'!$B$11:$B$14577,'MONTHLY DATA'!$B194)</f>
        <v>351.875</v>
      </c>
      <c r="CG194" s="78">
        <f>AVERAGEIFS('WEEKLY DATA'!CG$11:CG$14577,'WEEKLY DATA'!$A$11:$A$14577,'MONTHLY DATA'!$A194,'WEEKLY DATA'!$B$11:$B$14577,'MONTHLY DATA'!$B194)</f>
        <v>361.875</v>
      </c>
      <c r="CH194" s="78">
        <f>AVERAGEIFS('WEEKLY DATA'!CH$11:CH$14577,'WEEKLY DATA'!$A$11:$A$14577,'MONTHLY DATA'!$A194,'WEEKLY DATA'!$B$11:$B$14577,'MONTHLY DATA'!$B194)</f>
        <v>356.875</v>
      </c>
      <c r="CI194" s="212">
        <f t="shared" ref="CI194" si="601">CH194/CH193-1</f>
        <v>1.9642857142857073E-2</v>
      </c>
      <c r="CJ194" s="78">
        <f>AVERAGEIFS('WEEKLY DATA'!CJ$11:CJ$14577,'WEEKLY DATA'!$A$11:$A$14577,'MONTHLY DATA'!$A194,'WEEKLY DATA'!$B$11:$B$14577,'MONTHLY DATA'!$B194)</f>
        <v>328.125</v>
      </c>
      <c r="CK194" s="78">
        <f>AVERAGEIFS('WEEKLY DATA'!CK$11:CK$14577,'WEEKLY DATA'!$A$11:$A$14577,'MONTHLY DATA'!$A194,'WEEKLY DATA'!$B$11:$B$14577,'MONTHLY DATA'!$B194)</f>
        <v>338.125</v>
      </c>
      <c r="CL194" s="78">
        <f>AVERAGEIFS('WEEKLY DATA'!CL$11:CL$14577,'WEEKLY DATA'!$A$11:$A$14577,'MONTHLY DATA'!$A194,'WEEKLY DATA'!$B$11:$B$14577,'MONTHLY DATA'!$B194)</f>
        <v>333.125</v>
      </c>
      <c r="CM194" s="211">
        <f t="shared" ref="CM194" si="602">CL194/CL193-1</f>
        <v>2.1072796934865856E-2</v>
      </c>
      <c r="CN194" s="78">
        <f>AVERAGEIFS('WEEKLY DATA'!CN$11:CN$14577,'WEEKLY DATA'!$A$11:$A$14577,'MONTHLY DATA'!$A194,'WEEKLY DATA'!$B$11:$B$14577,'MONTHLY DATA'!$B194)</f>
        <v>343.75</v>
      </c>
      <c r="CO194" s="78">
        <f>AVERAGEIFS('WEEKLY DATA'!CO$11:CO$14577,'WEEKLY DATA'!$A$11:$A$14577,'MONTHLY DATA'!$A194,'WEEKLY DATA'!$B$11:$B$14577,'MONTHLY DATA'!$B194)</f>
        <v>353.75</v>
      </c>
      <c r="CP194" s="78">
        <f>AVERAGEIFS('WEEKLY DATA'!CP$11:CP$14577,'WEEKLY DATA'!$A$11:$A$14577,'MONTHLY DATA'!$A194,'WEEKLY DATA'!$B$11:$B$14577,'MONTHLY DATA'!$B194)</f>
        <v>348.75</v>
      </c>
      <c r="CQ194" s="211">
        <f t="shared" ref="CQ194" si="603">CP194/CP193-1</f>
        <v>9.0415913200723175E-3</v>
      </c>
      <c r="CR194" s="78">
        <f>AVERAGEIFS('WEEKLY DATA'!CR$11:CR$14577,'WEEKLY DATA'!$A$11:$A$14577,'MONTHLY DATA'!$A194,'WEEKLY DATA'!$B$11:$B$14577,'MONTHLY DATA'!$B194)</f>
        <v>456.875</v>
      </c>
      <c r="CS194" s="78">
        <f>AVERAGEIFS('WEEKLY DATA'!CS$11:CS$14577,'WEEKLY DATA'!$A$11:$A$14577,'MONTHLY DATA'!$A194,'WEEKLY DATA'!$B$11:$B$14577,'MONTHLY DATA'!$B194)</f>
        <v>466.875</v>
      </c>
      <c r="CT194" s="78">
        <f>AVERAGEIFS('WEEKLY DATA'!CT$11:CT$14577,'WEEKLY DATA'!$A$11:$A$14577,'MONTHLY DATA'!$A194,'WEEKLY DATA'!$B$11:$B$14577,'MONTHLY DATA'!$B194)</f>
        <v>461.875</v>
      </c>
      <c r="CU194" s="212">
        <f t="shared" ref="CU194" si="604">CT194/CT193-1</f>
        <v>-6.7204301075268758E-3</v>
      </c>
      <c r="CV194" s="169">
        <f>AVERAGEIFS('WEEKLY DATA'!CV$11:CV$14577,'WEEKLY DATA'!$A$11:$A$14577,'MONTHLY DATA'!$A194,'WEEKLY DATA'!$B$11:$B$14577,'MONTHLY DATA'!$B194)</f>
        <v>368.125</v>
      </c>
      <c r="CW194" s="78">
        <f>AVERAGEIFS('WEEKLY DATA'!CW$11:CW$14577,'WEEKLY DATA'!$A$11:$A$14577,'MONTHLY DATA'!$A194,'WEEKLY DATA'!$B$11:$B$14577,'MONTHLY DATA'!$B194)</f>
        <v>378.125</v>
      </c>
      <c r="CX194" s="78">
        <f>AVERAGEIFS('WEEKLY DATA'!CX$11:CX$14577,'WEEKLY DATA'!$A$11:$A$14577,'MONTHLY DATA'!$A194,'WEEKLY DATA'!$B$11:$B$14577,'MONTHLY DATA'!$B194)</f>
        <v>373.125</v>
      </c>
      <c r="CY194" s="211">
        <f t="shared" ref="CY194" si="605">CX194/CX193-1</f>
        <v>8.445945945946054E-3</v>
      </c>
      <c r="CZ194" s="169">
        <f>AVERAGEIFS('WEEKLY DATA'!CZ$11:CZ$14577,'WEEKLY DATA'!$A$11:$A$14577,'MONTHLY DATA'!$A194,'WEEKLY DATA'!$B$11:$B$14577,'MONTHLY DATA'!$B194)</f>
        <v>352.5</v>
      </c>
      <c r="DA194" s="78">
        <f>AVERAGEIFS('WEEKLY DATA'!DA$11:DA$14577,'WEEKLY DATA'!$A$11:$A$14577,'MONTHLY DATA'!$A194,'WEEKLY DATA'!$B$11:$B$14577,'MONTHLY DATA'!$B194)</f>
        <v>362.5</v>
      </c>
      <c r="DB194" s="78">
        <f>AVERAGEIFS('WEEKLY DATA'!DB$11:DB$14577,'WEEKLY DATA'!$A$11:$A$14577,'MONTHLY DATA'!$A194,'WEEKLY DATA'!$B$11:$B$14577,'MONTHLY DATA'!$B194)</f>
        <v>357.5</v>
      </c>
      <c r="DC194" s="211">
        <f t="shared" ref="DC194" si="606">DB194/DB193-1</f>
        <v>3.8112522686025496E-2</v>
      </c>
      <c r="DD194" s="78">
        <f>AVERAGEIFS('WEEKLY DATA'!DD$11:DD$14577,'WEEKLY DATA'!$A$11:$A$14577,'MONTHLY DATA'!$A194,'WEEKLY DATA'!$B$11:$B$14577,'MONTHLY DATA'!$B194)</f>
        <v>342.5</v>
      </c>
      <c r="DE194" s="78">
        <f>AVERAGEIFS('WEEKLY DATA'!DE$11:DE$14577,'WEEKLY DATA'!$A$11:$A$14577,'MONTHLY DATA'!$A194,'WEEKLY DATA'!$B$11:$B$14577,'MONTHLY DATA'!$B194)</f>
        <v>352.5</v>
      </c>
      <c r="DF194" s="78">
        <f>AVERAGEIFS('WEEKLY DATA'!DF$11:DF$14577,'WEEKLY DATA'!$A$11:$A$14577,'MONTHLY DATA'!$A194,'WEEKLY DATA'!$B$11:$B$14577,'MONTHLY DATA'!$B194)</f>
        <v>347.5</v>
      </c>
      <c r="DG194" s="211">
        <f t="shared" ref="DG194" si="607">DF194/DF193-1</f>
        <v>5.4249547920433017E-3</v>
      </c>
      <c r="DH194" s="78">
        <f>AVERAGEIFS('WEEKLY DATA'!DH$11:DH$14577,'WEEKLY DATA'!$A$11:$A$14577,'MONTHLY DATA'!$A194,'WEEKLY DATA'!$B$11:$B$14577,'MONTHLY DATA'!$B194)</f>
        <v>471.875</v>
      </c>
      <c r="DI194" s="78">
        <f>AVERAGEIFS('WEEKLY DATA'!DI$11:DI$14577,'WEEKLY DATA'!$A$11:$A$14577,'MONTHLY DATA'!$A194,'WEEKLY DATA'!$B$11:$B$14577,'MONTHLY DATA'!$B194)</f>
        <v>481.875</v>
      </c>
      <c r="DJ194" s="78">
        <f>AVERAGEIFS('WEEKLY DATA'!DJ$11:DJ$14577,'WEEKLY DATA'!$A$11:$A$14577,'MONTHLY DATA'!$A194,'WEEKLY DATA'!$B$11:$B$14577,'MONTHLY DATA'!$B194)</f>
        <v>476.875</v>
      </c>
      <c r="DK194" s="211">
        <f t="shared" ref="DK194" si="608">DJ194/DJ193-1</f>
        <v>-6.5104166666666297E-3</v>
      </c>
      <c r="DL194" s="169">
        <f>AVERAGEIFS('WEEKLY DATA'!DL$11:DL$14577,'WEEKLY DATA'!$A$11:$A$14577,'MONTHLY DATA'!$A194,'WEEKLY DATA'!$B$11:$B$14577,'MONTHLY DATA'!$B194)</f>
        <v>325</v>
      </c>
      <c r="DM194" s="78">
        <f>AVERAGEIFS('WEEKLY DATA'!DM$11:DM$14577,'WEEKLY DATA'!$A$11:$A$14577,'MONTHLY DATA'!$A194,'WEEKLY DATA'!$B$11:$B$14577,'MONTHLY DATA'!$B194)</f>
        <v>335</v>
      </c>
      <c r="DN194" s="78">
        <f>AVERAGEIFS('WEEKLY DATA'!DN$11:DN$14577,'WEEKLY DATA'!$A$11:$A$14577,'MONTHLY DATA'!$A194,'WEEKLY DATA'!$B$11:$B$14577,'MONTHLY DATA'!$B194)</f>
        <v>330</v>
      </c>
      <c r="DO194" s="211">
        <f t="shared" ref="DO194" si="609">DN194/DN193-1</f>
        <v>5.7142857142857828E-3</v>
      </c>
      <c r="DP194" s="78">
        <f>AVERAGEIFS('WEEKLY DATA'!DP$11:DP$14577,'WEEKLY DATA'!$A$11:$A$14577,'MONTHLY DATA'!$A194,'WEEKLY DATA'!$B$11:$B$14577,'MONTHLY DATA'!$B194)</f>
        <v>318.125</v>
      </c>
      <c r="DQ194" s="78">
        <f>AVERAGEIFS('WEEKLY DATA'!DQ$11:DQ$14577,'WEEKLY DATA'!$A$11:$A$14577,'MONTHLY DATA'!$A194,'WEEKLY DATA'!$B$11:$B$14577,'MONTHLY DATA'!$B194)</f>
        <v>328.125</v>
      </c>
      <c r="DR194" s="78">
        <f>AVERAGEIFS('WEEKLY DATA'!DR$11:DR$14577,'WEEKLY DATA'!$A$11:$A$14577,'MONTHLY DATA'!$A194,'WEEKLY DATA'!$B$11:$B$14577,'MONTHLY DATA'!$B194)</f>
        <v>323.125</v>
      </c>
      <c r="DS194" s="211">
        <f t="shared" ref="DS194" si="610">DR194/DR193-1</f>
        <v>2.1739130434782705E-2</v>
      </c>
      <c r="DT194" s="78">
        <f>AVERAGEIFS('WEEKLY DATA'!DT$11:DT$14577,'WEEKLY DATA'!$A$11:$A$14577,'MONTHLY DATA'!$A194,'WEEKLY DATA'!$B$11:$B$14577,'MONTHLY DATA'!$B194)</f>
        <v>342.5</v>
      </c>
      <c r="DU194" s="78">
        <f>AVERAGEIFS('WEEKLY DATA'!DU$11:DU$14577,'WEEKLY DATA'!$A$11:$A$14577,'MONTHLY DATA'!$A194,'WEEKLY DATA'!$B$11:$B$14577,'MONTHLY DATA'!$B194)</f>
        <v>352.5</v>
      </c>
      <c r="DV194" s="78">
        <f>AVERAGEIFS('WEEKLY DATA'!DV$11:DV$14577,'WEEKLY DATA'!$A$11:$A$14577,'MONTHLY DATA'!$A194,'WEEKLY DATA'!$B$11:$B$14577,'MONTHLY DATA'!$B194)</f>
        <v>347.5</v>
      </c>
      <c r="DW194" s="211">
        <f t="shared" ref="DW194" si="611">DV194/DV193-1</f>
        <v>5.4249547920433017E-3</v>
      </c>
      <c r="DX194" s="78">
        <f>AVERAGEIFS('WEEKLY DATA'!DX$11:DX$14577,'WEEKLY DATA'!$A$11:$A$14577,'MONTHLY DATA'!$A194,'WEEKLY DATA'!$B$11:$B$14577,'MONTHLY DATA'!$B194)</f>
        <v>456.875</v>
      </c>
      <c r="DY194" s="78">
        <f>AVERAGEIFS('WEEKLY DATA'!DY$11:DY$14577,'WEEKLY DATA'!$A$11:$A$14577,'MONTHLY DATA'!$A194,'WEEKLY DATA'!$B$11:$B$14577,'MONTHLY DATA'!$B194)</f>
        <v>466.875</v>
      </c>
      <c r="DZ194" s="78">
        <f>AVERAGEIFS('WEEKLY DATA'!DZ$11:DZ$14577,'WEEKLY DATA'!$A$11:$A$14577,'MONTHLY DATA'!$A194,'WEEKLY DATA'!$B$11:$B$14577,'MONTHLY DATA'!$B194)</f>
        <v>461.875</v>
      </c>
      <c r="EA194" s="211">
        <f t="shared" ref="EA194" si="612">DZ194/DZ193-1</f>
        <v>-6.7204301075268758E-3</v>
      </c>
      <c r="EB194" s="78">
        <f>AVERAGEIFS('WEEKLY DATA'!EB$11:EB$14577,'WEEKLY DATA'!$A$11:$A$14577,'MONTHLY DATA'!$A194,'WEEKLY DATA'!$B$11:$B$14577,'MONTHLY DATA'!$B194)</f>
        <v>372.5</v>
      </c>
      <c r="EC194" s="78">
        <f>AVERAGEIFS('WEEKLY DATA'!EC$11:EC$14577,'WEEKLY DATA'!$A$11:$A$14577,'MONTHLY DATA'!$A194,'WEEKLY DATA'!$B$11:$B$14577,'MONTHLY DATA'!$B194)</f>
        <v>382.5</v>
      </c>
      <c r="ED194" s="78">
        <f>AVERAGEIFS('WEEKLY DATA'!ED$11:ED$14577,'WEEKLY DATA'!$A$11:$A$14577,'MONTHLY DATA'!$A194,'WEEKLY DATA'!$B$11:$B$14577,'MONTHLY DATA'!$B194)</f>
        <v>377.5</v>
      </c>
      <c r="EE194" s="211">
        <f t="shared" si="381"/>
        <v>1.3422818791946289E-2</v>
      </c>
      <c r="EF194" s="169">
        <f>AVERAGEIFS('WEEKLY DATA'!EF$11:EF$14577,'WEEKLY DATA'!$A$11:$A$14577,'MONTHLY DATA'!$A194,'WEEKLY DATA'!$B$11:$B$14577,'MONTHLY DATA'!$B194)</f>
        <v>346.875</v>
      </c>
      <c r="EG194" s="78">
        <f>AVERAGEIFS('WEEKLY DATA'!EG$11:EG$14577,'WEEKLY DATA'!$A$11:$A$14577,'MONTHLY DATA'!$A194,'WEEKLY DATA'!$B$11:$B$14577,'MONTHLY DATA'!$B194)</f>
        <v>356.875</v>
      </c>
      <c r="EH194" s="78">
        <f>AVERAGEIFS('WEEKLY DATA'!EH$11:EH$14577,'WEEKLY DATA'!$A$11:$A$14577,'MONTHLY DATA'!$A194,'WEEKLY DATA'!$B$11:$B$14577,'MONTHLY DATA'!$B194)</f>
        <v>351.875</v>
      </c>
      <c r="EI194" s="211">
        <f t="shared" ref="EI194" si="613">EH194/EH193-1</f>
        <v>4.6468401486988942E-2</v>
      </c>
      <c r="EJ194" s="78">
        <f>AVERAGEIFS('WEEKLY DATA'!EJ$11:EJ$14577,'WEEKLY DATA'!$A$11:$A$14577,'MONTHLY DATA'!$A194,'WEEKLY DATA'!$B$11:$B$14577,'MONTHLY DATA'!$B194)</f>
        <v>338.75</v>
      </c>
      <c r="EK194" s="78">
        <f>AVERAGEIFS('WEEKLY DATA'!EK$11:EK$14577,'WEEKLY DATA'!$A$11:$A$14577,'MONTHLY DATA'!$A194,'WEEKLY DATA'!$B$11:$B$14577,'MONTHLY DATA'!$B194)</f>
        <v>348.75</v>
      </c>
      <c r="EL194" s="78">
        <f>AVERAGEIFS('WEEKLY DATA'!EL$11:EL$14577,'WEEKLY DATA'!$A$11:$A$14577,'MONTHLY DATA'!$A194,'WEEKLY DATA'!$B$11:$B$14577,'MONTHLY DATA'!$B194)</f>
        <v>343.75</v>
      </c>
      <c r="EM194" s="211">
        <f t="shared" ref="EM194" si="614">EL194/EL193-1</f>
        <v>9.1743119266054496E-3</v>
      </c>
      <c r="EN194" s="78">
        <f>AVERAGEIFS('WEEKLY DATA'!EN$11:EN$14577,'WEEKLY DATA'!$A$11:$A$14577,'MONTHLY DATA'!$A194,'WEEKLY DATA'!$B$11:$B$14577,'MONTHLY DATA'!$B194)</f>
        <v>501.875</v>
      </c>
      <c r="EO194" s="78">
        <f>AVERAGEIFS('WEEKLY DATA'!EO$11:EO$14577,'WEEKLY DATA'!$A$11:$A$14577,'MONTHLY DATA'!$A194,'WEEKLY DATA'!$B$11:$B$14577,'MONTHLY DATA'!$B194)</f>
        <v>511.875</v>
      </c>
      <c r="EP194" s="78">
        <f>AVERAGEIFS('WEEKLY DATA'!EP$11:EP$14577,'WEEKLY DATA'!$A$11:$A$14577,'MONTHLY DATA'!$A194,'WEEKLY DATA'!$B$11:$B$14577,'MONTHLY DATA'!$B194)</f>
        <v>506.875</v>
      </c>
      <c r="EQ194" s="211">
        <f t="shared" ref="EQ194" si="615">EP194/EP193-1</f>
        <v>-6.1274509803921351E-3</v>
      </c>
      <c r="ER194" s="78">
        <f>AVERAGEIFS('WEEKLY DATA'!ER$11:ER$14577,'WEEKLY DATA'!$A$11:$A$14577,'MONTHLY DATA'!$A194,'WEEKLY DATA'!$B$11:$B$14577,'MONTHLY DATA'!$B194)</f>
        <v>318.125</v>
      </c>
      <c r="ES194" s="78">
        <f>AVERAGEIFS('WEEKLY DATA'!ES$11:ES$14577,'WEEKLY DATA'!$A$11:$A$14577,'MONTHLY DATA'!$A194,'WEEKLY DATA'!$B$11:$B$14577,'MONTHLY DATA'!$B194)</f>
        <v>328.125</v>
      </c>
      <c r="ET194" s="78">
        <f>AVERAGEIFS('WEEKLY DATA'!ET$11:ET$14577,'WEEKLY DATA'!$A$11:$A$14577,'MONTHLY DATA'!$A194,'WEEKLY DATA'!$B$11:$B$14577,'MONTHLY DATA'!$B194)</f>
        <v>323.125</v>
      </c>
      <c r="EU194" s="211">
        <f t="shared" ref="EU194" si="616">ET194/ET193-1</f>
        <v>0</v>
      </c>
      <c r="EV194" s="78">
        <f>AVERAGEIFS('WEEKLY DATA'!EV$11:EV$14577,'WEEKLY DATA'!$A$11:$A$14577,'MONTHLY DATA'!$A194,'WEEKLY DATA'!$B$11:$B$14577,'MONTHLY DATA'!$B194)</f>
        <v>323.125</v>
      </c>
      <c r="EW194" s="78">
        <f>AVERAGEIFS('WEEKLY DATA'!EW$11:EW$14577,'WEEKLY DATA'!$A$11:$A$14577,'MONTHLY DATA'!$A194,'WEEKLY DATA'!$B$11:$B$14577,'MONTHLY DATA'!$B194)</f>
        <v>333.125</v>
      </c>
      <c r="EX194" s="78">
        <f>AVERAGEIFS('WEEKLY DATA'!EX$11:EX$14577,'WEEKLY DATA'!$A$11:$A$14577,'MONTHLY DATA'!$A194,'WEEKLY DATA'!$B$11:$B$14577,'MONTHLY DATA'!$B194)</f>
        <v>328.125</v>
      </c>
      <c r="EY194" s="211">
        <f t="shared" ref="EY194" si="617">EX194/EX193-1</f>
        <v>-1.1299435028248594E-2</v>
      </c>
      <c r="EZ194" s="78">
        <f>AVERAGEIFS('WEEKLY DATA'!EZ$11:EZ$14577,'WEEKLY DATA'!$A$11:$A$14577,'MONTHLY DATA'!$A194,'WEEKLY DATA'!$B$11:$B$14577,'MONTHLY DATA'!$B194)</f>
        <v>338.75</v>
      </c>
      <c r="FA194" s="78">
        <f>AVERAGEIFS('WEEKLY DATA'!FA$11:FA$14577,'WEEKLY DATA'!$A$11:$A$14577,'MONTHLY DATA'!$A194,'WEEKLY DATA'!$B$11:$B$14577,'MONTHLY DATA'!$B194)</f>
        <v>348.75</v>
      </c>
      <c r="FB194" s="78">
        <f>AVERAGEIFS('WEEKLY DATA'!FB$11:FB$14577,'WEEKLY DATA'!$A$11:$A$14577,'MONTHLY DATA'!$A194,'WEEKLY DATA'!$B$11:$B$14577,'MONTHLY DATA'!$B194)</f>
        <v>343.75</v>
      </c>
      <c r="FC194" s="211">
        <f t="shared" ref="FC194" si="618">FB194/FB193-1</f>
        <v>9.1743119266054496E-3</v>
      </c>
      <c r="FD194" s="78">
        <f>AVERAGEIFS('WEEKLY DATA'!FD$11:FD$14577,'WEEKLY DATA'!$A$11:$A$14577,'MONTHLY DATA'!$A194,'WEEKLY DATA'!$B$11:$B$14577,'MONTHLY DATA'!$B194)</f>
        <v>382.5</v>
      </c>
      <c r="FE194" s="78">
        <f>AVERAGEIFS('WEEKLY DATA'!FE$11:FE$14577,'WEEKLY DATA'!$A$11:$A$14577,'MONTHLY DATA'!$A194,'WEEKLY DATA'!$B$11:$B$14577,'MONTHLY DATA'!$B194)</f>
        <v>392.5</v>
      </c>
      <c r="FF194" s="78">
        <f>AVERAGEIFS('WEEKLY DATA'!FF$11:FF$14577,'WEEKLY DATA'!$A$11:$A$14577,'MONTHLY DATA'!$A194,'WEEKLY DATA'!$B$11:$B$14577,'MONTHLY DATA'!$B194)</f>
        <v>387.5</v>
      </c>
      <c r="FG194" s="211">
        <f t="shared" ref="FG194" si="619">FF194/FF193-1</f>
        <v>6.4935064935065512E-3</v>
      </c>
      <c r="FH194" s="78">
        <f>AVERAGEIFS('WEEKLY DATA'!FH$11:FH$14577,'WEEKLY DATA'!$A$11:$A$14577,'MONTHLY DATA'!$A194,'WEEKLY DATA'!$B$11:$B$14577,'MONTHLY DATA'!$B194)</f>
        <v>342.5</v>
      </c>
      <c r="FI194" s="78">
        <f>AVERAGEIFS('WEEKLY DATA'!FI$11:FI$14577,'WEEKLY DATA'!$A$11:$A$14577,'MONTHLY DATA'!$A194,'WEEKLY DATA'!$B$11:$B$14577,'MONTHLY DATA'!$B194)</f>
        <v>352.5</v>
      </c>
      <c r="FJ194" s="78">
        <f>AVERAGEIFS('WEEKLY DATA'!FJ$11:FJ$14577,'WEEKLY DATA'!$A$11:$A$14577,'MONTHLY DATA'!$A194,'WEEKLY DATA'!$B$11:$B$14577,'MONTHLY DATA'!$B194)</f>
        <v>347.5</v>
      </c>
      <c r="FK194" s="211">
        <f t="shared" ref="FK194" si="620">FJ194/FJ193-1</f>
        <v>-7.1428571428571175E-3</v>
      </c>
      <c r="FL194" s="169">
        <f>AVERAGEIFS('WEEKLY DATA'!FL$11:FL$14577,'WEEKLY DATA'!$A$11:$A$14577,'MONTHLY DATA'!$A194,'WEEKLY DATA'!$B$11:$B$14577,'MONTHLY DATA'!$B194)</f>
        <v>356.25</v>
      </c>
      <c r="FM194" s="78">
        <f>AVERAGEIFS('WEEKLY DATA'!FM$11:FM$14577,'WEEKLY DATA'!$A$11:$A$14577,'MONTHLY DATA'!$A194,'WEEKLY DATA'!$B$11:$B$14577,'MONTHLY DATA'!$B194)</f>
        <v>366.25</v>
      </c>
      <c r="FN194" s="78">
        <f>AVERAGEIFS('WEEKLY DATA'!FN$11:FN$14577,'WEEKLY DATA'!$A$11:$A$14577,'MONTHLY DATA'!$A194,'WEEKLY DATA'!$B$11:$B$14577,'MONTHLY DATA'!$B194)</f>
        <v>361.25</v>
      </c>
      <c r="FO194" s="211">
        <f t="shared" ref="FO194" si="621">FN194/FN193-1</f>
        <v>3.4722222222223209E-3</v>
      </c>
      <c r="FP194" s="78"/>
      <c r="FQ194" s="132"/>
      <c r="FR194" s="79"/>
      <c r="FS194" s="155"/>
      <c r="FT194" s="169">
        <f>AVERAGEIFS('WEEKLY DATA'!FT$11:FT$14577,'WEEKLY DATA'!$A$11:$A$14577,'MONTHLY DATA'!$A194,'WEEKLY DATA'!$B$11:$B$14577,'MONTHLY DATA'!$B194)</f>
        <v>489.375</v>
      </c>
      <c r="FU194" s="78">
        <f>AVERAGEIFS('WEEKLY DATA'!FU$11:FU$14577,'WEEKLY DATA'!$A$11:$A$14577,'MONTHLY DATA'!$A194,'WEEKLY DATA'!$B$11:$B$14577,'MONTHLY DATA'!$B194)</f>
        <v>499.375</v>
      </c>
      <c r="FV194" s="78">
        <f>AVERAGEIFS('WEEKLY DATA'!FV$11:FV$14577,'WEEKLY DATA'!$A$11:$A$14577,'MONTHLY DATA'!$A194,'WEEKLY DATA'!$B$11:$B$14577,'MONTHLY DATA'!$B194)</f>
        <v>494.375</v>
      </c>
      <c r="FW194" s="211">
        <f t="shared" ref="FW194" si="622">FV194/FV193-1</f>
        <v>-2.5220680958385477E-3</v>
      </c>
      <c r="FX194" s="169">
        <f>AVERAGEIFS('WEEKLY DATA'!FX$11:FX$14577,'WEEKLY DATA'!$A$11:$A$14577,'MONTHLY DATA'!$A194,'WEEKLY DATA'!$B$11:$B$14577,'MONTHLY DATA'!$B194)</f>
        <v>376.25</v>
      </c>
      <c r="FY194" s="78">
        <f>AVERAGEIFS('WEEKLY DATA'!FY$11:FY$14577,'WEEKLY DATA'!$A$11:$A$14577,'MONTHLY DATA'!$A194,'WEEKLY DATA'!$B$11:$B$14577,'MONTHLY DATA'!$B194)</f>
        <v>386.25</v>
      </c>
      <c r="FZ194" s="78">
        <f>AVERAGEIFS('WEEKLY DATA'!FZ$11:FZ$14577,'WEEKLY DATA'!$A$11:$A$14577,'MONTHLY DATA'!$A194,'WEEKLY DATA'!$B$11:$B$14577,'MONTHLY DATA'!$B194)</f>
        <v>381.25</v>
      </c>
      <c r="GA194" s="211">
        <f t="shared" ref="GA194" si="623">FZ194/FZ193-1</f>
        <v>-3.6334913112164302E-2</v>
      </c>
      <c r="GB194" s="169">
        <f>AVERAGEIFS('WEEKLY DATA'!GB$11:GB$14577,'WEEKLY DATA'!$A$11:$A$14577,'MONTHLY DATA'!$A194,'WEEKLY DATA'!$B$11:$B$14577,'MONTHLY DATA'!$B194)</f>
        <v>458.125</v>
      </c>
      <c r="GC194" s="78">
        <f>AVERAGEIFS('WEEKLY DATA'!GC$11:GC$14577,'WEEKLY DATA'!$A$11:$A$14577,'MONTHLY DATA'!$A194,'WEEKLY DATA'!$B$11:$B$14577,'MONTHLY DATA'!$B194)</f>
        <v>468.125</v>
      </c>
      <c r="GD194" s="78">
        <f>AVERAGEIFS('WEEKLY DATA'!GD$11:GD$14577,'WEEKLY DATA'!$A$11:$A$14577,'MONTHLY DATA'!$A194,'WEEKLY DATA'!$B$11:$B$14577,'MONTHLY DATA'!$B194)</f>
        <v>463.125</v>
      </c>
      <c r="GE194" s="211">
        <f t="shared" ref="GE194" si="624">GD194/GD193-1</f>
        <v>6.7934782608696231E-3</v>
      </c>
      <c r="GF194" s="169">
        <f>AVERAGEIFS('WEEKLY DATA'!GF$11:GF$14577,'WEEKLY DATA'!$A$11:$A$14577,'MONTHLY DATA'!$A194,'WEEKLY DATA'!$B$11:$B$14577,'MONTHLY DATA'!$B194)</f>
        <v>442.5</v>
      </c>
      <c r="GG194" s="78">
        <f>AVERAGEIFS('WEEKLY DATA'!GG$11:GG$14577,'WEEKLY DATA'!$A$11:$A$14577,'MONTHLY DATA'!$A194,'WEEKLY DATA'!$B$11:$B$14577,'MONTHLY DATA'!$B194)</f>
        <v>452.5</v>
      </c>
      <c r="GH194" s="78">
        <f>AVERAGEIFS('WEEKLY DATA'!GH$11:GH$14577,'WEEKLY DATA'!$A$11:$A$14577,'MONTHLY DATA'!$A194,'WEEKLY DATA'!$B$11:$B$14577,'MONTHLY DATA'!$B194)</f>
        <v>447.5</v>
      </c>
      <c r="GI194" s="211">
        <f t="shared" ref="GI194" si="625">GH194/GH193-1</f>
        <v>3.0215827338129442E-2</v>
      </c>
      <c r="GJ194" s="169">
        <f>AVERAGEIFS('WEEKLY DATA'!GJ$11:GJ$14577,'WEEKLY DATA'!$A$11:$A$14577,'MONTHLY DATA'!$A194,'WEEKLY DATA'!$B$11:$B$14577,'MONTHLY DATA'!$B194)</f>
        <v>352.5</v>
      </c>
      <c r="GK194" s="78">
        <f>AVERAGEIFS('WEEKLY DATA'!GK$11:GK$14577,'WEEKLY DATA'!$A$11:$A$14577,'MONTHLY DATA'!$A194,'WEEKLY DATA'!$B$11:$B$14577,'MONTHLY DATA'!$B194)</f>
        <v>362.5</v>
      </c>
      <c r="GL194" s="78">
        <f>AVERAGEIFS('WEEKLY DATA'!GL$11:GL$14577,'WEEKLY DATA'!$A$11:$A$14577,'MONTHLY DATA'!$A194,'WEEKLY DATA'!$B$11:$B$14577,'MONTHLY DATA'!$B194)</f>
        <v>357.5</v>
      </c>
      <c r="GM194" s="211">
        <f t="shared" ref="GM194" si="626">GL194/GL193-1</f>
        <v>5.2724077328647478E-3</v>
      </c>
      <c r="GN194" s="169">
        <f>AVERAGEIFS('WEEKLY DATA'!GN$11:GN$14577,'WEEKLY DATA'!$A$11:$A$14577,'MONTHLY DATA'!$A194,'WEEKLY DATA'!$B$11:$B$14577,'MONTHLY DATA'!$B194)</f>
        <v>561.875</v>
      </c>
      <c r="GO194" s="78">
        <f>AVERAGEIFS('WEEKLY DATA'!GO$11:GO$14577,'WEEKLY DATA'!$A$11:$A$14577,'MONTHLY DATA'!$A194,'WEEKLY DATA'!$B$11:$B$14577,'MONTHLY DATA'!$B194)</f>
        <v>571.875</v>
      </c>
      <c r="GP194" s="78">
        <f>AVERAGEIFS('WEEKLY DATA'!GP$11:GP$14577,'WEEKLY DATA'!$A$11:$A$14577,'MONTHLY DATA'!$A194,'WEEKLY DATA'!$B$11:$B$14577,'MONTHLY DATA'!$B194)</f>
        <v>566.875</v>
      </c>
      <c r="GQ194" s="211">
        <f t="shared" ref="GQ194" si="627">GP194/GP193-1</f>
        <v>-5.482456140350922E-3</v>
      </c>
      <c r="GR194" s="78"/>
    </row>
    <row r="195" spans="1:201" ht="15.75" x14ac:dyDescent="0.25">
      <c r="A195">
        <f t="shared" si="106"/>
        <v>5</v>
      </c>
      <c r="B195">
        <f t="shared" si="107"/>
        <v>2025</v>
      </c>
      <c r="C195" s="86">
        <v>45778</v>
      </c>
      <c r="D195" s="78">
        <f>AVERAGEIFS('WEEKLY DATA'!D$11:D$14577,'WEEKLY DATA'!$A$11:$A$14577,'MONTHLY DATA'!$A195,'WEEKLY DATA'!$B$11:$B$14577,'MONTHLY DATA'!$B195)</f>
        <v>387.5</v>
      </c>
      <c r="E195" s="78">
        <f>AVERAGEIFS('WEEKLY DATA'!E$11:E$14577,'WEEKLY DATA'!$A$11:$A$14577,'MONTHLY DATA'!$A195,'WEEKLY DATA'!$B$11:$B$14577,'MONTHLY DATA'!$B195)</f>
        <v>397.5</v>
      </c>
      <c r="F195" s="78">
        <f>AVERAGEIFS('WEEKLY DATA'!F$11:F$14577,'WEEKLY DATA'!$A$11:$A$14577,'MONTHLY DATA'!$A195,'WEEKLY DATA'!$B$11:$B$14577,'MONTHLY DATA'!$B195)</f>
        <v>392.5</v>
      </c>
      <c r="G195" s="211">
        <f t="shared" ref="G195" si="628">F195/F194-1</f>
        <v>-7.89889415481837E-3</v>
      </c>
      <c r="H195" s="169">
        <f>AVERAGEIFS('WEEKLY DATA'!H$11:H$14577,'WEEKLY DATA'!$A$11:$A$14577,'MONTHLY DATA'!$A195,'WEEKLY DATA'!$B$11:$B$14577,'MONTHLY DATA'!$B195)</f>
        <v>367.5</v>
      </c>
      <c r="I195" s="78">
        <f>AVERAGEIFS('WEEKLY DATA'!I$11:I$14577,'WEEKLY DATA'!$A$11:$A$14577,'MONTHLY DATA'!$A195,'WEEKLY DATA'!$B$11:$B$14577,'MONTHLY DATA'!$B195)</f>
        <v>377.5</v>
      </c>
      <c r="J195" s="78">
        <f>AVERAGEIFS('WEEKLY DATA'!J$11:J$14577,'WEEKLY DATA'!$A$11:$A$14577,'MONTHLY DATA'!$A195,'WEEKLY DATA'!$B$11:$B$14577,'MONTHLY DATA'!$B195)</f>
        <v>372.5</v>
      </c>
      <c r="K195" s="211">
        <f t="shared" ref="K195" si="629">J195/J194-1</f>
        <v>-8.3194675540765317E-3</v>
      </c>
      <c r="L195" s="169">
        <f>AVERAGEIFS('WEEKLY DATA'!L$11:L$14577,'WEEKLY DATA'!$A$11:$A$14577,'MONTHLY DATA'!$A195,'WEEKLY DATA'!$B$11:$B$14577,'MONTHLY DATA'!$B195)</f>
        <v>410</v>
      </c>
      <c r="M195" s="78">
        <f>AVERAGEIFS('WEEKLY DATA'!M$11:M$14577,'WEEKLY DATA'!$A$11:$A$14577,'MONTHLY DATA'!$A195,'WEEKLY DATA'!$B$11:$B$14577,'MONTHLY DATA'!$B195)</f>
        <v>420</v>
      </c>
      <c r="N195" s="78">
        <f>AVERAGEIFS('WEEKLY DATA'!N$11:N$14577,'WEEKLY DATA'!$A$11:$A$14577,'MONTHLY DATA'!$A195,'WEEKLY DATA'!$B$11:$B$14577,'MONTHLY DATA'!$B195)</f>
        <v>415</v>
      </c>
      <c r="O195" s="211">
        <f t="shared" ref="O195" si="630">N195/N194-1</f>
        <v>1.2195121951219523E-2</v>
      </c>
      <c r="P195" s="169">
        <f>AVERAGEIFS('WEEKLY DATA'!P$11:P$14577,'WEEKLY DATA'!$A$11:$A$14577,'MONTHLY DATA'!$A195,'WEEKLY DATA'!$B$11:$B$14577,'MONTHLY DATA'!$B195)</f>
        <v>401.25</v>
      </c>
      <c r="Q195" s="78">
        <f>AVERAGEIFS('WEEKLY DATA'!Q$11:Q$14577,'WEEKLY DATA'!$A$11:$A$14577,'MONTHLY DATA'!$A195,'WEEKLY DATA'!$B$11:$B$14577,'MONTHLY DATA'!$B195)</f>
        <v>411.25</v>
      </c>
      <c r="R195" s="78">
        <f>AVERAGEIFS('WEEKLY DATA'!R$11:R$14577,'WEEKLY DATA'!$A$11:$A$14577,'MONTHLY DATA'!$A195,'WEEKLY DATA'!$B$11:$B$14577,'MONTHLY DATA'!$B195)</f>
        <v>406.25</v>
      </c>
      <c r="S195" s="211">
        <f t="shared" ref="S195" si="631">R195/R194-1</f>
        <v>0</v>
      </c>
      <c r="T195" s="169">
        <f>AVERAGEIFS('WEEKLY DATA'!T$11:T$14577,'WEEKLY DATA'!$A$11:$A$14577,'MONTHLY DATA'!$A195,'WEEKLY DATA'!$B$11:$B$14577,'MONTHLY DATA'!$B195)</f>
        <v>342.5</v>
      </c>
      <c r="U195" s="78">
        <f>AVERAGEIFS('WEEKLY DATA'!U$11:U$14577,'WEEKLY DATA'!$A$11:$A$14577,'MONTHLY DATA'!$A195,'WEEKLY DATA'!$B$11:$B$14577,'MONTHLY DATA'!$B195)</f>
        <v>352.5</v>
      </c>
      <c r="V195" s="78">
        <f>AVERAGEIFS('WEEKLY DATA'!V$11:V$14577,'WEEKLY DATA'!$A$11:$A$14577,'MONTHLY DATA'!$A195,'WEEKLY DATA'!$B$11:$B$14577,'MONTHLY DATA'!$B195)</f>
        <v>347.5</v>
      </c>
      <c r="W195" s="211">
        <f t="shared" ref="W195" si="632">V195/V194-1</f>
        <v>-2.1126760563380254E-2</v>
      </c>
      <c r="X195" s="169">
        <f>AVERAGEIFS('WEEKLY DATA'!X$11:X$14577,'WEEKLY DATA'!$A$11:$A$14577,'MONTHLY DATA'!$A195,'WEEKLY DATA'!$B$11:$B$14577,'MONTHLY DATA'!$B195)</f>
        <v>327.5</v>
      </c>
      <c r="Y195" s="78">
        <f>AVERAGEIFS('WEEKLY DATA'!Y$11:Y$14577,'WEEKLY DATA'!$A$11:$A$14577,'MONTHLY DATA'!$A195,'WEEKLY DATA'!$B$11:$B$14577,'MONTHLY DATA'!$B195)</f>
        <v>337.5</v>
      </c>
      <c r="Z195" s="78">
        <f>AVERAGEIFS('WEEKLY DATA'!Z$11:Z$14577,'WEEKLY DATA'!$A$11:$A$14577,'MONTHLY DATA'!$A195,'WEEKLY DATA'!$B$11:$B$14577,'MONTHLY DATA'!$B195)</f>
        <v>332.5</v>
      </c>
      <c r="AA195" s="211">
        <f t="shared" ref="AA195" si="633">Z195/Z194-1</f>
        <v>-1.8761726078799779E-3</v>
      </c>
      <c r="AB195" s="169">
        <f>AVERAGEIFS('WEEKLY DATA'!AB$11:AB$14577,'WEEKLY DATA'!$A$11:$A$14577,'MONTHLY DATA'!$A195,'WEEKLY DATA'!$B$11:$B$14577,'MONTHLY DATA'!$B195)</f>
        <v>390</v>
      </c>
      <c r="AC195" s="78">
        <f>AVERAGEIFS('WEEKLY DATA'!AC$11:AC$14577,'WEEKLY DATA'!$A$11:$A$14577,'MONTHLY DATA'!$A195,'WEEKLY DATA'!$B$11:$B$14577,'MONTHLY DATA'!$B195)</f>
        <v>400</v>
      </c>
      <c r="AD195" s="78">
        <f>AVERAGEIFS('WEEKLY DATA'!AD$11:AD$14577,'WEEKLY DATA'!$A$11:$A$14577,'MONTHLY DATA'!$A195,'WEEKLY DATA'!$B$11:$B$14577,'MONTHLY DATA'!$B195)</f>
        <v>395</v>
      </c>
      <c r="AE195" s="211">
        <f t="shared" ref="AE195" si="634">AD195/AD194-1</f>
        <v>1.2820512820512775E-2</v>
      </c>
      <c r="AF195" s="169">
        <f>AVERAGEIFS('WEEKLY DATA'!AF$11:AF$14577,'WEEKLY DATA'!$A$11:$A$14577,'MONTHLY DATA'!$A195,'WEEKLY DATA'!$B$11:$B$14577,'MONTHLY DATA'!$B195)</f>
        <v>352.5</v>
      </c>
      <c r="AG195" s="78">
        <f>AVERAGEIFS('WEEKLY DATA'!AG$11:AG$14577,'WEEKLY DATA'!$A$11:$A$14577,'MONTHLY DATA'!$A195,'WEEKLY DATA'!$B$11:$B$14577,'MONTHLY DATA'!$B195)</f>
        <v>362.5</v>
      </c>
      <c r="AH195" s="78">
        <f>AVERAGEIFS('WEEKLY DATA'!AH$11:AH$14577,'WEEKLY DATA'!$A$11:$A$14577,'MONTHLY DATA'!$A195,'WEEKLY DATA'!$B$11:$B$14577,'MONTHLY DATA'!$B195)</f>
        <v>357.5</v>
      </c>
      <c r="AI195" s="211">
        <f t="shared" ref="AI195" si="635">AH195/AH194-1</f>
        <v>-2.2222222222222254E-2</v>
      </c>
      <c r="AJ195" s="169">
        <f>AVERAGEIFS('WEEKLY DATA'!AJ$11:AJ$14577,'WEEKLY DATA'!$A$11:$A$14577,'MONTHLY DATA'!$A195,'WEEKLY DATA'!$B$11:$B$14577,'MONTHLY DATA'!$B195)</f>
        <v>333.75</v>
      </c>
      <c r="AK195" s="78">
        <f>AVERAGEIFS('WEEKLY DATA'!AK$11:AK$14577,'WEEKLY DATA'!$A$11:$A$14577,'MONTHLY DATA'!$A195,'WEEKLY DATA'!$B$11:$B$14577,'MONTHLY DATA'!$B195)</f>
        <v>343.75</v>
      </c>
      <c r="AL195" s="78">
        <f>AVERAGEIFS('WEEKLY DATA'!AL$11:AL$14577,'WEEKLY DATA'!$A$11:$A$14577,'MONTHLY DATA'!$A195,'WEEKLY DATA'!$B$11:$B$14577,'MONTHLY DATA'!$B195)</f>
        <v>338.75</v>
      </c>
      <c r="AM195" s="212">
        <f t="shared" ref="AM195" si="636">AL195/AL194-1</f>
        <v>-3.214285714285714E-2</v>
      </c>
      <c r="AN195" s="169">
        <f>AVERAGEIFS('WEEKLY DATA'!AN$11:AN$14577,'WEEKLY DATA'!$A$11:$A$14577,'MONTHLY DATA'!$A195,'WEEKLY DATA'!$B$11:$B$14577,'MONTHLY DATA'!$B195)</f>
        <v>326.25</v>
      </c>
      <c r="AO195" s="78">
        <f>AVERAGEIFS('WEEKLY DATA'!AO$11:AO$14577,'WEEKLY DATA'!$A$11:$A$14577,'MONTHLY DATA'!$A195,'WEEKLY DATA'!$B$11:$B$14577,'MONTHLY DATA'!$B195)</f>
        <v>336.25</v>
      </c>
      <c r="AP195" s="78">
        <f>AVERAGEIFS('WEEKLY DATA'!AP$11:AP$14577,'WEEKLY DATA'!$A$11:$A$14577,'MONTHLY DATA'!$A195,'WEEKLY DATA'!$B$11:$B$14577,'MONTHLY DATA'!$B195)</f>
        <v>331.25</v>
      </c>
      <c r="AQ195" s="211">
        <f t="shared" ref="AQ195" si="637">AP195/AP194-1</f>
        <v>-5.6285178236398226E-3</v>
      </c>
      <c r="AR195" s="169">
        <f>AVERAGEIFS('WEEKLY DATA'!AR$11:AR$14577,'WEEKLY DATA'!$A$11:$A$14577,'MONTHLY DATA'!$A195,'WEEKLY DATA'!$B$11:$B$14577,'MONTHLY DATA'!$B195)</f>
        <v>405</v>
      </c>
      <c r="AS195" s="78">
        <f>AVERAGEIFS('WEEKLY DATA'!AS$11:AS$14577,'WEEKLY DATA'!$A$11:$A$14577,'MONTHLY DATA'!$A195,'WEEKLY DATA'!$B$11:$B$14577,'MONTHLY DATA'!$B195)</f>
        <v>415</v>
      </c>
      <c r="AT195" s="78">
        <f>AVERAGEIFS('WEEKLY DATA'!AT$11:AT$14577,'WEEKLY DATA'!$A$11:$A$14577,'MONTHLY DATA'!$A195,'WEEKLY DATA'!$B$11:$B$14577,'MONTHLY DATA'!$B195)</f>
        <v>410</v>
      </c>
      <c r="AU195" s="211">
        <f t="shared" ref="AU195" si="638">AT195/AT194-1</f>
        <v>1.2345679012345734E-2</v>
      </c>
      <c r="AV195" s="169">
        <f>AVERAGEIFS('WEEKLY DATA'!AV$11:AV$14577,'WEEKLY DATA'!$A$11:$A$14577,'MONTHLY DATA'!$A195,'WEEKLY DATA'!$B$11:$B$14577,'MONTHLY DATA'!$B195)</f>
        <v>352.5</v>
      </c>
      <c r="AW195" s="78">
        <f>AVERAGEIFS('WEEKLY DATA'!AW$11:AW$14577,'WEEKLY DATA'!$A$11:$A$14577,'MONTHLY DATA'!$A195,'WEEKLY DATA'!$B$11:$B$14577,'MONTHLY DATA'!$B195)</f>
        <v>362.5</v>
      </c>
      <c r="AX195" s="78">
        <f>AVERAGEIFS('WEEKLY DATA'!AX$11:AX$14577,'WEEKLY DATA'!$A$11:$A$14577,'MONTHLY DATA'!$A195,'WEEKLY DATA'!$B$11:$B$14577,'MONTHLY DATA'!$B195)</f>
        <v>357.5</v>
      </c>
      <c r="AY195" s="211">
        <f t="shared" ref="AY195" si="639">AX195/AX194-1</f>
        <v>-2.3890784982935176E-2</v>
      </c>
      <c r="AZ195" s="169">
        <f>AVERAGEIFS('WEEKLY DATA'!AZ$11:AZ$14577,'WEEKLY DATA'!$A$11:$A$14577,'MONTHLY DATA'!$A195,'WEEKLY DATA'!$B$11:$B$14577,'MONTHLY DATA'!$B195)</f>
        <v>317.5</v>
      </c>
      <c r="BA195" s="78">
        <f>AVERAGEIFS('WEEKLY DATA'!BA$11:BA$14577,'WEEKLY DATA'!$A$11:$A$14577,'MONTHLY DATA'!$A195,'WEEKLY DATA'!$B$11:$B$14577,'MONTHLY DATA'!$B195)</f>
        <v>327.5</v>
      </c>
      <c r="BB195" s="78">
        <f>AVERAGEIFS('WEEKLY DATA'!BB$11:BB$14577,'WEEKLY DATA'!$A$11:$A$14577,'MONTHLY DATA'!$A195,'WEEKLY DATA'!$B$11:$B$14577,'MONTHLY DATA'!$B195)</f>
        <v>322.5</v>
      </c>
      <c r="BC195" s="211">
        <f t="shared" ref="BC195" si="640">BB195/BB194-1</f>
        <v>-5.3211009174311874E-2</v>
      </c>
      <c r="BD195" s="169">
        <f>AVERAGEIFS('WEEKLY DATA'!BD$11:BD$14577,'WEEKLY DATA'!$A$11:$A$14577,'MONTHLY DATA'!$A195,'WEEKLY DATA'!$B$11:$B$14577,'MONTHLY DATA'!$B195)</f>
        <v>310</v>
      </c>
      <c r="BE195" s="78">
        <f>AVERAGEIFS('WEEKLY DATA'!BE$11:BE$14577,'WEEKLY DATA'!$A$11:$A$14577,'MONTHLY DATA'!$A195,'WEEKLY DATA'!$B$11:$B$14577,'MONTHLY DATA'!$B195)</f>
        <v>320</v>
      </c>
      <c r="BF195" s="78">
        <f>AVERAGEIFS('WEEKLY DATA'!BF$11:BF$14577,'WEEKLY DATA'!$A$11:$A$14577,'MONTHLY DATA'!$A195,'WEEKLY DATA'!$B$11:$B$14577,'MONTHLY DATA'!$B195)</f>
        <v>315</v>
      </c>
      <c r="BG195" s="211">
        <f t="shared" ref="BG195" si="641">BF195/BF194-1</f>
        <v>2.2312373225152227E-2</v>
      </c>
      <c r="BH195" s="169">
        <f>AVERAGEIFS('WEEKLY DATA'!BH$11:BH$14577,'WEEKLY DATA'!$A$11:$A$14577,'MONTHLY DATA'!$A195,'WEEKLY DATA'!$B$11:$B$14577,'MONTHLY DATA'!$B195)</f>
        <v>380</v>
      </c>
      <c r="BI195" s="78">
        <f>AVERAGEIFS('WEEKLY DATA'!BI$11:BI$14577,'WEEKLY DATA'!$A$11:$A$14577,'MONTHLY DATA'!$A195,'WEEKLY DATA'!$B$11:$B$14577,'MONTHLY DATA'!$B195)</f>
        <v>390</v>
      </c>
      <c r="BJ195" s="78">
        <f>AVERAGEIFS('WEEKLY DATA'!BJ$11:BJ$14577,'WEEKLY DATA'!$A$11:$A$14577,'MONTHLY DATA'!$A195,'WEEKLY DATA'!$B$11:$B$14577,'MONTHLY DATA'!$B195)</f>
        <v>385</v>
      </c>
      <c r="BK195" s="211">
        <f t="shared" ref="BK195" si="642">BJ195/BJ194-1</f>
        <v>1.3157894736842035E-2</v>
      </c>
      <c r="BL195" s="169">
        <f>AVERAGEIFS('WEEKLY DATA'!BL$11:BL$14577,'WEEKLY DATA'!$A$11:$A$14577,'MONTHLY DATA'!$A195,'WEEKLY DATA'!$B$11:$B$14577,'MONTHLY DATA'!$B195)</f>
        <v>363.75</v>
      </c>
      <c r="BM195" s="78">
        <f>AVERAGEIFS('WEEKLY DATA'!BM$11:BM$14577,'WEEKLY DATA'!$A$11:$A$14577,'MONTHLY DATA'!$A195,'WEEKLY DATA'!$B$11:$B$14577,'MONTHLY DATA'!$B195)</f>
        <v>373.75</v>
      </c>
      <c r="BN195" s="78">
        <f>AVERAGEIFS('WEEKLY DATA'!BN$11:BN$14577,'WEEKLY DATA'!$A$11:$A$14577,'MONTHLY DATA'!$A195,'WEEKLY DATA'!$B$11:$B$14577,'MONTHLY DATA'!$B195)</f>
        <v>368.75</v>
      </c>
      <c r="BO195" s="211">
        <f t="shared" ref="BO195" si="643">BN195/BN194-1</f>
        <v>-5.0590219224283528E-3</v>
      </c>
      <c r="BP195" s="78">
        <f>AVERAGEIFS('WEEKLY DATA'!BP$11:BP$14577,'WEEKLY DATA'!$A$11:$A$14577,'MONTHLY DATA'!$A195,'WEEKLY DATA'!$B$11:$B$14577,'MONTHLY DATA'!$B195)</f>
        <v>353.75</v>
      </c>
      <c r="BQ195" s="78">
        <f>AVERAGEIFS('WEEKLY DATA'!BQ$11:BQ$14577,'WEEKLY DATA'!$A$11:$A$14577,'MONTHLY DATA'!$A195,'WEEKLY DATA'!$B$11:$B$14577,'MONTHLY DATA'!$B195)</f>
        <v>363.75</v>
      </c>
      <c r="BR195" s="78">
        <f>AVERAGEIFS('WEEKLY DATA'!BR$11:BR$14577,'WEEKLY DATA'!$A$11:$A$14577,'MONTHLY DATA'!$A195,'WEEKLY DATA'!$B$11:$B$14577,'MONTHLY DATA'!$B195)</f>
        <v>358.75</v>
      </c>
      <c r="BS195" s="211">
        <f t="shared" ref="BS195" si="644">BR195/BR194-1</f>
        <v>2.3172905525846721E-2</v>
      </c>
      <c r="BT195" s="78">
        <f>AVERAGEIFS('WEEKLY DATA'!BT$11:BT$14577,'WEEKLY DATA'!$A$11:$A$14577,'MONTHLY DATA'!$A195,'WEEKLY DATA'!$B$11:$B$14577,'MONTHLY DATA'!$B195)</f>
        <v>320</v>
      </c>
      <c r="BU195" s="78">
        <f>AVERAGEIFS('WEEKLY DATA'!BU$11:BU$14577,'WEEKLY DATA'!$A$11:$A$14577,'MONTHLY DATA'!$A195,'WEEKLY DATA'!$B$11:$B$14577,'MONTHLY DATA'!$B195)</f>
        <v>330</v>
      </c>
      <c r="BV195" s="78">
        <f>AVERAGEIFS('WEEKLY DATA'!BV$11:BV$14577,'WEEKLY DATA'!$A$11:$A$14577,'MONTHLY DATA'!$A195,'WEEKLY DATA'!$B$11:$B$14577,'MONTHLY DATA'!$B195)</f>
        <v>325</v>
      </c>
      <c r="BW195" s="211">
        <f t="shared" ref="BW195" si="645">BV195/BV194-1</f>
        <v>1.7612524461839474E-2</v>
      </c>
      <c r="BX195" s="78">
        <f>AVERAGEIFS('WEEKLY DATA'!BX$11:BX$14577,'WEEKLY DATA'!$A$11:$A$14577,'MONTHLY DATA'!$A195,'WEEKLY DATA'!$B$11:$B$14577,'MONTHLY DATA'!$B195)</f>
        <v>361.25</v>
      </c>
      <c r="BY195" s="78">
        <f>AVERAGEIFS('WEEKLY DATA'!BY$11:BY$14577,'WEEKLY DATA'!$A$11:$A$14577,'MONTHLY DATA'!$A195,'WEEKLY DATA'!$B$11:$B$14577,'MONTHLY DATA'!$B195)</f>
        <v>371.25</v>
      </c>
      <c r="BZ195" s="78">
        <f>AVERAGEIFS('WEEKLY DATA'!BZ$11:BZ$14577,'WEEKLY DATA'!$A$11:$A$14577,'MONTHLY DATA'!$A195,'WEEKLY DATA'!$B$11:$B$14577,'MONTHLY DATA'!$B195)</f>
        <v>366.25</v>
      </c>
      <c r="CA195" s="211">
        <f t="shared" ref="CA195" si="646">BZ195/BZ194-1</f>
        <v>5.017921146953408E-2</v>
      </c>
      <c r="CB195" s="78">
        <f>AVERAGEIFS('WEEKLY DATA'!CB$11:CB$14577,'WEEKLY DATA'!$A$11:$A$14577,'MONTHLY DATA'!$A195,'WEEKLY DATA'!$B$11:$B$14577,'MONTHLY DATA'!$B195)</f>
        <v>471.25</v>
      </c>
      <c r="CC195" s="78">
        <f>AVERAGEIFS('WEEKLY DATA'!CC$11:CC$14577,'WEEKLY DATA'!$A$11:$A$14577,'MONTHLY DATA'!$A195,'WEEKLY DATA'!$B$11:$B$14577,'MONTHLY DATA'!$B195)</f>
        <v>481.25</v>
      </c>
      <c r="CD195" s="78">
        <f>AVERAGEIFS('WEEKLY DATA'!CD$11:CD$14577,'WEEKLY DATA'!$A$11:$A$14577,'MONTHLY DATA'!$A195,'WEEKLY DATA'!$B$11:$B$14577,'MONTHLY DATA'!$B195)</f>
        <v>476.25</v>
      </c>
      <c r="CE195" s="211">
        <f t="shared" ref="CE195" si="647">CD195/CD194-1</f>
        <v>3.1123139377537301E-2</v>
      </c>
      <c r="CF195" s="78">
        <f>AVERAGEIFS('WEEKLY DATA'!CF$11:CF$14577,'WEEKLY DATA'!$A$11:$A$14577,'MONTHLY DATA'!$A195,'WEEKLY DATA'!$B$11:$B$14577,'MONTHLY DATA'!$B195)</f>
        <v>356.25</v>
      </c>
      <c r="CG195" s="78">
        <f>AVERAGEIFS('WEEKLY DATA'!CG$11:CG$14577,'WEEKLY DATA'!$A$11:$A$14577,'MONTHLY DATA'!$A195,'WEEKLY DATA'!$B$11:$B$14577,'MONTHLY DATA'!$B195)</f>
        <v>366.25</v>
      </c>
      <c r="CH195" s="78">
        <f>AVERAGEIFS('WEEKLY DATA'!CH$11:CH$14577,'WEEKLY DATA'!$A$11:$A$14577,'MONTHLY DATA'!$A195,'WEEKLY DATA'!$B$11:$B$14577,'MONTHLY DATA'!$B195)</f>
        <v>361.25</v>
      </c>
      <c r="CI195" s="212">
        <f t="shared" ref="CI195" si="648">CH195/CH194-1</f>
        <v>1.2259194395796813E-2</v>
      </c>
      <c r="CJ195" s="78">
        <f>AVERAGEIFS('WEEKLY DATA'!CJ$11:CJ$14577,'WEEKLY DATA'!$A$11:$A$14577,'MONTHLY DATA'!$A195,'WEEKLY DATA'!$B$11:$B$14577,'MONTHLY DATA'!$B195)</f>
        <v>342.5</v>
      </c>
      <c r="CK195" s="78">
        <f>AVERAGEIFS('WEEKLY DATA'!CK$11:CK$14577,'WEEKLY DATA'!$A$11:$A$14577,'MONTHLY DATA'!$A195,'WEEKLY DATA'!$B$11:$B$14577,'MONTHLY DATA'!$B195)</f>
        <v>352.5</v>
      </c>
      <c r="CL195" s="78">
        <f>AVERAGEIFS('WEEKLY DATA'!CL$11:CL$14577,'WEEKLY DATA'!$A$11:$A$14577,'MONTHLY DATA'!$A195,'WEEKLY DATA'!$B$11:$B$14577,'MONTHLY DATA'!$B195)</f>
        <v>347.5</v>
      </c>
      <c r="CM195" s="211">
        <f t="shared" ref="CM195" si="649">CL195/CL194-1</f>
        <v>4.3151969981238381E-2</v>
      </c>
      <c r="CN195" s="78">
        <f>AVERAGEIFS('WEEKLY DATA'!CN$11:CN$14577,'WEEKLY DATA'!$A$11:$A$14577,'MONTHLY DATA'!$A195,'WEEKLY DATA'!$B$11:$B$14577,'MONTHLY DATA'!$B195)</f>
        <v>361.25</v>
      </c>
      <c r="CO195" s="78">
        <f>AVERAGEIFS('WEEKLY DATA'!CO$11:CO$14577,'WEEKLY DATA'!$A$11:$A$14577,'MONTHLY DATA'!$A195,'WEEKLY DATA'!$B$11:$B$14577,'MONTHLY DATA'!$B195)</f>
        <v>371.25</v>
      </c>
      <c r="CP195" s="78">
        <f>AVERAGEIFS('WEEKLY DATA'!CP$11:CP$14577,'WEEKLY DATA'!$A$11:$A$14577,'MONTHLY DATA'!$A195,'WEEKLY DATA'!$B$11:$B$14577,'MONTHLY DATA'!$B195)</f>
        <v>366.25</v>
      </c>
      <c r="CQ195" s="211">
        <f t="shared" ref="CQ195" si="650">CP195/CP194-1</f>
        <v>5.017921146953408E-2</v>
      </c>
      <c r="CR195" s="78">
        <f>AVERAGEIFS('WEEKLY DATA'!CR$11:CR$14577,'WEEKLY DATA'!$A$11:$A$14577,'MONTHLY DATA'!$A195,'WEEKLY DATA'!$B$11:$B$14577,'MONTHLY DATA'!$B195)</f>
        <v>471.25</v>
      </c>
      <c r="CS195" s="78">
        <f>AVERAGEIFS('WEEKLY DATA'!CS$11:CS$14577,'WEEKLY DATA'!$A$11:$A$14577,'MONTHLY DATA'!$A195,'WEEKLY DATA'!$B$11:$B$14577,'MONTHLY DATA'!$B195)</f>
        <v>481.25</v>
      </c>
      <c r="CT195" s="78">
        <f>AVERAGEIFS('WEEKLY DATA'!CT$11:CT$14577,'WEEKLY DATA'!$A$11:$A$14577,'MONTHLY DATA'!$A195,'WEEKLY DATA'!$B$11:$B$14577,'MONTHLY DATA'!$B195)</f>
        <v>476.25</v>
      </c>
      <c r="CU195" s="212">
        <f t="shared" ref="CU195" si="651">CT195/CT194-1</f>
        <v>3.1123139377537301E-2</v>
      </c>
      <c r="CV195" s="169">
        <f>AVERAGEIFS('WEEKLY DATA'!CV$11:CV$14577,'WEEKLY DATA'!$A$11:$A$14577,'MONTHLY DATA'!$A195,'WEEKLY DATA'!$B$11:$B$14577,'MONTHLY DATA'!$B195)</f>
        <v>370</v>
      </c>
      <c r="CW195" s="78">
        <f>AVERAGEIFS('WEEKLY DATA'!CW$11:CW$14577,'WEEKLY DATA'!$A$11:$A$14577,'MONTHLY DATA'!$A195,'WEEKLY DATA'!$B$11:$B$14577,'MONTHLY DATA'!$B195)</f>
        <v>380</v>
      </c>
      <c r="CX195" s="78">
        <f>AVERAGEIFS('WEEKLY DATA'!CX$11:CX$14577,'WEEKLY DATA'!$A$11:$A$14577,'MONTHLY DATA'!$A195,'WEEKLY DATA'!$B$11:$B$14577,'MONTHLY DATA'!$B195)</f>
        <v>375</v>
      </c>
      <c r="CY195" s="211">
        <f t="shared" ref="CY195" si="652">CX195/CX194-1</f>
        <v>5.0251256281406143E-3</v>
      </c>
      <c r="CZ195" s="169">
        <f>AVERAGEIFS('WEEKLY DATA'!CZ$11:CZ$14577,'WEEKLY DATA'!$A$11:$A$14577,'MONTHLY DATA'!$A195,'WEEKLY DATA'!$B$11:$B$14577,'MONTHLY DATA'!$B195)</f>
        <v>358.75</v>
      </c>
      <c r="DA195" s="78">
        <f>AVERAGEIFS('WEEKLY DATA'!DA$11:DA$14577,'WEEKLY DATA'!$A$11:$A$14577,'MONTHLY DATA'!$A195,'WEEKLY DATA'!$B$11:$B$14577,'MONTHLY DATA'!$B195)</f>
        <v>368.75</v>
      </c>
      <c r="DB195" s="78">
        <f>AVERAGEIFS('WEEKLY DATA'!DB$11:DB$14577,'WEEKLY DATA'!$A$11:$A$14577,'MONTHLY DATA'!$A195,'WEEKLY DATA'!$B$11:$B$14577,'MONTHLY DATA'!$B195)</f>
        <v>363.75</v>
      </c>
      <c r="DC195" s="211">
        <f t="shared" ref="DC195" si="653">DB195/DB194-1</f>
        <v>1.7482517482517501E-2</v>
      </c>
      <c r="DD195" s="78">
        <f>AVERAGEIFS('WEEKLY DATA'!DD$11:DD$14577,'WEEKLY DATA'!$A$11:$A$14577,'MONTHLY DATA'!$A195,'WEEKLY DATA'!$B$11:$B$14577,'MONTHLY DATA'!$B195)</f>
        <v>361.25</v>
      </c>
      <c r="DE195" s="78">
        <f>AVERAGEIFS('WEEKLY DATA'!DE$11:DE$14577,'WEEKLY DATA'!$A$11:$A$14577,'MONTHLY DATA'!$A195,'WEEKLY DATA'!$B$11:$B$14577,'MONTHLY DATA'!$B195)</f>
        <v>371.25</v>
      </c>
      <c r="DF195" s="78">
        <f>AVERAGEIFS('WEEKLY DATA'!DF$11:DF$14577,'WEEKLY DATA'!$A$11:$A$14577,'MONTHLY DATA'!$A195,'WEEKLY DATA'!$B$11:$B$14577,'MONTHLY DATA'!$B195)</f>
        <v>366.25</v>
      </c>
      <c r="DG195" s="211">
        <f t="shared" ref="DG195" si="654">DF195/DF194-1</f>
        <v>5.3956834532374209E-2</v>
      </c>
      <c r="DH195" s="78">
        <f>AVERAGEIFS('WEEKLY DATA'!DH$11:DH$14577,'WEEKLY DATA'!$A$11:$A$14577,'MONTHLY DATA'!$A195,'WEEKLY DATA'!$B$11:$B$14577,'MONTHLY DATA'!$B195)</f>
        <v>486.25</v>
      </c>
      <c r="DI195" s="78">
        <f>AVERAGEIFS('WEEKLY DATA'!DI$11:DI$14577,'WEEKLY DATA'!$A$11:$A$14577,'MONTHLY DATA'!$A195,'WEEKLY DATA'!$B$11:$B$14577,'MONTHLY DATA'!$B195)</f>
        <v>496.25</v>
      </c>
      <c r="DJ195" s="78">
        <f>AVERAGEIFS('WEEKLY DATA'!DJ$11:DJ$14577,'WEEKLY DATA'!$A$11:$A$14577,'MONTHLY DATA'!$A195,'WEEKLY DATA'!$B$11:$B$14577,'MONTHLY DATA'!$B195)</f>
        <v>491.25</v>
      </c>
      <c r="DK195" s="211">
        <f t="shared" ref="DK195" si="655">DJ195/DJ194-1</f>
        <v>3.0144167758846763E-2</v>
      </c>
      <c r="DL195" s="169">
        <f>AVERAGEIFS('WEEKLY DATA'!DL$11:DL$14577,'WEEKLY DATA'!$A$11:$A$14577,'MONTHLY DATA'!$A195,'WEEKLY DATA'!$B$11:$B$14577,'MONTHLY DATA'!$B195)</f>
        <v>330</v>
      </c>
      <c r="DM195" s="78">
        <f>AVERAGEIFS('WEEKLY DATA'!DM$11:DM$14577,'WEEKLY DATA'!$A$11:$A$14577,'MONTHLY DATA'!$A195,'WEEKLY DATA'!$B$11:$B$14577,'MONTHLY DATA'!$B195)</f>
        <v>340</v>
      </c>
      <c r="DN195" s="78">
        <f>AVERAGEIFS('WEEKLY DATA'!DN$11:DN$14577,'WEEKLY DATA'!$A$11:$A$14577,'MONTHLY DATA'!$A195,'WEEKLY DATA'!$B$11:$B$14577,'MONTHLY DATA'!$B195)</f>
        <v>335</v>
      </c>
      <c r="DO195" s="211">
        <f t="shared" ref="DO195" si="656">DN195/DN194-1</f>
        <v>1.5151515151515138E-2</v>
      </c>
      <c r="DP195" s="78">
        <f>AVERAGEIFS('WEEKLY DATA'!DP$11:DP$14577,'WEEKLY DATA'!$A$11:$A$14577,'MONTHLY DATA'!$A195,'WEEKLY DATA'!$B$11:$B$14577,'MONTHLY DATA'!$B195)</f>
        <v>331.25</v>
      </c>
      <c r="DQ195" s="78">
        <f>AVERAGEIFS('WEEKLY DATA'!DQ$11:DQ$14577,'WEEKLY DATA'!$A$11:$A$14577,'MONTHLY DATA'!$A195,'WEEKLY DATA'!$B$11:$B$14577,'MONTHLY DATA'!$B195)</f>
        <v>341.25</v>
      </c>
      <c r="DR195" s="78">
        <f>AVERAGEIFS('WEEKLY DATA'!DR$11:DR$14577,'WEEKLY DATA'!$A$11:$A$14577,'MONTHLY DATA'!$A195,'WEEKLY DATA'!$B$11:$B$14577,'MONTHLY DATA'!$B195)</f>
        <v>336.25</v>
      </c>
      <c r="DS195" s="211">
        <f t="shared" ref="DS195" si="657">DR195/DR194-1</f>
        <v>4.0618955512572441E-2</v>
      </c>
      <c r="DT195" s="78">
        <f>AVERAGEIFS('WEEKLY DATA'!DT$11:DT$14577,'WEEKLY DATA'!$A$11:$A$14577,'MONTHLY DATA'!$A195,'WEEKLY DATA'!$B$11:$B$14577,'MONTHLY DATA'!$B195)</f>
        <v>361.25</v>
      </c>
      <c r="DU195" s="78">
        <f>AVERAGEIFS('WEEKLY DATA'!DU$11:DU$14577,'WEEKLY DATA'!$A$11:$A$14577,'MONTHLY DATA'!$A195,'WEEKLY DATA'!$B$11:$B$14577,'MONTHLY DATA'!$B195)</f>
        <v>371.25</v>
      </c>
      <c r="DV195" s="78">
        <f>AVERAGEIFS('WEEKLY DATA'!DV$11:DV$14577,'WEEKLY DATA'!$A$11:$A$14577,'MONTHLY DATA'!$A195,'WEEKLY DATA'!$B$11:$B$14577,'MONTHLY DATA'!$B195)</f>
        <v>366.25</v>
      </c>
      <c r="DW195" s="211">
        <f t="shared" ref="DW195" si="658">DV195/DV194-1</f>
        <v>5.3956834532374209E-2</v>
      </c>
      <c r="DX195" s="78">
        <f>AVERAGEIFS('WEEKLY DATA'!DX$11:DX$14577,'WEEKLY DATA'!$A$11:$A$14577,'MONTHLY DATA'!$A195,'WEEKLY DATA'!$B$11:$B$14577,'MONTHLY DATA'!$B195)</f>
        <v>471.25</v>
      </c>
      <c r="DY195" s="78">
        <f>AVERAGEIFS('WEEKLY DATA'!DY$11:DY$14577,'WEEKLY DATA'!$A$11:$A$14577,'MONTHLY DATA'!$A195,'WEEKLY DATA'!$B$11:$B$14577,'MONTHLY DATA'!$B195)</f>
        <v>481.25</v>
      </c>
      <c r="DZ195" s="78">
        <f>AVERAGEIFS('WEEKLY DATA'!DZ$11:DZ$14577,'WEEKLY DATA'!$A$11:$A$14577,'MONTHLY DATA'!$A195,'WEEKLY DATA'!$B$11:$B$14577,'MONTHLY DATA'!$B195)</f>
        <v>476.25</v>
      </c>
      <c r="EA195" s="211">
        <f t="shared" ref="EA195" si="659">DZ195/DZ194-1</f>
        <v>3.1123139377537301E-2</v>
      </c>
      <c r="EB195" s="78">
        <f>AVERAGEIFS('WEEKLY DATA'!EB$11:EB$14577,'WEEKLY DATA'!$A$11:$A$14577,'MONTHLY DATA'!$A195,'WEEKLY DATA'!$B$11:$B$14577,'MONTHLY DATA'!$B195)</f>
        <v>375</v>
      </c>
      <c r="EC195" s="78">
        <f>AVERAGEIFS('WEEKLY DATA'!EC$11:EC$14577,'WEEKLY DATA'!$A$11:$A$14577,'MONTHLY DATA'!$A195,'WEEKLY DATA'!$B$11:$B$14577,'MONTHLY DATA'!$B195)</f>
        <v>385</v>
      </c>
      <c r="ED195" s="78">
        <f>AVERAGEIFS('WEEKLY DATA'!ED$11:ED$14577,'WEEKLY DATA'!$A$11:$A$14577,'MONTHLY DATA'!$A195,'WEEKLY DATA'!$B$11:$B$14577,'MONTHLY DATA'!$B195)</f>
        <v>380</v>
      </c>
      <c r="EE195" s="211">
        <f t="shared" ref="EE195" si="660">ED195/ED194-1</f>
        <v>6.6225165562914245E-3</v>
      </c>
      <c r="EF195" s="169">
        <f>AVERAGEIFS('WEEKLY DATA'!EF$11:EF$14577,'WEEKLY DATA'!$A$11:$A$14577,'MONTHLY DATA'!$A195,'WEEKLY DATA'!$B$11:$B$14577,'MONTHLY DATA'!$B195)</f>
        <v>343.75</v>
      </c>
      <c r="EG195" s="78">
        <f>AVERAGEIFS('WEEKLY DATA'!EG$11:EG$14577,'WEEKLY DATA'!$A$11:$A$14577,'MONTHLY DATA'!$A195,'WEEKLY DATA'!$B$11:$B$14577,'MONTHLY DATA'!$B195)</f>
        <v>353.75</v>
      </c>
      <c r="EH195" s="78">
        <f>AVERAGEIFS('WEEKLY DATA'!EH$11:EH$14577,'WEEKLY DATA'!$A$11:$A$14577,'MONTHLY DATA'!$A195,'WEEKLY DATA'!$B$11:$B$14577,'MONTHLY DATA'!$B195)</f>
        <v>348.75</v>
      </c>
      <c r="EI195" s="211">
        <f t="shared" ref="EI195" si="661">EH195/EH194-1</f>
        <v>-8.8809946714032417E-3</v>
      </c>
      <c r="EJ195" s="78">
        <f>AVERAGEIFS('WEEKLY DATA'!EJ$11:EJ$14577,'WEEKLY DATA'!$A$11:$A$14577,'MONTHLY DATA'!$A195,'WEEKLY DATA'!$B$11:$B$14577,'MONTHLY DATA'!$B195)</f>
        <v>356.25</v>
      </c>
      <c r="EK195" s="78">
        <f>AVERAGEIFS('WEEKLY DATA'!EK$11:EK$14577,'WEEKLY DATA'!$A$11:$A$14577,'MONTHLY DATA'!$A195,'WEEKLY DATA'!$B$11:$B$14577,'MONTHLY DATA'!$B195)</f>
        <v>366.25</v>
      </c>
      <c r="EL195" s="78">
        <f>AVERAGEIFS('WEEKLY DATA'!EL$11:EL$14577,'WEEKLY DATA'!$A$11:$A$14577,'MONTHLY DATA'!$A195,'WEEKLY DATA'!$B$11:$B$14577,'MONTHLY DATA'!$B195)</f>
        <v>361.25</v>
      </c>
      <c r="EM195" s="211">
        <f t="shared" ref="EM195" si="662">EL195/EL194-1</f>
        <v>5.0909090909091015E-2</v>
      </c>
      <c r="EN195" s="78">
        <f>AVERAGEIFS('WEEKLY DATA'!EN$11:EN$14577,'WEEKLY DATA'!$A$11:$A$14577,'MONTHLY DATA'!$A195,'WEEKLY DATA'!$B$11:$B$14577,'MONTHLY DATA'!$B195)</f>
        <v>516.25</v>
      </c>
      <c r="EO195" s="78">
        <f>AVERAGEIFS('WEEKLY DATA'!EO$11:EO$14577,'WEEKLY DATA'!$A$11:$A$14577,'MONTHLY DATA'!$A195,'WEEKLY DATA'!$B$11:$B$14577,'MONTHLY DATA'!$B195)</f>
        <v>526.25</v>
      </c>
      <c r="EP195" s="78">
        <f>AVERAGEIFS('WEEKLY DATA'!EP$11:EP$14577,'WEEKLY DATA'!$A$11:$A$14577,'MONTHLY DATA'!$A195,'WEEKLY DATA'!$B$11:$B$14577,'MONTHLY DATA'!$B195)</f>
        <v>521.25</v>
      </c>
      <c r="EQ195" s="211">
        <f t="shared" ref="EQ195" si="663">EP195/EP194-1</f>
        <v>2.8360049321825009E-2</v>
      </c>
      <c r="ER195" s="78">
        <f>AVERAGEIFS('WEEKLY DATA'!ER$11:ER$14577,'WEEKLY DATA'!$A$11:$A$14577,'MONTHLY DATA'!$A195,'WEEKLY DATA'!$B$11:$B$14577,'MONTHLY DATA'!$B195)</f>
        <v>321.25</v>
      </c>
      <c r="ES195" s="78">
        <f>AVERAGEIFS('WEEKLY DATA'!ES$11:ES$14577,'WEEKLY DATA'!$A$11:$A$14577,'MONTHLY DATA'!$A195,'WEEKLY DATA'!$B$11:$B$14577,'MONTHLY DATA'!$B195)</f>
        <v>331.25</v>
      </c>
      <c r="ET195" s="78">
        <f>AVERAGEIFS('WEEKLY DATA'!ET$11:ET$14577,'WEEKLY DATA'!$A$11:$A$14577,'MONTHLY DATA'!$A195,'WEEKLY DATA'!$B$11:$B$14577,'MONTHLY DATA'!$B195)</f>
        <v>326.25</v>
      </c>
      <c r="EU195" s="211">
        <f t="shared" ref="EU195" si="664">ET195/ET194-1</f>
        <v>9.6711798839459462E-3</v>
      </c>
      <c r="EV195" s="78">
        <f>AVERAGEIFS('WEEKLY DATA'!EV$11:EV$14577,'WEEKLY DATA'!$A$11:$A$14577,'MONTHLY DATA'!$A195,'WEEKLY DATA'!$B$11:$B$14577,'MONTHLY DATA'!$B195)</f>
        <v>323.75</v>
      </c>
      <c r="EW195" s="78">
        <f>AVERAGEIFS('WEEKLY DATA'!EW$11:EW$14577,'WEEKLY DATA'!$A$11:$A$14577,'MONTHLY DATA'!$A195,'WEEKLY DATA'!$B$11:$B$14577,'MONTHLY DATA'!$B195)</f>
        <v>333.75</v>
      </c>
      <c r="EX195" s="78">
        <f>AVERAGEIFS('WEEKLY DATA'!EX$11:EX$14577,'WEEKLY DATA'!$A$11:$A$14577,'MONTHLY DATA'!$A195,'WEEKLY DATA'!$B$11:$B$14577,'MONTHLY DATA'!$B195)</f>
        <v>328.75</v>
      </c>
      <c r="EY195" s="211">
        <f t="shared" ref="EY195" si="665">EX195/EX194-1</f>
        <v>1.9047619047618536E-3</v>
      </c>
      <c r="EZ195" s="78">
        <f>AVERAGEIFS('WEEKLY DATA'!EZ$11:EZ$14577,'WEEKLY DATA'!$A$11:$A$14577,'MONTHLY DATA'!$A195,'WEEKLY DATA'!$B$11:$B$14577,'MONTHLY DATA'!$B195)</f>
        <v>356.25</v>
      </c>
      <c r="FA195" s="78">
        <f>AVERAGEIFS('WEEKLY DATA'!FA$11:FA$14577,'WEEKLY DATA'!$A$11:$A$14577,'MONTHLY DATA'!$A195,'WEEKLY DATA'!$B$11:$B$14577,'MONTHLY DATA'!$B195)</f>
        <v>366.25</v>
      </c>
      <c r="FB195" s="78">
        <f>AVERAGEIFS('WEEKLY DATA'!FB$11:FB$14577,'WEEKLY DATA'!$A$11:$A$14577,'MONTHLY DATA'!$A195,'WEEKLY DATA'!$B$11:$B$14577,'MONTHLY DATA'!$B195)</f>
        <v>361.25</v>
      </c>
      <c r="FC195" s="211">
        <f t="shared" ref="FC195" si="666">FB195/FB194-1</f>
        <v>5.0909090909091015E-2</v>
      </c>
      <c r="FD195" s="78">
        <f>AVERAGEIFS('WEEKLY DATA'!FD$11:FD$14577,'WEEKLY DATA'!$A$11:$A$14577,'MONTHLY DATA'!$A195,'WEEKLY DATA'!$B$11:$B$14577,'MONTHLY DATA'!$B195)</f>
        <v>400</v>
      </c>
      <c r="FE195" s="78">
        <f>AVERAGEIFS('WEEKLY DATA'!FE$11:FE$14577,'WEEKLY DATA'!$A$11:$A$14577,'MONTHLY DATA'!$A195,'WEEKLY DATA'!$B$11:$B$14577,'MONTHLY DATA'!$B195)</f>
        <v>410</v>
      </c>
      <c r="FF195" s="78">
        <f>AVERAGEIFS('WEEKLY DATA'!FF$11:FF$14577,'WEEKLY DATA'!$A$11:$A$14577,'MONTHLY DATA'!$A195,'WEEKLY DATA'!$B$11:$B$14577,'MONTHLY DATA'!$B195)</f>
        <v>405</v>
      </c>
      <c r="FG195" s="211">
        <f t="shared" ref="FG195" si="667">FF195/FF194-1</f>
        <v>4.5161290322580649E-2</v>
      </c>
      <c r="FH195" s="78">
        <f>AVERAGEIFS('WEEKLY DATA'!FH$11:FH$14577,'WEEKLY DATA'!$A$11:$A$14577,'MONTHLY DATA'!$A195,'WEEKLY DATA'!$B$11:$B$14577,'MONTHLY DATA'!$B195)</f>
        <v>340</v>
      </c>
      <c r="FI195" s="78">
        <f>AVERAGEIFS('WEEKLY DATA'!FI$11:FI$14577,'WEEKLY DATA'!$A$11:$A$14577,'MONTHLY DATA'!$A195,'WEEKLY DATA'!$B$11:$B$14577,'MONTHLY DATA'!$B195)</f>
        <v>350</v>
      </c>
      <c r="FJ195" s="78">
        <f>AVERAGEIFS('WEEKLY DATA'!FJ$11:FJ$14577,'WEEKLY DATA'!$A$11:$A$14577,'MONTHLY DATA'!$A195,'WEEKLY DATA'!$B$11:$B$14577,'MONTHLY DATA'!$B195)</f>
        <v>345</v>
      </c>
      <c r="FK195" s="211">
        <f t="shared" ref="FK195" si="668">FJ195/FJ194-1</f>
        <v>-7.194244604316502E-3</v>
      </c>
      <c r="FL195" s="169">
        <f>AVERAGEIFS('WEEKLY DATA'!FL$11:FL$14577,'WEEKLY DATA'!$A$11:$A$14577,'MONTHLY DATA'!$A195,'WEEKLY DATA'!$B$11:$B$14577,'MONTHLY DATA'!$B195)</f>
        <v>350</v>
      </c>
      <c r="FM195" s="78">
        <f>AVERAGEIFS('WEEKLY DATA'!FM$11:FM$14577,'WEEKLY DATA'!$A$11:$A$14577,'MONTHLY DATA'!$A195,'WEEKLY DATA'!$B$11:$B$14577,'MONTHLY DATA'!$B195)</f>
        <v>360</v>
      </c>
      <c r="FN195" s="78">
        <f>AVERAGEIFS('WEEKLY DATA'!FN$11:FN$14577,'WEEKLY DATA'!$A$11:$A$14577,'MONTHLY DATA'!$A195,'WEEKLY DATA'!$B$11:$B$14577,'MONTHLY DATA'!$B195)</f>
        <v>355</v>
      </c>
      <c r="FO195" s="211">
        <f t="shared" ref="FO195" si="669">FN195/FN194-1</f>
        <v>-1.730103806228378E-2</v>
      </c>
      <c r="FP195" s="78"/>
      <c r="FQ195" s="132"/>
      <c r="FR195" s="79"/>
      <c r="FS195" s="155"/>
      <c r="FT195" s="169">
        <f>AVERAGEIFS('WEEKLY DATA'!FT$11:FT$14577,'WEEKLY DATA'!$A$11:$A$14577,'MONTHLY DATA'!$A195,'WEEKLY DATA'!$B$11:$B$14577,'MONTHLY DATA'!$B195)</f>
        <v>482.5</v>
      </c>
      <c r="FU195" s="78">
        <f>AVERAGEIFS('WEEKLY DATA'!FU$11:FU$14577,'WEEKLY DATA'!$A$11:$A$14577,'MONTHLY DATA'!$A195,'WEEKLY DATA'!$B$11:$B$14577,'MONTHLY DATA'!$B195)</f>
        <v>492.5</v>
      </c>
      <c r="FV195" s="78">
        <f>AVERAGEIFS('WEEKLY DATA'!FV$11:FV$14577,'WEEKLY DATA'!$A$11:$A$14577,'MONTHLY DATA'!$A195,'WEEKLY DATA'!$B$11:$B$14577,'MONTHLY DATA'!$B195)</f>
        <v>487.5</v>
      </c>
      <c r="FW195" s="211">
        <f t="shared" ref="FW195" si="670">FV195/FV194-1</f>
        <v>-1.3906447534766109E-2</v>
      </c>
      <c r="FX195" s="169">
        <f>AVERAGEIFS('WEEKLY DATA'!FX$11:FX$14577,'WEEKLY DATA'!$A$11:$A$14577,'MONTHLY DATA'!$A195,'WEEKLY DATA'!$B$11:$B$14577,'MONTHLY DATA'!$B195)</f>
        <v>350</v>
      </c>
      <c r="FY195" s="78">
        <f>AVERAGEIFS('WEEKLY DATA'!FY$11:FY$14577,'WEEKLY DATA'!$A$11:$A$14577,'MONTHLY DATA'!$A195,'WEEKLY DATA'!$B$11:$B$14577,'MONTHLY DATA'!$B195)</f>
        <v>360</v>
      </c>
      <c r="FZ195" s="78">
        <f>AVERAGEIFS('WEEKLY DATA'!FZ$11:FZ$14577,'WEEKLY DATA'!$A$11:$A$14577,'MONTHLY DATA'!$A195,'WEEKLY DATA'!$B$11:$B$14577,'MONTHLY DATA'!$B195)</f>
        <v>355</v>
      </c>
      <c r="GA195" s="211">
        <f t="shared" ref="GA195" si="671">FZ195/FZ194-1</f>
        <v>-6.8852459016393475E-2</v>
      </c>
      <c r="GB195" s="169">
        <f>AVERAGEIFS('WEEKLY DATA'!GB$11:GB$14577,'WEEKLY DATA'!$A$11:$A$14577,'MONTHLY DATA'!$A195,'WEEKLY DATA'!$B$11:$B$14577,'MONTHLY DATA'!$B195)</f>
        <v>460</v>
      </c>
      <c r="GC195" s="78">
        <f>AVERAGEIFS('WEEKLY DATA'!GC$11:GC$14577,'WEEKLY DATA'!$A$11:$A$14577,'MONTHLY DATA'!$A195,'WEEKLY DATA'!$B$11:$B$14577,'MONTHLY DATA'!$B195)</f>
        <v>470</v>
      </c>
      <c r="GD195" s="78">
        <f>AVERAGEIFS('WEEKLY DATA'!GD$11:GD$14577,'WEEKLY DATA'!$A$11:$A$14577,'MONTHLY DATA'!$A195,'WEEKLY DATA'!$B$11:$B$14577,'MONTHLY DATA'!$B195)</f>
        <v>465</v>
      </c>
      <c r="GE195" s="211">
        <f t="shared" ref="GE195" si="672">GD195/GD194-1</f>
        <v>4.0485829959513442E-3</v>
      </c>
      <c r="GF195" s="169">
        <f>AVERAGEIFS('WEEKLY DATA'!GF$11:GF$14577,'WEEKLY DATA'!$A$11:$A$14577,'MONTHLY DATA'!$A195,'WEEKLY DATA'!$B$11:$B$14577,'MONTHLY DATA'!$B195)</f>
        <v>448.75</v>
      </c>
      <c r="GG195" s="78">
        <f>AVERAGEIFS('WEEKLY DATA'!GG$11:GG$14577,'WEEKLY DATA'!$A$11:$A$14577,'MONTHLY DATA'!$A195,'WEEKLY DATA'!$B$11:$B$14577,'MONTHLY DATA'!$B195)</f>
        <v>458.75</v>
      </c>
      <c r="GH195" s="78">
        <f>AVERAGEIFS('WEEKLY DATA'!GH$11:GH$14577,'WEEKLY DATA'!$A$11:$A$14577,'MONTHLY DATA'!$A195,'WEEKLY DATA'!$B$11:$B$14577,'MONTHLY DATA'!$B195)</f>
        <v>453.75</v>
      </c>
      <c r="GI195" s="211">
        <f t="shared" ref="GI195" si="673">GH195/GH194-1</f>
        <v>1.3966480446927276E-2</v>
      </c>
      <c r="GJ195" s="169">
        <f>AVERAGEIFS('WEEKLY DATA'!GJ$11:GJ$14577,'WEEKLY DATA'!$A$11:$A$14577,'MONTHLY DATA'!$A195,'WEEKLY DATA'!$B$11:$B$14577,'MONTHLY DATA'!$B195)</f>
        <v>371.25</v>
      </c>
      <c r="GK195" s="78">
        <f>AVERAGEIFS('WEEKLY DATA'!GK$11:GK$14577,'WEEKLY DATA'!$A$11:$A$14577,'MONTHLY DATA'!$A195,'WEEKLY DATA'!$B$11:$B$14577,'MONTHLY DATA'!$B195)</f>
        <v>381.25</v>
      </c>
      <c r="GL195" s="78">
        <f>AVERAGEIFS('WEEKLY DATA'!GL$11:GL$14577,'WEEKLY DATA'!$A$11:$A$14577,'MONTHLY DATA'!$A195,'WEEKLY DATA'!$B$11:$B$14577,'MONTHLY DATA'!$B195)</f>
        <v>376.25</v>
      </c>
      <c r="GM195" s="211">
        <f t="shared" ref="GM195" si="674">GL195/GL194-1</f>
        <v>5.2447552447552503E-2</v>
      </c>
      <c r="GN195" s="169">
        <f>AVERAGEIFS('WEEKLY DATA'!GN$11:GN$14577,'WEEKLY DATA'!$A$11:$A$14577,'MONTHLY DATA'!$A195,'WEEKLY DATA'!$B$11:$B$14577,'MONTHLY DATA'!$B195)</f>
        <v>576.25</v>
      </c>
      <c r="GO195" s="78">
        <f>AVERAGEIFS('WEEKLY DATA'!GO$11:GO$14577,'WEEKLY DATA'!$A$11:$A$14577,'MONTHLY DATA'!$A195,'WEEKLY DATA'!$B$11:$B$14577,'MONTHLY DATA'!$B195)</f>
        <v>586.25</v>
      </c>
      <c r="GP195" s="78">
        <f>AVERAGEIFS('WEEKLY DATA'!GP$11:GP$14577,'WEEKLY DATA'!$A$11:$A$14577,'MONTHLY DATA'!$A195,'WEEKLY DATA'!$B$11:$B$14577,'MONTHLY DATA'!$B195)</f>
        <v>581.25</v>
      </c>
      <c r="GQ195" s="211">
        <f t="shared" ref="GQ195" si="675">GP195/GP194-1</f>
        <v>2.5358324145534628E-2</v>
      </c>
      <c r="GR195" s="78"/>
    </row>
    <row r="196" spans="1:201" ht="15.75" x14ac:dyDescent="0.25">
      <c r="A196">
        <f t="shared" ref="A196" si="676">MONTH(C196)</f>
        <v>6</v>
      </c>
      <c r="B196">
        <f t="shared" ref="B196" si="677">YEAR(C196)</f>
        <v>2025</v>
      </c>
      <c r="C196" s="86">
        <v>45809</v>
      </c>
      <c r="D196" s="78">
        <f>AVERAGEIFS('WEEKLY DATA'!D$11:D$14577,'WEEKLY DATA'!$A$11:$A$14577,'MONTHLY DATA'!$A196,'WEEKLY DATA'!$B$11:$B$14577,'MONTHLY DATA'!$B196)</f>
        <v>391.875</v>
      </c>
      <c r="E196" s="78">
        <f>AVERAGEIFS('WEEKLY DATA'!E$11:E$14577,'WEEKLY DATA'!$A$11:$A$14577,'MONTHLY DATA'!$A196,'WEEKLY DATA'!$B$11:$B$14577,'MONTHLY DATA'!$B196)</f>
        <v>401.875</v>
      </c>
      <c r="F196" s="78">
        <f>AVERAGEIFS('WEEKLY DATA'!F$11:F$14577,'WEEKLY DATA'!$A$11:$A$14577,'MONTHLY DATA'!$A196,'WEEKLY DATA'!$B$11:$B$14577,'MONTHLY DATA'!$B196)</f>
        <v>396.875</v>
      </c>
      <c r="G196" s="211">
        <f t="shared" ref="G196" si="678">F196/F195-1</f>
        <v>1.1146496815286566E-2</v>
      </c>
      <c r="H196" s="169">
        <f>AVERAGEIFS('WEEKLY DATA'!H$11:H$14577,'WEEKLY DATA'!$A$11:$A$14577,'MONTHLY DATA'!$A196,'WEEKLY DATA'!$B$11:$B$14577,'MONTHLY DATA'!$B196)</f>
        <v>375</v>
      </c>
      <c r="I196" s="78">
        <f>AVERAGEIFS('WEEKLY DATA'!I$11:I$14577,'WEEKLY DATA'!$A$11:$A$14577,'MONTHLY DATA'!$A196,'WEEKLY DATA'!$B$11:$B$14577,'MONTHLY DATA'!$B196)</f>
        <v>385</v>
      </c>
      <c r="J196" s="78">
        <f>AVERAGEIFS('WEEKLY DATA'!J$11:J$14577,'WEEKLY DATA'!$A$11:$A$14577,'MONTHLY DATA'!$A196,'WEEKLY DATA'!$B$11:$B$14577,'MONTHLY DATA'!$B196)</f>
        <v>380</v>
      </c>
      <c r="K196" s="211">
        <f t="shared" ref="K196" si="679">J196/J195-1</f>
        <v>2.0134228187919545E-2</v>
      </c>
      <c r="L196" s="169">
        <f>AVERAGEIFS('WEEKLY DATA'!L$11:L$14577,'WEEKLY DATA'!$A$11:$A$14577,'MONTHLY DATA'!$A196,'WEEKLY DATA'!$B$11:$B$14577,'MONTHLY DATA'!$B196)</f>
        <v>425</v>
      </c>
      <c r="M196" s="78">
        <f>AVERAGEIFS('WEEKLY DATA'!M$11:M$14577,'WEEKLY DATA'!$A$11:$A$14577,'MONTHLY DATA'!$A196,'WEEKLY DATA'!$B$11:$B$14577,'MONTHLY DATA'!$B196)</f>
        <v>435</v>
      </c>
      <c r="N196" s="78">
        <f>AVERAGEIFS('WEEKLY DATA'!N$11:N$14577,'WEEKLY DATA'!$A$11:$A$14577,'MONTHLY DATA'!$A196,'WEEKLY DATA'!$B$11:$B$14577,'MONTHLY DATA'!$B196)</f>
        <v>430</v>
      </c>
      <c r="O196" s="211">
        <f t="shared" ref="O196" si="680">N196/N195-1</f>
        <v>3.6144578313253017E-2</v>
      </c>
      <c r="P196" s="169">
        <f>AVERAGEIFS('WEEKLY DATA'!P$11:P$14577,'WEEKLY DATA'!$A$11:$A$14577,'MONTHLY DATA'!$A196,'WEEKLY DATA'!$B$11:$B$14577,'MONTHLY DATA'!$B196)</f>
        <v>396.25</v>
      </c>
      <c r="Q196" s="78">
        <f>AVERAGEIFS('WEEKLY DATA'!Q$11:Q$14577,'WEEKLY DATA'!$A$11:$A$14577,'MONTHLY DATA'!$A196,'WEEKLY DATA'!$B$11:$B$14577,'MONTHLY DATA'!$B196)</f>
        <v>406.25</v>
      </c>
      <c r="R196" s="78">
        <f>AVERAGEIFS('WEEKLY DATA'!R$11:R$14577,'WEEKLY DATA'!$A$11:$A$14577,'MONTHLY DATA'!$A196,'WEEKLY DATA'!$B$11:$B$14577,'MONTHLY DATA'!$B196)</f>
        <v>401.25</v>
      </c>
      <c r="S196" s="211">
        <f t="shared" ref="S196" si="681">R196/R195-1</f>
        <v>-1.2307692307692353E-2</v>
      </c>
      <c r="T196" s="169">
        <f>AVERAGEIFS('WEEKLY DATA'!T$11:T$14577,'WEEKLY DATA'!$A$11:$A$14577,'MONTHLY DATA'!$A196,'WEEKLY DATA'!$B$11:$B$14577,'MONTHLY DATA'!$B196)</f>
        <v>336.875</v>
      </c>
      <c r="U196" s="78">
        <f>AVERAGEIFS('WEEKLY DATA'!U$11:U$14577,'WEEKLY DATA'!$A$11:$A$14577,'MONTHLY DATA'!$A196,'WEEKLY DATA'!$B$11:$B$14577,'MONTHLY DATA'!$B196)</f>
        <v>346.875</v>
      </c>
      <c r="V196" s="78">
        <f>AVERAGEIFS('WEEKLY DATA'!V$11:V$14577,'WEEKLY DATA'!$A$11:$A$14577,'MONTHLY DATA'!$A196,'WEEKLY DATA'!$B$11:$B$14577,'MONTHLY DATA'!$B196)</f>
        <v>341.875</v>
      </c>
      <c r="W196" s="211">
        <f t="shared" ref="W196" si="682">V196/V195-1</f>
        <v>-1.6187050359712241E-2</v>
      </c>
      <c r="X196" s="169">
        <f>AVERAGEIFS('WEEKLY DATA'!X$11:X$14577,'WEEKLY DATA'!$A$11:$A$14577,'MONTHLY DATA'!$A196,'WEEKLY DATA'!$B$11:$B$14577,'MONTHLY DATA'!$B196)</f>
        <v>326.875</v>
      </c>
      <c r="Y196" s="78">
        <f>AVERAGEIFS('WEEKLY DATA'!Y$11:Y$14577,'WEEKLY DATA'!$A$11:$A$14577,'MONTHLY DATA'!$A196,'WEEKLY DATA'!$B$11:$B$14577,'MONTHLY DATA'!$B196)</f>
        <v>336.875</v>
      </c>
      <c r="Z196" s="78">
        <f>AVERAGEIFS('WEEKLY DATA'!Z$11:Z$14577,'WEEKLY DATA'!$A$11:$A$14577,'MONTHLY DATA'!$A196,'WEEKLY DATA'!$B$11:$B$14577,'MONTHLY DATA'!$B196)</f>
        <v>331.875</v>
      </c>
      <c r="AA196" s="211">
        <f t="shared" ref="AA196" si="683">Z196/Z195-1</f>
        <v>-1.879699248120259E-3</v>
      </c>
      <c r="AB196" s="169">
        <f>AVERAGEIFS('WEEKLY DATA'!AB$11:AB$14577,'WEEKLY DATA'!$A$11:$A$14577,'MONTHLY DATA'!$A196,'WEEKLY DATA'!$B$11:$B$14577,'MONTHLY DATA'!$B196)</f>
        <v>405</v>
      </c>
      <c r="AC196" s="78">
        <f>AVERAGEIFS('WEEKLY DATA'!AC$11:AC$14577,'WEEKLY DATA'!$A$11:$A$14577,'MONTHLY DATA'!$A196,'WEEKLY DATA'!$B$11:$B$14577,'MONTHLY DATA'!$B196)</f>
        <v>415</v>
      </c>
      <c r="AD196" s="78">
        <f>AVERAGEIFS('WEEKLY DATA'!AD$11:AD$14577,'WEEKLY DATA'!$A$11:$A$14577,'MONTHLY DATA'!$A196,'WEEKLY DATA'!$B$11:$B$14577,'MONTHLY DATA'!$B196)</f>
        <v>410</v>
      </c>
      <c r="AE196" s="211">
        <f t="shared" ref="AE196" si="684">AD196/AD195-1</f>
        <v>3.7974683544303778E-2</v>
      </c>
      <c r="AF196" s="169">
        <f>AVERAGEIFS('WEEKLY DATA'!AF$11:AF$14577,'WEEKLY DATA'!$A$11:$A$14577,'MONTHLY DATA'!$A196,'WEEKLY DATA'!$B$11:$B$14577,'MONTHLY DATA'!$B196)</f>
        <v>350</v>
      </c>
      <c r="AG196" s="78">
        <f>AVERAGEIFS('WEEKLY DATA'!AG$11:AG$14577,'WEEKLY DATA'!$A$11:$A$14577,'MONTHLY DATA'!$A196,'WEEKLY DATA'!$B$11:$B$14577,'MONTHLY DATA'!$B196)</f>
        <v>360</v>
      </c>
      <c r="AH196" s="78">
        <f>AVERAGEIFS('WEEKLY DATA'!AH$11:AH$14577,'WEEKLY DATA'!$A$11:$A$14577,'MONTHLY DATA'!$A196,'WEEKLY DATA'!$B$11:$B$14577,'MONTHLY DATA'!$B196)</f>
        <v>355</v>
      </c>
      <c r="AI196" s="211">
        <f t="shared" ref="AI196" si="685">AH196/AH195-1</f>
        <v>-6.9930069930069783E-3</v>
      </c>
      <c r="AJ196" s="169">
        <f>AVERAGEIFS('WEEKLY DATA'!AJ$11:AJ$14577,'WEEKLY DATA'!$A$11:$A$14577,'MONTHLY DATA'!$A196,'WEEKLY DATA'!$B$11:$B$14577,'MONTHLY DATA'!$B196)</f>
        <v>335</v>
      </c>
      <c r="AK196" s="78">
        <f>AVERAGEIFS('WEEKLY DATA'!AK$11:AK$14577,'WEEKLY DATA'!$A$11:$A$14577,'MONTHLY DATA'!$A196,'WEEKLY DATA'!$B$11:$B$14577,'MONTHLY DATA'!$B196)</f>
        <v>345</v>
      </c>
      <c r="AL196" s="78">
        <f>AVERAGEIFS('WEEKLY DATA'!AL$11:AL$14577,'WEEKLY DATA'!$A$11:$A$14577,'MONTHLY DATA'!$A196,'WEEKLY DATA'!$B$11:$B$14577,'MONTHLY DATA'!$B196)</f>
        <v>340</v>
      </c>
      <c r="AM196" s="212">
        <f t="shared" ref="AM196" si="686">AL196/AL195-1</f>
        <v>3.6900369003689537E-3</v>
      </c>
      <c r="AN196" s="169">
        <f>AVERAGEIFS('WEEKLY DATA'!AN$11:AN$14577,'WEEKLY DATA'!$A$11:$A$14577,'MONTHLY DATA'!$A196,'WEEKLY DATA'!$B$11:$B$14577,'MONTHLY DATA'!$B196)</f>
        <v>310</v>
      </c>
      <c r="AO196" s="78">
        <f>AVERAGEIFS('WEEKLY DATA'!AO$11:AO$14577,'WEEKLY DATA'!$A$11:$A$14577,'MONTHLY DATA'!$A196,'WEEKLY DATA'!$B$11:$B$14577,'MONTHLY DATA'!$B196)</f>
        <v>320</v>
      </c>
      <c r="AP196" s="78">
        <f>AVERAGEIFS('WEEKLY DATA'!AP$11:AP$14577,'WEEKLY DATA'!$A$11:$A$14577,'MONTHLY DATA'!$A196,'WEEKLY DATA'!$B$11:$B$14577,'MONTHLY DATA'!$B196)</f>
        <v>315</v>
      </c>
      <c r="AQ196" s="211">
        <f t="shared" ref="AQ196" si="687">AP196/AP195-1</f>
        <v>-4.9056603773584895E-2</v>
      </c>
      <c r="AR196" s="169">
        <f>AVERAGEIFS('WEEKLY DATA'!AR$11:AR$14577,'WEEKLY DATA'!$A$11:$A$14577,'MONTHLY DATA'!$A196,'WEEKLY DATA'!$B$11:$B$14577,'MONTHLY DATA'!$B196)</f>
        <v>415</v>
      </c>
      <c r="AS196" s="78">
        <f>AVERAGEIFS('WEEKLY DATA'!AS$11:AS$14577,'WEEKLY DATA'!$A$11:$A$14577,'MONTHLY DATA'!$A196,'WEEKLY DATA'!$B$11:$B$14577,'MONTHLY DATA'!$B196)</f>
        <v>425</v>
      </c>
      <c r="AT196" s="78">
        <f>AVERAGEIFS('WEEKLY DATA'!AT$11:AT$14577,'WEEKLY DATA'!$A$11:$A$14577,'MONTHLY DATA'!$A196,'WEEKLY DATA'!$B$11:$B$14577,'MONTHLY DATA'!$B196)</f>
        <v>420</v>
      </c>
      <c r="AU196" s="211">
        <f t="shared" ref="AU196" si="688">AT196/AT195-1</f>
        <v>2.4390243902439046E-2</v>
      </c>
      <c r="AV196" s="169">
        <f>AVERAGEIFS('WEEKLY DATA'!AV$11:AV$14577,'WEEKLY DATA'!$A$11:$A$14577,'MONTHLY DATA'!$A196,'WEEKLY DATA'!$B$11:$B$14577,'MONTHLY DATA'!$B196)</f>
        <v>350</v>
      </c>
      <c r="AW196" s="78">
        <f>AVERAGEIFS('WEEKLY DATA'!AW$11:AW$14577,'WEEKLY DATA'!$A$11:$A$14577,'MONTHLY DATA'!$A196,'WEEKLY DATA'!$B$11:$B$14577,'MONTHLY DATA'!$B196)</f>
        <v>360</v>
      </c>
      <c r="AX196" s="78">
        <f>AVERAGEIFS('WEEKLY DATA'!AX$11:AX$14577,'WEEKLY DATA'!$A$11:$A$14577,'MONTHLY DATA'!$A196,'WEEKLY DATA'!$B$11:$B$14577,'MONTHLY DATA'!$B196)</f>
        <v>355</v>
      </c>
      <c r="AY196" s="211">
        <f t="shared" ref="AY196" si="689">AX196/AX195-1</f>
        <v>-6.9930069930069783E-3</v>
      </c>
      <c r="AZ196" s="169">
        <f>AVERAGEIFS('WEEKLY DATA'!AZ$11:AZ$14577,'WEEKLY DATA'!$A$11:$A$14577,'MONTHLY DATA'!$A196,'WEEKLY DATA'!$B$11:$B$14577,'MONTHLY DATA'!$B196)</f>
        <v>306.875</v>
      </c>
      <c r="BA196" s="78">
        <f>AVERAGEIFS('WEEKLY DATA'!BA$11:BA$14577,'WEEKLY DATA'!$A$11:$A$14577,'MONTHLY DATA'!$A196,'WEEKLY DATA'!$B$11:$B$14577,'MONTHLY DATA'!$B196)</f>
        <v>316.875</v>
      </c>
      <c r="BB196" s="78">
        <f>AVERAGEIFS('WEEKLY DATA'!BB$11:BB$14577,'WEEKLY DATA'!$A$11:$A$14577,'MONTHLY DATA'!$A196,'WEEKLY DATA'!$B$11:$B$14577,'MONTHLY DATA'!$B196)</f>
        <v>311.875</v>
      </c>
      <c r="BC196" s="211">
        <f t="shared" ref="BC196" si="690">BB196/BB195-1</f>
        <v>-3.2945736434108475E-2</v>
      </c>
      <c r="BD196" s="169">
        <f>AVERAGEIFS('WEEKLY DATA'!BD$11:BD$14577,'WEEKLY DATA'!$A$11:$A$14577,'MONTHLY DATA'!$A196,'WEEKLY DATA'!$B$11:$B$14577,'MONTHLY DATA'!$B196)</f>
        <v>318.125</v>
      </c>
      <c r="BE196" s="78">
        <f>AVERAGEIFS('WEEKLY DATA'!BE$11:BE$14577,'WEEKLY DATA'!$A$11:$A$14577,'MONTHLY DATA'!$A196,'WEEKLY DATA'!$B$11:$B$14577,'MONTHLY DATA'!$B196)</f>
        <v>328.125</v>
      </c>
      <c r="BF196" s="78">
        <f>AVERAGEIFS('WEEKLY DATA'!BF$11:BF$14577,'WEEKLY DATA'!$A$11:$A$14577,'MONTHLY DATA'!$A196,'WEEKLY DATA'!$B$11:$B$14577,'MONTHLY DATA'!$B196)</f>
        <v>323.125</v>
      </c>
      <c r="BG196" s="211">
        <f t="shared" ref="BG196" si="691">BF196/BF195-1</f>
        <v>2.5793650793650702E-2</v>
      </c>
      <c r="BH196" s="169">
        <f>AVERAGEIFS('WEEKLY DATA'!BH$11:BH$14577,'WEEKLY DATA'!$A$11:$A$14577,'MONTHLY DATA'!$A196,'WEEKLY DATA'!$B$11:$B$14577,'MONTHLY DATA'!$B196)</f>
        <v>395</v>
      </c>
      <c r="BI196" s="78">
        <f>AVERAGEIFS('WEEKLY DATA'!BI$11:BI$14577,'WEEKLY DATA'!$A$11:$A$14577,'MONTHLY DATA'!$A196,'WEEKLY DATA'!$B$11:$B$14577,'MONTHLY DATA'!$B196)</f>
        <v>405</v>
      </c>
      <c r="BJ196" s="78">
        <f>AVERAGEIFS('WEEKLY DATA'!BJ$11:BJ$14577,'WEEKLY DATA'!$A$11:$A$14577,'MONTHLY DATA'!$A196,'WEEKLY DATA'!$B$11:$B$14577,'MONTHLY DATA'!$B196)</f>
        <v>400</v>
      </c>
      <c r="BK196" s="211">
        <f t="shared" ref="BK196" si="692">BJ196/BJ195-1</f>
        <v>3.8961038961038863E-2</v>
      </c>
      <c r="BL196" s="169">
        <f>AVERAGEIFS('WEEKLY DATA'!BL$11:BL$14577,'WEEKLY DATA'!$A$11:$A$14577,'MONTHLY DATA'!$A196,'WEEKLY DATA'!$B$11:$B$14577,'MONTHLY DATA'!$B196)</f>
        <v>338.75</v>
      </c>
      <c r="BM196" s="78">
        <f>AVERAGEIFS('WEEKLY DATA'!BM$11:BM$14577,'WEEKLY DATA'!$A$11:$A$14577,'MONTHLY DATA'!$A196,'WEEKLY DATA'!$B$11:$B$14577,'MONTHLY DATA'!$B196)</f>
        <v>348.75</v>
      </c>
      <c r="BN196" s="78">
        <f>AVERAGEIFS('WEEKLY DATA'!BN$11:BN$14577,'WEEKLY DATA'!$A$11:$A$14577,'MONTHLY DATA'!$A196,'WEEKLY DATA'!$B$11:$B$14577,'MONTHLY DATA'!$B196)</f>
        <v>343.75</v>
      </c>
      <c r="BO196" s="211">
        <f t="shared" ref="BO196" si="693">BN196/BN195-1</f>
        <v>-6.7796610169491567E-2</v>
      </c>
      <c r="BP196" s="78">
        <f>AVERAGEIFS('WEEKLY DATA'!BP$11:BP$14577,'WEEKLY DATA'!$A$11:$A$14577,'MONTHLY DATA'!$A196,'WEEKLY DATA'!$B$11:$B$14577,'MONTHLY DATA'!$B196)</f>
        <v>345</v>
      </c>
      <c r="BQ196" s="78">
        <f>AVERAGEIFS('WEEKLY DATA'!BQ$11:BQ$14577,'WEEKLY DATA'!$A$11:$A$14577,'MONTHLY DATA'!$A196,'WEEKLY DATA'!$B$11:$B$14577,'MONTHLY DATA'!$B196)</f>
        <v>355</v>
      </c>
      <c r="BR196" s="78">
        <f>AVERAGEIFS('WEEKLY DATA'!BR$11:BR$14577,'WEEKLY DATA'!$A$11:$A$14577,'MONTHLY DATA'!$A196,'WEEKLY DATA'!$B$11:$B$14577,'MONTHLY DATA'!$B196)</f>
        <v>350</v>
      </c>
      <c r="BS196" s="211">
        <f t="shared" ref="BS196" si="694">BR196/BR195-1</f>
        <v>-2.4390243902439046E-2</v>
      </c>
      <c r="BT196" s="78">
        <f>AVERAGEIFS('WEEKLY DATA'!BT$11:BT$14577,'WEEKLY DATA'!$A$11:$A$14577,'MONTHLY DATA'!$A196,'WEEKLY DATA'!$B$11:$B$14577,'MONTHLY DATA'!$B196)</f>
        <v>318.75</v>
      </c>
      <c r="BU196" s="78">
        <f>AVERAGEIFS('WEEKLY DATA'!BU$11:BU$14577,'WEEKLY DATA'!$A$11:$A$14577,'MONTHLY DATA'!$A196,'WEEKLY DATA'!$B$11:$B$14577,'MONTHLY DATA'!$B196)</f>
        <v>328.75</v>
      </c>
      <c r="BV196" s="78">
        <f>AVERAGEIFS('WEEKLY DATA'!BV$11:BV$14577,'WEEKLY DATA'!$A$11:$A$14577,'MONTHLY DATA'!$A196,'WEEKLY DATA'!$B$11:$B$14577,'MONTHLY DATA'!$B196)</f>
        <v>323.75</v>
      </c>
      <c r="BW196" s="211">
        <f t="shared" ref="BW196" si="695">BV196/BV195-1</f>
        <v>-3.8461538461538325E-3</v>
      </c>
      <c r="BX196" s="78">
        <f>AVERAGEIFS('WEEKLY DATA'!BX$11:BX$14577,'WEEKLY DATA'!$A$11:$A$14577,'MONTHLY DATA'!$A196,'WEEKLY DATA'!$B$11:$B$14577,'MONTHLY DATA'!$B196)</f>
        <v>405</v>
      </c>
      <c r="BY196" s="78">
        <f>AVERAGEIFS('WEEKLY DATA'!BY$11:BY$14577,'WEEKLY DATA'!$A$11:$A$14577,'MONTHLY DATA'!$A196,'WEEKLY DATA'!$B$11:$B$14577,'MONTHLY DATA'!$B196)</f>
        <v>415</v>
      </c>
      <c r="BZ196" s="78">
        <f>AVERAGEIFS('WEEKLY DATA'!BZ$11:BZ$14577,'WEEKLY DATA'!$A$11:$A$14577,'MONTHLY DATA'!$A196,'WEEKLY DATA'!$B$11:$B$14577,'MONTHLY DATA'!$B196)</f>
        <v>410</v>
      </c>
      <c r="CA196" s="211">
        <f t="shared" ref="CA196" si="696">BZ196/BZ195-1</f>
        <v>0.11945392491467577</v>
      </c>
      <c r="CB196" s="78">
        <f>AVERAGEIFS('WEEKLY DATA'!CB$11:CB$14577,'WEEKLY DATA'!$A$11:$A$14577,'MONTHLY DATA'!$A196,'WEEKLY DATA'!$B$11:$B$14577,'MONTHLY DATA'!$B196)</f>
        <v>498.125</v>
      </c>
      <c r="CC196" s="78">
        <f>AVERAGEIFS('WEEKLY DATA'!CC$11:CC$14577,'WEEKLY DATA'!$A$11:$A$14577,'MONTHLY DATA'!$A196,'WEEKLY DATA'!$B$11:$B$14577,'MONTHLY DATA'!$B196)</f>
        <v>508.125</v>
      </c>
      <c r="CD196" s="78">
        <f>AVERAGEIFS('WEEKLY DATA'!CD$11:CD$14577,'WEEKLY DATA'!$A$11:$A$14577,'MONTHLY DATA'!$A196,'WEEKLY DATA'!$B$11:$B$14577,'MONTHLY DATA'!$B196)</f>
        <v>503.125</v>
      </c>
      <c r="CE196" s="211">
        <f t="shared" ref="CE196" si="697">CD196/CD195-1</f>
        <v>5.643044619422577E-2</v>
      </c>
      <c r="CF196" s="78">
        <f>AVERAGEIFS('WEEKLY DATA'!CF$11:CF$14577,'WEEKLY DATA'!$A$11:$A$14577,'MONTHLY DATA'!$A196,'WEEKLY DATA'!$B$11:$B$14577,'MONTHLY DATA'!$B196)</f>
        <v>355.625</v>
      </c>
      <c r="CG196" s="78">
        <f>AVERAGEIFS('WEEKLY DATA'!CG$11:CG$14577,'WEEKLY DATA'!$A$11:$A$14577,'MONTHLY DATA'!$A196,'WEEKLY DATA'!$B$11:$B$14577,'MONTHLY DATA'!$B196)</f>
        <v>365.625</v>
      </c>
      <c r="CH196" s="78">
        <f>AVERAGEIFS('WEEKLY DATA'!CH$11:CH$14577,'WEEKLY DATA'!$A$11:$A$14577,'MONTHLY DATA'!$A196,'WEEKLY DATA'!$B$11:$B$14577,'MONTHLY DATA'!$B196)</f>
        <v>360.625</v>
      </c>
      <c r="CI196" s="212">
        <f t="shared" ref="CI196" si="698">CH196/CH195-1</f>
        <v>-1.7301038062284002E-3</v>
      </c>
      <c r="CJ196" s="78">
        <f>AVERAGEIFS('WEEKLY DATA'!CJ$11:CJ$14577,'WEEKLY DATA'!$A$11:$A$14577,'MONTHLY DATA'!$A196,'WEEKLY DATA'!$B$11:$B$14577,'MONTHLY DATA'!$B196)</f>
        <v>348.75</v>
      </c>
      <c r="CK196" s="78">
        <f>AVERAGEIFS('WEEKLY DATA'!CK$11:CK$14577,'WEEKLY DATA'!$A$11:$A$14577,'MONTHLY DATA'!$A196,'WEEKLY DATA'!$B$11:$B$14577,'MONTHLY DATA'!$B196)</f>
        <v>358.75</v>
      </c>
      <c r="CL196" s="78">
        <f>AVERAGEIFS('WEEKLY DATA'!CL$11:CL$14577,'WEEKLY DATA'!$A$11:$A$14577,'MONTHLY DATA'!$A196,'WEEKLY DATA'!$B$11:$B$14577,'MONTHLY DATA'!$B196)</f>
        <v>353.75</v>
      </c>
      <c r="CM196" s="211">
        <f t="shared" ref="CM196" si="699">CL196/CL195-1</f>
        <v>1.7985611510791477E-2</v>
      </c>
      <c r="CN196" s="78">
        <f>AVERAGEIFS('WEEKLY DATA'!CN$11:CN$14577,'WEEKLY DATA'!$A$11:$A$14577,'MONTHLY DATA'!$A196,'WEEKLY DATA'!$B$11:$B$14577,'MONTHLY DATA'!$B196)</f>
        <v>405</v>
      </c>
      <c r="CO196" s="78">
        <f>AVERAGEIFS('WEEKLY DATA'!CO$11:CO$14577,'WEEKLY DATA'!$A$11:$A$14577,'MONTHLY DATA'!$A196,'WEEKLY DATA'!$B$11:$B$14577,'MONTHLY DATA'!$B196)</f>
        <v>415</v>
      </c>
      <c r="CP196" s="78">
        <f>AVERAGEIFS('WEEKLY DATA'!CP$11:CP$14577,'WEEKLY DATA'!$A$11:$A$14577,'MONTHLY DATA'!$A196,'WEEKLY DATA'!$B$11:$B$14577,'MONTHLY DATA'!$B196)</f>
        <v>410</v>
      </c>
      <c r="CQ196" s="211">
        <f t="shared" ref="CQ196" si="700">CP196/CP195-1</f>
        <v>0.11945392491467577</v>
      </c>
      <c r="CR196" s="78">
        <f>AVERAGEIFS('WEEKLY DATA'!CR$11:CR$14577,'WEEKLY DATA'!$A$11:$A$14577,'MONTHLY DATA'!$A196,'WEEKLY DATA'!$B$11:$B$14577,'MONTHLY DATA'!$B196)</f>
        <v>498.125</v>
      </c>
      <c r="CS196" s="78">
        <f>AVERAGEIFS('WEEKLY DATA'!CS$11:CS$14577,'WEEKLY DATA'!$A$11:$A$14577,'MONTHLY DATA'!$A196,'WEEKLY DATA'!$B$11:$B$14577,'MONTHLY DATA'!$B196)</f>
        <v>508.125</v>
      </c>
      <c r="CT196" s="78">
        <f>AVERAGEIFS('WEEKLY DATA'!CT$11:CT$14577,'WEEKLY DATA'!$A$11:$A$14577,'MONTHLY DATA'!$A196,'WEEKLY DATA'!$B$11:$B$14577,'MONTHLY DATA'!$B196)</f>
        <v>503.125</v>
      </c>
      <c r="CU196" s="212">
        <f t="shared" ref="CU196" si="701">CT196/CT195-1</f>
        <v>5.643044619422577E-2</v>
      </c>
      <c r="CV196" s="169">
        <f>AVERAGEIFS('WEEKLY DATA'!CV$11:CV$14577,'WEEKLY DATA'!$A$11:$A$14577,'MONTHLY DATA'!$A196,'WEEKLY DATA'!$B$11:$B$14577,'MONTHLY DATA'!$B196)</f>
        <v>365</v>
      </c>
      <c r="CW196" s="78">
        <f>AVERAGEIFS('WEEKLY DATA'!CW$11:CW$14577,'WEEKLY DATA'!$A$11:$A$14577,'MONTHLY DATA'!$A196,'WEEKLY DATA'!$B$11:$B$14577,'MONTHLY DATA'!$B196)</f>
        <v>375</v>
      </c>
      <c r="CX196" s="78">
        <f>AVERAGEIFS('WEEKLY DATA'!CX$11:CX$14577,'WEEKLY DATA'!$A$11:$A$14577,'MONTHLY DATA'!$A196,'WEEKLY DATA'!$B$11:$B$14577,'MONTHLY DATA'!$B196)</f>
        <v>370</v>
      </c>
      <c r="CY196" s="211">
        <f t="shared" ref="CY196" si="702">CX196/CX195-1</f>
        <v>-1.3333333333333308E-2</v>
      </c>
      <c r="CZ196" s="169">
        <f>AVERAGEIFS('WEEKLY DATA'!CZ$11:CZ$14577,'WEEKLY DATA'!$A$11:$A$14577,'MONTHLY DATA'!$A196,'WEEKLY DATA'!$B$11:$B$14577,'MONTHLY DATA'!$B196)</f>
        <v>360</v>
      </c>
      <c r="DA196" s="78">
        <f>AVERAGEIFS('WEEKLY DATA'!DA$11:DA$14577,'WEEKLY DATA'!$A$11:$A$14577,'MONTHLY DATA'!$A196,'WEEKLY DATA'!$B$11:$B$14577,'MONTHLY DATA'!$B196)</f>
        <v>370</v>
      </c>
      <c r="DB196" s="78">
        <f>AVERAGEIFS('WEEKLY DATA'!DB$11:DB$14577,'WEEKLY DATA'!$A$11:$A$14577,'MONTHLY DATA'!$A196,'WEEKLY DATA'!$B$11:$B$14577,'MONTHLY DATA'!$B196)</f>
        <v>365</v>
      </c>
      <c r="DC196" s="211">
        <f t="shared" ref="DC196" si="703">DB196/DB195-1</f>
        <v>3.4364261168384758E-3</v>
      </c>
      <c r="DD196" s="78">
        <f>AVERAGEIFS('WEEKLY DATA'!DD$11:DD$14577,'WEEKLY DATA'!$A$11:$A$14577,'MONTHLY DATA'!$A196,'WEEKLY DATA'!$B$11:$B$14577,'MONTHLY DATA'!$B196)</f>
        <v>405</v>
      </c>
      <c r="DE196" s="78">
        <f>AVERAGEIFS('WEEKLY DATA'!DE$11:DE$14577,'WEEKLY DATA'!$A$11:$A$14577,'MONTHLY DATA'!$A196,'WEEKLY DATA'!$B$11:$B$14577,'MONTHLY DATA'!$B196)</f>
        <v>415</v>
      </c>
      <c r="DF196" s="78">
        <f>AVERAGEIFS('WEEKLY DATA'!DF$11:DF$14577,'WEEKLY DATA'!$A$11:$A$14577,'MONTHLY DATA'!$A196,'WEEKLY DATA'!$B$11:$B$14577,'MONTHLY DATA'!$B196)</f>
        <v>410</v>
      </c>
      <c r="DG196" s="211">
        <f t="shared" ref="DG196" si="704">DF196/DF195-1</f>
        <v>0.11945392491467577</v>
      </c>
      <c r="DH196" s="78">
        <f>AVERAGEIFS('WEEKLY DATA'!DH$11:DH$14577,'WEEKLY DATA'!$A$11:$A$14577,'MONTHLY DATA'!$A196,'WEEKLY DATA'!$B$11:$B$14577,'MONTHLY DATA'!$B196)</f>
        <v>513.125</v>
      </c>
      <c r="DI196" s="78">
        <f>AVERAGEIFS('WEEKLY DATA'!DI$11:DI$14577,'WEEKLY DATA'!$A$11:$A$14577,'MONTHLY DATA'!$A196,'WEEKLY DATA'!$B$11:$B$14577,'MONTHLY DATA'!$B196)</f>
        <v>523.125</v>
      </c>
      <c r="DJ196" s="78">
        <f>AVERAGEIFS('WEEKLY DATA'!DJ$11:DJ$14577,'WEEKLY DATA'!$A$11:$A$14577,'MONTHLY DATA'!$A196,'WEEKLY DATA'!$B$11:$B$14577,'MONTHLY DATA'!$B196)</f>
        <v>518.125</v>
      </c>
      <c r="DK196" s="211">
        <f t="shared" ref="DK196" si="705">DJ196/DJ195-1</f>
        <v>5.4707379134860012E-2</v>
      </c>
      <c r="DL196" s="169">
        <f>AVERAGEIFS('WEEKLY DATA'!DL$11:DL$14577,'WEEKLY DATA'!$A$11:$A$14577,'MONTHLY DATA'!$A196,'WEEKLY DATA'!$B$11:$B$14577,'MONTHLY DATA'!$B196)</f>
        <v>323.75</v>
      </c>
      <c r="DM196" s="78">
        <f>AVERAGEIFS('WEEKLY DATA'!DM$11:DM$14577,'WEEKLY DATA'!$A$11:$A$14577,'MONTHLY DATA'!$A196,'WEEKLY DATA'!$B$11:$B$14577,'MONTHLY DATA'!$B196)</f>
        <v>333.75</v>
      </c>
      <c r="DN196" s="78">
        <f>AVERAGEIFS('WEEKLY DATA'!DN$11:DN$14577,'WEEKLY DATA'!$A$11:$A$14577,'MONTHLY DATA'!$A196,'WEEKLY DATA'!$B$11:$B$14577,'MONTHLY DATA'!$B196)</f>
        <v>328.75</v>
      </c>
      <c r="DO196" s="211">
        <f t="shared" ref="DO196" si="706">DN196/DN195-1</f>
        <v>-1.8656716417910446E-2</v>
      </c>
      <c r="DP196" s="78">
        <f>AVERAGEIFS('WEEKLY DATA'!DP$11:DP$14577,'WEEKLY DATA'!$A$11:$A$14577,'MONTHLY DATA'!$A196,'WEEKLY DATA'!$B$11:$B$14577,'MONTHLY DATA'!$B196)</f>
        <v>342.5</v>
      </c>
      <c r="DQ196" s="78">
        <f>AVERAGEIFS('WEEKLY DATA'!DQ$11:DQ$14577,'WEEKLY DATA'!$A$11:$A$14577,'MONTHLY DATA'!$A196,'WEEKLY DATA'!$B$11:$B$14577,'MONTHLY DATA'!$B196)</f>
        <v>352.5</v>
      </c>
      <c r="DR196" s="78">
        <f>AVERAGEIFS('WEEKLY DATA'!DR$11:DR$14577,'WEEKLY DATA'!$A$11:$A$14577,'MONTHLY DATA'!$A196,'WEEKLY DATA'!$B$11:$B$14577,'MONTHLY DATA'!$B196)</f>
        <v>347.5</v>
      </c>
      <c r="DS196" s="211">
        <f t="shared" ref="DS196" si="707">DR196/DR195-1</f>
        <v>3.3457249070631967E-2</v>
      </c>
      <c r="DT196" s="78">
        <f>AVERAGEIFS('WEEKLY DATA'!DT$11:DT$14577,'WEEKLY DATA'!$A$11:$A$14577,'MONTHLY DATA'!$A196,'WEEKLY DATA'!$B$11:$B$14577,'MONTHLY DATA'!$B196)</f>
        <v>405</v>
      </c>
      <c r="DU196" s="78">
        <f>AVERAGEIFS('WEEKLY DATA'!DU$11:DU$14577,'WEEKLY DATA'!$A$11:$A$14577,'MONTHLY DATA'!$A196,'WEEKLY DATA'!$B$11:$B$14577,'MONTHLY DATA'!$B196)</f>
        <v>415</v>
      </c>
      <c r="DV196" s="78">
        <f>AVERAGEIFS('WEEKLY DATA'!DV$11:DV$14577,'WEEKLY DATA'!$A$11:$A$14577,'MONTHLY DATA'!$A196,'WEEKLY DATA'!$B$11:$B$14577,'MONTHLY DATA'!$B196)</f>
        <v>410</v>
      </c>
      <c r="DW196" s="211">
        <f t="shared" ref="DW196" si="708">DV196/DV195-1</f>
        <v>0.11945392491467577</v>
      </c>
      <c r="DX196" s="78">
        <f>AVERAGEIFS('WEEKLY DATA'!DX$11:DX$14577,'WEEKLY DATA'!$A$11:$A$14577,'MONTHLY DATA'!$A196,'WEEKLY DATA'!$B$11:$B$14577,'MONTHLY DATA'!$B196)</f>
        <v>498.125</v>
      </c>
      <c r="DY196" s="78">
        <f>AVERAGEIFS('WEEKLY DATA'!DY$11:DY$14577,'WEEKLY DATA'!$A$11:$A$14577,'MONTHLY DATA'!$A196,'WEEKLY DATA'!$B$11:$B$14577,'MONTHLY DATA'!$B196)</f>
        <v>508.125</v>
      </c>
      <c r="DZ196" s="78">
        <f>AVERAGEIFS('WEEKLY DATA'!DZ$11:DZ$14577,'WEEKLY DATA'!$A$11:$A$14577,'MONTHLY DATA'!$A196,'WEEKLY DATA'!$B$11:$B$14577,'MONTHLY DATA'!$B196)</f>
        <v>503.125</v>
      </c>
      <c r="EA196" s="211">
        <f t="shared" ref="EA196" si="709">DZ196/DZ195-1</f>
        <v>5.643044619422577E-2</v>
      </c>
      <c r="EB196" s="78">
        <f>AVERAGEIFS('WEEKLY DATA'!EB$11:EB$14577,'WEEKLY DATA'!$A$11:$A$14577,'MONTHLY DATA'!$A196,'WEEKLY DATA'!$B$11:$B$14577,'MONTHLY DATA'!$B196)</f>
        <v>365</v>
      </c>
      <c r="EC196" s="78">
        <f>AVERAGEIFS('WEEKLY DATA'!EC$11:EC$14577,'WEEKLY DATA'!$A$11:$A$14577,'MONTHLY DATA'!$A196,'WEEKLY DATA'!$B$11:$B$14577,'MONTHLY DATA'!$B196)</f>
        <v>375</v>
      </c>
      <c r="ED196" s="78">
        <f>AVERAGEIFS('WEEKLY DATA'!ED$11:ED$14577,'WEEKLY DATA'!$A$11:$A$14577,'MONTHLY DATA'!$A196,'WEEKLY DATA'!$B$11:$B$14577,'MONTHLY DATA'!$B196)</f>
        <v>370</v>
      </c>
      <c r="EE196" s="211">
        <f t="shared" ref="EE196" si="710">ED196/ED195-1</f>
        <v>-2.6315789473684181E-2</v>
      </c>
      <c r="EF196" s="169">
        <f>AVERAGEIFS('WEEKLY DATA'!EF$11:EF$14577,'WEEKLY DATA'!$A$11:$A$14577,'MONTHLY DATA'!$A196,'WEEKLY DATA'!$B$11:$B$14577,'MONTHLY DATA'!$B196)</f>
        <v>329.375</v>
      </c>
      <c r="EG196" s="78">
        <f>AVERAGEIFS('WEEKLY DATA'!EG$11:EG$14577,'WEEKLY DATA'!$A$11:$A$14577,'MONTHLY DATA'!$A196,'WEEKLY DATA'!$B$11:$B$14577,'MONTHLY DATA'!$B196)</f>
        <v>339.375</v>
      </c>
      <c r="EH196" s="78">
        <f>AVERAGEIFS('WEEKLY DATA'!EH$11:EH$14577,'WEEKLY DATA'!$A$11:$A$14577,'MONTHLY DATA'!$A196,'WEEKLY DATA'!$B$11:$B$14577,'MONTHLY DATA'!$B196)</f>
        <v>334.375</v>
      </c>
      <c r="EI196" s="211">
        <f t="shared" ref="EI196" si="711">EH196/EH195-1</f>
        <v>-4.1218637992831542E-2</v>
      </c>
      <c r="EJ196" s="78">
        <f>AVERAGEIFS('WEEKLY DATA'!EJ$11:EJ$14577,'WEEKLY DATA'!$A$11:$A$14577,'MONTHLY DATA'!$A196,'WEEKLY DATA'!$B$11:$B$14577,'MONTHLY DATA'!$B196)</f>
        <v>400</v>
      </c>
      <c r="EK196" s="78">
        <f>AVERAGEIFS('WEEKLY DATA'!EK$11:EK$14577,'WEEKLY DATA'!$A$11:$A$14577,'MONTHLY DATA'!$A196,'WEEKLY DATA'!$B$11:$B$14577,'MONTHLY DATA'!$B196)</f>
        <v>410</v>
      </c>
      <c r="EL196" s="78">
        <f>AVERAGEIFS('WEEKLY DATA'!EL$11:EL$14577,'WEEKLY DATA'!$A$11:$A$14577,'MONTHLY DATA'!$A196,'WEEKLY DATA'!$B$11:$B$14577,'MONTHLY DATA'!$B196)</f>
        <v>405</v>
      </c>
      <c r="EM196" s="211">
        <f t="shared" ref="EM196" si="712">EL196/EL195-1</f>
        <v>0.12110726643598624</v>
      </c>
      <c r="EN196" s="78">
        <f>AVERAGEIFS('WEEKLY DATA'!EN$11:EN$14577,'WEEKLY DATA'!$A$11:$A$14577,'MONTHLY DATA'!$A196,'WEEKLY DATA'!$B$11:$B$14577,'MONTHLY DATA'!$B196)</f>
        <v>543.125</v>
      </c>
      <c r="EO196" s="78">
        <f>AVERAGEIFS('WEEKLY DATA'!EO$11:EO$14577,'WEEKLY DATA'!$A$11:$A$14577,'MONTHLY DATA'!$A196,'WEEKLY DATA'!$B$11:$B$14577,'MONTHLY DATA'!$B196)</f>
        <v>553.125</v>
      </c>
      <c r="EP196" s="78">
        <f>AVERAGEIFS('WEEKLY DATA'!EP$11:EP$14577,'WEEKLY DATA'!$A$11:$A$14577,'MONTHLY DATA'!$A196,'WEEKLY DATA'!$B$11:$B$14577,'MONTHLY DATA'!$B196)</f>
        <v>548.125</v>
      </c>
      <c r="EQ196" s="211">
        <f t="shared" ref="EQ196" si="713">EP196/EP195-1</f>
        <v>5.155875299760182E-2</v>
      </c>
      <c r="ER196" s="78">
        <f>AVERAGEIFS('WEEKLY DATA'!ER$11:ER$14577,'WEEKLY DATA'!$A$11:$A$14577,'MONTHLY DATA'!$A196,'WEEKLY DATA'!$B$11:$B$14577,'MONTHLY DATA'!$B196)</f>
        <v>311.875</v>
      </c>
      <c r="ES196" s="78">
        <f>AVERAGEIFS('WEEKLY DATA'!ES$11:ES$14577,'WEEKLY DATA'!$A$11:$A$14577,'MONTHLY DATA'!$A196,'WEEKLY DATA'!$B$11:$B$14577,'MONTHLY DATA'!$B196)</f>
        <v>321.875</v>
      </c>
      <c r="ET196" s="78">
        <f>AVERAGEIFS('WEEKLY DATA'!ET$11:ET$14577,'WEEKLY DATA'!$A$11:$A$14577,'MONTHLY DATA'!$A196,'WEEKLY DATA'!$B$11:$B$14577,'MONTHLY DATA'!$B196)</f>
        <v>316.875</v>
      </c>
      <c r="EU196" s="211">
        <f t="shared" ref="EU196" si="714">ET196/ET195-1</f>
        <v>-2.8735632183908066E-2</v>
      </c>
      <c r="EV196" s="78">
        <f>AVERAGEIFS('WEEKLY DATA'!EV$11:EV$14577,'WEEKLY DATA'!$A$11:$A$14577,'MONTHLY DATA'!$A196,'WEEKLY DATA'!$B$11:$B$14577,'MONTHLY DATA'!$B196)</f>
        <v>300</v>
      </c>
      <c r="EW196" s="78">
        <f>AVERAGEIFS('WEEKLY DATA'!EW$11:EW$14577,'WEEKLY DATA'!$A$11:$A$14577,'MONTHLY DATA'!$A196,'WEEKLY DATA'!$B$11:$B$14577,'MONTHLY DATA'!$B196)</f>
        <v>310</v>
      </c>
      <c r="EX196" s="78">
        <f>AVERAGEIFS('WEEKLY DATA'!EX$11:EX$14577,'WEEKLY DATA'!$A$11:$A$14577,'MONTHLY DATA'!$A196,'WEEKLY DATA'!$B$11:$B$14577,'MONTHLY DATA'!$B196)</f>
        <v>305</v>
      </c>
      <c r="EY196" s="211">
        <f t="shared" ref="EY196" si="715">EX196/EX195-1</f>
        <v>-7.2243346007604514E-2</v>
      </c>
      <c r="EZ196" s="78">
        <f>AVERAGEIFS('WEEKLY DATA'!EZ$11:EZ$14577,'WEEKLY DATA'!$A$11:$A$14577,'MONTHLY DATA'!$A196,'WEEKLY DATA'!$B$11:$B$14577,'MONTHLY DATA'!$B196)</f>
        <v>400</v>
      </c>
      <c r="FA196" s="78">
        <f>AVERAGEIFS('WEEKLY DATA'!FA$11:FA$14577,'WEEKLY DATA'!$A$11:$A$14577,'MONTHLY DATA'!$A196,'WEEKLY DATA'!$B$11:$B$14577,'MONTHLY DATA'!$B196)</f>
        <v>410</v>
      </c>
      <c r="FB196" s="78">
        <f>AVERAGEIFS('WEEKLY DATA'!FB$11:FB$14577,'WEEKLY DATA'!$A$11:$A$14577,'MONTHLY DATA'!$A196,'WEEKLY DATA'!$B$11:$B$14577,'MONTHLY DATA'!$B196)</f>
        <v>405</v>
      </c>
      <c r="FC196" s="211">
        <f t="shared" ref="FC196" si="716">FB196/FB195-1</f>
        <v>0.12110726643598624</v>
      </c>
      <c r="FD196" s="78">
        <f>AVERAGEIFS('WEEKLY DATA'!FD$11:FD$14577,'WEEKLY DATA'!$A$11:$A$14577,'MONTHLY DATA'!$A196,'WEEKLY DATA'!$B$11:$B$14577,'MONTHLY DATA'!$B196)</f>
        <v>400</v>
      </c>
      <c r="FE196" s="78">
        <f>AVERAGEIFS('WEEKLY DATA'!FE$11:FE$14577,'WEEKLY DATA'!$A$11:$A$14577,'MONTHLY DATA'!$A196,'WEEKLY DATA'!$B$11:$B$14577,'MONTHLY DATA'!$B196)</f>
        <v>410</v>
      </c>
      <c r="FF196" s="78">
        <f>AVERAGEIFS('WEEKLY DATA'!FF$11:FF$14577,'WEEKLY DATA'!$A$11:$A$14577,'MONTHLY DATA'!$A196,'WEEKLY DATA'!$B$11:$B$14577,'MONTHLY DATA'!$B196)</f>
        <v>405</v>
      </c>
      <c r="FG196" s="211">
        <f t="shared" ref="FG196" si="717">FF196/FF195-1</f>
        <v>0</v>
      </c>
      <c r="FH196" s="78">
        <f>AVERAGEIFS('WEEKLY DATA'!FH$11:FH$14577,'WEEKLY DATA'!$A$11:$A$14577,'MONTHLY DATA'!$A196,'WEEKLY DATA'!$B$11:$B$14577,'MONTHLY DATA'!$B196)</f>
        <v>351.875</v>
      </c>
      <c r="FI196" s="78">
        <f>AVERAGEIFS('WEEKLY DATA'!FI$11:FI$14577,'WEEKLY DATA'!$A$11:$A$14577,'MONTHLY DATA'!$A196,'WEEKLY DATA'!$B$11:$B$14577,'MONTHLY DATA'!$B196)</f>
        <v>361.875</v>
      </c>
      <c r="FJ196" s="78">
        <f>AVERAGEIFS('WEEKLY DATA'!FJ$11:FJ$14577,'WEEKLY DATA'!$A$11:$A$14577,'MONTHLY DATA'!$A196,'WEEKLY DATA'!$B$11:$B$14577,'MONTHLY DATA'!$B196)</f>
        <v>356.875</v>
      </c>
      <c r="FK196" s="211">
        <f t="shared" ref="FK196" si="718">FJ196/FJ195-1</f>
        <v>3.4420289855072506E-2</v>
      </c>
      <c r="FL196" s="169">
        <f>AVERAGEIFS('WEEKLY DATA'!FL$11:FL$14577,'WEEKLY DATA'!$A$11:$A$14577,'MONTHLY DATA'!$A196,'WEEKLY DATA'!$B$11:$B$14577,'MONTHLY DATA'!$B196)</f>
        <v>343.75</v>
      </c>
      <c r="FM196" s="78">
        <f>AVERAGEIFS('WEEKLY DATA'!FM$11:FM$14577,'WEEKLY DATA'!$A$11:$A$14577,'MONTHLY DATA'!$A196,'WEEKLY DATA'!$B$11:$B$14577,'MONTHLY DATA'!$B196)</f>
        <v>353.75</v>
      </c>
      <c r="FN196" s="78">
        <f>AVERAGEIFS('WEEKLY DATA'!FN$11:FN$14577,'WEEKLY DATA'!$A$11:$A$14577,'MONTHLY DATA'!$A196,'WEEKLY DATA'!$B$11:$B$14577,'MONTHLY DATA'!$B196)</f>
        <v>348.75</v>
      </c>
      <c r="FO196" s="211">
        <f t="shared" ref="FO196" si="719">FN196/FN195-1</f>
        <v>-1.7605633802816878E-2</v>
      </c>
      <c r="FP196" s="78"/>
      <c r="FQ196" s="132"/>
      <c r="FR196" s="79"/>
      <c r="FS196" s="155"/>
      <c r="FT196" s="169">
        <f>AVERAGEIFS('WEEKLY DATA'!FT$11:FT$14577,'WEEKLY DATA'!$A$11:$A$14577,'MONTHLY DATA'!$A196,'WEEKLY DATA'!$B$11:$B$14577,'MONTHLY DATA'!$B196)</f>
        <v>480</v>
      </c>
      <c r="FU196" s="78">
        <f>AVERAGEIFS('WEEKLY DATA'!FU$11:FU$14577,'WEEKLY DATA'!$A$11:$A$14577,'MONTHLY DATA'!$A196,'WEEKLY DATA'!$B$11:$B$14577,'MONTHLY DATA'!$B196)</f>
        <v>490</v>
      </c>
      <c r="FV196" s="78">
        <f>AVERAGEIFS('WEEKLY DATA'!FV$11:FV$14577,'WEEKLY DATA'!$A$11:$A$14577,'MONTHLY DATA'!$A196,'WEEKLY DATA'!$B$11:$B$14577,'MONTHLY DATA'!$B196)</f>
        <v>485</v>
      </c>
      <c r="FW196" s="211">
        <f t="shared" ref="FW196" si="720">FV196/FV195-1</f>
        <v>-5.12820512820511E-3</v>
      </c>
      <c r="FX196" s="169">
        <f>AVERAGEIFS('WEEKLY DATA'!FX$11:FX$14577,'WEEKLY DATA'!$A$11:$A$14577,'MONTHLY DATA'!$A196,'WEEKLY DATA'!$B$11:$B$14577,'MONTHLY DATA'!$B196)</f>
        <v>316.875</v>
      </c>
      <c r="FY196" s="78">
        <f>AVERAGEIFS('WEEKLY DATA'!FY$11:FY$14577,'WEEKLY DATA'!$A$11:$A$14577,'MONTHLY DATA'!$A196,'WEEKLY DATA'!$B$11:$B$14577,'MONTHLY DATA'!$B196)</f>
        <v>326.875</v>
      </c>
      <c r="FZ196" s="78">
        <f>AVERAGEIFS('WEEKLY DATA'!FZ$11:FZ$14577,'WEEKLY DATA'!$A$11:$A$14577,'MONTHLY DATA'!$A196,'WEEKLY DATA'!$B$11:$B$14577,'MONTHLY DATA'!$B196)</f>
        <v>321.875</v>
      </c>
      <c r="GA196" s="211">
        <f t="shared" ref="GA196" si="721">FZ196/FZ195-1</f>
        <v>-9.330985915492962E-2</v>
      </c>
      <c r="GB196" s="169">
        <f>AVERAGEIFS('WEEKLY DATA'!GB$11:GB$14577,'WEEKLY DATA'!$A$11:$A$14577,'MONTHLY DATA'!$A196,'WEEKLY DATA'!$B$11:$B$14577,'MONTHLY DATA'!$B196)</f>
        <v>455</v>
      </c>
      <c r="GC196" s="78">
        <f>AVERAGEIFS('WEEKLY DATA'!GC$11:GC$14577,'WEEKLY DATA'!$A$11:$A$14577,'MONTHLY DATA'!$A196,'WEEKLY DATA'!$B$11:$B$14577,'MONTHLY DATA'!$B196)</f>
        <v>465</v>
      </c>
      <c r="GD196" s="78">
        <f>AVERAGEIFS('WEEKLY DATA'!GD$11:GD$14577,'WEEKLY DATA'!$A$11:$A$14577,'MONTHLY DATA'!$A196,'WEEKLY DATA'!$B$11:$B$14577,'MONTHLY DATA'!$B196)</f>
        <v>460</v>
      </c>
      <c r="GE196" s="211">
        <f t="shared" ref="GE196" si="722">GD196/GD195-1</f>
        <v>-1.0752688172043001E-2</v>
      </c>
      <c r="GF196" s="169">
        <f>AVERAGEIFS('WEEKLY DATA'!GF$11:GF$14577,'WEEKLY DATA'!$A$11:$A$14577,'MONTHLY DATA'!$A196,'WEEKLY DATA'!$B$11:$B$14577,'MONTHLY DATA'!$B196)</f>
        <v>450</v>
      </c>
      <c r="GG196" s="78">
        <f>AVERAGEIFS('WEEKLY DATA'!GG$11:GG$14577,'WEEKLY DATA'!$A$11:$A$14577,'MONTHLY DATA'!$A196,'WEEKLY DATA'!$B$11:$B$14577,'MONTHLY DATA'!$B196)</f>
        <v>460</v>
      </c>
      <c r="GH196" s="78">
        <f>AVERAGEIFS('WEEKLY DATA'!GH$11:GH$14577,'WEEKLY DATA'!$A$11:$A$14577,'MONTHLY DATA'!$A196,'WEEKLY DATA'!$B$11:$B$14577,'MONTHLY DATA'!$B196)</f>
        <v>455</v>
      </c>
      <c r="GI196" s="211">
        <f t="shared" ref="GI196" si="723">GH196/GH195-1</f>
        <v>2.7548209366390353E-3</v>
      </c>
      <c r="GJ196" s="169">
        <f>AVERAGEIFS('WEEKLY DATA'!GJ$11:GJ$14577,'WEEKLY DATA'!$A$11:$A$14577,'MONTHLY DATA'!$A196,'WEEKLY DATA'!$B$11:$B$14577,'MONTHLY DATA'!$B196)</f>
        <v>415</v>
      </c>
      <c r="GK196" s="78">
        <f>AVERAGEIFS('WEEKLY DATA'!GK$11:GK$14577,'WEEKLY DATA'!$A$11:$A$14577,'MONTHLY DATA'!$A196,'WEEKLY DATA'!$B$11:$B$14577,'MONTHLY DATA'!$B196)</f>
        <v>425</v>
      </c>
      <c r="GL196" s="78">
        <f>AVERAGEIFS('WEEKLY DATA'!GL$11:GL$14577,'WEEKLY DATA'!$A$11:$A$14577,'MONTHLY DATA'!$A196,'WEEKLY DATA'!$B$11:$B$14577,'MONTHLY DATA'!$B196)</f>
        <v>420</v>
      </c>
      <c r="GM196" s="211">
        <f t="shared" ref="GM196" si="724">GL196/GL195-1</f>
        <v>0.11627906976744184</v>
      </c>
      <c r="GN196" s="169">
        <f>AVERAGEIFS('WEEKLY DATA'!GN$11:GN$14577,'WEEKLY DATA'!$A$11:$A$14577,'MONTHLY DATA'!$A196,'WEEKLY DATA'!$B$11:$B$14577,'MONTHLY DATA'!$B196)</f>
        <v>603.125</v>
      </c>
      <c r="GO196" s="78">
        <f>AVERAGEIFS('WEEKLY DATA'!GO$11:GO$14577,'WEEKLY DATA'!$A$11:$A$14577,'MONTHLY DATA'!$A196,'WEEKLY DATA'!$B$11:$B$14577,'MONTHLY DATA'!$B196)</f>
        <v>613.125</v>
      </c>
      <c r="GP196" s="78">
        <f>AVERAGEIFS('WEEKLY DATA'!GP$11:GP$14577,'WEEKLY DATA'!$A$11:$A$14577,'MONTHLY DATA'!$A196,'WEEKLY DATA'!$B$11:$B$14577,'MONTHLY DATA'!$B196)</f>
        <v>608.125</v>
      </c>
      <c r="GQ196" s="211">
        <f t="shared" ref="GQ196" si="725">GP196/GP195-1</f>
        <v>4.6236559139784861E-2</v>
      </c>
      <c r="GR196" s="78"/>
    </row>
    <row r="197" spans="1:201" ht="15.75" x14ac:dyDescent="0.25">
      <c r="A197">
        <f t="shared" si="106"/>
        <v>7</v>
      </c>
      <c r="B197">
        <f t="shared" si="107"/>
        <v>2025</v>
      </c>
      <c r="C197" s="86">
        <v>45839</v>
      </c>
      <c r="D197" s="78">
        <f>AVERAGEIFS('WEEKLY DATA'!D$11:D$14577,'WEEKLY DATA'!$A$11:$A$14577,'MONTHLY DATA'!$A197,'WEEKLY DATA'!$B$11:$B$14577,'MONTHLY DATA'!$B197)</f>
        <v>391.875</v>
      </c>
      <c r="E197" s="78">
        <f>AVERAGEIFS('WEEKLY DATA'!E$11:E$14577,'WEEKLY DATA'!$A$11:$A$14577,'MONTHLY DATA'!$A197,'WEEKLY DATA'!$B$11:$B$14577,'MONTHLY DATA'!$B197)</f>
        <v>401.875</v>
      </c>
      <c r="F197" s="78">
        <f>AVERAGEIFS('WEEKLY DATA'!F$11:F$14577,'WEEKLY DATA'!$A$11:$A$14577,'MONTHLY DATA'!$A197,'WEEKLY DATA'!$B$11:$B$14577,'MONTHLY DATA'!$B197)</f>
        <v>396.875</v>
      </c>
      <c r="G197" s="211">
        <f t="shared" ref="G197" si="726">F197/F196-1</f>
        <v>0</v>
      </c>
      <c r="H197" s="169">
        <f>AVERAGEIFS('WEEKLY DATA'!H$11:H$14577,'WEEKLY DATA'!$A$11:$A$14577,'MONTHLY DATA'!$A197,'WEEKLY DATA'!$B$11:$B$14577,'MONTHLY DATA'!$B197)</f>
        <v>380.625</v>
      </c>
      <c r="I197" s="78">
        <f>AVERAGEIFS('WEEKLY DATA'!I$11:I$14577,'WEEKLY DATA'!$A$11:$A$14577,'MONTHLY DATA'!$A197,'WEEKLY DATA'!$B$11:$B$14577,'MONTHLY DATA'!$B197)</f>
        <v>390.625</v>
      </c>
      <c r="J197" s="78">
        <f>AVERAGEIFS('WEEKLY DATA'!J$11:J$14577,'WEEKLY DATA'!$A$11:$A$14577,'MONTHLY DATA'!$A197,'WEEKLY DATA'!$B$11:$B$14577,'MONTHLY DATA'!$B197)</f>
        <v>385.625</v>
      </c>
      <c r="K197" s="211">
        <f t="shared" ref="K197" si="727">J197/J196-1</f>
        <v>1.4802631578947345E-2</v>
      </c>
      <c r="L197" s="169">
        <f>AVERAGEIFS('WEEKLY DATA'!L$11:L$14577,'WEEKLY DATA'!$A$11:$A$14577,'MONTHLY DATA'!$A197,'WEEKLY DATA'!$B$11:$B$14577,'MONTHLY DATA'!$B197)</f>
        <v>425</v>
      </c>
      <c r="M197" s="78">
        <f>AVERAGEIFS('WEEKLY DATA'!M$11:M$14577,'WEEKLY DATA'!$A$11:$A$14577,'MONTHLY DATA'!$A197,'WEEKLY DATA'!$B$11:$B$14577,'MONTHLY DATA'!$B197)</f>
        <v>435</v>
      </c>
      <c r="N197" s="78">
        <f>AVERAGEIFS('WEEKLY DATA'!N$11:N$14577,'WEEKLY DATA'!$A$11:$A$14577,'MONTHLY DATA'!$A197,'WEEKLY DATA'!$B$11:$B$14577,'MONTHLY DATA'!$B197)</f>
        <v>430</v>
      </c>
      <c r="O197" s="211">
        <f t="shared" ref="O197" si="728">N197/N196-1</f>
        <v>0</v>
      </c>
      <c r="P197" s="169">
        <f>AVERAGEIFS('WEEKLY DATA'!P$11:P$14577,'WEEKLY DATA'!$A$11:$A$14577,'MONTHLY DATA'!$A197,'WEEKLY DATA'!$B$11:$B$14577,'MONTHLY DATA'!$B197)</f>
        <v>397.5</v>
      </c>
      <c r="Q197" s="78">
        <f>AVERAGEIFS('WEEKLY DATA'!Q$11:Q$14577,'WEEKLY DATA'!$A$11:$A$14577,'MONTHLY DATA'!$A197,'WEEKLY DATA'!$B$11:$B$14577,'MONTHLY DATA'!$B197)</f>
        <v>407.5</v>
      </c>
      <c r="R197" s="78">
        <f>AVERAGEIFS('WEEKLY DATA'!R$11:R$14577,'WEEKLY DATA'!$A$11:$A$14577,'MONTHLY DATA'!$A197,'WEEKLY DATA'!$B$11:$B$14577,'MONTHLY DATA'!$B197)</f>
        <v>402.5</v>
      </c>
      <c r="S197" s="211">
        <f t="shared" ref="S197" si="729">R197/R196-1</f>
        <v>3.1152647975076775E-3</v>
      </c>
      <c r="T197" s="169">
        <f>AVERAGEIFS('WEEKLY DATA'!T$11:T$14577,'WEEKLY DATA'!$A$11:$A$14577,'MONTHLY DATA'!$A197,'WEEKLY DATA'!$B$11:$B$14577,'MONTHLY DATA'!$B197)</f>
        <v>333.125</v>
      </c>
      <c r="U197" s="78">
        <f>AVERAGEIFS('WEEKLY DATA'!U$11:U$14577,'WEEKLY DATA'!$A$11:$A$14577,'MONTHLY DATA'!$A197,'WEEKLY DATA'!$B$11:$B$14577,'MONTHLY DATA'!$B197)</f>
        <v>343.125</v>
      </c>
      <c r="V197" s="78">
        <f>AVERAGEIFS('WEEKLY DATA'!V$11:V$14577,'WEEKLY DATA'!$A$11:$A$14577,'MONTHLY DATA'!$A197,'WEEKLY DATA'!$B$11:$B$14577,'MONTHLY DATA'!$B197)</f>
        <v>338.125</v>
      </c>
      <c r="W197" s="211">
        <f t="shared" ref="W197" si="730">V197/V196-1</f>
        <v>-1.0968921389396757E-2</v>
      </c>
      <c r="X197" s="169">
        <f>AVERAGEIFS('WEEKLY DATA'!X$11:X$14577,'WEEKLY DATA'!$A$11:$A$14577,'MONTHLY DATA'!$A197,'WEEKLY DATA'!$B$11:$B$14577,'MONTHLY DATA'!$B197)</f>
        <v>323.125</v>
      </c>
      <c r="Y197" s="78">
        <f>AVERAGEIFS('WEEKLY DATA'!Y$11:Y$14577,'WEEKLY DATA'!$A$11:$A$14577,'MONTHLY DATA'!$A197,'WEEKLY DATA'!$B$11:$B$14577,'MONTHLY DATA'!$B197)</f>
        <v>333.125</v>
      </c>
      <c r="Z197" s="78">
        <f>AVERAGEIFS('WEEKLY DATA'!Z$11:Z$14577,'WEEKLY DATA'!$A$11:$A$14577,'MONTHLY DATA'!$A197,'WEEKLY DATA'!$B$11:$B$14577,'MONTHLY DATA'!$B197)</f>
        <v>328.125</v>
      </c>
      <c r="AA197" s="211">
        <f t="shared" ref="AA197" si="731">Z197/Z196-1</f>
        <v>-1.1299435028248594E-2</v>
      </c>
      <c r="AB197" s="169">
        <f>AVERAGEIFS('WEEKLY DATA'!AB$11:AB$14577,'WEEKLY DATA'!$A$11:$A$14577,'MONTHLY DATA'!$A197,'WEEKLY DATA'!$B$11:$B$14577,'MONTHLY DATA'!$B197)</f>
        <v>405</v>
      </c>
      <c r="AC197" s="78">
        <f>AVERAGEIFS('WEEKLY DATA'!AC$11:AC$14577,'WEEKLY DATA'!$A$11:$A$14577,'MONTHLY DATA'!$A197,'WEEKLY DATA'!$B$11:$B$14577,'MONTHLY DATA'!$B197)</f>
        <v>415</v>
      </c>
      <c r="AD197" s="78">
        <f>AVERAGEIFS('WEEKLY DATA'!AD$11:AD$14577,'WEEKLY DATA'!$A$11:$A$14577,'MONTHLY DATA'!$A197,'WEEKLY DATA'!$B$11:$B$14577,'MONTHLY DATA'!$B197)</f>
        <v>410</v>
      </c>
      <c r="AE197" s="211">
        <f t="shared" ref="AE197" si="732">AD197/AD196-1</f>
        <v>0</v>
      </c>
      <c r="AF197" s="169">
        <f>AVERAGEIFS('WEEKLY DATA'!AF$11:AF$14577,'WEEKLY DATA'!$A$11:$A$14577,'MONTHLY DATA'!$A197,'WEEKLY DATA'!$B$11:$B$14577,'MONTHLY DATA'!$B197)</f>
        <v>352.5</v>
      </c>
      <c r="AG197" s="78">
        <f>AVERAGEIFS('WEEKLY DATA'!AG$11:AG$14577,'WEEKLY DATA'!$A$11:$A$14577,'MONTHLY DATA'!$A197,'WEEKLY DATA'!$B$11:$B$14577,'MONTHLY DATA'!$B197)</f>
        <v>362.5</v>
      </c>
      <c r="AH197" s="78">
        <f>AVERAGEIFS('WEEKLY DATA'!AH$11:AH$14577,'WEEKLY DATA'!$A$11:$A$14577,'MONTHLY DATA'!$A197,'WEEKLY DATA'!$B$11:$B$14577,'MONTHLY DATA'!$B197)</f>
        <v>357.5</v>
      </c>
      <c r="AI197" s="211">
        <f t="shared" ref="AI197" si="733">AH197/AH196-1</f>
        <v>7.0422535211267512E-3</v>
      </c>
      <c r="AJ197" s="169">
        <f>AVERAGEIFS('WEEKLY DATA'!AJ$11:AJ$14577,'WEEKLY DATA'!$A$11:$A$14577,'MONTHLY DATA'!$A197,'WEEKLY DATA'!$B$11:$B$14577,'MONTHLY DATA'!$B197)</f>
        <v>323.125</v>
      </c>
      <c r="AK197" s="78">
        <f>AVERAGEIFS('WEEKLY DATA'!AK$11:AK$14577,'WEEKLY DATA'!$A$11:$A$14577,'MONTHLY DATA'!$A197,'WEEKLY DATA'!$B$11:$B$14577,'MONTHLY DATA'!$B197)</f>
        <v>333.125</v>
      </c>
      <c r="AL197" s="78">
        <f>AVERAGEIFS('WEEKLY DATA'!AL$11:AL$14577,'WEEKLY DATA'!$A$11:$A$14577,'MONTHLY DATA'!$A197,'WEEKLY DATA'!$B$11:$B$14577,'MONTHLY DATA'!$B197)</f>
        <v>328.125</v>
      </c>
      <c r="AM197" s="212">
        <f t="shared" ref="AM197" si="734">AL197/AL196-1</f>
        <v>-3.4926470588235281E-2</v>
      </c>
      <c r="AN197" s="169">
        <f>AVERAGEIFS('WEEKLY DATA'!AN$11:AN$14577,'WEEKLY DATA'!$A$11:$A$14577,'MONTHLY DATA'!$A197,'WEEKLY DATA'!$B$11:$B$14577,'MONTHLY DATA'!$B197)</f>
        <v>323.125</v>
      </c>
      <c r="AO197" s="78">
        <f>AVERAGEIFS('WEEKLY DATA'!AO$11:AO$14577,'WEEKLY DATA'!$A$11:$A$14577,'MONTHLY DATA'!$A197,'WEEKLY DATA'!$B$11:$B$14577,'MONTHLY DATA'!$B197)</f>
        <v>333.125</v>
      </c>
      <c r="AP197" s="78">
        <f>AVERAGEIFS('WEEKLY DATA'!AP$11:AP$14577,'WEEKLY DATA'!$A$11:$A$14577,'MONTHLY DATA'!$A197,'WEEKLY DATA'!$B$11:$B$14577,'MONTHLY DATA'!$B197)</f>
        <v>328.125</v>
      </c>
      <c r="AQ197" s="211">
        <f t="shared" ref="AQ197" si="735">AP197/AP196-1</f>
        <v>4.1666666666666741E-2</v>
      </c>
      <c r="AR197" s="169">
        <f>AVERAGEIFS('WEEKLY DATA'!AR$11:AR$14577,'WEEKLY DATA'!$A$11:$A$14577,'MONTHLY DATA'!$A197,'WEEKLY DATA'!$B$11:$B$14577,'MONTHLY DATA'!$B197)</f>
        <v>415</v>
      </c>
      <c r="AS197" s="78">
        <f>AVERAGEIFS('WEEKLY DATA'!AS$11:AS$14577,'WEEKLY DATA'!$A$11:$A$14577,'MONTHLY DATA'!$A197,'WEEKLY DATA'!$B$11:$B$14577,'MONTHLY DATA'!$B197)</f>
        <v>425</v>
      </c>
      <c r="AT197" s="78">
        <f>AVERAGEIFS('WEEKLY DATA'!AT$11:AT$14577,'WEEKLY DATA'!$A$11:$A$14577,'MONTHLY DATA'!$A197,'WEEKLY DATA'!$B$11:$B$14577,'MONTHLY DATA'!$B197)</f>
        <v>420</v>
      </c>
      <c r="AU197" s="211">
        <f t="shared" ref="AU197" si="736">AT197/AT196-1</f>
        <v>0</v>
      </c>
      <c r="AV197" s="169">
        <f>AVERAGEIFS('WEEKLY DATA'!AV$11:AV$14577,'WEEKLY DATA'!$A$11:$A$14577,'MONTHLY DATA'!$A197,'WEEKLY DATA'!$B$11:$B$14577,'MONTHLY DATA'!$B197)</f>
        <v>352.5</v>
      </c>
      <c r="AW197" s="78">
        <f>AVERAGEIFS('WEEKLY DATA'!AW$11:AW$14577,'WEEKLY DATA'!$A$11:$A$14577,'MONTHLY DATA'!$A197,'WEEKLY DATA'!$B$11:$B$14577,'MONTHLY DATA'!$B197)</f>
        <v>362.5</v>
      </c>
      <c r="AX197" s="78">
        <f>AVERAGEIFS('WEEKLY DATA'!AX$11:AX$14577,'WEEKLY DATA'!$A$11:$A$14577,'MONTHLY DATA'!$A197,'WEEKLY DATA'!$B$11:$B$14577,'MONTHLY DATA'!$B197)</f>
        <v>357.5</v>
      </c>
      <c r="AY197" s="211">
        <f t="shared" ref="AY197" si="737">AX197/AX196-1</f>
        <v>7.0422535211267512E-3</v>
      </c>
      <c r="AZ197" s="169">
        <f>AVERAGEIFS('WEEKLY DATA'!AZ$11:AZ$14577,'WEEKLY DATA'!$A$11:$A$14577,'MONTHLY DATA'!$A197,'WEEKLY DATA'!$B$11:$B$14577,'MONTHLY DATA'!$B197)</f>
        <v>312.5</v>
      </c>
      <c r="BA197" s="78">
        <f>AVERAGEIFS('WEEKLY DATA'!BA$11:BA$14577,'WEEKLY DATA'!$A$11:$A$14577,'MONTHLY DATA'!$A197,'WEEKLY DATA'!$B$11:$B$14577,'MONTHLY DATA'!$B197)</f>
        <v>322.5</v>
      </c>
      <c r="BB197" s="78">
        <f>AVERAGEIFS('WEEKLY DATA'!BB$11:BB$14577,'WEEKLY DATA'!$A$11:$A$14577,'MONTHLY DATA'!$A197,'WEEKLY DATA'!$B$11:$B$14577,'MONTHLY DATA'!$B197)</f>
        <v>317.5</v>
      </c>
      <c r="BC197" s="211">
        <f t="shared" ref="BC197" si="738">BB197/BB196-1</f>
        <v>1.8036072144288484E-2</v>
      </c>
      <c r="BD197" s="169">
        <f>AVERAGEIFS('WEEKLY DATA'!BD$11:BD$14577,'WEEKLY DATA'!$A$11:$A$14577,'MONTHLY DATA'!$A197,'WEEKLY DATA'!$B$11:$B$14577,'MONTHLY DATA'!$B197)</f>
        <v>311.875</v>
      </c>
      <c r="BE197" s="78">
        <f>AVERAGEIFS('WEEKLY DATA'!BE$11:BE$14577,'WEEKLY DATA'!$A$11:$A$14577,'MONTHLY DATA'!$A197,'WEEKLY DATA'!$B$11:$B$14577,'MONTHLY DATA'!$B197)</f>
        <v>321.875</v>
      </c>
      <c r="BF197" s="78">
        <f>AVERAGEIFS('WEEKLY DATA'!BF$11:BF$14577,'WEEKLY DATA'!$A$11:$A$14577,'MONTHLY DATA'!$A197,'WEEKLY DATA'!$B$11:$B$14577,'MONTHLY DATA'!$B197)</f>
        <v>316.875</v>
      </c>
      <c r="BG197" s="211">
        <f t="shared" ref="BG197" si="739">BF197/BF196-1</f>
        <v>-1.934235976789167E-2</v>
      </c>
      <c r="BH197" s="169">
        <f>AVERAGEIFS('WEEKLY DATA'!BH$11:BH$14577,'WEEKLY DATA'!$A$11:$A$14577,'MONTHLY DATA'!$A197,'WEEKLY DATA'!$B$11:$B$14577,'MONTHLY DATA'!$B197)</f>
        <v>395</v>
      </c>
      <c r="BI197" s="78">
        <f>AVERAGEIFS('WEEKLY DATA'!BI$11:BI$14577,'WEEKLY DATA'!$A$11:$A$14577,'MONTHLY DATA'!$A197,'WEEKLY DATA'!$B$11:$B$14577,'MONTHLY DATA'!$B197)</f>
        <v>405</v>
      </c>
      <c r="BJ197" s="78">
        <f>AVERAGEIFS('WEEKLY DATA'!BJ$11:BJ$14577,'WEEKLY DATA'!$A$11:$A$14577,'MONTHLY DATA'!$A197,'WEEKLY DATA'!$B$11:$B$14577,'MONTHLY DATA'!$B197)</f>
        <v>400</v>
      </c>
      <c r="BK197" s="211">
        <f t="shared" ref="BK197" si="740">BJ197/BJ196-1</f>
        <v>0</v>
      </c>
      <c r="BL197" s="169">
        <f>AVERAGEIFS('WEEKLY DATA'!BL$11:BL$14577,'WEEKLY DATA'!$A$11:$A$14577,'MONTHLY DATA'!$A197,'WEEKLY DATA'!$B$11:$B$14577,'MONTHLY DATA'!$B197)</f>
        <v>336.875</v>
      </c>
      <c r="BM197" s="78">
        <f>AVERAGEIFS('WEEKLY DATA'!BM$11:BM$14577,'WEEKLY DATA'!$A$11:$A$14577,'MONTHLY DATA'!$A197,'WEEKLY DATA'!$B$11:$B$14577,'MONTHLY DATA'!$B197)</f>
        <v>346.875</v>
      </c>
      <c r="BN197" s="78">
        <f>AVERAGEIFS('WEEKLY DATA'!BN$11:BN$14577,'WEEKLY DATA'!$A$11:$A$14577,'MONTHLY DATA'!$A197,'WEEKLY DATA'!$B$11:$B$14577,'MONTHLY DATA'!$B197)</f>
        <v>341.875</v>
      </c>
      <c r="BO197" s="211">
        <f t="shared" ref="BO197" si="741">BN197/BN196-1</f>
        <v>-5.4545454545454897E-3</v>
      </c>
      <c r="BP197" s="78">
        <f>AVERAGEIFS('WEEKLY DATA'!BP$11:BP$14577,'WEEKLY DATA'!$A$11:$A$14577,'MONTHLY DATA'!$A197,'WEEKLY DATA'!$B$11:$B$14577,'MONTHLY DATA'!$B197)</f>
        <v>348.125</v>
      </c>
      <c r="BQ197" s="78">
        <f>AVERAGEIFS('WEEKLY DATA'!BQ$11:BQ$14577,'WEEKLY DATA'!$A$11:$A$14577,'MONTHLY DATA'!$A197,'WEEKLY DATA'!$B$11:$B$14577,'MONTHLY DATA'!$B197)</f>
        <v>358.125</v>
      </c>
      <c r="BR197" s="78">
        <f>AVERAGEIFS('WEEKLY DATA'!BR$11:BR$14577,'WEEKLY DATA'!$A$11:$A$14577,'MONTHLY DATA'!$A197,'WEEKLY DATA'!$B$11:$B$14577,'MONTHLY DATA'!$B197)</f>
        <v>353.125</v>
      </c>
      <c r="BS197" s="211">
        <f t="shared" ref="BS197" si="742">BR197/BR196-1</f>
        <v>8.9285714285713969E-3</v>
      </c>
      <c r="BT197" s="78">
        <f>AVERAGEIFS('WEEKLY DATA'!BT$11:BT$14577,'WEEKLY DATA'!$A$11:$A$14577,'MONTHLY DATA'!$A197,'WEEKLY DATA'!$B$11:$B$14577,'MONTHLY DATA'!$B197)</f>
        <v>296.875</v>
      </c>
      <c r="BU197" s="78">
        <f>AVERAGEIFS('WEEKLY DATA'!BU$11:BU$14577,'WEEKLY DATA'!$A$11:$A$14577,'MONTHLY DATA'!$A197,'WEEKLY DATA'!$B$11:$B$14577,'MONTHLY DATA'!$B197)</f>
        <v>306.875</v>
      </c>
      <c r="BV197" s="78">
        <f>AVERAGEIFS('WEEKLY DATA'!BV$11:BV$14577,'WEEKLY DATA'!$A$11:$A$14577,'MONTHLY DATA'!$A197,'WEEKLY DATA'!$B$11:$B$14577,'MONTHLY DATA'!$B197)</f>
        <v>301.875</v>
      </c>
      <c r="BW197" s="211">
        <f t="shared" ref="BW197" si="743">BV197/BV196-1</f>
        <v>-6.7567567567567544E-2</v>
      </c>
      <c r="BX197" s="78">
        <f>AVERAGEIFS('WEEKLY DATA'!BX$11:BX$14577,'WEEKLY DATA'!$A$11:$A$14577,'MONTHLY DATA'!$A197,'WEEKLY DATA'!$B$11:$B$14577,'MONTHLY DATA'!$B197)</f>
        <v>415</v>
      </c>
      <c r="BY197" s="78">
        <f>AVERAGEIFS('WEEKLY DATA'!BY$11:BY$14577,'WEEKLY DATA'!$A$11:$A$14577,'MONTHLY DATA'!$A197,'WEEKLY DATA'!$B$11:$B$14577,'MONTHLY DATA'!$B197)</f>
        <v>425</v>
      </c>
      <c r="BZ197" s="78">
        <f>AVERAGEIFS('WEEKLY DATA'!BZ$11:BZ$14577,'WEEKLY DATA'!$A$11:$A$14577,'MONTHLY DATA'!$A197,'WEEKLY DATA'!$B$11:$B$14577,'MONTHLY DATA'!$B197)</f>
        <v>420</v>
      </c>
      <c r="CA197" s="211">
        <f t="shared" ref="CA197" si="744">BZ197/BZ196-1</f>
        <v>2.4390243902439046E-2</v>
      </c>
      <c r="CB197" s="78">
        <f>AVERAGEIFS('WEEKLY DATA'!CB$11:CB$14577,'WEEKLY DATA'!$A$11:$A$14577,'MONTHLY DATA'!$A197,'WEEKLY DATA'!$B$11:$B$14577,'MONTHLY DATA'!$B197)</f>
        <v>501.25</v>
      </c>
      <c r="CC197" s="78">
        <f>AVERAGEIFS('WEEKLY DATA'!CC$11:CC$14577,'WEEKLY DATA'!$A$11:$A$14577,'MONTHLY DATA'!$A197,'WEEKLY DATA'!$B$11:$B$14577,'MONTHLY DATA'!$B197)</f>
        <v>511.25</v>
      </c>
      <c r="CD197" s="78">
        <f>AVERAGEIFS('WEEKLY DATA'!CD$11:CD$14577,'WEEKLY DATA'!$A$11:$A$14577,'MONTHLY DATA'!$A197,'WEEKLY DATA'!$B$11:$B$14577,'MONTHLY DATA'!$B197)</f>
        <v>506.25</v>
      </c>
      <c r="CE197" s="211">
        <f t="shared" ref="CE197" si="745">CD197/CD196-1</f>
        <v>6.2111801242235032E-3</v>
      </c>
      <c r="CF197" s="78">
        <f>AVERAGEIFS('WEEKLY DATA'!CF$11:CF$14577,'WEEKLY DATA'!$A$11:$A$14577,'MONTHLY DATA'!$A197,'WEEKLY DATA'!$B$11:$B$14577,'MONTHLY DATA'!$B197)</f>
        <v>345</v>
      </c>
      <c r="CG197" s="78">
        <f>AVERAGEIFS('WEEKLY DATA'!CG$11:CG$14577,'WEEKLY DATA'!$A$11:$A$14577,'MONTHLY DATA'!$A197,'WEEKLY DATA'!$B$11:$B$14577,'MONTHLY DATA'!$B197)</f>
        <v>355</v>
      </c>
      <c r="CH197" s="78">
        <f>AVERAGEIFS('WEEKLY DATA'!CH$11:CH$14577,'WEEKLY DATA'!$A$11:$A$14577,'MONTHLY DATA'!$A197,'WEEKLY DATA'!$B$11:$B$14577,'MONTHLY DATA'!$B197)</f>
        <v>350</v>
      </c>
      <c r="CI197" s="212">
        <f t="shared" ref="CI197" si="746">CH197/CH196-1</f>
        <v>-2.9462738301559765E-2</v>
      </c>
      <c r="CJ197" s="78">
        <f>AVERAGEIFS('WEEKLY DATA'!CJ$11:CJ$14577,'WEEKLY DATA'!$A$11:$A$14577,'MONTHLY DATA'!$A197,'WEEKLY DATA'!$B$11:$B$14577,'MONTHLY DATA'!$B197)</f>
        <v>341.875</v>
      </c>
      <c r="CK197" s="78">
        <f>AVERAGEIFS('WEEKLY DATA'!CK$11:CK$14577,'WEEKLY DATA'!$A$11:$A$14577,'MONTHLY DATA'!$A197,'WEEKLY DATA'!$B$11:$B$14577,'MONTHLY DATA'!$B197)</f>
        <v>351.875</v>
      </c>
      <c r="CL197" s="78">
        <f>AVERAGEIFS('WEEKLY DATA'!CL$11:CL$14577,'WEEKLY DATA'!$A$11:$A$14577,'MONTHLY DATA'!$A197,'WEEKLY DATA'!$B$11:$B$14577,'MONTHLY DATA'!$B197)</f>
        <v>346.875</v>
      </c>
      <c r="CM197" s="211">
        <f t="shared" ref="CM197" si="747">CL197/CL196-1</f>
        <v>-1.9434628975265045E-2</v>
      </c>
      <c r="CN197" s="78">
        <f>AVERAGEIFS('WEEKLY DATA'!CN$11:CN$14577,'WEEKLY DATA'!$A$11:$A$14577,'MONTHLY DATA'!$A197,'WEEKLY DATA'!$B$11:$B$14577,'MONTHLY DATA'!$B197)</f>
        <v>415</v>
      </c>
      <c r="CO197" s="78">
        <f>AVERAGEIFS('WEEKLY DATA'!CO$11:CO$14577,'WEEKLY DATA'!$A$11:$A$14577,'MONTHLY DATA'!$A197,'WEEKLY DATA'!$B$11:$B$14577,'MONTHLY DATA'!$B197)</f>
        <v>425</v>
      </c>
      <c r="CP197" s="78">
        <f>AVERAGEIFS('WEEKLY DATA'!CP$11:CP$14577,'WEEKLY DATA'!$A$11:$A$14577,'MONTHLY DATA'!$A197,'WEEKLY DATA'!$B$11:$B$14577,'MONTHLY DATA'!$B197)</f>
        <v>420</v>
      </c>
      <c r="CQ197" s="211">
        <f t="shared" ref="CQ197" si="748">CP197/CP196-1</f>
        <v>2.4390243902439046E-2</v>
      </c>
      <c r="CR197" s="78">
        <f>AVERAGEIFS('WEEKLY DATA'!CR$11:CR$14577,'WEEKLY DATA'!$A$11:$A$14577,'MONTHLY DATA'!$A197,'WEEKLY DATA'!$B$11:$B$14577,'MONTHLY DATA'!$B197)</f>
        <v>501.25</v>
      </c>
      <c r="CS197" s="78">
        <f>AVERAGEIFS('WEEKLY DATA'!CS$11:CS$14577,'WEEKLY DATA'!$A$11:$A$14577,'MONTHLY DATA'!$A197,'WEEKLY DATA'!$B$11:$B$14577,'MONTHLY DATA'!$B197)</f>
        <v>511.25</v>
      </c>
      <c r="CT197" s="78">
        <f>AVERAGEIFS('WEEKLY DATA'!CT$11:CT$14577,'WEEKLY DATA'!$A$11:$A$14577,'MONTHLY DATA'!$A197,'WEEKLY DATA'!$B$11:$B$14577,'MONTHLY DATA'!$B197)</f>
        <v>506.25</v>
      </c>
      <c r="CU197" s="212">
        <f t="shared" ref="CU197" si="749">CT197/CT196-1</f>
        <v>6.2111801242235032E-3</v>
      </c>
      <c r="CV197" s="169">
        <f>AVERAGEIFS('WEEKLY DATA'!CV$11:CV$14577,'WEEKLY DATA'!$A$11:$A$14577,'MONTHLY DATA'!$A197,'WEEKLY DATA'!$B$11:$B$14577,'MONTHLY DATA'!$B197)</f>
        <v>361.875</v>
      </c>
      <c r="CW197" s="78">
        <f>AVERAGEIFS('WEEKLY DATA'!CW$11:CW$14577,'WEEKLY DATA'!$A$11:$A$14577,'MONTHLY DATA'!$A197,'WEEKLY DATA'!$B$11:$B$14577,'MONTHLY DATA'!$B197)</f>
        <v>371.875</v>
      </c>
      <c r="CX197" s="78">
        <f>AVERAGEIFS('WEEKLY DATA'!CX$11:CX$14577,'WEEKLY DATA'!$A$11:$A$14577,'MONTHLY DATA'!$A197,'WEEKLY DATA'!$B$11:$B$14577,'MONTHLY DATA'!$B197)</f>
        <v>366.875</v>
      </c>
      <c r="CY197" s="211">
        <f t="shared" ref="CY197" si="750">CX197/CX196-1</f>
        <v>-8.4459459459459429E-3</v>
      </c>
      <c r="CZ197" s="169">
        <f>AVERAGEIFS('WEEKLY DATA'!CZ$11:CZ$14577,'WEEKLY DATA'!$A$11:$A$14577,'MONTHLY DATA'!$A197,'WEEKLY DATA'!$B$11:$B$14577,'MONTHLY DATA'!$B197)</f>
        <v>356.25</v>
      </c>
      <c r="DA197" s="78">
        <f>AVERAGEIFS('WEEKLY DATA'!DA$11:DA$14577,'WEEKLY DATA'!$A$11:$A$14577,'MONTHLY DATA'!$A197,'WEEKLY DATA'!$B$11:$B$14577,'MONTHLY DATA'!$B197)</f>
        <v>366.25</v>
      </c>
      <c r="DB197" s="78">
        <f>AVERAGEIFS('WEEKLY DATA'!DB$11:DB$14577,'WEEKLY DATA'!$A$11:$A$14577,'MONTHLY DATA'!$A197,'WEEKLY DATA'!$B$11:$B$14577,'MONTHLY DATA'!$B197)</f>
        <v>361.25</v>
      </c>
      <c r="DC197" s="211">
        <f t="shared" ref="DC197" si="751">DB197/DB196-1</f>
        <v>-1.0273972602739767E-2</v>
      </c>
      <c r="DD197" s="78">
        <f>AVERAGEIFS('WEEKLY DATA'!DD$11:DD$14577,'WEEKLY DATA'!$A$11:$A$14577,'MONTHLY DATA'!$A197,'WEEKLY DATA'!$B$11:$B$14577,'MONTHLY DATA'!$B197)</f>
        <v>415</v>
      </c>
      <c r="DE197" s="78">
        <f>AVERAGEIFS('WEEKLY DATA'!DE$11:DE$14577,'WEEKLY DATA'!$A$11:$A$14577,'MONTHLY DATA'!$A197,'WEEKLY DATA'!$B$11:$B$14577,'MONTHLY DATA'!$B197)</f>
        <v>425</v>
      </c>
      <c r="DF197" s="78">
        <f>AVERAGEIFS('WEEKLY DATA'!DF$11:DF$14577,'WEEKLY DATA'!$A$11:$A$14577,'MONTHLY DATA'!$A197,'WEEKLY DATA'!$B$11:$B$14577,'MONTHLY DATA'!$B197)</f>
        <v>420</v>
      </c>
      <c r="DG197" s="211">
        <f t="shared" ref="DG197" si="752">DF197/DF196-1</f>
        <v>2.4390243902439046E-2</v>
      </c>
      <c r="DH197" s="78">
        <f>AVERAGEIFS('WEEKLY DATA'!DH$11:DH$14577,'WEEKLY DATA'!$A$11:$A$14577,'MONTHLY DATA'!$A197,'WEEKLY DATA'!$B$11:$B$14577,'MONTHLY DATA'!$B197)</f>
        <v>516.25</v>
      </c>
      <c r="DI197" s="78">
        <f>AVERAGEIFS('WEEKLY DATA'!DI$11:DI$14577,'WEEKLY DATA'!$A$11:$A$14577,'MONTHLY DATA'!$A197,'WEEKLY DATA'!$B$11:$B$14577,'MONTHLY DATA'!$B197)</f>
        <v>526.25</v>
      </c>
      <c r="DJ197" s="78">
        <f>AVERAGEIFS('WEEKLY DATA'!DJ$11:DJ$14577,'WEEKLY DATA'!$A$11:$A$14577,'MONTHLY DATA'!$A197,'WEEKLY DATA'!$B$11:$B$14577,'MONTHLY DATA'!$B197)</f>
        <v>521.25</v>
      </c>
      <c r="DK197" s="211">
        <f t="shared" ref="DK197" si="753">DJ197/DJ196-1</f>
        <v>6.0313630880579616E-3</v>
      </c>
      <c r="DL197" s="169">
        <f>AVERAGEIFS('WEEKLY DATA'!DL$11:DL$14577,'WEEKLY DATA'!$A$11:$A$14577,'MONTHLY DATA'!$A197,'WEEKLY DATA'!$B$11:$B$14577,'MONTHLY DATA'!$B197)</f>
        <v>316.875</v>
      </c>
      <c r="DM197" s="78">
        <f>AVERAGEIFS('WEEKLY DATA'!DM$11:DM$14577,'WEEKLY DATA'!$A$11:$A$14577,'MONTHLY DATA'!$A197,'WEEKLY DATA'!$B$11:$B$14577,'MONTHLY DATA'!$B197)</f>
        <v>326.875</v>
      </c>
      <c r="DN197" s="78">
        <f>AVERAGEIFS('WEEKLY DATA'!DN$11:DN$14577,'WEEKLY DATA'!$A$11:$A$14577,'MONTHLY DATA'!$A197,'WEEKLY DATA'!$B$11:$B$14577,'MONTHLY DATA'!$B197)</f>
        <v>321.875</v>
      </c>
      <c r="DO197" s="211">
        <f t="shared" ref="DO197" si="754">DN197/DN196-1</f>
        <v>-2.0912547528517123E-2</v>
      </c>
      <c r="DP197" s="78">
        <f>AVERAGEIFS('WEEKLY DATA'!DP$11:DP$14577,'WEEKLY DATA'!$A$11:$A$14577,'MONTHLY DATA'!$A197,'WEEKLY DATA'!$B$11:$B$14577,'MONTHLY DATA'!$B197)</f>
        <v>332.5</v>
      </c>
      <c r="DQ197" s="78">
        <f>AVERAGEIFS('WEEKLY DATA'!DQ$11:DQ$14577,'WEEKLY DATA'!$A$11:$A$14577,'MONTHLY DATA'!$A197,'WEEKLY DATA'!$B$11:$B$14577,'MONTHLY DATA'!$B197)</f>
        <v>342.5</v>
      </c>
      <c r="DR197" s="78">
        <f>AVERAGEIFS('WEEKLY DATA'!DR$11:DR$14577,'WEEKLY DATA'!$A$11:$A$14577,'MONTHLY DATA'!$A197,'WEEKLY DATA'!$B$11:$B$14577,'MONTHLY DATA'!$B197)</f>
        <v>337.5</v>
      </c>
      <c r="DS197" s="211">
        <f t="shared" ref="DS197" si="755">DR197/DR196-1</f>
        <v>-2.877697841726623E-2</v>
      </c>
      <c r="DT197" s="78">
        <f>AVERAGEIFS('WEEKLY DATA'!DT$11:DT$14577,'WEEKLY DATA'!$A$11:$A$14577,'MONTHLY DATA'!$A197,'WEEKLY DATA'!$B$11:$B$14577,'MONTHLY DATA'!$B197)</f>
        <v>415</v>
      </c>
      <c r="DU197" s="78">
        <f>AVERAGEIFS('WEEKLY DATA'!DU$11:DU$14577,'WEEKLY DATA'!$A$11:$A$14577,'MONTHLY DATA'!$A197,'WEEKLY DATA'!$B$11:$B$14577,'MONTHLY DATA'!$B197)</f>
        <v>425</v>
      </c>
      <c r="DV197" s="78">
        <f>AVERAGEIFS('WEEKLY DATA'!DV$11:DV$14577,'WEEKLY DATA'!$A$11:$A$14577,'MONTHLY DATA'!$A197,'WEEKLY DATA'!$B$11:$B$14577,'MONTHLY DATA'!$B197)</f>
        <v>420</v>
      </c>
      <c r="DW197" s="211">
        <f t="shared" ref="DW197" si="756">DV197/DV196-1</f>
        <v>2.4390243902439046E-2</v>
      </c>
      <c r="DX197" s="78">
        <f>AVERAGEIFS('WEEKLY DATA'!DX$11:DX$14577,'WEEKLY DATA'!$A$11:$A$14577,'MONTHLY DATA'!$A197,'WEEKLY DATA'!$B$11:$B$14577,'MONTHLY DATA'!$B197)</f>
        <v>501.25</v>
      </c>
      <c r="DY197" s="78">
        <f>AVERAGEIFS('WEEKLY DATA'!DY$11:DY$14577,'WEEKLY DATA'!$A$11:$A$14577,'MONTHLY DATA'!$A197,'WEEKLY DATA'!$B$11:$B$14577,'MONTHLY DATA'!$B197)</f>
        <v>511.25</v>
      </c>
      <c r="DZ197" s="78">
        <f>AVERAGEIFS('WEEKLY DATA'!DZ$11:DZ$14577,'WEEKLY DATA'!$A$11:$A$14577,'MONTHLY DATA'!$A197,'WEEKLY DATA'!$B$11:$B$14577,'MONTHLY DATA'!$B197)</f>
        <v>506.25</v>
      </c>
      <c r="EA197" s="211">
        <f t="shared" ref="EA197" si="757">DZ197/DZ196-1</f>
        <v>6.2111801242235032E-3</v>
      </c>
      <c r="EB197" s="78">
        <f>AVERAGEIFS('WEEKLY DATA'!EB$11:EB$14577,'WEEKLY DATA'!$A$11:$A$14577,'MONTHLY DATA'!$A197,'WEEKLY DATA'!$B$11:$B$14577,'MONTHLY DATA'!$B197)</f>
        <v>358.125</v>
      </c>
      <c r="EC197" s="78">
        <f>AVERAGEIFS('WEEKLY DATA'!EC$11:EC$14577,'WEEKLY DATA'!$A$11:$A$14577,'MONTHLY DATA'!$A197,'WEEKLY DATA'!$B$11:$B$14577,'MONTHLY DATA'!$B197)</f>
        <v>368.125</v>
      </c>
      <c r="ED197" s="78">
        <f>AVERAGEIFS('WEEKLY DATA'!ED$11:ED$14577,'WEEKLY DATA'!$A$11:$A$14577,'MONTHLY DATA'!$A197,'WEEKLY DATA'!$B$11:$B$14577,'MONTHLY DATA'!$B197)</f>
        <v>363.125</v>
      </c>
      <c r="EE197" s="211">
        <f t="shared" ref="EE197" si="758">ED197/ED196-1</f>
        <v>-1.858108108108103E-2</v>
      </c>
      <c r="EF197" s="169">
        <f>AVERAGEIFS('WEEKLY DATA'!EF$11:EF$14577,'WEEKLY DATA'!$A$11:$A$14577,'MONTHLY DATA'!$A197,'WEEKLY DATA'!$B$11:$B$14577,'MONTHLY DATA'!$B197)</f>
        <v>349.375</v>
      </c>
      <c r="EG197" s="78">
        <f>AVERAGEIFS('WEEKLY DATA'!EG$11:EG$14577,'WEEKLY DATA'!$A$11:$A$14577,'MONTHLY DATA'!$A197,'WEEKLY DATA'!$B$11:$B$14577,'MONTHLY DATA'!$B197)</f>
        <v>359.375</v>
      </c>
      <c r="EH197" s="78">
        <f>AVERAGEIFS('WEEKLY DATA'!EH$11:EH$14577,'WEEKLY DATA'!$A$11:$A$14577,'MONTHLY DATA'!$A197,'WEEKLY DATA'!$B$11:$B$14577,'MONTHLY DATA'!$B197)</f>
        <v>354.375</v>
      </c>
      <c r="EI197" s="211">
        <f t="shared" ref="EI197" si="759">EH197/EH196-1</f>
        <v>5.9813084112149584E-2</v>
      </c>
      <c r="EJ197" s="78">
        <f>AVERAGEIFS('WEEKLY DATA'!EJ$11:EJ$14577,'WEEKLY DATA'!$A$11:$A$14577,'MONTHLY DATA'!$A197,'WEEKLY DATA'!$B$11:$B$14577,'MONTHLY DATA'!$B197)</f>
        <v>405</v>
      </c>
      <c r="EK197" s="78">
        <f>AVERAGEIFS('WEEKLY DATA'!EK$11:EK$14577,'WEEKLY DATA'!$A$11:$A$14577,'MONTHLY DATA'!$A197,'WEEKLY DATA'!$B$11:$B$14577,'MONTHLY DATA'!$B197)</f>
        <v>415</v>
      </c>
      <c r="EL197" s="78">
        <f>AVERAGEIFS('WEEKLY DATA'!EL$11:EL$14577,'WEEKLY DATA'!$A$11:$A$14577,'MONTHLY DATA'!$A197,'WEEKLY DATA'!$B$11:$B$14577,'MONTHLY DATA'!$B197)</f>
        <v>410</v>
      </c>
      <c r="EM197" s="211">
        <f t="shared" ref="EM197" si="760">EL197/EL196-1</f>
        <v>1.2345679012345734E-2</v>
      </c>
      <c r="EN197" s="78">
        <f>AVERAGEIFS('WEEKLY DATA'!EN$11:EN$14577,'WEEKLY DATA'!$A$11:$A$14577,'MONTHLY DATA'!$A197,'WEEKLY DATA'!$B$11:$B$14577,'MONTHLY DATA'!$B197)</f>
        <v>546.25</v>
      </c>
      <c r="EO197" s="78">
        <f>AVERAGEIFS('WEEKLY DATA'!EO$11:EO$14577,'WEEKLY DATA'!$A$11:$A$14577,'MONTHLY DATA'!$A197,'WEEKLY DATA'!$B$11:$B$14577,'MONTHLY DATA'!$B197)</f>
        <v>556.25</v>
      </c>
      <c r="EP197" s="78">
        <f>AVERAGEIFS('WEEKLY DATA'!EP$11:EP$14577,'WEEKLY DATA'!$A$11:$A$14577,'MONTHLY DATA'!$A197,'WEEKLY DATA'!$B$11:$B$14577,'MONTHLY DATA'!$B197)</f>
        <v>551.25</v>
      </c>
      <c r="EQ197" s="211">
        <f t="shared" ref="EQ197" si="761">EP197/EP196-1</f>
        <v>5.7012542759407037E-3</v>
      </c>
      <c r="ER197" s="78">
        <f>AVERAGEIFS('WEEKLY DATA'!ER$11:ER$14577,'WEEKLY DATA'!$A$11:$A$14577,'MONTHLY DATA'!$A197,'WEEKLY DATA'!$B$11:$B$14577,'MONTHLY DATA'!$B197)</f>
        <v>303.75</v>
      </c>
      <c r="ES197" s="78">
        <f>AVERAGEIFS('WEEKLY DATA'!ES$11:ES$14577,'WEEKLY DATA'!$A$11:$A$14577,'MONTHLY DATA'!$A197,'WEEKLY DATA'!$B$11:$B$14577,'MONTHLY DATA'!$B197)</f>
        <v>313.75</v>
      </c>
      <c r="ET197" s="78">
        <f>AVERAGEIFS('WEEKLY DATA'!ET$11:ET$14577,'WEEKLY DATA'!$A$11:$A$14577,'MONTHLY DATA'!$A197,'WEEKLY DATA'!$B$11:$B$14577,'MONTHLY DATA'!$B197)</f>
        <v>308.75</v>
      </c>
      <c r="EU197" s="211">
        <f t="shared" ref="EU197" si="762">ET197/ET196-1</f>
        <v>-2.5641025641025661E-2</v>
      </c>
      <c r="EV197" s="78">
        <f>AVERAGEIFS('WEEKLY DATA'!EV$11:EV$14577,'WEEKLY DATA'!$A$11:$A$14577,'MONTHLY DATA'!$A197,'WEEKLY DATA'!$B$11:$B$14577,'MONTHLY DATA'!$B197)</f>
        <v>306.25</v>
      </c>
      <c r="EW197" s="78">
        <f>AVERAGEIFS('WEEKLY DATA'!EW$11:EW$14577,'WEEKLY DATA'!$A$11:$A$14577,'MONTHLY DATA'!$A197,'WEEKLY DATA'!$B$11:$B$14577,'MONTHLY DATA'!$B197)</f>
        <v>316.25</v>
      </c>
      <c r="EX197" s="78">
        <f>AVERAGEIFS('WEEKLY DATA'!EX$11:EX$14577,'WEEKLY DATA'!$A$11:$A$14577,'MONTHLY DATA'!$A197,'WEEKLY DATA'!$B$11:$B$14577,'MONTHLY DATA'!$B197)</f>
        <v>311.25</v>
      </c>
      <c r="EY197" s="211">
        <f t="shared" ref="EY197" si="763">EX197/EX196-1</f>
        <v>2.0491803278688492E-2</v>
      </c>
      <c r="EZ197" s="78">
        <f>AVERAGEIFS('WEEKLY DATA'!EZ$11:EZ$14577,'WEEKLY DATA'!$A$11:$A$14577,'MONTHLY DATA'!$A197,'WEEKLY DATA'!$B$11:$B$14577,'MONTHLY DATA'!$B197)</f>
        <v>405</v>
      </c>
      <c r="FA197" s="78">
        <f>AVERAGEIFS('WEEKLY DATA'!FA$11:FA$14577,'WEEKLY DATA'!$A$11:$A$14577,'MONTHLY DATA'!$A197,'WEEKLY DATA'!$B$11:$B$14577,'MONTHLY DATA'!$B197)</f>
        <v>415</v>
      </c>
      <c r="FB197" s="78">
        <f>AVERAGEIFS('WEEKLY DATA'!FB$11:FB$14577,'WEEKLY DATA'!$A$11:$A$14577,'MONTHLY DATA'!$A197,'WEEKLY DATA'!$B$11:$B$14577,'MONTHLY DATA'!$B197)</f>
        <v>410</v>
      </c>
      <c r="FC197" s="211">
        <f t="shared" ref="FC197" si="764">FB197/FB196-1</f>
        <v>1.2345679012345734E-2</v>
      </c>
      <c r="FD197" s="78">
        <f>AVERAGEIFS('WEEKLY DATA'!FD$11:FD$14577,'WEEKLY DATA'!$A$11:$A$14577,'MONTHLY DATA'!$A197,'WEEKLY DATA'!$B$11:$B$14577,'MONTHLY DATA'!$B197)</f>
        <v>400</v>
      </c>
      <c r="FE197" s="78">
        <f>AVERAGEIFS('WEEKLY DATA'!FE$11:FE$14577,'WEEKLY DATA'!$A$11:$A$14577,'MONTHLY DATA'!$A197,'WEEKLY DATA'!$B$11:$B$14577,'MONTHLY DATA'!$B197)</f>
        <v>410</v>
      </c>
      <c r="FF197" s="78">
        <f>AVERAGEIFS('WEEKLY DATA'!FF$11:FF$14577,'WEEKLY DATA'!$A$11:$A$14577,'MONTHLY DATA'!$A197,'WEEKLY DATA'!$B$11:$B$14577,'MONTHLY DATA'!$B197)</f>
        <v>405</v>
      </c>
      <c r="FG197" s="211">
        <f t="shared" ref="FG197" si="765">FF197/FF196-1</f>
        <v>0</v>
      </c>
      <c r="FH197" s="78">
        <f>AVERAGEIFS('WEEKLY DATA'!FH$11:FH$14577,'WEEKLY DATA'!$A$11:$A$14577,'MONTHLY DATA'!$A197,'WEEKLY DATA'!$B$11:$B$14577,'MONTHLY DATA'!$B197)</f>
        <v>344.375</v>
      </c>
      <c r="FI197" s="78">
        <f>AVERAGEIFS('WEEKLY DATA'!FI$11:FI$14577,'WEEKLY DATA'!$A$11:$A$14577,'MONTHLY DATA'!$A197,'WEEKLY DATA'!$B$11:$B$14577,'MONTHLY DATA'!$B197)</f>
        <v>354.375</v>
      </c>
      <c r="FJ197" s="78">
        <f>AVERAGEIFS('WEEKLY DATA'!FJ$11:FJ$14577,'WEEKLY DATA'!$A$11:$A$14577,'MONTHLY DATA'!$A197,'WEEKLY DATA'!$B$11:$B$14577,'MONTHLY DATA'!$B197)</f>
        <v>349.375</v>
      </c>
      <c r="FK197" s="211">
        <f t="shared" ref="FK197" si="766">FJ197/FJ196-1</f>
        <v>-2.1015761821365997E-2</v>
      </c>
      <c r="FL197" s="169">
        <f>AVERAGEIFS('WEEKLY DATA'!FL$11:FL$14577,'WEEKLY DATA'!$A$11:$A$14577,'MONTHLY DATA'!$A197,'WEEKLY DATA'!$B$11:$B$14577,'MONTHLY DATA'!$B197)</f>
        <v>339.375</v>
      </c>
      <c r="FM197" s="78">
        <f>AVERAGEIFS('WEEKLY DATA'!FM$11:FM$14577,'WEEKLY DATA'!$A$11:$A$14577,'MONTHLY DATA'!$A197,'WEEKLY DATA'!$B$11:$B$14577,'MONTHLY DATA'!$B197)</f>
        <v>349.375</v>
      </c>
      <c r="FN197" s="78">
        <f>AVERAGEIFS('WEEKLY DATA'!FN$11:FN$14577,'WEEKLY DATA'!$A$11:$A$14577,'MONTHLY DATA'!$A197,'WEEKLY DATA'!$B$11:$B$14577,'MONTHLY DATA'!$B197)</f>
        <v>344.375</v>
      </c>
      <c r="FO197" s="211">
        <f t="shared" ref="FO197" si="767">FN197/FN196-1</f>
        <v>-1.2544802867383464E-2</v>
      </c>
      <c r="FP197" s="78"/>
      <c r="FQ197" s="132"/>
      <c r="FR197" s="79"/>
      <c r="FS197" s="155"/>
      <c r="FT197" s="169">
        <f>AVERAGEIFS('WEEKLY DATA'!FT$11:FT$14577,'WEEKLY DATA'!$A$11:$A$14577,'MONTHLY DATA'!$A197,'WEEKLY DATA'!$B$11:$B$14577,'MONTHLY DATA'!$B197)</f>
        <v>479.375</v>
      </c>
      <c r="FU197" s="78">
        <f>AVERAGEIFS('WEEKLY DATA'!FU$11:FU$14577,'WEEKLY DATA'!$A$11:$A$14577,'MONTHLY DATA'!$A197,'WEEKLY DATA'!$B$11:$B$14577,'MONTHLY DATA'!$B197)</f>
        <v>489.375</v>
      </c>
      <c r="FV197" s="78">
        <f>AVERAGEIFS('WEEKLY DATA'!FV$11:FV$14577,'WEEKLY DATA'!$A$11:$A$14577,'MONTHLY DATA'!$A197,'WEEKLY DATA'!$B$11:$B$14577,'MONTHLY DATA'!$B197)</f>
        <v>484.375</v>
      </c>
      <c r="FW197" s="211">
        <f t="shared" ref="FW197" si="768">FV197/FV196-1</f>
        <v>-1.2886597938144284E-3</v>
      </c>
      <c r="FX197" s="169">
        <f>AVERAGEIFS('WEEKLY DATA'!FX$11:FX$14577,'WEEKLY DATA'!$A$11:$A$14577,'MONTHLY DATA'!$A197,'WEEKLY DATA'!$B$11:$B$14577,'MONTHLY DATA'!$B197)</f>
        <v>314.375</v>
      </c>
      <c r="FY197" s="78">
        <f>AVERAGEIFS('WEEKLY DATA'!FY$11:FY$14577,'WEEKLY DATA'!$A$11:$A$14577,'MONTHLY DATA'!$A197,'WEEKLY DATA'!$B$11:$B$14577,'MONTHLY DATA'!$B197)</f>
        <v>324.375</v>
      </c>
      <c r="FZ197" s="78">
        <f>AVERAGEIFS('WEEKLY DATA'!FZ$11:FZ$14577,'WEEKLY DATA'!$A$11:$A$14577,'MONTHLY DATA'!$A197,'WEEKLY DATA'!$B$11:$B$14577,'MONTHLY DATA'!$B197)</f>
        <v>319.375</v>
      </c>
      <c r="GA197" s="211">
        <f t="shared" ref="GA197" si="769">FZ197/FZ196-1</f>
        <v>-7.7669902912621547E-3</v>
      </c>
      <c r="GB197" s="169">
        <f>AVERAGEIFS('WEEKLY DATA'!GB$11:GB$14577,'WEEKLY DATA'!$A$11:$A$14577,'MONTHLY DATA'!$A197,'WEEKLY DATA'!$B$11:$B$14577,'MONTHLY DATA'!$B197)</f>
        <v>451.875</v>
      </c>
      <c r="GC197" s="78">
        <f>AVERAGEIFS('WEEKLY DATA'!GC$11:GC$14577,'WEEKLY DATA'!$A$11:$A$14577,'MONTHLY DATA'!$A197,'WEEKLY DATA'!$B$11:$B$14577,'MONTHLY DATA'!$B197)</f>
        <v>461.875</v>
      </c>
      <c r="GD197" s="78">
        <f>AVERAGEIFS('WEEKLY DATA'!GD$11:GD$14577,'WEEKLY DATA'!$A$11:$A$14577,'MONTHLY DATA'!$A197,'WEEKLY DATA'!$B$11:$B$14577,'MONTHLY DATA'!$B197)</f>
        <v>456.875</v>
      </c>
      <c r="GE197" s="211">
        <f t="shared" ref="GE197" si="770">GD197/GD196-1</f>
        <v>-6.7934782608695121E-3</v>
      </c>
      <c r="GF197" s="169">
        <f>AVERAGEIFS('WEEKLY DATA'!GF$11:GF$14577,'WEEKLY DATA'!$A$11:$A$14577,'MONTHLY DATA'!$A197,'WEEKLY DATA'!$B$11:$B$14577,'MONTHLY DATA'!$B197)</f>
        <v>446.25</v>
      </c>
      <c r="GG197" s="78">
        <f>AVERAGEIFS('WEEKLY DATA'!GG$11:GG$14577,'WEEKLY DATA'!$A$11:$A$14577,'MONTHLY DATA'!$A197,'WEEKLY DATA'!$B$11:$B$14577,'MONTHLY DATA'!$B197)</f>
        <v>456.25</v>
      </c>
      <c r="GH197" s="78">
        <f>AVERAGEIFS('WEEKLY DATA'!GH$11:GH$14577,'WEEKLY DATA'!$A$11:$A$14577,'MONTHLY DATA'!$A197,'WEEKLY DATA'!$B$11:$B$14577,'MONTHLY DATA'!$B197)</f>
        <v>451.25</v>
      </c>
      <c r="GI197" s="211">
        <f t="shared" ref="GI197" si="771">GH197/GH196-1</f>
        <v>-8.2417582417582125E-3</v>
      </c>
      <c r="GJ197" s="169">
        <f>AVERAGEIFS('WEEKLY DATA'!GJ$11:GJ$14577,'WEEKLY DATA'!$A$11:$A$14577,'MONTHLY DATA'!$A197,'WEEKLY DATA'!$B$11:$B$14577,'MONTHLY DATA'!$B197)</f>
        <v>425</v>
      </c>
      <c r="GK197" s="78">
        <f>AVERAGEIFS('WEEKLY DATA'!GK$11:GK$14577,'WEEKLY DATA'!$A$11:$A$14577,'MONTHLY DATA'!$A197,'WEEKLY DATA'!$B$11:$B$14577,'MONTHLY DATA'!$B197)</f>
        <v>435</v>
      </c>
      <c r="GL197" s="78">
        <f>AVERAGEIFS('WEEKLY DATA'!GL$11:GL$14577,'WEEKLY DATA'!$A$11:$A$14577,'MONTHLY DATA'!$A197,'WEEKLY DATA'!$B$11:$B$14577,'MONTHLY DATA'!$B197)</f>
        <v>430</v>
      </c>
      <c r="GM197" s="211">
        <f t="shared" ref="GM197" si="772">GL197/GL196-1</f>
        <v>2.3809523809523725E-2</v>
      </c>
      <c r="GN197" s="169">
        <f>AVERAGEIFS('WEEKLY DATA'!GN$11:GN$14577,'WEEKLY DATA'!$A$11:$A$14577,'MONTHLY DATA'!$A197,'WEEKLY DATA'!$B$11:$B$14577,'MONTHLY DATA'!$B197)</f>
        <v>606.25</v>
      </c>
      <c r="GO197" s="78">
        <f>AVERAGEIFS('WEEKLY DATA'!GO$11:GO$14577,'WEEKLY DATA'!$A$11:$A$14577,'MONTHLY DATA'!$A197,'WEEKLY DATA'!$B$11:$B$14577,'MONTHLY DATA'!$B197)</f>
        <v>616.25</v>
      </c>
      <c r="GP197" s="78">
        <f>AVERAGEIFS('WEEKLY DATA'!GP$11:GP$14577,'WEEKLY DATA'!$A$11:$A$14577,'MONTHLY DATA'!$A197,'WEEKLY DATA'!$B$11:$B$14577,'MONTHLY DATA'!$B197)</f>
        <v>611.25</v>
      </c>
      <c r="GQ197" s="211">
        <f t="shared" ref="GQ197" si="773">GP197/GP196-1</f>
        <v>5.1387461459404538E-3</v>
      </c>
      <c r="GR197" s="78"/>
    </row>
    <row r="198" spans="1:201" ht="15.75" x14ac:dyDescent="0.25">
      <c r="A198">
        <f t="shared" si="106"/>
        <v>1</v>
      </c>
      <c r="B198">
        <f t="shared" si="107"/>
        <v>1900</v>
      </c>
      <c r="C198" s="71"/>
      <c r="D198" s="78"/>
      <c r="E198" s="132"/>
      <c r="F198" s="227"/>
      <c r="G198" s="155"/>
      <c r="H198" s="169"/>
      <c r="I198" s="132"/>
      <c r="J198" s="226"/>
      <c r="K198" s="155"/>
      <c r="L198" s="169"/>
      <c r="M198" s="132"/>
      <c r="N198" s="226"/>
      <c r="O198" s="155"/>
      <c r="P198" s="169"/>
      <c r="Q198" s="132"/>
      <c r="R198" s="226"/>
      <c r="S198" s="155"/>
      <c r="T198" s="169"/>
      <c r="U198" s="132"/>
      <c r="V198" s="227"/>
      <c r="W198" s="155"/>
      <c r="X198" s="169"/>
      <c r="Y198" s="132"/>
      <c r="Z198" s="226"/>
      <c r="AA198" s="155"/>
      <c r="AB198" s="169"/>
      <c r="AC198" s="132"/>
      <c r="AD198" s="226"/>
      <c r="AE198" s="155"/>
      <c r="AF198" s="169"/>
      <c r="AG198" s="132"/>
      <c r="AH198" s="226"/>
      <c r="AI198" s="155"/>
      <c r="AJ198" s="169"/>
      <c r="AK198" s="132"/>
      <c r="AL198" s="227"/>
      <c r="AM198" s="155"/>
      <c r="AN198" s="169"/>
      <c r="AO198" s="132"/>
      <c r="AP198" s="226"/>
      <c r="AQ198" s="155"/>
      <c r="AR198" s="169"/>
      <c r="AS198" s="132"/>
      <c r="AT198" s="226"/>
      <c r="AU198" s="155"/>
      <c r="AV198" s="169"/>
      <c r="AW198" s="132"/>
      <c r="AX198" s="226"/>
      <c r="AY198" s="155"/>
      <c r="AZ198" s="169"/>
      <c r="BA198" s="132"/>
      <c r="BB198" s="227"/>
      <c r="BC198" s="155"/>
      <c r="BD198" s="169"/>
      <c r="BE198" s="132"/>
      <c r="BF198" s="226"/>
      <c r="BG198" s="155"/>
      <c r="BH198" s="169"/>
      <c r="BI198" s="132"/>
      <c r="BJ198" s="226"/>
      <c r="BK198" s="155"/>
      <c r="BL198" s="169"/>
      <c r="BM198" s="132"/>
      <c r="BN198" s="226"/>
      <c r="BO198" s="155"/>
      <c r="BP198" s="169"/>
      <c r="BQ198" s="132"/>
      <c r="BR198" s="227"/>
      <c r="BS198" s="155"/>
      <c r="BT198" s="169"/>
      <c r="BU198" s="132"/>
      <c r="BV198" s="226"/>
      <c r="BW198" s="155"/>
      <c r="BX198" s="169"/>
      <c r="BY198" s="132"/>
      <c r="BZ198" s="226"/>
      <c r="CA198" s="155"/>
      <c r="CB198" s="169"/>
      <c r="CC198" s="132"/>
      <c r="CD198" s="226"/>
      <c r="CE198" s="155"/>
      <c r="CF198" s="78"/>
      <c r="CG198" s="132"/>
      <c r="CH198" s="227"/>
      <c r="CI198" s="155"/>
      <c r="CJ198" s="169"/>
      <c r="CK198" s="132"/>
      <c r="CL198" s="226"/>
      <c r="CM198" s="155"/>
      <c r="CN198" s="169"/>
      <c r="CO198" s="132"/>
      <c r="CP198" s="226"/>
      <c r="CQ198" s="155"/>
      <c r="CR198" s="169"/>
      <c r="CS198" s="132"/>
      <c r="CT198" s="226"/>
      <c r="CU198" s="155"/>
      <c r="CV198" s="169"/>
      <c r="CW198" s="132"/>
      <c r="CX198" s="227"/>
      <c r="CY198" s="155"/>
      <c r="CZ198" s="169"/>
      <c r="DA198" s="132"/>
      <c r="DB198" s="226"/>
      <c r="DC198" s="155"/>
      <c r="DD198" s="169"/>
      <c r="DE198" s="132"/>
      <c r="DF198" s="226"/>
      <c r="DG198" s="155"/>
      <c r="DH198" s="169"/>
      <c r="DI198" s="132"/>
      <c r="DJ198" s="226"/>
      <c r="DK198" s="155"/>
      <c r="DL198" s="169"/>
      <c r="DM198" s="132"/>
      <c r="DN198" s="227"/>
      <c r="DO198" s="155"/>
      <c r="DP198" s="169"/>
      <c r="DQ198" s="132"/>
      <c r="DR198" s="226"/>
      <c r="DS198" s="155"/>
      <c r="DT198" s="78"/>
      <c r="DU198" s="132"/>
      <c r="DV198" s="226"/>
      <c r="DW198" s="155"/>
      <c r="DX198" s="169"/>
      <c r="DY198" s="132"/>
      <c r="DZ198" s="226"/>
      <c r="EA198" s="155"/>
      <c r="EB198" s="169"/>
      <c r="EC198" s="132"/>
      <c r="ED198" s="227"/>
      <c r="EE198" s="155"/>
      <c r="EF198" s="169"/>
      <c r="EG198" s="132"/>
      <c r="EH198" s="226"/>
      <c r="EI198" s="155"/>
      <c r="EJ198" s="169"/>
      <c r="EK198" s="132"/>
      <c r="EL198" s="226"/>
      <c r="EM198" s="155"/>
      <c r="EN198" s="169"/>
      <c r="EO198" s="132"/>
      <c r="EP198" s="226"/>
      <c r="EQ198" s="155"/>
      <c r="ER198" s="169"/>
      <c r="ES198" s="132"/>
      <c r="ET198" s="227"/>
      <c r="EU198" s="155"/>
      <c r="EV198" s="169"/>
      <c r="EW198" s="132"/>
      <c r="EX198" s="226"/>
      <c r="EY198" s="155"/>
      <c r="EZ198" s="169"/>
      <c r="FA198" s="132"/>
      <c r="FB198" s="226"/>
      <c r="FC198" s="155"/>
      <c r="FD198" s="169"/>
      <c r="FE198" s="132"/>
      <c r="FF198" s="226"/>
      <c r="FG198" s="155"/>
      <c r="FH198" s="78"/>
      <c r="FI198" s="132"/>
      <c r="FJ198" s="227"/>
      <c r="FK198" s="155"/>
      <c r="FL198" s="169"/>
      <c r="FM198" s="132"/>
      <c r="FN198" s="79"/>
      <c r="FO198" s="155"/>
      <c r="FP198" s="78"/>
      <c r="FQ198" s="132"/>
      <c r="FR198" s="79"/>
      <c r="FS198" s="155"/>
      <c r="FT198" s="78"/>
      <c r="FU198" s="132"/>
      <c r="FV198" s="79"/>
      <c r="FW198" s="155"/>
      <c r="FX198" s="78"/>
      <c r="FY198" s="132"/>
      <c r="FZ198" s="79"/>
      <c r="GA198" s="155"/>
      <c r="GB198" s="78"/>
      <c r="GC198" s="132"/>
      <c r="GD198" s="227"/>
      <c r="GE198" s="155"/>
      <c r="GF198" s="169"/>
      <c r="GG198" s="132"/>
      <c r="GH198" s="79"/>
      <c r="GI198" s="155"/>
      <c r="GJ198" s="78"/>
      <c r="GK198" s="132"/>
      <c r="GL198" s="79"/>
      <c r="GM198" s="155"/>
      <c r="GN198" s="78"/>
      <c r="GO198" s="132"/>
      <c r="GP198" s="79"/>
      <c r="GQ198" s="155"/>
      <c r="GR198" s="78"/>
    </row>
    <row r="199" spans="1:201" ht="15.75" x14ac:dyDescent="0.25">
      <c r="A199">
        <f t="shared" si="106"/>
        <v>1</v>
      </c>
      <c r="B199">
        <f t="shared" si="107"/>
        <v>1900</v>
      </c>
      <c r="C199" s="71"/>
      <c r="D199" s="78"/>
      <c r="E199" s="132"/>
      <c r="F199" s="230"/>
      <c r="G199" s="155"/>
      <c r="H199" s="169"/>
      <c r="I199" s="132"/>
      <c r="J199" s="79"/>
      <c r="K199" s="155"/>
      <c r="L199" s="169"/>
      <c r="M199" s="132"/>
      <c r="N199" s="79"/>
      <c r="O199" s="155"/>
      <c r="P199" s="169"/>
      <c r="Q199" s="132"/>
      <c r="R199" s="79"/>
      <c r="S199" s="155"/>
      <c r="T199" s="169"/>
      <c r="U199" s="132"/>
      <c r="V199" s="230"/>
      <c r="W199" s="155"/>
      <c r="X199" s="169"/>
      <c r="Y199" s="132"/>
      <c r="Z199" s="79"/>
      <c r="AA199" s="155"/>
      <c r="AB199" s="169"/>
      <c r="AC199" s="132"/>
      <c r="AD199" s="79"/>
      <c r="AE199" s="155"/>
      <c r="AF199" s="169"/>
      <c r="AG199" s="132"/>
      <c r="AH199" s="79"/>
      <c r="AI199" s="155"/>
      <c r="AJ199" s="169"/>
      <c r="AK199" s="132"/>
      <c r="AL199" s="230"/>
      <c r="AM199" s="155"/>
      <c r="AN199" s="169"/>
      <c r="AO199" s="132"/>
      <c r="AP199" s="79"/>
      <c r="AQ199" s="155"/>
      <c r="AR199" s="169"/>
      <c r="AS199" s="132"/>
      <c r="AT199" s="79"/>
      <c r="AU199" s="155"/>
      <c r="AV199" s="169"/>
      <c r="AW199" s="132"/>
      <c r="AX199" s="79"/>
      <c r="AY199" s="155"/>
      <c r="AZ199" s="169"/>
      <c r="BA199" s="132"/>
      <c r="BB199" s="230"/>
      <c r="BC199" s="155"/>
      <c r="BD199" s="169"/>
      <c r="BE199" s="132"/>
      <c r="BF199" s="79"/>
      <c r="BG199" s="155"/>
      <c r="BH199" s="169"/>
      <c r="BI199" s="132"/>
      <c r="BJ199" s="79"/>
      <c r="BK199" s="155"/>
      <c r="BL199" s="169"/>
      <c r="BM199" s="132"/>
      <c r="BN199" s="79"/>
      <c r="BO199" s="155"/>
      <c r="BP199" s="78"/>
      <c r="BQ199" s="132"/>
      <c r="BR199" s="230"/>
      <c r="BS199" s="155"/>
      <c r="BT199" s="78"/>
      <c r="BU199" s="132"/>
      <c r="BV199" s="79"/>
      <c r="BW199" s="155"/>
      <c r="BX199" s="78"/>
      <c r="BY199" s="132"/>
      <c r="BZ199" s="79"/>
      <c r="CA199" s="155"/>
      <c r="CB199" s="78"/>
      <c r="CC199" s="132"/>
      <c r="CD199" s="79"/>
      <c r="CE199" s="155"/>
      <c r="CF199" s="78"/>
      <c r="CG199" s="132"/>
      <c r="CH199" s="230"/>
      <c r="CI199" s="155"/>
      <c r="CJ199" s="78"/>
      <c r="CK199" s="132"/>
      <c r="CL199" s="79"/>
      <c r="CM199" s="155"/>
      <c r="CN199" s="78"/>
      <c r="CO199" s="132"/>
      <c r="CP199" s="79"/>
      <c r="CQ199" s="155"/>
      <c r="CR199" s="78"/>
      <c r="CS199" s="132"/>
      <c r="CT199" s="79"/>
      <c r="CU199" s="155"/>
      <c r="CV199" s="169"/>
      <c r="CW199" s="132"/>
      <c r="CX199" s="230"/>
      <c r="CY199" s="155"/>
      <c r="CZ199" s="169"/>
      <c r="DA199" s="132"/>
      <c r="DB199" s="79"/>
      <c r="DC199" s="155"/>
      <c r="DD199" s="78"/>
      <c r="DE199" s="132"/>
      <c r="DF199" s="79"/>
      <c r="DG199" s="155"/>
      <c r="DH199" s="78"/>
      <c r="DI199" s="132"/>
      <c r="DJ199" s="79"/>
      <c r="DK199" s="155"/>
      <c r="DL199" s="169"/>
      <c r="DM199" s="132"/>
      <c r="DN199" s="230"/>
      <c r="DO199" s="155"/>
      <c r="DP199" s="78"/>
      <c r="DQ199" s="132"/>
      <c r="DR199" s="79"/>
      <c r="DS199" s="155"/>
      <c r="DT199" s="78"/>
      <c r="DU199" s="132"/>
      <c r="DV199" s="79"/>
      <c r="DW199" s="155"/>
      <c r="DX199" s="78"/>
      <c r="DY199" s="132"/>
      <c r="DZ199" s="79"/>
      <c r="EA199" s="155"/>
      <c r="EB199" s="78"/>
      <c r="EC199" s="132"/>
      <c r="ED199" s="230"/>
      <c r="EE199" s="155"/>
      <c r="EF199" s="169"/>
      <c r="EG199" s="132"/>
      <c r="EH199" s="79"/>
      <c r="EI199" s="155"/>
      <c r="EJ199" s="78"/>
      <c r="EK199" s="132"/>
      <c r="EL199" s="79"/>
      <c r="EM199" s="155"/>
      <c r="EN199" s="78"/>
      <c r="EO199" s="132"/>
      <c r="EP199" s="79"/>
      <c r="EQ199" s="155"/>
      <c r="ER199" s="78"/>
      <c r="ES199" s="132"/>
      <c r="ET199" s="230"/>
      <c r="EU199" s="155"/>
      <c r="EV199" s="78"/>
      <c r="EW199" s="132"/>
      <c r="EX199" s="79"/>
      <c r="EY199" s="155"/>
      <c r="EZ199" s="78"/>
      <c r="FA199" s="132"/>
      <c r="FB199" s="79"/>
      <c r="FC199" s="155"/>
      <c r="FD199" s="78"/>
      <c r="FE199" s="132"/>
      <c r="FF199" s="79"/>
      <c r="FG199" s="155"/>
      <c r="FH199" s="78"/>
      <c r="FI199" s="132"/>
      <c r="FJ199" s="230"/>
      <c r="FK199" s="155"/>
      <c r="FL199" s="169"/>
      <c r="FM199" s="132"/>
      <c r="FN199" s="79"/>
      <c r="FO199" s="155"/>
      <c r="FP199" s="78"/>
      <c r="FQ199" s="132"/>
      <c r="FR199" s="79"/>
      <c r="FS199" s="155"/>
      <c r="FT199" s="78"/>
      <c r="FU199" s="132"/>
      <c r="FV199" s="79"/>
      <c r="FW199" s="155"/>
      <c r="FX199" s="78"/>
      <c r="FY199" s="132"/>
      <c r="FZ199" s="79"/>
      <c r="GA199" s="155"/>
      <c r="GB199" s="78"/>
      <c r="GC199" s="132"/>
      <c r="GD199" s="230"/>
      <c r="GE199" s="155"/>
      <c r="GF199" s="169"/>
      <c r="GG199" s="132"/>
      <c r="GH199" s="79"/>
      <c r="GI199" s="155"/>
      <c r="GJ199" s="78"/>
      <c r="GK199" s="132"/>
      <c r="GL199" s="79"/>
      <c r="GM199" s="155"/>
      <c r="GN199" s="78"/>
      <c r="GO199" s="132"/>
      <c r="GP199" s="79"/>
      <c r="GQ199" s="155"/>
      <c r="GR199" s="78"/>
    </row>
    <row r="200" spans="1:201" ht="15.75" x14ac:dyDescent="0.25">
      <c r="A200">
        <f t="shared" si="106"/>
        <v>1</v>
      </c>
      <c r="B200">
        <f t="shared" si="107"/>
        <v>1900</v>
      </c>
      <c r="C200" s="71"/>
      <c r="D200" s="78"/>
      <c r="E200" s="132"/>
      <c r="F200" s="4"/>
      <c r="G200" s="155"/>
      <c r="H200" s="169"/>
      <c r="I200" s="132"/>
      <c r="J200" s="79"/>
      <c r="K200" s="155"/>
      <c r="L200" s="169"/>
      <c r="M200" s="132"/>
      <c r="N200" s="79"/>
      <c r="O200" s="155"/>
      <c r="P200" s="169"/>
      <c r="Q200" s="132"/>
      <c r="R200" s="79"/>
      <c r="S200" s="155"/>
      <c r="T200" s="169"/>
      <c r="U200" s="132"/>
      <c r="V200" s="4"/>
      <c r="W200" s="155"/>
      <c r="X200" s="169"/>
      <c r="Y200" s="132"/>
      <c r="Z200" s="79"/>
      <c r="AA200" s="155"/>
      <c r="AB200" s="169"/>
      <c r="AC200" s="132"/>
      <c r="AD200" s="79"/>
      <c r="AE200" s="155"/>
      <c r="AF200" s="169"/>
      <c r="AG200" s="132"/>
      <c r="AH200" s="79"/>
      <c r="AI200" s="155"/>
      <c r="AJ200" s="169"/>
      <c r="AK200" s="132"/>
      <c r="AL200" s="4"/>
      <c r="AM200" s="155"/>
      <c r="AN200" s="169"/>
      <c r="AO200" s="132"/>
      <c r="AP200" s="79"/>
      <c r="AQ200" s="155"/>
      <c r="AR200" s="169"/>
      <c r="AS200" s="132"/>
      <c r="AT200" s="79"/>
      <c r="AU200" s="155"/>
      <c r="AV200" s="169"/>
      <c r="AW200" s="132"/>
      <c r="AX200" s="79"/>
      <c r="AY200" s="155"/>
      <c r="AZ200" s="169"/>
      <c r="BA200" s="132"/>
      <c r="BB200" s="4"/>
      <c r="BC200" s="155"/>
      <c r="BD200" s="169"/>
      <c r="BE200" s="132"/>
      <c r="BF200" s="79"/>
      <c r="BG200" s="155"/>
      <c r="BH200" s="169"/>
      <c r="BI200" s="132"/>
      <c r="BJ200" s="79"/>
      <c r="BK200" s="155"/>
      <c r="BL200" s="169"/>
      <c r="BM200" s="132"/>
      <c r="BN200" s="79"/>
      <c r="BO200" s="155"/>
      <c r="BP200" s="78"/>
      <c r="BQ200" s="132"/>
      <c r="BR200" s="4"/>
      <c r="BS200" s="155"/>
      <c r="BT200" s="78"/>
      <c r="BU200" s="132"/>
      <c r="BV200" s="79"/>
      <c r="BW200" s="155"/>
      <c r="BX200" s="78"/>
      <c r="BY200" s="132"/>
      <c r="BZ200" s="79"/>
      <c r="CA200" s="155"/>
      <c r="CB200" s="78"/>
      <c r="CC200" s="132"/>
      <c r="CD200" s="79"/>
      <c r="CE200" s="155"/>
      <c r="CF200" s="78"/>
      <c r="CG200" s="132"/>
      <c r="CH200" s="4"/>
      <c r="CI200" s="155"/>
      <c r="CJ200" s="78"/>
      <c r="CK200" s="132"/>
      <c r="CL200" s="79"/>
      <c r="CM200" s="155"/>
      <c r="CN200" s="78"/>
      <c r="CO200" s="132"/>
      <c r="CP200" s="79"/>
      <c r="CQ200" s="155"/>
      <c r="CR200" s="78"/>
      <c r="CS200" s="132"/>
      <c r="CT200" s="79"/>
      <c r="CU200" s="155"/>
      <c r="CV200" s="169"/>
      <c r="CW200" s="132"/>
      <c r="CX200" s="4"/>
      <c r="CY200" s="155"/>
      <c r="CZ200" s="169"/>
      <c r="DA200" s="132"/>
      <c r="DB200" s="79"/>
      <c r="DC200" s="155"/>
      <c r="DD200" s="78"/>
      <c r="DE200" s="132"/>
      <c r="DF200" s="79"/>
      <c r="DG200" s="155"/>
      <c r="DH200" s="78"/>
      <c r="DI200" s="132"/>
      <c r="DJ200" s="79"/>
      <c r="DK200" s="155"/>
      <c r="DL200" s="169"/>
      <c r="DM200" s="132"/>
      <c r="DN200" s="4"/>
      <c r="DO200" s="155"/>
      <c r="DP200" s="78"/>
      <c r="DQ200" s="132"/>
      <c r="DR200" s="79"/>
      <c r="DS200" s="155"/>
      <c r="DT200" s="78"/>
      <c r="DU200" s="132"/>
      <c r="DV200" s="79"/>
      <c r="DW200" s="155"/>
      <c r="DX200" s="78"/>
      <c r="DY200" s="132"/>
      <c r="DZ200" s="79"/>
      <c r="EA200" s="155"/>
      <c r="EB200" s="78"/>
      <c r="EC200" s="132"/>
      <c r="ED200" s="4"/>
      <c r="EE200" s="155"/>
      <c r="EF200" s="169"/>
      <c r="EG200" s="132"/>
      <c r="EH200" s="79"/>
      <c r="EI200" s="155"/>
      <c r="EJ200" s="78"/>
      <c r="EK200" s="132"/>
      <c r="EL200" s="79"/>
      <c r="EM200" s="155"/>
      <c r="EN200" s="78"/>
      <c r="EO200" s="132"/>
      <c r="EP200" s="79"/>
      <c r="EQ200" s="155"/>
      <c r="ER200" s="78"/>
      <c r="ES200" s="132"/>
      <c r="ET200" s="4"/>
      <c r="EU200" s="155"/>
      <c r="EV200" s="78"/>
      <c r="EW200" s="132"/>
      <c r="EX200" s="79"/>
      <c r="EY200" s="155"/>
      <c r="EZ200" s="78"/>
      <c r="FA200" s="132"/>
      <c r="FB200" s="79"/>
      <c r="FC200" s="155"/>
      <c r="FD200" s="78"/>
      <c r="FE200" s="132"/>
      <c r="FF200" s="79"/>
      <c r="FG200" s="155"/>
      <c r="FH200" s="78"/>
      <c r="FI200" s="132"/>
      <c r="FJ200" s="4"/>
      <c r="FK200" s="155"/>
      <c r="FL200" s="169"/>
      <c r="FM200" s="132"/>
      <c r="FN200" s="79"/>
      <c r="FO200" s="155"/>
      <c r="FP200" s="78"/>
      <c r="FQ200" s="132"/>
      <c r="FR200" s="79"/>
      <c r="FS200" s="155"/>
      <c r="FT200" s="80"/>
      <c r="FU200" s="157"/>
      <c r="FV200" s="79"/>
      <c r="FW200" s="155"/>
      <c r="FX200" s="78"/>
      <c r="FY200" s="132"/>
      <c r="FZ200" s="79"/>
      <c r="GA200" s="155"/>
      <c r="GB200" s="78"/>
      <c r="GC200" s="132"/>
      <c r="GD200" s="4"/>
      <c r="GE200" s="155"/>
      <c r="GF200" s="169"/>
      <c r="GG200" s="132"/>
      <c r="GH200" s="79"/>
      <c r="GI200" s="155"/>
      <c r="GJ200" s="78"/>
      <c r="GK200" s="132"/>
      <c r="GL200" s="79"/>
      <c r="GM200" s="155"/>
      <c r="GN200" s="78"/>
      <c r="GO200" s="132"/>
      <c r="GP200" s="79"/>
      <c r="GQ200" s="155"/>
      <c r="GR200" s="78"/>
    </row>
    <row r="201" spans="1:201" ht="15.75" x14ac:dyDescent="0.25">
      <c r="A201">
        <f t="shared" si="106"/>
        <v>1</v>
      </c>
      <c r="B201">
        <f t="shared" si="107"/>
        <v>1900</v>
      </c>
      <c r="C201" s="71"/>
      <c r="D201" s="78"/>
      <c r="E201" s="132"/>
      <c r="F201" s="4"/>
      <c r="G201" s="155"/>
      <c r="H201" s="169"/>
      <c r="I201" s="132"/>
      <c r="J201" s="79"/>
      <c r="K201" s="155"/>
      <c r="L201" s="169"/>
      <c r="M201" s="132"/>
      <c r="N201" s="79"/>
      <c r="O201" s="155"/>
      <c r="P201" s="169"/>
      <c r="Q201" s="132"/>
      <c r="R201" s="79"/>
      <c r="S201" s="155"/>
      <c r="T201" s="169"/>
      <c r="U201" s="132"/>
      <c r="V201" s="4"/>
      <c r="W201" s="155"/>
      <c r="X201" s="169"/>
      <c r="Y201" s="132"/>
      <c r="Z201" s="79"/>
      <c r="AA201" s="155"/>
      <c r="AB201" s="169"/>
      <c r="AC201" s="132"/>
      <c r="AD201" s="79"/>
      <c r="AE201" s="155"/>
      <c r="AF201" s="169"/>
      <c r="AG201" s="132"/>
      <c r="AH201" s="79"/>
      <c r="AI201" s="155"/>
      <c r="AJ201" s="169"/>
      <c r="AK201" s="132"/>
      <c r="AL201" s="4"/>
      <c r="AM201" s="155"/>
      <c r="AN201" s="169"/>
      <c r="AO201" s="132"/>
      <c r="AP201" s="79"/>
      <c r="AQ201" s="155"/>
      <c r="AR201" s="169"/>
      <c r="AS201" s="132"/>
      <c r="AT201" s="79"/>
      <c r="AU201" s="155"/>
      <c r="AV201" s="169"/>
      <c r="AW201" s="132"/>
      <c r="AX201" s="79"/>
      <c r="AY201" s="155"/>
      <c r="AZ201" s="169"/>
      <c r="BA201" s="132"/>
      <c r="BB201" s="4"/>
      <c r="BC201" s="155"/>
      <c r="BD201" s="169"/>
      <c r="BE201" s="132"/>
      <c r="BF201" s="79"/>
      <c r="BG201" s="155"/>
      <c r="BH201" s="169"/>
      <c r="BI201" s="132"/>
      <c r="BJ201" s="79"/>
      <c r="BK201" s="155"/>
      <c r="BL201" s="169"/>
      <c r="BM201" s="132"/>
      <c r="BN201" s="79"/>
      <c r="BO201" s="155"/>
      <c r="BP201" s="78"/>
      <c r="BQ201" s="132"/>
      <c r="BR201" s="4"/>
      <c r="BS201" s="155"/>
      <c r="BT201" s="78"/>
      <c r="BU201" s="132"/>
      <c r="BV201" s="79"/>
      <c r="BW201" s="155"/>
      <c r="BX201" s="78"/>
      <c r="BY201" s="132"/>
      <c r="BZ201" s="79"/>
      <c r="CA201" s="155"/>
      <c r="CB201" s="78"/>
      <c r="CC201" s="132"/>
      <c r="CD201" s="79"/>
      <c r="CE201" s="155"/>
      <c r="CF201" s="78"/>
      <c r="CG201" s="132"/>
      <c r="CH201" s="4"/>
      <c r="CI201" s="155"/>
      <c r="CJ201" s="78"/>
      <c r="CK201" s="132"/>
      <c r="CL201" s="79"/>
      <c r="CM201" s="155"/>
      <c r="CN201" s="78"/>
      <c r="CO201" s="132"/>
      <c r="CP201" s="79"/>
      <c r="CQ201" s="155"/>
      <c r="CR201" s="78"/>
      <c r="CS201" s="132"/>
      <c r="CT201" s="79"/>
      <c r="CU201" s="155"/>
      <c r="CV201" s="169"/>
      <c r="CW201" s="132"/>
      <c r="CX201" s="4"/>
      <c r="CY201" s="155"/>
      <c r="CZ201" s="169"/>
      <c r="DA201" s="132"/>
      <c r="DB201" s="79"/>
      <c r="DC201" s="155"/>
      <c r="DD201" s="78"/>
      <c r="DE201" s="132"/>
      <c r="DF201" s="79"/>
      <c r="DG201" s="155"/>
      <c r="DH201" s="78"/>
      <c r="DI201" s="132"/>
      <c r="DJ201" s="79"/>
      <c r="DK201" s="155"/>
      <c r="DL201" s="169"/>
      <c r="DM201" s="132"/>
      <c r="DN201" s="4"/>
      <c r="DO201" s="155"/>
      <c r="DP201" s="78"/>
      <c r="DQ201" s="132"/>
      <c r="DR201" s="79"/>
      <c r="DS201" s="155"/>
      <c r="DT201" s="78"/>
      <c r="DU201" s="132"/>
      <c r="DV201" s="79"/>
      <c r="DW201" s="155"/>
      <c r="DX201" s="78"/>
      <c r="DY201" s="132"/>
      <c r="DZ201" s="79"/>
      <c r="EA201" s="155"/>
      <c r="EB201" s="78"/>
      <c r="EC201" s="132"/>
      <c r="ED201" s="4"/>
      <c r="EE201" s="155"/>
      <c r="EF201" s="169"/>
      <c r="EG201" s="132"/>
      <c r="EH201" s="79"/>
      <c r="EI201" s="155"/>
      <c r="EJ201" s="78"/>
      <c r="EK201" s="132"/>
      <c r="EL201" s="79"/>
      <c r="EM201" s="155"/>
      <c r="EN201" s="78"/>
      <c r="EO201" s="132"/>
      <c r="EP201" s="79"/>
      <c r="EQ201" s="155"/>
      <c r="ER201" s="78"/>
      <c r="ES201" s="132"/>
      <c r="ET201" s="4"/>
      <c r="EU201" s="155"/>
      <c r="EV201" s="78"/>
      <c r="EW201" s="132"/>
      <c r="EX201" s="79"/>
      <c r="EY201" s="155"/>
      <c r="EZ201" s="78"/>
      <c r="FA201" s="132"/>
      <c r="FB201" s="79"/>
      <c r="FC201" s="155"/>
      <c r="FD201" s="78"/>
      <c r="FE201" s="132"/>
      <c r="FF201" s="79"/>
      <c r="FG201" s="155"/>
      <c r="FH201" s="78"/>
      <c r="FI201" s="132"/>
      <c r="FJ201" s="4"/>
      <c r="FK201" s="155"/>
      <c r="FL201" s="169"/>
      <c r="FM201" s="132"/>
      <c r="FN201" s="79"/>
      <c r="FO201" s="155"/>
      <c r="FP201" s="78"/>
      <c r="FQ201" s="132"/>
      <c r="FR201" s="79"/>
      <c r="FS201" s="155"/>
      <c r="FT201" s="80"/>
      <c r="FU201" s="157"/>
      <c r="FV201" s="79"/>
      <c r="FW201" s="155"/>
      <c r="FX201" s="78"/>
      <c r="FY201" s="132"/>
      <c r="FZ201" s="79"/>
      <c r="GA201" s="155"/>
      <c r="GB201" s="78"/>
      <c r="GC201" s="132"/>
      <c r="GD201" s="4"/>
      <c r="GE201" s="155"/>
      <c r="GF201" s="169"/>
      <c r="GG201" s="132"/>
      <c r="GH201" s="79"/>
      <c r="GI201" s="155"/>
      <c r="GJ201" s="78"/>
      <c r="GK201" s="132"/>
      <c r="GL201" s="79"/>
      <c r="GM201" s="155"/>
      <c r="GN201" s="78"/>
      <c r="GO201" s="132"/>
      <c r="GP201" s="79"/>
      <c r="GQ201" s="155"/>
      <c r="GR201" s="78"/>
    </row>
    <row r="202" spans="1:201" ht="15.75" x14ac:dyDescent="0.25">
      <c r="A202">
        <f t="shared" si="106"/>
        <v>1</v>
      </c>
      <c r="B202">
        <f t="shared" si="107"/>
        <v>1900</v>
      </c>
      <c r="C202" s="71"/>
      <c r="D202" s="78"/>
      <c r="E202" s="132"/>
      <c r="F202" s="4"/>
      <c r="G202" s="155"/>
      <c r="H202" s="169"/>
      <c r="I202" s="132"/>
      <c r="J202" s="79"/>
      <c r="K202" s="155"/>
      <c r="L202" s="169"/>
      <c r="M202" s="132"/>
      <c r="N202" s="79"/>
      <c r="O202" s="155"/>
      <c r="P202" s="169"/>
      <c r="Q202" s="132"/>
      <c r="R202" s="79"/>
      <c r="S202" s="155"/>
      <c r="T202" s="169"/>
      <c r="U202" s="132"/>
      <c r="V202" s="4"/>
      <c r="W202" s="155"/>
      <c r="X202" s="169"/>
      <c r="Y202" s="132"/>
      <c r="Z202" s="79"/>
      <c r="AA202" s="155"/>
      <c r="AB202" s="169"/>
      <c r="AC202" s="132"/>
      <c r="AD202" s="79"/>
      <c r="AE202" s="155"/>
      <c r="AF202" s="169"/>
      <c r="AG202" s="132"/>
      <c r="AH202" s="79"/>
      <c r="AI202" s="155"/>
      <c r="AJ202" s="169"/>
      <c r="AK202" s="132"/>
      <c r="AL202" s="4"/>
      <c r="AM202" s="155"/>
      <c r="AN202" s="169"/>
      <c r="AO202" s="132"/>
      <c r="AP202" s="79"/>
      <c r="AQ202" s="155"/>
      <c r="AR202" s="169"/>
      <c r="AS202" s="132"/>
      <c r="AT202" s="79"/>
      <c r="AU202" s="155"/>
      <c r="AV202" s="169"/>
      <c r="AW202" s="132"/>
      <c r="AX202" s="79"/>
      <c r="AY202" s="155"/>
      <c r="AZ202" s="169"/>
      <c r="BA202" s="132"/>
      <c r="BB202" s="4"/>
      <c r="BC202" s="155"/>
      <c r="BD202" s="169"/>
      <c r="BE202" s="132"/>
      <c r="BF202" s="79"/>
      <c r="BG202" s="155"/>
      <c r="BH202" s="169"/>
      <c r="BI202" s="132"/>
      <c r="BJ202" s="79"/>
      <c r="BK202" s="155"/>
      <c r="BL202" s="169"/>
      <c r="BM202" s="132"/>
      <c r="BN202" s="79"/>
      <c r="BO202" s="155"/>
      <c r="BP202" s="78"/>
      <c r="BQ202" s="132"/>
      <c r="BR202" s="4"/>
      <c r="BS202" s="155"/>
      <c r="BT202" s="78"/>
      <c r="BU202" s="132"/>
      <c r="BV202" s="79"/>
      <c r="BW202" s="155"/>
      <c r="BX202" s="78"/>
      <c r="BY202" s="132"/>
      <c r="BZ202" s="79"/>
      <c r="CA202" s="155"/>
      <c r="CB202" s="78"/>
      <c r="CC202" s="132"/>
      <c r="CD202" s="79"/>
      <c r="CE202" s="155"/>
      <c r="CF202" s="78"/>
      <c r="CG202" s="132"/>
      <c r="CH202" s="4"/>
      <c r="CI202" s="155"/>
      <c r="CJ202" s="78"/>
      <c r="CK202" s="132"/>
      <c r="CL202" s="79"/>
      <c r="CM202" s="155"/>
      <c r="CN202" s="78"/>
      <c r="CO202" s="132"/>
      <c r="CP202" s="79"/>
      <c r="CQ202" s="155"/>
      <c r="CR202" s="78"/>
      <c r="CS202" s="132"/>
      <c r="CT202" s="79"/>
      <c r="CU202" s="155"/>
      <c r="CV202" s="169"/>
      <c r="CW202" s="132"/>
      <c r="CX202" s="4"/>
      <c r="CY202" s="155"/>
      <c r="CZ202" s="169"/>
      <c r="DA202" s="132"/>
      <c r="DB202" s="79"/>
      <c r="DC202" s="155"/>
      <c r="DD202" s="78"/>
      <c r="DE202" s="132"/>
      <c r="DF202" s="79"/>
      <c r="DG202" s="155"/>
      <c r="DH202" s="78"/>
      <c r="DI202" s="132"/>
      <c r="DJ202" s="79"/>
      <c r="DK202" s="155"/>
      <c r="DL202" s="169"/>
      <c r="DM202" s="132"/>
      <c r="DN202" s="4"/>
      <c r="DO202" s="155"/>
      <c r="DP202" s="78"/>
      <c r="DQ202" s="132"/>
      <c r="DR202" s="79"/>
      <c r="DS202" s="155"/>
      <c r="DT202" s="78"/>
      <c r="DU202" s="132"/>
      <c r="DV202" s="79"/>
      <c r="DW202" s="155"/>
      <c r="DX202" s="78"/>
      <c r="DY202" s="132"/>
      <c r="DZ202" s="79"/>
      <c r="EA202" s="155"/>
      <c r="EB202" s="78"/>
      <c r="EC202" s="132"/>
      <c r="ED202" s="4"/>
      <c r="EE202" s="155"/>
      <c r="EF202" s="169"/>
      <c r="EG202" s="132"/>
      <c r="EH202" s="79"/>
      <c r="EI202" s="155"/>
      <c r="EJ202" s="78"/>
      <c r="EK202" s="132"/>
      <c r="EL202" s="79"/>
      <c r="EM202" s="155"/>
      <c r="EN202" s="78"/>
      <c r="EO202" s="132"/>
      <c r="EP202" s="79"/>
      <c r="EQ202" s="155"/>
      <c r="ER202" s="78"/>
      <c r="ES202" s="132"/>
      <c r="ET202" s="4"/>
      <c r="EU202" s="155"/>
      <c r="EV202" s="78"/>
      <c r="EW202" s="132"/>
      <c r="EX202" s="79"/>
      <c r="EY202" s="155"/>
      <c r="EZ202" s="78"/>
      <c r="FA202" s="132"/>
      <c r="FB202" s="79"/>
      <c r="FC202" s="155"/>
      <c r="FD202" s="78"/>
      <c r="FE202" s="132"/>
      <c r="FF202" s="79"/>
      <c r="FG202" s="155"/>
      <c r="FH202" s="78"/>
      <c r="FI202" s="132"/>
      <c r="FJ202" s="4"/>
      <c r="FK202" s="155"/>
      <c r="FL202" s="169"/>
      <c r="FM202" s="132"/>
      <c r="FN202" s="79"/>
      <c r="FO202" s="155"/>
      <c r="FP202" s="78"/>
      <c r="FQ202" s="132"/>
      <c r="FR202" s="79"/>
      <c r="FS202" s="155"/>
      <c r="FT202" s="80"/>
      <c r="FU202" s="157"/>
      <c r="FV202" s="79"/>
      <c r="FW202" s="155"/>
      <c r="FX202" s="78"/>
      <c r="FY202" s="132"/>
      <c r="FZ202" s="79"/>
      <c r="GA202" s="155"/>
      <c r="GB202" s="78"/>
      <c r="GC202" s="132"/>
      <c r="GD202" s="4"/>
      <c r="GE202" s="155"/>
      <c r="GF202" s="169"/>
      <c r="GG202" s="132"/>
      <c r="GH202" s="79"/>
      <c r="GI202" s="155"/>
      <c r="GJ202" s="78"/>
      <c r="GK202" s="132"/>
      <c r="GL202" s="79"/>
      <c r="GM202" s="155"/>
      <c r="GN202" s="78"/>
      <c r="GO202" s="132"/>
      <c r="GP202" s="79"/>
      <c r="GQ202" s="155"/>
      <c r="GR202" s="78"/>
    </row>
    <row r="203" spans="1:201" ht="15.75" x14ac:dyDescent="0.25">
      <c r="A203">
        <f t="shared" si="106"/>
        <v>1</v>
      </c>
      <c r="B203">
        <f t="shared" si="107"/>
        <v>1900</v>
      </c>
      <c r="C203" s="71"/>
      <c r="D203" s="78"/>
      <c r="E203" s="132"/>
      <c r="F203" s="4"/>
      <c r="G203" s="155"/>
      <c r="H203" s="169"/>
      <c r="I203" s="132"/>
      <c r="J203" s="79"/>
      <c r="K203" s="155"/>
      <c r="L203" s="169"/>
      <c r="M203" s="132"/>
      <c r="N203" s="79"/>
      <c r="O203" s="155"/>
      <c r="P203" s="169"/>
      <c r="Q203" s="132"/>
      <c r="R203" s="79"/>
      <c r="S203" s="155"/>
      <c r="T203" s="169"/>
      <c r="U203" s="132"/>
      <c r="V203" s="4"/>
      <c r="W203" s="155"/>
      <c r="X203" s="169"/>
      <c r="Y203" s="132"/>
      <c r="Z203" s="79"/>
      <c r="AA203" s="155"/>
      <c r="AB203" s="169"/>
      <c r="AC203" s="132"/>
      <c r="AD203" s="79"/>
      <c r="AE203" s="155"/>
      <c r="AF203" s="169"/>
      <c r="AG203" s="132"/>
      <c r="AH203" s="79"/>
      <c r="AI203" s="155"/>
      <c r="AJ203" s="169"/>
      <c r="AK203" s="132"/>
      <c r="AL203" s="4"/>
      <c r="AM203" s="155"/>
      <c r="AN203" s="169"/>
      <c r="AO203" s="132"/>
      <c r="AP203" s="79"/>
      <c r="AQ203" s="155"/>
      <c r="AR203" s="169"/>
      <c r="AS203" s="132"/>
      <c r="AT203" s="79"/>
      <c r="AU203" s="155"/>
      <c r="AV203" s="169"/>
      <c r="AW203" s="132"/>
      <c r="AX203" s="79"/>
      <c r="AY203" s="155"/>
      <c r="AZ203" s="169"/>
      <c r="BA203" s="132"/>
      <c r="BB203" s="4"/>
      <c r="BC203" s="155"/>
      <c r="BD203" s="169"/>
      <c r="BE203" s="132"/>
      <c r="BF203" s="79"/>
      <c r="BG203" s="155"/>
      <c r="BH203" s="169"/>
      <c r="BI203" s="132"/>
      <c r="BJ203" s="79"/>
      <c r="BK203" s="155"/>
      <c r="BL203" s="169"/>
      <c r="BM203" s="132"/>
      <c r="BN203" s="79"/>
      <c r="BO203" s="155"/>
      <c r="BP203" s="78"/>
      <c r="BQ203" s="132"/>
      <c r="BR203" s="4"/>
      <c r="BS203" s="155"/>
      <c r="BT203" s="78"/>
      <c r="BU203" s="132"/>
      <c r="BV203" s="79"/>
      <c r="BW203" s="155"/>
      <c r="BX203" s="78"/>
      <c r="BY203" s="132"/>
      <c r="BZ203" s="79"/>
      <c r="CA203" s="155"/>
      <c r="CB203" s="78"/>
      <c r="CC203" s="132"/>
      <c r="CD203" s="79"/>
      <c r="CE203" s="155"/>
      <c r="CF203" s="78"/>
      <c r="CG203" s="132"/>
      <c r="CH203" s="4"/>
      <c r="CI203" s="155"/>
      <c r="CJ203" s="78"/>
      <c r="CK203" s="132"/>
      <c r="CL203" s="79"/>
      <c r="CM203" s="155"/>
      <c r="CN203" s="78"/>
      <c r="CO203" s="132"/>
      <c r="CP203" s="79"/>
      <c r="CQ203" s="155"/>
      <c r="CR203" s="78"/>
      <c r="CS203" s="132"/>
      <c r="CT203" s="79"/>
      <c r="CU203" s="155"/>
      <c r="CV203" s="169"/>
      <c r="CW203" s="132"/>
      <c r="CX203" s="4"/>
      <c r="CY203" s="155"/>
      <c r="CZ203" s="169"/>
      <c r="DA203" s="132"/>
      <c r="DB203" s="79"/>
      <c r="DC203" s="155"/>
      <c r="DD203" s="78"/>
      <c r="DE203" s="132"/>
      <c r="DF203" s="79"/>
      <c r="DG203" s="155"/>
      <c r="DH203" s="78"/>
      <c r="DI203" s="132"/>
      <c r="DJ203" s="79"/>
      <c r="DK203" s="155"/>
      <c r="DL203" s="169"/>
      <c r="DM203" s="132"/>
      <c r="DN203" s="4"/>
      <c r="DO203" s="155"/>
      <c r="DP203" s="78"/>
      <c r="DQ203" s="132"/>
      <c r="DR203" s="79"/>
      <c r="DS203" s="155"/>
      <c r="DT203" s="78"/>
      <c r="DU203" s="132"/>
      <c r="DV203" s="79"/>
      <c r="DW203" s="155"/>
      <c r="DX203" s="78"/>
      <c r="DY203" s="132"/>
      <c r="DZ203" s="79"/>
      <c r="EA203" s="155"/>
      <c r="EB203" s="78"/>
      <c r="EC203" s="132"/>
      <c r="ED203" s="4"/>
      <c r="EE203" s="155"/>
      <c r="EF203" s="169"/>
      <c r="EG203" s="132"/>
      <c r="EH203" s="79"/>
      <c r="EI203" s="155"/>
      <c r="EJ203" s="78"/>
      <c r="EK203" s="132"/>
      <c r="EL203" s="79"/>
      <c r="EM203" s="155"/>
      <c r="EN203" s="78"/>
      <c r="EO203" s="132"/>
      <c r="EP203" s="79"/>
      <c r="EQ203" s="155"/>
      <c r="ER203" s="78"/>
      <c r="ES203" s="132"/>
      <c r="ET203" s="4"/>
      <c r="EU203" s="155"/>
      <c r="EV203" s="78"/>
      <c r="EW203" s="132"/>
      <c r="EX203" s="79"/>
      <c r="EY203" s="155"/>
      <c r="EZ203" s="78"/>
      <c r="FA203" s="132"/>
      <c r="FB203" s="79"/>
      <c r="FC203" s="155"/>
      <c r="FD203" s="78"/>
      <c r="FE203" s="132"/>
      <c r="FF203" s="79"/>
      <c r="FG203" s="155"/>
      <c r="FH203" s="78"/>
      <c r="FI203" s="132"/>
      <c r="FJ203" s="4"/>
      <c r="FK203" s="155"/>
      <c r="FL203" s="169"/>
      <c r="FM203" s="132"/>
      <c r="FN203" s="79"/>
      <c r="FO203" s="155"/>
      <c r="FP203" s="78"/>
      <c r="FQ203" s="132"/>
      <c r="FR203" s="79"/>
      <c r="FS203" s="155"/>
      <c r="FT203" s="78"/>
      <c r="FU203" s="132"/>
      <c r="FV203" s="79"/>
      <c r="FW203" s="155"/>
      <c r="FX203" s="78"/>
      <c r="FY203" s="132"/>
      <c r="FZ203" s="79"/>
      <c r="GA203" s="155"/>
      <c r="GB203" s="78"/>
      <c r="GC203" s="132"/>
      <c r="GD203" s="4"/>
      <c r="GE203" s="155"/>
      <c r="GF203" s="169"/>
      <c r="GG203" s="132"/>
      <c r="GH203" s="79"/>
      <c r="GI203" s="155"/>
      <c r="GJ203" s="78"/>
      <c r="GK203" s="132"/>
      <c r="GL203" s="79"/>
      <c r="GM203" s="155"/>
      <c r="GN203" s="78"/>
      <c r="GO203" s="132"/>
      <c r="GP203" s="79"/>
      <c r="GQ203" s="155"/>
      <c r="GR203" s="78"/>
    </row>
    <row r="204" spans="1:201" ht="15.75" x14ac:dyDescent="0.25">
      <c r="A204">
        <f t="shared" ref="A204:A267" si="774">MONTH(C204)</f>
        <v>1</v>
      </c>
      <c r="B204">
        <f t="shared" ref="B204:B267" si="775">YEAR(C204)</f>
        <v>1900</v>
      </c>
      <c r="C204" s="71"/>
      <c r="D204" s="78"/>
      <c r="E204" s="132"/>
      <c r="F204" s="4"/>
      <c r="G204" s="155"/>
      <c r="H204" s="169"/>
      <c r="I204" s="132"/>
      <c r="J204" s="79"/>
      <c r="K204" s="155"/>
      <c r="L204" s="169"/>
      <c r="M204" s="132"/>
      <c r="N204" s="79"/>
      <c r="O204" s="155"/>
      <c r="P204" s="169"/>
      <c r="Q204" s="132"/>
      <c r="R204" s="79"/>
      <c r="S204" s="155"/>
      <c r="T204" s="169"/>
      <c r="U204" s="132"/>
      <c r="V204" s="4"/>
      <c r="W204" s="155"/>
      <c r="X204" s="169"/>
      <c r="Y204" s="132"/>
      <c r="Z204" s="79"/>
      <c r="AA204" s="155"/>
      <c r="AB204" s="169"/>
      <c r="AC204" s="132"/>
      <c r="AD204" s="79"/>
      <c r="AE204" s="155"/>
      <c r="AF204" s="169"/>
      <c r="AG204" s="132"/>
      <c r="AH204" s="79"/>
      <c r="AI204" s="155"/>
      <c r="AJ204" s="169"/>
      <c r="AK204" s="132"/>
      <c r="AL204" s="4"/>
      <c r="AM204" s="155"/>
      <c r="AN204" s="169"/>
      <c r="AO204" s="132"/>
      <c r="AP204" s="79"/>
      <c r="AQ204" s="155"/>
      <c r="AR204" s="169"/>
      <c r="AS204" s="132"/>
      <c r="AT204" s="79"/>
      <c r="AU204" s="155"/>
      <c r="AV204" s="169"/>
      <c r="AW204" s="132"/>
      <c r="AX204" s="79"/>
      <c r="AY204" s="155"/>
      <c r="AZ204" s="169"/>
      <c r="BA204" s="132"/>
      <c r="BB204" s="4"/>
      <c r="BC204" s="155"/>
      <c r="BD204" s="169"/>
      <c r="BE204" s="132"/>
      <c r="BF204" s="79"/>
      <c r="BG204" s="155"/>
      <c r="BH204" s="169"/>
      <c r="BI204" s="132"/>
      <c r="BJ204" s="79"/>
      <c r="BK204" s="155"/>
      <c r="BL204" s="169"/>
      <c r="BM204" s="132"/>
      <c r="BN204" s="79"/>
      <c r="BO204" s="155"/>
      <c r="BP204" s="78"/>
      <c r="BQ204" s="132"/>
      <c r="BR204" s="4"/>
      <c r="BS204" s="155"/>
      <c r="BT204" s="78"/>
      <c r="BU204" s="132"/>
      <c r="BV204" s="79"/>
      <c r="BW204" s="155"/>
      <c r="BX204" s="78"/>
      <c r="BY204" s="132"/>
      <c r="BZ204" s="79"/>
      <c r="CA204" s="155"/>
      <c r="CB204" s="78"/>
      <c r="CC204" s="132"/>
      <c r="CD204" s="79"/>
      <c r="CE204" s="155"/>
      <c r="CF204" s="78"/>
      <c r="CG204" s="132"/>
      <c r="CH204" s="4"/>
      <c r="CI204" s="155"/>
      <c r="CJ204" s="78"/>
      <c r="CK204" s="132"/>
      <c r="CL204" s="79"/>
      <c r="CM204" s="155"/>
      <c r="CN204" s="78"/>
      <c r="CO204" s="132"/>
      <c r="CP204" s="79"/>
      <c r="CQ204" s="155"/>
      <c r="CR204" s="78"/>
      <c r="CS204" s="132"/>
      <c r="CT204" s="79"/>
      <c r="CU204" s="155"/>
      <c r="CV204" s="169"/>
      <c r="CW204" s="132"/>
      <c r="CX204" s="4"/>
      <c r="CY204" s="155"/>
      <c r="CZ204" s="169"/>
      <c r="DA204" s="132"/>
      <c r="DB204" s="79"/>
      <c r="DC204" s="155"/>
      <c r="DD204" s="78"/>
      <c r="DE204" s="132"/>
      <c r="DF204" s="79"/>
      <c r="DG204" s="155"/>
      <c r="DH204" s="78"/>
      <c r="DI204" s="132"/>
      <c r="DJ204" s="79"/>
      <c r="DK204" s="155"/>
      <c r="DL204" s="169"/>
      <c r="DM204" s="132"/>
      <c r="DN204" s="4"/>
      <c r="DO204" s="155"/>
      <c r="DP204" s="78"/>
      <c r="DQ204" s="132"/>
      <c r="DR204" s="79"/>
      <c r="DS204" s="155"/>
      <c r="DT204" s="78"/>
      <c r="DU204" s="132"/>
      <c r="DV204" s="79"/>
      <c r="DW204" s="155"/>
      <c r="DX204" s="78"/>
      <c r="DY204" s="132"/>
      <c r="DZ204" s="79"/>
      <c r="EA204" s="155"/>
      <c r="EB204" s="78"/>
      <c r="EC204" s="132"/>
      <c r="ED204" s="4"/>
      <c r="EE204" s="155"/>
      <c r="EF204" s="169"/>
      <c r="EG204" s="132"/>
      <c r="EH204" s="79"/>
      <c r="EI204" s="155"/>
      <c r="EJ204" s="78"/>
      <c r="EK204" s="132"/>
      <c r="EL204" s="79"/>
      <c r="EM204" s="155"/>
      <c r="EN204" s="78"/>
      <c r="EO204" s="132"/>
      <c r="EP204" s="79"/>
      <c r="EQ204" s="155"/>
      <c r="ER204" s="78"/>
      <c r="ES204" s="132"/>
      <c r="ET204" s="4"/>
      <c r="EU204" s="155"/>
      <c r="EV204" s="78"/>
      <c r="EW204" s="132"/>
      <c r="EX204" s="79"/>
      <c r="EY204" s="155"/>
      <c r="EZ204" s="78"/>
      <c r="FA204" s="132"/>
      <c r="FB204" s="79"/>
      <c r="FC204" s="155"/>
      <c r="FD204" s="78"/>
      <c r="FE204" s="132"/>
      <c r="FF204" s="79"/>
      <c r="FG204" s="155"/>
      <c r="FH204" s="78"/>
      <c r="FI204" s="132"/>
      <c r="FJ204" s="4"/>
      <c r="FK204" s="155"/>
      <c r="FL204" s="169"/>
      <c r="FM204" s="132"/>
      <c r="FN204" s="79"/>
      <c r="FO204" s="155"/>
      <c r="FP204" s="78"/>
      <c r="FQ204" s="132"/>
      <c r="FR204" s="79"/>
      <c r="FS204" s="155"/>
      <c r="FT204" s="78"/>
      <c r="FU204" s="132"/>
      <c r="FV204" s="79"/>
      <c r="FW204" s="155"/>
      <c r="FX204" s="78"/>
      <c r="FY204" s="132"/>
      <c r="FZ204" s="79"/>
      <c r="GA204" s="155"/>
      <c r="GB204" s="78"/>
      <c r="GC204" s="132"/>
      <c r="GD204" s="4"/>
      <c r="GE204" s="155"/>
      <c r="GF204" s="169"/>
      <c r="GG204" s="132"/>
      <c r="GH204" s="79"/>
      <c r="GI204" s="155"/>
      <c r="GJ204" s="78"/>
      <c r="GK204" s="132"/>
      <c r="GL204" s="79"/>
      <c r="GM204" s="155"/>
      <c r="GN204" s="78"/>
      <c r="GO204" s="132"/>
      <c r="GP204" s="79"/>
      <c r="GQ204" s="155"/>
      <c r="GR204" s="78"/>
    </row>
    <row r="205" spans="1:201" ht="15.75" x14ac:dyDescent="0.25">
      <c r="A205">
        <f t="shared" si="774"/>
        <v>1</v>
      </c>
      <c r="B205">
        <f t="shared" si="775"/>
        <v>1900</v>
      </c>
      <c r="C205" s="71"/>
      <c r="D205" s="78"/>
      <c r="E205" s="132"/>
      <c r="F205" s="4"/>
      <c r="G205" s="155"/>
      <c r="H205" s="169"/>
      <c r="I205" s="132"/>
      <c r="J205" s="79"/>
      <c r="K205" s="155"/>
      <c r="L205" s="169"/>
      <c r="M205" s="132"/>
      <c r="N205" s="79"/>
      <c r="O205" s="155"/>
      <c r="P205" s="169"/>
      <c r="Q205" s="132"/>
      <c r="R205" s="79"/>
      <c r="S205" s="155"/>
      <c r="T205" s="169"/>
      <c r="U205" s="132"/>
      <c r="V205" s="4"/>
      <c r="W205" s="155"/>
      <c r="X205" s="169"/>
      <c r="Y205" s="132"/>
      <c r="Z205" s="79"/>
      <c r="AA205" s="155"/>
      <c r="AB205" s="169"/>
      <c r="AC205" s="132"/>
      <c r="AD205" s="79"/>
      <c r="AE205" s="155"/>
      <c r="AF205" s="169"/>
      <c r="AG205" s="132"/>
      <c r="AH205" s="79"/>
      <c r="AI205" s="155"/>
      <c r="AJ205" s="169"/>
      <c r="AK205" s="132"/>
      <c r="AL205" s="4"/>
      <c r="AM205" s="155"/>
      <c r="AN205" s="169"/>
      <c r="AO205" s="132"/>
      <c r="AP205" s="79"/>
      <c r="AQ205" s="155"/>
      <c r="AR205" s="169"/>
      <c r="AS205" s="132"/>
      <c r="AT205" s="79"/>
      <c r="AU205" s="155"/>
      <c r="AV205" s="169"/>
      <c r="AW205" s="132"/>
      <c r="AX205" s="79"/>
      <c r="AY205" s="155"/>
      <c r="AZ205" s="169"/>
      <c r="BA205" s="132"/>
      <c r="BB205" s="4"/>
      <c r="BC205" s="155"/>
      <c r="BD205" s="169"/>
      <c r="BE205" s="132"/>
      <c r="BF205" s="79"/>
      <c r="BG205" s="155"/>
      <c r="BH205" s="169"/>
      <c r="BI205" s="132"/>
      <c r="BJ205" s="79"/>
      <c r="BK205" s="155"/>
      <c r="BL205" s="169"/>
      <c r="BM205" s="132"/>
      <c r="BN205" s="79"/>
      <c r="BO205" s="155"/>
      <c r="BP205" s="78"/>
      <c r="BQ205" s="132"/>
      <c r="BR205" s="4"/>
      <c r="BS205" s="155"/>
      <c r="BT205" s="78"/>
      <c r="BU205" s="132"/>
      <c r="BV205" s="79"/>
      <c r="BW205" s="155"/>
      <c r="BX205" s="78"/>
      <c r="BY205" s="132"/>
      <c r="BZ205" s="79"/>
      <c r="CA205" s="155"/>
      <c r="CB205" s="78"/>
      <c r="CC205" s="132"/>
      <c r="CD205" s="79"/>
      <c r="CE205" s="155"/>
      <c r="CF205" s="78"/>
      <c r="CG205" s="132"/>
      <c r="CH205" s="4"/>
      <c r="CI205" s="155"/>
      <c r="CJ205" s="78"/>
      <c r="CK205" s="132"/>
      <c r="CL205" s="79"/>
      <c r="CM205" s="155"/>
      <c r="CN205" s="78"/>
      <c r="CO205" s="132"/>
      <c r="CP205" s="79"/>
      <c r="CQ205" s="155"/>
      <c r="CR205" s="78"/>
      <c r="CS205" s="132"/>
      <c r="CT205" s="79"/>
      <c r="CU205" s="155"/>
      <c r="CV205" s="169"/>
      <c r="CW205" s="132"/>
      <c r="CX205" s="4"/>
      <c r="CY205" s="155"/>
      <c r="CZ205" s="169"/>
      <c r="DA205" s="132"/>
      <c r="DB205" s="79"/>
      <c r="DC205" s="155"/>
      <c r="DD205" s="78"/>
      <c r="DE205" s="132"/>
      <c r="DF205" s="79"/>
      <c r="DG205" s="155"/>
      <c r="DH205" s="78"/>
      <c r="DI205" s="132"/>
      <c r="DJ205" s="79"/>
      <c r="DK205" s="155"/>
      <c r="DL205" s="169"/>
      <c r="DM205" s="132"/>
      <c r="DN205" s="4"/>
      <c r="DO205" s="155"/>
      <c r="DP205" s="78"/>
      <c r="DQ205" s="132"/>
      <c r="DR205" s="79"/>
      <c r="DS205" s="155"/>
      <c r="DT205" s="78"/>
      <c r="DU205" s="132"/>
      <c r="DV205" s="79"/>
      <c r="DW205" s="155"/>
      <c r="DX205" s="78"/>
      <c r="DY205" s="132"/>
      <c r="DZ205" s="79"/>
      <c r="EA205" s="155"/>
      <c r="EB205" s="78"/>
      <c r="EC205" s="132"/>
      <c r="ED205" s="4"/>
      <c r="EE205" s="155"/>
      <c r="EF205" s="169"/>
      <c r="EG205" s="132"/>
      <c r="EH205" s="79"/>
      <c r="EI205" s="155"/>
      <c r="EJ205" s="78"/>
      <c r="EK205" s="132"/>
      <c r="EL205" s="79"/>
      <c r="EM205" s="155"/>
      <c r="EN205" s="78"/>
      <c r="EO205" s="132"/>
      <c r="EP205" s="79"/>
      <c r="EQ205" s="155"/>
      <c r="ER205" s="78"/>
      <c r="ES205" s="132"/>
      <c r="ET205" s="4"/>
      <c r="EU205" s="155"/>
      <c r="EV205" s="78"/>
      <c r="EW205" s="132"/>
      <c r="EX205" s="79"/>
      <c r="EY205" s="155"/>
      <c r="EZ205" s="78"/>
      <c r="FA205" s="132"/>
      <c r="FB205" s="79"/>
      <c r="FC205" s="155"/>
      <c r="FD205" s="78"/>
      <c r="FE205" s="132"/>
      <c r="FF205" s="79"/>
      <c r="FG205" s="155"/>
      <c r="FH205" s="78"/>
      <c r="FI205" s="132"/>
      <c r="FJ205" s="4"/>
      <c r="FK205" s="155"/>
      <c r="FL205" s="169"/>
      <c r="FM205" s="132"/>
      <c r="FN205" s="79"/>
      <c r="FO205" s="155"/>
      <c r="FP205" s="78"/>
      <c r="FQ205" s="132"/>
      <c r="FR205" s="79"/>
      <c r="FS205" s="155"/>
      <c r="FT205" s="80"/>
      <c r="FU205" s="157"/>
      <c r="FV205" s="79"/>
      <c r="FW205" s="155"/>
      <c r="FX205" s="78"/>
      <c r="FY205" s="132"/>
      <c r="FZ205" s="79"/>
      <c r="GA205" s="155"/>
      <c r="GB205" s="78"/>
      <c r="GC205" s="132"/>
      <c r="GD205" s="4"/>
      <c r="GE205" s="155"/>
      <c r="GF205" s="169"/>
      <c r="GG205" s="132"/>
      <c r="GH205" s="79"/>
      <c r="GI205" s="155"/>
      <c r="GJ205" s="78"/>
      <c r="GK205" s="132"/>
      <c r="GL205" s="79"/>
      <c r="GM205" s="155"/>
      <c r="GN205" s="78"/>
      <c r="GO205" s="132"/>
      <c r="GP205" s="79"/>
      <c r="GQ205" s="155"/>
      <c r="GR205" s="78"/>
    </row>
    <row r="206" spans="1:201" ht="15.75" x14ac:dyDescent="0.25">
      <c r="A206">
        <f t="shared" si="774"/>
        <v>1</v>
      </c>
      <c r="B206">
        <f t="shared" si="775"/>
        <v>1900</v>
      </c>
      <c r="C206" s="71"/>
      <c r="D206" s="78"/>
      <c r="E206" s="132"/>
      <c r="F206" s="4"/>
      <c r="G206" s="155"/>
      <c r="H206" s="169"/>
      <c r="I206" s="132"/>
      <c r="J206" s="79"/>
      <c r="K206" s="155"/>
      <c r="L206" s="169"/>
      <c r="M206" s="132"/>
      <c r="N206" s="79"/>
      <c r="O206" s="155"/>
      <c r="P206" s="169"/>
      <c r="Q206" s="132"/>
      <c r="R206" s="79"/>
      <c r="S206" s="155"/>
      <c r="T206" s="169"/>
      <c r="U206" s="132"/>
      <c r="V206" s="4"/>
      <c r="W206" s="155"/>
      <c r="X206" s="169"/>
      <c r="Y206" s="132"/>
      <c r="Z206" s="79"/>
      <c r="AA206" s="155"/>
      <c r="AB206" s="169"/>
      <c r="AC206" s="132"/>
      <c r="AD206" s="79"/>
      <c r="AE206" s="155"/>
      <c r="AF206" s="169"/>
      <c r="AG206" s="132"/>
      <c r="AH206" s="79"/>
      <c r="AI206" s="155"/>
      <c r="AJ206" s="169"/>
      <c r="AK206" s="132"/>
      <c r="AL206" s="4"/>
      <c r="AM206" s="155"/>
      <c r="AN206" s="169"/>
      <c r="AO206" s="132"/>
      <c r="AP206" s="79"/>
      <c r="AQ206" s="155"/>
      <c r="AR206" s="169"/>
      <c r="AS206" s="132"/>
      <c r="AT206" s="79"/>
      <c r="AU206" s="155"/>
      <c r="AV206" s="169"/>
      <c r="AW206" s="132"/>
      <c r="AX206" s="79"/>
      <c r="AY206" s="155"/>
      <c r="AZ206" s="169"/>
      <c r="BA206" s="132"/>
      <c r="BB206" s="4"/>
      <c r="BC206" s="155"/>
      <c r="BD206" s="169"/>
      <c r="BE206" s="132"/>
      <c r="BF206" s="79"/>
      <c r="BG206" s="155"/>
      <c r="BH206" s="169"/>
      <c r="BI206" s="132"/>
      <c r="BJ206" s="79"/>
      <c r="BK206" s="155"/>
      <c r="BL206" s="169"/>
      <c r="BM206" s="132"/>
      <c r="BN206" s="79"/>
      <c r="BO206" s="155"/>
      <c r="BP206" s="78"/>
      <c r="BQ206" s="132"/>
      <c r="BR206" s="4"/>
      <c r="BS206" s="155"/>
      <c r="BT206" s="78"/>
      <c r="BU206" s="132"/>
      <c r="BV206" s="79"/>
      <c r="BW206" s="155"/>
      <c r="BX206" s="78"/>
      <c r="BY206" s="132"/>
      <c r="BZ206" s="79"/>
      <c r="CA206" s="155"/>
      <c r="CB206" s="78"/>
      <c r="CC206" s="132"/>
      <c r="CD206" s="79"/>
      <c r="CE206" s="155"/>
      <c r="CF206" s="78"/>
      <c r="CG206" s="132"/>
      <c r="CH206" s="4"/>
      <c r="CI206" s="155"/>
      <c r="CJ206" s="78"/>
      <c r="CK206" s="132"/>
      <c r="CL206" s="79"/>
      <c r="CM206" s="155"/>
      <c r="CN206" s="78"/>
      <c r="CO206" s="132"/>
      <c r="CP206" s="79"/>
      <c r="CQ206" s="155"/>
      <c r="CR206" s="78"/>
      <c r="CS206" s="132"/>
      <c r="CT206" s="79"/>
      <c r="CU206" s="155"/>
      <c r="CV206" s="169"/>
      <c r="CW206" s="132"/>
      <c r="CX206" s="4"/>
      <c r="CY206" s="155"/>
      <c r="CZ206" s="169"/>
      <c r="DA206" s="132"/>
      <c r="DB206" s="79"/>
      <c r="DC206" s="155"/>
      <c r="DD206" s="78"/>
      <c r="DE206" s="132"/>
      <c r="DF206" s="79"/>
      <c r="DG206" s="155"/>
      <c r="DH206" s="78"/>
      <c r="DI206" s="132"/>
      <c r="DJ206" s="79"/>
      <c r="DK206" s="155"/>
      <c r="DL206" s="169"/>
      <c r="DM206" s="132"/>
      <c r="DN206" s="4"/>
      <c r="DO206" s="155"/>
      <c r="DP206" s="78"/>
      <c r="DQ206" s="132"/>
      <c r="DR206" s="79"/>
      <c r="DS206" s="155"/>
      <c r="DT206" s="78"/>
      <c r="DU206" s="132"/>
      <c r="DV206" s="79"/>
      <c r="DW206" s="155"/>
      <c r="DX206" s="78"/>
      <c r="DY206" s="132"/>
      <c r="DZ206" s="79"/>
      <c r="EA206" s="155"/>
      <c r="EB206" s="78"/>
      <c r="EC206" s="132"/>
      <c r="ED206" s="4"/>
      <c r="EE206" s="155"/>
      <c r="EF206" s="169"/>
      <c r="EG206" s="132"/>
      <c r="EH206" s="79"/>
      <c r="EI206" s="155"/>
      <c r="EJ206" s="78"/>
      <c r="EK206" s="132"/>
      <c r="EL206" s="79"/>
      <c r="EM206" s="155"/>
      <c r="EN206" s="78"/>
      <c r="EO206" s="132"/>
      <c r="EP206" s="79"/>
      <c r="EQ206" s="155"/>
      <c r="ER206" s="78"/>
      <c r="ES206" s="132"/>
      <c r="ET206" s="4"/>
      <c r="EU206" s="155"/>
      <c r="EV206" s="78"/>
      <c r="EW206" s="132"/>
      <c r="EX206" s="79"/>
      <c r="EY206" s="155"/>
      <c r="EZ206" s="78"/>
      <c r="FA206" s="132"/>
      <c r="FB206" s="79"/>
      <c r="FC206" s="155"/>
      <c r="FD206" s="78"/>
      <c r="FE206" s="132"/>
      <c r="FF206" s="79"/>
      <c r="FG206" s="155"/>
      <c r="FH206" s="78"/>
      <c r="FI206" s="132"/>
      <c r="FJ206" s="4"/>
      <c r="FK206" s="155"/>
      <c r="FL206" s="169"/>
      <c r="FM206" s="132"/>
      <c r="FN206" s="79"/>
      <c r="FO206" s="155"/>
      <c r="FP206" s="78"/>
      <c r="FQ206" s="132"/>
      <c r="FR206" s="79"/>
      <c r="FS206" s="155"/>
      <c r="FT206" s="80"/>
      <c r="FU206" s="157"/>
      <c r="FV206" s="79"/>
      <c r="FW206" s="155"/>
      <c r="FX206" s="78"/>
      <c r="FY206" s="132"/>
      <c r="FZ206" s="79"/>
      <c r="GA206" s="155"/>
      <c r="GB206" s="78"/>
      <c r="GC206" s="132"/>
      <c r="GD206" s="4"/>
      <c r="GE206" s="155"/>
      <c r="GF206" s="169"/>
      <c r="GG206" s="132"/>
      <c r="GH206" s="79"/>
      <c r="GI206" s="155"/>
      <c r="GJ206" s="78"/>
      <c r="GK206" s="132"/>
      <c r="GL206" s="79"/>
      <c r="GM206" s="155"/>
      <c r="GN206" s="78"/>
      <c r="GO206" s="132"/>
      <c r="GP206" s="79"/>
      <c r="GQ206" s="155"/>
      <c r="GR206" s="78"/>
    </row>
    <row r="207" spans="1:201" ht="15.75" x14ac:dyDescent="0.25">
      <c r="A207">
        <f t="shared" si="774"/>
        <v>1</v>
      </c>
      <c r="B207">
        <f t="shared" si="775"/>
        <v>1900</v>
      </c>
      <c r="C207" s="71"/>
      <c r="D207" s="78"/>
      <c r="E207" s="132"/>
      <c r="F207" s="4"/>
      <c r="G207" s="155"/>
      <c r="H207" s="169"/>
      <c r="I207" s="132"/>
      <c r="J207" s="79"/>
      <c r="K207" s="155"/>
      <c r="L207" s="169"/>
      <c r="M207" s="132"/>
      <c r="N207" s="79"/>
      <c r="O207" s="155"/>
      <c r="P207" s="169"/>
      <c r="Q207" s="132"/>
      <c r="R207" s="79"/>
      <c r="S207" s="155"/>
      <c r="T207" s="169"/>
      <c r="U207" s="132"/>
      <c r="V207" s="4"/>
      <c r="W207" s="155"/>
      <c r="X207" s="169"/>
      <c r="Y207" s="132"/>
      <c r="Z207" s="79"/>
      <c r="AA207" s="155"/>
      <c r="AB207" s="169"/>
      <c r="AC207" s="132"/>
      <c r="AD207" s="79"/>
      <c r="AE207" s="155"/>
      <c r="AF207" s="169"/>
      <c r="AG207" s="132"/>
      <c r="AH207" s="79"/>
      <c r="AI207" s="155"/>
      <c r="AJ207" s="169"/>
      <c r="AK207" s="132"/>
      <c r="AL207" s="4"/>
      <c r="AM207" s="155"/>
      <c r="AN207" s="169"/>
      <c r="AO207" s="132"/>
      <c r="AP207" s="79"/>
      <c r="AQ207" s="155"/>
      <c r="AR207" s="169"/>
      <c r="AS207" s="132"/>
      <c r="AT207" s="79"/>
      <c r="AU207" s="155"/>
      <c r="AV207" s="169"/>
      <c r="AW207" s="132"/>
      <c r="AX207" s="79"/>
      <c r="AY207" s="155"/>
      <c r="AZ207" s="169"/>
      <c r="BA207" s="132"/>
      <c r="BB207" s="4"/>
      <c r="BC207" s="155"/>
      <c r="BD207" s="169"/>
      <c r="BE207" s="132"/>
      <c r="BF207" s="79"/>
      <c r="BG207" s="155"/>
      <c r="BH207" s="169"/>
      <c r="BI207" s="132"/>
      <c r="BJ207" s="79"/>
      <c r="BK207" s="155"/>
      <c r="BL207" s="169"/>
      <c r="BM207" s="132"/>
      <c r="BN207" s="79"/>
      <c r="BO207" s="155"/>
      <c r="BP207" s="78"/>
      <c r="BQ207" s="132"/>
      <c r="BR207" s="4"/>
      <c r="BS207" s="155"/>
      <c r="BT207" s="78"/>
      <c r="BU207" s="132"/>
      <c r="BV207" s="79"/>
      <c r="BW207" s="155"/>
      <c r="BX207" s="78"/>
      <c r="BY207" s="132"/>
      <c r="BZ207" s="79"/>
      <c r="CA207" s="155"/>
      <c r="CB207" s="78"/>
      <c r="CC207" s="132"/>
      <c r="CD207" s="79"/>
      <c r="CE207" s="155"/>
      <c r="CF207" s="78"/>
      <c r="CG207" s="132"/>
      <c r="CH207" s="4"/>
      <c r="CI207" s="155"/>
      <c r="CJ207" s="78"/>
      <c r="CK207" s="132"/>
      <c r="CL207" s="79"/>
      <c r="CM207" s="155"/>
      <c r="CN207" s="78"/>
      <c r="CO207" s="132"/>
      <c r="CP207" s="79"/>
      <c r="CQ207" s="155"/>
      <c r="CR207" s="78"/>
      <c r="CS207" s="132"/>
      <c r="CT207" s="79"/>
      <c r="CU207" s="155"/>
      <c r="CV207" s="169"/>
      <c r="CW207" s="132"/>
      <c r="CX207" s="4"/>
      <c r="CY207" s="155"/>
      <c r="CZ207" s="169"/>
      <c r="DA207" s="132"/>
      <c r="DB207" s="79"/>
      <c r="DC207" s="155"/>
      <c r="DD207" s="78"/>
      <c r="DE207" s="132"/>
      <c r="DF207" s="79"/>
      <c r="DG207" s="155"/>
      <c r="DH207" s="78"/>
      <c r="DI207" s="132"/>
      <c r="DJ207" s="79"/>
      <c r="DK207" s="155"/>
      <c r="DL207" s="169"/>
      <c r="DM207" s="132"/>
      <c r="DN207" s="4"/>
      <c r="DO207" s="155"/>
      <c r="DP207" s="78"/>
      <c r="DQ207" s="132"/>
      <c r="DR207" s="79"/>
      <c r="DS207" s="155"/>
      <c r="DT207" s="78"/>
      <c r="DU207" s="132"/>
      <c r="DV207" s="79"/>
      <c r="DW207" s="155"/>
      <c r="DX207" s="78"/>
      <c r="DY207" s="132"/>
      <c r="DZ207" s="79"/>
      <c r="EA207" s="155"/>
      <c r="EB207" s="78"/>
      <c r="EC207" s="132"/>
      <c r="ED207" s="4"/>
      <c r="EE207" s="155"/>
      <c r="EF207" s="169"/>
      <c r="EG207" s="132"/>
      <c r="EH207" s="79"/>
      <c r="EI207" s="155"/>
      <c r="EJ207" s="78"/>
      <c r="EK207" s="132"/>
      <c r="EL207" s="79"/>
      <c r="EM207" s="155"/>
      <c r="EN207" s="78"/>
      <c r="EO207" s="132"/>
      <c r="EP207" s="79"/>
      <c r="EQ207" s="155"/>
      <c r="ER207" s="78"/>
      <c r="ES207" s="132"/>
      <c r="ET207" s="4"/>
      <c r="EU207" s="155"/>
      <c r="EV207" s="78"/>
      <c r="EW207" s="132"/>
      <c r="EX207" s="79"/>
      <c r="EY207" s="155"/>
      <c r="EZ207" s="78"/>
      <c r="FA207" s="132"/>
      <c r="FB207" s="79"/>
      <c r="FC207" s="155"/>
      <c r="FD207" s="78"/>
      <c r="FE207" s="132"/>
      <c r="FF207" s="79"/>
      <c r="FG207" s="155"/>
      <c r="FH207" s="78"/>
      <c r="FI207" s="132"/>
      <c r="FJ207" s="4"/>
      <c r="FK207" s="155"/>
      <c r="FL207" s="169"/>
      <c r="FM207" s="132"/>
      <c r="FN207" s="79"/>
      <c r="FO207" s="155"/>
      <c r="FP207" s="78"/>
      <c r="FQ207" s="132"/>
      <c r="FR207" s="79"/>
      <c r="FS207" s="155"/>
      <c r="FT207" s="80"/>
      <c r="FU207" s="157"/>
      <c r="FV207" s="79"/>
      <c r="FW207" s="155"/>
      <c r="FX207" s="78"/>
      <c r="FY207" s="132"/>
      <c r="FZ207" s="79"/>
      <c r="GA207" s="155"/>
      <c r="GB207" s="78"/>
      <c r="GC207" s="132"/>
      <c r="GD207" s="4"/>
      <c r="GE207" s="155"/>
      <c r="GF207" s="169"/>
      <c r="GG207" s="132"/>
      <c r="GH207" s="79"/>
      <c r="GI207" s="155"/>
      <c r="GJ207" s="78"/>
      <c r="GK207" s="132"/>
      <c r="GL207" s="79"/>
      <c r="GM207" s="155"/>
      <c r="GN207" s="78"/>
      <c r="GO207" s="132"/>
      <c r="GP207" s="79"/>
      <c r="GQ207" s="155"/>
      <c r="GR207" s="78"/>
    </row>
    <row r="208" spans="1:201" ht="15.75" x14ac:dyDescent="0.25">
      <c r="A208">
        <f t="shared" si="774"/>
        <v>1</v>
      </c>
      <c r="B208">
        <f t="shared" si="775"/>
        <v>1900</v>
      </c>
      <c r="C208" s="71"/>
      <c r="D208" s="78"/>
      <c r="E208" s="132"/>
      <c r="F208" s="4"/>
      <c r="G208" s="155"/>
      <c r="H208" s="169"/>
      <c r="I208" s="132"/>
      <c r="J208" s="79"/>
      <c r="K208" s="155"/>
      <c r="L208" s="169"/>
      <c r="M208" s="132"/>
      <c r="N208" s="79"/>
      <c r="O208" s="155"/>
      <c r="P208" s="169"/>
      <c r="Q208" s="132"/>
      <c r="R208" s="79"/>
      <c r="S208" s="155"/>
      <c r="T208" s="169"/>
      <c r="U208" s="132"/>
      <c r="V208" s="4"/>
      <c r="W208" s="155"/>
      <c r="X208" s="169"/>
      <c r="Y208" s="132"/>
      <c r="Z208" s="79"/>
      <c r="AA208" s="155"/>
      <c r="AB208" s="169"/>
      <c r="AC208" s="132"/>
      <c r="AD208" s="79"/>
      <c r="AE208" s="155"/>
      <c r="AF208" s="169"/>
      <c r="AG208" s="132"/>
      <c r="AH208" s="79"/>
      <c r="AI208" s="155"/>
      <c r="AJ208" s="169"/>
      <c r="AK208" s="132"/>
      <c r="AL208" s="4"/>
      <c r="AM208" s="155"/>
      <c r="AN208" s="169"/>
      <c r="AO208" s="132"/>
      <c r="AP208" s="79"/>
      <c r="AQ208" s="155"/>
      <c r="AR208" s="169"/>
      <c r="AS208" s="132"/>
      <c r="AT208" s="79"/>
      <c r="AU208" s="155"/>
      <c r="AV208" s="169"/>
      <c r="AW208" s="132"/>
      <c r="AX208" s="79"/>
      <c r="AY208" s="155"/>
      <c r="AZ208" s="169"/>
      <c r="BA208" s="132"/>
      <c r="BB208" s="4"/>
      <c r="BC208" s="155"/>
      <c r="BD208" s="169"/>
      <c r="BE208" s="132"/>
      <c r="BF208" s="79"/>
      <c r="BG208" s="155"/>
      <c r="BH208" s="169"/>
      <c r="BI208" s="132"/>
      <c r="BJ208" s="79"/>
      <c r="BK208" s="155"/>
      <c r="BL208" s="169"/>
      <c r="BM208" s="132"/>
      <c r="BN208" s="79"/>
      <c r="BO208" s="155"/>
      <c r="BP208" s="78"/>
      <c r="BQ208" s="132"/>
      <c r="BR208" s="4"/>
      <c r="BS208" s="155"/>
      <c r="BT208" s="78"/>
      <c r="BU208" s="132"/>
      <c r="BV208" s="79"/>
      <c r="BW208" s="155"/>
      <c r="BX208" s="78"/>
      <c r="BY208" s="132"/>
      <c r="BZ208" s="79"/>
      <c r="CA208" s="155"/>
      <c r="CB208" s="78"/>
      <c r="CC208" s="132"/>
      <c r="CD208" s="79"/>
      <c r="CE208" s="155"/>
      <c r="CF208" s="78"/>
      <c r="CG208" s="132"/>
      <c r="CH208" s="4"/>
      <c r="CI208" s="155"/>
      <c r="CJ208" s="78"/>
      <c r="CK208" s="132"/>
      <c r="CL208" s="79"/>
      <c r="CM208" s="155"/>
      <c r="CN208" s="78"/>
      <c r="CO208" s="132"/>
      <c r="CP208" s="79"/>
      <c r="CQ208" s="155"/>
      <c r="CR208" s="78"/>
      <c r="CS208" s="132"/>
      <c r="CT208" s="79"/>
      <c r="CU208" s="155"/>
      <c r="CV208" s="169"/>
      <c r="CW208" s="132"/>
      <c r="CX208" s="4"/>
      <c r="CY208" s="155"/>
      <c r="CZ208" s="169"/>
      <c r="DA208" s="132"/>
      <c r="DB208" s="79"/>
      <c r="DC208" s="155"/>
      <c r="DD208" s="78"/>
      <c r="DE208" s="132"/>
      <c r="DF208" s="79"/>
      <c r="DG208" s="155"/>
      <c r="DH208" s="78"/>
      <c r="DI208" s="132"/>
      <c r="DJ208" s="79"/>
      <c r="DK208" s="155"/>
      <c r="DL208" s="169"/>
      <c r="DM208" s="132"/>
      <c r="DN208" s="4"/>
      <c r="DO208" s="155"/>
      <c r="DP208" s="78"/>
      <c r="DQ208" s="132"/>
      <c r="DR208" s="79"/>
      <c r="DS208" s="155"/>
      <c r="DT208" s="78"/>
      <c r="DU208" s="132"/>
      <c r="DV208" s="79"/>
      <c r="DW208" s="155"/>
      <c r="DX208" s="78"/>
      <c r="DY208" s="132"/>
      <c r="DZ208" s="79"/>
      <c r="EA208" s="155"/>
      <c r="EB208" s="78"/>
      <c r="EC208" s="132"/>
      <c r="ED208" s="4"/>
      <c r="EE208" s="155"/>
      <c r="EF208" s="169"/>
      <c r="EG208" s="132"/>
      <c r="EH208" s="79"/>
      <c r="EI208" s="155"/>
      <c r="EJ208" s="78"/>
      <c r="EK208" s="132"/>
      <c r="EL208" s="79"/>
      <c r="EM208" s="155"/>
      <c r="EN208" s="78"/>
      <c r="EO208" s="132"/>
      <c r="EP208" s="79"/>
      <c r="EQ208" s="155"/>
      <c r="ER208" s="78"/>
      <c r="ES208" s="132"/>
      <c r="ET208" s="4"/>
      <c r="EU208" s="155"/>
      <c r="EV208" s="78"/>
      <c r="EW208" s="132"/>
      <c r="EX208" s="79"/>
      <c r="EY208" s="155"/>
      <c r="EZ208" s="78"/>
      <c r="FA208" s="132"/>
      <c r="FB208" s="79"/>
      <c r="FC208" s="155"/>
      <c r="FD208" s="78"/>
      <c r="FE208" s="132"/>
      <c r="FF208" s="79"/>
      <c r="FG208" s="155"/>
      <c r="FH208" s="78"/>
      <c r="FI208" s="132"/>
      <c r="FJ208" s="4"/>
      <c r="FK208" s="155"/>
      <c r="FL208" s="169"/>
      <c r="FM208" s="132"/>
      <c r="FN208" s="79"/>
      <c r="FO208" s="155"/>
      <c r="FP208" s="78"/>
      <c r="FQ208" s="132"/>
      <c r="FR208" s="79"/>
      <c r="FS208" s="155"/>
      <c r="FT208" s="78"/>
      <c r="FU208" s="132"/>
      <c r="FV208" s="79"/>
      <c r="FW208" s="155"/>
      <c r="FX208" s="78"/>
      <c r="FY208" s="132"/>
      <c r="FZ208" s="79"/>
      <c r="GA208" s="155"/>
      <c r="GB208" s="78"/>
      <c r="GC208" s="132"/>
      <c r="GD208" s="4"/>
      <c r="GE208" s="155"/>
      <c r="GF208" s="169"/>
      <c r="GG208" s="132"/>
      <c r="GH208" s="79"/>
      <c r="GI208" s="155"/>
      <c r="GJ208" s="78"/>
      <c r="GK208" s="132"/>
      <c r="GL208" s="79"/>
      <c r="GM208" s="155"/>
      <c r="GN208" s="78"/>
      <c r="GO208" s="132"/>
      <c r="GP208" s="79"/>
      <c r="GQ208" s="155"/>
      <c r="GR208" s="78"/>
    </row>
    <row r="209" spans="1:200" ht="15.75" x14ac:dyDescent="0.25">
      <c r="A209">
        <f t="shared" si="774"/>
        <v>1</v>
      </c>
      <c r="B209">
        <f t="shared" si="775"/>
        <v>1900</v>
      </c>
      <c r="C209" s="71"/>
      <c r="D209" s="78"/>
      <c r="E209" s="132"/>
      <c r="F209" s="4"/>
      <c r="G209" s="155"/>
      <c r="H209" s="169"/>
      <c r="I209" s="132"/>
      <c r="J209" s="79"/>
      <c r="K209" s="155"/>
      <c r="L209" s="169"/>
      <c r="M209" s="132"/>
      <c r="N209" s="79"/>
      <c r="O209" s="155"/>
      <c r="P209" s="169"/>
      <c r="Q209" s="132"/>
      <c r="R209" s="79"/>
      <c r="S209" s="155"/>
      <c r="T209" s="169"/>
      <c r="U209" s="132"/>
      <c r="V209" s="4"/>
      <c r="W209" s="155"/>
      <c r="X209" s="169"/>
      <c r="Y209" s="132"/>
      <c r="Z209" s="79"/>
      <c r="AA209" s="155"/>
      <c r="AB209" s="169"/>
      <c r="AC209" s="132"/>
      <c r="AD209" s="79"/>
      <c r="AE209" s="155"/>
      <c r="AF209" s="169"/>
      <c r="AG209" s="132"/>
      <c r="AH209" s="79"/>
      <c r="AI209" s="155"/>
      <c r="AJ209" s="169"/>
      <c r="AK209" s="132"/>
      <c r="AL209" s="4"/>
      <c r="AM209" s="155"/>
      <c r="AN209" s="169"/>
      <c r="AO209" s="132"/>
      <c r="AP209" s="79"/>
      <c r="AQ209" s="155"/>
      <c r="AR209" s="169"/>
      <c r="AS209" s="132"/>
      <c r="AT209" s="79"/>
      <c r="AU209" s="155"/>
      <c r="AV209" s="169"/>
      <c r="AW209" s="132"/>
      <c r="AX209" s="79"/>
      <c r="AY209" s="155"/>
      <c r="AZ209" s="169"/>
      <c r="BA209" s="132"/>
      <c r="BB209" s="4"/>
      <c r="BC209" s="155"/>
      <c r="BD209" s="169"/>
      <c r="BE209" s="132"/>
      <c r="BF209" s="79"/>
      <c r="BG209" s="155"/>
      <c r="BH209" s="169"/>
      <c r="BI209" s="132"/>
      <c r="BJ209" s="79"/>
      <c r="BK209" s="155"/>
      <c r="BL209" s="169"/>
      <c r="BM209" s="132"/>
      <c r="BN209" s="79"/>
      <c r="BO209" s="155"/>
      <c r="BP209" s="78"/>
      <c r="BQ209" s="132"/>
      <c r="BR209" s="4"/>
      <c r="BS209" s="155"/>
      <c r="BT209" s="78"/>
      <c r="BU209" s="132"/>
      <c r="BV209" s="79"/>
      <c r="BW209" s="155"/>
      <c r="BX209" s="78"/>
      <c r="BY209" s="132"/>
      <c r="BZ209" s="79"/>
      <c r="CA209" s="155"/>
      <c r="CB209" s="78"/>
      <c r="CC209" s="132"/>
      <c r="CD209" s="79"/>
      <c r="CE209" s="155"/>
      <c r="CF209" s="78"/>
      <c r="CG209" s="132"/>
      <c r="CH209" s="4"/>
      <c r="CI209" s="155"/>
      <c r="CJ209" s="78"/>
      <c r="CK209" s="132"/>
      <c r="CL209" s="79"/>
      <c r="CM209" s="155"/>
      <c r="CN209" s="78"/>
      <c r="CO209" s="132"/>
      <c r="CP209" s="79"/>
      <c r="CQ209" s="155"/>
      <c r="CR209" s="78"/>
      <c r="CS209" s="132"/>
      <c r="CT209" s="79"/>
      <c r="CU209" s="155"/>
      <c r="CV209" s="169"/>
      <c r="CW209" s="132"/>
      <c r="CX209" s="4"/>
      <c r="CY209" s="155"/>
      <c r="CZ209" s="169"/>
      <c r="DA209" s="132"/>
      <c r="DB209" s="79"/>
      <c r="DC209" s="155"/>
      <c r="DD209" s="78"/>
      <c r="DE209" s="132"/>
      <c r="DF209" s="79"/>
      <c r="DG209" s="155"/>
      <c r="DH209" s="78"/>
      <c r="DI209" s="132"/>
      <c r="DJ209" s="79"/>
      <c r="DK209" s="155"/>
      <c r="DL209" s="169"/>
      <c r="DM209" s="132"/>
      <c r="DN209" s="4"/>
      <c r="DO209" s="155"/>
      <c r="DP209" s="78"/>
      <c r="DQ209" s="132"/>
      <c r="DR209" s="79"/>
      <c r="DS209" s="155"/>
      <c r="DT209" s="78"/>
      <c r="DU209" s="132"/>
      <c r="DV209" s="79"/>
      <c r="DW209" s="155"/>
      <c r="DX209" s="78"/>
      <c r="DY209" s="132"/>
      <c r="DZ209" s="79"/>
      <c r="EA209" s="155"/>
      <c r="EB209" s="78"/>
      <c r="EC209" s="132"/>
      <c r="ED209" s="4"/>
      <c r="EE209" s="155"/>
      <c r="EF209" s="169"/>
      <c r="EG209" s="132"/>
      <c r="EH209" s="79"/>
      <c r="EI209" s="155"/>
      <c r="EJ209" s="78"/>
      <c r="EK209" s="132"/>
      <c r="EL209" s="79"/>
      <c r="EM209" s="155"/>
      <c r="EN209" s="78"/>
      <c r="EO209" s="132"/>
      <c r="EP209" s="79"/>
      <c r="EQ209" s="155"/>
      <c r="ER209" s="78"/>
      <c r="ES209" s="132"/>
      <c r="ET209" s="4"/>
      <c r="EU209" s="155"/>
      <c r="EV209" s="78"/>
      <c r="EW209" s="132"/>
      <c r="EX209" s="79"/>
      <c r="EY209" s="155"/>
      <c r="EZ209" s="78"/>
      <c r="FA209" s="132"/>
      <c r="FB209" s="79"/>
      <c r="FC209" s="155"/>
      <c r="FD209" s="78"/>
      <c r="FE209" s="132"/>
      <c r="FF209" s="79"/>
      <c r="FG209" s="155"/>
      <c r="FH209" s="78"/>
      <c r="FI209" s="132"/>
      <c r="FJ209" s="4"/>
      <c r="FK209" s="155"/>
      <c r="FL209" s="169"/>
      <c r="FM209" s="132"/>
      <c r="FN209" s="79"/>
      <c r="FO209" s="155"/>
      <c r="FP209" s="78"/>
      <c r="FQ209" s="132"/>
      <c r="FR209" s="79"/>
      <c r="FS209" s="155"/>
      <c r="FT209" s="78"/>
      <c r="FU209" s="132"/>
      <c r="FV209" s="79"/>
      <c r="FW209" s="155"/>
      <c r="FX209" s="78"/>
      <c r="FY209" s="132"/>
      <c r="FZ209" s="79"/>
      <c r="GA209" s="155"/>
      <c r="GB209" s="78"/>
      <c r="GC209" s="132"/>
      <c r="GD209" s="4"/>
      <c r="GE209" s="155"/>
      <c r="GF209" s="169"/>
      <c r="GG209" s="132"/>
      <c r="GH209" s="79"/>
      <c r="GI209" s="155"/>
      <c r="GJ209" s="78"/>
      <c r="GK209" s="132"/>
      <c r="GL209" s="79"/>
      <c r="GM209" s="155"/>
      <c r="GN209" s="78"/>
      <c r="GO209" s="132"/>
      <c r="GP209" s="79"/>
      <c r="GQ209" s="155"/>
      <c r="GR209" s="78"/>
    </row>
    <row r="210" spans="1:200" ht="15.75" x14ac:dyDescent="0.25">
      <c r="A210">
        <f t="shared" si="774"/>
        <v>1</v>
      </c>
      <c r="B210">
        <f t="shared" si="775"/>
        <v>1900</v>
      </c>
      <c r="C210" s="71"/>
      <c r="D210" s="78"/>
      <c r="E210" s="132"/>
      <c r="F210" s="4"/>
      <c r="G210" s="155"/>
      <c r="H210" s="169"/>
      <c r="I210" s="132"/>
      <c r="J210" s="79"/>
      <c r="K210" s="155"/>
      <c r="L210" s="169"/>
      <c r="M210" s="132"/>
      <c r="N210" s="79"/>
      <c r="O210" s="155"/>
      <c r="P210" s="169"/>
      <c r="Q210" s="132"/>
      <c r="R210" s="79"/>
      <c r="S210" s="155"/>
      <c r="T210" s="169"/>
      <c r="U210" s="132"/>
      <c r="V210" s="4"/>
      <c r="W210" s="155"/>
      <c r="X210" s="169"/>
      <c r="Y210" s="132"/>
      <c r="Z210" s="79"/>
      <c r="AA210" s="155"/>
      <c r="AB210" s="169"/>
      <c r="AC210" s="132"/>
      <c r="AD210" s="79"/>
      <c r="AE210" s="155"/>
      <c r="AF210" s="169"/>
      <c r="AG210" s="132"/>
      <c r="AH210" s="79"/>
      <c r="AI210" s="155"/>
      <c r="AJ210" s="169"/>
      <c r="AK210" s="132"/>
      <c r="AL210" s="4"/>
      <c r="AM210" s="155"/>
      <c r="AN210" s="169"/>
      <c r="AO210" s="132"/>
      <c r="AP210" s="79"/>
      <c r="AQ210" s="155"/>
      <c r="AR210" s="169"/>
      <c r="AS210" s="132"/>
      <c r="AT210" s="79"/>
      <c r="AU210" s="155"/>
      <c r="AV210" s="169"/>
      <c r="AW210" s="132"/>
      <c r="AX210" s="79"/>
      <c r="AY210" s="155"/>
      <c r="AZ210" s="169"/>
      <c r="BA210" s="132"/>
      <c r="BB210" s="4"/>
      <c r="BC210" s="155"/>
      <c r="BD210" s="169"/>
      <c r="BE210" s="132"/>
      <c r="BF210" s="79"/>
      <c r="BG210" s="155"/>
      <c r="BH210" s="169"/>
      <c r="BI210" s="132"/>
      <c r="BJ210" s="79"/>
      <c r="BK210" s="155"/>
      <c r="BL210" s="169"/>
      <c r="BM210" s="132"/>
      <c r="BN210" s="79"/>
      <c r="BO210" s="155"/>
      <c r="BP210" s="78"/>
      <c r="BQ210" s="132"/>
      <c r="BR210" s="4"/>
      <c r="BS210" s="155"/>
      <c r="BT210" s="78"/>
      <c r="BU210" s="132"/>
      <c r="BV210" s="79"/>
      <c r="BW210" s="155"/>
      <c r="BX210" s="78"/>
      <c r="BY210" s="132"/>
      <c r="BZ210" s="79"/>
      <c r="CA210" s="155"/>
      <c r="CB210" s="78"/>
      <c r="CC210" s="132"/>
      <c r="CD210" s="79"/>
      <c r="CE210" s="155"/>
      <c r="CF210" s="78"/>
      <c r="CG210" s="132"/>
      <c r="CH210" s="4"/>
      <c r="CI210" s="155"/>
      <c r="CJ210" s="78"/>
      <c r="CK210" s="132"/>
      <c r="CL210" s="79"/>
      <c r="CM210" s="155"/>
      <c r="CN210" s="78"/>
      <c r="CO210" s="132"/>
      <c r="CP210" s="79"/>
      <c r="CQ210" s="155"/>
      <c r="CR210" s="78"/>
      <c r="CS210" s="132"/>
      <c r="CT210" s="79"/>
      <c r="CU210" s="155"/>
      <c r="CV210" s="169"/>
      <c r="CW210" s="132"/>
      <c r="CX210" s="4"/>
      <c r="CY210" s="155"/>
      <c r="CZ210" s="169"/>
      <c r="DA210" s="132"/>
      <c r="DB210" s="79"/>
      <c r="DC210" s="155"/>
      <c r="DD210" s="78"/>
      <c r="DE210" s="132"/>
      <c r="DF210" s="79"/>
      <c r="DG210" s="155"/>
      <c r="DH210" s="78"/>
      <c r="DI210" s="132"/>
      <c r="DJ210" s="79"/>
      <c r="DK210" s="155"/>
      <c r="DL210" s="169"/>
      <c r="DM210" s="132"/>
      <c r="DN210" s="4"/>
      <c r="DO210" s="155"/>
      <c r="DP210" s="78"/>
      <c r="DQ210" s="132"/>
      <c r="DR210" s="79"/>
      <c r="DS210" s="155"/>
      <c r="DT210" s="78"/>
      <c r="DU210" s="132"/>
      <c r="DV210" s="79"/>
      <c r="DW210" s="155"/>
      <c r="DX210" s="78"/>
      <c r="DY210" s="132"/>
      <c r="DZ210" s="79"/>
      <c r="EA210" s="155"/>
      <c r="EB210" s="78"/>
      <c r="EC210" s="132"/>
      <c r="ED210" s="4"/>
      <c r="EE210" s="155"/>
      <c r="EF210" s="169"/>
      <c r="EG210" s="132"/>
      <c r="EH210" s="79"/>
      <c r="EI210" s="155"/>
      <c r="EJ210" s="78"/>
      <c r="EK210" s="132"/>
      <c r="EL210" s="79"/>
      <c r="EM210" s="155"/>
      <c r="EN210" s="78"/>
      <c r="EO210" s="132"/>
      <c r="EP210" s="79"/>
      <c r="EQ210" s="155"/>
      <c r="ER210" s="78"/>
      <c r="ES210" s="132"/>
      <c r="ET210" s="4"/>
      <c r="EU210" s="155"/>
      <c r="EV210" s="78"/>
      <c r="EW210" s="132"/>
      <c r="EX210" s="79"/>
      <c r="EY210" s="155"/>
      <c r="EZ210" s="78"/>
      <c r="FA210" s="132"/>
      <c r="FB210" s="79"/>
      <c r="FC210" s="155"/>
      <c r="FD210" s="78"/>
      <c r="FE210" s="132"/>
      <c r="FF210" s="79"/>
      <c r="FG210" s="155"/>
      <c r="FH210" s="78"/>
      <c r="FI210" s="132"/>
      <c r="FJ210" s="4"/>
      <c r="FK210" s="155"/>
      <c r="FL210" s="169"/>
      <c r="FM210" s="132"/>
      <c r="FN210" s="79"/>
      <c r="FO210" s="155"/>
      <c r="FP210" s="78"/>
      <c r="FQ210" s="132"/>
      <c r="FR210" s="79"/>
      <c r="FS210" s="155"/>
      <c r="FT210" s="80"/>
      <c r="FU210" s="157"/>
      <c r="FV210" s="79"/>
      <c r="FW210" s="155"/>
      <c r="FX210" s="78"/>
      <c r="FY210" s="132"/>
      <c r="FZ210" s="79"/>
      <c r="GA210" s="155"/>
      <c r="GB210" s="78"/>
      <c r="GC210" s="132"/>
      <c r="GD210" s="4"/>
      <c r="GE210" s="155"/>
      <c r="GF210" s="169"/>
      <c r="GG210" s="132"/>
      <c r="GH210" s="79"/>
      <c r="GI210" s="155"/>
      <c r="GJ210" s="78"/>
      <c r="GK210" s="132"/>
      <c r="GL210" s="79"/>
      <c r="GM210" s="155"/>
      <c r="GN210" s="78"/>
      <c r="GO210" s="132"/>
      <c r="GP210" s="79"/>
      <c r="GQ210" s="155"/>
      <c r="GR210" s="78"/>
    </row>
    <row r="211" spans="1:200" ht="15.75" x14ac:dyDescent="0.25">
      <c r="A211">
        <f t="shared" si="774"/>
        <v>1</v>
      </c>
      <c r="B211">
        <f t="shared" si="775"/>
        <v>1900</v>
      </c>
      <c r="C211" s="71"/>
      <c r="D211" s="78"/>
      <c r="E211" s="132"/>
      <c r="F211" s="4"/>
      <c r="G211" s="155"/>
      <c r="H211" s="169"/>
      <c r="I211" s="132"/>
      <c r="J211" s="79"/>
      <c r="K211" s="155"/>
      <c r="L211" s="169"/>
      <c r="M211" s="132"/>
      <c r="N211" s="79"/>
      <c r="O211" s="155"/>
      <c r="P211" s="169"/>
      <c r="Q211" s="132"/>
      <c r="R211" s="79"/>
      <c r="S211" s="155"/>
      <c r="T211" s="169"/>
      <c r="U211" s="132"/>
      <c r="V211" s="4"/>
      <c r="W211" s="155"/>
      <c r="X211" s="169"/>
      <c r="Y211" s="132"/>
      <c r="Z211" s="79"/>
      <c r="AA211" s="155"/>
      <c r="AB211" s="169"/>
      <c r="AC211" s="132"/>
      <c r="AD211" s="79"/>
      <c r="AE211" s="155"/>
      <c r="AF211" s="169"/>
      <c r="AG211" s="132"/>
      <c r="AH211" s="79"/>
      <c r="AI211" s="155"/>
      <c r="AJ211" s="169"/>
      <c r="AK211" s="132"/>
      <c r="AL211" s="4"/>
      <c r="AM211" s="155"/>
      <c r="AN211" s="169"/>
      <c r="AO211" s="132"/>
      <c r="AP211" s="79"/>
      <c r="AQ211" s="155"/>
      <c r="AR211" s="169"/>
      <c r="AS211" s="132"/>
      <c r="AT211" s="79"/>
      <c r="AU211" s="155"/>
      <c r="AV211" s="169"/>
      <c r="AW211" s="132"/>
      <c r="AX211" s="79"/>
      <c r="AY211" s="155"/>
      <c r="AZ211" s="169"/>
      <c r="BA211" s="132"/>
      <c r="BB211" s="4"/>
      <c r="BC211" s="155"/>
      <c r="BD211" s="169"/>
      <c r="BE211" s="132"/>
      <c r="BF211" s="79"/>
      <c r="BG211" s="155"/>
      <c r="BH211" s="169"/>
      <c r="BI211" s="132"/>
      <c r="BJ211" s="79"/>
      <c r="BK211" s="155"/>
      <c r="BL211" s="169"/>
      <c r="BM211" s="132"/>
      <c r="BN211" s="79"/>
      <c r="BO211" s="155"/>
      <c r="BP211" s="78"/>
      <c r="BQ211" s="132"/>
      <c r="BR211" s="4"/>
      <c r="BS211" s="155"/>
      <c r="BT211" s="78"/>
      <c r="BU211" s="132"/>
      <c r="BV211" s="79"/>
      <c r="BW211" s="155"/>
      <c r="BX211" s="78"/>
      <c r="BY211" s="132"/>
      <c r="BZ211" s="79"/>
      <c r="CA211" s="155"/>
      <c r="CB211" s="78"/>
      <c r="CC211" s="132"/>
      <c r="CD211" s="79"/>
      <c r="CE211" s="155"/>
      <c r="CF211" s="78"/>
      <c r="CG211" s="132"/>
      <c r="CH211" s="4"/>
      <c r="CI211" s="155"/>
      <c r="CJ211" s="78"/>
      <c r="CK211" s="132"/>
      <c r="CL211" s="79"/>
      <c r="CM211" s="155"/>
      <c r="CN211" s="78"/>
      <c r="CO211" s="132"/>
      <c r="CP211" s="79"/>
      <c r="CQ211" s="155"/>
      <c r="CR211" s="78"/>
      <c r="CS211" s="132"/>
      <c r="CT211" s="79"/>
      <c r="CU211" s="155"/>
      <c r="CV211" s="169"/>
      <c r="CW211" s="132"/>
      <c r="CX211" s="4"/>
      <c r="CY211" s="155"/>
      <c r="CZ211" s="169"/>
      <c r="DA211" s="132"/>
      <c r="DB211" s="79"/>
      <c r="DC211" s="155"/>
      <c r="DD211" s="78"/>
      <c r="DE211" s="132"/>
      <c r="DF211" s="79"/>
      <c r="DG211" s="155"/>
      <c r="DH211" s="78"/>
      <c r="DI211" s="132"/>
      <c r="DJ211" s="79"/>
      <c r="DK211" s="155"/>
      <c r="DL211" s="169"/>
      <c r="DM211" s="132"/>
      <c r="DN211" s="4"/>
      <c r="DO211" s="155"/>
      <c r="DP211" s="78"/>
      <c r="DQ211" s="132"/>
      <c r="DR211" s="79"/>
      <c r="DS211" s="155"/>
      <c r="DT211" s="78"/>
      <c r="DU211" s="132"/>
      <c r="DV211" s="79"/>
      <c r="DW211" s="155"/>
      <c r="DX211" s="78"/>
      <c r="DY211" s="132"/>
      <c r="DZ211" s="79"/>
      <c r="EA211" s="155"/>
      <c r="EB211" s="78"/>
      <c r="EC211" s="132"/>
      <c r="ED211" s="4"/>
      <c r="EE211" s="155"/>
      <c r="EF211" s="169"/>
      <c r="EG211" s="132"/>
      <c r="EH211" s="79"/>
      <c r="EI211" s="155"/>
      <c r="EJ211" s="78"/>
      <c r="EK211" s="132"/>
      <c r="EL211" s="79"/>
      <c r="EM211" s="155"/>
      <c r="EN211" s="78"/>
      <c r="EO211" s="132"/>
      <c r="EP211" s="79"/>
      <c r="EQ211" s="155"/>
      <c r="ER211" s="78"/>
      <c r="ES211" s="132"/>
      <c r="ET211" s="4"/>
      <c r="EU211" s="155"/>
      <c r="EV211" s="78"/>
      <c r="EW211" s="132"/>
      <c r="EX211" s="79"/>
      <c r="EY211" s="155"/>
      <c r="EZ211" s="78"/>
      <c r="FA211" s="132"/>
      <c r="FB211" s="79"/>
      <c r="FC211" s="155"/>
      <c r="FD211" s="78"/>
      <c r="FE211" s="132"/>
      <c r="FF211" s="79"/>
      <c r="FG211" s="155"/>
      <c r="FH211" s="78"/>
      <c r="FI211" s="132"/>
      <c r="FJ211" s="4"/>
      <c r="FK211" s="155"/>
      <c r="FL211" s="169"/>
      <c r="FM211" s="132"/>
      <c r="FN211" s="79"/>
      <c r="FO211" s="155"/>
      <c r="FP211" s="78"/>
      <c r="FQ211" s="132"/>
      <c r="FR211" s="79"/>
      <c r="FS211" s="155"/>
      <c r="FT211" s="80"/>
      <c r="FU211" s="157"/>
      <c r="FV211" s="79"/>
      <c r="FW211" s="155"/>
      <c r="FX211" s="78"/>
      <c r="FY211" s="132"/>
      <c r="FZ211" s="79"/>
      <c r="GA211" s="155"/>
      <c r="GB211" s="78"/>
      <c r="GC211" s="132"/>
      <c r="GD211" s="4"/>
      <c r="GE211" s="155"/>
      <c r="GF211" s="169"/>
      <c r="GG211" s="132"/>
      <c r="GH211" s="79"/>
      <c r="GI211" s="155"/>
      <c r="GJ211" s="78"/>
      <c r="GK211" s="132"/>
      <c r="GL211" s="79"/>
      <c r="GM211" s="155"/>
      <c r="GN211" s="78"/>
      <c r="GO211" s="132"/>
      <c r="GP211" s="79"/>
      <c r="GQ211" s="155"/>
      <c r="GR211" s="78"/>
    </row>
    <row r="212" spans="1:200" ht="15.75" x14ac:dyDescent="0.25">
      <c r="A212">
        <f t="shared" si="774"/>
        <v>1</v>
      </c>
      <c r="B212">
        <f t="shared" si="775"/>
        <v>1900</v>
      </c>
      <c r="C212" s="71"/>
      <c r="D212" s="78"/>
      <c r="E212" s="132"/>
      <c r="F212" s="4"/>
      <c r="G212" s="155"/>
      <c r="H212" s="169"/>
      <c r="I212" s="132"/>
      <c r="J212" s="79"/>
      <c r="K212" s="155"/>
      <c r="L212" s="169"/>
      <c r="M212" s="132"/>
      <c r="N212" s="79"/>
      <c r="O212" s="155"/>
      <c r="P212" s="169"/>
      <c r="Q212" s="132"/>
      <c r="R212" s="79"/>
      <c r="S212" s="155"/>
      <c r="T212" s="169"/>
      <c r="U212" s="132"/>
      <c r="V212" s="4"/>
      <c r="W212" s="155"/>
      <c r="X212" s="169"/>
      <c r="Y212" s="132"/>
      <c r="Z212" s="79"/>
      <c r="AA212" s="155"/>
      <c r="AB212" s="169"/>
      <c r="AC212" s="132"/>
      <c r="AD212" s="79"/>
      <c r="AE212" s="155"/>
      <c r="AF212" s="169"/>
      <c r="AG212" s="132"/>
      <c r="AH212" s="79"/>
      <c r="AI212" s="155"/>
      <c r="AJ212" s="169"/>
      <c r="AK212" s="132"/>
      <c r="AL212" s="4"/>
      <c r="AM212" s="155"/>
      <c r="AN212" s="169"/>
      <c r="AO212" s="132"/>
      <c r="AP212" s="79"/>
      <c r="AQ212" s="155"/>
      <c r="AR212" s="169"/>
      <c r="AS212" s="132"/>
      <c r="AT212" s="79"/>
      <c r="AU212" s="155"/>
      <c r="AV212" s="169"/>
      <c r="AW212" s="132"/>
      <c r="AX212" s="79"/>
      <c r="AY212" s="155"/>
      <c r="AZ212" s="169"/>
      <c r="BA212" s="132"/>
      <c r="BB212" s="4"/>
      <c r="BC212" s="155"/>
      <c r="BD212" s="169"/>
      <c r="BE212" s="132"/>
      <c r="BF212" s="79"/>
      <c r="BG212" s="155"/>
      <c r="BH212" s="169"/>
      <c r="BI212" s="132"/>
      <c r="BJ212" s="79"/>
      <c r="BK212" s="155"/>
      <c r="BL212" s="169"/>
      <c r="BM212" s="132"/>
      <c r="BN212" s="79"/>
      <c r="BO212" s="155"/>
      <c r="BP212" s="78"/>
      <c r="BQ212" s="132"/>
      <c r="BR212" s="4"/>
      <c r="BS212" s="155"/>
      <c r="BT212" s="78"/>
      <c r="BU212" s="132"/>
      <c r="BV212" s="79"/>
      <c r="BW212" s="155"/>
      <c r="BX212" s="78"/>
      <c r="BY212" s="132"/>
      <c r="BZ212" s="79"/>
      <c r="CA212" s="155"/>
      <c r="CB212" s="78"/>
      <c r="CC212" s="132"/>
      <c r="CD212" s="79"/>
      <c r="CE212" s="155"/>
      <c r="CF212" s="78"/>
      <c r="CG212" s="132"/>
      <c r="CH212" s="4"/>
      <c r="CI212" s="155"/>
      <c r="CJ212" s="78"/>
      <c r="CK212" s="132"/>
      <c r="CL212" s="79"/>
      <c r="CM212" s="155"/>
      <c r="CN212" s="78"/>
      <c r="CO212" s="132"/>
      <c r="CP212" s="79"/>
      <c r="CQ212" s="155"/>
      <c r="CR212" s="78"/>
      <c r="CS212" s="132"/>
      <c r="CT212" s="79"/>
      <c r="CU212" s="155"/>
      <c r="CV212" s="169"/>
      <c r="CW212" s="132"/>
      <c r="CX212" s="4"/>
      <c r="CY212" s="155"/>
      <c r="CZ212" s="169"/>
      <c r="DA212" s="132"/>
      <c r="DB212" s="79"/>
      <c r="DC212" s="155"/>
      <c r="DD212" s="78"/>
      <c r="DE212" s="132"/>
      <c r="DF212" s="79"/>
      <c r="DG212" s="155"/>
      <c r="DH212" s="78"/>
      <c r="DI212" s="132"/>
      <c r="DJ212" s="79"/>
      <c r="DK212" s="155"/>
      <c r="DL212" s="169"/>
      <c r="DM212" s="132"/>
      <c r="DN212" s="4"/>
      <c r="DO212" s="155"/>
      <c r="DP212" s="78"/>
      <c r="DQ212" s="132"/>
      <c r="DR212" s="79"/>
      <c r="DS212" s="155"/>
      <c r="DT212" s="78"/>
      <c r="DU212" s="132"/>
      <c r="DV212" s="79"/>
      <c r="DW212" s="155"/>
      <c r="DX212" s="78"/>
      <c r="DY212" s="132"/>
      <c r="DZ212" s="79"/>
      <c r="EA212" s="155"/>
      <c r="EB212" s="78"/>
      <c r="EC212" s="132"/>
      <c r="ED212" s="4"/>
      <c r="EE212" s="155"/>
      <c r="EF212" s="169"/>
      <c r="EG212" s="132"/>
      <c r="EH212" s="79"/>
      <c r="EI212" s="155"/>
      <c r="EJ212" s="78"/>
      <c r="EK212" s="132"/>
      <c r="EL212" s="79"/>
      <c r="EM212" s="155"/>
      <c r="EN212" s="78"/>
      <c r="EO212" s="132"/>
      <c r="EP212" s="79"/>
      <c r="EQ212" s="155"/>
      <c r="ER212" s="78"/>
      <c r="ES212" s="132"/>
      <c r="ET212" s="4"/>
      <c r="EU212" s="155"/>
      <c r="EV212" s="78"/>
      <c r="EW212" s="132"/>
      <c r="EX212" s="79"/>
      <c r="EY212" s="155"/>
      <c r="EZ212" s="78"/>
      <c r="FA212" s="132"/>
      <c r="FB212" s="79"/>
      <c r="FC212" s="155"/>
      <c r="FD212" s="78"/>
      <c r="FE212" s="132"/>
      <c r="FF212" s="79"/>
      <c r="FG212" s="155"/>
      <c r="FH212" s="78"/>
      <c r="FI212" s="132"/>
      <c r="FJ212" s="4"/>
      <c r="FK212" s="155"/>
      <c r="FL212" s="169"/>
      <c r="FM212" s="132"/>
      <c r="FN212" s="79"/>
      <c r="FO212" s="155"/>
      <c r="FP212" s="78"/>
      <c r="FQ212" s="132"/>
      <c r="FR212" s="79"/>
      <c r="FS212" s="155"/>
      <c r="FT212" s="80"/>
      <c r="FU212" s="157"/>
      <c r="FV212" s="79"/>
      <c r="FW212" s="155"/>
      <c r="FX212" s="78"/>
      <c r="FY212" s="132"/>
      <c r="FZ212" s="79"/>
      <c r="GA212" s="155"/>
      <c r="GB212" s="78"/>
      <c r="GC212" s="132"/>
      <c r="GD212" s="4"/>
      <c r="GE212" s="155"/>
      <c r="GF212" s="169"/>
      <c r="GG212" s="132"/>
      <c r="GH212" s="79"/>
      <c r="GI212" s="155"/>
      <c r="GJ212" s="78"/>
      <c r="GK212" s="132"/>
      <c r="GL212" s="79"/>
      <c r="GM212" s="155"/>
      <c r="GN212" s="78"/>
      <c r="GO212" s="132"/>
      <c r="GP212" s="79"/>
      <c r="GQ212" s="155"/>
      <c r="GR212" s="78"/>
    </row>
    <row r="213" spans="1:200" ht="15.75" x14ac:dyDescent="0.25">
      <c r="A213">
        <f t="shared" si="774"/>
        <v>1</v>
      </c>
      <c r="B213">
        <f t="shared" si="775"/>
        <v>1900</v>
      </c>
      <c r="C213" s="71"/>
      <c r="D213" s="78"/>
      <c r="E213" s="132"/>
      <c r="F213" s="4"/>
      <c r="G213" s="155"/>
      <c r="H213" s="169"/>
      <c r="I213" s="132"/>
      <c r="J213" s="79"/>
      <c r="K213" s="155"/>
      <c r="L213" s="169"/>
      <c r="M213" s="132"/>
      <c r="N213" s="79"/>
      <c r="O213" s="155"/>
      <c r="P213" s="169"/>
      <c r="Q213" s="132"/>
      <c r="R213" s="79"/>
      <c r="S213" s="155"/>
      <c r="T213" s="169"/>
      <c r="U213" s="132"/>
      <c r="V213" s="4"/>
      <c r="W213" s="155"/>
      <c r="X213" s="169"/>
      <c r="Y213" s="132"/>
      <c r="Z213" s="79"/>
      <c r="AA213" s="155"/>
      <c r="AB213" s="169"/>
      <c r="AC213" s="132"/>
      <c r="AD213" s="79"/>
      <c r="AE213" s="155"/>
      <c r="AF213" s="169"/>
      <c r="AG213" s="132"/>
      <c r="AH213" s="79"/>
      <c r="AI213" s="155"/>
      <c r="AJ213" s="169"/>
      <c r="AK213" s="132"/>
      <c r="AL213" s="4"/>
      <c r="AM213" s="155"/>
      <c r="AN213" s="169"/>
      <c r="AO213" s="132"/>
      <c r="AP213" s="79"/>
      <c r="AQ213" s="155"/>
      <c r="AR213" s="169"/>
      <c r="AS213" s="132"/>
      <c r="AT213" s="79"/>
      <c r="AU213" s="155"/>
      <c r="AV213" s="169"/>
      <c r="AW213" s="132"/>
      <c r="AX213" s="79"/>
      <c r="AY213" s="155"/>
      <c r="AZ213" s="169"/>
      <c r="BA213" s="132"/>
      <c r="BB213" s="4"/>
      <c r="BC213" s="155"/>
      <c r="BD213" s="169"/>
      <c r="BE213" s="132"/>
      <c r="BF213" s="79"/>
      <c r="BG213" s="155"/>
      <c r="BH213" s="169"/>
      <c r="BI213" s="132"/>
      <c r="BJ213" s="79"/>
      <c r="BK213" s="155"/>
      <c r="BL213" s="169"/>
      <c r="BM213" s="132"/>
      <c r="BN213" s="79"/>
      <c r="BO213" s="155"/>
      <c r="BP213" s="78"/>
      <c r="BQ213" s="132"/>
      <c r="BR213" s="4"/>
      <c r="BS213" s="155"/>
      <c r="BT213" s="78"/>
      <c r="BU213" s="132"/>
      <c r="BV213" s="79"/>
      <c r="BW213" s="155"/>
      <c r="BX213" s="78"/>
      <c r="BY213" s="132"/>
      <c r="BZ213" s="79"/>
      <c r="CA213" s="155"/>
      <c r="CB213" s="78"/>
      <c r="CC213" s="132"/>
      <c r="CD213" s="79"/>
      <c r="CE213" s="155"/>
      <c r="CF213" s="78"/>
      <c r="CG213" s="132"/>
      <c r="CH213" s="4"/>
      <c r="CI213" s="155"/>
      <c r="CJ213" s="78"/>
      <c r="CK213" s="132"/>
      <c r="CL213" s="79"/>
      <c r="CM213" s="155"/>
      <c r="CN213" s="78"/>
      <c r="CO213" s="132"/>
      <c r="CP213" s="79"/>
      <c r="CQ213" s="155"/>
      <c r="CR213" s="78"/>
      <c r="CS213" s="132"/>
      <c r="CT213" s="79"/>
      <c r="CU213" s="155"/>
      <c r="CV213" s="169"/>
      <c r="CW213" s="132"/>
      <c r="CX213" s="4"/>
      <c r="CY213" s="155"/>
      <c r="CZ213" s="169"/>
      <c r="DA213" s="132"/>
      <c r="DB213" s="79"/>
      <c r="DC213" s="155"/>
      <c r="DD213" s="78"/>
      <c r="DE213" s="132"/>
      <c r="DF213" s="79"/>
      <c r="DG213" s="155"/>
      <c r="DH213" s="78"/>
      <c r="DI213" s="132"/>
      <c r="DJ213" s="79"/>
      <c r="DK213" s="155"/>
      <c r="DL213" s="169"/>
      <c r="DM213" s="132"/>
      <c r="DN213" s="4"/>
      <c r="DO213" s="155"/>
      <c r="DP213" s="78"/>
      <c r="DQ213" s="132"/>
      <c r="DR213" s="79"/>
      <c r="DS213" s="155"/>
      <c r="DT213" s="78"/>
      <c r="DU213" s="132"/>
      <c r="DV213" s="79"/>
      <c r="DW213" s="155"/>
      <c r="DX213" s="78"/>
      <c r="DY213" s="132"/>
      <c r="DZ213" s="79"/>
      <c r="EA213" s="155"/>
      <c r="EB213" s="78"/>
      <c r="EC213" s="132"/>
      <c r="ED213" s="4"/>
      <c r="EE213" s="155"/>
      <c r="EF213" s="169"/>
      <c r="EG213" s="132"/>
      <c r="EH213" s="79"/>
      <c r="EI213" s="155"/>
      <c r="EJ213" s="78"/>
      <c r="EK213" s="132"/>
      <c r="EL213" s="79"/>
      <c r="EM213" s="155"/>
      <c r="EN213" s="78"/>
      <c r="EO213" s="132"/>
      <c r="EP213" s="79"/>
      <c r="EQ213" s="155"/>
      <c r="ER213" s="78"/>
      <c r="ES213" s="132"/>
      <c r="ET213" s="4"/>
      <c r="EU213" s="155"/>
      <c r="EV213" s="78"/>
      <c r="EW213" s="132"/>
      <c r="EX213" s="79"/>
      <c r="EY213" s="155"/>
      <c r="EZ213" s="78"/>
      <c r="FA213" s="132"/>
      <c r="FB213" s="79"/>
      <c r="FC213" s="155"/>
      <c r="FD213" s="78"/>
      <c r="FE213" s="132"/>
      <c r="FF213" s="79"/>
      <c r="FG213" s="155"/>
      <c r="FH213" s="78"/>
      <c r="FI213" s="132"/>
      <c r="FJ213" s="4"/>
      <c r="FK213" s="155"/>
      <c r="FL213" s="169"/>
      <c r="FM213" s="132"/>
      <c r="FN213" s="79"/>
      <c r="FO213" s="155"/>
      <c r="FP213" s="78"/>
      <c r="FQ213" s="132"/>
      <c r="FR213" s="79"/>
      <c r="FS213" s="155"/>
      <c r="FT213" s="78"/>
      <c r="FU213" s="132"/>
      <c r="FV213" s="79"/>
      <c r="FW213" s="155"/>
      <c r="FX213" s="78"/>
      <c r="FY213" s="132"/>
      <c r="FZ213" s="79"/>
      <c r="GA213" s="155"/>
      <c r="GB213" s="78"/>
      <c r="GC213" s="132"/>
      <c r="GD213" s="4"/>
      <c r="GE213" s="155"/>
      <c r="GF213" s="169"/>
      <c r="GG213" s="132"/>
      <c r="GH213" s="79"/>
      <c r="GI213" s="155"/>
      <c r="GJ213" s="78"/>
      <c r="GK213" s="132"/>
      <c r="GL213" s="79"/>
      <c r="GM213" s="155"/>
      <c r="GN213" s="78"/>
      <c r="GO213" s="132"/>
      <c r="GP213" s="79"/>
      <c r="GQ213" s="155"/>
      <c r="GR213" s="78"/>
    </row>
    <row r="214" spans="1:200" ht="15.75" x14ac:dyDescent="0.25">
      <c r="A214">
        <f t="shared" si="774"/>
        <v>1</v>
      </c>
      <c r="B214">
        <f t="shared" si="775"/>
        <v>1900</v>
      </c>
      <c r="C214" s="71"/>
      <c r="D214" s="78"/>
      <c r="E214" s="132"/>
      <c r="F214" s="4"/>
      <c r="G214" s="155"/>
      <c r="H214" s="169"/>
      <c r="I214" s="132"/>
      <c r="J214" s="79"/>
      <c r="K214" s="155"/>
      <c r="L214" s="169"/>
      <c r="M214" s="132"/>
      <c r="N214" s="79"/>
      <c r="O214" s="155"/>
      <c r="P214" s="169"/>
      <c r="Q214" s="132"/>
      <c r="R214" s="79"/>
      <c r="S214" s="155"/>
      <c r="T214" s="169"/>
      <c r="U214" s="132"/>
      <c r="V214" s="4"/>
      <c r="W214" s="155"/>
      <c r="X214" s="169"/>
      <c r="Y214" s="132"/>
      <c r="Z214" s="79"/>
      <c r="AA214" s="155"/>
      <c r="AB214" s="169"/>
      <c r="AC214" s="132"/>
      <c r="AD214" s="79"/>
      <c r="AE214" s="155"/>
      <c r="AF214" s="169"/>
      <c r="AG214" s="132"/>
      <c r="AH214" s="79"/>
      <c r="AI214" s="155"/>
      <c r="AJ214" s="169"/>
      <c r="AK214" s="132"/>
      <c r="AL214" s="4"/>
      <c r="AM214" s="155"/>
      <c r="AN214" s="169"/>
      <c r="AO214" s="132"/>
      <c r="AP214" s="79"/>
      <c r="AQ214" s="155"/>
      <c r="AR214" s="169"/>
      <c r="AS214" s="132"/>
      <c r="AT214" s="79"/>
      <c r="AU214" s="155"/>
      <c r="AV214" s="169"/>
      <c r="AW214" s="132"/>
      <c r="AX214" s="79"/>
      <c r="AY214" s="155"/>
      <c r="AZ214" s="169"/>
      <c r="BA214" s="132"/>
      <c r="BB214" s="4"/>
      <c r="BC214" s="155"/>
      <c r="BD214" s="169"/>
      <c r="BE214" s="132"/>
      <c r="BF214" s="79"/>
      <c r="BG214" s="155"/>
      <c r="BH214" s="169"/>
      <c r="BI214" s="132"/>
      <c r="BJ214" s="79"/>
      <c r="BK214" s="155"/>
      <c r="BL214" s="169"/>
      <c r="BM214" s="132"/>
      <c r="BN214" s="79"/>
      <c r="BO214" s="155"/>
      <c r="BP214" s="78"/>
      <c r="BQ214" s="132"/>
      <c r="BR214" s="4"/>
      <c r="BS214" s="155"/>
      <c r="BT214" s="78"/>
      <c r="BU214" s="132"/>
      <c r="BV214" s="79"/>
      <c r="BW214" s="155"/>
      <c r="BX214" s="78"/>
      <c r="BY214" s="132"/>
      <c r="BZ214" s="79"/>
      <c r="CA214" s="155"/>
      <c r="CB214" s="78"/>
      <c r="CC214" s="132"/>
      <c r="CD214" s="79"/>
      <c r="CE214" s="155"/>
      <c r="CF214" s="78"/>
      <c r="CG214" s="132"/>
      <c r="CH214" s="4"/>
      <c r="CI214" s="155"/>
      <c r="CJ214" s="78"/>
      <c r="CK214" s="132"/>
      <c r="CL214" s="79"/>
      <c r="CM214" s="155"/>
      <c r="CN214" s="78"/>
      <c r="CO214" s="132"/>
      <c r="CP214" s="79"/>
      <c r="CQ214" s="155"/>
      <c r="CR214" s="78"/>
      <c r="CS214" s="132"/>
      <c r="CT214" s="79"/>
      <c r="CU214" s="155"/>
      <c r="CV214" s="169"/>
      <c r="CW214" s="132"/>
      <c r="CX214" s="4"/>
      <c r="CY214" s="155"/>
      <c r="CZ214" s="169"/>
      <c r="DA214" s="132"/>
      <c r="DB214" s="79"/>
      <c r="DC214" s="155"/>
      <c r="DD214" s="78"/>
      <c r="DE214" s="132"/>
      <c r="DF214" s="79"/>
      <c r="DG214" s="155"/>
      <c r="DH214" s="78"/>
      <c r="DI214" s="132"/>
      <c r="DJ214" s="79"/>
      <c r="DK214" s="155"/>
      <c r="DL214" s="169"/>
      <c r="DM214" s="132"/>
      <c r="DN214" s="4"/>
      <c r="DO214" s="155"/>
      <c r="DP214" s="78"/>
      <c r="DQ214" s="132"/>
      <c r="DR214" s="79"/>
      <c r="DS214" s="155"/>
      <c r="DT214" s="78"/>
      <c r="DU214" s="132"/>
      <c r="DV214" s="79"/>
      <c r="DW214" s="155"/>
      <c r="DX214" s="78"/>
      <c r="DY214" s="132"/>
      <c r="DZ214" s="79"/>
      <c r="EA214" s="155"/>
      <c r="EB214" s="78"/>
      <c r="EC214" s="132"/>
      <c r="ED214" s="4"/>
      <c r="EE214" s="155"/>
      <c r="EF214" s="169"/>
      <c r="EG214" s="132"/>
      <c r="EH214" s="79"/>
      <c r="EI214" s="155"/>
      <c r="EJ214" s="78"/>
      <c r="EK214" s="132"/>
      <c r="EL214" s="79"/>
      <c r="EM214" s="155"/>
      <c r="EN214" s="78"/>
      <c r="EO214" s="132"/>
      <c r="EP214" s="79"/>
      <c r="EQ214" s="155"/>
      <c r="ER214" s="78"/>
      <c r="ES214" s="132"/>
      <c r="ET214" s="4"/>
      <c r="EU214" s="155"/>
      <c r="EV214" s="78"/>
      <c r="EW214" s="132"/>
      <c r="EX214" s="79"/>
      <c r="EY214" s="155"/>
      <c r="EZ214" s="78"/>
      <c r="FA214" s="132"/>
      <c r="FB214" s="79"/>
      <c r="FC214" s="155"/>
      <c r="FD214" s="78"/>
      <c r="FE214" s="132"/>
      <c r="FF214" s="79"/>
      <c r="FG214" s="155"/>
      <c r="FH214" s="78"/>
      <c r="FI214" s="132"/>
      <c r="FJ214" s="4"/>
      <c r="FK214" s="155"/>
      <c r="FL214" s="169"/>
      <c r="FM214" s="132"/>
      <c r="FN214" s="79"/>
      <c r="FO214" s="155"/>
      <c r="FP214" s="78"/>
      <c r="FQ214" s="132"/>
      <c r="FR214" s="79"/>
      <c r="FS214" s="155"/>
      <c r="FT214" s="78"/>
      <c r="FU214" s="132"/>
      <c r="FV214" s="79"/>
      <c r="FW214" s="155"/>
      <c r="FX214" s="78"/>
      <c r="FY214" s="132"/>
      <c r="FZ214" s="79"/>
      <c r="GA214" s="155"/>
      <c r="GB214" s="78"/>
      <c r="GC214" s="132"/>
      <c r="GD214" s="4"/>
      <c r="GE214" s="155"/>
      <c r="GF214" s="169"/>
      <c r="GG214" s="132"/>
      <c r="GH214" s="79"/>
      <c r="GI214" s="155"/>
      <c r="GJ214" s="78"/>
      <c r="GK214" s="132"/>
      <c r="GL214" s="79"/>
      <c r="GM214" s="155"/>
      <c r="GN214" s="78"/>
      <c r="GO214" s="132"/>
      <c r="GP214" s="79"/>
      <c r="GQ214" s="155"/>
      <c r="GR214" s="78"/>
    </row>
    <row r="215" spans="1:200" ht="15.75" x14ac:dyDescent="0.25">
      <c r="A215">
        <f t="shared" si="774"/>
        <v>1</v>
      </c>
      <c r="B215">
        <f t="shared" si="775"/>
        <v>1900</v>
      </c>
      <c r="C215" s="71"/>
      <c r="D215" s="78"/>
      <c r="E215" s="132"/>
      <c r="F215" s="4"/>
      <c r="G215" s="155"/>
      <c r="H215" s="169"/>
      <c r="I215" s="132"/>
      <c r="J215" s="79"/>
      <c r="K215" s="155"/>
      <c r="L215" s="169"/>
      <c r="M215" s="132"/>
      <c r="N215" s="79"/>
      <c r="O215" s="155"/>
      <c r="P215" s="169"/>
      <c r="Q215" s="132"/>
      <c r="R215" s="79"/>
      <c r="S215" s="155"/>
      <c r="T215" s="169"/>
      <c r="U215" s="132"/>
      <c r="V215" s="4"/>
      <c r="W215" s="155"/>
      <c r="X215" s="169"/>
      <c r="Y215" s="132"/>
      <c r="Z215" s="79"/>
      <c r="AA215" s="155"/>
      <c r="AB215" s="169"/>
      <c r="AC215" s="132"/>
      <c r="AD215" s="79"/>
      <c r="AE215" s="155"/>
      <c r="AF215" s="169"/>
      <c r="AG215" s="132"/>
      <c r="AH215" s="79"/>
      <c r="AI215" s="155"/>
      <c r="AJ215" s="169"/>
      <c r="AK215" s="132"/>
      <c r="AL215" s="4"/>
      <c r="AM215" s="155"/>
      <c r="AN215" s="169"/>
      <c r="AO215" s="132"/>
      <c r="AP215" s="79"/>
      <c r="AQ215" s="155"/>
      <c r="AR215" s="169"/>
      <c r="AS215" s="132"/>
      <c r="AT215" s="79"/>
      <c r="AU215" s="155"/>
      <c r="AV215" s="169"/>
      <c r="AW215" s="132"/>
      <c r="AX215" s="79"/>
      <c r="AY215" s="155"/>
      <c r="AZ215" s="169"/>
      <c r="BA215" s="132"/>
      <c r="BB215" s="4"/>
      <c r="BC215" s="155"/>
      <c r="BD215" s="169"/>
      <c r="BE215" s="132"/>
      <c r="BF215" s="79"/>
      <c r="BG215" s="155"/>
      <c r="BH215" s="169"/>
      <c r="BI215" s="132"/>
      <c r="BJ215" s="79"/>
      <c r="BK215" s="155"/>
      <c r="BL215" s="169"/>
      <c r="BM215" s="132"/>
      <c r="BN215" s="79"/>
      <c r="BO215" s="155"/>
      <c r="BP215" s="78"/>
      <c r="BQ215" s="132"/>
      <c r="BR215" s="4"/>
      <c r="BS215" s="155"/>
      <c r="BT215" s="78"/>
      <c r="BU215" s="132"/>
      <c r="BV215" s="79"/>
      <c r="BW215" s="155"/>
      <c r="BX215" s="78"/>
      <c r="BY215" s="132"/>
      <c r="BZ215" s="79"/>
      <c r="CA215" s="155"/>
      <c r="CB215" s="78"/>
      <c r="CC215" s="132"/>
      <c r="CD215" s="79"/>
      <c r="CE215" s="155"/>
      <c r="CF215" s="78"/>
      <c r="CG215" s="132"/>
      <c r="CH215" s="4"/>
      <c r="CI215" s="155"/>
      <c r="CJ215" s="78"/>
      <c r="CK215" s="132"/>
      <c r="CL215" s="79"/>
      <c r="CM215" s="155"/>
      <c r="CN215" s="78"/>
      <c r="CO215" s="132"/>
      <c r="CP215" s="79"/>
      <c r="CQ215" s="155"/>
      <c r="CR215" s="78"/>
      <c r="CS215" s="132"/>
      <c r="CT215" s="79"/>
      <c r="CU215" s="155"/>
      <c r="CV215" s="169"/>
      <c r="CW215" s="132"/>
      <c r="CX215" s="4"/>
      <c r="CY215" s="155"/>
      <c r="CZ215" s="169"/>
      <c r="DA215" s="132"/>
      <c r="DB215" s="79"/>
      <c r="DC215" s="155"/>
      <c r="DD215" s="78"/>
      <c r="DE215" s="132"/>
      <c r="DF215" s="79"/>
      <c r="DG215" s="155"/>
      <c r="DH215" s="78"/>
      <c r="DI215" s="132"/>
      <c r="DJ215" s="79"/>
      <c r="DK215" s="155"/>
      <c r="DL215" s="169"/>
      <c r="DM215" s="132"/>
      <c r="DN215" s="4"/>
      <c r="DO215" s="155"/>
      <c r="DP215" s="78"/>
      <c r="DQ215" s="132"/>
      <c r="DR215" s="79"/>
      <c r="DS215" s="155"/>
      <c r="DT215" s="78"/>
      <c r="DU215" s="132"/>
      <c r="DV215" s="79"/>
      <c r="DW215" s="155"/>
      <c r="DX215" s="78"/>
      <c r="DY215" s="132"/>
      <c r="DZ215" s="79"/>
      <c r="EA215" s="155"/>
      <c r="EB215" s="78"/>
      <c r="EC215" s="132"/>
      <c r="ED215" s="4"/>
      <c r="EE215" s="155"/>
      <c r="EF215" s="169"/>
      <c r="EG215" s="132"/>
      <c r="EH215" s="79"/>
      <c r="EI215" s="155"/>
      <c r="EJ215" s="78"/>
      <c r="EK215" s="132"/>
      <c r="EL215" s="79"/>
      <c r="EM215" s="155"/>
      <c r="EN215" s="78"/>
      <c r="EO215" s="132"/>
      <c r="EP215" s="79"/>
      <c r="EQ215" s="155"/>
      <c r="ER215" s="78"/>
      <c r="ES215" s="132"/>
      <c r="ET215" s="4"/>
      <c r="EU215" s="155"/>
      <c r="EV215" s="78"/>
      <c r="EW215" s="132"/>
      <c r="EX215" s="79"/>
      <c r="EY215" s="155"/>
      <c r="EZ215" s="78"/>
      <c r="FA215" s="132"/>
      <c r="FB215" s="79"/>
      <c r="FC215" s="155"/>
      <c r="FD215" s="78"/>
      <c r="FE215" s="132"/>
      <c r="FF215" s="79"/>
      <c r="FG215" s="155"/>
      <c r="FH215" s="78"/>
      <c r="FI215" s="132"/>
      <c r="FJ215" s="4"/>
      <c r="FK215" s="155"/>
      <c r="FL215" s="169"/>
      <c r="FM215" s="132"/>
      <c r="FN215" s="79"/>
      <c r="FO215" s="155"/>
      <c r="FP215" s="78"/>
      <c r="FQ215" s="132"/>
      <c r="FR215" s="79"/>
      <c r="FS215" s="155"/>
      <c r="FT215" s="80"/>
      <c r="FU215" s="157"/>
      <c r="FV215" s="79"/>
      <c r="FW215" s="155"/>
      <c r="FX215" s="78"/>
      <c r="FY215" s="132"/>
      <c r="FZ215" s="79"/>
      <c r="GA215" s="155"/>
      <c r="GB215" s="78"/>
      <c r="GC215" s="132"/>
      <c r="GD215" s="4"/>
      <c r="GE215" s="155"/>
      <c r="GF215" s="169"/>
      <c r="GG215" s="132"/>
      <c r="GH215" s="79"/>
      <c r="GI215" s="155"/>
      <c r="GJ215" s="78"/>
      <c r="GK215" s="132"/>
      <c r="GL215" s="79"/>
      <c r="GM215" s="155"/>
      <c r="GN215" s="78"/>
      <c r="GO215" s="132"/>
      <c r="GP215" s="79"/>
      <c r="GQ215" s="155"/>
      <c r="GR215" s="78"/>
    </row>
    <row r="216" spans="1:200" ht="15.75" x14ac:dyDescent="0.25">
      <c r="A216">
        <f t="shared" si="774"/>
        <v>1</v>
      </c>
      <c r="B216">
        <f t="shared" si="775"/>
        <v>1900</v>
      </c>
      <c r="C216" s="71"/>
      <c r="D216" s="78"/>
      <c r="E216" s="132"/>
      <c r="F216" s="4"/>
      <c r="G216" s="155"/>
      <c r="H216" s="169"/>
      <c r="I216" s="132"/>
      <c r="J216" s="79"/>
      <c r="K216" s="155"/>
      <c r="L216" s="169"/>
      <c r="M216" s="132"/>
      <c r="N216" s="79"/>
      <c r="O216" s="155"/>
      <c r="P216" s="169"/>
      <c r="Q216" s="132"/>
      <c r="R216" s="79"/>
      <c r="S216" s="155"/>
      <c r="T216" s="169"/>
      <c r="U216" s="132"/>
      <c r="V216" s="4"/>
      <c r="W216" s="155"/>
      <c r="X216" s="169"/>
      <c r="Y216" s="132"/>
      <c r="Z216" s="79"/>
      <c r="AA216" s="155"/>
      <c r="AB216" s="169"/>
      <c r="AC216" s="132"/>
      <c r="AD216" s="79"/>
      <c r="AE216" s="155"/>
      <c r="AF216" s="169"/>
      <c r="AG216" s="132"/>
      <c r="AH216" s="79"/>
      <c r="AI216" s="155"/>
      <c r="AJ216" s="169"/>
      <c r="AK216" s="132"/>
      <c r="AL216" s="4"/>
      <c r="AM216" s="155"/>
      <c r="AN216" s="169"/>
      <c r="AO216" s="132"/>
      <c r="AP216" s="79"/>
      <c r="AQ216" s="155"/>
      <c r="AR216" s="169"/>
      <c r="AS216" s="132"/>
      <c r="AT216" s="79"/>
      <c r="AU216" s="155"/>
      <c r="AV216" s="169"/>
      <c r="AW216" s="132"/>
      <c r="AX216" s="79"/>
      <c r="AY216" s="155"/>
      <c r="AZ216" s="169"/>
      <c r="BA216" s="132"/>
      <c r="BB216" s="4"/>
      <c r="BC216" s="155"/>
      <c r="BD216" s="169"/>
      <c r="BE216" s="132"/>
      <c r="BF216" s="79"/>
      <c r="BG216" s="155"/>
      <c r="BH216" s="169"/>
      <c r="BI216" s="132"/>
      <c r="BJ216" s="79"/>
      <c r="BK216" s="155"/>
      <c r="BL216" s="169"/>
      <c r="BM216" s="132"/>
      <c r="BN216" s="79"/>
      <c r="BO216" s="155"/>
      <c r="BP216" s="78"/>
      <c r="BQ216" s="132"/>
      <c r="BR216" s="4"/>
      <c r="BS216" s="155"/>
      <c r="BT216" s="78"/>
      <c r="BU216" s="132"/>
      <c r="BV216" s="79"/>
      <c r="BW216" s="155"/>
      <c r="BX216" s="78"/>
      <c r="BY216" s="132"/>
      <c r="BZ216" s="79"/>
      <c r="CA216" s="155"/>
      <c r="CB216" s="78"/>
      <c r="CC216" s="132"/>
      <c r="CD216" s="79"/>
      <c r="CE216" s="155"/>
      <c r="CF216" s="78"/>
      <c r="CG216" s="132"/>
      <c r="CH216" s="4"/>
      <c r="CI216" s="155"/>
      <c r="CJ216" s="78"/>
      <c r="CK216" s="132"/>
      <c r="CL216" s="79"/>
      <c r="CM216" s="155"/>
      <c r="CN216" s="78"/>
      <c r="CO216" s="132"/>
      <c r="CP216" s="79"/>
      <c r="CQ216" s="155"/>
      <c r="CR216" s="78"/>
      <c r="CS216" s="132"/>
      <c r="CT216" s="79"/>
      <c r="CU216" s="155"/>
      <c r="CV216" s="169"/>
      <c r="CW216" s="132"/>
      <c r="CX216" s="4"/>
      <c r="CY216" s="155"/>
      <c r="CZ216" s="169"/>
      <c r="DA216" s="132"/>
      <c r="DB216" s="79"/>
      <c r="DC216" s="155"/>
      <c r="DD216" s="78"/>
      <c r="DE216" s="132"/>
      <c r="DF216" s="79"/>
      <c r="DG216" s="155"/>
      <c r="DH216" s="78"/>
      <c r="DI216" s="132"/>
      <c r="DJ216" s="79"/>
      <c r="DK216" s="155"/>
      <c r="DL216" s="169"/>
      <c r="DM216" s="132"/>
      <c r="DN216" s="4"/>
      <c r="DO216" s="155"/>
      <c r="DP216" s="78"/>
      <c r="DQ216" s="132"/>
      <c r="DR216" s="79"/>
      <c r="DS216" s="155"/>
      <c r="DT216" s="78"/>
      <c r="DU216" s="132"/>
      <c r="DV216" s="79"/>
      <c r="DW216" s="155"/>
      <c r="DX216" s="78"/>
      <c r="DY216" s="132"/>
      <c r="DZ216" s="79"/>
      <c r="EA216" s="155"/>
      <c r="EB216" s="78"/>
      <c r="EC216" s="132"/>
      <c r="ED216" s="4"/>
      <c r="EE216" s="155"/>
      <c r="EF216" s="169"/>
      <c r="EG216" s="132"/>
      <c r="EH216" s="79"/>
      <c r="EI216" s="155"/>
      <c r="EJ216" s="78"/>
      <c r="EK216" s="132"/>
      <c r="EL216" s="79"/>
      <c r="EM216" s="155"/>
      <c r="EN216" s="78"/>
      <c r="EO216" s="132"/>
      <c r="EP216" s="79"/>
      <c r="EQ216" s="155"/>
      <c r="ER216" s="78"/>
      <c r="ES216" s="132"/>
      <c r="ET216" s="4"/>
      <c r="EU216" s="155"/>
      <c r="EV216" s="78"/>
      <c r="EW216" s="132"/>
      <c r="EX216" s="79"/>
      <c r="EY216" s="155"/>
      <c r="EZ216" s="78"/>
      <c r="FA216" s="132"/>
      <c r="FB216" s="79"/>
      <c r="FC216" s="155"/>
      <c r="FD216" s="78"/>
      <c r="FE216" s="132"/>
      <c r="FF216" s="79"/>
      <c r="FG216" s="155"/>
      <c r="FH216" s="78"/>
      <c r="FI216" s="132"/>
      <c r="FJ216" s="4"/>
      <c r="FK216" s="155"/>
      <c r="FL216" s="169"/>
      <c r="FM216" s="132"/>
      <c r="FN216" s="79"/>
      <c r="FO216" s="155"/>
      <c r="FP216" s="78"/>
      <c r="FQ216" s="132"/>
      <c r="FR216" s="79"/>
      <c r="FS216" s="155"/>
      <c r="FT216" s="80"/>
      <c r="FU216" s="157"/>
      <c r="FV216" s="79"/>
      <c r="FW216" s="155"/>
      <c r="FX216" s="78"/>
      <c r="FY216" s="132"/>
      <c r="FZ216" s="79"/>
      <c r="GA216" s="155"/>
      <c r="GB216" s="78"/>
      <c r="GC216" s="132"/>
      <c r="GD216" s="4"/>
      <c r="GE216" s="155"/>
      <c r="GF216" s="169"/>
      <c r="GG216" s="132"/>
      <c r="GH216" s="79"/>
      <c r="GI216" s="155"/>
      <c r="GJ216" s="78"/>
      <c r="GK216" s="132"/>
      <c r="GL216" s="79"/>
      <c r="GM216" s="155"/>
      <c r="GN216" s="78"/>
      <c r="GO216" s="132"/>
      <c r="GP216" s="79"/>
      <c r="GQ216" s="155"/>
      <c r="GR216" s="78"/>
    </row>
    <row r="217" spans="1:200" ht="15.75" x14ac:dyDescent="0.25">
      <c r="A217">
        <f t="shared" si="774"/>
        <v>1</v>
      </c>
      <c r="B217">
        <f t="shared" si="775"/>
        <v>1900</v>
      </c>
      <c r="C217" s="71"/>
      <c r="D217" s="78"/>
      <c r="E217" s="132"/>
      <c r="F217" s="4"/>
      <c r="G217" s="155"/>
      <c r="H217" s="169"/>
      <c r="I217" s="132"/>
      <c r="J217" s="79"/>
      <c r="K217" s="155"/>
      <c r="L217" s="169"/>
      <c r="M217" s="132"/>
      <c r="N217" s="79"/>
      <c r="O217" s="155"/>
      <c r="P217" s="169"/>
      <c r="Q217" s="132"/>
      <c r="R217" s="79"/>
      <c r="S217" s="155"/>
      <c r="T217" s="169"/>
      <c r="U217" s="132"/>
      <c r="V217" s="4"/>
      <c r="W217" s="155"/>
      <c r="X217" s="169"/>
      <c r="Y217" s="132"/>
      <c r="Z217" s="79"/>
      <c r="AA217" s="155"/>
      <c r="AB217" s="169"/>
      <c r="AC217" s="132"/>
      <c r="AD217" s="79"/>
      <c r="AE217" s="155"/>
      <c r="AF217" s="169"/>
      <c r="AG217" s="132"/>
      <c r="AH217" s="79"/>
      <c r="AI217" s="155"/>
      <c r="AJ217" s="169"/>
      <c r="AK217" s="1"/>
      <c r="AL217" s="4"/>
      <c r="AM217" s="155"/>
      <c r="AN217" s="169"/>
      <c r="AO217" s="132"/>
      <c r="AP217" s="79"/>
      <c r="AQ217" s="155"/>
      <c r="AR217" s="169"/>
      <c r="AS217" s="132"/>
      <c r="AT217" s="79"/>
      <c r="AU217" s="155"/>
      <c r="AV217" s="169"/>
      <c r="AW217" s="132"/>
      <c r="AX217" s="79"/>
      <c r="AY217" s="155"/>
      <c r="AZ217" s="169"/>
      <c r="BA217" s="132"/>
      <c r="BB217" s="4"/>
      <c r="BC217" s="155"/>
      <c r="BD217" s="169"/>
      <c r="BE217" s="132"/>
      <c r="BF217" s="79"/>
      <c r="BG217" s="155"/>
      <c r="BH217" s="169"/>
      <c r="BI217" s="132"/>
      <c r="BJ217" s="79"/>
      <c r="BK217" s="155"/>
      <c r="BL217" s="169"/>
      <c r="BM217" s="132"/>
      <c r="BN217" s="79"/>
      <c r="BO217" s="155"/>
      <c r="BP217" s="78"/>
      <c r="BQ217" s="132"/>
      <c r="BR217" s="175"/>
      <c r="BS217" s="155"/>
      <c r="BT217" s="78"/>
      <c r="BU217" s="132"/>
      <c r="BV217" s="79"/>
      <c r="BW217" s="155"/>
      <c r="BX217" s="78"/>
      <c r="BY217" s="132"/>
      <c r="BZ217" s="79"/>
      <c r="CA217" s="155"/>
      <c r="CB217" s="78"/>
      <c r="CC217" s="132"/>
      <c r="CD217" s="79"/>
      <c r="CE217" s="155"/>
      <c r="CF217" s="78"/>
      <c r="CG217" s="132"/>
      <c r="CH217" s="4"/>
      <c r="CI217" s="155"/>
      <c r="CJ217" s="78"/>
      <c r="CK217" s="132"/>
      <c r="CL217" s="79"/>
      <c r="CM217" s="155"/>
      <c r="CN217" s="78"/>
      <c r="CO217" s="132"/>
      <c r="CP217" s="79"/>
      <c r="CQ217" s="155"/>
      <c r="CR217" s="78"/>
      <c r="CS217" s="132"/>
      <c r="CT217" s="79"/>
      <c r="CU217" s="155"/>
      <c r="CV217" s="169"/>
      <c r="CW217" s="132"/>
      <c r="CX217" s="4"/>
      <c r="CY217" s="155"/>
      <c r="CZ217" s="169"/>
      <c r="DA217" s="132"/>
      <c r="DB217" s="79"/>
      <c r="DC217" s="155"/>
      <c r="DD217" s="78"/>
      <c r="DE217" s="132"/>
      <c r="DF217" s="79"/>
      <c r="DG217" s="155"/>
      <c r="DH217" s="78"/>
      <c r="DI217" s="132"/>
      <c r="DJ217" s="79"/>
      <c r="DK217" s="155"/>
      <c r="DL217" s="169"/>
      <c r="DM217" s="132"/>
      <c r="DN217" s="4"/>
      <c r="DO217" s="155"/>
      <c r="DP217" s="78"/>
      <c r="DQ217" s="132"/>
      <c r="DR217" s="79"/>
      <c r="DS217" s="155"/>
      <c r="DT217" s="78"/>
      <c r="DU217" s="132"/>
      <c r="DV217" s="79"/>
      <c r="DW217" s="155"/>
      <c r="DX217" s="78"/>
      <c r="DY217" s="132"/>
      <c r="DZ217" s="79"/>
      <c r="EA217" s="155"/>
      <c r="EB217" s="78"/>
      <c r="EC217" s="132"/>
      <c r="ED217" s="4"/>
      <c r="EE217" s="155"/>
      <c r="EF217" s="169"/>
      <c r="EG217" s="132"/>
      <c r="EH217" s="79"/>
      <c r="EI217" s="155"/>
      <c r="EJ217" s="78"/>
      <c r="EK217" s="132"/>
      <c r="EL217" s="79"/>
      <c r="EM217" s="155"/>
      <c r="EN217" s="78"/>
      <c r="EO217" s="132"/>
      <c r="EP217" s="79"/>
      <c r="EQ217" s="155"/>
      <c r="ER217" s="78"/>
      <c r="ES217" s="132"/>
      <c r="ET217" s="4"/>
      <c r="EU217" s="155"/>
      <c r="EV217" s="78"/>
      <c r="EW217" s="132"/>
      <c r="EX217" s="79"/>
      <c r="EY217" s="155"/>
      <c r="EZ217" s="78"/>
      <c r="FA217" s="132"/>
      <c r="FB217" s="79"/>
      <c r="FC217" s="155"/>
      <c r="FD217" s="78"/>
      <c r="FE217" s="132"/>
      <c r="FF217" s="79"/>
      <c r="FG217" s="155"/>
      <c r="FH217" s="78"/>
      <c r="FI217" s="132"/>
      <c r="FJ217" s="4"/>
      <c r="FK217" s="155"/>
      <c r="FL217" s="169"/>
      <c r="FM217" s="132"/>
      <c r="FN217" s="79"/>
      <c r="FO217" s="155"/>
      <c r="FP217" s="78"/>
      <c r="FQ217" s="132"/>
      <c r="FR217" s="79"/>
      <c r="FS217" s="155"/>
      <c r="FT217" s="80"/>
      <c r="FU217" s="157"/>
      <c r="FV217" s="79"/>
      <c r="FW217" s="155"/>
      <c r="FX217" s="78"/>
      <c r="FY217" s="132"/>
      <c r="FZ217" s="79"/>
      <c r="GA217" s="155"/>
      <c r="GB217" s="78"/>
      <c r="GC217" s="132"/>
      <c r="GD217" s="4"/>
      <c r="GE217" s="155"/>
      <c r="GF217" s="169"/>
      <c r="GG217" s="132"/>
      <c r="GH217" s="79"/>
      <c r="GI217" s="155"/>
      <c r="GJ217" s="78"/>
      <c r="GK217" s="132"/>
      <c r="GL217" s="79"/>
      <c r="GM217" s="155"/>
      <c r="GN217" s="78"/>
      <c r="GO217" s="132"/>
      <c r="GP217" s="79"/>
      <c r="GQ217" s="155"/>
      <c r="GR217" s="78"/>
    </row>
    <row r="218" spans="1:200" ht="15.75" x14ac:dyDescent="0.25">
      <c r="A218">
        <f t="shared" si="774"/>
        <v>1</v>
      </c>
      <c r="B218">
        <f t="shared" si="775"/>
        <v>1900</v>
      </c>
      <c r="C218" s="71"/>
      <c r="D218" s="78"/>
      <c r="E218" s="132"/>
      <c r="F218" s="4"/>
      <c r="G218" s="155"/>
      <c r="H218" s="169"/>
      <c r="I218" s="132"/>
      <c r="J218" s="79"/>
      <c r="K218" s="155"/>
      <c r="L218" s="169"/>
      <c r="M218" s="132"/>
      <c r="N218" s="79"/>
      <c r="O218" s="155"/>
      <c r="P218" s="169"/>
      <c r="Q218" s="132"/>
      <c r="R218" s="79"/>
      <c r="S218" s="155"/>
      <c r="T218" s="169"/>
      <c r="U218" s="132"/>
      <c r="V218" s="4"/>
      <c r="W218" s="155"/>
      <c r="X218" s="169"/>
      <c r="Y218" s="132"/>
      <c r="Z218" s="79"/>
      <c r="AA218" s="155"/>
      <c r="AB218" s="169"/>
      <c r="AC218" s="132"/>
      <c r="AD218" s="79"/>
      <c r="AE218" s="155"/>
      <c r="AF218" s="169"/>
      <c r="AG218" s="132"/>
      <c r="AH218" s="79"/>
      <c r="AI218" s="155"/>
      <c r="AJ218" s="169"/>
      <c r="AK218" s="1"/>
      <c r="AL218" s="4"/>
      <c r="AM218" s="155"/>
      <c r="AN218" s="169"/>
      <c r="AO218" s="132"/>
      <c r="AP218" s="79"/>
      <c r="AQ218" s="155"/>
      <c r="AR218" s="169"/>
      <c r="AS218" s="132"/>
      <c r="AT218" s="79"/>
      <c r="AU218" s="155"/>
      <c r="AV218" s="169"/>
      <c r="AW218" s="132"/>
      <c r="AX218" s="79"/>
      <c r="AY218" s="155"/>
      <c r="AZ218" s="169"/>
      <c r="BA218" s="132"/>
      <c r="BB218" s="4"/>
      <c r="BC218" s="155"/>
      <c r="BD218" s="169"/>
      <c r="BE218" s="132"/>
      <c r="BF218" s="79"/>
      <c r="BG218" s="155"/>
      <c r="BH218" s="169"/>
      <c r="BI218" s="132"/>
      <c r="BJ218" s="79"/>
      <c r="BK218" s="155"/>
      <c r="BL218" s="169"/>
      <c r="BM218" s="132"/>
      <c r="BN218" s="79"/>
      <c r="BO218" s="155"/>
      <c r="BP218" s="78"/>
      <c r="BQ218" s="132"/>
      <c r="BR218" s="4"/>
      <c r="BS218" s="155"/>
      <c r="BT218" s="78"/>
      <c r="BU218" s="132"/>
      <c r="BV218" s="79"/>
      <c r="BW218" s="155"/>
      <c r="BX218" s="78"/>
      <c r="BY218" s="132"/>
      <c r="BZ218" s="79"/>
      <c r="CA218" s="155"/>
      <c r="CB218" s="78"/>
      <c r="CC218" s="132"/>
      <c r="CD218" s="79"/>
      <c r="CE218" s="155"/>
      <c r="CF218" s="78"/>
      <c r="CG218" s="132"/>
      <c r="CH218" s="4"/>
      <c r="CI218" s="155"/>
      <c r="CJ218" s="78"/>
      <c r="CK218" s="132"/>
      <c r="CL218" s="79"/>
      <c r="CM218" s="155"/>
      <c r="CN218" s="78"/>
      <c r="CO218" s="132"/>
      <c r="CP218" s="79"/>
      <c r="CQ218" s="155"/>
      <c r="CR218" s="78"/>
      <c r="CS218" s="132"/>
      <c r="CT218" s="79"/>
      <c r="CU218" s="155"/>
      <c r="CV218" s="169"/>
      <c r="CW218" s="132"/>
      <c r="CX218" s="4"/>
      <c r="CY218" s="155"/>
      <c r="CZ218" s="169"/>
      <c r="DA218" s="132"/>
      <c r="DB218" s="79"/>
      <c r="DC218" s="155"/>
      <c r="DD218" s="78"/>
      <c r="DE218" s="132"/>
      <c r="DF218" s="79"/>
      <c r="DG218" s="155"/>
      <c r="DH218" s="78"/>
      <c r="DI218" s="132"/>
      <c r="DJ218" s="79"/>
      <c r="DK218" s="155"/>
      <c r="DL218" s="169"/>
      <c r="DM218" s="132"/>
      <c r="DN218" s="4"/>
      <c r="DO218" s="155"/>
      <c r="DP218" s="78"/>
      <c r="DQ218" s="132"/>
      <c r="DR218" s="79"/>
      <c r="DS218" s="155"/>
      <c r="DT218" s="78"/>
      <c r="DU218" s="132"/>
      <c r="DV218" s="79"/>
      <c r="DW218" s="155"/>
      <c r="DX218" s="78"/>
      <c r="DY218" s="132"/>
      <c r="DZ218" s="79"/>
      <c r="EA218" s="155"/>
      <c r="EB218" s="78"/>
      <c r="EC218" s="132"/>
      <c r="ED218" s="4"/>
      <c r="EE218" s="155"/>
      <c r="EF218" s="169"/>
      <c r="EG218" s="132"/>
      <c r="EH218" s="79"/>
      <c r="EI218" s="155"/>
      <c r="EJ218" s="78"/>
      <c r="EK218" s="132"/>
      <c r="EL218" s="79"/>
      <c r="EM218" s="155"/>
      <c r="EN218" s="78"/>
      <c r="EO218" s="132"/>
      <c r="EP218" s="79"/>
      <c r="EQ218" s="155"/>
      <c r="ER218" s="78"/>
      <c r="ES218" s="132"/>
      <c r="ET218" s="4"/>
      <c r="EU218" s="155"/>
      <c r="EV218" s="78"/>
      <c r="EW218" s="132"/>
      <c r="EX218" s="79"/>
      <c r="EY218" s="155"/>
      <c r="EZ218" s="78"/>
      <c r="FA218" s="132"/>
      <c r="FB218" s="79"/>
      <c r="FC218" s="155"/>
      <c r="FD218" s="78"/>
      <c r="FE218" s="132"/>
      <c r="FF218" s="79"/>
      <c r="FG218" s="155"/>
      <c r="FH218" s="78"/>
      <c r="FI218" s="132"/>
      <c r="FJ218" s="4"/>
      <c r="FK218" s="155"/>
      <c r="FL218" s="169"/>
      <c r="FM218" s="132"/>
      <c r="FN218" s="79"/>
      <c r="FO218" s="155"/>
      <c r="FP218" s="78"/>
      <c r="FQ218" s="132"/>
      <c r="FR218" s="79"/>
      <c r="FS218" s="155"/>
      <c r="FT218" s="78"/>
      <c r="FU218" s="132"/>
      <c r="FV218" s="79"/>
      <c r="FW218" s="155"/>
      <c r="FX218" s="78"/>
      <c r="FY218" s="132"/>
      <c r="FZ218" s="79"/>
      <c r="GA218" s="155"/>
      <c r="GB218" s="78"/>
      <c r="GC218" s="132"/>
      <c r="GD218" s="4"/>
      <c r="GE218" s="155"/>
      <c r="GF218" s="169"/>
      <c r="GG218" s="132"/>
      <c r="GH218" s="79"/>
      <c r="GI218" s="155"/>
      <c r="GJ218" s="78"/>
      <c r="GK218" s="132"/>
      <c r="GL218" s="79"/>
      <c r="GM218" s="155"/>
      <c r="GN218" s="78"/>
      <c r="GO218" s="132"/>
      <c r="GP218" s="79"/>
      <c r="GQ218" s="155"/>
      <c r="GR218" s="78"/>
    </row>
    <row r="219" spans="1:200" ht="15.75" x14ac:dyDescent="0.25">
      <c r="A219">
        <f t="shared" si="774"/>
        <v>1</v>
      </c>
      <c r="B219">
        <f t="shared" si="775"/>
        <v>1900</v>
      </c>
      <c r="C219" s="71"/>
      <c r="D219" s="78"/>
      <c r="E219" s="132"/>
      <c r="F219" s="4"/>
      <c r="G219" s="155"/>
      <c r="H219" s="169"/>
      <c r="I219" s="132"/>
      <c r="J219" s="79"/>
      <c r="K219" s="155"/>
      <c r="L219" s="169"/>
      <c r="M219" s="132"/>
      <c r="N219" s="79"/>
      <c r="O219" s="155"/>
      <c r="P219" s="169"/>
      <c r="Q219" s="132"/>
      <c r="R219" s="79"/>
      <c r="S219" s="155"/>
      <c r="T219" s="169"/>
      <c r="U219" s="132"/>
      <c r="V219" s="4"/>
      <c r="W219" s="155"/>
      <c r="X219" s="169"/>
      <c r="Y219" s="132"/>
      <c r="Z219" s="79"/>
      <c r="AA219" s="155"/>
      <c r="AB219" s="169"/>
      <c r="AC219" s="132"/>
      <c r="AD219" s="79"/>
      <c r="AE219" s="155"/>
      <c r="AF219" s="169"/>
      <c r="AG219" s="132"/>
      <c r="AH219" s="79"/>
      <c r="AI219" s="155"/>
      <c r="AJ219" s="169"/>
      <c r="AK219" s="1"/>
      <c r="AL219" s="4"/>
      <c r="AM219" s="155"/>
      <c r="AN219" s="169"/>
      <c r="AO219" s="132"/>
      <c r="AP219" s="79"/>
      <c r="AQ219" s="155"/>
      <c r="AR219" s="169"/>
      <c r="AS219" s="132"/>
      <c r="AT219" s="79"/>
      <c r="AU219" s="155"/>
      <c r="AV219" s="169"/>
      <c r="AW219" s="132"/>
      <c r="AX219" s="79"/>
      <c r="AY219" s="155"/>
      <c r="AZ219" s="169"/>
      <c r="BA219" s="132"/>
      <c r="BB219" s="4"/>
      <c r="BC219" s="155"/>
      <c r="BD219" s="169"/>
      <c r="BE219" s="132"/>
      <c r="BF219" s="79"/>
      <c r="BG219" s="155"/>
      <c r="BH219" s="169"/>
      <c r="BI219" s="132"/>
      <c r="BJ219" s="79"/>
      <c r="BK219" s="155"/>
      <c r="BL219" s="169"/>
      <c r="BM219" s="132"/>
      <c r="BN219" s="79"/>
      <c r="BO219" s="155"/>
      <c r="BP219" s="78"/>
      <c r="BQ219" s="132"/>
      <c r="BR219" s="4"/>
      <c r="BS219" s="155"/>
      <c r="BT219" s="78"/>
      <c r="BU219" s="132"/>
      <c r="BV219" s="79"/>
      <c r="BW219" s="155"/>
      <c r="BX219" s="78"/>
      <c r="BY219" s="132"/>
      <c r="BZ219" s="79"/>
      <c r="CA219" s="155"/>
      <c r="CB219" s="78"/>
      <c r="CC219" s="132"/>
      <c r="CD219" s="79"/>
      <c r="CE219" s="155"/>
      <c r="CF219" s="78"/>
      <c r="CG219" s="132"/>
      <c r="CH219" s="4"/>
      <c r="CI219" s="155"/>
      <c r="CJ219" s="78"/>
      <c r="CK219" s="132"/>
      <c r="CL219" s="79"/>
      <c r="CM219" s="155"/>
      <c r="CN219" s="78"/>
      <c r="CO219" s="132"/>
      <c r="CP219" s="79"/>
      <c r="CQ219" s="155"/>
      <c r="CR219" s="78"/>
      <c r="CS219" s="132"/>
      <c r="CT219" s="79"/>
      <c r="CU219" s="155"/>
      <c r="CV219" s="169"/>
      <c r="CW219" s="132"/>
      <c r="CX219" s="4"/>
      <c r="CY219" s="155"/>
      <c r="CZ219" s="169"/>
      <c r="DA219" s="132"/>
      <c r="DB219" s="79"/>
      <c r="DC219" s="155"/>
      <c r="DD219" s="78"/>
      <c r="DE219" s="132"/>
      <c r="DF219" s="79"/>
      <c r="DG219" s="155"/>
      <c r="DH219" s="78"/>
      <c r="DI219" s="132"/>
      <c r="DJ219" s="79"/>
      <c r="DK219" s="155"/>
      <c r="DL219" s="169"/>
      <c r="DM219" s="132"/>
      <c r="DN219" s="4"/>
      <c r="DO219" s="155"/>
      <c r="DP219" s="78"/>
      <c r="DQ219" s="132"/>
      <c r="DR219" s="79"/>
      <c r="DS219" s="155"/>
      <c r="DT219" s="78"/>
      <c r="DU219" s="132"/>
      <c r="DV219" s="79"/>
      <c r="DW219" s="155"/>
      <c r="DX219" s="78"/>
      <c r="DY219" s="132"/>
      <c r="DZ219" s="79"/>
      <c r="EA219" s="155"/>
      <c r="EB219" s="78"/>
      <c r="EC219" s="132"/>
      <c r="ED219" s="4"/>
      <c r="EE219" s="155"/>
      <c r="EF219" s="169"/>
      <c r="EG219" s="132"/>
      <c r="EH219" s="79"/>
      <c r="EI219" s="155"/>
      <c r="EJ219" s="78"/>
      <c r="EK219" s="132"/>
      <c r="EL219" s="79"/>
      <c r="EM219" s="155"/>
      <c r="EN219" s="78"/>
      <c r="EO219" s="132"/>
      <c r="EP219" s="79"/>
      <c r="EQ219" s="155"/>
      <c r="ER219" s="78"/>
      <c r="ES219" s="132"/>
      <c r="ET219" s="4"/>
      <c r="EU219" s="155"/>
      <c r="EV219" s="78"/>
      <c r="EW219" s="132"/>
      <c r="EX219" s="79"/>
      <c r="EY219" s="155"/>
      <c r="EZ219" s="78"/>
      <c r="FA219" s="132"/>
      <c r="FB219" s="79"/>
      <c r="FC219" s="155"/>
      <c r="FD219" s="78"/>
      <c r="FE219" s="132"/>
      <c r="FF219" s="79"/>
      <c r="FG219" s="155"/>
      <c r="FH219" s="78"/>
      <c r="FI219" s="132"/>
      <c r="FJ219" s="4"/>
      <c r="FK219" s="155"/>
      <c r="FL219" s="169"/>
      <c r="FM219" s="132"/>
      <c r="FN219" s="79"/>
      <c r="FO219" s="155"/>
      <c r="FP219" s="78"/>
      <c r="FQ219" s="132"/>
      <c r="FR219" s="79"/>
      <c r="FS219" s="155"/>
      <c r="FT219" s="78"/>
      <c r="FU219" s="132"/>
      <c r="FV219" s="79"/>
      <c r="FW219" s="155"/>
      <c r="FX219" s="78"/>
      <c r="FY219" s="132"/>
      <c r="FZ219" s="79"/>
      <c r="GA219" s="155"/>
      <c r="GB219" s="78"/>
      <c r="GC219" s="132"/>
      <c r="GD219" s="4"/>
      <c r="GE219" s="155"/>
      <c r="GF219" s="169"/>
      <c r="GG219" s="132"/>
      <c r="GH219" s="79"/>
      <c r="GI219" s="155"/>
      <c r="GJ219" s="78"/>
      <c r="GK219" s="132"/>
      <c r="GL219" s="79"/>
      <c r="GM219" s="155"/>
      <c r="GN219" s="78"/>
      <c r="GO219" s="132"/>
      <c r="GP219" s="79"/>
      <c r="GQ219" s="155"/>
      <c r="GR219" s="78"/>
    </row>
    <row r="220" spans="1:200" ht="15.75" x14ac:dyDescent="0.25">
      <c r="A220">
        <f t="shared" si="774"/>
        <v>1</v>
      </c>
      <c r="B220">
        <f t="shared" si="775"/>
        <v>1900</v>
      </c>
      <c r="C220" s="71"/>
      <c r="D220" s="78"/>
      <c r="E220" s="132"/>
      <c r="F220" s="4"/>
      <c r="G220" s="155"/>
      <c r="H220" s="169"/>
      <c r="I220" s="132"/>
      <c r="J220" s="79"/>
      <c r="K220" s="155"/>
      <c r="L220" s="169"/>
      <c r="M220" s="132"/>
      <c r="N220" s="79"/>
      <c r="O220" s="155"/>
      <c r="P220" s="169"/>
      <c r="Q220" s="132"/>
      <c r="R220" s="79"/>
      <c r="S220" s="155"/>
      <c r="T220" s="169"/>
      <c r="U220" s="132"/>
      <c r="V220" s="4"/>
      <c r="W220" s="155"/>
      <c r="X220" s="169"/>
      <c r="Y220" s="132"/>
      <c r="Z220" s="79"/>
      <c r="AA220" s="155"/>
      <c r="AB220" s="169"/>
      <c r="AC220" s="132"/>
      <c r="AD220" s="79"/>
      <c r="AE220" s="155"/>
      <c r="AF220" s="169"/>
      <c r="AG220" s="132"/>
      <c r="AH220" s="79"/>
      <c r="AI220" s="155"/>
      <c r="AJ220" s="169"/>
      <c r="AK220" s="1"/>
      <c r="AL220" s="4"/>
      <c r="AM220" s="155"/>
      <c r="AN220" s="169"/>
      <c r="AO220" s="132"/>
      <c r="AP220" s="79"/>
      <c r="AQ220" s="155"/>
      <c r="AR220" s="169"/>
      <c r="AS220" s="132"/>
      <c r="AT220" s="79"/>
      <c r="AU220" s="155"/>
      <c r="AV220" s="169"/>
      <c r="AW220" s="132"/>
      <c r="AX220" s="79"/>
      <c r="AY220" s="155"/>
      <c r="AZ220" s="169"/>
      <c r="BA220" s="132"/>
      <c r="BB220" s="4"/>
      <c r="BC220" s="155"/>
      <c r="BD220" s="169"/>
      <c r="BE220" s="132"/>
      <c r="BF220" s="79"/>
      <c r="BG220" s="155"/>
      <c r="BH220" s="169"/>
      <c r="BI220" s="132"/>
      <c r="BJ220" s="79"/>
      <c r="BK220" s="155"/>
      <c r="BL220" s="169"/>
      <c r="BM220" s="132"/>
      <c r="BN220" s="79"/>
      <c r="BO220" s="155"/>
      <c r="BP220" s="78"/>
      <c r="BQ220" s="132"/>
      <c r="BR220" s="4"/>
      <c r="BS220" s="155"/>
      <c r="BT220" s="78"/>
      <c r="BU220" s="132"/>
      <c r="BV220" s="79"/>
      <c r="BW220" s="155"/>
      <c r="BX220" s="78"/>
      <c r="BY220" s="132"/>
      <c r="BZ220" s="79"/>
      <c r="CA220" s="155"/>
      <c r="CB220" s="78"/>
      <c r="CC220" s="132"/>
      <c r="CD220" s="79"/>
      <c r="CE220" s="155"/>
      <c r="CF220" s="78"/>
      <c r="CG220" s="132"/>
      <c r="CH220" s="4"/>
      <c r="CI220" s="155"/>
      <c r="CJ220" s="78"/>
      <c r="CK220" s="132"/>
      <c r="CL220" s="79"/>
      <c r="CM220" s="155"/>
      <c r="CN220" s="78"/>
      <c r="CO220" s="132"/>
      <c r="CP220" s="79"/>
      <c r="CQ220" s="155"/>
      <c r="CR220" s="78"/>
      <c r="CS220" s="132"/>
      <c r="CT220" s="79"/>
      <c r="CU220" s="155"/>
      <c r="CV220" s="169"/>
      <c r="CW220" s="132"/>
      <c r="CX220" s="4"/>
      <c r="CY220" s="155"/>
      <c r="CZ220" s="169"/>
      <c r="DA220" s="132"/>
      <c r="DB220" s="79"/>
      <c r="DC220" s="155"/>
      <c r="DD220" s="78"/>
      <c r="DE220" s="132"/>
      <c r="DF220" s="79"/>
      <c r="DG220" s="155"/>
      <c r="DH220" s="78"/>
      <c r="DI220" s="132"/>
      <c r="DJ220" s="79"/>
      <c r="DK220" s="155"/>
      <c r="DL220" s="169"/>
      <c r="DM220" s="132"/>
      <c r="DN220" s="4"/>
      <c r="DO220" s="155"/>
      <c r="DP220" s="78"/>
      <c r="DQ220" s="132"/>
      <c r="DR220" s="79"/>
      <c r="DS220" s="155"/>
      <c r="DT220" s="78"/>
      <c r="DU220" s="132"/>
      <c r="DV220" s="79"/>
      <c r="DW220" s="155"/>
      <c r="DX220" s="78"/>
      <c r="DY220" s="132"/>
      <c r="DZ220" s="79"/>
      <c r="EA220" s="155"/>
      <c r="EB220" s="78"/>
      <c r="EC220" s="132"/>
      <c r="ED220" s="4"/>
      <c r="EE220" s="155"/>
      <c r="EF220" s="169"/>
      <c r="EG220" s="132"/>
      <c r="EH220" s="79"/>
      <c r="EI220" s="155"/>
      <c r="EJ220" s="78"/>
      <c r="EK220" s="132"/>
      <c r="EL220" s="79"/>
      <c r="EM220" s="155"/>
      <c r="EN220" s="78"/>
      <c r="EO220" s="132"/>
      <c r="EP220" s="79"/>
      <c r="EQ220" s="155"/>
      <c r="ER220" s="78"/>
      <c r="ES220" s="132"/>
      <c r="ET220" s="4"/>
      <c r="EU220" s="155"/>
      <c r="EV220" s="78"/>
      <c r="EW220" s="132"/>
      <c r="EX220" s="79"/>
      <c r="EY220" s="155"/>
      <c r="EZ220" s="78"/>
      <c r="FA220" s="132"/>
      <c r="FB220" s="79"/>
      <c r="FC220" s="155"/>
      <c r="FD220" s="78"/>
      <c r="FE220" s="132"/>
      <c r="FF220" s="79"/>
      <c r="FG220" s="155"/>
      <c r="FH220" s="78"/>
      <c r="FI220" s="132"/>
      <c r="FJ220" s="4"/>
      <c r="FK220" s="155"/>
      <c r="FL220" s="169"/>
      <c r="FM220" s="132"/>
      <c r="FN220" s="79"/>
      <c r="FO220" s="155"/>
      <c r="FP220" s="78"/>
      <c r="FQ220" s="132"/>
      <c r="FR220" s="79"/>
      <c r="FS220" s="155"/>
      <c r="FT220" s="80"/>
      <c r="FU220" s="157"/>
      <c r="FV220" s="79"/>
      <c r="FW220" s="155"/>
      <c r="FX220" s="78"/>
      <c r="FY220" s="132"/>
      <c r="FZ220" s="79"/>
      <c r="GA220" s="155"/>
      <c r="GB220" s="78"/>
      <c r="GC220" s="132"/>
      <c r="GD220" s="4"/>
      <c r="GE220" s="155"/>
      <c r="GF220" s="169"/>
      <c r="GG220" s="132"/>
      <c r="GH220" s="79"/>
      <c r="GI220" s="155"/>
      <c r="GJ220" s="78"/>
      <c r="GK220" s="132"/>
      <c r="GL220" s="79"/>
      <c r="GM220" s="155"/>
      <c r="GN220" s="78"/>
      <c r="GO220" s="132"/>
      <c r="GP220" s="79"/>
      <c r="GQ220" s="155"/>
      <c r="GR220" s="78"/>
    </row>
    <row r="221" spans="1:200" ht="15.75" x14ac:dyDescent="0.25">
      <c r="A221">
        <f t="shared" si="774"/>
        <v>1</v>
      </c>
      <c r="B221">
        <f t="shared" si="775"/>
        <v>1900</v>
      </c>
      <c r="C221" s="71"/>
      <c r="D221" s="78"/>
      <c r="E221" s="132"/>
      <c r="F221" s="4"/>
      <c r="G221" s="155"/>
      <c r="H221" s="169"/>
      <c r="I221" s="132"/>
      <c r="J221" s="79"/>
      <c r="K221" s="155"/>
      <c r="L221" s="169"/>
      <c r="M221" s="132"/>
      <c r="N221" s="79"/>
      <c r="O221" s="155"/>
      <c r="P221" s="169"/>
      <c r="Q221" s="132"/>
      <c r="R221" s="79"/>
      <c r="S221" s="155"/>
      <c r="T221" s="169"/>
      <c r="U221" s="132"/>
      <c r="V221" s="4"/>
      <c r="W221" s="155"/>
      <c r="X221" s="169"/>
      <c r="Y221" s="132"/>
      <c r="Z221" s="79"/>
      <c r="AA221" s="155"/>
      <c r="AB221" s="169"/>
      <c r="AC221" s="132"/>
      <c r="AD221" s="79"/>
      <c r="AE221" s="155"/>
      <c r="AF221" s="169"/>
      <c r="AG221" s="132"/>
      <c r="AH221" s="79"/>
      <c r="AI221" s="155"/>
      <c r="AJ221" s="169"/>
      <c r="AK221" s="1"/>
      <c r="AL221" s="4"/>
      <c r="AM221" s="155"/>
      <c r="AN221" s="169"/>
      <c r="AO221" s="132"/>
      <c r="AP221" s="79"/>
      <c r="AQ221" s="155"/>
      <c r="AR221" s="169"/>
      <c r="AS221" s="132"/>
      <c r="AT221" s="79"/>
      <c r="AU221" s="155"/>
      <c r="AV221" s="169"/>
      <c r="AW221" s="132"/>
      <c r="AX221" s="79"/>
      <c r="AY221" s="155"/>
      <c r="AZ221" s="169"/>
      <c r="BA221" s="132"/>
      <c r="BB221" s="4"/>
      <c r="BC221" s="155"/>
      <c r="BD221" s="169"/>
      <c r="BE221" s="132"/>
      <c r="BF221" s="79"/>
      <c r="BG221" s="155"/>
      <c r="BH221" s="169"/>
      <c r="BI221" s="132"/>
      <c r="BJ221" s="79"/>
      <c r="BK221" s="155"/>
      <c r="BL221" s="169"/>
      <c r="BM221" s="132"/>
      <c r="BN221" s="79"/>
      <c r="BO221" s="155"/>
      <c r="BP221" s="78"/>
      <c r="BQ221" s="132"/>
      <c r="BR221" s="4"/>
      <c r="BS221" s="155"/>
      <c r="BT221" s="78"/>
      <c r="BU221" s="132"/>
      <c r="BV221" s="79"/>
      <c r="BW221" s="155"/>
      <c r="BX221" s="78"/>
      <c r="BY221" s="132"/>
      <c r="BZ221" s="79"/>
      <c r="CA221" s="155"/>
      <c r="CB221" s="78"/>
      <c r="CC221" s="132"/>
      <c r="CD221" s="79"/>
      <c r="CE221" s="155"/>
      <c r="CF221" s="78"/>
      <c r="CG221" s="132"/>
      <c r="CH221" s="4"/>
      <c r="CI221" s="155"/>
      <c r="CJ221" s="78"/>
      <c r="CK221" s="132"/>
      <c r="CL221" s="79"/>
      <c r="CM221" s="155"/>
      <c r="CN221" s="78"/>
      <c r="CO221" s="132"/>
      <c r="CP221" s="79"/>
      <c r="CQ221" s="155"/>
      <c r="CR221" s="78"/>
      <c r="CS221" s="132"/>
      <c r="CT221" s="79"/>
      <c r="CU221" s="155"/>
      <c r="CV221" s="169"/>
      <c r="CW221" s="132"/>
      <c r="CX221" s="4"/>
      <c r="CY221" s="155"/>
      <c r="CZ221" s="169"/>
      <c r="DA221" s="132"/>
      <c r="DB221" s="79"/>
      <c r="DC221" s="155"/>
      <c r="DD221" s="78"/>
      <c r="DE221" s="132"/>
      <c r="DF221" s="79"/>
      <c r="DG221" s="155"/>
      <c r="DH221" s="78"/>
      <c r="DI221" s="132"/>
      <c r="DJ221" s="79"/>
      <c r="DK221" s="155"/>
      <c r="DL221" s="169"/>
      <c r="DM221" s="132"/>
      <c r="DN221" s="4"/>
      <c r="DO221" s="155"/>
      <c r="DP221" s="78"/>
      <c r="DQ221" s="132"/>
      <c r="DR221" s="79"/>
      <c r="DS221" s="155"/>
      <c r="DT221" s="78"/>
      <c r="DU221" s="132"/>
      <c r="DV221" s="79"/>
      <c r="DW221" s="155"/>
      <c r="DX221" s="78"/>
      <c r="DY221" s="132"/>
      <c r="DZ221" s="79"/>
      <c r="EA221" s="155"/>
      <c r="EB221" s="78"/>
      <c r="EC221" s="132"/>
      <c r="ED221" s="4"/>
      <c r="EE221" s="155"/>
      <c r="EF221" s="169"/>
      <c r="EG221" s="132"/>
      <c r="EH221" s="79"/>
      <c r="EI221" s="155"/>
      <c r="EJ221" s="78"/>
      <c r="EK221" s="132"/>
      <c r="EL221" s="79"/>
      <c r="EM221" s="155"/>
      <c r="EN221" s="78"/>
      <c r="EO221" s="132"/>
      <c r="EP221" s="79"/>
      <c r="EQ221" s="155"/>
      <c r="ER221" s="78"/>
      <c r="ES221" s="132"/>
      <c r="ET221" s="4"/>
      <c r="EU221" s="155"/>
      <c r="EV221" s="78"/>
      <c r="EW221" s="132"/>
      <c r="EX221" s="79"/>
      <c r="EY221" s="155"/>
      <c r="EZ221" s="78"/>
      <c r="FA221" s="132"/>
      <c r="FB221" s="79"/>
      <c r="FC221" s="155"/>
      <c r="FD221" s="78"/>
      <c r="FE221" s="132"/>
      <c r="FF221" s="79"/>
      <c r="FG221" s="155"/>
      <c r="FH221" s="78"/>
      <c r="FI221" s="132"/>
      <c r="FJ221" s="4"/>
      <c r="FK221" s="155"/>
      <c r="FL221" s="169"/>
      <c r="FM221" s="132"/>
      <c r="FN221" s="79"/>
      <c r="FO221" s="155"/>
      <c r="FP221" s="78"/>
      <c r="FQ221" s="132"/>
      <c r="FR221" s="79"/>
      <c r="FS221" s="155"/>
      <c r="FT221" s="80"/>
      <c r="FU221" s="157"/>
      <c r="FV221" s="79"/>
      <c r="FW221" s="155"/>
      <c r="FX221" s="78"/>
      <c r="FY221" s="132"/>
      <c r="FZ221" s="79"/>
      <c r="GA221" s="155"/>
      <c r="GB221" s="78"/>
      <c r="GC221" s="132"/>
      <c r="GD221" s="4"/>
      <c r="GE221" s="155"/>
      <c r="GF221" s="169"/>
      <c r="GG221" s="132"/>
      <c r="GH221" s="79"/>
      <c r="GI221" s="155"/>
      <c r="GJ221" s="78"/>
      <c r="GK221" s="132"/>
      <c r="GL221" s="79"/>
      <c r="GM221" s="155"/>
      <c r="GN221" s="78"/>
      <c r="GO221" s="132"/>
      <c r="GP221" s="79"/>
      <c r="GQ221" s="155"/>
      <c r="GR221" s="78"/>
    </row>
    <row r="222" spans="1:200" ht="15.75" x14ac:dyDescent="0.25">
      <c r="A222">
        <f t="shared" si="774"/>
        <v>1</v>
      </c>
      <c r="B222">
        <f t="shared" si="775"/>
        <v>1900</v>
      </c>
      <c r="C222" s="71"/>
      <c r="D222" s="78"/>
      <c r="E222" s="132"/>
      <c r="F222" s="4"/>
      <c r="G222" s="155"/>
      <c r="H222" s="169"/>
      <c r="I222" s="132"/>
      <c r="J222" s="79"/>
      <c r="K222" s="155"/>
      <c r="L222" s="169"/>
      <c r="M222" s="132"/>
      <c r="N222" s="79"/>
      <c r="O222" s="155"/>
      <c r="P222" s="169"/>
      <c r="Q222" s="132"/>
      <c r="R222" s="79"/>
      <c r="S222" s="155"/>
      <c r="T222" s="169"/>
      <c r="U222" s="132"/>
      <c r="V222" s="4"/>
      <c r="W222" s="155"/>
      <c r="X222" s="169"/>
      <c r="Y222" s="132"/>
      <c r="Z222" s="79"/>
      <c r="AA222" s="155"/>
      <c r="AB222" s="169"/>
      <c r="AC222" s="132"/>
      <c r="AD222" s="79"/>
      <c r="AE222" s="155"/>
      <c r="AF222" s="169"/>
      <c r="AG222" s="132"/>
      <c r="AH222" s="79"/>
      <c r="AI222" s="155"/>
      <c r="AJ222" s="169"/>
      <c r="AK222" s="1"/>
      <c r="AL222" s="4"/>
      <c r="AM222" s="155"/>
      <c r="AN222" s="169"/>
      <c r="AO222" s="132"/>
      <c r="AP222" s="79"/>
      <c r="AQ222" s="155"/>
      <c r="AR222" s="169"/>
      <c r="AS222" s="132"/>
      <c r="AT222" s="79"/>
      <c r="AU222" s="155"/>
      <c r="AV222" s="169"/>
      <c r="AW222" s="132"/>
      <c r="AX222" s="79"/>
      <c r="AY222" s="155"/>
      <c r="AZ222" s="169"/>
      <c r="BA222" s="132"/>
      <c r="BB222" s="4"/>
      <c r="BC222" s="155"/>
      <c r="BD222" s="169"/>
      <c r="BE222" s="132"/>
      <c r="BF222" s="79"/>
      <c r="BG222" s="155"/>
      <c r="BH222" s="169"/>
      <c r="BI222" s="132"/>
      <c r="BJ222" s="79"/>
      <c r="BK222" s="155"/>
      <c r="BL222" s="169"/>
      <c r="BM222" s="132"/>
      <c r="BN222" s="79"/>
      <c r="BO222" s="155"/>
      <c r="BP222" s="78"/>
      <c r="BQ222" s="132"/>
      <c r="BR222" s="4"/>
      <c r="BS222" s="155"/>
      <c r="BT222" s="78"/>
      <c r="BU222" s="132"/>
      <c r="BV222" s="79"/>
      <c r="BW222" s="155"/>
      <c r="BX222" s="78"/>
      <c r="BY222" s="132"/>
      <c r="BZ222" s="79"/>
      <c r="CA222" s="155"/>
      <c r="CB222" s="78"/>
      <c r="CC222" s="132"/>
      <c r="CD222" s="79"/>
      <c r="CE222" s="155"/>
      <c r="CF222" s="78"/>
      <c r="CG222" s="132"/>
      <c r="CH222" s="4"/>
      <c r="CI222" s="155"/>
      <c r="CJ222" s="78"/>
      <c r="CK222" s="132"/>
      <c r="CL222" s="79"/>
      <c r="CM222" s="155"/>
      <c r="CN222" s="78"/>
      <c r="CO222" s="132"/>
      <c r="CP222" s="79"/>
      <c r="CQ222" s="155"/>
      <c r="CR222" s="78"/>
      <c r="CS222" s="132"/>
      <c r="CT222" s="79"/>
      <c r="CU222" s="155"/>
      <c r="CV222" s="169"/>
      <c r="CW222" s="132"/>
      <c r="CX222" s="4"/>
      <c r="CY222" s="155"/>
      <c r="CZ222" s="169"/>
      <c r="DA222" s="132"/>
      <c r="DB222" s="79"/>
      <c r="DC222" s="155"/>
      <c r="DD222" s="78"/>
      <c r="DE222" s="132"/>
      <c r="DF222" s="79"/>
      <c r="DG222" s="155"/>
      <c r="DH222" s="78"/>
      <c r="DI222" s="132"/>
      <c r="DJ222" s="79"/>
      <c r="DK222" s="155"/>
      <c r="DL222" s="169"/>
      <c r="DM222" s="132"/>
      <c r="DN222" s="4"/>
      <c r="DO222" s="155"/>
      <c r="DP222" s="78"/>
      <c r="DQ222" s="132"/>
      <c r="DR222" s="79"/>
      <c r="DS222" s="155"/>
      <c r="DT222" s="78"/>
      <c r="DU222" s="132"/>
      <c r="DV222" s="79"/>
      <c r="DW222" s="155"/>
      <c r="DX222" s="78"/>
      <c r="DY222" s="132"/>
      <c r="DZ222" s="79"/>
      <c r="EA222" s="155"/>
      <c r="EB222" s="78"/>
      <c r="EC222" s="132"/>
      <c r="ED222" s="4"/>
      <c r="EE222" s="155"/>
      <c r="EF222" s="169"/>
      <c r="EG222" s="132"/>
      <c r="EH222" s="79"/>
      <c r="EI222" s="155"/>
      <c r="EJ222" s="78"/>
      <c r="EK222" s="132"/>
      <c r="EL222" s="79"/>
      <c r="EM222" s="155"/>
      <c r="EN222" s="78"/>
      <c r="EO222" s="132"/>
      <c r="EP222" s="79"/>
      <c r="EQ222" s="155"/>
      <c r="ER222" s="78"/>
      <c r="ES222" s="132"/>
      <c r="ET222" s="4"/>
      <c r="EU222" s="155"/>
      <c r="EV222" s="78"/>
      <c r="EW222" s="132"/>
      <c r="EX222" s="79"/>
      <c r="EY222" s="155"/>
      <c r="EZ222" s="78"/>
      <c r="FA222" s="132"/>
      <c r="FB222" s="79"/>
      <c r="FC222" s="155"/>
      <c r="FD222" s="78"/>
      <c r="FE222" s="132"/>
      <c r="FF222" s="79"/>
      <c r="FG222" s="155"/>
      <c r="FH222" s="78"/>
      <c r="FI222" s="132"/>
      <c r="FJ222" s="4"/>
      <c r="FK222" s="155"/>
      <c r="FL222" s="169"/>
      <c r="FM222" s="132"/>
      <c r="FN222" s="79"/>
      <c r="FO222" s="155"/>
      <c r="FP222" s="78"/>
      <c r="FQ222" s="132"/>
      <c r="FR222" s="79"/>
      <c r="FS222" s="155"/>
      <c r="FT222" s="80"/>
      <c r="FU222" s="157"/>
      <c r="FV222" s="79"/>
      <c r="FW222" s="155"/>
      <c r="FX222" s="78"/>
      <c r="FY222" s="132"/>
      <c r="FZ222" s="79"/>
      <c r="GA222" s="155"/>
      <c r="GB222" s="78"/>
      <c r="GC222" s="132"/>
      <c r="GD222" s="4"/>
      <c r="GE222" s="155"/>
      <c r="GF222" s="169"/>
      <c r="GG222" s="132"/>
      <c r="GH222" s="79"/>
      <c r="GI222" s="155"/>
      <c r="GJ222" s="78"/>
      <c r="GK222" s="132"/>
      <c r="GL222" s="79"/>
      <c r="GM222" s="155"/>
      <c r="GN222" s="78"/>
      <c r="GO222" s="132"/>
      <c r="GP222" s="79"/>
      <c r="GQ222" s="155"/>
      <c r="GR222" s="78"/>
    </row>
    <row r="223" spans="1:200" ht="15.75" x14ac:dyDescent="0.25">
      <c r="A223">
        <f t="shared" si="774"/>
        <v>1</v>
      </c>
      <c r="B223">
        <f t="shared" si="775"/>
        <v>1900</v>
      </c>
      <c r="C223" s="71"/>
      <c r="D223" s="78"/>
      <c r="E223" s="132"/>
      <c r="F223" s="4"/>
      <c r="G223" s="155"/>
      <c r="H223" s="169"/>
      <c r="I223" s="132"/>
      <c r="J223" s="79"/>
      <c r="K223" s="155"/>
      <c r="L223" s="169"/>
      <c r="M223" s="132"/>
      <c r="N223" s="79"/>
      <c r="O223" s="155"/>
      <c r="P223" s="169"/>
      <c r="Q223" s="132"/>
      <c r="R223" s="79"/>
      <c r="S223" s="155"/>
      <c r="T223" s="169"/>
      <c r="U223" s="132"/>
      <c r="V223" s="4"/>
      <c r="W223" s="155"/>
      <c r="X223" s="169"/>
      <c r="Y223" s="132"/>
      <c r="Z223" s="79"/>
      <c r="AA223" s="155"/>
      <c r="AB223" s="169"/>
      <c r="AC223" s="132"/>
      <c r="AD223" s="79"/>
      <c r="AE223" s="155"/>
      <c r="AF223" s="169"/>
      <c r="AG223" s="132"/>
      <c r="AH223" s="79"/>
      <c r="AI223" s="155"/>
      <c r="AJ223" s="169"/>
      <c r="AK223" s="1"/>
      <c r="AL223" s="4"/>
      <c r="AM223" s="155"/>
      <c r="AN223" s="169"/>
      <c r="AO223" s="132"/>
      <c r="AP223" s="79"/>
      <c r="AQ223" s="155"/>
      <c r="AR223" s="169"/>
      <c r="AS223" s="132"/>
      <c r="AT223" s="79"/>
      <c r="AU223" s="155"/>
      <c r="AV223" s="169"/>
      <c r="AW223" s="132"/>
      <c r="AX223" s="79"/>
      <c r="AY223" s="155"/>
      <c r="AZ223" s="169"/>
      <c r="BA223" s="132"/>
      <c r="BB223" s="4"/>
      <c r="BC223" s="155"/>
      <c r="BD223" s="169"/>
      <c r="BE223" s="132"/>
      <c r="BF223" s="79"/>
      <c r="BG223" s="155"/>
      <c r="BH223" s="169"/>
      <c r="BI223" s="132"/>
      <c r="BJ223" s="79"/>
      <c r="BK223" s="155"/>
      <c r="BL223" s="169"/>
      <c r="BM223" s="132"/>
      <c r="BN223" s="79"/>
      <c r="BO223" s="155"/>
      <c r="BP223" s="78"/>
      <c r="BQ223" s="132"/>
      <c r="BR223" s="4"/>
      <c r="BS223" s="155"/>
      <c r="BT223" s="78"/>
      <c r="BU223" s="132"/>
      <c r="BV223" s="79"/>
      <c r="BW223" s="155"/>
      <c r="BX223" s="78"/>
      <c r="BY223" s="132"/>
      <c r="BZ223" s="79"/>
      <c r="CA223" s="155"/>
      <c r="CB223" s="78"/>
      <c r="CC223" s="132"/>
      <c r="CD223" s="79"/>
      <c r="CE223" s="155"/>
      <c r="CF223" s="78"/>
      <c r="CG223" s="132"/>
      <c r="CH223" s="4"/>
      <c r="CI223" s="155"/>
      <c r="CJ223" s="78"/>
      <c r="CK223" s="132"/>
      <c r="CL223" s="79"/>
      <c r="CM223" s="155"/>
      <c r="CN223" s="78"/>
      <c r="CO223" s="132"/>
      <c r="CP223" s="79"/>
      <c r="CQ223" s="155"/>
      <c r="CR223" s="78"/>
      <c r="CS223" s="132"/>
      <c r="CT223" s="79"/>
      <c r="CU223" s="155"/>
      <c r="CV223" s="169"/>
      <c r="CW223" s="132"/>
      <c r="CX223" s="4"/>
      <c r="CY223" s="155"/>
      <c r="CZ223" s="169"/>
      <c r="DA223" s="132"/>
      <c r="DB223" s="79"/>
      <c r="DC223" s="155"/>
      <c r="DD223" s="78"/>
      <c r="DE223" s="132"/>
      <c r="DF223" s="79"/>
      <c r="DG223" s="155"/>
      <c r="DH223" s="78"/>
      <c r="DI223" s="132"/>
      <c r="DJ223" s="79"/>
      <c r="DK223" s="155"/>
      <c r="DL223" s="169"/>
      <c r="DM223" s="132"/>
      <c r="DN223" s="4"/>
      <c r="DO223" s="155"/>
      <c r="DP223" s="78"/>
      <c r="DQ223" s="132"/>
      <c r="DR223" s="79"/>
      <c r="DS223" s="155"/>
      <c r="DT223" s="78"/>
      <c r="DU223" s="132"/>
      <c r="DV223" s="79"/>
      <c r="DW223" s="155"/>
      <c r="DX223" s="78"/>
      <c r="DY223" s="132"/>
      <c r="DZ223" s="79"/>
      <c r="EA223" s="155"/>
      <c r="EB223" s="78"/>
      <c r="EC223" s="132"/>
      <c r="ED223" s="4"/>
      <c r="EE223" s="155"/>
      <c r="EF223" s="169"/>
      <c r="EG223" s="132"/>
      <c r="EH223" s="79"/>
      <c r="EI223" s="155"/>
      <c r="EJ223" s="78"/>
      <c r="EK223" s="132"/>
      <c r="EL223" s="79"/>
      <c r="EM223" s="155"/>
      <c r="EN223" s="78"/>
      <c r="EO223" s="132"/>
      <c r="EP223" s="79"/>
      <c r="EQ223" s="155"/>
      <c r="ER223" s="78"/>
      <c r="ES223" s="132"/>
      <c r="ET223" s="4"/>
      <c r="EU223" s="155"/>
      <c r="EV223" s="78"/>
      <c r="EW223" s="132"/>
      <c r="EX223" s="79"/>
      <c r="EY223" s="155"/>
      <c r="EZ223" s="78"/>
      <c r="FA223" s="132"/>
      <c r="FB223" s="79"/>
      <c r="FC223" s="155"/>
      <c r="FD223" s="78"/>
      <c r="FE223" s="132"/>
      <c r="FF223" s="79"/>
      <c r="FG223" s="155"/>
      <c r="FH223" s="78"/>
      <c r="FI223" s="132"/>
      <c r="FJ223" s="4"/>
      <c r="FK223" s="155"/>
      <c r="FL223" s="169"/>
      <c r="FM223" s="132"/>
      <c r="FN223" s="79"/>
      <c r="FO223" s="155"/>
      <c r="FP223" s="78"/>
      <c r="FQ223" s="132"/>
      <c r="FR223" s="79"/>
      <c r="FS223" s="155"/>
      <c r="FT223" s="78"/>
      <c r="FU223" s="132"/>
      <c r="FV223" s="79"/>
      <c r="FW223" s="155"/>
      <c r="FX223" s="78"/>
      <c r="FY223" s="132"/>
      <c r="FZ223" s="79"/>
      <c r="GA223" s="155"/>
      <c r="GB223" s="78"/>
      <c r="GC223" s="132"/>
      <c r="GD223" s="4"/>
      <c r="GE223" s="155"/>
      <c r="GF223" s="169"/>
      <c r="GG223" s="132"/>
      <c r="GH223" s="79"/>
      <c r="GI223" s="155"/>
      <c r="GJ223" s="78"/>
      <c r="GK223" s="132"/>
      <c r="GL223" s="79"/>
      <c r="GM223" s="155"/>
      <c r="GN223" s="78"/>
      <c r="GO223" s="132"/>
      <c r="GP223" s="79"/>
      <c r="GQ223" s="155"/>
      <c r="GR223" s="78"/>
    </row>
    <row r="224" spans="1:200" ht="15.75" x14ac:dyDescent="0.25">
      <c r="A224">
        <f t="shared" si="774"/>
        <v>1</v>
      </c>
      <c r="B224">
        <f t="shared" si="775"/>
        <v>1900</v>
      </c>
      <c r="C224" s="71"/>
      <c r="D224" s="78"/>
      <c r="E224" s="132"/>
      <c r="F224" s="4"/>
      <c r="G224" s="155"/>
      <c r="H224" s="169"/>
      <c r="I224" s="132"/>
      <c r="J224" s="79"/>
      <c r="K224" s="155"/>
      <c r="L224" s="169"/>
      <c r="M224" s="132"/>
      <c r="N224" s="79"/>
      <c r="O224" s="155"/>
      <c r="P224" s="169"/>
      <c r="Q224" s="132"/>
      <c r="R224" s="79"/>
      <c r="S224" s="155"/>
      <c r="T224" s="169"/>
      <c r="U224" s="132"/>
      <c r="V224" s="4"/>
      <c r="W224" s="155"/>
      <c r="X224" s="169"/>
      <c r="Y224" s="132"/>
      <c r="Z224" s="79"/>
      <c r="AA224" s="155"/>
      <c r="AB224" s="169"/>
      <c r="AC224" s="132"/>
      <c r="AD224" s="79"/>
      <c r="AE224" s="155"/>
      <c r="AF224" s="169"/>
      <c r="AG224" s="132"/>
      <c r="AH224" s="79"/>
      <c r="AI224" s="155"/>
      <c r="AJ224" s="169"/>
      <c r="AK224" s="1"/>
      <c r="AL224" s="4"/>
      <c r="AM224" s="155"/>
      <c r="AN224" s="169"/>
      <c r="AO224" s="132"/>
      <c r="AP224" s="79"/>
      <c r="AQ224" s="155"/>
      <c r="AR224" s="169"/>
      <c r="AS224" s="132"/>
      <c r="AT224" s="79"/>
      <c r="AU224" s="155"/>
      <c r="AV224" s="169"/>
      <c r="AW224" s="132"/>
      <c r="AX224" s="79"/>
      <c r="AY224" s="155"/>
      <c r="AZ224" s="169"/>
      <c r="BA224" s="132"/>
      <c r="BB224" s="4"/>
      <c r="BC224" s="155"/>
      <c r="BD224" s="169"/>
      <c r="BE224" s="132"/>
      <c r="BF224" s="79"/>
      <c r="BG224" s="155"/>
      <c r="BH224" s="169"/>
      <c r="BI224" s="132"/>
      <c r="BJ224" s="79"/>
      <c r="BK224" s="155"/>
      <c r="BL224" s="169"/>
      <c r="BM224" s="132"/>
      <c r="BN224" s="79"/>
      <c r="BO224" s="155"/>
      <c r="BP224" s="78"/>
      <c r="BQ224" s="132"/>
      <c r="BR224" s="4"/>
      <c r="BS224" s="155"/>
      <c r="BT224" s="78"/>
      <c r="BU224" s="132"/>
      <c r="BV224" s="79"/>
      <c r="BW224" s="155"/>
      <c r="BX224" s="78"/>
      <c r="BY224" s="132"/>
      <c r="BZ224" s="79"/>
      <c r="CA224" s="155"/>
      <c r="CB224" s="78"/>
      <c r="CC224" s="132"/>
      <c r="CD224" s="79"/>
      <c r="CE224" s="155"/>
      <c r="CF224" s="78"/>
      <c r="CG224" s="132"/>
      <c r="CH224" s="4"/>
      <c r="CI224" s="155"/>
      <c r="CJ224" s="78"/>
      <c r="CK224" s="132"/>
      <c r="CL224" s="79"/>
      <c r="CM224" s="155"/>
      <c r="CN224" s="78"/>
      <c r="CO224" s="132"/>
      <c r="CP224" s="79"/>
      <c r="CQ224" s="155"/>
      <c r="CR224" s="78"/>
      <c r="CS224" s="132"/>
      <c r="CT224" s="79"/>
      <c r="CU224" s="155"/>
      <c r="CV224" s="169"/>
      <c r="CW224" s="132"/>
      <c r="CX224" s="4"/>
      <c r="CY224" s="155"/>
      <c r="CZ224" s="169"/>
      <c r="DA224" s="132"/>
      <c r="DB224" s="79"/>
      <c r="DC224" s="155"/>
      <c r="DD224" s="78"/>
      <c r="DE224" s="132"/>
      <c r="DF224" s="79"/>
      <c r="DG224" s="155"/>
      <c r="DH224" s="78"/>
      <c r="DI224" s="132"/>
      <c r="DJ224" s="79"/>
      <c r="DK224" s="155"/>
      <c r="DL224" s="169"/>
      <c r="DM224" s="132"/>
      <c r="DN224" s="4"/>
      <c r="DO224" s="155"/>
      <c r="DP224" s="78"/>
      <c r="DQ224" s="132"/>
      <c r="DR224" s="79"/>
      <c r="DS224" s="155"/>
      <c r="DT224" s="78"/>
      <c r="DU224" s="132"/>
      <c r="DV224" s="79"/>
      <c r="DW224" s="155"/>
      <c r="DX224" s="78"/>
      <c r="DY224" s="132"/>
      <c r="DZ224" s="79"/>
      <c r="EA224" s="155"/>
      <c r="EB224" s="78"/>
      <c r="EC224" s="132"/>
      <c r="ED224" s="4"/>
      <c r="EE224" s="155"/>
      <c r="EF224" s="169"/>
      <c r="EG224" s="132"/>
      <c r="EH224" s="79"/>
      <c r="EI224" s="155"/>
      <c r="EJ224" s="78"/>
      <c r="EK224" s="132"/>
      <c r="EL224" s="79"/>
      <c r="EM224" s="155"/>
      <c r="EN224" s="78"/>
      <c r="EO224" s="132"/>
      <c r="EP224" s="79"/>
      <c r="EQ224" s="155"/>
      <c r="ER224" s="78"/>
      <c r="ES224" s="132"/>
      <c r="ET224" s="4"/>
      <c r="EU224" s="155"/>
      <c r="EV224" s="78"/>
      <c r="EW224" s="132"/>
      <c r="EX224" s="79"/>
      <c r="EY224" s="155"/>
      <c r="EZ224" s="78"/>
      <c r="FA224" s="132"/>
      <c r="FB224" s="79"/>
      <c r="FC224" s="155"/>
      <c r="FD224" s="78"/>
      <c r="FE224" s="132"/>
      <c r="FF224" s="79"/>
      <c r="FG224" s="155"/>
      <c r="FH224" s="78"/>
      <c r="FI224" s="132"/>
      <c r="FJ224" s="4"/>
      <c r="FK224" s="155"/>
      <c r="FL224" s="169"/>
      <c r="FM224" s="132"/>
      <c r="FN224" s="79"/>
      <c r="FO224" s="155"/>
      <c r="FP224" s="78"/>
      <c r="FQ224" s="132"/>
      <c r="FR224" s="79"/>
      <c r="FS224" s="155"/>
      <c r="FT224" s="78"/>
      <c r="FU224" s="132"/>
      <c r="FV224" s="79"/>
      <c r="FW224" s="155"/>
      <c r="FX224" s="78"/>
      <c r="FY224" s="132"/>
      <c r="FZ224" s="79"/>
      <c r="GA224" s="155"/>
      <c r="GB224" s="78"/>
      <c r="GC224" s="132"/>
      <c r="GD224" s="4"/>
      <c r="GE224" s="155"/>
      <c r="GF224" s="169"/>
      <c r="GG224" s="132"/>
      <c r="GH224" s="79"/>
      <c r="GI224" s="155"/>
      <c r="GJ224" s="78"/>
      <c r="GK224" s="132"/>
      <c r="GL224" s="79"/>
      <c r="GM224" s="155"/>
      <c r="GN224" s="78"/>
      <c r="GO224" s="132"/>
      <c r="GP224" s="79"/>
      <c r="GQ224" s="155"/>
      <c r="GR224" s="78"/>
    </row>
    <row r="225" spans="1:200" ht="15.75" x14ac:dyDescent="0.25">
      <c r="A225">
        <f t="shared" si="774"/>
        <v>1</v>
      </c>
      <c r="B225">
        <f t="shared" si="775"/>
        <v>1900</v>
      </c>
      <c r="C225" s="71"/>
      <c r="D225" s="78"/>
      <c r="E225" s="132"/>
      <c r="F225" s="4"/>
      <c r="G225" s="155"/>
      <c r="H225" s="169"/>
      <c r="I225" s="132"/>
      <c r="J225" s="79"/>
      <c r="K225" s="155"/>
      <c r="L225" s="169"/>
      <c r="M225" s="132"/>
      <c r="N225" s="79"/>
      <c r="O225" s="155"/>
      <c r="P225" s="169"/>
      <c r="Q225" s="132"/>
      <c r="R225" s="79"/>
      <c r="S225" s="155"/>
      <c r="T225" s="169"/>
      <c r="U225" s="132"/>
      <c r="V225" s="4"/>
      <c r="W225" s="155"/>
      <c r="X225" s="169"/>
      <c r="Y225" s="132"/>
      <c r="Z225" s="79"/>
      <c r="AA225" s="155"/>
      <c r="AB225" s="169"/>
      <c r="AC225" s="132"/>
      <c r="AD225" s="79"/>
      <c r="AE225" s="155"/>
      <c r="AF225" s="169"/>
      <c r="AG225" s="132"/>
      <c r="AH225" s="79"/>
      <c r="AI225" s="155"/>
      <c r="AJ225" s="169"/>
      <c r="AK225" s="1"/>
      <c r="AL225" s="4"/>
      <c r="AM225" s="155"/>
      <c r="AN225" s="169"/>
      <c r="AO225" s="132"/>
      <c r="AP225" s="79"/>
      <c r="AQ225" s="155"/>
      <c r="AR225" s="169"/>
      <c r="AS225" s="132"/>
      <c r="AT225" s="79"/>
      <c r="AU225" s="155"/>
      <c r="AV225" s="169"/>
      <c r="AW225" s="132"/>
      <c r="AX225" s="79"/>
      <c r="AY225" s="155"/>
      <c r="AZ225" s="169"/>
      <c r="BA225" s="132"/>
      <c r="BB225" s="4"/>
      <c r="BC225" s="155"/>
      <c r="BD225" s="169"/>
      <c r="BE225" s="132"/>
      <c r="BF225" s="79"/>
      <c r="BG225" s="155"/>
      <c r="BH225" s="169"/>
      <c r="BI225" s="132"/>
      <c r="BJ225" s="79"/>
      <c r="BK225" s="155"/>
      <c r="BL225" s="169"/>
      <c r="BM225" s="132"/>
      <c r="BN225" s="79"/>
      <c r="BO225" s="155"/>
      <c r="BP225" s="78"/>
      <c r="BQ225" s="132"/>
      <c r="BR225" s="4"/>
      <c r="BS225" s="155"/>
      <c r="BT225" s="78"/>
      <c r="BU225" s="132"/>
      <c r="BV225" s="79"/>
      <c r="BW225" s="155"/>
      <c r="BX225" s="78"/>
      <c r="BY225" s="132"/>
      <c r="BZ225" s="79"/>
      <c r="CA225" s="155"/>
      <c r="CB225" s="78"/>
      <c r="CC225" s="132"/>
      <c r="CD225" s="79"/>
      <c r="CE225" s="155"/>
      <c r="CF225" s="78"/>
      <c r="CG225" s="132"/>
      <c r="CH225" s="4"/>
      <c r="CI225" s="155"/>
      <c r="CJ225" s="78"/>
      <c r="CK225" s="132"/>
      <c r="CL225" s="79"/>
      <c r="CM225" s="155"/>
      <c r="CN225" s="78"/>
      <c r="CO225" s="132"/>
      <c r="CP225" s="79"/>
      <c r="CQ225" s="155"/>
      <c r="CR225" s="78"/>
      <c r="CS225" s="132"/>
      <c r="CT225" s="79"/>
      <c r="CU225" s="155"/>
      <c r="CV225" s="169"/>
      <c r="CW225" s="132"/>
      <c r="CX225" s="4"/>
      <c r="CY225" s="155"/>
      <c r="CZ225" s="169"/>
      <c r="DA225" s="132"/>
      <c r="DB225" s="79"/>
      <c r="DC225" s="155"/>
      <c r="DD225" s="78"/>
      <c r="DE225" s="132"/>
      <c r="DF225" s="79"/>
      <c r="DG225" s="155"/>
      <c r="DH225" s="78"/>
      <c r="DI225" s="132"/>
      <c r="DJ225" s="79"/>
      <c r="DK225" s="155"/>
      <c r="DL225" s="169"/>
      <c r="DM225" s="132"/>
      <c r="DN225" s="4"/>
      <c r="DO225" s="155"/>
      <c r="DP225" s="78"/>
      <c r="DQ225" s="132"/>
      <c r="DR225" s="79"/>
      <c r="DS225" s="155"/>
      <c r="DT225" s="78"/>
      <c r="DU225" s="132"/>
      <c r="DV225" s="79"/>
      <c r="DW225" s="155"/>
      <c r="DX225" s="78"/>
      <c r="DY225" s="132"/>
      <c r="DZ225" s="79"/>
      <c r="EA225" s="155"/>
      <c r="EB225" s="78"/>
      <c r="EC225" s="132"/>
      <c r="ED225" s="4"/>
      <c r="EE225" s="155"/>
      <c r="EF225" s="169"/>
      <c r="EG225" s="132"/>
      <c r="EH225" s="79"/>
      <c r="EI225" s="155"/>
      <c r="EJ225" s="78"/>
      <c r="EK225" s="132"/>
      <c r="EL225" s="79"/>
      <c r="EM225" s="155"/>
      <c r="EN225" s="78"/>
      <c r="EO225" s="132"/>
      <c r="EP225" s="79"/>
      <c r="EQ225" s="155"/>
      <c r="ER225" s="78"/>
      <c r="ES225" s="132"/>
      <c r="ET225" s="4"/>
      <c r="EU225" s="155"/>
      <c r="EV225" s="78"/>
      <c r="EW225" s="132"/>
      <c r="EX225" s="79"/>
      <c r="EY225" s="155"/>
      <c r="EZ225" s="78"/>
      <c r="FA225" s="132"/>
      <c r="FB225" s="79"/>
      <c r="FC225" s="155"/>
      <c r="FD225" s="78"/>
      <c r="FE225" s="132"/>
      <c r="FF225" s="79"/>
      <c r="FG225" s="155"/>
      <c r="FH225" s="78"/>
      <c r="FI225" s="132"/>
      <c r="FJ225" s="4"/>
      <c r="FK225" s="155"/>
      <c r="FL225" s="169"/>
      <c r="FM225" s="132"/>
      <c r="FN225" s="79"/>
      <c r="FO225" s="155"/>
      <c r="FP225" s="78"/>
      <c r="FQ225" s="132"/>
      <c r="FR225" s="79"/>
      <c r="FS225" s="155"/>
      <c r="FT225" s="80"/>
      <c r="FU225" s="157"/>
      <c r="FV225" s="79"/>
      <c r="FW225" s="155"/>
      <c r="FX225" s="78"/>
      <c r="FY225" s="132"/>
      <c r="FZ225" s="79"/>
      <c r="GA225" s="155"/>
      <c r="GB225" s="78"/>
      <c r="GC225" s="132"/>
      <c r="GD225" s="4"/>
      <c r="GE225" s="155"/>
      <c r="GF225" s="169"/>
      <c r="GG225" s="132"/>
      <c r="GH225" s="79"/>
      <c r="GI225" s="155"/>
      <c r="GJ225" s="78"/>
      <c r="GK225" s="132"/>
      <c r="GL225" s="79"/>
      <c r="GM225" s="155"/>
      <c r="GN225" s="78"/>
      <c r="GO225" s="132"/>
      <c r="GP225" s="79"/>
      <c r="GQ225" s="155"/>
      <c r="GR225" s="78"/>
    </row>
    <row r="226" spans="1:200" ht="15.75" x14ac:dyDescent="0.25">
      <c r="A226">
        <f t="shared" si="774"/>
        <v>1</v>
      </c>
      <c r="B226">
        <f t="shared" si="775"/>
        <v>1900</v>
      </c>
      <c r="C226" s="71"/>
      <c r="D226" s="78"/>
      <c r="E226" s="132"/>
      <c r="F226" s="4"/>
      <c r="G226" s="155"/>
      <c r="H226" s="169"/>
      <c r="I226" s="132"/>
      <c r="J226" s="79"/>
      <c r="K226" s="155"/>
      <c r="L226" s="169"/>
      <c r="M226" s="132"/>
      <c r="N226" s="79"/>
      <c r="O226" s="155"/>
      <c r="P226" s="169"/>
      <c r="Q226" s="132"/>
      <c r="R226" s="79"/>
      <c r="S226" s="155"/>
      <c r="T226" s="169"/>
      <c r="U226" s="132"/>
      <c r="V226" s="4"/>
      <c r="W226" s="155"/>
      <c r="X226" s="169"/>
      <c r="Y226" s="132"/>
      <c r="Z226" s="79"/>
      <c r="AA226" s="155"/>
      <c r="AB226" s="169"/>
      <c r="AC226" s="132"/>
      <c r="AD226" s="79"/>
      <c r="AE226" s="155"/>
      <c r="AF226" s="169"/>
      <c r="AG226" s="132"/>
      <c r="AH226" s="79"/>
      <c r="AI226" s="155"/>
      <c r="AJ226" s="169"/>
      <c r="AK226" s="1"/>
      <c r="AL226" s="4"/>
      <c r="AM226" s="155"/>
      <c r="AN226" s="169"/>
      <c r="AO226" s="132"/>
      <c r="AP226" s="79"/>
      <c r="AQ226" s="155"/>
      <c r="AR226" s="169"/>
      <c r="AS226" s="132"/>
      <c r="AT226" s="79"/>
      <c r="AU226" s="155"/>
      <c r="AV226" s="169"/>
      <c r="AW226" s="132"/>
      <c r="AX226" s="79"/>
      <c r="AY226" s="155"/>
      <c r="AZ226" s="169"/>
      <c r="BA226" s="132"/>
      <c r="BB226" s="4"/>
      <c r="BC226" s="155"/>
      <c r="BD226" s="169"/>
      <c r="BE226" s="132"/>
      <c r="BF226" s="79"/>
      <c r="BG226" s="155"/>
      <c r="BH226" s="169"/>
      <c r="BI226" s="132"/>
      <c r="BJ226" s="79"/>
      <c r="BK226" s="155"/>
      <c r="BL226" s="169"/>
      <c r="BM226" s="132"/>
      <c r="BN226" s="79"/>
      <c r="BO226" s="155"/>
      <c r="BP226" s="78"/>
      <c r="BQ226" s="132"/>
      <c r="BR226" s="4"/>
      <c r="BS226" s="155"/>
      <c r="BT226" s="78"/>
      <c r="BU226" s="132"/>
      <c r="BV226" s="79"/>
      <c r="BW226" s="155"/>
      <c r="BX226" s="78"/>
      <c r="BY226" s="132"/>
      <c r="BZ226" s="79"/>
      <c r="CA226" s="155"/>
      <c r="CB226" s="78"/>
      <c r="CC226" s="132"/>
      <c r="CD226" s="79"/>
      <c r="CE226" s="155"/>
      <c r="CF226" s="78"/>
      <c r="CG226" s="132"/>
      <c r="CH226" s="4"/>
      <c r="CI226" s="155"/>
      <c r="CJ226" s="78"/>
      <c r="CK226" s="132"/>
      <c r="CL226" s="79"/>
      <c r="CM226" s="155"/>
      <c r="CN226" s="78"/>
      <c r="CO226" s="132"/>
      <c r="CP226" s="79"/>
      <c r="CQ226" s="155"/>
      <c r="CR226" s="78"/>
      <c r="CS226" s="132"/>
      <c r="CT226" s="79"/>
      <c r="CU226" s="155"/>
      <c r="CV226" s="169"/>
      <c r="CW226" s="132"/>
      <c r="CX226" s="4"/>
      <c r="CY226" s="155"/>
      <c r="CZ226" s="169"/>
      <c r="DA226" s="132"/>
      <c r="DB226" s="79"/>
      <c r="DC226" s="155"/>
      <c r="DD226" s="78"/>
      <c r="DE226" s="132"/>
      <c r="DF226" s="79"/>
      <c r="DG226" s="155"/>
      <c r="DH226" s="78"/>
      <c r="DI226" s="132"/>
      <c r="DJ226" s="79"/>
      <c r="DK226" s="155"/>
      <c r="DL226" s="169"/>
      <c r="DM226" s="132"/>
      <c r="DN226" s="4"/>
      <c r="DO226" s="155"/>
      <c r="DP226" s="78"/>
      <c r="DQ226" s="132"/>
      <c r="DR226" s="79"/>
      <c r="DS226" s="155"/>
      <c r="DT226" s="78"/>
      <c r="DU226" s="132"/>
      <c r="DV226" s="79"/>
      <c r="DW226" s="155"/>
      <c r="DX226" s="78"/>
      <c r="DY226" s="132"/>
      <c r="DZ226" s="79"/>
      <c r="EA226" s="155"/>
      <c r="EB226" s="78"/>
      <c r="EC226" s="132"/>
      <c r="ED226" s="4"/>
      <c r="EE226" s="155"/>
      <c r="EF226" s="169"/>
      <c r="EG226" s="132"/>
      <c r="EH226" s="79"/>
      <c r="EI226" s="155"/>
      <c r="EJ226" s="78"/>
      <c r="EK226" s="132"/>
      <c r="EL226" s="79"/>
      <c r="EM226" s="155"/>
      <c r="EN226" s="78"/>
      <c r="EO226" s="132"/>
      <c r="EP226" s="79"/>
      <c r="EQ226" s="155"/>
      <c r="ER226" s="78"/>
      <c r="ES226" s="132"/>
      <c r="ET226" s="4"/>
      <c r="EU226" s="155"/>
      <c r="EV226" s="78"/>
      <c r="EW226" s="132"/>
      <c r="EX226" s="79"/>
      <c r="EY226" s="155"/>
      <c r="EZ226" s="78"/>
      <c r="FA226" s="132"/>
      <c r="FB226" s="79"/>
      <c r="FC226" s="155"/>
      <c r="FD226" s="78"/>
      <c r="FE226" s="132"/>
      <c r="FF226" s="79"/>
      <c r="FG226" s="155"/>
      <c r="FH226" s="78"/>
      <c r="FI226" s="132"/>
      <c r="FJ226" s="4"/>
      <c r="FK226" s="155"/>
      <c r="FL226" s="169"/>
      <c r="FM226" s="132"/>
      <c r="FN226" s="79"/>
      <c r="FO226" s="155"/>
      <c r="FP226" s="78"/>
      <c r="FQ226" s="132"/>
      <c r="FR226" s="79"/>
      <c r="FS226" s="155"/>
      <c r="FT226" s="80"/>
      <c r="FU226" s="157"/>
      <c r="FV226" s="79"/>
      <c r="FW226" s="155"/>
      <c r="FX226" s="78"/>
      <c r="FY226" s="132"/>
      <c r="FZ226" s="79"/>
      <c r="GA226" s="155"/>
      <c r="GB226" s="78"/>
      <c r="GC226" s="132"/>
      <c r="GD226" s="4"/>
      <c r="GE226" s="155"/>
      <c r="GF226" s="169"/>
      <c r="GG226" s="132"/>
      <c r="GH226" s="79"/>
      <c r="GI226" s="155"/>
      <c r="GJ226" s="78"/>
      <c r="GK226" s="132"/>
      <c r="GL226" s="79"/>
      <c r="GM226" s="155"/>
      <c r="GN226" s="78"/>
      <c r="GO226" s="132"/>
      <c r="GP226" s="79"/>
      <c r="GQ226" s="155"/>
      <c r="GR226" s="78"/>
    </row>
    <row r="227" spans="1:200" ht="15.75" x14ac:dyDescent="0.25">
      <c r="A227">
        <f t="shared" si="774"/>
        <v>1</v>
      </c>
      <c r="B227">
        <f t="shared" si="775"/>
        <v>1900</v>
      </c>
      <c r="C227" s="71"/>
      <c r="D227" s="78"/>
      <c r="E227" s="132"/>
      <c r="F227" s="4"/>
      <c r="G227" s="155"/>
      <c r="H227" s="169"/>
      <c r="I227" s="132"/>
      <c r="J227" s="79"/>
      <c r="K227" s="155"/>
      <c r="L227" s="169"/>
      <c r="M227" s="132"/>
      <c r="N227" s="79"/>
      <c r="O227" s="155"/>
      <c r="P227" s="169"/>
      <c r="Q227" s="132"/>
      <c r="R227" s="79"/>
      <c r="S227" s="155"/>
      <c r="T227" s="169"/>
      <c r="U227" s="132"/>
      <c r="V227" s="4"/>
      <c r="W227" s="155"/>
      <c r="X227" s="169"/>
      <c r="Y227" s="132"/>
      <c r="Z227" s="79"/>
      <c r="AA227" s="155"/>
      <c r="AB227" s="169"/>
      <c r="AC227" s="132"/>
      <c r="AD227" s="79"/>
      <c r="AE227" s="155"/>
      <c r="AF227" s="169"/>
      <c r="AG227" s="132"/>
      <c r="AH227" s="79"/>
      <c r="AI227" s="155"/>
      <c r="AJ227" s="169"/>
      <c r="AK227" s="1"/>
      <c r="AL227" s="4"/>
      <c r="AM227" s="155"/>
      <c r="AN227" s="169"/>
      <c r="AO227" s="132"/>
      <c r="AP227" s="79"/>
      <c r="AQ227" s="155"/>
      <c r="AR227" s="169"/>
      <c r="AS227" s="132"/>
      <c r="AT227" s="79"/>
      <c r="AU227" s="155"/>
      <c r="AV227" s="169"/>
      <c r="AW227" s="132"/>
      <c r="AX227" s="79"/>
      <c r="AY227" s="155"/>
      <c r="AZ227" s="169"/>
      <c r="BA227" s="132"/>
      <c r="BB227" s="4"/>
      <c r="BC227" s="155"/>
      <c r="BD227" s="169"/>
      <c r="BE227" s="132"/>
      <c r="BF227" s="79"/>
      <c r="BG227" s="155"/>
      <c r="BH227" s="169"/>
      <c r="BI227" s="132"/>
      <c r="BJ227" s="79"/>
      <c r="BK227" s="155"/>
      <c r="BL227" s="169"/>
      <c r="BM227" s="132"/>
      <c r="BN227" s="79"/>
      <c r="BO227" s="155"/>
      <c r="BP227" s="78"/>
      <c r="BQ227" s="132"/>
      <c r="BR227" s="4"/>
      <c r="BS227" s="155"/>
      <c r="BT227" s="78"/>
      <c r="BU227" s="132"/>
      <c r="BV227" s="79"/>
      <c r="BW227" s="155"/>
      <c r="BX227" s="78"/>
      <c r="BY227" s="132"/>
      <c r="BZ227" s="79"/>
      <c r="CA227" s="155"/>
      <c r="CB227" s="78"/>
      <c r="CC227" s="132"/>
      <c r="CD227" s="79"/>
      <c r="CE227" s="155"/>
      <c r="CF227" s="78"/>
      <c r="CG227" s="132"/>
      <c r="CH227" s="4"/>
      <c r="CI227" s="155"/>
      <c r="CJ227" s="78"/>
      <c r="CK227" s="132"/>
      <c r="CL227" s="79"/>
      <c r="CM227" s="155"/>
      <c r="CN227" s="78"/>
      <c r="CO227" s="132"/>
      <c r="CP227" s="79"/>
      <c r="CQ227" s="155"/>
      <c r="CR227" s="78"/>
      <c r="CS227" s="132"/>
      <c r="CT227" s="79"/>
      <c r="CU227" s="155"/>
      <c r="CV227" s="169"/>
      <c r="CW227" s="132"/>
      <c r="CX227" s="4"/>
      <c r="CY227" s="155"/>
      <c r="CZ227" s="169"/>
      <c r="DA227" s="132"/>
      <c r="DB227" s="79"/>
      <c r="DC227" s="155"/>
      <c r="DD227" s="78"/>
      <c r="DE227" s="132"/>
      <c r="DF227" s="79"/>
      <c r="DG227" s="155"/>
      <c r="DH227" s="78"/>
      <c r="DI227" s="132"/>
      <c r="DJ227" s="79"/>
      <c r="DK227" s="155"/>
      <c r="DL227" s="169"/>
      <c r="DM227" s="132"/>
      <c r="DN227" s="4"/>
      <c r="DO227" s="155"/>
      <c r="DP227" s="78"/>
      <c r="DQ227" s="132"/>
      <c r="DR227" s="79"/>
      <c r="DS227" s="155"/>
      <c r="DT227" s="78"/>
      <c r="DU227" s="132"/>
      <c r="DV227" s="79"/>
      <c r="DW227" s="155"/>
      <c r="DX227" s="78"/>
      <c r="DY227" s="132"/>
      <c r="DZ227" s="79"/>
      <c r="EA227" s="155"/>
      <c r="EB227" s="78"/>
      <c r="EC227" s="132"/>
      <c r="ED227" s="4"/>
      <c r="EE227" s="155"/>
      <c r="EF227" s="169"/>
      <c r="EG227" s="132"/>
      <c r="EH227" s="79"/>
      <c r="EI227" s="155"/>
      <c r="EJ227" s="78"/>
      <c r="EK227" s="132"/>
      <c r="EL227" s="79"/>
      <c r="EM227" s="155"/>
      <c r="EN227" s="78"/>
      <c r="EO227" s="132"/>
      <c r="EP227" s="79"/>
      <c r="EQ227" s="155"/>
      <c r="ER227" s="78"/>
      <c r="ES227" s="132"/>
      <c r="ET227" s="4"/>
      <c r="EU227" s="155"/>
      <c r="EV227" s="78"/>
      <c r="EW227" s="132"/>
      <c r="EX227" s="79"/>
      <c r="EY227" s="155"/>
      <c r="EZ227" s="78"/>
      <c r="FA227" s="132"/>
      <c r="FB227" s="79"/>
      <c r="FC227" s="155"/>
      <c r="FD227" s="78"/>
      <c r="FE227" s="132"/>
      <c r="FF227" s="79"/>
      <c r="FG227" s="155"/>
      <c r="FH227" s="78"/>
      <c r="FI227" s="132"/>
      <c r="FJ227" s="4"/>
      <c r="FK227" s="155"/>
      <c r="FL227" s="169"/>
      <c r="FM227" s="132"/>
      <c r="FN227" s="79"/>
      <c r="FO227" s="155"/>
      <c r="FP227" s="78"/>
      <c r="FQ227" s="132"/>
      <c r="FR227" s="79"/>
      <c r="FS227" s="155"/>
      <c r="FT227" s="80"/>
      <c r="FU227" s="157"/>
      <c r="FV227" s="79"/>
      <c r="FW227" s="155"/>
      <c r="FX227" s="78"/>
      <c r="FY227" s="132"/>
      <c r="FZ227" s="79"/>
      <c r="GA227" s="155"/>
      <c r="GB227" s="78"/>
      <c r="GC227" s="132"/>
      <c r="GD227" s="4"/>
      <c r="GE227" s="155"/>
      <c r="GF227" s="169"/>
      <c r="GG227" s="132"/>
      <c r="GH227" s="79"/>
      <c r="GI227" s="155"/>
      <c r="GJ227" s="78"/>
      <c r="GK227" s="132"/>
      <c r="GL227" s="79"/>
      <c r="GM227" s="155"/>
      <c r="GN227" s="78"/>
      <c r="GO227" s="132"/>
      <c r="GP227" s="79"/>
      <c r="GQ227" s="155"/>
      <c r="GR227" s="78"/>
    </row>
    <row r="228" spans="1:200" ht="15.75" x14ac:dyDescent="0.25">
      <c r="A228">
        <f t="shared" si="774"/>
        <v>1</v>
      </c>
      <c r="B228">
        <f t="shared" si="775"/>
        <v>1900</v>
      </c>
      <c r="C228" s="71"/>
      <c r="D228" s="78"/>
      <c r="E228" s="132"/>
      <c r="F228" s="4"/>
      <c r="G228" s="155"/>
      <c r="H228" s="169"/>
      <c r="I228" s="132"/>
      <c r="J228" s="79"/>
      <c r="K228" s="155"/>
      <c r="L228" s="169"/>
      <c r="M228" s="132"/>
      <c r="N228" s="79"/>
      <c r="O228" s="155"/>
      <c r="P228" s="169"/>
      <c r="Q228" s="132"/>
      <c r="R228" s="79"/>
      <c r="S228" s="155"/>
      <c r="T228" s="169"/>
      <c r="U228" s="132"/>
      <c r="V228" s="4"/>
      <c r="W228" s="155"/>
      <c r="X228" s="169"/>
      <c r="Y228" s="132"/>
      <c r="Z228" s="79"/>
      <c r="AA228" s="155"/>
      <c r="AB228" s="169"/>
      <c r="AC228" s="132"/>
      <c r="AD228" s="79"/>
      <c r="AE228" s="155"/>
      <c r="AF228" s="169"/>
      <c r="AG228" s="132"/>
      <c r="AH228" s="79"/>
      <c r="AI228" s="155"/>
      <c r="AJ228" s="169"/>
      <c r="AK228" s="1"/>
      <c r="AL228" s="4"/>
      <c r="AM228" s="155"/>
      <c r="AN228" s="169"/>
      <c r="AO228" s="132"/>
      <c r="AP228" s="79"/>
      <c r="AQ228" s="155"/>
      <c r="AR228" s="169"/>
      <c r="AS228" s="132"/>
      <c r="AT228" s="79"/>
      <c r="AU228" s="155"/>
      <c r="AV228" s="169"/>
      <c r="AW228" s="132"/>
      <c r="AX228" s="79"/>
      <c r="AY228" s="155"/>
      <c r="AZ228" s="169"/>
      <c r="BA228" s="132"/>
      <c r="BB228" s="4"/>
      <c r="BC228" s="155"/>
      <c r="BD228" s="169"/>
      <c r="BE228" s="132"/>
      <c r="BF228" s="79"/>
      <c r="BG228" s="155"/>
      <c r="BH228" s="169"/>
      <c r="BI228" s="132"/>
      <c r="BJ228" s="79"/>
      <c r="BK228" s="155"/>
      <c r="BL228" s="169"/>
      <c r="BM228" s="132"/>
      <c r="BN228" s="79"/>
      <c r="BO228" s="155"/>
      <c r="BP228" s="78"/>
      <c r="BQ228" s="132"/>
      <c r="BR228" s="4"/>
      <c r="BS228" s="155"/>
      <c r="BT228" s="78"/>
      <c r="BU228" s="132"/>
      <c r="BV228" s="79"/>
      <c r="BW228" s="155"/>
      <c r="BX228" s="78"/>
      <c r="BY228" s="132"/>
      <c r="BZ228" s="79"/>
      <c r="CA228" s="155"/>
      <c r="CB228" s="78"/>
      <c r="CC228" s="132"/>
      <c r="CD228" s="79"/>
      <c r="CE228" s="155"/>
      <c r="CF228" s="78"/>
      <c r="CG228" s="132"/>
      <c r="CH228" s="4"/>
      <c r="CI228" s="155"/>
      <c r="CJ228" s="78"/>
      <c r="CK228" s="132"/>
      <c r="CL228" s="79"/>
      <c r="CM228" s="155"/>
      <c r="CN228" s="78"/>
      <c r="CO228" s="132"/>
      <c r="CP228" s="79"/>
      <c r="CQ228" s="155"/>
      <c r="CR228" s="78"/>
      <c r="CS228" s="132"/>
      <c r="CT228" s="79"/>
      <c r="CU228" s="155"/>
      <c r="CV228" s="169"/>
      <c r="CW228" s="132"/>
      <c r="CX228" s="4"/>
      <c r="CY228" s="155"/>
      <c r="CZ228" s="169"/>
      <c r="DA228" s="132"/>
      <c r="DB228" s="79"/>
      <c r="DC228" s="155"/>
      <c r="DD228" s="78"/>
      <c r="DE228" s="132"/>
      <c r="DF228" s="79"/>
      <c r="DG228" s="155"/>
      <c r="DH228" s="78"/>
      <c r="DI228" s="132"/>
      <c r="DJ228" s="79"/>
      <c r="DK228" s="155"/>
      <c r="DL228" s="169"/>
      <c r="DM228" s="132"/>
      <c r="DN228" s="4"/>
      <c r="DO228" s="155"/>
      <c r="DP228" s="78"/>
      <c r="DQ228" s="132"/>
      <c r="DR228" s="79"/>
      <c r="DS228" s="155"/>
      <c r="DT228" s="78"/>
      <c r="DU228" s="132"/>
      <c r="DV228" s="79"/>
      <c r="DW228" s="155"/>
      <c r="DX228" s="78"/>
      <c r="DY228" s="132"/>
      <c r="DZ228" s="79"/>
      <c r="EA228" s="155"/>
      <c r="EB228" s="78"/>
      <c r="EC228" s="132"/>
      <c r="ED228" s="4"/>
      <c r="EE228" s="155"/>
      <c r="EF228" s="169"/>
      <c r="EG228" s="132"/>
      <c r="EH228" s="79"/>
      <c r="EI228" s="155"/>
      <c r="EJ228" s="78"/>
      <c r="EK228" s="132"/>
      <c r="EL228" s="79"/>
      <c r="EM228" s="155"/>
      <c r="EN228" s="78"/>
      <c r="EO228" s="132"/>
      <c r="EP228" s="79"/>
      <c r="EQ228" s="155"/>
      <c r="ER228" s="78"/>
      <c r="ES228" s="132"/>
      <c r="ET228" s="4"/>
      <c r="EU228" s="155"/>
      <c r="EV228" s="78"/>
      <c r="EW228" s="132"/>
      <c r="EX228" s="79"/>
      <c r="EY228" s="155"/>
      <c r="EZ228" s="78"/>
      <c r="FA228" s="132"/>
      <c r="FB228" s="79"/>
      <c r="FC228" s="155"/>
      <c r="FD228" s="78"/>
      <c r="FE228" s="132"/>
      <c r="FF228" s="79"/>
      <c r="FG228" s="155"/>
      <c r="FH228" s="78"/>
      <c r="FI228" s="132"/>
      <c r="FJ228" s="4"/>
      <c r="FK228" s="155"/>
      <c r="FL228" s="169"/>
      <c r="FM228" s="132"/>
      <c r="FN228" s="79"/>
      <c r="FO228" s="155"/>
      <c r="FP228" s="78"/>
      <c r="FQ228" s="132"/>
      <c r="FR228" s="79"/>
      <c r="FS228" s="155"/>
      <c r="FT228" s="78"/>
      <c r="FU228" s="132"/>
      <c r="FV228" s="79"/>
      <c r="FW228" s="155"/>
      <c r="FX228" s="78"/>
      <c r="FY228" s="132"/>
      <c r="FZ228" s="79"/>
      <c r="GA228" s="155"/>
      <c r="GB228" s="78"/>
      <c r="GC228" s="132"/>
      <c r="GD228" s="4"/>
      <c r="GE228" s="155"/>
      <c r="GF228" s="169"/>
      <c r="GG228" s="132"/>
      <c r="GH228" s="79"/>
      <c r="GI228" s="155"/>
      <c r="GJ228" s="78"/>
      <c r="GK228" s="132"/>
      <c r="GL228" s="79"/>
      <c r="GM228" s="155"/>
      <c r="GN228" s="78"/>
      <c r="GO228" s="132"/>
      <c r="GP228" s="79"/>
      <c r="GQ228" s="155"/>
      <c r="GR228" s="78"/>
    </row>
    <row r="229" spans="1:200" ht="15.75" x14ac:dyDescent="0.25">
      <c r="A229">
        <f t="shared" si="774"/>
        <v>1</v>
      </c>
      <c r="B229">
        <f t="shared" si="775"/>
        <v>1900</v>
      </c>
      <c r="C229" s="71"/>
      <c r="D229" s="78"/>
      <c r="E229" s="132"/>
      <c r="F229" s="4"/>
      <c r="G229" s="155"/>
      <c r="H229" s="169"/>
      <c r="I229" s="132"/>
      <c r="J229" s="79"/>
      <c r="K229" s="155"/>
      <c r="L229" s="169"/>
      <c r="M229" s="132"/>
      <c r="N229" s="79"/>
      <c r="O229" s="155"/>
      <c r="P229" s="169"/>
      <c r="Q229" s="132"/>
      <c r="R229" s="79"/>
      <c r="S229" s="155"/>
      <c r="T229" s="169"/>
      <c r="U229" s="132"/>
      <c r="V229" s="4"/>
      <c r="W229" s="155"/>
      <c r="X229" s="169"/>
      <c r="Y229" s="132"/>
      <c r="Z229" s="79"/>
      <c r="AA229" s="155"/>
      <c r="AB229" s="169"/>
      <c r="AC229" s="132"/>
      <c r="AD229" s="79"/>
      <c r="AE229" s="155"/>
      <c r="AF229" s="169"/>
      <c r="AG229" s="132"/>
      <c r="AH229" s="79"/>
      <c r="AI229" s="155"/>
      <c r="AJ229" s="169"/>
      <c r="AK229" s="1"/>
      <c r="AL229" s="4"/>
      <c r="AM229" s="155"/>
      <c r="AN229" s="169"/>
      <c r="AO229" s="132"/>
      <c r="AP229" s="79"/>
      <c r="AQ229" s="155"/>
      <c r="AR229" s="169"/>
      <c r="AS229" s="132"/>
      <c r="AT229" s="79"/>
      <c r="AU229" s="155"/>
      <c r="AV229" s="169"/>
      <c r="AW229" s="132"/>
      <c r="AX229" s="79"/>
      <c r="AY229" s="155"/>
      <c r="AZ229" s="169"/>
      <c r="BA229" s="132"/>
      <c r="BB229" s="4"/>
      <c r="BC229" s="155"/>
      <c r="BD229" s="169"/>
      <c r="BE229" s="132"/>
      <c r="BF229" s="79"/>
      <c r="BG229" s="155"/>
      <c r="BH229" s="169"/>
      <c r="BI229" s="132"/>
      <c r="BJ229" s="79"/>
      <c r="BK229" s="155"/>
      <c r="BL229" s="169"/>
      <c r="BM229" s="132"/>
      <c r="BN229" s="79"/>
      <c r="BO229" s="155"/>
      <c r="BP229" s="78"/>
      <c r="BQ229" s="132"/>
      <c r="BR229" s="4"/>
      <c r="BS229" s="155"/>
      <c r="BT229" s="78"/>
      <c r="BU229" s="132"/>
      <c r="BV229" s="79"/>
      <c r="BW229" s="155"/>
      <c r="BX229" s="78"/>
      <c r="BY229" s="132"/>
      <c r="BZ229" s="79"/>
      <c r="CA229" s="155"/>
      <c r="CB229" s="78"/>
      <c r="CC229" s="132"/>
      <c r="CD229" s="79"/>
      <c r="CE229" s="155"/>
      <c r="CF229" s="78"/>
      <c r="CG229" s="132"/>
      <c r="CH229" s="4"/>
      <c r="CI229" s="155"/>
      <c r="CJ229" s="78"/>
      <c r="CK229" s="132"/>
      <c r="CL229" s="79"/>
      <c r="CM229" s="155"/>
      <c r="CN229" s="78"/>
      <c r="CO229" s="132"/>
      <c r="CP229" s="79"/>
      <c r="CQ229" s="155"/>
      <c r="CR229" s="78"/>
      <c r="CS229" s="132"/>
      <c r="CT229" s="79"/>
      <c r="CU229" s="155"/>
      <c r="CV229" s="169"/>
      <c r="CW229" s="132"/>
      <c r="CX229" s="4"/>
      <c r="CY229" s="155"/>
      <c r="CZ229" s="169"/>
      <c r="DA229" s="132"/>
      <c r="DB229" s="79"/>
      <c r="DC229" s="155"/>
      <c r="DD229" s="78"/>
      <c r="DE229" s="132"/>
      <c r="DF229" s="79"/>
      <c r="DG229" s="155"/>
      <c r="DH229" s="78"/>
      <c r="DI229" s="132"/>
      <c r="DJ229" s="79"/>
      <c r="DK229" s="155"/>
      <c r="DL229" s="169"/>
      <c r="DM229" s="132"/>
      <c r="DN229" s="4"/>
      <c r="DO229" s="155"/>
      <c r="DP229" s="78"/>
      <c r="DQ229" s="132"/>
      <c r="DR229" s="79"/>
      <c r="DS229" s="155"/>
      <c r="DT229" s="78"/>
      <c r="DU229" s="132"/>
      <c r="DV229" s="79"/>
      <c r="DW229" s="155"/>
      <c r="DX229" s="78"/>
      <c r="DY229" s="132"/>
      <c r="DZ229" s="79"/>
      <c r="EA229" s="155"/>
      <c r="EB229" s="78"/>
      <c r="EC229" s="132"/>
      <c r="ED229" s="4"/>
      <c r="EE229" s="155"/>
      <c r="EF229" s="169"/>
      <c r="EG229" s="132"/>
      <c r="EH229" s="79"/>
      <c r="EI229" s="155"/>
      <c r="EJ229" s="78"/>
      <c r="EK229" s="132"/>
      <c r="EL229" s="79"/>
      <c r="EM229" s="155"/>
      <c r="EN229" s="78"/>
      <c r="EO229" s="132"/>
      <c r="EP229" s="79"/>
      <c r="EQ229" s="155"/>
      <c r="ER229" s="78"/>
      <c r="ES229" s="132"/>
      <c r="ET229" s="4"/>
      <c r="EU229" s="155"/>
      <c r="EV229" s="78"/>
      <c r="EW229" s="132"/>
      <c r="EX229" s="79"/>
      <c r="EY229" s="155"/>
      <c r="EZ229" s="78"/>
      <c r="FA229" s="132"/>
      <c r="FB229" s="79"/>
      <c r="FC229" s="155"/>
      <c r="FD229" s="78"/>
      <c r="FE229" s="132"/>
      <c r="FF229" s="79"/>
      <c r="FG229" s="155"/>
      <c r="FH229" s="78"/>
      <c r="FI229" s="132"/>
      <c r="FJ229" s="4"/>
      <c r="FK229" s="155"/>
      <c r="FL229" s="169"/>
      <c r="FM229" s="132"/>
      <c r="FN229" s="79"/>
      <c r="FO229" s="155"/>
      <c r="FP229" s="78"/>
      <c r="FQ229" s="132"/>
      <c r="FR229" s="79"/>
      <c r="FS229" s="155"/>
      <c r="FT229" s="78"/>
      <c r="FU229" s="132"/>
      <c r="FV229" s="79"/>
      <c r="FW229" s="155"/>
      <c r="FX229" s="78"/>
      <c r="FY229" s="132"/>
      <c r="FZ229" s="79"/>
      <c r="GA229" s="155"/>
      <c r="GB229" s="78"/>
      <c r="GC229" s="132"/>
      <c r="GD229" s="4"/>
      <c r="GE229" s="155"/>
      <c r="GF229" s="169"/>
      <c r="GG229" s="132"/>
      <c r="GH229" s="79"/>
      <c r="GI229" s="155"/>
      <c r="GJ229" s="78"/>
      <c r="GK229" s="132"/>
      <c r="GL229" s="79"/>
      <c r="GM229" s="155"/>
      <c r="GN229" s="78"/>
      <c r="GO229" s="132"/>
      <c r="GP229" s="79"/>
      <c r="GQ229" s="155"/>
      <c r="GR229" s="78"/>
    </row>
    <row r="230" spans="1:200" ht="15.75" x14ac:dyDescent="0.25">
      <c r="A230">
        <f t="shared" si="774"/>
        <v>1</v>
      </c>
      <c r="B230">
        <f t="shared" si="775"/>
        <v>1900</v>
      </c>
      <c r="C230" s="71"/>
      <c r="D230" s="78"/>
      <c r="E230" s="132"/>
      <c r="F230" s="4"/>
      <c r="G230" s="155"/>
      <c r="H230" s="169"/>
      <c r="I230" s="132"/>
      <c r="J230" s="79"/>
      <c r="K230" s="155"/>
      <c r="L230" s="169"/>
      <c r="M230" s="132"/>
      <c r="N230" s="79"/>
      <c r="O230" s="155"/>
      <c r="P230" s="169"/>
      <c r="Q230" s="132"/>
      <c r="R230" s="79"/>
      <c r="S230" s="155"/>
      <c r="T230" s="169"/>
      <c r="U230" s="132"/>
      <c r="V230" s="4"/>
      <c r="W230" s="155"/>
      <c r="X230" s="169"/>
      <c r="Y230" s="132"/>
      <c r="Z230" s="79"/>
      <c r="AA230" s="155"/>
      <c r="AB230" s="169"/>
      <c r="AC230" s="132"/>
      <c r="AD230" s="79"/>
      <c r="AE230" s="155"/>
      <c r="AF230" s="169"/>
      <c r="AG230" s="132"/>
      <c r="AH230" s="79"/>
      <c r="AI230" s="155"/>
      <c r="AJ230" s="169"/>
      <c r="AK230" s="1"/>
      <c r="AL230" s="4"/>
      <c r="AM230" s="155"/>
      <c r="AN230" s="169"/>
      <c r="AO230" s="132"/>
      <c r="AP230" s="79"/>
      <c r="AQ230" s="155"/>
      <c r="AR230" s="169"/>
      <c r="AS230" s="132"/>
      <c r="AT230" s="79"/>
      <c r="AU230" s="155"/>
      <c r="AV230" s="169"/>
      <c r="AW230" s="132"/>
      <c r="AX230" s="79"/>
      <c r="AY230" s="155"/>
      <c r="AZ230" s="169"/>
      <c r="BA230" s="132"/>
      <c r="BB230" s="4"/>
      <c r="BC230" s="155"/>
      <c r="BD230" s="169"/>
      <c r="BE230" s="132"/>
      <c r="BF230" s="79"/>
      <c r="BG230" s="155"/>
      <c r="BH230" s="169"/>
      <c r="BI230" s="132"/>
      <c r="BJ230" s="79"/>
      <c r="BK230" s="155"/>
      <c r="BL230" s="169"/>
      <c r="BM230" s="132"/>
      <c r="BN230" s="79"/>
      <c r="BO230" s="155"/>
      <c r="BP230" s="78"/>
      <c r="BQ230" s="132"/>
      <c r="BR230" s="4"/>
      <c r="BS230" s="155"/>
      <c r="BT230" s="78"/>
      <c r="BU230" s="132"/>
      <c r="BV230" s="79"/>
      <c r="BW230" s="155"/>
      <c r="BX230" s="78"/>
      <c r="BY230" s="132"/>
      <c r="BZ230" s="79"/>
      <c r="CA230" s="155"/>
      <c r="CB230" s="78"/>
      <c r="CC230" s="132"/>
      <c r="CD230" s="79"/>
      <c r="CE230" s="155"/>
      <c r="CF230" s="78"/>
      <c r="CG230" s="132"/>
      <c r="CH230" s="4"/>
      <c r="CI230" s="155"/>
      <c r="CJ230" s="78"/>
      <c r="CK230" s="132"/>
      <c r="CL230" s="79"/>
      <c r="CM230" s="155"/>
      <c r="CN230" s="78"/>
      <c r="CO230" s="132"/>
      <c r="CP230" s="79"/>
      <c r="CQ230" s="155"/>
      <c r="CR230" s="78"/>
      <c r="CS230" s="132"/>
      <c r="CT230" s="79"/>
      <c r="CU230" s="155"/>
      <c r="CV230" s="169"/>
      <c r="CW230" s="132"/>
      <c r="CX230" s="4"/>
      <c r="CY230" s="155"/>
      <c r="CZ230" s="169"/>
      <c r="DA230" s="132"/>
      <c r="DB230" s="79"/>
      <c r="DC230" s="155"/>
      <c r="DD230" s="78"/>
      <c r="DE230" s="132"/>
      <c r="DF230" s="79"/>
      <c r="DG230" s="155"/>
      <c r="DH230" s="78"/>
      <c r="DI230" s="132"/>
      <c r="DJ230" s="79"/>
      <c r="DK230" s="155"/>
      <c r="DL230" s="169"/>
      <c r="DM230" s="132"/>
      <c r="DN230" s="4"/>
      <c r="DO230" s="155"/>
      <c r="DP230" s="78"/>
      <c r="DQ230" s="132"/>
      <c r="DR230" s="79"/>
      <c r="DS230" s="155"/>
      <c r="DT230" s="78"/>
      <c r="DU230" s="132"/>
      <c r="DV230" s="79"/>
      <c r="DW230" s="155"/>
      <c r="DX230" s="78"/>
      <c r="DY230" s="132"/>
      <c r="DZ230" s="79"/>
      <c r="EA230" s="155"/>
      <c r="EB230" s="78"/>
      <c r="EC230" s="132"/>
      <c r="ED230" s="4"/>
      <c r="EE230" s="155"/>
      <c r="EF230" s="169"/>
      <c r="EG230" s="132"/>
      <c r="EH230" s="79"/>
      <c r="EI230" s="155"/>
      <c r="EJ230" s="78"/>
      <c r="EK230" s="132"/>
      <c r="EL230" s="79"/>
      <c r="EM230" s="155"/>
      <c r="EN230" s="78"/>
      <c r="EO230" s="132"/>
      <c r="EP230" s="79"/>
      <c r="EQ230" s="155"/>
      <c r="ER230" s="78"/>
      <c r="ES230" s="132"/>
      <c r="ET230" s="4"/>
      <c r="EU230" s="155"/>
      <c r="EV230" s="78"/>
      <c r="EW230" s="132"/>
      <c r="EX230" s="79"/>
      <c r="EY230" s="155"/>
      <c r="EZ230" s="78"/>
      <c r="FA230" s="132"/>
      <c r="FB230" s="79"/>
      <c r="FC230" s="155"/>
      <c r="FD230" s="78"/>
      <c r="FE230" s="132"/>
      <c r="FF230" s="79"/>
      <c r="FG230" s="155"/>
      <c r="FH230" s="78"/>
      <c r="FI230" s="132"/>
      <c r="FJ230" s="4"/>
      <c r="FK230" s="155"/>
      <c r="FL230" s="169"/>
      <c r="FM230" s="132"/>
      <c r="FN230" s="79"/>
      <c r="FO230" s="155"/>
      <c r="FP230" s="78"/>
      <c r="FQ230" s="132"/>
      <c r="FR230" s="79"/>
      <c r="FS230" s="155"/>
      <c r="FT230" s="80"/>
      <c r="FU230" s="157"/>
      <c r="FV230" s="79"/>
      <c r="FW230" s="155"/>
      <c r="FX230" s="78"/>
      <c r="FY230" s="132"/>
      <c r="FZ230" s="79"/>
      <c r="GA230" s="155"/>
      <c r="GB230" s="78"/>
      <c r="GC230" s="132"/>
      <c r="GD230" s="4"/>
      <c r="GE230" s="155"/>
      <c r="GF230" s="169"/>
      <c r="GG230" s="132"/>
      <c r="GH230" s="79"/>
      <c r="GI230" s="155"/>
      <c r="GJ230" s="78"/>
      <c r="GK230" s="132"/>
      <c r="GL230" s="79"/>
      <c r="GM230" s="155"/>
      <c r="GN230" s="78"/>
      <c r="GO230" s="132"/>
      <c r="GP230" s="79"/>
      <c r="GQ230" s="155"/>
      <c r="GR230" s="78"/>
    </row>
    <row r="231" spans="1:200" ht="15.75" x14ac:dyDescent="0.25">
      <c r="A231">
        <f t="shared" si="774"/>
        <v>1</v>
      </c>
      <c r="B231">
        <f t="shared" si="775"/>
        <v>1900</v>
      </c>
      <c r="C231" s="71"/>
      <c r="D231" s="78"/>
      <c r="E231" s="132"/>
      <c r="F231" s="4"/>
      <c r="G231" s="155"/>
      <c r="H231" s="169"/>
      <c r="I231" s="132"/>
      <c r="J231" s="79"/>
      <c r="K231" s="155"/>
      <c r="L231" s="169"/>
      <c r="M231" s="132"/>
      <c r="N231" s="79"/>
      <c r="O231" s="155"/>
      <c r="P231" s="169"/>
      <c r="Q231" s="132"/>
      <c r="R231" s="79"/>
      <c r="S231" s="155"/>
      <c r="T231" s="169"/>
      <c r="U231" s="132"/>
      <c r="V231" s="4"/>
      <c r="W231" s="155"/>
      <c r="X231" s="169"/>
      <c r="Y231" s="132"/>
      <c r="Z231" s="79"/>
      <c r="AA231" s="155"/>
      <c r="AB231" s="169"/>
      <c r="AC231" s="132"/>
      <c r="AD231" s="79"/>
      <c r="AE231" s="155"/>
      <c r="AF231" s="169"/>
      <c r="AG231" s="132"/>
      <c r="AH231" s="79"/>
      <c r="AI231" s="155"/>
      <c r="AJ231" s="169"/>
      <c r="AK231" s="1"/>
      <c r="AL231" s="4"/>
      <c r="AM231" s="155"/>
      <c r="AN231" s="169"/>
      <c r="AO231" s="132"/>
      <c r="AP231" s="79"/>
      <c r="AQ231" s="155"/>
      <c r="AR231" s="169"/>
      <c r="AS231" s="132"/>
      <c r="AT231" s="79"/>
      <c r="AU231" s="155"/>
      <c r="AV231" s="169"/>
      <c r="AW231" s="132"/>
      <c r="AX231" s="79"/>
      <c r="AY231" s="155"/>
      <c r="AZ231" s="169"/>
      <c r="BA231" s="132"/>
      <c r="BB231" s="4"/>
      <c r="BC231" s="155"/>
      <c r="BD231" s="169"/>
      <c r="BE231" s="132"/>
      <c r="BF231" s="79"/>
      <c r="BG231" s="155"/>
      <c r="BH231" s="169"/>
      <c r="BI231" s="132"/>
      <c r="BJ231" s="79"/>
      <c r="BK231" s="155"/>
      <c r="BL231" s="169"/>
      <c r="BM231" s="132"/>
      <c r="BN231" s="79"/>
      <c r="BO231" s="155"/>
      <c r="BP231" s="78"/>
      <c r="BQ231" s="132"/>
      <c r="BR231" s="4"/>
      <c r="BS231" s="155"/>
      <c r="BT231" s="78"/>
      <c r="BU231" s="132"/>
      <c r="BV231" s="79"/>
      <c r="BW231" s="155"/>
      <c r="BX231" s="78"/>
      <c r="BY231" s="132"/>
      <c r="BZ231" s="79"/>
      <c r="CA231" s="155"/>
      <c r="CB231" s="78"/>
      <c r="CC231" s="132"/>
      <c r="CD231" s="79"/>
      <c r="CE231" s="155"/>
      <c r="CF231" s="78"/>
      <c r="CG231" s="132"/>
      <c r="CH231" s="4"/>
      <c r="CI231" s="155"/>
      <c r="CJ231" s="78"/>
      <c r="CK231" s="132"/>
      <c r="CL231" s="79"/>
      <c r="CM231" s="155"/>
      <c r="CN231" s="78"/>
      <c r="CO231" s="132"/>
      <c r="CP231" s="79"/>
      <c r="CQ231" s="155"/>
      <c r="CR231" s="78"/>
      <c r="CS231" s="132"/>
      <c r="CT231" s="79"/>
      <c r="CU231" s="155"/>
      <c r="CV231" s="169"/>
      <c r="CW231" s="132"/>
      <c r="CX231" s="4"/>
      <c r="CY231" s="155"/>
      <c r="CZ231" s="169"/>
      <c r="DA231" s="132"/>
      <c r="DB231" s="79"/>
      <c r="DC231" s="155"/>
      <c r="DD231" s="78"/>
      <c r="DE231" s="132"/>
      <c r="DF231" s="79"/>
      <c r="DG231" s="155"/>
      <c r="DH231" s="78"/>
      <c r="DI231" s="132"/>
      <c r="DJ231" s="79"/>
      <c r="DK231" s="155"/>
      <c r="DL231" s="169"/>
      <c r="DM231" s="132"/>
      <c r="DN231" s="4"/>
      <c r="DO231" s="155"/>
      <c r="DP231" s="78"/>
      <c r="DQ231" s="132"/>
      <c r="DR231" s="79"/>
      <c r="DS231" s="155"/>
      <c r="DT231" s="78"/>
      <c r="DU231" s="132"/>
      <c r="DV231" s="79"/>
      <c r="DW231" s="155"/>
      <c r="DX231" s="78"/>
      <c r="DY231" s="132"/>
      <c r="DZ231" s="79"/>
      <c r="EA231" s="155"/>
      <c r="EB231" s="78"/>
      <c r="EC231" s="132"/>
      <c r="ED231" s="4"/>
      <c r="EE231" s="155"/>
      <c r="EF231" s="169"/>
      <c r="EG231" s="132"/>
      <c r="EH231" s="79"/>
      <c r="EI231" s="155"/>
      <c r="EJ231" s="78"/>
      <c r="EK231" s="132"/>
      <c r="EL231" s="79"/>
      <c r="EM231" s="155"/>
      <c r="EN231" s="78"/>
      <c r="EO231" s="132"/>
      <c r="EP231" s="79"/>
      <c r="EQ231" s="155"/>
      <c r="ER231" s="78"/>
      <c r="ES231" s="132"/>
      <c r="ET231" s="4"/>
      <c r="EU231" s="155"/>
      <c r="EV231" s="78"/>
      <c r="EW231" s="132"/>
      <c r="EX231" s="79"/>
      <c r="EY231" s="155"/>
      <c r="EZ231" s="78"/>
      <c r="FA231" s="132"/>
      <c r="FB231" s="79"/>
      <c r="FC231" s="155"/>
      <c r="FD231" s="78"/>
      <c r="FE231" s="132"/>
      <c r="FF231" s="79"/>
      <c r="FG231" s="155"/>
      <c r="FH231" s="78"/>
      <c r="FI231" s="132"/>
      <c r="FJ231" s="4"/>
      <c r="FK231" s="155"/>
      <c r="FL231" s="169"/>
      <c r="FM231" s="132"/>
      <c r="FN231" s="79"/>
      <c r="FO231" s="155"/>
      <c r="FP231" s="78"/>
      <c r="FQ231" s="132"/>
      <c r="FR231" s="79"/>
      <c r="FS231" s="155"/>
      <c r="FT231" s="80"/>
      <c r="FU231" s="157"/>
      <c r="FV231" s="79"/>
      <c r="FW231" s="155"/>
      <c r="FX231" s="78"/>
      <c r="FY231" s="132"/>
      <c r="FZ231" s="79"/>
      <c r="GA231" s="155"/>
      <c r="GB231" s="78"/>
      <c r="GC231" s="132"/>
      <c r="GD231" s="4"/>
      <c r="GE231" s="155"/>
      <c r="GF231" s="169"/>
      <c r="GG231" s="132"/>
      <c r="GH231" s="79"/>
      <c r="GI231" s="155"/>
      <c r="GJ231" s="78"/>
      <c r="GK231" s="132"/>
      <c r="GL231" s="79"/>
      <c r="GM231" s="155"/>
      <c r="GN231" s="78"/>
      <c r="GO231" s="132"/>
      <c r="GP231" s="79"/>
      <c r="GQ231" s="155"/>
      <c r="GR231" s="78"/>
    </row>
    <row r="232" spans="1:200" ht="15.75" x14ac:dyDescent="0.25">
      <c r="A232">
        <f t="shared" si="774"/>
        <v>1</v>
      </c>
      <c r="B232">
        <f t="shared" si="775"/>
        <v>1900</v>
      </c>
      <c r="C232" s="71"/>
      <c r="D232" s="78"/>
      <c r="E232" s="132"/>
      <c r="F232" s="4"/>
      <c r="G232" s="155"/>
      <c r="H232" s="169"/>
      <c r="I232" s="132"/>
      <c r="J232" s="79"/>
      <c r="K232" s="155"/>
      <c r="L232" s="169"/>
      <c r="M232" s="132"/>
      <c r="N232" s="79"/>
      <c r="O232" s="155"/>
      <c r="P232" s="169"/>
      <c r="Q232" s="132"/>
      <c r="R232" s="79"/>
      <c r="S232" s="155"/>
      <c r="T232" s="169"/>
      <c r="U232" s="132"/>
      <c r="V232" s="4"/>
      <c r="W232" s="155"/>
      <c r="X232" s="169"/>
      <c r="Y232" s="132"/>
      <c r="Z232" s="79"/>
      <c r="AA232" s="155"/>
      <c r="AB232" s="169"/>
      <c r="AC232" s="132"/>
      <c r="AD232" s="79"/>
      <c r="AE232" s="155"/>
      <c r="AF232" s="169"/>
      <c r="AG232" s="132"/>
      <c r="AH232" s="79"/>
      <c r="AI232" s="155"/>
      <c r="AJ232" s="169"/>
      <c r="AK232" s="1"/>
      <c r="AL232" s="4"/>
      <c r="AM232" s="155"/>
      <c r="AN232" s="169"/>
      <c r="AO232" s="132"/>
      <c r="AP232" s="79"/>
      <c r="AQ232" s="155"/>
      <c r="AR232" s="169"/>
      <c r="AS232" s="132"/>
      <c r="AT232" s="79"/>
      <c r="AU232" s="155"/>
      <c r="AV232" s="169"/>
      <c r="AW232" s="132"/>
      <c r="AX232" s="79"/>
      <c r="AY232" s="155"/>
      <c r="AZ232" s="169"/>
      <c r="BA232" s="132"/>
      <c r="BB232" s="4"/>
      <c r="BC232" s="155"/>
      <c r="BD232" s="169"/>
      <c r="BE232" s="132"/>
      <c r="BF232" s="79"/>
      <c r="BG232" s="155"/>
      <c r="BH232" s="169"/>
      <c r="BI232" s="132"/>
      <c r="BJ232" s="79"/>
      <c r="BK232" s="155"/>
      <c r="BL232" s="169"/>
      <c r="BM232" s="132"/>
      <c r="BN232" s="79"/>
      <c r="BO232" s="155"/>
      <c r="BP232" s="78"/>
      <c r="BQ232" s="132"/>
      <c r="BR232" s="4"/>
      <c r="BS232" s="155"/>
      <c r="BT232" s="78"/>
      <c r="BU232" s="132"/>
      <c r="BV232" s="79"/>
      <c r="BW232" s="155"/>
      <c r="BX232" s="78"/>
      <c r="BY232" s="132"/>
      <c r="BZ232" s="79"/>
      <c r="CA232" s="155"/>
      <c r="CB232" s="78"/>
      <c r="CC232" s="132"/>
      <c r="CD232" s="79"/>
      <c r="CE232" s="155"/>
      <c r="CF232" s="78"/>
      <c r="CG232" s="132"/>
      <c r="CH232" s="4"/>
      <c r="CI232" s="155"/>
      <c r="CJ232" s="78"/>
      <c r="CK232" s="132"/>
      <c r="CL232" s="79"/>
      <c r="CM232" s="155"/>
      <c r="CN232" s="78"/>
      <c r="CO232" s="132"/>
      <c r="CP232" s="79"/>
      <c r="CQ232" s="155"/>
      <c r="CR232" s="78"/>
      <c r="CS232" s="132"/>
      <c r="CT232" s="79"/>
      <c r="CU232" s="155"/>
      <c r="CV232" s="169"/>
      <c r="CW232" s="132"/>
      <c r="CX232" s="4"/>
      <c r="CY232" s="155"/>
      <c r="CZ232" s="169"/>
      <c r="DA232" s="132"/>
      <c r="DB232" s="79"/>
      <c r="DC232" s="155"/>
      <c r="DD232" s="78"/>
      <c r="DE232" s="132"/>
      <c r="DF232" s="79"/>
      <c r="DG232" s="155"/>
      <c r="DH232" s="78"/>
      <c r="DI232" s="132"/>
      <c r="DJ232" s="79"/>
      <c r="DK232" s="155"/>
      <c r="DL232" s="169"/>
      <c r="DM232" s="132"/>
      <c r="DN232" s="4"/>
      <c r="DO232" s="155"/>
      <c r="DP232" s="78"/>
      <c r="DQ232" s="132"/>
      <c r="DR232" s="79"/>
      <c r="DS232" s="155"/>
      <c r="DT232" s="78"/>
      <c r="DU232" s="132"/>
      <c r="DV232" s="79"/>
      <c r="DW232" s="155"/>
      <c r="DX232" s="78"/>
      <c r="DY232" s="132"/>
      <c r="DZ232" s="79"/>
      <c r="EA232" s="155"/>
      <c r="EB232" s="78"/>
      <c r="EC232" s="132"/>
      <c r="ED232" s="4"/>
      <c r="EE232" s="155"/>
      <c r="EF232" s="169"/>
      <c r="EG232" s="132"/>
      <c r="EH232" s="79"/>
      <c r="EI232" s="155"/>
      <c r="EJ232" s="78"/>
      <c r="EK232" s="132"/>
      <c r="EL232" s="79"/>
      <c r="EM232" s="155"/>
      <c r="EN232" s="78"/>
      <c r="EO232" s="132"/>
      <c r="EP232" s="79"/>
      <c r="EQ232" s="155"/>
      <c r="ER232" s="78"/>
      <c r="ES232" s="132"/>
      <c r="ET232" s="4"/>
      <c r="EU232" s="155"/>
      <c r="EV232" s="78"/>
      <c r="EW232" s="132"/>
      <c r="EX232" s="79"/>
      <c r="EY232" s="155"/>
      <c r="EZ232" s="78"/>
      <c r="FA232" s="132"/>
      <c r="FB232" s="79"/>
      <c r="FC232" s="155"/>
      <c r="FD232" s="78"/>
      <c r="FE232" s="132"/>
      <c r="FF232" s="79"/>
      <c r="FG232" s="155"/>
      <c r="FH232" s="78"/>
      <c r="FI232" s="132"/>
      <c r="FJ232" s="4"/>
      <c r="FK232" s="155"/>
      <c r="FL232" s="169"/>
      <c r="FM232" s="132"/>
      <c r="FN232" s="79"/>
      <c r="FO232" s="155"/>
      <c r="FP232" s="78"/>
      <c r="FQ232" s="132"/>
      <c r="FR232" s="79"/>
      <c r="FS232" s="155"/>
      <c r="FT232" s="80"/>
      <c r="FU232" s="157"/>
      <c r="FV232" s="79"/>
      <c r="FW232" s="155"/>
      <c r="FX232" s="78"/>
      <c r="FY232" s="132"/>
      <c r="FZ232" s="79"/>
      <c r="GA232" s="155"/>
      <c r="GB232" s="78"/>
      <c r="GC232" s="132"/>
      <c r="GD232" s="4"/>
      <c r="GE232" s="155"/>
      <c r="GF232" s="169"/>
      <c r="GG232" s="132"/>
      <c r="GH232" s="79"/>
      <c r="GI232" s="155"/>
      <c r="GJ232" s="78"/>
      <c r="GK232" s="132"/>
      <c r="GL232" s="79"/>
      <c r="GM232" s="155"/>
      <c r="GN232" s="78"/>
      <c r="GO232" s="132"/>
      <c r="GP232" s="79"/>
      <c r="GQ232" s="155"/>
      <c r="GR232" s="78"/>
    </row>
    <row r="233" spans="1:200" ht="15.75" x14ac:dyDescent="0.25">
      <c r="A233">
        <f t="shared" si="774"/>
        <v>1</v>
      </c>
      <c r="B233">
        <f t="shared" si="775"/>
        <v>1900</v>
      </c>
      <c r="C233" s="71"/>
      <c r="D233" s="78"/>
      <c r="E233" s="132"/>
      <c r="F233" s="4"/>
      <c r="G233" s="155"/>
      <c r="H233" s="169"/>
      <c r="I233" s="132"/>
      <c r="J233" s="79"/>
      <c r="K233" s="155"/>
      <c r="L233" s="169"/>
      <c r="M233" s="132"/>
      <c r="N233" s="79"/>
      <c r="O233" s="155"/>
      <c r="P233" s="169"/>
      <c r="Q233" s="132"/>
      <c r="R233" s="79"/>
      <c r="S233" s="155"/>
      <c r="T233" s="169"/>
      <c r="U233" s="132"/>
      <c r="V233" s="4"/>
      <c r="W233" s="155"/>
      <c r="X233" s="169"/>
      <c r="Y233" s="132"/>
      <c r="Z233" s="79"/>
      <c r="AA233" s="155"/>
      <c r="AB233" s="169"/>
      <c r="AC233" s="132"/>
      <c r="AD233" s="79"/>
      <c r="AE233" s="155"/>
      <c r="AF233" s="169"/>
      <c r="AG233" s="132"/>
      <c r="AH233" s="79"/>
      <c r="AI233" s="155"/>
      <c r="AJ233" s="169"/>
      <c r="AK233" s="1"/>
      <c r="AL233" s="4"/>
      <c r="AM233" s="155"/>
      <c r="AN233" s="169"/>
      <c r="AO233" s="132"/>
      <c r="AP233" s="79"/>
      <c r="AQ233" s="155"/>
      <c r="AR233" s="169"/>
      <c r="AS233" s="132"/>
      <c r="AT233" s="79"/>
      <c r="AU233" s="155"/>
      <c r="AV233" s="169"/>
      <c r="AW233" s="132"/>
      <c r="AX233" s="79"/>
      <c r="AY233" s="155"/>
      <c r="AZ233" s="169"/>
      <c r="BA233" s="132"/>
      <c r="BB233" s="4"/>
      <c r="BC233" s="155"/>
      <c r="BD233" s="169"/>
      <c r="BE233" s="132"/>
      <c r="BF233" s="79"/>
      <c r="BG233" s="155"/>
      <c r="BH233" s="169"/>
      <c r="BI233" s="132"/>
      <c r="BJ233" s="79"/>
      <c r="BK233" s="155"/>
      <c r="BL233" s="169"/>
      <c r="BM233" s="132"/>
      <c r="BN233" s="79"/>
      <c r="BO233" s="155"/>
      <c r="BP233" s="78"/>
      <c r="BQ233" s="132"/>
      <c r="BR233" s="4"/>
      <c r="BS233" s="155"/>
      <c r="BT233" s="78"/>
      <c r="BU233" s="132"/>
      <c r="BV233" s="79"/>
      <c r="BW233" s="155"/>
      <c r="BX233" s="78"/>
      <c r="BY233" s="132"/>
      <c r="BZ233" s="79"/>
      <c r="CA233" s="155"/>
      <c r="CB233" s="78"/>
      <c r="CC233" s="132"/>
      <c r="CD233" s="79"/>
      <c r="CE233" s="155"/>
      <c r="CF233" s="78"/>
      <c r="CG233" s="132"/>
      <c r="CH233" s="4"/>
      <c r="CI233" s="155"/>
      <c r="CJ233" s="78"/>
      <c r="CK233" s="132"/>
      <c r="CL233" s="79"/>
      <c r="CM233" s="155"/>
      <c r="CN233" s="78"/>
      <c r="CO233" s="132"/>
      <c r="CP233" s="79"/>
      <c r="CQ233" s="155"/>
      <c r="CR233" s="78"/>
      <c r="CS233" s="132"/>
      <c r="CT233" s="79"/>
      <c r="CU233" s="155"/>
      <c r="CV233" s="169"/>
      <c r="CW233" s="132"/>
      <c r="CX233" s="4"/>
      <c r="CY233" s="155"/>
      <c r="CZ233" s="169"/>
      <c r="DA233" s="132"/>
      <c r="DB233" s="79"/>
      <c r="DC233" s="155"/>
      <c r="DD233" s="78"/>
      <c r="DE233" s="132"/>
      <c r="DF233" s="79"/>
      <c r="DG233" s="155"/>
      <c r="DH233" s="78"/>
      <c r="DI233" s="132"/>
      <c r="DJ233" s="79"/>
      <c r="DK233" s="155"/>
      <c r="DL233" s="169"/>
      <c r="DM233" s="132"/>
      <c r="DN233" s="4"/>
      <c r="DO233" s="155"/>
      <c r="DP233" s="78"/>
      <c r="DQ233" s="132"/>
      <c r="DR233" s="79"/>
      <c r="DS233" s="155"/>
      <c r="DT233" s="78"/>
      <c r="DU233" s="132"/>
      <c r="DV233" s="79"/>
      <c r="DW233" s="155"/>
      <c r="DX233" s="78"/>
      <c r="DY233" s="132"/>
      <c r="DZ233" s="79"/>
      <c r="EA233" s="155"/>
      <c r="EB233" s="78"/>
      <c r="EC233" s="132"/>
      <c r="ED233" s="4"/>
      <c r="EE233" s="155"/>
      <c r="EF233" s="169"/>
      <c r="EG233" s="132"/>
      <c r="EH233" s="79"/>
      <c r="EI233" s="155"/>
      <c r="EJ233" s="78"/>
      <c r="EK233" s="132"/>
      <c r="EL233" s="79"/>
      <c r="EM233" s="155"/>
      <c r="EN233" s="78"/>
      <c r="EO233" s="132"/>
      <c r="EP233" s="79"/>
      <c r="EQ233" s="155"/>
      <c r="ER233" s="78"/>
      <c r="ES233" s="132"/>
      <c r="ET233" s="4"/>
      <c r="EU233" s="155"/>
      <c r="EV233" s="78"/>
      <c r="EW233" s="132"/>
      <c r="EX233" s="79"/>
      <c r="EY233" s="155"/>
      <c r="EZ233" s="78"/>
      <c r="FA233" s="132"/>
      <c r="FB233" s="79"/>
      <c r="FC233" s="155"/>
      <c r="FD233" s="78"/>
      <c r="FE233" s="132"/>
      <c r="FF233" s="79"/>
      <c r="FG233" s="155"/>
      <c r="FH233" s="78"/>
      <c r="FI233" s="132"/>
      <c r="FJ233" s="4"/>
      <c r="FK233" s="155"/>
      <c r="FL233" s="169"/>
      <c r="FM233" s="132"/>
      <c r="FN233" s="79"/>
      <c r="FO233" s="155"/>
      <c r="FP233" s="78"/>
      <c r="FQ233" s="132"/>
      <c r="FR233" s="79"/>
      <c r="FS233" s="155"/>
      <c r="FT233" s="78"/>
      <c r="FU233" s="132"/>
      <c r="FV233" s="79"/>
      <c r="FW233" s="155"/>
      <c r="FX233" s="78"/>
      <c r="FY233" s="132"/>
      <c r="FZ233" s="79"/>
      <c r="GA233" s="155"/>
      <c r="GB233" s="78"/>
      <c r="GC233" s="132"/>
      <c r="GD233" s="4"/>
      <c r="GE233" s="155"/>
      <c r="GF233" s="169"/>
      <c r="GG233" s="132"/>
      <c r="GH233" s="79"/>
      <c r="GI233" s="155"/>
      <c r="GJ233" s="78"/>
      <c r="GK233" s="132"/>
      <c r="GL233" s="79"/>
      <c r="GM233" s="155"/>
      <c r="GN233" s="78"/>
      <c r="GO233" s="132"/>
      <c r="GP233" s="79"/>
      <c r="GQ233" s="155"/>
      <c r="GR233" s="78"/>
    </row>
    <row r="234" spans="1:200" ht="15.75" x14ac:dyDescent="0.25">
      <c r="A234">
        <f t="shared" si="774"/>
        <v>1</v>
      </c>
      <c r="B234">
        <f t="shared" si="775"/>
        <v>1900</v>
      </c>
      <c r="C234" s="71"/>
      <c r="D234" s="78"/>
      <c r="E234" s="132"/>
      <c r="F234" s="4"/>
      <c r="G234" s="155"/>
      <c r="H234" s="169"/>
      <c r="I234" s="132"/>
      <c r="J234" s="79"/>
      <c r="K234" s="155"/>
      <c r="L234" s="169"/>
      <c r="M234" s="132"/>
      <c r="N234" s="79"/>
      <c r="O234" s="155"/>
      <c r="P234" s="169"/>
      <c r="Q234" s="132"/>
      <c r="R234" s="79"/>
      <c r="S234" s="155"/>
      <c r="T234" s="169"/>
      <c r="U234" s="132"/>
      <c r="V234" s="4"/>
      <c r="W234" s="155"/>
      <c r="X234" s="169"/>
      <c r="Y234" s="132"/>
      <c r="Z234" s="79"/>
      <c r="AA234" s="155"/>
      <c r="AB234" s="169"/>
      <c r="AC234" s="132"/>
      <c r="AD234" s="79"/>
      <c r="AE234" s="155"/>
      <c r="AF234" s="169"/>
      <c r="AG234" s="132"/>
      <c r="AH234" s="79"/>
      <c r="AI234" s="155"/>
      <c r="AJ234" s="169"/>
      <c r="AK234" s="1"/>
      <c r="AL234" s="4"/>
      <c r="AM234" s="155"/>
      <c r="AN234" s="169"/>
      <c r="AO234" s="132"/>
      <c r="AP234" s="79"/>
      <c r="AQ234" s="155"/>
      <c r="AR234" s="169"/>
      <c r="AS234" s="132"/>
      <c r="AT234" s="79"/>
      <c r="AU234" s="155"/>
      <c r="AV234" s="169"/>
      <c r="AW234" s="132"/>
      <c r="AX234" s="79"/>
      <c r="AY234" s="155"/>
      <c r="AZ234" s="169"/>
      <c r="BA234" s="132"/>
      <c r="BB234" s="4"/>
      <c r="BC234" s="155"/>
      <c r="BD234" s="169"/>
      <c r="BE234" s="132"/>
      <c r="BF234" s="79"/>
      <c r="BG234" s="155"/>
      <c r="BH234" s="169"/>
      <c r="BI234" s="132"/>
      <c r="BJ234" s="79"/>
      <c r="BK234" s="155"/>
      <c r="BL234" s="169"/>
      <c r="BM234" s="132"/>
      <c r="BN234" s="79"/>
      <c r="BO234" s="155"/>
      <c r="BP234" s="78"/>
      <c r="BQ234" s="132"/>
      <c r="BR234" s="4"/>
      <c r="BS234" s="155"/>
      <c r="BT234" s="78"/>
      <c r="BU234" s="132"/>
      <c r="BV234" s="79"/>
      <c r="BW234" s="155"/>
      <c r="BX234" s="78"/>
      <c r="BY234" s="132"/>
      <c r="BZ234" s="79"/>
      <c r="CA234" s="155"/>
      <c r="CB234" s="78"/>
      <c r="CC234" s="132"/>
      <c r="CD234" s="79"/>
      <c r="CE234" s="155"/>
      <c r="CF234" s="78"/>
      <c r="CG234" s="132"/>
      <c r="CH234" s="4"/>
      <c r="CI234" s="155"/>
      <c r="CJ234" s="78"/>
      <c r="CK234" s="132"/>
      <c r="CL234" s="79"/>
      <c r="CM234" s="155"/>
      <c r="CN234" s="78"/>
      <c r="CO234" s="132"/>
      <c r="CP234" s="79"/>
      <c r="CQ234" s="155"/>
      <c r="CR234" s="78"/>
      <c r="CS234" s="132"/>
      <c r="CT234" s="79"/>
      <c r="CU234" s="155"/>
      <c r="CV234" s="169"/>
      <c r="CW234" s="132"/>
      <c r="CX234" s="4"/>
      <c r="CY234" s="155"/>
      <c r="CZ234" s="169"/>
      <c r="DA234" s="132"/>
      <c r="DB234" s="79"/>
      <c r="DC234" s="155"/>
      <c r="DD234" s="78"/>
      <c r="DE234" s="132"/>
      <c r="DF234" s="79"/>
      <c r="DG234" s="155"/>
      <c r="DH234" s="78"/>
      <c r="DI234" s="132"/>
      <c r="DJ234" s="79"/>
      <c r="DK234" s="155"/>
      <c r="DL234" s="169"/>
      <c r="DM234" s="132"/>
      <c r="DN234" s="4"/>
      <c r="DO234" s="155"/>
      <c r="DP234" s="78"/>
      <c r="DQ234" s="132"/>
      <c r="DR234" s="79"/>
      <c r="DS234" s="155"/>
      <c r="DT234" s="78"/>
      <c r="DU234" s="132"/>
      <c r="DV234" s="79"/>
      <c r="DW234" s="155"/>
      <c r="DX234" s="78"/>
      <c r="DY234" s="132"/>
      <c r="DZ234" s="79"/>
      <c r="EA234" s="155"/>
      <c r="EB234" s="78"/>
      <c r="EC234" s="132"/>
      <c r="ED234" s="4"/>
      <c r="EE234" s="155"/>
      <c r="EF234" s="169"/>
      <c r="EG234" s="132"/>
      <c r="EH234" s="79"/>
      <c r="EI234" s="155"/>
      <c r="EJ234" s="78"/>
      <c r="EK234" s="132"/>
      <c r="EL234" s="79"/>
      <c r="EM234" s="155"/>
      <c r="EN234" s="78"/>
      <c r="EO234" s="132"/>
      <c r="EP234" s="79"/>
      <c r="EQ234" s="155"/>
      <c r="ER234" s="78"/>
      <c r="ES234" s="132"/>
      <c r="ET234" s="4"/>
      <c r="EU234" s="155"/>
      <c r="EV234" s="78"/>
      <c r="EW234" s="132"/>
      <c r="EX234" s="79"/>
      <c r="EY234" s="155"/>
      <c r="EZ234" s="78"/>
      <c r="FA234" s="132"/>
      <c r="FB234" s="79"/>
      <c r="FC234" s="155"/>
      <c r="FD234" s="78"/>
      <c r="FE234" s="132"/>
      <c r="FF234" s="79"/>
      <c r="FG234" s="155"/>
      <c r="FH234" s="78"/>
      <c r="FI234" s="132"/>
      <c r="FJ234" s="4"/>
      <c r="FK234" s="155"/>
      <c r="FL234" s="169"/>
      <c r="FM234" s="132"/>
      <c r="FN234" s="79"/>
      <c r="FO234" s="155"/>
      <c r="FP234" s="78"/>
      <c r="FQ234" s="132"/>
      <c r="FR234" s="79"/>
      <c r="FS234" s="155"/>
      <c r="FT234" s="78"/>
      <c r="FU234" s="132"/>
      <c r="FV234" s="79"/>
      <c r="FW234" s="155"/>
      <c r="FX234" s="78"/>
      <c r="FY234" s="132"/>
      <c r="FZ234" s="79"/>
      <c r="GA234" s="155"/>
      <c r="GB234" s="78"/>
      <c r="GC234" s="132"/>
      <c r="GD234" s="4"/>
      <c r="GE234" s="155"/>
      <c r="GF234" s="169"/>
      <c r="GG234" s="132"/>
      <c r="GH234" s="79"/>
      <c r="GI234" s="155"/>
      <c r="GJ234" s="78"/>
      <c r="GK234" s="132"/>
      <c r="GL234" s="79"/>
      <c r="GM234" s="155"/>
      <c r="GN234" s="78"/>
      <c r="GO234" s="132"/>
      <c r="GP234" s="79"/>
      <c r="GQ234" s="155"/>
      <c r="GR234" s="78"/>
    </row>
    <row r="235" spans="1:200" ht="15.75" x14ac:dyDescent="0.25">
      <c r="A235">
        <f t="shared" si="774"/>
        <v>1</v>
      </c>
      <c r="B235">
        <f t="shared" si="775"/>
        <v>1900</v>
      </c>
      <c r="C235" s="71"/>
      <c r="D235" s="78"/>
      <c r="E235" s="132"/>
      <c r="F235" s="4"/>
      <c r="G235" s="155"/>
      <c r="H235" s="169"/>
      <c r="I235" s="132"/>
      <c r="J235" s="79"/>
      <c r="K235" s="155"/>
      <c r="L235" s="169"/>
      <c r="M235" s="132"/>
      <c r="N235" s="79"/>
      <c r="O235" s="155"/>
      <c r="P235" s="169"/>
      <c r="Q235" s="132"/>
      <c r="R235" s="79"/>
      <c r="S235" s="155"/>
      <c r="T235" s="169"/>
      <c r="U235" s="132"/>
      <c r="V235" s="4"/>
      <c r="W235" s="155"/>
      <c r="X235" s="169"/>
      <c r="Y235" s="132"/>
      <c r="Z235" s="79"/>
      <c r="AA235" s="155"/>
      <c r="AB235" s="169"/>
      <c r="AC235" s="132"/>
      <c r="AD235" s="79"/>
      <c r="AE235" s="155"/>
      <c r="AF235" s="169"/>
      <c r="AG235" s="132"/>
      <c r="AH235" s="79"/>
      <c r="AI235" s="155"/>
      <c r="AJ235" s="169"/>
      <c r="AK235" s="1"/>
      <c r="AL235" s="4"/>
      <c r="AM235" s="155"/>
      <c r="AN235" s="169"/>
      <c r="AO235" s="132"/>
      <c r="AP235" s="79"/>
      <c r="AQ235" s="155"/>
      <c r="AR235" s="169"/>
      <c r="AS235" s="132"/>
      <c r="AT235" s="79"/>
      <c r="AU235" s="155"/>
      <c r="AV235" s="169"/>
      <c r="AW235" s="132"/>
      <c r="AX235" s="79"/>
      <c r="AY235" s="155"/>
      <c r="AZ235" s="169"/>
      <c r="BA235" s="132"/>
      <c r="BB235" s="4"/>
      <c r="BC235" s="155"/>
      <c r="BD235" s="169"/>
      <c r="BE235" s="132"/>
      <c r="BF235" s="79"/>
      <c r="BG235" s="155"/>
      <c r="BH235" s="169"/>
      <c r="BI235" s="132"/>
      <c r="BJ235" s="79"/>
      <c r="BK235" s="155"/>
      <c r="BL235" s="169"/>
      <c r="BM235" s="132"/>
      <c r="BN235" s="79"/>
      <c r="BO235" s="155"/>
      <c r="BP235" s="78"/>
      <c r="BQ235" s="132"/>
      <c r="BR235" s="4"/>
      <c r="BS235" s="155"/>
      <c r="BT235" s="78"/>
      <c r="BU235" s="132"/>
      <c r="BV235" s="79"/>
      <c r="BW235" s="155"/>
      <c r="BX235" s="78"/>
      <c r="BY235" s="132"/>
      <c r="BZ235" s="79"/>
      <c r="CA235" s="155"/>
      <c r="CB235" s="78"/>
      <c r="CC235" s="132"/>
      <c r="CD235" s="79"/>
      <c r="CE235" s="155"/>
      <c r="CF235" s="78"/>
      <c r="CG235" s="132"/>
      <c r="CH235" s="4"/>
      <c r="CI235" s="155"/>
      <c r="CJ235" s="78"/>
      <c r="CK235" s="132"/>
      <c r="CL235" s="79"/>
      <c r="CM235" s="155"/>
      <c r="CN235" s="78"/>
      <c r="CO235" s="132"/>
      <c r="CP235" s="79"/>
      <c r="CQ235" s="155"/>
      <c r="CR235" s="78"/>
      <c r="CS235" s="132"/>
      <c r="CT235" s="79"/>
      <c r="CU235" s="155"/>
      <c r="CV235" s="169"/>
      <c r="CW235" s="132"/>
      <c r="CX235" s="4"/>
      <c r="CY235" s="155"/>
      <c r="CZ235" s="169"/>
      <c r="DA235" s="132"/>
      <c r="DB235" s="79"/>
      <c r="DC235" s="155"/>
      <c r="DD235" s="78"/>
      <c r="DE235" s="132"/>
      <c r="DF235" s="79"/>
      <c r="DG235" s="155"/>
      <c r="DH235" s="78"/>
      <c r="DI235" s="132"/>
      <c r="DJ235" s="79"/>
      <c r="DK235" s="155"/>
      <c r="DL235" s="169"/>
      <c r="DM235" s="132"/>
      <c r="DN235" s="4"/>
      <c r="DO235" s="155"/>
      <c r="DP235" s="78"/>
      <c r="DQ235" s="132"/>
      <c r="DR235" s="79"/>
      <c r="DS235" s="155"/>
      <c r="DT235" s="78"/>
      <c r="DU235" s="132"/>
      <c r="DV235" s="79"/>
      <c r="DW235" s="155"/>
      <c r="DX235" s="78"/>
      <c r="DY235" s="132"/>
      <c r="DZ235" s="79"/>
      <c r="EA235" s="155"/>
      <c r="EB235" s="78"/>
      <c r="EC235" s="132"/>
      <c r="ED235" s="4"/>
      <c r="EE235" s="155"/>
      <c r="EF235" s="169"/>
      <c r="EG235" s="132"/>
      <c r="EH235" s="79"/>
      <c r="EI235" s="155"/>
      <c r="EJ235" s="78"/>
      <c r="EK235" s="132"/>
      <c r="EL235" s="79"/>
      <c r="EM235" s="155"/>
      <c r="EN235" s="78"/>
      <c r="EO235" s="132"/>
      <c r="EP235" s="79"/>
      <c r="EQ235" s="155"/>
      <c r="ER235" s="78"/>
      <c r="ES235" s="132"/>
      <c r="ET235" s="4"/>
      <c r="EU235" s="155"/>
      <c r="EV235" s="78"/>
      <c r="EW235" s="132"/>
      <c r="EX235" s="79"/>
      <c r="EY235" s="155"/>
      <c r="EZ235" s="78"/>
      <c r="FA235" s="132"/>
      <c r="FB235" s="79"/>
      <c r="FC235" s="155"/>
      <c r="FD235" s="78"/>
      <c r="FE235" s="132"/>
      <c r="FF235" s="79"/>
      <c r="FG235" s="155"/>
      <c r="FH235" s="78"/>
      <c r="FI235" s="132"/>
      <c r="FJ235" s="4"/>
      <c r="FK235" s="155"/>
      <c r="FL235" s="169"/>
      <c r="FM235" s="132"/>
      <c r="FN235" s="79"/>
      <c r="FO235" s="155"/>
      <c r="FP235" s="78"/>
      <c r="FQ235" s="132"/>
      <c r="FR235" s="79"/>
      <c r="FS235" s="155"/>
      <c r="FT235" s="80"/>
      <c r="FU235" s="157"/>
      <c r="FV235" s="79"/>
      <c r="FW235" s="155"/>
      <c r="FX235" s="78"/>
      <c r="FY235" s="132"/>
      <c r="FZ235" s="79"/>
      <c r="GA235" s="155"/>
      <c r="GB235" s="78"/>
      <c r="GC235" s="132"/>
      <c r="GD235" s="4"/>
      <c r="GE235" s="155"/>
      <c r="GF235" s="169"/>
      <c r="GG235" s="132"/>
      <c r="GH235" s="79"/>
      <c r="GI235" s="155"/>
      <c r="GJ235" s="78"/>
      <c r="GK235" s="132"/>
      <c r="GL235" s="79"/>
      <c r="GM235" s="155"/>
      <c r="GN235" s="78"/>
      <c r="GO235" s="132"/>
      <c r="GP235" s="79"/>
      <c r="GQ235" s="155"/>
      <c r="GR235" s="78"/>
    </row>
    <row r="236" spans="1:200" ht="15.75" x14ac:dyDescent="0.25">
      <c r="A236">
        <f t="shared" si="774"/>
        <v>1</v>
      </c>
      <c r="B236">
        <f t="shared" si="775"/>
        <v>1900</v>
      </c>
      <c r="C236" s="71"/>
      <c r="D236" s="78"/>
      <c r="E236" s="132"/>
      <c r="F236" s="4"/>
      <c r="G236" s="155"/>
      <c r="H236" s="169"/>
      <c r="I236" s="132"/>
      <c r="J236" s="79"/>
      <c r="K236" s="155"/>
      <c r="L236" s="169"/>
      <c r="M236" s="132"/>
      <c r="N236" s="79"/>
      <c r="O236" s="155"/>
      <c r="P236" s="169"/>
      <c r="Q236" s="132"/>
      <c r="R236" s="79"/>
      <c r="S236" s="155"/>
      <c r="T236" s="169"/>
      <c r="U236" s="132"/>
      <c r="V236" s="4"/>
      <c r="W236" s="155"/>
      <c r="X236" s="169"/>
      <c r="Y236" s="132"/>
      <c r="Z236" s="79"/>
      <c r="AA236" s="155"/>
      <c r="AB236" s="169"/>
      <c r="AC236" s="132"/>
      <c r="AD236" s="79"/>
      <c r="AE236" s="155"/>
      <c r="AF236" s="169"/>
      <c r="AG236" s="132"/>
      <c r="AH236" s="79"/>
      <c r="AI236" s="155"/>
      <c r="AJ236" s="169"/>
      <c r="AK236" s="132"/>
      <c r="AL236" s="4"/>
      <c r="AM236" s="155"/>
      <c r="AN236" s="169"/>
      <c r="AO236" s="132"/>
      <c r="AP236" s="79"/>
      <c r="AQ236" s="155"/>
      <c r="AR236" s="169"/>
      <c r="AS236" s="132"/>
      <c r="AT236" s="79"/>
      <c r="AU236" s="155"/>
      <c r="AV236" s="169"/>
      <c r="AW236" s="132"/>
      <c r="AX236" s="79"/>
      <c r="AY236" s="155"/>
      <c r="AZ236" s="169"/>
      <c r="BA236" s="132"/>
      <c r="BB236" s="4"/>
      <c r="BC236" s="155"/>
      <c r="BD236" s="169"/>
      <c r="BE236" s="132"/>
      <c r="BF236" s="79"/>
      <c r="BG236" s="155"/>
      <c r="BH236" s="169"/>
      <c r="BI236" s="132"/>
      <c r="BJ236" s="79"/>
      <c r="BK236" s="155"/>
      <c r="BL236" s="169"/>
      <c r="BM236" s="132"/>
      <c r="BN236" s="79"/>
      <c r="BO236" s="155"/>
      <c r="BP236" s="78"/>
      <c r="BQ236" s="132"/>
      <c r="BR236" s="4"/>
      <c r="BS236" s="155"/>
      <c r="BT236" s="78"/>
      <c r="BU236" s="132"/>
      <c r="BV236" s="79"/>
      <c r="BW236" s="155"/>
      <c r="BX236" s="78"/>
      <c r="BY236" s="132"/>
      <c r="BZ236" s="79"/>
      <c r="CA236" s="155"/>
      <c r="CB236" s="78"/>
      <c r="CC236" s="132"/>
      <c r="CD236" s="79"/>
      <c r="CE236" s="155"/>
      <c r="CF236" s="78"/>
      <c r="CG236" s="132"/>
      <c r="CH236" s="4"/>
      <c r="CI236" s="155"/>
      <c r="CJ236" s="78"/>
      <c r="CK236" s="132"/>
      <c r="CL236" s="79"/>
      <c r="CM236" s="155"/>
      <c r="CN236" s="78"/>
      <c r="CO236" s="132"/>
      <c r="CP236" s="79"/>
      <c r="CQ236" s="155"/>
      <c r="CR236" s="78"/>
      <c r="CS236" s="132"/>
      <c r="CT236" s="79"/>
      <c r="CU236" s="155"/>
      <c r="CV236" s="169"/>
      <c r="CW236" s="132"/>
      <c r="CX236" s="4"/>
      <c r="CY236" s="155"/>
      <c r="CZ236" s="169"/>
      <c r="DA236" s="132"/>
      <c r="DB236" s="79"/>
      <c r="DC236" s="155"/>
      <c r="DD236" s="78"/>
      <c r="DE236" s="132"/>
      <c r="DF236" s="79"/>
      <c r="DG236" s="155"/>
      <c r="DH236" s="78"/>
      <c r="DI236" s="132"/>
      <c r="DJ236" s="79"/>
      <c r="DK236" s="155"/>
      <c r="DL236" s="169"/>
      <c r="DM236" s="132"/>
      <c r="DN236" s="4"/>
      <c r="DO236" s="155"/>
      <c r="DP236" s="78"/>
      <c r="DQ236" s="132"/>
      <c r="DR236" s="79"/>
      <c r="DS236" s="155"/>
      <c r="DT236" s="78"/>
      <c r="DU236" s="132"/>
      <c r="DV236" s="79"/>
      <c r="DW236" s="155"/>
      <c r="DX236" s="78"/>
      <c r="DY236" s="132"/>
      <c r="DZ236" s="79"/>
      <c r="EA236" s="155"/>
      <c r="EB236" s="78"/>
      <c r="EC236" s="132"/>
      <c r="ED236" s="4"/>
      <c r="EE236" s="155"/>
      <c r="EF236" s="169"/>
      <c r="EG236" s="132"/>
      <c r="EH236" s="79"/>
      <c r="EI236" s="155"/>
      <c r="EJ236" s="78"/>
      <c r="EK236" s="132"/>
      <c r="EL236" s="79"/>
      <c r="EM236" s="155"/>
      <c r="EN236" s="78"/>
      <c r="EO236" s="132"/>
      <c r="EP236" s="79"/>
      <c r="EQ236" s="155"/>
      <c r="ER236" s="78"/>
      <c r="ES236" s="132"/>
      <c r="ET236" s="4"/>
      <c r="EU236" s="155"/>
      <c r="EV236" s="78"/>
      <c r="EW236" s="132"/>
      <c r="EX236" s="79"/>
      <c r="EY236" s="155"/>
      <c r="EZ236" s="78"/>
      <c r="FA236" s="132"/>
      <c r="FB236" s="79"/>
      <c r="FC236" s="155"/>
      <c r="FD236" s="78"/>
      <c r="FE236" s="132"/>
      <c r="FF236" s="79"/>
      <c r="FG236" s="155"/>
      <c r="FH236" s="78"/>
      <c r="FI236" s="132"/>
      <c r="FJ236" s="4"/>
      <c r="FK236" s="155"/>
      <c r="FL236" s="169"/>
      <c r="FM236" s="132"/>
      <c r="FN236" s="79"/>
      <c r="FO236" s="155"/>
      <c r="FP236" s="78"/>
      <c r="FQ236" s="132"/>
      <c r="FR236" s="79"/>
      <c r="FS236" s="155"/>
      <c r="FT236" s="80"/>
      <c r="FU236" s="157"/>
      <c r="FV236" s="79"/>
      <c r="FW236" s="155"/>
      <c r="FX236" s="78"/>
      <c r="FY236" s="132"/>
      <c r="FZ236" s="79"/>
      <c r="GA236" s="155"/>
      <c r="GB236" s="78"/>
      <c r="GC236" s="132"/>
      <c r="GD236" s="4"/>
      <c r="GE236" s="155"/>
      <c r="GF236" s="169"/>
      <c r="GG236" s="132"/>
      <c r="GH236" s="79"/>
      <c r="GI236" s="155"/>
      <c r="GJ236" s="78"/>
      <c r="GK236" s="132"/>
      <c r="GL236" s="79"/>
      <c r="GM236" s="155"/>
      <c r="GN236" s="78"/>
      <c r="GO236" s="132"/>
      <c r="GP236" s="79"/>
      <c r="GQ236" s="155"/>
      <c r="GR236" s="78"/>
    </row>
    <row r="237" spans="1:200" ht="15.75" x14ac:dyDescent="0.25">
      <c r="A237">
        <f t="shared" si="774"/>
        <v>1</v>
      </c>
      <c r="B237">
        <f t="shared" si="775"/>
        <v>1900</v>
      </c>
      <c r="C237" s="71"/>
      <c r="D237" s="78"/>
      <c r="E237" s="132"/>
      <c r="F237" s="4"/>
      <c r="G237" s="155"/>
      <c r="H237" s="169"/>
      <c r="I237" s="132"/>
      <c r="J237" s="79"/>
      <c r="K237" s="155"/>
      <c r="L237" s="169"/>
      <c r="M237" s="132"/>
      <c r="N237" s="79"/>
      <c r="O237" s="155"/>
      <c r="P237" s="169"/>
      <c r="Q237" s="132"/>
      <c r="R237" s="79"/>
      <c r="S237" s="155"/>
      <c r="T237" s="169"/>
      <c r="U237" s="132"/>
      <c r="V237" s="4"/>
      <c r="W237" s="155"/>
      <c r="X237" s="169"/>
      <c r="Y237" s="132"/>
      <c r="Z237" s="79"/>
      <c r="AA237" s="155"/>
      <c r="AB237" s="169"/>
      <c r="AC237" s="132"/>
      <c r="AD237" s="79"/>
      <c r="AE237" s="155"/>
      <c r="AF237" s="169"/>
      <c r="AG237" s="132"/>
      <c r="AH237" s="79"/>
      <c r="AI237" s="155"/>
      <c r="AJ237" s="169"/>
      <c r="AK237" s="132"/>
      <c r="AL237" s="4"/>
      <c r="AM237" s="155"/>
      <c r="AN237" s="169"/>
      <c r="AO237" s="132"/>
      <c r="AP237" s="79"/>
      <c r="AQ237" s="155"/>
      <c r="AR237" s="169"/>
      <c r="AS237" s="132"/>
      <c r="AT237" s="79"/>
      <c r="AU237" s="155"/>
      <c r="AV237" s="169"/>
      <c r="AW237" s="132"/>
      <c r="AX237" s="79"/>
      <c r="AY237" s="155"/>
      <c r="AZ237" s="169"/>
      <c r="BA237" s="132"/>
      <c r="BB237" s="4"/>
      <c r="BC237" s="155"/>
      <c r="BD237" s="169"/>
      <c r="BE237" s="132"/>
      <c r="BF237" s="79"/>
      <c r="BG237" s="155"/>
      <c r="BH237" s="169"/>
      <c r="BI237" s="132"/>
      <c r="BJ237" s="79"/>
      <c r="BK237" s="155"/>
      <c r="BL237" s="169"/>
      <c r="BM237" s="132"/>
      <c r="BN237" s="79"/>
      <c r="BO237" s="155"/>
      <c r="BP237" s="78"/>
      <c r="BQ237" s="132"/>
      <c r="BR237" s="4"/>
      <c r="BS237" s="155"/>
      <c r="BT237" s="78"/>
      <c r="BU237" s="132"/>
      <c r="BV237" s="79"/>
      <c r="BW237" s="155"/>
      <c r="BX237" s="78"/>
      <c r="BY237" s="132"/>
      <c r="BZ237" s="79"/>
      <c r="CA237" s="155"/>
      <c r="CB237" s="78"/>
      <c r="CC237" s="132"/>
      <c r="CD237" s="79"/>
      <c r="CE237" s="155"/>
      <c r="CF237" s="78"/>
      <c r="CG237" s="132"/>
      <c r="CH237" s="4"/>
      <c r="CI237" s="155"/>
      <c r="CJ237" s="78"/>
      <c r="CK237" s="132"/>
      <c r="CL237" s="79"/>
      <c r="CM237" s="155"/>
      <c r="CN237" s="78"/>
      <c r="CO237" s="132"/>
      <c r="CP237" s="79"/>
      <c r="CQ237" s="155"/>
      <c r="CR237" s="78"/>
      <c r="CS237" s="132"/>
      <c r="CT237" s="79"/>
      <c r="CU237" s="155"/>
      <c r="CV237" s="169"/>
      <c r="CW237" s="132"/>
      <c r="CX237" s="4"/>
      <c r="CY237" s="155"/>
      <c r="CZ237" s="169"/>
      <c r="DA237" s="132"/>
      <c r="DB237" s="79"/>
      <c r="DC237" s="155"/>
      <c r="DD237" s="78"/>
      <c r="DE237" s="132"/>
      <c r="DF237" s="79"/>
      <c r="DG237" s="155"/>
      <c r="DH237" s="78"/>
      <c r="DI237" s="132"/>
      <c r="DJ237" s="79"/>
      <c r="DK237" s="155"/>
      <c r="DL237" s="169"/>
      <c r="DM237" s="132"/>
      <c r="DN237" s="4"/>
      <c r="DO237" s="155"/>
      <c r="DP237" s="78"/>
      <c r="DQ237" s="132"/>
      <c r="DR237" s="79"/>
      <c r="DS237" s="155"/>
      <c r="DT237" s="78"/>
      <c r="DU237" s="132"/>
      <c r="DV237" s="79"/>
      <c r="DW237" s="155"/>
      <c r="DX237" s="78"/>
      <c r="DY237" s="132"/>
      <c r="DZ237" s="79"/>
      <c r="EA237" s="155"/>
      <c r="EB237" s="78"/>
      <c r="EC237" s="132"/>
      <c r="ED237" s="4"/>
      <c r="EE237" s="155"/>
      <c r="EF237" s="169"/>
      <c r="EG237" s="132"/>
      <c r="EH237" s="79"/>
      <c r="EI237" s="155"/>
      <c r="EJ237" s="78"/>
      <c r="EK237" s="132"/>
      <c r="EL237" s="79"/>
      <c r="EM237" s="155"/>
      <c r="EN237" s="78"/>
      <c r="EO237" s="132"/>
      <c r="EP237" s="79"/>
      <c r="EQ237" s="155"/>
      <c r="ER237" s="78"/>
      <c r="ES237" s="132"/>
      <c r="ET237" s="4"/>
      <c r="EU237" s="155"/>
      <c r="EV237" s="78"/>
      <c r="EW237" s="132"/>
      <c r="EX237" s="79"/>
      <c r="EY237" s="155"/>
      <c r="EZ237" s="78"/>
      <c r="FA237" s="132"/>
      <c r="FB237" s="79"/>
      <c r="FC237" s="155"/>
      <c r="FD237" s="78"/>
      <c r="FE237" s="132"/>
      <c r="FF237" s="79"/>
      <c r="FG237" s="155"/>
      <c r="FH237" s="78"/>
      <c r="FI237" s="132"/>
      <c r="FJ237" s="4"/>
      <c r="FK237" s="155"/>
      <c r="FL237" s="169"/>
      <c r="FM237" s="132"/>
      <c r="FN237" s="79"/>
      <c r="FO237" s="155"/>
      <c r="FP237" s="78"/>
      <c r="FQ237" s="132"/>
      <c r="FR237" s="79"/>
      <c r="FS237" s="155"/>
      <c r="FT237" s="80"/>
      <c r="FU237" s="157"/>
      <c r="FV237" s="79"/>
      <c r="FW237" s="155"/>
      <c r="FX237" s="78"/>
      <c r="FY237" s="132"/>
      <c r="FZ237" s="79"/>
      <c r="GA237" s="155"/>
      <c r="GB237" s="78"/>
      <c r="GC237" s="132"/>
      <c r="GD237" s="4"/>
      <c r="GE237" s="155"/>
      <c r="GF237" s="169"/>
      <c r="GG237" s="132"/>
      <c r="GH237" s="79"/>
      <c r="GI237" s="155"/>
      <c r="GJ237" s="78"/>
      <c r="GK237" s="132"/>
      <c r="GL237" s="79"/>
      <c r="GM237" s="155"/>
      <c r="GN237" s="78"/>
      <c r="GO237" s="132"/>
      <c r="GP237" s="79"/>
      <c r="GQ237" s="155"/>
      <c r="GR237" s="78"/>
    </row>
    <row r="238" spans="1:200" ht="15.75" x14ac:dyDescent="0.25">
      <c r="A238">
        <f t="shared" si="774"/>
        <v>1</v>
      </c>
      <c r="B238">
        <f t="shared" si="775"/>
        <v>1900</v>
      </c>
      <c r="C238" s="71"/>
      <c r="D238" s="78"/>
      <c r="E238" s="132"/>
      <c r="F238" s="156"/>
      <c r="G238" s="155"/>
      <c r="H238" s="169"/>
      <c r="I238" s="132"/>
      <c r="J238" s="79"/>
      <c r="K238" s="155"/>
      <c r="L238" s="169"/>
      <c r="M238" s="132"/>
      <c r="N238" s="79"/>
      <c r="O238" s="155"/>
      <c r="P238" s="169"/>
      <c r="Q238" s="132"/>
      <c r="R238" s="79"/>
      <c r="S238" s="155"/>
      <c r="T238" s="169"/>
      <c r="U238" s="132"/>
      <c r="V238" s="174"/>
      <c r="W238" s="155"/>
      <c r="X238" s="169"/>
      <c r="Y238" s="132"/>
      <c r="Z238" s="79"/>
      <c r="AA238" s="155"/>
      <c r="AB238" s="169"/>
      <c r="AC238" s="132"/>
      <c r="AD238" s="79"/>
      <c r="AE238" s="155"/>
      <c r="AF238" s="169"/>
      <c r="AG238" s="132"/>
      <c r="AH238" s="79"/>
      <c r="AI238" s="155"/>
      <c r="AJ238" s="169"/>
      <c r="AK238" s="132"/>
      <c r="AL238" s="4"/>
      <c r="AM238" s="155"/>
      <c r="AN238" s="169"/>
      <c r="AO238" s="132"/>
      <c r="AP238" s="79"/>
      <c r="AQ238" s="155"/>
      <c r="AR238" s="169"/>
      <c r="AS238" s="132"/>
      <c r="AT238" s="79"/>
      <c r="AU238" s="155"/>
      <c r="AV238" s="169"/>
      <c r="AW238" s="132"/>
      <c r="AX238" s="79"/>
      <c r="AY238" s="155"/>
      <c r="AZ238" s="169"/>
      <c r="BA238" s="132"/>
      <c r="BB238" s="156"/>
      <c r="BC238" s="155"/>
      <c r="BD238" s="169"/>
      <c r="BE238" s="132"/>
      <c r="BF238" s="79"/>
      <c r="BG238" s="155"/>
      <c r="BH238" s="169"/>
      <c r="BI238" s="132"/>
      <c r="BJ238" s="79"/>
      <c r="BK238" s="155"/>
      <c r="BL238" s="169"/>
      <c r="BM238" s="132"/>
      <c r="BN238" s="79"/>
      <c r="BO238" s="155"/>
      <c r="BP238" s="78"/>
      <c r="BQ238" s="132"/>
      <c r="BR238" s="156"/>
      <c r="BS238" s="155"/>
      <c r="BT238" s="78"/>
      <c r="BU238" s="132"/>
      <c r="BV238" s="79"/>
      <c r="BW238" s="155"/>
      <c r="BX238" s="78"/>
      <c r="BY238" s="132"/>
      <c r="BZ238" s="79"/>
      <c r="CA238" s="155"/>
      <c r="CB238" s="78"/>
      <c r="CC238" s="132"/>
      <c r="CD238" s="79"/>
      <c r="CE238" s="155"/>
      <c r="CF238" s="78"/>
      <c r="CG238" s="132"/>
      <c r="CH238" s="79"/>
      <c r="CI238" s="155"/>
      <c r="CJ238" s="78"/>
      <c r="CK238" s="132"/>
      <c r="CL238" s="79"/>
      <c r="CM238" s="155"/>
      <c r="CN238" s="78"/>
      <c r="CO238" s="132"/>
      <c r="CP238" s="79"/>
      <c r="CQ238" s="155"/>
      <c r="CR238" s="78"/>
      <c r="CS238" s="132"/>
      <c r="CT238" s="79"/>
      <c r="CU238" s="155"/>
      <c r="CV238" s="169"/>
      <c r="CW238" s="132"/>
      <c r="CX238" s="79"/>
      <c r="CY238" s="155"/>
      <c r="CZ238" s="169"/>
      <c r="DA238" s="132"/>
      <c r="DB238" s="79"/>
      <c r="DC238" s="155"/>
      <c r="DD238" s="78"/>
      <c r="DE238" s="132"/>
      <c r="DF238" s="79"/>
      <c r="DG238" s="155"/>
      <c r="DH238" s="78"/>
      <c r="DI238" s="132"/>
      <c r="DJ238" s="79"/>
      <c r="DK238" s="155"/>
      <c r="DL238" s="169"/>
      <c r="DM238" s="132"/>
      <c r="DN238" s="156"/>
      <c r="DO238" s="155"/>
      <c r="DP238" s="78"/>
      <c r="DQ238" s="132"/>
      <c r="DR238" s="79"/>
      <c r="DS238" s="155"/>
      <c r="DT238" s="78"/>
      <c r="DU238" s="132"/>
      <c r="DV238" s="79"/>
      <c r="DW238" s="155"/>
      <c r="DX238" s="78"/>
      <c r="DY238" s="132"/>
      <c r="DZ238" s="79"/>
      <c r="EA238" s="155"/>
      <c r="EB238" s="78"/>
      <c r="EC238" s="132"/>
      <c r="ED238" s="156"/>
      <c r="EE238" s="155"/>
      <c r="EF238" s="169"/>
      <c r="EG238" s="132"/>
      <c r="EH238" s="79"/>
      <c r="EI238" s="155"/>
      <c r="EJ238" s="78"/>
      <c r="EK238" s="132"/>
      <c r="EL238" s="79"/>
      <c r="EM238" s="155"/>
      <c r="EN238" s="78"/>
      <c r="EO238" s="132"/>
      <c r="EP238" s="79"/>
      <c r="EQ238" s="155"/>
      <c r="ER238" s="78"/>
      <c r="ES238" s="132"/>
      <c r="ET238" s="156"/>
      <c r="EU238" s="155"/>
      <c r="EV238" s="78"/>
      <c r="EW238" s="132"/>
      <c r="EX238" s="79"/>
      <c r="EY238" s="155"/>
      <c r="EZ238" s="78"/>
      <c r="FA238" s="132"/>
      <c r="FB238" s="79"/>
      <c r="FC238" s="155"/>
      <c r="FD238" s="78"/>
      <c r="FE238" s="132"/>
      <c r="FF238" s="79"/>
      <c r="FG238" s="155"/>
      <c r="FH238" s="78"/>
      <c r="FI238" s="132"/>
      <c r="FJ238" s="156"/>
      <c r="FK238" s="155"/>
      <c r="FL238" s="169"/>
      <c r="FM238" s="132"/>
      <c r="FN238" s="79"/>
      <c r="FO238" s="155"/>
      <c r="FP238" s="78"/>
      <c r="FQ238" s="132"/>
      <c r="FR238" s="79"/>
      <c r="FS238" s="155"/>
      <c r="FT238" s="78"/>
      <c r="FU238" s="132"/>
      <c r="FV238" s="79"/>
      <c r="FW238" s="155"/>
      <c r="FX238" s="78"/>
      <c r="FY238" s="132"/>
      <c r="FZ238" s="79"/>
      <c r="GA238" s="155"/>
      <c r="GB238" s="78"/>
      <c r="GC238" s="132"/>
      <c r="GD238" s="156"/>
      <c r="GE238" s="155"/>
      <c r="GF238" s="169"/>
      <c r="GG238" s="132"/>
      <c r="GH238" s="79"/>
      <c r="GI238" s="155"/>
      <c r="GJ238" s="78"/>
      <c r="GK238" s="132"/>
      <c r="GL238" s="79"/>
      <c r="GM238" s="155"/>
      <c r="GN238" s="78"/>
      <c r="GO238" s="132"/>
      <c r="GP238" s="79"/>
      <c r="GQ238" s="155"/>
      <c r="GR238" s="78"/>
    </row>
    <row r="239" spans="1:200" ht="15.75" x14ac:dyDescent="0.25">
      <c r="A239">
        <f t="shared" si="774"/>
        <v>1</v>
      </c>
      <c r="B239">
        <f t="shared" si="775"/>
        <v>1900</v>
      </c>
      <c r="C239" s="71"/>
      <c r="D239" s="78"/>
      <c r="E239" s="132"/>
      <c r="F239" s="79"/>
      <c r="G239" s="155"/>
      <c r="H239" s="169"/>
      <c r="I239" s="132"/>
      <c r="J239" s="79"/>
      <c r="K239" s="155"/>
      <c r="L239" s="169"/>
      <c r="M239" s="132"/>
      <c r="N239" s="79"/>
      <c r="O239" s="155"/>
      <c r="P239" s="169"/>
      <c r="Q239" s="132"/>
      <c r="R239" s="79"/>
      <c r="S239" s="155"/>
      <c r="T239" s="169"/>
      <c r="U239" s="132"/>
      <c r="V239" s="79"/>
      <c r="W239" s="155"/>
      <c r="X239" s="169"/>
      <c r="Y239" s="132"/>
      <c r="Z239" s="79"/>
      <c r="AA239" s="155"/>
      <c r="AB239" s="169"/>
      <c r="AC239" s="132"/>
      <c r="AD239" s="79"/>
      <c r="AE239" s="155"/>
      <c r="AF239" s="169"/>
      <c r="AG239" s="132"/>
      <c r="AH239" s="79"/>
      <c r="AI239" s="155"/>
      <c r="AJ239" s="169"/>
      <c r="AK239" s="132"/>
      <c r="AL239" s="79"/>
      <c r="AM239" s="155"/>
      <c r="AN239" s="169"/>
      <c r="AO239" s="132"/>
      <c r="AP239" s="79"/>
      <c r="AQ239" s="155"/>
      <c r="AR239" s="169"/>
      <c r="AS239" s="132"/>
      <c r="AT239" s="79"/>
      <c r="AU239" s="155"/>
      <c r="AV239" s="169"/>
      <c r="AW239" s="132"/>
      <c r="AX239" s="79"/>
      <c r="AY239" s="155"/>
      <c r="AZ239" s="169"/>
      <c r="BA239" s="132"/>
      <c r="BB239" s="79"/>
      <c r="BC239" s="155"/>
      <c r="BD239" s="169"/>
      <c r="BE239" s="132"/>
      <c r="BF239" s="79"/>
      <c r="BG239" s="155"/>
      <c r="BH239" s="169"/>
      <c r="BI239" s="132"/>
      <c r="BJ239" s="79"/>
      <c r="BK239" s="155"/>
      <c r="BL239" s="169"/>
      <c r="BM239" s="132"/>
      <c r="BN239" s="79"/>
      <c r="BO239" s="155"/>
      <c r="BP239" s="78"/>
      <c r="BQ239" s="132"/>
      <c r="BR239" s="79"/>
      <c r="BS239" s="155"/>
      <c r="BT239" s="78"/>
      <c r="BU239" s="132"/>
      <c r="BV239" s="79"/>
      <c r="BW239" s="155"/>
      <c r="BX239" s="78"/>
      <c r="BY239" s="132"/>
      <c r="BZ239" s="79"/>
      <c r="CA239" s="155"/>
      <c r="CB239" s="78"/>
      <c r="CC239" s="132"/>
      <c r="CD239" s="79"/>
      <c r="CE239" s="155"/>
      <c r="CF239" s="78"/>
      <c r="CG239" s="132"/>
      <c r="CH239" s="79"/>
      <c r="CI239" s="155"/>
      <c r="CJ239" s="78"/>
      <c r="CK239" s="132"/>
      <c r="CL239" s="79"/>
      <c r="CM239" s="155"/>
      <c r="CN239" s="78"/>
      <c r="CO239" s="132"/>
      <c r="CP239" s="79"/>
      <c r="CQ239" s="155"/>
      <c r="CR239" s="78"/>
      <c r="CS239" s="132"/>
      <c r="CT239" s="79"/>
      <c r="CU239" s="155"/>
      <c r="CV239" s="169"/>
      <c r="CW239" s="132"/>
      <c r="CX239" s="79"/>
      <c r="CY239" s="155"/>
      <c r="CZ239" s="169"/>
      <c r="DA239" s="132"/>
      <c r="DB239" s="79"/>
      <c r="DC239" s="155"/>
      <c r="DD239" s="78"/>
      <c r="DE239" s="132"/>
      <c r="DF239" s="79"/>
      <c r="DG239" s="155"/>
      <c r="DH239" s="78"/>
      <c r="DI239" s="132"/>
      <c r="DJ239" s="79"/>
      <c r="DK239" s="155"/>
      <c r="DL239" s="169"/>
      <c r="DM239" s="132"/>
      <c r="DN239" s="79"/>
      <c r="DO239" s="155"/>
      <c r="DP239" s="78"/>
      <c r="DQ239" s="132"/>
      <c r="DR239" s="79"/>
      <c r="DS239" s="155"/>
      <c r="DT239" s="78"/>
      <c r="DU239" s="132"/>
      <c r="DV239" s="79"/>
      <c r="DW239" s="155"/>
      <c r="DX239" s="78"/>
      <c r="DY239" s="132"/>
      <c r="DZ239" s="79"/>
      <c r="EA239" s="155"/>
      <c r="EB239" s="78"/>
      <c r="EC239" s="132"/>
      <c r="ED239" s="79"/>
      <c r="EE239" s="155"/>
      <c r="EF239" s="169"/>
      <c r="EG239" s="132"/>
      <c r="EH239" s="79"/>
      <c r="EI239" s="155"/>
      <c r="EJ239" s="78"/>
      <c r="EK239" s="132"/>
      <c r="EL239" s="79"/>
      <c r="EM239" s="155"/>
      <c r="EN239" s="78"/>
      <c r="EO239" s="132"/>
      <c r="EP239" s="79"/>
      <c r="EQ239" s="155"/>
      <c r="ER239" s="78"/>
      <c r="ES239" s="132"/>
      <c r="ET239" s="79"/>
      <c r="EU239" s="155"/>
      <c r="EV239" s="78"/>
      <c r="EW239" s="132"/>
      <c r="EX239" s="79"/>
      <c r="EY239" s="155"/>
      <c r="EZ239" s="78"/>
      <c r="FA239" s="132"/>
      <c r="FB239" s="79"/>
      <c r="FC239" s="155"/>
      <c r="FD239" s="78"/>
      <c r="FE239" s="132"/>
      <c r="FF239" s="79"/>
      <c r="FG239" s="155"/>
      <c r="FH239" s="78"/>
      <c r="FI239" s="132"/>
      <c r="FJ239" s="79"/>
      <c r="FK239" s="155"/>
      <c r="FL239" s="169"/>
      <c r="FM239" s="132"/>
      <c r="FN239" s="79"/>
      <c r="FO239" s="155"/>
      <c r="FP239" s="78"/>
      <c r="FQ239" s="132"/>
      <c r="FR239" s="79"/>
      <c r="FS239" s="155"/>
      <c r="FT239" s="78"/>
      <c r="FU239" s="132"/>
      <c r="FV239" s="4"/>
      <c r="FW239" s="155"/>
      <c r="FX239" s="78"/>
      <c r="FY239" s="132"/>
      <c r="FZ239" s="79"/>
      <c r="GA239" s="155"/>
      <c r="GB239" s="78"/>
      <c r="GC239" s="132"/>
      <c r="GD239" s="79"/>
      <c r="GE239" s="155"/>
      <c r="GF239" s="169"/>
      <c r="GG239" s="132"/>
      <c r="GH239" s="79"/>
      <c r="GI239" s="155"/>
      <c r="GJ239" s="78"/>
      <c r="GK239" s="132"/>
      <c r="GL239" s="79"/>
      <c r="GM239" s="155"/>
      <c r="GN239" s="78"/>
      <c r="GO239" s="132"/>
      <c r="GP239" s="79"/>
      <c r="GQ239" s="155"/>
      <c r="GR239" s="78"/>
    </row>
    <row r="240" spans="1:200" ht="15.75" x14ac:dyDescent="0.25">
      <c r="A240">
        <f t="shared" si="774"/>
        <v>1</v>
      </c>
      <c r="B240">
        <f t="shared" si="775"/>
        <v>1900</v>
      </c>
      <c r="C240" s="71"/>
      <c r="D240" s="78"/>
      <c r="E240" s="132"/>
      <c r="F240" s="79"/>
      <c r="G240" s="155"/>
      <c r="H240" s="169"/>
      <c r="I240" s="132"/>
      <c r="J240" s="79"/>
      <c r="K240" s="155"/>
      <c r="L240" s="169"/>
      <c r="M240" s="132"/>
      <c r="N240" s="79"/>
      <c r="O240" s="155"/>
      <c r="P240" s="169"/>
      <c r="Q240" s="132"/>
      <c r="R240" s="79"/>
      <c r="S240" s="155"/>
      <c r="T240" s="169"/>
      <c r="U240" s="132"/>
      <c r="V240" s="79"/>
      <c r="W240" s="155"/>
      <c r="X240" s="169"/>
      <c r="Y240" s="132"/>
      <c r="Z240" s="79"/>
      <c r="AA240" s="155"/>
      <c r="AB240" s="169"/>
      <c r="AC240" s="132"/>
      <c r="AD240" s="79"/>
      <c r="AE240" s="155"/>
      <c r="AF240" s="169"/>
      <c r="AG240" s="132"/>
      <c r="AH240" s="79"/>
      <c r="AI240" s="155"/>
      <c r="AJ240" s="169"/>
      <c r="AK240" s="132"/>
      <c r="AL240" s="79"/>
      <c r="AM240" s="155"/>
      <c r="AN240" s="169"/>
      <c r="AO240" s="132"/>
      <c r="AP240" s="79"/>
      <c r="AQ240" s="155"/>
      <c r="AR240" s="169"/>
      <c r="AS240" s="132"/>
      <c r="AT240" s="79"/>
      <c r="AU240" s="155"/>
      <c r="AV240" s="169"/>
      <c r="AW240" s="132"/>
      <c r="AX240" s="79"/>
      <c r="AY240" s="155"/>
      <c r="AZ240" s="169"/>
      <c r="BA240" s="132"/>
      <c r="BB240" s="79"/>
      <c r="BC240" s="155"/>
      <c r="BD240" s="169"/>
      <c r="BE240" s="132"/>
      <c r="BF240" s="79"/>
      <c r="BG240" s="155"/>
      <c r="BH240" s="169"/>
      <c r="BI240" s="132"/>
      <c r="BJ240" s="79"/>
      <c r="BK240" s="155"/>
      <c r="BL240" s="169"/>
      <c r="BM240" s="132"/>
      <c r="BN240" s="79"/>
      <c r="BO240" s="155"/>
      <c r="BP240" s="78"/>
      <c r="BQ240" s="132"/>
      <c r="BR240" s="79"/>
      <c r="BS240" s="155"/>
      <c r="BT240" s="78"/>
      <c r="BU240" s="132"/>
      <c r="BV240" s="79"/>
      <c r="BW240" s="155"/>
      <c r="BX240" s="78"/>
      <c r="BY240" s="132"/>
      <c r="BZ240" s="79"/>
      <c r="CA240" s="155"/>
      <c r="CB240" s="78"/>
      <c r="CC240" s="132"/>
      <c r="CD240" s="79"/>
      <c r="CE240" s="155"/>
      <c r="CF240" s="78"/>
      <c r="CG240" s="132"/>
      <c r="CH240" s="79"/>
      <c r="CI240" s="155"/>
      <c r="CJ240" s="78"/>
      <c r="CK240" s="132"/>
      <c r="CL240" s="79"/>
      <c r="CM240" s="155"/>
      <c r="CN240" s="78"/>
      <c r="CO240" s="132"/>
      <c r="CP240" s="79"/>
      <c r="CQ240" s="155"/>
      <c r="CR240" s="78"/>
      <c r="CS240" s="132"/>
      <c r="CT240" s="79"/>
      <c r="CU240" s="155"/>
      <c r="CV240" s="169"/>
      <c r="CW240" s="132"/>
      <c r="CX240" s="79"/>
      <c r="CY240" s="155"/>
      <c r="CZ240" s="169"/>
      <c r="DA240" s="132"/>
      <c r="DB240" s="79"/>
      <c r="DC240" s="155"/>
      <c r="DD240" s="78"/>
      <c r="DE240" s="132"/>
      <c r="DF240" s="79"/>
      <c r="DG240" s="155"/>
      <c r="DH240" s="78"/>
      <c r="DI240" s="132"/>
      <c r="DJ240" s="79"/>
      <c r="DK240" s="155"/>
      <c r="DL240" s="169"/>
      <c r="DM240" s="132"/>
      <c r="DN240" s="79"/>
      <c r="DO240" s="155"/>
      <c r="DP240" s="78"/>
      <c r="DQ240" s="132"/>
      <c r="DR240" s="79"/>
      <c r="DS240" s="155"/>
      <c r="DT240" s="78"/>
      <c r="DU240" s="132"/>
      <c r="DV240" s="79"/>
      <c r="DW240" s="155"/>
      <c r="DX240" s="78"/>
      <c r="DY240" s="132"/>
      <c r="DZ240" s="79"/>
      <c r="EA240" s="155"/>
      <c r="EB240" s="78"/>
      <c r="EC240" s="132"/>
      <c r="ED240" s="79"/>
      <c r="EE240" s="155"/>
      <c r="EF240" s="169"/>
      <c r="EG240" s="132"/>
      <c r="EH240" s="79"/>
      <c r="EI240" s="155"/>
      <c r="EJ240" s="78"/>
      <c r="EK240" s="132"/>
      <c r="EL240" s="79"/>
      <c r="EM240" s="155"/>
      <c r="EN240" s="78"/>
      <c r="EO240" s="132"/>
      <c r="EP240" s="79"/>
      <c r="EQ240" s="155"/>
      <c r="ER240" s="78"/>
      <c r="ES240" s="132"/>
      <c r="ET240" s="79"/>
      <c r="EU240" s="155"/>
      <c r="EV240" s="78"/>
      <c r="EW240" s="132"/>
      <c r="EX240" s="79"/>
      <c r="EY240" s="155"/>
      <c r="EZ240" s="78"/>
      <c r="FA240" s="132"/>
      <c r="FB240" s="79"/>
      <c r="FC240" s="155"/>
      <c r="FD240" s="78"/>
      <c r="FE240" s="132"/>
      <c r="FF240" s="79"/>
      <c r="FG240" s="155"/>
      <c r="FH240" s="78"/>
      <c r="FI240" s="132"/>
      <c r="FJ240" s="79"/>
      <c r="FK240" s="155"/>
      <c r="FL240" s="169"/>
      <c r="FM240" s="132"/>
      <c r="FN240" s="79"/>
      <c r="FO240" s="155"/>
      <c r="FP240" s="78"/>
      <c r="FQ240" s="132"/>
      <c r="FR240" s="79"/>
      <c r="FS240" s="155"/>
      <c r="FT240" s="78"/>
      <c r="FU240" s="132"/>
      <c r="FV240" s="4"/>
      <c r="FW240" s="155"/>
      <c r="FX240" s="78"/>
      <c r="FY240" s="132"/>
      <c r="FZ240" s="79"/>
      <c r="GA240" s="155"/>
      <c r="GB240" s="78"/>
      <c r="GC240" s="132"/>
      <c r="GD240" s="79"/>
      <c r="GE240" s="155"/>
      <c r="GF240" s="169"/>
      <c r="GG240" s="132"/>
      <c r="GH240" s="79"/>
      <c r="GI240" s="155"/>
      <c r="GJ240" s="78"/>
      <c r="GK240" s="132"/>
      <c r="GL240" s="79"/>
      <c r="GM240" s="155"/>
      <c r="GN240" s="78"/>
      <c r="GO240" s="132"/>
      <c r="GP240" s="79"/>
      <c r="GQ240" s="155"/>
      <c r="GR240" s="78"/>
    </row>
    <row r="241" spans="1:200" ht="15.75" x14ac:dyDescent="0.25">
      <c r="A241">
        <f t="shared" si="774"/>
        <v>1</v>
      </c>
      <c r="B241">
        <f t="shared" si="775"/>
        <v>1900</v>
      </c>
      <c r="C241" s="71"/>
      <c r="D241" s="80"/>
      <c r="E241" s="157"/>
      <c r="F241" s="79"/>
      <c r="G241" s="155"/>
      <c r="H241" s="170"/>
      <c r="I241" s="157"/>
      <c r="J241" s="79"/>
      <c r="K241" s="155"/>
      <c r="L241" s="170"/>
      <c r="M241" s="157"/>
      <c r="N241" s="79"/>
      <c r="O241" s="155"/>
      <c r="P241" s="170"/>
      <c r="Q241" s="157"/>
      <c r="R241" s="79"/>
      <c r="S241" s="155"/>
      <c r="T241" s="170"/>
      <c r="U241" s="157"/>
      <c r="V241" s="79"/>
      <c r="W241" s="155"/>
      <c r="X241" s="170"/>
      <c r="Y241" s="157"/>
      <c r="Z241" s="79"/>
      <c r="AA241" s="155"/>
      <c r="AB241" s="170"/>
      <c r="AC241" s="157"/>
      <c r="AD241" s="79"/>
      <c r="AE241" s="155"/>
      <c r="AF241" s="170"/>
      <c r="AG241" s="157"/>
      <c r="AH241" s="79"/>
      <c r="AI241" s="155"/>
      <c r="AJ241" s="170"/>
      <c r="AK241" s="157"/>
      <c r="AL241" s="79"/>
      <c r="AM241" s="155"/>
      <c r="AN241" s="170"/>
      <c r="AO241" s="157"/>
      <c r="AP241" s="79"/>
      <c r="AQ241" s="155"/>
      <c r="AR241" s="170"/>
      <c r="AS241" s="157"/>
      <c r="AT241" s="79"/>
      <c r="AU241" s="155"/>
      <c r="AV241" s="170"/>
      <c r="AW241" s="157"/>
      <c r="AX241" s="79"/>
      <c r="AY241" s="155"/>
      <c r="AZ241" s="170"/>
      <c r="BA241" s="157"/>
      <c r="BB241" s="79"/>
      <c r="BC241" s="155"/>
      <c r="BD241" s="170"/>
      <c r="BE241" s="157"/>
      <c r="BF241" s="79"/>
      <c r="BG241" s="155"/>
      <c r="BH241" s="170"/>
      <c r="BI241" s="157"/>
      <c r="BJ241" s="79"/>
      <c r="BK241" s="155"/>
      <c r="BL241" s="170"/>
      <c r="BM241" s="157"/>
      <c r="BN241" s="79"/>
      <c r="BO241" s="155"/>
      <c r="BP241" s="80"/>
      <c r="BQ241" s="157"/>
      <c r="BR241" s="79"/>
      <c r="BS241" s="155"/>
      <c r="BT241" s="80"/>
      <c r="BU241" s="157"/>
      <c r="BV241" s="79"/>
      <c r="BW241" s="155"/>
      <c r="BX241" s="80"/>
      <c r="BY241" s="157"/>
      <c r="BZ241" s="79"/>
      <c r="CA241" s="155"/>
      <c r="CB241" s="80"/>
      <c r="CC241" s="157"/>
      <c r="CD241" s="79"/>
      <c r="CE241" s="155"/>
      <c r="CF241" s="80"/>
      <c r="CG241" s="157"/>
      <c r="CH241" s="79"/>
      <c r="CI241" s="155"/>
      <c r="CJ241" s="80"/>
      <c r="CK241" s="157"/>
      <c r="CL241" s="79"/>
      <c r="CM241" s="155"/>
      <c r="CN241" s="80"/>
      <c r="CO241" s="157"/>
      <c r="CP241" s="79"/>
      <c r="CQ241" s="155"/>
      <c r="CR241" s="80"/>
      <c r="CS241" s="157"/>
      <c r="CT241" s="79"/>
      <c r="CU241" s="155"/>
      <c r="CV241" s="170"/>
      <c r="CW241" s="157"/>
      <c r="CX241" s="79"/>
      <c r="CY241" s="155"/>
      <c r="CZ241" s="170"/>
      <c r="DA241" s="157"/>
      <c r="DB241" s="79"/>
      <c r="DC241" s="155"/>
      <c r="DD241" s="80"/>
      <c r="DE241" s="157"/>
      <c r="DF241" s="79"/>
      <c r="DG241" s="155"/>
      <c r="DH241" s="80"/>
      <c r="DI241" s="157"/>
      <c r="DJ241" s="79"/>
      <c r="DK241" s="155"/>
      <c r="DL241" s="170"/>
      <c r="DM241" s="157"/>
      <c r="DN241" s="79"/>
      <c r="DO241" s="155"/>
      <c r="DP241" s="80"/>
      <c r="DQ241" s="157"/>
      <c r="DR241" s="79"/>
      <c r="DS241" s="155"/>
      <c r="DT241" s="80"/>
      <c r="DU241" s="157"/>
      <c r="DV241" s="79"/>
      <c r="DW241" s="155"/>
      <c r="DX241" s="80"/>
      <c r="DY241" s="157"/>
      <c r="DZ241" s="79"/>
      <c r="EA241" s="155"/>
      <c r="EB241" s="80"/>
      <c r="EC241" s="157"/>
      <c r="ED241" s="79"/>
      <c r="EE241" s="155"/>
      <c r="EF241" s="170"/>
      <c r="EG241" s="157"/>
      <c r="EH241" s="79"/>
      <c r="EI241" s="155"/>
      <c r="EJ241" s="80"/>
      <c r="EK241" s="157"/>
      <c r="EL241" s="79"/>
      <c r="EM241" s="155"/>
      <c r="EN241" s="80"/>
      <c r="EO241" s="157"/>
      <c r="EP241" s="79"/>
      <c r="EQ241" s="155"/>
      <c r="ER241" s="80"/>
      <c r="ES241" s="157"/>
      <c r="ET241" s="79"/>
      <c r="EU241" s="155"/>
      <c r="EV241" s="80"/>
      <c r="EW241" s="157"/>
      <c r="EX241" s="79"/>
      <c r="EY241" s="155"/>
      <c r="EZ241" s="80"/>
      <c r="FA241" s="157"/>
      <c r="FB241" s="79"/>
      <c r="FC241" s="155"/>
      <c r="FD241" s="80"/>
      <c r="FE241" s="157"/>
      <c r="FF241" s="79"/>
      <c r="FG241" s="155"/>
      <c r="FH241" s="80"/>
      <c r="FI241" s="157"/>
      <c r="FJ241" s="79"/>
      <c r="FK241" s="155"/>
      <c r="FL241" s="170"/>
      <c r="FM241" s="157"/>
      <c r="FN241" s="79"/>
      <c r="FO241" s="155"/>
      <c r="FP241" s="80"/>
      <c r="FQ241" s="157"/>
      <c r="FR241" s="79"/>
      <c r="FS241" s="155"/>
      <c r="FT241" s="78"/>
      <c r="FU241" s="132"/>
      <c r="FV241" s="4"/>
      <c r="FW241" s="155"/>
      <c r="FX241" s="80"/>
      <c r="FY241" s="157"/>
      <c r="FZ241" s="79"/>
      <c r="GA241" s="155"/>
      <c r="GB241" s="80"/>
      <c r="GC241" s="157"/>
      <c r="GD241" s="79"/>
      <c r="GE241" s="155"/>
      <c r="GF241" s="170"/>
      <c r="GG241" s="157"/>
      <c r="GH241" s="79"/>
      <c r="GI241" s="155"/>
      <c r="GJ241" s="80"/>
      <c r="GK241" s="157"/>
      <c r="GL241" s="79"/>
      <c r="GM241" s="155"/>
      <c r="GN241" s="80"/>
      <c r="GO241" s="157"/>
      <c r="GP241" s="79"/>
      <c r="GQ241" s="155"/>
      <c r="GR241" s="80"/>
    </row>
    <row r="242" spans="1:200" ht="15.75" x14ac:dyDescent="0.25">
      <c r="A242">
        <f t="shared" si="774"/>
        <v>1</v>
      </c>
      <c r="B242">
        <f t="shared" si="775"/>
        <v>1900</v>
      </c>
      <c r="C242" s="71"/>
      <c r="D242" s="80"/>
      <c r="E242" s="157"/>
      <c r="F242" s="79"/>
      <c r="G242" s="155"/>
      <c r="H242" s="170"/>
      <c r="I242" s="157"/>
      <c r="J242" s="79"/>
      <c r="K242" s="155"/>
      <c r="L242" s="170"/>
      <c r="M242" s="157"/>
      <c r="N242" s="79"/>
      <c r="O242" s="155"/>
      <c r="P242" s="170"/>
      <c r="Q242" s="157"/>
      <c r="R242" s="79"/>
      <c r="S242" s="155"/>
      <c r="T242" s="170"/>
      <c r="U242" s="157"/>
      <c r="V242" s="79"/>
      <c r="W242" s="155"/>
      <c r="X242" s="170"/>
      <c r="Y242" s="157"/>
      <c r="Z242" s="79"/>
      <c r="AA242" s="155"/>
      <c r="AB242" s="170"/>
      <c r="AC242" s="157"/>
      <c r="AD242" s="79"/>
      <c r="AE242" s="155"/>
      <c r="AF242" s="170"/>
      <c r="AG242" s="157"/>
      <c r="AH242" s="79"/>
      <c r="AI242" s="155"/>
      <c r="AJ242" s="170"/>
      <c r="AK242" s="157"/>
      <c r="AL242" s="79"/>
      <c r="AM242" s="155"/>
      <c r="AN242" s="170"/>
      <c r="AO242" s="157"/>
      <c r="AP242" s="79"/>
      <c r="AQ242" s="155"/>
      <c r="AR242" s="170"/>
      <c r="AS242" s="157"/>
      <c r="AT242" s="79"/>
      <c r="AU242" s="155"/>
      <c r="AV242" s="170"/>
      <c r="AW242" s="157"/>
      <c r="AX242" s="79"/>
      <c r="AY242" s="155"/>
      <c r="AZ242" s="170"/>
      <c r="BA242" s="157"/>
      <c r="BB242" s="79"/>
      <c r="BC242" s="155"/>
      <c r="BD242" s="170"/>
      <c r="BE242" s="157"/>
      <c r="BF242" s="79"/>
      <c r="BG242" s="155"/>
      <c r="BH242" s="170"/>
      <c r="BI242" s="157"/>
      <c r="BJ242" s="79"/>
      <c r="BK242" s="155"/>
      <c r="BL242" s="170"/>
      <c r="BM242" s="157"/>
      <c r="BN242" s="79"/>
      <c r="BO242" s="155"/>
      <c r="BP242" s="80"/>
      <c r="BQ242" s="157"/>
      <c r="BR242" s="79"/>
      <c r="BS242" s="155"/>
      <c r="BT242" s="80"/>
      <c r="BU242" s="157"/>
      <c r="BV242" s="79"/>
      <c r="BW242" s="155"/>
      <c r="BX242" s="80"/>
      <c r="BY242" s="157"/>
      <c r="BZ242" s="79"/>
      <c r="CA242" s="155"/>
      <c r="CB242" s="80"/>
      <c r="CC242" s="157"/>
      <c r="CD242" s="79"/>
      <c r="CE242" s="155"/>
      <c r="CF242" s="80"/>
      <c r="CG242" s="157"/>
      <c r="CH242" s="79"/>
      <c r="CI242" s="155"/>
      <c r="CJ242" s="80"/>
      <c r="CK242" s="157"/>
      <c r="CL242" s="79"/>
      <c r="CM242" s="155"/>
      <c r="CN242" s="80"/>
      <c r="CO242" s="157"/>
      <c r="CP242" s="79"/>
      <c r="CQ242" s="155"/>
      <c r="CR242" s="80"/>
      <c r="CS242" s="157"/>
      <c r="CT242" s="79"/>
      <c r="CU242" s="155"/>
      <c r="CV242" s="170"/>
      <c r="CW242" s="157"/>
      <c r="CX242" s="79"/>
      <c r="CY242" s="155"/>
      <c r="CZ242" s="170"/>
      <c r="DA242" s="157"/>
      <c r="DB242" s="79"/>
      <c r="DC242" s="155"/>
      <c r="DD242" s="80"/>
      <c r="DE242" s="157"/>
      <c r="DF242" s="79"/>
      <c r="DG242" s="155"/>
      <c r="DH242" s="80"/>
      <c r="DI242" s="157"/>
      <c r="DJ242" s="79"/>
      <c r="DK242" s="155"/>
      <c r="DL242" s="170"/>
      <c r="DM242" s="157"/>
      <c r="DN242" s="79"/>
      <c r="DO242" s="155"/>
      <c r="DP242" s="80"/>
      <c r="DQ242" s="157"/>
      <c r="DR242" s="79"/>
      <c r="DS242" s="155"/>
      <c r="DT242" s="80"/>
      <c r="DU242" s="157"/>
      <c r="DV242" s="79"/>
      <c r="DW242" s="155"/>
      <c r="DX242" s="80"/>
      <c r="DY242" s="157"/>
      <c r="DZ242" s="79"/>
      <c r="EA242" s="155"/>
      <c r="EB242" s="80"/>
      <c r="EC242" s="157"/>
      <c r="ED242" s="79"/>
      <c r="EE242" s="155"/>
      <c r="EF242" s="170"/>
      <c r="EG242" s="157"/>
      <c r="EH242" s="79"/>
      <c r="EI242" s="155"/>
      <c r="EJ242" s="80"/>
      <c r="EK242" s="157"/>
      <c r="EL242" s="79"/>
      <c r="EM242" s="155"/>
      <c r="EN242" s="80"/>
      <c r="EO242" s="157"/>
      <c r="EP242" s="79"/>
      <c r="EQ242" s="155"/>
      <c r="ER242" s="80"/>
      <c r="ES242" s="157"/>
      <c r="ET242" s="79"/>
      <c r="EU242" s="155"/>
      <c r="EV242" s="80"/>
      <c r="EW242" s="157"/>
      <c r="EX242" s="79"/>
      <c r="EY242" s="155"/>
      <c r="EZ242" s="80"/>
      <c r="FA242" s="157"/>
      <c r="FB242" s="79"/>
      <c r="FC242" s="155"/>
      <c r="FD242" s="80"/>
      <c r="FE242" s="157"/>
      <c r="FF242" s="79"/>
      <c r="FG242" s="155"/>
      <c r="FH242" s="80"/>
      <c r="FI242" s="157"/>
      <c r="FJ242" s="79"/>
      <c r="FK242" s="155"/>
      <c r="FL242" s="170"/>
      <c r="FM242" s="157"/>
      <c r="FN242" s="79"/>
      <c r="FO242" s="155"/>
      <c r="FP242" s="80"/>
      <c r="FQ242" s="157"/>
      <c r="FR242" s="79"/>
      <c r="FS242" s="155"/>
      <c r="FT242" s="78"/>
      <c r="FU242" s="132"/>
      <c r="FV242" s="4"/>
      <c r="FW242" s="155"/>
      <c r="FX242" s="80"/>
      <c r="FY242" s="157"/>
      <c r="FZ242" s="79"/>
      <c r="GA242" s="155"/>
      <c r="GB242" s="80"/>
      <c r="GC242" s="157"/>
      <c r="GD242" s="79"/>
      <c r="GE242" s="155"/>
      <c r="GF242" s="170"/>
      <c r="GG242" s="157"/>
      <c r="GH242" s="79"/>
      <c r="GI242" s="155"/>
      <c r="GJ242" s="80"/>
      <c r="GK242" s="157"/>
      <c r="GL242" s="79"/>
      <c r="GM242" s="155"/>
      <c r="GN242" s="80"/>
      <c r="GO242" s="157"/>
      <c r="GP242" s="79"/>
      <c r="GQ242" s="155"/>
      <c r="GR242" s="80"/>
    </row>
    <row r="243" spans="1:200" ht="15.75" x14ac:dyDescent="0.25">
      <c r="A243">
        <f t="shared" si="774"/>
        <v>1</v>
      </c>
      <c r="B243">
        <f t="shared" si="775"/>
        <v>1900</v>
      </c>
      <c r="C243" s="71"/>
      <c r="D243" s="80"/>
      <c r="E243" s="157"/>
      <c r="F243" s="79"/>
      <c r="G243" s="155"/>
      <c r="H243" s="170"/>
      <c r="I243" s="157"/>
      <c r="J243" s="79"/>
      <c r="K243" s="155"/>
      <c r="L243" s="170"/>
      <c r="M243" s="157"/>
      <c r="N243" s="79"/>
      <c r="O243" s="155"/>
      <c r="P243" s="170"/>
      <c r="Q243" s="157"/>
      <c r="R243" s="79"/>
      <c r="S243" s="155"/>
      <c r="T243" s="170"/>
      <c r="U243" s="157"/>
      <c r="V243" s="79"/>
      <c r="W243" s="155"/>
      <c r="X243" s="170"/>
      <c r="Y243" s="157"/>
      <c r="Z243" s="79"/>
      <c r="AA243" s="155"/>
      <c r="AB243" s="170"/>
      <c r="AC243" s="157"/>
      <c r="AD243" s="79"/>
      <c r="AE243" s="155"/>
      <c r="AF243" s="170"/>
      <c r="AG243" s="157"/>
      <c r="AH243" s="79"/>
      <c r="AI243" s="155"/>
      <c r="AJ243" s="170"/>
      <c r="AK243" s="157"/>
      <c r="AL243" s="79"/>
      <c r="AM243" s="155"/>
      <c r="AN243" s="170"/>
      <c r="AO243" s="157"/>
      <c r="AP243" s="79"/>
      <c r="AQ243" s="155"/>
      <c r="AR243" s="170"/>
      <c r="AS243" s="157"/>
      <c r="AT243" s="79"/>
      <c r="AU243" s="155"/>
      <c r="AV243" s="170"/>
      <c r="AW243" s="157"/>
      <c r="AX243" s="79"/>
      <c r="AY243" s="155"/>
      <c r="AZ243" s="170"/>
      <c r="BA243" s="157"/>
      <c r="BB243" s="79"/>
      <c r="BC243" s="155"/>
      <c r="BD243" s="170"/>
      <c r="BE243" s="157"/>
      <c r="BF243" s="79"/>
      <c r="BG243" s="155"/>
      <c r="BH243" s="170"/>
      <c r="BI243" s="157"/>
      <c r="BJ243" s="79"/>
      <c r="BK243" s="155"/>
      <c r="BL243" s="170"/>
      <c r="BM243" s="157"/>
      <c r="BN243" s="79"/>
      <c r="BO243" s="155"/>
      <c r="BP243" s="80"/>
      <c r="BQ243" s="157"/>
      <c r="BR243" s="79"/>
      <c r="BS243" s="155"/>
      <c r="BT243" s="80"/>
      <c r="BU243" s="157"/>
      <c r="BV243" s="79"/>
      <c r="BW243" s="155"/>
      <c r="BX243" s="80"/>
      <c r="BY243" s="157"/>
      <c r="BZ243" s="79"/>
      <c r="CA243" s="155"/>
      <c r="CB243" s="80"/>
      <c r="CC243" s="157"/>
      <c r="CD243" s="79"/>
      <c r="CE243" s="155"/>
      <c r="CF243" s="80"/>
      <c r="CG243" s="157"/>
      <c r="CH243" s="79"/>
      <c r="CI243" s="155"/>
      <c r="CJ243" s="80"/>
      <c r="CK243" s="157"/>
      <c r="CL243" s="79"/>
      <c r="CM243" s="155"/>
      <c r="CN243" s="80"/>
      <c r="CO243" s="157"/>
      <c r="CP243" s="79"/>
      <c r="CQ243" s="155"/>
      <c r="CR243" s="80"/>
      <c r="CS243" s="157"/>
      <c r="CT243" s="79"/>
      <c r="CU243" s="155"/>
      <c r="CV243" s="170"/>
      <c r="CW243" s="157"/>
      <c r="CX243" s="79"/>
      <c r="CY243" s="155"/>
      <c r="CZ243" s="170"/>
      <c r="DA243" s="157"/>
      <c r="DB243" s="79"/>
      <c r="DC243" s="155"/>
      <c r="DD243" s="80"/>
      <c r="DE243" s="157"/>
      <c r="DF243" s="79"/>
      <c r="DG243" s="155"/>
      <c r="DH243" s="80"/>
      <c r="DI243" s="157"/>
      <c r="DJ243" s="79"/>
      <c r="DK243" s="155"/>
      <c r="DL243" s="170"/>
      <c r="DM243" s="157"/>
      <c r="DN243" s="79"/>
      <c r="DO243" s="155"/>
      <c r="DP243" s="80"/>
      <c r="DQ243" s="157"/>
      <c r="DR243" s="79"/>
      <c r="DS243" s="155"/>
      <c r="DT243" s="80"/>
      <c r="DU243" s="157"/>
      <c r="DV243" s="79"/>
      <c r="DW243" s="155"/>
      <c r="DX243" s="80"/>
      <c r="DY243" s="157"/>
      <c r="DZ243" s="79"/>
      <c r="EA243" s="155"/>
      <c r="EB243" s="80"/>
      <c r="EC243" s="157"/>
      <c r="ED243" s="79"/>
      <c r="EE243" s="155"/>
      <c r="EF243" s="170"/>
      <c r="EG243" s="157"/>
      <c r="EH243" s="79"/>
      <c r="EI243" s="155"/>
      <c r="EJ243" s="80"/>
      <c r="EK243" s="157"/>
      <c r="EL243" s="79"/>
      <c r="EM243" s="155"/>
      <c r="EN243" s="80"/>
      <c r="EO243" s="157"/>
      <c r="EP243" s="79"/>
      <c r="EQ243" s="155"/>
      <c r="ER243" s="80"/>
      <c r="ES243" s="157"/>
      <c r="ET243" s="79"/>
      <c r="EU243" s="155"/>
      <c r="EV243" s="80"/>
      <c r="EW243" s="157"/>
      <c r="EX243" s="79"/>
      <c r="EY243" s="155"/>
      <c r="EZ243" s="80"/>
      <c r="FA243" s="157"/>
      <c r="FB243" s="79"/>
      <c r="FC243" s="155"/>
      <c r="FD243" s="80"/>
      <c r="FE243" s="157"/>
      <c r="FF243" s="79"/>
      <c r="FG243" s="155"/>
      <c r="FH243" s="80"/>
      <c r="FI243" s="157"/>
      <c r="FJ243" s="79"/>
      <c r="FK243" s="155"/>
      <c r="FL243" s="170"/>
      <c r="FM243" s="157"/>
      <c r="FN243" s="79"/>
      <c r="FO243" s="155"/>
      <c r="FP243" s="80"/>
      <c r="FQ243" s="157"/>
      <c r="FR243" s="79"/>
      <c r="FS243" s="155"/>
      <c r="FT243" s="78"/>
      <c r="FU243" s="132"/>
      <c r="FV243" s="4"/>
      <c r="FW243" s="155"/>
      <c r="FX243" s="80"/>
      <c r="FY243" s="157"/>
      <c r="FZ243" s="79"/>
      <c r="GA243" s="155"/>
      <c r="GB243" s="80"/>
      <c r="GC243" s="157"/>
      <c r="GD243" s="79"/>
      <c r="GE243" s="155"/>
      <c r="GF243" s="170"/>
      <c r="GG243" s="157"/>
      <c r="GH243" s="79"/>
      <c r="GI243" s="155"/>
      <c r="GJ243" s="80"/>
      <c r="GK243" s="157"/>
      <c r="GL243" s="79"/>
      <c r="GM243" s="155"/>
      <c r="GN243" s="80"/>
      <c r="GO243" s="157"/>
      <c r="GP243" s="79"/>
      <c r="GQ243" s="155"/>
      <c r="GR243" s="80"/>
    </row>
    <row r="244" spans="1:200" ht="15.75" x14ac:dyDescent="0.25">
      <c r="A244">
        <f t="shared" si="774"/>
        <v>1</v>
      </c>
      <c r="B244">
        <f t="shared" si="775"/>
        <v>1900</v>
      </c>
      <c r="C244" s="71"/>
      <c r="D244" s="80"/>
      <c r="E244" s="157"/>
      <c r="F244" s="79"/>
      <c r="G244" s="155"/>
      <c r="H244" s="170"/>
      <c r="I244" s="157"/>
      <c r="J244" s="79"/>
      <c r="K244" s="155"/>
      <c r="L244" s="170"/>
      <c r="M244" s="157"/>
      <c r="N244" s="79"/>
      <c r="O244" s="155"/>
      <c r="P244" s="170"/>
      <c r="Q244" s="157"/>
      <c r="R244" s="79"/>
      <c r="S244" s="155"/>
      <c r="T244" s="170"/>
      <c r="U244" s="157"/>
      <c r="V244" s="79"/>
      <c r="W244" s="155"/>
      <c r="X244" s="170"/>
      <c r="Y244" s="157"/>
      <c r="Z244" s="79"/>
      <c r="AA244" s="155"/>
      <c r="AB244" s="170"/>
      <c r="AC244" s="157"/>
      <c r="AD244" s="79"/>
      <c r="AE244" s="155"/>
      <c r="AF244" s="170"/>
      <c r="AG244" s="157"/>
      <c r="AH244" s="79"/>
      <c r="AI244" s="155"/>
      <c r="AJ244" s="170"/>
      <c r="AK244" s="157"/>
      <c r="AL244" s="79"/>
      <c r="AM244" s="155"/>
      <c r="AN244" s="170"/>
      <c r="AO244" s="157"/>
      <c r="AP244" s="79"/>
      <c r="AQ244" s="155"/>
      <c r="AR244" s="170"/>
      <c r="AS244" s="157"/>
      <c r="AT244" s="79"/>
      <c r="AU244" s="155"/>
      <c r="AV244" s="170"/>
      <c r="AW244" s="157"/>
      <c r="AX244" s="79"/>
      <c r="AY244" s="155"/>
      <c r="AZ244" s="170"/>
      <c r="BA244" s="157"/>
      <c r="BB244" s="79"/>
      <c r="BC244" s="155"/>
      <c r="BD244" s="170"/>
      <c r="BE244" s="157"/>
      <c r="BF244" s="79"/>
      <c r="BG244" s="155"/>
      <c r="BH244" s="170"/>
      <c r="BI244" s="157"/>
      <c r="BJ244" s="79"/>
      <c r="BK244" s="155"/>
      <c r="BL244" s="170"/>
      <c r="BM244" s="157"/>
      <c r="BN244" s="79"/>
      <c r="BO244" s="155"/>
      <c r="BP244" s="80"/>
      <c r="BQ244" s="157"/>
      <c r="BR244" s="79"/>
      <c r="BS244" s="155"/>
      <c r="BT244" s="80"/>
      <c r="BU244" s="157"/>
      <c r="BV244" s="79"/>
      <c r="BW244" s="155"/>
      <c r="BX244" s="80"/>
      <c r="BY244" s="157"/>
      <c r="BZ244" s="79"/>
      <c r="CA244" s="155"/>
      <c r="CB244" s="80"/>
      <c r="CC244" s="157"/>
      <c r="CD244" s="79"/>
      <c r="CE244" s="155"/>
      <c r="CF244" s="80"/>
      <c r="CG244" s="157"/>
      <c r="CH244" s="79"/>
      <c r="CI244" s="155"/>
      <c r="CJ244" s="80"/>
      <c r="CK244" s="157"/>
      <c r="CL244" s="79"/>
      <c r="CM244" s="155"/>
      <c r="CN244" s="80"/>
      <c r="CO244" s="157"/>
      <c r="CP244" s="79"/>
      <c r="CQ244" s="155"/>
      <c r="CR244" s="80"/>
      <c r="CS244" s="157"/>
      <c r="CT244" s="79"/>
      <c r="CU244" s="155"/>
      <c r="CV244" s="170"/>
      <c r="CW244" s="157"/>
      <c r="CX244" s="79"/>
      <c r="CY244" s="155"/>
      <c r="CZ244" s="170"/>
      <c r="DA244" s="157"/>
      <c r="DB244" s="79"/>
      <c r="DC244" s="155"/>
      <c r="DD244" s="80"/>
      <c r="DE244" s="157"/>
      <c r="DF244" s="79"/>
      <c r="DG244" s="155"/>
      <c r="DH244" s="80"/>
      <c r="DI244" s="157"/>
      <c r="DJ244" s="79"/>
      <c r="DK244" s="155"/>
      <c r="DL244" s="170"/>
      <c r="DM244" s="157"/>
      <c r="DN244" s="79"/>
      <c r="DO244" s="155"/>
      <c r="DP244" s="80"/>
      <c r="DQ244" s="157"/>
      <c r="DR244" s="79"/>
      <c r="DS244" s="155"/>
      <c r="DT244" s="80"/>
      <c r="DU244" s="157"/>
      <c r="DV244" s="79"/>
      <c r="DW244" s="155"/>
      <c r="DX244" s="80"/>
      <c r="DY244" s="157"/>
      <c r="DZ244" s="79"/>
      <c r="EA244" s="155"/>
      <c r="EB244" s="80"/>
      <c r="EC244" s="157"/>
      <c r="ED244" s="79"/>
      <c r="EE244" s="155"/>
      <c r="EF244" s="170"/>
      <c r="EG244" s="157"/>
      <c r="EH244" s="79"/>
      <c r="EI244" s="155"/>
      <c r="EJ244" s="80"/>
      <c r="EK244" s="157"/>
      <c r="EL244" s="79"/>
      <c r="EM244" s="155"/>
      <c r="EN244" s="80"/>
      <c r="EO244" s="157"/>
      <c r="EP244" s="79"/>
      <c r="EQ244" s="155"/>
      <c r="ER244" s="80"/>
      <c r="ES244" s="157"/>
      <c r="ET244" s="79"/>
      <c r="EU244" s="155"/>
      <c r="EV244" s="80"/>
      <c r="EW244" s="157"/>
      <c r="EX244" s="79"/>
      <c r="EY244" s="155"/>
      <c r="EZ244" s="80"/>
      <c r="FA244" s="157"/>
      <c r="FB244" s="79"/>
      <c r="FC244" s="155"/>
      <c r="FD244" s="80"/>
      <c r="FE244" s="157"/>
      <c r="FF244" s="79"/>
      <c r="FG244" s="155"/>
      <c r="FH244" s="80"/>
      <c r="FI244" s="157"/>
      <c r="FJ244" s="79"/>
      <c r="FK244" s="155"/>
      <c r="FL244" s="170"/>
      <c r="FM244" s="157"/>
      <c r="FN244" s="79"/>
      <c r="FO244" s="155"/>
      <c r="FP244" s="80"/>
      <c r="FQ244" s="157"/>
      <c r="FR244" s="79"/>
      <c r="FS244" s="155"/>
      <c r="FT244" s="78"/>
      <c r="FU244" s="132"/>
      <c r="FV244" s="4"/>
      <c r="FW244" s="155"/>
      <c r="FX244" s="80"/>
      <c r="FY244" s="157"/>
      <c r="FZ244" s="79"/>
      <c r="GA244" s="155"/>
      <c r="GB244" s="80"/>
      <c r="GC244" s="157"/>
      <c r="GD244" s="79"/>
      <c r="GE244" s="155"/>
      <c r="GF244" s="170"/>
      <c r="GG244" s="157"/>
      <c r="GH244" s="79"/>
      <c r="GI244" s="155"/>
      <c r="GJ244" s="80"/>
      <c r="GK244" s="157"/>
      <c r="GL244" s="79"/>
      <c r="GM244" s="155"/>
      <c r="GN244" s="80"/>
      <c r="GO244" s="157"/>
      <c r="GP244" s="79"/>
      <c r="GQ244" s="155"/>
      <c r="GR244" s="80"/>
    </row>
    <row r="245" spans="1:200" ht="15.75" x14ac:dyDescent="0.25">
      <c r="A245">
        <f t="shared" si="774"/>
        <v>1</v>
      </c>
      <c r="B245">
        <f t="shared" si="775"/>
        <v>1900</v>
      </c>
      <c r="C245" s="71"/>
      <c r="D245" s="80"/>
      <c r="E245" s="157"/>
      <c r="F245" s="79"/>
      <c r="G245" s="155"/>
      <c r="H245" s="170"/>
      <c r="I245" s="157"/>
      <c r="J245" s="79"/>
      <c r="K245" s="155"/>
      <c r="L245" s="170"/>
      <c r="M245" s="157"/>
      <c r="N245" s="79"/>
      <c r="O245" s="155"/>
      <c r="P245" s="170"/>
      <c r="Q245" s="157"/>
      <c r="R245" s="79"/>
      <c r="S245" s="155"/>
      <c r="T245" s="170"/>
      <c r="U245" s="157"/>
      <c r="V245" s="79"/>
      <c r="W245" s="155"/>
      <c r="X245" s="170"/>
      <c r="Y245" s="157"/>
      <c r="Z245" s="79"/>
      <c r="AA245" s="155"/>
      <c r="AB245" s="170"/>
      <c r="AC245" s="157"/>
      <c r="AD245" s="79"/>
      <c r="AE245" s="155"/>
      <c r="AF245" s="170"/>
      <c r="AG245" s="157"/>
      <c r="AH245" s="79"/>
      <c r="AI245" s="155"/>
      <c r="AJ245" s="170"/>
      <c r="AK245" s="157"/>
      <c r="AL245" s="79"/>
      <c r="AM245" s="155"/>
      <c r="AN245" s="170"/>
      <c r="AO245" s="157"/>
      <c r="AP245" s="79"/>
      <c r="AQ245" s="155"/>
      <c r="AR245" s="170"/>
      <c r="AS245" s="157"/>
      <c r="AT245" s="79"/>
      <c r="AU245" s="155"/>
      <c r="AV245" s="170"/>
      <c r="AW245" s="157"/>
      <c r="AX245" s="79"/>
      <c r="AY245" s="155"/>
      <c r="AZ245" s="170"/>
      <c r="BA245" s="157"/>
      <c r="BB245" s="79"/>
      <c r="BC245" s="155"/>
      <c r="BD245" s="170"/>
      <c r="BE245" s="157"/>
      <c r="BF245" s="79"/>
      <c r="BG245" s="155"/>
      <c r="BH245" s="170"/>
      <c r="BI245" s="157"/>
      <c r="BJ245" s="79"/>
      <c r="BK245" s="155"/>
      <c r="BL245" s="170"/>
      <c r="BM245" s="157"/>
      <c r="BN245" s="79"/>
      <c r="BO245" s="155"/>
      <c r="BP245" s="80"/>
      <c r="BQ245" s="157"/>
      <c r="BR245" s="79"/>
      <c r="BS245" s="155"/>
      <c r="BT245" s="80"/>
      <c r="BU245" s="157"/>
      <c r="BV245" s="79"/>
      <c r="BW245" s="155"/>
      <c r="BX245" s="80"/>
      <c r="BY245" s="157"/>
      <c r="BZ245" s="79"/>
      <c r="CA245" s="155"/>
      <c r="CB245" s="80"/>
      <c r="CC245" s="157"/>
      <c r="CD245" s="79"/>
      <c r="CE245" s="155"/>
      <c r="CF245" s="80"/>
      <c r="CG245" s="157"/>
      <c r="CH245" s="79"/>
      <c r="CI245" s="155"/>
      <c r="CJ245" s="80"/>
      <c r="CK245" s="157"/>
      <c r="CL245" s="79"/>
      <c r="CM245" s="155"/>
      <c r="CN245" s="80"/>
      <c r="CO245" s="157"/>
      <c r="CP245" s="79"/>
      <c r="CQ245" s="155"/>
      <c r="CR245" s="80"/>
      <c r="CS245" s="157"/>
      <c r="CT245" s="79"/>
      <c r="CU245" s="155"/>
      <c r="CV245" s="170"/>
      <c r="CW245" s="157"/>
      <c r="CX245" s="79"/>
      <c r="CY245" s="155"/>
      <c r="CZ245" s="170"/>
      <c r="DA245" s="157"/>
      <c r="DB245" s="79"/>
      <c r="DC245" s="155"/>
      <c r="DD245" s="80"/>
      <c r="DE245" s="157"/>
      <c r="DF245" s="79"/>
      <c r="DG245" s="155"/>
      <c r="DH245" s="80"/>
      <c r="DI245" s="157"/>
      <c r="DJ245" s="79"/>
      <c r="DK245" s="155"/>
      <c r="DL245" s="170"/>
      <c r="DM245" s="157"/>
      <c r="DN245" s="79"/>
      <c r="DO245" s="155"/>
      <c r="DP245" s="80"/>
      <c r="DQ245" s="157"/>
      <c r="DR245" s="79"/>
      <c r="DS245" s="155"/>
      <c r="DT245" s="80"/>
      <c r="DU245" s="157"/>
      <c r="DV245" s="79"/>
      <c r="DW245" s="155"/>
      <c r="DX245" s="80"/>
      <c r="DY245" s="157"/>
      <c r="DZ245" s="79"/>
      <c r="EA245" s="155"/>
      <c r="EB245" s="80"/>
      <c r="EC245" s="157"/>
      <c r="ED245" s="79"/>
      <c r="EE245" s="155"/>
      <c r="EF245" s="170"/>
      <c r="EG245" s="157"/>
      <c r="EH245" s="79"/>
      <c r="EI245" s="155"/>
      <c r="EJ245" s="80"/>
      <c r="EK245" s="157"/>
      <c r="EL245" s="79"/>
      <c r="EM245" s="155"/>
      <c r="EN245" s="80"/>
      <c r="EO245" s="157"/>
      <c r="EP245" s="79"/>
      <c r="EQ245" s="155"/>
      <c r="ER245" s="80"/>
      <c r="ES245" s="157"/>
      <c r="ET245" s="79"/>
      <c r="EU245" s="155"/>
      <c r="EV245" s="80"/>
      <c r="EW245" s="157"/>
      <c r="EX245" s="79"/>
      <c r="EY245" s="155"/>
      <c r="EZ245" s="80"/>
      <c r="FA245" s="157"/>
      <c r="FB245" s="79"/>
      <c r="FC245" s="155"/>
      <c r="FD245" s="80"/>
      <c r="FE245" s="157"/>
      <c r="FF245" s="79"/>
      <c r="FG245" s="155"/>
      <c r="FH245" s="80"/>
      <c r="FI245" s="157"/>
      <c r="FJ245" s="79"/>
      <c r="FK245" s="155"/>
      <c r="FL245" s="170"/>
      <c r="FM245" s="157"/>
      <c r="FN245" s="79"/>
      <c r="FO245" s="155"/>
      <c r="FP245" s="80"/>
      <c r="FQ245" s="157"/>
      <c r="FR245" s="79"/>
      <c r="FS245" s="155"/>
      <c r="FT245" s="78"/>
      <c r="FU245" s="132"/>
      <c r="FV245" s="4"/>
      <c r="FW245" s="155"/>
      <c r="FX245" s="80"/>
      <c r="FY245" s="157"/>
      <c r="FZ245" s="79"/>
      <c r="GA245" s="155"/>
      <c r="GB245" s="80"/>
      <c r="GC245" s="157"/>
      <c r="GD245" s="79"/>
      <c r="GE245" s="155"/>
      <c r="GF245" s="170"/>
      <c r="GG245" s="157"/>
      <c r="GH245" s="79"/>
      <c r="GI245" s="155"/>
      <c r="GJ245" s="80"/>
      <c r="GK245" s="157"/>
      <c r="GL245" s="79"/>
      <c r="GM245" s="155"/>
      <c r="GN245" s="80"/>
      <c r="GO245" s="157"/>
      <c r="GP245" s="79"/>
      <c r="GQ245" s="155"/>
      <c r="GR245" s="80"/>
    </row>
    <row r="246" spans="1:200" ht="15.75" x14ac:dyDescent="0.25">
      <c r="A246">
        <f t="shared" si="774"/>
        <v>1</v>
      </c>
      <c r="B246">
        <f t="shared" si="775"/>
        <v>1900</v>
      </c>
      <c r="C246" s="71"/>
      <c r="D246" s="80"/>
      <c r="E246" s="157"/>
      <c r="F246" s="79"/>
      <c r="G246" s="155"/>
      <c r="H246" s="170"/>
      <c r="I246" s="157"/>
      <c r="J246" s="79"/>
      <c r="K246" s="155"/>
      <c r="L246" s="170"/>
      <c r="M246" s="157"/>
      <c r="N246" s="79"/>
      <c r="O246" s="155"/>
      <c r="P246" s="170"/>
      <c r="Q246" s="157"/>
      <c r="R246" s="79"/>
      <c r="S246" s="155"/>
      <c r="T246" s="170"/>
      <c r="U246" s="157"/>
      <c r="V246" s="79"/>
      <c r="W246" s="155"/>
      <c r="X246" s="170"/>
      <c r="Y246" s="157"/>
      <c r="Z246" s="79"/>
      <c r="AA246" s="155"/>
      <c r="AB246" s="170"/>
      <c r="AC246" s="157"/>
      <c r="AD246" s="79"/>
      <c r="AE246" s="155"/>
      <c r="AF246" s="170"/>
      <c r="AG246" s="157"/>
      <c r="AH246" s="79"/>
      <c r="AI246" s="155"/>
      <c r="AJ246" s="170"/>
      <c r="AK246" s="157"/>
      <c r="AL246" s="79"/>
      <c r="AM246" s="155"/>
      <c r="AN246" s="170"/>
      <c r="AO246" s="157"/>
      <c r="AP246" s="79"/>
      <c r="AQ246" s="155"/>
      <c r="AR246" s="170"/>
      <c r="AS246" s="157"/>
      <c r="AT246" s="79"/>
      <c r="AU246" s="155"/>
      <c r="AV246" s="170"/>
      <c r="AW246" s="157"/>
      <c r="AX246" s="79"/>
      <c r="AY246" s="155"/>
      <c r="AZ246" s="170"/>
      <c r="BA246" s="157"/>
      <c r="BB246" s="79"/>
      <c r="BC246" s="155"/>
      <c r="BD246" s="170"/>
      <c r="BE246" s="157"/>
      <c r="BF246" s="79"/>
      <c r="BG246" s="155"/>
      <c r="BH246" s="170"/>
      <c r="BI246" s="157"/>
      <c r="BJ246" s="79"/>
      <c r="BK246" s="155"/>
      <c r="BL246" s="170"/>
      <c r="BM246" s="157"/>
      <c r="BN246" s="79"/>
      <c r="BO246" s="155"/>
      <c r="BP246" s="80"/>
      <c r="BQ246" s="157"/>
      <c r="BR246" s="79"/>
      <c r="BS246" s="155"/>
      <c r="BT246" s="80"/>
      <c r="BU246" s="157"/>
      <c r="BV246" s="79"/>
      <c r="BW246" s="155"/>
      <c r="BX246" s="80"/>
      <c r="BY246" s="157"/>
      <c r="BZ246" s="79"/>
      <c r="CA246" s="155"/>
      <c r="CB246" s="80"/>
      <c r="CC246" s="157"/>
      <c r="CD246" s="79"/>
      <c r="CE246" s="155"/>
      <c r="CF246" s="80"/>
      <c r="CG246" s="157"/>
      <c r="CH246" s="79"/>
      <c r="CI246" s="155"/>
      <c r="CJ246" s="80"/>
      <c r="CK246" s="157"/>
      <c r="CL246" s="79"/>
      <c r="CM246" s="155"/>
      <c r="CN246" s="80"/>
      <c r="CO246" s="157"/>
      <c r="CP246" s="79"/>
      <c r="CQ246" s="155"/>
      <c r="CR246" s="80"/>
      <c r="CS246" s="157"/>
      <c r="CT246" s="79"/>
      <c r="CU246" s="155"/>
      <c r="CV246" s="170"/>
      <c r="CW246" s="157"/>
      <c r="CX246" s="79"/>
      <c r="CY246" s="155"/>
      <c r="CZ246" s="170"/>
      <c r="DA246" s="157"/>
      <c r="DB246" s="79"/>
      <c r="DC246" s="155"/>
      <c r="DD246" s="80"/>
      <c r="DE246" s="157"/>
      <c r="DF246" s="79"/>
      <c r="DG246" s="155"/>
      <c r="DH246" s="80"/>
      <c r="DI246" s="157"/>
      <c r="DJ246" s="79"/>
      <c r="DK246" s="155"/>
      <c r="DL246" s="170"/>
      <c r="DM246" s="157"/>
      <c r="DN246" s="79"/>
      <c r="DO246" s="155"/>
      <c r="DP246" s="80"/>
      <c r="DQ246" s="157"/>
      <c r="DR246" s="79"/>
      <c r="DS246" s="155"/>
      <c r="DT246" s="80"/>
      <c r="DU246" s="157"/>
      <c r="DV246" s="79"/>
      <c r="DW246" s="155"/>
      <c r="DX246" s="80"/>
      <c r="DY246" s="157"/>
      <c r="DZ246" s="79"/>
      <c r="EA246" s="155"/>
      <c r="EB246" s="80"/>
      <c r="EC246" s="157"/>
      <c r="ED246" s="79"/>
      <c r="EE246" s="155"/>
      <c r="EF246" s="170"/>
      <c r="EG246" s="157"/>
      <c r="EH246" s="79"/>
      <c r="EI246" s="155"/>
      <c r="EJ246" s="80"/>
      <c r="EK246" s="157"/>
      <c r="EL246" s="79"/>
      <c r="EM246" s="155"/>
      <c r="EN246" s="80"/>
      <c r="EO246" s="157"/>
      <c r="EP246" s="79"/>
      <c r="EQ246" s="155"/>
      <c r="ER246" s="80"/>
      <c r="ES246" s="157"/>
      <c r="ET246" s="79"/>
      <c r="EU246" s="155"/>
      <c r="EV246" s="80"/>
      <c r="EW246" s="157"/>
      <c r="EX246" s="79"/>
      <c r="EY246" s="155"/>
      <c r="EZ246" s="80"/>
      <c r="FA246" s="157"/>
      <c r="FB246" s="79"/>
      <c r="FC246" s="155"/>
      <c r="FD246" s="80"/>
      <c r="FE246" s="157"/>
      <c r="FF246" s="79"/>
      <c r="FG246" s="155"/>
      <c r="FH246" s="80"/>
      <c r="FI246" s="157"/>
      <c r="FJ246" s="79"/>
      <c r="FK246" s="155"/>
      <c r="FL246" s="170"/>
      <c r="FM246" s="157"/>
      <c r="FN246" s="79"/>
      <c r="FO246" s="155"/>
      <c r="FP246" s="80"/>
      <c r="FQ246" s="157"/>
      <c r="FR246" s="79"/>
      <c r="FS246" s="155"/>
      <c r="FT246" s="78"/>
      <c r="FU246" s="132"/>
      <c r="FV246" s="4"/>
      <c r="FW246" s="155"/>
      <c r="FX246" s="80"/>
      <c r="FY246" s="157"/>
      <c r="FZ246" s="79"/>
      <c r="GA246" s="155"/>
      <c r="GB246" s="80"/>
      <c r="GC246" s="157"/>
      <c r="GD246" s="79"/>
      <c r="GE246" s="155"/>
      <c r="GF246" s="170"/>
      <c r="GG246" s="157"/>
      <c r="GH246" s="79"/>
      <c r="GI246" s="155"/>
      <c r="GJ246" s="80"/>
      <c r="GK246" s="157"/>
      <c r="GL246" s="79"/>
      <c r="GM246" s="155"/>
      <c r="GN246" s="80"/>
      <c r="GO246" s="157"/>
      <c r="GP246" s="79"/>
      <c r="GQ246" s="155"/>
      <c r="GR246" s="80"/>
    </row>
    <row r="247" spans="1:200" ht="15.75" x14ac:dyDescent="0.25">
      <c r="A247">
        <f t="shared" si="774"/>
        <v>1</v>
      </c>
      <c r="B247">
        <f t="shared" si="775"/>
        <v>1900</v>
      </c>
      <c r="C247" s="71"/>
      <c r="D247" s="80"/>
      <c r="E247" s="157"/>
      <c r="F247" s="79"/>
      <c r="G247" s="155"/>
      <c r="H247" s="170"/>
      <c r="I247" s="157"/>
      <c r="J247" s="79"/>
      <c r="K247" s="155"/>
      <c r="L247" s="170"/>
      <c r="M247" s="157"/>
      <c r="N247" s="79"/>
      <c r="O247" s="155"/>
      <c r="P247" s="170"/>
      <c r="Q247" s="157"/>
      <c r="R247" s="79"/>
      <c r="S247" s="155"/>
      <c r="T247" s="170"/>
      <c r="U247" s="157"/>
      <c r="V247" s="79"/>
      <c r="W247" s="155"/>
      <c r="X247" s="170"/>
      <c r="Y247" s="157"/>
      <c r="Z247" s="79"/>
      <c r="AA247" s="155"/>
      <c r="AB247" s="170"/>
      <c r="AC247" s="157"/>
      <c r="AD247" s="79"/>
      <c r="AE247" s="155"/>
      <c r="AF247" s="170"/>
      <c r="AG247" s="157"/>
      <c r="AH247" s="79"/>
      <c r="AI247" s="155"/>
      <c r="AJ247" s="170"/>
      <c r="AK247" s="157"/>
      <c r="AL247" s="79"/>
      <c r="AM247" s="155"/>
      <c r="AN247" s="170"/>
      <c r="AO247" s="157"/>
      <c r="AP247" s="79"/>
      <c r="AQ247" s="155"/>
      <c r="AR247" s="170"/>
      <c r="AS247" s="157"/>
      <c r="AT247" s="79"/>
      <c r="AU247" s="155"/>
      <c r="AV247" s="170"/>
      <c r="AW247" s="157"/>
      <c r="AX247" s="79"/>
      <c r="AY247" s="155"/>
      <c r="AZ247" s="170"/>
      <c r="BA247" s="157"/>
      <c r="BB247" s="79"/>
      <c r="BC247" s="155"/>
      <c r="BD247" s="170"/>
      <c r="BE247" s="157"/>
      <c r="BF247" s="79"/>
      <c r="BG247" s="155"/>
      <c r="BH247" s="170"/>
      <c r="BI247" s="157"/>
      <c r="BJ247" s="79"/>
      <c r="BK247" s="155"/>
      <c r="BL247" s="170"/>
      <c r="BM247" s="157"/>
      <c r="BN247" s="79"/>
      <c r="BO247" s="155"/>
      <c r="BP247" s="80"/>
      <c r="BQ247" s="157"/>
      <c r="BR247" s="79"/>
      <c r="BS247" s="155"/>
      <c r="BT247" s="80"/>
      <c r="BU247" s="157"/>
      <c r="BV247" s="79"/>
      <c r="BW247" s="155"/>
      <c r="BX247" s="80"/>
      <c r="BY247" s="157"/>
      <c r="BZ247" s="79"/>
      <c r="CA247" s="155"/>
      <c r="CB247" s="80"/>
      <c r="CC247" s="157"/>
      <c r="CD247" s="79"/>
      <c r="CE247" s="155"/>
      <c r="CF247" s="80"/>
      <c r="CG247" s="157"/>
      <c r="CH247" s="79"/>
      <c r="CI247" s="155"/>
      <c r="CJ247" s="80"/>
      <c r="CK247" s="157"/>
      <c r="CL247" s="79"/>
      <c r="CM247" s="155"/>
      <c r="CN247" s="80"/>
      <c r="CO247" s="157"/>
      <c r="CP247" s="79"/>
      <c r="CQ247" s="155"/>
      <c r="CR247" s="80"/>
      <c r="CS247" s="157"/>
      <c r="CT247" s="79"/>
      <c r="CU247" s="155"/>
      <c r="CV247" s="170"/>
      <c r="CW247" s="157"/>
      <c r="CX247" s="79"/>
      <c r="CY247" s="155"/>
      <c r="CZ247" s="170"/>
      <c r="DA247" s="157"/>
      <c r="DB247" s="79"/>
      <c r="DC247" s="155"/>
      <c r="DD247" s="80"/>
      <c r="DE247" s="157"/>
      <c r="DF247" s="79"/>
      <c r="DG247" s="155"/>
      <c r="DH247" s="80"/>
      <c r="DI247" s="157"/>
      <c r="DJ247" s="79"/>
      <c r="DK247" s="155"/>
      <c r="DL247" s="170"/>
      <c r="DM247" s="157"/>
      <c r="DN247" s="79"/>
      <c r="DO247" s="155"/>
      <c r="DP247" s="80"/>
      <c r="DQ247" s="157"/>
      <c r="DR247" s="79"/>
      <c r="DS247" s="155"/>
      <c r="DT247" s="80"/>
      <c r="DU247" s="157"/>
      <c r="DV247" s="79"/>
      <c r="DW247" s="155"/>
      <c r="DX247" s="80"/>
      <c r="DY247" s="157"/>
      <c r="DZ247" s="79"/>
      <c r="EA247" s="155"/>
      <c r="EB247" s="80"/>
      <c r="EC247" s="157"/>
      <c r="ED247" s="79"/>
      <c r="EE247" s="155"/>
      <c r="EF247" s="170"/>
      <c r="EG247" s="157"/>
      <c r="EH247" s="79"/>
      <c r="EI247" s="155"/>
      <c r="EJ247" s="80"/>
      <c r="EK247" s="157"/>
      <c r="EL247" s="79"/>
      <c r="EM247" s="155"/>
      <c r="EN247" s="80"/>
      <c r="EO247" s="157"/>
      <c r="EP247" s="79"/>
      <c r="EQ247" s="155"/>
      <c r="ER247" s="80"/>
      <c r="ES247" s="157"/>
      <c r="ET247" s="79"/>
      <c r="EU247" s="155"/>
      <c r="EV247" s="80"/>
      <c r="EW247" s="157"/>
      <c r="EX247" s="79"/>
      <c r="EY247" s="155"/>
      <c r="EZ247" s="80"/>
      <c r="FA247" s="157"/>
      <c r="FB247" s="79"/>
      <c r="FC247" s="155"/>
      <c r="FD247" s="80"/>
      <c r="FE247" s="157"/>
      <c r="FF247" s="79"/>
      <c r="FG247" s="155"/>
      <c r="FH247" s="80"/>
      <c r="FI247" s="157"/>
      <c r="FJ247" s="79"/>
      <c r="FK247" s="155"/>
      <c r="FL247" s="170"/>
      <c r="FM247" s="157"/>
      <c r="FN247" s="79"/>
      <c r="FO247" s="155"/>
      <c r="FP247" s="80"/>
      <c r="FQ247" s="157"/>
      <c r="FR247" s="79"/>
      <c r="FS247" s="155"/>
      <c r="FT247" s="78"/>
      <c r="FU247" s="132"/>
      <c r="FV247" s="4"/>
      <c r="FW247" s="155"/>
      <c r="FX247" s="80"/>
      <c r="FY247" s="157"/>
      <c r="FZ247" s="79"/>
      <c r="GA247" s="155"/>
      <c r="GB247" s="80"/>
      <c r="GC247" s="157"/>
      <c r="GD247" s="79"/>
      <c r="GE247" s="155"/>
      <c r="GF247" s="170"/>
      <c r="GG247" s="157"/>
      <c r="GH247" s="79"/>
      <c r="GI247" s="155"/>
      <c r="GJ247" s="80"/>
      <c r="GK247" s="157"/>
      <c r="GL247" s="79"/>
      <c r="GM247" s="155"/>
      <c r="GN247" s="80"/>
      <c r="GO247" s="157"/>
      <c r="GP247" s="79"/>
      <c r="GQ247" s="155"/>
      <c r="GR247" s="80"/>
    </row>
    <row r="248" spans="1:200" ht="15.75" x14ac:dyDescent="0.25">
      <c r="A248">
        <f t="shared" si="774"/>
        <v>1</v>
      </c>
      <c r="B248">
        <f t="shared" si="775"/>
        <v>1900</v>
      </c>
      <c r="C248" s="71"/>
      <c r="D248" s="78"/>
      <c r="E248" s="132"/>
      <c r="F248" s="79"/>
      <c r="G248" s="155"/>
      <c r="H248" s="169"/>
      <c r="I248" s="132"/>
      <c r="J248" s="79"/>
      <c r="K248" s="155"/>
      <c r="L248" s="169"/>
      <c r="M248" s="132"/>
      <c r="N248" s="79"/>
      <c r="O248" s="155"/>
      <c r="P248" s="169"/>
      <c r="Q248" s="132"/>
      <c r="R248" s="79"/>
      <c r="S248" s="155"/>
      <c r="T248" s="169"/>
      <c r="U248" s="132"/>
      <c r="V248" s="79"/>
      <c r="W248" s="155"/>
      <c r="X248" s="169"/>
      <c r="Y248" s="132"/>
      <c r="Z248" s="79"/>
      <c r="AA248" s="155"/>
      <c r="AB248" s="169"/>
      <c r="AC248" s="132"/>
      <c r="AD248" s="79"/>
      <c r="AE248" s="155"/>
      <c r="AF248" s="169"/>
      <c r="AG248" s="132"/>
      <c r="AH248" s="79"/>
      <c r="AI248" s="155"/>
      <c r="AJ248" s="169"/>
      <c r="AK248" s="132"/>
      <c r="AL248" s="79"/>
      <c r="AM248" s="155"/>
      <c r="AN248" s="169"/>
      <c r="AO248" s="132"/>
      <c r="AP248" s="79"/>
      <c r="AQ248" s="155"/>
      <c r="AR248" s="169"/>
      <c r="AS248" s="132"/>
      <c r="AT248" s="79"/>
      <c r="AU248" s="155"/>
      <c r="AV248" s="169"/>
      <c r="AW248" s="132"/>
      <c r="AX248" s="79"/>
      <c r="AY248" s="155"/>
      <c r="AZ248" s="169"/>
      <c r="BA248" s="132"/>
      <c r="BB248" s="79"/>
      <c r="BC248" s="155"/>
      <c r="BD248" s="169"/>
      <c r="BE248" s="132"/>
      <c r="BF248" s="79"/>
      <c r="BG248" s="155"/>
      <c r="BH248" s="169"/>
      <c r="BI248" s="132"/>
      <c r="BJ248" s="79"/>
      <c r="BK248" s="155"/>
      <c r="BL248" s="169"/>
      <c r="BM248" s="132"/>
      <c r="BN248" s="79"/>
      <c r="BO248" s="155"/>
      <c r="BP248" s="78"/>
      <c r="BQ248" s="132"/>
      <c r="BR248" s="79"/>
      <c r="BS248" s="155"/>
      <c r="BT248" s="78"/>
      <c r="BU248" s="132"/>
      <c r="BV248" s="79"/>
      <c r="BW248" s="155"/>
      <c r="BX248" s="78"/>
      <c r="BY248" s="132"/>
      <c r="BZ248" s="79"/>
      <c r="CA248" s="155"/>
      <c r="CB248" s="78"/>
      <c r="CC248" s="132"/>
      <c r="CD248" s="79"/>
      <c r="CE248" s="155"/>
      <c r="CF248" s="78"/>
      <c r="CG248" s="132"/>
      <c r="CH248" s="79"/>
      <c r="CI248" s="155"/>
      <c r="CJ248" s="78"/>
      <c r="CK248" s="132"/>
      <c r="CL248" s="79"/>
      <c r="CM248" s="155"/>
      <c r="CN248" s="78"/>
      <c r="CO248" s="132"/>
      <c r="CP248" s="79"/>
      <c r="CQ248" s="155"/>
      <c r="CR248" s="78"/>
      <c r="CS248" s="132"/>
      <c r="CT248" s="79"/>
      <c r="CU248" s="155"/>
      <c r="CV248" s="169"/>
      <c r="CW248" s="132"/>
      <c r="CX248" s="79"/>
      <c r="CY248" s="155"/>
      <c r="CZ248" s="169"/>
      <c r="DA248" s="132"/>
      <c r="DB248" s="79"/>
      <c r="DC248" s="155"/>
      <c r="DD248" s="78"/>
      <c r="DE248" s="132"/>
      <c r="DF248" s="79"/>
      <c r="DG248" s="155"/>
      <c r="DH248" s="78"/>
      <c r="DI248" s="132"/>
      <c r="DJ248" s="79"/>
      <c r="DK248" s="155"/>
      <c r="DL248" s="169"/>
      <c r="DM248" s="132"/>
      <c r="DN248" s="79"/>
      <c r="DO248" s="155"/>
      <c r="DP248" s="78"/>
      <c r="DQ248" s="132"/>
      <c r="DR248" s="79"/>
      <c r="DS248" s="155"/>
      <c r="DT248" s="78"/>
      <c r="DU248" s="132"/>
      <c r="DV248" s="79"/>
      <c r="DW248" s="155"/>
      <c r="DX248" s="78"/>
      <c r="DY248" s="132"/>
      <c r="DZ248" s="79"/>
      <c r="EA248" s="155"/>
      <c r="EB248" s="78"/>
      <c r="EC248" s="132"/>
      <c r="ED248" s="79"/>
      <c r="EE248" s="155"/>
      <c r="EF248" s="169"/>
      <c r="EG248" s="132"/>
      <c r="EH248" s="79"/>
      <c r="EI248" s="155"/>
      <c r="EJ248" s="78"/>
      <c r="EK248" s="132"/>
      <c r="EL248" s="79"/>
      <c r="EM248" s="155"/>
      <c r="EN248" s="78"/>
      <c r="EO248" s="132"/>
      <c r="EP248" s="79"/>
      <c r="EQ248" s="155"/>
      <c r="ER248" s="78"/>
      <c r="ES248" s="132"/>
      <c r="ET248" s="79"/>
      <c r="EU248" s="155"/>
      <c r="EV248" s="78"/>
      <c r="EW248" s="132"/>
      <c r="EX248" s="79"/>
      <c r="EY248" s="155"/>
      <c r="EZ248" s="78"/>
      <c r="FA248" s="132"/>
      <c r="FB248" s="79"/>
      <c r="FC248" s="155"/>
      <c r="FD248" s="78"/>
      <c r="FE248" s="132"/>
      <c r="FF248" s="79"/>
      <c r="FG248" s="155"/>
      <c r="FH248" s="78"/>
      <c r="FI248" s="132"/>
      <c r="FJ248" s="79"/>
      <c r="FK248" s="155"/>
      <c r="FL248" s="169"/>
      <c r="FM248" s="132"/>
      <c r="FN248" s="79"/>
      <c r="FO248" s="155"/>
      <c r="FP248" s="78"/>
      <c r="FQ248" s="132"/>
      <c r="FR248" s="79"/>
      <c r="FS248" s="155"/>
      <c r="FT248" s="78"/>
      <c r="FU248" s="132"/>
      <c r="FV248" s="4"/>
      <c r="FW248" s="155"/>
      <c r="FX248" s="78"/>
      <c r="FY248" s="132"/>
      <c r="FZ248" s="79"/>
      <c r="GA248" s="155"/>
      <c r="GB248" s="78"/>
      <c r="GC248" s="132"/>
      <c r="GD248" s="79"/>
      <c r="GE248" s="155"/>
      <c r="GF248" s="169"/>
      <c r="GG248" s="132"/>
      <c r="GH248" s="79"/>
      <c r="GI248" s="155"/>
      <c r="GJ248" s="78"/>
      <c r="GK248" s="132"/>
      <c r="GL248" s="79"/>
      <c r="GM248" s="155"/>
      <c r="GN248" s="78"/>
      <c r="GO248" s="132"/>
      <c r="GP248" s="79"/>
      <c r="GQ248" s="155"/>
      <c r="GR248" s="78"/>
    </row>
    <row r="249" spans="1:200" ht="15.75" x14ac:dyDescent="0.25">
      <c r="A249">
        <f t="shared" si="774"/>
        <v>1</v>
      </c>
      <c r="B249">
        <f t="shared" si="775"/>
        <v>1900</v>
      </c>
      <c r="C249" s="71"/>
      <c r="D249" s="78"/>
      <c r="E249" s="132"/>
      <c r="F249" s="79"/>
      <c r="G249" s="155"/>
      <c r="H249" s="169"/>
      <c r="I249" s="132"/>
      <c r="J249" s="79"/>
      <c r="K249" s="155"/>
      <c r="L249" s="169"/>
      <c r="M249" s="132"/>
      <c r="N249" s="79"/>
      <c r="O249" s="155"/>
      <c r="P249" s="169"/>
      <c r="Q249" s="132"/>
      <c r="R249" s="79"/>
      <c r="S249" s="155"/>
      <c r="T249" s="169"/>
      <c r="U249" s="132"/>
      <c r="V249" s="79"/>
      <c r="W249" s="155"/>
      <c r="X249" s="169"/>
      <c r="Y249" s="132"/>
      <c r="Z249" s="79"/>
      <c r="AA249" s="155"/>
      <c r="AB249" s="169"/>
      <c r="AC249" s="132"/>
      <c r="AD249" s="79"/>
      <c r="AE249" s="155"/>
      <c r="AF249" s="169"/>
      <c r="AG249" s="132"/>
      <c r="AH249" s="79"/>
      <c r="AI249" s="155"/>
      <c r="AJ249" s="169"/>
      <c r="AK249" s="132"/>
      <c r="AL249" s="79"/>
      <c r="AM249" s="155"/>
      <c r="AN249" s="169"/>
      <c r="AO249" s="132"/>
      <c r="AP249" s="79"/>
      <c r="AQ249" s="155"/>
      <c r="AR249" s="169"/>
      <c r="AS249" s="132"/>
      <c r="AT249" s="79"/>
      <c r="AU249" s="155"/>
      <c r="AV249" s="169"/>
      <c r="AW249" s="132"/>
      <c r="AX249" s="79"/>
      <c r="AY249" s="155"/>
      <c r="AZ249" s="169"/>
      <c r="BA249" s="132"/>
      <c r="BB249" s="79"/>
      <c r="BC249" s="155"/>
      <c r="BD249" s="169"/>
      <c r="BE249" s="132"/>
      <c r="BF249" s="79"/>
      <c r="BG249" s="155"/>
      <c r="BH249" s="169"/>
      <c r="BI249" s="132"/>
      <c r="BJ249" s="79"/>
      <c r="BK249" s="155"/>
      <c r="BL249" s="169"/>
      <c r="BM249" s="132"/>
      <c r="BN249" s="79"/>
      <c r="BO249" s="155"/>
      <c r="BP249" s="78"/>
      <c r="BQ249" s="132"/>
      <c r="BR249" s="79"/>
      <c r="BS249" s="155"/>
      <c r="BT249" s="78"/>
      <c r="BU249" s="132"/>
      <c r="BV249" s="79"/>
      <c r="BW249" s="155"/>
      <c r="BX249" s="78"/>
      <c r="BY249" s="132"/>
      <c r="BZ249" s="79"/>
      <c r="CA249" s="155"/>
      <c r="CB249" s="78"/>
      <c r="CC249" s="132"/>
      <c r="CD249" s="79"/>
      <c r="CE249" s="155"/>
      <c r="CF249" s="78"/>
      <c r="CG249" s="132"/>
      <c r="CH249" s="79"/>
      <c r="CI249" s="155"/>
      <c r="CJ249" s="78"/>
      <c r="CK249" s="132"/>
      <c r="CL249" s="79"/>
      <c r="CM249" s="155"/>
      <c r="CN249" s="78"/>
      <c r="CO249" s="132"/>
      <c r="CP249" s="79"/>
      <c r="CQ249" s="155"/>
      <c r="CR249" s="78"/>
      <c r="CS249" s="132"/>
      <c r="CT249" s="79"/>
      <c r="CU249" s="155"/>
      <c r="CV249" s="169"/>
      <c r="CW249" s="132"/>
      <c r="CX249" s="79"/>
      <c r="CY249" s="155"/>
      <c r="CZ249" s="169"/>
      <c r="DA249" s="132"/>
      <c r="DB249" s="79"/>
      <c r="DC249" s="155"/>
      <c r="DD249" s="78"/>
      <c r="DE249" s="132"/>
      <c r="DF249" s="79"/>
      <c r="DG249" s="155"/>
      <c r="DH249" s="78"/>
      <c r="DI249" s="132"/>
      <c r="DJ249" s="79"/>
      <c r="DK249" s="155"/>
      <c r="DL249" s="169"/>
      <c r="DM249" s="132"/>
      <c r="DN249" s="79"/>
      <c r="DO249" s="155"/>
      <c r="DP249" s="78"/>
      <c r="DQ249" s="132"/>
      <c r="DR249" s="79"/>
      <c r="DS249" s="155"/>
      <c r="DT249" s="78"/>
      <c r="DU249" s="132"/>
      <c r="DV249" s="79"/>
      <c r="DW249" s="155"/>
      <c r="DX249" s="78"/>
      <c r="DY249" s="132"/>
      <c r="DZ249" s="79"/>
      <c r="EA249" s="155"/>
      <c r="EB249" s="78"/>
      <c r="EC249" s="132"/>
      <c r="ED249" s="79"/>
      <c r="EE249" s="155"/>
      <c r="EF249" s="169"/>
      <c r="EG249" s="132"/>
      <c r="EH249" s="79"/>
      <c r="EI249" s="155"/>
      <c r="EJ249" s="78"/>
      <c r="EK249" s="132"/>
      <c r="EL249" s="79"/>
      <c r="EM249" s="155"/>
      <c r="EN249" s="78"/>
      <c r="EO249" s="132"/>
      <c r="EP249" s="79"/>
      <c r="EQ249" s="155"/>
      <c r="ER249" s="78"/>
      <c r="ES249" s="132"/>
      <c r="ET249" s="79"/>
      <c r="EU249" s="155"/>
      <c r="EV249" s="78"/>
      <c r="EW249" s="132"/>
      <c r="EX249" s="79"/>
      <c r="EY249" s="155"/>
      <c r="EZ249" s="78"/>
      <c r="FA249" s="132"/>
      <c r="FB249" s="79"/>
      <c r="FC249" s="155"/>
      <c r="FD249" s="78"/>
      <c r="FE249" s="132"/>
      <c r="FF249" s="79"/>
      <c r="FG249" s="155"/>
      <c r="FH249" s="78"/>
      <c r="FI249" s="132"/>
      <c r="FJ249" s="79"/>
      <c r="FK249" s="155"/>
      <c r="FL249" s="169"/>
      <c r="FM249" s="132"/>
      <c r="FN249" s="79"/>
      <c r="FO249" s="155"/>
      <c r="FP249" s="78"/>
      <c r="FQ249" s="132"/>
      <c r="FR249" s="79"/>
      <c r="FS249" s="155"/>
      <c r="FT249" s="78"/>
      <c r="FU249" s="132"/>
      <c r="FV249" s="4"/>
      <c r="FW249" s="155"/>
      <c r="FX249" s="78"/>
      <c r="FY249" s="132"/>
      <c r="FZ249" s="79"/>
      <c r="GA249" s="155"/>
      <c r="GB249" s="78"/>
      <c r="GC249" s="132"/>
      <c r="GD249" s="79"/>
      <c r="GE249" s="155"/>
      <c r="GF249" s="169"/>
      <c r="GG249" s="132"/>
      <c r="GH249" s="79"/>
      <c r="GI249" s="155"/>
      <c r="GJ249" s="78"/>
      <c r="GK249" s="132"/>
      <c r="GL249" s="79"/>
      <c r="GM249" s="155"/>
      <c r="GN249" s="78"/>
      <c r="GO249" s="132"/>
      <c r="GP249" s="79"/>
      <c r="GQ249" s="155"/>
      <c r="GR249" s="78"/>
    </row>
    <row r="250" spans="1:200" ht="15.75" x14ac:dyDescent="0.25">
      <c r="A250">
        <f t="shared" si="774"/>
        <v>1</v>
      </c>
      <c r="B250">
        <f t="shared" si="775"/>
        <v>1900</v>
      </c>
      <c r="C250" s="71"/>
      <c r="D250" s="78"/>
      <c r="E250" s="132"/>
      <c r="F250" s="79"/>
      <c r="G250" s="155"/>
      <c r="H250" s="169"/>
      <c r="I250" s="132"/>
      <c r="J250" s="79"/>
      <c r="K250" s="155"/>
      <c r="L250" s="169"/>
      <c r="M250" s="132"/>
      <c r="N250" s="79"/>
      <c r="O250" s="155"/>
      <c r="P250" s="169"/>
      <c r="Q250" s="132"/>
      <c r="R250" s="79"/>
      <c r="S250" s="155"/>
      <c r="T250" s="169"/>
      <c r="U250" s="132"/>
      <c r="V250" s="79"/>
      <c r="W250" s="155"/>
      <c r="X250" s="169"/>
      <c r="Y250" s="132"/>
      <c r="Z250" s="79"/>
      <c r="AA250" s="155"/>
      <c r="AB250" s="169"/>
      <c r="AC250" s="132"/>
      <c r="AD250" s="79"/>
      <c r="AE250" s="155"/>
      <c r="AF250" s="169"/>
      <c r="AG250" s="132"/>
      <c r="AH250" s="79"/>
      <c r="AI250" s="155"/>
      <c r="AJ250" s="169"/>
      <c r="AK250" s="132"/>
      <c r="AL250" s="79"/>
      <c r="AM250" s="155"/>
      <c r="AN250" s="169"/>
      <c r="AO250" s="132"/>
      <c r="AP250" s="79"/>
      <c r="AQ250" s="155"/>
      <c r="AR250" s="169"/>
      <c r="AS250" s="132"/>
      <c r="AT250" s="79"/>
      <c r="AU250" s="155"/>
      <c r="AV250" s="169"/>
      <c r="AW250" s="132"/>
      <c r="AX250" s="79"/>
      <c r="AY250" s="155"/>
      <c r="AZ250" s="169"/>
      <c r="BA250" s="132"/>
      <c r="BB250" s="79"/>
      <c r="BC250" s="155"/>
      <c r="BD250" s="169"/>
      <c r="BE250" s="132"/>
      <c r="BF250" s="79"/>
      <c r="BG250" s="155"/>
      <c r="BH250" s="169"/>
      <c r="BI250" s="132"/>
      <c r="BJ250" s="79"/>
      <c r="BK250" s="155"/>
      <c r="BL250" s="169"/>
      <c r="BM250" s="132"/>
      <c r="BN250" s="79"/>
      <c r="BO250" s="155"/>
      <c r="BP250" s="78"/>
      <c r="BQ250" s="132"/>
      <c r="BR250" s="79"/>
      <c r="BS250" s="155"/>
      <c r="BT250" s="78"/>
      <c r="BU250" s="132"/>
      <c r="BV250" s="79"/>
      <c r="BW250" s="155"/>
      <c r="BX250" s="78"/>
      <c r="BY250" s="132"/>
      <c r="BZ250" s="79"/>
      <c r="CA250" s="155"/>
      <c r="CB250" s="78"/>
      <c r="CC250" s="132"/>
      <c r="CD250" s="79"/>
      <c r="CE250" s="155"/>
      <c r="CF250" s="78"/>
      <c r="CG250" s="132"/>
      <c r="CH250" s="79"/>
      <c r="CI250" s="155"/>
      <c r="CJ250" s="78"/>
      <c r="CK250" s="132"/>
      <c r="CL250" s="79"/>
      <c r="CM250" s="155"/>
      <c r="CN250" s="78"/>
      <c r="CO250" s="132"/>
      <c r="CP250" s="79"/>
      <c r="CQ250" s="155"/>
      <c r="CR250" s="78"/>
      <c r="CS250" s="132"/>
      <c r="CT250" s="79"/>
      <c r="CU250" s="155"/>
      <c r="CV250" s="169"/>
      <c r="CW250" s="132"/>
      <c r="CX250" s="79"/>
      <c r="CY250" s="155"/>
      <c r="CZ250" s="169"/>
      <c r="DA250" s="132"/>
      <c r="DB250" s="79"/>
      <c r="DC250" s="155"/>
      <c r="DD250" s="78"/>
      <c r="DE250" s="132"/>
      <c r="DF250" s="79"/>
      <c r="DG250" s="155"/>
      <c r="DH250" s="78"/>
      <c r="DI250" s="132"/>
      <c r="DJ250" s="79"/>
      <c r="DK250" s="155"/>
      <c r="DL250" s="169"/>
      <c r="DM250" s="132"/>
      <c r="DN250" s="79"/>
      <c r="DO250" s="155"/>
      <c r="DP250" s="78"/>
      <c r="DQ250" s="132"/>
      <c r="DR250" s="79"/>
      <c r="DS250" s="155"/>
      <c r="DT250" s="78"/>
      <c r="DU250" s="132"/>
      <c r="DV250" s="79"/>
      <c r="DW250" s="155"/>
      <c r="DX250" s="78"/>
      <c r="DY250" s="132"/>
      <c r="DZ250" s="79"/>
      <c r="EA250" s="155"/>
      <c r="EB250" s="78"/>
      <c r="EC250" s="132"/>
      <c r="ED250" s="79"/>
      <c r="EE250" s="155"/>
      <c r="EF250" s="169"/>
      <c r="EG250" s="132"/>
      <c r="EH250" s="79"/>
      <c r="EI250" s="155"/>
      <c r="EJ250" s="78"/>
      <c r="EK250" s="132"/>
      <c r="EL250" s="79"/>
      <c r="EM250" s="155"/>
      <c r="EN250" s="78"/>
      <c r="EO250" s="132"/>
      <c r="EP250" s="79"/>
      <c r="EQ250" s="155"/>
      <c r="ER250" s="78"/>
      <c r="ES250" s="132"/>
      <c r="ET250" s="79"/>
      <c r="EU250" s="155"/>
      <c r="EV250" s="78"/>
      <c r="EW250" s="132"/>
      <c r="EX250" s="79"/>
      <c r="EY250" s="155"/>
      <c r="EZ250" s="78"/>
      <c r="FA250" s="132"/>
      <c r="FB250" s="79"/>
      <c r="FC250" s="155"/>
      <c r="FD250" s="78"/>
      <c r="FE250" s="132"/>
      <c r="FF250" s="79"/>
      <c r="FG250" s="155"/>
      <c r="FH250" s="78"/>
      <c r="FI250" s="132"/>
      <c r="FJ250" s="79"/>
      <c r="FK250" s="155"/>
      <c r="FL250" s="169"/>
      <c r="FM250" s="132"/>
      <c r="FN250" s="79"/>
      <c r="FO250" s="155"/>
      <c r="FP250" s="78"/>
      <c r="FQ250" s="132"/>
      <c r="FR250" s="79"/>
      <c r="FS250" s="155"/>
      <c r="FT250" s="78"/>
      <c r="FU250" s="132"/>
      <c r="FV250" s="4"/>
      <c r="FW250" s="155"/>
      <c r="FX250" s="78"/>
      <c r="FY250" s="132"/>
      <c r="FZ250" s="79"/>
      <c r="GA250" s="155"/>
      <c r="GB250" s="78"/>
      <c r="GC250" s="132"/>
      <c r="GD250" s="79"/>
      <c r="GE250" s="155"/>
      <c r="GF250" s="169"/>
      <c r="GG250" s="132"/>
      <c r="GH250" s="79"/>
      <c r="GI250" s="155"/>
      <c r="GJ250" s="78"/>
      <c r="GK250" s="132"/>
      <c r="GL250" s="79"/>
      <c r="GM250" s="155"/>
      <c r="GN250" s="78"/>
      <c r="GO250" s="132"/>
      <c r="GP250" s="79"/>
      <c r="GQ250" s="155"/>
      <c r="GR250" s="78"/>
    </row>
    <row r="251" spans="1:200" ht="15.75" x14ac:dyDescent="0.25">
      <c r="A251">
        <f t="shared" si="774"/>
        <v>1</v>
      </c>
      <c r="B251">
        <f t="shared" si="775"/>
        <v>1900</v>
      </c>
      <c r="C251" s="71"/>
      <c r="D251" s="78"/>
      <c r="E251" s="132"/>
      <c r="F251" s="79"/>
      <c r="G251" s="155"/>
      <c r="H251" s="169"/>
      <c r="I251" s="132"/>
      <c r="J251" s="79"/>
      <c r="K251" s="155"/>
      <c r="L251" s="169"/>
      <c r="M251" s="132"/>
      <c r="N251" s="79"/>
      <c r="O251" s="155"/>
      <c r="P251" s="169"/>
      <c r="Q251" s="132"/>
      <c r="R251" s="79"/>
      <c r="S251" s="155"/>
      <c r="T251" s="169"/>
      <c r="U251" s="132"/>
      <c r="V251" s="79"/>
      <c r="W251" s="155"/>
      <c r="X251" s="169"/>
      <c r="Y251" s="132"/>
      <c r="Z251" s="79"/>
      <c r="AA251" s="155"/>
      <c r="AB251" s="169"/>
      <c r="AC251" s="132"/>
      <c r="AD251" s="79"/>
      <c r="AE251" s="155"/>
      <c r="AF251" s="169"/>
      <c r="AG251" s="132"/>
      <c r="AH251" s="79"/>
      <c r="AI251" s="155"/>
      <c r="AJ251" s="169"/>
      <c r="AK251" s="132"/>
      <c r="AL251" s="79"/>
      <c r="AM251" s="155"/>
      <c r="AN251" s="169"/>
      <c r="AO251" s="132"/>
      <c r="AP251" s="79"/>
      <c r="AQ251" s="155"/>
      <c r="AR251" s="169"/>
      <c r="AS251" s="132"/>
      <c r="AT251" s="79"/>
      <c r="AU251" s="155"/>
      <c r="AV251" s="169"/>
      <c r="AW251" s="132"/>
      <c r="AX251" s="79"/>
      <c r="AY251" s="155"/>
      <c r="AZ251" s="169"/>
      <c r="BA251" s="132"/>
      <c r="BB251" s="79"/>
      <c r="BC251" s="155"/>
      <c r="BD251" s="169"/>
      <c r="BE251" s="132"/>
      <c r="BF251" s="79"/>
      <c r="BG251" s="155"/>
      <c r="BH251" s="169"/>
      <c r="BI251" s="132"/>
      <c r="BJ251" s="79"/>
      <c r="BK251" s="155"/>
      <c r="BL251" s="169"/>
      <c r="BM251" s="132"/>
      <c r="BN251" s="79"/>
      <c r="BO251" s="155"/>
      <c r="BP251" s="78"/>
      <c r="BQ251" s="132"/>
      <c r="BR251" s="79"/>
      <c r="BS251" s="155"/>
      <c r="BT251" s="78"/>
      <c r="BU251" s="132"/>
      <c r="BV251" s="79"/>
      <c r="BW251" s="155"/>
      <c r="BX251" s="78"/>
      <c r="BY251" s="132"/>
      <c r="BZ251" s="79"/>
      <c r="CA251" s="155"/>
      <c r="CB251" s="78"/>
      <c r="CC251" s="132"/>
      <c r="CD251" s="79"/>
      <c r="CE251" s="155"/>
      <c r="CF251" s="78"/>
      <c r="CG251" s="132"/>
      <c r="CH251" s="79"/>
      <c r="CI251" s="155"/>
      <c r="CJ251" s="78"/>
      <c r="CK251" s="132"/>
      <c r="CL251" s="79"/>
      <c r="CM251" s="155"/>
      <c r="CN251" s="78"/>
      <c r="CO251" s="132"/>
      <c r="CP251" s="79"/>
      <c r="CQ251" s="155"/>
      <c r="CR251" s="78"/>
      <c r="CS251" s="132"/>
      <c r="CT251" s="79"/>
      <c r="CU251" s="155"/>
      <c r="CV251" s="169"/>
      <c r="CW251" s="132"/>
      <c r="CX251" s="79"/>
      <c r="CY251" s="155"/>
      <c r="CZ251" s="169"/>
      <c r="DA251" s="132"/>
      <c r="DB251" s="79"/>
      <c r="DC251" s="155"/>
      <c r="DD251" s="78"/>
      <c r="DE251" s="132"/>
      <c r="DF251" s="79"/>
      <c r="DG251" s="155"/>
      <c r="DH251" s="78"/>
      <c r="DI251" s="132"/>
      <c r="DJ251" s="79"/>
      <c r="DK251" s="155"/>
      <c r="DL251" s="169"/>
      <c r="DM251" s="132"/>
      <c r="DN251" s="79"/>
      <c r="DO251" s="155"/>
      <c r="DP251" s="78"/>
      <c r="DQ251" s="132"/>
      <c r="DR251" s="79"/>
      <c r="DS251" s="155"/>
      <c r="DT251" s="78"/>
      <c r="DU251" s="132"/>
      <c r="DV251" s="79"/>
      <c r="DW251" s="155"/>
      <c r="DX251" s="78"/>
      <c r="DY251" s="132"/>
      <c r="DZ251" s="79"/>
      <c r="EA251" s="155"/>
      <c r="EB251" s="78"/>
      <c r="EC251" s="132"/>
      <c r="ED251" s="79"/>
      <c r="EE251" s="155"/>
      <c r="EF251" s="169"/>
      <c r="EG251" s="132"/>
      <c r="EH251" s="79"/>
      <c r="EI251" s="155"/>
      <c r="EJ251" s="78"/>
      <c r="EK251" s="132"/>
      <c r="EL251" s="79"/>
      <c r="EM251" s="155"/>
      <c r="EN251" s="78"/>
      <c r="EO251" s="132"/>
      <c r="EP251" s="79"/>
      <c r="EQ251" s="155"/>
      <c r="ER251" s="78"/>
      <c r="ES251" s="132"/>
      <c r="ET251" s="79"/>
      <c r="EU251" s="155"/>
      <c r="EV251" s="78"/>
      <c r="EW251" s="132"/>
      <c r="EX251" s="79"/>
      <c r="EY251" s="155"/>
      <c r="EZ251" s="78"/>
      <c r="FA251" s="132"/>
      <c r="FB251" s="79"/>
      <c r="FC251" s="155"/>
      <c r="FD251" s="78"/>
      <c r="FE251" s="132"/>
      <c r="FF251" s="79"/>
      <c r="FG251" s="155"/>
      <c r="FH251" s="78"/>
      <c r="FI251" s="132"/>
      <c r="FJ251" s="79"/>
      <c r="FK251" s="155"/>
      <c r="FL251" s="169"/>
      <c r="FM251" s="132"/>
      <c r="FN251" s="79"/>
      <c r="FO251" s="155"/>
      <c r="FP251" s="78"/>
      <c r="FQ251" s="132"/>
      <c r="FR251" s="79"/>
      <c r="FS251" s="155"/>
      <c r="FT251" s="78"/>
      <c r="FU251" s="132"/>
      <c r="FV251" s="4"/>
      <c r="FW251" s="155"/>
      <c r="FX251" s="78"/>
      <c r="FY251" s="132"/>
      <c r="FZ251" s="79"/>
      <c r="GA251" s="155"/>
      <c r="GB251" s="78"/>
      <c r="GC251" s="132"/>
      <c r="GD251" s="79"/>
      <c r="GE251" s="155"/>
      <c r="GF251" s="169"/>
      <c r="GG251" s="132"/>
      <c r="GH251" s="79"/>
      <c r="GI251" s="155"/>
      <c r="GJ251" s="78"/>
      <c r="GK251" s="132"/>
      <c r="GL251" s="79"/>
      <c r="GM251" s="155"/>
      <c r="GN251" s="78"/>
      <c r="GO251" s="132"/>
      <c r="GP251" s="79"/>
      <c r="GQ251" s="155"/>
      <c r="GR251" s="78"/>
    </row>
    <row r="252" spans="1:200" ht="15.75" x14ac:dyDescent="0.25">
      <c r="A252">
        <f t="shared" si="774"/>
        <v>1</v>
      </c>
      <c r="B252">
        <f t="shared" si="775"/>
        <v>1900</v>
      </c>
      <c r="C252" s="71"/>
      <c r="D252" s="78"/>
      <c r="E252" s="132"/>
      <c r="F252" s="79"/>
      <c r="G252" s="155"/>
      <c r="H252" s="169"/>
      <c r="I252" s="132"/>
      <c r="J252" s="79"/>
      <c r="K252" s="155"/>
      <c r="L252" s="169"/>
      <c r="M252" s="132"/>
      <c r="N252" s="79"/>
      <c r="O252" s="155"/>
      <c r="P252" s="169"/>
      <c r="Q252" s="132"/>
      <c r="R252" s="79"/>
      <c r="S252" s="155"/>
      <c r="T252" s="169"/>
      <c r="U252" s="132"/>
      <c r="V252" s="79"/>
      <c r="W252" s="155"/>
      <c r="X252" s="169"/>
      <c r="Y252" s="132"/>
      <c r="Z252" s="79"/>
      <c r="AA252" s="155"/>
      <c r="AB252" s="169"/>
      <c r="AC252" s="132"/>
      <c r="AD252" s="79"/>
      <c r="AE252" s="155"/>
      <c r="AF252" s="169"/>
      <c r="AG252" s="132"/>
      <c r="AH252" s="79"/>
      <c r="AI252" s="155"/>
      <c r="AJ252" s="169"/>
      <c r="AK252" s="132"/>
      <c r="AL252" s="79"/>
      <c r="AM252" s="155"/>
      <c r="AN252" s="169"/>
      <c r="AO252" s="132"/>
      <c r="AP252" s="79"/>
      <c r="AQ252" s="155"/>
      <c r="AR252" s="169"/>
      <c r="AS252" s="132"/>
      <c r="AT252" s="79"/>
      <c r="AU252" s="155"/>
      <c r="AV252" s="169"/>
      <c r="AW252" s="132"/>
      <c r="AX252" s="79"/>
      <c r="AY252" s="155"/>
      <c r="AZ252" s="169"/>
      <c r="BA252" s="132"/>
      <c r="BB252" s="79"/>
      <c r="BC252" s="155"/>
      <c r="BD252" s="169"/>
      <c r="BE252" s="132"/>
      <c r="BF252" s="79"/>
      <c r="BG252" s="155"/>
      <c r="BH252" s="169"/>
      <c r="BI252" s="132"/>
      <c r="BJ252" s="79"/>
      <c r="BK252" s="155"/>
      <c r="BL252" s="169"/>
      <c r="BM252" s="132"/>
      <c r="BN252" s="79"/>
      <c r="BO252" s="155"/>
      <c r="BP252" s="78"/>
      <c r="BQ252" s="132"/>
      <c r="BR252" s="79"/>
      <c r="BS252" s="155"/>
      <c r="BT252" s="78"/>
      <c r="BU252" s="132"/>
      <c r="BV252" s="79"/>
      <c r="BW252" s="155"/>
      <c r="BX252" s="78"/>
      <c r="BY252" s="132"/>
      <c r="BZ252" s="79"/>
      <c r="CA252" s="155"/>
      <c r="CB252" s="78"/>
      <c r="CC252" s="132"/>
      <c r="CD252" s="79"/>
      <c r="CE252" s="155"/>
      <c r="CF252" s="78"/>
      <c r="CG252" s="132"/>
      <c r="CH252" s="79"/>
      <c r="CI252" s="155"/>
      <c r="CJ252" s="78"/>
      <c r="CK252" s="132"/>
      <c r="CL252" s="79"/>
      <c r="CM252" s="155"/>
      <c r="CN252" s="78"/>
      <c r="CO252" s="132"/>
      <c r="CP252" s="79"/>
      <c r="CQ252" s="155"/>
      <c r="CR252" s="78"/>
      <c r="CS252" s="132"/>
      <c r="CT252" s="79"/>
      <c r="CU252" s="155"/>
      <c r="CV252" s="169"/>
      <c r="CW252" s="132"/>
      <c r="CX252" s="79"/>
      <c r="CY252" s="155"/>
      <c r="CZ252" s="169"/>
      <c r="DA252" s="132"/>
      <c r="DB252" s="79"/>
      <c r="DC252" s="155"/>
      <c r="DD252" s="78"/>
      <c r="DE252" s="132"/>
      <c r="DF252" s="79"/>
      <c r="DG252" s="155"/>
      <c r="DH252" s="78"/>
      <c r="DI252" s="132"/>
      <c r="DJ252" s="79"/>
      <c r="DK252" s="155"/>
      <c r="DL252" s="169"/>
      <c r="DM252" s="132"/>
      <c r="DN252" s="79"/>
      <c r="DO252" s="155"/>
      <c r="DP252" s="78"/>
      <c r="DQ252" s="132"/>
      <c r="DR252" s="79"/>
      <c r="DS252" s="155"/>
      <c r="DT252" s="78"/>
      <c r="DU252" s="132"/>
      <c r="DV252" s="79"/>
      <c r="DW252" s="155"/>
      <c r="DX252" s="78"/>
      <c r="DY252" s="132"/>
      <c r="DZ252" s="79"/>
      <c r="EA252" s="155"/>
      <c r="EB252" s="78"/>
      <c r="EC252" s="132"/>
      <c r="ED252" s="79"/>
      <c r="EE252" s="155"/>
      <c r="EF252" s="169"/>
      <c r="EG252" s="132"/>
      <c r="EH252" s="79"/>
      <c r="EI252" s="155"/>
      <c r="EJ252" s="78"/>
      <c r="EK252" s="132"/>
      <c r="EL252" s="79"/>
      <c r="EM252" s="155"/>
      <c r="EN252" s="78"/>
      <c r="EO252" s="132"/>
      <c r="EP252" s="79"/>
      <c r="EQ252" s="155"/>
      <c r="ER252" s="78"/>
      <c r="ES252" s="132"/>
      <c r="ET252" s="79"/>
      <c r="EU252" s="155"/>
      <c r="EV252" s="78"/>
      <c r="EW252" s="132"/>
      <c r="EX252" s="79"/>
      <c r="EY252" s="155"/>
      <c r="EZ252" s="78"/>
      <c r="FA252" s="132"/>
      <c r="FB252" s="79"/>
      <c r="FC252" s="155"/>
      <c r="FD252" s="78"/>
      <c r="FE252" s="132"/>
      <c r="FF252" s="79"/>
      <c r="FG252" s="155"/>
      <c r="FH252" s="78"/>
      <c r="FI252" s="132"/>
      <c r="FJ252" s="79"/>
      <c r="FK252" s="155"/>
      <c r="FL252" s="169"/>
      <c r="FM252" s="132"/>
      <c r="FN252" s="79"/>
      <c r="FO252" s="155"/>
      <c r="FP252" s="78"/>
      <c r="FQ252" s="132"/>
      <c r="FR252" s="79"/>
      <c r="FS252" s="155"/>
      <c r="FT252" s="78"/>
      <c r="FU252" s="132"/>
      <c r="FV252" s="4"/>
      <c r="FW252" s="155"/>
      <c r="FX252" s="78"/>
      <c r="FY252" s="132"/>
      <c r="FZ252" s="79"/>
      <c r="GA252" s="155"/>
      <c r="GB252" s="78"/>
      <c r="GC252" s="132"/>
      <c r="GD252" s="79"/>
      <c r="GE252" s="155"/>
      <c r="GF252" s="169"/>
      <c r="GG252" s="132"/>
      <c r="GH252" s="79"/>
      <c r="GI252" s="155"/>
      <c r="GJ252" s="78"/>
      <c r="GK252" s="132"/>
      <c r="GL252" s="79"/>
      <c r="GM252" s="155"/>
      <c r="GN252" s="78"/>
      <c r="GO252" s="132"/>
      <c r="GP252" s="79"/>
      <c r="GQ252" s="155"/>
      <c r="GR252" s="78"/>
    </row>
    <row r="253" spans="1:200" ht="15.75" x14ac:dyDescent="0.25">
      <c r="A253">
        <f t="shared" si="774"/>
        <v>1</v>
      </c>
      <c r="B253">
        <f t="shared" si="775"/>
        <v>1900</v>
      </c>
      <c r="C253" s="71"/>
      <c r="D253" s="78"/>
      <c r="E253" s="132"/>
      <c r="F253" s="79"/>
      <c r="G253" s="155"/>
      <c r="H253" s="169"/>
      <c r="I253" s="132"/>
      <c r="J253" s="79"/>
      <c r="K253" s="155"/>
      <c r="L253" s="169"/>
      <c r="M253" s="132"/>
      <c r="N253" s="79"/>
      <c r="O253" s="155"/>
      <c r="P253" s="169"/>
      <c r="Q253" s="132"/>
      <c r="R253" s="79"/>
      <c r="S253" s="155"/>
      <c r="T253" s="169"/>
      <c r="U253" s="132"/>
      <c r="V253" s="79"/>
      <c r="W253" s="155"/>
      <c r="X253" s="169"/>
      <c r="Y253" s="132"/>
      <c r="Z253" s="79"/>
      <c r="AA253" s="155"/>
      <c r="AB253" s="169"/>
      <c r="AC253" s="132"/>
      <c r="AD253" s="79"/>
      <c r="AE253" s="155"/>
      <c r="AF253" s="169"/>
      <c r="AG253" s="132"/>
      <c r="AH253" s="79"/>
      <c r="AI253" s="155"/>
      <c r="AJ253" s="169"/>
      <c r="AK253" s="132"/>
      <c r="AL253" s="79"/>
      <c r="AM253" s="155"/>
      <c r="AN253" s="169"/>
      <c r="AO253" s="132"/>
      <c r="AP253" s="79"/>
      <c r="AQ253" s="155"/>
      <c r="AR253" s="169"/>
      <c r="AS253" s="132"/>
      <c r="AT253" s="79"/>
      <c r="AU253" s="155"/>
      <c r="AV253" s="169"/>
      <c r="AW253" s="132"/>
      <c r="AX253" s="79"/>
      <c r="AY253" s="155"/>
      <c r="AZ253" s="169"/>
      <c r="BA253" s="132"/>
      <c r="BB253" s="79"/>
      <c r="BC253" s="155"/>
      <c r="BD253" s="169"/>
      <c r="BE253" s="132"/>
      <c r="BF253" s="79"/>
      <c r="BG253" s="155"/>
      <c r="BH253" s="169"/>
      <c r="BI253" s="132"/>
      <c r="BJ253" s="79"/>
      <c r="BK253" s="155"/>
      <c r="BL253" s="169"/>
      <c r="BM253" s="132"/>
      <c r="BN253" s="79"/>
      <c r="BO253" s="155"/>
      <c r="BP253" s="78"/>
      <c r="BQ253" s="132"/>
      <c r="BR253" s="79"/>
      <c r="BS253" s="155"/>
      <c r="BT253" s="78"/>
      <c r="BU253" s="132"/>
      <c r="BV253" s="79"/>
      <c r="BW253" s="155"/>
      <c r="BX253" s="78"/>
      <c r="BY253" s="132"/>
      <c r="BZ253" s="79"/>
      <c r="CA253" s="155"/>
      <c r="CB253" s="78"/>
      <c r="CC253" s="132"/>
      <c r="CD253" s="79"/>
      <c r="CE253" s="155"/>
      <c r="CF253" s="78"/>
      <c r="CG253" s="132"/>
      <c r="CH253" s="79"/>
      <c r="CI253" s="155"/>
      <c r="CJ253" s="78"/>
      <c r="CK253" s="132"/>
      <c r="CL253" s="79"/>
      <c r="CM253" s="155"/>
      <c r="CN253" s="78"/>
      <c r="CO253" s="132"/>
      <c r="CP253" s="79"/>
      <c r="CQ253" s="155"/>
      <c r="CR253" s="78"/>
      <c r="CS253" s="132"/>
      <c r="CT253" s="79"/>
      <c r="CU253" s="155"/>
      <c r="CV253" s="169"/>
      <c r="CW253" s="132"/>
      <c r="CX253" s="79"/>
      <c r="CY253" s="155"/>
      <c r="CZ253" s="169"/>
      <c r="DA253" s="132"/>
      <c r="DB253" s="79"/>
      <c r="DC253" s="155"/>
      <c r="DD253" s="78"/>
      <c r="DE253" s="132"/>
      <c r="DF253" s="79"/>
      <c r="DG253" s="155"/>
      <c r="DH253" s="78"/>
      <c r="DI253" s="132"/>
      <c r="DJ253" s="79"/>
      <c r="DK253" s="155"/>
      <c r="DL253" s="169"/>
      <c r="DM253" s="132"/>
      <c r="DN253" s="79"/>
      <c r="DO253" s="155"/>
      <c r="DP253" s="78"/>
      <c r="DQ253" s="132"/>
      <c r="DR253" s="79"/>
      <c r="DS253" s="155"/>
      <c r="DT253" s="78"/>
      <c r="DU253" s="132"/>
      <c r="DV253" s="79"/>
      <c r="DW253" s="155"/>
      <c r="DX253" s="78"/>
      <c r="DY253" s="132"/>
      <c r="DZ253" s="79"/>
      <c r="EA253" s="155"/>
      <c r="EB253" s="78"/>
      <c r="EC253" s="132"/>
      <c r="ED253" s="79"/>
      <c r="EE253" s="155"/>
      <c r="EF253" s="169"/>
      <c r="EG253" s="132"/>
      <c r="EH253" s="79"/>
      <c r="EI253" s="155"/>
      <c r="EJ253" s="78"/>
      <c r="EK253" s="132"/>
      <c r="EL253" s="79"/>
      <c r="EM253" s="155"/>
      <c r="EN253" s="78"/>
      <c r="EO253" s="132"/>
      <c r="EP253" s="79"/>
      <c r="EQ253" s="155"/>
      <c r="ER253" s="78"/>
      <c r="ES253" s="132"/>
      <c r="ET253" s="79"/>
      <c r="EU253" s="155"/>
      <c r="EV253" s="78"/>
      <c r="EW253" s="132"/>
      <c r="EX253" s="79"/>
      <c r="EY253" s="155"/>
      <c r="EZ253" s="78"/>
      <c r="FA253" s="132"/>
      <c r="FB253" s="79"/>
      <c r="FC253" s="155"/>
      <c r="FD253" s="78"/>
      <c r="FE253" s="132"/>
      <c r="FF253" s="79"/>
      <c r="FG253" s="155"/>
      <c r="FH253" s="78"/>
      <c r="FI253" s="132"/>
      <c r="FJ253" s="79"/>
      <c r="FK253" s="155"/>
      <c r="FL253" s="169"/>
      <c r="FM253" s="132"/>
      <c r="FN253" s="79"/>
      <c r="FO253" s="155"/>
      <c r="FP253" s="78"/>
      <c r="FQ253" s="132"/>
      <c r="FR253" s="79"/>
      <c r="FS253" s="155"/>
      <c r="FT253" s="78"/>
      <c r="FU253" s="132"/>
      <c r="FV253" s="4"/>
      <c r="FW253" s="155"/>
      <c r="FX253" s="78"/>
      <c r="FY253" s="132"/>
      <c r="FZ253" s="79"/>
      <c r="GA253" s="155"/>
      <c r="GB253" s="78"/>
      <c r="GC253" s="132"/>
      <c r="GD253" s="79"/>
      <c r="GE253" s="155"/>
      <c r="GF253" s="169"/>
      <c r="GG253" s="132"/>
      <c r="GH253" s="79"/>
      <c r="GI253" s="155"/>
      <c r="GJ253" s="78"/>
      <c r="GK253" s="132"/>
      <c r="GL253" s="79"/>
      <c r="GM253" s="155"/>
      <c r="GN253" s="78"/>
      <c r="GO253" s="132"/>
      <c r="GP253" s="79"/>
      <c r="GQ253" s="155"/>
      <c r="GR253" s="78"/>
    </row>
    <row r="254" spans="1:200" ht="15.75" x14ac:dyDescent="0.25">
      <c r="A254">
        <f t="shared" si="774"/>
        <v>1</v>
      </c>
      <c r="B254">
        <f t="shared" si="775"/>
        <v>1900</v>
      </c>
      <c r="C254" s="71"/>
      <c r="D254" s="78"/>
      <c r="E254" s="132"/>
      <c r="F254" s="79"/>
      <c r="G254" s="155"/>
      <c r="H254" s="169"/>
      <c r="I254" s="132"/>
      <c r="J254" s="79"/>
      <c r="K254" s="155"/>
      <c r="L254" s="169"/>
      <c r="M254" s="132"/>
      <c r="N254" s="79"/>
      <c r="O254" s="155"/>
      <c r="P254" s="169"/>
      <c r="Q254" s="132"/>
      <c r="R254" s="79"/>
      <c r="S254" s="155"/>
      <c r="T254" s="169"/>
      <c r="U254" s="132"/>
      <c r="V254" s="79"/>
      <c r="W254" s="155"/>
      <c r="X254" s="169"/>
      <c r="Y254" s="132"/>
      <c r="Z254" s="79"/>
      <c r="AA254" s="155"/>
      <c r="AB254" s="169"/>
      <c r="AC254" s="132"/>
      <c r="AD254" s="79"/>
      <c r="AE254" s="155"/>
      <c r="AF254" s="169"/>
      <c r="AG254" s="132"/>
      <c r="AH254" s="79"/>
      <c r="AI254" s="155"/>
      <c r="AJ254" s="169"/>
      <c r="AK254" s="132"/>
      <c r="AL254" s="79"/>
      <c r="AM254" s="155"/>
      <c r="AN254" s="169"/>
      <c r="AO254" s="132"/>
      <c r="AP254" s="79"/>
      <c r="AQ254" s="155"/>
      <c r="AR254" s="169"/>
      <c r="AS254" s="132"/>
      <c r="AT254" s="79"/>
      <c r="AU254" s="155"/>
      <c r="AV254" s="169"/>
      <c r="AW254" s="132"/>
      <c r="AX254" s="79"/>
      <c r="AY254" s="155"/>
      <c r="AZ254" s="169"/>
      <c r="BA254" s="132"/>
      <c r="BB254" s="79"/>
      <c r="BC254" s="155"/>
      <c r="BD254" s="169"/>
      <c r="BE254" s="132"/>
      <c r="BF254" s="79"/>
      <c r="BG254" s="155"/>
      <c r="BH254" s="169"/>
      <c r="BI254" s="132"/>
      <c r="BJ254" s="79"/>
      <c r="BK254" s="155"/>
      <c r="BL254" s="169"/>
      <c r="BM254" s="132"/>
      <c r="BN254" s="79"/>
      <c r="BO254" s="155"/>
      <c r="BP254" s="78"/>
      <c r="BQ254" s="132"/>
      <c r="BR254" s="79"/>
      <c r="BS254" s="155"/>
      <c r="BT254" s="78"/>
      <c r="BU254" s="132"/>
      <c r="BV254" s="79"/>
      <c r="BW254" s="155"/>
      <c r="BX254" s="78"/>
      <c r="BY254" s="132"/>
      <c r="BZ254" s="79"/>
      <c r="CA254" s="155"/>
      <c r="CB254" s="78"/>
      <c r="CC254" s="132"/>
      <c r="CD254" s="79"/>
      <c r="CE254" s="155"/>
      <c r="CF254" s="78"/>
      <c r="CG254" s="132"/>
      <c r="CH254" s="79"/>
      <c r="CI254" s="155"/>
      <c r="CJ254" s="78"/>
      <c r="CK254" s="132"/>
      <c r="CL254" s="79"/>
      <c r="CM254" s="155"/>
      <c r="CN254" s="78"/>
      <c r="CO254" s="132"/>
      <c r="CP254" s="79"/>
      <c r="CQ254" s="155"/>
      <c r="CR254" s="78"/>
      <c r="CS254" s="132"/>
      <c r="CT254" s="79"/>
      <c r="CU254" s="155"/>
      <c r="CV254" s="169"/>
      <c r="CW254" s="132"/>
      <c r="CX254" s="79"/>
      <c r="CY254" s="155"/>
      <c r="CZ254" s="169"/>
      <c r="DA254" s="132"/>
      <c r="DB254" s="79"/>
      <c r="DC254" s="155"/>
      <c r="DD254" s="78"/>
      <c r="DE254" s="132"/>
      <c r="DF254" s="79"/>
      <c r="DG254" s="155"/>
      <c r="DH254" s="78"/>
      <c r="DI254" s="132"/>
      <c r="DJ254" s="79"/>
      <c r="DK254" s="155"/>
      <c r="DL254" s="169"/>
      <c r="DM254" s="132"/>
      <c r="DN254" s="79"/>
      <c r="DO254" s="155"/>
      <c r="DP254" s="78"/>
      <c r="DQ254" s="132"/>
      <c r="DR254" s="79"/>
      <c r="DS254" s="155"/>
      <c r="DT254" s="78"/>
      <c r="DU254" s="132"/>
      <c r="DV254" s="79"/>
      <c r="DW254" s="155"/>
      <c r="DX254" s="78"/>
      <c r="DY254" s="132"/>
      <c r="DZ254" s="79"/>
      <c r="EA254" s="155"/>
      <c r="EB254" s="78"/>
      <c r="EC254" s="132"/>
      <c r="ED254" s="79"/>
      <c r="EE254" s="155"/>
      <c r="EF254" s="169"/>
      <c r="EG254" s="132"/>
      <c r="EH254" s="79"/>
      <c r="EI254" s="155"/>
      <c r="EJ254" s="78"/>
      <c r="EK254" s="132"/>
      <c r="EL254" s="79"/>
      <c r="EM254" s="155"/>
      <c r="EN254" s="78"/>
      <c r="EO254" s="132"/>
      <c r="EP254" s="79"/>
      <c r="EQ254" s="155"/>
      <c r="ER254" s="78"/>
      <c r="ES254" s="132"/>
      <c r="ET254" s="79"/>
      <c r="EU254" s="155"/>
      <c r="EV254" s="78"/>
      <c r="EW254" s="132"/>
      <c r="EX254" s="79"/>
      <c r="EY254" s="155"/>
      <c r="EZ254" s="78"/>
      <c r="FA254" s="132"/>
      <c r="FB254" s="79"/>
      <c r="FC254" s="155"/>
      <c r="FD254" s="78"/>
      <c r="FE254" s="132"/>
      <c r="FF254" s="79"/>
      <c r="FG254" s="155"/>
      <c r="FH254" s="78"/>
      <c r="FI254" s="132"/>
      <c r="FJ254" s="79"/>
      <c r="FK254" s="155"/>
      <c r="FL254" s="169"/>
      <c r="FM254" s="132"/>
      <c r="FN254" s="79"/>
      <c r="FO254" s="155"/>
      <c r="FP254" s="78"/>
      <c r="FQ254" s="132"/>
      <c r="FR254" s="79"/>
      <c r="FS254" s="155"/>
      <c r="FT254" s="78"/>
      <c r="FU254" s="132"/>
      <c r="FV254" s="4"/>
      <c r="FW254" s="155"/>
      <c r="FX254" s="78"/>
      <c r="FY254" s="132"/>
      <c r="FZ254" s="79"/>
      <c r="GA254" s="155"/>
      <c r="GB254" s="78"/>
      <c r="GC254" s="132"/>
      <c r="GD254" s="79"/>
      <c r="GE254" s="155"/>
      <c r="GF254" s="169"/>
      <c r="GG254" s="132"/>
      <c r="GH254" s="79"/>
      <c r="GI254" s="155"/>
      <c r="GJ254" s="78"/>
      <c r="GK254" s="132"/>
      <c r="GL254" s="79"/>
      <c r="GM254" s="155"/>
      <c r="GN254" s="78"/>
      <c r="GO254" s="132"/>
      <c r="GP254" s="79"/>
      <c r="GQ254" s="155"/>
      <c r="GR254" s="78"/>
    </row>
    <row r="255" spans="1:200" ht="15.75" x14ac:dyDescent="0.25">
      <c r="A255">
        <f t="shared" si="774"/>
        <v>1</v>
      </c>
      <c r="B255">
        <f t="shared" si="775"/>
        <v>1900</v>
      </c>
      <c r="C255" s="71"/>
      <c r="D255" s="78"/>
      <c r="E255" s="132"/>
      <c r="F255" s="79"/>
      <c r="G255" s="155"/>
      <c r="H255" s="169"/>
      <c r="I255" s="132"/>
      <c r="J255" s="79"/>
      <c r="K255" s="155"/>
      <c r="L255" s="169"/>
      <c r="M255" s="132"/>
      <c r="N255" s="79"/>
      <c r="O255" s="155"/>
      <c r="P255" s="169"/>
      <c r="Q255" s="132"/>
      <c r="R255" s="79"/>
      <c r="S255" s="155"/>
      <c r="T255" s="169"/>
      <c r="U255" s="132"/>
      <c r="V255" s="79"/>
      <c r="W255" s="155"/>
      <c r="X255" s="169"/>
      <c r="Y255" s="132"/>
      <c r="Z255" s="79"/>
      <c r="AA255" s="155"/>
      <c r="AB255" s="169"/>
      <c r="AC255" s="132"/>
      <c r="AD255" s="79"/>
      <c r="AE255" s="155"/>
      <c r="AF255" s="169"/>
      <c r="AG255" s="132"/>
      <c r="AH255" s="79"/>
      <c r="AI255" s="155"/>
      <c r="AJ255" s="169"/>
      <c r="AK255" s="132"/>
      <c r="AL255" s="79"/>
      <c r="AM255" s="155"/>
      <c r="AN255" s="169"/>
      <c r="AO255" s="132"/>
      <c r="AP255" s="79"/>
      <c r="AQ255" s="155"/>
      <c r="AR255" s="169"/>
      <c r="AS255" s="132"/>
      <c r="AT255" s="79"/>
      <c r="AU255" s="155"/>
      <c r="AV255" s="169"/>
      <c r="AW255" s="132"/>
      <c r="AX255" s="79"/>
      <c r="AY255" s="155"/>
      <c r="AZ255" s="169"/>
      <c r="BA255" s="132"/>
      <c r="BB255" s="79"/>
      <c r="BC255" s="155"/>
      <c r="BD255" s="169"/>
      <c r="BE255" s="132"/>
      <c r="BF255" s="79"/>
      <c r="BG255" s="155"/>
      <c r="BH255" s="169"/>
      <c r="BI255" s="132"/>
      <c r="BJ255" s="79"/>
      <c r="BK255" s="155"/>
      <c r="BL255" s="169"/>
      <c r="BM255" s="132"/>
      <c r="BN255" s="79"/>
      <c r="BO255" s="155"/>
      <c r="BP255" s="78"/>
      <c r="BQ255" s="132"/>
      <c r="BR255" s="79"/>
      <c r="BS255" s="155"/>
      <c r="BT255" s="78"/>
      <c r="BU255" s="132"/>
      <c r="BV255" s="79"/>
      <c r="BW255" s="155"/>
      <c r="BX255" s="78"/>
      <c r="BY255" s="132"/>
      <c r="BZ255" s="79"/>
      <c r="CA255" s="155"/>
      <c r="CB255" s="78"/>
      <c r="CC255" s="132"/>
      <c r="CD255" s="79"/>
      <c r="CE255" s="155"/>
      <c r="CF255" s="78"/>
      <c r="CG255" s="132"/>
      <c r="CH255" s="79"/>
      <c r="CI255" s="155"/>
      <c r="CJ255" s="78"/>
      <c r="CK255" s="132"/>
      <c r="CL255" s="79"/>
      <c r="CM255" s="155"/>
      <c r="CN255" s="78"/>
      <c r="CO255" s="132"/>
      <c r="CP255" s="79"/>
      <c r="CQ255" s="155"/>
      <c r="CR255" s="78"/>
      <c r="CS255" s="132"/>
      <c r="CT255" s="79"/>
      <c r="CU255" s="155"/>
      <c r="CV255" s="169"/>
      <c r="CW255" s="132"/>
      <c r="CX255" s="79"/>
      <c r="CY255" s="155"/>
      <c r="CZ255" s="169"/>
      <c r="DA255" s="132"/>
      <c r="DB255" s="79"/>
      <c r="DC255" s="155"/>
      <c r="DD255" s="78"/>
      <c r="DE255" s="132"/>
      <c r="DF255" s="79"/>
      <c r="DG255" s="155"/>
      <c r="DH255" s="78"/>
      <c r="DI255" s="132"/>
      <c r="DJ255" s="79"/>
      <c r="DK255" s="155"/>
      <c r="DL255" s="169"/>
      <c r="DM255" s="132"/>
      <c r="DN255" s="79"/>
      <c r="DO255" s="155"/>
      <c r="DP255" s="78"/>
      <c r="DQ255" s="132"/>
      <c r="DR255" s="79"/>
      <c r="DS255" s="155"/>
      <c r="DT255" s="78"/>
      <c r="DU255" s="132"/>
      <c r="DV255" s="79"/>
      <c r="DW255" s="155"/>
      <c r="DX255" s="78"/>
      <c r="DY255" s="132"/>
      <c r="DZ255" s="79"/>
      <c r="EA255" s="155"/>
      <c r="EB255" s="78"/>
      <c r="EC255" s="132"/>
      <c r="ED255" s="79"/>
      <c r="EE255" s="155"/>
      <c r="EF255" s="169"/>
      <c r="EG255" s="132"/>
      <c r="EH255" s="79"/>
      <c r="EI255" s="155"/>
      <c r="EJ255" s="78"/>
      <c r="EK255" s="132"/>
      <c r="EL255" s="79"/>
      <c r="EM255" s="155"/>
      <c r="EN255" s="78"/>
      <c r="EO255" s="132"/>
      <c r="EP255" s="79"/>
      <c r="EQ255" s="155"/>
      <c r="ER255" s="78"/>
      <c r="ES255" s="132"/>
      <c r="ET255" s="79"/>
      <c r="EU255" s="155"/>
      <c r="EV255" s="78"/>
      <c r="EW255" s="132"/>
      <c r="EX255" s="79"/>
      <c r="EY255" s="155"/>
      <c r="EZ255" s="78"/>
      <c r="FA255" s="132"/>
      <c r="FB255" s="79"/>
      <c r="FC255" s="155"/>
      <c r="FD255" s="78"/>
      <c r="FE255" s="132"/>
      <c r="FF255" s="79"/>
      <c r="FG255" s="155"/>
      <c r="FH255" s="78"/>
      <c r="FI255" s="132"/>
      <c r="FJ255" s="79"/>
      <c r="FK255" s="155"/>
      <c r="FL255" s="169"/>
      <c r="FM255" s="132"/>
      <c r="FN255" s="79"/>
      <c r="FO255" s="155"/>
      <c r="FP255" s="78"/>
      <c r="FQ255" s="132"/>
      <c r="FR255" s="79"/>
      <c r="FS255" s="155"/>
      <c r="FT255" s="78"/>
      <c r="FU255" s="132"/>
      <c r="FV255" s="4"/>
      <c r="FW255" s="155"/>
      <c r="FX255" s="78"/>
      <c r="FY255" s="132"/>
      <c r="FZ255" s="79"/>
      <c r="GA255" s="155"/>
      <c r="GB255" s="78"/>
      <c r="GC255" s="132"/>
      <c r="GD255" s="79"/>
      <c r="GE255" s="155"/>
      <c r="GF255" s="169"/>
      <c r="GG255" s="132"/>
      <c r="GH255" s="79"/>
      <c r="GI255" s="155"/>
      <c r="GJ255" s="78"/>
      <c r="GK255" s="132"/>
      <c r="GL255" s="79"/>
      <c r="GM255" s="155"/>
      <c r="GN255" s="78"/>
      <c r="GO255" s="132"/>
      <c r="GP255" s="79"/>
      <c r="GQ255" s="155"/>
      <c r="GR255" s="78"/>
    </row>
    <row r="256" spans="1:200" ht="15.75" x14ac:dyDescent="0.25">
      <c r="A256">
        <f t="shared" si="774"/>
        <v>1</v>
      </c>
      <c r="B256">
        <f t="shared" si="775"/>
        <v>1900</v>
      </c>
      <c r="C256" s="71"/>
      <c r="D256" s="78"/>
      <c r="E256" s="132"/>
      <c r="F256" s="79"/>
      <c r="G256" s="155"/>
      <c r="H256" s="169"/>
      <c r="I256" s="132"/>
      <c r="J256" s="79"/>
      <c r="K256" s="155"/>
      <c r="L256" s="169"/>
      <c r="M256" s="132"/>
      <c r="N256" s="79"/>
      <c r="O256" s="155"/>
      <c r="P256" s="169"/>
      <c r="Q256" s="132"/>
      <c r="R256" s="79"/>
      <c r="S256" s="155"/>
      <c r="T256" s="169"/>
      <c r="U256" s="132"/>
      <c r="V256" s="79"/>
      <c r="W256" s="155"/>
      <c r="X256" s="169"/>
      <c r="Y256" s="132"/>
      <c r="Z256" s="79"/>
      <c r="AA256" s="155"/>
      <c r="AB256" s="169"/>
      <c r="AC256" s="132"/>
      <c r="AD256" s="79"/>
      <c r="AE256" s="155"/>
      <c r="AF256" s="169"/>
      <c r="AG256" s="132"/>
      <c r="AH256" s="79"/>
      <c r="AI256" s="155"/>
      <c r="AJ256" s="169"/>
      <c r="AK256" s="132"/>
      <c r="AL256" s="79"/>
      <c r="AM256" s="155"/>
      <c r="AN256" s="169"/>
      <c r="AO256" s="132"/>
      <c r="AP256" s="79"/>
      <c r="AQ256" s="155"/>
      <c r="AR256" s="169"/>
      <c r="AS256" s="132"/>
      <c r="AT256" s="79"/>
      <c r="AU256" s="155"/>
      <c r="AV256" s="169"/>
      <c r="AW256" s="132"/>
      <c r="AX256" s="79"/>
      <c r="AY256" s="155"/>
      <c r="AZ256" s="169"/>
      <c r="BA256" s="132"/>
      <c r="BB256" s="79"/>
      <c r="BC256" s="155"/>
      <c r="BD256" s="169"/>
      <c r="BE256" s="132"/>
      <c r="BF256" s="79"/>
      <c r="BG256" s="155"/>
      <c r="BH256" s="169"/>
      <c r="BI256" s="132"/>
      <c r="BJ256" s="79"/>
      <c r="BK256" s="155"/>
      <c r="BL256" s="169"/>
      <c r="BM256" s="132"/>
      <c r="BN256" s="79"/>
      <c r="BO256" s="155"/>
      <c r="BP256" s="78"/>
      <c r="BQ256" s="132"/>
      <c r="BR256" s="79"/>
      <c r="BS256" s="155"/>
      <c r="BT256" s="78"/>
      <c r="BU256" s="132"/>
      <c r="BV256" s="79"/>
      <c r="BW256" s="155"/>
      <c r="BX256" s="78"/>
      <c r="BY256" s="132"/>
      <c r="BZ256" s="79"/>
      <c r="CA256" s="155"/>
      <c r="CB256" s="78"/>
      <c r="CC256" s="132"/>
      <c r="CD256" s="79"/>
      <c r="CE256" s="155"/>
      <c r="CF256" s="78"/>
      <c r="CG256" s="132"/>
      <c r="CH256" s="79"/>
      <c r="CI256" s="155"/>
      <c r="CJ256" s="78"/>
      <c r="CK256" s="132"/>
      <c r="CL256" s="79"/>
      <c r="CM256" s="155"/>
      <c r="CN256" s="78"/>
      <c r="CO256" s="132"/>
      <c r="CP256" s="79"/>
      <c r="CQ256" s="155"/>
      <c r="CR256" s="78"/>
      <c r="CS256" s="132"/>
      <c r="CT256" s="79"/>
      <c r="CU256" s="155"/>
      <c r="CV256" s="169"/>
      <c r="CW256" s="132"/>
      <c r="CX256" s="79"/>
      <c r="CY256" s="155"/>
      <c r="CZ256" s="169"/>
      <c r="DA256" s="132"/>
      <c r="DB256" s="79"/>
      <c r="DC256" s="155"/>
      <c r="DD256" s="78"/>
      <c r="DE256" s="132"/>
      <c r="DF256" s="79"/>
      <c r="DG256" s="155"/>
      <c r="DH256" s="78"/>
      <c r="DI256" s="132"/>
      <c r="DJ256" s="79"/>
      <c r="DK256" s="155"/>
      <c r="DL256" s="169"/>
      <c r="DM256" s="132"/>
      <c r="DN256" s="79"/>
      <c r="DO256" s="155"/>
      <c r="DP256" s="78"/>
      <c r="DQ256" s="132"/>
      <c r="DR256" s="79"/>
      <c r="DS256" s="155"/>
      <c r="DT256" s="78"/>
      <c r="DU256" s="132"/>
      <c r="DV256" s="79"/>
      <c r="DW256" s="155"/>
      <c r="DX256" s="78"/>
      <c r="DY256" s="132"/>
      <c r="DZ256" s="79"/>
      <c r="EA256" s="155"/>
      <c r="EB256" s="78"/>
      <c r="EC256" s="132"/>
      <c r="ED256" s="79"/>
      <c r="EE256" s="155"/>
      <c r="EF256" s="169"/>
      <c r="EG256" s="132"/>
      <c r="EH256" s="79"/>
      <c r="EI256" s="155"/>
      <c r="EJ256" s="78"/>
      <c r="EK256" s="132"/>
      <c r="EL256" s="79"/>
      <c r="EM256" s="155"/>
      <c r="EN256" s="78"/>
      <c r="EO256" s="132"/>
      <c r="EP256" s="79"/>
      <c r="EQ256" s="155"/>
      <c r="ER256" s="78"/>
      <c r="ES256" s="132"/>
      <c r="ET256" s="79"/>
      <c r="EU256" s="155"/>
      <c r="EV256" s="78"/>
      <c r="EW256" s="132"/>
      <c r="EX256" s="79"/>
      <c r="EY256" s="155"/>
      <c r="EZ256" s="78"/>
      <c r="FA256" s="132"/>
      <c r="FB256" s="79"/>
      <c r="FC256" s="155"/>
      <c r="FD256" s="78"/>
      <c r="FE256" s="132"/>
      <c r="FF256" s="79"/>
      <c r="FG256" s="155"/>
      <c r="FH256" s="78"/>
      <c r="FI256" s="132"/>
      <c r="FJ256" s="79"/>
      <c r="FK256" s="155"/>
      <c r="FL256" s="169"/>
      <c r="FM256" s="132"/>
      <c r="FN256" s="79"/>
      <c r="FO256" s="155"/>
      <c r="FP256" s="78"/>
      <c r="FQ256" s="132"/>
      <c r="FR256" s="79"/>
      <c r="FS256" s="155"/>
      <c r="FT256" s="78"/>
      <c r="FU256" s="132"/>
      <c r="FV256" s="4"/>
      <c r="FW256" s="155"/>
      <c r="FX256" s="78"/>
      <c r="FY256" s="132"/>
      <c r="FZ256" s="79"/>
      <c r="GA256" s="155"/>
      <c r="GB256" s="78"/>
      <c r="GC256" s="132"/>
      <c r="GD256" s="79"/>
      <c r="GE256" s="155"/>
      <c r="GF256" s="169"/>
      <c r="GG256" s="132"/>
      <c r="GH256" s="79"/>
      <c r="GI256" s="155"/>
      <c r="GJ256" s="78"/>
      <c r="GK256" s="132"/>
      <c r="GL256" s="79"/>
      <c r="GM256" s="155"/>
      <c r="GN256" s="78"/>
      <c r="GO256" s="132"/>
      <c r="GP256" s="79"/>
      <c r="GQ256" s="155"/>
      <c r="GR256" s="78"/>
    </row>
    <row r="257" spans="1:200" ht="15.75" x14ac:dyDescent="0.25">
      <c r="A257">
        <f t="shared" si="774"/>
        <v>1</v>
      </c>
      <c r="B257">
        <f t="shared" si="775"/>
        <v>1900</v>
      </c>
      <c r="C257" s="71"/>
      <c r="D257" s="78"/>
      <c r="E257" s="132"/>
      <c r="F257" s="79"/>
      <c r="G257" s="155"/>
      <c r="H257" s="169"/>
      <c r="I257" s="132"/>
      <c r="J257" s="79"/>
      <c r="K257" s="155"/>
      <c r="L257" s="169"/>
      <c r="M257" s="132"/>
      <c r="N257" s="79"/>
      <c r="O257" s="155"/>
      <c r="P257" s="169"/>
      <c r="Q257" s="132"/>
      <c r="R257" s="79"/>
      <c r="S257" s="155"/>
      <c r="T257" s="169"/>
      <c r="U257" s="132"/>
      <c r="V257" s="79"/>
      <c r="W257" s="155"/>
      <c r="X257" s="169"/>
      <c r="Y257" s="132"/>
      <c r="Z257" s="79"/>
      <c r="AA257" s="155"/>
      <c r="AB257" s="169"/>
      <c r="AC257" s="132"/>
      <c r="AD257" s="79"/>
      <c r="AE257" s="155"/>
      <c r="AF257" s="169"/>
      <c r="AG257" s="132"/>
      <c r="AH257" s="79"/>
      <c r="AI257" s="155"/>
      <c r="AJ257" s="169"/>
      <c r="AK257" s="132"/>
      <c r="AL257" s="79"/>
      <c r="AM257" s="155"/>
      <c r="AN257" s="169"/>
      <c r="AO257" s="132"/>
      <c r="AP257" s="79"/>
      <c r="AQ257" s="155"/>
      <c r="AR257" s="169"/>
      <c r="AS257" s="132"/>
      <c r="AT257" s="79"/>
      <c r="AU257" s="155"/>
      <c r="AV257" s="169"/>
      <c r="AW257" s="132"/>
      <c r="AX257" s="79"/>
      <c r="AY257" s="155"/>
      <c r="AZ257" s="169"/>
      <c r="BA257" s="132"/>
      <c r="BB257" s="79"/>
      <c r="BC257" s="155"/>
      <c r="BD257" s="169"/>
      <c r="BE257" s="132"/>
      <c r="BF257" s="79"/>
      <c r="BG257" s="155"/>
      <c r="BH257" s="169"/>
      <c r="BI257" s="132"/>
      <c r="BJ257" s="79"/>
      <c r="BK257" s="155"/>
      <c r="BL257" s="169"/>
      <c r="BM257" s="132"/>
      <c r="BN257" s="79"/>
      <c r="BO257" s="155"/>
      <c r="BP257" s="78"/>
      <c r="BQ257" s="132"/>
      <c r="BR257" s="79"/>
      <c r="BS257" s="155"/>
      <c r="BT257" s="78"/>
      <c r="BU257" s="132"/>
      <c r="BV257" s="79"/>
      <c r="BW257" s="155"/>
      <c r="BX257" s="78"/>
      <c r="BY257" s="132"/>
      <c r="BZ257" s="79"/>
      <c r="CA257" s="155"/>
      <c r="CB257" s="78"/>
      <c r="CC257" s="132"/>
      <c r="CD257" s="79"/>
      <c r="CE257" s="155"/>
      <c r="CF257" s="78"/>
      <c r="CG257" s="132"/>
      <c r="CH257" s="79"/>
      <c r="CI257" s="155"/>
      <c r="CJ257" s="78"/>
      <c r="CK257" s="132"/>
      <c r="CL257" s="79"/>
      <c r="CM257" s="155"/>
      <c r="CN257" s="78"/>
      <c r="CO257" s="132"/>
      <c r="CP257" s="79"/>
      <c r="CQ257" s="155"/>
      <c r="CR257" s="78"/>
      <c r="CS257" s="132"/>
      <c r="CT257" s="79"/>
      <c r="CU257" s="155"/>
      <c r="CV257" s="169"/>
      <c r="CW257" s="132"/>
      <c r="CX257" s="79"/>
      <c r="CY257" s="155"/>
      <c r="CZ257" s="169"/>
      <c r="DA257" s="132"/>
      <c r="DB257" s="79"/>
      <c r="DC257" s="155"/>
      <c r="DD257" s="78"/>
      <c r="DE257" s="132"/>
      <c r="DF257" s="79"/>
      <c r="DG257" s="155"/>
      <c r="DH257" s="78"/>
      <c r="DI257" s="132"/>
      <c r="DJ257" s="79"/>
      <c r="DK257" s="155"/>
      <c r="DL257" s="169"/>
      <c r="DM257" s="132"/>
      <c r="DN257" s="79"/>
      <c r="DO257" s="155"/>
      <c r="DP257" s="78"/>
      <c r="DQ257" s="132"/>
      <c r="DR257" s="79"/>
      <c r="DS257" s="155"/>
      <c r="DT257" s="78"/>
      <c r="DU257" s="132"/>
      <c r="DV257" s="79"/>
      <c r="DW257" s="155"/>
      <c r="DX257" s="78"/>
      <c r="DY257" s="132"/>
      <c r="DZ257" s="79"/>
      <c r="EA257" s="155"/>
      <c r="EB257" s="78"/>
      <c r="EC257" s="132"/>
      <c r="ED257" s="79"/>
      <c r="EE257" s="155"/>
      <c r="EF257" s="169"/>
      <c r="EG257" s="132"/>
      <c r="EH257" s="79"/>
      <c r="EI257" s="155"/>
      <c r="EJ257" s="78"/>
      <c r="EK257" s="132"/>
      <c r="EL257" s="79"/>
      <c r="EM257" s="155"/>
      <c r="EN257" s="78"/>
      <c r="EO257" s="132"/>
      <c r="EP257" s="79"/>
      <c r="EQ257" s="155"/>
      <c r="ER257" s="78"/>
      <c r="ES257" s="132"/>
      <c r="ET257" s="79"/>
      <c r="EU257" s="155"/>
      <c r="EV257" s="78"/>
      <c r="EW257" s="132"/>
      <c r="EX257" s="79"/>
      <c r="EY257" s="155"/>
      <c r="EZ257" s="78"/>
      <c r="FA257" s="132"/>
      <c r="FB257" s="79"/>
      <c r="FC257" s="155"/>
      <c r="FD257" s="78"/>
      <c r="FE257" s="132"/>
      <c r="FF257" s="79"/>
      <c r="FG257" s="155"/>
      <c r="FH257" s="78"/>
      <c r="FI257" s="132"/>
      <c r="FJ257" s="79"/>
      <c r="FK257" s="155"/>
      <c r="FL257" s="169"/>
      <c r="FM257" s="132"/>
      <c r="FN257" s="79"/>
      <c r="FO257" s="155"/>
      <c r="FP257" s="78"/>
      <c r="FQ257" s="132"/>
      <c r="FR257" s="79"/>
      <c r="FS257" s="155"/>
      <c r="FT257" s="78"/>
      <c r="FU257" s="132"/>
      <c r="FV257" s="4"/>
      <c r="FW257" s="155"/>
      <c r="FX257" s="78"/>
      <c r="FY257" s="132"/>
      <c r="FZ257" s="79"/>
      <c r="GA257" s="155"/>
      <c r="GB257" s="78"/>
      <c r="GC257" s="132"/>
      <c r="GD257" s="79"/>
      <c r="GE257" s="155"/>
      <c r="GF257" s="169"/>
      <c r="GG257" s="132"/>
      <c r="GH257" s="79"/>
      <c r="GI257" s="155"/>
      <c r="GJ257" s="78"/>
      <c r="GK257" s="132"/>
      <c r="GL257" s="79"/>
      <c r="GM257" s="155"/>
      <c r="GN257" s="78"/>
      <c r="GO257" s="132"/>
      <c r="GP257" s="79"/>
      <c r="GQ257" s="155"/>
      <c r="GR257" s="78"/>
    </row>
    <row r="258" spans="1:200" ht="15.75" x14ac:dyDescent="0.25">
      <c r="A258">
        <f t="shared" si="774"/>
        <v>1</v>
      </c>
      <c r="B258">
        <f t="shared" si="775"/>
        <v>1900</v>
      </c>
      <c r="C258" s="71"/>
      <c r="D258" s="78"/>
      <c r="E258" s="132"/>
      <c r="F258" s="79"/>
      <c r="G258" s="155"/>
      <c r="H258" s="169"/>
      <c r="I258" s="132"/>
      <c r="J258" s="79"/>
      <c r="K258" s="155"/>
      <c r="L258" s="169"/>
      <c r="M258" s="132"/>
      <c r="N258" s="79"/>
      <c r="O258" s="155"/>
      <c r="P258" s="169"/>
      <c r="Q258" s="132"/>
      <c r="R258" s="79"/>
      <c r="S258" s="155"/>
      <c r="T258" s="169"/>
      <c r="U258" s="132"/>
      <c r="V258" s="79"/>
      <c r="W258" s="155"/>
      <c r="X258" s="169"/>
      <c r="Y258" s="132"/>
      <c r="Z258" s="79"/>
      <c r="AA258" s="155"/>
      <c r="AB258" s="169"/>
      <c r="AC258" s="132"/>
      <c r="AD258" s="79"/>
      <c r="AE258" s="155"/>
      <c r="AF258" s="169"/>
      <c r="AG258" s="132"/>
      <c r="AH258" s="79"/>
      <c r="AI258" s="155"/>
      <c r="AJ258" s="169"/>
      <c r="AK258" s="132"/>
      <c r="AL258" s="79"/>
      <c r="AM258" s="155"/>
      <c r="AN258" s="169"/>
      <c r="AO258" s="132"/>
      <c r="AP258" s="79"/>
      <c r="AQ258" s="155"/>
      <c r="AR258" s="169"/>
      <c r="AS258" s="132"/>
      <c r="AT258" s="79"/>
      <c r="AU258" s="155"/>
      <c r="AV258" s="169"/>
      <c r="AW258" s="132"/>
      <c r="AX258" s="79"/>
      <c r="AY258" s="155"/>
      <c r="AZ258" s="169"/>
      <c r="BA258" s="132"/>
      <c r="BB258" s="79"/>
      <c r="BC258" s="155"/>
      <c r="BD258" s="169"/>
      <c r="BE258" s="132"/>
      <c r="BF258" s="79"/>
      <c r="BG258" s="155"/>
      <c r="BH258" s="169"/>
      <c r="BI258" s="132"/>
      <c r="BJ258" s="79"/>
      <c r="BK258" s="155"/>
      <c r="BL258" s="169"/>
      <c r="BM258" s="132"/>
      <c r="BN258" s="79"/>
      <c r="BO258" s="155"/>
      <c r="BP258" s="78"/>
      <c r="BQ258" s="132"/>
      <c r="BR258" s="79"/>
      <c r="BS258" s="155"/>
      <c r="BT258" s="78"/>
      <c r="BU258" s="132"/>
      <c r="BV258" s="79"/>
      <c r="BW258" s="155"/>
      <c r="BX258" s="78"/>
      <c r="BY258" s="132"/>
      <c r="BZ258" s="79"/>
      <c r="CA258" s="155"/>
      <c r="CB258" s="78"/>
      <c r="CC258" s="132"/>
      <c r="CD258" s="79"/>
      <c r="CE258" s="155"/>
      <c r="CF258" s="78"/>
      <c r="CG258" s="132"/>
      <c r="CH258" s="79"/>
      <c r="CI258" s="155"/>
      <c r="CJ258" s="78"/>
      <c r="CK258" s="132"/>
      <c r="CL258" s="79"/>
      <c r="CM258" s="155"/>
      <c r="CN258" s="78"/>
      <c r="CO258" s="132"/>
      <c r="CP258" s="79"/>
      <c r="CQ258" s="155"/>
      <c r="CR258" s="78"/>
      <c r="CS258" s="132"/>
      <c r="CT258" s="79"/>
      <c r="CU258" s="155"/>
      <c r="CV258" s="169"/>
      <c r="CW258" s="132"/>
      <c r="CX258" s="79"/>
      <c r="CY258" s="155"/>
      <c r="CZ258" s="169"/>
      <c r="DA258" s="132"/>
      <c r="DB258" s="79"/>
      <c r="DC258" s="155"/>
      <c r="DD258" s="78"/>
      <c r="DE258" s="132"/>
      <c r="DF258" s="79"/>
      <c r="DG258" s="155"/>
      <c r="DH258" s="78"/>
      <c r="DI258" s="132"/>
      <c r="DJ258" s="79"/>
      <c r="DK258" s="155"/>
      <c r="DL258" s="169"/>
      <c r="DM258" s="132"/>
      <c r="DN258" s="79"/>
      <c r="DO258" s="155"/>
      <c r="DP258" s="78"/>
      <c r="DQ258" s="132"/>
      <c r="DR258" s="79"/>
      <c r="DS258" s="155"/>
      <c r="DT258" s="78"/>
      <c r="DU258" s="132"/>
      <c r="DV258" s="79"/>
      <c r="DW258" s="155"/>
      <c r="DX258" s="78"/>
      <c r="DY258" s="132"/>
      <c r="DZ258" s="79"/>
      <c r="EA258" s="155"/>
      <c r="EB258" s="78"/>
      <c r="EC258" s="132"/>
      <c r="ED258" s="79"/>
      <c r="EE258" s="155"/>
      <c r="EF258" s="169"/>
      <c r="EG258" s="132"/>
      <c r="EH258" s="79"/>
      <c r="EI258" s="155"/>
      <c r="EJ258" s="78"/>
      <c r="EK258" s="132"/>
      <c r="EL258" s="79"/>
      <c r="EM258" s="155"/>
      <c r="EN258" s="78"/>
      <c r="EO258" s="132"/>
      <c r="EP258" s="79"/>
      <c r="EQ258" s="155"/>
      <c r="ER258" s="78"/>
      <c r="ES258" s="132"/>
      <c r="ET258" s="79"/>
      <c r="EU258" s="155"/>
      <c r="EV258" s="78"/>
      <c r="EW258" s="132"/>
      <c r="EX258" s="79"/>
      <c r="EY258" s="155"/>
      <c r="EZ258" s="78"/>
      <c r="FA258" s="132"/>
      <c r="FB258" s="79"/>
      <c r="FC258" s="155"/>
      <c r="FD258" s="78"/>
      <c r="FE258" s="132"/>
      <c r="FF258" s="79"/>
      <c r="FG258" s="155"/>
      <c r="FH258" s="78"/>
      <c r="FI258" s="132"/>
      <c r="FJ258" s="79"/>
      <c r="FK258" s="155"/>
      <c r="FL258" s="169"/>
      <c r="FM258" s="132"/>
      <c r="FN258" s="79"/>
      <c r="FO258" s="155"/>
      <c r="FP258" s="78"/>
      <c r="FQ258" s="132"/>
      <c r="FR258" s="79"/>
      <c r="FS258" s="155"/>
      <c r="FT258" s="78"/>
      <c r="FU258" s="132"/>
      <c r="FV258" s="4"/>
      <c r="FW258" s="155"/>
      <c r="FX258" s="78"/>
      <c r="FY258" s="132"/>
      <c r="FZ258" s="79"/>
      <c r="GA258" s="155"/>
      <c r="GB258" s="78"/>
      <c r="GC258" s="132"/>
      <c r="GD258" s="79"/>
      <c r="GE258" s="155"/>
      <c r="GF258" s="169"/>
      <c r="GG258" s="132"/>
      <c r="GH258" s="79"/>
      <c r="GI258" s="155"/>
      <c r="GJ258" s="78"/>
      <c r="GK258" s="132"/>
      <c r="GL258" s="79"/>
      <c r="GM258" s="155"/>
      <c r="GN258" s="78"/>
      <c r="GO258" s="132"/>
      <c r="GP258" s="79"/>
      <c r="GQ258" s="155"/>
      <c r="GR258" s="78"/>
    </row>
    <row r="259" spans="1:200" ht="15.75" x14ac:dyDescent="0.25">
      <c r="A259">
        <f t="shared" si="774"/>
        <v>1</v>
      </c>
      <c r="B259">
        <f t="shared" si="775"/>
        <v>1900</v>
      </c>
      <c r="C259" s="71"/>
      <c r="D259" s="78"/>
      <c r="E259" s="132"/>
      <c r="F259" s="79"/>
      <c r="G259" s="155"/>
      <c r="H259" s="169"/>
      <c r="I259" s="132"/>
      <c r="J259" s="79"/>
      <c r="K259" s="155"/>
      <c r="L259" s="169"/>
      <c r="M259" s="132"/>
      <c r="N259" s="79"/>
      <c r="O259" s="155"/>
      <c r="P259" s="169"/>
      <c r="Q259" s="132"/>
      <c r="R259" s="79"/>
      <c r="S259" s="155"/>
      <c r="T259" s="169"/>
      <c r="U259" s="132"/>
      <c r="V259" s="79"/>
      <c r="W259" s="155"/>
      <c r="X259" s="169"/>
      <c r="Y259" s="132"/>
      <c r="Z259" s="79"/>
      <c r="AA259" s="155"/>
      <c r="AB259" s="169"/>
      <c r="AC259" s="132"/>
      <c r="AD259" s="79"/>
      <c r="AE259" s="155"/>
      <c r="AF259" s="169"/>
      <c r="AG259" s="132"/>
      <c r="AH259" s="79"/>
      <c r="AI259" s="155"/>
      <c r="AJ259" s="169"/>
      <c r="AK259" s="132"/>
      <c r="AL259" s="79"/>
      <c r="AM259" s="155"/>
      <c r="AN259" s="169"/>
      <c r="AO259" s="132"/>
      <c r="AP259" s="79"/>
      <c r="AQ259" s="155"/>
      <c r="AR259" s="169"/>
      <c r="AS259" s="132"/>
      <c r="AT259" s="79"/>
      <c r="AU259" s="155"/>
      <c r="AV259" s="169"/>
      <c r="AW259" s="132"/>
      <c r="AX259" s="79"/>
      <c r="AY259" s="155"/>
      <c r="AZ259" s="169"/>
      <c r="BA259" s="132"/>
      <c r="BB259" s="79"/>
      <c r="BC259" s="155"/>
      <c r="BD259" s="169"/>
      <c r="BE259" s="132"/>
      <c r="BF259" s="79"/>
      <c r="BG259" s="155"/>
      <c r="BH259" s="169"/>
      <c r="BI259" s="132"/>
      <c r="BJ259" s="79"/>
      <c r="BK259" s="155"/>
      <c r="BL259" s="169"/>
      <c r="BM259" s="132"/>
      <c r="BN259" s="79"/>
      <c r="BO259" s="155"/>
      <c r="BP259" s="78"/>
      <c r="BQ259" s="132"/>
      <c r="BR259" s="79"/>
      <c r="BS259" s="155"/>
      <c r="BT259" s="78"/>
      <c r="BU259" s="132"/>
      <c r="BV259" s="79"/>
      <c r="BW259" s="155"/>
      <c r="BX259" s="78"/>
      <c r="BY259" s="132"/>
      <c r="BZ259" s="79"/>
      <c r="CA259" s="155"/>
      <c r="CB259" s="78"/>
      <c r="CC259" s="132"/>
      <c r="CD259" s="79"/>
      <c r="CE259" s="155"/>
      <c r="CF259" s="78"/>
      <c r="CG259" s="132"/>
      <c r="CH259" s="79"/>
      <c r="CI259" s="155"/>
      <c r="CJ259" s="78"/>
      <c r="CK259" s="132"/>
      <c r="CL259" s="79"/>
      <c r="CM259" s="155"/>
      <c r="CN259" s="78"/>
      <c r="CO259" s="132"/>
      <c r="CP259" s="79"/>
      <c r="CQ259" s="155"/>
      <c r="CR259" s="78"/>
      <c r="CS259" s="132"/>
      <c r="CT259" s="79"/>
      <c r="CU259" s="155"/>
      <c r="CV259" s="169"/>
      <c r="CW259" s="132"/>
      <c r="CX259" s="79"/>
      <c r="CY259" s="155"/>
      <c r="CZ259" s="169"/>
      <c r="DA259" s="132"/>
      <c r="DB259" s="79"/>
      <c r="DC259" s="155"/>
      <c r="DD259" s="78"/>
      <c r="DE259" s="132"/>
      <c r="DF259" s="79"/>
      <c r="DG259" s="155"/>
      <c r="DH259" s="78"/>
      <c r="DI259" s="132"/>
      <c r="DJ259" s="79"/>
      <c r="DK259" s="155"/>
      <c r="DL259" s="169"/>
      <c r="DM259" s="132"/>
      <c r="DN259" s="79"/>
      <c r="DO259" s="155"/>
      <c r="DP259" s="78"/>
      <c r="DQ259" s="132"/>
      <c r="DR259" s="79"/>
      <c r="DS259" s="155"/>
      <c r="DT259" s="78"/>
      <c r="DU259" s="132"/>
      <c r="DV259" s="79"/>
      <c r="DW259" s="155"/>
      <c r="DX259" s="78"/>
      <c r="DY259" s="132"/>
      <c r="DZ259" s="79"/>
      <c r="EA259" s="155"/>
      <c r="EB259" s="78"/>
      <c r="EC259" s="132"/>
      <c r="ED259" s="79"/>
      <c r="EE259" s="155"/>
      <c r="EF259" s="169"/>
      <c r="EG259" s="132"/>
      <c r="EH259" s="79"/>
      <c r="EI259" s="155"/>
      <c r="EJ259" s="78"/>
      <c r="EK259" s="132"/>
      <c r="EL259" s="79"/>
      <c r="EM259" s="155"/>
      <c r="EN259" s="78"/>
      <c r="EO259" s="132"/>
      <c r="EP259" s="79"/>
      <c r="EQ259" s="155"/>
      <c r="ER259" s="78"/>
      <c r="ES259" s="132"/>
      <c r="ET259" s="79"/>
      <c r="EU259" s="155"/>
      <c r="EV259" s="78"/>
      <c r="EW259" s="132"/>
      <c r="EX259" s="79"/>
      <c r="EY259" s="155"/>
      <c r="EZ259" s="78"/>
      <c r="FA259" s="132"/>
      <c r="FB259" s="79"/>
      <c r="FC259" s="155"/>
      <c r="FD259" s="78"/>
      <c r="FE259" s="132"/>
      <c r="FF259" s="79"/>
      <c r="FG259" s="155"/>
      <c r="FH259" s="78"/>
      <c r="FI259" s="132"/>
      <c r="FJ259" s="79"/>
      <c r="FK259" s="155"/>
      <c r="FL259" s="169"/>
      <c r="FM259" s="132"/>
      <c r="FN259" s="79"/>
      <c r="FO259" s="155"/>
      <c r="FP259" s="78"/>
      <c r="FQ259" s="132"/>
      <c r="FR259" s="79"/>
      <c r="FS259" s="155"/>
      <c r="FT259" s="78"/>
      <c r="FU259" s="132"/>
      <c r="FV259" s="4"/>
      <c r="FW259" s="155"/>
      <c r="FX259" s="78"/>
      <c r="FY259" s="132"/>
      <c r="FZ259" s="79"/>
      <c r="GA259" s="155"/>
      <c r="GB259" s="78"/>
      <c r="GC259" s="132"/>
      <c r="GD259" s="79"/>
      <c r="GE259" s="155"/>
      <c r="GF259" s="169"/>
      <c r="GG259" s="132"/>
      <c r="GH259" s="79"/>
      <c r="GI259" s="155"/>
      <c r="GJ259" s="78"/>
      <c r="GK259" s="132"/>
      <c r="GL259" s="79"/>
      <c r="GM259" s="155"/>
      <c r="GN259" s="78"/>
      <c r="GO259" s="132"/>
      <c r="GP259" s="79"/>
      <c r="GQ259" s="155"/>
      <c r="GR259" s="78"/>
    </row>
    <row r="260" spans="1:200" ht="15.75" x14ac:dyDescent="0.25">
      <c r="A260">
        <f t="shared" si="774"/>
        <v>1</v>
      </c>
      <c r="B260">
        <f t="shared" si="775"/>
        <v>1900</v>
      </c>
      <c r="C260" s="71"/>
      <c r="D260" s="78"/>
      <c r="E260" s="132"/>
      <c r="F260" s="79"/>
      <c r="G260" s="155"/>
      <c r="H260" s="169"/>
      <c r="I260" s="132"/>
      <c r="J260" s="79"/>
      <c r="K260" s="155"/>
      <c r="L260" s="169"/>
      <c r="M260" s="132"/>
      <c r="N260" s="79"/>
      <c r="O260" s="155"/>
      <c r="P260" s="169"/>
      <c r="Q260" s="132"/>
      <c r="R260" s="79"/>
      <c r="S260" s="155"/>
      <c r="T260" s="169"/>
      <c r="U260" s="132"/>
      <c r="V260" s="79"/>
      <c r="W260" s="155"/>
      <c r="X260" s="169"/>
      <c r="Y260" s="132"/>
      <c r="Z260" s="79"/>
      <c r="AA260" s="155"/>
      <c r="AB260" s="169"/>
      <c r="AC260" s="132"/>
      <c r="AD260" s="79"/>
      <c r="AE260" s="155"/>
      <c r="AF260" s="169"/>
      <c r="AG260" s="132"/>
      <c r="AH260" s="79"/>
      <c r="AI260" s="155"/>
      <c r="AJ260" s="169"/>
      <c r="AK260" s="132"/>
      <c r="AL260" s="79"/>
      <c r="AM260" s="155"/>
      <c r="AN260" s="169"/>
      <c r="AO260" s="132"/>
      <c r="AP260" s="79"/>
      <c r="AQ260" s="155"/>
      <c r="AR260" s="169"/>
      <c r="AS260" s="132"/>
      <c r="AT260" s="79"/>
      <c r="AU260" s="155"/>
      <c r="AV260" s="169"/>
      <c r="AW260" s="132"/>
      <c r="AX260" s="79"/>
      <c r="AY260" s="155"/>
      <c r="AZ260" s="169"/>
      <c r="BA260" s="132"/>
      <c r="BB260" s="79"/>
      <c r="BC260" s="155"/>
      <c r="BD260" s="169"/>
      <c r="BE260" s="132"/>
      <c r="BF260" s="79"/>
      <c r="BG260" s="155"/>
      <c r="BH260" s="169"/>
      <c r="BI260" s="132"/>
      <c r="BJ260" s="79"/>
      <c r="BK260" s="155"/>
      <c r="BL260" s="169"/>
      <c r="BM260" s="132"/>
      <c r="BN260" s="79"/>
      <c r="BO260" s="155"/>
      <c r="BP260" s="78"/>
      <c r="BQ260" s="132"/>
      <c r="BR260" s="79"/>
      <c r="BS260" s="155"/>
      <c r="BT260" s="78"/>
      <c r="BU260" s="132"/>
      <c r="BV260" s="79"/>
      <c r="BW260" s="155"/>
      <c r="BX260" s="78"/>
      <c r="BY260" s="132"/>
      <c r="BZ260" s="79"/>
      <c r="CA260" s="155"/>
      <c r="CB260" s="78"/>
      <c r="CC260" s="132"/>
      <c r="CD260" s="79"/>
      <c r="CE260" s="155"/>
      <c r="CF260" s="78"/>
      <c r="CG260" s="132"/>
      <c r="CH260" s="79"/>
      <c r="CI260" s="155"/>
      <c r="CJ260" s="78"/>
      <c r="CK260" s="132"/>
      <c r="CL260" s="79"/>
      <c r="CM260" s="155"/>
      <c r="CN260" s="78"/>
      <c r="CO260" s="132"/>
      <c r="CP260" s="79"/>
      <c r="CQ260" s="155"/>
      <c r="CR260" s="78"/>
      <c r="CS260" s="132"/>
      <c r="CT260" s="79"/>
      <c r="CU260" s="155"/>
      <c r="CV260" s="169"/>
      <c r="CW260" s="132"/>
      <c r="CX260" s="79"/>
      <c r="CY260" s="155"/>
      <c r="CZ260" s="169"/>
      <c r="DA260" s="132"/>
      <c r="DB260" s="79"/>
      <c r="DC260" s="155"/>
      <c r="DD260" s="78"/>
      <c r="DE260" s="132"/>
      <c r="DF260" s="79"/>
      <c r="DG260" s="155"/>
      <c r="DH260" s="78"/>
      <c r="DI260" s="132"/>
      <c r="DJ260" s="79"/>
      <c r="DK260" s="155"/>
      <c r="DL260" s="169"/>
      <c r="DM260" s="132"/>
      <c r="DN260" s="79"/>
      <c r="DO260" s="155"/>
      <c r="DP260" s="78"/>
      <c r="DQ260" s="132"/>
      <c r="DR260" s="79"/>
      <c r="DS260" s="155"/>
      <c r="DT260" s="78"/>
      <c r="DU260" s="132"/>
      <c r="DV260" s="79"/>
      <c r="DW260" s="155"/>
      <c r="DX260" s="78"/>
      <c r="DY260" s="132"/>
      <c r="DZ260" s="79"/>
      <c r="EA260" s="155"/>
      <c r="EB260" s="78"/>
      <c r="EC260" s="132"/>
      <c r="ED260" s="79"/>
      <c r="EE260" s="155"/>
      <c r="EF260" s="169"/>
      <c r="EG260" s="132"/>
      <c r="EH260" s="79"/>
      <c r="EI260" s="155"/>
      <c r="EJ260" s="78"/>
      <c r="EK260" s="132"/>
      <c r="EL260" s="79"/>
      <c r="EM260" s="155"/>
      <c r="EN260" s="78"/>
      <c r="EO260" s="132"/>
      <c r="EP260" s="79"/>
      <c r="EQ260" s="155"/>
      <c r="ER260" s="78"/>
      <c r="ES260" s="132"/>
      <c r="ET260" s="79"/>
      <c r="EU260" s="155"/>
      <c r="EV260" s="78"/>
      <c r="EW260" s="132"/>
      <c r="EX260" s="79"/>
      <c r="EY260" s="155"/>
      <c r="EZ260" s="78"/>
      <c r="FA260" s="132"/>
      <c r="FB260" s="79"/>
      <c r="FC260" s="155"/>
      <c r="FD260" s="78"/>
      <c r="FE260" s="132"/>
      <c r="FF260" s="79"/>
      <c r="FG260" s="155"/>
      <c r="FH260" s="78"/>
      <c r="FI260" s="132"/>
      <c r="FJ260" s="79"/>
      <c r="FK260" s="155"/>
      <c r="FL260" s="169"/>
      <c r="FM260" s="132"/>
      <c r="FN260" s="79"/>
      <c r="FO260" s="155"/>
      <c r="FP260" s="78"/>
      <c r="FQ260" s="132"/>
      <c r="FR260" s="79"/>
      <c r="FS260" s="155"/>
      <c r="FT260" s="78"/>
      <c r="FU260" s="132"/>
      <c r="FV260" s="4"/>
      <c r="FW260" s="155"/>
      <c r="FX260" s="78"/>
      <c r="FY260" s="132"/>
      <c r="FZ260" s="79"/>
      <c r="GA260" s="155"/>
      <c r="GB260" s="78"/>
      <c r="GC260" s="132"/>
      <c r="GD260" s="79"/>
      <c r="GE260" s="155"/>
      <c r="GF260" s="169"/>
      <c r="GG260" s="132"/>
      <c r="GH260" s="79"/>
      <c r="GI260" s="155"/>
      <c r="GJ260" s="78"/>
      <c r="GK260" s="132"/>
      <c r="GL260" s="79"/>
      <c r="GM260" s="155"/>
      <c r="GN260" s="78"/>
      <c r="GO260" s="132"/>
      <c r="GP260" s="79"/>
      <c r="GQ260" s="155"/>
      <c r="GR260" s="78"/>
    </row>
    <row r="261" spans="1:200" ht="15.75" x14ac:dyDescent="0.25">
      <c r="A261">
        <f t="shared" si="774"/>
        <v>1</v>
      </c>
      <c r="B261">
        <f t="shared" si="775"/>
        <v>1900</v>
      </c>
      <c r="C261" s="71"/>
      <c r="D261" s="78"/>
      <c r="E261" s="132"/>
      <c r="F261" s="79"/>
      <c r="G261" s="155"/>
      <c r="H261" s="169"/>
      <c r="I261" s="132"/>
      <c r="J261" s="79"/>
      <c r="K261" s="155"/>
      <c r="L261" s="169"/>
      <c r="M261" s="132"/>
      <c r="N261" s="79"/>
      <c r="O261" s="155"/>
      <c r="P261" s="169"/>
      <c r="Q261" s="132"/>
      <c r="R261" s="79"/>
      <c r="S261" s="155"/>
      <c r="T261" s="169"/>
      <c r="U261" s="132"/>
      <c r="V261" s="79"/>
      <c r="W261" s="155"/>
      <c r="X261" s="169"/>
      <c r="Y261" s="132"/>
      <c r="Z261" s="79"/>
      <c r="AA261" s="155"/>
      <c r="AB261" s="169"/>
      <c r="AC261" s="132"/>
      <c r="AD261" s="79"/>
      <c r="AE261" s="155"/>
      <c r="AF261" s="169"/>
      <c r="AG261" s="132"/>
      <c r="AH261" s="79"/>
      <c r="AI261" s="155"/>
      <c r="AJ261" s="169"/>
      <c r="AK261" s="132"/>
      <c r="AL261" s="79"/>
      <c r="AM261" s="155"/>
      <c r="AN261" s="169"/>
      <c r="AO261" s="132"/>
      <c r="AP261" s="79"/>
      <c r="AQ261" s="155"/>
      <c r="AR261" s="169"/>
      <c r="AS261" s="132"/>
      <c r="AT261" s="79"/>
      <c r="AU261" s="155"/>
      <c r="AV261" s="169"/>
      <c r="AW261" s="132"/>
      <c r="AX261" s="79"/>
      <c r="AY261" s="155"/>
      <c r="AZ261" s="169"/>
      <c r="BA261" s="132"/>
      <c r="BB261" s="79"/>
      <c r="BC261" s="155"/>
      <c r="BD261" s="169"/>
      <c r="BE261" s="132"/>
      <c r="BF261" s="79"/>
      <c r="BG261" s="155"/>
      <c r="BH261" s="169"/>
      <c r="BI261" s="132"/>
      <c r="BJ261" s="79"/>
      <c r="BK261" s="155"/>
      <c r="BL261" s="169"/>
      <c r="BM261" s="132"/>
      <c r="BN261" s="79"/>
      <c r="BO261" s="155"/>
      <c r="BP261" s="78"/>
      <c r="BQ261" s="132"/>
      <c r="BR261" s="79"/>
      <c r="BS261" s="155"/>
      <c r="BT261" s="78"/>
      <c r="BU261" s="132"/>
      <c r="BV261" s="79"/>
      <c r="BW261" s="155"/>
      <c r="BX261" s="78"/>
      <c r="BY261" s="132"/>
      <c r="BZ261" s="79"/>
      <c r="CA261" s="155"/>
      <c r="CB261" s="78"/>
      <c r="CC261" s="132"/>
      <c r="CD261" s="79"/>
      <c r="CE261" s="155"/>
      <c r="CF261" s="78"/>
      <c r="CG261" s="132"/>
      <c r="CH261" s="79"/>
      <c r="CI261" s="155"/>
      <c r="CJ261" s="78"/>
      <c r="CK261" s="132"/>
      <c r="CL261" s="79"/>
      <c r="CM261" s="155"/>
      <c r="CN261" s="78"/>
      <c r="CO261" s="132"/>
      <c r="CP261" s="79"/>
      <c r="CQ261" s="155"/>
      <c r="CR261" s="78"/>
      <c r="CS261" s="132"/>
      <c r="CT261" s="79"/>
      <c r="CU261" s="155"/>
      <c r="CV261" s="169"/>
      <c r="CW261" s="132"/>
      <c r="CX261" s="79"/>
      <c r="CY261" s="155"/>
      <c r="CZ261" s="169"/>
      <c r="DA261" s="132"/>
      <c r="DB261" s="79"/>
      <c r="DC261" s="155"/>
      <c r="DD261" s="78"/>
      <c r="DE261" s="132"/>
      <c r="DF261" s="79"/>
      <c r="DG261" s="155"/>
      <c r="DH261" s="78"/>
      <c r="DI261" s="132"/>
      <c r="DJ261" s="79"/>
      <c r="DK261" s="155"/>
      <c r="DL261" s="169"/>
      <c r="DM261" s="132"/>
      <c r="DN261" s="79"/>
      <c r="DO261" s="155"/>
      <c r="DP261" s="78"/>
      <c r="DQ261" s="132"/>
      <c r="DR261" s="79"/>
      <c r="DS261" s="155"/>
      <c r="DT261" s="78"/>
      <c r="DU261" s="132"/>
      <c r="DV261" s="79"/>
      <c r="DW261" s="155"/>
      <c r="DX261" s="78"/>
      <c r="DY261" s="132"/>
      <c r="DZ261" s="79"/>
      <c r="EA261" s="155"/>
      <c r="EB261" s="78"/>
      <c r="EC261" s="132"/>
      <c r="ED261" s="79"/>
      <c r="EE261" s="155"/>
      <c r="EF261" s="169"/>
      <c r="EG261" s="132"/>
      <c r="EH261" s="79"/>
      <c r="EI261" s="155"/>
      <c r="EJ261" s="78"/>
      <c r="EK261" s="132"/>
      <c r="EL261" s="79"/>
      <c r="EM261" s="155"/>
      <c r="EN261" s="78"/>
      <c r="EO261" s="132"/>
      <c r="EP261" s="79"/>
      <c r="EQ261" s="155"/>
      <c r="ER261" s="78"/>
      <c r="ES261" s="132"/>
      <c r="ET261" s="79"/>
      <c r="EU261" s="155"/>
      <c r="EV261" s="78"/>
      <c r="EW261" s="132"/>
      <c r="EX261" s="79"/>
      <c r="EY261" s="155"/>
      <c r="EZ261" s="78"/>
      <c r="FA261" s="132"/>
      <c r="FB261" s="79"/>
      <c r="FC261" s="155"/>
      <c r="FD261" s="78"/>
      <c r="FE261" s="132"/>
      <c r="FF261" s="79"/>
      <c r="FG261" s="155"/>
      <c r="FH261" s="78"/>
      <c r="FI261" s="132"/>
      <c r="FJ261" s="79"/>
      <c r="FK261" s="155"/>
      <c r="FL261" s="169"/>
      <c r="FM261" s="132"/>
      <c r="FN261" s="79"/>
      <c r="FO261" s="155"/>
      <c r="FP261" s="78"/>
      <c r="FQ261" s="132"/>
      <c r="FR261" s="79"/>
      <c r="FS261" s="155"/>
      <c r="FT261" s="78"/>
      <c r="FU261" s="132"/>
      <c r="FV261" s="4"/>
      <c r="FW261" s="155"/>
      <c r="FX261" s="78"/>
      <c r="FY261" s="132"/>
      <c r="FZ261" s="79"/>
      <c r="GA261" s="155"/>
      <c r="GB261" s="78"/>
      <c r="GC261" s="132"/>
      <c r="GD261" s="79"/>
      <c r="GE261" s="155"/>
      <c r="GF261" s="169"/>
      <c r="GG261" s="132"/>
      <c r="GH261" s="79"/>
      <c r="GI261" s="155"/>
      <c r="GJ261" s="78"/>
      <c r="GK261" s="132"/>
      <c r="GL261" s="79"/>
      <c r="GM261" s="155"/>
      <c r="GN261" s="78"/>
      <c r="GO261" s="132"/>
      <c r="GP261" s="79"/>
      <c r="GQ261" s="155"/>
      <c r="GR261" s="78"/>
    </row>
    <row r="262" spans="1:200" ht="15.75" x14ac:dyDescent="0.25">
      <c r="A262">
        <f t="shared" si="774"/>
        <v>1</v>
      </c>
      <c r="B262">
        <f t="shared" si="775"/>
        <v>1900</v>
      </c>
      <c r="C262" s="71"/>
      <c r="D262" s="78"/>
      <c r="E262" s="132"/>
      <c r="F262" s="79"/>
      <c r="G262" s="155"/>
      <c r="H262" s="169"/>
      <c r="I262" s="132"/>
      <c r="J262" s="79"/>
      <c r="K262" s="155"/>
      <c r="L262" s="169"/>
      <c r="M262" s="132"/>
      <c r="N262" s="79"/>
      <c r="O262" s="155"/>
      <c r="P262" s="169"/>
      <c r="Q262" s="132"/>
      <c r="R262" s="79"/>
      <c r="S262" s="155"/>
      <c r="T262" s="169"/>
      <c r="U262" s="132"/>
      <c r="V262" s="79"/>
      <c r="W262" s="155"/>
      <c r="X262" s="169"/>
      <c r="Y262" s="132"/>
      <c r="Z262" s="79"/>
      <c r="AA262" s="155"/>
      <c r="AB262" s="169"/>
      <c r="AC262" s="132"/>
      <c r="AD262" s="79"/>
      <c r="AE262" s="155"/>
      <c r="AF262" s="169"/>
      <c r="AG262" s="132"/>
      <c r="AH262" s="79"/>
      <c r="AI262" s="155"/>
      <c r="AJ262" s="169"/>
      <c r="AK262" s="132"/>
      <c r="AL262" s="79"/>
      <c r="AM262" s="155"/>
      <c r="AN262" s="169"/>
      <c r="AO262" s="132"/>
      <c r="AP262" s="79"/>
      <c r="AQ262" s="155"/>
      <c r="AR262" s="169"/>
      <c r="AS262" s="132"/>
      <c r="AT262" s="79"/>
      <c r="AU262" s="155"/>
      <c r="AV262" s="169"/>
      <c r="AW262" s="132"/>
      <c r="AX262" s="79"/>
      <c r="AY262" s="155"/>
      <c r="AZ262" s="169"/>
      <c r="BA262" s="132"/>
      <c r="BB262" s="79"/>
      <c r="BC262" s="155"/>
      <c r="BD262" s="169"/>
      <c r="BE262" s="132"/>
      <c r="BF262" s="79"/>
      <c r="BG262" s="155"/>
      <c r="BH262" s="169"/>
      <c r="BI262" s="132"/>
      <c r="BJ262" s="79"/>
      <c r="BK262" s="155"/>
      <c r="BL262" s="169"/>
      <c r="BM262" s="132"/>
      <c r="BN262" s="79"/>
      <c r="BO262" s="155"/>
      <c r="BP262" s="78"/>
      <c r="BQ262" s="132"/>
      <c r="BR262" s="79"/>
      <c r="BS262" s="155"/>
      <c r="BT262" s="78"/>
      <c r="BU262" s="132"/>
      <c r="BV262" s="79"/>
      <c r="BW262" s="155"/>
      <c r="BX262" s="78"/>
      <c r="BY262" s="132"/>
      <c r="BZ262" s="79"/>
      <c r="CA262" s="155"/>
      <c r="CB262" s="78"/>
      <c r="CC262" s="132"/>
      <c r="CD262" s="79"/>
      <c r="CE262" s="155"/>
      <c r="CF262" s="78"/>
      <c r="CG262" s="132"/>
      <c r="CH262" s="79"/>
      <c r="CI262" s="155"/>
      <c r="CJ262" s="78"/>
      <c r="CK262" s="132"/>
      <c r="CL262" s="79"/>
      <c r="CM262" s="155"/>
      <c r="CN262" s="78"/>
      <c r="CO262" s="132"/>
      <c r="CP262" s="79"/>
      <c r="CQ262" s="155"/>
      <c r="CR262" s="78"/>
      <c r="CS262" s="132"/>
      <c r="CT262" s="79"/>
      <c r="CU262" s="155"/>
      <c r="CV262" s="169"/>
      <c r="CW262" s="132"/>
      <c r="CX262" s="79"/>
      <c r="CY262" s="155"/>
      <c r="CZ262" s="169"/>
      <c r="DA262" s="132"/>
      <c r="DB262" s="79"/>
      <c r="DC262" s="155"/>
      <c r="DD262" s="78"/>
      <c r="DE262" s="132"/>
      <c r="DF262" s="79"/>
      <c r="DG262" s="155"/>
      <c r="DH262" s="78"/>
      <c r="DI262" s="132"/>
      <c r="DJ262" s="79"/>
      <c r="DK262" s="155"/>
      <c r="DL262" s="169"/>
      <c r="DM262" s="132"/>
      <c r="DN262" s="79"/>
      <c r="DO262" s="155"/>
      <c r="DP262" s="78"/>
      <c r="DQ262" s="132"/>
      <c r="DR262" s="79"/>
      <c r="DS262" s="155"/>
      <c r="DT262" s="78"/>
      <c r="DU262" s="132"/>
      <c r="DV262" s="79"/>
      <c r="DW262" s="155"/>
      <c r="DX262" s="78"/>
      <c r="DY262" s="132"/>
      <c r="DZ262" s="79"/>
      <c r="EA262" s="155"/>
      <c r="EB262" s="78"/>
      <c r="EC262" s="132"/>
      <c r="ED262" s="79"/>
      <c r="EE262" s="155"/>
      <c r="EF262" s="169"/>
      <c r="EG262" s="132"/>
      <c r="EH262" s="79"/>
      <c r="EI262" s="155"/>
      <c r="EJ262" s="78"/>
      <c r="EK262" s="132"/>
      <c r="EL262" s="79"/>
      <c r="EM262" s="155"/>
      <c r="EN262" s="78"/>
      <c r="EO262" s="132"/>
      <c r="EP262" s="79"/>
      <c r="EQ262" s="155"/>
      <c r="ER262" s="78"/>
      <c r="ES262" s="132"/>
      <c r="ET262" s="79"/>
      <c r="EU262" s="155"/>
      <c r="EV262" s="78"/>
      <c r="EW262" s="132"/>
      <c r="EX262" s="79"/>
      <c r="EY262" s="155"/>
      <c r="EZ262" s="78"/>
      <c r="FA262" s="132"/>
      <c r="FB262" s="79"/>
      <c r="FC262" s="155"/>
      <c r="FD262" s="78"/>
      <c r="FE262" s="132"/>
      <c r="FF262" s="79"/>
      <c r="FG262" s="155"/>
      <c r="FH262" s="78"/>
      <c r="FI262" s="132"/>
      <c r="FJ262" s="79"/>
      <c r="FK262" s="155"/>
      <c r="FL262" s="169"/>
      <c r="FM262" s="132"/>
      <c r="FN262" s="79"/>
      <c r="FO262" s="155"/>
      <c r="FP262" s="78"/>
      <c r="FQ262" s="132"/>
      <c r="FR262" s="79"/>
      <c r="FS262" s="155"/>
      <c r="FT262" s="78"/>
      <c r="FU262" s="132"/>
      <c r="FV262" s="4"/>
      <c r="FW262" s="155"/>
      <c r="FX262" s="78"/>
      <c r="FY262" s="132"/>
      <c r="FZ262" s="79"/>
      <c r="GA262" s="155"/>
      <c r="GB262" s="78"/>
      <c r="GC262" s="132"/>
      <c r="GD262" s="79"/>
      <c r="GE262" s="155"/>
      <c r="GF262" s="169"/>
      <c r="GG262" s="132"/>
      <c r="GH262" s="79"/>
      <c r="GI262" s="155"/>
      <c r="GJ262" s="78"/>
      <c r="GK262" s="132"/>
      <c r="GL262" s="79"/>
      <c r="GM262" s="155"/>
      <c r="GN262" s="78"/>
      <c r="GO262" s="132"/>
      <c r="GP262" s="79"/>
      <c r="GQ262" s="155"/>
      <c r="GR262" s="78"/>
    </row>
    <row r="263" spans="1:200" ht="15.75" x14ac:dyDescent="0.25">
      <c r="A263">
        <f t="shared" si="774"/>
        <v>1</v>
      </c>
      <c r="B263">
        <f t="shared" si="775"/>
        <v>1900</v>
      </c>
      <c r="C263" s="71"/>
      <c r="D263" s="78"/>
      <c r="E263" s="132"/>
      <c r="F263" s="79"/>
      <c r="G263" s="155"/>
      <c r="H263" s="169"/>
      <c r="I263" s="132"/>
      <c r="J263" s="79"/>
      <c r="K263" s="155"/>
      <c r="L263" s="169"/>
      <c r="M263" s="132"/>
      <c r="N263" s="79"/>
      <c r="O263" s="155"/>
      <c r="P263" s="169"/>
      <c r="Q263" s="132"/>
      <c r="R263" s="79"/>
      <c r="S263" s="155"/>
      <c r="T263" s="169"/>
      <c r="U263" s="132"/>
      <c r="V263" s="79"/>
      <c r="W263" s="155"/>
      <c r="X263" s="169"/>
      <c r="Y263" s="132"/>
      <c r="Z263" s="79"/>
      <c r="AA263" s="155"/>
      <c r="AB263" s="169"/>
      <c r="AC263" s="132"/>
      <c r="AD263" s="79"/>
      <c r="AE263" s="155"/>
      <c r="AF263" s="169"/>
      <c r="AG263" s="132"/>
      <c r="AH263" s="79"/>
      <c r="AI263" s="155"/>
      <c r="AJ263" s="169"/>
      <c r="AK263" s="132"/>
      <c r="AL263" s="79"/>
      <c r="AM263" s="155"/>
      <c r="AN263" s="169"/>
      <c r="AO263" s="132"/>
      <c r="AP263" s="79"/>
      <c r="AQ263" s="155"/>
      <c r="AR263" s="169"/>
      <c r="AS263" s="132"/>
      <c r="AT263" s="79"/>
      <c r="AU263" s="155"/>
      <c r="AV263" s="169"/>
      <c r="AW263" s="132"/>
      <c r="AX263" s="79"/>
      <c r="AY263" s="155"/>
      <c r="AZ263" s="169"/>
      <c r="BA263" s="132"/>
      <c r="BB263" s="79"/>
      <c r="BC263" s="155"/>
      <c r="BD263" s="169"/>
      <c r="BE263" s="132"/>
      <c r="BF263" s="79"/>
      <c r="BG263" s="155"/>
      <c r="BH263" s="169"/>
      <c r="BI263" s="132"/>
      <c r="BJ263" s="79"/>
      <c r="BK263" s="155"/>
      <c r="BL263" s="169"/>
      <c r="BM263" s="132"/>
      <c r="BN263" s="79"/>
      <c r="BO263" s="155"/>
      <c r="BP263" s="78"/>
      <c r="BQ263" s="132"/>
      <c r="BR263" s="79"/>
      <c r="BS263" s="155"/>
      <c r="BT263" s="78"/>
      <c r="BU263" s="132"/>
      <c r="BV263" s="79"/>
      <c r="BW263" s="155"/>
      <c r="BX263" s="78"/>
      <c r="BY263" s="132"/>
      <c r="BZ263" s="79"/>
      <c r="CA263" s="155"/>
      <c r="CB263" s="78"/>
      <c r="CC263" s="132"/>
      <c r="CD263" s="79"/>
      <c r="CE263" s="155"/>
      <c r="CF263" s="78"/>
      <c r="CG263" s="132"/>
      <c r="CH263" s="79"/>
      <c r="CI263" s="155"/>
      <c r="CJ263" s="78"/>
      <c r="CK263" s="132"/>
      <c r="CL263" s="79"/>
      <c r="CM263" s="155"/>
      <c r="CN263" s="78"/>
      <c r="CO263" s="132"/>
      <c r="CP263" s="79"/>
      <c r="CQ263" s="155"/>
      <c r="CR263" s="78"/>
      <c r="CS263" s="132"/>
      <c r="CT263" s="79"/>
      <c r="CU263" s="155"/>
      <c r="CV263" s="169"/>
      <c r="CW263" s="132"/>
      <c r="CX263" s="79"/>
      <c r="CY263" s="155"/>
      <c r="CZ263" s="169"/>
      <c r="DA263" s="132"/>
      <c r="DB263" s="79"/>
      <c r="DC263" s="155"/>
      <c r="DD263" s="78"/>
      <c r="DE263" s="132"/>
      <c r="DF263" s="79"/>
      <c r="DG263" s="155"/>
      <c r="DH263" s="78"/>
      <c r="DI263" s="132"/>
      <c r="DJ263" s="79"/>
      <c r="DK263" s="155"/>
      <c r="DL263" s="169"/>
      <c r="DM263" s="132"/>
      <c r="DN263" s="79"/>
      <c r="DO263" s="155"/>
      <c r="DP263" s="78"/>
      <c r="DQ263" s="132"/>
      <c r="DR263" s="79"/>
      <c r="DS263" s="155"/>
      <c r="DT263" s="78"/>
      <c r="DU263" s="132"/>
      <c r="DV263" s="79"/>
      <c r="DW263" s="155"/>
      <c r="DX263" s="78"/>
      <c r="DY263" s="132"/>
      <c r="DZ263" s="79"/>
      <c r="EA263" s="155"/>
      <c r="EB263" s="78"/>
      <c r="EC263" s="132"/>
      <c r="ED263" s="79"/>
      <c r="EE263" s="155"/>
      <c r="EF263" s="169"/>
      <c r="EG263" s="132"/>
      <c r="EH263" s="79"/>
      <c r="EI263" s="155"/>
      <c r="EJ263" s="78"/>
      <c r="EK263" s="132"/>
      <c r="EL263" s="79"/>
      <c r="EM263" s="155"/>
      <c r="EN263" s="78"/>
      <c r="EO263" s="132"/>
      <c r="EP263" s="79"/>
      <c r="EQ263" s="155"/>
      <c r="ER263" s="78"/>
      <c r="ES263" s="132"/>
      <c r="ET263" s="79"/>
      <c r="EU263" s="155"/>
      <c r="EV263" s="78"/>
      <c r="EW263" s="132"/>
      <c r="EX263" s="79"/>
      <c r="EY263" s="155"/>
      <c r="EZ263" s="78"/>
      <c r="FA263" s="132"/>
      <c r="FB263" s="79"/>
      <c r="FC263" s="155"/>
      <c r="FD263" s="78"/>
      <c r="FE263" s="132"/>
      <c r="FF263" s="79"/>
      <c r="FG263" s="155"/>
      <c r="FH263" s="78"/>
      <c r="FI263" s="132"/>
      <c r="FJ263" s="79"/>
      <c r="FK263" s="155"/>
      <c r="FL263" s="169"/>
      <c r="FM263" s="132"/>
      <c r="FN263" s="79"/>
      <c r="FO263" s="155"/>
      <c r="FP263" s="78"/>
      <c r="FQ263" s="132"/>
      <c r="FR263" s="79"/>
      <c r="FS263" s="155"/>
      <c r="FT263" s="78"/>
      <c r="FU263" s="132"/>
      <c r="FV263" s="4"/>
      <c r="FW263" s="155"/>
      <c r="FX263" s="78"/>
      <c r="FY263" s="132"/>
      <c r="FZ263" s="79"/>
      <c r="GA263" s="155"/>
      <c r="GB263" s="78"/>
      <c r="GC263" s="132"/>
      <c r="GD263" s="79"/>
      <c r="GE263" s="155"/>
      <c r="GF263" s="169"/>
      <c r="GG263" s="132"/>
      <c r="GH263" s="79"/>
      <c r="GI263" s="155"/>
      <c r="GJ263" s="78"/>
      <c r="GK263" s="132"/>
      <c r="GL263" s="79"/>
      <c r="GM263" s="155"/>
      <c r="GN263" s="78"/>
      <c r="GO263" s="132"/>
      <c r="GP263" s="79"/>
      <c r="GQ263" s="155"/>
      <c r="GR263" s="78"/>
    </row>
    <row r="264" spans="1:200" ht="15.75" x14ac:dyDescent="0.25">
      <c r="A264">
        <f t="shared" si="774"/>
        <v>1</v>
      </c>
      <c r="B264">
        <f t="shared" si="775"/>
        <v>1900</v>
      </c>
      <c r="C264" s="71"/>
      <c r="D264" s="78"/>
      <c r="E264" s="132"/>
      <c r="F264" s="79"/>
      <c r="G264" s="155"/>
      <c r="H264" s="169"/>
      <c r="I264" s="132"/>
      <c r="J264" s="79"/>
      <c r="K264" s="155"/>
      <c r="L264" s="169"/>
      <c r="M264" s="132"/>
      <c r="N264" s="79"/>
      <c r="O264" s="155"/>
      <c r="P264" s="169"/>
      <c r="Q264" s="132"/>
      <c r="R264" s="79"/>
      <c r="S264" s="155"/>
      <c r="T264" s="169"/>
      <c r="U264" s="132"/>
      <c r="V264" s="79"/>
      <c r="W264" s="155"/>
      <c r="X264" s="169"/>
      <c r="Y264" s="132"/>
      <c r="Z264" s="79"/>
      <c r="AA264" s="155"/>
      <c r="AB264" s="169"/>
      <c r="AC264" s="132"/>
      <c r="AD264" s="79"/>
      <c r="AE264" s="155"/>
      <c r="AF264" s="169"/>
      <c r="AG264" s="132"/>
      <c r="AH264" s="79"/>
      <c r="AI264" s="155"/>
      <c r="AJ264" s="169"/>
      <c r="AK264" s="132"/>
      <c r="AL264" s="79"/>
      <c r="AM264" s="155"/>
      <c r="AN264" s="169"/>
      <c r="AO264" s="132"/>
      <c r="AP264" s="79"/>
      <c r="AQ264" s="155"/>
      <c r="AR264" s="169"/>
      <c r="AS264" s="132"/>
      <c r="AT264" s="79"/>
      <c r="AU264" s="155"/>
      <c r="AV264" s="169"/>
      <c r="AW264" s="132"/>
      <c r="AX264" s="79"/>
      <c r="AY264" s="155"/>
      <c r="AZ264" s="169"/>
      <c r="BA264" s="132"/>
      <c r="BB264" s="79"/>
      <c r="BC264" s="155"/>
      <c r="BD264" s="169"/>
      <c r="BE264" s="132"/>
      <c r="BF264" s="79"/>
      <c r="BG264" s="155"/>
      <c r="BH264" s="169"/>
      <c r="BI264" s="132"/>
      <c r="BJ264" s="79"/>
      <c r="BK264" s="155"/>
      <c r="BL264" s="169"/>
      <c r="BM264" s="132"/>
      <c r="BN264" s="79"/>
      <c r="BO264" s="155"/>
      <c r="BP264" s="78"/>
      <c r="BQ264" s="132"/>
      <c r="BR264" s="79"/>
      <c r="BS264" s="155"/>
      <c r="BT264" s="78"/>
      <c r="BU264" s="132"/>
      <c r="BV264" s="79"/>
      <c r="BW264" s="155"/>
      <c r="BX264" s="78"/>
      <c r="BY264" s="132"/>
      <c r="BZ264" s="79"/>
      <c r="CA264" s="155"/>
      <c r="CB264" s="78"/>
      <c r="CC264" s="132"/>
      <c r="CD264" s="79"/>
      <c r="CE264" s="155"/>
      <c r="CF264" s="78"/>
      <c r="CG264" s="132"/>
      <c r="CH264" s="79"/>
      <c r="CI264" s="155"/>
      <c r="CJ264" s="78"/>
      <c r="CK264" s="132"/>
      <c r="CL264" s="79"/>
      <c r="CM264" s="155"/>
      <c r="CN264" s="78"/>
      <c r="CO264" s="132"/>
      <c r="CP264" s="79"/>
      <c r="CQ264" s="155"/>
      <c r="CR264" s="78"/>
      <c r="CS264" s="132"/>
      <c r="CT264" s="79"/>
      <c r="CU264" s="155"/>
      <c r="CV264" s="169"/>
      <c r="CW264" s="132"/>
      <c r="CX264" s="79"/>
      <c r="CY264" s="155"/>
      <c r="CZ264" s="169"/>
      <c r="DA264" s="132"/>
      <c r="DB264" s="79"/>
      <c r="DC264" s="155"/>
      <c r="DD264" s="78"/>
      <c r="DE264" s="132"/>
      <c r="DF264" s="79"/>
      <c r="DG264" s="155"/>
      <c r="DH264" s="78"/>
      <c r="DI264" s="132"/>
      <c r="DJ264" s="79"/>
      <c r="DK264" s="155"/>
      <c r="DL264" s="169"/>
      <c r="DM264" s="132"/>
      <c r="DN264" s="79"/>
      <c r="DO264" s="155"/>
      <c r="DP264" s="78"/>
      <c r="DQ264" s="132"/>
      <c r="DR264" s="79"/>
      <c r="DS264" s="155"/>
      <c r="DT264" s="78"/>
      <c r="DU264" s="132"/>
      <c r="DV264" s="79"/>
      <c r="DW264" s="155"/>
      <c r="DX264" s="78"/>
      <c r="DY264" s="132"/>
      <c r="DZ264" s="79"/>
      <c r="EA264" s="155"/>
      <c r="EB264" s="78"/>
      <c r="EC264" s="132"/>
      <c r="ED264" s="79"/>
      <c r="EE264" s="155"/>
      <c r="EF264" s="169"/>
      <c r="EG264" s="132"/>
      <c r="EH264" s="79"/>
      <c r="EI264" s="155"/>
      <c r="EJ264" s="78"/>
      <c r="EK264" s="132"/>
      <c r="EL264" s="79"/>
      <c r="EM264" s="155"/>
      <c r="EN264" s="78"/>
      <c r="EO264" s="132"/>
      <c r="EP264" s="79"/>
      <c r="EQ264" s="155"/>
      <c r="ER264" s="78"/>
      <c r="ES264" s="132"/>
      <c r="ET264" s="79"/>
      <c r="EU264" s="155"/>
      <c r="EV264" s="78"/>
      <c r="EW264" s="132"/>
      <c r="EX264" s="79"/>
      <c r="EY264" s="155"/>
      <c r="EZ264" s="78"/>
      <c r="FA264" s="132"/>
      <c r="FB264" s="79"/>
      <c r="FC264" s="155"/>
      <c r="FD264" s="78"/>
      <c r="FE264" s="132"/>
      <c r="FF264" s="79"/>
      <c r="FG264" s="155"/>
      <c r="FH264" s="78"/>
      <c r="FI264" s="132"/>
      <c r="FJ264" s="79"/>
      <c r="FK264" s="155"/>
      <c r="FL264" s="169"/>
      <c r="FM264" s="132"/>
      <c r="FN264" s="79"/>
      <c r="FO264" s="155"/>
      <c r="FP264" s="78"/>
      <c r="FQ264" s="132"/>
      <c r="FR264" s="79"/>
      <c r="FS264" s="155"/>
      <c r="FT264" s="78"/>
      <c r="FU264" s="132"/>
      <c r="FV264" s="4"/>
      <c r="FW264" s="155"/>
      <c r="FX264" s="78"/>
      <c r="FY264" s="132"/>
      <c r="FZ264" s="79"/>
      <c r="GA264" s="155"/>
      <c r="GB264" s="78"/>
      <c r="GC264" s="132"/>
      <c r="GD264" s="79"/>
      <c r="GE264" s="155"/>
      <c r="GF264" s="169"/>
      <c r="GG264" s="132"/>
      <c r="GH264" s="79"/>
      <c r="GI264" s="155"/>
      <c r="GJ264" s="78"/>
      <c r="GK264" s="132"/>
      <c r="GL264" s="79"/>
      <c r="GM264" s="155"/>
      <c r="GN264" s="78"/>
      <c r="GO264" s="132"/>
      <c r="GP264" s="79"/>
      <c r="GQ264" s="155"/>
      <c r="GR264" s="78"/>
    </row>
    <row r="265" spans="1:200" ht="15.75" x14ac:dyDescent="0.25">
      <c r="A265">
        <f t="shared" si="774"/>
        <v>1</v>
      </c>
      <c r="B265">
        <f t="shared" si="775"/>
        <v>1900</v>
      </c>
      <c r="C265" s="71"/>
      <c r="D265" s="78"/>
      <c r="E265" s="132"/>
      <c r="F265" s="79"/>
      <c r="G265" s="155"/>
      <c r="H265" s="169"/>
      <c r="I265" s="132"/>
      <c r="J265" s="79"/>
      <c r="K265" s="155"/>
      <c r="L265" s="169"/>
      <c r="M265" s="132"/>
      <c r="N265" s="79"/>
      <c r="O265" s="155"/>
      <c r="P265" s="169"/>
      <c r="Q265" s="132"/>
      <c r="R265" s="79"/>
      <c r="S265" s="155"/>
      <c r="T265" s="169"/>
      <c r="U265" s="132"/>
      <c r="V265" s="79"/>
      <c r="W265" s="155"/>
      <c r="X265" s="169"/>
      <c r="Y265" s="132"/>
      <c r="Z265" s="79"/>
      <c r="AA265" s="155"/>
      <c r="AB265" s="169"/>
      <c r="AC265" s="132"/>
      <c r="AD265" s="79"/>
      <c r="AE265" s="155"/>
      <c r="AF265" s="169"/>
      <c r="AG265" s="132"/>
      <c r="AH265" s="79"/>
      <c r="AI265" s="155"/>
      <c r="AJ265" s="169"/>
      <c r="AK265" s="132"/>
      <c r="AL265" s="79"/>
      <c r="AM265" s="155"/>
      <c r="AN265" s="169"/>
      <c r="AO265" s="132"/>
      <c r="AP265" s="79"/>
      <c r="AQ265" s="155"/>
      <c r="AR265" s="169"/>
      <c r="AS265" s="132"/>
      <c r="AT265" s="79"/>
      <c r="AU265" s="155"/>
      <c r="AV265" s="169"/>
      <c r="AW265" s="132"/>
      <c r="AX265" s="79"/>
      <c r="AY265" s="155"/>
      <c r="AZ265" s="169"/>
      <c r="BA265" s="132"/>
      <c r="BB265" s="79"/>
      <c r="BC265" s="155"/>
      <c r="BD265" s="169"/>
      <c r="BE265" s="132"/>
      <c r="BF265" s="79"/>
      <c r="BG265" s="155"/>
      <c r="BH265" s="169"/>
      <c r="BI265" s="132"/>
      <c r="BJ265" s="79"/>
      <c r="BK265" s="155"/>
      <c r="BL265" s="169"/>
      <c r="BM265" s="132"/>
      <c r="BN265" s="79"/>
      <c r="BO265" s="155"/>
      <c r="BP265" s="78"/>
      <c r="BQ265" s="132"/>
      <c r="BR265" s="79"/>
      <c r="BS265" s="155"/>
      <c r="BT265" s="78"/>
      <c r="BU265" s="132"/>
      <c r="BV265" s="79"/>
      <c r="BW265" s="155"/>
      <c r="BX265" s="78"/>
      <c r="BY265" s="132"/>
      <c r="BZ265" s="79"/>
      <c r="CA265" s="155"/>
      <c r="CB265" s="78"/>
      <c r="CC265" s="132"/>
      <c r="CD265" s="79"/>
      <c r="CE265" s="155"/>
      <c r="CF265" s="78"/>
      <c r="CG265" s="132"/>
      <c r="CH265" s="79"/>
      <c r="CI265" s="155"/>
      <c r="CJ265" s="78"/>
      <c r="CK265" s="132"/>
      <c r="CL265" s="79"/>
      <c r="CM265" s="155"/>
      <c r="CN265" s="78"/>
      <c r="CO265" s="132"/>
      <c r="CP265" s="79"/>
      <c r="CQ265" s="155"/>
      <c r="CR265" s="78"/>
      <c r="CS265" s="132"/>
      <c r="CT265" s="79"/>
      <c r="CU265" s="155"/>
      <c r="CV265" s="169"/>
      <c r="CW265" s="132"/>
      <c r="CX265" s="79"/>
      <c r="CY265" s="155"/>
      <c r="CZ265" s="169"/>
      <c r="DA265" s="132"/>
      <c r="DB265" s="79"/>
      <c r="DC265" s="155"/>
      <c r="DD265" s="78"/>
      <c r="DE265" s="132"/>
      <c r="DF265" s="79"/>
      <c r="DG265" s="155"/>
      <c r="DH265" s="78"/>
      <c r="DI265" s="132"/>
      <c r="DJ265" s="79"/>
      <c r="DK265" s="155"/>
      <c r="DL265" s="169"/>
      <c r="DM265" s="132"/>
      <c r="DN265" s="79"/>
      <c r="DO265" s="155"/>
      <c r="DP265" s="78"/>
      <c r="DQ265" s="132"/>
      <c r="DR265" s="79"/>
      <c r="DS265" s="155"/>
      <c r="DT265" s="78"/>
      <c r="DU265" s="132"/>
      <c r="DV265" s="79"/>
      <c r="DW265" s="155"/>
      <c r="DX265" s="78"/>
      <c r="DY265" s="132"/>
      <c r="DZ265" s="79"/>
      <c r="EA265" s="155"/>
      <c r="EB265" s="78"/>
      <c r="EC265" s="132"/>
      <c r="ED265" s="79"/>
      <c r="EE265" s="155"/>
      <c r="EF265" s="169"/>
      <c r="EG265" s="132"/>
      <c r="EH265" s="79"/>
      <c r="EI265" s="155"/>
      <c r="EJ265" s="78"/>
      <c r="EK265" s="132"/>
      <c r="EL265" s="79"/>
      <c r="EM265" s="155"/>
      <c r="EN265" s="78"/>
      <c r="EO265" s="132"/>
      <c r="EP265" s="79"/>
      <c r="EQ265" s="155"/>
      <c r="ER265" s="78"/>
      <c r="ES265" s="132"/>
      <c r="ET265" s="79"/>
      <c r="EU265" s="155"/>
      <c r="EV265" s="78"/>
      <c r="EW265" s="132"/>
      <c r="EX265" s="79"/>
      <c r="EY265" s="155"/>
      <c r="EZ265" s="78"/>
      <c r="FA265" s="132"/>
      <c r="FB265" s="79"/>
      <c r="FC265" s="155"/>
      <c r="FD265" s="78"/>
      <c r="FE265" s="132"/>
      <c r="FF265" s="79"/>
      <c r="FG265" s="155"/>
      <c r="FH265" s="78"/>
      <c r="FI265" s="132"/>
      <c r="FJ265" s="79"/>
      <c r="FK265" s="155"/>
      <c r="FL265" s="169"/>
      <c r="FM265" s="132"/>
      <c r="FN265" s="79"/>
      <c r="FO265" s="155"/>
      <c r="FP265" s="78"/>
      <c r="FQ265" s="132"/>
      <c r="FR265" s="79"/>
      <c r="FS265" s="155"/>
      <c r="FT265" s="78"/>
      <c r="FU265" s="132"/>
      <c r="FV265" s="4"/>
      <c r="FW265" s="155"/>
      <c r="FX265" s="78"/>
      <c r="FY265" s="132"/>
      <c r="FZ265" s="79"/>
      <c r="GA265" s="155"/>
      <c r="GB265" s="78"/>
      <c r="GC265" s="132"/>
      <c r="GD265" s="79"/>
      <c r="GE265" s="155"/>
      <c r="GF265" s="169"/>
      <c r="GG265" s="132"/>
      <c r="GH265" s="79"/>
      <c r="GI265" s="155"/>
      <c r="GJ265" s="78"/>
      <c r="GK265" s="132"/>
      <c r="GL265" s="79"/>
      <c r="GM265" s="155"/>
      <c r="GN265" s="78"/>
      <c r="GO265" s="132"/>
      <c r="GP265" s="79"/>
      <c r="GQ265" s="155"/>
      <c r="GR265" s="78"/>
    </row>
    <row r="266" spans="1:200" ht="15.75" x14ac:dyDescent="0.25">
      <c r="A266">
        <f t="shared" si="774"/>
        <v>1</v>
      </c>
      <c r="B266">
        <f t="shared" si="775"/>
        <v>1900</v>
      </c>
      <c r="C266" s="71"/>
      <c r="D266" s="78"/>
      <c r="E266" s="132"/>
      <c r="F266" s="79"/>
      <c r="G266" s="155"/>
      <c r="H266" s="169"/>
      <c r="I266" s="132"/>
      <c r="J266" s="79"/>
      <c r="K266" s="155"/>
      <c r="L266" s="169"/>
      <c r="M266" s="132"/>
      <c r="N266" s="79"/>
      <c r="O266" s="155"/>
      <c r="P266" s="169"/>
      <c r="Q266" s="132"/>
      <c r="R266" s="79"/>
      <c r="S266" s="155"/>
      <c r="T266" s="169"/>
      <c r="U266" s="132"/>
      <c r="V266" s="79"/>
      <c r="W266" s="155"/>
      <c r="X266" s="169"/>
      <c r="Y266" s="132"/>
      <c r="Z266" s="79"/>
      <c r="AA266" s="155"/>
      <c r="AB266" s="169"/>
      <c r="AC266" s="132"/>
      <c r="AD266" s="79"/>
      <c r="AE266" s="155"/>
      <c r="AF266" s="169"/>
      <c r="AG266" s="132"/>
      <c r="AH266" s="79"/>
      <c r="AI266" s="155"/>
      <c r="AJ266" s="169"/>
      <c r="AK266" s="132"/>
      <c r="AL266" s="79"/>
      <c r="AM266" s="155"/>
      <c r="AN266" s="169"/>
      <c r="AO266" s="132"/>
      <c r="AP266" s="79"/>
      <c r="AQ266" s="155"/>
      <c r="AR266" s="169"/>
      <c r="AS266" s="132"/>
      <c r="AT266" s="79"/>
      <c r="AU266" s="155"/>
      <c r="AV266" s="169"/>
      <c r="AW266" s="132"/>
      <c r="AX266" s="79"/>
      <c r="AY266" s="155"/>
      <c r="AZ266" s="169"/>
      <c r="BA266" s="132"/>
      <c r="BB266" s="79"/>
      <c r="BC266" s="155"/>
      <c r="BD266" s="169"/>
      <c r="BE266" s="132"/>
      <c r="BF266" s="79"/>
      <c r="BG266" s="155"/>
      <c r="BH266" s="169"/>
      <c r="BI266" s="132"/>
      <c r="BJ266" s="79"/>
      <c r="BK266" s="155"/>
      <c r="BL266" s="169"/>
      <c r="BM266" s="132"/>
      <c r="BN266" s="79"/>
      <c r="BO266" s="155"/>
      <c r="BP266" s="78"/>
      <c r="BQ266" s="132"/>
      <c r="BR266" s="79"/>
      <c r="BS266" s="155"/>
      <c r="BT266" s="78"/>
      <c r="BU266" s="132"/>
      <c r="BV266" s="79"/>
      <c r="BW266" s="155"/>
      <c r="BX266" s="78"/>
      <c r="BY266" s="132"/>
      <c r="BZ266" s="79"/>
      <c r="CA266" s="155"/>
      <c r="CB266" s="78"/>
      <c r="CC266" s="132"/>
      <c r="CD266" s="79"/>
      <c r="CE266" s="155"/>
      <c r="CF266" s="78"/>
      <c r="CG266" s="132"/>
      <c r="CH266" s="79"/>
      <c r="CI266" s="155"/>
      <c r="CJ266" s="78"/>
      <c r="CK266" s="132"/>
      <c r="CL266" s="79"/>
      <c r="CM266" s="155"/>
      <c r="CN266" s="78"/>
      <c r="CO266" s="132"/>
      <c r="CP266" s="79"/>
      <c r="CQ266" s="155"/>
      <c r="CR266" s="78"/>
      <c r="CS266" s="132"/>
      <c r="CT266" s="79"/>
      <c r="CU266" s="155"/>
      <c r="CV266" s="169"/>
      <c r="CW266" s="132"/>
      <c r="CX266" s="79"/>
      <c r="CY266" s="155"/>
      <c r="CZ266" s="169"/>
      <c r="DA266" s="132"/>
      <c r="DB266" s="79"/>
      <c r="DC266" s="155"/>
      <c r="DD266" s="78"/>
      <c r="DE266" s="132"/>
      <c r="DF266" s="79"/>
      <c r="DG266" s="155"/>
      <c r="DH266" s="78"/>
      <c r="DI266" s="132"/>
      <c r="DJ266" s="79"/>
      <c r="DK266" s="155"/>
      <c r="DL266" s="169"/>
      <c r="DM266" s="132"/>
      <c r="DN266" s="79"/>
      <c r="DO266" s="155"/>
      <c r="DP266" s="78"/>
      <c r="DQ266" s="132"/>
      <c r="DR266" s="79"/>
      <c r="DS266" s="155"/>
      <c r="DT266" s="78"/>
      <c r="DU266" s="132"/>
      <c r="DV266" s="79"/>
      <c r="DW266" s="155"/>
      <c r="DX266" s="78"/>
      <c r="DY266" s="132"/>
      <c r="DZ266" s="79"/>
      <c r="EA266" s="155"/>
      <c r="EB266" s="78"/>
      <c r="EC266" s="132"/>
      <c r="ED266" s="79"/>
      <c r="EE266" s="155"/>
      <c r="EF266" s="169"/>
      <c r="EG266" s="132"/>
      <c r="EH266" s="79"/>
      <c r="EI266" s="155"/>
      <c r="EJ266" s="78"/>
      <c r="EK266" s="132"/>
      <c r="EL266" s="79"/>
      <c r="EM266" s="155"/>
      <c r="EN266" s="78"/>
      <c r="EO266" s="132"/>
      <c r="EP266" s="79"/>
      <c r="EQ266" s="155"/>
      <c r="ER266" s="78"/>
      <c r="ES266" s="132"/>
      <c r="ET266" s="79"/>
      <c r="EU266" s="155"/>
      <c r="EV266" s="78"/>
      <c r="EW266" s="132"/>
      <c r="EX266" s="79"/>
      <c r="EY266" s="155"/>
      <c r="EZ266" s="78"/>
      <c r="FA266" s="132"/>
      <c r="FB266" s="79"/>
      <c r="FC266" s="155"/>
      <c r="FD266" s="78"/>
      <c r="FE266" s="132"/>
      <c r="FF266" s="79"/>
      <c r="FG266" s="155"/>
      <c r="FH266" s="78"/>
      <c r="FI266" s="132"/>
      <c r="FJ266" s="79"/>
      <c r="FK266" s="155"/>
      <c r="FL266" s="169"/>
      <c r="FM266" s="132"/>
      <c r="FN266" s="79"/>
      <c r="FO266" s="155"/>
      <c r="FP266" s="78"/>
      <c r="FQ266" s="132"/>
      <c r="FR266" s="79"/>
      <c r="FS266" s="155"/>
      <c r="FT266" s="78"/>
      <c r="FU266" s="132"/>
      <c r="FV266" s="4"/>
      <c r="FW266" s="155"/>
      <c r="FX266" s="78"/>
      <c r="FY266" s="132"/>
      <c r="FZ266" s="79"/>
      <c r="GA266" s="155"/>
      <c r="GB266" s="78"/>
      <c r="GC266" s="132"/>
      <c r="GD266" s="79"/>
      <c r="GE266" s="155"/>
      <c r="GF266" s="169"/>
      <c r="GG266" s="132"/>
      <c r="GH266" s="79"/>
      <c r="GI266" s="155"/>
      <c r="GJ266" s="78"/>
      <c r="GK266" s="132"/>
      <c r="GL266" s="79"/>
      <c r="GM266" s="155"/>
      <c r="GN266" s="78"/>
      <c r="GO266" s="132"/>
      <c r="GP266" s="79"/>
      <c r="GQ266" s="155"/>
      <c r="GR266" s="78"/>
    </row>
    <row r="267" spans="1:200" ht="15.75" x14ac:dyDescent="0.25">
      <c r="A267">
        <f t="shared" si="774"/>
        <v>1</v>
      </c>
      <c r="B267">
        <f t="shared" si="775"/>
        <v>1900</v>
      </c>
      <c r="C267" s="71"/>
      <c r="D267" s="78"/>
      <c r="E267" s="132"/>
      <c r="F267" s="79"/>
      <c r="G267" s="155"/>
      <c r="H267" s="169"/>
      <c r="I267" s="132"/>
      <c r="J267" s="79"/>
      <c r="K267" s="155"/>
      <c r="L267" s="169"/>
      <c r="M267" s="132"/>
      <c r="N267" s="79"/>
      <c r="O267" s="155"/>
      <c r="P267" s="169"/>
      <c r="Q267" s="132"/>
      <c r="R267" s="79"/>
      <c r="S267" s="155"/>
      <c r="T267" s="169"/>
      <c r="U267" s="132"/>
      <c r="V267" s="79"/>
      <c r="W267" s="155"/>
      <c r="X267" s="169"/>
      <c r="Y267" s="132"/>
      <c r="Z267" s="79"/>
      <c r="AA267" s="155"/>
      <c r="AB267" s="169"/>
      <c r="AC267" s="132"/>
      <c r="AD267" s="79"/>
      <c r="AE267" s="155"/>
      <c r="AF267" s="169"/>
      <c r="AG267" s="132"/>
      <c r="AH267" s="79"/>
      <c r="AI267" s="155"/>
      <c r="AJ267" s="169"/>
      <c r="AK267" s="132"/>
      <c r="AL267" s="79"/>
      <c r="AM267" s="155"/>
      <c r="AN267" s="169"/>
      <c r="AO267" s="132"/>
      <c r="AP267" s="79"/>
      <c r="AQ267" s="155"/>
      <c r="AR267" s="169"/>
      <c r="AS267" s="132"/>
      <c r="AT267" s="79"/>
      <c r="AU267" s="155"/>
      <c r="AV267" s="169"/>
      <c r="AW267" s="132"/>
      <c r="AX267" s="79"/>
      <c r="AY267" s="155"/>
      <c r="AZ267" s="169"/>
      <c r="BA267" s="132"/>
      <c r="BB267" s="79"/>
      <c r="BC267" s="155"/>
      <c r="BD267" s="169"/>
      <c r="BE267" s="132"/>
      <c r="BF267" s="79"/>
      <c r="BG267" s="155"/>
      <c r="BH267" s="169"/>
      <c r="BI267" s="132"/>
      <c r="BJ267" s="79"/>
      <c r="BK267" s="155"/>
      <c r="BL267" s="169"/>
      <c r="BM267" s="132"/>
      <c r="BN267" s="79"/>
      <c r="BO267" s="155"/>
      <c r="BP267" s="78"/>
      <c r="BQ267" s="132"/>
      <c r="BR267" s="79"/>
      <c r="BS267" s="155"/>
      <c r="BT267" s="78"/>
      <c r="BU267" s="132"/>
      <c r="BV267" s="79"/>
      <c r="BW267" s="155"/>
      <c r="BX267" s="78"/>
      <c r="BY267" s="132"/>
      <c r="BZ267" s="79"/>
      <c r="CA267" s="155"/>
      <c r="CB267" s="78"/>
      <c r="CC267" s="132"/>
      <c r="CD267" s="79"/>
      <c r="CE267" s="155"/>
      <c r="CF267" s="78"/>
      <c r="CG267" s="132"/>
      <c r="CH267" s="79"/>
      <c r="CI267" s="155"/>
      <c r="CJ267" s="78"/>
      <c r="CK267" s="132"/>
      <c r="CL267" s="79"/>
      <c r="CM267" s="155"/>
      <c r="CN267" s="78"/>
      <c r="CO267" s="132"/>
      <c r="CP267" s="79"/>
      <c r="CQ267" s="155"/>
      <c r="CR267" s="78"/>
      <c r="CS267" s="132"/>
      <c r="CT267" s="79"/>
      <c r="CU267" s="155"/>
      <c r="CV267" s="169"/>
      <c r="CW267" s="132"/>
      <c r="CX267" s="79"/>
      <c r="CY267" s="155"/>
      <c r="CZ267" s="169"/>
      <c r="DA267" s="132"/>
      <c r="DB267" s="79"/>
      <c r="DC267" s="155"/>
      <c r="DD267" s="78"/>
      <c r="DE267" s="132"/>
      <c r="DF267" s="79"/>
      <c r="DG267" s="155"/>
      <c r="DH267" s="78"/>
      <c r="DI267" s="132"/>
      <c r="DJ267" s="79"/>
      <c r="DK267" s="155"/>
      <c r="DL267" s="169"/>
      <c r="DM267" s="132"/>
      <c r="DN267" s="79"/>
      <c r="DO267" s="155"/>
      <c r="DP267" s="78"/>
      <c r="DQ267" s="132"/>
      <c r="DR267" s="79"/>
      <c r="DS267" s="155"/>
      <c r="DT267" s="78"/>
      <c r="DU267" s="132"/>
      <c r="DV267" s="79"/>
      <c r="DW267" s="155"/>
      <c r="DX267" s="78"/>
      <c r="DY267" s="132"/>
      <c r="DZ267" s="79"/>
      <c r="EA267" s="155"/>
      <c r="EB267" s="78"/>
      <c r="EC267" s="132"/>
      <c r="ED267" s="79"/>
      <c r="EE267" s="155"/>
      <c r="EF267" s="169"/>
      <c r="EG267" s="132"/>
      <c r="EH267" s="79"/>
      <c r="EI267" s="155"/>
      <c r="EJ267" s="78"/>
      <c r="EK267" s="132"/>
      <c r="EL267" s="79"/>
      <c r="EM267" s="155"/>
      <c r="EN267" s="78"/>
      <c r="EO267" s="132"/>
      <c r="EP267" s="79"/>
      <c r="EQ267" s="155"/>
      <c r="ER267" s="78"/>
      <c r="ES267" s="132"/>
      <c r="ET267" s="79"/>
      <c r="EU267" s="155"/>
      <c r="EV267" s="78"/>
      <c r="EW267" s="132"/>
      <c r="EX267" s="79"/>
      <c r="EY267" s="155"/>
      <c r="EZ267" s="78"/>
      <c r="FA267" s="132"/>
      <c r="FB267" s="79"/>
      <c r="FC267" s="155"/>
      <c r="FD267" s="78"/>
      <c r="FE267" s="132"/>
      <c r="FF267" s="79"/>
      <c r="FG267" s="155"/>
      <c r="FH267" s="78"/>
      <c r="FI267" s="132"/>
      <c r="FJ267" s="79"/>
      <c r="FK267" s="155"/>
      <c r="FL267" s="169"/>
      <c r="FM267" s="132"/>
      <c r="FN267" s="79"/>
      <c r="FO267" s="155"/>
      <c r="FP267" s="78"/>
      <c r="FQ267" s="132"/>
      <c r="FR267" s="79"/>
      <c r="FS267" s="155"/>
      <c r="FT267" s="78"/>
      <c r="FU267" s="132"/>
      <c r="FV267" s="4"/>
      <c r="FW267" s="155"/>
      <c r="FX267" s="78"/>
      <c r="FY267" s="132"/>
      <c r="FZ267" s="79"/>
      <c r="GA267" s="155"/>
      <c r="GB267" s="78"/>
      <c r="GC267" s="132"/>
      <c r="GD267" s="79"/>
      <c r="GE267" s="155"/>
      <c r="GF267" s="169"/>
      <c r="GG267" s="132"/>
      <c r="GH267" s="79"/>
      <c r="GI267" s="155"/>
      <c r="GJ267" s="78"/>
      <c r="GK267" s="132"/>
      <c r="GL267" s="79"/>
      <c r="GM267" s="155"/>
      <c r="GN267" s="78"/>
      <c r="GO267" s="132"/>
      <c r="GP267" s="79"/>
      <c r="GQ267" s="155"/>
      <c r="GR267" s="78"/>
    </row>
    <row r="268" spans="1:200" ht="15.75" x14ac:dyDescent="0.25">
      <c r="A268">
        <f t="shared" ref="A268:A331" si="776">MONTH(C268)</f>
        <v>1</v>
      </c>
      <c r="B268">
        <f t="shared" ref="B268:B331" si="777">YEAR(C268)</f>
        <v>1900</v>
      </c>
      <c r="C268" s="71"/>
      <c r="D268" s="78"/>
      <c r="E268" s="132"/>
      <c r="F268" s="79"/>
      <c r="G268" s="155"/>
      <c r="H268" s="169"/>
      <c r="I268" s="132"/>
      <c r="J268" s="79"/>
      <c r="K268" s="155"/>
      <c r="L268" s="169"/>
      <c r="M268" s="132"/>
      <c r="N268" s="79"/>
      <c r="O268" s="155"/>
      <c r="P268" s="169"/>
      <c r="Q268" s="132"/>
      <c r="R268" s="79"/>
      <c r="S268" s="155"/>
      <c r="T268" s="169"/>
      <c r="U268" s="132"/>
      <c r="V268" s="79"/>
      <c r="W268" s="155"/>
      <c r="X268" s="169"/>
      <c r="Y268" s="132"/>
      <c r="Z268" s="79"/>
      <c r="AA268" s="155"/>
      <c r="AB268" s="169"/>
      <c r="AC268" s="132"/>
      <c r="AD268" s="79"/>
      <c r="AE268" s="155"/>
      <c r="AF268" s="169"/>
      <c r="AG268" s="132"/>
      <c r="AH268" s="79"/>
      <c r="AI268" s="155"/>
      <c r="AJ268" s="169"/>
      <c r="AK268" s="132"/>
      <c r="AL268" s="79"/>
      <c r="AM268" s="155"/>
      <c r="AN268" s="169"/>
      <c r="AO268" s="132"/>
      <c r="AP268" s="79"/>
      <c r="AQ268" s="155"/>
      <c r="AR268" s="169"/>
      <c r="AS268" s="132"/>
      <c r="AT268" s="79"/>
      <c r="AU268" s="155"/>
      <c r="AV268" s="169"/>
      <c r="AW268" s="132"/>
      <c r="AX268" s="79"/>
      <c r="AY268" s="155"/>
      <c r="AZ268" s="169"/>
      <c r="BA268" s="132"/>
      <c r="BB268" s="79"/>
      <c r="BC268" s="155"/>
      <c r="BD268" s="169"/>
      <c r="BE268" s="132"/>
      <c r="BF268" s="79"/>
      <c r="BG268" s="155"/>
      <c r="BH268" s="169"/>
      <c r="BI268" s="132"/>
      <c r="BJ268" s="79"/>
      <c r="BK268" s="155"/>
      <c r="BL268" s="169"/>
      <c r="BM268" s="132"/>
      <c r="BN268" s="79"/>
      <c r="BO268" s="155"/>
      <c r="BP268" s="78"/>
      <c r="BQ268" s="132"/>
      <c r="BR268" s="79"/>
      <c r="BS268" s="155"/>
      <c r="BT268" s="78"/>
      <c r="BU268" s="132"/>
      <c r="BV268" s="79"/>
      <c r="BW268" s="155"/>
      <c r="BX268" s="78"/>
      <c r="BY268" s="132"/>
      <c r="BZ268" s="79"/>
      <c r="CA268" s="155"/>
      <c r="CB268" s="78"/>
      <c r="CC268" s="132"/>
      <c r="CD268" s="79"/>
      <c r="CE268" s="155"/>
      <c r="CF268" s="78"/>
      <c r="CG268" s="132"/>
      <c r="CH268" s="79"/>
      <c r="CI268" s="155"/>
      <c r="CJ268" s="78"/>
      <c r="CK268" s="132"/>
      <c r="CL268" s="79"/>
      <c r="CM268" s="155"/>
      <c r="CN268" s="78"/>
      <c r="CO268" s="132"/>
      <c r="CP268" s="79"/>
      <c r="CQ268" s="155"/>
      <c r="CR268" s="78"/>
      <c r="CS268" s="132"/>
      <c r="CT268" s="79"/>
      <c r="CU268" s="155"/>
      <c r="CV268" s="169"/>
      <c r="CW268" s="132"/>
      <c r="CX268" s="79"/>
      <c r="CY268" s="155"/>
      <c r="CZ268" s="169"/>
      <c r="DA268" s="132"/>
      <c r="DB268" s="79"/>
      <c r="DC268" s="155"/>
      <c r="DD268" s="78"/>
      <c r="DE268" s="132"/>
      <c r="DF268" s="79"/>
      <c r="DG268" s="155"/>
      <c r="DH268" s="78"/>
      <c r="DI268" s="132"/>
      <c r="DJ268" s="79"/>
      <c r="DK268" s="155"/>
      <c r="DL268" s="169"/>
      <c r="DM268" s="132"/>
      <c r="DN268" s="79"/>
      <c r="DO268" s="155"/>
      <c r="DP268" s="78"/>
      <c r="DQ268" s="132"/>
      <c r="DR268" s="79"/>
      <c r="DS268" s="155"/>
      <c r="DT268" s="78"/>
      <c r="DU268" s="132"/>
      <c r="DV268" s="79"/>
      <c r="DW268" s="155"/>
      <c r="DX268" s="78"/>
      <c r="DY268" s="132"/>
      <c r="DZ268" s="79"/>
      <c r="EA268" s="155"/>
      <c r="EB268" s="78"/>
      <c r="EC268" s="132"/>
      <c r="ED268" s="79"/>
      <c r="EE268" s="155"/>
      <c r="EF268" s="169"/>
      <c r="EG268" s="132"/>
      <c r="EH268" s="79"/>
      <c r="EI268" s="155"/>
      <c r="EJ268" s="78"/>
      <c r="EK268" s="132"/>
      <c r="EL268" s="79"/>
      <c r="EM268" s="155"/>
      <c r="EN268" s="78"/>
      <c r="EO268" s="132"/>
      <c r="EP268" s="79"/>
      <c r="EQ268" s="155"/>
      <c r="ER268" s="78"/>
      <c r="ES268" s="132"/>
      <c r="ET268" s="79"/>
      <c r="EU268" s="155"/>
      <c r="EV268" s="78"/>
      <c r="EW268" s="132"/>
      <c r="EX268" s="79"/>
      <c r="EY268" s="155"/>
      <c r="EZ268" s="78"/>
      <c r="FA268" s="132"/>
      <c r="FB268" s="79"/>
      <c r="FC268" s="155"/>
      <c r="FD268" s="78"/>
      <c r="FE268" s="132"/>
      <c r="FF268" s="79"/>
      <c r="FG268" s="155"/>
      <c r="FH268" s="78"/>
      <c r="FI268" s="132"/>
      <c r="FJ268" s="79"/>
      <c r="FK268" s="155"/>
      <c r="FL268" s="169"/>
      <c r="FM268" s="132"/>
      <c r="FN268" s="79"/>
      <c r="FO268" s="155"/>
      <c r="FP268" s="78"/>
      <c r="FQ268" s="132"/>
      <c r="FR268" s="79"/>
      <c r="FS268" s="155"/>
      <c r="FT268" s="78"/>
      <c r="FU268" s="132"/>
      <c r="FV268" s="4"/>
      <c r="FW268" s="155"/>
      <c r="FX268" s="78"/>
      <c r="FY268" s="132"/>
      <c r="FZ268" s="79"/>
      <c r="GA268" s="155"/>
      <c r="GB268" s="78"/>
      <c r="GC268" s="132"/>
      <c r="GD268" s="79"/>
      <c r="GE268" s="155"/>
      <c r="GF268" s="169"/>
      <c r="GG268" s="132"/>
      <c r="GH268" s="79"/>
      <c r="GI268" s="155"/>
      <c r="GJ268" s="78"/>
      <c r="GK268" s="132"/>
      <c r="GL268" s="79"/>
      <c r="GM268" s="155"/>
      <c r="GN268" s="78"/>
      <c r="GO268" s="132"/>
      <c r="GP268" s="79"/>
      <c r="GQ268" s="155"/>
      <c r="GR268" s="78"/>
    </row>
    <row r="269" spans="1:200" ht="15.75" x14ac:dyDescent="0.25">
      <c r="A269">
        <f t="shared" si="776"/>
        <v>1</v>
      </c>
      <c r="B269">
        <f t="shared" si="777"/>
        <v>1900</v>
      </c>
      <c r="C269" s="71"/>
      <c r="D269" s="78"/>
      <c r="E269" s="132"/>
      <c r="F269" s="79"/>
      <c r="G269" s="155"/>
      <c r="H269" s="169"/>
      <c r="I269" s="132"/>
      <c r="J269" s="79"/>
      <c r="K269" s="155"/>
      <c r="L269" s="169"/>
      <c r="M269" s="132"/>
      <c r="N269" s="79"/>
      <c r="O269" s="155"/>
      <c r="P269" s="169"/>
      <c r="Q269" s="132"/>
      <c r="R269" s="79"/>
      <c r="S269" s="155"/>
      <c r="T269" s="169"/>
      <c r="U269" s="132"/>
      <c r="V269" s="79"/>
      <c r="W269" s="155"/>
      <c r="X269" s="169"/>
      <c r="Y269" s="132"/>
      <c r="Z269" s="79"/>
      <c r="AA269" s="155"/>
      <c r="AB269" s="169"/>
      <c r="AC269" s="132"/>
      <c r="AD269" s="79"/>
      <c r="AE269" s="155"/>
      <c r="AF269" s="169"/>
      <c r="AG269" s="132"/>
      <c r="AH269" s="79"/>
      <c r="AI269" s="155"/>
      <c r="AJ269" s="169"/>
      <c r="AK269" s="132"/>
      <c r="AL269" s="79"/>
      <c r="AM269" s="155"/>
      <c r="AN269" s="169"/>
      <c r="AO269" s="132"/>
      <c r="AP269" s="79"/>
      <c r="AQ269" s="155"/>
      <c r="AR269" s="169"/>
      <c r="AS269" s="132"/>
      <c r="AT269" s="79"/>
      <c r="AU269" s="155"/>
      <c r="AV269" s="169"/>
      <c r="AW269" s="132"/>
      <c r="AX269" s="79"/>
      <c r="AY269" s="155"/>
      <c r="AZ269" s="169"/>
      <c r="BA269" s="132"/>
      <c r="BB269" s="79"/>
      <c r="BC269" s="155"/>
      <c r="BD269" s="169"/>
      <c r="BE269" s="132"/>
      <c r="BF269" s="79"/>
      <c r="BG269" s="155"/>
      <c r="BH269" s="169"/>
      <c r="BI269" s="132"/>
      <c r="BJ269" s="79"/>
      <c r="BK269" s="155"/>
      <c r="BL269" s="169"/>
      <c r="BM269" s="132"/>
      <c r="BN269" s="79"/>
      <c r="BO269" s="155"/>
      <c r="BP269" s="78"/>
      <c r="BQ269" s="132"/>
      <c r="BR269" s="79"/>
      <c r="BS269" s="155"/>
      <c r="BT269" s="78"/>
      <c r="BU269" s="132"/>
      <c r="BV269" s="79"/>
      <c r="BW269" s="155"/>
      <c r="BX269" s="78"/>
      <c r="BY269" s="132"/>
      <c r="BZ269" s="79"/>
      <c r="CA269" s="155"/>
      <c r="CB269" s="78"/>
      <c r="CC269" s="132"/>
      <c r="CD269" s="79"/>
      <c r="CE269" s="155"/>
      <c r="CF269" s="78"/>
      <c r="CG269" s="132"/>
      <c r="CH269" s="79"/>
      <c r="CI269" s="155"/>
      <c r="CJ269" s="78"/>
      <c r="CK269" s="132"/>
      <c r="CL269" s="79"/>
      <c r="CM269" s="155"/>
      <c r="CN269" s="78"/>
      <c r="CO269" s="132"/>
      <c r="CP269" s="79"/>
      <c r="CQ269" s="155"/>
      <c r="CR269" s="78"/>
      <c r="CS269" s="132"/>
      <c r="CT269" s="79"/>
      <c r="CU269" s="155"/>
      <c r="CV269" s="169"/>
      <c r="CW269" s="132"/>
      <c r="CX269" s="79"/>
      <c r="CY269" s="155"/>
      <c r="CZ269" s="169"/>
      <c r="DA269" s="132"/>
      <c r="DB269" s="79"/>
      <c r="DC269" s="155"/>
      <c r="DD269" s="78"/>
      <c r="DE269" s="132"/>
      <c r="DF269" s="79"/>
      <c r="DG269" s="155"/>
      <c r="DH269" s="78"/>
      <c r="DI269" s="132"/>
      <c r="DJ269" s="79"/>
      <c r="DK269" s="155"/>
      <c r="DL269" s="169"/>
      <c r="DM269" s="132"/>
      <c r="DN269" s="79"/>
      <c r="DO269" s="155"/>
      <c r="DP269" s="78"/>
      <c r="DQ269" s="132"/>
      <c r="DR269" s="79"/>
      <c r="DS269" s="155"/>
      <c r="DT269" s="78"/>
      <c r="DU269" s="132"/>
      <c r="DV269" s="79"/>
      <c r="DW269" s="155"/>
      <c r="DX269" s="78"/>
      <c r="DY269" s="132"/>
      <c r="DZ269" s="79"/>
      <c r="EA269" s="155"/>
      <c r="EB269" s="78"/>
      <c r="EC269" s="132"/>
      <c r="ED269" s="79"/>
      <c r="EE269" s="155"/>
      <c r="EF269" s="169"/>
      <c r="EG269" s="132"/>
      <c r="EH269" s="79"/>
      <c r="EI269" s="155"/>
      <c r="EJ269" s="78"/>
      <c r="EK269" s="132"/>
      <c r="EL269" s="79"/>
      <c r="EM269" s="155"/>
      <c r="EN269" s="78"/>
      <c r="EO269" s="132"/>
      <c r="EP269" s="79"/>
      <c r="EQ269" s="155"/>
      <c r="ER269" s="78"/>
      <c r="ES269" s="132"/>
      <c r="ET269" s="79"/>
      <c r="EU269" s="155"/>
      <c r="EV269" s="78"/>
      <c r="EW269" s="132"/>
      <c r="EX269" s="79"/>
      <c r="EY269" s="155"/>
      <c r="EZ269" s="78"/>
      <c r="FA269" s="132"/>
      <c r="FB269" s="79"/>
      <c r="FC269" s="155"/>
      <c r="FD269" s="78"/>
      <c r="FE269" s="132"/>
      <c r="FF269" s="79"/>
      <c r="FG269" s="155"/>
      <c r="FH269" s="78"/>
      <c r="FI269" s="132"/>
      <c r="FJ269" s="79"/>
      <c r="FK269" s="155"/>
      <c r="FL269" s="169"/>
      <c r="FM269" s="132"/>
      <c r="FN269" s="79"/>
      <c r="FO269" s="155"/>
      <c r="FP269" s="78"/>
      <c r="FQ269" s="132"/>
      <c r="FR269" s="79"/>
      <c r="FS269" s="155"/>
      <c r="FT269" s="78"/>
      <c r="FU269" s="132"/>
      <c r="FV269" s="4"/>
      <c r="FW269" s="155"/>
      <c r="FX269" s="78"/>
      <c r="FY269" s="132"/>
      <c r="FZ269" s="79"/>
      <c r="GA269" s="155"/>
      <c r="GB269" s="78"/>
      <c r="GC269" s="132"/>
      <c r="GD269" s="79"/>
      <c r="GE269" s="155"/>
      <c r="GF269" s="169"/>
      <c r="GG269" s="132"/>
      <c r="GH269" s="79"/>
      <c r="GI269" s="155"/>
      <c r="GJ269" s="78"/>
      <c r="GK269" s="132"/>
      <c r="GL269" s="79"/>
      <c r="GM269" s="155"/>
      <c r="GN269" s="78"/>
      <c r="GO269" s="132"/>
      <c r="GP269" s="79"/>
      <c r="GQ269" s="155"/>
    </row>
    <row r="270" spans="1:200" ht="15.75" x14ac:dyDescent="0.25">
      <c r="A270">
        <f t="shared" si="776"/>
        <v>1</v>
      </c>
      <c r="B270">
        <f t="shared" si="777"/>
        <v>1900</v>
      </c>
      <c r="C270" s="71"/>
      <c r="D270" s="78"/>
      <c r="E270" s="132"/>
      <c r="F270" s="79"/>
      <c r="G270" s="155"/>
      <c r="H270" s="169"/>
      <c r="I270" s="132"/>
      <c r="J270" s="79"/>
      <c r="K270" s="155"/>
      <c r="L270" s="169"/>
      <c r="M270" s="132"/>
      <c r="N270" s="79"/>
      <c r="O270" s="155"/>
      <c r="P270" s="169"/>
      <c r="Q270" s="132"/>
      <c r="R270" s="79"/>
      <c r="S270" s="155"/>
      <c r="T270" s="169"/>
      <c r="U270" s="132"/>
      <c r="V270" s="79"/>
      <c r="W270" s="155"/>
      <c r="X270" s="169"/>
      <c r="Y270" s="132"/>
      <c r="Z270" s="79"/>
      <c r="AA270" s="155"/>
      <c r="AB270" s="169"/>
      <c r="AC270" s="132"/>
      <c r="AD270" s="79"/>
      <c r="AE270" s="155"/>
      <c r="AF270" s="169"/>
      <c r="AG270" s="132"/>
      <c r="AH270" s="79"/>
      <c r="AI270" s="155"/>
      <c r="AJ270" s="169"/>
      <c r="AK270" s="132"/>
      <c r="AL270" s="79"/>
      <c r="AM270" s="155"/>
      <c r="AN270" s="169"/>
      <c r="AO270" s="132"/>
      <c r="AP270" s="79"/>
      <c r="AQ270" s="155"/>
      <c r="AR270" s="169"/>
      <c r="AS270" s="132"/>
      <c r="AT270" s="79"/>
      <c r="AU270" s="155"/>
      <c r="AV270" s="169"/>
      <c r="AW270" s="132"/>
      <c r="AX270" s="79"/>
      <c r="AY270" s="155"/>
      <c r="AZ270" s="169"/>
      <c r="BA270" s="132"/>
      <c r="BB270" s="79"/>
      <c r="BC270" s="155"/>
      <c r="BD270" s="169"/>
      <c r="BE270" s="132"/>
      <c r="BF270" s="79"/>
      <c r="BG270" s="155"/>
      <c r="BH270" s="169"/>
      <c r="BI270" s="132"/>
      <c r="BJ270" s="79"/>
      <c r="BK270" s="155"/>
      <c r="BL270" s="169"/>
      <c r="BM270" s="132"/>
      <c r="BN270" s="79"/>
      <c r="BO270" s="155"/>
      <c r="BP270" s="78"/>
      <c r="BQ270" s="132"/>
      <c r="BR270" s="79"/>
      <c r="BS270" s="155"/>
      <c r="BT270" s="78"/>
      <c r="BU270" s="132"/>
      <c r="BV270" s="79"/>
      <c r="BW270" s="155"/>
      <c r="BX270" s="78"/>
      <c r="BY270" s="132"/>
      <c r="BZ270" s="79"/>
      <c r="CA270" s="155"/>
      <c r="CB270" s="78"/>
      <c r="CC270" s="132"/>
      <c r="CD270" s="79"/>
      <c r="CE270" s="155"/>
      <c r="CF270" s="78"/>
      <c r="CG270" s="132"/>
      <c r="CH270" s="79"/>
      <c r="CI270" s="155"/>
      <c r="CJ270" s="78"/>
      <c r="CK270" s="132"/>
      <c r="CL270" s="79"/>
      <c r="CM270" s="155"/>
      <c r="CN270" s="78"/>
      <c r="CO270" s="132"/>
      <c r="CP270" s="79"/>
      <c r="CQ270" s="155"/>
      <c r="CR270" s="78"/>
      <c r="CS270" s="132"/>
      <c r="CT270" s="79"/>
      <c r="CU270" s="155"/>
      <c r="CV270" s="169"/>
      <c r="CW270" s="132"/>
      <c r="CX270" s="79"/>
      <c r="CY270" s="155"/>
      <c r="CZ270" s="169"/>
      <c r="DA270" s="132"/>
      <c r="DB270" s="79"/>
      <c r="DC270" s="155"/>
      <c r="DD270" s="78"/>
      <c r="DE270" s="132"/>
      <c r="DF270" s="79"/>
      <c r="DG270" s="155"/>
      <c r="DH270" s="78"/>
      <c r="DI270" s="132"/>
      <c r="DJ270" s="79"/>
      <c r="DK270" s="155"/>
      <c r="DL270" s="169"/>
      <c r="DM270" s="132"/>
      <c r="DN270" s="79"/>
      <c r="DO270" s="155"/>
      <c r="DP270" s="78"/>
      <c r="DQ270" s="132"/>
      <c r="DR270" s="79"/>
      <c r="DS270" s="155"/>
      <c r="DT270" s="78"/>
      <c r="DU270" s="132"/>
      <c r="DV270" s="79"/>
      <c r="DW270" s="155"/>
      <c r="DX270" s="78"/>
      <c r="DY270" s="132"/>
      <c r="DZ270" s="79"/>
      <c r="EA270" s="155"/>
      <c r="EB270" s="78"/>
      <c r="EC270" s="132"/>
      <c r="ED270" s="79"/>
      <c r="EE270" s="155"/>
      <c r="EF270" s="169"/>
      <c r="EG270" s="132"/>
      <c r="EH270" s="79"/>
      <c r="EI270" s="155"/>
      <c r="EJ270" s="78"/>
      <c r="EK270" s="132"/>
      <c r="EL270" s="79"/>
      <c r="EM270" s="155"/>
      <c r="EN270" s="78"/>
      <c r="EO270" s="132"/>
      <c r="EP270" s="79"/>
      <c r="EQ270" s="155"/>
      <c r="ER270" s="78"/>
      <c r="ES270" s="132"/>
      <c r="ET270" s="79"/>
      <c r="EU270" s="155"/>
      <c r="EV270" s="78"/>
      <c r="EW270" s="132"/>
      <c r="EX270" s="79"/>
      <c r="EY270" s="155"/>
      <c r="EZ270" s="78"/>
      <c r="FA270" s="132"/>
      <c r="FB270" s="79"/>
      <c r="FC270" s="155"/>
      <c r="FD270" s="78"/>
      <c r="FE270" s="132"/>
      <c r="FF270" s="79"/>
      <c r="FG270" s="155"/>
      <c r="FH270" s="78"/>
      <c r="FI270" s="132"/>
      <c r="FJ270" s="79"/>
      <c r="FK270" s="155"/>
      <c r="FL270" s="169"/>
      <c r="FM270" s="132"/>
      <c r="FN270" s="79"/>
      <c r="FO270" s="155"/>
      <c r="FP270" s="78"/>
      <c r="FQ270" s="132"/>
      <c r="FR270" s="79"/>
      <c r="FS270" s="155"/>
      <c r="FT270" s="78"/>
      <c r="FU270" s="132"/>
      <c r="FV270" s="4"/>
      <c r="FW270" s="155"/>
      <c r="FX270" s="78"/>
      <c r="FY270" s="132"/>
      <c r="FZ270" s="79"/>
      <c r="GA270" s="155"/>
      <c r="GB270" s="78"/>
      <c r="GC270" s="132"/>
      <c r="GD270" s="79"/>
      <c r="GE270" s="155"/>
      <c r="GF270" s="169"/>
      <c r="GG270" s="132"/>
      <c r="GH270" s="79"/>
      <c r="GI270" s="155"/>
      <c r="GJ270" s="78"/>
      <c r="GK270" s="132"/>
      <c r="GL270" s="79"/>
      <c r="GM270" s="155"/>
      <c r="GN270" s="78"/>
      <c r="GO270" s="132"/>
      <c r="GP270" s="79"/>
      <c r="GQ270" s="155"/>
    </row>
    <row r="271" spans="1:200" ht="15.75" x14ac:dyDescent="0.25">
      <c r="A271">
        <f t="shared" si="776"/>
        <v>1</v>
      </c>
      <c r="B271">
        <f t="shared" si="777"/>
        <v>1900</v>
      </c>
      <c r="C271" s="71"/>
      <c r="D271" s="78"/>
      <c r="E271" s="132"/>
      <c r="F271" s="79"/>
      <c r="G271" s="155"/>
      <c r="H271" s="169"/>
      <c r="I271" s="132"/>
      <c r="J271" s="79"/>
      <c r="K271" s="155"/>
      <c r="L271" s="169"/>
      <c r="M271" s="132"/>
      <c r="N271" s="79"/>
      <c r="O271" s="155"/>
      <c r="P271" s="169"/>
      <c r="Q271" s="132"/>
      <c r="R271" s="79"/>
      <c r="S271" s="155"/>
      <c r="T271" s="169"/>
      <c r="U271" s="132"/>
      <c r="V271" s="79"/>
      <c r="W271" s="155"/>
      <c r="X271" s="169"/>
      <c r="Y271" s="132"/>
      <c r="Z271" s="79"/>
      <c r="AA271" s="155"/>
      <c r="AB271" s="169"/>
      <c r="AC271" s="132"/>
      <c r="AD271" s="79"/>
      <c r="AE271" s="155"/>
      <c r="AF271" s="169"/>
      <c r="AG271" s="132"/>
      <c r="AH271" s="79"/>
      <c r="AI271" s="155"/>
      <c r="AJ271" s="169"/>
      <c r="AK271" s="132"/>
      <c r="AL271" s="79"/>
      <c r="AM271" s="155"/>
      <c r="AN271" s="169"/>
      <c r="AO271" s="132"/>
      <c r="AP271" s="79"/>
      <c r="AQ271" s="155"/>
      <c r="AR271" s="169"/>
      <c r="AS271" s="132"/>
      <c r="AT271" s="79"/>
      <c r="AU271" s="155"/>
      <c r="AV271" s="169"/>
      <c r="AW271" s="132"/>
      <c r="AX271" s="79"/>
      <c r="AY271" s="155"/>
      <c r="AZ271" s="169"/>
      <c r="BA271" s="132"/>
      <c r="BB271" s="79"/>
      <c r="BC271" s="155"/>
      <c r="BD271" s="169"/>
      <c r="BE271" s="132"/>
      <c r="BF271" s="79"/>
      <c r="BG271" s="155"/>
      <c r="BH271" s="169"/>
      <c r="BI271" s="132"/>
      <c r="BJ271" s="79"/>
      <c r="BK271" s="155"/>
      <c r="BL271" s="169"/>
      <c r="BM271" s="132"/>
      <c r="BN271" s="79"/>
      <c r="BO271" s="155"/>
      <c r="BP271" s="78"/>
      <c r="BQ271" s="132"/>
      <c r="BR271" s="79"/>
      <c r="BS271" s="155"/>
      <c r="BT271" s="78"/>
      <c r="BU271" s="132"/>
      <c r="BV271" s="79"/>
      <c r="BW271" s="155"/>
      <c r="BX271" s="78"/>
      <c r="BY271" s="132"/>
      <c r="BZ271" s="79"/>
      <c r="CA271" s="155"/>
      <c r="CB271" s="78"/>
      <c r="CC271" s="132"/>
      <c r="CD271" s="79"/>
      <c r="CE271" s="155"/>
      <c r="CF271" s="78"/>
      <c r="CG271" s="132"/>
      <c r="CH271" s="79"/>
      <c r="CI271" s="155"/>
      <c r="CJ271" s="78"/>
      <c r="CK271" s="132"/>
      <c r="CL271" s="79"/>
      <c r="CM271" s="155"/>
      <c r="CN271" s="78"/>
      <c r="CO271" s="132"/>
      <c r="CP271" s="79"/>
      <c r="CQ271" s="155"/>
      <c r="CR271" s="78"/>
      <c r="CS271" s="132"/>
      <c r="CT271" s="79"/>
      <c r="CU271" s="155"/>
      <c r="CV271" s="169"/>
      <c r="CW271" s="132"/>
      <c r="CX271" s="79"/>
      <c r="CY271" s="155"/>
      <c r="CZ271" s="169"/>
      <c r="DA271" s="132"/>
      <c r="DB271" s="79"/>
      <c r="DC271" s="155"/>
      <c r="DD271" s="78"/>
      <c r="DE271" s="132"/>
      <c r="DF271" s="79"/>
      <c r="DG271" s="155"/>
      <c r="DH271" s="78"/>
      <c r="DI271" s="132"/>
      <c r="DJ271" s="79"/>
      <c r="DK271" s="155"/>
      <c r="DL271" s="169"/>
      <c r="DM271" s="132"/>
      <c r="DN271" s="79"/>
      <c r="DO271" s="155"/>
      <c r="DP271" s="78"/>
      <c r="DQ271" s="132"/>
      <c r="DR271" s="79"/>
      <c r="DS271" s="155"/>
      <c r="DT271" s="78"/>
      <c r="DU271" s="132"/>
      <c r="DV271" s="79"/>
      <c r="DW271" s="155"/>
      <c r="DX271" s="78"/>
      <c r="DY271" s="132"/>
      <c r="DZ271" s="79"/>
      <c r="EA271" s="155"/>
      <c r="EB271" s="78"/>
      <c r="EC271" s="132"/>
      <c r="ED271" s="79"/>
      <c r="EE271" s="155"/>
      <c r="EF271" s="169"/>
      <c r="EG271" s="132"/>
      <c r="EH271" s="79"/>
      <c r="EI271" s="155"/>
      <c r="EJ271" s="78"/>
      <c r="EK271" s="132"/>
      <c r="EL271" s="79"/>
      <c r="EM271" s="155"/>
      <c r="EN271" s="78"/>
      <c r="EO271" s="132"/>
      <c r="EP271" s="79"/>
      <c r="EQ271" s="155"/>
      <c r="ER271" s="78"/>
      <c r="ES271" s="132"/>
      <c r="ET271" s="79"/>
      <c r="EU271" s="155"/>
      <c r="EV271" s="78"/>
      <c r="EW271" s="132"/>
      <c r="EX271" s="79"/>
      <c r="EY271" s="155"/>
      <c r="EZ271" s="78"/>
      <c r="FA271" s="132"/>
      <c r="FB271" s="79"/>
      <c r="FC271" s="155"/>
      <c r="FD271" s="78"/>
      <c r="FE271" s="132"/>
      <c r="FF271" s="79"/>
      <c r="FG271" s="155"/>
      <c r="FH271" s="78"/>
      <c r="FI271" s="132"/>
      <c r="FJ271" s="79"/>
      <c r="FK271" s="155"/>
      <c r="FL271" s="169"/>
      <c r="FM271" s="132"/>
      <c r="FN271" s="79"/>
      <c r="FO271" s="155"/>
      <c r="FP271" s="78"/>
      <c r="FQ271" s="132"/>
      <c r="FR271" s="79"/>
      <c r="FS271" s="155"/>
      <c r="FT271" s="78"/>
      <c r="FU271" s="132"/>
      <c r="FV271" s="4"/>
      <c r="FW271" s="155"/>
      <c r="FX271" s="78"/>
      <c r="FY271" s="132"/>
      <c r="FZ271" s="79"/>
      <c r="GA271" s="155"/>
      <c r="GB271" s="78"/>
      <c r="GC271" s="132"/>
      <c r="GD271" s="79"/>
      <c r="GE271" s="155"/>
      <c r="GF271" s="169"/>
      <c r="GG271" s="132"/>
      <c r="GH271" s="79"/>
      <c r="GI271" s="155"/>
      <c r="GJ271" s="78"/>
      <c r="GK271" s="132"/>
      <c r="GL271" s="79"/>
      <c r="GM271" s="155"/>
      <c r="GN271" s="78"/>
      <c r="GO271" s="132"/>
      <c r="GP271" s="79"/>
      <c r="GQ271" s="155"/>
    </row>
    <row r="272" spans="1:200" ht="15.75" x14ac:dyDescent="0.25">
      <c r="A272">
        <f t="shared" si="776"/>
        <v>1</v>
      </c>
      <c r="B272">
        <f t="shared" si="777"/>
        <v>1900</v>
      </c>
      <c r="C272" s="71"/>
      <c r="D272" s="78"/>
      <c r="E272" s="132"/>
      <c r="F272" s="79"/>
      <c r="G272" s="155"/>
      <c r="H272" s="169"/>
      <c r="I272" s="132"/>
      <c r="J272" s="79"/>
      <c r="K272" s="155"/>
      <c r="L272" s="169"/>
      <c r="M272" s="132"/>
      <c r="N272" s="79"/>
      <c r="O272" s="155"/>
      <c r="P272" s="169"/>
      <c r="Q272" s="132"/>
      <c r="R272" s="79"/>
      <c r="S272" s="155"/>
      <c r="T272" s="169"/>
      <c r="U272" s="132"/>
      <c r="V272" s="79"/>
      <c r="W272" s="155"/>
      <c r="X272" s="169"/>
      <c r="Y272" s="132"/>
      <c r="Z272" s="79"/>
      <c r="AA272" s="155"/>
      <c r="AB272" s="169"/>
      <c r="AC272" s="132"/>
      <c r="AD272" s="79"/>
      <c r="AE272" s="155"/>
      <c r="AF272" s="169"/>
      <c r="AG272" s="132"/>
      <c r="AH272" s="79"/>
      <c r="AI272" s="155"/>
      <c r="AJ272" s="169"/>
      <c r="AK272" s="132"/>
      <c r="AL272" s="79"/>
      <c r="AM272" s="155"/>
      <c r="AN272" s="169"/>
      <c r="AO272" s="132"/>
      <c r="AP272" s="79"/>
      <c r="AQ272" s="155"/>
      <c r="AR272" s="169"/>
      <c r="AS272" s="132"/>
      <c r="AT272" s="79"/>
      <c r="AU272" s="155"/>
      <c r="AV272" s="169"/>
      <c r="AW272" s="132"/>
      <c r="AX272" s="79"/>
      <c r="AY272" s="155"/>
      <c r="AZ272" s="169"/>
      <c r="BA272" s="132"/>
      <c r="BB272" s="79"/>
      <c r="BC272" s="155"/>
      <c r="BD272" s="169"/>
      <c r="BE272" s="132"/>
      <c r="BF272" s="79"/>
      <c r="BG272" s="155"/>
      <c r="BH272" s="169"/>
      <c r="BI272" s="132"/>
      <c r="BJ272" s="79"/>
      <c r="BK272" s="155"/>
      <c r="BL272" s="169"/>
      <c r="BM272" s="132"/>
      <c r="BN272" s="79"/>
      <c r="BO272" s="155"/>
      <c r="BP272" s="78"/>
      <c r="BQ272" s="132"/>
      <c r="BR272" s="79"/>
      <c r="BS272" s="155"/>
      <c r="BT272" s="78"/>
      <c r="BU272" s="132"/>
      <c r="BV272" s="79"/>
      <c r="BW272" s="155"/>
      <c r="BX272" s="78"/>
      <c r="BY272" s="132"/>
      <c r="BZ272" s="79"/>
      <c r="CA272" s="155"/>
      <c r="CB272" s="78"/>
      <c r="CC272" s="132"/>
      <c r="CD272" s="79"/>
      <c r="CE272" s="155"/>
      <c r="CF272" s="78"/>
      <c r="CG272" s="132"/>
      <c r="CH272" s="79"/>
      <c r="CI272" s="155"/>
      <c r="CJ272" s="78"/>
      <c r="CK272" s="132"/>
      <c r="CL272" s="79"/>
      <c r="CM272" s="155"/>
      <c r="CN272" s="78"/>
      <c r="CO272" s="132"/>
      <c r="CP272" s="79"/>
      <c r="CQ272" s="155"/>
      <c r="CR272" s="78"/>
      <c r="CS272" s="132"/>
      <c r="CT272" s="79"/>
      <c r="CU272" s="155"/>
      <c r="CV272" s="169"/>
      <c r="CW272" s="132"/>
      <c r="CX272" s="79"/>
      <c r="CY272" s="155"/>
      <c r="CZ272" s="169"/>
      <c r="DA272" s="132"/>
      <c r="DB272" s="79"/>
      <c r="DC272" s="155"/>
      <c r="DD272" s="78"/>
      <c r="DE272" s="132"/>
      <c r="DF272" s="79"/>
      <c r="DG272" s="155"/>
      <c r="DH272" s="78"/>
      <c r="DI272" s="132"/>
      <c r="DJ272" s="79"/>
      <c r="DK272" s="155"/>
      <c r="DL272" s="169"/>
      <c r="DM272" s="132"/>
      <c r="DN272" s="79"/>
      <c r="DO272" s="155"/>
      <c r="DP272" s="78"/>
      <c r="DQ272" s="132"/>
      <c r="DR272" s="79"/>
      <c r="DS272" s="155"/>
      <c r="DT272" s="78"/>
      <c r="DU272" s="132"/>
      <c r="DV272" s="79"/>
      <c r="DW272" s="155"/>
      <c r="DX272" s="78"/>
      <c r="DY272" s="132"/>
      <c r="DZ272" s="79"/>
      <c r="EA272" s="155"/>
      <c r="EB272" s="78"/>
      <c r="EC272" s="132"/>
      <c r="ED272" s="79"/>
      <c r="EE272" s="155"/>
      <c r="EF272" s="169"/>
      <c r="EG272" s="132"/>
      <c r="EH272" s="79"/>
      <c r="EI272" s="155"/>
      <c r="EJ272" s="78"/>
      <c r="EK272" s="132"/>
      <c r="EL272" s="79"/>
      <c r="EM272" s="155"/>
      <c r="EN272" s="78"/>
      <c r="EO272" s="132"/>
      <c r="EP272" s="79"/>
      <c r="EQ272" s="155"/>
      <c r="ER272" s="78"/>
      <c r="ES272" s="132"/>
      <c r="ET272" s="79"/>
      <c r="EU272" s="155"/>
      <c r="EV272" s="78"/>
      <c r="EW272" s="132"/>
      <c r="EX272" s="79"/>
      <c r="EY272" s="155"/>
      <c r="EZ272" s="78"/>
      <c r="FA272" s="132"/>
      <c r="FB272" s="79"/>
      <c r="FC272" s="155"/>
      <c r="FD272" s="78"/>
      <c r="FE272" s="132"/>
      <c r="FF272" s="79"/>
      <c r="FG272" s="155"/>
      <c r="FH272" s="78"/>
      <c r="FI272" s="132"/>
      <c r="FJ272" s="79"/>
      <c r="FK272" s="155"/>
      <c r="FL272" s="169"/>
      <c r="FM272" s="132"/>
      <c r="FN272" s="79"/>
      <c r="FO272" s="155"/>
      <c r="FP272" s="78"/>
      <c r="FQ272" s="132"/>
      <c r="FR272" s="79"/>
      <c r="FS272" s="155"/>
      <c r="FT272" s="78"/>
      <c r="FU272" s="132"/>
      <c r="FV272" s="4"/>
      <c r="FW272" s="155"/>
      <c r="FX272" s="78"/>
      <c r="FY272" s="132"/>
      <c r="FZ272" s="79"/>
      <c r="GA272" s="155"/>
      <c r="GB272" s="78"/>
      <c r="GC272" s="132"/>
      <c r="GD272" s="79"/>
      <c r="GE272" s="155"/>
      <c r="GF272" s="169"/>
      <c r="GG272" s="132"/>
      <c r="GH272" s="79"/>
      <c r="GI272" s="155"/>
      <c r="GJ272" s="78"/>
      <c r="GK272" s="132"/>
      <c r="GL272" s="79"/>
      <c r="GM272" s="155"/>
      <c r="GN272" s="78"/>
      <c r="GO272" s="132"/>
      <c r="GP272" s="79"/>
      <c r="GQ272" s="155"/>
    </row>
    <row r="273" spans="1:199" ht="15.75" x14ac:dyDescent="0.25">
      <c r="A273">
        <f t="shared" si="776"/>
        <v>1</v>
      </c>
      <c r="B273">
        <f t="shared" si="777"/>
        <v>1900</v>
      </c>
      <c r="C273" s="71"/>
      <c r="D273" s="78"/>
      <c r="E273" s="132"/>
      <c r="F273" s="79"/>
      <c r="G273" s="155"/>
      <c r="H273" s="169"/>
      <c r="I273" s="132"/>
      <c r="J273" s="79"/>
      <c r="K273" s="155"/>
      <c r="L273" s="169"/>
      <c r="M273" s="132"/>
      <c r="N273" s="79"/>
      <c r="O273" s="155"/>
      <c r="P273" s="169"/>
      <c r="Q273" s="132"/>
      <c r="R273" s="79"/>
      <c r="S273" s="155"/>
      <c r="T273" s="169"/>
      <c r="U273" s="132"/>
      <c r="V273" s="79"/>
      <c r="W273" s="155"/>
      <c r="X273" s="169"/>
      <c r="Y273" s="132"/>
      <c r="Z273" s="79"/>
      <c r="AA273" s="155"/>
      <c r="AB273" s="169"/>
      <c r="AC273" s="132"/>
      <c r="AD273" s="79"/>
      <c r="AE273" s="155"/>
      <c r="AF273" s="169"/>
      <c r="AG273" s="132"/>
      <c r="AH273" s="79"/>
      <c r="AI273" s="155"/>
      <c r="AJ273" s="169"/>
      <c r="AK273" s="132"/>
      <c r="AL273" s="79"/>
      <c r="AM273" s="155"/>
      <c r="AN273" s="169"/>
      <c r="AO273" s="132"/>
      <c r="AP273" s="79"/>
      <c r="AQ273" s="155"/>
      <c r="AR273" s="169"/>
      <c r="AS273" s="132"/>
      <c r="AT273" s="79"/>
      <c r="AU273" s="155"/>
      <c r="AV273" s="169"/>
      <c r="AW273" s="132"/>
      <c r="AX273" s="79"/>
      <c r="AY273" s="155"/>
      <c r="AZ273" s="169"/>
      <c r="BA273" s="132"/>
      <c r="BB273" s="79"/>
      <c r="BC273" s="155"/>
      <c r="BD273" s="169"/>
      <c r="BE273" s="132"/>
      <c r="BF273" s="79"/>
      <c r="BG273" s="155"/>
      <c r="BH273" s="169"/>
      <c r="BI273" s="132"/>
      <c r="BJ273" s="79"/>
      <c r="BK273" s="155"/>
      <c r="BL273" s="169"/>
      <c r="BM273" s="132"/>
      <c r="BN273" s="79"/>
      <c r="BO273" s="155"/>
      <c r="BP273" s="78"/>
      <c r="BQ273" s="132"/>
      <c r="BR273" s="79"/>
      <c r="BS273" s="155"/>
      <c r="BT273" s="78"/>
      <c r="BU273" s="132"/>
      <c r="BV273" s="79"/>
      <c r="BW273" s="155"/>
      <c r="BX273" s="78"/>
      <c r="BY273" s="132"/>
      <c r="BZ273" s="79"/>
      <c r="CA273" s="155"/>
      <c r="CB273" s="78"/>
      <c r="CC273" s="132"/>
      <c r="CD273" s="79"/>
      <c r="CE273" s="155"/>
      <c r="CF273" s="78"/>
      <c r="CG273" s="132"/>
      <c r="CH273" s="79"/>
      <c r="CI273" s="155"/>
      <c r="CJ273" s="78"/>
      <c r="CK273" s="132"/>
      <c r="CL273" s="79"/>
      <c r="CM273" s="155"/>
      <c r="CN273" s="78"/>
      <c r="CO273" s="132"/>
      <c r="CP273" s="79"/>
      <c r="CQ273" s="155"/>
      <c r="CR273" s="78"/>
      <c r="CS273" s="132"/>
      <c r="CT273" s="79"/>
      <c r="CU273" s="155"/>
      <c r="CV273" s="169"/>
      <c r="CW273" s="132"/>
      <c r="CX273" s="79"/>
      <c r="CY273" s="155"/>
      <c r="CZ273" s="169"/>
      <c r="DA273" s="132"/>
      <c r="DB273" s="79"/>
      <c r="DC273" s="155"/>
      <c r="DD273" s="78"/>
      <c r="DE273" s="132"/>
      <c r="DF273" s="79"/>
      <c r="DG273" s="155"/>
      <c r="DH273" s="78"/>
      <c r="DI273" s="132"/>
      <c r="DJ273" s="79"/>
      <c r="DK273" s="155"/>
      <c r="DL273" s="169"/>
      <c r="DM273" s="132"/>
      <c r="DN273" s="79"/>
      <c r="DO273" s="155"/>
      <c r="DP273" s="78"/>
      <c r="DQ273" s="132"/>
      <c r="DR273" s="79"/>
      <c r="DS273" s="155"/>
      <c r="DT273" s="78"/>
      <c r="DU273" s="132"/>
      <c r="DV273" s="79"/>
      <c r="DW273" s="155"/>
      <c r="DX273" s="78"/>
      <c r="DY273" s="132"/>
      <c r="DZ273" s="79"/>
      <c r="EA273" s="155"/>
      <c r="EB273" s="78"/>
      <c r="EC273" s="132"/>
      <c r="ED273" s="79"/>
      <c r="EE273" s="155"/>
      <c r="EF273" s="169"/>
      <c r="EG273" s="132"/>
      <c r="EH273" s="79"/>
      <c r="EI273" s="155"/>
      <c r="EJ273" s="78"/>
      <c r="EK273" s="132"/>
      <c r="EL273" s="79"/>
      <c r="EM273" s="155"/>
      <c r="EN273" s="78"/>
      <c r="EO273" s="132"/>
      <c r="EP273" s="79"/>
      <c r="EQ273" s="155"/>
      <c r="ER273" s="78"/>
      <c r="ES273" s="132"/>
      <c r="ET273" s="79"/>
      <c r="EU273" s="155"/>
      <c r="EV273" s="78"/>
      <c r="EW273" s="132"/>
      <c r="EX273" s="79"/>
      <c r="EY273" s="155"/>
      <c r="EZ273" s="78"/>
      <c r="FA273" s="132"/>
      <c r="FB273" s="79"/>
      <c r="FC273" s="155"/>
      <c r="FD273" s="78"/>
      <c r="FE273" s="132"/>
      <c r="FF273" s="79"/>
      <c r="FG273" s="155"/>
      <c r="FH273" s="78"/>
      <c r="FI273" s="132"/>
      <c r="FJ273" s="79"/>
      <c r="FK273" s="155"/>
      <c r="FL273" s="169"/>
      <c r="FM273" s="132"/>
      <c r="FN273" s="79"/>
      <c r="FO273" s="155"/>
      <c r="FP273" s="78"/>
      <c r="FQ273" s="132"/>
      <c r="FR273" s="79"/>
      <c r="FS273" s="155"/>
      <c r="FT273" s="78"/>
      <c r="FU273" s="132"/>
      <c r="FV273" s="4"/>
      <c r="FW273" s="155"/>
      <c r="FX273" s="78"/>
      <c r="FY273" s="132"/>
      <c r="FZ273" s="79"/>
      <c r="GA273" s="155"/>
      <c r="GB273" s="78"/>
      <c r="GC273" s="132"/>
      <c r="GD273" s="79"/>
      <c r="GE273" s="155"/>
      <c r="GF273" s="169"/>
      <c r="GG273" s="132"/>
      <c r="GH273" s="79"/>
      <c r="GI273" s="155"/>
      <c r="GJ273" s="78"/>
      <c r="GK273" s="132"/>
      <c r="GL273" s="79"/>
      <c r="GM273" s="155"/>
      <c r="GN273" s="78"/>
      <c r="GO273" s="132"/>
      <c r="GP273" s="79"/>
      <c r="GQ273" s="155"/>
    </row>
    <row r="274" spans="1:199" ht="15.75" x14ac:dyDescent="0.25">
      <c r="A274">
        <f t="shared" si="776"/>
        <v>1</v>
      </c>
      <c r="B274">
        <f t="shared" si="777"/>
        <v>1900</v>
      </c>
      <c r="C274" s="71"/>
      <c r="D274" s="78"/>
      <c r="E274" s="132"/>
      <c r="F274" s="79"/>
      <c r="G274" s="155"/>
      <c r="H274" s="169"/>
      <c r="I274" s="132"/>
      <c r="J274" s="79"/>
      <c r="K274" s="155"/>
      <c r="L274" s="169"/>
      <c r="M274" s="132"/>
      <c r="N274" s="79"/>
      <c r="O274" s="155"/>
      <c r="P274" s="169"/>
      <c r="Q274" s="132"/>
      <c r="R274" s="79"/>
      <c r="S274" s="155"/>
      <c r="T274" s="169"/>
      <c r="U274" s="132"/>
      <c r="V274" s="79"/>
      <c r="W274" s="155"/>
      <c r="X274" s="169"/>
      <c r="Y274" s="132"/>
      <c r="Z274" s="79"/>
      <c r="AA274" s="155"/>
      <c r="AB274" s="169"/>
      <c r="AC274" s="132"/>
      <c r="AD274" s="79"/>
      <c r="AE274" s="155"/>
      <c r="AF274" s="169"/>
      <c r="AG274" s="132"/>
      <c r="AH274" s="79"/>
      <c r="AI274" s="155"/>
      <c r="AJ274" s="169"/>
      <c r="AK274" s="132"/>
      <c r="AL274" s="79"/>
      <c r="AM274" s="155"/>
      <c r="AN274" s="169"/>
      <c r="AO274" s="132"/>
      <c r="AP274" s="79"/>
      <c r="AQ274" s="155"/>
      <c r="AR274" s="169"/>
      <c r="AS274" s="132"/>
      <c r="AT274" s="79"/>
      <c r="AU274" s="155"/>
      <c r="AV274" s="169"/>
      <c r="AW274" s="132"/>
      <c r="AX274" s="79"/>
      <c r="AY274" s="155"/>
      <c r="AZ274" s="169"/>
      <c r="BA274" s="132"/>
      <c r="BB274" s="79"/>
      <c r="BC274" s="155"/>
      <c r="BD274" s="169"/>
      <c r="BE274" s="132"/>
      <c r="BF274" s="79"/>
      <c r="BG274" s="155"/>
      <c r="BH274" s="169"/>
      <c r="BI274" s="132"/>
      <c r="BJ274" s="79"/>
      <c r="BK274" s="155"/>
      <c r="BL274" s="169"/>
      <c r="BM274" s="132"/>
      <c r="BN274" s="79"/>
      <c r="BO274" s="155"/>
      <c r="BP274" s="78"/>
      <c r="BQ274" s="132"/>
      <c r="BR274" s="79"/>
      <c r="BS274" s="155"/>
      <c r="BT274" s="78"/>
      <c r="BU274" s="132"/>
      <c r="BV274" s="79"/>
      <c r="BW274" s="155"/>
      <c r="BX274" s="78"/>
      <c r="BY274" s="132"/>
      <c r="BZ274" s="79"/>
      <c r="CA274" s="155"/>
      <c r="CB274" s="78"/>
      <c r="CC274" s="132"/>
      <c r="CD274" s="79"/>
      <c r="CE274" s="155"/>
      <c r="CF274" s="78"/>
      <c r="CG274" s="132"/>
      <c r="CH274" s="79"/>
      <c r="CI274" s="155"/>
      <c r="CJ274" s="78"/>
      <c r="CK274" s="132"/>
      <c r="CL274" s="79"/>
      <c r="CM274" s="155"/>
      <c r="CN274" s="78"/>
      <c r="CO274" s="132"/>
      <c r="CP274" s="79"/>
      <c r="CQ274" s="155"/>
      <c r="CR274" s="78"/>
      <c r="CS274" s="132"/>
      <c r="CT274" s="79"/>
      <c r="CU274" s="155"/>
      <c r="CV274" s="169"/>
      <c r="CW274" s="132"/>
      <c r="CX274" s="79"/>
      <c r="CY274" s="155"/>
      <c r="CZ274" s="169"/>
      <c r="DA274" s="132"/>
      <c r="DB274" s="79"/>
      <c r="DC274" s="155"/>
      <c r="DD274" s="78"/>
      <c r="DE274" s="132"/>
      <c r="DF274" s="79"/>
      <c r="DG274" s="155"/>
      <c r="DH274" s="78"/>
      <c r="DI274" s="132"/>
      <c r="DJ274" s="79"/>
      <c r="DK274" s="155"/>
      <c r="DL274" s="169"/>
      <c r="DM274" s="132"/>
      <c r="DN274" s="79"/>
      <c r="DO274" s="155"/>
      <c r="DP274" s="78"/>
      <c r="DQ274" s="132"/>
      <c r="DR274" s="79"/>
      <c r="DS274" s="155"/>
      <c r="DT274" s="78"/>
      <c r="DU274" s="132"/>
      <c r="DV274" s="79"/>
      <c r="DW274" s="155"/>
      <c r="DX274" s="78"/>
      <c r="DY274" s="132"/>
      <c r="DZ274" s="79"/>
      <c r="EA274" s="155"/>
      <c r="EB274" s="78"/>
      <c r="EC274" s="132"/>
      <c r="ED274" s="79"/>
      <c r="EE274" s="155"/>
      <c r="EF274" s="169"/>
      <c r="EG274" s="132"/>
      <c r="EH274" s="79"/>
      <c r="EI274" s="155"/>
      <c r="EJ274" s="78"/>
      <c r="EK274" s="132"/>
      <c r="EL274" s="79"/>
      <c r="EM274" s="155"/>
      <c r="EN274" s="78"/>
      <c r="EO274" s="132"/>
      <c r="EP274" s="79"/>
      <c r="EQ274" s="155"/>
      <c r="ER274" s="78"/>
      <c r="ES274" s="132"/>
      <c r="ET274" s="79"/>
      <c r="EU274" s="155"/>
      <c r="EV274" s="78"/>
      <c r="EW274" s="132"/>
      <c r="EX274" s="79"/>
      <c r="EY274" s="155"/>
      <c r="EZ274" s="78"/>
      <c r="FA274" s="132"/>
      <c r="FB274" s="79"/>
      <c r="FC274" s="155"/>
      <c r="FD274" s="78"/>
      <c r="FE274" s="132"/>
      <c r="FF274" s="79"/>
      <c r="FG274" s="155"/>
      <c r="FH274" s="78"/>
      <c r="FI274" s="132"/>
      <c r="FJ274" s="79"/>
      <c r="FK274" s="155"/>
      <c r="FL274" s="169"/>
      <c r="FM274" s="132"/>
      <c r="FN274" s="79"/>
      <c r="FO274" s="155"/>
      <c r="FP274" s="78"/>
      <c r="FQ274" s="132"/>
      <c r="FR274" s="79"/>
      <c r="FS274" s="155"/>
      <c r="FT274" s="78"/>
      <c r="FU274" s="132"/>
      <c r="FV274" s="4"/>
      <c r="FW274" s="155"/>
      <c r="FX274" s="78"/>
      <c r="FY274" s="132"/>
      <c r="FZ274" s="79"/>
      <c r="GA274" s="155"/>
      <c r="GB274" s="78"/>
      <c r="GC274" s="132"/>
      <c r="GD274" s="79"/>
      <c r="GE274" s="155"/>
      <c r="GF274" s="169"/>
      <c r="GG274" s="132"/>
      <c r="GH274" s="79"/>
      <c r="GI274" s="155"/>
      <c r="GJ274" s="78"/>
      <c r="GK274" s="132"/>
      <c r="GL274" s="79"/>
      <c r="GM274" s="155"/>
      <c r="GN274" s="78"/>
      <c r="GO274" s="132"/>
      <c r="GP274" s="79"/>
      <c r="GQ274" s="155"/>
    </row>
    <row r="275" spans="1:199" ht="15.75" x14ac:dyDescent="0.25">
      <c r="A275">
        <f t="shared" si="776"/>
        <v>1</v>
      </c>
      <c r="B275">
        <f t="shared" si="777"/>
        <v>1900</v>
      </c>
      <c r="C275" s="71"/>
      <c r="D275" s="78"/>
      <c r="E275" s="132"/>
      <c r="F275" s="79"/>
      <c r="G275" s="155"/>
      <c r="H275" s="169"/>
      <c r="I275" s="132"/>
      <c r="J275" s="79"/>
      <c r="K275" s="155"/>
      <c r="L275" s="169"/>
      <c r="M275" s="132"/>
      <c r="N275" s="79"/>
      <c r="O275" s="155"/>
      <c r="P275" s="169"/>
      <c r="Q275" s="132"/>
      <c r="R275" s="79"/>
      <c r="S275" s="155"/>
      <c r="T275" s="169"/>
      <c r="U275" s="132"/>
      <c r="V275" s="79"/>
      <c r="W275" s="155"/>
      <c r="X275" s="169"/>
      <c r="Y275" s="132"/>
      <c r="Z275" s="79"/>
      <c r="AA275" s="155"/>
      <c r="AB275" s="169"/>
      <c r="AC275" s="132"/>
      <c r="AD275" s="79"/>
      <c r="AE275" s="155"/>
      <c r="AF275" s="169"/>
      <c r="AG275" s="132"/>
      <c r="AH275" s="79"/>
      <c r="AI275" s="155"/>
      <c r="AJ275" s="169"/>
      <c r="AK275" s="132"/>
      <c r="AL275" s="79"/>
      <c r="AM275" s="155"/>
      <c r="AN275" s="169"/>
      <c r="AO275" s="132"/>
      <c r="AP275" s="79"/>
      <c r="AQ275" s="155"/>
      <c r="AR275" s="169"/>
      <c r="AS275" s="132"/>
      <c r="AT275" s="79"/>
      <c r="AU275" s="155"/>
      <c r="AV275" s="169"/>
      <c r="AW275" s="132"/>
      <c r="AX275" s="79"/>
      <c r="AY275" s="155"/>
      <c r="AZ275" s="169"/>
      <c r="BA275" s="132"/>
      <c r="BB275" s="79"/>
      <c r="BC275" s="155"/>
      <c r="BD275" s="169"/>
      <c r="BE275" s="132"/>
      <c r="BF275" s="79"/>
      <c r="BG275" s="155"/>
      <c r="BH275" s="169"/>
      <c r="BI275" s="132"/>
      <c r="BJ275" s="79"/>
      <c r="BK275" s="155"/>
      <c r="BL275" s="169"/>
      <c r="BM275" s="132"/>
      <c r="BN275" s="79"/>
      <c r="BO275" s="155"/>
      <c r="BP275" s="78"/>
      <c r="BQ275" s="132"/>
      <c r="BR275" s="79"/>
      <c r="BS275" s="155"/>
      <c r="BT275" s="78"/>
      <c r="BU275" s="132"/>
      <c r="BV275" s="79"/>
      <c r="BW275" s="155"/>
      <c r="BX275" s="78"/>
      <c r="BY275" s="132"/>
      <c r="BZ275" s="79"/>
      <c r="CA275" s="155"/>
      <c r="CB275" s="78"/>
      <c r="CC275" s="132"/>
      <c r="CD275" s="79"/>
      <c r="CE275" s="155"/>
      <c r="CF275" s="78"/>
      <c r="CG275" s="132"/>
      <c r="CH275" s="79"/>
      <c r="CI275" s="155"/>
      <c r="CJ275" s="78"/>
      <c r="CK275" s="132"/>
      <c r="CL275" s="79"/>
      <c r="CM275" s="155"/>
      <c r="CN275" s="78"/>
      <c r="CO275" s="132"/>
      <c r="CP275" s="79"/>
      <c r="CQ275" s="155"/>
      <c r="CR275" s="78"/>
      <c r="CS275" s="132"/>
      <c r="CT275" s="79"/>
      <c r="CU275" s="155"/>
      <c r="CV275" s="169"/>
      <c r="CW275" s="132"/>
      <c r="CX275" s="79"/>
      <c r="CY275" s="155"/>
      <c r="CZ275" s="169"/>
      <c r="DA275" s="132"/>
      <c r="DB275" s="79"/>
      <c r="DC275" s="155"/>
      <c r="DD275" s="78"/>
      <c r="DE275" s="132"/>
      <c r="DF275" s="79"/>
      <c r="DG275" s="155"/>
      <c r="DH275" s="78"/>
      <c r="DI275" s="132"/>
      <c r="DJ275" s="79"/>
      <c r="DK275" s="155"/>
      <c r="DL275" s="169"/>
      <c r="DM275" s="132"/>
      <c r="DN275" s="79"/>
      <c r="DO275" s="155"/>
      <c r="DP275" s="78"/>
      <c r="DQ275" s="132"/>
      <c r="DR275" s="79"/>
      <c r="DS275" s="155"/>
      <c r="DT275" s="78"/>
      <c r="DU275" s="132"/>
      <c r="DV275" s="79"/>
      <c r="DW275" s="155"/>
      <c r="DX275" s="78"/>
      <c r="DY275" s="132"/>
      <c r="DZ275" s="79"/>
      <c r="EA275" s="155"/>
      <c r="EB275" s="78"/>
      <c r="EC275" s="132"/>
      <c r="ED275" s="79"/>
      <c r="EE275" s="155"/>
      <c r="EF275" s="169"/>
      <c r="EG275" s="132"/>
      <c r="EH275" s="79"/>
      <c r="EI275" s="155"/>
      <c r="EJ275" s="78"/>
      <c r="EK275" s="132"/>
      <c r="EL275" s="79"/>
      <c r="EM275" s="155"/>
      <c r="EN275" s="78"/>
      <c r="EO275" s="132"/>
      <c r="EP275" s="79"/>
      <c r="EQ275" s="155"/>
      <c r="ER275" s="78"/>
      <c r="ES275" s="132"/>
      <c r="ET275" s="79"/>
      <c r="EU275" s="155"/>
      <c r="EV275" s="78"/>
      <c r="EW275" s="132"/>
      <c r="EX275" s="79"/>
      <c r="EY275" s="155"/>
      <c r="EZ275" s="78"/>
      <c r="FA275" s="132"/>
      <c r="FB275" s="79"/>
      <c r="FC275" s="155"/>
      <c r="FD275" s="78"/>
      <c r="FE275" s="132"/>
      <c r="FF275" s="79"/>
      <c r="FG275" s="155"/>
      <c r="FH275" s="78"/>
      <c r="FI275" s="132"/>
      <c r="FJ275" s="79"/>
      <c r="FK275" s="155"/>
      <c r="FL275" s="169"/>
      <c r="FM275" s="132"/>
      <c r="FN275" s="79"/>
      <c r="FO275" s="155"/>
      <c r="FP275" s="78"/>
      <c r="FQ275" s="132"/>
      <c r="FR275" s="79"/>
      <c r="FS275" s="155"/>
      <c r="FT275" s="78"/>
      <c r="FU275" s="132"/>
      <c r="FV275" s="4"/>
      <c r="FW275" s="155"/>
      <c r="FX275" s="78"/>
      <c r="FY275" s="132"/>
      <c r="FZ275" s="79"/>
      <c r="GA275" s="155"/>
      <c r="GB275" s="78"/>
      <c r="GC275" s="132"/>
      <c r="GD275" s="79"/>
      <c r="GE275" s="155"/>
      <c r="GF275" s="169"/>
      <c r="GG275" s="132"/>
      <c r="GH275" s="79"/>
      <c r="GI275" s="155"/>
      <c r="GJ275" s="78"/>
      <c r="GK275" s="132"/>
      <c r="GL275" s="79"/>
      <c r="GM275" s="155"/>
      <c r="GN275" s="78"/>
      <c r="GO275" s="132"/>
      <c r="GP275" s="79"/>
      <c r="GQ275" s="155"/>
    </row>
    <row r="276" spans="1:199" ht="15.75" x14ac:dyDescent="0.25">
      <c r="A276">
        <f t="shared" si="776"/>
        <v>1</v>
      </c>
      <c r="B276">
        <f t="shared" si="777"/>
        <v>1900</v>
      </c>
      <c r="C276" s="71"/>
      <c r="D276" s="78"/>
      <c r="E276" s="132"/>
      <c r="F276" s="79"/>
      <c r="G276" s="155"/>
      <c r="H276" s="169"/>
      <c r="I276" s="132"/>
      <c r="J276" s="79"/>
      <c r="K276" s="155"/>
      <c r="L276" s="169"/>
      <c r="M276" s="132"/>
      <c r="N276" s="79"/>
      <c r="O276" s="155"/>
      <c r="P276" s="169"/>
      <c r="Q276" s="132"/>
      <c r="R276" s="79"/>
      <c r="S276" s="155"/>
      <c r="T276" s="169"/>
      <c r="U276" s="132"/>
      <c r="V276" s="79"/>
      <c r="W276" s="155"/>
      <c r="X276" s="169"/>
      <c r="Y276" s="132"/>
      <c r="Z276" s="79"/>
      <c r="AA276" s="155"/>
      <c r="AB276" s="169"/>
      <c r="AC276" s="132"/>
      <c r="AD276" s="79"/>
      <c r="AE276" s="155"/>
      <c r="AF276" s="169"/>
      <c r="AG276" s="132"/>
      <c r="AH276" s="79"/>
      <c r="AI276" s="155"/>
      <c r="AJ276" s="169"/>
      <c r="AK276" s="132"/>
      <c r="AL276" s="79"/>
      <c r="AM276" s="155"/>
      <c r="AN276" s="169"/>
      <c r="AO276" s="132"/>
      <c r="AP276" s="79"/>
      <c r="AQ276" s="155"/>
      <c r="AR276" s="169"/>
      <c r="AS276" s="132"/>
      <c r="AT276" s="79"/>
      <c r="AU276" s="155"/>
      <c r="AV276" s="169"/>
      <c r="AW276" s="132"/>
      <c r="AX276" s="79"/>
      <c r="AY276" s="155"/>
      <c r="AZ276" s="169"/>
      <c r="BA276" s="132"/>
      <c r="BB276" s="79"/>
      <c r="BC276" s="155"/>
      <c r="BD276" s="169"/>
      <c r="BE276" s="132"/>
      <c r="BF276" s="79"/>
      <c r="BG276" s="155"/>
      <c r="BH276" s="169"/>
      <c r="BI276" s="132"/>
      <c r="BJ276" s="79"/>
      <c r="BK276" s="155"/>
      <c r="BL276" s="169"/>
      <c r="BM276" s="132"/>
      <c r="BN276" s="79"/>
      <c r="BO276" s="155"/>
      <c r="BP276" s="78"/>
      <c r="BQ276" s="132"/>
      <c r="BR276" s="79"/>
      <c r="BS276" s="155"/>
      <c r="BT276" s="78"/>
      <c r="BU276" s="132"/>
      <c r="BV276" s="79"/>
      <c r="BW276" s="155"/>
      <c r="BX276" s="78"/>
      <c r="BY276" s="132"/>
      <c r="BZ276" s="79"/>
      <c r="CA276" s="155"/>
      <c r="CB276" s="78"/>
      <c r="CC276" s="132"/>
      <c r="CD276" s="79"/>
      <c r="CE276" s="155"/>
      <c r="CF276" s="78"/>
      <c r="CG276" s="132"/>
      <c r="CH276" s="79"/>
      <c r="CI276" s="155"/>
      <c r="CJ276" s="78"/>
      <c r="CK276" s="132"/>
      <c r="CL276" s="79"/>
      <c r="CM276" s="155"/>
      <c r="CN276" s="78"/>
      <c r="CO276" s="132"/>
      <c r="CP276" s="79"/>
      <c r="CQ276" s="155"/>
      <c r="CR276" s="78"/>
      <c r="CS276" s="132"/>
      <c r="CT276" s="79"/>
      <c r="CU276" s="155"/>
      <c r="CV276" s="169"/>
      <c r="CW276" s="132"/>
      <c r="CX276" s="79"/>
      <c r="CY276" s="155"/>
      <c r="CZ276" s="169"/>
      <c r="DA276" s="132"/>
      <c r="DB276" s="79"/>
      <c r="DC276" s="155"/>
      <c r="DD276" s="78"/>
      <c r="DE276" s="132"/>
      <c r="DF276" s="79"/>
      <c r="DG276" s="155"/>
      <c r="DH276" s="78"/>
      <c r="DI276" s="132"/>
      <c r="DJ276" s="79"/>
      <c r="DK276" s="155"/>
      <c r="DL276" s="169"/>
      <c r="DM276" s="132"/>
      <c r="DN276" s="79"/>
      <c r="DO276" s="155"/>
      <c r="DP276" s="78"/>
      <c r="DQ276" s="132"/>
      <c r="DR276" s="79"/>
      <c r="DS276" s="155"/>
      <c r="DT276" s="78"/>
      <c r="DU276" s="132"/>
      <c r="DV276" s="79"/>
      <c r="DW276" s="155"/>
      <c r="DX276" s="78"/>
      <c r="DY276" s="132"/>
      <c r="DZ276" s="79"/>
      <c r="EA276" s="155"/>
      <c r="EB276" s="78"/>
      <c r="EC276" s="132"/>
      <c r="ED276" s="79"/>
      <c r="EE276" s="155"/>
      <c r="EF276" s="169"/>
      <c r="EG276" s="132"/>
      <c r="EH276" s="79"/>
      <c r="EI276" s="155"/>
      <c r="EJ276" s="78"/>
      <c r="EK276" s="132"/>
      <c r="EL276" s="79"/>
      <c r="EM276" s="155"/>
      <c r="EN276" s="78"/>
      <c r="EO276" s="132"/>
      <c r="EP276" s="79"/>
      <c r="EQ276" s="155"/>
      <c r="ER276" s="78"/>
      <c r="ES276" s="132"/>
      <c r="ET276" s="79"/>
      <c r="EU276" s="155"/>
      <c r="EV276" s="78"/>
      <c r="EW276" s="132"/>
      <c r="EX276" s="79"/>
      <c r="EY276" s="155"/>
      <c r="EZ276" s="78"/>
      <c r="FA276" s="132"/>
      <c r="FB276" s="79"/>
      <c r="FC276" s="155"/>
      <c r="FD276" s="78"/>
      <c r="FE276" s="132"/>
      <c r="FF276" s="79"/>
      <c r="FG276" s="155"/>
      <c r="FH276" s="78"/>
      <c r="FI276" s="132"/>
      <c r="FJ276" s="79"/>
      <c r="FK276" s="155"/>
      <c r="FL276" s="169"/>
      <c r="FM276" s="132"/>
      <c r="FN276" s="79"/>
      <c r="FO276" s="155"/>
      <c r="FP276" s="78"/>
      <c r="FQ276" s="132"/>
      <c r="FR276" s="79"/>
      <c r="FS276" s="155"/>
      <c r="FT276" s="78"/>
      <c r="FU276" s="132"/>
      <c r="FV276" s="4"/>
      <c r="FW276" s="155"/>
      <c r="FX276" s="78"/>
      <c r="FY276" s="132"/>
      <c r="FZ276" s="79"/>
      <c r="GA276" s="155"/>
      <c r="GB276" s="78"/>
      <c r="GC276" s="132"/>
      <c r="GD276" s="79"/>
      <c r="GE276" s="155"/>
      <c r="GF276" s="169"/>
      <c r="GG276" s="132"/>
      <c r="GH276" s="79"/>
      <c r="GI276" s="155"/>
      <c r="GJ276" s="78"/>
      <c r="GK276" s="132"/>
      <c r="GL276" s="79"/>
      <c r="GM276" s="155"/>
      <c r="GN276" s="78"/>
      <c r="GO276" s="132"/>
      <c r="GP276" s="79"/>
      <c r="GQ276" s="155"/>
    </row>
    <row r="277" spans="1:199" ht="15.75" x14ac:dyDescent="0.25">
      <c r="A277">
        <f t="shared" si="776"/>
        <v>1</v>
      </c>
      <c r="B277">
        <f t="shared" si="777"/>
        <v>1900</v>
      </c>
      <c r="C277" s="71"/>
      <c r="D277" s="78"/>
      <c r="E277" s="132"/>
      <c r="F277" s="79"/>
      <c r="G277" s="155"/>
      <c r="H277" s="169"/>
      <c r="I277" s="132"/>
      <c r="J277" s="79"/>
      <c r="K277" s="155"/>
      <c r="L277" s="169"/>
      <c r="M277" s="132"/>
      <c r="N277" s="79"/>
      <c r="O277" s="155"/>
      <c r="P277" s="169"/>
      <c r="Q277" s="132"/>
      <c r="R277" s="79"/>
      <c r="S277" s="155"/>
      <c r="T277" s="169"/>
      <c r="U277" s="132"/>
      <c r="V277" s="79"/>
      <c r="W277" s="155"/>
      <c r="X277" s="169"/>
      <c r="Y277" s="132"/>
      <c r="Z277" s="79"/>
      <c r="AA277" s="155"/>
      <c r="AB277" s="169"/>
      <c r="AC277" s="132"/>
      <c r="AD277" s="79"/>
      <c r="AE277" s="155"/>
      <c r="AF277" s="169"/>
      <c r="AG277" s="132"/>
      <c r="AH277" s="79"/>
      <c r="AI277" s="155"/>
      <c r="AJ277" s="169"/>
      <c r="AK277" s="132"/>
      <c r="AL277" s="79"/>
      <c r="AM277" s="155"/>
      <c r="AN277" s="169"/>
      <c r="AO277" s="132"/>
      <c r="AP277" s="79"/>
      <c r="AQ277" s="155"/>
      <c r="AR277" s="169"/>
      <c r="AS277" s="132"/>
      <c r="AT277" s="79"/>
      <c r="AU277" s="155"/>
      <c r="AV277" s="169"/>
      <c r="AW277" s="132"/>
      <c r="AX277" s="79"/>
      <c r="AY277" s="155"/>
      <c r="AZ277" s="169"/>
      <c r="BA277" s="132"/>
      <c r="BB277" s="79"/>
      <c r="BC277" s="155"/>
      <c r="BD277" s="169"/>
      <c r="BE277" s="132"/>
      <c r="BF277" s="79"/>
      <c r="BG277" s="155"/>
      <c r="BH277" s="169"/>
      <c r="BI277" s="132"/>
      <c r="BJ277" s="79"/>
      <c r="BK277" s="155"/>
      <c r="BL277" s="169"/>
      <c r="BM277" s="132"/>
      <c r="BN277" s="79"/>
      <c r="BO277" s="155"/>
      <c r="BP277" s="78"/>
      <c r="BQ277" s="132"/>
      <c r="BR277" s="79"/>
      <c r="BS277" s="155"/>
      <c r="BT277" s="78"/>
      <c r="BU277" s="132"/>
      <c r="BV277" s="79"/>
      <c r="BW277" s="155"/>
      <c r="BX277" s="78"/>
      <c r="BY277" s="132"/>
      <c r="BZ277" s="79"/>
      <c r="CA277" s="155"/>
      <c r="CB277" s="78"/>
      <c r="CC277" s="132"/>
      <c r="CD277" s="79"/>
      <c r="CE277" s="155"/>
      <c r="CF277" s="78"/>
      <c r="CG277" s="132"/>
      <c r="CH277" s="79"/>
      <c r="CI277" s="155"/>
      <c r="CJ277" s="78"/>
      <c r="CK277" s="132"/>
      <c r="CL277" s="79"/>
      <c r="CM277" s="155"/>
      <c r="CN277" s="78"/>
      <c r="CO277" s="132"/>
      <c r="CP277" s="79"/>
      <c r="CQ277" s="155"/>
      <c r="CR277" s="78"/>
      <c r="CS277" s="132"/>
      <c r="CT277" s="79"/>
      <c r="CU277" s="155"/>
      <c r="CV277" s="169"/>
      <c r="CW277" s="132"/>
      <c r="CX277" s="79"/>
      <c r="CY277" s="155"/>
      <c r="CZ277" s="169"/>
      <c r="DA277" s="132"/>
      <c r="DB277" s="79"/>
      <c r="DC277" s="155"/>
      <c r="DD277" s="78"/>
      <c r="DE277" s="132"/>
      <c r="DF277" s="79"/>
      <c r="DG277" s="155"/>
      <c r="DH277" s="78"/>
      <c r="DI277" s="132"/>
      <c r="DJ277" s="79"/>
      <c r="DK277" s="155"/>
      <c r="DL277" s="169"/>
      <c r="DM277" s="132"/>
      <c r="DN277" s="79"/>
      <c r="DO277" s="155"/>
      <c r="DP277" s="78"/>
      <c r="DQ277" s="132"/>
      <c r="DR277" s="79"/>
      <c r="DS277" s="155"/>
      <c r="DT277" s="78"/>
      <c r="DU277" s="132"/>
      <c r="DV277" s="79"/>
      <c r="DW277" s="155"/>
      <c r="DX277" s="78"/>
      <c r="DY277" s="132"/>
      <c r="DZ277" s="79"/>
      <c r="EA277" s="155"/>
      <c r="EB277" s="78"/>
      <c r="EC277" s="132"/>
      <c r="ED277" s="79"/>
      <c r="EE277" s="155"/>
      <c r="EF277" s="169"/>
      <c r="EG277" s="132"/>
      <c r="EH277" s="79"/>
      <c r="EI277" s="155"/>
      <c r="EJ277" s="78"/>
      <c r="EK277" s="132"/>
      <c r="EL277" s="79"/>
      <c r="EM277" s="155"/>
      <c r="EN277" s="78"/>
      <c r="EO277" s="132"/>
      <c r="EP277" s="79"/>
      <c r="EQ277" s="155"/>
      <c r="ER277" s="78"/>
      <c r="ES277" s="132"/>
      <c r="ET277" s="79"/>
      <c r="EU277" s="155"/>
      <c r="EV277" s="78"/>
      <c r="EW277" s="132"/>
      <c r="EX277" s="79"/>
      <c r="EY277" s="155"/>
      <c r="EZ277" s="78"/>
      <c r="FA277" s="132"/>
      <c r="FB277" s="79"/>
      <c r="FC277" s="155"/>
      <c r="FD277" s="78"/>
      <c r="FE277" s="132"/>
      <c r="FF277" s="79"/>
      <c r="FG277" s="155"/>
      <c r="FH277" s="78"/>
      <c r="FI277" s="132"/>
      <c r="FJ277" s="79"/>
      <c r="FK277" s="155"/>
      <c r="FL277" s="169"/>
      <c r="FM277" s="132"/>
      <c r="FN277" s="79"/>
      <c r="FO277" s="155"/>
      <c r="FP277" s="78"/>
      <c r="FQ277" s="132"/>
      <c r="FR277" s="79"/>
      <c r="FS277" s="155"/>
      <c r="FT277" s="78"/>
      <c r="FU277" s="132"/>
      <c r="FV277" s="4"/>
      <c r="FW277" s="155"/>
      <c r="FX277" s="78"/>
      <c r="FY277" s="132"/>
      <c r="FZ277" s="79"/>
      <c r="GA277" s="155"/>
      <c r="GB277" s="78"/>
      <c r="GC277" s="132"/>
      <c r="GD277" s="79"/>
      <c r="GE277" s="155"/>
      <c r="GF277" s="169"/>
      <c r="GG277" s="132"/>
      <c r="GH277" s="79"/>
      <c r="GI277" s="155"/>
      <c r="GJ277" s="78"/>
      <c r="GK277" s="132"/>
      <c r="GL277" s="79"/>
      <c r="GM277" s="155"/>
      <c r="GN277" s="78"/>
      <c r="GO277" s="132"/>
      <c r="GP277" s="79"/>
      <c r="GQ277" s="155"/>
    </row>
    <row r="278" spans="1:199" ht="15.75" x14ac:dyDescent="0.25">
      <c r="A278">
        <f t="shared" si="776"/>
        <v>1</v>
      </c>
      <c r="B278">
        <f t="shared" si="777"/>
        <v>1900</v>
      </c>
      <c r="C278" s="71"/>
      <c r="D278" s="78"/>
      <c r="E278" s="132"/>
      <c r="F278" s="79"/>
      <c r="G278" s="155"/>
      <c r="H278" s="169"/>
      <c r="I278" s="132"/>
      <c r="J278" s="79"/>
      <c r="K278" s="155"/>
      <c r="L278" s="169"/>
      <c r="M278" s="132"/>
      <c r="N278" s="79"/>
      <c r="O278" s="155"/>
      <c r="P278" s="169"/>
      <c r="Q278" s="132"/>
      <c r="R278" s="79"/>
      <c r="S278" s="155"/>
      <c r="T278" s="169"/>
      <c r="U278" s="132"/>
      <c r="V278" s="79"/>
      <c r="W278" s="155"/>
      <c r="X278" s="169"/>
      <c r="Y278" s="132"/>
      <c r="Z278" s="79"/>
      <c r="AA278" s="155"/>
      <c r="AB278" s="169"/>
      <c r="AC278" s="132"/>
      <c r="AD278" s="79"/>
      <c r="AE278" s="155"/>
      <c r="AF278" s="169"/>
      <c r="AG278" s="132"/>
      <c r="AH278" s="79"/>
      <c r="AI278" s="155"/>
      <c r="AJ278" s="169"/>
      <c r="AK278" s="132"/>
      <c r="AL278" s="79"/>
      <c r="AM278" s="155"/>
      <c r="AN278" s="169"/>
      <c r="AO278" s="132"/>
      <c r="AP278" s="79"/>
      <c r="AQ278" s="155"/>
      <c r="AR278" s="169"/>
      <c r="AS278" s="132"/>
      <c r="AT278" s="79"/>
      <c r="AU278" s="155"/>
      <c r="AV278" s="169"/>
      <c r="AW278" s="132"/>
      <c r="AX278" s="79"/>
      <c r="AY278" s="155"/>
      <c r="AZ278" s="169"/>
      <c r="BA278" s="132"/>
      <c r="BB278" s="79"/>
      <c r="BC278" s="155"/>
      <c r="BD278" s="169"/>
      <c r="BE278" s="132"/>
      <c r="BF278" s="79"/>
      <c r="BG278" s="155"/>
      <c r="BH278" s="169"/>
      <c r="BI278" s="132"/>
      <c r="BJ278" s="79"/>
      <c r="BK278" s="155"/>
      <c r="BL278" s="169"/>
      <c r="BM278" s="132"/>
      <c r="BN278" s="79"/>
      <c r="BO278" s="155"/>
      <c r="BP278" s="78"/>
      <c r="BQ278" s="132"/>
      <c r="BR278" s="79"/>
      <c r="BS278" s="155"/>
      <c r="BT278" s="78"/>
      <c r="BU278" s="132"/>
      <c r="BV278" s="79"/>
      <c r="BW278" s="155"/>
      <c r="BX278" s="78"/>
      <c r="BY278" s="132"/>
      <c r="BZ278" s="79"/>
      <c r="CA278" s="155"/>
      <c r="CB278" s="78"/>
      <c r="CC278" s="132"/>
      <c r="CD278" s="79"/>
      <c r="CE278" s="155"/>
      <c r="CF278" s="78"/>
      <c r="CG278" s="132"/>
      <c r="CH278" s="79"/>
      <c r="CI278" s="155"/>
      <c r="CJ278" s="78"/>
      <c r="CK278" s="132"/>
      <c r="CL278" s="79"/>
      <c r="CM278" s="155"/>
      <c r="CN278" s="78"/>
      <c r="CO278" s="132"/>
      <c r="CP278" s="79"/>
      <c r="CQ278" s="155"/>
      <c r="CR278" s="78"/>
      <c r="CS278" s="132"/>
      <c r="CT278" s="79"/>
      <c r="CU278" s="155"/>
      <c r="CV278" s="169"/>
      <c r="CW278" s="132"/>
      <c r="CX278" s="79"/>
      <c r="CY278" s="155"/>
      <c r="CZ278" s="169"/>
      <c r="DA278" s="132"/>
      <c r="DB278" s="79"/>
      <c r="DC278" s="155"/>
      <c r="DD278" s="78"/>
      <c r="DE278" s="132"/>
      <c r="DF278" s="79"/>
      <c r="DG278" s="155"/>
      <c r="DH278" s="78"/>
      <c r="DI278" s="132"/>
      <c r="DJ278" s="79"/>
      <c r="DK278" s="155"/>
      <c r="DL278" s="169"/>
      <c r="DM278" s="132"/>
      <c r="DN278" s="79"/>
      <c r="DO278" s="155"/>
      <c r="DP278" s="78"/>
      <c r="DQ278" s="132"/>
      <c r="DR278" s="79"/>
      <c r="DS278" s="155"/>
      <c r="DT278" s="78"/>
      <c r="DU278" s="132"/>
      <c r="DV278" s="79"/>
      <c r="DW278" s="155"/>
      <c r="DX278" s="78"/>
      <c r="DY278" s="132"/>
      <c r="DZ278" s="79"/>
      <c r="EA278" s="155"/>
      <c r="EB278" s="78"/>
      <c r="EC278" s="132"/>
      <c r="ED278" s="79"/>
      <c r="EE278" s="155"/>
      <c r="EF278" s="169"/>
      <c r="EG278" s="132"/>
      <c r="EH278" s="79"/>
      <c r="EI278" s="155"/>
      <c r="EJ278" s="78"/>
      <c r="EK278" s="132"/>
      <c r="EL278" s="79"/>
      <c r="EM278" s="155"/>
      <c r="EN278" s="78"/>
      <c r="EO278" s="132"/>
      <c r="EP278" s="79"/>
      <c r="EQ278" s="155"/>
      <c r="ER278" s="78"/>
      <c r="ES278" s="132"/>
      <c r="ET278" s="79"/>
      <c r="EU278" s="155"/>
      <c r="EV278" s="78"/>
      <c r="EW278" s="132"/>
      <c r="EX278" s="79"/>
      <c r="EY278" s="155"/>
      <c r="EZ278" s="78"/>
      <c r="FA278" s="132"/>
      <c r="FB278" s="79"/>
      <c r="FC278" s="155"/>
      <c r="FD278" s="78"/>
      <c r="FE278" s="132"/>
      <c r="FF278" s="79"/>
      <c r="FG278" s="155"/>
      <c r="FH278" s="78"/>
      <c r="FI278" s="132"/>
      <c r="FJ278" s="79"/>
      <c r="FK278" s="155"/>
      <c r="FL278" s="169"/>
      <c r="FM278" s="132"/>
      <c r="FN278" s="79"/>
      <c r="FO278" s="155"/>
      <c r="FP278" s="78"/>
      <c r="FQ278" s="132"/>
      <c r="FR278" s="79"/>
      <c r="FS278" s="155"/>
      <c r="FT278" s="78"/>
      <c r="FU278" s="132"/>
      <c r="FV278" s="4"/>
      <c r="FW278" s="155"/>
      <c r="FX278" s="78"/>
      <c r="FY278" s="132"/>
      <c r="FZ278" s="79"/>
      <c r="GA278" s="155"/>
      <c r="GB278" s="78"/>
      <c r="GC278" s="132"/>
      <c r="GD278" s="79"/>
      <c r="GE278" s="155"/>
      <c r="GF278" s="169"/>
      <c r="GG278" s="132"/>
      <c r="GH278" s="79"/>
      <c r="GI278" s="155"/>
      <c r="GJ278" s="78"/>
      <c r="GK278" s="132"/>
      <c r="GL278" s="79"/>
      <c r="GM278" s="155"/>
      <c r="GN278" s="78"/>
      <c r="GO278" s="132"/>
      <c r="GP278" s="79"/>
      <c r="GQ278" s="155"/>
    </row>
    <row r="279" spans="1:199" ht="15.75" x14ac:dyDescent="0.25">
      <c r="A279">
        <f t="shared" si="776"/>
        <v>1</v>
      </c>
      <c r="B279">
        <f t="shared" si="777"/>
        <v>1900</v>
      </c>
      <c r="C279" s="71"/>
      <c r="D279" s="78"/>
      <c r="E279" s="132"/>
      <c r="F279" s="79"/>
      <c r="G279" s="155"/>
      <c r="H279" s="169"/>
      <c r="I279" s="132"/>
      <c r="J279" s="79"/>
      <c r="K279" s="155"/>
      <c r="L279" s="169"/>
      <c r="M279" s="132"/>
      <c r="N279" s="79"/>
      <c r="O279" s="155"/>
      <c r="P279" s="169"/>
      <c r="Q279" s="132"/>
      <c r="R279" s="79"/>
      <c r="S279" s="155"/>
      <c r="T279" s="169"/>
      <c r="U279" s="132"/>
      <c r="V279" s="79"/>
      <c r="W279" s="155"/>
      <c r="X279" s="169"/>
      <c r="Y279" s="132"/>
      <c r="Z279" s="79"/>
      <c r="AA279" s="155"/>
      <c r="AB279" s="169"/>
      <c r="AC279" s="132"/>
      <c r="AD279" s="79"/>
      <c r="AE279" s="155"/>
      <c r="AF279" s="169"/>
      <c r="AG279" s="132"/>
      <c r="AH279" s="79"/>
      <c r="AI279" s="155"/>
      <c r="AJ279" s="169"/>
      <c r="AK279" s="132"/>
      <c r="AL279" s="79"/>
      <c r="AM279" s="155"/>
      <c r="AN279" s="169"/>
      <c r="AO279" s="132"/>
      <c r="AP279" s="79"/>
      <c r="AQ279" s="155"/>
      <c r="AR279" s="169"/>
      <c r="AS279" s="132"/>
      <c r="AT279" s="79"/>
      <c r="AU279" s="155"/>
      <c r="AV279" s="169"/>
      <c r="AW279" s="132"/>
      <c r="AX279" s="79"/>
      <c r="AY279" s="155"/>
      <c r="AZ279" s="169"/>
      <c r="BA279" s="132"/>
      <c r="BB279" s="79"/>
      <c r="BC279" s="155"/>
      <c r="BD279" s="169"/>
      <c r="BE279" s="132"/>
      <c r="BF279" s="79"/>
      <c r="BG279" s="155"/>
      <c r="BH279" s="169"/>
      <c r="BI279" s="132"/>
      <c r="BJ279" s="79"/>
      <c r="BK279" s="155"/>
      <c r="BL279" s="169"/>
      <c r="BM279" s="132"/>
      <c r="BN279" s="79"/>
      <c r="BO279" s="155"/>
      <c r="BP279" s="78"/>
      <c r="BQ279" s="132"/>
      <c r="BR279" s="79"/>
      <c r="BS279" s="155"/>
      <c r="BT279" s="78"/>
      <c r="BU279" s="132"/>
      <c r="BV279" s="79"/>
      <c r="BW279" s="155"/>
      <c r="BX279" s="78"/>
      <c r="BY279" s="132"/>
      <c r="BZ279" s="79"/>
      <c r="CA279" s="155"/>
      <c r="CB279" s="78"/>
      <c r="CC279" s="132"/>
      <c r="CD279" s="79"/>
      <c r="CE279" s="155"/>
      <c r="CF279" s="78"/>
      <c r="CG279" s="132"/>
      <c r="CH279" s="79"/>
      <c r="CI279" s="155"/>
      <c r="CJ279" s="78"/>
      <c r="CK279" s="132"/>
      <c r="CL279" s="79"/>
      <c r="CM279" s="155"/>
      <c r="CN279" s="78"/>
      <c r="CO279" s="132"/>
      <c r="CP279" s="79"/>
      <c r="CQ279" s="155"/>
      <c r="CR279" s="78"/>
      <c r="CS279" s="132"/>
      <c r="CT279" s="79"/>
      <c r="CU279" s="155"/>
      <c r="CV279" s="169"/>
      <c r="CW279" s="132"/>
      <c r="CX279" s="79"/>
      <c r="CY279" s="155"/>
      <c r="CZ279" s="169"/>
      <c r="DA279" s="132"/>
      <c r="DB279" s="79"/>
      <c r="DC279" s="155"/>
      <c r="DD279" s="78"/>
      <c r="DE279" s="132"/>
      <c r="DF279" s="79"/>
      <c r="DG279" s="155"/>
      <c r="DH279" s="78"/>
      <c r="DI279" s="132"/>
      <c r="DJ279" s="79"/>
      <c r="DK279" s="155"/>
      <c r="DL279" s="169"/>
      <c r="DM279" s="132"/>
      <c r="DN279" s="79"/>
      <c r="DO279" s="155"/>
      <c r="DP279" s="78"/>
      <c r="DQ279" s="132"/>
      <c r="DR279" s="79"/>
      <c r="DS279" s="155"/>
      <c r="DT279" s="78"/>
      <c r="DU279" s="132"/>
      <c r="DV279" s="79"/>
      <c r="DW279" s="155"/>
      <c r="DX279" s="78"/>
      <c r="DY279" s="132"/>
      <c r="DZ279" s="79"/>
      <c r="EA279" s="155"/>
      <c r="EB279" s="78"/>
      <c r="EC279" s="132"/>
      <c r="ED279" s="79"/>
      <c r="EE279" s="155"/>
      <c r="EF279" s="169"/>
      <c r="EG279" s="132"/>
      <c r="EH279" s="79"/>
      <c r="EI279" s="155"/>
      <c r="EJ279" s="78"/>
      <c r="EK279" s="132"/>
      <c r="EL279" s="79"/>
      <c r="EM279" s="155"/>
      <c r="EN279" s="78"/>
      <c r="EO279" s="132"/>
      <c r="EP279" s="79"/>
      <c r="EQ279" s="155"/>
      <c r="ER279" s="78"/>
      <c r="ES279" s="132"/>
      <c r="ET279" s="79"/>
      <c r="EU279" s="155"/>
      <c r="EV279" s="78"/>
      <c r="EW279" s="132"/>
      <c r="EX279" s="79"/>
      <c r="EY279" s="155"/>
      <c r="EZ279" s="78"/>
      <c r="FA279" s="132"/>
      <c r="FB279" s="79"/>
      <c r="FC279" s="155"/>
      <c r="FD279" s="78"/>
      <c r="FE279" s="132"/>
      <c r="FF279" s="79"/>
      <c r="FG279" s="155"/>
      <c r="FH279" s="78"/>
      <c r="FI279" s="132"/>
      <c r="FJ279" s="79"/>
      <c r="FK279" s="155"/>
      <c r="FL279" s="169"/>
      <c r="FM279" s="132"/>
      <c r="FN279" s="79"/>
      <c r="FO279" s="155"/>
      <c r="FP279" s="78"/>
      <c r="FQ279" s="132"/>
      <c r="FR279" s="79"/>
      <c r="FS279" s="155"/>
      <c r="FT279" s="78"/>
      <c r="FU279" s="132"/>
      <c r="FV279" s="4"/>
      <c r="FW279" s="155"/>
      <c r="FX279" s="78"/>
      <c r="FY279" s="132"/>
      <c r="FZ279" s="79"/>
      <c r="GA279" s="155"/>
      <c r="GB279" s="78"/>
      <c r="GC279" s="132"/>
      <c r="GD279" s="79"/>
      <c r="GE279" s="155"/>
      <c r="GF279" s="169"/>
      <c r="GG279" s="132"/>
      <c r="GH279" s="79"/>
      <c r="GI279" s="155"/>
      <c r="GJ279" s="78"/>
      <c r="GK279" s="132"/>
      <c r="GL279" s="79"/>
      <c r="GM279" s="155"/>
      <c r="GN279" s="78"/>
      <c r="GO279" s="132"/>
      <c r="GP279" s="79"/>
      <c r="GQ279" s="155"/>
    </row>
    <row r="280" spans="1:199" ht="15.75" x14ac:dyDescent="0.25">
      <c r="A280">
        <f t="shared" si="776"/>
        <v>1</v>
      </c>
      <c r="B280">
        <f t="shared" si="777"/>
        <v>1900</v>
      </c>
      <c r="C280" s="71"/>
      <c r="D280" s="78"/>
      <c r="E280" s="132"/>
      <c r="F280" s="79"/>
      <c r="G280" s="155"/>
      <c r="H280" s="169"/>
      <c r="I280" s="132"/>
      <c r="J280" s="79"/>
      <c r="K280" s="155"/>
      <c r="L280" s="169"/>
      <c r="M280" s="132"/>
      <c r="N280" s="79"/>
      <c r="O280" s="155"/>
      <c r="P280" s="169"/>
      <c r="Q280" s="132"/>
      <c r="R280" s="79"/>
      <c r="S280" s="155"/>
      <c r="T280" s="169"/>
      <c r="U280" s="132"/>
      <c r="V280" s="79"/>
      <c r="W280" s="155"/>
      <c r="X280" s="169"/>
      <c r="Y280" s="132"/>
      <c r="Z280" s="79"/>
      <c r="AA280" s="155"/>
      <c r="AB280" s="169"/>
      <c r="AC280" s="132"/>
      <c r="AD280" s="79"/>
      <c r="AE280" s="155"/>
      <c r="AF280" s="169"/>
      <c r="AG280" s="132"/>
      <c r="AH280" s="79"/>
      <c r="AI280" s="155"/>
      <c r="AJ280" s="169"/>
      <c r="AK280" s="132"/>
      <c r="AL280" s="79"/>
      <c r="AM280" s="155"/>
      <c r="AN280" s="169"/>
      <c r="AO280" s="132"/>
      <c r="AP280" s="79"/>
      <c r="AQ280" s="155"/>
      <c r="AR280" s="169"/>
      <c r="AS280" s="132"/>
      <c r="AT280" s="79"/>
      <c r="AU280" s="155"/>
      <c r="AV280" s="169"/>
      <c r="AW280" s="132"/>
      <c r="AX280" s="79"/>
      <c r="AY280" s="155"/>
      <c r="AZ280" s="169"/>
      <c r="BA280" s="132"/>
      <c r="BB280" s="79"/>
      <c r="BC280" s="155"/>
      <c r="BD280" s="169"/>
      <c r="BE280" s="132"/>
      <c r="BF280" s="79"/>
      <c r="BG280" s="155"/>
      <c r="BH280" s="169"/>
      <c r="BI280" s="132"/>
      <c r="BJ280" s="79"/>
      <c r="BK280" s="155"/>
      <c r="BL280" s="169"/>
      <c r="BM280" s="132"/>
      <c r="BN280" s="79"/>
      <c r="BO280" s="155"/>
      <c r="BP280" s="78"/>
      <c r="BQ280" s="132"/>
      <c r="BR280" s="79"/>
      <c r="BS280" s="155"/>
      <c r="BT280" s="78"/>
      <c r="BU280" s="132"/>
      <c r="BV280" s="79"/>
      <c r="BW280" s="155"/>
      <c r="BX280" s="78"/>
      <c r="BY280" s="132"/>
      <c r="BZ280" s="79"/>
      <c r="CA280" s="155"/>
      <c r="CB280" s="78"/>
      <c r="CC280" s="132"/>
      <c r="CD280" s="79"/>
      <c r="CE280" s="155"/>
      <c r="CF280" s="78"/>
      <c r="CG280" s="132"/>
      <c r="CH280" s="79"/>
      <c r="CI280" s="155"/>
      <c r="CJ280" s="78"/>
      <c r="CK280" s="132"/>
      <c r="CL280" s="79"/>
      <c r="CM280" s="155"/>
      <c r="CN280" s="78"/>
      <c r="CO280" s="132"/>
      <c r="CP280" s="79"/>
      <c r="CQ280" s="155"/>
      <c r="CR280" s="78"/>
      <c r="CS280" s="132"/>
      <c r="CT280" s="79"/>
      <c r="CU280" s="155"/>
      <c r="CV280" s="169"/>
      <c r="CW280" s="132"/>
      <c r="CX280" s="79"/>
      <c r="CY280" s="155"/>
      <c r="CZ280" s="169"/>
      <c r="DA280" s="132"/>
      <c r="DB280" s="79"/>
      <c r="DC280" s="155"/>
      <c r="DD280" s="78"/>
      <c r="DE280" s="132"/>
      <c r="DF280" s="79"/>
      <c r="DG280" s="155"/>
      <c r="DH280" s="78"/>
      <c r="DI280" s="132"/>
      <c r="DJ280" s="79"/>
      <c r="DK280" s="155"/>
      <c r="DL280" s="169"/>
      <c r="DM280" s="132"/>
      <c r="DN280" s="79"/>
      <c r="DO280" s="155"/>
      <c r="DP280" s="78"/>
      <c r="DQ280" s="132"/>
      <c r="DR280" s="79"/>
      <c r="DS280" s="155"/>
      <c r="DT280" s="78"/>
      <c r="DU280" s="132"/>
      <c r="DV280" s="79"/>
      <c r="DW280" s="155"/>
      <c r="DX280" s="78"/>
      <c r="DY280" s="132"/>
      <c r="DZ280" s="79"/>
      <c r="EA280" s="155"/>
      <c r="EB280" s="78"/>
      <c r="EC280" s="132"/>
      <c r="ED280" s="79"/>
      <c r="EE280" s="155"/>
      <c r="EF280" s="169"/>
      <c r="EG280" s="132"/>
      <c r="EH280" s="79"/>
      <c r="EI280" s="155"/>
      <c r="EJ280" s="78"/>
      <c r="EK280" s="132"/>
      <c r="EL280" s="79"/>
      <c r="EM280" s="155"/>
      <c r="EN280" s="78"/>
      <c r="EO280" s="132"/>
      <c r="EP280" s="79"/>
      <c r="EQ280" s="155"/>
      <c r="ER280" s="78"/>
      <c r="ES280" s="132"/>
      <c r="ET280" s="79"/>
      <c r="EU280" s="155"/>
      <c r="EV280" s="78"/>
      <c r="EW280" s="132"/>
      <c r="EX280" s="79"/>
      <c r="EY280" s="155"/>
      <c r="EZ280" s="78"/>
      <c r="FA280" s="132"/>
      <c r="FB280" s="79"/>
      <c r="FC280" s="155"/>
      <c r="FD280" s="78"/>
      <c r="FE280" s="132"/>
      <c r="FF280" s="79"/>
      <c r="FG280" s="155"/>
      <c r="FH280" s="78"/>
      <c r="FI280" s="132"/>
      <c r="FJ280" s="79"/>
      <c r="FK280" s="155"/>
      <c r="FL280" s="169"/>
      <c r="FM280" s="132"/>
      <c r="FN280" s="79"/>
      <c r="FO280" s="155"/>
      <c r="FP280" s="78"/>
      <c r="FQ280" s="132"/>
      <c r="FR280" s="79"/>
      <c r="FS280" s="155"/>
      <c r="FT280" s="78"/>
      <c r="FU280" s="132"/>
      <c r="FV280" s="4"/>
      <c r="FW280" s="155"/>
      <c r="FX280" s="78"/>
      <c r="FY280" s="132"/>
      <c r="FZ280" s="79"/>
      <c r="GA280" s="155"/>
      <c r="GB280" s="78"/>
      <c r="GC280" s="132"/>
      <c r="GD280" s="79"/>
      <c r="GE280" s="155"/>
      <c r="GF280" s="169"/>
      <c r="GG280" s="132"/>
      <c r="GH280" s="79"/>
      <c r="GI280" s="155"/>
      <c r="GJ280" s="78"/>
      <c r="GK280" s="132"/>
      <c r="GL280" s="79"/>
      <c r="GM280" s="155"/>
      <c r="GN280" s="78"/>
      <c r="GO280" s="132"/>
      <c r="GP280" s="79"/>
      <c r="GQ280" s="155"/>
    </row>
    <row r="281" spans="1:199" ht="15.75" x14ac:dyDescent="0.25">
      <c r="A281">
        <f t="shared" si="776"/>
        <v>1</v>
      </c>
      <c r="B281">
        <f t="shared" si="777"/>
        <v>1900</v>
      </c>
      <c r="C281" s="71"/>
      <c r="D281" s="78"/>
      <c r="E281" s="132"/>
      <c r="F281" s="79"/>
      <c r="G281" s="155"/>
      <c r="H281" s="169"/>
      <c r="I281" s="132"/>
      <c r="J281" s="79"/>
      <c r="K281" s="155"/>
      <c r="L281" s="169"/>
      <c r="M281" s="132"/>
      <c r="N281" s="79"/>
      <c r="O281" s="155"/>
      <c r="P281" s="169"/>
      <c r="Q281" s="132"/>
      <c r="R281" s="79"/>
      <c r="S281" s="155"/>
      <c r="T281" s="169"/>
      <c r="U281" s="132"/>
      <c r="V281" s="79"/>
      <c r="W281" s="155"/>
      <c r="X281" s="169"/>
      <c r="Y281" s="132"/>
      <c r="Z281" s="79"/>
      <c r="AA281" s="155"/>
      <c r="AB281" s="169"/>
      <c r="AC281" s="132"/>
      <c r="AD281" s="79"/>
      <c r="AE281" s="155"/>
      <c r="AF281" s="169"/>
      <c r="AG281" s="132"/>
      <c r="AH281" s="79"/>
      <c r="AI281" s="155"/>
      <c r="AJ281" s="169"/>
      <c r="AK281" s="132"/>
      <c r="AL281" s="79"/>
      <c r="AM281" s="155"/>
      <c r="AN281" s="169"/>
      <c r="AO281" s="132"/>
      <c r="AP281" s="79"/>
      <c r="AQ281" s="155"/>
      <c r="AR281" s="169"/>
      <c r="AS281" s="132"/>
      <c r="AT281" s="79"/>
      <c r="AU281" s="155"/>
      <c r="AV281" s="169"/>
      <c r="AW281" s="132"/>
      <c r="AX281" s="79"/>
      <c r="AY281" s="155"/>
      <c r="AZ281" s="169"/>
      <c r="BA281" s="132"/>
      <c r="BB281" s="79"/>
      <c r="BC281" s="155"/>
      <c r="BD281" s="169"/>
      <c r="BE281" s="132"/>
      <c r="BF281" s="79"/>
      <c r="BG281" s="155"/>
      <c r="BH281" s="169"/>
      <c r="BI281" s="132"/>
      <c r="BJ281" s="79"/>
      <c r="BK281" s="155"/>
      <c r="BL281" s="169"/>
      <c r="BM281" s="132"/>
      <c r="BN281" s="79"/>
      <c r="BO281" s="155"/>
      <c r="BP281" s="78"/>
      <c r="BQ281" s="132"/>
      <c r="BR281" s="79"/>
      <c r="BS281" s="155"/>
      <c r="BT281" s="78"/>
      <c r="BU281" s="132"/>
      <c r="BV281" s="79"/>
      <c r="BW281" s="155"/>
      <c r="BX281" s="78"/>
      <c r="BY281" s="132"/>
      <c r="BZ281" s="79"/>
      <c r="CA281" s="155"/>
      <c r="CB281" s="78"/>
      <c r="CC281" s="132"/>
      <c r="CD281" s="79"/>
      <c r="CE281" s="155"/>
      <c r="CF281" s="78"/>
      <c r="CG281" s="132"/>
      <c r="CH281" s="79"/>
      <c r="CI281" s="155"/>
      <c r="CJ281" s="78"/>
      <c r="CK281" s="132"/>
      <c r="CL281" s="79"/>
      <c r="CM281" s="155"/>
      <c r="CN281" s="78"/>
      <c r="CO281" s="132"/>
      <c r="CP281" s="79"/>
      <c r="CQ281" s="155"/>
      <c r="CR281" s="78"/>
      <c r="CS281" s="132"/>
      <c r="CT281" s="79"/>
      <c r="CU281" s="155"/>
      <c r="CV281" s="169"/>
      <c r="CW281" s="132"/>
      <c r="CX281" s="79"/>
      <c r="CY281" s="155"/>
      <c r="CZ281" s="169"/>
      <c r="DA281" s="132"/>
      <c r="DB281" s="79"/>
      <c r="DC281" s="155"/>
      <c r="DD281" s="78"/>
      <c r="DE281" s="132"/>
      <c r="DF281" s="79"/>
      <c r="DG281" s="155"/>
      <c r="DH281" s="78"/>
      <c r="DI281" s="132"/>
      <c r="DJ281" s="79"/>
      <c r="DK281" s="155"/>
      <c r="DL281" s="169"/>
      <c r="DM281" s="132"/>
      <c r="DN281" s="79"/>
      <c r="DO281" s="155"/>
      <c r="DP281" s="78"/>
      <c r="DQ281" s="132"/>
      <c r="DR281" s="79"/>
      <c r="DS281" s="155"/>
      <c r="DT281" s="78"/>
      <c r="DU281" s="132"/>
      <c r="DV281" s="79"/>
      <c r="DW281" s="155"/>
      <c r="DX281" s="78"/>
      <c r="DY281" s="132"/>
      <c r="DZ281" s="79"/>
      <c r="EA281" s="155"/>
      <c r="EB281" s="78"/>
      <c r="EC281" s="132"/>
      <c r="ED281" s="79"/>
      <c r="EE281" s="155"/>
      <c r="EF281" s="169"/>
      <c r="EG281" s="132"/>
      <c r="EH281" s="79"/>
      <c r="EI281" s="155"/>
      <c r="EJ281" s="78"/>
      <c r="EK281" s="132"/>
      <c r="EL281" s="79"/>
      <c r="EM281" s="155"/>
      <c r="EN281" s="78"/>
      <c r="EO281" s="132"/>
      <c r="EP281" s="79"/>
      <c r="EQ281" s="155"/>
      <c r="ER281" s="78"/>
      <c r="ES281" s="132"/>
      <c r="ET281" s="79"/>
      <c r="EU281" s="155"/>
      <c r="EV281" s="78"/>
      <c r="EW281" s="132"/>
      <c r="EX281" s="79"/>
      <c r="EY281" s="155"/>
      <c r="EZ281" s="78"/>
      <c r="FA281" s="132"/>
      <c r="FB281" s="79"/>
      <c r="FC281" s="155"/>
      <c r="FD281" s="78"/>
      <c r="FE281" s="132"/>
      <c r="FF281" s="79"/>
      <c r="FG281" s="155"/>
      <c r="FH281" s="78"/>
      <c r="FI281" s="132"/>
      <c r="FJ281" s="79"/>
      <c r="FK281" s="155"/>
      <c r="FL281" s="169"/>
      <c r="FM281" s="132"/>
      <c r="FN281" s="79"/>
      <c r="FO281" s="155"/>
      <c r="FP281" s="78"/>
      <c r="FQ281" s="132"/>
      <c r="FR281" s="79"/>
      <c r="FS281" s="155"/>
      <c r="FT281" s="78"/>
      <c r="FU281" s="132"/>
      <c r="FV281" s="4"/>
      <c r="FW281" s="155"/>
      <c r="FX281" s="78"/>
      <c r="FY281" s="132"/>
      <c r="FZ281" s="79"/>
      <c r="GA281" s="155"/>
      <c r="GB281" s="78"/>
      <c r="GC281" s="132"/>
      <c r="GD281" s="79"/>
      <c r="GE281" s="155"/>
      <c r="GF281" s="169"/>
      <c r="GG281" s="132"/>
      <c r="GH281" s="79"/>
      <c r="GI281" s="155"/>
      <c r="GJ281" s="78"/>
      <c r="GK281" s="132"/>
      <c r="GL281" s="79"/>
      <c r="GM281" s="155"/>
      <c r="GN281" s="78"/>
      <c r="GO281" s="132"/>
      <c r="GP281" s="79"/>
      <c r="GQ281" s="155"/>
    </row>
    <row r="282" spans="1:199" ht="15.75" x14ac:dyDescent="0.25">
      <c r="A282">
        <f t="shared" si="776"/>
        <v>1</v>
      </c>
      <c r="B282">
        <f t="shared" si="777"/>
        <v>1900</v>
      </c>
      <c r="C282" s="71"/>
      <c r="D282" s="78"/>
      <c r="E282" s="132"/>
      <c r="F282" s="79"/>
      <c r="G282" s="155"/>
      <c r="H282" s="169"/>
      <c r="I282" s="132"/>
      <c r="J282" s="79"/>
      <c r="K282" s="155"/>
      <c r="L282" s="169"/>
      <c r="M282" s="132"/>
      <c r="N282" s="79"/>
      <c r="O282" s="155"/>
      <c r="P282" s="169"/>
      <c r="Q282" s="132"/>
      <c r="R282" s="79"/>
      <c r="S282" s="155"/>
      <c r="T282" s="169"/>
      <c r="U282" s="132"/>
      <c r="V282" s="79"/>
      <c r="W282" s="155"/>
      <c r="X282" s="169"/>
      <c r="Y282" s="132"/>
      <c r="Z282" s="79"/>
      <c r="AA282" s="155"/>
      <c r="AB282" s="169"/>
      <c r="AC282" s="132"/>
      <c r="AD282" s="79"/>
      <c r="AE282" s="155"/>
      <c r="AF282" s="169"/>
      <c r="AG282" s="132"/>
      <c r="AH282" s="79"/>
      <c r="AI282" s="155"/>
      <c r="AJ282" s="169"/>
      <c r="AK282" s="132"/>
      <c r="AL282" s="79"/>
      <c r="AM282" s="155"/>
      <c r="AN282" s="169"/>
      <c r="AO282" s="132"/>
      <c r="AP282" s="79"/>
      <c r="AQ282" s="155"/>
      <c r="AR282" s="169"/>
      <c r="AS282" s="132"/>
      <c r="AT282" s="79"/>
      <c r="AU282" s="155"/>
      <c r="AV282" s="169"/>
      <c r="AW282" s="132"/>
      <c r="AX282" s="79"/>
      <c r="AY282" s="155"/>
      <c r="AZ282" s="169"/>
      <c r="BA282" s="132"/>
      <c r="BB282" s="79"/>
      <c r="BC282" s="155"/>
      <c r="BD282" s="169"/>
      <c r="BE282" s="132"/>
      <c r="BF282" s="79"/>
      <c r="BG282" s="155"/>
      <c r="BH282" s="169"/>
      <c r="BI282" s="132"/>
      <c r="BJ282" s="79"/>
      <c r="BK282" s="155"/>
      <c r="BL282" s="169"/>
      <c r="BM282" s="132"/>
      <c r="BN282" s="79"/>
      <c r="BO282" s="155"/>
      <c r="BP282" s="78"/>
      <c r="BQ282" s="132"/>
      <c r="BR282" s="79"/>
      <c r="BS282" s="155"/>
      <c r="BT282" s="78"/>
      <c r="BU282" s="132"/>
      <c r="BV282" s="79"/>
      <c r="BW282" s="155"/>
      <c r="BX282" s="78"/>
      <c r="BY282" s="132"/>
      <c r="BZ282" s="79"/>
      <c r="CA282" s="155"/>
      <c r="CB282" s="78"/>
      <c r="CC282" s="132"/>
      <c r="CD282" s="79"/>
      <c r="CE282" s="155"/>
      <c r="CF282" s="78"/>
      <c r="CG282" s="132"/>
      <c r="CH282" s="79"/>
      <c r="CI282" s="155"/>
      <c r="CJ282" s="78"/>
      <c r="CK282" s="132"/>
      <c r="CL282" s="79"/>
      <c r="CM282" s="155"/>
      <c r="CN282" s="78"/>
      <c r="CO282" s="132"/>
      <c r="CP282" s="79"/>
      <c r="CQ282" s="155"/>
      <c r="CR282" s="78"/>
      <c r="CS282" s="132"/>
      <c r="CT282" s="79"/>
      <c r="CU282" s="155"/>
      <c r="CV282" s="169"/>
      <c r="CW282" s="132"/>
      <c r="CX282" s="79"/>
      <c r="CY282" s="155"/>
      <c r="CZ282" s="169"/>
      <c r="DA282" s="132"/>
      <c r="DB282" s="79"/>
      <c r="DC282" s="155"/>
      <c r="DD282" s="78"/>
      <c r="DE282" s="132"/>
      <c r="DF282" s="79"/>
      <c r="DG282" s="155"/>
      <c r="DH282" s="78"/>
      <c r="DI282" s="132"/>
      <c r="DJ282" s="79"/>
      <c r="DK282" s="155"/>
      <c r="DL282" s="169"/>
      <c r="DM282" s="132"/>
      <c r="DN282" s="79"/>
      <c r="DO282" s="155"/>
      <c r="DP282" s="78"/>
      <c r="DQ282" s="132"/>
      <c r="DR282" s="79"/>
      <c r="DS282" s="155"/>
      <c r="DT282" s="78"/>
      <c r="DU282" s="132"/>
      <c r="DV282" s="79"/>
      <c r="DW282" s="155"/>
      <c r="DX282" s="78"/>
      <c r="DY282" s="132"/>
      <c r="DZ282" s="79"/>
      <c r="EA282" s="155"/>
      <c r="EB282" s="78"/>
      <c r="EC282" s="132"/>
      <c r="ED282" s="79"/>
      <c r="EE282" s="155"/>
      <c r="EF282" s="169"/>
      <c r="EG282" s="132"/>
      <c r="EH282" s="79"/>
      <c r="EI282" s="155"/>
      <c r="EJ282" s="78"/>
      <c r="EK282" s="132"/>
      <c r="EL282" s="79"/>
      <c r="EM282" s="155"/>
      <c r="EN282" s="78"/>
      <c r="EO282" s="132"/>
      <c r="EP282" s="79"/>
      <c r="EQ282" s="155"/>
      <c r="ER282" s="78"/>
      <c r="ES282" s="132"/>
      <c r="ET282" s="79"/>
      <c r="EU282" s="155"/>
      <c r="EV282" s="78"/>
      <c r="EW282" s="132"/>
      <c r="EX282" s="79"/>
      <c r="EY282" s="155"/>
      <c r="EZ282" s="78"/>
      <c r="FA282" s="132"/>
      <c r="FB282" s="79"/>
      <c r="FC282" s="155"/>
      <c r="FD282" s="78"/>
      <c r="FE282" s="132"/>
      <c r="FF282" s="79"/>
      <c r="FG282" s="155"/>
      <c r="FH282" s="78"/>
      <c r="FI282" s="132"/>
      <c r="FJ282" s="79"/>
      <c r="FK282" s="155"/>
      <c r="FL282" s="169"/>
      <c r="FM282" s="132"/>
      <c r="FN282" s="79"/>
      <c r="FO282" s="155"/>
      <c r="FP282" s="78"/>
      <c r="FQ282" s="132"/>
      <c r="FR282" s="79"/>
      <c r="FS282" s="155"/>
      <c r="FT282" s="78"/>
      <c r="FU282" s="132"/>
      <c r="FV282" s="4"/>
      <c r="FW282" s="155"/>
      <c r="FX282" s="78"/>
      <c r="FY282" s="132"/>
      <c r="FZ282" s="79"/>
      <c r="GA282" s="155"/>
      <c r="GB282" s="78"/>
      <c r="GC282" s="132"/>
      <c r="GD282" s="79"/>
      <c r="GE282" s="155"/>
      <c r="GF282" s="169"/>
      <c r="GG282" s="132"/>
      <c r="GH282" s="79"/>
      <c r="GI282" s="155"/>
      <c r="GJ282" s="78"/>
      <c r="GK282" s="132"/>
      <c r="GL282" s="79"/>
      <c r="GM282" s="155"/>
      <c r="GN282" s="78"/>
      <c r="GO282" s="132"/>
      <c r="GP282" s="79"/>
      <c r="GQ282" s="155"/>
    </row>
    <row r="283" spans="1:199" ht="15.75" x14ac:dyDescent="0.25">
      <c r="A283">
        <f t="shared" si="776"/>
        <v>1</v>
      </c>
      <c r="B283">
        <f t="shared" si="777"/>
        <v>1900</v>
      </c>
      <c r="C283" s="71"/>
      <c r="D283" s="78"/>
      <c r="E283" s="132"/>
      <c r="F283" s="79"/>
      <c r="G283" s="155"/>
      <c r="H283" s="169"/>
      <c r="I283" s="132"/>
      <c r="J283" s="79"/>
      <c r="K283" s="155"/>
      <c r="L283" s="169"/>
      <c r="M283" s="132"/>
      <c r="N283" s="79"/>
      <c r="O283" s="155"/>
      <c r="P283" s="169"/>
      <c r="Q283" s="132"/>
      <c r="R283" s="79"/>
      <c r="S283" s="155"/>
      <c r="T283" s="169"/>
      <c r="U283" s="132"/>
      <c r="V283" s="79"/>
      <c r="W283" s="155"/>
      <c r="X283" s="169"/>
      <c r="Y283" s="132"/>
      <c r="Z283" s="79"/>
      <c r="AA283" s="155"/>
      <c r="AB283" s="169"/>
      <c r="AC283" s="132"/>
      <c r="AD283" s="79"/>
      <c r="AE283" s="155"/>
      <c r="AF283" s="169"/>
      <c r="AG283" s="132"/>
      <c r="AH283" s="79"/>
      <c r="AI283" s="155"/>
      <c r="AJ283" s="169"/>
      <c r="AK283" s="132"/>
      <c r="AL283" s="79"/>
      <c r="AM283" s="155"/>
      <c r="AN283" s="169"/>
      <c r="AO283" s="132"/>
      <c r="AP283" s="79"/>
      <c r="AQ283" s="155"/>
      <c r="AR283" s="169"/>
      <c r="AS283" s="132"/>
      <c r="AT283" s="79"/>
      <c r="AU283" s="155"/>
      <c r="AV283" s="169"/>
      <c r="AW283" s="132"/>
      <c r="AX283" s="79"/>
      <c r="AY283" s="155"/>
      <c r="AZ283" s="169"/>
      <c r="BA283" s="132"/>
      <c r="BB283" s="79"/>
      <c r="BC283" s="155"/>
      <c r="BD283" s="169"/>
      <c r="BE283" s="132"/>
      <c r="BF283" s="79"/>
      <c r="BG283" s="155"/>
      <c r="BH283" s="169"/>
      <c r="BI283" s="132"/>
      <c r="BJ283" s="79"/>
      <c r="BK283" s="155"/>
      <c r="BL283" s="169"/>
      <c r="BM283" s="132"/>
      <c r="BN283" s="79"/>
      <c r="BO283" s="155"/>
      <c r="BP283" s="78"/>
      <c r="BQ283" s="132"/>
      <c r="BR283" s="79"/>
      <c r="BS283" s="155"/>
      <c r="BT283" s="78"/>
      <c r="BU283" s="132"/>
      <c r="BV283" s="79"/>
      <c r="BW283" s="155"/>
      <c r="BX283" s="78"/>
      <c r="BY283" s="132"/>
      <c r="BZ283" s="79"/>
      <c r="CA283" s="155"/>
      <c r="CB283" s="78"/>
      <c r="CC283" s="132"/>
      <c r="CD283" s="79"/>
      <c r="CE283" s="155"/>
      <c r="CF283" s="78"/>
      <c r="CG283" s="132"/>
      <c r="CH283" s="79"/>
      <c r="CI283" s="155"/>
      <c r="CJ283" s="78"/>
      <c r="CK283" s="132"/>
      <c r="CL283" s="79"/>
      <c r="CM283" s="155"/>
      <c r="CN283" s="78"/>
      <c r="CO283" s="132"/>
      <c r="CP283" s="79"/>
      <c r="CQ283" s="155"/>
      <c r="CR283" s="78"/>
      <c r="CS283" s="132"/>
      <c r="CT283" s="79"/>
      <c r="CU283" s="155"/>
      <c r="CV283" s="169"/>
      <c r="CW283" s="132"/>
      <c r="CX283" s="79"/>
      <c r="CY283" s="155"/>
      <c r="CZ283" s="169"/>
      <c r="DA283" s="132"/>
      <c r="DB283" s="79"/>
      <c r="DC283" s="155"/>
      <c r="DD283" s="78"/>
      <c r="DE283" s="132"/>
      <c r="DF283" s="79"/>
      <c r="DG283" s="155"/>
      <c r="DH283" s="78"/>
      <c r="DI283" s="132"/>
      <c r="DJ283" s="79"/>
      <c r="DK283" s="155"/>
      <c r="DL283" s="169"/>
      <c r="DM283" s="132"/>
      <c r="DN283" s="79"/>
      <c r="DO283" s="155"/>
      <c r="DP283" s="78"/>
      <c r="DQ283" s="132"/>
      <c r="DR283" s="79"/>
      <c r="DS283" s="155"/>
      <c r="DT283" s="78"/>
      <c r="DU283" s="132"/>
      <c r="DV283" s="79"/>
      <c r="DW283" s="155"/>
      <c r="DX283" s="78"/>
      <c r="DY283" s="132"/>
      <c r="DZ283" s="79"/>
      <c r="EA283" s="155"/>
      <c r="EB283" s="78"/>
      <c r="EC283" s="132"/>
      <c r="ED283" s="79"/>
      <c r="EE283" s="155"/>
      <c r="EF283" s="169"/>
      <c r="EG283" s="132"/>
      <c r="EH283" s="79"/>
      <c r="EI283" s="155"/>
      <c r="EJ283" s="78"/>
      <c r="EK283" s="132"/>
      <c r="EL283" s="79"/>
      <c r="EM283" s="155"/>
      <c r="EN283" s="78"/>
      <c r="EO283" s="132"/>
      <c r="EP283" s="79"/>
      <c r="EQ283" s="155"/>
      <c r="ER283" s="78"/>
      <c r="ES283" s="132"/>
      <c r="ET283" s="79"/>
      <c r="EU283" s="155"/>
      <c r="EV283" s="78"/>
      <c r="EW283" s="132"/>
      <c r="EX283" s="79"/>
      <c r="EY283" s="155"/>
      <c r="EZ283" s="78"/>
      <c r="FA283" s="132"/>
      <c r="FB283" s="79"/>
      <c r="FC283" s="155"/>
      <c r="FD283" s="78"/>
      <c r="FE283" s="132"/>
      <c r="FF283" s="79"/>
      <c r="FG283" s="155"/>
      <c r="FH283" s="78"/>
      <c r="FI283" s="132"/>
      <c r="FJ283" s="79"/>
      <c r="FK283" s="155"/>
      <c r="FL283" s="169"/>
      <c r="FM283" s="132"/>
      <c r="FN283" s="79"/>
      <c r="FO283" s="155"/>
      <c r="FP283" s="78"/>
      <c r="FQ283" s="132"/>
      <c r="FR283" s="79"/>
      <c r="FS283" s="155"/>
      <c r="FT283" s="78"/>
      <c r="FU283" s="132"/>
      <c r="FV283" s="4"/>
      <c r="FW283" s="155"/>
      <c r="FX283" s="78"/>
      <c r="FY283" s="132"/>
      <c r="FZ283" s="79"/>
      <c r="GA283" s="155"/>
      <c r="GB283" s="78"/>
      <c r="GC283" s="132"/>
      <c r="GD283" s="79"/>
      <c r="GE283" s="155"/>
      <c r="GF283" s="169"/>
      <c r="GG283" s="132"/>
      <c r="GH283" s="79"/>
      <c r="GI283" s="155"/>
      <c r="GJ283" s="78"/>
      <c r="GK283" s="132"/>
      <c r="GL283" s="79"/>
      <c r="GM283" s="155"/>
      <c r="GN283" s="78"/>
      <c r="GO283" s="132"/>
      <c r="GP283" s="79"/>
      <c r="GQ283" s="155"/>
    </row>
    <row r="284" spans="1:199" ht="15.75" x14ac:dyDescent="0.25">
      <c r="A284">
        <f t="shared" si="776"/>
        <v>1</v>
      </c>
      <c r="B284">
        <f t="shared" si="777"/>
        <v>1900</v>
      </c>
      <c r="C284" s="71"/>
      <c r="D284" s="78"/>
      <c r="E284" s="132"/>
      <c r="F284" s="79"/>
      <c r="G284" s="155"/>
      <c r="H284" s="169"/>
      <c r="I284" s="132"/>
      <c r="J284" s="79"/>
      <c r="K284" s="155"/>
      <c r="L284" s="169"/>
      <c r="M284" s="132"/>
      <c r="N284" s="79"/>
      <c r="O284" s="155"/>
      <c r="P284" s="169"/>
      <c r="Q284" s="132"/>
      <c r="R284" s="79"/>
      <c r="S284" s="155"/>
      <c r="T284" s="169"/>
      <c r="U284" s="132"/>
      <c r="V284" s="79"/>
      <c r="W284" s="155"/>
      <c r="X284" s="169"/>
      <c r="Y284" s="132"/>
      <c r="Z284" s="79"/>
      <c r="AA284" s="155"/>
      <c r="AB284" s="169"/>
      <c r="AC284" s="132"/>
      <c r="AD284" s="79"/>
      <c r="AE284" s="155"/>
      <c r="AF284" s="169"/>
      <c r="AG284" s="132"/>
      <c r="AH284" s="79"/>
      <c r="AI284" s="155"/>
      <c r="AJ284" s="169"/>
      <c r="AK284" s="132"/>
      <c r="AL284" s="79"/>
      <c r="AM284" s="155"/>
      <c r="AN284" s="169"/>
      <c r="AO284" s="132"/>
      <c r="AP284" s="79"/>
      <c r="AQ284" s="155"/>
      <c r="AR284" s="169"/>
      <c r="AS284" s="132"/>
      <c r="AT284" s="79"/>
      <c r="AU284" s="155"/>
      <c r="AV284" s="169"/>
      <c r="AW284" s="132"/>
      <c r="AX284" s="79"/>
      <c r="AY284" s="155"/>
      <c r="AZ284" s="169"/>
      <c r="BA284" s="132"/>
      <c r="BB284" s="79"/>
      <c r="BC284" s="155"/>
      <c r="BD284" s="169"/>
      <c r="BE284" s="132"/>
      <c r="BF284" s="79"/>
      <c r="BG284" s="155"/>
      <c r="BH284" s="169"/>
      <c r="BI284" s="132"/>
      <c r="BJ284" s="79"/>
      <c r="BK284" s="155"/>
      <c r="BL284" s="169"/>
      <c r="BM284" s="132"/>
      <c r="BN284" s="79"/>
      <c r="BO284" s="155"/>
      <c r="BP284" s="78"/>
      <c r="BQ284" s="132"/>
      <c r="BR284" s="79"/>
      <c r="BS284" s="155"/>
      <c r="BT284" s="78"/>
      <c r="BU284" s="132"/>
      <c r="BV284" s="79"/>
      <c r="BW284" s="155"/>
      <c r="BX284" s="78"/>
      <c r="BY284" s="132"/>
      <c r="BZ284" s="79"/>
      <c r="CA284" s="155"/>
      <c r="CB284" s="78"/>
      <c r="CC284" s="132"/>
      <c r="CD284" s="79"/>
      <c r="CE284" s="155"/>
      <c r="CF284" s="78"/>
      <c r="CG284" s="132"/>
      <c r="CH284" s="79"/>
      <c r="CI284" s="155"/>
      <c r="CJ284" s="78"/>
      <c r="CK284" s="132"/>
      <c r="CL284" s="79"/>
      <c r="CM284" s="155"/>
      <c r="CN284" s="78"/>
      <c r="CO284" s="132"/>
      <c r="CP284" s="79"/>
      <c r="CQ284" s="155"/>
      <c r="CR284" s="78"/>
      <c r="CS284" s="132"/>
      <c r="CT284" s="79"/>
      <c r="CU284" s="155"/>
      <c r="CV284" s="169"/>
      <c r="CW284" s="132"/>
      <c r="CX284" s="79"/>
      <c r="CY284" s="155"/>
      <c r="CZ284" s="169"/>
      <c r="DA284" s="132"/>
      <c r="DB284" s="79"/>
      <c r="DC284" s="155"/>
      <c r="DD284" s="78"/>
      <c r="DE284" s="132"/>
      <c r="DF284" s="79"/>
      <c r="DG284" s="155"/>
      <c r="DH284" s="78"/>
      <c r="DI284" s="132"/>
      <c r="DJ284" s="79"/>
      <c r="DK284" s="155"/>
      <c r="DL284" s="169"/>
      <c r="DM284" s="132"/>
      <c r="DN284" s="79"/>
      <c r="DO284" s="155"/>
      <c r="DP284" s="78"/>
      <c r="DQ284" s="132"/>
      <c r="DR284" s="79"/>
      <c r="DS284" s="155"/>
      <c r="DT284" s="78"/>
      <c r="DU284" s="132"/>
      <c r="DV284" s="79"/>
      <c r="DW284" s="155"/>
      <c r="DX284" s="78"/>
      <c r="DY284" s="132"/>
      <c r="DZ284" s="79"/>
      <c r="EA284" s="155"/>
      <c r="EB284" s="78"/>
      <c r="EC284" s="132"/>
      <c r="ED284" s="79"/>
      <c r="EE284" s="155"/>
      <c r="EF284" s="169"/>
      <c r="EG284" s="132"/>
      <c r="EH284" s="79"/>
      <c r="EI284" s="155"/>
      <c r="EJ284" s="78"/>
      <c r="EK284" s="132"/>
      <c r="EL284" s="79"/>
      <c r="EM284" s="155"/>
      <c r="EN284" s="78"/>
      <c r="EO284" s="132"/>
      <c r="EP284" s="79"/>
      <c r="EQ284" s="155"/>
      <c r="ER284" s="78"/>
      <c r="ES284" s="132"/>
      <c r="ET284" s="79"/>
      <c r="EU284" s="155"/>
      <c r="EV284" s="78"/>
      <c r="EW284" s="132"/>
      <c r="EX284" s="79"/>
      <c r="EY284" s="155"/>
      <c r="EZ284" s="78"/>
      <c r="FA284" s="132"/>
      <c r="FB284" s="79"/>
      <c r="FC284" s="155"/>
      <c r="FD284" s="78"/>
      <c r="FE284" s="132"/>
      <c r="FF284" s="79"/>
      <c r="FG284" s="155"/>
      <c r="FH284" s="78"/>
      <c r="FI284" s="132"/>
      <c r="FJ284" s="79"/>
      <c r="FK284" s="155"/>
      <c r="FL284" s="169"/>
      <c r="FM284" s="132"/>
      <c r="FN284" s="79"/>
      <c r="FO284" s="155"/>
      <c r="FP284" s="78"/>
      <c r="FQ284" s="132"/>
      <c r="FR284" s="79"/>
      <c r="FS284" s="155"/>
      <c r="FT284" s="78"/>
      <c r="FU284" s="132"/>
      <c r="FV284" s="4"/>
      <c r="FW284" s="155"/>
      <c r="FX284" s="78"/>
      <c r="FY284" s="132"/>
      <c r="FZ284" s="79"/>
      <c r="GA284" s="155"/>
      <c r="GB284" s="78"/>
      <c r="GC284" s="132"/>
      <c r="GD284" s="79"/>
      <c r="GE284" s="155"/>
      <c r="GF284" s="169"/>
      <c r="GG284" s="132"/>
      <c r="GH284" s="79"/>
      <c r="GI284" s="155"/>
      <c r="GJ284" s="78"/>
      <c r="GK284" s="132"/>
      <c r="GL284" s="79"/>
      <c r="GM284" s="155"/>
      <c r="GN284" s="78"/>
      <c r="GO284" s="132"/>
      <c r="GP284" s="79"/>
      <c r="GQ284" s="155"/>
    </row>
    <row r="285" spans="1:199" ht="15.75" x14ac:dyDescent="0.25">
      <c r="A285">
        <f t="shared" si="776"/>
        <v>1</v>
      </c>
      <c r="B285">
        <f t="shared" si="777"/>
        <v>1900</v>
      </c>
      <c r="C285" s="71"/>
      <c r="D285" s="78"/>
      <c r="E285" s="132"/>
      <c r="F285" s="79"/>
      <c r="G285" s="155"/>
      <c r="H285" s="169"/>
      <c r="I285" s="132"/>
      <c r="J285" s="79"/>
      <c r="K285" s="155"/>
      <c r="L285" s="169"/>
      <c r="M285" s="132"/>
      <c r="N285" s="79"/>
      <c r="O285" s="155"/>
      <c r="P285" s="169"/>
      <c r="Q285" s="132"/>
      <c r="R285" s="79"/>
      <c r="S285" s="155"/>
      <c r="T285" s="169"/>
      <c r="U285" s="132"/>
      <c r="V285" s="79"/>
      <c r="W285" s="155"/>
      <c r="X285" s="169"/>
      <c r="Y285" s="132"/>
      <c r="Z285" s="79"/>
      <c r="AA285" s="155"/>
      <c r="AB285" s="169"/>
      <c r="AC285" s="132"/>
      <c r="AD285" s="79"/>
      <c r="AE285" s="155"/>
      <c r="AF285" s="169"/>
      <c r="AG285" s="132"/>
      <c r="AH285" s="79"/>
      <c r="AI285" s="155"/>
      <c r="AJ285" s="169"/>
      <c r="AK285" s="132"/>
      <c r="AL285" s="79"/>
      <c r="AM285" s="155"/>
      <c r="AN285" s="169"/>
      <c r="AO285" s="132"/>
      <c r="AP285" s="79"/>
      <c r="AQ285" s="155"/>
      <c r="AR285" s="169"/>
      <c r="AS285" s="132"/>
      <c r="AT285" s="79"/>
      <c r="AU285" s="155"/>
      <c r="AV285" s="169"/>
      <c r="AW285" s="132"/>
      <c r="AX285" s="79"/>
      <c r="AY285" s="155"/>
      <c r="AZ285" s="169"/>
      <c r="BA285" s="132"/>
      <c r="BB285" s="79"/>
      <c r="BC285" s="155"/>
      <c r="BD285" s="169"/>
      <c r="BE285" s="132"/>
      <c r="BF285" s="79"/>
      <c r="BG285" s="155"/>
      <c r="BH285" s="169"/>
      <c r="BI285" s="132"/>
      <c r="BJ285" s="79"/>
      <c r="BK285" s="155"/>
      <c r="BL285" s="169"/>
      <c r="BM285" s="132"/>
      <c r="BN285" s="79"/>
      <c r="BO285" s="155"/>
      <c r="BP285" s="78"/>
      <c r="BQ285" s="132"/>
      <c r="BR285" s="79"/>
      <c r="BS285" s="155"/>
      <c r="BT285" s="78"/>
      <c r="BU285" s="132"/>
      <c r="BV285" s="79"/>
      <c r="BW285" s="155"/>
      <c r="BX285" s="78"/>
      <c r="BY285" s="132"/>
      <c r="BZ285" s="79"/>
      <c r="CA285" s="155"/>
      <c r="CB285" s="78"/>
      <c r="CC285" s="132"/>
      <c r="CD285" s="79"/>
      <c r="CE285" s="155"/>
      <c r="CF285" s="78"/>
      <c r="CG285" s="132"/>
      <c r="CH285" s="79"/>
      <c r="CI285" s="155"/>
      <c r="CJ285" s="78"/>
      <c r="CK285" s="132"/>
      <c r="CL285" s="79"/>
      <c r="CM285" s="155"/>
      <c r="CN285" s="78"/>
      <c r="CO285" s="132"/>
      <c r="CP285" s="79"/>
      <c r="CQ285" s="155"/>
      <c r="CR285" s="78"/>
      <c r="CS285" s="132"/>
      <c r="CT285" s="79"/>
      <c r="CU285" s="155"/>
      <c r="CV285" s="169"/>
      <c r="CW285" s="132"/>
      <c r="CX285" s="79"/>
      <c r="CY285" s="155"/>
      <c r="CZ285" s="169"/>
      <c r="DA285" s="132"/>
      <c r="DB285" s="79"/>
      <c r="DC285" s="155"/>
      <c r="DD285" s="78"/>
      <c r="DE285" s="132"/>
      <c r="DF285" s="79"/>
      <c r="DG285" s="155"/>
      <c r="DH285" s="78"/>
      <c r="DI285" s="132"/>
      <c r="DJ285" s="79"/>
      <c r="DK285" s="155"/>
      <c r="DL285" s="169"/>
      <c r="DM285" s="132"/>
      <c r="DN285" s="79"/>
      <c r="DO285" s="155"/>
      <c r="DP285" s="78"/>
      <c r="DQ285" s="132"/>
      <c r="DR285" s="79"/>
      <c r="DS285" s="155"/>
      <c r="DT285" s="78"/>
      <c r="DU285" s="132"/>
      <c r="DV285" s="79"/>
      <c r="DW285" s="155"/>
      <c r="DX285" s="78"/>
      <c r="DY285" s="132"/>
      <c r="DZ285" s="79"/>
      <c r="EA285" s="155"/>
      <c r="EB285" s="78"/>
      <c r="EC285" s="132"/>
      <c r="ED285" s="79"/>
      <c r="EE285" s="155"/>
      <c r="EF285" s="169"/>
      <c r="EG285" s="132"/>
      <c r="EH285" s="79"/>
      <c r="EI285" s="155"/>
      <c r="EJ285" s="78"/>
      <c r="EK285" s="132"/>
      <c r="EL285" s="79"/>
      <c r="EM285" s="155"/>
      <c r="EN285" s="78"/>
      <c r="EO285" s="132"/>
      <c r="EP285" s="79"/>
      <c r="EQ285" s="155"/>
      <c r="ER285" s="78"/>
      <c r="ES285" s="132"/>
      <c r="ET285" s="79"/>
      <c r="EU285" s="155"/>
      <c r="EV285" s="78"/>
      <c r="EW285" s="132"/>
      <c r="EX285" s="79"/>
      <c r="EY285" s="155"/>
      <c r="EZ285" s="78"/>
      <c r="FA285" s="132"/>
      <c r="FB285" s="79"/>
      <c r="FC285" s="155"/>
      <c r="FD285" s="78"/>
      <c r="FE285" s="132"/>
      <c r="FF285" s="79"/>
      <c r="FG285" s="155"/>
      <c r="FH285" s="78"/>
      <c r="FI285" s="132"/>
      <c r="FJ285" s="79"/>
      <c r="FK285" s="155"/>
      <c r="FL285" s="169"/>
      <c r="FM285" s="132"/>
      <c r="FN285" s="79"/>
      <c r="FO285" s="155"/>
      <c r="FP285" s="78"/>
      <c r="FQ285" s="132"/>
      <c r="FR285" s="79"/>
      <c r="FS285" s="155"/>
      <c r="FT285" s="78"/>
      <c r="FU285" s="132"/>
      <c r="FV285" s="4"/>
      <c r="FW285" s="155"/>
      <c r="FX285" s="78"/>
      <c r="FY285" s="132"/>
      <c r="FZ285" s="79"/>
      <c r="GA285" s="155"/>
      <c r="GB285" s="78"/>
      <c r="GC285" s="132"/>
      <c r="GD285" s="79"/>
      <c r="GE285" s="155"/>
      <c r="GF285" s="169"/>
      <c r="GG285" s="132"/>
      <c r="GH285" s="79"/>
      <c r="GI285" s="155"/>
      <c r="GJ285" s="78"/>
      <c r="GK285" s="132"/>
      <c r="GL285" s="79"/>
      <c r="GM285" s="155"/>
      <c r="GN285" s="78"/>
      <c r="GO285" s="132"/>
      <c r="GP285" s="79"/>
      <c r="GQ285" s="155"/>
    </row>
    <row r="286" spans="1:199" ht="15.75" x14ac:dyDescent="0.25">
      <c r="A286">
        <f t="shared" si="776"/>
        <v>1</v>
      </c>
      <c r="B286">
        <f t="shared" si="777"/>
        <v>1900</v>
      </c>
      <c r="C286" s="71"/>
      <c r="D286" s="78"/>
      <c r="E286" s="132"/>
      <c r="F286" s="79"/>
      <c r="G286" s="155"/>
      <c r="H286" s="169"/>
      <c r="I286" s="132"/>
      <c r="J286" s="79"/>
      <c r="K286" s="155"/>
      <c r="L286" s="169"/>
      <c r="M286" s="132"/>
      <c r="N286" s="79"/>
      <c r="O286" s="155"/>
      <c r="P286" s="169"/>
      <c r="Q286" s="132"/>
      <c r="R286" s="79"/>
      <c r="S286" s="155"/>
      <c r="T286" s="169"/>
      <c r="U286" s="132"/>
      <c r="V286" s="79"/>
      <c r="W286" s="155"/>
      <c r="X286" s="169"/>
      <c r="Y286" s="132"/>
      <c r="Z286" s="79"/>
      <c r="AA286" s="155"/>
      <c r="AB286" s="169"/>
      <c r="AC286" s="132"/>
      <c r="AD286" s="79"/>
      <c r="AE286" s="155"/>
      <c r="AF286" s="169"/>
      <c r="AG286" s="132"/>
      <c r="AH286" s="79"/>
      <c r="AI286" s="155"/>
      <c r="AJ286" s="169"/>
      <c r="AK286" s="132"/>
      <c r="AL286" s="79"/>
      <c r="AM286" s="155"/>
      <c r="AN286" s="169"/>
      <c r="AO286" s="132"/>
      <c r="AP286" s="79"/>
      <c r="AQ286" s="155"/>
      <c r="AR286" s="169"/>
      <c r="AS286" s="132"/>
      <c r="AT286" s="79"/>
      <c r="AU286" s="155"/>
      <c r="AV286" s="169"/>
      <c r="AW286" s="132"/>
      <c r="AX286" s="79"/>
      <c r="AY286" s="155"/>
      <c r="AZ286" s="169"/>
      <c r="BA286" s="132"/>
      <c r="BB286" s="79"/>
      <c r="BC286" s="155"/>
      <c r="BD286" s="169"/>
      <c r="BE286" s="132"/>
      <c r="BF286" s="79"/>
      <c r="BG286" s="155"/>
      <c r="BH286" s="169"/>
      <c r="BI286" s="132"/>
      <c r="BJ286" s="79"/>
      <c r="BK286" s="155"/>
      <c r="BL286" s="169"/>
      <c r="BM286" s="132"/>
      <c r="BN286" s="79"/>
      <c r="BO286" s="155"/>
      <c r="BP286" s="78"/>
      <c r="BQ286" s="132"/>
      <c r="BR286" s="79"/>
      <c r="BS286" s="155"/>
      <c r="BT286" s="78"/>
      <c r="BU286" s="132"/>
      <c r="BV286" s="79"/>
      <c r="BW286" s="155"/>
      <c r="BX286" s="78"/>
      <c r="BY286" s="132"/>
      <c r="BZ286" s="79"/>
      <c r="CA286" s="155"/>
      <c r="CB286" s="78"/>
      <c r="CC286" s="132"/>
      <c r="CD286" s="79"/>
      <c r="CE286" s="155"/>
      <c r="CF286" s="78"/>
      <c r="CG286" s="132"/>
      <c r="CH286" s="79"/>
      <c r="CI286" s="155"/>
      <c r="CJ286" s="78"/>
      <c r="CK286" s="132"/>
      <c r="CL286" s="79"/>
      <c r="CM286" s="155"/>
      <c r="CN286" s="78"/>
      <c r="CO286" s="132"/>
      <c r="CP286" s="79"/>
      <c r="CQ286" s="155"/>
      <c r="CR286" s="78"/>
      <c r="CS286" s="132"/>
      <c r="CT286" s="79"/>
      <c r="CU286" s="155"/>
      <c r="CV286" s="169"/>
      <c r="CW286" s="132"/>
      <c r="CX286" s="79"/>
      <c r="CY286" s="155"/>
      <c r="CZ286" s="169"/>
      <c r="DA286" s="132"/>
      <c r="DB286" s="79"/>
      <c r="DC286" s="155"/>
      <c r="DD286" s="78"/>
      <c r="DE286" s="132"/>
      <c r="DF286" s="79"/>
      <c r="DG286" s="155"/>
      <c r="DH286" s="78"/>
      <c r="DI286" s="132"/>
      <c r="DJ286" s="79"/>
      <c r="DK286" s="155"/>
      <c r="DL286" s="169"/>
      <c r="DM286" s="132"/>
      <c r="DN286" s="79"/>
      <c r="DO286" s="155"/>
      <c r="DP286" s="78"/>
      <c r="DQ286" s="132"/>
      <c r="DR286" s="79"/>
      <c r="DS286" s="155"/>
      <c r="DT286" s="78"/>
      <c r="DU286" s="132"/>
      <c r="DV286" s="79"/>
      <c r="DW286" s="155"/>
      <c r="DX286" s="78"/>
      <c r="DY286" s="132"/>
      <c r="DZ286" s="79"/>
      <c r="EA286" s="155"/>
      <c r="EB286" s="78"/>
      <c r="EC286" s="132"/>
      <c r="ED286" s="79"/>
      <c r="EE286" s="155"/>
      <c r="EF286" s="169"/>
      <c r="EG286" s="132"/>
      <c r="EH286" s="79"/>
      <c r="EI286" s="155"/>
      <c r="EJ286" s="78"/>
      <c r="EK286" s="132"/>
      <c r="EL286" s="79"/>
      <c r="EM286" s="155"/>
      <c r="EN286" s="78"/>
      <c r="EO286" s="132"/>
      <c r="EP286" s="79"/>
      <c r="EQ286" s="155"/>
      <c r="ER286" s="78"/>
      <c r="ES286" s="132"/>
      <c r="ET286" s="79"/>
      <c r="EU286" s="155"/>
      <c r="EV286" s="78"/>
      <c r="EW286" s="132"/>
      <c r="EX286" s="79"/>
      <c r="EY286" s="155"/>
      <c r="EZ286" s="78"/>
      <c r="FA286" s="132"/>
      <c r="FB286" s="79"/>
      <c r="FC286" s="155"/>
      <c r="FD286" s="78"/>
      <c r="FE286" s="132"/>
      <c r="FF286" s="79"/>
      <c r="FG286" s="155"/>
      <c r="FH286" s="78"/>
      <c r="FI286" s="132"/>
      <c r="FJ286" s="79"/>
      <c r="FK286" s="155"/>
      <c r="FL286" s="169"/>
      <c r="FM286" s="132"/>
      <c r="FN286" s="79"/>
      <c r="FO286" s="155"/>
      <c r="FP286" s="78"/>
      <c r="FQ286" s="132"/>
      <c r="FR286" s="79"/>
      <c r="FS286" s="155"/>
      <c r="FT286" s="78"/>
      <c r="FU286" s="132"/>
      <c r="FV286" s="4"/>
      <c r="FW286" s="155"/>
      <c r="FX286" s="78"/>
      <c r="FY286" s="132"/>
      <c r="FZ286" s="79"/>
      <c r="GA286" s="155"/>
      <c r="GB286" s="78"/>
      <c r="GC286" s="132"/>
      <c r="GD286" s="79"/>
      <c r="GE286" s="155"/>
      <c r="GF286" s="169"/>
      <c r="GG286" s="132"/>
      <c r="GH286" s="79"/>
      <c r="GI286" s="155"/>
      <c r="GJ286" s="78"/>
      <c r="GK286" s="132"/>
      <c r="GL286" s="79"/>
      <c r="GM286" s="155"/>
      <c r="GN286" s="78"/>
      <c r="GO286" s="132"/>
      <c r="GP286" s="79"/>
      <c r="GQ286" s="155"/>
    </row>
    <row r="287" spans="1:199" ht="15.75" x14ac:dyDescent="0.25">
      <c r="A287">
        <f t="shared" si="776"/>
        <v>1</v>
      </c>
      <c r="B287">
        <f t="shared" si="777"/>
        <v>1900</v>
      </c>
      <c r="C287" s="71"/>
      <c r="D287" s="78"/>
      <c r="E287" s="132"/>
      <c r="F287" s="79"/>
      <c r="G287" s="155"/>
      <c r="H287" s="169"/>
      <c r="I287" s="132"/>
      <c r="J287" s="79"/>
      <c r="K287" s="155"/>
      <c r="L287" s="169"/>
      <c r="M287" s="132"/>
      <c r="N287" s="79"/>
      <c r="O287" s="155"/>
      <c r="P287" s="169"/>
      <c r="Q287" s="132"/>
      <c r="R287" s="79"/>
      <c r="S287" s="155"/>
      <c r="T287" s="169"/>
      <c r="U287" s="132"/>
      <c r="V287" s="79"/>
      <c r="W287" s="155"/>
      <c r="X287" s="169"/>
      <c r="Y287" s="132"/>
      <c r="Z287" s="79"/>
      <c r="AA287" s="155"/>
      <c r="AB287" s="169"/>
      <c r="AC287" s="132"/>
      <c r="AD287" s="79"/>
      <c r="AE287" s="155"/>
      <c r="AF287" s="169"/>
      <c r="AG287" s="132"/>
      <c r="AH287" s="79"/>
      <c r="AI287" s="155"/>
      <c r="AJ287" s="169"/>
      <c r="AK287" s="132"/>
      <c r="AL287" s="79"/>
      <c r="AM287" s="155"/>
      <c r="AN287" s="169"/>
      <c r="AO287" s="132"/>
      <c r="AP287" s="79"/>
      <c r="AQ287" s="155"/>
      <c r="AR287" s="169"/>
      <c r="AS287" s="132"/>
      <c r="AT287" s="79"/>
      <c r="AU287" s="155"/>
      <c r="AV287" s="169"/>
      <c r="AW287" s="132"/>
      <c r="AX287" s="79"/>
      <c r="AY287" s="155"/>
      <c r="AZ287" s="169"/>
      <c r="BA287" s="132"/>
      <c r="BB287" s="79"/>
      <c r="BC287" s="155"/>
      <c r="BD287" s="169"/>
      <c r="BE287" s="132"/>
      <c r="BF287" s="79"/>
      <c r="BG287" s="155"/>
      <c r="BH287" s="169"/>
      <c r="BI287" s="132"/>
      <c r="BJ287" s="79"/>
      <c r="BK287" s="155"/>
      <c r="BL287" s="169"/>
      <c r="BM287" s="132"/>
      <c r="BN287" s="79"/>
      <c r="BO287" s="155"/>
      <c r="BP287" s="78"/>
      <c r="BQ287" s="132"/>
      <c r="BR287" s="79"/>
      <c r="BS287" s="155"/>
      <c r="BT287" s="78"/>
      <c r="BU287" s="132"/>
      <c r="BV287" s="79"/>
      <c r="BW287" s="155"/>
      <c r="BX287" s="78"/>
      <c r="BY287" s="132"/>
      <c r="BZ287" s="79"/>
      <c r="CA287" s="155"/>
      <c r="CB287" s="78"/>
      <c r="CC287" s="132"/>
      <c r="CD287" s="79"/>
      <c r="CE287" s="155"/>
      <c r="CF287" s="78"/>
      <c r="CG287" s="132"/>
      <c r="CH287" s="79"/>
      <c r="CI287" s="155"/>
      <c r="CJ287" s="78"/>
      <c r="CK287" s="132"/>
      <c r="CL287" s="79"/>
      <c r="CM287" s="155"/>
      <c r="CN287" s="78"/>
      <c r="CO287" s="132"/>
      <c r="CP287" s="79"/>
      <c r="CQ287" s="155"/>
      <c r="CR287" s="78"/>
      <c r="CS287" s="132"/>
      <c r="CT287" s="79"/>
      <c r="CU287" s="155"/>
      <c r="CV287" s="169"/>
      <c r="CW287" s="132"/>
      <c r="CX287" s="79"/>
      <c r="CY287" s="155"/>
      <c r="CZ287" s="169"/>
      <c r="DA287" s="132"/>
      <c r="DB287" s="79"/>
      <c r="DC287" s="155"/>
      <c r="DD287" s="78"/>
      <c r="DE287" s="132"/>
      <c r="DF287" s="79"/>
      <c r="DG287" s="155"/>
      <c r="DH287" s="78"/>
      <c r="DI287" s="132"/>
      <c r="DJ287" s="79"/>
      <c r="DK287" s="155"/>
      <c r="DL287" s="169"/>
      <c r="DM287" s="132"/>
      <c r="DN287" s="79"/>
      <c r="DO287" s="155"/>
      <c r="DP287" s="78"/>
      <c r="DQ287" s="132"/>
      <c r="DR287" s="79"/>
      <c r="DS287" s="155"/>
      <c r="DT287" s="78"/>
      <c r="DU287" s="132"/>
      <c r="DV287" s="79"/>
      <c r="DW287" s="155"/>
      <c r="DX287" s="78"/>
      <c r="DY287" s="132"/>
      <c r="DZ287" s="79"/>
      <c r="EA287" s="155"/>
      <c r="EB287" s="78"/>
      <c r="EC287" s="132"/>
      <c r="ED287" s="79"/>
      <c r="EE287" s="155"/>
      <c r="EF287" s="169"/>
      <c r="EG287" s="132"/>
      <c r="EH287" s="79"/>
      <c r="EI287" s="155"/>
      <c r="EJ287" s="78"/>
      <c r="EK287" s="132"/>
      <c r="EL287" s="79"/>
      <c r="EM287" s="155"/>
      <c r="EN287" s="78"/>
      <c r="EO287" s="132"/>
      <c r="EP287" s="79"/>
      <c r="EQ287" s="155"/>
      <c r="ER287" s="78"/>
      <c r="ES287" s="132"/>
      <c r="ET287" s="79"/>
      <c r="EU287" s="155"/>
      <c r="EV287" s="78"/>
      <c r="EW287" s="132"/>
      <c r="EX287" s="79"/>
      <c r="EY287" s="155"/>
      <c r="EZ287" s="78"/>
      <c r="FA287" s="132"/>
      <c r="FB287" s="79"/>
      <c r="FC287" s="155"/>
      <c r="FD287" s="78"/>
      <c r="FE287" s="132"/>
      <c r="FF287" s="79"/>
      <c r="FG287" s="155"/>
      <c r="FH287" s="78"/>
      <c r="FI287" s="132"/>
      <c r="FJ287" s="79"/>
      <c r="FK287" s="155"/>
      <c r="FL287" s="169"/>
      <c r="FM287" s="132"/>
      <c r="FN287" s="79"/>
      <c r="FO287" s="155"/>
      <c r="FP287" s="78"/>
      <c r="FQ287" s="132"/>
      <c r="FR287" s="79"/>
      <c r="FS287" s="155"/>
      <c r="FT287" s="78"/>
      <c r="FU287" s="132"/>
      <c r="FV287" s="4"/>
      <c r="FW287" s="155"/>
      <c r="FX287" s="78"/>
      <c r="FY287" s="132"/>
      <c r="FZ287" s="79"/>
      <c r="GA287" s="155"/>
      <c r="GB287" s="78"/>
      <c r="GC287" s="132"/>
      <c r="GD287" s="79"/>
      <c r="GE287" s="155"/>
      <c r="GF287" s="169"/>
      <c r="GG287" s="132"/>
      <c r="GH287" s="79"/>
      <c r="GI287" s="155"/>
      <c r="GJ287" s="78"/>
      <c r="GK287" s="132"/>
      <c r="GL287" s="79"/>
      <c r="GM287" s="155"/>
      <c r="GN287" s="78"/>
      <c r="GO287" s="132"/>
      <c r="GP287" s="79"/>
      <c r="GQ287" s="155"/>
    </row>
    <row r="288" spans="1:199" ht="15.75" x14ac:dyDescent="0.25">
      <c r="A288">
        <f t="shared" si="776"/>
        <v>1</v>
      </c>
      <c r="B288">
        <f t="shared" si="777"/>
        <v>1900</v>
      </c>
      <c r="C288" s="71"/>
      <c r="D288" s="78"/>
      <c r="E288" s="132"/>
      <c r="F288" s="79"/>
      <c r="G288" s="155"/>
      <c r="H288" s="169"/>
      <c r="I288" s="132"/>
      <c r="J288" s="79"/>
      <c r="K288" s="155"/>
      <c r="L288" s="169"/>
      <c r="M288" s="132"/>
      <c r="N288" s="79"/>
      <c r="O288" s="155"/>
      <c r="P288" s="169"/>
      <c r="Q288" s="132"/>
      <c r="R288" s="79"/>
      <c r="S288" s="155"/>
      <c r="T288" s="169"/>
      <c r="U288" s="132"/>
      <c r="V288" s="79"/>
      <c r="W288" s="155"/>
      <c r="X288" s="169"/>
      <c r="Y288" s="132"/>
      <c r="Z288" s="79"/>
      <c r="AA288" s="155"/>
      <c r="AB288" s="169"/>
      <c r="AC288" s="132"/>
      <c r="AD288" s="79"/>
      <c r="AE288" s="155"/>
      <c r="AF288" s="169"/>
      <c r="AG288" s="132"/>
      <c r="AH288" s="79"/>
      <c r="AI288" s="155"/>
      <c r="AJ288" s="169"/>
      <c r="AK288" s="132"/>
      <c r="AL288" s="79"/>
      <c r="AM288" s="155"/>
      <c r="AN288" s="169"/>
      <c r="AO288" s="132"/>
      <c r="AP288" s="79"/>
      <c r="AQ288" s="155"/>
      <c r="AR288" s="169"/>
      <c r="AS288" s="132"/>
      <c r="AT288" s="79"/>
      <c r="AU288" s="155"/>
      <c r="AV288" s="169"/>
      <c r="AW288" s="132"/>
      <c r="AX288" s="79"/>
      <c r="AY288" s="155"/>
      <c r="AZ288" s="169"/>
      <c r="BA288" s="132"/>
      <c r="BB288" s="79"/>
      <c r="BC288" s="155"/>
      <c r="BD288" s="169"/>
      <c r="BE288" s="132"/>
      <c r="BF288" s="79"/>
      <c r="BG288" s="155"/>
      <c r="BH288" s="169"/>
      <c r="BI288" s="132"/>
      <c r="BJ288" s="79"/>
      <c r="BK288" s="155"/>
      <c r="BL288" s="169"/>
      <c r="BM288" s="132"/>
      <c r="BN288" s="79"/>
      <c r="BO288" s="155"/>
      <c r="BP288" s="78"/>
      <c r="BQ288" s="132"/>
      <c r="BR288" s="79"/>
      <c r="BS288" s="155"/>
      <c r="BT288" s="78"/>
      <c r="BU288" s="132"/>
      <c r="BV288" s="79"/>
      <c r="BW288" s="155"/>
      <c r="BX288" s="78"/>
      <c r="BY288" s="132"/>
      <c r="BZ288" s="79"/>
      <c r="CA288" s="155"/>
      <c r="CB288" s="78"/>
      <c r="CC288" s="132"/>
      <c r="CD288" s="79"/>
      <c r="CE288" s="155"/>
      <c r="CF288" s="78"/>
      <c r="CG288" s="132"/>
      <c r="CH288" s="79"/>
      <c r="CI288" s="155"/>
      <c r="CJ288" s="78"/>
      <c r="CK288" s="132"/>
      <c r="CL288" s="79"/>
      <c r="CM288" s="155"/>
      <c r="CN288" s="78"/>
      <c r="CO288" s="132"/>
      <c r="CP288" s="79"/>
      <c r="CQ288" s="155"/>
      <c r="CR288" s="78"/>
      <c r="CS288" s="132"/>
      <c r="CT288" s="79"/>
      <c r="CU288" s="155"/>
      <c r="CV288" s="169"/>
      <c r="CW288" s="132"/>
      <c r="CX288" s="79"/>
      <c r="CY288" s="155"/>
      <c r="CZ288" s="169"/>
      <c r="DA288" s="132"/>
      <c r="DB288" s="79"/>
      <c r="DC288" s="155"/>
      <c r="DD288" s="78"/>
      <c r="DE288" s="132"/>
      <c r="DF288" s="79"/>
      <c r="DG288" s="155"/>
      <c r="DH288" s="78"/>
      <c r="DI288" s="132"/>
      <c r="DJ288" s="79"/>
      <c r="DK288" s="155"/>
      <c r="DL288" s="169"/>
      <c r="DM288" s="132"/>
      <c r="DN288" s="79"/>
      <c r="DO288" s="155"/>
      <c r="DP288" s="78"/>
      <c r="DQ288" s="132"/>
      <c r="DR288" s="79"/>
      <c r="DS288" s="155"/>
      <c r="DT288" s="78"/>
      <c r="DU288" s="132"/>
      <c r="DV288" s="79"/>
      <c r="DW288" s="155"/>
      <c r="DX288" s="78"/>
      <c r="DY288" s="132"/>
      <c r="DZ288" s="79"/>
      <c r="EA288" s="155"/>
      <c r="EB288" s="78"/>
      <c r="EC288" s="132"/>
      <c r="ED288" s="79"/>
      <c r="EE288" s="155"/>
      <c r="EF288" s="169"/>
      <c r="EG288" s="132"/>
      <c r="EH288" s="79"/>
      <c r="EI288" s="155"/>
      <c r="EJ288" s="78"/>
      <c r="EK288" s="132"/>
      <c r="EL288" s="79"/>
      <c r="EM288" s="155"/>
      <c r="EN288" s="78"/>
      <c r="EO288" s="132"/>
      <c r="EP288" s="79"/>
      <c r="EQ288" s="155"/>
      <c r="ER288" s="78"/>
      <c r="ES288" s="132"/>
      <c r="ET288" s="79"/>
      <c r="EU288" s="155"/>
      <c r="EV288" s="78"/>
      <c r="EW288" s="132"/>
      <c r="EX288" s="79"/>
      <c r="EY288" s="155"/>
      <c r="EZ288" s="78"/>
      <c r="FA288" s="132"/>
      <c r="FB288" s="79"/>
      <c r="FC288" s="155"/>
      <c r="FD288" s="78"/>
      <c r="FE288" s="132"/>
      <c r="FF288" s="79"/>
      <c r="FG288" s="155"/>
      <c r="FH288" s="78"/>
      <c r="FI288" s="132"/>
      <c r="FJ288" s="79"/>
      <c r="FK288" s="155"/>
      <c r="FL288" s="169"/>
      <c r="FM288" s="132"/>
      <c r="FN288" s="79"/>
      <c r="FO288" s="155"/>
      <c r="FP288" s="78"/>
      <c r="FQ288" s="132"/>
      <c r="FR288" s="79"/>
      <c r="FS288" s="155"/>
      <c r="FT288" s="78"/>
      <c r="FU288" s="132"/>
      <c r="FV288" s="4"/>
      <c r="FW288" s="155"/>
      <c r="FX288" s="78"/>
      <c r="FY288" s="132"/>
      <c r="FZ288" s="79"/>
      <c r="GA288" s="155"/>
      <c r="GB288" s="78"/>
      <c r="GC288" s="132"/>
      <c r="GD288" s="79"/>
      <c r="GE288" s="155"/>
      <c r="GF288" s="169"/>
      <c r="GG288" s="132"/>
      <c r="GH288" s="79"/>
      <c r="GI288" s="155"/>
      <c r="GJ288" s="78"/>
      <c r="GK288" s="132"/>
      <c r="GL288" s="79"/>
      <c r="GM288" s="155"/>
      <c r="GN288" s="78"/>
      <c r="GO288" s="132"/>
      <c r="GP288" s="79"/>
      <c r="GQ288" s="155"/>
    </row>
    <row r="289" spans="1:199" ht="15.75" x14ac:dyDescent="0.25">
      <c r="A289">
        <f t="shared" si="776"/>
        <v>1</v>
      </c>
      <c r="B289">
        <f t="shared" si="777"/>
        <v>1900</v>
      </c>
      <c r="C289" s="71"/>
      <c r="D289" s="78"/>
      <c r="E289" s="132"/>
      <c r="F289" s="79"/>
      <c r="G289" s="155"/>
      <c r="H289" s="169"/>
      <c r="I289" s="132"/>
      <c r="J289" s="79"/>
      <c r="K289" s="155"/>
      <c r="L289" s="169"/>
      <c r="M289" s="132"/>
      <c r="N289" s="79"/>
      <c r="O289" s="155"/>
      <c r="P289" s="169"/>
      <c r="Q289" s="132"/>
      <c r="R289" s="79"/>
      <c r="S289" s="155"/>
      <c r="T289" s="169"/>
      <c r="U289" s="132"/>
      <c r="V289" s="79"/>
      <c r="W289" s="155"/>
      <c r="X289" s="169"/>
      <c r="Y289" s="132"/>
      <c r="Z289" s="79"/>
      <c r="AA289" s="155"/>
      <c r="AB289" s="169"/>
      <c r="AC289" s="132"/>
      <c r="AD289" s="79"/>
      <c r="AE289" s="155"/>
      <c r="AF289" s="169"/>
      <c r="AG289" s="132"/>
      <c r="AH289" s="79"/>
      <c r="AI289" s="155"/>
      <c r="AJ289" s="169"/>
      <c r="AK289" s="132"/>
      <c r="AL289" s="79"/>
      <c r="AM289" s="155"/>
      <c r="AN289" s="169"/>
      <c r="AO289" s="132"/>
      <c r="AP289" s="79"/>
      <c r="AQ289" s="155"/>
      <c r="AR289" s="169"/>
      <c r="AS289" s="132"/>
      <c r="AT289" s="79"/>
      <c r="AU289" s="155"/>
      <c r="AV289" s="169"/>
      <c r="AW289" s="132"/>
      <c r="AX289" s="79"/>
      <c r="AY289" s="155"/>
      <c r="AZ289" s="169"/>
      <c r="BA289" s="132"/>
      <c r="BB289" s="79"/>
      <c r="BC289" s="155"/>
      <c r="BD289" s="169"/>
      <c r="BE289" s="132"/>
      <c r="BF289" s="79"/>
      <c r="BG289" s="155"/>
      <c r="BH289" s="169"/>
      <c r="BI289" s="132"/>
      <c r="BJ289" s="79"/>
      <c r="BK289" s="155"/>
      <c r="BL289" s="169"/>
      <c r="BM289" s="132"/>
      <c r="BN289" s="79"/>
      <c r="BO289" s="155"/>
      <c r="BP289" s="78"/>
      <c r="BQ289" s="132"/>
      <c r="BR289" s="79"/>
      <c r="BS289" s="155"/>
      <c r="BT289" s="78"/>
      <c r="BU289" s="132"/>
      <c r="BV289" s="79"/>
      <c r="BW289" s="155"/>
      <c r="BX289" s="78"/>
      <c r="BY289" s="132"/>
      <c r="BZ289" s="79"/>
      <c r="CA289" s="155"/>
      <c r="CB289" s="78"/>
      <c r="CC289" s="132"/>
      <c r="CD289" s="79"/>
      <c r="CE289" s="155"/>
      <c r="CF289" s="78"/>
      <c r="CG289" s="132"/>
      <c r="CH289" s="79"/>
      <c r="CI289" s="155"/>
      <c r="CJ289" s="78"/>
      <c r="CK289" s="132"/>
      <c r="CL289" s="79"/>
      <c r="CM289" s="155"/>
      <c r="CN289" s="78"/>
      <c r="CO289" s="132"/>
      <c r="CP289" s="79"/>
      <c r="CQ289" s="155"/>
      <c r="CR289" s="78"/>
      <c r="CS289" s="132"/>
      <c r="CT289" s="79"/>
      <c r="CU289" s="155"/>
      <c r="CV289" s="169"/>
      <c r="CW289" s="132"/>
      <c r="CX289" s="79"/>
      <c r="CY289" s="155"/>
      <c r="CZ289" s="169"/>
      <c r="DA289" s="132"/>
      <c r="DB289" s="79"/>
      <c r="DC289" s="155"/>
      <c r="DD289" s="78"/>
      <c r="DE289" s="132"/>
      <c r="DF289" s="79"/>
      <c r="DG289" s="155"/>
      <c r="DH289" s="78"/>
      <c r="DI289" s="132"/>
      <c r="DJ289" s="79"/>
      <c r="DK289" s="155"/>
      <c r="DL289" s="169"/>
      <c r="DM289" s="132"/>
      <c r="DN289" s="79"/>
      <c r="DO289" s="155"/>
      <c r="DP289" s="78"/>
      <c r="DQ289" s="132"/>
      <c r="DR289" s="79"/>
      <c r="DS289" s="155"/>
      <c r="DT289" s="78"/>
      <c r="DU289" s="132"/>
      <c r="DV289" s="79"/>
      <c r="DW289" s="155"/>
      <c r="DX289" s="78"/>
      <c r="DY289" s="132"/>
      <c r="DZ289" s="79"/>
      <c r="EA289" s="155"/>
      <c r="EB289" s="78"/>
      <c r="EC289" s="132"/>
      <c r="ED289" s="79"/>
      <c r="EE289" s="155"/>
      <c r="EF289" s="169"/>
      <c r="EG289" s="132"/>
      <c r="EH289" s="79"/>
      <c r="EI289" s="155"/>
      <c r="EJ289" s="78"/>
      <c r="EK289" s="132"/>
      <c r="EL289" s="79"/>
      <c r="EM289" s="155"/>
      <c r="EN289" s="78"/>
      <c r="EO289" s="132"/>
      <c r="EP289" s="79"/>
      <c r="EQ289" s="155"/>
      <c r="ER289" s="78"/>
      <c r="ES289" s="132"/>
      <c r="ET289" s="79"/>
      <c r="EU289" s="155"/>
      <c r="EV289" s="78"/>
      <c r="EW289" s="132"/>
      <c r="EX289" s="79"/>
      <c r="EY289" s="155"/>
      <c r="EZ289" s="78"/>
      <c r="FA289" s="132"/>
      <c r="FB289" s="79"/>
      <c r="FC289" s="155"/>
      <c r="FD289" s="78"/>
      <c r="FE289" s="132"/>
      <c r="FF289" s="79"/>
      <c r="FG289" s="155"/>
      <c r="FH289" s="78"/>
      <c r="FI289" s="132"/>
      <c r="FJ289" s="79"/>
      <c r="FK289" s="155"/>
      <c r="FL289" s="169"/>
      <c r="FM289" s="132"/>
      <c r="FN289" s="79"/>
      <c r="FO289" s="155"/>
      <c r="FP289" s="78"/>
      <c r="FQ289" s="132"/>
      <c r="FR289" s="79"/>
      <c r="FS289" s="155"/>
      <c r="FT289" s="78"/>
      <c r="FU289" s="132"/>
      <c r="FV289" s="4"/>
      <c r="FW289" s="155"/>
      <c r="FX289" s="78"/>
      <c r="FY289" s="132"/>
      <c r="FZ289" s="79"/>
      <c r="GA289" s="155"/>
      <c r="GB289" s="78"/>
      <c r="GC289" s="132"/>
      <c r="GD289" s="79"/>
      <c r="GE289" s="155"/>
      <c r="GF289" s="169"/>
      <c r="GG289" s="132"/>
      <c r="GH289" s="79"/>
      <c r="GI289" s="155"/>
      <c r="GJ289" s="78"/>
      <c r="GK289" s="132"/>
      <c r="GL289" s="79"/>
      <c r="GM289" s="155"/>
      <c r="GN289" s="78"/>
      <c r="GO289" s="132"/>
      <c r="GP289" s="79"/>
      <c r="GQ289" s="155"/>
    </row>
    <row r="290" spans="1:199" ht="15.75" x14ac:dyDescent="0.25">
      <c r="A290">
        <f t="shared" si="776"/>
        <v>1</v>
      </c>
      <c r="B290">
        <f t="shared" si="777"/>
        <v>1900</v>
      </c>
      <c r="C290" s="71"/>
      <c r="D290" s="78"/>
      <c r="E290" s="132"/>
      <c r="F290" s="79"/>
      <c r="G290" s="155"/>
      <c r="H290" s="169"/>
      <c r="I290" s="132"/>
      <c r="J290" s="79"/>
      <c r="K290" s="155"/>
      <c r="L290" s="169"/>
      <c r="M290" s="132"/>
      <c r="N290" s="79"/>
      <c r="O290" s="155"/>
      <c r="P290" s="169"/>
      <c r="Q290" s="132"/>
      <c r="R290" s="79"/>
      <c r="S290" s="155"/>
      <c r="T290" s="169"/>
      <c r="U290" s="132"/>
      <c r="V290" s="79"/>
      <c r="W290" s="155"/>
      <c r="X290" s="169"/>
      <c r="Y290" s="132"/>
      <c r="Z290" s="79"/>
      <c r="AA290" s="155"/>
      <c r="AB290" s="169"/>
      <c r="AC290" s="132"/>
      <c r="AD290" s="79"/>
      <c r="AE290" s="155"/>
      <c r="AF290" s="169"/>
      <c r="AG290" s="132"/>
      <c r="AH290" s="79"/>
      <c r="AI290" s="155"/>
      <c r="AJ290" s="169"/>
      <c r="AK290" s="132"/>
      <c r="AL290" s="79"/>
      <c r="AM290" s="155"/>
      <c r="AN290" s="169"/>
      <c r="AO290" s="132"/>
      <c r="AP290" s="79"/>
      <c r="AQ290" s="155"/>
      <c r="AR290" s="169"/>
      <c r="AS290" s="132"/>
      <c r="AT290" s="79"/>
      <c r="AU290" s="155"/>
      <c r="AV290" s="169"/>
      <c r="AW290" s="132"/>
      <c r="AX290" s="79"/>
      <c r="AY290" s="155"/>
      <c r="AZ290" s="169"/>
      <c r="BA290" s="132"/>
      <c r="BB290" s="79"/>
      <c r="BC290" s="155"/>
      <c r="BD290" s="169"/>
      <c r="BE290" s="132"/>
      <c r="BF290" s="79"/>
      <c r="BG290" s="155"/>
      <c r="BH290" s="169"/>
      <c r="BI290" s="132"/>
      <c r="BJ290" s="79"/>
      <c r="BK290" s="155"/>
      <c r="BL290" s="169"/>
      <c r="BM290" s="132"/>
      <c r="BN290" s="79"/>
      <c r="BO290" s="155"/>
      <c r="BP290" s="78"/>
      <c r="BQ290" s="132"/>
      <c r="BR290" s="79"/>
      <c r="BS290" s="155"/>
      <c r="BT290" s="78"/>
      <c r="BU290" s="132"/>
      <c r="BV290" s="79"/>
      <c r="BW290" s="155"/>
      <c r="BX290" s="78"/>
      <c r="BY290" s="132"/>
      <c r="BZ290" s="79"/>
      <c r="CA290" s="155"/>
      <c r="CB290" s="78"/>
      <c r="CC290" s="132"/>
      <c r="CD290" s="79"/>
      <c r="CE290" s="155"/>
      <c r="CF290" s="78"/>
      <c r="CG290" s="132"/>
      <c r="CH290" s="79"/>
      <c r="CI290" s="155"/>
      <c r="CJ290" s="78"/>
      <c r="CK290" s="132"/>
      <c r="CL290" s="79"/>
      <c r="CM290" s="155"/>
      <c r="CN290" s="78"/>
      <c r="CO290" s="132"/>
      <c r="CP290" s="79"/>
      <c r="CQ290" s="155"/>
      <c r="CR290" s="78"/>
      <c r="CS290" s="132"/>
      <c r="CT290" s="79"/>
      <c r="CU290" s="155"/>
      <c r="CV290" s="169"/>
      <c r="CW290" s="132"/>
      <c r="CX290" s="79"/>
      <c r="CY290" s="155"/>
      <c r="CZ290" s="169"/>
      <c r="DA290" s="132"/>
      <c r="DB290" s="79"/>
      <c r="DC290" s="155"/>
      <c r="DD290" s="78"/>
      <c r="DE290" s="132"/>
      <c r="DF290" s="79"/>
      <c r="DG290" s="155"/>
      <c r="DH290" s="78"/>
      <c r="DI290" s="132"/>
      <c r="DJ290" s="79"/>
      <c r="DK290" s="155"/>
      <c r="DL290" s="169"/>
      <c r="DM290" s="132"/>
      <c r="DN290" s="79"/>
      <c r="DO290" s="155"/>
      <c r="DP290" s="78"/>
      <c r="DQ290" s="132"/>
      <c r="DR290" s="79"/>
      <c r="DS290" s="155"/>
      <c r="DT290" s="78"/>
      <c r="DU290" s="132"/>
      <c r="DV290" s="79"/>
      <c r="DW290" s="155"/>
      <c r="DX290" s="78"/>
      <c r="DY290" s="132"/>
      <c r="DZ290" s="79"/>
      <c r="EA290" s="155"/>
      <c r="EB290" s="78"/>
      <c r="EC290" s="132"/>
      <c r="ED290" s="79"/>
      <c r="EE290" s="155"/>
      <c r="EF290" s="169"/>
      <c r="EG290" s="132"/>
      <c r="EH290" s="79"/>
      <c r="EI290" s="155"/>
      <c r="EJ290" s="78"/>
      <c r="EK290" s="132"/>
      <c r="EL290" s="79"/>
      <c r="EM290" s="155"/>
      <c r="EN290" s="78"/>
      <c r="EO290" s="132"/>
      <c r="EP290" s="79"/>
      <c r="EQ290" s="155"/>
      <c r="ER290" s="78"/>
      <c r="ES290" s="132"/>
      <c r="ET290" s="79"/>
      <c r="EU290" s="155"/>
      <c r="EV290" s="78"/>
      <c r="EW290" s="132"/>
      <c r="EX290" s="79"/>
      <c r="EY290" s="155"/>
      <c r="EZ290" s="78"/>
      <c r="FA290" s="132"/>
      <c r="FB290" s="79"/>
      <c r="FC290" s="155"/>
      <c r="FD290" s="78"/>
      <c r="FE290" s="132"/>
      <c r="FF290" s="79"/>
      <c r="FG290" s="155"/>
      <c r="FH290" s="78"/>
      <c r="FI290" s="132"/>
      <c r="FJ290" s="79"/>
      <c r="FK290" s="155"/>
      <c r="FL290" s="169"/>
      <c r="FM290" s="132"/>
      <c r="FN290" s="79"/>
      <c r="FO290" s="155"/>
      <c r="FP290" s="78"/>
      <c r="FQ290" s="132"/>
      <c r="FR290" s="79"/>
      <c r="FS290" s="155"/>
      <c r="FT290" s="78"/>
      <c r="FU290" s="132"/>
      <c r="FV290" s="4"/>
      <c r="FW290" s="155"/>
      <c r="FX290" s="78"/>
      <c r="FY290" s="132"/>
      <c r="FZ290" s="79"/>
      <c r="GA290" s="155"/>
      <c r="GB290" s="78"/>
      <c r="GC290" s="132"/>
      <c r="GD290" s="79"/>
      <c r="GE290" s="155"/>
      <c r="GF290" s="169"/>
      <c r="GG290" s="132"/>
      <c r="GH290" s="79"/>
      <c r="GI290" s="155"/>
      <c r="GJ290" s="78"/>
      <c r="GK290" s="132"/>
      <c r="GL290" s="79"/>
      <c r="GM290" s="155"/>
      <c r="GN290" s="78"/>
      <c r="GO290" s="132"/>
      <c r="GP290" s="79"/>
      <c r="GQ290" s="155"/>
    </row>
    <row r="291" spans="1:199" ht="15.75" x14ac:dyDescent="0.25">
      <c r="A291">
        <f t="shared" si="776"/>
        <v>1</v>
      </c>
      <c r="B291">
        <f t="shared" si="777"/>
        <v>1900</v>
      </c>
      <c r="C291" s="71"/>
      <c r="D291" s="78"/>
      <c r="E291" s="132"/>
      <c r="F291" s="79"/>
      <c r="G291" s="155"/>
      <c r="H291" s="169"/>
      <c r="I291" s="132"/>
      <c r="J291" s="79"/>
      <c r="K291" s="155"/>
      <c r="L291" s="169"/>
      <c r="M291" s="132"/>
      <c r="N291" s="79"/>
      <c r="O291" s="155"/>
      <c r="P291" s="169"/>
      <c r="Q291" s="132"/>
      <c r="R291" s="79"/>
      <c r="S291" s="155"/>
      <c r="T291" s="169"/>
      <c r="U291" s="132"/>
      <c r="V291" s="79"/>
      <c r="W291" s="155"/>
      <c r="X291" s="169"/>
      <c r="Y291" s="132"/>
      <c r="Z291" s="79"/>
      <c r="AA291" s="155"/>
      <c r="AB291" s="169"/>
      <c r="AC291" s="132"/>
      <c r="AD291" s="79"/>
      <c r="AE291" s="155"/>
      <c r="AF291" s="169"/>
      <c r="AG291" s="132"/>
      <c r="AH291" s="79"/>
      <c r="AI291" s="155"/>
      <c r="AJ291" s="169"/>
      <c r="AK291" s="132"/>
      <c r="AL291" s="79"/>
      <c r="AM291" s="155"/>
      <c r="AN291" s="169"/>
      <c r="AO291" s="132"/>
      <c r="AP291" s="79"/>
      <c r="AQ291" s="155"/>
      <c r="AR291" s="169"/>
      <c r="AS291" s="132"/>
      <c r="AT291" s="79"/>
      <c r="AU291" s="155"/>
      <c r="AV291" s="169"/>
      <c r="AW291" s="132"/>
      <c r="AX291" s="79"/>
      <c r="AY291" s="155"/>
      <c r="AZ291" s="169"/>
      <c r="BA291" s="132"/>
      <c r="BB291" s="79"/>
      <c r="BC291" s="155"/>
      <c r="BD291" s="169"/>
      <c r="BE291" s="132"/>
      <c r="BF291" s="79"/>
      <c r="BG291" s="155"/>
      <c r="BH291" s="169"/>
      <c r="BI291" s="132"/>
      <c r="BJ291" s="79"/>
      <c r="BK291" s="155"/>
      <c r="BL291" s="169"/>
      <c r="BM291" s="132"/>
      <c r="BN291" s="79"/>
      <c r="BO291" s="155"/>
      <c r="BP291" s="78"/>
      <c r="BQ291" s="132"/>
      <c r="BR291" s="79"/>
      <c r="BS291" s="155"/>
      <c r="BT291" s="78"/>
      <c r="BU291" s="132"/>
      <c r="BV291" s="79"/>
      <c r="BW291" s="155"/>
      <c r="BX291" s="78"/>
      <c r="BY291" s="132"/>
      <c r="BZ291" s="79"/>
      <c r="CA291" s="155"/>
      <c r="CB291" s="78"/>
      <c r="CC291" s="132"/>
      <c r="CD291" s="79"/>
      <c r="CE291" s="155"/>
      <c r="CF291" s="78"/>
      <c r="CG291" s="132"/>
      <c r="CH291" s="79"/>
      <c r="CI291" s="155"/>
      <c r="CJ291" s="78"/>
      <c r="CK291" s="132"/>
      <c r="CL291" s="79"/>
      <c r="CM291" s="155"/>
      <c r="CN291" s="78"/>
      <c r="CO291" s="132"/>
      <c r="CP291" s="79"/>
      <c r="CQ291" s="155"/>
      <c r="CR291" s="78"/>
      <c r="CS291" s="132"/>
      <c r="CT291" s="79"/>
      <c r="CU291" s="155"/>
      <c r="CV291" s="169"/>
      <c r="CW291" s="132"/>
      <c r="CX291" s="79"/>
      <c r="CY291" s="155"/>
      <c r="CZ291" s="169"/>
      <c r="DA291" s="132"/>
      <c r="DB291" s="79"/>
      <c r="DC291" s="155"/>
      <c r="DD291" s="78"/>
      <c r="DE291" s="132"/>
      <c r="DF291" s="79"/>
      <c r="DG291" s="155"/>
      <c r="DH291" s="78"/>
      <c r="DI291" s="132"/>
      <c r="DJ291" s="79"/>
      <c r="DK291" s="155"/>
      <c r="DL291" s="169"/>
      <c r="DM291" s="132"/>
      <c r="DN291" s="79"/>
      <c r="DO291" s="155"/>
      <c r="DP291" s="78"/>
      <c r="DQ291" s="132"/>
      <c r="DR291" s="79"/>
      <c r="DS291" s="155"/>
      <c r="DT291" s="78"/>
      <c r="DU291" s="132"/>
      <c r="DV291" s="79"/>
      <c r="DW291" s="155"/>
      <c r="DX291" s="78"/>
      <c r="DY291" s="132"/>
      <c r="DZ291" s="79"/>
      <c r="EA291" s="155"/>
      <c r="EB291" s="78"/>
      <c r="EC291" s="132"/>
      <c r="ED291" s="79"/>
      <c r="EE291" s="155"/>
      <c r="EF291" s="169"/>
      <c r="EG291" s="132"/>
      <c r="EH291" s="79"/>
      <c r="EI291" s="155"/>
      <c r="EJ291" s="78"/>
      <c r="EK291" s="132"/>
      <c r="EL291" s="79"/>
      <c r="EM291" s="155"/>
      <c r="EN291" s="78"/>
      <c r="EO291" s="132"/>
      <c r="EP291" s="79"/>
      <c r="EQ291" s="155"/>
      <c r="ER291" s="78"/>
      <c r="ES291" s="132"/>
      <c r="ET291" s="79"/>
      <c r="EU291" s="155"/>
      <c r="EV291" s="78"/>
      <c r="EW291" s="132"/>
      <c r="EX291" s="79"/>
      <c r="EY291" s="155"/>
      <c r="EZ291" s="78"/>
      <c r="FA291" s="132"/>
      <c r="FB291" s="79"/>
      <c r="FC291" s="155"/>
      <c r="FD291" s="78"/>
      <c r="FE291" s="132"/>
      <c r="FF291" s="79"/>
      <c r="FG291" s="155"/>
      <c r="FH291" s="78"/>
      <c r="FI291" s="132"/>
      <c r="FJ291" s="79"/>
      <c r="FK291" s="155"/>
      <c r="FL291" s="169"/>
      <c r="FM291" s="132"/>
      <c r="FN291" s="79"/>
      <c r="FO291" s="155"/>
      <c r="FP291" s="78"/>
      <c r="FQ291" s="132"/>
      <c r="FR291" s="79"/>
      <c r="FS291" s="155"/>
      <c r="FT291" s="78"/>
      <c r="FU291" s="132"/>
      <c r="FV291" s="4"/>
      <c r="FW291" s="155"/>
      <c r="FX291" s="78"/>
      <c r="FY291" s="132"/>
      <c r="FZ291" s="79"/>
      <c r="GA291" s="155"/>
      <c r="GB291" s="78"/>
      <c r="GC291" s="132"/>
      <c r="GD291" s="79"/>
      <c r="GE291" s="155"/>
      <c r="GF291" s="169"/>
      <c r="GG291" s="132"/>
      <c r="GH291" s="79"/>
      <c r="GI291" s="155"/>
      <c r="GJ291" s="78"/>
      <c r="GK291" s="132"/>
      <c r="GL291" s="79"/>
      <c r="GM291" s="155"/>
      <c r="GN291" s="78"/>
      <c r="GO291" s="132"/>
      <c r="GP291" s="79"/>
      <c r="GQ291" s="155"/>
    </row>
    <row r="292" spans="1:199" ht="15.75" x14ac:dyDescent="0.25">
      <c r="A292">
        <f t="shared" si="776"/>
        <v>1</v>
      </c>
      <c r="B292">
        <f t="shared" si="777"/>
        <v>1900</v>
      </c>
      <c r="C292" s="71"/>
      <c r="D292" s="78"/>
      <c r="E292" s="132"/>
      <c r="F292" s="79"/>
      <c r="G292" s="155"/>
      <c r="H292" s="169"/>
      <c r="I292" s="132"/>
      <c r="J292" s="79"/>
      <c r="K292" s="155"/>
      <c r="L292" s="169"/>
      <c r="M292" s="132"/>
      <c r="N292" s="79"/>
      <c r="O292" s="155"/>
      <c r="P292" s="169"/>
      <c r="Q292" s="132"/>
      <c r="R292" s="79"/>
      <c r="S292" s="155"/>
      <c r="T292" s="169"/>
      <c r="U292" s="132"/>
      <c r="V292" s="79"/>
      <c r="W292" s="155"/>
      <c r="X292" s="169"/>
      <c r="Y292" s="132"/>
      <c r="Z292" s="79"/>
      <c r="AA292" s="155"/>
      <c r="AB292" s="169"/>
      <c r="AC292" s="132"/>
      <c r="AD292" s="79"/>
      <c r="AE292" s="155"/>
      <c r="AF292" s="169"/>
      <c r="AG292" s="132"/>
      <c r="AH292" s="79"/>
      <c r="AI292" s="155"/>
      <c r="AJ292" s="169"/>
      <c r="AK292" s="132"/>
      <c r="AL292" s="79"/>
      <c r="AM292" s="155"/>
      <c r="AN292" s="169"/>
      <c r="AO292" s="132"/>
      <c r="AP292" s="79"/>
      <c r="AQ292" s="155"/>
      <c r="AR292" s="169"/>
      <c r="AS292" s="132"/>
      <c r="AT292" s="79"/>
      <c r="AU292" s="155"/>
      <c r="AV292" s="169"/>
      <c r="AW292" s="132"/>
      <c r="AX292" s="79"/>
      <c r="AY292" s="155"/>
      <c r="AZ292" s="169"/>
      <c r="BA292" s="132"/>
      <c r="BB292" s="79"/>
      <c r="BC292" s="155"/>
      <c r="BD292" s="169"/>
      <c r="BE292" s="132"/>
      <c r="BF292" s="79"/>
      <c r="BG292" s="155"/>
      <c r="BH292" s="169"/>
      <c r="BI292" s="132"/>
      <c r="BJ292" s="79"/>
      <c r="BK292" s="155"/>
      <c r="BL292" s="169"/>
      <c r="BM292" s="132"/>
      <c r="BN292" s="79"/>
      <c r="BO292" s="155"/>
      <c r="BP292" s="78"/>
      <c r="BQ292" s="132"/>
      <c r="BR292" s="79"/>
      <c r="BS292" s="155"/>
      <c r="BT292" s="78"/>
      <c r="BU292" s="132"/>
      <c r="BV292" s="79"/>
      <c r="BW292" s="155"/>
      <c r="BX292" s="78"/>
      <c r="BY292" s="132"/>
      <c r="BZ292" s="79"/>
      <c r="CA292" s="155"/>
      <c r="CB292" s="78"/>
      <c r="CC292" s="132"/>
      <c r="CD292" s="79"/>
      <c r="CE292" s="155"/>
      <c r="CF292" s="78"/>
      <c r="CG292" s="132"/>
      <c r="CH292" s="79"/>
      <c r="CI292" s="155"/>
      <c r="CJ292" s="78"/>
      <c r="CK292" s="132"/>
      <c r="CL292" s="79"/>
      <c r="CM292" s="155"/>
      <c r="CN292" s="78"/>
      <c r="CO292" s="132"/>
      <c r="CP292" s="79"/>
      <c r="CQ292" s="155"/>
      <c r="CR292" s="78"/>
      <c r="CS292" s="132"/>
      <c r="CT292" s="79"/>
      <c r="CU292" s="155"/>
      <c r="CV292" s="169"/>
      <c r="CW292" s="132"/>
      <c r="CX292" s="79"/>
      <c r="CY292" s="155"/>
      <c r="CZ292" s="169"/>
      <c r="DA292" s="132"/>
      <c r="DB292" s="79"/>
      <c r="DC292" s="155"/>
      <c r="DD292" s="78"/>
      <c r="DE292" s="132"/>
      <c r="DF292" s="79"/>
      <c r="DG292" s="155"/>
      <c r="DH292" s="78"/>
      <c r="DI292" s="132"/>
      <c r="DJ292" s="79"/>
      <c r="DK292" s="155"/>
      <c r="DL292" s="169"/>
      <c r="DM292" s="132"/>
      <c r="DN292" s="79"/>
      <c r="DO292" s="155"/>
      <c r="DP292" s="78"/>
      <c r="DQ292" s="132"/>
      <c r="DR292" s="79"/>
      <c r="DS292" s="155"/>
      <c r="DT292" s="78"/>
      <c r="DU292" s="132"/>
      <c r="DV292" s="79"/>
      <c r="DW292" s="155"/>
      <c r="DX292" s="78"/>
      <c r="DY292" s="132"/>
      <c r="DZ292" s="79"/>
      <c r="EA292" s="155"/>
      <c r="EB292" s="78"/>
      <c r="EC292" s="132"/>
      <c r="ED292" s="79"/>
      <c r="EE292" s="155"/>
      <c r="EF292" s="169"/>
      <c r="EG292" s="132"/>
      <c r="EH292" s="79"/>
      <c r="EI292" s="155"/>
      <c r="EJ292" s="78"/>
      <c r="EK292" s="132"/>
      <c r="EL292" s="79"/>
      <c r="EM292" s="155"/>
      <c r="EN292" s="78"/>
      <c r="EO292" s="132"/>
      <c r="EP292" s="79"/>
      <c r="EQ292" s="155"/>
      <c r="ER292" s="78"/>
      <c r="ES292" s="132"/>
      <c r="ET292" s="79"/>
      <c r="EU292" s="155"/>
      <c r="EV292" s="78"/>
      <c r="EW292" s="132"/>
      <c r="EX292" s="79"/>
      <c r="EY292" s="155"/>
      <c r="EZ292" s="78"/>
      <c r="FA292" s="132"/>
      <c r="FB292" s="79"/>
      <c r="FC292" s="155"/>
      <c r="FD292" s="78"/>
      <c r="FE292" s="132"/>
      <c r="FF292" s="79"/>
      <c r="FG292" s="155"/>
      <c r="FH292" s="78"/>
      <c r="FI292" s="132"/>
      <c r="FJ292" s="79"/>
      <c r="FK292" s="155"/>
      <c r="FL292" s="169"/>
      <c r="FM292" s="132"/>
      <c r="FN292" s="79"/>
      <c r="FO292" s="155"/>
      <c r="FP292" s="78"/>
      <c r="FQ292" s="132"/>
      <c r="FR292" s="79"/>
      <c r="FS292" s="155"/>
      <c r="FT292" s="78"/>
      <c r="FU292" s="132"/>
      <c r="FV292" s="4"/>
      <c r="FW292" s="155"/>
      <c r="FX292" s="78"/>
      <c r="FY292" s="132"/>
      <c r="FZ292" s="79"/>
      <c r="GA292" s="155"/>
      <c r="GB292" s="78"/>
      <c r="GC292" s="132"/>
      <c r="GD292" s="79"/>
      <c r="GE292" s="155"/>
      <c r="GF292" s="169"/>
      <c r="GG292" s="132"/>
      <c r="GH292" s="79"/>
      <c r="GI292" s="155"/>
      <c r="GJ292" s="78"/>
      <c r="GK292" s="132"/>
      <c r="GL292" s="79"/>
      <c r="GM292" s="155"/>
      <c r="GN292" s="78"/>
      <c r="GO292" s="132"/>
      <c r="GP292" s="79"/>
      <c r="GQ292" s="155"/>
    </row>
    <row r="293" spans="1:199" ht="15.75" x14ac:dyDescent="0.25">
      <c r="A293">
        <f t="shared" si="776"/>
        <v>1</v>
      </c>
      <c r="B293">
        <f t="shared" si="777"/>
        <v>1900</v>
      </c>
      <c r="C293" s="71"/>
      <c r="D293" s="78"/>
      <c r="E293" s="132"/>
      <c r="F293" s="79"/>
      <c r="G293" s="155"/>
      <c r="H293" s="169"/>
      <c r="I293" s="132"/>
      <c r="J293" s="79"/>
      <c r="K293" s="155"/>
      <c r="L293" s="169"/>
      <c r="M293" s="132"/>
      <c r="N293" s="79"/>
      <c r="O293" s="155"/>
      <c r="P293" s="169"/>
      <c r="Q293" s="132"/>
      <c r="R293" s="79"/>
      <c r="S293" s="155"/>
      <c r="T293" s="169"/>
      <c r="U293" s="132"/>
      <c r="V293" s="79"/>
      <c r="W293" s="155"/>
      <c r="X293" s="169"/>
      <c r="Y293" s="132"/>
      <c r="Z293" s="79"/>
      <c r="AA293" s="155"/>
      <c r="AB293" s="169"/>
      <c r="AC293" s="132"/>
      <c r="AD293" s="79"/>
      <c r="AE293" s="155"/>
      <c r="AF293" s="169"/>
      <c r="AG293" s="132"/>
      <c r="AH293" s="79"/>
      <c r="AI293" s="155"/>
      <c r="AJ293" s="169"/>
      <c r="AK293" s="132"/>
      <c r="AL293" s="79"/>
      <c r="AM293" s="155"/>
      <c r="AN293" s="169"/>
      <c r="AO293" s="132"/>
      <c r="AP293" s="79"/>
      <c r="AQ293" s="155"/>
      <c r="AR293" s="169"/>
      <c r="AS293" s="132"/>
      <c r="AT293" s="79"/>
      <c r="AU293" s="155"/>
      <c r="AV293" s="169"/>
      <c r="AW293" s="132"/>
      <c r="AX293" s="79"/>
      <c r="AY293" s="155"/>
      <c r="AZ293" s="169"/>
      <c r="BA293" s="132"/>
      <c r="BB293" s="79"/>
      <c r="BC293" s="155"/>
      <c r="BD293" s="169"/>
      <c r="BE293" s="132"/>
      <c r="BF293" s="79"/>
      <c r="BG293" s="155"/>
      <c r="BH293" s="169"/>
      <c r="BI293" s="132"/>
      <c r="BJ293" s="79"/>
      <c r="BK293" s="155"/>
      <c r="BL293" s="169"/>
      <c r="BM293" s="132"/>
      <c r="BN293" s="79"/>
      <c r="BO293" s="155"/>
      <c r="BP293" s="78"/>
      <c r="BQ293" s="132"/>
      <c r="BR293" s="79"/>
      <c r="BS293" s="155"/>
      <c r="BT293" s="78"/>
      <c r="BU293" s="132"/>
      <c r="BV293" s="79"/>
      <c r="BW293" s="155"/>
      <c r="BX293" s="78"/>
      <c r="BY293" s="132"/>
      <c r="BZ293" s="79"/>
      <c r="CA293" s="155"/>
      <c r="CB293" s="78"/>
      <c r="CC293" s="132"/>
      <c r="CD293" s="79"/>
      <c r="CE293" s="155"/>
      <c r="CF293" s="78"/>
      <c r="CG293" s="132"/>
      <c r="CH293" s="79"/>
      <c r="CI293" s="155"/>
      <c r="CJ293" s="78"/>
      <c r="CK293" s="132"/>
      <c r="CL293" s="79"/>
      <c r="CM293" s="155"/>
      <c r="CN293" s="78"/>
      <c r="CO293" s="132"/>
      <c r="CP293" s="79"/>
      <c r="CQ293" s="155"/>
      <c r="CR293" s="78"/>
      <c r="CS293" s="132"/>
      <c r="CT293" s="79"/>
      <c r="CU293" s="155"/>
      <c r="CV293" s="169"/>
      <c r="CW293" s="132"/>
      <c r="CX293" s="79"/>
      <c r="CY293" s="155"/>
      <c r="CZ293" s="169"/>
      <c r="DA293" s="132"/>
      <c r="DB293" s="79"/>
      <c r="DC293" s="155"/>
      <c r="DD293" s="78"/>
      <c r="DE293" s="132"/>
      <c r="DF293" s="79"/>
      <c r="DG293" s="155"/>
      <c r="DH293" s="78"/>
      <c r="DI293" s="132"/>
      <c r="DJ293" s="79"/>
      <c r="DK293" s="155"/>
      <c r="DL293" s="169"/>
      <c r="DM293" s="132"/>
      <c r="DN293" s="79"/>
      <c r="DO293" s="155"/>
      <c r="DP293" s="78"/>
      <c r="DQ293" s="132"/>
      <c r="DR293" s="79"/>
      <c r="DS293" s="155"/>
      <c r="DT293" s="78"/>
      <c r="DU293" s="132"/>
      <c r="DV293" s="79"/>
      <c r="DW293" s="155"/>
      <c r="DX293" s="78"/>
      <c r="DY293" s="132"/>
      <c r="DZ293" s="79"/>
      <c r="EA293" s="155"/>
      <c r="EB293" s="78"/>
      <c r="EC293" s="132"/>
      <c r="ED293" s="79"/>
      <c r="EE293" s="155"/>
      <c r="EF293" s="169"/>
      <c r="EG293" s="132"/>
      <c r="EH293" s="79"/>
      <c r="EI293" s="155"/>
      <c r="EJ293" s="78"/>
      <c r="EK293" s="132"/>
      <c r="EL293" s="79"/>
      <c r="EM293" s="155"/>
      <c r="EN293" s="78"/>
      <c r="EO293" s="132"/>
      <c r="EP293" s="79"/>
      <c r="EQ293" s="155"/>
      <c r="ER293" s="78"/>
      <c r="ES293" s="132"/>
      <c r="ET293" s="79"/>
      <c r="EU293" s="155"/>
      <c r="EV293" s="78"/>
      <c r="EW293" s="132"/>
      <c r="EX293" s="79"/>
      <c r="EY293" s="155"/>
      <c r="EZ293" s="78"/>
      <c r="FA293" s="132"/>
      <c r="FB293" s="79"/>
      <c r="FC293" s="155"/>
      <c r="FD293" s="78"/>
      <c r="FE293" s="132"/>
      <c r="FF293" s="79"/>
      <c r="FG293" s="155"/>
      <c r="FH293" s="78"/>
      <c r="FI293" s="132"/>
      <c r="FJ293" s="79"/>
      <c r="FK293" s="155"/>
      <c r="FL293" s="169"/>
      <c r="FM293" s="132"/>
      <c r="FN293" s="79"/>
      <c r="FO293" s="155"/>
      <c r="FP293" s="78"/>
      <c r="FQ293" s="132"/>
      <c r="FR293" s="79"/>
      <c r="FS293" s="155"/>
      <c r="FT293" s="78"/>
      <c r="FU293" s="132"/>
      <c r="FV293" s="4"/>
      <c r="FW293" s="155"/>
      <c r="FX293" s="78"/>
      <c r="FY293" s="132"/>
      <c r="FZ293" s="79"/>
      <c r="GA293" s="155"/>
      <c r="GB293" s="78"/>
      <c r="GC293" s="132"/>
      <c r="GD293" s="79"/>
      <c r="GE293" s="155"/>
      <c r="GF293" s="169"/>
      <c r="GG293" s="132"/>
      <c r="GH293" s="79"/>
      <c r="GI293" s="155"/>
      <c r="GJ293" s="78"/>
      <c r="GK293" s="132"/>
      <c r="GL293" s="79"/>
      <c r="GM293" s="155"/>
      <c r="GN293" s="78"/>
      <c r="GO293" s="132"/>
      <c r="GP293" s="79"/>
      <c r="GQ293" s="155"/>
    </row>
    <row r="294" spans="1:199" ht="15.75" x14ac:dyDescent="0.25">
      <c r="A294">
        <f t="shared" si="776"/>
        <v>1</v>
      </c>
      <c r="B294">
        <f t="shared" si="777"/>
        <v>1900</v>
      </c>
      <c r="C294" s="71"/>
      <c r="D294" s="78"/>
      <c r="E294" s="132"/>
      <c r="F294" s="79"/>
      <c r="G294" s="155"/>
      <c r="H294" s="169"/>
      <c r="I294" s="132"/>
      <c r="J294" s="79"/>
      <c r="K294" s="155"/>
      <c r="L294" s="169"/>
      <c r="M294" s="132"/>
      <c r="N294" s="79"/>
      <c r="O294" s="155"/>
      <c r="P294" s="169"/>
      <c r="Q294" s="132"/>
      <c r="R294" s="79"/>
      <c r="S294" s="155"/>
      <c r="T294" s="169"/>
      <c r="U294" s="132"/>
      <c r="V294" s="79"/>
      <c r="W294" s="155"/>
      <c r="X294" s="169"/>
      <c r="Y294" s="132"/>
      <c r="Z294" s="79"/>
      <c r="AA294" s="155"/>
      <c r="AB294" s="169"/>
      <c r="AC294" s="132"/>
      <c r="AD294" s="79"/>
      <c r="AE294" s="155"/>
      <c r="AF294" s="169"/>
      <c r="AG294" s="132"/>
      <c r="AH294" s="79"/>
      <c r="AI294" s="155"/>
      <c r="AJ294" s="169"/>
      <c r="AK294" s="132"/>
      <c r="AL294" s="79"/>
      <c r="AM294" s="155"/>
      <c r="AN294" s="169"/>
      <c r="AO294" s="132"/>
      <c r="AP294" s="79"/>
      <c r="AQ294" s="155"/>
      <c r="AR294" s="169"/>
      <c r="AS294" s="132"/>
      <c r="AT294" s="79"/>
      <c r="AU294" s="155"/>
      <c r="AV294" s="169"/>
      <c r="AW294" s="132"/>
      <c r="AX294" s="79"/>
      <c r="AY294" s="155"/>
      <c r="AZ294" s="169"/>
      <c r="BA294" s="132"/>
      <c r="BB294" s="79"/>
      <c r="BC294" s="155"/>
      <c r="BD294" s="169"/>
      <c r="BE294" s="132"/>
      <c r="BF294" s="79"/>
      <c r="BG294" s="155"/>
      <c r="BH294" s="169"/>
      <c r="BI294" s="132"/>
      <c r="BJ294" s="79"/>
      <c r="BK294" s="155"/>
      <c r="BL294" s="169"/>
      <c r="BM294" s="132"/>
      <c r="BN294" s="79"/>
      <c r="BO294" s="155"/>
      <c r="BP294" s="78"/>
      <c r="BQ294" s="132"/>
      <c r="BR294" s="79"/>
      <c r="BS294" s="155"/>
      <c r="BT294" s="78"/>
      <c r="BU294" s="132"/>
      <c r="BV294" s="79"/>
      <c r="BW294" s="155"/>
      <c r="BX294" s="78"/>
      <c r="BY294" s="132"/>
      <c r="BZ294" s="79"/>
      <c r="CA294" s="155"/>
      <c r="CB294" s="78"/>
      <c r="CC294" s="132"/>
      <c r="CD294" s="79"/>
      <c r="CE294" s="155"/>
      <c r="CF294" s="78"/>
      <c r="CG294" s="132"/>
      <c r="CH294" s="79"/>
      <c r="CI294" s="155"/>
      <c r="CJ294" s="78"/>
      <c r="CK294" s="132"/>
      <c r="CL294" s="79"/>
      <c r="CM294" s="155"/>
      <c r="CN294" s="78"/>
      <c r="CO294" s="132"/>
      <c r="CP294" s="79"/>
      <c r="CQ294" s="155"/>
      <c r="CR294" s="78"/>
      <c r="CS294" s="132"/>
      <c r="CT294" s="79"/>
      <c r="CU294" s="155"/>
      <c r="CV294" s="169"/>
      <c r="CW294" s="132"/>
      <c r="CX294" s="79"/>
      <c r="CY294" s="155"/>
      <c r="CZ294" s="169"/>
      <c r="DA294" s="132"/>
      <c r="DB294" s="79"/>
      <c r="DC294" s="155"/>
      <c r="DD294" s="78"/>
      <c r="DE294" s="132"/>
      <c r="DF294" s="79"/>
      <c r="DG294" s="155"/>
      <c r="DH294" s="78"/>
      <c r="DI294" s="132"/>
      <c r="DJ294" s="79"/>
      <c r="DK294" s="155"/>
      <c r="DL294" s="169"/>
      <c r="DM294" s="132"/>
      <c r="DN294" s="79"/>
      <c r="DO294" s="155"/>
      <c r="DP294" s="78"/>
      <c r="DQ294" s="132"/>
      <c r="DR294" s="79"/>
      <c r="DS294" s="155"/>
      <c r="DT294" s="78"/>
      <c r="DU294" s="132"/>
      <c r="DV294" s="79"/>
      <c r="DW294" s="155"/>
      <c r="DX294" s="78"/>
      <c r="DY294" s="132"/>
      <c r="DZ294" s="79"/>
      <c r="EA294" s="155"/>
      <c r="EB294" s="78"/>
      <c r="EC294" s="132"/>
      <c r="ED294" s="79"/>
      <c r="EE294" s="155"/>
      <c r="EF294" s="169"/>
      <c r="EG294" s="132"/>
      <c r="EH294" s="79"/>
      <c r="EI294" s="155"/>
      <c r="EJ294" s="78"/>
      <c r="EK294" s="132"/>
      <c r="EL294" s="79"/>
      <c r="EM294" s="155"/>
      <c r="EN294" s="78"/>
      <c r="EO294" s="132"/>
      <c r="EP294" s="79"/>
      <c r="EQ294" s="155"/>
      <c r="ER294" s="78"/>
      <c r="ES294" s="132"/>
      <c r="ET294" s="79"/>
      <c r="EU294" s="155"/>
      <c r="EV294" s="78"/>
      <c r="EW294" s="132"/>
      <c r="EX294" s="79"/>
      <c r="EY294" s="155"/>
      <c r="EZ294" s="78"/>
      <c r="FA294" s="132"/>
      <c r="FB294" s="79"/>
      <c r="FC294" s="155"/>
      <c r="FD294" s="78"/>
      <c r="FE294" s="132"/>
      <c r="FF294" s="79"/>
      <c r="FG294" s="155"/>
      <c r="FH294" s="78"/>
      <c r="FI294" s="132"/>
      <c r="FJ294" s="79"/>
      <c r="FK294" s="155"/>
      <c r="FL294" s="169"/>
      <c r="FM294" s="132"/>
      <c r="FN294" s="79"/>
      <c r="FO294" s="155"/>
      <c r="FP294" s="78"/>
      <c r="FQ294" s="132"/>
      <c r="FR294" s="79"/>
      <c r="FS294" s="155"/>
      <c r="FT294" s="78"/>
      <c r="FU294" s="132"/>
      <c r="FV294" s="4"/>
      <c r="FW294" s="155"/>
      <c r="FX294" s="78"/>
      <c r="FY294" s="132"/>
      <c r="FZ294" s="79"/>
      <c r="GA294" s="155"/>
      <c r="GB294" s="78"/>
      <c r="GC294" s="132"/>
      <c r="GD294" s="79"/>
      <c r="GE294" s="155"/>
      <c r="GF294" s="169"/>
      <c r="GG294" s="132"/>
      <c r="GH294" s="79"/>
      <c r="GI294" s="155"/>
      <c r="GJ294" s="78"/>
      <c r="GK294" s="132"/>
      <c r="GL294" s="79"/>
      <c r="GM294" s="155"/>
      <c r="GN294" s="78"/>
      <c r="GO294" s="132"/>
      <c r="GP294" s="79"/>
      <c r="GQ294" s="155"/>
    </row>
    <row r="295" spans="1:199" ht="15.75" x14ac:dyDescent="0.25">
      <c r="A295">
        <f t="shared" si="776"/>
        <v>1</v>
      </c>
      <c r="B295">
        <f t="shared" si="777"/>
        <v>1900</v>
      </c>
      <c r="C295" s="71"/>
      <c r="D295" s="78"/>
      <c r="E295" s="132"/>
      <c r="F295" s="79"/>
      <c r="G295" s="155"/>
      <c r="H295" s="169"/>
      <c r="I295" s="132"/>
      <c r="J295" s="79"/>
      <c r="K295" s="155"/>
      <c r="L295" s="169"/>
      <c r="M295" s="132"/>
      <c r="N295" s="79"/>
      <c r="O295" s="155"/>
      <c r="P295" s="169"/>
      <c r="Q295" s="132"/>
      <c r="R295" s="79"/>
      <c r="S295" s="155"/>
      <c r="T295" s="169"/>
      <c r="U295" s="132"/>
      <c r="V295" s="79"/>
      <c r="W295" s="155"/>
      <c r="X295" s="169"/>
      <c r="Y295" s="132"/>
      <c r="Z295" s="79"/>
      <c r="AA295" s="155"/>
      <c r="AB295" s="169"/>
      <c r="AC295" s="132"/>
      <c r="AD295" s="79"/>
      <c r="AE295" s="155"/>
      <c r="AF295" s="169"/>
      <c r="AG295" s="132"/>
      <c r="AH295" s="79"/>
      <c r="AI295" s="155"/>
      <c r="AJ295" s="169"/>
      <c r="AK295" s="132"/>
      <c r="AL295" s="79"/>
      <c r="AM295" s="155"/>
      <c r="AN295" s="169"/>
      <c r="AO295" s="132"/>
      <c r="AP295" s="79"/>
      <c r="AQ295" s="155"/>
      <c r="AR295" s="169"/>
      <c r="AS295" s="132"/>
      <c r="AT295" s="79"/>
      <c r="AU295" s="155"/>
      <c r="AV295" s="169"/>
      <c r="AW295" s="132"/>
      <c r="AX295" s="79"/>
      <c r="AY295" s="155"/>
      <c r="AZ295" s="169"/>
      <c r="BA295" s="132"/>
      <c r="BB295" s="79"/>
      <c r="BC295" s="155"/>
      <c r="BD295" s="169"/>
      <c r="BE295" s="132"/>
      <c r="BF295" s="79"/>
      <c r="BG295" s="155"/>
      <c r="BH295" s="169"/>
      <c r="BI295" s="132"/>
      <c r="BJ295" s="79"/>
      <c r="BK295" s="155"/>
      <c r="BL295" s="169"/>
      <c r="BM295" s="132"/>
      <c r="BN295" s="79"/>
      <c r="BO295" s="155"/>
      <c r="BP295" s="78"/>
      <c r="BQ295" s="132"/>
      <c r="BR295" s="79"/>
      <c r="BS295" s="155"/>
      <c r="BT295" s="78"/>
      <c r="BU295" s="132"/>
      <c r="BV295" s="79"/>
      <c r="BW295" s="155"/>
      <c r="BX295" s="78"/>
      <c r="BY295" s="132"/>
      <c r="BZ295" s="79"/>
      <c r="CA295" s="155"/>
      <c r="CB295" s="78"/>
      <c r="CC295" s="132"/>
      <c r="CD295" s="79"/>
      <c r="CE295" s="155"/>
      <c r="CF295" s="78"/>
      <c r="CG295" s="132"/>
      <c r="CH295" s="79"/>
      <c r="CI295" s="155"/>
      <c r="CJ295" s="78"/>
      <c r="CK295" s="132"/>
      <c r="CL295" s="79"/>
      <c r="CM295" s="155"/>
      <c r="CN295" s="78"/>
      <c r="CO295" s="132"/>
      <c r="CP295" s="79"/>
      <c r="CQ295" s="155"/>
      <c r="CR295" s="78"/>
      <c r="CS295" s="132"/>
      <c r="CT295" s="79"/>
      <c r="CU295" s="155"/>
      <c r="CV295" s="169"/>
      <c r="CW295" s="132"/>
      <c r="CX295" s="79"/>
      <c r="CY295" s="155"/>
      <c r="CZ295" s="169"/>
      <c r="DA295" s="132"/>
      <c r="DB295" s="79"/>
      <c r="DC295" s="155"/>
      <c r="DD295" s="78"/>
      <c r="DE295" s="132"/>
      <c r="DF295" s="79"/>
      <c r="DG295" s="155"/>
      <c r="DH295" s="78"/>
      <c r="DI295" s="132"/>
      <c r="DJ295" s="79"/>
      <c r="DK295" s="155"/>
      <c r="DL295" s="169"/>
      <c r="DM295" s="132"/>
      <c r="DN295" s="79"/>
      <c r="DO295" s="155"/>
      <c r="DP295" s="78"/>
      <c r="DQ295" s="132"/>
      <c r="DR295" s="79"/>
      <c r="DS295" s="155"/>
      <c r="DT295" s="78"/>
      <c r="DU295" s="132"/>
      <c r="DV295" s="79"/>
      <c r="DW295" s="155"/>
      <c r="DX295" s="78"/>
      <c r="DY295" s="132"/>
      <c r="DZ295" s="79"/>
      <c r="EA295" s="155"/>
      <c r="EB295" s="78"/>
      <c r="EC295" s="132"/>
      <c r="ED295" s="79"/>
      <c r="EE295" s="155"/>
      <c r="EF295" s="169"/>
      <c r="EG295" s="132"/>
      <c r="EH295" s="79"/>
      <c r="EI295" s="155"/>
      <c r="EJ295" s="78"/>
      <c r="EK295" s="132"/>
      <c r="EL295" s="79"/>
      <c r="EM295" s="155"/>
      <c r="EN295" s="78"/>
      <c r="EO295" s="132"/>
      <c r="EP295" s="79"/>
      <c r="EQ295" s="155"/>
      <c r="ER295" s="78"/>
      <c r="ES295" s="132"/>
      <c r="ET295" s="79"/>
      <c r="EU295" s="155"/>
      <c r="EV295" s="78"/>
      <c r="EW295" s="132"/>
      <c r="EX295" s="79"/>
      <c r="EY295" s="155"/>
      <c r="EZ295" s="78"/>
      <c r="FA295" s="132"/>
      <c r="FB295" s="79"/>
      <c r="FC295" s="155"/>
      <c r="FD295" s="78"/>
      <c r="FE295" s="132"/>
      <c r="FF295" s="79"/>
      <c r="FG295" s="155"/>
      <c r="FH295" s="78"/>
      <c r="FI295" s="132"/>
      <c r="FJ295" s="79"/>
      <c r="FK295" s="155"/>
      <c r="FL295" s="169"/>
      <c r="FM295" s="132"/>
      <c r="FN295" s="79"/>
      <c r="FO295" s="155"/>
      <c r="FP295" s="78"/>
      <c r="FQ295" s="132"/>
      <c r="FR295" s="79"/>
      <c r="FS295" s="155"/>
      <c r="FT295" s="78"/>
      <c r="FU295" s="132"/>
      <c r="FV295" s="4"/>
      <c r="FW295" s="155"/>
      <c r="FX295" s="78"/>
      <c r="FY295" s="132"/>
      <c r="FZ295" s="79"/>
      <c r="GA295" s="155"/>
      <c r="GB295" s="78"/>
      <c r="GC295" s="132"/>
      <c r="GD295" s="79"/>
      <c r="GE295" s="155"/>
      <c r="GF295" s="169"/>
      <c r="GG295" s="132"/>
      <c r="GH295" s="79"/>
      <c r="GI295" s="155"/>
      <c r="GJ295" s="78"/>
      <c r="GK295" s="132"/>
      <c r="GL295" s="79"/>
      <c r="GM295" s="155"/>
      <c r="GN295" s="78"/>
      <c r="GO295" s="132"/>
      <c r="GP295" s="79"/>
      <c r="GQ295" s="155"/>
    </row>
    <row r="296" spans="1:199" ht="15.75" x14ac:dyDescent="0.25">
      <c r="A296">
        <f t="shared" si="776"/>
        <v>1</v>
      </c>
      <c r="B296">
        <f t="shared" si="777"/>
        <v>1900</v>
      </c>
      <c r="C296" s="71"/>
      <c r="D296" s="78"/>
      <c r="E296" s="132"/>
      <c r="F296" s="79"/>
      <c r="G296" s="155"/>
      <c r="H296" s="169"/>
      <c r="I296" s="132"/>
      <c r="J296" s="79"/>
      <c r="K296" s="155"/>
      <c r="L296" s="169"/>
      <c r="M296" s="132"/>
      <c r="N296" s="79"/>
      <c r="O296" s="155"/>
      <c r="P296" s="169"/>
      <c r="Q296" s="132"/>
      <c r="R296" s="79"/>
      <c r="S296" s="155"/>
      <c r="T296" s="169"/>
      <c r="U296" s="132"/>
      <c r="V296" s="79"/>
      <c r="W296" s="155"/>
      <c r="X296" s="169"/>
      <c r="Y296" s="132"/>
      <c r="Z296" s="79"/>
      <c r="AA296" s="155"/>
      <c r="AB296" s="169"/>
      <c r="AC296" s="132"/>
      <c r="AD296" s="79"/>
      <c r="AE296" s="155"/>
      <c r="AF296" s="169"/>
      <c r="AG296" s="132"/>
      <c r="AH296" s="79"/>
      <c r="AI296" s="155"/>
      <c r="AJ296" s="169"/>
      <c r="AK296" s="132"/>
      <c r="AL296" s="79"/>
      <c r="AM296" s="155"/>
      <c r="AN296" s="169"/>
      <c r="AO296" s="132"/>
      <c r="AP296" s="79"/>
      <c r="AQ296" s="155"/>
      <c r="AR296" s="169"/>
      <c r="AS296" s="132"/>
      <c r="AT296" s="79"/>
      <c r="AU296" s="155"/>
      <c r="AV296" s="169"/>
      <c r="AW296" s="132"/>
      <c r="AX296" s="79"/>
      <c r="AY296" s="155"/>
      <c r="AZ296" s="169"/>
      <c r="BA296" s="132"/>
      <c r="BB296" s="79"/>
      <c r="BC296" s="155"/>
      <c r="BD296" s="169"/>
      <c r="BE296" s="132"/>
      <c r="BF296" s="79"/>
      <c r="BG296" s="155"/>
      <c r="BH296" s="169"/>
      <c r="BI296" s="132"/>
      <c r="BJ296" s="79"/>
      <c r="BK296" s="155"/>
      <c r="BL296" s="169"/>
      <c r="BM296" s="132"/>
      <c r="BN296" s="79"/>
      <c r="BO296" s="155"/>
      <c r="BP296" s="78"/>
      <c r="BQ296" s="132"/>
      <c r="BR296" s="79"/>
      <c r="BS296" s="155"/>
      <c r="BT296" s="78"/>
      <c r="BU296" s="132"/>
      <c r="BV296" s="79"/>
      <c r="BW296" s="155"/>
      <c r="BX296" s="78"/>
      <c r="BY296" s="132"/>
      <c r="BZ296" s="79"/>
      <c r="CA296" s="155"/>
      <c r="CB296" s="78"/>
      <c r="CC296" s="132"/>
      <c r="CD296" s="79"/>
      <c r="CE296" s="155"/>
      <c r="CF296" s="78"/>
      <c r="CG296" s="132"/>
      <c r="CH296" s="79"/>
      <c r="CI296" s="155"/>
      <c r="CJ296" s="78"/>
      <c r="CK296" s="132"/>
      <c r="CL296" s="79"/>
      <c r="CM296" s="155"/>
      <c r="CN296" s="78"/>
      <c r="CO296" s="132"/>
      <c r="CP296" s="79"/>
      <c r="CQ296" s="155"/>
      <c r="CR296" s="78"/>
      <c r="CS296" s="132"/>
      <c r="CT296" s="79"/>
      <c r="CU296" s="155"/>
      <c r="CV296" s="169"/>
      <c r="CW296" s="132"/>
      <c r="CX296" s="79"/>
      <c r="CY296" s="155"/>
      <c r="CZ296" s="169"/>
      <c r="DA296" s="132"/>
      <c r="DB296" s="79"/>
      <c r="DC296" s="155"/>
      <c r="DD296" s="78"/>
      <c r="DE296" s="132"/>
      <c r="DF296" s="79"/>
      <c r="DG296" s="155"/>
      <c r="DH296" s="78"/>
      <c r="DI296" s="132"/>
      <c r="DJ296" s="79"/>
      <c r="DK296" s="155"/>
      <c r="DL296" s="169"/>
      <c r="DM296" s="132"/>
      <c r="DN296" s="79"/>
      <c r="DO296" s="155"/>
      <c r="DP296" s="78"/>
      <c r="DQ296" s="132"/>
      <c r="DR296" s="79"/>
      <c r="DS296" s="155"/>
      <c r="DT296" s="78"/>
      <c r="DU296" s="132"/>
      <c r="DV296" s="79"/>
      <c r="DW296" s="155"/>
      <c r="DX296" s="78"/>
      <c r="DY296" s="132"/>
      <c r="DZ296" s="79"/>
      <c r="EA296" s="155"/>
      <c r="EB296" s="78"/>
      <c r="EC296" s="132"/>
      <c r="ED296" s="79"/>
      <c r="EE296" s="155"/>
      <c r="EF296" s="169"/>
      <c r="EG296" s="132"/>
      <c r="EH296" s="79"/>
      <c r="EI296" s="155"/>
      <c r="EJ296" s="78"/>
      <c r="EK296" s="132"/>
      <c r="EL296" s="79"/>
      <c r="EM296" s="155"/>
      <c r="EN296" s="78"/>
      <c r="EO296" s="132"/>
      <c r="EP296" s="79"/>
      <c r="EQ296" s="155"/>
      <c r="ER296" s="78"/>
      <c r="ES296" s="132"/>
      <c r="ET296" s="79"/>
      <c r="EU296" s="155"/>
      <c r="EV296" s="78"/>
      <c r="EW296" s="132"/>
      <c r="EX296" s="79"/>
      <c r="EY296" s="155"/>
      <c r="EZ296" s="78"/>
      <c r="FA296" s="132"/>
      <c r="FB296" s="79"/>
      <c r="FC296" s="155"/>
      <c r="FD296" s="78"/>
      <c r="FE296" s="132"/>
      <c r="FF296" s="79"/>
      <c r="FG296" s="155"/>
      <c r="FH296" s="78"/>
      <c r="FI296" s="132"/>
      <c r="FJ296" s="79"/>
      <c r="FK296" s="155"/>
      <c r="FL296" s="169"/>
      <c r="FM296" s="132"/>
      <c r="FN296" s="79"/>
      <c r="FO296" s="155"/>
      <c r="FP296" s="78"/>
      <c r="FQ296" s="132"/>
      <c r="FR296" s="79"/>
      <c r="FS296" s="155"/>
      <c r="FT296" s="78"/>
      <c r="FU296" s="132"/>
      <c r="FV296" s="4"/>
      <c r="FW296" s="155"/>
      <c r="FX296" s="78"/>
      <c r="FY296" s="132"/>
      <c r="FZ296" s="79"/>
      <c r="GA296" s="155"/>
      <c r="GB296" s="78"/>
      <c r="GC296" s="132"/>
      <c r="GD296" s="79"/>
      <c r="GE296" s="155"/>
      <c r="GF296" s="169"/>
      <c r="GG296" s="132"/>
      <c r="GH296" s="79"/>
      <c r="GI296" s="155"/>
      <c r="GJ296" s="78"/>
      <c r="GK296" s="132"/>
      <c r="GL296" s="79"/>
      <c r="GM296" s="155"/>
      <c r="GN296" s="78"/>
      <c r="GO296" s="132"/>
      <c r="GP296" s="79"/>
      <c r="GQ296" s="155"/>
    </row>
    <row r="297" spans="1:199" ht="15.75" x14ac:dyDescent="0.25">
      <c r="A297">
        <f t="shared" si="776"/>
        <v>1</v>
      </c>
      <c r="B297">
        <f t="shared" si="777"/>
        <v>1900</v>
      </c>
      <c r="C297" s="71"/>
      <c r="D297" s="78"/>
      <c r="E297" s="132"/>
      <c r="F297" s="79"/>
      <c r="G297" s="155"/>
      <c r="H297" s="169"/>
      <c r="I297" s="132"/>
      <c r="J297" s="79"/>
      <c r="K297" s="155"/>
      <c r="L297" s="169"/>
      <c r="M297" s="132"/>
      <c r="N297" s="79"/>
      <c r="O297" s="155"/>
      <c r="P297" s="169"/>
      <c r="Q297" s="132"/>
      <c r="R297" s="79"/>
      <c r="S297" s="155"/>
      <c r="T297" s="169"/>
      <c r="U297" s="132"/>
      <c r="V297" s="79"/>
      <c r="W297" s="155"/>
      <c r="X297" s="169"/>
      <c r="Y297" s="132"/>
      <c r="Z297" s="79"/>
      <c r="AA297" s="155"/>
      <c r="AB297" s="169"/>
      <c r="AC297" s="132"/>
      <c r="AD297" s="79"/>
      <c r="AE297" s="155"/>
      <c r="AF297" s="169"/>
      <c r="AG297" s="132"/>
      <c r="AH297" s="79"/>
      <c r="AI297" s="155"/>
      <c r="AJ297" s="169"/>
      <c r="AK297" s="132"/>
      <c r="AL297" s="79"/>
      <c r="AM297" s="155"/>
      <c r="AN297" s="169"/>
      <c r="AO297" s="132"/>
      <c r="AP297" s="79"/>
      <c r="AQ297" s="155"/>
      <c r="AR297" s="169"/>
      <c r="AS297" s="132"/>
      <c r="AT297" s="79"/>
      <c r="AU297" s="155"/>
      <c r="AV297" s="169"/>
      <c r="AW297" s="132"/>
      <c r="AX297" s="79"/>
      <c r="AY297" s="155"/>
      <c r="AZ297" s="169"/>
      <c r="BA297" s="132"/>
      <c r="BB297" s="79"/>
      <c r="BC297" s="155"/>
      <c r="BD297" s="169"/>
      <c r="BE297" s="132"/>
      <c r="BF297" s="79"/>
      <c r="BG297" s="155"/>
      <c r="BH297" s="169"/>
      <c r="BI297" s="132"/>
      <c r="BJ297" s="79"/>
      <c r="BK297" s="155"/>
      <c r="BL297" s="169"/>
      <c r="BM297" s="132"/>
      <c r="BN297" s="79"/>
      <c r="BO297" s="155"/>
      <c r="BP297" s="78"/>
      <c r="BQ297" s="132"/>
      <c r="BR297" s="79"/>
      <c r="BS297" s="155"/>
      <c r="BT297" s="78"/>
      <c r="BU297" s="132"/>
      <c r="BV297" s="79"/>
      <c r="BW297" s="155"/>
      <c r="BX297" s="78"/>
      <c r="BY297" s="132"/>
      <c r="BZ297" s="79"/>
      <c r="CA297" s="155"/>
      <c r="CB297" s="78"/>
      <c r="CC297" s="132"/>
      <c r="CD297" s="79"/>
      <c r="CE297" s="155"/>
      <c r="CF297" s="78"/>
      <c r="CG297" s="132"/>
      <c r="CH297" s="79"/>
      <c r="CI297" s="155"/>
      <c r="CJ297" s="78"/>
      <c r="CK297" s="132"/>
      <c r="CL297" s="79"/>
      <c r="CM297" s="155"/>
      <c r="CN297" s="78"/>
      <c r="CO297" s="132"/>
      <c r="CP297" s="79"/>
      <c r="CQ297" s="155"/>
      <c r="CR297" s="78"/>
      <c r="CS297" s="132"/>
      <c r="CT297" s="79"/>
      <c r="CU297" s="155"/>
      <c r="CV297" s="169"/>
      <c r="CW297" s="132"/>
      <c r="CX297" s="79"/>
      <c r="CY297" s="155"/>
      <c r="CZ297" s="169"/>
      <c r="DA297" s="132"/>
      <c r="DB297" s="79"/>
      <c r="DC297" s="155"/>
      <c r="DD297" s="78"/>
      <c r="DE297" s="132"/>
      <c r="DF297" s="79"/>
      <c r="DG297" s="155"/>
      <c r="DH297" s="78"/>
      <c r="DI297" s="132"/>
      <c r="DJ297" s="79"/>
      <c r="DK297" s="155"/>
      <c r="DL297" s="169"/>
      <c r="DM297" s="132"/>
      <c r="DN297" s="79"/>
      <c r="DO297" s="155"/>
      <c r="DP297" s="78"/>
      <c r="DQ297" s="132"/>
      <c r="DR297" s="79"/>
      <c r="DS297" s="155"/>
      <c r="DT297" s="78"/>
      <c r="DU297" s="132"/>
      <c r="DV297" s="79"/>
      <c r="DW297" s="155"/>
      <c r="DX297" s="78"/>
      <c r="DY297" s="132"/>
      <c r="DZ297" s="79"/>
      <c r="EA297" s="155"/>
      <c r="EB297" s="78"/>
      <c r="EC297" s="132"/>
      <c r="ED297" s="79"/>
      <c r="EE297" s="155"/>
      <c r="EF297" s="169"/>
      <c r="EG297" s="132"/>
      <c r="EH297" s="79"/>
      <c r="EI297" s="155"/>
      <c r="EJ297" s="78"/>
      <c r="EK297" s="132"/>
      <c r="EL297" s="79"/>
      <c r="EM297" s="155"/>
      <c r="EN297" s="78"/>
      <c r="EO297" s="132"/>
      <c r="EP297" s="79"/>
      <c r="EQ297" s="155"/>
      <c r="ER297" s="78"/>
      <c r="ES297" s="132"/>
      <c r="ET297" s="79"/>
      <c r="EU297" s="155"/>
      <c r="EV297" s="78"/>
      <c r="EW297" s="132"/>
      <c r="EX297" s="79"/>
      <c r="EY297" s="155"/>
      <c r="EZ297" s="78"/>
      <c r="FA297" s="132"/>
      <c r="FB297" s="79"/>
      <c r="FC297" s="155"/>
      <c r="FD297" s="78"/>
      <c r="FE297" s="132"/>
      <c r="FF297" s="79"/>
      <c r="FG297" s="155"/>
      <c r="FH297" s="78"/>
      <c r="FI297" s="132"/>
      <c r="FJ297" s="79"/>
      <c r="FK297" s="155"/>
      <c r="FL297" s="169"/>
      <c r="FM297" s="132"/>
      <c r="FN297" s="79"/>
      <c r="FO297" s="155"/>
      <c r="FP297" s="78"/>
      <c r="FQ297" s="132"/>
      <c r="FR297" s="79"/>
      <c r="FS297" s="155"/>
      <c r="FT297" s="78"/>
      <c r="FU297" s="132"/>
      <c r="FV297" s="4"/>
      <c r="FW297" s="155"/>
      <c r="FX297" s="78"/>
      <c r="FY297" s="132"/>
      <c r="FZ297" s="79"/>
      <c r="GA297" s="155"/>
      <c r="GB297" s="78"/>
      <c r="GC297" s="132"/>
      <c r="GD297" s="79"/>
      <c r="GE297" s="155"/>
      <c r="GF297" s="169"/>
      <c r="GG297" s="132"/>
      <c r="GH297" s="79"/>
      <c r="GI297" s="155"/>
      <c r="GJ297" s="78"/>
      <c r="GK297" s="132"/>
      <c r="GL297" s="79"/>
      <c r="GM297" s="155"/>
      <c r="GN297" s="78"/>
      <c r="GO297" s="132"/>
      <c r="GP297" s="79"/>
      <c r="GQ297" s="155"/>
    </row>
    <row r="298" spans="1:199" ht="15.75" x14ac:dyDescent="0.25">
      <c r="A298">
        <f t="shared" si="776"/>
        <v>1</v>
      </c>
      <c r="B298">
        <f t="shared" si="777"/>
        <v>1900</v>
      </c>
      <c r="C298" s="71"/>
      <c r="D298" s="78"/>
      <c r="E298" s="132"/>
      <c r="F298" s="79"/>
      <c r="G298" s="155"/>
      <c r="H298" s="169"/>
      <c r="I298" s="132"/>
      <c r="J298" s="79"/>
      <c r="K298" s="155"/>
      <c r="L298" s="169"/>
      <c r="M298" s="132"/>
      <c r="N298" s="79"/>
      <c r="O298" s="155"/>
      <c r="P298" s="169"/>
      <c r="Q298" s="132"/>
      <c r="R298" s="79"/>
      <c r="S298" s="155"/>
      <c r="T298" s="169"/>
      <c r="U298" s="132"/>
      <c r="V298" s="79"/>
      <c r="W298" s="155"/>
      <c r="X298" s="169"/>
      <c r="Y298" s="132"/>
      <c r="Z298" s="79"/>
      <c r="AA298" s="155"/>
      <c r="AB298" s="169"/>
      <c r="AC298" s="132"/>
      <c r="AD298" s="79"/>
      <c r="AE298" s="155"/>
      <c r="AF298" s="169"/>
      <c r="AG298" s="132"/>
      <c r="AH298" s="79"/>
      <c r="AI298" s="155"/>
      <c r="AJ298" s="169"/>
      <c r="AK298" s="132"/>
      <c r="AL298" s="79"/>
      <c r="AM298" s="155"/>
      <c r="AN298" s="169"/>
      <c r="AO298" s="132"/>
      <c r="AP298" s="79"/>
      <c r="AQ298" s="155"/>
      <c r="AR298" s="169"/>
      <c r="AS298" s="132"/>
      <c r="AT298" s="79"/>
      <c r="AU298" s="155"/>
      <c r="AV298" s="169"/>
      <c r="AW298" s="132"/>
      <c r="AX298" s="79"/>
      <c r="AY298" s="155"/>
      <c r="AZ298" s="169"/>
      <c r="BA298" s="132"/>
      <c r="BB298" s="79"/>
      <c r="BC298" s="155"/>
      <c r="BD298" s="169"/>
      <c r="BE298" s="132"/>
      <c r="BF298" s="79"/>
      <c r="BG298" s="155"/>
      <c r="BH298" s="169"/>
      <c r="BI298" s="132"/>
      <c r="BJ298" s="79"/>
      <c r="BK298" s="155"/>
      <c r="BL298" s="169"/>
      <c r="BM298" s="132"/>
      <c r="BN298" s="79"/>
      <c r="BO298" s="155"/>
      <c r="BP298" s="78"/>
      <c r="BQ298" s="132"/>
      <c r="BR298" s="79"/>
      <c r="BS298" s="155"/>
      <c r="BT298" s="78"/>
      <c r="BU298" s="132"/>
      <c r="BV298" s="79"/>
      <c r="BW298" s="155"/>
      <c r="BX298" s="78"/>
      <c r="BY298" s="132"/>
      <c r="BZ298" s="79"/>
      <c r="CA298" s="155"/>
      <c r="CB298" s="78"/>
      <c r="CC298" s="132"/>
      <c r="CD298" s="79"/>
      <c r="CE298" s="155"/>
      <c r="CF298" s="78"/>
      <c r="CG298" s="132"/>
      <c r="CH298" s="79"/>
      <c r="CI298" s="155"/>
      <c r="CJ298" s="78"/>
      <c r="CK298" s="132"/>
      <c r="CL298" s="79"/>
      <c r="CM298" s="155"/>
      <c r="CN298" s="78"/>
      <c r="CO298" s="132"/>
      <c r="CP298" s="79"/>
      <c r="CQ298" s="155"/>
      <c r="CR298" s="78"/>
      <c r="CS298" s="132"/>
      <c r="CT298" s="79"/>
      <c r="CU298" s="155"/>
      <c r="CV298" s="169"/>
      <c r="CW298" s="132"/>
      <c r="CX298" s="79"/>
      <c r="CY298" s="155"/>
      <c r="CZ298" s="169"/>
      <c r="DA298" s="132"/>
      <c r="DB298" s="79"/>
      <c r="DC298" s="155"/>
      <c r="DD298" s="78"/>
      <c r="DE298" s="132"/>
      <c r="DF298" s="79"/>
      <c r="DG298" s="155"/>
      <c r="DH298" s="78"/>
      <c r="DI298" s="132"/>
      <c r="DJ298" s="79"/>
      <c r="DK298" s="155"/>
      <c r="DL298" s="169"/>
      <c r="DM298" s="132"/>
      <c r="DN298" s="79"/>
      <c r="DO298" s="155"/>
      <c r="DP298" s="78"/>
      <c r="DQ298" s="132"/>
      <c r="DR298" s="79"/>
      <c r="DS298" s="155"/>
      <c r="DT298" s="78"/>
      <c r="DU298" s="132"/>
      <c r="DV298" s="79"/>
      <c r="DW298" s="155"/>
      <c r="DX298" s="78"/>
      <c r="DY298" s="132"/>
      <c r="DZ298" s="79"/>
      <c r="EA298" s="155"/>
      <c r="EB298" s="78"/>
      <c r="EC298" s="132"/>
      <c r="ED298" s="79"/>
      <c r="EE298" s="155"/>
      <c r="EF298" s="169"/>
      <c r="EG298" s="132"/>
      <c r="EH298" s="79"/>
      <c r="EI298" s="155"/>
      <c r="EJ298" s="78"/>
      <c r="EK298" s="132"/>
      <c r="EL298" s="79"/>
      <c r="EM298" s="155"/>
      <c r="EN298" s="78"/>
      <c r="EO298" s="132"/>
      <c r="EP298" s="79"/>
      <c r="EQ298" s="155"/>
      <c r="ER298" s="78"/>
      <c r="ES298" s="132"/>
      <c r="ET298" s="79"/>
      <c r="EU298" s="155"/>
      <c r="EV298" s="78"/>
      <c r="EW298" s="132"/>
      <c r="EX298" s="79"/>
      <c r="EY298" s="155"/>
      <c r="EZ298" s="78"/>
      <c r="FA298" s="132"/>
      <c r="FB298" s="79"/>
      <c r="FC298" s="155"/>
      <c r="FD298" s="78"/>
      <c r="FE298" s="132"/>
      <c r="FF298" s="79"/>
      <c r="FG298" s="155"/>
      <c r="FH298" s="78"/>
      <c r="FI298" s="132"/>
      <c r="FJ298" s="79"/>
      <c r="FK298" s="155"/>
      <c r="FL298" s="169"/>
      <c r="FM298" s="132"/>
      <c r="FN298" s="79"/>
      <c r="FO298" s="155"/>
      <c r="FP298" s="78"/>
      <c r="FQ298" s="132"/>
      <c r="FR298" s="79"/>
      <c r="FS298" s="155"/>
      <c r="FT298" s="78"/>
      <c r="FU298" s="132"/>
      <c r="FV298" s="4"/>
      <c r="FW298" s="155"/>
      <c r="FX298" s="78"/>
      <c r="FY298" s="132"/>
      <c r="FZ298" s="79"/>
      <c r="GA298" s="155"/>
      <c r="GB298" s="78"/>
      <c r="GC298" s="132"/>
      <c r="GD298" s="79"/>
      <c r="GE298" s="155"/>
      <c r="GF298" s="169"/>
      <c r="GG298" s="132"/>
      <c r="GH298" s="79"/>
      <c r="GI298" s="155"/>
      <c r="GJ298" s="78"/>
      <c r="GK298" s="132"/>
      <c r="GL298" s="79"/>
      <c r="GM298" s="155"/>
      <c r="GN298" s="78"/>
      <c r="GO298" s="132"/>
      <c r="GP298" s="79"/>
      <c r="GQ298" s="155"/>
    </row>
    <row r="299" spans="1:199" ht="15.75" x14ac:dyDescent="0.25">
      <c r="A299">
        <f t="shared" si="776"/>
        <v>1</v>
      </c>
      <c r="B299">
        <f t="shared" si="777"/>
        <v>1900</v>
      </c>
      <c r="C299" s="71"/>
      <c r="D299" s="78"/>
      <c r="E299" s="132"/>
      <c r="F299" s="79"/>
      <c r="G299" s="155"/>
      <c r="H299" s="169"/>
      <c r="I299" s="132"/>
      <c r="J299" s="79"/>
      <c r="K299" s="155"/>
      <c r="L299" s="169"/>
      <c r="M299" s="132"/>
      <c r="N299" s="79"/>
      <c r="O299" s="155"/>
      <c r="P299" s="169"/>
      <c r="Q299" s="132"/>
      <c r="R299" s="79"/>
      <c r="S299" s="155"/>
      <c r="T299" s="169"/>
      <c r="U299" s="132"/>
      <c r="V299" s="79"/>
      <c r="W299" s="155"/>
      <c r="X299" s="169"/>
      <c r="Y299" s="132"/>
      <c r="Z299" s="79"/>
      <c r="AA299" s="155"/>
      <c r="AB299" s="169"/>
      <c r="AC299" s="132"/>
      <c r="AD299" s="79"/>
      <c r="AE299" s="155"/>
      <c r="AF299" s="169"/>
      <c r="AG299" s="132"/>
      <c r="AH299" s="79"/>
      <c r="AI299" s="155"/>
      <c r="AJ299" s="169"/>
      <c r="AK299" s="132"/>
      <c r="AL299" s="79"/>
      <c r="AM299" s="155"/>
      <c r="AN299" s="169"/>
      <c r="AO299" s="132"/>
      <c r="AP299" s="79"/>
      <c r="AQ299" s="155"/>
      <c r="AR299" s="169"/>
      <c r="AS299" s="132"/>
      <c r="AT299" s="79"/>
      <c r="AU299" s="155"/>
      <c r="AV299" s="169"/>
      <c r="AW299" s="132"/>
      <c r="AX299" s="79"/>
      <c r="AY299" s="155"/>
      <c r="AZ299" s="169"/>
      <c r="BA299" s="132"/>
      <c r="BB299" s="79"/>
      <c r="BC299" s="155"/>
      <c r="BD299" s="169"/>
      <c r="BE299" s="132"/>
      <c r="BF299" s="79"/>
      <c r="BG299" s="155"/>
      <c r="BH299" s="169"/>
      <c r="BI299" s="132"/>
      <c r="BJ299" s="79"/>
      <c r="BK299" s="155"/>
      <c r="BL299" s="169"/>
      <c r="BM299" s="132"/>
      <c r="BN299" s="79"/>
      <c r="BO299" s="155"/>
      <c r="BP299" s="78"/>
      <c r="BQ299" s="132"/>
      <c r="BR299" s="79"/>
      <c r="BS299" s="155"/>
      <c r="BT299" s="78"/>
      <c r="BU299" s="132"/>
      <c r="BV299" s="79"/>
      <c r="BW299" s="155"/>
      <c r="BX299" s="78"/>
      <c r="BY299" s="132"/>
      <c r="BZ299" s="79"/>
      <c r="CA299" s="155"/>
      <c r="CB299" s="78"/>
      <c r="CC299" s="132"/>
      <c r="CD299" s="79"/>
      <c r="CE299" s="155"/>
      <c r="CF299" s="78"/>
      <c r="CG299" s="132"/>
      <c r="CH299" s="79"/>
      <c r="CI299" s="155"/>
      <c r="CJ299" s="78"/>
      <c r="CK299" s="132"/>
      <c r="CL299" s="79"/>
      <c r="CM299" s="155"/>
      <c r="CN299" s="78"/>
      <c r="CO299" s="132"/>
      <c r="CP299" s="79"/>
      <c r="CQ299" s="155"/>
      <c r="CR299" s="78"/>
      <c r="CS299" s="132"/>
      <c r="CT299" s="79"/>
      <c r="CU299" s="155"/>
      <c r="CV299" s="169"/>
      <c r="CW299" s="132"/>
      <c r="CX299" s="79"/>
      <c r="CY299" s="155"/>
      <c r="CZ299" s="169"/>
      <c r="DA299" s="132"/>
      <c r="DB299" s="79"/>
      <c r="DC299" s="155"/>
      <c r="DD299" s="78"/>
      <c r="DE299" s="132"/>
      <c r="DF299" s="79"/>
      <c r="DG299" s="155"/>
      <c r="DH299" s="78"/>
      <c r="DI299" s="132"/>
      <c r="DJ299" s="79"/>
      <c r="DK299" s="155"/>
      <c r="DL299" s="169"/>
      <c r="DM299" s="132"/>
      <c r="DN299" s="79"/>
      <c r="DO299" s="155"/>
      <c r="DP299" s="78"/>
      <c r="DQ299" s="132"/>
      <c r="DR299" s="79"/>
      <c r="DS299" s="155"/>
      <c r="DT299" s="78"/>
      <c r="DU299" s="132"/>
      <c r="DV299" s="79"/>
      <c r="DW299" s="155"/>
      <c r="DX299" s="78"/>
      <c r="DY299" s="132"/>
      <c r="DZ299" s="79"/>
      <c r="EA299" s="155"/>
      <c r="EB299" s="78"/>
      <c r="EC299" s="132"/>
      <c r="ED299" s="79"/>
      <c r="EE299" s="155"/>
      <c r="EF299" s="169"/>
      <c r="EG299" s="132"/>
      <c r="EH299" s="79"/>
      <c r="EI299" s="155"/>
      <c r="EJ299" s="78"/>
      <c r="EK299" s="132"/>
      <c r="EL299" s="79"/>
      <c r="EM299" s="155"/>
      <c r="EN299" s="78"/>
      <c r="EO299" s="132"/>
      <c r="EP299" s="79"/>
      <c r="EQ299" s="155"/>
      <c r="ER299" s="78"/>
      <c r="ES299" s="132"/>
      <c r="ET299" s="79"/>
      <c r="EU299" s="155"/>
      <c r="EV299" s="78"/>
      <c r="EW299" s="132"/>
      <c r="EX299" s="79"/>
      <c r="EY299" s="155"/>
      <c r="EZ299" s="78"/>
      <c r="FA299" s="132"/>
      <c r="FB299" s="79"/>
      <c r="FC299" s="155"/>
      <c r="FD299" s="78"/>
      <c r="FE299" s="132"/>
      <c r="FF299" s="79"/>
      <c r="FG299" s="155"/>
      <c r="FH299" s="78"/>
      <c r="FI299" s="132"/>
      <c r="FJ299" s="79"/>
      <c r="FK299" s="155"/>
      <c r="FL299" s="169"/>
      <c r="FM299" s="132"/>
      <c r="FN299" s="79"/>
      <c r="FO299" s="155"/>
      <c r="FP299" s="78"/>
      <c r="FQ299" s="132"/>
      <c r="FR299" s="79"/>
      <c r="FS299" s="155"/>
      <c r="FT299" s="78"/>
      <c r="FU299" s="132"/>
      <c r="FV299" s="4"/>
      <c r="FW299" s="155"/>
      <c r="FX299" s="78"/>
      <c r="FY299" s="132"/>
      <c r="FZ299" s="79"/>
      <c r="GA299" s="155"/>
      <c r="GB299" s="78"/>
      <c r="GC299" s="132"/>
      <c r="GD299" s="79"/>
      <c r="GE299" s="155"/>
      <c r="GF299" s="169"/>
      <c r="GG299" s="132"/>
      <c r="GH299" s="79"/>
      <c r="GI299" s="155"/>
      <c r="GJ299" s="78"/>
      <c r="GK299" s="132"/>
      <c r="GL299" s="79"/>
      <c r="GM299" s="155"/>
      <c r="GN299" s="78"/>
      <c r="GO299" s="132"/>
      <c r="GP299" s="79"/>
      <c r="GQ299" s="155"/>
    </row>
    <row r="300" spans="1:199" ht="15.75" x14ac:dyDescent="0.25">
      <c r="A300">
        <f t="shared" si="776"/>
        <v>1</v>
      </c>
      <c r="B300">
        <f t="shared" si="777"/>
        <v>1900</v>
      </c>
      <c r="C300" s="71"/>
      <c r="D300" s="78"/>
      <c r="E300" s="132"/>
      <c r="F300" s="79"/>
      <c r="G300" s="155"/>
      <c r="H300" s="169"/>
      <c r="I300" s="132"/>
      <c r="J300" s="79"/>
      <c r="K300" s="155"/>
      <c r="L300" s="169"/>
      <c r="M300" s="132"/>
      <c r="N300" s="79"/>
      <c r="O300" s="155"/>
      <c r="P300" s="169"/>
      <c r="Q300" s="132"/>
      <c r="R300" s="79"/>
      <c r="S300" s="155"/>
      <c r="T300" s="169"/>
      <c r="U300" s="132"/>
      <c r="V300" s="79"/>
      <c r="W300" s="155"/>
      <c r="X300" s="169"/>
      <c r="Y300" s="132"/>
      <c r="Z300" s="79"/>
      <c r="AA300" s="155"/>
      <c r="AB300" s="169"/>
      <c r="AC300" s="132"/>
      <c r="AD300" s="79"/>
      <c r="AE300" s="155"/>
      <c r="AF300" s="169"/>
      <c r="AG300" s="132"/>
      <c r="AH300" s="79"/>
      <c r="AI300" s="155"/>
      <c r="AJ300" s="169"/>
      <c r="AK300" s="132"/>
      <c r="AL300" s="79"/>
      <c r="AM300" s="155"/>
      <c r="AN300" s="169"/>
      <c r="AO300" s="132"/>
      <c r="AP300" s="79"/>
      <c r="AQ300" s="155"/>
      <c r="AR300" s="169"/>
      <c r="AS300" s="132"/>
      <c r="AT300" s="79"/>
      <c r="AU300" s="155"/>
      <c r="AV300" s="169"/>
      <c r="AW300" s="132"/>
      <c r="AX300" s="79"/>
      <c r="AY300" s="155"/>
      <c r="AZ300" s="169"/>
      <c r="BA300" s="132"/>
      <c r="BB300" s="79"/>
      <c r="BC300" s="155"/>
      <c r="BD300" s="169"/>
      <c r="BE300" s="132"/>
      <c r="BF300" s="79"/>
      <c r="BG300" s="155"/>
      <c r="BH300" s="169"/>
      <c r="BI300" s="132"/>
      <c r="BJ300" s="79"/>
      <c r="BK300" s="155"/>
      <c r="BL300" s="169"/>
      <c r="BM300" s="132"/>
      <c r="BN300" s="79"/>
      <c r="BO300" s="155"/>
      <c r="BP300" s="78"/>
      <c r="BQ300" s="132"/>
      <c r="BR300" s="79"/>
      <c r="BS300" s="155"/>
      <c r="BT300" s="78"/>
      <c r="BU300" s="132"/>
      <c r="BV300" s="79"/>
      <c r="BW300" s="155"/>
      <c r="BX300" s="78"/>
      <c r="BY300" s="132"/>
      <c r="BZ300" s="79"/>
      <c r="CA300" s="155"/>
      <c r="CB300" s="78"/>
      <c r="CC300" s="132"/>
      <c r="CD300" s="79"/>
      <c r="CE300" s="155"/>
      <c r="CF300" s="78"/>
      <c r="CG300" s="132"/>
      <c r="CH300" s="79"/>
      <c r="CI300" s="155"/>
      <c r="CJ300" s="78"/>
      <c r="CK300" s="132"/>
      <c r="CL300" s="79"/>
      <c r="CM300" s="155"/>
      <c r="CN300" s="78"/>
      <c r="CO300" s="132"/>
      <c r="CP300" s="79"/>
      <c r="CQ300" s="155"/>
      <c r="CR300" s="78"/>
      <c r="CS300" s="132"/>
      <c r="CT300" s="79"/>
      <c r="CU300" s="155"/>
      <c r="CV300" s="169"/>
      <c r="CW300" s="132"/>
      <c r="CX300" s="79"/>
      <c r="CY300" s="155"/>
      <c r="CZ300" s="169"/>
      <c r="DA300" s="132"/>
      <c r="DB300" s="79"/>
      <c r="DC300" s="155"/>
      <c r="DD300" s="78"/>
      <c r="DE300" s="132"/>
      <c r="DF300" s="79"/>
      <c r="DG300" s="155"/>
      <c r="DH300" s="78"/>
      <c r="DI300" s="132"/>
      <c r="DJ300" s="79"/>
      <c r="DK300" s="155"/>
      <c r="DL300" s="169"/>
      <c r="DM300" s="132"/>
      <c r="DN300" s="79"/>
      <c r="DO300" s="155"/>
      <c r="DP300" s="78"/>
      <c r="DQ300" s="132"/>
      <c r="DR300" s="79"/>
      <c r="DS300" s="155"/>
      <c r="DT300" s="78"/>
      <c r="DU300" s="132"/>
      <c r="DV300" s="79"/>
      <c r="DW300" s="155"/>
      <c r="DX300" s="78"/>
      <c r="DY300" s="132"/>
      <c r="DZ300" s="79"/>
      <c r="EA300" s="155"/>
      <c r="EB300" s="78"/>
      <c r="EC300" s="132"/>
      <c r="ED300" s="79"/>
      <c r="EE300" s="155"/>
      <c r="EF300" s="169"/>
      <c r="EG300" s="132"/>
      <c r="EH300" s="79"/>
      <c r="EI300" s="155"/>
      <c r="EJ300" s="78"/>
      <c r="EK300" s="132"/>
      <c r="EL300" s="79"/>
      <c r="EM300" s="155"/>
      <c r="EN300" s="78"/>
      <c r="EO300" s="132"/>
      <c r="EP300" s="79"/>
      <c r="EQ300" s="155"/>
      <c r="ER300" s="78"/>
      <c r="ES300" s="132"/>
      <c r="ET300" s="79"/>
      <c r="EU300" s="155"/>
      <c r="EV300" s="78"/>
      <c r="EW300" s="132"/>
      <c r="EX300" s="79"/>
      <c r="EY300" s="155"/>
      <c r="EZ300" s="78"/>
      <c r="FA300" s="132"/>
      <c r="FB300" s="79"/>
      <c r="FC300" s="155"/>
      <c r="FD300" s="78"/>
      <c r="FE300" s="132"/>
      <c r="FF300" s="79"/>
      <c r="FG300" s="155"/>
      <c r="FH300" s="78"/>
      <c r="FI300" s="132"/>
      <c r="FJ300" s="79"/>
      <c r="FK300" s="155"/>
      <c r="FL300" s="169"/>
      <c r="FM300" s="132"/>
      <c r="FN300" s="79"/>
      <c r="FO300" s="155"/>
      <c r="FP300" s="78"/>
      <c r="FQ300" s="132"/>
      <c r="FR300" s="79"/>
      <c r="FS300" s="155"/>
      <c r="FT300" s="78"/>
      <c r="FU300" s="132"/>
      <c r="FV300" s="4"/>
      <c r="FW300" s="155"/>
      <c r="FX300" s="78"/>
      <c r="FY300" s="132"/>
      <c r="FZ300" s="79"/>
      <c r="GA300" s="155"/>
      <c r="GB300" s="78"/>
      <c r="GC300" s="132"/>
      <c r="GD300" s="79"/>
      <c r="GE300" s="155"/>
      <c r="GF300" s="169"/>
      <c r="GG300" s="132"/>
      <c r="GH300" s="79"/>
      <c r="GI300" s="155"/>
      <c r="GJ300" s="78"/>
      <c r="GK300" s="132"/>
      <c r="GL300" s="79"/>
      <c r="GM300" s="155"/>
      <c r="GN300" s="78"/>
      <c r="GO300" s="132"/>
      <c r="GP300" s="79"/>
      <c r="GQ300" s="155"/>
    </row>
    <row r="301" spans="1:199" ht="15.75" x14ac:dyDescent="0.25">
      <c r="A301">
        <f t="shared" si="776"/>
        <v>1</v>
      </c>
      <c r="B301">
        <f t="shared" si="777"/>
        <v>1900</v>
      </c>
      <c r="C301" s="71"/>
      <c r="D301" s="78"/>
      <c r="E301" s="132"/>
      <c r="F301" s="79"/>
      <c r="G301" s="155"/>
      <c r="H301" s="169"/>
      <c r="I301" s="132"/>
      <c r="J301" s="79"/>
      <c r="K301" s="155"/>
      <c r="L301" s="169"/>
      <c r="M301" s="132"/>
      <c r="N301" s="79"/>
      <c r="O301" s="155"/>
      <c r="P301" s="169"/>
      <c r="Q301" s="132"/>
      <c r="R301" s="79"/>
      <c r="S301" s="155"/>
      <c r="T301" s="169"/>
      <c r="U301" s="132"/>
      <c r="V301" s="79"/>
      <c r="W301" s="155"/>
      <c r="X301" s="169"/>
      <c r="Y301" s="132"/>
      <c r="Z301" s="79"/>
      <c r="AA301" s="155"/>
      <c r="AB301" s="169"/>
      <c r="AC301" s="132"/>
      <c r="AD301" s="79"/>
      <c r="AE301" s="155"/>
      <c r="AF301" s="169"/>
      <c r="AG301" s="132"/>
      <c r="AH301" s="79"/>
      <c r="AI301" s="155"/>
      <c r="AJ301" s="169"/>
      <c r="AK301" s="132"/>
      <c r="AL301" s="79"/>
      <c r="AM301" s="155"/>
      <c r="AN301" s="169"/>
      <c r="AO301" s="132"/>
      <c r="AP301" s="79"/>
      <c r="AQ301" s="155"/>
      <c r="AR301" s="169"/>
      <c r="AS301" s="132"/>
      <c r="AT301" s="79"/>
      <c r="AU301" s="155"/>
      <c r="AV301" s="169"/>
      <c r="AW301" s="132"/>
      <c r="AX301" s="79"/>
      <c r="AY301" s="155"/>
      <c r="AZ301" s="169"/>
      <c r="BA301" s="132"/>
      <c r="BB301" s="79"/>
      <c r="BC301" s="155"/>
      <c r="BD301" s="169"/>
      <c r="BE301" s="132"/>
      <c r="BF301" s="79"/>
      <c r="BG301" s="155"/>
      <c r="BH301" s="169"/>
      <c r="BI301" s="132"/>
      <c r="BJ301" s="79"/>
      <c r="BK301" s="155"/>
      <c r="BL301" s="169"/>
      <c r="BM301" s="132"/>
      <c r="BN301" s="79"/>
      <c r="BO301" s="155"/>
      <c r="BP301" s="78"/>
      <c r="BQ301" s="132"/>
      <c r="BR301" s="79"/>
      <c r="BS301" s="155"/>
      <c r="BT301" s="78"/>
      <c r="BU301" s="132"/>
      <c r="BV301" s="79"/>
      <c r="BW301" s="155"/>
      <c r="BX301" s="78"/>
      <c r="BY301" s="132"/>
      <c r="BZ301" s="79"/>
      <c r="CA301" s="155"/>
      <c r="CB301" s="78"/>
      <c r="CC301" s="132"/>
      <c r="CD301" s="79"/>
      <c r="CE301" s="155"/>
      <c r="CF301" s="78"/>
      <c r="CG301" s="132"/>
      <c r="CH301" s="79"/>
      <c r="CI301" s="155"/>
      <c r="CJ301" s="78"/>
      <c r="CK301" s="132"/>
      <c r="CL301" s="79"/>
      <c r="CM301" s="155"/>
      <c r="CN301" s="78"/>
      <c r="CO301" s="132"/>
      <c r="CP301" s="79"/>
      <c r="CQ301" s="155"/>
      <c r="CR301" s="78"/>
      <c r="CS301" s="132"/>
      <c r="CT301" s="79"/>
      <c r="CU301" s="155"/>
      <c r="CV301" s="169"/>
      <c r="CW301" s="132"/>
      <c r="CX301" s="79"/>
      <c r="CY301" s="155"/>
      <c r="CZ301" s="169"/>
      <c r="DA301" s="132"/>
      <c r="DB301" s="79"/>
      <c r="DC301" s="155"/>
      <c r="DD301" s="78"/>
      <c r="DE301" s="132"/>
      <c r="DF301" s="79"/>
      <c r="DG301" s="155"/>
      <c r="DH301" s="78"/>
      <c r="DI301" s="132"/>
      <c r="DJ301" s="79"/>
      <c r="DK301" s="155"/>
      <c r="DL301" s="169"/>
      <c r="DM301" s="132"/>
      <c r="DN301" s="79"/>
      <c r="DO301" s="155"/>
      <c r="DP301" s="78"/>
      <c r="DQ301" s="132"/>
      <c r="DR301" s="79"/>
      <c r="DS301" s="155"/>
      <c r="DT301" s="78"/>
      <c r="DU301" s="132"/>
      <c r="DV301" s="79"/>
      <c r="DW301" s="155"/>
      <c r="DX301" s="78"/>
      <c r="DY301" s="132"/>
      <c r="DZ301" s="79"/>
      <c r="EA301" s="155"/>
      <c r="EB301" s="78"/>
      <c r="EC301" s="132"/>
      <c r="ED301" s="79"/>
      <c r="EE301" s="155"/>
      <c r="EF301" s="169"/>
      <c r="EG301" s="132"/>
      <c r="EH301" s="79"/>
      <c r="EI301" s="155"/>
      <c r="EJ301" s="78"/>
      <c r="EK301" s="132"/>
      <c r="EL301" s="79"/>
      <c r="EM301" s="155"/>
      <c r="EN301" s="78"/>
      <c r="EO301" s="132"/>
      <c r="EP301" s="79"/>
      <c r="EQ301" s="155"/>
      <c r="ER301" s="78"/>
      <c r="ES301" s="132"/>
      <c r="ET301" s="79"/>
      <c r="EU301" s="155"/>
      <c r="EV301" s="78"/>
      <c r="EW301" s="132"/>
      <c r="EX301" s="79"/>
      <c r="EY301" s="155"/>
      <c r="EZ301" s="78"/>
      <c r="FA301" s="132"/>
      <c r="FB301" s="79"/>
      <c r="FC301" s="155"/>
      <c r="FD301" s="78"/>
      <c r="FE301" s="132"/>
      <c r="FF301" s="79"/>
      <c r="FG301" s="155"/>
      <c r="FH301" s="78"/>
      <c r="FI301" s="132"/>
      <c r="FJ301" s="79"/>
      <c r="FK301" s="155"/>
      <c r="FL301" s="169"/>
      <c r="FM301" s="132"/>
      <c r="FN301" s="79"/>
      <c r="FO301" s="155"/>
      <c r="FP301" s="78"/>
      <c r="FQ301" s="132"/>
      <c r="FR301" s="79"/>
      <c r="FS301" s="155"/>
      <c r="FT301" s="78"/>
      <c r="FU301" s="132"/>
      <c r="FV301" s="4"/>
      <c r="FW301" s="155"/>
      <c r="FX301" s="78"/>
      <c r="FY301" s="132"/>
      <c r="FZ301" s="79"/>
      <c r="GA301" s="155"/>
      <c r="GB301" s="78"/>
      <c r="GC301" s="132"/>
      <c r="GD301" s="79"/>
      <c r="GE301" s="155"/>
      <c r="GF301" s="169"/>
      <c r="GG301" s="132"/>
      <c r="GH301" s="79"/>
      <c r="GI301" s="155"/>
      <c r="GJ301" s="78"/>
      <c r="GK301" s="132"/>
      <c r="GL301" s="79"/>
      <c r="GM301" s="155"/>
      <c r="GN301" s="78"/>
      <c r="GO301" s="132"/>
      <c r="GP301" s="79"/>
      <c r="GQ301" s="155"/>
    </row>
    <row r="302" spans="1:199" ht="15.75" x14ac:dyDescent="0.25">
      <c r="A302">
        <f t="shared" si="776"/>
        <v>1</v>
      </c>
      <c r="B302">
        <f t="shared" si="777"/>
        <v>1900</v>
      </c>
      <c r="C302" s="71"/>
      <c r="D302" s="78"/>
      <c r="E302" s="132"/>
      <c r="F302" s="79"/>
      <c r="G302" s="155"/>
      <c r="H302" s="169"/>
      <c r="I302" s="132"/>
      <c r="J302" s="79"/>
      <c r="K302" s="155"/>
      <c r="L302" s="169"/>
      <c r="M302" s="132"/>
      <c r="N302" s="79"/>
      <c r="O302" s="155"/>
      <c r="P302" s="169"/>
      <c r="Q302" s="132"/>
      <c r="R302" s="79"/>
      <c r="S302" s="155"/>
      <c r="T302" s="169"/>
      <c r="U302" s="132"/>
      <c r="V302" s="79"/>
      <c r="W302" s="155"/>
      <c r="X302" s="169"/>
      <c r="Y302" s="132"/>
      <c r="Z302" s="79"/>
      <c r="AA302" s="155"/>
      <c r="AB302" s="169"/>
      <c r="AC302" s="132"/>
      <c r="AD302" s="79"/>
      <c r="AE302" s="155"/>
      <c r="AF302" s="169"/>
      <c r="AG302" s="132"/>
      <c r="AH302" s="79"/>
      <c r="AI302" s="155"/>
      <c r="AJ302" s="169"/>
      <c r="AK302" s="132"/>
      <c r="AL302" s="79"/>
      <c r="AM302" s="155"/>
      <c r="AN302" s="169"/>
      <c r="AO302" s="132"/>
      <c r="AP302" s="79"/>
      <c r="AQ302" s="155"/>
      <c r="AR302" s="169"/>
      <c r="AS302" s="132"/>
      <c r="AT302" s="79"/>
      <c r="AU302" s="155"/>
      <c r="AV302" s="169"/>
      <c r="AW302" s="132"/>
      <c r="AX302" s="79"/>
      <c r="AY302" s="155"/>
      <c r="AZ302" s="169"/>
      <c r="BA302" s="132"/>
      <c r="BB302" s="79"/>
      <c r="BC302" s="155"/>
      <c r="BD302" s="169"/>
      <c r="BE302" s="132"/>
      <c r="BF302" s="79"/>
      <c r="BG302" s="155"/>
      <c r="BH302" s="169"/>
      <c r="BI302" s="132"/>
      <c r="BJ302" s="79"/>
      <c r="BK302" s="155"/>
      <c r="BL302" s="169"/>
      <c r="BM302" s="132"/>
      <c r="BN302" s="79"/>
      <c r="BO302" s="155"/>
      <c r="BP302" s="78"/>
      <c r="BQ302" s="132"/>
      <c r="BR302" s="79"/>
      <c r="BS302" s="155"/>
      <c r="BT302" s="78"/>
      <c r="BU302" s="132"/>
      <c r="BV302" s="79"/>
      <c r="BW302" s="155"/>
      <c r="BX302" s="78"/>
      <c r="BY302" s="132"/>
      <c r="BZ302" s="79"/>
      <c r="CA302" s="155"/>
      <c r="CB302" s="78"/>
      <c r="CC302" s="132"/>
      <c r="CD302" s="79"/>
      <c r="CE302" s="155"/>
      <c r="CF302" s="78"/>
      <c r="CG302" s="132"/>
      <c r="CH302" s="79"/>
      <c r="CI302" s="155"/>
      <c r="CJ302" s="78"/>
      <c r="CK302" s="132"/>
      <c r="CL302" s="79"/>
      <c r="CM302" s="155"/>
      <c r="CN302" s="78"/>
      <c r="CO302" s="132"/>
      <c r="CP302" s="79"/>
      <c r="CQ302" s="155"/>
      <c r="CR302" s="78"/>
      <c r="CS302" s="132"/>
      <c r="CT302" s="79"/>
      <c r="CU302" s="155"/>
      <c r="CV302" s="169"/>
      <c r="CW302" s="132"/>
      <c r="CX302" s="79"/>
      <c r="CY302" s="155"/>
      <c r="CZ302" s="169"/>
      <c r="DA302" s="132"/>
      <c r="DB302" s="79"/>
      <c r="DC302" s="155"/>
      <c r="DD302" s="78"/>
      <c r="DE302" s="132"/>
      <c r="DF302" s="79"/>
      <c r="DG302" s="155"/>
      <c r="DH302" s="78"/>
      <c r="DI302" s="132"/>
      <c r="DJ302" s="79"/>
      <c r="DK302" s="155"/>
      <c r="DL302" s="169"/>
      <c r="DM302" s="132"/>
      <c r="DN302" s="79"/>
      <c r="DO302" s="155"/>
      <c r="DP302" s="78"/>
      <c r="DQ302" s="132"/>
      <c r="DR302" s="79"/>
      <c r="DS302" s="155"/>
      <c r="DT302" s="78"/>
      <c r="DU302" s="132"/>
      <c r="DV302" s="79"/>
      <c r="DW302" s="155"/>
      <c r="DX302" s="78"/>
      <c r="DY302" s="132"/>
      <c r="DZ302" s="79"/>
      <c r="EA302" s="155"/>
      <c r="EB302" s="78"/>
      <c r="EC302" s="132"/>
      <c r="ED302" s="79"/>
      <c r="EE302" s="155"/>
      <c r="EF302" s="169"/>
      <c r="EG302" s="132"/>
      <c r="EH302" s="79"/>
      <c r="EI302" s="155"/>
      <c r="EJ302" s="78"/>
      <c r="EK302" s="132"/>
      <c r="EL302" s="79"/>
      <c r="EM302" s="155"/>
      <c r="EN302" s="78"/>
      <c r="EO302" s="132"/>
      <c r="EP302" s="79"/>
      <c r="EQ302" s="155"/>
      <c r="ER302" s="78"/>
      <c r="ES302" s="132"/>
      <c r="ET302" s="79"/>
      <c r="EU302" s="155"/>
      <c r="EV302" s="78"/>
      <c r="EW302" s="132"/>
      <c r="EX302" s="79"/>
      <c r="EY302" s="155"/>
      <c r="EZ302" s="78"/>
      <c r="FA302" s="132"/>
      <c r="FB302" s="79"/>
      <c r="FC302" s="155"/>
      <c r="FD302" s="78"/>
      <c r="FE302" s="132"/>
      <c r="FF302" s="79"/>
      <c r="FG302" s="155"/>
      <c r="FH302" s="78"/>
      <c r="FI302" s="132"/>
      <c r="FJ302" s="79"/>
      <c r="FK302" s="155"/>
      <c r="FL302" s="169"/>
      <c r="FM302" s="132"/>
      <c r="FN302" s="79"/>
      <c r="FO302" s="155"/>
      <c r="FP302" s="78"/>
      <c r="FQ302" s="132"/>
      <c r="FR302" s="79"/>
      <c r="FS302" s="155"/>
      <c r="FT302" s="78"/>
      <c r="FU302" s="132"/>
      <c r="FV302" s="4"/>
      <c r="FW302" s="155"/>
      <c r="FX302" s="78"/>
      <c r="FY302" s="132"/>
      <c r="FZ302" s="79"/>
      <c r="GA302" s="155"/>
      <c r="GB302" s="78"/>
      <c r="GC302" s="132"/>
      <c r="GD302" s="79"/>
      <c r="GE302" s="155"/>
      <c r="GF302" s="169"/>
      <c r="GG302" s="132"/>
      <c r="GH302" s="79"/>
      <c r="GI302" s="155"/>
      <c r="GJ302" s="78"/>
      <c r="GK302" s="132"/>
      <c r="GL302" s="79"/>
      <c r="GM302" s="155"/>
      <c r="GN302" s="78"/>
      <c r="GO302" s="132"/>
      <c r="GP302" s="79"/>
      <c r="GQ302" s="155"/>
    </row>
    <row r="303" spans="1:199" ht="15.75" x14ac:dyDescent="0.25">
      <c r="A303">
        <f t="shared" si="776"/>
        <v>1</v>
      </c>
      <c r="B303">
        <f t="shared" si="777"/>
        <v>1900</v>
      </c>
      <c r="C303" s="71"/>
      <c r="D303" s="78"/>
      <c r="E303" s="132"/>
      <c r="F303" s="79"/>
      <c r="G303" s="155"/>
      <c r="H303" s="169"/>
      <c r="I303" s="132"/>
      <c r="J303" s="79"/>
      <c r="K303" s="155"/>
      <c r="L303" s="169"/>
      <c r="M303" s="132"/>
      <c r="N303" s="79"/>
      <c r="O303" s="155"/>
      <c r="P303" s="169"/>
      <c r="Q303" s="132"/>
      <c r="R303" s="79"/>
      <c r="S303" s="155"/>
      <c r="T303" s="169"/>
      <c r="U303" s="132"/>
      <c r="V303" s="79"/>
      <c r="W303" s="155"/>
      <c r="X303" s="169"/>
      <c r="Y303" s="132"/>
      <c r="Z303" s="79"/>
      <c r="AA303" s="155"/>
      <c r="AB303" s="169"/>
      <c r="AC303" s="132"/>
      <c r="AD303" s="79"/>
      <c r="AE303" s="155"/>
      <c r="AF303" s="169"/>
      <c r="AG303" s="132"/>
      <c r="AH303" s="79"/>
      <c r="AI303" s="155"/>
      <c r="AJ303" s="169"/>
      <c r="AK303" s="132"/>
      <c r="AL303" s="79"/>
      <c r="AM303" s="155"/>
      <c r="AN303" s="169"/>
      <c r="AO303" s="132"/>
      <c r="AP303" s="79"/>
      <c r="AQ303" s="155"/>
      <c r="AR303" s="169"/>
      <c r="AS303" s="132"/>
      <c r="AT303" s="79"/>
      <c r="AU303" s="155"/>
      <c r="AV303" s="169"/>
      <c r="AW303" s="132"/>
      <c r="AX303" s="79"/>
      <c r="AY303" s="155"/>
      <c r="AZ303" s="169"/>
      <c r="BA303" s="132"/>
      <c r="BB303" s="79"/>
      <c r="BC303" s="155"/>
      <c r="BD303" s="169"/>
      <c r="BE303" s="132"/>
      <c r="BF303" s="79"/>
      <c r="BG303" s="155"/>
      <c r="BH303" s="169"/>
      <c r="BI303" s="132"/>
      <c r="BJ303" s="79"/>
      <c r="BK303" s="155"/>
      <c r="BL303" s="169"/>
      <c r="BM303" s="132"/>
      <c r="BN303" s="79"/>
      <c r="BO303" s="155"/>
      <c r="BP303" s="78"/>
      <c r="BQ303" s="132"/>
      <c r="BR303" s="79"/>
      <c r="BS303" s="155"/>
      <c r="BT303" s="78"/>
      <c r="BU303" s="132"/>
      <c r="BV303" s="79"/>
      <c r="BW303" s="155"/>
      <c r="BX303" s="78"/>
      <c r="BY303" s="132"/>
      <c r="BZ303" s="79"/>
      <c r="CA303" s="155"/>
      <c r="CB303" s="78"/>
      <c r="CC303" s="132"/>
      <c r="CD303" s="79"/>
      <c r="CE303" s="155"/>
      <c r="CF303" s="78"/>
      <c r="CG303" s="132"/>
      <c r="CH303" s="79"/>
      <c r="CI303" s="155"/>
      <c r="CJ303" s="78"/>
      <c r="CK303" s="132"/>
      <c r="CL303" s="79"/>
      <c r="CM303" s="155"/>
      <c r="CN303" s="78"/>
      <c r="CO303" s="132"/>
      <c r="CP303" s="79"/>
      <c r="CQ303" s="155"/>
      <c r="CR303" s="78"/>
      <c r="CS303" s="132"/>
      <c r="CT303" s="79"/>
      <c r="CU303" s="155"/>
      <c r="CV303" s="169"/>
      <c r="CW303" s="132"/>
      <c r="CX303" s="79"/>
      <c r="CY303" s="155"/>
      <c r="CZ303" s="169"/>
      <c r="DA303" s="132"/>
      <c r="DB303" s="79"/>
      <c r="DC303" s="155"/>
      <c r="DD303" s="78"/>
      <c r="DE303" s="132"/>
      <c r="DF303" s="79"/>
      <c r="DG303" s="155"/>
      <c r="DH303" s="78"/>
      <c r="DI303" s="132"/>
      <c r="DJ303" s="79"/>
      <c r="DK303" s="155"/>
      <c r="DL303" s="169"/>
      <c r="DM303" s="132"/>
      <c r="DN303" s="79"/>
      <c r="DO303" s="155"/>
      <c r="DP303" s="78"/>
      <c r="DQ303" s="132"/>
      <c r="DR303" s="79"/>
      <c r="DS303" s="155"/>
      <c r="DT303" s="78"/>
      <c r="DU303" s="132"/>
      <c r="DV303" s="79"/>
      <c r="DW303" s="155"/>
      <c r="DX303" s="78"/>
      <c r="DY303" s="132"/>
      <c r="DZ303" s="79"/>
      <c r="EA303" s="155"/>
      <c r="EB303" s="78"/>
      <c r="EC303" s="132"/>
      <c r="ED303" s="79"/>
      <c r="EE303" s="155"/>
      <c r="EF303" s="169"/>
      <c r="EG303" s="132"/>
      <c r="EH303" s="79"/>
      <c r="EI303" s="155"/>
      <c r="EJ303" s="78"/>
      <c r="EK303" s="132"/>
      <c r="EL303" s="79"/>
      <c r="EM303" s="155"/>
      <c r="EN303" s="78"/>
      <c r="EO303" s="132"/>
      <c r="EP303" s="79"/>
      <c r="EQ303" s="155"/>
      <c r="ER303" s="78"/>
      <c r="ES303" s="132"/>
      <c r="ET303" s="79"/>
      <c r="EU303" s="155"/>
      <c r="EV303" s="78"/>
      <c r="EW303" s="132"/>
      <c r="EX303" s="79"/>
      <c r="EY303" s="155"/>
      <c r="EZ303" s="78"/>
      <c r="FA303" s="132"/>
      <c r="FB303" s="79"/>
      <c r="FC303" s="155"/>
      <c r="FD303" s="78"/>
      <c r="FE303" s="132"/>
      <c r="FF303" s="79"/>
      <c r="FG303" s="155"/>
      <c r="FH303" s="78"/>
      <c r="FI303" s="132"/>
      <c r="FJ303" s="79"/>
      <c r="FK303" s="155"/>
      <c r="FL303" s="169"/>
      <c r="FM303" s="132"/>
      <c r="FN303" s="79"/>
      <c r="FO303" s="155"/>
      <c r="FP303" s="78"/>
      <c r="FQ303" s="132"/>
      <c r="FR303" s="79"/>
      <c r="FS303" s="155"/>
      <c r="FT303" s="78"/>
      <c r="FU303" s="132"/>
      <c r="FV303" s="4"/>
      <c r="FW303" s="155"/>
      <c r="FX303" s="78"/>
      <c r="FY303" s="132"/>
      <c r="FZ303" s="79"/>
      <c r="GA303" s="155"/>
      <c r="GB303" s="78"/>
      <c r="GC303" s="132"/>
      <c r="GD303" s="79"/>
      <c r="GE303" s="155"/>
      <c r="GF303" s="169"/>
      <c r="GG303" s="132"/>
      <c r="GH303" s="79"/>
      <c r="GI303" s="155"/>
      <c r="GJ303" s="78"/>
      <c r="GK303" s="132"/>
      <c r="GL303" s="79"/>
      <c r="GM303" s="155"/>
      <c r="GN303" s="78"/>
      <c r="GO303" s="132"/>
      <c r="GP303" s="79"/>
      <c r="GQ303" s="155"/>
    </row>
    <row r="304" spans="1:199" ht="15.75" x14ac:dyDescent="0.25">
      <c r="A304">
        <f t="shared" si="776"/>
        <v>1</v>
      </c>
      <c r="B304">
        <f t="shared" si="777"/>
        <v>1900</v>
      </c>
      <c r="C304" s="71"/>
      <c r="D304" s="78"/>
      <c r="E304" s="132"/>
      <c r="F304" s="79"/>
      <c r="G304" s="155"/>
      <c r="H304" s="169"/>
      <c r="I304" s="132"/>
      <c r="J304" s="79"/>
      <c r="K304" s="155"/>
      <c r="L304" s="169"/>
      <c r="M304" s="132"/>
      <c r="N304" s="79"/>
      <c r="O304" s="155"/>
      <c r="P304" s="169"/>
      <c r="Q304" s="132"/>
      <c r="R304" s="79"/>
      <c r="S304" s="155"/>
      <c r="T304" s="169"/>
      <c r="U304" s="132"/>
      <c r="V304" s="79"/>
      <c r="W304" s="155"/>
      <c r="X304" s="169"/>
      <c r="Y304" s="132"/>
      <c r="Z304" s="79"/>
      <c r="AA304" s="155"/>
      <c r="AB304" s="169"/>
      <c r="AC304" s="132"/>
      <c r="AD304" s="79"/>
      <c r="AE304" s="155"/>
      <c r="AF304" s="169"/>
      <c r="AG304" s="132"/>
      <c r="AH304" s="79"/>
      <c r="AI304" s="155"/>
      <c r="AJ304" s="169"/>
      <c r="AK304" s="132"/>
      <c r="AL304" s="79"/>
      <c r="AM304" s="155"/>
      <c r="AN304" s="169"/>
      <c r="AO304" s="132"/>
      <c r="AP304" s="79"/>
      <c r="AQ304" s="155"/>
      <c r="AR304" s="169"/>
      <c r="AS304" s="132"/>
      <c r="AT304" s="79"/>
      <c r="AU304" s="155"/>
      <c r="AV304" s="169"/>
      <c r="AW304" s="132"/>
      <c r="AX304" s="79"/>
      <c r="AY304" s="155"/>
      <c r="AZ304" s="169"/>
      <c r="BA304" s="132"/>
      <c r="BB304" s="79"/>
      <c r="BC304" s="155"/>
      <c r="BD304" s="169"/>
      <c r="BE304" s="132"/>
      <c r="BF304" s="79"/>
      <c r="BG304" s="155"/>
      <c r="BH304" s="169"/>
      <c r="BI304" s="132"/>
      <c r="BJ304" s="79"/>
      <c r="BK304" s="155"/>
      <c r="BL304" s="169"/>
      <c r="BM304" s="132"/>
      <c r="BN304" s="79"/>
      <c r="BO304" s="155"/>
      <c r="BP304" s="78"/>
      <c r="BQ304" s="132"/>
      <c r="BR304" s="79"/>
      <c r="BS304" s="155"/>
      <c r="BT304" s="78"/>
      <c r="BU304" s="132"/>
      <c r="BV304" s="79"/>
      <c r="BW304" s="155"/>
      <c r="BX304" s="78"/>
      <c r="BY304" s="132"/>
      <c r="BZ304" s="79"/>
      <c r="CA304" s="155"/>
      <c r="CB304" s="78"/>
      <c r="CC304" s="132"/>
      <c r="CD304" s="79"/>
      <c r="CE304" s="155"/>
      <c r="CF304" s="78"/>
      <c r="CG304" s="132"/>
      <c r="CH304" s="79"/>
      <c r="CI304" s="155"/>
      <c r="CJ304" s="78"/>
      <c r="CK304" s="132"/>
      <c r="CL304" s="79"/>
      <c r="CM304" s="155"/>
      <c r="CN304" s="78"/>
      <c r="CO304" s="132"/>
      <c r="CP304" s="79"/>
      <c r="CQ304" s="155"/>
      <c r="CR304" s="78"/>
      <c r="CS304" s="132"/>
      <c r="CT304" s="79"/>
      <c r="CU304" s="155"/>
      <c r="CV304" s="169"/>
      <c r="CW304" s="132"/>
      <c r="CX304" s="79"/>
      <c r="CY304" s="155"/>
      <c r="CZ304" s="169"/>
      <c r="DA304" s="132"/>
      <c r="DB304" s="79"/>
      <c r="DC304" s="155"/>
      <c r="DD304" s="78"/>
      <c r="DE304" s="132"/>
      <c r="DF304" s="79"/>
      <c r="DG304" s="155"/>
      <c r="DH304" s="78"/>
      <c r="DI304" s="132"/>
      <c r="DJ304" s="79"/>
      <c r="DK304" s="155"/>
      <c r="DL304" s="169"/>
      <c r="DM304" s="132"/>
      <c r="DN304" s="79"/>
      <c r="DO304" s="155"/>
      <c r="DP304" s="78"/>
      <c r="DQ304" s="132"/>
      <c r="DR304" s="79"/>
      <c r="DS304" s="155"/>
      <c r="DT304" s="78"/>
      <c r="DU304" s="132"/>
      <c r="DV304" s="79"/>
      <c r="DW304" s="155"/>
      <c r="DX304" s="78"/>
      <c r="DY304" s="132"/>
      <c r="DZ304" s="79"/>
      <c r="EA304" s="155"/>
      <c r="EB304" s="78"/>
      <c r="EC304" s="132"/>
      <c r="ED304" s="79"/>
      <c r="EE304" s="155"/>
      <c r="EF304" s="169"/>
      <c r="EG304" s="132"/>
      <c r="EH304" s="79"/>
      <c r="EI304" s="155"/>
      <c r="EJ304" s="78"/>
      <c r="EK304" s="132"/>
      <c r="EL304" s="79"/>
      <c r="EM304" s="155"/>
      <c r="EN304" s="78"/>
      <c r="EO304" s="132"/>
      <c r="EP304" s="79"/>
      <c r="EQ304" s="155"/>
      <c r="ER304" s="78"/>
      <c r="ES304" s="132"/>
      <c r="ET304" s="79"/>
      <c r="EU304" s="155"/>
      <c r="EV304" s="78"/>
      <c r="EW304" s="132"/>
      <c r="EX304" s="79"/>
      <c r="EY304" s="155"/>
      <c r="EZ304" s="78"/>
      <c r="FA304" s="132"/>
      <c r="FB304" s="79"/>
      <c r="FC304" s="155"/>
      <c r="FD304" s="78"/>
      <c r="FE304" s="132"/>
      <c r="FF304" s="79"/>
      <c r="FG304" s="155"/>
      <c r="FH304" s="78"/>
      <c r="FI304" s="132"/>
      <c r="FJ304" s="79"/>
      <c r="FK304" s="155"/>
      <c r="FL304" s="169"/>
      <c r="FM304" s="132"/>
      <c r="FN304" s="79"/>
      <c r="FO304" s="155"/>
      <c r="FP304" s="78"/>
      <c r="FQ304" s="132"/>
      <c r="FR304" s="79"/>
      <c r="FS304" s="155"/>
      <c r="FT304" s="78"/>
      <c r="FU304" s="132"/>
      <c r="FV304" s="4"/>
      <c r="FW304" s="155"/>
      <c r="FX304" s="78"/>
      <c r="FY304" s="132"/>
      <c r="FZ304" s="79"/>
      <c r="GA304" s="155"/>
      <c r="GB304" s="78"/>
      <c r="GC304" s="132"/>
      <c r="GD304" s="79"/>
      <c r="GE304" s="155"/>
      <c r="GF304" s="169"/>
      <c r="GG304" s="132"/>
      <c r="GH304" s="79"/>
      <c r="GI304" s="155"/>
      <c r="GJ304" s="78"/>
      <c r="GK304" s="132"/>
      <c r="GL304" s="79"/>
      <c r="GM304" s="155"/>
      <c r="GN304" s="78"/>
      <c r="GO304" s="132"/>
      <c r="GP304" s="79"/>
      <c r="GQ304" s="155"/>
    </row>
    <row r="305" spans="1:199" ht="15.75" x14ac:dyDescent="0.25">
      <c r="A305">
        <f t="shared" si="776"/>
        <v>1</v>
      </c>
      <c r="B305">
        <f t="shared" si="777"/>
        <v>1900</v>
      </c>
      <c r="C305" s="71"/>
      <c r="D305" s="78"/>
      <c r="E305" s="132"/>
      <c r="F305" s="79"/>
      <c r="G305" s="155"/>
      <c r="H305" s="169"/>
      <c r="I305" s="132"/>
      <c r="J305" s="79"/>
      <c r="K305" s="155"/>
      <c r="L305" s="169"/>
      <c r="M305" s="132"/>
      <c r="N305" s="79"/>
      <c r="O305" s="155"/>
      <c r="P305" s="169"/>
      <c r="Q305" s="132"/>
      <c r="R305" s="79"/>
      <c r="S305" s="155"/>
      <c r="T305" s="169"/>
      <c r="U305" s="132"/>
      <c r="V305" s="79"/>
      <c r="W305" s="155"/>
      <c r="X305" s="169"/>
      <c r="Y305" s="132"/>
      <c r="Z305" s="79"/>
      <c r="AA305" s="155"/>
      <c r="AB305" s="169"/>
      <c r="AC305" s="132"/>
      <c r="AD305" s="79"/>
      <c r="AE305" s="155"/>
      <c r="AF305" s="169"/>
      <c r="AG305" s="132"/>
      <c r="AH305" s="79"/>
      <c r="AI305" s="155"/>
      <c r="AJ305" s="169"/>
      <c r="AK305" s="132"/>
      <c r="AL305" s="79"/>
      <c r="AM305" s="155"/>
      <c r="AN305" s="169"/>
      <c r="AO305" s="132"/>
      <c r="AP305" s="79"/>
      <c r="AQ305" s="155"/>
      <c r="AR305" s="169"/>
      <c r="AS305" s="132"/>
      <c r="AT305" s="79"/>
      <c r="AU305" s="155"/>
      <c r="AV305" s="169"/>
      <c r="AW305" s="132"/>
      <c r="AX305" s="79"/>
      <c r="AY305" s="155"/>
      <c r="AZ305" s="169"/>
      <c r="BA305" s="132"/>
      <c r="BB305" s="79"/>
      <c r="BC305" s="155"/>
      <c r="BD305" s="169"/>
      <c r="BE305" s="132"/>
      <c r="BF305" s="79"/>
      <c r="BG305" s="155"/>
      <c r="BH305" s="169"/>
      <c r="BI305" s="132"/>
      <c r="BJ305" s="79"/>
      <c r="BK305" s="155"/>
      <c r="BL305" s="169"/>
      <c r="BM305" s="132"/>
      <c r="BN305" s="79"/>
      <c r="BO305" s="155"/>
      <c r="BP305" s="78"/>
      <c r="BQ305" s="132"/>
      <c r="BR305" s="79"/>
      <c r="BS305" s="155"/>
      <c r="BT305" s="78"/>
      <c r="BU305" s="132"/>
      <c r="BV305" s="79"/>
      <c r="BW305" s="155"/>
      <c r="BX305" s="78"/>
      <c r="BY305" s="132"/>
      <c r="BZ305" s="79"/>
      <c r="CA305" s="155"/>
      <c r="CB305" s="78"/>
      <c r="CC305" s="132"/>
      <c r="CD305" s="79"/>
      <c r="CE305" s="155"/>
      <c r="CF305" s="78"/>
      <c r="CG305" s="132"/>
      <c r="CH305" s="79"/>
      <c r="CI305" s="155"/>
      <c r="CJ305" s="78"/>
      <c r="CK305" s="132"/>
      <c r="CL305" s="79"/>
      <c r="CM305" s="155"/>
      <c r="CN305" s="78"/>
      <c r="CO305" s="132"/>
      <c r="CP305" s="79"/>
      <c r="CQ305" s="155"/>
      <c r="CR305" s="78"/>
      <c r="CS305" s="132"/>
      <c r="CT305" s="79"/>
      <c r="CU305" s="155"/>
      <c r="CV305" s="169"/>
      <c r="CW305" s="132"/>
      <c r="CX305" s="79"/>
      <c r="CY305" s="155"/>
      <c r="CZ305" s="169"/>
      <c r="DA305" s="132"/>
      <c r="DB305" s="79"/>
      <c r="DC305" s="155"/>
      <c r="DD305" s="78"/>
      <c r="DE305" s="132"/>
      <c r="DF305" s="79"/>
      <c r="DG305" s="155"/>
      <c r="DH305" s="78"/>
      <c r="DI305" s="132"/>
      <c r="DJ305" s="79"/>
      <c r="DK305" s="155"/>
      <c r="DL305" s="169"/>
      <c r="DM305" s="132"/>
      <c r="DN305" s="79"/>
      <c r="DO305" s="155"/>
      <c r="DP305" s="78"/>
      <c r="DQ305" s="132"/>
      <c r="DR305" s="79"/>
      <c r="DS305" s="155"/>
      <c r="DT305" s="78"/>
      <c r="DU305" s="132"/>
      <c r="DV305" s="79"/>
      <c r="DW305" s="155"/>
      <c r="DX305" s="78"/>
      <c r="DY305" s="132"/>
      <c r="DZ305" s="79"/>
      <c r="EA305" s="155"/>
      <c r="EB305" s="78"/>
      <c r="EC305" s="132"/>
      <c r="ED305" s="79"/>
      <c r="EE305" s="155"/>
      <c r="EF305" s="169"/>
      <c r="EG305" s="132"/>
      <c r="EH305" s="79"/>
      <c r="EI305" s="155"/>
      <c r="EJ305" s="78"/>
      <c r="EK305" s="132"/>
      <c r="EL305" s="79"/>
      <c r="EM305" s="155"/>
      <c r="EN305" s="78"/>
      <c r="EO305" s="132"/>
      <c r="EP305" s="79"/>
      <c r="EQ305" s="155"/>
      <c r="ER305" s="78"/>
      <c r="ES305" s="132"/>
      <c r="ET305" s="79"/>
      <c r="EU305" s="155"/>
      <c r="EV305" s="78"/>
      <c r="EW305" s="132"/>
      <c r="EX305" s="79"/>
      <c r="EY305" s="155"/>
      <c r="EZ305" s="78"/>
      <c r="FA305" s="132"/>
      <c r="FB305" s="79"/>
      <c r="FC305" s="155"/>
      <c r="FD305" s="78"/>
      <c r="FE305" s="132"/>
      <c r="FF305" s="79"/>
      <c r="FG305" s="155"/>
      <c r="FH305" s="78"/>
      <c r="FI305" s="132"/>
      <c r="FJ305" s="79"/>
      <c r="FK305" s="155"/>
      <c r="FL305" s="169"/>
      <c r="FM305" s="132"/>
      <c r="FN305" s="79"/>
      <c r="FO305" s="155"/>
      <c r="FP305" s="78"/>
      <c r="FQ305" s="132"/>
      <c r="FR305" s="79"/>
      <c r="FS305" s="155"/>
      <c r="FT305" s="78"/>
      <c r="FU305" s="132"/>
      <c r="FV305" s="4"/>
      <c r="FW305" s="155"/>
      <c r="FX305" s="78"/>
      <c r="FY305" s="132"/>
      <c r="FZ305" s="79"/>
      <c r="GA305" s="155"/>
      <c r="GB305" s="78"/>
      <c r="GC305" s="132"/>
      <c r="GD305" s="79"/>
      <c r="GE305" s="155"/>
      <c r="GF305" s="169"/>
      <c r="GG305" s="132"/>
      <c r="GH305" s="79"/>
      <c r="GI305" s="155"/>
      <c r="GJ305" s="78"/>
      <c r="GK305" s="132"/>
      <c r="GL305" s="79"/>
      <c r="GM305" s="155"/>
      <c r="GN305" s="78"/>
      <c r="GO305" s="132"/>
      <c r="GP305" s="79"/>
      <c r="GQ305" s="155"/>
    </row>
    <row r="306" spans="1:199" ht="15.75" x14ac:dyDescent="0.25">
      <c r="A306">
        <f t="shared" si="776"/>
        <v>1</v>
      </c>
      <c r="B306">
        <f t="shared" si="777"/>
        <v>1900</v>
      </c>
      <c r="C306" s="71"/>
      <c r="D306" s="78"/>
      <c r="E306" s="132"/>
      <c r="F306" s="79"/>
      <c r="G306" s="155"/>
      <c r="H306" s="169"/>
      <c r="I306" s="132"/>
      <c r="J306" s="79"/>
      <c r="K306" s="155"/>
      <c r="L306" s="169"/>
      <c r="M306" s="132"/>
      <c r="N306" s="79"/>
      <c r="O306" s="155"/>
      <c r="P306" s="169"/>
      <c r="Q306" s="132"/>
      <c r="R306" s="79"/>
      <c r="S306" s="155"/>
      <c r="T306" s="169"/>
      <c r="U306" s="132"/>
      <c r="V306" s="79"/>
      <c r="W306" s="155"/>
      <c r="X306" s="169"/>
      <c r="Y306" s="132"/>
      <c r="Z306" s="79"/>
      <c r="AA306" s="155"/>
      <c r="AB306" s="169"/>
      <c r="AC306" s="132"/>
      <c r="AD306" s="79"/>
      <c r="AE306" s="155"/>
      <c r="AF306" s="169"/>
      <c r="AG306" s="132"/>
      <c r="AH306" s="79"/>
      <c r="AI306" s="155"/>
      <c r="AJ306" s="169"/>
      <c r="AK306" s="132"/>
      <c r="AL306" s="79"/>
      <c r="AM306" s="155"/>
      <c r="AN306" s="169"/>
      <c r="AO306" s="132"/>
      <c r="AP306" s="79"/>
      <c r="AQ306" s="155"/>
      <c r="AR306" s="169"/>
      <c r="AS306" s="132"/>
      <c r="AT306" s="79"/>
      <c r="AU306" s="155"/>
      <c r="AV306" s="169"/>
      <c r="AW306" s="132"/>
      <c r="AX306" s="79"/>
      <c r="AY306" s="155"/>
      <c r="AZ306" s="169"/>
      <c r="BA306" s="132"/>
      <c r="BB306" s="79"/>
      <c r="BC306" s="155"/>
      <c r="BD306" s="169"/>
      <c r="BE306" s="132"/>
      <c r="BF306" s="79"/>
      <c r="BG306" s="155"/>
      <c r="BH306" s="169"/>
      <c r="BI306" s="132"/>
      <c r="BJ306" s="79"/>
      <c r="BK306" s="155"/>
      <c r="BL306" s="169"/>
      <c r="BM306" s="132"/>
      <c r="BN306" s="79"/>
      <c r="BO306" s="155"/>
      <c r="BP306" s="78"/>
      <c r="BQ306" s="132"/>
      <c r="BR306" s="79"/>
      <c r="BS306" s="155"/>
      <c r="BT306" s="78"/>
      <c r="BU306" s="132"/>
      <c r="BV306" s="79"/>
      <c r="BW306" s="155"/>
      <c r="BX306" s="78"/>
      <c r="BY306" s="132"/>
      <c r="BZ306" s="79"/>
      <c r="CA306" s="155"/>
      <c r="CB306" s="78"/>
      <c r="CC306" s="132"/>
      <c r="CD306" s="79"/>
      <c r="CE306" s="155"/>
      <c r="CF306" s="78"/>
      <c r="CG306" s="132"/>
      <c r="CH306" s="79"/>
      <c r="CI306" s="155"/>
      <c r="CJ306" s="78"/>
      <c r="CK306" s="132"/>
      <c r="CL306" s="79"/>
      <c r="CM306" s="155"/>
      <c r="CN306" s="78"/>
      <c r="CO306" s="132"/>
      <c r="CP306" s="79"/>
      <c r="CQ306" s="155"/>
      <c r="CR306" s="78"/>
      <c r="CS306" s="132"/>
      <c r="CT306" s="79"/>
      <c r="CU306" s="155"/>
      <c r="CV306" s="169"/>
      <c r="CW306" s="132"/>
      <c r="CX306" s="79"/>
      <c r="CY306" s="155"/>
      <c r="CZ306" s="169"/>
      <c r="DA306" s="132"/>
      <c r="DB306" s="79"/>
      <c r="DC306" s="155"/>
      <c r="DD306" s="78"/>
      <c r="DE306" s="132"/>
      <c r="DF306" s="79"/>
      <c r="DG306" s="155"/>
      <c r="DH306" s="78"/>
      <c r="DI306" s="132"/>
      <c r="DJ306" s="79"/>
      <c r="DK306" s="155"/>
      <c r="DL306" s="169"/>
      <c r="DM306" s="132"/>
      <c r="DN306" s="79"/>
      <c r="DO306" s="155"/>
      <c r="DP306" s="78"/>
      <c r="DQ306" s="132"/>
      <c r="DR306" s="79"/>
      <c r="DS306" s="155"/>
      <c r="DT306" s="78"/>
      <c r="DU306" s="132"/>
      <c r="DV306" s="79"/>
      <c r="DW306" s="155"/>
      <c r="DX306" s="78"/>
      <c r="DY306" s="132"/>
      <c r="DZ306" s="79"/>
      <c r="EA306" s="155"/>
      <c r="EB306" s="78"/>
      <c r="EC306" s="132"/>
      <c r="ED306" s="79"/>
      <c r="EE306" s="155"/>
      <c r="EF306" s="169"/>
      <c r="EG306" s="132"/>
      <c r="EH306" s="79"/>
      <c r="EI306" s="155"/>
      <c r="EJ306" s="78"/>
      <c r="EK306" s="132"/>
      <c r="EL306" s="79"/>
      <c r="EM306" s="155"/>
      <c r="EN306" s="78"/>
      <c r="EO306" s="132"/>
      <c r="EP306" s="79"/>
      <c r="EQ306" s="155"/>
      <c r="ER306" s="78"/>
      <c r="ES306" s="132"/>
      <c r="ET306" s="79"/>
      <c r="EU306" s="155"/>
      <c r="EV306" s="78"/>
      <c r="EW306" s="132"/>
      <c r="EX306" s="79"/>
      <c r="EY306" s="155"/>
      <c r="EZ306" s="78"/>
      <c r="FA306" s="132"/>
      <c r="FB306" s="79"/>
      <c r="FC306" s="155"/>
      <c r="FD306" s="78"/>
      <c r="FE306" s="132"/>
      <c r="FF306" s="79"/>
      <c r="FG306" s="155"/>
      <c r="FH306" s="78"/>
      <c r="FI306" s="132"/>
      <c r="FJ306" s="79"/>
      <c r="FK306" s="155"/>
      <c r="FL306" s="169"/>
      <c r="FM306" s="132"/>
      <c r="FN306" s="79"/>
      <c r="FO306" s="155"/>
      <c r="FP306" s="78"/>
      <c r="FQ306" s="132"/>
      <c r="FR306" s="79"/>
      <c r="FS306" s="155"/>
      <c r="FT306" s="78"/>
      <c r="FU306" s="132"/>
      <c r="FV306" s="4"/>
      <c r="FW306" s="155"/>
      <c r="FX306" s="78"/>
      <c r="FY306" s="132"/>
      <c r="FZ306" s="79"/>
      <c r="GA306" s="155"/>
      <c r="GB306" s="78"/>
      <c r="GC306" s="132"/>
      <c r="GD306" s="79"/>
      <c r="GE306" s="155"/>
      <c r="GF306" s="169"/>
      <c r="GG306" s="132"/>
      <c r="GH306" s="79"/>
      <c r="GI306" s="155"/>
      <c r="GJ306" s="78"/>
      <c r="GK306" s="132"/>
      <c r="GL306" s="79"/>
      <c r="GM306" s="155"/>
      <c r="GN306" s="78"/>
      <c r="GO306" s="132"/>
      <c r="GP306" s="79"/>
      <c r="GQ306" s="155"/>
    </row>
    <row r="307" spans="1:199" ht="15.75" x14ac:dyDescent="0.25">
      <c r="A307">
        <f t="shared" si="776"/>
        <v>1</v>
      </c>
      <c r="B307">
        <f t="shared" si="777"/>
        <v>1900</v>
      </c>
      <c r="C307" s="71"/>
      <c r="D307" s="78"/>
      <c r="E307" s="132"/>
      <c r="F307" s="79"/>
      <c r="G307" s="155"/>
      <c r="H307" s="169"/>
      <c r="I307" s="132"/>
      <c r="J307" s="79"/>
      <c r="K307" s="155"/>
      <c r="L307" s="169"/>
      <c r="M307" s="132"/>
      <c r="N307" s="79"/>
      <c r="O307" s="155"/>
      <c r="P307" s="169"/>
      <c r="Q307" s="132"/>
      <c r="R307" s="79"/>
      <c r="S307" s="155"/>
      <c r="T307" s="169"/>
      <c r="U307" s="132"/>
      <c r="V307" s="79"/>
      <c r="W307" s="155"/>
      <c r="X307" s="169"/>
      <c r="Y307" s="132"/>
      <c r="Z307" s="79"/>
      <c r="AA307" s="155"/>
      <c r="AB307" s="169"/>
      <c r="AC307" s="132"/>
      <c r="AD307" s="79"/>
      <c r="AE307" s="155"/>
      <c r="AF307" s="169"/>
      <c r="AG307" s="132"/>
      <c r="AH307" s="79"/>
      <c r="AI307" s="155"/>
      <c r="AJ307" s="169"/>
      <c r="AK307" s="132"/>
      <c r="AL307" s="79"/>
      <c r="AM307" s="155"/>
      <c r="AN307" s="169"/>
      <c r="AO307" s="132"/>
      <c r="AP307" s="79"/>
      <c r="AQ307" s="155"/>
      <c r="AR307" s="169"/>
      <c r="AS307" s="132"/>
      <c r="AT307" s="79"/>
      <c r="AU307" s="155"/>
      <c r="AV307" s="169"/>
      <c r="AW307" s="132"/>
      <c r="AX307" s="79"/>
      <c r="AY307" s="155"/>
      <c r="AZ307" s="169"/>
      <c r="BA307" s="132"/>
      <c r="BB307" s="79"/>
      <c r="BC307" s="155"/>
      <c r="BD307" s="169"/>
      <c r="BE307" s="132"/>
      <c r="BF307" s="79"/>
      <c r="BG307" s="155"/>
      <c r="BH307" s="169"/>
      <c r="BI307" s="132"/>
      <c r="BJ307" s="79"/>
      <c r="BK307" s="155"/>
      <c r="BL307" s="169"/>
      <c r="BM307" s="132"/>
      <c r="BN307" s="79"/>
      <c r="BO307" s="155"/>
      <c r="BP307" s="78"/>
      <c r="BQ307" s="132"/>
      <c r="BR307" s="79"/>
      <c r="BS307" s="155"/>
      <c r="BT307" s="78"/>
      <c r="BU307" s="132"/>
      <c r="BV307" s="79"/>
      <c r="BW307" s="155"/>
      <c r="BX307" s="78"/>
      <c r="BY307" s="132"/>
      <c r="BZ307" s="79"/>
      <c r="CA307" s="155"/>
      <c r="CB307" s="78"/>
      <c r="CC307" s="132"/>
      <c r="CD307" s="79"/>
      <c r="CE307" s="155"/>
      <c r="CF307" s="78"/>
      <c r="CG307" s="132"/>
      <c r="CH307" s="79"/>
      <c r="CI307" s="155"/>
      <c r="CJ307" s="78"/>
      <c r="CK307" s="132"/>
      <c r="CL307" s="79"/>
      <c r="CM307" s="155"/>
      <c r="CN307" s="78"/>
      <c r="CO307" s="132"/>
      <c r="CP307" s="79"/>
      <c r="CQ307" s="155"/>
      <c r="CR307" s="78"/>
      <c r="CS307" s="132"/>
      <c r="CT307" s="79"/>
      <c r="CU307" s="155"/>
      <c r="CV307" s="169"/>
      <c r="CW307" s="132"/>
      <c r="CX307" s="79"/>
      <c r="CY307" s="155"/>
      <c r="CZ307" s="169"/>
      <c r="DA307" s="132"/>
      <c r="DB307" s="79"/>
      <c r="DC307" s="155"/>
      <c r="DD307" s="78"/>
      <c r="DE307" s="132"/>
      <c r="DF307" s="79"/>
      <c r="DG307" s="155"/>
      <c r="DH307" s="78"/>
      <c r="DI307" s="132"/>
      <c r="DJ307" s="79"/>
      <c r="DK307" s="155"/>
      <c r="DL307" s="169"/>
      <c r="DM307" s="132"/>
      <c r="DN307" s="79"/>
      <c r="DO307" s="155"/>
      <c r="DP307" s="78"/>
      <c r="DQ307" s="132"/>
      <c r="DR307" s="79"/>
      <c r="DS307" s="155"/>
      <c r="DT307" s="78"/>
      <c r="DU307" s="132"/>
      <c r="DV307" s="79"/>
      <c r="DW307" s="155"/>
      <c r="DX307" s="78"/>
      <c r="DY307" s="132"/>
      <c r="DZ307" s="79"/>
      <c r="EA307" s="155"/>
      <c r="EB307" s="78"/>
      <c r="EC307" s="132"/>
      <c r="ED307" s="79"/>
      <c r="EE307" s="155"/>
      <c r="EF307" s="169"/>
      <c r="EG307" s="132"/>
      <c r="EH307" s="79"/>
      <c r="EI307" s="155"/>
      <c r="EJ307" s="78"/>
      <c r="EK307" s="132"/>
      <c r="EL307" s="79"/>
      <c r="EM307" s="155"/>
      <c r="EN307" s="78"/>
      <c r="EO307" s="132"/>
      <c r="EP307" s="79"/>
      <c r="EQ307" s="155"/>
      <c r="ER307" s="78"/>
      <c r="ES307" s="132"/>
      <c r="ET307" s="79"/>
      <c r="EU307" s="155"/>
      <c r="EV307" s="78"/>
      <c r="EW307" s="132"/>
      <c r="EX307" s="79"/>
      <c r="EY307" s="155"/>
      <c r="EZ307" s="78"/>
      <c r="FA307" s="132"/>
      <c r="FB307" s="79"/>
      <c r="FC307" s="155"/>
      <c r="FD307" s="78"/>
      <c r="FE307" s="132"/>
      <c r="FF307" s="79"/>
      <c r="FG307" s="155"/>
      <c r="FH307" s="78"/>
      <c r="FI307" s="132"/>
      <c r="FJ307" s="79"/>
      <c r="FK307" s="155"/>
      <c r="FL307" s="169"/>
      <c r="FM307" s="132"/>
      <c r="FN307" s="79"/>
      <c r="FO307" s="155"/>
      <c r="FP307" s="78"/>
      <c r="FQ307" s="132"/>
      <c r="FR307" s="79"/>
      <c r="FS307" s="155"/>
      <c r="FT307" s="78"/>
      <c r="FU307" s="132"/>
      <c r="FV307" s="4"/>
      <c r="FW307" s="155"/>
      <c r="FX307" s="78"/>
      <c r="FY307" s="132"/>
      <c r="FZ307" s="79"/>
      <c r="GA307" s="155"/>
      <c r="GB307" s="78"/>
      <c r="GC307" s="132"/>
      <c r="GD307" s="79"/>
      <c r="GE307" s="155"/>
      <c r="GF307" s="169"/>
      <c r="GG307" s="132"/>
      <c r="GH307" s="79"/>
      <c r="GI307" s="155"/>
      <c r="GJ307" s="78"/>
      <c r="GK307" s="132"/>
      <c r="GL307" s="79"/>
      <c r="GM307" s="155"/>
      <c r="GN307" s="78"/>
      <c r="GO307" s="132"/>
      <c r="GP307" s="79"/>
      <c r="GQ307" s="155"/>
    </row>
    <row r="308" spans="1:199" ht="15.75" x14ac:dyDescent="0.25">
      <c r="A308">
        <f t="shared" si="776"/>
        <v>1</v>
      </c>
      <c r="B308">
        <f t="shared" si="777"/>
        <v>1900</v>
      </c>
      <c r="C308" s="71"/>
      <c r="D308" s="78"/>
      <c r="E308" s="132"/>
      <c r="F308" s="79"/>
      <c r="G308" s="155"/>
      <c r="H308" s="169"/>
      <c r="I308" s="132"/>
      <c r="J308" s="79"/>
      <c r="K308" s="155"/>
      <c r="L308" s="169"/>
      <c r="M308" s="132"/>
      <c r="N308" s="79"/>
      <c r="O308" s="155"/>
      <c r="P308" s="169"/>
      <c r="Q308" s="132"/>
      <c r="R308" s="79"/>
      <c r="S308" s="155"/>
      <c r="T308" s="169"/>
      <c r="U308" s="132"/>
      <c r="V308" s="79"/>
      <c r="W308" s="155"/>
      <c r="X308" s="169"/>
      <c r="Y308" s="132"/>
      <c r="Z308" s="79"/>
      <c r="AA308" s="155"/>
      <c r="AB308" s="169"/>
      <c r="AC308" s="132"/>
      <c r="AD308" s="79"/>
      <c r="AE308" s="155"/>
      <c r="AF308" s="169"/>
      <c r="AG308" s="132"/>
      <c r="AH308" s="79"/>
      <c r="AI308" s="155"/>
      <c r="AJ308" s="169"/>
      <c r="AK308" s="132"/>
      <c r="AL308" s="79"/>
      <c r="AM308" s="155"/>
      <c r="AN308" s="169"/>
      <c r="AO308" s="132"/>
      <c r="AP308" s="79"/>
      <c r="AQ308" s="155"/>
      <c r="AR308" s="169"/>
      <c r="AS308" s="132"/>
      <c r="AT308" s="79"/>
      <c r="AU308" s="155"/>
      <c r="AV308" s="169"/>
      <c r="AW308" s="132"/>
      <c r="AX308" s="79"/>
      <c r="AY308" s="155"/>
      <c r="AZ308" s="169"/>
      <c r="BA308" s="132"/>
      <c r="BB308" s="79"/>
      <c r="BC308" s="155"/>
      <c r="BD308" s="169"/>
      <c r="BE308" s="132"/>
      <c r="BF308" s="79"/>
      <c r="BG308" s="155"/>
      <c r="BH308" s="169"/>
      <c r="BI308" s="132"/>
      <c r="BJ308" s="79"/>
      <c r="BK308" s="155"/>
      <c r="BL308" s="169"/>
      <c r="BM308" s="132"/>
      <c r="BN308" s="79"/>
      <c r="BO308" s="155"/>
      <c r="BP308" s="78"/>
      <c r="BQ308" s="132"/>
      <c r="BR308" s="79"/>
      <c r="BS308" s="155"/>
      <c r="BT308" s="78"/>
      <c r="BU308" s="132"/>
      <c r="BV308" s="79"/>
      <c r="BW308" s="155"/>
      <c r="BX308" s="78"/>
      <c r="BY308" s="132"/>
      <c r="BZ308" s="79"/>
      <c r="CA308" s="155"/>
      <c r="CB308" s="78"/>
      <c r="CC308" s="132"/>
      <c r="CD308" s="79"/>
      <c r="CE308" s="155"/>
      <c r="CF308" s="78"/>
      <c r="CG308" s="132"/>
      <c r="CH308" s="79"/>
      <c r="CI308" s="155"/>
      <c r="CJ308" s="78"/>
      <c r="CK308" s="132"/>
      <c r="CL308" s="79"/>
      <c r="CM308" s="155"/>
      <c r="CN308" s="78"/>
      <c r="CO308" s="132"/>
      <c r="CP308" s="79"/>
      <c r="CQ308" s="155"/>
      <c r="CR308" s="78"/>
      <c r="CS308" s="132"/>
      <c r="CT308" s="79"/>
      <c r="CU308" s="155"/>
      <c r="CV308" s="169"/>
      <c r="CW308" s="132"/>
      <c r="CX308" s="79"/>
      <c r="CY308" s="155"/>
      <c r="CZ308" s="169"/>
      <c r="DA308" s="132"/>
      <c r="DB308" s="79"/>
      <c r="DC308" s="155"/>
      <c r="DD308" s="78"/>
      <c r="DE308" s="132"/>
      <c r="DF308" s="79"/>
      <c r="DG308" s="155"/>
      <c r="DH308" s="78"/>
      <c r="DI308" s="132"/>
      <c r="DJ308" s="79"/>
      <c r="DK308" s="155"/>
      <c r="DL308" s="169"/>
      <c r="DM308" s="132"/>
      <c r="DN308" s="79"/>
      <c r="DO308" s="155"/>
      <c r="DP308" s="78"/>
      <c r="DQ308" s="132"/>
      <c r="DR308" s="79"/>
      <c r="DS308" s="155"/>
      <c r="DT308" s="78"/>
      <c r="DU308" s="132"/>
      <c r="DV308" s="79"/>
      <c r="DW308" s="155"/>
      <c r="DX308" s="78"/>
      <c r="DY308" s="132"/>
      <c r="DZ308" s="79"/>
      <c r="EA308" s="155"/>
      <c r="EB308" s="78"/>
      <c r="EC308" s="132"/>
      <c r="ED308" s="79"/>
      <c r="EE308" s="155"/>
      <c r="EF308" s="169"/>
      <c r="EG308" s="132"/>
      <c r="EH308" s="79"/>
      <c r="EI308" s="155"/>
      <c r="EJ308" s="78"/>
      <c r="EK308" s="132"/>
      <c r="EL308" s="79"/>
      <c r="EM308" s="155"/>
      <c r="EN308" s="78"/>
      <c r="EO308" s="132"/>
      <c r="EP308" s="79"/>
      <c r="EQ308" s="155"/>
      <c r="ER308" s="78"/>
      <c r="ES308" s="132"/>
      <c r="ET308" s="79"/>
      <c r="EU308" s="155"/>
      <c r="EV308" s="78"/>
      <c r="EW308" s="132"/>
      <c r="EX308" s="79"/>
      <c r="EY308" s="155"/>
      <c r="EZ308" s="78"/>
      <c r="FA308" s="132"/>
      <c r="FB308" s="79"/>
      <c r="FC308" s="155"/>
      <c r="FD308" s="78"/>
      <c r="FE308" s="132"/>
      <c r="FF308" s="79"/>
      <c r="FG308" s="155"/>
      <c r="FH308" s="78"/>
      <c r="FI308" s="132"/>
      <c r="FJ308" s="79"/>
      <c r="FK308" s="155"/>
      <c r="FL308" s="169"/>
      <c r="FM308" s="132"/>
      <c r="FN308" s="79"/>
      <c r="FO308" s="155"/>
      <c r="FP308" s="78"/>
      <c r="FQ308" s="132"/>
      <c r="FR308" s="79"/>
      <c r="FS308" s="155"/>
      <c r="FT308" s="78"/>
      <c r="FU308" s="132"/>
      <c r="FV308" s="4"/>
      <c r="FW308" s="155"/>
      <c r="FX308" s="78"/>
      <c r="FY308" s="132"/>
      <c r="FZ308" s="79"/>
      <c r="GA308" s="155"/>
      <c r="GB308" s="78"/>
      <c r="GC308" s="132"/>
      <c r="GD308" s="79"/>
      <c r="GE308" s="155"/>
      <c r="GF308" s="169"/>
      <c r="GG308" s="132"/>
      <c r="GH308" s="79"/>
      <c r="GI308" s="155"/>
      <c r="GJ308" s="78"/>
      <c r="GK308" s="132"/>
      <c r="GL308" s="79"/>
      <c r="GM308" s="155"/>
      <c r="GN308" s="78"/>
      <c r="GO308" s="132"/>
      <c r="GP308" s="79"/>
      <c r="GQ308" s="155"/>
    </row>
    <row r="309" spans="1:199" ht="15.75" x14ac:dyDescent="0.25">
      <c r="A309">
        <f t="shared" si="776"/>
        <v>1</v>
      </c>
      <c r="B309">
        <f t="shared" si="777"/>
        <v>1900</v>
      </c>
      <c r="C309" s="71"/>
      <c r="D309" s="78"/>
      <c r="E309" s="132"/>
      <c r="F309" s="79"/>
      <c r="G309" s="155"/>
      <c r="H309" s="169"/>
      <c r="I309" s="132"/>
      <c r="J309" s="79"/>
      <c r="K309" s="155"/>
      <c r="L309" s="169"/>
      <c r="M309" s="132"/>
      <c r="N309" s="79"/>
      <c r="O309" s="155"/>
      <c r="P309" s="169"/>
      <c r="Q309" s="132"/>
      <c r="R309" s="79"/>
      <c r="S309" s="155"/>
      <c r="T309" s="169"/>
      <c r="U309" s="132"/>
      <c r="V309" s="79"/>
      <c r="W309" s="155"/>
      <c r="X309" s="169"/>
      <c r="Y309" s="132"/>
      <c r="Z309" s="79"/>
      <c r="AA309" s="155"/>
      <c r="AB309" s="169"/>
      <c r="AC309" s="132"/>
      <c r="AD309" s="79"/>
      <c r="AE309" s="155"/>
      <c r="AF309" s="169"/>
      <c r="AG309" s="132"/>
      <c r="AH309" s="79"/>
      <c r="AI309" s="155"/>
      <c r="AJ309" s="169"/>
      <c r="AK309" s="132"/>
      <c r="AL309" s="79"/>
      <c r="AM309" s="155"/>
      <c r="AN309" s="169"/>
      <c r="AO309" s="132"/>
      <c r="AP309" s="79"/>
      <c r="AQ309" s="155"/>
      <c r="AR309" s="169"/>
      <c r="AS309" s="132"/>
      <c r="AT309" s="79"/>
      <c r="AU309" s="155"/>
      <c r="AV309" s="169"/>
      <c r="AW309" s="132"/>
      <c r="AX309" s="79"/>
      <c r="AY309" s="155"/>
      <c r="AZ309" s="169"/>
      <c r="BA309" s="132"/>
      <c r="BB309" s="79"/>
      <c r="BC309" s="155"/>
      <c r="BD309" s="169"/>
      <c r="BE309" s="132"/>
      <c r="BF309" s="79"/>
      <c r="BG309" s="155"/>
      <c r="BH309" s="169"/>
      <c r="BI309" s="132"/>
      <c r="BJ309" s="79"/>
      <c r="BK309" s="155"/>
      <c r="BL309" s="169"/>
      <c r="BM309" s="132"/>
      <c r="BN309" s="79"/>
      <c r="BO309" s="155"/>
      <c r="BP309" s="78"/>
      <c r="BQ309" s="132"/>
      <c r="BR309" s="79"/>
      <c r="BS309" s="155"/>
      <c r="BT309" s="78"/>
      <c r="BU309" s="132"/>
      <c r="BV309" s="79"/>
      <c r="BW309" s="155"/>
      <c r="BX309" s="78"/>
      <c r="BY309" s="132"/>
      <c r="BZ309" s="79"/>
      <c r="CA309" s="155"/>
      <c r="CB309" s="78"/>
      <c r="CC309" s="132"/>
      <c r="CD309" s="79"/>
      <c r="CE309" s="155"/>
      <c r="CF309" s="78"/>
      <c r="CG309" s="132"/>
      <c r="CH309" s="79"/>
      <c r="CI309" s="155"/>
      <c r="CJ309" s="78"/>
      <c r="CK309" s="132"/>
      <c r="CL309" s="79"/>
      <c r="CM309" s="155"/>
      <c r="CN309" s="78"/>
      <c r="CO309" s="132"/>
      <c r="CP309" s="79"/>
      <c r="CQ309" s="155"/>
      <c r="CR309" s="78"/>
      <c r="CS309" s="132"/>
      <c r="CT309" s="79"/>
      <c r="CU309" s="155"/>
      <c r="CV309" s="169"/>
      <c r="CW309" s="132"/>
      <c r="CX309" s="79"/>
      <c r="CY309" s="155"/>
      <c r="CZ309" s="169"/>
      <c r="DA309" s="132"/>
      <c r="DB309" s="79"/>
      <c r="DC309" s="155"/>
      <c r="DD309" s="78"/>
      <c r="DE309" s="132"/>
      <c r="DF309" s="79"/>
      <c r="DG309" s="155"/>
      <c r="DH309" s="78"/>
      <c r="DI309" s="132"/>
      <c r="DJ309" s="79"/>
      <c r="DK309" s="155"/>
      <c r="DL309" s="169"/>
      <c r="DM309" s="132"/>
      <c r="DN309" s="79"/>
      <c r="DO309" s="155"/>
      <c r="DP309" s="78"/>
      <c r="DQ309" s="132"/>
      <c r="DR309" s="79"/>
      <c r="DS309" s="155"/>
      <c r="DT309" s="78"/>
      <c r="DU309" s="132"/>
      <c r="DV309" s="79"/>
      <c r="DW309" s="155"/>
      <c r="DX309" s="78"/>
      <c r="DY309" s="132"/>
      <c r="DZ309" s="79"/>
      <c r="EA309" s="155"/>
      <c r="EB309" s="78"/>
      <c r="EC309" s="132"/>
      <c r="ED309" s="79"/>
      <c r="EE309" s="155"/>
      <c r="EF309" s="169"/>
      <c r="EG309" s="132"/>
      <c r="EH309" s="79"/>
      <c r="EI309" s="155"/>
      <c r="EJ309" s="78"/>
      <c r="EK309" s="132"/>
      <c r="EL309" s="79"/>
      <c r="EM309" s="155"/>
      <c r="EN309" s="78"/>
      <c r="EO309" s="132"/>
      <c r="EP309" s="79"/>
      <c r="EQ309" s="155"/>
      <c r="ER309" s="78"/>
      <c r="ES309" s="132"/>
      <c r="ET309" s="79"/>
      <c r="EU309" s="155"/>
      <c r="EV309" s="78"/>
      <c r="EW309" s="132"/>
      <c r="EX309" s="79"/>
      <c r="EY309" s="155"/>
      <c r="EZ309" s="78"/>
      <c r="FA309" s="132"/>
      <c r="FB309" s="79"/>
      <c r="FC309" s="155"/>
      <c r="FD309" s="78"/>
      <c r="FE309" s="132"/>
      <c r="FF309" s="79"/>
      <c r="FG309" s="155"/>
      <c r="FH309" s="78"/>
      <c r="FI309" s="132"/>
      <c r="FJ309" s="79"/>
      <c r="FK309" s="155"/>
      <c r="FL309" s="169"/>
      <c r="FM309" s="132"/>
      <c r="FN309" s="79"/>
      <c r="FO309" s="155"/>
      <c r="FP309" s="78"/>
      <c r="FQ309" s="132"/>
      <c r="FR309" s="79"/>
      <c r="FS309" s="155"/>
      <c r="FT309" s="78"/>
      <c r="FU309" s="132"/>
      <c r="FV309" s="4"/>
      <c r="FW309" s="155"/>
      <c r="FX309" s="78"/>
      <c r="FY309" s="132"/>
      <c r="FZ309" s="79"/>
      <c r="GA309" s="155"/>
      <c r="GB309" s="78"/>
      <c r="GC309" s="132"/>
      <c r="GD309" s="79"/>
      <c r="GE309" s="155"/>
      <c r="GF309" s="169"/>
      <c r="GG309" s="132"/>
      <c r="GH309" s="79"/>
      <c r="GI309" s="155"/>
      <c r="GJ309" s="78"/>
      <c r="GK309" s="132"/>
      <c r="GL309" s="79"/>
      <c r="GM309" s="155"/>
      <c r="GN309" s="78"/>
      <c r="GO309" s="132"/>
      <c r="GP309" s="79"/>
      <c r="GQ309" s="155"/>
    </row>
    <row r="310" spans="1:199" ht="15.75" x14ac:dyDescent="0.25">
      <c r="A310">
        <f t="shared" si="776"/>
        <v>1</v>
      </c>
      <c r="B310">
        <f t="shared" si="777"/>
        <v>1900</v>
      </c>
      <c r="C310" s="71"/>
      <c r="D310" s="78"/>
      <c r="E310" s="132"/>
      <c r="F310" s="79"/>
      <c r="G310" s="155"/>
      <c r="H310" s="169"/>
      <c r="I310" s="132"/>
      <c r="J310" s="79"/>
      <c r="K310" s="155"/>
      <c r="L310" s="169"/>
      <c r="M310" s="132"/>
      <c r="N310" s="79"/>
      <c r="O310" s="155"/>
      <c r="P310" s="169"/>
      <c r="Q310" s="132"/>
      <c r="R310" s="79"/>
      <c r="S310" s="155"/>
      <c r="T310" s="169"/>
      <c r="U310" s="132"/>
      <c r="V310" s="79"/>
      <c r="W310" s="155"/>
      <c r="X310" s="169"/>
      <c r="Y310" s="132"/>
      <c r="Z310" s="79"/>
      <c r="AA310" s="155"/>
      <c r="AB310" s="169"/>
      <c r="AC310" s="132"/>
      <c r="AD310" s="79"/>
      <c r="AE310" s="155"/>
      <c r="AF310" s="169"/>
      <c r="AG310" s="132"/>
      <c r="AH310" s="79"/>
      <c r="AI310" s="155"/>
      <c r="AJ310" s="169"/>
      <c r="AK310" s="132"/>
      <c r="AL310" s="79"/>
      <c r="AM310" s="155"/>
      <c r="AN310" s="169"/>
      <c r="AO310" s="132"/>
      <c r="AP310" s="79"/>
      <c r="AQ310" s="155"/>
      <c r="AR310" s="169"/>
      <c r="AS310" s="132"/>
      <c r="AT310" s="79"/>
      <c r="AU310" s="155"/>
      <c r="AV310" s="169"/>
      <c r="AW310" s="132"/>
      <c r="AX310" s="79"/>
      <c r="AY310" s="155"/>
      <c r="AZ310" s="169"/>
      <c r="BA310" s="132"/>
      <c r="BB310" s="79"/>
      <c r="BC310" s="155"/>
      <c r="BD310" s="169"/>
      <c r="BE310" s="132"/>
      <c r="BF310" s="79"/>
      <c r="BG310" s="155"/>
      <c r="BH310" s="169"/>
      <c r="BI310" s="132"/>
      <c r="BJ310" s="79"/>
      <c r="BK310" s="155"/>
      <c r="BL310" s="169"/>
      <c r="BM310" s="132"/>
      <c r="BN310" s="79"/>
      <c r="BO310" s="155"/>
      <c r="BP310" s="78"/>
      <c r="BQ310" s="132"/>
      <c r="BR310" s="79"/>
      <c r="BS310" s="155"/>
      <c r="BT310" s="78"/>
      <c r="BU310" s="132"/>
      <c r="BV310" s="79"/>
      <c r="BW310" s="155"/>
      <c r="BX310" s="78"/>
      <c r="BY310" s="132"/>
      <c r="BZ310" s="79"/>
      <c r="CA310" s="155"/>
      <c r="CB310" s="78"/>
      <c r="CC310" s="132"/>
      <c r="CD310" s="79"/>
      <c r="CE310" s="155"/>
      <c r="CF310" s="78"/>
      <c r="CG310" s="132"/>
      <c r="CH310" s="79"/>
      <c r="CI310" s="155"/>
      <c r="CJ310" s="78"/>
      <c r="CK310" s="132"/>
      <c r="CL310" s="79"/>
      <c r="CM310" s="155"/>
      <c r="CN310" s="78"/>
      <c r="CO310" s="132"/>
      <c r="CP310" s="79"/>
      <c r="CQ310" s="155"/>
      <c r="CR310" s="78"/>
      <c r="CS310" s="132"/>
      <c r="CT310" s="79"/>
      <c r="CU310" s="155"/>
      <c r="CV310" s="169"/>
      <c r="CW310" s="132"/>
      <c r="CX310" s="79"/>
      <c r="CY310" s="155"/>
      <c r="CZ310" s="169"/>
      <c r="DA310" s="132"/>
      <c r="DB310" s="79"/>
      <c r="DC310" s="155"/>
      <c r="DD310" s="78"/>
      <c r="DE310" s="132"/>
      <c r="DF310" s="79"/>
      <c r="DG310" s="155"/>
      <c r="DH310" s="78"/>
      <c r="DI310" s="132"/>
      <c r="DJ310" s="79"/>
      <c r="DK310" s="155"/>
      <c r="DL310" s="169"/>
      <c r="DM310" s="132"/>
      <c r="DN310" s="79"/>
      <c r="DO310" s="155"/>
      <c r="DP310" s="78"/>
      <c r="DQ310" s="132"/>
      <c r="DR310" s="79"/>
      <c r="DS310" s="155"/>
      <c r="DT310" s="78"/>
      <c r="DU310" s="132"/>
      <c r="DV310" s="79"/>
      <c r="DW310" s="155"/>
      <c r="DX310" s="78"/>
      <c r="DY310" s="132"/>
      <c r="DZ310" s="79"/>
      <c r="EA310" s="155"/>
      <c r="EB310" s="78"/>
      <c r="EC310" s="132"/>
      <c r="ED310" s="79"/>
      <c r="EE310" s="155"/>
      <c r="EF310" s="169"/>
      <c r="EG310" s="132"/>
      <c r="EH310" s="79"/>
      <c r="EI310" s="155"/>
      <c r="EJ310" s="78"/>
      <c r="EK310" s="132"/>
      <c r="EL310" s="79"/>
      <c r="EM310" s="155"/>
      <c r="EN310" s="78"/>
      <c r="EO310" s="132"/>
      <c r="EP310" s="79"/>
      <c r="EQ310" s="155"/>
      <c r="ER310" s="78"/>
      <c r="ES310" s="132"/>
      <c r="ET310" s="79"/>
      <c r="EU310" s="155"/>
      <c r="EV310" s="78"/>
      <c r="EW310" s="132"/>
      <c r="EX310" s="79"/>
      <c r="EY310" s="155"/>
      <c r="EZ310" s="78"/>
      <c r="FA310" s="132"/>
      <c r="FB310" s="79"/>
      <c r="FC310" s="155"/>
      <c r="FD310" s="78"/>
      <c r="FE310" s="132"/>
      <c r="FF310" s="79"/>
      <c r="FG310" s="155"/>
      <c r="FH310" s="78"/>
      <c r="FI310" s="132"/>
      <c r="FJ310" s="79"/>
      <c r="FK310" s="155"/>
      <c r="FL310" s="169"/>
      <c r="FM310" s="132"/>
      <c r="FN310" s="79"/>
      <c r="FO310" s="155"/>
      <c r="FP310" s="78"/>
      <c r="FQ310" s="132"/>
      <c r="FR310" s="79"/>
      <c r="FS310" s="155"/>
      <c r="FT310" s="78"/>
      <c r="FU310" s="132"/>
      <c r="FV310" s="4"/>
      <c r="FW310" s="155"/>
      <c r="FX310" s="78"/>
      <c r="FY310" s="132"/>
      <c r="FZ310" s="79"/>
      <c r="GA310" s="155"/>
      <c r="GB310" s="78"/>
      <c r="GC310" s="132"/>
      <c r="GD310" s="79"/>
      <c r="GE310" s="155"/>
      <c r="GF310" s="169"/>
      <c r="GG310" s="132"/>
      <c r="GH310" s="79"/>
      <c r="GI310" s="155"/>
      <c r="GJ310" s="78"/>
      <c r="GK310" s="132"/>
      <c r="GL310" s="79"/>
      <c r="GM310" s="155"/>
      <c r="GN310" s="78"/>
      <c r="GO310" s="132"/>
      <c r="GP310" s="79"/>
      <c r="GQ310" s="155"/>
    </row>
    <row r="311" spans="1:199" ht="15.75" x14ac:dyDescent="0.25">
      <c r="A311">
        <f t="shared" si="776"/>
        <v>1</v>
      </c>
      <c r="B311">
        <f t="shared" si="777"/>
        <v>1900</v>
      </c>
      <c r="C311" s="71"/>
      <c r="D311" s="78"/>
      <c r="E311" s="132"/>
      <c r="F311" s="79"/>
      <c r="G311" s="155"/>
      <c r="H311" s="169"/>
      <c r="I311" s="132"/>
      <c r="J311" s="79"/>
      <c r="K311" s="155"/>
      <c r="L311" s="169"/>
      <c r="M311" s="132"/>
      <c r="N311" s="79"/>
      <c r="O311" s="155"/>
      <c r="P311" s="169"/>
      <c r="Q311" s="132"/>
      <c r="R311" s="79"/>
      <c r="S311" s="155"/>
      <c r="T311" s="169"/>
      <c r="U311" s="132"/>
      <c r="V311" s="79"/>
      <c r="W311" s="155"/>
      <c r="X311" s="169"/>
      <c r="Y311" s="132"/>
      <c r="Z311" s="79"/>
      <c r="AA311" s="155"/>
      <c r="AB311" s="169"/>
      <c r="AC311" s="132"/>
      <c r="AD311" s="79"/>
      <c r="AE311" s="155"/>
      <c r="AF311" s="169"/>
      <c r="AG311" s="132"/>
      <c r="AH311" s="79"/>
      <c r="AI311" s="155"/>
      <c r="AJ311" s="169"/>
      <c r="AK311" s="132"/>
      <c r="AL311" s="79"/>
      <c r="AM311" s="155"/>
      <c r="AN311" s="169"/>
      <c r="AO311" s="132"/>
      <c r="AP311" s="79"/>
      <c r="AQ311" s="155"/>
      <c r="AR311" s="169"/>
      <c r="AS311" s="132"/>
      <c r="AT311" s="79"/>
      <c r="AU311" s="155"/>
      <c r="AV311" s="169"/>
      <c r="AW311" s="132"/>
      <c r="AX311" s="79"/>
      <c r="AY311" s="155"/>
      <c r="AZ311" s="169"/>
      <c r="BA311" s="132"/>
      <c r="BB311" s="79"/>
      <c r="BC311" s="155"/>
      <c r="BD311" s="169"/>
      <c r="BE311" s="132"/>
      <c r="BF311" s="79"/>
      <c r="BG311" s="155"/>
      <c r="BH311" s="169"/>
      <c r="BI311" s="132"/>
      <c r="BJ311" s="79"/>
      <c r="BK311" s="155"/>
      <c r="BL311" s="169"/>
      <c r="BM311" s="132"/>
      <c r="BN311" s="79"/>
      <c r="BO311" s="155"/>
      <c r="BP311" s="78"/>
      <c r="BQ311" s="132"/>
      <c r="BR311" s="79"/>
      <c r="BS311" s="155"/>
      <c r="BT311" s="78"/>
      <c r="BU311" s="132"/>
      <c r="BV311" s="79"/>
      <c r="BW311" s="155"/>
      <c r="BX311" s="78"/>
      <c r="BY311" s="132"/>
      <c r="BZ311" s="79"/>
      <c r="CA311" s="155"/>
      <c r="CB311" s="78"/>
      <c r="CC311" s="132"/>
      <c r="CD311" s="79"/>
      <c r="CE311" s="155"/>
      <c r="CF311" s="78"/>
      <c r="CG311" s="132"/>
      <c r="CH311" s="79"/>
      <c r="CI311" s="155"/>
      <c r="CJ311" s="78"/>
      <c r="CK311" s="132"/>
      <c r="CL311" s="79"/>
      <c r="CM311" s="155"/>
      <c r="CN311" s="78"/>
      <c r="CO311" s="132"/>
      <c r="CP311" s="79"/>
      <c r="CQ311" s="155"/>
      <c r="CR311" s="78"/>
      <c r="CS311" s="132"/>
      <c r="CT311" s="79"/>
      <c r="CU311" s="155"/>
      <c r="CV311" s="169"/>
      <c r="CW311" s="132"/>
      <c r="CX311" s="79"/>
      <c r="CY311" s="155"/>
      <c r="CZ311" s="169"/>
      <c r="DA311" s="132"/>
      <c r="DB311" s="79"/>
      <c r="DC311" s="155"/>
      <c r="DD311" s="78"/>
      <c r="DE311" s="132"/>
      <c r="DF311" s="79"/>
      <c r="DG311" s="155"/>
      <c r="DH311" s="78"/>
      <c r="DI311" s="132"/>
      <c r="DJ311" s="79"/>
      <c r="DK311" s="155"/>
      <c r="DL311" s="169"/>
      <c r="DM311" s="132"/>
      <c r="DN311" s="79"/>
      <c r="DO311" s="155"/>
      <c r="DP311" s="78"/>
      <c r="DQ311" s="132"/>
      <c r="DR311" s="79"/>
      <c r="DS311" s="155"/>
      <c r="DT311" s="78"/>
      <c r="DU311" s="132"/>
      <c r="DV311" s="79"/>
      <c r="DW311" s="155"/>
      <c r="DX311" s="78"/>
      <c r="DY311" s="132"/>
      <c r="DZ311" s="79"/>
      <c r="EA311" s="155"/>
      <c r="EB311" s="78"/>
      <c r="EC311" s="132"/>
      <c r="ED311" s="79"/>
      <c r="EE311" s="155"/>
      <c r="EF311" s="169"/>
      <c r="EG311" s="132"/>
      <c r="EH311" s="79"/>
      <c r="EI311" s="155"/>
      <c r="EJ311" s="78"/>
      <c r="EK311" s="132"/>
      <c r="EL311" s="79"/>
      <c r="EM311" s="155"/>
      <c r="EN311" s="78"/>
      <c r="EO311" s="132"/>
      <c r="EP311" s="79"/>
      <c r="EQ311" s="155"/>
      <c r="ER311" s="78"/>
      <c r="ES311" s="132"/>
      <c r="ET311" s="79"/>
      <c r="EU311" s="155"/>
      <c r="EV311" s="78"/>
      <c r="EW311" s="132"/>
      <c r="EX311" s="79"/>
      <c r="EY311" s="155"/>
      <c r="EZ311" s="78"/>
      <c r="FA311" s="132"/>
      <c r="FB311" s="79"/>
      <c r="FC311" s="155"/>
      <c r="FD311" s="78"/>
      <c r="FE311" s="132"/>
      <c r="FF311" s="79"/>
      <c r="FG311" s="155"/>
      <c r="FH311" s="78"/>
      <c r="FI311" s="132"/>
      <c r="FJ311" s="79"/>
      <c r="FK311" s="155"/>
      <c r="FL311" s="169"/>
      <c r="FM311" s="132"/>
      <c r="FN311" s="79"/>
      <c r="FO311" s="155"/>
      <c r="FP311" s="78"/>
      <c r="FQ311" s="132"/>
      <c r="FR311" s="79"/>
      <c r="FS311" s="155"/>
      <c r="FT311" s="78"/>
      <c r="FU311" s="132"/>
      <c r="FV311" s="4"/>
      <c r="FW311" s="155"/>
      <c r="FX311" s="78"/>
      <c r="FY311" s="132"/>
      <c r="FZ311" s="79"/>
      <c r="GA311" s="155"/>
      <c r="GB311" s="78"/>
      <c r="GC311" s="132"/>
      <c r="GD311" s="79"/>
      <c r="GE311" s="155"/>
      <c r="GF311" s="169"/>
      <c r="GG311" s="132"/>
      <c r="GH311" s="79"/>
      <c r="GI311" s="155"/>
      <c r="GJ311" s="78"/>
      <c r="GK311" s="132"/>
      <c r="GL311" s="79"/>
      <c r="GM311" s="155"/>
      <c r="GN311" s="78"/>
      <c r="GO311" s="132"/>
      <c r="GP311" s="79"/>
      <c r="GQ311" s="155"/>
    </row>
    <row r="312" spans="1:199" ht="15.75" x14ac:dyDescent="0.25">
      <c r="A312">
        <f t="shared" si="776"/>
        <v>1</v>
      </c>
      <c r="B312">
        <f t="shared" si="777"/>
        <v>1900</v>
      </c>
      <c r="C312" s="71"/>
      <c r="D312" s="78"/>
      <c r="E312" s="132"/>
      <c r="F312" s="79"/>
      <c r="G312" s="155"/>
      <c r="H312" s="169"/>
      <c r="I312" s="132"/>
      <c r="J312" s="79"/>
      <c r="K312" s="155"/>
      <c r="L312" s="169"/>
      <c r="M312" s="132"/>
      <c r="N312" s="79"/>
      <c r="O312" s="155"/>
      <c r="P312" s="169"/>
      <c r="Q312" s="132"/>
      <c r="R312" s="79"/>
      <c r="S312" s="155"/>
      <c r="T312" s="169"/>
      <c r="U312" s="132"/>
      <c r="V312" s="79"/>
      <c r="W312" s="155"/>
      <c r="X312" s="169"/>
      <c r="Y312" s="132"/>
      <c r="Z312" s="79"/>
      <c r="AA312" s="155"/>
      <c r="AB312" s="169"/>
      <c r="AC312" s="132"/>
      <c r="AD312" s="79"/>
      <c r="AE312" s="155"/>
      <c r="AF312" s="169"/>
      <c r="AG312" s="132"/>
      <c r="AH312" s="79"/>
      <c r="AI312" s="155"/>
      <c r="AJ312" s="169"/>
      <c r="AK312" s="132"/>
      <c r="AL312" s="79"/>
      <c r="AM312" s="155"/>
      <c r="AN312" s="169"/>
      <c r="AO312" s="132"/>
      <c r="AP312" s="79"/>
      <c r="AQ312" s="155"/>
      <c r="AR312" s="169"/>
      <c r="AS312" s="132"/>
      <c r="AT312" s="79"/>
      <c r="AU312" s="155"/>
      <c r="AV312" s="169"/>
      <c r="AW312" s="132"/>
      <c r="AX312" s="79"/>
      <c r="AY312" s="155"/>
      <c r="AZ312" s="169"/>
      <c r="BA312" s="132"/>
      <c r="BB312" s="79"/>
      <c r="BC312" s="155"/>
      <c r="BD312" s="169"/>
      <c r="BE312" s="132"/>
      <c r="BF312" s="79"/>
      <c r="BG312" s="155"/>
      <c r="BH312" s="169"/>
      <c r="BI312" s="132"/>
      <c r="BJ312" s="79"/>
      <c r="BK312" s="155"/>
      <c r="BL312" s="169"/>
      <c r="BM312" s="132"/>
      <c r="BN312" s="79"/>
      <c r="BO312" s="155"/>
      <c r="BP312" s="78"/>
      <c r="BQ312" s="132"/>
      <c r="BR312" s="79"/>
      <c r="BS312" s="155"/>
      <c r="BT312" s="78"/>
      <c r="BU312" s="132"/>
      <c r="BV312" s="79"/>
      <c r="BW312" s="155"/>
      <c r="BX312" s="78"/>
      <c r="BY312" s="132"/>
      <c r="BZ312" s="79"/>
      <c r="CA312" s="155"/>
      <c r="CB312" s="78"/>
      <c r="CC312" s="132"/>
      <c r="CD312" s="79"/>
      <c r="CE312" s="155"/>
      <c r="CF312" s="78"/>
      <c r="CG312" s="132"/>
      <c r="CH312" s="79"/>
      <c r="CI312" s="155"/>
      <c r="CJ312" s="78"/>
      <c r="CK312" s="132"/>
      <c r="CL312" s="79"/>
      <c r="CM312" s="155"/>
      <c r="CN312" s="78"/>
      <c r="CO312" s="132"/>
      <c r="CP312" s="79"/>
      <c r="CQ312" s="155"/>
      <c r="CR312" s="78"/>
      <c r="CS312" s="132"/>
      <c r="CT312" s="79"/>
      <c r="CU312" s="155"/>
      <c r="CV312" s="169"/>
      <c r="CW312" s="132"/>
      <c r="CX312" s="79"/>
      <c r="CY312" s="155"/>
      <c r="CZ312" s="169"/>
      <c r="DA312" s="132"/>
      <c r="DB312" s="79"/>
      <c r="DC312" s="155"/>
      <c r="DD312" s="78"/>
      <c r="DE312" s="132"/>
      <c r="DF312" s="79"/>
      <c r="DG312" s="155"/>
      <c r="DH312" s="78"/>
      <c r="DI312" s="132"/>
      <c r="DJ312" s="79"/>
      <c r="DK312" s="155"/>
      <c r="DL312" s="169"/>
      <c r="DM312" s="132"/>
      <c r="DN312" s="79"/>
      <c r="DO312" s="155"/>
      <c r="DP312" s="78"/>
      <c r="DQ312" s="132"/>
      <c r="DR312" s="79"/>
      <c r="DS312" s="155"/>
      <c r="DT312" s="78"/>
      <c r="DU312" s="132"/>
      <c r="DV312" s="79"/>
      <c r="DW312" s="155"/>
      <c r="DX312" s="78"/>
      <c r="DY312" s="132"/>
      <c r="DZ312" s="79"/>
      <c r="EA312" s="155"/>
      <c r="EB312" s="78"/>
      <c r="EC312" s="132"/>
      <c r="ED312" s="79"/>
      <c r="EE312" s="155"/>
      <c r="EF312" s="169"/>
      <c r="EG312" s="132"/>
      <c r="EH312" s="79"/>
      <c r="EI312" s="155"/>
      <c r="EJ312" s="78"/>
      <c r="EK312" s="132"/>
      <c r="EL312" s="79"/>
      <c r="EM312" s="155"/>
      <c r="EN312" s="78"/>
      <c r="EO312" s="132"/>
      <c r="EP312" s="79"/>
      <c r="EQ312" s="155"/>
      <c r="ER312" s="78"/>
      <c r="ES312" s="132"/>
      <c r="ET312" s="79"/>
      <c r="EU312" s="155"/>
      <c r="EV312" s="78"/>
      <c r="EW312" s="132"/>
      <c r="EX312" s="79"/>
      <c r="EY312" s="155"/>
      <c r="EZ312" s="78"/>
      <c r="FA312" s="132"/>
      <c r="FB312" s="79"/>
      <c r="FC312" s="155"/>
      <c r="FD312" s="78"/>
      <c r="FE312" s="132"/>
      <c r="FF312" s="79"/>
      <c r="FG312" s="155"/>
      <c r="FH312" s="78"/>
      <c r="FI312" s="132"/>
      <c r="FJ312" s="79"/>
      <c r="FK312" s="155"/>
      <c r="FL312" s="169"/>
      <c r="FM312" s="132"/>
      <c r="FN312" s="79"/>
      <c r="FO312" s="155"/>
      <c r="FP312" s="78"/>
      <c r="FQ312" s="132"/>
      <c r="FR312" s="79"/>
      <c r="FS312" s="155"/>
      <c r="FT312" s="78"/>
      <c r="FU312" s="132"/>
      <c r="FV312" s="4"/>
      <c r="FW312" s="155"/>
      <c r="FX312" s="78"/>
      <c r="FY312" s="132"/>
      <c r="FZ312" s="79"/>
      <c r="GA312" s="155"/>
      <c r="GB312" s="78"/>
      <c r="GC312" s="132"/>
      <c r="GD312" s="79"/>
      <c r="GE312" s="155"/>
      <c r="GF312" s="169"/>
      <c r="GG312" s="132"/>
      <c r="GH312" s="79"/>
      <c r="GI312" s="155"/>
      <c r="GJ312" s="78"/>
      <c r="GK312" s="132"/>
      <c r="GL312" s="79"/>
      <c r="GM312" s="155"/>
      <c r="GN312" s="78"/>
      <c r="GO312" s="132"/>
      <c r="GP312" s="79"/>
      <c r="GQ312" s="155"/>
    </row>
    <row r="313" spans="1:199" ht="15.75" x14ac:dyDescent="0.25">
      <c r="A313">
        <f t="shared" si="776"/>
        <v>1</v>
      </c>
      <c r="B313">
        <f t="shared" si="777"/>
        <v>1900</v>
      </c>
      <c r="C313" s="71"/>
      <c r="D313" s="78"/>
      <c r="E313" s="132"/>
      <c r="F313" s="79"/>
      <c r="G313" s="155"/>
      <c r="H313" s="169"/>
      <c r="I313" s="132"/>
      <c r="J313" s="79"/>
      <c r="K313" s="155"/>
      <c r="L313" s="169"/>
      <c r="M313" s="132"/>
      <c r="N313" s="79"/>
      <c r="O313" s="155"/>
      <c r="P313" s="169"/>
      <c r="Q313" s="132"/>
      <c r="R313" s="79"/>
      <c r="S313" s="155"/>
      <c r="T313" s="169"/>
      <c r="U313" s="132"/>
      <c r="V313" s="79"/>
      <c r="W313" s="155"/>
      <c r="X313" s="169"/>
      <c r="Y313" s="132"/>
      <c r="Z313" s="79"/>
      <c r="AA313" s="155"/>
      <c r="AB313" s="169"/>
      <c r="AC313" s="132"/>
      <c r="AD313" s="79"/>
      <c r="AE313" s="155"/>
      <c r="AF313" s="169"/>
      <c r="AG313" s="132"/>
      <c r="AH313" s="79"/>
      <c r="AI313" s="155"/>
      <c r="AJ313" s="169"/>
      <c r="AK313" s="132"/>
      <c r="AL313" s="79"/>
      <c r="AM313" s="155"/>
      <c r="AN313" s="169"/>
      <c r="AO313" s="132"/>
      <c r="AP313" s="79"/>
      <c r="AQ313" s="155"/>
      <c r="AR313" s="169"/>
      <c r="AS313" s="132"/>
      <c r="AT313" s="79"/>
      <c r="AU313" s="155"/>
      <c r="AV313" s="169"/>
      <c r="AW313" s="132"/>
      <c r="AX313" s="79"/>
      <c r="AY313" s="155"/>
      <c r="AZ313" s="169"/>
      <c r="BA313" s="132"/>
      <c r="BB313" s="79"/>
      <c r="BC313" s="155"/>
      <c r="BD313" s="169"/>
      <c r="BE313" s="132"/>
      <c r="BF313" s="79"/>
      <c r="BG313" s="155"/>
      <c r="BH313" s="169"/>
      <c r="BI313" s="132"/>
      <c r="BJ313" s="79"/>
      <c r="BK313" s="155"/>
      <c r="BL313" s="169"/>
      <c r="BM313" s="132"/>
      <c r="BN313" s="79"/>
      <c r="BO313" s="155"/>
      <c r="BP313" s="78"/>
      <c r="BQ313" s="132"/>
      <c r="BR313" s="79"/>
      <c r="BS313" s="155"/>
      <c r="BT313" s="78"/>
      <c r="BU313" s="132"/>
      <c r="BV313" s="79"/>
      <c r="BW313" s="155"/>
      <c r="BX313" s="78"/>
      <c r="BY313" s="132"/>
      <c r="BZ313" s="79"/>
      <c r="CA313" s="155"/>
      <c r="CB313" s="78"/>
      <c r="CC313" s="132"/>
      <c r="CD313" s="79"/>
      <c r="CE313" s="155"/>
      <c r="CF313" s="78"/>
      <c r="CG313" s="132"/>
      <c r="CH313" s="79"/>
      <c r="CI313" s="155"/>
      <c r="CJ313" s="78"/>
      <c r="CK313" s="132"/>
      <c r="CL313" s="79"/>
      <c r="CM313" s="155"/>
      <c r="CN313" s="78"/>
      <c r="CO313" s="132"/>
      <c r="CP313" s="79"/>
      <c r="CQ313" s="155"/>
      <c r="CR313" s="78"/>
      <c r="CS313" s="132"/>
      <c r="CT313" s="79"/>
      <c r="CU313" s="155"/>
      <c r="CV313" s="169"/>
      <c r="CW313" s="132"/>
      <c r="CX313" s="79"/>
      <c r="CY313" s="155"/>
      <c r="CZ313" s="169"/>
      <c r="DA313" s="132"/>
      <c r="DB313" s="79"/>
      <c r="DC313" s="155"/>
      <c r="DD313" s="78"/>
      <c r="DE313" s="132"/>
      <c r="DF313" s="79"/>
      <c r="DG313" s="155"/>
      <c r="DH313" s="78"/>
      <c r="DI313" s="132"/>
      <c r="DJ313" s="79"/>
      <c r="DK313" s="155"/>
      <c r="DL313" s="169"/>
      <c r="DM313" s="132"/>
      <c r="DN313" s="79"/>
      <c r="DO313" s="155"/>
      <c r="DP313" s="78"/>
      <c r="DQ313" s="132"/>
      <c r="DR313" s="79"/>
      <c r="DS313" s="155"/>
      <c r="DT313" s="78"/>
      <c r="DU313" s="132"/>
      <c r="DV313" s="79"/>
      <c r="DW313" s="155"/>
      <c r="DX313" s="78"/>
      <c r="DY313" s="132"/>
      <c r="DZ313" s="79"/>
      <c r="EA313" s="155"/>
      <c r="EB313" s="78"/>
      <c r="EC313" s="132"/>
      <c r="ED313" s="79"/>
      <c r="EE313" s="155"/>
      <c r="EF313" s="169"/>
      <c r="EG313" s="132"/>
      <c r="EH313" s="79"/>
      <c r="EI313" s="155"/>
      <c r="EJ313" s="78"/>
      <c r="EK313" s="132"/>
      <c r="EL313" s="79"/>
      <c r="EM313" s="155"/>
      <c r="EN313" s="78"/>
      <c r="EO313" s="132"/>
      <c r="EP313" s="79"/>
      <c r="EQ313" s="155"/>
      <c r="ER313" s="78"/>
      <c r="ES313" s="132"/>
      <c r="ET313" s="79"/>
      <c r="EU313" s="155"/>
      <c r="EV313" s="78"/>
      <c r="EW313" s="132"/>
      <c r="EX313" s="79"/>
      <c r="EY313" s="155"/>
      <c r="EZ313" s="78"/>
      <c r="FA313" s="132"/>
      <c r="FB313" s="79"/>
      <c r="FC313" s="155"/>
      <c r="FD313" s="78"/>
      <c r="FE313" s="132"/>
      <c r="FF313" s="79"/>
      <c r="FG313" s="155"/>
      <c r="FH313" s="78"/>
      <c r="FI313" s="132"/>
      <c r="FJ313" s="79"/>
      <c r="FK313" s="155"/>
      <c r="FL313" s="169"/>
      <c r="FM313" s="132"/>
      <c r="FN313" s="79"/>
      <c r="FO313" s="155"/>
      <c r="FP313" s="78"/>
      <c r="FQ313" s="132"/>
      <c r="FR313" s="79"/>
      <c r="FS313" s="155"/>
      <c r="FT313" s="78"/>
      <c r="FU313" s="132"/>
      <c r="FV313" s="4"/>
      <c r="FW313" s="155"/>
      <c r="FX313" s="78"/>
      <c r="FY313" s="132"/>
      <c r="FZ313" s="79"/>
      <c r="GA313" s="155"/>
      <c r="GB313" s="78"/>
      <c r="GC313" s="132"/>
      <c r="GD313" s="79"/>
      <c r="GE313" s="155"/>
      <c r="GF313" s="169"/>
      <c r="GG313" s="132"/>
      <c r="GH313" s="79"/>
      <c r="GI313" s="155"/>
      <c r="GJ313" s="78"/>
      <c r="GK313" s="132"/>
      <c r="GL313" s="79"/>
      <c r="GM313" s="155"/>
      <c r="GN313" s="78"/>
      <c r="GO313" s="132"/>
      <c r="GP313" s="79"/>
      <c r="GQ313" s="155"/>
    </row>
    <row r="314" spans="1:199" ht="15.75" x14ac:dyDescent="0.25">
      <c r="A314">
        <f t="shared" si="776"/>
        <v>1</v>
      </c>
      <c r="B314">
        <f t="shared" si="777"/>
        <v>1900</v>
      </c>
      <c r="C314" s="71"/>
      <c r="D314" s="78"/>
      <c r="E314" s="132"/>
      <c r="F314" s="79"/>
      <c r="G314" s="155"/>
      <c r="H314" s="169"/>
      <c r="I314" s="132"/>
      <c r="J314" s="79"/>
      <c r="K314" s="155"/>
      <c r="L314" s="169"/>
      <c r="M314" s="132"/>
      <c r="N314" s="79"/>
      <c r="O314" s="155"/>
      <c r="P314" s="169"/>
      <c r="Q314" s="132"/>
      <c r="R314" s="79"/>
      <c r="S314" s="155"/>
      <c r="T314" s="169"/>
      <c r="U314" s="132"/>
      <c r="V314" s="79"/>
      <c r="W314" s="155"/>
      <c r="X314" s="169"/>
      <c r="Y314" s="132"/>
      <c r="Z314" s="79"/>
      <c r="AA314" s="155"/>
      <c r="AB314" s="169"/>
      <c r="AC314" s="132"/>
      <c r="AD314" s="79"/>
      <c r="AE314" s="155"/>
      <c r="AF314" s="169"/>
      <c r="AG314" s="132"/>
      <c r="AH314" s="79"/>
      <c r="AI314" s="155"/>
      <c r="AJ314" s="169"/>
      <c r="AK314" s="132"/>
      <c r="AL314" s="79"/>
      <c r="AM314" s="155"/>
      <c r="AN314" s="169"/>
      <c r="AO314" s="132"/>
      <c r="AP314" s="79"/>
      <c r="AQ314" s="155"/>
      <c r="AR314" s="169"/>
      <c r="AS314" s="132"/>
      <c r="AT314" s="79"/>
      <c r="AU314" s="155"/>
      <c r="AV314" s="169"/>
      <c r="AW314" s="132"/>
      <c r="AX314" s="79"/>
      <c r="AY314" s="155"/>
      <c r="AZ314" s="169"/>
      <c r="BA314" s="132"/>
      <c r="BB314" s="79"/>
      <c r="BC314" s="155"/>
      <c r="BD314" s="169"/>
      <c r="BE314" s="132"/>
      <c r="BF314" s="79"/>
      <c r="BG314" s="155"/>
      <c r="BH314" s="169"/>
      <c r="BI314" s="132"/>
      <c r="BJ314" s="79"/>
      <c r="BK314" s="155"/>
      <c r="BL314" s="169"/>
      <c r="BM314" s="132"/>
      <c r="BN314" s="79"/>
      <c r="BO314" s="155"/>
      <c r="BP314" s="78"/>
      <c r="BQ314" s="132"/>
      <c r="BR314" s="79"/>
      <c r="BS314" s="155"/>
      <c r="BT314" s="78"/>
      <c r="BU314" s="132"/>
      <c r="BV314" s="79"/>
      <c r="BW314" s="155"/>
      <c r="BX314" s="78"/>
      <c r="BY314" s="132"/>
      <c r="BZ314" s="79"/>
      <c r="CA314" s="155"/>
      <c r="CB314" s="78"/>
      <c r="CC314" s="132"/>
      <c r="CD314" s="79"/>
      <c r="CE314" s="155"/>
      <c r="CF314" s="78"/>
      <c r="CG314" s="132"/>
      <c r="CH314" s="79"/>
      <c r="CI314" s="155"/>
      <c r="CJ314" s="78"/>
      <c r="CK314" s="132"/>
      <c r="CL314" s="79"/>
      <c r="CM314" s="155"/>
      <c r="CN314" s="78"/>
      <c r="CO314" s="132"/>
      <c r="CP314" s="79"/>
      <c r="CQ314" s="155"/>
      <c r="CR314" s="78"/>
      <c r="CS314" s="132"/>
      <c r="CT314" s="79"/>
      <c r="CU314" s="155"/>
      <c r="CV314" s="169"/>
      <c r="CW314" s="132"/>
      <c r="CX314" s="79"/>
      <c r="CY314" s="155"/>
      <c r="CZ314" s="169"/>
      <c r="DA314" s="132"/>
      <c r="DB314" s="79"/>
      <c r="DC314" s="155"/>
      <c r="DD314" s="78"/>
      <c r="DE314" s="132"/>
      <c r="DF314" s="79"/>
      <c r="DG314" s="155"/>
      <c r="DH314" s="78"/>
      <c r="DI314" s="132"/>
      <c r="DJ314" s="79"/>
      <c r="DK314" s="155"/>
      <c r="DL314" s="169"/>
      <c r="DM314" s="132"/>
      <c r="DN314" s="79"/>
      <c r="DO314" s="155"/>
      <c r="DP314" s="78"/>
      <c r="DQ314" s="132"/>
      <c r="DR314" s="79"/>
      <c r="DS314" s="155"/>
      <c r="DT314" s="78"/>
      <c r="DU314" s="132"/>
      <c r="DV314" s="79"/>
      <c r="DW314" s="155"/>
      <c r="DX314" s="78"/>
      <c r="DY314" s="132"/>
      <c r="DZ314" s="79"/>
      <c r="EA314" s="155"/>
      <c r="EB314" s="78"/>
      <c r="EC314" s="132"/>
      <c r="ED314" s="79"/>
      <c r="EE314" s="155"/>
      <c r="EF314" s="169"/>
      <c r="EG314" s="132"/>
      <c r="EH314" s="79"/>
      <c r="EI314" s="155"/>
      <c r="EJ314" s="78"/>
      <c r="EK314" s="132"/>
      <c r="EL314" s="79"/>
      <c r="EM314" s="155"/>
      <c r="EN314" s="78"/>
      <c r="EO314" s="132"/>
      <c r="EP314" s="79"/>
      <c r="EQ314" s="155"/>
      <c r="ER314" s="78"/>
      <c r="ES314" s="132"/>
      <c r="ET314" s="79"/>
      <c r="EU314" s="155"/>
      <c r="EV314" s="78"/>
      <c r="EW314" s="132"/>
      <c r="EX314" s="79"/>
      <c r="EY314" s="155"/>
      <c r="EZ314" s="78"/>
      <c r="FA314" s="132"/>
      <c r="FB314" s="79"/>
      <c r="FC314" s="155"/>
      <c r="FD314" s="78"/>
      <c r="FE314" s="132"/>
      <c r="FF314" s="79"/>
      <c r="FG314" s="155"/>
      <c r="FH314" s="78"/>
      <c r="FI314" s="132"/>
      <c r="FJ314" s="79"/>
      <c r="FK314" s="155"/>
      <c r="FL314" s="169"/>
      <c r="FM314" s="132"/>
      <c r="FN314" s="79"/>
      <c r="FO314" s="155"/>
      <c r="FP314" s="78"/>
      <c r="FQ314" s="132"/>
      <c r="FR314" s="79"/>
      <c r="FS314" s="155"/>
      <c r="FT314" s="78"/>
      <c r="FU314" s="132"/>
      <c r="FV314" s="4"/>
      <c r="FW314" s="155"/>
      <c r="FX314" s="78"/>
      <c r="FY314" s="132"/>
      <c r="FZ314" s="79"/>
      <c r="GA314" s="155"/>
      <c r="GB314" s="78"/>
      <c r="GC314" s="132"/>
      <c r="GD314" s="79"/>
      <c r="GE314" s="155"/>
      <c r="GF314" s="169"/>
      <c r="GG314" s="132"/>
      <c r="GH314" s="79"/>
      <c r="GI314" s="155"/>
      <c r="GJ314" s="78"/>
      <c r="GK314" s="132"/>
      <c r="GL314" s="79"/>
      <c r="GM314" s="155"/>
      <c r="GN314" s="78"/>
      <c r="GO314" s="132"/>
      <c r="GP314" s="79"/>
      <c r="GQ314" s="155"/>
    </row>
    <row r="315" spans="1:199" ht="15.75" x14ac:dyDescent="0.25">
      <c r="A315">
        <f t="shared" si="776"/>
        <v>1</v>
      </c>
      <c r="B315">
        <f t="shared" si="777"/>
        <v>1900</v>
      </c>
      <c r="C315" s="71"/>
      <c r="D315" s="78"/>
      <c r="E315" s="132"/>
      <c r="F315" s="79"/>
      <c r="G315" s="155"/>
      <c r="H315" s="169"/>
      <c r="I315" s="132"/>
      <c r="J315" s="79"/>
      <c r="K315" s="155"/>
      <c r="L315" s="169"/>
      <c r="M315" s="132"/>
      <c r="N315" s="79"/>
      <c r="O315" s="155"/>
      <c r="P315" s="169"/>
      <c r="Q315" s="132"/>
      <c r="R315" s="79"/>
      <c r="S315" s="155"/>
      <c r="T315" s="169"/>
      <c r="U315" s="132"/>
      <c r="V315" s="79"/>
      <c r="W315" s="155"/>
      <c r="X315" s="169"/>
      <c r="Y315" s="132"/>
      <c r="Z315" s="79"/>
      <c r="AA315" s="155"/>
      <c r="AB315" s="169"/>
      <c r="AC315" s="132"/>
      <c r="AD315" s="79"/>
      <c r="AE315" s="155"/>
      <c r="AF315" s="169"/>
      <c r="AG315" s="132"/>
      <c r="AH315" s="79"/>
      <c r="AI315" s="155"/>
      <c r="AJ315" s="169"/>
      <c r="AK315" s="132"/>
      <c r="AL315" s="79"/>
      <c r="AM315" s="155"/>
      <c r="AN315" s="169"/>
      <c r="AO315" s="132"/>
      <c r="AP315" s="79"/>
      <c r="AQ315" s="155"/>
      <c r="AR315" s="169"/>
      <c r="AS315" s="132"/>
      <c r="AT315" s="79"/>
      <c r="AU315" s="155"/>
      <c r="AV315" s="169"/>
      <c r="AW315" s="132"/>
      <c r="AX315" s="79"/>
      <c r="AY315" s="155"/>
      <c r="AZ315" s="169"/>
      <c r="BA315" s="132"/>
      <c r="BB315" s="79"/>
      <c r="BC315" s="155"/>
      <c r="BD315" s="169"/>
      <c r="BE315" s="132"/>
      <c r="BF315" s="79"/>
      <c r="BG315" s="155"/>
      <c r="BH315" s="169"/>
      <c r="BI315" s="132"/>
      <c r="BJ315" s="79"/>
      <c r="BK315" s="155"/>
      <c r="BL315" s="169"/>
      <c r="BM315" s="132"/>
      <c r="BN315" s="79"/>
      <c r="BO315" s="155"/>
      <c r="BP315" s="78"/>
      <c r="BQ315" s="132"/>
      <c r="BR315" s="79"/>
      <c r="BS315" s="155"/>
      <c r="BT315" s="78"/>
      <c r="BU315" s="132"/>
      <c r="BV315" s="79"/>
      <c r="BW315" s="155"/>
      <c r="BX315" s="78"/>
      <c r="BY315" s="132"/>
      <c r="BZ315" s="79"/>
      <c r="CA315" s="155"/>
      <c r="CB315" s="78"/>
      <c r="CC315" s="132"/>
      <c r="CD315" s="79"/>
      <c r="CE315" s="155"/>
      <c r="CF315" s="78"/>
      <c r="CG315" s="132"/>
      <c r="CH315" s="79"/>
      <c r="CI315" s="155"/>
      <c r="CJ315" s="78"/>
      <c r="CK315" s="132"/>
      <c r="CL315" s="79"/>
      <c r="CM315" s="155"/>
      <c r="CN315" s="78"/>
      <c r="CO315" s="132"/>
      <c r="CP315" s="79"/>
      <c r="CQ315" s="155"/>
      <c r="CR315" s="78"/>
      <c r="CS315" s="132"/>
      <c r="CT315" s="79"/>
      <c r="CU315" s="155"/>
      <c r="CV315" s="169"/>
      <c r="CW315" s="132"/>
      <c r="CX315" s="79"/>
      <c r="CY315" s="155"/>
      <c r="CZ315" s="169"/>
      <c r="DA315" s="132"/>
      <c r="DB315" s="79"/>
      <c r="DC315" s="155"/>
      <c r="DD315" s="78"/>
      <c r="DE315" s="132"/>
      <c r="DF315" s="79"/>
      <c r="DG315" s="155"/>
      <c r="DH315" s="78"/>
      <c r="DI315" s="132"/>
      <c r="DJ315" s="79"/>
      <c r="DK315" s="155"/>
      <c r="DL315" s="169"/>
      <c r="DM315" s="132"/>
      <c r="DN315" s="79"/>
      <c r="DO315" s="155"/>
      <c r="DP315" s="78"/>
      <c r="DQ315" s="132"/>
      <c r="DR315" s="79"/>
      <c r="DS315" s="155"/>
      <c r="DT315" s="78"/>
      <c r="DU315" s="132"/>
      <c r="DV315" s="79"/>
      <c r="DW315" s="155"/>
      <c r="DX315" s="78"/>
      <c r="DY315" s="132"/>
      <c r="DZ315" s="79"/>
      <c r="EA315" s="155"/>
      <c r="EB315" s="78"/>
      <c r="EC315" s="132"/>
      <c r="ED315" s="79"/>
      <c r="EE315" s="155"/>
      <c r="EF315" s="169"/>
      <c r="EG315" s="132"/>
      <c r="EH315" s="79"/>
      <c r="EI315" s="155"/>
      <c r="EJ315" s="78"/>
      <c r="EK315" s="132"/>
      <c r="EL315" s="79"/>
      <c r="EM315" s="155"/>
      <c r="EN315" s="78"/>
      <c r="EO315" s="132"/>
      <c r="EP315" s="79"/>
      <c r="EQ315" s="155"/>
      <c r="ER315" s="78"/>
      <c r="ES315" s="132"/>
      <c r="ET315" s="79"/>
      <c r="EU315" s="155"/>
      <c r="EV315" s="78"/>
      <c r="EW315" s="132"/>
      <c r="EX315" s="79"/>
      <c r="EY315" s="155"/>
      <c r="EZ315" s="78"/>
      <c r="FA315" s="132"/>
      <c r="FB315" s="79"/>
      <c r="FC315" s="155"/>
      <c r="FD315" s="78"/>
      <c r="FE315" s="132"/>
      <c r="FF315" s="79"/>
      <c r="FG315" s="155"/>
      <c r="FH315" s="78"/>
      <c r="FI315" s="132"/>
      <c r="FJ315" s="79"/>
      <c r="FK315" s="155"/>
      <c r="FL315" s="169"/>
      <c r="FM315" s="132"/>
      <c r="FN315" s="79"/>
      <c r="FO315" s="155"/>
      <c r="FP315" s="78"/>
      <c r="FQ315" s="132"/>
      <c r="FR315" s="79"/>
      <c r="FS315" s="155"/>
      <c r="FT315" s="78"/>
      <c r="FU315" s="132"/>
      <c r="FV315" s="4"/>
      <c r="FW315" s="155"/>
      <c r="FX315" s="78"/>
      <c r="FY315" s="132"/>
      <c r="FZ315" s="79"/>
      <c r="GA315" s="155"/>
      <c r="GB315" s="78"/>
      <c r="GC315" s="132"/>
      <c r="GD315" s="79"/>
      <c r="GE315" s="155"/>
      <c r="GF315" s="169"/>
      <c r="GG315" s="132"/>
      <c r="GH315" s="79"/>
      <c r="GI315" s="155"/>
      <c r="GJ315" s="78"/>
      <c r="GK315" s="132"/>
      <c r="GL315" s="79"/>
      <c r="GM315" s="155"/>
      <c r="GN315" s="78"/>
      <c r="GO315" s="132"/>
      <c r="GP315" s="79"/>
      <c r="GQ315" s="155"/>
    </row>
    <row r="316" spans="1:199" ht="15.75" x14ac:dyDescent="0.25">
      <c r="A316">
        <f t="shared" si="776"/>
        <v>1</v>
      </c>
      <c r="B316">
        <f t="shared" si="777"/>
        <v>1900</v>
      </c>
      <c r="C316" s="71"/>
      <c r="D316" s="78"/>
      <c r="E316" s="132"/>
      <c r="F316" s="79"/>
      <c r="G316" s="155"/>
      <c r="H316" s="169"/>
      <c r="I316" s="132"/>
      <c r="J316" s="79"/>
      <c r="K316" s="155"/>
      <c r="L316" s="169"/>
      <c r="M316" s="132"/>
      <c r="N316" s="79"/>
      <c r="O316" s="155"/>
      <c r="P316" s="169"/>
      <c r="Q316" s="132"/>
      <c r="R316" s="79"/>
      <c r="S316" s="155"/>
      <c r="T316" s="169"/>
      <c r="U316" s="132"/>
      <c r="V316" s="79"/>
      <c r="W316" s="155"/>
      <c r="X316" s="169"/>
      <c r="Y316" s="132"/>
      <c r="Z316" s="79"/>
      <c r="AA316" s="155"/>
      <c r="AB316" s="169"/>
      <c r="AC316" s="132"/>
      <c r="AD316" s="79"/>
      <c r="AE316" s="155"/>
      <c r="AF316" s="169"/>
      <c r="AG316" s="132"/>
      <c r="AH316" s="79"/>
      <c r="AI316" s="155"/>
      <c r="AJ316" s="169"/>
      <c r="AK316" s="132"/>
      <c r="AL316" s="79"/>
      <c r="AM316" s="155"/>
      <c r="AN316" s="169"/>
      <c r="AO316" s="132"/>
      <c r="AP316" s="79"/>
      <c r="AQ316" s="155"/>
      <c r="AR316" s="169"/>
      <c r="AS316" s="132"/>
      <c r="AT316" s="79"/>
      <c r="AU316" s="155"/>
      <c r="AV316" s="169"/>
      <c r="AW316" s="132"/>
      <c r="AX316" s="79"/>
      <c r="AY316" s="155"/>
      <c r="AZ316" s="169"/>
      <c r="BA316" s="132"/>
      <c r="BB316" s="79"/>
      <c r="BC316" s="155"/>
      <c r="BD316" s="169"/>
      <c r="BE316" s="132"/>
      <c r="BF316" s="79"/>
      <c r="BG316" s="155"/>
      <c r="BH316" s="169"/>
      <c r="BI316" s="132"/>
      <c r="BJ316" s="79"/>
      <c r="BK316" s="155"/>
      <c r="BL316" s="169"/>
      <c r="BM316" s="132"/>
      <c r="BN316" s="79"/>
      <c r="BO316" s="155"/>
      <c r="BP316" s="78"/>
      <c r="BQ316" s="132"/>
      <c r="BR316" s="79"/>
      <c r="BS316" s="155"/>
      <c r="BT316" s="78"/>
      <c r="BU316" s="132"/>
      <c r="BV316" s="79"/>
      <c r="BW316" s="155"/>
      <c r="BX316" s="78"/>
      <c r="BY316" s="132"/>
      <c r="BZ316" s="79"/>
      <c r="CA316" s="155"/>
      <c r="CB316" s="78"/>
      <c r="CC316" s="132"/>
      <c r="CD316" s="79"/>
      <c r="CE316" s="155"/>
      <c r="CF316" s="78"/>
      <c r="CG316" s="132"/>
      <c r="CH316" s="79"/>
      <c r="CI316" s="155"/>
      <c r="CJ316" s="78"/>
      <c r="CK316" s="132"/>
      <c r="CL316" s="79"/>
      <c r="CM316" s="155"/>
      <c r="CN316" s="78"/>
      <c r="CO316" s="132"/>
      <c r="CP316" s="79"/>
      <c r="CQ316" s="155"/>
      <c r="CR316" s="78"/>
      <c r="CS316" s="132"/>
      <c r="CT316" s="79"/>
      <c r="CU316" s="155"/>
      <c r="CV316" s="169"/>
      <c r="CW316" s="132"/>
      <c r="CX316" s="79"/>
      <c r="CY316" s="155"/>
      <c r="CZ316" s="169"/>
      <c r="DA316" s="132"/>
      <c r="DB316" s="79"/>
      <c r="DC316" s="155"/>
      <c r="DD316" s="78"/>
      <c r="DE316" s="132"/>
      <c r="DF316" s="79"/>
      <c r="DG316" s="155"/>
      <c r="DH316" s="78"/>
      <c r="DI316" s="132"/>
      <c r="DJ316" s="79"/>
      <c r="DK316" s="155"/>
      <c r="DL316" s="169"/>
      <c r="DM316" s="132"/>
      <c r="DN316" s="79"/>
      <c r="DO316" s="155"/>
      <c r="DP316" s="78"/>
      <c r="DQ316" s="132"/>
      <c r="DR316" s="79"/>
      <c r="DS316" s="155"/>
      <c r="DT316" s="78"/>
      <c r="DU316" s="132"/>
      <c r="DV316" s="79"/>
      <c r="DW316" s="155"/>
      <c r="DX316" s="78"/>
      <c r="DY316" s="132"/>
      <c r="DZ316" s="79"/>
      <c r="EA316" s="155"/>
      <c r="EB316" s="78"/>
      <c r="EC316" s="132"/>
      <c r="ED316" s="79"/>
      <c r="EE316" s="155"/>
      <c r="EF316" s="169"/>
      <c r="EG316" s="132"/>
      <c r="EH316" s="79"/>
      <c r="EI316" s="155"/>
      <c r="EJ316" s="78"/>
      <c r="EK316" s="132"/>
      <c r="EL316" s="79"/>
      <c r="EM316" s="155"/>
      <c r="EN316" s="78"/>
      <c r="EO316" s="132"/>
      <c r="EP316" s="79"/>
      <c r="EQ316" s="155"/>
      <c r="ER316" s="78"/>
      <c r="ES316" s="132"/>
      <c r="ET316" s="79"/>
      <c r="EU316" s="155"/>
      <c r="EV316" s="78"/>
      <c r="EW316" s="132"/>
      <c r="EX316" s="79"/>
      <c r="EY316" s="155"/>
      <c r="EZ316" s="78"/>
      <c r="FA316" s="132"/>
      <c r="FB316" s="79"/>
      <c r="FC316" s="155"/>
      <c r="FD316" s="78"/>
      <c r="FE316" s="132"/>
      <c r="FF316" s="79"/>
      <c r="FG316" s="155"/>
      <c r="FH316" s="78"/>
      <c r="FI316" s="132"/>
      <c r="FJ316" s="79"/>
      <c r="FK316" s="155"/>
      <c r="FL316" s="169"/>
      <c r="FM316" s="132"/>
      <c r="FN316" s="79"/>
      <c r="FO316" s="155"/>
      <c r="FP316" s="78"/>
      <c r="FQ316" s="132"/>
      <c r="FR316" s="79"/>
      <c r="FS316" s="155"/>
      <c r="FT316" s="78"/>
      <c r="FU316" s="132"/>
      <c r="FV316" s="4"/>
      <c r="FW316" s="155"/>
      <c r="FX316" s="78"/>
      <c r="FY316" s="132"/>
      <c r="FZ316" s="79"/>
      <c r="GA316" s="155"/>
      <c r="GB316" s="78"/>
      <c r="GC316" s="132"/>
      <c r="GD316" s="79"/>
      <c r="GE316" s="155"/>
      <c r="GF316" s="169"/>
      <c r="GG316" s="132"/>
      <c r="GH316" s="79"/>
      <c r="GI316" s="155"/>
      <c r="GJ316" s="78"/>
      <c r="GK316" s="132"/>
      <c r="GL316" s="79"/>
      <c r="GM316" s="155"/>
      <c r="GN316" s="78"/>
      <c r="GO316" s="132"/>
      <c r="GP316" s="79"/>
      <c r="GQ316" s="155"/>
    </row>
    <row r="317" spans="1:199" ht="15.75" x14ac:dyDescent="0.25">
      <c r="A317">
        <f t="shared" si="776"/>
        <v>1</v>
      </c>
      <c r="B317">
        <f t="shared" si="777"/>
        <v>1900</v>
      </c>
      <c r="C317" s="71"/>
      <c r="D317" s="78"/>
      <c r="E317" s="132"/>
      <c r="F317" s="79"/>
      <c r="G317" s="155"/>
      <c r="H317" s="169"/>
      <c r="I317" s="132"/>
      <c r="J317" s="79"/>
      <c r="K317" s="155"/>
      <c r="L317" s="169"/>
      <c r="M317" s="132"/>
      <c r="N317" s="79"/>
      <c r="O317" s="155"/>
      <c r="P317" s="169"/>
      <c r="Q317" s="132"/>
      <c r="R317" s="79"/>
      <c r="S317" s="155"/>
      <c r="T317" s="169"/>
      <c r="U317" s="132"/>
      <c r="V317" s="79"/>
      <c r="W317" s="155"/>
      <c r="X317" s="169"/>
      <c r="Y317" s="132"/>
      <c r="Z317" s="79"/>
      <c r="AA317" s="155"/>
      <c r="AB317" s="169"/>
      <c r="AC317" s="132"/>
      <c r="AD317" s="79"/>
      <c r="AE317" s="155"/>
      <c r="AF317" s="169"/>
      <c r="AG317" s="132"/>
      <c r="AH317" s="79"/>
      <c r="AI317" s="155"/>
      <c r="AJ317" s="169"/>
      <c r="AK317" s="132"/>
      <c r="AL317" s="79"/>
      <c r="AM317" s="155"/>
      <c r="AN317" s="169"/>
      <c r="AO317" s="132"/>
      <c r="AP317" s="79"/>
      <c r="AQ317" s="155"/>
      <c r="AR317" s="169"/>
      <c r="AS317" s="132"/>
      <c r="AT317" s="79"/>
      <c r="AU317" s="155"/>
      <c r="AV317" s="169"/>
      <c r="AW317" s="132"/>
      <c r="AX317" s="79"/>
      <c r="AY317" s="155"/>
      <c r="AZ317" s="169"/>
      <c r="BA317" s="132"/>
      <c r="BB317" s="79"/>
      <c r="BC317" s="155"/>
      <c r="BD317" s="169"/>
      <c r="BE317" s="132"/>
      <c r="BF317" s="79"/>
      <c r="BG317" s="155"/>
      <c r="BH317" s="169"/>
      <c r="BI317" s="132"/>
      <c r="BJ317" s="79"/>
      <c r="BK317" s="155"/>
      <c r="BL317" s="169"/>
      <c r="BM317" s="132"/>
      <c r="BN317" s="79"/>
      <c r="BO317" s="155"/>
      <c r="BP317" s="78"/>
      <c r="BQ317" s="132"/>
      <c r="BR317" s="79"/>
      <c r="BS317" s="155"/>
      <c r="BT317" s="78"/>
      <c r="BU317" s="132"/>
      <c r="BV317" s="79"/>
      <c r="BW317" s="155"/>
      <c r="BX317" s="78"/>
      <c r="BY317" s="132"/>
      <c r="BZ317" s="79"/>
      <c r="CA317" s="155"/>
      <c r="CB317" s="78"/>
      <c r="CC317" s="132"/>
      <c r="CD317" s="79"/>
      <c r="CE317" s="155"/>
      <c r="CF317" s="78"/>
      <c r="CG317" s="132"/>
      <c r="CH317" s="79"/>
      <c r="CI317" s="155"/>
      <c r="CJ317" s="78"/>
      <c r="CK317" s="132"/>
      <c r="CL317" s="79"/>
      <c r="CM317" s="155"/>
      <c r="CN317" s="78"/>
      <c r="CO317" s="132"/>
      <c r="CP317" s="79"/>
      <c r="CQ317" s="155"/>
      <c r="CR317" s="78"/>
      <c r="CS317" s="132"/>
      <c r="CT317" s="79"/>
      <c r="CU317" s="155"/>
      <c r="CV317" s="169"/>
      <c r="CW317" s="132"/>
      <c r="CX317" s="79"/>
      <c r="CY317" s="155"/>
      <c r="CZ317" s="169"/>
      <c r="DA317" s="132"/>
      <c r="DB317" s="79"/>
      <c r="DC317" s="155"/>
      <c r="DD317" s="78"/>
      <c r="DE317" s="132"/>
      <c r="DF317" s="79"/>
      <c r="DG317" s="155"/>
      <c r="DH317" s="78"/>
      <c r="DI317" s="132"/>
      <c r="DJ317" s="79"/>
      <c r="DK317" s="155"/>
      <c r="DL317" s="169"/>
      <c r="DM317" s="132"/>
      <c r="DN317" s="79"/>
      <c r="DO317" s="155"/>
      <c r="DP317" s="78"/>
      <c r="DQ317" s="132"/>
      <c r="DR317" s="79"/>
      <c r="DS317" s="155"/>
      <c r="DT317" s="78"/>
      <c r="DU317" s="132"/>
      <c r="DV317" s="79"/>
      <c r="DW317" s="155"/>
      <c r="DX317" s="78"/>
      <c r="DY317" s="132"/>
      <c r="DZ317" s="79"/>
      <c r="EA317" s="155"/>
      <c r="EB317" s="78"/>
      <c r="EC317" s="132"/>
      <c r="ED317" s="79"/>
      <c r="EE317" s="155"/>
      <c r="EF317" s="169"/>
      <c r="EG317" s="132"/>
      <c r="EH317" s="79"/>
      <c r="EI317" s="155"/>
      <c r="EJ317" s="78"/>
      <c r="EK317" s="132"/>
      <c r="EL317" s="79"/>
      <c r="EM317" s="155"/>
      <c r="EN317" s="78"/>
      <c r="EO317" s="132"/>
      <c r="EP317" s="79"/>
      <c r="EQ317" s="155"/>
      <c r="ER317" s="78"/>
      <c r="ES317" s="132"/>
      <c r="ET317" s="79"/>
      <c r="EU317" s="155"/>
      <c r="EV317" s="78"/>
      <c r="EW317" s="132"/>
      <c r="EX317" s="79"/>
      <c r="EY317" s="155"/>
      <c r="EZ317" s="78"/>
      <c r="FA317" s="132"/>
      <c r="FB317" s="79"/>
      <c r="FC317" s="155"/>
      <c r="FD317" s="78"/>
      <c r="FE317" s="132"/>
      <c r="FF317" s="79"/>
      <c r="FG317" s="155"/>
      <c r="FH317" s="78"/>
      <c r="FI317" s="132"/>
      <c r="FJ317" s="79"/>
      <c r="FK317" s="155"/>
      <c r="FL317" s="169"/>
      <c r="FM317" s="132"/>
      <c r="FN317" s="79"/>
      <c r="FO317" s="155"/>
      <c r="FP317" s="78"/>
      <c r="FQ317" s="132"/>
      <c r="FR317" s="79"/>
      <c r="FS317" s="155"/>
      <c r="FT317" s="78"/>
      <c r="FU317" s="132"/>
      <c r="FV317" s="4"/>
      <c r="FW317" s="155"/>
      <c r="FX317" s="78"/>
      <c r="FY317" s="132"/>
      <c r="FZ317" s="79"/>
      <c r="GA317" s="155"/>
      <c r="GB317" s="78"/>
      <c r="GC317" s="132"/>
      <c r="GD317" s="79"/>
      <c r="GE317" s="155"/>
      <c r="GF317" s="169"/>
      <c r="GG317" s="132"/>
      <c r="GH317" s="79"/>
      <c r="GI317" s="155"/>
      <c r="GJ317" s="78"/>
      <c r="GK317" s="132"/>
      <c r="GL317" s="79"/>
      <c r="GM317" s="155"/>
      <c r="GN317" s="78"/>
      <c r="GO317" s="132"/>
      <c r="GP317" s="79"/>
      <c r="GQ317" s="155"/>
    </row>
    <row r="318" spans="1:199" ht="15.75" x14ac:dyDescent="0.25">
      <c r="A318">
        <f t="shared" si="776"/>
        <v>1</v>
      </c>
      <c r="B318">
        <f t="shared" si="777"/>
        <v>1900</v>
      </c>
      <c r="C318" s="71"/>
      <c r="D318" s="78"/>
      <c r="E318" s="132"/>
      <c r="F318" s="79"/>
      <c r="G318" s="155"/>
      <c r="H318" s="169"/>
      <c r="I318" s="132"/>
      <c r="J318" s="79"/>
      <c r="K318" s="155"/>
      <c r="L318" s="169"/>
      <c r="M318" s="132"/>
      <c r="N318" s="79"/>
      <c r="O318" s="155"/>
      <c r="P318" s="169"/>
      <c r="Q318" s="132"/>
      <c r="R318" s="79"/>
      <c r="S318" s="155"/>
      <c r="T318" s="169"/>
      <c r="U318" s="132"/>
      <c r="V318" s="79"/>
      <c r="W318" s="155"/>
      <c r="X318" s="169"/>
      <c r="Y318" s="132"/>
      <c r="Z318" s="79"/>
      <c r="AA318" s="155"/>
      <c r="AB318" s="169"/>
      <c r="AC318" s="132"/>
      <c r="AD318" s="79"/>
      <c r="AE318" s="155"/>
      <c r="AF318" s="169"/>
      <c r="AG318" s="132"/>
      <c r="AH318" s="79"/>
      <c r="AI318" s="155"/>
      <c r="AJ318" s="169"/>
      <c r="AK318" s="132"/>
      <c r="AL318" s="79"/>
      <c r="AM318" s="155"/>
      <c r="AN318" s="169"/>
      <c r="AO318" s="132"/>
      <c r="AP318" s="79"/>
      <c r="AQ318" s="155"/>
      <c r="AR318" s="169"/>
      <c r="AS318" s="132"/>
      <c r="AT318" s="79"/>
      <c r="AU318" s="155"/>
      <c r="AV318" s="169"/>
      <c r="AW318" s="132"/>
      <c r="AX318" s="79"/>
      <c r="AY318" s="155"/>
      <c r="AZ318" s="169"/>
      <c r="BA318" s="132"/>
      <c r="BB318" s="79"/>
      <c r="BC318" s="155"/>
      <c r="BD318" s="169"/>
      <c r="BE318" s="132"/>
      <c r="BF318" s="79"/>
      <c r="BG318" s="155"/>
      <c r="BH318" s="169"/>
      <c r="BI318" s="132"/>
      <c r="BJ318" s="79"/>
      <c r="BK318" s="155"/>
      <c r="BL318" s="169"/>
      <c r="BM318" s="132"/>
      <c r="BN318" s="79"/>
      <c r="BO318" s="155"/>
      <c r="BP318" s="78"/>
      <c r="BQ318" s="132"/>
      <c r="BR318" s="79"/>
      <c r="BS318" s="155"/>
      <c r="BT318" s="78"/>
      <c r="BU318" s="132"/>
      <c r="BV318" s="79"/>
      <c r="BW318" s="155"/>
      <c r="BX318" s="78"/>
      <c r="BY318" s="132"/>
      <c r="BZ318" s="79"/>
      <c r="CA318" s="155"/>
      <c r="CB318" s="78"/>
      <c r="CC318" s="132"/>
      <c r="CD318" s="79"/>
      <c r="CE318" s="155"/>
      <c r="CF318" s="78"/>
      <c r="CG318" s="132"/>
      <c r="CH318" s="79"/>
      <c r="CI318" s="155"/>
      <c r="CJ318" s="78"/>
      <c r="CK318" s="132"/>
      <c r="CL318" s="79"/>
      <c r="CM318" s="155"/>
      <c r="CN318" s="78"/>
      <c r="CO318" s="132"/>
      <c r="CP318" s="79"/>
      <c r="CQ318" s="155"/>
      <c r="CR318" s="78"/>
      <c r="CS318" s="132"/>
      <c r="CT318" s="79"/>
      <c r="CU318" s="155"/>
      <c r="CV318" s="169"/>
      <c r="CW318" s="132"/>
      <c r="CX318" s="79"/>
      <c r="CY318" s="155"/>
      <c r="CZ318" s="169"/>
      <c r="DA318" s="132"/>
      <c r="DB318" s="79"/>
      <c r="DC318" s="155"/>
      <c r="DD318" s="78"/>
      <c r="DE318" s="132"/>
      <c r="DF318" s="79"/>
      <c r="DG318" s="155"/>
      <c r="DH318" s="78"/>
      <c r="DI318" s="132"/>
      <c r="DJ318" s="79"/>
      <c r="DK318" s="155"/>
      <c r="DL318" s="169"/>
      <c r="DM318" s="132"/>
      <c r="DN318" s="79"/>
      <c r="DO318" s="155"/>
      <c r="DP318" s="78"/>
      <c r="DQ318" s="132"/>
      <c r="DR318" s="79"/>
      <c r="DS318" s="155"/>
      <c r="DT318" s="78"/>
      <c r="DU318" s="132"/>
      <c r="DV318" s="79"/>
      <c r="DW318" s="155"/>
      <c r="DX318" s="78"/>
      <c r="DY318" s="132"/>
      <c r="DZ318" s="79"/>
      <c r="EA318" s="155"/>
      <c r="EB318" s="78"/>
      <c r="EC318" s="132"/>
      <c r="ED318" s="79"/>
      <c r="EE318" s="155"/>
      <c r="EF318" s="169"/>
      <c r="EG318" s="132"/>
      <c r="EH318" s="79"/>
      <c r="EI318" s="155"/>
      <c r="EJ318" s="78"/>
      <c r="EK318" s="132"/>
      <c r="EL318" s="79"/>
      <c r="EM318" s="155"/>
      <c r="EN318" s="78"/>
      <c r="EO318" s="132"/>
      <c r="EP318" s="79"/>
      <c r="EQ318" s="155"/>
      <c r="ER318" s="78"/>
      <c r="ES318" s="132"/>
      <c r="ET318" s="79"/>
      <c r="EU318" s="155"/>
      <c r="EV318" s="78"/>
      <c r="EW318" s="132"/>
      <c r="EX318" s="79"/>
      <c r="EY318" s="155"/>
      <c r="EZ318" s="78"/>
      <c r="FA318" s="132"/>
      <c r="FB318" s="79"/>
      <c r="FC318" s="155"/>
      <c r="FD318" s="78"/>
      <c r="FE318" s="132"/>
      <c r="FF318" s="79"/>
      <c r="FG318" s="155"/>
      <c r="FH318" s="78"/>
      <c r="FI318" s="132"/>
      <c r="FJ318" s="79"/>
      <c r="FK318" s="155"/>
      <c r="FL318" s="169"/>
      <c r="FM318" s="132"/>
      <c r="FN318" s="79"/>
      <c r="FO318" s="155"/>
      <c r="FP318" s="78"/>
      <c r="FQ318" s="132"/>
      <c r="FR318" s="79"/>
      <c r="FS318" s="155"/>
      <c r="FT318" s="78"/>
      <c r="FU318" s="132"/>
      <c r="FV318" s="4"/>
      <c r="FW318" s="155"/>
      <c r="FX318" s="78"/>
      <c r="FY318" s="132"/>
      <c r="FZ318" s="79"/>
      <c r="GA318" s="155"/>
      <c r="GB318" s="78"/>
      <c r="GC318" s="132"/>
      <c r="GD318" s="79"/>
      <c r="GE318" s="155"/>
      <c r="GF318" s="169"/>
      <c r="GG318" s="132"/>
      <c r="GH318" s="79"/>
      <c r="GI318" s="155"/>
      <c r="GJ318" s="78"/>
      <c r="GK318" s="132"/>
      <c r="GL318" s="79"/>
      <c r="GM318" s="155"/>
      <c r="GN318" s="78"/>
      <c r="GO318" s="132"/>
      <c r="GP318" s="79"/>
      <c r="GQ318" s="155"/>
    </row>
    <row r="319" spans="1:199" ht="15.75" x14ac:dyDescent="0.25">
      <c r="A319">
        <f t="shared" si="776"/>
        <v>1</v>
      </c>
      <c r="B319">
        <f t="shared" si="777"/>
        <v>1900</v>
      </c>
      <c r="C319" s="71"/>
      <c r="D319" s="78"/>
      <c r="E319" s="132"/>
      <c r="F319" s="79"/>
      <c r="G319" s="155"/>
      <c r="H319" s="169"/>
      <c r="I319" s="132"/>
      <c r="J319" s="79"/>
      <c r="K319" s="155"/>
      <c r="L319" s="169"/>
      <c r="M319" s="132"/>
      <c r="N319" s="79"/>
      <c r="O319" s="155"/>
      <c r="P319" s="169"/>
      <c r="Q319" s="132"/>
      <c r="R319" s="79"/>
      <c r="S319" s="155"/>
      <c r="T319" s="169"/>
      <c r="U319" s="132"/>
      <c r="V319" s="79"/>
      <c r="W319" s="155"/>
      <c r="X319" s="169"/>
      <c r="Y319" s="132"/>
      <c r="Z319" s="79"/>
      <c r="AA319" s="155"/>
      <c r="AB319" s="169"/>
      <c r="AC319" s="132"/>
      <c r="AD319" s="79"/>
      <c r="AE319" s="155"/>
      <c r="AF319" s="169"/>
      <c r="AG319" s="132"/>
      <c r="AH319" s="79"/>
      <c r="AI319" s="155"/>
      <c r="AJ319" s="169"/>
      <c r="AK319" s="132"/>
      <c r="AL319" s="79"/>
      <c r="AM319" s="155"/>
      <c r="AN319" s="169"/>
      <c r="AO319" s="132"/>
      <c r="AP319" s="79"/>
      <c r="AQ319" s="155"/>
      <c r="AR319" s="169"/>
      <c r="AS319" s="132"/>
      <c r="AT319" s="79"/>
      <c r="AU319" s="155"/>
      <c r="AV319" s="169"/>
      <c r="AW319" s="132"/>
      <c r="AX319" s="79"/>
      <c r="AY319" s="155"/>
      <c r="AZ319" s="169"/>
      <c r="BA319" s="132"/>
      <c r="BB319" s="79"/>
      <c r="BC319" s="155"/>
      <c r="BD319" s="169"/>
      <c r="BE319" s="132"/>
      <c r="BF319" s="79"/>
      <c r="BG319" s="155"/>
      <c r="BH319" s="169"/>
      <c r="BI319" s="132"/>
      <c r="BJ319" s="79"/>
      <c r="BK319" s="155"/>
      <c r="BL319" s="169"/>
      <c r="BM319" s="132"/>
      <c r="BN319" s="79"/>
      <c r="BO319" s="155"/>
      <c r="BP319" s="78"/>
      <c r="BQ319" s="132"/>
      <c r="BR319" s="79"/>
      <c r="BS319" s="155"/>
      <c r="BT319" s="78"/>
      <c r="BU319" s="132"/>
      <c r="BV319" s="79"/>
      <c r="BW319" s="155"/>
      <c r="BX319" s="78"/>
      <c r="BY319" s="132"/>
      <c r="BZ319" s="79"/>
      <c r="CA319" s="155"/>
      <c r="CB319" s="78"/>
      <c r="CC319" s="132"/>
      <c r="CD319" s="79"/>
      <c r="CE319" s="155"/>
      <c r="CF319" s="78"/>
      <c r="CG319" s="132"/>
      <c r="CH319" s="79"/>
      <c r="CI319" s="155"/>
      <c r="CJ319" s="78"/>
      <c r="CK319" s="132"/>
      <c r="CL319" s="79"/>
      <c r="CM319" s="155"/>
      <c r="CN319" s="78"/>
      <c r="CO319" s="132"/>
      <c r="CP319" s="79"/>
      <c r="CQ319" s="155"/>
      <c r="CR319" s="78"/>
      <c r="CS319" s="132"/>
      <c r="CT319" s="79"/>
      <c r="CU319" s="155"/>
      <c r="CV319" s="169"/>
      <c r="CW319" s="132"/>
      <c r="CX319" s="79"/>
      <c r="CY319" s="155"/>
      <c r="CZ319" s="169"/>
      <c r="DA319" s="132"/>
      <c r="DB319" s="79"/>
      <c r="DC319" s="155"/>
      <c r="DD319" s="78"/>
      <c r="DE319" s="132"/>
      <c r="DF319" s="79"/>
      <c r="DG319" s="155"/>
      <c r="DH319" s="78"/>
      <c r="DI319" s="132"/>
      <c r="DJ319" s="79"/>
      <c r="DK319" s="155"/>
      <c r="DL319" s="169"/>
      <c r="DM319" s="132"/>
      <c r="DN319" s="79"/>
      <c r="DO319" s="155"/>
      <c r="DP319" s="78"/>
      <c r="DQ319" s="132"/>
      <c r="DR319" s="79"/>
      <c r="DS319" s="155"/>
      <c r="DT319" s="78"/>
      <c r="DU319" s="132"/>
      <c r="DV319" s="79"/>
      <c r="DW319" s="155"/>
      <c r="DX319" s="78"/>
      <c r="DY319" s="132"/>
      <c r="DZ319" s="79"/>
      <c r="EA319" s="155"/>
      <c r="EB319" s="78"/>
      <c r="EC319" s="132"/>
      <c r="ED319" s="79"/>
      <c r="EE319" s="155"/>
      <c r="EF319" s="169"/>
      <c r="EG319" s="132"/>
      <c r="EH319" s="79"/>
      <c r="EI319" s="155"/>
      <c r="EJ319" s="78"/>
      <c r="EK319" s="132"/>
      <c r="EL319" s="79"/>
      <c r="EM319" s="155"/>
      <c r="EN319" s="78"/>
      <c r="EO319" s="132"/>
      <c r="EP319" s="79"/>
      <c r="EQ319" s="155"/>
      <c r="ER319" s="78"/>
      <c r="ES319" s="132"/>
      <c r="ET319" s="79"/>
      <c r="EU319" s="155"/>
      <c r="EV319" s="78"/>
      <c r="EW319" s="132"/>
      <c r="EX319" s="79"/>
      <c r="EY319" s="155"/>
      <c r="EZ319" s="78"/>
      <c r="FA319" s="132"/>
      <c r="FB319" s="79"/>
      <c r="FC319" s="155"/>
      <c r="FD319" s="78"/>
      <c r="FE319" s="132"/>
      <c r="FF319" s="79"/>
      <c r="FG319" s="155"/>
      <c r="FH319" s="78"/>
      <c r="FI319" s="132"/>
      <c r="FJ319" s="79"/>
      <c r="FK319" s="155"/>
      <c r="FL319" s="169"/>
      <c r="FM319" s="132"/>
      <c r="FN319" s="79"/>
      <c r="FO319" s="155"/>
      <c r="FP319" s="78"/>
      <c r="FQ319" s="132"/>
      <c r="FR319" s="79"/>
      <c r="FS319" s="155"/>
      <c r="FT319" s="78"/>
      <c r="FU319" s="132"/>
      <c r="FV319" s="4"/>
      <c r="FW319" s="155"/>
      <c r="FX319" s="78"/>
      <c r="FY319" s="132"/>
      <c r="FZ319" s="79"/>
      <c r="GA319" s="155"/>
      <c r="GB319" s="78"/>
      <c r="GC319" s="132"/>
      <c r="GD319" s="79"/>
      <c r="GE319" s="155"/>
      <c r="GF319" s="169"/>
      <c r="GG319" s="132"/>
      <c r="GH319" s="79"/>
      <c r="GI319" s="155"/>
      <c r="GJ319" s="78"/>
      <c r="GK319" s="132"/>
      <c r="GL319" s="79"/>
      <c r="GM319" s="155"/>
      <c r="GN319" s="78"/>
      <c r="GO319" s="132"/>
      <c r="GP319" s="79"/>
      <c r="GQ319" s="155"/>
    </row>
    <row r="320" spans="1:199" ht="15.75" x14ac:dyDescent="0.25">
      <c r="A320">
        <f t="shared" si="776"/>
        <v>1</v>
      </c>
      <c r="B320">
        <f t="shared" si="777"/>
        <v>1900</v>
      </c>
      <c r="C320" s="71"/>
      <c r="D320" s="78"/>
      <c r="E320" s="132"/>
      <c r="F320" s="128"/>
      <c r="G320" s="105"/>
      <c r="H320" s="169"/>
      <c r="I320" s="132"/>
      <c r="J320" s="128"/>
      <c r="K320" s="105"/>
      <c r="L320" s="169"/>
      <c r="M320" s="132"/>
      <c r="N320" s="128"/>
      <c r="O320" s="105"/>
      <c r="P320" s="169"/>
      <c r="Q320" s="132"/>
      <c r="R320" s="128"/>
      <c r="S320" s="105"/>
      <c r="T320" s="169"/>
      <c r="U320" s="132"/>
      <c r="V320" s="128"/>
      <c r="W320" s="105"/>
      <c r="X320" s="169"/>
      <c r="Y320" s="132"/>
      <c r="Z320" s="128"/>
      <c r="AA320" s="105"/>
      <c r="AB320" s="169"/>
      <c r="AC320" s="132"/>
      <c r="AD320" s="128"/>
      <c r="AE320" s="105"/>
      <c r="AF320" s="169"/>
      <c r="AG320" s="132"/>
      <c r="AH320" s="128"/>
      <c r="AI320" s="105"/>
      <c r="AJ320" s="169"/>
      <c r="AK320" s="132"/>
      <c r="AL320" s="128"/>
      <c r="AM320" s="105"/>
      <c r="AN320" s="169"/>
      <c r="AO320" s="132"/>
      <c r="AP320" s="128"/>
      <c r="AQ320" s="105"/>
      <c r="AR320" s="169"/>
      <c r="AS320" s="132"/>
      <c r="AT320" s="128"/>
      <c r="AU320" s="105"/>
      <c r="AV320" s="169"/>
      <c r="AW320" s="132"/>
      <c r="AX320" s="128"/>
      <c r="AY320" s="105"/>
      <c r="AZ320" s="169"/>
      <c r="BA320" s="132"/>
      <c r="BB320" s="128"/>
      <c r="BC320" s="105"/>
      <c r="BD320" s="169"/>
      <c r="BE320" s="132"/>
      <c r="BF320" s="128"/>
      <c r="BG320" s="105"/>
      <c r="BH320" s="169"/>
      <c r="BI320" s="132"/>
      <c r="BJ320" s="128"/>
      <c r="BK320" s="105"/>
      <c r="BL320" s="169"/>
      <c r="BM320" s="132"/>
      <c r="BN320" s="128"/>
      <c r="BO320" s="105"/>
      <c r="BP320" s="78"/>
      <c r="BQ320" s="132"/>
      <c r="BR320" s="128"/>
      <c r="BS320" s="105"/>
      <c r="BT320" s="78"/>
      <c r="BU320" s="132"/>
      <c r="BV320" s="128"/>
      <c r="BW320" s="105"/>
      <c r="BX320" s="78"/>
      <c r="BY320" s="132"/>
      <c r="BZ320" s="128"/>
      <c r="CA320" s="105"/>
      <c r="CB320" s="78"/>
      <c r="CC320" s="132"/>
      <c r="CD320" s="128"/>
      <c r="CE320" s="105"/>
      <c r="CF320" s="78"/>
      <c r="CG320" s="132"/>
      <c r="CH320" s="128"/>
      <c r="CI320" s="105"/>
      <c r="CJ320" s="78"/>
      <c r="CK320" s="132"/>
      <c r="CL320" s="128"/>
      <c r="CM320" s="105"/>
      <c r="CN320" s="78"/>
      <c r="CO320" s="132"/>
      <c r="CP320" s="128"/>
      <c r="CQ320" s="105"/>
      <c r="CR320" s="78"/>
      <c r="CS320" s="132"/>
      <c r="CT320" s="128"/>
      <c r="CU320" s="105"/>
      <c r="CV320" s="169"/>
      <c r="CW320" s="132"/>
      <c r="CX320" s="128"/>
      <c r="CY320" s="105"/>
      <c r="CZ320" s="169"/>
      <c r="DA320" s="132"/>
      <c r="DB320" s="128"/>
      <c r="DC320" s="105"/>
      <c r="DD320" s="78"/>
      <c r="DE320" s="132"/>
      <c r="DF320" s="128"/>
      <c r="DG320" s="105"/>
      <c r="DH320" s="78"/>
      <c r="DI320" s="132"/>
      <c r="DJ320" s="128"/>
      <c r="DK320" s="105"/>
      <c r="DL320" s="169"/>
      <c r="DM320" s="132"/>
      <c r="DN320" s="128"/>
      <c r="DO320" s="105"/>
      <c r="DP320" s="78"/>
      <c r="DQ320" s="132"/>
      <c r="DR320" s="128"/>
      <c r="DS320" s="105"/>
      <c r="DT320" s="78"/>
      <c r="DU320" s="132"/>
      <c r="DV320" s="128"/>
      <c r="DW320" s="105"/>
      <c r="DX320" s="78"/>
      <c r="DY320" s="132"/>
      <c r="DZ320" s="128"/>
      <c r="EA320" s="105"/>
      <c r="EB320" s="78"/>
      <c r="EC320" s="132"/>
      <c r="ED320" s="128"/>
      <c r="EE320" s="105"/>
      <c r="EF320" s="169"/>
      <c r="EG320" s="132"/>
      <c r="EH320" s="128"/>
      <c r="EI320" s="105"/>
      <c r="EJ320" s="78"/>
      <c r="EK320" s="132"/>
      <c r="EL320" s="128"/>
      <c r="EM320" s="105"/>
      <c r="EN320" s="78"/>
      <c r="EO320" s="132"/>
      <c r="EP320" s="128"/>
      <c r="EQ320" s="105"/>
      <c r="ER320" s="78"/>
      <c r="ES320" s="132"/>
      <c r="ET320" s="128"/>
      <c r="EU320" s="105"/>
      <c r="EV320" s="78"/>
      <c r="EW320" s="132"/>
      <c r="EX320" s="128"/>
      <c r="EY320" s="105"/>
      <c r="EZ320" s="78"/>
      <c r="FA320" s="132"/>
      <c r="FB320" s="128"/>
      <c r="FC320" s="105"/>
      <c r="FD320" s="78"/>
      <c r="FE320" s="132"/>
      <c r="FF320" s="128"/>
      <c r="FG320" s="105"/>
      <c r="FH320" s="78"/>
      <c r="FI320" s="132"/>
      <c r="FJ320" s="128"/>
      <c r="FK320" s="105"/>
      <c r="FL320" s="169"/>
      <c r="FM320" s="132"/>
      <c r="FN320" s="128"/>
      <c r="FO320" s="105"/>
      <c r="FP320" s="78"/>
      <c r="FQ320" s="132"/>
      <c r="FR320" s="128"/>
      <c r="FS320" s="105"/>
      <c r="FT320" s="81"/>
      <c r="FU320" s="81"/>
      <c r="FV320" s="81"/>
      <c r="FW320" s="105"/>
      <c r="FX320" s="78"/>
      <c r="FY320" s="132"/>
      <c r="FZ320" s="128"/>
      <c r="GA320" s="105"/>
      <c r="GB320" s="78"/>
      <c r="GC320" s="132"/>
      <c r="GD320" s="128"/>
      <c r="GE320" s="105"/>
      <c r="GF320" s="169"/>
      <c r="GG320" s="132"/>
      <c r="GH320" s="79"/>
      <c r="GI320" s="155"/>
      <c r="GJ320" s="78"/>
      <c r="GK320" s="132"/>
      <c r="GL320" s="79"/>
      <c r="GM320" s="155"/>
      <c r="GN320" s="78"/>
      <c r="GO320" s="132"/>
      <c r="GP320" s="79"/>
      <c r="GQ320" s="155"/>
    </row>
    <row r="321" spans="1:199" ht="15.75" x14ac:dyDescent="0.25">
      <c r="A321">
        <f t="shared" si="776"/>
        <v>1</v>
      </c>
      <c r="B321">
        <f t="shared" si="777"/>
        <v>1900</v>
      </c>
      <c r="C321" s="71"/>
      <c r="D321" s="78"/>
      <c r="E321" s="132"/>
      <c r="F321" s="79"/>
      <c r="G321" s="155"/>
      <c r="H321" s="169"/>
      <c r="I321" s="132"/>
      <c r="J321" s="79"/>
      <c r="K321" s="155"/>
      <c r="L321" s="169"/>
      <c r="M321" s="132"/>
      <c r="N321" s="79"/>
      <c r="O321" s="155"/>
      <c r="P321" s="169"/>
      <c r="Q321" s="132"/>
      <c r="R321" s="79"/>
      <c r="S321" s="155"/>
      <c r="T321" s="169"/>
      <c r="U321" s="132"/>
      <c r="V321" s="79"/>
      <c r="W321" s="155"/>
      <c r="X321" s="169"/>
      <c r="Y321" s="132"/>
      <c r="Z321" s="79"/>
      <c r="AA321" s="155"/>
      <c r="AB321" s="169"/>
      <c r="AC321" s="132"/>
      <c r="AD321" s="79"/>
      <c r="AE321" s="155"/>
      <c r="AF321" s="169"/>
      <c r="AG321" s="132"/>
      <c r="AH321" s="79"/>
      <c r="AI321" s="155"/>
      <c r="AJ321" s="169"/>
      <c r="AK321" s="132"/>
      <c r="AL321" s="79"/>
      <c r="AM321" s="155"/>
      <c r="AN321" s="169"/>
      <c r="AO321" s="132"/>
      <c r="AP321" s="79"/>
      <c r="AQ321" s="155"/>
      <c r="AR321" s="169"/>
      <c r="AS321" s="132"/>
      <c r="AT321" s="79"/>
      <c r="AU321" s="155"/>
      <c r="AV321" s="169"/>
      <c r="AW321" s="132"/>
      <c r="AX321" s="79"/>
      <c r="AY321" s="155"/>
      <c r="AZ321" s="169"/>
      <c r="BA321" s="132"/>
      <c r="BB321" s="79"/>
      <c r="BC321" s="155"/>
      <c r="BD321" s="169"/>
      <c r="BE321" s="132"/>
      <c r="BF321" s="79"/>
      <c r="BG321" s="155"/>
      <c r="BH321" s="169"/>
      <c r="BI321" s="132"/>
      <c r="BJ321" s="79"/>
      <c r="BK321" s="155"/>
      <c r="BL321" s="169"/>
      <c r="BM321" s="132"/>
      <c r="BN321" s="79"/>
      <c r="BO321" s="155"/>
      <c r="BP321" s="78"/>
      <c r="BQ321" s="132"/>
      <c r="BR321" s="79"/>
      <c r="BS321" s="155"/>
      <c r="BT321" s="78"/>
      <c r="BU321" s="132"/>
      <c r="BV321" s="79"/>
      <c r="BW321" s="155"/>
      <c r="BX321" s="78"/>
      <c r="BY321" s="132"/>
      <c r="BZ321" s="79"/>
      <c r="CA321" s="155"/>
      <c r="CB321" s="78"/>
      <c r="CC321" s="132"/>
      <c r="CD321" s="79"/>
      <c r="CE321" s="155"/>
      <c r="CF321" s="78"/>
      <c r="CG321" s="132"/>
      <c r="CH321" s="79"/>
      <c r="CI321" s="155"/>
      <c r="CJ321" s="78"/>
      <c r="CK321" s="132"/>
      <c r="CL321" s="79"/>
      <c r="CM321" s="155"/>
      <c r="CN321" s="78"/>
      <c r="CO321" s="132"/>
      <c r="CP321" s="79"/>
      <c r="CQ321" s="155"/>
      <c r="CR321" s="78"/>
      <c r="CS321" s="132"/>
      <c r="CT321" s="79"/>
      <c r="CU321" s="155"/>
      <c r="CV321" s="169"/>
      <c r="CW321" s="132"/>
      <c r="CX321" s="79"/>
      <c r="CY321" s="155"/>
      <c r="CZ321" s="169"/>
      <c r="DA321" s="132"/>
      <c r="DB321" s="79"/>
      <c r="DC321" s="155"/>
      <c r="DD321" s="78"/>
      <c r="DE321" s="132"/>
      <c r="DF321" s="79"/>
      <c r="DG321" s="155"/>
      <c r="DH321" s="78"/>
      <c r="DI321" s="132"/>
      <c r="DJ321" s="79"/>
      <c r="DK321" s="155"/>
      <c r="DL321" s="169"/>
      <c r="DM321" s="132"/>
      <c r="DN321" s="79"/>
      <c r="DO321" s="155"/>
      <c r="DP321" s="78"/>
      <c r="DQ321" s="132"/>
      <c r="DR321" s="79"/>
      <c r="DS321" s="155"/>
      <c r="DT321" s="78"/>
      <c r="DU321" s="132"/>
      <c r="DV321" s="79"/>
      <c r="DW321" s="155"/>
      <c r="DX321" s="78"/>
      <c r="DY321" s="132"/>
      <c r="DZ321" s="79"/>
      <c r="EA321" s="155"/>
      <c r="EB321" s="78"/>
      <c r="EC321" s="132"/>
      <c r="ED321" s="79"/>
      <c r="EE321" s="155"/>
      <c r="EF321" s="169"/>
      <c r="EG321" s="132"/>
      <c r="EH321" s="79"/>
      <c r="EI321" s="155"/>
      <c r="EJ321" s="78"/>
      <c r="EK321" s="132"/>
      <c r="EL321" s="79"/>
      <c r="EM321" s="155"/>
      <c r="EN321" s="78"/>
      <c r="EO321" s="132"/>
      <c r="EP321" s="79"/>
      <c r="EQ321" s="155"/>
      <c r="ER321" s="78"/>
      <c r="ES321" s="132"/>
      <c r="ET321" s="79"/>
      <c r="EU321" s="155"/>
      <c r="EV321" s="78"/>
      <c r="EW321" s="132"/>
      <c r="EX321" s="79"/>
      <c r="EY321" s="155"/>
      <c r="EZ321" s="78"/>
      <c r="FA321" s="132"/>
      <c r="FB321" s="79"/>
      <c r="FC321" s="155"/>
      <c r="FD321" s="78"/>
      <c r="FE321" s="132"/>
      <c r="FF321" s="79"/>
      <c r="FG321" s="155"/>
      <c r="FH321" s="78"/>
      <c r="FI321" s="132"/>
      <c r="FJ321" s="79"/>
      <c r="FK321" s="155"/>
      <c r="FL321" s="169"/>
      <c r="FM321" s="132"/>
      <c r="FN321" s="79"/>
      <c r="FO321" s="155"/>
      <c r="FP321" s="78"/>
      <c r="FQ321" s="132"/>
      <c r="FR321" s="79"/>
      <c r="FS321" s="155"/>
      <c r="FT321" s="78"/>
      <c r="FU321" s="132"/>
      <c r="FV321" s="4"/>
      <c r="FW321" s="155"/>
      <c r="FX321" s="78"/>
      <c r="FY321" s="132"/>
      <c r="FZ321" s="79"/>
      <c r="GA321" s="155"/>
      <c r="GB321" s="78"/>
      <c r="GC321" s="132"/>
      <c r="GD321" s="79"/>
      <c r="GE321" s="155"/>
      <c r="GF321" s="169"/>
      <c r="GG321" s="132"/>
      <c r="GH321" s="79"/>
      <c r="GI321" s="155"/>
      <c r="GJ321" s="78"/>
      <c r="GK321" s="132"/>
      <c r="GL321" s="79"/>
      <c r="GM321" s="155"/>
      <c r="GN321" s="78"/>
      <c r="GO321" s="132"/>
      <c r="GP321" s="79"/>
      <c r="GQ321" s="155"/>
    </row>
    <row r="322" spans="1:199" ht="15.75" x14ac:dyDescent="0.25">
      <c r="A322">
        <f t="shared" si="776"/>
        <v>1</v>
      </c>
      <c r="B322">
        <f t="shared" si="777"/>
        <v>1900</v>
      </c>
      <c r="C322" s="71"/>
      <c r="D322" s="78"/>
      <c r="E322" s="132"/>
      <c r="F322" s="79"/>
      <c r="G322" s="155"/>
      <c r="H322" s="169"/>
      <c r="I322" s="132"/>
      <c r="J322" s="79"/>
      <c r="K322" s="155"/>
      <c r="L322" s="169"/>
      <c r="M322" s="132"/>
      <c r="N322" s="79"/>
      <c r="O322" s="155"/>
      <c r="P322" s="169"/>
      <c r="Q322" s="132"/>
      <c r="R322" s="79"/>
      <c r="S322" s="155"/>
      <c r="T322" s="169"/>
      <c r="U322" s="132"/>
      <c r="V322" s="79"/>
      <c r="W322" s="155"/>
      <c r="X322" s="169"/>
      <c r="Y322" s="132"/>
      <c r="Z322" s="79"/>
      <c r="AA322" s="155"/>
      <c r="AB322" s="169"/>
      <c r="AC322" s="132"/>
      <c r="AD322" s="79"/>
      <c r="AE322" s="155"/>
      <c r="AF322" s="169"/>
      <c r="AG322" s="132"/>
      <c r="AH322" s="79"/>
      <c r="AI322" s="155"/>
      <c r="AJ322" s="169"/>
      <c r="AK322" s="132"/>
      <c r="AL322" s="79"/>
      <c r="AM322" s="155"/>
      <c r="AN322" s="169"/>
      <c r="AO322" s="132"/>
      <c r="AP322" s="79"/>
      <c r="AQ322" s="155"/>
      <c r="AR322" s="169"/>
      <c r="AS322" s="132"/>
      <c r="AT322" s="79"/>
      <c r="AU322" s="155"/>
      <c r="AV322" s="169"/>
      <c r="AW322" s="132"/>
      <c r="AX322" s="79"/>
      <c r="AY322" s="155"/>
      <c r="AZ322" s="169"/>
      <c r="BA322" s="132"/>
      <c r="BB322" s="79"/>
      <c r="BC322" s="155"/>
      <c r="BD322" s="169"/>
      <c r="BE322" s="132"/>
      <c r="BF322" s="79"/>
      <c r="BG322" s="155"/>
      <c r="BH322" s="169"/>
      <c r="BI322" s="132"/>
      <c r="BJ322" s="79"/>
      <c r="BK322" s="155"/>
      <c r="BL322" s="169"/>
      <c r="BM322" s="132"/>
      <c r="BN322" s="79"/>
      <c r="BO322" s="155"/>
      <c r="BP322" s="78"/>
      <c r="BQ322" s="132"/>
      <c r="BR322" s="79"/>
      <c r="BS322" s="155"/>
      <c r="BT322" s="78"/>
      <c r="BU322" s="132"/>
      <c r="BV322" s="79"/>
      <c r="BW322" s="155"/>
      <c r="BX322" s="78"/>
      <c r="BY322" s="132"/>
      <c r="BZ322" s="79"/>
      <c r="CA322" s="155"/>
      <c r="CB322" s="78"/>
      <c r="CC322" s="132"/>
      <c r="CD322" s="79"/>
      <c r="CE322" s="155"/>
      <c r="CF322" s="78"/>
      <c r="CG322" s="132"/>
      <c r="CH322" s="79"/>
      <c r="CI322" s="155"/>
      <c r="CJ322" s="78"/>
      <c r="CK322" s="132"/>
      <c r="CL322" s="79"/>
      <c r="CM322" s="155"/>
      <c r="CN322" s="78"/>
      <c r="CO322" s="132"/>
      <c r="CP322" s="79"/>
      <c r="CQ322" s="155"/>
      <c r="CR322" s="78"/>
      <c r="CS322" s="132"/>
      <c r="CT322" s="79"/>
      <c r="CU322" s="155"/>
      <c r="CV322" s="169"/>
      <c r="CW322" s="132"/>
      <c r="CX322" s="79"/>
      <c r="CY322" s="155"/>
      <c r="CZ322" s="169"/>
      <c r="DA322" s="132"/>
      <c r="DB322" s="79"/>
      <c r="DC322" s="155"/>
      <c r="DD322" s="78"/>
      <c r="DE322" s="132"/>
      <c r="DF322" s="79"/>
      <c r="DG322" s="155"/>
      <c r="DH322" s="78"/>
      <c r="DI322" s="132"/>
      <c r="DJ322" s="79"/>
      <c r="DK322" s="155"/>
      <c r="DL322" s="169"/>
      <c r="DM322" s="132"/>
      <c r="DN322" s="79"/>
      <c r="DO322" s="155"/>
      <c r="DP322" s="78"/>
      <c r="DQ322" s="132"/>
      <c r="DR322" s="79"/>
      <c r="DS322" s="155"/>
      <c r="DT322" s="78"/>
      <c r="DU322" s="132"/>
      <c r="DV322" s="79"/>
      <c r="DW322" s="155"/>
      <c r="DX322" s="78"/>
      <c r="DY322" s="132"/>
      <c r="DZ322" s="79"/>
      <c r="EA322" s="155"/>
      <c r="EB322" s="78"/>
      <c r="EC322" s="132"/>
      <c r="ED322" s="79"/>
      <c r="EE322" s="155"/>
      <c r="EF322" s="169"/>
      <c r="EG322" s="132"/>
      <c r="EH322" s="79"/>
      <c r="EI322" s="155"/>
      <c r="EJ322" s="78"/>
      <c r="EK322" s="132"/>
      <c r="EL322" s="79"/>
      <c r="EM322" s="155"/>
      <c r="EN322" s="78"/>
      <c r="EO322" s="132"/>
      <c r="EP322" s="79"/>
      <c r="EQ322" s="155"/>
      <c r="ER322" s="78"/>
      <c r="ES322" s="132"/>
      <c r="ET322" s="79"/>
      <c r="EU322" s="155"/>
      <c r="EV322" s="78"/>
      <c r="EW322" s="132"/>
      <c r="EX322" s="79"/>
      <c r="EY322" s="155"/>
      <c r="EZ322" s="78"/>
      <c r="FA322" s="132"/>
      <c r="FB322" s="79"/>
      <c r="FC322" s="155"/>
      <c r="FD322" s="78"/>
      <c r="FE322" s="132"/>
      <c r="FF322" s="79"/>
      <c r="FG322" s="155"/>
      <c r="FH322" s="78"/>
      <c r="FI322" s="132"/>
      <c r="FJ322" s="79"/>
      <c r="FK322" s="155"/>
      <c r="FL322" s="169"/>
      <c r="FM322" s="132"/>
      <c r="FN322" s="79"/>
      <c r="FO322" s="155"/>
      <c r="FP322" s="78"/>
      <c r="FQ322" s="132"/>
      <c r="FR322" s="79"/>
      <c r="FS322" s="155"/>
      <c r="FT322" s="78"/>
      <c r="FU322" s="132"/>
      <c r="FV322" s="4"/>
      <c r="FW322" s="155"/>
      <c r="FX322" s="78"/>
      <c r="FY322" s="132"/>
      <c r="FZ322" s="79"/>
      <c r="GA322" s="155"/>
      <c r="GB322" s="78"/>
      <c r="GC322" s="132"/>
      <c r="GD322" s="79"/>
      <c r="GE322" s="155"/>
      <c r="GF322" s="169"/>
      <c r="GG322" s="132"/>
      <c r="GH322" s="79"/>
      <c r="GI322" s="155"/>
      <c r="GJ322" s="78"/>
      <c r="GK322" s="132"/>
      <c r="GL322" s="79"/>
      <c r="GM322" s="155"/>
      <c r="GN322" s="78"/>
      <c r="GO322" s="132"/>
      <c r="GP322" s="79"/>
      <c r="GQ322" s="155"/>
    </row>
    <row r="323" spans="1:199" ht="15.75" x14ac:dyDescent="0.25">
      <c r="A323">
        <f t="shared" si="776"/>
        <v>1</v>
      </c>
      <c r="B323">
        <f t="shared" si="777"/>
        <v>1900</v>
      </c>
      <c r="C323" s="71"/>
      <c r="D323" s="78"/>
      <c r="E323" s="132"/>
      <c r="F323" s="79"/>
      <c r="G323" s="155"/>
      <c r="H323" s="169"/>
      <c r="I323" s="132"/>
      <c r="J323" s="79"/>
      <c r="K323" s="155"/>
      <c r="L323" s="169"/>
      <c r="M323" s="132"/>
      <c r="N323" s="79"/>
      <c r="O323" s="155"/>
      <c r="P323" s="169"/>
      <c r="Q323" s="132"/>
      <c r="R323" s="79"/>
      <c r="S323" s="155"/>
      <c r="T323" s="169"/>
      <c r="U323" s="132"/>
      <c r="V323" s="79"/>
      <c r="W323" s="155"/>
      <c r="X323" s="169"/>
      <c r="Y323" s="132"/>
      <c r="Z323" s="79"/>
      <c r="AA323" s="155"/>
      <c r="AB323" s="169"/>
      <c r="AC323" s="132"/>
      <c r="AD323" s="79"/>
      <c r="AE323" s="155"/>
      <c r="AF323" s="169"/>
      <c r="AG323" s="132"/>
      <c r="AH323" s="79"/>
      <c r="AI323" s="155"/>
      <c r="AJ323" s="169"/>
      <c r="AK323" s="132"/>
      <c r="AL323" s="79"/>
      <c r="AM323" s="155"/>
      <c r="AN323" s="169"/>
      <c r="AO323" s="132"/>
      <c r="AP323" s="79"/>
      <c r="AQ323" s="155"/>
      <c r="AR323" s="169"/>
      <c r="AS323" s="132"/>
      <c r="AT323" s="79"/>
      <c r="AU323" s="155"/>
      <c r="AV323" s="169"/>
      <c r="AW323" s="132"/>
      <c r="AX323" s="79"/>
      <c r="AY323" s="155"/>
      <c r="AZ323" s="169"/>
      <c r="BA323" s="132"/>
      <c r="BB323" s="79"/>
      <c r="BC323" s="155"/>
      <c r="BD323" s="169"/>
      <c r="BE323" s="132"/>
      <c r="BF323" s="79"/>
      <c r="BG323" s="155"/>
      <c r="BH323" s="169"/>
      <c r="BI323" s="132"/>
      <c r="BJ323" s="79"/>
      <c r="BK323" s="155"/>
      <c r="BL323" s="169"/>
      <c r="BM323" s="132"/>
      <c r="BN323" s="79"/>
      <c r="BO323" s="155"/>
      <c r="BP323" s="78"/>
      <c r="BQ323" s="132"/>
      <c r="BR323" s="79"/>
      <c r="BS323" s="155"/>
      <c r="BT323" s="78"/>
      <c r="BU323" s="132"/>
      <c r="BV323" s="79"/>
      <c r="BW323" s="155"/>
      <c r="BX323" s="78"/>
      <c r="BY323" s="132"/>
      <c r="BZ323" s="79"/>
      <c r="CA323" s="155"/>
      <c r="CB323" s="78"/>
      <c r="CC323" s="132"/>
      <c r="CD323" s="79"/>
      <c r="CE323" s="155"/>
      <c r="CF323" s="78"/>
      <c r="CG323" s="132"/>
      <c r="CH323" s="79"/>
      <c r="CI323" s="155"/>
      <c r="CJ323" s="78"/>
      <c r="CK323" s="132"/>
      <c r="CL323" s="79"/>
      <c r="CM323" s="155"/>
      <c r="CN323" s="78"/>
      <c r="CO323" s="132"/>
      <c r="CP323" s="79"/>
      <c r="CQ323" s="155"/>
      <c r="CR323" s="78"/>
      <c r="CS323" s="132"/>
      <c r="CT323" s="79"/>
      <c r="CU323" s="155"/>
      <c r="CV323" s="169"/>
      <c r="CW323" s="132"/>
      <c r="CX323" s="79"/>
      <c r="CY323" s="155"/>
      <c r="CZ323" s="169"/>
      <c r="DA323" s="132"/>
      <c r="DB323" s="79"/>
      <c r="DC323" s="155"/>
      <c r="DD323" s="78"/>
      <c r="DE323" s="132"/>
      <c r="DF323" s="79"/>
      <c r="DG323" s="155"/>
      <c r="DH323" s="78"/>
      <c r="DI323" s="132"/>
      <c r="DJ323" s="79"/>
      <c r="DK323" s="155"/>
      <c r="DL323" s="169"/>
      <c r="DM323" s="132"/>
      <c r="DN323" s="79"/>
      <c r="DO323" s="155"/>
      <c r="DP323" s="78"/>
      <c r="DQ323" s="132"/>
      <c r="DR323" s="79"/>
      <c r="DS323" s="155"/>
      <c r="DT323" s="78"/>
      <c r="DU323" s="132"/>
      <c r="DV323" s="79"/>
      <c r="DW323" s="155"/>
      <c r="DX323" s="78"/>
      <c r="DY323" s="132"/>
      <c r="DZ323" s="79"/>
      <c r="EA323" s="155"/>
      <c r="EB323" s="78"/>
      <c r="EC323" s="132"/>
      <c r="ED323" s="79"/>
      <c r="EE323" s="155"/>
      <c r="EF323" s="169"/>
      <c r="EG323" s="132"/>
      <c r="EH323" s="79"/>
      <c r="EI323" s="155"/>
      <c r="EJ323" s="78"/>
      <c r="EK323" s="132"/>
      <c r="EL323" s="79"/>
      <c r="EM323" s="155"/>
      <c r="EN323" s="78"/>
      <c r="EO323" s="132"/>
      <c r="EP323" s="79"/>
      <c r="EQ323" s="155"/>
      <c r="ER323" s="78"/>
      <c r="ES323" s="132"/>
      <c r="ET323" s="79"/>
      <c r="EU323" s="155"/>
      <c r="EV323" s="78"/>
      <c r="EW323" s="132"/>
      <c r="EX323" s="79"/>
      <c r="EY323" s="155"/>
      <c r="EZ323" s="78"/>
      <c r="FA323" s="132"/>
      <c r="FB323" s="79"/>
      <c r="FC323" s="155"/>
      <c r="FD323" s="78"/>
      <c r="FE323" s="132"/>
      <c r="FF323" s="79"/>
      <c r="FG323" s="155"/>
      <c r="FH323" s="78"/>
      <c r="FI323" s="132"/>
      <c r="FJ323" s="79"/>
      <c r="FK323" s="155"/>
      <c r="FL323" s="169"/>
      <c r="FM323" s="132"/>
      <c r="FN323" s="79"/>
      <c r="FO323" s="155"/>
      <c r="FP323" s="78"/>
      <c r="FQ323" s="132"/>
      <c r="FR323" s="79"/>
      <c r="FS323" s="155"/>
      <c r="FT323" s="78"/>
      <c r="FU323" s="132"/>
      <c r="FV323" s="4"/>
      <c r="FW323" s="155"/>
      <c r="FX323" s="78"/>
      <c r="FY323" s="132"/>
      <c r="FZ323" s="79"/>
      <c r="GA323" s="155"/>
      <c r="GB323" s="78"/>
      <c r="GC323" s="132"/>
      <c r="GD323" s="79"/>
      <c r="GE323" s="155"/>
      <c r="GF323" s="169"/>
      <c r="GG323" s="132"/>
      <c r="GH323" s="79"/>
      <c r="GI323" s="155"/>
      <c r="GJ323" s="78"/>
      <c r="GK323" s="132"/>
      <c r="GL323" s="79"/>
      <c r="GM323" s="155"/>
      <c r="GN323" s="78"/>
      <c r="GO323" s="132"/>
      <c r="GP323" s="79"/>
      <c r="GQ323" s="155"/>
    </row>
    <row r="324" spans="1:199" ht="15.75" x14ac:dyDescent="0.25">
      <c r="A324">
        <f t="shared" si="776"/>
        <v>1</v>
      </c>
      <c r="B324">
        <f t="shared" si="777"/>
        <v>1900</v>
      </c>
      <c r="C324" s="71"/>
      <c r="D324" s="78"/>
      <c r="E324" s="132"/>
      <c r="F324" s="79"/>
      <c r="G324" s="155"/>
      <c r="H324" s="169"/>
      <c r="I324" s="132"/>
      <c r="J324" s="79"/>
      <c r="K324" s="155"/>
      <c r="L324" s="169"/>
      <c r="M324" s="132"/>
      <c r="N324" s="79"/>
      <c r="O324" s="155"/>
      <c r="P324" s="169"/>
      <c r="Q324" s="132"/>
      <c r="R324" s="79"/>
      <c r="S324" s="155"/>
      <c r="T324" s="169"/>
      <c r="U324" s="132"/>
      <c r="V324" s="79"/>
      <c r="W324" s="155"/>
      <c r="X324" s="169"/>
      <c r="Y324" s="132"/>
      <c r="Z324" s="79"/>
      <c r="AA324" s="155"/>
      <c r="AB324" s="169"/>
      <c r="AC324" s="132"/>
      <c r="AD324" s="79"/>
      <c r="AE324" s="155"/>
      <c r="AF324" s="169"/>
      <c r="AG324" s="132"/>
      <c r="AH324" s="79"/>
      <c r="AI324" s="155"/>
      <c r="AJ324" s="169"/>
      <c r="AK324" s="132"/>
      <c r="AL324" s="79"/>
      <c r="AM324" s="155"/>
      <c r="AN324" s="169"/>
      <c r="AO324" s="132"/>
      <c r="AP324" s="79"/>
      <c r="AQ324" s="155"/>
      <c r="AR324" s="169"/>
      <c r="AS324" s="132"/>
      <c r="AT324" s="79"/>
      <c r="AU324" s="155"/>
      <c r="AV324" s="169"/>
      <c r="AW324" s="132"/>
      <c r="AX324" s="79"/>
      <c r="AY324" s="155"/>
      <c r="AZ324" s="169"/>
      <c r="BA324" s="132"/>
      <c r="BB324" s="79"/>
      <c r="BC324" s="155"/>
      <c r="BD324" s="169"/>
      <c r="BE324" s="132"/>
      <c r="BF324" s="79"/>
      <c r="BG324" s="155"/>
      <c r="BH324" s="169"/>
      <c r="BI324" s="132"/>
      <c r="BJ324" s="79"/>
      <c r="BK324" s="155"/>
      <c r="BL324" s="169"/>
      <c r="BM324" s="132"/>
      <c r="BN324" s="79"/>
      <c r="BO324" s="155"/>
      <c r="BP324" s="78"/>
      <c r="BQ324" s="132"/>
      <c r="BR324" s="79"/>
      <c r="BS324" s="155"/>
      <c r="BT324" s="78"/>
      <c r="BU324" s="132"/>
      <c r="BV324" s="79"/>
      <c r="BW324" s="155"/>
      <c r="BX324" s="78"/>
      <c r="BY324" s="132"/>
      <c r="BZ324" s="79"/>
      <c r="CA324" s="155"/>
      <c r="CB324" s="78"/>
      <c r="CC324" s="132"/>
      <c r="CD324" s="79"/>
      <c r="CE324" s="155"/>
      <c r="CF324" s="78"/>
      <c r="CG324" s="132"/>
      <c r="CH324" s="79"/>
      <c r="CI324" s="155"/>
      <c r="CJ324" s="78"/>
      <c r="CK324" s="132"/>
      <c r="CL324" s="79"/>
      <c r="CM324" s="155"/>
      <c r="CN324" s="78"/>
      <c r="CO324" s="132"/>
      <c r="CP324" s="79"/>
      <c r="CQ324" s="155"/>
      <c r="CR324" s="78"/>
      <c r="CS324" s="132"/>
      <c r="CT324" s="79"/>
      <c r="CU324" s="155"/>
      <c r="CV324" s="169"/>
      <c r="CW324" s="132"/>
      <c r="CX324" s="79"/>
      <c r="CY324" s="155"/>
      <c r="CZ324" s="169"/>
      <c r="DA324" s="132"/>
      <c r="DB324" s="79"/>
      <c r="DC324" s="155"/>
      <c r="DD324" s="78"/>
      <c r="DE324" s="132"/>
      <c r="DF324" s="79"/>
      <c r="DG324" s="155"/>
      <c r="DH324" s="78"/>
      <c r="DI324" s="132"/>
      <c r="DJ324" s="79"/>
      <c r="DK324" s="155"/>
      <c r="DL324" s="169"/>
      <c r="DM324" s="132"/>
      <c r="DN324" s="79"/>
      <c r="DO324" s="155"/>
      <c r="DP324" s="78"/>
      <c r="DQ324" s="132"/>
      <c r="DR324" s="79"/>
      <c r="DS324" s="155"/>
      <c r="DT324" s="78"/>
      <c r="DU324" s="132"/>
      <c r="DV324" s="79"/>
      <c r="DW324" s="155"/>
      <c r="DX324" s="78"/>
      <c r="DY324" s="132"/>
      <c r="DZ324" s="79"/>
      <c r="EA324" s="155"/>
      <c r="EB324" s="78"/>
      <c r="EC324" s="132"/>
      <c r="ED324" s="79"/>
      <c r="EE324" s="155"/>
      <c r="EF324" s="169"/>
      <c r="EG324" s="132"/>
      <c r="EH324" s="79"/>
      <c r="EI324" s="155"/>
      <c r="EJ324" s="78"/>
      <c r="EK324" s="132"/>
      <c r="EL324" s="79"/>
      <c r="EM324" s="155"/>
      <c r="EN324" s="78"/>
      <c r="EO324" s="132"/>
      <c r="EP324" s="79"/>
      <c r="EQ324" s="155"/>
      <c r="ER324" s="78"/>
      <c r="ES324" s="132"/>
      <c r="ET324" s="79"/>
      <c r="EU324" s="155"/>
      <c r="EV324" s="78"/>
      <c r="EW324" s="132"/>
      <c r="EX324" s="79"/>
      <c r="EY324" s="155"/>
      <c r="EZ324" s="78"/>
      <c r="FA324" s="132"/>
      <c r="FB324" s="79"/>
      <c r="FC324" s="155"/>
      <c r="FD324" s="78"/>
      <c r="FE324" s="132"/>
      <c r="FF324" s="79"/>
      <c r="FG324" s="155"/>
      <c r="FH324" s="78"/>
      <c r="FI324" s="132"/>
      <c r="FJ324" s="79"/>
      <c r="FK324" s="155"/>
      <c r="FL324" s="169"/>
      <c r="FM324" s="132"/>
      <c r="FN324" s="79"/>
      <c r="FO324" s="155"/>
      <c r="FP324" s="78"/>
      <c r="FQ324" s="132"/>
      <c r="FR324" s="79"/>
      <c r="FS324" s="155"/>
      <c r="FT324" s="78"/>
      <c r="FU324" s="132"/>
      <c r="FV324" s="4"/>
      <c r="FW324" s="155"/>
      <c r="FX324" s="78"/>
      <c r="FY324" s="132"/>
      <c r="FZ324" s="79"/>
      <c r="GA324" s="155"/>
      <c r="GB324" s="78"/>
      <c r="GC324" s="132"/>
      <c r="GD324" s="79"/>
      <c r="GE324" s="155"/>
      <c r="GF324" s="169"/>
      <c r="GG324" s="132"/>
      <c r="GH324" s="79"/>
      <c r="GI324" s="155"/>
      <c r="GJ324" s="78"/>
      <c r="GK324" s="132"/>
      <c r="GL324" s="79"/>
      <c r="GM324" s="155"/>
      <c r="GN324" s="78"/>
      <c r="GO324" s="132"/>
      <c r="GP324" s="79"/>
      <c r="GQ324" s="155"/>
    </row>
    <row r="325" spans="1:199" ht="15.75" x14ac:dyDescent="0.25">
      <c r="A325">
        <f t="shared" si="776"/>
        <v>1</v>
      </c>
      <c r="B325">
        <f t="shared" si="777"/>
        <v>1900</v>
      </c>
      <c r="C325" s="71"/>
      <c r="D325" s="78"/>
      <c r="E325" s="132"/>
      <c r="F325" s="79"/>
      <c r="G325" s="155"/>
      <c r="H325" s="169"/>
      <c r="I325" s="132"/>
      <c r="J325" s="79"/>
      <c r="K325" s="155"/>
      <c r="L325" s="169"/>
      <c r="M325" s="132"/>
      <c r="N325" s="79"/>
      <c r="O325" s="155"/>
      <c r="P325" s="169"/>
      <c r="Q325" s="132"/>
      <c r="R325" s="79"/>
      <c r="S325" s="155"/>
      <c r="T325" s="169"/>
      <c r="U325" s="132"/>
      <c r="V325" s="79"/>
      <c r="W325" s="155"/>
      <c r="X325" s="169"/>
      <c r="Y325" s="132"/>
      <c r="Z325" s="79"/>
      <c r="AA325" s="155"/>
      <c r="AB325" s="169"/>
      <c r="AC325" s="132"/>
      <c r="AD325" s="79"/>
      <c r="AE325" s="155"/>
      <c r="AF325" s="169"/>
      <c r="AG325" s="132"/>
      <c r="AH325" s="79"/>
      <c r="AI325" s="155"/>
      <c r="AJ325" s="169"/>
      <c r="AK325" s="132"/>
      <c r="AL325" s="79"/>
      <c r="AM325" s="155"/>
      <c r="AN325" s="169"/>
      <c r="AO325" s="132"/>
      <c r="AP325" s="79"/>
      <c r="AQ325" s="155"/>
      <c r="AR325" s="169"/>
      <c r="AS325" s="132"/>
      <c r="AT325" s="79"/>
      <c r="AU325" s="155"/>
      <c r="AV325" s="169"/>
      <c r="AW325" s="132"/>
      <c r="AX325" s="79"/>
      <c r="AY325" s="155"/>
      <c r="AZ325" s="169"/>
      <c r="BA325" s="132"/>
      <c r="BB325" s="79"/>
      <c r="BC325" s="155"/>
      <c r="BD325" s="169"/>
      <c r="BE325" s="132"/>
      <c r="BF325" s="79"/>
      <c r="BG325" s="155"/>
      <c r="BH325" s="169"/>
      <c r="BI325" s="132"/>
      <c r="BJ325" s="79"/>
      <c r="BK325" s="155"/>
      <c r="BL325" s="169"/>
      <c r="BM325" s="132"/>
      <c r="BN325" s="79"/>
      <c r="BO325" s="155"/>
      <c r="BP325" s="78"/>
      <c r="BQ325" s="132"/>
      <c r="BR325" s="79"/>
      <c r="BS325" s="155"/>
      <c r="BT325" s="78"/>
      <c r="BU325" s="132"/>
      <c r="BV325" s="79"/>
      <c r="BW325" s="155"/>
      <c r="BX325" s="78"/>
      <c r="BY325" s="132"/>
      <c r="BZ325" s="79"/>
      <c r="CA325" s="155"/>
      <c r="CB325" s="78"/>
      <c r="CC325" s="132"/>
      <c r="CD325" s="79"/>
      <c r="CE325" s="155"/>
      <c r="CF325" s="78"/>
      <c r="CG325" s="132"/>
      <c r="CH325" s="79"/>
      <c r="CI325" s="155"/>
      <c r="CJ325" s="78"/>
      <c r="CK325" s="132"/>
      <c r="CL325" s="79"/>
      <c r="CM325" s="155"/>
      <c r="CN325" s="78"/>
      <c r="CO325" s="132"/>
      <c r="CP325" s="79"/>
      <c r="CQ325" s="155"/>
      <c r="CR325" s="78"/>
      <c r="CS325" s="132"/>
      <c r="CT325" s="79"/>
      <c r="CU325" s="155"/>
      <c r="CV325" s="169"/>
      <c r="CW325" s="132"/>
      <c r="CX325" s="79"/>
      <c r="CY325" s="155"/>
      <c r="CZ325" s="169"/>
      <c r="DA325" s="132"/>
      <c r="DB325" s="79"/>
      <c r="DC325" s="155"/>
      <c r="DD325" s="78"/>
      <c r="DE325" s="132"/>
      <c r="DF325" s="79"/>
      <c r="DG325" s="155"/>
      <c r="DH325" s="78"/>
      <c r="DI325" s="132"/>
      <c r="DJ325" s="79"/>
      <c r="DK325" s="155"/>
      <c r="DL325" s="169"/>
      <c r="DM325" s="132"/>
      <c r="DN325" s="79"/>
      <c r="DO325" s="155"/>
      <c r="DP325" s="78"/>
      <c r="DQ325" s="132"/>
      <c r="DR325" s="79"/>
      <c r="DS325" s="155"/>
      <c r="DT325" s="78"/>
      <c r="DU325" s="132"/>
      <c r="DV325" s="79"/>
      <c r="DW325" s="155"/>
      <c r="DX325" s="78"/>
      <c r="DY325" s="132"/>
      <c r="DZ325" s="79"/>
      <c r="EA325" s="155"/>
      <c r="EB325" s="78"/>
      <c r="EC325" s="132"/>
      <c r="ED325" s="79"/>
      <c r="EE325" s="155"/>
      <c r="EF325" s="169"/>
      <c r="EG325" s="132"/>
      <c r="EH325" s="79"/>
      <c r="EI325" s="155"/>
      <c r="EJ325" s="78"/>
      <c r="EK325" s="132"/>
      <c r="EL325" s="79"/>
      <c r="EM325" s="155"/>
      <c r="EN325" s="78"/>
      <c r="EO325" s="132"/>
      <c r="EP325" s="79"/>
      <c r="EQ325" s="155"/>
      <c r="ER325" s="78"/>
      <c r="ES325" s="132"/>
      <c r="ET325" s="79"/>
      <c r="EU325" s="155"/>
      <c r="EV325" s="78"/>
      <c r="EW325" s="132"/>
      <c r="EX325" s="79"/>
      <c r="EY325" s="155"/>
      <c r="EZ325" s="78"/>
      <c r="FA325" s="132"/>
      <c r="FB325" s="79"/>
      <c r="FC325" s="155"/>
      <c r="FD325" s="78"/>
      <c r="FE325" s="132"/>
      <c r="FF325" s="79"/>
      <c r="FG325" s="155"/>
      <c r="FH325" s="78"/>
      <c r="FI325" s="132"/>
      <c r="FJ325" s="79"/>
      <c r="FK325" s="155"/>
      <c r="FL325" s="169"/>
      <c r="FM325" s="132"/>
      <c r="FN325" s="79"/>
      <c r="FO325" s="155"/>
      <c r="FP325" s="78"/>
      <c r="FQ325" s="132"/>
      <c r="FR325" s="79"/>
      <c r="FS325" s="155"/>
      <c r="FT325" s="78"/>
      <c r="FU325" s="132"/>
      <c r="FV325" s="4"/>
      <c r="FW325" s="155"/>
      <c r="FX325" s="78"/>
      <c r="FY325" s="132"/>
      <c r="FZ325" s="79"/>
      <c r="GA325" s="155"/>
      <c r="GB325" s="78"/>
      <c r="GC325" s="132"/>
      <c r="GD325" s="79"/>
      <c r="GE325" s="155"/>
      <c r="GF325" s="169"/>
      <c r="GG325" s="132"/>
      <c r="GH325" s="79"/>
      <c r="GI325" s="155"/>
      <c r="GJ325" s="78"/>
      <c r="GK325" s="132"/>
      <c r="GL325" s="79"/>
      <c r="GM325" s="155"/>
      <c r="GN325" s="78"/>
      <c r="GO325" s="132"/>
      <c r="GP325" s="79"/>
      <c r="GQ325" s="155"/>
    </row>
    <row r="326" spans="1:199" ht="15.75" x14ac:dyDescent="0.25">
      <c r="A326">
        <f t="shared" si="776"/>
        <v>1</v>
      </c>
      <c r="B326">
        <f t="shared" si="777"/>
        <v>1900</v>
      </c>
      <c r="C326" s="71"/>
      <c r="D326" s="78"/>
      <c r="E326" s="132"/>
      <c r="F326" s="128"/>
      <c r="G326" s="105"/>
      <c r="H326" s="169"/>
      <c r="I326" s="132"/>
      <c r="J326" s="128"/>
      <c r="K326" s="105"/>
      <c r="L326" s="169"/>
      <c r="M326" s="132"/>
      <c r="N326" s="128"/>
      <c r="O326" s="105"/>
      <c r="P326" s="169"/>
      <c r="Q326" s="132"/>
      <c r="R326" s="128"/>
      <c r="S326" s="105"/>
      <c r="T326" s="169"/>
      <c r="U326" s="132"/>
      <c r="V326" s="128"/>
      <c r="W326" s="105"/>
      <c r="X326" s="169"/>
      <c r="Y326" s="132"/>
      <c r="Z326" s="128"/>
      <c r="AA326" s="105"/>
      <c r="AB326" s="169"/>
      <c r="AC326" s="132"/>
      <c r="AD326" s="128"/>
      <c r="AE326" s="105"/>
      <c r="AF326" s="169"/>
      <c r="AG326" s="132"/>
      <c r="AH326" s="128"/>
      <c r="AI326" s="105"/>
      <c r="AJ326" s="169"/>
      <c r="AK326" s="132"/>
      <c r="AL326" s="128"/>
      <c r="AM326" s="105"/>
      <c r="AN326" s="169"/>
      <c r="AO326" s="132"/>
      <c r="AP326" s="128"/>
      <c r="AQ326" s="105"/>
      <c r="AR326" s="169"/>
      <c r="AS326" s="132"/>
      <c r="AT326" s="128"/>
      <c r="AU326" s="105"/>
      <c r="AV326" s="169"/>
      <c r="AW326" s="132"/>
      <c r="AX326" s="128"/>
      <c r="AY326" s="105"/>
      <c r="AZ326" s="169"/>
      <c r="BA326" s="132"/>
      <c r="BB326" s="128"/>
      <c r="BC326" s="105"/>
      <c r="BD326" s="169"/>
      <c r="BE326" s="132"/>
      <c r="BF326" s="128"/>
      <c r="BG326" s="105"/>
      <c r="BH326" s="169"/>
      <c r="BI326" s="132"/>
      <c r="BJ326" s="128"/>
      <c r="BK326" s="105"/>
      <c r="BL326" s="169"/>
      <c r="BM326" s="132"/>
      <c r="BN326" s="128"/>
      <c r="BO326" s="105"/>
      <c r="BP326" s="78"/>
      <c r="BQ326" s="132"/>
      <c r="BR326" s="128"/>
      <c r="BS326" s="105"/>
      <c r="BT326" s="78"/>
      <c r="BU326" s="132"/>
      <c r="BV326" s="128"/>
      <c r="BW326" s="105"/>
      <c r="BX326" s="78"/>
      <c r="BY326" s="132"/>
      <c r="BZ326" s="128"/>
      <c r="CA326" s="105"/>
      <c r="CB326" s="78"/>
      <c r="CC326" s="132"/>
      <c r="CD326" s="128"/>
      <c r="CE326" s="105"/>
      <c r="CF326" s="78"/>
      <c r="CG326" s="132"/>
      <c r="CH326" s="128"/>
      <c r="CI326" s="105"/>
      <c r="CJ326" s="78"/>
      <c r="CK326" s="132"/>
      <c r="CL326" s="128"/>
      <c r="CM326" s="105"/>
      <c r="CN326" s="78"/>
      <c r="CO326" s="132"/>
      <c r="CP326" s="128"/>
      <c r="CQ326" s="105"/>
      <c r="CR326" s="78"/>
      <c r="CS326" s="132"/>
      <c r="CT326" s="128"/>
      <c r="CU326" s="105"/>
      <c r="CV326" s="169"/>
      <c r="CW326" s="132"/>
      <c r="CX326" s="128"/>
      <c r="CY326" s="105"/>
      <c r="CZ326" s="169"/>
      <c r="DA326" s="132"/>
      <c r="DB326" s="128"/>
      <c r="DC326" s="105"/>
      <c r="DD326" s="78"/>
      <c r="DE326" s="132"/>
      <c r="DF326" s="128"/>
      <c r="DG326" s="105"/>
      <c r="DH326" s="78"/>
      <c r="DI326" s="132"/>
      <c r="DJ326" s="128"/>
      <c r="DK326" s="105"/>
      <c r="DL326" s="169"/>
      <c r="DM326" s="132"/>
      <c r="DN326" s="128"/>
      <c r="DO326" s="105"/>
      <c r="DP326" s="78"/>
      <c r="DQ326" s="132"/>
      <c r="DR326" s="128"/>
      <c r="DS326" s="105"/>
      <c r="DT326" s="78"/>
      <c r="DU326" s="132"/>
      <c r="DV326" s="128"/>
      <c r="DW326" s="105"/>
      <c r="DX326" s="78"/>
      <c r="DY326" s="132"/>
      <c r="DZ326" s="128"/>
      <c r="EA326" s="105"/>
      <c r="EB326" s="78"/>
      <c r="EC326" s="132"/>
      <c r="ED326" s="128"/>
      <c r="EE326" s="105"/>
      <c r="EF326" s="169"/>
      <c r="EG326" s="132"/>
      <c r="EH326" s="128"/>
      <c r="EI326" s="105"/>
      <c r="EJ326" s="78"/>
      <c r="EK326" s="132"/>
      <c r="EL326" s="128"/>
      <c r="EM326" s="105"/>
      <c r="EN326" s="78"/>
      <c r="EO326" s="132"/>
      <c r="EP326" s="128"/>
      <c r="EQ326" s="105"/>
      <c r="ER326" s="78"/>
      <c r="ES326" s="132"/>
      <c r="ET326" s="128"/>
      <c r="EU326" s="105"/>
      <c r="EV326" s="78"/>
      <c r="EW326" s="132"/>
      <c r="EX326" s="128"/>
      <c r="EY326" s="105"/>
      <c r="EZ326" s="78"/>
      <c r="FA326" s="132"/>
      <c r="FB326" s="128"/>
      <c r="FC326" s="105"/>
      <c r="FD326" s="78"/>
      <c r="FE326" s="132"/>
      <c r="FF326" s="128"/>
      <c r="FG326" s="105"/>
      <c r="FH326" s="78"/>
      <c r="FI326" s="132"/>
      <c r="FJ326" s="128"/>
      <c r="FK326" s="105"/>
      <c r="FL326" s="169"/>
      <c r="FM326" s="132"/>
      <c r="FN326" s="128"/>
      <c r="FO326" s="105"/>
      <c r="FP326" s="78"/>
      <c r="FQ326" s="132"/>
      <c r="FR326" s="128"/>
      <c r="FS326" s="105"/>
      <c r="FT326" s="78"/>
      <c r="FU326" s="132"/>
      <c r="FV326" s="4"/>
      <c r="FW326" s="155"/>
      <c r="FX326" s="78"/>
      <c r="FY326" s="132"/>
      <c r="FZ326" s="128"/>
      <c r="GA326" s="105"/>
      <c r="GB326" s="78"/>
      <c r="GC326" s="132"/>
      <c r="GD326" s="128"/>
      <c r="GE326" s="105"/>
      <c r="GF326" s="169"/>
      <c r="GG326" s="132"/>
      <c r="GH326" s="79"/>
      <c r="GI326" s="155"/>
      <c r="GJ326" s="78"/>
      <c r="GK326" s="132"/>
      <c r="GL326" s="79"/>
      <c r="GM326" s="155"/>
      <c r="GN326" s="78"/>
      <c r="GO326" s="132"/>
      <c r="GP326" s="79"/>
      <c r="GQ326" s="155"/>
    </row>
    <row r="327" spans="1:199" ht="15.75" x14ac:dyDescent="0.25">
      <c r="A327">
        <f t="shared" si="776"/>
        <v>1</v>
      </c>
      <c r="B327">
        <f t="shared" si="777"/>
        <v>1900</v>
      </c>
      <c r="C327" s="71"/>
      <c r="D327" s="78"/>
      <c r="E327" s="132"/>
      <c r="F327" s="79"/>
      <c r="G327" s="155"/>
      <c r="H327" s="169"/>
      <c r="I327" s="132"/>
      <c r="J327" s="79"/>
      <c r="K327" s="155"/>
      <c r="L327" s="169"/>
      <c r="M327" s="132"/>
      <c r="N327" s="79"/>
      <c r="O327" s="155"/>
      <c r="P327" s="169"/>
      <c r="Q327" s="132"/>
      <c r="R327" s="79"/>
      <c r="S327" s="155"/>
      <c r="T327" s="169"/>
      <c r="U327" s="132"/>
      <c r="V327" s="79"/>
      <c r="W327" s="155"/>
      <c r="X327" s="169"/>
      <c r="Y327" s="132"/>
      <c r="Z327" s="79"/>
      <c r="AA327" s="155"/>
      <c r="AB327" s="169"/>
      <c r="AC327" s="132"/>
      <c r="AD327" s="79"/>
      <c r="AE327" s="155"/>
      <c r="AF327" s="169"/>
      <c r="AG327" s="132"/>
      <c r="AH327" s="79"/>
      <c r="AI327" s="155"/>
      <c r="AJ327" s="169"/>
      <c r="AK327" s="132"/>
      <c r="AL327" s="79"/>
      <c r="AM327" s="155"/>
      <c r="AN327" s="169"/>
      <c r="AO327" s="132"/>
      <c r="AP327" s="79"/>
      <c r="AQ327" s="155"/>
      <c r="AR327" s="169"/>
      <c r="AS327" s="132"/>
      <c r="AT327" s="79"/>
      <c r="AU327" s="155"/>
      <c r="AV327" s="169"/>
      <c r="AW327" s="132"/>
      <c r="AX327" s="79"/>
      <c r="AY327" s="155"/>
      <c r="AZ327" s="169"/>
      <c r="BA327" s="132"/>
      <c r="BB327" s="79"/>
      <c r="BC327" s="155"/>
      <c r="BD327" s="169"/>
      <c r="BE327" s="132"/>
      <c r="BF327" s="79"/>
      <c r="BG327" s="155"/>
      <c r="BH327" s="169"/>
      <c r="BI327" s="132"/>
      <c r="BJ327" s="79"/>
      <c r="BK327" s="155"/>
      <c r="BL327" s="169"/>
      <c r="BM327" s="132"/>
      <c r="BN327" s="79"/>
      <c r="BO327" s="155"/>
      <c r="BP327" s="78"/>
      <c r="BQ327" s="132"/>
      <c r="BR327" s="79"/>
      <c r="BS327" s="155"/>
      <c r="BT327" s="78"/>
      <c r="BU327" s="132"/>
      <c r="BV327" s="79"/>
      <c r="BW327" s="155"/>
      <c r="BX327" s="78"/>
      <c r="BY327" s="132"/>
      <c r="BZ327" s="79"/>
      <c r="CA327" s="155"/>
      <c r="CB327" s="78"/>
      <c r="CC327" s="132"/>
      <c r="CD327" s="79"/>
      <c r="CE327" s="155"/>
      <c r="CF327" s="78"/>
      <c r="CG327" s="132"/>
      <c r="CH327" s="79"/>
      <c r="CI327" s="155"/>
      <c r="CJ327" s="78"/>
      <c r="CK327" s="132"/>
      <c r="CL327" s="79"/>
      <c r="CM327" s="155"/>
      <c r="CN327" s="78"/>
      <c r="CO327" s="132"/>
      <c r="CP327" s="79"/>
      <c r="CQ327" s="155"/>
      <c r="CR327" s="78"/>
      <c r="CS327" s="132"/>
      <c r="CT327" s="79"/>
      <c r="CU327" s="155"/>
      <c r="CV327" s="169"/>
      <c r="CW327" s="132"/>
      <c r="CX327" s="79"/>
      <c r="CY327" s="155"/>
      <c r="CZ327" s="169"/>
      <c r="DA327" s="132"/>
      <c r="DB327" s="79"/>
      <c r="DC327" s="155"/>
      <c r="DD327" s="78"/>
      <c r="DE327" s="132"/>
      <c r="DF327" s="79"/>
      <c r="DG327" s="155"/>
      <c r="DH327" s="78"/>
      <c r="DI327" s="132"/>
      <c r="DJ327" s="79"/>
      <c r="DK327" s="155"/>
      <c r="DL327" s="169"/>
      <c r="DM327" s="132"/>
      <c r="DN327" s="79"/>
      <c r="DO327" s="155"/>
      <c r="DP327" s="78"/>
      <c r="DQ327" s="132"/>
      <c r="DR327" s="79"/>
      <c r="DS327" s="155"/>
      <c r="DT327" s="78"/>
      <c r="DU327" s="132"/>
      <c r="DV327" s="79"/>
      <c r="DW327" s="155"/>
      <c r="DX327" s="78"/>
      <c r="DY327" s="132"/>
      <c r="DZ327" s="79"/>
      <c r="EA327" s="155"/>
      <c r="EB327" s="78"/>
      <c r="EC327" s="132"/>
      <c r="ED327" s="79"/>
      <c r="EE327" s="155"/>
      <c r="EF327" s="169"/>
      <c r="EG327" s="132"/>
      <c r="EH327" s="79"/>
      <c r="EI327" s="155"/>
      <c r="EJ327" s="78"/>
      <c r="EK327" s="132"/>
      <c r="EL327" s="79"/>
      <c r="EM327" s="155"/>
      <c r="EN327" s="78"/>
      <c r="EO327" s="132"/>
      <c r="EP327" s="79"/>
      <c r="EQ327" s="155"/>
      <c r="ER327" s="78"/>
      <c r="ES327" s="132"/>
      <c r="ET327" s="79"/>
      <c r="EU327" s="155"/>
      <c r="EV327" s="78"/>
      <c r="EW327" s="132"/>
      <c r="EX327" s="79"/>
      <c r="EY327" s="155"/>
      <c r="EZ327" s="78"/>
      <c r="FA327" s="132"/>
      <c r="FB327" s="79"/>
      <c r="FC327" s="155"/>
      <c r="FD327" s="78"/>
      <c r="FE327" s="132"/>
      <c r="FF327" s="79"/>
      <c r="FG327" s="155"/>
      <c r="FH327" s="78"/>
      <c r="FI327" s="132"/>
      <c r="FJ327" s="79"/>
      <c r="FK327" s="155"/>
      <c r="FL327" s="169"/>
      <c r="FM327" s="132"/>
      <c r="FN327" s="79"/>
      <c r="FO327" s="155"/>
      <c r="FP327" s="78"/>
      <c r="FQ327" s="132"/>
      <c r="FR327" s="79"/>
      <c r="FS327" s="155"/>
      <c r="FT327" s="78"/>
      <c r="FU327" s="132"/>
      <c r="FV327" s="4"/>
      <c r="FW327" s="155"/>
      <c r="FX327" s="78"/>
      <c r="FY327" s="132"/>
      <c r="FZ327" s="79"/>
      <c r="GA327" s="155"/>
      <c r="GB327" s="78"/>
      <c r="GC327" s="132"/>
      <c r="GD327" s="79"/>
      <c r="GE327" s="155"/>
      <c r="GF327" s="169"/>
      <c r="GG327" s="132"/>
      <c r="GH327" s="79"/>
      <c r="GI327" s="155"/>
      <c r="GJ327" s="78"/>
      <c r="GK327" s="132"/>
      <c r="GL327" s="79"/>
      <c r="GM327" s="155"/>
      <c r="GN327" s="78"/>
      <c r="GO327" s="132"/>
      <c r="GP327" s="79"/>
      <c r="GQ327" s="155"/>
    </row>
    <row r="328" spans="1:199" ht="15.75" x14ac:dyDescent="0.25">
      <c r="A328">
        <f t="shared" si="776"/>
        <v>1</v>
      </c>
      <c r="B328">
        <f t="shared" si="777"/>
        <v>1900</v>
      </c>
      <c r="C328" s="71"/>
      <c r="D328" s="78"/>
      <c r="E328" s="132"/>
      <c r="F328" s="79"/>
      <c r="G328" s="155"/>
      <c r="H328" s="169"/>
      <c r="I328" s="132"/>
      <c r="J328" s="79"/>
      <c r="K328" s="155"/>
      <c r="L328" s="169"/>
      <c r="M328" s="132"/>
      <c r="N328" s="79"/>
      <c r="O328" s="155"/>
      <c r="P328" s="169"/>
      <c r="Q328" s="132"/>
      <c r="R328" s="79"/>
      <c r="S328" s="155"/>
      <c r="T328" s="169"/>
      <c r="U328" s="132"/>
      <c r="V328" s="79"/>
      <c r="W328" s="155"/>
      <c r="X328" s="169"/>
      <c r="Y328" s="132"/>
      <c r="Z328" s="79"/>
      <c r="AA328" s="155"/>
      <c r="AB328" s="169"/>
      <c r="AC328" s="132"/>
      <c r="AD328" s="79"/>
      <c r="AE328" s="155"/>
      <c r="AF328" s="169"/>
      <c r="AG328" s="132"/>
      <c r="AH328" s="79"/>
      <c r="AI328" s="155"/>
      <c r="AJ328" s="169"/>
      <c r="AK328" s="132"/>
      <c r="AL328" s="79"/>
      <c r="AM328" s="155"/>
      <c r="AN328" s="169"/>
      <c r="AO328" s="132"/>
      <c r="AP328" s="79"/>
      <c r="AQ328" s="155"/>
      <c r="AR328" s="169"/>
      <c r="AS328" s="132"/>
      <c r="AT328" s="79"/>
      <c r="AU328" s="155"/>
      <c r="AV328" s="169"/>
      <c r="AW328" s="132"/>
      <c r="AX328" s="79"/>
      <c r="AY328" s="155"/>
      <c r="AZ328" s="169"/>
      <c r="BA328" s="132"/>
      <c r="BB328" s="79"/>
      <c r="BC328" s="155"/>
      <c r="BD328" s="169"/>
      <c r="BE328" s="132"/>
      <c r="BF328" s="79"/>
      <c r="BG328" s="155"/>
      <c r="BH328" s="169"/>
      <c r="BI328" s="132"/>
      <c r="BJ328" s="79"/>
      <c r="BK328" s="155"/>
      <c r="BL328" s="169"/>
      <c r="BM328" s="132"/>
      <c r="BN328" s="79"/>
      <c r="BO328" s="155"/>
      <c r="BP328" s="78"/>
      <c r="BQ328" s="132"/>
      <c r="BR328" s="79"/>
      <c r="BS328" s="155"/>
      <c r="BT328" s="78"/>
      <c r="BU328" s="132"/>
      <c r="BV328" s="79"/>
      <c r="BW328" s="155"/>
      <c r="BX328" s="78"/>
      <c r="BY328" s="132"/>
      <c r="BZ328" s="79"/>
      <c r="CA328" s="155"/>
      <c r="CB328" s="78"/>
      <c r="CC328" s="132"/>
      <c r="CD328" s="79"/>
      <c r="CE328" s="155"/>
      <c r="CF328" s="78"/>
      <c r="CG328" s="132"/>
      <c r="CH328" s="79"/>
      <c r="CI328" s="155"/>
      <c r="CJ328" s="78"/>
      <c r="CK328" s="132"/>
      <c r="CL328" s="79"/>
      <c r="CM328" s="155"/>
      <c r="CN328" s="78"/>
      <c r="CO328" s="132"/>
      <c r="CP328" s="79"/>
      <c r="CQ328" s="155"/>
      <c r="CR328" s="78"/>
      <c r="CS328" s="132"/>
      <c r="CT328" s="79"/>
      <c r="CU328" s="155"/>
      <c r="CV328" s="169"/>
      <c r="CW328" s="132"/>
      <c r="CX328" s="79"/>
      <c r="CY328" s="155"/>
      <c r="CZ328" s="169"/>
      <c r="DA328" s="132"/>
      <c r="DB328" s="79"/>
      <c r="DC328" s="155"/>
      <c r="DD328" s="78"/>
      <c r="DE328" s="132"/>
      <c r="DF328" s="79"/>
      <c r="DG328" s="155"/>
      <c r="DH328" s="78"/>
      <c r="DI328" s="132"/>
      <c r="DJ328" s="79"/>
      <c r="DK328" s="155"/>
      <c r="DL328" s="169"/>
      <c r="DM328" s="132"/>
      <c r="DN328" s="79"/>
      <c r="DO328" s="155"/>
      <c r="DP328" s="78"/>
      <c r="DQ328" s="132"/>
      <c r="DR328" s="79"/>
      <c r="DS328" s="155"/>
      <c r="DT328" s="78"/>
      <c r="DU328" s="132"/>
      <c r="DV328" s="79"/>
      <c r="DW328" s="155"/>
      <c r="DX328" s="78"/>
      <c r="DY328" s="132"/>
      <c r="DZ328" s="79"/>
      <c r="EA328" s="155"/>
      <c r="EB328" s="78"/>
      <c r="EC328" s="132"/>
      <c r="ED328" s="79"/>
      <c r="EE328" s="155"/>
      <c r="EF328" s="169"/>
      <c r="EG328" s="132"/>
      <c r="EH328" s="79"/>
      <c r="EI328" s="155"/>
      <c r="EJ328" s="78"/>
      <c r="EK328" s="132"/>
      <c r="EL328" s="79"/>
      <c r="EM328" s="155"/>
      <c r="EN328" s="78"/>
      <c r="EO328" s="132"/>
      <c r="EP328" s="79"/>
      <c r="EQ328" s="155"/>
      <c r="ER328" s="78"/>
      <c r="ES328" s="132"/>
      <c r="ET328" s="79"/>
      <c r="EU328" s="155"/>
      <c r="EV328" s="78"/>
      <c r="EW328" s="132"/>
      <c r="EX328" s="79"/>
      <c r="EY328" s="155"/>
      <c r="EZ328" s="78"/>
      <c r="FA328" s="132"/>
      <c r="FB328" s="79"/>
      <c r="FC328" s="155"/>
      <c r="FD328" s="78"/>
      <c r="FE328" s="132"/>
      <c r="FF328" s="79"/>
      <c r="FG328" s="155"/>
      <c r="FH328" s="78"/>
      <c r="FI328" s="132"/>
      <c r="FJ328" s="79"/>
      <c r="FK328" s="155"/>
      <c r="FL328" s="169"/>
      <c r="FM328" s="132"/>
      <c r="FN328" s="79"/>
      <c r="FO328" s="155"/>
      <c r="FP328" s="78"/>
      <c r="FQ328" s="132"/>
      <c r="FR328" s="79"/>
      <c r="FS328" s="155"/>
      <c r="FT328" s="78"/>
      <c r="FU328" s="132"/>
      <c r="FV328" s="4"/>
      <c r="FW328" s="155"/>
      <c r="FX328" s="78"/>
      <c r="FY328" s="132"/>
      <c r="FZ328" s="79"/>
      <c r="GA328" s="155"/>
      <c r="GB328" s="78"/>
      <c r="GC328" s="132"/>
      <c r="GD328" s="79"/>
      <c r="GE328" s="155"/>
      <c r="GF328" s="169"/>
      <c r="GG328" s="132"/>
      <c r="GH328" s="79"/>
      <c r="GI328" s="155"/>
      <c r="GJ328" s="78"/>
      <c r="GK328" s="132"/>
      <c r="GL328" s="79"/>
      <c r="GM328" s="155"/>
      <c r="GN328" s="78"/>
      <c r="GO328" s="132"/>
      <c r="GP328" s="79"/>
      <c r="GQ328" s="155"/>
    </row>
    <row r="329" spans="1:199" ht="15.75" x14ac:dyDescent="0.25">
      <c r="A329">
        <f t="shared" si="776"/>
        <v>1</v>
      </c>
      <c r="B329">
        <f t="shared" si="777"/>
        <v>1900</v>
      </c>
      <c r="C329" s="71"/>
      <c r="D329" s="78"/>
      <c r="E329" s="132"/>
      <c r="F329" s="79"/>
      <c r="G329" s="155"/>
      <c r="H329" s="169"/>
      <c r="I329" s="132"/>
      <c r="J329" s="79"/>
      <c r="K329" s="155"/>
      <c r="L329" s="169"/>
      <c r="M329" s="132"/>
      <c r="N329" s="79"/>
      <c r="O329" s="155"/>
      <c r="P329" s="169"/>
      <c r="Q329" s="132"/>
      <c r="R329" s="79"/>
      <c r="S329" s="155"/>
      <c r="T329" s="169"/>
      <c r="U329" s="132"/>
      <c r="V329" s="79"/>
      <c r="W329" s="155"/>
      <c r="X329" s="169"/>
      <c r="Y329" s="132"/>
      <c r="Z329" s="79"/>
      <c r="AA329" s="155"/>
      <c r="AB329" s="169"/>
      <c r="AC329" s="132"/>
      <c r="AD329" s="79"/>
      <c r="AE329" s="155"/>
      <c r="AF329" s="169"/>
      <c r="AG329" s="132"/>
      <c r="AH329" s="79"/>
      <c r="AI329" s="155"/>
      <c r="AJ329" s="169"/>
      <c r="AK329" s="132"/>
      <c r="AL329" s="79"/>
      <c r="AM329" s="155"/>
      <c r="AN329" s="169"/>
      <c r="AO329" s="132"/>
      <c r="AP329" s="79"/>
      <c r="AQ329" s="155"/>
      <c r="AR329" s="169"/>
      <c r="AS329" s="132"/>
      <c r="AT329" s="79"/>
      <c r="AU329" s="155"/>
      <c r="AV329" s="169"/>
      <c r="AW329" s="132"/>
      <c r="AX329" s="79"/>
      <c r="AY329" s="155"/>
      <c r="AZ329" s="169"/>
      <c r="BA329" s="132"/>
      <c r="BB329" s="79"/>
      <c r="BC329" s="155"/>
      <c r="BD329" s="169"/>
      <c r="BE329" s="132"/>
      <c r="BF329" s="79"/>
      <c r="BG329" s="155"/>
      <c r="BH329" s="169"/>
      <c r="BI329" s="132"/>
      <c r="BJ329" s="79"/>
      <c r="BK329" s="155"/>
      <c r="BL329" s="169"/>
      <c r="BM329" s="132"/>
      <c r="BN329" s="79"/>
      <c r="BO329" s="155"/>
      <c r="BP329" s="78"/>
      <c r="BQ329" s="132"/>
      <c r="BR329" s="79"/>
      <c r="BS329" s="155"/>
      <c r="BT329" s="78"/>
      <c r="BU329" s="132"/>
      <c r="BV329" s="79"/>
      <c r="BW329" s="155"/>
      <c r="BX329" s="78"/>
      <c r="BY329" s="132"/>
      <c r="BZ329" s="79"/>
      <c r="CA329" s="155"/>
      <c r="CB329" s="78"/>
      <c r="CC329" s="132"/>
      <c r="CD329" s="79"/>
      <c r="CE329" s="155"/>
      <c r="CF329" s="78"/>
      <c r="CG329" s="132"/>
      <c r="CH329" s="79"/>
      <c r="CI329" s="155"/>
      <c r="CJ329" s="78"/>
      <c r="CK329" s="132"/>
      <c r="CL329" s="79"/>
      <c r="CM329" s="155"/>
      <c r="CN329" s="78"/>
      <c r="CO329" s="132"/>
      <c r="CP329" s="79"/>
      <c r="CQ329" s="155"/>
      <c r="CR329" s="78"/>
      <c r="CS329" s="132"/>
      <c r="CT329" s="79"/>
      <c r="CU329" s="155"/>
      <c r="CV329" s="169"/>
      <c r="CW329" s="132"/>
      <c r="CX329" s="79"/>
      <c r="CY329" s="155"/>
      <c r="CZ329" s="169"/>
      <c r="DA329" s="132"/>
      <c r="DB329" s="79"/>
      <c r="DC329" s="155"/>
      <c r="DD329" s="78"/>
      <c r="DE329" s="132"/>
      <c r="DF329" s="79"/>
      <c r="DG329" s="155"/>
      <c r="DH329" s="78"/>
      <c r="DI329" s="132"/>
      <c r="DJ329" s="79"/>
      <c r="DK329" s="155"/>
      <c r="DL329" s="169"/>
      <c r="DM329" s="132"/>
      <c r="DN329" s="79"/>
      <c r="DO329" s="155"/>
      <c r="DP329" s="78"/>
      <c r="DQ329" s="132"/>
      <c r="DR329" s="79"/>
      <c r="DS329" s="155"/>
      <c r="DT329" s="78"/>
      <c r="DU329" s="132"/>
      <c r="DV329" s="79"/>
      <c r="DW329" s="155"/>
      <c r="DX329" s="78"/>
      <c r="DY329" s="132"/>
      <c r="DZ329" s="79"/>
      <c r="EA329" s="155"/>
      <c r="EB329" s="78"/>
      <c r="EC329" s="132"/>
      <c r="ED329" s="79"/>
      <c r="EE329" s="155"/>
      <c r="EF329" s="169"/>
      <c r="EG329" s="132"/>
      <c r="EH329" s="79"/>
      <c r="EI329" s="155"/>
      <c r="EJ329" s="78"/>
      <c r="EK329" s="132"/>
      <c r="EL329" s="79"/>
      <c r="EM329" s="155"/>
      <c r="EN329" s="78"/>
      <c r="EO329" s="132"/>
      <c r="EP329" s="79"/>
      <c r="EQ329" s="155"/>
      <c r="ER329" s="78"/>
      <c r="ES329" s="132"/>
      <c r="ET329" s="79"/>
      <c r="EU329" s="155"/>
      <c r="EV329" s="78"/>
      <c r="EW329" s="132"/>
      <c r="EX329" s="79"/>
      <c r="EY329" s="155"/>
      <c r="EZ329" s="78"/>
      <c r="FA329" s="132"/>
      <c r="FB329" s="79"/>
      <c r="FC329" s="155"/>
      <c r="FD329" s="78"/>
      <c r="FE329" s="132"/>
      <c r="FF329" s="79"/>
      <c r="FG329" s="155"/>
      <c r="FH329" s="78"/>
      <c r="FI329" s="132"/>
      <c r="FJ329" s="79"/>
      <c r="FK329" s="155"/>
      <c r="FL329" s="169"/>
      <c r="FM329" s="132"/>
      <c r="FN329" s="79"/>
      <c r="FO329" s="155"/>
      <c r="FP329" s="78"/>
      <c r="FQ329" s="132"/>
      <c r="FR329" s="79"/>
      <c r="FS329" s="155"/>
      <c r="FT329" s="78"/>
      <c r="FU329" s="132"/>
      <c r="FV329" s="4"/>
      <c r="FW329" s="155"/>
      <c r="FX329" s="78"/>
      <c r="FY329" s="132"/>
      <c r="FZ329" s="79"/>
      <c r="GA329" s="155"/>
      <c r="GB329" s="78"/>
      <c r="GC329" s="132"/>
      <c r="GD329" s="79"/>
      <c r="GE329" s="155"/>
      <c r="GF329" s="169"/>
      <c r="GG329" s="132"/>
      <c r="GH329" s="79"/>
      <c r="GI329" s="155"/>
      <c r="GJ329" s="78"/>
      <c r="GK329" s="132"/>
      <c r="GL329" s="79"/>
      <c r="GM329" s="155"/>
      <c r="GN329" s="78"/>
      <c r="GO329" s="132"/>
      <c r="GP329" s="79"/>
      <c r="GQ329" s="155"/>
    </row>
    <row r="330" spans="1:199" ht="15.75" x14ac:dyDescent="0.25">
      <c r="A330">
        <f t="shared" si="776"/>
        <v>1</v>
      </c>
      <c r="B330">
        <f t="shared" si="777"/>
        <v>1900</v>
      </c>
      <c r="C330" s="71"/>
      <c r="D330" s="78"/>
      <c r="E330" s="132"/>
      <c r="F330" s="79"/>
      <c r="G330" s="155"/>
      <c r="H330" s="169"/>
      <c r="I330" s="132"/>
      <c r="J330" s="79"/>
      <c r="K330" s="155"/>
      <c r="L330" s="169"/>
      <c r="M330" s="132"/>
      <c r="N330" s="79"/>
      <c r="O330" s="155"/>
      <c r="P330" s="169"/>
      <c r="Q330" s="132"/>
      <c r="R330" s="79"/>
      <c r="S330" s="155"/>
      <c r="T330" s="169"/>
      <c r="U330" s="132"/>
      <c r="V330" s="79"/>
      <c r="W330" s="155"/>
      <c r="X330" s="169"/>
      <c r="Y330" s="132"/>
      <c r="Z330" s="79"/>
      <c r="AA330" s="155"/>
      <c r="AB330" s="169"/>
      <c r="AC330" s="132"/>
      <c r="AD330" s="79"/>
      <c r="AE330" s="155"/>
      <c r="AF330" s="169"/>
      <c r="AG330" s="132"/>
      <c r="AH330" s="79"/>
      <c r="AI330" s="155"/>
      <c r="AJ330" s="169"/>
      <c r="AK330" s="132"/>
      <c r="AL330" s="79"/>
      <c r="AM330" s="155"/>
      <c r="AN330" s="169"/>
      <c r="AO330" s="132"/>
      <c r="AP330" s="79"/>
      <c r="AQ330" s="155"/>
      <c r="AR330" s="169"/>
      <c r="AS330" s="132"/>
      <c r="AT330" s="79"/>
      <c r="AU330" s="155"/>
      <c r="AV330" s="169"/>
      <c r="AW330" s="132"/>
      <c r="AX330" s="79"/>
      <c r="AY330" s="155"/>
      <c r="AZ330" s="169"/>
      <c r="BA330" s="132"/>
      <c r="BB330" s="79"/>
      <c r="BC330" s="155"/>
      <c r="BD330" s="169"/>
      <c r="BE330" s="132"/>
      <c r="BF330" s="79"/>
      <c r="BG330" s="155"/>
      <c r="BH330" s="169"/>
      <c r="BI330" s="132"/>
      <c r="BJ330" s="79"/>
      <c r="BK330" s="155"/>
      <c r="BL330" s="169"/>
      <c r="BM330" s="132"/>
      <c r="BN330" s="79"/>
      <c r="BO330" s="155"/>
      <c r="BP330" s="78"/>
      <c r="BQ330" s="132"/>
      <c r="BR330" s="79"/>
      <c r="BS330" s="155"/>
      <c r="BT330" s="78"/>
      <c r="BU330" s="132"/>
      <c r="BV330" s="79"/>
      <c r="BW330" s="155"/>
      <c r="BX330" s="78"/>
      <c r="BY330" s="132"/>
      <c r="BZ330" s="79"/>
      <c r="CA330" s="155"/>
      <c r="CB330" s="78"/>
      <c r="CC330" s="132"/>
      <c r="CD330" s="79"/>
      <c r="CE330" s="155"/>
      <c r="CF330" s="78"/>
      <c r="CG330" s="132"/>
      <c r="CH330" s="79"/>
      <c r="CI330" s="155"/>
      <c r="CJ330" s="78"/>
      <c r="CK330" s="132"/>
      <c r="CL330" s="79"/>
      <c r="CM330" s="155"/>
      <c r="CN330" s="78"/>
      <c r="CO330" s="132"/>
      <c r="CP330" s="79"/>
      <c r="CQ330" s="155"/>
      <c r="CR330" s="78"/>
      <c r="CS330" s="132"/>
      <c r="CT330" s="79"/>
      <c r="CU330" s="155"/>
      <c r="CV330" s="169"/>
      <c r="CW330" s="132"/>
      <c r="CX330" s="79"/>
      <c r="CY330" s="155"/>
      <c r="CZ330" s="169"/>
      <c r="DA330" s="132"/>
      <c r="DB330" s="79"/>
      <c r="DC330" s="155"/>
      <c r="DD330" s="78"/>
      <c r="DE330" s="132"/>
      <c r="DF330" s="79"/>
      <c r="DG330" s="155"/>
      <c r="DH330" s="78"/>
      <c r="DI330" s="132"/>
      <c r="DJ330" s="79"/>
      <c r="DK330" s="155"/>
      <c r="DL330" s="169"/>
      <c r="DM330" s="132"/>
      <c r="DN330" s="79"/>
      <c r="DO330" s="155"/>
      <c r="DP330" s="78"/>
      <c r="DQ330" s="132"/>
      <c r="DR330" s="79"/>
      <c r="DS330" s="155"/>
      <c r="DT330" s="78"/>
      <c r="DU330" s="132"/>
      <c r="DV330" s="79"/>
      <c r="DW330" s="155"/>
      <c r="DX330" s="78"/>
      <c r="DY330" s="132"/>
      <c r="DZ330" s="79"/>
      <c r="EA330" s="155"/>
      <c r="EB330" s="78"/>
      <c r="EC330" s="132"/>
      <c r="ED330" s="79"/>
      <c r="EE330" s="155"/>
      <c r="EF330" s="169"/>
      <c r="EG330" s="132"/>
      <c r="EH330" s="79"/>
      <c r="EI330" s="155"/>
      <c r="EJ330" s="78"/>
      <c r="EK330" s="132"/>
      <c r="EL330" s="79"/>
      <c r="EM330" s="155"/>
      <c r="EN330" s="78"/>
      <c r="EO330" s="132"/>
      <c r="EP330" s="79"/>
      <c r="EQ330" s="155"/>
      <c r="ER330" s="78"/>
      <c r="ES330" s="132"/>
      <c r="ET330" s="79"/>
      <c r="EU330" s="155"/>
      <c r="EV330" s="78"/>
      <c r="EW330" s="132"/>
      <c r="EX330" s="79"/>
      <c r="EY330" s="155"/>
      <c r="EZ330" s="78"/>
      <c r="FA330" s="132"/>
      <c r="FB330" s="79"/>
      <c r="FC330" s="155"/>
      <c r="FD330" s="78"/>
      <c r="FE330" s="132"/>
      <c r="FF330" s="79"/>
      <c r="FG330" s="155"/>
      <c r="FH330" s="78"/>
      <c r="FI330" s="132"/>
      <c r="FJ330" s="79"/>
      <c r="FK330" s="155"/>
      <c r="FL330" s="169"/>
      <c r="FM330" s="132"/>
      <c r="FN330" s="79"/>
      <c r="FO330" s="155"/>
      <c r="FP330" s="78"/>
      <c r="FQ330" s="132"/>
      <c r="FR330" s="79"/>
      <c r="FS330" s="155"/>
      <c r="FT330" s="78"/>
      <c r="FU330" s="132"/>
      <c r="FV330" s="4"/>
      <c r="FW330" s="155"/>
      <c r="FX330" s="78"/>
      <c r="FY330" s="132"/>
      <c r="FZ330" s="79"/>
      <c r="GA330" s="155"/>
      <c r="GB330" s="78"/>
      <c r="GC330" s="132"/>
      <c r="GD330" s="79"/>
      <c r="GE330" s="155"/>
      <c r="GF330" s="169"/>
      <c r="GG330" s="132"/>
      <c r="GH330" s="79"/>
      <c r="GI330" s="155"/>
      <c r="GJ330" s="78"/>
      <c r="GK330" s="132"/>
      <c r="GL330" s="79"/>
      <c r="GM330" s="155"/>
      <c r="GN330" s="78"/>
      <c r="GO330" s="132"/>
      <c r="GP330" s="79"/>
      <c r="GQ330" s="155"/>
    </row>
    <row r="331" spans="1:199" ht="15.75" x14ac:dyDescent="0.25">
      <c r="A331">
        <f t="shared" si="776"/>
        <v>1</v>
      </c>
      <c r="B331">
        <f t="shared" si="777"/>
        <v>1900</v>
      </c>
      <c r="C331" s="71"/>
      <c r="D331" s="78"/>
      <c r="E331" s="132"/>
      <c r="F331" s="79"/>
      <c r="G331" s="155"/>
      <c r="H331" s="169"/>
      <c r="I331" s="132"/>
      <c r="J331" s="79"/>
      <c r="K331" s="155"/>
      <c r="L331" s="169"/>
      <c r="M331" s="132"/>
      <c r="N331" s="79"/>
      <c r="O331" s="155"/>
      <c r="P331" s="169"/>
      <c r="Q331" s="132"/>
      <c r="R331" s="79"/>
      <c r="S331" s="155"/>
      <c r="T331" s="169"/>
      <c r="U331" s="132"/>
      <c r="V331" s="79"/>
      <c r="W331" s="155"/>
      <c r="X331" s="169"/>
      <c r="Y331" s="132"/>
      <c r="Z331" s="79"/>
      <c r="AA331" s="155"/>
      <c r="AB331" s="169"/>
      <c r="AC331" s="132"/>
      <c r="AD331" s="79"/>
      <c r="AE331" s="155"/>
      <c r="AF331" s="169"/>
      <c r="AG331" s="132"/>
      <c r="AH331" s="79"/>
      <c r="AI331" s="155"/>
      <c r="AJ331" s="169"/>
      <c r="AK331" s="132"/>
      <c r="AL331" s="79"/>
      <c r="AM331" s="155"/>
      <c r="AN331" s="169"/>
      <c r="AO331" s="132"/>
      <c r="AP331" s="79"/>
      <c r="AQ331" s="155"/>
      <c r="AR331" s="169"/>
      <c r="AS331" s="132"/>
      <c r="AT331" s="79"/>
      <c r="AU331" s="155"/>
      <c r="AV331" s="169"/>
      <c r="AW331" s="132"/>
      <c r="AX331" s="79"/>
      <c r="AY331" s="155"/>
      <c r="AZ331" s="169"/>
      <c r="BA331" s="132"/>
      <c r="BB331" s="79"/>
      <c r="BC331" s="155"/>
      <c r="BD331" s="169"/>
      <c r="BE331" s="132"/>
      <c r="BF331" s="79"/>
      <c r="BG331" s="155"/>
      <c r="BH331" s="169"/>
      <c r="BI331" s="132"/>
      <c r="BJ331" s="79"/>
      <c r="BK331" s="155"/>
      <c r="BL331" s="169"/>
      <c r="BM331" s="132"/>
      <c r="BN331" s="79"/>
      <c r="BO331" s="155"/>
      <c r="BP331" s="78"/>
      <c r="BQ331" s="132"/>
      <c r="BR331" s="79"/>
      <c r="BS331" s="155"/>
      <c r="BT331" s="78"/>
      <c r="BU331" s="132"/>
      <c r="BV331" s="79"/>
      <c r="BW331" s="155"/>
      <c r="BX331" s="78"/>
      <c r="BY331" s="132"/>
      <c r="BZ331" s="79"/>
      <c r="CA331" s="155"/>
      <c r="CB331" s="78"/>
      <c r="CC331" s="132"/>
      <c r="CD331" s="79"/>
      <c r="CE331" s="155"/>
      <c r="CF331" s="78"/>
      <c r="CG331" s="132"/>
      <c r="CH331" s="79"/>
      <c r="CI331" s="155"/>
      <c r="CJ331" s="78"/>
      <c r="CK331" s="132"/>
      <c r="CL331" s="79"/>
      <c r="CM331" s="155"/>
      <c r="CN331" s="78"/>
      <c r="CO331" s="132"/>
      <c r="CP331" s="79"/>
      <c r="CQ331" s="155"/>
      <c r="CR331" s="78"/>
      <c r="CS331" s="132"/>
      <c r="CT331" s="79"/>
      <c r="CU331" s="155"/>
      <c r="CV331" s="169"/>
      <c r="CW331" s="132"/>
      <c r="CX331" s="79"/>
      <c r="CY331" s="155"/>
      <c r="CZ331" s="169"/>
      <c r="DA331" s="132"/>
      <c r="DB331" s="79"/>
      <c r="DC331" s="155"/>
      <c r="DD331" s="78"/>
      <c r="DE331" s="132"/>
      <c r="DF331" s="79"/>
      <c r="DG331" s="155"/>
      <c r="DH331" s="78"/>
      <c r="DI331" s="132"/>
      <c r="DJ331" s="79"/>
      <c r="DK331" s="155"/>
      <c r="DL331" s="169"/>
      <c r="DM331" s="132"/>
      <c r="DN331" s="79"/>
      <c r="DO331" s="155"/>
      <c r="DP331" s="78"/>
      <c r="DQ331" s="132"/>
      <c r="DR331" s="79"/>
      <c r="DS331" s="155"/>
      <c r="DT331" s="78"/>
      <c r="DU331" s="132"/>
      <c r="DV331" s="79"/>
      <c r="DW331" s="155"/>
      <c r="DX331" s="78"/>
      <c r="DY331" s="132"/>
      <c r="DZ331" s="79"/>
      <c r="EA331" s="155"/>
      <c r="EB331" s="78"/>
      <c r="EC331" s="132"/>
      <c r="ED331" s="79"/>
      <c r="EE331" s="155"/>
      <c r="EF331" s="169"/>
      <c r="EG331" s="132"/>
      <c r="EH331" s="79"/>
      <c r="EI331" s="155"/>
      <c r="EJ331" s="78"/>
      <c r="EK331" s="132"/>
      <c r="EL331" s="79"/>
      <c r="EM331" s="155"/>
      <c r="EN331" s="78"/>
      <c r="EO331" s="132"/>
      <c r="EP331" s="79"/>
      <c r="EQ331" s="155"/>
      <c r="ER331" s="78"/>
      <c r="ES331" s="132"/>
      <c r="ET331" s="79"/>
      <c r="EU331" s="155"/>
      <c r="EV331" s="78"/>
      <c r="EW331" s="132"/>
      <c r="EX331" s="79"/>
      <c r="EY331" s="155"/>
      <c r="EZ331" s="78"/>
      <c r="FA331" s="132"/>
      <c r="FB331" s="79"/>
      <c r="FC331" s="155"/>
      <c r="FD331" s="78"/>
      <c r="FE331" s="132"/>
      <c r="FF331" s="79"/>
      <c r="FG331" s="155"/>
      <c r="FH331" s="78"/>
      <c r="FI331" s="132"/>
      <c r="FJ331" s="79"/>
      <c r="FK331" s="155"/>
      <c r="FL331" s="169"/>
      <c r="FM331" s="132"/>
      <c r="FN331" s="79"/>
      <c r="FO331" s="155"/>
      <c r="FP331" s="78"/>
      <c r="FQ331" s="132"/>
      <c r="FR331" s="79"/>
      <c r="FS331" s="155"/>
      <c r="FT331" s="78"/>
      <c r="FU331" s="132"/>
      <c r="FV331" s="4"/>
      <c r="FW331" s="155"/>
      <c r="FX331" s="78"/>
      <c r="FY331" s="132"/>
      <c r="FZ331" s="79"/>
      <c r="GA331" s="155"/>
      <c r="GB331" s="78"/>
      <c r="GC331" s="132"/>
      <c r="GD331" s="79"/>
      <c r="GE331" s="155"/>
      <c r="GF331" s="169"/>
      <c r="GG331" s="132"/>
      <c r="GH331" s="79"/>
      <c r="GI331" s="155"/>
      <c r="GJ331" s="78"/>
      <c r="GK331" s="132"/>
      <c r="GL331" s="79"/>
      <c r="GM331" s="155"/>
      <c r="GN331" s="78"/>
      <c r="GO331" s="132"/>
      <c r="GP331" s="79"/>
      <c r="GQ331" s="155"/>
    </row>
    <row r="332" spans="1:199" ht="15.75" x14ac:dyDescent="0.25">
      <c r="A332">
        <f t="shared" ref="A332:A395" si="778">MONTH(C332)</f>
        <v>1</v>
      </c>
      <c r="B332">
        <f t="shared" ref="B332:B395" si="779">YEAR(C332)</f>
        <v>1900</v>
      </c>
      <c r="C332" s="71"/>
      <c r="D332" s="78"/>
      <c r="E332" s="132"/>
      <c r="F332" s="128"/>
      <c r="G332" s="105"/>
      <c r="H332" s="169"/>
      <c r="I332" s="132"/>
      <c r="J332" s="128"/>
      <c r="K332" s="105"/>
      <c r="L332" s="169"/>
      <c r="M332" s="132"/>
      <c r="N332" s="128"/>
      <c r="O332" s="105"/>
      <c r="P332" s="169"/>
      <c r="Q332" s="132"/>
      <c r="R332" s="128"/>
      <c r="S332" s="105"/>
      <c r="T332" s="169"/>
      <c r="U332" s="132"/>
      <c r="V332" s="128"/>
      <c r="W332" s="105"/>
      <c r="X332" s="169"/>
      <c r="Y332" s="132"/>
      <c r="Z332" s="128"/>
      <c r="AA332" s="105"/>
      <c r="AB332" s="169"/>
      <c r="AC332" s="132"/>
      <c r="AD332" s="128"/>
      <c r="AE332" s="105"/>
      <c r="AF332" s="169"/>
      <c r="AG332" s="132"/>
      <c r="AH332" s="128"/>
      <c r="AI332" s="105"/>
      <c r="AJ332" s="169"/>
      <c r="AK332" s="132"/>
      <c r="AL332" s="128"/>
      <c r="AM332" s="105"/>
      <c r="AN332" s="169"/>
      <c r="AO332" s="132"/>
      <c r="AP332" s="128"/>
      <c r="AQ332" s="105"/>
      <c r="AR332" s="169"/>
      <c r="AS332" s="132"/>
      <c r="AT332" s="128"/>
      <c r="AU332" s="105"/>
      <c r="AV332" s="169"/>
      <c r="AW332" s="132"/>
      <c r="AX332" s="128"/>
      <c r="AY332" s="105"/>
      <c r="AZ332" s="169"/>
      <c r="BA332" s="132"/>
      <c r="BB332" s="128"/>
      <c r="BC332" s="105"/>
      <c r="BD332" s="169"/>
      <c r="BE332" s="132"/>
      <c r="BF332" s="128"/>
      <c r="BG332" s="105"/>
      <c r="BH332" s="169"/>
      <c r="BI332" s="132"/>
      <c r="BJ332" s="128"/>
      <c r="BK332" s="105"/>
      <c r="BL332" s="169"/>
      <c r="BM332" s="132"/>
      <c r="BN332" s="128"/>
      <c r="BO332" s="105"/>
      <c r="BP332" s="78"/>
      <c r="BQ332" s="132"/>
      <c r="BR332" s="128"/>
      <c r="BS332" s="105"/>
      <c r="BT332" s="78"/>
      <c r="BU332" s="132"/>
      <c r="BV332" s="128"/>
      <c r="BW332" s="105"/>
      <c r="BX332" s="78"/>
      <c r="BY332" s="132"/>
      <c r="BZ332" s="128"/>
      <c r="CA332" s="105"/>
      <c r="CB332" s="78"/>
      <c r="CC332" s="132"/>
      <c r="CD332" s="128"/>
      <c r="CE332" s="105"/>
      <c r="CF332" s="78"/>
      <c r="CG332" s="132"/>
      <c r="CH332" s="128"/>
      <c r="CI332" s="105"/>
      <c r="CJ332" s="78"/>
      <c r="CK332" s="132"/>
      <c r="CL332" s="128"/>
      <c r="CM332" s="105"/>
      <c r="CN332" s="78"/>
      <c r="CO332" s="132"/>
      <c r="CP332" s="128"/>
      <c r="CQ332" s="105"/>
      <c r="CR332" s="78"/>
      <c r="CS332" s="132"/>
      <c r="CT332" s="128"/>
      <c r="CU332" s="105"/>
      <c r="CV332" s="169"/>
      <c r="CW332" s="132"/>
      <c r="CX332" s="128"/>
      <c r="CY332" s="105"/>
      <c r="CZ332" s="169"/>
      <c r="DA332" s="132"/>
      <c r="DB332" s="128"/>
      <c r="DC332" s="105"/>
      <c r="DD332" s="78"/>
      <c r="DE332" s="132"/>
      <c r="DF332" s="128"/>
      <c r="DG332" s="105"/>
      <c r="DH332" s="78"/>
      <c r="DI332" s="132"/>
      <c r="DJ332" s="128"/>
      <c r="DK332" s="105"/>
      <c r="DL332" s="169"/>
      <c r="DM332" s="132"/>
      <c r="DN332" s="128"/>
      <c r="DO332" s="105"/>
      <c r="DP332" s="78"/>
      <c r="DQ332" s="132"/>
      <c r="DR332" s="128"/>
      <c r="DS332" s="105"/>
      <c r="DT332" s="78"/>
      <c r="DU332" s="132"/>
      <c r="DV332" s="128"/>
      <c r="DW332" s="105"/>
      <c r="DX332" s="78"/>
      <c r="DY332" s="132"/>
      <c r="DZ332" s="128"/>
      <c r="EA332" s="105"/>
      <c r="EB332" s="78"/>
      <c r="EC332" s="132"/>
      <c r="ED332" s="128"/>
      <c r="EE332" s="105"/>
      <c r="EF332" s="169"/>
      <c r="EG332" s="132"/>
      <c r="EH332" s="128"/>
      <c r="EI332" s="105"/>
      <c r="EJ332" s="78"/>
      <c r="EK332" s="132"/>
      <c r="EL332" s="128"/>
      <c r="EM332" s="105"/>
      <c r="EN332" s="78"/>
      <c r="EO332" s="132"/>
      <c r="EP332" s="128"/>
      <c r="EQ332" s="105"/>
      <c r="ER332" s="78"/>
      <c r="ES332" s="132"/>
      <c r="ET332" s="128"/>
      <c r="EU332" s="105"/>
      <c r="EV332" s="78"/>
      <c r="EW332" s="132"/>
      <c r="EX332" s="128"/>
      <c r="EY332" s="105"/>
      <c r="EZ332" s="78"/>
      <c r="FA332" s="132"/>
      <c r="FB332" s="128"/>
      <c r="FC332" s="105"/>
      <c r="FD332" s="78"/>
      <c r="FE332" s="132"/>
      <c r="FF332" s="128"/>
      <c r="FG332" s="105"/>
      <c r="FH332" s="78"/>
      <c r="FI332" s="132"/>
      <c r="FJ332" s="128"/>
      <c r="FK332" s="105"/>
      <c r="FL332" s="169"/>
      <c r="FM332" s="132"/>
      <c r="FN332" s="128"/>
      <c r="FO332" s="105"/>
      <c r="FP332" s="78"/>
      <c r="FQ332" s="132"/>
      <c r="FR332" s="128"/>
      <c r="FS332" s="105"/>
      <c r="FT332" s="78"/>
      <c r="FU332" s="132"/>
      <c r="FV332" s="4"/>
      <c r="FW332" s="155"/>
      <c r="FX332" s="78"/>
      <c r="FY332" s="132"/>
      <c r="FZ332" s="128"/>
      <c r="GA332" s="105"/>
      <c r="GB332" s="78"/>
      <c r="GC332" s="132"/>
      <c r="GD332" s="128"/>
      <c r="GE332" s="105"/>
      <c r="GF332" s="169"/>
      <c r="GG332" s="132"/>
      <c r="GH332" s="79"/>
      <c r="GI332" s="155"/>
      <c r="GJ332" s="78"/>
      <c r="GK332" s="132"/>
      <c r="GL332" s="79"/>
      <c r="GM332" s="155"/>
      <c r="GN332" s="78"/>
      <c r="GO332" s="132"/>
      <c r="GP332" s="79"/>
      <c r="GQ332" s="155"/>
    </row>
    <row r="333" spans="1:199" ht="15.75" x14ac:dyDescent="0.25">
      <c r="A333">
        <f t="shared" si="778"/>
        <v>1</v>
      </c>
      <c r="B333">
        <f t="shared" si="779"/>
        <v>1900</v>
      </c>
      <c r="C333" s="71"/>
      <c r="D333" s="78"/>
      <c r="E333" s="132"/>
      <c r="F333" s="79"/>
      <c r="G333" s="155"/>
      <c r="H333" s="169"/>
      <c r="I333" s="132"/>
      <c r="J333" s="79"/>
      <c r="K333" s="155"/>
      <c r="L333" s="169"/>
      <c r="M333" s="132"/>
      <c r="N333" s="79"/>
      <c r="O333" s="155"/>
      <c r="P333" s="169"/>
      <c r="Q333" s="132"/>
      <c r="R333" s="79"/>
      <c r="S333" s="155"/>
      <c r="T333" s="169"/>
      <c r="U333" s="132"/>
      <c r="V333" s="79"/>
      <c r="W333" s="155"/>
      <c r="X333" s="169"/>
      <c r="Y333" s="132"/>
      <c r="Z333" s="79"/>
      <c r="AA333" s="155"/>
      <c r="AB333" s="169"/>
      <c r="AC333" s="132"/>
      <c r="AD333" s="79"/>
      <c r="AE333" s="155"/>
      <c r="AF333" s="169"/>
      <c r="AG333" s="132"/>
      <c r="AH333" s="79"/>
      <c r="AI333" s="155"/>
      <c r="AJ333" s="169"/>
      <c r="AK333" s="132"/>
      <c r="AL333" s="79"/>
      <c r="AM333" s="155"/>
      <c r="AN333" s="169"/>
      <c r="AO333" s="132"/>
      <c r="AP333" s="79"/>
      <c r="AQ333" s="155"/>
      <c r="AR333" s="169"/>
      <c r="AS333" s="132"/>
      <c r="AT333" s="79"/>
      <c r="AU333" s="155"/>
      <c r="AV333" s="169"/>
      <c r="AW333" s="132"/>
      <c r="AX333" s="79"/>
      <c r="AY333" s="155"/>
      <c r="AZ333" s="169"/>
      <c r="BA333" s="132"/>
      <c r="BB333" s="79"/>
      <c r="BC333" s="155"/>
      <c r="BD333" s="169"/>
      <c r="BE333" s="132"/>
      <c r="BF333" s="79"/>
      <c r="BG333" s="155"/>
      <c r="BH333" s="169"/>
      <c r="BI333" s="132"/>
      <c r="BJ333" s="79"/>
      <c r="BK333" s="155"/>
      <c r="BL333" s="169"/>
      <c r="BM333" s="132"/>
      <c r="BN333" s="79"/>
      <c r="BO333" s="155"/>
      <c r="BP333" s="78"/>
      <c r="BQ333" s="132"/>
      <c r="BR333" s="79"/>
      <c r="BS333" s="155"/>
      <c r="BT333" s="78"/>
      <c r="BU333" s="132"/>
      <c r="BV333" s="79"/>
      <c r="BW333" s="155"/>
      <c r="BX333" s="78"/>
      <c r="BY333" s="132"/>
      <c r="BZ333" s="79"/>
      <c r="CA333" s="155"/>
      <c r="CB333" s="78"/>
      <c r="CC333" s="132"/>
      <c r="CD333" s="79"/>
      <c r="CE333" s="155"/>
      <c r="CF333" s="78"/>
      <c r="CG333" s="132"/>
      <c r="CH333" s="79"/>
      <c r="CI333" s="155"/>
      <c r="CJ333" s="78"/>
      <c r="CK333" s="132"/>
      <c r="CL333" s="79"/>
      <c r="CM333" s="155"/>
      <c r="CN333" s="78"/>
      <c r="CO333" s="132"/>
      <c r="CP333" s="79"/>
      <c r="CQ333" s="155"/>
      <c r="CR333" s="78"/>
      <c r="CS333" s="132"/>
      <c r="CT333" s="79"/>
      <c r="CU333" s="155"/>
      <c r="CV333" s="169"/>
      <c r="CW333" s="132"/>
      <c r="CX333" s="79"/>
      <c r="CY333" s="155"/>
      <c r="CZ333" s="169"/>
      <c r="DA333" s="132"/>
      <c r="DB333" s="79"/>
      <c r="DC333" s="155"/>
      <c r="DD333" s="78"/>
      <c r="DE333" s="132"/>
      <c r="DF333" s="79"/>
      <c r="DG333" s="155"/>
      <c r="DH333" s="78"/>
      <c r="DI333" s="132"/>
      <c r="DJ333" s="79"/>
      <c r="DK333" s="155"/>
      <c r="DL333" s="169"/>
      <c r="DM333" s="132"/>
      <c r="DN333" s="79"/>
      <c r="DO333" s="155"/>
      <c r="DP333" s="78"/>
      <c r="DQ333" s="132"/>
      <c r="DR333" s="79"/>
      <c r="DS333" s="155"/>
      <c r="DT333" s="78"/>
      <c r="DU333" s="132"/>
      <c r="DV333" s="79"/>
      <c r="DW333" s="155"/>
      <c r="DX333" s="78"/>
      <c r="DY333" s="132"/>
      <c r="DZ333" s="79"/>
      <c r="EA333" s="155"/>
      <c r="EB333" s="78"/>
      <c r="EC333" s="132"/>
      <c r="ED333" s="79"/>
      <c r="EE333" s="155"/>
      <c r="EF333" s="169"/>
      <c r="EG333" s="132"/>
      <c r="EH333" s="79"/>
      <c r="EI333" s="155"/>
      <c r="EJ333" s="78"/>
      <c r="EK333" s="132"/>
      <c r="EL333" s="79"/>
      <c r="EM333" s="155"/>
      <c r="EN333" s="78"/>
      <c r="EO333" s="132"/>
      <c r="EP333" s="79"/>
      <c r="EQ333" s="155"/>
      <c r="ER333" s="78"/>
      <c r="ES333" s="132"/>
      <c r="ET333" s="79"/>
      <c r="EU333" s="155"/>
      <c r="EV333" s="78"/>
      <c r="EW333" s="132"/>
      <c r="EX333" s="79"/>
      <c r="EY333" s="155"/>
      <c r="EZ333" s="78"/>
      <c r="FA333" s="132"/>
      <c r="FB333" s="79"/>
      <c r="FC333" s="155"/>
      <c r="FD333" s="78"/>
      <c r="FE333" s="132"/>
      <c r="FF333" s="79"/>
      <c r="FG333" s="155"/>
      <c r="FH333" s="78"/>
      <c r="FI333" s="132"/>
      <c r="FJ333" s="79"/>
      <c r="FK333" s="155"/>
      <c r="FL333" s="169"/>
      <c r="FM333" s="132"/>
      <c r="FN333" s="79"/>
      <c r="FO333" s="155"/>
      <c r="FP333" s="78"/>
      <c r="FQ333" s="132"/>
      <c r="FR333" s="79"/>
      <c r="FS333" s="155"/>
      <c r="FT333" s="78"/>
      <c r="FU333" s="132"/>
      <c r="FV333" s="4"/>
      <c r="FW333" s="155"/>
      <c r="FX333" s="78"/>
      <c r="FY333" s="132"/>
      <c r="FZ333" s="79"/>
      <c r="GA333" s="155"/>
      <c r="GB333" s="78"/>
      <c r="GC333" s="132"/>
      <c r="GD333" s="79"/>
      <c r="GE333" s="155"/>
      <c r="GF333" s="169"/>
      <c r="GG333" s="132"/>
      <c r="GH333" s="79"/>
      <c r="GI333" s="155"/>
      <c r="GJ333" s="78"/>
      <c r="GK333" s="132"/>
      <c r="GL333" s="79"/>
      <c r="GM333" s="155"/>
      <c r="GN333" s="78"/>
      <c r="GO333" s="132"/>
      <c r="GP333" s="79"/>
      <c r="GQ333" s="155"/>
    </row>
    <row r="334" spans="1:199" ht="15.75" x14ac:dyDescent="0.25">
      <c r="A334">
        <f t="shared" si="778"/>
        <v>1</v>
      </c>
      <c r="B334">
        <f t="shared" si="779"/>
        <v>1900</v>
      </c>
      <c r="C334" s="71"/>
      <c r="D334" s="78"/>
      <c r="E334" s="132"/>
      <c r="F334" s="79"/>
      <c r="G334" s="155"/>
      <c r="H334" s="169"/>
      <c r="I334" s="132"/>
      <c r="J334" s="79"/>
      <c r="K334" s="155"/>
      <c r="L334" s="169"/>
      <c r="M334" s="132"/>
      <c r="N334" s="79"/>
      <c r="O334" s="155"/>
      <c r="P334" s="169"/>
      <c r="Q334" s="132"/>
      <c r="R334" s="79"/>
      <c r="S334" s="155"/>
      <c r="T334" s="169"/>
      <c r="U334" s="132"/>
      <c r="V334" s="79"/>
      <c r="W334" s="155"/>
      <c r="X334" s="169"/>
      <c r="Y334" s="132"/>
      <c r="Z334" s="79"/>
      <c r="AA334" s="155"/>
      <c r="AB334" s="169"/>
      <c r="AC334" s="132"/>
      <c r="AD334" s="79"/>
      <c r="AE334" s="155"/>
      <c r="AF334" s="169"/>
      <c r="AG334" s="132"/>
      <c r="AH334" s="79"/>
      <c r="AI334" s="155"/>
      <c r="AJ334" s="169"/>
      <c r="AK334" s="132"/>
      <c r="AL334" s="79"/>
      <c r="AM334" s="155"/>
      <c r="AN334" s="169"/>
      <c r="AO334" s="132"/>
      <c r="AP334" s="79"/>
      <c r="AQ334" s="155"/>
      <c r="AR334" s="169"/>
      <c r="AS334" s="132"/>
      <c r="AT334" s="79"/>
      <c r="AU334" s="155"/>
      <c r="AV334" s="169"/>
      <c r="AW334" s="132"/>
      <c r="AX334" s="79"/>
      <c r="AY334" s="155"/>
      <c r="AZ334" s="169"/>
      <c r="BA334" s="132"/>
      <c r="BB334" s="79"/>
      <c r="BC334" s="155"/>
      <c r="BD334" s="169"/>
      <c r="BE334" s="132"/>
      <c r="BF334" s="79"/>
      <c r="BG334" s="155"/>
      <c r="BH334" s="169"/>
      <c r="BI334" s="132"/>
      <c r="BJ334" s="79"/>
      <c r="BK334" s="155"/>
      <c r="BL334" s="169"/>
      <c r="BM334" s="132"/>
      <c r="BN334" s="79"/>
      <c r="BO334" s="155"/>
      <c r="BP334" s="78"/>
      <c r="BQ334" s="132"/>
      <c r="BR334" s="79"/>
      <c r="BS334" s="155"/>
      <c r="BT334" s="78"/>
      <c r="BU334" s="132"/>
      <c r="BV334" s="79"/>
      <c r="BW334" s="155"/>
      <c r="BX334" s="78"/>
      <c r="BY334" s="132"/>
      <c r="BZ334" s="79"/>
      <c r="CA334" s="155"/>
      <c r="CB334" s="78"/>
      <c r="CC334" s="132"/>
      <c r="CD334" s="79"/>
      <c r="CE334" s="155"/>
      <c r="CF334" s="78"/>
      <c r="CG334" s="132"/>
      <c r="CH334" s="79"/>
      <c r="CI334" s="155"/>
      <c r="CJ334" s="78"/>
      <c r="CK334" s="132"/>
      <c r="CL334" s="79"/>
      <c r="CM334" s="155"/>
      <c r="CN334" s="78"/>
      <c r="CO334" s="132"/>
      <c r="CP334" s="79"/>
      <c r="CQ334" s="155"/>
      <c r="CR334" s="78"/>
      <c r="CS334" s="132"/>
      <c r="CT334" s="79"/>
      <c r="CU334" s="155"/>
      <c r="CV334" s="169"/>
      <c r="CW334" s="132"/>
      <c r="CX334" s="79"/>
      <c r="CY334" s="155"/>
      <c r="CZ334" s="169"/>
      <c r="DA334" s="132"/>
      <c r="DB334" s="79"/>
      <c r="DC334" s="155"/>
      <c r="DD334" s="78"/>
      <c r="DE334" s="132"/>
      <c r="DF334" s="79"/>
      <c r="DG334" s="155"/>
      <c r="DH334" s="78"/>
      <c r="DI334" s="132"/>
      <c r="DJ334" s="79"/>
      <c r="DK334" s="155"/>
      <c r="DL334" s="169"/>
      <c r="DM334" s="132"/>
      <c r="DN334" s="79"/>
      <c r="DO334" s="155"/>
      <c r="DP334" s="78"/>
      <c r="DQ334" s="132"/>
      <c r="DR334" s="79"/>
      <c r="DS334" s="155"/>
      <c r="DT334" s="78"/>
      <c r="DU334" s="132"/>
      <c r="DV334" s="79"/>
      <c r="DW334" s="155"/>
      <c r="DX334" s="78"/>
      <c r="DY334" s="132"/>
      <c r="DZ334" s="79"/>
      <c r="EA334" s="155"/>
      <c r="EB334" s="78"/>
      <c r="EC334" s="132"/>
      <c r="ED334" s="79"/>
      <c r="EE334" s="155"/>
      <c r="EF334" s="169"/>
      <c r="EG334" s="132"/>
      <c r="EH334" s="79"/>
      <c r="EI334" s="155"/>
      <c r="EJ334" s="78"/>
      <c r="EK334" s="132"/>
      <c r="EL334" s="79"/>
      <c r="EM334" s="155"/>
      <c r="EN334" s="78"/>
      <c r="EO334" s="132"/>
      <c r="EP334" s="79"/>
      <c r="EQ334" s="155"/>
      <c r="ER334" s="78"/>
      <c r="ES334" s="132"/>
      <c r="ET334" s="79"/>
      <c r="EU334" s="155"/>
      <c r="EV334" s="78"/>
      <c r="EW334" s="132"/>
      <c r="EX334" s="79"/>
      <c r="EY334" s="155"/>
      <c r="EZ334" s="78"/>
      <c r="FA334" s="132"/>
      <c r="FB334" s="79"/>
      <c r="FC334" s="155"/>
      <c r="FD334" s="78"/>
      <c r="FE334" s="132"/>
      <c r="FF334" s="79"/>
      <c r="FG334" s="155"/>
      <c r="FH334" s="78"/>
      <c r="FI334" s="132"/>
      <c r="FJ334" s="79"/>
      <c r="FK334" s="155"/>
      <c r="FL334" s="169"/>
      <c r="FM334" s="132"/>
      <c r="FN334" s="79"/>
      <c r="FO334" s="155"/>
      <c r="FP334" s="78"/>
      <c r="FQ334" s="132"/>
      <c r="FR334" s="79"/>
      <c r="FS334" s="155"/>
      <c r="FT334" s="78"/>
      <c r="FU334" s="132"/>
      <c r="FV334" s="4"/>
      <c r="FW334" s="155"/>
      <c r="FX334" s="78"/>
      <c r="FY334" s="132"/>
      <c r="FZ334" s="79"/>
      <c r="GA334" s="155"/>
      <c r="GB334" s="78"/>
      <c r="GC334" s="132"/>
      <c r="GD334" s="79"/>
      <c r="GE334" s="155"/>
      <c r="GF334" s="169"/>
      <c r="GG334" s="132"/>
      <c r="GH334" s="79"/>
      <c r="GI334" s="155"/>
      <c r="GJ334" s="78"/>
      <c r="GK334" s="132"/>
      <c r="GL334" s="79"/>
      <c r="GM334" s="155"/>
      <c r="GN334" s="78"/>
      <c r="GO334" s="132"/>
      <c r="GP334" s="79"/>
      <c r="GQ334" s="155"/>
    </row>
    <row r="335" spans="1:199" ht="15.75" x14ac:dyDescent="0.25">
      <c r="A335">
        <f t="shared" si="778"/>
        <v>1</v>
      </c>
      <c r="B335">
        <f t="shared" si="779"/>
        <v>1900</v>
      </c>
      <c r="C335" s="71"/>
      <c r="D335" s="78"/>
      <c r="E335" s="132"/>
      <c r="F335" s="79"/>
      <c r="G335" s="155"/>
      <c r="H335" s="169"/>
      <c r="I335" s="132"/>
      <c r="J335" s="79"/>
      <c r="K335" s="155"/>
      <c r="L335" s="169"/>
      <c r="M335" s="132"/>
      <c r="N335" s="79"/>
      <c r="O335" s="155"/>
      <c r="P335" s="169"/>
      <c r="Q335" s="132"/>
      <c r="R335" s="79"/>
      <c r="S335" s="155"/>
      <c r="T335" s="169"/>
      <c r="U335" s="132"/>
      <c r="V335" s="79"/>
      <c r="W335" s="155"/>
      <c r="X335" s="169"/>
      <c r="Y335" s="132"/>
      <c r="Z335" s="79"/>
      <c r="AA335" s="155"/>
      <c r="AB335" s="169"/>
      <c r="AC335" s="132"/>
      <c r="AD335" s="79"/>
      <c r="AE335" s="155"/>
      <c r="AF335" s="169"/>
      <c r="AG335" s="132"/>
      <c r="AH335" s="79"/>
      <c r="AI335" s="155"/>
      <c r="AJ335" s="169"/>
      <c r="AK335" s="132"/>
      <c r="AL335" s="79"/>
      <c r="AM335" s="155"/>
      <c r="AN335" s="169"/>
      <c r="AO335" s="132"/>
      <c r="AP335" s="79"/>
      <c r="AQ335" s="155"/>
      <c r="AR335" s="169"/>
      <c r="AS335" s="132"/>
      <c r="AT335" s="79"/>
      <c r="AU335" s="155"/>
      <c r="AV335" s="169"/>
      <c r="AW335" s="132"/>
      <c r="AX335" s="79"/>
      <c r="AY335" s="155"/>
      <c r="AZ335" s="169"/>
      <c r="BA335" s="132"/>
      <c r="BB335" s="79"/>
      <c r="BC335" s="155"/>
      <c r="BD335" s="169"/>
      <c r="BE335" s="132"/>
      <c r="BF335" s="79"/>
      <c r="BG335" s="155"/>
      <c r="BH335" s="169"/>
      <c r="BI335" s="132"/>
      <c r="BJ335" s="79"/>
      <c r="BK335" s="155"/>
      <c r="BL335" s="169"/>
      <c r="BM335" s="132"/>
      <c r="BN335" s="79"/>
      <c r="BO335" s="155"/>
      <c r="BP335" s="78"/>
      <c r="BQ335" s="132"/>
      <c r="BR335" s="79"/>
      <c r="BS335" s="155"/>
      <c r="BT335" s="78"/>
      <c r="BU335" s="132"/>
      <c r="BV335" s="79"/>
      <c r="BW335" s="155"/>
      <c r="BX335" s="78"/>
      <c r="BY335" s="132"/>
      <c r="BZ335" s="79"/>
      <c r="CA335" s="155"/>
      <c r="CB335" s="78"/>
      <c r="CC335" s="132"/>
      <c r="CD335" s="79"/>
      <c r="CE335" s="155"/>
      <c r="CF335" s="78"/>
      <c r="CG335" s="132"/>
      <c r="CH335" s="79"/>
      <c r="CI335" s="155"/>
      <c r="CJ335" s="78"/>
      <c r="CK335" s="132"/>
      <c r="CL335" s="79"/>
      <c r="CM335" s="155"/>
      <c r="CN335" s="78"/>
      <c r="CO335" s="132"/>
      <c r="CP335" s="79"/>
      <c r="CQ335" s="155"/>
      <c r="CR335" s="78"/>
      <c r="CS335" s="132"/>
      <c r="CT335" s="79"/>
      <c r="CU335" s="155"/>
      <c r="CV335" s="169"/>
      <c r="CW335" s="132"/>
      <c r="CX335" s="79"/>
      <c r="CY335" s="155"/>
      <c r="CZ335" s="169"/>
      <c r="DA335" s="132"/>
      <c r="DB335" s="79"/>
      <c r="DC335" s="155"/>
      <c r="DD335" s="78"/>
      <c r="DE335" s="132"/>
      <c r="DF335" s="79"/>
      <c r="DG335" s="155"/>
      <c r="DH335" s="78"/>
      <c r="DI335" s="132"/>
      <c r="DJ335" s="79"/>
      <c r="DK335" s="155"/>
      <c r="DL335" s="169"/>
      <c r="DM335" s="132"/>
      <c r="DN335" s="79"/>
      <c r="DO335" s="155"/>
      <c r="DP335" s="78"/>
      <c r="DQ335" s="132"/>
      <c r="DR335" s="79"/>
      <c r="DS335" s="155"/>
      <c r="DT335" s="78"/>
      <c r="DU335" s="132"/>
      <c r="DV335" s="79"/>
      <c r="DW335" s="155"/>
      <c r="DX335" s="78"/>
      <c r="DY335" s="132"/>
      <c r="DZ335" s="79"/>
      <c r="EA335" s="155"/>
      <c r="EB335" s="78"/>
      <c r="EC335" s="132"/>
      <c r="ED335" s="79"/>
      <c r="EE335" s="155"/>
      <c r="EF335" s="169"/>
      <c r="EG335" s="132"/>
      <c r="EH335" s="79"/>
      <c r="EI335" s="155"/>
      <c r="EJ335" s="78"/>
      <c r="EK335" s="132"/>
      <c r="EL335" s="79"/>
      <c r="EM335" s="155"/>
      <c r="EN335" s="78"/>
      <c r="EO335" s="132"/>
      <c r="EP335" s="79"/>
      <c r="EQ335" s="155"/>
      <c r="ER335" s="78"/>
      <c r="ES335" s="132"/>
      <c r="ET335" s="79"/>
      <c r="EU335" s="155"/>
      <c r="EV335" s="78"/>
      <c r="EW335" s="132"/>
      <c r="EX335" s="79"/>
      <c r="EY335" s="155"/>
      <c r="EZ335" s="78"/>
      <c r="FA335" s="132"/>
      <c r="FB335" s="79"/>
      <c r="FC335" s="155"/>
      <c r="FD335" s="78"/>
      <c r="FE335" s="132"/>
      <c r="FF335" s="79"/>
      <c r="FG335" s="155"/>
      <c r="FH335" s="78"/>
      <c r="FI335" s="132"/>
      <c r="FJ335" s="79"/>
      <c r="FK335" s="155"/>
      <c r="FL335" s="169"/>
      <c r="FM335" s="132"/>
      <c r="FN335" s="79"/>
      <c r="FO335" s="155"/>
      <c r="FP335" s="78"/>
      <c r="FQ335" s="132"/>
      <c r="FR335" s="79"/>
      <c r="FS335" s="155"/>
      <c r="FT335" s="78"/>
      <c r="FU335" s="132"/>
      <c r="FV335" s="4"/>
      <c r="FW335" s="155"/>
      <c r="FX335" s="78"/>
      <c r="FY335" s="132"/>
      <c r="FZ335" s="79"/>
      <c r="GA335" s="155"/>
      <c r="GB335" s="78"/>
      <c r="GC335" s="132"/>
      <c r="GD335" s="79"/>
      <c r="GE335" s="155"/>
      <c r="GF335" s="169"/>
      <c r="GG335" s="132"/>
      <c r="GH335" s="79"/>
      <c r="GI335" s="155"/>
      <c r="GJ335" s="78"/>
      <c r="GK335" s="132"/>
      <c r="GL335" s="79"/>
      <c r="GM335" s="155"/>
      <c r="GN335" s="78"/>
      <c r="GO335" s="132"/>
      <c r="GP335" s="79"/>
      <c r="GQ335" s="155"/>
    </row>
    <row r="336" spans="1:199" ht="15.75" x14ac:dyDescent="0.25">
      <c r="A336">
        <f t="shared" si="778"/>
        <v>1</v>
      </c>
      <c r="B336">
        <f t="shared" si="779"/>
        <v>1900</v>
      </c>
      <c r="C336" s="71"/>
      <c r="D336" s="78"/>
      <c r="E336" s="132"/>
      <c r="F336" s="79"/>
      <c r="G336" s="155"/>
      <c r="H336" s="169"/>
      <c r="I336" s="132"/>
      <c r="J336" s="79"/>
      <c r="K336" s="155"/>
      <c r="L336" s="169"/>
      <c r="M336" s="132"/>
      <c r="N336" s="79"/>
      <c r="O336" s="155"/>
      <c r="P336" s="169"/>
      <c r="Q336" s="132"/>
      <c r="R336" s="79"/>
      <c r="S336" s="155"/>
      <c r="T336" s="169"/>
      <c r="U336" s="132"/>
      <c r="V336" s="79"/>
      <c r="W336" s="155"/>
      <c r="X336" s="169"/>
      <c r="Y336" s="132"/>
      <c r="Z336" s="79"/>
      <c r="AA336" s="155"/>
      <c r="AB336" s="169"/>
      <c r="AC336" s="132"/>
      <c r="AD336" s="79"/>
      <c r="AE336" s="155"/>
      <c r="AF336" s="169"/>
      <c r="AG336" s="132"/>
      <c r="AH336" s="79"/>
      <c r="AI336" s="155"/>
      <c r="AJ336" s="169"/>
      <c r="AK336" s="132"/>
      <c r="AL336" s="79"/>
      <c r="AM336" s="155"/>
      <c r="AN336" s="169"/>
      <c r="AO336" s="132"/>
      <c r="AP336" s="79"/>
      <c r="AQ336" s="155"/>
      <c r="AR336" s="169"/>
      <c r="AS336" s="132"/>
      <c r="AT336" s="79"/>
      <c r="AU336" s="155"/>
      <c r="AV336" s="169"/>
      <c r="AW336" s="132"/>
      <c r="AX336" s="79"/>
      <c r="AY336" s="155"/>
      <c r="AZ336" s="169"/>
      <c r="BA336" s="132"/>
      <c r="BB336" s="79"/>
      <c r="BC336" s="155"/>
      <c r="BD336" s="169"/>
      <c r="BE336" s="132"/>
      <c r="BF336" s="79"/>
      <c r="BG336" s="155"/>
      <c r="BH336" s="169"/>
      <c r="BI336" s="132"/>
      <c r="BJ336" s="79"/>
      <c r="BK336" s="155"/>
      <c r="BL336" s="169"/>
      <c r="BM336" s="132"/>
      <c r="BN336" s="79"/>
      <c r="BO336" s="155"/>
      <c r="BP336" s="78"/>
      <c r="BQ336" s="132"/>
      <c r="BR336" s="79"/>
      <c r="BS336" s="155"/>
      <c r="BT336" s="78"/>
      <c r="BU336" s="132"/>
      <c r="BV336" s="79"/>
      <c r="BW336" s="155"/>
      <c r="BX336" s="78"/>
      <c r="BY336" s="132"/>
      <c r="BZ336" s="79"/>
      <c r="CA336" s="155"/>
      <c r="CB336" s="78"/>
      <c r="CC336" s="132"/>
      <c r="CD336" s="79"/>
      <c r="CE336" s="155"/>
      <c r="CF336" s="78"/>
      <c r="CG336" s="132"/>
      <c r="CH336" s="79"/>
      <c r="CI336" s="155"/>
      <c r="CJ336" s="78"/>
      <c r="CK336" s="132"/>
      <c r="CL336" s="79"/>
      <c r="CM336" s="155"/>
      <c r="CN336" s="78"/>
      <c r="CO336" s="132"/>
      <c r="CP336" s="79"/>
      <c r="CQ336" s="155"/>
      <c r="CR336" s="78"/>
      <c r="CS336" s="132"/>
      <c r="CT336" s="79"/>
      <c r="CU336" s="155"/>
      <c r="CV336" s="169"/>
      <c r="CW336" s="132"/>
      <c r="CX336" s="79"/>
      <c r="CY336" s="155"/>
      <c r="CZ336" s="169"/>
      <c r="DA336" s="132"/>
      <c r="DB336" s="79"/>
      <c r="DC336" s="155"/>
      <c r="DD336" s="78"/>
      <c r="DE336" s="132"/>
      <c r="DF336" s="79"/>
      <c r="DG336" s="155"/>
      <c r="DH336" s="78"/>
      <c r="DI336" s="132"/>
      <c r="DJ336" s="79"/>
      <c r="DK336" s="155"/>
      <c r="DL336" s="169"/>
      <c r="DM336" s="132"/>
      <c r="DN336" s="79"/>
      <c r="DO336" s="155"/>
      <c r="DP336" s="78"/>
      <c r="DQ336" s="132"/>
      <c r="DR336" s="79"/>
      <c r="DS336" s="155"/>
      <c r="DT336" s="78"/>
      <c r="DU336" s="132"/>
      <c r="DV336" s="79"/>
      <c r="DW336" s="155"/>
      <c r="DX336" s="78"/>
      <c r="DY336" s="132"/>
      <c r="DZ336" s="79"/>
      <c r="EA336" s="155"/>
      <c r="EB336" s="78"/>
      <c r="EC336" s="132"/>
      <c r="ED336" s="79"/>
      <c r="EE336" s="155"/>
      <c r="EF336" s="169"/>
      <c r="EG336" s="132"/>
      <c r="EH336" s="79"/>
      <c r="EI336" s="155"/>
      <c r="EJ336" s="78"/>
      <c r="EK336" s="132"/>
      <c r="EL336" s="79"/>
      <c r="EM336" s="155"/>
      <c r="EN336" s="78"/>
      <c r="EO336" s="132"/>
      <c r="EP336" s="79"/>
      <c r="EQ336" s="155"/>
      <c r="ER336" s="78"/>
      <c r="ES336" s="132"/>
      <c r="ET336" s="79"/>
      <c r="EU336" s="155"/>
      <c r="EV336" s="78"/>
      <c r="EW336" s="132"/>
      <c r="EX336" s="79"/>
      <c r="EY336" s="155"/>
      <c r="EZ336" s="78"/>
      <c r="FA336" s="132"/>
      <c r="FB336" s="79"/>
      <c r="FC336" s="155"/>
      <c r="FD336" s="78"/>
      <c r="FE336" s="132"/>
      <c r="FF336" s="79"/>
      <c r="FG336" s="155"/>
      <c r="FH336" s="78"/>
      <c r="FI336" s="132"/>
      <c r="FJ336" s="79"/>
      <c r="FK336" s="155"/>
      <c r="FL336" s="169"/>
      <c r="FM336" s="132"/>
      <c r="FN336" s="79"/>
      <c r="FO336" s="155"/>
      <c r="FP336" s="78"/>
      <c r="FQ336" s="132"/>
      <c r="FR336" s="79"/>
      <c r="FS336" s="155"/>
      <c r="FT336" s="78"/>
      <c r="FU336" s="132"/>
      <c r="FV336" s="4"/>
      <c r="FW336" s="155"/>
      <c r="FX336" s="78"/>
      <c r="FY336" s="132"/>
      <c r="FZ336" s="79"/>
      <c r="GA336" s="155"/>
      <c r="GB336" s="78"/>
      <c r="GC336" s="132"/>
      <c r="GD336" s="79"/>
      <c r="GE336" s="155"/>
      <c r="GF336" s="169"/>
      <c r="GG336" s="132"/>
      <c r="GH336" s="79"/>
      <c r="GI336" s="155"/>
      <c r="GJ336" s="78"/>
      <c r="GK336" s="132"/>
      <c r="GL336" s="79"/>
      <c r="GM336" s="155"/>
      <c r="GN336" s="78"/>
      <c r="GO336" s="132"/>
      <c r="GP336" s="79"/>
      <c r="GQ336" s="155"/>
    </row>
    <row r="337" spans="1:199" ht="15.75" x14ac:dyDescent="0.25">
      <c r="A337">
        <f t="shared" si="778"/>
        <v>1</v>
      </c>
      <c r="B337">
        <f t="shared" si="779"/>
        <v>1900</v>
      </c>
      <c r="C337" s="71"/>
      <c r="D337" s="78"/>
      <c r="E337" s="132"/>
      <c r="F337" s="79"/>
      <c r="G337" s="155"/>
      <c r="H337" s="169"/>
      <c r="I337" s="132"/>
      <c r="J337" s="79"/>
      <c r="K337" s="155"/>
      <c r="L337" s="169"/>
      <c r="M337" s="132"/>
      <c r="N337" s="79"/>
      <c r="O337" s="155"/>
      <c r="P337" s="169"/>
      <c r="Q337" s="132"/>
      <c r="R337" s="79"/>
      <c r="S337" s="155"/>
      <c r="T337" s="169"/>
      <c r="U337" s="132"/>
      <c r="V337" s="79"/>
      <c r="W337" s="155"/>
      <c r="X337" s="169"/>
      <c r="Y337" s="132"/>
      <c r="Z337" s="79"/>
      <c r="AA337" s="155"/>
      <c r="AB337" s="169"/>
      <c r="AC337" s="132"/>
      <c r="AD337" s="79"/>
      <c r="AE337" s="155"/>
      <c r="AF337" s="169"/>
      <c r="AG337" s="132"/>
      <c r="AH337" s="79"/>
      <c r="AI337" s="155"/>
      <c r="AJ337" s="169"/>
      <c r="AK337" s="132"/>
      <c r="AL337" s="79"/>
      <c r="AM337" s="155"/>
      <c r="AN337" s="169"/>
      <c r="AO337" s="132"/>
      <c r="AP337" s="79"/>
      <c r="AQ337" s="155"/>
      <c r="AR337" s="169"/>
      <c r="AS337" s="132"/>
      <c r="AT337" s="79"/>
      <c r="AU337" s="155"/>
      <c r="AV337" s="169"/>
      <c r="AW337" s="132"/>
      <c r="AX337" s="79"/>
      <c r="AY337" s="155"/>
      <c r="AZ337" s="169"/>
      <c r="BA337" s="132"/>
      <c r="BB337" s="79"/>
      <c r="BC337" s="155"/>
      <c r="BD337" s="169"/>
      <c r="BE337" s="132"/>
      <c r="BF337" s="79"/>
      <c r="BG337" s="155"/>
      <c r="BH337" s="169"/>
      <c r="BI337" s="132"/>
      <c r="BJ337" s="79"/>
      <c r="BK337" s="155"/>
      <c r="BL337" s="169"/>
      <c r="BM337" s="132"/>
      <c r="BN337" s="79"/>
      <c r="BO337" s="155"/>
      <c r="BP337" s="78"/>
      <c r="BQ337" s="132"/>
      <c r="BR337" s="79"/>
      <c r="BS337" s="155"/>
      <c r="BT337" s="78"/>
      <c r="BU337" s="132"/>
      <c r="BV337" s="79"/>
      <c r="BW337" s="155"/>
      <c r="BX337" s="78"/>
      <c r="BY337" s="132"/>
      <c r="BZ337" s="79"/>
      <c r="CA337" s="155"/>
      <c r="CB337" s="78"/>
      <c r="CC337" s="132"/>
      <c r="CD337" s="79"/>
      <c r="CE337" s="155"/>
      <c r="CF337" s="78"/>
      <c r="CG337" s="132"/>
      <c r="CH337" s="79"/>
      <c r="CI337" s="155"/>
      <c r="CJ337" s="78"/>
      <c r="CK337" s="132"/>
      <c r="CL337" s="79"/>
      <c r="CM337" s="155"/>
      <c r="CN337" s="78"/>
      <c r="CO337" s="132"/>
      <c r="CP337" s="79"/>
      <c r="CQ337" s="155"/>
      <c r="CR337" s="78"/>
      <c r="CS337" s="132"/>
      <c r="CT337" s="79"/>
      <c r="CU337" s="155"/>
      <c r="CV337" s="169"/>
      <c r="CW337" s="132"/>
      <c r="CX337" s="79"/>
      <c r="CY337" s="155"/>
      <c r="CZ337" s="169"/>
      <c r="DA337" s="132"/>
      <c r="DB337" s="79"/>
      <c r="DC337" s="155"/>
      <c r="DD337" s="78"/>
      <c r="DE337" s="132"/>
      <c r="DF337" s="79"/>
      <c r="DG337" s="155"/>
      <c r="DH337" s="78"/>
      <c r="DI337" s="132"/>
      <c r="DJ337" s="79"/>
      <c r="DK337" s="155"/>
      <c r="DL337" s="169"/>
      <c r="DM337" s="132"/>
      <c r="DN337" s="79"/>
      <c r="DO337" s="155"/>
      <c r="DP337" s="78"/>
      <c r="DQ337" s="132"/>
      <c r="DR337" s="79"/>
      <c r="DS337" s="155"/>
      <c r="DT337" s="78"/>
      <c r="DU337" s="132"/>
      <c r="DV337" s="79"/>
      <c r="DW337" s="155"/>
      <c r="DX337" s="78"/>
      <c r="DY337" s="132"/>
      <c r="DZ337" s="79"/>
      <c r="EA337" s="155"/>
      <c r="EB337" s="78"/>
      <c r="EC337" s="132"/>
      <c r="ED337" s="79"/>
      <c r="EE337" s="155"/>
      <c r="EF337" s="169"/>
      <c r="EG337" s="132"/>
      <c r="EH337" s="79"/>
      <c r="EI337" s="155"/>
      <c r="EJ337" s="78"/>
      <c r="EK337" s="132"/>
      <c r="EL337" s="79"/>
      <c r="EM337" s="155"/>
      <c r="EN337" s="78"/>
      <c r="EO337" s="132"/>
      <c r="EP337" s="79"/>
      <c r="EQ337" s="155"/>
      <c r="ER337" s="78"/>
      <c r="ES337" s="132"/>
      <c r="ET337" s="79"/>
      <c r="EU337" s="155"/>
      <c r="EV337" s="78"/>
      <c r="EW337" s="132"/>
      <c r="EX337" s="79"/>
      <c r="EY337" s="155"/>
      <c r="EZ337" s="78"/>
      <c r="FA337" s="132"/>
      <c r="FB337" s="79"/>
      <c r="FC337" s="155"/>
      <c r="FD337" s="78"/>
      <c r="FE337" s="132"/>
      <c r="FF337" s="79"/>
      <c r="FG337" s="155"/>
      <c r="FH337" s="78"/>
      <c r="FI337" s="132"/>
      <c r="FJ337" s="79"/>
      <c r="FK337" s="155"/>
      <c r="FL337" s="169"/>
      <c r="FM337" s="132"/>
      <c r="FN337" s="79"/>
      <c r="FO337" s="155"/>
      <c r="FP337" s="78"/>
      <c r="FQ337" s="132"/>
      <c r="FR337" s="79"/>
      <c r="FS337" s="155"/>
      <c r="FT337" s="78"/>
      <c r="FU337" s="132"/>
      <c r="FV337" s="4"/>
      <c r="FW337" s="155"/>
      <c r="FX337" s="78"/>
      <c r="FY337" s="132"/>
      <c r="FZ337" s="79"/>
      <c r="GA337" s="155"/>
      <c r="GB337" s="78"/>
      <c r="GC337" s="132"/>
      <c r="GD337" s="79"/>
      <c r="GE337" s="155"/>
      <c r="GF337" s="169"/>
      <c r="GG337" s="132"/>
      <c r="GH337" s="79"/>
      <c r="GI337" s="155"/>
      <c r="GJ337" s="78"/>
      <c r="GK337" s="132"/>
      <c r="GL337" s="79"/>
      <c r="GM337" s="155"/>
      <c r="GN337" s="78"/>
      <c r="GO337" s="132"/>
      <c r="GP337" s="79"/>
      <c r="GQ337" s="155"/>
    </row>
    <row r="338" spans="1:199" ht="15.75" x14ac:dyDescent="0.25">
      <c r="A338">
        <f t="shared" si="778"/>
        <v>1</v>
      </c>
      <c r="B338">
        <f t="shared" si="779"/>
        <v>1900</v>
      </c>
      <c r="C338" s="71"/>
      <c r="D338" s="78"/>
      <c r="E338" s="132"/>
      <c r="F338" s="79"/>
      <c r="G338" s="155"/>
      <c r="H338" s="169"/>
      <c r="I338" s="132"/>
      <c r="J338" s="79"/>
      <c r="K338" s="155"/>
      <c r="L338" s="169"/>
      <c r="M338" s="132"/>
      <c r="N338" s="79"/>
      <c r="O338" s="155"/>
      <c r="P338" s="169"/>
      <c r="Q338" s="132"/>
      <c r="R338" s="79"/>
      <c r="S338" s="155"/>
      <c r="T338" s="169"/>
      <c r="U338" s="132"/>
      <c r="V338" s="79"/>
      <c r="W338" s="155"/>
      <c r="X338" s="169"/>
      <c r="Y338" s="132"/>
      <c r="Z338" s="79"/>
      <c r="AA338" s="155"/>
      <c r="AB338" s="169"/>
      <c r="AC338" s="132"/>
      <c r="AD338" s="79"/>
      <c r="AE338" s="155"/>
      <c r="AF338" s="169"/>
      <c r="AG338" s="132"/>
      <c r="AH338" s="79"/>
      <c r="AI338" s="155"/>
      <c r="AJ338" s="169"/>
      <c r="AK338" s="132"/>
      <c r="AL338" s="79"/>
      <c r="AM338" s="155"/>
      <c r="AN338" s="169"/>
      <c r="AO338" s="132"/>
      <c r="AP338" s="79"/>
      <c r="AQ338" s="155"/>
      <c r="AR338" s="169"/>
      <c r="AS338" s="132"/>
      <c r="AT338" s="79"/>
      <c r="AU338" s="155"/>
      <c r="AV338" s="169"/>
      <c r="AW338" s="132"/>
      <c r="AX338" s="79"/>
      <c r="AY338" s="155"/>
      <c r="AZ338" s="169"/>
      <c r="BA338" s="132"/>
      <c r="BB338" s="79"/>
      <c r="BC338" s="155"/>
      <c r="BD338" s="169"/>
      <c r="BE338" s="132"/>
      <c r="BF338" s="79"/>
      <c r="BG338" s="155"/>
      <c r="BH338" s="169"/>
      <c r="BI338" s="132"/>
      <c r="BJ338" s="79"/>
      <c r="BK338" s="155"/>
      <c r="BL338" s="169"/>
      <c r="BM338" s="132"/>
      <c r="BN338" s="79"/>
      <c r="BO338" s="155"/>
      <c r="BP338" s="78"/>
      <c r="BQ338" s="132"/>
      <c r="BR338" s="79"/>
      <c r="BS338" s="155"/>
      <c r="BT338" s="78"/>
      <c r="BU338" s="132"/>
      <c r="BV338" s="79"/>
      <c r="BW338" s="155"/>
      <c r="BX338" s="78"/>
      <c r="BY338" s="132"/>
      <c r="BZ338" s="79"/>
      <c r="CA338" s="155"/>
      <c r="CB338" s="78"/>
      <c r="CC338" s="132"/>
      <c r="CD338" s="79"/>
      <c r="CE338" s="155"/>
      <c r="CF338" s="78"/>
      <c r="CG338" s="132"/>
      <c r="CH338" s="79"/>
      <c r="CI338" s="155"/>
      <c r="CJ338" s="78"/>
      <c r="CK338" s="132"/>
      <c r="CL338" s="79"/>
      <c r="CM338" s="155"/>
      <c r="CN338" s="78"/>
      <c r="CO338" s="132"/>
      <c r="CP338" s="79"/>
      <c r="CQ338" s="155"/>
      <c r="CR338" s="78"/>
      <c r="CS338" s="132"/>
      <c r="CT338" s="79"/>
      <c r="CU338" s="155"/>
      <c r="CV338" s="169"/>
      <c r="CW338" s="132"/>
      <c r="CX338" s="79"/>
      <c r="CY338" s="155"/>
      <c r="CZ338" s="169"/>
      <c r="DA338" s="132"/>
      <c r="DB338" s="79"/>
      <c r="DC338" s="155"/>
      <c r="DD338" s="78"/>
      <c r="DE338" s="132"/>
      <c r="DF338" s="79"/>
      <c r="DG338" s="155"/>
      <c r="DH338" s="78"/>
      <c r="DI338" s="132"/>
      <c r="DJ338" s="79"/>
      <c r="DK338" s="155"/>
      <c r="DL338" s="169"/>
      <c r="DM338" s="132"/>
      <c r="DN338" s="79"/>
      <c r="DO338" s="155"/>
      <c r="DP338" s="78"/>
      <c r="DQ338" s="132"/>
      <c r="DR338" s="79"/>
      <c r="DS338" s="155"/>
      <c r="DT338" s="78"/>
      <c r="DU338" s="132"/>
      <c r="DV338" s="79"/>
      <c r="DW338" s="155"/>
      <c r="DX338" s="78"/>
      <c r="DY338" s="132"/>
      <c r="DZ338" s="79"/>
      <c r="EA338" s="155"/>
      <c r="EB338" s="78"/>
      <c r="EC338" s="132"/>
      <c r="ED338" s="79"/>
      <c r="EE338" s="155"/>
      <c r="EF338" s="169"/>
      <c r="EG338" s="132"/>
      <c r="EH338" s="79"/>
      <c r="EI338" s="155"/>
      <c r="EJ338" s="78"/>
      <c r="EK338" s="132"/>
      <c r="EL338" s="79"/>
      <c r="EM338" s="155"/>
      <c r="EN338" s="78"/>
      <c r="EO338" s="132"/>
      <c r="EP338" s="79"/>
      <c r="EQ338" s="155"/>
      <c r="ER338" s="78"/>
      <c r="ES338" s="132"/>
      <c r="ET338" s="79"/>
      <c r="EU338" s="155"/>
      <c r="EV338" s="78"/>
      <c r="EW338" s="132"/>
      <c r="EX338" s="79"/>
      <c r="EY338" s="155"/>
      <c r="EZ338" s="78"/>
      <c r="FA338" s="132"/>
      <c r="FB338" s="79"/>
      <c r="FC338" s="155"/>
      <c r="FD338" s="78"/>
      <c r="FE338" s="132"/>
      <c r="FF338" s="79"/>
      <c r="FG338" s="155"/>
      <c r="FH338" s="78"/>
      <c r="FI338" s="132"/>
      <c r="FJ338" s="79"/>
      <c r="FK338" s="155"/>
      <c r="FL338" s="169"/>
      <c r="FM338" s="132"/>
      <c r="FN338" s="79"/>
      <c r="FO338" s="155"/>
      <c r="FP338" s="78"/>
      <c r="FQ338" s="132"/>
      <c r="FR338" s="79"/>
      <c r="FS338" s="155"/>
      <c r="FT338" s="78"/>
      <c r="FU338" s="132"/>
      <c r="FV338" s="4"/>
      <c r="FW338" s="155"/>
      <c r="FX338" s="78"/>
      <c r="FY338" s="132"/>
      <c r="FZ338" s="79"/>
      <c r="GA338" s="155"/>
      <c r="GB338" s="78"/>
      <c r="GC338" s="132"/>
      <c r="GD338" s="79"/>
      <c r="GE338" s="155"/>
      <c r="GF338" s="169"/>
      <c r="GG338" s="132"/>
      <c r="GH338" s="79"/>
      <c r="GI338" s="155"/>
      <c r="GJ338" s="78"/>
      <c r="GK338" s="132"/>
      <c r="GL338" s="79"/>
      <c r="GM338" s="155"/>
      <c r="GN338" s="78"/>
      <c r="GO338" s="132"/>
      <c r="GP338" s="79"/>
      <c r="GQ338" s="155"/>
    </row>
    <row r="339" spans="1:199" ht="15.75" x14ac:dyDescent="0.25">
      <c r="A339">
        <f t="shared" si="778"/>
        <v>1</v>
      </c>
      <c r="B339">
        <f t="shared" si="779"/>
        <v>1900</v>
      </c>
      <c r="C339" s="71"/>
      <c r="D339" s="78"/>
      <c r="E339" s="132"/>
      <c r="F339" s="79"/>
      <c r="G339" s="155"/>
      <c r="H339" s="169"/>
      <c r="I339" s="132"/>
      <c r="J339" s="79"/>
      <c r="K339" s="155"/>
      <c r="L339" s="169"/>
      <c r="M339" s="132"/>
      <c r="N339" s="79"/>
      <c r="O339" s="155"/>
      <c r="P339" s="169"/>
      <c r="Q339" s="132"/>
      <c r="R339" s="79"/>
      <c r="S339" s="155"/>
      <c r="T339" s="169"/>
      <c r="U339" s="132"/>
      <c r="V339" s="79"/>
      <c r="W339" s="155"/>
      <c r="X339" s="169"/>
      <c r="Y339" s="132"/>
      <c r="Z339" s="79"/>
      <c r="AA339" s="155"/>
      <c r="AB339" s="169"/>
      <c r="AC339" s="132"/>
      <c r="AD339" s="79"/>
      <c r="AE339" s="155"/>
      <c r="AF339" s="169"/>
      <c r="AG339" s="132"/>
      <c r="AH339" s="79"/>
      <c r="AI339" s="155"/>
      <c r="AJ339" s="169"/>
      <c r="AK339" s="132"/>
      <c r="AL339" s="79"/>
      <c r="AM339" s="155"/>
      <c r="AN339" s="169"/>
      <c r="AO339" s="132"/>
      <c r="AP339" s="79"/>
      <c r="AQ339" s="155"/>
      <c r="AR339" s="169"/>
      <c r="AS339" s="132"/>
      <c r="AT339" s="79"/>
      <c r="AU339" s="155"/>
      <c r="AV339" s="169"/>
      <c r="AW339" s="132"/>
      <c r="AX339" s="79"/>
      <c r="AY339" s="155"/>
      <c r="AZ339" s="169"/>
      <c r="BA339" s="132"/>
      <c r="BB339" s="79"/>
      <c r="BC339" s="155"/>
      <c r="BD339" s="169"/>
      <c r="BE339" s="132"/>
      <c r="BF339" s="79"/>
      <c r="BG339" s="155"/>
      <c r="BH339" s="169"/>
      <c r="BI339" s="132"/>
      <c r="BJ339" s="79"/>
      <c r="BK339" s="155"/>
      <c r="BL339" s="169"/>
      <c r="BM339" s="132"/>
      <c r="BN339" s="79"/>
      <c r="BO339" s="155"/>
      <c r="BP339" s="78"/>
      <c r="BQ339" s="132"/>
      <c r="BR339" s="79"/>
      <c r="BS339" s="155"/>
      <c r="BT339" s="78"/>
      <c r="BU339" s="132"/>
      <c r="BV339" s="79"/>
      <c r="BW339" s="155"/>
      <c r="BX339" s="78"/>
      <c r="BY339" s="132"/>
      <c r="BZ339" s="79"/>
      <c r="CA339" s="155"/>
      <c r="CB339" s="78"/>
      <c r="CC339" s="132"/>
      <c r="CD339" s="79"/>
      <c r="CE339" s="155"/>
      <c r="CF339" s="78"/>
      <c r="CG339" s="132"/>
      <c r="CH339" s="79"/>
      <c r="CI339" s="155"/>
      <c r="CJ339" s="78"/>
      <c r="CK339" s="132"/>
      <c r="CL339" s="79"/>
      <c r="CM339" s="155"/>
      <c r="CN339" s="78"/>
      <c r="CO339" s="132"/>
      <c r="CP339" s="79"/>
      <c r="CQ339" s="155"/>
      <c r="CR339" s="78"/>
      <c r="CS339" s="132"/>
      <c r="CT339" s="79"/>
      <c r="CU339" s="155"/>
      <c r="CV339" s="169"/>
      <c r="CW339" s="132"/>
      <c r="CX339" s="79"/>
      <c r="CY339" s="155"/>
      <c r="CZ339" s="169"/>
      <c r="DA339" s="132"/>
      <c r="DB339" s="79"/>
      <c r="DC339" s="155"/>
      <c r="DD339" s="78"/>
      <c r="DE339" s="132"/>
      <c r="DF339" s="79"/>
      <c r="DG339" s="155"/>
      <c r="DH339" s="78"/>
      <c r="DI339" s="132"/>
      <c r="DJ339" s="79"/>
      <c r="DK339" s="155"/>
      <c r="DL339" s="169"/>
      <c r="DM339" s="132"/>
      <c r="DN339" s="79"/>
      <c r="DO339" s="155"/>
      <c r="DP339" s="78"/>
      <c r="DQ339" s="132"/>
      <c r="DR339" s="79"/>
      <c r="DS339" s="155"/>
      <c r="DT339" s="78"/>
      <c r="DU339" s="132"/>
      <c r="DV339" s="79"/>
      <c r="DW339" s="155"/>
      <c r="DX339" s="78"/>
      <c r="DY339" s="132"/>
      <c r="DZ339" s="79"/>
      <c r="EA339" s="155"/>
      <c r="EB339" s="78"/>
      <c r="EC339" s="132"/>
      <c r="ED339" s="79"/>
      <c r="EE339" s="155"/>
      <c r="EF339" s="169"/>
      <c r="EG339" s="132"/>
      <c r="EH339" s="79"/>
      <c r="EI339" s="155"/>
      <c r="EJ339" s="78"/>
      <c r="EK339" s="132"/>
      <c r="EL339" s="79"/>
      <c r="EM339" s="155"/>
      <c r="EN339" s="78"/>
      <c r="EO339" s="132"/>
      <c r="EP339" s="79"/>
      <c r="EQ339" s="155"/>
      <c r="ER339" s="78"/>
      <c r="ES339" s="132"/>
      <c r="ET339" s="79"/>
      <c r="EU339" s="155"/>
      <c r="EV339" s="78"/>
      <c r="EW339" s="132"/>
      <c r="EX339" s="79"/>
      <c r="EY339" s="155"/>
      <c r="EZ339" s="78"/>
      <c r="FA339" s="132"/>
      <c r="FB339" s="79"/>
      <c r="FC339" s="155"/>
      <c r="FD339" s="78"/>
      <c r="FE339" s="132"/>
      <c r="FF339" s="79"/>
      <c r="FG339" s="155"/>
      <c r="FH339" s="78"/>
      <c r="FI339" s="132"/>
      <c r="FJ339" s="79"/>
      <c r="FK339" s="155"/>
      <c r="FL339" s="169"/>
      <c r="FM339" s="132"/>
      <c r="FN339" s="79"/>
      <c r="FO339" s="155"/>
      <c r="FP339" s="78"/>
      <c r="FQ339" s="132"/>
      <c r="FR339" s="79"/>
      <c r="FS339" s="155"/>
      <c r="FT339" s="78"/>
      <c r="FU339" s="132"/>
      <c r="FV339" s="4"/>
      <c r="FW339" s="155"/>
      <c r="FX339" s="78"/>
      <c r="FY339" s="132"/>
      <c r="FZ339" s="79"/>
      <c r="GA339" s="155"/>
      <c r="GB339" s="78"/>
      <c r="GC339" s="132"/>
      <c r="GD339" s="79"/>
      <c r="GE339" s="155"/>
      <c r="GF339" s="169"/>
      <c r="GG339" s="132"/>
      <c r="GH339" s="79"/>
      <c r="GI339" s="155"/>
      <c r="GJ339" s="78"/>
      <c r="GK339" s="132"/>
      <c r="GL339" s="79"/>
      <c r="GM339" s="155"/>
      <c r="GN339" s="78"/>
      <c r="GO339" s="132"/>
      <c r="GP339" s="79"/>
      <c r="GQ339" s="155"/>
    </row>
    <row r="340" spans="1:199" ht="15.75" x14ac:dyDescent="0.25">
      <c r="A340">
        <f t="shared" si="778"/>
        <v>1</v>
      </c>
      <c r="B340">
        <f t="shared" si="779"/>
        <v>1900</v>
      </c>
      <c r="C340" s="71"/>
      <c r="D340" s="78"/>
      <c r="E340" s="132"/>
      <c r="F340" s="79"/>
      <c r="G340" s="155"/>
      <c r="H340" s="169"/>
      <c r="I340" s="132"/>
      <c r="J340" s="79"/>
      <c r="K340" s="155"/>
      <c r="L340" s="169"/>
      <c r="M340" s="132"/>
      <c r="N340" s="79"/>
      <c r="O340" s="155"/>
      <c r="P340" s="169"/>
      <c r="Q340" s="132"/>
      <c r="R340" s="79"/>
      <c r="S340" s="155"/>
      <c r="T340" s="169"/>
      <c r="U340" s="132"/>
      <c r="V340" s="79"/>
      <c r="W340" s="155"/>
      <c r="X340" s="169"/>
      <c r="Y340" s="132"/>
      <c r="Z340" s="79"/>
      <c r="AA340" s="155"/>
      <c r="AB340" s="169"/>
      <c r="AC340" s="132"/>
      <c r="AD340" s="79"/>
      <c r="AE340" s="155"/>
      <c r="AF340" s="169"/>
      <c r="AG340" s="132"/>
      <c r="AH340" s="79"/>
      <c r="AI340" s="155"/>
      <c r="AJ340" s="169"/>
      <c r="AK340" s="132"/>
      <c r="AL340" s="79"/>
      <c r="AM340" s="155"/>
      <c r="AN340" s="169"/>
      <c r="AO340" s="132"/>
      <c r="AP340" s="79"/>
      <c r="AQ340" s="155"/>
      <c r="AR340" s="169"/>
      <c r="AS340" s="132"/>
      <c r="AT340" s="79"/>
      <c r="AU340" s="155"/>
      <c r="AV340" s="169"/>
      <c r="AW340" s="132"/>
      <c r="AX340" s="79"/>
      <c r="AY340" s="155"/>
      <c r="AZ340" s="169"/>
      <c r="BA340" s="132"/>
      <c r="BB340" s="79"/>
      <c r="BC340" s="155"/>
      <c r="BD340" s="169"/>
      <c r="BE340" s="132"/>
      <c r="BF340" s="79"/>
      <c r="BG340" s="155"/>
      <c r="BH340" s="169"/>
      <c r="BI340" s="132"/>
      <c r="BJ340" s="79"/>
      <c r="BK340" s="155"/>
      <c r="BL340" s="169"/>
      <c r="BM340" s="132"/>
      <c r="BN340" s="79"/>
      <c r="BO340" s="155"/>
      <c r="BP340" s="78"/>
      <c r="BQ340" s="132"/>
      <c r="BR340" s="79"/>
      <c r="BS340" s="155"/>
      <c r="BT340" s="78"/>
      <c r="BU340" s="132"/>
      <c r="BV340" s="79"/>
      <c r="BW340" s="155"/>
      <c r="BX340" s="78"/>
      <c r="BY340" s="132"/>
      <c r="BZ340" s="79"/>
      <c r="CA340" s="155"/>
      <c r="CB340" s="78"/>
      <c r="CC340" s="132"/>
      <c r="CD340" s="79"/>
      <c r="CE340" s="155"/>
      <c r="CF340" s="78"/>
      <c r="CG340" s="132"/>
      <c r="CH340" s="79"/>
      <c r="CI340" s="155"/>
      <c r="CJ340" s="78"/>
      <c r="CK340" s="132"/>
      <c r="CL340" s="79"/>
      <c r="CM340" s="155"/>
      <c r="CN340" s="78"/>
      <c r="CO340" s="132"/>
      <c r="CP340" s="79"/>
      <c r="CQ340" s="155"/>
      <c r="CR340" s="78"/>
      <c r="CS340" s="132"/>
      <c r="CT340" s="79"/>
      <c r="CU340" s="155"/>
      <c r="CV340" s="169"/>
      <c r="CW340" s="132"/>
      <c r="CX340" s="79"/>
      <c r="CY340" s="155"/>
      <c r="CZ340" s="169"/>
      <c r="DA340" s="132"/>
      <c r="DB340" s="79"/>
      <c r="DC340" s="155"/>
      <c r="DD340" s="78"/>
      <c r="DE340" s="132"/>
      <c r="DF340" s="79"/>
      <c r="DG340" s="155"/>
      <c r="DH340" s="78"/>
      <c r="DI340" s="132"/>
      <c r="DJ340" s="79"/>
      <c r="DK340" s="155"/>
      <c r="DL340" s="169"/>
      <c r="DM340" s="132"/>
      <c r="DN340" s="79"/>
      <c r="DO340" s="155"/>
      <c r="DP340" s="78"/>
      <c r="DQ340" s="132"/>
      <c r="DR340" s="79"/>
      <c r="DS340" s="155"/>
      <c r="DT340" s="78"/>
      <c r="DU340" s="132"/>
      <c r="DV340" s="79"/>
      <c r="DW340" s="155"/>
      <c r="DX340" s="78"/>
      <c r="DY340" s="132"/>
      <c r="DZ340" s="79"/>
      <c r="EA340" s="155"/>
      <c r="EB340" s="78"/>
      <c r="EC340" s="132"/>
      <c r="ED340" s="79"/>
      <c r="EE340" s="155"/>
      <c r="EF340" s="169"/>
      <c r="EG340" s="132"/>
      <c r="EH340" s="79"/>
      <c r="EI340" s="155"/>
      <c r="EJ340" s="78"/>
      <c r="EK340" s="132"/>
      <c r="EL340" s="79"/>
      <c r="EM340" s="155"/>
      <c r="EN340" s="78"/>
      <c r="EO340" s="132"/>
      <c r="EP340" s="79"/>
      <c r="EQ340" s="155"/>
      <c r="ER340" s="78"/>
      <c r="ES340" s="132"/>
      <c r="ET340" s="79"/>
      <c r="EU340" s="155"/>
      <c r="EV340" s="78"/>
      <c r="EW340" s="132"/>
      <c r="EX340" s="79"/>
      <c r="EY340" s="155"/>
      <c r="EZ340" s="78"/>
      <c r="FA340" s="132"/>
      <c r="FB340" s="79"/>
      <c r="FC340" s="155"/>
      <c r="FD340" s="78"/>
      <c r="FE340" s="132"/>
      <c r="FF340" s="79"/>
      <c r="FG340" s="155"/>
      <c r="FH340" s="78"/>
      <c r="FI340" s="132"/>
      <c r="FJ340" s="79"/>
      <c r="FK340" s="155"/>
      <c r="FL340" s="169"/>
      <c r="FM340" s="132"/>
      <c r="FN340" s="79"/>
      <c r="FO340" s="155"/>
      <c r="FP340" s="78"/>
      <c r="FQ340" s="132"/>
      <c r="FR340" s="79"/>
      <c r="FS340" s="155"/>
      <c r="FT340" s="78"/>
      <c r="FU340" s="132"/>
      <c r="FV340" s="4"/>
      <c r="FW340" s="155"/>
      <c r="FX340" s="78"/>
      <c r="FY340" s="132"/>
      <c r="FZ340" s="79"/>
      <c r="GA340" s="155"/>
      <c r="GB340" s="78"/>
      <c r="GC340" s="132"/>
      <c r="GD340" s="79"/>
      <c r="GE340" s="155"/>
      <c r="GF340" s="169"/>
      <c r="GG340" s="132"/>
      <c r="GH340" s="79"/>
      <c r="GI340" s="155"/>
      <c r="GJ340" s="78"/>
      <c r="GK340" s="132"/>
      <c r="GL340" s="79"/>
      <c r="GM340" s="155"/>
      <c r="GN340" s="78"/>
      <c r="GO340" s="132"/>
      <c r="GP340" s="79"/>
      <c r="GQ340" s="155"/>
    </row>
    <row r="341" spans="1:199" ht="15.75" x14ac:dyDescent="0.25">
      <c r="A341">
        <f t="shared" si="778"/>
        <v>1</v>
      </c>
      <c r="B341">
        <f t="shared" si="779"/>
        <v>1900</v>
      </c>
      <c r="C341" s="71"/>
      <c r="D341" s="78"/>
      <c r="E341" s="132"/>
      <c r="F341" s="79"/>
      <c r="G341" s="155"/>
      <c r="H341" s="169"/>
      <c r="I341" s="132"/>
      <c r="J341" s="79"/>
      <c r="K341" s="155"/>
      <c r="L341" s="169"/>
      <c r="M341" s="132"/>
      <c r="N341" s="79"/>
      <c r="O341" s="155"/>
      <c r="P341" s="169"/>
      <c r="Q341" s="132"/>
      <c r="R341" s="79"/>
      <c r="S341" s="155"/>
      <c r="T341" s="169"/>
      <c r="U341" s="132"/>
      <c r="V341" s="79"/>
      <c r="W341" s="155"/>
      <c r="X341" s="169"/>
      <c r="Y341" s="132"/>
      <c r="Z341" s="79"/>
      <c r="AA341" s="155"/>
      <c r="AB341" s="169"/>
      <c r="AC341" s="132"/>
      <c r="AD341" s="79"/>
      <c r="AE341" s="155"/>
      <c r="AF341" s="169"/>
      <c r="AG341" s="132"/>
      <c r="AH341" s="79"/>
      <c r="AI341" s="155"/>
      <c r="AJ341" s="169"/>
      <c r="AK341" s="132"/>
      <c r="AL341" s="79"/>
      <c r="AM341" s="155"/>
      <c r="AN341" s="169"/>
      <c r="AO341" s="132"/>
      <c r="AP341" s="79"/>
      <c r="AQ341" s="155"/>
      <c r="AR341" s="169"/>
      <c r="AS341" s="132"/>
      <c r="AT341" s="79"/>
      <c r="AU341" s="155"/>
      <c r="AV341" s="169"/>
      <c r="AW341" s="132"/>
      <c r="AX341" s="79"/>
      <c r="AY341" s="155"/>
      <c r="AZ341" s="169"/>
      <c r="BA341" s="132"/>
      <c r="BB341" s="79"/>
      <c r="BC341" s="155"/>
      <c r="BD341" s="169"/>
      <c r="BE341" s="132"/>
      <c r="BF341" s="79"/>
      <c r="BG341" s="155"/>
      <c r="BH341" s="169"/>
      <c r="BI341" s="132"/>
      <c r="BJ341" s="79"/>
      <c r="BK341" s="155"/>
      <c r="BL341" s="169"/>
      <c r="BM341" s="132"/>
      <c r="BN341" s="79"/>
      <c r="BO341" s="155"/>
      <c r="BP341" s="78"/>
      <c r="BQ341" s="132"/>
      <c r="BR341" s="79"/>
      <c r="BS341" s="155"/>
      <c r="BT341" s="78"/>
      <c r="BU341" s="132"/>
      <c r="BV341" s="79"/>
      <c r="BW341" s="155"/>
      <c r="BX341" s="78"/>
      <c r="BY341" s="132"/>
      <c r="BZ341" s="79"/>
      <c r="CA341" s="155"/>
      <c r="CB341" s="78"/>
      <c r="CC341" s="132"/>
      <c r="CD341" s="79"/>
      <c r="CE341" s="155"/>
      <c r="CF341" s="78"/>
      <c r="CG341" s="132"/>
      <c r="CH341" s="79"/>
      <c r="CI341" s="155"/>
      <c r="CJ341" s="78"/>
      <c r="CK341" s="132"/>
      <c r="CL341" s="79"/>
      <c r="CM341" s="155"/>
      <c r="CN341" s="78"/>
      <c r="CO341" s="132"/>
      <c r="CP341" s="79"/>
      <c r="CQ341" s="155"/>
      <c r="CR341" s="78"/>
      <c r="CS341" s="132"/>
      <c r="CT341" s="79"/>
      <c r="CU341" s="155"/>
      <c r="CV341" s="169"/>
      <c r="CW341" s="132"/>
      <c r="CX341" s="79"/>
      <c r="CY341" s="155"/>
      <c r="CZ341" s="169"/>
      <c r="DA341" s="132"/>
      <c r="DB341" s="79"/>
      <c r="DC341" s="155"/>
      <c r="DD341" s="78"/>
      <c r="DE341" s="132"/>
      <c r="DF341" s="79"/>
      <c r="DG341" s="155"/>
      <c r="DH341" s="78"/>
      <c r="DI341" s="132"/>
      <c r="DJ341" s="79"/>
      <c r="DK341" s="155"/>
      <c r="DL341" s="169"/>
      <c r="DM341" s="132"/>
      <c r="DN341" s="79"/>
      <c r="DO341" s="155"/>
      <c r="DP341" s="78"/>
      <c r="DQ341" s="132"/>
      <c r="DR341" s="79"/>
      <c r="DS341" s="155"/>
      <c r="DT341" s="78"/>
      <c r="DU341" s="132"/>
      <c r="DV341" s="79"/>
      <c r="DW341" s="155"/>
      <c r="DX341" s="78"/>
      <c r="DY341" s="132"/>
      <c r="DZ341" s="79"/>
      <c r="EA341" s="155"/>
      <c r="EB341" s="78"/>
      <c r="EC341" s="132"/>
      <c r="ED341" s="79"/>
      <c r="EE341" s="155"/>
      <c r="EF341" s="169"/>
      <c r="EG341" s="132"/>
      <c r="EH341" s="79"/>
      <c r="EI341" s="155"/>
      <c r="EJ341" s="78"/>
      <c r="EK341" s="132"/>
      <c r="EL341" s="79"/>
      <c r="EM341" s="155"/>
      <c r="EN341" s="78"/>
      <c r="EO341" s="132"/>
      <c r="EP341" s="79"/>
      <c r="EQ341" s="155"/>
      <c r="ER341" s="78"/>
      <c r="ES341" s="132"/>
      <c r="ET341" s="79"/>
      <c r="EU341" s="155"/>
      <c r="EV341" s="78"/>
      <c r="EW341" s="132"/>
      <c r="EX341" s="79"/>
      <c r="EY341" s="155"/>
      <c r="EZ341" s="78"/>
      <c r="FA341" s="132"/>
      <c r="FB341" s="79"/>
      <c r="FC341" s="155"/>
      <c r="FD341" s="78"/>
      <c r="FE341" s="132"/>
      <c r="FF341" s="79"/>
      <c r="FG341" s="155"/>
      <c r="FH341" s="78"/>
      <c r="FI341" s="132"/>
      <c r="FJ341" s="79"/>
      <c r="FK341" s="155"/>
      <c r="FL341" s="169"/>
      <c r="FM341" s="132"/>
      <c r="FN341" s="79"/>
      <c r="FO341" s="155"/>
      <c r="FP341" s="78"/>
      <c r="FQ341" s="132"/>
      <c r="FR341" s="79"/>
      <c r="FS341" s="155"/>
      <c r="FT341" s="78"/>
      <c r="FU341" s="132"/>
      <c r="FV341" s="4"/>
      <c r="FW341" s="155"/>
      <c r="FX341" s="78"/>
      <c r="FY341" s="132"/>
      <c r="FZ341" s="79"/>
      <c r="GA341" s="155"/>
      <c r="GB341" s="78"/>
      <c r="GC341" s="132"/>
      <c r="GD341" s="79"/>
      <c r="GE341" s="155"/>
      <c r="GF341" s="169"/>
      <c r="GG341" s="132"/>
      <c r="GH341" s="79"/>
      <c r="GI341" s="155"/>
      <c r="GJ341" s="78"/>
      <c r="GK341" s="132"/>
      <c r="GL341" s="79"/>
      <c r="GM341" s="155"/>
      <c r="GN341" s="78"/>
      <c r="GO341" s="132"/>
      <c r="GP341" s="79"/>
      <c r="GQ341" s="155"/>
    </row>
    <row r="342" spans="1:199" ht="15.75" x14ac:dyDescent="0.25">
      <c r="A342">
        <f t="shared" si="778"/>
        <v>1</v>
      </c>
      <c r="B342">
        <f t="shared" si="779"/>
        <v>1900</v>
      </c>
      <c r="C342" s="71"/>
      <c r="D342" s="78"/>
      <c r="E342" s="132"/>
      <c r="F342" s="79"/>
      <c r="G342" s="155"/>
      <c r="H342" s="169"/>
      <c r="I342" s="132"/>
      <c r="J342" s="79"/>
      <c r="K342" s="155"/>
      <c r="L342" s="169"/>
      <c r="M342" s="132"/>
      <c r="N342" s="79"/>
      <c r="O342" s="155"/>
      <c r="P342" s="169"/>
      <c r="Q342" s="132"/>
      <c r="R342" s="79"/>
      <c r="S342" s="155"/>
      <c r="T342" s="169"/>
      <c r="U342" s="132"/>
      <c r="V342" s="79"/>
      <c r="W342" s="155"/>
      <c r="X342" s="169"/>
      <c r="Y342" s="132"/>
      <c r="Z342" s="79"/>
      <c r="AA342" s="155"/>
      <c r="AB342" s="169"/>
      <c r="AC342" s="132"/>
      <c r="AD342" s="79"/>
      <c r="AE342" s="155"/>
      <c r="AF342" s="169"/>
      <c r="AG342" s="132"/>
      <c r="AH342" s="79"/>
      <c r="AI342" s="155"/>
      <c r="AJ342" s="169"/>
      <c r="AK342" s="132"/>
      <c r="AL342" s="79"/>
      <c r="AM342" s="155"/>
      <c r="AN342" s="169"/>
      <c r="AO342" s="132"/>
      <c r="AP342" s="79"/>
      <c r="AQ342" s="155"/>
      <c r="AR342" s="169"/>
      <c r="AS342" s="132"/>
      <c r="AT342" s="79"/>
      <c r="AU342" s="155"/>
      <c r="AV342" s="169"/>
      <c r="AW342" s="132"/>
      <c r="AX342" s="79"/>
      <c r="AY342" s="155"/>
      <c r="AZ342" s="169"/>
      <c r="BA342" s="132"/>
      <c r="BB342" s="79"/>
      <c r="BC342" s="155"/>
      <c r="BD342" s="169"/>
      <c r="BE342" s="132"/>
      <c r="BF342" s="79"/>
      <c r="BG342" s="155"/>
      <c r="BH342" s="169"/>
      <c r="BI342" s="132"/>
      <c r="BJ342" s="79"/>
      <c r="BK342" s="155"/>
      <c r="BL342" s="169"/>
      <c r="BM342" s="132"/>
      <c r="BN342" s="79"/>
      <c r="BO342" s="155"/>
      <c r="BP342" s="78"/>
      <c r="BQ342" s="132"/>
      <c r="BR342" s="79"/>
      <c r="BS342" s="155"/>
      <c r="BT342" s="78"/>
      <c r="BU342" s="132"/>
      <c r="BV342" s="79"/>
      <c r="BW342" s="155"/>
      <c r="BX342" s="78"/>
      <c r="BY342" s="132"/>
      <c r="BZ342" s="79"/>
      <c r="CA342" s="155"/>
      <c r="CB342" s="78"/>
      <c r="CC342" s="132"/>
      <c r="CD342" s="79"/>
      <c r="CE342" s="155"/>
      <c r="CF342" s="78"/>
      <c r="CG342" s="132"/>
      <c r="CH342" s="79"/>
      <c r="CI342" s="155"/>
      <c r="CJ342" s="78"/>
      <c r="CK342" s="132"/>
      <c r="CL342" s="79"/>
      <c r="CM342" s="155"/>
      <c r="CN342" s="78"/>
      <c r="CO342" s="132"/>
      <c r="CP342" s="79"/>
      <c r="CQ342" s="155"/>
      <c r="CR342" s="78"/>
      <c r="CS342" s="132"/>
      <c r="CT342" s="79"/>
      <c r="CU342" s="155"/>
      <c r="CV342" s="169"/>
      <c r="CW342" s="132"/>
      <c r="CX342" s="79"/>
      <c r="CY342" s="155"/>
      <c r="CZ342" s="169"/>
      <c r="DA342" s="132"/>
      <c r="DB342" s="79"/>
      <c r="DC342" s="155"/>
      <c r="DD342" s="78"/>
      <c r="DE342" s="132"/>
      <c r="DF342" s="79"/>
      <c r="DG342" s="155"/>
      <c r="DH342" s="78"/>
      <c r="DI342" s="132"/>
      <c r="DJ342" s="79"/>
      <c r="DK342" s="155"/>
      <c r="DL342" s="169"/>
      <c r="DM342" s="132"/>
      <c r="DN342" s="79"/>
      <c r="DO342" s="155"/>
      <c r="DP342" s="78"/>
      <c r="DQ342" s="132"/>
      <c r="DR342" s="79"/>
      <c r="DS342" s="155"/>
      <c r="DT342" s="78"/>
      <c r="DU342" s="132"/>
      <c r="DV342" s="79"/>
      <c r="DW342" s="155"/>
      <c r="DX342" s="78"/>
      <c r="DY342" s="132"/>
      <c r="DZ342" s="79"/>
      <c r="EA342" s="155"/>
      <c r="EB342" s="78"/>
      <c r="EC342" s="132"/>
      <c r="ED342" s="79"/>
      <c r="EE342" s="155"/>
      <c r="EF342" s="169"/>
      <c r="EG342" s="132"/>
      <c r="EH342" s="79"/>
      <c r="EI342" s="155"/>
      <c r="EJ342" s="78"/>
      <c r="EK342" s="132"/>
      <c r="EL342" s="79"/>
      <c r="EM342" s="155"/>
      <c r="EN342" s="78"/>
      <c r="EO342" s="132"/>
      <c r="EP342" s="79"/>
      <c r="EQ342" s="155"/>
      <c r="ER342" s="78"/>
      <c r="ES342" s="132"/>
      <c r="ET342" s="79"/>
      <c r="EU342" s="155"/>
      <c r="EV342" s="78"/>
      <c r="EW342" s="132"/>
      <c r="EX342" s="79"/>
      <c r="EY342" s="155"/>
      <c r="EZ342" s="78"/>
      <c r="FA342" s="132"/>
      <c r="FB342" s="79"/>
      <c r="FC342" s="155"/>
      <c r="FD342" s="78"/>
      <c r="FE342" s="132"/>
      <c r="FF342" s="79"/>
      <c r="FG342" s="155"/>
      <c r="FH342" s="78"/>
      <c r="FI342" s="132"/>
      <c r="FJ342" s="79"/>
      <c r="FK342" s="155"/>
      <c r="FL342" s="169"/>
      <c r="FM342" s="132"/>
      <c r="FN342" s="79"/>
      <c r="FO342" s="155"/>
      <c r="FP342" s="78"/>
      <c r="FQ342" s="132"/>
      <c r="FR342" s="79"/>
      <c r="FS342" s="155"/>
      <c r="FT342" s="78"/>
      <c r="FU342" s="132"/>
      <c r="FV342" s="4"/>
      <c r="FW342" s="155"/>
      <c r="FX342" s="78"/>
      <c r="FY342" s="132"/>
      <c r="FZ342" s="79"/>
      <c r="GA342" s="155"/>
      <c r="GB342" s="78"/>
      <c r="GC342" s="132"/>
      <c r="GD342" s="79"/>
      <c r="GE342" s="155"/>
      <c r="GF342" s="169"/>
      <c r="GG342" s="132"/>
      <c r="GH342" s="79"/>
      <c r="GI342" s="155"/>
      <c r="GJ342" s="78"/>
      <c r="GK342" s="132"/>
      <c r="GL342" s="79"/>
      <c r="GM342" s="155"/>
      <c r="GN342" s="78"/>
      <c r="GO342" s="132"/>
      <c r="GP342" s="79"/>
      <c r="GQ342" s="155"/>
    </row>
    <row r="343" spans="1:199" ht="15.75" x14ac:dyDescent="0.25">
      <c r="A343">
        <f t="shared" si="778"/>
        <v>1</v>
      </c>
      <c r="B343">
        <f t="shared" si="779"/>
        <v>1900</v>
      </c>
      <c r="C343" s="71"/>
      <c r="D343" s="78"/>
      <c r="E343" s="132"/>
      <c r="F343" s="79"/>
      <c r="G343" s="155"/>
      <c r="H343" s="169"/>
      <c r="I343" s="132"/>
      <c r="J343" s="79"/>
      <c r="K343" s="155"/>
      <c r="L343" s="169"/>
      <c r="M343" s="132"/>
      <c r="N343" s="79"/>
      <c r="O343" s="155"/>
      <c r="P343" s="169"/>
      <c r="Q343" s="132"/>
      <c r="R343" s="79"/>
      <c r="S343" s="155"/>
      <c r="T343" s="169"/>
      <c r="U343" s="132"/>
      <c r="V343" s="79"/>
      <c r="W343" s="155"/>
      <c r="X343" s="169"/>
      <c r="Y343" s="132"/>
      <c r="Z343" s="79"/>
      <c r="AA343" s="155"/>
      <c r="AB343" s="169"/>
      <c r="AC343" s="132"/>
      <c r="AD343" s="79"/>
      <c r="AE343" s="155"/>
      <c r="AF343" s="169"/>
      <c r="AG343" s="132"/>
      <c r="AH343" s="79"/>
      <c r="AI343" s="155"/>
      <c r="AJ343" s="169"/>
      <c r="AK343" s="132"/>
      <c r="AL343" s="79"/>
      <c r="AM343" s="155"/>
      <c r="AN343" s="169"/>
      <c r="AO343" s="132"/>
      <c r="AP343" s="79"/>
      <c r="AQ343" s="155"/>
      <c r="AR343" s="169"/>
      <c r="AS343" s="132"/>
      <c r="AT343" s="79"/>
      <c r="AU343" s="155"/>
      <c r="AV343" s="169"/>
      <c r="AW343" s="132"/>
      <c r="AX343" s="79"/>
      <c r="AY343" s="155"/>
      <c r="AZ343" s="169"/>
      <c r="BA343" s="132"/>
      <c r="BB343" s="79"/>
      <c r="BC343" s="155"/>
      <c r="BD343" s="169"/>
      <c r="BE343" s="132"/>
      <c r="BF343" s="79"/>
      <c r="BG343" s="155"/>
      <c r="BH343" s="169"/>
      <c r="BI343" s="132"/>
      <c r="BJ343" s="79"/>
      <c r="BK343" s="155"/>
      <c r="BL343" s="169"/>
      <c r="BM343" s="132"/>
      <c r="BN343" s="79"/>
      <c r="BO343" s="155"/>
      <c r="BP343" s="78"/>
      <c r="BQ343" s="132"/>
      <c r="BR343" s="79"/>
      <c r="BS343" s="155"/>
      <c r="BT343" s="78"/>
      <c r="BU343" s="132"/>
      <c r="BV343" s="79"/>
      <c r="BW343" s="155"/>
      <c r="BX343" s="78"/>
      <c r="BY343" s="132"/>
      <c r="BZ343" s="79"/>
      <c r="CA343" s="155"/>
      <c r="CB343" s="78"/>
      <c r="CC343" s="132"/>
      <c r="CD343" s="79"/>
      <c r="CE343" s="155"/>
      <c r="CF343" s="78"/>
      <c r="CG343" s="132"/>
      <c r="CH343" s="79"/>
      <c r="CI343" s="155"/>
      <c r="CJ343" s="78"/>
      <c r="CK343" s="132"/>
      <c r="CL343" s="79"/>
      <c r="CM343" s="155"/>
      <c r="CN343" s="78"/>
      <c r="CO343" s="132"/>
      <c r="CP343" s="79"/>
      <c r="CQ343" s="155"/>
      <c r="CR343" s="78"/>
      <c r="CS343" s="132"/>
      <c r="CT343" s="79"/>
      <c r="CU343" s="155"/>
      <c r="CV343" s="169"/>
      <c r="CW343" s="132"/>
      <c r="CX343" s="79"/>
      <c r="CY343" s="155"/>
      <c r="CZ343" s="169"/>
      <c r="DA343" s="132"/>
      <c r="DB343" s="79"/>
      <c r="DC343" s="155"/>
      <c r="DD343" s="78"/>
      <c r="DE343" s="132"/>
      <c r="DF343" s="79"/>
      <c r="DG343" s="155"/>
      <c r="DH343" s="78"/>
      <c r="DI343" s="132"/>
      <c r="DJ343" s="79"/>
      <c r="DK343" s="155"/>
      <c r="DL343" s="169"/>
      <c r="DM343" s="132"/>
      <c r="DN343" s="79"/>
      <c r="DO343" s="155"/>
      <c r="DP343" s="78"/>
      <c r="DQ343" s="132"/>
      <c r="DR343" s="79"/>
      <c r="DS343" s="155"/>
      <c r="DT343" s="78"/>
      <c r="DU343" s="132"/>
      <c r="DV343" s="79"/>
      <c r="DW343" s="155"/>
      <c r="DX343" s="78"/>
      <c r="DY343" s="132"/>
      <c r="DZ343" s="79"/>
      <c r="EA343" s="155"/>
      <c r="EB343" s="78"/>
      <c r="EC343" s="132"/>
      <c r="ED343" s="79"/>
      <c r="EE343" s="155"/>
      <c r="EF343" s="169"/>
      <c r="EG343" s="132"/>
      <c r="EH343" s="79"/>
      <c r="EI343" s="155"/>
      <c r="EJ343" s="78"/>
      <c r="EK343" s="132"/>
      <c r="EL343" s="79"/>
      <c r="EM343" s="155"/>
      <c r="EN343" s="78"/>
      <c r="EO343" s="132"/>
      <c r="EP343" s="79"/>
      <c r="EQ343" s="155"/>
      <c r="ER343" s="78"/>
      <c r="ES343" s="132"/>
      <c r="ET343" s="79"/>
      <c r="EU343" s="155"/>
      <c r="EV343" s="78"/>
      <c r="EW343" s="132"/>
      <c r="EX343" s="79"/>
      <c r="EY343" s="155"/>
      <c r="EZ343" s="78"/>
      <c r="FA343" s="132"/>
      <c r="FB343" s="79"/>
      <c r="FC343" s="155"/>
      <c r="FD343" s="78"/>
      <c r="FE343" s="132"/>
      <c r="FF343" s="79"/>
      <c r="FG343" s="155"/>
      <c r="FH343" s="78"/>
      <c r="FI343" s="132"/>
      <c r="FJ343" s="79"/>
      <c r="FK343" s="155"/>
      <c r="FL343" s="169"/>
      <c r="FM343" s="132"/>
      <c r="FN343" s="79"/>
      <c r="FO343" s="155"/>
      <c r="FP343" s="78"/>
      <c r="FQ343" s="132"/>
      <c r="FR343" s="79"/>
      <c r="FS343" s="155"/>
      <c r="FT343" s="78"/>
      <c r="FU343" s="132"/>
      <c r="FV343" s="4"/>
      <c r="FW343" s="155"/>
      <c r="FX343" s="78"/>
      <c r="FY343" s="132"/>
      <c r="FZ343" s="79"/>
      <c r="GA343" s="155"/>
      <c r="GB343" s="78"/>
      <c r="GC343" s="132"/>
      <c r="GD343" s="79"/>
      <c r="GE343" s="155"/>
      <c r="GF343" s="169"/>
      <c r="GG343" s="132"/>
      <c r="GH343" s="79"/>
      <c r="GI343" s="155"/>
      <c r="GJ343" s="78"/>
      <c r="GK343" s="132"/>
      <c r="GL343" s="79"/>
      <c r="GM343" s="155"/>
      <c r="GN343" s="78"/>
      <c r="GO343" s="132"/>
      <c r="GP343" s="79"/>
      <c r="GQ343" s="155"/>
    </row>
    <row r="344" spans="1:199" ht="15.75" x14ac:dyDescent="0.25">
      <c r="A344">
        <f t="shared" si="778"/>
        <v>1</v>
      </c>
      <c r="B344">
        <f t="shared" si="779"/>
        <v>1900</v>
      </c>
      <c r="C344" s="71"/>
      <c r="D344" s="78"/>
      <c r="E344" s="132"/>
      <c r="F344" s="79"/>
      <c r="G344" s="155"/>
      <c r="H344" s="169"/>
      <c r="I344" s="132"/>
      <c r="J344" s="79"/>
      <c r="K344" s="155"/>
      <c r="L344" s="169"/>
      <c r="M344" s="132"/>
      <c r="N344" s="79"/>
      <c r="O344" s="155"/>
      <c r="P344" s="169"/>
      <c r="Q344" s="132"/>
      <c r="R344" s="79"/>
      <c r="S344" s="155"/>
      <c r="T344" s="169"/>
      <c r="U344" s="132"/>
      <c r="V344" s="79"/>
      <c r="W344" s="155"/>
      <c r="X344" s="169"/>
      <c r="Y344" s="132"/>
      <c r="Z344" s="79"/>
      <c r="AA344" s="155"/>
      <c r="AB344" s="169"/>
      <c r="AC344" s="132"/>
      <c r="AD344" s="79"/>
      <c r="AE344" s="155"/>
      <c r="AF344" s="169"/>
      <c r="AG344" s="132"/>
      <c r="AH344" s="79"/>
      <c r="AI344" s="155"/>
      <c r="AJ344" s="169"/>
      <c r="AK344" s="132"/>
      <c r="AL344" s="79"/>
      <c r="AM344" s="155"/>
      <c r="AN344" s="169"/>
      <c r="AO344" s="132"/>
      <c r="AP344" s="79"/>
      <c r="AQ344" s="155"/>
      <c r="AR344" s="169"/>
      <c r="AS344" s="132"/>
      <c r="AT344" s="79"/>
      <c r="AU344" s="155"/>
      <c r="AV344" s="169"/>
      <c r="AW344" s="132"/>
      <c r="AX344" s="79"/>
      <c r="AY344" s="155"/>
      <c r="AZ344" s="169"/>
      <c r="BA344" s="132"/>
      <c r="BB344" s="79"/>
      <c r="BC344" s="155"/>
      <c r="BD344" s="169"/>
      <c r="BE344" s="132"/>
      <c r="BF344" s="79"/>
      <c r="BG344" s="155"/>
      <c r="BH344" s="169"/>
      <c r="BI344" s="132"/>
      <c r="BJ344" s="79"/>
      <c r="BK344" s="155"/>
      <c r="BL344" s="169"/>
      <c r="BM344" s="132"/>
      <c r="BN344" s="79"/>
      <c r="BO344" s="155"/>
      <c r="BP344" s="78"/>
      <c r="BQ344" s="132"/>
      <c r="BR344" s="79"/>
      <c r="BS344" s="155"/>
      <c r="BT344" s="78"/>
      <c r="BU344" s="132"/>
      <c r="BV344" s="79"/>
      <c r="BW344" s="155"/>
      <c r="BX344" s="78"/>
      <c r="BY344" s="132"/>
      <c r="BZ344" s="79"/>
      <c r="CA344" s="155"/>
      <c r="CB344" s="78"/>
      <c r="CC344" s="132"/>
      <c r="CD344" s="79"/>
      <c r="CE344" s="155"/>
      <c r="CF344" s="78"/>
      <c r="CG344" s="132"/>
      <c r="CH344" s="79"/>
      <c r="CI344" s="155"/>
      <c r="CJ344" s="78"/>
      <c r="CK344" s="132"/>
      <c r="CL344" s="79"/>
      <c r="CM344" s="155"/>
      <c r="CN344" s="78"/>
      <c r="CO344" s="132"/>
      <c r="CP344" s="79"/>
      <c r="CQ344" s="155"/>
      <c r="CR344" s="78"/>
      <c r="CS344" s="132"/>
      <c r="CT344" s="79"/>
      <c r="CU344" s="155"/>
      <c r="CV344" s="169"/>
      <c r="CW344" s="132"/>
      <c r="CX344" s="79"/>
      <c r="CY344" s="155"/>
      <c r="CZ344" s="169"/>
      <c r="DA344" s="132"/>
      <c r="DB344" s="79"/>
      <c r="DC344" s="155"/>
      <c r="DD344" s="78"/>
      <c r="DE344" s="132"/>
      <c r="DF344" s="79"/>
      <c r="DG344" s="155"/>
      <c r="DH344" s="78"/>
      <c r="DI344" s="132"/>
      <c r="DJ344" s="79"/>
      <c r="DK344" s="155"/>
      <c r="DL344" s="169"/>
      <c r="DM344" s="132"/>
      <c r="DN344" s="79"/>
      <c r="DO344" s="155"/>
      <c r="DP344" s="78"/>
      <c r="DQ344" s="132"/>
      <c r="DR344" s="79"/>
      <c r="DS344" s="155"/>
      <c r="DT344" s="78"/>
      <c r="DU344" s="132"/>
      <c r="DV344" s="79"/>
      <c r="DW344" s="155"/>
      <c r="DX344" s="78"/>
      <c r="DY344" s="132"/>
      <c r="DZ344" s="79"/>
      <c r="EA344" s="155"/>
      <c r="EB344" s="78"/>
      <c r="EC344" s="132"/>
      <c r="ED344" s="79"/>
      <c r="EE344" s="155"/>
      <c r="EF344" s="169"/>
      <c r="EG344" s="132"/>
      <c r="EH344" s="79"/>
      <c r="EI344" s="155"/>
      <c r="EJ344" s="78"/>
      <c r="EK344" s="132"/>
      <c r="EL344" s="79"/>
      <c r="EM344" s="155"/>
      <c r="EN344" s="78"/>
      <c r="EO344" s="132"/>
      <c r="EP344" s="79"/>
      <c r="EQ344" s="155"/>
      <c r="ER344" s="78"/>
      <c r="ES344" s="132"/>
      <c r="ET344" s="79"/>
      <c r="EU344" s="155"/>
      <c r="EV344" s="78"/>
      <c r="EW344" s="132"/>
      <c r="EX344" s="79"/>
      <c r="EY344" s="155"/>
      <c r="EZ344" s="78"/>
      <c r="FA344" s="132"/>
      <c r="FB344" s="79"/>
      <c r="FC344" s="155"/>
      <c r="FD344" s="78"/>
      <c r="FE344" s="132"/>
      <c r="FF344" s="79"/>
      <c r="FG344" s="155"/>
      <c r="FH344" s="78"/>
      <c r="FI344" s="132"/>
      <c r="FJ344" s="79"/>
      <c r="FK344" s="155"/>
      <c r="FL344" s="169"/>
      <c r="FM344" s="132"/>
      <c r="FN344" s="79"/>
      <c r="FO344" s="155"/>
      <c r="FP344" s="78"/>
      <c r="FQ344" s="132"/>
      <c r="FR344" s="79"/>
      <c r="FS344" s="155"/>
      <c r="FT344" s="78"/>
      <c r="FU344" s="132"/>
      <c r="FV344" s="4"/>
      <c r="FW344" s="155"/>
      <c r="FX344" s="78"/>
      <c r="FY344" s="132"/>
      <c r="FZ344" s="79"/>
      <c r="GA344" s="155"/>
      <c r="GB344" s="78"/>
      <c r="GC344" s="132"/>
      <c r="GD344" s="79"/>
      <c r="GE344" s="155"/>
      <c r="GF344" s="169"/>
      <c r="GG344" s="132"/>
      <c r="GH344" s="79"/>
      <c r="GI344" s="155"/>
      <c r="GJ344" s="78"/>
      <c r="GK344" s="132"/>
      <c r="GL344" s="79"/>
      <c r="GM344" s="155"/>
      <c r="GN344" s="78"/>
      <c r="GO344" s="132"/>
      <c r="GP344" s="79"/>
      <c r="GQ344" s="155"/>
    </row>
    <row r="345" spans="1:199" ht="15.75" x14ac:dyDescent="0.25">
      <c r="A345">
        <f t="shared" si="778"/>
        <v>1</v>
      </c>
      <c r="B345">
        <f t="shared" si="779"/>
        <v>1900</v>
      </c>
      <c r="C345" s="71"/>
      <c r="D345" s="78"/>
      <c r="E345" s="132"/>
      <c r="F345" s="79"/>
      <c r="G345" s="155"/>
      <c r="H345" s="169"/>
      <c r="I345" s="132"/>
      <c r="J345" s="79"/>
      <c r="K345" s="155"/>
      <c r="L345" s="169"/>
      <c r="M345" s="132"/>
      <c r="N345" s="79"/>
      <c r="O345" s="155"/>
      <c r="P345" s="169"/>
      <c r="Q345" s="132"/>
      <c r="R345" s="79"/>
      <c r="S345" s="155"/>
      <c r="T345" s="169"/>
      <c r="U345" s="132"/>
      <c r="V345" s="79"/>
      <c r="W345" s="155"/>
      <c r="X345" s="169"/>
      <c r="Y345" s="132"/>
      <c r="Z345" s="79"/>
      <c r="AA345" s="155"/>
      <c r="AB345" s="169"/>
      <c r="AC345" s="132"/>
      <c r="AD345" s="79"/>
      <c r="AE345" s="155"/>
      <c r="AF345" s="169"/>
      <c r="AG345" s="132"/>
      <c r="AH345" s="79"/>
      <c r="AI345" s="155"/>
      <c r="AJ345" s="169"/>
      <c r="AK345" s="132"/>
      <c r="AL345" s="79"/>
      <c r="AM345" s="155"/>
      <c r="AN345" s="169"/>
      <c r="AO345" s="132"/>
      <c r="AP345" s="79"/>
      <c r="AQ345" s="155"/>
      <c r="AR345" s="169"/>
      <c r="AS345" s="132"/>
      <c r="AT345" s="79"/>
      <c r="AU345" s="155"/>
      <c r="AV345" s="169"/>
      <c r="AW345" s="132"/>
      <c r="AX345" s="79"/>
      <c r="AY345" s="155"/>
      <c r="AZ345" s="169"/>
      <c r="BA345" s="132"/>
      <c r="BB345" s="79"/>
      <c r="BC345" s="155"/>
      <c r="BD345" s="169"/>
      <c r="BE345" s="132"/>
      <c r="BF345" s="79"/>
      <c r="BG345" s="155"/>
      <c r="BH345" s="169"/>
      <c r="BI345" s="132"/>
      <c r="BJ345" s="79"/>
      <c r="BK345" s="155"/>
      <c r="BL345" s="169"/>
      <c r="BM345" s="132"/>
      <c r="BN345" s="79"/>
      <c r="BO345" s="155"/>
      <c r="BP345" s="78"/>
      <c r="BQ345" s="132"/>
      <c r="BR345" s="79"/>
      <c r="BS345" s="155"/>
      <c r="BT345" s="78"/>
      <c r="BU345" s="132"/>
      <c r="BV345" s="79"/>
      <c r="BW345" s="155"/>
      <c r="BX345" s="78"/>
      <c r="BY345" s="132"/>
      <c r="BZ345" s="79"/>
      <c r="CA345" s="155"/>
      <c r="CB345" s="78"/>
      <c r="CC345" s="132"/>
      <c r="CD345" s="79"/>
      <c r="CE345" s="155"/>
      <c r="CF345" s="78"/>
      <c r="CG345" s="132"/>
      <c r="CH345" s="79"/>
      <c r="CI345" s="155"/>
      <c r="CJ345" s="78"/>
      <c r="CK345" s="132"/>
      <c r="CL345" s="79"/>
      <c r="CM345" s="155"/>
      <c r="CN345" s="78"/>
      <c r="CO345" s="132"/>
      <c r="CP345" s="79"/>
      <c r="CQ345" s="155"/>
      <c r="CR345" s="78"/>
      <c r="CS345" s="132"/>
      <c r="CT345" s="79"/>
      <c r="CU345" s="155"/>
      <c r="CV345" s="169"/>
      <c r="CW345" s="132"/>
      <c r="CX345" s="79"/>
      <c r="CY345" s="155"/>
      <c r="CZ345" s="169"/>
      <c r="DA345" s="132"/>
      <c r="DB345" s="79"/>
      <c r="DC345" s="155"/>
      <c r="DD345" s="78"/>
      <c r="DE345" s="132"/>
      <c r="DF345" s="79"/>
      <c r="DG345" s="155"/>
      <c r="DH345" s="78"/>
      <c r="DI345" s="132"/>
      <c r="DJ345" s="79"/>
      <c r="DK345" s="155"/>
      <c r="DL345" s="169"/>
      <c r="DM345" s="132"/>
      <c r="DN345" s="79"/>
      <c r="DO345" s="155"/>
      <c r="DP345" s="78"/>
      <c r="DQ345" s="132"/>
      <c r="DR345" s="79"/>
      <c r="DS345" s="155"/>
      <c r="DT345" s="78"/>
      <c r="DU345" s="132"/>
      <c r="DV345" s="79"/>
      <c r="DW345" s="155"/>
      <c r="DX345" s="78"/>
      <c r="DY345" s="132"/>
      <c r="DZ345" s="79"/>
      <c r="EA345" s="155"/>
      <c r="EB345" s="78"/>
      <c r="EC345" s="132"/>
      <c r="ED345" s="79"/>
      <c r="EE345" s="155"/>
      <c r="EF345" s="169"/>
      <c r="EG345" s="132"/>
      <c r="EH345" s="79"/>
      <c r="EI345" s="155"/>
      <c r="EJ345" s="78"/>
      <c r="EK345" s="132"/>
      <c r="EL345" s="79"/>
      <c r="EM345" s="155"/>
      <c r="EN345" s="78"/>
      <c r="EO345" s="132"/>
      <c r="EP345" s="79"/>
      <c r="EQ345" s="155"/>
      <c r="ER345" s="78"/>
      <c r="ES345" s="132"/>
      <c r="ET345" s="79"/>
      <c r="EU345" s="155"/>
      <c r="EV345" s="78"/>
      <c r="EW345" s="132"/>
      <c r="EX345" s="79"/>
      <c r="EY345" s="155"/>
      <c r="EZ345" s="78"/>
      <c r="FA345" s="132"/>
      <c r="FB345" s="79"/>
      <c r="FC345" s="155"/>
      <c r="FD345" s="78"/>
      <c r="FE345" s="132"/>
      <c r="FF345" s="79"/>
      <c r="FG345" s="155"/>
      <c r="FH345" s="78"/>
      <c r="FI345" s="132"/>
      <c r="FJ345" s="79"/>
      <c r="FK345" s="155"/>
      <c r="FL345" s="169"/>
      <c r="FM345" s="132"/>
      <c r="FN345" s="79"/>
      <c r="FO345" s="155"/>
      <c r="FP345" s="78"/>
      <c r="FQ345" s="132"/>
      <c r="FR345" s="79"/>
      <c r="FS345" s="155"/>
      <c r="FT345" s="78"/>
      <c r="FU345" s="132"/>
      <c r="FV345" s="4"/>
      <c r="FW345" s="155"/>
      <c r="FX345" s="78"/>
      <c r="FY345" s="132"/>
      <c r="FZ345" s="79"/>
      <c r="GA345" s="155"/>
      <c r="GB345" s="78"/>
      <c r="GC345" s="132"/>
      <c r="GD345" s="79"/>
      <c r="GE345" s="155"/>
      <c r="GF345" s="169"/>
      <c r="GG345" s="132"/>
      <c r="GH345" s="79"/>
      <c r="GI345" s="155"/>
      <c r="GJ345" s="78"/>
      <c r="GK345" s="132"/>
      <c r="GL345" s="79"/>
      <c r="GM345" s="155"/>
      <c r="GN345" s="78"/>
      <c r="GO345" s="132"/>
      <c r="GP345" s="79"/>
      <c r="GQ345" s="155"/>
    </row>
    <row r="346" spans="1:199" ht="15.75" x14ac:dyDescent="0.25">
      <c r="A346">
        <f t="shared" si="778"/>
        <v>1</v>
      </c>
      <c r="B346">
        <f t="shared" si="779"/>
        <v>1900</v>
      </c>
      <c r="C346" s="71"/>
      <c r="D346" s="78"/>
      <c r="E346" s="132"/>
      <c r="F346" s="79"/>
      <c r="G346" s="155"/>
      <c r="H346" s="169"/>
      <c r="I346" s="132"/>
      <c r="J346" s="79"/>
      <c r="K346" s="155"/>
      <c r="L346" s="169"/>
      <c r="M346" s="132"/>
      <c r="N346" s="79"/>
      <c r="O346" s="155"/>
      <c r="P346" s="169"/>
      <c r="Q346" s="132"/>
      <c r="R346" s="79"/>
      <c r="S346" s="155"/>
      <c r="T346" s="169"/>
      <c r="U346" s="132"/>
      <c r="V346" s="79"/>
      <c r="W346" s="155"/>
      <c r="X346" s="169"/>
      <c r="Y346" s="132"/>
      <c r="Z346" s="79"/>
      <c r="AA346" s="155"/>
      <c r="AB346" s="169"/>
      <c r="AC346" s="132"/>
      <c r="AD346" s="79"/>
      <c r="AE346" s="155"/>
      <c r="AF346" s="169"/>
      <c r="AG346" s="132"/>
      <c r="AH346" s="79"/>
      <c r="AI346" s="155"/>
      <c r="AJ346" s="169"/>
      <c r="AK346" s="132"/>
      <c r="AL346" s="79"/>
      <c r="AM346" s="155"/>
      <c r="AN346" s="169"/>
      <c r="AO346" s="132"/>
      <c r="AP346" s="79"/>
      <c r="AQ346" s="155"/>
      <c r="AR346" s="169"/>
      <c r="AS346" s="132"/>
      <c r="AT346" s="79"/>
      <c r="AU346" s="155"/>
      <c r="AV346" s="169"/>
      <c r="AW346" s="132"/>
      <c r="AX346" s="79"/>
      <c r="AY346" s="155"/>
      <c r="AZ346" s="169"/>
      <c r="BA346" s="132"/>
      <c r="BB346" s="79"/>
      <c r="BC346" s="155"/>
      <c r="BD346" s="169"/>
      <c r="BE346" s="132"/>
      <c r="BF346" s="79"/>
      <c r="BG346" s="155"/>
      <c r="BH346" s="169"/>
      <c r="BI346" s="132"/>
      <c r="BJ346" s="79"/>
      <c r="BK346" s="155"/>
      <c r="BL346" s="169"/>
      <c r="BM346" s="132"/>
      <c r="BN346" s="79"/>
      <c r="BO346" s="155"/>
      <c r="BP346" s="78"/>
      <c r="BQ346" s="132"/>
      <c r="BR346" s="79"/>
      <c r="BS346" s="155"/>
      <c r="BT346" s="78"/>
      <c r="BU346" s="132"/>
      <c r="BV346" s="79"/>
      <c r="BW346" s="155"/>
      <c r="BX346" s="78"/>
      <c r="BY346" s="132"/>
      <c r="BZ346" s="79"/>
      <c r="CA346" s="155"/>
      <c r="CB346" s="78"/>
      <c r="CC346" s="132"/>
      <c r="CD346" s="79"/>
      <c r="CE346" s="155"/>
      <c r="CF346" s="78"/>
      <c r="CG346" s="132"/>
      <c r="CH346" s="79"/>
      <c r="CI346" s="155"/>
      <c r="CJ346" s="78"/>
      <c r="CK346" s="132"/>
      <c r="CL346" s="79"/>
      <c r="CM346" s="155"/>
      <c r="CN346" s="78"/>
      <c r="CO346" s="132"/>
      <c r="CP346" s="79"/>
      <c r="CQ346" s="155"/>
      <c r="CR346" s="78"/>
      <c r="CS346" s="132"/>
      <c r="CT346" s="79"/>
      <c r="CU346" s="155"/>
      <c r="CV346" s="169"/>
      <c r="CW346" s="132"/>
      <c r="CX346" s="79"/>
      <c r="CY346" s="155"/>
      <c r="CZ346" s="169"/>
      <c r="DA346" s="132"/>
      <c r="DB346" s="79"/>
      <c r="DC346" s="155"/>
      <c r="DD346" s="78"/>
      <c r="DE346" s="132"/>
      <c r="DF346" s="79"/>
      <c r="DG346" s="155"/>
      <c r="DH346" s="78"/>
      <c r="DI346" s="132"/>
      <c r="DJ346" s="79"/>
      <c r="DK346" s="155"/>
      <c r="DL346" s="169"/>
      <c r="DM346" s="132"/>
      <c r="DN346" s="79"/>
      <c r="DO346" s="155"/>
      <c r="DP346" s="78"/>
      <c r="DQ346" s="132"/>
      <c r="DR346" s="79"/>
      <c r="DS346" s="155"/>
      <c r="DT346" s="78"/>
      <c r="DU346" s="132"/>
      <c r="DV346" s="79"/>
      <c r="DW346" s="155"/>
      <c r="DX346" s="78"/>
      <c r="DY346" s="132"/>
      <c r="DZ346" s="79"/>
      <c r="EA346" s="155"/>
      <c r="EB346" s="78"/>
      <c r="EC346" s="132"/>
      <c r="ED346" s="79"/>
      <c r="EE346" s="155"/>
      <c r="EF346" s="169"/>
      <c r="EG346" s="132"/>
      <c r="EH346" s="79"/>
      <c r="EI346" s="155"/>
      <c r="EJ346" s="78"/>
      <c r="EK346" s="132"/>
      <c r="EL346" s="79"/>
      <c r="EM346" s="155"/>
      <c r="EN346" s="78"/>
      <c r="EO346" s="132"/>
      <c r="EP346" s="79"/>
      <c r="EQ346" s="155"/>
      <c r="ER346" s="78"/>
      <c r="ES346" s="132"/>
      <c r="ET346" s="79"/>
      <c r="EU346" s="155"/>
      <c r="EV346" s="78"/>
      <c r="EW346" s="132"/>
      <c r="EX346" s="79"/>
      <c r="EY346" s="155"/>
      <c r="EZ346" s="78"/>
      <c r="FA346" s="132"/>
      <c r="FB346" s="79"/>
      <c r="FC346" s="155"/>
      <c r="FD346" s="78"/>
      <c r="FE346" s="132"/>
      <c r="FF346" s="79"/>
      <c r="FG346" s="155"/>
      <c r="FH346" s="78"/>
      <c r="FI346" s="132"/>
      <c r="FJ346" s="79"/>
      <c r="FK346" s="155"/>
      <c r="FL346" s="169"/>
      <c r="FM346" s="132"/>
      <c r="FN346" s="79"/>
      <c r="FO346" s="155"/>
      <c r="FP346" s="78"/>
      <c r="FQ346" s="132"/>
      <c r="FR346" s="79"/>
      <c r="FS346" s="155"/>
      <c r="FT346" s="78"/>
      <c r="FU346" s="132"/>
      <c r="FV346" s="4"/>
      <c r="FW346" s="155"/>
      <c r="FX346" s="78"/>
      <c r="FY346" s="132"/>
      <c r="FZ346" s="79"/>
      <c r="GA346" s="155"/>
      <c r="GB346" s="78"/>
      <c r="GC346" s="132"/>
      <c r="GD346" s="79"/>
      <c r="GE346" s="155"/>
      <c r="GF346" s="169"/>
      <c r="GG346" s="132"/>
      <c r="GH346" s="79"/>
      <c r="GI346" s="155"/>
      <c r="GJ346" s="78"/>
      <c r="GK346" s="132"/>
      <c r="GL346" s="79"/>
      <c r="GM346" s="155"/>
      <c r="GN346" s="78"/>
      <c r="GO346" s="132"/>
      <c r="GP346" s="79"/>
      <c r="GQ346" s="155"/>
    </row>
    <row r="347" spans="1:199" ht="15.75" x14ac:dyDescent="0.25">
      <c r="A347">
        <f t="shared" si="778"/>
        <v>1</v>
      </c>
      <c r="B347">
        <f t="shared" si="779"/>
        <v>1900</v>
      </c>
      <c r="C347" s="71"/>
      <c r="D347" s="78"/>
      <c r="E347" s="132"/>
      <c r="F347" s="128"/>
      <c r="G347" s="105"/>
      <c r="H347" s="169"/>
      <c r="I347" s="132"/>
      <c r="J347" s="128"/>
      <c r="K347" s="105"/>
      <c r="L347" s="169"/>
      <c r="M347" s="132"/>
      <c r="N347" s="128"/>
      <c r="O347" s="105"/>
      <c r="P347" s="169"/>
      <c r="Q347" s="132"/>
      <c r="R347" s="128"/>
      <c r="S347" s="105"/>
      <c r="T347" s="169"/>
      <c r="U347" s="132"/>
      <c r="V347" s="128"/>
      <c r="W347" s="105"/>
      <c r="X347" s="169"/>
      <c r="Y347" s="132"/>
      <c r="Z347" s="128"/>
      <c r="AA347" s="105"/>
      <c r="AB347" s="169"/>
      <c r="AC347" s="132"/>
      <c r="AD347" s="128"/>
      <c r="AE347" s="105"/>
      <c r="AF347" s="169"/>
      <c r="AG347" s="132"/>
      <c r="AH347" s="128"/>
      <c r="AI347" s="105"/>
      <c r="AJ347" s="169"/>
      <c r="AK347" s="132"/>
      <c r="AL347" s="128"/>
      <c r="AM347" s="105"/>
      <c r="AN347" s="169"/>
      <c r="AO347" s="132"/>
      <c r="AP347" s="128"/>
      <c r="AQ347" s="105"/>
      <c r="AR347" s="169"/>
      <c r="AS347" s="132"/>
      <c r="AT347" s="128"/>
      <c r="AU347" s="105"/>
      <c r="AV347" s="169"/>
      <c r="AW347" s="132"/>
      <c r="AX347" s="128"/>
      <c r="AY347" s="105"/>
      <c r="AZ347" s="169"/>
      <c r="BA347" s="132"/>
      <c r="BB347" s="128"/>
      <c r="BC347" s="105"/>
      <c r="BD347" s="169"/>
      <c r="BE347" s="132"/>
      <c r="BF347" s="128"/>
      <c r="BG347" s="105"/>
      <c r="BH347" s="169"/>
      <c r="BI347" s="132"/>
      <c r="BJ347" s="128"/>
      <c r="BK347" s="105"/>
      <c r="BL347" s="169"/>
      <c r="BM347" s="132"/>
      <c r="BN347" s="128"/>
      <c r="BO347" s="105"/>
      <c r="BP347" s="78"/>
      <c r="BQ347" s="132"/>
      <c r="BR347" s="128"/>
      <c r="BS347" s="105"/>
      <c r="BT347" s="78"/>
      <c r="BU347" s="132"/>
      <c r="BV347" s="128"/>
      <c r="BW347" s="105"/>
      <c r="BX347" s="78"/>
      <c r="BY347" s="132"/>
      <c r="BZ347" s="128"/>
      <c r="CA347" s="105"/>
      <c r="CB347" s="78"/>
      <c r="CC347" s="132"/>
      <c r="CD347" s="128"/>
      <c r="CE347" s="105"/>
      <c r="CF347" s="78"/>
      <c r="CG347" s="132"/>
      <c r="CH347" s="128"/>
      <c r="CI347" s="105"/>
      <c r="CJ347" s="78"/>
      <c r="CK347" s="132"/>
      <c r="CL347" s="128"/>
      <c r="CM347" s="105"/>
      <c r="CN347" s="78"/>
      <c r="CO347" s="132"/>
      <c r="CP347" s="128"/>
      <c r="CQ347" s="105"/>
      <c r="CR347" s="78"/>
      <c r="CS347" s="132"/>
      <c r="CT347" s="128"/>
      <c r="CU347" s="105"/>
      <c r="CV347" s="169"/>
      <c r="CW347" s="132"/>
      <c r="CX347" s="128"/>
      <c r="CY347" s="105"/>
      <c r="CZ347" s="169"/>
      <c r="DA347" s="132"/>
      <c r="DB347" s="128"/>
      <c r="DC347" s="105"/>
      <c r="DD347" s="78"/>
      <c r="DE347" s="132"/>
      <c r="DF347" s="128"/>
      <c r="DG347" s="105"/>
      <c r="DH347" s="78"/>
      <c r="DI347" s="132"/>
      <c r="DJ347" s="128"/>
      <c r="DK347" s="105"/>
      <c r="DL347" s="169"/>
      <c r="DM347" s="132"/>
      <c r="DN347" s="128"/>
      <c r="DO347" s="105"/>
      <c r="DP347" s="78"/>
      <c r="DQ347" s="132"/>
      <c r="DR347" s="128"/>
      <c r="DS347" s="105"/>
      <c r="DT347" s="78"/>
      <c r="DU347" s="132"/>
      <c r="DV347" s="128"/>
      <c r="DW347" s="105"/>
      <c r="DX347" s="78"/>
      <c r="DY347" s="132"/>
      <c r="DZ347" s="128"/>
      <c r="EA347" s="105"/>
      <c r="EB347" s="78"/>
      <c r="EC347" s="132"/>
      <c r="ED347" s="128"/>
      <c r="EE347" s="105"/>
      <c r="EF347" s="169"/>
      <c r="EG347" s="132"/>
      <c r="EH347" s="128"/>
      <c r="EI347" s="105"/>
      <c r="EJ347" s="78"/>
      <c r="EK347" s="132"/>
      <c r="EL347" s="128"/>
      <c r="EM347" s="105"/>
      <c r="EN347" s="78"/>
      <c r="EO347" s="132"/>
      <c r="EP347" s="128"/>
      <c r="EQ347" s="105"/>
      <c r="ER347" s="78"/>
      <c r="ES347" s="132"/>
      <c r="ET347" s="128"/>
      <c r="EU347" s="105"/>
      <c r="EV347" s="78"/>
      <c r="EW347" s="132"/>
      <c r="EX347" s="128"/>
      <c r="EY347" s="105"/>
      <c r="EZ347" s="78"/>
      <c r="FA347" s="132"/>
      <c r="FB347" s="128"/>
      <c r="FC347" s="105"/>
      <c r="FD347" s="78"/>
      <c r="FE347" s="132"/>
      <c r="FF347" s="128"/>
      <c r="FG347" s="105"/>
      <c r="FH347" s="78"/>
      <c r="FI347" s="132"/>
      <c r="FJ347" s="128"/>
      <c r="FK347" s="105"/>
      <c r="FL347" s="169"/>
      <c r="FM347" s="132"/>
      <c r="FN347" s="128"/>
      <c r="FO347" s="105"/>
      <c r="FP347" s="78"/>
      <c r="FQ347" s="132"/>
      <c r="FR347" s="128"/>
      <c r="FS347" s="105"/>
      <c r="FT347" s="78"/>
      <c r="FU347" s="132"/>
      <c r="FV347" s="4"/>
      <c r="FW347" s="155"/>
      <c r="FX347" s="78"/>
      <c r="FY347" s="132"/>
      <c r="FZ347" s="128"/>
      <c r="GA347" s="105"/>
      <c r="GB347" s="78"/>
      <c r="GC347" s="132"/>
      <c r="GD347" s="128"/>
      <c r="GE347" s="105"/>
      <c r="GF347" s="169"/>
      <c r="GG347" s="132"/>
      <c r="GH347" s="79"/>
      <c r="GI347" s="155"/>
      <c r="GJ347" s="78"/>
      <c r="GK347" s="132"/>
      <c r="GL347" s="79"/>
      <c r="GM347" s="155"/>
      <c r="GN347" s="78"/>
      <c r="GO347" s="132"/>
      <c r="GP347" s="79"/>
      <c r="GQ347" s="155"/>
    </row>
    <row r="348" spans="1:199" ht="15.75" x14ac:dyDescent="0.25">
      <c r="A348">
        <f t="shared" si="778"/>
        <v>1</v>
      </c>
      <c r="B348">
        <f t="shared" si="779"/>
        <v>1900</v>
      </c>
      <c r="C348" s="71"/>
      <c r="D348" s="78"/>
      <c r="E348" s="132"/>
      <c r="F348" s="79"/>
      <c r="G348" s="155"/>
      <c r="H348" s="169"/>
      <c r="I348" s="132"/>
      <c r="J348" s="79"/>
      <c r="K348" s="155"/>
      <c r="L348" s="169"/>
      <c r="M348" s="132"/>
      <c r="N348" s="79"/>
      <c r="O348" s="155"/>
      <c r="P348" s="169"/>
      <c r="Q348" s="132"/>
      <c r="R348" s="79"/>
      <c r="S348" s="155"/>
      <c r="T348" s="169"/>
      <c r="U348" s="132"/>
      <c r="V348" s="79"/>
      <c r="W348" s="155"/>
      <c r="X348" s="169"/>
      <c r="Y348" s="132"/>
      <c r="Z348" s="79"/>
      <c r="AA348" s="155"/>
      <c r="AB348" s="169"/>
      <c r="AC348" s="132"/>
      <c r="AD348" s="79"/>
      <c r="AE348" s="155"/>
      <c r="AF348" s="169"/>
      <c r="AG348" s="132"/>
      <c r="AH348" s="79"/>
      <c r="AI348" s="155"/>
      <c r="AJ348" s="169"/>
      <c r="AK348" s="132"/>
      <c r="AL348" s="79"/>
      <c r="AM348" s="155"/>
      <c r="AN348" s="169"/>
      <c r="AO348" s="132"/>
      <c r="AP348" s="79"/>
      <c r="AQ348" s="155"/>
      <c r="AR348" s="169"/>
      <c r="AS348" s="132"/>
      <c r="AT348" s="79"/>
      <c r="AU348" s="155"/>
      <c r="AV348" s="169"/>
      <c r="AW348" s="132"/>
      <c r="AX348" s="79"/>
      <c r="AY348" s="155"/>
      <c r="AZ348" s="169"/>
      <c r="BA348" s="132"/>
      <c r="BB348" s="79"/>
      <c r="BC348" s="155"/>
      <c r="BD348" s="169"/>
      <c r="BE348" s="132"/>
      <c r="BF348" s="79"/>
      <c r="BG348" s="155"/>
      <c r="BH348" s="169"/>
      <c r="BI348" s="132"/>
      <c r="BJ348" s="79"/>
      <c r="BK348" s="155"/>
      <c r="BL348" s="169"/>
      <c r="BM348" s="132"/>
      <c r="BN348" s="79"/>
      <c r="BO348" s="155"/>
      <c r="BP348" s="78"/>
      <c r="BQ348" s="132"/>
      <c r="BR348" s="79"/>
      <c r="BS348" s="155"/>
      <c r="BT348" s="78"/>
      <c r="BU348" s="132"/>
      <c r="BV348" s="79"/>
      <c r="BW348" s="155"/>
      <c r="BX348" s="78"/>
      <c r="BY348" s="132"/>
      <c r="BZ348" s="79"/>
      <c r="CA348" s="155"/>
      <c r="CB348" s="78"/>
      <c r="CC348" s="132"/>
      <c r="CD348" s="79"/>
      <c r="CE348" s="155"/>
      <c r="CF348" s="78"/>
      <c r="CG348" s="132"/>
      <c r="CH348" s="79"/>
      <c r="CI348" s="155"/>
      <c r="CJ348" s="78"/>
      <c r="CK348" s="132"/>
      <c r="CL348" s="79"/>
      <c r="CM348" s="155"/>
      <c r="CN348" s="78"/>
      <c r="CO348" s="132"/>
      <c r="CP348" s="79"/>
      <c r="CQ348" s="155"/>
      <c r="CR348" s="78"/>
      <c r="CS348" s="132"/>
      <c r="CT348" s="79"/>
      <c r="CU348" s="155"/>
      <c r="CV348" s="169"/>
      <c r="CW348" s="132"/>
      <c r="CX348" s="79"/>
      <c r="CY348" s="155"/>
      <c r="CZ348" s="169"/>
      <c r="DA348" s="132"/>
      <c r="DB348" s="79"/>
      <c r="DC348" s="155"/>
      <c r="DD348" s="78"/>
      <c r="DE348" s="132"/>
      <c r="DF348" s="79"/>
      <c r="DG348" s="155"/>
      <c r="DH348" s="78"/>
      <c r="DI348" s="132"/>
      <c r="DJ348" s="79"/>
      <c r="DK348" s="155"/>
      <c r="DL348" s="169"/>
      <c r="DM348" s="132"/>
      <c r="DN348" s="79"/>
      <c r="DO348" s="155"/>
      <c r="DP348" s="78"/>
      <c r="DQ348" s="132"/>
      <c r="DR348" s="79"/>
      <c r="DS348" s="155"/>
      <c r="DT348" s="78"/>
      <c r="DU348" s="132"/>
      <c r="DV348" s="79"/>
      <c r="DW348" s="155"/>
      <c r="DX348" s="78"/>
      <c r="DY348" s="132"/>
      <c r="DZ348" s="79"/>
      <c r="EA348" s="155"/>
      <c r="EB348" s="78"/>
      <c r="EC348" s="132"/>
      <c r="ED348" s="79"/>
      <c r="EE348" s="155"/>
      <c r="EF348" s="169"/>
      <c r="EG348" s="132"/>
      <c r="EH348" s="79"/>
      <c r="EI348" s="155"/>
      <c r="EJ348" s="78"/>
      <c r="EK348" s="132"/>
      <c r="EL348" s="79"/>
      <c r="EM348" s="155"/>
      <c r="EN348" s="78"/>
      <c r="EO348" s="132"/>
      <c r="EP348" s="79"/>
      <c r="EQ348" s="155"/>
      <c r="ER348" s="78"/>
      <c r="ES348" s="132"/>
      <c r="ET348" s="79"/>
      <c r="EU348" s="155"/>
      <c r="EV348" s="78"/>
      <c r="EW348" s="132"/>
      <c r="EX348" s="79"/>
      <c r="EY348" s="155"/>
      <c r="EZ348" s="78"/>
      <c r="FA348" s="132"/>
      <c r="FB348" s="79"/>
      <c r="FC348" s="155"/>
      <c r="FD348" s="78"/>
      <c r="FE348" s="132"/>
      <c r="FF348" s="79"/>
      <c r="FG348" s="155"/>
      <c r="FH348" s="78"/>
      <c r="FI348" s="132"/>
      <c r="FJ348" s="79"/>
      <c r="FK348" s="155"/>
      <c r="FL348" s="169"/>
      <c r="FM348" s="132"/>
      <c r="FN348" s="79"/>
      <c r="FO348" s="155"/>
      <c r="FP348" s="78"/>
      <c r="FQ348" s="132"/>
      <c r="FR348" s="79"/>
      <c r="FS348" s="155"/>
      <c r="FT348" s="78"/>
      <c r="FU348" s="132"/>
      <c r="FV348" s="4"/>
      <c r="FW348" s="155"/>
      <c r="FX348" s="78"/>
      <c r="FY348" s="132"/>
      <c r="FZ348" s="79"/>
      <c r="GA348" s="155"/>
      <c r="GB348" s="78"/>
      <c r="GC348" s="132"/>
      <c r="GD348" s="79"/>
      <c r="GE348" s="155"/>
      <c r="GF348" s="169"/>
      <c r="GG348" s="132"/>
      <c r="GH348" s="79"/>
      <c r="GI348" s="155"/>
      <c r="GJ348" s="78"/>
      <c r="GK348" s="132"/>
      <c r="GL348" s="79"/>
      <c r="GM348" s="155"/>
      <c r="GN348" s="78"/>
      <c r="GO348" s="132"/>
      <c r="GP348" s="79"/>
      <c r="GQ348" s="155"/>
    </row>
    <row r="349" spans="1:199" ht="15.75" x14ac:dyDescent="0.25">
      <c r="A349">
        <f t="shared" si="778"/>
        <v>1</v>
      </c>
      <c r="B349">
        <f t="shared" si="779"/>
        <v>1900</v>
      </c>
      <c r="C349" s="71"/>
      <c r="D349" s="78"/>
      <c r="E349" s="132"/>
      <c r="F349" s="79"/>
      <c r="G349" s="155"/>
      <c r="H349" s="169"/>
      <c r="I349" s="132"/>
      <c r="J349" s="79"/>
      <c r="K349" s="155"/>
      <c r="L349" s="169"/>
      <c r="M349" s="132"/>
      <c r="N349" s="79"/>
      <c r="O349" s="155"/>
      <c r="P349" s="169"/>
      <c r="Q349" s="132"/>
      <c r="R349" s="79"/>
      <c r="S349" s="155"/>
      <c r="T349" s="169"/>
      <c r="U349" s="132"/>
      <c r="V349" s="79"/>
      <c r="W349" s="155"/>
      <c r="X349" s="169"/>
      <c r="Y349" s="132"/>
      <c r="Z349" s="79"/>
      <c r="AA349" s="155"/>
      <c r="AB349" s="169"/>
      <c r="AC349" s="132"/>
      <c r="AD349" s="79"/>
      <c r="AE349" s="155"/>
      <c r="AF349" s="169"/>
      <c r="AG349" s="132"/>
      <c r="AH349" s="79"/>
      <c r="AI349" s="155"/>
      <c r="AJ349" s="169"/>
      <c r="AK349" s="132"/>
      <c r="AL349" s="79"/>
      <c r="AM349" s="155"/>
      <c r="AN349" s="169"/>
      <c r="AO349" s="132"/>
      <c r="AP349" s="79"/>
      <c r="AQ349" s="155"/>
      <c r="AR349" s="169"/>
      <c r="AS349" s="132"/>
      <c r="AT349" s="79"/>
      <c r="AU349" s="155"/>
      <c r="AV349" s="169"/>
      <c r="AW349" s="132"/>
      <c r="AX349" s="79"/>
      <c r="AY349" s="155"/>
      <c r="AZ349" s="169"/>
      <c r="BA349" s="132"/>
      <c r="BB349" s="79"/>
      <c r="BC349" s="155"/>
      <c r="BD349" s="169"/>
      <c r="BE349" s="132"/>
      <c r="BF349" s="79"/>
      <c r="BG349" s="155"/>
      <c r="BH349" s="169"/>
      <c r="BI349" s="132"/>
      <c r="BJ349" s="79"/>
      <c r="BK349" s="155"/>
      <c r="BL349" s="169"/>
      <c r="BM349" s="132"/>
      <c r="BN349" s="79"/>
      <c r="BO349" s="155"/>
      <c r="BP349" s="78"/>
      <c r="BQ349" s="132"/>
      <c r="BR349" s="79"/>
      <c r="BS349" s="155"/>
      <c r="BT349" s="78"/>
      <c r="BU349" s="132"/>
      <c r="BV349" s="79"/>
      <c r="BW349" s="155"/>
      <c r="BX349" s="78"/>
      <c r="BY349" s="132"/>
      <c r="BZ349" s="79"/>
      <c r="CA349" s="155"/>
      <c r="CB349" s="78"/>
      <c r="CC349" s="132"/>
      <c r="CD349" s="79"/>
      <c r="CE349" s="155"/>
      <c r="CF349" s="78"/>
      <c r="CG349" s="132"/>
      <c r="CH349" s="79"/>
      <c r="CI349" s="155"/>
      <c r="CJ349" s="78"/>
      <c r="CK349" s="132"/>
      <c r="CL349" s="79"/>
      <c r="CM349" s="155"/>
      <c r="CN349" s="78"/>
      <c r="CO349" s="132"/>
      <c r="CP349" s="79"/>
      <c r="CQ349" s="155"/>
      <c r="CR349" s="78"/>
      <c r="CS349" s="132"/>
      <c r="CT349" s="79"/>
      <c r="CU349" s="155"/>
      <c r="CV349" s="169"/>
      <c r="CW349" s="132"/>
      <c r="CX349" s="79"/>
      <c r="CY349" s="155"/>
      <c r="CZ349" s="169"/>
      <c r="DA349" s="132"/>
      <c r="DB349" s="79"/>
      <c r="DC349" s="155"/>
      <c r="DD349" s="78"/>
      <c r="DE349" s="132"/>
      <c r="DF349" s="79"/>
      <c r="DG349" s="155"/>
      <c r="DH349" s="78"/>
      <c r="DI349" s="132"/>
      <c r="DJ349" s="79"/>
      <c r="DK349" s="155"/>
      <c r="DL349" s="169"/>
      <c r="DM349" s="132"/>
      <c r="DN349" s="79"/>
      <c r="DO349" s="155"/>
      <c r="DP349" s="78"/>
      <c r="DQ349" s="132"/>
      <c r="DR349" s="79"/>
      <c r="DS349" s="155"/>
      <c r="DT349" s="78"/>
      <c r="DU349" s="132"/>
      <c r="DV349" s="79"/>
      <c r="DW349" s="155"/>
      <c r="DX349" s="78"/>
      <c r="DY349" s="132"/>
      <c r="DZ349" s="79"/>
      <c r="EA349" s="155"/>
      <c r="EB349" s="78"/>
      <c r="EC349" s="132"/>
      <c r="ED349" s="79"/>
      <c r="EE349" s="155"/>
      <c r="EF349" s="169"/>
      <c r="EG349" s="132"/>
      <c r="EH349" s="79"/>
      <c r="EI349" s="155"/>
      <c r="EJ349" s="78"/>
      <c r="EK349" s="132"/>
      <c r="EL349" s="79"/>
      <c r="EM349" s="155"/>
      <c r="EN349" s="78"/>
      <c r="EO349" s="132"/>
      <c r="EP349" s="79"/>
      <c r="EQ349" s="155"/>
      <c r="ER349" s="78"/>
      <c r="ES349" s="132"/>
      <c r="ET349" s="79"/>
      <c r="EU349" s="155"/>
      <c r="EV349" s="78"/>
      <c r="EW349" s="132"/>
      <c r="EX349" s="79"/>
      <c r="EY349" s="155"/>
      <c r="EZ349" s="78"/>
      <c r="FA349" s="132"/>
      <c r="FB349" s="79"/>
      <c r="FC349" s="155"/>
      <c r="FD349" s="78"/>
      <c r="FE349" s="132"/>
      <c r="FF349" s="79"/>
      <c r="FG349" s="155"/>
      <c r="FH349" s="78"/>
      <c r="FI349" s="132"/>
      <c r="FJ349" s="79"/>
      <c r="FK349" s="155"/>
      <c r="FL349" s="169"/>
      <c r="FM349" s="132"/>
      <c r="FN349" s="79"/>
      <c r="FO349" s="155"/>
      <c r="FP349" s="78"/>
      <c r="FQ349" s="132"/>
      <c r="FR349" s="79"/>
      <c r="FS349" s="155"/>
      <c r="FT349" s="78"/>
      <c r="FU349" s="132"/>
      <c r="FV349" s="4"/>
      <c r="FW349" s="155"/>
      <c r="FX349" s="78"/>
      <c r="FY349" s="132"/>
      <c r="FZ349" s="79"/>
      <c r="GA349" s="155"/>
      <c r="GB349" s="78"/>
      <c r="GC349" s="132"/>
      <c r="GD349" s="79"/>
      <c r="GE349" s="155"/>
      <c r="GF349" s="169"/>
      <c r="GG349" s="132"/>
      <c r="GH349" s="79"/>
      <c r="GI349" s="155"/>
      <c r="GJ349" s="78"/>
      <c r="GK349" s="132"/>
      <c r="GL349" s="79"/>
      <c r="GM349" s="155"/>
      <c r="GN349" s="78"/>
      <c r="GO349" s="132"/>
      <c r="GP349" s="79"/>
      <c r="GQ349" s="155"/>
    </row>
    <row r="350" spans="1:199" ht="15.75" x14ac:dyDescent="0.25">
      <c r="A350">
        <f t="shared" si="778"/>
        <v>1</v>
      </c>
      <c r="B350">
        <f t="shared" si="779"/>
        <v>1900</v>
      </c>
      <c r="C350" s="71"/>
      <c r="D350" s="78"/>
      <c r="E350" s="132"/>
      <c r="F350" s="79"/>
      <c r="G350" s="155"/>
      <c r="H350" s="169"/>
      <c r="I350" s="132"/>
      <c r="J350" s="79"/>
      <c r="K350" s="155"/>
      <c r="L350" s="169"/>
      <c r="M350" s="132"/>
      <c r="N350" s="79"/>
      <c r="O350" s="155"/>
      <c r="P350" s="169"/>
      <c r="Q350" s="132"/>
      <c r="R350" s="79"/>
      <c r="S350" s="155"/>
      <c r="T350" s="169"/>
      <c r="U350" s="132"/>
      <c r="V350" s="79"/>
      <c r="W350" s="155"/>
      <c r="X350" s="169"/>
      <c r="Y350" s="132"/>
      <c r="Z350" s="79"/>
      <c r="AA350" s="155"/>
      <c r="AB350" s="169"/>
      <c r="AC350" s="132"/>
      <c r="AD350" s="79"/>
      <c r="AE350" s="155"/>
      <c r="AF350" s="169"/>
      <c r="AG350" s="132"/>
      <c r="AH350" s="79"/>
      <c r="AI350" s="155"/>
      <c r="AJ350" s="169"/>
      <c r="AK350" s="132"/>
      <c r="AL350" s="79"/>
      <c r="AM350" s="155"/>
      <c r="AN350" s="169"/>
      <c r="AO350" s="132"/>
      <c r="AP350" s="79"/>
      <c r="AQ350" s="155"/>
      <c r="AR350" s="169"/>
      <c r="AS350" s="132"/>
      <c r="AT350" s="79"/>
      <c r="AU350" s="155"/>
      <c r="AV350" s="169"/>
      <c r="AW350" s="132"/>
      <c r="AX350" s="79"/>
      <c r="AY350" s="155"/>
      <c r="AZ350" s="169"/>
      <c r="BA350" s="132"/>
      <c r="BB350" s="79"/>
      <c r="BC350" s="155"/>
      <c r="BD350" s="169"/>
      <c r="BE350" s="132"/>
      <c r="BF350" s="79"/>
      <c r="BG350" s="155"/>
      <c r="BH350" s="169"/>
      <c r="BI350" s="132"/>
      <c r="BJ350" s="79"/>
      <c r="BK350" s="155"/>
      <c r="BL350" s="169"/>
      <c r="BM350" s="132"/>
      <c r="BN350" s="79"/>
      <c r="BO350" s="155"/>
      <c r="BP350" s="78"/>
      <c r="BQ350" s="132"/>
      <c r="BR350" s="79"/>
      <c r="BS350" s="155"/>
      <c r="BT350" s="78"/>
      <c r="BU350" s="132"/>
      <c r="BV350" s="79"/>
      <c r="BW350" s="155"/>
      <c r="BX350" s="78"/>
      <c r="BY350" s="132"/>
      <c r="BZ350" s="79"/>
      <c r="CA350" s="155"/>
      <c r="CB350" s="78"/>
      <c r="CC350" s="132"/>
      <c r="CD350" s="79"/>
      <c r="CE350" s="155"/>
      <c r="CF350" s="78"/>
      <c r="CG350" s="132"/>
      <c r="CH350" s="79"/>
      <c r="CI350" s="155"/>
      <c r="CJ350" s="78"/>
      <c r="CK350" s="132"/>
      <c r="CL350" s="79"/>
      <c r="CM350" s="155"/>
      <c r="CN350" s="78"/>
      <c r="CO350" s="132"/>
      <c r="CP350" s="79"/>
      <c r="CQ350" s="155"/>
      <c r="CR350" s="78"/>
      <c r="CS350" s="132"/>
      <c r="CT350" s="79"/>
      <c r="CU350" s="155"/>
      <c r="CV350" s="169"/>
      <c r="CW350" s="132"/>
      <c r="CX350" s="79"/>
      <c r="CY350" s="155"/>
      <c r="CZ350" s="169"/>
      <c r="DA350" s="132"/>
      <c r="DB350" s="79"/>
      <c r="DC350" s="155"/>
      <c r="DD350" s="78"/>
      <c r="DE350" s="132"/>
      <c r="DF350" s="79"/>
      <c r="DG350" s="155"/>
      <c r="DH350" s="78"/>
      <c r="DI350" s="132"/>
      <c r="DJ350" s="79"/>
      <c r="DK350" s="155"/>
      <c r="DL350" s="169"/>
      <c r="DM350" s="132"/>
      <c r="DN350" s="79"/>
      <c r="DO350" s="155"/>
      <c r="DP350" s="78"/>
      <c r="DQ350" s="132"/>
      <c r="DR350" s="79"/>
      <c r="DS350" s="155"/>
      <c r="DT350" s="78"/>
      <c r="DU350" s="132"/>
      <c r="DV350" s="79"/>
      <c r="DW350" s="155"/>
      <c r="DX350" s="78"/>
      <c r="DY350" s="132"/>
      <c r="DZ350" s="79"/>
      <c r="EA350" s="155"/>
      <c r="EB350" s="78"/>
      <c r="EC350" s="132"/>
      <c r="ED350" s="79"/>
      <c r="EE350" s="155"/>
      <c r="EF350" s="169"/>
      <c r="EG350" s="132"/>
      <c r="EH350" s="79"/>
      <c r="EI350" s="155"/>
      <c r="EJ350" s="78"/>
      <c r="EK350" s="132"/>
      <c r="EL350" s="79"/>
      <c r="EM350" s="155"/>
      <c r="EN350" s="78"/>
      <c r="EO350" s="132"/>
      <c r="EP350" s="79"/>
      <c r="EQ350" s="155"/>
      <c r="ER350" s="78"/>
      <c r="ES350" s="132"/>
      <c r="ET350" s="79"/>
      <c r="EU350" s="155"/>
      <c r="EV350" s="78"/>
      <c r="EW350" s="132"/>
      <c r="EX350" s="79"/>
      <c r="EY350" s="155"/>
      <c r="EZ350" s="78"/>
      <c r="FA350" s="132"/>
      <c r="FB350" s="79"/>
      <c r="FC350" s="155"/>
      <c r="FD350" s="78"/>
      <c r="FE350" s="132"/>
      <c r="FF350" s="79"/>
      <c r="FG350" s="155"/>
      <c r="FH350" s="78"/>
      <c r="FI350" s="132"/>
      <c r="FJ350" s="79"/>
      <c r="FK350" s="155"/>
      <c r="FL350" s="169"/>
      <c r="FM350" s="132"/>
      <c r="FN350" s="79"/>
      <c r="FO350" s="155"/>
      <c r="FP350" s="78"/>
      <c r="FQ350" s="132"/>
      <c r="FR350" s="79"/>
      <c r="FS350" s="155"/>
      <c r="FT350" s="78"/>
      <c r="FU350" s="132"/>
      <c r="FV350" s="4"/>
      <c r="FW350" s="155"/>
      <c r="FX350" s="78"/>
      <c r="FY350" s="132"/>
      <c r="FZ350" s="79"/>
      <c r="GA350" s="155"/>
      <c r="GB350" s="78"/>
      <c r="GC350" s="132"/>
      <c r="GD350" s="79"/>
      <c r="GE350" s="155"/>
      <c r="GF350" s="169"/>
      <c r="GG350" s="132"/>
      <c r="GH350" s="79"/>
      <c r="GI350" s="155"/>
      <c r="GJ350" s="78"/>
      <c r="GK350" s="132"/>
      <c r="GL350" s="79"/>
      <c r="GM350" s="155"/>
      <c r="GN350" s="78"/>
      <c r="GO350" s="132"/>
      <c r="GP350" s="79"/>
      <c r="GQ350" s="155"/>
    </row>
    <row r="351" spans="1:199" ht="15.75" x14ac:dyDescent="0.25">
      <c r="A351">
        <f t="shared" si="778"/>
        <v>1</v>
      </c>
      <c r="B351">
        <f t="shared" si="779"/>
        <v>1900</v>
      </c>
      <c r="C351" s="71"/>
      <c r="D351" s="78"/>
      <c r="E351" s="132"/>
      <c r="F351" s="79"/>
      <c r="G351" s="155"/>
      <c r="H351" s="169"/>
      <c r="I351" s="132"/>
      <c r="J351" s="79"/>
      <c r="K351" s="155"/>
      <c r="L351" s="169"/>
      <c r="M351" s="132"/>
      <c r="N351" s="79"/>
      <c r="O351" s="155"/>
      <c r="P351" s="169"/>
      <c r="Q351" s="132"/>
      <c r="R351" s="79"/>
      <c r="S351" s="155"/>
      <c r="T351" s="169"/>
      <c r="U351" s="132"/>
      <c r="V351" s="79"/>
      <c r="W351" s="155"/>
      <c r="X351" s="169"/>
      <c r="Y351" s="132"/>
      <c r="Z351" s="79"/>
      <c r="AA351" s="155"/>
      <c r="AB351" s="169"/>
      <c r="AC351" s="132"/>
      <c r="AD351" s="79"/>
      <c r="AE351" s="155"/>
      <c r="AF351" s="169"/>
      <c r="AG351" s="132"/>
      <c r="AH351" s="79"/>
      <c r="AI351" s="155"/>
      <c r="AJ351" s="169"/>
      <c r="AK351" s="132"/>
      <c r="AL351" s="79"/>
      <c r="AM351" s="155"/>
      <c r="AN351" s="169"/>
      <c r="AO351" s="132"/>
      <c r="AP351" s="79"/>
      <c r="AQ351" s="155"/>
      <c r="AR351" s="169"/>
      <c r="AS351" s="132"/>
      <c r="AT351" s="79"/>
      <c r="AU351" s="155"/>
      <c r="AV351" s="169"/>
      <c r="AW351" s="132"/>
      <c r="AX351" s="79"/>
      <c r="AY351" s="155"/>
      <c r="AZ351" s="169"/>
      <c r="BA351" s="132"/>
      <c r="BB351" s="79"/>
      <c r="BC351" s="155"/>
      <c r="BD351" s="169"/>
      <c r="BE351" s="132"/>
      <c r="BF351" s="79"/>
      <c r="BG351" s="155"/>
      <c r="BH351" s="169"/>
      <c r="BI351" s="132"/>
      <c r="BJ351" s="79"/>
      <c r="BK351" s="155"/>
      <c r="BL351" s="169"/>
      <c r="BM351" s="132"/>
      <c r="BN351" s="79"/>
      <c r="BO351" s="155"/>
      <c r="BP351" s="78"/>
      <c r="BQ351" s="132"/>
      <c r="BR351" s="79"/>
      <c r="BS351" s="155"/>
      <c r="BT351" s="78"/>
      <c r="BU351" s="132"/>
      <c r="BV351" s="79"/>
      <c r="BW351" s="155"/>
      <c r="BX351" s="78"/>
      <c r="BY351" s="132"/>
      <c r="BZ351" s="79"/>
      <c r="CA351" s="155"/>
      <c r="CB351" s="78"/>
      <c r="CC351" s="132"/>
      <c r="CD351" s="79"/>
      <c r="CE351" s="155"/>
      <c r="CF351" s="78"/>
      <c r="CG351" s="132"/>
      <c r="CH351" s="79"/>
      <c r="CI351" s="155"/>
      <c r="CJ351" s="78"/>
      <c r="CK351" s="132"/>
      <c r="CL351" s="79"/>
      <c r="CM351" s="155"/>
      <c r="CN351" s="78"/>
      <c r="CO351" s="132"/>
      <c r="CP351" s="79"/>
      <c r="CQ351" s="155"/>
      <c r="CR351" s="78"/>
      <c r="CS351" s="132"/>
      <c r="CT351" s="79"/>
      <c r="CU351" s="155"/>
      <c r="CV351" s="169"/>
      <c r="CW351" s="132"/>
      <c r="CX351" s="79"/>
      <c r="CY351" s="155"/>
      <c r="CZ351" s="169"/>
      <c r="DA351" s="132"/>
      <c r="DB351" s="79"/>
      <c r="DC351" s="155"/>
      <c r="DD351" s="78"/>
      <c r="DE351" s="132"/>
      <c r="DF351" s="79"/>
      <c r="DG351" s="155"/>
      <c r="DH351" s="78"/>
      <c r="DI351" s="132"/>
      <c r="DJ351" s="79"/>
      <c r="DK351" s="155"/>
      <c r="DL351" s="169"/>
      <c r="DM351" s="132"/>
      <c r="DN351" s="79"/>
      <c r="DO351" s="155"/>
      <c r="DP351" s="78"/>
      <c r="DQ351" s="132"/>
      <c r="DR351" s="79"/>
      <c r="DS351" s="155"/>
      <c r="DT351" s="78"/>
      <c r="DU351" s="132"/>
      <c r="DV351" s="79"/>
      <c r="DW351" s="155"/>
      <c r="DX351" s="78"/>
      <c r="DY351" s="132"/>
      <c r="DZ351" s="79"/>
      <c r="EA351" s="155"/>
      <c r="EB351" s="78"/>
      <c r="EC351" s="132"/>
      <c r="ED351" s="79"/>
      <c r="EE351" s="155"/>
      <c r="EF351" s="169"/>
      <c r="EG351" s="132"/>
      <c r="EH351" s="79"/>
      <c r="EI351" s="155"/>
      <c r="EJ351" s="78"/>
      <c r="EK351" s="132"/>
      <c r="EL351" s="79"/>
      <c r="EM351" s="155"/>
      <c r="EN351" s="78"/>
      <c r="EO351" s="132"/>
      <c r="EP351" s="79"/>
      <c r="EQ351" s="155"/>
      <c r="ER351" s="78"/>
      <c r="ES351" s="132"/>
      <c r="ET351" s="79"/>
      <c r="EU351" s="155"/>
      <c r="EV351" s="78"/>
      <c r="EW351" s="132"/>
      <c r="EX351" s="79"/>
      <c r="EY351" s="155"/>
      <c r="EZ351" s="78"/>
      <c r="FA351" s="132"/>
      <c r="FB351" s="79"/>
      <c r="FC351" s="155"/>
      <c r="FD351" s="78"/>
      <c r="FE351" s="132"/>
      <c r="FF351" s="79"/>
      <c r="FG351" s="155"/>
      <c r="FH351" s="78"/>
      <c r="FI351" s="132"/>
      <c r="FJ351" s="79"/>
      <c r="FK351" s="155"/>
      <c r="FL351" s="169"/>
      <c r="FM351" s="132"/>
      <c r="FN351" s="79"/>
      <c r="FO351" s="155"/>
      <c r="FP351" s="78"/>
      <c r="FQ351" s="132"/>
      <c r="FR351" s="79"/>
      <c r="FS351" s="155"/>
      <c r="FT351" s="78"/>
      <c r="FU351" s="132"/>
      <c r="FV351" s="4"/>
      <c r="FW351" s="155"/>
      <c r="FX351" s="78"/>
      <c r="FY351" s="132"/>
      <c r="FZ351" s="79"/>
      <c r="GA351" s="155"/>
      <c r="GB351" s="78"/>
      <c r="GC351" s="132"/>
      <c r="GD351" s="79"/>
      <c r="GE351" s="155"/>
      <c r="GF351" s="169"/>
      <c r="GG351" s="132"/>
      <c r="GH351" s="79"/>
      <c r="GI351" s="155"/>
      <c r="GJ351" s="78"/>
      <c r="GK351" s="132"/>
      <c r="GL351" s="79"/>
      <c r="GM351" s="155"/>
      <c r="GN351" s="78"/>
      <c r="GO351" s="132"/>
      <c r="GP351" s="79"/>
      <c r="GQ351" s="155"/>
    </row>
    <row r="352" spans="1:199" ht="15.75" x14ac:dyDescent="0.25">
      <c r="A352">
        <f t="shared" si="778"/>
        <v>1</v>
      </c>
      <c r="B352">
        <f t="shared" si="779"/>
        <v>1900</v>
      </c>
      <c r="C352" s="71"/>
      <c r="D352" s="78"/>
      <c r="E352" s="132"/>
      <c r="F352" s="79"/>
      <c r="G352" s="155"/>
      <c r="H352" s="169"/>
      <c r="I352" s="132"/>
      <c r="J352" s="79"/>
      <c r="K352" s="155"/>
      <c r="L352" s="169"/>
      <c r="M352" s="132"/>
      <c r="N352" s="79"/>
      <c r="O352" s="155"/>
      <c r="P352" s="169"/>
      <c r="Q352" s="132"/>
      <c r="R352" s="79"/>
      <c r="S352" s="155"/>
      <c r="T352" s="169"/>
      <c r="U352" s="132"/>
      <c r="V352" s="79"/>
      <c r="W352" s="155"/>
      <c r="X352" s="169"/>
      <c r="Y352" s="132"/>
      <c r="Z352" s="79"/>
      <c r="AA352" s="155"/>
      <c r="AB352" s="169"/>
      <c r="AC352" s="132"/>
      <c r="AD352" s="79"/>
      <c r="AE352" s="155"/>
      <c r="AF352" s="169"/>
      <c r="AG352" s="132"/>
      <c r="AH352" s="79"/>
      <c r="AI352" s="155"/>
      <c r="AJ352" s="169"/>
      <c r="AK352" s="132"/>
      <c r="AL352" s="79"/>
      <c r="AM352" s="155"/>
      <c r="AN352" s="169"/>
      <c r="AO352" s="132"/>
      <c r="AP352" s="79"/>
      <c r="AQ352" s="155"/>
      <c r="AR352" s="169"/>
      <c r="AS352" s="132"/>
      <c r="AT352" s="79"/>
      <c r="AU352" s="155"/>
      <c r="AV352" s="169"/>
      <c r="AW352" s="132"/>
      <c r="AX352" s="79"/>
      <c r="AY352" s="155"/>
      <c r="AZ352" s="169"/>
      <c r="BA352" s="132"/>
      <c r="BB352" s="79"/>
      <c r="BC352" s="155"/>
      <c r="BD352" s="169"/>
      <c r="BE352" s="132"/>
      <c r="BF352" s="79"/>
      <c r="BG352" s="155"/>
      <c r="BH352" s="169"/>
      <c r="BI352" s="132"/>
      <c r="BJ352" s="79"/>
      <c r="BK352" s="155"/>
      <c r="BL352" s="169"/>
      <c r="BM352" s="132"/>
      <c r="BN352" s="79"/>
      <c r="BO352" s="155"/>
      <c r="BP352" s="78"/>
      <c r="BQ352" s="132"/>
      <c r="BR352" s="79"/>
      <c r="BS352" s="155"/>
      <c r="BT352" s="78"/>
      <c r="BU352" s="132"/>
      <c r="BV352" s="79"/>
      <c r="BW352" s="155"/>
      <c r="BX352" s="78"/>
      <c r="BY352" s="132"/>
      <c r="BZ352" s="79"/>
      <c r="CA352" s="155"/>
      <c r="CB352" s="78"/>
      <c r="CC352" s="132"/>
      <c r="CD352" s="79"/>
      <c r="CE352" s="155"/>
      <c r="CF352" s="78"/>
      <c r="CG352" s="132"/>
      <c r="CH352" s="79"/>
      <c r="CI352" s="155"/>
      <c r="CJ352" s="78"/>
      <c r="CK352" s="132"/>
      <c r="CL352" s="79"/>
      <c r="CM352" s="155"/>
      <c r="CN352" s="78"/>
      <c r="CO352" s="132"/>
      <c r="CP352" s="79"/>
      <c r="CQ352" s="155"/>
      <c r="CR352" s="78"/>
      <c r="CS352" s="132"/>
      <c r="CT352" s="79"/>
      <c r="CU352" s="155"/>
      <c r="CV352" s="169"/>
      <c r="CW352" s="132"/>
      <c r="CX352" s="79"/>
      <c r="CY352" s="155"/>
      <c r="CZ352" s="169"/>
      <c r="DA352" s="132"/>
      <c r="DB352" s="79"/>
      <c r="DC352" s="155"/>
      <c r="DD352" s="78"/>
      <c r="DE352" s="132"/>
      <c r="DF352" s="79"/>
      <c r="DG352" s="155"/>
      <c r="DH352" s="78"/>
      <c r="DI352" s="132"/>
      <c r="DJ352" s="79"/>
      <c r="DK352" s="155"/>
      <c r="DL352" s="169"/>
      <c r="DM352" s="132"/>
      <c r="DN352" s="79"/>
      <c r="DO352" s="155"/>
      <c r="DP352" s="78"/>
      <c r="DQ352" s="132"/>
      <c r="DR352" s="79"/>
      <c r="DS352" s="155"/>
      <c r="DT352" s="78"/>
      <c r="DU352" s="132"/>
      <c r="DV352" s="79"/>
      <c r="DW352" s="155"/>
      <c r="DX352" s="78"/>
      <c r="DY352" s="132"/>
      <c r="DZ352" s="79"/>
      <c r="EA352" s="155"/>
      <c r="EB352" s="78"/>
      <c r="EC352" s="132"/>
      <c r="ED352" s="79"/>
      <c r="EE352" s="155"/>
      <c r="EF352" s="169"/>
      <c r="EG352" s="132"/>
      <c r="EH352" s="79"/>
      <c r="EI352" s="155"/>
      <c r="EJ352" s="78"/>
      <c r="EK352" s="132"/>
      <c r="EL352" s="79"/>
      <c r="EM352" s="155"/>
      <c r="EN352" s="78"/>
      <c r="EO352" s="132"/>
      <c r="EP352" s="79"/>
      <c r="EQ352" s="155"/>
      <c r="ER352" s="78"/>
      <c r="ES352" s="132"/>
      <c r="ET352" s="79"/>
      <c r="EU352" s="155"/>
      <c r="EV352" s="78"/>
      <c r="EW352" s="132"/>
      <c r="EX352" s="79"/>
      <c r="EY352" s="155"/>
      <c r="EZ352" s="78"/>
      <c r="FA352" s="132"/>
      <c r="FB352" s="79"/>
      <c r="FC352" s="155"/>
      <c r="FD352" s="78"/>
      <c r="FE352" s="132"/>
      <c r="FF352" s="79"/>
      <c r="FG352" s="155"/>
      <c r="FH352" s="78"/>
      <c r="FI352" s="132"/>
      <c r="FJ352" s="79"/>
      <c r="FK352" s="155"/>
      <c r="FL352" s="169"/>
      <c r="FM352" s="132"/>
      <c r="FN352" s="79"/>
      <c r="FO352" s="155"/>
      <c r="FP352" s="78"/>
      <c r="FQ352" s="132"/>
      <c r="FR352" s="79"/>
      <c r="FS352" s="155"/>
      <c r="FT352" s="78"/>
      <c r="FU352" s="132"/>
      <c r="FV352" s="4"/>
      <c r="FW352" s="155"/>
      <c r="FX352" s="78"/>
      <c r="FY352" s="132"/>
      <c r="FZ352" s="79"/>
      <c r="GA352" s="155"/>
      <c r="GB352" s="78"/>
      <c r="GC352" s="132"/>
      <c r="GD352" s="79"/>
      <c r="GE352" s="155"/>
      <c r="GF352" s="169"/>
      <c r="GG352" s="132"/>
      <c r="GH352" s="79"/>
      <c r="GI352" s="155"/>
      <c r="GJ352" s="78"/>
      <c r="GK352" s="132"/>
      <c r="GL352" s="79"/>
      <c r="GM352" s="155"/>
      <c r="GN352" s="78"/>
      <c r="GO352" s="132"/>
      <c r="GP352" s="79"/>
      <c r="GQ352" s="155"/>
    </row>
    <row r="353" spans="1:199" ht="15.75" x14ac:dyDescent="0.25">
      <c r="A353">
        <f t="shared" si="778"/>
        <v>1</v>
      </c>
      <c r="B353">
        <f t="shared" si="779"/>
        <v>1900</v>
      </c>
      <c r="C353" s="71"/>
      <c r="D353" s="78"/>
      <c r="E353" s="132"/>
      <c r="F353" s="79"/>
      <c r="G353" s="155"/>
      <c r="H353" s="169"/>
      <c r="I353" s="132"/>
      <c r="J353" s="79"/>
      <c r="K353" s="155"/>
      <c r="L353" s="169"/>
      <c r="M353" s="132"/>
      <c r="N353" s="79"/>
      <c r="O353" s="155"/>
      <c r="P353" s="169"/>
      <c r="Q353" s="132"/>
      <c r="R353" s="79"/>
      <c r="S353" s="155"/>
      <c r="T353" s="169"/>
      <c r="U353" s="132"/>
      <c r="V353" s="79"/>
      <c r="W353" s="155"/>
      <c r="X353" s="169"/>
      <c r="Y353" s="132"/>
      <c r="Z353" s="79"/>
      <c r="AA353" s="155"/>
      <c r="AB353" s="169"/>
      <c r="AC353" s="132"/>
      <c r="AD353" s="79"/>
      <c r="AE353" s="155"/>
      <c r="AF353" s="169"/>
      <c r="AG353" s="132"/>
      <c r="AH353" s="79"/>
      <c r="AI353" s="155"/>
      <c r="AJ353" s="169"/>
      <c r="AK353" s="132"/>
      <c r="AL353" s="79"/>
      <c r="AM353" s="155"/>
      <c r="AN353" s="169"/>
      <c r="AO353" s="132"/>
      <c r="AP353" s="79"/>
      <c r="AQ353" s="155"/>
      <c r="AR353" s="169"/>
      <c r="AS353" s="132"/>
      <c r="AT353" s="79"/>
      <c r="AU353" s="155"/>
      <c r="AV353" s="169"/>
      <c r="AW353" s="132"/>
      <c r="AX353" s="79"/>
      <c r="AY353" s="155"/>
      <c r="AZ353" s="169"/>
      <c r="BA353" s="132"/>
      <c r="BB353" s="79"/>
      <c r="BC353" s="155"/>
      <c r="BD353" s="169"/>
      <c r="BE353" s="132"/>
      <c r="BF353" s="79"/>
      <c r="BG353" s="155"/>
      <c r="BH353" s="169"/>
      <c r="BI353" s="132"/>
      <c r="BJ353" s="79"/>
      <c r="BK353" s="155"/>
      <c r="BL353" s="169"/>
      <c r="BM353" s="132"/>
      <c r="BN353" s="79"/>
      <c r="BO353" s="155"/>
      <c r="BP353" s="78"/>
      <c r="BQ353" s="132"/>
      <c r="BR353" s="79"/>
      <c r="BS353" s="155"/>
      <c r="BT353" s="78"/>
      <c r="BU353" s="132"/>
      <c r="BV353" s="79"/>
      <c r="BW353" s="155"/>
      <c r="BX353" s="78"/>
      <c r="BY353" s="132"/>
      <c r="BZ353" s="79"/>
      <c r="CA353" s="155"/>
      <c r="CB353" s="78"/>
      <c r="CC353" s="132"/>
      <c r="CD353" s="79"/>
      <c r="CE353" s="155"/>
      <c r="CF353" s="78"/>
      <c r="CG353" s="132"/>
      <c r="CH353" s="79"/>
      <c r="CI353" s="155"/>
      <c r="CJ353" s="78"/>
      <c r="CK353" s="132"/>
      <c r="CL353" s="79"/>
      <c r="CM353" s="155"/>
      <c r="CN353" s="78"/>
      <c r="CO353" s="132"/>
      <c r="CP353" s="79"/>
      <c r="CQ353" s="155"/>
      <c r="CR353" s="78"/>
      <c r="CS353" s="132"/>
      <c r="CT353" s="79"/>
      <c r="CU353" s="155"/>
      <c r="CV353" s="169"/>
      <c r="CW353" s="132"/>
      <c r="CX353" s="79"/>
      <c r="CY353" s="155"/>
      <c r="CZ353" s="169"/>
      <c r="DA353" s="132"/>
      <c r="DB353" s="79"/>
      <c r="DC353" s="155"/>
      <c r="DD353" s="78"/>
      <c r="DE353" s="132"/>
      <c r="DF353" s="79"/>
      <c r="DG353" s="155"/>
      <c r="DH353" s="78"/>
      <c r="DI353" s="132"/>
      <c r="DJ353" s="79"/>
      <c r="DK353" s="155"/>
      <c r="DL353" s="169"/>
      <c r="DM353" s="132"/>
      <c r="DN353" s="79"/>
      <c r="DO353" s="155"/>
      <c r="DP353" s="78"/>
      <c r="DQ353" s="132"/>
      <c r="DR353" s="79"/>
      <c r="DS353" s="155"/>
      <c r="DT353" s="78"/>
      <c r="DU353" s="132"/>
      <c r="DV353" s="79"/>
      <c r="DW353" s="155"/>
      <c r="DX353" s="78"/>
      <c r="DY353" s="132"/>
      <c r="DZ353" s="79"/>
      <c r="EA353" s="155"/>
      <c r="EB353" s="78"/>
      <c r="EC353" s="132"/>
      <c r="ED353" s="79"/>
      <c r="EE353" s="155"/>
      <c r="EF353" s="169"/>
      <c r="EG353" s="132"/>
      <c r="EH353" s="79"/>
      <c r="EI353" s="155"/>
      <c r="EJ353" s="78"/>
      <c r="EK353" s="132"/>
      <c r="EL353" s="79"/>
      <c r="EM353" s="155"/>
      <c r="EN353" s="78"/>
      <c r="EO353" s="132"/>
      <c r="EP353" s="79"/>
      <c r="EQ353" s="155"/>
      <c r="ER353" s="78"/>
      <c r="ES353" s="132"/>
      <c r="ET353" s="79"/>
      <c r="EU353" s="155"/>
      <c r="EV353" s="78"/>
      <c r="EW353" s="132"/>
      <c r="EX353" s="79"/>
      <c r="EY353" s="155"/>
      <c r="EZ353" s="78"/>
      <c r="FA353" s="132"/>
      <c r="FB353" s="79"/>
      <c r="FC353" s="155"/>
      <c r="FD353" s="78"/>
      <c r="FE353" s="132"/>
      <c r="FF353" s="79"/>
      <c r="FG353" s="155"/>
      <c r="FH353" s="78"/>
      <c r="FI353" s="132"/>
      <c r="FJ353" s="79"/>
      <c r="FK353" s="155"/>
      <c r="FL353" s="169"/>
      <c r="FM353" s="132"/>
      <c r="FN353" s="79"/>
      <c r="FO353" s="155"/>
      <c r="FP353" s="78"/>
      <c r="FQ353" s="132"/>
      <c r="FR353" s="79"/>
      <c r="FS353" s="155"/>
      <c r="FT353" s="78"/>
      <c r="FU353" s="132"/>
      <c r="FV353" s="4"/>
      <c r="FW353" s="155"/>
      <c r="FX353" s="78"/>
      <c r="FY353" s="132"/>
      <c r="FZ353" s="79"/>
      <c r="GA353" s="155"/>
      <c r="GB353" s="78"/>
      <c r="GC353" s="132"/>
      <c r="GD353" s="79"/>
      <c r="GE353" s="155"/>
      <c r="GF353" s="169"/>
      <c r="GG353" s="132"/>
      <c r="GH353" s="79"/>
      <c r="GI353" s="155"/>
      <c r="GJ353" s="78"/>
      <c r="GK353" s="132"/>
      <c r="GL353" s="79"/>
      <c r="GM353" s="155"/>
      <c r="GN353" s="78"/>
      <c r="GO353" s="132"/>
      <c r="GP353" s="79"/>
      <c r="GQ353" s="155"/>
    </row>
    <row r="354" spans="1:199" ht="15.75" x14ac:dyDescent="0.25">
      <c r="A354">
        <f t="shared" si="778"/>
        <v>1</v>
      </c>
      <c r="B354">
        <f t="shared" si="779"/>
        <v>1900</v>
      </c>
      <c r="C354" s="71"/>
      <c r="D354" s="78"/>
      <c r="E354" s="132"/>
      <c r="F354" s="79"/>
      <c r="G354" s="155"/>
      <c r="H354" s="169"/>
      <c r="I354" s="132"/>
      <c r="J354" s="79"/>
      <c r="K354" s="155"/>
      <c r="L354" s="169"/>
      <c r="M354" s="132"/>
      <c r="N354" s="79"/>
      <c r="O354" s="155"/>
      <c r="P354" s="169"/>
      <c r="Q354" s="132"/>
      <c r="R354" s="79"/>
      <c r="S354" s="155"/>
      <c r="T354" s="169"/>
      <c r="U354" s="132"/>
      <c r="V354" s="79"/>
      <c r="W354" s="155"/>
      <c r="X354" s="169"/>
      <c r="Y354" s="132"/>
      <c r="Z354" s="79"/>
      <c r="AA354" s="155"/>
      <c r="AB354" s="169"/>
      <c r="AC354" s="132"/>
      <c r="AD354" s="79"/>
      <c r="AE354" s="155"/>
      <c r="AF354" s="169"/>
      <c r="AG354" s="132"/>
      <c r="AH354" s="79"/>
      <c r="AI354" s="155"/>
      <c r="AJ354" s="169"/>
      <c r="AK354" s="132"/>
      <c r="AL354" s="79"/>
      <c r="AM354" s="155"/>
      <c r="AN354" s="169"/>
      <c r="AO354" s="132"/>
      <c r="AP354" s="79"/>
      <c r="AQ354" s="155"/>
      <c r="AR354" s="169"/>
      <c r="AS354" s="132"/>
      <c r="AT354" s="79"/>
      <c r="AU354" s="155"/>
      <c r="AV354" s="169"/>
      <c r="AW354" s="132"/>
      <c r="AX354" s="79"/>
      <c r="AY354" s="155"/>
      <c r="AZ354" s="169"/>
      <c r="BA354" s="132"/>
      <c r="BB354" s="79"/>
      <c r="BC354" s="155"/>
      <c r="BD354" s="169"/>
      <c r="BE354" s="132"/>
      <c r="BF354" s="79"/>
      <c r="BG354" s="155"/>
      <c r="BH354" s="169"/>
      <c r="BI354" s="132"/>
      <c r="BJ354" s="79"/>
      <c r="BK354" s="155"/>
      <c r="BL354" s="169"/>
      <c r="BM354" s="132"/>
      <c r="BN354" s="79"/>
      <c r="BO354" s="155"/>
      <c r="BP354" s="78"/>
      <c r="BQ354" s="132"/>
      <c r="BR354" s="79"/>
      <c r="BS354" s="155"/>
      <c r="BT354" s="78"/>
      <c r="BU354" s="132"/>
      <c r="BV354" s="79"/>
      <c r="BW354" s="155"/>
      <c r="BX354" s="78"/>
      <c r="BY354" s="132"/>
      <c r="BZ354" s="79"/>
      <c r="CA354" s="155"/>
      <c r="CB354" s="78"/>
      <c r="CC354" s="132"/>
      <c r="CD354" s="79"/>
      <c r="CE354" s="155"/>
      <c r="CF354" s="78"/>
      <c r="CG354" s="132"/>
      <c r="CH354" s="79"/>
      <c r="CI354" s="155"/>
      <c r="CJ354" s="78"/>
      <c r="CK354" s="132"/>
      <c r="CL354" s="79"/>
      <c r="CM354" s="155"/>
      <c r="CN354" s="78"/>
      <c r="CO354" s="132"/>
      <c r="CP354" s="79"/>
      <c r="CQ354" s="155"/>
      <c r="CR354" s="78"/>
      <c r="CS354" s="132"/>
      <c r="CT354" s="79"/>
      <c r="CU354" s="155"/>
      <c r="CV354" s="169"/>
      <c r="CW354" s="132"/>
      <c r="CX354" s="79"/>
      <c r="CY354" s="155"/>
      <c r="CZ354" s="169"/>
      <c r="DA354" s="132"/>
      <c r="DB354" s="79"/>
      <c r="DC354" s="155"/>
      <c r="DD354" s="78"/>
      <c r="DE354" s="132"/>
      <c r="DF354" s="79"/>
      <c r="DG354" s="155"/>
      <c r="DH354" s="78"/>
      <c r="DI354" s="132"/>
      <c r="DJ354" s="79"/>
      <c r="DK354" s="155"/>
      <c r="DL354" s="169"/>
      <c r="DM354" s="132"/>
      <c r="DN354" s="79"/>
      <c r="DO354" s="155"/>
      <c r="DP354" s="78"/>
      <c r="DQ354" s="132"/>
      <c r="DR354" s="79"/>
      <c r="DS354" s="155"/>
      <c r="DT354" s="78"/>
      <c r="DU354" s="132"/>
      <c r="DV354" s="79"/>
      <c r="DW354" s="155"/>
      <c r="DX354" s="78"/>
      <c r="DY354" s="132"/>
      <c r="DZ354" s="79"/>
      <c r="EA354" s="155"/>
      <c r="EB354" s="78"/>
      <c r="EC354" s="132"/>
      <c r="ED354" s="79"/>
      <c r="EE354" s="155"/>
      <c r="EF354" s="169"/>
      <c r="EG354" s="132"/>
      <c r="EH354" s="79"/>
      <c r="EI354" s="155"/>
      <c r="EJ354" s="78"/>
      <c r="EK354" s="132"/>
      <c r="EL354" s="79"/>
      <c r="EM354" s="155"/>
      <c r="EN354" s="78"/>
      <c r="EO354" s="132"/>
      <c r="EP354" s="79"/>
      <c r="EQ354" s="155"/>
      <c r="ER354" s="78"/>
      <c r="ES354" s="132"/>
      <c r="ET354" s="79"/>
      <c r="EU354" s="155"/>
      <c r="EV354" s="78"/>
      <c r="EW354" s="132"/>
      <c r="EX354" s="79"/>
      <c r="EY354" s="155"/>
      <c r="EZ354" s="78"/>
      <c r="FA354" s="132"/>
      <c r="FB354" s="79"/>
      <c r="FC354" s="155"/>
      <c r="FD354" s="78"/>
      <c r="FE354" s="132"/>
      <c r="FF354" s="79"/>
      <c r="FG354" s="155"/>
      <c r="FH354" s="78"/>
      <c r="FI354" s="132"/>
      <c r="FJ354" s="79"/>
      <c r="FK354" s="155"/>
      <c r="FL354" s="169"/>
      <c r="FM354" s="132"/>
      <c r="FN354" s="79"/>
      <c r="FO354" s="155"/>
      <c r="FP354" s="78"/>
      <c r="FQ354" s="132"/>
      <c r="FR354" s="79"/>
      <c r="FS354" s="155"/>
      <c r="FT354" s="78"/>
      <c r="FU354" s="132"/>
      <c r="FV354" s="4"/>
      <c r="FW354" s="155"/>
      <c r="FX354" s="78"/>
      <c r="FY354" s="132"/>
      <c r="FZ354" s="79"/>
      <c r="GA354" s="155"/>
      <c r="GB354" s="78"/>
      <c r="GC354" s="132"/>
      <c r="GD354" s="79"/>
      <c r="GE354" s="155"/>
      <c r="GF354" s="169"/>
      <c r="GG354" s="132"/>
      <c r="GH354" s="79"/>
      <c r="GI354" s="155"/>
      <c r="GJ354" s="78"/>
      <c r="GK354" s="132"/>
      <c r="GL354" s="79"/>
      <c r="GM354" s="155"/>
      <c r="GN354" s="78"/>
      <c r="GO354" s="132"/>
      <c r="GP354" s="79"/>
      <c r="GQ354" s="155"/>
    </row>
    <row r="355" spans="1:199" ht="15.75" x14ac:dyDescent="0.25">
      <c r="A355">
        <f t="shared" si="778"/>
        <v>1</v>
      </c>
      <c r="B355">
        <f t="shared" si="779"/>
        <v>1900</v>
      </c>
      <c r="C355" s="71"/>
      <c r="D355" s="78"/>
      <c r="E355" s="132"/>
      <c r="F355" s="79"/>
      <c r="G355" s="155"/>
      <c r="H355" s="169"/>
      <c r="I355" s="132"/>
      <c r="J355" s="79"/>
      <c r="K355" s="155"/>
      <c r="L355" s="169"/>
      <c r="M355" s="132"/>
      <c r="N355" s="79"/>
      <c r="O355" s="155"/>
      <c r="P355" s="169"/>
      <c r="Q355" s="132"/>
      <c r="R355" s="79"/>
      <c r="S355" s="155"/>
      <c r="T355" s="169"/>
      <c r="U355" s="132"/>
      <c r="V355" s="79"/>
      <c r="W355" s="155"/>
      <c r="X355" s="169"/>
      <c r="Y355" s="132"/>
      <c r="Z355" s="79"/>
      <c r="AA355" s="155"/>
      <c r="AB355" s="169"/>
      <c r="AC355" s="132"/>
      <c r="AD355" s="79"/>
      <c r="AE355" s="155"/>
      <c r="AF355" s="169"/>
      <c r="AG355" s="132"/>
      <c r="AH355" s="79"/>
      <c r="AI355" s="155"/>
      <c r="AJ355" s="169"/>
      <c r="AK355" s="132"/>
      <c r="AL355" s="79"/>
      <c r="AM355" s="155"/>
      <c r="AN355" s="169"/>
      <c r="AO355" s="132"/>
      <c r="AP355" s="79"/>
      <c r="AQ355" s="155"/>
      <c r="AR355" s="169"/>
      <c r="AS355" s="132"/>
      <c r="AT355" s="79"/>
      <c r="AU355" s="155"/>
      <c r="AV355" s="169"/>
      <c r="AW355" s="132"/>
      <c r="AX355" s="79"/>
      <c r="AY355" s="155"/>
      <c r="AZ355" s="169"/>
      <c r="BA355" s="132"/>
      <c r="BB355" s="79"/>
      <c r="BC355" s="155"/>
      <c r="BD355" s="169"/>
      <c r="BE355" s="132"/>
      <c r="BF355" s="79"/>
      <c r="BG355" s="155"/>
      <c r="BH355" s="169"/>
      <c r="BI355" s="132"/>
      <c r="BJ355" s="79"/>
      <c r="BK355" s="155"/>
      <c r="BL355" s="169"/>
      <c r="BM355" s="132"/>
      <c r="BN355" s="79"/>
      <c r="BO355" s="155"/>
      <c r="BP355" s="78"/>
      <c r="BQ355" s="132"/>
      <c r="BR355" s="79"/>
      <c r="BS355" s="155"/>
      <c r="BT355" s="78"/>
      <c r="BU355" s="132"/>
      <c r="BV355" s="79"/>
      <c r="BW355" s="155"/>
      <c r="BX355" s="78"/>
      <c r="BY355" s="132"/>
      <c r="BZ355" s="79"/>
      <c r="CA355" s="155"/>
      <c r="CB355" s="78"/>
      <c r="CC355" s="132"/>
      <c r="CD355" s="79"/>
      <c r="CE355" s="155"/>
      <c r="CF355" s="78"/>
      <c r="CG355" s="132"/>
      <c r="CH355" s="79"/>
      <c r="CI355" s="155"/>
      <c r="CJ355" s="78"/>
      <c r="CK355" s="132"/>
      <c r="CL355" s="79"/>
      <c r="CM355" s="155"/>
      <c r="CN355" s="78"/>
      <c r="CO355" s="132"/>
      <c r="CP355" s="79"/>
      <c r="CQ355" s="155"/>
      <c r="CR355" s="78"/>
      <c r="CS355" s="132"/>
      <c r="CT355" s="79"/>
      <c r="CU355" s="155"/>
      <c r="CV355" s="169"/>
      <c r="CW355" s="132"/>
      <c r="CX355" s="79"/>
      <c r="CY355" s="155"/>
      <c r="CZ355" s="169"/>
      <c r="DA355" s="132"/>
      <c r="DB355" s="79"/>
      <c r="DC355" s="155"/>
      <c r="DD355" s="78"/>
      <c r="DE355" s="132"/>
      <c r="DF355" s="79"/>
      <c r="DG355" s="155"/>
      <c r="DH355" s="78"/>
      <c r="DI355" s="132"/>
      <c r="DJ355" s="79"/>
      <c r="DK355" s="155"/>
      <c r="DL355" s="169"/>
      <c r="DM355" s="132"/>
      <c r="DN355" s="79"/>
      <c r="DO355" s="155"/>
      <c r="DP355" s="78"/>
      <c r="DQ355" s="132"/>
      <c r="DR355" s="79"/>
      <c r="DS355" s="155"/>
      <c r="DT355" s="78"/>
      <c r="DU355" s="132"/>
      <c r="DV355" s="79"/>
      <c r="DW355" s="155"/>
      <c r="DX355" s="78"/>
      <c r="DY355" s="132"/>
      <c r="DZ355" s="79"/>
      <c r="EA355" s="155"/>
      <c r="EB355" s="78"/>
      <c r="EC355" s="132"/>
      <c r="ED355" s="79"/>
      <c r="EE355" s="155"/>
      <c r="EF355" s="169"/>
      <c r="EG355" s="132"/>
      <c r="EH355" s="79"/>
      <c r="EI355" s="155"/>
      <c r="EJ355" s="78"/>
      <c r="EK355" s="132"/>
      <c r="EL355" s="79"/>
      <c r="EM355" s="155"/>
      <c r="EN355" s="78"/>
      <c r="EO355" s="132"/>
      <c r="EP355" s="79"/>
      <c r="EQ355" s="155"/>
      <c r="ER355" s="78"/>
      <c r="ES355" s="132"/>
      <c r="ET355" s="79"/>
      <c r="EU355" s="155"/>
      <c r="EV355" s="78"/>
      <c r="EW355" s="132"/>
      <c r="EX355" s="79"/>
      <c r="EY355" s="155"/>
      <c r="EZ355" s="78"/>
      <c r="FA355" s="132"/>
      <c r="FB355" s="79"/>
      <c r="FC355" s="155"/>
      <c r="FD355" s="78"/>
      <c r="FE355" s="132"/>
      <c r="FF355" s="79"/>
      <c r="FG355" s="155"/>
      <c r="FH355" s="78"/>
      <c r="FI355" s="132"/>
      <c r="FJ355" s="79"/>
      <c r="FK355" s="155"/>
      <c r="FL355" s="169"/>
      <c r="FM355" s="132"/>
      <c r="FN355" s="79"/>
      <c r="FO355" s="155"/>
      <c r="FP355" s="78"/>
      <c r="FQ355" s="132"/>
      <c r="FR355" s="79"/>
      <c r="FS355" s="155"/>
      <c r="FT355" s="78"/>
      <c r="FU355" s="132"/>
      <c r="FV355" s="4"/>
      <c r="FW355" s="155"/>
      <c r="FX355" s="78"/>
      <c r="FY355" s="132"/>
      <c r="FZ355" s="79"/>
      <c r="GA355" s="155"/>
      <c r="GB355" s="78"/>
      <c r="GC355" s="132"/>
      <c r="GD355" s="79"/>
      <c r="GE355" s="155"/>
      <c r="GF355" s="169"/>
      <c r="GG355" s="132"/>
      <c r="GH355" s="79"/>
      <c r="GI355" s="155"/>
      <c r="GJ355" s="78"/>
      <c r="GK355" s="132"/>
      <c r="GL355" s="79"/>
      <c r="GM355" s="155"/>
      <c r="GN355" s="78"/>
      <c r="GO355" s="132"/>
      <c r="GP355" s="79"/>
      <c r="GQ355" s="155"/>
    </row>
    <row r="356" spans="1:199" ht="15.75" x14ac:dyDescent="0.25">
      <c r="A356">
        <f t="shared" si="778"/>
        <v>1</v>
      </c>
      <c r="B356">
        <f t="shared" si="779"/>
        <v>1900</v>
      </c>
      <c r="C356" s="71"/>
      <c r="D356" s="78"/>
      <c r="E356" s="132"/>
      <c r="F356" s="79"/>
      <c r="G356" s="155"/>
      <c r="H356" s="169"/>
      <c r="I356" s="132"/>
      <c r="J356" s="79"/>
      <c r="K356" s="155"/>
      <c r="L356" s="169"/>
      <c r="M356" s="132"/>
      <c r="N356" s="79"/>
      <c r="O356" s="155"/>
      <c r="P356" s="169"/>
      <c r="Q356" s="132"/>
      <c r="R356" s="79"/>
      <c r="S356" s="155"/>
      <c r="T356" s="169"/>
      <c r="U356" s="132"/>
      <c r="V356" s="79"/>
      <c r="W356" s="155"/>
      <c r="X356" s="169"/>
      <c r="Y356" s="132"/>
      <c r="Z356" s="79"/>
      <c r="AA356" s="155"/>
      <c r="AB356" s="169"/>
      <c r="AC356" s="132"/>
      <c r="AD356" s="79"/>
      <c r="AE356" s="155"/>
      <c r="AF356" s="169"/>
      <c r="AG356" s="132"/>
      <c r="AH356" s="79"/>
      <c r="AI356" s="155"/>
      <c r="AJ356" s="169"/>
      <c r="AK356" s="132"/>
      <c r="AL356" s="79"/>
      <c r="AM356" s="155"/>
      <c r="AN356" s="169"/>
      <c r="AO356" s="132"/>
      <c r="AP356" s="79"/>
      <c r="AQ356" s="155"/>
      <c r="AR356" s="169"/>
      <c r="AS356" s="132"/>
      <c r="AT356" s="79"/>
      <c r="AU356" s="155"/>
      <c r="AV356" s="169"/>
      <c r="AW356" s="132"/>
      <c r="AX356" s="79"/>
      <c r="AY356" s="155"/>
      <c r="AZ356" s="169"/>
      <c r="BA356" s="132"/>
      <c r="BB356" s="79"/>
      <c r="BC356" s="155"/>
      <c r="BD356" s="169"/>
      <c r="BE356" s="132"/>
      <c r="BF356" s="79"/>
      <c r="BG356" s="155"/>
      <c r="BH356" s="169"/>
      <c r="BI356" s="132"/>
      <c r="BJ356" s="79"/>
      <c r="BK356" s="155"/>
      <c r="BL356" s="169"/>
      <c r="BM356" s="132"/>
      <c r="BN356" s="79"/>
      <c r="BO356" s="155"/>
      <c r="BP356" s="78"/>
      <c r="BQ356" s="132"/>
      <c r="BR356" s="79"/>
      <c r="BS356" s="155"/>
      <c r="BT356" s="78"/>
      <c r="BU356" s="132"/>
      <c r="BV356" s="79"/>
      <c r="BW356" s="155"/>
      <c r="BX356" s="78"/>
      <c r="BY356" s="132"/>
      <c r="BZ356" s="79"/>
      <c r="CA356" s="155"/>
      <c r="CB356" s="78"/>
      <c r="CC356" s="132"/>
      <c r="CD356" s="79"/>
      <c r="CE356" s="155"/>
      <c r="CF356" s="78"/>
      <c r="CG356" s="132"/>
      <c r="CH356" s="79"/>
      <c r="CI356" s="155"/>
      <c r="CJ356" s="78"/>
      <c r="CK356" s="132"/>
      <c r="CL356" s="79"/>
      <c r="CM356" s="155"/>
      <c r="CN356" s="78"/>
      <c r="CO356" s="132"/>
      <c r="CP356" s="79"/>
      <c r="CQ356" s="155"/>
      <c r="CR356" s="78"/>
      <c r="CS356" s="132"/>
      <c r="CT356" s="79"/>
      <c r="CU356" s="155"/>
      <c r="CV356" s="169"/>
      <c r="CW356" s="132"/>
      <c r="CX356" s="79"/>
      <c r="CY356" s="155"/>
      <c r="CZ356" s="169"/>
      <c r="DA356" s="132"/>
      <c r="DB356" s="79"/>
      <c r="DC356" s="155"/>
      <c r="DD356" s="78"/>
      <c r="DE356" s="132"/>
      <c r="DF356" s="79"/>
      <c r="DG356" s="155"/>
      <c r="DH356" s="78"/>
      <c r="DI356" s="132"/>
      <c r="DJ356" s="79"/>
      <c r="DK356" s="155"/>
      <c r="DL356" s="169"/>
      <c r="DM356" s="132"/>
      <c r="DN356" s="79"/>
      <c r="DO356" s="155"/>
      <c r="DP356" s="78"/>
      <c r="DQ356" s="132"/>
      <c r="DR356" s="79"/>
      <c r="DS356" s="155"/>
      <c r="DT356" s="78"/>
      <c r="DU356" s="132"/>
      <c r="DV356" s="79"/>
      <c r="DW356" s="155"/>
      <c r="DX356" s="78"/>
      <c r="DY356" s="132"/>
      <c r="DZ356" s="79"/>
      <c r="EA356" s="155"/>
      <c r="EB356" s="78"/>
      <c r="EC356" s="132"/>
      <c r="ED356" s="79"/>
      <c r="EE356" s="155"/>
      <c r="EF356" s="169"/>
      <c r="EG356" s="132"/>
      <c r="EH356" s="79"/>
      <c r="EI356" s="155"/>
      <c r="EJ356" s="78"/>
      <c r="EK356" s="132"/>
      <c r="EL356" s="79"/>
      <c r="EM356" s="155"/>
      <c r="EN356" s="78"/>
      <c r="EO356" s="132"/>
      <c r="EP356" s="79"/>
      <c r="EQ356" s="155"/>
      <c r="ER356" s="78"/>
      <c r="ES356" s="132"/>
      <c r="ET356" s="79"/>
      <c r="EU356" s="155"/>
      <c r="EV356" s="78"/>
      <c r="EW356" s="132"/>
      <c r="EX356" s="79"/>
      <c r="EY356" s="155"/>
      <c r="EZ356" s="78"/>
      <c r="FA356" s="132"/>
      <c r="FB356" s="79"/>
      <c r="FC356" s="155"/>
      <c r="FD356" s="78"/>
      <c r="FE356" s="132"/>
      <c r="FF356" s="79"/>
      <c r="FG356" s="155"/>
      <c r="FH356" s="78"/>
      <c r="FI356" s="132"/>
      <c r="FJ356" s="79"/>
      <c r="FK356" s="155"/>
      <c r="FL356" s="169"/>
      <c r="FM356" s="132"/>
      <c r="FN356" s="79"/>
      <c r="FO356" s="155"/>
      <c r="FP356" s="78"/>
      <c r="FQ356" s="132"/>
      <c r="FR356" s="79"/>
      <c r="FS356" s="155"/>
      <c r="FT356" s="78"/>
      <c r="FU356" s="132"/>
      <c r="FV356" s="4"/>
      <c r="FW356" s="155"/>
      <c r="FX356" s="78"/>
      <c r="FY356" s="132"/>
      <c r="FZ356" s="79"/>
      <c r="GA356" s="155"/>
      <c r="GB356" s="78"/>
      <c r="GC356" s="132"/>
      <c r="GD356" s="79"/>
      <c r="GE356" s="155"/>
      <c r="GF356" s="169"/>
      <c r="GG356" s="132"/>
      <c r="GH356" s="79"/>
      <c r="GI356" s="155"/>
      <c r="GJ356" s="78"/>
      <c r="GK356" s="132"/>
      <c r="GL356" s="79"/>
      <c r="GM356" s="155"/>
      <c r="GN356" s="78"/>
      <c r="GO356" s="132"/>
      <c r="GP356" s="79"/>
      <c r="GQ356" s="155"/>
    </row>
    <row r="357" spans="1:199" ht="15.75" x14ac:dyDescent="0.25">
      <c r="A357">
        <f t="shared" si="778"/>
        <v>1</v>
      </c>
      <c r="B357">
        <f t="shared" si="779"/>
        <v>1900</v>
      </c>
      <c r="C357" s="71"/>
      <c r="D357" s="78"/>
      <c r="E357" s="132"/>
      <c r="F357" s="128"/>
      <c r="G357" s="105"/>
      <c r="H357" s="169"/>
      <c r="I357" s="132"/>
      <c r="J357" s="128"/>
      <c r="K357" s="105"/>
      <c r="L357" s="169"/>
      <c r="M357" s="132"/>
      <c r="N357" s="128"/>
      <c r="O357" s="105"/>
      <c r="P357" s="169"/>
      <c r="Q357" s="132"/>
      <c r="R357" s="128"/>
      <c r="S357" s="105"/>
      <c r="T357" s="169"/>
      <c r="U357" s="132"/>
      <c r="V357" s="128"/>
      <c r="W357" s="105"/>
      <c r="X357" s="169"/>
      <c r="Y357" s="132"/>
      <c r="Z357" s="128"/>
      <c r="AA357" s="105"/>
      <c r="AB357" s="169"/>
      <c r="AC357" s="132"/>
      <c r="AD357" s="128"/>
      <c r="AE357" s="105"/>
      <c r="AF357" s="169"/>
      <c r="AG357" s="132"/>
      <c r="AH357" s="128"/>
      <c r="AI357" s="105"/>
      <c r="AJ357" s="169"/>
      <c r="AK357" s="132"/>
      <c r="AL357" s="128"/>
      <c r="AM357" s="105"/>
      <c r="AN357" s="169"/>
      <c r="AO357" s="132"/>
      <c r="AP357" s="128"/>
      <c r="AQ357" s="105"/>
      <c r="AR357" s="169"/>
      <c r="AS357" s="132"/>
      <c r="AT357" s="128"/>
      <c r="AU357" s="105"/>
      <c r="AV357" s="169"/>
      <c r="AW357" s="132"/>
      <c r="AX357" s="128"/>
      <c r="AY357" s="105"/>
      <c r="AZ357" s="169"/>
      <c r="BA357" s="132"/>
      <c r="BB357" s="128"/>
      <c r="BC357" s="105"/>
      <c r="BD357" s="169"/>
      <c r="BE357" s="132"/>
      <c r="BF357" s="128"/>
      <c r="BG357" s="105"/>
      <c r="BH357" s="169"/>
      <c r="BI357" s="132"/>
      <c r="BJ357" s="128"/>
      <c r="BK357" s="105"/>
      <c r="BL357" s="169"/>
      <c r="BM357" s="132"/>
      <c r="BN357" s="128"/>
      <c r="BO357" s="105"/>
      <c r="BP357" s="78"/>
      <c r="BQ357" s="132"/>
      <c r="BR357" s="128"/>
      <c r="BS357" s="105"/>
      <c r="BT357" s="78"/>
      <c r="BU357" s="132"/>
      <c r="BV357" s="128"/>
      <c r="BW357" s="105"/>
      <c r="BX357" s="78"/>
      <c r="BY357" s="132"/>
      <c r="BZ357" s="128"/>
      <c r="CA357" s="105"/>
      <c r="CB357" s="78"/>
      <c r="CC357" s="132"/>
      <c r="CD357" s="128"/>
      <c r="CE357" s="105"/>
      <c r="CF357" s="78"/>
      <c r="CG357" s="132"/>
      <c r="CH357" s="128"/>
      <c r="CI357" s="105"/>
      <c r="CJ357" s="78"/>
      <c r="CK357" s="132"/>
      <c r="CL357" s="128"/>
      <c r="CM357" s="105"/>
      <c r="CN357" s="78"/>
      <c r="CO357" s="132"/>
      <c r="CP357" s="128"/>
      <c r="CQ357" s="105"/>
      <c r="CR357" s="78"/>
      <c r="CS357" s="132"/>
      <c r="CT357" s="128"/>
      <c r="CU357" s="105"/>
      <c r="CV357" s="169"/>
      <c r="CW357" s="132"/>
      <c r="CX357" s="128"/>
      <c r="CY357" s="105"/>
      <c r="CZ357" s="169"/>
      <c r="DA357" s="132"/>
      <c r="DB357" s="128"/>
      <c r="DC357" s="105"/>
      <c r="DD357" s="78"/>
      <c r="DE357" s="132"/>
      <c r="DF357" s="128"/>
      <c r="DG357" s="105"/>
      <c r="DH357" s="78"/>
      <c r="DI357" s="132"/>
      <c r="DJ357" s="128"/>
      <c r="DK357" s="105"/>
      <c r="DL357" s="169"/>
      <c r="DM357" s="132"/>
      <c r="DN357" s="128"/>
      <c r="DO357" s="105"/>
      <c r="DP357" s="78"/>
      <c r="DQ357" s="132"/>
      <c r="DR357" s="128"/>
      <c r="DS357" s="105"/>
      <c r="DT357" s="78"/>
      <c r="DU357" s="132"/>
      <c r="DV357" s="128"/>
      <c r="DW357" s="105"/>
      <c r="DX357" s="78"/>
      <c r="DY357" s="132"/>
      <c r="DZ357" s="128"/>
      <c r="EA357" s="105"/>
      <c r="EB357" s="78"/>
      <c r="EC357" s="132"/>
      <c r="ED357" s="128"/>
      <c r="EE357" s="105"/>
      <c r="EF357" s="169"/>
      <c r="EG357" s="132"/>
      <c r="EH357" s="128"/>
      <c r="EI357" s="105"/>
      <c r="EJ357" s="78"/>
      <c r="EK357" s="132"/>
      <c r="EL357" s="128"/>
      <c r="EM357" s="105"/>
      <c r="EN357" s="78"/>
      <c r="EO357" s="132"/>
      <c r="EP357" s="128"/>
      <c r="EQ357" s="105"/>
      <c r="ER357" s="78"/>
      <c r="ES357" s="132"/>
      <c r="ET357" s="128"/>
      <c r="EU357" s="105"/>
      <c r="EV357" s="78"/>
      <c r="EW357" s="132"/>
      <c r="EX357" s="128"/>
      <c r="EY357" s="105"/>
      <c r="EZ357" s="78"/>
      <c r="FA357" s="132"/>
      <c r="FB357" s="128"/>
      <c r="FC357" s="105"/>
      <c r="FD357" s="78"/>
      <c r="FE357" s="132"/>
      <c r="FF357" s="128"/>
      <c r="FG357" s="105"/>
      <c r="FH357" s="78"/>
      <c r="FI357" s="132"/>
      <c r="FJ357" s="128"/>
      <c r="FK357" s="105"/>
      <c r="FL357" s="169"/>
      <c r="FM357" s="132"/>
      <c r="FN357" s="128"/>
      <c r="FO357" s="105"/>
      <c r="FP357" s="78"/>
      <c r="FQ357" s="132"/>
      <c r="FR357" s="128"/>
      <c r="FS357" s="105"/>
      <c r="FT357" s="78"/>
      <c r="FU357" s="132"/>
      <c r="FV357" s="4"/>
      <c r="FW357" s="155"/>
      <c r="FX357" s="78"/>
      <c r="FY357" s="132"/>
      <c r="FZ357" s="128"/>
      <c r="GA357" s="105"/>
      <c r="GB357" s="78"/>
      <c r="GC357" s="132"/>
      <c r="GD357" s="128"/>
      <c r="GE357" s="105"/>
      <c r="GF357" s="169"/>
      <c r="GG357" s="132"/>
      <c r="GH357" s="79"/>
      <c r="GI357" s="155"/>
      <c r="GJ357" s="78"/>
      <c r="GK357" s="132"/>
      <c r="GL357" s="79"/>
      <c r="GM357" s="155"/>
      <c r="GN357" s="78"/>
      <c r="GO357" s="132"/>
      <c r="GP357" s="79"/>
      <c r="GQ357" s="155"/>
    </row>
    <row r="358" spans="1:199" ht="15.75" x14ac:dyDescent="0.25">
      <c r="A358">
        <f t="shared" si="778"/>
        <v>1</v>
      </c>
      <c r="B358">
        <f t="shared" si="779"/>
        <v>1900</v>
      </c>
      <c r="C358" s="71"/>
      <c r="D358" s="78"/>
      <c r="E358" s="132"/>
      <c r="F358" s="79"/>
      <c r="G358" s="155"/>
      <c r="H358" s="169"/>
      <c r="I358" s="132"/>
      <c r="J358" s="79"/>
      <c r="K358" s="155"/>
      <c r="L358" s="169"/>
      <c r="M358" s="132"/>
      <c r="N358" s="79"/>
      <c r="O358" s="155"/>
      <c r="P358" s="169"/>
      <c r="Q358" s="132"/>
      <c r="R358" s="79"/>
      <c r="S358" s="155"/>
      <c r="T358" s="169"/>
      <c r="U358" s="132"/>
      <c r="V358" s="79"/>
      <c r="W358" s="155"/>
      <c r="X358" s="169"/>
      <c r="Y358" s="132"/>
      <c r="Z358" s="79"/>
      <c r="AA358" s="155"/>
      <c r="AB358" s="169"/>
      <c r="AC358" s="132"/>
      <c r="AD358" s="79"/>
      <c r="AE358" s="155"/>
      <c r="AF358" s="169"/>
      <c r="AG358" s="132"/>
      <c r="AH358" s="79"/>
      <c r="AI358" s="155"/>
      <c r="AJ358" s="169"/>
      <c r="AK358" s="132"/>
      <c r="AL358" s="79"/>
      <c r="AM358" s="155"/>
      <c r="AN358" s="169"/>
      <c r="AO358" s="132"/>
      <c r="AP358" s="79"/>
      <c r="AQ358" s="155"/>
      <c r="AR358" s="169"/>
      <c r="AS358" s="132"/>
      <c r="AT358" s="79"/>
      <c r="AU358" s="155"/>
      <c r="AV358" s="169"/>
      <c r="AW358" s="132"/>
      <c r="AX358" s="79"/>
      <c r="AY358" s="155"/>
      <c r="AZ358" s="169"/>
      <c r="BA358" s="132"/>
      <c r="BB358" s="79"/>
      <c r="BC358" s="155"/>
      <c r="BD358" s="169"/>
      <c r="BE358" s="132"/>
      <c r="BF358" s="79"/>
      <c r="BG358" s="155"/>
      <c r="BH358" s="169"/>
      <c r="BI358" s="132"/>
      <c r="BJ358" s="79"/>
      <c r="BK358" s="155"/>
      <c r="BL358" s="169"/>
      <c r="BM358" s="132"/>
      <c r="BN358" s="79"/>
      <c r="BO358" s="155"/>
      <c r="BP358" s="78"/>
      <c r="BQ358" s="132"/>
      <c r="BR358" s="79"/>
      <c r="BS358" s="155"/>
      <c r="BT358" s="78"/>
      <c r="BU358" s="132"/>
      <c r="BV358" s="79"/>
      <c r="BW358" s="155"/>
      <c r="BX358" s="78"/>
      <c r="BY358" s="132"/>
      <c r="BZ358" s="79"/>
      <c r="CA358" s="155"/>
      <c r="CB358" s="78"/>
      <c r="CC358" s="132"/>
      <c r="CD358" s="79"/>
      <c r="CE358" s="155"/>
      <c r="CF358" s="78"/>
      <c r="CG358" s="132"/>
      <c r="CH358" s="79"/>
      <c r="CI358" s="155"/>
      <c r="CJ358" s="78"/>
      <c r="CK358" s="132"/>
      <c r="CL358" s="79"/>
      <c r="CM358" s="155"/>
      <c r="CN358" s="78"/>
      <c r="CO358" s="132"/>
      <c r="CP358" s="79"/>
      <c r="CQ358" s="155"/>
      <c r="CR358" s="78"/>
      <c r="CS358" s="132"/>
      <c r="CT358" s="79"/>
      <c r="CU358" s="155"/>
      <c r="CV358" s="169"/>
      <c r="CW358" s="132"/>
      <c r="CX358" s="79"/>
      <c r="CY358" s="155"/>
      <c r="CZ358" s="169"/>
      <c r="DA358" s="132"/>
      <c r="DB358" s="79"/>
      <c r="DC358" s="155"/>
      <c r="DD358" s="78"/>
      <c r="DE358" s="132"/>
      <c r="DF358" s="79"/>
      <c r="DG358" s="155"/>
      <c r="DH358" s="78"/>
      <c r="DI358" s="132"/>
      <c r="DJ358" s="79"/>
      <c r="DK358" s="155"/>
      <c r="DL358" s="169"/>
      <c r="DM358" s="132"/>
      <c r="DN358" s="79"/>
      <c r="DO358" s="155"/>
      <c r="DP358" s="78"/>
      <c r="DQ358" s="132"/>
      <c r="DR358" s="79"/>
      <c r="DS358" s="155"/>
      <c r="DT358" s="78"/>
      <c r="DU358" s="132"/>
      <c r="DV358" s="79"/>
      <c r="DW358" s="155"/>
      <c r="DX358" s="78"/>
      <c r="DY358" s="132"/>
      <c r="DZ358" s="79"/>
      <c r="EA358" s="155"/>
      <c r="EB358" s="78"/>
      <c r="EC358" s="132"/>
      <c r="ED358" s="79"/>
      <c r="EE358" s="155"/>
      <c r="EF358" s="169"/>
      <c r="EG358" s="132"/>
      <c r="EH358" s="79"/>
      <c r="EI358" s="155"/>
      <c r="EJ358" s="78"/>
      <c r="EK358" s="132"/>
      <c r="EL358" s="79"/>
      <c r="EM358" s="155"/>
      <c r="EN358" s="78"/>
      <c r="EO358" s="132"/>
      <c r="EP358" s="79"/>
      <c r="EQ358" s="155"/>
      <c r="ER358" s="78"/>
      <c r="ES358" s="132"/>
      <c r="ET358" s="79"/>
      <c r="EU358" s="155"/>
      <c r="EV358" s="78"/>
      <c r="EW358" s="132"/>
      <c r="EX358" s="79"/>
      <c r="EY358" s="155"/>
      <c r="EZ358" s="78"/>
      <c r="FA358" s="132"/>
      <c r="FB358" s="79"/>
      <c r="FC358" s="155"/>
      <c r="FD358" s="78"/>
      <c r="FE358" s="132"/>
      <c r="FF358" s="79"/>
      <c r="FG358" s="155"/>
      <c r="FH358" s="78"/>
      <c r="FI358" s="132"/>
      <c r="FJ358" s="79"/>
      <c r="FK358" s="155"/>
      <c r="FL358" s="169"/>
      <c r="FM358" s="132"/>
      <c r="FN358" s="79"/>
      <c r="FO358" s="155"/>
      <c r="FP358" s="78"/>
      <c r="FQ358" s="132"/>
      <c r="FR358" s="79"/>
      <c r="FS358" s="155"/>
      <c r="FT358" s="78"/>
      <c r="FU358" s="132"/>
      <c r="FV358" s="4"/>
      <c r="FW358" s="155"/>
      <c r="FX358" s="78"/>
      <c r="FY358" s="132"/>
      <c r="FZ358" s="79"/>
      <c r="GA358" s="155"/>
      <c r="GB358" s="78"/>
      <c r="GC358" s="132"/>
      <c r="GD358" s="79"/>
      <c r="GE358" s="155"/>
      <c r="GF358" s="169"/>
      <c r="GG358" s="132"/>
      <c r="GH358" s="79"/>
      <c r="GI358" s="155"/>
      <c r="GJ358" s="78"/>
      <c r="GK358" s="132"/>
      <c r="GL358" s="79"/>
      <c r="GM358" s="155"/>
      <c r="GN358" s="78"/>
      <c r="GO358" s="132"/>
      <c r="GP358" s="79"/>
      <c r="GQ358" s="155"/>
    </row>
    <row r="359" spans="1:199" ht="15.75" x14ac:dyDescent="0.25">
      <c r="A359">
        <f t="shared" si="778"/>
        <v>1</v>
      </c>
      <c r="B359">
        <f t="shared" si="779"/>
        <v>1900</v>
      </c>
      <c r="C359" s="71"/>
      <c r="D359" s="78"/>
      <c r="E359" s="132"/>
      <c r="F359" s="79"/>
      <c r="G359" s="155"/>
      <c r="H359" s="169"/>
      <c r="I359" s="132"/>
      <c r="J359" s="79"/>
      <c r="K359" s="155"/>
      <c r="L359" s="169"/>
      <c r="M359" s="132"/>
      <c r="N359" s="79"/>
      <c r="O359" s="155"/>
      <c r="P359" s="169"/>
      <c r="Q359" s="132"/>
      <c r="R359" s="79"/>
      <c r="S359" s="155"/>
      <c r="T359" s="169"/>
      <c r="U359" s="132"/>
      <c r="V359" s="79"/>
      <c r="W359" s="155"/>
      <c r="X359" s="169"/>
      <c r="Y359" s="132"/>
      <c r="Z359" s="79"/>
      <c r="AA359" s="155"/>
      <c r="AB359" s="169"/>
      <c r="AC359" s="132"/>
      <c r="AD359" s="79"/>
      <c r="AE359" s="155"/>
      <c r="AF359" s="169"/>
      <c r="AG359" s="132"/>
      <c r="AH359" s="79"/>
      <c r="AI359" s="155"/>
      <c r="AJ359" s="169"/>
      <c r="AK359" s="132"/>
      <c r="AL359" s="79"/>
      <c r="AM359" s="155"/>
      <c r="AN359" s="169"/>
      <c r="AO359" s="132"/>
      <c r="AP359" s="79"/>
      <c r="AQ359" s="155"/>
      <c r="AR359" s="169"/>
      <c r="AS359" s="132"/>
      <c r="AT359" s="79"/>
      <c r="AU359" s="155"/>
      <c r="AV359" s="169"/>
      <c r="AW359" s="132"/>
      <c r="AX359" s="79"/>
      <c r="AY359" s="155"/>
      <c r="AZ359" s="169"/>
      <c r="BA359" s="132"/>
      <c r="BB359" s="79"/>
      <c r="BC359" s="155"/>
      <c r="BD359" s="169"/>
      <c r="BE359" s="132"/>
      <c r="BF359" s="79"/>
      <c r="BG359" s="155"/>
      <c r="BH359" s="169"/>
      <c r="BI359" s="132"/>
      <c r="BJ359" s="79"/>
      <c r="BK359" s="155"/>
      <c r="BL359" s="169"/>
      <c r="BM359" s="132"/>
      <c r="BN359" s="79"/>
      <c r="BO359" s="155"/>
      <c r="BP359" s="78"/>
      <c r="BQ359" s="132"/>
      <c r="BR359" s="79"/>
      <c r="BS359" s="155"/>
      <c r="BT359" s="78"/>
      <c r="BU359" s="132"/>
      <c r="BV359" s="79"/>
      <c r="BW359" s="155"/>
      <c r="BX359" s="78"/>
      <c r="BY359" s="132"/>
      <c r="BZ359" s="79"/>
      <c r="CA359" s="155"/>
      <c r="CB359" s="78"/>
      <c r="CC359" s="132"/>
      <c r="CD359" s="79"/>
      <c r="CE359" s="155"/>
      <c r="CF359" s="78"/>
      <c r="CG359" s="132"/>
      <c r="CH359" s="79"/>
      <c r="CI359" s="155"/>
      <c r="CJ359" s="78"/>
      <c r="CK359" s="132"/>
      <c r="CL359" s="79"/>
      <c r="CM359" s="155"/>
      <c r="CN359" s="78"/>
      <c r="CO359" s="132"/>
      <c r="CP359" s="79"/>
      <c r="CQ359" s="155"/>
      <c r="CR359" s="78"/>
      <c r="CS359" s="132"/>
      <c r="CT359" s="79"/>
      <c r="CU359" s="155"/>
      <c r="CV359" s="169"/>
      <c r="CW359" s="132"/>
      <c r="CX359" s="79"/>
      <c r="CY359" s="155"/>
      <c r="CZ359" s="169"/>
      <c r="DA359" s="132"/>
      <c r="DB359" s="79"/>
      <c r="DC359" s="155"/>
      <c r="DD359" s="78"/>
      <c r="DE359" s="132"/>
      <c r="DF359" s="79"/>
      <c r="DG359" s="155"/>
      <c r="DH359" s="78"/>
      <c r="DI359" s="132"/>
      <c r="DJ359" s="79"/>
      <c r="DK359" s="155"/>
      <c r="DL359" s="169"/>
      <c r="DM359" s="132"/>
      <c r="DN359" s="79"/>
      <c r="DO359" s="155"/>
      <c r="DP359" s="78"/>
      <c r="DQ359" s="132"/>
      <c r="DR359" s="79"/>
      <c r="DS359" s="155"/>
      <c r="DT359" s="78"/>
      <c r="DU359" s="132"/>
      <c r="DV359" s="79"/>
      <c r="DW359" s="155"/>
      <c r="DX359" s="78"/>
      <c r="DY359" s="132"/>
      <c r="DZ359" s="79"/>
      <c r="EA359" s="155"/>
      <c r="EB359" s="78"/>
      <c r="EC359" s="132"/>
      <c r="ED359" s="79"/>
      <c r="EE359" s="155"/>
      <c r="EF359" s="169"/>
      <c r="EG359" s="132"/>
      <c r="EH359" s="79"/>
      <c r="EI359" s="155"/>
      <c r="EJ359" s="78"/>
      <c r="EK359" s="132"/>
      <c r="EL359" s="79"/>
      <c r="EM359" s="155"/>
      <c r="EN359" s="78"/>
      <c r="EO359" s="132"/>
      <c r="EP359" s="79"/>
      <c r="EQ359" s="155"/>
      <c r="ER359" s="78"/>
      <c r="ES359" s="132"/>
      <c r="ET359" s="79"/>
      <c r="EU359" s="155"/>
      <c r="EV359" s="78"/>
      <c r="EW359" s="132"/>
      <c r="EX359" s="79"/>
      <c r="EY359" s="155"/>
      <c r="EZ359" s="78"/>
      <c r="FA359" s="132"/>
      <c r="FB359" s="79"/>
      <c r="FC359" s="155"/>
      <c r="FD359" s="78"/>
      <c r="FE359" s="132"/>
      <c r="FF359" s="79"/>
      <c r="FG359" s="155"/>
      <c r="FH359" s="78"/>
      <c r="FI359" s="132"/>
      <c r="FJ359" s="79"/>
      <c r="FK359" s="155"/>
      <c r="FL359" s="169"/>
      <c r="FM359" s="132"/>
      <c r="FN359" s="79"/>
      <c r="FO359" s="155"/>
      <c r="FP359" s="78"/>
      <c r="FQ359" s="132"/>
      <c r="FR359" s="79"/>
      <c r="FS359" s="155"/>
      <c r="FT359" s="78"/>
      <c r="FU359" s="132"/>
      <c r="FV359" s="4"/>
      <c r="FW359" s="155"/>
      <c r="FX359" s="78"/>
      <c r="FY359" s="132"/>
      <c r="FZ359" s="79"/>
      <c r="GA359" s="155"/>
      <c r="GB359" s="78"/>
      <c r="GC359" s="132"/>
      <c r="GD359" s="79"/>
      <c r="GE359" s="155"/>
      <c r="GF359" s="169"/>
      <c r="GG359" s="132"/>
      <c r="GH359" s="79"/>
      <c r="GI359" s="155"/>
      <c r="GJ359" s="78"/>
      <c r="GK359" s="132"/>
      <c r="GL359" s="79"/>
      <c r="GM359" s="155"/>
      <c r="GN359" s="78"/>
      <c r="GO359" s="132"/>
      <c r="GP359" s="79"/>
      <c r="GQ359" s="155"/>
    </row>
    <row r="360" spans="1:199" ht="15.75" x14ac:dyDescent="0.25">
      <c r="A360">
        <f t="shared" si="778"/>
        <v>1</v>
      </c>
      <c r="B360">
        <f t="shared" si="779"/>
        <v>1900</v>
      </c>
      <c r="C360" s="71"/>
      <c r="D360" s="78"/>
      <c r="E360" s="132"/>
      <c r="F360" s="79"/>
      <c r="G360" s="155"/>
      <c r="H360" s="169"/>
      <c r="I360" s="132"/>
      <c r="J360" s="79"/>
      <c r="K360" s="155"/>
      <c r="L360" s="169"/>
      <c r="M360" s="132"/>
      <c r="N360" s="79"/>
      <c r="O360" s="155"/>
      <c r="P360" s="169"/>
      <c r="Q360" s="132"/>
      <c r="R360" s="79"/>
      <c r="S360" s="155"/>
      <c r="T360" s="169"/>
      <c r="U360" s="132"/>
      <c r="V360" s="79"/>
      <c r="W360" s="155"/>
      <c r="X360" s="169"/>
      <c r="Y360" s="132"/>
      <c r="Z360" s="79"/>
      <c r="AA360" s="155"/>
      <c r="AB360" s="169"/>
      <c r="AC360" s="132"/>
      <c r="AD360" s="79"/>
      <c r="AE360" s="155"/>
      <c r="AF360" s="169"/>
      <c r="AG360" s="132"/>
      <c r="AH360" s="79"/>
      <c r="AI360" s="155"/>
      <c r="AJ360" s="169"/>
      <c r="AK360" s="132"/>
      <c r="AL360" s="79"/>
      <c r="AM360" s="155"/>
      <c r="AN360" s="169"/>
      <c r="AO360" s="132"/>
      <c r="AP360" s="79"/>
      <c r="AQ360" s="155"/>
      <c r="AR360" s="169"/>
      <c r="AS360" s="132"/>
      <c r="AT360" s="79"/>
      <c r="AU360" s="155"/>
      <c r="AV360" s="169"/>
      <c r="AW360" s="132"/>
      <c r="AX360" s="79"/>
      <c r="AY360" s="155"/>
      <c r="AZ360" s="169"/>
      <c r="BA360" s="132"/>
      <c r="BB360" s="79"/>
      <c r="BC360" s="155"/>
      <c r="BD360" s="169"/>
      <c r="BE360" s="132"/>
      <c r="BF360" s="79"/>
      <c r="BG360" s="155"/>
      <c r="BH360" s="169"/>
      <c r="BI360" s="132"/>
      <c r="BJ360" s="79"/>
      <c r="BK360" s="155"/>
      <c r="BL360" s="169"/>
      <c r="BM360" s="132"/>
      <c r="BN360" s="79"/>
      <c r="BO360" s="155"/>
      <c r="BP360" s="78"/>
      <c r="BQ360" s="132"/>
      <c r="BR360" s="79"/>
      <c r="BS360" s="155"/>
      <c r="BT360" s="78"/>
      <c r="BU360" s="132"/>
      <c r="BV360" s="79"/>
      <c r="BW360" s="155"/>
      <c r="BX360" s="78"/>
      <c r="BY360" s="132"/>
      <c r="BZ360" s="79"/>
      <c r="CA360" s="155"/>
      <c r="CB360" s="78"/>
      <c r="CC360" s="132"/>
      <c r="CD360" s="79"/>
      <c r="CE360" s="155"/>
      <c r="CF360" s="78"/>
      <c r="CG360" s="132"/>
      <c r="CH360" s="79"/>
      <c r="CI360" s="155"/>
      <c r="CJ360" s="78"/>
      <c r="CK360" s="132"/>
      <c r="CL360" s="79"/>
      <c r="CM360" s="155"/>
      <c r="CN360" s="78"/>
      <c r="CO360" s="132"/>
      <c r="CP360" s="79"/>
      <c r="CQ360" s="155"/>
      <c r="CR360" s="78"/>
      <c r="CS360" s="132"/>
      <c r="CT360" s="79"/>
      <c r="CU360" s="155"/>
      <c r="CV360" s="169"/>
      <c r="CW360" s="132"/>
      <c r="CX360" s="79"/>
      <c r="CY360" s="155"/>
      <c r="CZ360" s="169"/>
      <c r="DA360" s="132"/>
      <c r="DB360" s="79"/>
      <c r="DC360" s="155"/>
      <c r="DD360" s="78"/>
      <c r="DE360" s="132"/>
      <c r="DF360" s="79"/>
      <c r="DG360" s="155"/>
      <c r="DH360" s="78"/>
      <c r="DI360" s="132"/>
      <c r="DJ360" s="79"/>
      <c r="DK360" s="155"/>
      <c r="DL360" s="169"/>
      <c r="DM360" s="132"/>
      <c r="DN360" s="79"/>
      <c r="DO360" s="155"/>
      <c r="DP360" s="78"/>
      <c r="DQ360" s="132"/>
      <c r="DR360" s="79"/>
      <c r="DS360" s="155"/>
      <c r="DT360" s="78"/>
      <c r="DU360" s="132"/>
      <c r="DV360" s="79"/>
      <c r="DW360" s="155"/>
      <c r="DX360" s="78"/>
      <c r="DY360" s="132"/>
      <c r="DZ360" s="79"/>
      <c r="EA360" s="155"/>
      <c r="EB360" s="78"/>
      <c r="EC360" s="132"/>
      <c r="ED360" s="79"/>
      <c r="EE360" s="155"/>
      <c r="EF360" s="169"/>
      <c r="EG360" s="132"/>
      <c r="EH360" s="79"/>
      <c r="EI360" s="155"/>
      <c r="EJ360" s="78"/>
      <c r="EK360" s="132"/>
      <c r="EL360" s="79"/>
      <c r="EM360" s="155"/>
      <c r="EN360" s="78"/>
      <c r="EO360" s="132"/>
      <c r="EP360" s="79"/>
      <c r="EQ360" s="155"/>
      <c r="ER360" s="78"/>
      <c r="ES360" s="132"/>
      <c r="ET360" s="79"/>
      <c r="EU360" s="155"/>
      <c r="EV360" s="78"/>
      <c r="EW360" s="132"/>
      <c r="EX360" s="79"/>
      <c r="EY360" s="155"/>
      <c r="EZ360" s="78"/>
      <c r="FA360" s="132"/>
      <c r="FB360" s="79"/>
      <c r="FC360" s="155"/>
      <c r="FD360" s="78"/>
      <c r="FE360" s="132"/>
      <c r="FF360" s="79"/>
      <c r="FG360" s="155"/>
      <c r="FH360" s="78"/>
      <c r="FI360" s="132"/>
      <c r="FJ360" s="79"/>
      <c r="FK360" s="155"/>
      <c r="FL360" s="169"/>
      <c r="FM360" s="132"/>
      <c r="FN360" s="79"/>
      <c r="FO360" s="155"/>
      <c r="FP360" s="78"/>
      <c r="FQ360" s="132"/>
      <c r="FR360" s="79"/>
      <c r="FS360" s="155"/>
      <c r="FT360" s="78"/>
      <c r="FU360" s="132"/>
      <c r="FV360" s="4"/>
      <c r="FW360" s="155"/>
      <c r="FX360" s="78"/>
      <c r="FY360" s="132"/>
      <c r="FZ360" s="79"/>
      <c r="GA360" s="155"/>
      <c r="GB360" s="78"/>
      <c r="GC360" s="132"/>
      <c r="GD360" s="79"/>
      <c r="GE360" s="155"/>
      <c r="GF360" s="169"/>
      <c r="GG360" s="132"/>
      <c r="GH360" s="79"/>
      <c r="GI360" s="155"/>
      <c r="GJ360" s="78"/>
      <c r="GK360" s="132"/>
      <c r="GL360" s="79"/>
      <c r="GM360" s="155"/>
      <c r="GN360" s="78"/>
      <c r="GO360" s="132"/>
      <c r="GP360" s="79"/>
      <c r="GQ360" s="155"/>
    </row>
    <row r="361" spans="1:199" ht="15.75" x14ac:dyDescent="0.25">
      <c r="A361">
        <f t="shared" si="778"/>
        <v>1</v>
      </c>
      <c r="B361">
        <f t="shared" si="779"/>
        <v>1900</v>
      </c>
      <c r="C361" s="71"/>
      <c r="D361" s="78"/>
      <c r="E361" s="132"/>
      <c r="F361" s="79"/>
      <c r="G361" s="155"/>
      <c r="H361" s="169"/>
      <c r="I361" s="132"/>
      <c r="J361" s="79"/>
      <c r="K361" s="155"/>
      <c r="L361" s="169"/>
      <c r="M361" s="132"/>
      <c r="N361" s="79"/>
      <c r="O361" s="155"/>
      <c r="P361" s="169"/>
      <c r="Q361" s="132"/>
      <c r="R361" s="79"/>
      <c r="S361" s="155"/>
      <c r="T361" s="169"/>
      <c r="U361" s="132"/>
      <c r="V361" s="79"/>
      <c r="W361" s="155"/>
      <c r="X361" s="169"/>
      <c r="Y361" s="132"/>
      <c r="Z361" s="79"/>
      <c r="AA361" s="155"/>
      <c r="AB361" s="169"/>
      <c r="AC361" s="132"/>
      <c r="AD361" s="79"/>
      <c r="AE361" s="155"/>
      <c r="AF361" s="169"/>
      <c r="AG361" s="132"/>
      <c r="AH361" s="79"/>
      <c r="AI361" s="155"/>
      <c r="AJ361" s="169"/>
      <c r="AK361" s="132"/>
      <c r="AL361" s="79"/>
      <c r="AM361" s="155"/>
      <c r="AN361" s="169"/>
      <c r="AO361" s="132"/>
      <c r="AP361" s="79"/>
      <c r="AQ361" s="155"/>
      <c r="AR361" s="169"/>
      <c r="AS361" s="132"/>
      <c r="AT361" s="79"/>
      <c r="AU361" s="155"/>
      <c r="AV361" s="169"/>
      <c r="AW361" s="132"/>
      <c r="AX361" s="79"/>
      <c r="AY361" s="155"/>
      <c r="AZ361" s="169"/>
      <c r="BA361" s="132"/>
      <c r="BB361" s="79"/>
      <c r="BC361" s="155"/>
      <c r="BD361" s="169"/>
      <c r="BE361" s="132"/>
      <c r="BF361" s="79"/>
      <c r="BG361" s="155"/>
      <c r="BH361" s="169"/>
      <c r="BI361" s="132"/>
      <c r="BJ361" s="79"/>
      <c r="BK361" s="155"/>
      <c r="BL361" s="169"/>
      <c r="BM361" s="132"/>
      <c r="BN361" s="79"/>
      <c r="BO361" s="155"/>
      <c r="BP361" s="78"/>
      <c r="BQ361" s="132"/>
      <c r="BR361" s="79"/>
      <c r="BS361" s="155"/>
      <c r="BT361" s="78"/>
      <c r="BU361" s="132"/>
      <c r="BV361" s="79"/>
      <c r="BW361" s="155"/>
      <c r="BX361" s="78"/>
      <c r="BY361" s="132"/>
      <c r="BZ361" s="79"/>
      <c r="CA361" s="155"/>
      <c r="CB361" s="78"/>
      <c r="CC361" s="132"/>
      <c r="CD361" s="79"/>
      <c r="CE361" s="155"/>
      <c r="CF361" s="78"/>
      <c r="CG361" s="132"/>
      <c r="CH361" s="79"/>
      <c r="CI361" s="155"/>
      <c r="CJ361" s="78"/>
      <c r="CK361" s="132"/>
      <c r="CL361" s="79"/>
      <c r="CM361" s="155"/>
      <c r="CN361" s="78"/>
      <c r="CO361" s="132"/>
      <c r="CP361" s="79"/>
      <c r="CQ361" s="155"/>
      <c r="CR361" s="78"/>
      <c r="CS361" s="132"/>
      <c r="CT361" s="79"/>
      <c r="CU361" s="155"/>
      <c r="CV361" s="169"/>
      <c r="CW361" s="132"/>
      <c r="CX361" s="79"/>
      <c r="CY361" s="155"/>
      <c r="CZ361" s="169"/>
      <c r="DA361" s="132"/>
      <c r="DB361" s="79"/>
      <c r="DC361" s="155"/>
      <c r="DD361" s="78"/>
      <c r="DE361" s="132"/>
      <c r="DF361" s="79"/>
      <c r="DG361" s="155"/>
      <c r="DH361" s="78"/>
      <c r="DI361" s="132"/>
      <c r="DJ361" s="79"/>
      <c r="DK361" s="155"/>
      <c r="DL361" s="169"/>
      <c r="DM361" s="132"/>
      <c r="DN361" s="79"/>
      <c r="DO361" s="155"/>
      <c r="DP361" s="78"/>
      <c r="DQ361" s="132"/>
      <c r="DR361" s="79"/>
      <c r="DS361" s="155"/>
      <c r="DT361" s="78"/>
      <c r="DU361" s="132"/>
      <c r="DV361" s="79"/>
      <c r="DW361" s="155"/>
      <c r="DX361" s="78"/>
      <c r="DY361" s="132"/>
      <c r="DZ361" s="79"/>
      <c r="EA361" s="155"/>
      <c r="EB361" s="78"/>
      <c r="EC361" s="132"/>
      <c r="ED361" s="79"/>
      <c r="EE361" s="155"/>
      <c r="EF361" s="169"/>
      <c r="EG361" s="132"/>
      <c r="EH361" s="79"/>
      <c r="EI361" s="155"/>
      <c r="EJ361" s="78"/>
      <c r="EK361" s="132"/>
      <c r="EL361" s="79"/>
      <c r="EM361" s="155"/>
      <c r="EN361" s="78"/>
      <c r="EO361" s="132"/>
      <c r="EP361" s="79"/>
      <c r="EQ361" s="155"/>
      <c r="ER361" s="78"/>
      <c r="ES361" s="132"/>
      <c r="ET361" s="79"/>
      <c r="EU361" s="155"/>
      <c r="EV361" s="78"/>
      <c r="EW361" s="132"/>
      <c r="EX361" s="79"/>
      <c r="EY361" s="155"/>
      <c r="EZ361" s="78"/>
      <c r="FA361" s="132"/>
      <c r="FB361" s="79"/>
      <c r="FC361" s="155"/>
      <c r="FD361" s="78"/>
      <c r="FE361" s="132"/>
      <c r="FF361" s="79"/>
      <c r="FG361" s="155"/>
      <c r="FH361" s="78"/>
      <c r="FI361" s="132"/>
      <c r="FJ361" s="79"/>
      <c r="FK361" s="155"/>
      <c r="FL361" s="169"/>
      <c r="FM361" s="132"/>
      <c r="FN361" s="79"/>
      <c r="FO361" s="155"/>
      <c r="FP361" s="78"/>
      <c r="FQ361" s="132"/>
      <c r="FR361" s="79"/>
      <c r="FS361" s="155"/>
      <c r="FT361" s="78"/>
      <c r="FU361" s="132"/>
      <c r="FV361" s="4"/>
      <c r="FW361" s="155"/>
      <c r="FX361" s="78"/>
      <c r="FY361" s="132"/>
      <c r="FZ361" s="79"/>
      <c r="GA361" s="155"/>
      <c r="GB361" s="78"/>
      <c r="GC361" s="132"/>
      <c r="GD361" s="79"/>
      <c r="GE361" s="155"/>
      <c r="GF361" s="169"/>
      <c r="GG361" s="132"/>
      <c r="GH361" s="79"/>
      <c r="GI361" s="155"/>
      <c r="GJ361" s="78"/>
      <c r="GK361" s="132"/>
      <c r="GL361" s="79"/>
      <c r="GM361" s="155"/>
      <c r="GN361" s="78"/>
      <c r="GO361" s="132"/>
      <c r="GP361" s="79"/>
      <c r="GQ361" s="155"/>
    </row>
    <row r="362" spans="1:199" ht="15.75" x14ac:dyDescent="0.25">
      <c r="A362">
        <f t="shared" si="778"/>
        <v>1</v>
      </c>
      <c r="B362">
        <f t="shared" si="779"/>
        <v>1900</v>
      </c>
      <c r="C362" s="71"/>
      <c r="D362" s="78"/>
      <c r="E362" s="132"/>
      <c r="F362" s="79"/>
      <c r="G362" s="155"/>
      <c r="H362" s="169"/>
      <c r="I362" s="132"/>
      <c r="J362" s="79"/>
      <c r="K362" s="155"/>
      <c r="L362" s="169"/>
      <c r="M362" s="132"/>
      <c r="N362" s="79"/>
      <c r="O362" s="155"/>
      <c r="P362" s="169"/>
      <c r="Q362" s="132"/>
      <c r="R362" s="79"/>
      <c r="S362" s="155"/>
      <c r="T362" s="169"/>
      <c r="U362" s="132"/>
      <c r="V362" s="79"/>
      <c r="W362" s="155"/>
      <c r="X362" s="169"/>
      <c r="Y362" s="132"/>
      <c r="Z362" s="79"/>
      <c r="AA362" s="155"/>
      <c r="AB362" s="169"/>
      <c r="AC362" s="132"/>
      <c r="AD362" s="79"/>
      <c r="AE362" s="155"/>
      <c r="AF362" s="169"/>
      <c r="AG362" s="132"/>
      <c r="AH362" s="79"/>
      <c r="AI362" s="155"/>
      <c r="AJ362" s="169"/>
      <c r="AK362" s="132"/>
      <c r="AL362" s="79"/>
      <c r="AM362" s="155"/>
      <c r="AN362" s="169"/>
      <c r="AO362" s="132"/>
      <c r="AP362" s="79"/>
      <c r="AQ362" s="155"/>
      <c r="AR362" s="169"/>
      <c r="AS362" s="132"/>
      <c r="AT362" s="79"/>
      <c r="AU362" s="155"/>
      <c r="AV362" s="169"/>
      <c r="AW362" s="132"/>
      <c r="AX362" s="79"/>
      <c r="AY362" s="155"/>
      <c r="AZ362" s="169"/>
      <c r="BA362" s="132"/>
      <c r="BB362" s="79"/>
      <c r="BC362" s="155"/>
      <c r="BD362" s="169"/>
      <c r="BE362" s="132"/>
      <c r="BF362" s="79"/>
      <c r="BG362" s="155"/>
      <c r="BH362" s="169"/>
      <c r="BI362" s="132"/>
      <c r="BJ362" s="79"/>
      <c r="BK362" s="155"/>
      <c r="BL362" s="169"/>
      <c r="BM362" s="132"/>
      <c r="BN362" s="79"/>
      <c r="BO362" s="155"/>
      <c r="BP362" s="78"/>
      <c r="BQ362" s="132"/>
      <c r="BR362" s="79"/>
      <c r="BS362" s="155"/>
      <c r="BT362" s="78"/>
      <c r="BU362" s="132"/>
      <c r="BV362" s="79"/>
      <c r="BW362" s="155"/>
      <c r="BX362" s="78"/>
      <c r="BY362" s="132"/>
      <c r="BZ362" s="79"/>
      <c r="CA362" s="155"/>
      <c r="CB362" s="78"/>
      <c r="CC362" s="132"/>
      <c r="CD362" s="79"/>
      <c r="CE362" s="155"/>
      <c r="CF362" s="78"/>
      <c r="CG362" s="132"/>
      <c r="CH362" s="79"/>
      <c r="CI362" s="155"/>
      <c r="CJ362" s="78"/>
      <c r="CK362" s="132"/>
      <c r="CL362" s="79"/>
      <c r="CM362" s="155"/>
      <c r="CN362" s="78"/>
      <c r="CO362" s="132"/>
      <c r="CP362" s="79"/>
      <c r="CQ362" s="155"/>
      <c r="CR362" s="78"/>
      <c r="CS362" s="132"/>
      <c r="CT362" s="79"/>
      <c r="CU362" s="155"/>
      <c r="CV362" s="169"/>
      <c r="CW362" s="132"/>
      <c r="CX362" s="79"/>
      <c r="CY362" s="155"/>
      <c r="CZ362" s="169"/>
      <c r="DA362" s="132"/>
      <c r="DB362" s="79"/>
      <c r="DC362" s="155"/>
      <c r="DD362" s="78"/>
      <c r="DE362" s="132"/>
      <c r="DF362" s="79"/>
      <c r="DG362" s="155"/>
      <c r="DH362" s="78"/>
      <c r="DI362" s="132"/>
      <c r="DJ362" s="79"/>
      <c r="DK362" s="155"/>
      <c r="DL362" s="169"/>
      <c r="DM362" s="132"/>
      <c r="DN362" s="79"/>
      <c r="DO362" s="155"/>
      <c r="DP362" s="78"/>
      <c r="DQ362" s="132"/>
      <c r="DR362" s="79"/>
      <c r="DS362" s="155"/>
      <c r="DT362" s="78"/>
      <c r="DU362" s="132"/>
      <c r="DV362" s="79"/>
      <c r="DW362" s="155"/>
      <c r="DX362" s="78"/>
      <c r="DY362" s="132"/>
      <c r="DZ362" s="79"/>
      <c r="EA362" s="155"/>
      <c r="EB362" s="78"/>
      <c r="EC362" s="132"/>
      <c r="ED362" s="79"/>
      <c r="EE362" s="155"/>
      <c r="EF362" s="169"/>
      <c r="EG362" s="132"/>
      <c r="EH362" s="79"/>
      <c r="EI362" s="155"/>
      <c r="EJ362" s="78"/>
      <c r="EK362" s="132"/>
      <c r="EL362" s="79"/>
      <c r="EM362" s="155"/>
      <c r="EN362" s="78"/>
      <c r="EO362" s="132"/>
      <c r="EP362" s="79"/>
      <c r="EQ362" s="155"/>
      <c r="ER362" s="78"/>
      <c r="ES362" s="132"/>
      <c r="ET362" s="79"/>
      <c r="EU362" s="155"/>
      <c r="EV362" s="78"/>
      <c r="EW362" s="132"/>
      <c r="EX362" s="79"/>
      <c r="EY362" s="155"/>
      <c r="EZ362" s="78"/>
      <c r="FA362" s="132"/>
      <c r="FB362" s="79"/>
      <c r="FC362" s="155"/>
      <c r="FD362" s="78"/>
      <c r="FE362" s="132"/>
      <c r="FF362" s="79"/>
      <c r="FG362" s="155"/>
      <c r="FH362" s="78"/>
      <c r="FI362" s="132"/>
      <c r="FJ362" s="79"/>
      <c r="FK362" s="155"/>
      <c r="FL362" s="169"/>
      <c r="FM362" s="132"/>
      <c r="FN362" s="79"/>
      <c r="FO362" s="155"/>
      <c r="FP362" s="78"/>
      <c r="FQ362" s="132"/>
      <c r="FR362" s="79"/>
      <c r="FS362" s="155"/>
      <c r="FT362" s="78"/>
      <c r="FU362" s="132"/>
      <c r="FV362" s="4"/>
      <c r="FW362" s="155"/>
      <c r="FX362" s="78"/>
      <c r="FY362" s="132"/>
      <c r="FZ362" s="79"/>
      <c r="GA362" s="155"/>
      <c r="GB362" s="78"/>
      <c r="GC362" s="132"/>
      <c r="GD362" s="79"/>
      <c r="GE362" s="155"/>
      <c r="GF362" s="169"/>
      <c r="GG362" s="132"/>
      <c r="GH362" s="79"/>
      <c r="GI362" s="155"/>
      <c r="GJ362" s="78"/>
      <c r="GK362" s="132"/>
      <c r="GL362" s="79"/>
      <c r="GM362" s="155"/>
      <c r="GN362" s="78"/>
      <c r="GO362" s="132"/>
      <c r="GP362" s="79"/>
      <c r="GQ362" s="155"/>
    </row>
    <row r="363" spans="1:199" ht="15.75" x14ac:dyDescent="0.25">
      <c r="A363">
        <f t="shared" si="778"/>
        <v>1</v>
      </c>
      <c r="B363">
        <f t="shared" si="779"/>
        <v>1900</v>
      </c>
      <c r="C363" s="71"/>
      <c r="D363" s="78"/>
      <c r="E363" s="132"/>
      <c r="F363" s="79"/>
      <c r="G363" s="155"/>
      <c r="H363" s="169"/>
      <c r="I363" s="132"/>
      <c r="J363" s="79"/>
      <c r="K363" s="155"/>
      <c r="L363" s="169"/>
      <c r="M363" s="132"/>
      <c r="N363" s="79"/>
      <c r="O363" s="155"/>
      <c r="P363" s="169"/>
      <c r="Q363" s="132"/>
      <c r="R363" s="79"/>
      <c r="S363" s="155"/>
      <c r="T363" s="169"/>
      <c r="U363" s="132"/>
      <c r="V363" s="79"/>
      <c r="W363" s="155"/>
      <c r="X363" s="169"/>
      <c r="Y363" s="132"/>
      <c r="Z363" s="79"/>
      <c r="AA363" s="155"/>
      <c r="AB363" s="169"/>
      <c r="AC363" s="132"/>
      <c r="AD363" s="79"/>
      <c r="AE363" s="155"/>
      <c r="AF363" s="169"/>
      <c r="AG363" s="132"/>
      <c r="AH363" s="79"/>
      <c r="AI363" s="155"/>
      <c r="AJ363" s="169"/>
      <c r="AK363" s="132"/>
      <c r="AL363" s="79"/>
      <c r="AM363" s="155"/>
      <c r="AN363" s="169"/>
      <c r="AO363" s="132"/>
      <c r="AP363" s="79"/>
      <c r="AQ363" s="155"/>
      <c r="AR363" s="169"/>
      <c r="AS363" s="132"/>
      <c r="AT363" s="79"/>
      <c r="AU363" s="155"/>
      <c r="AV363" s="169"/>
      <c r="AW363" s="132"/>
      <c r="AX363" s="79"/>
      <c r="AY363" s="155"/>
      <c r="AZ363" s="169"/>
      <c r="BA363" s="132"/>
      <c r="BB363" s="79"/>
      <c r="BC363" s="155"/>
      <c r="BD363" s="169"/>
      <c r="BE363" s="132"/>
      <c r="BF363" s="79"/>
      <c r="BG363" s="155"/>
      <c r="BH363" s="169"/>
      <c r="BI363" s="132"/>
      <c r="BJ363" s="79"/>
      <c r="BK363" s="155"/>
      <c r="BL363" s="169"/>
      <c r="BM363" s="132"/>
      <c r="BN363" s="79"/>
      <c r="BO363" s="155"/>
      <c r="BP363" s="78"/>
      <c r="BQ363" s="132"/>
      <c r="BR363" s="79"/>
      <c r="BS363" s="155"/>
      <c r="BT363" s="78"/>
      <c r="BU363" s="132"/>
      <c r="BV363" s="79"/>
      <c r="BW363" s="155"/>
      <c r="BX363" s="78"/>
      <c r="BY363" s="132"/>
      <c r="BZ363" s="79"/>
      <c r="CA363" s="155"/>
      <c r="CB363" s="78"/>
      <c r="CC363" s="132"/>
      <c r="CD363" s="79"/>
      <c r="CE363" s="155"/>
      <c r="CF363" s="78"/>
      <c r="CG363" s="132"/>
      <c r="CH363" s="79"/>
      <c r="CI363" s="155"/>
      <c r="CJ363" s="78"/>
      <c r="CK363" s="132"/>
      <c r="CL363" s="79"/>
      <c r="CM363" s="155"/>
      <c r="CN363" s="78"/>
      <c r="CO363" s="132"/>
      <c r="CP363" s="79"/>
      <c r="CQ363" s="155"/>
      <c r="CR363" s="78"/>
      <c r="CS363" s="132"/>
      <c r="CT363" s="79"/>
      <c r="CU363" s="155"/>
      <c r="CV363" s="169"/>
      <c r="CW363" s="132"/>
      <c r="CX363" s="79"/>
      <c r="CY363" s="155"/>
      <c r="CZ363" s="169"/>
      <c r="DA363" s="132"/>
      <c r="DB363" s="79"/>
      <c r="DC363" s="155"/>
      <c r="DD363" s="78"/>
      <c r="DE363" s="132"/>
      <c r="DF363" s="79"/>
      <c r="DG363" s="155"/>
      <c r="DH363" s="78"/>
      <c r="DI363" s="132"/>
      <c r="DJ363" s="79"/>
      <c r="DK363" s="155"/>
      <c r="DL363" s="169"/>
      <c r="DM363" s="132"/>
      <c r="DN363" s="79"/>
      <c r="DO363" s="155"/>
      <c r="DP363" s="78"/>
      <c r="DQ363" s="132"/>
      <c r="DR363" s="79"/>
      <c r="DS363" s="155"/>
      <c r="DT363" s="78"/>
      <c r="DU363" s="132"/>
      <c r="DV363" s="79"/>
      <c r="DW363" s="155"/>
      <c r="DX363" s="78"/>
      <c r="DY363" s="132"/>
      <c r="DZ363" s="79"/>
      <c r="EA363" s="155"/>
      <c r="EB363" s="78"/>
      <c r="EC363" s="132"/>
      <c r="ED363" s="79"/>
      <c r="EE363" s="155"/>
      <c r="EF363" s="169"/>
      <c r="EG363" s="132"/>
      <c r="EH363" s="79"/>
      <c r="EI363" s="155"/>
      <c r="EJ363" s="78"/>
      <c r="EK363" s="132"/>
      <c r="EL363" s="79"/>
      <c r="EM363" s="155"/>
      <c r="EN363" s="78"/>
      <c r="EO363" s="132"/>
      <c r="EP363" s="79"/>
      <c r="EQ363" s="155"/>
      <c r="ER363" s="78"/>
      <c r="ES363" s="132"/>
      <c r="ET363" s="79"/>
      <c r="EU363" s="155"/>
      <c r="EV363" s="78"/>
      <c r="EW363" s="132"/>
      <c r="EX363" s="79"/>
      <c r="EY363" s="155"/>
      <c r="EZ363" s="78"/>
      <c r="FA363" s="132"/>
      <c r="FB363" s="79"/>
      <c r="FC363" s="155"/>
      <c r="FD363" s="78"/>
      <c r="FE363" s="132"/>
      <c r="FF363" s="79"/>
      <c r="FG363" s="155"/>
      <c r="FH363" s="78"/>
      <c r="FI363" s="132"/>
      <c r="FJ363" s="79"/>
      <c r="FK363" s="155"/>
      <c r="FL363" s="169"/>
      <c r="FM363" s="132"/>
      <c r="FN363" s="79"/>
      <c r="FO363" s="155"/>
      <c r="FP363" s="78"/>
      <c r="FQ363" s="132"/>
      <c r="FR363" s="79"/>
      <c r="FS363" s="155"/>
      <c r="FT363" s="78"/>
      <c r="FU363" s="132"/>
      <c r="FV363" s="4"/>
      <c r="FW363" s="155"/>
      <c r="FX363" s="78"/>
      <c r="FY363" s="132"/>
      <c r="FZ363" s="79"/>
      <c r="GA363" s="155"/>
      <c r="GB363" s="78"/>
      <c r="GC363" s="132"/>
      <c r="GD363" s="79"/>
      <c r="GE363" s="155"/>
      <c r="GF363" s="169"/>
      <c r="GG363" s="132"/>
      <c r="GH363" s="79"/>
      <c r="GI363" s="155"/>
      <c r="GJ363" s="78"/>
      <c r="GK363" s="132"/>
      <c r="GL363" s="79"/>
      <c r="GM363" s="155"/>
      <c r="GN363" s="78"/>
      <c r="GO363" s="132"/>
      <c r="GP363" s="79"/>
      <c r="GQ363" s="155"/>
    </row>
    <row r="364" spans="1:199" ht="15.75" x14ac:dyDescent="0.25">
      <c r="A364">
        <f t="shared" si="778"/>
        <v>1</v>
      </c>
      <c r="B364">
        <f t="shared" si="779"/>
        <v>1900</v>
      </c>
      <c r="C364" s="71"/>
      <c r="D364" s="78"/>
      <c r="E364" s="132"/>
      <c r="F364" s="79"/>
      <c r="G364" s="155"/>
      <c r="H364" s="169"/>
      <c r="I364" s="132"/>
      <c r="J364" s="79"/>
      <c r="K364" s="155"/>
      <c r="L364" s="169"/>
      <c r="M364" s="132"/>
      <c r="N364" s="79"/>
      <c r="O364" s="155"/>
      <c r="P364" s="169"/>
      <c r="Q364" s="132"/>
      <c r="R364" s="79"/>
      <c r="S364" s="155"/>
      <c r="T364" s="169"/>
      <c r="U364" s="132"/>
      <c r="V364" s="79"/>
      <c r="W364" s="155"/>
      <c r="X364" s="169"/>
      <c r="Y364" s="132"/>
      <c r="Z364" s="79"/>
      <c r="AA364" s="155"/>
      <c r="AB364" s="169"/>
      <c r="AC364" s="132"/>
      <c r="AD364" s="79"/>
      <c r="AE364" s="155"/>
      <c r="AF364" s="169"/>
      <c r="AG364" s="132"/>
      <c r="AH364" s="79"/>
      <c r="AI364" s="155"/>
      <c r="AJ364" s="169"/>
      <c r="AK364" s="132"/>
      <c r="AL364" s="79"/>
      <c r="AM364" s="155"/>
      <c r="AN364" s="169"/>
      <c r="AO364" s="132"/>
      <c r="AP364" s="79"/>
      <c r="AQ364" s="155"/>
      <c r="AR364" s="169"/>
      <c r="AS364" s="132"/>
      <c r="AT364" s="79"/>
      <c r="AU364" s="155"/>
      <c r="AV364" s="169"/>
      <c r="AW364" s="132"/>
      <c r="AX364" s="79"/>
      <c r="AY364" s="155"/>
      <c r="AZ364" s="169"/>
      <c r="BA364" s="132"/>
      <c r="BB364" s="79"/>
      <c r="BC364" s="155"/>
      <c r="BD364" s="169"/>
      <c r="BE364" s="132"/>
      <c r="BF364" s="79"/>
      <c r="BG364" s="155"/>
      <c r="BH364" s="169"/>
      <c r="BI364" s="132"/>
      <c r="BJ364" s="79"/>
      <c r="BK364" s="155"/>
      <c r="BL364" s="169"/>
      <c r="BM364" s="132"/>
      <c r="BN364" s="79"/>
      <c r="BO364" s="155"/>
      <c r="BP364" s="78"/>
      <c r="BQ364" s="132"/>
      <c r="BR364" s="79"/>
      <c r="BS364" s="155"/>
      <c r="BT364" s="78"/>
      <c r="BU364" s="132"/>
      <c r="BV364" s="79"/>
      <c r="BW364" s="155"/>
      <c r="BX364" s="78"/>
      <c r="BY364" s="132"/>
      <c r="BZ364" s="79"/>
      <c r="CA364" s="155"/>
      <c r="CB364" s="78"/>
      <c r="CC364" s="132"/>
      <c r="CD364" s="79"/>
      <c r="CE364" s="155"/>
      <c r="CF364" s="78"/>
      <c r="CG364" s="132"/>
      <c r="CH364" s="79"/>
      <c r="CI364" s="155"/>
      <c r="CJ364" s="78"/>
      <c r="CK364" s="132"/>
      <c r="CL364" s="79"/>
      <c r="CM364" s="155"/>
      <c r="CN364" s="78"/>
      <c r="CO364" s="132"/>
      <c r="CP364" s="79"/>
      <c r="CQ364" s="155"/>
      <c r="CR364" s="78"/>
      <c r="CS364" s="132"/>
      <c r="CT364" s="79"/>
      <c r="CU364" s="155"/>
      <c r="CV364" s="169"/>
      <c r="CW364" s="132"/>
      <c r="CX364" s="79"/>
      <c r="CY364" s="155"/>
      <c r="CZ364" s="169"/>
      <c r="DA364" s="132"/>
      <c r="DB364" s="79"/>
      <c r="DC364" s="155"/>
      <c r="DD364" s="78"/>
      <c r="DE364" s="132"/>
      <c r="DF364" s="79"/>
      <c r="DG364" s="155"/>
      <c r="DH364" s="78"/>
      <c r="DI364" s="132"/>
      <c r="DJ364" s="79"/>
      <c r="DK364" s="155"/>
      <c r="DL364" s="169"/>
      <c r="DM364" s="132"/>
      <c r="DN364" s="79"/>
      <c r="DO364" s="155"/>
      <c r="DP364" s="78"/>
      <c r="DQ364" s="132"/>
      <c r="DR364" s="79"/>
      <c r="DS364" s="155"/>
      <c r="DT364" s="78"/>
      <c r="DU364" s="132"/>
      <c r="DV364" s="79"/>
      <c r="DW364" s="155"/>
      <c r="DX364" s="78"/>
      <c r="DY364" s="132"/>
      <c r="DZ364" s="79"/>
      <c r="EA364" s="155"/>
      <c r="EB364" s="78"/>
      <c r="EC364" s="132"/>
      <c r="ED364" s="79"/>
      <c r="EE364" s="155"/>
      <c r="EF364" s="169"/>
      <c r="EG364" s="132"/>
      <c r="EH364" s="79"/>
      <c r="EI364" s="155"/>
      <c r="EJ364" s="78"/>
      <c r="EK364" s="132"/>
      <c r="EL364" s="79"/>
      <c r="EM364" s="155"/>
      <c r="EN364" s="78"/>
      <c r="EO364" s="132"/>
      <c r="EP364" s="79"/>
      <c r="EQ364" s="155"/>
      <c r="ER364" s="78"/>
      <c r="ES364" s="132"/>
      <c r="ET364" s="79"/>
      <c r="EU364" s="155"/>
      <c r="EV364" s="78"/>
      <c r="EW364" s="132"/>
      <c r="EX364" s="79"/>
      <c r="EY364" s="155"/>
      <c r="EZ364" s="78"/>
      <c r="FA364" s="132"/>
      <c r="FB364" s="79"/>
      <c r="FC364" s="155"/>
      <c r="FD364" s="78"/>
      <c r="FE364" s="132"/>
      <c r="FF364" s="79"/>
      <c r="FG364" s="155"/>
      <c r="FH364" s="78"/>
      <c r="FI364" s="132"/>
      <c r="FJ364" s="79"/>
      <c r="FK364" s="155"/>
      <c r="FL364" s="169"/>
      <c r="FM364" s="132"/>
      <c r="FN364" s="79"/>
      <c r="FO364" s="155"/>
      <c r="FP364" s="78"/>
      <c r="FQ364" s="132"/>
      <c r="FR364" s="79"/>
      <c r="FS364" s="155"/>
      <c r="FT364" s="78"/>
      <c r="FU364" s="132"/>
      <c r="FV364" s="4"/>
      <c r="FW364" s="155"/>
      <c r="FX364" s="78"/>
      <c r="FY364" s="132"/>
      <c r="FZ364" s="79"/>
      <c r="GA364" s="155"/>
      <c r="GB364" s="78"/>
      <c r="GC364" s="132"/>
      <c r="GD364" s="79"/>
      <c r="GE364" s="155"/>
      <c r="GF364" s="169"/>
      <c r="GG364" s="132"/>
      <c r="GH364" s="79"/>
      <c r="GI364" s="155"/>
      <c r="GJ364" s="78"/>
      <c r="GK364" s="132"/>
      <c r="GL364" s="79"/>
      <c r="GM364" s="155"/>
      <c r="GN364" s="78"/>
      <c r="GO364" s="132"/>
      <c r="GP364" s="79"/>
      <c r="GQ364" s="155"/>
    </row>
    <row r="365" spans="1:199" ht="15.75" x14ac:dyDescent="0.25">
      <c r="A365">
        <f t="shared" si="778"/>
        <v>1</v>
      </c>
      <c r="B365">
        <f t="shared" si="779"/>
        <v>1900</v>
      </c>
      <c r="C365" s="71"/>
      <c r="D365" s="78"/>
      <c r="E365" s="132"/>
      <c r="F365" s="79"/>
      <c r="G365" s="155"/>
      <c r="H365" s="169"/>
      <c r="I365" s="132"/>
      <c r="J365" s="79"/>
      <c r="K365" s="155"/>
      <c r="L365" s="169"/>
      <c r="M365" s="132"/>
      <c r="N365" s="79"/>
      <c r="O365" s="155"/>
      <c r="P365" s="169"/>
      <c r="Q365" s="132"/>
      <c r="R365" s="79"/>
      <c r="S365" s="155"/>
      <c r="T365" s="169"/>
      <c r="U365" s="132"/>
      <c r="V365" s="79"/>
      <c r="W365" s="155"/>
      <c r="X365" s="169"/>
      <c r="Y365" s="132"/>
      <c r="Z365" s="79"/>
      <c r="AA365" s="155"/>
      <c r="AB365" s="169"/>
      <c r="AC365" s="132"/>
      <c r="AD365" s="79"/>
      <c r="AE365" s="155"/>
      <c r="AF365" s="169"/>
      <c r="AG365" s="132"/>
      <c r="AH365" s="79"/>
      <c r="AI365" s="155"/>
      <c r="AJ365" s="169"/>
      <c r="AK365" s="132"/>
      <c r="AL365" s="79"/>
      <c r="AM365" s="155"/>
      <c r="AN365" s="169"/>
      <c r="AO365" s="132"/>
      <c r="AP365" s="79"/>
      <c r="AQ365" s="155"/>
      <c r="AR365" s="169"/>
      <c r="AS365" s="132"/>
      <c r="AT365" s="79"/>
      <c r="AU365" s="155"/>
      <c r="AV365" s="169"/>
      <c r="AW365" s="132"/>
      <c r="AX365" s="79"/>
      <c r="AY365" s="155"/>
      <c r="AZ365" s="169"/>
      <c r="BA365" s="132"/>
      <c r="BB365" s="79"/>
      <c r="BC365" s="155"/>
      <c r="BD365" s="169"/>
      <c r="BE365" s="132"/>
      <c r="BF365" s="79"/>
      <c r="BG365" s="155"/>
      <c r="BH365" s="169"/>
      <c r="BI365" s="132"/>
      <c r="BJ365" s="79"/>
      <c r="BK365" s="155"/>
      <c r="BL365" s="169"/>
      <c r="BM365" s="132"/>
      <c r="BN365" s="79"/>
      <c r="BO365" s="155"/>
      <c r="BP365" s="78"/>
      <c r="BQ365" s="132"/>
      <c r="BR365" s="79"/>
      <c r="BS365" s="155"/>
      <c r="BT365" s="78"/>
      <c r="BU365" s="132"/>
      <c r="BV365" s="79"/>
      <c r="BW365" s="155"/>
      <c r="BX365" s="78"/>
      <c r="BY365" s="132"/>
      <c r="BZ365" s="79"/>
      <c r="CA365" s="155"/>
      <c r="CB365" s="78"/>
      <c r="CC365" s="132"/>
      <c r="CD365" s="79"/>
      <c r="CE365" s="155"/>
      <c r="CF365" s="78"/>
      <c r="CG365" s="132"/>
      <c r="CH365" s="79"/>
      <c r="CI365" s="155"/>
      <c r="CJ365" s="78"/>
      <c r="CK365" s="132"/>
      <c r="CL365" s="79"/>
      <c r="CM365" s="155"/>
      <c r="CN365" s="78"/>
      <c r="CO365" s="132"/>
      <c r="CP365" s="79"/>
      <c r="CQ365" s="155"/>
      <c r="CR365" s="78"/>
      <c r="CS365" s="132"/>
      <c r="CT365" s="79"/>
      <c r="CU365" s="155"/>
      <c r="CV365" s="169"/>
      <c r="CW365" s="132"/>
      <c r="CX365" s="79"/>
      <c r="CY365" s="155"/>
      <c r="CZ365" s="169"/>
      <c r="DA365" s="132"/>
      <c r="DB365" s="79"/>
      <c r="DC365" s="155"/>
      <c r="DD365" s="78"/>
      <c r="DE365" s="132"/>
      <c r="DF365" s="79"/>
      <c r="DG365" s="155"/>
      <c r="DH365" s="78"/>
      <c r="DI365" s="132"/>
      <c r="DJ365" s="79"/>
      <c r="DK365" s="155"/>
      <c r="DL365" s="169"/>
      <c r="DM365" s="132"/>
      <c r="DN365" s="79"/>
      <c r="DO365" s="155"/>
      <c r="DP365" s="78"/>
      <c r="DQ365" s="132"/>
      <c r="DR365" s="79"/>
      <c r="DS365" s="155"/>
      <c r="DT365" s="78"/>
      <c r="DU365" s="132"/>
      <c r="DV365" s="79"/>
      <c r="DW365" s="155"/>
      <c r="DX365" s="78"/>
      <c r="DY365" s="132"/>
      <c r="DZ365" s="79"/>
      <c r="EA365" s="155"/>
      <c r="EB365" s="78"/>
      <c r="EC365" s="132"/>
      <c r="ED365" s="79"/>
      <c r="EE365" s="155"/>
      <c r="EF365" s="169"/>
      <c r="EG365" s="132"/>
      <c r="EH365" s="79"/>
      <c r="EI365" s="155"/>
      <c r="EJ365" s="78"/>
      <c r="EK365" s="132"/>
      <c r="EL365" s="79"/>
      <c r="EM365" s="155"/>
      <c r="EN365" s="78"/>
      <c r="EO365" s="132"/>
      <c r="EP365" s="79"/>
      <c r="EQ365" s="155"/>
      <c r="ER365" s="78"/>
      <c r="ES365" s="132"/>
      <c r="ET365" s="79"/>
      <c r="EU365" s="155"/>
      <c r="EV365" s="78"/>
      <c r="EW365" s="132"/>
      <c r="EX365" s="79"/>
      <c r="EY365" s="155"/>
      <c r="EZ365" s="78"/>
      <c r="FA365" s="132"/>
      <c r="FB365" s="79"/>
      <c r="FC365" s="155"/>
      <c r="FD365" s="78"/>
      <c r="FE365" s="132"/>
      <c r="FF365" s="79"/>
      <c r="FG365" s="155"/>
      <c r="FH365" s="78"/>
      <c r="FI365" s="132"/>
      <c r="FJ365" s="79"/>
      <c r="FK365" s="155"/>
      <c r="FL365" s="169"/>
      <c r="FM365" s="132"/>
      <c r="FN365" s="79"/>
      <c r="FO365" s="155"/>
      <c r="FP365" s="78"/>
      <c r="FQ365" s="132"/>
      <c r="FR365" s="79"/>
      <c r="FS365" s="155"/>
      <c r="FT365" s="78"/>
      <c r="FU365" s="132"/>
      <c r="FV365" s="4"/>
      <c r="FW365" s="155"/>
      <c r="FX365" s="78"/>
      <c r="FY365" s="132"/>
      <c r="FZ365" s="79"/>
      <c r="GA365" s="155"/>
      <c r="GB365" s="78"/>
      <c r="GC365" s="132"/>
      <c r="GD365" s="79"/>
      <c r="GE365" s="155"/>
      <c r="GF365" s="169"/>
      <c r="GG365" s="132"/>
      <c r="GH365" s="79"/>
      <c r="GI365" s="155"/>
      <c r="GJ365" s="78"/>
      <c r="GK365" s="132"/>
      <c r="GL365" s="79"/>
      <c r="GM365" s="155"/>
      <c r="GN365" s="78"/>
      <c r="GO365" s="132"/>
      <c r="GP365" s="79"/>
      <c r="GQ365" s="155"/>
    </row>
    <row r="366" spans="1:199" ht="15.75" x14ac:dyDescent="0.25">
      <c r="A366">
        <f t="shared" si="778"/>
        <v>1</v>
      </c>
      <c r="B366">
        <f t="shared" si="779"/>
        <v>1900</v>
      </c>
      <c r="C366" s="71"/>
      <c r="D366" s="78"/>
      <c r="E366" s="132"/>
      <c r="F366" s="79"/>
      <c r="G366" s="155"/>
      <c r="H366" s="169"/>
      <c r="I366" s="132"/>
      <c r="J366" s="79"/>
      <c r="K366" s="155"/>
      <c r="L366" s="169"/>
      <c r="M366" s="132"/>
      <c r="N366" s="79"/>
      <c r="O366" s="155"/>
      <c r="P366" s="169"/>
      <c r="Q366" s="132"/>
      <c r="R366" s="79"/>
      <c r="S366" s="155"/>
      <c r="T366" s="169"/>
      <c r="U366" s="132"/>
      <c r="V366" s="79"/>
      <c r="W366" s="155"/>
      <c r="X366" s="169"/>
      <c r="Y366" s="132"/>
      <c r="Z366" s="79"/>
      <c r="AA366" s="155"/>
      <c r="AB366" s="169"/>
      <c r="AC366" s="132"/>
      <c r="AD366" s="79"/>
      <c r="AE366" s="155"/>
      <c r="AF366" s="169"/>
      <c r="AG366" s="132"/>
      <c r="AH366" s="79"/>
      <c r="AI366" s="155"/>
      <c r="AJ366" s="169"/>
      <c r="AK366" s="132"/>
      <c r="AL366" s="79"/>
      <c r="AM366" s="155"/>
      <c r="AN366" s="169"/>
      <c r="AO366" s="132"/>
      <c r="AP366" s="79"/>
      <c r="AQ366" s="155"/>
      <c r="AR366" s="169"/>
      <c r="AS366" s="132"/>
      <c r="AT366" s="79"/>
      <c r="AU366" s="155"/>
      <c r="AV366" s="169"/>
      <c r="AW366" s="132"/>
      <c r="AX366" s="79"/>
      <c r="AY366" s="155"/>
      <c r="AZ366" s="169"/>
      <c r="BA366" s="132"/>
      <c r="BB366" s="79"/>
      <c r="BC366" s="155"/>
      <c r="BD366" s="169"/>
      <c r="BE366" s="132"/>
      <c r="BF366" s="79"/>
      <c r="BG366" s="155"/>
      <c r="BH366" s="169"/>
      <c r="BI366" s="132"/>
      <c r="BJ366" s="79"/>
      <c r="BK366" s="155"/>
      <c r="BL366" s="169"/>
      <c r="BM366" s="132"/>
      <c r="BN366" s="79"/>
      <c r="BO366" s="155"/>
      <c r="BP366" s="78"/>
      <c r="BQ366" s="132"/>
      <c r="BR366" s="79"/>
      <c r="BS366" s="155"/>
      <c r="BT366" s="78"/>
      <c r="BU366" s="132"/>
      <c r="BV366" s="79"/>
      <c r="BW366" s="155"/>
      <c r="BX366" s="78"/>
      <c r="BY366" s="132"/>
      <c r="BZ366" s="79"/>
      <c r="CA366" s="155"/>
      <c r="CB366" s="78"/>
      <c r="CC366" s="132"/>
      <c r="CD366" s="79"/>
      <c r="CE366" s="155"/>
      <c r="CF366" s="78"/>
      <c r="CG366" s="132"/>
      <c r="CH366" s="79"/>
      <c r="CI366" s="155"/>
      <c r="CJ366" s="78"/>
      <c r="CK366" s="132"/>
      <c r="CL366" s="79"/>
      <c r="CM366" s="155"/>
      <c r="CN366" s="78"/>
      <c r="CO366" s="132"/>
      <c r="CP366" s="79"/>
      <c r="CQ366" s="155"/>
      <c r="CR366" s="78"/>
      <c r="CS366" s="132"/>
      <c r="CT366" s="79"/>
      <c r="CU366" s="155"/>
      <c r="CV366" s="169"/>
      <c r="CW366" s="132"/>
      <c r="CX366" s="79"/>
      <c r="CY366" s="155"/>
      <c r="CZ366" s="169"/>
      <c r="DA366" s="132"/>
      <c r="DB366" s="79"/>
      <c r="DC366" s="155"/>
      <c r="DD366" s="78"/>
      <c r="DE366" s="132"/>
      <c r="DF366" s="79"/>
      <c r="DG366" s="155"/>
      <c r="DH366" s="78"/>
      <c r="DI366" s="132"/>
      <c r="DJ366" s="79"/>
      <c r="DK366" s="155"/>
      <c r="DL366" s="169"/>
      <c r="DM366" s="132"/>
      <c r="DN366" s="79"/>
      <c r="DO366" s="155"/>
      <c r="DP366" s="78"/>
      <c r="DQ366" s="132"/>
      <c r="DR366" s="79"/>
      <c r="DS366" s="155"/>
      <c r="DT366" s="78"/>
      <c r="DU366" s="132"/>
      <c r="DV366" s="79"/>
      <c r="DW366" s="155"/>
      <c r="DX366" s="78"/>
      <c r="DY366" s="132"/>
      <c r="DZ366" s="79"/>
      <c r="EA366" s="155"/>
      <c r="EB366" s="78"/>
      <c r="EC366" s="132"/>
      <c r="ED366" s="79"/>
      <c r="EE366" s="155"/>
      <c r="EF366" s="169"/>
      <c r="EG366" s="132"/>
      <c r="EH366" s="79"/>
      <c r="EI366" s="155"/>
      <c r="EJ366" s="78"/>
      <c r="EK366" s="132"/>
      <c r="EL366" s="79"/>
      <c r="EM366" s="155"/>
      <c r="EN366" s="78"/>
      <c r="EO366" s="132"/>
      <c r="EP366" s="79"/>
      <c r="EQ366" s="155"/>
      <c r="ER366" s="78"/>
      <c r="ES366" s="132"/>
      <c r="ET366" s="79"/>
      <c r="EU366" s="155"/>
      <c r="EV366" s="78"/>
      <c r="EW366" s="132"/>
      <c r="EX366" s="79"/>
      <c r="EY366" s="155"/>
      <c r="EZ366" s="78"/>
      <c r="FA366" s="132"/>
      <c r="FB366" s="79"/>
      <c r="FC366" s="155"/>
      <c r="FD366" s="78"/>
      <c r="FE366" s="132"/>
      <c r="FF366" s="79"/>
      <c r="FG366" s="155"/>
      <c r="FH366" s="78"/>
      <c r="FI366" s="132"/>
      <c r="FJ366" s="79"/>
      <c r="FK366" s="155"/>
      <c r="FL366" s="169"/>
      <c r="FM366" s="132"/>
      <c r="FN366" s="79"/>
      <c r="FO366" s="155"/>
      <c r="FP366" s="78"/>
      <c r="FQ366" s="132"/>
      <c r="FR366" s="79"/>
      <c r="FS366" s="155"/>
      <c r="FT366" s="78"/>
      <c r="FU366" s="132"/>
      <c r="FV366" s="4"/>
      <c r="FW366" s="155"/>
      <c r="FX366" s="78"/>
      <c r="FY366" s="132"/>
      <c r="FZ366" s="79"/>
      <c r="GA366" s="155"/>
      <c r="GB366" s="78"/>
      <c r="GC366" s="132"/>
      <c r="GD366" s="79"/>
      <c r="GE366" s="155"/>
      <c r="GF366" s="169"/>
      <c r="GG366" s="132"/>
      <c r="GH366" s="79"/>
      <c r="GI366" s="155"/>
      <c r="GJ366" s="78"/>
      <c r="GK366" s="132"/>
      <c r="GL366" s="79"/>
      <c r="GM366" s="155"/>
      <c r="GN366" s="78"/>
      <c r="GO366" s="132"/>
      <c r="GP366" s="79"/>
      <c r="GQ366" s="155"/>
    </row>
    <row r="367" spans="1:199" ht="15.75" x14ac:dyDescent="0.25">
      <c r="A367">
        <f t="shared" si="778"/>
        <v>1</v>
      </c>
      <c r="B367">
        <f t="shared" si="779"/>
        <v>1900</v>
      </c>
      <c r="C367" s="71"/>
      <c r="D367" s="78"/>
      <c r="E367" s="132"/>
      <c r="F367" s="79"/>
      <c r="G367" s="155"/>
      <c r="H367" s="169"/>
      <c r="I367" s="132"/>
      <c r="J367" s="79"/>
      <c r="K367" s="155"/>
      <c r="L367" s="169"/>
      <c r="M367" s="132"/>
      <c r="N367" s="79"/>
      <c r="O367" s="155"/>
      <c r="P367" s="169"/>
      <c r="Q367" s="132"/>
      <c r="R367" s="79"/>
      <c r="S367" s="155"/>
      <c r="T367" s="169"/>
      <c r="U367" s="132"/>
      <c r="V367" s="79"/>
      <c r="W367" s="155"/>
      <c r="X367" s="169"/>
      <c r="Y367" s="132"/>
      <c r="Z367" s="79"/>
      <c r="AA367" s="155"/>
      <c r="AB367" s="169"/>
      <c r="AC367" s="132"/>
      <c r="AD367" s="79"/>
      <c r="AE367" s="155"/>
      <c r="AF367" s="169"/>
      <c r="AG367" s="132"/>
      <c r="AH367" s="79"/>
      <c r="AI367" s="155"/>
      <c r="AJ367" s="169"/>
      <c r="AK367" s="132"/>
      <c r="AL367" s="79"/>
      <c r="AM367" s="155"/>
      <c r="AN367" s="169"/>
      <c r="AO367" s="132"/>
      <c r="AP367" s="79"/>
      <c r="AQ367" s="155"/>
      <c r="AR367" s="169"/>
      <c r="AS367" s="132"/>
      <c r="AT367" s="79"/>
      <c r="AU367" s="155"/>
      <c r="AV367" s="169"/>
      <c r="AW367" s="132"/>
      <c r="AX367" s="79"/>
      <c r="AY367" s="155"/>
      <c r="AZ367" s="169"/>
      <c r="BA367" s="132"/>
      <c r="BB367" s="79"/>
      <c r="BC367" s="155"/>
      <c r="BD367" s="169"/>
      <c r="BE367" s="132"/>
      <c r="BF367" s="79"/>
      <c r="BG367" s="155"/>
      <c r="BH367" s="169"/>
      <c r="BI367" s="132"/>
      <c r="BJ367" s="79"/>
      <c r="BK367" s="155"/>
      <c r="BL367" s="169"/>
      <c r="BM367" s="132"/>
      <c r="BN367" s="79"/>
      <c r="BO367" s="155"/>
      <c r="BP367" s="78"/>
      <c r="BQ367" s="132"/>
      <c r="BR367" s="79"/>
      <c r="BS367" s="155"/>
      <c r="BT367" s="78"/>
      <c r="BU367" s="132"/>
      <c r="BV367" s="79"/>
      <c r="BW367" s="155"/>
      <c r="BX367" s="78"/>
      <c r="BY367" s="132"/>
      <c r="BZ367" s="79"/>
      <c r="CA367" s="155"/>
      <c r="CB367" s="78"/>
      <c r="CC367" s="132"/>
      <c r="CD367" s="79"/>
      <c r="CE367" s="155"/>
      <c r="CF367" s="78"/>
      <c r="CG367" s="132"/>
      <c r="CH367" s="79"/>
      <c r="CI367" s="155"/>
      <c r="CJ367" s="78"/>
      <c r="CK367" s="132"/>
      <c r="CL367" s="79"/>
      <c r="CM367" s="155"/>
      <c r="CN367" s="78"/>
      <c r="CO367" s="132"/>
      <c r="CP367" s="79"/>
      <c r="CQ367" s="155"/>
      <c r="CR367" s="78"/>
      <c r="CS367" s="132"/>
      <c r="CT367" s="79"/>
      <c r="CU367" s="155"/>
      <c r="CV367" s="169"/>
      <c r="CW367" s="132"/>
      <c r="CX367" s="79"/>
      <c r="CY367" s="155"/>
      <c r="CZ367" s="169"/>
      <c r="DA367" s="132"/>
      <c r="DB367" s="79"/>
      <c r="DC367" s="155"/>
      <c r="DD367" s="78"/>
      <c r="DE367" s="132"/>
      <c r="DF367" s="79"/>
      <c r="DG367" s="155"/>
      <c r="DH367" s="78"/>
      <c r="DI367" s="132"/>
      <c r="DJ367" s="79"/>
      <c r="DK367" s="155"/>
      <c r="DL367" s="169"/>
      <c r="DM367" s="132"/>
      <c r="DN367" s="79"/>
      <c r="DO367" s="155"/>
      <c r="DP367" s="78"/>
      <c r="DQ367" s="132"/>
      <c r="DR367" s="79"/>
      <c r="DS367" s="155"/>
      <c r="DT367" s="78"/>
      <c r="DU367" s="132"/>
      <c r="DV367" s="79"/>
      <c r="DW367" s="155"/>
      <c r="DX367" s="78"/>
      <c r="DY367" s="132"/>
      <c r="DZ367" s="79"/>
      <c r="EA367" s="155"/>
      <c r="EB367" s="78"/>
      <c r="EC367" s="132"/>
      <c r="ED367" s="79"/>
      <c r="EE367" s="155"/>
      <c r="EF367" s="169"/>
      <c r="EG367" s="132"/>
      <c r="EH367" s="79"/>
      <c r="EI367" s="155"/>
      <c r="EJ367" s="78"/>
      <c r="EK367" s="132"/>
      <c r="EL367" s="79"/>
      <c r="EM367" s="155"/>
      <c r="EN367" s="78"/>
      <c r="EO367" s="132"/>
      <c r="EP367" s="79"/>
      <c r="EQ367" s="155"/>
      <c r="ER367" s="78"/>
      <c r="ES367" s="132"/>
      <c r="ET367" s="79"/>
      <c r="EU367" s="155"/>
      <c r="EV367" s="78"/>
      <c r="EW367" s="132"/>
      <c r="EX367" s="79"/>
      <c r="EY367" s="155"/>
      <c r="EZ367" s="78"/>
      <c r="FA367" s="132"/>
      <c r="FB367" s="79"/>
      <c r="FC367" s="155"/>
      <c r="FD367" s="78"/>
      <c r="FE367" s="132"/>
      <c r="FF367" s="79"/>
      <c r="FG367" s="155"/>
      <c r="FH367" s="78"/>
      <c r="FI367" s="132"/>
      <c r="FJ367" s="79"/>
      <c r="FK367" s="155"/>
      <c r="FL367" s="169"/>
      <c r="FM367" s="132"/>
      <c r="FN367" s="79"/>
      <c r="FO367" s="155"/>
      <c r="FP367" s="78"/>
      <c r="FQ367" s="132"/>
      <c r="FR367" s="79"/>
      <c r="FS367" s="155"/>
      <c r="FT367" s="78"/>
      <c r="FU367" s="132"/>
      <c r="FV367" s="4"/>
      <c r="FW367" s="155"/>
      <c r="FX367" s="78"/>
      <c r="FY367" s="132"/>
      <c r="FZ367" s="79"/>
      <c r="GA367" s="155"/>
      <c r="GB367" s="78"/>
      <c r="GC367" s="132"/>
      <c r="GD367" s="79"/>
      <c r="GE367" s="155"/>
      <c r="GF367" s="169"/>
      <c r="GG367" s="132"/>
      <c r="GH367" s="79"/>
      <c r="GI367" s="155"/>
      <c r="GJ367" s="78"/>
      <c r="GK367" s="132"/>
      <c r="GL367" s="79"/>
      <c r="GM367" s="155"/>
      <c r="GN367" s="78"/>
      <c r="GO367" s="132"/>
      <c r="GP367" s="79"/>
      <c r="GQ367" s="155"/>
    </row>
    <row r="368" spans="1:199" ht="15.75" x14ac:dyDescent="0.25">
      <c r="A368">
        <f t="shared" si="778"/>
        <v>1</v>
      </c>
      <c r="B368">
        <f t="shared" si="779"/>
        <v>1900</v>
      </c>
      <c r="C368" s="71"/>
      <c r="D368" s="78"/>
      <c r="E368" s="132"/>
      <c r="F368" s="79"/>
      <c r="G368" s="155"/>
      <c r="H368" s="169"/>
      <c r="I368" s="132"/>
      <c r="J368" s="79"/>
      <c r="K368" s="155"/>
      <c r="L368" s="169"/>
      <c r="M368" s="132"/>
      <c r="N368" s="79"/>
      <c r="O368" s="155"/>
      <c r="P368" s="169"/>
      <c r="Q368" s="132"/>
      <c r="R368" s="79"/>
      <c r="S368" s="155"/>
      <c r="T368" s="169"/>
      <c r="U368" s="132"/>
      <c r="V368" s="79"/>
      <c r="W368" s="155"/>
      <c r="X368" s="169"/>
      <c r="Y368" s="132"/>
      <c r="Z368" s="79"/>
      <c r="AA368" s="155"/>
      <c r="AB368" s="169"/>
      <c r="AC368" s="132"/>
      <c r="AD368" s="79"/>
      <c r="AE368" s="155"/>
      <c r="AF368" s="169"/>
      <c r="AG368" s="132"/>
      <c r="AH368" s="79"/>
      <c r="AI368" s="155"/>
      <c r="AJ368" s="169"/>
      <c r="AK368" s="132"/>
      <c r="AL368" s="79"/>
      <c r="AM368" s="155"/>
      <c r="AN368" s="169"/>
      <c r="AO368" s="132"/>
      <c r="AP368" s="79"/>
      <c r="AQ368" s="155"/>
      <c r="AR368" s="169"/>
      <c r="AS368" s="132"/>
      <c r="AT368" s="79"/>
      <c r="AU368" s="155"/>
      <c r="AV368" s="169"/>
      <c r="AW368" s="132"/>
      <c r="AX368" s="79"/>
      <c r="AY368" s="155"/>
      <c r="AZ368" s="169"/>
      <c r="BA368" s="132"/>
      <c r="BB368" s="79"/>
      <c r="BC368" s="155"/>
      <c r="BD368" s="169"/>
      <c r="BE368" s="132"/>
      <c r="BF368" s="79"/>
      <c r="BG368" s="155"/>
      <c r="BH368" s="169"/>
      <c r="BI368" s="132"/>
      <c r="BJ368" s="79"/>
      <c r="BK368" s="155"/>
      <c r="BL368" s="169"/>
      <c r="BM368" s="132"/>
      <c r="BN368" s="79"/>
      <c r="BO368" s="155"/>
      <c r="BP368" s="78"/>
      <c r="BQ368" s="132"/>
      <c r="BR368" s="79"/>
      <c r="BS368" s="155"/>
      <c r="BT368" s="78"/>
      <c r="BU368" s="132"/>
      <c r="BV368" s="79"/>
      <c r="BW368" s="155"/>
      <c r="BX368" s="78"/>
      <c r="BY368" s="132"/>
      <c r="BZ368" s="79"/>
      <c r="CA368" s="155"/>
      <c r="CB368" s="78"/>
      <c r="CC368" s="132"/>
      <c r="CD368" s="79"/>
      <c r="CE368" s="155"/>
      <c r="CF368" s="78"/>
      <c r="CG368" s="132"/>
      <c r="CH368" s="79"/>
      <c r="CI368" s="155"/>
      <c r="CJ368" s="78"/>
      <c r="CK368" s="132"/>
      <c r="CL368" s="79"/>
      <c r="CM368" s="155"/>
      <c r="CN368" s="78"/>
      <c r="CO368" s="132"/>
      <c r="CP368" s="79"/>
      <c r="CQ368" s="155"/>
      <c r="CR368" s="78"/>
      <c r="CS368" s="132"/>
      <c r="CT368" s="79"/>
      <c r="CU368" s="155"/>
      <c r="CV368" s="169"/>
      <c r="CW368" s="132"/>
      <c r="CX368" s="79"/>
      <c r="CY368" s="155"/>
      <c r="CZ368" s="169"/>
      <c r="DA368" s="132"/>
      <c r="DB368" s="79"/>
      <c r="DC368" s="155"/>
      <c r="DD368" s="78"/>
      <c r="DE368" s="132"/>
      <c r="DF368" s="79"/>
      <c r="DG368" s="155"/>
      <c r="DH368" s="78"/>
      <c r="DI368" s="132"/>
      <c r="DJ368" s="79"/>
      <c r="DK368" s="155"/>
      <c r="DL368" s="169"/>
      <c r="DM368" s="132"/>
      <c r="DN368" s="79"/>
      <c r="DO368" s="155"/>
      <c r="DP368" s="78"/>
      <c r="DQ368" s="132"/>
      <c r="DR368" s="79"/>
      <c r="DS368" s="155"/>
      <c r="DT368" s="78"/>
      <c r="DU368" s="132"/>
      <c r="DV368" s="79"/>
      <c r="DW368" s="155"/>
      <c r="DX368" s="78"/>
      <c r="DY368" s="132"/>
      <c r="DZ368" s="79"/>
      <c r="EA368" s="155"/>
      <c r="EB368" s="78"/>
      <c r="EC368" s="132"/>
      <c r="ED368" s="79"/>
      <c r="EE368" s="155"/>
      <c r="EF368" s="169"/>
      <c r="EG368" s="132"/>
      <c r="EH368" s="79"/>
      <c r="EI368" s="155"/>
      <c r="EJ368" s="78"/>
      <c r="EK368" s="132"/>
      <c r="EL368" s="79"/>
      <c r="EM368" s="155"/>
      <c r="EN368" s="78"/>
      <c r="EO368" s="132"/>
      <c r="EP368" s="79"/>
      <c r="EQ368" s="155"/>
      <c r="ER368" s="78"/>
      <c r="ES368" s="132"/>
      <c r="ET368" s="79"/>
      <c r="EU368" s="155"/>
      <c r="EV368" s="78"/>
      <c r="EW368" s="132"/>
      <c r="EX368" s="79"/>
      <c r="EY368" s="155"/>
      <c r="EZ368" s="78"/>
      <c r="FA368" s="132"/>
      <c r="FB368" s="79"/>
      <c r="FC368" s="155"/>
      <c r="FD368" s="78"/>
      <c r="FE368" s="132"/>
      <c r="FF368" s="79"/>
      <c r="FG368" s="155"/>
      <c r="FH368" s="78"/>
      <c r="FI368" s="132"/>
      <c r="FJ368" s="79"/>
      <c r="FK368" s="155"/>
      <c r="FL368" s="169"/>
      <c r="FM368" s="132"/>
      <c r="FN368" s="79"/>
      <c r="FO368" s="155"/>
      <c r="FP368" s="78"/>
      <c r="FQ368" s="132"/>
      <c r="FR368" s="79"/>
      <c r="FS368" s="155"/>
      <c r="FT368" s="78"/>
      <c r="FU368" s="132"/>
      <c r="FV368" s="4"/>
      <c r="FW368" s="155"/>
      <c r="FX368" s="78"/>
      <c r="FY368" s="132"/>
      <c r="FZ368" s="79"/>
      <c r="GA368" s="155"/>
      <c r="GB368" s="78"/>
      <c r="GC368" s="132"/>
      <c r="GD368" s="79"/>
      <c r="GE368" s="155"/>
      <c r="GF368" s="169"/>
      <c r="GG368" s="132"/>
      <c r="GH368" s="79"/>
      <c r="GI368" s="155"/>
      <c r="GJ368" s="78"/>
      <c r="GK368" s="132"/>
      <c r="GL368" s="79"/>
      <c r="GM368" s="155"/>
      <c r="GN368" s="78"/>
      <c r="GO368" s="132"/>
      <c r="GP368" s="79"/>
      <c r="GQ368" s="155"/>
    </row>
    <row r="369" spans="1:199" ht="15.75" x14ac:dyDescent="0.25">
      <c r="A369">
        <f t="shared" si="778"/>
        <v>1</v>
      </c>
      <c r="B369">
        <f t="shared" si="779"/>
        <v>1900</v>
      </c>
      <c r="C369" s="71"/>
      <c r="D369" s="78"/>
      <c r="E369" s="132"/>
      <c r="F369" s="79"/>
      <c r="G369" s="155"/>
      <c r="H369" s="169"/>
      <c r="I369" s="132"/>
      <c r="J369" s="79"/>
      <c r="K369" s="155"/>
      <c r="L369" s="169"/>
      <c r="M369" s="132"/>
      <c r="N369" s="79"/>
      <c r="O369" s="155"/>
      <c r="P369" s="169"/>
      <c r="Q369" s="132"/>
      <c r="R369" s="79"/>
      <c r="S369" s="155"/>
      <c r="T369" s="169"/>
      <c r="U369" s="132"/>
      <c r="V369" s="79"/>
      <c r="W369" s="155"/>
      <c r="X369" s="169"/>
      <c r="Y369" s="132"/>
      <c r="Z369" s="79"/>
      <c r="AA369" s="155"/>
      <c r="AB369" s="169"/>
      <c r="AC369" s="132"/>
      <c r="AD369" s="79"/>
      <c r="AE369" s="155"/>
      <c r="AF369" s="169"/>
      <c r="AG369" s="132"/>
      <c r="AH369" s="79"/>
      <c r="AI369" s="155"/>
      <c r="AJ369" s="169"/>
      <c r="AK369" s="132"/>
      <c r="AL369" s="79"/>
      <c r="AM369" s="155"/>
      <c r="AN369" s="169"/>
      <c r="AO369" s="132"/>
      <c r="AP369" s="79"/>
      <c r="AQ369" s="155"/>
      <c r="AR369" s="169"/>
      <c r="AS369" s="132"/>
      <c r="AT369" s="79"/>
      <c r="AU369" s="155"/>
      <c r="AV369" s="169"/>
      <c r="AW369" s="132"/>
      <c r="AX369" s="79"/>
      <c r="AY369" s="155"/>
      <c r="AZ369" s="169"/>
      <c r="BA369" s="132"/>
      <c r="BB369" s="79"/>
      <c r="BC369" s="155"/>
      <c r="BD369" s="169"/>
      <c r="BE369" s="132"/>
      <c r="BF369" s="79"/>
      <c r="BG369" s="155"/>
      <c r="BH369" s="169"/>
      <c r="BI369" s="132"/>
      <c r="BJ369" s="79"/>
      <c r="BK369" s="155"/>
      <c r="BL369" s="169"/>
      <c r="BM369" s="132"/>
      <c r="BN369" s="79"/>
      <c r="BO369" s="155"/>
      <c r="BP369" s="78"/>
      <c r="BQ369" s="132"/>
      <c r="BR369" s="79"/>
      <c r="BS369" s="155"/>
      <c r="BT369" s="78"/>
      <c r="BU369" s="132"/>
      <c r="BV369" s="79"/>
      <c r="BW369" s="155"/>
      <c r="BX369" s="78"/>
      <c r="BY369" s="132"/>
      <c r="BZ369" s="79"/>
      <c r="CA369" s="155"/>
      <c r="CB369" s="78"/>
      <c r="CC369" s="132"/>
      <c r="CD369" s="79"/>
      <c r="CE369" s="155"/>
      <c r="CF369" s="78"/>
      <c r="CG369" s="132"/>
      <c r="CH369" s="79"/>
      <c r="CI369" s="155"/>
      <c r="CJ369" s="78"/>
      <c r="CK369" s="132"/>
      <c r="CL369" s="79"/>
      <c r="CM369" s="155"/>
      <c r="CN369" s="78"/>
      <c r="CO369" s="132"/>
      <c r="CP369" s="79"/>
      <c r="CQ369" s="155"/>
      <c r="CR369" s="78"/>
      <c r="CS369" s="132"/>
      <c r="CT369" s="79"/>
      <c r="CU369" s="155"/>
      <c r="CV369" s="169"/>
      <c r="CW369" s="132"/>
      <c r="CX369" s="79"/>
      <c r="CY369" s="155"/>
      <c r="CZ369" s="169"/>
      <c r="DA369" s="132"/>
      <c r="DB369" s="79"/>
      <c r="DC369" s="155"/>
      <c r="DD369" s="78"/>
      <c r="DE369" s="132"/>
      <c r="DF369" s="79"/>
      <c r="DG369" s="155"/>
      <c r="DH369" s="78"/>
      <c r="DI369" s="132"/>
      <c r="DJ369" s="79"/>
      <c r="DK369" s="155"/>
      <c r="DL369" s="169"/>
      <c r="DM369" s="132"/>
      <c r="DN369" s="79"/>
      <c r="DO369" s="155"/>
      <c r="DP369" s="78"/>
      <c r="DQ369" s="132"/>
      <c r="DR369" s="79"/>
      <c r="DS369" s="155"/>
      <c r="DT369" s="78"/>
      <c r="DU369" s="132"/>
      <c r="DV369" s="79"/>
      <c r="DW369" s="155"/>
      <c r="DX369" s="78"/>
      <c r="DY369" s="132"/>
      <c r="DZ369" s="79"/>
      <c r="EA369" s="155"/>
      <c r="EB369" s="78"/>
      <c r="EC369" s="132"/>
      <c r="ED369" s="79"/>
      <c r="EE369" s="155"/>
      <c r="EF369" s="169"/>
      <c r="EG369" s="132"/>
      <c r="EH369" s="79"/>
      <c r="EI369" s="155"/>
      <c r="EJ369" s="78"/>
      <c r="EK369" s="132"/>
      <c r="EL369" s="79"/>
      <c r="EM369" s="155"/>
      <c r="EN369" s="78"/>
      <c r="EO369" s="132"/>
      <c r="EP369" s="79"/>
      <c r="EQ369" s="155"/>
      <c r="ER369" s="78"/>
      <c r="ES369" s="132"/>
      <c r="ET369" s="79"/>
      <c r="EU369" s="155"/>
      <c r="EV369" s="78"/>
      <c r="EW369" s="132"/>
      <c r="EX369" s="79"/>
      <c r="EY369" s="155"/>
      <c r="EZ369" s="78"/>
      <c r="FA369" s="132"/>
      <c r="FB369" s="79"/>
      <c r="FC369" s="155"/>
      <c r="FD369" s="78"/>
      <c r="FE369" s="132"/>
      <c r="FF369" s="79"/>
      <c r="FG369" s="155"/>
      <c r="FH369" s="78"/>
      <c r="FI369" s="132"/>
      <c r="FJ369" s="79"/>
      <c r="FK369" s="155"/>
      <c r="FL369" s="169"/>
      <c r="FM369" s="132"/>
      <c r="FN369" s="79"/>
      <c r="FO369" s="155"/>
      <c r="FP369" s="78"/>
      <c r="FQ369" s="132"/>
      <c r="FR369" s="79"/>
      <c r="FS369" s="155"/>
      <c r="FT369" s="78"/>
      <c r="FU369" s="132"/>
      <c r="FV369" s="4"/>
      <c r="FW369" s="155"/>
      <c r="FX369" s="78"/>
      <c r="FY369" s="132"/>
      <c r="FZ369" s="79"/>
      <c r="GA369" s="155"/>
      <c r="GB369" s="78"/>
      <c r="GC369" s="132"/>
      <c r="GD369" s="79"/>
      <c r="GE369" s="155"/>
      <c r="GF369" s="169"/>
      <c r="GG369" s="132"/>
      <c r="GH369" s="79"/>
      <c r="GI369" s="155"/>
      <c r="GJ369" s="78"/>
      <c r="GK369" s="132"/>
      <c r="GL369" s="79"/>
      <c r="GM369" s="155"/>
      <c r="GN369" s="78"/>
      <c r="GO369" s="132"/>
      <c r="GP369" s="79"/>
      <c r="GQ369" s="155"/>
    </row>
    <row r="370" spans="1:199" ht="15.75" x14ac:dyDescent="0.25">
      <c r="A370">
        <f t="shared" si="778"/>
        <v>1</v>
      </c>
      <c r="B370">
        <f t="shared" si="779"/>
        <v>1900</v>
      </c>
      <c r="C370" s="71"/>
      <c r="D370" s="78"/>
      <c r="E370" s="132"/>
      <c r="F370" s="79"/>
      <c r="G370" s="155"/>
      <c r="H370" s="169"/>
      <c r="I370" s="132"/>
      <c r="J370" s="79"/>
      <c r="K370" s="155"/>
      <c r="L370" s="169"/>
      <c r="M370" s="132"/>
      <c r="N370" s="79"/>
      <c r="O370" s="155"/>
      <c r="P370" s="169"/>
      <c r="Q370" s="132"/>
      <c r="R370" s="79"/>
      <c r="S370" s="155"/>
      <c r="T370" s="169"/>
      <c r="U370" s="132"/>
      <c r="V370" s="79"/>
      <c r="W370" s="155"/>
      <c r="X370" s="169"/>
      <c r="Y370" s="132"/>
      <c r="Z370" s="79"/>
      <c r="AA370" s="155"/>
      <c r="AB370" s="169"/>
      <c r="AC370" s="132"/>
      <c r="AD370" s="79"/>
      <c r="AE370" s="155"/>
      <c r="AF370" s="169"/>
      <c r="AG370" s="132"/>
      <c r="AH370" s="79"/>
      <c r="AI370" s="155"/>
      <c r="AJ370" s="169"/>
      <c r="AK370" s="132"/>
      <c r="AL370" s="79"/>
      <c r="AM370" s="155"/>
      <c r="AN370" s="169"/>
      <c r="AO370" s="132"/>
      <c r="AP370" s="79"/>
      <c r="AQ370" s="155"/>
      <c r="AR370" s="169"/>
      <c r="AS370" s="132"/>
      <c r="AT370" s="79"/>
      <c r="AU370" s="155"/>
      <c r="AV370" s="169"/>
      <c r="AW370" s="132"/>
      <c r="AX370" s="79"/>
      <c r="AY370" s="155"/>
      <c r="AZ370" s="169"/>
      <c r="BA370" s="132"/>
      <c r="BB370" s="79"/>
      <c r="BC370" s="155"/>
      <c r="BD370" s="169"/>
      <c r="BE370" s="132"/>
      <c r="BF370" s="79"/>
      <c r="BG370" s="155"/>
      <c r="BH370" s="169"/>
      <c r="BI370" s="132"/>
      <c r="BJ370" s="79"/>
      <c r="BK370" s="155"/>
      <c r="BL370" s="169"/>
      <c r="BM370" s="132"/>
      <c r="BN370" s="79"/>
      <c r="BO370" s="155"/>
      <c r="BP370" s="78"/>
      <c r="BQ370" s="132"/>
      <c r="BR370" s="79"/>
      <c r="BS370" s="155"/>
      <c r="BT370" s="78"/>
      <c r="BU370" s="132"/>
      <c r="BV370" s="79"/>
      <c r="BW370" s="155"/>
      <c r="BX370" s="78"/>
      <c r="BY370" s="132"/>
      <c r="BZ370" s="79"/>
      <c r="CA370" s="155"/>
      <c r="CB370" s="78"/>
      <c r="CC370" s="132"/>
      <c r="CD370" s="79"/>
      <c r="CE370" s="155"/>
      <c r="CF370" s="78"/>
      <c r="CG370" s="132"/>
      <c r="CH370" s="79"/>
      <c r="CI370" s="155"/>
      <c r="CJ370" s="78"/>
      <c r="CK370" s="132"/>
      <c r="CL370" s="79"/>
      <c r="CM370" s="155"/>
      <c r="CN370" s="78"/>
      <c r="CO370" s="132"/>
      <c r="CP370" s="79"/>
      <c r="CQ370" s="155"/>
      <c r="CR370" s="78"/>
      <c r="CS370" s="132"/>
      <c r="CT370" s="79"/>
      <c r="CU370" s="155"/>
      <c r="CV370" s="169"/>
      <c r="CW370" s="132"/>
      <c r="CX370" s="79"/>
      <c r="CY370" s="155"/>
      <c r="CZ370" s="169"/>
      <c r="DA370" s="132"/>
      <c r="DB370" s="79"/>
      <c r="DC370" s="155"/>
      <c r="DD370" s="78"/>
      <c r="DE370" s="132"/>
      <c r="DF370" s="79"/>
      <c r="DG370" s="155"/>
      <c r="DH370" s="78"/>
      <c r="DI370" s="132"/>
      <c r="DJ370" s="79"/>
      <c r="DK370" s="155"/>
      <c r="DL370" s="169"/>
      <c r="DM370" s="132"/>
      <c r="DN370" s="79"/>
      <c r="DO370" s="155"/>
      <c r="DP370" s="78"/>
      <c r="DQ370" s="132"/>
      <c r="DR370" s="79"/>
      <c r="DS370" s="155"/>
      <c r="DT370" s="78"/>
      <c r="DU370" s="132"/>
      <c r="DV370" s="79"/>
      <c r="DW370" s="155"/>
      <c r="DX370" s="78"/>
      <c r="DY370" s="132"/>
      <c r="DZ370" s="79"/>
      <c r="EA370" s="155"/>
      <c r="EB370" s="78"/>
      <c r="EC370" s="132"/>
      <c r="ED370" s="79"/>
      <c r="EE370" s="155"/>
      <c r="EF370" s="169"/>
      <c r="EG370" s="132"/>
      <c r="EH370" s="79"/>
      <c r="EI370" s="155"/>
      <c r="EJ370" s="78"/>
      <c r="EK370" s="132"/>
      <c r="EL370" s="79"/>
      <c r="EM370" s="155"/>
      <c r="EN370" s="78"/>
      <c r="EO370" s="132"/>
      <c r="EP370" s="79"/>
      <c r="EQ370" s="155"/>
      <c r="ER370" s="78"/>
      <c r="ES370" s="132"/>
      <c r="ET370" s="79"/>
      <c r="EU370" s="155"/>
      <c r="EV370" s="78"/>
      <c r="EW370" s="132"/>
      <c r="EX370" s="79"/>
      <c r="EY370" s="155"/>
      <c r="EZ370" s="78"/>
      <c r="FA370" s="132"/>
      <c r="FB370" s="79"/>
      <c r="FC370" s="155"/>
      <c r="FD370" s="78"/>
      <c r="FE370" s="132"/>
      <c r="FF370" s="79"/>
      <c r="FG370" s="155"/>
      <c r="FH370" s="78"/>
      <c r="FI370" s="132"/>
      <c r="FJ370" s="79"/>
      <c r="FK370" s="155"/>
      <c r="FL370" s="169"/>
      <c r="FM370" s="132"/>
      <c r="FN370" s="79"/>
      <c r="FO370" s="155"/>
      <c r="FP370" s="78"/>
      <c r="FQ370" s="132"/>
      <c r="FR370" s="79"/>
      <c r="FS370" s="155"/>
      <c r="FT370" s="78"/>
      <c r="FU370" s="132"/>
      <c r="FV370" s="4"/>
      <c r="FW370" s="155"/>
      <c r="FX370" s="78"/>
      <c r="FY370" s="132"/>
      <c r="FZ370" s="79"/>
      <c r="GA370" s="155"/>
      <c r="GB370" s="78"/>
      <c r="GC370" s="132"/>
      <c r="GD370" s="79"/>
      <c r="GE370" s="155"/>
      <c r="GF370" s="169"/>
      <c r="GG370" s="132"/>
      <c r="GH370" s="79"/>
      <c r="GI370" s="155"/>
      <c r="GJ370" s="78"/>
      <c r="GK370" s="132"/>
      <c r="GL370" s="79"/>
      <c r="GM370" s="155"/>
      <c r="GN370" s="78"/>
      <c r="GO370" s="132"/>
      <c r="GP370" s="79"/>
      <c r="GQ370" s="155"/>
    </row>
    <row r="371" spans="1:199" ht="15.75" x14ac:dyDescent="0.25">
      <c r="A371">
        <f t="shared" si="778"/>
        <v>1</v>
      </c>
      <c r="B371">
        <f t="shared" si="779"/>
        <v>1900</v>
      </c>
      <c r="C371" s="71"/>
      <c r="D371" s="78"/>
      <c r="E371" s="132"/>
      <c r="F371" s="79"/>
      <c r="G371" s="155"/>
      <c r="H371" s="169"/>
      <c r="I371" s="132"/>
      <c r="J371" s="79"/>
      <c r="K371" s="155"/>
      <c r="L371" s="169"/>
      <c r="M371" s="132"/>
      <c r="N371" s="79"/>
      <c r="O371" s="155"/>
      <c r="P371" s="169"/>
      <c r="Q371" s="132"/>
      <c r="R371" s="79"/>
      <c r="S371" s="155"/>
      <c r="T371" s="169"/>
      <c r="U371" s="132"/>
      <c r="V371" s="79"/>
      <c r="W371" s="155"/>
      <c r="X371" s="169"/>
      <c r="Y371" s="132"/>
      <c r="Z371" s="79"/>
      <c r="AA371" s="155"/>
      <c r="AB371" s="169"/>
      <c r="AC371" s="132"/>
      <c r="AD371" s="79"/>
      <c r="AE371" s="155"/>
      <c r="AF371" s="169"/>
      <c r="AG371" s="132"/>
      <c r="AH371" s="79"/>
      <c r="AI371" s="155"/>
      <c r="AJ371" s="169"/>
      <c r="AK371" s="132"/>
      <c r="AL371" s="79"/>
      <c r="AM371" s="155"/>
      <c r="AN371" s="169"/>
      <c r="AO371" s="132"/>
      <c r="AP371" s="79"/>
      <c r="AQ371" s="155"/>
      <c r="AR371" s="169"/>
      <c r="AS371" s="132"/>
      <c r="AT371" s="79"/>
      <c r="AU371" s="155"/>
      <c r="AV371" s="169"/>
      <c r="AW371" s="132"/>
      <c r="AX371" s="79"/>
      <c r="AY371" s="155"/>
      <c r="AZ371" s="169"/>
      <c r="BA371" s="132"/>
      <c r="BB371" s="79"/>
      <c r="BC371" s="155"/>
      <c r="BD371" s="169"/>
      <c r="BE371" s="132"/>
      <c r="BF371" s="79"/>
      <c r="BG371" s="155"/>
      <c r="BH371" s="169"/>
      <c r="BI371" s="132"/>
      <c r="BJ371" s="79"/>
      <c r="BK371" s="155"/>
      <c r="BL371" s="169"/>
      <c r="BM371" s="132"/>
      <c r="BN371" s="79"/>
      <c r="BO371" s="155"/>
      <c r="BP371" s="78"/>
      <c r="BQ371" s="132"/>
      <c r="BR371" s="79"/>
      <c r="BS371" s="155"/>
      <c r="BT371" s="78"/>
      <c r="BU371" s="132"/>
      <c r="BV371" s="79"/>
      <c r="BW371" s="155"/>
      <c r="BX371" s="78"/>
      <c r="BY371" s="132"/>
      <c r="BZ371" s="79"/>
      <c r="CA371" s="155"/>
      <c r="CB371" s="78"/>
      <c r="CC371" s="132"/>
      <c r="CD371" s="79"/>
      <c r="CE371" s="155"/>
      <c r="CF371" s="78"/>
      <c r="CG371" s="132"/>
      <c r="CH371" s="79"/>
      <c r="CI371" s="155"/>
      <c r="CJ371" s="78"/>
      <c r="CK371" s="132"/>
      <c r="CL371" s="79"/>
      <c r="CM371" s="155"/>
      <c r="CN371" s="78"/>
      <c r="CO371" s="132"/>
      <c r="CP371" s="79"/>
      <c r="CQ371" s="155"/>
      <c r="CR371" s="78"/>
      <c r="CS371" s="132"/>
      <c r="CT371" s="79"/>
      <c r="CU371" s="155"/>
      <c r="CV371" s="169"/>
      <c r="CW371" s="132"/>
      <c r="CX371" s="79"/>
      <c r="CY371" s="155"/>
      <c r="CZ371" s="169"/>
      <c r="DA371" s="132"/>
      <c r="DB371" s="79"/>
      <c r="DC371" s="155"/>
      <c r="DD371" s="78"/>
      <c r="DE371" s="132"/>
      <c r="DF371" s="79"/>
      <c r="DG371" s="155"/>
      <c r="DH371" s="78"/>
      <c r="DI371" s="132"/>
      <c r="DJ371" s="79"/>
      <c r="DK371" s="155"/>
      <c r="DL371" s="169"/>
      <c r="DM371" s="132"/>
      <c r="DN371" s="79"/>
      <c r="DO371" s="155"/>
      <c r="DP371" s="78"/>
      <c r="DQ371" s="132"/>
      <c r="DR371" s="79"/>
      <c r="DS371" s="155"/>
      <c r="DT371" s="78"/>
      <c r="DU371" s="132"/>
      <c r="DV371" s="79"/>
      <c r="DW371" s="155"/>
      <c r="DX371" s="78"/>
      <c r="DY371" s="132"/>
      <c r="DZ371" s="79"/>
      <c r="EA371" s="155"/>
      <c r="EB371" s="78"/>
      <c r="EC371" s="132"/>
      <c r="ED371" s="79"/>
      <c r="EE371" s="155"/>
      <c r="EF371" s="169"/>
      <c r="EG371" s="132"/>
      <c r="EH371" s="79"/>
      <c r="EI371" s="155"/>
      <c r="EJ371" s="78"/>
      <c r="EK371" s="132"/>
      <c r="EL371" s="79"/>
      <c r="EM371" s="155"/>
      <c r="EN371" s="78"/>
      <c r="EO371" s="132"/>
      <c r="EP371" s="79"/>
      <c r="EQ371" s="155"/>
      <c r="ER371" s="78"/>
      <c r="ES371" s="132"/>
      <c r="ET371" s="79"/>
      <c r="EU371" s="155"/>
      <c r="EV371" s="78"/>
      <c r="EW371" s="132"/>
      <c r="EX371" s="79"/>
      <c r="EY371" s="155"/>
      <c r="EZ371" s="78"/>
      <c r="FA371" s="132"/>
      <c r="FB371" s="79"/>
      <c r="FC371" s="155"/>
      <c r="FD371" s="78"/>
      <c r="FE371" s="132"/>
      <c r="FF371" s="79"/>
      <c r="FG371" s="155"/>
      <c r="FH371" s="78"/>
      <c r="FI371" s="132"/>
      <c r="FJ371" s="79"/>
      <c r="FK371" s="155"/>
      <c r="FL371" s="169"/>
      <c r="FM371" s="132"/>
      <c r="FN371" s="79"/>
      <c r="FO371" s="155"/>
      <c r="FP371" s="78"/>
      <c r="FQ371" s="132"/>
      <c r="FR371" s="79"/>
      <c r="FS371" s="155"/>
      <c r="FT371" s="78"/>
      <c r="FU371" s="132"/>
      <c r="FV371" s="4"/>
      <c r="FW371" s="155"/>
      <c r="FX371" s="78"/>
      <c r="FY371" s="132"/>
      <c r="FZ371" s="79"/>
      <c r="GA371" s="155"/>
      <c r="GB371" s="78"/>
      <c r="GC371" s="132"/>
      <c r="GD371" s="79"/>
      <c r="GE371" s="155"/>
      <c r="GF371" s="169"/>
      <c r="GG371" s="132"/>
      <c r="GH371" s="79"/>
      <c r="GI371" s="155"/>
      <c r="GJ371" s="78"/>
      <c r="GK371" s="132"/>
      <c r="GL371" s="79"/>
      <c r="GM371" s="155"/>
      <c r="GN371" s="78"/>
      <c r="GO371" s="132"/>
      <c r="GP371" s="79"/>
      <c r="GQ371" s="155"/>
    </row>
    <row r="372" spans="1:199" ht="15.75" x14ac:dyDescent="0.25">
      <c r="A372">
        <f t="shared" si="778"/>
        <v>1</v>
      </c>
      <c r="B372">
        <f t="shared" si="779"/>
        <v>1900</v>
      </c>
      <c r="C372" s="71"/>
      <c r="D372" s="78"/>
      <c r="E372" s="132"/>
      <c r="F372" s="128"/>
      <c r="G372" s="105"/>
      <c r="H372" s="169"/>
      <c r="I372" s="132"/>
      <c r="J372" s="128"/>
      <c r="K372" s="105"/>
      <c r="L372" s="169"/>
      <c r="M372" s="132"/>
      <c r="N372" s="128"/>
      <c r="O372" s="105"/>
      <c r="P372" s="169"/>
      <c r="Q372" s="132"/>
      <c r="R372" s="128"/>
      <c r="S372" s="105"/>
      <c r="T372" s="169"/>
      <c r="U372" s="132"/>
      <c r="V372" s="128"/>
      <c r="W372" s="105"/>
      <c r="X372" s="169"/>
      <c r="Y372" s="132"/>
      <c r="Z372" s="128"/>
      <c r="AA372" s="105"/>
      <c r="AB372" s="169"/>
      <c r="AC372" s="132"/>
      <c r="AD372" s="128"/>
      <c r="AE372" s="105"/>
      <c r="AF372" s="169"/>
      <c r="AG372" s="132"/>
      <c r="AH372" s="128"/>
      <c r="AI372" s="105"/>
      <c r="AJ372" s="169"/>
      <c r="AK372" s="132"/>
      <c r="AL372" s="128"/>
      <c r="AM372" s="105"/>
      <c r="AN372" s="169"/>
      <c r="AO372" s="132"/>
      <c r="AP372" s="128"/>
      <c r="AQ372" s="105"/>
      <c r="AR372" s="169"/>
      <c r="AS372" s="132"/>
      <c r="AT372" s="128"/>
      <c r="AU372" s="105"/>
      <c r="AV372" s="169"/>
      <c r="AW372" s="132"/>
      <c r="AX372" s="128"/>
      <c r="AY372" s="105"/>
      <c r="AZ372" s="169"/>
      <c r="BA372" s="132"/>
      <c r="BB372" s="128"/>
      <c r="BC372" s="105"/>
      <c r="BD372" s="169"/>
      <c r="BE372" s="132"/>
      <c r="BF372" s="128"/>
      <c r="BG372" s="105"/>
      <c r="BH372" s="169"/>
      <c r="BI372" s="132"/>
      <c r="BJ372" s="128"/>
      <c r="BK372" s="105"/>
      <c r="BL372" s="169"/>
      <c r="BM372" s="132"/>
      <c r="BN372" s="128"/>
      <c r="BO372" s="105"/>
      <c r="BP372" s="78"/>
      <c r="BQ372" s="132"/>
      <c r="BR372" s="128"/>
      <c r="BS372" s="105"/>
      <c r="BT372" s="78"/>
      <c r="BU372" s="132"/>
      <c r="BV372" s="128"/>
      <c r="BW372" s="105"/>
      <c r="BX372" s="78"/>
      <c r="BY372" s="132"/>
      <c r="BZ372" s="128"/>
      <c r="CA372" s="105"/>
      <c r="CB372" s="78"/>
      <c r="CC372" s="132"/>
      <c r="CD372" s="128"/>
      <c r="CE372" s="105"/>
      <c r="CF372" s="78"/>
      <c r="CG372" s="132"/>
      <c r="CH372" s="128"/>
      <c r="CI372" s="105"/>
      <c r="CJ372" s="78"/>
      <c r="CK372" s="132"/>
      <c r="CL372" s="128"/>
      <c r="CM372" s="105"/>
      <c r="CN372" s="78"/>
      <c r="CO372" s="132"/>
      <c r="CP372" s="128"/>
      <c r="CQ372" s="105"/>
      <c r="CR372" s="78"/>
      <c r="CS372" s="132"/>
      <c r="CT372" s="128"/>
      <c r="CU372" s="105"/>
      <c r="CV372" s="169"/>
      <c r="CW372" s="132"/>
      <c r="CX372" s="128"/>
      <c r="CY372" s="105"/>
      <c r="CZ372" s="169"/>
      <c r="DA372" s="132"/>
      <c r="DB372" s="128"/>
      <c r="DC372" s="105"/>
      <c r="DD372" s="78"/>
      <c r="DE372" s="132"/>
      <c r="DF372" s="128"/>
      <c r="DG372" s="105"/>
      <c r="DH372" s="78"/>
      <c r="DI372" s="132"/>
      <c r="DJ372" s="128"/>
      <c r="DK372" s="105"/>
      <c r="DL372" s="169"/>
      <c r="DM372" s="132"/>
      <c r="DN372" s="128"/>
      <c r="DO372" s="105"/>
      <c r="DP372" s="78"/>
      <c r="DQ372" s="132"/>
      <c r="DR372" s="128"/>
      <c r="DS372" s="105"/>
      <c r="DT372" s="78"/>
      <c r="DU372" s="132"/>
      <c r="DV372" s="128"/>
      <c r="DW372" s="105"/>
      <c r="DX372" s="78"/>
      <c r="DY372" s="132"/>
      <c r="DZ372" s="128"/>
      <c r="EA372" s="105"/>
      <c r="EB372" s="78"/>
      <c r="EC372" s="132"/>
      <c r="ED372" s="128"/>
      <c r="EE372" s="105"/>
      <c r="EF372" s="169"/>
      <c r="EG372" s="132"/>
      <c r="EH372" s="128"/>
      <c r="EI372" s="105"/>
      <c r="EJ372" s="78"/>
      <c r="EK372" s="132"/>
      <c r="EL372" s="128"/>
      <c r="EM372" s="105"/>
      <c r="EN372" s="78"/>
      <c r="EO372" s="132"/>
      <c r="EP372" s="128"/>
      <c r="EQ372" s="105"/>
      <c r="ER372" s="78"/>
      <c r="ES372" s="132"/>
      <c r="ET372" s="128"/>
      <c r="EU372" s="105"/>
      <c r="EV372" s="78"/>
      <c r="EW372" s="132"/>
      <c r="EX372" s="128"/>
      <c r="EY372" s="105"/>
      <c r="EZ372" s="78"/>
      <c r="FA372" s="132"/>
      <c r="FB372" s="128"/>
      <c r="FC372" s="105"/>
      <c r="FD372" s="78"/>
      <c r="FE372" s="132"/>
      <c r="FF372" s="128"/>
      <c r="FG372" s="105"/>
      <c r="FH372" s="78"/>
      <c r="FI372" s="132"/>
      <c r="FJ372" s="128"/>
      <c r="FK372" s="105"/>
      <c r="FL372" s="169"/>
      <c r="FM372" s="132"/>
      <c r="FN372" s="128"/>
      <c r="FO372" s="105"/>
      <c r="FP372" s="78"/>
      <c r="FQ372" s="132"/>
      <c r="FR372" s="128"/>
      <c r="FS372" s="105"/>
      <c r="FT372" s="81"/>
      <c r="FU372" s="81"/>
      <c r="FV372" s="81"/>
      <c r="FW372" s="105"/>
      <c r="FX372" s="78"/>
      <c r="FY372" s="132"/>
      <c r="FZ372" s="128"/>
      <c r="GA372" s="105"/>
      <c r="GB372" s="78"/>
      <c r="GC372" s="132"/>
      <c r="GD372" s="128"/>
      <c r="GE372" s="105"/>
      <c r="GF372" s="169"/>
      <c r="GG372" s="132"/>
      <c r="GH372" s="128"/>
      <c r="GI372" s="105"/>
      <c r="GJ372" s="78"/>
      <c r="GK372" s="132"/>
      <c r="GL372" s="128"/>
      <c r="GM372" s="105"/>
      <c r="GN372" s="78"/>
      <c r="GO372" s="132"/>
      <c r="GP372" s="128"/>
      <c r="GQ372" s="105"/>
    </row>
    <row r="373" spans="1:199" ht="15.75" x14ac:dyDescent="0.25">
      <c r="A373">
        <f t="shared" si="778"/>
        <v>1</v>
      </c>
      <c r="B373">
        <f t="shared" si="779"/>
        <v>1900</v>
      </c>
      <c r="C373" s="71"/>
      <c r="D373" s="78"/>
      <c r="E373" s="132"/>
      <c r="F373" s="79"/>
      <c r="G373" s="155"/>
      <c r="H373" s="169"/>
      <c r="I373" s="132"/>
      <c r="J373" s="79"/>
      <c r="K373" s="155"/>
      <c r="L373" s="169"/>
      <c r="M373" s="132"/>
      <c r="N373" s="79"/>
      <c r="O373" s="155"/>
      <c r="P373" s="169"/>
      <c r="Q373" s="132"/>
      <c r="R373" s="79"/>
      <c r="S373" s="155"/>
      <c r="T373" s="169"/>
      <c r="U373" s="132"/>
      <c r="V373" s="79"/>
      <c r="W373" s="155"/>
      <c r="X373" s="169"/>
      <c r="Y373" s="132"/>
      <c r="Z373" s="79"/>
      <c r="AA373" s="155"/>
      <c r="AB373" s="169"/>
      <c r="AC373" s="132"/>
      <c r="AD373" s="79"/>
      <c r="AE373" s="155"/>
      <c r="AF373" s="169"/>
      <c r="AG373" s="132"/>
      <c r="AH373" s="79"/>
      <c r="AI373" s="155"/>
      <c r="AJ373" s="169"/>
      <c r="AK373" s="132"/>
      <c r="AL373" s="79"/>
      <c r="AM373" s="155"/>
      <c r="AN373" s="169"/>
      <c r="AO373" s="132"/>
      <c r="AP373" s="79"/>
      <c r="AQ373" s="155"/>
      <c r="AR373" s="169"/>
      <c r="AS373" s="132"/>
      <c r="AT373" s="79"/>
      <c r="AU373" s="155"/>
      <c r="AV373" s="169"/>
      <c r="AW373" s="132"/>
      <c r="AX373" s="79"/>
      <c r="AY373" s="155"/>
      <c r="AZ373" s="169"/>
      <c r="BA373" s="132"/>
      <c r="BB373" s="79"/>
      <c r="BC373" s="155"/>
      <c r="BD373" s="169"/>
      <c r="BE373" s="132"/>
      <c r="BF373" s="79"/>
      <c r="BG373" s="155"/>
      <c r="BH373" s="169"/>
      <c r="BI373" s="132"/>
      <c r="BJ373" s="79"/>
      <c r="BK373" s="155"/>
      <c r="BL373" s="169"/>
      <c r="BM373" s="132"/>
      <c r="BN373" s="79"/>
      <c r="BO373" s="155"/>
      <c r="BP373" s="78"/>
      <c r="BQ373" s="132"/>
      <c r="BR373" s="79"/>
      <c r="BS373" s="155"/>
      <c r="BT373" s="78"/>
      <c r="BU373" s="132"/>
      <c r="BV373" s="79"/>
      <c r="BW373" s="155"/>
      <c r="BX373" s="78"/>
      <c r="BY373" s="132"/>
      <c r="BZ373" s="79"/>
      <c r="CA373" s="155"/>
      <c r="CB373" s="78"/>
      <c r="CC373" s="132"/>
      <c r="CD373" s="79"/>
      <c r="CE373" s="155"/>
      <c r="CF373" s="78"/>
      <c r="CG373" s="132"/>
      <c r="CH373" s="79"/>
      <c r="CI373" s="155"/>
      <c r="CJ373" s="78"/>
      <c r="CK373" s="132"/>
      <c r="CL373" s="79"/>
      <c r="CM373" s="155"/>
      <c r="CN373" s="78"/>
      <c r="CO373" s="132"/>
      <c r="CP373" s="79"/>
      <c r="CQ373" s="155"/>
      <c r="CR373" s="78"/>
      <c r="CS373" s="132"/>
      <c r="CT373" s="79"/>
      <c r="CU373" s="155"/>
      <c r="CV373" s="169"/>
      <c r="CW373" s="132"/>
      <c r="CX373" s="79"/>
      <c r="CY373" s="155"/>
      <c r="CZ373" s="169"/>
      <c r="DA373" s="132"/>
      <c r="DB373" s="79"/>
      <c r="DC373" s="155"/>
      <c r="DD373" s="78"/>
      <c r="DE373" s="132"/>
      <c r="DF373" s="79"/>
      <c r="DG373" s="155"/>
      <c r="DH373" s="78"/>
      <c r="DI373" s="132"/>
      <c r="DJ373" s="79"/>
      <c r="DK373" s="155"/>
      <c r="DL373" s="169"/>
      <c r="DM373" s="132"/>
      <c r="DN373" s="79"/>
      <c r="DO373" s="155"/>
      <c r="DP373" s="78"/>
      <c r="DQ373" s="132"/>
      <c r="DR373" s="79"/>
      <c r="DS373" s="155"/>
      <c r="DT373" s="78"/>
      <c r="DU373" s="132"/>
      <c r="DV373" s="79"/>
      <c r="DW373" s="155"/>
      <c r="DX373" s="78"/>
      <c r="DY373" s="132"/>
      <c r="DZ373" s="79"/>
      <c r="EA373" s="155"/>
      <c r="EB373" s="78"/>
      <c r="EC373" s="132"/>
      <c r="ED373" s="79"/>
      <c r="EE373" s="155"/>
      <c r="EF373" s="169"/>
      <c r="EG373" s="132"/>
      <c r="EH373" s="79"/>
      <c r="EI373" s="155"/>
      <c r="EJ373" s="78"/>
      <c r="EK373" s="132"/>
      <c r="EL373" s="79"/>
      <c r="EM373" s="155"/>
      <c r="EN373" s="78"/>
      <c r="EO373" s="132"/>
      <c r="EP373" s="79"/>
      <c r="EQ373" s="155"/>
      <c r="ER373" s="78"/>
      <c r="ES373" s="132"/>
      <c r="ET373" s="79"/>
      <c r="EU373" s="155"/>
      <c r="EV373" s="78"/>
      <c r="EW373" s="132"/>
      <c r="EX373" s="79"/>
      <c r="EY373" s="155"/>
      <c r="EZ373" s="78"/>
      <c r="FA373" s="132"/>
      <c r="FB373" s="79"/>
      <c r="FC373" s="155"/>
      <c r="FD373" s="78"/>
      <c r="FE373" s="132"/>
      <c r="FF373" s="79"/>
      <c r="FG373" s="155"/>
      <c r="FH373" s="78"/>
      <c r="FI373" s="132"/>
      <c r="FJ373" s="79"/>
      <c r="FK373" s="155"/>
      <c r="FL373" s="169"/>
      <c r="FM373" s="132"/>
      <c r="FN373" s="79"/>
      <c r="FO373" s="155"/>
      <c r="FP373" s="78"/>
      <c r="FQ373" s="132"/>
      <c r="FR373" s="79"/>
      <c r="FS373" s="155"/>
      <c r="FT373" s="78"/>
      <c r="FU373" s="132"/>
      <c r="FV373" s="4"/>
      <c r="FW373" s="155"/>
      <c r="FX373" s="78"/>
      <c r="FY373" s="132"/>
      <c r="FZ373" s="79"/>
      <c r="GA373" s="155"/>
      <c r="GB373" s="78"/>
      <c r="GC373" s="132"/>
      <c r="GD373" s="79"/>
      <c r="GE373" s="155"/>
      <c r="GF373" s="169"/>
      <c r="GG373" s="132"/>
      <c r="GH373" s="79"/>
      <c r="GI373" s="155"/>
      <c r="GJ373" s="78"/>
      <c r="GK373" s="132"/>
      <c r="GL373" s="79"/>
      <c r="GM373" s="155"/>
      <c r="GN373" s="78"/>
      <c r="GO373" s="132"/>
      <c r="GP373" s="79"/>
      <c r="GQ373" s="155"/>
    </row>
    <row r="374" spans="1:199" ht="15.75" x14ac:dyDescent="0.25">
      <c r="A374">
        <f t="shared" si="778"/>
        <v>1</v>
      </c>
      <c r="B374">
        <f t="shared" si="779"/>
        <v>1900</v>
      </c>
      <c r="C374" s="71"/>
      <c r="D374" s="78"/>
      <c r="E374" s="132"/>
      <c r="F374" s="79"/>
      <c r="G374" s="155"/>
      <c r="H374" s="169"/>
      <c r="I374" s="132"/>
      <c r="J374" s="79"/>
      <c r="K374" s="155"/>
      <c r="L374" s="169"/>
      <c r="M374" s="132"/>
      <c r="N374" s="79"/>
      <c r="O374" s="155"/>
      <c r="P374" s="169"/>
      <c r="Q374" s="132"/>
      <c r="R374" s="79"/>
      <c r="S374" s="155"/>
      <c r="T374" s="169"/>
      <c r="U374" s="132"/>
      <c r="V374" s="79"/>
      <c r="W374" s="155"/>
      <c r="X374" s="169"/>
      <c r="Y374" s="132"/>
      <c r="Z374" s="79"/>
      <c r="AA374" s="155"/>
      <c r="AB374" s="169"/>
      <c r="AC374" s="132"/>
      <c r="AD374" s="79"/>
      <c r="AE374" s="155"/>
      <c r="AF374" s="169"/>
      <c r="AG374" s="132"/>
      <c r="AH374" s="79"/>
      <c r="AI374" s="155"/>
      <c r="AJ374" s="169"/>
      <c r="AK374" s="132"/>
      <c r="AL374" s="79"/>
      <c r="AM374" s="155"/>
      <c r="AN374" s="169"/>
      <c r="AO374" s="132"/>
      <c r="AP374" s="79"/>
      <c r="AQ374" s="155"/>
      <c r="AR374" s="169"/>
      <c r="AS374" s="132"/>
      <c r="AT374" s="79"/>
      <c r="AU374" s="155"/>
      <c r="AV374" s="169"/>
      <c r="AW374" s="132"/>
      <c r="AX374" s="79"/>
      <c r="AY374" s="155"/>
      <c r="AZ374" s="169"/>
      <c r="BA374" s="132"/>
      <c r="BB374" s="79"/>
      <c r="BC374" s="155"/>
      <c r="BD374" s="169"/>
      <c r="BE374" s="132"/>
      <c r="BF374" s="79"/>
      <c r="BG374" s="155"/>
      <c r="BH374" s="169"/>
      <c r="BI374" s="132"/>
      <c r="BJ374" s="79"/>
      <c r="BK374" s="155"/>
      <c r="BL374" s="169"/>
      <c r="BM374" s="132"/>
      <c r="BN374" s="79"/>
      <c r="BO374" s="155"/>
      <c r="BP374" s="78"/>
      <c r="BQ374" s="132"/>
      <c r="BR374" s="79"/>
      <c r="BS374" s="155"/>
      <c r="BT374" s="78"/>
      <c r="BU374" s="132"/>
      <c r="BV374" s="79"/>
      <c r="BW374" s="155"/>
      <c r="BX374" s="78"/>
      <c r="BY374" s="132"/>
      <c r="BZ374" s="79"/>
      <c r="CA374" s="155"/>
      <c r="CB374" s="78"/>
      <c r="CC374" s="132"/>
      <c r="CD374" s="79"/>
      <c r="CE374" s="155"/>
      <c r="CF374" s="78"/>
      <c r="CG374" s="132"/>
      <c r="CH374" s="79"/>
      <c r="CI374" s="155"/>
      <c r="CJ374" s="78"/>
      <c r="CK374" s="132"/>
      <c r="CL374" s="79"/>
      <c r="CM374" s="155"/>
      <c r="CN374" s="78"/>
      <c r="CO374" s="132"/>
      <c r="CP374" s="79"/>
      <c r="CQ374" s="155"/>
      <c r="CR374" s="78"/>
      <c r="CS374" s="132"/>
      <c r="CT374" s="79"/>
      <c r="CU374" s="155"/>
      <c r="CV374" s="169"/>
      <c r="CW374" s="132"/>
      <c r="CX374" s="79"/>
      <c r="CY374" s="155"/>
      <c r="CZ374" s="169"/>
      <c r="DA374" s="132"/>
      <c r="DB374" s="79"/>
      <c r="DC374" s="155"/>
      <c r="DD374" s="78"/>
      <c r="DE374" s="132"/>
      <c r="DF374" s="79"/>
      <c r="DG374" s="155"/>
      <c r="DH374" s="78"/>
      <c r="DI374" s="132"/>
      <c r="DJ374" s="79"/>
      <c r="DK374" s="155"/>
      <c r="DL374" s="169"/>
      <c r="DM374" s="132"/>
      <c r="DN374" s="79"/>
      <c r="DO374" s="155"/>
      <c r="DP374" s="78"/>
      <c r="DQ374" s="132"/>
      <c r="DR374" s="79"/>
      <c r="DS374" s="155"/>
      <c r="DT374" s="78"/>
      <c r="DU374" s="132"/>
      <c r="DV374" s="79"/>
      <c r="DW374" s="155"/>
      <c r="DX374" s="78"/>
      <c r="DY374" s="132"/>
      <c r="DZ374" s="79"/>
      <c r="EA374" s="155"/>
      <c r="EB374" s="78"/>
      <c r="EC374" s="132"/>
      <c r="ED374" s="79"/>
      <c r="EE374" s="155"/>
      <c r="EF374" s="169"/>
      <c r="EG374" s="132"/>
      <c r="EH374" s="79"/>
      <c r="EI374" s="155"/>
      <c r="EJ374" s="78"/>
      <c r="EK374" s="132"/>
      <c r="EL374" s="79"/>
      <c r="EM374" s="155"/>
      <c r="EN374" s="78"/>
      <c r="EO374" s="132"/>
      <c r="EP374" s="79"/>
      <c r="EQ374" s="155"/>
      <c r="ER374" s="78"/>
      <c r="ES374" s="132"/>
      <c r="ET374" s="79"/>
      <c r="EU374" s="155"/>
      <c r="EV374" s="78"/>
      <c r="EW374" s="132"/>
      <c r="EX374" s="79"/>
      <c r="EY374" s="155"/>
      <c r="EZ374" s="78"/>
      <c r="FA374" s="132"/>
      <c r="FB374" s="79"/>
      <c r="FC374" s="155"/>
      <c r="FD374" s="78"/>
      <c r="FE374" s="132"/>
      <c r="FF374" s="79"/>
      <c r="FG374" s="155"/>
      <c r="FH374" s="78"/>
      <c r="FI374" s="132"/>
      <c r="FJ374" s="79"/>
      <c r="FK374" s="155"/>
      <c r="FL374" s="169"/>
      <c r="FM374" s="132"/>
      <c r="FN374" s="79"/>
      <c r="FO374" s="155"/>
      <c r="FP374" s="78"/>
      <c r="FQ374" s="132"/>
      <c r="FR374" s="79"/>
      <c r="FS374" s="155"/>
      <c r="FT374" s="78"/>
      <c r="FU374" s="132"/>
      <c r="FV374" s="4"/>
      <c r="FW374" s="155"/>
      <c r="FX374" s="78"/>
      <c r="FY374" s="132"/>
      <c r="FZ374" s="79"/>
      <c r="GA374" s="155"/>
      <c r="GB374" s="78"/>
      <c r="GC374" s="132"/>
      <c r="GD374" s="79"/>
      <c r="GE374" s="155"/>
      <c r="GF374" s="169"/>
      <c r="GG374" s="132"/>
      <c r="GH374" s="79"/>
      <c r="GI374" s="155"/>
      <c r="GJ374" s="78"/>
      <c r="GK374" s="132"/>
      <c r="GL374" s="79"/>
      <c r="GM374" s="155"/>
      <c r="GN374" s="78"/>
      <c r="GO374" s="132"/>
      <c r="GP374" s="79"/>
      <c r="GQ374" s="155"/>
    </row>
    <row r="375" spans="1:199" ht="15.75" x14ac:dyDescent="0.25">
      <c r="A375">
        <f t="shared" si="778"/>
        <v>1</v>
      </c>
      <c r="B375">
        <f t="shared" si="779"/>
        <v>1900</v>
      </c>
      <c r="C375" s="71"/>
      <c r="D375" s="78"/>
      <c r="E375" s="132"/>
      <c r="F375" s="79"/>
      <c r="G375" s="155"/>
      <c r="H375" s="169"/>
      <c r="I375" s="132"/>
      <c r="J375" s="79"/>
      <c r="K375" s="155"/>
      <c r="L375" s="169"/>
      <c r="M375" s="132"/>
      <c r="N375" s="79"/>
      <c r="O375" s="155"/>
      <c r="P375" s="169"/>
      <c r="Q375" s="132"/>
      <c r="R375" s="79"/>
      <c r="S375" s="155"/>
      <c r="T375" s="169"/>
      <c r="U375" s="132"/>
      <c r="V375" s="79"/>
      <c r="W375" s="155"/>
      <c r="X375" s="169"/>
      <c r="Y375" s="132"/>
      <c r="Z375" s="79"/>
      <c r="AA375" s="155"/>
      <c r="AB375" s="169"/>
      <c r="AC375" s="132"/>
      <c r="AD375" s="79"/>
      <c r="AE375" s="155"/>
      <c r="AF375" s="169"/>
      <c r="AG375" s="132"/>
      <c r="AH375" s="79"/>
      <c r="AI375" s="155"/>
      <c r="AJ375" s="169"/>
      <c r="AK375" s="132"/>
      <c r="AL375" s="79"/>
      <c r="AM375" s="155"/>
      <c r="AN375" s="169"/>
      <c r="AO375" s="132"/>
      <c r="AP375" s="79"/>
      <c r="AQ375" s="155"/>
      <c r="AR375" s="169"/>
      <c r="AS375" s="132"/>
      <c r="AT375" s="79"/>
      <c r="AU375" s="155"/>
      <c r="AV375" s="169"/>
      <c r="AW375" s="132"/>
      <c r="AX375" s="79"/>
      <c r="AY375" s="155"/>
      <c r="AZ375" s="169"/>
      <c r="BA375" s="132"/>
      <c r="BB375" s="79"/>
      <c r="BC375" s="155"/>
      <c r="BD375" s="169"/>
      <c r="BE375" s="132"/>
      <c r="BF375" s="79"/>
      <c r="BG375" s="155"/>
      <c r="BH375" s="169"/>
      <c r="BI375" s="132"/>
      <c r="BJ375" s="79"/>
      <c r="BK375" s="155"/>
      <c r="BL375" s="169"/>
      <c r="BM375" s="132"/>
      <c r="BN375" s="79"/>
      <c r="BO375" s="155"/>
      <c r="BP375" s="78"/>
      <c r="BQ375" s="132"/>
      <c r="BR375" s="79"/>
      <c r="BS375" s="155"/>
      <c r="BT375" s="78"/>
      <c r="BU375" s="132"/>
      <c r="BV375" s="79"/>
      <c r="BW375" s="155"/>
      <c r="BX375" s="78"/>
      <c r="BY375" s="132"/>
      <c r="BZ375" s="79"/>
      <c r="CA375" s="155"/>
      <c r="CB375" s="78"/>
      <c r="CC375" s="132"/>
      <c r="CD375" s="79"/>
      <c r="CE375" s="155"/>
      <c r="CF375" s="78"/>
      <c r="CG375" s="132"/>
      <c r="CH375" s="79"/>
      <c r="CI375" s="155"/>
      <c r="CJ375" s="78"/>
      <c r="CK375" s="132"/>
      <c r="CL375" s="79"/>
      <c r="CM375" s="155"/>
      <c r="CN375" s="78"/>
      <c r="CO375" s="132"/>
      <c r="CP375" s="79"/>
      <c r="CQ375" s="155"/>
      <c r="CR375" s="78"/>
      <c r="CS375" s="132"/>
      <c r="CT375" s="79"/>
      <c r="CU375" s="155"/>
      <c r="CV375" s="169"/>
      <c r="CW375" s="132"/>
      <c r="CX375" s="79"/>
      <c r="CY375" s="155"/>
      <c r="CZ375" s="169"/>
      <c r="DA375" s="132"/>
      <c r="DB375" s="79"/>
      <c r="DC375" s="155"/>
      <c r="DD375" s="78"/>
      <c r="DE375" s="132"/>
      <c r="DF375" s="79"/>
      <c r="DG375" s="155"/>
      <c r="DH375" s="78"/>
      <c r="DI375" s="132"/>
      <c r="DJ375" s="79"/>
      <c r="DK375" s="155"/>
      <c r="DL375" s="169"/>
      <c r="DM375" s="132"/>
      <c r="DN375" s="79"/>
      <c r="DO375" s="155"/>
      <c r="DP375" s="78"/>
      <c r="DQ375" s="132"/>
      <c r="DR375" s="79"/>
      <c r="DS375" s="155"/>
      <c r="DT375" s="78"/>
      <c r="DU375" s="132"/>
      <c r="DV375" s="79"/>
      <c r="DW375" s="155"/>
      <c r="DX375" s="78"/>
      <c r="DY375" s="132"/>
      <c r="DZ375" s="79"/>
      <c r="EA375" s="155"/>
      <c r="EB375" s="78"/>
      <c r="EC375" s="132"/>
      <c r="ED375" s="79"/>
      <c r="EE375" s="155"/>
      <c r="EF375" s="169"/>
      <c r="EG375" s="132"/>
      <c r="EH375" s="79"/>
      <c r="EI375" s="155"/>
      <c r="EJ375" s="78"/>
      <c r="EK375" s="132"/>
      <c r="EL375" s="79"/>
      <c r="EM375" s="155"/>
      <c r="EN375" s="78"/>
      <c r="EO375" s="132"/>
      <c r="EP375" s="79"/>
      <c r="EQ375" s="155"/>
      <c r="ER375" s="78"/>
      <c r="ES375" s="132"/>
      <c r="ET375" s="79"/>
      <c r="EU375" s="155"/>
      <c r="EV375" s="78"/>
      <c r="EW375" s="132"/>
      <c r="EX375" s="79"/>
      <c r="EY375" s="155"/>
      <c r="EZ375" s="78"/>
      <c r="FA375" s="132"/>
      <c r="FB375" s="79"/>
      <c r="FC375" s="155"/>
      <c r="FD375" s="78"/>
      <c r="FE375" s="132"/>
      <c r="FF375" s="79"/>
      <c r="FG375" s="155"/>
      <c r="FH375" s="78"/>
      <c r="FI375" s="132"/>
      <c r="FJ375" s="79"/>
      <c r="FK375" s="155"/>
      <c r="FL375" s="169"/>
      <c r="FM375" s="132"/>
      <c r="FN375" s="79"/>
      <c r="FO375" s="155"/>
      <c r="FP375" s="78"/>
      <c r="FQ375" s="132"/>
      <c r="FR375" s="79"/>
      <c r="FS375" s="155"/>
      <c r="FT375" s="78"/>
      <c r="FU375" s="132"/>
      <c r="FV375" s="4"/>
      <c r="FW375" s="155"/>
      <c r="FX375" s="78"/>
      <c r="FY375" s="132"/>
      <c r="FZ375" s="79"/>
      <c r="GA375" s="155"/>
      <c r="GB375" s="78"/>
      <c r="GC375" s="132"/>
      <c r="GD375" s="79"/>
      <c r="GE375" s="155"/>
      <c r="GF375" s="169"/>
      <c r="GG375" s="132"/>
      <c r="GH375" s="79"/>
      <c r="GI375" s="155"/>
      <c r="GJ375" s="78"/>
      <c r="GK375" s="132"/>
      <c r="GL375" s="79"/>
      <c r="GM375" s="155"/>
      <c r="GN375" s="78"/>
      <c r="GO375" s="132"/>
      <c r="GP375" s="79"/>
      <c r="GQ375" s="155"/>
    </row>
    <row r="376" spans="1:199" ht="15.75" x14ac:dyDescent="0.25">
      <c r="A376">
        <f t="shared" si="778"/>
        <v>1</v>
      </c>
      <c r="B376">
        <f t="shared" si="779"/>
        <v>1900</v>
      </c>
      <c r="C376" s="71"/>
      <c r="D376" s="78"/>
      <c r="E376" s="132"/>
      <c r="F376" s="128"/>
      <c r="G376" s="105"/>
      <c r="H376" s="169"/>
      <c r="I376" s="132"/>
      <c r="J376" s="128"/>
      <c r="K376" s="105"/>
      <c r="L376" s="169"/>
      <c r="M376" s="132"/>
      <c r="N376" s="128"/>
      <c r="O376" s="105"/>
      <c r="P376" s="169"/>
      <c r="Q376" s="132"/>
      <c r="R376" s="128"/>
      <c r="S376" s="105"/>
      <c r="T376" s="169"/>
      <c r="U376" s="132"/>
      <c r="V376" s="128"/>
      <c r="W376" s="105"/>
      <c r="X376" s="169"/>
      <c r="Y376" s="132"/>
      <c r="Z376" s="128"/>
      <c r="AA376" s="105"/>
      <c r="AB376" s="169"/>
      <c r="AC376" s="132"/>
      <c r="AD376" s="128"/>
      <c r="AE376" s="105"/>
      <c r="AF376" s="169"/>
      <c r="AG376" s="132"/>
      <c r="AH376" s="128"/>
      <c r="AI376" s="105"/>
      <c r="AJ376" s="169"/>
      <c r="AK376" s="132"/>
      <c r="AL376" s="128"/>
      <c r="AM376" s="105"/>
      <c r="AN376" s="169"/>
      <c r="AO376" s="132"/>
      <c r="AP376" s="128"/>
      <c r="AQ376" s="105"/>
      <c r="AR376" s="169"/>
      <c r="AS376" s="132"/>
      <c r="AT376" s="128"/>
      <c r="AU376" s="105"/>
      <c r="AV376" s="169"/>
      <c r="AW376" s="132"/>
      <c r="AX376" s="128"/>
      <c r="AY376" s="105"/>
      <c r="AZ376" s="169"/>
      <c r="BA376" s="132"/>
      <c r="BB376" s="128"/>
      <c r="BC376" s="105"/>
      <c r="BD376" s="169"/>
      <c r="BE376" s="132"/>
      <c r="BF376" s="128"/>
      <c r="BG376" s="105"/>
      <c r="BH376" s="169"/>
      <c r="BI376" s="132"/>
      <c r="BJ376" s="128"/>
      <c r="BK376" s="105"/>
      <c r="BL376" s="169"/>
      <c r="BM376" s="132"/>
      <c r="BN376" s="128"/>
      <c r="BO376" s="105"/>
      <c r="BP376" s="78"/>
      <c r="BQ376" s="132"/>
      <c r="BR376" s="128"/>
      <c r="BS376" s="105"/>
      <c r="BT376" s="78"/>
      <c r="BU376" s="132"/>
      <c r="BV376" s="128"/>
      <c r="BW376" s="105"/>
      <c r="BX376" s="78"/>
      <c r="BY376" s="132"/>
      <c r="BZ376" s="128"/>
      <c r="CA376" s="105"/>
      <c r="CB376" s="78"/>
      <c r="CC376" s="132"/>
      <c r="CD376" s="128"/>
      <c r="CE376" s="105"/>
      <c r="CF376" s="78"/>
      <c r="CG376" s="132"/>
      <c r="CH376" s="128"/>
      <c r="CI376" s="105"/>
      <c r="CJ376" s="78"/>
      <c r="CK376" s="132"/>
      <c r="CL376" s="128"/>
      <c r="CM376" s="105"/>
      <c r="CN376" s="78"/>
      <c r="CO376" s="132"/>
      <c r="CP376" s="128"/>
      <c r="CQ376" s="105"/>
      <c r="CR376" s="78"/>
      <c r="CS376" s="132"/>
      <c r="CT376" s="128"/>
      <c r="CU376" s="105"/>
      <c r="CV376" s="169"/>
      <c r="CW376" s="132"/>
      <c r="CX376" s="128"/>
      <c r="CY376" s="105"/>
      <c r="CZ376" s="169"/>
      <c r="DA376" s="132"/>
      <c r="DB376" s="128"/>
      <c r="DC376" s="105"/>
      <c r="DD376" s="78"/>
      <c r="DE376" s="132"/>
      <c r="DF376" s="128"/>
      <c r="DG376" s="105"/>
      <c r="DH376" s="78"/>
      <c r="DI376" s="132"/>
      <c r="DJ376" s="128"/>
      <c r="DK376" s="105"/>
      <c r="DL376" s="169"/>
      <c r="DM376" s="132"/>
      <c r="DN376" s="128"/>
      <c r="DO376" s="105"/>
      <c r="DP376" s="78"/>
      <c r="DQ376" s="132"/>
      <c r="DR376" s="128"/>
      <c r="DS376" s="105"/>
      <c r="DT376" s="78"/>
      <c r="DU376" s="132"/>
      <c r="DV376" s="128"/>
      <c r="DW376" s="105"/>
      <c r="DX376" s="78"/>
      <c r="DY376" s="132"/>
      <c r="DZ376" s="128"/>
      <c r="EA376" s="105"/>
      <c r="EB376" s="78"/>
      <c r="EC376" s="132"/>
      <c r="ED376" s="128"/>
      <c r="EE376" s="105"/>
      <c r="EF376" s="169"/>
      <c r="EG376" s="132"/>
      <c r="EH376" s="128"/>
      <c r="EI376" s="105"/>
      <c r="EJ376" s="78"/>
      <c r="EK376" s="132"/>
      <c r="EL376" s="128"/>
      <c r="EM376" s="105"/>
      <c r="EN376" s="78"/>
      <c r="EO376" s="132"/>
      <c r="EP376" s="128"/>
      <c r="EQ376" s="105"/>
      <c r="ER376" s="78"/>
      <c r="ES376" s="132"/>
      <c r="ET376" s="128"/>
      <c r="EU376" s="105"/>
      <c r="EV376" s="78"/>
      <c r="EW376" s="132"/>
      <c r="EX376" s="128"/>
      <c r="EY376" s="105"/>
      <c r="EZ376" s="78"/>
      <c r="FA376" s="132"/>
      <c r="FB376" s="128"/>
      <c r="FC376" s="105"/>
      <c r="FD376" s="78"/>
      <c r="FE376" s="132"/>
      <c r="FF376" s="128"/>
      <c r="FG376" s="105"/>
      <c r="FH376" s="78"/>
      <c r="FI376" s="132"/>
      <c r="FJ376" s="128"/>
      <c r="FK376" s="105"/>
      <c r="FL376" s="169"/>
      <c r="FM376" s="132"/>
      <c r="FN376" s="128"/>
      <c r="FO376" s="105"/>
      <c r="FP376" s="78"/>
      <c r="FQ376" s="132"/>
      <c r="FR376" s="128"/>
      <c r="FS376" s="105"/>
      <c r="FT376" s="78"/>
      <c r="FU376" s="132"/>
      <c r="FV376" s="4"/>
      <c r="FW376" s="155"/>
      <c r="FX376" s="78"/>
      <c r="FY376" s="132"/>
      <c r="FZ376" s="128"/>
      <c r="GA376" s="105"/>
      <c r="GB376" s="78"/>
      <c r="GC376" s="132"/>
      <c r="GD376" s="128"/>
      <c r="GE376" s="105"/>
      <c r="GF376" s="169"/>
      <c r="GG376" s="132"/>
      <c r="GH376" s="128"/>
      <c r="GI376" s="105"/>
      <c r="GJ376" s="78"/>
      <c r="GK376" s="132"/>
      <c r="GL376" s="128"/>
      <c r="GM376" s="105"/>
      <c r="GN376" s="78"/>
      <c r="GO376" s="132"/>
      <c r="GP376" s="128"/>
      <c r="GQ376" s="105"/>
    </row>
    <row r="377" spans="1:199" ht="15.75" x14ac:dyDescent="0.25">
      <c r="A377">
        <f t="shared" si="778"/>
        <v>1</v>
      </c>
      <c r="B377">
        <f t="shared" si="779"/>
        <v>1900</v>
      </c>
      <c r="C377" s="71"/>
      <c r="D377" s="78"/>
      <c r="E377" s="132"/>
      <c r="F377" s="79"/>
      <c r="G377" s="155"/>
      <c r="H377" s="169"/>
      <c r="I377" s="132"/>
      <c r="J377" s="79"/>
      <c r="K377" s="155"/>
      <c r="L377" s="169"/>
      <c r="M377" s="132"/>
      <c r="N377" s="79"/>
      <c r="O377" s="155"/>
      <c r="P377" s="169"/>
      <c r="Q377" s="132"/>
      <c r="R377" s="79"/>
      <c r="S377" s="155"/>
      <c r="T377" s="169"/>
      <c r="U377" s="132"/>
      <c r="V377" s="79"/>
      <c r="W377" s="155"/>
      <c r="X377" s="169"/>
      <c r="Y377" s="132"/>
      <c r="Z377" s="79"/>
      <c r="AA377" s="155"/>
      <c r="AB377" s="169"/>
      <c r="AC377" s="132"/>
      <c r="AD377" s="79"/>
      <c r="AE377" s="155"/>
      <c r="AF377" s="169"/>
      <c r="AG377" s="132"/>
      <c r="AH377" s="79"/>
      <c r="AI377" s="155"/>
      <c r="AJ377" s="169"/>
      <c r="AK377" s="132"/>
      <c r="AL377" s="79"/>
      <c r="AM377" s="155"/>
      <c r="AN377" s="169"/>
      <c r="AO377" s="132"/>
      <c r="AP377" s="79"/>
      <c r="AQ377" s="155"/>
      <c r="AR377" s="169"/>
      <c r="AS377" s="132"/>
      <c r="AT377" s="79"/>
      <c r="AU377" s="155"/>
      <c r="AV377" s="169"/>
      <c r="AW377" s="132"/>
      <c r="AX377" s="79"/>
      <c r="AY377" s="155"/>
      <c r="AZ377" s="169"/>
      <c r="BA377" s="132"/>
      <c r="BB377" s="79"/>
      <c r="BC377" s="155"/>
      <c r="BD377" s="169"/>
      <c r="BE377" s="132"/>
      <c r="BF377" s="79"/>
      <c r="BG377" s="155"/>
      <c r="BH377" s="169"/>
      <c r="BI377" s="132"/>
      <c r="BJ377" s="79"/>
      <c r="BK377" s="155"/>
      <c r="BL377" s="169"/>
      <c r="BM377" s="132"/>
      <c r="BN377" s="79"/>
      <c r="BO377" s="155"/>
      <c r="BP377" s="78"/>
      <c r="BQ377" s="132"/>
      <c r="BR377" s="79"/>
      <c r="BS377" s="155"/>
      <c r="BT377" s="78"/>
      <c r="BU377" s="132"/>
      <c r="BV377" s="79"/>
      <c r="BW377" s="155"/>
      <c r="BX377" s="78"/>
      <c r="BY377" s="132"/>
      <c r="BZ377" s="79"/>
      <c r="CA377" s="155"/>
      <c r="CB377" s="78"/>
      <c r="CC377" s="132"/>
      <c r="CD377" s="79"/>
      <c r="CE377" s="155"/>
      <c r="CF377" s="78"/>
      <c r="CG377" s="132"/>
      <c r="CH377" s="79"/>
      <c r="CI377" s="155"/>
      <c r="CJ377" s="78"/>
      <c r="CK377" s="132"/>
      <c r="CL377" s="79"/>
      <c r="CM377" s="155"/>
      <c r="CN377" s="78"/>
      <c r="CO377" s="132"/>
      <c r="CP377" s="79"/>
      <c r="CQ377" s="155"/>
      <c r="CR377" s="78"/>
      <c r="CS377" s="132"/>
      <c r="CT377" s="79"/>
      <c r="CU377" s="155"/>
      <c r="CV377" s="169"/>
      <c r="CW377" s="132"/>
      <c r="CX377" s="79"/>
      <c r="CY377" s="155"/>
      <c r="CZ377" s="169"/>
      <c r="DA377" s="132"/>
      <c r="DB377" s="79"/>
      <c r="DC377" s="155"/>
      <c r="DD377" s="78"/>
      <c r="DE377" s="132"/>
      <c r="DF377" s="79"/>
      <c r="DG377" s="155"/>
      <c r="DH377" s="78"/>
      <c r="DI377" s="132"/>
      <c r="DJ377" s="79"/>
      <c r="DK377" s="155"/>
      <c r="DL377" s="169"/>
      <c r="DM377" s="132"/>
      <c r="DN377" s="79"/>
      <c r="DO377" s="155"/>
      <c r="DP377" s="78"/>
      <c r="DQ377" s="132"/>
      <c r="DR377" s="79"/>
      <c r="DS377" s="155"/>
      <c r="DT377" s="78"/>
      <c r="DU377" s="132"/>
      <c r="DV377" s="79"/>
      <c r="DW377" s="155"/>
      <c r="DX377" s="78"/>
      <c r="DY377" s="132"/>
      <c r="DZ377" s="79"/>
      <c r="EA377" s="155"/>
      <c r="EB377" s="78"/>
      <c r="EC377" s="132"/>
      <c r="ED377" s="79"/>
      <c r="EE377" s="155"/>
      <c r="EF377" s="169"/>
      <c r="EG377" s="132"/>
      <c r="EH377" s="79"/>
      <c r="EI377" s="155"/>
      <c r="EJ377" s="78"/>
      <c r="EK377" s="132"/>
      <c r="EL377" s="79"/>
      <c r="EM377" s="155"/>
      <c r="EN377" s="78"/>
      <c r="EO377" s="132"/>
      <c r="EP377" s="79"/>
      <c r="EQ377" s="155"/>
      <c r="ER377" s="78"/>
      <c r="ES377" s="132"/>
      <c r="ET377" s="79"/>
      <c r="EU377" s="155"/>
      <c r="EV377" s="78"/>
      <c r="EW377" s="132"/>
      <c r="EX377" s="79"/>
      <c r="EY377" s="155"/>
      <c r="EZ377" s="78"/>
      <c r="FA377" s="132"/>
      <c r="FB377" s="79"/>
      <c r="FC377" s="155"/>
      <c r="FD377" s="78"/>
      <c r="FE377" s="132"/>
      <c r="FF377" s="79"/>
      <c r="FG377" s="155"/>
      <c r="FH377" s="78"/>
      <c r="FI377" s="132"/>
      <c r="FJ377" s="79"/>
      <c r="FK377" s="155"/>
      <c r="FL377" s="169"/>
      <c r="FM377" s="132"/>
      <c r="FN377" s="79"/>
      <c r="FO377" s="155"/>
      <c r="FP377" s="78"/>
      <c r="FQ377" s="132"/>
      <c r="FR377" s="79"/>
      <c r="FS377" s="155"/>
      <c r="FT377" s="78"/>
      <c r="FU377" s="132"/>
      <c r="FV377" s="4"/>
      <c r="FW377" s="155"/>
      <c r="FX377" s="78"/>
      <c r="FY377" s="132"/>
      <c r="FZ377" s="79"/>
      <c r="GA377" s="155"/>
      <c r="GB377" s="78"/>
      <c r="GC377" s="132"/>
      <c r="GD377" s="79"/>
      <c r="GE377" s="155"/>
      <c r="GF377" s="169"/>
      <c r="GG377" s="132"/>
      <c r="GH377" s="79"/>
      <c r="GI377" s="155"/>
      <c r="GJ377" s="78"/>
      <c r="GK377" s="132"/>
      <c r="GL377" s="79"/>
      <c r="GM377" s="155"/>
      <c r="GN377" s="78"/>
      <c r="GO377" s="132"/>
      <c r="GP377" s="79"/>
      <c r="GQ377" s="155"/>
    </row>
    <row r="378" spans="1:199" ht="15.75" x14ac:dyDescent="0.25">
      <c r="A378">
        <f t="shared" si="778"/>
        <v>1</v>
      </c>
      <c r="B378">
        <f t="shared" si="779"/>
        <v>1900</v>
      </c>
      <c r="C378" s="71"/>
      <c r="D378" s="78"/>
      <c r="E378" s="132"/>
      <c r="F378" s="128"/>
      <c r="G378" s="105"/>
      <c r="H378" s="169"/>
      <c r="I378" s="132"/>
      <c r="J378" s="128"/>
      <c r="K378" s="105"/>
      <c r="L378" s="169"/>
      <c r="M378" s="132"/>
      <c r="N378" s="128"/>
      <c r="O378" s="105"/>
      <c r="P378" s="169"/>
      <c r="Q378" s="132"/>
      <c r="R378" s="128"/>
      <c r="S378" s="105"/>
      <c r="T378" s="169"/>
      <c r="U378" s="132"/>
      <c r="V378" s="128"/>
      <c r="W378" s="105"/>
      <c r="X378" s="169"/>
      <c r="Y378" s="132"/>
      <c r="Z378" s="128"/>
      <c r="AA378" s="105"/>
      <c r="AB378" s="169"/>
      <c r="AC378" s="132"/>
      <c r="AD378" s="128"/>
      <c r="AE378" s="105"/>
      <c r="AF378" s="169"/>
      <c r="AG378" s="132"/>
      <c r="AH378" s="128"/>
      <c r="AI378" s="105"/>
      <c r="AJ378" s="169"/>
      <c r="AK378" s="132"/>
      <c r="AL378" s="128"/>
      <c r="AM378" s="105"/>
      <c r="AN378" s="169"/>
      <c r="AO378" s="132"/>
      <c r="AP378" s="128"/>
      <c r="AQ378" s="105"/>
      <c r="AR378" s="169"/>
      <c r="AS378" s="132"/>
      <c r="AT378" s="128"/>
      <c r="AU378" s="105"/>
      <c r="AV378" s="169"/>
      <c r="AW378" s="132"/>
      <c r="AX378" s="128"/>
      <c r="AY378" s="105"/>
      <c r="AZ378" s="169"/>
      <c r="BA378" s="132"/>
      <c r="BB378" s="128"/>
      <c r="BC378" s="105"/>
      <c r="BD378" s="169"/>
      <c r="BE378" s="132"/>
      <c r="BF378" s="128"/>
      <c r="BG378" s="105"/>
      <c r="BH378" s="169"/>
      <c r="BI378" s="132"/>
      <c r="BJ378" s="128"/>
      <c r="BK378" s="105"/>
      <c r="BL378" s="169"/>
      <c r="BM378" s="132"/>
      <c r="BN378" s="128"/>
      <c r="BO378" s="105"/>
      <c r="BP378" s="78"/>
      <c r="BQ378" s="132"/>
      <c r="BR378" s="128"/>
      <c r="BS378" s="105"/>
      <c r="BT378" s="78"/>
      <c r="BU378" s="132"/>
      <c r="BV378" s="128"/>
      <c r="BW378" s="105"/>
      <c r="BX378" s="78"/>
      <c r="BY378" s="132"/>
      <c r="BZ378" s="128"/>
      <c r="CA378" s="105"/>
      <c r="CB378" s="78"/>
      <c r="CC378" s="132"/>
      <c r="CD378" s="128"/>
      <c r="CE378" s="105"/>
      <c r="CF378" s="78"/>
      <c r="CG378" s="132"/>
      <c r="CH378" s="128"/>
      <c r="CI378" s="105"/>
      <c r="CJ378" s="78"/>
      <c r="CK378" s="132"/>
      <c r="CL378" s="128"/>
      <c r="CM378" s="105"/>
      <c r="CN378" s="78"/>
      <c r="CO378" s="132"/>
      <c r="CP378" s="128"/>
      <c r="CQ378" s="105"/>
      <c r="CR378" s="78"/>
      <c r="CS378" s="132"/>
      <c r="CT378" s="128"/>
      <c r="CU378" s="105"/>
      <c r="CV378" s="169"/>
      <c r="CW378" s="132"/>
      <c r="CX378" s="128"/>
      <c r="CY378" s="105"/>
      <c r="CZ378" s="169"/>
      <c r="DA378" s="132"/>
      <c r="DB378" s="128"/>
      <c r="DC378" s="105"/>
      <c r="DD378" s="78"/>
      <c r="DE378" s="132"/>
      <c r="DF378" s="128"/>
      <c r="DG378" s="105"/>
      <c r="DH378" s="78"/>
      <c r="DI378" s="132"/>
      <c r="DJ378" s="128"/>
      <c r="DK378" s="105"/>
      <c r="DL378" s="169"/>
      <c r="DM378" s="132"/>
      <c r="DN378" s="128"/>
      <c r="DO378" s="105"/>
      <c r="DP378" s="78"/>
      <c r="DQ378" s="132"/>
      <c r="DR378" s="128"/>
      <c r="DS378" s="105"/>
      <c r="DT378" s="78"/>
      <c r="DU378" s="132"/>
      <c r="DV378" s="128"/>
      <c r="DW378" s="105"/>
      <c r="DX378" s="78"/>
      <c r="DY378" s="132"/>
      <c r="DZ378" s="128"/>
      <c r="EA378" s="105"/>
      <c r="EB378" s="78"/>
      <c r="EC378" s="132"/>
      <c r="ED378" s="128"/>
      <c r="EE378" s="105"/>
      <c r="EF378" s="169"/>
      <c r="EG378" s="132"/>
      <c r="EH378" s="128"/>
      <c r="EI378" s="105"/>
      <c r="EJ378" s="78"/>
      <c r="EK378" s="132"/>
      <c r="EL378" s="128"/>
      <c r="EM378" s="105"/>
      <c r="EN378" s="78"/>
      <c r="EO378" s="132"/>
      <c r="EP378" s="128"/>
      <c r="EQ378" s="105"/>
      <c r="ER378" s="78"/>
      <c r="ES378" s="132"/>
      <c r="ET378" s="128"/>
      <c r="EU378" s="105"/>
      <c r="EV378" s="78"/>
      <c r="EW378" s="132"/>
      <c r="EX378" s="128"/>
      <c r="EY378" s="105"/>
      <c r="EZ378" s="78"/>
      <c r="FA378" s="132"/>
      <c r="FB378" s="128"/>
      <c r="FC378" s="105"/>
      <c r="FD378" s="78"/>
      <c r="FE378" s="132"/>
      <c r="FF378" s="128"/>
      <c r="FG378" s="105"/>
      <c r="FH378" s="78"/>
      <c r="FI378" s="132"/>
      <c r="FJ378" s="128"/>
      <c r="FK378" s="105"/>
      <c r="FL378" s="169"/>
      <c r="FM378" s="132"/>
      <c r="FN378" s="128"/>
      <c r="FO378" s="105"/>
      <c r="FP378" s="78"/>
      <c r="FQ378" s="132"/>
      <c r="FR378" s="128"/>
      <c r="FS378" s="105"/>
      <c r="FT378" s="78"/>
      <c r="FU378" s="132"/>
      <c r="FV378" s="4"/>
      <c r="FW378" s="155"/>
      <c r="FX378" s="78"/>
      <c r="FY378" s="132"/>
      <c r="FZ378" s="128"/>
      <c r="GA378" s="105"/>
      <c r="GB378" s="78"/>
      <c r="GC378" s="132"/>
      <c r="GD378" s="128"/>
      <c r="GE378" s="105"/>
      <c r="GF378" s="169"/>
      <c r="GG378" s="132"/>
      <c r="GH378" s="128"/>
      <c r="GI378" s="105"/>
      <c r="GJ378" s="78"/>
      <c r="GK378" s="132"/>
      <c r="GL378" s="128"/>
      <c r="GM378" s="105"/>
      <c r="GN378" s="78"/>
      <c r="GO378" s="132"/>
      <c r="GP378" s="128"/>
      <c r="GQ378" s="105"/>
    </row>
    <row r="379" spans="1:199" ht="15.75" x14ac:dyDescent="0.25">
      <c r="A379">
        <f t="shared" si="778"/>
        <v>1</v>
      </c>
      <c r="B379">
        <f t="shared" si="779"/>
        <v>1900</v>
      </c>
      <c r="C379" s="71"/>
      <c r="D379" s="78"/>
      <c r="E379" s="132"/>
      <c r="F379" s="79"/>
      <c r="G379" s="155"/>
      <c r="H379" s="169"/>
      <c r="I379" s="132"/>
      <c r="J379" s="79"/>
      <c r="K379" s="155"/>
      <c r="L379" s="169"/>
      <c r="M379" s="132"/>
      <c r="N379" s="79"/>
      <c r="O379" s="155"/>
      <c r="P379" s="169"/>
      <c r="Q379" s="132"/>
      <c r="R379" s="79"/>
      <c r="S379" s="155"/>
      <c r="T379" s="169"/>
      <c r="U379" s="132"/>
      <c r="V379" s="79"/>
      <c r="W379" s="155"/>
      <c r="X379" s="169"/>
      <c r="Y379" s="132"/>
      <c r="Z379" s="79"/>
      <c r="AA379" s="155"/>
      <c r="AB379" s="169"/>
      <c r="AC379" s="132"/>
      <c r="AD379" s="79"/>
      <c r="AE379" s="155"/>
      <c r="AF379" s="169"/>
      <c r="AG379" s="132"/>
      <c r="AH379" s="79"/>
      <c r="AI379" s="155"/>
      <c r="AJ379" s="169"/>
      <c r="AK379" s="132"/>
      <c r="AL379" s="79"/>
      <c r="AM379" s="155"/>
      <c r="AN379" s="169"/>
      <c r="AO379" s="132"/>
      <c r="AP379" s="79"/>
      <c r="AQ379" s="155"/>
      <c r="AR379" s="169"/>
      <c r="AS379" s="132"/>
      <c r="AT379" s="79"/>
      <c r="AU379" s="155"/>
      <c r="AV379" s="169"/>
      <c r="AW379" s="132"/>
      <c r="AX379" s="79"/>
      <c r="AY379" s="155"/>
      <c r="AZ379" s="169"/>
      <c r="BA379" s="132"/>
      <c r="BB379" s="79"/>
      <c r="BC379" s="155"/>
      <c r="BD379" s="169"/>
      <c r="BE379" s="132"/>
      <c r="BF379" s="79"/>
      <c r="BG379" s="155"/>
      <c r="BH379" s="169"/>
      <c r="BI379" s="132"/>
      <c r="BJ379" s="79"/>
      <c r="BK379" s="155"/>
      <c r="BL379" s="169"/>
      <c r="BM379" s="132"/>
      <c r="BN379" s="79"/>
      <c r="BO379" s="155"/>
      <c r="BP379" s="78"/>
      <c r="BQ379" s="132"/>
      <c r="BR379" s="79"/>
      <c r="BS379" s="155"/>
      <c r="BT379" s="78"/>
      <c r="BU379" s="132"/>
      <c r="BV379" s="79"/>
      <c r="BW379" s="155"/>
      <c r="BX379" s="78"/>
      <c r="BY379" s="132"/>
      <c r="BZ379" s="79"/>
      <c r="CA379" s="155"/>
      <c r="CB379" s="78"/>
      <c r="CC379" s="132"/>
      <c r="CD379" s="79"/>
      <c r="CE379" s="155"/>
      <c r="CF379" s="78"/>
      <c r="CG379" s="132"/>
      <c r="CH379" s="79"/>
      <c r="CI379" s="155"/>
      <c r="CJ379" s="78"/>
      <c r="CK379" s="132"/>
      <c r="CL379" s="79"/>
      <c r="CM379" s="155"/>
      <c r="CN379" s="78"/>
      <c r="CO379" s="132"/>
      <c r="CP379" s="79"/>
      <c r="CQ379" s="155"/>
      <c r="CR379" s="78"/>
      <c r="CS379" s="132"/>
      <c r="CT379" s="79"/>
      <c r="CU379" s="155"/>
      <c r="CV379" s="169"/>
      <c r="CW379" s="132"/>
      <c r="CX379" s="79"/>
      <c r="CY379" s="155"/>
      <c r="CZ379" s="169"/>
      <c r="DA379" s="132"/>
      <c r="DB379" s="79"/>
      <c r="DC379" s="155"/>
      <c r="DD379" s="78"/>
      <c r="DE379" s="132"/>
      <c r="DF379" s="79"/>
      <c r="DG379" s="155"/>
      <c r="DH379" s="78"/>
      <c r="DI379" s="132"/>
      <c r="DJ379" s="79"/>
      <c r="DK379" s="155"/>
      <c r="DL379" s="169"/>
      <c r="DM379" s="132"/>
      <c r="DN379" s="79"/>
      <c r="DO379" s="155"/>
      <c r="DP379" s="78"/>
      <c r="DQ379" s="132"/>
      <c r="DR379" s="79"/>
      <c r="DS379" s="155"/>
      <c r="DT379" s="78"/>
      <c r="DU379" s="132"/>
      <c r="DV379" s="79"/>
      <c r="DW379" s="155"/>
      <c r="DX379" s="78"/>
      <c r="DY379" s="132"/>
      <c r="DZ379" s="79"/>
      <c r="EA379" s="155"/>
      <c r="EB379" s="78"/>
      <c r="EC379" s="132"/>
      <c r="ED379" s="79"/>
      <c r="EE379" s="155"/>
      <c r="EF379" s="169"/>
      <c r="EG379" s="132"/>
      <c r="EH379" s="79"/>
      <c r="EI379" s="155"/>
      <c r="EJ379" s="78"/>
      <c r="EK379" s="132"/>
      <c r="EL379" s="79"/>
      <c r="EM379" s="155"/>
      <c r="EN379" s="78"/>
      <c r="EO379" s="132"/>
      <c r="EP379" s="79"/>
      <c r="EQ379" s="155"/>
      <c r="ER379" s="78"/>
      <c r="ES379" s="132"/>
      <c r="ET379" s="79"/>
      <c r="EU379" s="155"/>
      <c r="EV379" s="78"/>
      <c r="EW379" s="132"/>
      <c r="EX379" s="79"/>
      <c r="EY379" s="155"/>
      <c r="EZ379" s="78"/>
      <c r="FA379" s="132"/>
      <c r="FB379" s="79"/>
      <c r="FC379" s="155"/>
      <c r="FD379" s="78"/>
      <c r="FE379" s="132"/>
      <c r="FF379" s="79"/>
      <c r="FG379" s="155"/>
      <c r="FH379" s="78"/>
      <c r="FI379" s="132"/>
      <c r="FJ379" s="79"/>
      <c r="FK379" s="155"/>
      <c r="FL379" s="169"/>
      <c r="FM379" s="132"/>
      <c r="FN379" s="79"/>
      <c r="FO379" s="155"/>
      <c r="FP379" s="78"/>
      <c r="FQ379" s="132"/>
      <c r="FR379" s="79"/>
      <c r="FS379" s="155"/>
      <c r="FT379" s="78"/>
      <c r="FU379" s="132"/>
      <c r="FV379" s="4"/>
      <c r="FW379" s="155"/>
      <c r="FX379" s="78"/>
      <c r="FY379" s="132"/>
      <c r="FZ379" s="79"/>
      <c r="GA379" s="155"/>
      <c r="GB379" s="78"/>
      <c r="GC379" s="132"/>
      <c r="GD379" s="79"/>
      <c r="GE379" s="155"/>
      <c r="GF379" s="169"/>
      <c r="GG379" s="132"/>
      <c r="GH379" s="79"/>
      <c r="GI379" s="155"/>
      <c r="GJ379" s="78"/>
      <c r="GK379" s="132"/>
      <c r="GL379" s="79"/>
      <c r="GM379" s="155"/>
      <c r="GN379" s="78"/>
      <c r="GO379" s="132"/>
      <c r="GP379" s="79"/>
      <c r="GQ379" s="155"/>
    </row>
    <row r="380" spans="1:199" ht="15.75" x14ac:dyDescent="0.25">
      <c r="A380">
        <f t="shared" si="778"/>
        <v>1</v>
      </c>
      <c r="B380">
        <f t="shared" si="779"/>
        <v>1900</v>
      </c>
      <c r="C380" s="71"/>
      <c r="D380" s="78"/>
      <c r="E380" s="132"/>
      <c r="F380" s="128"/>
      <c r="G380" s="105"/>
      <c r="H380" s="169"/>
      <c r="I380" s="132"/>
      <c r="J380" s="128"/>
      <c r="K380" s="105"/>
      <c r="L380" s="169"/>
      <c r="M380" s="132"/>
      <c r="N380" s="128"/>
      <c r="O380" s="105"/>
      <c r="P380" s="169"/>
      <c r="Q380" s="132"/>
      <c r="R380" s="128"/>
      <c r="S380" s="105"/>
      <c r="T380" s="169"/>
      <c r="U380" s="132"/>
      <c r="V380" s="128"/>
      <c r="W380" s="105"/>
      <c r="X380" s="169"/>
      <c r="Y380" s="132"/>
      <c r="Z380" s="128"/>
      <c r="AA380" s="105"/>
      <c r="AB380" s="169"/>
      <c r="AC380" s="132"/>
      <c r="AD380" s="128"/>
      <c r="AE380" s="105"/>
      <c r="AF380" s="169"/>
      <c r="AG380" s="132"/>
      <c r="AH380" s="128"/>
      <c r="AI380" s="105"/>
      <c r="AJ380" s="169"/>
      <c r="AK380" s="132"/>
      <c r="AL380" s="128"/>
      <c r="AM380" s="105"/>
      <c r="AN380" s="169"/>
      <c r="AO380" s="132"/>
      <c r="AP380" s="128"/>
      <c r="AQ380" s="105"/>
      <c r="AR380" s="169"/>
      <c r="AS380" s="132"/>
      <c r="AT380" s="128"/>
      <c r="AU380" s="105"/>
      <c r="AV380" s="169"/>
      <c r="AW380" s="132"/>
      <c r="AX380" s="128"/>
      <c r="AY380" s="105"/>
      <c r="AZ380" s="169"/>
      <c r="BA380" s="132"/>
      <c r="BB380" s="128"/>
      <c r="BC380" s="105"/>
      <c r="BD380" s="169"/>
      <c r="BE380" s="132"/>
      <c r="BF380" s="128"/>
      <c r="BG380" s="105"/>
      <c r="BH380" s="169"/>
      <c r="BI380" s="132"/>
      <c r="BJ380" s="128"/>
      <c r="BK380" s="105"/>
      <c r="BL380" s="169"/>
      <c r="BM380" s="132"/>
      <c r="BN380" s="128"/>
      <c r="BO380" s="105"/>
      <c r="BP380" s="78"/>
      <c r="BQ380" s="132"/>
      <c r="BR380" s="128"/>
      <c r="BS380" s="105"/>
      <c r="BT380" s="78"/>
      <c r="BU380" s="132"/>
      <c r="BV380" s="128"/>
      <c r="BW380" s="105"/>
      <c r="BX380" s="78"/>
      <c r="BY380" s="132"/>
      <c r="BZ380" s="128"/>
      <c r="CA380" s="105"/>
      <c r="CB380" s="78"/>
      <c r="CC380" s="132"/>
      <c r="CD380" s="128"/>
      <c r="CE380" s="105"/>
      <c r="CF380" s="78"/>
      <c r="CG380" s="132"/>
      <c r="CH380" s="128"/>
      <c r="CI380" s="105"/>
      <c r="CJ380" s="78"/>
      <c r="CK380" s="132"/>
      <c r="CL380" s="128"/>
      <c r="CM380" s="105"/>
      <c r="CN380" s="78"/>
      <c r="CO380" s="132"/>
      <c r="CP380" s="128"/>
      <c r="CQ380" s="105"/>
      <c r="CR380" s="78"/>
      <c r="CS380" s="132"/>
      <c r="CT380" s="128"/>
      <c r="CU380" s="105"/>
      <c r="CV380" s="169"/>
      <c r="CW380" s="132"/>
      <c r="CX380" s="128"/>
      <c r="CY380" s="105"/>
      <c r="CZ380" s="169"/>
      <c r="DA380" s="132"/>
      <c r="DB380" s="128"/>
      <c r="DC380" s="105"/>
      <c r="DD380" s="78"/>
      <c r="DE380" s="132"/>
      <c r="DF380" s="128"/>
      <c r="DG380" s="105"/>
      <c r="DH380" s="78"/>
      <c r="DI380" s="132"/>
      <c r="DJ380" s="128"/>
      <c r="DK380" s="105"/>
      <c r="DL380" s="169"/>
      <c r="DM380" s="132"/>
      <c r="DN380" s="128"/>
      <c r="DO380" s="105"/>
      <c r="DP380" s="78"/>
      <c r="DQ380" s="132"/>
      <c r="DR380" s="128"/>
      <c r="DS380" s="105"/>
      <c r="DT380" s="78"/>
      <c r="DU380" s="132"/>
      <c r="DV380" s="128"/>
      <c r="DW380" s="105"/>
      <c r="DX380" s="78"/>
      <c r="DY380" s="132"/>
      <c r="DZ380" s="128"/>
      <c r="EA380" s="105"/>
      <c r="EB380" s="78"/>
      <c r="EC380" s="132"/>
      <c r="ED380" s="128"/>
      <c r="EE380" s="105"/>
      <c r="EF380" s="169"/>
      <c r="EG380" s="132"/>
      <c r="EH380" s="128"/>
      <c r="EI380" s="105"/>
      <c r="EJ380" s="78"/>
      <c r="EK380" s="132"/>
      <c r="EL380" s="128"/>
      <c r="EM380" s="105"/>
      <c r="EN380" s="78"/>
      <c r="EO380" s="132"/>
      <c r="EP380" s="128"/>
      <c r="EQ380" s="105"/>
      <c r="ER380" s="78"/>
      <c r="ES380" s="132"/>
      <c r="ET380" s="128"/>
      <c r="EU380" s="105"/>
      <c r="EV380" s="78"/>
      <c r="EW380" s="132"/>
      <c r="EX380" s="128"/>
      <c r="EY380" s="105"/>
      <c r="EZ380" s="78"/>
      <c r="FA380" s="132"/>
      <c r="FB380" s="128"/>
      <c r="FC380" s="105"/>
      <c r="FD380" s="78"/>
      <c r="FE380" s="132"/>
      <c r="FF380" s="128"/>
      <c r="FG380" s="105"/>
      <c r="FH380" s="78"/>
      <c r="FI380" s="132"/>
      <c r="FJ380" s="128"/>
      <c r="FK380" s="105"/>
      <c r="FL380" s="169"/>
      <c r="FM380" s="132"/>
      <c r="FN380" s="128"/>
      <c r="FO380" s="105"/>
      <c r="FP380" s="78"/>
      <c r="FQ380" s="132"/>
      <c r="FR380" s="128"/>
      <c r="FS380" s="105"/>
      <c r="FT380" s="78"/>
      <c r="FU380" s="132"/>
      <c r="FV380" s="4"/>
      <c r="FW380" s="155"/>
      <c r="FX380" s="78"/>
      <c r="FY380" s="132"/>
      <c r="FZ380" s="128"/>
      <c r="GA380" s="105"/>
      <c r="GB380" s="78"/>
      <c r="GC380" s="132"/>
      <c r="GD380" s="128"/>
      <c r="GE380" s="105"/>
      <c r="GF380" s="169"/>
      <c r="GG380" s="132"/>
      <c r="GH380" s="128"/>
      <c r="GI380" s="105"/>
      <c r="GJ380" s="78"/>
      <c r="GK380" s="132"/>
      <c r="GL380" s="128"/>
      <c r="GM380" s="105"/>
      <c r="GN380" s="78"/>
      <c r="GO380" s="132"/>
      <c r="GP380" s="128"/>
      <c r="GQ380" s="105"/>
    </row>
    <row r="381" spans="1:199" ht="15.75" x14ac:dyDescent="0.25">
      <c r="A381">
        <f t="shared" si="778"/>
        <v>1</v>
      </c>
      <c r="B381">
        <f t="shared" si="779"/>
        <v>1900</v>
      </c>
      <c r="C381" s="71"/>
      <c r="D381" s="78"/>
      <c r="E381" s="132"/>
      <c r="F381" s="79"/>
      <c r="G381" s="155"/>
      <c r="H381" s="169"/>
      <c r="I381" s="132"/>
      <c r="J381" s="79"/>
      <c r="K381" s="155"/>
      <c r="L381" s="169"/>
      <c r="M381" s="132"/>
      <c r="N381" s="79"/>
      <c r="O381" s="155"/>
      <c r="P381" s="169"/>
      <c r="Q381" s="132"/>
      <c r="R381" s="79"/>
      <c r="S381" s="155"/>
      <c r="T381" s="169"/>
      <c r="U381" s="132"/>
      <c r="V381" s="79"/>
      <c r="W381" s="155"/>
      <c r="X381" s="169"/>
      <c r="Y381" s="132"/>
      <c r="Z381" s="79"/>
      <c r="AA381" s="155"/>
      <c r="AB381" s="169"/>
      <c r="AC381" s="132"/>
      <c r="AD381" s="79"/>
      <c r="AE381" s="155"/>
      <c r="AF381" s="169"/>
      <c r="AG381" s="132"/>
      <c r="AH381" s="79"/>
      <c r="AI381" s="155"/>
      <c r="AJ381" s="169"/>
      <c r="AK381" s="132"/>
      <c r="AL381" s="79"/>
      <c r="AM381" s="155"/>
      <c r="AN381" s="169"/>
      <c r="AO381" s="132"/>
      <c r="AP381" s="79"/>
      <c r="AQ381" s="155"/>
      <c r="AR381" s="169"/>
      <c r="AS381" s="132"/>
      <c r="AT381" s="79"/>
      <c r="AU381" s="155"/>
      <c r="AV381" s="169"/>
      <c r="AW381" s="132"/>
      <c r="AX381" s="79"/>
      <c r="AY381" s="155"/>
      <c r="AZ381" s="169"/>
      <c r="BA381" s="132"/>
      <c r="BB381" s="79"/>
      <c r="BC381" s="155"/>
      <c r="BD381" s="169"/>
      <c r="BE381" s="132"/>
      <c r="BF381" s="79"/>
      <c r="BG381" s="155"/>
      <c r="BH381" s="169"/>
      <c r="BI381" s="132"/>
      <c r="BJ381" s="79"/>
      <c r="BK381" s="155"/>
      <c r="BL381" s="169"/>
      <c r="BM381" s="132"/>
      <c r="BN381" s="79"/>
      <c r="BO381" s="155"/>
      <c r="BP381" s="78"/>
      <c r="BQ381" s="132"/>
      <c r="BR381" s="79"/>
      <c r="BS381" s="155"/>
      <c r="BT381" s="78"/>
      <c r="BU381" s="132"/>
      <c r="BV381" s="79"/>
      <c r="BW381" s="155"/>
      <c r="BX381" s="78"/>
      <c r="BY381" s="132"/>
      <c r="BZ381" s="79"/>
      <c r="CA381" s="155"/>
      <c r="CB381" s="78"/>
      <c r="CC381" s="132"/>
      <c r="CD381" s="79"/>
      <c r="CE381" s="155"/>
      <c r="CF381" s="78"/>
      <c r="CG381" s="132"/>
      <c r="CH381" s="79"/>
      <c r="CI381" s="155"/>
      <c r="CJ381" s="78"/>
      <c r="CK381" s="132"/>
      <c r="CL381" s="79"/>
      <c r="CM381" s="155"/>
      <c r="CN381" s="78"/>
      <c r="CO381" s="132"/>
      <c r="CP381" s="79"/>
      <c r="CQ381" s="155"/>
      <c r="CR381" s="78"/>
      <c r="CS381" s="132"/>
      <c r="CT381" s="79"/>
      <c r="CU381" s="155"/>
      <c r="CV381" s="169"/>
      <c r="CW381" s="132"/>
      <c r="CX381" s="79"/>
      <c r="CY381" s="155"/>
      <c r="CZ381" s="169"/>
      <c r="DA381" s="132"/>
      <c r="DB381" s="79"/>
      <c r="DC381" s="155"/>
      <c r="DD381" s="78"/>
      <c r="DE381" s="132"/>
      <c r="DF381" s="79"/>
      <c r="DG381" s="155"/>
      <c r="DH381" s="78"/>
      <c r="DI381" s="132"/>
      <c r="DJ381" s="79"/>
      <c r="DK381" s="155"/>
      <c r="DL381" s="169"/>
      <c r="DM381" s="132"/>
      <c r="DN381" s="79"/>
      <c r="DO381" s="155"/>
      <c r="DP381" s="78"/>
      <c r="DQ381" s="132"/>
      <c r="DR381" s="79"/>
      <c r="DS381" s="155"/>
      <c r="DT381" s="78"/>
      <c r="DU381" s="132"/>
      <c r="DV381" s="79"/>
      <c r="DW381" s="155"/>
      <c r="DX381" s="78"/>
      <c r="DY381" s="132"/>
      <c r="DZ381" s="79"/>
      <c r="EA381" s="155"/>
      <c r="EB381" s="78"/>
      <c r="EC381" s="132"/>
      <c r="ED381" s="79"/>
      <c r="EE381" s="155"/>
      <c r="EF381" s="169"/>
      <c r="EG381" s="132"/>
      <c r="EH381" s="79"/>
      <c r="EI381" s="155"/>
      <c r="EJ381" s="78"/>
      <c r="EK381" s="132"/>
      <c r="EL381" s="79"/>
      <c r="EM381" s="155"/>
      <c r="EN381" s="78"/>
      <c r="EO381" s="132"/>
      <c r="EP381" s="79"/>
      <c r="EQ381" s="155"/>
      <c r="ER381" s="78"/>
      <c r="ES381" s="132"/>
      <c r="ET381" s="79"/>
      <c r="EU381" s="155"/>
      <c r="EV381" s="78"/>
      <c r="EW381" s="132"/>
      <c r="EX381" s="79"/>
      <c r="EY381" s="155"/>
      <c r="EZ381" s="78"/>
      <c r="FA381" s="132"/>
      <c r="FB381" s="79"/>
      <c r="FC381" s="155"/>
      <c r="FD381" s="78"/>
      <c r="FE381" s="132"/>
      <c r="FF381" s="79"/>
      <c r="FG381" s="155"/>
      <c r="FH381" s="78"/>
      <c r="FI381" s="132"/>
      <c r="FJ381" s="79"/>
      <c r="FK381" s="155"/>
      <c r="FL381" s="169"/>
      <c r="FM381" s="132"/>
      <c r="FN381" s="79"/>
      <c r="FO381" s="155"/>
      <c r="FP381" s="78"/>
      <c r="FQ381" s="132"/>
      <c r="FR381" s="79"/>
      <c r="FS381" s="155"/>
      <c r="FT381" s="78"/>
      <c r="FU381" s="132"/>
      <c r="FV381" s="4"/>
      <c r="FW381" s="155"/>
      <c r="FX381" s="78"/>
      <c r="FY381" s="132"/>
      <c r="FZ381" s="79"/>
      <c r="GA381" s="155"/>
      <c r="GB381" s="78"/>
      <c r="GC381" s="132"/>
      <c r="GD381" s="79"/>
      <c r="GE381" s="155"/>
      <c r="GF381" s="169"/>
      <c r="GG381" s="132"/>
      <c r="GH381" s="79"/>
      <c r="GI381" s="155"/>
      <c r="GJ381" s="78"/>
      <c r="GK381" s="132"/>
      <c r="GL381" s="79"/>
      <c r="GM381" s="155"/>
      <c r="GN381" s="78"/>
      <c r="GO381" s="132"/>
      <c r="GP381" s="79"/>
      <c r="GQ381" s="155"/>
    </row>
    <row r="382" spans="1:199" ht="15.75" x14ac:dyDescent="0.25">
      <c r="A382">
        <f t="shared" si="778"/>
        <v>1</v>
      </c>
      <c r="B382">
        <f t="shared" si="779"/>
        <v>1900</v>
      </c>
      <c r="C382" s="71"/>
      <c r="D382" s="78"/>
      <c r="E382" s="132"/>
      <c r="F382" s="128"/>
      <c r="G382" s="105"/>
      <c r="H382" s="169"/>
      <c r="I382" s="132"/>
      <c r="J382" s="128"/>
      <c r="K382" s="105"/>
      <c r="L382" s="169"/>
      <c r="M382" s="132"/>
      <c r="N382" s="128"/>
      <c r="O382" s="105"/>
      <c r="P382" s="169"/>
      <c r="Q382" s="132"/>
      <c r="R382" s="128"/>
      <c r="S382" s="105"/>
      <c r="T382" s="169"/>
      <c r="U382" s="132"/>
      <c r="V382" s="128"/>
      <c r="W382" s="105"/>
      <c r="X382" s="169"/>
      <c r="Y382" s="132"/>
      <c r="Z382" s="128"/>
      <c r="AA382" s="105"/>
      <c r="AB382" s="169"/>
      <c r="AC382" s="132"/>
      <c r="AD382" s="128"/>
      <c r="AE382" s="105"/>
      <c r="AF382" s="169"/>
      <c r="AG382" s="132"/>
      <c r="AH382" s="128"/>
      <c r="AI382" s="105"/>
      <c r="AJ382" s="169"/>
      <c r="AK382" s="132"/>
      <c r="AL382" s="128"/>
      <c r="AM382" s="105"/>
      <c r="AN382" s="169"/>
      <c r="AO382" s="132"/>
      <c r="AP382" s="128"/>
      <c r="AQ382" s="105"/>
      <c r="AR382" s="169"/>
      <c r="AS382" s="132"/>
      <c r="AT382" s="128"/>
      <c r="AU382" s="105"/>
      <c r="AV382" s="169"/>
      <c r="AW382" s="132"/>
      <c r="AX382" s="128"/>
      <c r="AY382" s="105"/>
      <c r="AZ382" s="169"/>
      <c r="BA382" s="132"/>
      <c r="BB382" s="128"/>
      <c r="BC382" s="105"/>
      <c r="BD382" s="169"/>
      <c r="BE382" s="132"/>
      <c r="BF382" s="128"/>
      <c r="BG382" s="105"/>
      <c r="BH382" s="169"/>
      <c r="BI382" s="132"/>
      <c r="BJ382" s="128"/>
      <c r="BK382" s="105"/>
      <c r="BL382" s="169"/>
      <c r="BM382" s="132"/>
      <c r="BN382" s="128"/>
      <c r="BO382" s="105"/>
      <c r="BP382" s="78"/>
      <c r="BQ382" s="132"/>
      <c r="BR382" s="128"/>
      <c r="BS382" s="105"/>
      <c r="BT382" s="78"/>
      <c r="BU382" s="132"/>
      <c r="BV382" s="128"/>
      <c r="BW382" s="105"/>
      <c r="BX382" s="78"/>
      <c r="BY382" s="132"/>
      <c r="BZ382" s="128"/>
      <c r="CA382" s="105"/>
      <c r="CB382" s="78"/>
      <c r="CC382" s="132"/>
      <c r="CD382" s="128"/>
      <c r="CE382" s="105"/>
      <c r="CF382" s="78"/>
      <c r="CG382" s="132"/>
      <c r="CH382" s="128"/>
      <c r="CI382" s="105"/>
      <c r="CJ382" s="78"/>
      <c r="CK382" s="132"/>
      <c r="CL382" s="128"/>
      <c r="CM382" s="105"/>
      <c r="CN382" s="78"/>
      <c r="CO382" s="132"/>
      <c r="CP382" s="128"/>
      <c r="CQ382" s="105"/>
      <c r="CR382" s="78"/>
      <c r="CS382" s="132"/>
      <c r="CT382" s="128"/>
      <c r="CU382" s="105"/>
      <c r="CV382" s="169"/>
      <c r="CW382" s="132"/>
      <c r="CX382" s="128"/>
      <c r="CY382" s="105"/>
      <c r="CZ382" s="169"/>
      <c r="DA382" s="132"/>
      <c r="DB382" s="128"/>
      <c r="DC382" s="105"/>
      <c r="DD382" s="78"/>
      <c r="DE382" s="132"/>
      <c r="DF382" s="128"/>
      <c r="DG382" s="105"/>
      <c r="DH382" s="78"/>
      <c r="DI382" s="132"/>
      <c r="DJ382" s="128"/>
      <c r="DK382" s="105"/>
      <c r="DL382" s="169"/>
      <c r="DM382" s="132"/>
      <c r="DN382" s="128"/>
      <c r="DO382" s="105"/>
      <c r="DP382" s="78"/>
      <c r="DQ382" s="132"/>
      <c r="DR382" s="128"/>
      <c r="DS382" s="105"/>
      <c r="DT382" s="78"/>
      <c r="DU382" s="132"/>
      <c r="DV382" s="128"/>
      <c r="DW382" s="105"/>
      <c r="DX382" s="78"/>
      <c r="DY382" s="132"/>
      <c r="DZ382" s="128"/>
      <c r="EA382" s="105"/>
      <c r="EB382" s="78"/>
      <c r="EC382" s="132"/>
      <c r="ED382" s="128"/>
      <c r="EE382" s="105"/>
      <c r="EF382" s="169"/>
      <c r="EG382" s="132"/>
      <c r="EH382" s="128"/>
      <c r="EI382" s="105"/>
      <c r="EJ382" s="78"/>
      <c r="EK382" s="132"/>
      <c r="EL382" s="128"/>
      <c r="EM382" s="105"/>
      <c r="EN382" s="78"/>
      <c r="EO382" s="132"/>
      <c r="EP382" s="128"/>
      <c r="EQ382" s="105"/>
      <c r="ER382" s="78"/>
      <c r="ES382" s="132"/>
      <c r="ET382" s="128"/>
      <c r="EU382" s="105"/>
      <c r="EV382" s="78"/>
      <c r="EW382" s="132"/>
      <c r="EX382" s="128"/>
      <c r="EY382" s="105"/>
      <c r="EZ382" s="78"/>
      <c r="FA382" s="132"/>
      <c r="FB382" s="128"/>
      <c r="FC382" s="105"/>
      <c r="FD382" s="78"/>
      <c r="FE382" s="132"/>
      <c r="FF382" s="128"/>
      <c r="FG382" s="105"/>
      <c r="FH382" s="78"/>
      <c r="FI382" s="132"/>
      <c r="FJ382" s="128"/>
      <c r="FK382" s="105"/>
      <c r="FL382" s="169"/>
      <c r="FM382" s="132"/>
      <c r="FN382" s="128"/>
      <c r="FO382" s="105"/>
      <c r="FP382" s="78"/>
      <c r="FQ382" s="132"/>
      <c r="FR382" s="128"/>
      <c r="FS382" s="105"/>
      <c r="FT382" s="78"/>
      <c r="FU382" s="132"/>
      <c r="FV382" s="4"/>
      <c r="FW382" s="155"/>
      <c r="FX382" s="78"/>
      <c r="FY382" s="132"/>
      <c r="FZ382" s="128"/>
      <c r="GA382" s="105"/>
      <c r="GB382" s="78"/>
      <c r="GC382" s="132"/>
      <c r="GD382" s="128"/>
      <c r="GE382" s="105"/>
      <c r="GF382" s="169"/>
      <c r="GG382" s="132"/>
      <c r="GH382" s="128"/>
      <c r="GI382" s="105"/>
      <c r="GJ382" s="78"/>
      <c r="GK382" s="132"/>
      <c r="GL382" s="128"/>
      <c r="GM382" s="105"/>
      <c r="GN382" s="78"/>
      <c r="GO382" s="132"/>
      <c r="GP382" s="128"/>
      <c r="GQ382" s="105"/>
    </row>
    <row r="383" spans="1:199" ht="15.75" x14ac:dyDescent="0.25">
      <c r="A383">
        <f t="shared" si="778"/>
        <v>1</v>
      </c>
      <c r="B383">
        <f t="shared" si="779"/>
        <v>1900</v>
      </c>
      <c r="C383" s="71"/>
      <c r="D383" s="78"/>
      <c r="E383" s="132"/>
      <c r="F383" s="79"/>
      <c r="G383" s="155"/>
      <c r="H383" s="169"/>
      <c r="I383" s="132"/>
      <c r="J383" s="79"/>
      <c r="K383" s="155"/>
      <c r="L383" s="169"/>
      <c r="M383" s="132"/>
      <c r="N383" s="79"/>
      <c r="O383" s="155"/>
      <c r="P383" s="169"/>
      <c r="Q383" s="132"/>
      <c r="R383" s="79"/>
      <c r="S383" s="155"/>
      <c r="T383" s="169"/>
      <c r="U383" s="132"/>
      <c r="V383" s="79"/>
      <c r="W383" s="155"/>
      <c r="X383" s="169"/>
      <c r="Y383" s="132"/>
      <c r="Z383" s="79"/>
      <c r="AA383" s="155"/>
      <c r="AB383" s="169"/>
      <c r="AC383" s="132"/>
      <c r="AD383" s="79"/>
      <c r="AE383" s="155"/>
      <c r="AF383" s="169"/>
      <c r="AG383" s="132"/>
      <c r="AH383" s="79"/>
      <c r="AI383" s="155"/>
      <c r="AJ383" s="169"/>
      <c r="AK383" s="132"/>
      <c r="AL383" s="79"/>
      <c r="AM383" s="155"/>
      <c r="AN383" s="169"/>
      <c r="AO383" s="132"/>
      <c r="AP383" s="79"/>
      <c r="AQ383" s="155"/>
      <c r="AR383" s="169"/>
      <c r="AS383" s="132"/>
      <c r="AT383" s="79"/>
      <c r="AU383" s="155"/>
      <c r="AV383" s="169"/>
      <c r="AW383" s="132"/>
      <c r="AX383" s="79"/>
      <c r="AY383" s="155"/>
      <c r="AZ383" s="169"/>
      <c r="BA383" s="132"/>
      <c r="BB383" s="79"/>
      <c r="BC383" s="155"/>
      <c r="BD383" s="169"/>
      <c r="BE383" s="132"/>
      <c r="BF383" s="79"/>
      <c r="BG383" s="155"/>
      <c r="BH383" s="169"/>
      <c r="BI383" s="132"/>
      <c r="BJ383" s="79"/>
      <c r="BK383" s="155"/>
      <c r="BL383" s="169"/>
      <c r="BM383" s="132"/>
      <c r="BN383" s="79"/>
      <c r="BO383" s="155"/>
      <c r="BP383" s="78"/>
      <c r="BQ383" s="132"/>
      <c r="BR383" s="79"/>
      <c r="BS383" s="155"/>
      <c r="BT383" s="78"/>
      <c r="BU383" s="132"/>
      <c r="BV383" s="79"/>
      <c r="BW383" s="155"/>
      <c r="BX383" s="78"/>
      <c r="BY383" s="132"/>
      <c r="BZ383" s="79"/>
      <c r="CA383" s="155"/>
      <c r="CB383" s="78"/>
      <c r="CC383" s="132"/>
      <c r="CD383" s="79"/>
      <c r="CE383" s="155"/>
      <c r="CF383" s="78"/>
      <c r="CG383" s="132"/>
      <c r="CH383" s="79"/>
      <c r="CI383" s="155"/>
      <c r="CJ383" s="78"/>
      <c r="CK383" s="132"/>
      <c r="CL383" s="79"/>
      <c r="CM383" s="155"/>
      <c r="CN383" s="78"/>
      <c r="CO383" s="132"/>
      <c r="CP383" s="79"/>
      <c r="CQ383" s="155"/>
      <c r="CR383" s="78"/>
      <c r="CS383" s="132"/>
      <c r="CT383" s="79"/>
      <c r="CU383" s="155"/>
      <c r="CV383" s="169"/>
      <c r="CW383" s="132"/>
      <c r="CX383" s="79"/>
      <c r="CY383" s="155"/>
      <c r="CZ383" s="169"/>
      <c r="DA383" s="132"/>
      <c r="DB383" s="79"/>
      <c r="DC383" s="155"/>
      <c r="DD383" s="78"/>
      <c r="DE383" s="132"/>
      <c r="DF383" s="79"/>
      <c r="DG383" s="155"/>
      <c r="DH383" s="78"/>
      <c r="DI383" s="132"/>
      <c r="DJ383" s="79"/>
      <c r="DK383" s="155"/>
      <c r="DL383" s="169"/>
      <c r="DM383" s="132"/>
      <c r="DN383" s="79"/>
      <c r="DO383" s="155"/>
      <c r="DP383" s="78"/>
      <c r="DQ383" s="132"/>
      <c r="DR383" s="79"/>
      <c r="DS383" s="155"/>
      <c r="DT383" s="78"/>
      <c r="DU383" s="132"/>
      <c r="DV383" s="79"/>
      <c r="DW383" s="155"/>
      <c r="DX383" s="78"/>
      <c r="DY383" s="132"/>
      <c r="DZ383" s="79"/>
      <c r="EA383" s="155"/>
      <c r="EB383" s="78"/>
      <c r="EC383" s="132"/>
      <c r="ED383" s="79"/>
      <c r="EE383" s="155"/>
      <c r="EF383" s="169"/>
      <c r="EG383" s="132"/>
      <c r="EH383" s="79"/>
      <c r="EI383" s="155"/>
      <c r="EJ383" s="78"/>
      <c r="EK383" s="132"/>
      <c r="EL383" s="79"/>
      <c r="EM383" s="155"/>
      <c r="EN383" s="78"/>
      <c r="EO383" s="132"/>
      <c r="EP383" s="79"/>
      <c r="EQ383" s="155"/>
      <c r="ER383" s="78"/>
      <c r="ES383" s="132"/>
      <c r="ET383" s="79"/>
      <c r="EU383" s="155"/>
      <c r="EV383" s="78"/>
      <c r="EW383" s="132"/>
      <c r="EX383" s="79"/>
      <c r="EY383" s="155"/>
      <c r="EZ383" s="78"/>
      <c r="FA383" s="132"/>
      <c r="FB383" s="79"/>
      <c r="FC383" s="155"/>
      <c r="FD383" s="78"/>
      <c r="FE383" s="132"/>
      <c r="FF383" s="79"/>
      <c r="FG383" s="155"/>
      <c r="FH383" s="78"/>
      <c r="FI383" s="132"/>
      <c r="FJ383" s="79"/>
      <c r="FK383" s="155"/>
      <c r="FL383" s="169"/>
      <c r="FM383" s="132"/>
      <c r="FN383" s="79"/>
      <c r="FO383" s="155"/>
      <c r="FP383" s="78"/>
      <c r="FQ383" s="132"/>
      <c r="FR383" s="79"/>
      <c r="FS383" s="155"/>
      <c r="FT383" s="78"/>
      <c r="FU383" s="132"/>
      <c r="FV383" s="4"/>
      <c r="FW383" s="155"/>
      <c r="FX383" s="78"/>
      <c r="FY383" s="132"/>
      <c r="FZ383" s="79"/>
      <c r="GA383" s="155"/>
      <c r="GB383" s="78"/>
      <c r="GC383" s="132"/>
      <c r="GD383" s="79"/>
      <c r="GE383" s="155"/>
      <c r="GF383" s="169"/>
      <c r="GG383" s="132"/>
      <c r="GH383" s="79"/>
      <c r="GI383" s="155"/>
      <c r="GJ383" s="78"/>
      <c r="GK383" s="132"/>
      <c r="GL383" s="79"/>
      <c r="GM383" s="155"/>
      <c r="GN383" s="78"/>
      <c r="GO383" s="132"/>
      <c r="GP383" s="79"/>
      <c r="GQ383" s="155"/>
    </row>
    <row r="384" spans="1:199" ht="15.75" x14ac:dyDescent="0.25">
      <c r="A384">
        <f t="shared" si="778"/>
        <v>1</v>
      </c>
      <c r="B384">
        <f t="shared" si="779"/>
        <v>1900</v>
      </c>
      <c r="C384" s="71"/>
      <c r="FT384" s="78"/>
      <c r="FU384" s="132"/>
      <c r="FV384" s="4"/>
      <c r="FW384" s="155"/>
    </row>
    <row r="385" spans="1:199" ht="15.75" x14ac:dyDescent="0.25">
      <c r="A385">
        <f t="shared" si="778"/>
        <v>1</v>
      </c>
      <c r="B385">
        <f t="shared" si="779"/>
        <v>1900</v>
      </c>
      <c r="C385" s="71"/>
      <c r="FT385" s="78"/>
      <c r="FU385" s="132"/>
      <c r="FV385" s="4"/>
      <c r="FW385" s="155"/>
    </row>
    <row r="386" spans="1:199" ht="15.75" x14ac:dyDescent="0.25">
      <c r="A386">
        <f t="shared" si="778"/>
        <v>1</v>
      </c>
      <c r="B386">
        <f t="shared" si="779"/>
        <v>1900</v>
      </c>
      <c r="C386" s="72"/>
      <c r="FT386" s="78"/>
      <c r="FU386" s="132"/>
      <c r="FV386" s="4"/>
      <c r="FW386" s="155"/>
    </row>
    <row r="387" spans="1:199" ht="15.75" x14ac:dyDescent="0.25">
      <c r="A387">
        <f t="shared" si="778"/>
        <v>1</v>
      </c>
      <c r="B387">
        <f t="shared" si="779"/>
        <v>1900</v>
      </c>
      <c r="C387" s="71"/>
      <c r="D387" s="78"/>
      <c r="E387" s="132"/>
      <c r="F387" s="128"/>
      <c r="G387" s="105"/>
      <c r="H387" s="169"/>
      <c r="I387" s="132"/>
      <c r="J387" s="128"/>
      <c r="K387" s="105"/>
      <c r="L387" s="169"/>
      <c r="M387" s="132"/>
      <c r="N387" s="128"/>
      <c r="O387" s="105"/>
      <c r="P387" s="169"/>
      <c r="Q387" s="132"/>
      <c r="R387" s="128"/>
      <c r="S387" s="105"/>
      <c r="T387" s="169"/>
      <c r="U387" s="132"/>
      <c r="V387" s="128"/>
      <c r="W387" s="105"/>
      <c r="X387" s="169"/>
      <c r="Y387" s="132"/>
      <c r="Z387" s="128"/>
      <c r="AA387" s="105"/>
      <c r="AB387" s="169"/>
      <c r="AC387" s="132"/>
      <c r="AD387" s="128"/>
      <c r="AE387" s="105"/>
      <c r="AF387" s="169"/>
      <c r="AG387" s="132"/>
      <c r="AH387" s="128"/>
      <c r="AI387" s="105"/>
      <c r="AJ387" s="169"/>
      <c r="AK387" s="132"/>
      <c r="AL387" s="128"/>
      <c r="AM387" s="105"/>
      <c r="AN387" s="169"/>
      <c r="AO387" s="132"/>
      <c r="AP387" s="128"/>
      <c r="AQ387" s="105"/>
      <c r="AR387" s="169"/>
      <c r="AS387" s="132"/>
      <c r="AT387" s="128"/>
      <c r="AU387" s="105"/>
      <c r="AV387" s="169"/>
      <c r="AW387" s="132"/>
      <c r="AX387" s="128"/>
      <c r="AY387" s="105"/>
      <c r="AZ387" s="169"/>
      <c r="BA387" s="132"/>
      <c r="BB387" s="128"/>
      <c r="BC387" s="105"/>
      <c r="BD387" s="169"/>
      <c r="BE387" s="132"/>
      <c r="BF387" s="128"/>
      <c r="BG387" s="105"/>
      <c r="BH387" s="169"/>
      <c r="BI387" s="132"/>
      <c r="BJ387" s="128"/>
      <c r="BK387" s="105"/>
      <c r="BL387" s="169"/>
      <c r="BM387" s="132"/>
      <c r="BN387" s="128"/>
      <c r="BO387" s="105"/>
      <c r="BP387" s="78"/>
      <c r="BQ387" s="132"/>
      <c r="BR387" s="128"/>
      <c r="BS387" s="105"/>
      <c r="BT387" s="78"/>
      <c r="BU387" s="132"/>
      <c r="BV387" s="128"/>
      <c r="BW387" s="105"/>
      <c r="BX387" s="78"/>
      <c r="BY387" s="132"/>
      <c r="BZ387" s="128"/>
      <c r="CA387" s="105"/>
      <c r="CB387" s="78"/>
      <c r="CC387" s="132"/>
      <c r="CD387" s="128"/>
      <c r="CE387" s="105"/>
      <c r="CF387" s="78"/>
      <c r="CG387" s="132"/>
      <c r="CH387" s="128"/>
      <c r="CI387" s="105"/>
      <c r="CJ387" s="78"/>
      <c r="CK387" s="132"/>
      <c r="CL387" s="128"/>
      <c r="CM387" s="105"/>
      <c r="CN387" s="78"/>
      <c r="CO387" s="132"/>
      <c r="CP387" s="128"/>
      <c r="CQ387" s="105"/>
      <c r="CR387" s="78"/>
      <c r="CS387" s="132"/>
      <c r="CT387" s="128"/>
      <c r="CU387" s="105"/>
      <c r="CV387" s="169"/>
      <c r="CW387" s="132"/>
      <c r="CX387" s="128"/>
      <c r="CY387" s="105"/>
      <c r="CZ387" s="169"/>
      <c r="DA387" s="132"/>
      <c r="DB387" s="128"/>
      <c r="DC387" s="105"/>
      <c r="DD387" s="78"/>
      <c r="DE387" s="132"/>
      <c r="DF387" s="128"/>
      <c r="DG387" s="105"/>
      <c r="DH387" s="78"/>
      <c r="DI387" s="132"/>
      <c r="DJ387" s="128"/>
      <c r="DK387" s="105"/>
      <c r="DL387" s="169"/>
      <c r="DM387" s="132"/>
      <c r="DN387" s="128"/>
      <c r="DO387" s="105"/>
      <c r="DP387" s="78"/>
      <c r="DQ387" s="132"/>
      <c r="DR387" s="128"/>
      <c r="DS387" s="105"/>
      <c r="DT387" s="78"/>
      <c r="DU387" s="132"/>
      <c r="DV387" s="128"/>
      <c r="DW387" s="105"/>
      <c r="DX387" s="78"/>
      <c r="DY387" s="132"/>
      <c r="DZ387" s="128"/>
      <c r="EA387" s="105"/>
      <c r="EB387" s="78"/>
      <c r="EC387" s="132"/>
      <c r="ED387" s="128"/>
      <c r="EE387" s="105"/>
      <c r="EF387" s="169"/>
      <c r="EG387" s="132"/>
      <c r="EH387" s="128"/>
      <c r="EI387" s="105"/>
      <c r="EJ387" s="78"/>
      <c r="EK387" s="132"/>
      <c r="EL387" s="128"/>
      <c r="EM387" s="105"/>
      <c r="EN387" s="78"/>
      <c r="EO387" s="132"/>
      <c r="EP387" s="128"/>
      <c r="EQ387" s="105"/>
      <c r="ER387" s="78"/>
      <c r="ES387" s="132"/>
      <c r="ET387" s="128"/>
      <c r="EU387" s="105"/>
      <c r="EV387" s="78"/>
      <c r="EW387" s="132"/>
      <c r="EX387" s="128"/>
      <c r="EY387" s="105"/>
      <c r="EZ387" s="78"/>
      <c r="FA387" s="132"/>
      <c r="FB387" s="128"/>
      <c r="FC387" s="105"/>
      <c r="FD387" s="78"/>
      <c r="FE387" s="132"/>
      <c r="FF387" s="128"/>
      <c r="FG387" s="105"/>
      <c r="FH387" s="78"/>
      <c r="FI387" s="132"/>
      <c r="FJ387" s="128"/>
      <c r="FK387" s="105"/>
      <c r="FL387" s="169"/>
      <c r="FM387" s="132"/>
      <c r="FN387" s="128"/>
      <c r="FO387" s="105"/>
      <c r="FP387" s="78"/>
      <c r="FQ387" s="132"/>
      <c r="FR387" s="128"/>
      <c r="FS387" s="105"/>
      <c r="FT387" s="78"/>
      <c r="FU387" s="132"/>
      <c r="FV387" s="4"/>
      <c r="FW387" s="155"/>
      <c r="FX387" s="78"/>
      <c r="FY387" s="132"/>
      <c r="FZ387" s="128"/>
      <c r="GA387" s="105"/>
      <c r="GB387" s="78"/>
      <c r="GC387" s="132"/>
      <c r="GD387" s="128"/>
      <c r="GE387" s="105"/>
      <c r="GF387" s="169"/>
      <c r="GG387" s="132"/>
      <c r="GH387" s="128"/>
      <c r="GI387" s="105"/>
      <c r="GJ387" s="78"/>
      <c r="GK387" s="132"/>
      <c r="GL387" s="128"/>
      <c r="GM387" s="105"/>
      <c r="GN387" s="78"/>
      <c r="GO387" s="132"/>
      <c r="GP387" s="128"/>
      <c r="GQ387" s="105"/>
    </row>
    <row r="388" spans="1:199" ht="15.75" x14ac:dyDescent="0.25">
      <c r="A388">
        <f t="shared" si="778"/>
        <v>1</v>
      </c>
      <c r="B388">
        <f t="shared" si="779"/>
        <v>1900</v>
      </c>
      <c r="C388" s="72"/>
      <c r="FT388" s="78"/>
      <c r="FU388" s="132"/>
      <c r="FV388" s="4"/>
      <c r="FW388" s="155"/>
    </row>
    <row r="389" spans="1:199" ht="15.75" x14ac:dyDescent="0.25">
      <c r="A389">
        <f t="shared" si="778"/>
        <v>1</v>
      </c>
      <c r="B389">
        <f t="shared" si="779"/>
        <v>1900</v>
      </c>
      <c r="C389" s="72"/>
      <c r="FT389" s="78"/>
      <c r="FU389" s="132"/>
      <c r="FV389" s="4"/>
      <c r="FW389" s="155"/>
    </row>
    <row r="390" spans="1:199" ht="15.75" x14ac:dyDescent="0.25">
      <c r="A390">
        <f t="shared" si="778"/>
        <v>1</v>
      </c>
      <c r="B390">
        <f t="shared" si="779"/>
        <v>1900</v>
      </c>
      <c r="C390" s="72"/>
      <c r="FT390" s="78"/>
      <c r="FU390" s="132"/>
      <c r="FV390" s="4"/>
      <c r="FW390" s="155"/>
    </row>
    <row r="391" spans="1:199" ht="15.75" x14ac:dyDescent="0.25">
      <c r="A391">
        <f t="shared" si="778"/>
        <v>1</v>
      </c>
      <c r="B391">
        <f t="shared" si="779"/>
        <v>1900</v>
      </c>
      <c r="C391" s="72"/>
      <c r="FT391" s="78"/>
      <c r="FU391" s="132"/>
      <c r="FV391" s="4"/>
      <c r="FW391" s="155"/>
    </row>
    <row r="392" spans="1:199" ht="15.75" x14ac:dyDescent="0.25">
      <c r="A392">
        <f t="shared" si="778"/>
        <v>1</v>
      </c>
      <c r="B392">
        <f t="shared" si="779"/>
        <v>1900</v>
      </c>
      <c r="C392" s="72"/>
      <c r="FT392" s="78"/>
      <c r="FU392" s="132"/>
      <c r="FV392" s="4"/>
      <c r="FW392" s="155"/>
    </row>
    <row r="393" spans="1:199" ht="15.75" x14ac:dyDescent="0.25">
      <c r="A393">
        <f t="shared" si="778"/>
        <v>1</v>
      </c>
      <c r="B393">
        <f t="shared" si="779"/>
        <v>1900</v>
      </c>
      <c r="C393" s="72"/>
      <c r="FT393" s="78"/>
      <c r="FU393" s="132"/>
      <c r="FV393" s="4"/>
      <c r="FW393" s="155"/>
    </row>
    <row r="394" spans="1:199" ht="15.75" x14ac:dyDescent="0.25">
      <c r="A394">
        <f t="shared" si="778"/>
        <v>1</v>
      </c>
      <c r="B394">
        <f t="shared" si="779"/>
        <v>1900</v>
      </c>
      <c r="C394" s="71"/>
      <c r="FT394" s="78"/>
      <c r="FU394" s="132"/>
      <c r="FV394" s="4"/>
      <c r="FW394" s="155"/>
    </row>
    <row r="395" spans="1:199" ht="15.75" x14ac:dyDescent="0.25">
      <c r="A395">
        <f t="shared" si="778"/>
        <v>1</v>
      </c>
      <c r="B395">
        <f t="shared" si="779"/>
        <v>1900</v>
      </c>
      <c r="C395" s="71"/>
      <c r="D395" s="78"/>
      <c r="E395" s="132"/>
      <c r="F395" s="128"/>
      <c r="G395" s="105"/>
      <c r="H395" s="169"/>
      <c r="I395" s="132"/>
      <c r="J395" s="128"/>
      <c r="K395" s="105"/>
      <c r="L395" s="169"/>
      <c r="M395" s="132"/>
      <c r="N395" s="128"/>
      <c r="O395" s="105"/>
      <c r="P395" s="169"/>
      <c r="Q395" s="132"/>
      <c r="R395" s="128"/>
      <c r="S395" s="105"/>
      <c r="T395" s="169"/>
      <c r="U395" s="132"/>
      <c r="V395" s="128"/>
      <c r="W395" s="105"/>
      <c r="X395" s="169"/>
      <c r="Y395" s="132"/>
      <c r="Z395" s="128"/>
      <c r="AA395" s="105"/>
      <c r="AB395" s="169"/>
      <c r="AC395" s="132"/>
      <c r="AD395" s="128"/>
      <c r="AE395" s="105"/>
      <c r="AF395" s="169"/>
      <c r="AG395" s="132"/>
      <c r="AH395" s="128"/>
      <c r="AI395" s="105"/>
      <c r="AJ395" s="169"/>
      <c r="AK395" s="132"/>
      <c r="AL395" s="128"/>
      <c r="AM395" s="105"/>
      <c r="AN395" s="169"/>
      <c r="AO395" s="132"/>
      <c r="AP395" s="128"/>
      <c r="AQ395" s="105"/>
      <c r="AR395" s="169"/>
      <c r="AS395" s="132"/>
      <c r="AT395" s="128"/>
      <c r="AU395" s="105"/>
      <c r="AV395" s="169"/>
      <c r="AW395" s="132"/>
      <c r="AX395" s="128"/>
      <c r="AY395" s="105"/>
      <c r="AZ395" s="169"/>
      <c r="BA395" s="132"/>
      <c r="BB395" s="128"/>
      <c r="BC395" s="105"/>
      <c r="BD395" s="169"/>
      <c r="BE395" s="132"/>
      <c r="BF395" s="128"/>
      <c r="BG395" s="105"/>
      <c r="BH395" s="169"/>
      <c r="BI395" s="132"/>
      <c r="BJ395" s="128"/>
      <c r="BK395" s="105"/>
      <c r="BL395" s="169"/>
      <c r="BM395" s="132"/>
      <c r="BN395" s="128"/>
      <c r="BO395" s="105"/>
      <c r="BP395" s="78"/>
      <c r="BQ395" s="132"/>
      <c r="BR395" s="128"/>
      <c r="BS395" s="105"/>
      <c r="BT395" s="78"/>
      <c r="BU395" s="132"/>
      <c r="BV395" s="128"/>
      <c r="BW395" s="105"/>
      <c r="BX395" s="78"/>
      <c r="BY395" s="132"/>
      <c r="BZ395" s="128"/>
      <c r="CA395" s="105"/>
      <c r="CB395" s="78"/>
      <c r="CC395" s="132"/>
      <c r="CD395" s="128"/>
      <c r="CE395" s="105"/>
      <c r="CF395" s="78"/>
      <c r="CG395" s="132"/>
      <c r="CH395" s="128"/>
      <c r="CI395" s="105"/>
      <c r="CJ395" s="78"/>
      <c r="CK395" s="132"/>
      <c r="CL395" s="128"/>
      <c r="CM395" s="105"/>
      <c r="CN395" s="78"/>
      <c r="CO395" s="132"/>
      <c r="CP395" s="128"/>
      <c r="CQ395" s="105"/>
      <c r="CR395" s="78"/>
      <c r="CS395" s="132"/>
      <c r="CT395" s="128"/>
      <c r="CU395" s="105"/>
      <c r="CV395" s="169"/>
      <c r="CW395" s="132"/>
      <c r="CX395" s="128"/>
      <c r="CY395" s="105"/>
      <c r="CZ395" s="169"/>
      <c r="DA395" s="132"/>
      <c r="DB395" s="128"/>
      <c r="DC395" s="105"/>
      <c r="DD395" s="78"/>
      <c r="DE395" s="132"/>
      <c r="DF395" s="128"/>
      <c r="DG395" s="105"/>
      <c r="DH395" s="78"/>
      <c r="DI395" s="132"/>
      <c r="DJ395" s="128"/>
      <c r="DK395" s="105"/>
      <c r="DL395" s="169"/>
      <c r="DM395" s="132"/>
      <c r="DN395" s="128"/>
      <c r="DO395" s="105"/>
      <c r="DP395" s="78"/>
      <c r="DQ395" s="132"/>
      <c r="DR395" s="128"/>
      <c r="DS395" s="105"/>
      <c r="DT395" s="78"/>
      <c r="DU395" s="132"/>
      <c r="DV395" s="128"/>
      <c r="DW395" s="105"/>
      <c r="DX395" s="78"/>
      <c r="DY395" s="132"/>
      <c r="DZ395" s="128"/>
      <c r="EA395" s="105"/>
      <c r="EB395" s="78"/>
      <c r="EC395" s="132"/>
      <c r="ED395" s="128"/>
      <c r="EE395" s="105"/>
      <c r="EF395" s="169"/>
      <c r="EG395" s="132"/>
      <c r="EH395" s="128"/>
      <c r="EI395" s="105"/>
      <c r="EJ395" s="78"/>
      <c r="EK395" s="132"/>
      <c r="EL395" s="128"/>
      <c r="EM395" s="105"/>
      <c r="EN395" s="78"/>
      <c r="EO395" s="132"/>
      <c r="EP395" s="128"/>
      <c r="EQ395" s="105"/>
      <c r="ER395" s="78"/>
      <c r="ES395" s="132"/>
      <c r="ET395" s="128"/>
      <c r="EU395" s="105"/>
      <c r="EV395" s="78"/>
      <c r="EW395" s="132"/>
      <c r="EX395" s="128"/>
      <c r="EY395" s="105"/>
      <c r="EZ395" s="78"/>
      <c r="FA395" s="132"/>
      <c r="FB395" s="128"/>
      <c r="FC395" s="105"/>
      <c r="FD395" s="78"/>
      <c r="FE395" s="132"/>
      <c r="FF395" s="128"/>
      <c r="FG395" s="105"/>
      <c r="FH395" s="78"/>
      <c r="FI395" s="132"/>
      <c r="FJ395" s="128"/>
      <c r="FK395" s="105"/>
      <c r="FL395" s="169"/>
      <c r="FM395" s="132"/>
      <c r="FN395" s="128"/>
      <c r="FO395" s="105"/>
      <c r="FP395" s="78"/>
      <c r="FQ395" s="132"/>
      <c r="FR395" s="128"/>
      <c r="FS395" s="105"/>
      <c r="FT395" s="78"/>
      <c r="FU395" s="132"/>
      <c r="FV395" s="4"/>
      <c r="FW395" s="155"/>
      <c r="FX395" s="78"/>
      <c r="FY395" s="132"/>
      <c r="FZ395" s="128"/>
      <c r="GA395" s="105"/>
      <c r="GB395" s="78"/>
      <c r="GC395" s="132"/>
      <c r="GD395" s="128"/>
      <c r="GE395" s="105"/>
      <c r="GF395" s="169"/>
      <c r="GG395" s="132"/>
      <c r="GH395" s="128"/>
      <c r="GI395" s="105"/>
      <c r="GJ395" s="78"/>
      <c r="GK395" s="132"/>
      <c r="GL395" s="128"/>
      <c r="GM395" s="105"/>
      <c r="GN395" s="78"/>
      <c r="GO395" s="132"/>
      <c r="GP395" s="128"/>
      <c r="GQ395" s="105"/>
    </row>
    <row r="396" spans="1:199" ht="15.75" x14ac:dyDescent="0.25">
      <c r="A396">
        <f t="shared" ref="A396:A459" si="780">MONTH(C396)</f>
        <v>1</v>
      </c>
      <c r="B396">
        <f t="shared" ref="B396:B459" si="781">YEAR(C396)</f>
        <v>1900</v>
      </c>
      <c r="C396" s="71"/>
      <c r="FT396" s="78"/>
      <c r="FU396" s="132"/>
      <c r="FV396" s="4"/>
      <c r="FW396" s="155"/>
    </row>
    <row r="397" spans="1:199" ht="15.75" x14ac:dyDescent="0.25">
      <c r="A397">
        <f t="shared" si="780"/>
        <v>1</v>
      </c>
      <c r="B397">
        <f t="shared" si="781"/>
        <v>1900</v>
      </c>
      <c r="C397" s="71"/>
      <c r="FT397" s="78"/>
      <c r="FU397" s="132"/>
      <c r="FV397" s="4"/>
      <c r="FW397" s="155"/>
    </row>
    <row r="398" spans="1:199" ht="15.75" x14ac:dyDescent="0.25">
      <c r="A398">
        <f t="shared" si="780"/>
        <v>1</v>
      </c>
      <c r="B398">
        <f t="shared" si="781"/>
        <v>1900</v>
      </c>
      <c r="C398" s="71"/>
      <c r="FT398" s="78"/>
      <c r="FU398" s="132"/>
      <c r="FV398" s="4"/>
      <c r="FW398" s="155"/>
    </row>
    <row r="399" spans="1:199" ht="15.75" x14ac:dyDescent="0.25">
      <c r="A399">
        <f t="shared" si="780"/>
        <v>1</v>
      </c>
      <c r="B399">
        <f t="shared" si="781"/>
        <v>1900</v>
      </c>
      <c r="C399" s="71"/>
      <c r="FT399" s="78"/>
      <c r="FU399" s="132"/>
      <c r="FV399" s="4"/>
      <c r="FW399" s="155"/>
    </row>
    <row r="400" spans="1:199" ht="15.75" x14ac:dyDescent="0.25">
      <c r="A400">
        <f t="shared" si="780"/>
        <v>1</v>
      </c>
      <c r="B400">
        <f t="shared" si="781"/>
        <v>1900</v>
      </c>
      <c r="C400" s="71"/>
      <c r="FT400" s="78"/>
      <c r="FU400" s="132"/>
      <c r="FV400" s="4"/>
      <c r="FW400" s="155"/>
    </row>
    <row r="401" spans="1:199" ht="15.75" x14ac:dyDescent="0.25">
      <c r="A401">
        <f t="shared" si="780"/>
        <v>1</v>
      </c>
      <c r="B401">
        <f t="shared" si="781"/>
        <v>1900</v>
      </c>
      <c r="C401" s="71"/>
      <c r="D401" s="78"/>
      <c r="E401" s="132"/>
      <c r="F401" s="128"/>
      <c r="G401" s="105"/>
      <c r="H401" s="169"/>
      <c r="I401" s="132"/>
      <c r="J401" s="128"/>
      <c r="K401" s="105"/>
      <c r="L401" s="169"/>
      <c r="M401" s="132"/>
      <c r="N401" s="128"/>
      <c r="O401" s="105"/>
      <c r="P401" s="169"/>
      <c r="Q401" s="132"/>
      <c r="R401" s="128"/>
      <c r="S401" s="105"/>
      <c r="T401" s="169"/>
      <c r="U401" s="132"/>
      <c r="V401" s="128"/>
      <c r="W401" s="105"/>
      <c r="X401" s="169"/>
      <c r="Y401" s="132"/>
      <c r="Z401" s="128"/>
      <c r="AA401" s="105"/>
      <c r="AB401" s="169"/>
      <c r="AC401" s="132"/>
      <c r="AD401" s="128"/>
      <c r="AE401" s="105"/>
      <c r="AF401" s="169"/>
      <c r="AG401" s="132"/>
      <c r="AH401" s="128"/>
      <c r="AI401" s="105"/>
      <c r="AJ401" s="169"/>
      <c r="AK401" s="132"/>
      <c r="AL401" s="128"/>
      <c r="AM401" s="105"/>
      <c r="AN401" s="169"/>
      <c r="AO401" s="132"/>
      <c r="AP401" s="128"/>
      <c r="AQ401" s="105"/>
      <c r="AR401" s="169"/>
      <c r="AS401" s="132"/>
      <c r="AT401" s="128"/>
      <c r="AU401" s="105"/>
      <c r="AV401" s="169"/>
      <c r="AW401" s="132"/>
      <c r="AX401" s="128"/>
      <c r="AY401" s="105"/>
      <c r="AZ401" s="169"/>
      <c r="BA401" s="132"/>
      <c r="BB401" s="128"/>
      <c r="BC401" s="105"/>
      <c r="BD401" s="169"/>
      <c r="BE401" s="132"/>
      <c r="BF401" s="128"/>
      <c r="BG401" s="105"/>
      <c r="BH401" s="169"/>
      <c r="BI401" s="132"/>
      <c r="BJ401" s="128"/>
      <c r="BK401" s="105"/>
      <c r="BL401" s="169"/>
      <c r="BM401" s="132"/>
      <c r="BN401" s="128"/>
      <c r="BO401" s="105"/>
      <c r="BP401" s="78"/>
      <c r="BQ401" s="132"/>
      <c r="BR401" s="128"/>
      <c r="BS401" s="105"/>
      <c r="BT401" s="78"/>
      <c r="BU401" s="132"/>
      <c r="BV401" s="128"/>
      <c r="BW401" s="105"/>
      <c r="BX401" s="78"/>
      <c r="BY401" s="132"/>
      <c r="BZ401" s="128"/>
      <c r="CA401" s="105"/>
      <c r="CB401" s="78"/>
      <c r="CC401" s="132"/>
      <c r="CD401" s="128"/>
      <c r="CE401" s="105"/>
      <c r="CF401" s="78"/>
      <c r="CG401" s="132"/>
      <c r="CH401" s="128"/>
      <c r="CI401" s="105"/>
      <c r="CJ401" s="78"/>
      <c r="CK401" s="132"/>
      <c r="CL401" s="128"/>
      <c r="CM401" s="105"/>
      <c r="CN401" s="78"/>
      <c r="CO401" s="132"/>
      <c r="CP401" s="128"/>
      <c r="CQ401" s="105"/>
      <c r="CR401" s="78"/>
      <c r="CS401" s="132"/>
      <c r="CT401" s="128"/>
      <c r="CU401" s="105"/>
      <c r="CV401" s="169"/>
      <c r="CW401" s="132"/>
      <c r="CX401" s="128"/>
      <c r="CY401" s="105"/>
      <c r="CZ401" s="169"/>
      <c r="DA401" s="132"/>
      <c r="DB401" s="128"/>
      <c r="DC401" s="105"/>
      <c r="DD401" s="78"/>
      <c r="DE401" s="132"/>
      <c r="DF401" s="128"/>
      <c r="DG401" s="105"/>
      <c r="DH401" s="78"/>
      <c r="DI401" s="132"/>
      <c r="DJ401" s="128"/>
      <c r="DK401" s="105"/>
      <c r="DL401" s="169"/>
      <c r="DM401" s="132"/>
      <c r="DN401" s="128"/>
      <c r="DO401" s="105"/>
      <c r="DP401" s="78"/>
      <c r="DQ401" s="132"/>
      <c r="DR401" s="128"/>
      <c r="DS401" s="105"/>
      <c r="DT401" s="78"/>
      <c r="DU401" s="132"/>
      <c r="DV401" s="128"/>
      <c r="DW401" s="105"/>
      <c r="DX401" s="78"/>
      <c r="DY401" s="132"/>
      <c r="DZ401" s="128"/>
      <c r="EA401" s="105"/>
      <c r="EB401" s="78"/>
      <c r="EC401" s="132"/>
      <c r="ED401" s="128"/>
      <c r="EE401" s="105"/>
      <c r="EF401" s="169"/>
      <c r="EG401" s="132"/>
      <c r="EH401" s="128"/>
      <c r="EI401" s="105"/>
      <c r="EJ401" s="78"/>
      <c r="EK401" s="132"/>
      <c r="EL401" s="128"/>
      <c r="EM401" s="105"/>
      <c r="EN401" s="78"/>
      <c r="EO401" s="132"/>
      <c r="EP401" s="128"/>
      <c r="EQ401" s="105"/>
      <c r="ER401" s="78"/>
      <c r="ES401" s="132"/>
      <c r="ET401" s="128"/>
      <c r="EU401" s="105"/>
      <c r="EV401" s="78"/>
      <c r="EW401" s="132"/>
      <c r="EX401" s="128"/>
      <c r="EY401" s="105"/>
      <c r="EZ401" s="78"/>
      <c r="FA401" s="132"/>
      <c r="FB401" s="128"/>
      <c r="FC401" s="105"/>
      <c r="FD401" s="78"/>
      <c r="FE401" s="132"/>
      <c r="FF401" s="128"/>
      <c r="FG401" s="105"/>
      <c r="FH401" s="78"/>
      <c r="FI401" s="132"/>
      <c r="FJ401" s="128"/>
      <c r="FK401" s="105"/>
      <c r="FL401" s="169"/>
      <c r="FM401" s="132"/>
      <c r="FN401" s="128"/>
      <c r="FO401" s="105"/>
      <c r="FP401" s="78"/>
      <c r="FQ401" s="132"/>
      <c r="FR401" s="128"/>
      <c r="FS401" s="105"/>
      <c r="FT401" s="78"/>
      <c r="FU401" s="132"/>
      <c r="FV401" s="4"/>
      <c r="FW401" s="155"/>
      <c r="FX401" s="78"/>
      <c r="FY401" s="132"/>
      <c r="FZ401" s="128"/>
      <c r="GA401" s="105"/>
      <c r="GB401" s="78"/>
      <c r="GC401" s="132"/>
      <c r="GD401" s="128"/>
      <c r="GE401" s="105"/>
      <c r="GF401" s="169"/>
      <c r="GG401" s="132"/>
      <c r="GH401" s="128"/>
      <c r="GI401" s="105"/>
      <c r="GJ401" s="78"/>
      <c r="GK401" s="132"/>
      <c r="GL401" s="128"/>
      <c r="GM401" s="105"/>
      <c r="GN401" s="78"/>
      <c r="GO401" s="132"/>
      <c r="GP401" s="128"/>
      <c r="GQ401" s="105"/>
    </row>
    <row r="402" spans="1:199" ht="15.75" x14ac:dyDescent="0.25">
      <c r="A402">
        <f t="shared" si="780"/>
        <v>1</v>
      </c>
      <c r="B402">
        <f t="shared" si="781"/>
        <v>1900</v>
      </c>
      <c r="C402" s="71"/>
      <c r="FT402" s="78"/>
      <c r="FU402" s="132"/>
      <c r="FV402" s="4"/>
      <c r="FW402" s="155"/>
    </row>
    <row r="403" spans="1:199" ht="15.75" x14ac:dyDescent="0.25">
      <c r="A403">
        <f t="shared" si="780"/>
        <v>1</v>
      </c>
      <c r="B403">
        <f t="shared" si="781"/>
        <v>1900</v>
      </c>
      <c r="C403" s="71"/>
      <c r="FT403" s="78"/>
      <c r="FU403" s="132"/>
      <c r="FV403" s="4"/>
      <c r="FW403" s="155"/>
    </row>
    <row r="404" spans="1:199" ht="15.75" x14ac:dyDescent="0.25">
      <c r="A404">
        <f t="shared" si="780"/>
        <v>1</v>
      </c>
      <c r="B404">
        <f t="shared" si="781"/>
        <v>1900</v>
      </c>
      <c r="C404" s="71"/>
      <c r="D404" s="78"/>
      <c r="E404" s="132"/>
      <c r="F404" s="128"/>
      <c r="G404" s="105"/>
      <c r="H404" s="169"/>
      <c r="I404" s="132"/>
      <c r="J404" s="128"/>
      <c r="K404" s="105"/>
      <c r="L404" s="169"/>
      <c r="M404" s="132"/>
      <c r="N404" s="128"/>
      <c r="O404" s="105"/>
      <c r="P404" s="169"/>
      <c r="Q404" s="132"/>
      <c r="R404" s="128"/>
      <c r="S404" s="105"/>
      <c r="T404" s="169"/>
      <c r="U404" s="132"/>
      <c r="V404" s="128"/>
      <c r="W404" s="105"/>
      <c r="X404" s="169"/>
      <c r="Y404" s="132"/>
      <c r="Z404" s="128"/>
      <c r="AA404" s="105"/>
      <c r="AB404" s="169"/>
      <c r="AC404" s="132"/>
      <c r="AD404" s="128"/>
      <c r="AE404" s="105"/>
      <c r="AF404" s="169"/>
      <c r="AG404" s="132"/>
      <c r="AH404" s="128"/>
      <c r="AI404" s="105"/>
      <c r="AJ404" s="169"/>
      <c r="AK404" s="132"/>
      <c r="AL404" s="128"/>
      <c r="AM404" s="105"/>
      <c r="AN404" s="169"/>
      <c r="AO404" s="132"/>
      <c r="AP404" s="128"/>
      <c r="AQ404" s="105"/>
      <c r="AR404" s="169"/>
      <c r="AS404" s="132"/>
      <c r="AT404" s="128"/>
      <c r="AU404" s="105"/>
      <c r="AV404" s="169"/>
      <c r="AW404" s="132"/>
      <c r="AX404" s="128"/>
      <c r="AY404" s="105"/>
      <c r="AZ404" s="169"/>
      <c r="BA404" s="132"/>
      <c r="BB404" s="128"/>
      <c r="BC404" s="105"/>
      <c r="BD404" s="169"/>
      <c r="BE404" s="132"/>
      <c r="BF404" s="128"/>
      <c r="BG404" s="105"/>
      <c r="BH404" s="169"/>
      <c r="BI404" s="132"/>
      <c r="BJ404" s="128"/>
      <c r="BK404" s="105"/>
      <c r="BL404" s="169"/>
      <c r="BM404" s="132"/>
      <c r="BN404" s="128"/>
      <c r="BO404" s="105"/>
      <c r="BP404" s="78"/>
      <c r="BQ404" s="132"/>
      <c r="BR404" s="128"/>
      <c r="BS404" s="105"/>
      <c r="BT404" s="78"/>
      <c r="BU404" s="132"/>
      <c r="BV404" s="128"/>
      <c r="BW404" s="105"/>
      <c r="BX404" s="78"/>
      <c r="BY404" s="132"/>
      <c r="BZ404" s="128"/>
      <c r="CA404" s="105"/>
      <c r="CB404" s="78"/>
      <c r="CC404" s="132"/>
      <c r="CD404" s="128"/>
      <c r="CE404" s="105"/>
      <c r="CF404" s="78"/>
      <c r="CG404" s="132"/>
      <c r="CH404" s="128"/>
      <c r="CI404" s="105"/>
      <c r="CJ404" s="78"/>
      <c r="CK404" s="132"/>
      <c r="CL404" s="128"/>
      <c r="CM404" s="105"/>
      <c r="CN404" s="78"/>
      <c r="CO404" s="132"/>
      <c r="CP404" s="128"/>
      <c r="CQ404" s="105"/>
      <c r="CR404" s="78"/>
      <c r="CS404" s="132"/>
      <c r="CT404" s="128"/>
      <c r="CU404" s="105"/>
      <c r="CV404" s="169"/>
      <c r="CW404" s="132"/>
      <c r="CX404" s="128"/>
      <c r="CY404" s="105"/>
      <c r="CZ404" s="169"/>
      <c r="DA404" s="132"/>
      <c r="DB404" s="128"/>
      <c r="DC404" s="105"/>
      <c r="DD404" s="78"/>
      <c r="DE404" s="132"/>
      <c r="DF404" s="128"/>
      <c r="DG404" s="105"/>
      <c r="DH404" s="78"/>
      <c r="DI404" s="132"/>
      <c r="DJ404" s="128"/>
      <c r="DK404" s="105"/>
      <c r="DL404" s="169"/>
      <c r="DM404" s="132"/>
      <c r="DN404" s="128"/>
      <c r="DO404" s="105"/>
      <c r="DP404" s="78"/>
      <c r="DQ404" s="132"/>
      <c r="DR404" s="128"/>
      <c r="DS404" s="105"/>
      <c r="DT404" s="78"/>
      <c r="DU404" s="132"/>
      <c r="DV404" s="128"/>
      <c r="DW404" s="105"/>
      <c r="DX404" s="78"/>
      <c r="DY404" s="132"/>
      <c r="DZ404" s="128"/>
      <c r="EA404" s="105"/>
      <c r="EB404" s="78"/>
      <c r="EC404" s="132"/>
      <c r="ED404" s="128"/>
      <c r="EE404" s="105"/>
      <c r="EF404" s="169"/>
      <c r="EG404" s="132"/>
      <c r="EH404" s="128"/>
      <c r="EI404" s="105"/>
      <c r="EJ404" s="78"/>
      <c r="EK404" s="132"/>
      <c r="EL404" s="128"/>
      <c r="EM404" s="105"/>
      <c r="EN404" s="78"/>
      <c r="EO404" s="132"/>
      <c r="EP404" s="128"/>
      <c r="EQ404" s="105"/>
      <c r="ER404" s="78"/>
      <c r="ES404" s="132"/>
      <c r="ET404" s="128"/>
      <c r="EU404" s="105"/>
      <c r="EV404" s="78"/>
      <c r="EW404" s="132"/>
      <c r="EX404" s="128"/>
      <c r="EY404" s="105"/>
      <c r="EZ404" s="78"/>
      <c r="FA404" s="132"/>
      <c r="FB404" s="128"/>
      <c r="FC404" s="105"/>
      <c r="FD404" s="78"/>
      <c r="FE404" s="132"/>
      <c r="FF404" s="128"/>
      <c r="FG404" s="105"/>
      <c r="FH404" s="78"/>
      <c r="FI404" s="132"/>
      <c r="FJ404" s="128"/>
      <c r="FK404" s="105"/>
      <c r="FL404" s="169"/>
      <c r="FM404" s="132"/>
      <c r="FN404" s="128"/>
      <c r="FO404" s="105"/>
      <c r="FP404" s="78"/>
      <c r="FQ404" s="132"/>
      <c r="FR404" s="128"/>
      <c r="FS404" s="105"/>
      <c r="FT404" s="78"/>
      <c r="FU404" s="132"/>
      <c r="FV404" s="4"/>
      <c r="FW404" s="155"/>
      <c r="FX404" s="78"/>
      <c r="FY404" s="132"/>
      <c r="FZ404" s="128"/>
      <c r="GA404" s="105"/>
      <c r="GB404" s="78"/>
      <c r="GC404" s="132"/>
      <c r="GD404" s="128"/>
      <c r="GE404" s="105"/>
      <c r="GF404" s="169"/>
      <c r="GG404" s="132"/>
      <c r="GH404" s="128"/>
      <c r="GI404" s="105"/>
      <c r="GJ404" s="78"/>
      <c r="GK404" s="132"/>
      <c r="GL404" s="128"/>
      <c r="GM404" s="105"/>
      <c r="GN404" s="78"/>
      <c r="GO404" s="132"/>
      <c r="GP404" s="128"/>
      <c r="GQ404" s="105"/>
    </row>
    <row r="405" spans="1:199" ht="15.75" x14ac:dyDescent="0.25">
      <c r="A405">
        <f t="shared" si="780"/>
        <v>1</v>
      </c>
      <c r="B405">
        <f t="shared" si="781"/>
        <v>1900</v>
      </c>
      <c r="C405" s="71"/>
      <c r="FT405" s="78"/>
      <c r="FU405" s="132"/>
      <c r="FV405" s="4"/>
      <c r="FW405" s="155"/>
    </row>
    <row r="406" spans="1:199" ht="15.75" x14ac:dyDescent="0.25">
      <c r="A406">
        <f t="shared" si="780"/>
        <v>1</v>
      </c>
      <c r="B406">
        <f t="shared" si="781"/>
        <v>1900</v>
      </c>
      <c r="C406" s="71"/>
      <c r="FT406" s="78"/>
      <c r="FU406" s="132"/>
      <c r="FV406" s="4"/>
      <c r="FW406" s="155"/>
    </row>
    <row r="407" spans="1:199" ht="15.75" x14ac:dyDescent="0.25">
      <c r="A407">
        <f t="shared" si="780"/>
        <v>1</v>
      </c>
      <c r="B407">
        <f t="shared" si="781"/>
        <v>1900</v>
      </c>
      <c r="C407" s="71"/>
      <c r="FT407" s="78"/>
      <c r="FU407" s="132"/>
      <c r="FV407" s="4"/>
      <c r="FW407" s="155"/>
    </row>
    <row r="408" spans="1:199" ht="15.75" x14ac:dyDescent="0.25">
      <c r="A408">
        <f t="shared" si="780"/>
        <v>1</v>
      </c>
      <c r="B408">
        <f t="shared" si="781"/>
        <v>1900</v>
      </c>
      <c r="C408" s="71"/>
      <c r="FT408" s="78"/>
      <c r="FU408" s="132"/>
      <c r="FV408" s="4"/>
      <c r="FW408" s="155"/>
    </row>
    <row r="409" spans="1:199" ht="15.75" x14ac:dyDescent="0.25">
      <c r="A409">
        <f t="shared" si="780"/>
        <v>1</v>
      </c>
      <c r="B409">
        <f t="shared" si="781"/>
        <v>1900</v>
      </c>
      <c r="C409" s="71"/>
      <c r="FT409" s="78"/>
      <c r="FU409" s="132"/>
      <c r="FV409" s="4"/>
      <c r="FW409" s="155"/>
    </row>
    <row r="410" spans="1:199" ht="15.75" x14ac:dyDescent="0.25">
      <c r="A410">
        <f t="shared" si="780"/>
        <v>1</v>
      </c>
      <c r="B410">
        <f t="shared" si="781"/>
        <v>1900</v>
      </c>
      <c r="C410" s="71"/>
      <c r="FT410" s="78"/>
      <c r="FU410" s="132"/>
      <c r="FV410" s="4"/>
      <c r="FW410" s="155"/>
    </row>
    <row r="411" spans="1:199" ht="15.75" x14ac:dyDescent="0.25">
      <c r="A411">
        <f t="shared" si="780"/>
        <v>1</v>
      </c>
      <c r="B411">
        <f t="shared" si="781"/>
        <v>1900</v>
      </c>
      <c r="C411" s="71"/>
      <c r="D411" s="78"/>
      <c r="E411" s="132"/>
      <c r="F411" s="128"/>
      <c r="G411" s="105"/>
      <c r="H411" s="169"/>
      <c r="I411" s="132"/>
      <c r="J411" s="128"/>
      <c r="K411" s="105"/>
      <c r="L411" s="169"/>
      <c r="M411" s="132"/>
      <c r="N411" s="128"/>
      <c r="O411" s="105"/>
      <c r="P411" s="169"/>
      <c r="Q411" s="132"/>
      <c r="R411" s="128"/>
      <c r="S411" s="105"/>
      <c r="T411" s="169"/>
      <c r="U411" s="132"/>
      <c r="V411" s="128"/>
      <c r="W411" s="105"/>
      <c r="X411" s="169"/>
      <c r="Y411" s="132"/>
      <c r="Z411" s="128"/>
      <c r="AA411" s="105"/>
      <c r="AB411" s="169"/>
      <c r="AC411" s="132"/>
      <c r="AD411" s="128"/>
      <c r="AE411" s="105"/>
      <c r="AF411" s="169"/>
      <c r="AG411" s="132"/>
      <c r="AH411" s="128"/>
      <c r="AI411" s="105"/>
      <c r="AJ411" s="169"/>
      <c r="AK411" s="132"/>
      <c r="AL411" s="128"/>
      <c r="AM411" s="105"/>
      <c r="AN411" s="169"/>
      <c r="AO411" s="132"/>
      <c r="AP411" s="128"/>
      <c r="AQ411" s="105"/>
      <c r="AR411" s="169"/>
      <c r="AS411" s="132"/>
      <c r="AT411" s="128"/>
      <c r="AU411" s="105"/>
      <c r="AV411" s="169"/>
      <c r="AW411" s="132"/>
      <c r="AX411" s="128"/>
      <c r="AY411" s="105"/>
      <c r="AZ411" s="169"/>
      <c r="BA411" s="132"/>
      <c r="BB411" s="128"/>
      <c r="BC411" s="105"/>
      <c r="BD411" s="169"/>
      <c r="BE411" s="132"/>
      <c r="BF411" s="128"/>
      <c r="BG411" s="105"/>
      <c r="BH411" s="169"/>
      <c r="BI411" s="132"/>
      <c r="BJ411" s="128"/>
      <c r="BK411" s="105"/>
      <c r="BL411" s="169"/>
      <c r="BM411" s="132"/>
      <c r="BN411" s="128"/>
      <c r="BO411" s="105"/>
      <c r="BP411" s="78"/>
      <c r="BQ411" s="132"/>
      <c r="BR411" s="128"/>
      <c r="BS411" s="105"/>
      <c r="BT411" s="78"/>
      <c r="BU411" s="132"/>
      <c r="BV411" s="128"/>
      <c r="BW411" s="105"/>
      <c r="BX411" s="78"/>
      <c r="BY411" s="132"/>
      <c r="BZ411" s="128"/>
      <c r="CA411" s="105"/>
      <c r="CB411" s="78"/>
      <c r="CC411" s="132"/>
      <c r="CD411" s="128"/>
      <c r="CE411" s="105"/>
      <c r="CF411" s="78"/>
      <c r="CG411" s="132"/>
      <c r="CH411" s="128"/>
      <c r="CI411" s="105"/>
      <c r="CJ411" s="78"/>
      <c r="CK411" s="132"/>
      <c r="CL411" s="128"/>
      <c r="CM411" s="105"/>
      <c r="CN411" s="78"/>
      <c r="CO411" s="132"/>
      <c r="CP411" s="128"/>
      <c r="CQ411" s="105"/>
      <c r="CR411" s="78"/>
      <c r="CS411" s="132"/>
      <c r="CT411" s="128"/>
      <c r="CU411" s="105"/>
      <c r="CV411" s="169"/>
      <c r="CW411" s="132"/>
      <c r="CX411" s="128"/>
      <c r="CY411" s="105"/>
      <c r="CZ411" s="169"/>
      <c r="DA411" s="132"/>
      <c r="DB411" s="128"/>
      <c r="DC411" s="105"/>
      <c r="DD411" s="78"/>
      <c r="DE411" s="132"/>
      <c r="DF411" s="128"/>
      <c r="DG411" s="105"/>
      <c r="DH411" s="78"/>
      <c r="DI411" s="132"/>
      <c r="DJ411" s="128"/>
      <c r="DK411" s="105"/>
      <c r="DL411" s="169"/>
      <c r="DM411" s="132"/>
      <c r="DN411" s="128"/>
      <c r="DO411" s="105"/>
      <c r="DP411" s="78"/>
      <c r="DQ411" s="132"/>
      <c r="DR411" s="128"/>
      <c r="DS411" s="105"/>
      <c r="DT411" s="78"/>
      <c r="DU411" s="132"/>
      <c r="DV411" s="128"/>
      <c r="DW411" s="105"/>
      <c r="DX411" s="78"/>
      <c r="DY411" s="132"/>
      <c r="DZ411" s="128"/>
      <c r="EA411" s="105"/>
      <c r="EB411" s="78"/>
      <c r="EC411" s="132"/>
      <c r="ED411" s="128"/>
      <c r="EE411" s="105"/>
      <c r="EF411" s="169"/>
      <c r="EG411" s="132"/>
      <c r="EH411" s="128"/>
      <c r="EI411" s="105"/>
      <c r="EJ411" s="78"/>
      <c r="EK411" s="132"/>
      <c r="EL411" s="128"/>
      <c r="EM411" s="105"/>
      <c r="EN411" s="78"/>
      <c r="EO411" s="132"/>
      <c r="EP411" s="128"/>
      <c r="EQ411" s="105"/>
      <c r="ER411" s="78"/>
      <c r="ES411" s="132"/>
      <c r="ET411" s="128"/>
      <c r="EU411" s="105"/>
      <c r="EV411" s="78"/>
      <c r="EW411" s="132"/>
      <c r="EX411" s="128"/>
      <c r="EY411" s="105"/>
      <c r="EZ411" s="78"/>
      <c r="FA411" s="132"/>
      <c r="FB411" s="128"/>
      <c r="FC411" s="105"/>
      <c r="FD411" s="78"/>
      <c r="FE411" s="132"/>
      <c r="FF411" s="128"/>
      <c r="FG411" s="105"/>
      <c r="FH411" s="78"/>
      <c r="FI411" s="132"/>
      <c r="FJ411" s="128"/>
      <c r="FK411" s="105"/>
      <c r="FL411" s="169"/>
      <c r="FM411" s="132"/>
      <c r="FN411" s="128"/>
      <c r="FO411" s="105"/>
      <c r="FP411" s="78"/>
      <c r="FQ411" s="132"/>
      <c r="FR411" s="128"/>
      <c r="FS411" s="105"/>
      <c r="FT411" s="78"/>
      <c r="FU411" s="132"/>
      <c r="FV411" s="4"/>
      <c r="FW411" s="155"/>
      <c r="FX411" s="78"/>
      <c r="FY411" s="132"/>
      <c r="FZ411" s="128"/>
      <c r="GA411" s="105"/>
      <c r="GB411" s="78"/>
      <c r="GC411" s="132"/>
      <c r="GD411" s="128"/>
      <c r="GE411" s="105"/>
      <c r="GF411" s="169"/>
      <c r="GG411" s="132"/>
      <c r="GH411" s="128"/>
      <c r="GI411" s="105"/>
      <c r="GJ411" s="78"/>
      <c r="GK411" s="132"/>
      <c r="GL411" s="128"/>
      <c r="GM411" s="105"/>
      <c r="GN411" s="78"/>
      <c r="GO411" s="132"/>
      <c r="GP411" s="128"/>
      <c r="GQ411" s="105"/>
    </row>
    <row r="412" spans="1:199" ht="15.75" x14ac:dyDescent="0.25">
      <c r="A412">
        <f t="shared" si="780"/>
        <v>1</v>
      </c>
      <c r="B412">
        <f t="shared" si="781"/>
        <v>1900</v>
      </c>
      <c r="C412" s="71"/>
      <c r="FT412" s="78"/>
      <c r="FU412" s="132"/>
      <c r="FV412" s="4"/>
      <c r="FW412" s="155"/>
    </row>
    <row r="413" spans="1:199" ht="15.75" x14ac:dyDescent="0.25">
      <c r="A413">
        <f t="shared" si="780"/>
        <v>1</v>
      </c>
      <c r="B413">
        <f t="shared" si="781"/>
        <v>1900</v>
      </c>
      <c r="C413" s="71"/>
      <c r="FT413" s="78"/>
      <c r="FU413" s="132"/>
      <c r="FV413" s="4"/>
      <c r="FW413" s="155"/>
    </row>
    <row r="414" spans="1:199" ht="15.75" x14ac:dyDescent="0.25">
      <c r="A414">
        <f t="shared" si="780"/>
        <v>1</v>
      </c>
      <c r="B414">
        <f t="shared" si="781"/>
        <v>1900</v>
      </c>
      <c r="C414" s="71"/>
      <c r="D414" s="78"/>
      <c r="E414" s="132"/>
      <c r="F414" s="128"/>
      <c r="G414" s="105"/>
      <c r="H414" s="169"/>
      <c r="I414" s="132"/>
      <c r="J414" s="128"/>
      <c r="K414" s="105"/>
      <c r="L414" s="169"/>
      <c r="M414" s="132"/>
      <c r="N414" s="128"/>
      <c r="O414" s="105"/>
      <c r="P414" s="169"/>
      <c r="Q414" s="132"/>
      <c r="R414" s="128"/>
      <c r="S414" s="105"/>
      <c r="T414" s="169"/>
      <c r="U414" s="132"/>
      <c r="V414" s="128"/>
      <c r="W414" s="105"/>
      <c r="X414" s="169"/>
      <c r="Y414" s="132"/>
      <c r="Z414" s="128"/>
      <c r="AA414" s="105"/>
      <c r="AB414" s="169"/>
      <c r="AC414" s="132"/>
      <c r="AD414" s="128"/>
      <c r="AE414" s="105"/>
      <c r="AF414" s="169"/>
      <c r="AG414" s="132"/>
      <c r="AH414" s="128"/>
      <c r="AI414" s="105"/>
      <c r="AJ414" s="169"/>
      <c r="AK414" s="132"/>
      <c r="AL414" s="128"/>
      <c r="AM414" s="105"/>
      <c r="AN414" s="169"/>
      <c r="AO414" s="132"/>
      <c r="AP414" s="128"/>
      <c r="AQ414" s="105"/>
      <c r="AR414" s="169"/>
      <c r="AS414" s="132"/>
      <c r="AT414" s="128"/>
      <c r="AU414" s="105"/>
      <c r="AV414" s="169"/>
      <c r="AW414" s="132"/>
      <c r="AX414" s="128"/>
      <c r="AY414" s="105"/>
      <c r="AZ414" s="169"/>
      <c r="BA414" s="132"/>
      <c r="BB414" s="128"/>
      <c r="BC414" s="105"/>
      <c r="BD414" s="169"/>
      <c r="BE414" s="132"/>
      <c r="BF414" s="128"/>
      <c r="BG414" s="105"/>
      <c r="BH414" s="169"/>
      <c r="BI414" s="132"/>
      <c r="BJ414" s="128"/>
      <c r="BK414" s="105"/>
      <c r="BL414" s="169"/>
      <c r="BM414" s="132"/>
      <c r="BN414" s="128"/>
      <c r="BO414" s="105"/>
      <c r="BP414" s="78"/>
      <c r="BQ414" s="132"/>
      <c r="BR414" s="128"/>
      <c r="BS414" s="105"/>
      <c r="BT414" s="78"/>
      <c r="BU414" s="132"/>
      <c r="BV414" s="128"/>
      <c r="BW414" s="105"/>
      <c r="BX414" s="78"/>
      <c r="BY414" s="132"/>
      <c r="BZ414" s="128"/>
      <c r="CA414" s="105"/>
      <c r="CB414" s="78"/>
      <c r="CC414" s="132"/>
      <c r="CD414" s="128"/>
      <c r="CE414" s="105"/>
      <c r="CF414" s="78"/>
      <c r="CG414" s="132"/>
      <c r="CH414" s="128"/>
      <c r="CI414" s="105"/>
      <c r="CJ414" s="78"/>
      <c r="CK414" s="132"/>
      <c r="CL414" s="128"/>
      <c r="CM414" s="105"/>
      <c r="CN414" s="78"/>
      <c r="CO414" s="132"/>
      <c r="CP414" s="128"/>
      <c r="CQ414" s="105"/>
      <c r="CR414" s="78"/>
      <c r="CS414" s="132"/>
      <c r="CT414" s="128"/>
      <c r="CU414" s="105"/>
      <c r="CV414" s="169"/>
      <c r="CW414" s="132"/>
      <c r="CX414" s="128"/>
      <c r="CY414" s="105"/>
      <c r="CZ414" s="169"/>
      <c r="DA414" s="132"/>
      <c r="DB414" s="128"/>
      <c r="DC414" s="105"/>
      <c r="DD414" s="78"/>
      <c r="DE414" s="132"/>
      <c r="DF414" s="128"/>
      <c r="DG414" s="105"/>
      <c r="DH414" s="78"/>
      <c r="DI414" s="132"/>
      <c r="DJ414" s="128"/>
      <c r="DK414" s="105"/>
      <c r="DL414" s="169"/>
      <c r="DM414" s="132"/>
      <c r="DN414" s="128"/>
      <c r="DO414" s="105"/>
      <c r="DP414" s="78"/>
      <c r="DQ414" s="132"/>
      <c r="DR414" s="128"/>
      <c r="DS414" s="105"/>
      <c r="DT414" s="78"/>
      <c r="DU414" s="132"/>
      <c r="DV414" s="128"/>
      <c r="DW414" s="105"/>
      <c r="DX414" s="78"/>
      <c r="DY414" s="132"/>
      <c r="DZ414" s="128"/>
      <c r="EA414" s="105"/>
      <c r="EB414" s="78"/>
      <c r="EC414" s="132"/>
      <c r="ED414" s="128"/>
      <c r="EE414" s="105"/>
      <c r="EF414" s="169"/>
      <c r="EG414" s="132"/>
      <c r="EH414" s="128"/>
      <c r="EI414" s="105"/>
      <c r="EJ414" s="78"/>
      <c r="EK414" s="132"/>
      <c r="EL414" s="128"/>
      <c r="EM414" s="105"/>
      <c r="EN414" s="78"/>
      <c r="EO414" s="132"/>
      <c r="EP414" s="128"/>
      <c r="EQ414" s="105"/>
      <c r="ER414" s="78"/>
      <c r="ES414" s="132"/>
      <c r="ET414" s="128"/>
      <c r="EU414" s="105"/>
      <c r="EV414" s="78"/>
      <c r="EW414" s="132"/>
      <c r="EX414" s="128"/>
      <c r="EY414" s="105"/>
      <c r="EZ414" s="78"/>
      <c r="FA414" s="132"/>
      <c r="FB414" s="128"/>
      <c r="FC414" s="105"/>
      <c r="FD414" s="78"/>
      <c r="FE414" s="132"/>
      <c r="FF414" s="128"/>
      <c r="FG414" s="105"/>
      <c r="FH414" s="78"/>
      <c r="FI414" s="132"/>
      <c r="FJ414" s="128"/>
      <c r="FK414" s="105"/>
      <c r="FL414" s="169"/>
      <c r="FM414" s="132"/>
      <c r="FN414" s="128"/>
      <c r="FO414" s="105"/>
      <c r="FP414" s="78"/>
      <c r="FQ414" s="132"/>
      <c r="FR414" s="128"/>
      <c r="FS414" s="105"/>
      <c r="FT414" s="78"/>
      <c r="FU414" s="132"/>
      <c r="FV414" s="4"/>
      <c r="FW414" s="155"/>
      <c r="FX414" s="78"/>
      <c r="FY414" s="132"/>
      <c r="FZ414" s="128"/>
      <c r="GA414" s="105"/>
      <c r="GB414" s="78"/>
      <c r="GC414" s="132"/>
      <c r="GD414" s="128"/>
      <c r="GE414" s="105"/>
      <c r="GF414" s="169"/>
      <c r="GG414" s="132"/>
      <c r="GH414" s="128"/>
      <c r="GI414" s="105"/>
      <c r="GJ414" s="78"/>
      <c r="GK414" s="132"/>
      <c r="GL414" s="128"/>
      <c r="GM414" s="105"/>
      <c r="GN414" s="78"/>
      <c r="GO414" s="132"/>
      <c r="GP414" s="128"/>
      <c r="GQ414" s="105"/>
    </row>
    <row r="415" spans="1:199" ht="15.75" x14ac:dyDescent="0.25">
      <c r="A415">
        <f t="shared" si="780"/>
        <v>1</v>
      </c>
      <c r="B415">
        <f t="shared" si="781"/>
        <v>1900</v>
      </c>
      <c r="C415" s="71"/>
      <c r="FT415" s="78"/>
      <c r="FU415" s="132"/>
      <c r="FV415" s="4"/>
      <c r="FW415" s="155"/>
    </row>
    <row r="416" spans="1:199" ht="15.75" x14ac:dyDescent="0.25">
      <c r="A416">
        <f t="shared" si="780"/>
        <v>1</v>
      </c>
      <c r="B416">
        <f t="shared" si="781"/>
        <v>1900</v>
      </c>
      <c r="C416" s="71"/>
      <c r="FT416" s="78"/>
      <c r="FU416" s="132"/>
      <c r="FV416" s="4"/>
      <c r="FW416" s="155"/>
    </row>
    <row r="417" spans="1:199" ht="15.75" x14ac:dyDescent="0.25">
      <c r="A417">
        <f t="shared" si="780"/>
        <v>1</v>
      </c>
      <c r="B417">
        <f t="shared" si="781"/>
        <v>1900</v>
      </c>
      <c r="C417" s="71"/>
      <c r="D417" s="78"/>
      <c r="E417" s="132"/>
      <c r="F417" s="128"/>
      <c r="G417" s="105"/>
      <c r="H417" s="169"/>
      <c r="I417" s="132"/>
      <c r="J417" s="128"/>
      <c r="K417" s="105"/>
      <c r="L417" s="169"/>
      <c r="M417" s="132"/>
      <c r="N417" s="128"/>
      <c r="O417" s="105"/>
      <c r="P417" s="169"/>
      <c r="Q417" s="132"/>
      <c r="R417" s="128"/>
      <c r="S417" s="105"/>
      <c r="T417" s="169"/>
      <c r="U417" s="132"/>
      <c r="V417" s="128"/>
      <c r="W417" s="105"/>
      <c r="X417" s="169"/>
      <c r="Y417" s="132"/>
      <c r="Z417" s="128"/>
      <c r="AA417" s="105"/>
      <c r="AB417" s="169"/>
      <c r="AC417" s="132"/>
      <c r="AD417" s="128"/>
      <c r="AE417" s="105"/>
      <c r="AF417" s="169"/>
      <c r="AG417" s="132"/>
      <c r="AH417" s="128"/>
      <c r="AI417" s="105"/>
      <c r="AJ417" s="169"/>
      <c r="AK417" s="132"/>
      <c r="AL417" s="128"/>
      <c r="AM417" s="105"/>
      <c r="AN417" s="169"/>
      <c r="AO417" s="132"/>
      <c r="AP417" s="128"/>
      <c r="AQ417" s="105"/>
      <c r="AR417" s="169"/>
      <c r="AS417" s="132"/>
      <c r="AT417" s="128"/>
      <c r="AU417" s="105"/>
      <c r="AV417" s="169"/>
      <c r="AW417" s="132"/>
      <c r="AX417" s="128"/>
      <c r="AY417" s="105"/>
      <c r="AZ417" s="169"/>
      <c r="BA417" s="132"/>
      <c r="BB417" s="128"/>
      <c r="BC417" s="105"/>
      <c r="BD417" s="169"/>
      <c r="BE417" s="132"/>
      <c r="BF417" s="128"/>
      <c r="BG417" s="105"/>
      <c r="BH417" s="169"/>
      <c r="BI417" s="132"/>
      <c r="BJ417" s="128"/>
      <c r="BK417" s="105"/>
      <c r="BL417" s="169"/>
      <c r="BM417" s="132"/>
      <c r="BN417" s="128"/>
      <c r="BO417" s="105"/>
      <c r="BP417" s="78"/>
      <c r="BQ417" s="132"/>
      <c r="BR417" s="128"/>
      <c r="BS417" s="105"/>
      <c r="BT417" s="78"/>
      <c r="BU417" s="132"/>
      <c r="BV417" s="128"/>
      <c r="BW417" s="105"/>
      <c r="BX417" s="78"/>
      <c r="BY417" s="132"/>
      <c r="BZ417" s="128"/>
      <c r="CA417" s="105"/>
      <c r="CB417" s="78"/>
      <c r="CC417" s="132"/>
      <c r="CD417" s="128"/>
      <c r="CE417" s="105"/>
      <c r="CF417" s="78"/>
      <c r="CG417" s="132"/>
      <c r="CH417" s="128"/>
      <c r="CI417" s="105"/>
      <c r="CJ417" s="78"/>
      <c r="CK417" s="132"/>
      <c r="CL417" s="128"/>
      <c r="CM417" s="105"/>
      <c r="CN417" s="78"/>
      <c r="CO417" s="132"/>
      <c r="CP417" s="128"/>
      <c r="CQ417" s="105"/>
      <c r="CR417" s="78"/>
      <c r="CS417" s="132"/>
      <c r="CT417" s="128"/>
      <c r="CU417" s="105"/>
      <c r="CV417" s="169"/>
      <c r="CW417" s="132"/>
      <c r="CX417" s="128"/>
      <c r="CY417" s="105"/>
      <c r="CZ417" s="169"/>
      <c r="DA417" s="132"/>
      <c r="DB417" s="128"/>
      <c r="DC417" s="105"/>
      <c r="DD417" s="78"/>
      <c r="DE417" s="132"/>
      <c r="DF417" s="128"/>
      <c r="DG417" s="105"/>
      <c r="DH417" s="78"/>
      <c r="DI417" s="132"/>
      <c r="DJ417" s="128"/>
      <c r="DK417" s="105"/>
      <c r="DL417" s="169"/>
      <c r="DM417" s="132"/>
      <c r="DN417" s="128"/>
      <c r="DO417" s="105"/>
      <c r="DP417" s="78"/>
      <c r="DQ417" s="132"/>
      <c r="DR417" s="128"/>
      <c r="DS417" s="105"/>
      <c r="DT417" s="78"/>
      <c r="DU417" s="132"/>
      <c r="DV417" s="128"/>
      <c r="DW417" s="105"/>
      <c r="DX417" s="78"/>
      <c r="DY417" s="132"/>
      <c r="DZ417" s="128"/>
      <c r="EA417" s="105"/>
      <c r="EB417" s="78"/>
      <c r="EC417" s="132"/>
      <c r="ED417" s="128"/>
      <c r="EE417" s="105"/>
      <c r="EF417" s="169"/>
      <c r="EG417" s="132"/>
      <c r="EH417" s="128"/>
      <c r="EI417" s="105"/>
      <c r="EJ417" s="78"/>
      <c r="EK417" s="132"/>
      <c r="EL417" s="128"/>
      <c r="EM417" s="105"/>
      <c r="EN417" s="78"/>
      <c r="EO417" s="132"/>
      <c r="EP417" s="128"/>
      <c r="EQ417" s="105"/>
      <c r="ER417" s="78"/>
      <c r="ES417" s="132"/>
      <c r="ET417" s="128"/>
      <c r="EU417" s="105"/>
      <c r="EV417" s="78"/>
      <c r="EW417" s="132"/>
      <c r="EX417" s="128"/>
      <c r="EY417" s="105"/>
      <c r="EZ417" s="78"/>
      <c r="FA417" s="132"/>
      <c r="FB417" s="128"/>
      <c r="FC417" s="105"/>
      <c r="FD417" s="78"/>
      <c r="FE417" s="132"/>
      <c r="FF417" s="128"/>
      <c r="FG417" s="105"/>
      <c r="FH417" s="78"/>
      <c r="FI417" s="132"/>
      <c r="FJ417" s="128"/>
      <c r="FK417" s="105"/>
      <c r="FL417" s="169"/>
      <c r="FM417" s="132"/>
      <c r="FN417" s="128"/>
      <c r="FO417" s="105"/>
      <c r="FP417" s="78"/>
      <c r="FQ417" s="132"/>
      <c r="FR417" s="128"/>
      <c r="FS417" s="105"/>
      <c r="FT417" s="78"/>
      <c r="FU417" s="132"/>
      <c r="FV417" s="4"/>
      <c r="FW417" s="155"/>
      <c r="FX417" s="78"/>
      <c r="FY417" s="132"/>
      <c r="FZ417" s="128"/>
      <c r="GA417" s="105"/>
      <c r="GB417" s="78"/>
      <c r="GC417" s="132"/>
      <c r="GD417" s="128"/>
      <c r="GE417" s="105"/>
      <c r="GF417" s="169"/>
      <c r="GG417" s="132"/>
      <c r="GH417" s="128"/>
      <c r="GI417" s="105"/>
      <c r="GJ417" s="78"/>
      <c r="GK417" s="132"/>
      <c r="GL417" s="128"/>
      <c r="GM417" s="105"/>
      <c r="GN417" s="78"/>
      <c r="GO417" s="132"/>
      <c r="GP417" s="128"/>
      <c r="GQ417" s="105"/>
    </row>
    <row r="418" spans="1:199" ht="15.75" x14ac:dyDescent="0.25">
      <c r="A418">
        <f t="shared" si="780"/>
        <v>1</v>
      </c>
      <c r="B418">
        <f t="shared" si="781"/>
        <v>1900</v>
      </c>
      <c r="C418" s="71"/>
      <c r="FT418" s="78"/>
      <c r="FU418" s="132"/>
      <c r="FV418" s="4"/>
      <c r="FW418" s="155"/>
    </row>
    <row r="419" spans="1:199" ht="15.75" x14ac:dyDescent="0.25">
      <c r="A419">
        <f t="shared" si="780"/>
        <v>1</v>
      </c>
      <c r="B419">
        <f t="shared" si="781"/>
        <v>1900</v>
      </c>
      <c r="C419" s="71"/>
      <c r="FT419" s="78"/>
      <c r="FU419" s="132"/>
      <c r="FV419" s="4"/>
      <c r="FW419" s="155"/>
    </row>
    <row r="420" spans="1:199" ht="15.75" x14ac:dyDescent="0.25">
      <c r="A420">
        <f t="shared" si="780"/>
        <v>1</v>
      </c>
      <c r="B420">
        <f t="shared" si="781"/>
        <v>1900</v>
      </c>
      <c r="C420" s="71"/>
      <c r="FT420" s="78"/>
      <c r="FU420" s="132"/>
      <c r="FV420" s="4"/>
      <c r="FW420" s="155"/>
    </row>
    <row r="421" spans="1:199" ht="15.75" x14ac:dyDescent="0.25">
      <c r="A421">
        <f t="shared" si="780"/>
        <v>1</v>
      </c>
      <c r="B421">
        <f t="shared" si="781"/>
        <v>1900</v>
      </c>
      <c r="C421" s="71"/>
      <c r="FT421" s="78"/>
      <c r="FU421" s="132"/>
      <c r="FV421" s="4"/>
      <c r="FW421" s="155"/>
    </row>
    <row r="422" spans="1:199" ht="15.75" x14ac:dyDescent="0.25">
      <c r="A422">
        <f t="shared" si="780"/>
        <v>1</v>
      </c>
      <c r="B422">
        <f t="shared" si="781"/>
        <v>1900</v>
      </c>
      <c r="C422" s="71"/>
      <c r="FT422" s="78"/>
      <c r="FU422" s="132"/>
      <c r="FV422" s="4"/>
      <c r="FW422" s="155"/>
    </row>
    <row r="423" spans="1:199" ht="15.75" x14ac:dyDescent="0.25">
      <c r="A423">
        <f t="shared" si="780"/>
        <v>1</v>
      </c>
      <c r="B423">
        <f t="shared" si="781"/>
        <v>1900</v>
      </c>
      <c r="C423" s="71"/>
      <c r="FT423" s="78"/>
      <c r="FU423" s="132"/>
      <c r="FV423" s="4"/>
      <c r="FW423" s="155"/>
    </row>
    <row r="424" spans="1:199" ht="15.75" x14ac:dyDescent="0.25">
      <c r="A424">
        <f t="shared" si="780"/>
        <v>1</v>
      </c>
      <c r="B424">
        <f t="shared" si="781"/>
        <v>1900</v>
      </c>
      <c r="C424" s="71"/>
      <c r="D424" s="78"/>
      <c r="E424" s="132"/>
      <c r="F424" s="128"/>
      <c r="G424" s="105"/>
      <c r="H424" s="169"/>
      <c r="I424" s="132"/>
      <c r="J424" s="128"/>
      <c r="K424" s="105"/>
      <c r="L424" s="169"/>
      <c r="M424" s="132"/>
      <c r="N424" s="128"/>
      <c r="O424" s="105"/>
      <c r="P424" s="169"/>
      <c r="Q424" s="132"/>
      <c r="R424" s="128"/>
      <c r="S424" s="105"/>
      <c r="T424" s="169"/>
      <c r="U424" s="132"/>
      <c r="V424" s="128"/>
      <c r="W424" s="105"/>
      <c r="X424" s="169"/>
      <c r="Y424" s="132"/>
      <c r="Z424" s="128"/>
      <c r="AA424" s="105"/>
      <c r="AB424" s="169"/>
      <c r="AC424" s="132"/>
      <c r="AD424" s="128"/>
      <c r="AE424" s="105"/>
      <c r="AF424" s="169"/>
      <c r="AG424" s="132"/>
      <c r="AH424" s="128"/>
      <c r="AI424" s="105"/>
      <c r="AJ424" s="169"/>
      <c r="AK424" s="132"/>
      <c r="AL424" s="128"/>
      <c r="AM424" s="105"/>
      <c r="AN424" s="169"/>
      <c r="AO424" s="132"/>
      <c r="AP424" s="128"/>
      <c r="AQ424" s="105"/>
      <c r="AR424" s="169"/>
      <c r="AS424" s="132"/>
      <c r="AT424" s="128"/>
      <c r="AU424" s="105"/>
      <c r="AV424" s="169"/>
      <c r="AW424" s="132"/>
      <c r="AX424" s="128"/>
      <c r="AY424" s="105"/>
      <c r="AZ424" s="169"/>
      <c r="BA424" s="132"/>
      <c r="BB424" s="128"/>
      <c r="BC424" s="105"/>
      <c r="BD424" s="169"/>
      <c r="BE424" s="132"/>
      <c r="BF424" s="128"/>
      <c r="BG424" s="105"/>
      <c r="BH424" s="169"/>
      <c r="BI424" s="132"/>
      <c r="BJ424" s="128"/>
      <c r="BK424" s="105"/>
      <c r="BL424" s="169"/>
      <c r="BM424" s="132"/>
      <c r="BN424" s="128"/>
      <c r="BO424" s="105"/>
      <c r="BP424" s="78"/>
      <c r="BQ424" s="132"/>
      <c r="BR424" s="128"/>
      <c r="BS424" s="105"/>
      <c r="BT424" s="78"/>
      <c r="BU424" s="132"/>
      <c r="BV424" s="128"/>
      <c r="BW424" s="105"/>
      <c r="BX424" s="78"/>
      <c r="BY424" s="132"/>
      <c r="BZ424" s="128"/>
      <c r="CA424" s="105"/>
      <c r="CB424" s="78"/>
      <c r="CC424" s="132"/>
      <c r="CD424" s="128"/>
      <c r="CE424" s="105"/>
      <c r="CF424" s="78"/>
      <c r="CG424" s="132"/>
      <c r="CH424" s="128"/>
      <c r="CI424" s="105"/>
      <c r="CJ424" s="78"/>
      <c r="CK424" s="132"/>
      <c r="CL424" s="128"/>
      <c r="CM424" s="105"/>
      <c r="CN424" s="78"/>
      <c r="CO424" s="132"/>
      <c r="CP424" s="128"/>
      <c r="CQ424" s="105"/>
      <c r="CR424" s="78"/>
      <c r="CS424" s="132"/>
      <c r="CT424" s="128"/>
      <c r="CU424" s="105"/>
      <c r="CV424" s="169"/>
      <c r="CW424" s="132"/>
      <c r="CX424" s="128"/>
      <c r="CY424" s="105"/>
      <c r="CZ424" s="169"/>
      <c r="DA424" s="132"/>
      <c r="DB424" s="128"/>
      <c r="DC424" s="105"/>
      <c r="DD424" s="78"/>
      <c r="DE424" s="132"/>
      <c r="DF424" s="128"/>
      <c r="DG424" s="105"/>
      <c r="DH424" s="78"/>
      <c r="DI424" s="132"/>
      <c r="DJ424" s="128"/>
      <c r="DK424" s="105"/>
      <c r="DL424" s="169"/>
      <c r="DM424" s="132"/>
      <c r="DN424" s="128"/>
      <c r="DO424" s="105"/>
      <c r="DP424" s="78"/>
      <c r="DQ424" s="132"/>
      <c r="DR424" s="128"/>
      <c r="DS424" s="105"/>
      <c r="DT424" s="78"/>
      <c r="DU424" s="132"/>
      <c r="DV424" s="128"/>
      <c r="DW424" s="105"/>
      <c r="DX424" s="78"/>
      <c r="DY424" s="132"/>
      <c r="DZ424" s="128"/>
      <c r="EA424" s="105"/>
      <c r="EB424" s="78"/>
      <c r="EC424" s="132"/>
      <c r="ED424" s="128"/>
      <c r="EE424" s="105"/>
      <c r="EF424" s="169"/>
      <c r="EG424" s="132"/>
      <c r="EH424" s="128"/>
      <c r="EI424" s="105"/>
      <c r="EJ424" s="78"/>
      <c r="EK424" s="132"/>
      <c r="EL424" s="128"/>
      <c r="EM424" s="105"/>
      <c r="EN424" s="78"/>
      <c r="EO424" s="132"/>
      <c r="EP424" s="128"/>
      <c r="EQ424" s="105"/>
      <c r="ER424" s="78"/>
      <c r="ES424" s="132"/>
      <c r="ET424" s="128"/>
      <c r="EU424" s="105"/>
      <c r="EV424" s="78"/>
      <c r="EW424" s="132"/>
      <c r="EX424" s="128"/>
      <c r="EY424" s="105"/>
      <c r="EZ424" s="78"/>
      <c r="FA424" s="132"/>
      <c r="FB424" s="128"/>
      <c r="FC424" s="105"/>
      <c r="FD424" s="78"/>
      <c r="FE424" s="132"/>
      <c r="FF424" s="128"/>
      <c r="FG424" s="105"/>
      <c r="FH424" s="78"/>
      <c r="FI424" s="132"/>
      <c r="FJ424" s="128"/>
      <c r="FK424" s="105"/>
      <c r="FL424" s="169"/>
      <c r="FM424" s="132"/>
      <c r="FN424" s="128"/>
      <c r="FO424" s="105"/>
      <c r="FP424" s="78"/>
      <c r="FQ424" s="132"/>
      <c r="FR424" s="128"/>
      <c r="FS424" s="105"/>
      <c r="FT424" s="81"/>
      <c r="FU424" s="81"/>
      <c r="FV424" s="81"/>
      <c r="FW424" s="105"/>
      <c r="FX424" s="78"/>
      <c r="FY424" s="132"/>
      <c r="FZ424" s="128"/>
      <c r="GA424" s="105"/>
      <c r="GB424" s="78"/>
      <c r="GC424" s="132"/>
      <c r="GD424" s="128"/>
      <c r="GE424" s="105"/>
      <c r="GF424" s="169"/>
      <c r="GG424" s="132"/>
      <c r="GH424" s="128"/>
      <c r="GI424" s="105"/>
      <c r="GJ424" s="78"/>
      <c r="GK424" s="132"/>
      <c r="GL424" s="128"/>
      <c r="GM424" s="105"/>
      <c r="GN424" s="78"/>
      <c r="GO424" s="132"/>
      <c r="GP424" s="128"/>
      <c r="GQ424" s="105"/>
    </row>
    <row r="425" spans="1:199" ht="15.75" x14ac:dyDescent="0.25">
      <c r="A425">
        <f t="shared" si="780"/>
        <v>1</v>
      </c>
      <c r="B425">
        <f t="shared" si="781"/>
        <v>1900</v>
      </c>
      <c r="C425" s="71"/>
      <c r="FT425" s="78"/>
      <c r="FU425" s="132"/>
      <c r="FV425" s="4"/>
      <c r="FW425" s="155"/>
    </row>
    <row r="426" spans="1:199" ht="15.75" x14ac:dyDescent="0.25">
      <c r="A426">
        <f t="shared" si="780"/>
        <v>1</v>
      </c>
      <c r="B426">
        <f t="shared" si="781"/>
        <v>1900</v>
      </c>
      <c r="C426" s="71"/>
      <c r="FT426" s="78"/>
      <c r="FU426" s="132"/>
      <c r="FV426" s="4"/>
      <c r="FW426" s="155"/>
    </row>
    <row r="427" spans="1:199" ht="15.75" x14ac:dyDescent="0.25">
      <c r="A427">
        <f t="shared" si="780"/>
        <v>1</v>
      </c>
      <c r="B427">
        <f t="shared" si="781"/>
        <v>1900</v>
      </c>
      <c r="C427" s="71"/>
      <c r="FT427" s="78"/>
      <c r="FU427" s="132"/>
      <c r="FV427" s="4"/>
      <c r="FW427" s="155"/>
    </row>
    <row r="428" spans="1:199" ht="15.75" x14ac:dyDescent="0.25">
      <c r="A428">
        <f t="shared" si="780"/>
        <v>1</v>
      </c>
      <c r="B428">
        <f t="shared" si="781"/>
        <v>1900</v>
      </c>
      <c r="C428" s="71"/>
      <c r="D428" s="78"/>
      <c r="E428" s="132"/>
      <c r="F428" s="128"/>
      <c r="G428" s="105"/>
      <c r="H428" s="169"/>
      <c r="I428" s="132"/>
      <c r="J428" s="128"/>
      <c r="K428" s="105"/>
      <c r="L428" s="169"/>
      <c r="M428" s="132"/>
      <c r="N428" s="128"/>
      <c r="O428" s="105"/>
      <c r="P428" s="169"/>
      <c r="Q428" s="132"/>
      <c r="R428" s="128"/>
      <c r="S428" s="105"/>
      <c r="T428" s="169"/>
      <c r="U428" s="132"/>
      <c r="V428" s="128"/>
      <c r="W428" s="105"/>
      <c r="X428" s="169"/>
      <c r="Y428" s="132"/>
      <c r="Z428" s="128"/>
      <c r="AA428" s="105"/>
      <c r="AB428" s="169"/>
      <c r="AC428" s="132"/>
      <c r="AD428" s="128"/>
      <c r="AE428" s="105"/>
      <c r="AF428" s="169"/>
      <c r="AG428" s="132"/>
      <c r="AH428" s="128"/>
      <c r="AI428" s="105"/>
      <c r="AJ428" s="169"/>
      <c r="AK428" s="132"/>
      <c r="AL428" s="128"/>
      <c r="AM428" s="105"/>
      <c r="AN428" s="169"/>
      <c r="AO428" s="132"/>
      <c r="AP428" s="128"/>
      <c r="AQ428" s="105"/>
      <c r="AR428" s="169"/>
      <c r="AS428" s="132"/>
      <c r="AT428" s="128"/>
      <c r="AU428" s="105"/>
      <c r="AV428" s="169"/>
      <c r="AW428" s="132"/>
      <c r="AX428" s="128"/>
      <c r="AY428" s="105"/>
      <c r="AZ428" s="169"/>
      <c r="BA428" s="132"/>
      <c r="BB428" s="128"/>
      <c r="BC428" s="105"/>
      <c r="BD428" s="169"/>
      <c r="BE428" s="132"/>
      <c r="BF428" s="128"/>
      <c r="BG428" s="105"/>
      <c r="BH428" s="169"/>
      <c r="BI428" s="132"/>
      <c r="BJ428" s="128"/>
      <c r="BK428" s="105"/>
      <c r="BL428" s="169"/>
      <c r="BM428" s="132"/>
      <c r="BN428" s="128"/>
      <c r="BO428" s="105"/>
      <c r="BP428" s="78"/>
      <c r="BQ428" s="132"/>
      <c r="BR428" s="128"/>
      <c r="BS428" s="105"/>
      <c r="BT428" s="78"/>
      <c r="BU428" s="132"/>
      <c r="BV428" s="128"/>
      <c r="BW428" s="105"/>
      <c r="BX428" s="78"/>
      <c r="BY428" s="132"/>
      <c r="BZ428" s="128"/>
      <c r="CA428" s="105"/>
      <c r="CB428" s="78"/>
      <c r="CC428" s="132"/>
      <c r="CD428" s="128"/>
      <c r="CE428" s="105"/>
      <c r="CF428" s="78"/>
      <c r="CG428" s="132"/>
      <c r="CH428" s="128"/>
      <c r="CI428" s="105"/>
      <c r="CJ428" s="78"/>
      <c r="CK428" s="132"/>
      <c r="CL428" s="128"/>
      <c r="CM428" s="105"/>
      <c r="CN428" s="78"/>
      <c r="CO428" s="132"/>
      <c r="CP428" s="128"/>
      <c r="CQ428" s="105"/>
      <c r="CR428" s="78"/>
      <c r="CS428" s="132"/>
      <c r="CT428" s="128"/>
      <c r="CU428" s="105"/>
      <c r="CV428" s="169"/>
      <c r="CW428" s="132"/>
      <c r="CX428" s="128"/>
      <c r="CY428" s="105"/>
      <c r="CZ428" s="169"/>
      <c r="DA428" s="132"/>
      <c r="DB428" s="128"/>
      <c r="DC428" s="105"/>
      <c r="DD428" s="78"/>
      <c r="DE428" s="132"/>
      <c r="DF428" s="128"/>
      <c r="DG428" s="105"/>
      <c r="DH428" s="78"/>
      <c r="DI428" s="132"/>
      <c r="DJ428" s="128"/>
      <c r="DK428" s="105"/>
      <c r="DL428" s="169"/>
      <c r="DM428" s="132"/>
      <c r="DN428" s="128"/>
      <c r="DO428" s="105"/>
      <c r="DP428" s="78"/>
      <c r="DQ428" s="132"/>
      <c r="DR428" s="128"/>
      <c r="DS428" s="105"/>
      <c r="DT428" s="78"/>
      <c r="DU428" s="132"/>
      <c r="DV428" s="128"/>
      <c r="DW428" s="105"/>
      <c r="DX428" s="78"/>
      <c r="DY428" s="132"/>
      <c r="DZ428" s="128"/>
      <c r="EA428" s="105"/>
      <c r="EB428" s="78"/>
      <c r="EC428" s="132"/>
      <c r="ED428" s="128"/>
      <c r="EE428" s="105"/>
      <c r="EF428" s="169"/>
      <c r="EG428" s="132"/>
      <c r="EH428" s="128"/>
      <c r="EI428" s="105"/>
      <c r="EJ428" s="78"/>
      <c r="EK428" s="132"/>
      <c r="EL428" s="128"/>
      <c r="EM428" s="105"/>
      <c r="EN428" s="78"/>
      <c r="EO428" s="132"/>
      <c r="EP428" s="128"/>
      <c r="EQ428" s="105"/>
      <c r="ER428" s="78"/>
      <c r="ES428" s="132"/>
      <c r="ET428" s="128"/>
      <c r="EU428" s="105"/>
      <c r="EV428" s="78"/>
      <c r="EW428" s="132"/>
      <c r="EX428" s="128"/>
      <c r="EY428" s="105"/>
      <c r="EZ428" s="78"/>
      <c r="FA428" s="132"/>
      <c r="FB428" s="128"/>
      <c r="FC428" s="105"/>
      <c r="FD428" s="78"/>
      <c r="FE428" s="132"/>
      <c r="FF428" s="128"/>
      <c r="FG428" s="105"/>
      <c r="FH428" s="78"/>
      <c r="FI428" s="132"/>
      <c r="FJ428" s="128"/>
      <c r="FK428" s="105"/>
      <c r="FL428" s="169"/>
      <c r="FM428" s="132"/>
      <c r="FN428" s="128"/>
      <c r="FO428" s="105"/>
      <c r="FP428" s="78"/>
      <c r="FQ428" s="132"/>
      <c r="FR428" s="128"/>
      <c r="FS428" s="105"/>
      <c r="FT428" s="81"/>
      <c r="FU428" s="81"/>
      <c r="FV428" s="81"/>
      <c r="FW428" s="105"/>
      <c r="FX428" s="78"/>
      <c r="FY428" s="132"/>
      <c r="FZ428" s="128"/>
      <c r="GA428" s="105"/>
      <c r="GB428" s="78"/>
      <c r="GC428" s="132"/>
      <c r="GD428" s="128"/>
      <c r="GE428" s="105"/>
      <c r="GF428" s="169"/>
      <c r="GG428" s="132"/>
      <c r="GH428" s="128"/>
      <c r="GI428" s="105"/>
      <c r="GJ428" s="78"/>
      <c r="GK428" s="132"/>
      <c r="GL428" s="128"/>
      <c r="GM428" s="105"/>
      <c r="GN428" s="78"/>
      <c r="GO428" s="132"/>
      <c r="GP428" s="128"/>
      <c r="GQ428" s="105"/>
    </row>
    <row r="429" spans="1:199" ht="15.75" x14ac:dyDescent="0.25">
      <c r="A429">
        <f t="shared" si="780"/>
        <v>1</v>
      </c>
      <c r="B429">
        <f t="shared" si="781"/>
        <v>1900</v>
      </c>
      <c r="C429" s="71"/>
      <c r="FT429" s="78"/>
      <c r="FU429" s="132"/>
      <c r="FV429" s="4"/>
      <c r="FW429" s="155"/>
    </row>
    <row r="430" spans="1:199" ht="15.75" x14ac:dyDescent="0.25">
      <c r="A430">
        <f t="shared" si="780"/>
        <v>1</v>
      </c>
      <c r="B430">
        <f t="shared" si="781"/>
        <v>1900</v>
      </c>
      <c r="C430" s="71"/>
      <c r="FT430" s="78"/>
      <c r="FU430" s="132"/>
      <c r="FV430" s="4"/>
      <c r="FW430" s="155"/>
    </row>
    <row r="431" spans="1:199" ht="15.75" x14ac:dyDescent="0.25">
      <c r="A431">
        <f t="shared" si="780"/>
        <v>1</v>
      </c>
      <c r="B431">
        <f t="shared" si="781"/>
        <v>1900</v>
      </c>
      <c r="C431" s="71"/>
      <c r="D431" s="78"/>
      <c r="E431" s="132"/>
      <c r="F431" s="128"/>
      <c r="G431" s="105"/>
      <c r="H431" s="169"/>
      <c r="I431" s="132"/>
      <c r="J431" s="128"/>
      <c r="K431" s="105"/>
      <c r="L431" s="169"/>
      <c r="M431" s="132"/>
      <c r="N431" s="128"/>
      <c r="O431" s="105"/>
      <c r="P431" s="169"/>
      <c r="Q431" s="132"/>
      <c r="R431" s="128"/>
      <c r="S431" s="105"/>
      <c r="T431" s="169"/>
      <c r="U431" s="132"/>
      <c r="V431" s="128"/>
      <c r="W431" s="105"/>
      <c r="X431" s="169"/>
      <c r="Y431" s="132"/>
      <c r="Z431" s="128"/>
      <c r="AA431" s="105"/>
      <c r="AB431" s="169"/>
      <c r="AC431" s="132"/>
      <c r="AD431" s="128"/>
      <c r="AE431" s="105"/>
      <c r="AF431" s="169"/>
      <c r="AG431" s="132"/>
      <c r="AH431" s="128"/>
      <c r="AI431" s="105"/>
      <c r="AJ431" s="169"/>
      <c r="AK431" s="132"/>
      <c r="AL431" s="128"/>
      <c r="AM431" s="105"/>
      <c r="AN431" s="169"/>
      <c r="AO431" s="132"/>
      <c r="AP431" s="128"/>
      <c r="AQ431" s="105"/>
      <c r="AR431" s="169"/>
      <c r="AS431" s="132"/>
      <c r="AT431" s="128"/>
      <c r="AU431" s="105"/>
      <c r="AV431" s="169"/>
      <c r="AW431" s="132"/>
      <c r="AX431" s="128"/>
      <c r="AY431" s="105"/>
      <c r="AZ431" s="169"/>
      <c r="BA431" s="132"/>
      <c r="BB431" s="128"/>
      <c r="BC431" s="105"/>
      <c r="BD431" s="169"/>
      <c r="BE431" s="132"/>
      <c r="BF431" s="128"/>
      <c r="BG431" s="105"/>
      <c r="BH431" s="169"/>
      <c r="BI431" s="132"/>
      <c r="BJ431" s="128"/>
      <c r="BK431" s="105"/>
      <c r="BL431" s="169"/>
      <c r="BM431" s="132"/>
      <c r="BN431" s="128"/>
      <c r="BO431" s="105"/>
      <c r="BP431" s="78"/>
      <c r="BQ431" s="132"/>
      <c r="BR431" s="128"/>
      <c r="BS431" s="105"/>
      <c r="BT431" s="78"/>
      <c r="BU431" s="132"/>
      <c r="BV431" s="128"/>
      <c r="BW431" s="105"/>
      <c r="BX431" s="78"/>
      <c r="BY431" s="132"/>
      <c r="BZ431" s="128"/>
      <c r="CA431" s="105"/>
      <c r="CB431" s="78"/>
      <c r="CC431" s="132"/>
      <c r="CD431" s="128"/>
      <c r="CE431" s="105"/>
      <c r="CF431" s="78"/>
      <c r="CG431" s="132"/>
      <c r="CH431" s="128"/>
      <c r="CI431" s="105"/>
      <c r="CJ431" s="78"/>
      <c r="CK431" s="132"/>
      <c r="CL431" s="128"/>
      <c r="CM431" s="105"/>
      <c r="CN431" s="78"/>
      <c r="CO431" s="132"/>
      <c r="CP431" s="128"/>
      <c r="CQ431" s="105"/>
      <c r="CR431" s="78"/>
      <c r="CS431" s="132"/>
      <c r="CT431" s="128"/>
      <c r="CU431" s="105"/>
      <c r="CV431" s="169"/>
      <c r="CW431" s="132"/>
      <c r="CX431" s="128"/>
      <c r="CY431" s="105"/>
      <c r="CZ431" s="169"/>
      <c r="DA431" s="132"/>
      <c r="DB431" s="128"/>
      <c r="DC431" s="105"/>
      <c r="DD431" s="78"/>
      <c r="DE431" s="132"/>
      <c r="DF431" s="128"/>
      <c r="DG431" s="105"/>
      <c r="DH431" s="78"/>
      <c r="DI431" s="132"/>
      <c r="DJ431" s="128"/>
      <c r="DK431" s="105"/>
      <c r="DL431" s="169"/>
      <c r="DM431" s="132"/>
      <c r="DN431" s="128"/>
      <c r="DO431" s="105"/>
      <c r="DP431" s="78"/>
      <c r="DQ431" s="132"/>
      <c r="DR431" s="128"/>
      <c r="DS431" s="105"/>
      <c r="DT431" s="78"/>
      <c r="DU431" s="132"/>
      <c r="DV431" s="128"/>
      <c r="DW431" s="105"/>
      <c r="DX431" s="78"/>
      <c r="DY431" s="132"/>
      <c r="DZ431" s="128"/>
      <c r="EA431" s="105"/>
      <c r="EB431" s="78"/>
      <c r="EC431" s="132"/>
      <c r="ED431" s="128"/>
      <c r="EE431" s="105"/>
      <c r="EF431" s="169"/>
      <c r="EG431" s="132"/>
      <c r="EH431" s="128"/>
      <c r="EI431" s="105"/>
      <c r="EJ431" s="78"/>
      <c r="EK431" s="132"/>
      <c r="EL431" s="128"/>
      <c r="EM431" s="105"/>
      <c r="EN431" s="78"/>
      <c r="EO431" s="132"/>
      <c r="EP431" s="128"/>
      <c r="EQ431" s="105"/>
      <c r="ER431" s="78"/>
      <c r="ES431" s="132"/>
      <c r="ET431" s="128"/>
      <c r="EU431" s="105"/>
      <c r="EV431" s="78"/>
      <c r="EW431" s="132"/>
      <c r="EX431" s="128"/>
      <c r="EY431" s="105"/>
      <c r="EZ431" s="78"/>
      <c r="FA431" s="132"/>
      <c r="FB431" s="128"/>
      <c r="FC431" s="105"/>
      <c r="FD431" s="78"/>
      <c r="FE431" s="132"/>
      <c r="FF431" s="128"/>
      <c r="FG431" s="105"/>
      <c r="FH431" s="78"/>
      <c r="FI431" s="132"/>
      <c r="FJ431" s="128"/>
      <c r="FK431" s="105"/>
      <c r="FL431" s="169"/>
      <c r="FM431" s="132"/>
      <c r="FN431" s="128"/>
      <c r="FO431" s="105"/>
      <c r="FP431" s="78"/>
      <c r="FQ431" s="132"/>
      <c r="FR431" s="128"/>
      <c r="FS431" s="105"/>
      <c r="FT431" s="81"/>
      <c r="FU431" s="81"/>
      <c r="FV431" s="81"/>
      <c r="FW431" s="105"/>
      <c r="FX431" s="78"/>
      <c r="FY431" s="132"/>
      <c r="FZ431" s="128"/>
      <c r="GA431" s="105"/>
      <c r="GB431" s="78"/>
      <c r="GC431" s="132"/>
      <c r="GD431" s="128"/>
      <c r="GE431" s="105"/>
      <c r="GF431" s="169"/>
      <c r="GG431" s="132"/>
      <c r="GH431" s="128"/>
      <c r="GI431" s="105"/>
      <c r="GJ431" s="78"/>
      <c r="GK431" s="132"/>
      <c r="GL431" s="128"/>
      <c r="GM431" s="105"/>
      <c r="GN431" s="78"/>
      <c r="GO431" s="132"/>
      <c r="GP431" s="128"/>
      <c r="GQ431" s="105"/>
    </row>
    <row r="432" spans="1:199" ht="15.75" x14ac:dyDescent="0.25">
      <c r="A432">
        <f t="shared" si="780"/>
        <v>1</v>
      </c>
      <c r="B432">
        <f t="shared" si="781"/>
        <v>1900</v>
      </c>
      <c r="C432" s="71"/>
      <c r="FT432" s="78"/>
      <c r="FU432" s="132"/>
      <c r="FV432" s="4"/>
      <c r="FW432" s="155"/>
    </row>
    <row r="433" spans="1:199" ht="15.75" x14ac:dyDescent="0.25">
      <c r="A433">
        <f t="shared" si="780"/>
        <v>1</v>
      </c>
      <c r="B433">
        <f t="shared" si="781"/>
        <v>1900</v>
      </c>
      <c r="C433" s="71"/>
      <c r="FT433" s="78"/>
      <c r="FU433" s="132"/>
      <c r="FV433" s="4"/>
      <c r="FW433" s="155"/>
    </row>
    <row r="434" spans="1:199" ht="15.75" x14ac:dyDescent="0.25">
      <c r="A434">
        <f t="shared" si="780"/>
        <v>1</v>
      </c>
      <c r="B434">
        <f t="shared" si="781"/>
        <v>1900</v>
      </c>
      <c r="C434" s="71"/>
      <c r="FT434" s="78"/>
      <c r="FU434" s="132"/>
      <c r="FV434" s="4"/>
      <c r="FW434" s="155"/>
    </row>
    <row r="435" spans="1:199" ht="15.75" x14ac:dyDescent="0.25">
      <c r="A435">
        <f t="shared" si="780"/>
        <v>1</v>
      </c>
      <c r="B435">
        <f t="shared" si="781"/>
        <v>1900</v>
      </c>
      <c r="C435" s="71"/>
      <c r="FT435" s="78"/>
      <c r="FU435" s="132"/>
      <c r="FV435" s="4"/>
      <c r="FW435" s="155"/>
    </row>
    <row r="436" spans="1:199" ht="15.75" x14ac:dyDescent="0.25">
      <c r="A436">
        <f t="shared" si="780"/>
        <v>1</v>
      </c>
      <c r="B436">
        <f t="shared" si="781"/>
        <v>1900</v>
      </c>
      <c r="C436" s="71"/>
      <c r="FT436" s="78"/>
      <c r="FU436" s="132"/>
      <c r="FV436" s="4"/>
      <c r="FW436" s="155"/>
    </row>
    <row r="437" spans="1:199" ht="15.75" x14ac:dyDescent="0.25">
      <c r="A437">
        <f t="shared" si="780"/>
        <v>1</v>
      </c>
      <c r="B437">
        <f t="shared" si="781"/>
        <v>1900</v>
      </c>
      <c r="C437" s="71"/>
      <c r="D437" s="78"/>
      <c r="E437" s="132"/>
      <c r="F437" s="128"/>
      <c r="G437" s="105"/>
      <c r="H437" s="169"/>
      <c r="I437" s="132"/>
      <c r="J437" s="128"/>
      <c r="K437" s="105"/>
      <c r="L437" s="169"/>
      <c r="M437" s="132"/>
      <c r="N437" s="128"/>
      <c r="O437" s="105"/>
      <c r="P437" s="169"/>
      <c r="Q437" s="132"/>
      <c r="R437" s="128"/>
      <c r="S437" s="105"/>
      <c r="T437" s="169"/>
      <c r="U437" s="132"/>
      <c r="V437" s="128"/>
      <c r="W437" s="105"/>
      <c r="X437" s="169"/>
      <c r="Y437" s="132"/>
      <c r="Z437" s="128"/>
      <c r="AA437" s="105"/>
      <c r="AB437" s="169"/>
      <c r="AC437" s="132"/>
      <c r="AD437" s="128"/>
      <c r="AE437" s="105"/>
      <c r="AF437" s="169"/>
      <c r="AG437" s="132"/>
      <c r="AH437" s="128"/>
      <c r="AI437" s="105"/>
      <c r="AJ437" s="169"/>
      <c r="AK437" s="132"/>
      <c r="AL437" s="128"/>
      <c r="AM437" s="105"/>
      <c r="AN437" s="169"/>
      <c r="AO437" s="132"/>
      <c r="AP437" s="128"/>
      <c r="AQ437" s="105"/>
      <c r="AR437" s="169"/>
      <c r="AS437" s="132"/>
      <c r="AT437" s="128"/>
      <c r="AU437" s="105"/>
      <c r="AV437" s="169"/>
      <c r="AW437" s="132"/>
      <c r="AX437" s="128"/>
      <c r="AY437" s="105"/>
      <c r="AZ437" s="169"/>
      <c r="BA437" s="132"/>
      <c r="BB437" s="128"/>
      <c r="BC437" s="105"/>
      <c r="BD437" s="169"/>
      <c r="BE437" s="132"/>
      <c r="BF437" s="128"/>
      <c r="BG437" s="105"/>
      <c r="BH437" s="169"/>
      <c r="BI437" s="132"/>
      <c r="BJ437" s="128"/>
      <c r="BK437" s="105"/>
      <c r="BL437" s="169"/>
      <c r="BM437" s="132"/>
      <c r="BN437" s="128"/>
      <c r="BO437" s="105"/>
      <c r="BP437" s="78"/>
      <c r="BQ437" s="132"/>
      <c r="BR437" s="128"/>
      <c r="BS437" s="105"/>
      <c r="BT437" s="78"/>
      <c r="BU437" s="132"/>
      <c r="BV437" s="128"/>
      <c r="BW437" s="105"/>
      <c r="BX437" s="78"/>
      <c r="BY437" s="132"/>
      <c r="BZ437" s="128"/>
      <c r="CA437" s="105"/>
      <c r="CB437" s="78"/>
      <c r="CC437" s="132"/>
      <c r="CD437" s="128"/>
      <c r="CE437" s="105"/>
      <c r="CF437" s="78"/>
      <c r="CG437" s="132"/>
      <c r="CH437" s="128"/>
      <c r="CI437" s="105"/>
      <c r="CJ437" s="78"/>
      <c r="CK437" s="132"/>
      <c r="CL437" s="128"/>
      <c r="CM437" s="105"/>
      <c r="CN437" s="78"/>
      <c r="CO437" s="132"/>
      <c r="CP437" s="128"/>
      <c r="CQ437" s="105"/>
      <c r="CR437" s="78"/>
      <c r="CS437" s="132"/>
      <c r="CT437" s="128"/>
      <c r="CU437" s="105"/>
      <c r="CV437" s="169"/>
      <c r="CW437" s="132"/>
      <c r="CX437" s="128"/>
      <c r="CY437" s="105"/>
      <c r="CZ437" s="169"/>
      <c r="DA437" s="132"/>
      <c r="DB437" s="128"/>
      <c r="DC437" s="105"/>
      <c r="DD437" s="78"/>
      <c r="DE437" s="132"/>
      <c r="DF437" s="128"/>
      <c r="DG437" s="105"/>
      <c r="DH437" s="78"/>
      <c r="DI437" s="132"/>
      <c r="DJ437" s="128"/>
      <c r="DK437" s="105"/>
      <c r="DL437" s="169"/>
      <c r="DM437" s="132"/>
      <c r="DN437" s="128"/>
      <c r="DO437" s="105"/>
      <c r="DP437" s="78"/>
      <c r="DQ437" s="132"/>
      <c r="DR437" s="128"/>
      <c r="DS437" s="105"/>
      <c r="DT437" s="78"/>
      <c r="DU437" s="132"/>
      <c r="DV437" s="128"/>
      <c r="DW437" s="105"/>
      <c r="DX437" s="78"/>
      <c r="DY437" s="132"/>
      <c r="DZ437" s="128"/>
      <c r="EA437" s="105"/>
      <c r="EB437" s="78"/>
      <c r="EC437" s="132"/>
      <c r="ED437" s="128"/>
      <c r="EE437" s="105"/>
      <c r="EF437" s="169"/>
      <c r="EG437" s="132"/>
      <c r="EH437" s="128"/>
      <c r="EI437" s="105"/>
      <c r="EJ437" s="78"/>
      <c r="EK437" s="132"/>
      <c r="EL437" s="128"/>
      <c r="EM437" s="105"/>
      <c r="EN437" s="78"/>
      <c r="EO437" s="132"/>
      <c r="EP437" s="128"/>
      <c r="EQ437" s="105"/>
      <c r="ER437" s="78"/>
      <c r="ES437" s="132"/>
      <c r="ET437" s="128"/>
      <c r="EU437" s="105"/>
      <c r="EV437" s="78"/>
      <c r="EW437" s="132"/>
      <c r="EX437" s="128"/>
      <c r="EY437" s="105"/>
      <c r="EZ437" s="78"/>
      <c r="FA437" s="132"/>
      <c r="FB437" s="128"/>
      <c r="FC437" s="105"/>
      <c r="FD437" s="78"/>
      <c r="FE437" s="132"/>
      <c r="FF437" s="128"/>
      <c r="FG437" s="105"/>
      <c r="FH437" s="78"/>
      <c r="FI437" s="132"/>
      <c r="FJ437" s="128"/>
      <c r="FK437" s="105"/>
      <c r="FL437" s="169"/>
      <c r="FM437" s="132"/>
      <c r="FN437" s="128"/>
      <c r="FO437" s="105"/>
      <c r="FP437" s="78"/>
      <c r="FQ437" s="132"/>
      <c r="FR437" s="128"/>
      <c r="FS437" s="105"/>
      <c r="FT437" s="81"/>
      <c r="FU437" s="81"/>
      <c r="FV437" s="81"/>
      <c r="FW437" s="105"/>
      <c r="FX437" s="78"/>
      <c r="FY437" s="132"/>
      <c r="FZ437" s="128"/>
      <c r="GA437" s="105"/>
      <c r="GB437" s="78"/>
      <c r="GC437" s="132"/>
      <c r="GD437" s="128"/>
      <c r="GE437" s="105"/>
      <c r="GF437" s="169"/>
      <c r="GG437" s="132"/>
      <c r="GH437" s="128"/>
      <c r="GI437" s="105"/>
      <c r="GJ437" s="78"/>
      <c r="GK437" s="132"/>
      <c r="GL437" s="128"/>
      <c r="GM437" s="105"/>
      <c r="GN437" s="78"/>
      <c r="GO437" s="132"/>
      <c r="GP437" s="128"/>
      <c r="GQ437" s="105"/>
    </row>
    <row r="438" spans="1:199" ht="15.75" x14ac:dyDescent="0.25">
      <c r="A438">
        <f t="shared" si="780"/>
        <v>1</v>
      </c>
      <c r="B438">
        <f t="shared" si="781"/>
        <v>1900</v>
      </c>
      <c r="C438" s="71"/>
      <c r="FT438" s="78"/>
      <c r="FU438" s="132"/>
      <c r="FV438" s="4"/>
      <c r="FW438" s="155"/>
    </row>
    <row r="439" spans="1:199" ht="15.75" x14ac:dyDescent="0.25">
      <c r="A439">
        <f t="shared" si="780"/>
        <v>1</v>
      </c>
      <c r="B439">
        <f t="shared" si="781"/>
        <v>1900</v>
      </c>
      <c r="C439" s="71"/>
      <c r="FT439" s="78"/>
      <c r="FU439" s="132"/>
      <c r="FV439" s="4"/>
      <c r="FW439" s="155"/>
    </row>
    <row r="440" spans="1:199" ht="15.75" x14ac:dyDescent="0.25">
      <c r="A440">
        <f t="shared" si="780"/>
        <v>1</v>
      </c>
      <c r="B440">
        <f t="shared" si="781"/>
        <v>1900</v>
      </c>
      <c r="C440" s="71"/>
      <c r="D440" s="78"/>
      <c r="E440" s="132"/>
      <c r="F440" s="128"/>
      <c r="G440" s="105"/>
      <c r="H440" s="169"/>
      <c r="I440" s="132"/>
      <c r="J440" s="128"/>
      <c r="K440" s="105"/>
      <c r="L440" s="169"/>
      <c r="M440" s="132"/>
      <c r="N440" s="128"/>
      <c r="O440" s="105"/>
      <c r="P440" s="169"/>
      <c r="Q440" s="132"/>
      <c r="R440" s="128"/>
      <c r="S440" s="105"/>
      <c r="T440" s="169"/>
      <c r="U440" s="132"/>
      <c r="V440" s="128"/>
      <c r="W440" s="105"/>
      <c r="X440" s="169"/>
      <c r="Y440" s="132"/>
      <c r="Z440" s="128"/>
      <c r="AA440" s="105"/>
      <c r="AB440" s="169"/>
      <c r="AC440" s="132"/>
      <c r="AD440" s="128"/>
      <c r="AE440" s="105"/>
      <c r="AF440" s="169"/>
      <c r="AG440" s="132"/>
      <c r="AH440" s="128"/>
      <c r="AI440" s="105"/>
      <c r="AJ440" s="169"/>
      <c r="AK440" s="132"/>
      <c r="AL440" s="128"/>
      <c r="AM440" s="105"/>
      <c r="AN440" s="169"/>
      <c r="AO440" s="132"/>
      <c r="AP440" s="128"/>
      <c r="AQ440" s="105"/>
      <c r="AR440" s="169"/>
      <c r="AS440" s="132"/>
      <c r="AT440" s="128"/>
      <c r="AU440" s="105"/>
      <c r="AV440" s="169"/>
      <c r="AW440" s="132"/>
      <c r="AX440" s="128"/>
      <c r="AY440" s="105"/>
      <c r="AZ440" s="169"/>
      <c r="BA440" s="132"/>
      <c r="BB440" s="128"/>
      <c r="BC440" s="105"/>
      <c r="BD440" s="169"/>
      <c r="BE440" s="132"/>
      <c r="BF440" s="128"/>
      <c r="BG440" s="105"/>
      <c r="BH440" s="169"/>
      <c r="BI440" s="132"/>
      <c r="BJ440" s="128"/>
      <c r="BK440" s="105"/>
      <c r="BL440" s="169"/>
      <c r="BM440" s="132"/>
      <c r="BN440" s="128"/>
      <c r="BO440" s="105"/>
      <c r="BP440" s="78"/>
      <c r="BQ440" s="132"/>
      <c r="BR440" s="128"/>
      <c r="BS440" s="105"/>
      <c r="BT440" s="78"/>
      <c r="BU440" s="132"/>
      <c r="BV440" s="128"/>
      <c r="BW440" s="105"/>
      <c r="BX440" s="78"/>
      <c r="BY440" s="132"/>
      <c r="BZ440" s="128"/>
      <c r="CA440" s="105"/>
      <c r="CB440" s="78"/>
      <c r="CC440" s="132"/>
      <c r="CD440" s="128"/>
      <c r="CE440" s="105"/>
      <c r="CF440" s="78"/>
      <c r="CG440" s="132"/>
      <c r="CH440" s="128"/>
      <c r="CI440" s="105"/>
      <c r="CJ440" s="78"/>
      <c r="CK440" s="132"/>
      <c r="CL440" s="128"/>
      <c r="CM440" s="105"/>
      <c r="CN440" s="78"/>
      <c r="CO440" s="132"/>
      <c r="CP440" s="128"/>
      <c r="CQ440" s="105"/>
      <c r="CR440" s="78"/>
      <c r="CS440" s="132"/>
      <c r="CT440" s="128"/>
      <c r="CU440" s="105"/>
      <c r="CV440" s="169"/>
      <c r="CW440" s="132"/>
      <c r="CX440" s="128"/>
      <c r="CY440" s="105"/>
      <c r="CZ440" s="169"/>
      <c r="DA440" s="132"/>
      <c r="DB440" s="128"/>
      <c r="DC440" s="105"/>
      <c r="DD440" s="78"/>
      <c r="DE440" s="132"/>
      <c r="DF440" s="128"/>
      <c r="DG440" s="105"/>
      <c r="DH440" s="78"/>
      <c r="DI440" s="132"/>
      <c r="DJ440" s="128"/>
      <c r="DK440" s="105"/>
      <c r="DL440" s="169"/>
      <c r="DM440" s="132"/>
      <c r="DN440" s="128"/>
      <c r="DO440" s="105"/>
      <c r="DP440" s="78"/>
      <c r="DQ440" s="132"/>
      <c r="DR440" s="128"/>
      <c r="DS440" s="105"/>
      <c r="DT440" s="78"/>
      <c r="DU440" s="132"/>
      <c r="DV440" s="128"/>
      <c r="DW440" s="105"/>
      <c r="DX440" s="78"/>
      <c r="DY440" s="132"/>
      <c r="DZ440" s="128"/>
      <c r="EA440" s="105"/>
      <c r="EB440" s="78"/>
      <c r="EC440" s="132"/>
      <c r="ED440" s="128"/>
      <c r="EE440" s="105"/>
      <c r="EF440" s="169"/>
      <c r="EG440" s="132"/>
      <c r="EH440" s="128"/>
      <c r="EI440" s="105"/>
      <c r="EJ440" s="78"/>
      <c r="EK440" s="132"/>
      <c r="EL440" s="128"/>
      <c r="EM440" s="105"/>
      <c r="EN440" s="78"/>
      <c r="EO440" s="132"/>
      <c r="EP440" s="128"/>
      <c r="EQ440" s="105"/>
      <c r="ER440" s="78"/>
      <c r="ES440" s="132"/>
      <c r="ET440" s="128"/>
      <c r="EU440" s="105"/>
      <c r="EV440" s="78"/>
      <c r="EW440" s="132"/>
      <c r="EX440" s="128"/>
      <c r="EY440" s="105"/>
      <c r="EZ440" s="78"/>
      <c r="FA440" s="132"/>
      <c r="FB440" s="128"/>
      <c r="FC440" s="105"/>
      <c r="FD440" s="78"/>
      <c r="FE440" s="132"/>
      <c r="FF440" s="128"/>
      <c r="FG440" s="105"/>
      <c r="FH440" s="78"/>
      <c r="FI440" s="132"/>
      <c r="FJ440" s="128"/>
      <c r="FK440" s="105"/>
      <c r="FL440" s="169"/>
      <c r="FM440" s="132"/>
      <c r="FN440" s="128"/>
      <c r="FO440" s="105"/>
      <c r="FP440" s="78"/>
      <c r="FQ440" s="132"/>
      <c r="FR440" s="128"/>
      <c r="FS440" s="105"/>
      <c r="FT440" s="81"/>
      <c r="FU440" s="81"/>
      <c r="FV440" s="81"/>
      <c r="FW440" s="105"/>
      <c r="FX440" s="78"/>
      <c r="FY440" s="132"/>
      <c r="FZ440" s="128"/>
      <c r="GA440" s="105"/>
      <c r="GB440" s="78"/>
      <c r="GC440" s="132"/>
      <c r="GD440" s="128"/>
      <c r="GE440" s="105"/>
      <c r="GF440" s="169"/>
      <c r="GG440" s="132"/>
      <c r="GH440" s="128"/>
      <c r="GI440" s="105"/>
      <c r="GJ440" s="78"/>
      <c r="GK440" s="132"/>
      <c r="GL440" s="128"/>
      <c r="GM440" s="105"/>
      <c r="GN440" s="78"/>
      <c r="GO440" s="132"/>
      <c r="GP440" s="128"/>
      <c r="GQ440" s="105"/>
    </row>
    <row r="441" spans="1:199" ht="15.75" x14ac:dyDescent="0.25">
      <c r="A441">
        <f t="shared" si="780"/>
        <v>1</v>
      </c>
      <c r="B441">
        <f t="shared" si="781"/>
        <v>1900</v>
      </c>
      <c r="C441" s="71"/>
      <c r="FT441" s="78"/>
      <c r="FU441" s="132"/>
      <c r="FV441" s="4"/>
      <c r="FW441" s="155"/>
    </row>
    <row r="442" spans="1:199" ht="15.75" x14ac:dyDescent="0.25">
      <c r="A442">
        <f t="shared" si="780"/>
        <v>1</v>
      </c>
      <c r="B442">
        <f t="shared" si="781"/>
        <v>1900</v>
      </c>
      <c r="C442" s="71"/>
      <c r="D442" s="78"/>
      <c r="E442" s="132"/>
      <c r="F442" s="128"/>
      <c r="G442" s="105"/>
      <c r="H442" s="169"/>
      <c r="I442" s="132"/>
      <c r="J442" s="128"/>
      <c r="K442" s="105"/>
      <c r="L442" s="169"/>
      <c r="M442" s="132"/>
      <c r="N442" s="128"/>
      <c r="O442" s="105"/>
      <c r="P442" s="169"/>
      <c r="Q442" s="132"/>
      <c r="R442" s="128"/>
      <c r="S442" s="105"/>
      <c r="T442" s="169"/>
      <c r="U442" s="132"/>
      <c r="V442" s="128"/>
      <c r="W442" s="105"/>
      <c r="X442" s="169"/>
      <c r="Y442" s="132"/>
      <c r="Z442" s="128"/>
      <c r="AA442" s="105"/>
      <c r="AB442" s="169"/>
      <c r="AC442" s="132"/>
      <c r="AD442" s="128"/>
      <c r="AE442" s="105"/>
      <c r="AF442" s="169"/>
      <c r="AG442" s="132"/>
      <c r="AH442" s="128"/>
      <c r="AI442" s="105"/>
      <c r="AJ442" s="169"/>
      <c r="AK442" s="132"/>
      <c r="AL442" s="128"/>
      <c r="AM442" s="105"/>
      <c r="AN442" s="169"/>
      <c r="AO442" s="132"/>
      <c r="AP442" s="128"/>
      <c r="AQ442" s="105"/>
      <c r="AR442" s="169"/>
      <c r="AS442" s="132"/>
      <c r="AT442" s="128"/>
      <c r="AU442" s="105"/>
      <c r="AV442" s="169"/>
      <c r="AW442" s="132"/>
      <c r="AX442" s="128"/>
      <c r="AY442" s="105"/>
      <c r="AZ442" s="169"/>
      <c r="BA442" s="132"/>
      <c r="BB442" s="128"/>
      <c r="BC442" s="105"/>
      <c r="BD442" s="169"/>
      <c r="BE442" s="132"/>
      <c r="BF442" s="128"/>
      <c r="BG442" s="105"/>
      <c r="BH442" s="169"/>
      <c r="BI442" s="132"/>
      <c r="BJ442" s="128"/>
      <c r="BK442" s="105"/>
      <c r="BL442" s="169"/>
      <c r="BM442" s="132"/>
      <c r="BN442" s="128"/>
      <c r="BO442" s="105"/>
      <c r="BP442" s="78"/>
      <c r="BQ442" s="132"/>
      <c r="BR442" s="128"/>
      <c r="BS442" s="105"/>
      <c r="BT442" s="78"/>
      <c r="BU442" s="132"/>
      <c r="BV442" s="128"/>
      <c r="BW442" s="105"/>
      <c r="BX442" s="78"/>
      <c r="BY442" s="132"/>
      <c r="BZ442" s="128"/>
      <c r="CA442" s="105"/>
      <c r="CB442" s="78"/>
      <c r="CC442" s="132"/>
      <c r="CD442" s="128"/>
      <c r="CE442" s="105"/>
      <c r="CF442" s="78"/>
      <c r="CG442" s="132"/>
      <c r="CH442" s="128"/>
      <c r="CI442" s="105"/>
      <c r="CJ442" s="78"/>
      <c r="CK442" s="132"/>
      <c r="CL442" s="128"/>
      <c r="CM442" s="105"/>
      <c r="CN442" s="78"/>
      <c r="CO442" s="132"/>
      <c r="CP442" s="128"/>
      <c r="CQ442" s="105"/>
      <c r="CR442" s="78"/>
      <c r="CS442" s="132"/>
      <c r="CT442" s="128"/>
      <c r="CU442" s="105"/>
      <c r="CV442" s="169"/>
      <c r="CW442" s="132"/>
      <c r="CX442" s="128"/>
      <c r="CY442" s="105"/>
      <c r="CZ442" s="169"/>
      <c r="DA442" s="132"/>
      <c r="DB442" s="128"/>
      <c r="DC442" s="105"/>
      <c r="DD442" s="78"/>
      <c r="DE442" s="132"/>
      <c r="DF442" s="128"/>
      <c r="DG442" s="105"/>
      <c r="DH442" s="78"/>
      <c r="DI442" s="132"/>
      <c r="DJ442" s="128"/>
      <c r="DK442" s="105"/>
      <c r="DL442" s="169"/>
      <c r="DM442" s="132"/>
      <c r="DN442" s="128"/>
      <c r="DO442" s="105"/>
      <c r="DP442" s="78"/>
      <c r="DQ442" s="132"/>
      <c r="DR442" s="128"/>
      <c r="DS442" s="105"/>
      <c r="DT442" s="78"/>
      <c r="DU442" s="132"/>
      <c r="DV442" s="128"/>
      <c r="DW442" s="105"/>
      <c r="DX442" s="78"/>
      <c r="DY442" s="132"/>
      <c r="DZ442" s="128"/>
      <c r="EA442" s="105"/>
      <c r="EB442" s="78"/>
      <c r="EC442" s="132"/>
      <c r="ED442" s="128"/>
      <c r="EE442" s="105"/>
      <c r="EF442" s="169"/>
      <c r="EG442" s="132"/>
      <c r="EH442" s="128"/>
      <c r="EI442" s="105"/>
      <c r="EJ442" s="78"/>
      <c r="EK442" s="132"/>
      <c r="EL442" s="128"/>
      <c r="EM442" s="105"/>
      <c r="EN442" s="78"/>
      <c r="EO442" s="132"/>
      <c r="EP442" s="128"/>
      <c r="EQ442" s="105"/>
      <c r="ER442" s="78"/>
      <c r="ES442" s="132"/>
      <c r="ET442" s="128"/>
      <c r="EU442" s="105"/>
      <c r="EV442" s="78"/>
      <c r="EW442" s="132"/>
      <c r="EX442" s="128"/>
      <c r="EY442" s="105"/>
      <c r="EZ442" s="78"/>
      <c r="FA442" s="132"/>
      <c r="FB442" s="128"/>
      <c r="FC442" s="105"/>
      <c r="FD442" s="78"/>
      <c r="FE442" s="132"/>
      <c r="FF442" s="128"/>
      <c r="FG442" s="105"/>
      <c r="FH442" s="78"/>
      <c r="FI442" s="132"/>
      <c r="FJ442" s="128"/>
      <c r="FK442" s="105"/>
      <c r="FL442" s="169"/>
      <c r="FM442" s="132"/>
      <c r="FN442" s="128"/>
      <c r="FO442" s="105"/>
      <c r="FP442" s="78"/>
      <c r="FQ442" s="132"/>
      <c r="FR442" s="128"/>
      <c r="FS442" s="105"/>
      <c r="FT442" s="81"/>
      <c r="FU442" s="81"/>
      <c r="FV442" s="81"/>
      <c r="FW442" s="105"/>
      <c r="FX442" s="78"/>
      <c r="FY442" s="132"/>
      <c r="FZ442" s="128"/>
      <c r="GA442" s="105"/>
      <c r="GB442" s="78"/>
      <c r="GC442" s="132"/>
      <c r="GD442" s="128"/>
      <c r="GE442" s="105"/>
    </row>
    <row r="443" spans="1:199" ht="15.75" x14ac:dyDescent="0.25">
      <c r="A443">
        <f t="shared" si="780"/>
        <v>1</v>
      </c>
      <c r="B443">
        <f t="shared" si="781"/>
        <v>1900</v>
      </c>
      <c r="C443" s="71"/>
      <c r="FT443" s="78"/>
      <c r="FU443" s="132"/>
      <c r="FV443" s="4"/>
      <c r="FW443" s="155"/>
    </row>
    <row r="444" spans="1:199" ht="15.75" x14ac:dyDescent="0.25">
      <c r="A444">
        <f t="shared" si="780"/>
        <v>1</v>
      </c>
      <c r="B444">
        <f t="shared" si="781"/>
        <v>1900</v>
      </c>
      <c r="C444" s="71"/>
      <c r="FT444" s="78"/>
      <c r="FU444" s="132"/>
      <c r="FV444" s="4"/>
      <c r="FW444" s="155"/>
    </row>
    <row r="445" spans="1:199" ht="15.75" x14ac:dyDescent="0.25">
      <c r="A445">
        <f t="shared" si="780"/>
        <v>1</v>
      </c>
      <c r="B445">
        <f t="shared" si="781"/>
        <v>1900</v>
      </c>
      <c r="C445" s="71"/>
      <c r="FT445" s="78"/>
      <c r="FU445" s="132"/>
      <c r="FV445" s="4"/>
      <c r="FW445" s="155"/>
    </row>
    <row r="446" spans="1:199" ht="15.75" x14ac:dyDescent="0.25">
      <c r="A446">
        <f t="shared" si="780"/>
        <v>1</v>
      </c>
      <c r="B446">
        <f t="shared" si="781"/>
        <v>1900</v>
      </c>
      <c r="C446" s="71"/>
      <c r="FT446" s="78"/>
      <c r="FU446" s="132"/>
      <c r="FV446" s="4"/>
      <c r="FW446" s="155"/>
    </row>
    <row r="447" spans="1:199" x14ac:dyDescent="0.25">
      <c r="A447">
        <f t="shared" si="780"/>
        <v>1</v>
      </c>
      <c r="B447">
        <f t="shared" si="781"/>
        <v>1900</v>
      </c>
      <c r="C447" s="71"/>
    </row>
    <row r="448" spans="1:199" ht="15.75" x14ac:dyDescent="0.25">
      <c r="A448">
        <f t="shared" si="780"/>
        <v>1</v>
      </c>
      <c r="B448">
        <f t="shared" si="781"/>
        <v>1900</v>
      </c>
      <c r="C448" s="71"/>
      <c r="FT448" s="78"/>
      <c r="FU448" s="132"/>
      <c r="FV448" s="4"/>
      <c r="FW448" s="155"/>
    </row>
    <row r="449" spans="1:219" ht="15.75" x14ac:dyDescent="0.25">
      <c r="A449">
        <f t="shared" si="780"/>
        <v>1</v>
      </c>
      <c r="B449">
        <f t="shared" si="781"/>
        <v>1900</v>
      </c>
      <c r="C449" s="71"/>
      <c r="FT449" s="78"/>
      <c r="FU449" s="132"/>
      <c r="FV449" s="4"/>
      <c r="FW449" s="155"/>
    </row>
    <row r="450" spans="1:219" ht="15.75" x14ac:dyDescent="0.25">
      <c r="A450">
        <f t="shared" si="780"/>
        <v>1</v>
      </c>
      <c r="B450">
        <f t="shared" si="781"/>
        <v>1900</v>
      </c>
      <c r="C450" s="71"/>
      <c r="FT450" s="78"/>
      <c r="FU450" s="132"/>
      <c r="FV450" s="4"/>
      <c r="FW450" s="155"/>
    </row>
    <row r="451" spans="1:219" ht="15.75" x14ac:dyDescent="0.25">
      <c r="A451">
        <f t="shared" si="780"/>
        <v>1</v>
      </c>
      <c r="B451">
        <f t="shared" si="781"/>
        <v>1900</v>
      </c>
      <c r="C451" s="71"/>
      <c r="FT451" s="78"/>
      <c r="FU451" s="132"/>
      <c r="FV451" s="4"/>
      <c r="FW451" s="155"/>
    </row>
    <row r="452" spans="1:219" ht="15.75" x14ac:dyDescent="0.25">
      <c r="A452">
        <f t="shared" si="780"/>
        <v>1</v>
      </c>
      <c r="B452">
        <f t="shared" si="781"/>
        <v>1900</v>
      </c>
      <c r="C452" s="71"/>
      <c r="D452" s="78"/>
      <c r="E452" s="132"/>
      <c r="F452" s="79"/>
      <c r="G452" s="155"/>
      <c r="H452" s="169"/>
      <c r="I452" s="132"/>
      <c r="J452" s="79"/>
      <c r="K452" s="155"/>
      <c r="L452" s="169"/>
      <c r="M452" s="132"/>
      <c r="N452" s="79"/>
      <c r="O452" s="155"/>
      <c r="P452" s="169"/>
      <c r="Q452" s="132"/>
      <c r="R452" s="79"/>
      <c r="S452" s="155"/>
      <c r="T452" s="169"/>
      <c r="U452" s="132"/>
      <c r="V452" s="79"/>
      <c r="W452" s="155"/>
      <c r="X452" s="169"/>
      <c r="Y452" s="132"/>
      <c r="Z452" s="79"/>
      <c r="AA452" s="155"/>
      <c r="AB452" s="169"/>
      <c r="AC452" s="132"/>
      <c r="AD452" s="79"/>
      <c r="AE452" s="155"/>
      <c r="AF452" s="169"/>
      <c r="AG452" s="132"/>
      <c r="AH452" s="79"/>
      <c r="AI452" s="155"/>
      <c r="AJ452" s="169"/>
      <c r="AK452" s="132"/>
      <c r="AL452" s="79"/>
      <c r="AM452" s="155"/>
      <c r="AN452" s="169"/>
      <c r="AO452" s="132"/>
      <c r="AP452" s="79"/>
      <c r="AQ452" s="155"/>
      <c r="AR452" s="169"/>
      <c r="AS452" s="132"/>
      <c r="AT452" s="79"/>
      <c r="AU452" s="155"/>
      <c r="AV452" s="169"/>
      <c r="AW452" s="132"/>
      <c r="AX452" s="79"/>
      <c r="AY452" s="155"/>
      <c r="AZ452" s="169"/>
      <c r="BA452" s="132"/>
      <c r="BB452" s="79"/>
      <c r="BC452" s="155"/>
      <c r="BD452" s="169"/>
      <c r="BE452" s="132"/>
      <c r="BF452" s="79"/>
      <c r="BG452" s="155"/>
      <c r="BH452" s="169"/>
      <c r="BI452" s="132"/>
      <c r="BJ452" s="79"/>
      <c r="BK452" s="155"/>
      <c r="BL452" s="169"/>
      <c r="BM452" s="132"/>
      <c r="BN452" s="79"/>
      <c r="BO452" s="155"/>
      <c r="BP452" s="78"/>
      <c r="BQ452" s="132"/>
      <c r="BR452" s="79"/>
      <c r="BS452" s="155"/>
      <c r="BT452" s="78"/>
      <c r="BU452" s="132"/>
      <c r="BV452" s="79"/>
      <c r="BW452" s="155"/>
      <c r="BX452" s="78"/>
      <c r="BY452" s="132"/>
      <c r="BZ452" s="79"/>
      <c r="CA452" s="155"/>
      <c r="CB452" s="78"/>
      <c r="CC452" s="132"/>
      <c r="CD452" s="79"/>
      <c r="CE452" s="155"/>
      <c r="CF452" s="78"/>
      <c r="CG452" s="132"/>
      <c r="CH452" s="79"/>
      <c r="CI452" s="155"/>
      <c r="CJ452" s="78"/>
      <c r="CK452" s="132"/>
      <c r="CL452" s="79"/>
      <c r="CM452" s="155"/>
      <c r="CN452" s="78"/>
      <c r="CO452" s="132"/>
      <c r="CP452" s="79"/>
      <c r="CQ452" s="155"/>
      <c r="CR452" s="78"/>
      <c r="CS452" s="132"/>
      <c r="CT452" s="79"/>
      <c r="CU452" s="155"/>
      <c r="CV452" s="169"/>
      <c r="CW452" s="132"/>
      <c r="CX452" s="79"/>
      <c r="CY452" s="155"/>
      <c r="CZ452" s="169"/>
      <c r="DA452" s="132"/>
      <c r="DB452" s="79"/>
      <c r="DC452" s="155"/>
      <c r="DD452" s="78"/>
      <c r="DE452" s="132"/>
      <c r="DF452" s="79"/>
      <c r="DG452" s="155"/>
      <c r="DH452" s="78"/>
      <c r="DI452" s="132"/>
      <c r="DJ452" s="79"/>
      <c r="DK452" s="155"/>
      <c r="DL452" s="169"/>
      <c r="DM452" s="132"/>
      <c r="DN452" s="79"/>
      <c r="DO452" s="155"/>
      <c r="DP452" s="78"/>
      <c r="DQ452" s="132"/>
      <c r="DR452" s="79"/>
      <c r="DS452" s="155"/>
      <c r="DT452" s="78"/>
      <c r="DU452" s="132"/>
      <c r="DV452" s="79"/>
      <c r="DW452" s="155"/>
      <c r="DX452" s="78"/>
      <c r="DY452" s="132"/>
      <c r="DZ452" s="79"/>
      <c r="EA452" s="155"/>
      <c r="EB452" s="78"/>
      <c r="EC452" s="132"/>
      <c r="ED452" s="79"/>
      <c r="EE452" s="155"/>
      <c r="EF452" s="169"/>
      <c r="EG452" s="132"/>
      <c r="EH452" s="79"/>
      <c r="EI452" s="155"/>
      <c r="EJ452" s="78"/>
      <c r="EK452" s="132"/>
      <c r="EL452" s="79"/>
      <c r="EM452" s="155"/>
      <c r="EN452" s="78"/>
      <c r="EO452" s="132"/>
      <c r="EP452" s="79"/>
      <c r="EQ452" s="155"/>
      <c r="ER452" s="78"/>
      <c r="ES452" s="132"/>
      <c r="ET452" s="79"/>
      <c r="EU452" s="155"/>
      <c r="EV452" s="78"/>
      <c r="EW452" s="132"/>
      <c r="EX452" s="79"/>
      <c r="EY452" s="155"/>
      <c r="EZ452" s="78"/>
      <c r="FA452" s="132"/>
      <c r="FB452" s="79"/>
      <c r="FC452" s="155"/>
      <c r="FD452" s="78"/>
      <c r="FE452" s="132"/>
      <c r="FF452" s="79"/>
      <c r="FG452" s="155"/>
      <c r="FH452" s="78"/>
      <c r="FI452" s="132"/>
      <c r="FJ452" s="79"/>
      <c r="FK452" s="155"/>
      <c r="FL452" s="169"/>
      <c r="FM452" s="132"/>
      <c r="FN452" s="79"/>
      <c r="FO452" s="155"/>
      <c r="FP452" s="78"/>
      <c r="FQ452" s="132"/>
      <c r="FR452" s="79"/>
      <c r="FS452" s="155"/>
      <c r="FT452" s="78"/>
      <c r="FU452" s="132"/>
      <c r="FV452" s="4"/>
      <c r="FW452" s="155"/>
      <c r="FX452" s="78"/>
      <c r="FY452" s="132"/>
      <c r="FZ452" s="79"/>
      <c r="GA452" s="155"/>
      <c r="GB452" s="78"/>
      <c r="GC452" s="132"/>
      <c r="GD452" s="79"/>
      <c r="GE452" s="155"/>
      <c r="GF452" s="169"/>
      <c r="GG452" s="132"/>
      <c r="GH452" s="79"/>
      <c r="GI452" s="155"/>
      <c r="GJ452" s="78"/>
      <c r="GK452" s="132"/>
      <c r="GL452" s="79"/>
      <c r="GM452" s="155"/>
      <c r="GN452" s="78"/>
      <c r="GO452" s="132"/>
      <c r="GP452" s="79"/>
      <c r="GQ452" s="155"/>
    </row>
    <row r="453" spans="1:219" ht="15.75" x14ac:dyDescent="0.25">
      <c r="A453">
        <f t="shared" si="780"/>
        <v>1</v>
      </c>
      <c r="B453">
        <f t="shared" si="781"/>
        <v>1900</v>
      </c>
      <c r="C453" s="71"/>
      <c r="D453" s="78"/>
      <c r="E453" s="132"/>
      <c r="F453" s="79"/>
      <c r="G453" s="155"/>
      <c r="H453" s="169"/>
      <c r="I453" s="132"/>
      <c r="J453" s="79"/>
      <c r="K453" s="155"/>
      <c r="L453" s="169"/>
      <c r="M453" s="132"/>
      <c r="N453" s="79"/>
      <c r="O453" s="155"/>
      <c r="P453" s="169"/>
      <c r="Q453" s="132"/>
      <c r="R453" s="79"/>
      <c r="S453" s="155"/>
      <c r="T453" s="169"/>
      <c r="U453" s="132"/>
      <c r="V453" s="79"/>
      <c r="W453" s="155"/>
      <c r="X453" s="169"/>
      <c r="Y453" s="132"/>
      <c r="Z453" s="79"/>
      <c r="AA453" s="155"/>
      <c r="AB453" s="169"/>
      <c r="AC453" s="132"/>
      <c r="AD453" s="79"/>
      <c r="AE453" s="155"/>
      <c r="AF453" s="169"/>
      <c r="AG453" s="132"/>
      <c r="AH453" s="79"/>
      <c r="AI453" s="155"/>
      <c r="AJ453" s="169"/>
      <c r="AK453" s="132"/>
      <c r="AL453" s="79"/>
      <c r="AM453" s="155"/>
      <c r="AN453" s="169"/>
      <c r="AO453" s="132"/>
      <c r="AP453" s="79"/>
      <c r="AQ453" s="155"/>
      <c r="AR453" s="169"/>
      <c r="AS453" s="132"/>
      <c r="AT453" s="79"/>
      <c r="AU453" s="155"/>
      <c r="AV453" s="169"/>
      <c r="AW453" s="132"/>
      <c r="AX453" s="79"/>
      <c r="AY453" s="155"/>
      <c r="AZ453" s="169"/>
      <c r="BA453" s="132"/>
      <c r="BB453" s="79"/>
      <c r="BC453" s="155"/>
      <c r="BD453" s="169"/>
      <c r="BE453" s="132"/>
      <c r="BF453" s="79"/>
      <c r="BG453" s="155"/>
      <c r="BH453" s="169"/>
      <c r="BI453" s="132"/>
      <c r="BJ453" s="79"/>
      <c r="BK453" s="155"/>
      <c r="BL453" s="169"/>
      <c r="BM453" s="132"/>
      <c r="BN453" s="79"/>
      <c r="BO453" s="155"/>
      <c r="BP453" s="78"/>
      <c r="BQ453" s="132"/>
      <c r="BR453" s="79"/>
      <c r="BS453" s="155"/>
      <c r="BT453" s="78"/>
      <c r="BU453" s="132"/>
      <c r="BV453" s="79"/>
      <c r="BW453" s="155"/>
      <c r="BX453" s="78"/>
      <c r="BY453" s="132"/>
      <c r="BZ453" s="79"/>
      <c r="CA453" s="155"/>
      <c r="CB453" s="78"/>
      <c r="CC453" s="132"/>
      <c r="CD453" s="79"/>
      <c r="CE453" s="155"/>
      <c r="CF453" s="78"/>
      <c r="CG453" s="132"/>
      <c r="CH453" s="79"/>
      <c r="CI453" s="155"/>
      <c r="CJ453" s="78"/>
      <c r="CK453" s="132"/>
      <c r="CL453" s="79"/>
      <c r="CM453" s="155"/>
      <c r="CN453" s="78"/>
      <c r="CO453" s="132"/>
      <c r="CP453" s="79"/>
      <c r="CQ453" s="155"/>
      <c r="CR453" s="78"/>
      <c r="CS453" s="132"/>
      <c r="CT453" s="79"/>
      <c r="CU453" s="155"/>
      <c r="CV453" s="169"/>
      <c r="CW453" s="132"/>
      <c r="CX453" s="79"/>
      <c r="CY453" s="155"/>
      <c r="CZ453" s="169"/>
      <c r="DA453" s="132"/>
      <c r="DB453" s="79"/>
      <c r="DC453" s="155"/>
      <c r="DD453" s="78"/>
      <c r="DE453" s="132"/>
      <c r="DF453" s="79"/>
      <c r="DG453" s="155"/>
      <c r="DH453" s="78"/>
      <c r="DI453" s="132"/>
      <c r="DJ453" s="79"/>
      <c r="DK453" s="155"/>
      <c r="DL453" s="169"/>
      <c r="DM453" s="132"/>
      <c r="DN453" s="79"/>
      <c r="DO453" s="155"/>
      <c r="DP453" s="78"/>
      <c r="DQ453" s="132"/>
      <c r="DR453" s="79"/>
      <c r="DS453" s="155"/>
      <c r="DT453" s="78"/>
      <c r="DU453" s="132"/>
      <c r="DV453" s="79"/>
      <c r="DW453" s="155"/>
      <c r="DX453" s="78"/>
      <c r="DY453" s="132"/>
      <c r="DZ453" s="79"/>
      <c r="EA453" s="155"/>
      <c r="EB453" s="78"/>
      <c r="EC453" s="132"/>
      <c r="ED453" s="79"/>
      <c r="EE453" s="155"/>
      <c r="EF453" s="169"/>
      <c r="EG453" s="132"/>
      <c r="EH453" s="79"/>
      <c r="EI453" s="155"/>
      <c r="EJ453" s="78"/>
      <c r="EK453" s="132"/>
      <c r="EL453" s="79"/>
      <c r="EM453" s="155"/>
      <c r="EN453" s="78"/>
      <c r="EO453" s="132"/>
      <c r="EP453" s="79"/>
      <c r="EQ453" s="155"/>
      <c r="ER453" s="78"/>
      <c r="ES453" s="132"/>
      <c r="ET453" s="79"/>
      <c r="EU453" s="155"/>
      <c r="EV453" s="78"/>
      <c r="EW453" s="132"/>
      <c r="EX453" s="79"/>
      <c r="EY453" s="155"/>
      <c r="EZ453" s="78"/>
      <c r="FA453" s="132"/>
      <c r="FB453" s="79"/>
      <c r="FC453" s="155"/>
      <c r="FD453" s="78"/>
      <c r="FE453" s="132"/>
      <c r="FF453" s="79"/>
      <c r="FG453" s="155"/>
      <c r="FH453" s="78"/>
      <c r="FI453" s="132"/>
      <c r="FJ453" s="79"/>
      <c r="FK453" s="155"/>
      <c r="FL453" s="169"/>
      <c r="FM453" s="132"/>
      <c r="FN453" s="79"/>
      <c r="FO453" s="155"/>
      <c r="FP453" s="78"/>
      <c r="FQ453" s="132"/>
      <c r="FR453" s="79"/>
      <c r="FS453" s="155"/>
      <c r="FT453" s="78"/>
      <c r="FU453" s="132"/>
      <c r="FV453" s="4"/>
      <c r="FW453" s="155"/>
      <c r="FX453" s="78"/>
      <c r="FY453" s="132"/>
      <c r="FZ453" s="79"/>
      <c r="GA453" s="155"/>
      <c r="GB453" s="78"/>
      <c r="GC453" s="132"/>
      <c r="GD453" s="79"/>
      <c r="GE453" s="155"/>
      <c r="GF453" s="169"/>
      <c r="GG453" s="132"/>
      <c r="GH453" s="79"/>
      <c r="GI453" s="155"/>
      <c r="GJ453" s="78"/>
      <c r="GK453" s="132"/>
      <c r="GL453" s="79"/>
      <c r="GM453" s="155"/>
      <c r="GN453" s="78"/>
      <c r="GO453" s="132"/>
      <c r="GP453" s="79"/>
      <c r="GQ453" s="155"/>
    </row>
    <row r="454" spans="1:219" x14ac:dyDescent="0.25">
      <c r="A454">
        <f t="shared" si="780"/>
        <v>1</v>
      </c>
      <c r="B454">
        <f t="shared" si="781"/>
        <v>1900</v>
      </c>
      <c r="C454" s="71"/>
    </row>
    <row r="455" spans="1:219" ht="15.75" x14ac:dyDescent="0.25">
      <c r="A455">
        <f t="shared" si="780"/>
        <v>1</v>
      </c>
      <c r="B455">
        <f t="shared" si="781"/>
        <v>1900</v>
      </c>
      <c r="C455" s="71"/>
      <c r="D455" s="78"/>
      <c r="E455" s="132"/>
      <c r="F455" s="79"/>
      <c r="G455" s="155"/>
      <c r="H455" s="169"/>
      <c r="I455" s="132"/>
      <c r="J455" s="79"/>
      <c r="K455" s="155"/>
      <c r="L455" s="169"/>
      <c r="M455" s="132"/>
      <c r="N455" s="79"/>
      <c r="O455" s="155"/>
      <c r="P455" s="169"/>
      <c r="Q455" s="132"/>
      <c r="R455" s="79"/>
      <c r="S455" s="155"/>
      <c r="T455" s="169"/>
      <c r="U455" s="132"/>
      <c r="V455" s="79"/>
      <c r="W455" s="155"/>
      <c r="X455" s="169"/>
      <c r="Y455" s="132"/>
      <c r="Z455" s="79"/>
      <c r="AA455" s="155"/>
      <c r="AB455" s="169"/>
      <c r="AC455" s="132"/>
      <c r="AD455" s="79"/>
      <c r="AE455" s="155"/>
      <c r="AF455" s="169"/>
      <c r="AG455" s="132"/>
      <c r="AH455" s="79"/>
      <c r="AI455" s="155"/>
      <c r="AJ455" s="169"/>
      <c r="AK455" s="132"/>
      <c r="AL455" s="79"/>
      <c r="AM455" s="155"/>
      <c r="AN455" s="169"/>
      <c r="AO455" s="132"/>
      <c r="AP455" s="79"/>
      <c r="AQ455" s="155"/>
      <c r="AR455" s="169"/>
      <c r="AS455" s="132"/>
      <c r="AT455" s="79"/>
      <c r="AU455" s="155"/>
      <c r="AV455" s="169"/>
      <c r="AW455" s="132"/>
      <c r="AX455" s="79"/>
      <c r="AY455" s="155"/>
      <c r="AZ455" s="169"/>
      <c r="BA455" s="132"/>
      <c r="BB455" s="79"/>
      <c r="BC455" s="155"/>
      <c r="BD455" s="169"/>
      <c r="BE455" s="132"/>
      <c r="BF455" s="79"/>
      <c r="BG455" s="155"/>
      <c r="BH455" s="169"/>
      <c r="BI455" s="132"/>
      <c r="BJ455" s="79"/>
      <c r="BK455" s="155"/>
      <c r="BL455" s="169"/>
      <c r="BM455" s="132"/>
      <c r="BN455" s="79"/>
      <c r="BO455" s="155"/>
      <c r="BP455" s="78"/>
      <c r="BQ455" s="132"/>
      <c r="BR455" s="79"/>
      <c r="BS455" s="155"/>
      <c r="BT455" s="78"/>
      <c r="BU455" s="132"/>
      <c r="BV455" s="79"/>
      <c r="BW455" s="155"/>
      <c r="BX455" s="78"/>
      <c r="BY455" s="132"/>
      <c r="BZ455" s="79"/>
      <c r="CA455" s="155"/>
      <c r="CB455" s="78"/>
      <c r="CC455" s="132"/>
      <c r="CD455" s="79"/>
      <c r="CE455" s="155"/>
      <c r="CF455" s="78"/>
      <c r="CG455" s="132"/>
      <c r="CH455" s="79"/>
      <c r="CI455" s="155"/>
      <c r="CJ455" s="78"/>
      <c r="CK455" s="132"/>
      <c r="CL455" s="79"/>
      <c r="CM455" s="155"/>
      <c r="CN455" s="78"/>
      <c r="CO455" s="132"/>
      <c r="CP455" s="79"/>
      <c r="CQ455" s="155"/>
      <c r="CR455" s="78"/>
      <c r="CS455" s="132"/>
      <c r="CT455" s="79"/>
      <c r="CU455" s="155"/>
      <c r="CV455" s="169"/>
      <c r="CW455" s="132"/>
      <c r="CX455" s="79"/>
      <c r="CY455" s="155"/>
      <c r="CZ455" s="169"/>
      <c r="DA455" s="132"/>
      <c r="DB455" s="79"/>
      <c r="DC455" s="155"/>
      <c r="DD455" s="78"/>
      <c r="DE455" s="132"/>
      <c r="DF455" s="79"/>
      <c r="DG455" s="155"/>
      <c r="DH455" s="78"/>
      <c r="DI455" s="132"/>
      <c r="DJ455" s="79"/>
      <c r="DK455" s="155"/>
      <c r="DL455" s="169"/>
      <c r="DM455" s="132"/>
      <c r="DN455" s="79"/>
      <c r="DO455" s="155"/>
      <c r="DP455" s="78"/>
      <c r="DQ455" s="132"/>
      <c r="DR455" s="79"/>
      <c r="DS455" s="155"/>
      <c r="DT455" s="78"/>
      <c r="DU455" s="132"/>
      <c r="DV455" s="79"/>
      <c r="DW455" s="155"/>
      <c r="DX455" s="78"/>
      <c r="DY455" s="132"/>
      <c r="DZ455" s="79"/>
      <c r="EA455" s="155"/>
      <c r="EB455" s="78"/>
      <c r="EC455" s="132"/>
      <c r="ED455" s="79"/>
      <c r="EE455" s="155"/>
      <c r="EF455" s="169"/>
      <c r="EG455" s="132"/>
      <c r="EH455" s="79"/>
      <c r="EI455" s="155"/>
      <c r="EJ455" s="78"/>
      <c r="EK455" s="132"/>
      <c r="EL455" s="79"/>
      <c r="EM455" s="155"/>
      <c r="EN455" s="78"/>
      <c r="EO455" s="132"/>
      <c r="EP455" s="79"/>
      <c r="EQ455" s="155"/>
      <c r="ER455" s="78"/>
      <c r="ES455" s="132"/>
      <c r="ET455" s="79"/>
      <c r="EU455" s="155"/>
      <c r="EV455" s="78"/>
      <c r="EW455" s="132"/>
      <c r="EX455" s="79"/>
      <c r="EY455" s="155"/>
      <c r="EZ455" s="78"/>
      <c r="FA455" s="132"/>
      <c r="FB455" s="79"/>
      <c r="FC455" s="155"/>
      <c r="FD455" s="78"/>
      <c r="FE455" s="132"/>
      <c r="FF455" s="79"/>
      <c r="FG455" s="155"/>
      <c r="FH455" s="78"/>
      <c r="FI455" s="132"/>
      <c r="FJ455" s="79"/>
      <c r="FK455" s="155"/>
      <c r="FL455" s="169"/>
      <c r="FM455" s="132"/>
      <c r="FN455" s="79"/>
      <c r="FO455" s="155"/>
      <c r="FP455" s="78"/>
      <c r="FQ455" s="132"/>
      <c r="FR455" s="79"/>
      <c r="FS455" s="155"/>
      <c r="FT455" s="78"/>
      <c r="FU455" s="132"/>
      <c r="FV455" s="4"/>
      <c r="FW455" s="155"/>
      <c r="FX455" s="78"/>
      <c r="FY455" s="132"/>
      <c r="FZ455" s="79"/>
      <c r="GA455" s="155"/>
      <c r="GB455" s="78"/>
      <c r="GC455" s="132"/>
      <c r="GD455" s="79"/>
      <c r="GE455" s="155"/>
      <c r="GF455" s="169"/>
      <c r="GG455" s="132"/>
      <c r="GH455" s="79"/>
      <c r="GI455" s="155"/>
      <c r="GJ455" s="78"/>
      <c r="GK455" s="132"/>
      <c r="GL455" s="79"/>
      <c r="GM455" s="155"/>
      <c r="GN455" s="78"/>
      <c r="GO455" s="132"/>
      <c r="GP455" s="79"/>
      <c r="GQ455" s="155"/>
    </row>
    <row r="456" spans="1:219" ht="15.75" x14ac:dyDescent="0.25">
      <c r="A456">
        <f t="shared" si="780"/>
        <v>1</v>
      </c>
      <c r="B456">
        <f t="shared" si="781"/>
        <v>1900</v>
      </c>
      <c r="C456" s="71"/>
      <c r="D456" s="78"/>
      <c r="E456" s="132"/>
      <c r="F456" s="79"/>
      <c r="G456" s="155"/>
      <c r="H456" s="169"/>
      <c r="I456" s="132"/>
      <c r="J456" s="79"/>
      <c r="K456" s="155"/>
      <c r="L456" s="169"/>
      <c r="M456" s="132"/>
      <c r="N456" s="79"/>
      <c r="O456" s="155"/>
      <c r="P456" s="169"/>
      <c r="Q456" s="132"/>
      <c r="R456" s="79"/>
      <c r="S456" s="155"/>
      <c r="T456" s="169"/>
      <c r="U456" s="132"/>
      <c r="V456" s="79"/>
      <c r="W456" s="155"/>
      <c r="X456" s="169"/>
      <c r="Y456" s="132"/>
      <c r="Z456" s="79"/>
      <c r="AA456" s="155"/>
      <c r="AB456" s="169"/>
      <c r="AC456" s="132"/>
      <c r="AD456" s="79"/>
      <c r="AE456" s="155"/>
      <c r="AF456" s="169"/>
      <c r="AG456" s="132"/>
      <c r="AH456" s="79"/>
      <c r="AI456" s="155"/>
      <c r="AJ456" s="169"/>
      <c r="AK456" s="132"/>
      <c r="AL456" s="79"/>
      <c r="AM456" s="155"/>
      <c r="AN456" s="169"/>
      <c r="AO456" s="132"/>
      <c r="AP456" s="79"/>
      <c r="AQ456" s="155"/>
      <c r="AR456" s="169"/>
      <c r="AS456" s="132"/>
      <c r="AT456" s="79"/>
      <c r="AU456" s="155"/>
      <c r="AV456" s="169"/>
      <c r="AW456" s="132"/>
      <c r="AX456" s="79"/>
      <c r="AY456" s="155"/>
      <c r="AZ456" s="169"/>
      <c r="BA456" s="132"/>
      <c r="BB456" s="79"/>
      <c r="BC456" s="155"/>
      <c r="BD456" s="169"/>
      <c r="BE456" s="132"/>
      <c r="BF456" s="79"/>
      <c r="BG456" s="155"/>
      <c r="BH456" s="169"/>
      <c r="BI456" s="132"/>
      <c r="BJ456" s="79"/>
      <c r="BK456" s="155"/>
      <c r="BL456" s="169"/>
      <c r="BM456" s="132"/>
      <c r="BN456" s="79"/>
      <c r="BO456" s="155"/>
      <c r="BP456" s="78"/>
      <c r="BQ456" s="132"/>
      <c r="BR456" s="79"/>
      <c r="BS456" s="155"/>
      <c r="BT456" s="78"/>
      <c r="BU456" s="132"/>
      <c r="BV456" s="79"/>
      <c r="BW456" s="155"/>
      <c r="BX456" s="78"/>
      <c r="BY456" s="132"/>
      <c r="BZ456" s="79"/>
      <c r="CA456" s="155"/>
      <c r="CB456" s="78"/>
      <c r="CC456" s="132"/>
      <c r="CD456" s="79"/>
      <c r="CE456" s="155"/>
      <c r="CF456" s="78"/>
      <c r="CG456" s="132"/>
      <c r="CH456" s="79"/>
      <c r="CI456" s="155"/>
      <c r="CJ456" s="78"/>
      <c r="CK456" s="132"/>
      <c r="CL456" s="79"/>
      <c r="CM456" s="155"/>
      <c r="CN456" s="78"/>
      <c r="CO456" s="132"/>
      <c r="CP456" s="79"/>
      <c r="CQ456" s="155"/>
      <c r="CR456" s="78"/>
      <c r="CS456" s="132"/>
      <c r="CT456" s="79"/>
      <c r="CU456" s="155"/>
      <c r="CV456" s="169"/>
      <c r="CW456" s="132"/>
      <c r="CX456" s="79"/>
      <c r="CY456" s="155"/>
      <c r="CZ456" s="169"/>
      <c r="DA456" s="132"/>
      <c r="DB456" s="79"/>
      <c r="DC456" s="155"/>
      <c r="DD456" s="78"/>
      <c r="DE456" s="132"/>
      <c r="DF456" s="79"/>
      <c r="DG456" s="155"/>
      <c r="DH456" s="78"/>
      <c r="DI456" s="132"/>
      <c r="DJ456" s="79"/>
      <c r="DK456" s="155"/>
      <c r="DL456" s="169"/>
      <c r="DM456" s="132"/>
      <c r="DN456" s="79"/>
      <c r="DO456" s="155"/>
      <c r="DP456" s="78"/>
      <c r="DQ456" s="132"/>
      <c r="DR456" s="79"/>
      <c r="DS456" s="155"/>
      <c r="DT456" s="78"/>
      <c r="DU456" s="132"/>
      <c r="DV456" s="79"/>
      <c r="DW456" s="155"/>
      <c r="DX456" s="78"/>
      <c r="DY456" s="132"/>
      <c r="DZ456" s="79"/>
      <c r="EA456" s="155"/>
      <c r="EB456" s="78"/>
      <c r="EC456" s="132"/>
      <c r="ED456" s="79"/>
      <c r="EE456" s="155"/>
      <c r="EF456" s="169"/>
      <c r="EG456" s="132"/>
      <c r="EH456" s="79"/>
      <c r="EI456" s="155"/>
      <c r="EJ456" s="78"/>
      <c r="EK456" s="132"/>
      <c r="EL456" s="79"/>
      <c r="EM456" s="155"/>
      <c r="EN456" s="78"/>
      <c r="EO456" s="132"/>
      <c r="EP456" s="79"/>
      <c r="EQ456" s="155"/>
      <c r="ER456" s="78"/>
      <c r="ES456" s="132"/>
      <c r="ET456" s="79"/>
      <c r="EU456" s="155"/>
      <c r="EV456" s="78"/>
      <c r="EW456" s="132"/>
      <c r="EX456" s="79"/>
      <c r="EY456" s="155"/>
      <c r="EZ456" s="78"/>
      <c r="FA456" s="132"/>
      <c r="FB456" s="79"/>
      <c r="FC456" s="155"/>
      <c r="FD456" s="78"/>
      <c r="FE456" s="132"/>
      <c r="FF456" s="79"/>
      <c r="FG456" s="155"/>
      <c r="FH456" s="78"/>
      <c r="FI456" s="132"/>
      <c r="FJ456" s="79"/>
      <c r="FK456" s="155"/>
      <c r="FL456" s="169"/>
      <c r="FM456" s="132"/>
      <c r="FN456" s="79"/>
      <c r="FO456" s="155"/>
      <c r="FP456" s="78"/>
      <c r="FQ456" s="132"/>
      <c r="FR456" s="79"/>
      <c r="FS456" s="155"/>
      <c r="FT456" s="78"/>
      <c r="FU456" s="132"/>
      <c r="FV456" s="4"/>
      <c r="FW456" s="155"/>
      <c r="FX456" s="78"/>
      <c r="FY456" s="132"/>
      <c r="FZ456" s="79"/>
      <c r="GA456" s="155"/>
      <c r="GB456" s="78"/>
      <c r="GC456" s="132"/>
      <c r="GD456" s="79"/>
      <c r="GE456" s="155"/>
      <c r="GF456" s="169"/>
      <c r="GG456" s="132"/>
      <c r="GH456" s="79"/>
      <c r="GI456" s="155"/>
      <c r="GJ456" s="78"/>
      <c r="GK456" s="132"/>
      <c r="GL456" s="79"/>
      <c r="GM456" s="155"/>
      <c r="GN456" s="78"/>
      <c r="GO456" s="132"/>
      <c r="GP456" s="79"/>
      <c r="GQ456" s="155"/>
    </row>
    <row r="457" spans="1:219" ht="15.75" x14ac:dyDescent="0.25">
      <c r="A457">
        <f t="shared" si="780"/>
        <v>1</v>
      </c>
      <c r="B457">
        <f t="shared" si="781"/>
        <v>1900</v>
      </c>
      <c r="C457" s="71"/>
      <c r="D457" s="78"/>
      <c r="E457" s="132"/>
      <c r="F457" s="79"/>
      <c r="G457" s="155"/>
      <c r="H457" s="169"/>
      <c r="I457" s="132"/>
      <c r="J457" s="79"/>
      <c r="K457" s="155"/>
      <c r="L457" s="169"/>
      <c r="M457" s="132"/>
      <c r="N457" s="79"/>
      <c r="O457" s="155"/>
      <c r="P457" s="169"/>
      <c r="Q457" s="132"/>
      <c r="R457" s="79"/>
      <c r="S457" s="155"/>
      <c r="T457" s="169"/>
      <c r="U457" s="132"/>
      <c r="V457" s="79"/>
      <c r="W457" s="155"/>
      <c r="X457" s="169"/>
      <c r="Y457" s="132"/>
      <c r="Z457" s="79"/>
      <c r="AA457" s="155"/>
      <c r="AB457" s="169"/>
      <c r="AC457" s="132"/>
      <c r="AD457" s="79"/>
      <c r="AE457" s="155"/>
      <c r="AF457" s="169"/>
      <c r="AG457" s="132"/>
      <c r="AH457" s="79"/>
      <c r="AI457" s="155"/>
      <c r="AJ457" s="169"/>
      <c r="AK457" s="132"/>
      <c r="AL457" s="79"/>
      <c r="AM457" s="155"/>
      <c r="AN457" s="169"/>
      <c r="AO457" s="132"/>
      <c r="AP457" s="79"/>
      <c r="AQ457" s="155"/>
      <c r="AR457" s="169"/>
      <c r="AS457" s="132"/>
      <c r="AT457" s="79"/>
      <c r="AU457" s="155"/>
      <c r="AV457" s="169"/>
      <c r="AW457" s="132"/>
      <c r="AX457" s="79"/>
      <c r="AY457" s="155"/>
      <c r="AZ457" s="169"/>
      <c r="BA457" s="132"/>
      <c r="BB457" s="79"/>
      <c r="BC457" s="155"/>
      <c r="BD457" s="169"/>
      <c r="BE457" s="132"/>
      <c r="BF457" s="79"/>
      <c r="BG457" s="155"/>
      <c r="BH457" s="169"/>
      <c r="BI457" s="132"/>
      <c r="BJ457" s="79"/>
      <c r="BK457" s="155"/>
      <c r="BL457" s="169"/>
      <c r="BM457" s="132"/>
      <c r="BN457" s="79"/>
      <c r="BO457" s="155"/>
      <c r="BP457" s="78"/>
      <c r="BQ457" s="132"/>
      <c r="BR457" s="79"/>
      <c r="BS457" s="155"/>
      <c r="BT457" s="78"/>
      <c r="BU457" s="132"/>
      <c r="BV457" s="79"/>
      <c r="BW457" s="155"/>
      <c r="BX457" s="78"/>
      <c r="BY457" s="132"/>
      <c r="BZ457" s="79"/>
      <c r="CA457" s="155"/>
      <c r="CB457" s="78"/>
      <c r="CC457" s="132"/>
      <c r="CD457" s="79"/>
      <c r="CE457" s="155"/>
      <c r="CF457" s="78"/>
      <c r="CG457" s="132"/>
      <c r="CH457" s="79"/>
      <c r="CI457" s="155"/>
      <c r="CJ457" s="78"/>
      <c r="CK457" s="132"/>
      <c r="CL457" s="79"/>
      <c r="CM457" s="155"/>
      <c r="CN457" s="78"/>
      <c r="CO457" s="132"/>
      <c r="CP457" s="79"/>
      <c r="CQ457" s="155"/>
      <c r="CR457" s="78"/>
      <c r="CS457" s="132"/>
      <c r="CT457" s="79"/>
      <c r="CU457" s="155"/>
      <c r="CV457" s="169"/>
      <c r="CW457" s="132"/>
      <c r="CX457" s="79"/>
      <c r="CY457" s="155"/>
      <c r="CZ457" s="169"/>
      <c r="DA457" s="132"/>
      <c r="DB457" s="79"/>
      <c r="DC457" s="155"/>
      <c r="DD457" s="78"/>
      <c r="DE457" s="132"/>
      <c r="DF457" s="79"/>
      <c r="DG457" s="155"/>
      <c r="DH457" s="78"/>
      <c r="DI457" s="132"/>
      <c r="DJ457" s="79"/>
      <c r="DK457" s="155"/>
      <c r="DL457" s="169"/>
      <c r="DM457" s="132"/>
      <c r="DN457" s="79"/>
      <c r="DO457" s="155"/>
      <c r="DP457" s="78"/>
      <c r="DQ457" s="132"/>
      <c r="DR457" s="79"/>
      <c r="DS457" s="155"/>
      <c r="DT457" s="78"/>
      <c r="DU457" s="132"/>
      <c r="DV457" s="79"/>
      <c r="DW457" s="155"/>
      <c r="DX457" s="78"/>
      <c r="DY457" s="132"/>
      <c r="DZ457" s="79"/>
      <c r="EA457" s="155"/>
      <c r="EB457" s="78"/>
      <c r="EC457" s="132"/>
      <c r="ED457" s="79"/>
      <c r="EE457" s="155"/>
      <c r="EF457" s="169"/>
      <c r="EG457" s="132"/>
      <c r="EH457" s="79"/>
      <c r="EI457" s="155"/>
      <c r="EJ457" s="78"/>
      <c r="EK457" s="132"/>
      <c r="EL457" s="79"/>
      <c r="EM457" s="155"/>
      <c r="EN457" s="78"/>
      <c r="EO457" s="132"/>
      <c r="EP457" s="79"/>
      <c r="EQ457" s="155"/>
      <c r="ER457" s="78"/>
      <c r="ES457" s="132"/>
      <c r="ET457" s="79"/>
      <c r="EU457" s="155"/>
      <c r="EV457" s="78"/>
      <c r="EW457" s="132"/>
      <c r="EX457" s="79"/>
      <c r="EY457" s="155"/>
      <c r="EZ457" s="78"/>
      <c r="FA457" s="132"/>
      <c r="FB457" s="79"/>
      <c r="FC457" s="155"/>
      <c r="FD457" s="78"/>
      <c r="FE457" s="132"/>
      <c r="FF457" s="79"/>
      <c r="FG457" s="155"/>
      <c r="FH457" s="78"/>
      <c r="FI457" s="132"/>
      <c r="FJ457" s="79"/>
      <c r="FK457" s="155"/>
      <c r="FL457" s="169"/>
      <c r="FM457" s="132"/>
      <c r="FN457" s="79"/>
      <c r="FO457" s="155"/>
      <c r="FP457" s="78"/>
      <c r="FQ457" s="132"/>
      <c r="FR457" s="79"/>
      <c r="FS457" s="155"/>
      <c r="FT457" s="78"/>
      <c r="FU457" s="132"/>
      <c r="FV457" s="4"/>
      <c r="FW457" s="155"/>
      <c r="FX457" s="78"/>
      <c r="FY457" s="132"/>
      <c r="FZ457" s="79"/>
      <c r="GA457" s="155"/>
      <c r="GB457" s="78"/>
      <c r="GC457" s="132"/>
      <c r="GD457" s="79"/>
      <c r="GE457" s="155"/>
      <c r="GF457" s="169"/>
      <c r="GG457" s="132"/>
      <c r="GH457" s="79"/>
      <c r="GI457" s="155"/>
      <c r="GJ457" s="78"/>
      <c r="GK457" s="132"/>
      <c r="GL457" s="79"/>
      <c r="GM457" s="155"/>
      <c r="GN457" s="78"/>
      <c r="GO457" s="132"/>
      <c r="GP457" s="79"/>
      <c r="GQ457" s="155"/>
    </row>
    <row r="458" spans="1:219" ht="15.75" x14ac:dyDescent="0.25">
      <c r="A458">
        <f t="shared" si="780"/>
        <v>1</v>
      </c>
      <c r="B458">
        <f t="shared" si="781"/>
        <v>1900</v>
      </c>
      <c r="C458" s="71"/>
      <c r="D458" s="78"/>
      <c r="E458" s="132"/>
      <c r="F458" s="79"/>
      <c r="G458" s="155"/>
      <c r="H458" s="169"/>
      <c r="I458" s="132"/>
      <c r="J458" s="79"/>
      <c r="K458" s="155"/>
      <c r="L458" s="169"/>
      <c r="M458" s="132"/>
      <c r="N458" s="79"/>
      <c r="O458" s="155"/>
      <c r="P458" s="169"/>
      <c r="Q458" s="132"/>
      <c r="R458" s="79"/>
      <c r="S458" s="155"/>
      <c r="T458" s="169"/>
      <c r="U458" s="132"/>
      <c r="V458" s="79"/>
      <c r="W458" s="155"/>
      <c r="X458" s="169"/>
      <c r="Y458" s="132"/>
      <c r="Z458" s="79"/>
      <c r="AA458" s="155"/>
      <c r="AB458" s="169"/>
      <c r="AC458" s="132"/>
      <c r="AD458" s="79"/>
      <c r="AE458" s="155"/>
      <c r="AF458" s="169"/>
      <c r="AG458" s="132"/>
      <c r="AH458" s="79"/>
      <c r="AI458" s="155"/>
      <c r="AJ458" s="169"/>
      <c r="AK458" s="132"/>
      <c r="AL458" s="79"/>
      <c r="AM458" s="155"/>
      <c r="AN458" s="169"/>
      <c r="AO458" s="132"/>
      <c r="AP458" s="79"/>
      <c r="AQ458" s="155"/>
      <c r="AR458" s="169"/>
      <c r="AS458" s="132"/>
      <c r="AT458" s="79"/>
      <c r="AU458" s="155"/>
      <c r="AV458" s="169"/>
      <c r="AW458" s="132"/>
      <c r="AX458" s="79"/>
      <c r="AY458" s="155"/>
      <c r="AZ458" s="169"/>
      <c r="BA458" s="132"/>
      <c r="BB458" s="79"/>
      <c r="BC458" s="155"/>
      <c r="BD458" s="169"/>
      <c r="BE458" s="132"/>
      <c r="BF458" s="79"/>
      <c r="BG458" s="155"/>
      <c r="BH458" s="169"/>
      <c r="BI458" s="132"/>
      <c r="BJ458" s="79"/>
      <c r="BK458" s="155"/>
      <c r="BL458" s="169"/>
      <c r="BM458" s="132"/>
      <c r="BN458" s="79"/>
      <c r="BO458" s="155"/>
      <c r="BP458" s="78"/>
      <c r="BQ458" s="132"/>
      <c r="BR458" s="79"/>
      <c r="BS458" s="155"/>
      <c r="BT458" s="78"/>
      <c r="BU458" s="132"/>
      <c r="BV458" s="79"/>
      <c r="BW458" s="155"/>
      <c r="BX458" s="78"/>
      <c r="BY458" s="132"/>
      <c r="BZ458" s="79"/>
      <c r="CA458" s="155"/>
      <c r="CB458" s="78"/>
      <c r="CC458" s="132"/>
      <c r="CD458" s="79"/>
      <c r="CE458" s="155"/>
      <c r="CF458" s="78"/>
      <c r="CG458" s="132"/>
      <c r="CH458" s="79"/>
      <c r="CI458" s="155"/>
      <c r="CJ458" s="78"/>
      <c r="CK458" s="132"/>
      <c r="CL458" s="79"/>
      <c r="CM458" s="155"/>
      <c r="CN458" s="78"/>
      <c r="CO458" s="132"/>
      <c r="CP458" s="79"/>
      <c r="CQ458" s="155"/>
      <c r="CR458" s="78"/>
      <c r="CS458" s="132"/>
      <c r="CT458" s="79"/>
      <c r="CU458" s="155"/>
      <c r="CV458" s="169"/>
      <c r="CW458" s="132"/>
      <c r="CX458" s="79"/>
      <c r="CY458" s="155"/>
      <c r="CZ458" s="169"/>
      <c r="DA458" s="132"/>
      <c r="DB458" s="79"/>
      <c r="DC458" s="155"/>
      <c r="DD458" s="78"/>
      <c r="DE458" s="132"/>
      <c r="DF458" s="79"/>
      <c r="DG458" s="155"/>
      <c r="DH458" s="78"/>
      <c r="DI458" s="132"/>
      <c r="DJ458" s="79"/>
      <c r="DK458" s="155"/>
      <c r="DL458" s="169"/>
      <c r="DM458" s="132"/>
      <c r="DN458" s="79"/>
      <c r="DO458" s="155"/>
      <c r="DP458" s="78"/>
      <c r="DQ458" s="132"/>
      <c r="DR458" s="79"/>
      <c r="DS458" s="155"/>
      <c r="DT458" s="78"/>
      <c r="DU458" s="132"/>
      <c r="DV458" s="79"/>
      <c r="DW458" s="155"/>
      <c r="DX458" s="78"/>
      <c r="DY458" s="132"/>
      <c r="DZ458" s="79"/>
      <c r="EA458" s="155"/>
      <c r="EB458" s="78"/>
      <c r="EC458" s="132"/>
      <c r="ED458" s="79"/>
      <c r="EE458" s="155"/>
      <c r="EF458" s="169"/>
      <c r="EG458" s="132"/>
      <c r="EH458" s="79"/>
      <c r="EI458" s="155"/>
      <c r="EJ458" s="78"/>
      <c r="EK458" s="132"/>
      <c r="EL458" s="79"/>
      <c r="EM458" s="155"/>
      <c r="EN458" s="78"/>
      <c r="EO458" s="132"/>
      <c r="EP458" s="79"/>
      <c r="EQ458" s="155"/>
      <c r="ER458" s="78"/>
      <c r="ES458" s="132"/>
      <c r="ET458" s="79"/>
      <c r="EU458" s="155"/>
      <c r="EV458" s="78"/>
      <c r="EW458" s="132"/>
      <c r="EX458" s="79"/>
      <c r="EY458" s="155"/>
      <c r="EZ458" s="78"/>
      <c r="FA458" s="132"/>
      <c r="FB458" s="79"/>
      <c r="FC458" s="155"/>
      <c r="FD458" s="78"/>
      <c r="FE458" s="132"/>
      <c r="FF458" s="79"/>
      <c r="FG458" s="155"/>
      <c r="FH458" s="78"/>
      <c r="FI458" s="132"/>
      <c r="FJ458" s="79"/>
      <c r="FK458" s="155"/>
      <c r="FL458" s="169"/>
      <c r="FM458" s="132"/>
      <c r="FN458" s="79"/>
      <c r="FO458" s="155"/>
      <c r="FP458" s="78"/>
      <c r="FQ458" s="132"/>
      <c r="FR458" s="79"/>
      <c r="FS458" s="155"/>
      <c r="FT458" s="78"/>
      <c r="FU458" s="132"/>
      <c r="FV458" s="4"/>
      <c r="FW458" s="155"/>
      <c r="FX458" s="78"/>
      <c r="FY458" s="132"/>
      <c r="FZ458" s="79"/>
      <c r="GA458" s="155"/>
      <c r="GB458" s="78"/>
      <c r="GC458" s="132"/>
      <c r="GD458" s="79"/>
      <c r="GE458" s="155"/>
      <c r="GF458" s="169"/>
      <c r="GG458" s="132"/>
      <c r="GH458" s="79"/>
      <c r="GI458" s="155"/>
      <c r="GJ458" s="78"/>
      <c r="GK458" s="132"/>
      <c r="GL458" s="79"/>
      <c r="GM458" s="155"/>
      <c r="GN458" s="78"/>
      <c r="GO458" s="132"/>
      <c r="GP458" s="79"/>
      <c r="GQ458" s="155"/>
    </row>
    <row r="459" spans="1:219" ht="15.75" x14ac:dyDescent="0.25">
      <c r="A459">
        <f t="shared" si="780"/>
        <v>1</v>
      </c>
      <c r="B459">
        <f t="shared" si="781"/>
        <v>1900</v>
      </c>
      <c r="C459" s="71"/>
      <c r="D459" s="78"/>
      <c r="E459" s="132"/>
      <c r="F459" s="79"/>
      <c r="G459" s="155"/>
      <c r="H459" s="169"/>
      <c r="I459" s="132"/>
      <c r="J459" s="79"/>
      <c r="K459" s="155"/>
      <c r="L459" s="169"/>
      <c r="M459" s="132"/>
      <c r="N459" s="79"/>
      <c r="O459" s="155"/>
      <c r="P459" s="169"/>
      <c r="Q459" s="132"/>
      <c r="R459" s="79"/>
      <c r="S459" s="155"/>
      <c r="T459" s="169"/>
      <c r="U459" s="132"/>
      <c r="V459" s="79"/>
      <c r="W459" s="155"/>
      <c r="X459" s="169"/>
      <c r="Y459" s="132"/>
      <c r="Z459" s="79"/>
      <c r="AA459" s="155"/>
      <c r="AB459" s="169"/>
      <c r="AC459" s="132"/>
      <c r="AD459" s="79"/>
      <c r="AE459" s="155"/>
      <c r="AF459" s="169"/>
      <c r="AG459" s="132"/>
      <c r="AH459" s="79"/>
      <c r="AI459" s="155"/>
      <c r="AJ459" s="169"/>
      <c r="AK459" s="132"/>
      <c r="AL459" s="79"/>
      <c r="AM459" s="155"/>
      <c r="AN459" s="169"/>
      <c r="AO459" s="132"/>
      <c r="AP459" s="79"/>
      <c r="AQ459" s="155"/>
      <c r="AR459" s="169"/>
      <c r="AS459" s="132"/>
      <c r="AT459" s="79"/>
      <c r="AU459" s="155"/>
      <c r="AV459" s="169"/>
      <c r="AW459" s="132"/>
      <c r="AX459" s="79"/>
      <c r="AY459" s="155"/>
      <c r="AZ459" s="169"/>
      <c r="BA459" s="132"/>
      <c r="BB459" s="79"/>
      <c r="BC459" s="155"/>
      <c r="BD459" s="169"/>
      <c r="BE459" s="132"/>
      <c r="BF459" s="79"/>
      <c r="BG459" s="155"/>
      <c r="BH459" s="169"/>
      <c r="BI459" s="132"/>
      <c r="BJ459" s="79"/>
      <c r="BK459" s="155"/>
      <c r="BL459" s="169"/>
      <c r="BM459" s="132"/>
      <c r="BN459" s="79"/>
      <c r="BO459" s="155"/>
      <c r="BP459" s="78"/>
      <c r="BQ459" s="132"/>
      <c r="BR459" s="79"/>
      <c r="BS459" s="155"/>
      <c r="BT459" s="78"/>
      <c r="BU459" s="132"/>
      <c r="BV459" s="79"/>
      <c r="BW459" s="155"/>
      <c r="BX459" s="78"/>
      <c r="BY459" s="132"/>
      <c r="BZ459" s="79"/>
      <c r="CA459" s="155"/>
      <c r="CB459" s="78"/>
      <c r="CC459" s="132"/>
      <c r="CD459" s="79"/>
      <c r="CE459" s="155"/>
      <c r="CF459" s="78"/>
      <c r="CG459" s="132"/>
      <c r="CH459" s="79"/>
      <c r="CI459" s="155"/>
      <c r="CJ459" s="78"/>
      <c r="CK459" s="132"/>
      <c r="CL459" s="79"/>
      <c r="CM459" s="155"/>
      <c r="CN459" s="78"/>
      <c r="CO459" s="132"/>
      <c r="CP459" s="79"/>
      <c r="CQ459" s="155"/>
      <c r="CR459" s="78"/>
      <c r="CS459" s="132"/>
      <c r="CT459" s="79"/>
      <c r="CU459" s="155"/>
      <c r="CV459" s="169"/>
      <c r="CW459" s="132"/>
      <c r="CX459" s="79"/>
      <c r="CY459" s="155"/>
      <c r="CZ459" s="169"/>
      <c r="DA459" s="132"/>
      <c r="DB459" s="79"/>
      <c r="DC459" s="155"/>
      <c r="DD459" s="78"/>
      <c r="DE459" s="132"/>
      <c r="DF459" s="79"/>
      <c r="DG459" s="155"/>
      <c r="DH459" s="78"/>
      <c r="DI459" s="132"/>
      <c r="DJ459" s="79"/>
      <c r="DK459" s="155"/>
      <c r="DL459" s="169"/>
      <c r="DM459" s="132"/>
      <c r="DN459" s="79"/>
      <c r="DO459" s="155"/>
      <c r="DP459" s="78"/>
      <c r="DQ459" s="132"/>
      <c r="DR459" s="79"/>
      <c r="DS459" s="155"/>
      <c r="DT459" s="78"/>
      <c r="DU459" s="132"/>
      <c r="DV459" s="79"/>
      <c r="DW459" s="155"/>
      <c r="DX459" s="78"/>
      <c r="DY459" s="132"/>
      <c r="DZ459" s="79"/>
      <c r="EA459" s="155"/>
      <c r="EB459" s="78"/>
      <c r="EC459" s="132"/>
      <c r="ED459" s="79"/>
      <c r="EE459" s="155"/>
      <c r="EF459" s="169"/>
      <c r="EG459" s="132"/>
      <c r="EH459" s="79"/>
      <c r="EI459" s="155"/>
      <c r="EJ459" s="78"/>
      <c r="EK459" s="132"/>
      <c r="EL459" s="79"/>
      <c r="EM459" s="155"/>
      <c r="EN459" s="78"/>
      <c r="EO459" s="132"/>
      <c r="EP459" s="79"/>
      <c r="EQ459" s="155"/>
      <c r="ER459" s="78"/>
      <c r="ES459" s="132"/>
      <c r="ET459" s="79"/>
      <c r="EU459" s="155"/>
      <c r="EV459" s="78"/>
      <c r="EW459" s="132"/>
      <c r="EX459" s="79"/>
      <c r="EY459" s="155"/>
      <c r="EZ459" s="78"/>
      <c r="FA459" s="132"/>
      <c r="FB459" s="79"/>
      <c r="FC459" s="155"/>
      <c r="FD459" s="78"/>
      <c r="FE459" s="132"/>
      <c r="FF459" s="79"/>
      <c r="FG459" s="155"/>
      <c r="FH459" s="78"/>
      <c r="FI459" s="132"/>
      <c r="FJ459" s="79"/>
      <c r="FK459" s="155"/>
      <c r="FL459" s="169"/>
      <c r="FM459" s="132"/>
      <c r="FN459" s="79"/>
      <c r="FO459" s="155"/>
      <c r="FP459" s="78"/>
      <c r="FQ459" s="132"/>
      <c r="FR459" s="79"/>
      <c r="FS459" s="155"/>
      <c r="FT459" s="78"/>
      <c r="FU459" s="132"/>
      <c r="FV459" s="4"/>
      <c r="FW459" s="155"/>
      <c r="FX459" s="78"/>
      <c r="FY459" s="132"/>
      <c r="FZ459" s="79"/>
      <c r="GA459" s="155"/>
      <c r="GB459" s="78"/>
      <c r="GC459" s="132"/>
      <c r="GD459" s="79"/>
      <c r="GE459" s="155"/>
      <c r="GF459" s="169"/>
      <c r="GG459" s="132"/>
      <c r="GH459" s="79"/>
      <c r="GI459" s="155"/>
      <c r="GJ459" s="78"/>
      <c r="GK459" s="132"/>
      <c r="GL459" s="79"/>
      <c r="GM459" s="155"/>
      <c r="GN459" s="78"/>
      <c r="GO459" s="132"/>
      <c r="GP459" s="79"/>
      <c r="GQ459" s="155"/>
    </row>
    <row r="460" spans="1:219" ht="15.75" x14ac:dyDescent="0.25">
      <c r="A460">
        <f t="shared" ref="A460:A523" si="782">MONTH(C460)</f>
        <v>1</v>
      </c>
      <c r="B460">
        <f t="shared" ref="B460:B523" si="783">YEAR(C460)</f>
        <v>1900</v>
      </c>
      <c r="C460" s="71"/>
      <c r="D460" s="78"/>
      <c r="E460" s="132"/>
      <c r="F460" s="79"/>
      <c r="G460" s="155"/>
      <c r="H460" s="169"/>
      <c r="I460" s="132"/>
      <c r="J460" s="79"/>
      <c r="K460" s="155"/>
      <c r="L460" s="169"/>
      <c r="M460" s="132"/>
      <c r="N460" s="79"/>
      <c r="O460" s="155"/>
      <c r="P460" s="169"/>
      <c r="Q460" s="132"/>
      <c r="R460" s="79"/>
      <c r="S460" s="155"/>
      <c r="T460" s="169"/>
      <c r="U460" s="132"/>
      <c r="V460" s="79"/>
      <c r="W460" s="155"/>
      <c r="X460" s="169"/>
      <c r="Y460" s="132"/>
      <c r="Z460" s="79"/>
      <c r="AA460" s="155"/>
      <c r="AB460" s="169"/>
      <c r="AC460" s="132"/>
      <c r="AD460" s="79"/>
      <c r="AE460" s="155"/>
      <c r="AF460" s="169"/>
      <c r="AG460" s="132"/>
      <c r="AH460" s="79"/>
      <c r="AI460" s="155"/>
      <c r="AJ460" s="169"/>
      <c r="AK460" s="132"/>
      <c r="AL460" s="79"/>
      <c r="AM460" s="155"/>
      <c r="AN460" s="169"/>
      <c r="AO460" s="132"/>
      <c r="AP460" s="79"/>
      <c r="AQ460" s="155"/>
      <c r="AR460" s="169"/>
      <c r="AS460" s="132"/>
      <c r="AT460" s="79"/>
      <c r="AU460" s="155"/>
      <c r="AV460" s="169"/>
      <c r="AW460" s="132"/>
      <c r="AX460" s="79"/>
      <c r="AY460" s="155"/>
      <c r="AZ460" s="169"/>
      <c r="BA460" s="132"/>
      <c r="BB460" s="79"/>
      <c r="BC460" s="155"/>
      <c r="BD460" s="169"/>
      <c r="BE460" s="132"/>
      <c r="BF460" s="79"/>
      <c r="BG460" s="155"/>
      <c r="BH460" s="169"/>
      <c r="BI460" s="132"/>
      <c r="BJ460" s="79"/>
      <c r="BK460" s="155"/>
      <c r="BL460" s="169"/>
      <c r="BM460" s="132"/>
      <c r="BN460" s="79"/>
      <c r="BO460" s="155"/>
      <c r="BP460" s="78"/>
      <c r="BQ460" s="132"/>
      <c r="BR460" s="79"/>
      <c r="BS460" s="155"/>
      <c r="BT460" s="78"/>
      <c r="BU460" s="132"/>
      <c r="BV460" s="79"/>
      <c r="BW460" s="155"/>
      <c r="BX460" s="78"/>
      <c r="BY460" s="132"/>
      <c r="BZ460" s="79"/>
      <c r="CA460" s="155"/>
      <c r="CB460" s="78"/>
      <c r="CC460" s="132"/>
      <c r="CD460" s="79"/>
      <c r="CE460" s="155"/>
      <c r="CF460" s="78"/>
      <c r="CG460" s="132"/>
      <c r="CH460" s="79"/>
      <c r="CI460" s="155"/>
      <c r="CJ460" s="78"/>
      <c r="CK460" s="132"/>
      <c r="CL460" s="79"/>
      <c r="CM460" s="155"/>
      <c r="CN460" s="78"/>
      <c r="CO460" s="132"/>
      <c r="CP460" s="79"/>
      <c r="CQ460" s="155"/>
      <c r="CR460" s="78"/>
      <c r="CS460" s="132"/>
      <c r="CT460" s="79"/>
      <c r="CU460" s="155"/>
      <c r="CV460" s="169"/>
      <c r="CW460" s="132"/>
      <c r="CX460" s="79"/>
      <c r="CY460" s="155"/>
      <c r="CZ460" s="169"/>
      <c r="DA460" s="132"/>
      <c r="DB460" s="79"/>
      <c r="DC460" s="155"/>
      <c r="DD460" s="78"/>
      <c r="DE460" s="132"/>
      <c r="DF460" s="79"/>
      <c r="DG460" s="155"/>
      <c r="DH460" s="78"/>
      <c r="DI460" s="132"/>
      <c r="DJ460" s="79"/>
      <c r="DK460" s="155"/>
      <c r="DL460" s="169"/>
      <c r="DM460" s="132"/>
      <c r="DN460" s="79"/>
      <c r="DO460" s="155"/>
      <c r="DP460" s="78"/>
      <c r="DQ460" s="132"/>
      <c r="DR460" s="79"/>
      <c r="DS460" s="155"/>
      <c r="DT460" s="78"/>
      <c r="DU460" s="132"/>
      <c r="DV460" s="79"/>
      <c r="DW460" s="155"/>
      <c r="DX460" s="78"/>
      <c r="DY460" s="132"/>
      <c r="DZ460" s="79"/>
      <c r="EA460" s="155"/>
      <c r="EB460" s="78"/>
      <c r="EC460" s="132"/>
      <c r="ED460" s="79"/>
      <c r="EE460" s="155"/>
      <c r="EF460" s="169"/>
      <c r="EG460" s="132"/>
      <c r="EH460" s="79"/>
      <c r="EI460" s="155"/>
      <c r="EJ460" s="78"/>
      <c r="EK460" s="132"/>
      <c r="EL460" s="79"/>
      <c r="EM460" s="155"/>
      <c r="EN460" s="78"/>
      <c r="EO460" s="132"/>
      <c r="EP460" s="79"/>
      <c r="EQ460" s="155"/>
      <c r="ER460" s="78"/>
      <c r="ES460" s="132"/>
      <c r="ET460" s="79"/>
      <c r="EU460" s="155"/>
      <c r="EV460" s="78"/>
      <c r="EW460" s="132"/>
      <c r="EX460" s="79"/>
      <c r="EY460" s="155"/>
      <c r="EZ460" s="78"/>
      <c r="FA460" s="132"/>
      <c r="FB460" s="79"/>
      <c r="FC460" s="155"/>
      <c r="FD460" s="78"/>
      <c r="FE460" s="132"/>
      <c r="FF460" s="79"/>
      <c r="FG460" s="155"/>
      <c r="FH460" s="78"/>
      <c r="FI460" s="132"/>
      <c r="FJ460" s="79"/>
      <c r="FK460" s="155"/>
      <c r="FL460" s="169"/>
      <c r="FM460" s="132"/>
      <c r="FN460" s="79"/>
      <c r="FO460" s="155"/>
      <c r="FP460" s="78"/>
      <c r="FQ460" s="132"/>
      <c r="FR460" s="79"/>
      <c r="FS460" s="155"/>
      <c r="FT460" s="78"/>
      <c r="FU460" s="132"/>
      <c r="FV460" s="4"/>
      <c r="FW460" s="155"/>
      <c r="FX460" s="78"/>
      <c r="FY460" s="132"/>
      <c r="FZ460" s="79"/>
      <c r="GA460" s="155"/>
      <c r="GB460" s="78"/>
      <c r="GC460" s="132"/>
      <c r="GD460" s="79"/>
      <c r="GE460" s="155"/>
      <c r="GF460" s="169"/>
      <c r="GG460" s="132"/>
      <c r="GH460" s="79"/>
      <c r="GI460" s="155"/>
      <c r="GJ460" s="78"/>
      <c r="GK460" s="132"/>
      <c r="GL460" s="79"/>
      <c r="GM460" s="155"/>
      <c r="GN460" s="78"/>
      <c r="GO460" s="132"/>
      <c r="GP460" s="79"/>
      <c r="GQ460" s="155"/>
      <c r="HK460" s="79"/>
    </row>
    <row r="461" spans="1:219" ht="15.75" x14ac:dyDescent="0.25">
      <c r="A461">
        <f t="shared" si="782"/>
        <v>1</v>
      </c>
      <c r="B461">
        <f t="shared" si="783"/>
        <v>1900</v>
      </c>
      <c r="C461" s="71"/>
      <c r="D461" s="78"/>
      <c r="E461" s="132"/>
      <c r="F461" s="79"/>
      <c r="G461" s="155"/>
      <c r="H461" s="169"/>
      <c r="I461" s="132"/>
      <c r="J461" s="79"/>
      <c r="K461" s="155"/>
      <c r="L461" s="169"/>
      <c r="M461" s="132"/>
      <c r="N461" s="79"/>
      <c r="O461" s="155"/>
      <c r="P461" s="169"/>
      <c r="Q461" s="132"/>
      <c r="R461" s="79"/>
      <c r="S461" s="155"/>
      <c r="T461" s="169"/>
      <c r="U461" s="132"/>
      <c r="V461" s="79"/>
      <c r="W461" s="155"/>
      <c r="X461" s="169"/>
      <c r="Y461" s="132"/>
      <c r="Z461" s="79"/>
      <c r="AA461" s="155"/>
      <c r="AB461" s="169"/>
      <c r="AC461" s="132"/>
      <c r="AD461" s="79"/>
      <c r="AE461" s="155"/>
      <c r="AF461" s="169"/>
      <c r="AG461" s="132"/>
      <c r="AH461" s="79"/>
      <c r="AI461" s="155"/>
      <c r="AJ461" s="169"/>
      <c r="AK461" s="132"/>
      <c r="AL461" s="79"/>
      <c r="AM461" s="155"/>
      <c r="AN461" s="169"/>
      <c r="AO461" s="132"/>
      <c r="AP461" s="79"/>
      <c r="AQ461" s="155"/>
      <c r="AR461" s="169"/>
      <c r="AS461" s="132"/>
      <c r="AT461" s="79"/>
      <c r="AU461" s="155"/>
      <c r="AV461" s="169"/>
      <c r="AW461" s="132"/>
      <c r="AX461" s="79"/>
      <c r="AY461" s="155"/>
      <c r="AZ461" s="169"/>
      <c r="BA461" s="132"/>
      <c r="BB461" s="79"/>
      <c r="BC461" s="155"/>
      <c r="BD461" s="169"/>
      <c r="BE461" s="132"/>
      <c r="BF461" s="79"/>
      <c r="BG461" s="155"/>
      <c r="BH461" s="169"/>
      <c r="BI461" s="132"/>
      <c r="BJ461" s="79"/>
      <c r="BK461" s="155"/>
      <c r="BL461" s="169"/>
      <c r="BM461" s="132"/>
      <c r="BN461" s="79"/>
      <c r="BO461" s="155"/>
      <c r="BP461" s="78"/>
      <c r="BQ461" s="132"/>
      <c r="BR461" s="79"/>
      <c r="BS461" s="155"/>
      <c r="BT461" s="78"/>
      <c r="BU461" s="132"/>
      <c r="BV461" s="79"/>
      <c r="BW461" s="155"/>
      <c r="BX461" s="78"/>
      <c r="BY461" s="132"/>
      <c r="BZ461" s="79"/>
      <c r="CA461" s="155"/>
      <c r="CB461" s="78"/>
      <c r="CC461" s="132"/>
      <c r="CD461" s="79"/>
      <c r="CE461" s="155"/>
      <c r="CF461" s="78"/>
      <c r="CG461" s="132"/>
      <c r="CH461" s="79"/>
      <c r="CI461" s="155"/>
      <c r="CJ461" s="78"/>
      <c r="CK461" s="132"/>
      <c r="CL461" s="79"/>
      <c r="CM461" s="155"/>
      <c r="CN461" s="78"/>
      <c r="CO461" s="132"/>
      <c r="CP461" s="79"/>
      <c r="CQ461" s="155"/>
      <c r="CR461" s="78"/>
      <c r="CS461" s="132"/>
      <c r="CT461" s="79"/>
      <c r="CU461" s="155"/>
      <c r="CV461" s="169"/>
      <c r="CW461" s="132"/>
      <c r="CX461" s="79"/>
      <c r="CY461" s="155"/>
      <c r="CZ461" s="169"/>
      <c r="DA461" s="132"/>
      <c r="DB461" s="79"/>
      <c r="DC461" s="155"/>
      <c r="DD461" s="78"/>
      <c r="DE461" s="132"/>
      <c r="DF461" s="79"/>
      <c r="DG461" s="155"/>
      <c r="DH461" s="78"/>
      <c r="DI461" s="132"/>
      <c r="DJ461" s="79"/>
      <c r="DK461" s="155"/>
      <c r="DL461" s="169"/>
      <c r="DM461" s="132"/>
      <c r="DN461" s="79"/>
      <c r="DO461" s="155"/>
      <c r="DP461" s="78"/>
      <c r="DQ461" s="132"/>
      <c r="DR461" s="79"/>
      <c r="DS461" s="155"/>
      <c r="DT461" s="78"/>
      <c r="DU461" s="132"/>
      <c r="DV461" s="79"/>
      <c r="DW461" s="155"/>
      <c r="DX461" s="78"/>
      <c r="DY461" s="132"/>
      <c r="DZ461" s="79"/>
      <c r="EA461" s="155"/>
      <c r="EB461" s="78"/>
      <c r="EC461" s="132"/>
      <c r="ED461" s="79"/>
      <c r="EE461" s="155"/>
      <c r="EF461" s="169"/>
      <c r="EG461" s="132"/>
      <c r="EH461" s="79"/>
      <c r="EI461" s="155"/>
      <c r="EJ461" s="78"/>
      <c r="EK461" s="132"/>
      <c r="EL461" s="79"/>
      <c r="EM461" s="155"/>
      <c r="EN461" s="78"/>
      <c r="EO461" s="132"/>
      <c r="EP461" s="79"/>
      <c r="EQ461" s="155"/>
      <c r="ER461" s="78"/>
      <c r="ES461" s="132"/>
      <c r="ET461" s="79"/>
      <c r="EU461" s="155"/>
      <c r="EV461" s="78"/>
      <c r="EW461" s="132"/>
      <c r="EX461" s="79"/>
      <c r="EY461" s="155"/>
      <c r="EZ461" s="78"/>
      <c r="FA461" s="132"/>
      <c r="FB461" s="79"/>
      <c r="FC461" s="155"/>
      <c r="FD461" s="78"/>
      <c r="FE461" s="132"/>
      <c r="FF461" s="79"/>
      <c r="FG461" s="155"/>
      <c r="FH461" s="78"/>
      <c r="FI461" s="132"/>
      <c r="FJ461" s="79"/>
      <c r="FK461" s="155"/>
      <c r="FL461" s="169"/>
      <c r="FM461" s="132"/>
      <c r="FN461" s="79"/>
      <c r="FO461" s="155"/>
      <c r="FP461" s="78"/>
      <c r="FQ461" s="132"/>
      <c r="FR461" s="79"/>
      <c r="FS461" s="155"/>
      <c r="FT461" s="78"/>
      <c r="FU461" s="132"/>
      <c r="FV461" s="4"/>
      <c r="FW461" s="155"/>
      <c r="FX461" s="78"/>
      <c r="FY461" s="132"/>
      <c r="FZ461" s="79"/>
      <c r="GA461" s="155"/>
      <c r="GB461" s="78"/>
      <c r="GC461" s="132"/>
      <c r="GD461" s="79"/>
      <c r="GE461" s="155"/>
      <c r="GF461" s="169"/>
      <c r="GG461" s="132"/>
      <c r="GH461" s="79"/>
      <c r="GI461" s="155"/>
      <c r="GJ461" s="78"/>
      <c r="GK461" s="132"/>
      <c r="GL461" s="79"/>
      <c r="GM461" s="155"/>
      <c r="GN461" s="78"/>
      <c r="GO461" s="132"/>
      <c r="GP461" s="79"/>
      <c r="GQ461" s="155"/>
    </row>
    <row r="462" spans="1:219" ht="15.75" x14ac:dyDescent="0.25">
      <c r="A462">
        <f t="shared" si="782"/>
        <v>1</v>
      </c>
      <c r="B462">
        <f t="shared" si="783"/>
        <v>1900</v>
      </c>
      <c r="C462" s="71"/>
      <c r="D462" s="78"/>
      <c r="E462" s="132"/>
      <c r="F462" s="79"/>
      <c r="G462" s="155"/>
      <c r="H462" s="169"/>
      <c r="I462" s="132"/>
      <c r="J462" s="79"/>
      <c r="K462" s="155"/>
      <c r="L462" s="169"/>
      <c r="M462" s="132"/>
      <c r="N462" s="79"/>
      <c r="O462" s="155"/>
      <c r="P462" s="169"/>
      <c r="Q462" s="132"/>
      <c r="R462" s="79"/>
      <c r="S462" s="155"/>
      <c r="T462" s="169"/>
      <c r="U462" s="132"/>
      <c r="V462" s="79"/>
      <c r="W462" s="155"/>
      <c r="X462" s="169"/>
      <c r="Y462" s="132"/>
      <c r="Z462" s="79"/>
      <c r="AA462" s="155"/>
      <c r="AB462" s="169"/>
      <c r="AC462" s="132"/>
      <c r="AD462" s="79"/>
      <c r="AE462" s="155"/>
      <c r="AF462" s="169"/>
      <c r="AG462" s="132"/>
      <c r="AH462" s="79"/>
      <c r="AI462" s="155"/>
      <c r="AJ462" s="169"/>
      <c r="AK462" s="132"/>
      <c r="AL462" s="79"/>
      <c r="AM462" s="155"/>
      <c r="AN462" s="169"/>
      <c r="AO462" s="132"/>
      <c r="AP462" s="79"/>
      <c r="AQ462" s="155"/>
      <c r="AR462" s="169"/>
      <c r="AS462" s="132"/>
      <c r="AT462" s="79"/>
      <c r="AU462" s="155"/>
      <c r="AV462" s="169"/>
      <c r="AW462" s="132"/>
      <c r="AX462" s="79"/>
      <c r="AY462" s="155"/>
      <c r="AZ462" s="169"/>
      <c r="BA462" s="132"/>
      <c r="BB462" s="79"/>
      <c r="BC462" s="155"/>
      <c r="BD462" s="169"/>
      <c r="BE462" s="132"/>
      <c r="BF462" s="79"/>
      <c r="BG462" s="155"/>
      <c r="BH462" s="169"/>
      <c r="BI462" s="132"/>
      <c r="BJ462" s="79"/>
      <c r="BK462" s="155"/>
      <c r="BL462" s="169"/>
      <c r="BM462" s="132"/>
      <c r="BN462" s="79"/>
      <c r="BO462" s="155"/>
      <c r="BP462" s="78"/>
      <c r="BQ462" s="132"/>
      <c r="BR462" s="79"/>
      <c r="BS462" s="155"/>
      <c r="BT462" s="78"/>
      <c r="BU462" s="132"/>
      <c r="BV462" s="79"/>
      <c r="BW462" s="155"/>
      <c r="BX462" s="78"/>
      <c r="BY462" s="132"/>
      <c r="BZ462" s="79"/>
      <c r="CA462" s="155"/>
      <c r="CB462" s="78"/>
      <c r="CC462" s="132"/>
      <c r="CD462" s="79"/>
      <c r="CE462" s="155"/>
      <c r="CF462" s="78"/>
      <c r="CG462" s="132"/>
      <c r="CH462" s="79"/>
      <c r="CI462" s="155"/>
      <c r="CJ462" s="78"/>
      <c r="CK462" s="132"/>
      <c r="CL462" s="79"/>
      <c r="CM462" s="155"/>
      <c r="CN462" s="78"/>
      <c r="CO462" s="132"/>
      <c r="CP462" s="79"/>
      <c r="CQ462" s="155"/>
      <c r="CR462" s="78"/>
      <c r="CS462" s="132"/>
      <c r="CT462" s="79"/>
      <c r="CU462" s="155"/>
      <c r="CV462" s="169"/>
      <c r="CW462" s="132"/>
      <c r="CX462" s="79"/>
      <c r="CY462" s="155"/>
      <c r="CZ462" s="169"/>
      <c r="DA462" s="132"/>
      <c r="DB462" s="79"/>
      <c r="DC462" s="155"/>
      <c r="DD462" s="78"/>
      <c r="DE462" s="132"/>
      <c r="DF462" s="79"/>
      <c r="DG462" s="155"/>
      <c r="DH462" s="78"/>
      <c r="DI462" s="132"/>
      <c r="DJ462" s="79"/>
      <c r="DK462" s="155"/>
      <c r="DL462" s="169"/>
      <c r="DM462" s="132"/>
      <c r="DN462" s="79"/>
      <c r="DO462" s="155"/>
      <c r="DP462" s="78"/>
      <c r="DQ462" s="132"/>
      <c r="DR462" s="79"/>
      <c r="DS462" s="155"/>
      <c r="DT462" s="78"/>
      <c r="DU462" s="132"/>
      <c r="DV462" s="79"/>
      <c r="DW462" s="155"/>
      <c r="DX462" s="78"/>
      <c r="DY462" s="132"/>
      <c r="DZ462" s="79"/>
      <c r="EA462" s="155"/>
      <c r="EB462" s="78"/>
      <c r="EC462" s="132"/>
      <c r="ED462" s="79"/>
      <c r="EE462" s="155"/>
      <c r="EF462" s="169"/>
      <c r="EG462" s="132"/>
      <c r="EH462" s="79"/>
      <c r="EI462" s="155"/>
      <c r="EJ462" s="78"/>
      <c r="EK462" s="132"/>
      <c r="EL462" s="79"/>
      <c r="EM462" s="155"/>
      <c r="EN462" s="78"/>
      <c r="EO462" s="132"/>
      <c r="EP462" s="79"/>
      <c r="EQ462" s="155"/>
      <c r="ER462" s="78"/>
      <c r="ES462" s="132"/>
      <c r="ET462" s="79"/>
      <c r="EU462" s="155"/>
      <c r="EV462" s="78"/>
      <c r="EW462" s="132"/>
      <c r="EX462" s="79"/>
      <c r="EY462" s="155"/>
      <c r="EZ462" s="78"/>
      <c r="FA462" s="132"/>
      <c r="FB462" s="79"/>
      <c r="FC462" s="155"/>
      <c r="FD462" s="78"/>
      <c r="FE462" s="132"/>
      <c r="FF462" s="79"/>
      <c r="FG462" s="155"/>
      <c r="FH462" s="78"/>
      <c r="FI462" s="132"/>
      <c r="FJ462" s="79"/>
      <c r="FK462" s="155"/>
      <c r="FL462" s="169"/>
      <c r="FM462" s="132"/>
      <c r="FN462" s="79"/>
      <c r="FO462" s="155"/>
      <c r="FP462" s="78"/>
      <c r="FQ462" s="132"/>
      <c r="FR462" s="79"/>
      <c r="FS462" s="155"/>
      <c r="FT462" s="78"/>
      <c r="FU462" s="132"/>
      <c r="FV462" s="4"/>
      <c r="FW462" s="155"/>
      <c r="FX462" s="78"/>
      <c r="FY462" s="132"/>
      <c r="FZ462" s="79"/>
      <c r="GA462" s="155"/>
      <c r="GB462" s="78"/>
      <c r="GC462" s="132"/>
      <c r="GD462" s="79"/>
      <c r="GE462" s="155"/>
      <c r="GF462" s="169"/>
      <c r="GG462" s="132"/>
      <c r="GH462" s="79"/>
      <c r="GI462" s="155"/>
      <c r="GJ462" s="78"/>
      <c r="GK462" s="132"/>
      <c r="GL462" s="79"/>
      <c r="GM462" s="155"/>
      <c r="GN462" s="78"/>
      <c r="GO462" s="132"/>
      <c r="GP462" s="79"/>
      <c r="GQ462" s="155"/>
    </row>
    <row r="463" spans="1:219" ht="15.75" x14ac:dyDescent="0.25">
      <c r="A463">
        <f t="shared" si="782"/>
        <v>1</v>
      </c>
      <c r="B463">
        <f t="shared" si="783"/>
        <v>1900</v>
      </c>
      <c r="C463" s="71"/>
      <c r="D463" s="78"/>
      <c r="E463" s="132"/>
      <c r="F463" s="79"/>
      <c r="G463" s="155"/>
      <c r="H463" s="169"/>
      <c r="I463" s="132"/>
      <c r="J463" s="79"/>
      <c r="K463" s="155"/>
      <c r="L463" s="169"/>
      <c r="M463" s="132"/>
      <c r="N463" s="79"/>
      <c r="O463" s="155"/>
      <c r="P463" s="169"/>
      <c r="Q463" s="132"/>
      <c r="R463" s="79"/>
      <c r="S463" s="155"/>
      <c r="T463" s="169"/>
      <c r="U463" s="132"/>
      <c r="V463" s="79"/>
      <c r="W463" s="155"/>
      <c r="X463" s="169"/>
      <c r="Y463" s="132"/>
      <c r="Z463" s="79"/>
      <c r="AA463" s="155"/>
      <c r="AB463" s="169"/>
      <c r="AC463" s="132"/>
      <c r="AD463" s="79"/>
      <c r="AE463" s="155"/>
      <c r="AF463" s="169"/>
      <c r="AG463" s="132"/>
      <c r="AH463" s="79"/>
      <c r="AI463" s="155"/>
      <c r="AJ463" s="169"/>
      <c r="AK463" s="132"/>
      <c r="AL463" s="79"/>
      <c r="AM463" s="155"/>
      <c r="AN463" s="169"/>
      <c r="AO463" s="132"/>
      <c r="AP463" s="79"/>
      <c r="AQ463" s="155"/>
      <c r="AR463" s="169"/>
      <c r="AS463" s="132"/>
      <c r="AT463" s="79"/>
      <c r="AU463" s="155"/>
      <c r="AV463" s="169"/>
      <c r="AW463" s="132"/>
      <c r="AX463" s="79"/>
      <c r="AY463" s="155"/>
      <c r="AZ463" s="169"/>
      <c r="BA463" s="132"/>
      <c r="BB463" s="79"/>
      <c r="BC463" s="155"/>
      <c r="BD463" s="169"/>
      <c r="BE463" s="132"/>
      <c r="BF463" s="79"/>
      <c r="BG463" s="155"/>
      <c r="BH463" s="169"/>
      <c r="BI463" s="132"/>
      <c r="BJ463" s="79"/>
      <c r="BK463" s="155"/>
      <c r="BL463" s="169"/>
      <c r="BM463" s="132"/>
      <c r="BN463" s="79"/>
      <c r="BO463" s="155"/>
      <c r="BP463" s="78"/>
      <c r="BQ463" s="132"/>
      <c r="BR463" s="79"/>
      <c r="BS463" s="155"/>
      <c r="BT463" s="78"/>
      <c r="BU463" s="132"/>
      <c r="BV463" s="79"/>
      <c r="BW463" s="155"/>
      <c r="BX463" s="78"/>
      <c r="BY463" s="132"/>
      <c r="BZ463" s="79"/>
      <c r="CA463" s="155"/>
      <c r="CB463" s="78"/>
      <c r="CC463" s="132"/>
      <c r="CD463" s="79"/>
      <c r="CE463" s="155"/>
      <c r="CF463" s="78"/>
      <c r="CG463" s="132"/>
      <c r="CH463" s="79"/>
      <c r="CI463" s="155"/>
      <c r="CJ463" s="78"/>
      <c r="CK463" s="132"/>
      <c r="CL463" s="79"/>
      <c r="CM463" s="155"/>
      <c r="CN463" s="78"/>
      <c r="CO463" s="132"/>
      <c r="CP463" s="79"/>
      <c r="CQ463" s="155"/>
      <c r="CR463" s="78"/>
      <c r="CS463" s="132"/>
      <c r="CT463" s="79"/>
      <c r="CU463" s="155"/>
      <c r="CV463" s="169"/>
      <c r="CW463" s="132"/>
      <c r="CX463" s="79"/>
      <c r="CY463" s="155"/>
      <c r="CZ463" s="169"/>
      <c r="DA463" s="132"/>
      <c r="DB463" s="79"/>
      <c r="DC463" s="155"/>
      <c r="DD463" s="78"/>
      <c r="DE463" s="132"/>
      <c r="DF463" s="79"/>
      <c r="DG463" s="155"/>
      <c r="DH463" s="78"/>
      <c r="DI463" s="132"/>
      <c r="DJ463" s="79"/>
      <c r="DK463" s="155"/>
      <c r="DL463" s="169"/>
      <c r="DM463" s="132"/>
      <c r="DN463" s="79"/>
      <c r="DO463" s="155"/>
      <c r="DP463" s="78"/>
      <c r="DQ463" s="132"/>
      <c r="DR463" s="79"/>
      <c r="DS463" s="155"/>
      <c r="DT463" s="78"/>
      <c r="DU463" s="132"/>
      <c r="DV463" s="79"/>
      <c r="DW463" s="155"/>
      <c r="DX463" s="78"/>
      <c r="DY463" s="132"/>
      <c r="DZ463" s="79"/>
      <c r="EA463" s="155"/>
      <c r="EB463" s="78"/>
      <c r="EC463" s="132"/>
      <c r="ED463" s="79"/>
      <c r="EE463" s="155"/>
      <c r="EF463" s="169"/>
      <c r="EG463" s="132"/>
      <c r="EH463" s="79"/>
      <c r="EI463" s="155"/>
      <c r="EJ463" s="78"/>
      <c r="EK463" s="132"/>
      <c r="EL463" s="79"/>
      <c r="EM463" s="155"/>
      <c r="EN463" s="78"/>
      <c r="EO463" s="132"/>
      <c r="EP463" s="79"/>
      <c r="EQ463" s="155"/>
      <c r="ER463" s="78"/>
      <c r="ES463" s="132"/>
      <c r="ET463" s="79"/>
      <c r="EU463" s="155"/>
      <c r="EV463" s="78"/>
      <c r="EW463" s="132"/>
      <c r="EX463" s="79"/>
      <c r="EY463" s="155"/>
      <c r="EZ463" s="78"/>
      <c r="FA463" s="132"/>
      <c r="FB463" s="79"/>
      <c r="FC463" s="155"/>
      <c r="FD463" s="78"/>
      <c r="FE463" s="132"/>
      <c r="FF463" s="79"/>
      <c r="FG463" s="155"/>
      <c r="FH463" s="78"/>
      <c r="FI463" s="132"/>
      <c r="FJ463" s="79"/>
      <c r="FK463" s="155"/>
      <c r="FL463" s="169"/>
      <c r="FM463" s="132"/>
      <c r="FN463" s="79"/>
      <c r="FO463" s="155"/>
      <c r="FP463" s="78"/>
      <c r="FQ463" s="132"/>
      <c r="FR463" s="79"/>
      <c r="FS463" s="155"/>
      <c r="FT463" s="78"/>
      <c r="FU463" s="132"/>
      <c r="FV463" s="4"/>
      <c r="FW463" s="155"/>
      <c r="FX463" s="78"/>
      <c r="FY463" s="132"/>
      <c r="FZ463" s="79"/>
      <c r="GA463" s="155"/>
      <c r="GB463" s="78"/>
      <c r="GC463" s="132"/>
      <c r="GD463" s="79"/>
      <c r="GE463" s="155"/>
      <c r="GF463" s="169"/>
      <c r="GG463" s="132"/>
      <c r="GH463" s="79"/>
      <c r="GI463" s="155"/>
      <c r="GJ463" s="78"/>
      <c r="GK463" s="132"/>
      <c r="GL463" s="79"/>
      <c r="GM463" s="155"/>
      <c r="GN463" s="78"/>
      <c r="GO463" s="132"/>
      <c r="GP463" s="79"/>
      <c r="GQ463" s="155"/>
    </row>
    <row r="464" spans="1:219" ht="15.75" x14ac:dyDescent="0.25">
      <c r="A464">
        <f t="shared" si="782"/>
        <v>1</v>
      </c>
      <c r="B464">
        <f t="shared" si="783"/>
        <v>1900</v>
      </c>
      <c r="C464" s="71"/>
      <c r="D464" s="78"/>
      <c r="E464" s="132"/>
      <c r="F464" s="79"/>
      <c r="G464" s="155"/>
      <c r="H464" s="169"/>
      <c r="I464" s="132"/>
      <c r="J464" s="79"/>
      <c r="K464" s="155"/>
      <c r="L464" s="169"/>
      <c r="M464" s="132"/>
      <c r="N464" s="79"/>
      <c r="O464" s="155"/>
      <c r="P464" s="169"/>
      <c r="Q464" s="132"/>
      <c r="R464" s="79"/>
      <c r="S464" s="155"/>
      <c r="T464" s="169"/>
      <c r="U464" s="132"/>
      <c r="V464" s="79"/>
      <c r="W464" s="155"/>
      <c r="X464" s="169"/>
      <c r="Y464" s="132"/>
      <c r="Z464" s="79"/>
      <c r="AA464" s="155"/>
      <c r="AB464" s="169"/>
      <c r="AC464" s="132"/>
      <c r="AD464" s="79"/>
      <c r="AE464" s="155"/>
      <c r="AF464" s="169"/>
      <c r="AG464" s="132"/>
      <c r="AH464" s="79"/>
      <c r="AI464" s="155"/>
      <c r="AJ464" s="169"/>
      <c r="AK464" s="132"/>
      <c r="AL464" s="79"/>
      <c r="AM464" s="155"/>
      <c r="AN464" s="169"/>
      <c r="AO464" s="132"/>
      <c r="AP464" s="79"/>
      <c r="AQ464" s="155"/>
      <c r="AR464" s="169"/>
      <c r="AS464" s="132"/>
      <c r="AT464" s="79"/>
      <c r="AU464" s="155"/>
      <c r="AV464" s="169"/>
      <c r="AW464" s="132"/>
      <c r="AX464" s="79"/>
      <c r="AY464" s="155"/>
      <c r="AZ464" s="169"/>
      <c r="BA464" s="132"/>
      <c r="BB464" s="79"/>
      <c r="BC464" s="155"/>
      <c r="BD464" s="169"/>
      <c r="BE464" s="132"/>
      <c r="BF464" s="79"/>
      <c r="BG464" s="155"/>
      <c r="BH464" s="169"/>
      <c r="BI464" s="132"/>
      <c r="BJ464" s="79"/>
      <c r="BK464" s="155"/>
      <c r="BL464" s="169"/>
      <c r="BM464" s="132"/>
      <c r="BN464" s="79"/>
      <c r="BO464" s="155"/>
      <c r="BP464" s="78"/>
      <c r="BQ464" s="132"/>
      <c r="BR464" s="79"/>
      <c r="BS464" s="155"/>
      <c r="BT464" s="78"/>
      <c r="BU464" s="132"/>
      <c r="BV464" s="79"/>
      <c r="BW464" s="155"/>
      <c r="BX464" s="78"/>
      <c r="BY464" s="132"/>
      <c r="BZ464" s="79"/>
      <c r="CA464" s="155"/>
      <c r="CB464" s="78"/>
      <c r="CC464" s="132"/>
      <c r="CD464" s="79"/>
      <c r="CE464" s="155"/>
      <c r="CF464" s="78"/>
      <c r="CG464" s="132"/>
      <c r="CH464" s="79"/>
      <c r="CI464" s="155"/>
      <c r="CJ464" s="78"/>
      <c r="CK464" s="132"/>
      <c r="CL464" s="79"/>
      <c r="CM464" s="155"/>
      <c r="CN464" s="78"/>
      <c r="CO464" s="132"/>
      <c r="CP464" s="79"/>
      <c r="CQ464" s="155"/>
      <c r="CR464" s="78"/>
      <c r="CS464" s="132"/>
      <c r="CT464" s="79"/>
      <c r="CU464" s="155"/>
      <c r="CV464" s="169"/>
      <c r="CW464" s="132"/>
      <c r="CX464" s="79"/>
      <c r="CY464" s="155"/>
      <c r="CZ464" s="169"/>
      <c r="DA464" s="132"/>
      <c r="DB464" s="79"/>
      <c r="DC464" s="155"/>
      <c r="DD464" s="78"/>
      <c r="DE464" s="132"/>
      <c r="DF464" s="79"/>
      <c r="DG464" s="155"/>
      <c r="DH464" s="78"/>
      <c r="DI464" s="132"/>
      <c r="DJ464" s="79"/>
      <c r="DK464" s="155"/>
      <c r="DL464" s="169"/>
      <c r="DM464" s="132"/>
      <c r="DN464" s="79"/>
      <c r="DO464" s="155"/>
      <c r="DP464" s="78"/>
      <c r="DQ464" s="132"/>
      <c r="DR464" s="79"/>
      <c r="DS464" s="155"/>
      <c r="DT464" s="78"/>
      <c r="DU464" s="132"/>
      <c r="DV464" s="79"/>
      <c r="DW464" s="155"/>
      <c r="DX464" s="78"/>
      <c r="DY464" s="132"/>
      <c r="DZ464" s="79"/>
      <c r="EA464" s="155"/>
      <c r="EB464" s="78"/>
      <c r="EC464" s="132"/>
      <c r="ED464" s="79"/>
      <c r="EE464" s="155"/>
      <c r="EF464" s="169"/>
      <c r="EG464" s="132"/>
      <c r="EH464" s="79"/>
      <c r="EI464" s="155"/>
      <c r="EJ464" s="78"/>
      <c r="EK464" s="132"/>
      <c r="EL464" s="79"/>
      <c r="EM464" s="155"/>
      <c r="EN464" s="78"/>
      <c r="EO464" s="132"/>
      <c r="EP464" s="79"/>
      <c r="EQ464" s="155"/>
      <c r="ER464" s="78"/>
      <c r="ES464" s="132"/>
      <c r="ET464" s="79"/>
      <c r="EU464" s="155"/>
      <c r="EV464" s="78"/>
      <c r="EW464" s="132"/>
      <c r="EX464" s="79"/>
      <c r="EY464" s="155"/>
      <c r="EZ464" s="78"/>
      <c r="FA464" s="132"/>
      <c r="FB464" s="79"/>
      <c r="FC464" s="155"/>
      <c r="FD464" s="78"/>
      <c r="FE464" s="132"/>
      <c r="FF464" s="79"/>
      <c r="FG464" s="155"/>
      <c r="FH464" s="78"/>
      <c r="FI464" s="132"/>
      <c r="FJ464" s="79"/>
      <c r="FK464" s="155"/>
      <c r="FL464" s="169"/>
      <c r="FM464" s="132"/>
      <c r="FN464" s="79"/>
      <c r="FO464" s="155"/>
      <c r="FP464" s="78"/>
      <c r="FQ464" s="132"/>
      <c r="FR464" s="79"/>
      <c r="FS464" s="155"/>
      <c r="FT464" s="78"/>
      <c r="FU464" s="132"/>
      <c r="FV464" s="4"/>
      <c r="FW464" s="155"/>
      <c r="FX464" s="78"/>
      <c r="FY464" s="132"/>
      <c r="FZ464" s="79"/>
      <c r="GA464" s="155"/>
      <c r="GB464" s="78"/>
      <c r="GC464" s="132"/>
      <c r="GD464" s="79"/>
      <c r="GE464" s="155"/>
      <c r="GF464" s="169"/>
      <c r="GG464" s="132"/>
      <c r="GH464" s="79"/>
      <c r="GI464" s="155"/>
      <c r="GJ464" s="78"/>
      <c r="GK464" s="132"/>
      <c r="GL464" s="79"/>
      <c r="GM464" s="155"/>
      <c r="GN464" s="78"/>
      <c r="GO464" s="132"/>
      <c r="GP464" s="79"/>
      <c r="GQ464" s="155"/>
      <c r="GU464" s="79"/>
    </row>
    <row r="465" spans="1:202" ht="15.75" x14ac:dyDescent="0.25">
      <c r="A465">
        <f t="shared" si="782"/>
        <v>1</v>
      </c>
      <c r="B465">
        <f t="shared" si="783"/>
        <v>1900</v>
      </c>
      <c r="C465" s="71"/>
      <c r="D465" s="78"/>
      <c r="E465" s="132"/>
      <c r="F465" s="79"/>
      <c r="G465" s="155"/>
      <c r="H465" s="169"/>
      <c r="I465" s="132"/>
      <c r="J465" s="79"/>
      <c r="K465" s="155"/>
      <c r="L465" s="169"/>
      <c r="M465" s="132"/>
      <c r="N465" s="79"/>
      <c r="O465" s="155"/>
      <c r="P465" s="169"/>
      <c r="Q465" s="132"/>
      <c r="R465" s="79"/>
      <c r="S465" s="155"/>
      <c r="T465" s="169"/>
      <c r="U465" s="132"/>
      <c r="V465" s="79"/>
      <c r="W465" s="155"/>
      <c r="X465" s="169"/>
      <c r="Y465" s="132"/>
      <c r="Z465" s="79"/>
      <c r="AA465" s="155"/>
      <c r="AB465" s="169"/>
      <c r="AC465" s="132"/>
      <c r="AD465" s="79"/>
      <c r="AE465" s="155"/>
      <c r="AF465" s="169"/>
      <c r="AG465" s="132"/>
      <c r="AH465" s="79"/>
      <c r="AI465" s="155"/>
      <c r="AJ465" s="169"/>
      <c r="AK465" s="132"/>
      <c r="AL465" s="79"/>
      <c r="AM465" s="155"/>
      <c r="AN465" s="169"/>
      <c r="AO465" s="132"/>
      <c r="AP465" s="79"/>
      <c r="AQ465" s="155"/>
      <c r="AR465" s="169"/>
      <c r="AS465" s="132"/>
      <c r="AT465" s="79"/>
      <c r="AU465" s="155"/>
      <c r="AV465" s="169"/>
      <c r="AW465" s="132"/>
      <c r="AX465" s="79"/>
      <c r="AY465" s="155"/>
      <c r="AZ465" s="169"/>
      <c r="BA465" s="132"/>
      <c r="BB465" s="79"/>
      <c r="BC465" s="155"/>
      <c r="BD465" s="169"/>
      <c r="BE465" s="132"/>
      <c r="BF465" s="79"/>
      <c r="BG465" s="155"/>
      <c r="BH465" s="169"/>
      <c r="BI465" s="132"/>
      <c r="BJ465" s="79"/>
      <c r="BK465" s="155"/>
      <c r="BL465" s="169"/>
      <c r="BM465" s="132"/>
      <c r="BN465" s="79"/>
      <c r="BO465" s="155"/>
      <c r="BP465" s="78"/>
      <c r="BQ465" s="132"/>
      <c r="BR465" s="79"/>
      <c r="BS465" s="155"/>
      <c r="BT465" s="78"/>
      <c r="BU465" s="132"/>
      <c r="BV465" s="79"/>
      <c r="BW465" s="155"/>
      <c r="BX465" s="78"/>
      <c r="BY465" s="132"/>
      <c r="BZ465" s="79"/>
      <c r="CA465" s="155"/>
      <c r="CB465" s="78"/>
      <c r="CC465" s="132"/>
      <c r="CD465" s="79"/>
      <c r="CE465" s="155"/>
      <c r="CF465" s="78"/>
      <c r="CG465" s="132"/>
      <c r="CH465" s="79"/>
      <c r="CI465" s="155"/>
      <c r="CJ465" s="78"/>
      <c r="CK465" s="132"/>
      <c r="CL465" s="79"/>
      <c r="CM465" s="155"/>
      <c r="CN465" s="78"/>
      <c r="CO465" s="132"/>
      <c r="CP465" s="79"/>
      <c r="CQ465" s="155"/>
      <c r="CR465" s="78"/>
      <c r="CS465" s="132"/>
      <c r="CT465" s="79"/>
      <c r="CU465" s="155"/>
      <c r="CV465" s="169"/>
      <c r="CW465" s="132"/>
      <c r="CX465" s="79"/>
      <c r="CY465" s="155"/>
      <c r="CZ465" s="169"/>
      <c r="DA465" s="132"/>
      <c r="DB465" s="79"/>
      <c r="DC465" s="155"/>
      <c r="DD465" s="78"/>
      <c r="DE465" s="132"/>
      <c r="DF465" s="79"/>
      <c r="DG465" s="155"/>
      <c r="DH465" s="78"/>
      <c r="DI465" s="132"/>
      <c r="DJ465" s="79"/>
      <c r="DK465" s="155"/>
      <c r="DL465" s="169"/>
      <c r="DM465" s="132"/>
      <c r="DN465" s="79"/>
      <c r="DO465" s="155"/>
      <c r="DP465" s="78"/>
      <c r="DQ465" s="132"/>
      <c r="DR465" s="79"/>
      <c r="DS465" s="155"/>
      <c r="DT465" s="78"/>
      <c r="DU465" s="132"/>
      <c r="DV465" s="79"/>
      <c r="DW465" s="155"/>
      <c r="DX465" s="78"/>
      <c r="DY465" s="132"/>
      <c r="DZ465" s="79"/>
      <c r="EA465" s="155"/>
      <c r="EB465" s="78"/>
      <c r="EC465" s="132"/>
      <c r="ED465" s="79"/>
      <c r="EE465" s="155"/>
      <c r="EF465" s="169"/>
      <c r="EG465" s="132"/>
      <c r="EH465" s="79"/>
      <c r="EI465" s="155"/>
      <c r="EJ465" s="78"/>
      <c r="EK465" s="132"/>
      <c r="EL465" s="79"/>
      <c r="EM465" s="155"/>
      <c r="EN465" s="78"/>
      <c r="EO465" s="132"/>
      <c r="EP465" s="79"/>
      <c r="EQ465" s="155"/>
      <c r="ER465" s="78"/>
      <c r="ES465" s="132"/>
      <c r="ET465" s="79"/>
      <c r="EU465" s="155"/>
      <c r="EV465" s="78"/>
      <c r="EW465" s="132"/>
      <c r="EX465" s="79"/>
      <c r="EY465" s="155"/>
      <c r="EZ465" s="78"/>
      <c r="FA465" s="132"/>
      <c r="FB465" s="79"/>
      <c r="FC465" s="155"/>
      <c r="FD465" s="78"/>
      <c r="FE465" s="132"/>
      <c r="FF465" s="79"/>
      <c r="FG465" s="155"/>
      <c r="FH465" s="78"/>
      <c r="FI465" s="132"/>
      <c r="FJ465" s="79"/>
      <c r="FK465" s="155"/>
      <c r="FL465" s="169"/>
      <c r="FM465" s="132"/>
      <c r="FN465" s="79"/>
      <c r="FO465" s="155"/>
      <c r="FP465" s="78"/>
      <c r="FQ465" s="132"/>
      <c r="FR465" s="79"/>
      <c r="FS465" s="155"/>
      <c r="FT465" s="78"/>
      <c r="FU465" s="132"/>
      <c r="FV465" s="4"/>
      <c r="FW465" s="155"/>
      <c r="FX465" s="78"/>
      <c r="FY465" s="132"/>
      <c r="FZ465" s="79"/>
      <c r="GA465" s="155"/>
      <c r="GB465" s="78"/>
      <c r="GC465" s="132"/>
      <c r="GD465" s="79"/>
      <c r="GE465" s="155"/>
      <c r="GF465" s="169"/>
      <c r="GG465" s="132"/>
      <c r="GH465" s="79"/>
      <c r="GI465" s="155"/>
      <c r="GJ465" s="78"/>
      <c r="GK465" s="132"/>
      <c r="GL465" s="79"/>
      <c r="GM465" s="155"/>
      <c r="GN465" s="78"/>
      <c r="GO465" s="132"/>
      <c r="GP465" s="79"/>
      <c r="GQ465" s="155"/>
      <c r="GT465" s="79"/>
    </row>
    <row r="466" spans="1:202" ht="15.75" x14ac:dyDescent="0.25">
      <c r="A466">
        <f t="shared" si="782"/>
        <v>1</v>
      </c>
      <c r="B466">
        <f t="shared" si="783"/>
        <v>1900</v>
      </c>
      <c r="C466" s="71"/>
      <c r="D466" s="78"/>
      <c r="E466" s="132"/>
      <c r="F466" s="79"/>
      <c r="G466" s="155"/>
      <c r="H466" s="169"/>
      <c r="I466" s="132"/>
      <c r="J466" s="79"/>
      <c r="K466" s="155"/>
      <c r="L466" s="169"/>
      <c r="M466" s="132"/>
      <c r="N466" s="79"/>
      <c r="O466" s="155"/>
      <c r="P466" s="169"/>
      <c r="Q466" s="132"/>
      <c r="R466" s="79"/>
      <c r="S466" s="155"/>
      <c r="T466" s="169"/>
      <c r="U466" s="132"/>
      <c r="V466" s="79"/>
      <c r="W466" s="155"/>
      <c r="X466" s="169"/>
      <c r="Y466" s="132"/>
      <c r="Z466" s="79"/>
      <c r="AA466" s="155"/>
      <c r="AB466" s="169"/>
      <c r="AC466" s="132"/>
      <c r="AD466" s="79"/>
      <c r="AE466" s="155"/>
      <c r="AF466" s="169"/>
      <c r="AG466" s="132"/>
      <c r="AH466" s="79"/>
      <c r="AI466" s="155"/>
      <c r="AJ466" s="169"/>
      <c r="AK466" s="132"/>
      <c r="AL466" s="79"/>
      <c r="AM466" s="155"/>
      <c r="AN466" s="169"/>
      <c r="AO466" s="132"/>
      <c r="AP466" s="79"/>
      <c r="AQ466" s="155"/>
      <c r="AR466" s="169"/>
      <c r="AS466" s="132"/>
      <c r="AT466" s="79"/>
      <c r="AU466" s="155"/>
      <c r="AV466" s="169"/>
      <c r="AW466" s="132"/>
      <c r="AX466" s="79"/>
      <c r="AY466" s="155"/>
      <c r="AZ466" s="169"/>
      <c r="BA466" s="132"/>
      <c r="BB466" s="79"/>
      <c r="BC466" s="155"/>
      <c r="BD466" s="169"/>
      <c r="BE466" s="132"/>
      <c r="BF466" s="79"/>
      <c r="BG466" s="155"/>
      <c r="BH466" s="169"/>
      <c r="BI466" s="132"/>
      <c r="BJ466" s="79"/>
      <c r="BK466" s="155"/>
      <c r="BL466" s="169"/>
      <c r="BM466" s="132"/>
      <c r="BN466" s="79"/>
      <c r="BO466" s="155"/>
      <c r="BP466" s="78"/>
      <c r="BQ466" s="132"/>
      <c r="BR466" s="79"/>
      <c r="BS466" s="155"/>
      <c r="BT466" s="78"/>
      <c r="BU466" s="132"/>
      <c r="BV466" s="79"/>
      <c r="BW466" s="155"/>
      <c r="BX466" s="78"/>
      <c r="BY466" s="132"/>
      <c r="BZ466" s="79"/>
      <c r="CA466" s="155"/>
      <c r="CB466" s="78"/>
      <c r="CC466" s="132"/>
      <c r="CD466" s="79"/>
      <c r="CE466" s="155"/>
      <c r="CF466" s="78"/>
      <c r="CG466" s="132"/>
      <c r="CH466" s="79"/>
      <c r="CI466" s="155"/>
      <c r="CJ466" s="78"/>
      <c r="CK466" s="132"/>
      <c r="CL466" s="79"/>
      <c r="CM466" s="155"/>
      <c r="CN466" s="78"/>
      <c r="CO466" s="132"/>
      <c r="CP466" s="79"/>
      <c r="CQ466" s="155"/>
      <c r="CR466" s="78"/>
      <c r="CS466" s="132"/>
      <c r="CT466" s="79"/>
      <c r="CU466" s="155"/>
      <c r="CV466" s="169"/>
      <c r="CW466" s="132"/>
      <c r="CX466" s="79"/>
      <c r="CY466" s="155"/>
      <c r="CZ466" s="169"/>
      <c r="DA466" s="132"/>
      <c r="DB466" s="79"/>
      <c r="DC466" s="155"/>
      <c r="DD466" s="78"/>
      <c r="DE466" s="132"/>
      <c r="DF466" s="79"/>
      <c r="DG466" s="155"/>
      <c r="DH466" s="78"/>
      <c r="DI466" s="132"/>
      <c r="DJ466" s="79"/>
      <c r="DK466" s="155"/>
      <c r="DL466" s="169"/>
      <c r="DM466" s="132"/>
      <c r="DN466" s="79"/>
      <c r="DO466" s="155"/>
      <c r="DP466" s="78"/>
      <c r="DQ466" s="132"/>
      <c r="DR466" s="79"/>
      <c r="DS466" s="155"/>
      <c r="DT466" s="78"/>
      <c r="DU466" s="132"/>
      <c r="DV466" s="79"/>
      <c r="DW466" s="155"/>
      <c r="DX466" s="78"/>
      <c r="DY466" s="132"/>
      <c r="DZ466" s="79"/>
      <c r="EA466" s="155"/>
      <c r="EB466" s="78"/>
      <c r="EC466" s="132"/>
      <c r="ED466" s="79"/>
      <c r="EE466" s="155"/>
      <c r="EF466" s="169"/>
      <c r="EG466" s="132"/>
      <c r="EH466" s="79"/>
      <c r="EI466" s="155"/>
      <c r="EJ466" s="78"/>
      <c r="EK466" s="132"/>
      <c r="EL466" s="79"/>
      <c r="EM466" s="155"/>
      <c r="EN466" s="78"/>
      <c r="EO466" s="132"/>
      <c r="EP466" s="79"/>
      <c r="EQ466" s="155"/>
      <c r="ER466" s="78"/>
      <c r="ES466" s="132"/>
      <c r="ET466" s="79"/>
      <c r="EU466" s="155"/>
      <c r="EV466" s="78"/>
      <c r="EW466" s="132"/>
      <c r="EX466" s="79"/>
      <c r="EY466" s="155"/>
      <c r="EZ466" s="78"/>
      <c r="FA466" s="132"/>
      <c r="FB466" s="79"/>
      <c r="FC466" s="155"/>
      <c r="FD466" s="78"/>
      <c r="FE466" s="132"/>
      <c r="FF466" s="79"/>
      <c r="FG466" s="155"/>
      <c r="FH466" s="78"/>
      <c r="FI466" s="132"/>
      <c r="FJ466" s="79"/>
      <c r="FK466" s="155"/>
      <c r="FL466" s="169"/>
      <c r="FM466" s="132"/>
      <c r="FN466" s="79"/>
      <c r="FO466" s="155"/>
      <c r="FP466" s="78"/>
      <c r="FQ466" s="132"/>
      <c r="FR466" s="79"/>
      <c r="FS466" s="155"/>
      <c r="FT466" s="78"/>
      <c r="FU466" s="132"/>
      <c r="FV466" s="4"/>
      <c r="FW466" s="155"/>
      <c r="FX466" s="78"/>
      <c r="FY466" s="132"/>
      <c r="FZ466" s="79"/>
      <c r="GA466" s="155"/>
      <c r="GB466" s="78"/>
      <c r="GC466" s="132"/>
      <c r="GD466" s="79"/>
      <c r="GE466" s="155"/>
      <c r="GF466" s="169"/>
      <c r="GG466" s="132"/>
      <c r="GH466" s="79"/>
      <c r="GI466" s="155"/>
      <c r="GJ466" s="78"/>
      <c r="GK466" s="132"/>
      <c r="GL466" s="79"/>
      <c r="GM466" s="155"/>
      <c r="GN466" s="78"/>
      <c r="GO466" s="132"/>
      <c r="GP466" s="79"/>
      <c r="GQ466" s="155"/>
    </row>
    <row r="467" spans="1:202" ht="15.75" x14ac:dyDescent="0.25">
      <c r="A467">
        <f t="shared" si="782"/>
        <v>1</v>
      </c>
      <c r="B467">
        <f t="shared" si="783"/>
        <v>1900</v>
      </c>
      <c r="C467" s="71"/>
      <c r="D467" s="78"/>
      <c r="E467" s="132"/>
      <c r="F467" s="79"/>
      <c r="G467" s="155"/>
      <c r="H467" s="169"/>
      <c r="I467" s="132"/>
      <c r="J467" s="79"/>
      <c r="K467" s="155"/>
      <c r="L467" s="169"/>
      <c r="M467" s="132"/>
      <c r="N467" s="79"/>
      <c r="O467" s="155"/>
      <c r="P467" s="169"/>
      <c r="Q467" s="132"/>
      <c r="R467" s="79"/>
      <c r="S467" s="155"/>
      <c r="T467" s="169"/>
      <c r="U467" s="132"/>
      <c r="V467" s="79"/>
      <c r="W467" s="155"/>
      <c r="X467" s="169"/>
      <c r="Y467" s="132"/>
      <c r="Z467" s="79"/>
      <c r="AA467" s="155"/>
      <c r="AB467" s="169"/>
      <c r="AC467" s="132"/>
      <c r="AD467" s="79"/>
      <c r="AE467" s="155"/>
      <c r="AF467" s="169"/>
      <c r="AG467" s="132"/>
      <c r="AH467" s="79"/>
      <c r="AI467" s="155"/>
      <c r="AJ467" s="169"/>
      <c r="AK467" s="132"/>
      <c r="AL467" s="79"/>
      <c r="AM467" s="155"/>
      <c r="AN467" s="169"/>
      <c r="AO467" s="132"/>
      <c r="AP467" s="79"/>
      <c r="AQ467" s="155"/>
      <c r="AR467" s="169"/>
      <c r="AS467" s="132"/>
      <c r="AT467" s="79"/>
      <c r="AU467" s="155"/>
      <c r="AV467" s="169"/>
      <c r="AW467" s="132"/>
      <c r="AX467" s="79"/>
      <c r="AY467" s="155"/>
      <c r="AZ467" s="169"/>
      <c r="BA467" s="132"/>
      <c r="BB467" s="79"/>
      <c r="BC467" s="155"/>
      <c r="BD467" s="169"/>
      <c r="BE467" s="132"/>
      <c r="BF467" s="79"/>
      <c r="BG467" s="155"/>
      <c r="BH467" s="169"/>
      <c r="BI467" s="132"/>
      <c r="BJ467" s="79"/>
      <c r="BK467" s="155"/>
      <c r="BL467" s="169"/>
      <c r="BM467" s="132"/>
      <c r="BN467" s="79"/>
      <c r="BO467" s="155"/>
      <c r="BP467" s="78"/>
      <c r="BQ467" s="132"/>
      <c r="BR467" s="79"/>
      <c r="BS467" s="155"/>
      <c r="BT467" s="78"/>
      <c r="BU467" s="132"/>
      <c r="BV467" s="79"/>
      <c r="BW467" s="155"/>
      <c r="BX467" s="78"/>
      <c r="BY467" s="132"/>
      <c r="BZ467" s="79"/>
      <c r="CA467" s="155"/>
      <c r="CB467" s="78"/>
      <c r="CC467" s="132"/>
      <c r="CD467" s="79"/>
      <c r="CE467" s="155"/>
      <c r="CF467" s="78"/>
      <c r="CG467" s="132"/>
      <c r="CH467" s="79"/>
      <c r="CI467" s="155"/>
      <c r="CJ467" s="78"/>
      <c r="CK467" s="132"/>
      <c r="CL467" s="79"/>
      <c r="CM467" s="155"/>
      <c r="CN467" s="78"/>
      <c r="CO467" s="132"/>
      <c r="CP467" s="79"/>
      <c r="CQ467" s="155"/>
      <c r="CR467" s="78"/>
      <c r="CS467" s="132"/>
      <c r="CT467" s="79"/>
      <c r="CU467" s="155"/>
      <c r="CV467" s="169"/>
      <c r="CW467" s="132"/>
      <c r="CX467" s="79"/>
      <c r="CY467" s="155"/>
      <c r="CZ467" s="169"/>
      <c r="DA467" s="132"/>
      <c r="DB467" s="79"/>
      <c r="DC467" s="155"/>
      <c r="DD467" s="78"/>
      <c r="DE467" s="132"/>
      <c r="DF467" s="79"/>
      <c r="DG467" s="155"/>
      <c r="DH467" s="78"/>
      <c r="DI467" s="132"/>
      <c r="DJ467" s="79"/>
      <c r="DK467" s="155"/>
      <c r="DL467" s="169"/>
      <c r="DM467" s="132"/>
      <c r="DN467" s="79"/>
      <c r="DO467" s="155"/>
      <c r="DP467" s="78"/>
      <c r="DQ467" s="132"/>
      <c r="DR467" s="79"/>
      <c r="DS467" s="155"/>
      <c r="DT467" s="78"/>
      <c r="DU467" s="132"/>
      <c r="DV467" s="79"/>
      <c r="DW467" s="155"/>
      <c r="DX467" s="78"/>
      <c r="DY467" s="132"/>
      <c r="DZ467" s="79"/>
      <c r="EA467" s="155"/>
      <c r="EB467" s="78"/>
      <c r="EC467" s="132"/>
      <c r="ED467" s="79"/>
      <c r="EE467" s="155"/>
      <c r="EF467" s="169"/>
      <c r="EG467" s="132"/>
      <c r="EH467" s="79"/>
      <c r="EI467" s="155"/>
      <c r="EJ467" s="78"/>
      <c r="EK467" s="132"/>
      <c r="EL467" s="79"/>
      <c r="EM467" s="155"/>
      <c r="EN467" s="78"/>
      <c r="EO467" s="132"/>
      <c r="EP467" s="79"/>
      <c r="EQ467" s="155"/>
      <c r="ER467" s="78"/>
      <c r="ES467" s="132"/>
      <c r="ET467" s="79"/>
      <c r="EU467" s="155"/>
      <c r="EV467" s="78"/>
      <c r="EW467" s="132"/>
      <c r="EX467" s="79"/>
      <c r="EY467" s="155"/>
      <c r="EZ467" s="78"/>
      <c r="FA467" s="132"/>
      <c r="FB467" s="79"/>
      <c r="FC467" s="155"/>
      <c r="FD467" s="78"/>
      <c r="FE467" s="132"/>
      <c r="FF467" s="79"/>
      <c r="FG467" s="155"/>
      <c r="FH467" s="78"/>
      <c r="FI467" s="132"/>
      <c r="FJ467" s="79"/>
      <c r="FK467" s="155"/>
      <c r="FL467" s="169"/>
      <c r="FM467" s="132"/>
      <c r="FN467" s="79"/>
      <c r="FO467" s="155"/>
      <c r="FP467" s="78"/>
      <c r="FQ467" s="132"/>
      <c r="FR467" s="79"/>
      <c r="FS467" s="155"/>
      <c r="FT467" s="78"/>
      <c r="FU467" s="132"/>
      <c r="FV467" s="4"/>
      <c r="FW467" s="155"/>
      <c r="FX467" s="78"/>
      <c r="FY467" s="132"/>
      <c r="FZ467" s="79"/>
      <c r="GA467" s="155"/>
      <c r="GB467" s="78"/>
      <c r="GC467" s="132"/>
      <c r="GD467" s="79"/>
      <c r="GE467" s="155"/>
      <c r="GF467" s="169"/>
      <c r="GG467" s="132"/>
      <c r="GH467" s="79"/>
      <c r="GI467" s="155"/>
      <c r="GJ467" s="78"/>
      <c r="GK467" s="132"/>
      <c r="GL467" s="79"/>
      <c r="GM467" s="155"/>
      <c r="GN467" s="78"/>
      <c r="GO467" s="132"/>
      <c r="GP467" s="79"/>
      <c r="GQ467" s="155"/>
      <c r="GT467" s="79"/>
    </row>
    <row r="468" spans="1:202" ht="15.75" x14ac:dyDescent="0.25">
      <c r="A468">
        <f t="shared" si="782"/>
        <v>1</v>
      </c>
      <c r="B468">
        <f t="shared" si="783"/>
        <v>1900</v>
      </c>
      <c r="C468" s="71"/>
      <c r="D468" s="78"/>
      <c r="E468" s="132"/>
      <c r="F468" s="79"/>
      <c r="G468" s="155"/>
      <c r="H468" s="169"/>
      <c r="I468" s="132"/>
      <c r="J468" s="79"/>
      <c r="K468" s="155"/>
      <c r="L468" s="169"/>
      <c r="M468" s="132"/>
      <c r="N468" s="79"/>
      <c r="O468" s="155"/>
      <c r="P468" s="169"/>
      <c r="Q468" s="132"/>
      <c r="R468" s="79"/>
      <c r="S468" s="155"/>
      <c r="T468" s="169"/>
      <c r="U468" s="132"/>
      <c r="V468" s="79"/>
      <c r="W468" s="155"/>
      <c r="X468" s="169"/>
      <c r="Y468" s="132"/>
      <c r="Z468" s="79"/>
      <c r="AA468" s="155"/>
      <c r="AB468" s="169"/>
      <c r="AC468" s="132"/>
      <c r="AD468" s="79"/>
      <c r="AE468" s="155"/>
      <c r="AF468" s="169"/>
      <c r="AG468" s="132"/>
      <c r="AH468" s="79"/>
      <c r="AI468" s="155"/>
      <c r="AJ468" s="169"/>
      <c r="AK468" s="132"/>
      <c r="AL468" s="79"/>
      <c r="AM468" s="155"/>
      <c r="AN468" s="169"/>
      <c r="AO468" s="132"/>
      <c r="AP468" s="79"/>
      <c r="AQ468" s="155"/>
      <c r="AR468" s="169"/>
      <c r="AS468" s="132"/>
      <c r="AT468" s="79"/>
      <c r="AU468" s="155"/>
      <c r="AV468" s="169"/>
      <c r="AW468" s="132"/>
      <c r="AX468" s="79"/>
      <c r="AY468" s="155"/>
      <c r="AZ468" s="169"/>
      <c r="BA468" s="132"/>
      <c r="BB468" s="79"/>
      <c r="BC468" s="155"/>
      <c r="BD468" s="169"/>
      <c r="BE468" s="132"/>
      <c r="BF468" s="79"/>
      <c r="BG468" s="155"/>
      <c r="BH468" s="169"/>
      <c r="BI468" s="132"/>
      <c r="BJ468" s="79"/>
      <c r="BK468" s="155"/>
      <c r="BL468" s="169"/>
      <c r="BM468" s="132"/>
      <c r="BN468" s="79"/>
      <c r="BO468" s="155"/>
      <c r="BP468" s="78"/>
      <c r="BQ468" s="132"/>
      <c r="BR468" s="79"/>
      <c r="BS468" s="155"/>
      <c r="BT468" s="78"/>
      <c r="BU468" s="132"/>
      <c r="BV468" s="79"/>
      <c r="BW468" s="155"/>
      <c r="BX468" s="78"/>
      <c r="BY468" s="132"/>
      <c r="BZ468" s="79"/>
      <c r="CA468" s="155"/>
      <c r="CB468" s="78"/>
      <c r="CC468" s="132"/>
      <c r="CD468" s="79"/>
      <c r="CE468" s="155"/>
      <c r="CF468" s="78"/>
      <c r="CG468" s="132"/>
      <c r="CH468" s="79"/>
      <c r="CI468" s="155"/>
      <c r="CJ468" s="78"/>
      <c r="CK468" s="132"/>
      <c r="CL468" s="79"/>
      <c r="CM468" s="155"/>
      <c r="CN468" s="78"/>
      <c r="CO468" s="132"/>
      <c r="CP468" s="79"/>
      <c r="CQ468" s="155"/>
      <c r="CR468" s="78"/>
      <c r="CS468" s="132"/>
      <c r="CT468" s="79"/>
      <c r="CU468" s="155"/>
      <c r="CV468" s="169"/>
      <c r="CW468" s="132"/>
      <c r="CX468" s="79"/>
      <c r="CY468" s="155"/>
      <c r="CZ468" s="169"/>
      <c r="DA468" s="132"/>
      <c r="DB468" s="79"/>
      <c r="DC468" s="155"/>
      <c r="DD468" s="78"/>
      <c r="DE468" s="132"/>
      <c r="DF468" s="79"/>
      <c r="DG468" s="155"/>
      <c r="DH468" s="78"/>
      <c r="DI468" s="132"/>
      <c r="DJ468" s="79"/>
      <c r="DK468" s="155"/>
      <c r="DL468" s="169"/>
      <c r="DM468" s="132"/>
      <c r="DN468" s="79"/>
      <c r="DO468" s="155"/>
      <c r="DP468" s="78"/>
      <c r="DQ468" s="132"/>
      <c r="DR468" s="79"/>
      <c r="DS468" s="155"/>
      <c r="DT468" s="78"/>
      <c r="DU468" s="132"/>
      <c r="DV468" s="79"/>
      <c r="DW468" s="155"/>
      <c r="DX468" s="78"/>
      <c r="DY468" s="132"/>
      <c r="DZ468" s="79"/>
      <c r="EA468" s="155"/>
      <c r="EB468" s="78"/>
      <c r="EC468" s="132"/>
      <c r="ED468" s="79"/>
      <c r="EE468" s="155"/>
      <c r="EF468" s="169"/>
      <c r="EG468" s="132"/>
      <c r="EH468" s="79"/>
      <c r="EI468" s="155"/>
      <c r="EJ468" s="78"/>
      <c r="EK468" s="132"/>
      <c r="EL468" s="79"/>
      <c r="EM468" s="155"/>
      <c r="EN468" s="78"/>
      <c r="EO468" s="132"/>
      <c r="EP468" s="79"/>
      <c r="EQ468" s="155"/>
      <c r="ER468" s="78"/>
      <c r="ES468" s="132"/>
      <c r="ET468" s="79"/>
      <c r="EU468" s="155"/>
      <c r="EV468" s="78"/>
      <c r="EW468" s="132"/>
      <c r="EX468" s="79"/>
      <c r="EY468" s="155"/>
      <c r="EZ468" s="78"/>
      <c r="FA468" s="132"/>
      <c r="FB468" s="79"/>
      <c r="FC468" s="155"/>
      <c r="FD468" s="78"/>
      <c r="FE468" s="132"/>
      <c r="FF468" s="79"/>
      <c r="FG468" s="155"/>
      <c r="FH468" s="78"/>
      <c r="FI468" s="132"/>
      <c r="FJ468" s="79"/>
      <c r="FK468" s="155"/>
      <c r="FL468" s="169"/>
      <c r="FM468" s="132"/>
      <c r="FN468" s="79"/>
      <c r="FO468" s="155"/>
      <c r="FP468" s="78"/>
      <c r="FQ468" s="132"/>
      <c r="FR468" s="79"/>
      <c r="FS468" s="155"/>
      <c r="FT468" s="78"/>
      <c r="FU468" s="132"/>
      <c r="FV468" s="4"/>
      <c r="FW468" s="155"/>
      <c r="FX468" s="78"/>
      <c r="FY468" s="132"/>
      <c r="FZ468" s="79"/>
      <c r="GA468" s="155"/>
      <c r="GB468" s="78"/>
      <c r="GC468" s="132"/>
      <c r="GD468" s="79"/>
      <c r="GE468" s="155"/>
      <c r="GF468" s="169"/>
      <c r="GG468" s="132"/>
      <c r="GH468" s="79"/>
      <c r="GI468" s="155"/>
      <c r="GJ468" s="78"/>
      <c r="GK468" s="132"/>
      <c r="GL468" s="79"/>
      <c r="GM468" s="155"/>
      <c r="GN468" s="78"/>
      <c r="GO468" s="132"/>
      <c r="GP468" s="79"/>
      <c r="GQ468" s="155"/>
      <c r="GT468" s="79"/>
    </row>
    <row r="469" spans="1:202" ht="15.75" x14ac:dyDescent="0.25">
      <c r="A469">
        <f t="shared" si="782"/>
        <v>1</v>
      </c>
      <c r="B469">
        <f t="shared" si="783"/>
        <v>1900</v>
      </c>
      <c r="C469" s="71"/>
      <c r="D469" s="78"/>
      <c r="E469" s="132"/>
      <c r="F469" s="79"/>
      <c r="G469" s="155"/>
      <c r="H469" s="169"/>
      <c r="I469" s="132"/>
      <c r="J469" s="79"/>
      <c r="K469" s="155"/>
      <c r="L469" s="169"/>
      <c r="M469" s="132"/>
      <c r="N469" s="79"/>
      <c r="O469" s="155"/>
      <c r="P469" s="169"/>
      <c r="Q469" s="132"/>
      <c r="R469" s="79"/>
      <c r="S469" s="155"/>
      <c r="T469" s="169"/>
      <c r="U469" s="132"/>
      <c r="V469" s="79"/>
      <c r="W469" s="155"/>
      <c r="X469" s="169"/>
      <c r="Y469" s="132"/>
      <c r="Z469" s="79"/>
      <c r="AA469" s="155"/>
      <c r="AB469" s="169"/>
      <c r="AC469" s="132"/>
      <c r="AD469" s="79"/>
      <c r="AE469" s="155"/>
      <c r="AF469" s="169"/>
      <c r="AG469" s="132"/>
      <c r="AH469" s="79"/>
      <c r="AI469" s="155"/>
      <c r="AJ469" s="169"/>
      <c r="AK469" s="132"/>
      <c r="AL469" s="79"/>
      <c r="AM469" s="155"/>
      <c r="AN469" s="169"/>
      <c r="AO469" s="132"/>
      <c r="AP469" s="79"/>
      <c r="AQ469" s="155"/>
      <c r="AR469" s="169"/>
      <c r="AS469" s="132"/>
      <c r="AT469" s="79"/>
      <c r="AU469" s="155"/>
      <c r="AV469" s="169"/>
      <c r="AW469" s="132"/>
      <c r="AX469" s="79"/>
      <c r="AY469" s="155"/>
      <c r="AZ469" s="169"/>
      <c r="BA469" s="132"/>
      <c r="BB469" s="79"/>
      <c r="BC469" s="155"/>
      <c r="BD469" s="169"/>
      <c r="BE469" s="132"/>
      <c r="BF469" s="79"/>
      <c r="BG469" s="155"/>
      <c r="BH469" s="169"/>
      <c r="BI469" s="132"/>
      <c r="BJ469" s="79"/>
      <c r="BK469" s="155"/>
      <c r="BL469" s="169"/>
      <c r="BM469" s="132"/>
      <c r="BN469" s="79"/>
      <c r="BO469" s="155"/>
      <c r="BP469" s="78"/>
      <c r="BQ469" s="132"/>
      <c r="BR469" s="79"/>
      <c r="BS469" s="155"/>
      <c r="BT469" s="78"/>
      <c r="BU469" s="132"/>
      <c r="BV469" s="79"/>
      <c r="BW469" s="155"/>
      <c r="BX469" s="78"/>
      <c r="BY469" s="132"/>
      <c r="BZ469" s="79"/>
      <c r="CA469" s="155"/>
      <c r="CB469" s="78"/>
      <c r="CC469" s="132"/>
      <c r="CD469" s="79"/>
      <c r="CE469" s="155"/>
      <c r="CF469" s="78"/>
      <c r="CG469" s="132"/>
      <c r="CH469" s="79"/>
      <c r="CI469" s="155"/>
      <c r="CJ469" s="78"/>
      <c r="CK469" s="132"/>
      <c r="CL469" s="79"/>
      <c r="CM469" s="155"/>
      <c r="CN469" s="78"/>
      <c r="CO469" s="132"/>
      <c r="CP469" s="79"/>
      <c r="CQ469" s="155"/>
      <c r="CR469" s="78"/>
      <c r="CS469" s="132"/>
      <c r="CT469" s="79"/>
      <c r="CU469" s="155"/>
      <c r="CV469" s="169"/>
      <c r="CW469" s="132"/>
      <c r="CX469" s="79"/>
      <c r="CY469" s="155"/>
      <c r="CZ469" s="169"/>
      <c r="DA469" s="132"/>
      <c r="DB469" s="79"/>
      <c r="DC469" s="155"/>
      <c r="DD469" s="78"/>
      <c r="DE469" s="132"/>
      <c r="DF469" s="79"/>
      <c r="DG469" s="155"/>
      <c r="DH469" s="78"/>
      <c r="DI469" s="132"/>
      <c r="DJ469" s="79"/>
      <c r="DK469" s="155"/>
      <c r="DL469" s="169"/>
      <c r="DM469" s="132"/>
      <c r="DN469" s="79"/>
      <c r="DO469" s="155"/>
      <c r="DP469" s="78"/>
      <c r="DQ469" s="132"/>
      <c r="DR469" s="79"/>
      <c r="DS469" s="155"/>
      <c r="DT469" s="78"/>
      <c r="DU469" s="132"/>
      <c r="DV469" s="79"/>
      <c r="DW469" s="155"/>
      <c r="DX469" s="78"/>
      <c r="DY469" s="132"/>
      <c r="DZ469" s="79"/>
      <c r="EA469" s="155"/>
      <c r="EB469" s="78"/>
      <c r="EC469" s="132"/>
      <c r="ED469" s="79"/>
      <c r="EE469" s="155"/>
      <c r="EF469" s="169"/>
      <c r="EG469" s="132"/>
      <c r="EH469" s="79"/>
      <c r="EI469" s="155"/>
      <c r="EJ469" s="78"/>
      <c r="EK469" s="132"/>
      <c r="EL469" s="79"/>
      <c r="EM469" s="155"/>
      <c r="EN469" s="78"/>
      <c r="EO469" s="132"/>
      <c r="EP469" s="79"/>
      <c r="EQ469" s="155"/>
      <c r="ER469" s="78"/>
      <c r="ES469" s="132"/>
      <c r="ET469" s="79"/>
      <c r="EU469" s="155"/>
      <c r="EV469" s="78"/>
      <c r="EW469" s="132"/>
      <c r="EX469" s="79"/>
      <c r="EY469" s="155"/>
      <c r="EZ469" s="78"/>
      <c r="FA469" s="132"/>
      <c r="FB469" s="79"/>
      <c r="FC469" s="155"/>
      <c r="FD469" s="78"/>
      <c r="FE469" s="132"/>
      <c r="FF469" s="79"/>
      <c r="FG469" s="155"/>
      <c r="FH469" s="78"/>
      <c r="FI469" s="132"/>
      <c r="FJ469" s="79"/>
      <c r="FK469" s="155"/>
      <c r="FL469" s="169"/>
      <c r="FM469" s="132"/>
      <c r="FN469" s="79"/>
      <c r="FO469" s="155"/>
      <c r="FP469" s="78"/>
      <c r="FQ469" s="132"/>
      <c r="FR469" s="79"/>
      <c r="FS469" s="155"/>
      <c r="FT469" s="78"/>
      <c r="FU469" s="132"/>
      <c r="FV469" s="4"/>
      <c r="FW469" s="155"/>
      <c r="FX469" s="78"/>
      <c r="FY469" s="132"/>
      <c r="FZ469" s="79"/>
      <c r="GA469" s="155"/>
      <c r="GB469" s="78"/>
      <c r="GC469" s="132"/>
      <c r="GD469" s="79"/>
      <c r="GE469" s="155"/>
      <c r="GF469" s="169"/>
      <c r="GG469" s="132"/>
      <c r="GH469" s="79"/>
      <c r="GI469" s="155"/>
      <c r="GJ469" s="78"/>
      <c r="GK469" s="132"/>
      <c r="GL469" s="79"/>
      <c r="GM469" s="155"/>
      <c r="GN469" s="78"/>
      <c r="GO469" s="132"/>
      <c r="GP469" s="79"/>
      <c r="GQ469" s="155"/>
      <c r="GT469" s="79"/>
    </row>
    <row r="470" spans="1:202" ht="15.75" x14ac:dyDescent="0.25">
      <c r="A470">
        <f t="shared" si="782"/>
        <v>1</v>
      </c>
      <c r="B470">
        <f t="shared" si="783"/>
        <v>1900</v>
      </c>
      <c r="C470" s="71"/>
      <c r="D470" s="78"/>
      <c r="E470" s="132"/>
      <c r="F470" s="79"/>
      <c r="G470" s="155"/>
      <c r="H470" s="169"/>
      <c r="I470" s="132"/>
      <c r="J470" s="79"/>
      <c r="K470" s="155"/>
      <c r="L470" s="169"/>
      <c r="M470" s="132"/>
      <c r="N470" s="79"/>
      <c r="O470" s="155"/>
      <c r="P470" s="169"/>
      <c r="Q470" s="132"/>
      <c r="R470" s="79"/>
      <c r="S470" s="155"/>
      <c r="T470" s="169"/>
      <c r="U470" s="132"/>
      <c r="V470" s="79"/>
      <c r="W470" s="155"/>
      <c r="X470" s="169"/>
      <c r="Y470" s="132"/>
      <c r="Z470" s="79"/>
      <c r="AA470" s="155"/>
      <c r="AB470" s="169"/>
      <c r="AC470" s="132"/>
      <c r="AD470" s="79"/>
      <c r="AE470" s="155"/>
      <c r="AF470" s="169"/>
      <c r="AG470" s="132"/>
      <c r="AH470" s="79"/>
      <c r="AI470" s="155"/>
      <c r="AJ470" s="169"/>
      <c r="AK470" s="132"/>
      <c r="AL470" s="79"/>
      <c r="AM470" s="155"/>
      <c r="AN470" s="169"/>
      <c r="AO470" s="132"/>
      <c r="AP470" s="79"/>
      <c r="AQ470" s="155"/>
      <c r="AR470" s="169"/>
      <c r="AS470" s="132"/>
      <c r="AT470" s="79"/>
      <c r="AU470" s="155"/>
      <c r="AV470" s="169"/>
      <c r="AW470" s="132"/>
      <c r="AX470" s="79"/>
      <c r="AY470" s="155"/>
      <c r="AZ470" s="169"/>
      <c r="BA470" s="132"/>
      <c r="BB470" s="79"/>
      <c r="BC470" s="155"/>
      <c r="BD470" s="169"/>
      <c r="BE470" s="132"/>
      <c r="BF470" s="79"/>
      <c r="BG470" s="155"/>
      <c r="BH470" s="169"/>
      <c r="BI470" s="132"/>
      <c r="BJ470" s="79"/>
      <c r="BK470" s="155"/>
      <c r="BL470" s="169"/>
      <c r="BM470" s="132"/>
      <c r="BN470" s="79"/>
      <c r="BO470" s="155"/>
      <c r="BP470" s="78"/>
      <c r="BQ470" s="132"/>
      <c r="BR470" s="79"/>
      <c r="BS470" s="155"/>
      <c r="BT470" s="78"/>
      <c r="BU470" s="132"/>
      <c r="BV470" s="79"/>
      <c r="BW470" s="155"/>
      <c r="BX470" s="78"/>
      <c r="BY470" s="132"/>
      <c r="BZ470" s="79"/>
      <c r="CA470" s="155"/>
      <c r="CB470" s="78"/>
      <c r="CC470" s="132"/>
      <c r="CD470" s="79"/>
      <c r="CE470" s="155"/>
      <c r="CF470" s="78"/>
      <c r="CG470" s="132"/>
      <c r="CH470" s="79"/>
      <c r="CI470" s="155"/>
      <c r="CJ470" s="78"/>
      <c r="CK470" s="132"/>
      <c r="CL470" s="79"/>
      <c r="CM470" s="155"/>
      <c r="CN470" s="78"/>
      <c r="CO470" s="132"/>
      <c r="CP470" s="79"/>
      <c r="CQ470" s="155"/>
      <c r="CR470" s="78"/>
      <c r="CS470" s="132"/>
      <c r="CT470" s="79"/>
      <c r="CU470" s="155"/>
      <c r="CV470" s="169"/>
      <c r="CW470" s="132"/>
      <c r="CX470" s="79"/>
      <c r="CY470" s="155"/>
      <c r="CZ470" s="169"/>
      <c r="DA470" s="132"/>
      <c r="DB470" s="79"/>
      <c r="DC470" s="155"/>
      <c r="DD470" s="78"/>
      <c r="DE470" s="132"/>
      <c r="DF470" s="79"/>
      <c r="DG470" s="155"/>
      <c r="DH470" s="78"/>
      <c r="DI470" s="132"/>
      <c r="DJ470" s="79"/>
      <c r="DK470" s="155"/>
      <c r="DL470" s="169"/>
      <c r="DM470" s="132"/>
      <c r="DN470" s="79"/>
      <c r="DO470" s="155"/>
      <c r="DP470" s="78"/>
      <c r="DQ470" s="132"/>
      <c r="DR470" s="79"/>
      <c r="DS470" s="155"/>
      <c r="DT470" s="78"/>
      <c r="DU470" s="132"/>
      <c r="DV470" s="79"/>
      <c r="DW470" s="155"/>
      <c r="DX470" s="78"/>
      <c r="DY470" s="132"/>
      <c r="DZ470" s="79"/>
      <c r="EA470" s="155"/>
      <c r="EB470" s="78"/>
      <c r="EC470" s="132"/>
      <c r="ED470" s="79"/>
      <c r="EE470" s="155"/>
      <c r="EF470" s="169"/>
      <c r="EG470" s="132"/>
      <c r="EH470" s="79"/>
      <c r="EI470" s="155"/>
      <c r="EJ470" s="78"/>
      <c r="EK470" s="132"/>
      <c r="EL470" s="79"/>
      <c r="EM470" s="155"/>
      <c r="EN470" s="78"/>
      <c r="EO470" s="132"/>
      <c r="EP470" s="79"/>
      <c r="EQ470" s="155"/>
      <c r="ER470" s="78"/>
      <c r="ES470" s="132"/>
      <c r="ET470" s="79"/>
      <c r="EU470" s="155"/>
      <c r="EV470" s="78"/>
      <c r="EW470" s="132"/>
      <c r="EX470" s="79"/>
      <c r="EY470" s="155"/>
      <c r="EZ470" s="78"/>
      <c r="FA470" s="132"/>
      <c r="FB470" s="79"/>
      <c r="FC470" s="155"/>
      <c r="FD470" s="78"/>
      <c r="FE470" s="132"/>
      <c r="FF470" s="79"/>
      <c r="FG470" s="155"/>
      <c r="FH470" s="78"/>
      <c r="FI470" s="132"/>
      <c r="FJ470" s="79"/>
      <c r="FK470" s="155"/>
      <c r="FL470" s="169"/>
      <c r="FM470" s="132"/>
      <c r="FN470" s="79"/>
      <c r="FO470" s="155"/>
      <c r="FP470" s="78"/>
      <c r="FQ470" s="132"/>
      <c r="FR470" s="79"/>
      <c r="FS470" s="155"/>
      <c r="FT470" s="78"/>
      <c r="FU470" s="132"/>
      <c r="FV470" s="4"/>
      <c r="FW470" s="155"/>
      <c r="FX470" s="78"/>
      <c r="FY470" s="132"/>
      <c r="FZ470" s="79"/>
      <c r="GA470" s="155"/>
      <c r="GB470" s="78"/>
      <c r="GC470" s="132"/>
      <c r="GD470" s="79"/>
      <c r="GE470" s="155"/>
      <c r="GF470" s="169"/>
      <c r="GG470" s="132"/>
      <c r="GH470" s="79"/>
      <c r="GI470" s="155"/>
      <c r="GJ470" s="78"/>
      <c r="GK470" s="132"/>
      <c r="GL470" s="79"/>
      <c r="GM470" s="155"/>
      <c r="GN470" s="78"/>
      <c r="GO470" s="132"/>
      <c r="GP470" s="79"/>
      <c r="GQ470" s="155"/>
      <c r="GT470" s="79"/>
    </row>
    <row r="471" spans="1:202" ht="15.75" x14ac:dyDescent="0.25">
      <c r="A471">
        <f t="shared" si="782"/>
        <v>1</v>
      </c>
      <c r="B471">
        <f t="shared" si="783"/>
        <v>1900</v>
      </c>
      <c r="C471" s="71"/>
      <c r="D471" s="78"/>
      <c r="E471" s="132"/>
      <c r="F471" s="79"/>
      <c r="G471" s="155"/>
      <c r="H471" s="169"/>
      <c r="I471" s="132"/>
      <c r="J471" s="79"/>
      <c r="K471" s="155"/>
      <c r="L471" s="169"/>
      <c r="M471" s="132"/>
      <c r="N471" s="79"/>
      <c r="O471" s="155"/>
      <c r="P471" s="169"/>
      <c r="Q471" s="132"/>
      <c r="R471" s="79"/>
      <c r="S471" s="155"/>
      <c r="T471" s="169"/>
      <c r="U471" s="132"/>
      <c r="V471" s="79"/>
      <c r="W471" s="155"/>
      <c r="X471" s="169"/>
      <c r="Y471" s="132"/>
      <c r="Z471" s="79"/>
      <c r="AA471" s="155"/>
      <c r="AB471" s="169"/>
      <c r="AC471" s="132"/>
      <c r="AD471" s="79"/>
      <c r="AE471" s="155"/>
      <c r="AF471" s="169"/>
      <c r="AG471" s="132"/>
      <c r="AH471" s="79"/>
      <c r="AI471" s="155"/>
      <c r="AJ471" s="169"/>
      <c r="AK471" s="132"/>
      <c r="AL471" s="79"/>
      <c r="AM471" s="155"/>
      <c r="AN471" s="169"/>
      <c r="AO471" s="132"/>
      <c r="AP471" s="79"/>
      <c r="AQ471" s="155"/>
      <c r="AR471" s="169"/>
      <c r="AS471" s="132"/>
      <c r="AT471" s="79"/>
      <c r="AU471" s="155"/>
      <c r="AV471" s="169"/>
      <c r="AW471" s="132"/>
      <c r="AX471" s="79"/>
      <c r="AY471" s="155"/>
      <c r="AZ471" s="169"/>
      <c r="BA471" s="132"/>
      <c r="BB471" s="79"/>
      <c r="BC471" s="155"/>
      <c r="BD471" s="169"/>
      <c r="BE471" s="132"/>
      <c r="BF471" s="79"/>
      <c r="BG471" s="155"/>
      <c r="BH471" s="169"/>
      <c r="BI471" s="132"/>
      <c r="BJ471" s="79"/>
      <c r="BK471" s="155"/>
      <c r="BL471" s="169"/>
      <c r="BM471" s="132"/>
      <c r="BN471" s="79"/>
      <c r="BO471" s="155"/>
      <c r="BP471" s="78"/>
      <c r="BQ471" s="132"/>
      <c r="BR471" s="79"/>
      <c r="BS471" s="155"/>
      <c r="BT471" s="78"/>
      <c r="BU471" s="132"/>
      <c r="BV471" s="79"/>
      <c r="BW471" s="155"/>
      <c r="BX471" s="78"/>
      <c r="BY471" s="132"/>
      <c r="BZ471" s="79"/>
      <c r="CA471" s="155"/>
      <c r="CB471" s="78"/>
      <c r="CC471" s="132"/>
      <c r="CD471" s="79"/>
      <c r="CE471" s="155"/>
      <c r="CF471" s="78"/>
      <c r="CG471" s="132"/>
      <c r="CH471" s="79"/>
      <c r="CI471" s="155"/>
      <c r="CJ471" s="78"/>
      <c r="CK471" s="132"/>
      <c r="CL471" s="79"/>
      <c r="CM471" s="155"/>
      <c r="CN471" s="78"/>
      <c r="CO471" s="132"/>
      <c r="CP471" s="79"/>
      <c r="CQ471" s="155"/>
      <c r="CR471" s="78"/>
      <c r="CS471" s="132"/>
      <c r="CT471" s="79"/>
      <c r="CU471" s="155"/>
      <c r="CV471" s="169"/>
      <c r="CW471" s="132"/>
      <c r="CX471" s="79"/>
      <c r="CY471" s="155"/>
      <c r="CZ471" s="169"/>
      <c r="DA471" s="132"/>
      <c r="DB471" s="79"/>
      <c r="DC471" s="155"/>
      <c r="DD471" s="78"/>
      <c r="DE471" s="132"/>
      <c r="DF471" s="79"/>
      <c r="DG471" s="155"/>
      <c r="DH471" s="78"/>
      <c r="DI471" s="132"/>
      <c r="DJ471" s="79"/>
      <c r="DK471" s="155"/>
      <c r="DL471" s="169"/>
      <c r="DM471" s="132"/>
      <c r="DN471" s="79"/>
      <c r="DO471" s="155"/>
      <c r="DP471" s="78"/>
      <c r="DQ471" s="132"/>
      <c r="DR471" s="79"/>
      <c r="DS471" s="155"/>
      <c r="DT471" s="78"/>
      <c r="DU471" s="132"/>
      <c r="DV471" s="79"/>
      <c r="DW471" s="155"/>
      <c r="DX471" s="78"/>
      <c r="DY471" s="132"/>
      <c r="DZ471" s="79"/>
      <c r="EA471" s="155"/>
      <c r="EB471" s="78"/>
      <c r="EC471" s="132"/>
      <c r="ED471" s="79"/>
      <c r="EE471" s="155"/>
      <c r="EF471" s="169"/>
      <c r="EG471" s="132"/>
      <c r="EH471" s="79"/>
      <c r="EI471" s="155"/>
      <c r="EJ471" s="78"/>
      <c r="EK471" s="132"/>
      <c r="EL471" s="79"/>
      <c r="EM471" s="155"/>
      <c r="EN471" s="78"/>
      <c r="EO471" s="132"/>
      <c r="EP471" s="79"/>
      <c r="EQ471" s="155"/>
      <c r="ER471" s="78"/>
      <c r="ES471" s="132"/>
      <c r="ET471" s="79"/>
      <c r="EU471" s="155"/>
      <c r="EV471" s="78"/>
      <c r="EW471" s="132"/>
      <c r="EX471" s="79"/>
      <c r="EY471" s="155"/>
      <c r="EZ471" s="78"/>
      <c r="FA471" s="132"/>
      <c r="FB471" s="79"/>
      <c r="FC471" s="155"/>
      <c r="FD471" s="78"/>
      <c r="FE471" s="132"/>
      <c r="FF471" s="79"/>
      <c r="FG471" s="155"/>
      <c r="FH471" s="78"/>
      <c r="FI471" s="132"/>
      <c r="FJ471" s="79"/>
      <c r="FK471" s="155"/>
      <c r="FL471" s="169"/>
      <c r="FM471" s="132"/>
      <c r="FN471" s="79"/>
      <c r="FO471" s="155"/>
      <c r="FP471" s="78"/>
      <c r="FQ471" s="132"/>
      <c r="FR471" s="79"/>
      <c r="FS471" s="155"/>
      <c r="FT471" s="78"/>
      <c r="FU471" s="132"/>
      <c r="FV471" s="4"/>
      <c r="FW471" s="155"/>
      <c r="FX471" s="78"/>
      <c r="FY471" s="132"/>
      <c r="FZ471" s="79"/>
      <c r="GA471" s="155"/>
      <c r="GB471" s="78"/>
      <c r="GC471" s="132"/>
      <c r="GD471" s="79"/>
      <c r="GE471" s="155"/>
      <c r="GF471" s="169"/>
      <c r="GG471" s="132"/>
      <c r="GH471" s="79"/>
      <c r="GI471" s="155"/>
      <c r="GJ471" s="78"/>
      <c r="GK471" s="132"/>
      <c r="GL471" s="79"/>
      <c r="GM471" s="155"/>
      <c r="GN471" s="78"/>
      <c r="GO471" s="132"/>
      <c r="GP471" s="79"/>
      <c r="GQ471" s="155"/>
      <c r="GT471" s="79"/>
    </row>
    <row r="472" spans="1:202" ht="15.75" x14ac:dyDescent="0.25">
      <c r="A472">
        <f t="shared" si="782"/>
        <v>1</v>
      </c>
      <c r="B472">
        <f t="shared" si="783"/>
        <v>1900</v>
      </c>
      <c r="C472" s="71"/>
      <c r="D472" s="78"/>
      <c r="E472" s="132"/>
      <c r="F472" s="79"/>
      <c r="G472" s="155"/>
      <c r="H472" s="169"/>
      <c r="I472" s="132"/>
      <c r="J472" s="79"/>
      <c r="K472" s="155"/>
      <c r="L472" s="169"/>
      <c r="M472" s="132"/>
      <c r="N472" s="79"/>
      <c r="O472" s="155"/>
      <c r="P472" s="169"/>
      <c r="Q472" s="132"/>
      <c r="R472" s="79"/>
      <c r="S472" s="155"/>
      <c r="T472" s="169"/>
      <c r="U472" s="132"/>
      <c r="V472" s="79"/>
      <c r="W472" s="155"/>
      <c r="X472" s="169"/>
      <c r="Y472" s="132"/>
      <c r="Z472" s="79"/>
      <c r="AA472" s="155"/>
      <c r="AB472" s="169"/>
      <c r="AC472" s="132"/>
      <c r="AD472" s="79"/>
      <c r="AE472" s="155"/>
      <c r="AF472" s="169"/>
      <c r="AG472" s="132"/>
      <c r="AH472" s="79"/>
      <c r="AI472" s="155"/>
      <c r="AJ472" s="169"/>
      <c r="AK472" s="132"/>
      <c r="AL472" s="79"/>
      <c r="AM472" s="155"/>
      <c r="AN472" s="169"/>
      <c r="AO472" s="132"/>
      <c r="AP472" s="79"/>
      <c r="AQ472" s="155"/>
      <c r="AR472" s="169"/>
      <c r="AS472" s="132"/>
      <c r="AT472" s="79"/>
      <c r="AU472" s="155"/>
      <c r="AV472" s="169"/>
      <c r="AW472" s="132"/>
      <c r="AX472" s="79"/>
      <c r="AY472" s="155"/>
      <c r="AZ472" s="169"/>
      <c r="BA472" s="132"/>
      <c r="BB472" s="79"/>
      <c r="BC472" s="155"/>
      <c r="BD472" s="169"/>
      <c r="BE472" s="132"/>
      <c r="BF472" s="79"/>
      <c r="BG472" s="155"/>
      <c r="BH472" s="169"/>
      <c r="BI472" s="132"/>
      <c r="BJ472" s="79"/>
      <c r="BK472" s="155"/>
      <c r="BL472" s="169"/>
      <c r="BM472" s="132"/>
      <c r="BN472" s="79"/>
      <c r="BO472" s="155"/>
      <c r="BP472" s="78"/>
      <c r="BQ472" s="132"/>
      <c r="BR472" s="79"/>
      <c r="BS472" s="155"/>
      <c r="BT472" s="78"/>
      <c r="BU472" s="132"/>
      <c r="BV472" s="79"/>
      <c r="BW472" s="155"/>
      <c r="BX472" s="78"/>
      <c r="BY472" s="132"/>
      <c r="BZ472" s="79"/>
      <c r="CA472" s="155"/>
      <c r="CB472" s="78"/>
      <c r="CC472" s="132"/>
      <c r="CD472" s="79"/>
      <c r="CE472" s="155"/>
      <c r="CF472" s="78"/>
      <c r="CG472" s="132"/>
      <c r="CH472" s="79"/>
      <c r="CI472" s="155"/>
      <c r="CJ472" s="78"/>
      <c r="CK472" s="132"/>
      <c r="CL472" s="79"/>
      <c r="CM472" s="155"/>
      <c r="CN472" s="78"/>
      <c r="CO472" s="132"/>
      <c r="CP472" s="79"/>
      <c r="CQ472" s="155"/>
      <c r="CR472" s="78"/>
      <c r="CS472" s="132"/>
      <c r="CT472" s="79"/>
      <c r="CU472" s="155"/>
      <c r="CV472" s="169"/>
      <c r="CW472" s="132"/>
      <c r="CX472" s="79"/>
      <c r="CY472" s="155"/>
      <c r="CZ472" s="169"/>
      <c r="DA472" s="132"/>
      <c r="DB472" s="79"/>
      <c r="DC472" s="155"/>
      <c r="DD472" s="78"/>
      <c r="DE472" s="132"/>
      <c r="DF472" s="79"/>
      <c r="DG472" s="155"/>
      <c r="DH472" s="78"/>
      <c r="DI472" s="132"/>
      <c r="DJ472" s="79"/>
      <c r="DK472" s="155"/>
      <c r="DL472" s="169"/>
      <c r="DM472" s="132"/>
      <c r="DN472" s="79"/>
      <c r="DO472" s="155"/>
      <c r="DP472" s="78"/>
      <c r="DQ472" s="132"/>
      <c r="DR472" s="79"/>
      <c r="DS472" s="155"/>
      <c r="DT472" s="78"/>
      <c r="DU472" s="132"/>
      <c r="DV472" s="79"/>
      <c r="DW472" s="155"/>
      <c r="DX472" s="78"/>
      <c r="DY472" s="132"/>
      <c r="DZ472" s="79"/>
      <c r="EA472" s="155"/>
      <c r="EB472" s="78"/>
      <c r="EC472" s="132"/>
      <c r="ED472" s="79"/>
      <c r="EE472" s="155"/>
      <c r="EF472" s="169"/>
      <c r="EG472" s="132"/>
      <c r="EH472" s="79"/>
      <c r="EI472" s="155"/>
      <c r="EJ472" s="78"/>
      <c r="EK472" s="132"/>
      <c r="EL472" s="79"/>
      <c r="EM472" s="155"/>
      <c r="EN472" s="78"/>
      <c r="EO472" s="132"/>
      <c r="EP472" s="79"/>
      <c r="EQ472" s="155"/>
      <c r="ER472" s="78"/>
      <c r="ES472" s="132"/>
      <c r="ET472" s="79"/>
      <c r="EU472" s="155"/>
      <c r="EV472" s="78"/>
      <c r="EW472" s="132"/>
      <c r="EX472" s="79"/>
      <c r="EY472" s="155"/>
      <c r="EZ472" s="78"/>
      <c r="FA472" s="132"/>
      <c r="FB472" s="79"/>
      <c r="FC472" s="155"/>
      <c r="FD472" s="78"/>
      <c r="FE472" s="132"/>
      <c r="FF472" s="79"/>
      <c r="FG472" s="155"/>
      <c r="FH472" s="78"/>
      <c r="FI472" s="132"/>
      <c r="FJ472" s="79"/>
      <c r="FK472" s="155"/>
      <c r="FL472" s="169"/>
      <c r="FM472" s="132"/>
      <c r="FN472" s="79"/>
      <c r="FO472" s="155"/>
      <c r="FP472" s="78"/>
      <c r="FQ472" s="132"/>
      <c r="FR472" s="79"/>
      <c r="FS472" s="155"/>
      <c r="FT472" s="78"/>
      <c r="FU472" s="132"/>
      <c r="FV472" s="4"/>
      <c r="FW472" s="155"/>
      <c r="FX472" s="78"/>
      <c r="FY472" s="132"/>
      <c r="FZ472" s="79"/>
      <c r="GA472" s="155"/>
      <c r="GB472" s="78"/>
      <c r="GC472" s="132"/>
      <c r="GD472" s="79"/>
      <c r="GE472" s="155"/>
      <c r="GF472" s="169"/>
      <c r="GG472" s="132"/>
      <c r="GH472" s="79"/>
      <c r="GI472" s="155"/>
      <c r="GJ472" s="78"/>
      <c r="GK472" s="132"/>
      <c r="GL472" s="79"/>
      <c r="GM472" s="155"/>
      <c r="GN472" s="78"/>
      <c r="GO472" s="132"/>
      <c r="GP472" s="79"/>
      <c r="GQ472" s="155"/>
      <c r="GT472" s="79"/>
    </row>
    <row r="473" spans="1:202" ht="15.75" x14ac:dyDescent="0.25">
      <c r="A473">
        <f t="shared" si="782"/>
        <v>1</v>
      </c>
      <c r="B473">
        <f t="shared" si="783"/>
        <v>1900</v>
      </c>
      <c r="C473" s="71"/>
      <c r="D473" s="78"/>
      <c r="E473" s="132"/>
      <c r="F473" s="79"/>
      <c r="G473" s="155"/>
      <c r="H473" s="169"/>
      <c r="I473" s="132"/>
      <c r="J473" s="79"/>
      <c r="K473" s="155"/>
      <c r="L473" s="169"/>
      <c r="M473" s="132"/>
      <c r="N473" s="79"/>
      <c r="O473" s="155"/>
      <c r="P473" s="169"/>
      <c r="Q473" s="132"/>
      <c r="R473" s="79"/>
      <c r="S473" s="155"/>
      <c r="T473" s="169"/>
      <c r="U473" s="132"/>
      <c r="V473" s="79"/>
      <c r="W473" s="155"/>
      <c r="X473" s="169"/>
      <c r="Y473" s="132"/>
      <c r="Z473" s="79"/>
      <c r="AA473" s="155"/>
      <c r="AB473" s="169"/>
      <c r="AC473" s="132"/>
      <c r="AD473" s="79"/>
      <c r="AE473" s="155"/>
      <c r="AF473" s="169"/>
      <c r="AG473" s="132"/>
      <c r="AH473" s="79"/>
      <c r="AI473" s="155"/>
      <c r="AJ473" s="169"/>
      <c r="AK473" s="132"/>
      <c r="AL473" s="79"/>
      <c r="AM473" s="155"/>
      <c r="AN473" s="169"/>
      <c r="AO473" s="132"/>
      <c r="AP473" s="79"/>
      <c r="AQ473" s="155"/>
      <c r="AR473" s="169"/>
      <c r="AS473" s="132"/>
      <c r="AT473" s="79"/>
      <c r="AU473" s="155"/>
      <c r="AV473" s="169"/>
      <c r="AW473" s="132"/>
      <c r="AX473" s="79"/>
      <c r="AY473" s="155"/>
      <c r="AZ473" s="169"/>
      <c r="BA473" s="132"/>
      <c r="BB473" s="79"/>
      <c r="BC473" s="155"/>
      <c r="BD473" s="169"/>
      <c r="BE473" s="132"/>
      <c r="BF473" s="79"/>
      <c r="BG473" s="155"/>
      <c r="BH473" s="169"/>
      <c r="BI473" s="132"/>
      <c r="BJ473" s="79"/>
      <c r="BK473" s="155"/>
      <c r="BL473" s="169"/>
      <c r="BM473" s="132"/>
      <c r="BN473" s="79"/>
      <c r="BO473" s="155"/>
      <c r="BP473" s="78"/>
      <c r="BQ473" s="132"/>
      <c r="BR473" s="79"/>
      <c r="BS473" s="155"/>
      <c r="BT473" s="78"/>
      <c r="BU473" s="132"/>
      <c r="BV473" s="79"/>
      <c r="BW473" s="155"/>
      <c r="BX473" s="78"/>
      <c r="BY473" s="132"/>
      <c r="BZ473" s="79"/>
      <c r="CA473" s="155"/>
      <c r="CB473" s="78"/>
      <c r="CC473" s="132"/>
      <c r="CD473" s="79"/>
      <c r="CE473" s="155"/>
      <c r="CF473" s="78"/>
      <c r="CG473" s="132"/>
      <c r="CH473" s="79"/>
      <c r="CI473" s="155"/>
      <c r="CJ473" s="78"/>
      <c r="CK473" s="132"/>
      <c r="CL473" s="79"/>
      <c r="CM473" s="155"/>
      <c r="CN473" s="78"/>
      <c r="CO473" s="132"/>
      <c r="CP473" s="79"/>
      <c r="CQ473" s="155"/>
      <c r="CR473" s="78"/>
      <c r="CS473" s="132"/>
      <c r="CT473" s="79"/>
      <c r="CU473" s="155"/>
      <c r="CV473" s="169"/>
      <c r="CW473" s="132"/>
      <c r="CX473" s="79"/>
      <c r="CY473" s="155"/>
      <c r="CZ473" s="169"/>
      <c r="DA473" s="132"/>
      <c r="DB473" s="79"/>
      <c r="DC473" s="155"/>
      <c r="DD473" s="78"/>
      <c r="DE473" s="132"/>
      <c r="DF473" s="79"/>
      <c r="DG473" s="155"/>
      <c r="DH473" s="78"/>
      <c r="DI473" s="132"/>
      <c r="DJ473" s="79"/>
      <c r="DK473" s="155"/>
      <c r="DL473" s="169"/>
      <c r="DM473" s="132"/>
      <c r="DN473" s="79"/>
      <c r="DO473" s="155"/>
      <c r="DP473" s="78"/>
      <c r="DQ473" s="132"/>
      <c r="DR473" s="79"/>
      <c r="DS473" s="155"/>
      <c r="DT473" s="78"/>
      <c r="DU473" s="132"/>
      <c r="DV473" s="79"/>
      <c r="DW473" s="155"/>
      <c r="DX473" s="78"/>
      <c r="DY473" s="132"/>
      <c r="DZ473" s="79"/>
      <c r="EA473" s="155"/>
      <c r="EB473" s="78"/>
      <c r="EC473" s="132"/>
      <c r="ED473" s="79"/>
      <c r="EE473" s="155"/>
      <c r="EF473" s="169"/>
      <c r="EG473" s="132"/>
      <c r="EH473" s="79"/>
      <c r="EI473" s="155"/>
      <c r="EJ473" s="78"/>
      <c r="EK473" s="132"/>
      <c r="EL473" s="79"/>
      <c r="EM473" s="155"/>
      <c r="EN473" s="78"/>
      <c r="EO473" s="132"/>
      <c r="EP473" s="79"/>
      <c r="EQ473" s="155"/>
      <c r="ER473" s="78"/>
      <c r="ES473" s="132"/>
      <c r="ET473" s="79"/>
      <c r="EU473" s="155"/>
      <c r="EV473" s="78"/>
      <c r="EW473" s="132"/>
      <c r="EX473" s="79"/>
      <c r="EY473" s="155"/>
      <c r="EZ473" s="78"/>
      <c r="FA473" s="132"/>
      <c r="FB473" s="79"/>
      <c r="FC473" s="155"/>
      <c r="FD473" s="78"/>
      <c r="FE473" s="132"/>
      <c r="FF473" s="79"/>
      <c r="FG473" s="155"/>
      <c r="FH473" s="78"/>
      <c r="FI473" s="132"/>
      <c r="FJ473" s="79"/>
      <c r="FK473" s="155"/>
      <c r="FL473" s="169"/>
      <c r="FM473" s="132"/>
      <c r="FN473" s="79"/>
      <c r="FO473" s="155"/>
      <c r="FP473" s="78"/>
      <c r="FQ473" s="132"/>
      <c r="FR473" s="79"/>
      <c r="FS473" s="155"/>
      <c r="FT473" s="78"/>
      <c r="FU473" s="132"/>
      <c r="FV473" s="4"/>
      <c r="FW473" s="155"/>
      <c r="FX473" s="78"/>
      <c r="FY473" s="132"/>
      <c r="FZ473" s="79"/>
      <c r="GA473" s="155"/>
      <c r="GB473" s="78"/>
      <c r="GC473" s="132"/>
      <c r="GD473" s="79"/>
      <c r="GE473" s="155"/>
      <c r="GF473" s="169"/>
      <c r="GG473" s="132"/>
      <c r="GH473" s="79"/>
      <c r="GI473" s="155"/>
      <c r="GJ473" s="78"/>
      <c r="GK473" s="132"/>
      <c r="GL473" s="79"/>
      <c r="GM473" s="155"/>
      <c r="GN473" s="78"/>
      <c r="GO473" s="132"/>
      <c r="GP473" s="79"/>
      <c r="GQ473" s="155"/>
      <c r="GT473" s="79"/>
    </row>
    <row r="474" spans="1:202" ht="15.75" x14ac:dyDescent="0.25">
      <c r="A474">
        <f t="shared" si="782"/>
        <v>1</v>
      </c>
      <c r="B474">
        <f t="shared" si="783"/>
        <v>1900</v>
      </c>
      <c r="C474" s="71"/>
      <c r="D474" s="78"/>
      <c r="E474" s="132"/>
      <c r="F474" s="79"/>
      <c r="G474" s="155"/>
      <c r="H474" s="169"/>
      <c r="I474" s="132"/>
      <c r="J474" s="79"/>
      <c r="K474" s="155"/>
      <c r="L474" s="169"/>
      <c r="M474" s="132"/>
      <c r="N474" s="79"/>
      <c r="O474" s="155"/>
      <c r="P474" s="169"/>
      <c r="Q474" s="132"/>
      <c r="R474" s="79"/>
      <c r="S474" s="155"/>
      <c r="T474" s="169"/>
      <c r="U474" s="132"/>
      <c r="V474" s="79"/>
      <c r="W474" s="155"/>
      <c r="X474" s="169"/>
      <c r="Y474" s="132"/>
      <c r="Z474" s="79"/>
      <c r="AA474" s="155"/>
      <c r="AB474" s="169"/>
      <c r="AC474" s="132"/>
      <c r="AD474" s="79"/>
      <c r="AE474" s="155"/>
      <c r="AF474" s="169"/>
      <c r="AG474" s="132"/>
      <c r="AH474" s="79"/>
      <c r="AI474" s="155"/>
      <c r="AJ474" s="169"/>
      <c r="AK474" s="132"/>
      <c r="AL474" s="79"/>
      <c r="AM474" s="155"/>
      <c r="AN474" s="169"/>
      <c r="AO474" s="132"/>
      <c r="AP474" s="79"/>
      <c r="AQ474" s="155"/>
      <c r="AR474" s="169"/>
      <c r="AS474" s="132"/>
      <c r="AT474" s="79"/>
      <c r="AU474" s="155"/>
      <c r="AV474" s="169"/>
      <c r="AW474" s="132"/>
      <c r="AX474" s="79"/>
      <c r="AY474" s="155"/>
      <c r="AZ474" s="169"/>
      <c r="BA474" s="132"/>
      <c r="BB474" s="79"/>
      <c r="BC474" s="155"/>
      <c r="BD474" s="169"/>
      <c r="BE474" s="132"/>
      <c r="BF474" s="79"/>
      <c r="BG474" s="155"/>
      <c r="BH474" s="169"/>
      <c r="BI474" s="132"/>
      <c r="BJ474" s="79"/>
      <c r="BK474" s="155"/>
      <c r="BL474" s="169"/>
      <c r="BM474" s="132"/>
      <c r="BN474" s="79"/>
      <c r="BO474" s="155"/>
      <c r="BP474" s="78"/>
      <c r="BQ474" s="132"/>
      <c r="BR474" s="79"/>
      <c r="BS474" s="155"/>
      <c r="BT474" s="78"/>
      <c r="BU474" s="132"/>
      <c r="BV474" s="79"/>
      <c r="BW474" s="155"/>
      <c r="BX474" s="78"/>
      <c r="BY474" s="132"/>
      <c r="BZ474" s="79"/>
      <c r="CA474" s="155"/>
      <c r="CB474" s="78"/>
      <c r="CC474" s="132"/>
      <c r="CD474" s="79"/>
      <c r="CE474" s="155"/>
      <c r="CF474" s="78"/>
      <c r="CG474" s="132"/>
      <c r="CH474" s="79"/>
      <c r="CI474" s="155"/>
      <c r="CJ474" s="78"/>
      <c r="CK474" s="132"/>
      <c r="CL474" s="79"/>
      <c r="CM474" s="155"/>
      <c r="CN474" s="78"/>
      <c r="CO474" s="132"/>
      <c r="CP474" s="79"/>
      <c r="CQ474" s="155"/>
      <c r="CR474" s="78"/>
      <c r="CS474" s="132"/>
      <c r="CT474" s="79"/>
      <c r="CU474" s="155"/>
      <c r="CV474" s="169"/>
      <c r="CW474" s="132"/>
      <c r="CX474" s="79"/>
      <c r="CY474" s="155"/>
      <c r="CZ474" s="169"/>
      <c r="DA474" s="132"/>
      <c r="DB474" s="79"/>
      <c r="DC474" s="155"/>
      <c r="DD474" s="78"/>
      <c r="DE474" s="132"/>
      <c r="DF474" s="79"/>
      <c r="DG474" s="155"/>
      <c r="DH474" s="78"/>
      <c r="DI474" s="132"/>
      <c r="DJ474" s="79"/>
      <c r="DK474" s="155"/>
      <c r="DL474" s="169"/>
      <c r="DM474" s="132"/>
      <c r="DN474" s="79"/>
      <c r="DO474" s="155"/>
      <c r="DP474" s="78"/>
      <c r="DQ474" s="132"/>
      <c r="DR474" s="79"/>
      <c r="DS474" s="155"/>
      <c r="DT474" s="78"/>
      <c r="DU474" s="132"/>
      <c r="DV474" s="79"/>
      <c r="DW474" s="155"/>
      <c r="DX474" s="78"/>
      <c r="DY474" s="132"/>
      <c r="DZ474" s="79"/>
      <c r="EA474" s="155"/>
      <c r="EB474" s="78"/>
      <c r="EC474" s="132"/>
      <c r="ED474" s="79"/>
      <c r="EE474" s="155"/>
      <c r="EF474" s="169"/>
      <c r="EG474" s="132"/>
      <c r="EH474" s="79"/>
      <c r="EI474" s="155"/>
      <c r="EJ474" s="78"/>
      <c r="EK474" s="132"/>
      <c r="EL474" s="79"/>
      <c r="EM474" s="155"/>
      <c r="EN474" s="78"/>
      <c r="EO474" s="132"/>
      <c r="EP474" s="79"/>
      <c r="EQ474" s="155"/>
      <c r="ER474" s="78"/>
      <c r="ES474" s="132"/>
      <c r="ET474" s="79"/>
      <c r="EU474" s="155"/>
      <c r="EV474" s="78"/>
      <c r="EW474" s="132"/>
      <c r="EX474" s="79"/>
      <c r="EY474" s="155"/>
      <c r="EZ474" s="78"/>
      <c r="FA474" s="132"/>
      <c r="FB474" s="79"/>
      <c r="FC474" s="155"/>
      <c r="FD474" s="78"/>
      <c r="FE474" s="132"/>
      <c r="FF474" s="79"/>
      <c r="FG474" s="155"/>
      <c r="FH474" s="78"/>
      <c r="FI474" s="132"/>
      <c r="FJ474" s="79"/>
      <c r="FK474" s="155"/>
      <c r="FL474" s="169"/>
      <c r="FM474" s="132"/>
      <c r="FN474" s="79"/>
      <c r="FO474" s="155"/>
      <c r="FP474" s="78"/>
      <c r="FQ474" s="132"/>
      <c r="FR474" s="79"/>
      <c r="FS474" s="155"/>
      <c r="FT474" s="78"/>
      <c r="FU474" s="132"/>
      <c r="FV474" s="4"/>
      <c r="FW474" s="155"/>
      <c r="FX474" s="78"/>
      <c r="FY474" s="132"/>
      <c r="FZ474" s="79"/>
      <c r="GA474" s="155"/>
      <c r="GB474" s="78"/>
      <c r="GC474" s="132"/>
      <c r="GD474" s="79"/>
      <c r="GE474" s="155"/>
      <c r="GF474" s="169"/>
      <c r="GG474" s="132"/>
      <c r="GH474" s="79"/>
      <c r="GI474" s="155"/>
      <c r="GJ474" s="78"/>
      <c r="GK474" s="132"/>
      <c r="GL474" s="79"/>
      <c r="GM474" s="155"/>
      <c r="GN474" s="78"/>
      <c r="GO474" s="132"/>
      <c r="GP474" s="79"/>
      <c r="GQ474" s="155"/>
      <c r="GT474" s="79"/>
    </row>
    <row r="475" spans="1:202" ht="15.75" x14ac:dyDescent="0.25">
      <c r="A475">
        <f t="shared" si="782"/>
        <v>1</v>
      </c>
      <c r="B475">
        <f t="shared" si="783"/>
        <v>1900</v>
      </c>
      <c r="C475" s="71"/>
      <c r="D475" s="78"/>
      <c r="E475" s="132"/>
      <c r="F475" s="79"/>
      <c r="G475" s="155"/>
      <c r="H475" s="169"/>
      <c r="I475" s="132"/>
      <c r="J475" s="79"/>
      <c r="K475" s="155"/>
      <c r="L475" s="169"/>
      <c r="M475" s="132"/>
      <c r="N475" s="79"/>
      <c r="O475" s="155"/>
      <c r="P475" s="169"/>
      <c r="Q475" s="132"/>
      <c r="R475" s="79"/>
      <c r="S475" s="155"/>
      <c r="T475" s="169"/>
      <c r="U475" s="132"/>
      <c r="V475" s="79"/>
      <c r="W475" s="155"/>
      <c r="X475" s="169"/>
      <c r="Y475" s="132"/>
      <c r="Z475" s="79"/>
      <c r="AA475" s="155"/>
      <c r="AB475" s="169"/>
      <c r="AC475" s="132"/>
      <c r="AD475" s="79"/>
      <c r="AE475" s="155"/>
      <c r="AF475" s="169"/>
      <c r="AG475" s="132"/>
      <c r="AH475" s="79"/>
      <c r="AI475" s="155"/>
      <c r="AJ475" s="169"/>
      <c r="AK475" s="132"/>
      <c r="AL475" s="79"/>
      <c r="AM475" s="155"/>
      <c r="AN475" s="169"/>
      <c r="AO475" s="132"/>
      <c r="AP475" s="79"/>
      <c r="AQ475" s="155"/>
      <c r="AR475" s="169"/>
      <c r="AS475" s="132"/>
      <c r="AT475" s="79"/>
      <c r="AU475" s="155"/>
      <c r="AV475" s="169"/>
      <c r="AW475" s="132"/>
      <c r="AX475" s="79"/>
      <c r="AY475" s="155"/>
      <c r="AZ475" s="169"/>
      <c r="BA475" s="132"/>
      <c r="BB475" s="79"/>
      <c r="BC475" s="155"/>
      <c r="BD475" s="169"/>
      <c r="BE475" s="132"/>
      <c r="BF475" s="79"/>
      <c r="BG475" s="155"/>
      <c r="BH475" s="169"/>
      <c r="BI475" s="132"/>
      <c r="BJ475" s="79"/>
      <c r="BK475" s="155"/>
      <c r="BL475" s="169"/>
      <c r="BM475" s="132"/>
      <c r="BN475" s="79"/>
      <c r="BO475" s="155"/>
      <c r="BP475" s="78"/>
      <c r="BQ475" s="132"/>
      <c r="BR475" s="79"/>
      <c r="BS475" s="155"/>
      <c r="BT475" s="78"/>
      <c r="BU475" s="132"/>
      <c r="BV475" s="79"/>
      <c r="BW475" s="155"/>
      <c r="BX475" s="78"/>
      <c r="BY475" s="132"/>
      <c r="BZ475" s="79"/>
      <c r="CA475" s="155"/>
      <c r="CB475" s="78"/>
      <c r="CC475" s="132"/>
      <c r="CD475" s="79"/>
      <c r="CE475" s="155"/>
      <c r="CF475" s="78"/>
      <c r="CG475" s="132"/>
      <c r="CH475" s="79"/>
      <c r="CI475" s="155"/>
      <c r="CJ475" s="78"/>
      <c r="CK475" s="132"/>
      <c r="CL475" s="79"/>
      <c r="CM475" s="155"/>
      <c r="CN475" s="78"/>
      <c r="CO475" s="132"/>
      <c r="CP475" s="79"/>
      <c r="CQ475" s="155"/>
      <c r="CR475" s="78"/>
      <c r="CS475" s="132"/>
      <c r="CT475" s="79"/>
      <c r="CU475" s="155"/>
      <c r="CV475" s="169"/>
      <c r="CW475" s="132"/>
      <c r="CX475" s="79"/>
      <c r="CY475" s="155"/>
      <c r="CZ475" s="169"/>
      <c r="DA475" s="132"/>
      <c r="DB475" s="79"/>
      <c r="DC475" s="155"/>
      <c r="DD475" s="78"/>
      <c r="DE475" s="132"/>
      <c r="DF475" s="79"/>
      <c r="DG475" s="155"/>
      <c r="DH475" s="78"/>
      <c r="DI475" s="132"/>
      <c r="DJ475" s="79"/>
      <c r="DK475" s="155"/>
      <c r="DL475" s="169"/>
      <c r="DM475" s="132"/>
      <c r="DN475" s="79"/>
      <c r="DO475" s="155"/>
      <c r="DP475" s="78"/>
      <c r="DQ475" s="132"/>
      <c r="DR475" s="79"/>
      <c r="DS475" s="155"/>
      <c r="DT475" s="78"/>
      <c r="DU475" s="132"/>
      <c r="DV475" s="79"/>
      <c r="DW475" s="155"/>
      <c r="DX475" s="78"/>
      <c r="DY475" s="132"/>
      <c r="DZ475" s="79"/>
      <c r="EA475" s="155"/>
      <c r="EB475" s="78"/>
      <c r="EC475" s="132"/>
      <c r="ED475" s="79"/>
      <c r="EE475" s="155"/>
      <c r="EF475" s="169"/>
      <c r="EG475" s="132"/>
      <c r="EH475" s="79"/>
      <c r="EI475" s="155"/>
      <c r="EJ475" s="78"/>
      <c r="EK475" s="132"/>
      <c r="EL475" s="79"/>
      <c r="EM475" s="155"/>
      <c r="EN475" s="78"/>
      <c r="EO475" s="132"/>
      <c r="EP475" s="79"/>
      <c r="EQ475" s="155"/>
      <c r="ER475" s="78"/>
      <c r="ES475" s="132"/>
      <c r="ET475" s="79"/>
      <c r="EU475" s="155"/>
      <c r="EV475" s="78"/>
      <c r="EW475" s="132"/>
      <c r="EX475" s="79"/>
      <c r="EY475" s="155"/>
      <c r="EZ475" s="78"/>
      <c r="FA475" s="132"/>
      <c r="FB475" s="79"/>
      <c r="FC475" s="155"/>
      <c r="FD475" s="78"/>
      <c r="FE475" s="132"/>
      <c r="FF475" s="79"/>
      <c r="FG475" s="155"/>
      <c r="FH475" s="78"/>
      <c r="FI475" s="132"/>
      <c r="FJ475" s="79"/>
      <c r="FK475" s="155"/>
      <c r="FL475" s="169"/>
      <c r="FM475" s="132"/>
      <c r="FN475" s="79"/>
      <c r="FO475" s="155"/>
      <c r="FP475" s="78"/>
      <c r="FQ475" s="132"/>
      <c r="FR475" s="79"/>
      <c r="FS475" s="155"/>
      <c r="FT475" s="78"/>
      <c r="FU475" s="132"/>
      <c r="FV475" s="4"/>
      <c r="FW475" s="155"/>
      <c r="FX475" s="78"/>
      <c r="FY475" s="132"/>
      <c r="FZ475" s="79"/>
      <c r="GA475" s="155"/>
      <c r="GB475" s="78"/>
      <c r="GC475" s="132"/>
      <c r="GD475" s="79"/>
      <c r="GE475" s="155"/>
      <c r="GF475" s="169"/>
      <c r="GG475" s="132"/>
      <c r="GH475" s="79"/>
      <c r="GI475" s="155"/>
      <c r="GJ475" s="78"/>
      <c r="GK475" s="132"/>
      <c r="GL475" s="79"/>
      <c r="GM475" s="155"/>
      <c r="GN475" s="78"/>
      <c r="GO475" s="132"/>
      <c r="GP475" s="79"/>
      <c r="GQ475" s="155"/>
      <c r="GT475" s="79"/>
    </row>
    <row r="476" spans="1:202" x14ac:dyDescent="0.25">
      <c r="A476">
        <f t="shared" si="782"/>
        <v>1</v>
      </c>
      <c r="B476">
        <f t="shared" si="783"/>
        <v>1900</v>
      </c>
      <c r="C476" s="71"/>
      <c r="F476" s="3"/>
      <c r="V476" s="3"/>
      <c r="CH476" s="3"/>
      <c r="CL476" s="3"/>
      <c r="CT476" s="3"/>
    </row>
    <row r="477" spans="1:202" ht="15.75" x14ac:dyDescent="0.25">
      <c r="A477">
        <f t="shared" si="782"/>
        <v>1</v>
      </c>
      <c r="B477">
        <f t="shared" si="783"/>
        <v>1900</v>
      </c>
      <c r="C477" s="71"/>
      <c r="D477" s="78"/>
      <c r="E477" s="132"/>
      <c r="F477" s="79"/>
      <c r="G477" s="155"/>
      <c r="H477" s="169"/>
      <c r="I477" s="132"/>
      <c r="J477" s="79"/>
      <c r="K477" s="155"/>
      <c r="L477" s="169"/>
      <c r="M477" s="132"/>
      <c r="N477" s="79"/>
      <c r="O477" s="155"/>
      <c r="P477" s="169"/>
      <c r="Q477" s="132"/>
      <c r="R477" s="79"/>
      <c r="S477" s="155"/>
      <c r="T477" s="169"/>
      <c r="U477" s="132"/>
      <c r="V477" s="79"/>
      <c r="W477" s="155"/>
      <c r="X477" s="169"/>
      <c r="Y477" s="132"/>
      <c r="Z477" s="79"/>
      <c r="AA477" s="155"/>
      <c r="AB477" s="169"/>
      <c r="AC477" s="132"/>
      <c r="AD477" s="79"/>
      <c r="AE477" s="155"/>
      <c r="AF477" s="169"/>
      <c r="AG477" s="132"/>
      <c r="AH477" s="79"/>
      <c r="AI477" s="155"/>
      <c r="AJ477" s="169"/>
      <c r="AK477" s="132"/>
      <c r="AL477" s="79"/>
      <c r="AM477" s="155"/>
      <c r="AN477" s="169"/>
      <c r="AO477" s="132"/>
      <c r="AP477" s="79"/>
      <c r="AQ477" s="155"/>
      <c r="AR477" s="169"/>
      <c r="AS477" s="132"/>
      <c r="AT477" s="79"/>
      <c r="AU477" s="155"/>
      <c r="AV477" s="169"/>
      <c r="AW477" s="132"/>
      <c r="AX477" s="79"/>
      <c r="AY477" s="155"/>
      <c r="AZ477" s="169"/>
      <c r="BA477" s="132"/>
      <c r="BB477" s="79"/>
      <c r="BC477" s="155"/>
      <c r="BD477" s="169"/>
      <c r="BE477" s="132"/>
      <c r="BF477" s="79"/>
      <c r="BG477" s="155"/>
      <c r="BH477" s="169"/>
      <c r="BI477" s="132"/>
      <c r="BJ477" s="79"/>
      <c r="BK477" s="155"/>
      <c r="BL477" s="169"/>
      <c r="BM477" s="132"/>
      <c r="BN477" s="79"/>
      <c r="BO477" s="155"/>
      <c r="BP477" s="78"/>
      <c r="BQ477" s="132"/>
      <c r="BR477" s="79"/>
      <c r="BS477" s="155"/>
      <c r="BT477" s="78"/>
      <c r="BU477" s="132"/>
      <c r="BV477" s="79"/>
      <c r="BW477" s="155"/>
      <c r="BX477" s="78"/>
      <c r="BY477" s="132"/>
      <c r="BZ477" s="79"/>
      <c r="CA477" s="155"/>
      <c r="CB477" s="78"/>
      <c r="CC477" s="132"/>
      <c r="CD477" s="79"/>
      <c r="CE477" s="155"/>
      <c r="CF477" s="78"/>
      <c r="CG477" s="132"/>
      <c r="CH477" s="79"/>
      <c r="CI477" s="155"/>
      <c r="CJ477" s="78"/>
      <c r="CK477" s="132"/>
      <c r="CL477" s="79"/>
      <c r="CM477" s="155"/>
      <c r="CN477" s="78"/>
      <c r="CO477" s="132"/>
      <c r="CP477" s="79"/>
      <c r="CQ477" s="155"/>
      <c r="CR477" s="78"/>
      <c r="CS477" s="132"/>
      <c r="CT477" s="79"/>
      <c r="CU477" s="155"/>
      <c r="CV477" s="169"/>
      <c r="CW477" s="132"/>
      <c r="CX477" s="79"/>
      <c r="CY477" s="155"/>
      <c r="CZ477" s="169"/>
      <c r="DA477" s="132"/>
      <c r="DB477" s="79"/>
      <c r="DC477" s="155"/>
      <c r="DD477" s="78"/>
      <c r="DE477" s="132"/>
      <c r="DF477" s="79"/>
      <c r="DG477" s="155"/>
      <c r="DH477" s="78"/>
      <c r="DI477" s="132"/>
      <c r="DJ477" s="79"/>
      <c r="DK477" s="155"/>
      <c r="DL477" s="169"/>
      <c r="DM477" s="132"/>
      <c r="DN477" s="79"/>
      <c r="DO477" s="155"/>
      <c r="DP477" s="78"/>
      <c r="DQ477" s="132"/>
      <c r="DR477" s="79"/>
      <c r="DS477" s="155"/>
      <c r="DT477" s="78"/>
      <c r="DU477" s="132"/>
      <c r="DV477" s="79"/>
      <c r="DW477" s="155"/>
      <c r="DX477" s="78"/>
      <c r="DY477" s="132"/>
      <c r="DZ477" s="79"/>
      <c r="EA477" s="155"/>
      <c r="EB477" s="78"/>
      <c r="EC477" s="132"/>
      <c r="ED477" s="79"/>
      <c r="EE477" s="155"/>
      <c r="EF477" s="169"/>
      <c r="EG477" s="132"/>
      <c r="EH477" s="79"/>
      <c r="EI477" s="155"/>
      <c r="EJ477" s="78"/>
      <c r="EK477" s="132"/>
      <c r="EL477" s="79"/>
      <c r="EM477" s="155"/>
      <c r="EN477" s="78"/>
      <c r="EO477" s="132"/>
      <c r="EP477" s="79"/>
      <c r="EQ477" s="155"/>
      <c r="ER477" s="78"/>
      <c r="ES477" s="132"/>
      <c r="ET477" s="79"/>
      <c r="EU477" s="155"/>
      <c r="EV477" s="78"/>
      <c r="EW477" s="132"/>
      <c r="EX477" s="79"/>
      <c r="EY477" s="155"/>
      <c r="EZ477" s="78"/>
      <c r="FA477" s="132"/>
      <c r="FB477" s="79"/>
      <c r="FC477" s="155"/>
      <c r="FD477" s="78"/>
      <c r="FE477" s="132"/>
      <c r="FF477" s="79"/>
      <c r="FG477" s="155"/>
      <c r="FH477" s="78"/>
      <c r="FI477" s="132"/>
      <c r="FJ477" s="79"/>
      <c r="FK477" s="155"/>
      <c r="FL477" s="169"/>
      <c r="FM477" s="132"/>
      <c r="FN477" s="79"/>
      <c r="FO477" s="155"/>
      <c r="FP477" s="78"/>
      <c r="FQ477" s="132"/>
      <c r="FR477" s="79"/>
      <c r="FS477" s="155"/>
      <c r="FT477" s="78"/>
      <c r="FU477" s="132"/>
      <c r="FV477" s="4"/>
      <c r="FW477" s="155"/>
      <c r="FX477" s="78"/>
      <c r="FY477" s="132"/>
      <c r="FZ477" s="79"/>
      <c r="GA477" s="155"/>
      <c r="GB477" s="78"/>
      <c r="GC477" s="132"/>
      <c r="GD477" s="79"/>
      <c r="GE477" s="155"/>
      <c r="GF477" s="169"/>
      <c r="GG477" s="132"/>
      <c r="GH477" s="79"/>
      <c r="GI477" s="155"/>
      <c r="GJ477" s="78"/>
      <c r="GK477" s="132"/>
      <c r="GL477" s="79"/>
      <c r="GM477" s="155"/>
      <c r="GN477" s="78"/>
      <c r="GO477" s="132"/>
      <c r="GP477" s="79"/>
      <c r="GQ477" s="155"/>
      <c r="GT477" s="79"/>
    </row>
    <row r="478" spans="1:202" ht="15.75" x14ac:dyDescent="0.25">
      <c r="A478">
        <f t="shared" si="782"/>
        <v>1</v>
      </c>
      <c r="B478">
        <f t="shared" si="783"/>
        <v>1900</v>
      </c>
      <c r="C478" s="71"/>
      <c r="D478" s="78"/>
      <c r="E478" s="132"/>
      <c r="F478" s="79"/>
      <c r="G478" s="155"/>
      <c r="H478" s="169"/>
      <c r="I478" s="132"/>
      <c r="J478" s="79"/>
      <c r="K478" s="155"/>
      <c r="L478" s="169"/>
      <c r="M478" s="132"/>
      <c r="N478" s="79"/>
      <c r="O478" s="155"/>
      <c r="P478" s="169"/>
      <c r="Q478" s="132"/>
      <c r="R478" s="79"/>
      <c r="S478" s="155"/>
      <c r="T478" s="169"/>
      <c r="U478" s="132"/>
      <c r="V478" s="79"/>
      <c r="W478" s="155"/>
      <c r="X478" s="169"/>
      <c r="Y478" s="132"/>
      <c r="Z478" s="79"/>
      <c r="AA478" s="155"/>
      <c r="AB478" s="169"/>
      <c r="AC478" s="132"/>
      <c r="AD478" s="79"/>
      <c r="AE478" s="155"/>
      <c r="AF478" s="169"/>
      <c r="AG478" s="132"/>
      <c r="AH478" s="79"/>
      <c r="AI478" s="155"/>
      <c r="AJ478" s="169"/>
      <c r="AK478" s="132"/>
      <c r="AL478" s="79"/>
      <c r="AM478" s="155"/>
      <c r="AN478" s="169"/>
      <c r="AO478" s="132"/>
      <c r="AP478" s="79"/>
      <c r="AQ478" s="155"/>
      <c r="AR478" s="169"/>
      <c r="AS478" s="132"/>
      <c r="AT478" s="79"/>
      <c r="AU478" s="155"/>
      <c r="AV478" s="169"/>
      <c r="AW478" s="132"/>
      <c r="AX478" s="79"/>
      <c r="AY478" s="155"/>
      <c r="AZ478" s="169"/>
      <c r="BA478" s="132"/>
      <c r="BB478" s="79"/>
      <c r="BC478" s="155"/>
      <c r="BD478" s="169"/>
      <c r="BE478" s="132"/>
      <c r="BF478" s="79"/>
      <c r="BG478" s="155"/>
      <c r="BH478" s="169"/>
      <c r="BI478" s="132"/>
      <c r="BJ478" s="79"/>
      <c r="BK478" s="155"/>
      <c r="BL478" s="169"/>
      <c r="BM478" s="132"/>
      <c r="BN478" s="79"/>
      <c r="BO478" s="155"/>
      <c r="BP478" s="78"/>
      <c r="BQ478" s="132"/>
      <c r="BR478" s="79"/>
      <c r="BS478" s="155"/>
      <c r="BT478" s="78"/>
      <c r="BU478" s="132"/>
      <c r="BV478" s="79"/>
      <c r="BW478" s="155"/>
      <c r="BX478" s="78"/>
      <c r="BY478" s="132"/>
      <c r="BZ478" s="79"/>
      <c r="CA478" s="155"/>
      <c r="CB478" s="78"/>
      <c r="CC478" s="132"/>
      <c r="CD478" s="79"/>
      <c r="CE478" s="155"/>
      <c r="CF478" s="78"/>
      <c r="CG478" s="132"/>
      <c r="CH478" s="79"/>
      <c r="CI478" s="155"/>
      <c r="CJ478" s="78"/>
      <c r="CK478" s="132"/>
      <c r="CL478" s="79"/>
      <c r="CM478" s="155"/>
      <c r="CN478" s="78"/>
      <c r="CO478" s="132"/>
      <c r="CP478" s="79"/>
      <c r="CQ478" s="155"/>
      <c r="CR478" s="78"/>
      <c r="CS478" s="132"/>
      <c r="CT478" s="79"/>
      <c r="CU478" s="155"/>
      <c r="CV478" s="169"/>
      <c r="CW478" s="132"/>
      <c r="CX478" s="79"/>
      <c r="CY478" s="155"/>
      <c r="CZ478" s="169"/>
      <c r="DA478" s="132"/>
      <c r="DB478" s="79"/>
      <c r="DC478" s="155"/>
      <c r="DD478" s="78"/>
      <c r="DE478" s="132"/>
      <c r="DF478" s="79"/>
      <c r="DG478" s="155"/>
      <c r="DH478" s="78"/>
      <c r="DI478" s="132"/>
      <c r="DJ478" s="79"/>
      <c r="DK478" s="155"/>
      <c r="DL478" s="169"/>
      <c r="DM478" s="132"/>
      <c r="DN478" s="79"/>
      <c r="DO478" s="155"/>
      <c r="DP478" s="78"/>
      <c r="DQ478" s="132"/>
      <c r="DR478" s="79"/>
      <c r="DS478" s="155"/>
      <c r="DT478" s="78"/>
      <c r="DU478" s="132"/>
      <c r="DV478" s="79"/>
      <c r="DW478" s="155"/>
      <c r="DX478" s="78"/>
      <c r="DY478" s="132"/>
      <c r="DZ478" s="79"/>
      <c r="EA478" s="155"/>
      <c r="EB478" s="78"/>
      <c r="EC478" s="132"/>
      <c r="ED478" s="79"/>
      <c r="EE478" s="155"/>
      <c r="EF478" s="169"/>
      <c r="EG478" s="132"/>
      <c r="EH478" s="79"/>
      <c r="EI478" s="155"/>
      <c r="EJ478" s="78"/>
      <c r="EK478" s="132"/>
      <c r="EL478" s="79"/>
      <c r="EM478" s="155"/>
      <c r="EN478" s="78"/>
      <c r="EO478" s="132"/>
      <c r="EP478" s="79"/>
      <c r="EQ478" s="155"/>
      <c r="ER478" s="78"/>
      <c r="ES478" s="132"/>
      <c r="ET478" s="79"/>
      <c r="EU478" s="155"/>
      <c r="EV478" s="78"/>
      <c r="EW478" s="132"/>
      <c r="EX478" s="79"/>
      <c r="EY478" s="155"/>
      <c r="EZ478" s="78"/>
      <c r="FA478" s="132"/>
      <c r="FB478" s="79"/>
      <c r="FC478" s="155"/>
      <c r="FD478" s="78"/>
      <c r="FE478" s="132"/>
      <c r="FF478" s="79"/>
      <c r="FG478" s="155"/>
      <c r="FH478" s="78"/>
      <c r="FI478" s="132"/>
      <c r="FJ478" s="79"/>
      <c r="FK478" s="155"/>
      <c r="FL478" s="169"/>
      <c r="FM478" s="132"/>
      <c r="FN478" s="79"/>
      <c r="FO478" s="155"/>
      <c r="FP478" s="78"/>
      <c r="FQ478" s="132"/>
      <c r="FR478" s="79"/>
      <c r="FS478" s="155"/>
      <c r="FT478" s="78"/>
      <c r="FU478" s="132"/>
      <c r="FV478" s="4"/>
      <c r="FW478" s="155"/>
      <c r="FX478" s="78"/>
      <c r="FY478" s="132"/>
      <c r="FZ478" s="79"/>
      <c r="GA478" s="155"/>
      <c r="GB478" s="78"/>
      <c r="GC478" s="132"/>
      <c r="GD478" s="79"/>
      <c r="GE478" s="155"/>
      <c r="GF478" s="169"/>
      <c r="GG478" s="132"/>
      <c r="GH478" s="79"/>
      <c r="GI478" s="155"/>
      <c r="GJ478" s="78"/>
      <c r="GK478" s="132"/>
      <c r="GL478" s="79"/>
      <c r="GM478" s="155"/>
      <c r="GN478" s="78"/>
      <c r="GO478" s="132"/>
      <c r="GP478" s="79"/>
      <c r="GQ478" s="155"/>
    </row>
    <row r="479" spans="1:202" ht="15.75" x14ac:dyDescent="0.25">
      <c r="A479">
        <f t="shared" si="782"/>
        <v>1</v>
      </c>
      <c r="B479">
        <f t="shared" si="783"/>
        <v>1900</v>
      </c>
      <c r="C479" s="71"/>
      <c r="D479" s="78"/>
      <c r="E479" s="132"/>
      <c r="F479" s="79"/>
      <c r="G479" s="155"/>
      <c r="H479" s="169"/>
      <c r="I479" s="132"/>
      <c r="J479" s="79"/>
      <c r="K479" s="155"/>
      <c r="L479" s="169"/>
      <c r="M479" s="132"/>
      <c r="N479" s="79"/>
      <c r="O479" s="155"/>
      <c r="P479" s="169"/>
      <c r="Q479" s="132"/>
      <c r="R479" s="79"/>
      <c r="S479" s="155"/>
      <c r="T479" s="169"/>
      <c r="U479" s="132"/>
      <c r="V479" s="79"/>
      <c r="W479" s="155"/>
      <c r="X479" s="169"/>
      <c r="Y479" s="132"/>
      <c r="Z479" s="79"/>
      <c r="AA479" s="155"/>
      <c r="AB479" s="169"/>
      <c r="AC479" s="132"/>
      <c r="AD479" s="79"/>
      <c r="AE479" s="155"/>
      <c r="AF479" s="169"/>
      <c r="AG479" s="132"/>
      <c r="AH479" s="79"/>
      <c r="AI479" s="155"/>
      <c r="AJ479" s="169"/>
      <c r="AK479" s="132"/>
      <c r="AL479" s="79"/>
      <c r="AM479" s="155"/>
      <c r="AN479" s="169"/>
      <c r="AO479" s="132"/>
      <c r="AP479" s="79"/>
      <c r="AQ479" s="155"/>
      <c r="AR479" s="169"/>
      <c r="AS479" s="132"/>
      <c r="AT479" s="79"/>
      <c r="AU479" s="155"/>
      <c r="AV479" s="169"/>
      <c r="AW479" s="132"/>
      <c r="AX479" s="79"/>
      <c r="AY479" s="155"/>
      <c r="AZ479" s="169"/>
      <c r="BA479" s="132"/>
      <c r="BB479" s="79"/>
      <c r="BC479" s="155"/>
      <c r="BD479" s="169"/>
      <c r="BE479" s="132"/>
      <c r="BF479" s="79"/>
      <c r="BG479" s="155"/>
      <c r="BH479" s="169"/>
      <c r="BI479" s="132"/>
      <c r="BJ479" s="79"/>
      <c r="BK479" s="155"/>
      <c r="BL479" s="169"/>
      <c r="BM479" s="132"/>
      <c r="BN479" s="79"/>
      <c r="BO479" s="155"/>
      <c r="BP479" s="78"/>
      <c r="BQ479" s="132"/>
      <c r="BR479" s="79"/>
      <c r="BS479" s="155"/>
      <c r="BT479" s="78"/>
      <c r="BU479" s="132"/>
      <c r="BV479" s="79"/>
      <c r="BW479" s="155"/>
      <c r="BX479" s="78"/>
      <c r="BY479" s="132"/>
      <c r="BZ479" s="79"/>
      <c r="CA479" s="155"/>
      <c r="CB479" s="78"/>
      <c r="CC479" s="132"/>
      <c r="CD479" s="79"/>
      <c r="CE479" s="155"/>
      <c r="CF479" s="78"/>
      <c r="CG479" s="132"/>
      <c r="CH479" s="79"/>
      <c r="CI479" s="155"/>
      <c r="CJ479" s="78"/>
      <c r="CK479" s="132"/>
      <c r="CL479" s="79"/>
      <c r="CM479" s="155"/>
      <c r="CN479" s="78"/>
      <c r="CO479" s="132"/>
      <c r="CP479" s="79"/>
      <c r="CQ479" s="155"/>
      <c r="CR479" s="78"/>
      <c r="CS479" s="132"/>
      <c r="CT479" s="79"/>
      <c r="CU479" s="155"/>
      <c r="CV479" s="169"/>
      <c r="CW479" s="132"/>
      <c r="CX479" s="79"/>
      <c r="CY479" s="155"/>
      <c r="CZ479" s="169"/>
      <c r="DA479" s="132"/>
      <c r="DB479" s="79"/>
      <c r="DC479" s="155"/>
      <c r="DD479" s="78"/>
      <c r="DE479" s="132"/>
      <c r="DF479" s="79"/>
      <c r="DG479" s="155"/>
      <c r="DH479" s="78"/>
      <c r="DI479" s="132"/>
      <c r="DJ479" s="79"/>
      <c r="DK479" s="155"/>
      <c r="DL479" s="169"/>
      <c r="DM479" s="132"/>
      <c r="DN479" s="79"/>
      <c r="DO479" s="155"/>
      <c r="DP479" s="78"/>
      <c r="DQ479" s="132"/>
      <c r="DR479" s="79"/>
      <c r="DS479" s="155"/>
      <c r="DT479" s="78"/>
      <c r="DU479" s="132"/>
      <c r="DV479" s="79"/>
      <c r="DW479" s="155"/>
      <c r="DX479" s="78"/>
      <c r="DY479" s="132"/>
      <c r="DZ479" s="79"/>
      <c r="EA479" s="155"/>
      <c r="EB479" s="78"/>
      <c r="EC479" s="132"/>
      <c r="ED479" s="79"/>
      <c r="EE479" s="155"/>
      <c r="EF479" s="169"/>
      <c r="EG479" s="132"/>
      <c r="EH479" s="79"/>
      <c r="EI479" s="155"/>
      <c r="EJ479" s="78"/>
      <c r="EK479" s="132"/>
      <c r="EL479" s="79"/>
      <c r="EM479" s="155"/>
      <c r="EN479" s="78"/>
      <c r="EO479" s="132"/>
      <c r="EP479" s="79"/>
      <c r="EQ479" s="155"/>
      <c r="ER479" s="78"/>
      <c r="ES479" s="132"/>
      <c r="ET479" s="79"/>
      <c r="EU479" s="155"/>
      <c r="EV479" s="78"/>
      <c r="EW479" s="132"/>
      <c r="EX479" s="79"/>
      <c r="EY479" s="155"/>
      <c r="EZ479" s="78"/>
      <c r="FA479" s="132"/>
      <c r="FB479" s="79"/>
      <c r="FC479" s="155"/>
      <c r="FD479" s="78"/>
      <c r="FE479" s="132"/>
      <c r="FF479" s="79"/>
      <c r="FG479" s="155"/>
      <c r="FH479" s="78"/>
      <c r="FI479" s="132"/>
      <c r="FJ479" s="79"/>
      <c r="FK479" s="155"/>
      <c r="FL479" s="169"/>
      <c r="FM479" s="132"/>
      <c r="FN479" s="79"/>
      <c r="FO479" s="155"/>
      <c r="FP479" s="78"/>
      <c r="FQ479" s="132"/>
      <c r="FR479" s="79"/>
      <c r="FS479" s="155"/>
      <c r="FT479" s="78"/>
      <c r="FU479" s="132"/>
      <c r="FV479" s="4"/>
      <c r="FW479" s="155"/>
      <c r="FX479" s="78"/>
      <c r="FY479" s="132"/>
      <c r="FZ479" s="79"/>
      <c r="GA479" s="155"/>
      <c r="GB479" s="78"/>
      <c r="GC479" s="132"/>
      <c r="GD479" s="79"/>
      <c r="GE479" s="155"/>
      <c r="GF479" s="169"/>
      <c r="GG479" s="132"/>
      <c r="GH479" s="79"/>
      <c r="GI479" s="155"/>
      <c r="GJ479" s="78"/>
      <c r="GK479" s="132"/>
      <c r="GL479" s="79"/>
      <c r="GM479" s="155"/>
      <c r="GN479" s="78"/>
      <c r="GO479" s="132"/>
      <c r="GP479" s="79"/>
      <c r="GQ479" s="155"/>
      <c r="GT479" s="79"/>
    </row>
    <row r="480" spans="1:202" ht="15.75" x14ac:dyDescent="0.25">
      <c r="A480">
        <f t="shared" si="782"/>
        <v>1</v>
      </c>
      <c r="B480">
        <f t="shared" si="783"/>
        <v>1900</v>
      </c>
      <c r="C480" s="71"/>
      <c r="D480" s="78"/>
      <c r="E480" s="132"/>
      <c r="F480" s="79"/>
      <c r="G480" s="155"/>
      <c r="H480" s="169"/>
      <c r="I480" s="132"/>
      <c r="J480" s="79"/>
      <c r="K480" s="155"/>
      <c r="L480" s="169"/>
      <c r="M480" s="132"/>
      <c r="N480" s="79"/>
      <c r="O480" s="155"/>
      <c r="P480" s="169"/>
      <c r="Q480" s="132"/>
      <c r="R480" s="79"/>
      <c r="S480" s="155"/>
      <c r="T480" s="169"/>
      <c r="U480" s="132"/>
      <c r="V480" s="79"/>
      <c r="W480" s="155"/>
      <c r="X480" s="169"/>
      <c r="Y480" s="132"/>
      <c r="Z480" s="79"/>
      <c r="AA480" s="155"/>
      <c r="AB480" s="169"/>
      <c r="AC480" s="132"/>
      <c r="AD480" s="79"/>
      <c r="AE480" s="155"/>
      <c r="AF480" s="169"/>
      <c r="AG480" s="132"/>
      <c r="AH480" s="79"/>
      <c r="AI480" s="155"/>
      <c r="AJ480" s="169"/>
      <c r="AK480" s="132"/>
      <c r="AL480" s="79"/>
      <c r="AM480" s="155"/>
      <c r="AN480" s="169"/>
      <c r="AO480" s="132"/>
      <c r="AP480" s="79"/>
      <c r="AQ480" s="155"/>
      <c r="AR480" s="169"/>
      <c r="AS480" s="132"/>
      <c r="AT480" s="79"/>
      <c r="AU480" s="155"/>
      <c r="AV480" s="169"/>
      <c r="AW480" s="132"/>
      <c r="AX480" s="79"/>
      <c r="AY480" s="155"/>
      <c r="AZ480" s="169"/>
      <c r="BA480" s="132"/>
      <c r="BB480" s="79"/>
      <c r="BC480" s="155"/>
      <c r="BD480" s="169"/>
      <c r="BE480" s="132"/>
      <c r="BF480" s="79"/>
      <c r="BG480" s="155"/>
      <c r="BH480" s="169"/>
      <c r="BI480" s="132"/>
      <c r="BJ480" s="79"/>
      <c r="BK480" s="155"/>
      <c r="BL480" s="169"/>
      <c r="BM480" s="132"/>
      <c r="BN480" s="79"/>
      <c r="BO480" s="155"/>
      <c r="BP480" s="78"/>
      <c r="BQ480" s="132"/>
      <c r="BR480" s="79"/>
      <c r="BS480" s="155"/>
      <c r="BT480" s="78"/>
      <c r="BU480" s="132"/>
      <c r="BV480" s="79"/>
      <c r="BW480" s="155"/>
      <c r="BX480" s="78"/>
      <c r="BY480" s="132"/>
      <c r="BZ480" s="79"/>
      <c r="CA480" s="155"/>
      <c r="CB480" s="78"/>
      <c r="CC480" s="132"/>
      <c r="CD480" s="79"/>
      <c r="CE480" s="155"/>
      <c r="CF480" s="78"/>
      <c r="CG480" s="132"/>
      <c r="CH480" s="79"/>
      <c r="CI480" s="155"/>
      <c r="CJ480" s="78"/>
      <c r="CK480" s="132"/>
      <c r="CL480" s="79"/>
      <c r="CM480" s="155"/>
      <c r="CN480" s="78"/>
      <c r="CO480" s="132"/>
      <c r="CP480" s="79"/>
      <c r="CQ480" s="155"/>
      <c r="CR480" s="78"/>
      <c r="CS480" s="132"/>
      <c r="CT480" s="79"/>
      <c r="CU480" s="155"/>
      <c r="CV480" s="169"/>
      <c r="CW480" s="132"/>
      <c r="CX480" s="79"/>
      <c r="CY480" s="155"/>
      <c r="CZ480" s="169"/>
      <c r="DA480" s="132"/>
      <c r="DB480" s="79"/>
      <c r="DC480" s="155"/>
      <c r="DD480" s="78"/>
      <c r="DE480" s="132"/>
      <c r="DF480" s="79"/>
      <c r="DG480" s="155"/>
      <c r="DH480" s="78"/>
      <c r="DI480" s="132"/>
      <c r="DJ480" s="79"/>
      <c r="DK480" s="155"/>
      <c r="DL480" s="169"/>
      <c r="DM480" s="132"/>
      <c r="DN480" s="79"/>
      <c r="DO480" s="155"/>
      <c r="DP480" s="78"/>
      <c r="DQ480" s="132"/>
      <c r="DR480" s="79"/>
      <c r="DS480" s="155"/>
      <c r="DT480" s="78"/>
      <c r="DU480" s="132"/>
      <c r="DV480" s="79"/>
      <c r="DW480" s="155"/>
      <c r="DX480" s="78"/>
      <c r="DY480" s="132"/>
      <c r="DZ480" s="79"/>
      <c r="EA480" s="155"/>
      <c r="EB480" s="78"/>
      <c r="EC480" s="132"/>
      <c r="ED480" s="79"/>
      <c r="EE480" s="155"/>
      <c r="EF480" s="169"/>
      <c r="EG480" s="132"/>
      <c r="EH480" s="79"/>
      <c r="EI480" s="155"/>
      <c r="EJ480" s="78"/>
      <c r="EK480" s="132"/>
      <c r="EL480" s="79"/>
      <c r="EM480" s="155"/>
      <c r="EN480" s="78"/>
      <c r="EO480" s="132"/>
      <c r="EP480" s="79"/>
      <c r="EQ480" s="155"/>
      <c r="ER480" s="78"/>
      <c r="ES480" s="132"/>
      <c r="ET480" s="79"/>
      <c r="EU480" s="155"/>
      <c r="EV480" s="78"/>
      <c r="EW480" s="132"/>
      <c r="EX480" s="79"/>
      <c r="EY480" s="155"/>
      <c r="EZ480" s="78"/>
      <c r="FA480" s="132"/>
      <c r="FB480" s="79"/>
      <c r="FC480" s="155"/>
      <c r="FD480" s="78"/>
      <c r="FE480" s="132"/>
      <c r="FF480" s="79"/>
      <c r="FG480" s="155"/>
      <c r="FH480" s="78"/>
      <c r="FI480" s="132"/>
      <c r="FJ480" s="79"/>
      <c r="FK480" s="155"/>
      <c r="FL480" s="169"/>
      <c r="FM480" s="132"/>
      <c r="FN480" s="79"/>
      <c r="FO480" s="155"/>
      <c r="FP480" s="78"/>
      <c r="FQ480" s="132"/>
      <c r="FR480" s="79"/>
      <c r="FS480" s="155"/>
      <c r="FT480" s="78"/>
      <c r="FU480" s="132"/>
      <c r="FV480" s="4"/>
      <c r="FW480" s="155"/>
      <c r="FX480" s="78"/>
      <c r="FY480" s="132"/>
      <c r="FZ480" s="79"/>
      <c r="GA480" s="155"/>
      <c r="GB480" s="78"/>
      <c r="GC480" s="132"/>
      <c r="GD480" s="79"/>
      <c r="GE480" s="155"/>
      <c r="GF480" s="169"/>
      <c r="GG480" s="132"/>
      <c r="GH480" s="79"/>
      <c r="GI480" s="155"/>
      <c r="GJ480" s="78"/>
      <c r="GK480" s="132"/>
      <c r="GL480" s="79"/>
      <c r="GM480" s="155"/>
      <c r="GN480" s="78"/>
      <c r="GO480" s="132"/>
      <c r="GP480" s="79"/>
      <c r="GQ480" s="155"/>
      <c r="GT480" s="79"/>
    </row>
    <row r="481" spans="1:203" ht="15.75" x14ac:dyDescent="0.25">
      <c r="A481">
        <f t="shared" si="782"/>
        <v>1</v>
      </c>
      <c r="B481">
        <f t="shared" si="783"/>
        <v>1900</v>
      </c>
      <c r="C481" s="71"/>
      <c r="D481" s="78"/>
      <c r="E481" s="132"/>
      <c r="F481" s="79"/>
      <c r="G481" s="155"/>
      <c r="H481" s="169"/>
      <c r="I481" s="132"/>
      <c r="J481" s="79"/>
      <c r="K481" s="155"/>
      <c r="L481" s="169"/>
      <c r="M481" s="132"/>
      <c r="N481" s="79"/>
      <c r="O481" s="155"/>
      <c r="P481" s="169"/>
      <c r="Q481" s="132"/>
      <c r="R481" s="79"/>
      <c r="S481" s="155"/>
      <c r="T481" s="169"/>
      <c r="U481" s="132"/>
      <c r="V481" s="79"/>
      <c r="W481" s="155"/>
      <c r="X481" s="169"/>
      <c r="Y481" s="132"/>
      <c r="Z481" s="79"/>
      <c r="AA481" s="155"/>
      <c r="AB481" s="169"/>
      <c r="AC481" s="132"/>
      <c r="AD481" s="79"/>
      <c r="AE481" s="155"/>
      <c r="AF481" s="169"/>
      <c r="AG481" s="132"/>
      <c r="AH481" s="79"/>
      <c r="AI481" s="155"/>
      <c r="AJ481" s="169"/>
      <c r="AK481" s="132"/>
      <c r="AL481" s="79"/>
      <c r="AM481" s="155"/>
      <c r="AN481" s="169"/>
      <c r="AO481" s="132"/>
      <c r="AP481" s="79"/>
      <c r="AQ481" s="155"/>
      <c r="AR481" s="169"/>
      <c r="AS481" s="132"/>
      <c r="AT481" s="79"/>
      <c r="AU481" s="155"/>
      <c r="AV481" s="169"/>
      <c r="AW481" s="132"/>
      <c r="AX481" s="79"/>
      <c r="AY481" s="155"/>
      <c r="AZ481" s="169"/>
      <c r="BA481" s="132"/>
      <c r="BB481" s="79"/>
      <c r="BC481" s="155"/>
      <c r="BD481" s="169"/>
      <c r="BE481" s="132"/>
      <c r="BF481" s="79"/>
      <c r="BG481" s="155"/>
      <c r="BH481" s="169"/>
      <c r="BI481" s="132"/>
      <c r="BJ481" s="79"/>
      <c r="BK481" s="155"/>
      <c r="BL481" s="169"/>
      <c r="BM481" s="132"/>
      <c r="BN481" s="79"/>
      <c r="BO481" s="155"/>
      <c r="BP481" s="78"/>
      <c r="BQ481" s="132"/>
      <c r="BR481" s="79"/>
      <c r="BS481" s="155"/>
      <c r="BT481" s="78"/>
      <c r="BU481" s="132"/>
      <c r="BV481" s="79"/>
      <c r="BW481" s="155"/>
      <c r="BX481" s="78"/>
      <c r="BY481" s="132"/>
      <c r="BZ481" s="79"/>
      <c r="CA481" s="155"/>
      <c r="CB481" s="78"/>
      <c r="CC481" s="132"/>
      <c r="CD481" s="79"/>
      <c r="CE481" s="155"/>
      <c r="CF481" s="78"/>
      <c r="CG481" s="132"/>
      <c r="CH481" s="79"/>
      <c r="CI481" s="155"/>
      <c r="CJ481" s="78"/>
      <c r="CK481" s="132"/>
      <c r="CL481" s="79"/>
      <c r="CM481" s="155"/>
      <c r="CN481" s="78"/>
      <c r="CO481" s="132"/>
      <c r="CP481" s="79"/>
      <c r="CQ481" s="155"/>
      <c r="CR481" s="78"/>
      <c r="CS481" s="132"/>
      <c r="CT481" s="79"/>
      <c r="CU481" s="155"/>
      <c r="CV481" s="169"/>
      <c r="CW481" s="132"/>
      <c r="CX481" s="79"/>
      <c r="CY481" s="155"/>
      <c r="CZ481" s="169"/>
      <c r="DA481" s="132"/>
      <c r="DB481" s="79"/>
      <c r="DC481" s="155"/>
      <c r="DD481" s="78"/>
      <c r="DE481" s="132"/>
      <c r="DF481" s="79"/>
      <c r="DG481" s="155"/>
      <c r="DH481" s="78"/>
      <c r="DI481" s="132"/>
      <c r="DJ481" s="79"/>
      <c r="DK481" s="155"/>
      <c r="DL481" s="169"/>
      <c r="DM481" s="132"/>
      <c r="DN481" s="79"/>
      <c r="DO481" s="155"/>
      <c r="DP481" s="78"/>
      <c r="DQ481" s="132"/>
      <c r="DR481" s="79"/>
      <c r="DS481" s="155"/>
      <c r="DT481" s="78"/>
      <c r="DU481" s="132"/>
      <c r="DV481" s="79"/>
      <c r="DW481" s="155"/>
      <c r="DX481" s="78"/>
      <c r="DY481" s="132"/>
      <c r="DZ481" s="79"/>
      <c r="EA481" s="155"/>
      <c r="EB481" s="78"/>
      <c r="EC481" s="132"/>
      <c r="ED481" s="79"/>
      <c r="EE481" s="155"/>
      <c r="EF481" s="169"/>
      <c r="EG481" s="132"/>
      <c r="EH481" s="79"/>
      <c r="EI481" s="155"/>
      <c r="EJ481" s="78"/>
      <c r="EK481" s="132"/>
      <c r="EL481" s="79"/>
      <c r="EM481" s="155"/>
      <c r="EN481" s="78"/>
      <c r="EO481" s="132"/>
      <c r="EP481" s="79"/>
      <c r="EQ481" s="155"/>
      <c r="ER481" s="78"/>
      <c r="ES481" s="132"/>
      <c r="ET481" s="79"/>
      <c r="EU481" s="155"/>
      <c r="EV481" s="78"/>
      <c r="EW481" s="132"/>
      <c r="EX481" s="79"/>
      <c r="EY481" s="155"/>
      <c r="EZ481" s="78"/>
      <c r="FA481" s="132"/>
      <c r="FB481" s="79"/>
      <c r="FC481" s="155"/>
      <c r="FD481" s="78"/>
      <c r="FE481" s="132"/>
      <c r="FF481" s="79"/>
      <c r="FG481" s="155"/>
      <c r="FH481" s="78"/>
      <c r="FI481" s="132"/>
      <c r="FJ481" s="79"/>
      <c r="FK481" s="155"/>
      <c r="FL481" s="169"/>
      <c r="FM481" s="132"/>
      <c r="FN481" s="79"/>
      <c r="FO481" s="155"/>
      <c r="FP481" s="78"/>
      <c r="FQ481" s="132"/>
      <c r="FR481" s="79"/>
      <c r="FS481" s="155"/>
      <c r="FT481" s="78"/>
      <c r="FU481" s="132"/>
      <c r="FV481" s="4"/>
      <c r="FW481" s="155"/>
      <c r="FX481" s="78"/>
      <c r="FY481" s="132"/>
      <c r="FZ481" s="79"/>
      <c r="GA481" s="155"/>
      <c r="GB481" s="78"/>
      <c r="GC481" s="132"/>
      <c r="GD481" s="79"/>
      <c r="GE481" s="155"/>
      <c r="GF481" s="169"/>
      <c r="GG481" s="132"/>
      <c r="GH481" s="79"/>
      <c r="GI481" s="155"/>
      <c r="GJ481" s="78"/>
      <c r="GK481" s="132"/>
      <c r="GL481" s="79"/>
      <c r="GM481" s="155"/>
      <c r="GN481" s="78"/>
      <c r="GO481" s="132"/>
      <c r="GP481" s="79"/>
      <c r="GQ481" s="155"/>
      <c r="GU481" s="79"/>
    </row>
    <row r="482" spans="1:203" ht="15.75" x14ac:dyDescent="0.25">
      <c r="A482">
        <f t="shared" si="782"/>
        <v>1</v>
      </c>
      <c r="B482">
        <f t="shared" si="783"/>
        <v>1900</v>
      </c>
      <c r="C482" s="71"/>
      <c r="D482" s="78"/>
      <c r="E482" s="132"/>
      <c r="F482" s="79"/>
      <c r="G482" s="155"/>
      <c r="H482" s="169"/>
      <c r="I482" s="132"/>
      <c r="J482" s="79"/>
      <c r="K482" s="155"/>
      <c r="L482" s="169"/>
      <c r="M482" s="132"/>
      <c r="N482" s="79"/>
      <c r="O482" s="155"/>
      <c r="P482" s="169"/>
      <c r="Q482" s="132"/>
      <c r="R482" s="79"/>
      <c r="S482" s="155"/>
      <c r="T482" s="169"/>
      <c r="U482" s="132"/>
      <c r="V482" s="79"/>
      <c r="W482" s="155"/>
      <c r="X482" s="169"/>
      <c r="Y482" s="132"/>
      <c r="Z482" s="79"/>
      <c r="AA482" s="155"/>
      <c r="AB482" s="169"/>
      <c r="AC482" s="132"/>
      <c r="AD482" s="79"/>
      <c r="AE482" s="155"/>
      <c r="AF482" s="169"/>
      <c r="AG482" s="132"/>
      <c r="AH482" s="79"/>
      <c r="AI482" s="155"/>
      <c r="AJ482" s="169"/>
      <c r="AK482" s="132"/>
      <c r="AL482" s="79"/>
      <c r="AM482" s="155"/>
      <c r="AN482" s="169"/>
      <c r="AO482" s="132"/>
      <c r="AP482" s="79"/>
      <c r="AQ482" s="155"/>
      <c r="AR482" s="169"/>
      <c r="AS482" s="132"/>
      <c r="AT482" s="79"/>
      <c r="AU482" s="155"/>
      <c r="AV482" s="169"/>
      <c r="AW482" s="132"/>
      <c r="AX482" s="79"/>
      <c r="AY482" s="155"/>
      <c r="AZ482" s="169"/>
      <c r="BA482" s="132"/>
      <c r="BB482" s="79"/>
      <c r="BC482" s="155"/>
      <c r="BD482" s="169"/>
      <c r="BE482" s="132"/>
      <c r="BF482" s="79"/>
      <c r="BG482" s="155"/>
      <c r="BH482" s="169"/>
      <c r="BI482" s="132"/>
      <c r="BJ482" s="79"/>
      <c r="BK482" s="155"/>
      <c r="BL482" s="169"/>
      <c r="BM482" s="132"/>
      <c r="BN482" s="79"/>
      <c r="BO482" s="155"/>
      <c r="BP482" s="78"/>
      <c r="BQ482" s="132"/>
      <c r="BR482" s="79"/>
      <c r="BS482" s="155"/>
      <c r="BT482" s="78"/>
      <c r="BU482" s="132"/>
      <c r="BV482" s="79"/>
      <c r="BW482" s="155"/>
      <c r="BX482" s="78"/>
      <c r="BY482" s="132"/>
      <c r="BZ482" s="79"/>
      <c r="CA482" s="155"/>
      <c r="CB482" s="78"/>
      <c r="CC482" s="132"/>
      <c r="CD482" s="79"/>
      <c r="CE482" s="155"/>
      <c r="CF482" s="78"/>
      <c r="CG482" s="132"/>
      <c r="CH482" s="79"/>
      <c r="CI482" s="155"/>
      <c r="CJ482" s="78"/>
      <c r="CK482" s="132"/>
      <c r="CL482" s="79"/>
      <c r="CM482" s="155"/>
      <c r="CN482" s="78"/>
      <c r="CO482" s="132"/>
      <c r="CP482" s="79"/>
      <c r="CQ482" s="155"/>
      <c r="CR482" s="78"/>
      <c r="CS482" s="132"/>
      <c r="CT482" s="79"/>
      <c r="CU482" s="155"/>
      <c r="CV482" s="169"/>
      <c r="CW482" s="132"/>
      <c r="CX482" s="79"/>
      <c r="CY482" s="155"/>
      <c r="CZ482" s="169"/>
      <c r="DA482" s="132"/>
      <c r="DB482" s="79"/>
      <c r="DC482" s="155"/>
      <c r="DD482" s="78"/>
      <c r="DE482" s="132"/>
      <c r="DF482" s="79"/>
      <c r="DG482" s="155"/>
      <c r="DH482" s="78"/>
      <c r="DI482" s="132"/>
      <c r="DJ482" s="79"/>
      <c r="DK482" s="155"/>
      <c r="DL482" s="169"/>
      <c r="DM482" s="132"/>
      <c r="DN482" s="79"/>
      <c r="DO482" s="155"/>
      <c r="DP482" s="78"/>
      <c r="DQ482" s="132"/>
      <c r="DR482" s="79"/>
      <c r="DS482" s="155"/>
      <c r="DT482" s="78"/>
      <c r="DU482" s="132"/>
      <c r="DV482" s="79"/>
      <c r="DW482" s="155"/>
      <c r="DX482" s="78"/>
      <c r="DY482" s="132"/>
      <c r="DZ482" s="79"/>
      <c r="EA482" s="155"/>
      <c r="EB482" s="78"/>
      <c r="EC482" s="132"/>
      <c r="ED482" s="79"/>
      <c r="EE482" s="155"/>
      <c r="EF482" s="169"/>
      <c r="EG482" s="132"/>
      <c r="EH482" s="79"/>
      <c r="EI482" s="155"/>
      <c r="EJ482" s="78"/>
      <c r="EK482" s="132"/>
      <c r="EL482" s="79"/>
      <c r="EM482" s="155"/>
      <c r="EN482" s="78"/>
      <c r="EO482" s="132"/>
      <c r="EP482" s="79"/>
      <c r="EQ482" s="155"/>
      <c r="ER482" s="78"/>
      <c r="ES482" s="132"/>
      <c r="ET482" s="79"/>
      <c r="EU482" s="155"/>
      <c r="EV482" s="78"/>
      <c r="EW482" s="132"/>
      <c r="EX482" s="79"/>
      <c r="EY482" s="155"/>
      <c r="EZ482" s="78"/>
      <c r="FA482" s="132"/>
      <c r="FB482" s="79"/>
      <c r="FC482" s="155"/>
      <c r="FD482" s="78"/>
      <c r="FE482" s="132"/>
      <c r="FF482" s="79"/>
      <c r="FG482" s="155"/>
      <c r="FH482" s="78"/>
      <c r="FI482" s="132"/>
      <c r="FJ482" s="79"/>
      <c r="FK482" s="155"/>
      <c r="FL482" s="169"/>
      <c r="FM482" s="132"/>
      <c r="FN482" s="79"/>
      <c r="FO482" s="155"/>
      <c r="FP482" s="78"/>
      <c r="FQ482" s="132"/>
      <c r="FR482" s="79"/>
      <c r="FS482" s="155"/>
      <c r="FT482" s="78"/>
      <c r="FU482" s="132"/>
      <c r="FV482" s="4"/>
      <c r="FW482" s="155"/>
      <c r="FX482" s="78"/>
      <c r="FY482" s="132"/>
      <c r="FZ482" s="79"/>
      <c r="GA482" s="155"/>
      <c r="GB482" s="78"/>
      <c r="GC482" s="132"/>
      <c r="GD482" s="79"/>
      <c r="GE482" s="155"/>
      <c r="GF482" s="169"/>
      <c r="GG482" s="132"/>
      <c r="GH482" s="79"/>
      <c r="GI482" s="155"/>
      <c r="GJ482" s="78"/>
      <c r="GK482" s="132"/>
      <c r="GL482" s="79"/>
      <c r="GM482" s="155"/>
      <c r="GN482" s="78"/>
      <c r="GO482" s="132"/>
      <c r="GP482" s="79"/>
      <c r="GQ482" s="155"/>
      <c r="GU482" s="79"/>
    </row>
    <row r="483" spans="1:203" ht="15.75" x14ac:dyDescent="0.25">
      <c r="A483">
        <f t="shared" si="782"/>
        <v>1</v>
      </c>
      <c r="B483">
        <f t="shared" si="783"/>
        <v>1900</v>
      </c>
      <c r="C483" s="71"/>
      <c r="D483" s="78"/>
      <c r="E483" s="132"/>
      <c r="F483" s="79"/>
      <c r="G483" s="155"/>
      <c r="H483" s="169"/>
      <c r="I483" s="132"/>
      <c r="J483" s="79"/>
      <c r="K483" s="155"/>
      <c r="L483" s="169"/>
      <c r="M483" s="132"/>
      <c r="N483" s="79"/>
      <c r="O483" s="155"/>
      <c r="P483" s="169"/>
      <c r="Q483" s="132"/>
      <c r="R483" s="79"/>
      <c r="S483" s="155"/>
      <c r="T483" s="169"/>
      <c r="U483" s="132"/>
      <c r="V483" s="79"/>
      <c r="W483" s="155"/>
      <c r="X483" s="169"/>
      <c r="Y483" s="132"/>
      <c r="Z483" s="79"/>
      <c r="AA483" s="155"/>
      <c r="AB483" s="169"/>
      <c r="AC483" s="132"/>
      <c r="AD483" s="79"/>
      <c r="AE483" s="155"/>
      <c r="AF483" s="169"/>
      <c r="AG483" s="132"/>
      <c r="AH483" s="79"/>
      <c r="AI483" s="155"/>
      <c r="AJ483" s="169"/>
      <c r="AK483" s="132"/>
      <c r="AL483" s="79"/>
      <c r="AM483" s="155"/>
      <c r="AN483" s="169"/>
      <c r="AO483" s="132"/>
      <c r="AP483" s="79"/>
      <c r="AQ483" s="155"/>
      <c r="AR483" s="169"/>
      <c r="AS483" s="132"/>
      <c r="AT483" s="79"/>
      <c r="AU483" s="155"/>
      <c r="AV483" s="169"/>
      <c r="AW483" s="132"/>
      <c r="AX483" s="79"/>
      <c r="AY483" s="155"/>
      <c r="AZ483" s="169"/>
      <c r="BA483" s="132"/>
      <c r="BB483" s="79"/>
      <c r="BC483" s="155"/>
      <c r="BD483" s="169"/>
      <c r="BE483" s="132"/>
      <c r="BF483" s="79"/>
      <c r="BG483" s="155"/>
      <c r="BH483" s="169"/>
      <c r="BI483" s="132"/>
      <c r="BJ483" s="79"/>
      <c r="BK483" s="155"/>
      <c r="BL483" s="169"/>
      <c r="BM483" s="132"/>
      <c r="BN483" s="79"/>
      <c r="BO483" s="155"/>
      <c r="BP483" s="78"/>
      <c r="BQ483" s="132"/>
      <c r="BR483" s="79"/>
      <c r="BS483" s="155"/>
      <c r="BT483" s="78"/>
      <c r="BU483" s="132"/>
      <c r="BV483" s="79"/>
      <c r="BW483" s="155"/>
      <c r="BX483" s="78"/>
      <c r="BY483" s="132"/>
      <c r="BZ483" s="79"/>
      <c r="CA483" s="155"/>
      <c r="CB483" s="78"/>
      <c r="CC483" s="132"/>
      <c r="CD483" s="79"/>
      <c r="CE483" s="155"/>
      <c r="CF483" s="78"/>
      <c r="CG483" s="132"/>
      <c r="CH483" s="79"/>
      <c r="CI483" s="155"/>
      <c r="CJ483" s="78"/>
      <c r="CK483" s="132"/>
      <c r="CL483" s="79"/>
      <c r="CM483" s="155"/>
      <c r="CN483" s="78"/>
      <c r="CO483" s="132"/>
      <c r="CP483" s="79"/>
      <c r="CQ483" s="155"/>
      <c r="CR483" s="78"/>
      <c r="CS483" s="132"/>
      <c r="CT483" s="79"/>
      <c r="CU483" s="155"/>
      <c r="CV483" s="169"/>
      <c r="CW483" s="132"/>
      <c r="CX483" s="79"/>
      <c r="CY483" s="155"/>
      <c r="CZ483" s="169"/>
      <c r="DA483" s="132"/>
      <c r="DB483" s="79"/>
      <c r="DC483" s="155"/>
      <c r="DD483" s="78"/>
      <c r="DE483" s="132"/>
      <c r="DF483" s="79"/>
      <c r="DG483" s="155"/>
      <c r="DH483" s="78"/>
      <c r="DI483" s="132"/>
      <c r="DJ483" s="79"/>
      <c r="DK483" s="155"/>
      <c r="DL483" s="169"/>
      <c r="DM483" s="132"/>
      <c r="DN483" s="79"/>
      <c r="DO483" s="155"/>
      <c r="DP483" s="78"/>
      <c r="DQ483" s="132"/>
      <c r="DR483" s="79"/>
      <c r="DS483" s="155"/>
      <c r="DT483" s="78"/>
      <c r="DU483" s="132"/>
      <c r="DV483" s="79"/>
      <c r="DW483" s="155"/>
      <c r="DX483" s="78"/>
      <c r="DY483" s="132"/>
      <c r="DZ483" s="79"/>
      <c r="EA483" s="155"/>
      <c r="EB483" s="78"/>
      <c r="EC483" s="132"/>
      <c r="ED483" s="79"/>
      <c r="EE483" s="155"/>
      <c r="EF483" s="169"/>
      <c r="EG483" s="132"/>
      <c r="EH483" s="79"/>
      <c r="EI483" s="155"/>
      <c r="EJ483" s="78"/>
      <c r="EK483" s="132"/>
      <c r="EL483" s="79"/>
      <c r="EM483" s="155"/>
      <c r="EN483" s="78"/>
      <c r="EO483" s="132"/>
      <c r="EP483" s="79"/>
      <c r="EQ483" s="155"/>
      <c r="ER483" s="78"/>
      <c r="ES483" s="132"/>
      <c r="ET483" s="79"/>
      <c r="EU483" s="155"/>
      <c r="EV483" s="78"/>
      <c r="EW483" s="132"/>
      <c r="EX483" s="79"/>
      <c r="EY483" s="155"/>
      <c r="EZ483" s="78"/>
      <c r="FA483" s="132"/>
      <c r="FB483" s="79"/>
      <c r="FC483" s="155"/>
      <c r="FD483" s="78"/>
      <c r="FE483" s="132"/>
      <c r="FF483" s="79"/>
      <c r="FG483" s="155"/>
      <c r="FH483" s="78"/>
      <c r="FI483" s="132"/>
      <c r="FJ483" s="79"/>
      <c r="FK483" s="155"/>
      <c r="FL483" s="169"/>
      <c r="FM483" s="132"/>
      <c r="FN483" s="79"/>
      <c r="FO483" s="155"/>
      <c r="FP483" s="78"/>
      <c r="FQ483" s="132"/>
      <c r="FR483" s="79"/>
      <c r="FS483" s="155"/>
      <c r="FT483" s="78"/>
      <c r="FU483" s="132"/>
      <c r="FV483" s="4"/>
      <c r="FW483" s="155"/>
      <c r="FX483" s="78"/>
      <c r="FY483" s="132"/>
      <c r="FZ483" s="79"/>
      <c r="GA483" s="155"/>
      <c r="GB483" s="78"/>
      <c r="GC483" s="132"/>
      <c r="GD483" s="79"/>
      <c r="GE483" s="155"/>
      <c r="GF483" s="169"/>
      <c r="GG483" s="132"/>
      <c r="GH483" s="79"/>
      <c r="GI483" s="155"/>
      <c r="GJ483" s="78"/>
      <c r="GK483" s="132"/>
      <c r="GL483" s="79"/>
      <c r="GM483" s="155"/>
      <c r="GN483" s="78"/>
      <c r="GO483" s="132"/>
      <c r="GP483" s="79"/>
      <c r="GQ483" s="155"/>
      <c r="GT483" s="79"/>
    </row>
    <row r="484" spans="1:203" ht="15.75" x14ac:dyDescent="0.25">
      <c r="A484">
        <f t="shared" si="782"/>
        <v>1</v>
      </c>
      <c r="B484">
        <f t="shared" si="783"/>
        <v>1900</v>
      </c>
      <c r="C484" s="71"/>
      <c r="D484" s="78"/>
      <c r="E484" s="132"/>
      <c r="F484" s="79"/>
      <c r="G484" s="155"/>
      <c r="H484" s="169"/>
      <c r="I484" s="132"/>
      <c r="J484" s="79"/>
      <c r="K484" s="155"/>
      <c r="L484" s="169"/>
      <c r="M484" s="132"/>
      <c r="N484" s="79"/>
      <c r="O484" s="155"/>
      <c r="P484" s="169"/>
      <c r="Q484" s="132"/>
      <c r="R484" s="79"/>
      <c r="S484" s="155"/>
      <c r="T484" s="169"/>
      <c r="U484" s="132"/>
      <c r="V484" s="79"/>
      <c r="W484" s="155"/>
      <c r="X484" s="169"/>
      <c r="Y484" s="132"/>
      <c r="Z484" s="79"/>
      <c r="AA484" s="155"/>
      <c r="AB484" s="169"/>
      <c r="AC484" s="132"/>
      <c r="AD484" s="79"/>
      <c r="AE484" s="155"/>
      <c r="AF484" s="169"/>
      <c r="AG484" s="132"/>
      <c r="AH484" s="79"/>
      <c r="AI484" s="155"/>
      <c r="AJ484" s="169"/>
      <c r="AK484" s="132"/>
      <c r="AL484" s="79"/>
      <c r="AM484" s="155"/>
      <c r="AN484" s="169"/>
      <c r="AO484" s="132"/>
      <c r="AP484" s="79"/>
      <c r="AQ484" s="155"/>
      <c r="AR484" s="169"/>
      <c r="AS484" s="132"/>
      <c r="AT484" s="79"/>
      <c r="AU484" s="155"/>
      <c r="AV484" s="169"/>
      <c r="AW484" s="132"/>
      <c r="AX484" s="79"/>
      <c r="AY484" s="155"/>
      <c r="AZ484" s="169"/>
      <c r="BA484" s="132"/>
      <c r="BB484" s="79"/>
      <c r="BC484" s="155"/>
      <c r="BD484" s="169"/>
      <c r="BE484" s="132"/>
      <c r="BF484" s="79"/>
      <c r="BG484" s="155"/>
      <c r="BH484" s="169"/>
      <c r="BI484" s="132"/>
      <c r="BJ484" s="79"/>
      <c r="BK484" s="155"/>
      <c r="BL484" s="169"/>
      <c r="BM484" s="132"/>
      <c r="BN484" s="79"/>
      <c r="BO484" s="155"/>
      <c r="BP484" s="78"/>
      <c r="BQ484" s="132"/>
      <c r="BR484" s="79"/>
      <c r="BS484" s="155"/>
      <c r="BT484" s="78"/>
      <c r="BU484" s="132"/>
      <c r="BV484" s="79"/>
      <c r="BW484" s="155"/>
      <c r="BX484" s="78"/>
      <c r="BY484" s="132"/>
      <c r="BZ484" s="79"/>
      <c r="CA484" s="155"/>
      <c r="CB484" s="78"/>
      <c r="CC484" s="132"/>
      <c r="CD484" s="79"/>
      <c r="CE484" s="155"/>
      <c r="CF484" s="78"/>
      <c r="CG484" s="132"/>
      <c r="CH484" s="79"/>
      <c r="CI484" s="155"/>
      <c r="CJ484" s="78"/>
      <c r="CK484" s="132"/>
      <c r="CL484" s="79"/>
      <c r="CM484" s="155"/>
      <c r="CN484" s="78"/>
      <c r="CO484" s="132"/>
      <c r="CP484" s="79"/>
      <c r="CQ484" s="155"/>
      <c r="CR484" s="78"/>
      <c r="CS484" s="132"/>
      <c r="CT484" s="79"/>
      <c r="CU484" s="155"/>
      <c r="CV484" s="169"/>
      <c r="CW484" s="132"/>
      <c r="CX484" s="79"/>
      <c r="CY484" s="155"/>
      <c r="CZ484" s="169"/>
      <c r="DA484" s="132"/>
      <c r="DB484" s="79"/>
      <c r="DC484" s="155"/>
      <c r="DD484" s="78"/>
      <c r="DE484" s="132"/>
      <c r="DF484" s="79"/>
      <c r="DG484" s="155"/>
      <c r="DH484" s="78"/>
      <c r="DI484" s="132"/>
      <c r="DJ484" s="79"/>
      <c r="DK484" s="155"/>
      <c r="DL484" s="169"/>
      <c r="DM484" s="132"/>
      <c r="DN484" s="79"/>
      <c r="DO484" s="155"/>
      <c r="DP484" s="78"/>
      <c r="DQ484" s="132"/>
      <c r="DR484" s="79"/>
      <c r="DS484" s="155"/>
      <c r="DT484" s="78"/>
      <c r="DU484" s="132"/>
      <c r="DV484" s="79"/>
      <c r="DW484" s="155"/>
      <c r="DX484" s="78"/>
      <c r="DY484" s="132"/>
      <c r="DZ484" s="79"/>
      <c r="EA484" s="155"/>
      <c r="EB484" s="78"/>
      <c r="EC484" s="132"/>
      <c r="ED484" s="79"/>
      <c r="EE484" s="155"/>
      <c r="EF484" s="169"/>
      <c r="EG484" s="132"/>
      <c r="EH484" s="79"/>
      <c r="EI484" s="155"/>
      <c r="EJ484" s="78"/>
      <c r="EK484" s="132"/>
      <c r="EL484" s="79"/>
      <c r="EM484" s="155"/>
      <c r="EN484" s="78"/>
      <c r="EO484" s="132"/>
      <c r="EP484" s="79"/>
      <c r="EQ484" s="155"/>
      <c r="ER484" s="78"/>
      <c r="ES484" s="132"/>
      <c r="ET484" s="79"/>
      <c r="EU484" s="155"/>
      <c r="EV484" s="78"/>
      <c r="EW484" s="132"/>
      <c r="EX484" s="79"/>
      <c r="EY484" s="155"/>
      <c r="EZ484" s="78"/>
      <c r="FA484" s="132"/>
      <c r="FB484" s="79"/>
      <c r="FC484" s="155"/>
      <c r="FD484" s="78"/>
      <c r="FE484" s="132"/>
      <c r="FF484" s="79"/>
      <c r="FG484" s="155"/>
      <c r="FH484" s="78"/>
      <c r="FI484" s="132"/>
      <c r="FJ484" s="79"/>
      <c r="FK484" s="155"/>
      <c r="FL484" s="169"/>
      <c r="FM484" s="132"/>
      <c r="FN484" s="79"/>
      <c r="FO484" s="155"/>
      <c r="FP484" s="78"/>
      <c r="FQ484" s="132"/>
      <c r="FR484" s="79"/>
      <c r="FS484" s="155"/>
      <c r="FT484" s="78"/>
      <c r="FU484" s="132"/>
      <c r="FV484" s="4"/>
      <c r="FW484" s="155"/>
      <c r="FX484" s="78"/>
      <c r="FY484" s="132"/>
      <c r="FZ484" s="79"/>
      <c r="GA484" s="155"/>
      <c r="GB484" s="78"/>
      <c r="GC484" s="132"/>
      <c r="GD484" s="79"/>
      <c r="GE484" s="155"/>
      <c r="GF484" s="169"/>
      <c r="GG484" s="132"/>
      <c r="GH484" s="79"/>
      <c r="GI484" s="155"/>
      <c r="GJ484" s="78"/>
      <c r="GK484" s="132"/>
      <c r="GL484" s="79"/>
      <c r="GM484" s="155"/>
      <c r="GN484" s="78"/>
      <c r="GO484" s="132"/>
      <c r="GP484" s="79"/>
      <c r="GQ484" s="155"/>
      <c r="GU484" s="79"/>
    </row>
    <row r="485" spans="1:203" ht="15.75" x14ac:dyDescent="0.25">
      <c r="A485">
        <f t="shared" si="782"/>
        <v>1</v>
      </c>
      <c r="B485">
        <f t="shared" si="783"/>
        <v>1900</v>
      </c>
      <c r="C485" s="71"/>
      <c r="D485" s="78"/>
      <c r="E485" s="132"/>
      <c r="F485" s="79"/>
      <c r="G485" s="155"/>
      <c r="H485" s="169"/>
      <c r="I485" s="132"/>
      <c r="J485" s="79"/>
      <c r="K485" s="155"/>
      <c r="L485" s="169"/>
      <c r="M485" s="132"/>
      <c r="N485" s="79"/>
      <c r="O485" s="155"/>
      <c r="P485" s="169"/>
      <c r="Q485" s="132"/>
      <c r="R485" s="79"/>
      <c r="S485" s="155"/>
      <c r="T485" s="169"/>
      <c r="U485" s="132"/>
      <c r="V485" s="79"/>
      <c r="W485" s="155"/>
      <c r="X485" s="169"/>
      <c r="Y485" s="132"/>
      <c r="Z485" s="79"/>
      <c r="AA485" s="155"/>
      <c r="AB485" s="169"/>
      <c r="AC485" s="132"/>
      <c r="AD485" s="79"/>
      <c r="AE485" s="155"/>
      <c r="AF485" s="169"/>
      <c r="AG485" s="132"/>
      <c r="AH485" s="79"/>
      <c r="AI485" s="155"/>
      <c r="AJ485" s="169"/>
      <c r="AK485" s="132"/>
      <c r="AL485" s="79"/>
      <c r="AM485" s="155"/>
      <c r="AN485" s="169"/>
      <c r="AO485" s="132"/>
      <c r="AP485" s="79"/>
      <c r="AQ485" s="155"/>
      <c r="AR485" s="169"/>
      <c r="AS485" s="132"/>
      <c r="AT485" s="79"/>
      <c r="AU485" s="155"/>
      <c r="AV485" s="169"/>
      <c r="AW485" s="132"/>
      <c r="AX485" s="79"/>
      <c r="AY485" s="155"/>
      <c r="AZ485" s="169"/>
      <c r="BA485" s="132"/>
      <c r="BB485" s="79"/>
      <c r="BC485" s="155"/>
      <c r="BD485" s="169"/>
      <c r="BE485" s="132"/>
      <c r="BF485" s="79"/>
      <c r="BG485" s="155"/>
      <c r="BH485" s="169"/>
      <c r="BI485" s="132"/>
      <c r="BJ485" s="79"/>
      <c r="BK485" s="155"/>
      <c r="BL485" s="169"/>
      <c r="BM485" s="132"/>
      <c r="BN485" s="79"/>
      <c r="BO485" s="155"/>
      <c r="BP485" s="78"/>
      <c r="BQ485" s="132"/>
      <c r="BR485" s="79"/>
      <c r="BS485" s="155"/>
      <c r="BT485" s="78"/>
      <c r="BU485" s="132"/>
      <c r="BV485" s="79"/>
      <c r="BW485" s="155"/>
      <c r="BX485" s="78"/>
      <c r="BY485" s="132"/>
      <c r="BZ485" s="79"/>
      <c r="CA485" s="155"/>
      <c r="CB485" s="78"/>
      <c r="CC485" s="132"/>
      <c r="CD485" s="79"/>
      <c r="CE485" s="155"/>
      <c r="CF485" s="78"/>
      <c r="CG485" s="132"/>
      <c r="CH485" s="79"/>
      <c r="CI485" s="155"/>
      <c r="CJ485" s="78"/>
      <c r="CK485" s="132"/>
      <c r="CL485" s="79"/>
      <c r="CM485" s="155"/>
      <c r="CN485" s="78"/>
      <c r="CO485" s="132"/>
      <c r="CP485" s="79"/>
      <c r="CQ485" s="155"/>
      <c r="CR485" s="78"/>
      <c r="CS485" s="132"/>
      <c r="CT485" s="79"/>
      <c r="CU485" s="155"/>
      <c r="CV485" s="169"/>
      <c r="CW485" s="132"/>
      <c r="CX485" s="79"/>
      <c r="CY485" s="155"/>
      <c r="CZ485" s="169"/>
      <c r="DA485" s="132"/>
      <c r="DB485" s="79"/>
      <c r="DC485" s="155"/>
      <c r="DD485" s="78"/>
      <c r="DE485" s="132"/>
      <c r="DF485" s="79"/>
      <c r="DG485" s="155"/>
      <c r="DH485" s="78"/>
      <c r="DI485" s="132"/>
      <c r="DJ485" s="79"/>
      <c r="DK485" s="155"/>
      <c r="DL485" s="169"/>
      <c r="DM485" s="132"/>
      <c r="DN485" s="79"/>
      <c r="DO485" s="155"/>
      <c r="DP485" s="78"/>
      <c r="DQ485" s="132"/>
      <c r="DR485" s="79"/>
      <c r="DS485" s="155"/>
      <c r="DT485" s="78"/>
      <c r="DU485" s="132"/>
      <c r="DV485" s="79"/>
      <c r="DW485" s="155"/>
      <c r="DX485" s="78"/>
      <c r="DY485" s="132"/>
      <c r="DZ485" s="79"/>
      <c r="EA485" s="155"/>
      <c r="EB485" s="78"/>
      <c r="EC485" s="132"/>
      <c r="ED485" s="79"/>
      <c r="EE485" s="155"/>
      <c r="EF485" s="169"/>
      <c r="EG485" s="132"/>
      <c r="EH485" s="79"/>
      <c r="EI485" s="155"/>
      <c r="EJ485" s="78"/>
      <c r="EK485" s="132"/>
      <c r="EL485" s="79"/>
      <c r="EM485" s="155"/>
      <c r="EN485" s="78"/>
      <c r="EO485" s="132"/>
      <c r="EP485" s="79"/>
      <c r="EQ485" s="155"/>
      <c r="ER485" s="78"/>
      <c r="ES485" s="132"/>
      <c r="ET485" s="79"/>
      <c r="EU485" s="155"/>
      <c r="EV485" s="78"/>
      <c r="EW485" s="132"/>
      <c r="EX485" s="79"/>
      <c r="EY485" s="155"/>
      <c r="EZ485" s="78"/>
      <c r="FA485" s="132"/>
      <c r="FB485" s="79"/>
      <c r="FC485" s="155"/>
      <c r="FD485" s="78"/>
      <c r="FE485" s="132"/>
      <c r="FF485" s="79"/>
      <c r="FG485" s="155"/>
      <c r="FH485" s="78"/>
      <c r="FI485" s="132"/>
      <c r="FJ485" s="79"/>
      <c r="FK485" s="155"/>
      <c r="FL485" s="169"/>
      <c r="FM485" s="132"/>
      <c r="FN485" s="79"/>
      <c r="FO485" s="155"/>
      <c r="FP485" s="78"/>
      <c r="FQ485" s="132"/>
      <c r="FR485" s="79"/>
      <c r="FS485" s="155"/>
      <c r="FT485" s="78"/>
      <c r="FU485" s="132"/>
      <c r="FV485" s="4"/>
      <c r="FW485" s="155"/>
      <c r="FX485" s="78"/>
      <c r="FY485" s="132"/>
      <c r="FZ485" s="79"/>
      <c r="GA485" s="155"/>
      <c r="GB485" s="78"/>
      <c r="GC485" s="132"/>
      <c r="GD485" s="79"/>
      <c r="GE485" s="155"/>
      <c r="GF485" s="169"/>
      <c r="GG485" s="132"/>
      <c r="GH485" s="79"/>
      <c r="GI485" s="155"/>
      <c r="GJ485" s="78"/>
      <c r="GK485" s="132"/>
      <c r="GL485" s="79"/>
      <c r="GM485" s="155"/>
      <c r="GN485" s="78"/>
      <c r="GO485" s="132"/>
      <c r="GP485" s="79"/>
      <c r="GQ485" s="155"/>
      <c r="GR485" s="79"/>
      <c r="GU485" s="79"/>
    </row>
    <row r="486" spans="1:203" ht="15.75" x14ac:dyDescent="0.25">
      <c r="A486">
        <f t="shared" si="782"/>
        <v>1</v>
      </c>
      <c r="B486">
        <f t="shared" si="783"/>
        <v>1900</v>
      </c>
      <c r="C486" s="71"/>
      <c r="D486" s="78"/>
      <c r="E486" s="132"/>
      <c r="F486" s="79"/>
      <c r="G486" s="155"/>
      <c r="H486" s="169"/>
      <c r="I486" s="132"/>
      <c r="J486" s="79"/>
      <c r="K486" s="155"/>
      <c r="L486" s="169"/>
      <c r="M486" s="132"/>
      <c r="N486" s="79"/>
      <c r="O486" s="155"/>
      <c r="P486" s="169"/>
      <c r="Q486" s="132"/>
      <c r="R486" s="79"/>
      <c r="S486" s="155"/>
      <c r="T486" s="169"/>
      <c r="U486" s="132"/>
      <c r="V486" s="79"/>
      <c r="W486" s="155"/>
      <c r="X486" s="169"/>
      <c r="Y486" s="132"/>
      <c r="Z486" s="79"/>
      <c r="AA486" s="155"/>
      <c r="AB486" s="169"/>
      <c r="AC486" s="132"/>
      <c r="AD486" s="79"/>
      <c r="AE486" s="155"/>
      <c r="AF486" s="169"/>
      <c r="AG486" s="132"/>
      <c r="AH486" s="79"/>
      <c r="AI486" s="155"/>
      <c r="AJ486" s="169"/>
      <c r="AK486" s="132"/>
      <c r="AL486" s="79"/>
      <c r="AM486" s="155"/>
      <c r="AN486" s="169"/>
      <c r="AO486" s="132"/>
      <c r="AP486" s="79"/>
      <c r="AQ486" s="155"/>
      <c r="AR486" s="169"/>
      <c r="AS486" s="132"/>
      <c r="AT486" s="79"/>
      <c r="AU486" s="155"/>
      <c r="AV486" s="169"/>
      <c r="AW486" s="132"/>
      <c r="AX486" s="79"/>
      <c r="AY486" s="155"/>
      <c r="AZ486" s="169"/>
      <c r="BA486" s="132"/>
      <c r="BB486" s="79"/>
      <c r="BC486" s="155"/>
      <c r="BD486" s="169"/>
      <c r="BE486" s="132"/>
      <c r="BF486" s="79"/>
      <c r="BG486" s="155"/>
      <c r="BH486" s="169"/>
      <c r="BI486" s="132"/>
      <c r="BJ486" s="79"/>
      <c r="BK486" s="155"/>
      <c r="BL486" s="169"/>
      <c r="BM486" s="132"/>
      <c r="BN486" s="79"/>
      <c r="BO486" s="155"/>
      <c r="BP486" s="78"/>
      <c r="BQ486" s="132"/>
      <c r="BR486" s="79"/>
      <c r="BS486" s="155"/>
      <c r="BT486" s="78"/>
      <c r="BU486" s="132"/>
      <c r="BV486" s="79"/>
      <c r="BW486" s="155"/>
      <c r="BX486" s="78"/>
      <c r="BY486" s="132"/>
      <c r="BZ486" s="79"/>
      <c r="CA486" s="155"/>
      <c r="CB486" s="78"/>
      <c r="CC486" s="132"/>
      <c r="CD486" s="79"/>
      <c r="CE486" s="155"/>
      <c r="CF486" s="78"/>
      <c r="CG486" s="132"/>
      <c r="CH486" s="79"/>
      <c r="CI486" s="155"/>
      <c r="CJ486" s="78"/>
      <c r="CK486" s="132"/>
      <c r="CL486" s="79"/>
      <c r="CM486" s="155"/>
      <c r="CN486" s="78"/>
      <c r="CO486" s="132"/>
      <c r="CP486" s="79"/>
      <c r="CQ486" s="155"/>
      <c r="CR486" s="78"/>
      <c r="CS486" s="132"/>
      <c r="CT486" s="79"/>
      <c r="CU486" s="155"/>
      <c r="CV486" s="169"/>
      <c r="CW486" s="132"/>
      <c r="CX486" s="79"/>
      <c r="CY486" s="155"/>
      <c r="CZ486" s="169"/>
      <c r="DA486" s="132"/>
      <c r="DB486" s="79"/>
      <c r="DC486" s="155"/>
      <c r="DD486" s="78"/>
      <c r="DE486" s="132"/>
      <c r="DF486" s="79"/>
      <c r="DG486" s="155"/>
      <c r="DH486" s="78"/>
      <c r="DI486" s="132"/>
      <c r="DJ486" s="79"/>
      <c r="DK486" s="155"/>
      <c r="DL486" s="169"/>
      <c r="DM486" s="132"/>
      <c r="DN486" s="79"/>
      <c r="DO486" s="155"/>
      <c r="DP486" s="78"/>
      <c r="DQ486" s="132"/>
      <c r="DR486" s="79"/>
      <c r="DS486" s="155"/>
      <c r="DT486" s="78"/>
      <c r="DU486" s="132"/>
      <c r="DV486" s="79"/>
      <c r="DW486" s="155"/>
      <c r="DX486" s="78"/>
      <c r="DY486" s="132"/>
      <c r="DZ486" s="79"/>
      <c r="EA486" s="155"/>
      <c r="EB486" s="78"/>
      <c r="EC486" s="132"/>
      <c r="ED486" s="79"/>
      <c r="EE486" s="155"/>
      <c r="EF486" s="169"/>
      <c r="EG486" s="132"/>
      <c r="EH486" s="79"/>
      <c r="EI486" s="155"/>
      <c r="EJ486" s="78"/>
      <c r="EK486" s="132"/>
      <c r="EL486" s="79"/>
      <c r="EM486" s="155"/>
      <c r="EN486" s="78"/>
      <c r="EO486" s="132"/>
      <c r="EP486" s="79"/>
      <c r="EQ486" s="155"/>
      <c r="ER486" s="78"/>
      <c r="ES486" s="132"/>
      <c r="ET486" s="79"/>
      <c r="EU486" s="155"/>
      <c r="EV486" s="78"/>
      <c r="EW486" s="132"/>
      <c r="EX486" s="79"/>
      <c r="EY486" s="155"/>
      <c r="EZ486" s="78"/>
      <c r="FA486" s="132"/>
      <c r="FB486" s="79"/>
      <c r="FC486" s="155"/>
      <c r="FD486" s="78"/>
      <c r="FE486" s="132"/>
      <c r="FF486" s="79"/>
      <c r="FG486" s="155"/>
      <c r="FH486" s="78"/>
      <c r="FI486" s="132"/>
      <c r="FJ486" s="79"/>
      <c r="FK486" s="155"/>
      <c r="FL486" s="169"/>
      <c r="FM486" s="132"/>
      <c r="FN486" s="79"/>
      <c r="FO486" s="155"/>
      <c r="FP486" s="78"/>
      <c r="FQ486" s="132"/>
      <c r="FR486" s="79"/>
      <c r="FS486" s="155"/>
      <c r="FT486" s="78"/>
      <c r="FU486" s="132"/>
      <c r="FV486" s="4"/>
      <c r="FW486" s="155"/>
      <c r="FX486" s="78"/>
      <c r="FY486" s="132"/>
      <c r="FZ486" s="79"/>
      <c r="GA486" s="155"/>
      <c r="GB486" s="78"/>
      <c r="GC486" s="132"/>
      <c r="GD486" s="79"/>
      <c r="GE486" s="155"/>
      <c r="GF486" s="169"/>
      <c r="GG486" s="132"/>
      <c r="GH486" s="79"/>
      <c r="GI486" s="155"/>
      <c r="GJ486" s="78"/>
      <c r="GK486" s="132"/>
      <c r="GL486" s="79"/>
      <c r="GM486" s="155"/>
      <c r="GN486" s="78"/>
      <c r="GO486" s="132"/>
      <c r="GP486" s="79"/>
      <c r="GQ486" s="155"/>
      <c r="GR486" s="79"/>
      <c r="GU486" s="79"/>
    </row>
    <row r="487" spans="1:203" ht="15.75" x14ac:dyDescent="0.25">
      <c r="A487">
        <f t="shared" si="782"/>
        <v>1</v>
      </c>
      <c r="B487">
        <f t="shared" si="783"/>
        <v>1900</v>
      </c>
      <c r="C487" s="71"/>
      <c r="D487" s="78"/>
      <c r="E487" s="132"/>
      <c r="F487" s="79"/>
      <c r="G487" s="155"/>
      <c r="H487" s="169"/>
      <c r="I487" s="132"/>
      <c r="J487" s="79"/>
      <c r="K487" s="155"/>
      <c r="L487" s="169"/>
      <c r="M487" s="132"/>
      <c r="N487" s="79"/>
      <c r="O487" s="155"/>
      <c r="P487" s="169"/>
      <c r="Q487" s="132"/>
      <c r="R487" s="79"/>
      <c r="S487" s="155"/>
      <c r="T487" s="169"/>
      <c r="U487" s="132"/>
      <c r="V487" s="79"/>
      <c r="W487" s="155"/>
      <c r="X487" s="169"/>
      <c r="Y487" s="132"/>
      <c r="Z487" s="79"/>
      <c r="AA487" s="155"/>
      <c r="AB487" s="169"/>
      <c r="AC487" s="132"/>
      <c r="AD487" s="79"/>
      <c r="AE487" s="155"/>
      <c r="AF487" s="169"/>
      <c r="AG487" s="132"/>
      <c r="AH487" s="79"/>
      <c r="AI487" s="155"/>
      <c r="AJ487" s="169"/>
      <c r="AK487" s="132"/>
      <c r="AL487" s="79"/>
      <c r="AM487" s="155"/>
      <c r="AN487" s="169"/>
      <c r="AO487" s="132"/>
      <c r="AP487" s="79"/>
      <c r="AQ487" s="155"/>
      <c r="AR487" s="169"/>
      <c r="AS487" s="132"/>
      <c r="AT487" s="79"/>
      <c r="AU487" s="155"/>
      <c r="AV487" s="169"/>
      <c r="AW487" s="132"/>
      <c r="AX487" s="79"/>
      <c r="AY487" s="155"/>
      <c r="AZ487" s="169"/>
      <c r="BA487" s="132"/>
      <c r="BB487" s="79"/>
      <c r="BC487" s="155"/>
      <c r="BD487" s="169"/>
      <c r="BE487" s="132"/>
      <c r="BF487" s="79"/>
      <c r="BG487" s="155"/>
      <c r="BH487" s="169"/>
      <c r="BI487" s="132"/>
      <c r="BJ487" s="79"/>
      <c r="BK487" s="155"/>
      <c r="BL487" s="169"/>
      <c r="BM487" s="132"/>
      <c r="BN487" s="79"/>
      <c r="BO487" s="155"/>
      <c r="BP487" s="78"/>
      <c r="BQ487" s="132"/>
      <c r="BR487" s="79"/>
      <c r="BS487" s="155"/>
      <c r="BT487" s="78"/>
      <c r="BU487" s="132"/>
      <c r="BV487" s="79"/>
      <c r="BW487" s="155"/>
      <c r="BX487" s="78"/>
      <c r="BY487" s="132"/>
      <c r="BZ487" s="79"/>
      <c r="CA487" s="155"/>
      <c r="CB487" s="78"/>
      <c r="CC487" s="132"/>
      <c r="CD487" s="79"/>
      <c r="CE487" s="155"/>
      <c r="CF487" s="78"/>
      <c r="CG487" s="132"/>
      <c r="CH487" s="79"/>
      <c r="CI487" s="155"/>
      <c r="CJ487" s="78"/>
      <c r="CK487" s="132"/>
      <c r="CL487" s="79"/>
      <c r="CM487" s="155"/>
      <c r="CN487" s="78"/>
      <c r="CO487" s="132"/>
      <c r="CP487" s="79"/>
      <c r="CQ487" s="155"/>
      <c r="CR487" s="78"/>
      <c r="CS487" s="132"/>
      <c r="CT487" s="79"/>
      <c r="CU487" s="155"/>
      <c r="CV487" s="169"/>
      <c r="CW487" s="132"/>
      <c r="CX487" s="79"/>
      <c r="CY487" s="155"/>
      <c r="CZ487" s="169"/>
      <c r="DA487" s="132"/>
      <c r="DB487" s="79"/>
      <c r="DC487" s="155"/>
      <c r="DD487" s="78"/>
      <c r="DE487" s="132"/>
      <c r="DF487" s="79"/>
      <c r="DG487" s="155"/>
      <c r="DH487" s="78"/>
      <c r="DI487" s="132"/>
      <c r="DJ487" s="79"/>
      <c r="DK487" s="155"/>
      <c r="DL487" s="169"/>
      <c r="DM487" s="132"/>
      <c r="DN487" s="79"/>
      <c r="DO487" s="155"/>
      <c r="DP487" s="78"/>
      <c r="DQ487" s="132"/>
      <c r="DR487" s="79"/>
      <c r="DS487" s="155"/>
      <c r="DT487" s="78"/>
      <c r="DU487" s="132"/>
      <c r="DV487" s="79"/>
      <c r="DW487" s="155"/>
      <c r="DX487" s="78"/>
      <c r="DY487" s="132"/>
      <c r="DZ487" s="79"/>
      <c r="EA487" s="155"/>
      <c r="EB487" s="78"/>
      <c r="EC487" s="132"/>
      <c r="ED487" s="79"/>
      <c r="EE487" s="155"/>
      <c r="EF487" s="169"/>
      <c r="EG487" s="132"/>
      <c r="EH487" s="79"/>
      <c r="EI487" s="155"/>
      <c r="EJ487" s="78"/>
      <c r="EK487" s="132"/>
      <c r="EL487" s="79"/>
      <c r="EM487" s="155"/>
      <c r="EN487" s="78"/>
      <c r="EO487" s="132"/>
      <c r="EP487" s="79"/>
      <c r="EQ487" s="155"/>
      <c r="ER487" s="78"/>
      <c r="ES487" s="132"/>
      <c r="ET487" s="79"/>
      <c r="EU487" s="155"/>
      <c r="EV487" s="78"/>
      <c r="EW487" s="132"/>
      <c r="EX487" s="79"/>
      <c r="EY487" s="155"/>
      <c r="EZ487" s="78"/>
      <c r="FA487" s="132"/>
      <c r="FB487" s="79"/>
      <c r="FC487" s="155"/>
      <c r="FD487" s="78"/>
      <c r="FE487" s="132"/>
      <c r="FF487" s="79"/>
      <c r="FG487" s="155"/>
      <c r="FH487" s="78"/>
      <c r="FI487" s="132"/>
      <c r="FJ487" s="79"/>
      <c r="FK487" s="155"/>
      <c r="FL487" s="169"/>
      <c r="FM487" s="132"/>
      <c r="FN487" s="79"/>
      <c r="FO487" s="155"/>
      <c r="FP487" s="78"/>
      <c r="FQ487" s="132"/>
      <c r="FR487" s="79"/>
      <c r="FS487" s="155"/>
      <c r="FT487" s="78"/>
      <c r="FU487" s="132"/>
      <c r="FV487" s="4"/>
      <c r="FW487" s="155"/>
      <c r="FX487" s="78"/>
      <c r="FY487" s="132"/>
      <c r="FZ487" s="79"/>
      <c r="GA487" s="155"/>
      <c r="GB487" s="78"/>
      <c r="GC487" s="132"/>
      <c r="GD487" s="79"/>
      <c r="GE487" s="155"/>
      <c r="GF487" s="169"/>
      <c r="GG487" s="132"/>
      <c r="GH487" s="79"/>
      <c r="GI487" s="155"/>
      <c r="GJ487" s="78"/>
      <c r="GK487" s="132"/>
      <c r="GL487" s="79"/>
      <c r="GM487" s="155"/>
      <c r="GN487" s="78"/>
      <c r="GO487" s="132"/>
      <c r="GP487" s="79"/>
      <c r="GQ487" s="155"/>
      <c r="GR487" s="79"/>
      <c r="GU487" s="79"/>
    </row>
    <row r="488" spans="1:203" ht="15.75" x14ac:dyDescent="0.25">
      <c r="A488">
        <f t="shared" si="782"/>
        <v>1</v>
      </c>
      <c r="B488">
        <f t="shared" si="783"/>
        <v>1900</v>
      </c>
      <c r="C488" s="71"/>
      <c r="D488" s="78"/>
      <c r="E488" s="132"/>
      <c r="F488" s="79"/>
      <c r="G488" s="155"/>
      <c r="H488" s="169"/>
      <c r="I488" s="132"/>
      <c r="J488" s="79"/>
      <c r="K488" s="155"/>
      <c r="L488" s="169"/>
      <c r="M488" s="132"/>
      <c r="N488" s="79"/>
      <c r="O488" s="155"/>
      <c r="P488" s="169"/>
      <c r="Q488" s="132"/>
      <c r="R488" s="79"/>
      <c r="S488" s="155"/>
      <c r="T488" s="169"/>
      <c r="U488" s="132"/>
      <c r="V488" s="79"/>
      <c r="W488" s="155"/>
      <c r="X488" s="169"/>
      <c r="Y488" s="132"/>
      <c r="Z488" s="79"/>
      <c r="AA488" s="155"/>
      <c r="AB488" s="169"/>
      <c r="AC488" s="132"/>
      <c r="AD488" s="79"/>
      <c r="AE488" s="155"/>
      <c r="AF488" s="169"/>
      <c r="AG488" s="132"/>
      <c r="AH488" s="79"/>
      <c r="AI488" s="155"/>
      <c r="AJ488" s="169"/>
      <c r="AK488" s="132"/>
      <c r="AL488" s="79"/>
      <c r="AM488" s="155"/>
      <c r="AN488" s="169"/>
      <c r="AO488" s="132"/>
      <c r="AP488" s="79"/>
      <c r="AQ488" s="155"/>
      <c r="AR488" s="169"/>
      <c r="AS488" s="132"/>
      <c r="AT488" s="79"/>
      <c r="AU488" s="155"/>
      <c r="AV488" s="169"/>
      <c r="AW488" s="132"/>
      <c r="AX488" s="79"/>
      <c r="AY488" s="155"/>
      <c r="AZ488" s="169"/>
      <c r="BA488" s="132"/>
      <c r="BB488" s="79"/>
      <c r="BC488" s="155"/>
      <c r="BD488" s="169"/>
      <c r="BE488" s="132"/>
      <c r="BF488" s="79"/>
      <c r="BG488" s="155"/>
      <c r="BH488" s="169"/>
      <c r="BI488" s="132"/>
      <c r="BJ488" s="79"/>
      <c r="BK488" s="155"/>
      <c r="BL488" s="169"/>
      <c r="BM488" s="132"/>
      <c r="BN488" s="79"/>
      <c r="BO488" s="155"/>
      <c r="BP488" s="78"/>
      <c r="BQ488" s="132"/>
      <c r="BR488" s="79"/>
      <c r="BS488" s="155"/>
      <c r="BT488" s="78"/>
      <c r="BU488" s="132"/>
      <c r="BV488" s="79"/>
      <c r="BW488" s="155"/>
      <c r="BX488" s="78"/>
      <c r="BY488" s="132"/>
      <c r="BZ488" s="79"/>
      <c r="CA488" s="155"/>
      <c r="CB488" s="78"/>
      <c r="CC488" s="132"/>
      <c r="CD488" s="79"/>
      <c r="CE488" s="155"/>
      <c r="CF488" s="78"/>
      <c r="CG488" s="132"/>
      <c r="CH488" s="79"/>
      <c r="CI488" s="155"/>
      <c r="CJ488" s="78"/>
      <c r="CK488" s="132"/>
      <c r="CL488" s="79"/>
      <c r="CM488" s="155"/>
      <c r="CN488" s="78"/>
      <c r="CO488" s="132"/>
      <c r="CP488" s="79"/>
      <c r="CQ488" s="155"/>
      <c r="CR488" s="78"/>
      <c r="CS488" s="132"/>
      <c r="CT488" s="79"/>
      <c r="CU488" s="155"/>
      <c r="CV488" s="169"/>
      <c r="CW488" s="132"/>
      <c r="CX488" s="79"/>
      <c r="CY488" s="155"/>
      <c r="CZ488" s="169"/>
      <c r="DA488" s="132"/>
      <c r="DB488" s="79"/>
      <c r="DC488" s="155"/>
      <c r="DD488" s="78"/>
      <c r="DE488" s="132"/>
      <c r="DF488" s="79"/>
      <c r="DG488" s="155"/>
      <c r="DH488" s="78"/>
      <c r="DI488" s="132"/>
      <c r="DJ488" s="79"/>
      <c r="DK488" s="155"/>
      <c r="DL488" s="169"/>
      <c r="DM488" s="132"/>
      <c r="DN488" s="79"/>
      <c r="DO488" s="155"/>
      <c r="DP488" s="78"/>
      <c r="DQ488" s="132"/>
      <c r="DR488" s="79"/>
      <c r="DS488" s="155"/>
      <c r="DT488" s="78"/>
      <c r="DU488" s="132"/>
      <c r="DV488" s="79"/>
      <c r="DW488" s="155"/>
      <c r="DX488" s="78"/>
      <c r="DY488" s="132"/>
      <c r="DZ488" s="79"/>
      <c r="EA488" s="155"/>
      <c r="EB488" s="78"/>
      <c r="EC488" s="132"/>
      <c r="ED488" s="79"/>
      <c r="EE488" s="155"/>
      <c r="EF488" s="169"/>
      <c r="EG488" s="132"/>
      <c r="EH488" s="79"/>
      <c r="EI488" s="155"/>
      <c r="EJ488" s="78"/>
      <c r="EK488" s="132"/>
      <c r="EL488" s="79"/>
      <c r="EM488" s="155"/>
      <c r="EN488" s="78"/>
      <c r="EO488" s="132"/>
      <c r="EP488" s="79"/>
      <c r="EQ488" s="155"/>
      <c r="ER488" s="78"/>
      <c r="ES488" s="132"/>
      <c r="ET488" s="79"/>
      <c r="EU488" s="155"/>
      <c r="EV488" s="78"/>
      <c r="EW488" s="132"/>
      <c r="EX488" s="79"/>
      <c r="EY488" s="155"/>
      <c r="EZ488" s="78"/>
      <c r="FA488" s="132"/>
      <c r="FB488" s="79"/>
      <c r="FC488" s="155"/>
      <c r="FD488" s="78"/>
      <c r="FE488" s="132"/>
      <c r="FF488" s="79"/>
      <c r="FG488" s="155"/>
      <c r="FH488" s="78"/>
      <c r="FI488" s="132"/>
      <c r="FJ488" s="79"/>
      <c r="FK488" s="155"/>
      <c r="FL488" s="169"/>
      <c r="FM488" s="132"/>
      <c r="FN488" s="79"/>
      <c r="FO488" s="155"/>
      <c r="FP488" s="78"/>
      <c r="FQ488" s="132"/>
      <c r="FR488" s="79"/>
      <c r="FS488" s="155"/>
      <c r="FT488" s="78"/>
      <c r="FU488" s="132"/>
      <c r="FV488" s="4"/>
      <c r="FW488" s="155"/>
      <c r="FX488" s="78"/>
      <c r="FY488" s="132"/>
      <c r="FZ488" s="79"/>
      <c r="GA488" s="155"/>
      <c r="GB488" s="78"/>
      <c r="GC488" s="132"/>
      <c r="GD488" s="79"/>
      <c r="GE488" s="155"/>
      <c r="GF488" s="169"/>
      <c r="GG488" s="132"/>
      <c r="GH488" s="79"/>
      <c r="GI488" s="155"/>
      <c r="GJ488" s="78"/>
      <c r="GK488" s="132"/>
      <c r="GL488" s="79"/>
      <c r="GM488" s="155"/>
      <c r="GN488" s="78"/>
      <c r="GO488" s="132"/>
      <c r="GP488" s="79"/>
      <c r="GQ488" s="155"/>
      <c r="GR488" s="79"/>
      <c r="GU488" s="79"/>
    </row>
    <row r="489" spans="1:203" ht="15.75" x14ac:dyDescent="0.25">
      <c r="A489">
        <f t="shared" si="782"/>
        <v>1</v>
      </c>
      <c r="B489">
        <f t="shared" si="783"/>
        <v>1900</v>
      </c>
      <c r="C489" s="71"/>
      <c r="D489" s="78"/>
      <c r="E489" s="132"/>
      <c r="F489" s="79"/>
      <c r="G489" s="155"/>
      <c r="H489" s="169"/>
      <c r="I489" s="132"/>
      <c r="J489" s="79"/>
      <c r="K489" s="155"/>
      <c r="L489" s="169"/>
      <c r="M489" s="132"/>
      <c r="N489" s="79"/>
      <c r="O489" s="155"/>
      <c r="P489" s="169"/>
      <c r="Q489" s="132"/>
      <c r="R489" s="79"/>
      <c r="S489" s="155"/>
      <c r="T489" s="169"/>
      <c r="U489" s="132"/>
      <c r="V489" s="79"/>
      <c r="W489" s="155"/>
      <c r="X489" s="169"/>
      <c r="Y489" s="132"/>
      <c r="Z489" s="79"/>
      <c r="AA489" s="155"/>
      <c r="AB489" s="169"/>
      <c r="AC489" s="132"/>
      <c r="AD489" s="79"/>
      <c r="AE489" s="155"/>
      <c r="AF489" s="169"/>
      <c r="AG489" s="132"/>
      <c r="AH489" s="79"/>
      <c r="AI489" s="155"/>
      <c r="AJ489" s="169"/>
      <c r="AK489" s="132"/>
      <c r="AL489" s="79"/>
      <c r="AM489" s="155"/>
      <c r="AN489" s="169"/>
      <c r="AO489" s="132"/>
      <c r="AP489" s="79"/>
      <c r="AQ489" s="155"/>
      <c r="AR489" s="169"/>
      <c r="AS489" s="132"/>
      <c r="AT489" s="79"/>
      <c r="AU489" s="155"/>
      <c r="AV489" s="169"/>
      <c r="AW489" s="132"/>
      <c r="AX489" s="79"/>
      <c r="AY489" s="155"/>
      <c r="AZ489" s="169"/>
      <c r="BA489" s="132"/>
      <c r="BB489" s="79"/>
      <c r="BC489" s="155"/>
      <c r="BD489" s="169"/>
      <c r="BE489" s="132"/>
      <c r="BF489" s="79"/>
      <c r="BG489" s="155"/>
      <c r="BH489" s="169"/>
      <c r="BI489" s="132"/>
      <c r="BJ489" s="79"/>
      <c r="BK489" s="155"/>
      <c r="BL489" s="169"/>
      <c r="BM489" s="132"/>
      <c r="BN489" s="79"/>
      <c r="BO489" s="155"/>
      <c r="BP489" s="78"/>
      <c r="BQ489" s="132"/>
      <c r="BR489" s="79"/>
      <c r="BS489" s="155"/>
      <c r="BT489" s="78"/>
      <c r="BU489" s="132"/>
      <c r="BV489" s="79"/>
      <c r="BW489" s="155"/>
      <c r="BX489" s="78"/>
      <c r="BY489" s="132"/>
      <c r="BZ489" s="79"/>
      <c r="CA489" s="155"/>
      <c r="CB489" s="78"/>
      <c r="CC489" s="132"/>
      <c r="CD489" s="79"/>
      <c r="CE489" s="155"/>
      <c r="CF489" s="78"/>
      <c r="CG489" s="132"/>
      <c r="CH489" s="79"/>
      <c r="CI489" s="155"/>
      <c r="CJ489" s="78"/>
      <c r="CK489" s="132"/>
      <c r="CL489" s="79"/>
      <c r="CM489" s="155"/>
      <c r="CN489" s="78"/>
      <c r="CO489" s="132"/>
      <c r="CP489" s="79"/>
      <c r="CQ489" s="155"/>
      <c r="CR489" s="78"/>
      <c r="CS489" s="132"/>
      <c r="CT489" s="79"/>
      <c r="CU489" s="155"/>
      <c r="CV489" s="169"/>
      <c r="CW489" s="132"/>
      <c r="CX489" s="79"/>
      <c r="CY489" s="155"/>
      <c r="CZ489" s="169"/>
      <c r="DA489" s="132"/>
      <c r="DB489" s="79"/>
      <c r="DC489" s="155"/>
      <c r="DD489" s="78"/>
      <c r="DE489" s="132"/>
      <c r="DF489" s="79"/>
      <c r="DG489" s="155"/>
      <c r="DH489" s="78"/>
      <c r="DI489" s="132"/>
      <c r="DJ489" s="79"/>
      <c r="DK489" s="155"/>
      <c r="DL489" s="169"/>
      <c r="DM489" s="132"/>
      <c r="DN489" s="79"/>
      <c r="DO489" s="155"/>
      <c r="DP489" s="78"/>
      <c r="DQ489" s="132"/>
      <c r="DR489" s="79"/>
      <c r="DS489" s="155"/>
      <c r="DT489" s="78"/>
      <c r="DU489" s="132"/>
      <c r="DV489" s="79"/>
      <c r="DW489" s="155"/>
      <c r="DX489" s="78"/>
      <c r="DY489" s="132"/>
      <c r="DZ489" s="79"/>
      <c r="EA489" s="155"/>
      <c r="EB489" s="78"/>
      <c r="EC489" s="132"/>
      <c r="ED489" s="79"/>
      <c r="EE489" s="155"/>
      <c r="EF489" s="169"/>
      <c r="EG489" s="132"/>
      <c r="EH489" s="79"/>
      <c r="EI489" s="155"/>
      <c r="EJ489" s="78"/>
      <c r="EK489" s="132"/>
      <c r="EL489" s="79"/>
      <c r="EM489" s="155"/>
      <c r="EN489" s="78"/>
      <c r="EO489" s="132"/>
      <c r="EP489" s="79"/>
      <c r="EQ489" s="155"/>
      <c r="ER489" s="78"/>
      <c r="ES489" s="132"/>
      <c r="ET489" s="79"/>
      <c r="EU489" s="155"/>
      <c r="EV489" s="78"/>
      <c r="EW489" s="132"/>
      <c r="EX489" s="79"/>
      <c r="EY489" s="155"/>
      <c r="EZ489" s="78"/>
      <c r="FA489" s="132"/>
      <c r="FB489" s="79"/>
      <c r="FC489" s="155"/>
      <c r="FD489" s="78"/>
      <c r="FE489" s="132"/>
      <c r="FF489" s="79"/>
      <c r="FG489" s="155"/>
      <c r="FH489" s="78"/>
      <c r="FI489" s="132"/>
      <c r="FJ489" s="79"/>
      <c r="FK489" s="155"/>
      <c r="FL489" s="169"/>
      <c r="FM489" s="132"/>
      <c r="FN489" s="79"/>
      <c r="FO489" s="155"/>
      <c r="FP489" s="78"/>
      <c r="FQ489" s="132"/>
      <c r="FR489" s="79"/>
      <c r="FS489" s="155"/>
      <c r="FT489" s="78"/>
      <c r="FU489" s="132"/>
      <c r="FV489" s="4"/>
      <c r="FW489" s="155"/>
      <c r="FX489" s="78"/>
      <c r="FY489" s="132"/>
      <c r="FZ489" s="79"/>
      <c r="GA489" s="155"/>
      <c r="GB489" s="78"/>
      <c r="GC489" s="132"/>
      <c r="GD489" s="79"/>
      <c r="GE489" s="155"/>
      <c r="GF489" s="169"/>
      <c r="GG489" s="132"/>
      <c r="GH489" s="79"/>
      <c r="GI489" s="155"/>
      <c r="GJ489" s="78"/>
      <c r="GK489" s="132"/>
      <c r="GL489" s="79"/>
      <c r="GM489" s="155"/>
      <c r="GN489" s="78"/>
      <c r="GO489" s="132"/>
      <c r="GP489" s="79"/>
      <c r="GQ489" s="155"/>
      <c r="GR489" s="79"/>
      <c r="GU489" s="79"/>
    </row>
    <row r="490" spans="1:203" ht="15.75" x14ac:dyDescent="0.25">
      <c r="A490">
        <f t="shared" si="782"/>
        <v>1</v>
      </c>
      <c r="B490">
        <f t="shared" si="783"/>
        <v>1900</v>
      </c>
      <c r="C490" s="71"/>
      <c r="D490" s="78"/>
      <c r="E490" s="132"/>
      <c r="F490" s="79"/>
      <c r="G490" s="155"/>
      <c r="H490" s="169"/>
      <c r="I490" s="132"/>
      <c r="J490" s="79"/>
      <c r="K490" s="155"/>
      <c r="L490" s="169"/>
      <c r="M490" s="132"/>
      <c r="N490" s="79"/>
      <c r="O490" s="155"/>
      <c r="P490" s="169"/>
      <c r="Q490" s="132"/>
      <c r="R490" s="79"/>
      <c r="S490" s="155"/>
      <c r="T490" s="169"/>
      <c r="U490" s="132"/>
      <c r="V490" s="79"/>
      <c r="W490" s="155"/>
      <c r="X490" s="169"/>
      <c r="Y490" s="132"/>
      <c r="Z490" s="79"/>
      <c r="AA490" s="155"/>
      <c r="AB490" s="169"/>
      <c r="AC490" s="132"/>
      <c r="AD490" s="79"/>
      <c r="AE490" s="155"/>
      <c r="AF490" s="169"/>
      <c r="AG490" s="132"/>
      <c r="AH490" s="79"/>
      <c r="AI490" s="155"/>
      <c r="AJ490" s="169"/>
      <c r="AK490" s="132"/>
      <c r="AL490" s="79"/>
      <c r="AM490" s="155"/>
      <c r="AN490" s="169"/>
      <c r="AO490" s="132"/>
      <c r="AP490" s="79"/>
      <c r="AQ490" s="155"/>
      <c r="AR490" s="169"/>
      <c r="AS490" s="132"/>
      <c r="AT490" s="79"/>
      <c r="AU490" s="155"/>
      <c r="AV490" s="169"/>
      <c r="AW490" s="132"/>
      <c r="AX490" s="79"/>
      <c r="AY490" s="155"/>
      <c r="AZ490" s="169"/>
      <c r="BA490" s="132"/>
      <c r="BB490" s="79"/>
      <c r="BC490" s="155"/>
      <c r="BD490" s="169"/>
      <c r="BE490" s="132"/>
      <c r="BF490" s="79"/>
      <c r="BG490" s="155"/>
      <c r="BH490" s="169"/>
      <c r="BI490" s="132"/>
      <c r="BJ490" s="79"/>
      <c r="BK490" s="155"/>
      <c r="BL490" s="169"/>
      <c r="BM490" s="132"/>
      <c r="BN490" s="79"/>
      <c r="BO490" s="155"/>
      <c r="BP490" s="78"/>
      <c r="BQ490" s="132"/>
      <c r="BR490" s="79"/>
      <c r="BS490" s="155"/>
      <c r="BT490" s="78"/>
      <c r="BU490" s="132"/>
      <c r="BV490" s="79"/>
      <c r="BW490" s="155"/>
      <c r="BX490" s="78"/>
      <c r="BY490" s="132"/>
      <c r="BZ490" s="79"/>
      <c r="CA490" s="155"/>
      <c r="CB490" s="78"/>
      <c r="CC490" s="132"/>
      <c r="CD490" s="79"/>
      <c r="CE490" s="155"/>
      <c r="CF490" s="78"/>
      <c r="CG490" s="132"/>
      <c r="CH490" s="79"/>
      <c r="CI490" s="155"/>
      <c r="CJ490" s="78"/>
      <c r="CK490" s="132"/>
      <c r="CL490" s="79"/>
      <c r="CM490" s="155"/>
      <c r="CN490" s="78"/>
      <c r="CO490" s="132"/>
      <c r="CP490" s="79"/>
      <c r="CQ490" s="155"/>
      <c r="CR490" s="78"/>
      <c r="CS490" s="132"/>
      <c r="CT490" s="79"/>
      <c r="CU490" s="155"/>
      <c r="CV490" s="169"/>
      <c r="CW490" s="132"/>
      <c r="CX490" s="79"/>
      <c r="CY490" s="155"/>
      <c r="CZ490" s="169"/>
      <c r="DA490" s="132"/>
      <c r="DB490" s="79"/>
      <c r="DC490" s="155"/>
      <c r="DD490" s="78"/>
      <c r="DE490" s="132"/>
      <c r="DF490" s="79"/>
      <c r="DG490" s="155"/>
      <c r="DH490" s="78"/>
      <c r="DI490" s="132"/>
      <c r="DJ490" s="79"/>
      <c r="DK490" s="155"/>
      <c r="DL490" s="169"/>
      <c r="DM490" s="132"/>
      <c r="DN490" s="79"/>
      <c r="DO490" s="155"/>
      <c r="DP490" s="78"/>
      <c r="DQ490" s="132"/>
      <c r="DR490" s="79"/>
      <c r="DS490" s="155"/>
      <c r="DT490" s="78"/>
      <c r="DU490" s="132"/>
      <c r="DV490" s="79"/>
      <c r="DW490" s="155"/>
      <c r="DX490" s="78"/>
      <c r="DY490" s="132"/>
      <c r="DZ490" s="79"/>
      <c r="EA490" s="155"/>
      <c r="EB490" s="78"/>
      <c r="EC490" s="132"/>
      <c r="ED490" s="79"/>
      <c r="EE490" s="155"/>
      <c r="EF490" s="169"/>
      <c r="EG490" s="132"/>
      <c r="EH490" s="79"/>
      <c r="EI490" s="155"/>
      <c r="EJ490" s="78"/>
      <c r="EK490" s="132"/>
      <c r="EL490" s="79"/>
      <c r="EM490" s="155"/>
      <c r="EN490" s="78"/>
      <c r="EO490" s="132"/>
      <c r="EP490" s="79"/>
      <c r="EQ490" s="155"/>
      <c r="ER490" s="78"/>
      <c r="ES490" s="132"/>
      <c r="ET490" s="79"/>
      <c r="EU490" s="155"/>
      <c r="EV490" s="78"/>
      <c r="EW490" s="132"/>
      <c r="EX490" s="79"/>
      <c r="EY490" s="155"/>
      <c r="EZ490" s="78"/>
      <c r="FA490" s="132"/>
      <c r="FB490" s="79"/>
      <c r="FC490" s="155"/>
      <c r="FD490" s="78"/>
      <c r="FE490" s="132"/>
      <c r="FF490" s="79"/>
      <c r="FG490" s="155"/>
      <c r="FH490" s="78"/>
      <c r="FI490" s="132"/>
      <c r="FJ490" s="79"/>
      <c r="FK490" s="155"/>
      <c r="FL490" s="169"/>
      <c r="FM490" s="132"/>
      <c r="FN490" s="79"/>
      <c r="FO490" s="155"/>
      <c r="FP490" s="78"/>
      <c r="FQ490" s="132"/>
      <c r="FR490" s="79"/>
      <c r="FS490" s="155"/>
      <c r="FT490" s="78"/>
      <c r="FU490" s="132"/>
      <c r="FV490" s="4"/>
      <c r="FW490" s="155"/>
      <c r="FX490" s="78"/>
      <c r="FY490" s="132"/>
      <c r="FZ490" s="79"/>
      <c r="GA490" s="155"/>
      <c r="GB490" s="78"/>
      <c r="GC490" s="132"/>
      <c r="GD490" s="79"/>
      <c r="GE490" s="155"/>
      <c r="GF490" s="169"/>
      <c r="GG490" s="132"/>
      <c r="GH490" s="79"/>
      <c r="GI490" s="155"/>
      <c r="GJ490" s="78"/>
      <c r="GK490" s="132"/>
      <c r="GL490" s="79"/>
      <c r="GM490" s="155"/>
      <c r="GN490" s="78"/>
      <c r="GO490" s="132"/>
      <c r="GP490" s="79"/>
      <c r="GQ490" s="155"/>
    </row>
    <row r="491" spans="1:203" ht="15.75" x14ac:dyDescent="0.25">
      <c r="A491">
        <f t="shared" si="782"/>
        <v>1</v>
      </c>
      <c r="B491">
        <f t="shared" si="783"/>
        <v>1900</v>
      </c>
      <c r="C491" s="71"/>
      <c r="D491" s="78"/>
      <c r="E491" s="132"/>
      <c r="F491" s="79"/>
      <c r="G491" s="155"/>
      <c r="H491" s="169"/>
      <c r="I491" s="132"/>
      <c r="J491" s="79"/>
      <c r="K491" s="155"/>
      <c r="L491" s="169"/>
      <c r="M491" s="132"/>
      <c r="N491" s="79"/>
      <c r="O491" s="155"/>
      <c r="P491" s="169"/>
      <c r="Q491" s="132"/>
      <c r="R491" s="79"/>
      <c r="S491" s="155"/>
      <c r="T491" s="169"/>
      <c r="U491" s="132"/>
      <c r="V491" s="79"/>
      <c r="W491" s="155"/>
      <c r="X491" s="169"/>
      <c r="Y491" s="132"/>
      <c r="Z491" s="79"/>
      <c r="AA491" s="155"/>
      <c r="AB491" s="169"/>
      <c r="AC491" s="132"/>
      <c r="AD491" s="79"/>
      <c r="AE491" s="155"/>
      <c r="AF491" s="169"/>
      <c r="AG491" s="132"/>
      <c r="AH491" s="79"/>
      <c r="AI491" s="155"/>
      <c r="AJ491" s="169"/>
      <c r="AK491" s="132"/>
      <c r="AL491" s="79"/>
      <c r="AM491" s="155"/>
      <c r="AN491" s="169"/>
      <c r="AO491" s="132"/>
      <c r="AP491" s="79"/>
      <c r="AQ491" s="155"/>
      <c r="AR491" s="169"/>
      <c r="AS491" s="132"/>
      <c r="AT491" s="79"/>
      <c r="AU491" s="155"/>
      <c r="AV491" s="169"/>
      <c r="AW491" s="132"/>
      <c r="AX491" s="79"/>
      <c r="AY491" s="155"/>
      <c r="AZ491" s="169"/>
      <c r="BA491" s="132"/>
      <c r="BB491" s="79"/>
      <c r="BC491" s="155"/>
      <c r="BD491" s="169"/>
      <c r="BE491" s="132"/>
      <c r="BF491" s="79"/>
      <c r="BG491" s="155"/>
      <c r="BH491" s="169"/>
      <c r="BI491" s="132"/>
      <c r="BJ491" s="79"/>
      <c r="BK491" s="155"/>
      <c r="BL491" s="169"/>
      <c r="BM491" s="132"/>
      <c r="BN491" s="79"/>
      <c r="BO491" s="155"/>
      <c r="BP491" s="78"/>
      <c r="BQ491" s="132"/>
      <c r="BR491" s="79"/>
      <c r="BS491" s="155"/>
      <c r="BT491" s="78"/>
      <c r="BU491" s="132"/>
      <c r="BV491" s="79"/>
      <c r="BW491" s="155"/>
      <c r="BX491" s="78"/>
      <c r="BY491" s="132"/>
      <c r="BZ491" s="79"/>
      <c r="CA491" s="155"/>
      <c r="CB491" s="78"/>
      <c r="CC491" s="132"/>
      <c r="CD491" s="79"/>
      <c r="CE491" s="155"/>
      <c r="CF491" s="78"/>
      <c r="CG491" s="132"/>
      <c r="CH491" s="79"/>
      <c r="CI491" s="155"/>
      <c r="CJ491" s="78"/>
      <c r="CK491" s="132"/>
      <c r="CL491" s="79"/>
      <c r="CM491" s="155"/>
      <c r="CN491" s="78"/>
      <c r="CO491" s="132"/>
      <c r="CP491" s="79"/>
      <c r="CQ491" s="155"/>
      <c r="CR491" s="78"/>
      <c r="CS491" s="132"/>
      <c r="CT491" s="79"/>
      <c r="CU491" s="155"/>
      <c r="CV491" s="169"/>
      <c r="CW491" s="132"/>
      <c r="CX491" s="79"/>
      <c r="CY491" s="155"/>
      <c r="CZ491" s="169"/>
      <c r="DA491" s="132"/>
      <c r="DB491" s="79"/>
      <c r="DC491" s="155"/>
      <c r="DD491" s="78"/>
      <c r="DE491" s="132"/>
      <c r="DF491" s="79"/>
      <c r="DG491" s="155"/>
      <c r="DH491" s="78"/>
      <c r="DI491" s="132"/>
      <c r="DJ491" s="79"/>
      <c r="DK491" s="155"/>
      <c r="DL491" s="169"/>
      <c r="DM491" s="132"/>
      <c r="DN491" s="79"/>
      <c r="DO491" s="155"/>
      <c r="DP491" s="78"/>
      <c r="DQ491" s="132"/>
      <c r="DR491" s="79"/>
      <c r="DS491" s="155"/>
      <c r="DT491" s="78"/>
      <c r="DU491" s="132"/>
      <c r="DV491" s="79"/>
      <c r="DW491" s="155"/>
      <c r="DX491" s="78"/>
      <c r="DY491" s="132"/>
      <c r="DZ491" s="79"/>
      <c r="EA491" s="155"/>
      <c r="EB491" s="78"/>
      <c r="EC491" s="132"/>
      <c r="ED491" s="79"/>
      <c r="EE491" s="155"/>
      <c r="EF491" s="169"/>
      <c r="EG491" s="132"/>
      <c r="EH491" s="79"/>
      <c r="EI491" s="155"/>
      <c r="EJ491" s="78"/>
      <c r="EK491" s="132"/>
      <c r="EL491" s="79"/>
      <c r="EM491" s="155"/>
      <c r="EN491" s="78"/>
      <c r="EO491" s="132"/>
      <c r="EP491" s="79"/>
      <c r="EQ491" s="155"/>
      <c r="ER491" s="78"/>
      <c r="ES491" s="132"/>
      <c r="ET491" s="79"/>
      <c r="EU491" s="155"/>
      <c r="EV491" s="78"/>
      <c r="EW491" s="132"/>
      <c r="EX491" s="79"/>
      <c r="EY491" s="155"/>
      <c r="EZ491" s="78"/>
      <c r="FA491" s="132"/>
      <c r="FB491" s="79"/>
      <c r="FC491" s="155"/>
      <c r="FD491" s="78"/>
      <c r="FE491" s="132"/>
      <c r="FF491" s="79"/>
      <c r="FG491" s="155"/>
      <c r="FH491" s="78"/>
      <c r="FI491" s="132"/>
      <c r="FJ491" s="79"/>
      <c r="FK491" s="155"/>
      <c r="FL491" s="169"/>
      <c r="FM491" s="132"/>
      <c r="FN491" s="79"/>
      <c r="FO491" s="155"/>
      <c r="FP491" s="78"/>
      <c r="FQ491" s="132"/>
      <c r="FR491" s="79"/>
      <c r="FS491" s="155"/>
      <c r="FT491" s="78"/>
      <c r="FU491" s="132"/>
      <c r="FV491" s="4"/>
      <c r="FW491" s="155"/>
      <c r="FX491" s="78"/>
      <c r="FY491" s="132"/>
      <c r="FZ491" s="79"/>
      <c r="GA491" s="155"/>
      <c r="GB491" s="78"/>
      <c r="GC491" s="132"/>
      <c r="GD491" s="79"/>
      <c r="GE491" s="155"/>
      <c r="GF491" s="169"/>
      <c r="GG491" s="132"/>
      <c r="GH491" s="79"/>
      <c r="GI491" s="155"/>
      <c r="GJ491" s="78"/>
      <c r="GK491" s="132"/>
      <c r="GL491" s="79"/>
      <c r="GM491" s="155"/>
      <c r="GN491" s="78"/>
      <c r="GO491" s="132"/>
      <c r="GP491" s="79"/>
      <c r="GQ491" s="155"/>
      <c r="GR491" s="79"/>
      <c r="GU491" s="79"/>
    </row>
    <row r="492" spans="1:203" ht="15.75" x14ac:dyDescent="0.25">
      <c r="A492">
        <f t="shared" si="782"/>
        <v>1</v>
      </c>
      <c r="B492">
        <f t="shared" si="783"/>
        <v>1900</v>
      </c>
      <c r="C492" s="71"/>
      <c r="D492" s="78"/>
      <c r="E492" s="132"/>
      <c r="F492" s="79"/>
      <c r="G492" s="155"/>
      <c r="H492" s="169"/>
      <c r="I492" s="132"/>
      <c r="J492" s="79"/>
      <c r="K492" s="155"/>
      <c r="L492" s="169"/>
      <c r="M492" s="132"/>
      <c r="N492" s="79"/>
      <c r="O492" s="155"/>
      <c r="P492" s="169"/>
      <c r="Q492" s="132"/>
      <c r="R492" s="79"/>
      <c r="S492" s="155"/>
      <c r="T492" s="169"/>
      <c r="U492" s="132"/>
      <c r="V492" s="79"/>
      <c r="W492" s="155"/>
      <c r="X492" s="169"/>
      <c r="Y492" s="132"/>
      <c r="Z492" s="79"/>
      <c r="AA492" s="155"/>
      <c r="AB492" s="169"/>
      <c r="AC492" s="132"/>
      <c r="AD492" s="79"/>
      <c r="AE492" s="155"/>
      <c r="AF492" s="169"/>
      <c r="AG492" s="132"/>
      <c r="AH492" s="79"/>
      <c r="AI492" s="155"/>
      <c r="AJ492" s="169"/>
      <c r="AK492" s="132"/>
      <c r="AL492" s="79"/>
      <c r="AM492" s="155"/>
      <c r="AN492" s="169"/>
      <c r="AO492" s="132"/>
      <c r="AP492" s="79"/>
      <c r="AQ492" s="155"/>
      <c r="AR492" s="169"/>
      <c r="AS492" s="132"/>
      <c r="AT492" s="79"/>
      <c r="AU492" s="155"/>
      <c r="AV492" s="169"/>
      <c r="AW492" s="132"/>
      <c r="AX492" s="79"/>
      <c r="AY492" s="155"/>
      <c r="AZ492" s="169"/>
      <c r="BA492" s="132"/>
      <c r="BB492" s="79"/>
      <c r="BC492" s="155"/>
      <c r="BD492" s="169"/>
      <c r="BE492" s="132"/>
      <c r="BF492" s="79"/>
      <c r="BG492" s="155"/>
      <c r="BH492" s="169"/>
      <c r="BI492" s="132"/>
      <c r="BJ492" s="79"/>
      <c r="BK492" s="155"/>
      <c r="BL492" s="169"/>
      <c r="BM492" s="132"/>
      <c r="BN492" s="79"/>
      <c r="BO492" s="155"/>
      <c r="BP492" s="78"/>
      <c r="BQ492" s="132"/>
      <c r="BR492" s="79"/>
      <c r="BS492" s="155"/>
      <c r="BT492" s="78"/>
      <c r="BU492" s="132"/>
      <c r="BV492" s="79"/>
      <c r="BW492" s="155"/>
      <c r="BX492" s="78"/>
      <c r="BY492" s="132"/>
      <c r="BZ492" s="79"/>
      <c r="CA492" s="155"/>
      <c r="CB492" s="78"/>
      <c r="CC492" s="132"/>
      <c r="CD492" s="79"/>
      <c r="CE492" s="155"/>
      <c r="CF492" s="78"/>
      <c r="CG492" s="132"/>
      <c r="CH492" s="79"/>
      <c r="CI492" s="155"/>
      <c r="CJ492" s="78"/>
      <c r="CK492" s="132"/>
      <c r="CL492" s="79"/>
      <c r="CM492" s="155"/>
      <c r="CN492" s="78"/>
      <c r="CO492" s="132"/>
      <c r="CP492" s="79"/>
      <c r="CQ492" s="155"/>
      <c r="CR492" s="78"/>
      <c r="CS492" s="132"/>
      <c r="CT492" s="79"/>
      <c r="CU492" s="155"/>
      <c r="CV492" s="169"/>
      <c r="CW492" s="132"/>
      <c r="CX492" s="79"/>
      <c r="CY492" s="155"/>
      <c r="CZ492" s="169"/>
      <c r="DA492" s="132"/>
      <c r="DB492" s="79"/>
      <c r="DC492" s="155"/>
      <c r="DD492" s="78"/>
      <c r="DE492" s="132"/>
      <c r="DF492" s="79"/>
      <c r="DG492" s="155"/>
      <c r="DH492" s="78"/>
      <c r="DI492" s="132"/>
      <c r="DJ492" s="79"/>
      <c r="DK492" s="155"/>
      <c r="DL492" s="169"/>
      <c r="DM492" s="132"/>
      <c r="DN492" s="79"/>
      <c r="DO492" s="155"/>
      <c r="DP492" s="78"/>
      <c r="DQ492" s="132"/>
      <c r="DR492" s="79"/>
      <c r="DS492" s="155"/>
      <c r="DT492" s="78"/>
      <c r="DU492" s="132"/>
      <c r="DV492" s="79"/>
      <c r="DW492" s="155"/>
      <c r="DX492" s="78"/>
      <c r="DY492" s="132"/>
      <c r="DZ492" s="79"/>
      <c r="EA492" s="155"/>
      <c r="EB492" s="78"/>
      <c r="EC492" s="132"/>
      <c r="ED492" s="79"/>
      <c r="EE492" s="155"/>
      <c r="EF492" s="169"/>
      <c r="EG492" s="132"/>
      <c r="EH492" s="79"/>
      <c r="EI492" s="155"/>
      <c r="EJ492" s="78"/>
      <c r="EK492" s="132"/>
      <c r="EL492" s="79"/>
      <c r="EM492" s="155"/>
      <c r="EN492" s="78"/>
      <c r="EO492" s="132"/>
      <c r="EP492" s="79"/>
      <c r="EQ492" s="155"/>
      <c r="ER492" s="78"/>
      <c r="ES492" s="132"/>
      <c r="ET492" s="79"/>
      <c r="EU492" s="155"/>
      <c r="EV492" s="78"/>
      <c r="EW492" s="132"/>
      <c r="EX492" s="79"/>
      <c r="EY492" s="155"/>
      <c r="EZ492" s="78"/>
      <c r="FA492" s="132"/>
      <c r="FB492" s="79"/>
      <c r="FC492" s="155"/>
      <c r="FD492" s="78"/>
      <c r="FE492" s="132"/>
      <c r="FF492" s="79"/>
      <c r="FG492" s="155"/>
      <c r="FH492" s="78"/>
      <c r="FI492" s="132"/>
      <c r="FJ492" s="79"/>
      <c r="FK492" s="155"/>
      <c r="FL492" s="169"/>
      <c r="FM492" s="132"/>
      <c r="FN492" s="79"/>
      <c r="FO492" s="155"/>
      <c r="FP492" s="78"/>
      <c r="FQ492" s="132"/>
      <c r="FR492" s="79"/>
      <c r="FS492" s="155"/>
      <c r="FT492" s="78"/>
      <c r="FU492" s="132"/>
      <c r="FV492" s="4"/>
      <c r="FW492" s="155"/>
      <c r="FX492" s="78"/>
      <c r="FY492" s="132"/>
      <c r="FZ492" s="79"/>
      <c r="GA492" s="155"/>
      <c r="GB492" s="78"/>
      <c r="GC492" s="132"/>
      <c r="GD492" s="79"/>
      <c r="GE492" s="155"/>
      <c r="GF492" s="169"/>
      <c r="GG492" s="132"/>
      <c r="GH492" s="79"/>
      <c r="GI492" s="155"/>
      <c r="GJ492" s="78"/>
      <c r="GK492" s="132"/>
      <c r="GL492" s="79"/>
      <c r="GM492" s="155"/>
      <c r="GN492" s="78"/>
      <c r="GO492" s="132"/>
      <c r="GP492" s="79"/>
      <c r="GQ492" s="155"/>
      <c r="GR492" s="79"/>
      <c r="GU492" s="79"/>
    </row>
    <row r="493" spans="1:203" ht="15.75" x14ac:dyDescent="0.25">
      <c r="A493">
        <f t="shared" si="782"/>
        <v>1</v>
      </c>
      <c r="B493">
        <f t="shared" si="783"/>
        <v>1900</v>
      </c>
      <c r="C493" s="71"/>
      <c r="D493" s="78"/>
      <c r="E493" s="132"/>
      <c r="F493" s="79"/>
      <c r="G493" s="155"/>
      <c r="H493" s="169"/>
      <c r="I493" s="132"/>
      <c r="J493" s="79"/>
      <c r="K493" s="155"/>
      <c r="L493" s="169"/>
      <c r="M493" s="132"/>
      <c r="N493" s="79"/>
      <c r="O493" s="155"/>
      <c r="P493" s="169"/>
      <c r="Q493" s="132"/>
      <c r="R493" s="79"/>
      <c r="S493" s="155"/>
      <c r="T493" s="169"/>
      <c r="U493" s="132"/>
      <c r="V493" s="79"/>
      <c r="W493" s="155"/>
      <c r="X493" s="169"/>
      <c r="Y493" s="132"/>
      <c r="Z493" s="79"/>
      <c r="AA493" s="155"/>
      <c r="AB493" s="169"/>
      <c r="AC493" s="132"/>
      <c r="AD493" s="79"/>
      <c r="AE493" s="155"/>
      <c r="AF493" s="169"/>
      <c r="AG493" s="132"/>
      <c r="AH493" s="79"/>
      <c r="AI493" s="155"/>
      <c r="AJ493" s="169"/>
      <c r="AK493" s="132"/>
      <c r="AL493" s="79"/>
      <c r="AM493" s="155"/>
      <c r="AN493" s="169"/>
      <c r="AO493" s="132"/>
      <c r="AP493" s="79"/>
      <c r="AQ493" s="155"/>
      <c r="AR493" s="169"/>
      <c r="AS493" s="132"/>
      <c r="AT493" s="79"/>
      <c r="AU493" s="155"/>
      <c r="AV493" s="169"/>
      <c r="AW493" s="132"/>
      <c r="AX493" s="79"/>
      <c r="AY493" s="155"/>
      <c r="AZ493" s="169"/>
      <c r="BA493" s="132"/>
      <c r="BB493" s="79"/>
      <c r="BC493" s="155"/>
      <c r="BD493" s="169"/>
      <c r="BE493" s="132"/>
      <c r="BF493" s="79"/>
      <c r="BG493" s="155"/>
      <c r="BH493" s="169"/>
      <c r="BI493" s="132"/>
      <c r="BJ493" s="79"/>
      <c r="BK493" s="155"/>
      <c r="BL493" s="169"/>
      <c r="BM493" s="132"/>
      <c r="BN493" s="79"/>
      <c r="BO493" s="155"/>
      <c r="BP493" s="78"/>
      <c r="BQ493" s="132"/>
      <c r="BR493" s="79"/>
      <c r="BS493" s="155"/>
      <c r="BT493" s="78"/>
      <c r="BU493" s="132"/>
      <c r="BV493" s="79"/>
      <c r="BW493" s="155"/>
      <c r="BX493" s="78"/>
      <c r="BY493" s="132"/>
      <c r="BZ493" s="79"/>
      <c r="CA493" s="155"/>
      <c r="CB493" s="78"/>
      <c r="CC493" s="132"/>
      <c r="CD493" s="79"/>
      <c r="CE493" s="155"/>
      <c r="CF493" s="78"/>
      <c r="CG493" s="132"/>
      <c r="CH493" s="79"/>
      <c r="CI493" s="155"/>
      <c r="CJ493" s="78"/>
      <c r="CK493" s="132"/>
      <c r="CL493" s="79"/>
      <c r="CM493" s="155"/>
      <c r="CN493" s="78"/>
      <c r="CO493" s="132"/>
      <c r="CP493" s="79"/>
      <c r="CQ493" s="155"/>
      <c r="CR493" s="78"/>
      <c r="CS493" s="132"/>
      <c r="CT493" s="79"/>
      <c r="CU493" s="155"/>
      <c r="CV493" s="169"/>
      <c r="CW493" s="132"/>
      <c r="CX493" s="79"/>
      <c r="CY493" s="155"/>
      <c r="CZ493" s="169"/>
      <c r="DA493" s="132"/>
      <c r="DB493" s="79"/>
      <c r="DC493" s="155"/>
      <c r="DD493" s="78"/>
      <c r="DE493" s="132"/>
      <c r="DF493" s="79"/>
      <c r="DG493" s="155"/>
      <c r="DH493" s="78"/>
      <c r="DI493" s="132"/>
      <c r="DJ493" s="79"/>
      <c r="DK493" s="155"/>
      <c r="DL493" s="169"/>
      <c r="DM493" s="132"/>
      <c r="DN493" s="79"/>
      <c r="DO493" s="155"/>
      <c r="DP493" s="78"/>
      <c r="DQ493" s="132"/>
      <c r="DR493" s="79"/>
      <c r="DS493" s="155"/>
      <c r="DT493" s="78"/>
      <c r="DU493" s="132"/>
      <c r="DV493" s="79"/>
      <c r="DW493" s="155"/>
      <c r="DX493" s="78"/>
      <c r="DY493" s="132"/>
      <c r="DZ493" s="79"/>
      <c r="EA493" s="155"/>
      <c r="EB493" s="78"/>
      <c r="EC493" s="132"/>
      <c r="ED493" s="79"/>
      <c r="EE493" s="155"/>
      <c r="EF493" s="169"/>
      <c r="EG493" s="132"/>
      <c r="EH493" s="79"/>
      <c r="EI493" s="155"/>
      <c r="EJ493" s="78"/>
      <c r="EK493" s="132"/>
      <c r="EL493" s="79"/>
      <c r="EM493" s="155"/>
      <c r="EN493" s="78"/>
      <c r="EO493" s="132"/>
      <c r="EP493" s="79"/>
      <c r="EQ493" s="155"/>
      <c r="ER493" s="78"/>
      <c r="ES493" s="132"/>
      <c r="ET493" s="79"/>
      <c r="EU493" s="155"/>
      <c r="EV493" s="78"/>
      <c r="EW493" s="132"/>
      <c r="EX493" s="79"/>
      <c r="EY493" s="155"/>
      <c r="EZ493" s="78"/>
      <c r="FA493" s="132"/>
      <c r="FB493" s="79"/>
      <c r="FC493" s="155"/>
      <c r="FD493" s="78"/>
      <c r="FE493" s="132"/>
      <c r="FF493" s="79"/>
      <c r="FG493" s="155"/>
      <c r="FH493" s="78"/>
      <c r="FI493" s="132"/>
      <c r="FJ493" s="79"/>
      <c r="FK493" s="155"/>
      <c r="FL493" s="169"/>
      <c r="FM493" s="132"/>
      <c r="FN493" s="79"/>
      <c r="FO493" s="155"/>
      <c r="FP493" s="78"/>
      <c r="FQ493" s="132"/>
      <c r="FR493" s="79"/>
      <c r="FS493" s="155"/>
      <c r="FT493" s="78"/>
      <c r="FU493" s="132"/>
      <c r="FV493" s="4"/>
      <c r="FW493" s="155"/>
      <c r="FX493" s="78"/>
      <c r="FY493" s="132"/>
      <c r="FZ493" s="79"/>
      <c r="GA493" s="155"/>
      <c r="GB493" s="78"/>
      <c r="GC493" s="132"/>
      <c r="GD493" s="79"/>
      <c r="GE493" s="155"/>
      <c r="GF493" s="169"/>
      <c r="GG493" s="132"/>
      <c r="GH493" s="79"/>
      <c r="GI493" s="155"/>
      <c r="GJ493" s="78"/>
      <c r="GK493" s="132"/>
      <c r="GL493" s="79"/>
      <c r="GM493" s="155"/>
      <c r="GN493" s="78"/>
      <c r="GO493" s="132"/>
      <c r="GP493" s="79"/>
      <c r="GQ493" s="155"/>
      <c r="GR493" s="79"/>
      <c r="GU493" s="79"/>
    </row>
    <row r="494" spans="1:203" ht="15.75" x14ac:dyDescent="0.25">
      <c r="A494">
        <f t="shared" si="782"/>
        <v>1</v>
      </c>
      <c r="B494">
        <f t="shared" si="783"/>
        <v>1900</v>
      </c>
      <c r="C494" s="71"/>
      <c r="D494" s="78"/>
      <c r="E494" s="132"/>
      <c r="F494" s="79"/>
      <c r="G494" s="155"/>
      <c r="H494" s="169"/>
      <c r="I494" s="132"/>
      <c r="J494" s="79"/>
      <c r="K494" s="155"/>
      <c r="L494" s="169"/>
      <c r="M494" s="132"/>
      <c r="N494" s="79"/>
      <c r="O494" s="155"/>
      <c r="P494" s="169"/>
      <c r="Q494" s="132"/>
      <c r="R494" s="79"/>
      <c r="S494" s="155"/>
      <c r="T494" s="169"/>
      <c r="U494" s="132"/>
      <c r="V494" s="79"/>
      <c r="W494" s="155"/>
      <c r="X494" s="169"/>
      <c r="Y494" s="132"/>
      <c r="Z494" s="79"/>
      <c r="AA494" s="155"/>
      <c r="AB494" s="169"/>
      <c r="AC494" s="132"/>
      <c r="AD494" s="79"/>
      <c r="AE494" s="155"/>
      <c r="AF494" s="169"/>
      <c r="AG494" s="132"/>
      <c r="AH494" s="79"/>
      <c r="AI494" s="155"/>
      <c r="AJ494" s="169"/>
      <c r="AK494" s="132"/>
      <c r="AL494" s="79"/>
      <c r="AM494" s="155"/>
      <c r="AN494" s="169"/>
      <c r="AO494" s="132"/>
      <c r="AP494" s="79"/>
      <c r="AQ494" s="155"/>
      <c r="AR494" s="169"/>
      <c r="AS494" s="132"/>
      <c r="AT494" s="79"/>
      <c r="AU494" s="155"/>
      <c r="AV494" s="169"/>
      <c r="AW494" s="132"/>
      <c r="AX494" s="79"/>
      <c r="AY494" s="155"/>
      <c r="AZ494" s="169"/>
      <c r="BA494" s="132"/>
      <c r="BB494" s="79"/>
      <c r="BC494" s="155"/>
      <c r="BD494" s="169"/>
      <c r="BE494" s="132"/>
      <c r="BF494" s="79"/>
      <c r="BG494" s="155"/>
      <c r="BH494" s="169"/>
      <c r="BI494" s="132"/>
      <c r="BJ494" s="79"/>
      <c r="BK494" s="155"/>
      <c r="BL494" s="169"/>
      <c r="BM494" s="132"/>
      <c r="BN494" s="79"/>
      <c r="BO494" s="155"/>
      <c r="BP494" s="78"/>
      <c r="BQ494" s="132"/>
      <c r="BR494" s="79"/>
      <c r="BS494" s="155"/>
      <c r="BT494" s="78"/>
      <c r="BU494" s="132"/>
      <c r="BV494" s="79"/>
      <c r="BW494" s="155"/>
      <c r="BX494" s="78"/>
      <c r="BY494" s="132"/>
      <c r="BZ494" s="79"/>
      <c r="CA494" s="155"/>
      <c r="CB494" s="78"/>
      <c r="CC494" s="132"/>
      <c r="CD494" s="79"/>
      <c r="CE494" s="155"/>
      <c r="CF494" s="78"/>
      <c r="CG494" s="132"/>
      <c r="CH494" s="79"/>
      <c r="CI494" s="155"/>
      <c r="CJ494" s="78"/>
      <c r="CK494" s="132"/>
      <c r="CL494" s="79"/>
      <c r="CM494" s="155"/>
      <c r="CN494" s="78"/>
      <c r="CO494" s="132"/>
      <c r="CP494" s="79"/>
      <c r="CQ494" s="155"/>
      <c r="CR494" s="78"/>
      <c r="CS494" s="132"/>
      <c r="CT494" s="79"/>
      <c r="CU494" s="155"/>
      <c r="CV494" s="169"/>
      <c r="CW494" s="132"/>
      <c r="CX494" s="79"/>
      <c r="CY494" s="155"/>
      <c r="CZ494" s="169"/>
      <c r="DA494" s="132"/>
      <c r="DB494" s="79"/>
      <c r="DC494" s="155"/>
      <c r="DD494" s="78"/>
      <c r="DE494" s="132"/>
      <c r="DF494" s="79"/>
      <c r="DG494" s="155"/>
      <c r="DH494" s="78"/>
      <c r="DI494" s="132"/>
      <c r="DJ494" s="79"/>
      <c r="DK494" s="155"/>
      <c r="DL494" s="169"/>
      <c r="DM494" s="132"/>
      <c r="DN494" s="79"/>
      <c r="DO494" s="155"/>
      <c r="DP494" s="78"/>
      <c r="DQ494" s="132"/>
      <c r="DR494" s="79"/>
      <c r="DS494" s="155"/>
      <c r="DT494" s="78"/>
      <c r="DU494" s="132"/>
      <c r="DV494" s="79"/>
      <c r="DW494" s="155"/>
      <c r="DX494" s="78"/>
      <c r="DY494" s="132"/>
      <c r="DZ494" s="79"/>
      <c r="EA494" s="155"/>
      <c r="EB494" s="78"/>
      <c r="EC494" s="132"/>
      <c r="ED494" s="79"/>
      <c r="EE494" s="155"/>
      <c r="EF494" s="169"/>
      <c r="EG494" s="132"/>
      <c r="EH494" s="79"/>
      <c r="EI494" s="155"/>
      <c r="EJ494" s="78"/>
      <c r="EK494" s="132"/>
      <c r="EL494" s="79"/>
      <c r="EM494" s="155"/>
      <c r="EN494" s="78"/>
      <c r="EO494" s="132"/>
      <c r="EP494" s="79"/>
      <c r="EQ494" s="155"/>
      <c r="ER494" s="78"/>
      <c r="ES494" s="132"/>
      <c r="ET494" s="79"/>
      <c r="EU494" s="155"/>
      <c r="EV494" s="78"/>
      <c r="EW494" s="132"/>
      <c r="EX494" s="79"/>
      <c r="EY494" s="155"/>
      <c r="EZ494" s="78"/>
      <c r="FA494" s="132"/>
      <c r="FB494" s="79"/>
      <c r="FC494" s="155"/>
      <c r="FD494" s="78"/>
      <c r="FE494" s="132"/>
      <c r="FF494" s="79"/>
      <c r="FG494" s="155"/>
      <c r="FH494" s="78"/>
      <c r="FI494" s="132"/>
      <c r="FJ494" s="79"/>
      <c r="FK494" s="155"/>
      <c r="FL494" s="169"/>
      <c r="FM494" s="132"/>
      <c r="FN494" s="79"/>
      <c r="FO494" s="155"/>
      <c r="FP494" s="78"/>
      <c r="FQ494" s="132"/>
      <c r="FR494" s="79"/>
      <c r="FS494" s="155"/>
      <c r="FT494" s="78"/>
      <c r="FU494" s="132"/>
      <c r="FV494" s="4"/>
      <c r="FW494" s="155"/>
      <c r="FX494" s="78"/>
      <c r="FY494" s="132"/>
      <c r="FZ494" s="79"/>
      <c r="GA494" s="155"/>
      <c r="GB494" s="78"/>
      <c r="GC494" s="132"/>
      <c r="GD494" s="79"/>
      <c r="GE494" s="155"/>
      <c r="GF494" s="169"/>
      <c r="GG494" s="132"/>
      <c r="GH494" s="79"/>
      <c r="GI494" s="155"/>
      <c r="GJ494" s="78"/>
      <c r="GK494" s="132"/>
      <c r="GL494" s="79"/>
      <c r="GM494" s="155"/>
      <c r="GN494" s="78"/>
      <c r="GO494" s="132"/>
      <c r="GP494" s="79"/>
      <c r="GQ494" s="155"/>
      <c r="GR494" s="79"/>
      <c r="GU494" s="79"/>
    </row>
    <row r="495" spans="1:203" ht="15.75" x14ac:dyDescent="0.25">
      <c r="A495">
        <f t="shared" si="782"/>
        <v>1</v>
      </c>
      <c r="B495">
        <f t="shared" si="783"/>
        <v>1900</v>
      </c>
      <c r="C495" s="71"/>
      <c r="D495" s="78"/>
      <c r="E495" s="132"/>
      <c r="F495" s="79"/>
      <c r="G495" s="155"/>
      <c r="H495" s="169"/>
      <c r="I495" s="132"/>
      <c r="J495" s="79"/>
      <c r="K495" s="155"/>
      <c r="L495" s="169"/>
      <c r="M495" s="132"/>
      <c r="N495" s="79"/>
      <c r="O495" s="155"/>
      <c r="P495" s="169"/>
      <c r="Q495" s="132"/>
      <c r="R495" s="79"/>
      <c r="S495" s="155"/>
      <c r="T495" s="169"/>
      <c r="U495" s="132"/>
      <c r="V495" s="79"/>
      <c r="W495" s="155"/>
      <c r="X495" s="169"/>
      <c r="Y495" s="132"/>
      <c r="Z495" s="79"/>
      <c r="AA495" s="155"/>
      <c r="AB495" s="169"/>
      <c r="AC495" s="132"/>
      <c r="AD495" s="79"/>
      <c r="AE495" s="155"/>
      <c r="AF495" s="169"/>
      <c r="AG495" s="132"/>
      <c r="AH495" s="79"/>
      <c r="AI495" s="155"/>
      <c r="AJ495" s="169"/>
      <c r="AK495" s="132"/>
      <c r="AL495" s="79"/>
      <c r="AM495" s="155"/>
      <c r="AN495" s="169"/>
      <c r="AO495" s="132"/>
      <c r="AP495" s="79"/>
      <c r="AQ495" s="155"/>
      <c r="AR495" s="169"/>
      <c r="AS495" s="132"/>
      <c r="AT495" s="79"/>
      <c r="AU495" s="155"/>
      <c r="AV495" s="169"/>
      <c r="AW495" s="132"/>
      <c r="AX495" s="79"/>
      <c r="AY495" s="155"/>
      <c r="AZ495" s="169"/>
      <c r="BA495" s="132"/>
      <c r="BB495" s="79"/>
      <c r="BC495" s="155"/>
      <c r="BD495" s="169"/>
      <c r="BE495" s="132"/>
      <c r="BF495" s="79"/>
      <c r="BG495" s="155"/>
      <c r="BH495" s="169"/>
      <c r="BI495" s="132"/>
      <c r="BJ495" s="79"/>
      <c r="BK495" s="155"/>
      <c r="BL495" s="169"/>
      <c r="BM495" s="132"/>
      <c r="BN495" s="79"/>
      <c r="BO495" s="155"/>
      <c r="BP495" s="78"/>
      <c r="BQ495" s="132"/>
      <c r="BR495" s="79"/>
      <c r="BS495" s="155"/>
      <c r="BT495" s="78"/>
      <c r="BU495" s="132"/>
      <c r="BV495" s="79"/>
      <c r="BW495" s="155"/>
      <c r="BX495" s="78"/>
      <c r="BY495" s="132"/>
      <c r="BZ495" s="79"/>
      <c r="CA495" s="155"/>
      <c r="CB495" s="78"/>
      <c r="CC495" s="132"/>
      <c r="CD495" s="79"/>
      <c r="CE495" s="155"/>
      <c r="CF495" s="78"/>
      <c r="CG495" s="132"/>
      <c r="CH495" s="79"/>
      <c r="CI495" s="155"/>
      <c r="CJ495" s="78"/>
      <c r="CK495" s="132"/>
      <c r="CL495" s="79"/>
      <c r="CM495" s="155"/>
      <c r="CN495" s="78"/>
      <c r="CO495" s="132"/>
      <c r="CP495" s="79"/>
      <c r="CQ495" s="155"/>
      <c r="CR495" s="78"/>
      <c r="CS495" s="132"/>
      <c r="CT495" s="79"/>
      <c r="CU495" s="155"/>
      <c r="CV495" s="169"/>
      <c r="CW495" s="132"/>
      <c r="CX495" s="79"/>
      <c r="CY495" s="155"/>
      <c r="CZ495" s="169"/>
      <c r="DA495" s="132"/>
      <c r="DB495" s="79"/>
      <c r="DC495" s="155"/>
      <c r="DD495" s="78"/>
      <c r="DE495" s="132"/>
      <c r="DF495" s="79"/>
      <c r="DG495" s="155"/>
      <c r="DH495" s="78"/>
      <c r="DI495" s="132"/>
      <c r="DJ495" s="79"/>
      <c r="DK495" s="155"/>
      <c r="DL495" s="169"/>
      <c r="DM495" s="132"/>
      <c r="DN495" s="79"/>
      <c r="DO495" s="155"/>
      <c r="DP495" s="78"/>
      <c r="DQ495" s="132"/>
      <c r="DR495" s="79"/>
      <c r="DS495" s="155"/>
      <c r="DT495" s="78"/>
      <c r="DU495" s="132"/>
      <c r="DV495" s="79"/>
      <c r="DW495" s="155"/>
      <c r="DX495" s="78"/>
      <c r="DY495" s="132"/>
      <c r="DZ495" s="79"/>
      <c r="EA495" s="155"/>
      <c r="EB495" s="78"/>
      <c r="EC495" s="132"/>
      <c r="ED495" s="79"/>
      <c r="EE495" s="155"/>
      <c r="EF495" s="169"/>
      <c r="EG495" s="132"/>
      <c r="EH495" s="79"/>
      <c r="EI495" s="155"/>
      <c r="EJ495" s="78"/>
      <c r="EK495" s="132"/>
      <c r="EL495" s="79"/>
      <c r="EM495" s="155"/>
      <c r="EN495" s="78"/>
      <c r="EO495" s="132"/>
      <c r="EP495" s="79"/>
      <c r="EQ495" s="155"/>
      <c r="ER495" s="78"/>
      <c r="ES495" s="132"/>
      <c r="ET495" s="79"/>
      <c r="EU495" s="155"/>
      <c r="EV495" s="78"/>
      <c r="EW495" s="132"/>
      <c r="EX495" s="79"/>
      <c r="EY495" s="155"/>
      <c r="EZ495" s="78"/>
      <c r="FA495" s="132"/>
      <c r="FB495" s="79"/>
      <c r="FC495" s="155"/>
      <c r="FD495" s="78"/>
      <c r="FE495" s="132"/>
      <c r="FF495" s="79"/>
      <c r="FG495" s="155"/>
      <c r="FH495" s="78"/>
      <c r="FI495" s="132"/>
      <c r="FJ495" s="79"/>
      <c r="FK495" s="155"/>
      <c r="FL495" s="169"/>
      <c r="FM495" s="132"/>
      <c r="FN495" s="79"/>
      <c r="FO495" s="155"/>
      <c r="FP495" s="78"/>
      <c r="FQ495" s="132"/>
      <c r="FR495" s="79"/>
      <c r="FS495" s="155"/>
      <c r="FT495" s="78"/>
      <c r="FU495" s="132"/>
      <c r="FV495" s="4"/>
      <c r="FW495" s="155"/>
      <c r="FX495" s="78"/>
      <c r="FY495" s="132"/>
      <c r="FZ495" s="79"/>
      <c r="GA495" s="155"/>
      <c r="GB495" s="78"/>
      <c r="GC495" s="132"/>
      <c r="GD495" s="79"/>
      <c r="GE495" s="155"/>
      <c r="GF495" s="169"/>
      <c r="GG495" s="132"/>
      <c r="GH495" s="79"/>
      <c r="GI495" s="155"/>
      <c r="GJ495" s="78"/>
      <c r="GK495" s="132"/>
      <c r="GL495" s="79"/>
      <c r="GM495" s="155"/>
      <c r="GN495" s="78"/>
      <c r="GO495" s="132"/>
      <c r="GP495" s="79"/>
      <c r="GQ495" s="155"/>
      <c r="GR495" s="79"/>
      <c r="GU495" s="79"/>
    </row>
    <row r="496" spans="1:203" ht="15.75" x14ac:dyDescent="0.25">
      <c r="A496">
        <f t="shared" si="782"/>
        <v>1</v>
      </c>
      <c r="B496">
        <f t="shared" si="783"/>
        <v>1900</v>
      </c>
      <c r="C496" s="71"/>
      <c r="D496" s="78"/>
      <c r="E496" s="132"/>
      <c r="F496" s="79"/>
      <c r="G496" s="155"/>
      <c r="H496" s="169"/>
      <c r="I496" s="132"/>
      <c r="J496" s="79"/>
      <c r="K496" s="155"/>
      <c r="L496" s="169"/>
      <c r="M496" s="132"/>
      <c r="N496" s="79"/>
      <c r="O496" s="155"/>
      <c r="P496" s="169"/>
      <c r="Q496" s="132"/>
      <c r="R496" s="79"/>
      <c r="S496" s="155"/>
      <c r="T496" s="169"/>
      <c r="U496" s="132"/>
      <c r="V496" s="79"/>
      <c r="W496" s="155"/>
      <c r="X496" s="169"/>
      <c r="Y496" s="132"/>
      <c r="Z496" s="79"/>
      <c r="AA496" s="155"/>
      <c r="AB496" s="169"/>
      <c r="AC496" s="132"/>
      <c r="AD496" s="79"/>
      <c r="AE496" s="155"/>
      <c r="AF496" s="169"/>
      <c r="AG496" s="132"/>
      <c r="AH496" s="79"/>
      <c r="AI496" s="155"/>
      <c r="AJ496" s="169"/>
      <c r="AK496" s="132"/>
      <c r="AL496" s="79"/>
      <c r="AM496" s="155"/>
      <c r="AN496" s="169"/>
      <c r="AO496" s="132"/>
      <c r="AP496" s="79"/>
      <c r="AQ496" s="155"/>
      <c r="AR496" s="169"/>
      <c r="AS496" s="132"/>
      <c r="AT496" s="79"/>
      <c r="AU496" s="155"/>
      <c r="AV496" s="169"/>
      <c r="AW496" s="132"/>
      <c r="AX496" s="79"/>
      <c r="AY496" s="155"/>
      <c r="AZ496" s="169"/>
      <c r="BA496" s="132"/>
      <c r="BB496" s="79"/>
      <c r="BC496" s="155"/>
      <c r="BD496" s="169"/>
      <c r="BE496" s="132"/>
      <c r="BF496" s="79"/>
      <c r="BG496" s="155"/>
      <c r="BH496" s="169"/>
      <c r="BI496" s="132"/>
      <c r="BJ496" s="79"/>
      <c r="BK496" s="155"/>
      <c r="BL496" s="169"/>
      <c r="BM496" s="132"/>
      <c r="BN496" s="79"/>
      <c r="BO496" s="155"/>
      <c r="BP496" s="78"/>
      <c r="BQ496" s="132"/>
      <c r="BR496" s="79"/>
      <c r="BS496" s="155"/>
      <c r="BT496" s="78"/>
      <c r="BU496" s="132"/>
      <c r="BV496" s="79"/>
      <c r="BW496" s="155"/>
      <c r="BX496" s="78"/>
      <c r="BY496" s="132"/>
      <c r="BZ496" s="79"/>
      <c r="CA496" s="155"/>
      <c r="CB496" s="78"/>
      <c r="CC496" s="132"/>
      <c r="CD496" s="79"/>
      <c r="CE496" s="155"/>
      <c r="CF496" s="78"/>
      <c r="CG496" s="132"/>
      <c r="CH496" s="79"/>
      <c r="CI496" s="155"/>
      <c r="CJ496" s="78"/>
      <c r="CK496" s="132"/>
      <c r="CL496" s="79"/>
      <c r="CM496" s="155"/>
      <c r="CN496" s="78"/>
      <c r="CO496" s="132"/>
      <c r="CP496" s="79"/>
      <c r="CQ496" s="155"/>
      <c r="CR496" s="78"/>
      <c r="CS496" s="132"/>
      <c r="CT496" s="79"/>
      <c r="CU496" s="155"/>
      <c r="CV496" s="169"/>
      <c r="CW496" s="132"/>
      <c r="CX496" s="79"/>
      <c r="CY496" s="155"/>
      <c r="CZ496" s="169"/>
      <c r="DA496" s="132"/>
      <c r="DB496" s="79"/>
      <c r="DC496" s="155"/>
      <c r="DD496" s="78"/>
      <c r="DE496" s="132"/>
      <c r="DF496" s="79"/>
      <c r="DG496" s="155"/>
      <c r="DH496" s="78"/>
      <c r="DI496" s="132"/>
      <c r="DJ496" s="79"/>
      <c r="DK496" s="155"/>
      <c r="DL496" s="169"/>
      <c r="DM496" s="132"/>
      <c r="DN496" s="79"/>
      <c r="DO496" s="155"/>
      <c r="DP496" s="78"/>
      <c r="DQ496" s="132"/>
      <c r="DR496" s="79"/>
      <c r="DS496" s="155"/>
      <c r="DT496" s="78"/>
      <c r="DU496" s="132"/>
      <c r="DV496" s="79"/>
      <c r="DW496" s="155"/>
      <c r="DX496" s="78"/>
      <c r="DY496" s="132"/>
      <c r="DZ496" s="79"/>
      <c r="EA496" s="155"/>
      <c r="EB496" s="78"/>
      <c r="EC496" s="132"/>
      <c r="ED496" s="79"/>
      <c r="EE496" s="155"/>
      <c r="EF496" s="169"/>
      <c r="EG496" s="132"/>
      <c r="EH496" s="79"/>
      <c r="EI496" s="155"/>
      <c r="EJ496" s="78"/>
      <c r="EK496" s="132"/>
      <c r="EL496" s="79"/>
      <c r="EM496" s="155"/>
      <c r="EN496" s="78"/>
      <c r="EO496" s="132"/>
      <c r="EP496" s="79"/>
      <c r="EQ496" s="155"/>
      <c r="ER496" s="78"/>
      <c r="ES496" s="132"/>
      <c r="ET496" s="79"/>
      <c r="EU496" s="155"/>
      <c r="EV496" s="78"/>
      <c r="EW496" s="132"/>
      <c r="EX496" s="79"/>
      <c r="EY496" s="155"/>
      <c r="EZ496" s="78"/>
      <c r="FA496" s="132"/>
      <c r="FB496" s="79"/>
      <c r="FC496" s="155"/>
      <c r="FD496" s="78"/>
      <c r="FE496" s="132"/>
      <c r="FF496" s="79"/>
      <c r="FG496" s="155"/>
      <c r="FH496" s="78"/>
      <c r="FI496" s="132"/>
      <c r="FJ496" s="79"/>
      <c r="FK496" s="155"/>
      <c r="FL496" s="169"/>
      <c r="FM496" s="132"/>
      <c r="FN496" s="79"/>
      <c r="FO496" s="155"/>
      <c r="FP496" s="78"/>
      <c r="FQ496" s="132"/>
      <c r="FR496" s="79"/>
      <c r="FS496" s="155"/>
      <c r="FT496" s="78"/>
      <c r="FU496" s="132"/>
      <c r="FV496" s="4"/>
      <c r="FW496" s="155"/>
      <c r="FX496" s="78"/>
      <c r="FY496" s="132"/>
      <c r="FZ496" s="79"/>
      <c r="GA496" s="155"/>
      <c r="GB496" s="78"/>
      <c r="GC496" s="132"/>
      <c r="GD496" s="79"/>
      <c r="GE496" s="155"/>
      <c r="GF496" s="169"/>
      <c r="GG496" s="132"/>
      <c r="GH496" s="79"/>
      <c r="GI496" s="155"/>
      <c r="GJ496" s="78"/>
      <c r="GK496" s="132"/>
      <c r="GL496" s="79"/>
      <c r="GM496" s="155"/>
      <c r="GN496" s="78"/>
      <c r="GO496" s="132"/>
      <c r="GP496" s="79"/>
      <c r="GQ496" s="155"/>
      <c r="GR496" s="79"/>
      <c r="GU496" s="79"/>
    </row>
    <row r="497" spans="1:203" ht="15.75" x14ac:dyDescent="0.25">
      <c r="A497">
        <f t="shared" si="782"/>
        <v>1</v>
      </c>
      <c r="B497">
        <f t="shared" si="783"/>
        <v>1900</v>
      </c>
      <c r="C497" s="71"/>
      <c r="D497" s="78"/>
      <c r="E497" s="132"/>
      <c r="F497" s="79"/>
      <c r="G497" s="155"/>
      <c r="H497" s="169"/>
      <c r="I497" s="132"/>
      <c r="J497" s="79"/>
      <c r="K497" s="155"/>
      <c r="L497" s="169"/>
      <c r="M497" s="132"/>
      <c r="N497" s="79"/>
      <c r="O497" s="155"/>
      <c r="P497" s="169"/>
      <c r="Q497" s="132"/>
      <c r="R497" s="79"/>
      <c r="S497" s="155"/>
      <c r="T497" s="169"/>
      <c r="U497" s="132"/>
      <c r="V497" s="79"/>
      <c r="W497" s="155"/>
      <c r="X497" s="169"/>
      <c r="Y497" s="132"/>
      <c r="Z497" s="79"/>
      <c r="AA497" s="155"/>
      <c r="AB497" s="169"/>
      <c r="AC497" s="132"/>
      <c r="AD497" s="79"/>
      <c r="AE497" s="155"/>
      <c r="AF497" s="169"/>
      <c r="AG497" s="132"/>
      <c r="AH497" s="79"/>
      <c r="AI497" s="155"/>
      <c r="AJ497" s="169"/>
      <c r="AK497" s="132"/>
      <c r="AL497" s="79"/>
      <c r="AM497" s="155"/>
      <c r="AN497" s="169"/>
      <c r="AO497" s="132"/>
      <c r="AP497" s="79"/>
      <c r="AQ497" s="155"/>
      <c r="AR497" s="169"/>
      <c r="AS497" s="132"/>
      <c r="AT497" s="79"/>
      <c r="AU497" s="155"/>
      <c r="AV497" s="169"/>
      <c r="AW497" s="132"/>
      <c r="AX497" s="79"/>
      <c r="AY497" s="155"/>
      <c r="AZ497" s="169"/>
      <c r="BA497" s="132"/>
      <c r="BB497" s="79"/>
      <c r="BC497" s="155"/>
      <c r="BD497" s="169"/>
      <c r="BE497" s="132"/>
      <c r="BF497" s="79"/>
      <c r="BG497" s="155"/>
      <c r="BH497" s="169"/>
      <c r="BI497" s="132"/>
      <c r="BJ497" s="79"/>
      <c r="BK497" s="155"/>
      <c r="BL497" s="169"/>
      <c r="BM497" s="132"/>
      <c r="BN497" s="79"/>
      <c r="BO497" s="155"/>
      <c r="BP497" s="78"/>
      <c r="BQ497" s="132"/>
      <c r="BR497" s="79"/>
      <c r="BS497" s="155"/>
      <c r="BT497" s="78"/>
      <c r="BU497" s="132"/>
      <c r="BV497" s="79"/>
      <c r="BW497" s="155"/>
      <c r="BX497" s="78"/>
      <c r="BY497" s="132"/>
      <c r="BZ497" s="79"/>
      <c r="CA497" s="155"/>
      <c r="CB497" s="78"/>
      <c r="CC497" s="132"/>
      <c r="CD497" s="79"/>
      <c r="CE497" s="155"/>
      <c r="CF497" s="78"/>
      <c r="CG497" s="132"/>
      <c r="CH497" s="79"/>
      <c r="CI497" s="155"/>
      <c r="CJ497" s="78"/>
      <c r="CK497" s="132"/>
      <c r="CL497" s="79"/>
      <c r="CM497" s="155"/>
      <c r="CN497" s="78"/>
      <c r="CO497" s="132"/>
      <c r="CP497" s="79"/>
      <c r="CQ497" s="155"/>
      <c r="CR497" s="78"/>
      <c r="CS497" s="132"/>
      <c r="CT497" s="79"/>
      <c r="CU497" s="155"/>
      <c r="CV497" s="169"/>
      <c r="CW497" s="132"/>
      <c r="CX497" s="79"/>
      <c r="CY497" s="155"/>
      <c r="CZ497" s="169"/>
      <c r="DA497" s="132"/>
      <c r="DB497" s="79"/>
      <c r="DC497" s="155"/>
      <c r="DD497" s="78"/>
      <c r="DE497" s="132"/>
      <c r="DF497" s="79"/>
      <c r="DG497" s="155"/>
      <c r="DH497" s="78"/>
      <c r="DI497" s="132"/>
      <c r="DJ497" s="79"/>
      <c r="DK497" s="155"/>
      <c r="DL497" s="169"/>
      <c r="DM497" s="132"/>
      <c r="DN497" s="79"/>
      <c r="DO497" s="155"/>
      <c r="DP497" s="78"/>
      <c r="DQ497" s="132"/>
      <c r="DR497" s="79"/>
      <c r="DS497" s="155"/>
      <c r="DT497" s="78"/>
      <c r="DU497" s="132"/>
      <c r="DV497" s="79"/>
      <c r="DW497" s="155"/>
      <c r="DX497" s="78"/>
      <c r="DY497" s="132"/>
      <c r="DZ497" s="79"/>
      <c r="EA497" s="155"/>
      <c r="EB497" s="78"/>
      <c r="EC497" s="132"/>
      <c r="ED497" s="79"/>
      <c r="EE497" s="155"/>
      <c r="EF497" s="169"/>
      <c r="EG497" s="132"/>
      <c r="EH497" s="79"/>
      <c r="EI497" s="155"/>
      <c r="EJ497" s="78"/>
      <c r="EK497" s="132"/>
      <c r="EL497" s="79"/>
      <c r="EM497" s="155"/>
      <c r="EN497" s="78"/>
      <c r="EO497" s="132"/>
      <c r="EP497" s="79"/>
      <c r="EQ497" s="155"/>
      <c r="ER497" s="78"/>
      <c r="ES497" s="132"/>
      <c r="ET497" s="79"/>
      <c r="EU497" s="155"/>
      <c r="EV497" s="78"/>
      <c r="EW497" s="132"/>
      <c r="EX497" s="79"/>
      <c r="EY497" s="155"/>
      <c r="EZ497" s="78"/>
      <c r="FA497" s="132"/>
      <c r="FB497" s="79"/>
      <c r="FC497" s="155"/>
      <c r="FD497" s="78"/>
      <c r="FE497" s="132"/>
      <c r="FF497" s="79"/>
      <c r="FG497" s="155"/>
      <c r="FH497" s="78"/>
      <c r="FI497" s="132"/>
      <c r="FJ497" s="79"/>
      <c r="FK497" s="155"/>
      <c r="FL497" s="169"/>
      <c r="FM497" s="132"/>
      <c r="FN497" s="79"/>
      <c r="FO497" s="155"/>
      <c r="FP497" s="78"/>
      <c r="FQ497" s="132"/>
      <c r="FR497" s="79"/>
      <c r="FS497" s="155"/>
      <c r="FT497" s="78"/>
      <c r="FU497" s="132"/>
      <c r="FV497" s="4"/>
      <c r="FW497" s="155"/>
      <c r="FX497" s="78"/>
      <c r="FY497" s="132"/>
      <c r="FZ497" s="79"/>
      <c r="GA497" s="155"/>
      <c r="GB497" s="78"/>
      <c r="GC497" s="132"/>
      <c r="GD497" s="79"/>
      <c r="GE497" s="155"/>
      <c r="GF497" s="169"/>
      <c r="GG497" s="132"/>
      <c r="GH497" s="79"/>
      <c r="GI497" s="155"/>
      <c r="GJ497" s="78"/>
      <c r="GK497" s="132"/>
      <c r="GL497" s="79"/>
      <c r="GM497" s="155"/>
      <c r="GN497" s="78"/>
      <c r="GO497" s="132"/>
      <c r="GP497" s="79"/>
      <c r="GQ497" s="155"/>
      <c r="GR497" s="79"/>
      <c r="GU497" s="79"/>
    </row>
    <row r="498" spans="1:203" ht="15.75" x14ac:dyDescent="0.25">
      <c r="A498">
        <f t="shared" si="782"/>
        <v>1</v>
      </c>
      <c r="B498">
        <f t="shared" si="783"/>
        <v>1900</v>
      </c>
      <c r="C498" s="71"/>
      <c r="D498" s="78"/>
      <c r="E498" s="132"/>
      <c r="F498" s="79"/>
      <c r="G498" s="155"/>
      <c r="H498" s="169"/>
      <c r="I498" s="132"/>
      <c r="J498" s="79"/>
      <c r="K498" s="155"/>
      <c r="L498" s="169"/>
      <c r="M498" s="132"/>
      <c r="N498" s="79"/>
      <c r="O498" s="155"/>
      <c r="P498" s="169"/>
      <c r="Q498" s="132"/>
      <c r="R498" s="79"/>
      <c r="S498" s="155"/>
      <c r="T498" s="169"/>
      <c r="U498" s="132"/>
      <c r="V498" s="79"/>
      <c r="W498" s="155"/>
      <c r="X498" s="169"/>
      <c r="Y498" s="132"/>
      <c r="Z498" s="79"/>
      <c r="AA498" s="155"/>
      <c r="AB498" s="169"/>
      <c r="AC498" s="132"/>
      <c r="AD498" s="79"/>
      <c r="AE498" s="155"/>
      <c r="AF498" s="169"/>
      <c r="AG498" s="132"/>
      <c r="AH498" s="79"/>
      <c r="AI498" s="155"/>
      <c r="AJ498" s="169"/>
      <c r="AK498" s="132"/>
      <c r="AL498" s="79"/>
      <c r="AM498" s="155"/>
      <c r="AN498" s="169"/>
      <c r="AO498" s="132"/>
      <c r="AP498" s="79"/>
      <c r="AQ498" s="155"/>
      <c r="AR498" s="169"/>
      <c r="AS498" s="132"/>
      <c r="AT498" s="79"/>
      <c r="AU498" s="155"/>
      <c r="AV498" s="169"/>
      <c r="AW498" s="132"/>
      <c r="AX498" s="79"/>
      <c r="AY498" s="155"/>
      <c r="AZ498" s="169"/>
      <c r="BA498" s="132"/>
      <c r="BB498" s="79"/>
      <c r="BC498" s="155"/>
      <c r="BD498" s="169"/>
      <c r="BE498" s="132"/>
      <c r="BF498" s="79"/>
      <c r="BG498" s="155"/>
      <c r="BH498" s="169"/>
      <c r="BI498" s="132"/>
      <c r="BJ498" s="79"/>
      <c r="BK498" s="155"/>
      <c r="BL498" s="169"/>
      <c r="BM498" s="132"/>
      <c r="BN498" s="79"/>
      <c r="BO498" s="155"/>
      <c r="BP498" s="78"/>
      <c r="BQ498" s="132"/>
      <c r="BR498" s="79"/>
      <c r="BS498" s="155"/>
      <c r="BT498" s="78"/>
      <c r="BU498" s="132"/>
      <c r="BV498" s="79"/>
      <c r="BW498" s="155"/>
      <c r="BX498" s="78"/>
      <c r="BY498" s="132"/>
      <c r="BZ498" s="79"/>
      <c r="CA498" s="155"/>
      <c r="CB498" s="78"/>
      <c r="CC498" s="132"/>
      <c r="CD498" s="79"/>
      <c r="CE498" s="155"/>
      <c r="CF498" s="78"/>
      <c r="CG498" s="132"/>
      <c r="CH498" s="79"/>
      <c r="CI498" s="155"/>
      <c r="CJ498" s="78"/>
      <c r="CK498" s="132"/>
      <c r="CL498" s="79"/>
      <c r="CM498" s="155"/>
      <c r="CN498" s="78"/>
      <c r="CO498" s="132"/>
      <c r="CP498" s="79"/>
      <c r="CQ498" s="155"/>
      <c r="CR498" s="78"/>
      <c r="CS498" s="132"/>
      <c r="CT498" s="79"/>
      <c r="CU498" s="155"/>
      <c r="CV498" s="169"/>
      <c r="CW498" s="132"/>
      <c r="CX498" s="79"/>
      <c r="CY498" s="155"/>
      <c r="CZ498" s="169"/>
      <c r="DA498" s="132"/>
      <c r="DB498" s="79"/>
      <c r="DC498" s="155"/>
      <c r="DD498" s="78"/>
      <c r="DE498" s="132"/>
      <c r="DF498" s="79"/>
      <c r="DG498" s="155"/>
      <c r="DH498" s="78"/>
      <c r="DI498" s="132"/>
      <c r="DJ498" s="79"/>
      <c r="DK498" s="155"/>
      <c r="DL498" s="169"/>
      <c r="DM498" s="132"/>
      <c r="DN498" s="79"/>
      <c r="DO498" s="155"/>
      <c r="DP498" s="78"/>
      <c r="DQ498" s="132"/>
      <c r="DR498" s="79"/>
      <c r="DS498" s="155"/>
      <c r="DT498" s="78"/>
      <c r="DU498" s="132"/>
      <c r="DV498" s="79"/>
      <c r="DW498" s="155"/>
      <c r="DX498" s="78"/>
      <c r="DY498" s="132"/>
      <c r="DZ498" s="79"/>
      <c r="EA498" s="155"/>
      <c r="EB498" s="78"/>
      <c r="EC498" s="132"/>
      <c r="ED498" s="79"/>
      <c r="EE498" s="155"/>
      <c r="EF498" s="169"/>
      <c r="EG498" s="132"/>
      <c r="EH498" s="79"/>
      <c r="EI498" s="155"/>
      <c r="EJ498" s="78"/>
      <c r="EK498" s="132"/>
      <c r="EL498" s="79"/>
      <c r="EM498" s="155"/>
      <c r="EN498" s="78"/>
      <c r="EO498" s="132"/>
      <c r="EP498" s="79"/>
      <c r="EQ498" s="155"/>
      <c r="ER498" s="78"/>
      <c r="ES498" s="132"/>
      <c r="ET498" s="79"/>
      <c r="EU498" s="155"/>
      <c r="EV498" s="78"/>
      <c r="EW498" s="132"/>
      <c r="EX498" s="79"/>
      <c r="EY498" s="155"/>
      <c r="EZ498" s="78"/>
      <c r="FA498" s="132"/>
      <c r="FB498" s="79"/>
      <c r="FC498" s="155"/>
      <c r="FD498" s="78"/>
      <c r="FE498" s="132"/>
      <c r="FF498" s="79"/>
      <c r="FG498" s="155"/>
      <c r="FH498" s="78"/>
      <c r="FI498" s="132"/>
      <c r="FJ498" s="79"/>
      <c r="FK498" s="155"/>
      <c r="FL498" s="169"/>
      <c r="FM498" s="132"/>
      <c r="FN498" s="79"/>
      <c r="FO498" s="155"/>
      <c r="FP498" s="78"/>
      <c r="FQ498" s="132"/>
      <c r="FR498" s="79"/>
      <c r="FS498" s="155"/>
      <c r="FT498" s="78"/>
      <c r="FU498" s="132"/>
      <c r="FV498" s="4"/>
      <c r="FW498" s="155"/>
      <c r="FX498" s="78"/>
      <c r="FY498" s="132"/>
      <c r="FZ498" s="79"/>
      <c r="GA498" s="155"/>
      <c r="GB498" s="78"/>
      <c r="GC498" s="132"/>
      <c r="GD498" s="79"/>
      <c r="GE498" s="155"/>
      <c r="GF498" s="169"/>
      <c r="GG498" s="132"/>
      <c r="GH498" s="79"/>
      <c r="GI498" s="155"/>
      <c r="GJ498" s="78"/>
      <c r="GK498" s="132"/>
      <c r="GL498" s="79"/>
      <c r="GM498" s="155"/>
      <c r="GN498" s="78"/>
      <c r="GO498" s="132"/>
      <c r="GP498" s="79"/>
      <c r="GQ498" s="155"/>
      <c r="GR498" s="79"/>
      <c r="GU498" s="79"/>
    </row>
    <row r="499" spans="1:203" x14ac:dyDescent="0.25">
      <c r="A499">
        <f t="shared" si="782"/>
        <v>1</v>
      </c>
      <c r="B499">
        <f t="shared" si="783"/>
        <v>1900</v>
      </c>
      <c r="C499" s="71"/>
    </row>
    <row r="500" spans="1:203" ht="15.75" x14ac:dyDescent="0.25">
      <c r="A500">
        <f t="shared" si="782"/>
        <v>1</v>
      </c>
      <c r="B500">
        <f t="shared" si="783"/>
        <v>1900</v>
      </c>
      <c r="C500" s="71"/>
      <c r="D500" s="78"/>
      <c r="E500" s="132"/>
      <c r="F500" s="79"/>
      <c r="G500" s="155"/>
      <c r="H500" s="169"/>
      <c r="I500" s="132"/>
      <c r="J500" s="79"/>
      <c r="K500" s="155"/>
      <c r="L500" s="169"/>
      <c r="M500" s="132"/>
      <c r="N500" s="79"/>
      <c r="O500" s="155"/>
      <c r="P500" s="169"/>
      <c r="Q500" s="132"/>
      <c r="R500" s="79"/>
      <c r="S500" s="155"/>
      <c r="T500" s="169"/>
      <c r="U500" s="132"/>
      <c r="V500" s="79"/>
      <c r="W500" s="155"/>
      <c r="X500" s="169"/>
      <c r="Y500" s="132"/>
      <c r="Z500" s="79"/>
      <c r="AA500" s="155"/>
      <c r="AB500" s="169"/>
      <c r="AC500" s="132"/>
      <c r="AD500" s="79"/>
      <c r="AE500" s="155"/>
      <c r="AF500" s="169"/>
      <c r="AG500" s="132"/>
      <c r="AH500" s="79"/>
      <c r="AI500" s="155"/>
      <c r="AJ500" s="169"/>
      <c r="AK500" s="132"/>
      <c r="AL500" s="79"/>
      <c r="AM500" s="155"/>
      <c r="AN500" s="169"/>
      <c r="AO500" s="132"/>
      <c r="AP500" s="79"/>
      <c r="AQ500" s="155"/>
      <c r="AR500" s="169"/>
      <c r="AS500" s="132"/>
      <c r="AT500" s="79"/>
      <c r="AU500" s="155"/>
      <c r="AV500" s="169"/>
      <c r="AW500" s="132"/>
      <c r="AX500" s="79"/>
      <c r="AY500" s="155"/>
      <c r="AZ500" s="169"/>
      <c r="BA500" s="132"/>
      <c r="BB500" s="79"/>
      <c r="BC500" s="155"/>
      <c r="BD500" s="169"/>
      <c r="BE500" s="132"/>
      <c r="BF500" s="79"/>
      <c r="BG500" s="155"/>
      <c r="BH500" s="169"/>
      <c r="BI500" s="132"/>
      <c r="BJ500" s="79"/>
      <c r="BK500" s="155"/>
      <c r="BL500" s="169"/>
      <c r="BM500" s="132"/>
      <c r="BN500" s="79"/>
      <c r="BO500" s="155"/>
      <c r="BP500" s="78"/>
      <c r="BQ500" s="132"/>
      <c r="BR500" s="79"/>
      <c r="BS500" s="155"/>
      <c r="BT500" s="78"/>
      <c r="BU500" s="132"/>
      <c r="BV500" s="79"/>
      <c r="BW500" s="155"/>
      <c r="BX500" s="78"/>
      <c r="BY500" s="132"/>
      <c r="BZ500" s="79"/>
      <c r="CA500" s="155"/>
      <c r="CB500" s="78"/>
      <c r="CC500" s="132"/>
      <c r="CD500" s="79"/>
      <c r="CE500" s="155"/>
      <c r="CF500" s="78"/>
      <c r="CG500" s="132"/>
      <c r="CH500" s="79"/>
      <c r="CI500" s="155"/>
      <c r="CJ500" s="78"/>
      <c r="CK500" s="132"/>
      <c r="CL500" s="79"/>
      <c r="CM500" s="155"/>
      <c r="CN500" s="78"/>
      <c r="CO500" s="132"/>
      <c r="CP500" s="79"/>
      <c r="CQ500" s="155"/>
      <c r="CR500" s="78"/>
      <c r="CS500" s="132"/>
      <c r="CT500" s="79"/>
      <c r="CU500" s="155"/>
      <c r="CV500" s="169"/>
      <c r="CW500" s="132"/>
      <c r="CX500" s="79"/>
      <c r="CY500" s="155"/>
      <c r="CZ500" s="169"/>
      <c r="DA500" s="132"/>
      <c r="DB500" s="79"/>
      <c r="DC500" s="155"/>
      <c r="DD500" s="78"/>
      <c r="DE500" s="132"/>
      <c r="DF500" s="79"/>
      <c r="DG500" s="155"/>
      <c r="DH500" s="78"/>
      <c r="DI500" s="132"/>
      <c r="DJ500" s="79"/>
      <c r="DK500" s="155"/>
      <c r="DL500" s="169"/>
      <c r="DM500" s="132"/>
      <c r="DN500" s="79"/>
      <c r="DO500" s="155"/>
      <c r="DP500" s="78"/>
      <c r="DQ500" s="132"/>
      <c r="DR500" s="79"/>
      <c r="DS500" s="155"/>
      <c r="DT500" s="78"/>
      <c r="DU500" s="132"/>
      <c r="DV500" s="79"/>
      <c r="DW500" s="155"/>
      <c r="DX500" s="78"/>
      <c r="DY500" s="132"/>
      <c r="DZ500" s="79"/>
      <c r="EA500" s="155"/>
      <c r="EB500" s="78"/>
      <c r="EC500" s="132"/>
      <c r="ED500" s="79"/>
      <c r="EE500" s="155"/>
      <c r="EF500" s="169"/>
      <c r="EG500" s="132"/>
      <c r="EH500" s="79"/>
      <c r="EI500" s="155"/>
      <c r="EJ500" s="78"/>
      <c r="EK500" s="132"/>
      <c r="EL500" s="79"/>
      <c r="EM500" s="155"/>
      <c r="EN500" s="78"/>
      <c r="EO500" s="132"/>
      <c r="EP500" s="79"/>
      <c r="EQ500" s="155"/>
      <c r="ER500" s="78"/>
      <c r="ES500" s="132"/>
      <c r="ET500" s="79"/>
      <c r="EU500" s="155"/>
      <c r="EV500" s="78"/>
      <c r="EW500" s="132"/>
      <c r="EX500" s="79"/>
      <c r="EY500" s="155"/>
      <c r="EZ500" s="78"/>
      <c r="FA500" s="132"/>
      <c r="FB500" s="79"/>
      <c r="FC500" s="155"/>
      <c r="FD500" s="78"/>
      <c r="FE500" s="132"/>
      <c r="FF500" s="79"/>
      <c r="FG500" s="155"/>
      <c r="FH500" s="78"/>
      <c r="FI500" s="132"/>
      <c r="FJ500" s="79"/>
      <c r="FK500" s="155"/>
      <c r="FL500" s="169"/>
      <c r="FM500" s="132"/>
      <c r="FN500" s="79"/>
      <c r="FO500" s="155"/>
      <c r="FP500" s="78"/>
      <c r="FQ500" s="132"/>
      <c r="FR500" s="79"/>
      <c r="FS500" s="155"/>
      <c r="FT500" s="78"/>
      <c r="FU500" s="132"/>
      <c r="FV500" s="4"/>
      <c r="FW500" s="155"/>
      <c r="FX500" s="78"/>
      <c r="FY500" s="132"/>
      <c r="FZ500" s="79"/>
      <c r="GA500" s="155"/>
      <c r="GB500" s="78"/>
      <c r="GC500" s="132"/>
      <c r="GD500" s="79"/>
      <c r="GE500" s="155"/>
      <c r="GF500" s="169"/>
      <c r="GG500" s="132"/>
      <c r="GH500" s="79"/>
      <c r="GI500" s="155"/>
      <c r="GJ500" s="78"/>
      <c r="GK500" s="132"/>
      <c r="GL500" s="79"/>
      <c r="GM500" s="155"/>
      <c r="GN500" s="78"/>
      <c r="GO500" s="132"/>
      <c r="GP500" s="79"/>
      <c r="GQ500" s="155"/>
      <c r="GR500" s="79"/>
      <c r="GU500" s="79"/>
    </row>
    <row r="501" spans="1:203" ht="15.75" x14ac:dyDescent="0.25">
      <c r="A501">
        <f t="shared" si="782"/>
        <v>1</v>
      </c>
      <c r="B501">
        <f t="shared" si="783"/>
        <v>1900</v>
      </c>
      <c r="C501" s="71"/>
      <c r="D501" s="78"/>
      <c r="E501" s="132"/>
      <c r="F501" s="79"/>
      <c r="G501" s="155"/>
      <c r="H501" s="169"/>
      <c r="I501" s="132"/>
      <c r="J501" s="79"/>
      <c r="K501" s="155"/>
      <c r="L501" s="169"/>
      <c r="M501" s="132"/>
      <c r="N501" s="79"/>
      <c r="O501" s="155"/>
      <c r="P501" s="169"/>
      <c r="Q501" s="132"/>
      <c r="R501" s="79"/>
      <c r="S501" s="155"/>
      <c r="T501" s="169"/>
      <c r="U501" s="132"/>
      <c r="V501" s="79"/>
      <c r="W501" s="155"/>
      <c r="X501" s="169"/>
      <c r="Y501" s="132"/>
      <c r="Z501" s="79"/>
      <c r="AA501" s="155"/>
      <c r="AB501" s="169"/>
      <c r="AC501" s="132"/>
      <c r="AD501" s="79"/>
      <c r="AE501" s="155"/>
      <c r="AF501" s="169"/>
      <c r="AG501" s="132"/>
      <c r="AH501" s="79"/>
      <c r="AI501" s="155"/>
      <c r="AJ501" s="169"/>
      <c r="AK501" s="132"/>
      <c r="AL501" s="79"/>
      <c r="AM501" s="155"/>
      <c r="AN501" s="169"/>
      <c r="AO501" s="132"/>
      <c r="AP501" s="79"/>
      <c r="AQ501" s="155"/>
      <c r="AR501" s="169"/>
      <c r="AS501" s="132"/>
      <c r="AT501" s="79"/>
      <c r="AU501" s="155"/>
      <c r="AV501" s="169"/>
      <c r="AW501" s="132"/>
      <c r="AX501" s="79"/>
      <c r="AY501" s="155"/>
      <c r="AZ501" s="169"/>
      <c r="BA501" s="132"/>
      <c r="BB501" s="79"/>
      <c r="BC501" s="155"/>
      <c r="BD501" s="169"/>
      <c r="BE501" s="132"/>
      <c r="BF501" s="79"/>
      <c r="BG501" s="155"/>
      <c r="BH501" s="169"/>
      <c r="BI501" s="132"/>
      <c r="BJ501" s="79"/>
      <c r="BK501" s="155"/>
      <c r="BL501" s="169"/>
      <c r="BM501" s="132"/>
      <c r="BN501" s="79"/>
      <c r="BO501" s="155"/>
      <c r="BP501" s="78"/>
      <c r="BQ501" s="132"/>
      <c r="BR501" s="79"/>
      <c r="BS501" s="155"/>
      <c r="BT501" s="78"/>
      <c r="BU501" s="132"/>
      <c r="BV501" s="79"/>
      <c r="BW501" s="155"/>
      <c r="BX501" s="78"/>
      <c r="BY501" s="132"/>
      <c r="BZ501" s="79"/>
      <c r="CA501" s="155"/>
      <c r="CB501" s="78"/>
      <c r="CC501" s="132"/>
      <c r="CD501" s="79"/>
      <c r="CE501" s="155"/>
      <c r="CF501" s="78"/>
      <c r="CG501" s="132"/>
      <c r="CH501" s="79"/>
      <c r="CI501" s="155"/>
      <c r="CJ501" s="78"/>
      <c r="CK501" s="132"/>
      <c r="CL501" s="79"/>
      <c r="CM501" s="155"/>
      <c r="CN501" s="78"/>
      <c r="CO501" s="132"/>
      <c r="CP501" s="79"/>
      <c r="CQ501" s="155"/>
      <c r="CR501" s="78"/>
      <c r="CS501" s="132"/>
      <c r="CT501" s="79"/>
      <c r="CU501" s="155"/>
      <c r="CV501" s="169"/>
      <c r="CW501" s="132"/>
      <c r="CX501" s="79"/>
      <c r="CY501" s="155"/>
      <c r="CZ501" s="169"/>
      <c r="DA501" s="132"/>
      <c r="DB501" s="79"/>
      <c r="DC501" s="155"/>
      <c r="DD501" s="78"/>
      <c r="DE501" s="132"/>
      <c r="DF501" s="79"/>
      <c r="DG501" s="155"/>
      <c r="DH501" s="78"/>
      <c r="DI501" s="132"/>
      <c r="DJ501" s="79"/>
      <c r="DK501" s="155"/>
      <c r="DL501" s="169"/>
      <c r="DM501" s="132"/>
      <c r="DN501" s="79"/>
      <c r="DO501" s="155"/>
      <c r="DP501" s="78"/>
      <c r="DQ501" s="132"/>
      <c r="DR501" s="79"/>
      <c r="DS501" s="155"/>
      <c r="DT501" s="78"/>
      <c r="DU501" s="132"/>
      <c r="DV501" s="79"/>
      <c r="DW501" s="155"/>
      <c r="DX501" s="78"/>
      <c r="DY501" s="132"/>
      <c r="DZ501" s="79"/>
      <c r="EA501" s="155"/>
      <c r="EB501" s="78"/>
      <c r="EC501" s="132"/>
      <c r="ED501" s="79"/>
      <c r="EE501" s="155"/>
      <c r="EF501" s="169"/>
      <c r="EG501" s="132"/>
      <c r="EH501" s="79"/>
      <c r="EI501" s="155"/>
      <c r="EJ501" s="78"/>
      <c r="EK501" s="132"/>
      <c r="EL501" s="79"/>
      <c r="EM501" s="155"/>
      <c r="EN501" s="78"/>
      <c r="EO501" s="132"/>
      <c r="EP501" s="79"/>
      <c r="EQ501" s="155"/>
      <c r="ER501" s="78"/>
      <c r="ES501" s="132"/>
      <c r="ET501" s="79"/>
      <c r="EU501" s="155"/>
      <c r="EV501" s="78"/>
      <c r="EW501" s="132"/>
      <c r="EX501" s="79"/>
      <c r="EY501" s="155"/>
      <c r="EZ501" s="78"/>
      <c r="FA501" s="132"/>
      <c r="FB501" s="79"/>
      <c r="FC501" s="155"/>
      <c r="FD501" s="78"/>
      <c r="FE501" s="132"/>
      <c r="FF501" s="79"/>
      <c r="FG501" s="155"/>
      <c r="FH501" s="78"/>
      <c r="FI501" s="132"/>
      <c r="FJ501" s="79"/>
      <c r="FK501" s="155"/>
      <c r="FL501" s="169"/>
      <c r="FM501" s="132"/>
      <c r="FN501" s="79"/>
      <c r="FO501" s="155"/>
      <c r="FP501" s="78"/>
      <c r="FQ501" s="132"/>
      <c r="FR501" s="79"/>
      <c r="FS501" s="155"/>
      <c r="FT501" s="78"/>
      <c r="FU501" s="132"/>
      <c r="FV501" s="4"/>
      <c r="FW501" s="155"/>
      <c r="FX501" s="78"/>
      <c r="FY501" s="132"/>
      <c r="FZ501" s="79"/>
      <c r="GA501" s="155"/>
      <c r="GB501" s="78"/>
      <c r="GC501" s="132"/>
      <c r="GD501" s="79"/>
      <c r="GE501" s="155"/>
      <c r="GF501" s="169"/>
      <c r="GG501" s="132"/>
      <c r="GH501" s="79"/>
      <c r="GI501" s="155"/>
      <c r="GJ501" s="78"/>
      <c r="GK501" s="132"/>
      <c r="GL501" s="79"/>
      <c r="GM501" s="155"/>
      <c r="GN501" s="78"/>
      <c r="GO501" s="132"/>
      <c r="GP501" s="79"/>
      <c r="GQ501" s="155"/>
      <c r="GR501" s="79"/>
      <c r="GU501" s="79"/>
    </row>
    <row r="502" spans="1:203" ht="15.75" x14ac:dyDescent="0.25">
      <c r="A502">
        <f t="shared" si="782"/>
        <v>1</v>
      </c>
      <c r="B502">
        <f t="shared" si="783"/>
        <v>1900</v>
      </c>
      <c r="C502" s="71"/>
      <c r="D502" s="78"/>
      <c r="E502" s="132"/>
      <c r="F502" s="79"/>
      <c r="G502" s="155"/>
      <c r="H502" s="169"/>
      <c r="I502" s="132"/>
      <c r="J502" s="79"/>
      <c r="K502" s="155"/>
      <c r="L502" s="169"/>
      <c r="M502" s="132"/>
      <c r="N502" s="79"/>
      <c r="O502" s="155"/>
      <c r="P502" s="169"/>
      <c r="Q502" s="132"/>
      <c r="R502" s="79"/>
      <c r="S502" s="155"/>
      <c r="T502" s="169"/>
      <c r="U502" s="132"/>
      <c r="V502" s="79"/>
      <c r="W502" s="155"/>
      <c r="X502" s="169"/>
      <c r="Y502" s="132"/>
      <c r="Z502" s="79"/>
      <c r="AA502" s="155"/>
      <c r="AB502" s="169"/>
      <c r="AC502" s="132"/>
      <c r="AD502" s="79"/>
      <c r="AE502" s="155"/>
      <c r="AF502" s="169"/>
      <c r="AG502" s="132"/>
      <c r="AH502" s="79"/>
      <c r="AI502" s="155"/>
      <c r="AJ502" s="169"/>
      <c r="AK502" s="132"/>
      <c r="AL502" s="79"/>
      <c r="AM502" s="155"/>
      <c r="AN502" s="169"/>
      <c r="AO502" s="132"/>
      <c r="AP502" s="79"/>
      <c r="AQ502" s="155"/>
      <c r="AR502" s="169"/>
      <c r="AS502" s="132"/>
      <c r="AT502" s="79"/>
      <c r="AU502" s="155"/>
      <c r="AV502" s="169"/>
      <c r="AW502" s="132"/>
      <c r="AX502" s="79"/>
      <c r="AY502" s="155"/>
      <c r="AZ502" s="169"/>
      <c r="BA502" s="132"/>
      <c r="BB502" s="79"/>
      <c r="BC502" s="155"/>
      <c r="BD502" s="169"/>
      <c r="BE502" s="132"/>
      <c r="BF502" s="79"/>
      <c r="BG502" s="155"/>
      <c r="BH502" s="169"/>
      <c r="BI502" s="132"/>
      <c r="BJ502" s="79"/>
      <c r="BK502" s="155"/>
      <c r="BL502" s="169"/>
      <c r="BM502" s="132"/>
      <c r="BN502" s="79"/>
      <c r="BO502" s="155"/>
      <c r="BP502" s="78"/>
      <c r="BQ502" s="132"/>
      <c r="BR502" s="79"/>
      <c r="BS502" s="155"/>
      <c r="BT502" s="78"/>
      <c r="BU502" s="132"/>
      <c r="BV502" s="79"/>
      <c r="BW502" s="155"/>
      <c r="BX502" s="78"/>
      <c r="BY502" s="132"/>
      <c r="BZ502" s="79"/>
      <c r="CA502" s="155"/>
      <c r="CB502" s="78"/>
      <c r="CC502" s="132"/>
      <c r="CD502" s="79"/>
      <c r="CE502" s="155"/>
      <c r="CF502" s="78"/>
      <c r="CG502" s="132"/>
      <c r="CH502" s="79"/>
      <c r="CI502" s="155"/>
      <c r="CJ502" s="78"/>
      <c r="CK502" s="132"/>
      <c r="CL502" s="79"/>
      <c r="CM502" s="155"/>
      <c r="CN502" s="78"/>
      <c r="CO502" s="132"/>
      <c r="CP502" s="79"/>
      <c r="CQ502" s="155"/>
      <c r="CR502" s="78"/>
      <c r="CS502" s="132"/>
      <c r="CT502" s="79"/>
      <c r="CU502" s="155"/>
      <c r="CV502" s="169"/>
      <c r="CW502" s="132"/>
      <c r="CX502" s="79"/>
      <c r="CY502" s="155"/>
      <c r="CZ502" s="169"/>
      <c r="DA502" s="132"/>
      <c r="DB502" s="79"/>
      <c r="DC502" s="155"/>
      <c r="DD502" s="78"/>
      <c r="DE502" s="132"/>
      <c r="DF502" s="79"/>
      <c r="DG502" s="155"/>
      <c r="DH502" s="78"/>
      <c r="DI502" s="132"/>
      <c r="DJ502" s="79"/>
      <c r="DK502" s="155"/>
      <c r="DL502" s="169"/>
      <c r="DM502" s="132"/>
      <c r="DN502" s="79"/>
      <c r="DO502" s="155"/>
      <c r="DP502" s="78"/>
      <c r="DQ502" s="132"/>
      <c r="DR502" s="79"/>
      <c r="DS502" s="155"/>
      <c r="DT502" s="78"/>
      <c r="DU502" s="132"/>
      <c r="DV502" s="79"/>
      <c r="DW502" s="155"/>
      <c r="DX502" s="78"/>
      <c r="DY502" s="132"/>
      <c r="DZ502" s="79"/>
      <c r="EA502" s="155"/>
      <c r="EB502" s="78"/>
      <c r="EC502" s="132"/>
      <c r="ED502" s="79"/>
      <c r="EE502" s="155"/>
      <c r="EF502" s="169"/>
      <c r="EG502" s="132"/>
      <c r="EH502" s="79"/>
      <c r="EI502" s="155"/>
      <c r="EJ502" s="78"/>
      <c r="EK502" s="132"/>
      <c r="EL502" s="79"/>
      <c r="EM502" s="155"/>
      <c r="EN502" s="78"/>
      <c r="EO502" s="132"/>
      <c r="EP502" s="79"/>
      <c r="EQ502" s="155"/>
      <c r="ER502" s="78"/>
      <c r="ES502" s="132"/>
      <c r="ET502" s="79"/>
      <c r="EU502" s="155"/>
      <c r="EV502" s="78"/>
      <c r="EW502" s="132"/>
      <c r="EX502" s="79"/>
      <c r="EY502" s="155"/>
      <c r="EZ502" s="78"/>
      <c r="FA502" s="132"/>
      <c r="FB502" s="79"/>
      <c r="FC502" s="155"/>
      <c r="FD502" s="78"/>
      <c r="FE502" s="132"/>
      <c r="FF502" s="79"/>
      <c r="FG502" s="155"/>
      <c r="FH502" s="78"/>
      <c r="FI502" s="132"/>
      <c r="FJ502" s="79"/>
      <c r="FK502" s="155"/>
      <c r="FL502" s="169"/>
      <c r="FM502" s="132"/>
      <c r="FN502" s="79"/>
      <c r="FO502" s="155"/>
      <c r="FP502" s="78"/>
      <c r="FQ502" s="132"/>
      <c r="FR502" s="79"/>
      <c r="FS502" s="155"/>
      <c r="FT502" s="78"/>
      <c r="FU502" s="132"/>
      <c r="FV502" s="4"/>
      <c r="FW502" s="155"/>
      <c r="FX502" s="78"/>
      <c r="FY502" s="132"/>
      <c r="FZ502" s="79"/>
      <c r="GA502" s="155"/>
      <c r="GB502" s="78"/>
      <c r="GC502" s="132"/>
      <c r="GD502" s="79"/>
      <c r="GE502" s="155"/>
      <c r="GF502" s="169"/>
      <c r="GG502" s="132"/>
      <c r="GH502" s="79"/>
      <c r="GI502" s="155"/>
      <c r="GJ502" s="78"/>
      <c r="GK502" s="132"/>
      <c r="GL502" s="79"/>
      <c r="GM502" s="155"/>
      <c r="GN502" s="78"/>
      <c r="GO502" s="132"/>
      <c r="GP502" s="79"/>
      <c r="GQ502" s="155"/>
    </row>
    <row r="503" spans="1:203" ht="15.75" x14ac:dyDescent="0.25">
      <c r="A503">
        <f t="shared" si="782"/>
        <v>1</v>
      </c>
      <c r="B503">
        <f t="shared" si="783"/>
        <v>1900</v>
      </c>
      <c r="C503" s="71"/>
      <c r="D503" s="78"/>
      <c r="E503" s="132"/>
      <c r="F503" s="79"/>
      <c r="G503" s="155"/>
      <c r="H503" s="169"/>
      <c r="I503" s="132"/>
      <c r="J503" s="79"/>
      <c r="K503" s="155"/>
      <c r="L503" s="169"/>
      <c r="M503" s="132"/>
      <c r="N503" s="79"/>
      <c r="O503" s="155"/>
      <c r="P503" s="169"/>
      <c r="Q503" s="132"/>
      <c r="R503" s="79"/>
      <c r="S503" s="155"/>
      <c r="T503" s="169"/>
      <c r="U503" s="132"/>
      <c r="V503" s="79"/>
      <c r="W503" s="155"/>
      <c r="X503" s="169"/>
      <c r="Y503" s="132"/>
      <c r="Z503" s="79"/>
      <c r="AA503" s="155"/>
      <c r="AB503" s="169"/>
      <c r="AC503" s="132"/>
      <c r="AD503" s="79"/>
      <c r="AE503" s="155"/>
      <c r="AF503" s="169"/>
      <c r="AG503" s="132"/>
      <c r="AH503" s="79"/>
      <c r="AI503" s="155"/>
      <c r="AJ503" s="169"/>
      <c r="AK503" s="132"/>
      <c r="AL503" s="79"/>
      <c r="AM503" s="155"/>
      <c r="AN503" s="169"/>
      <c r="AO503" s="132"/>
      <c r="AP503" s="79"/>
      <c r="AQ503" s="155"/>
      <c r="AR503" s="169"/>
      <c r="AS503" s="132"/>
      <c r="AT503" s="79"/>
      <c r="AU503" s="155"/>
      <c r="AV503" s="169"/>
      <c r="AW503" s="132"/>
      <c r="AX503" s="79"/>
      <c r="AY503" s="155"/>
      <c r="AZ503" s="169"/>
      <c r="BA503" s="132"/>
      <c r="BB503" s="79"/>
      <c r="BC503" s="155"/>
      <c r="BD503" s="169"/>
      <c r="BE503" s="132"/>
      <c r="BF503" s="79"/>
      <c r="BG503" s="155"/>
      <c r="BH503" s="169"/>
      <c r="BI503" s="132"/>
      <c r="BJ503" s="79"/>
      <c r="BK503" s="155"/>
      <c r="BL503" s="169"/>
      <c r="BM503" s="132"/>
      <c r="BN503" s="79"/>
      <c r="BO503" s="155"/>
      <c r="BP503" s="78"/>
      <c r="BQ503" s="132"/>
      <c r="BR503" s="79"/>
      <c r="BS503" s="155"/>
      <c r="BT503" s="78"/>
      <c r="BU503" s="132"/>
      <c r="BV503" s="79"/>
      <c r="BW503" s="155"/>
      <c r="BX503" s="78"/>
      <c r="BY503" s="132"/>
      <c r="BZ503" s="79"/>
      <c r="CA503" s="155"/>
      <c r="CB503" s="78"/>
      <c r="CC503" s="132"/>
      <c r="CD503" s="79"/>
      <c r="CE503" s="155"/>
      <c r="CF503" s="78"/>
      <c r="CG503" s="132"/>
      <c r="CH503" s="79"/>
      <c r="CI503" s="155"/>
      <c r="CJ503" s="78"/>
      <c r="CK503" s="132"/>
      <c r="CL503" s="79"/>
      <c r="CM503" s="155"/>
      <c r="CN503" s="78"/>
      <c r="CO503" s="132"/>
      <c r="CP503" s="79"/>
      <c r="CQ503" s="155"/>
      <c r="CR503" s="78"/>
      <c r="CS503" s="132"/>
      <c r="CT503" s="79"/>
      <c r="CU503" s="155"/>
      <c r="CV503" s="169"/>
      <c r="CW503" s="132"/>
      <c r="CX503" s="79"/>
      <c r="CY503" s="155"/>
      <c r="CZ503" s="169"/>
      <c r="DA503" s="132"/>
      <c r="DB503" s="79"/>
      <c r="DC503" s="155"/>
      <c r="DD503" s="78"/>
      <c r="DE503" s="132"/>
      <c r="DF503" s="79"/>
      <c r="DG503" s="155"/>
      <c r="DH503" s="78"/>
      <c r="DI503" s="132"/>
      <c r="DJ503" s="79"/>
      <c r="DK503" s="155"/>
      <c r="DL503" s="169"/>
      <c r="DM503" s="132"/>
      <c r="DN503" s="79"/>
      <c r="DO503" s="155"/>
      <c r="DP503" s="78"/>
      <c r="DQ503" s="132"/>
      <c r="DR503" s="79"/>
      <c r="DS503" s="155"/>
      <c r="DT503" s="78"/>
      <c r="DU503" s="132"/>
      <c r="DV503" s="79"/>
      <c r="DW503" s="155"/>
      <c r="DX503" s="78"/>
      <c r="DY503" s="132"/>
      <c r="DZ503" s="79"/>
      <c r="EA503" s="155"/>
      <c r="EB503" s="78"/>
      <c r="EC503" s="132"/>
      <c r="ED503" s="79"/>
      <c r="EE503" s="155"/>
      <c r="EF503" s="169"/>
      <c r="EG503" s="132"/>
      <c r="EH503" s="79"/>
      <c r="EI503" s="155"/>
      <c r="EJ503" s="78"/>
      <c r="EK503" s="132"/>
      <c r="EL503" s="79"/>
      <c r="EM503" s="155"/>
      <c r="EN503" s="78"/>
      <c r="EO503" s="132"/>
      <c r="EP503" s="79"/>
      <c r="EQ503" s="155"/>
      <c r="ER503" s="78"/>
      <c r="ES503" s="132"/>
      <c r="ET503" s="79"/>
      <c r="EU503" s="155"/>
      <c r="EV503" s="78"/>
      <c r="EW503" s="132"/>
      <c r="EX503" s="79"/>
      <c r="EY503" s="155"/>
      <c r="EZ503" s="78"/>
      <c r="FA503" s="132"/>
      <c r="FB503" s="79"/>
      <c r="FC503" s="155"/>
      <c r="FD503" s="78"/>
      <c r="FE503" s="132"/>
      <c r="FF503" s="79"/>
      <c r="FG503" s="155"/>
      <c r="FH503" s="78"/>
      <c r="FI503" s="132"/>
      <c r="FJ503" s="79"/>
      <c r="FK503" s="155"/>
      <c r="FL503" s="169"/>
      <c r="FM503" s="132"/>
      <c r="FN503" s="79"/>
      <c r="FO503" s="155"/>
      <c r="FP503" s="78"/>
      <c r="FQ503" s="132"/>
      <c r="FR503" s="79"/>
      <c r="FS503" s="155"/>
      <c r="FT503" s="78"/>
      <c r="FU503" s="132"/>
      <c r="FV503" s="4"/>
      <c r="FW503" s="155"/>
      <c r="FX503" s="78"/>
      <c r="FY503" s="132"/>
      <c r="FZ503" s="79"/>
      <c r="GA503" s="155"/>
      <c r="GB503" s="78"/>
      <c r="GC503" s="132"/>
      <c r="GD503" s="79"/>
      <c r="GE503" s="155"/>
      <c r="GF503" s="169"/>
      <c r="GG503" s="132"/>
      <c r="GH503" s="79"/>
      <c r="GI503" s="155"/>
      <c r="GJ503" s="78"/>
      <c r="GK503" s="132"/>
      <c r="GL503" s="79"/>
      <c r="GM503" s="155"/>
      <c r="GN503" s="78"/>
      <c r="GO503" s="132"/>
      <c r="GP503" s="79"/>
      <c r="GQ503" s="155"/>
    </row>
    <row r="504" spans="1:203" ht="15.75" x14ac:dyDescent="0.25">
      <c r="A504">
        <f t="shared" si="782"/>
        <v>1</v>
      </c>
      <c r="B504">
        <f t="shared" si="783"/>
        <v>1900</v>
      </c>
      <c r="C504" s="71"/>
      <c r="D504" s="78"/>
      <c r="E504" s="132"/>
      <c r="F504" s="79"/>
      <c r="G504" s="155"/>
      <c r="H504" s="169"/>
      <c r="I504" s="132"/>
      <c r="J504" s="79"/>
      <c r="K504" s="155"/>
      <c r="L504" s="169"/>
      <c r="M504" s="132"/>
      <c r="N504" s="79"/>
      <c r="O504" s="155"/>
      <c r="P504" s="169"/>
      <c r="Q504" s="132"/>
      <c r="R504" s="79"/>
      <c r="S504" s="155"/>
      <c r="T504" s="169"/>
      <c r="U504" s="132"/>
      <c r="V504" s="79"/>
      <c r="W504" s="155"/>
      <c r="X504" s="169"/>
      <c r="Y504" s="132"/>
      <c r="Z504" s="79"/>
      <c r="AA504" s="155"/>
      <c r="AB504" s="169"/>
      <c r="AC504" s="132"/>
      <c r="AD504" s="79"/>
      <c r="AE504" s="155"/>
      <c r="AF504" s="169"/>
      <c r="AG504" s="132"/>
      <c r="AH504" s="79"/>
      <c r="AI504" s="155"/>
      <c r="AJ504" s="169"/>
      <c r="AK504" s="132"/>
      <c r="AL504" s="79"/>
      <c r="AM504" s="155"/>
      <c r="AN504" s="169"/>
      <c r="AO504" s="132"/>
      <c r="AP504" s="79"/>
      <c r="AQ504" s="155"/>
      <c r="AR504" s="169"/>
      <c r="AS504" s="132"/>
      <c r="AT504" s="79"/>
      <c r="AU504" s="155"/>
      <c r="AV504" s="169"/>
      <c r="AW504" s="132"/>
      <c r="AX504" s="79"/>
      <c r="AY504" s="155"/>
      <c r="AZ504" s="169"/>
      <c r="BA504" s="132"/>
      <c r="BB504" s="79"/>
      <c r="BC504" s="155"/>
      <c r="BD504" s="169"/>
      <c r="BE504" s="132"/>
      <c r="BF504" s="79"/>
      <c r="BG504" s="155"/>
      <c r="BH504" s="169"/>
      <c r="BI504" s="132"/>
      <c r="BJ504" s="79"/>
      <c r="BK504" s="155"/>
      <c r="BL504" s="169"/>
      <c r="BM504" s="132"/>
      <c r="BN504" s="79"/>
      <c r="BO504" s="155"/>
      <c r="BP504" s="78"/>
      <c r="BQ504" s="132"/>
      <c r="BR504" s="79"/>
      <c r="BS504" s="155"/>
      <c r="BT504" s="78"/>
      <c r="BU504" s="132"/>
      <c r="BV504" s="79"/>
      <c r="BW504" s="155"/>
      <c r="BX504" s="78"/>
      <c r="BY504" s="132"/>
      <c r="BZ504" s="79"/>
      <c r="CA504" s="155"/>
      <c r="CB504" s="78"/>
      <c r="CC504" s="132"/>
      <c r="CD504" s="79"/>
      <c r="CE504" s="155"/>
      <c r="CF504" s="78"/>
      <c r="CG504" s="132"/>
      <c r="CH504" s="79"/>
      <c r="CI504" s="155"/>
      <c r="CJ504" s="78"/>
      <c r="CK504" s="132"/>
      <c r="CL504" s="79"/>
      <c r="CM504" s="155"/>
      <c r="CN504" s="78"/>
      <c r="CO504" s="132"/>
      <c r="CP504" s="79"/>
      <c r="CQ504" s="155"/>
      <c r="CR504" s="78"/>
      <c r="CS504" s="132"/>
      <c r="CT504" s="79"/>
      <c r="CU504" s="155"/>
      <c r="CV504" s="169"/>
      <c r="CW504" s="132"/>
      <c r="CX504" s="79"/>
      <c r="CY504" s="155"/>
      <c r="CZ504" s="169"/>
      <c r="DA504" s="132"/>
      <c r="DB504" s="79"/>
      <c r="DC504" s="155"/>
      <c r="DD504" s="78"/>
      <c r="DE504" s="132"/>
      <c r="DF504" s="79"/>
      <c r="DG504" s="155"/>
      <c r="DH504" s="78"/>
      <c r="DI504" s="132"/>
      <c r="DJ504" s="79"/>
      <c r="DK504" s="155"/>
      <c r="DL504" s="169"/>
      <c r="DM504" s="132"/>
      <c r="DN504" s="79"/>
      <c r="DO504" s="155"/>
      <c r="DP504" s="78"/>
      <c r="DQ504" s="132"/>
      <c r="DR504" s="79"/>
      <c r="DS504" s="155"/>
      <c r="DT504" s="78"/>
      <c r="DU504" s="132"/>
      <c r="DV504" s="79"/>
      <c r="DW504" s="155"/>
      <c r="DX504" s="78"/>
      <c r="DY504" s="132"/>
      <c r="DZ504" s="79"/>
      <c r="EA504" s="155"/>
      <c r="EB504" s="78"/>
      <c r="EC504" s="132"/>
      <c r="ED504" s="79"/>
      <c r="EE504" s="155"/>
      <c r="EF504" s="169"/>
      <c r="EG504" s="132"/>
      <c r="EH504" s="79"/>
      <c r="EI504" s="155"/>
      <c r="EJ504" s="78"/>
      <c r="EK504" s="132"/>
      <c r="EL504" s="79"/>
      <c r="EM504" s="155"/>
      <c r="EN504" s="78"/>
      <c r="EO504" s="132"/>
      <c r="EP504" s="79"/>
      <c r="EQ504" s="155"/>
      <c r="ER504" s="78"/>
      <c r="ES504" s="132"/>
      <c r="ET504" s="79"/>
      <c r="EU504" s="155"/>
      <c r="EV504" s="78"/>
      <c r="EW504" s="132"/>
      <c r="EX504" s="79"/>
      <c r="EY504" s="155"/>
      <c r="EZ504" s="78"/>
      <c r="FA504" s="132"/>
      <c r="FB504" s="79"/>
      <c r="FC504" s="155"/>
      <c r="FD504" s="78"/>
      <c r="FE504" s="132"/>
      <c r="FF504" s="79"/>
      <c r="FG504" s="155"/>
      <c r="FH504" s="78"/>
      <c r="FI504" s="132"/>
      <c r="FJ504" s="79"/>
      <c r="FK504" s="155"/>
      <c r="FL504" s="169"/>
      <c r="FM504" s="132"/>
      <c r="FN504" s="79"/>
      <c r="FO504" s="155"/>
      <c r="FP504" s="78"/>
      <c r="FQ504" s="132"/>
      <c r="FR504" s="79"/>
      <c r="FS504" s="155"/>
      <c r="FT504" s="78"/>
      <c r="FU504" s="132"/>
      <c r="FV504" s="4"/>
      <c r="FW504" s="155"/>
      <c r="FX504" s="78"/>
      <c r="FY504" s="132"/>
      <c r="FZ504" s="79"/>
      <c r="GA504" s="155"/>
      <c r="GB504" s="78"/>
      <c r="GC504" s="132"/>
      <c r="GD504" s="79"/>
      <c r="GE504" s="155"/>
      <c r="GF504" s="169"/>
      <c r="GG504" s="132"/>
      <c r="GH504" s="79"/>
      <c r="GI504" s="155"/>
      <c r="GJ504" s="78"/>
      <c r="GK504" s="132"/>
      <c r="GL504" s="79"/>
      <c r="GM504" s="155"/>
      <c r="GN504" s="78"/>
      <c r="GO504" s="132"/>
      <c r="GP504" s="79"/>
      <c r="GQ504" s="155"/>
    </row>
    <row r="505" spans="1:203" ht="15.75" x14ac:dyDescent="0.25">
      <c r="A505">
        <f t="shared" si="782"/>
        <v>1</v>
      </c>
      <c r="B505">
        <f t="shared" si="783"/>
        <v>1900</v>
      </c>
      <c r="C505" s="71"/>
      <c r="D505" s="78"/>
      <c r="E505" s="132"/>
      <c r="F505" s="79"/>
      <c r="G505" s="155"/>
      <c r="H505" s="169"/>
      <c r="I505" s="132"/>
      <c r="J505" s="79"/>
      <c r="K505" s="155"/>
      <c r="L505" s="169"/>
      <c r="M505" s="132"/>
      <c r="N505" s="79"/>
      <c r="O505" s="155"/>
      <c r="P505" s="169"/>
      <c r="Q505" s="132"/>
      <c r="R505" s="79"/>
      <c r="S505" s="155"/>
      <c r="T505" s="169"/>
      <c r="U505" s="132"/>
      <c r="V505" s="79"/>
      <c r="W505" s="155"/>
      <c r="X505" s="169"/>
      <c r="Y505" s="132"/>
      <c r="Z505" s="79"/>
      <c r="AA505" s="155"/>
      <c r="AB505" s="169"/>
      <c r="AC505" s="132"/>
      <c r="AD505" s="79"/>
      <c r="AE505" s="155"/>
      <c r="AF505" s="169"/>
      <c r="AG505" s="132"/>
      <c r="AH505" s="79"/>
      <c r="AI505" s="155"/>
      <c r="AJ505" s="169"/>
      <c r="AK505" s="132"/>
      <c r="AL505" s="79"/>
      <c r="AM505" s="155"/>
      <c r="AN505" s="169"/>
      <c r="AO505" s="132"/>
      <c r="AP505" s="79"/>
      <c r="AQ505" s="155"/>
      <c r="AR505" s="169"/>
      <c r="AS505" s="132"/>
      <c r="AT505" s="79"/>
      <c r="AU505" s="155"/>
      <c r="AV505" s="169"/>
      <c r="AW505" s="132"/>
      <c r="AX505" s="79"/>
      <c r="AY505" s="155"/>
      <c r="AZ505" s="169"/>
      <c r="BA505" s="132"/>
      <c r="BB505" s="79"/>
      <c r="BC505" s="155"/>
      <c r="BD505" s="169"/>
      <c r="BE505" s="132"/>
      <c r="BF505" s="79"/>
      <c r="BG505" s="155"/>
      <c r="BH505" s="169"/>
      <c r="BI505" s="132"/>
      <c r="BJ505" s="79"/>
      <c r="BK505" s="155"/>
      <c r="BL505" s="169"/>
      <c r="BM505" s="132"/>
      <c r="BN505" s="79"/>
      <c r="BO505" s="155"/>
      <c r="BP505" s="78"/>
      <c r="BQ505" s="132"/>
      <c r="BR505" s="79"/>
      <c r="BS505" s="155"/>
      <c r="BT505" s="78"/>
      <c r="BU505" s="132"/>
      <c r="BV505" s="79"/>
      <c r="BW505" s="155"/>
      <c r="BX505" s="78"/>
      <c r="BY505" s="132"/>
      <c r="BZ505" s="79"/>
      <c r="CA505" s="155"/>
      <c r="CB505" s="78"/>
      <c r="CC505" s="132"/>
      <c r="CD505" s="79"/>
      <c r="CE505" s="155"/>
      <c r="CF505" s="78"/>
      <c r="CG505" s="132"/>
      <c r="CH505" s="79"/>
      <c r="CI505" s="155"/>
      <c r="CJ505" s="78"/>
      <c r="CK505" s="132"/>
      <c r="CL505" s="79"/>
      <c r="CM505" s="155"/>
      <c r="CN505" s="78"/>
      <c r="CO505" s="132"/>
      <c r="CP505" s="79"/>
      <c r="CQ505" s="155"/>
      <c r="CR505" s="78"/>
      <c r="CS505" s="132"/>
      <c r="CT505" s="79"/>
      <c r="CU505" s="155"/>
      <c r="CV505" s="169"/>
      <c r="CW505" s="132"/>
      <c r="CX505" s="79"/>
      <c r="CY505" s="155"/>
      <c r="CZ505" s="169"/>
      <c r="DA505" s="132"/>
      <c r="DB505" s="79"/>
      <c r="DC505" s="155"/>
      <c r="DD505" s="78"/>
      <c r="DE505" s="132"/>
      <c r="DF505" s="79"/>
      <c r="DG505" s="155"/>
      <c r="DH505" s="78"/>
      <c r="DI505" s="132"/>
      <c r="DJ505" s="79"/>
      <c r="DK505" s="155"/>
      <c r="DL505" s="169"/>
      <c r="DM505" s="132"/>
      <c r="DN505" s="79"/>
      <c r="DO505" s="155"/>
      <c r="DP505" s="78"/>
      <c r="DQ505" s="132"/>
      <c r="DR505" s="79"/>
      <c r="DS505" s="155"/>
      <c r="DT505" s="78"/>
      <c r="DU505" s="132"/>
      <c r="DV505" s="79"/>
      <c r="DW505" s="155"/>
      <c r="DX505" s="78"/>
      <c r="DY505" s="132"/>
      <c r="DZ505" s="79"/>
      <c r="EA505" s="155"/>
      <c r="EB505" s="78"/>
      <c r="EC505" s="132"/>
      <c r="ED505" s="79"/>
      <c r="EE505" s="155"/>
      <c r="EF505" s="169"/>
      <c r="EG505" s="132"/>
      <c r="EH505" s="79"/>
      <c r="EI505" s="155"/>
      <c r="EJ505" s="78"/>
      <c r="EK505" s="132"/>
      <c r="EL505" s="79"/>
      <c r="EM505" s="155"/>
      <c r="EN505" s="78"/>
      <c r="EO505" s="132"/>
      <c r="EP505" s="79"/>
      <c r="EQ505" s="155"/>
      <c r="ER505" s="78"/>
      <c r="ES505" s="132"/>
      <c r="ET505" s="79"/>
      <c r="EU505" s="155"/>
      <c r="EV505" s="78"/>
      <c r="EW505" s="132"/>
      <c r="EX505" s="79"/>
      <c r="EY505" s="155"/>
      <c r="EZ505" s="78"/>
      <c r="FA505" s="132"/>
      <c r="FB505" s="79"/>
      <c r="FC505" s="155"/>
      <c r="FD505" s="78"/>
      <c r="FE505" s="132"/>
      <c r="FF505" s="79"/>
      <c r="FG505" s="155"/>
      <c r="FH505" s="78"/>
      <c r="FI505" s="132"/>
      <c r="FJ505" s="79"/>
      <c r="FK505" s="155"/>
      <c r="FL505" s="169"/>
      <c r="FM505" s="132"/>
      <c r="FN505" s="79"/>
      <c r="FO505" s="155"/>
      <c r="FP505" s="78"/>
      <c r="FQ505" s="132"/>
      <c r="FR505" s="79"/>
      <c r="FS505" s="155"/>
      <c r="FT505" s="78"/>
      <c r="FU505" s="132"/>
      <c r="FV505" s="4"/>
      <c r="FW505" s="155"/>
      <c r="FX505" s="78"/>
      <c r="FY505" s="132"/>
      <c r="FZ505" s="79"/>
      <c r="GA505" s="155"/>
      <c r="GB505" s="78"/>
      <c r="GC505" s="132"/>
      <c r="GD505" s="79"/>
      <c r="GE505" s="155"/>
      <c r="GF505" s="169"/>
      <c r="GG505" s="132"/>
      <c r="GH505" s="79"/>
      <c r="GI505" s="155"/>
      <c r="GJ505" s="78"/>
      <c r="GK505" s="132"/>
      <c r="GL505" s="79"/>
      <c r="GM505" s="155"/>
      <c r="GN505" s="78"/>
      <c r="GO505" s="132"/>
      <c r="GP505" s="79"/>
      <c r="GQ505" s="155"/>
    </row>
    <row r="506" spans="1:203" ht="15.75" x14ac:dyDescent="0.25">
      <c r="A506">
        <f t="shared" si="782"/>
        <v>1</v>
      </c>
      <c r="B506">
        <f t="shared" si="783"/>
        <v>1900</v>
      </c>
      <c r="C506" s="71"/>
      <c r="D506" s="78"/>
      <c r="E506" s="132"/>
      <c r="F506" s="79"/>
      <c r="G506" s="155"/>
      <c r="H506" s="169"/>
      <c r="I506" s="132"/>
      <c r="J506" s="79"/>
      <c r="K506" s="155"/>
      <c r="L506" s="169"/>
      <c r="M506" s="132"/>
      <c r="N506" s="79"/>
      <c r="O506" s="155"/>
      <c r="P506" s="169"/>
      <c r="Q506" s="132"/>
      <c r="R506" s="79"/>
      <c r="S506" s="155"/>
      <c r="T506" s="169"/>
      <c r="U506" s="132"/>
      <c r="V506" s="79"/>
      <c r="W506" s="155"/>
      <c r="X506" s="169"/>
      <c r="Y506" s="132"/>
      <c r="Z506" s="79"/>
      <c r="AA506" s="155"/>
      <c r="AB506" s="169"/>
      <c r="AC506" s="132"/>
      <c r="AD506" s="79"/>
      <c r="AE506" s="155"/>
      <c r="AF506" s="169"/>
      <c r="AG506" s="132"/>
      <c r="AH506" s="79"/>
      <c r="AI506" s="155"/>
      <c r="AJ506" s="169"/>
      <c r="AK506" s="132"/>
      <c r="AL506" s="79"/>
      <c r="AM506" s="155"/>
      <c r="AN506" s="169"/>
      <c r="AO506" s="132"/>
      <c r="AP506" s="79"/>
      <c r="AQ506" s="155"/>
      <c r="AR506" s="169"/>
      <c r="AS506" s="132"/>
      <c r="AT506" s="79"/>
      <c r="AU506" s="155"/>
      <c r="AV506" s="169"/>
      <c r="AW506" s="132"/>
      <c r="AX506" s="79"/>
      <c r="AY506" s="155"/>
      <c r="AZ506" s="169"/>
      <c r="BA506" s="132"/>
      <c r="BB506" s="79"/>
      <c r="BC506" s="155"/>
      <c r="BD506" s="169"/>
      <c r="BE506" s="132"/>
      <c r="BF506" s="79"/>
      <c r="BG506" s="155"/>
      <c r="BH506" s="169"/>
      <c r="BI506" s="132"/>
      <c r="BJ506" s="79"/>
      <c r="BK506" s="155"/>
      <c r="BL506" s="169"/>
      <c r="BM506" s="132"/>
      <c r="BN506" s="79"/>
      <c r="BO506" s="155"/>
      <c r="BP506" s="78"/>
      <c r="BQ506" s="132"/>
      <c r="BR506" s="79"/>
      <c r="BS506" s="155"/>
      <c r="BT506" s="78"/>
      <c r="BU506" s="132"/>
      <c r="BV506" s="79"/>
      <c r="BW506" s="155"/>
      <c r="BX506" s="78"/>
      <c r="BY506" s="132"/>
      <c r="BZ506" s="79"/>
      <c r="CA506" s="155"/>
      <c r="CB506" s="78"/>
      <c r="CC506" s="132"/>
      <c r="CD506" s="79"/>
      <c r="CE506" s="155"/>
      <c r="CF506" s="78"/>
      <c r="CG506" s="132"/>
      <c r="CH506" s="79"/>
      <c r="CI506" s="155"/>
      <c r="CJ506" s="78"/>
      <c r="CK506" s="132"/>
      <c r="CL506" s="79"/>
      <c r="CM506" s="155"/>
      <c r="CN506" s="78"/>
      <c r="CO506" s="132"/>
      <c r="CP506" s="79"/>
      <c r="CQ506" s="155"/>
      <c r="CR506" s="78"/>
      <c r="CS506" s="132"/>
      <c r="CT506" s="79"/>
      <c r="CU506" s="155"/>
      <c r="CV506" s="169"/>
      <c r="CW506" s="132"/>
      <c r="CX506" s="79"/>
      <c r="CY506" s="155"/>
      <c r="CZ506" s="169"/>
      <c r="DA506" s="132"/>
      <c r="DB506" s="79"/>
      <c r="DC506" s="155"/>
      <c r="DD506" s="78"/>
      <c r="DE506" s="132"/>
      <c r="DF506" s="79"/>
      <c r="DG506" s="155"/>
      <c r="DH506" s="78"/>
      <c r="DI506" s="132"/>
      <c r="DJ506" s="79"/>
      <c r="DK506" s="155"/>
      <c r="DL506" s="169"/>
      <c r="DM506" s="132"/>
      <c r="DN506" s="79"/>
      <c r="DO506" s="155"/>
      <c r="DP506" s="78"/>
      <c r="DQ506" s="132"/>
      <c r="DR506" s="79"/>
      <c r="DS506" s="155"/>
      <c r="DT506" s="78"/>
      <c r="DU506" s="132"/>
      <c r="DV506" s="79"/>
      <c r="DW506" s="155"/>
      <c r="DX506" s="78"/>
      <c r="DY506" s="132"/>
      <c r="DZ506" s="79"/>
      <c r="EA506" s="155"/>
      <c r="EB506" s="78"/>
      <c r="EC506" s="132"/>
      <c r="ED506" s="79"/>
      <c r="EE506" s="155"/>
      <c r="EF506" s="169"/>
      <c r="EG506" s="132"/>
      <c r="EH506" s="79"/>
      <c r="EI506" s="155"/>
      <c r="EJ506" s="78"/>
      <c r="EK506" s="132"/>
      <c r="EL506" s="79"/>
      <c r="EM506" s="155"/>
      <c r="EN506" s="78"/>
      <c r="EO506" s="132"/>
      <c r="EP506" s="79"/>
      <c r="EQ506" s="155"/>
      <c r="ER506" s="78"/>
      <c r="ES506" s="132"/>
      <c r="ET506" s="79"/>
      <c r="EU506" s="155"/>
      <c r="EV506" s="78"/>
      <c r="EW506" s="132"/>
      <c r="EX506" s="79"/>
      <c r="EY506" s="155"/>
      <c r="EZ506" s="78"/>
      <c r="FA506" s="132"/>
      <c r="FB506" s="79"/>
      <c r="FC506" s="155"/>
      <c r="FD506" s="78"/>
      <c r="FE506" s="132"/>
      <c r="FF506" s="79"/>
      <c r="FG506" s="155"/>
      <c r="FH506" s="78"/>
      <c r="FI506" s="132"/>
      <c r="FJ506" s="79"/>
      <c r="FK506" s="155"/>
      <c r="FL506" s="169"/>
      <c r="FM506" s="132"/>
      <c r="FN506" s="79"/>
      <c r="FO506" s="155"/>
      <c r="FP506" s="78"/>
      <c r="FQ506" s="132"/>
      <c r="FR506" s="79"/>
      <c r="FS506" s="155"/>
      <c r="FT506" s="78"/>
      <c r="FU506" s="132"/>
      <c r="FV506" s="4"/>
      <c r="FW506" s="155"/>
      <c r="FX506" s="78"/>
      <c r="FY506" s="132"/>
      <c r="FZ506" s="79"/>
      <c r="GA506" s="155"/>
      <c r="GB506" s="78"/>
      <c r="GC506" s="132"/>
      <c r="GD506" s="79"/>
      <c r="GE506" s="155"/>
      <c r="GF506" s="169"/>
      <c r="GG506" s="132"/>
      <c r="GH506" s="79"/>
      <c r="GI506" s="155"/>
      <c r="GJ506" s="78"/>
      <c r="GK506" s="132"/>
      <c r="GL506" s="79"/>
      <c r="GM506" s="155"/>
      <c r="GN506" s="78"/>
      <c r="GO506" s="132"/>
      <c r="GP506" s="79"/>
      <c r="GQ506" s="155"/>
    </row>
    <row r="507" spans="1:203" ht="15.75" x14ac:dyDescent="0.25">
      <c r="A507">
        <f t="shared" si="782"/>
        <v>1</v>
      </c>
      <c r="B507">
        <f t="shared" si="783"/>
        <v>1900</v>
      </c>
      <c r="C507" s="71"/>
      <c r="D507" s="78"/>
      <c r="E507" s="132"/>
      <c r="F507" s="79"/>
      <c r="G507" s="155"/>
      <c r="H507" s="169"/>
      <c r="I507" s="132"/>
      <c r="J507" s="79"/>
      <c r="K507" s="155"/>
      <c r="L507" s="169"/>
      <c r="M507" s="132"/>
      <c r="N507" s="79"/>
      <c r="O507" s="155"/>
      <c r="P507" s="169"/>
      <c r="Q507" s="132"/>
      <c r="R507" s="79"/>
      <c r="S507" s="155"/>
      <c r="T507" s="169"/>
      <c r="U507" s="132"/>
      <c r="V507" s="79"/>
      <c r="W507" s="155"/>
      <c r="X507" s="169"/>
      <c r="Y507" s="132"/>
      <c r="Z507" s="79"/>
      <c r="AA507" s="155"/>
      <c r="AB507" s="169"/>
      <c r="AC507" s="132"/>
      <c r="AD507" s="79"/>
      <c r="AE507" s="155"/>
      <c r="AF507" s="169"/>
      <c r="AG507" s="132"/>
      <c r="AH507" s="79"/>
      <c r="AI507" s="155"/>
      <c r="AJ507" s="169"/>
      <c r="AK507" s="132"/>
      <c r="AL507" s="79"/>
      <c r="AM507" s="155"/>
      <c r="AN507" s="169"/>
      <c r="AO507" s="132"/>
      <c r="AP507" s="79"/>
      <c r="AQ507" s="155"/>
      <c r="AR507" s="169"/>
      <c r="AS507" s="132"/>
      <c r="AT507" s="79"/>
      <c r="AU507" s="155"/>
      <c r="AV507" s="169"/>
      <c r="AW507" s="132"/>
      <c r="AX507" s="79"/>
      <c r="AY507" s="155"/>
      <c r="AZ507" s="169"/>
      <c r="BA507" s="132"/>
      <c r="BB507" s="79"/>
      <c r="BC507" s="155"/>
      <c r="BD507" s="169"/>
      <c r="BE507" s="132"/>
      <c r="BF507" s="79"/>
      <c r="BG507" s="155"/>
      <c r="BH507" s="169"/>
      <c r="BI507" s="132"/>
      <c r="BJ507" s="79"/>
      <c r="BK507" s="155"/>
      <c r="BL507" s="169"/>
      <c r="BM507" s="132"/>
      <c r="BN507" s="79"/>
      <c r="BO507" s="155"/>
      <c r="BP507" s="78"/>
      <c r="BQ507" s="132"/>
      <c r="BR507" s="79"/>
      <c r="BS507" s="155"/>
      <c r="BT507" s="78"/>
      <c r="BU507" s="132"/>
      <c r="BV507" s="79"/>
      <c r="BW507" s="155"/>
      <c r="BX507" s="78"/>
      <c r="BY507" s="132"/>
      <c r="BZ507" s="79"/>
      <c r="CA507" s="155"/>
      <c r="CB507" s="78"/>
      <c r="CC507" s="132"/>
      <c r="CD507" s="79"/>
      <c r="CE507" s="155"/>
      <c r="CF507" s="78"/>
      <c r="CG507" s="132"/>
      <c r="CH507" s="79"/>
      <c r="CI507" s="155"/>
      <c r="CJ507" s="78"/>
      <c r="CK507" s="132"/>
      <c r="CL507" s="79"/>
      <c r="CM507" s="155"/>
      <c r="CN507" s="78"/>
      <c r="CO507" s="132"/>
      <c r="CP507" s="79"/>
      <c r="CQ507" s="155"/>
      <c r="CR507" s="78"/>
      <c r="CS507" s="132"/>
      <c r="CT507" s="79"/>
      <c r="CU507" s="155"/>
      <c r="CV507" s="169"/>
      <c r="CW507" s="132"/>
      <c r="CX507" s="79"/>
      <c r="CY507" s="155"/>
      <c r="CZ507" s="169"/>
      <c r="DA507" s="132"/>
      <c r="DB507" s="79"/>
      <c r="DC507" s="155"/>
      <c r="DD507" s="78"/>
      <c r="DE507" s="132"/>
      <c r="DF507" s="79"/>
      <c r="DG507" s="155"/>
      <c r="DH507" s="78"/>
      <c r="DI507" s="132"/>
      <c r="DJ507" s="79"/>
      <c r="DK507" s="155"/>
      <c r="DL507" s="169"/>
      <c r="DM507" s="132"/>
      <c r="DN507" s="79"/>
      <c r="DO507" s="155"/>
      <c r="DP507" s="78"/>
      <c r="DQ507" s="132"/>
      <c r="DR507" s="79"/>
      <c r="DS507" s="155"/>
      <c r="DT507" s="78"/>
      <c r="DU507" s="132"/>
      <c r="DV507" s="79"/>
      <c r="DW507" s="155"/>
      <c r="DX507" s="78"/>
      <c r="DY507" s="132"/>
      <c r="DZ507" s="79"/>
      <c r="EA507" s="155"/>
      <c r="EB507" s="78"/>
      <c r="EC507" s="132"/>
      <c r="ED507" s="79"/>
      <c r="EE507" s="155"/>
      <c r="EF507" s="169"/>
      <c r="EG507" s="132"/>
      <c r="EH507" s="79"/>
      <c r="EI507" s="155"/>
      <c r="EJ507" s="78"/>
      <c r="EK507" s="132"/>
      <c r="EL507" s="79"/>
      <c r="EM507" s="155"/>
      <c r="EN507" s="78"/>
      <c r="EO507" s="132"/>
      <c r="EP507" s="79"/>
      <c r="EQ507" s="155"/>
      <c r="ER507" s="78"/>
      <c r="ES507" s="132"/>
      <c r="ET507" s="79"/>
      <c r="EU507" s="155"/>
      <c r="EV507" s="78"/>
      <c r="EW507" s="132"/>
      <c r="EX507" s="79"/>
      <c r="EY507" s="155"/>
      <c r="EZ507" s="78"/>
      <c r="FA507" s="132"/>
      <c r="FB507" s="79"/>
      <c r="FC507" s="155"/>
      <c r="FD507" s="78"/>
      <c r="FE507" s="132"/>
      <c r="FF507" s="79"/>
      <c r="FG507" s="155"/>
      <c r="FH507" s="78"/>
      <c r="FI507" s="132"/>
      <c r="FJ507" s="79"/>
      <c r="FK507" s="155"/>
      <c r="FL507" s="169"/>
      <c r="FM507" s="132"/>
      <c r="FN507" s="79"/>
      <c r="FO507" s="155"/>
      <c r="FP507" s="78"/>
      <c r="FQ507" s="132"/>
      <c r="FR507" s="79"/>
      <c r="FS507" s="155"/>
      <c r="FT507" s="78"/>
      <c r="FU507" s="132"/>
      <c r="FV507" s="4"/>
      <c r="FW507" s="155"/>
      <c r="FX507" s="78"/>
      <c r="FY507" s="132"/>
      <c r="FZ507" s="79"/>
      <c r="GA507" s="155"/>
      <c r="GB507" s="78"/>
      <c r="GC507" s="132"/>
      <c r="GD507" s="79"/>
      <c r="GE507" s="155"/>
      <c r="GF507" s="169"/>
      <c r="GG507" s="132"/>
      <c r="GH507" s="79"/>
      <c r="GI507" s="155"/>
      <c r="GJ507" s="78"/>
      <c r="GK507" s="132"/>
      <c r="GL507" s="79"/>
      <c r="GM507" s="155"/>
      <c r="GN507" s="78"/>
      <c r="GO507" s="132"/>
      <c r="GP507" s="79"/>
      <c r="GQ507" s="155"/>
    </row>
    <row r="508" spans="1:203" ht="15.75" x14ac:dyDescent="0.25">
      <c r="A508">
        <f t="shared" si="782"/>
        <v>1</v>
      </c>
      <c r="B508">
        <f t="shared" si="783"/>
        <v>1900</v>
      </c>
      <c r="C508" s="71"/>
      <c r="D508" s="78"/>
      <c r="E508" s="132"/>
      <c r="F508" s="79"/>
      <c r="G508" s="155"/>
      <c r="H508" s="169"/>
      <c r="I508" s="132"/>
      <c r="J508" s="79"/>
      <c r="K508" s="155"/>
      <c r="L508" s="169"/>
      <c r="M508" s="132"/>
      <c r="N508" s="79"/>
      <c r="O508" s="155"/>
      <c r="P508" s="169"/>
      <c r="Q508" s="132"/>
      <c r="R508" s="79"/>
      <c r="S508" s="155"/>
      <c r="T508" s="169"/>
      <c r="U508" s="132"/>
      <c r="V508" s="79"/>
      <c r="W508" s="155"/>
      <c r="X508" s="169"/>
      <c r="Y508" s="132"/>
      <c r="Z508" s="79"/>
      <c r="AA508" s="155"/>
      <c r="AB508" s="169"/>
      <c r="AC508" s="132"/>
      <c r="AD508" s="79"/>
      <c r="AE508" s="155"/>
      <c r="AF508" s="169"/>
      <c r="AG508" s="132"/>
      <c r="AH508" s="79"/>
      <c r="AI508" s="155"/>
      <c r="AJ508" s="169"/>
      <c r="AK508" s="132"/>
      <c r="AL508" s="79"/>
      <c r="AM508" s="155"/>
      <c r="AN508" s="169"/>
      <c r="AO508" s="132"/>
      <c r="AP508" s="79"/>
      <c r="AQ508" s="155"/>
      <c r="AR508" s="169"/>
      <c r="AS508" s="132"/>
      <c r="AT508" s="79"/>
      <c r="AU508" s="155"/>
      <c r="AV508" s="169"/>
      <c r="AW508" s="132"/>
      <c r="AX508" s="79"/>
      <c r="AY508" s="155"/>
      <c r="AZ508" s="169"/>
      <c r="BA508" s="132"/>
      <c r="BB508" s="79"/>
      <c r="BC508" s="155"/>
      <c r="BD508" s="169"/>
      <c r="BE508" s="132"/>
      <c r="BF508" s="79"/>
      <c r="BG508" s="155"/>
      <c r="BH508" s="169"/>
      <c r="BI508" s="132"/>
      <c r="BJ508" s="79"/>
      <c r="BK508" s="155"/>
      <c r="BL508" s="169"/>
      <c r="BM508" s="132"/>
      <c r="BN508" s="79"/>
      <c r="BO508" s="155"/>
      <c r="BP508" s="78"/>
      <c r="BQ508" s="132"/>
      <c r="BR508" s="79"/>
      <c r="BS508" s="155"/>
      <c r="BT508" s="78"/>
      <c r="BU508" s="132"/>
      <c r="BV508" s="79"/>
      <c r="BW508" s="155"/>
      <c r="BX508" s="78"/>
      <c r="BY508" s="132"/>
      <c r="BZ508" s="79"/>
      <c r="CA508" s="155"/>
      <c r="CB508" s="78"/>
      <c r="CC508" s="132"/>
      <c r="CD508" s="79"/>
      <c r="CE508" s="155"/>
      <c r="CF508" s="78"/>
      <c r="CG508" s="132"/>
      <c r="CH508" s="79"/>
      <c r="CI508" s="155"/>
      <c r="CJ508" s="78"/>
      <c r="CK508" s="132"/>
      <c r="CL508" s="79"/>
      <c r="CM508" s="155"/>
      <c r="CN508" s="78"/>
      <c r="CO508" s="132"/>
      <c r="CP508" s="79"/>
      <c r="CQ508" s="155"/>
      <c r="CR508" s="78"/>
      <c r="CS508" s="132"/>
      <c r="CT508" s="79"/>
      <c r="CU508" s="155"/>
      <c r="CV508" s="169"/>
      <c r="CW508" s="132"/>
      <c r="CX508" s="79"/>
      <c r="CY508" s="155"/>
      <c r="CZ508" s="169"/>
      <c r="DA508" s="132"/>
      <c r="DB508" s="79"/>
      <c r="DC508" s="155"/>
      <c r="DD508" s="78"/>
      <c r="DE508" s="132"/>
      <c r="DF508" s="79"/>
      <c r="DG508" s="155"/>
      <c r="DH508" s="78"/>
      <c r="DI508" s="132"/>
      <c r="DJ508" s="79"/>
      <c r="DK508" s="155"/>
      <c r="DL508" s="169"/>
      <c r="DM508" s="132"/>
      <c r="DN508" s="79"/>
      <c r="DO508" s="155"/>
      <c r="DP508" s="78"/>
      <c r="DQ508" s="132"/>
      <c r="DR508" s="79"/>
      <c r="DS508" s="155"/>
      <c r="DT508" s="78"/>
      <c r="DU508" s="132"/>
      <c r="DV508" s="79"/>
      <c r="DW508" s="155"/>
      <c r="DX508" s="78"/>
      <c r="DY508" s="132"/>
      <c r="DZ508" s="79"/>
      <c r="EA508" s="155"/>
      <c r="EB508" s="78"/>
      <c r="EC508" s="132"/>
      <c r="ED508" s="79"/>
      <c r="EE508" s="155"/>
      <c r="EF508" s="169"/>
      <c r="EG508" s="132"/>
      <c r="EH508" s="79"/>
      <c r="EI508" s="155"/>
      <c r="EJ508" s="78"/>
      <c r="EK508" s="132"/>
      <c r="EL508" s="79"/>
      <c r="EM508" s="155"/>
      <c r="EN508" s="78"/>
      <c r="EO508" s="132"/>
      <c r="EP508" s="79"/>
      <c r="EQ508" s="155"/>
      <c r="ER508" s="78"/>
      <c r="ES508" s="132"/>
      <c r="ET508" s="79"/>
      <c r="EU508" s="155"/>
      <c r="EV508" s="78"/>
      <c r="EW508" s="132"/>
      <c r="EX508" s="79"/>
      <c r="EY508" s="155"/>
      <c r="EZ508" s="78"/>
      <c r="FA508" s="132"/>
      <c r="FB508" s="79"/>
      <c r="FC508" s="155"/>
      <c r="FD508" s="78"/>
      <c r="FE508" s="132"/>
      <c r="FF508" s="79"/>
      <c r="FG508" s="155"/>
      <c r="FH508" s="78"/>
      <c r="FI508" s="132"/>
      <c r="FJ508" s="79"/>
      <c r="FK508" s="155"/>
      <c r="FL508" s="169"/>
      <c r="FM508" s="132"/>
      <c r="FN508" s="79"/>
      <c r="FO508" s="155"/>
      <c r="FP508" s="78"/>
      <c r="FQ508" s="132"/>
      <c r="FR508" s="79"/>
      <c r="FS508" s="155"/>
      <c r="FT508" s="78"/>
      <c r="FU508" s="132"/>
      <c r="FV508" s="4"/>
      <c r="FW508" s="155"/>
      <c r="FX508" s="78"/>
      <c r="FY508" s="132"/>
      <c r="FZ508" s="79"/>
      <c r="GA508" s="155"/>
      <c r="GB508" s="78"/>
      <c r="GC508" s="132"/>
      <c r="GD508" s="79"/>
      <c r="GE508" s="155"/>
      <c r="GF508" s="169"/>
      <c r="GG508" s="132"/>
      <c r="GH508" s="79"/>
      <c r="GI508" s="155"/>
      <c r="GJ508" s="78"/>
      <c r="GK508" s="132"/>
      <c r="GL508" s="79"/>
      <c r="GM508" s="155"/>
      <c r="GN508" s="78"/>
      <c r="GO508" s="132"/>
      <c r="GP508" s="79"/>
      <c r="GQ508" s="155"/>
    </row>
    <row r="509" spans="1:203" ht="15.75" x14ac:dyDescent="0.25">
      <c r="A509">
        <f t="shared" si="782"/>
        <v>1</v>
      </c>
      <c r="B509">
        <f t="shared" si="783"/>
        <v>1900</v>
      </c>
      <c r="C509" s="71"/>
      <c r="D509" s="78"/>
      <c r="E509" s="132"/>
      <c r="F509" s="79"/>
      <c r="G509" s="155"/>
      <c r="H509" s="169"/>
      <c r="I509" s="132"/>
      <c r="J509" s="79"/>
      <c r="K509" s="155"/>
      <c r="L509" s="169"/>
      <c r="M509" s="132"/>
      <c r="N509" s="79"/>
      <c r="O509" s="155"/>
      <c r="P509" s="169"/>
      <c r="Q509" s="132"/>
      <c r="R509" s="79"/>
      <c r="S509" s="155"/>
      <c r="T509" s="169"/>
      <c r="U509" s="132"/>
      <c r="V509" s="79"/>
      <c r="W509" s="155"/>
      <c r="X509" s="169"/>
      <c r="Y509" s="132"/>
      <c r="Z509" s="79"/>
      <c r="AA509" s="155"/>
      <c r="AB509" s="169"/>
      <c r="AC509" s="132"/>
      <c r="AD509" s="79"/>
      <c r="AE509" s="155"/>
      <c r="AF509" s="169"/>
      <c r="AG509" s="132"/>
      <c r="AH509" s="79"/>
      <c r="AI509" s="155"/>
      <c r="AJ509" s="169"/>
      <c r="AK509" s="132"/>
      <c r="AL509" s="79"/>
      <c r="AM509" s="155"/>
      <c r="AN509" s="169"/>
      <c r="AO509" s="132"/>
      <c r="AP509" s="79"/>
      <c r="AQ509" s="155"/>
      <c r="AR509" s="169"/>
      <c r="AS509" s="132"/>
      <c r="AT509" s="79"/>
      <c r="AU509" s="155"/>
      <c r="AV509" s="169"/>
      <c r="AW509" s="132"/>
      <c r="AX509" s="79"/>
      <c r="AY509" s="155"/>
      <c r="AZ509" s="169"/>
      <c r="BA509" s="132"/>
      <c r="BB509" s="79"/>
      <c r="BC509" s="155"/>
      <c r="BD509" s="169"/>
      <c r="BE509" s="132"/>
      <c r="BF509" s="79"/>
      <c r="BG509" s="155"/>
      <c r="BH509" s="169"/>
      <c r="BI509" s="132"/>
      <c r="BJ509" s="79"/>
      <c r="BK509" s="155"/>
      <c r="BL509" s="169"/>
      <c r="BM509" s="132"/>
      <c r="BN509" s="79"/>
      <c r="BO509" s="155"/>
      <c r="BP509" s="78"/>
      <c r="BQ509" s="132"/>
      <c r="BR509" s="79"/>
      <c r="BS509" s="155"/>
      <c r="BT509" s="78"/>
      <c r="BU509" s="132"/>
      <c r="BV509" s="79"/>
      <c r="BW509" s="155"/>
      <c r="BX509" s="78"/>
      <c r="BY509" s="132"/>
      <c r="BZ509" s="79"/>
      <c r="CA509" s="155"/>
      <c r="CB509" s="78"/>
      <c r="CC509" s="132"/>
      <c r="CD509" s="79"/>
      <c r="CE509" s="155"/>
      <c r="CF509" s="78"/>
      <c r="CG509" s="132"/>
      <c r="CH509" s="79"/>
      <c r="CI509" s="155"/>
      <c r="CJ509" s="78"/>
      <c r="CK509" s="132"/>
      <c r="CL509" s="79"/>
      <c r="CM509" s="155"/>
      <c r="CN509" s="78"/>
      <c r="CO509" s="132"/>
      <c r="CP509" s="79"/>
      <c r="CQ509" s="155"/>
      <c r="CR509" s="78"/>
      <c r="CS509" s="132"/>
      <c r="CT509" s="79"/>
      <c r="CU509" s="155"/>
      <c r="CV509" s="169"/>
      <c r="CW509" s="132"/>
      <c r="CX509" s="79"/>
      <c r="CY509" s="155"/>
      <c r="CZ509" s="169"/>
      <c r="DA509" s="132"/>
      <c r="DB509" s="79"/>
      <c r="DC509" s="155"/>
      <c r="DD509" s="78"/>
      <c r="DE509" s="132"/>
      <c r="DF509" s="79"/>
      <c r="DG509" s="155"/>
      <c r="DH509" s="78"/>
      <c r="DI509" s="132"/>
      <c r="DJ509" s="79"/>
      <c r="DK509" s="155"/>
      <c r="DL509" s="169"/>
      <c r="DM509" s="132"/>
      <c r="DN509" s="79"/>
      <c r="DO509" s="155"/>
      <c r="DP509" s="78"/>
      <c r="DQ509" s="132"/>
      <c r="DR509" s="79"/>
      <c r="DS509" s="155"/>
      <c r="DT509" s="78"/>
      <c r="DU509" s="132"/>
      <c r="DV509" s="79"/>
      <c r="DW509" s="155"/>
      <c r="DX509" s="78"/>
      <c r="DY509" s="132"/>
      <c r="DZ509" s="79"/>
      <c r="EA509" s="155"/>
      <c r="EB509" s="78"/>
      <c r="EC509" s="132"/>
      <c r="ED509" s="79"/>
      <c r="EE509" s="155"/>
      <c r="EF509" s="169"/>
      <c r="EG509" s="132"/>
      <c r="EH509" s="79"/>
      <c r="EI509" s="155"/>
      <c r="EJ509" s="78"/>
      <c r="EK509" s="132"/>
      <c r="EL509" s="79"/>
      <c r="EM509" s="155"/>
      <c r="EN509" s="78"/>
      <c r="EO509" s="132"/>
      <c r="EP509" s="79"/>
      <c r="EQ509" s="155"/>
      <c r="ER509" s="78"/>
      <c r="ES509" s="132"/>
      <c r="ET509" s="79"/>
      <c r="EU509" s="155"/>
      <c r="EV509" s="78"/>
      <c r="EW509" s="132"/>
      <c r="EX509" s="79"/>
      <c r="EY509" s="155"/>
      <c r="EZ509" s="78"/>
      <c r="FA509" s="132"/>
      <c r="FB509" s="79"/>
      <c r="FC509" s="155"/>
      <c r="FD509" s="78"/>
      <c r="FE509" s="132"/>
      <c r="FF509" s="79"/>
      <c r="FG509" s="155"/>
      <c r="FH509" s="78"/>
      <c r="FI509" s="132"/>
      <c r="FJ509" s="79"/>
      <c r="FK509" s="155"/>
      <c r="FL509" s="169"/>
      <c r="FM509" s="132"/>
      <c r="FN509" s="79"/>
      <c r="FO509" s="155"/>
      <c r="FP509" s="78"/>
      <c r="FQ509" s="132"/>
      <c r="FR509" s="79"/>
      <c r="FS509" s="155"/>
      <c r="FT509" s="78"/>
      <c r="FU509" s="132"/>
      <c r="FV509" s="4"/>
      <c r="FW509" s="155"/>
      <c r="FX509" s="78"/>
      <c r="FY509" s="132"/>
      <c r="FZ509" s="79"/>
      <c r="GA509" s="155"/>
      <c r="GB509" s="78"/>
      <c r="GC509" s="132"/>
      <c r="GD509" s="79"/>
      <c r="GE509" s="155"/>
      <c r="GF509" s="169"/>
      <c r="GG509" s="132"/>
      <c r="GH509" s="79"/>
      <c r="GI509" s="155"/>
      <c r="GJ509" s="78"/>
      <c r="GK509" s="132"/>
      <c r="GL509" s="79"/>
      <c r="GM509" s="155"/>
      <c r="GN509" s="78"/>
      <c r="GO509" s="132"/>
      <c r="GP509" s="79"/>
      <c r="GQ509" s="155"/>
    </row>
    <row r="510" spans="1:203" ht="15.75" x14ac:dyDescent="0.25">
      <c r="A510">
        <f t="shared" si="782"/>
        <v>1</v>
      </c>
      <c r="B510">
        <f t="shared" si="783"/>
        <v>1900</v>
      </c>
      <c r="C510" s="71"/>
      <c r="D510" s="78"/>
      <c r="E510" s="132"/>
      <c r="F510" s="79"/>
      <c r="G510" s="155"/>
      <c r="H510" s="169"/>
      <c r="I510" s="132"/>
      <c r="J510" s="79"/>
      <c r="K510" s="155"/>
      <c r="L510" s="169"/>
      <c r="M510" s="132"/>
      <c r="N510" s="79"/>
      <c r="O510" s="155"/>
      <c r="P510" s="169"/>
      <c r="Q510" s="132"/>
      <c r="R510" s="79"/>
      <c r="S510" s="155"/>
      <c r="T510" s="169"/>
      <c r="U510" s="132"/>
      <c r="V510" s="79"/>
      <c r="W510" s="155"/>
      <c r="X510" s="169"/>
      <c r="Y510" s="132"/>
      <c r="Z510" s="79"/>
      <c r="AA510" s="155"/>
      <c r="AB510" s="169"/>
      <c r="AC510" s="132"/>
      <c r="AD510" s="79"/>
      <c r="AE510" s="155"/>
      <c r="AF510" s="169"/>
      <c r="AG510" s="132"/>
      <c r="AH510" s="79"/>
      <c r="AI510" s="155"/>
      <c r="AJ510" s="169"/>
      <c r="AK510" s="132"/>
      <c r="AL510" s="79"/>
      <c r="AM510" s="155"/>
      <c r="AN510" s="169"/>
      <c r="AO510" s="132"/>
      <c r="AP510" s="79"/>
      <c r="AQ510" s="155"/>
      <c r="AR510" s="169"/>
      <c r="AS510" s="132"/>
      <c r="AT510" s="79"/>
      <c r="AU510" s="155"/>
      <c r="AV510" s="169"/>
      <c r="AW510" s="132"/>
      <c r="AX510" s="79"/>
      <c r="AY510" s="155"/>
      <c r="AZ510" s="169"/>
      <c r="BA510" s="132"/>
      <c r="BB510" s="79"/>
      <c r="BC510" s="155"/>
      <c r="BD510" s="169"/>
      <c r="BE510" s="132"/>
      <c r="BF510" s="79"/>
      <c r="BG510" s="155"/>
      <c r="BH510" s="169"/>
      <c r="BI510" s="132"/>
      <c r="BJ510" s="79"/>
      <c r="BK510" s="155"/>
      <c r="BL510" s="169"/>
      <c r="BM510" s="132"/>
      <c r="BN510" s="79"/>
      <c r="BO510" s="155"/>
      <c r="BP510" s="78"/>
      <c r="BQ510" s="132"/>
      <c r="BR510" s="79"/>
      <c r="BS510" s="155"/>
      <c r="BT510" s="78"/>
      <c r="BU510" s="132"/>
      <c r="BV510" s="79"/>
      <c r="BW510" s="155"/>
      <c r="BX510" s="78"/>
      <c r="BY510" s="132"/>
      <c r="BZ510" s="79"/>
      <c r="CA510" s="155"/>
      <c r="CB510" s="78"/>
      <c r="CC510" s="132"/>
      <c r="CD510" s="79"/>
      <c r="CE510" s="155"/>
      <c r="CF510" s="78"/>
      <c r="CG510" s="132"/>
      <c r="CH510" s="79"/>
      <c r="CI510" s="155"/>
      <c r="CJ510" s="78"/>
      <c r="CK510" s="132"/>
      <c r="CL510" s="79"/>
      <c r="CM510" s="155"/>
      <c r="CN510" s="78"/>
      <c r="CO510" s="132"/>
      <c r="CP510" s="79"/>
      <c r="CQ510" s="155"/>
      <c r="CR510" s="78"/>
      <c r="CS510" s="132"/>
      <c r="CT510" s="79"/>
      <c r="CU510" s="155"/>
      <c r="CV510" s="169"/>
      <c r="CW510" s="132"/>
      <c r="CX510" s="79"/>
      <c r="CY510" s="155"/>
      <c r="CZ510" s="169"/>
      <c r="DA510" s="132"/>
      <c r="DB510" s="79"/>
      <c r="DC510" s="155"/>
      <c r="DD510" s="78"/>
      <c r="DE510" s="132"/>
      <c r="DF510" s="79"/>
      <c r="DG510" s="155"/>
      <c r="DH510" s="78"/>
      <c r="DI510" s="132"/>
      <c r="DJ510" s="79"/>
      <c r="DK510" s="155"/>
      <c r="DL510" s="169"/>
      <c r="DM510" s="132"/>
      <c r="DN510" s="79"/>
      <c r="DO510" s="155"/>
      <c r="DP510" s="78"/>
      <c r="DQ510" s="132"/>
      <c r="DR510" s="79"/>
      <c r="DS510" s="155"/>
      <c r="DT510" s="78"/>
      <c r="DU510" s="132"/>
      <c r="DV510" s="79"/>
      <c r="DW510" s="155"/>
      <c r="DX510" s="78"/>
      <c r="DY510" s="132"/>
      <c r="DZ510" s="79"/>
      <c r="EA510" s="155"/>
      <c r="EB510" s="78"/>
      <c r="EC510" s="132"/>
      <c r="ED510" s="79"/>
      <c r="EE510" s="155"/>
      <c r="EF510" s="169"/>
      <c r="EG510" s="132"/>
      <c r="EH510" s="79"/>
      <c r="EI510" s="155"/>
      <c r="EJ510" s="78"/>
      <c r="EK510" s="132"/>
      <c r="EL510" s="79"/>
      <c r="EM510" s="155"/>
      <c r="EN510" s="78"/>
      <c r="EO510" s="132"/>
      <c r="EP510" s="79"/>
      <c r="EQ510" s="155"/>
      <c r="ER510" s="78"/>
      <c r="ES510" s="132"/>
      <c r="ET510" s="79"/>
      <c r="EU510" s="155"/>
      <c r="EV510" s="78"/>
      <c r="EW510" s="132"/>
      <c r="EX510" s="79"/>
      <c r="EY510" s="155"/>
      <c r="EZ510" s="78"/>
      <c r="FA510" s="132"/>
      <c r="FB510" s="79"/>
      <c r="FC510" s="155"/>
      <c r="FD510" s="78"/>
      <c r="FE510" s="132"/>
      <c r="FF510" s="79"/>
      <c r="FG510" s="155"/>
      <c r="FH510" s="78"/>
      <c r="FI510" s="132"/>
      <c r="FJ510" s="79"/>
      <c r="FK510" s="155"/>
      <c r="FL510" s="169"/>
      <c r="FM510" s="132"/>
      <c r="FN510" s="79"/>
      <c r="FO510" s="155"/>
      <c r="FP510" s="78"/>
      <c r="FQ510" s="132"/>
      <c r="FR510" s="79"/>
      <c r="FS510" s="155"/>
      <c r="FT510" s="78"/>
      <c r="FU510" s="132"/>
      <c r="FV510" s="4"/>
      <c r="FW510" s="155"/>
      <c r="FX510" s="78"/>
      <c r="FY510" s="132"/>
      <c r="FZ510" s="79"/>
      <c r="GA510" s="155"/>
      <c r="GB510" s="78"/>
      <c r="GC510" s="132"/>
      <c r="GD510" s="79"/>
      <c r="GE510" s="155"/>
      <c r="GF510" s="169"/>
      <c r="GG510" s="132"/>
      <c r="GH510" s="79"/>
      <c r="GI510" s="155"/>
      <c r="GJ510" s="78"/>
      <c r="GK510" s="132"/>
      <c r="GL510" s="79"/>
      <c r="GM510" s="155"/>
      <c r="GN510" s="78"/>
      <c r="GO510" s="132"/>
      <c r="GP510" s="79"/>
      <c r="GQ510" s="155"/>
    </row>
    <row r="511" spans="1:203" ht="15.75" x14ac:dyDescent="0.25">
      <c r="A511">
        <f t="shared" si="782"/>
        <v>1</v>
      </c>
      <c r="B511">
        <f t="shared" si="783"/>
        <v>1900</v>
      </c>
      <c r="C511" s="71"/>
      <c r="D511" s="78"/>
      <c r="E511" s="132"/>
      <c r="F511" s="79"/>
      <c r="G511" s="155"/>
      <c r="H511" s="169"/>
      <c r="I511" s="132"/>
      <c r="J511" s="79"/>
      <c r="K511" s="155"/>
      <c r="L511" s="169"/>
      <c r="M511" s="132"/>
      <c r="N511" s="79"/>
      <c r="O511" s="155"/>
      <c r="P511" s="169"/>
      <c r="Q511" s="132"/>
      <c r="R511" s="79"/>
      <c r="S511" s="155"/>
      <c r="T511" s="169"/>
      <c r="U511" s="132"/>
      <c r="V511" s="79"/>
      <c r="W511" s="155"/>
      <c r="X511" s="169"/>
      <c r="Y511" s="132"/>
      <c r="Z511" s="79"/>
      <c r="AA511" s="155"/>
      <c r="AB511" s="169"/>
      <c r="AC511" s="132"/>
      <c r="AD511" s="79"/>
      <c r="AE511" s="155"/>
      <c r="AF511" s="169"/>
      <c r="AG511" s="132"/>
      <c r="AH511" s="79"/>
      <c r="AI511" s="155"/>
      <c r="AJ511" s="169"/>
      <c r="AK511" s="132"/>
      <c r="AL511" s="79"/>
      <c r="AM511" s="155"/>
      <c r="AN511" s="169"/>
      <c r="AO511" s="132"/>
      <c r="AP511" s="79"/>
      <c r="AQ511" s="155"/>
      <c r="AR511" s="169"/>
      <c r="AS511" s="132"/>
      <c r="AT511" s="79"/>
      <c r="AU511" s="155"/>
      <c r="AV511" s="169"/>
      <c r="AW511" s="132"/>
      <c r="AX511" s="79"/>
      <c r="AY511" s="155"/>
      <c r="AZ511" s="169"/>
      <c r="BA511" s="132"/>
      <c r="BB511" s="79"/>
      <c r="BC511" s="155"/>
      <c r="BD511" s="169"/>
      <c r="BE511" s="132"/>
      <c r="BF511" s="79"/>
      <c r="BG511" s="155"/>
      <c r="BH511" s="169"/>
      <c r="BI511" s="132"/>
      <c r="BJ511" s="79"/>
      <c r="BK511" s="155"/>
      <c r="BL511" s="169"/>
      <c r="BM511" s="132"/>
      <c r="BN511" s="79"/>
      <c r="BO511" s="155"/>
      <c r="BP511" s="78"/>
      <c r="BQ511" s="132"/>
      <c r="BR511" s="79"/>
      <c r="BS511" s="155"/>
      <c r="BT511" s="78"/>
      <c r="BU511" s="132"/>
      <c r="BV511" s="79"/>
      <c r="BW511" s="155"/>
      <c r="BX511" s="78"/>
      <c r="BY511" s="132"/>
      <c r="BZ511" s="79"/>
      <c r="CA511" s="155"/>
      <c r="CB511" s="78"/>
      <c r="CC511" s="132"/>
      <c r="CD511" s="79"/>
      <c r="CE511" s="155"/>
      <c r="CF511" s="78"/>
      <c r="CG511" s="132"/>
      <c r="CH511" s="79"/>
      <c r="CI511" s="155"/>
      <c r="CJ511" s="78"/>
      <c r="CK511" s="132"/>
      <c r="CL511" s="79"/>
      <c r="CM511" s="155"/>
      <c r="CN511" s="78"/>
      <c r="CO511" s="132"/>
      <c r="CP511" s="79"/>
      <c r="CQ511" s="155"/>
      <c r="CR511" s="78"/>
      <c r="CS511" s="132"/>
      <c r="CT511" s="79"/>
      <c r="CU511" s="155"/>
      <c r="CV511" s="169"/>
      <c r="CW511" s="132"/>
      <c r="CX511" s="79"/>
      <c r="CY511" s="155"/>
      <c r="CZ511" s="169"/>
      <c r="DA511" s="132"/>
      <c r="DB511" s="79"/>
      <c r="DC511" s="155"/>
      <c r="DD511" s="78"/>
      <c r="DE511" s="132"/>
      <c r="DF511" s="79"/>
      <c r="DG511" s="155"/>
      <c r="DH511" s="78"/>
      <c r="DI511" s="132"/>
      <c r="DJ511" s="79"/>
      <c r="DK511" s="155"/>
      <c r="DL511" s="169"/>
      <c r="DM511" s="132"/>
      <c r="DN511" s="79"/>
      <c r="DO511" s="155"/>
      <c r="DP511" s="78"/>
      <c r="DQ511" s="132"/>
      <c r="DR511" s="79"/>
      <c r="DS511" s="155"/>
      <c r="DT511" s="78"/>
      <c r="DU511" s="132"/>
      <c r="DV511" s="79"/>
      <c r="DW511" s="155"/>
      <c r="DX511" s="78"/>
      <c r="DY511" s="132"/>
      <c r="DZ511" s="79"/>
      <c r="EA511" s="155"/>
      <c r="EB511" s="78"/>
      <c r="EC511" s="132"/>
      <c r="ED511" s="79"/>
      <c r="EE511" s="155"/>
      <c r="EF511" s="169"/>
      <c r="EG511" s="132"/>
      <c r="EH511" s="79"/>
      <c r="EI511" s="155"/>
      <c r="EJ511" s="78"/>
      <c r="EK511" s="132"/>
      <c r="EL511" s="79"/>
      <c r="EM511" s="155"/>
      <c r="EN511" s="78"/>
      <c r="EO511" s="132"/>
      <c r="EP511" s="79"/>
      <c r="EQ511" s="155"/>
      <c r="ER511" s="78"/>
      <c r="ES511" s="132"/>
      <c r="ET511" s="79"/>
      <c r="EU511" s="155"/>
      <c r="EV511" s="78"/>
      <c r="EW511" s="132"/>
      <c r="EX511" s="79"/>
      <c r="EY511" s="155"/>
      <c r="EZ511" s="78"/>
      <c r="FA511" s="132"/>
      <c r="FB511" s="79"/>
      <c r="FC511" s="155"/>
      <c r="FD511" s="78"/>
      <c r="FE511" s="132"/>
      <c r="FF511" s="79"/>
      <c r="FG511" s="155"/>
      <c r="FH511" s="78"/>
      <c r="FI511" s="132"/>
      <c r="FJ511" s="79"/>
      <c r="FK511" s="155"/>
      <c r="FL511" s="169"/>
      <c r="FM511" s="132"/>
      <c r="FN511" s="79"/>
      <c r="FO511" s="155"/>
      <c r="FP511" s="78"/>
      <c r="FQ511" s="132"/>
      <c r="FR511" s="79"/>
      <c r="FS511" s="155"/>
      <c r="FT511" s="78"/>
      <c r="FU511" s="132"/>
      <c r="FV511" s="4"/>
      <c r="FW511" s="155"/>
      <c r="FX511" s="78"/>
      <c r="FY511" s="132"/>
      <c r="FZ511" s="79"/>
      <c r="GA511" s="155"/>
      <c r="GB511" s="78"/>
      <c r="GC511" s="132"/>
      <c r="GD511" s="79"/>
      <c r="GE511" s="155"/>
      <c r="GF511" s="169"/>
      <c r="GG511" s="132"/>
      <c r="GH511" s="79"/>
      <c r="GI511" s="155"/>
      <c r="GJ511" s="78"/>
      <c r="GK511" s="132"/>
      <c r="GL511" s="79"/>
      <c r="GM511" s="155"/>
      <c r="GN511" s="78"/>
      <c r="GO511" s="132"/>
      <c r="GP511" s="79"/>
      <c r="GQ511" s="155"/>
    </row>
    <row r="512" spans="1:203" ht="15.75" x14ac:dyDescent="0.25">
      <c r="A512">
        <f t="shared" si="782"/>
        <v>1</v>
      </c>
      <c r="B512">
        <f t="shared" si="783"/>
        <v>1900</v>
      </c>
      <c r="C512" s="71"/>
      <c r="D512" s="78"/>
      <c r="E512" s="132"/>
      <c r="F512" s="79"/>
      <c r="G512" s="155"/>
      <c r="H512" s="169"/>
      <c r="I512" s="132"/>
      <c r="J512" s="79"/>
      <c r="K512" s="155"/>
      <c r="L512" s="169"/>
      <c r="M512" s="132"/>
      <c r="N512" s="79"/>
      <c r="O512" s="155"/>
      <c r="P512" s="169"/>
      <c r="Q512" s="132"/>
      <c r="R512" s="79"/>
      <c r="S512" s="155"/>
      <c r="T512" s="169"/>
      <c r="U512" s="132"/>
      <c r="V512" s="79"/>
      <c r="W512" s="155"/>
      <c r="X512" s="169"/>
      <c r="Y512" s="132"/>
      <c r="Z512" s="79"/>
      <c r="AA512" s="155"/>
      <c r="AB512" s="169"/>
      <c r="AC512" s="132"/>
      <c r="AD512" s="79"/>
      <c r="AE512" s="155"/>
      <c r="AF512" s="169"/>
      <c r="AG512" s="132"/>
      <c r="AH512" s="79"/>
      <c r="AI512" s="155"/>
      <c r="AJ512" s="169"/>
      <c r="AK512" s="132"/>
      <c r="AL512" s="79"/>
      <c r="AM512" s="155"/>
      <c r="AN512" s="169"/>
      <c r="AO512" s="132"/>
      <c r="AP512" s="79"/>
      <c r="AQ512" s="155"/>
      <c r="AR512" s="169"/>
      <c r="AS512" s="132"/>
      <c r="AT512" s="79"/>
      <c r="AU512" s="155"/>
      <c r="AV512" s="169"/>
      <c r="AW512" s="132"/>
      <c r="AX512" s="79"/>
      <c r="AY512" s="155"/>
      <c r="AZ512" s="169"/>
      <c r="BA512" s="132"/>
      <c r="BB512" s="79"/>
      <c r="BC512" s="155"/>
      <c r="BD512" s="169"/>
      <c r="BE512" s="132"/>
      <c r="BF512" s="79"/>
      <c r="BG512" s="155"/>
      <c r="BH512" s="169"/>
      <c r="BI512" s="132"/>
      <c r="BJ512" s="79"/>
      <c r="BK512" s="155"/>
      <c r="BL512" s="169"/>
      <c r="BM512" s="132"/>
      <c r="BN512" s="79"/>
      <c r="BO512" s="155"/>
      <c r="BP512" s="78"/>
      <c r="BQ512" s="132"/>
      <c r="BR512" s="79"/>
      <c r="BS512" s="155"/>
      <c r="BT512" s="78"/>
      <c r="BU512" s="132"/>
      <c r="BV512" s="79"/>
      <c r="BW512" s="155"/>
      <c r="BX512" s="78"/>
      <c r="BY512" s="132"/>
      <c r="BZ512" s="79"/>
      <c r="CA512" s="155"/>
      <c r="CB512" s="78"/>
      <c r="CC512" s="132"/>
      <c r="CD512" s="79"/>
      <c r="CE512" s="155"/>
      <c r="CF512" s="78"/>
      <c r="CG512" s="132"/>
      <c r="CH512" s="79"/>
      <c r="CI512" s="155"/>
      <c r="CJ512" s="78"/>
      <c r="CK512" s="132"/>
      <c r="CL512" s="79"/>
      <c r="CM512" s="155"/>
      <c r="CN512" s="78"/>
      <c r="CO512" s="132"/>
      <c r="CP512" s="79"/>
      <c r="CQ512" s="155"/>
      <c r="CR512" s="78"/>
      <c r="CS512" s="132"/>
      <c r="CT512" s="79"/>
      <c r="CU512" s="155"/>
      <c r="CV512" s="169"/>
      <c r="CW512" s="132"/>
      <c r="CX512" s="79"/>
      <c r="CY512" s="155"/>
      <c r="CZ512" s="169"/>
      <c r="DA512" s="132"/>
      <c r="DB512" s="79"/>
      <c r="DC512" s="155"/>
      <c r="DD512" s="78"/>
      <c r="DE512" s="132"/>
      <c r="DF512" s="79"/>
      <c r="DG512" s="155"/>
      <c r="DH512" s="78"/>
      <c r="DI512" s="132"/>
      <c r="DJ512" s="79"/>
      <c r="DK512" s="155"/>
      <c r="DL512" s="169"/>
      <c r="DM512" s="132"/>
      <c r="DN512" s="79"/>
      <c r="DO512" s="155"/>
      <c r="DP512" s="78"/>
      <c r="DQ512" s="132"/>
      <c r="DR512" s="79"/>
      <c r="DS512" s="155"/>
      <c r="DT512" s="78"/>
      <c r="DU512" s="132"/>
      <c r="DV512" s="79"/>
      <c r="DW512" s="155"/>
      <c r="DX512" s="78"/>
      <c r="DY512" s="132"/>
      <c r="DZ512" s="79"/>
      <c r="EA512" s="155"/>
      <c r="EB512" s="78"/>
      <c r="EC512" s="132"/>
      <c r="ED512" s="79"/>
      <c r="EE512" s="155"/>
      <c r="EF512" s="169"/>
      <c r="EG512" s="132"/>
      <c r="EH512" s="79"/>
      <c r="EI512" s="155"/>
      <c r="EJ512" s="78"/>
      <c r="EK512" s="132"/>
      <c r="EL512" s="79"/>
      <c r="EM512" s="155"/>
      <c r="EN512" s="78"/>
      <c r="EO512" s="132"/>
      <c r="EP512" s="79"/>
      <c r="EQ512" s="155"/>
      <c r="ER512" s="78"/>
      <c r="ES512" s="132"/>
      <c r="ET512" s="79"/>
      <c r="EU512" s="155"/>
      <c r="EV512" s="78"/>
      <c r="EW512" s="132"/>
      <c r="EX512" s="79"/>
      <c r="EY512" s="155"/>
      <c r="EZ512" s="78"/>
      <c r="FA512" s="132"/>
      <c r="FB512" s="79"/>
      <c r="FC512" s="155"/>
      <c r="FD512" s="78"/>
      <c r="FE512" s="132"/>
      <c r="FF512" s="79"/>
      <c r="FG512" s="155"/>
      <c r="FH512" s="78"/>
      <c r="FI512" s="132"/>
      <c r="FJ512" s="79"/>
      <c r="FK512" s="155"/>
      <c r="FL512" s="169"/>
      <c r="FM512" s="132"/>
      <c r="FN512" s="79"/>
      <c r="FO512" s="155"/>
      <c r="FP512" s="78"/>
      <c r="FQ512" s="132"/>
      <c r="FR512" s="79"/>
      <c r="FS512" s="155"/>
      <c r="FT512" s="78"/>
      <c r="FU512" s="132"/>
      <c r="FV512" s="4"/>
      <c r="FW512" s="155"/>
      <c r="FX512" s="78"/>
      <c r="FY512" s="132"/>
      <c r="FZ512" s="79"/>
      <c r="GA512" s="155"/>
      <c r="GB512" s="78"/>
      <c r="GC512" s="132"/>
      <c r="GD512" s="79"/>
      <c r="GE512" s="155"/>
      <c r="GF512" s="169"/>
      <c r="GG512" s="132"/>
      <c r="GH512" s="79"/>
      <c r="GI512" s="155"/>
      <c r="GJ512" s="78"/>
      <c r="GK512" s="132"/>
      <c r="GL512" s="79"/>
      <c r="GM512" s="155"/>
      <c r="GN512" s="78"/>
      <c r="GO512" s="132"/>
      <c r="GP512" s="79"/>
      <c r="GQ512" s="155"/>
    </row>
    <row r="513" spans="1:199" ht="15.75" x14ac:dyDescent="0.25">
      <c r="A513">
        <f t="shared" si="782"/>
        <v>1</v>
      </c>
      <c r="B513">
        <f t="shared" si="783"/>
        <v>1900</v>
      </c>
      <c r="C513" s="71"/>
      <c r="D513" s="78"/>
      <c r="E513" s="132"/>
      <c r="F513" s="79"/>
      <c r="G513" s="155"/>
      <c r="H513" s="169"/>
      <c r="I513" s="132"/>
      <c r="J513" s="79"/>
      <c r="K513" s="155"/>
      <c r="L513" s="169"/>
      <c r="M513" s="132"/>
      <c r="N513" s="79"/>
      <c r="O513" s="155"/>
      <c r="P513" s="169"/>
      <c r="Q513" s="132"/>
      <c r="R513" s="79"/>
      <c r="S513" s="155"/>
      <c r="T513" s="169"/>
      <c r="U513" s="132"/>
      <c r="V513" s="79"/>
      <c r="W513" s="155"/>
      <c r="X513" s="169"/>
      <c r="Y513" s="132"/>
      <c r="Z513" s="79"/>
      <c r="AA513" s="155"/>
      <c r="AB513" s="169"/>
      <c r="AC513" s="132"/>
      <c r="AD513" s="79"/>
      <c r="AE513" s="155"/>
      <c r="AF513" s="169"/>
      <c r="AG513" s="132"/>
      <c r="AH513" s="79"/>
      <c r="AI513" s="155"/>
      <c r="AJ513" s="169"/>
      <c r="AK513" s="132"/>
      <c r="AL513" s="79"/>
      <c r="AM513" s="155"/>
      <c r="AN513" s="169"/>
      <c r="AO513" s="132"/>
      <c r="AP513" s="79"/>
      <c r="AQ513" s="155"/>
      <c r="AR513" s="169"/>
      <c r="AS513" s="132"/>
      <c r="AT513" s="79"/>
      <c r="AU513" s="155"/>
      <c r="AV513" s="169"/>
      <c r="AW513" s="132"/>
      <c r="AX513" s="79"/>
      <c r="AY513" s="155"/>
      <c r="AZ513" s="169"/>
      <c r="BA513" s="132"/>
      <c r="BB513" s="79"/>
      <c r="BC513" s="155"/>
      <c r="BD513" s="169"/>
      <c r="BE513" s="132"/>
      <c r="BF513" s="79"/>
      <c r="BG513" s="155"/>
      <c r="BH513" s="169"/>
      <c r="BI513" s="132"/>
      <c r="BJ513" s="79"/>
      <c r="BK513" s="155"/>
      <c r="BL513" s="169"/>
      <c r="BM513" s="132"/>
      <c r="BN513" s="79"/>
      <c r="BO513" s="155"/>
      <c r="BP513" s="78"/>
      <c r="BQ513" s="132"/>
      <c r="BR513" s="79"/>
      <c r="BS513" s="155"/>
      <c r="BT513" s="78"/>
      <c r="BU513" s="132"/>
      <c r="BV513" s="79"/>
      <c r="BW513" s="155"/>
      <c r="BX513" s="78"/>
      <c r="BY513" s="132"/>
      <c r="BZ513" s="79"/>
      <c r="CA513" s="155"/>
      <c r="CB513" s="78"/>
      <c r="CC513" s="132"/>
      <c r="CD513" s="79"/>
      <c r="CE513" s="155"/>
      <c r="CF513" s="78"/>
      <c r="CG513" s="132"/>
      <c r="CH513" s="79"/>
      <c r="CI513" s="155"/>
      <c r="CJ513" s="78"/>
      <c r="CK513" s="132"/>
      <c r="CL513" s="79"/>
      <c r="CM513" s="155"/>
      <c r="CN513" s="78"/>
      <c r="CO513" s="132"/>
      <c r="CP513" s="79"/>
      <c r="CQ513" s="155"/>
      <c r="CR513" s="78"/>
      <c r="CS513" s="132"/>
      <c r="CT513" s="79"/>
      <c r="CU513" s="155"/>
      <c r="CV513" s="169"/>
      <c r="CW513" s="132"/>
      <c r="CX513" s="79"/>
      <c r="CY513" s="155"/>
      <c r="CZ513" s="169"/>
      <c r="DA513" s="132"/>
      <c r="DB513" s="79"/>
      <c r="DC513" s="155"/>
      <c r="DD513" s="78"/>
      <c r="DE513" s="132"/>
      <c r="DF513" s="79"/>
      <c r="DG513" s="155"/>
      <c r="DH513" s="78"/>
      <c r="DI513" s="132"/>
      <c r="DJ513" s="79"/>
      <c r="DK513" s="155"/>
      <c r="DL513" s="169"/>
      <c r="DM513" s="132"/>
      <c r="DN513" s="79"/>
      <c r="DO513" s="155"/>
      <c r="DP513" s="78"/>
      <c r="DQ513" s="132"/>
      <c r="DR513" s="79"/>
      <c r="DS513" s="155"/>
      <c r="DT513" s="78"/>
      <c r="DU513" s="132"/>
      <c r="DV513" s="79"/>
      <c r="DW513" s="155"/>
      <c r="DX513" s="78"/>
      <c r="DY513" s="132"/>
      <c r="DZ513" s="79"/>
      <c r="EA513" s="155"/>
      <c r="EB513" s="78"/>
      <c r="EC513" s="132"/>
      <c r="ED513" s="79"/>
      <c r="EE513" s="155"/>
      <c r="EF513" s="169"/>
      <c r="EG513" s="132"/>
      <c r="EH513" s="79"/>
      <c r="EI513" s="155"/>
      <c r="EJ513" s="78"/>
      <c r="EK513" s="132"/>
      <c r="EL513" s="79"/>
      <c r="EM513" s="155"/>
      <c r="EN513" s="78"/>
      <c r="EO513" s="132"/>
      <c r="EP513" s="79"/>
      <c r="EQ513" s="155"/>
      <c r="ER513" s="78"/>
      <c r="ES513" s="132"/>
      <c r="ET513" s="79"/>
      <c r="EU513" s="155"/>
      <c r="EV513" s="78"/>
      <c r="EW513" s="132"/>
      <c r="EX513" s="79"/>
      <c r="EY513" s="155"/>
      <c r="EZ513" s="78"/>
      <c r="FA513" s="132"/>
      <c r="FB513" s="79"/>
      <c r="FC513" s="155"/>
      <c r="FD513" s="78"/>
      <c r="FE513" s="132"/>
      <c r="FF513" s="79"/>
      <c r="FG513" s="155"/>
      <c r="FH513" s="78"/>
      <c r="FI513" s="132"/>
      <c r="FJ513" s="79"/>
      <c r="FK513" s="155"/>
      <c r="FL513" s="169"/>
      <c r="FM513" s="132"/>
      <c r="FN513" s="79"/>
      <c r="FO513" s="155"/>
      <c r="FP513" s="78"/>
      <c r="FQ513" s="132"/>
      <c r="FR513" s="79"/>
      <c r="FS513" s="155"/>
      <c r="FT513" s="78"/>
      <c r="FU513" s="132"/>
      <c r="FV513" s="4"/>
      <c r="FW513" s="155"/>
      <c r="FX513" s="78"/>
      <c r="FY513" s="132"/>
      <c r="FZ513" s="79"/>
      <c r="GA513" s="155"/>
      <c r="GB513" s="78"/>
      <c r="GC513" s="132"/>
      <c r="GD513" s="79"/>
      <c r="GE513" s="155"/>
      <c r="GF513" s="169"/>
      <c r="GG513" s="132"/>
      <c r="GH513" s="79"/>
      <c r="GI513" s="155"/>
      <c r="GJ513" s="78"/>
      <c r="GK513" s="132"/>
      <c r="GL513" s="79"/>
      <c r="GM513" s="155"/>
      <c r="GN513" s="78"/>
      <c r="GO513" s="132"/>
      <c r="GP513" s="79"/>
      <c r="GQ513" s="155"/>
    </row>
    <row r="514" spans="1:199" ht="15.75" x14ac:dyDescent="0.25">
      <c r="A514">
        <f t="shared" si="782"/>
        <v>1</v>
      </c>
      <c r="B514">
        <f t="shared" si="783"/>
        <v>1900</v>
      </c>
      <c r="C514" s="71"/>
      <c r="D514" s="78"/>
      <c r="E514" s="132"/>
      <c r="F514" s="79"/>
      <c r="G514" s="155"/>
      <c r="H514" s="169"/>
      <c r="I514" s="132"/>
      <c r="J514" s="79"/>
      <c r="K514" s="155"/>
      <c r="L514" s="169"/>
      <c r="M514" s="132"/>
      <c r="N514" s="79"/>
      <c r="O514" s="155"/>
      <c r="P514" s="169"/>
      <c r="Q514" s="132"/>
      <c r="R514" s="79"/>
      <c r="S514" s="155"/>
      <c r="T514" s="169"/>
      <c r="U514" s="132"/>
      <c r="V514" s="79"/>
      <c r="W514" s="155"/>
      <c r="X514" s="169"/>
      <c r="Y514" s="132"/>
      <c r="Z514" s="79"/>
      <c r="AA514" s="155"/>
      <c r="AB514" s="169"/>
      <c r="AC514" s="132"/>
      <c r="AD514" s="79"/>
      <c r="AE514" s="155"/>
      <c r="AF514" s="169"/>
      <c r="AG514" s="132"/>
      <c r="AH514" s="79"/>
      <c r="AI514" s="155"/>
      <c r="AJ514" s="169"/>
      <c r="AK514" s="132"/>
      <c r="AL514" s="79"/>
      <c r="AM514" s="155"/>
      <c r="AN514" s="169"/>
      <c r="AO514" s="132"/>
      <c r="AP514" s="79"/>
      <c r="AQ514" s="155"/>
      <c r="AR514" s="169"/>
      <c r="AS514" s="132"/>
      <c r="AT514" s="79"/>
      <c r="AU514" s="155"/>
      <c r="AV514" s="169"/>
      <c r="AW514" s="132"/>
      <c r="AX514" s="79"/>
      <c r="AY514" s="155"/>
      <c r="AZ514" s="169"/>
      <c r="BA514" s="132"/>
      <c r="BB514" s="79"/>
      <c r="BC514" s="155"/>
      <c r="BD514" s="169"/>
      <c r="BE514" s="132"/>
      <c r="BF514" s="79"/>
      <c r="BG514" s="155"/>
      <c r="BH514" s="169"/>
      <c r="BI514" s="132"/>
      <c r="BJ514" s="79"/>
      <c r="BK514" s="155"/>
      <c r="BL514" s="169"/>
      <c r="BM514" s="132"/>
      <c r="BN514" s="79"/>
      <c r="BO514" s="155"/>
      <c r="BP514" s="78"/>
      <c r="BQ514" s="132"/>
      <c r="BR514" s="79"/>
      <c r="BS514" s="155"/>
      <c r="BT514" s="78"/>
      <c r="BU514" s="132"/>
      <c r="BV514" s="79"/>
      <c r="BW514" s="155"/>
      <c r="BX514" s="78"/>
      <c r="BY514" s="132"/>
      <c r="BZ514" s="79"/>
      <c r="CA514" s="155"/>
      <c r="CB514" s="78"/>
      <c r="CC514" s="132"/>
      <c r="CD514" s="79"/>
      <c r="CE514" s="155"/>
      <c r="CF514" s="78"/>
      <c r="CG514" s="132"/>
      <c r="CH514" s="79"/>
      <c r="CI514" s="155"/>
      <c r="CJ514" s="78"/>
      <c r="CK514" s="132"/>
      <c r="CL514" s="79"/>
      <c r="CM514" s="155"/>
      <c r="CN514" s="78"/>
      <c r="CO514" s="132"/>
      <c r="CP514" s="79"/>
      <c r="CQ514" s="155"/>
      <c r="CR514" s="78"/>
      <c r="CS514" s="132"/>
      <c r="CT514" s="79"/>
      <c r="CU514" s="155"/>
      <c r="CV514" s="169"/>
      <c r="CW514" s="132"/>
      <c r="CX514" s="79"/>
      <c r="CY514" s="155"/>
      <c r="CZ514" s="169"/>
      <c r="DA514" s="132"/>
      <c r="DB514" s="79"/>
      <c r="DC514" s="155"/>
      <c r="DD514" s="78"/>
      <c r="DE514" s="132"/>
      <c r="DF514" s="79"/>
      <c r="DG514" s="155"/>
      <c r="DH514" s="78"/>
      <c r="DI514" s="132"/>
      <c r="DJ514" s="79"/>
      <c r="DK514" s="155"/>
      <c r="DL514" s="169"/>
      <c r="DM514" s="132"/>
      <c r="DN514" s="79"/>
      <c r="DO514" s="155"/>
      <c r="DP514" s="78"/>
      <c r="DQ514" s="132"/>
      <c r="DR514" s="79"/>
      <c r="DS514" s="155"/>
      <c r="DT514" s="78"/>
      <c r="DU514" s="132"/>
      <c r="DV514" s="79"/>
      <c r="DW514" s="155"/>
      <c r="DX514" s="78"/>
      <c r="DY514" s="132"/>
      <c r="DZ514" s="79"/>
      <c r="EA514" s="155"/>
      <c r="EB514" s="78"/>
      <c r="EC514" s="132"/>
      <c r="ED514" s="79"/>
      <c r="EE514" s="155"/>
      <c r="EF514" s="169"/>
      <c r="EG514" s="132"/>
      <c r="EH514" s="79"/>
      <c r="EI514" s="155"/>
      <c r="EJ514" s="78"/>
      <c r="EK514" s="132"/>
      <c r="EL514" s="79"/>
      <c r="EM514" s="155"/>
      <c r="EN514" s="78"/>
      <c r="EO514" s="132"/>
      <c r="EP514" s="79"/>
      <c r="EQ514" s="155"/>
      <c r="ER514" s="78"/>
      <c r="ES514" s="132"/>
      <c r="ET514" s="79"/>
      <c r="EU514" s="155"/>
      <c r="EV514" s="78"/>
      <c r="EW514" s="132"/>
      <c r="EX514" s="79"/>
      <c r="EY514" s="155"/>
      <c r="EZ514" s="78"/>
      <c r="FA514" s="132"/>
      <c r="FB514" s="79"/>
      <c r="FC514" s="155"/>
      <c r="FD514" s="78"/>
      <c r="FE514" s="132"/>
      <c r="FF514" s="79"/>
      <c r="FG514" s="155"/>
      <c r="FH514" s="78"/>
      <c r="FI514" s="132"/>
      <c r="FJ514" s="79"/>
      <c r="FK514" s="155"/>
      <c r="FL514" s="169"/>
      <c r="FM514" s="132"/>
      <c r="FN514" s="79"/>
      <c r="FO514" s="155"/>
      <c r="FP514" s="78"/>
      <c r="FQ514" s="132"/>
      <c r="FR514" s="79"/>
      <c r="FS514" s="155"/>
      <c r="FT514" s="78"/>
      <c r="FU514" s="132"/>
      <c r="FV514" s="4"/>
      <c r="FW514" s="155"/>
      <c r="FX514" s="78"/>
      <c r="FY514" s="132"/>
      <c r="FZ514" s="79"/>
      <c r="GA514" s="155"/>
      <c r="GB514" s="78"/>
      <c r="GC514" s="132"/>
      <c r="GD514" s="79"/>
      <c r="GE514" s="155"/>
      <c r="GF514" s="169"/>
      <c r="GG514" s="132"/>
      <c r="GH514" s="79"/>
      <c r="GI514" s="155"/>
      <c r="GJ514" s="78"/>
      <c r="GK514" s="132"/>
      <c r="GL514" s="79"/>
      <c r="GM514" s="155"/>
      <c r="GN514" s="78"/>
      <c r="GO514" s="132"/>
      <c r="GP514" s="79"/>
      <c r="GQ514" s="155"/>
    </row>
    <row r="515" spans="1:199" ht="15.75" x14ac:dyDescent="0.25">
      <c r="A515">
        <f t="shared" si="782"/>
        <v>1</v>
      </c>
      <c r="B515">
        <f t="shared" si="783"/>
        <v>1900</v>
      </c>
      <c r="C515" s="71"/>
      <c r="D515" s="78"/>
      <c r="E515" s="132"/>
      <c r="F515" s="79"/>
      <c r="G515" s="155"/>
      <c r="H515" s="169"/>
      <c r="I515" s="132"/>
      <c r="J515" s="79"/>
      <c r="K515" s="155"/>
      <c r="L515" s="169"/>
      <c r="M515" s="132"/>
      <c r="N515" s="79"/>
      <c r="O515" s="155"/>
      <c r="P515" s="169"/>
      <c r="Q515" s="132"/>
      <c r="R515" s="79"/>
      <c r="S515" s="155"/>
      <c r="T515" s="169"/>
      <c r="U515" s="132"/>
      <c r="V515" s="79"/>
      <c r="W515" s="155"/>
      <c r="X515" s="169"/>
      <c r="Y515" s="132"/>
      <c r="Z515" s="79"/>
      <c r="AA515" s="155"/>
      <c r="AB515" s="169"/>
      <c r="AC515" s="132"/>
      <c r="AD515" s="79"/>
      <c r="AE515" s="155"/>
      <c r="AF515" s="169"/>
      <c r="AG515" s="132"/>
      <c r="AH515" s="79"/>
      <c r="AI515" s="155"/>
      <c r="AJ515" s="169"/>
      <c r="AK515" s="132"/>
      <c r="AL515" s="79"/>
      <c r="AM515" s="155"/>
      <c r="AN515" s="169"/>
      <c r="AO515" s="132"/>
      <c r="AP515" s="79"/>
      <c r="AQ515" s="155"/>
      <c r="AR515" s="169"/>
      <c r="AS515" s="132"/>
      <c r="AT515" s="79"/>
      <c r="AU515" s="155"/>
      <c r="AV515" s="169"/>
      <c r="AW515" s="132"/>
      <c r="AX515" s="79"/>
      <c r="AY515" s="155"/>
      <c r="AZ515" s="169"/>
      <c r="BA515" s="132"/>
      <c r="BB515" s="79"/>
      <c r="BC515" s="155"/>
      <c r="BD515" s="169"/>
      <c r="BE515" s="132"/>
      <c r="BF515" s="79"/>
      <c r="BG515" s="155"/>
      <c r="BH515" s="169"/>
      <c r="BI515" s="132"/>
      <c r="BJ515" s="79"/>
      <c r="BK515" s="155"/>
      <c r="BL515" s="169"/>
      <c r="BM515" s="132"/>
      <c r="BN515" s="79"/>
      <c r="BO515" s="155"/>
      <c r="BP515" s="78"/>
      <c r="BQ515" s="132"/>
      <c r="BR515" s="79"/>
      <c r="BS515" s="155"/>
      <c r="BT515" s="78"/>
      <c r="BU515" s="132"/>
      <c r="BV515" s="79"/>
      <c r="BW515" s="155"/>
      <c r="BX515" s="78"/>
      <c r="BY515" s="132"/>
      <c r="BZ515" s="79"/>
      <c r="CA515" s="155"/>
      <c r="CB515" s="78"/>
      <c r="CC515" s="132"/>
      <c r="CD515" s="79"/>
      <c r="CE515" s="155"/>
      <c r="CF515" s="78"/>
      <c r="CG515" s="132"/>
      <c r="CH515" s="79"/>
      <c r="CI515" s="155"/>
      <c r="CJ515" s="78"/>
      <c r="CK515" s="132"/>
      <c r="CL515" s="79"/>
      <c r="CM515" s="155"/>
      <c r="CN515" s="78"/>
      <c r="CO515" s="132"/>
      <c r="CP515" s="79"/>
      <c r="CQ515" s="155"/>
      <c r="CR515" s="78"/>
      <c r="CS515" s="132"/>
      <c r="CT515" s="79"/>
      <c r="CU515" s="155"/>
      <c r="CV515" s="169"/>
      <c r="CW515" s="132"/>
      <c r="CX515" s="79"/>
      <c r="CY515" s="155"/>
      <c r="CZ515" s="169"/>
      <c r="DA515" s="132"/>
      <c r="DB515" s="79"/>
      <c r="DC515" s="155"/>
      <c r="DD515" s="78"/>
      <c r="DE515" s="132"/>
      <c r="DF515" s="79"/>
      <c r="DG515" s="155"/>
      <c r="DH515" s="78"/>
      <c r="DI515" s="132"/>
      <c r="DJ515" s="79"/>
      <c r="DK515" s="155"/>
      <c r="DL515" s="169"/>
      <c r="DM515" s="132"/>
      <c r="DN515" s="79"/>
      <c r="DO515" s="155"/>
      <c r="DP515" s="78"/>
      <c r="DQ515" s="132"/>
      <c r="DR515" s="79"/>
      <c r="DS515" s="155"/>
      <c r="DT515" s="78"/>
      <c r="DU515" s="132"/>
      <c r="DV515" s="79"/>
      <c r="DW515" s="155"/>
      <c r="DX515" s="78"/>
      <c r="DY515" s="132"/>
      <c r="DZ515" s="79"/>
      <c r="EA515" s="155"/>
      <c r="EB515" s="78"/>
      <c r="EC515" s="132"/>
      <c r="ED515" s="79"/>
      <c r="EE515" s="155"/>
      <c r="EF515" s="169"/>
      <c r="EG515" s="132"/>
      <c r="EH515" s="79"/>
      <c r="EI515" s="155"/>
      <c r="EJ515" s="78"/>
      <c r="EK515" s="132"/>
      <c r="EL515" s="79"/>
      <c r="EM515" s="155"/>
      <c r="EN515" s="78"/>
      <c r="EO515" s="132"/>
      <c r="EP515" s="79"/>
      <c r="EQ515" s="155"/>
      <c r="ER515" s="78"/>
      <c r="ES515" s="132"/>
      <c r="ET515" s="79"/>
      <c r="EU515" s="155"/>
      <c r="EV515" s="78"/>
      <c r="EW515" s="132"/>
      <c r="EX515" s="79"/>
      <c r="EY515" s="155"/>
      <c r="EZ515" s="78"/>
      <c r="FA515" s="132"/>
      <c r="FB515" s="79"/>
      <c r="FC515" s="155"/>
      <c r="FD515" s="78"/>
      <c r="FE515" s="132"/>
      <c r="FF515" s="79"/>
      <c r="FG515" s="155"/>
      <c r="FH515" s="78"/>
      <c r="FI515" s="132"/>
      <c r="FJ515" s="79"/>
      <c r="FK515" s="155"/>
      <c r="FL515" s="169"/>
      <c r="FM515" s="132"/>
      <c r="FN515" s="79"/>
      <c r="FO515" s="155"/>
      <c r="FP515" s="78"/>
      <c r="FQ515" s="132"/>
      <c r="FR515" s="79"/>
      <c r="FS515" s="155"/>
      <c r="FT515" s="78"/>
      <c r="FU515" s="132"/>
      <c r="FV515" s="4"/>
      <c r="FW515" s="155"/>
      <c r="FX515" s="78"/>
      <c r="FY515" s="132"/>
      <c r="FZ515" s="79"/>
      <c r="GA515" s="155"/>
      <c r="GB515" s="78"/>
      <c r="GC515" s="132"/>
      <c r="GD515" s="79"/>
      <c r="GE515" s="155"/>
      <c r="GF515" s="169"/>
      <c r="GG515" s="132"/>
      <c r="GH515" s="79"/>
      <c r="GI515" s="155"/>
      <c r="GJ515" s="78"/>
      <c r="GK515" s="132"/>
      <c r="GL515" s="79"/>
      <c r="GM515" s="155"/>
      <c r="GN515" s="78"/>
      <c r="GO515" s="132"/>
      <c r="GP515" s="79"/>
      <c r="GQ515" s="155"/>
    </row>
    <row r="516" spans="1:199" ht="15.75" x14ac:dyDescent="0.25">
      <c r="A516">
        <f t="shared" si="782"/>
        <v>1</v>
      </c>
      <c r="B516">
        <f t="shared" si="783"/>
        <v>1900</v>
      </c>
      <c r="C516" s="71"/>
      <c r="D516" s="78"/>
      <c r="E516" s="132"/>
      <c r="F516" s="79"/>
      <c r="G516" s="155"/>
      <c r="H516" s="169"/>
      <c r="I516" s="132"/>
      <c r="J516" s="79"/>
      <c r="K516" s="155"/>
      <c r="L516" s="169"/>
      <c r="M516" s="132"/>
      <c r="N516" s="79"/>
      <c r="O516" s="155"/>
      <c r="P516" s="169"/>
      <c r="Q516" s="132"/>
      <c r="R516" s="79"/>
      <c r="S516" s="155"/>
      <c r="T516" s="169"/>
      <c r="U516" s="132"/>
      <c r="V516" s="79"/>
      <c r="W516" s="155"/>
      <c r="X516" s="169"/>
      <c r="Y516" s="132"/>
      <c r="Z516" s="79"/>
      <c r="AA516" s="155"/>
      <c r="AB516" s="169"/>
      <c r="AC516" s="132"/>
      <c r="AD516" s="79"/>
      <c r="AE516" s="155"/>
      <c r="AF516" s="169"/>
      <c r="AG516" s="132"/>
      <c r="AH516" s="79"/>
      <c r="AI516" s="155"/>
      <c r="AJ516" s="169"/>
      <c r="AK516" s="132"/>
      <c r="AL516" s="79"/>
      <c r="AM516" s="155"/>
      <c r="AN516" s="169"/>
      <c r="AO516" s="132"/>
      <c r="AP516" s="79"/>
      <c r="AQ516" s="155"/>
      <c r="AR516" s="169"/>
      <c r="AS516" s="132"/>
      <c r="AT516" s="79"/>
      <c r="AU516" s="155"/>
      <c r="AV516" s="169"/>
      <c r="AW516" s="132"/>
      <c r="AX516" s="79"/>
      <c r="AY516" s="155"/>
      <c r="AZ516" s="169"/>
      <c r="BA516" s="132"/>
      <c r="BB516" s="79"/>
      <c r="BC516" s="155"/>
      <c r="BD516" s="169"/>
      <c r="BE516" s="132"/>
      <c r="BF516" s="79"/>
      <c r="BG516" s="155"/>
      <c r="BH516" s="169"/>
      <c r="BI516" s="132"/>
      <c r="BJ516" s="79"/>
      <c r="BK516" s="155"/>
      <c r="BL516" s="169"/>
      <c r="BM516" s="132"/>
      <c r="BN516" s="79"/>
      <c r="BO516" s="155"/>
      <c r="BP516" s="78"/>
      <c r="BQ516" s="132"/>
      <c r="BR516" s="79"/>
      <c r="BS516" s="155"/>
      <c r="BT516" s="78"/>
      <c r="BU516" s="132"/>
      <c r="BV516" s="79"/>
      <c r="BW516" s="155"/>
      <c r="BX516" s="78"/>
      <c r="BY516" s="132"/>
      <c r="BZ516" s="79"/>
      <c r="CA516" s="155"/>
      <c r="CB516" s="78"/>
      <c r="CC516" s="132"/>
      <c r="CD516" s="79"/>
      <c r="CE516" s="155"/>
      <c r="CF516" s="78"/>
      <c r="CG516" s="132"/>
      <c r="CH516" s="79"/>
      <c r="CI516" s="155"/>
      <c r="CJ516" s="78"/>
      <c r="CK516" s="132"/>
      <c r="CL516" s="79"/>
      <c r="CM516" s="155"/>
      <c r="CN516" s="78"/>
      <c r="CO516" s="132"/>
      <c r="CP516" s="79"/>
      <c r="CQ516" s="155"/>
      <c r="CR516" s="78"/>
      <c r="CS516" s="132"/>
      <c r="CT516" s="79"/>
      <c r="CU516" s="155"/>
      <c r="CV516" s="169"/>
      <c r="CW516" s="132"/>
      <c r="CX516" s="79"/>
      <c r="CY516" s="155"/>
      <c r="CZ516" s="169"/>
      <c r="DA516" s="132"/>
      <c r="DB516" s="79"/>
      <c r="DC516" s="155"/>
      <c r="DD516" s="78"/>
      <c r="DE516" s="132"/>
      <c r="DF516" s="79"/>
      <c r="DG516" s="155"/>
      <c r="DH516" s="78"/>
      <c r="DI516" s="132"/>
      <c r="DJ516" s="79"/>
      <c r="DK516" s="155"/>
      <c r="DL516" s="169"/>
      <c r="DM516" s="132"/>
      <c r="DN516" s="79"/>
      <c r="DO516" s="155"/>
      <c r="DP516" s="78"/>
      <c r="DQ516" s="132"/>
      <c r="DR516" s="79"/>
      <c r="DS516" s="155"/>
      <c r="DT516" s="78"/>
      <c r="DU516" s="132"/>
      <c r="DV516" s="79"/>
      <c r="DW516" s="155"/>
      <c r="DX516" s="78"/>
      <c r="DY516" s="132"/>
      <c r="DZ516" s="79"/>
      <c r="EA516" s="155"/>
      <c r="EB516" s="78"/>
      <c r="EC516" s="132"/>
      <c r="ED516" s="79"/>
      <c r="EE516" s="155"/>
      <c r="EF516" s="169"/>
      <c r="EG516" s="132"/>
      <c r="EH516" s="79"/>
      <c r="EI516" s="155"/>
      <c r="EJ516" s="78"/>
      <c r="EK516" s="132"/>
      <c r="EL516" s="79"/>
      <c r="EM516" s="155"/>
      <c r="EN516" s="78"/>
      <c r="EO516" s="132"/>
      <c r="EP516" s="79"/>
      <c r="EQ516" s="155"/>
      <c r="ER516" s="78"/>
      <c r="ES516" s="132"/>
      <c r="ET516" s="79"/>
      <c r="EU516" s="155"/>
      <c r="EV516" s="78"/>
      <c r="EW516" s="132"/>
      <c r="EX516" s="79"/>
      <c r="EY516" s="155"/>
      <c r="EZ516" s="78"/>
      <c r="FA516" s="132"/>
      <c r="FB516" s="79"/>
      <c r="FC516" s="155"/>
      <c r="FD516" s="78"/>
      <c r="FE516" s="132"/>
      <c r="FF516" s="79"/>
      <c r="FG516" s="155"/>
      <c r="FH516" s="78"/>
      <c r="FI516" s="132"/>
      <c r="FJ516" s="79"/>
      <c r="FK516" s="155"/>
      <c r="FL516" s="169"/>
      <c r="FM516" s="132"/>
      <c r="FN516" s="79"/>
      <c r="FO516" s="155"/>
      <c r="FP516" s="78"/>
      <c r="FQ516" s="132"/>
      <c r="FR516" s="79"/>
      <c r="FS516" s="155"/>
      <c r="FT516" s="78"/>
      <c r="FU516" s="132"/>
      <c r="FV516" s="4"/>
      <c r="FW516" s="155"/>
      <c r="FX516" s="78"/>
      <c r="FY516" s="132"/>
      <c r="FZ516" s="79"/>
      <c r="GA516" s="155"/>
      <c r="GB516" s="78"/>
      <c r="GC516" s="132"/>
      <c r="GD516" s="79"/>
      <c r="GE516" s="155"/>
      <c r="GF516" s="169"/>
      <c r="GG516" s="132"/>
      <c r="GH516" s="79"/>
      <c r="GI516" s="155"/>
      <c r="GJ516" s="78"/>
      <c r="GK516" s="132"/>
      <c r="GL516" s="79"/>
      <c r="GM516" s="155"/>
      <c r="GN516" s="78"/>
      <c r="GO516" s="132"/>
      <c r="GP516" s="79"/>
      <c r="GQ516" s="155"/>
    </row>
    <row r="517" spans="1:199" ht="15.75" x14ac:dyDescent="0.25">
      <c r="A517">
        <f t="shared" si="782"/>
        <v>1</v>
      </c>
      <c r="B517">
        <f t="shared" si="783"/>
        <v>1900</v>
      </c>
      <c r="C517" s="71"/>
      <c r="D517" s="78"/>
      <c r="E517" s="132"/>
      <c r="F517" s="79"/>
      <c r="G517" s="155"/>
      <c r="H517" s="169"/>
      <c r="I517" s="132"/>
      <c r="J517" s="79"/>
      <c r="K517" s="155"/>
      <c r="L517" s="169"/>
      <c r="M517" s="132"/>
      <c r="N517" s="79"/>
      <c r="O517" s="155"/>
      <c r="P517" s="169"/>
      <c r="Q517" s="132"/>
      <c r="R517" s="79"/>
      <c r="S517" s="155"/>
      <c r="T517" s="169"/>
      <c r="U517" s="132"/>
      <c r="V517" s="79"/>
      <c r="W517" s="155"/>
      <c r="X517" s="169"/>
      <c r="Y517" s="132"/>
      <c r="Z517" s="79"/>
      <c r="AA517" s="155"/>
      <c r="AB517" s="169"/>
      <c r="AC517" s="132"/>
      <c r="AD517" s="79"/>
      <c r="AE517" s="155"/>
      <c r="AF517" s="169"/>
      <c r="AG517" s="132"/>
      <c r="AH517" s="79"/>
      <c r="AI517" s="155"/>
      <c r="AJ517" s="169"/>
      <c r="AK517" s="132"/>
      <c r="AL517" s="79"/>
      <c r="AM517" s="155"/>
      <c r="AN517" s="169"/>
      <c r="AO517" s="132"/>
      <c r="AP517" s="79"/>
      <c r="AQ517" s="155"/>
      <c r="AR517" s="169"/>
      <c r="AS517" s="132"/>
      <c r="AT517" s="79"/>
      <c r="AU517" s="155"/>
      <c r="AV517" s="169"/>
      <c r="AW517" s="132"/>
      <c r="AX517" s="79"/>
      <c r="AY517" s="155"/>
      <c r="AZ517" s="169"/>
      <c r="BA517" s="132"/>
      <c r="BB517" s="79"/>
      <c r="BC517" s="155"/>
      <c r="BD517" s="169"/>
      <c r="BE517" s="132"/>
      <c r="BF517" s="79"/>
      <c r="BG517" s="155"/>
      <c r="BH517" s="169"/>
      <c r="BI517" s="132"/>
      <c r="BJ517" s="79"/>
      <c r="BK517" s="155"/>
      <c r="BL517" s="169"/>
      <c r="BM517" s="132"/>
      <c r="BN517" s="79"/>
      <c r="BO517" s="155"/>
      <c r="BP517" s="78"/>
      <c r="BQ517" s="132"/>
      <c r="BR517" s="79"/>
      <c r="BS517" s="155"/>
      <c r="BT517" s="78"/>
      <c r="BU517" s="132"/>
      <c r="BV517" s="79"/>
      <c r="BW517" s="155"/>
      <c r="BX517" s="78"/>
      <c r="BY517" s="132"/>
      <c r="BZ517" s="79"/>
      <c r="CA517" s="155"/>
      <c r="CB517" s="78"/>
      <c r="CC517" s="132"/>
      <c r="CD517" s="79"/>
      <c r="CE517" s="155"/>
      <c r="CF517" s="78"/>
      <c r="CG517" s="132"/>
      <c r="CH517" s="79"/>
      <c r="CI517" s="155"/>
      <c r="CJ517" s="78"/>
      <c r="CK517" s="132"/>
      <c r="CL517" s="79"/>
      <c r="CM517" s="155"/>
      <c r="CN517" s="78"/>
      <c r="CO517" s="132"/>
      <c r="CP517" s="79"/>
      <c r="CQ517" s="155"/>
      <c r="CR517" s="78"/>
      <c r="CS517" s="132"/>
      <c r="CT517" s="79"/>
      <c r="CU517" s="155"/>
      <c r="CV517" s="169"/>
      <c r="CW517" s="132"/>
      <c r="CX517" s="79"/>
      <c r="CY517" s="155"/>
      <c r="CZ517" s="169"/>
      <c r="DA517" s="132"/>
      <c r="DB517" s="79"/>
      <c r="DC517" s="155"/>
      <c r="DD517" s="78"/>
      <c r="DE517" s="132"/>
      <c r="DF517" s="79"/>
      <c r="DG517" s="155"/>
      <c r="DH517" s="78"/>
      <c r="DI517" s="132"/>
      <c r="DJ517" s="79"/>
      <c r="DK517" s="155"/>
      <c r="DL517" s="169"/>
      <c r="DM517" s="132"/>
      <c r="DN517" s="79"/>
      <c r="DO517" s="155"/>
      <c r="DP517" s="78"/>
      <c r="DQ517" s="132"/>
      <c r="DR517" s="79"/>
      <c r="DS517" s="155"/>
      <c r="DT517" s="78"/>
      <c r="DU517" s="132"/>
      <c r="DV517" s="79"/>
      <c r="DW517" s="155"/>
      <c r="DX517" s="78"/>
      <c r="DY517" s="132"/>
      <c r="DZ517" s="79"/>
      <c r="EA517" s="155"/>
      <c r="EB517" s="78"/>
      <c r="EC517" s="132"/>
      <c r="ED517" s="79"/>
      <c r="EE517" s="155"/>
      <c r="EF517" s="169"/>
      <c r="EG517" s="132"/>
      <c r="EH517" s="79"/>
      <c r="EI517" s="155"/>
      <c r="EJ517" s="78"/>
      <c r="EK517" s="132"/>
      <c r="EL517" s="79"/>
      <c r="EM517" s="155"/>
      <c r="EN517" s="78"/>
      <c r="EO517" s="132"/>
      <c r="EP517" s="79"/>
      <c r="EQ517" s="155"/>
      <c r="ER517" s="78"/>
      <c r="ES517" s="132"/>
      <c r="ET517" s="79"/>
      <c r="EU517" s="155"/>
      <c r="EV517" s="78"/>
      <c r="EW517" s="132"/>
      <c r="EX517" s="79"/>
      <c r="EY517" s="155"/>
      <c r="EZ517" s="78"/>
      <c r="FA517" s="132"/>
      <c r="FB517" s="79"/>
      <c r="FC517" s="155"/>
      <c r="FD517" s="78"/>
      <c r="FE517" s="132"/>
      <c r="FF517" s="79"/>
      <c r="FG517" s="155"/>
      <c r="FH517" s="78"/>
      <c r="FI517" s="132"/>
      <c r="FJ517" s="79"/>
      <c r="FK517" s="155"/>
      <c r="FL517" s="169"/>
      <c r="FM517" s="132"/>
      <c r="FN517" s="79"/>
      <c r="FO517" s="155"/>
      <c r="FP517" s="78"/>
      <c r="FQ517" s="132"/>
      <c r="FR517" s="79"/>
      <c r="FS517" s="155"/>
      <c r="FT517" s="78"/>
      <c r="FU517" s="132"/>
      <c r="FV517" s="4"/>
      <c r="FW517" s="155"/>
      <c r="FX517" s="78"/>
      <c r="FY517" s="132"/>
      <c r="FZ517" s="79"/>
      <c r="GA517" s="155"/>
      <c r="GB517" s="78"/>
      <c r="GC517" s="132"/>
      <c r="GD517" s="79"/>
      <c r="GE517" s="155"/>
      <c r="GF517" s="169"/>
      <c r="GG517" s="132"/>
      <c r="GH517" s="79"/>
      <c r="GI517" s="155"/>
      <c r="GJ517" s="78"/>
      <c r="GK517" s="132"/>
      <c r="GL517" s="79"/>
      <c r="GM517" s="155"/>
      <c r="GN517" s="78"/>
      <c r="GO517" s="132"/>
      <c r="GP517" s="79"/>
      <c r="GQ517" s="155"/>
    </row>
    <row r="518" spans="1:199" ht="15.75" x14ac:dyDescent="0.25">
      <c r="A518">
        <f t="shared" si="782"/>
        <v>1</v>
      </c>
      <c r="B518">
        <f t="shared" si="783"/>
        <v>1900</v>
      </c>
      <c r="C518" s="71"/>
      <c r="D518" s="78"/>
      <c r="E518" s="132"/>
      <c r="F518" s="79"/>
      <c r="G518" s="155"/>
      <c r="H518" s="169"/>
      <c r="I518" s="132"/>
      <c r="J518" s="79"/>
      <c r="K518" s="155"/>
      <c r="L518" s="169"/>
      <c r="M518" s="132"/>
      <c r="N518" s="79"/>
      <c r="O518" s="155"/>
      <c r="P518" s="169"/>
      <c r="Q518" s="132"/>
      <c r="R518" s="79"/>
      <c r="S518" s="155"/>
      <c r="T518" s="169"/>
      <c r="U518" s="132"/>
      <c r="V518" s="79"/>
      <c r="W518" s="155"/>
      <c r="X518" s="169"/>
      <c r="Y518" s="132"/>
      <c r="Z518" s="79"/>
      <c r="AA518" s="155"/>
      <c r="AB518" s="169"/>
      <c r="AC518" s="132"/>
      <c r="AD518" s="79"/>
      <c r="AE518" s="155"/>
      <c r="AF518" s="169"/>
      <c r="AG518" s="132"/>
      <c r="AH518" s="79"/>
      <c r="AI518" s="155"/>
      <c r="AJ518" s="169"/>
      <c r="AK518" s="132"/>
      <c r="AL518" s="79"/>
      <c r="AM518" s="155"/>
      <c r="AN518" s="169"/>
      <c r="AO518" s="132"/>
      <c r="AP518" s="79"/>
      <c r="AQ518" s="155"/>
      <c r="AR518" s="169"/>
      <c r="AS518" s="132"/>
      <c r="AT518" s="79"/>
      <c r="AU518" s="155"/>
      <c r="AV518" s="169"/>
      <c r="AW518" s="132"/>
      <c r="AX518" s="79"/>
      <c r="AY518" s="155"/>
      <c r="AZ518" s="169"/>
      <c r="BA518" s="132"/>
      <c r="BB518" s="79"/>
      <c r="BC518" s="155"/>
      <c r="BD518" s="169"/>
      <c r="BE518" s="132"/>
      <c r="BF518" s="79"/>
      <c r="BG518" s="155"/>
      <c r="BH518" s="169"/>
      <c r="BI518" s="132"/>
      <c r="BJ518" s="79"/>
      <c r="BK518" s="155"/>
      <c r="BL518" s="169"/>
      <c r="BM518" s="132"/>
      <c r="BN518" s="79"/>
      <c r="BO518" s="155"/>
      <c r="BP518" s="78"/>
      <c r="BQ518" s="132"/>
      <c r="BR518" s="79"/>
      <c r="BS518" s="155"/>
      <c r="BT518" s="78"/>
      <c r="BU518" s="132"/>
      <c r="BV518" s="79"/>
      <c r="BW518" s="155"/>
      <c r="BX518" s="78"/>
      <c r="BY518" s="132"/>
      <c r="BZ518" s="79"/>
      <c r="CA518" s="155"/>
      <c r="CB518" s="78"/>
      <c r="CC518" s="132"/>
      <c r="CD518" s="79"/>
      <c r="CE518" s="155"/>
      <c r="CF518" s="78"/>
      <c r="CG518" s="132"/>
      <c r="CH518" s="79"/>
      <c r="CI518" s="155"/>
      <c r="CJ518" s="78"/>
      <c r="CK518" s="132"/>
      <c r="CL518" s="79"/>
      <c r="CM518" s="155"/>
      <c r="CN518" s="78"/>
      <c r="CO518" s="132"/>
      <c r="CP518" s="79"/>
      <c r="CQ518" s="155"/>
      <c r="CR518" s="78"/>
      <c r="CS518" s="132"/>
      <c r="CT518" s="79"/>
      <c r="CU518" s="155"/>
      <c r="CV518" s="169"/>
      <c r="CW518" s="132"/>
      <c r="CX518" s="79"/>
      <c r="CY518" s="155"/>
      <c r="CZ518" s="169"/>
      <c r="DA518" s="132"/>
      <c r="DB518" s="79"/>
      <c r="DC518" s="155"/>
      <c r="DD518" s="78"/>
      <c r="DE518" s="132"/>
      <c r="DF518" s="79"/>
      <c r="DG518" s="155"/>
      <c r="DH518" s="78"/>
      <c r="DI518" s="132"/>
      <c r="DJ518" s="79"/>
      <c r="DK518" s="155"/>
      <c r="DL518" s="169"/>
      <c r="DM518" s="132"/>
      <c r="DN518" s="79"/>
      <c r="DO518" s="155"/>
      <c r="DP518" s="78"/>
      <c r="DQ518" s="132"/>
      <c r="DR518" s="79"/>
      <c r="DS518" s="155"/>
      <c r="DT518" s="78"/>
      <c r="DU518" s="132"/>
      <c r="DV518" s="79"/>
      <c r="DW518" s="155"/>
      <c r="DX518" s="78"/>
      <c r="DY518" s="132"/>
      <c r="DZ518" s="79"/>
      <c r="EA518" s="155"/>
      <c r="EB518" s="78"/>
      <c r="EC518" s="132"/>
      <c r="ED518" s="79"/>
      <c r="EE518" s="155"/>
      <c r="EF518" s="169"/>
      <c r="EG518" s="132"/>
      <c r="EH518" s="79"/>
      <c r="EI518" s="155"/>
      <c r="EJ518" s="78"/>
      <c r="EK518" s="132"/>
      <c r="EL518" s="79"/>
      <c r="EM518" s="155"/>
      <c r="EN518" s="78"/>
      <c r="EO518" s="132"/>
      <c r="EP518" s="79"/>
      <c r="EQ518" s="155"/>
      <c r="ER518" s="78"/>
      <c r="ES518" s="132"/>
      <c r="ET518" s="79"/>
      <c r="EU518" s="155"/>
      <c r="EV518" s="78"/>
      <c r="EW518" s="132"/>
      <c r="EX518" s="79"/>
      <c r="EY518" s="155"/>
      <c r="EZ518" s="78"/>
      <c r="FA518" s="132"/>
      <c r="FB518" s="79"/>
      <c r="FC518" s="155"/>
      <c r="FD518" s="78"/>
      <c r="FE518" s="132"/>
      <c r="FF518" s="79"/>
      <c r="FG518" s="155"/>
      <c r="FH518" s="78"/>
      <c r="FI518" s="132"/>
      <c r="FJ518" s="79"/>
      <c r="FK518" s="155"/>
      <c r="FL518" s="169"/>
      <c r="FM518" s="132"/>
      <c r="FN518" s="79"/>
      <c r="FO518" s="155"/>
      <c r="FP518" s="78"/>
      <c r="FQ518" s="132"/>
      <c r="FR518" s="79"/>
      <c r="FS518" s="155"/>
      <c r="FT518" s="78"/>
      <c r="FU518" s="132"/>
      <c r="FV518" s="4"/>
      <c r="FW518" s="155"/>
      <c r="FX518" s="78"/>
      <c r="FY518" s="132"/>
      <c r="FZ518" s="79"/>
      <c r="GA518" s="155"/>
      <c r="GB518" s="78"/>
      <c r="GC518" s="132"/>
      <c r="GD518" s="79"/>
      <c r="GE518" s="155"/>
      <c r="GF518" s="169"/>
      <c r="GG518" s="132"/>
      <c r="GH518" s="79"/>
      <c r="GI518" s="155"/>
      <c r="GJ518" s="78"/>
      <c r="GK518" s="132"/>
      <c r="GL518" s="79"/>
      <c r="GM518" s="155"/>
      <c r="GN518" s="78"/>
      <c r="GO518" s="132"/>
      <c r="GP518" s="79"/>
      <c r="GQ518" s="155"/>
    </row>
    <row r="519" spans="1:199" ht="15.75" x14ac:dyDescent="0.25">
      <c r="A519">
        <f t="shared" si="782"/>
        <v>1</v>
      </c>
      <c r="B519">
        <f t="shared" si="783"/>
        <v>1900</v>
      </c>
      <c r="C519" s="71"/>
      <c r="D519" s="78"/>
      <c r="E519" s="132"/>
      <c r="F519" s="79"/>
      <c r="G519" s="155"/>
      <c r="H519" s="169"/>
      <c r="I519" s="132"/>
      <c r="J519" s="79"/>
      <c r="K519" s="155"/>
      <c r="L519" s="169"/>
      <c r="M519" s="132"/>
      <c r="N519" s="79"/>
      <c r="O519" s="155"/>
      <c r="P519" s="169"/>
      <c r="Q519" s="132"/>
      <c r="R519" s="79"/>
      <c r="S519" s="155"/>
      <c r="T519" s="169"/>
      <c r="U519" s="132"/>
      <c r="V519" s="79"/>
      <c r="W519" s="155"/>
      <c r="X519" s="169"/>
      <c r="Y519" s="132"/>
      <c r="Z519" s="79"/>
      <c r="AA519" s="155"/>
      <c r="AB519" s="169"/>
      <c r="AC519" s="132"/>
      <c r="AD519" s="79"/>
      <c r="AE519" s="155"/>
      <c r="AF519" s="169"/>
      <c r="AG519" s="132"/>
      <c r="AH519" s="79"/>
      <c r="AI519" s="155"/>
      <c r="AJ519" s="169"/>
      <c r="AK519" s="132"/>
      <c r="AL519" s="79"/>
      <c r="AM519" s="155"/>
      <c r="AN519" s="169"/>
      <c r="AO519" s="132"/>
      <c r="AP519" s="79"/>
      <c r="AQ519" s="155"/>
      <c r="AR519" s="169"/>
      <c r="AS519" s="132"/>
      <c r="AT519" s="79"/>
      <c r="AU519" s="155"/>
      <c r="AV519" s="169"/>
      <c r="AW519" s="132"/>
      <c r="AX519" s="79"/>
      <c r="AY519" s="155"/>
      <c r="AZ519" s="169"/>
      <c r="BA519" s="132"/>
      <c r="BB519" s="79"/>
      <c r="BC519" s="155"/>
      <c r="BD519" s="169"/>
      <c r="BE519" s="132"/>
      <c r="BF519" s="79"/>
      <c r="BG519" s="155"/>
      <c r="BH519" s="169"/>
      <c r="BI519" s="132"/>
      <c r="BJ519" s="79"/>
      <c r="BK519" s="155"/>
      <c r="BL519" s="169"/>
      <c r="BM519" s="132"/>
      <c r="BN519" s="79"/>
      <c r="BO519" s="155"/>
      <c r="BP519" s="78"/>
      <c r="BQ519" s="132"/>
      <c r="BR519" s="79"/>
      <c r="BS519" s="155"/>
      <c r="BT519" s="78"/>
      <c r="BU519" s="132"/>
      <c r="BV519" s="79"/>
      <c r="BW519" s="155"/>
      <c r="BX519" s="78"/>
      <c r="BY519" s="132"/>
      <c r="BZ519" s="79"/>
      <c r="CA519" s="155"/>
      <c r="CB519" s="78"/>
      <c r="CC519" s="132"/>
      <c r="CD519" s="79"/>
      <c r="CE519" s="155"/>
      <c r="CF519" s="78"/>
      <c r="CG519" s="132"/>
      <c r="CH519" s="79"/>
      <c r="CI519" s="155"/>
      <c r="CJ519" s="78"/>
      <c r="CK519" s="132"/>
      <c r="CL519" s="79"/>
      <c r="CM519" s="155"/>
      <c r="CN519" s="78"/>
      <c r="CO519" s="132"/>
      <c r="CP519" s="79"/>
      <c r="CQ519" s="155"/>
      <c r="CR519" s="78"/>
      <c r="CS519" s="132"/>
      <c r="CT519" s="79"/>
      <c r="CU519" s="155"/>
      <c r="CV519" s="169"/>
      <c r="CW519" s="132"/>
      <c r="CX519" s="79"/>
      <c r="CY519" s="155"/>
      <c r="CZ519" s="169"/>
      <c r="DA519" s="132"/>
      <c r="DB519" s="79"/>
      <c r="DC519" s="155"/>
      <c r="DD519" s="78"/>
      <c r="DE519" s="132"/>
      <c r="DF519" s="79"/>
      <c r="DG519" s="155"/>
      <c r="DH519" s="78"/>
      <c r="DI519" s="132"/>
      <c r="DJ519" s="79"/>
      <c r="DK519" s="155"/>
      <c r="DL519" s="169"/>
      <c r="DM519" s="132"/>
      <c r="DN519" s="79"/>
      <c r="DO519" s="155"/>
      <c r="DP519" s="78"/>
      <c r="DQ519" s="132"/>
      <c r="DR519" s="79"/>
      <c r="DS519" s="155"/>
      <c r="DT519" s="78"/>
      <c r="DU519" s="132"/>
      <c r="DV519" s="79"/>
      <c r="DW519" s="155"/>
      <c r="DX519" s="78"/>
      <c r="DY519" s="132"/>
      <c r="DZ519" s="79"/>
      <c r="EA519" s="155"/>
      <c r="EB519" s="78"/>
      <c r="EC519" s="132"/>
      <c r="ED519" s="79"/>
      <c r="EE519" s="155"/>
      <c r="EF519" s="169"/>
      <c r="EG519" s="132"/>
      <c r="EH519" s="79"/>
      <c r="EI519" s="155"/>
      <c r="EJ519" s="78"/>
      <c r="EK519" s="132"/>
      <c r="EL519" s="79"/>
      <c r="EM519" s="155"/>
      <c r="EN519" s="78"/>
      <c r="EO519" s="132"/>
      <c r="EP519" s="79"/>
      <c r="EQ519" s="155"/>
      <c r="ER519" s="78"/>
      <c r="ES519" s="132"/>
      <c r="ET519" s="79"/>
      <c r="EU519" s="155"/>
      <c r="EV519" s="78"/>
      <c r="EW519" s="132"/>
      <c r="EX519" s="79"/>
      <c r="EY519" s="155"/>
      <c r="EZ519" s="78"/>
      <c r="FA519" s="132"/>
      <c r="FB519" s="79"/>
      <c r="FC519" s="155"/>
      <c r="FD519" s="78"/>
      <c r="FE519" s="132"/>
      <c r="FF519" s="79"/>
      <c r="FG519" s="155"/>
      <c r="FH519" s="78"/>
      <c r="FI519" s="132"/>
      <c r="FJ519" s="79"/>
      <c r="FK519" s="155"/>
      <c r="FL519" s="169"/>
      <c r="FM519" s="132"/>
      <c r="FN519" s="79"/>
      <c r="FO519" s="155"/>
      <c r="FP519" s="78"/>
      <c r="FQ519" s="132"/>
      <c r="FR519" s="79"/>
      <c r="FS519" s="155"/>
      <c r="FT519" s="78"/>
      <c r="FU519" s="132"/>
      <c r="FV519" s="4"/>
      <c r="FW519" s="155"/>
      <c r="FX519" s="78"/>
      <c r="FY519" s="132"/>
      <c r="FZ519" s="79"/>
      <c r="GA519" s="155"/>
      <c r="GB519" s="78"/>
      <c r="GC519" s="132"/>
      <c r="GD519" s="79"/>
      <c r="GE519" s="155"/>
      <c r="GF519" s="169"/>
      <c r="GG519" s="132"/>
      <c r="GH519" s="79"/>
      <c r="GI519" s="155"/>
      <c r="GJ519" s="78"/>
      <c r="GK519" s="132"/>
      <c r="GL519" s="79"/>
      <c r="GM519" s="155"/>
      <c r="GN519" s="78"/>
      <c r="GO519" s="132"/>
      <c r="GP519" s="79"/>
      <c r="GQ519" s="155"/>
    </row>
    <row r="520" spans="1:199" ht="15.75" x14ac:dyDescent="0.25">
      <c r="A520">
        <f t="shared" si="782"/>
        <v>1</v>
      </c>
      <c r="B520">
        <f t="shared" si="783"/>
        <v>1900</v>
      </c>
      <c r="C520" s="71"/>
      <c r="D520" s="78"/>
      <c r="E520" s="132"/>
      <c r="F520" s="79"/>
      <c r="G520" s="155"/>
      <c r="H520" s="169"/>
      <c r="I520" s="132"/>
      <c r="J520" s="79"/>
      <c r="K520" s="155"/>
      <c r="L520" s="169"/>
      <c r="M520" s="132"/>
      <c r="N520" s="79"/>
      <c r="O520" s="155"/>
      <c r="P520" s="169"/>
      <c r="Q520" s="132"/>
      <c r="R520" s="79"/>
      <c r="S520" s="155"/>
      <c r="T520" s="169"/>
      <c r="U520" s="132"/>
      <c r="V520" s="79"/>
      <c r="W520" s="155"/>
      <c r="X520" s="169"/>
      <c r="Y520" s="132"/>
      <c r="Z520" s="79"/>
      <c r="AA520" s="155"/>
      <c r="AB520" s="169"/>
      <c r="AC520" s="132"/>
      <c r="AD520" s="79"/>
      <c r="AE520" s="155"/>
      <c r="AF520" s="169"/>
      <c r="AG520" s="132"/>
      <c r="AH520" s="79"/>
      <c r="AI520" s="155"/>
      <c r="AJ520" s="169"/>
      <c r="AK520" s="132"/>
      <c r="AL520" s="79"/>
      <c r="AM520" s="155"/>
      <c r="AN520" s="169"/>
      <c r="AO520" s="132"/>
      <c r="AP520" s="79"/>
      <c r="AQ520" s="155"/>
      <c r="AR520" s="169"/>
      <c r="AS520" s="132"/>
      <c r="AT520" s="79"/>
      <c r="AU520" s="155"/>
      <c r="AV520" s="169"/>
      <c r="AW520" s="132"/>
      <c r="AX520" s="79"/>
      <c r="AY520" s="155"/>
      <c r="AZ520" s="169"/>
      <c r="BA520" s="132"/>
      <c r="BB520" s="79"/>
      <c r="BC520" s="155"/>
      <c r="BD520" s="169"/>
      <c r="BE520" s="132"/>
      <c r="BF520" s="79"/>
      <c r="BG520" s="155"/>
      <c r="BH520" s="169"/>
      <c r="BI520" s="132"/>
      <c r="BJ520" s="79"/>
      <c r="BK520" s="155"/>
      <c r="BL520" s="169"/>
      <c r="BM520" s="132"/>
      <c r="BN520" s="79"/>
      <c r="BO520" s="155"/>
      <c r="BP520" s="78"/>
      <c r="BQ520" s="132"/>
      <c r="BR520" s="79"/>
      <c r="BS520" s="155"/>
      <c r="BT520" s="78"/>
      <c r="BU520" s="132"/>
      <c r="BV520" s="79"/>
      <c r="BW520" s="155"/>
      <c r="BX520" s="78"/>
      <c r="BY520" s="132"/>
      <c r="BZ520" s="79"/>
      <c r="CA520" s="155"/>
      <c r="CB520" s="78"/>
      <c r="CC520" s="132"/>
      <c r="CD520" s="79"/>
      <c r="CE520" s="155"/>
      <c r="CF520" s="78"/>
      <c r="CG520" s="132"/>
      <c r="CH520" s="79"/>
      <c r="CI520" s="155"/>
      <c r="CJ520" s="78"/>
      <c r="CK520" s="132"/>
      <c r="CL520" s="79"/>
      <c r="CM520" s="155"/>
      <c r="CN520" s="78"/>
      <c r="CO520" s="132"/>
      <c r="CP520" s="79"/>
      <c r="CQ520" s="155"/>
      <c r="CR520" s="78"/>
      <c r="CS520" s="132"/>
      <c r="CT520" s="79"/>
      <c r="CU520" s="155"/>
      <c r="CV520" s="169"/>
      <c r="CW520" s="132"/>
      <c r="CX520" s="79"/>
      <c r="CY520" s="155"/>
      <c r="CZ520" s="169"/>
      <c r="DA520" s="132"/>
      <c r="DB520" s="79"/>
      <c r="DC520" s="155"/>
      <c r="DD520" s="78"/>
      <c r="DE520" s="132"/>
      <c r="DF520" s="79"/>
      <c r="DG520" s="155"/>
      <c r="DH520" s="78"/>
      <c r="DI520" s="132"/>
      <c r="DJ520" s="79"/>
      <c r="DK520" s="155"/>
      <c r="DL520" s="169"/>
      <c r="DM520" s="132"/>
      <c r="DN520" s="79"/>
      <c r="DO520" s="155"/>
      <c r="DP520" s="78"/>
      <c r="DQ520" s="132"/>
      <c r="DR520" s="79"/>
      <c r="DS520" s="155"/>
      <c r="DT520" s="78"/>
      <c r="DU520" s="132"/>
      <c r="DV520" s="79"/>
      <c r="DW520" s="155"/>
      <c r="DX520" s="78"/>
      <c r="DY520" s="132"/>
      <c r="DZ520" s="79"/>
      <c r="EA520" s="155"/>
      <c r="EB520" s="78"/>
      <c r="EC520" s="132"/>
      <c r="ED520" s="79"/>
      <c r="EE520" s="155"/>
      <c r="EF520" s="169"/>
      <c r="EG520" s="132"/>
      <c r="EH520" s="79"/>
      <c r="EI520" s="155"/>
      <c r="EJ520" s="78"/>
      <c r="EK520" s="132"/>
      <c r="EL520" s="79"/>
      <c r="EM520" s="155"/>
      <c r="EN520" s="78"/>
      <c r="EO520" s="132"/>
      <c r="EP520" s="79"/>
      <c r="EQ520" s="155"/>
      <c r="ER520" s="78"/>
      <c r="ES520" s="132"/>
      <c r="ET520" s="79"/>
      <c r="EU520" s="155"/>
      <c r="EV520" s="78"/>
      <c r="EW520" s="132"/>
      <c r="EX520" s="79"/>
      <c r="EY520" s="155"/>
      <c r="EZ520" s="78"/>
      <c r="FA520" s="132"/>
      <c r="FB520" s="79"/>
      <c r="FC520" s="155"/>
      <c r="FD520" s="78"/>
      <c r="FE520" s="132"/>
      <c r="FF520" s="79"/>
      <c r="FG520" s="155"/>
      <c r="FH520" s="78"/>
      <c r="FI520" s="132"/>
      <c r="FJ520" s="79"/>
      <c r="FK520" s="155"/>
      <c r="FL520" s="169"/>
      <c r="FM520" s="132"/>
      <c r="FN520" s="79"/>
      <c r="FO520" s="155"/>
      <c r="FP520" s="78"/>
      <c r="FQ520" s="132"/>
      <c r="FR520" s="79"/>
      <c r="FS520" s="155"/>
      <c r="FT520" s="78"/>
      <c r="FU520" s="132"/>
      <c r="FV520" s="4"/>
      <c r="FW520" s="155"/>
      <c r="FX520" s="78"/>
      <c r="FY520" s="132"/>
      <c r="FZ520" s="79"/>
      <c r="GA520" s="155"/>
      <c r="GB520" s="78"/>
      <c r="GC520" s="132"/>
      <c r="GD520" s="79"/>
      <c r="GE520" s="155"/>
      <c r="GF520" s="169"/>
      <c r="GG520" s="132"/>
      <c r="GH520" s="79"/>
      <c r="GI520" s="155"/>
      <c r="GJ520" s="78"/>
      <c r="GK520" s="132"/>
      <c r="GL520" s="79"/>
      <c r="GM520" s="155"/>
      <c r="GN520" s="78"/>
      <c r="GO520" s="132"/>
      <c r="GP520" s="79"/>
      <c r="GQ520" s="155"/>
    </row>
    <row r="521" spans="1:199" ht="15.75" x14ac:dyDescent="0.25">
      <c r="A521">
        <f t="shared" si="782"/>
        <v>1</v>
      </c>
      <c r="B521">
        <f t="shared" si="783"/>
        <v>1900</v>
      </c>
      <c r="C521" s="71"/>
      <c r="D521" s="78"/>
      <c r="E521" s="132"/>
      <c r="F521" s="79"/>
      <c r="G521" s="155"/>
      <c r="H521" s="169"/>
      <c r="I521" s="132"/>
      <c r="J521" s="79"/>
      <c r="K521" s="155"/>
      <c r="L521" s="169"/>
      <c r="M521" s="132"/>
      <c r="N521" s="79"/>
      <c r="O521" s="155"/>
      <c r="P521" s="169"/>
      <c r="Q521" s="132"/>
      <c r="R521" s="79"/>
      <c r="S521" s="155"/>
      <c r="T521" s="169"/>
      <c r="U521" s="132"/>
      <c r="V521" s="79"/>
      <c r="W521" s="155"/>
      <c r="X521" s="169"/>
      <c r="Y521" s="132"/>
      <c r="Z521" s="79"/>
      <c r="AA521" s="155"/>
      <c r="AB521" s="169"/>
      <c r="AC521" s="132"/>
      <c r="AD521" s="79"/>
      <c r="AE521" s="155"/>
      <c r="AF521" s="169"/>
      <c r="AG521" s="132"/>
      <c r="AH521" s="79"/>
      <c r="AI521" s="155"/>
      <c r="AJ521" s="169"/>
      <c r="AK521" s="132"/>
      <c r="AL521" s="79"/>
      <c r="AM521" s="155"/>
      <c r="AN521" s="169"/>
      <c r="AO521" s="132"/>
      <c r="AP521" s="79"/>
      <c r="AQ521" s="155"/>
      <c r="AR521" s="169"/>
      <c r="AS521" s="132"/>
      <c r="AT521" s="79"/>
      <c r="AU521" s="155"/>
      <c r="AV521" s="169"/>
      <c r="AW521" s="132"/>
      <c r="AX521" s="79"/>
      <c r="AY521" s="155"/>
      <c r="AZ521" s="169"/>
      <c r="BA521" s="132"/>
      <c r="BB521" s="79"/>
      <c r="BC521" s="155"/>
      <c r="BD521" s="169"/>
      <c r="BE521" s="132"/>
      <c r="BF521" s="79"/>
      <c r="BG521" s="155"/>
      <c r="BH521" s="169"/>
      <c r="BI521" s="132"/>
      <c r="BJ521" s="79"/>
      <c r="BK521" s="155"/>
      <c r="BL521" s="169"/>
      <c r="BM521" s="132"/>
      <c r="BN521" s="79"/>
      <c r="BO521" s="155"/>
      <c r="BP521" s="78"/>
      <c r="BQ521" s="132"/>
      <c r="BR521" s="79"/>
      <c r="BS521" s="155"/>
      <c r="BT521" s="78"/>
      <c r="BU521" s="132"/>
      <c r="BV521" s="79"/>
      <c r="BW521" s="155"/>
      <c r="BX521" s="78"/>
      <c r="BY521" s="132"/>
      <c r="BZ521" s="79"/>
      <c r="CA521" s="155"/>
      <c r="CB521" s="78"/>
      <c r="CC521" s="132"/>
      <c r="CD521" s="79"/>
      <c r="CE521" s="155"/>
      <c r="CF521" s="78"/>
      <c r="CG521" s="132"/>
      <c r="CH521" s="79"/>
      <c r="CI521" s="155"/>
      <c r="CJ521" s="78"/>
      <c r="CK521" s="132"/>
      <c r="CL521" s="79"/>
      <c r="CM521" s="155"/>
      <c r="CN521" s="78"/>
      <c r="CO521" s="132"/>
      <c r="CP521" s="79"/>
      <c r="CQ521" s="155"/>
      <c r="CR521" s="78"/>
      <c r="CS521" s="132"/>
      <c r="CT521" s="79"/>
      <c r="CU521" s="155"/>
      <c r="CV521" s="169"/>
      <c r="CW521" s="132"/>
      <c r="CX521" s="79"/>
      <c r="CY521" s="155"/>
      <c r="CZ521" s="169"/>
      <c r="DA521" s="132"/>
      <c r="DB521" s="79"/>
      <c r="DC521" s="155"/>
      <c r="DD521" s="78"/>
      <c r="DE521" s="132"/>
      <c r="DF521" s="79"/>
      <c r="DG521" s="155"/>
      <c r="DH521" s="78"/>
      <c r="DI521" s="132"/>
      <c r="DJ521" s="79"/>
      <c r="DK521" s="155"/>
      <c r="DL521" s="169"/>
      <c r="DM521" s="132"/>
      <c r="DN521" s="79"/>
      <c r="DO521" s="155"/>
      <c r="DP521" s="78"/>
      <c r="DQ521" s="132"/>
      <c r="DR521" s="79"/>
      <c r="DS521" s="155"/>
      <c r="DT521" s="78"/>
      <c r="DU521" s="132"/>
      <c r="DV521" s="79"/>
      <c r="DW521" s="155"/>
      <c r="DX521" s="78"/>
      <c r="DY521" s="132"/>
      <c r="DZ521" s="79"/>
      <c r="EA521" s="155"/>
      <c r="EB521" s="78"/>
      <c r="EC521" s="132"/>
      <c r="ED521" s="79"/>
      <c r="EE521" s="155"/>
      <c r="EF521" s="169"/>
      <c r="EG521" s="132"/>
      <c r="EH521" s="79"/>
      <c r="EI521" s="155"/>
      <c r="EJ521" s="78"/>
      <c r="EK521" s="132"/>
      <c r="EL521" s="79"/>
      <c r="EM521" s="155"/>
      <c r="EN521" s="78"/>
      <c r="EO521" s="132"/>
      <c r="EP521" s="79"/>
      <c r="EQ521" s="155"/>
      <c r="ER521" s="78"/>
      <c r="ES521" s="132"/>
      <c r="ET521" s="79"/>
      <c r="EU521" s="155"/>
      <c r="EV521" s="78"/>
      <c r="EW521" s="132"/>
      <c r="EX521" s="79"/>
      <c r="EY521" s="155"/>
      <c r="EZ521" s="78"/>
      <c r="FA521" s="132"/>
      <c r="FB521" s="79"/>
      <c r="FC521" s="155"/>
      <c r="FD521" s="78"/>
      <c r="FE521" s="132"/>
      <c r="FF521" s="79"/>
      <c r="FG521" s="155"/>
      <c r="FH521" s="78"/>
      <c r="FI521" s="132"/>
      <c r="FJ521" s="79"/>
      <c r="FK521" s="155"/>
      <c r="FL521" s="169"/>
      <c r="FM521" s="132"/>
      <c r="FN521" s="79"/>
      <c r="FO521" s="155"/>
      <c r="FP521" s="78"/>
      <c r="FQ521" s="132"/>
      <c r="FR521" s="79"/>
      <c r="FS521" s="155"/>
      <c r="FT521" s="78"/>
      <c r="FU521" s="132"/>
      <c r="FV521" s="4"/>
      <c r="FW521" s="155"/>
      <c r="FX521" s="78"/>
      <c r="FY521" s="132"/>
      <c r="FZ521" s="79"/>
      <c r="GA521" s="155"/>
      <c r="GB521" s="78"/>
      <c r="GC521" s="132"/>
      <c r="GD521" s="79"/>
      <c r="GE521" s="155"/>
      <c r="GF521" s="169"/>
      <c r="GG521" s="132"/>
      <c r="GH521" s="79"/>
      <c r="GI521" s="155"/>
      <c r="GJ521" s="78"/>
      <c r="GK521" s="132"/>
      <c r="GL521" s="79"/>
      <c r="GM521" s="155"/>
      <c r="GN521" s="78"/>
      <c r="GO521" s="132"/>
      <c r="GP521" s="79"/>
      <c r="GQ521" s="155"/>
    </row>
    <row r="522" spans="1:199" ht="15.75" x14ac:dyDescent="0.25">
      <c r="A522">
        <f t="shared" si="782"/>
        <v>1</v>
      </c>
      <c r="B522">
        <f t="shared" si="783"/>
        <v>1900</v>
      </c>
      <c r="C522" s="71"/>
      <c r="D522" s="78"/>
      <c r="E522" s="132"/>
      <c r="F522" s="79"/>
      <c r="G522" s="155"/>
      <c r="H522" s="169"/>
      <c r="I522" s="132"/>
      <c r="J522" s="79"/>
      <c r="K522" s="155"/>
      <c r="L522" s="169"/>
      <c r="M522" s="132"/>
      <c r="N522" s="79"/>
      <c r="O522" s="155"/>
      <c r="P522" s="169"/>
      <c r="Q522" s="132"/>
      <c r="R522" s="79"/>
      <c r="S522" s="155"/>
      <c r="T522" s="169"/>
      <c r="U522" s="132"/>
      <c r="V522" s="79"/>
      <c r="W522" s="155"/>
      <c r="X522" s="169"/>
      <c r="Y522" s="132"/>
      <c r="Z522" s="79"/>
      <c r="AA522" s="155"/>
      <c r="AB522" s="169"/>
      <c r="AC522" s="132"/>
      <c r="AD522" s="79"/>
      <c r="AE522" s="155"/>
      <c r="AF522" s="169"/>
      <c r="AG522" s="132"/>
      <c r="AH522" s="79"/>
      <c r="AI522" s="155"/>
      <c r="AJ522" s="169"/>
      <c r="AK522" s="132"/>
      <c r="AL522" s="79"/>
      <c r="AM522" s="155"/>
      <c r="AN522" s="169"/>
      <c r="AO522" s="132"/>
      <c r="AP522" s="79"/>
      <c r="AQ522" s="155"/>
      <c r="AR522" s="169"/>
      <c r="AS522" s="132"/>
      <c r="AT522" s="79"/>
      <c r="AU522" s="155"/>
      <c r="AV522" s="169"/>
      <c r="AW522" s="132"/>
      <c r="AX522" s="79"/>
      <c r="AY522" s="155"/>
      <c r="AZ522" s="169"/>
      <c r="BA522" s="132"/>
      <c r="BB522" s="79"/>
      <c r="BC522" s="155"/>
      <c r="BD522" s="169"/>
      <c r="BE522" s="132"/>
      <c r="BF522" s="79"/>
      <c r="BG522" s="155"/>
      <c r="BH522" s="169"/>
      <c r="BI522" s="132"/>
      <c r="BJ522" s="79"/>
      <c r="BK522" s="155"/>
      <c r="BL522" s="169"/>
      <c r="BM522" s="132"/>
      <c r="BN522" s="79"/>
      <c r="BO522" s="155"/>
      <c r="BP522" s="78"/>
      <c r="BQ522" s="132"/>
      <c r="BR522" s="79"/>
      <c r="BS522" s="155"/>
      <c r="BT522" s="78"/>
      <c r="BU522" s="132"/>
      <c r="BV522" s="79"/>
      <c r="BW522" s="155"/>
      <c r="BX522" s="78"/>
      <c r="BY522" s="132"/>
      <c r="BZ522" s="79"/>
      <c r="CA522" s="155"/>
      <c r="CB522" s="78"/>
      <c r="CC522" s="132"/>
      <c r="CD522" s="79"/>
      <c r="CE522" s="155"/>
      <c r="CF522" s="78"/>
      <c r="CG522" s="132"/>
      <c r="CH522" s="79"/>
      <c r="CI522" s="155"/>
      <c r="CJ522" s="78"/>
      <c r="CK522" s="132"/>
      <c r="CL522" s="79"/>
      <c r="CM522" s="155"/>
      <c r="CN522" s="78"/>
      <c r="CO522" s="132"/>
      <c r="CP522" s="79"/>
      <c r="CQ522" s="155"/>
      <c r="CR522" s="78"/>
      <c r="CS522" s="132"/>
      <c r="CT522" s="79"/>
      <c r="CU522" s="155"/>
      <c r="CV522" s="169"/>
      <c r="CW522" s="132"/>
      <c r="CX522" s="79"/>
      <c r="CY522" s="155"/>
      <c r="CZ522" s="169"/>
      <c r="DA522" s="132"/>
      <c r="DB522" s="79"/>
      <c r="DC522" s="155"/>
      <c r="DD522" s="78"/>
      <c r="DE522" s="132"/>
      <c r="DF522" s="79"/>
      <c r="DG522" s="155"/>
      <c r="DH522" s="78"/>
      <c r="DI522" s="132"/>
      <c r="DJ522" s="79"/>
      <c r="DK522" s="155"/>
      <c r="DL522" s="169"/>
      <c r="DM522" s="132"/>
      <c r="DN522" s="79"/>
      <c r="DO522" s="155"/>
      <c r="DP522" s="78"/>
      <c r="DQ522" s="132"/>
      <c r="DR522" s="79"/>
      <c r="DS522" s="155"/>
      <c r="DT522" s="78"/>
      <c r="DU522" s="132"/>
      <c r="DV522" s="79"/>
      <c r="DW522" s="155"/>
      <c r="DX522" s="78"/>
      <c r="DY522" s="132"/>
      <c r="DZ522" s="79"/>
      <c r="EA522" s="155"/>
      <c r="EB522" s="78"/>
      <c r="EC522" s="132"/>
      <c r="ED522" s="79"/>
      <c r="EE522" s="155"/>
      <c r="EF522" s="169"/>
      <c r="EG522" s="132"/>
      <c r="EH522" s="79"/>
      <c r="EI522" s="155"/>
      <c r="EJ522" s="78"/>
      <c r="EK522" s="132"/>
      <c r="EL522" s="79"/>
      <c r="EM522" s="155"/>
      <c r="EN522" s="78"/>
      <c r="EO522" s="132"/>
      <c r="EP522" s="79"/>
      <c r="EQ522" s="155"/>
      <c r="ER522" s="78"/>
      <c r="ES522" s="132"/>
      <c r="ET522" s="79"/>
      <c r="EU522" s="155"/>
      <c r="EV522" s="78"/>
      <c r="EW522" s="132"/>
      <c r="EX522" s="79"/>
      <c r="EY522" s="155"/>
      <c r="EZ522" s="78"/>
      <c r="FA522" s="132"/>
      <c r="FB522" s="79"/>
      <c r="FC522" s="155"/>
      <c r="FD522" s="78"/>
      <c r="FE522" s="132"/>
      <c r="FF522" s="79"/>
      <c r="FG522" s="155"/>
      <c r="FH522" s="78"/>
      <c r="FI522" s="132"/>
      <c r="FJ522" s="79"/>
      <c r="FK522" s="155"/>
      <c r="FL522" s="169"/>
      <c r="FM522" s="132"/>
      <c r="FN522" s="79"/>
      <c r="FO522" s="155"/>
      <c r="FP522" s="78"/>
      <c r="FQ522" s="132"/>
      <c r="FR522" s="79"/>
      <c r="FS522" s="155"/>
      <c r="FT522" s="78"/>
      <c r="FU522" s="132"/>
      <c r="FV522" s="4"/>
      <c r="FW522" s="155"/>
      <c r="FX522" s="78"/>
      <c r="FY522" s="132"/>
      <c r="FZ522" s="79"/>
      <c r="GA522" s="155"/>
      <c r="GB522" s="78"/>
      <c r="GC522" s="132"/>
      <c r="GD522" s="79"/>
      <c r="GE522" s="155"/>
      <c r="GF522" s="169"/>
      <c r="GG522" s="132"/>
      <c r="GH522" s="79"/>
      <c r="GI522" s="155"/>
      <c r="GJ522" s="78"/>
      <c r="GK522" s="132"/>
      <c r="GL522" s="79"/>
      <c r="GM522" s="155"/>
      <c r="GN522" s="78"/>
      <c r="GO522" s="132"/>
      <c r="GP522" s="79"/>
      <c r="GQ522" s="155"/>
    </row>
    <row r="523" spans="1:199" ht="15.75" x14ac:dyDescent="0.25">
      <c r="A523">
        <f t="shared" si="782"/>
        <v>1</v>
      </c>
      <c r="B523">
        <f t="shared" si="783"/>
        <v>1900</v>
      </c>
      <c r="C523" s="71"/>
      <c r="D523" s="78"/>
      <c r="E523" s="132"/>
      <c r="F523" s="79"/>
      <c r="G523" s="155"/>
      <c r="H523" s="169"/>
      <c r="I523" s="132"/>
      <c r="J523" s="79"/>
      <c r="K523" s="155"/>
      <c r="L523" s="169"/>
      <c r="M523" s="132"/>
      <c r="N523" s="79"/>
      <c r="O523" s="155"/>
      <c r="P523" s="169"/>
      <c r="Q523" s="132"/>
      <c r="R523" s="79"/>
      <c r="S523" s="155"/>
      <c r="T523" s="169"/>
      <c r="U523" s="132"/>
      <c r="V523" s="79"/>
      <c r="W523" s="155"/>
      <c r="X523" s="169"/>
      <c r="Y523" s="132"/>
      <c r="Z523" s="79"/>
      <c r="AA523" s="155"/>
      <c r="AB523" s="169"/>
      <c r="AC523" s="132"/>
      <c r="AD523" s="79"/>
      <c r="AE523" s="155"/>
      <c r="AF523" s="169"/>
      <c r="AG523" s="132"/>
      <c r="AH523" s="79"/>
      <c r="AI523" s="155"/>
      <c r="AJ523" s="169"/>
      <c r="AK523" s="132"/>
      <c r="AL523" s="79"/>
      <c r="AM523" s="155"/>
      <c r="AN523" s="169"/>
      <c r="AO523" s="132"/>
      <c r="AP523" s="79"/>
      <c r="AQ523" s="155"/>
      <c r="AR523" s="169"/>
      <c r="AS523" s="132"/>
      <c r="AT523" s="79"/>
      <c r="AU523" s="155"/>
      <c r="AV523" s="169"/>
      <c r="AW523" s="132"/>
      <c r="AX523" s="79"/>
      <c r="AY523" s="155"/>
      <c r="AZ523" s="169"/>
      <c r="BA523" s="132"/>
      <c r="BB523" s="79"/>
      <c r="BC523" s="155"/>
      <c r="BD523" s="169"/>
      <c r="BE523" s="132"/>
      <c r="BF523" s="79"/>
      <c r="BG523" s="155"/>
      <c r="BH523" s="169"/>
      <c r="BI523" s="132"/>
      <c r="BJ523" s="79"/>
      <c r="BK523" s="155"/>
      <c r="BL523" s="169"/>
      <c r="BM523" s="132"/>
      <c r="BN523" s="79"/>
      <c r="BO523" s="155"/>
      <c r="BP523" s="78"/>
      <c r="BQ523" s="132"/>
      <c r="BR523" s="79"/>
      <c r="BS523" s="155"/>
      <c r="BT523" s="78"/>
      <c r="BU523" s="132"/>
      <c r="BV523" s="79"/>
      <c r="BW523" s="155"/>
      <c r="BX523" s="78"/>
      <c r="BY523" s="132"/>
      <c r="BZ523" s="79"/>
      <c r="CA523" s="155"/>
      <c r="CB523" s="78"/>
      <c r="CC523" s="132"/>
      <c r="CD523" s="79"/>
      <c r="CE523" s="155"/>
      <c r="CF523" s="78"/>
      <c r="CG523" s="132"/>
      <c r="CH523" s="79"/>
      <c r="CI523" s="155"/>
      <c r="CJ523" s="78"/>
      <c r="CK523" s="132"/>
      <c r="CL523" s="79"/>
      <c r="CM523" s="155"/>
      <c r="CN523" s="78"/>
      <c r="CO523" s="132"/>
      <c r="CP523" s="79"/>
      <c r="CQ523" s="155"/>
      <c r="CR523" s="78"/>
      <c r="CS523" s="132"/>
      <c r="CT523" s="79"/>
      <c r="CU523" s="155"/>
      <c r="CV523" s="169"/>
      <c r="CW523" s="132"/>
      <c r="CX523" s="79"/>
      <c r="CY523" s="155"/>
      <c r="CZ523" s="169"/>
      <c r="DA523" s="132"/>
      <c r="DB523" s="79"/>
      <c r="DC523" s="155"/>
      <c r="DD523" s="78"/>
      <c r="DE523" s="132"/>
      <c r="DF523" s="79"/>
      <c r="DG523" s="155"/>
      <c r="DH523" s="78"/>
      <c r="DI523" s="132"/>
      <c r="DJ523" s="79"/>
      <c r="DK523" s="155"/>
      <c r="DL523" s="169"/>
      <c r="DM523" s="132"/>
      <c r="DN523" s="79"/>
      <c r="DO523" s="155"/>
      <c r="DP523" s="78"/>
      <c r="DQ523" s="132"/>
      <c r="DR523" s="79"/>
      <c r="DS523" s="155"/>
      <c r="DT523" s="78"/>
      <c r="DU523" s="132"/>
      <c r="DV523" s="79"/>
      <c r="DW523" s="155"/>
      <c r="DX523" s="78"/>
      <c r="DY523" s="132"/>
      <c r="DZ523" s="79"/>
      <c r="EA523" s="155"/>
      <c r="EB523" s="78"/>
      <c r="EC523" s="132"/>
      <c r="ED523" s="79"/>
      <c r="EE523" s="155"/>
      <c r="EF523" s="169"/>
      <c r="EG523" s="132"/>
      <c r="EH523" s="79"/>
      <c r="EI523" s="155"/>
      <c r="EJ523" s="78"/>
      <c r="EK523" s="132"/>
      <c r="EL523" s="79"/>
      <c r="EM523" s="155"/>
      <c r="EN523" s="78"/>
      <c r="EO523" s="132"/>
      <c r="EP523" s="79"/>
      <c r="EQ523" s="155"/>
      <c r="ER523" s="78"/>
      <c r="ES523" s="132"/>
      <c r="ET523" s="79"/>
      <c r="EU523" s="155"/>
      <c r="EV523" s="78"/>
      <c r="EW523" s="132"/>
      <c r="EX523" s="79"/>
      <c r="EY523" s="155"/>
      <c r="EZ523" s="78"/>
      <c r="FA523" s="132"/>
      <c r="FB523" s="79"/>
      <c r="FC523" s="155"/>
      <c r="FD523" s="78"/>
      <c r="FE523" s="132"/>
      <c r="FF523" s="79"/>
      <c r="FG523" s="155"/>
      <c r="FH523" s="78"/>
      <c r="FI523" s="132"/>
      <c r="FJ523" s="79"/>
      <c r="FK523" s="155"/>
      <c r="FL523" s="169"/>
      <c r="FM523" s="132"/>
      <c r="FN523" s="79"/>
      <c r="FO523" s="155"/>
      <c r="FP523" s="78"/>
      <c r="FQ523" s="132"/>
      <c r="FR523" s="79"/>
      <c r="FS523" s="155"/>
      <c r="FT523" s="78"/>
      <c r="FU523" s="132"/>
      <c r="FV523" s="4"/>
      <c r="FW523" s="155"/>
      <c r="FX523" s="78"/>
      <c r="FY523" s="132"/>
      <c r="FZ523" s="79"/>
      <c r="GA523" s="155"/>
      <c r="GB523" s="78"/>
      <c r="GC523" s="132"/>
      <c r="GD523" s="79"/>
      <c r="GE523" s="155"/>
      <c r="GF523" s="169"/>
      <c r="GG523" s="132"/>
      <c r="GH523" s="79"/>
      <c r="GI523" s="155"/>
      <c r="GJ523" s="78"/>
      <c r="GK523" s="132"/>
      <c r="GL523" s="79"/>
      <c r="GM523" s="155"/>
      <c r="GN523" s="78"/>
      <c r="GO523" s="132"/>
      <c r="GP523" s="79"/>
      <c r="GQ523" s="155"/>
    </row>
    <row r="524" spans="1:199" ht="15.75" x14ac:dyDescent="0.25">
      <c r="A524">
        <f t="shared" ref="A524:A587" si="784">MONTH(C524)</f>
        <v>1</v>
      </c>
      <c r="B524">
        <f t="shared" ref="B524:B587" si="785">YEAR(C524)</f>
        <v>1900</v>
      </c>
      <c r="C524" s="71"/>
      <c r="D524" s="78"/>
      <c r="E524" s="132"/>
      <c r="F524" s="79"/>
      <c r="G524" s="155"/>
      <c r="H524" s="169"/>
      <c r="I524" s="132"/>
      <c r="J524" s="79"/>
      <c r="K524" s="155"/>
      <c r="L524" s="169"/>
      <c r="M524" s="132"/>
      <c r="N524" s="79"/>
      <c r="O524" s="155"/>
      <c r="P524" s="169"/>
      <c r="Q524" s="132"/>
      <c r="R524" s="79"/>
      <c r="S524" s="155"/>
      <c r="T524" s="169"/>
      <c r="U524" s="132"/>
      <c r="V524" s="79"/>
      <c r="W524" s="155"/>
      <c r="X524" s="169"/>
      <c r="Y524" s="132"/>
      <c r="Z524" s="79"/>
      <c r="AA524" s="155"/>
      <c r="AB524" s="169"/>
      <c r="AC524" s="132"/>
      <c r="AD524" s="79"/>
      <c r="AE524" s="155"/>
      <c r="AF524" s="169"/>
      <c r="AG524" s="132"/>
      <c r="AH524" s="79"/>
      <c r="AI524" s="155"/>
      <c r="AJ524" s="169"/>
      <c r="AK524" s="132"/>
      <c r="AL524" s="79"/>
      <c r="AM524" s="155"/>
      <c r="AN524" s="169"/>
      <c r="AO524" s="132"/>
      <c r="AP524" s="79"/>
      <c r="AQ524" s="155"/>
      <c r="AR524" s="169"/>
      <c r="AS524" s="132"/>
      <c r="AT524" s="79"/>
      <c r="AU524" s="155"/>
      <c r="AV524" s="169"/>
      <c r="AW524" s="132"/>
      <c r="AX524" s="79"/>
      <c r="AY524" s="155"/>
      <c r="AZ524" s="169"/>
      <c r="BA524" s="132"/>
      <c r="BB524" s="79"/>
      <c r="BC524" s="155"/>
      <c r="BD524" s="169"/>
      <c r="BE524" s="132"/>
      <c r="BF524" s="79"/>
      <c r="BG524" s="155"/>
      <c r="BH524" s="169"/>
      <c r="BI524" s="132"/>
      <c r="BJ524" s="79"/>
      <c r="BK524" s="155"/>
      <c r="BL524" s="169"/>
      <c r="BM524" s="132"/>
      <c r="BN524" s="79"/>
      <c r="BO524" s="155"/>
      <c r="BP524" s="78"/>
      <c r="BQ524" s="132"/>
      <c r="BR524" s="79"/>
      <c r="BS524" s="155"/>
      <c r="BT524" s="78"/>
      <c r="BU524" s="132"/>
      <c r="BV524" s="79"/>
      <c r="BW524" s="155"/>
      <c r="BX524" s="78"/>
      <c r="BY524" s="132"/>
      <c r="BZ524" s="79"/>
      <c r="CA524" s="155"/>
      <c r="CB524" s="78"/>
      <c r="CC524" s="132"/>
      <c r="CD524" s="79"/>
      <c r="CE524" s="155"/>
      <c r="CF524" s="78"/>
      <c r="CG524" s="132"/>
      <c r="CH524" s="79"/>
      <c r="CI524" s="155"/>
      <c r="CJ524" s="78"/>
      <c r="CK524" s="132"/>
      <c r="CL524" s="79"/>
      <c r="CM524" s="155"/>
      <c r="CN524" s="78"/>
      <c r="CO524" s="132"/>
      <c r="CP524" s="79"/>
      <c r="CQ524" s="155"/>
      <c r="CR524" s="78"/>
      <c r="CS524" s="132"/>
      <c r="CT524" s="79"/>
      <c r="CU524" s="155"/>
      <c r="CV524" s="169"/>
      <c r="CW524" s="132"/>
      <c r="CX524" s="79"/>
      <c r="CY524" s="155"/>
      <c r="CZ524" s="169"/>
      <c r="DA524" s="132"/>
      <c r="DB524" s="79"/>
      <c r="DC524" s="155"/>
      <c r="DD524" s="78"/>
      <c r="DE524" s="132"/>
      <c r="DF524" s="79"/>
      <c r="DG524" s="155"/>
      <c r="DH524" s="78"/>
      <c r="DI524" s="132"/>
      <c r="DJ524" s="79"/>
      <c r="DK524" s="155"/>
      <c r="DL524" s="169"/>
      <c r="DM524" s="132"/>
      <c r="DN524" s="79"/>
      <c r="DO524" s="155"/>
      <c r="DP524" s="78"/>
      <c r="DQ524" s="132"/>
      <c r="DR524" s="79"/>
      <c r="DS524" s="155"/>
      <c r="DT524" s="78"/>
      <c r="DU524" s="132"/>
      <c r="DV524" s="79"/>
      <c r="DW524" s="155"/>
      <c r="DX524" s="78"/>
      <c r="DY524" s="132"/>
      <c r="DZ524" s="79"/>
      <c r="EA524" s="155"/>
      <c r="EB524" s="78"/>
      <c r="EC524" s="132"/>
      <c r="ED524" s="79"/>
      <c r="EE524" s="155"/>
      <c r="EF524" s="169"/>
      <c r="EG524" s="132"/>
      <c r="EH524" s="79"/>
      <c r="EI524" s="155"/>
      <c r="EJ524" s="78"/>
      <c r="EK524" s="132"/>
      <c r="EL524" s="79"/>
      <c r="EM524" s="155"/>
      <c r="EN524" s="78"/>
      <c r="EO524" s="132"/>
      <c r="EP524" s="79"/>
      <c r="EQ524" s="155"/>
      <c r="ER524" s="78"/>
      <c r="ES524" s="132"/>
      <c r="ET524" s="79"/>
      <c r="EU524" s="155"/>
      <c r="EV524" s="78"/>
      <c r="EW524" s="132"/>
      <c r="EX524" s="79"/>
      <c r="EY524" s="155"/>
      <c r="EZ524" s="78"/>
      <c r="FA524" s="132"/>
      <c r="FB524" s="79"/>
      <c r="FC524" s="155"/>
      <c r="FD524" s="78"/>
      <c r="FE524" s="132"/>
      <c r="FF524" s="79"/>
      <c r="FG524" s="155"/>
      <c r="FH524" s="78"/>
      <c r="FI524" s="132"/>
      <c r="FJ524" s="79"/>
      <c r="FK524" s="155"/>
      <c r="FL524" s="169"/>
      <c r="FM524" s="132"/>
      <c r="FN524" s="79"/>
      <c r="FO524" s="155"/>
      <c r="FP524" s="78"/>
      <c r="FQ524" s="132"/>
      <c r="FR524" s="79"/>
      <c r="FS524" s="155"/>
      <c r="FT524" s="78"/>
      <c r="FU524" s="132"/>
      <c r="FV524" s="4"/>
      <c r="FW524" s="155"/>
      <c r="FX524" s="78"/>
      <c r="FY524" s="132"/>
      <c r="FZ524" s="79"/>
      <c r="GA524" s="155"/>
      <c r="GB524" s="78"/>
      <c r="GC524" s="132"/>
      <c r="GD524" s="79"/>
      <c r="GE524" s="155"/>
      <c r="GF524" s="169"/>
      <c r="GG524" s="132"/>
      <c r="GH524" s="79"/>
      <c r="GI524" s="155"/>
      <c r="GJ524" s="78"/>
      <c r="GK524" s="132"/>
      <c r="GL524" s="79"/>
      <c r="GM524" s="155"/>
      <c r="GN524" s="78"/>
      <c r="GO524" s="132"/>
      <c r="GP524" s="79"/>
      <c r="GQ524" s="155"/>
    </row>
    <row r="525" spans="1:199" ht="15.75" x14ac:dyDescent="0.25">
      <c r="A525">
        <f t="shared" si="784"/>
        <v>1</v>
      </c>
      <c r="B525">
        <f t="shared" si="785"/>
        <v>1900</v>
      </c>
      <c r="C525" s="71"/>
      <c r="D525" s="78"/>
      <c r="E525" s="132"/>
      <c r="F525" s="79"/>
      <c r="G525" s="155"/>
      <c r="H525" s="169"/>
      <c r="I525" s="132"/>
      <c r="J525" s="79"/>
      <c r="K525" s="155"/>
      <c r="L525" s="169"/>
      <c r="M525" s="132"/>
      <c r="N525" s="79"/>
      <c r="O525" s="155"/>
      <c r="P525" s="169"/>
      <c r="Q525" s="132"/>
      <c r="R525" s="79"/>
      <c r="S525" s="155"/>
      <c r="T525" s="169"/>
      <c r="U525" s="132"/>
      <c r="V525" s="79"/>
      <c r="W525" s="155"/>
      <c r="X525" s="169"/>
      <c r="Y525" s="132"/>
      <c r="Z525" s="79"/>
      <c r="AA525" s="155"/>
      <c r="AB525" s="169"/>
      <c r="AC525" s="132"/>
      <c r="AD525" s="79"/>
      <c r="AE525" s="155"/>
      <c r="AF525" s="169"/>
      <c r="AG525" s="132"/>
      <c r="AH525" s="79"/>
      <c r="AI525" s="155"/>
      <c r="AJ525" s="169"/>
      <c r="AK525" s="132"/>
      <c r="AL525" s="79"/>
      <c r="AM525" s="155"/>
      <c r="AN525" s="169"/>
      <c r="AO525" s="132"/>
      <c r="AP525" s="79"/>
      <c r="AQ525" s="155"/>
      <c r="AR525" s="169"/>
      <c r="AS525" s="132"/>
      <c r="AT525" s="79"/>
      <c r="AU525" s="155"/>
      <c r="AV525" s="169"/>
      <c r="AW525" s="132"/>
      <c r="AX525" s="79"/>
      <c r="AY525" s="155"/>
      <c r="AZ525" s="169"/>
      <c r="BA525" s="132"/>
      <c r="BB525" s="79"/>
      <c r="BC525" s="155"/>
      <c r="BD525" s="169"/>
      <c r="BE525" s="132"/>
      <c r="BF525" s="79"/>
      <c r="BG525" s="155"/>
      <c r="BH525" s="169"/>
      <c r="BI525" s="132"/>
      <c r="BJ525" s="79"/>
      <c r="BK525" s="155"/>
      <c r="BL525" s="169"/>
      <c r="BM525" s="132"/>
      <c r="BN525" s="79"/>
      <c r="BO525" s="155"/>
      <c r="BP525" s="78"/>
      <c r="BQ525" s="132"/>
      <c r="BR525" s="79"/>
      <c r="BS525" s="155"/>
      <c r="BT525" s="78"/>
      <c r="BU525" s="132"/>
      <c r="BV525" s="79"/>
      <c r="BW525" s="155"/>
      <c r="BX525" s="78"/>
      <c r="BY525" s="132"/>
      <c r="BZ525" s="79"/>
      <c r="CA525" s="155"/>
      <c r="CB525" s="78"/>
      <c r="CC525" s="132"/>
      <c r="CD525" s="79"/>
      <c r="CE525" s="155"/>
      <c r="CF525" s="78"/>
      <c r="CG525" s="132"/>
      <c r="CH525" s="79"/>
      <c r="CI525" s="155"/>
      <c r="CJ525" s="78"/>
      <c r="CK525" s="132"/>
      <c r="CL525" s="79"/>
      <c r="CM525" s="155"/>
      <c r="CN525" s="78"/>
      <c r="CO525" s="132"/>
      <c r="CP525" s="79"/>
      <c r="CQ525" s="155"/>
      <c r="CR525" s="78"/>
      <c r="CS525" s="132"/>
      <c r="CT525" s="79"/>
      <c r="CU525" s="155"/>
      <c r="CV525" s="169"/>
      <c r="CW525" s="132"/>
      <c r="CX525" s="79"/>
      <c r="CY525" s="155"/>
      <c r="CZ525" s="169"/>
      <c r="DA525" s="132"/>
      <c r="DB525" s="79"/>
      <c r="DC525" s="155"/>
      <c r="DD525" s="78"/>
      <c r="DE525" s="132"/>
      <c r="DF525" s="79"/>
      <c r="DG525" s="155"/>
      <c r="DH525" s="78"/>
      <c r="DI525" s="132"/>
      <c r="DJ525" s="79"/>
      <c r="DK525" s="155"/>
      <c r="DL525" s="169"/>
      <c r="DM525" s="132"/>
      <c r="DN525" s="79"/>
      <c r="DO525" s="155"/>
      <c r="DP525" s="78"/>
      <c r="DQ525" s="132"/>
      <c r="DR525" s="79"/>
      <c r="DS525" s="155"/>
      <c r="DT525" s="78"/>
      <c r="DU525" s="132"/>
      <c r="DV525" s="79"/>
      <c r="DW525" s="155"/>
      <c r="DX525" s="78"/>
      <c r="DY525" s="132"/>
      <c r="DZ525" s="79"/>
      <c r="EA525" s="155"/>
      <c r="EB525" s="78"/>
      <c r="EC525" s="132"/>
      <c r="ED525" s="79"/>
      <c r="EE525" s="155"/>
      <c r="EF525" s="169"/>
      <c r="EG525" s="132"/>
      <c r="EH525" s="79"/>
      <c r="EI525" s="155"/>
      <c r="EJ525" s="78"/>
      <c r="EK525" s="132"/>
      <c r="EL525" s="79"/>
      <c r="EM525" s="155"/>
      <c r="EN525" s="78"/>
      <c r="EO525" s="132"/>
      <c r="EP525" s="79"/>
      <c r="EQ525" s="155"/>
      <c r="ER525" s="78"/>
      <c r="ES525" s="132"/>
      <c r="ET525" s="79"/>
      <c r="EU525" s="155"/>
      <c r="EV525" s="78"/>
      <c r="EW525" s="132"/>
      <c r="EX525" s="79"/>
      <c r="EY525" s="155"/>
      <c r="EZ525" s="78"/>
      <c r="FA525" s="132"/>
      <c r="FB525" s="79"/>
      <c r="FC525" s="155"/>
      <c r="FD525" s="78"/>
      <c r="FE525" s="132"/>
      <c r="FF525" s="79"/>
      <c r="FG525" s="155"/>
      <c r="FH525" s="78"/>
      <c r="FI525" s="132"/>
      <c r="FJ525" s="79"/>
      <c r="FK525" s="155"/>
      <c r="FL525" s="169"/>
      <c r="FM525" s="132"/>
      <c r="FN525" s="79"/>
      <c r="FO525" s="155"/>
      <c r="FP525" s="78"/>
      <c r="FQ525" s="132"/>
      <c r="FR525" s="79"/>
      <c r="FS525" s="155"/>
      <c r="FT525" s="78"/>
      <c r="FU525" s="132"/>
      <c r="FV525" s="4"/>
      <c r="FW525" s="155"/>
      <c r="FX525" s="78"/>
      <c r="FY525" s="132"/>
      <c r="FZ525" s="79"/>
      <c r="GA525" s="155"/>
      <c r="GB525" s="78"/>
      <c r="GC525" s="132"/>
      <c r="GD525" s="79"/>
      <c r="GE525" s="155"/>
      <c r="GF525" s="169"/>
      <c r="GG525" s="132"/>
      <c r="GH525" s="79"/>
      <c r="GI525" s="155"/>
      <c r="GJ525" s="78"/>
      <c r="GK525" s="132"/>
      <c r="GL525" s="79"/>
      <c r="GM525" s="155"/>
      <c r="GN525" s="78"/>
      <c r="GO525" s="132"/>
      <c r="GP525" s="79"/>
      <c r="GQ525" s="155"/>
    </row>
    <row r="526" spans="1:199" ht="15.75" x14ac:dyDescent="0.25">
      <c r="A526">
        <f t="shared" si="784"/>
        <v>1</v>
      </c>
      <c r="B526">
        <f t="shared" si="785"/>
        <v>1900</v>
      </c>
      <c r="C526" s="71"/>
      <c r="D526" s="78"/>
      <c r="E526" s="132"/>
      <c r="F526" s="79"/>
      <c r="G526" s="155"/>
      <c r="H526" s="169"/>
      <c r="I526" s="132"/>
      <c r="J526" s="79"/>
      <c r="K526" s="155"/>
      <c r="L526" s="169"/>
      <c r="M526" s="132"/>
      <c r="N526" s="79"/>
      <c r="O526" s="155"/>
      <c r="P526" s="169"/>
      <c r="Q526" s="132"/>
      <c r="R526" s="79"/>
      <c r="S526" s="155"/>
      <c r="T526" s="169"/>
      <c r="U526" s="132"/>
      <c r="V526" s="79"/>
      <c r="W526" s="155"/>
      <c r="X526" s="169"/>
      <c r="Y526" s="132"/>
      <c r="Z526" s="79"/>
      <c r="AA526" s="155"/>
      <c r="AB526" s="169"/>
      <c r="AC526" s="132"/>
      <c r="AD526" s="79"/>
      <c r="AE526" s="155"/>
      <c r="AF526" s="169"/>
      <c r="AG526" s="132"/>
      <c r="AH526" s="79"/>
      <c r="AI526" s="155"/>
      <c r="AJ526" s="169"/>
      <c r="AK526" s="132"/>
      <c r="AL526" s="79"/>
      <c r="AM526" s="155"/>
      <c r="AN526" s="169"/>
      <c r="AO526" s="132"/>
      <c r="AP526" s="79"/>
      <c r="AQ526" s="155"/>
      <c r="AR526" s="169"/>
      <c r="AS526" s="132"/>
      <c r="AT526" s="79"/>
      <c r="AU526" s="155"/>
      <c r="AV526" s="169"/>
      <c r="AW526" s="132"/>
      <c r="AX526" s="79"/>
      <c r="AY526" s="155"/>
      <c r="AZ526" s="169"/>
      <c r="BA526" s="132"/>
      <c r="BB526" s="79"/>
      <c r="BC526" s="155"/>
      <c r="BD526" s="169"/>
      <c r="BE526" s="132"/>
      <c r="BF526" s="79"/>
      <c r="BG526" s="155"/>
      <c r="BH526" s="169"/>
      <c r="BI526" s="132"/>
      <c r="BJ526" s="79"/>
      <c r="BK526" s="155"/>
      <c r="BL526" s="169"/>
      <c r="BM526" s="132"/>
      <c r="BN526" s="79"/>
      <c r="BO526" s="155"/>
      <c r="BP526" s="78"/>
      <c r="BQ526" s="132"/>
      <c r="BR526" s="79"/>
      <c r="BS526" s="155"/>
      <c r="BT526" s="78"/>
      <c r="BU526" s="132"/>
      <c r="BV526" s="79"/>
      <c r="BW526" s="155"/>
      <c r="BX526" s="78"/>
      <c r="BY526" s="132"/>
      <c r="BZ526" s="79"/>
      <c r="CA526" s="155"/>
      <c r="CB526" s="78"/>
      <c r="CC526" s="132"/>
      <c r="CD526" s="79"/>
      <c r="CE526" s="155"/>
      <c r="CF526" s="78"/>
      <c r="CG526" s="132"/>
      <c r="CH526" s="79"/>
      <c r="CI526" s="155"/>
      <c r="CJ526" s="78"/>
      <c r="CK526" s="132"/>
      <c r="CL526" s="79"/>
      <c r="CM526" s="155"/>
      <c r="CN526" s="78"/>
      <c r="CO526" s="132"/>
      <c r="CP526" s="79"/>
      <c r="CQ526" s="155"/>
      <c r="CR526" s="78"/>
      <c r="CS526" s="132"/>
      <c r="CT526" s="79"/>
      <c r="CU526" s="155"/>
      <c r="CV526" s="169"/>
      <c r="CW526" s="132"/>
      <c r="CX526" s="79"/>
      <c r="CY526" s="155"/>
      <c r="CZ526" s="169"/>
      <c r="DA526" s="132"/>
      <c r="DB526" s="79"/>
      <c r="DC526" s="155"/>
      <c r="DD526" s="78"/>
      <c r="DE526" s="132"/>
      <c r="DF526" s="79"/>
      <c r="DG526" s="155"/>
      <c r="DH526" s="78"/>
      <c r="DI526" s="132"/>
      <c r="DJ526" s="79"/>
      <c r="DK526" s="155"/>
      <c r="DL526" s="169"/>
      <c r="DM526" s="132"/>
      <c r="DN526" s="79"/>
      <c r="DO526" s="155"/>
      <c r="DP526" s="78"/>
      <c r="DQ526" s="132"/>
      <c r="DR526" s="79"/>
      <c r="DS526" s="155"/>
      <c r="DT526" s="78"/>
      <c r="DU526" s="132"/>
      <c r="DV526" s="79"/>
      <c r="DW526" s="155"/>
      <c r="DX526" s="78"/>
      <c r="DY526" s="132"/>
      <c r="DZ526" s="79"/>
      <c r="EA526" s="155"/>
      <c r="EB526" s="78"/>
      <c r="EC526" s="132"/>
      <c r="ED526" s="79"/>
      <c r="EE526" s="155"/>
      <c r="EF526" s="169"/>
      <c r="EG526" s="132"/>
      <c r="EH526" s="79"/>
      <c r="EI526" s="155"/>
      <c r="EJ526" s="78"/>
      <c r="EK526" s="132"/>
      <c r="EL526" s="79"/>
      <c r="EM526" s="155"/>
      <c r="EN526" s="78"/>
      <c r="EO526" s="132"/>
      <c r="EP526" s="79"/>
      <c r="EQ526" s="155"/>
      <c r="ER526" s="78"/>
      <c r="ES526" s="132"/>
      <c r="ET526" s="79"/>
      <c r="EU526" s="155"/>
      <c r="EV526" s="78"/>
      <c r="EW526" s="132"/>
      <c r="EX526" s="79"/>
      <c r="EY526" s="155"/>
      <c r="EZ526" s="78"/>
      <c r="FA526" s="132"/>
      <c r="FB526" s="79"/>
      <c r="FC526" s="155"/>
      <c r="FD526" s="78"/>
      <c r="FE526" s="132"/>
      <c r="FF526" s="79"/>
      <c r="FG526" s="155"/>
      <c r="FH526" s="78"/>
      <c r="FI526" s="132"/>
      <c r="FJ526" s="79"/>
      <c r="FK526" s="155"/>
      <c r="FL526" s="169"/>
      <c r="FM526" s="132"/>
      <c r="FN526" s="79"/>
      <c r="FO526" s="155"/>
      <c r="FP526" s="78"/>
      <c r="FQ526" s="132"/>
      <c r="FR526" s="79"/>
      <c r="FS526" s="155"/>
      <c r="FT526" s="78"/>
      <c r="FU526" s="132"/>
      <c r="FV526" s="4"/>
      <c r="FW526" s="155"/>
      <c r="FX526" s="78"/>
      <c r="FY526" s="132"/>
      <c r="FZ526" s="79"/>
      <c r="GA526" s="155"/>
      <c r="GB526" s="78"/>
      <c r="GC526" s="132"/>
      <c r="GD526" s="79"/>
      <c r="GE526" s="155"/>
      <c r="GF526" s="169"/>
      <c r="GG526" s="132"/>
      <c r="GH526" s="79"/>
      <c r="GI526" s="155"/>
      <c r="GJ526" s="78"/>
      <c r="GK526" s="132"/>
      <c r="GL526" s="79"/>
      <c r="GM526" s="155"/>
      <c r="GN526" s="78"/>
      <c r="GO526" s="132"/>
      <c r="GP526" s="79"/>
      <c r="GQ526" s="155"/>
    </row>
    <row r="527" spans="1:199" ht="15.75" x14ac:dyDescent="0.25">
      <c r="A527">
        <f t="shared" si="784"/>
        <v>1</v>
      </c>
      <c r="B527">
        <f t="shared" si="785"/>
        <v>1900</v>
      </c>
      <c r="C527" s="71"/>
      <c r="D527" s="78"/>
      <c r="E527" s="132"/>
      <c r="F527" s="79"/>
      <c r="G527" s="155"/>
      <c r="H527" s="169"/>
      <c r="I527" s="132"/>
      <c r="J527" s="79"/>
      <c r="K527" s="155"/>
      <c r="L527" s="169"/>
      <c r="M527" s="132"/>
      <c r="N527" s="79"/>
      <c r="O527" s="155"/>
      <c r="P527" s="169"/>
      <c r="Q527" s="132"/>
      <c r="R527" s="79"/>
      <c r="S527" s="155"/>
      <c r="T527" s="169"/>
      <c r="U527" s="132"/>
      <c r="V527" s="79"/>
      <c r="W527" s="155"/>
      <c r="X527" s="169"/>
      <c r="Y527" s="132"/>
      <c r="Z527" s="79"/>
      <c r="AA527" s="155"/>
      <c r="AB527" s="169"/>
      <c r="AC527" s="132"/>
      <c r="AD527" s="79"/>
      <c r="AE527" s="155"/>
      <c r="AF527" s="169"/>
      <c r="AG527" s="132"/>
      <c r="AH527" s="79"/>
      <c r="AI527" s="155"/>
      <c r="AJ527" s="169"/>
      <c r="AK527" s="132"/>
      <c r="AL527" s="79"/>
      <c r="AM527" s="155"/>
      <c r="AN527" s="169"/>
      <c r="AO527" s="132"/>
      <c r="AP527" s="79"/>
      <c r="AQ527" s="155"/>
      <c r="AR527" s="169"/>
      <c r="AS527" s="132"/>
      <c r="AT527" s="79"/>
      <c r="AU527" s="155"/>
      <c r="AV527" s="169"/>
      <c r="AW527" s="132"/>
      <c r="AX527" s="79"/>
      <c r="AY527" s="155"/>
      <c r="AZ527" s="169"/>
      <c r="BA527" s="132"/>
      <c r="BB527" s="79"/>
      <c r="BC527" s="155"/>
      <c r="BD527" s="169"/>
      <c r="BE527" s="132"/>
      <c r="BF527" s="79"/>
      <c r="BG527" s="155"/>
      <c r="BH527" s="169"/>
      <c r="BI527" s="132"/>
      <c r="BJ527" s="79"/>
      <c r="BK527" s="155"/>
      <c r="BL527" s="169"/>
      <c r="BM527" s="132"/>
      <c r="BN527" s="79"/>
      <c r="BO527" s="155"/>
      <c r="BP527" s="78"/>
      <c r="BQ527" s="132"/>
      <c r="BR527" s="79"/>
      <c r="BS527" s="155"/>
      <c r="BT527" s="78"/>
      <c r="BU527" s="132"/>
      <c r="BV527" s="79"/>
      <c r="BW527" s="155"/>
      <c r="BX527" s="78"/>
      <c r="BY527" s="132"/>
      <c r="BZ527" s="79"/>
      <c r="CA527" s="155"/>
      <c r="CB527" s="78"/>
      <c r="CC527" s="132"/>
      <c r="CD527" s="79"/>
      <c r="CE527" s="155"/>
      <c r="CF527" s="78"/>
      <c r="CG527" s="132"/>
      <c r="CH527" s="79"/>
      <c r="CI527" s="155"/>
      <c r="CJ527" s="78"/>
      <c r="CK527" s="132"/>
      <c r="CL527" s="79"/>
      <c r="CM527" s="155"/>
      <c r="CN527" s="78"/>
      <c r="CO527" s="132"/>
      <c r="CP527" s="79"/>
      <c r="CQ527" s="155"/>
      <c r="CR527" s="78"/>
      <c r="CS527" s="132"/>
      <c r="CT527" s="79"/>
      <c r="CU527" s="155"/>
      <c r="CV527" s="169"/>
      <c r="CW527" s="132"/>
      <c r="CX527" s="79"/>
      <c r="CY527" s="155"/>
      <c r="CZ527" s="169"/>
      <c r="DA527" s="132"/>
      <c r="DB527" s="79"/>
      <c r="DC527" s="155"/>
      <c r="DD527" s="78"/>
      <c r="DE527" s="132"/>
      <c r="DF527" s="79"/>
      <c r="DG527" s="155"/>
      <c r="DH527" s="78"/>
      <c r="DI527" s="132"/>
      <c r="DJ527" s="79"/>
      <c r="DK527" s="155"/>
      <c r="DL527" s="169"/>
      <c r="DM527" s="132"/>
      <c r="DN527" s="79"/>
      <c r="DO527" s="155"/>
      <c r="DP527" s="78"/>
      <c r="DQ527" s="132"/>
      <c r="DR527" s="79"/>
      <c r="DS527" s="155"/>
      <c r="DT527" s="78"/>
      <c r="DU527" s="132"/>
      <c r="DV527" s="79"/>
      <c r="DW527" s="155"/>
      <c r="DX527" s="78"/>
      <c r="DY527" s="132"/>
      <c r="DZ527" s="79"/>
      <c r="EA527" s="155"/>
      <c r="EB527" s="78"/>
      <c r="EC527" s="132"/>
      <c r="ED527" s="79"/>
      <c r="EE527" s="155"/>
      <c r="EF527" s="169"/>
      <c r="EG527" s="132"/>
      <c r="EH527" s="79"/>
      <c r="EI527" s="155"/>
      <c r="EJ527" s="78"/>
      <c r="EK527" s="132"/>
      <c r="EL527" s="79"/>
      <c r="EM527" s="155"/>
      <c r="EN527" s="78"/>
      <c r="EO527" s="132"/>
      <c r="EP527" s="79"/>
      <c r="EQ527" s="155"/>
      <c r="ER527" s="78"/>
      <c r="ES527" s="132"/>
      <c r="ET527" s="79"/>
      <c r="EU527" s="155"/>
      <c r="EV527" s="78"/>
      <c r="EW527" s="132"/>
      <c r="EX527" s="79"/>
      <c r="EY527" s="155"/>
      <c r="EZ527" s="78"/>
      <c r="FA527" s="132"/>
      <c r="FB527" s="79"/>
      <c r="FC527" s="155"/>
      <c r="FD527" s="78"/>
      <c r="FE527" s="132"/>
      <c r="FF527" s="79"/>
      <c r="FG527" s="155"/>
      <c r="FH527" s="78"/>
      <c r="FI527" s="132"/>
      <c r="FJ527" s="79"/>
      <c r="FK527" s="155"/>
      <c r="FL527" s="169"/>
      <c r="FM527" s="132"/>
      <c r="FN527" s="79"/>
      <c r="FO527" s="155"/>
      <c r="FP527" s="78"/>
      <c r="FQ527" s="132"/>
      <c r="FR527" s="79"/>
      <c r="FS527" s="155"/>
      <c r="FT527" s="78"/>
      <c r="FU527" s="132"/>
      <c r="FV527" s="4"/>
      <c r="FW527" s="155"/>
      <c r="FX527" s="78"/>
      <c r="FY527" s="132"/>
      <c r="FZ527" s="79"/>
      <c r="GA527" s="155"/>
      <c r="GB527" s="78"/>
      <c r="GC527" s="132"/>
      <c r="GD527" s="79"/>
      <c r="GE527" s="155"/>
      <c r="GF527" s="169"/>
      <c r="GG527" s="132"/>
      <c r="GH527" s="79"/>
      <c r="GI527" s="155"/>
      <c r="GJ527" s="78"/>
      <c r="GK527" s="132"/>
      <c r="GL527" s="79"/>
      <c r="GM527" s="155"/>
      <c r="GN527" s="78"/>
      <c r="GO527" s="132"/>
      <c r="GP527" s="79"/>
      <c r="GQ527" s="155"/>
    </row>
    <row r="528" spans="1:199" x14ac:dyDescent="0.25">
      <c r="A528">
        <f t="shared" si="784"/>
        <v>1</v>
      </c>
      <c r="B528">
        <f t="shared" si="785"/>
        <v>1900</v>
      </c>
      <c r="C528" s="71"/>
    </row>
    <row r="529" spans="1:199" x14ac:dyDescent="0.25">
      <c r="A529">
        <f t="shared" si="784"/>
        <v>1</v>
      </c>
      <c r="B529">
        <f t="shared" si="785"/>
        <v>1900</v>
      </c>
      <c r="C529" s="71"/>
    </row>
    <row r="530" spans="1:199" ht="15.75" x14ac:dyDescent="0.25">
      <c r="A530">
        <f t="shared" si="784"/>
        <v>1</v>
      </c>
      <c r="B530">
        <f t="shared" si="785"/>
        <v>1900</v>
      </c>
      <c r="C530" s="71"/>
      <c r="D530" s="78"/>
      <c r="E530" s="132"/>
      <c r="F530" s="79"/>
      <c r="G530" s="155"/>
      <c r="H530" s="169"/>
      <c r="I530" s="132"/>
      <c r="J530" s="79"/>
      <c r="K530" s="155"/>
      <c r="L530" s="169"/>
      <c r="M530" s="132"/>
      <c r="N530" s="79"/>
      <c r="O530" s="155"/>
      <c r="P530" s="169"/>
      <c r="Q530" s="132"/>
      <c r="R530" s="79"/>
      <c r="S530" s="155"/>
      <c r="T530" s="169"/>
      <c r="U530" s="132"/>
      <c r="V530" s="79"/>
      <c r="W530" s="155"/>
      <c r="X530" s="169"/>
      <c r="Y530" s="132"/>
      <c r="Z530" s="79"/>
      <c r="AA530" s="155"/>
      <c r="AB530" s="169"/>
      <c r="AC530" s="132"/>
      <c r="AD530" s="79"/>
      <c r="AE530" s="155"/>
      <c r="AF530" s="169"/>
      <c r="AG530" s="132"/>
      <c r="AH530" s="79"/>
      <c r="AI530" s="155"/>
      <c r="AJ530" s="169"/>
      <c r="AK530" s="132"/>
      <c r="AL530" s="79"/>
      <c r="AM530" s="155"/>
      <c r="AN530" s="169"/>
      <c r="AO530" s="132"/>
      <c r="AP530" s="79"/>
      <c r="AQ530" s="155"/>
      <c r="AR530" s="169"/>
      <c r="AS530" s="132"/>
      <c r="AT530" s="79"/>
      <c r="AU530" s="155"/>
      <c r="AV530" s="169"/>
      <c r="AW530" s="132"/>
      <c r="AX530" s="79"/>
      <c r="AY530" s="155"/>
      <c r="AZ530" s="169"/>
      <c r="BA530" s="132"/>
      <c r="BB530" s="79"/>
      <c r="BC530" s="155"/>
      <c r="BD530" s="169"/>
      <c r="BE530" s="132"/>
      <c r="BF530" s="79"/>
      <c r="BG530" s="155"/>
      <c r="BH530" s="169"/>
      <c r="BI530" s="132"/>
      <c r="BJ530" s="79"/>
      <c r="BK530" s="155"/>
      <c r="BL530" s="169"/>
      <c r="BM530" s="132"/>
      <c r="BN530" s="79"/>
      <c r="BO530" s="155"/>
      <c r="BP530" s="78"/>
      <c r="BQ530" s="132"/>
      <c r="BR530" s="79"/>
      <c r="BS530" s="155"/>
      <c r="BT530" s="78"/>
      <c r="BU530" s="132"/>
      <c r="BV530" s="79"/>
      <c r="BW530" s="155"/>
      <c r="BX530" s="78"/>
      <c r="BY530" s="132"/>
      <c r="BZ530" s="79"/>
      <c r="CA530" s="155"/>
      <c r="CB530" s="78"/>
      <c r="CC530" s="132"/>
      <c r="CD530" s="79"/>
      <c r="CE530" s="155"/>
      <c r="CF530" s="78"/>
      <c r="CG530" s="132"/>
      <c r="CH530" s="79"/>
      <c r="CI530" s="155"/>
      <c r="CJ530" s="78"/>
      <c r="CK530" s="132"/>
      <c r="CL530" s="79"/>
      <c r="CM530" s="155"/>
      <c r="CN530" s="78"/>
      <c r="CO530" s="132"/>
      <c r="CP530" s="79"/>
      <c r="CQ530" s="155"/>
      <c r="CR530" s="78"/>
      <c r="CS530" s="132"/>
      <c r="CT530" s="79"/>
      <c r="CU530" s="155"/>
      <c r="CV530" s="169"/>
      <c r="CW530" s="132"/>
      <c r="CX530" s="79"/>
      <c r="CY530" s="155"/>
      <c r="CZ530" s="169"/>
      <c r="DA530" s="132"/>
      <c r="DB530" s="79"/>
      <c r="DC530" s="155"/>
      <c r="DD530" s="78"/>
      <c r="DE530" s="132"/>
      <c r="DF530" s="79"/>
      <c r="DG530" s="155"/>
      <c r="DH530" s="78"/>
      <c r="DI530" s="132"/>
      <c r="DJ530" s="79"/>
      <c r="DK530" s="155"/>
      <c r="DL530" s="169"/>
      <c r="DM530" s="132"/>
      <c r="DN530" s="79"/>
      <c r="DO530" s="155"/>
      <c r="DP530" s="78"/>
      <c r="DQ530" s="132"/>
      <c r="DR530" s="79"/>
      <c r="DS530" s="155"/>
      <c r="DT530" s="78"/>
      <c r="DU530" s="132"/>
      <c r="DV530" s="79"/>
      <c r="DW530" s="155"/>
      <c r="DX530" s="78"/>
      <c r="DY530" s="132"/>
      <c r="DZ530" s="79"/>
      <c r="EA530" s="155"/>
      <c r="EB530" s="78"/>
      <c r="EC530" s="132"/>
      <c r="ED530" s="79"/>
      <c r="EE530" s="155"/>
      <c r="EF530" s="169"/>
      <c r="EG530" s="132"/>
      <c r="EH530" s="79"/>
      <c r="EI530" s="155"/>
      <c r="EJ530" s="78"/>
      <c r="EK530" s="132"/>
      <c r="EL530" s="79"/>
      <c r="EM530" s="155"/>
      <c r="EN530" s="78"/>
      <c r="EO530" s="132"/>
      <c r="EP530" s="79"/>
      <c r="EQ530" s="155"/>
      <c r="ER530" s="78"/>
      <c r="ES530" s="132"/>
      <c r="ET530" s="79"/>
      <c r="EU530" s="155"/>
      <c r="EV530" s="78"/>
      <c r="EW530" s="132"/>
      <c r="EX530" s="79"/>
      <c r="EY530" s="155"/>
      <c r="EZ530" s="78"/>
      <c r="FA530" s="132"/>
      <c r="FB530" s="79"/>
      <c r="FC530" s="155"/>
      <c r="FD530" s="78"/>
      <c r="FE530" s="132"/>
      <c r="FF530" s="79"/>
      <c r="FG530" s="155"/>
      <c r="FH530" s="78"/>
      <c r="FI530" s="132"/>
      <c r="FJ530" s="79"/>
      <c r="FK530" s="155"/>
      <c r="FL530" s="169"/>
      <c r="FM530" s="132"/>
      <c r="FN530" s="79"/>
      <c r="FO530" s="155"/>
      <c r="FP530" s="78"/>
      <c r="FQ530" s="132"/>
      <c r="FR530" s="79"/>
      <c r="FS530" s="155"/>
      <c r="FT530" s="78"/>
      <c r="FU530" s="132"/>
      <c r="FV530" s="4"/>
      <c r="FW530" s="155"/>
      <c r="FX530" s="78"/>
      <c r="FY530" s="132"/>
      <c r="FZ530" s="79"/>
      <c r="GA530" s="155"/>
      <c r="GB530" s="78"/>
      <c r="GC530" s="132"/>
      <c r="GD530" s="79"/>
      <c r="GE530" s="155"/>
      <c r="GF530" s="169"/>
      <c r="GG530" s="132"/>
      <c r="GH530" s="79"/>
      <c r="GI530" s="155"/>
      <c r="GJ530" s="78"/>
      <c r="GK530" s="132"/>
      <c r="GL530" s="79"/>
      <c r="GM530" s="155"/>
      <c r="GN530" s="78"/>
      <c r="GO530" s="132"/>
      <c r="GP530" s="79"/>
      <c r="GQ530" s="155"/>
    </row>
    <row r="531" spans="1:199" ht="15.75" x14ac:dyDescent="0.25">
      <c r="A531">
        <f t="shared" si="784"/>
        <v>1</v>
      </c>
      <c r="B531">
        <f t="shared" si="785"/>
        <v>1900</v>
      </c>
      <c r="C531" s="71"/>
      <c r="D531" s="78"/>
      <c r="E531" s="132"/>
      <c r="F531" s="79"/>
      <c r="G531" s="155"/>
      <c r="H531" s="169"/>
      <c r="I531" s="132"/>
      <c r="J531" s="79"/>
      <c r="K531" s="155"/>
      <c r="L531" s="169"/>
      <c r="M531" s="132"/>
      <c r="N531" s="79"/>
      <c r="O531" s="155"/>
      <c r="P531" s="169"/>
      <c r="Q531" s="132"/>
      <c r="R531" s="79"/>
      <c r="S531" s="155"/>
      <c r="T531" s="169"/>
      <c r="U531" s="132"/>
      <c r="V531" s="79"/>
      <c r="W531" s="155"/>
      <c r="X531" s="169"/>
      <c r="Y531" s="132"/>
      <c r="Z531" s="79"/>
      <c r="AA531" s="155"/>
      <c r="AB531" s="169"/>
      <c r="AC531" s="132"/>
      <c r="AD531" s="79"/>
      <c r="AE531" s="155"/>
      <c r="AF531" s="169"/>
      <c r="AG531" s="132"/>
      <c r="AH531" s="79"/>
      <c r="AI531" s="155"/>
      <c r="AJ531" s="169"/>
      <c r="AK531" s="132"/>
      <c r="AL531" s="79"/>
      <c r="AM531" s="155"/>
      <c r="AN531" s="169"/>
      <c r="AO531" s="132"/>
      <c r="AP531" s="79"/>
      <c r="AQ531" s="155"/>
      <c r="AR531" s="169"/>
      <c r="AS531" s="132"/>
      <c r="AT531" s="79"/>
      <c r="AU531" s="155"/>
      <c r="AV531" s="169"/>
      <c r="AW531" s="132"/>
      <c r="AX531" s="79"/>
      <c r="AY531" s="155"/>
      <c r="AZ531" s="169"/>
      <c r="BA531" s="132"/>
      <c r="BB531" s="79"/>
      <c r="BC531" s="155"/>
      <c r="BD531" s="169"/>
      <c r="BE531" s="132"/>
      <c r="BF531" s="79"/>
      <c r="BG531" s="155"/>
      <c r="BH531" s="169"/>
      <c r="BI531" s="132"/>
      <c r="BJ531" s="79"/>
      <c r="BK531" s="155"/>
      <c r="BL531" s="169"/>
      <c r="BM531" s="132"/>
      <c r="BN531" s="79"/>
      <c r="BO531" s="155"/>
      <c r="BP531" s="78"/>
      <c r="BQ531" s="132"/>
      <c r="BR531" s="79"/>
      <c r="BS531" s="155"/>
      <c r="BT531" s="78"/>
      <c r="BU531" s="132"/>
      <c r="BV531" s="79"/>
      <c r="BW531" s="155"/>
      <c r="BX531" s="78"/>
      <c r="BY531" s="132"/>
      <c r="BZ531" s="79"/>
      <c r="CA531" s="155"/>
      <c r="CB531" s="78"/>
      <c r="CC531" s="132"/>
      <c r="CD531" s="79"/>
      <c r="CE531" s="155"/>
      <c r="CF531" s="78"/>
      <c r="CG531" s="132"/>
      <c r="CH531" s="79"/>
      <c r="CI531" s="155"/>
      <c r="CJ531" s="78"/>
      <c r="CK531" s="132"/>
      <c r="CL531" s="79"/>
      <c r="CM531" s="155"/>
      <c r="CN531" s="78"/>
      <c r="CO531" s="132"/>
      <c r="CP531" s="79"/>
      <c r="CQ531" s="155"/>
      <c r="CR531" s="78"/>
      <c r="CS531" s="132"/>
      <c r="CT531" s="79"/>
      <c r="CU531" s="155"/>
      <c r="CV531" s="169"/>
      <c r="CW531" s="132"/>
      <c r="CX531" s="79"/>
      <c r="CY531" s="155"/>
      <c r="CZ531" s="169"/>
      <c r="DA531" s="132"/>
      <c r="DB531" s="79"/>
      <c r="DC531" s="155"/>
      <c r="DD531" s="78"/>
      <c r="DE531" s="132"/>
      <c r="DF531" s="79"/>
      <c r="DG531" s="155"/>
      <c r="DH531" s="78"/>
      <c r="DI531" s="132"/>
      <c r="DJ531" s="79"/>
      <c r="DK531" s="155"/>
      <c r="DL531" s="169"/>
      <c r="DM531" s="132"/>
      <c r="DN531" s="79"/>
      <c r="DO531" s="155"/>
      <c r="DP531" s="78"/>
      <c r="DQ531" s="132"/>
      <c r="DR531" s="79"/>
      <c r="DS531" s="155"/>
      <c r="DT531" s="78"/>
      <c r="DU531" s="132"/>
      <c r="DV531" s="79"/>
      <c r="DW531" s="155"/>
      <c r="DX531" s="78"/>
      <c r="DY531" s="132"/>
      <c r="DZ531" s="79"/>
      <c r="EA531" s="155"/>
      <c r="EB531" s="78"/>
      <c r="EC531" s="78"/>
      <c r="ED531" s="79"/>
      <c r="EE531" s="155"/>
      <c r="EF531" s="169"/>
      <c r="EG531" s="132"/>
      <c r="EH531" s="79"/>
      <c r="EI531" s="155"/>
      <c r="EJ531" s="78"/>
      <c r="EK531" s="132"/>
      <c r="EL531" s="79"/>
      <c r="EM531" s="155"/>
      <c r="EN531" s="78"/>
      <c r="EO531" s="132"/>
      <c r="EP531" s="79"/>
      <c r="EQ531" s="155"/>
      <c r="ER531" s="78"/>
      <c r="ES531" s="78"/>
      <c r="ET531" s="79"/>
      <c r="EU531" s="155"/>
      <c r="EV531" s="78"/>
      <c r="EW531" s="132"/>
      <c r="EX531" s="79"/>
      <c r="EY531" s="155"/>
      <c r="EZ531" s="78"/>
      <c r="FA531" s="132"/>
      <c r="FB531" s="79"/>
      <c r="FC531" s="155"/>
      <c r="FD531" s="78"/>
      <c r="FE531" s="132"/>
      <c r="FF531" s="79"/>
      <c r="FG531" s="155"/>
      <c r="FH531" s="78"/>
      <c r="FI531" s="132"/>
      <c r="FJ531" s="79"/>
      <c r="FK531" s="155"/>
      <c r="FL531" s="169"/>
      <c r="FM531" s="132"/>
      <c r="FN531" s="79"/>
      <c r="FO531" s="155"/>
      <c r="FP531" s="78"/>
      <c r="FQ531" s="132"/>
      <c r="FR531" s="79"/>
      <c r="FS531" s="155"/>
      <c r="FT531" s="78"/>
      <c r="FU531" s="132"/>
      <c r="FV531" s="4"/>
      <c r="FW531" s="155"/>
      <c r="FX531" s="78"/>
      <c r="FY531" s="132"/>
      <c r="FZ531" s="79"/>
      <c r="GA531" s="155"/>
      <c r="GB531" s="78"/>
      <c r="GC531" s="132"/>
      <c r="GD531" s="79"/>
      <c r="GE531" s="155"/>
      <c r="GF531" s="169"/>
      <c r="GG531" s="132"/>
      <c r="GH531" s="79"/>
      <c r="GI531" s="155"/>
      <c r="GJ531" s="78"/>
      <c r="GK531" s="132"/>
      <c r="GL531" s="79"/>
      <c r="GM531" s="155"/>
      <c r="GN531" s="78"/>
      <c r="GO531" s="132"/>
      <c r="GP531" s="79"/>
      <c r="GQ531" s="155"/>
    </row>
    <row r="532" spans="1:199" ht="15.75" x14ac:dyDescent="0.25">
      <c r="A532">
        <f t="shared" si="784"/>
        <v>1</v>
      </c>
      <c r="B532">
        <f t="shared" si="785"/>
        <v>1900</v>
      </c>
      <c r="C532" s="71"/>
      <c r="D532" s="78"/>
      <c r="E532" s="132"/>
      <c r="F532" s="79"/>
      <c r="G532" s="155"/>
      <c r="H532" s="169"/>
      <c r="I532" s="132"/>
      <c r="J532" s="79"/>
      <c r="K532" s="155"/>
      <c r="L532" s="169"/>
      <c r="M532" s="132"/>
      <c r="N532" s="79"/>
      <c r="O532" s="155"/>
      <c r="P532" s="169"/>
      <c r="Q532" s="132"/>
      <c r="R532" s="79"/>
      <c r="S532" s="155"/>
      <c r="T532" s="169"/>
      <c r="U532" s="132"/>
      <c r="V532" s="79"/>
      <c r="W532" s="155"/>
      <c r="X532" s="169"/>
      <c r="Y532" s="132"/>
      <c r="Z532" s="79"/>
      <c r="AA532" s="155"/>
      <c r="AB532" s="169"/>
      <c r="AC532" s="132"/>
      <c r="AD532" s="79"/>
      <c r="AE532" s="155"/>
      <c r="AF532" s="169"/>
      <c r="AG532" s="132"/>
      <c r="AH532" s="79"/>
      <c r="AI532" s="155"/>
      <c r="AJ532" s="169"/>
      <c r="AK532" s="132"/>
      <c r="AL532" s="79"/>
      <c r="AM532" s="155"/>
      <c r="AN532" s="169"/>
      <c r="AO532" s="132"/>
      <c r="AP532" s="79"/>
      <c r="AQ532" s="155"/>
      <c r="AR532" s="169"/>
      <c r="AS532" s="132"/>
      <c r="AT532" s="79"/>
      <c r="AU532" s="155"/>
      <c r="AV532" s="169"/>
      <c r="AW532" s="132"/>
      <c r="AX532" s="79"/>
      <c r="AY532" s="155"/>
      <c r="AZ532" s="169"/>
      <c r="BA532" s="132"/>
      <c r="BB532" s="79"/>
      <c r="BC532" s="155"/>
      <c r="BD532" s="169"/>
      <c r="BE532" s="132"/>
      <c r="BF532" s="79"/>
      <c r="BG532" s="155"/>
      <c r="BH532" s="169"/>
      <c r="BI532" s="132"/>
      <c r="BJ532" s="79"/>
      <c r="BK532" s="155"/>
      <c r="BL532" s="169"/>
      <c r="BM532" s="132"/>
      <c r="BN532" s="79"/>
      <c r="BO532" s="155"/>
      <c r="BP532" s="78"/>
      <c r="BQ532" s="132"/>
      <c r="BR532" s="79"/>
      <c r="BS532" s="155"/>
      <c r="BT532" s="78"/>
      <c r="BU532" s="132"/>
      <c r="BV532" s="79"/>
      <c r="BW532" s="155"/>
      <c r="BX532" s="78"/>
      <c r="BY532" s="132"/>
      <c r="BZ532" s="79"/>
      <c r="CA532" s="155"/>
      <c r="CB532" s="78"/>
      <c r="CC532" s="132"/>
      <c r="CD532" s="79"/>
      <c r="CE532" s="155"/>
      <c r="CF532" s="78"/>
      <c r="CG532" s="132"/>
      <c r="CH532" s="79"/>
      <c r="CI532" s="155"/>
      <c r="CJ532" s="78"/>
      <c r="CK532" s="132"/>
      <c r="CL532" s="79"/>
      <c r="CM532" s="155"/>
      <c r="CN532" s="78"/>
      <c r="CO532" s="132"/>
      <c r="CP532" s="79"/>
      <c r="CQ532" s="155"/>
      <c r="CR532" s="78"/>
      <c r="CS532" s="132"/>
      <c r="CT532" s="79"/>
      <c r="CU532" s="155"/>
      <c r="CV532" s="169"/>
      <c r="CW532" s="132"/>
      <c r="CX532" s="79"/>
      <c r="CY532" s="155"/>
      <c r="CZ532" s="169"/>
      <c r="DA532" s="132"/>
      <c r="DB532" s="79"/>
      <c r="DC532" s="155"/>
      <c r="DD532" s="78"/>
      <c r="DE532" s="132"/>
      <c r="DF532" s="79"/>
      <c r="DG532" s="155"/>
      <c r="DH532" s="78"/>
      <c r="DI532" s="132"/>
      <c r="DJ532" s="79"/>
      <c r="DK532" s="155"/>
      <c r="DL532" s="169"/>
      <c r="DM532" s="132"/>
      <c r="DN532" s="79"/>
      <c r="DO532" s="155"/>
      <c r="DP532" s="78"/>
      <c r="DQ532" s="132"/>
      <c r="DR532" s="79"/>
      <c r="DS532" s="155"/>
      <c r="DT532" s="78"/>
      <c r="DU532" s="132"/>
      <c r="DV532" s="79"/>
      <c r="DW532" s="155"/>
      <c r="DX532" s="78"/>
      <c r="DY532" s="132"/>
      <c r="DZ532" s="79"/>
      <c r="EA532" s="155"/>
      <c r="EB532" s="78"/>
      <c r="EC532" s="132"/>
      <c r="ED532" s="79"/>
      <c r="EE532" s="155"/>
      <c r="EF532" s="169"/>
      <c r="EG532" s="132"/>
      <c r="EH532" s="79"/>
      <c r="EI532" s="155"/>
      <c r="EJ532" s="78"/>
      <c r="EK532" s="132"/>
      <c r="EL532" s="79"/>
      <c r="EM532" s="155"/>
      <c r="EN532" s="78"/>
      <c r="EO532" s="132"/>
      <c r="EP532" s="79"/>
      <c r="EQ532" s="155"/>
      <c r="ER532" s="78"/>
      <c r="ES532" s="132"/>
      <c r="ET532" s="79"/>
      <c r="EU532" s="155"/>
      <c r="EV532" s="78"/>
      <c r="EW532" s="132"/>
      <c r="EX532" s="79"/>
      <c r="EY532" s="155"/>
      <c r="EZ532" s="78"/>
      <c r="FA532" s="132"/>
      <c r="FB532" s="79"/>
      <c r="FC532" s="155"/>
      <c r="FD532" s="78"/>
      <c r="FE532" s="132"/>
      <c r="FF532" s="79"/>
      <c r="FG532" s="155"/>
      <c r="FH532" s="78"/>
      <c r="FI532" s="132"/>
      <c r="FJ532" s="79"/>
      <c r="FK532" s="155"/>
      <c r="FL532" s="169"/>
      <c r="FM532" s="132"/>
      <c r="FN532" s="79"/>
      <c r="FO532" s="155"/>
      <c r="FP532" s="78"/>
      <c r="FQ532" s="132"/>
      <c r="FR532" s="79"/>
      <c r="FS532" s="155"/>
      <c r="FT532" s="78"/>
      <c r="FU532" s="132"/>
      <c r="FV532" s="4"/>
      <c r="FW532" s="155"/>
      <c r="FX532" s="78"/>
      <c r="FY532" s="132"/>
      <c r="FZ532" s="79"/>
      <c r="GA532" s="155"/>
      <c r="GB532" s="78"/>
      <c r="GC532" s="132"/>
      <c r="GD532" s="79"/>
      <c r="GE532" s="155"/>
      <c r="GF532" s="169"/>
      <c r="GG532" s="132"/>
      <c r="GH532" s="79"/>
      <c r="GI532" s="155"/>
      <c r="GJ532" s="78"/>
      <c r="GK532" s="132"/>
      <c r="GL532" s="79"/>
      <c r="GM532" s="155"/>
      <c r="GN532" s="78"/>
      <c r="GO532" s="132"/>
      <c r="GP532" s="79"/>
      <c r="GQ532" s="155"/>
    </row>
    <row r="533" spans="1:199" ht="15.75" x14ac:dyDescent="0.25">
      <c r="A533">
        <f t="shared" si="784"/>
        <v>1</v>
      </c>
      <c r="B533">
        <f t="shared" si="785"/>
        <v>1900</v>
      </c>
      <c r="C533" s="71"/>
      <c r="D533" s="78"/>
      <c r="E533" s="132"/>
      <c r="F533" s="79"/>
      <c r="G533" s="155"/>
      <c r="H533" s="169"/>
      <c r="I533" s="132"/>
      <c r="J533" s="79"/>
      <c r="K533" s="155"/>
      <c r="L533" s="169"/>
      <c r="M533" s="132"/>
      <c r="N533" s="79"/>
      <c r="O533" s="155"/>
      <c r="P533" s="169"/>
      <c r="Q533" s="132"/>
      <c r="R533" s="79"/>
      <c r="S533" s="155"/>
      <c r="T533" s="169"/>
      <c r="U533" s="132"/>
      <c r="V533" s="79"/>
      <c r="W533" s="155"/>
      <c r="X533" s="169"/>
      <c r="Y533" s="132"/>
      <c r="Z533" s="79"/>
      <c r="AA533" s="155"/>
      <c r="AB533" s="169"/>
      <c r="AC533" s="132"/>
      <c r="AD533" s="79"/>
      <c r="AE533" s="155"/>
      <c r="AF533" s="169"/>
      <c r="AG533" s="132"/>
      <c r="AH533" s="79"/>
      <c r="AI533" s="155"/>
      <c r="AJ533" s="169"/>
      <c r="AK533" s="132"/>
      <c r="AL533" s="79"/>
      <c r="AM533" s="155"/>
      <c r="AN533" s="169"/>
      <c r="AO533" s="132"/>
      <c r="AP533" s="79"/>
      <c r="AQ533" s="155"/>
      <c r="AR533" s="169"/>
      <c r="AS533" s="132"/>
      <c r="AT533" s="79"/>
      <c r="AU533" s="155"/>
      <c r="AV533" s="169"/>
      <c r="AW533" s="132"/>
      <c r="AX533" s="79"/>
      <c r="AY533" s="155"/>
      <c r="AZ533" s="169"/>
      <c r="BA533" s="132"/>
      <c r="BB533" s="79"/>
      <c r="BC533" s="155"/>
      <c r="BD533" s="169"/>
      <c r="BE533" s="132"/>
      <c r="BF533" s="79"/>
      <c r="BG533" s="155"/>
      <c r="BH533" s="169"/>
      <c r="BI533" s="132"/>
      <c r="BJ533" s="79"/>
      <c r="BK533" s="155"/>
      <c r="BL533" s="169"/>
      <c r="BM533" s="132"/>
      <c r="BN533" s="79"/>
      <c r="BO533" s="155"/>
      <c r="BP533" s="78"/>
      <c r="BQ533" s="132"/>
      <c r="BR533" s="79"/>
      <c r="BS533" s="155"/>
      <c r="BT533" s="78"/>
      <c r="BU533" s="132"/>
      <c r="BV533" s="79"/>
      <c r="BW533" s="155"/>
      <c r="BX533" s="78"/>
      <c r="BY533" s="132"/>
      <c r="BZ533" s="79"/>
      <c r="CA533" s="155"/>
      <c r="CB533" s="78"/>
      <c r="CC533" s="132"/>
      <c r="CD533" s="79"/>
      <c r="CE533" s="155"/>
      <c r="CF533" s="78"/>
      <c r="CG533" s="132"/>
      <c r="CH533" s="79"/>
      <c r="CI533" s="155"/>
      <c r="CJ533" s="78"/>
      <c r="CK533" s="132"/>
      <c r="CL533" s="79"/>
      <c r="CM533" s="155"/>
      <c r="CN533" s="78"/>
      <c r="CO533" s="132"/>
      <c r="CP533" s="79"/>
      <c r="CQ533" s="155"/>
      <c r="CR533" s="78"/>
      <c r="CS533" s="132"/>
      <c r="CT533" s="79"/>
      <c r="CU533" s="155"/>
      <c r="CV533" s="169"/>
      <c r="CW533" s="132"/>
      <c r="CX533" s="79"/>
      <c r="CY533" s="155"/>
      <c r="CZ533" s="169"/>
      <c r="DA533" s="132"/>
      <c r="DB533" s="79"/>
      <c r="DC533" s="155"/>
      <c r="DD533" s="78"/>
      <c r="DE533" s="132"/>
      <c r="DF533" s="79"/>
      <c r="DG533" s="155"/>
      <c r="DH533" s="78"/>
      <c r="DI533" s="132"/>
      <c r="DJ533" s="79"/>
      <c r="DK533" s="155"/>
      <c r="DL533" s="169"/>
      <c r="DM533" s="132"/>
      <c r="DN533" s="79"/>
      <c r="DO533" s="155"/>
      <c r="DP533" s="78"/>
      <c r="DQ533" s="132"/>
      <c r="DR533" s="79"/>
      <c r="DS533" s="155"/>
      <c r="DT533" s="78"/>
      <c r="DU533" s="132"/>
      <c r="DV533" s="79"/>
      <c r="DW533" s="155"/>
      <c r="DX533" s="78"/>
      <c r="DY533" s="132"/>
      <c r="DZ533" s="79"/>
      <c r="EA533" s="155"/>
      <c r="EB533" s="78"/>
      <c r="EC533" s="132"/>
      <c r="ED533" s="79"/>
      <c r="EE533" s="155"/>
      <c r="EF533" s="169"/>
      <c r="EG533" s="132"/>
      <c r="EH533" s="79"/>
      <c r="EI533" s="155"/>
      <c r="EJ533" s="78"/>
      <c r="EK533" s="132"/>
      <c r="EL533" s="79"/>
      <c r="EM533" s="155"/>
      <c r="EN533" s="78"/>
      <c r="EO533" s="132"/>
      <c r="EP533" s="79"/>
      <c r="EQ533" s="155"/>
      <c r="ER533" s="78"/>
      <c r="ES533" s="132"/>
      <c r="ET533" s="79"/>
      <c r="EU533" s="155"/>
      <c r="EV533" s="78"/>
      <c r="EW533" s="132"/>
      <c r="EX533" s="79"/>
      <c r="EY533" s="155"/>
      <c r="EZ533" s="78"/>
      <c r="FA533" s="132"/>
      <c r="FB533" s="79"/>
      <c r="FC533" s="155"/>
      <c r="FD533" s="78"/>
      <c r="FE533" s="132"/>
      <c r="FF533" s="79"/>
      <c r="FG533" s="155"/>
      <c r="FH533" s="78"/>
      <c r="FI533" s="132"/>
      <c r="FJ533" s="79"/>
      <c r="FK533" s="155"/>
      <c r="FL533" s="169"/>
      <c r="FM533" s="132"/>
      <c r="FN533" s="79"/>
      <c r="FO533" s="155"/>
      <c r="FP533" s="78"/>
      <c r="FQ533" s="132"/>
      <c r="FR533" s="79"/>
      <c r="FS533" s="155"/>
      <c r="FT533" s="78"/>
      <c r="FU533" s="132"/>
      <c r="FV533" s="4"/>
      <c r="FW533" s="155"/>
      <c r="FX533" s="78"/>
      <c r="FY533" s="132"/>
      <c r="FZ533" s="79"/>
      <c r="GA533" s="155"/>
      <c r="GB533" s="78"/>
      <c r="GC533" s="132"/>
      <c r="GD533" s="79"/>
      <c r="GE533" s="155"/>
      <c r="GF533" s="169"/>
      <c r="GG533" s="132"/>
      <c r="GH533" s="79"/>
      <c r="GI533" s="155"/>
      <c r="GJ533" s="78"/>
      <c r="GK533" s="132"/>
      <c r="GL533" s="79"/>
      <c r="GM533" s="155"/>
      <c r="GN533" s="78"/>
      <c r="GO533" s="132"/>
      <c r="GP533" s="79"/>
      <c r="GQ533" s="155"/>
    </row>
    <row r="534" spans="1:199" ht="15.75" x14ac:dyDescent="0.25">
      <c r="A534">
        <f t="shared" si="784"/>
        <v>1</v>
      </c>
      <c r="B534">
        <f t="shared" si="785"/>
        <v>1900</v>
      </c>
      <c r="C534" s="71"/>
      <c r="D534" s="78"/>
      <c r="E534" s="132"/>
      <c r="F534" s="79"/>
      <c r="G534" s="155"/>
      <c r="H534" s="169"/>
      <c r="I534" s="132"/>
      <c r="J534" s="79"/>
      <c r="K534" s="155"/>
      <c r="L534" s="169"/>
      <c r="M534" s="132"/>
      <c r="N534" s="79"/>
      <c r="O534" s="155"/>
      <c r="P534" s="169"/>
      <c r="Q534" s="132"/>
      <c r="R534" s="79"/>
      <c r="S534" s="155"/>
      <c r="T534" s="169"/>
      <c r="U534" s="132"/>
      <c r="V534" s="79"/>
      <c r="W534" s="155"/>
      <c r="X534" s="169"/>
      <c r="Y534" s="132"/>
      <c r="Z534" s="79"/>
      <c r="AA534" s="155"/>
      <c r="AB534" s="169"/>
      <c r="AC534" s="132"/>
      <c r="AD534" s="79"/>
      <c r="AE534" s="155"/>
      <c r="AF534" s="169"/>
      <c r="AG534" s="132"/>
      <c r="AH534" s="79"/>
      <c r="AI534" s="155"/>
      <c r="AJ534" s="169"/>
      <c r="AK534" s="132"/>
      <c r="AL534" s="79"/>
      <c r="AM534" s="155"/>
      <c r="AN534" s="169"/>
      <c r="AO534" s="132"/>
      <c r="AP534" s="79"/>
      <c r="AQ534" s="155"/>
      <c r="AR534" s="169"/>
      <c r="AS534" s="132"/>
      <c r="AT534" s="79"/>
      <c r="AU534" s="155"/>
      <c r="AV534" s="169"/>
      <c r="AW534" s="132"/>
      <c r="AX534" s="79"/>
      <c r="AY534" s="155"/>
      <c r="AZ534" s="169"/>
      <c r="BA534" s="132"/>
      <c r="BB534" s="79"/>
      <c r="BC534" s="155"/>
      <c r="BD534" s="169"/>
      <c r="BE534" s="132"/>
      <c r="BF534" s="79"/>
      <c r="BG534" s="155"/>
      <c r="BH534" s="169"/>
      <c r="BI534" s="132"/>
      <c r="BJ534" s="79"/>
      <c r="BK534" s="155"/>
      <c r="BL534" s="169"/>
      <c r="BM534" s="132"/>
      <c r="BN534" s="79"/>
      <c r="BO534" s="155"/>
      <c r="BP534" s="78"/>
      <c r="BQ534" s="132"/>
      <c r="BR534" s="79"/>
      <c r="BS534" s="155"/>
      <c r="BT534" s="78"/>
      <c r="BU534" s="132"/>
      <c r="BV534" s="79"/>
      <c r="BW534" s="155"/>
      <c r="BX534" s="78"/>
      <c r="BY534" s="132"/>
      <c r="BZ534" s="79"/>
      <c r="CA534" s="155"/>
      <c r="CB534" s="78"/>
      <c r="CC534" s="132"/>
      <c r="CD534" s="79"/>
      <c r="CE534" s="155"/>
      <c r="CF534" s="78"/>
      <c r="CG534" s="132"/>
      <c r="CH534" s="79"/>
      <c r="CI534" s="155"/>
      <c r="CJ534" s="78"/>
      <c r="CK534" s="132"/>
      <c r="CL534" s="79"/>
      <c r="CM534" s="155"/>
      <c r="CN534" s="78"/>
      <c r="CO534" s="132"/>
      <c r="CP534" s="79"/>
      <c r="CQ534" s="155"/>
      <c r="CR534" s="78"/>
      <c r="CS534" s="132"/>
      <c r="CT534" s="79"/>
      <c r="CU534" s="155"/>
      <c r="CV534" s="169"/>
      <c r="CW534" s="132"/>
      <c r="CX534" s="79"/>
      <c r="CY534" s="155"/>
      <c r="CZ534" s="169"/>
      <c r="DA534" s="132"/>
      <c r="DB534" s="79"/>
      <c r="DC534" s="155"/>
      <c r="DD534" s="78"/>
      <c r="DE534" s="132"/>
      <c r="DF534" s="79"/>
      <c r="DG534" s="155"/>
      <c r="DH534" s="78"/>
      <c r="DI534" s="132"/>
      <c r="DJ534" s="79"/>
      <c r="DK534" s="155"/>
      <c r="DL534" s="169"/>
      <c r="DM534" s="132"/>
      <c r="DN534" s="79"/>
      <c r="DO534" s="155"/>
      <c r="DP534" s="78"/>
      <c r="DQ534" s="132"/>
      <c r="DR534" s="79"/>
      <c r="DS534" s="155"/>
      <c r="DT534" s="78"/>
      <c r="DU534" s="132"/>
      <c r="DV534" s="79"/>
      <c r="DW534" s="155"/>
      <c r="DX534" s="78"/>
      <c r="DY534" s="132"/>
      <c r="DZ534" s="79"/>
      <c r="EA534" s="155"/>
      <c r="EB534" s="78"/>
      <c r="EC534" s="132"/>
      <c r="ED534" s="79"/>
      <c r="EE534" s="155"/>
      <c r="EF534" s="169"/>
      <c r="EG534" s="132"/>
      <c r="EH534" s="79"/>
      <c r="EI534" s="155"/>
      <c r="EJ534" s="78"/>
      <c r="EK534" s="132"/>
      <c r="EL534" s="79"/>
      <c r="EM534" s="155"/>
      <c r="EN534" s="78"/>
      <c r="EO534" s="132"/>
      <c r="EP534" s="79"/>
      <c r="EQ534" s="155"/>
      <c r="ER534" s="78"/>
      <c r="ES534" s="132"/>
      <c r="ET534" s="79"/>
      <c r="EU534" s="155"/>
      <c r="EV534" s="78"/>
      <c r="EW534" s="132"/>
      <c r="EX534" s="79"/>
      <c r="EY534" s="155"/>
      <c r="EZ534" s="78"/>
      <c r="FA534" s="132"/>
      <c r="FB534" s="79"/>
      <c r="FC534" s="155"/>
      <c r="FD534" s="78"/>
      <c r="FE534" s="132"/>
      <c r="FF534" s="79"/>
      <c r="FG534" s="155"/>
      <c r="FH534" s="78"/>
      <c r="FI534" s="132"/>
      <c r="FJ534" s="79"/>
      <c r="FK534" s="155"/>
      <c r="FL534" s="169"/>
      <c r="FM534" s="132"/>
      <c r="FN534" s="79"/>
      <c r="FO534" s="155"/>
      <c r="FP534" s="78"/>
      <c r="FQ534" s="132"/>
      <c r="FR534" s="79"/>
      <c r="FS534" s="155"/>
      <c r="FT534" s="78"/>
      <c r="FU534" s="132"/>
      <c r="FV534" s="4"/>
      <c r="FW534" s="155"/>
      <c r="FX534" s="78"/>
      <c r="FY534" s="132"/>
      <c r="FZ534" s="79"/>
      <c r="GA534" s="155"/>
      <c r="GB534" s="78"/>
      <c r="GC534" s="132"/>
      <c r="GD534" s="79"/>
      <c r="GE534" s="155"/>
      <c r="GF534" s="169"/>
      <c r="GG534" s="132"/>
      <c r="GH534" s="79"/>
      <c r="GI534" s="155"/>
      <c r="GJ534" s="78"/>
      <c r="GK534" s="132"/>
      <c r="GL534" s="79"/>
      <c r="GM534" s="155"/>
      <c r="GN534" s="78"/>
      <c r="GO534" s="132"/>
      <c r="GP534" s="79"/>
      <c r="GQ534" s="155"/>
    </row>
    <row r="535" spans="1:199" ht="15.75" x14ac:dyDescent="0.25">
      <c r="A535">
        <f t="shared" si="784"/>
        <v>1</v>
      </c>
      <c r="B535">
        <f t="shared" si="785"/>
        <v>1900</v>
      </c>
      <c r="C535" s="71"/>
      <c r="D535" s="78"/>
      <c r="E535" s="132"/>
      <c r="F535" s="79"/>
      <c r="G535" s="155"/>
      <c r="H535" s="169"/>
      <c r="I535" s="132"/>
      <c r="J535" s="79"/>
      <c r="K535" s="155"/>
      <c r="L535" s="169"/>
      <c r="M535" s="132"/>
      <c r="N535" s="79"/>
      <c r="O535" s="155"/>
      <c r="P535" s="169"/>
      <c r="Q535" s="132"/>
      <c r="R535" s="79"/>
      <c r="S535" s="155"/>
      <c r="T535" s="169"/>
      <c r="U535" s="132"/>
      <c r="V535" s="79"/>
      <c r="W535" s="155"/>
      <c r="X535" s="169"/>
      <c r="Y535" s="132"/>
      <c r="Z535" s="79"/>
      <c r="AA535" s="155"/>
      <c r="AB535" s="169"/>
      <c r="AC535" s="132"/>
      <c r="AD535" s="79"/>
      <c r="AE535" s="155"/>
      <c r="AF535" s="169"/>
      <c r="AG535" s="132"/>
      <c r="AH535" s="79"/>
      <c r="AI535" s="155"/>
      <c r="AJ535" s="169"/>
      <c r="AK535" s="132"/>
      <c r="AL535" s="79"/>
      <c r="AM535" s="155"/>
      <c r="AN535" s="169"/>
      <c r="AO535" s="132"/>
      <c r="AP535" s="79"/>
      <c r="AQ535" s="155"/>
      <c r="AR535" s="169"/>
      <c r="AS535" s="132"/>
      <c r="AT535" s="79"/>
      <c r="AU535" s="155"/>
      <c r="AV535" s="169"/>
      <c r="AW535" s="132"/>
      <c r="AX535" s="79"/>
      <c r="AY535" s="155"/>
      <c r="AZ535" s="169"/>
      <c r="BA535" s="132"/>
      <c r="BB535" s="79"/>
      <c r="BC535" s="155"/>
      <c r="BD535" s="169"/>
      <c r="BE535" s="132"/>
      <c r="BF535" s="79"/>
      <c r="BG535" s="155"/>
      <c r="BH535" s="169"/>
      <c r="BI535" s="132"/>
      <c r="BJ535" s="79"/>
      <c r="BK535" s="155"/>
      <c r="BL535" s="169"/>
      <c r="BM535" s="132"/>
      <c r="BN535" s="79"/>
      <c r="BO535" s="155"/>
      <c r="BP535" s="78"/>
      <c r="BQ535" s="132"/>
      <c r="BR535" s="79"/>
      <c r="BS535" s="155"/>
      <c r="BT535" s="78"/>
      <c r="BU535" s="132"/>
      <c r="BV535" s="79"/>
      <c r="BW535" s="155"/>
      <c r="BX535" s="78"/>
      <c r="BY535" s="132"/>
      <c r="BZ535" s="79"/>
      <c r="CA535" s="155"/>
      <c r="CB535" s="78"/>
      <c r="CC535" s="132"/>
      <c r="CD535" s="79"/>
      <c r="CE535" s="155"/>
      <c r="CF535" s="78"/>
      <c r="CG535" s="132"/>
      <c r="CH535" s="79"/>
      <c r="CI535" s="155"/>
      <c r="CJ535" s="78"/>
      <c r="CK535" s="132"/>
      <c r="CL535" s="79"/>
      <c r="CM535" s="155"/>
      <c r="CN535" s="78"/>
      <c r="CO535" s="132"/>
      <c r="CP535" s="79"/>
      <c r="CQ535" s="155"/>
      <c r="CR535" s="78"/>
      <c r="CS535" s="132"/>
      <c r="CT535" s="79"/>
      <c r="CU535" s="155"/>
      <c r="CV535" s="169"/>
      <c r="CW535" s="132"/>
      <c r="CX535" s="79"/>
      <c r="CY535" s="155"/>
      <c r="CZ535" s="169"/>
      <c r="DA535" s="132"/>
      <c r="DB535" s="79"/>
      <c r="DC535" s="155"/>
      <c r="DD535" s="78"/>
      <c r="DE535" s="132"/>
      <c r="DF535" s="79"/>
      <c r="DG535" s="155"/>
      <c r="DH535" s="78"/>
      <c r="DI535" s="132"/>
      <c r="DJ535" s="79"/>
      <c r="DK535" s="155"/>
      <c r="DL535" s="169"/>
      <c r="DM535" s="132"/>
      <c r="DN535" s="79"/>
      <c r="DO535" s="155"/>
      <c r="DP535" s="78"/>
      <c r="DQ535" s="132"/>
      <c r="DR535" s="79"/>
      <c r="DS535" s="155"/>
      <c r="DT535" s="78"/>
      <c r="DU535" s="132"/>
      <c r="DV535" s="79"/>
      <c r="DW535" s="155"/>
      <c r="DX535" s="78"/>
      <c r="DY535" s="132"/>
      <c r="DZ535" s="79"/>
      <c r="EA535" s="155"/>
      <c r="EB535" s="78"/>
      <c r="EC535" s="132"/>
      <c r="ED535" s="79"/>
      <c r="EE535" s="155"/>
      <c r="EF535" s="169"/>
      <c r="EG535" s="132"/>
      <c r="EH535" s="79"/>
      <c r="EI535" s="155"/>
      <c r="EJ535" s="78"/>
      <c r="EK535" s="132"/>
      <c r="EL535" s="79"/>
      <c r="EM535" s="155"/>
      <c r="EN535" s="78"/>
      <c r="EO535" s="132"/>
      <c r="EP535" s="79"/>
      <c r="EQ535" s="155"/>
      <c r="ER535" s="78"/>
      <c r="ES535" s="132"/>
      <c r="ET535" s="79"/>
      <c r="EU535" s="155"/>
      <c r="EV535" s="78"/>
      <c r="EW535" s="132"/>
      <c r="EX535" s="79"/>
      <c r="EY535" s="155"/>
      <c r="EZ535" s="78"/>
      <c r="FA535" s="132"/>
      <c r="FB535" s="79"/>
      <c r="FC535" s="155"/>
      <c r="FD535" s="78"/>
      <c r="FE535" s="132"/>
      <c r="FF535" s="79"/>
      <c r="FG535" s="155"/>
      <c r="FH535" s="78"/>
      <c r="FI535" s="132"/>
      <c r="FJ535" s="79"/>
      <c r="FK535" s="155"/>
      <c r="FL535" s="169"/>
      <c r="FM535" s="132"/>
      <c r="FN535" s="79"/>
      <c r="FO535" s="155"/>
      <c r="FP535" s="78"/>
      <c r="FQ535" s="132"/>
      <c r="FR535" s="79"/>
      <c r="FS535" s="155"/>
      <c r="FT535" s="78"/>
      <c r="FU535" s="132"/>
      <c r="FV535" s="4"/>
      <c r="FW535" s="155"/>
      <c r="FX535" s="78"/>
      <c r="FY535" s="132"/>
      <c r="FZ535" s="79"/>
      <c r="GA535" s="155"/>
      <c r="GB535" s="78"/>
      <c r="GC535" s="132"/>
      <c r="GD535" s="79"/>
      <c r="GE535" s="155"/>
      <c r="GF535" s="169"/>
      <c r="GG535" s="132"/>
      <c r="GH535" s="79"/>
      <c r="GI535" s="155"/>
      <c r="GJ535" s="78"/>
      <c r="GK535" s="132"/>
      <c r="GL535" s="79"/>
      <c r="GM535" s="155"/>
      <c r="GN535" s="78"/>
      <c r="GO535" s="132"/>
      <c r="GP535" s="79"/>
      <c r="GQ535" s="155"/>
    </row>
    <row r="536" spans="1:199" ht="15.75" x14ac:dyDescent="0.25">
      <c r="A536">
        <f t="shared" si="784"/>
        <v>1</v>
      </c>
      <c r="B536">
        <f t="shared" si="785"/>
        <v>1900</v>
      </c>
      <c r="C536" s="71"/>
      <c r="D536" s="78"/>
      <c r="E536" s="132"/>
      <c r="F536" s="79"/>
      <c r="G536" s="155"/>
      <c r="H536" s="169"/>
      <c r="I536" s="132"/>
      <c r="J536" s="79"/>
      <c r="K536" s="155"/>
      <c r="L536" s="169"/>
      <c r="M536" s="132"/>
      <c r="N536" s="79"/>
      <c r="O536" s="155"/>
      <c r="P536" s="169"/>
      <c r="Q536" s="132"/>
      <c r="R536" s="79"/>
      <c r="S536" s="155"/>
      <c r="T536" s="169"/>
      <c r="U536" s="132"/>
      <c r="V536" s="79"/>
      <c r="W536" s="155"/>
      <c r="X536" s="169"/>
      <c r="Y536" s="132"/>
      <c r="Z536" s="79"/>
      <c r="AA536" s="155"/>
      <c r="AB536" s="169"/>
      <c r="AC536" s="132"/>
      <c r="AD536" s="79"/>
      <c r="AE536" s="155"/>
      <c r="AF536" s="169"/>
      <c r="AG536" s="132"/>
      <c r="AH536" s="79"/>
      <c r="AI536" s="155"/>
      <c r="AJ536" s="169"/>
      <c r="AK536" s="132"/>
      <c r="AL536" s="79"/>
      <c r="AM536" s="155"/>
      <c r="AN536" s="169"/>
      <c r="AO536" s="132"/>
      <c r="AP536" s="79"/>
      <c r="AQ536" s="155"/>
      <c r="AR536" s="169"/>
      <c r="AS536" s="132"/>
      <c r="AT536" s="79"/>
      <c r="AU536" s="155"/>
      <c r="AV536" s="169"/>
      <c r="AW536" s="132"/>
      <c r="AX536" s="79"/>
      <c r="AY536" s="155"/>
      <c r="AZ536" s="169"/>
      <c r="BA536" s="132"/>
      <c r="BB536" s="79"/>
      <c r="BC536" s="155"/>
      <c r="BD536" s="169"/>
      <c r="BE536" s="132"/>
      <c r="BF536" s="79"/>
      <c r="BG536" s="155"/>
      <c r="BH536" s="169"/>
      <c r="BI536" s="132"/>
      <c r="BJ536" s="79"/>
      <c r="BK536" s="155"/>
      <c r="BL536" s="169"/>
      <c r="BM536" s="132"/>
      <c r="BN536" s="79"/>
      <c r="BO536" s="155"/>
      <c r="BP536" s="78"/>
      <c r="BQ536" s="132"/>
      <c r="BR536" s="79"/>
      <c r="BS536" s="155"/>
      <c r="BT536" s="78"/>
      <c r="BU536" s="132"/>
      <c r="BV536" s="79"/>
      <c r="BW536" s="155"/>
      <c r="BX536" s="78"/>
      <c r="BY536" s="132"/>
      <c r="BZ536" s="79"/>
      <c r="CA536" s="155"/>
      <c r="CB536" s="78"/>
      <c r="CC536" s="132"/>
      <c r="CD536" s="79"/>
      <c r="CE536" s="155"/>
      <c r="CF536" s="78"/>
      <c r="CG536" s="132"/>
      <c r="CH536" s="79"/>
      <c r="CI536" s="155"/>
      <c r="CJ536" s="78"/>
      <c r="CK536" s="132"/>
      <c r="CL536" s="79"/>
      <c r="CM536" s="155"/>
      <c r="CN536" s="78"/>
      <c r="CO536" s="132"/>
      <c r="CP536" s="79"/>
      <c r="CQ536" s="155"/>
      <c r="CR536" s="78"/>
      <c r="CS536" s="132"/>
      <c r="CT536" s="79"/>
      <c r="CU536" s="155"/>
      <c r="CV536" s="169"/>
      <c r="CW536" s="132"/>
      <c r="CX536" s="79"/>
      <c r="CY536" s="155"/>
      <c r="CZ536" s="169"/>
      <c r="DA536" s="132"/>
      <c r="DB536" s="79"/>
      <c r="DC536" s="155"/>
      <c r="DD536" s="78"/>
      <c r="DE536" s="132"/>
      <c r="DF536" s="79"/>
      <c r="DG536" s="155"/>
      <c r="DH536" s="78"/>
      <c r="DI536" s="132"/>
      <c r="DJ536" s="79"/>
      <c r="DK536" s="155"/>
      <c r="DL536" s="169"/>
      <c r="DM536" s="132"/>
      <c r="DN536" s="79"/>
      <c r="DO536" s="155"/>
      <c r="DP536" s="78"/>
      <c r="DQ536" s="132"/>
      <c r="DR536" s="79"/>
      <c r="DS536" s="155"/>
      <c r="DT536" s="78"/>
      <c r="DU536" s="132"/>
      <c r="DV536" s="79"/>
      <c r="DW536" s="155"/>
      <c r="DX536" s="78"/>
      <c r="DY536" s="132"/>
      <c r="DZ536" s="79"/>
      <c r="EA536" s="155"/>
      <c r="EB536" s="78"/>
      <c r="EC536" s="132"/>
      <c r="ED536" s="79"/>
      <c r="EE536" s="155"/>
      <c r="EF536" s="169"/>
      <c r="EG536" s="132"/>
      <c r="EH536" s="79"/>
      <c r="EI536" s="155"/>
      <c r="EJ536" s="78"/>
      <c r="EK536" s="132"/>
      <c r="EL536" s="79"/>
      <c r="EM536" s="155"/>
      <c r="EN536" s="78"/>
      <c r="EO536" s="132"/>
      <c r="EP536" s="79"/>
      <c r="EQ536" s="155"/>
      <c r="ER536" s="78"/>
      <c r="ES536" s="132"/>
      <c r="ET536" s="79"/>
      <c r="EU536" s="155"/>
      <c r="EV536" s="78"/>
      <c r="EW536" s="132"/>
      <c r="EX536" s="79"/>
      <c r="EY536" s="155"/>
      <c r="EZ536" s="78"/>
      <c r="FA536" s="132"/>
      <c r="FB536" s="79"/>
      <c r="FC536" s="155"/>
      <c r="FD536" s="78"/>
      <c r="FE536" s="132"/>
      <c r="FF536" s="79"/>
      <c r="FG536" s="155"/>
      <c r="FH536" s="78"/>
      <c r="FI536" s="132"/>
      <c r="FJ536" s="79"/>
      <c r="FK536" s="155"/>
      <c r="FL536" s="169"/>
      <c r="FM536" s="132"/>
      <c r="FN536" s="79"/>
      <c r="FO536" s="155"/>
      <c r="FP536" s="78"/>
      <c r="FQ536" s="132"/>
      <c r="FR536" s="79"/>
      <c r="FS536" s="155"/>
      <c r="FT536" s="78"/>
      <c r="FU536" s="132"/>
      <c r="FV536" s="4"/>
      <c r="FW536" s="155"/>
      <c r="FX536" s="78"/>
      <c r="FY536" s="132"/>
      <c r="FZ536" s="79"/>
      <c r="GA536" s="155"/>
      <c r="GB536" s="78"/>
      <c r="GC536" s="132"/>
      <c r="GD536" s="79"/>
      <c r="GE536" s="155"/>
      <c r="GF536" s="169"/>
      <c r="GG536" s="132"/>
      <c r="GH536" s="79"/>
      <c r="GI536" s="155"/>
      <c r="GJ536" s="78"/>
      <c r="GK536" s="132"/>
      <c r="GL536" s="79"/>
      <c r="GM536" s="155"/>
      <c r="GN536" s="78"/>
      <c r="GO536" s="132"/>
      <c r="GP536" s="79"/>
      <c r="GQ536" s="155"/>
    </row>
    <row r="537" spans="1:199" ht="15.75" x14ac:dyDescent="0.25">
      <c r="A537">
        <f t="shared" si="784"/>
        <v>1</v>
      </c>
      <c r="B537">
        <f t="shared" si="785"/>
        <v>1900</v>
      </c>
      <c r="C537" s="71"/>
      <c r="D537" s="78"/>
      <c r="E537" s="132"/>
      <c r="F537" s="79"/>
      <c r="G537" s="155"/>
      <c r="H537" s="169"/>
      <c r="I537" s="132"/>
      <c r="J537" s="79"/>
      <c r="K537" s="155"/>
      <c r="L537" s="169"/>
      <c r="M537" s="132"/>
      <c r="N537" s="79"/>
      <c r="O537" s="155"/>
      <c r="P537" s="169"/>
      <c r="Q537" s="132"/>
      <c r="R537" s="79"/>
      <c r="S537" s="155"/>
      <c r="T537" s="169"/>
      <c r="U537" s="132"/>
      <c r="V537" s="79"/>
      <c r="W537" s="155"/>
      <c r="X537" s="169"/>
      <c r="Y537" s="132"/>
      <c r="Z537" s="79"/>
      <c r="AA537" s="155"/>
      <c r="AB537" s="169"/>
      <c r="AC537" s="132"/>
      <c r="AD537" s="79"/>
      <c r="AE537" s="155"/>
      <c r="AF537" s="169"/>
      <c r="AG537" s="132"/>
      <c r="AH537" s="79"/>
      <c r="AI537" s="155"/>
      <c r="AJ537" s="169"/>
      <c r="AK537" s="132"/>
      <c r="AL537" s="79"/>
      <c r="AM537" s="155"/>
      <c r="AN537" s="169"/>
      <c r="AO537" s="132"/>
      <c r="AP537" s="79"/>
      <c r="AQ537" s="155"/>
      <c r="AR537" s="169"/>
      <c r="AS537" s="132"/>
      <c r="AT537" s="79"/>
      <c r="AU537" s="155"/>
      <c r="AV537" s="169"/>
      <c r="AW537" s="132"/>
      <c r="AX537" s="79"/>
      <c r="AY537" s="155"/>
      <c r="AZ537" s="169"/>
      <c r="BA537" s="132"/>
      <c r="BB537" s="79"/>
      <c r="BC537" s="155"/>
      <c r="BD537" s="169"/>
      <c r="BE537" s="132"/>
      <c r="BF537" s="79"/>
      <c r="BG537" s="155"/>
      <c r="BH537" s="169"/>
      <c r="BI537" s="132"/>
      <c r="BJ537" s="79"/>
      <c r="BK537" s="155"/>
      <c r="BL537" s="169"/>
      <c r="BM537" s="132"/>
      <c r="BN537" s="79"/>
      <c r="BO537" s="155"/>
      <c r="BP537" s="78"/>
      <c r="BQ537" s="132"/>
      <c r="BR537" s="79"/>
      <c r="BS537" s="155"/>
      <c r="BT537" s="78"/>
      <c r="BU537" s="132"/>
      <c r="BV537" s="79"/>
      <c r="BW537" s="155"/>
      <c r="BX537" s="78"/>
      <c r="BY537" s="132"/>
      <c r="BZ537" s="79"/>
      <c r="CA537" s="155"/>
      <c r="CB537" s="78"/>
      <c r="CC537" s="132"/>
      <c r="CD537" s="79"/>
      <c r="CE537" s="155"/>
      <c r="CF537" s="78"/>
      <c r="CG537" s="132"/>
      <c r="CH537" s="79"/>
      <c r="CI537" s="155"/>
      <c r="CJ537" s="78"/>
      <c r="CK537" s="132"/>
      <c r="CL537" s="79"/>
      <c r="CM537" s="155"/>
      <c r="CN537" s="78"/>
      <c r="CO537" s="132"/>
      <c r="CP537" s="79"/>
      <c r="CQ537" s="155"/>
      <c r="CR537" s="78"/>
      <c r="CS537" s="132"/>
      <c r="CT537" s="79"/>
      <c r="CU537" s="155"/>
      <c r="CV537" s="169"/>
      <c r="CW537" s="132"/>
      <c r="CX537" s="79"/>
      <c r="CY537" s="155"/>
      <c r="CZ537" s="169"/>
      <c r="DA537" s="132"/>
      <c r="DB537" s="79"/>
      <c r="DC537" s="155"/>
      <c r="DD537" s="78"/>
      <c r="DE537" s="132"/>
      <c r="DF537" s="79"/>
      <c r="DG537" s="155"/>
      <c r="DH537" s="78"/>
      <c r="DI537" s="132"/>
      <c r="DJ537" s="79"/>
      <c r="DK537" s="155"/>
      <c r="DL537" s="169"/>
      <c r="DM537" s="132"/>
      <c r="DN537" s="79"/>
      <c r="DO537" s="155"/>
      <c r="DP537" s="78"/>
      <c r="DQ537" s="132"/>
      <c r="DR537" s="79"/>
      <c r="DS537" s="155"/>
      <c r="DT537" s="78"/>
      <c r="DU537" s="132"/>
      <c r="DV537" s="79"/>
      <c r="DW537" s="155"/>
      <c r="DX537" s="78"/>
      <c r="DY537" s="132"/>
      <c r="DZ537" s="79"/>
      <c r="EA537" s="155"/>
      <c r="EB537" s="78"/>
      <c r="EC537" s="132"/>
      <c r="ED537" s="79"/>
      <c r="EE537" s="155"/>
      <c r="EF537" s="169"/>
      <c r="EG537" s="132"/>
      <c r="EH537" s="79"/>
      <c r="EI537" s="155"/>
      <c r="EJ537" s="78"/>
      <c r="EK537" s="132"/>
      <c r="EL537" s="79"/>
      <c r="EM537" s="155"/>
      <c r="EN537" s="78"/>
      <c r="EO537" s="132"/>
      <c r="EP537" s="79"/>
      <c r="EQ537" s="155"/>
      <c r="ER537" s="78"/>
      <c r="ES537" s="132"/>
      <c r="ET537" s="79"/>
      <c r="EU537" s="155"/>
      <c r="EV537" s="78"/>
      <c r="EW537" s="132"/>
      <c r="EX537" s="79"/>
      <c r="EY537" s="155"/>
      <c r="EZ537" s="78"/>
      <c r="FA537" s="132"/>
      <c r="FB537" s="79"/>
      <c r="FC537" s="155"/>
      <c r="FD537" s="78"/>
      <c r="FE537" s="132"/>
      <c r="FF537" s="79"/>
      <c r="FG537" s="155"/>
      <c r="FH537" s="78"/>
      <c r="FI537" s="132"/>
      <c r="FJ537" s="79"/>
      <c r="FK537" s="155"/>
      <c r="FL537" s="169"/>
      <c r="FM537" s="132"/>
      <c r="FN537" s="79"/>
      <c r="FO537" s="155"/>
      <c r="FP537" s="78"/>
      <c r="FQ537" s="132"/>
      <c r="FR537" s="79"/>
      <c r="FS537" s="155"/>
      <c r="FT537" s="78"/>
      <c r="FU537" s="132"/>
      <c r="FV537" s="4"/>
      <c r="FW537" s="155"/>
      <c r="FX537" s="78"/>
      <c r="FY537" s="132"/>
      <c r="FZ537" s="79"/>
      <c r="GA537" s="155"/>
      <c r="GB537" s="78"/>
      <c r="GC537" s="132"/>
      <c r="GD537" s="79"/>
      <c r="GE537" s="155"/>
      <c r="GF537" s="169"/>
      <c r="GG537" s="132"/>
      <c r="GH537" s="79"/>
      <c r="GI537" s="155"/>
      <c r="GJ537" s="78"/>
      <c r="GK537" s="132"/>
      <c r="GL537" s="79"/>
      <c r="GM537" s="155"/>
      <c r="GN537" s="78"/>
      <c r="GO537" s="132"/>
      <c r="GP537" s="79"/>
      <c r="GQ537" s="155"/>
    </row>
    <row r="538" spans="1:199" ht="15.75" x14ac:dyDescent="0.25">
      <c r="A538">
        <f t="shared" si="784"/>
        <v>1</v>
      </c>
      <c r="B538">
        <f t="shared" si="785"/>
        <v>1900</v>
      </c>
      <c r="C538" s="71"/>
      <c r="D538" s="78"/>
      <c r="E538" s="132"/>
      <c r="F538" s="79"/>
      <c r="G538" s="155"/>
      <c r="H538" s="169"/>
      <c r="I538" s="132"/>
      <c r="J538" s="79"/>
      <c r="K538" s="155"/>
      <c r="L538" s="169"/>
      <c r="M538" s="132"/>
      <c r="N538" s="79"/>
      <c r="O538" s="155"/>
      <c r="P538" s="169"/>
      <c r="Q538" s="132"/>
      <c r="R538" s="79"/>
      <c r="S538" s="155"/>
      <c r="T538" s="169"/>
      <c r="U538" s="132"/>
      <c r="V538" s="79"/>
      <c r="W538" s="155"/>
      <c r="X538" s="169"/>
      <c r="Y538" s="132"/>
      <c r="Z538" s="79"/>
      <c r="AA538" s="155"/>
      <c r="AB538" s="169"/>
      <c r="AC538" s="132"/>
      <c r="AD538" s="79"/>
      <c r="AE538" s="155"/>
      <c r="AF538" s="169"/>
      <c r="AG538" s="132"/>
      <c r="AH538" s="79"/>
      <c r="AI538" s="155"/>
      <c r="AJ538" s="169"/>
      <c r="AK538" s="132"/>
      <c r="AL538" s="79"/>
      <c r="AM538" s="155"/>
      <c r="AN538" s="169"/>
      <c r="AO538" s="132"/>
      <c r="AP538" s="79"/>
      <c r="AQ538" s="155"/>
      <c r="AR538" s="169"/>
      <c r="AS538" s="132"/>
      <c r="AT538" s="79"/>
      <c r="AU538" s="155"/>
      <c r="AV538" s="169"/>
      <c r="AW538" s="132"/>
      <c r="AX538" s="79"/>
      <c r="AY538" s="155"/>
      <c r="AZ538" s="169"/>
      <c r="BA538" s="132"/>
      <c r="BB538" s="79"/>
      <c r="BC538" s="155"/>
      <c r="BD538" s="169"/>
      <c r="BE538" s="132"/>
      <c r="BF538" s="79"/>
      <c r="BG538" s="155"/>
      <c r="BH538" s="169"/>
      <c r="BI538" s="132"/>
      <c r="BJ538" s="79"/>
      <c r="BK538" s="155"/>
      <c r="BL538" s="169"/>
      <c r="BM538" s="132"/>
      <c r="BN538" s="79"/>
      <c r="BO538" s="155"/>
      <c r="BP538" s="78"/>
      <c r="BQ538" s="132"/>
      <c r="BR538" s="79"/>
      <c r="BS538" s="155"/>
      <c r="BT538" s="78"/>
      <c r="BU538" s="132"/>
      <c r="BV538" s="79"/>
      <c r="BW538" s="155"/>
      <c r="BX538" s="78"/>
      <c r="BY538" s="132"/>
      <c r="BZ538" s="79"/>
      <c r="CA538" s="155"/>
      <c r="CB538" s="78"/>
      <c r="CC538" s="132"/>
      <c r="CD538" s="79"/>
      <c r="CE538" s="155"/>
      <c r="CF538" s="78"/>
      <c r="CG538" s="132"/>
      <c r="CH538" s="79"/>
      <c r="CI538" s="155"/>
      <c r="CJ538" s="78"/>
      <c r="CK538" s="132"/>
      <c r="CL538" s="79"/>
      <c r="CM538" s="155"/>
      <c r="CN538" s="78"/>
      <c r="CO538" s="132"/>
      <c r="CP538" s="79"/>
      <c r="CQ538" s="155"/>
      <c r="CR538" s="78"/>
      <c r="CS538" s="132"/>
      <c r="CT538" s="79"/>
      <c r="CU538" s="155"/>
      <c r="CV538" s="169"/>
      <c r="CW538" s="132"/>
      <c r="CX538" s="79"/>
      <c r="CY538" s="155"/>
      <c r="CZ538" s="169"/>
      <c r="DA538" s="132"/>
      <c r="DB538" s="79"/>
      <c r="DC538" s="155"/>
      <c r="DD538" s="78"/>
      <c r="DE538" s="132"/>
      <c r="DF538" s="79"/>
      <c r="DG538" s="155"/>
      <c r="DH538" s="78"/>
      <c r="DI538" s="132"/>
      <c r="DJ538" s="79"/>
      <c r="DK538" s="155"/>
      <c r="DL538" s="169"/>
      <c r="DM538" s="132"/>
      <c r="DN538" s="79"/>
      <c r="DO538" s="155"/>
      <c r="DP538" s="78"/>
      <c r="DQ538" s="132"/>
      <c r="DR538" s="79"/>
      <c r="DS538" s="155"/>
      <c r="DT538" s="78"/>
      <c r="DU538" s="132"/>
      <c r="DV538" s="79"/>
      <c r="DW538" s="155"/>
      <c r="DX538" s="78"/>
      <c r="DY538" s="132"/>
      <c r="DZ538" s="79"/>
      <c r="EA538" s="155"/>
      <c r="EB538" s="78"/>
      <c r="EC538" s="132"/>
      <c r="ED538" s="79"/>
      <c r="EE538" s="155"/>
      <c r="EF538" s="169"/>
      <c r="EG538" s="132"/>
      <c r="EH538" s="79"/>
      <c r="EI538" s="155"/>
      <c r="EJ538" s="78"/>
      <c r="EK538" s="132"/>
      <c r="EL538" s="79"/>
      <c r="EM538" s="155"/>
      <c r="EN538" s="78"/>
      <c r="EO538" s="132"/>
      <c r="EP538" s="79"/>
      <c r="EQ538" s="155"/>
      <c r="ER538" s="78"/>
      <c r="ES538" s="132"/>
      <c r="ET538" s="79"/>
      <c r="EU538" s="155"/>
      <c r="EV538" s="78"/>
      <c r="EW538" s="132"/>
      <c r="EX538" s="79"/>
      <c r="EY538" s="155"/>
      <c r="EZ538" s="78"/>
      <c r="FA538" s="132"/>
      <c r="FB538" s="79"/>
      <c r="FC538" s="155"/>
      <c r="FD538" s="78"/>
      <c r="FE538" s="132"/>
      <c r="FF538" s="79"/>
      <c r="FG538" s="155"/>
      <c r="FH538" s="78"/>
      <c r="FI538" s="132"/>
      <c r="FJ538" s="79"/>
      <c r="FK538" s="155"/>
      <c r="FL538" s="169"/>
      <c r="FM538" s="132"/>
      <c r="FN538" s="79"/>
      <c r="FO538" s="155"/>
      <c r="FP538" s="78"/>
      <c r="FQ538" s="132"/>
      <c r="FR538" s="79"/>
      <c r="FS538" s="155"/>
      <c r="FT538" s="78"/>
      <c r="FU538" s="132"/>
      <c r="FV538" s="4"/>
      <c r="FW538" s="155"/>
      <c r="FX538" s="78"/>
      <c r="FY538" s="132"/>
      <c r="FZ538" s="79"/>
      <c r="GA538" s="155"/>
      <c r="GB538" s="78"/>
      <c r="GC538" s="132"/>
      <c r="GD538" s="79"/>
      <c r="GE538" s="155"/>
      <c r="GF538" s="169"/>
      <c r="GG538" s="132"/>
      <c r="GH538" s="79"/>
      <c r="GI538" s="155"/>
      <c r="GJ538" s="78"/>
      <c r="GK538" s="132"/>
      <c r="GL538" s="79"/>
      <c r="GM538" s="155"/>
      <c r="GN538" s="78"/>
      <c r="GO538" s="132"/>
      <c r="GP538" s="79"/>
      <c r="GQ538" s="155"/>
    </row>
    <row r="539" spans="1:199" ht="15.75" x14ac:dyDescent="0.25">
      <c r="A539">
        <f t="shared" si="784"/>
        <v>1</v>
      </c>
      <c r="B539">
        <f t="shared" si="785"/>
        <v>1900</v>
      </c>
      <c r="C539" s="71"/>
      <c r="D539" s="78"/>
      <c r="E539" s="132"/>
      <c r="F539" s="79"/>
      <c r="G539" s="155"/>
      <c r="H539" s="169"/>
      <c r="I539" s="132"/>
      <c r="J539" s="79"/>
      <c r="K539" s="155"/>
      <c r="L539" s="169"/>
      <c r="M539" s="132"/>
      <c r="N539" s="79"/>
      <c r="O539" s="155"/>
      <c r="P539" s="169"/>
      <c r="Q539" s="132"/>
      <c r="R539" s="79"/>
      <c r="S539" s="155"/>
      <c r="T539" s="169"/>
      <c r="U539" s="132"/>
      <c r="V539" s="79"/>
      <c r="W539" s="155"/>
      <c r="X539" s="169"/>
      <c r="Y539" s="132"/>
      <c r="Z539" s="79"/>
      <c r="AA539" s="155"/>
      <c r="AB539" s="169"/>
      <c r="AC539" s="132"/>
      <c r="AD539" s="79"/>
      <c r="AE539" s="155"/>
      <c r="AF539" s="169"/>
      <c r="AG539" s="132"/>
      <c r="AH539" s="79"/>
      <c r="AI539" s="155"/>
      <c r="AJ539" s="169"/>
      <c r="AK539" s="132"/>
      <c r="AL539" s="79"/>
      <c r="AM539" s="155"/>
      <c r="AN539" s="169"/>
      <c r="AO539" s="132"/>
      <c r="AP539" s="79"/>
      <c r="AQ539" s="155"/>
      <c r="AR539" s="169"/>
      <c r="AS539" s="132"/>
      <c r="AT539" s="79"/>
      <c r="AU539" s="155"/>
      <c r="AV539" s="169"/>
      <c r="AW539" s="132"/>
      <c r="AX539" s="79"/>
      <c r="AY539" s="155"/>
      <c r="AZ539" s="169"/>
      <c r="BA539" s="132"/>
      <c r="BB539" s="79"/>
      <c r="BC539" s="155"/>
      <c r="BD539" s="169"/>
      <c r="BE539" s="132"/>
      <c r="BF539" s="79"/>
      <c r="BG539" s="155"/>
      <c r="BH539" s="169"/>
      <c r="BI539" s="132"/>
      <c r="BJ539" s="79"/>
      <c r="BK539" s="155"/>
      <c r="BL539" s="169"/>
      <c r="BM539" s="132"/>
      <c r="BN539" s="79"/>
      <c r="BO539" s="155"/>
      <c r="BP539" s="78"/>
      <c r="BQ539" s="132"/>
      <c r="BR539" s="79"/>
      <c r="BS539" s="155"/>
      <c r="BT539" s="78"/>
      <c r="BU539" s="132"/>
      <c r="BV539" s="79"/>
      <c r="BW539" s="155"/>
      <c r="BX539" s="78"/>
      <c r="BY539" s="132"/>
      <c r="BZ539" s="79"/>
      <c r="CA539" s="155"/>
      <c r="CB539" s="78"/>
      <c r="CC539" s="132"/>
      <c r="CD539" s="79"/>
      <c r="CE539" s="155"/>
      <c r="CF539" s="78"/>
      <c r="CG539" s="132"/>
      <c r="CH539" s="79"/>
      <c r="CI539" s="155"/>
      <c r="CJ539" s="78"/>
      <c r="CK539" s="132"/>
      <c r="CL539" s="79"/>
      <c r="CM539" s="155"/>
      <c r="CN539" s="78"/>
      <c r="CO539" s="132"/>
      <c r="CP539" s="79"/>
      <c r="CQ539" s="155"/>
      <c r="CR539" s="78"/>
      <c r="CS539" s="132"/>
      <c r="CT539" s="79"/>
      <c r="CU539" s="155"/>
      <c r="CV539" s="169"/>
      <c r="CW539" s="132"/>
      <c r="CX539" s="79"/>
      <c r="CY539" s="155"/>
      <c r="CZ539" s="169"/>
      <c r="DA539" s="132"/>
      <c r="DB539" s="79"/>
      <c r="DC539" s="155"/>
      <c r="DD539" s="78"/>
      <c r="DE539" s="132"/>
      <c r="DF539" s="79"/>
      <c r="DG539" s="155"/>
      <c r="DH539" s="78"/>
      <c r="DI539" s="132"/>
      <c r="DJ539" s="79"/>
      <c r="DK539" s="155"/>
      <c r="DL539" s="169"/>
      <c r="DM539" s="132"/>
      <c r="DN539" s="79"/>
      <c r="DO539" s="155"/>
      <c r="DP539" s="78"/>
      <c r="DQ539" s="132"/>
      <c r="DR539" s="79"/>
      <c r="DS539" s="155"/>
      <c r="DT539" s="78"/>
      <c r="DU539" s="132"/>
      <c r="DV539" s="79"/>
      <c r="DW539" s="155"/>
      <c r="DX539" s="78"/>
      <c r="DY539" s="132"/>
      <c r="DZ539" s="79"/>
      <c r="EA539" s="155"/>
      <c r="EB539" s="78"/>
      <c r="EC539" s="132"/>
      <c r="ED539" s="79"/>
      <c r="EE539" s="155"/>
      <c r="EF539" s="169"/>
      <c r="EG539" s="132"/>
      <c r="EH539" s="79"/>
      <c r="EI539" s="155"/>
      <c r="EJ539" s="78"/>
      <c r="EK539" s="132"/>
      <c r="EL539" s="79"/>
      <c r="EM539" s="155"/>
      <c r="EN539" s="78"/>
      <c r="EO539" s="132"/>
      <c r="EP539" s="79"/>
      <c r="EQ539" s="155"/>
      <c r="ER539" s="78"/>
      <c r="ES539" s="132"/>
      <c r="ET539" s="79"/>
      <c r="EU539" s="155"/>
      <c r="EV539" s="78"/>
      <c r="EW539" s="132"/>
      <c r="EX539" s="79"/>
      <c r="EY539" s="155"/>
      <c r="EZ539" s="78"/>
      <c r="FA539" s="132"/>
      <c r="FB539" s="79"/>
      <c r="FC539" s="155"/>
      <c r="FD539" s="78"/>
      <c r="FE539" s="132"/>
      <c r="FF539" s="79"/>
      <c r="FG539" s="155"/>
      <c r="FH539" s="78"/>
      <c r="FI539" s="132"/>
      <c r="FJ539" s="79"/>
      <c r="FK539" s="155"/>
      <c r="FL539" s="169"/>
      <c r="FM539" s="132"/>
      <c r="FN539" s="79"/>
      <c r="FO539" s="155"/>
      <c r="FP539" s="78"/>
      <c r="FQ539" s="132"/>
      <c r="FR539" s="79"/>
      <c r="FS539" s="155"/>
      <c r="FT539" s="78"/>
      <c r="FU539" s="132"/>
      <c r="FV539" s="4"/>
      <c r="FW539" s="155"/>
      <c r="FX539" s="78"/>
      <c r="FY539" s="132"/>
      <c r="FZ539" s="79"/>
      <c r="GA539" s="155"/>
      <c r="GB539" s="78"/>
      <c r="GC539" s="132"/>
      <c r="GD539" s="79"/>
      <c r="GE539" s="155"/>
      <c r="GF539" s="169"/>
      <c r="GG539" s="132"/>
      <c r="GH539" s="79"/>
      <c r="GI539" s="155"/>
      <c r="GJ539" s="78"/>
      <c r="GK539" s="132"/>
      <c r="GL539" s="79"/>
      <c r="GM539" s="155"/>
      <c r="GN539" s="78"/>
      <c r="GO539" s="132"/>
      <c r="GP539" s="79"/>
      <c r="GQ539" s="155"/>
    </row>
    <row r="540" spans="1:199" ht="15.75" x14ac:dyDescent="0.25">
      <c r="A540">
        <f t="shared" si="784"/>
        <v>1</v>
      </c>
      <c r="B540">
        <f t="shared" si="785"/>
        <v>1900</v>
      </c>
      <c r="C540" s="71"/>
      <c r="D540" s="78"/>
      <c r="E540" s="132"/>
      <c r="F540" s="79"/>
      <c r="G540" s="155"/>
      <c r="H540" s="169"/>
      <c r="I540" s="132"/>
      <c r="J540" s="79"/>
      <c r="K540" s="155"/>
      <c r="L540" s="169"/>
      <c r="M540" s="132"/>
      <c r="N540" s="79"/>
      <c r="O540" s="155"/>
      <c r="P540" s="169"/>
      <c r="Q540" s="132"/>
      <c r="R540" s="79"/>
      <c r="S540" s="155"/>
      <c r="T540" s="169"/>
      <c r="U540" s="132"/>
      <c r="V540" s="79"/>
      <c r="W540" s="155"/>
      <c r="X540" s="169"/>
      <c r="Y540" s="132"/>
      <c r="Z540" s="79"/>
      <c r="AA540" s="155"/>
      <c r="AB540" s="169"/>
      <c r="AC540" s="132"/>
      <c r="AD540" s="79"/>
      <c r="AE540" s="155"/>
      <c r="AF540" s="169"/>
      <c r="AG540" s="132"/>
      <c r="AH540" s="79"/>
      <c r="AI540" s="155"/>
      <c r="AJ540" s="169"/>
      <c r="AK540" s="132"/>
      <c r="AL540" s="79"/>
      <c r="AM540" s="155"/>
      <c r="AN540" s="169"/>
      <c r="AO540" s="132"/>
      <c r="AP540" s="79"/>
      <c r="AQ540" s="155"/>
      <c r="AR540" s="169"/>
      <c r="AS540" s="132"/>
      <c r="AT540" s="79"/>
      <c r="AU540" s="155"/>
      <c r="AV540" s="169"/>
      <c r="AW540" s="132"/>
      <c r="AX540" s="79"/>
      <c r="AY540" s="155"/>
      <c r="AZ540" s="169"/>
      <c r="BA540" s="132"/>
      <c r="BB540" s="79"/>
      <c r="BC540" s="155"/>
      <c r="BD540" s="169"/>
      <c r="BE540" s="132"/>
      <c r="BF540" s="79"/>
      <c r="BG540" s="155"/>
      <c r="BH540" s="169"/>
      <c r="BI540" s="132"/>
      <c r="BJ540" s="79"/>
      <c r="BK540" s="155"/>
      <c r="BL540" s="169"/>
      <c r="BM540" s="132"/>
      <c r="BN540" s="79"/>
      <c r="BO540" s="155"/>
      <c r="BP540" s="78"/>
      <c r="BQ540" s="132"/>
      <c r="BR540" s="79"/>
      <c r="BS540" s="155"/>
      <c r="BT540" s="78"/>
      <c r="BU540" s="132"/>
      <c r="BV540" s="79"/>
      <c r="BW540" s="155"/>
      <c r="BX540" s="78"/>
      <c r="BY540" s="132"/>
      <c r="BZ540" s="79"/>
      <c r="CA540" s="155"/>
      <c r="CB540" s="78"/>
      <c r="CC540" s="132"/>
      <c r="CD540" s="79"/>
      <c r="CE540" s="155"/>
      <c r="CF540" s="78"/>
      <c r="CG540" s="132"/>
      <c r="CH540" s="79"/>
      <c r="CI540" s="155"/>
      <c r="CJ540" s="78"/>
      <c r="CK540" s="132"/>
      <c r="CL540" s="79"/>
      <c r="CM540" s="155"/>
      <c r="CN540" s="78"/>
      <c r="CO540" s="132"/>
      <c r="CP540" s="79"/>
      <c r="CQ540" s="155"/>
      <c r="CR540" s="78"/>
      <c r="CS540" s="132"/>
      <c r="CT540" s="79"/>
      <c r="CU540" s="155"/>
      <c r="CV540" s="169"/>
      <c r="CW540" s="132"/>
      <c r="CX540" s="79"/>
      <c r="CY540" s="155"/>
      <c r="CZ540" s="169"/>
      <c r="DA540" s="132"/>
      <c r="DB540" s="79"/>
      <c r="DC540" s="155"/>
      <c r="DD540" s="78"/>
      <c r="DE540" s="132"/>
      <c r="DF540" s="79"/>
      <c r="DG540" s="155"/>
      <c r="DH540" s="78"/>
      <c r="DI540" s="132"/>
      <c r="DJ540" s="79"/>
      <c r="DK540" s="155"/>
      <c r="DL540" s="169"/>
      <c r="DM540" s="132"/>
      <c r="DN540" s="79"/>
      <c r="DO540" s="155"/>
      <c r="DP540" s="78"/>
      <c r="DQ540" s="132"/>
      <c r="DR540" s="79"/>
      <c r="DS540" s="155"/>
      <c r="DT540" s="78"/>
      <c r="DU540" s="132"/>
      <c r="DV540" s="79"/>
      <c r="DW540" s="155"/>
      <c r="DX540" s="78"/>
      <c r="DY540" s="132"/>
      <c r="DZ540" s="79"/>
      <c r="EA540" s="155"/>
      <c r="EB540" s="78"/>
      <c r="EC540" s="132"/>
      <c r="ED540" s="79"/>
      <c r="EE540" s="155"/>
      <c r="EF540" s="169"/>
      <c r="EG540" s="132"/>
      <c r="EH540" s="79"/>
      <c r="EI540" s="155"/>
      <c r="EJ540" s="78"/>
      <c r="EK540" s="132"/>
      <c r="EL540" s="79"/>
      <c r="EM540" s="155"/>
      <c r="EN540" s="78"/>
      <c r="EO540" s="132"/>
      <c r="EP540" s="79"/>
      <c r="EQ540" s="155"/>
      <c r="ER540" s="78"/>
      <c r="ES540" s="132"/>
      <c r="ET540" s="79"/>
      <c r="EU540" s="155"/>
      <c r="EV540" s="78"/>
      <c r="EW540" s="132"/>
      <c r="EX540" s="79"/>
      <c r="EY540" s="155"/>
      <c r="EZ540" s="78"/>
      <c r="FA540" s="132"/>
      <c r="FB540" s="79"/>
      <c r="FC540" s="155"/>
      <c r="FD540" s="78"/>
      <c r="FE540" s="132"/>
      <c r="FF540" s="79"/>
      <c r="FG540" s="155"/>
      <c r="FH540" s="78"/>
      <c r="FI540" s="132"/>
      <c r="FJ540" s="79"/>
      <c r="FK540" s="155"/>
      <c r="FL540" s="169"/>
      <c r="FM540" s="132"/>
      <c r="FN540" s="79"/>
      <c r="FO540" s="155"/>
      <c r="FP540" s="78"/>
      <c r="FQ540" s="132"/>
      <c r="FR540" s="79"/>
      <c r="FS540" s="155"/>
      <c r="FT540" s="78"/>
      <c r="FU540" s="132"/>
      <c r="FV540" s="4"/>
      <c r="FW540" s="155"/>
      <c r="FX540" s="78"/>
      <c r="FY540" s="132"/>
      <c r="FZ540" s="79"/>
      <c r="GA540" s="155"/>
      <c r="GB540" s="78"/>
      <c r="GC540" s="132"/>
      <c r="GD540" s="79"/>
      <c r="GE540" s="155"/>
      <c r="GF540" s="169"/>
      <c r="GG540" s="132"/>
      <c r="GH540" s="79"/>
      <c r="GI540" s="155"/>
      <c r="GJ540" s="78"/>
      <c r="GK540" s="132"/>
      <c r="GL540" s="79"/>
      <c r="GM540" s="155"/>
      <c r="GN540" s="78"/>
      <c r="GO540" s="132"/>
      <c r="GP540" s="79"/>
      <c r="GQ540" s="155"/>
    </row>
    <row r="541" spans="1:199" ht="15.75" x14ac:dyDescent="0.25">
      <c r="A541">
        <f t="shared" si="784"/>
        <v>1</v>
      </c>
      <c r="B541">
        <f t="shared" si="785"/>
        <v>1900</v>
      </c>
      <c r="C541" s="71"/>
      <c r="D541" s="78"/>
      <c r="E541" s="132"/>
      <c r="F541" s="79"/>
      <c r="G541" s="155"/>
      <c r="H541" s="169"/>
      <c r="I541" s="132"/>
      <c r="J541" s="79"/>
      <c r="K541" s="155"/>
      <c r="L541" s="169"/>
      <c r="M541" s="132"/>
      <c r="N541" s="79"/>
      <c r="O541" s="155"/>
      <c r="P541" s="169"/>
      <c r="Q541" s="132"/>
      <c r="R541" s="79"/>
      <c r="S541" s="155"/>
      <c r="T541" s="169"/>
      <c r="U541" s="132"/>
      <c r="V541" s="79"/>
      <c r="W541" s="155"/>
      <c r="X541" s="169"/>
      <c r="Y541" s="132"/>
      <c r="Z541" s="79"/>
      <c r="AA541" s="155"/>
      <c r="AB541" s="169"/>
      <c r="AC541" s="132"/>
      <c r="AD541" s="79"/>
      <c r="AE541" s="155"/>
      <c r="AF541" s="169"/>
      <c r="AG541" s="132"/>
      <c r="AH541" s="79"/>
      <c r="AI541" s="155"/>
      <c r="AJ541" s="169"/>
      <c r="AK541" s="132"/>
      <c r="AL541" s="79"/>
      <c r="AM541" s="155"/>
      <c r="AN541" s="169"/>
      <c r="AO541" s="132"/>
      <c r="AP541" s="79"/>
      <c r="AQ541" s="155"/>
      <c r="AR541" s="169"/>
      <c r="AS541" s="132"/>
      <c r="AT541" s="79"/>
      <c r="AU541" s="155"/>
      <c r="AV541" s="169"/>
      <c r="AW541" s="132"/>
      <c r="AX541" s="79"/>
      <c r="AY541" s="155"/>
      <c r="AZ541" s="169"/>
      <c r="BA541" s="132"/>
      <c r="BB541" s="79"/>
      <c r="BC541" s="155"/>
      <c r="BD541" s="169"/>
      <c r="BE541" s="132"/>
      <c r="BF541" s="79"/>
      <c r="BG541" s="155"/>
      <c r="BH541" s="169"/>
      <c r="BI541" s="132"/>
      <c r="BJ541" s="79"/>
      <c r="BK541" s="155"/>
      <c r="BL541" s="169"/>
      <c r="BM541" s="132"/>
      <c r="BN541" s="79"/>
      <c r="BO541" s="155"/>
      <c r="BP541" s="78"/>
      <c r="BQ541" s="132"/>
      <c r="BR541" s="79"/>
      <c r="BS541" s="155"/>
      <c r="BT541" s="78"/>
      <c r="BU541" s="132"/>
      <c r="BV541" s="79"/>
      <c r="BW541" s="155"/>
      <c r="BX541" s="78"/>
      <c r="BY541" s="132"/>
      <c r="BZ541" s="79"/>
      <c r="CA541" s="155"/>
      <c r="CB541" s="78"/>
      <c r="CC541" s="132"/>
      <c r="CD541" s="79"/>
      <c r="CE541" s="155"/>
      <c r="CF541" s="78"/>
      <c r="CG541" s="132"/>
      <c r="CH541" s="79"/>
      <c r="CI541" s="155"/>
      <c r="CJ541" s="78"/>
      <c r="CK541" s="132"/>
      <c r="CL541" s="79"/>
      <c r="CM541" s="155"/>
      <c r="CN541" s="78"/>
      <c r="CO541" s="132"/>
      <c r="CP541" s="79"/>
      <c r="CQ541" s="155"/>
      <c r="CR541" s="78"/>
      <c r="CS541" s="132"/>
      <c r="CT541" s="79"/>
      <c r="CU541" s="155"/>
      <c r="CV541" s="169"/>
      <c r="CW541" s="132"/>
      <c r="CX541" s="79"/>
      <c r="CY541" s="155"/>
      <c r="CZ541" s="169"/>
      <c r="DA541" s="132"/>
      <c r="DB541" s="79"/>
      <c r="DC541" s="155"/>
      <c r="DD541" s="78"/>
      <c r="DE541" s="132"/>
      <c r="DF541" s="79"/>
      <c r="DG541" s="155"/>
      <c r="DH541" s="78"/>
      <c r="DI541" s="132"/>
      <c r="DJ541" s="79"/>
      <c r="DK541" s="155"/>
      <c r="DL541" s="169"/>
      <c r="DM541" s="132"/>
      <c r="DN541" s="79"/>
      <c r="DO541" s="155"/>
      <c r="DP541" s="78"/>
      <c r="DQ541" s="132"/>
      <c r="DR541" s="79"/>
      <c r="DS541" s="155"/>
      <c r="DT541" s="78"/>
      <c r="DU541" s="132"/>
      <c r="DV541" s="79"/>
      <c r="DW541" s="155"/>
      <c r="DX541" s="78"/>
      <c r="DY541" s="132"/>
      <c r="DZ541" s="79"/>
      <c r="EA541" s="155"/>
      <c r="EB541" s="78"/>
      <c r="EC541" s="132"/>
      <c r="ED541" s="79"/>
      <c r="EE541" s="155"/>
      <c r="EF541" s="169"/>
      <c r="EG541" s="132"/>
      <c r="EH541" s="79"/>
      <c r="EI541" s="155"/>
      <c r="EJ541" s="78"/>
      <c r="EK541" s="132"/>
      <c r="EL541" s="79"/>
      <c r="EM541" s="155"/>
      <c r="EN541" s="78"/>
      <c r="EO541" s="132"/>
      <c r="EP541" s="79"/>
      <c r="EQ541" s="155"/>
      <c r="ER541" s="78"/>
      <c r="ES541" s="132"/>
      <c r="ET541" s="79"/>
      <c r="EU541" s="155"/>
      <c r="EV541" s="78"/>
      <c r="EW541" s="132"/>
      <c r="EX541" s="79"/>
      <c r="EY541" s="155"/>
      <c r="EZ541" s="78"/>
      <c r="FA541" s="132"/>
      <c r="FB541" s="79"/>
      <c r="FC541" s="155"/>
      <c r="FD541" s="78"/>
      <c r="FE541" s="132"/>
      <c r="FF541" s="79"/>
      <c r="FG541" s="155"/>
      <c r="FH541" s="78"/>
      <c r="FI541" s="132"/>
      <c r="FJ541" s="79"/>
      <c r="FK541" s="155"/>
      <c r="FL541" s="169"/>
      <c r="FM541" s="132"/>
      <c r="FN541" s="79"/>
      <c r="FO541" s="155"/>
      <c r="FP541" s="78"/>
      <c r="FQ541" s="132"/>
      <c r="FR541" s="79"/>
      <c r="FS541" s="155"/>
      <c r="FT541" s="78"/>
      <c r="FU541" s="132"/>
      <c r="FV541" s="4"/>
      <c r="FW541" s="155"/>
      <c r="FX541" s="78"/>
      <c r="FY541" s="132"/>
      <c r="FZ541" s="79"/>
      <c r="GA541" s="155"/>
      <c r="GB541" s="78"/>
      <c r="GC541" s="132"/>
      <c r="GD541" s="79"/>
      <c r="GE541" s="155"/>
      <c r="GF541" s="169"/>
      <c r="GG541" s="132"/>
      <c r="GH541" s="79"/>
      <c r="GI541" s="155"/>
      <c r="GJ541" s="78"/>
      <c r="GK541" s="132"/>
      <c r="GL541" s="79"/>
      <c r="GM541" s="155"/>
      <c r="GN541" s="78"/>
      <c r="GO541" s="132"/>
      <c r="GP541" s="79"/>
      <c r="GQ541" s="155"/>
    </row>
    <row r="542" spans="1:199" ht="15.75" x14ac:dyDescent="0.25">
      <c r="A542">
        <f t="shared" si="784"/>
        <v>1</v>
      </c>
      <c r="B542">
        <f t="shared" si="785"/>
        <v>1900</v>
      </c>
      <c r="C542" s="71"/>
      <c r="D542" s="78"/>
      <c r="E542" s="132"/>
      <c r="F542" s="79"/>
      <c r="G542" s="155"/>
      <c r="H542" s="169"/>
      <c r="I542" s="132"/>
      <c r="J542" s="79"/>
      <c r="K542" s="155"/>
      <c r="L542" s="169"/>
      <c r="M542" s="132"/>
      <c r="N542" s="79"/>
      <c r="O542" s="155"/>
      <c r="P542" s="169"/>
      <c r="Q542" s="132"/>
      <c r="R542" s="79"/>
      <c r="S542" s="155"/>
      <c r="T542" s="169"/>
      <c r="U542" s="132"/>
      <c r="V542" s="79"/>
      <c r="W542" s="155"/>
      <c r="X542" s="169"/>
      <c r="Y542" s="132"/>
      <c r="Z542" s="79"/>
      <c r="AA542" s="155"/>
      <c r="AB542" s="169"/>
      <c r="AC542" s="132"/>
      <c r="AD542" s="79"/>
      <c r="AE542" s="155"/>
      <c r="AF542" s="169"/>
      <c r="AG542" s="132"/>
      <c r="AH542" s="79"/>
      <c r="AI542" s="155"/>
      <c r="AJ542" s="169"/>
      <c r="AK542" s="132"/>
      <c r="AL542" s="79"/>
      <c r="AM542" s="155"/>
      <c r="AN542" s="169"/>
      <c r="AO542" s="132"/>
      <c r="AP542" s="79"/>
      <c r="AQ542" s="155"/>
      <c r="AR542" s="169"/>
      <c r="AS542" s="132"/>
      <c r="AT542" s="79"/>
      <c r="AU542" s="155"/>
      <c r="AV542" s="169"/>
      <c r="AW542" s="132"/>
      <c r="AX542" s="79"/>
      <c r="AY542" s="155"/>
      <c r="AZ542" s="169"/>
      <c r="BA542" s="132"/>
      <c r="BB542" s="79"/>
      <c r="BC542" s="155"/>
      <c r="BD542" s="169"/>
      <c r="BE542" s="132"/>
      <c r="BF542" s="79"/>
      <c r="BG542" s="155"/>
      <c r="BH542" s="169"/>
      <c r="BI542" s="132"/>
      <c r="BJ542" s="79"/>
      <c r="BK542" s="155"/>
      <c r="BL542" s="169"/>
      <c r="BM542" s="132"/>
      <c r="BN542" s="79"/>
      <c r="BO542" s="155"/>
      <c r="BP542" s="78"/>
      <c r="BQ542" s="132"/>
      <c r="BR542" s="79"/>
      <c r="BS542" s="155"/>
      <c r="BT542" s="78"/>
      <c r="BU542" s="132"/>
      <c r="BV542" s="79"/>
      <c r="BW542" s="155"/>
      <c r="BX542" s="78"/>
      <c r="BY542" s="132"/>
      <c r="BZ542" s="79"/>
      <c r="CA542" s="155"/>
      <c r="CB542" s="78"/>
      <c r="CC542" s="132"/>
      <c r="CD542" s="79"/>
      <c r="CE542" s="155"/>
      <c r="CF542" s="78"/>
      <c r="CG542" s="132"/>
      <c r="CH542" s="79"/>
      <c r="CI542" s="155"/>
      <c r="CJ542" s="78"/>
      <c r="CK542" s="132"/>
      <c r="CL542" s="79"/>
      <c r="CM542" s="155"/>
      <c r="CN542" s="78"/>
      <c r="CO542" s="132"/>
      <c r="CP542" s="79"/>
      <c r="CQ542" s="155"/>
      <c r="CR542" s="78"/>
      <c r="CS542" s="132"/>
      <c r="CT542" s="79"/>
      <c r="CU542" s="155"/>
      <c r="CV542" s="169"/>
      <c r="CW542" s="132"/>
      <c r="CX542" s="79"/>
      <c r="CY542" s="155"/>
      <c r="CZ542" s="169"/>
      <c r="DA542" s="132"/>
      <c r="DB542" s="79"/>
      <c r="DC542" s="155"/>
      <c r="DD542" s="78"/>
      <c r="DE542" s="132"/>
      <c r="DF542" s="79"/>
      <c r="DG542" s="155"/>
      <c r="DH542" s="78"/>
      <c r="DI542" s="132"/>
      <c r="DJ542" s="79"/>
      <c r="DK542" s="155"/>
      <c r="DL542" s="169"/>
      <c r="DM542" s="132"/>
      <c r="DN542" s="79"/>
      <c r="DO542" s="155"/>
      <c r="DP542" s="78"/>
      <c r="DQ542" s="132"/>
      <c r="DR542" s="79"/>
      <c r="DS542" s="155"/>
      <c r="DT542" s="78"/>
      <c r="DU542" s="132"/>
      <c r="DV542" s="79"/>
      <c r="DW542" s="155"/>
      <c r="DX542" s="78"/>
      <c r="DY542" s="132"/>
      <c r="DZ542" s="79"/>
      <c r="EA542" s="155"/>
      <c r="EB542" s="78"/>
      <c r="EC542" s="132"/>
      <c r="ED542" s="79"/>
      <c r="EE542" s="155"/>
      <c r="EF542" s="169"/>
      <c r="EG542" s="132"/>
      <c r="EH542" s="79"/>
      <c r="EI542" s="155"/>
      <c r="EJ542" s="78"/>
      <c r="EK542" s="132"/>
      <c r="EL542" s="79"/>
      <c r="EM542" s="155"/>
      <c r="EN542" s="78"/>
      <c r="EO542" s="132"/>
      <c r="EP542" s="79"/>
      <c r="EQ542" s="155"/>
      <c r="ER542" s="78"/>
      <c r="ES542" s="132"/>
      <c r="ET542" s="79"/>
      <c r="EU542" s="155"/>
      <c r="EV542" s="78"/>
      <c r="EW542" s="132"/>
      <c r="EX542" s="79"/>
      <c r="EY542" s="155"/>
      <c r="EZ542" s="78"/>
      <c r="FA542" s="132"/>
      <c r="FB542" s="79"/>
      <c r="FC542" s="155"/>
      <c r="FD542" s="78"/>
      <c r="FE542" s="132"/>
      <c r="FF542" s="79"/>
      <c r="FG542" s="155"/>
      <c r="FH542" s="78"/>
      <c r="FI542" s="132"/>
      <c r="FJ542" s="79"/>
      <c r="FK542" s="155"/>
      <c r="FL542" s="169"/>
      <c r="FM542" s="132"/>
      <c r="FN542" s="79"/>
      <c r="FO542" s="155"/>
      <c r="FP542" s="78"/>
      <c r="FQ542" s="132"/>
      <c r="FR542" s="79"/>
      <c r="FS542" s="155"/>
      <c r="FT542" s="78"/>
      <c r="FU542" s="132"/>
      <c r="FV542" s="4"/>
      <c r="FW542" s="155"/>
      <c r="FX542" s="78"/>
      <c r="FY542" s="132"/>
      <c r="FZ542" s="79"/>
      <c r="GA542" s="155"/>
      <c r="GB542" s="78"/>
      <c r="GC542" s="132"/>
      <c r="GD542" s="79"/>
      <c r="GE542" s="155"/>
      <c r="GF542" s="169"/>
      <c r="GG542" s="132"/>
      <c r="GH542" s="79"/>
      <c r="GI542" s="155"/>
      <c r="GJ542" s="78"/>
      <c r="GK542" s="132"/>
      <c r="GL542" s="79"/>
      <c r="GM542" s="155"/>
      <c r="GN542" s="78"/>
      <c r="GO542" s="132"/>
      <c r="GP542" s="79"/>
      <c r="GQ542" s="155"/>
    </row>
    <row r="543" spans="1:199" ht="15.75" x14ac:dyDescent="0.25">
      <c r="A543">
        <f t="shared" si="784"/>
        <v>1</v>
      </c>
      <c r="B543">
        <f t="shared" si="785"/>
        <v>1900</v>
      </c>
      <c r="C543" s="71"/>
      <c r="D543" s="78"/>
      <c r="E543" s="132"/>
      <c r="F543" s="79"/>
      <c r="G543" s="155"/>
      <c r="H543" s="169"/>
      <c r="I543" s="132"/>
      <c r="J543" s="79"/>
      <c r="K543" s="155"/>
      <c r="L543" s="169"/>
      <c r="M543" s="132"/>
      <c r="N543" s="79"/>
      <c r="O543" s="155"/>
      <c r="P543" s="169"/>
      <c r="Q543" s="132"/>
      <c r="R543" s="79"/>
      <c r="S543" s="155"/>
      <c r="T543" s="169"/>
      <c r="U543" s="132"/>
      <c r="V543" s="79"/>
      <c r="W543" s="155"/>
      <c r="X543" s="169"/>
      <c r="Y543" s="132"/>
      <c r="Z543" s="79"/>
      <c r="AA543" s="155"/>
      <c r="AB543" s="169"/>
      <c r="AC543" s="132"/>
      <c r="AD543" s="79"/>
      <c r="AE543" s="155"/>
      <c r="AF543" s="169"/>
      <c r="AG543" s="132"/>
      <c r="AH543" s="79"/>
      <c r="AI543" s="155"/>
      <c r="AJ543" s="169"/>
      <c r="AK543" s="132"/>
      <c r="AL543" s="79"/>
      <c r="AM543" s="155"/>
      <c r="AN543" s="169"/>
      <c r="AO543" s="132"/>
      <c r="AP543" s="79"/>
      <c r="AQ543" s="155"/>
      <c r="AR543" s="169"/>
      <c r="AS543" s="132"/>
      <c r="AT543" s="79"/>
      <c r="AU543" s="155"/>
      <c r="AV543" s="169"/>
      <c r="AW543" s="132"/>
      <c r="AX543" s="79"/>
      <c r="AY543" s="155"/>
      <c r="AZ543" s="169"/>
      <c r="BA543" s="132"/>
      <c r="BB543" s="79"/>
      <c r="BC543" s="155"/>
      <c r="BD543" s="169"/>
      <c r="BE543" s="132"/>
      <c r="BF543" s="79"/>
      <c r="BG543" s="155"/>
      <c r="BH543" s="169"/>
      <c r="BI543" s="132"/>
      <c r="BJ543" s="79"/>
      <c r="BK543" s="155"/>
      <c r="BL543" s="169"/>
      <c r="BM543" s="132"/>
      <c r="BN543" s="79"/>
      <c r="BO543" s="155"/>
      <c r="BP543" s="78"/>
      <c r="BQ543" s="132"/>
      <c r="BR543" s="79"/>
      <c r="BS543" s="155"/>
      <c r="BT543" s="78"/>
      <c r="BU543" s="132"/>
      <c r="BV543" s="79"/>
      <c r="BW543" s="155"/>
      <c r="BX543" s="78"/>
      <c r="BY543" s="132"/>
      <c r="BZ543" s="79"/>
      <c r="CA543" s="155"/>
      <c r="CB543" s="78"/>
      <c r="CC543" s="132"/>
      <c r="CD543" s="79"/>
      <c r="CE543" s="155"/>
      <c r="CF543" s="78"/>
      <c r="CG543" s="132"/>
      <c r="CH543" s="79"/>
      <c r="CI543" s="155"/>
      <c r="CJ543" s="78"/>
      <c r="CK543" s="132"/>
      <c r="CL543" s="79"/>
      <c r="CM543" s="155"/>
      <c r="CN543" s="78"/>
      <c r="CO543" s="132"/>
      <c r="CP543" s="79"/>
      <c r="CQ543" s="155"/>
      <c r="CR543" s="78"/>
      <c r="CS543" s="132"/>
      <c r="CT543" s="79"/>
      <c r="CU543" s="155"/>
      <c r="CV543" s="169"/>
      <c r="CW543" s="132"/>
      <c r="CX543" s="79"/>
      <c r="CY543" s="155"/>
      <c r="CZ543" s="169"/>
      <c r="DA543" s="132"/>
      <c r="DB543" s="79"/>
      <c r="DC543" s="155"/>
      <c r="DD543" s="78"/>
      <c r="DE543" s="132"/>
      <c r="DF543" s="79"/>
      <c r="DG543" s="155"/>
      <c r="DH543" s="78"/>
      <c r="DI543" s="132"/>
      <c r="DJ543" s="79"/>
      <c r="DK543" s="155"/>
      <c r="DL543" s="169"/>
      <c r="DM543" s="132"/>
      <c r="DN543" s="79"/>
      <c r="DO543" s="155"/>
      <c r="DP543" s="78"/>
      <c r="DQ543" s="132"/>
      <c r="DR543" s="79"/>
      <c r="DS543" s="155"/>
      <c r="DT543" s="78"/>
      <c r="DU543" s="132"/>
      <c r="DV543" s="79"/>
      <c r="DW543" s="155"/>
      <c r="DX543" s="78"/>
      <c r="DY543" s="132"/>
      <c r="DZ543" s="79"/>
      <c r="EA543" s="155"/>
      <c r="EB543" s="78"/>
      <c r="EC543" s="132"/>
      <c r="ED543" s="79"/>
      <c r="EE543" s="155"/>
      <c r="EF543" s="169"/>
      <c r="EG543" s="132"/>
      <c r="EH543" s="79"/>
      <c r="EI543" s="155"/>
      <c r="EJ543" s="78"/>
      <c r="EK543" s="132"/>
      <c r="EL543" s="79"/>
      <c r="EM543" s="155"/>
      <c r="EN543" s="78"/>
      <c r="EO543" s="132"/>
      <c r="EP543" s="79"/>
      <c r="EQ543" s="155"/>
      <c r="ER543" s="78"/>
      <c r="ES543" s="132"/>
      <c r="ET543" s="79"/>
      <c r="EU543" s="155"/>
      <c r="EV543" s="78"/>
      <c r="EW543" s="132"/>
      <c r="EX543" s="79"/>
      <c r="EY543" s="155"/>
      <c r="EZ543" s="78"/>
      <c r="FA543" s="132"/>
      <c r="FB543" s="79"/>
      <c r="FC543" s="155"/>
      <c r="FD543" s="78"/>
      <c r="FE543" s="132"/>
      <c r="FF543" s="79"/>
      <c r="FG543" s="155"/>
      <c r="FH543" s="78"/>
      <c r="FI543" s="132"/>
      <c r="FJ543" s="79"/>
      <c r="FK543" s="155"/>
      <c r="FL543" s="169"/>
      <c r="FM543" s="132"/>
      <c r="FN543" s="79"/>
      <c r="FO543" s="155"/>
      <c r="FP543" s="78"/>
      <c r="FQ543" s="132"/>
      <c r="FR543" s="79"/>
      <c r="FS543" s="155"/>
      <c r="FT543" s="78"/>
      <c r="FU543" s="132"/>
      <c r="FV543" s="4"/>
      <c r="FW543" s="155"/>
      <c r="FX543" s="78"/>
      <c r="FY543" s="132"/>
      <c r="FZ543" s="79"/>
      <c r="GA543" s="155"/>
      <c r="GB543" s="78"/>
      <c r="GC543" s="132"/>
      <c r="GD543" s="79"/>
      <c r="GE543" s="155"/>
      <c r="GF543" s="169"/>
      <c r="GG543" s="132"/>
      <c r="GH543" s="79"/>
      <c r="GI543" s="155"/>
      <c r="GJ543" s="78"/>
      <c r="GK543" s="132"/>
      <c r="GL543" s="79"/>
      <c r="GM543" s="155"/>
      <c r="GN543" s="78"/>
      <c r="GO543" s="132"/>
      <c r="GP543" s="79"/>
      <c r="GQ543" s="155"/>
    </row>
    <row r="544" spans="1:199" ht="15.75" x14ac:dyDescent="0.25">
      <c r="A544">
        <f t="shared" si="784"/>
        <v>1</v>
      </c>
      <c r="B544">
        <f t="shared" si="785"/>
        <v>1900</v>
      </c>
      <c r="C544" s="71"/>
      <c r="D544" s="78"/>
      <c r="E544" s="132"/>
      <c r="F544" s="79"/>
      <c r="G544" s="155"/>
      <c r="H544" s="169"/>
      <c r="I544" s="132"/>
      <c r="J544" s="79"/>
      <c r="K544" s="155"/>
      <c r="L544" s="169"/>
      <c r="M544" s="132"/>
      <c r="N544" s="79"/>
      <c r="O544" s="155"/>
      <c r="P544" s="169"/>
      <c r="Q544" s="132"/>
      <c r="R544" s="79"/>
      <c r="S544" s="155"/>
      <c r="T544" s="169"/>
      <c r="U544" s="132"/>
      <c r="V544" s="79"/>
      <c r="W544" s="155"/>
      <c r="X544" s="169"/>
      <c r="Y544" s="132"/>
      <c r="Z544" s="79"/>
      <c r="AA544" s="155"/>
      <c r="AB544" s="169"/>
      <c r="AC544" s="132"/>
      <c r="AD544" s="79"/>
      <c r="AE544" s="155"/>
      <c r="AF544" s="169"/>
      <c r="AG544" s="132"/>
      <c r="AH544" s="79"/>
      <c r="AI544" s="155"/>
      <c r="AJ544" s="169"/>
      <c r="AK544" s="132"/>
      <c r="AL544" s="79"/>
      <c r="AM544" s="155"/>
      <c r="AN544" s="169"/>
      <c r="AO544" s="132"/>
      <c r="AP544" s="79"/>
      <c r="AQ544" s="155"/>
      <c r="AR544" s="169"/>
      <c r="AS544" s="132"/>
      <c r="AT544" s="79"/>
      <c r="AU544" s="155"/>
      <c r="AV544" s="169"/>
      <c r="AW544" s="132"/>
      <c r="AX544" s="79"/>
      <c r="AY544" s="155"/>
      <c r="AZ544" s="169"/>
      <c r="BA544" s="132"/>
      <c r="BB544" s="79"/>
      <c r="BC544" s="155"/>
      <c r="BD544" s="169"/>
      <c r="BE544" s="132"/>
      <c r="BF544" s="79"/>
      <c r="BG544" s="155"/>
      <c r="BH544" s="169"/>
      <c r="BI544" s="132"/>
      <c r="BJ544" s="79"/>
      <c r="BK544" s="155"/>
      <c r="BL544" s="169"/>
      <c r="BM544" s="132"/>
      <c r="BN544" s="79"/>
      <c r="BO544" s="155"/>
      <c r="BP544" s="78"/>
      <c r="BQ544" s="132"/>
      <c r="BR544" s="79"/>
      <c r="BS544" s="155"/>
      <c r="BT544" s="78"/>
      <c r="BU544" s="132"/>
      <c r="BV544" s="79"/>
      <c r="BW544" s="155"/>
      <c r="BX544" s="78"/>
      <c r="BY544" s="132"/>
      <c r="BZ544" s="79"/>
      <c r="CA544" s="155"/>
      <c r="CB544" s="78"/>
      <c r="CC544" s="132"/>
      <c r="CD544" s="79"/>
      <c r="CE544" s="155"/>
      <c r="CF544" s="78"/>
      <c r="CG544" s="132"/>
      <c r="CH544" s="79"/>
      <c r="CI544" s="155"/>
      <c r="CJ544" s="78"/>
      <c r="CK544" s="132"/>
      <c r="CL544" s="79"/>
      <c r="CM544" s="155"/>
      <c r="CN544" s="78"/>
      <c r="CO544" s="132"/>
      <c r="CP544" s="79"/>
      <c r="CQ544" s="155"/>
      <c r="CR544" s="78"/>
      <c r="CS544" s="132"/>
      <c r="CT544" s="79"/>
      <c r="CU544" s="155"/>
      <c r="CV544" s="169"/>
      <c r="CW544" s="132"/>
      <c r="CX544" s="79"/>
      <c r="CY544" s="155"/>
      <c r="CZ544" s="169"/>
      <c r="DA544" s="132"/>
      <c r="DB544" s="79"/>
      <c r="DC544" s="155"/>
      <c r="DD544" s="78"/>
      <c r="DE544" s="132"/>
      <c r="DF544" s="79"/>
      <c r="DG544" s="155"/>
      <c r="DH544" s="78"/>
      <c r="DI544" s="132"/>
      <c r="DJ544" s="79"/>
      <c r="DK544" s="155"/>
      <c r="DL544" s="169"/>
      <c r="DM544" s="132"/>
      <c r="DN544" s="79"/>
      <c r="DO544" s="155"/>
      <c r="DP544" s="78"/>
      <c r="DQ544" s="132"/>
      <c r="DR544" s="79"/>
      <c r="DS544" s="155"/>
      <c r="DT544" s="78"/>
      <c r="DU544" s="132"/>
      <c r="DV544" s="79"/>
      <c r="DW544" s="155"/>
      <c r="DX544" s="78"/>
      <c r="DY544" s="132"/>
      <c r="DZ544" s="79"/>
      <c r="EA544" s="155"/>
      <c r="EB544" s="78"/>
      <c r="EC544" s="132"/>
      <c r="ED544" s="79"/>
      <c r="EE544" s="155"/>
      <c r="EF544" s="169"/>
      <c r="EG544" s="132"/>
      <c r="EH544" s="79"/>
      <c r="EI544" s="155"/>
      <c r="EJ544" s="78"/>
      <c r="EK544" s="132"/>
      <c r="EL544" s="79"/>
      <c r="EM544" s="155"/>
      <c r="EN544" s="78"/>
      <c r="EO544" s="132"/>
      <c r="EP544" s="79"/>
      <c r="EQ544" s="155"/>
      <c r="ER544" s="78"/>
      <c r="ES544" s="132"/>
      <c r="ET544" s="79"/>
      <c r="EU544" s="155"/>
      <c r="EV544" s="78"/>
      <c r="EW544" s="132"/>
      <c r="EX544" s="79"/>
      <c r="EY544" s="155"/>
      <c r="EZ544" s="78"/>
      <c r="FA544" s="132"/>
      <c r="FB544" s="79"/>
      <c r="FC544" s="155"/>
      <c r="FD544" s="78"/>
      <c r="FE544" s="132"/>
      <c r="FF544" s="79"/>
      <c r="FG544" s="155"/>
      <c r="FH544" s="78"/>
      <c r="FI544" s="132"/>
      <c r="FJ544" s="79"/>
      <c r="FK544" s="155"/>
      <c r="FL544" s="169"/>
      <c r="FM544" s="132"/>
      <c r="FN544" s="79"/>
      <c r="FO544" s="155"/>
      <c r="FP544" s="78"/>
      <c r="FQ544" s="132"/>
      <c r="FR544" s="79"/>
      <c r="FS544" s="155"/>
      <c r="FT544" s="78"/>
      <c r="FU544" s="132"/>
      <c r="FV544" s="4"/>
      <c r="FW544" s="155"/>
      <c r="FX544" s="78"/>
      <c r="FY544" s="132"/>
      <c r="FZ544" s="79"/>
      <c r="GA544" s="155"/>
      <c r="GB544" s="78"/>
      <c r="GC544" s="132"/>
      <c r="GD544" s="79"/>
      <c r="GE544" s="155"/>
      <c r="GF544" s="169"/>
      <c r="GG544" s="132"/>
      <c r="GH544" s="79"/>
      <c r="GI544" s="155"/>
      <c r="GJ544" s="78"/>
      <c r="GK544" s="132"/>
      <c r="GL544" s="79"/>
      <c r="GM544" s="155"/>
      <c r="GN544" s="78"/>
      <c r="GO544" s="132"/>
      <c r="GP544" s="79"/>
      <c r="GQ544" s="155"/>
    </row>
    <row r="545" spans="1:199" ht="15.75" x14ac:dyDescent="0.25">
      <c r="A545">
        <f t="shared" si="784"/>
        <v>1</v>
      </c>
      <c r="B545">
        <f t="shared" si="785"/>
        <v>1900</v>
      </c>
      <c r="C545" s="71"/>
      <c r="D545" s="78"/>
      <c r="E545" s="132"/>
      <c r="F545" s="79"/>
      <c r="G545" s="155"/>
      <c r="H545" s="169"/>
      <c r="I545" s="132"/>
      <c r="J545" s="79"/>
      <c r="K545" s="155"/>
      <c r="L545" s="169"/>
      <c r="M545" s="132"/>
      <c r="N545" s="79"/>
      <c r="O545" s="155"/>
      <c r="P545" s="169"/>
      <c r="Q545" s="132"/>
      <c r="R545" s="79"/>
      <c r="S545" s="155"/>
      <c r="T545" s="169"/>
      <c r="U545" s="132"/>
      <c r="V545" s="79"/>
      <c r="W545" s="155"/>
      <c r="X545" s="169"/>
      <c r="Y545" s="132"/>
      <c r="Z545" s="79"/>
      <c r="AA545" s="155"/>
      <c r="AB545" s="169"/>
      <c r="AC545" s="132"/>
      <c r="AD545" s="79"/>
      <c r="AE545" s="155"/>
      <c r="AF545" s="169"/>
      <c r="AG545" s="132"/>
      <c r="AH545" s="79"/>
      <c r="AI545" s="155"/>
      <c r="AJ545" s="169"/>
      <c r="AK545" s="132"/>
      <c r="AL545" s="79"/>
      <c r="AM545" s="155"/>
      <c r="AN545" s="169"/>
      <c r="AO545" s="132"/>
      <c r="AP545" s="79"/>
      <c r="AQ545" s="155"/>
      <c r="AR545" s="169"/>
      <c r="AS545" s="132"/>
      <c r="AT545" s="79"/>
      <c r="AU545" s="155"/>
      <c r="AV545" s="169"/>
      <c r="AW545" s="132"/>
      <c r="AX545" s="79"/>
      <c r="AY545" s="155"/>
      <c r="AZ545" s="169"/>
      <c r="BA545" s="132"/>
      <c r="BB545" s="79"/>
      <c r="BC545" s="155"/>
      <c r="BD545" s="169"/>
      <c r="BE545" s="132"/>
      <c r="BF545" s="79"/>
      <c r="BG545" s="155"/>
      <c r="BH545" s="169"/>
      <c r="BI545" s="132"/>
      <c r="BJ545" s="79"/>
      <c r="BK545" s="155"/>
      <c r="BL545" s="169"/>
      <c r="BM545" s="132"/>
      <c r="BN545" s="79"/>
      <c r="BO545" s="155"/>
      <c r="BP545" s="78"/>
      <c r="BQ545" s="132"/>
      <c r="BR545" s="79"/>
      <c r="BS545" s="155"/>
      <c r="BT545" s="78"/>
      <c r="BU545" s="132"/>
      <c r="BV545" s="79"/>
      <c r="BW545" s="155"/>
      <c r="BX545" s="78"/>
      <c r="BY545" s="132"/>
      <c r="BZ545" s="79"/>
      <c r="CA545" s="155"/>
      <c r="CB545" s="78"/>
      <c r="CC545" s="132"/>
      <c r="CD545" s="79"/>
      <c r="CE545" s="155"/>
      <c r="CF545" s="78"/>
      <c r="CG545" s="132"/>
      <c r="CH545" s="79"/>
      <c r="CI545" s="155"/>
      <c r="CJ545" s="78"/>
      <c r="CK545" s="132"/>
      <c r="CL545" s="79"/>
      <c r="CM545" s="155"/>
      <c r="CN545" s="78"/>
      <c r="CO545" s="132"/>
      <c r="CP545" s="79"/>
      <c r="CQ545" s="155"/>
      <c r="CR545" s="78"/>
      <c r="CS545" s="132"/>
      <c r="CT545" s="79"/>
      <c r="CU545" s="155"/>
      <c r="CV545" s="169"/>
      <c r="CW545" s="132"/>
      <c r="CX545" s="79"/>
      <c r="CY545" s="155"/>
      <c r="CZ545" s="169"/>
      <c r="DA545" s="132"/>
      <c r="DB545" s="79"/>
      <c r="DC545" s="155"/>
      <c r="DD545" s="78"/>
      <c r="DE545" s="132"/>
      <c r="DF545" s="79"/>
      <c r="DG545" s="155"/>
      <c r="DH545" s="78"/>
      <c r="DI545" s="132"/>
      <c r="DJ545" s="79"/>
      <c r="DK545" s="155"/>
      <c r="DL545" s="169"/>
      <c r="DM545" s="132"/>
      <c r="DN545" s="79"/>
      <c r="DO545" s="155"/>
      <c r="DP545" s="78"/>
      <c r="DQ545" s="132"/>
      <c r="DR545" s="79"/>
      <c r="DS545" s="155"/>
      <c r="DT545" s="78"/>
      <c r="DU545" s="132"/>
      <c r="DV545" s="79"/>
      <c r="DW545" s="155"/>
      <c r="DX545" s="78"/>
      <c r="DY545" s="132"/>
      <c r="DZ545" s="79"/>
      <c r="EA545" s="155"/>
      <c r="EB545" s="78"/>
      <c r="EC545" s="132"/>
      <c r="ED545" s="79"/>
      <c r="EE545" s="155"/>
      <c r="EF545" s="169"/>
      <c r="EG545" s="132"/>
      <c r="EH545" s="79"/>
      <c r="EI545" s="155"/>
      <c r="EJ545" s="78"/>
      <c r="EK545" s="132"/>
      <c r="EL545" s="79"/>
      <c r="EM545" s="155"/>
      <c r="EN545" s="78"/>
      <c r="EO545" s="132"/>
      <c r="EP545" s="79"/>
      <c r="EQ545" s="155"/>
      <c r="ER545" s="78"/>
      <c r="ES545" s="132"/>
      <c r="ET545" s="79"/>
      <c r="EU545" s="155"/>
      <c r="EV545" s="78"/>
      <c r="EW545" s="132"/>
      <c r="EX545" s="79"/>
      <c r="EY545" s="155"/>
      <c r="EZ545" s="78"/>
      <c r="FA545" s="132"/>
      <c r="FB545" s="79"/>
      <c r="FC545" s="155"/>
      <c r="FD545" s="78"/>
      <c r="FE545" s="132"/>
      <c r="FF545" s="79"/>
      <c r="FG545" s="155"/>
      <c r="FH545" s="78"/>
      <c r="FI545" s="132"/>
      <c r="FJ545" s="79"/>
      <c r="FK545" s="155"/>
      <c r="FL545" s="169"/>
      <c r="FM545" s="132"/>
      <c r="FN545" s="79"/>
      <c r="FO545" s="155"/>
      <c r="FP545" s="78"/>
      <c r="FQ545" s="132"/>
      <c r="FR545" s="79"/>
      <c r="FS545" s="155"/>
      <c r="FT545" s="78"/>
      <c r="FU545" s="132"/>
      <c r="FV545" s="4"/>
      <c r="FW545" s="155"/>
      <c r="FX545" s="78"/>
      <c r="FY545" s="132"/>
      <c r="FZ545" s="79"/>
      <c r="GA545" s="155"/>
      <c r="GB545" s="78"/>
      <c r="GC545" s="132"/>
      <c r="GD545" s="79"/>
      <c r="GE545" s="155"/>
      <c r="GF545" s="169"/>
      <c r="GG545" s="132"/>
      <c r="GH545" s="79"/>
      <c r="GI545" s="155"/>
      <c r="GJ545" s="78"/>
      <c r="GK545" s="132"/>
      <c r="GL545" s="79"/>
      <c r="GM545" s="155"/>
      <c r="GN545" s="78"/>
      <c r="GO545" s="132"/>
      <c r="GP545" s="79"/>
      <c r="GQ545" s="155"/>
    </row>
    <row r="546" spans="1:199" ht="15.75" x14ac:dyDescent="0.25">
      <c r="A546">
        <f t="shared" si="784"/>
        <v>1</v>
      </c>
      <c r="B546">
        <f t="shared" si="785"/>
        <v>1900</v>
      </c>
      <c r="C546" s="71"/>
      <c r="D546" s="78"/>
      <c r="E546" s="132"/>
      <c r="F546" s="79"/>
      <c r="G546" s="155"/>
      <c r="H546" s="169"/>
      <c r="I546" s="132"/>
      <c r="J546" s="79"/>
      <c r="K546" s="155"/>
      <c r="L546" s="169"/>
      <c r="M546" s="132"/>
      <c r="N546" s="79"/>
      <c r="O546" s="155"/>
      <c r="P546" s="169"/>
      <c r="Q546" s="132"/>
      <c r="R546" s="79"/>
      <c r="S546" s="155"/>
      <c r="T546" s="169"/>
      <c r="U546" s="132"/>
      <c r="V546" s="79"/>
      <c r="W546" s="155"/>
      <c r="X546" s="169"/>
      <c r="Y546" s="132"/>
      <c r="Z546" s="79"/>
      <c r="AA546" s="155"/>
      <c r="AB546" s="169"/>
      <c r="AC546" s="132"/>
      <c r="AD546" s="79"/>
      <c r="AE546" s="155"/>
      <c r="AF546" s="169"/>
      <c r="AG546" s="132"/>
      <c r="AH546" s="79"/>
      <c r="AI546" s="155"/>
      <c r="AJ546" s="169"/>
      <c r="AK546" s="132"/>
      <c r="AL546" s="79"/>
      <c r="AM546" s="155"/>
      <c r="AN546" s="169"/>
      <c r="AO546" s="132"/>
      <c r="AP546" s="79"/>
      <c r="AQ546" s="155"/>
      <c r="AR546" s="169"/>
      <c r="AS546" s="132"/>
      <c r="AT546" s="79"/>
      <c r="AU546" s="155"/>
      <c r="AV546" s="169"/>
      <c r="AW546" s="132"/>
      <c r="AX546" s="79"/>
      <c r="AY546" s="155"/>
      <c r="AZ546" s="169"/>
      <c r="BA546" s="132"/>
      <c r="BB546" s="79"/>
      <c r="BC546" s="155"/>
      <c r="BD546" s="169"/>
      <c r="BE546" s="132"/>
      <c r="BF546" s="79"/>
      <c r="BG546" s="155"/>
      <c r="BH546" s="169"/>
      <c r="BI546" s="132"/>
      <c r="BJ546" s="79"/>
      <c r="BK546" s="155"/>
      <c r="BL546" s="169"/>
      <c r="BM546" s="132"/>
      <c r="BN546" s="79"/>
      <c r="BO546" s="155"/>
      <c r="BP546" s="78"/>
      <c r="BQ546" s="132"/>
      <c r="BR546" s="79"/>
      <c r="BS546" s="155"/>
      <c r="BT546" s="78"/>
      <c r="BU546" s="132"/>
      <c r="BV546" s="79"/>
      <c r="BW546" s="155"/>
      <c r="BX546" s="78"/>
      <c r="BY546" s="132"/>
      <c r="BZ546" s="79"/>
      <c r="CA546" s="155"/>
      <c r="CB546" s="78"/>
      <c r="CC546" s="132"/>
      <c r="CD546" s="79"/>
      <c r="CE546" s="155"/>
      <c r="CF546" s="78"/>
      <c r="CG546" s="132"/>
      <c r="CH546" s="79"/>
      <c r="CI546" s="155"/>
      <c r="CJ546" s="78"/>
      <c r="CK546" s="132"/>
      <c r="CL546" s="79"/>
      <c r="CM546" s="155"/>
      <c r="CN546" s="78"/>
      <c r="CO546" s="132"/>
      <c r="CP546" s="79"/>
      <c r="CQ546" s="155"/>
      <c r="CR546" s="78"/>
      <c r="CS546" s="132"/>
      <c r="CT546" s="79"/>
      <c r="CU546" s="155"/>
      <c r="CV546" s="169"/>
      <c r="CW546" s="132"/>
      <c r="CX546" s="79"/>
      <c r="CY546" s="155"/>
      <c r="CZ546" s="169"/>
      <c r="DA546" s="132"/>
      <c r="DB546" s="79"/>
      <c r="DC546" s="155"/>
      <c r="DD546" s="78"/>
      <c r="DE546" s="132"/>
      <c r="DF546" s="79"/>
      <c r="DG546" s="155"/>
      <c r="DH546" s="78"/>
      <c r="DI546" s="132"/>
      <c r="DJ546" s="79"/>
      <c r="DK546" s="155"/>
      <c r="DL546" s="169"/>
      <c r="DM546" s="132"/>
      <c r="DN546" s="79"/>
      <c r="DO546" s="155"/>
      <c r="DP546" s="78"/>
      <c r="DQ546" s="132"/>
      <c r="DR546" s="79"/>
      <c r="DS546" s="155"/>
      <c r="DT546" s="78"/>
      <c r="DU546" s="132"/>
      <c r="DV546" s="79"/>
      <c r="DW546" s="155"/>
      <c r="DX546" s="78"/>
      <c r="DY546" s="132"/>
      <c r="DZ546" s="79"/>
      <c r="EA546" s="155"/>
      <c r="EB546" s="78"/>
      <c r="EC546" s="132"/>
      <c r="ED546" s="79"/>
      <c r="EE546" s="155"/>
      <c r="EF546" s="169"/>
      <c r="EG546" s="132"/>
      <c r="EH546" s="79"/>
      <c r="EI546" s="155"/>
      <c r="EJ546" s="78"/>
      <c r="EK546" s="132"/>
      <c r="EL546" s="79"/>
      <c r="EM546" s="155"/>
      <c r="EN546" s="78"/>
      <c r="EO546" s="132"/>
      <c r="EP546" s="79"/>
      <c r="EQ546" s="155"/>
      <c r="ER546" s="78"/>
      <c r="ES546" s="132"/>
      <c r="ET546" s="79"/>
      <c r="EU546" s="155"/>
      <c r="EV546" s="78"/>
      <c r="EW546" s="132"/>
      <c r="EX546" s="79"/>
      <c r="EY546" s="155"/>
      <c r="EZ546" s="78"/>
      <c r="FA546" s="132"/>
      <c r="FB546" s="79"/>
      <c r="FC546" s="155"/>
      <c r="FD546" s="78"/>
      <c r="FE546" s="132"/>
      <c r="FF546" s="79"/>
      <c r="FG546" s="155"/>
      <c r="FH546" s="78"/>
      <c r="FI546" s="132"/>
      <c r="FJ546" s="79"/>
      <c r="FK546" s="155"/>
      <c r="FL546" s="169"/>
      <c r="FM546" s="132"/>
      <c r="FN546" s="79"/>
      <c r="FO546" s="155"/>
      <c r="FP546" s="78"/>
      <c r="FQ546" s="132"/>
      <c r="FR546" s="79"/>
      <c r="FS546" s="155"/>
      <c r="FT546" s="78"/>
      <c r="FU546" s="132"/>
      <c r="FV546" s="4"/>
      <c r="FW546" s="155"/>
      <c r="FX546" s="78"/>
      <c r="FY546" s="132"/>
      <c r="FZ546" s="79"/>
      <c r="GA546" s="155"/>
      <c r="GB546" s="78"/>
      <c r="GC546" s="132"/>
      <c r="GD546" s="79"/>
      <c r="GE546" s="155"/>
      <c r="GF546" s="169"/>
      <c r="GG546" s="132"/>
      <c r="GH546" s="79"/>
      <c r="GI546" s="155"/>
      <c r="GJ546" s="78"/>
      <c r="GK546" s="132"/>
      <c r="GL546" s="79"/>
      <c r="GM546" s="155"/>
      <c r="GN546" s="78"/>
      <c r="GO546" s="132"/>
      <c r="GP546" s="79"/>
      <c r="GQ546" s="155"/>
    </row>
    <row r="547" spans="1:199" ht="15.75" x14ac:dyDescent="0.25">
      <c r="A547">
        <f t="shared" si="784"/>
        <v>1</v>
      </c>
      <c r="B547">
        <f t="shared" si="785"/>
        <v>1900</v>
      </c>
      <c r="C547" s="71"/>
      <c r="D547" s="78"/>
      <c r="E547" s="132"/>
      <c r="F547" s="79"/>
      <c r="G547" s="155"/>
      <c r="H547" s="169"/>
      <c r="I547" s="132"/>
      <c r="J547" s="79"/>
      <c r="K547" s="155"/>
      <c r="L547" s="169"/>
      <c r="M547" s="132"/>
      <c r="N547" s="79"/>
      <c r="O547" s="155"/>
      <c r="P547" s="169"/>
      <c r="Q547" s="132"/>
      <c r="R547" s="79"/>
      <c r="S547" s="155"/>
      <c r="T547" s="169"/>
      <c r="U547" s="132"/>
      <c r="V547" s="79"/>
      <c r="W547" s="155"/>
      <c r="X547" s="169"/>
      <c r="Y547" s="132"/>
      <c r="Z547" s="79"/>
      <c r="AA547" s="155"/>
      <c r="AB547" s="169"/>
      <c r="AC547" s="132"/>
      <c r="AD547" s="79"/>
      <c r="AE547" s="155"/>
      <c r="AF547" s="169"/>
      <c r="AG547" s="132"/>
      <c r="AH547" s="79"/>
      <c r="AI547" s="155"/>
      <c r="AJ547" s="169"/>
      <c r="AK547" s="132"/>
      <c r="AL547" s="79"/>
      <c r="AM547" s="155"/>
      <c r="AN547" s="169"/>
      <c r="AO547" s="132"/>
      <c r="AP547" s="79"/>
      <c r="AQ547" s="155"/>
      <c r="AR547" s="169"/>
      <c r="AS547" s="132"/>
      <c r="AT547" s="79"/>
      <c r="AU547" s="155"/>
      <c r="AV547" s="169"/>
      <c r="AW547" s="132"/>
      <c r="AX547" s="79"/>
      <c r="AY547" s="155"/>
      <c r="AZ547" s="169"/>
      <c r="BA547" s="132"/>
      <c r="BB547" s="79"/>
      <c r="BC547" s="155"/>
      <c r="BD547" s="169"/>
      <c r="BE547" s="132"/>
      <c r="BF547" s="79"/>
      <c r="BG547" s="155"/>
      <c r="BH547" s="169"/>
      <c r="BI547" s="132"/>
      <c r="BJ547" s="79"/>
      <c r="BK547" s="155"/>
      <c r="BL547" s="169"/>
      <c r="BM547" s="132"/>
      <c r="BN547" s="79"/>
      <c r="BO547" s="155"/>
      <c r="BP547" s="78"/>
      <c r="BQ547" s="132"/>
      <c r="BR547" s="79"/>
      <c r="BS547" s="155"/>
      <c r="BT547" s="78"/>
      <c r="BU547" s="132"/>
      <c r="BV547" s="79"/>
      <c r="BW547" s="155"/>
      <c r="BX547" s="78"/>
      <c r="BY547" s="132"/>
      <c r="BZ547" s="79"/>
      <c r="CA547" s="155"/>
      <c r="CB547" s="78"/>
      <c r="CC547" s="132"/>
      <c r="CD547" s="79"/>
      <c r="CE547" s="155"/>
      <c r="CF547" s="78"/>
      <c r="CG547" s="132"/>
      <c r="CH547" s="79"/>
      <c r="CI547" s="155"/>
      <c r="CJ547" s="78"/>
      <c r="CK547" s="132"/>
      <c r="CL547" s="79"/>
      <c r="CM547" s="155"/>
      <c r="CN547" s="78"/>
      <c r="CO547" s="132"/>
      <c r="CP547" s="79"/>
      <c r="CQ547" s="155"/>
      <c r="CR547" s="78"/>
      <c r="CS547" s="132"/>
      <c r="CT547" s="79"/>
      <c r="CU547" s="155"/>
      <c r="CV547" s="169"/>
      <c r="CW547" s="132"/>
      <c r="CX547" s="79"/>
      <c r="CY547" s="155"/>
      <c r="CZ547" s="169"/>
      <c r="DA547" s="132"/>
      <c r="DB547" s="79"/>
      <c r="DC547" s="155"/>
      <c r="DD547" s="78"/>
      <c r="DE547" s="132"/>
      <c r="DF547" s="79"/>
      <c r="DG547" s="155"/>
      <c r="DH547" s="78"/>
      <c r="DI547" s="132"/>
      <c r="DJ547" s="79"/>
      <c r="DK547" s="155"/>
      <c r="DL547" s="169"/>
      <c r="DM547" s="132"/>
      <c r="DN547" s="79"/>
      <c r="DO547" s="155"/>
      <c r="DP547" s="78"/>
      <c r="DQ547" s="132"/>
      <c r="DR547" s="79"/>
      <c r="DS547" s="155"/>
      <c r="DT547" s="78"/>
      <c r="DU547" s="132"/>
      <c r="DV547" s="79"/>
      <c r="DW547" s="155"/>
      <c r="DX547" s="78"/>
      <c r="DY547" s="132"/>
      <c r="DZ547" s="79"/>
      <c r="EA547" s="155"/>
      <c r="EB547" s="78"/>
      <c r="EC547" s="132"/>
      <c r="ED547" s="79"/>
      <c r="EE547" s="155"/>
      <c r="EF547" s="169"/>
      <c r="EG547" s="132"/>
      <c r="EH547" s="79"/>
      <c r="EI547" s="155"/>
      <c r="EJ547" s="78"/>
      <c r="EK547" s="132"/>
      <c r="EL547" s="79"/>
      <c r="EM547" s="155"/>
      <c r="EN547" s="78"/>
      <c r="EO547" s="132"/>
      <c r="EP547" s="79"/>
      <c r="EQ547" s="155"/>
      <c r="ER547" s="78"/>
      <c r="ES547" s="132"/>
      <c r="ET547" s="79"/>
      <c r="EU547" s="155"/>
      <c r="EV547" s="78"/>
      <c r="EW547" s="132"/>
      <c r="EX547" s="79"/>
      <c r="EY547" s="155"/>
      <c r="EZ547" s="78"/>
      <c r="FA547" s="132"/>
      <c r="FB547" s="79"/>
      <c r="FC547" s="155"/>
      <c r="FD547" s="78"/>
      <c r="FE547" s="132"/>
      <c r="FF547" s="79"/>
      <c r="FG547" s="155"/>
      <c r="FH547" s="78"/>
      <c r="FI547" s="132"/>
      <c r="FJ547" s="79"/>
      <c r="FK547" s="155"/>
      <c r="FL547" s="169"/>
      <c r="FM547" s="132"/>
      <c r="FN547" s="79"/>
      <c r="FO547" s="155"/>
      <c r="FP547" s="78"/>
      <c r="FQ547" s="132"/>
      <c r="FR547" s="79"/>
      <c r="FS547" s="155"/>
      <c r="FT547" s="78"/>
      <c r="FU547" s="132"/>
      <c r="FV547" s="4"/>
      <c r="FW547" s="155"/>
      <c r="FX547" s="78"/>
      <c r="FY547" s="132"/>
      <c r="FZ547" s="79"/>
      <c r="GA547" s="155"/>
      <c r="GB547" s="78"/>
      <c r="GC547" s="132"/>
      <c r="GD547" s="79"/>
      <c r="GE547" s="155"/>
      <c r="GF547" s="169"/>
      <c r="GG547" s="132"/>
      <c r="GH547" s="79"/>
      <c r="GI547" s="155"/>
      <c r="GJ547" s="78"/>
      <c r="GK547" s="132"/>
      <c r="GL547" s="79"/>
      <c r="GM547" s="155"/>
      <c r="GN547" s="78"/>
      <c r="GO547" s="132"/>
      <c r="GP547" s="79"/>
      <c r="GQ547" s="155"/>
    </row>
    <row r="548" spans="1:199" ht="15.75" x14ac:dyDescent="0.25">
      <c r="A548">
        <f t="shared" si="784"/>
        <v>1</v>
      </c>
      <c r="B548">
        <f t="shared" si="785"/>
        <v>1900</v>
      </c>
      <c r="C548" s="71"/>
      <c r="D548" s="78"/>
      <c r="E548" s="132"/>
      <c r="F548" s="79"/>
      <c r="G548" s="155"/>
      <c r="H548" s="169"/>
      <c r="I548" s="132"/>
      <c r="J548" s="79"/>
      <c r="K548" s="155"/>
      <c r="L548" s="169"/>
      <c r="M548" s="132"/>
      <c r="N548" s="79"/>
      <c r="O548" s="155"/>
      <c r="P548" s="169"/>
      <c r="Q548" s="132"/>
      <c r="R548" s="79"/>
      <c r="S548" s="155"/>
      <c r="T548" s="169"/>
      <c r="U548" s="132"/>
      <c r="V548" s="79"/>
      <c r="W548" s="155"/>
      <c r="X548" s="169"/>
      <c r="Y548" s="132"/>
      <c r="Z548" s="79"/>
      <c r="AA548" s="155"/>
      <c r="AB548" s="169"/>
      <c r="AC548" s="132"/>
      <c r="AD548" s="79"/>
      <c r="AE548" s="155"/>
      <c r="AF548" s="169"/>
      <c r="AG548" s="132"/>
      <c r="AH548" s="79"/>
      <c r="AI548" s="155"/>
      <c r="AJ548" s="169"/>
      <c r="AK548" s="132"/>
      <c r="AL548" s="79"/>
      <c r="AM548" s="155"/>
      <c r="AN548" s="169"/>
      <c r="AO548" s="132"/>
      <c r="AP548" s="79"/>
      <c r="AQ548" s="155"/>
      <c r="AR548" s="169"/>
      <c r="AS548" s="132"/>
      <c r="AT548" s="79"/>
      <c r="AU548" s="155"/>
      <c r="AV548" s="169"/>
      <c r="AW548" s="132"/>
      <c r="AX548" s="79"/>
      <c r="AY548" s="155"/>
      <c r="AZ548" s="169"/>
      <c r="BA548" s="132"/>
      <c r="BB548" s="79"/>
      <c r="BC548" s="155"/>
      <c r="BD548" s="169"/>
      <c r="BE548" s="132"/>
      <c r="BF548" s="79"/>
      <c r="BG548" s="155"/>
      <c r="BH548" s="169"/>
      <c r="BI548" s="132"/>
      <c r="BJ548" s="79"/>
      <c r="BK548" s="155"/>
      <c r="BL548" s="169"/>
      <c r="BM548" s="132"/>
      <c r="BN548" s="79"/>
      <c r="BO548" s="155"/>
      <c r="BP548" s="78"/>
      <c r="BQ548" s="132"/>
      <c r="BR548" s="79"/>
      <c r="BS548" s="155"/>
      <c r="BT548" s="78"/>
      <c r="BU548" s="132"/>
      <c r="BV548" s="79"/>
      <c r="BW548" s="155"/>
      <c r="BX548" s="78"/>
      <c r="BY548" s="132"/>
      <c r="BZ548" s="79"/>
      <c r="CA548" s="155"/>
      <c r="CB548" s="78"/>
      <c r="CC548" s="132"/>
      <c r="CD548" s="79"/>
      <c r="CE548" s="155"/>
      <c r="CF548" s="78"/>
      <c r="CG548" s="132"/>
      <c r="CH548" s="79"/>
      <c r="CI548" s="155"/>
      <c r="CJ548" s="78"/>
      <c r="CK548" s="132"/>
      <c r="CL548" s="79"/>
      <c r="CM548" s="155"/>
      <c r="CN548" s="78"/>
      <c r="CO548" s="132"/>
      <c r="CP548" s="79"/>
      <c r="CQ548" s="155"/>
      <c r="CR548" s="78"/>
      <c r="CS548" s="132"/>
      <c r="CT548" s="79"/>
      <c r="CU548" s="155"/>
      <c r="CV548" s="169"/>
      <c r="CW548" s="132"/>
      <c r="CX548" s="79"/>
      <c r="CY548" s="155"/>
      <c r="CZ548" s="169"/>
      <c r="DA548" s="132"/>
      <c r="DB548" s="79"/>
      <c r="DC548" s="155"/>
      <c r="DD548" s="78"/>
      <c r="DE548" s="132"/>
      <c r="DF548" s="79"/>
      <c r="DG548" s="155"/>
      <c r="DH548" s="78"/>
      <c r="DI548" s="132"/>
      <c r="DJ548" s="79"/>
      <c r="DK548" s="155"/>
      <c r="DL548" s="169"/>
      <c r="DM548" s="132"/>
      <c r="DN548" s="79"/>
      <c r="DO548" s="155"/>
      <c r="DP548" s="78"/>
      <c r="DQ548" s="132"/>
      <c r="DR548" s="79"/>
      <c r="DS548" s="155"/>
      <c r="DT548" s="78"/>
      <c r="DU548" s="132"/>
      <c r="DV548" s="79"/>
      <c r="DW548" s="155"/>
      <c r="DX548" s="78"/>
      <c r="DY548" s="132"/>
      <c r="DZ548" s="79"/>
      <c r="EA548" s="155"/>
      <c r="EB548" s="78"/>
      <c r="EC548" s="132"/>
      <c r="ED548" s="79"/>
      <c r="EE548" s="155"/>
      <c r="EF548" s="169"/>
      <c r="EG548" s="132"/>
      <c r="EH548" s="79"/>
      <c r="EI548" s="155"/>
      <c r="EJ548" s="78"/>
      <c r="EK548" s="132"/>
      <c r="EL548" s="79"/>
      <c r="EM548" s="155"/>
      <c r="EN548" s="78"/>
      <c r="EO548" s="132"/>
      <c r="EP548" s="79"/>
      <c r="EQ548" s="155"/>
      <c r="ER548" s="78"/>
      <c r="ES548" s="132"/>
      <c r="ET548" s="79"/>
      <c r="EU548" s="155"/>
      <c r="EV548" s="78"/>
      <c r="EW548" s="132"/>
      <c r="EX548" s="79"/>
      <c r="EY548" s="155"/>
      <c r="EZ548" s="78"/>
      <c r="FA548" s="132"/>
      <c r="FB548" s="79"/>
      <c r="FC548" s="155"/>
      <c r="FD548" s="78"/>
      <c r="FE548" s="132"/>
      <c r="FF548" s="79"/>
      <c r="FG548" s="155"/>
      <c r="FH548" s="78"/>
      <c r="FI548" s="132"/>
      <c r="FJ548" s="79"/>
      <c r="FK548" s="155"/>
      <c r="FL548" s="169"/>
      <c r="FM548" s="132"/>
      <c r="FN548" s="79"/>
      <c r="FO548" s="155"/>
      <c r="FP548" s="78"/>
      <c r="FQ548" s="132"/>
      <c r="FR548" s="79"/>
      <c r="FS548" s="155"/>
      <c r="FT548" s="78"/>
      <c r="FU548" s="132"/>
      <c r="FV548" s="4"/>
      <c r="FW548" s="155"/>
      <c r="FX548" s="78"/>
      <c r="FY548" s="132"/>
      <c r="FZ548" s="79"/>
      <c r="GA548" s="155"/>
      <c r="GB548" s="78"/>
      <c r="GC548" s="132"/>
      <c r="GD548" s="79"/>
      <c r="GE548" s="155"/>
      <c r="GF548" s="169"/>
      <c r="GG548" s="132"/>
      <c r="GH548" s="79"/>
      <c r="GI548" s="155"/>
      <c r="GJ548" s="78"/>
      <c r="GK548" s="132"/>
      <c r="GL548" s="79"/>
      <c r="GM548" s="155"/>
      <c r="GN548" s="78"/>
      <c r="GO548" s="132"/>
      <c r="GP548" s="79"/>
      <c r="GQ548" s="155"/>
    </row>
    <row r="549" spans="1:199" ht="15.75" x14ac:dyDescent="0.25">
      <c r="A549">
        <f t="shared" si="784"/>
        <v>1</v>
      </c>
      <c r="B549">
        <f t="shared" si="785"/>
        <v>1900</v>
      </c>
      <c r="C549" s="71"/>
      <c r="D549" s="78"/>
      <c r="E549" s="132"/>
      <c r="F549" s="79"/>
      <c r="G549" s="155"/>
      <c r="H549" s="169"/>
      <c r="I549" s="132"/>
      <c r="J549" s="79"/>
      <c r="K549" s="155"/>
      <c r="L549" s="169"/>
      <c r="M549" s="132"/>
      <c r="N549" s="79"/>
      <c r="O549" s="155"/>
      <c r="P549" s="169"/>
      <c r="Q549" s="132"/>
      <c r="R549" s="79"/>
      <c r="S549" s="155"/>
      <c r="T549" s="169"/>
      <c r="U549" s="132"/>
      <c r="V549" s="79"/>
      <c r="W549" s="155"/>
      <c r="X549" s="169"/>
      <c r="Y549" s="132"/>
      <c r="Z549" s="79"/>
      <c r="AA549" s="155"/>
      <c r="AB549" s="169"/>
      <c r="AC549" s="132"/>
      <c r="AD549" s="79"/>
      <c r="AE549" s="155"/>
      <c r="AF549" s="169"/>
      <c r="AG549" s="132"/>
      <c r="AH549" s="79"/>
      <c r="AI549" s="155"/>
      <c r="AJ549" s="169"/>
      <c r="AK549" s="132"/>
      <c r="AL549" s="79"/>
      <c r="AM549" s="155"/>
      <c r="AN549" s="169"/>
      <c r="AO549" s="132"/>
      <c r="AP549" s="79"/>
      <c r="AQ549" s="155"/>
      <c r="AR549" s="169"/>
      <c r="AS549" s="132"/>
      <c r="AT549" s="79"/>
      <c r="AU549" s="155"/>
      <c r="AV549" s="169"/>
      <c r="AW549" s="132"/>
      <c r="AX549" s="79"/>
      <c r="AY549" s="155"/>
      <c r="AZ549" s="169"/>
      <c r="BA549" s="132"/>
      <c r="BB549" s="79"/>
      <c r="BC549" s="155"/>
      <c r="BD549" s="169"/>
      <c r="BE549" s="132"/>
      <c r="BF549" s="79"/>
      <c r="BG549" s="155"/>
      <c r="BH549" s="169"/>
      <c r="BI549" s="132"/>
      <c r="BJ549" s="79"/>
      <c r="BK549" s="155"/>
      <c r="BL549" s="169"/>
      <c r="BM549" s="132"/>
      <c r="BN549" s="79"/>
      <c r="BO549" s="155"/>
      <c r="BP549" s="78"/>
      <c r="BQ549" s="132"/>
      <c r="BR549" s="79"/>
      <c r="BS549" s="155"/>
      <c r="BT549" s="78"/>
      <c r="BU549" s="132"/>
      <c r="BV549" s="79"/>
      <c r="BW549" s="155"/>
      <c r="BX549" s="78"/>
      <c r="BY549" s="132"/>
      <c r="BZ549" s="79"/>
      <c r="CA549" s="155"/>
      <c r="CB549" s="78"/>
      <c r="CC549" s="132"/>
      <c r="CD549" s="79"/>
      <c r="CE549" s="155"/>
      <c r="CF549" s="78"/>
      <c r="CG549" s="132"/>
      <c r="CH549" s="79"/>
      <c r="CI549" s="155"/>
      <c r="CJ549" s="78"/>
      <c r="CK549" s="132"/>
      <c r="CL549" s="79"/>
      <c r="CM549" s="155"/>
      <c r="CN549" s="78"/>
      <c r="CO549" s="132"/>
      <c r="CP549" s="79"/>
      <c r="CQ549" s="155"/>
      <c r="CR549" s="78"/>
      <c r="CS549" s="132"/>
      <c r="CT549" s="79"/>
      <c r="CU549" s="155"/>
      <c r="CV549" s="169"/>
      <c r="CW549" s="132"/>
      <c r="CX549" s="79"/>
      <c r="CY549" s="155"/>
      <c r="CZ549" s="169"/>
      <c r="DA549" s="132"/>
      <c r="DB549" s="79"/>
      <c r="DC549" s="155"/>
      <c r="DD549" s="78"/>
      <c r="DE549" s="132"/>
      <c r="DF549" s="79"/>
      <c r="DG549" s="155"/>
      <c r="DH549" s="78"/>
      <c r="DI549" s="132"/>
      <c r="DJ549" s="79"/>
      <c r="DK549" s="155"/>
      <c r="DL549" s="169"/>
      <c r="DM549" s="132"/>
      <c r="DN549" s="79"/>
      <c r="DO549" s="155"/>
      <c r="DP549" s="78"/>
      <c r="DQ549" s="132"/>
      <c r="DR549" s="79"/>
      <c r="DS549" s="155"/>
      <c r="DT549" s="78"/>
      <c r="DU549" s="132"/>
      <c r="DV549" s="79"/>
      <c r="DW549" s="155"/>
      <c r="DX549" s="78"/>
      <c r="DY549" s="132"/>
      <c r="DZ549" s="79"/>
      <c r="EA549" s="155"/>
      <c r="EB549" s="78"/>
      <c r="EC549" s="132"/>
      <c r="ED549" s="79"/>
      <c r="EE549" s="155"/>
      <c r="EF549" s="169"/>
      <c r="EG549" s="132"/>
      <c r="EH549" s="79"/>
      <c r="EI549" s="155"/>
      <c r="EJ549" s="78"/>
      <c r="EK549" s="132"/>
      <c r="EL549" s="79"/>
      <c r="EM549" s="155"/>
      <c r="EN549" s="78"/>
      <c r="EO549" s="132"/>
      <c r="EP549" s="79"/>
      <c r="EQ549" s="155"/>
      <c r="ER549" s="78"/>
      <c r="ES549" s="132"/>
      <c r="ET549" s="79"/>
      <c r="EU549" s="155"/>
      <c r="EV549" s="78"/>
      <c r="EW549" s="132"/>
      <c r="EX549" s="79"/>
      <c r="EY549" s="155"/>
      <c r="EZ549" s="78"/>
      <c r="FA549" s="132"/>
      <c r="FB549" s="79"/>
      <c r="FC549" s="155"/>
      <c r="FD549" s="78"/>
      <c r="FE549" s="132"/>
      <c r="FF549" s="79"/>
      <c r="FG549" s="155"/>
      <c r="FH549" s="78"/>
      <c r="FI549" s="132"/>
      <c r="FJ549" s="79"/>
      <c r="FK549" s="155"/>
      <c r="FL549" s="169"/>
      <c r="FM549" s="132"/>
      <c r="FN549" s="79"/>
      <c r="FO549" s="155"/>
      <c r="FP549" s="78"/>
      <c r="FQ549" s="132"/>
      <c r="FR549" s="79"/>
      <c r="FS549" s="155"/>
      <c r="FT549" s="78"/>
      <c r="FU549" s="132"/>
      <c r="FV549" s="4"/>
      <c r="FW549" s="155"/>
      <c r="FX549" s="78"/>
      <c r="FY549" s="132"/>
      <c r="FZ549" s="79"/>
      <c r="GA549" s="155"/>
      <c r="GB549" s="78"/>
      <c r="GC549" s="132"/>
      <c r="GD549" s="79"/>
      <c r="GE549" s="155"/>
      <c r="GF549" s="169"/>
      <c r="GG549" s="132"/>
      <c r="GH549" s="79"/>
      <c r="GI549" s="155"/>
      <c r="GJ549" s="78"/>
      <c r="GK549" s="132"/>
      <c r="GL549" s="79"/>
      <c r="GM549" s="155"/>
      <c r="GN549" s="78"/>
      <c r="GO549" s="132"/>
      <c r="GP549" s="79"/>
      <c r="GQ549" s="155"/>
    </row>
    <row r="550" spans="1:199" ht="15.75" x14ac:dyDescent="0.25">
      <c r="A550">
        <f t="shared" si="784"/>
        <v>1</v>
      </c>
      <c r="B550">
        <f t="shared" si="785"/>
        <v>1900</v>
      </c>
      <c r="C550" s="71"/>
      <c r="D550" s="78"/>
      <c r="E550" s="132"/>
      <c r="F550" s="79"/>
      <c r="G550" s="155"/>
      <c r="H550" s="169"/>
      <c r="I550" s="132"/>
      <c r="J550" s="79"/>
      <c r="K550" s="155"/>
      <c r="L550" s="169"/>
      <c r="M550" s="132"/>
      <c r="N550" s="79"/>
      <c r="O550" s="155"/>
      <c r="P550" s="169"/>
      <c r="Q550" s="132"/>
      <c r="R550" s="79"/>
      <c r="S550" s="155"/>
      <c r="T550" s="169"/>
      <c r="U550" s="132"/>
      <c r="V550" s="79"/>
      <c r="W550" s="155"/>
      <c r="X550" s="169"/>
      <c r="Y550" s="132"/>
      <c r="Z550" s="79"/>
      <c r="AA550" s="155"/>
      <c r="AB550" s="169"/>
      <c r="AC550" s="132"/>
      <c r="AD550" s="79"/>
      <c r="AE550" s="155"/>
      <c r="AF550" s="169"/>
      <c r="AG550" s="132"/>
      <c r="AH550" s="79"/>
      <c r="AI550" s="155"/>
      <c r="AJ550" s="169"/>
      <c r="AK550" s="132"/>
      <c r="AL550" s="79"/>
      <c r="AM550" s="155"/>
      <c r="AN550" s="169"/>
      <c r="AO550" s="132"/>
      <c r="AP550" s="79"/>
      <c r="AQ550" s="155"/>
      <c r="AR550" s="169"/>
      <c r="AS550" s="132"/>
      <c r="AT550" s="79"/>
      <c r="AU550" s="155"/>
      <c r="AV550" s="169"/>
      <c r="AW550" s="132"/>
      <c r="AX550" s="79"/>
      <c r="AY550" s="155"/>
      <c r="AZ550" s="169"/>
      <c r="BA550" s="132"/>
      <c r="BB550" s="79"/>
      <c r="BC550" s="155"/>
      <c r="BD550" s="169"/>
      <c r="BE550" s="132"/>
      <c r="BF550" s="79"/>
      <c r="BG550" s="155"/>
      <c r="BH550" s="169"/>
      <c r="BI550" s="132"/>
      <c r="BJ550" s="79"/>
      <c r="BK550" s="155"/>
      <c r="BL550" s="169"/>
      <c r="BM550" s="132"/>
      <c r="BN550" s="79"/>
      <c r="BO550" s="155"/>
      <c r="BP550" s="78"/>
      <c r="BQ550" s="132"/>
      <c r="BR550" s="79"/>
      <c r="BS550" s="155"/>
      <c r="BT550" s="78"/>
      <c r="BU550" s="132"/>
      <c r="BV550" s="79"/>
      <c r="BW550" s="155"/>
      <c r="BX550" s="78"/>
      <c r="BY550" s="132"/>
      <c r="BZ550" s="79"/>
      <c r="CA550" s="155"/>
      <c r="CB550" s="78"/>
      <c r="CC550" s="132"/>
      <c r="CD550" s="79"/>
      <c r="CE550" s="155"/>
      <c r="CF550" s="78"/>
      <c r="CG550" s="132"/>
      <c r="CH550" s="79"/>
      <c r="CI550" s="155"/>
      <c r="CJ550" s="78"/>
      <c r="CK550" s="132"/>
      <c r="CL550" s="79"/>
      <c r="CM550" s="155"/>
      <c r="CN550" s="78"/>
      <c r="CO550" s="132"/>
      <c r="CP550" s="79"/>
      <c r="CQ550" s="155"/>
      <c r="CR550" s="78"/>
      <c r="CS550" s="132"/>
      <c r="CT550" s="79"/>
      <c r="CU550" s="155"/>
      <c r="CV550" s="169"/>
      <c r="CW550" s="132"/>
      <c r="CX550" s="79"/>
      <c r="CY550" s="155"/>
      <c r="CZ550" s="169"/>
      <c r="DA550" s="132"/>
      <c r="DB550" s="79"/>
      <c r="DC550" s="155"/>
      <c r="DD550" s="78"/>
      <c r="DE550" s="132"/>
      <c r="DF550" s="79"/>
      <c r="DG550" s="155"/>
      <c r="DH550" s="78"/>
      <c r="DI550" s="132"/>
      <c r="DJ550" s="79"/>
      <c r="DK550" s="155"/>
      <c r="DL550" s="169"/>
      <c r="DM550" s="132"/>
      <c r="DN550" s="79"/>
      <c r="DO550" s="155"/>
      <c r="DP550" s="78"/>
      <c r="DQ550" s="132"/>
      <c r="DR550" s="79"/>
      <c r="DS550" s="155"/>
      <c r="DT550" s="78"/>
      <c r="DU550" s="132"/>
      <c r="DV550" s="79"/>
      <c r="DW550" s="155"/>
      <c r="DX550" s="78"/>
      <c r="DY550" s="132"/>
      <c r="DZ550" s="79"/>
      <c r="EA550" s="155"/>
      <c r="EB550" s="78"/>
      <c r="EC550" s="132"/>
      <c r="ED550" s="79"/>
      <c r="EE550" s="155"/>
      <c r="EF550" s="169"/>
      <c r="EG550" s="132"/>
      <c r="EH550" s="79"/>
      <c r="EI550" s="155"/>
      <c r="EJ550" s="78"/>
      <c r="EK550" s="132"/>
      <c r="EL550" s="79"/>
      <c r="EM550" s="155"/>
      <c r="EN550" s="78"/>
      <c r="EO550" s="132"/>
      <c r="EP550" s="79"/>
      <c r="EQ550" s="155"/>
      <c r="ER550" s="78"/>
      <c r="ES550" s="132"/>
      <c r="ET550" s="79"/>
      <c r="EU550" s="155"/>
      <c r="EV550" s="78"/>
      <c r="EW550" s="132"/>
      <c r="EX550" s="79"/>
      <c r="EY550" s="155"/>
      <c r="EZ550" s="78"/>
      <c r="FA550" s="132"/>
      <c r="FB550" s="79"/>
      <c r="FC550" s="155"/>
      <c r="FD550" s="78"/>
      <c r="FE550" s="132"/>
      <c r="FF550" s="79"/>
      <c r="FG550" s="155"/>
      <c r="FH550" s="78"/>
      <c r="FI550" s="132"/>
      <c r="FJ550" s="79"/>
      <c r="FK550" s="155"/>
      <c r="FL550" s="169"/>
      <c r="FM550" s="132"/>
      <c r="FN550" s="79"/>
      <c r="FO550" s="155"/>
      <c r="FP550" s="78"/>
      <c r="FQ550" s="132"/>
      <c r="FR550" s="79"/>
      <c r="FS550" s="155"/>
      <c r="FT550" s="78"/>
      <c r="FU550" s="132"/>
      <c r="FV550" s="4"/>
      <c r="FW550" s="155"/>
      <c r="FX550" s="78"/>
      <c r="FY550" s="132"/>
      <c r="FZ550" s="79"/>
      <c r="GA550" s="155"/>
      <c r="GB550" s="78"/>
      <c r="GC550" s="132"/>
      <c r="GD550" s="79"/>
      <c r="GE550" s="155"/>
      <c r="GF550" s="169"/>
      <c r="GG550" s="132"/>
      <c r="GH550" s="79"/>
      <c r="GI550" s="155"/>
      <c r="GJ550" s="78"/>
      <c r="GK550" s="132"/>
      <c r="GL550" s="79"/>
      <c r="GM550" s="155"/>
      <c r="GN550" s="78"/>
      <c r="GO550" s="132"/>
      <c r="GP550" s="79"/>
      <c r="GQ550" s="155"/>
    </row>
    <row r="551" spans="1:199" ht="15.75" x14ac:dyDescent="0.25">
      <c r="A551">
        <f t="shared" si="784"/>
        <v>1</v>
      </c>
      <c r="B551">
        <f t="shared" si="785"/>
        <v>1900</v>
      </c>
      <c r="C551" s="71"/>
      <c r="D551" s="78"/>
      <c r="E551" s="132"/>
      <c r="F551" s="79"/>
      <c r="G551" s="155"/>
      <c r="H551" s="169"/>
      <c r="I551" s="132"/>
      <c r="J551" s="79"/>
      <c r="K551" s="155"/>
      <c r="L551" s="169"/>
      <c r="M551" s="132"/>
      <c r="N551" s="79"/>
      <c r="O551" s="155"/>
      <c r="P551" s="169"/>
      <c r="Q551" s="132"/>
      <c r="R551" s="79"/>
      <c r="S551" s="155"/>
      <c r="T551" s="169"/>
      <c r="U551" s="132"/>
      <c r="V551" s="79"/>
      <c r="W551" s="155"/>
      <c r="X551" s="169"/>
      <c r="Y551" s="132"/>
      <c r="Z551" s="79"/>
      <c r="AA551" s="155"/>
      <c r="AB551" s="169"/>
      <c r="AC551" s="132"/>
      <c r="AD551" s="79"/>
      <c r="AE551" s="155"/>
      <c r="AF551" s="169"/>
      <c r="AG551" s="132"/>
      <c r="AH551" s="79"/>
      <c r="AI551" s="155"/>
      <c r="AJ551" s="169"/>
      <c r="AK551" s="132"/>
      <c r="AL551" s="79"/>
      <c r="AM551" s="155"/>
      <c r="AN551" s="169"/>
      <c r="AO551" s="132"/>
      <c r="AP551" s="79"/>
      <c r="AQ551" s="155"/>
      <c r="AR551" s="169"/>
      <c r="AS551" s="132"/>
      <c r="AT551" s="79"/>
      <c r="AU551" s="155"/>
      <c r="AV551" s="169"/>
      <c r="AW551" s="132"/>
      <c r="AX551" s="79"/>
      <c r="AY551" s="155"/>
      <c r="AZ551" s="169"/>
      <c r="BA551" s="132"/>
      <c r="BB551" s="79"/>
      <c r="BC551" s="155"/>
      <c r="BD551" s="169"/>
      <c r="BE551" s="132"/>
      <c r="BF551" s="79"/>
      <c r="BG551" s="155"/>
      <c r="BH551" s="169"/>
      <c r="BI551" s="132"/>
      <c r="BJ551" s="79"/>
      <c r="BK551" s="155"/>
      <c r="BL551" s="169"/>
      <c r="BM551" s="132"/>
      <c r="BN551" s="79"/>
      <c r="BO551" s="155"/>
      <c r="BP551" s="78"/>
      <c r="BQ551" s="132"/>
      <c r="BR551" s="79"/>
      <c r="BS551" s="155"/>
      <c r="BT551" s="78"/>
      <c r="BU551" s="132"/>
      <c r="BV551" s="79"/>
      <c r="BW551" s="155"/>
      <c r="BX551" s="78"/>
      <c r="BY551" s="132"/>
      <c r="BZ551" s="79"/>
      <c r="CA551" s="155"/>
      <c r="CB551" s="78"/>
      <c r="CC551" s="132"/>
      <c r="CD551" s="79"/>
      <c r="CE551" s="155"/>
      <c r="CF551" s="78"/>
      <c r="CG551" s="132"/>
      <c r="CH551" s="79"/>
      <c r="CI551" s="155"/>
      <c r="CJ551" s="78"/>
      <c r="CK551" s="132"/>
      <c r="CL551" s="79"/>
      <c r="CM551" s="155"/>
      <c r="CN551" s="78"/>
      <c r="CO551" s="132"/>
      <c r="CP551" s="79"/>
      <c r="CQ551" s="155"/>
      <c r="CR551" s="78"/>
      <c r="CS551" s="132"/>
      <c r="CT551" s="79"/>
      <c r="CU551" s="155"/>
      <c r="CV551" s="169"/>
      <c r="CW551" s="132"/>
      <c r="CX551" s="79"/>
      <c r="CY551" s="155"/>
      <c r="CZ551" s="169"/>
      <c r="DA551" s="132"/>
      <c r="DB551" s="79"/>
      <c r="DC551" s="155"/>
      <c r="DD551" s="78"/>
      <c r="DE551" s="132"/>
      <c r="DF551" s="79"/>
      <c r="DG551" s="155"/>
      <c r="DH551" s="78"/>
      <c r="DI551" s="132"/>
      <c r="DJ551" s="79"/>
      <c r="DK551" s="155"/>
      <c r="DL551" s="169"/>
      <c r="DM551" s="132"/>
      <c r="DN551" s="79"/>
      <c r="DO551" s="155"/>
      <c r="DP551" s="78"/>
      <c r="DQ551" s="132"/>
      <c r="DR551" s="79"/>
      <c r="DS551" s="155"/>
      <c r="DT551" s="78"/>
      <c r="DU551" s="132"/>
      <c r="DV551" s="79"/>
      <c r="DW551" s="155"/>
      <c r="DX551" s="78"/>
      <c r="DY551" s="132"/>
      <c r="DZ551" s="79"/>
      <c r="EA551" s="155"/>
      <c r="EB551" s="78"/>
      <c r="EC551" s="132"/>
      <c r="ED551" s="79"/>
      <c r="EE551" s="155"/>
      <c r="EF551" s="169"/>
      <c r="EG551" s="132"/>
      <c r="EH551" s="79"/>
      <c r="EI551" s="155"/>
      <c r="EJ551" s="78"/>
      <c r="EK551" s="132"/>
      <c r="EL551" s="79"/>
      <c r="EM551" s="155"/>
      <c r="EN551" s="78"/>
      <c r="EO551" s="132"/>
      <c r="EP551" s="79"/>
      <c r="EQ551" s="155"/>
      <c r="ER551" s="78"/>
      <c r="ES551" s="132"/>
      <c r="ET551" s="79"/>
      <c r="EU551" s="155"/>
      <c r="EV551" s="78"/>
      <c r="EW551" s="132"/>
      <c r="EX551" s="79"/>
      <c r="EY551" s="155"/>
      <c r="EZ551" s="78"/>
      <c r="FA551" s="132"/>
      <c r="FB551" s="79"/>
      <c r="FC551" s="155"/>
      <c r="FD551" s="78"/>
      <c r="FE551" s="132"/>
      <c r="FF551" s="79"/>
      <c r="FG551" s="155"/>
      <c r="FH551" s="78"/>
      <c r="FI551" s="132"/>
      <c r="FJ551" s="79"/>
      <c r="FK551" s="155"/>
      <c r="FL551" s="169"/>
      <c r="FM551" s="132"/>
      <c r="FN551" s="79"/>
      <c r="FO551" s="155"/>
      <c r="FP551" s="78"/>
      <c r="FQ551" s="132"/>
      <c r="FR551" s="79"/>
      <c r="FS551" s="155"/>
      <c r="FT551" s="78"/>
      <c r="FU551" s="132"/>
      <c r="FV551" s="4"/>
      <c r="FW551" s="155"/>
      <c r="FX551" s="78"/>
      <c r="FY551" s="132"/>
      <c r="FZ551" s="79"/>
      <c r="GA551" s="155"/>
      <c r="GB551" s="78"/>
      <c r="GC551" s="132"/>
      <c r="GD551" s="79"/>
      <c r="GE551" s="155"/>
      <c r="GF551" s="169"/>
      <c r="GG551" s="132"/>
      <c r="GH551" s="79"/>
      <c r="GI551" s="155"/>
      <c r="GJ551" s="78"/>
      <c r="GK551" s="132"/>
      <c r="GL551" s="79"/>
      <c r="GM551" s="155"/>
      <c r="GN551" s="78"/>
      <c r="GO551" s="132"/>
      <c r="GP551" s="79"/>
      <c r="GQ551" s="155"/>
    </row>
    <row r="552" spans="1:199" ht="15.75" x14ac:dyDescent="0.25">
      <c r="A552">
        <f t="shared" si="784"/>
        <v>1</v>
      </c>
      <c r="B552">
        <f t="shared" si="785"/>
        <v>1900</v>
      </c>
      <c r="C552" s="71"/>
      <c r="D552" s="78"/>
      <c r="E552" s="132"/>
      <c r="F552" s="79"/>
      <c r="G552" s="155"/>
      <c r="H552" s="169"/>
      <c r="I552" s="132"/>
      <c r="J552" s="79"/>
      <c r="K552" s="155"/>
      <c r="L552" s="169"/>
      <c r="M552" s="132"/>
      <c r="N552" s="79"/>
      <c r="O552" s="155"/>
      <c r="P552" s="169"/>
      <c r="Q552" s="132"/>
      <c r="R552" s="79"/>
      <c r="S552" s="155"/>
      <c r="T552" s="169"/>
      <c r="U552" s="132"/>
      <c r="V552" s="79"/>
      <c r="W552" s="155"/>
      <c r="X552" s="169"/>
      <c r="Y552" s="132"/>
      <c r="Z552" s="79"/>
      <c r="AA552" s="155"/>
      <c r="AB552" s="169"/>
      <c r="AC552" s="132"/>
      <c r="AD552" s="79"/>
      <c r="AE552" s="155"/>
      <c r="AF552" s="169"/>
      <c r="AG552" s="132"/>
      <c r="AH552" s="79"/>
      <c r="AI552" s="155"/>
      <c r="AJ552" s="169"/>
      <c r="AK552" s="132"/>
      <c r="AL552" s="79"/>
      <c r="AM552" s="155"/>
      <c r="AN552" s="169"/>
      <c r="AO552" s="132"/>
      <c r="AP552" s="79"/>
      <c r="AQ552" s="155"/>
      <c r="AR552" s="169"/>
      <c r="AS552" s="132"/>
      <c r="AT552" s="79"/>
      <c r="AU552" s="155"/>
      <c r="AV552" s="169"/>
      <c r="AW552" s="132"/>
      <c r="AX552" s="79"/>
      <c r="AY552" s="155"/>
      <c r="AZ552" s="169"/>
      <c r="BA552" s="132"/>
      <c r="BB552" s="79"/>
      <c r="BC552" s="155"/>
      <c r="BD552" s="169"/>
      <c r="BE552" s="132"/>
      <c r="BF552" s="79"/>
      <c r="BG552" s="155"/>
      <c r="BH552" s="169"/>
      <c r="BI552" s="132"/>
      <c r="BJ552" s="79"/>
      <c r="BK552" s="155"/>
      <c r="BL552" s="169"/>
      <c r="BM552" s="132"/>
      <c r="BN552" s="79"/>
      <c r="BO552" s="155"/>
      <c r="BP552" s="78"/>
      <c r="BQ552" s="132"/>
      <c r="BR552" s="79"/>
      <c r="BS552" s="155"/>
      <c r="BT552" s="78"/>
      <c r="BU552" s="132"/>
      <c r="BV552" s="79"/>
      <c r="BW552" s="155"/>
      <c r="BX552" s="78"/>
      <c r="BY552" s="132"/>
      <c r="BZ552" s="79"/>
      <c r="CA552" s="155"/>
      <c r="CB552" s="78"/>
      <c r="CC552" s="132"/>
      <c r="CD552" s="79"/>
      <c r="CE552" s="155"/>
      <c r="CF552" s="78"/>
      <c r="CG552" s="132"/>
      <c r="CH552" s="79"/>
      <c r="CI552" s="155"/>
      <c r="CJ552" s="78"/>
      <c r="CK552" s="132"/>
      <c r="CL552" s="79"/>
      <c r="CM552" s="155"/>
      <c r="CN552" s="78"/>
      <c r="CO552" s="132"/>
      <c r="CP552" s="79"/>
      <c r="CQ552" s="155"/>
      <c r="CR552" s="78"/>
      <c r="CS552" s="132"/>
      <c r="CT552" s="79"/>
      <c r="CU552" s="155"/>
      <c r="CV552" s="169"/>
      <c r="CW552" s="132"/>
      <c r="CX552" s="79"/>
      <c r="CY552" s="155"/>
      <c r="CZ552" s="169"/>
      <c r="DA552" s="132"/>
      <c r="DB552" s="79"/>
      <c r="DC552" s="155"/>
      <c r="DD552" s="78"/>
      <c r="DE552" s="132"/>
      <c r="DF552" s="79"/>
      <c r="DG552" s="155"/>
      <c r="DH552" s="78"/>
      <c r="DI552" s="132"/>
      <c r="DJ552" s="79"/>
      <c r="DK552" s="155"/>
      <c r="DL552" s="169"/>
      <c r="DM552" s="132"/>
      <c r="DN552" s="79"/>
      <c r="DO552" s="155"/>
      <c r="DP552" s="78"/>
      <c r="DQ552" s="132"/>
      <c r="DR552" s="79"/>
      <c r="DS552" s="155"/>
      <c r="DT552" s="78"/>
      <c r="DU552" s="132"/>
      <c r="DV552" s="79"/>
      <c r="DW552" s="155"/>
      <c r="DX552" s="78"/>
      <c r="DY552" s="132"/>
      <c r="DZ552" s="79"/>
      <c r="EA552" s="155"/>
      <c r="EB552" s="78"/>
      <c r="EC552" s="132"/>
      <c r="ED552" s="79"/>
      <c r="EE552" s="155"/>
      <c r="EF552" s="169"/>
      <c r="EG552" s="132"/>
      <c r="EH552" s="79"/>
      <c r="EI552" s="155"/>
      <c r="EJ552" s="78"/>
      <c r="EK552" s="132"/>
      <c r="EL552" s="79"/>
      <c r="EM552" s="155"/>
      <c r="EN552" s="78"/>
      <c r="EO552" s="132"/>
      <c r="EP552" s="79"/>
      <c r="EQ552" s="155"/>
      <c r="ER552" s="78"/>
      <c r="ES552" s="132"/>
      <c r="ET552" s="79"/>
      <c r="EU552" s="155"/>
      <c r="EV552" s="78"/>
      <c r="EW552" s="132"/>
      <c r="EX552" s="79"/>
      <c r="EY552" s="155"/>
      <c r="EZ552" s="78"/>
      <c r="FA552" s="132"/>
      <c r="FB552" s="79"/>
      <c r="FC552" s="155"/>
      <c r="FD552" s="78"/>
      <c r="FE552" s="132"/>
      <c r="FF552" s="79"/>
      <c r="FG552" s="155"/>
      <c r="FH552" s="78"/>
      <c r="FI552" s="132"/>
      <c r="FJ552" s="79"/>
      <c r="FK552" s="155"/>
      <c r="FL552" s="169"/>
      <c r="FM552" s="132"/>
      <c r="FN552" s="79"/>
      <c r="FO552" s="155"/>
      <c r="FP552" s="78"/>
      <c r="FQ552" s="132"/>
      <c r="FR552" s="79"/>
      <c r="FS552" s="155"/>
      <c r="FT552" s="78"/>
      <c r="FU552" s="132"/>
      <c r="FV552" s="4"/>
      <c r="FW552" s="155"/>
      <c r="FX552" s="78"/>
      <c r="FY552" s="132"/>
      <c r="FZ552" s="79"/>
      <c r="GA552" s="155"/>
      <c r="GB552" s="78"/>
      <c r="GC552" s="132"/>
      <c r="GD552" s="79"/>
      <c r="GE552" s="155"/>
      <c r="GF552" s="169"/>
      <c r="GG552" s="132"/>
      <c r="GH552" s="79"/>
      <c r="GI552" s="155"/>
      <c r="GJ552" s="78"/>
      <c r="GK552" s="132"/>
      <c r="GL552" s="79"/>
      <c r="GM552" s="155"/>
      <c r="GN552" s="78"/>
      <c r="GO552" s="132"/>
      <c r="GP552" s="79"/>
      <c r="GQ552" s="155"/>
    </row>
    <row r="553" spans="1:199" ht="15.75" x14ac:dyDescent="0.25">
      <c r="A553">
        <f t="shared" si="784"/>
        <v>1</v>
      </c>
      <c r="B553">
        <f t="shared" si="785"/>
        <v>1900</v>
      </c>
      <c r="C553" s="71"/>
      <c r="D553" s="78"/>
      <c r="E553" s="132"/>
      <c r="F553" s="79"/>
      <c r="G553" s="155"/>
      <c r="H553" s="169"/>
      <c r="I553" s="132"/>
      <c r="J553" s="79"/>
      <c r="K553" s="155"/>
      <c r="L553" s="169"/>
      <c r="M553" s="132"/>
      <c r="N553" s="79"/>
      <c r="O553" s="155"/>
      <c r="P553" s="169"/>
      <c r="Q553" s="132"/>
      <c r="R553" s="79"/>
      <c r="S553" s="155"/>
      <c r="T553" s="169"/>
      <c r="U553" s="132"/>
      <c r="V553" s="79"/>
      <c r="W553" s="155"/>
      <c r="X553" s="169"/>
      <c r="Y553" s="132"/>
      <c r="Z553" s="79"/>
      <c r="AA553" s="155"/>
      <c r="AB553" s="169"/>
      <c r="AC553" s="132"/>
      <c r="AD553" s="79"/>
      <c r="AE553" s="155"/>
      <c r="AF553" s="169"/>
      <c r="AG553" s="132"/>
      <c r="AH553" s="79"/>
      <c r="AI553" s="155"/>
      <c r="AJ553" s="169"/>
      <c r="AK553" s="132"/>
      <c r="AL553" s="79"/>
      <c r="AM553" s="155"/>
      <c r="AN553" s="169"/>
      <c r="AO553" s="132"/>
      <c r="AP553" s="79"/>
      <c r="AQ553" s="155"/>
      <c r="AR553" s="169"/>
      <c r="AS553" s="132"/>
      <c r="AT553" s="79"/>
      <c r="AU553" s="155"/>
      <c r="AV553" s="169"/>
      <c r="AW553" s="132"/>
      <c r="AX553" s="79"/>
      <c r="AY553" s="155"/>
      <c r="AZ553" s="169"/>
      <c r="BA553" s="132"/>
      <c r="BB553" s="79"/>
      <c r="BC553" s="155"/>
      <c r="BD553" s="169"/>
      <c r="BE553" s="132"/>
      <c r="BF553" s="79"/>
      <c r="BG553" s="155"/>
      <c r="BH553" s="169"/>
      <c r="BI553" s="132"/>
      <c r="BJ553" s="79"/>
      <c r="BK553" s="155"/>
      <c r="BL553" s="169"/>
      <c r="BM553" s="132"/>
      <c r="BN553" s="79"/>
      <c r="BO553" s="155"/>
      <c r="BP553" s="78"/>
      <c r="BQ553" s="132"/>
      <c r="BR553" s="79"/>
      <c r="BS553" s="155"/>
      <c r="BT553" s="78"/>
      <c r="BU553" s="132"/>
      <c r="BV553" s="79"/>
      <c r="BW553" s="155"/>
      <c r="BX553" s="78"/>
      <c r="BY553" s="132"/>
      <c r="BZ553" s="79"/>
      <c r="CA553" s="155"/>
      <c r="CB553" s="78"/>
      <c r="CC553" s="132"/>
      <c r="CD553" s="79"/>
      <c r="CE553" s="155"/>
      <c r="CF553" s="78"/>
      <c r="CG553" s="132"/>
      <c r="CH553" s="79"/>
      <c r="CI553" s="155"/>
      <c r="CJ553" s="78"/>
      <c r="CK553" s="132"/>
      <c r="CL553" s="79"/>
      <c r="CM553" s="155"/>
      <c r="CN553" s="78"/>
      <c r="CO553" s="132"/>
      <c r="CP553" s="79"/>
      <c r="CQ553" s="155"/>
      <c r="CR553" s="78"/>
      <c r="CS553" s="132"/>
      <c r="CT553" s="79"/>
      <c r="CU553" s="155"/>
      <c r="CV553" s="169"/>
      <c r="CW553" s="132"/>
      <c r="CX553" s="79"/>
      <c r="CY553" s="155"/>
      <c r="CZ553" s="169"/>
      <c r="DA553" s="132"/>
      <c r="DB553" s="79"/>
      <c r="DC553" s="155"/>
      <c r="DD553" s="78"/>
      <c r="DE553" s="132"/>
      <c r="DF553" s="79"/>
      <c r="DG553" s="155"/>
      <c r="DH553" s="78"/>
      <c r="DI553" s="132"/>
      <c r="DJ553" s="79"/>
      <c r="DK553" s="155"/>
      <c r="DL553" s="169"/>
      <c r="DM553" s="132"/>
      <c r="DN553" s="79"/>
      <c r="DO553" s="155"/>
      <c r="DP553" s="78"/>
      <c r="DQ553" s="132"/>
      <c r="DR553" s="79"/>
      <c r="DS553" s="155"/>
      <c r="DT553" s="78"/>
      <c r="DU553" s="132"/>
      <c r="DV553" s="79"/>
      <c r="DW553" s="155"/>
      <c r="DX553" s="78"/>
      <c r="DY553" s="132"/>
      <c r="DZ553" s="79"/>
      <c r="EA553" s="155"/>
      <c r="EB553" s="78"/>
      <c r="EC553" s="132"/>
      <c r="ED553" s="79"/>
      <c r="EE553" s="155"/>
      <c r="EF553" s="169"/>
      <c r="EG553" s="132"/>
      <c r="EH553" s="79"/>
      <c r="EI553" s="155"/>
      <c r="EJ553" s="78"/>
      <c r="EK553" s="132"/>
      <c r="EL553" s="79"/>
      <c r="EM553" s="155"/>
      <c r="EN553" s="78"/>
      <c r="EO553" s="132"/>
      <c r="EP553" s="79"/>
      <c r="EQ553" s="155"/>
      <c r="ER553" s="78"/>
      <c r="ES553" s="132"/>
      <c r="ET553" s="79"/>
      <c r="EU553" s="155"/>
      <c r="EV553" s="78"/>
      <c r="EW553" s="132"/>
      <c r="EX553" s="79"/>
      <c r="EY553" s="155"/>
      <c r="EZ553" s="78"/>
      <c r="FA553" s="132"/>
      <c r="FB553" s="79"/>
      <c r="FC553" s="155"/>
      <c r="FD553" s="78"/>
      <c r="FE553" s="132"/>
      <c r="FF553" s="79"/>
      <c r="FG553" s="155"/>
      <c r="FH553" s="78"/>
      <c r="FI553" s="132"/>
      <c r="FJ553" s="79"/>
      <c r="FK553" s="155"/>
      <c r="FL553" s="169"/>
      <c r="FM553" s="132"/>
      <c r="FN553" s="79"/>
      <c r="FO553" s="155"/>
      <c r="FP553" s="78"/>
      <c r="FQ553" s="132"/>
      <c r="FR553" s="79"/>
      <c r="FS553" s="155"/>
      <c r="FT553" s="78"/>
      <c r="FU553" s="132"/>
      <c r="FV553" s="4"/>
      <c r="FW553" s="155"/>
      <c r="FX553" s="78"/>
      <c r="FY553" s="132"/>
      <c r="FZ553" s="79"/>
      <c r="GA553" s="155"/>
      <c r="GB553" s="78"/>
      <c r="GC553" s="132"/>
      <c r="GD553" s="79"/>
      <c r="GE553" s="155"/>
      <c r="GF553" s="169"/>
      <c r="GG553" s="132"/>
      <c r="GH553" s="79"/>
      <c r="GI553" s="155"/>
      <c r="GJ553" s="78"/>
      <c r="GK553" s="132"/>
      <c r="GL553" s="79"/>
      <c r="GM553" s="155"/>
      <c r="GN553" s="78"/>
      <c r="GO553" s="132"/>
      <c r="GP553" s="79"/>
      <c r="GQ553" s="155"/>
    </row>
    <row r="554" spans="1:199" ht="15.75" x14ac:dyDescent="0.25">
      <c r="A554">
        <f t="shared" si="784"/>
        <v>1</v>
      </c>
      <c r="B554">
        <f t="shared" si="785"/>
        <v>1900</v>
      </c>
      <c r="C554" s="71"/>
      <c r="D554" s="78"/>
      <c r="E554" s="132"/>
      <c r="F554" s="79"/>
      <c r="G554" s="155"/>
      <c r="H554" s="169"/>
      <c r="I554" s="132"/>
      <c r="J554" s="79"/>
      <c r="K554" s="155"/>
      <c r="L554" s="169"/>
      <c r="M554" s="132"/>
      <c r="N554" s="79"/>
      <c r="O554" s="155"/>
      <c r="P554" s="169"/>
      <c r="Q554" s="132"/>
      <c r="R554" s="79"/>
      <c r="S554" s="155"/>
      <c r="T554" s="169"/>
      <c r="U554" s="132"/>
      <c r="V554" s="79"/>
      <c r="W554" s="155"/>
      <c r="X554" s="169"/>
      <c r="Y554" s="132"/>
      <c r="Z554" s="79"/>
      <c r="AA554" s="155"/>
      <c r="AB554" s="169"/>
      <c r="AC554" s="132"/>
      <c r="AD554" s="79"/>
      <c r="AE554" s="155"/>
      <c r="AF554" s="169"/>
      <c r="AG554" s="132"/>
      <c r="AH554" s="79"/>
      <c r="AI554" s="155"/>
      <c r="AJ554" s="169"/>
      <c r="AK554" s="132"/>
      <c r="AL554" s="79"/>
      <c r="AM554" s="155"/>
      <c r="AN554" s="169"/>
      <c r="AO554" s="132"/>
      <c r="AP554" s="79"/>
      <c r="AQ554" s="155"/>
      <c r="AR554" s="169"/>
      <c r="AS554" s="132"/>
      <c r="AT554" s="79"/>
      <c r="AU554" s="155"/>
      <c r="AV554" s="169"/>
      <c r="AW554" s="132"/>
      <c r="AX554" s="79"/>
      <c r="AY554" s="155"/>
      <c r="AZ554" s="169"/>
      <c r="BA554" s="132"/>
      <c r="BB554" s="79"/>
      <c r="BC554" s="155"/>
      <c r="BD554" s="169"/>
      <c r="BE554" s="132"/>
      <c r="BF554" s="79"/>
      <c r="BG554" s="155"/>
      <c r="BH554" s="169"/>
      <c r="BI554" s="132"/>
      <c r="BJ554" s="79"/>
      <c r="BK554" s="155"/>
      <c r="BL554" s="169"/>
      <c r="BM554" s="132"/>
      <c r="BN554" s="79"/>
      <c r="BO554" s="155"/>
      <c r="BP554" s="78"/>
      <c r="BQ554" s="132"/>
      <c r="BR554" s="79"/>
      <c r="BS554" s="155"/>
      <c r="BT554" s="78"/>
      <c r="BU554" s="132"/>
      <c r="BV554" s="79"/>
      <c r="BW554" s="155"/>
      <c r="BX554" s="78"/>
      <c r="BY554" s="132"/>
      <c r="BZ554" s="79"/>
      <c r="CA554" s="155"/>
      <c r="CB554" s="78"/>
      <c r="CC554" s="132"/>
      <c r="CD554" s="79"/>
      <c r="CE554" s="155"/>
      <c r="CF554" s="78"/>
      <c r="CG554" s="132"/>
      <c r="CH554" s="79"/>
      <c r="CI554" s="155"/>
      <c r="CJ554" s="78"/>
      <c r="CK554" s="132"/>
      <c r="CL554" s="79"/>
      <c r="CM554" s="155"/>
      <c r="CN554" s="78"/>
      <c r="CO554" s="132"/>
      <c r="CP554" s="79"/>
      <c r="CQ554" s="155"/>
      <c r="CR554" s="78"/>
      <c r="CS554" s="132"/>
      <c r="CT554" s="79"/>
      <c r="CU554" s="155"/>
      <c r="CV554" s="169"/>
      <c r="CW554" s="132"/>
      <c r="CX554" s="79"/>
      <c r="CY554" s="155"/>
      <c r="CZ554" s="169"/>
      <c r="DA554" s="132"/>
      <c r="DB554" s="79"/>
      <c r="DC554" s="155"/>
      <c r="DD554" s="78"/>
      <c r="DE554" s="132"/>
      <c r="DF554" s="79"/>
      <c r="DG554" s="155"/>
      <c r="DH554" s="78"/>
      <c r="DI554" s="132"/>
      <c r="DJ554" s="79"/>
      <c r="DK554" s="155"/>
      <c r="DL554" s="169"/>
      <c r="DM554" s="132"/>
      <c r="DN554" s="79"/>
      <c r="DO554" s="155"/>
      <c r="DP554" s="78"/>
      <c r="DQ554" s="132"/>
      <c r="DR554" s="79"/>
      <c r="DS554" s="155"/>
      <c r="DT554" s="78"/>
      <c r="DU554" s="132"/>
      <c r="DV554" s="79"/>
      <c r="DW554" s="155"/>
      <c r="DX554" s="78"/>
      <c r="DY554" s="132"/>
      <c r="DZ554" s="79"/>
      <c r="EA554" s="155"/>
      <c r="EB554" s="78"/>
      <c r="EC554" s="132"/>
      <c r="ED554" s="79"/>
      <c r="EE554" s="155"/>
      <c r="EF554" s="169"/>
      <c r="EG554" s="132"/>
      <c r="EH554" s="79"/>
      <c r="EI554" s="155"/>
      <c r="EJ554" s="78"/>
      <c r="EK554" s="132"/>
      <c r="EL554" s="79"/>
      <c r="EM554" s="155"/>
      <c r="EN554" s="78"/>
      <c r="EO554" s="132"/>
      <c r="EP554" s="79"/>
      <c r="EQ554" s="155"/>
      <c r="ER554" s="78"/>
      <c r="ES554" s="132"/>
      <c r="ET554" s="79"/>
      <c r="EU554" s="155"/>
      <c r="EV554" s="78"/>
      <c r="EW554" s="132"/>
      <c r="EX554" s="79"/>
      <c r="EY554" s="155"/>
      <c r="EZ554" s="78"/>
      <c r="FA554" s="132"/>
      <c r="FB554" s="79"/>
      <c r="FC554" s="155"/>
      <c r="FD554" s="78"/>
      <c r="FE554" s="132"/>
      <c r="FF554" s="79"/>
      <c r="FG554" s="155"/>
      <c r="FH554" s="78"/>
      <c r="FI554" s="132"/>
      <c r="FJ554" s="79"/>
      <c r="FK554" s="155"/>
      <c r="FL554" s="169"/>
      <c r="FM554" s="132"/>
      <c r="FN554" s="79"/>
      <c r="FO554" s="155"/>
      <c r="FP554" s="78"/>
      <c r="FQ554" s="132"/>
      <c r="FR554" s="79"/>
      <c r="FS554" s="155"/>
      <c r="FT554" s="78"/>
      <c r="FU554" s="132"/>
      <c r="FV554" s="4"/>
      <c r="FW554" s="155"/>
      <c r="FX554" s="78"/>
      <c r="FY554" s="132"/>
      <c r="FZ554" s="79"/>
      <c r="GA554" s="155"/>
      <c r="GB554" s="78"/>
      <c r="GC554" s="132"/>
      <c r="GD554" s="79"/>
      <c r="GE554" s="155"/>
      <c r="GF554" s="169"/>
      <c r="GG554" s="132"/>
      <c r="GH554" s="79"/>
      <c r="GI554" s="155"/>
      <c r="GJ554" s="78"/>
      <c r="GK554" s="132"/>
      <c r="GL554" s="79"/>
      <c r="GM554" s="155"/>
      <c r="GN554" s="78"/>
      <c r="GO554" s="132"/>
      <c r="GP554" s="79"/>
      <c r="GQ554" s="155"/>
    </row>
    <row r="555" spans="1:199" ht="15.75" x14ac:dyDescent="0.25">
      <c r="A555">
        <f t="shared" si="784"/>
        <v>1</v>
      </c>
      <c r="B555">
        <f t="shared" si="785"/>
        <v>1900</v>
      </c>
      <c r="C555" s="71"/>
      <c r="D555" s="78"/>
      <c r="E555" s="132"/>
      <c r="F555" s="79"/>
      <c r="G555" s="155"/>
      <c r="H555" s="169"/>
      <c r="I555" s="132"/>
      <c r="J555" s="79"/>
      <c r="K555" s="155"/>
      <c r="L555" s="169"/>
      <c r="M555" s="132"/>
      <c r="N555" s="79"/>
      <c r="O555" s="155"/>
      <c r="P555" s="169"/>
      <c r="Q555" s="132"/>
      <c r="R555" s="79"/>
      <c r="S555" s="155"/>
      <c r="T555" s="169"/>
      <c r="U555" s="132"/>
      <c r="V555" s="79"/>
      <c r="W555" s="155"/>
      <c r="X555" s="169"/>
      <c r="Y555" s="132"/>
      <c r="Z555" s="79"/>
      <c r="AA555" s="155"/>
      <c r="AB555" s="169"/>
      <c r="AC555" s="132"/>
      <c r="AD555" s="79"/>
      <c r="AE555" s="155"/>
      <c r="AF555" s="169"/>
      <c r="AG555" s="132"/>
      <c r="AH555" s="79"/>
      <c r="AI555" s="155"/>
      <c r="AJ555" s="169"/>
      <c r="AK555" s="132"/>
      <c r="AL555" s="79"/>
      <c r="AM555" s="155"/>
      <c r="AN555" s="169"/>
      <c r="AO555" s="132"/>
      <c r="AP555" s="79"/>
      <c r="AQ555" s="155"/>
      <c r="AR555" s="169"/>
      <c r="AS555" s="132"/>
      <c r="AT555" s="79"/>
      <c r="AU555" s="155"/>
      <c r="AV555" s="169"/>
      <c r="AW555" s="132"/>
      <c r="AX555" s="79"/>
      <c r="AY555" s="155"/>
      <c r="AZ555" s="169"/>
      <c r="BA555" s="132"/>
      <c r="BB555" s="79"/>
      <c r="BC555" s="155"/>
      <c r="BD555" s="169"/>
      <c r="BE555" s="132"/>
      <c r="BF555" s="79"/>
      <c r="BG555" s="155"/>
      <c r="BH555" s="169"/>
      <c r="BI555" s="132"/>
      <c r="BJ555" s="79"/>
      <c r="BK555" s="155"/>
      <c r="BL555" s="169"/>
      <c r="BM555" s="132"/>
      <c r="BN555" s="79"/>
      <c r="BO555" s="155"/>
      <c r="BP555" s="78"/>
      <c r="BQ555" s="132"/>
      <c r="BR555" s="79"/>
      <c r="BS555" s="155"/>
      <c r="BT555" s="78"/>
      <c r="BU555" s="132"/>
      <c r="BV555" s="79"/>
      <c r="BW555" s="155"/>
      <c r="BX555" s="78"/>
      <c r="BY555" s="132"/>
      <c r="BZ555" s="79"/>
      <c r="CA555" s="155"/>
      <c r="CB555" s="78"/>
      <c r="CC555" s="132"/>
      <c r="CD555" s="79"/>
      <c r="CE555" s="155"/>
      <c r="CF555" s="78"/>
      <c r="CG555" s="132"/>
      <c r="CH555" s="79"/>
      <c r="CI555" s="155"/>
      <c r="CJ555" s="78"/>
      <c r="CK555" s="132"/>
      <c r="CL555" s="79"/>
      <c r="CM555" s="155"/>
      <c r="CN555" s="78"/>
      <c r="CO555" s="132"/>
      <c r="CP555" s="79"/>
      <c r="CQ555" s="155"/>
      <c r="CR555" s="78"/>
      <c r="CS555" s="132"/>
      <c r="CT555" s="79"/>
      <c r="CU555" s="155"/>
      <c r="CV555" s="169"/>
      <c r="CW555" s="132"/>
      <c r="CX555" s="79"/>
      <c r="CY555" s="155"/>
      <c r="CZ555" s="169"/>
      <c r="DA555" s="132"/>
      <c r="DB555" s="79"/>
      <c r="DC555" s="155"/>
      <c r="DD555" s="78"/>
      <c r="DE555" s="132"/>
      <c r="DF555" s="79"/>
      <c r="DG555" s="155"/>
      <c r="DH555" s="78"/>
      <c r="DI555" s="132"/>
      <c r="DJ555" s="79"/>
      <c r="DK555" s="155"/>
      <c r="DL555" s="169"/>
      <c r="DM555" s="132"/>
      <c r="DN555" s="79"/>
      <c r="DO555" s="155"/>
      <c r="DP555" s="78"/>
      <c r="DQ555" s="132"/>
      <c r="DR555" s="79"/>
      <c r="DS555" s="155"/>
      <c r="DT555" s="78"/>
      <c r="DU555" s="132"/>
      <c r="DV555" s="79"/>
      <c r="DW555" s="155"/>
      <c r="DX555" s="78"/>
      <c r="DY555" s="132"/>
      <c r="DZ555" s="79"/>
      <c r="EA555" s="155"/>
      <c r="EB555" s="78"/>
      <c r="EC555" s="132"/>
      <c r="ED555" s="79"/>
      <c r="EE555" s="155"/>
      <c r="EF555" s="169"/>
      <c r="EG555" s="132"/>
      <c r="EH555" s="79"/>
      <c r="EI555" s="155"/>
      <c r="EJ555" s="78"/>
      <c r="EK555" s="132"/>
      <c r="EL555" s="79"/>
      <c r="EM555" s="155"/>
      <c r="EN555" s="78"/>
      <c r="EO555" s="132"/>
      <c r="EP555" s="79"/>
      <c r="EQ555" s="155"/>
      <c r="ER555" s="78"/>
      <c r="ES555" s="132"/>
      <c r="ET555" s="79"/>
      <c r="EU555" s="155"/>
      <c r="EV555" s="78"/>
      <c r="EW555" s="132"/>
      <c r="EX555" s="79"/>
      <c r="EY555" s="155"/>
      <c r="EZ555" s="78"/>
      <c r="FA555" s="132"/>
      <c r="FB555" s="79"/>
      <c r="FC555" s="155"/>
      <c r="FD555" s="78"/>
      <c r="FE555" s="132"/>
      <c r="FF555" s="79"/>
      <c r="FG555" s="155"/>
      <c r="FH555" s="78"/>
      <c r="FI555" s="132"/>
      <c r="FJ555" s="79"/>
      <c r="FK555" s="155"/>
      <c r="FL555" s="169"/>
      <c r="FM555" s="132"/>
      <c r="FN555" s="79"/>
      <c r="FO555" s="155"/>
      <c r="FP555" s="78"/>
      <c r="FQ555" s="132"/>
      <c r="FR555" s="79"/>
      <c r="FS555" s="155"/>
      <c r="FT555" s="78"/>
      <c r="FU555" s="132"/>
      <c r="FV555" s="4"/>
      <c r="FW555" s="155"/>
      <c r="FX555" s="78"/>
      <c r="FY555" s="132"/>
      <c r="FZ555" s="79"/>
      <c r="GA555" s="155"/>
      <c r="GB555" s="78"/>
      <c r="GC555" s="132"/>
      <c r="GD555" s="79"/>
      <c r="GE555" s="155"/>
      <c r="GF555" s="169"/>
      <c r="GG555" s="132"/>
      <c r="GH555" s="79"/>
      <c r="GI555" s="155"/>
      <c r="GJ555" s="78"/>
      <c r="GK555" s="132"/>
      <c r="GL555" s="79"/>
      <c r="GM555" s="155"/>
      <c r="GN555" s="78"/>
      <c r="GO555" s="132"/>
      <c r="GP555" s="79"/>
      <c r="GQ555" s="155"/>
    </row>
    <row r="556" spans="1:199" ht="15.75" x14ac:dyDescent="0.25">
      <c r="A556">
        <f t="shared" si="784"/>
        <v>1</v>
      </c>
      <c r="B556">
        <f t="shared" si="785"/>
        <v>1900</v>
      </c>
      <c r="C556" s="71"/>
      <c r="D556" s="78"/>
      <c r="E556" s="132"/>
      <c r="F556" s="79"/>
      <c r="G556" s="155"/>
      <c r="H556" s="169"/>
      <c r="I556" s="132"/>
      <c r="J556" s="79"/>
      <c r="K556" s="155"/>
      <c r="L556" s="169"/>
      <c r="M556" s="132"/>
      <c r="N556" s="79"/>
      <c r="O556" s="155"/>
      <c r="P556" s="169"/>
      <c r="Q556" s="132"/>
      <c r="R556" s="79"/>
      <c r="S556" s="155"/>
      <c r="T556" s="169"/>
      <c r="U556" s="132"/>
      <c r="V556" s="79"/>
      <c r="W556" s="155"/>
      <c r="X556" s="169"/>
      <c r="Y556" s="132"/>
      <c r="Z556" s="79"/>
      <c r="AA556" s="155"/>
      <c r="AB556" s="169"/>
      <c r="AC556" s="132"/>
      <c r="AD556" s="79"/>
      <c r="AE556" s="155"/>
      <c r="AF556" s="169"/>
      <c r="AG556" s="132"/>
      <c r="AH556" s="79"/>
      <c r="AI556" s="155"/>
      <c r="AJ556" s="169"/>
      <c r="AK556" s="132"/>
      <c r="AL556" s="79"/>
      <c r="AM556" s="155"/>
      <c r="AN556" s="169"/>
      <c r="AO556" s="132"/>
      <c r="AP556" s="79"/>
      <c r="AQ556" s="155"/>
      <c r="AR556" s="169"/>
      <c r="AS556" s="132"/>
      <c r="AT556" s="79"/>
      <c r="AU556" s="155"/>
      <c r="AV556" s="169"/>
      <c r="AW556" s="132"/>
      <c r="AX556" s="79"/>
      <c r="AY556" s="155"/>
      <c r="AZ556" s="169"/>
      <c r="BA556" s="132"/>
      <c r="BB556" s="79"/>
      <c r="BC556" s="155"/>
      <c r="BD556" s="169"/>
      <c r="BE556" s="132"/>
      <c r="BF556" s="79"/>
      <c r="BG556" s="155"/>
      <c r="BH556" s="169"/>
      <c r="BI556" s="132"/>
      <c r="BJ556" s="79"/>
      <c r="BK556" s="155"/>
      <c r="BL556" s="169"/>
      <c r="BM556" s="132"/>
      <c r="BN556" s="79"/>
      <c r="BO556" s="155"/>
      <c r="BP556" s="78"/>
      <c r="BQ556" s="132"/>
      <c r="BR556" s="79"/>
      <c r="BS556" s="155"/>
      <c r="BT556" s="78"/>
      <c r="BU556" s="132"/>
      <c r="BV556" s="79"/>
      <c r="BW556" s="155"/>
      <c r="BX556" s="78"/>
      <c r="BY556" s="132"/>
      <c r="BZ556" s="79"/>
      <c r="CA556" s="155"/>
      <c r="CB556" s="78"/>
      <c r="CC556" s="132"/>
      <c r="CD556" s="79"/>
      <c r="CE556" s="155"/>
      <c r="CF556" s="78"/>
      <c r="CG556" s="132"/>
      <c r="CH556" s="79"/>
      <c r="CI556" s="155"/>
      <c r="CJ556" s="78"/>
      <c r="CK556" s="132"/>
      <c r="CL556" s="79"/>
      <c r="CM556" s="155"/>
      <c r="CN556" s="78"/>
      <c r="CO556" s="132"/>
      <c r="CP556" s="79"/>
      <c r="CQ556" s="155"/>
      <c r="CR556" s="78"/>
      <c r="CS556" s="132"/>
      <c r="CT556" s="79"/>
      <c r="CU556" s="155"/>
      <c r="CV556" s="169"/>
      <c r="CW556" s="132"/>
      <c r="CX556" s="79"/>
      <c r="CY556" s="155"/>
      <c r="CZ556" s="169"/>
      <c r="DA556" s="132"/>
      <c r="DB556" s="79"/>
      <c r="DC556" s="155"/>
      <c r="DD556" s="78"/>
      <c r="DE556" s="132"/>
      <c r="DF556" s="79"/>
      <c r="DG556" s="155"/>
      <c r="DH556" s="78"/>
      <c r="DI556" s="132"/>
      <c r="DJ556" s="79"/>
      <c r="DK556" s="155"/>
      <c r="DL556" s="169"/>
      <c r="DM556" s="132"/>
      <c r="DN556" s="79"/>
      <c r="DO556" s="155"/>
      <c r="DP556" s="78"/>
      <c r="DQ556" s="132"/>
      <c r="DR556" s="79"/>
      <c r="DS556" s="155"/>
      <c r="DT556" s="78"/>
      <c r="DU556" s="132"/>
      <c r="DV556" s="79"/>
      <c r="DW556" s="155"/>
      <c r="DX556" s="78"/>
      <c r="DY556" s="132"/>
      <c r="DZ556" s="79"/>
      <c r="EA556" s="155"/>
      <c r="EB556" s="78"/>
      <c r="EC556" s="132"/>
      <c r="ED556" s="79"/>
      <c r="EE556" s="155"/>
      <c r="EF556" s="169"/>
      <c r="EG556" s="132"/>
      <c r="EH556" s="79"/>
      <c r="EI556" s="155"/>
      <c r="EJ556" s="78"/>
      <c r="EK556" s="132"/>
      <c r="EL556" s="79"/>
      <c r="EM556" s="155"/>
      <c r="EN556" s="78"/>
      <c r="EO556" s="132"/>
      <c r="EP556" s="79"/>
      <c r="EQ556" s="155"/>
      <c r="ER556" s="78"/>
      <c r="ES556" s="132"/>
      <c r="ET556" s="79"/>
      <c r="EU556" s="155"/>
      <c r="EV556" s="78"/>
      <c r="EW556" s="132"/>
      <c r="EX556" s="79"/>
      <c r="EY556" s="155"/>
      <c r="EZ556" s="78"/>
      <c r="FA556" s="132"/>
      <c r="FB556" s="79"/>
      <c r="FC556" s="155"/>
      <c r="FD556" s="78"/>
      <c r="FE556" s="132"/>
      <c r="FF556" s="79"/>
      <c r="FG556" s="155"/>
      <c r="FH556" s="78"/>
      <c r="FI556" s="132"/>
      <c r="FJ556" s="79"/>
      <c r="FK556" s="155"/>
      <c r="FL556" s="169"/>
      <c r="FM556" s="132"/>
      <c r="FN556" s="79"/>
      <c r="FO556" s="155"/>
      <c r="FP556" s="78"/>
      <c r="FQ556" s="132"/>
      <c r="FR556" s="79"/>
      <c r="FS556" s="155"/>
      <c r="FT556" s="78"/>
      <c r="FU556" s="132"/>
      <c r="FV556" s="4"/>
      <c r="FW556" s="155"/>
      <c r="FX556" s="78"/>
      <c r="FY556" s="132"/>
      <c r="FZ556" s="79"/>
      <c r="GA556" s="155"/>
      <c r="GB556" s="78"/>
      <c r="GC556" s="132"/>
      <c r="GD556" s="79"/>
      <c r="GE556" s="155"/>
      <c r="GF556" s="169"/>
      <c r="GG556" s="132"/>
      <c r="GH556" s="79"/>
      <c r="GI556" s="155"/>
      <c r="GJ556" s="78"/>
      <c r="GK556" s="132"/>
      <c r="GL556" s="79"/>
      <c r="GM556" s="155"/>
      <c r="GN556" s="78"/>
      <c r="GO556" s="132"/>
      <c r="GP556" s="79"/>
      <c r="GQ556" s="155"/>
    </row>
    <row r="557" spans="1:199" ht="15.75" x14ac:dyDescent="0.25">
      <c r="A557">
        <f t="shared" si="784"/>
        <v>1</v>
      </c>
      <c r="B557">
        <f t="shared" si="785"/>
        <v>1900</v>
      </c>
      <c r="C557" s="71"/>
      <c r="D557" s="78"/>
      <c r="E557" s="132"/>
      <c r="F557" s="79"/>
      <c r="G557" s="155"/>
      <c r="H557" s="169"/>
      <c r="I557" s="132"/>
      <c r="J557" s="79"/>
      <c r="K557" s="155"/>
      <c r="L557" s="169"/>
      <c r="M557" s="132"/>
      <c r="N557" s="79"/>
      <c r="O557" s="155"/>
      <c r="P557" s="169"/>
      <c r="Q557" s="132"/>
      <c r="R557" s="79"/>
      <c r="S557" s="155"/>
      <c r="T557" s="169"/>
      <c r="U557" s="132"/>
      <c r="V557" s="79"/>
      <c r="W557" s="155"/>
      <c r="X557" s="169"/>
      <c r="Y557" s="132"/>
      <c r="Z557" s="79"/>
      <c r="AA557" s="155"/>
      <c r="AB557" s="169"/>
      <c r="AC557" s="132"/>
      <c r="AD557" s="79"/>
      <c r="AE557" s="155"/>
      <c r="AF557" s="169"/>
      <c r="AG557" s="132"/>
      <c r="AH557" s="79"/>
      <c r="AI557" s="155"/>
      <c r="AJ557" s="169"/>
      <c r="AK557" s="132"/>
      <c r="AL557" s="79"/>
      <c r="AM557" s="155"/>
      <c r="AN557" s="169"/>
      <c r="AO557" s="132"/>
      <c r="AP557" s="79"/>
      <c r="AQ557" s="155"/>
      <c r="AR557" s="169"/>
      <c r="AS557" s="132"/>
      <c r="AT557" s="79"/>
      <c r="AU557" s="155"/>
      <c r="AV557" s="169"/>
      <c r="AW557" s="132"/>
      <c r="AX557" s="79"/>
      <c r="AY557" s="155"/>
      <c r="AZ557" s="169"/>
      <c r="BA557" s="132"/>
      <c r="BB557" s="79"/>
      <c r="BC557" s="155"/>
      <c r="BD557" s="169"/>
      <c r="BE557" s="132"/>
      <c r="BF557" s="79"/>
      <c r="BG557" s="155"/>
      <c r="BH557" s="169"/>
      <c r="BI557" s="132"/>
      <c r="BJ557" s="79"/>
      <c r="BK557" s="155"/>
      <c r="BL557" s="169"/>
      <c r="BM557" s="132"/>
      <c r="BN557" s="79"/>
      <c r="BO557" s="155"/>
      <c r="BP557" s="78"/>
      <c r="BQ557" s="132"/>
      <c r="BR557" s="79"/>
      <c r="BS557" s="155"/>
      <c r="BT557" s="78"/>
      <c r="BU557" s="132"/>
      <c r="BV557" s="79"/>
      <c r="BW557" s="155"/>
      <c r="BX557" s="78"/>
      <c r="BY557" s="132"/>
      <c r="BZ557" s="79"/>
      <c r="CA557" s="155"/>
      <c r="CB557" s="78"/>
      <c r="CC557" s="132"/>
      <c r="CD557" s="79"/>
      <c r="CE557" s="155"/>
      <c r="CF557" s="78"/>
      <c r="CG557" s="132"/>
      <c r="CH557" s="79"/>
      <c r="CI557" s="155"/>
      <c r="CJ557" s="78"/>
      <c r="CK557" s="132"/>
      <c r="CL557" s="79"/>
      <c r="CM557" s="155"/>
      <c r="CN557" s="78"/>
      <c r="CO557" s="132"/>
      <c r="CP557" s="79"/>
      <c r="CQ557" s="155"/>
      <c r="CR557" s="78"/>
      <c r="CS557" s="132"/>
      <c r="CT557" s="79"/>
      <c r="CU557" s="155"/>
      <c r="CV557" s="169"/>
      <c r="CW557" s="132"/>
      <c r="CX557" s="79"/>
      <c r="CY557" s="155"/>
      <c r="CZ557" s="169"/>
      <c r="DA557" s="132"/>
      <c r="DB557" s="79"/>
      <c r="DC557" s="155"/>
      <c r="DD557" s="78"/>
      <c r="DE557" s="132"/>
      <c r="DF557" s="79"/>
      <c r="DG557" s="155"/>
      <c r="DH557" s="78"/>
      <c r="DI557" s="132"/>
      <c r="DJ557" s="79"/>
      <c r="DK557" s="155"/>
      <c r="DL557" s="169"/>
      <c r="DM557" s="132"/>
      <c r="DN557" s="79"/>
      <c r="DO557" s="155"/>
      <c r="DP557" s="78"/>
      <c r="DQ557" s="132"/>
      <c r="DR557" s="79"/>
      <c r="DS557" s="155"/>
      <c r="DT557" s="78"/>
      <c r="DU557" s="132"/>
      <c r="DV557" s="79"/>
      <c r="DW557" s="155"/>
      <c r="DX557" s="78"/>
      <c r="DY557" s="132"/>
      <c r="DZ557" s="79"/>
      <c r="EA557" s="155"/>
      <c r="EB557" s="78"/>
      <c r="EC557" s="132"/>
      <c r="ED557" s="79"/>
      <c r="EE557" s="155"/>
      <c r="EF557" s="169"/>
      <c r="EG557" s="132"/>
      <c r="EH557" s="79"/>
      <c r="EI557" s="155"/>
      <c r="EJ557" s="78"/>
      <c r="EK557" s="132"/>
      <c r="EL557" s="79"/>
      <c r="EM557" s="155"/>
      <c r="EN557" s="78"/>
      <c r="EO557" s="132"/>
      <c r="EP557" s="79"/>
      <c r="EQ557" s="155"/>
      <c r="ER557" s="78"/>
      <c r="ES557" s="132"/>
      <c r="ET557" s="79"/>
      <c r="EU557" s="155"/>
      <c r="EV557" s="78"/>
      <c r="EW557" s="132"/>
      <c r="EX557" s="79"/>
      <c r="EY557" s="155"/>
      <c r="EZ557" s="78"/>
      <c r="FA557" s="132"/>
      <c r="FB557" s="79"/>
      <c r="FC557" s="155"/>
      <c r="FD557" s="78"/>
      <c r="FE557" s="132"/>
      <c r="FF557" s="79"/>
      <c r="FG557" s="155"/>
      <c r="FH557" s="78"/>
      <c r="FI557" s="132"/>
      <c r="FJ557" s="79"/>
      <c r="FK557" s="155"/>
      <c r="FL557" s="169"/>
      <c r="FM557" s="132"/>
      <c r="FN557" s="79"/>
      <c r="FO557" s="155"/>
      <c r="FP557" s="78"/>
      <c r="FQ557" s="132"/>
      <c r="FR557" s="79"/>
      <c r="FS557" s="155"/>
      <c r="FT557" s="78"/>
      <c r="FU557" s="132"/>
      <c r="FV557" s="4"/>
      <c r="FW557" s="155"/>
      <c r="FX557" s="78"/>
      <c r="FY557" s="132"/>
      <c r="FZ557" s="79"/>
      <c r="GA557" s="155"/>
      <c r="GB557" s="78"/>
      <c r="GC557" s="132"/>
      <c r="GD557" s="79"/>
      <c r="GE557" s="155"/>
      <c r="GF557" s="169"/>
      <c r="GG557" s="132"/>
      <c r="GH557" s="79"/>
      <c r="GI557" s="155"/>
      <c r="GJ557" s="78"/>
      <c r="GK557" s="132"/>
      <c r="GL557" s="79"/>
      <c r="GM557" s="155"/>
      <c r="GN557" s="78"/>
      <c r="GO557" s="132"/>
      <c r="GP557" s="79"/>
      <c r="GQ557" s="155"/>
    </row>
    <row r="558" spans="1:199" ht="15.75" x14ac:dyDescent="0.25">
      <c r="A558">
        <f t="shared" si="784"/>
        <v>1</v>
      </c>
      <c r="B558">
        <f t="shared" si="785"/>
        <v>1900</v>
      </c>
      <c r="C558" s="71"/>
      <c r="D558" s="78"/>
      <c r="E558" s="132"/>
      <c r="F558" s="79"/>
      <c r="G558" s="155"/>
      <c r="H558" s="169"/>
      <c r="I558" s="132"/>
      <c r="J558" s="79"/>
      <c r="K558" s="155"/>
      <c r="L558" s="169"/>
      <c r="M558" s="132"/>
      <c r="N558" s="79"/>
      <c r="O558" s="155"/>
      <c r="P558" s="169"/>
      <c r="Q558" s="132"/>
      <c r="R558" s="79"/>
      <c r="S558" s="155"/>
      <c r="T558" s="169"/>
      <c r="U558" s="132"/>
      <c r="V558" s="79"/>
      <c r="W558" s="155"/>
      <c r="X558" s="169"/>
      <c r="Y558" s="132"/>
      <c r="Z558" s="79"/>
      <c r="AA558" s="155"/>
      <c r="AB558" s="169"/>
      <c r="AC558" s="132"/>
      <c r="AD558" s="79"/>
      <c r="AE558" s="155"/>
      <c r="AF558" s="169"/>
      <c r="AG558" s="132"/>
      <c r="AH558" s="79"/>
      <c r="AI558" s="155"/>
      <c r="AJ558" s="169"/>
      <c r="AK558" s="132"/>
      <c r="AL558" s="79"/>
      <c r="AM558" s="155"/>
      <c r="AN558" s="169"/>
      <c r="AO558" s="132"/>
      <c r="AP558" s="79"/>
      <c r="AQ558" s="155"/>
      <c r="AR558" s="169"/>
      <c r="AS558" s="132"/>
      <c r="AT558" s="79"/>
      <c r="AU558" s="155"/>
      <c r="AV558" s="169"/>
      <c r="AW558" s="132"/>
      <c r="AX558" s="79"/>
      <c r="AY558" s="155"/>
      <c r="AZ558" s="169"/>
      <c r="BA558" s="132"/>
      <c r="BB558" s="79"/>
      <c r="BC558" s="155"/>
      <c r="BD558" s="169"/>
      <c r="BE558" s="132"/>
      <c r="BF558" s="79"/>
      <c r="BG558" s="155"/>
      <c r="BH558" s="169"/>
      <c r="BI558" s="132"/>
      <c r="BJ558" s="79"/>
      <c r="BK558" s="155"/>
      <c r="BL558" s="169"/>
      <c r="BM558" s="132"/>
      <c r="BN558" s="79"/>
      <c r="BO558" s="155"/>
      <c r="BP558" s="78"/>
      <c r="BQ558" s="132"/>
      <c r="BR558" s="79"/>
      <c r="BS558" s="155"/>
      <c r="BT558" s="78"/>
      <c r="BU558" s="132"/>
      <c r="BV558" s="79"/>
      <c r="BW558" s="155"/>
      <c r="BX558" s="78"/>
      <c r="BY558" s="132"/>
      <c r="BZ558" s="79"/>
      <c r="CA558" s="155"/>
      <c r="CB558" s="78"/>
      <c r="CC558" s="132"/>
      <c r="CD558" s="79"/>
      <c r="CE558" s="155"/>
      <c r="CF558" s="78"/>
      <c r="CG558" s="132"/>
      <c r="CH558" s="79"/>
      <c r="CI558" s="155"/>
      <c r="CJ558" s="78"/>
      <c r="CK558" s="132"/>
      <c r="CL558" s="79"/>
      <c r="CM558" s="155"/>
      <c r="CN558" s="78"/>
      <c r="CO558" s="132"/>
      <c r="CP558" s="79"/>
      <c r="CQ558" s="155"/>
      <c r="CR558" s="78"/>
      <c r="CS558" s="132"/>
      <c r="CT558" s="79"/>
      <c r="CU558" s="155"/>
      <c r="CV558" s="169"/>
      <c r="CW558" s="132"/>
      <c r="CX558" s="79"/>
      <c r="CY558" s="155"/>
      <c r="CZ558" s="169"/>
      <c r="DA558" s="132"/>
      <c r="DB558" s="79"/>
      <c r="DC558" s="155"/>
      <c r="DD558" s="78"/>
      <c r="DE558" s="132"/>
      <c r="DF558" s="79"/>
      <c r="DG558" s="155"/>
      <c r="DH558" s="78"/>
      <c r="DI558" s="132"/>
      <c r="DJ558" s="79"/>
      <c r="DK558" s="155"/>
      <c r="DL558" s="169"/>
      <c r="DM558" s="132"/>
      <c r="DN558" s="79"/>
      <c r="DO558" s="155"/>
      <c r="DP558" s="78"/>
      <c r="DQ558" s="132"/>
      <c r="DR558" s="79"/>
      <c r="DS558" s="155"/>
      <c r="DT558" s="78"/>
      <c r="DU558" s="132"/>
      <c r="DV558" s="79"/>
      <c r="DW558" s="155"/>
      <c r="DX558" s="78"/>
      <c r="DY558" s="132"/>
      <c r="DZ558" s="79"/>
      <c r="EA558" s="155"/>
      <c r="EB558" s="78"/>
      <c r="EC558" s="132"/>
      <c r="ED558" s="79"/>
      <c r="EE558" s="155"/>
      <c r="EF558" s="169"/>
      <c r="EG558" s="132"/>
      <c r="EH558" s="79"/>
      <c r="EI558" s="155"/>
      <c r="EJ558" s="78"/>
      <c r="EK558" s="132"/>
      <c r="EL558" s="79"/>
      <c r="EM558" s="155"/>
      <c r="EN558" s="78"/>
      <c r="EO558" s="132"/>
      <c r="EP558" s="79"/>
      <c r="EQ558" s="155"/>
      <c r="ER558" s="78"/>
      <c r="ES558" s="132"/>
      <c r="ET558" s="79"/>
      <c r="EU558" s="155"/>
      <c r="EV558" s="78"/>
      <c r="EW558" s="132"/>
      <c r="EX558" s="79"/>
      <c r="EY558" s="155"/>
      <c r="EZ558" s="78"/>
      <c r="FA558" s="132"/>
      <c r="FB558" s="79"/>
      <c r="FC558" s="155"/>
      <c r="FD558" s="78"/>
      <c r="FE558" s="132"/>
      <c r="FF558" s="79"/>
      <c r="FG558" s="155"/>
      <c r="FH558" s="78"/>
      <c r="FI558" s="132"/>
      <c r="FJ558" s="79"/>
      <c r="FK558" s="155"/>
      <c r="FL558" s="169"/>
      <c r="FM558" s="132"/>
      <c r="FN558" s="79"/>
      <c r="FO558" s="155"/>
      <c r="FP558" s="78"/>
      <c r="FQ558" s="132"/>
      <c r="FR558" s="79"/>
      <c r="FS558" s="155"/>
      <c r="FT558" s="78"/>
      <c r="FU558" s="132"/>
      <c r="FV558" s="4"/>
      <c r="FW558" s="155"/>
      <c r="FX558" s="78"/>
      <c r="FY558" s="132"/>
      <c r="FZ558" s="79"/>
      <c r="GA558" s="155"/>
      <c r="GB558" s="78"/>
      <c r="GC558" s="132"/>
      <c r="GD558" s="79"/>
      <c r="GE558" s="155"/>
      <c r="GF558" s="169"/>
      <c r="GG558" s="132"/>
      <c r="GH558" s="79"/>
      <c r="GI558" s="155"/>
      <c r="GJ558" s="78"/>
      <c r="GK558" s="132"/>
      <c r="GL558" s="79"/>
      <c r="GM558" s="155"/>
      <c r="GN558" s="78"/>
      <c r="GO558" s="132"/>
      <c r="GP558" s="79"/>
      <c r="GQ558" s="155"/>
    </row>
    <row r="559" spans="1:199" ht="15.75" x14ac:dyDescent="0.25">
      <c r="A559">
        <f t="shared" si="784"/>
        <v>1</v>
      </c>
      <c r="B559">
        <f t="shared" si="785"/>
        <v>1900</v>
      </c>
      <c r="C559" s="71"/>
      <c r="D559" s="78"/>
      <c r="E559" s="132"/>
      <c r="F559" s="79"/>
      <c r="G559" s="155"/>
      <c r="H559" s="169"/>
      <c r="I559" s="132"/>
      <c r="J559" s="79"/>
      <c r="K559" s="155"/>
      <c r="L559" s="169"/>
      <c r="M559" s="132"/>
      <c r="N559" s="79"/>
      <c r="O559" s="155"/>
      <c r="P559" s="169"/>
      <c r="Q559" s="132"/>
      <c r="R559" s="79"/>
      <c r="S559" s="155"/>
      <c r="T559" s="169"/>
      <c r="U559" s="132"/>
      <c r="V559" s="79"/>
      <c r="W559" s="155"/>
      <c r="X559" s="169"/>
      <c r="Y559" s="132"/>
      <c r="Z559" s="79"/>
      <c r="AA559" s="155"/>
      <c r="AB559" s="169"/>
      <c r="AC559" s="132"/>
      <c r="AD559" s="79"/>
      <c r="AE559" s="155"/>
      <c r="AF559" s="169"/>
      <c r="AG559" s="132"/>
      <c r="AH559" s="79"/>
      <c r="AI559" s="155"/>
      <c r="AJ559" s="169"/>
      <c r="AK559" s="132"/>
      <c r="AL559" s="79"/>
      <c r="AM559" s="155"/>
      <c r="AN559" s="169"/>
      <c r="AO559" s="132"/>
      <c r="AP559" s="79"/>
      <c r="AQ559" s="155"/>
      <c r="AR559" s="169"/>
      <c r="AS559" s="132"/>
      <c r="AT559" s="79"/>
      <c r="AU559" s="155"/>
      <c r="AV559" s="169"/>
      <c r="AW559" s="132"/>
      <c r="AX559" s="79"/>
      <c r="AY559" s="155"/>
      <c r="AZ559" s="169"/>
      <c r="BA559" s="132"/>
      <c r="BB559" s="79"/>
      <c r="BC559" s="155"/>
      <c r="BD559" s="169"/>
      <c r="BE559" s="132"/>
      <c r="BF559" s="79"/>
      <c r="BG559" s="155"/>
      <c r="BH559" s="169"/>
      <c r="BI559" s="132"/>
      <c r="BJ559" s="79"/>
      <c r="BK559" s="155"/>
      <c r="BL559" s="169"/>
      <c r="BM559" s="132"/>
      <c r="BN559" s="79"/>
      <c r="BO559" s="155"/>
      <c r="BP559" s="78"/>
      <c r="BQ559" s="132"/>
      <c r="BR559" s="79"/>
      <c r="BS559" s="155"/>
      <c r="BT559" s="78"/>
      <c r="BU559" s="132"/>
      <c r="BV559" s="79"/>
      <c r="BW559" s="155"/>
      <c r="BX559" s="78"/>
      <c r="BY559" s="132"/>
      <c r="BZ559" s="79"/>
      <c r="CA559" s="155"/>
      <c r="CB559" s="78"/>
      <c r="CC559" s="132"/>
      <c r="CD559" s="79"/>
      <c r="CE559" s="155"/>
      <c r="CF559" s="78"/>
      <c r="CG559" s="132"/>
      <c r="CH559" s="79"/>
      <c r="CI559" s="155"/>
      <c r="CJ559" s="78"/>
      <c r="CK559" s="132"/>
      <c r="CL559" s="79"/>
      <c r="CM559" s="155"/>
      <c r="CN559" s="78"/>
      <c r="CO559" s="132"/>
      <c r="CP559" s="79"/>
      <c r="CQ559" s="155"/>
      <c r="CR559" s="78"/>
      <c r="CS559" s="132"/>
      <c r="CT559" s="79"/>
      <c r="CU559" s="155"/>
      <c r="CV559" s="169"/>
      <c r="CW559" s="132"/>
      <c r="CX559" s="79"/>
      <c r="CY559" s="155"/>
      <c r="CZ559" s="169"/>
      <c r="DA559" s="132"/>
      <c r="DB559" s="79"/>
      <c r="DC559" s="155"/>
      <c r="DD559" s="78"/>
      <c r="DE559" s="132"/>
      <c r="DF559" s="79"/>
      <c r="DG559" s="155"/>
      <c r="DH559" s="78"/>
      <c r="DI559" s="132"/>
      <c r="DJ559" s="79"/>
      <c r="DK559" s="155"/>
      <c r="DL559" s="169"/>
      <c r="DM559" s="132"/>
      <c r="DN559" s="79"/>
      <c r="DO559" s="155"/>
      <c r="DP559" s="78"/>
      <c r="DQ559" s="132"/>
      <c r="DR559" s="79"/>
      <c r="DS559" s="155"/>
      <c r="DT559" s="78"/>
      <c r="DU559" s="132"/>
      <c r="DV559" s="79"/>
      <c r="DW559" s="155"/>
      <c r="DX559" s="78"/>
      <c r="DY559" s="132"/>
      <c r="DZ559" s="79"/>
      <c r="EA559" s="155"/>
      <c r="EB559" s="78"/>
      <c r="EC559" s="132"/>
      <c r="ED559" s="79"/>
      <c r="EE559" s="155"/>
      <c r="EF559" s="169"/>
      <c r="EG559" s="132"/>
      <c r="EH559" s="79"/>
      <c r="EI559" s="155"/>
      <c r="EJ559" s="78"/>
      <c r="EK559" s="132"/>
      <c r="EL559" s="79"/>
      <c r="EM559" s="155"/>
      <c r="EN559" s="78"/>
      <c r="EO559" s="132"/>
      <c r="EP559" s="79"/>
      <c r="EQ559" s="155"/>
      <c r="ER559" s="78"/>
      <c r="ES559" s="132"/>
      <c r="ET559" s="79"/>
      <c r="EU559" s="155"/>
      <c r="EV559" s="78"/>
      <c r="EW559" s="132"/>
      <c r="EX559" s="79"/>
      <c r="EY559" s="155"/>
      <c r="EZ559" s="78"/>
      <c r="FA559" s="132"/>
      <c r="FB559" s="79"/>
      <c r="FC559" s="155"/>
      <c r="FD559" s="78"/>
      <c r="FE559" s="132"/>
      <c r="FF559" s="79"/>
      <c r="FG559" s="155"/>
      <c r="FH559" s="78"/>
      <c r="FI559" s="132"/>
      <c r="FJ559" s="79"/>
      <c r="FK559" s="155"/>
      <c r="FL559" s="169"/>
      <c r="FM559" s="132"/>
      <c r="FN559" s="79"/>
      <c r="FO559" s="155"/>
      <c r="FP559" s="78"/>
      <c r="FQ559" s="132"/>
      <c r="FR559" s="79"/>
      <c r="FS559" s="155"/>
      <c r="FT559" s="78"/>
      <c r="FU559" s="132"/>
      <c r="FV559" s="4"/>
      <c r="FW559" s="155"/>
      <c r="FX559" s="78"/>
      <c r="FY559" s="132"/>
      <c r="FZ559" s="79"/>
      <c r="GA559" s="155"/>
      <c r="GB559" s="78"/>
      <c r="GC559" s="132"/>
      <c r="GD559" s="79"/>
      <c r="GE559" s="155"/>
      <c r="GF559" s="169"/>
      <c r="GG559" s="132"/>
      <c r="GH559" s="79"/>
      <c r="GI559" s="155"/>
      <c r="GJ559" s="78"/>
      <c r="GK559" s="132"/>
      <c r="GL559" s="79"/>
      <c r="GM559" s="155"/>
      <c r="GN559" s="78"/>
      <c r="GO559" s="132"/>
      <c r="GP559" s="79"/>
      <c r="GQ559" s="155"/>
    </row>
    <row r="560" spans="1:199" ht="15.75" x14ac:dyDescent="0.25">
      <c r="A560">
        <f t="shared" si="784"/>
        <v>1</v>
      </c>
      <c r="B560">
        <f t="shared" si="785"/>
        <v>1900</v>
      </c>
      <c r="C560" s="71"/>
      <c r="D560" s="78"/>
      <c r="E560" s="132"/>
      <c r="F560" s="79"/>
      <c r="G560" s="155"/>
      <c r="H560" s="169"/>
      <c r="I560" s="132"/>
      <c r="J560" s="79"/>
      <c r="K560" s="155"/>
      <c r="L560" s="169"/>
      <c r="M560" s="132"/>
      <c r="N560" s="79"/>
      <c r="O560" s="155"/>
      <c r="P560" s="169"/>
      <c r="Q560" s="132"/>
      <c r="R560" s="79"/>
      <c r="S560" s="155"/>
      <c r="T560" s="169"/>
      <c r="U560" s="132"/>
      <c r="V560" s="79"/>
      <c r="W560" s="155"/>
      <c r="X560" s="169"/>
      <c r="Y560" s="132"/>
      <c r="Z560" s="79"/>
      <c r="AA560" s="155"/>
      <c r="AB560" s="169"/>
      <c r="AC560" s="132"/>
      <c r="AD560" s="79"/>
      <c r="AE560" s="155"/>
      <c r="AF560" s="169"/>
      <c r="AG560" s="132"/>
      <c r="AH560" s="79"/>
      <c r="AI560" s="155"/>
      <c r="AJ560" s="169"/>
      <c r="AK560" s="132"/>
      <c r="AL560" s="79"/>
      <c r="AM560" s="155"/>
      <c r="AN560" s="169"/>
      <c r="AO560" s="132"/>
      <c r="AP560" s="79"/>
      <c r="AQ560" s="155"/>
      <c r="AR560" s="169"/>
      <c r="AS560" s="132"/>
      <c r="AT560" s="79"/>
      <c r="AU560" s="155"/>
      <c r="AV560" s="169"/>
      <c r="AW560" s="132"/>
      <c r="AX560" s="79"/>
      <c r="AY560" s="155"/>
      <c r="AZ560" s="169"/>
      <c r="BA560" s="132"/>
      <c r="BB560" s="79"/>
      <c r="BC560" s="155"/>
      <c r="BD560" s="169"/>
      <c r="BE560" s="132"/>
      <c r="BF560" s="79"/>
      <c r="BG560" s="155"/>
      <c r="BH560" s="169"/>
      <c r="BI560" s="132"/>
      <c r="BJ560" s="79"/>
      <c r="BK560" s="155"/>
      <c r="BL560" s="169"/>
      <c r="BM560" s="132"/>
      <c r="BN560" s="79"/>
      <c r="BO560" s="155"/>
      <c r="BP560" s="78"/>
      <c r="BQ560" s="132"/>
      <c r="BR560" s="79"/>
      <c r="BS560" s="155"/>
      <c r="BT560" s="78"/>
      <c r="BU560" s="132"/>
      <c r="BV560" s="79"/>
      <c r="BW560" s="155"/>
      <c r="BX560" s="78"/>
      <c r="BY560" s="132"/>
      <c r="BZ560" s="79"/>
      <c r="CA560" s="155"/>
      <c r="CB560" s="78"/>
      <c r="CC560" s="132"/>
      <c r="CD560" s="79"/>
      <c r="CE560" s="155"/>
      <c r="CF560" s="78"/>
      <c r="CG560" s="132"/>
      <c r="CH560" s="79"/>
      <c r="CI560" s="155"/>
      <c r="CJ560" s="78"/>
      <c r="CK560" s="132"/>
      <c r="CL560" s="79"/>
      <c r="CM560" s="155"/>
      <c r="CN560" s="78"/>
      <c r="CO560" s="132"/>
      <c r="CP560" s="79"/>
      <c r="CQ560" s="155"/>
      <c r="CR560" s="78"/>
      <c r="CS560" s="132"/>
      <c r="CT560" s="79"/>
      <c r="CU560" s="155"/>
      <c r="CV560" s="169"/>
      <c r="CW560" s="132"/>
      <c r="CX560" s="79"/>
      <c r="CY560" s="155"/>
      <c r="CZ560" s="169"/>
      <c r="DA560" s="132"/>
      <c r="DB560" s="79"/>
      <c r="DC560" s="155"/>
      <c r="DD560" s="78"/>
      <c r="DE560" s="132"/>
      <c r="DF560" s="79"/>
      <c r="DG560" s="155"/>
      <c r="DH560" s="78"/>
      <c r="DI560" s="132"/>
      <c r="DJ560" s="79"/>
      <c r="DK560" s="155"/>
      <c r="DL560" s="169"/>
      <c r="DM560" s="132"/>
      <c r="DN560" s="79"/>
      <c r="DO560" s="155"/>
      <c r="DP560" s="78"/>
      <c r="DQ560" s="132"/>
      <c r="DR560" s="79"/>
      <c r="DS560" s="155"/>
      <c r="DT560" s="78"/>
      <c r="DU560" s="132"/>
      <c r="DV560" s="79"/>
      <c r="DW560" s="155"/>
      <c r="DX560" s="78"/>
      <c r="DY560" s="132"/>
      <c r="DZ560" s="79"/>
      <c r="EA560" s="155"/>
      <c r="EB560" s="78"/>
      <c r="EC560" s="132"/>
      <c r="ED560" s="79"/>
      <c r="EE560" s="155"/>
      <c r="EF560" s="169"/>
      <c r="EG560" s="132"/>
      <c r="EH560" s="79"/>
      <c r="EI560" s="155"/>
      <c r="EJ560" s="78"/>
      <c r="EK560" s="132"/>
      <c r="EL560" s="79"/>
      <c r="EM560" s="155"/>
      <c r="EN560" s="78"/>
      <c r="EO560" s="132"/>
      <c r="EP560" s="79"/>
      <c r="EQ560" s="155"/>
      <c r="ER560" s="78"/>
      <c r="ES560" s="132"/>
      <c r="ET560" s="79"/>
      <c r="EU560" s="155"/>
      <c r="EV560" s="78"/>
      <c r="EW560" s="132"/>
      <c r="EX560" s="79"/>
      <c r="EY560" s="155"/>
      <c r="EZ560" s="78"/>
      <c r="FA560" s="132"/>
      <c r="FB560" s="79"/>
      <c r="FC560" s="155"/>
      <c r="FD560" s="78"/>
      <c r="FE560" s="132"/>
      <c r="FF560" s="79"/>
      <c r="FG560" s="155"/>
      <c r="FH560" s="78"/>
      <c r="FI560" s="132"/>
      <c r="FJ560" s="79"/>
      <c r="FK560" s="155"/>
      <c r="FL560" s="169"/>
      <c r="FM560" s="132"/>
      <c r="FN560" s="79"/>
      <c r="FO560" s="155"/>
      <c r="FP560" s="78"/>
      <c r="FQ560" s="132"/>
      <c r="FR560" s="79"/>
      <c r="FS560" s="155"/>
      <c r="FT560" s="78"/>
      <c r="FU560" s="132"/>
      <c r="FV560" s="4"/>
      <c r="FW560" s="155"/>
      <c r="FX560" s="78"/>
      <c r="FY560" s="132"/>
      <c r="FZ560" s="79"/>
      <c r="GA560" s="155"/>
      <c r="GB560" s="78"/>
      <c r="GC560" s="132"/>
      <c r="GD560" s="79"/>
      <c r="GE560" s="155"/>
      <c r="GF560" s="169"/>
      <c r="GG560" s="132"/>
      <c r="GH560" s="79"/>
      <c r="GI560" s="155"/>
      <c r="GJ560" s="78"/>
      <c r="GK560" s="132"/>
      <c r="GL560" s="79"/>
      <c r="GM560" s="155"/>
      <c r="GN560" s="78"/>
      <c r="GO560" s="132"/>
      <c r="GP560" s="79"/>
      <c r="GQ560" s="155"/>
    </row>
    <row r="561" spans="1:199" ht="15.75" x14ac:dyDescent="0.25">
      <c r="A561">
        <f t="shared" si="784"/>
        <v>1</v>
      </c>
      <c r="B561">
        <f t="shared" si="785"/>
        <v>1900</v>
      </c>
      <c r="C561" s="71"/>
      <c r="D561" s="78"/>
      <c r="E561" s="132"/>
      <c r="F561" s="79"/>
      <c r="G561" s="155"/>
      <c r="H561" s="169"/>
      <c r="I561" s="132"/>
      <c r="J561" s="79"/>
      <c r="K561" s="155"/>
      <c r="L561" s="169"/>
      <c r="M561" s="132"/>
      <c r="N561" s="79"/>
      <c r="O561" s="155"/>
      <c r="P561" s="169"/>
      <c r="Q561" s="132"/>
      <c r="R561" s="79"/>
      <c r="S561" s="155"/>
      <c r="T561" s="169"/>
      <c r="U561" s="132"/>
      <c r="V561" s="79"/>
      <c r="W561" s="155"/>
      <c r="X561" s="169"/>
      <c r="Y561" s="132"/>
      <c r="Z561" s="79"/>
      <c r="AA561" s="155"/>
      <c r="AB561" s="169"/>
      <c r="AC561" s="132"/>
      <c r="AD561" s="79"/>
      <c r="AE561" s="155"/>
      <c r="AF561" s="169"/>
      <c r="AG561" s="132"/>
      <c r="AH561" s="79"/>
      <c r="AI561" s="155"/>
      <c r="AJ561" s="169"/>
      <c r="AK561" s="132"/>
      <c r="AL561" s="79"/>
      <c r="AM561" s="155"/>
      <c r="AN561" s="169"/>
      <c r="AO561" s="132"/>
      <c r="AP561" s="79"/>
      <c r="AQ561" s="155"/>
      <c r="AR561" s="169"/>
      <c r="AS561" s="132"/>
      <c r="AT561" s="79"/>
      <c r="AU561" s="155"/>
      <c r="AV561" s="169"/>
      <c r="AW561" s="132"/>
      <c r="AX561" s="79"/>
      <c r="AY561" s="155"/>
      <c r="AZ561" s="169"/>
      <c r="BA561" s="132"/>
      <c r="BB561" s="79"/>
      <c r="BC561" s="155"/>
      <c r="BD561" s="169"/>
      <c r="BE561" s="132"/>
      <c r="BF561" s="79"/>
      <c r="BG561" s="155"/>
      <c r="BH561" s="169"/>
      <c r="BI561" s="132"/>
      <c r="BJ561" s="79"/>
      <c r="BK561" s="155"/>
      <c r="BL561" s="169"/>
      <c r="BM561" s="132"/>
      <c r="BN561" s="79"/>
      <c r="BO561" s="155"/>
      <c r="BP561" s="78"/>
      <c r="BQ561" s="132"/>
      <c r="BR561" s="79"/>
      <c r="BS561" s="155"/>
      <c r="BT561" s="78"/>
      <c r="BU561" s="132"/>
      <c r="BV561" s="79"/>
      <c r="BW561" s="155"/>
      <c r="BX561" s="78"/>
      <c r="BY561" s="132"/>
      <c r="BZ561" s="79"/>
      <c r="CA561" s="155"/>
      <c r="CB561" s="78"/>
      <c r="CC561" s="132"/>
      <c r="CD561" s="79"/>
      <c r="CE561" s="155"/>
      <c r="CF561" s="78"/>
      <c r="CG561" s="132"/>
      <c r="CH561" s="79"/>
      <c r="CI561" s="155"/>
      <c r="CJ561" s="78"/>
      <c r="CK561" s="132"/>
      <c r="CL561" s="79"/>
      <c r="CM561" s="155"/>
      <c r="CN561" s="78"/>
      <c r="CO561" s="132"/>
      <c r="CP561" s="79"/>
      <c r="CQ561" s="155"/>
      <c r="CR561" s="78"/>
      <c r="CS561" s="132"/>
      <c r="CT561" s="79"/>
      <c r="CU561" s="155"/>
      <c r="CV561" s="169"/>
      <c r="CW561" s="132"/>
      <c r="CX561" s="79"/>
      <c r="CY561" s="155"/>
      <c r="CZ561" s="169"/>
      <c r="DA561" s="132"/>
      <c r="DB561" s="79"/>
      <c r="DC561" s="155"/>
      <c r="DD561" s="78"/>
      <c r="DE561" s="132"/>
      <c r="DF561" s="79"/>
      <c r="DG561" s="155"/>
      <c r="DH561" s="78"/>
      <c r="DI561" s="132"/>
      <c r="DJ561" s="79"/>
      <c r="DK561" s="155"/>
      <c r="DL561" s="169"/>
      <c r="DM561" s="132"/>
      <c r="DN561" s="79"/>
      <c r="DO561" s="155"/>
      <c r="DP561" s="78"/>
      <c r="DQ561" s="132"/>
      <c r="DR561" s="79"/>
      <c r="DS561" s="155"/>
      <c r="DT561" s="78"/>
      <c r="DU561" s="132"/>
      <c r="DV561" s="79"/>
      <c r="DW561" s="155"/>
      <c r="DX561" s="78"/>
      <c r="DY561" s="132"/>
      <c r="DZ561" s="79"/>
      <c r="EA561" s="155"/>
      <c r="EB561" s="78"/>
      <c r="EC561" s="132"/>
      <c r="ED561" s="79"/>
      <c r="EE561" s="155"/>
      <c r="EF561" s="169"/>
      <c r="EG561" s="132"/>
      <c r="EH561" s="79"/>
      <c r="EI561" s="155"/>
      <c r="EJ561" s="78"/>
      <c r="EK561" s="132"/>
      <c r="EL561" s="79"/>
      <c r="EM561" s="155"/>
      <c r="EN561" s="78"/>
      <c r="EO561" s="132"/>
      <c r="EP561" s="79"/>
      <c r="EQ561" s="155"/>
      <c r="ER561" s="78"/>
      <c r="ES561" s="132"/>
      <c r="ET561" s="79"/>
      <c r="EU561" s="155"/>
      <c r="EV561" s="78"/>
      <c r="EW561" s="132"/>
      <c r="EX561" s="79"/>
      <c r="EY561" s="155"/>
      <c r="EZ561" s="78"/>
      <c r="FA561" s="132"/>
      <c r="FB561" s="79"/>
      <c r="FC561" s="155"/>
      <c r="FD561" s="78"/>
      <c r="FE561" s="132"/>
      <c r="FF561" s="79"/>
      <c r="FG561" s="155"/>
      <c r="FH561" s="78"/>
      <c r="FI561" s="132"/>
      <c r="FJ561" s="79"/>
      <c r="FK561" s="155"/>
      <c r="FL561" s="169"/>
      <c r="FM561" s="132"/>
      <c r="FN561" s="79"/>
      <c r="FO561" s="155"/>
      <c r="FP561" s="78"/>
      <c r="FQ561" s="132"/>
      <c r="FR561" s="79"/>
      <c r="FS561" s="155"/>
      <c r="FT561" s="78"/>
      <c r="FU561" s="132"/>
      <c r="FV561" s="4"/>
      <c r="FW561" s="155"/>
      <c r="FX561" s="78"/>
      <c r="FY561" s="132"/>
      <c r="FZ561" s="79"/>
      <c r="GA561" s="155"/>
      <c r="GB561" s="78"/>
      <c r="GC561" s="132"/>
      <c r="GD561" s="79"/>
      <c r="GE561" s="155"/>
      <c r="GF561" s="169"/>
      <c r="GG561" s="132"/>
      <c r="GH561" s="79"/>
      <c r="GI561" s="155"/>
      <c r="GJ561" s="78"/>
      <c r="GK561" s="132"/>
      <c r="GL561" s="79"/>
      <c r="GM561" s="155"/>
      <c r="GN561" s="78"/>
      <c r="GO561" s="132"/>
      <c r="GP561" s="79"/>
      <c r="GQ561" s="155"/>
    </row>
    <row r="562" spans="1:199" ht="15.75" x14ac:dyDescent="0.25">
      <c r="A562">
        <f t="shared" si="784"/>
        <v>1</v>
      </c>
      <c r="B562">
        <f t="shared" si="785"/>
        <v>1900</v>
      </c>
      <c r="C562" s="71"/>
      <c r="D562" s="78"/>
      <c r="E562" s="132"/>
      <c r="F562" s="79"/>
      <c r="G562" s="155"/>
      <c r="H562" s="169"/>
      <c r="I562" s="132"/>
      <c r="J562" s="79"/>
      <c r="K562" s="155"/>
      <c r="L562" s="169"/>
      <c r="M562" s="132"/>
      <c r="N562" s="79"/>
      <c r="O562" s="155"/>
      <c r="P562" s="169"/>
      <c r="Q562" s="132"/>
      <c r="R562" s="79"/>
      <c r="S562" s="155"/>
      <c r="T562" s="169"/>
      <c r="U562" s="132"/>
      <c r="V562" s="79"/>
      <c r="W562" s="155"/>
      <c r="X562" s="169"/>
      <c r="Y562" s="132"/>
      <c r="Z562" s="79"/>
      <c r="AA562" s="155"/>
      <c r="AB562" s="169"/>
      <c r="AC562" s="132"/>
      <c r="AD562" s="79"/>
      <c r="AE562" s="155"/>
      <c r="AF562" s="169"/>
      <c r="AG562" s="132"/>
      <c r="AH562" s="79"/>
      <c r="AI562" s="155"/>
      <c r="AJ562" s="169"/>
      <c r="AK562" s="132"/>
      <c r="AL562" s="79"/>
      <c r="AM562" s="155"/>
      <c r="AN562" s="169"/>
      <c r="AO562" s="132"/>
      <c r="AP562" s="79"/>
      <c r="AQ562" s="155"/>
      <c r="AR562" s="169"/>
      <c r="AS562" s="132"/>
      <c r="AT562" s="79"/>
      <c r="AU562" s="155"/>
      <c r="AV562" s="169"/>
      <c r="AW562" s="132"/>
      <c r="AX562" s="79"/>
      <c r="AY562" s="155"/>
      <c r="AZ562" s="169"/>
      <c r="BA562" s="132"/>
      <c r="BB562" s="79"/>
      <c r="BC562" s="155"/>
      <c r="BD562" s="169"/>
      <c r="BE562" s="132"/>
      <c r="BF562" s="79"/>
      <c r="BG562" s="155"/>
      <c r="BH562" s="169"/>
      <c r="BI562" s="132"/>
      <c r="BJ562" s="79"/>
      <c r="BK562" s="155"/>
      <c r="BL562" s="169"/>
      <c r="BM562" s="132"/>
      <c r="BN562" s="79"/>
      <c r="BO562" s="155"/>
      <c r="BP562" s="78"/>
      <c r="BQ562" s="132"/>
      <c r="BR562" s="79"/>
      <c r="BS562" s="155"/>
      <c r="BT562" s="78"/>
      <c r="BU562" s="132"/>
      <c r="BV562" s="79"/>
      <c r="BW562" s="155"/>
      <c r="BX562" s="78"/>
      <c r="BY562" s="132"/>
      <c r="BZ562" s="79"/>
      <c r="CA562" s="155"/>
      <c r="CB562" s="78"/>
      <c r="CC562" s="132"/>
      <c r="CD562" s="79"/>
      <c r="CE562" s="155"/>
      <c r="CF562" s="78"/>
      <c r="CG562" s="132"/>
      <c r="CH562" s="79"/>
      <c r="CI562" s="155"/>
      <c r="CJ562" s="78"/>
      <c r="CK562" s="132"/>
      <c r="CL562" s="79"/>
      <c r="CM562" s="155"/>
      <c r="CN562" s="78"/>
      <c r="CO562" s="132"/>
      <c r="CP562" s="79"/>
      <c r="CQ562" s="155"/>
      <c r="CR562" s="78"/>
      <c r="CS562" s="132"/>
      <c r="CT562" s="79"/>
      <c r="CU562" s="155"/>
      <c r="CV562" s="169"/>
      <c r="CW562" s="132"/>
      <c r="CX562" s="79"/>
      <c r="CY562" s="155"/>
      <c r="CZ562" s="169"/>
      <c r="DA562" s="132"/>
      <c r="DB562" s="79"/>
      <c r="DC562" s="155"/>
      <c r="DD562" s="78"/>
      <c r="DE562" s="132"/>
      <c r="DF562" s="79"/>
      <c r="DG562" s="155"/>
      <c r="DH562" s="78"/>
      <c r="DI562" s="132"/>
      <c r="DJ562" s="79"/>
      <c r="DK562" s="155"/>
      <c r="DL562" s="169"/>
      <c r="DM562" s="132"/>
      <c r="DN562" s="79"/>
      <c r="DO562" s="155"/>
      <c r="DP562" s="78"/>
      <c r="DQ562" s="132"/>
      <c r="DR562" s="79"/>
      <c r="DS562" s="155"/>
      <c r="DT562" s="78"/>
      <c r="DU562" s="132"/>
      <c r="DV562" s="79"/>
      <c r="DW562" s="155"/>
      <c r="DX562" s="78"/>
      <c r="DY562" s="132"/>
      <c r="DZ562" s="79"/>
      <c r="EA562" s="155"/>
      <c r="EB562" s="78"/>
      <c r="EC562" s="132"/>
      <c r="ED562" s="79"/>
      <c r="EE562" s="155"/>
      <c r="EF562" s="169"/>
      <c r="EG562" s="132"/>
      <c r="EH562" s="79"/>
      <c r="EI562" s="155"/>
      <c r="EJ562" s="78"/>
      <c r="EK562" s="132"/>
      <c r="EL562" s="79"/>
      <c r="EM562" s="155"/>
      <c r="EN562" s="78"/>
      <c r="EO562" s="132"/>
      <c r="EP562" s="79"/>
      <c r="EQ562" s="155"/>
      <c r="ER562" s="78"/>
      <c r="ES562" s="132"/>
      <c r="ET562" s="79"/>
      <c r="EU562" s="155"/>
      <c r="EV562" s="78"/>
      <c r="EW562" s="132"/>
      <c r="EX562" s="79"/>
      <c r="EY562" s="155"/>
      <c r="EZ562" s="78"/>
      <c r="FA562" s="132"/>
      <c r="FB562" s="79"/>
      <c r="FC562" s="155"/>
      <c r="FD562" s="78"/>
      <c r="FE562" s="132"/>
      <c r="FF562" s="79"/>
      <c r="FG562" s="155"/>
      <c r="FH562" s="78"/>
      <c r="FI562" s="132"/>
      <c r="FJ562" s="79"/>
      <c r="FK562" s="155"/>
      <c r="FL562" s="169"/>
      <c r="FM562" s="132"/>
      <c r="FN562" s="79"/>
      <c r="FO562" s="155"/>
      <c r="FP562" s="78"/>
      <c r="FQ562" s="132"/>
      <c r="FR562" s="79"/>
      <c r="FS562" s="155"/>
      <c r="FT562" s="78"/>
      <c r="FU562" s="132"/>
      <c r="FV562" s="4"/>
      <c r="FW562" s="155"/>
      <c r="FX562" s="78"/>
      <c r="FY562" s="132"/>
      <c r="FZ562" s="79"/>
      <c r="GA562" s="155"/>
      <c r="GB562" s="78"/>
      <c r="GC562" s="132"/>
      <c r="GD562" s="79"/>
      <c r="GE562" s="155"/>
      <c r="GF562" s="169"/>
      <c r="GG562" s="132"/>
      <c r="GH562" s="79"/>
      <c r="GI562" s="155"/>
      <c r="GJ562" s="78"/>
      <c r="GK562" s="132"/>
      <c r="GL562" s="79"/>
      <c r="GM562" s="155"/>
      <c r="GN562" s="78"/>
      <c r="GO562" s="132"/>
      <c r="GP562" s="79"/>
      <c r="GQ562" s="155"/>
    </row>
    <row r="563" spans="1:199" ht="15.75" x14ac:dyDescent="0.25">
      <c r="A563">
        <f t="shared" si="784"/>
        <v>1</v>
      </c>
      <c r="B563">
        <f t="shared" si="785"/>
        <v>1900</v>
      </c>
      <c r="C563" s="71"/>
      <c r="D563" s="78"/>
      <c r="E563" s="132"/>
      <c r="F563" s="79"/>
      <c r="G563" s="155"/>
      <c r="H563" s="169"/>
      <c r="I563" s="132"/>
      <c r="J563" s="79"/>
      <c r="K563" s="155"/>
      <c r="L563" s="169"/>
      <c r="M563" s="132"/>
      <c r="N563" s="79"/>
      <c r="O563" s="155"/>
      <c r="P563" s="169"/>
      <c r="Q563" s="132"/>
      <c r="R563" s="79"/>
      <c r="S563" s="155"/>
      <c r="T563" s="169"/>
      <c r="U563" s="132"/>
      <c r="V563" s="79"/>
      <c r="W563" s="155"/>
      <c r="X563" s="169"/>
      <c r="Y563" s="132"/>
      <c r="Z563" s="79"/>
      <c r="AA563" s="155"/>
      <c r="AB563" s="169"/>
      <c r="AC563" s="132"/>
      <c r="AD563" s="79"/>
      <c r="AE563" s="155"/>
      <c r="AF563" s="169"/>
      <c r="AG563" s="132"/>
      <c r="AH563" s="79"/>
      <c r="AI563" s="155"/>
      <c r="AJ563" s="169"/>
      <c r="AK563" s="132"/>
      <c r="AL563" s="79"/>
      <c r="AM563" s="155"/>
      <c r="AN563" s="169"/>
      <c r="AO563" s="132"/>
      <c r="AP563" s="79"/>
      <c r="AQ563" s="155"/>
      <c r="AR563" s="169"/>
      <c r="AS563" s="132"/>
      <c r="AT563" s="79"/>
      <c r="AU563" s="155"/>
      <c r="AV563" s="169"/>
      <c r="AW563" s="132"/>
      <c r="AX563" s="79"/>
      <c r="AY563" s="155"/>
      <c r="AZ563" s="169"/>
      <c r="BA563" s="132"/>
      <c r="BB563" s="79"/>
      <c r="BC563" s="155"/>
      <c r="BD563" s="169"/>
      <c r="BE563" s="132"/>
      <c r="BF563" s="79"/>
      <c r="BG563" s="155"/>
      <c r="BH563" s="169"/>
      <c r="BI563" s="132"/>
      <c r="BJ563" s="79"/>
      <c r="BK563" s="155"/>
      <c r="BL563" s="169"/>
      <c r="BM563" s="132"/>
      <c r="BN563" s="79"/>
      <c r="BO563" s="155"/>
      <c r="BP563" s="78"/>
      <c r="BQ563" s="132"/>
      <c r="BR563" s="79"/>
      <c r="BS563" s="155"/>
      <c r="BT563" s="78"/>
      <c r="BU563" s="132"/>
      <c r="BV563" s="79"/>
      <c r="BW563" s="155"/>
      <c r="BX563" s="78"/>
      <c r="BY563" s="132"/>
      <c r="BZ563" s="79"/>
      <c r="CA563" s="155"/>
      <c r="CB563" s="78"/>
      <c r="CC563" s="132"/>
      <c r="CD563" s="79"/>
      <c r="CE563" s="155"/>
      <c r="CF563" s="78"/>
      <c r="CG563" s="132"/>
      <c r="CH563" s="79"/>
      <c r="CI563" s="155"/>
      <c r="CJ563" s="78"/>
      <c r="CK563" s="132"/>
      <c r="CL563" s="79"/>
      <c r="CM563" s="155"/>
      <c r="CN563" s="78"/>
      <c r="CO563" s="132"/>
      <c r="CP563" s="79"/>
      <c r="CQ563" s="155"/>
      <c r="CR563" s="78"/>
      <c r="CS563" s="132"/>
      <c r="CT563" s="79"/>
      <c r="CU563" s="155"/>
      <c r="CV563" s="169"/>
      <c r="CW563" s="132"/>
      <c r="CX563" s="79"/>
      <c r="CY563" s="155"/>
      <c r="CZ563" s="169"/>
      <c r="DA563" s="132"/>
      <c r="DB563" s="79"/>
      <c r="DC563" s="155"/>
      <c r="DD563" s="78"/>
      <c r="DE563" s="132"/>
      <c r="DF563" s="79"/>
      <c r="DG563" s="155"/>
      <c r="DH563" s="78"/>
      <c r="DI563" s="132"/>
      <c r="DJ563" s="79"/>
      <c r="DK563" s="155"/>
      <c r="DL563" s="169"/>
      <c r="DM563" s="132"/>
      <c r="DN563" s="79"/>
      <c r="DO563" s="155"/>
      <c r="DP563" s="78"/>
      <c r="DQ563" s="132"/>
      <c r="DR563" s="79"/>
      <c r="DS563" s="155"/>
      <c r="DT563" s="78"/>
      <c r="DU563" s="132"/>
      <c r="DV563" s="79"/>
      <c r="DW563" s="155"/>
      <c r="DX563" s="78"/>
      <c r="DY563" s="132"/>
      <c r="DZ563" s="79"/>
      <c r="EA563" s="155"/>
      <c r="EB563" s="78"/>
      <c r="EC563" s="132"/>
      <c r="ED563" s="79"/>
      <c r="EE563" s="155"/>
      <c r="EF563" s="169"/>
      <c r="EG563" s="132"/>
      <c r="EH563" s="79"/>
      <c r="EI563" s="155"/>
      <c r="EJ563" s="78"/>
      <c r="EK563" s="132"/>
      <c r="EL563" s="79"/>
      <c r="EM563" s="155"/>
      <c r="EN563" s="78"/>
      <c r="EO563" s="132"/>
      <c r="EP563" s="79"/>
      <c r="EQ563" s="155"/>
      <c r="ER563" s="78"/>
      <c r="ES563" s="132"/>
      <c r="ET563" s="79"/>
      <c r="EU563" s="155"/>
      <c r="EV563" s="78"/>
      <c r="EW563" s="132"/>
      <c r="EX563" s="79"/>
      <c r="EY563" s="155"/>
      <c r="EZ563" s="78"/>
      <c r="FA563" s="132"/>
      <c r="FB563" s="79"/>
      <c r="FC563" s="155"/>
      <c r="FD563" s="78"/>
      <c r="FE563" s="132"/>
      <c r="FF563" s="79"/>
      <c r="FG563" s="155"/>
      <c r="FH563" s="78"/>
      <c r="FI563" s="132"/>
      <c r="FJ563" s="79"/>
      <c r="FK563" s="155"/>
      <c r="FL563" s="169"/>
      <c r="FM563" s="132"/>
      <c r="FN563" s="79"/>
      <c r="FO563" s="155"/>
      <c r="FP563" s="78"/>
      <c r="FQ563" s="132"/>
      <c r="FR563" s="79"/>
      <c r="FS563" s="155"/>
      <c r="FT563" s="78"/>
      <c r="FU563" s="132"/>
      <c r="FV563" s="4"/>
      <c r="FW563" s="155"/>
      <c r="FX563" s="78"/>
      <c r="FY563" s="132"/>
      <c r="FZ563" s="79"/>
      <c r="GA563" s="155"/>
      <c r="GB563" s="78"/>
      <c r="GC563" s="132"/>
      <c r="GD563" s="79"/>
      <c r="GE563" s="155"/>
      <c r="GF563" s="169"/>
      <c r="GG563" s="132"/>
      <c r="GH563" s="79"/>
      <c r="GI563" s="155"/>
      <c r="GJ563" s="78"/>
      <c r="GK563" s="132"/>
      <c r="GL563" s="79"/>
      <c r="GM563" s="155"/>
      <c r="GN563" s="78"/>
      <c r="GO563" s="132"/>
      <c r="GP563" s="79"/>
      <c r="GQ563" s="155"/>
    </row>
    <row r="564" spans="1:199" ht="15.75" x14ac:dyDescent="0.25">
      <c r="A564">
        <f t="shared" si="784"/>
        <v>1</v>
      </c>
      <c r="B564">
        <f t="shared" si="785"/>
        <v>1900</v>
      </c>
      <c r="C564" s="71"/>
      <c r="D564" s="78"/>
      <c r="E564" s="132"/>
      <c r="F564" s="79"/>
      <c r="G564" s="155"/>
      <c r="H564" s="169"/>
      <c r="I564" s="132"/>
      <c r="J564" s="79"/>
      <c r="K564" s="155"/>
      <c r="L564" s="169"/>
      <c r="M564" s="132"/>
      <c r="N564" s="79"/>
      <c r="O564" s="155"/>
      <c r="P564" s="169"/>
      <c r="Q564" s="132"/>
      <c r="R564" s="79"/>
      <c r="S564" s="155"/>
      <c r="T564" s="169"/>
      <c r="U564" s="132"/>
      <c r="V564" s="79"/>
      <c r="W564" s="155"/>
      <c r="X564" s="169"/>
      <c r="Y564" s="132"/>
      <c r="Z564" s="79"/>
      <c r="AA564" s="155"/>
      <c r="AB564" s="169"/>
      <c r="AC564" s="132"/>
      <c r="AD564" s="79"/>
      <c r="AE564" s="155"/>
      <c r="AF564" s="169"/>
      <c r="AG564" s="132"/>
      <c r="AH564" s="79"/>
      <c r="AI564" s="155"/>
      <c r="AJ564" s="169"/>
      <c r="AK564" s="132"/>
      <c r="AL564" s="79"/>
      <c r="AM564" s="155"/>
      <c r="AN564" s="169"/>
      <c r="AO564" s="132"/>
      <c r="AP564" s="79"/>
      <c r="AQ564" s="155"/>
      <c r="AR564" s="169"/>
      <c r="AS564" s="132"/>
      <c r="AT564" s="79"/>
      <c r="AU564" s="155"/>
      <c r="AV564" s="169"/>
      <c r="AW564" s="132"/>
      <c r="AX564" s="79"/>
      <c r="AY564" s="155"/>
      <c r="AZ564" s="169"/>
      <c r="BA564" s="132"/>
      <c r="BB564" s="79"/>
      <c r="BC564" s="155"/>
      <c r="BD564" s="169"/>
      <c r="BE564" s="132"/>
      <c r="BF564" s="79"/>
      <c r="BG564" s="155"/>
      <c r="BH564" s="169"/>
      <c r="BI564" s="132"/>
      <c r="BJ564" s="79"/>
      <c r="BK564" s="155"/>
      <c r="BL564" s="169"/>
      <c r="BM564" s="132"/>
      <c r="BN564" s="79"/>
      <c r="BO564" s="155"/>
      <c r="BP564" s="78"/>
      <c r="BQ564" s="132"/>
      <c r="BR564" s="79"/>
      <c r="BS564" s="155"/>
      <c r="BT564" s="78"/>
      <c r="BU564" s="132"/>
      <c r="BV564" s="79"/>
      <c r="BW564" s="155"/>
      <c r="BX564" s="78"/>
      <c r="BY564" s="132"/>
      <c r="BZ564" s="79"/>
      <c r="CA564" s="155"/>
      <c r="CB564" s="78"/>
      <c r="CC564" s="132"/>
      <c r="CD564" s="79"/>
      <c r="CE564" s="155"/>
      <c r="CF564" s="78"/>
      <c r="CG564" s="132"/>
      <c r="CH564" s="79"/>
      <c r="CI564" s="155"/>
      <c r="CJ564" s="78"/>
      <c r="CK564" s="132"/>
      <c r="CL564" s="79"/>
      <c r="CM564" s="155"/>
      <c r="CN564" s="78"/>
      <c r="CO564" s="132"/>
      <c r="CP564" s="79"/>
      <c r="CQ564" s="155"/>
      <c r="CR564" s="78"/>
      <c r="CS564" s="132"/>
      <c r="CT564" s="79"/>
      <c r="CU564" s="155"/>
      <c r="CV564" s="169"/>
      <c r="CW564" s="132"/>
      <c r="CX564" s="79"/>
      <c r="CY564" s="155"/>
      <c r="CZ564" s="169"/>
      <c r="DA564" s="132"/>
      <c r="DB564" s="79"/>
      <c r="DC564" s="155"/>
      <c r="DD564" s="78"/>
      <c r="DE564" s="132"/>
      <c r="DF564" s="79"/>
      <c r="DG564" s="155"/>
      <c r="DH564" s="78"/>
      <c r="DI564" s="132"/>
      <c r="DJ564" s="79"/>
      <c r="DK564" s="155"/>
      <c r="DL564" s="169"/>
      <c r="DM564" s="132"/>
      <c r="DN564" s="79"/>
      <c r="DO564" s="155"/>
      <c r="DP564" s="78"/>
      <c r="DQ564" s="132"/>
      <c r="DR564" s="79"/>
      <c r="DS564" s="155"/>
      <c r="DT564" s="78"/>
      <c r="DU564" s="132"/>
      <c r="DV564" s="79"/>
      <c r="DW564" s="155"/>
      <c r="DX564" s="78"/>
      <c r="DY564" s="132"/>
      <c r="DZ564" s="79"/>
      <c r="EA564" s="155"/>
      <c r="EB564" s="78"/>
      <c r="EC564" s="132"/>
      <c r="ED564" s="79"/>
      <c r="EE564" s="155"/>
      <c r="EF564" s="169"/>
      <c r="EG564" s="132"/>
      <c r="EH564" s="79"/>
      <c r="EI564" s="155"/>
      <c r="EJ564" s="78"/>
      <c r="EK564" s="132"/>
      <c r="EL564" s="79"/>
      <c r="EM564" s="155"/>
      <c r="EN564" s="78"/>
      <c r="EO564" s="132"/>
      <c r="EP564" s="79"/>
      <c r="EQ564" s="155"/>
      <c r="ER564" s="78"/>
      <c r="ES564" s="132"/>
      <c r="ET564" s="79"/>
      <c r="EU564" s="155"/>
      <c r="EV564" s="78"/>
      <c r="EW564" s="132"/>
      <c r="EX564" s="79"/>
      <c r="EY564" s="155"/>
      <c r="EZ564" s="78"/>
      <c r="FA564" s="132"/>
      <c r="FB564" s="79"/>
      <c r="FC564" s="155"/>
      <c r="FD564" s="78"/>
      <c r="FE564" s="132"/>
      <c r="FF564" s="79"/>
      <c r="FG564" s="155"/>
      <c r="FH564" s="78"/>
      <c r="FI564" s="132"/>
      <c r="FJ564" s="79"/>
      <c r="FK564" s="155"/>
      <c r="FL564" s="169"/>
      <c r="FM564" s="132"/>
      <c r="FN564" s="79"/>
      <c r="FO564" s="155"/>
      <c r="FP564" s="78"/>
      <c r="FQ564" s="132"/>
      <c r="FR564" s="79"/>
      <c r="FS564" s="155"/>
      <c r="FT564" s="78"/>
      <c r="FU564" s="132"/>
      <c r="FV564" s="4"/>
      <c r="FW564" s="155"/>
      <c r="FX564" s="78"/>
      <c r="FY564" s="132"/>
      <c r="FZ564" s="79"/>
      <c r="GA564" s="155"/>
      <c r="GB564" s="78"/>
      <c r="GC564" s="132"/>
      <c r="GD564" s="79"/>
      <c r="GE564" s="155"/>
      <c r="GF564" s="169"/>
      <c r="GG564" s="132"/>
      <c r="GH564" s="79"/>
      <c r="GI564" s="155"/>
      <c r="GJ564" s="78"/>
      <c r="GK564" s="132"/>
      <c r="GL564" s="79"/>
      <c r="GM564" s="155"/>
      <c r="GN564" s="78"/>
      <c r="GO564" s="132"/>
      <c r="GP564" s="79"/>
      <c r="GQ564" s="155"/>
    </row>
    <row r="565" spans="1:199" ht="15.75" x14ac:dyDescent="0.25">
      <c r="A565">
        <f t="shared" si="784"/>
        <v>1</v>
      </c>
      <c r="B565">
        <f t="shared" si="785"/>
        <v>1900</v>
      </c>
      <c r="C565" s="71"/>
      <c r="D565" s="78"/>
      <c r="E565" s="132"/>
      <c r="F565" s="79"/>
      <c r="G565" s="155"/>
      <c r="H565" s="169"/>
      <c r="I565" s="132"/>
      <c r="J565" s="79"/>
      <c r="K565" s="155"/>
      <c r="L565" s="169"/>
      <c r="M565" s="132"/>
      <c r="N565" s="79"/>
      <c r="O565" s="155"/>
      <c r="P565" s="169"/>
      <c r="Q565" s="132"/>
      <c r="R565" s="79"/>
      <c r="S565" s="155"/>
      <c r="T565" s="169"/>
      <c r="U565" s="132"/>
      <c r="V565" s="79"/>
      <c r="W565" s="155"/>
      <c r="X565" s="169"/>
      <c r="Y565" s="132"/>
      <c r="Z565" s="79"/>
      <c r="AA565" s="155"/>
      <c r="AB565" s="169"/>
      <c r="AC565" s="132"/>
      <c r="AD565" s="79"/>
      <c r="AE565" s="155"/>
      <c r="AF565" s="169"/>
      <c r="AG565" s="132"/>
      <c r="AH565" s="79"/>
      <c r="AI565" s="155"/>
      <c r="AJ565" s="169"/>
      <c r="AK565" s="132"/>
      <c r="AL565" s="79"/>
      <c r="AM565" s="155"/>
      <c r="AN565" s="169"/>
      <c r="AO565" s="132"/>
      <c r="AP565" s="79"/>
      <c r="AQ565" s="155"/>
      <c r="AR565" s="169"/>
      <c r="AS565" s="132"/>
      <c r="AT565" s="79"/>
      <c r="AU565" s="155"/>
      <c r="AV565" s="169"/>
      <c r="AW565" s="132"/>
      <c r="AX565" s="79"/>
      <c r="AY565" s="155"/>
      <c r="AZ565" s="169"/>
      <c r="BA565" s="132"/>
      <c r="BB565" s="79"/>
      <c r="BC565" s="155"/>
      <c r="BD565" s="169"/>
      <c r="BE565" s="132"/>
      <c r="BF565" s="79"/>
      <c r="BG565" s="155"/>
      <c r="BH565" s="169"/>
      <c r="BI565" s="132"/>
      <c r="BJ565" s="79"/>
      <c r="BK565" s="155"/>
      <c r="BL565" s="169"/>
      <c r="BM565" s="132"/>
      <c r="BN565" s="79"/>
      <c r="BO565" s="155"/>
      <c r="BP565" s="78"/>
      <c r="BQ565" s="132"/>
      <c r="BR565" s="79"/>
      <c r="BS565" s="155"/>
      <c r="BT565" s="78"/>
      <c r="BU565" s="132"/>
      <c r="BV565" s="79"/>
      <c r="BW565" s="155"/>
      <c r="BX565" s="78"/>
      <c r="BY565" s="132"/>
      <c r="BZ565" s="79"/>
      <c r="CA565" s="155"/>
      <c r="CB565" s="78"/>
      <c r="CC565" s="132"/>
      <c r="CD565" s="79"/>
      <c r="CE565" s="155"/>
      <c r="CF565" s="78"/>
      <c r="CG565" s="132"/>
      <c r="CH565" s="79"/>
      <c r="CI565" s="155"/>
      <c r="CJ565" s="78"/>
      <c r="CK565" s="132"/>
      <c r="CL565" s="79"/>
      <c r="CM565" s="155"/>
      <c r="CN565" s="78"/>
      <c r="CO565" s="132"/>
      <c r="CP565" s="79"/>
      <c r="CQ565" s="155"/>
      <c r="CR565" s="78"/>
      <c r="CS565" s="132"/>
      <c r="CT565" s="79"/>
      <c r="CU565" s="155"/>
      <c r="CV565" s="169"/>
      <c r="CW565" s="132"/>
      <c r="CX565" s="79"/>
      <c r="CY565" s="155"/>
      <c r="CZ565" s="169"/>
      <c r="DA565" s="132"/>
      <c r="DB565" s="79"/>
      <c r="DC565" s="155"/>
      <c r="DD565" s="78"/>
      <c r="DE565" s="132"/>
      <c r="DF565" s="79"/>
      <c r="DG565" s="155"/>
      <c r="DH565" s="78"/>
      <c r="DI565" s="132"/>
      <c r="DJ565" s="79"/>
      <c r="DK565" s="155"/>
      <c r="DL565" s="169"/>
      <c r="DM565" s="132"/>
      <c r="DN565" s="79"/>
      <c r="DO565" s="155"/>
      <c r="DP565" s="78"/>
      <c r="DQ565" s="132"/>
      <c r="DR565" s="79"/>
      <c r="DS565" s="155"/>
      <c r="DT565" s="78"/>
      <c r="DU565" s="132"/>
      <c r="DV565" s="79"/>
      <c r="DW565" s="155"/>
      <c r="DX565" s="78"/>
      <c r="DY565" s="132"/>
      <c r="DZ565" s="79"/>
      <c r="EA565" s="155"/>
      <c r="EB565" s="78"/>
      <c r="EC565" s="132"/>
      <c r="ED565" s="79"/>
      <c r="EE565" s="155"/>
      <c r="EF565" s="169"/>
      <c r="EG565" s="132"/>
      <c r="EH565" s="79"/>
      <c r="EI565" s="155"/>
      <c r="EJ565" s="78"/>
      <c r="EK565" s="132"/>
      <c r="EL565" s="79"/>
      <c r="EM565" s="155"/>
      <c r="EN565" s="78"/>
      <c r="EO565" s="132"/>
      <c r="EP565" s="79"/>
      <c r="EQ565" s="155"/>
      <c r="ER565" s="78"/>
      <c r="ES565" s="132"/>
      <c r="ET565" s="79"/>
      <c r="EU565" s="155"/>
      <c r="EV565" s="78"/>
      <c r="EW565" s="132"/>
      <c r="EX565" s="79"/>
      <c r="EY565" s="155"/>
      <c r="EZ565" s="78"/>
      <c r="FA565" s="132"/>
      <c r="FB565" s="79"/>
      <c r="FC565" s="155"/>
      <c r="FD565" s="78"/>
      <c r="FE565" s="132"/>
      <c r="FF565" s="79"/>
      <c r="FG565" s="155"/>
      <c r="FH565" s="78"/>
      <c r="FI565" s="132"/>
      <c r="FJ565" s="79"/>
      <c r="FK565" s="155"/>
      <c r="FL565" s="169"/>
      <c r="FM565" s="132"/>
      <c r="FN565" s="79"/>
      <c r="FO565" s="155"/>
      <c r="FP565" s="78"/>
      <c r="FQ565" s="132"/>
      <c r="FR565" s="79"/>
      <c r="FS565" s="155"/>
      <c r="FT565" s="78"/>
      <c r="FU565" s="132"/>
      <c r="FV565" s="4"/>
      <c r="FW565" s="155"/>
      <c r="FX565" s="78"/>
      <c r="FY565" s="132"/>
      <c r="FZ565" s="79"/>
      <c r="GA565" s="155"/>
      <c r="GB565" s="78"/>
      <c r="GC565" s="132"/>
      <c r="GD565" s="79"/>
      <c r="GE565" s="155"/>
      <c r="GF565" s="169"/>
      <c r="GG565" s="132"/>
      <c r="GH565" s="79"/>
      <c r="GI565" s="155"/>
      <c r="GJ565" s="78"/>
      <c r="GK565" s="132"/>
      <c r="GL565" s="79"/>
      <c r="GM565" s="155"/>
      <c r="GN565" s="78"/>
      <c r="GO565" s="132"/>
      <c r="GP565" s="79"/>
      <c r="GQ565" s="155"/>
    </row>
    <row r="566" spans="1:199" ht="15.75" x14ac:dyDescent="0.25">
      <c r="A566">
        <f t="shared" si="784"/>
        <v>1</v>
      </c>
      <c r="B566">
        <f t="shared" si="785"/>
        <v>1900</v>
      </c>
      <c r="C566" s="71"/>
      <c r="D566" s="78"/>
      <c r="E566" s="132"/>
      <c r="F566" s="79"/>
      <c r="G566" s="155"/>
      <c r="H566" s="169"/>
      <c r="I566" s="132"/>
      <c r="J566" s="79"/>
      <c r="K566" s="155"/>
      <c r="L566" s="169"/>
      <c r="M566" s="132"/>
      <c r="N566" s="79"/>
      <c r="O566" s="155"/>
      <c r="P566" s="169"/>
      <c r="Q566" s="132"/>
      <c r="R566" s="79"/>
      <c r="S566" s="155"/>
      <c r="T566" s="169"/>
      <c r="U566" s="132"/>
      <c r="V566" s="79"/>
      <c r="W566" s="155"/>
      <c r="X566" s="169"/>
      <c r="Y566" s="132"/>
      <c r="Z566" s="79"/>
      <c r="AA566" s="155"/>
      <c r="AB566" s="169"/>
      <c r="AC566" s="132"/>
      <c r="AD566" s="79"/>
      <c r="AE566" s="155"/>
      <c r="AF566" s="169"/>
      <c r="AG566" s="132"/>
      <c r="AH566" s="79"/>
      <c r="AI566" s="155"/>
      <c r="AJ566" s="169"/>
      <c r="AK566" s="132"/>
      <c r="AL566" s="79"/>
      <c r="AM566" s="155"/>
      <c r="AN566" s="169"/>
      <c r="AO566" s="132"/>
      <c r="AP566" s="79"/>
      <c r="AQ566" s="155"/>
      <c r="AR566" s="169"/>
      <c r="AS566" s="132"/>
      <c r="AT566" s="79"/>
      <c r="AU566" s="155"/>
      <c r="AV566" s="169"/>
      <c r="AW566" s="132"/>
      <c r="AX566" s="79"/>
      <c r="AY566" s="155"/>
      <c r="AZ566" s="169"/>
      <c r="BA566" s="132"/>
      <c r="BB566" s="79"/>
      <c r="BC566" s="155"/>
      <c r="BD566" s="169"/>
      <c r="BE566" s="132"/>
      <c r="BF566" s="79"/>
      <c r="BG566" s="155"/>
      <c r="BH566" s="169"/>
      <c r="BI566" s="132"/>
      <c r="BJ566" s="79"/>
      <c r="BK566" s="155"/>
      <c r="BL566" s="169"/>
      <c r="BM566" s="132"/>
      <c r="BN566" s="79"/>
      <c r="BO566" s="155"/>
      <c r="BP566" s="78"/>
      <c r="BQ566" s="132"/>
      <c r="BR566" s="79"/>
      <c r="BS566" s="155"/>
      <c r="BT566" s="78"/>
      <c r="BU566" s="132"/>
      <c r="BV566" s="79"/>
      <c r="BW566" s="155"/>
      <c r="BX566" s="78"/>
      <c r="BY566" s="132"/>
      <c r="BZ566" s="79"/>
      <c r="CA566" s="155"/>
      <c r="CB566" s="78"/>
      <c r="CC566" s="132"/>
      <c r="CD566" s="79"/>
      <c r="CE566" s="155"/>
      <c r="CF566" s="78"/>
      <c r="CG566" s="132"/>
      <c r="CH566" s="79"/>
      <c r="CI566" s="155"/>
      <c r="CJ566" s="78"/>
      <c r="CK566" s="132"/>
      <c r="CL566" s="79"/>
      <c r="CM566" s="155"/>
      <c r="CN566" s="78"/>
      <c r="CO566" s="132"/>
      <c r="CP566" s="79"/>
      <c r="CQ566" s="155"/>
      <c r="CR566" s="78"/>
      <c r="CS566" s="132"/>
      <c r="CT566" s="79"/>
      <c r="CU566" s="155"/>
      <c r="CV566" s="169"/>
      <c r="CW566" s="132"/>
      <c r="CX566" s="79"/>
      <c r="CY566" s="155"/>
      <c r="CZ566" s="169"/>
      <c r="DA566" s="132"/>
      <c r="DB566" s="79"/>
      <c r="DC566" s="155"/>
      <c r="DD566" s="78"/>
      <c r="DE566" s="132"/>
      <c r="DF566" s="79"/>
      <c r="DG566" s="155"/>
      <c r="DH566" s="78"/>
      <c r="DI566" s="132"/>
      <c r="DJ566" s="79"/>
      <c r="DK566" s="155"/>
      <c r="DL566" s="169"/>
      <c r="DM566" s="132"/>
      <c r="DN566" s="79"/>
      <c r="DO566" s="155"/>
      <c r="DP566" s="78"/>
      <c r="DQ566" s="132"/>
      <c r="DR566" s="79"/>
      <c r="DS566" s="155"/>
      <c r="DT566" s="78"/>
      <c r="DU566" s="132"/>
      <c r="DV566" s="79"/>
      <c r="DW566" s="155"/>
      <c r="DX566" s="78"/>
      <c r="DY566" s="132"/>
      <c r="DZ566" s="79"/>
      <c r="EA566" s="155"/>
      <c r="EB566" s="78"/>
      <c r="EC566" s="132"/>
      <c r="ED566" s="79"/>
      <c r="EE566" s="155"/>
      <c r="EF566" s="169"/>
      <c r="EG566" s="132"/>
      <c r="EH566" s="79"/>
      <c r="EI566" s="155"/>
      <c r="EJ566" s="78"/>
      <c r="EK566" s="132"/>
      <c r="EL566" s="79"/>
      <c r="EM566" s="155"/>
      <c r="EN566" s="78"/>
      <c r="EO566" s="132"/>
      <c r="EP566" s="79"/>
      <c r="EQ566" s="155"/>
      <c r="ER566" s="78"/>
      <c r="ES566" s="132"/>
      <c r="ET566" s="79"/>
      <c r="EU566" s="155"/>
      <c r="EV566" s="78"/>
      <c r="EW566" s="132"/>
      <c r="EX566" s="79"/>
      <c r="EY566" s="155"/>
      <c r="EZ566" s="78"/>
      <c r="FA566" s="132"/>
      <c r="FB566" s="79"/>
      <c r="FC566" s="155"/>
      <c r="FD566" s="78"/>
      <c r="FE566" s="132"/>
      <c r="FF566" s="79"/>
      <c r="FG566" s="155"/>
      <c r="FH566" s="78"/>
      <c r="FI566" s="132"/>
      <c r="FJ566" s="79"/>
      <c r="FK566" s="155"/>
      <c r="FL566" s="169"/>
      <c r="FM566" s="132"/>
      <c r="FN566" s="79"/>
      <c r="FO566" s="155"/>
      <c r="FP566" s="78"/>
      <c r="FQ566" s="132"/>
      <c r="FR566" s="79"/>
      <c r="FS566" s="155"/>
      <c r="FT566" s="78"/>
      <c r="FU566" s="132"/>
      <c r="FV566" s="4"/>
      <c r="FW566" s="155"/>
      <c r="FX566" s="78"/>
      <c r="FY566" s="132"/>
      <c r="FZ566" s="79"/>
      <c r="GA566" s="155"/>
      <c r="GB566" s="78"/>
      <c r="GC566" s="132"/>
      <c r="GD566" s="79"/>
      <c r="GE566" s="155"/>
      <c r="GF566" s="169"/>
      <c r="GG566" s="132"/>
      <c r="GH566" s="79"/>
      <c r="GI566" s="155"/>
      <c r="GJ566" s="78"/>
      <c r="GK566" s="132"/>
      <c r="GL566" s="79"/>
      <c r="GM566" s="155"/>
      <c r="GN566" s="78"/>
      <c r="GO566" s="132"/>
      <c r="GP566" s="79"/>
      <c r="GQ566" s="155"/>
    </row>
    <row r="567" spans="1:199" ht="15.75" x14ac:dyDescent="0.25">
      <c r="A567">
        <f t="shared" si="784"/>
        <v>1</v>
      </c>
      <c r="B567">
        <f t="shared" si="785"/>
        <v>1900</v>
      </c>
      <c r="C567" s="71"/>
      <c r="FT567" s="78"/>
      <c r="FU567" s="132"/>
      <c r="FV567" s="4"/>
      <c r="FW567" s="155"/>
    </row>
    <row r="568" spans="1:199" s="17" customFormat="1" ht="15.75" x14ac:dyDescent="0.25">
      <c r="A568">
        <f t="shared" si="784"/>
        <v>1</v>
      </c>
      <c r="B568">
        <f t="shared" si="785"/>
        <v>1900</v>
      </c>
      <c r="C568" s="71"/>
      <c r="D568" s="158"/>
      <c r="E568" s="158"/>
      <c r="F568" s="159"/>
      <c r="G568" s="160"/>
      <c r="H568" s="171"/>
      <c r="I568" s="158"/>
      <c r="J568" s="159"/>
      <c r="K568" s="160"/>
      <c r="L568" s="171"/>
      <c r="M568" s="158"/>
      <c r="N568" s="159"/>
      <c r="O568" s="160"/>
      <c r="P568" s="171"/>
      <c r="Q568" s="158"/>
      <c r="R568" s="159"/>
      <c r="S568" s="160"/>
      <c r="T568" s="171"/>
      <c r="U568" s="158"/>
      <c r="V568" s="159"/>
      <c r="W568" s="160"/>
      <c r="X568" s="171"/>
      <c r="Y568" s="158"/>
      <c r="Z568" s="159"/>
      <c r="AA568" s="160"/>
      <c r="AB568" s="171"/>
      <c r="AC568" s="158"/>
      <c r="AD568" s="159"/>
      <c r="AE568" s="160"/>
      <c r="AF568" s="171"/>
      <c r="AG568" s="158"/>
      <c r="AH568" s="159"/>
      <c r="AI568" s="160"/>
      <c r="AJ568" s="171"/>
      <c r="AK568" s="158"/>
      <c r="AL568" s="159"/>
      <c r="AM568" s="160"/>
      <c r="AN568" s="171"/>
      <c r="AO568" s="158"/>
      <c r="AP568" s="159"/>
      <c r="AQ568" s="160"/>
      <c r="AR568" s="171"/>
      <c r="AS568" s="158"/>
      <c r="AT568" s="159"/>
      <c r="AU568" s="160"/>
      <c r="AV568" s="171"/>
      <c r="AW568" s="158"/>
      <c r="AX568" s="159"/>
      <c r="AY568" s="160"/>
      <c r="AZ568" s="171"/>
      <c r="BA568" s="158"/>
      <c r="BB568" s="159"/>
      <c r="BC568" s="160"/>
      <c r="BD568" s="171"/>
      <c r="BE568" s="158"/>
      <c r="BF568" s="159"/>
      <c r="BG568" s="160"/>
      <c r="BH568" s="171"/>
      <c r="BI568" s="158"/>
      <c r="BJ568" s="159"/>
      <c r="BK568" s="160"/>
      <c r="BL568" s="171"/>
      <c r="BM568" s="158"/>
      <c r="BN568" s="159"/>
      <c r="BO568" s="160"/>
      <c r="BP568" s="158"/>
      <c r="BQ568" s="158"/>
      <c r="BR568" s="159"/>
      <c r="BS568" s="160"/>
      <c r="BT568" s="158"/>
      <c r="BU568" s="158"/>
      <c r="BV568" s="159"/>
      <c r="BW568" s="160"/>
      <c r="BX568" s="158"/>
      <c r="BY568" s="158"/>
      <c r="BZ568" s="159"/>
      <c r="CA568" s="160"/>
      <c r="CB568" s="158"/>
      <c r="CC568" s="158"/>
      <c r="CD568" s="159"/>
      <c r="CE568" s="160"/>
      <c r="CF568" s="158"/>
      <c r="CG568" s="158"/>
      <c r="CH568" s="159"/>
      <c r="CI568" s="160"/>
      <c r="CJ568" s="158"/>
      <c r="CK568" s="158"/>
      <c r="CL568" s="159"/>
      <c r="CM568" s="160"/>
      <c r="CN568" s="158"/>
      <c r="CO568" s="158"/>
      <c r="CP568" s="159"/>
      <c r="CQ568" s="160"/>
      <c r="CR568" s="158"/>
      <c r="CS568" s="158"/>
      <c r="CT568" s="159"/>
      <c r="CU568" s="160"/>
      <c r="CV568" s="171"/>
      <c r="CW568" s="158"/>
      <c r="CX568" s="159"/>
      <c r="CY568" s="160"/>
      <c r="CZ568" s="171"/>
      <c r="DA568" s="158"/>
      <c r="DB568" s="159"/>
      <c r="DC568" s="160"/>
      <c r="DD568" s="158"/>
      <c r="DE568" s="158"/>
      <c r="DF568" s="159"/>
      <c r="DG568" s="160"/>
      <c r="DH568" s="158"/>
      <c r="DI568" s="158"/>
      <c r="DJ568" s="159"/>
      <c r="DK568" s="160"/>
      <c r="DL568" s="171"/>
      <c r="DM568" s="158"/>
      <c r="DN568" s="159"/>
      <c r="DO568" s="160"/>
      <c r="DP568" s="158"/>
      <c r="DQ568" s="158"/>
      <c r="DR568" s="159"/>
      <c r="DS568" s="160"/>
      <c r="DT568" s="158"/>
      <c r="DU568" s="158"/>
      <c r="DV568" s="159"/>
      <c r="DW568" s="160"/>
      <c r="DX568" s="158"/>
      <c r="DY568" s="158"/>
      <c r="DZ568" s="159"/>
      <c r="EA568" s="160"/>
      <c r="EB568" s="158"/>
      <c r="EC568" s="158"/>
      <c r="ED568" s="159"/>
      <c r="EE568" s="160"/>
      <c r="EF568" s="171"/>
      <c r="EG568" s="158"/>
      <c r="EH568" s="159"/>
      <c r="EI568" s="160"/>
      <c r="EJ568" s="158"/>
      <c r="EK568" s="158"/>
      <c r="EL568" s="159"/>
      <c r="EM568" s="160"/>
      <c r="EN568" s="158"/>
      <c r="EO568" s="158"/>
      <c r="EP568" s="159"/>
      <c r="EQ568" s="160"/>
      <c r="ER568" s="158"/>
      <c r="ES568" s="158"/>
      <c r="ET568" s="159"/>
      <c r="EU568" s="160"/>
      <c r="EV568" s="158"/>
      <c r="EW568" s="158"/>
      <c r="EX568" s="159"/>
      <c r="EY568" s="160"/>
      <c r="EZ568" s="158"/>
      <c r="FA568" s="158"/>
      <c r="FB568" s="159"/>
      <c r="FC568" s="160"/>
      <c r="FD568" s="158"/>
      <c r="FE568" s="158"/>
      <c r="FF568" s="159"/>
      <c r="FG568" s="160"/>
      <c r="FH568" s="158"/>
      <c r="FI568" s="158"/>
      <c r="FJ568" s="159"/>
      <c r="FK568" s="160"/>
      <c r="FL568" s="171"/>
      <c r="FM568" s="158"/>
      <c r="FN568" s="159"/>
      <c r="FO568" s="160"/>
      <c r="FP568" s="158"/>
      <c r="FQ568" s="158"/>
      <c r="FR568" s="159"/>
      <c r="FS568" s="160"/>
      <c r="FT568" s="78"/>
      <c r="FU568" s="132"/>
      <c r="FV568" s="4"/>
      <c r="FW568" s="155"/>
      <c r="FX568" s="158"/>
      <c r="FY568" s="158"/>
      <c r="FZ568" s="159"/>
      <c r="GA568" s="160"/>
      <c r="GB568" s="158"/>
      <c r="GC568" s="158"/>
      <c r="GD568" s="159"/>
      <c r="GE568" s="160"/>
      <c r="GF568" s="171"/>
      <c r="GG568" s="158"/>
      <c r="GH568" s="159"/>
      <c r="GI568" s="160"/>
      <c r="GJ568" s="158"/>
      <c r="GK568" s="158"/>
      <c r="GL568" s="159"/>
      <c r="GM568" s="160"/>
      <c r="GN568" s="158"/>
      <c r="GO568" s="158"/>
      <c r="GP568" s="159"/>
      <c r="GQ568" s="160"/>
    </row>
    <row r="569" spans="1:199" ht="15.75" x14ac:dyDescent="0.25">
      <c r="A569">
        <f t="shared" si="784"/>
        <v>1</v>
      </c>
      <c r="B569">
        <f t="shared" si="785"/>
        <v>1900</v>
      </c>
      <c r="C569" s="71"/>
      <c r="FT569" s="78"/>
      <c r="FU569" s="132"/>
      <c r="FV569" s="4"/>
      <c r="FW569" s="155"/>
    </row>
    <row r="570" spans="1:199" ht="15.75" x14ac:dyDescent="0.25">
      <c r="A570">
        <f t="shared" si="784"/>
        <v>1</v>
      </c>
      <c r="B570">
        <f t="shared" si="785"/>
        <v>1900</v>
      </c>
      <c r="C570" s="71"/>
      <c r="FT570" s="78"/>
      <c r="FU570" s="132"/>
      <c r="FV570" s="4"/>
      <c r="FW570" s="155"/>
    </row>
    <row r="571" spans="1:199" ht="15.75" x14ac:dyDescent="0.25">
      <c r="A571">
        <f t="shared" si="784"/>
        <v>1</v>
      </c>
      <c r="B571">
        <f t="shared" si="785"/>
        <v>1900</v>
      </c>
      <c r="C571" s="71"/>
      <c r="FT571" s="78"/>
      <c r="FU571" s="132"/>
      <c r="FV571" s="4"/>
      <c r="FW571" s="155"/>
    </row>
    <row r="572" spans="1:199" ht="15.75" x14ac:dyDescent="0.25">
      <c r="A572">
        <f t="shared" si="784"/>
        <v>1</v>
      </c>
      <c r="B572">
        <f t="shared" si="785"/>
        <v>1900</v>
      </c>
      <c r="C572" s="71"/>
      <c r="FT572" s="78"/>
      <c r="FU572" s="132"/>
      <c r="FV572" s="4"/>
      <c r="FW572" s="155"/>
    </row>
    <row r="573" spans="1:199" ht="15.75" x14ac:dyDescent="0.25">
      <c r="A573">
        <f t="shared" si="784"/>
        <v>1</v>
      </c>
      <c r="B573">
        <f t="shared" si="785"/>
        <v>1900</v>
      </c>
      <c r="C573" s="71"/>
      <c r="FT573" s="78"/>
      <c r="FU573" s="132"/>
      <c r="FV573" s="4"/>
      <c r="FW573" s="155"/>
    </row>
    <row r="574" spans="1:199" ht="15.75" x14ac:dyDescent="0.25">
      <c r="A574">
        <f t="shared" si="784"/>
        <v>1</v>
      </c>
      <c r="B574">
        <f t="shared" si="785"/>
        <v>1900</v>
      </c>
      <c r="C574" s="71"/>
      <c r="FT574" s="78"/>
      <c r="FU574" s="132"/>
      <c r="FV574" s="4"/>
      <c r="FW574" s="155"/>
    </row>
    <row r="575" spans="1:199" ht="15.75" x14ac:dyDescent="0.25">
      <c r="A575">
        <f t="shared" si="784"/>
        <v>1</v>
      </c>
      <c r="B575">
        <f t="shared" si="785"/>
        <v>1900</v>
      </c>
      <c r="C575" s="71"/>
      <c r="FT575" s="78"/>
      <c r="FU575" s="132"/>
      <c r="FV575" s="4"/>
      <c r="FW575" s="155"/>
    </row>
    <row r="576" spans="1:199" ht="15.75" x14ac:dyDescent="0.25">
      <c r="A576">
        <f t="shared" si="784"/>
        <v>1</v>
      </c>
      <c r="B576">
        <f t="shared" si="785"/>
        <v>1900</v>
      </c>
      <c r="C576" s="71"/>
      <c r="FT576" s="78"/>
      <c r="FU576" s="132"/>
      <c r="FV576" s="4"/>
      <c r="FW576" s="155"/>
    </row>
    <row r="577" spans="1:179" ht="15.75" x14ac:dyDescent="0.25">
      <c r="A577">
        <f t="shared" si="784"/>
        <v>1</v>
      </c>
      <c r="B577">
        <f t="shared" si="785"/>
        <v>1900</v>
      </c>
      <c r="C577" s="71"/>
      <c r="FT577" s="78"/>
      <c r="FU577" s="132"/>
      <c r="FV577" s="4"/>
      <c r="FW577" s="155"/>
    </row>
    <row r="578" spans="1:179" ht="15.75" x14ac:dyDescent="0.25">
      <c r="A578">
        <f t="shared" si="784"/>
        <v>1</v>
      </c>
      <c r="B578">
        <f t="shared" si="785"/>
        <v>1900</v>
      </c>
      <c r="C578" s="71"/>
      <c r="FT578" s="78"/>
      <c r="FU578" s="132"/>
      <c r="FV578" s="4"/>
      <c r="FW578" s="155"/>
    </row>
    <row r="579" spans="1:179" ht="15.75" x14ac:dyDescent="0.25">
      <c r="A579">
        <f t="shared" si="784"/>
        <v>1</v>
      </c>
      <c r="B579">
        <f t="shared" si="785"/>
        <v>1900</v>
      </c>
      <c r="C579" s="71"/>
      <c r="FT579" s="78"/>
      <c r="FU579" s="132"/>
      <c r="FV579" s="4"/>
      <c r="FW579" s="155"/>
    </row>
    <row r="580" spans="1:179" x14ac:dyDescent="0.25">
      <c r="A580">
        <f t="shared" si="784"/>
        <v>1</v>
      </c>
      <c r="B580">
        <f t="shared" si="785"/>
        <v>1900</v>
      </c>
      <c r="C580" s="71"/>
    </row>
    <row r="581" spans="1:179" x14ac:dyDescent="0.25">
      <c r="A581">
        <f t="shared" si="784"/>
        <v>1</v>
      </c>
      <c r="B581">
        <f t="shared" si="785"/>
        <v>1900</v>
      </c>
      <c r="C581" s="71"/>
    </row>
    <row r="582" spans="1:179" ht="15.75" x14ac:dyDescent="0.25">
      <c r="A582">
        <f t="shared" si="784"/>
        <v>1</v>
      </c>
      <c r="B582">
        <f t="shared" si="785"/>
        <v>1900</v>
      </c>
      <c r="C582" s="71"/>
      <c r="FT582" s="78"/>
      <c r="FU582" s="132"/>
      <c r="FV582" s="4"/>
      <c r="FW582" s="155"/>
    </row>
    <row r="583" spans="1:179" ht="15.75" x14ac:dyDescent="0.25">
      <c r="A583">
        <f t="shared" si="784"/>
        <v>1</v>
      </c>
      <c r="B583">
        <f t="shared" si="785"/>
        <v>1900</v>
      </c>
      <c r="C583" s="71"/>
      <c r="FT583" s="78"/>
      <c r="FU583" s="132"/>
      <c r="FV583" s="4"/>
      <c r="FW583" s="155"/>
    </row>
    <row r="584" spans="1:179" ht="15.75" x14ac:dyDescent="0.25">
      <c r="A584">
        <f t="shared" si="784"/>
        <v>1</v>
      </c>
      <c r="B584">
        <f t="shared" si="785"/>
        <v>1900</v>
      </c>
      <c r="C584" s="71"/>
      <c r="FT584" s="78"/>
      <c r="FU584" s="132"/>
      <c r="FV584" s="4"/>
      <c r="FW584" s="155"/>
    </row>
    <row r="585" spans="1:179" x14ac:dyDescent="0.25">
      <c r="A585">
        <f t="shared" si="784"/>
        <v>1</v>
      </c>
      <c r="B585">
        <f t="shared" si="785"/>
        <v>1900</v>
      </c>
      <c r="C585" s="71"/>
    </row>
    <row r="586" spans="1:179" ht="15.75" x14ac:dyDescent="0.25">
      <c r="A586">
        <f t="shared" si="784"/>
        <v>1</v>
      </c>
      <c r="B586">
        <f t="shared" si="785"/>
        <v>1900</v>
      </c>
      <c r="C586" s="71"/>
      <c r="FT586" s="78"/>
      <c r="FU586" s="132"/>
      <c r="FV586" s="4"/>
      <c r="FW586" s="155"/>
    </row>
    <row r="587" spans="1:179" ht="15.75" x14ac:dyDescent="0.25">
      <c r="A587">
        <f t="shared" si="784"/>
        <v>1</v>
      </c>
      <c r="B587">
        <f t="shared" si="785"/>
        <v>1900</v>
      </c>
      <c r="C587" s="71"/>
      <c r="FT587" s="78"/>
      <c r="FU587" s="132"/>
      <c r="FV587" s="4"/>
      <c r="FW587" s="155"/>
    </row>
    <row r="588" spans="1:179" x14ac:dyDescent="0.25">
      <c r="A588">
        <f t="shared" ref="A588:A651" si="786">MONTH(C588)</f>
        <v>1</v>
      </c>
      <c r="B588">
        <f t="shared" ref="B588:B651" si="787">YEAR(C588)</f>
        <v>1900</v>
      </c>
      <c r="C588" s="71"/>
    </row>
    <row r="589" spans="1:179" ht="15.75" x14ac:dyDescent="0.25">
      <c r="A589">
        <f t="shared" si="786"/>
        <v>1</v>
      </c>
      <c r="B589">
        <f t="shared" si="787"/>
        <v>1900</v>
      </c>
      <c r="C589" s="71"/>
      <c r="FT589" s="78"/>
      <c r="FU589" s="132"/>
      <c r="FV589" s="4"/>
      <c r="FW589" s="155"/>
    </row>
    <row r="590" spans="1:179" x14ac:dyDescent="0.25">
      <c r="A590">
        <f t="shared" si="786"/>
        <v>1</v>
      </c>
      <c r="B590">
        <f t="shared" si="787"/>
        <v>1900</v>
      </c>
      <c r="C590" s="71"/>
    </row>
    <row r="591" spans="1:179" ht="15.75" x14ac:dyDescent="0.25">
      <c r="A591">
        <f t="shared" si="786"/>
        <v>1</v>
      </c>
      <c r="B591">
        <f t="shared" si="787"/>
        <v>1900</v>
      </c>
      <c r="C591" s="71"/>
      <c r="FT591" s="78"/>
      <c r="FU591" s="132"/>
      <c r="FV591" s="4"/>
      <c r="FW591" s="155"/>
    </row>
    <row r="592" spans="1:179" ht="15.75" x14ac:dyDescent="0.25">
      <c r="A592">
        <f t="shared" si="786"/>
        <v>1</v>
      </c>
      <c r="B592">
        <f t="shared" si="787"/>
        <v>1900</v>
      </c>
      <c r="C592" s="73"/>
      <c r="FT592" s="78"/>
      <c r="FU592" s="132"/>
      <c r="FV592" s="4"/>
      <c r="FW592" s="155"/>
    </row>
    <row r="593" spans="1:179" ht="15.75" x14ac:dyDescent="0.25">
      <c r="A593">
        <f t="shared" si="786"/>
        <v>1</v>
      </c>
      <c r="B593">
        <f t="shared" si="787"/>
        <v>1900</v>
      </c>
      <c r="C593" s="73"/>
      <c r="FT593" s="78"/>
      <c r="FU593" s="132"/>
      <c r="FV593" s="4"/>
      <c r="FW593" s="155"/>
    </row>
    <row r="594" spans="1:179" ht="15.75" x14ac:dyDescent="0.25">
      <c r="A594">
        <f t="shared" si="786"/>
        <v>1</v>
      </c>
      <c r="B594">
        <f t="shared" si="787"/>
        <v>1900</v>
      </c>
      <c r="C594" s="73"/>
    </row>
    <row r="595" spans="1:179" ht="15.75" x14ac:dyDescent="0.25">
      <c r="A595">
        <f t="shared" si="786"/>
        <v>1</v>
      </c>
      <c r="B595">
        <f t="shared" si="787"/>
        <v>1900</v>
      </c>
      <c r="C595" s="73"/>
      <c r="FT595" s="78"/>
      <c r="FU595" s="132"/>
      <c r="FV595" s="4"/>
      <c r="FW595" s="155"/>
    </row>
    <row r="596" spans="1:179" ht="15.75" x14ac:dyDescent="0.25">
      <c r="A596">
        <f t="shared" si="786"/>
        <v>1</v>
      </c>
      <c r="B596">
        <f t="shared" si="787"/>
        <v>1900</v>
      </c>
      <c r="C596" s="73"/>
      <c r="FT596" s="78"/>
      <c r="FU596" s="132"/>
      <c r="FV596" s="4"/>
      <c r="FW596" s="155"/>
    </row>
    <row r="597" spans="1:179" ht="15.75" x14ac:dyDescent="0.25">
      <c r="A597">
        <f t="shared" si="786"/>
        <v>1</v>
      </c>
      <c r="B597">
        <f t="shared" si="787"/>
        <v>1900</v>
      </c>
      <c r="C597" s="73"/>
      <c r="FT597" s="78"/>
      <c r="FU597" s="132"/>
      <c r="FV597" s="4"/>
      <c r="FW597" s="155"/>
    </row>
    <row r="598" spans="1:179" ht="15.75" x14ac:dyDescent="0.25">
      <c r="A598">
        <f t="shared" si="786"/>
        <v>1</v>
      </c>
      <c r="B598">
        <f t="shared" si="787"/>
        <v>1900</v>
      </c>
      <c r="C598" s="73"/>
    </row>
    <row r="599" spans="1:179" ht="15.75" x14ac:dyDescent="0.25">
      <c r="A599">
        <f t="shared" si="786"/>
        <v>1</v>
      </c>
      <c r="B599">
        <f t="shared" si="787"/>
        <v>1900</v>
      </c>
      <c r="C599" s="73"/>
      <c r="FT599" s="78"/>
      <c r="FU599" s="132"/>
      <c r="FV599" s="4"/>
      <c r="FW599" s="155"/>
    </row>
    <row r="600" spans="1:179" ht="15.75" x14ac:dyDescent="0.25">
      <c r="A600">
        <f t="shared" si="786"/>
        <v>1</v>
      </c>
      <c r="B600">
        <f t="shared" si="787"/>
        <v>1900</v>
      </c>
      <c r="C600" s="73"/>
    </row>
    <row r="601" spans="1:179" ht="15.75" x14ac:dyDescent="0.25">
      <c r="A601">
        <f t="shared" si="786"/>
        <v>1</v>
      </c>
      <c r="B601">
        <f t="shared" si="787"/>
        <v>1900</v>
      </c>
      <c r="C601" s="73"/>
      <c r="FT601" s="78"/>
      <c r="FU601" s="132"/>
      <c r="FV601" s="4"/>
      <c r="FW601" s="155"/>
    </row>
    <row r="602" spans="1:179" ht="15.75" x14ac:dyDescent="0.25">
      <c r="A602">
        <f t="shared" si="786"/>
        <v>1</v>
      </c>
      <c r="B602">
        <f t="shared" si="787"/>
        <v>1900</v>
      </c>
      <c r="C602" s="73"/>
      <c r="FT602" s="78"/>
      <c r="FU602" s="132"/>
      <c r="FV602" s="4"/>
      <c r="FW602" s="155"/>
    </row>
    <row r="603" spans="1:179" ht="15.75" x14ac:dyDescent="0.25">
      <c r="A603">
        <f t="shared" si="786"/>
        <v>1</v>
      </c>
      <c r="B603">
        <f t="shared" si="787"/>
        <v>1900</v>
      </c>
      <c r="C603" s="73"/>
      <c r="FT603" s="78"/>
      <c r="FU603" s="132"/>
      <c r="FV603" s="4"/>
      <c r="FW603" s="155"/>
    </row>
    <row r="604" spans="1:179" ht="15.75" x14ac:dyDescent="0.25">
      <c r="A604">
        <f t="shared" si="786"/>
        <v>1</v>
      </c>
      <c r="B604">
        <f t="shared" si="787"/>
        <v>1900</v>
      </c>
      <c r="C604" s="73"/>
    </row>
    <row r="605" spans="1:179" ht="15.75" x14ac:dyDescent="0.25">
      <c r="A605">
        <f t="shared" si="786"/>
        <v>1</v>
      </c>
      <c r="B605">
        <f t="shared" si="787"/>
        <v>1900</v>
      </c>
      <c r="C605" s="73"/>
      <c r="FT605" s="78"/>
      <c r="FU605" s="132"/>
      <c r="FV605" s="4"/>
      <c r="FW605" s="155"/>
    </row>
    <row r="606" spans="1:179" ht="15.75" x14ac:dyDescent="0.25">
      <c r="A606">
        <f t="shared" si="786"/>
        <v>1</v>
      </c>
      <c r="B606">
        <f t="shared" si="787"/>
        <v>1900</v>
      </c>
      <c r="C606" s="73"/>
      <c r="FT606" s="78"/>
      <c r="FU606" s="132"/>
      <c r="FV606" s="4"/>
      <c r="FW606" s="155"/>
    </row>
    <row r="607" spans="1:179" ht="15.75" x14ac:dyDescent="0.25">
      <c r="A607">
        <f t="shared" si="786"/>
        <v>1</v>
      </c>
      <c r="B607">
        <f t="shared" si="787"/>
        <v>1900</v>
      </c>
      <c r="C607" s="73"/>
      <c r="FT607" s="78"/>
      <c r="FU607" s="132"/>
      <c r="FV607" s="4"/>
      <c r="FW607" s="155"/>
    </row>
    <row r="608" spans="1:179" ht="15.75" x14ac:dyDescent="0.25">
      <c r="A608">
        <f t="shared" si="786"/>
        <v>1</v>
      </c>
      <c r="B608">
        <f t="shared" si="787"/>
        <v>1900</v>
      </c>
      <c r="C608" s="73"/>
      <c r="FT608" s="78"/>
      <c r="FU608" s="132"/>
      <c r="FV608" s="4"/>
      <c r="FW608" s="155"/>
    </row>
    <row r="609" spans="1:198" ht="16.350000000000001" customHeight="1" x14ac:dyDescent="0.25">
      <c r="A609">
        <f t="shared" si="786"/>
        <v>1</v>
      </c>
      <c r="B609">
        <f t="shared" si="787"/>
        <v>1900</v>
      </c>
      <c r="C609" s="74"/>
      <c r="E609" s="161"/>
      <c r="F609" s="162"/>
      <c r="I609" s="161"/>
      <c r="J609" s="162"/>
      <c r="M609" s="161"/>
      <c r="N609" s="162"/>
      <c r="Q609" s="161"/>
      <c r="R609" s="162"/>
      <c r="U609" s="161"/>
      <c r="V609" s="162"/>
      <c r="Y609" s="161"/>
      <c r="Z609" s="162"/>
      <c r="AC609" s="161"/>
      <c r="AD609" s="162"/>
      <c r="AG609" s="161"/>
      <c r="AH609" s="162"/>
      <c r="AK609" s="161"/>
      <c r="AL609" s="162"/>
      <c r="AO609" s="161"/>
      <c r="AP609" s="162"/>
      <c r="AS609" s="161"/>
      <c r="AT609" s="162"/>
      <c r="AW609" s="161"/>
      <c r="AX609" s="162"/>
      <c r="BA609" s="161"/>
      <c r="BB609" s="162"/>
      <c r="BE609" s="161"/>
      <c r="BF609" s="162"/>
      <c r="BI609" s="161"/>
      <c r="BJ609" s="162"/>
      <c r="BM609" s="161"/>
      <c r="BN609" s="162"/>
      <c r="BQ609" s="161"/>
      <c r="BR609" s="162"/>
      <c r="BU609" s="161"/>
      <c r="BV609" s="162"/>
      <c r="BY609" s="161"/>
      <c r="BZ609" s="162"/>
      <c r="CC609" s="161"/>
      <c r="CD609" s="162"/>
      <c r="CG609" s="161"/>
      <c r="CH609" s="162"/>
      <c r="CK609" s="161"/>
      <c r="CL609" s="162"/>
      <c r="CO609" s="161"/>
      <c r="CP609" s="162"/>
      <c r="CS609" s="161"/>
      <c r="CT609" s="162"/>
      <c r="CW609" s="161"/>
      <c r="CX609" s="162"/>
      <c r="DA609" s="161"/>
      <c r="DB609" s="162"/>
      <c r="DE609" s="161"/>
      <c r="DF609" s="162"/>
      <c r="DI609" s="161"/>
      <c r="DJ609" s="162"/>
      <c r="DM609" s="161"/>
      <c r="DN609" s="162"/>
      <c r="DQ609" s="161"/>
      <c r="DR609" s="162"/>
      <c r="DU609" s="161"/>
      <c r="DV609" s="162"/>
      <c r="DY609" s="161"/>
      <c r="DZ609" s="162"/>
      <c r="EC609" s="161"/>
      <c r="ED609" s="162"/>
      <c r="EG609" s="161"/>
      <c r="EH609" s="162"/>
      <c r="EK609" s="161"/>
      <c r="EL609" s="162"/>
      <c r="EO609" s="161"/>
      <c r="EP609" s="162"/>
      <c r="ES609" s="161"/>
      <c r="ET609" s="162"/>
      <c r="EW609" s="161"/>
      <c r="EX609" s="162"/>
      <c r="FA609" s="161"/>
      <c r="FB609" s="162"/>
      <c r="FE609" s="161"/>
      <c r="FF609" s="162"/>
      <c r="FI609" s="161"/>
      <c r="FJ609" s="162"/>
      <c r="FM609" s="161"/>
      <c r="FN609" s="162"/>
      <c r="FQ609" s="161"/>
      <c r="FR609" s="162"/>
      <c r="FT609" s="78"/>
      <c r="FU609" s="132"/>
      <c r="FV609" s="4"/>
      <c r="FW609" s="155"/>
      <c r="FY609" s="161"/>
      <c r="FZ609" s="162"/>
      <c r="GC609" s="161"/>
      <c r="GD609" s="162"/>
      <c r="GG609" s="161"/>
      <c r="GH609" s="162"/>
      <c r="GK609" s="161"/>
      <c r="GL609" s="162"/>
      <c r="GO609" s="161"/>
      <c r="GP609" s="162"/>
    </row>
    <row r="610" spans="1:198" ht="15.75" x14ac:dyDescent="0.25">
      <c r="A610">
        <f t="shared" si="786"/>
        <v>1</v>
      </c>
      <c r="B610">
        <f t="shared" si="787"/>
        <v>1900</v>
      </c>
      <c r="C610" s="74"/>
      <c r="E610" s="161"/>
      <c r="F610" s="163"/>
      <c r="I610" s="161"/>
      <c r="J610" s="163"/>
      <c r="M610" s="161"/>
      <c r="N610" s="163"/>
      <c r="Q610" s="161"/>
      <c r="R610" s="163"/>
      <c r="U610" s="161"/>
      <c r="V610" s="163"/>
      <c r="Y610" s="161"/>
      <c r="Z610" s="163"/>
      <c r="AC610" s="161"/>
      <c r="AD610" s="163"/>
      <c r="AG610" s="161"/>
      <c r="AH610" s="163"/>
      <c r="AK610" s="161"/>
      <c r="AL610" s="163"/>
      <c r="AO610" s="161"/>
      <c r="AP610" s="163"/>
      <c r="AS610" s="161"/>
      <c r="AT610" s="163"/>
      <c r="AW610" s="161"/>
      <c r="AX610" s="163"/>
      <c r="BA610" s="161"/>
      <c r="BB610" s="163"/>
      <c r="BE610" s="161"/>
      <c r="BF610" s="163"/>
      <c r="BI610" s="161"/>
      <c r="BJ610" s="163"/>
      <c r="BM610" s="161"/>
      <c r="BN610" s="163"/>
      <c r="BQ610" s="161"/>
      <c r="BR610" s="163"/>
      <c r="BU610" s="161"/>
      <c r="BV610" s="163"/>
      <c r="BY610" s="161"/>
      <c r="BZ610" s="163"/>
      <c r="CC610" s="161"/>
      <c r="CD610" s="163"/>
      <c r="CG610" s="161"/>
      <c r="CH610" s="163"/>
      <c r="CK610" s="161"/>
      <c r="CL610" s="163"/>
      <c r="CO610" s="161"/>
      <c r="CP610" s="163"/>
      <c r="CS610" s="161"/>
      <c r="CT610" s="163"/>
      <c r="CW610" s="161"/>
      <c r="CX610" s="163"/>
      <c r="DA610" s="161"/>
      <c r="DB610" s="163"/>
      <c r="DE610" s="161"/>
      <c r="DF610" s="163"/>
      <c r="DI610" s="161"/>
      <c r="DJ610" s="163"/>
      <c r="DM610" s="161"/>
      <c r="DN610" s="163"/>
      <c r="DQ610" s="161"/>
      <c r="DR610" s="163"/>
      <c r="DU610" s="161"/>
      <c r="DV610" s="163"/>
      <c r="DY610" s="161"/>
      <c r="DZ610" s="163"/>
      <c r="EC610" s="161"/>
      <c r="ED610" s="163"/>
      <c r="EG610" s="161"/>
      <c r="EH610" s="163"/>
      <c r="EK610" s="161"/>
      <c r="EL610" s="163"/>
      <c r="EO610" s="161"/>
      <c r="EP610" s="163"/>
      <c r="ES610" s="161"/>
      <c r="ET610" s="163"/>
      <c r="EW610" s="161"/>
      <c r="EX610" s="163"/>
      <c r="FA610" s="161"/>
      <c r="FB610" s="163"/>
      <c r="FE610" s="161"/>
      <c r="FF610" s="163"/>
      <c r="FI610" s="161"/>
      <c r="FJ610" s="163"/>
      <c r="FM610" s="161"/>
      <c r="FN610" s="163"/>
      <c r="FQ610" s="161"/>
      <c r="FR610" s="163"/>
      <c r="FT610" s="78"/>
      <c r="FU610" s="132"/>
      <c r="FV610" s="4"/>
      <c r="FW610" s="155"/>
      <c r="FY610" s="161"/>
      <c r="FZ610" s="163"/>
      <c r="GC610" s="161"/>
      <c r="GD610" s="163"/>
      <c r="GG610" s="161"/>
      <c r="GH610" s="163"/>
      <c r="GK610" s="161"/>
      <c r="GL610" s="163"/>
      <c r="GO610" s="161"/>
      <c r="GP610" s="163"/>
    </row>
    <row r="611" spans="1:198" ht="15.75" x14ac:dyDescent="0.25">
      <c r="A611">
        <f t="shared" si="786"/>
        <v>1</v>
      </c>
      <c r="B611">
        <f t="shared" si="787"/>
        <v>1900</v>
      </c>
      <c r="C611" s="73"/>
      <c r="E611" s="164"/>
      <c r="F611" s="165"/>
      <c r="I611" s="164"/>
      <c r="J611" s="165"/>
      <c r="M611" s="164"/>
      <c r="N611" s="165"/>
      <c r="Q611" s="164"/>
      <c r="R611" s="165"/>
      <c r="U611" s="164"/>
      <c r="V611" s="165"/>
      <c r="Y611" s="164"/>
      <c r="Z611" s="165"/>
      <c r="AC611" s="164"/>
      <c r="AD611" s="165"/>
      <c r="AG611" s="164"/>
      <c r="AH611" s="165"/>
      <c r="AK611" s="164"/>
      <c r="AL611" s="165"/>
      <c r="AO611" s="164"/>
      <c r="AP611" s="165"/>
      <c r="AS611" s="164"/>
      <c r="AT611" s="165"/>
      <c r="AW611" s="164"/>
      <c r="AX611" s="165"/>
      <c r="BA611" s="164"/>
      <c r="BB611" s="165"/>
      <c r="BE611" s="164"/>
      <c r="BF611" s="165"/>
      <c r="BI611" s="164"/>
      <c r="BJ611" s="165"/>
      <c r="BM611" s="164"/>
      <c r="BN611" s="165"/>
      <c r="BQ611" s="164"/>
      <c r="BR611" s="165"/>
      <c r="BU611" s="164"/>
      <c r="BV611" s="165"/>
      <c r="BY611" s="164"/>
      <c r="BZ611" s="165"/>
      <c r="CC611" s="164"/>
      <c r="CD611" s="165"/>
      <c r="CG611" s="164"/>
      <c r="CH611" s="165"/>
      <c r="CK611" s="164"/>
      <c r="CL611" s="165"/>
      <c r="CO611" s="164"/>
      <c r="CP611" s="165"/>
      <c r="CS611" s="164"/>
      <c r="CT611" s="165"/>
      <c r="CW611" s="164"/>
      <c r="CX611" s="165"/>
      <c r="DA611" s="164"/>
      <c r="DB611" s="165"/>
      <c r="DE611" s="164"/>
      <c r="DF611" s="165"/>
      <c r="DI611" s="164"/>
      <c r="DJ611" s="165"/>
      <c r="DM611" s="164"/>
      <c r="DN611" s="165"/>
      <c r="DQ611" s="164"/>
      <c r="DR611" s="165"/>
      <c r="DU611" s="164"/>
      <c r="DV611" s="165"/>
      <c r="DY611" s="164"/>
      <c r="DZ611" s="165"/>
      <c r="EC611" s="164"/>
      <c r="ED611" s="165"/>
      <c r="EG611" s="164"/>
      <c r="EH611" s="165"/>
      <c r="EK611" s="164"/>
      <c r="EL611" s="165"/>
      <c r="EO611" s="164"/>
      <c r="EP611" s="165"/>
      <c r="ES611" s="164"/>
      <c r="ET611" s="165"/>
      <c r="EW611" s="164"/>
      <c r="EX611" s="165"/>
      <c r="FA611" s="164"/>
      <c r="FB611" s="165"/>
      <c r="FE611" s="164"/>
      <c r="FF611" s="165"/>
      <c r="FI611" s="164"/>
      <c r="FJ611" s="165"/>
      <c r="FM611" s="164"/>
      <c r="FN611" s="165"/>
      <c r="FQ611" s="164"/>
      <c r="FR611" s="165"/>
      <c r="FY611" s="164"/>
      <c r="FZ611" s="165"/>
      <c r="GC611" s="164"/>
      <c r="GD611" s="165"/>
      <c r="GG611" s="164"/>
      <c r="GH611" s="165"/>
      <c r="GK611" s="164"/>
      <c r="GL611" s="165"/>
      <c r="GO611" s="164"/>
      <c r="GP611" s="165"/>
    </row>
    <row r="612" spans="1:198" ht="15.75" x14ac:dyDescent="0.25">
      <c r="A612">
        <f t="shared" si="786"/>
        <v>1</v>
      </c>
      <c r="B612">
        <f t="shared" si="787"/>
        <v>1900</v>
      </c>
      <c r="C612" s="73"/>
      <c r="E612" s="164"/>
      <c r="F612" s="165"/>
      <c r="I612" s="164"/>
      <c r="J612" s="165"/>
      <c r="M612" s="164"/>
      <c r="N612" s="165"/>
      <c r="Q612" s="164"/>
      <c r="R612" s="165"/>
      <c r="U612" s="164"/>
      <c r="V612" s="165"/>
      <c r="Y612" s="164"/>
      <c r="Z612" s="165"/>
      <c r="AC612" s="164"/>
      <c r="AD612" s="165"/>
      <c r="AG612" s="164"/>
      <c r="AH612" s="165"/>
      <c r="AK612" s="164"/>
      <c r="AL612" s="165"/>
      <c r="AO612" s="164"/>
      <c r="AP612" s="165"/>
      <c r="AS612" s="164"/>
      <c r="AT612" s="165"/>
      <c r="AW612" s="164"/>
      <c r="AX612" s="165"/>
      <c r="BA612" s="164"/>
      <c r="BB612" s="165"/>
      <c r="BE612" s="164"/>
      <c r="BF612" s="165"/>
      <c r="BI612" s="164"/>
      <c r="BJ612" s="165"/>
      <c r="BM612" s="164"/>
      <c r="BN612" s="165"/>
      <c r="BQ612" s="164"/>
      <c r="BR612" s="165"/>
      <c r="BU612" s="164"/>
      <c r="BV612" s="165"/>
      <c r="BY612" s="164"/>
      <c r="BZ612" s="165"/>
      <c r="CC612" s="164"/>
      <c r="CD612" s="165"/>
      <c r="CG612" s="164"/>
      <c r="CH612" s="165"/>
      <c r="CK612" s="164"/>
      <c r="CL612" s="165"/>
      <c r="CO612" s="164"/>
      <c r="CP612" s="165"/>
      <c r="CS612" s="164"/>
      <c r="CT612" s="165"/>
      <c r="CW612" s="164"/>
      <c r="CX612" s="165"/>
      <c r="DA612" s="164"/>
      <c r="DB612" s="165"/>
      <c r="DE612" s="164"/>
      <c r="DF612" s="165"/>
      <c r="DI612" s="164"/>
      <c r="DJ612" s="165"/>
      <c r="DM612" s="164"/>
      <c r="DN612" s="165"/>
      <c r="DQ612" s="164"/>
      <c r="DR612" s="165"/>
      <c r="DU612" s="164"/>
      <c r="DV612" s="165"/>
      <c r="DY612" s="164"/>
      <c r="DZ612" s="165"/>
      <c r="EC612" s="164"/>
      <c r="ED612" s="165"/>
      <c r="EG612" s="164"/>
      <c r="EH612" s="165"/>
      <c r="EK612" s="164"/>
      <c r="EL612" s="165"/>
      <c r="EO612" s="164"/>
      <c r="EP612" s="165"/>
      <c r="ES612" s="164"/>
      <c r="ET612" s="165"/>
      <c r="EW612" s="164"/>
      <c r="EX612" s="165"/>
      <c r="FA612" s="164"/>
      <c r="FB612" s="165"/>
      <c r="FE612" s="164"/>
      <c r="FF612" s="165"/>
      <c r="FI612" s="164"/>
      <c r="FJ612" s="165"/>
      <c r="FM612" s="164"/>
      <c r="FN612" s="165"/>
      <c r="FQ612" s="164"/>
      <c r="FR612" s="165"/>
      <c r="FT612" s="78"/>
      <c r="FU612" s="132"/>
      <c r="FV612" s="4"/>
      <c r="FW612" s="155"/>
      <c r="FY612" s="164"/>
      <c r="FZ612" s="165"/>
      <c r="GC612" s="164"/>
      <c r="GD612" s="165"/>
      <c r="GG612" s="164"/>
      <c r="GH612" s="165"/>
      <c r="GK612" s="164"/>
      <c r="GL612" s="165"/>
      <c r="GO612" s="164"/>
      <c r="GP612" s="165"/>
    </row>
    <row r="613" spans="1:198" ht="15.75" x14ac:dyDescent="0.25">
      <c r="A613">
        <f t="shared" si="786"/>
        <v>1</v>
      </c>
      <c r="B613">
        <f t="shared" si="787"/>
        <v>1900</v>
      </c>
      <c r="C613" s="73"/>
    </row>
    <row r="614" spans="1:198" ht="15.75" x14ac:dyDescent="0.25">
      <c r="A614">
        <f t="shared" si="786"/>
        <v>1</v>
      </c>
      <c r="B614">
        <f t="shared" si="787"/>
        <v>1900</v>
      </c>
      <c r="C614" s="73"/>
      <c r="FT614" s="78"/>
      <c r="FU614" s="132"/>
      <c r="FV614" s="4"/>
      <c r="FW614" s="155"/>
    </row>
    <row r="615" spans="1:198" ht="15.75" x14ac:dyDescent="0.25">
      <c r="A615">
        <f t="shared" si="786"/>
        <v>1</v>
      </c>
      <c r="B615">
        <f t="shared" si="787"/>
        <v>1900</v>
      </c>
      <c r="C615" s="73"/>
      <c r="FT615" s="78"/>
      <c r="FU615" s="132"/>
      <c r="FV615" s="4"/>
      <c r="FW615" s="155"/>
    </row>
    <row r="616" spans="1:198" ht="15.75" x14ac:dyDescent="0.25">
      <c r="A616">
        <f t="shared" si="786"/>
        <v>1</v>
      </c>
      <c r="B616">
        <f t="shared" si="787"/>
        <v>1900</v>
      </c>
      <c r="C616" s="73"/>
      <c r="FT616" s="78"/>
      <c r="FU616" s="132"/>
      <c r="FV616" s="4"/>
      <c r="FW616" s="155"/>
    </row>
    <row r="617" spans="1:198" ht="15.75" x14ac:dyDescent="0.25">
      <c r="A617">
        <f t="shared" si="786"/>
        <v>1</v>
      </c>
      <c r="B617">
        <f t="shared" si="787"/>
        <v>1900</v>
      </c>
      <c r="C617" s="73"/>
      <c r="FT617" s="78"/>
      <c r="FU617" s="132"/>
      <c r="FV617" s="4"/>
      <c r="FW617" s="155"/>
    </row>
    <row r="618" spans="1:198" ht="15.75" x14ac:dyDescent="0.25">
      <c r="A618">
        <f t="shared" si="786"/>
        <v>1</v>
      </c>
      <c r="B618">
        <f t="shared" si="787"/>
        <v>1900</v>
      </c>
      <c r="C618" s="73"/>
      <c r="FT618" s="78"/>
      <c r="FU618" s="132"/>
      <c r="FV618" s="4"/>
      <c r="FW618" s="155"/>
    </row>
    <row r="619" spans="1:198" ht="15.75" x14ac:dyDescent="0.25">
      <c r="A619">
        <f t="shared" si="786"/>
        <v>1</v>
      </c>
      <c r="B619">
        <f t="shared" si="787"/>
        <v>1900</v>
      </c>
      <c r="C619" s="73"/>
    </row>
    <row r="620" spans="1:198" ht="15.75" x14ac:dyDescent="0.25">
      <c r="A620">
        <f t="shared" si="786"/>
        <v>1</v>
      </c>
      <c r="B620">
        <f t="shared" si="787"/>
        <v>1900</v>
      </c>
      <c r="C620" s="73"/>
      <c r="FT620" s="78"/>
      <c r="FU620" s="132"/>
      <c r="FV620" s="4"/>
      <c r="FW620" s="155"/>
    </row>
    <row r="621" spans="1:198" ht="15.75" x14ac:dyDescent="0.25">
      <c r="A621">
        <f t="shared" si="786"/>
        <v>1</v>
      </c>
      <c r="B621">
        <f t="shared" si="787"/>
        <v>1900</v>
      </c>
      <c r="C621" s="73"/>
      <c r="FT621" s="78"/>
      <c r="FU621" s="132"/>
      <c r="FV621" s="4"/>
      <c r="FW621" s="155"/>
    </row>
    <row r="622" spans="1:198" ht="15.75" x14ac:dyDescent="0.25">
      <c r="A622">
        <f t="shared" si="786"/>
        <v>1</v>
      </c>
      <c r="B622">
        <f t="shared" si="787"/>
        <v>1900</v>
      </c>
      <c r="C622" s="73"/>
      <c r="FT622" s="78"/>
      <c r="FU622" s="132"/>
      <c r="FV622" s="4"/>
      <c r="FW622" s="155"/>
    </row>
    <row r="623" spans="1:198" ht="15.75" x14ac:dyDescent="0.25">
      <c r="A623">
        <f t="shared" si="786"/>
        <v>1</v>
      </c>
      <c r="B623">
        <f t="shared" si="787"/>
        <v>1900</v>
      </c>
      <c r="C623" s="73"/>
    </row>
    <row r="624" spans="1:198" ht="15.75" x14ac:dyDescent="0.25">
      <c r="A624">
        <f t="shared" si="786"/>
        <v>1</v>
      </c>
      <c r="B624">
        <f t="shared" si="787"/>
        <v>1900</v>
      </c>
      <c r="C624" s="73"/>
      <c r="FT624" s="78"/>
      <c r="FU624" s="132"/>
      <c r="FV624" s="4"/>
      <c r="FW624" s="155"/>
    </row>
    <row r="625" spans="1:179" ht="15.75" x14ac:dyDescent="0.25">
      <c r="A625">
        <f t="shared" si="786"/>
        <v>1</v>
      </c>
      <c r="B625">
        <f t="shared" si="787"/>
        <v>1900</v>
      </c>
      <c r="C625" s="73"/>
      <c r="FT625" s="78"/>
      <c r="FU625" s="132"/>
      <c r="FV625" s="4"/>
      <c r="FW625" s="155"/>
    </row>
    <row r="626" spans="1:179" ht="15.75" x14ac:dyDescent="0.25">
      <c r="A626">
        <f t="shared" si="786"/>
        <v>1</v>
      </c>
      <c r="B626">
        <f t="shared" si="787"/>
        <v>1900</v>
      </c>
      <c r="C626" s="73"/>
      <c r="FT626" s="78"/>
      <c r="FU626" s="132"/>
      <c r="FV626" s="4"/>
      <c r="FW626" s="155"/>
    </row>
    <row r="627" spans="1:179" ht="15.75" x14ac:dyDescent="0.25">
      <c r="A627">
        <f t="shared" si="786"/>
        <v>1</v>
      </c>
      <c r="B627">
        <f t="shared" si="787"/>
        <v>1900</v>
      </c>
      <c r="C627" s="73"/>
      <c r="FT627" s="78"/>
      <c r="FU627" s="132"/>
      <c r="FV627" s="4"/>
      <c r="FW627" s="155"/>
    </row>
    <row r="628" spans="1:179" ht="15.75" x14ac:dyDescent="0.25">
      <c r="A628">
        <f t="shared" si="786"/>
        <v>1</v>
      </c>
      <c r="B628">
        <f t="shared" si="787"/>
        <v>1900</v>
      </c>
      <c r="C628" s="73"/>
    </row>
    <row r="629" spans="1:179" ht="15.75" x14ac:dyDescent="0.25">
      <c r="A629">
        <f t="shared" si="786"/>
        <v>1</v>
      </c>
      <c r="B629">
        <f t="shared" si="787"/>
        <v>1900</v>
      </c>
      <c r="C629" s="73"/>
      <c r="FT629" s="78"/>
      <c r="FU629" s="132"/>
      <c r="FV629" s="4"/>
      <c r="FW629" s="155"/>
    </row>
    <row r="630" spans="1:179" ht="15.75" x14ac:dyDescent="0.25">
      <c r="A630">
        <f t="shared" si="786"/>
        <v>1</v>
      </c>
      <c r="B630">
        <f t="shared" si="787"/>
        <v>1900</v>
      </c>
      <c r="C630" s="73"/>
      <c r="FT630" s="78"/>
      <c r="FU630" s="132"/>
      <c r="FV630" s="4"/>
      <c r="FW630" s="155"/>
    </row>
    <row r="631" spans="1:179" ht="15.75" x14ac:dyDescent="0.25">
      <c r="A631">
        <f t="shared" si="786"/>
        <v>1</v>
      </c>
      <c r="B631">
        <f t="shared" si="787"/>
        <v>1900</v>
      </c>
      <c r="C631" s="73"/>
      <c r="FT631" s="78"/>
      <c r="FU631" s="132"/>
      <c r="FV631" s="4"/>
      <c r="FW631" s="155"/>
    </row>
    <row r="632" spans="1:179" ht="15.75" x14ac:dyDescent="0.25">
      <c r="A632">
        <f t="shared" si="786"/>
        <v>1</v>
      </c>
      <c r="B632">
        <f t="shared" si="787"/>
        <v>1900</v>
      </c>
      <c r="C632" s="73"/>
      <c r="FT632" s="78"/>
      <c r="FU632" s="132"/>
      <c r="FV632" s="4"/>
      <c r="FW632" s="155"/>
    </row>
    <row r="633" spans="1:179" ht="15.75" x14ac:dyDescent="0.25">
      <c r="A633">
        <f t="shared" si="786"/>
        <v>1</v>
      </c>
      <c r="B633">
        <f t="shared" si="787"/>
        <v>1900</v>
      </c>
      <c r="C633" s="73"/>
    </row>
    <row r="634" spans="1:179" ht="15.75" x14ac:dyDescent="0.25">
      <c r="A634">
        <f t="shared" si="786"/>
        <v>1</v>
      </c>
      <c r="B634">
        <f t="shared" si="787"/>
        <v>1900</v>
      </c>
      <c r="C634" s="73"/>
      <c r="FT634" s="78"/>
      <c r="FU634" s="132"/>
      <c r="FV634" s="4"/>
      <c r="FW634" s="155"/>
    </row>
    <row r="635" spans="1:179" ht="15.75" x14ac:dyDescent="0.25">
      <c r="A635">
        <f t="shared" si="786"/>
        <v>1</v>
      </c>
      <c r="B635">
        <f t="shared" si="787"/>
        <v>1900</v>
      </c>
      <c r="C635" s="73"/>
      <c r="FT635" s="78"/>
      <c r="FU635" s="132"/>
      <c r="FV635" s="4"/>
      <c r="FW635" s="155"/>
    </row>
    <row r="636" spans="1:179" ht="15.75" x14ac:dyDescent="0.25">
      <c r="A636">
        <f t="shared" si="786"/>
        <v>1</v>
      </c>
      <c r="B636">
        <f t="shared" si="787"/>
        <v>1900</v>
      </c>
      <c r="C636" s="73"/>
      <c r="FT636" s="78"/>
      <c r="FU636" s="132"/>
      <c r="FV636" s="4"/>
      <c r="FW636" s="155"/>
    </row>
    <row r="637" spans="1:179" ht="15.75" x14ac:dyDescent="0.25">
      <c r="A637">
        <f t="shared" si="786"/>
        <v>1</v>
      </c>
      <c r="B637">
        <f t="shared" si="787"/>
        <v>1900</v>
      </c>
      <c r="C637" s="73"/>
    </row>
    <row r="638" spans="1:179" ht="15.75" x14ac:dyDescent="0.25">
      <c r="A638">
        <f t="shared" si="786"/>
        <v>1</v>
      </c>
      <c r="B638">
        <f t="shared" si="787"/>
        <v>1900</v>
      </c>
      <c r="C638" s="73"/>
      <c r="FT638" s="78"/>
      <c r="FU638" s="132"/>
      <c r="FV638" s="4"/>
      <c r="FW638" s="155"/>
    </row>
    <row r="639" spans="1:179" ht="15.75" x14ac:dyDescent="0.25">
      <c r="A639">
        <f t="shared" si="786"/>
        <v>1</v>
      </c>
      <c r="B639">
        <f t="shared" si="787"/>
        <v>1900</v>
      </c>
      <c r="C639" s="73"/>
      <c r="FT639" s="78"/>
      <c r="FU639" s="132"/>
      <c r="FV639" s="4"/>
      <c r="FW639" s="155"/>
    </row>
    <row r="640" spans="1:179" ht="15.75" x14ac:dyDescent="0.25">
      <c r="A640">
        <f t="shared" si="786"/>
        <v>1</v>
      </c>
      <c r="B640">
        <f t="shared" si="787"/>
        <v>1900</v>
      </c>
      <c r="C640" s="73"/>
      <c r="FT640" s="78"/>
      <c r="FU640" s="132"/>
      <c r="FV640" s="4"/>
      <c r="FW640" s="155"/>
    </row>
    <row r="641" spans="1:179" ht="15.75" x14ac:dyDescent="0.25">
      <c r="A641">
        <f t="shared" si="786"/>
        <v>1</v>
      </c>
      <c r="B641">
        <f t="shared" si="787"/>
        <v>1900</v>
      </c>
      <c r="C641" s="73"/>
    </row>
    <row r="642" spans="1:179" ht="15.75" x14ac:dyDescent="0.25">
      <c r="A642">
        <f t="shared" si="786"/>
        <v>1</v>
      </c>
      <c r="B642">
        <f t="shared" si="787"/>
        <v>1900</v>
      </c>
      <c r="C642" s="73"/>
      <c r="FT642" s="78"/>
      <c r="FU642" s="132"/>
      <c r="FV642" s="4"/>
      <c r="FW642" s="155"/>
    </row>
    <row r="643" spans="1:179" ht="15.75" x14ac:dyDescent="0.25">
      <c r="A643">
        <f t="shared" si="786"/>
        <v>1</v>
      </c>
      <c r="B643">
        <f t="shared" si="787"/>
        <v>1900</v>
      </c>
      <c r="C643" s="73"/>
    </row>
    <row r="644" spans="1:179" ht="15.75" x14ac:dyDescent="0.25">
      <c r="A644">
        <f t="shared" si="786"/>
        <v>1</v>
      </c>
      <c r="B644">
        <f t="shared" si="787"/>
        <v>1900</v>
      </c>
      <c r="C644" s="73"/>
      <c r="FT644" s="78"/>
      <c r="FU644" s="132"/>
      <c r="FV644" s="4"/>
      <c r="FW644" s="155"/>
    </row>
    <row r="645" spans="1:179" ht="15.75" x14ac:dyDescent="0.25">
      <c r="A645">
        <f t="shared" si="786"/>
        <v>1</v>
      </c>
      <c r="B645">
        <f t="shared" si="787"/>
        <v>1900</v>
      </c>
      <c r="C645" s="73"/>
      <c r="DM645" s="16"/>
      <c r="DN645" s="15"/>
      <c r="DQ645" s="16"/>
      <c r="DR645" s="15"/>
      <c r="DU645" s="16"/>
      <c r="DV645" s="15"/>
      <c r="DY645" s="16"/>
      <c r="DZ645" s="19"/>
      <c r="FT645" s="78"/>
      <c r="FU645" s="132"/>
      <c r="FV645" s="4"/>
      <c r="FW645" s="155"/>
    </row>
    <row r="646" spans="1:179" ht="15.75" x14ac:dyDescent="0.25">
      <c r="A646">
        <f t="shared" si="786"/>
        <v>1</v>
      </c>
      <c r="B646">
        <f t="shared" si="787"/>
        <v>1900</v>
      </c>
      <c r="C646" s="73"/>
      <c r="DM646" s="16"/>
      <c r="DN646" s="15"/>
      <c r="DQ646" s="16"/>
      <c r="DR646" s="15"/>
      <c r="DU646" s="16"/>
      <c r="DV646" s="15"/>
      <c r="DY646" s="16"/>
      <c r="DZ646" s="19"/>
      <c r="FT646" s="78"/>
      <c r="FU646" s="132"/>
      <c r="FV646" s="4"/>
      <c r="FW646" s="155"/>
    </row>
    <row r="647" spans="1:179" ht="15.75" x14ac:dyDescent="0.25">
      <c r="A647">
        <f t="shared" si="786"/>
        <v>1</v>
      </c>
      <c r="B647">
        <f t="shared" si="787"/>
        <v>1900</v>
      </c>
      <c r="C647" s="73"/>
      <c r="DN647" s="2"/>
      <c r="DR647" s="2"/>
      <c r="DV647" s="2"/>
      <c r="DZ647" s="2"/>
      <c r="FT647" s="78"/>
      <c r="FU647" s="132"/>
      <c r="FV647" s="4"/>
      <c r="FW647" s="155"/>
    </row>
    <row r="648" spans="1:179" ht="15.75" x14ac:dyDescent="0.25">
      <c r="A648">
        <f t="shared" si="786"/>
        <v>1</v>
      </c>
      <c r="B648">
        <f t="shared" si="787"/>
        <v>1900</v>
      </c>
      <c r="C648" s="73"/>
    </row>
    <row r="649" spans="1:179" ht="15.75" x14ac:dyDescent="0.25">
      <c r="A649">
        <f t="shared" si="786"/>
        <v>1</v>
      </c>
      <c r="B649">
        <f t="shared" si="787"/>
        <v>1900</v>
      </c>
      <c r="C649" s="73"/>
      <c r="FT649" s="78"/>
      <c r="FU649" s="132"/>
      <c r="FV649" s="4"/>
      <c r="FW649" s="155"/>
    </row>
    <row r="650" spans="1:179" ht="15.75" x14ac:dyDescent="0.25">
      <c r="A650">
        <f t="shared" si="786"/>
        <v>1</v>
      </c>
      <c r="B650">
        <f t="shared" si="787"/>
        <v>1900</v>
      </c>
      <c r="C650" s="73"/>
      <c r="FT650" s="78"/>
      <c r="FU650" s="132"/>
      <c r="FV650" s="4"/>
      <c r="FW650" s="155"/>
    </row>
    <row r="651" spans="1:179" ht="15.75" x14ac:dyDescent="0.25">
      <c r="A651">
        <f t="shared" si="786"/>
        <v>1</v>
      </c>
      <c r="B651">
        <f t="shared" si="787"/>
        <v>1900</v>
      </c>
      <c r="C651" s="73"/>
      <c r="FT651" s="78"/>
      <c r="FU651" s="132"/>
      <c r="FV651" s="4"/>
      <c r="FW651" s="155"/>
    </row>
    <row r="652" spans="1:179" ht="15.75" x14ac:dyDescent="0.25">
      <c r="A652">
        <f t="shared" ref="A652:A715" si="788">MONTH(C652)</f>
        <v>1</v>
      </c>
      <c r="B652">
        <f t="shared" ref="B652:B715" si="789">YEAR(C652)</f>
        <v>1900</v>
      </c>
      <c r="C652" s="73"/>
    </row>
    <row r="653" spans="1:179" ht="15.75" x14ac:dyDescent="0.25">
      <c r="A653">
        <f t="shared" si="788"/>
        <v>1</v>
      </c>
      <c r="B653">
        <f t="shared" si="789"/>
        <v>1900</v>
      </c>
      <c r="C653" s="73"/>
      <c r="FT653" s="78"/>
      <c r="FU653" s="132"/>
      <c r="FV653" s="4"/>
      <c r="FW653" s="155"/>
    </row>
    <row r="654" spans="1:179" ht="15.75" x14ac:dyDescent="0.25">
      <c r="A654">
        <f t="shared" si="788"/>
        <v>1</v>
      </c>
      <c r="B654">
        <f t="shared" si="789"/>
        <v>1900</v>
      </c>
      <c r="C654" s="73"/>
      <c r="FT654" s="78"/>
      <c r="FU654" s="132"/>
      <c r="FV654" s="4"/>
      <c r="FW654" s="155"/>
    </row>
    <row r="655" spans="1:179" ht="15.75" x14ac:dyDescent="0.25">
      <c r="A655">
        <f t="shared" si="788"/>
        <v>1</v>
      </c>
      <c r="B655">
        <f t="shared" si="789"/>
        <v>1900</v>
      </c>
      <c r="C655" s="73"/>
      <c r="FT655" s="78"/>
      <c r="FU655" s="132"/>
      <c r="FV655" s="4"/>
      <c r="FW655" s="155"/>
    </row>
    <row r="656" spans="1:179" ht="15.75" x14ac:dyDescent="0.25">
      <c r="A656">
        <f t="shared" si="788"/>
        <v>1</v>
      </c>
      <c r="B656">
        <f t="shared" si="789"/>
        <v>1900</v>
      </c>
      <c r="C656" s="73"/>
      <c r="FT656" s="78"/>
      <c r="FU656" s="132"/>
      <c r="FV656" s="4"/>
      <c r="FW656" s="155"/>
    </row>
    <row r="657" spans="1:179" ht="15.75" x14ac:dyDescent="0.25">
      <c r="A657">
        <f t="shared" si="788"/>
        <v>1</v>
      </c>
      <c r="B657">
        <f t="shared" si="789"/>
        <v>1900</v>
      </c>
      <c r="C657" s="73"/>
      <c r="FT657" s="78"/>
      <c r="FU657" s="132"/>
      <c r="FV657" s="4"/>
      <c r="FW657" s="155"/>
    </row>
    <row r="658" spans="1:179" ht="15.75" x14ac:dyDescent="0.25">
      <c r="A658">
        <f t="shared" si="788"/>
        <v>1</v>
      </c>
      <c r="B658">
        <f t="shared" si="789"/>
        <v>1900</v>
      </c>
      <c r="C658" s="73"/>
      <c r="FT658" s="78"/>
      <c r="FU658" s="132"/>
      <c r="FV658" s="4"/>
      <c r="FW658" s="155"/>
    </row>
    <row r="659" spans="1:179" ht="15.75" x14ac:dyDescent="0.25">
      <c r="A659">
        <f t="shared" si="788"/>
        <v>1</v>
      </c>
      <c r="B659">
        <f t="shared" si="789"/>
        <v>1900</v>
      </c>
      <c r="C659" s="73"/>
      <c r="FT659" s="78"/>
      <c r="FU659" s="132"/>
      <c r="FV659" s="4"/>
      <c r="FW659" s="155"/>
    </row>
    <row r="660" spans="1:179" ht="15.75" x14ac:dyDescent="0.25">
      <c r="A660">
        <f t="shared" si="788"/>
        <v>1</v>
      </c>
      <c r="B660">
        <f t="shared" si="789"/>
        <v>1900</v>
      </c>
      <c r="C660" s="73"/>
      <c r="FT660" s="78"/>
      <c r="FU660" s="132"/>
      <c r="FV660" s="4"/>
      <c r="FW660" s="155"/>
    </row>
    <row r="661" spans="1:179" ht="15.75" x14ac:dyDescent="0.25">
      <c r="A661">
        <f t="shared" si="788"/>
        <v>1</v>
      </c>
      <c r="B661">
        <f t="shared" si="789"/>
        <v>1900</v>
      </c>
      <c r="C661" s="73"/>
    </row>
    <row r="662" spans="1:179" ht="15.75" x14ac:dyDescent="0.25">
      <c r="A662">
        <f t="shared" si="788"/>
        <v>1</v>
      </c>
      <c r="B662">
        <f t="shared" si="789"/>
        <v>1900</v>
      </c>
      <c r="C662" s="73"/>
      <c r="FT662" s="78"/>
      <c r="FU662" s="132"/>
      <c r="FV662" s="4"/>
      <c r="FW662" s="155"/>
    </row>
    <row r="663" spans="1:179" ht="15.75" x14ac:dyDescent="0.25">
      <c r="A663">
        <f t="shared" si="788"/>
        <v>1</v>
      </c>
      <c r="B663">
        <f t="shared" si="789"/>
        <v>1900</v>
      </c>
      <c r="C663" s="73"/>
      <c r="FT663" s="78"/>
      <c r="FU663" s="132"/>
      <c r="FV663" s="4"/>
      <c r="FW663" s="155"/>
    </row>
    <row r="664" spans="1:179" ht="15.75" x14ac:dyDescent="0.25">
      <c r="A664">
        <f t="shared" si="788"/>
        <v>1</v>
      </c>
      <c r="B664">
        <f t="shared" si="789"/>
        <v>1900</v>
      </c>
      <c r="C664" s="73"/>
      <c r="FT664" s="78"/>
      <c r="FU664" s="132"/>
      <c r="FV664" s="4"/>
      <c r="FW664" s="155"/>
    </row>
    <row r="665" spans="1:179" ht="15.75" x14ac:dyDescent="0.25">
      <c r="A665">
        <f t="shared" si="788"/>
        <v>1</v>
      </c>
      <c r="B665">
        <f t="shared" si="789"/>
        <v>1900</v>
      </c>
      <c r="C665" s="73"/>
      <c r="FT665" s="78"/>
      <c r="FU665" s="132"/>
      <c r="FV665" s="4"/>
      <c r="FW665" s="155"/>
    </row>
    <row r="666" spans="1:179" ht="15.75" x14ac:dyDescent="0.25">
      <c r="A666">
        <f t="shared" si="788"/>
        <v>1</v>
      </c>
      <c r="B666">
        <f t="shared" si="789"/>
        <v>1900</v>
      </c>
      <c r="C666" s="73"/>
    </row>
    <row r="667" spans="1:179" ht="15.75" x14ac:dyDescent="0.25">
      <c r="A667">
        <f t="shared" si="788"/>
        <v>1</v>
      </c>
      <c r="B667">
        <f t="shared" si="789"/>
        <v>1900</v>
      </c>
      <c r="C667" s="73"/>
      <c r="FT667" s="78"/>
      <c r="FU667" s="132"/>
      <c r="FV667" s="4"/>
      <c r="FW667" s="155"/>
    </row>
    <row r="668" spans="1:179" ht="15.75" x14ac:dyDescent="0.25">
      <c r="A668">
        <f t="shared" si="788"/>
        <v>1</v>
      </c>
      <c r="B668">
        <f t="shared" si="789"/>
        <v>1900</v>
      </c>
      <c r="C668" s="73"/>
      <c r="FT668" s="78"/>
      <c r="FU668" s="132"/>
      <c r="FV668" s="4"/>
      <c r="FW668" s="155"/>
    </row>
    <row r="669" spans="1:179" ht="15.75" x14ac:dyDescent="0.25">
      <c r="A669">
        <f t="shared" si="788"/>
        <v>1</v>
      </c>
      <c r="B669">
        <f t="shared" si="789"/>
        <v>1900</v>
      </c>
      <c r="C669" s="73"/>
      <c r="FT669" s="78"/>
      <c r="FU669" s="132"/>
      <c r="FV669" s="4"/>
      <c r="FW669" s="155"/>
    </row>
    <row r="670" spans="1:179" ht="15.75" x14ac:dyDescent="0.25">
      <c r="A670">
        <f t="shared" si="788"/>
        <v>1</v>
      </c>
      <c r="B670">
        <f t="shared" si="789"/>
        <v>1900</v>
      </c>
      <c r="C670" s="73"/>
      <c r="FT670" s="78"/>
      <c r="FU670" s="132"/>
      <c r="FV670" s="4"/>
      <c r="FW670" s="155"/>
    </row>
    <row r="671" spans="1:179" ht="15.75" x14ac:dyDescent="0.25">
      <c r="A671">
        <f t="shared" si="788"/>
        <v>1</v>
      </c>
      <c r="B671">
        <f t="shared" si="789"/>
        <v>1900</v>
      </c>
      <c r="C671" s="73"/>
    </row>
    <row r="672" spans="1:179" ht="15.75" x14ac:dyDescent="0.25">
      <c r="A672">
        <f t="shared" si="788"/>
        <v>1</v>
      </c>
      <c r="B672">
        <f t="shared" si="789"/>
        <v>1900</v>
      </c>
      <c r="C672" s="73"/>
      <c r="FT672" s="78"/>
      <c r="FU672" s="132"/>
      <c r="FV672" s="4"/>
      <c r="FW672" s="155"/>
    </row>
    <row r="673" spans="1:179" ht="15.75" x14ac:dyDescent="0.25">
      <c r="A673">
        <f t="shared" si="788"/>
        <v>1</v>
      </c>
      <c r="B673">
        <f t="shared" si="789"/>
        <v>1900</v>
      </c>
      <c r="C673" s="73"/>
      <c r="FT673" s="78"/>
      <c r="FU673" s="132"/>
      <c r="FV673" s="4"/>
      <c r="FW673" s="155"/>
    </row>
    <row r="674" spans="1:179" ht="15.75" x14ac:dyDescent="0.25">
      <c r="A674">
        <f t="shared" si="788"/>
        <v>1</v>
      </c>
      <c r="B674">
        <f t="shared" si="789"/>
        <v>1900</v>
      </c>
      <c r="C674" s="73"/>
      <c r="FT674" s="78"/>
      <c r="FU674" s="132"/>
      <c r="FV674" s="4"/>
      <c r="FW674" s="155"/>
    </row>
    <row r="675" spans="1:179" ht="15.75" x14ac:dyDescent="0.25">
      <c r="A675">
        <f t="shared" si="788"/>
        <v>1</v>
      </c>
      <c r="B675">
        <f t="shared" si="789"/>
        <v>1900</v>
      </c>
      <c r="C675" s="73"/>
      <c r="FT675" s="78"/>
      <c r="FU675" s="132"/>
      <c r="FV675" s="4"/>
      <c r="FW675" s="155"/>
    </row>
    <row r="676" spans="1:179" ht="15.75" x14ac:dyDescent="0.25">
      <c r="A676">
        <f t="shared" si="788"/>
        <v>1</v>
      </c>
      <c r="B676">
        <f t="shared" si="789"/>
        <v>1900</v>
      </c>
      <c r="C676" s="73"/>
      <c r="FT676" s="78"/>
      <c r="FU676" s="132"/>
      <c r="FV676" s="4"/>
      <c r="FW676" s="155"/>
    </row>
    <row r="677" spans="1:179" ht="15.75" x14ac:dyDescent="0.25">
      <c r="A677">
        <f t="shared" si="788"/>
        <v>1</v>
      </c>
      <c r="B677">
        <f t="shared" si="789"/>
        <v>1900</v>
      </c>
      <c r="C677" s="73"/>
    </row>
    <row r="678" spans="1:179" ht="15.75" x14ac:dyDescent="0.25">
      <c r="A678">
        <f t="shared" si="788"/>
        <v>1</v>
      </c>
      <c r="B678">
        <f t="shared" si="789"/>
        <v>1900</v>
      </c>
      <c r="C678" s="73"/>
      <c r="FT678" s="78"/>
      <c r="FU678" s="132"/>
      <c r="FV678" s="4"/>
      <c r="FW678" s="155"/>
    </row>
    <row r="679" spans="1:179" ht="15.75" x14ac:dyDescent="0.25">
      <c r="A679">
        <f t="shared" si="788"/>
        <v>1</v>
      </c>
      <c r="B679">
        <f t="shared" si="789"/>
        <v>1900</v>
      </c>
      <c r="C679" s="73"/>
      <c r="FT679" s="78"/>
      <c r="FU679" s="132"/>
      <c r="FV679" s="4"/>
      <c r="FW679" s="155"/>
    </row>
    <row r="680" spans="1:179" ht="15.75" x14ac:dyDescent="0.25">
      <c r="A680">
        <f t="shared" si="788"/>
        <v>1</v>
      </c>
      <c r="B680">
        <f t="shared" si="789"/>
        <v>1900</v>
      </c>
      <c r="C680" s="73"/>
      <c r="FT680" s="78"/>
      <c r="FU680" s="132"/>
      <c r="FV680" s="4"/>
      <c r="FW680" s="155"/>
    </row>
    <row r="681" spans="1:179" ht="15.75" x14ac:dyDescent="0.25">
      <c r="A681">
        <f t="shared" si="788"/>
        <v>1</v>
      </c>
      <c r="B681">
        <f t="shared" si="789"/>
        <v>1900</v>
      </c>
      <c r="C681" s="73"/>
    </row>
    <row r="682" spans="1:179" ht="15.75" x14ac:dyDescent="0.25">
      <c r="A682">
        <f t="shared" si="788"/>
        <v>1</v>
      </c>
      <c r="B682">
        <f t="shared" si="789"/>
        <v>1900</v>
      </c>
      <c r="C682" s="73"/>
      <c r="FT682" s="78"/>
      <c r="FU682" s="132"/>
      <c r="FV682" s="4"/>
      <c r="FW682" s="155"/>
    </row>
    <row r="683" spans="1:179" ht="15.75" x14ac:dyDescent="0.25">
      <c r="A683">
        <f t="shared" si="788"/>
        <v>1</v>
      </c>
      <c r="B683">
        <f t="shared" si="789"/>
        <v>1900</v>
      </c>
      <c r="C683" s="73"/>
      <c r="FT683" s="78"/>
      <c r="FU683" s="132"/>
      <c r="FV683" s="4"/>
      <c r="FW683" s="155"/>
    </row>
    <row r="684" spans="1:179" ht="15.75" x14ac:dyDescent="0.25">
      <c r="A684">
        <f t="shared" si="788"/>
        <v>1</v>
      </c>
      <c r="B684">
        <f t="shared" si="789"/>
        <v>1900</v>
      </c>
      <c r="C684" s="73"/>
      <c r="FT684" s="78"/>
      <c r="FU684" s="132"/>
      <c r="FV684" s="4"/>
      <c r="FW684" s="155"/>
    </row>
    <row r="685" spans="1:179" ht="15.75" x14ac:dyDescent="0.25">
      <c r="A685">
        <f t="shared" si="788"/>
        <v>1</v>
      </c>
      <c r="B685">
        <f t="shared" si="789"/>
        <v>1900</v>
      </c>
      <c r="C685" s="73"/>
      <c r="D685" s="3"/>
    </row>
    <row r="686" spans="1:179" ht="15.75" x14ac:dyDescent="0.25">
      <c r="A686">
        <f t="shared" si="788"/>
        <v>1</v>
      </c>
      <c r="B686">
        <f t="shared" si="789"/>
        <v>1900</v>
      </c>
      <c r="C686" s="73"/>
      <c r="D686" s="3"/>
    </row>
    <row r="687" spans="1:179" ht="15.75" x14ac:dyDescent="0.25">
      <c r="A687">
        <f t="shared" si="788"/>
        <v>1</v>
      </c>
      <c r="B687">
        <f t="shared" si="789"/>
        <v>1900</v>
      </c>
      <c r="C687" s="73"/>
      <c r="FT687" s="78"/>
      <c r="FU687" s="132"/>
      <c r="FV687" s="4"/>
      <c r="FW687" s="155"/>
    </row>
    <row r="688" spans="1:179" ht="15.75" x14ac:dyDescent="0.25">
      <c r="A688">
        <f t="shared" si="788"/>
        <v>1</v>
      </c>
      <c r="B688">
        <f t="shared" si="789"/>
        <v>1900</v>
      </c>
      <c r="C688" s="73"/>
      <c r="FT688" s="78"/>
      <c r="FU688" s="132"/>
      <c r="FV688" s="4"/>
      <c r="FW688" s="155"/>
    </row>
    <row r="689" spans="1:179" ht="15.75" x14ac:dyDescent="0.25">
      <c r="A689">
        <f t="shared" si="788"/>
        <v>1</v>
      </c>
      <c r="B689">
        <f t="shared" si="789"/>
        <v>1900</v>
      </c>
      <c r="C689" s="73"/>
      <c r="FT689" s="78"/>
      <c r="FU689" s="132"/>
      <c r="FV689" s="4"/>
      <c r="FW689" s="155"/>
    </row>
    <row r="690" spans="1:179" ht="15.75" x14ac:dyDescent="0.25">
      <c r="A690">
        <f t="shared" si="788"/>
        <v>1</v>
      </c>
      <c r="B690">
        <f t="shared" si="789"/>
        <v>1900</v>
      </c>
      <c r="C690" s="73"/>
      <c r="FT690" s="78"/>
      <c r="FU690" s="132"/>
      <c r="FV690" s="4"/>
      <c r="FW690" s="155"/>
    </row>
    <row r="691" spans="1:179" ht="15.75" x14ac:dyDescent="0.25">
      <c r="A691">
        <f t="shared" si="788"/>
        <v>1</v>
      </c>
      <c r="B691">
        <f t="shared" si="789"/>
        <v>1900</v>
      </c>
      <c r="C691" s="73"/>
      <c r="FT691" s="78"/>
      <c r="FU691" s="132"/>
      <c r="FV691" s="4"/>
      <c r="FW691" s="155"/>
    </row>
    <row r="692" spans="1:179" ht="15.75" x14ac:dyDescent="0.25">
      <c r="A692">
        <f t="shared" si="788"/>
        <v>1</v>
      </c>
      <c r="B692">
        <f t="shared" si="789"/>
        <v>1900</v>
      </c>
      <c r="C692" s="73"/>
    </row>
    <row r="693" spans="1:179" ht="15.75" x14ac:dyDescent="0.25">
      <c r="A693">
        <f t="shared" si="788"/>
        <v>1</v>
      </c>
      <c r="B693">
        <f t="shared" si="789"/>
        <v>1900</v>
      </c>
      <c r="C693" s="73"/>
      <c r="FT693" s="78"/>
      <c r="FU693" s="132"/>
      <c r="FV693" s="4"/>
      <c r="FW693" s="155"/>
    </row>
    <row r="694" spans="1:179" ht="15.75" x14ac:dyDescent="0.25">
      <c r="A694">
        <f t="shared" si="788"/>
        <v>1</v>
      </c>
      <c r="B694">
        <f t="shared" si="789"/>
        <v>1900</v>
      </c>
      <c r="C694" s="73"/>
      <c r="FT694" s="78"/>
      <c r="FU694" s="132"/>
      <c r="FV694" s="4"/>
      <c r="FW694" s="155"/>
    </row>
    <row r="695" spans="1:179" ht="15.75" x14ac:dyDescent="0.25">
      <c r="A695">
        <f t="shared" si="788"/>
        <v>1</v>
      </c>
      <c r="B695">
        <f t="shared" si="789"/>
        <v>1900</v>
      </c>
      <c r="C695" s="73"/>
      <c r="FT695" s="78"/>
      <c r="FU695" s="132"/>
      <c r="FV695" s="4"/>
      <c r="FW695" s="155"/>
    </row>
    <row r="696" spans="1:179" ht="15.75" x14ac:dyDescent="0.25">
      <c r="A696">
        <f t="shared" si="788"/>
        <v>1</v>
      </c>
      <c r="B696">
        <f t="shared" si="789"/>
        <v>1900</v>
      </c>
      <c r="C696" s="73"/>
    </row>
    <row r="697" spans="1:179" ht="15.75" x14ac:dyDescent="0.25">
      <c r="A697">
        <f t="shared" si="788"/>
        <v>1</v>
      </c>
      <c r="B697">
        <f t="shared" si="789"/>
        <v>1900</v>
      </c>
      <c r="C697" s="73"/>
      <c r="FT697" s="78"/>
      <c r="FU697" s="132"/>
      <c r="FV697" s="4"/>
      <c r="FW697" s="155"/>
    </row>
    <row r="698" spans="1:179" ht="15.75" x14ac:dyDescent="0.25">
      <c r="A698">
        <f t="shared" si="788"/>
        <v>1</v>
      </c>
      <c r="B698">
        <f t="shared" si="789"/>
        <v>1900</v>
      </c>
      <c r="C698" s="73"/>
      <c r="FT698" s="78"/>
      <c r="FU698" s="132"/>
      <c r="FV698" s="4"/>
      <c r="FW698" s="155"/>
    </row>
    <row r="699" spans="1:179" ht="15.75" x14ac:dyDescent="0.25">
      <c r="A699">
        <f t="shared" si="788"/>
        <v>1</v>
      </c>
      <c r="B699">
        <f t="shared" si="789"/>
        <v>1900</v>
      </c>
      <c r="C699" s="73"/>
      <c r="FT699" s="78"/>
      <c r="FU699" s="132"/>
      <c r="FV699" s="4"/>
      <c r="FW699" s="155"/>
    </row>
    <row r="700" spans="1:179" ht="15.75" x14ac:dyDescent="0.25">
      <c r="A700">
        <f t="shared" si="788"/>
        <v>1</v>
      </c>
      <c r="B700">
        <f t="shared" si="789"/>
        <v>1900</v>
      </c>
      <c r="C700" s="73"/>
    </row>
    <row r="701" spans="1:179" ht="15.75" x14ac:dyDescent="0.25">
      <c r="A701">
        <f t="shared" si="788"/>
        <v>1</v>
      </c>
      <c r="B701">
        <f t="shared" si="789"/>
        <v>1900</v>
      </c>
      <c r="C701" s="73"/>
      <c r="FT701" s="78"/>
      <c r="FU701" s="132"/>
      <c r="FV701" s="4"/>
      <c r="FW701" s="155"/>
    </row>
    <row r="702" spans="1:179" ht="15.75" x14ac:dyDescent="0.25">
      <c r="A702">
        <f t="shared" si="788"/>
        <v>1</v>
      </c>
      <c r="B702">
        <f t="shared" si="789"/>
        <v>1900</v>
      </c>
      <c r="C702" s="73"/>
      <c r="FT702" s="78"/>
      <c r="FU702" s="132"/>
      <c r="FV702" s="4"/>
      <c r="FW702" s="155"/>
    </row>
    <row r="703" spans="1:179" ht="15.75" x14ac:dyDescent="0.25">
      <c r="A703">
        <f t="shared" si="788"/>
        <v>1</v>
      </c>
      <c r="B703">
        <f t="shared" si="789"/>
        <v>1900</v>
      </c>
      <c r="C703" s="73"/>
      <c r="FT703" s="78"/>
      <c r="FU703" s="132"/>
      <c r="FV703" s="4"/>
      <c r="FW703" s="155"/>
    </row>
    <row r="704" spans="1:179" ht="15.75" x14ac:dyDescent="0.25">
      <c r="A704">
        <f t="shared" si="788"/>
        <v>1</v>
      </c>
      <c r="B704">
        <f t="shared" si="789"/>
        <v>1900</v>
      </c>
      <c r="C704" s="73"/>
    </row>
    <row r="705" spans="1:179" ht="15.75" x14ac:dyDescent="0.25">
      <c r="A705">
        <f t="shared" si="788"/>
        <v>1</v>
      </c>
      <c r="B705">
        <f t="shared" si="789"/>
        <v>1900</v>
      </c>
      <c r="C705" s="73"/>
      <c r="FT705" s="78"/>
      <c r="FU705" s="132"/>
      <c r="FV705" s="4"/>
      <c r="FW705" s="155"/>
    </row>
    <row r="706" spans="1:179" ht="15.75" x14ac:dyDescent="0.25">
      <c r="A706">
        <f t="shared" si="788"/>
        <v>1</v>
      </c>
      <c r="B706">
        <f t="shared" si="789"/>
        <v>1900</v>
      </c>
      <c r="C706" s="73"/>
      <c r="FT706" s="78"/>
      <c r="FU706" s="132"/>
      <c r="FV706" s="4"/>
      <c r="FW706" s="155"/>
    </row>
    <row r="707" spans="1:179" ht="15.75" x14ac:dyDescent="0.25">
      <c r="A707">
        <f t="shared" si="788"/>
        <v>1</v>
      </c>
      <c r="B707">
        <f t="shared" si="789"/>
        <v>1900</v>
      </c>
      <c r="C707" s="73"/>
      <c r="FT707" s="78"/>
      <c r="FU707" s="132"/>
      <c r="FV707" s="4"/>
      <c r="FW707" s="155"/>
    </row>
    <row r="708" spans="1:179" ht="15.75" x14ac:dyDescent="0.25">
      <c r="A708">
        <f t="shared" si="788"/>
        <v>1</v>
      </c>
      <c r="B708">
        <f t="shared" si="789"/>
        <v>1900</v>
      </c>
      <c r="C708" s="73"/>
      <c r="FT708" s="78"/>
      <c r="FU708" s="132"/>
      <c r="FV708" s="4"/>
      <c r="FW708" s="155"/>
    </row>
    <row r="709" spans="1:179" ht="15.75" x14ac:dyDescent="0.25">
      <c r="A709">
        <f t="shared" si="788"/>
        <v>1</v>
      </c>
      <c r="B709">
        <f t="shared" si="789"/>
        <v>1900</v>
      </c>
      <c r="C709" s="73"/>
    </row>
    <row r="710" spans="1:179" ht="15.75" x14ac:dyDescent="0.25">
      <c r="A710">
        <f t="shared" si="788"/>
        <v>1</v>
      </c>
      <c r="B710">
        <f t="shared" si="789"/>
        <v>1900</v>
      </c>
      <c r="C710" s="73"/>
      <c r="FT710" s="78"/>
      <c r="FU710" s="132"/>
      <c r="FV710" s="4"/>
      <c r="FW710" s="155"/>
    </row>
    <row r="711" spans="1:179" ht="15.75" x14ac:dyDescent="0.25">
      <c r="A711">
        <f t="shared" si="788"/>
        <v>1</v>
      </c>
      <c r="B711">
        <f t="shared" si="789"/>
        <v>1900</v>
      </c>
      <c r="C711" s="73"/>
      <c r="FT711" s="78"/>
      <c r="FU711" s="132"/>
      <c r="FV711" s="4"/>
      <c r="FW711" s="155"/>
    </row>
    <row r="712" spans="1:179" ht="15.75" x14ac:dyDescent="0.25">
      <c r="A712">
        <f t="shared" si="788"/>
        <v>1</v>
      </c>
      <c r="B712">
        <f t="shared" si="789"/>
        <v>1900</v>
      </c>
      <c r="C712" s="73"/>
      <c r="FT712" s="78"/>
      <c r="FU712" s="132"/>
      <c r="FV712" s="4"/>
      <c r="FW712" s="155"/>
    </row>
    <row r="713" spans="1:179" ht="15.75" x14ac:dyDescent="0.25">
      <c r="A713">
        <f t="shared" si="788"/>
        <v>1</v>
      </c>
      <c r="B713">
        <f t="shared" si="789"/>
        <v>1900</v>
      </c>
      <c r="C713" s="73"/>
    </row>
    <row r="714" spans="1:179" ht="15.75" x14ac:dyDescent="0.25">
      <c r="A714">
        <f t="shared" si="788"/>
        <v>1</v>
      </c>
      <c r="B714">
        <f t="shared" si="789"/>
        <v>1900</v>
      </c>
      <c r="C714" s="73"/>
      <c r="FT714" s="78"/>
      <c r="FU714" s="132"/>
      <c r="FV714" s="4"/>
      <c r="FW714" s="155"/>
    </row>
    <row r="715" spans="1:179" ht="15.75" x14ac:dyDescent="0.25">
      <c r="A715">
        <f t="shared" si="788"/>
        <v>1</v>
      </c>
      <c r="B715">
        <f t="shared" si="789"/>
        <v>1900</v>
      </c>
      <c r="C715" s="73"/>
      <c r="FT715" s="78"/>
      <c r="FU715" s="132"/>
      <c r="FV715" s="4"/>
      <c r="FW715" s="155"/>
    </row>
    <row r="716" spans="1:179" ht="15.75" x14ac:dyDescent="0.25">
      <c r="A716">
        <f t="shared" ref="A716:A779" si="790">MONTH(C716)</f>
        <v>1</v>
      </c>
      <c r="B716">
        <f t="shared" ref="B716:B779" si="791">YEAR(C716)</f>
        <v>1900</v>
      </c>
      <c r="C716" s="73"/>
      <c r="FT716" s="78"/>
      <c r="FU716" s="132"/>
      <c r="FV716" s="4"/>
      <c r="FW716" s="155"/>
    </row>
    <row r="717" spans="1:179" ht="15.75" x14ac:dyDescent="0.25">
      <c r="A717">
        <f t="shared" si="790"/>
        <v>1</v>
      </c>
      <c r="B717">
        <f t="shared" si="791"/>
        <v>1900</v>
      </c>
      <c r="C717" s="73"/>
      <c r="FT717" s="78"/>
      <c r="FU717" s="132"/>
      <c r="FV717" s="4"/>
      <c r="FW717" s="155"/>
    </row>
    <row r="718" spans="1:179" ht="15.75" x14ac:dyDescent="0.25">
      <c r="A718">
        <f t="shared" si="790"/>
        <v>1</v>
      </c>
      <c r="B718">
        <f t="shared" si="791"/>
        <v>1900</v>
      </c>
      <c r="C718" s="73"/>
    </row>
    <row r="719" spans="1:179" ht="15.75" x14ac:dyDescent="0.25">
      <c r="A719">
        <f t="shared" si="790"/>
        <v>1</v>
      </c>
      <c r="B719">
        <f t="shared" si="791"/>
        <v>1900</v>
      </c>
      <c r="C719" s="73"/>
      <c r="FT719" s="78"/>
      <c r="FU719" s="132"/>
      <c r="FV719" s="4"/>
      <c r="FW719" s="155"/>
    </row>
    <row r="720" spans="1:179" ht="15.75" x14ac:dyDescent="0.25">
      <c r="A720">
        <f t="shared" si="790"/>
        <v>1</v>
      </c>
      <c r="B720">
        <f t="shared" si="791"/>
        <v>1900</v>
      </c>
      <c r="C720" s="73"/>
      <c r="FT720" s="78"/>
      <c r="FU720" s="132"/>
      <c r="FV720" s="4"/>
      <c r="FW720" s="155"/>
    </row>
    <row r="721" spans="1:179" ht="15.75" x14ac:dyDescent="0.25">
      <c r="A721">
        <f t="shared" si="790"/>
        <v>1</v>
      </c>
      <c r="B721">
        <f t="shared" si="791"/>
        <v>1900</v>
      </c>
      <c r="C721" s="73"/>
      <c r="FT721" s="78"/>
      <c r="FU721" s="132"/>
      <c r="FV721" s="4"/>
      <c r="FW721" s="155"/>
    </row>
    <row r="722" spans="1:179" ht="15.75" x14ac:dyDescent="0.25">
      <c r="A722">
        <f t="shared" si="790"/>
        <v>1</v>
      </c>
      <c r="B722">
        <f t="shared" si="791"/>
        <v>1900</v>
      </c>
      <c r="C722" s="73"/>
      <c r="FT722" s="78"/>
      <c r="FU722" s="132"/>
      <c r="FV722" s="4"/>
      <c r="FW722" s="155"/>
    </row>
    <row r="723" spans="1:179" ht="15.75" x14ac:dyDescent="0.25">
      <c r="A723">
        <f t="shared" si="790"/>
        <v>1</v>
      </c>
      <c r="B723">
        <f t="shared" si="791"/>
        <v>1900</v>
      </c>
      <c r="C723" s="73"/>
      <c r="FT723" s="78"/>
      <c r="FU723" s="132"/>
      <c r="FV723" s="4"/>
      <c r="FW723" s="155"/>
    </row>
    <row r="724" spans="1:179" ht="15.75" x14ac:dyDescent="0.25">
      <c r="A724">
        <f t="shared" si="790"/>
        <v>1</v>
      </c>
      <c r="B724">
        <f t="shared" si="791"/>
        <v>1900</v>
      </c>
      <c r="C724" s="73"/>
    </row>
    <row r="725" spans="1:179" ht="15.75" x14ac:dyDescent="0.25">
      <c r="A725">
        <f t="shared" si="790"/>
        <v>1</v>
      </c>
      <c r="B725">
        <f t="shared" si="791"/>
        <v>1900</v>
      </c>
      <c r="C725" s="73"/>
      <c r="FT725" s="78"/>
      <c r="FU725" s="132"/>
      <c r="FV725" s="4"/>
      <c r="FW725" s="155"/>
    </row>
    <row r="726" spans="1:179" ht="15.75" x14ac:dyDescent="0.25">
      <c r="A726">
        <f t="shared" si="790"/>
        <v>1</v>
      </c>
      <c r="B726">
        <f t="shared" si="791"/>
        <v>1900</v>
      </c>
      <c r="C726" s="73"/>
      <c r="FT726" s="78"/>
      <c r="FU726" s="132"/>
      <c r="FV726" s="4"/>
      <c r="FW726" s="155"/>
    </row>
    <row r="727" spans="1:179" ht="15.75" x14ac:dyDescent="0.25">
      <c r="A727">
        <f t="shared" si="790"/>
        <v>1</v>
      </c>
      <c r="B727">
        <f t="shared" si="791"/>
        <v>1900</v>
      </c>
      <c r="C727" s="73"/>
      <c r="FT727" s="78"/>
      <c r="FU727" s="132"/>
      <c r="FV727" s="4"/>
      <c r="FW727" s="155"/>
    </row>
    <row r="728" spans="1:179" ht="15.75" x14ac:dyDescent="0.25">
      <c r="A728">
        <f t="shared" si="790"/>
        <v>1</v>
      </c>
      <c r="B728">
        <f t="shared" si="791"/>
        <v>1900</v>
      </c>
      <c r="C728" s="73"/>
      <c r="FT728" s="78"/>
      <c r="FU728" s="132"/>
      <c r="FV728" s="4"/>
      <c r="FW728" s="155"/>
    </row>
    <row r="729" spans="1:179" ht="15.75" x14ac:dyDescent="0.25">
      <c r="A729">
        <f t="shared" si="790"/>
        <v>1</v>
      </c>
      <c r="B729">
        <f t="shared" si="791"/>
        <v>1900</v>
      </c>
      <c r="C729" s="73"/>
      <c r="FT729" s="78"/>
      <c r="FU729" s="132"/>
      <c r="FV729" s="4"/>
      <c r="FW729" s="155"/>
    </row>
    <row r="730" spans="1:179" ht="15.75" x14ac:dyDescent="0.25">
      <c r="A730">
        <f t="shared" si="790"/>
        <v>1</v>
      </c>
      <c r="B730">
        <f t="shared" si="791"/>
        <v>1900</v>
      </c>
      <c r="C730" s="73"/>
    </row>
    <row r="731" spans="1:179" ht="15.75" x14ac:dyDescent="0.25">
      <c r="A731">
        <f t="shared" si="790"/>
        <v>1</v>
      </c>
      <c r="B731">
        <f t="shared" si="791"/>
        <v>1900</v>
      </c>
      <c r="C731" s="73"/>
      <c r="FT731" s="78"/>
      <c r="FU731" s="132"/>
      <c r="FV731" s="4"/>
      <c r="FW731" s="155"/>
    </row>
    <row r="732" spans="1:179" ht="15.75" x14ac:dyDescent="0.25">
      <c r="A732">
        <f t="shared" si="790"/>
        <v>1</v>
      </c>
      <c r="B732">
        <f t="shared" si="791"/>
        <v>1900</v>
      </c>
      <c r="C732" s="73"/>
      <c r="FT732" s="78"/>
      <c r="FU732" s="132"/>
      <c r="FV732" s="4"/>
      <c r="FW732" s="155"/>
    </row>
    <row r="733" spans="1:179" ht="15.75" x14ac:dyDescent="0.25">
      <c r="A733">
        <f t="shared" si="790"/>
        <v>1</v>
      </c>
      <c r="B733">
        <f t="shared" si="791"/>
        <v>1900</v>
      </c>
      <c r="C733" s="73"/>
    </row>
    <row r="734" spans="1:179" ht="15.75" x14ac:dyDescent="0.25">
      <c r="A734">
        <f t="shared" si="790"/>
        <v>1</v>
      </c>
      <c r="B734">
        <f t="shared" si="791"/>
        <v>1900</v>
      </c>
      <c r="C734" s="73"/>
      <c r="FT734" s="78"/>
      <c r="FU734" s="132"/>
      <c r="FV734" s="4"/>
      <c r="FW734" s="155"/>
    </row>
    <row r="735" spans="1:179" ht="15.75" x14ac:dyDescent="0.25">
      <c r="A735">
        <f t="shared" si="790"/>
        <v>1</v>
      </c>
      <c r="B735">
        <f t="shared" si="791"/>
        <v>1900</v>
      </c>
      <c r="C735" s="73"/>
      <c r="FT735" s="78"/>
      <c r="FU735" s="132"/>
      <c r="FV735" s="4"/>
      <c r="FW735" s="155"/>
    </row>
    <row r="736" spans="1:179" ht="15.75" x14ac:dyDescent="0.25">
      <c r="A736">
        <f t="shared" si="790"/>
        <v>1</v>
      </c>
      <c r="B736">
        <f t="shared" si="791"/>
        <v>1900</v>
      </c>
      <c r="C736" s="73"/>
      <c r="FT736" s="78"/>
      <c r="FU736" s="132"/>
      <c r="FV736" s="4"/>
      <c r="FW736" s="155"/>
    </row>
    <row r="737" spans="1:199" ht="15.75" x14ac:dyDescent="0.25">
      <c r="A737">
        <f t="shared" si="790"/>
        <v>1</v>
      </c>
      <c r="B737">
        <f t="shared" si="791"/>
        <v>1900</v>
      </c>
      <c r="C737" s="73"/>
      <c r="D737" s="166"/>
      <c r="E737" s="166"/>
      <c r="F737" s="166"/>
      <c r="G737" s="167"/>
      <c r="H737" s="172"/>
      <c r="I737" s="166"/>
      <c r="J737" s="166"/>
      <c r="K737" s="167"/>
      <c r="L737" s="172"/>
      <c r="M737" s="166"/>
      <c r="N737" s="166"/>
      <c r="O737" s="167"/>
      <c r="P737" s="172"/>
      <c r="Q737" s="166"/>
      <c r="R737" s="166"/>
      <c r="S737" s="167"/>
      <c r="T737" s="172"/>
      <c r="U737" s="166"/>
      <c r="V737" s="166"/>
      <c r="W737" s="167"/>
      <c r="X737" s="172"/>
      <c r="Y737" s="166"/>
      <c r="Z737" s="166"/>
      <c r="AA737" s="167"/>
      <c r="AB737" s="172"/>
      <c r="AC737" s="166"/>
      <c r="AD737" s="166"/>
      <c r="AE737" s="167"/>
      <c r="AF737" s="172"/>
      <c r="AG737" s="166"/>
      <c r="AH737" s="166"/>
      <c r="AI737" s="167"/>
      <c r="AJ737" s="172"/>
      <c r="AK737" s="166"/>
      <c r="AL737" s="166"/>
      <c r="AM737" s="167"/>
      <c r="AN737" s="172"/>
      <c r="AO737" s="166"/>
      <c r="AP737" s="166"/>
      <c r="AQ737" s="167"/>
      <c r="AR737" s="172"/>
      <c r="AS737" s="166"/>
      <c r="AT737" s="166"/>
      <c r="AU737" s="167"/>
      <c r="AV737" s="172"/>
      <c r="AW737" s="166"/>
      <c r="AX737" s="166"/>
      <c r="AY737" s="167"/>
      <c r="AZ737" s="172"/>
      <c r="BA737" s="166"/>
      <c r="BB737" s="166"/>
      <c r="BC737" s="167"/>
      <c r="BD737" s="172"/>
      <c r="BE737" s="166"/>
      <c r="BF737" s="166"/>
      <c r="BG737" s="167"/>
      <c r="BH737" s="172"/>
      <c r="BI737" s="166"/>
      <c r="BJ737" s="166"/>
      <c r="BK737" s="167"/>
      <c r="BL737" s="172"/>
      <c r="BM737" s="166"/>
      <c r="BN737" s="166"/>
      <c r="BO737" s="167"/>
      <c r="BP737" s="166"/>
      <c r="BQ737" s="166"/>
      <c r="BR737" s="166"/>
      <c r="BS737" s="167"/>
      <c r="BT737" s="166"/>
      <c r="BU737" s="166"/>
      <c r="BV737" s="166"/>
      <c r="BW737" s="167"/>
      <c r="BX737" s="166"/>
      <c r="BY737" s="166"/>
      <c r="BZ737" s="166"/>
      <c r="CA737" s="167"/>
      <c r="CB737" s="166"/>
      <c r="CC737" s="166"/>
      <c r="CD737" s="166"/>
      <c r="CE737" s="167"/>
      <c r="CF737" s="166"/>
      <c r="CG737" s="166"/>
      <c r="CH737" s="166"/>
      <c r="CI737" s="167"/>
      <c r="CJ737" s="166"/>
      <c r="CK737" s="166"/>
      <c r="CL737" s="166"/>
      <c r="CM737" s="167"/>
      <c r="CN737" s="166"/>
      <c r="CO737" s="166"/>
      <c r="CP737" s="166"/>
      <c r="CQ737" s="167"/>
      <c r="CR737" s="166"/>
      <c r="CS737" s="166"/>
      <c r="CT737" s="166"/>
      <c r="CU737" s="167"/>
      <c r="CV737" s="172"/>
      <c r="CW737" s="166"/>
      <c r="CX737" s="166"/>
      <c r="CY737" s="167"/>
      <c r="CZ737" s="172"/>
      <c r="DA737" s="166"/>
      <c r="DB737" s="166"/>
      <c r="DC737" s="167"/>
      <c r="DD737" s="166"/>
      <c r="DE737" s="166"/>
      <c r="DF737" s="166"/>
      <c r="DG737" s="167"/>
      <c r="DH737" s="166"/>
      <c r="DI737" s="166"/>
      <c r="DJ737" s="166"/>
      <c r="DK737" s="167"/>
      <c r="DL737" s="172"/>
      <c r="DM737" s="166"/>
      <c r="DN737" s="166"/>
      <c r="DO737" s="167"/>
      <c r="DP737" s="166"/>
      <c r="DQ737" s="166"/>
      <c r="DR737" s="166"/>
      <c r="DS737" s="167"/>
      <c r="DT737" s="166"/>
      <c r="DU737" s="166"/>
      <c r="DV737" s="166"/>
      <c r="DW737" s="167"/>
      <c r="DX737" s="166"/>
      <c r="DY737" s="166"/>
      <c r="DZ737" s="166"/>
      <c r="EA737" s="167"/>
      <c r="EB737" s="166"/>
      <c r="EC737" s="166"/>
      <c r="ED737" s="166"/>
      <c r="EE737" s="167"/>
      <c r="EF737" s="172"/>
      <c r="EG737" s="166"/>
      <c r="EH737" s="166"/>
      <c r="EI737" s="167"/>
      <c r="EJ737" s="166"/>
      <c r="EK737" s="166"/>
      <c r="EL737" s="166"/>
      <c r="EM737" s="167"/>
      <c r="EN737" s="166"/>
      <c r="EO737" s="166"/>
      <c r="EP737" s="166"/>
      <c r="EQ737" s="167"/>
      <c r="ER737" s="166"/>
      <c r="ES737" s="166"/>
      <c r="ET737" s="166"/>
      <c r="EU737" s="167"/>
      <c r="EV737" s="166"/>
      <c r="EW737" s="166"/>
      <c r="EX737" s="166"/>
      <c r="EY737" s="167"/>
      <c r="EZ737" s="166"/>
      <c r="FA737" s="166"/>
      <c r="FB737" s="166"/>
      <c r="FC737" s="167"/>
      <c r="FD737" s="166"/>
      <c r="FE737" s="166"/>
      <c r="FF737" s="166"/>
      <c r="FG737" s="167"/>
      <c r="FH737" s="166"/>
      <c r="FI737" s="166"/>
      <c r="FJ737" s="166"/>
      <c r="FK737" s="167"/>
      <c r="FL737" s="172"/>
      <c r="FM737" s="166"/>
      <c r="FN737" s="166"/>
      <c r="FO737" s="167"/>
      <c r="FP737" s="166"/>
      <c r="FQ737" s="166"/>
      <c r="FR737" s="166"/>
      <c r="FS737" s="167"/>
      <c r="FT737" s="166"/>
      <c r="FU737" s="166"/>
      <c r="FV737" s="166"/>
      <c r="FW737" s="167"/>
      <c r="FX737" s="166"/>
      <c r="FY737" s="166"/>
      <c r="FZ737" s="166"/>
      <c r="GA737" s="167"/>
      <c r="GB737" s="166"/>
      <c r="GC737" s="166"/>
      <c r="GD737" s="166"/>
      <c r="GE737" s="167"/>
      <c r="GF737" s="172"/>
      <c r="GG737" s="166"/>
      <c r="GH737" s="166"/>
      <c r="GI737" s="167"/>
      <c r="GJ737" s="166"/>
      <c r="GK737" s="166"/>
      <c r="GL737" s="166"/>
      <c r="GM737" s="167"/>
      <c r="GN737" s="166"/>
      <c r="GO737" s="166"/>
      <c r="GP737" s="166"/>
      <c r="GQ737" s="167"/>
    </row>
    <row r="738" spans="1:199" ht="15.75" x14ac:dyDescent="0.25">
      <c r="A738">
        <f t="shared" si="790"/>
        <v>1</v>
      </c>
      <c r="B738">
        <f t="shared" si="791"/>
        <v>1900</v>
      </c>
      <c r="C738" s="73"/>
    </row>
    <row r="739" spans="1:199" ht="15.75" x14ac:dyDescent="0.25">
      <c r="A739">
        <f t="shared" si="790"/>
        <v>1</v>
      </c>
      <c r="B739">
        <f t="shared" si="791"/>
        <v>1900</v>
      </c>
      <c r="C739" s="73"/>
      <c r="FT739" s="158"/>
      <c r="FU739" s="158"/>
      <c r="FV739" s="159"/>
      <c r="FW739" s="160"/>
    </row>
    <row r="740" spans="1:199" ht="15.75" x14ac:dyDescent="0.25">
      <c r="A740">
        <f t="shared" si="790"/>
        <v>1</v>
      </c>
      <c r="B740">
        <f t="shared" si="791"/>
        <v>1900</v>
      </c>
      <c r="C740" s="73"/>
    </row>
    <row r="741" spans="1:199" ht="15.75" x14ac:dyDescent="0.25">
      <c r="A741">
        <f t="shared" si="790"/>
        <v>1</v>
      </c>
      <c r="B741">
        <f t="shared" si="791"/>
        <v>1900</v>
      </c>
      <c r="C741" s="73"/>
    </row>
    <row r="742" spans="1:199" ht="15.75" x14ac:dyDescent="0.25">
      <c r="A742">
        <f t="shared" si="790"/>
        <v>1</v>
      </c>
      <c r="B742">
        <f t="shared" si="791"/>
        <v>1900</v>
      </c>
      <c r="C742" s="73"/>
    </row>
    <row r="743" spans="1:199" ht="15.75" x14ac:dyDescent="0.25">
      <c r="A743">
        <f t="shared" si="790"/>
        <v>1</v>
      </c>
      <c r="B743">
        <f t="shared" si="791"/>
        <v>1900</v>
      </c>
      <c r="C743" s="73"/>
    </row>
    <row r="744" spans="1:199" ht="15.75" x14ac:dyDescent="0.25">
      <c r="A744">
        <f t="shared" si="790"/>
        <v>1</v>
      </c>
      <c r="B744">
        <f t="shared" si="791"/>
        <v>1900</v>
      </c>
      <c r="C744" s="73"/>
    </row>
    <row r="745" spans="1:199" ht="15.75" x14ac:dyDescent="0.25">
      <c r="A745">
        <f t="shared" si="790"/>
        <v>1</v>
      </c>
      <c r="B745">
        <f t="shared" si="791"/>
        <v>1900</v>
      </c>
      <c r="C745" s="73"/>
    </row>
    <row r="746" spans="1:199" ht="15.75" x14ac:dyDescent="0.25">
      <c r="A746">
        <f t="shared" si="790"/>
        <v>1</v>
      </c>
      <c r="B746">
        <f t="shared" si="791"/>
        <v>1900</v>
      </c>
      <c r="C746" s="73"/>
    </row>
    <row r="747" spans="1:199" ht="15.75" x14ac:dyDescent="0.25">
      <c r="A747">
        <f t="shared" si="790"/>
        <v>1</v>
      </c>
      <c r="B747">
        <f t="shared" si="791"/>
        <v>1900</v>
      </c>
      <c r="C747" s="73"/>
    </row>
    <row r="748" spans="1:199" ht="15.75" x14ac:dyDescent="0.25">
      <c r="A748">
        <f t="shared" si="790"/>
        <v>1</v>
      </c>
      <c r="B748">
        <f t="shared" si="791"/>
        <v>1900</v>
      </c>
      <c r="C748" s="73"/>
    </row>
    <row r="749" spans="1:199" ht="15.75" x14ac:dyDescent="0.25">
      <c r="A749">
        <f t="shared" si="790"/>
        <v>1</v>
      </c>
      <c r="B749">
        <f t="shared" si="791"/>
        <v>1900</v>
      </c>
      <c r="C749" s="73"/>
    </row>
    <row r="750" spans="1:199" ht="15.75" x14ac:dyDescent="0.25">
      <c r="A750">
        <f t="shared" si="790"/>
        <v>1</v>
      </c>
      <c r="B750">
        <f t="shared" si="791"/>
        <v>1900</v>
      </c>
      <c r="C750" s="73"/>
    </row>
    <row r="751" spans="1:199" ht="15.75" x14ac:dyDescent="0.25">
      <c r="A751">
        <f t="shared" si="790"/>
        <v>1</v>
      </c>
      <c r="B751">
        <f t="shared" si="791"/>
        <v>1900</v>
      </c>
      <c r="C751" s="73"/>
    </row>
    <row r="752" spans="1:199" ht="15.75" x14ac:dyDescent="0.25">
      <c r="A752">
        <f t="shared" si="790"/>
        <v>1</v>
      </c>
      <c r="B752">
        <f t="shared" si="791"/>
        <v>1900</v>
      </c>
      <c r="C752" s="73"/>
    </row>
    <row r="753" spans="1:199" ht="15.75" x14ac:dyDescent="0.25">
      <c r="A753">
        <f t="shared" si="790"/>
        <v>1</v>
      </c>
      <c r="B753">
        <f t="shared" si="791"/>
        <v>1900</v>
      </c>
      <c r="C753" s="73"/>
    </row>
    <row r="754" spans="1:199" ht="15.75" x14ac:dyDescent="0.25">
      <c r="A754">
        <f t="shared" si="790"/>
        <v>1</v>
      </c>
      <c r="B754">
        <f t="shared" si="791"/>
        <v>1900</v>
      </c>
      <c r="C754" s="73"/>
    </row>
    <row r="755" spans="1:199" ht="15.75" x14ac:dyDescent="0.25">
      <c r="A755">
        <f t="shared" si="790"/>
        <v>1</v>
      </c>
      <c r="B755">
        <f t="shared" si="791"/>
        <v>1900</v>
      </c>
      <c r="C755" s="73"/>
    </row>
    <row r="756" spans="1:199" ht="15.75" x14ac:dyDescent="0.25">
      <c r="A756">
        <f t="shared" si="790"/>
        <v>1</v>
      </c>
      <c r="B756">
        <f t="shared" si="791"/>
        <v>1900</v>
      </c>
      <c r="C756" s="73"/>
    </row>
    <row r="757" spans="1:199" ht="15.75" x14ac:dyDescent="0.25">
      <c r="A757">
        <f t="shared" si="790"/>
        <v>1</v>
      </c>
      <c r="B757">
        <f t="shared" si="791"/>
        <v>1900</v>
      </c>
      <c r="C757" s="73"/>
    </row>
    <row r="758" spans="1:199" ht="15.75" x14ac:dyDescent="0.25">
      <c r="A758">
        <f t="shared" si="790"/>
        <v>1</v>
      </c>
      <c r="B758">
        <f t="shared" si="791"/>
        <v>1900</v>
      </c>
      <c r="C758" s="73"/>
    </row>
    <row r="759" spans="1:199" ht="15.75" x14ac:dyDescent="0.25">
      <c r="A759">
        <f t="shared" si="790"/>
        <v>1</v>
      </c>
      <c r="B759">
        <f t="shared" si="791"/>
        <v>1900</v>
      </c>
      <c r="C759" s="73"/>
    </row>
    <row r="760" spans="1:199" ht="15.75" x14ac:dyDescent="0.25">
      <c r="A760">
        <f t="shared" si="790"/>
        <v>1</v>
      </c>
      <c r="B760">
        <f t="shared" si="791"/>
        <v>1900</v>
      </c>
      <c r="C760" s="73"/>
    </row>
    <row r="761" spans="1:199" ht="15.75" x14ac:dyDescent="0.25">
      <c r="A761">
        <f t="shared" si="790"/>
        <v>1</v>
      </c>
      <c r="B761">
        <f t="shared" si="791"/>
        <v>1900</v>
      </c>
      <c r="C761" s="73"/>
    </row>
    <row r="762" spans="1:199" ht="15.75" x14ac:dyDescent="0.25">
      <c r="A762">
        <f t="shared" si="790"/>
        <v>1</v>
      </c>
      <c r="B762">
        <f t="shared" si="791"/>
        <v>1900</v>
      </c>
      <c r="C762" s="73"/>
      <c r="D762" s="3"/>
      <c r="E762" s="3"/>
      <c r="F762" s="3"/>
      <c r="G762" s="168"/>
      <c r="H762" s="173"/>
      <c r="I762" s="3"/>
      <c r="J762" s="3"/>
      <c r="K762" s="168"/>
      <c r="L762" s="173"/>
      <c r="M762" s="3"/>
      <c r="N762" s="3"/>
      <c r="O762" s="168"/>
      <c r="P762" s="173"/>
      <c r="Q762" s="3"/>
      <c r="R762" s="3"/>
      <c r="S762" s="168"/>
      <c r="T762" s="173"/>
      <c r="U762" s="3"/>
      <c r="V762" s="3"/>
      <c r="W762" s="168"/>
      <c r="X762" s="173"/>
      <c r="Y762" s="3"/>
      <c r="Z762" s="3"/>
      <c r="AA762" s="168"/>
      <c r="AB762" s="173"/>
      <c r="AC762" s="3"/>
      <c r="AD762" s="3"/>
      <c r="AE762" s="168"/>
      <c r="AF762" s="173"/>
      <c r="AG762" s="3"/>
      <c r="AH762" s="3"/>
      <c r="AI762" s="168"/>
      <c r="AJ762" s="173"/>
      <c r="AK762" s="3"/>
      <c r="AL762" s="3"/>
      <c r="AM762" s="168"/>
      <c r="AN762" s="173"/>
      <c r="AO762" s="3"/>
      <c r="AP762" s="3"/>
      <c r="AQ762" s="168"/>
      <c r="AR762" s="173"/>
      <c r="AS762" s="3"/>
      <c r="AT762" s="3"/>
      <c r="AU762" s="168"/>
      <c r="AV762" s="173"/>
      <c r="AW762" s="3"/>
      <c r="AX762" s="3"/>
      <c r="AY762" s="168"/>
      <c r="AZ762" s="173"/>
      <c r="BA762" s="3"/>
      <c r="BB762" s="3"/>
      <c r="BC762" s="168"/>
      <c r="BD762" s="173"/>
      <c r="BE762" s="3"/>
      <c r="BF762" s="3"/>
      <c r="BG762" s="168"/>
      <c r="BH762" s="173"/>
      <c r="BI762" s="3"/>
      <c r="BJ762" s="3"/>
      <c r="BK762" s="168"/>
      <c r="BL762" s="173"/>
      <c r="BM762" s="3"/>
      <c r="BN762" s="3"/>
      <c r="BO762" s="168"/>
      <c r="BP762" s="3"/>
      <c r="BQ762" s="3"/>
      <c r="BR762" s="3"/>
      <c r="BS762" s="168"/>
      <c r="BT762" s="3"/>
      <c r="BU762" s="3"/>
      <c r="BV762" s="3"/>
      <c r="BW762" s="168"/>
      <c r="BX762" s="3"/>
      <c r="BY762" s="3"/>
      <c r="BZ762" s="3"/>
      <c r="CA762" s="168"/>
      <c r="CB762" s="3"/>
      <c r="CC762" s="3"/>
      <c r="CD762" s="3"/>
      <c r="CE762" s="168"/>
      <c r="CF762" s="3"/>
      <c r="CG762" s="3"/>
      <c r="CH762" s="3"/>
      <c r="CI762" s="168"/>
      <c r="CJ762" s="3"/>
      <c r="CK762" s="3"/>
      <c r="CL762" s="3"/>
      <c r="CM762" s="168"/>
      <c r="CN762" s="3"/>
      <c r="CO762" s="3"/>
      <c r="CP762" s="3"/>
      <c r="CQ762" s="168"/>
      <c r="CR762" s="3"/>
      <c r="CS762" s="3"/>
      <c r="CT762" s="3"/>
      <c r="CU762" s="168"/>
      <c r="CV762" s="173"/>
      <c r="CW762" s="3"/>
      <c r="CX762" s="3"/>
      <c r="CY762" s="168"/>
      <c r="CZ762" s="173"/>
      <c r="DA762" s="3"/>
      <c r="DB762" s="3"/>
      <c r="DC762" s="168"/>
      <c r="DD762" s="3"/>
      <c r="DE762" s="3"/>
      <c r="DF762" s="3"/>
      <c r="DG762" s="168"/>
      <c r="DH762" s="3"/>
      <c r="DI762" s="3"/>
      <c r="DJ762" s="3"/>
      <c r="DK762" s="168"/>
      <c r="DL762" s="173"/>
      <c r="DM762" s="3"/>
      <c r="DN762" s="3"/>
      <c r="DO762" s="168"/>
      <c r="DP762" s="3"/>
      <c r="DQ762" s="3"/>
      <c r="DR762" s="3"/>
      <c r="DS762" s="168"/>
      <c r="DT762" s="3"/>
      <c r="DU762" s="3"/>
      <c r="DV762" s="3"/>
      <c r="DW762" s="168"/>
      <c r="DX762" s="3"/>
      <c r="DY762" s="3"/>
      <c r="DZ762" s="3"/>
      <c r="EA762" s="168"/>
      <c r="EB762" s="3"/>
      <c r="EC762" s="3"/>
      <c r="ED762" s="3"/>
      <c r="EE762" s="168"/>
      <c r="EF762" s="173"/>
      <c r="EG762" s="3"/>
      <c r="EH762" s="3"/>
      <c r="EI762" s="168"/>
      <c r="EJ762" s="3"/>
      <c r="EK762" s="3"/>
      <c r="EL762" s="3"/>
      <c r="EM762" s="168"/>
      <c r="EN762" s="3"/>
      <c r="EO762" s="3"/>
      <c r="EP762" s="3"/>
      <c r="EQ762" s="168"/>
      <c r="ER762" s="3"/>
      <c r="ES762" s="3"/>
      <c r="ET762" s="3"/>
      <c r="EU762" s="168"/>
      <c r="EV762" s="3"/>
      <c r="EW762" s="3"/>
      <c r="EX762" s="3"/>
      <c r="EY762" s="168"/>
      <c r="EZ762" s="3"/>
      <c r="FA762" s="3"/>
      <c r="FB762" s="3"/>
      <c r="FC762" s="168"/>
      <c r="FD762" s="3"/>
      <c r="FE762" s="3"/>
      <c r="FF762" s="3"/>
      <c r="FG762" s="168"/>
      <c r="FH762" s="3"/>
      <c r="FI762" s="3"/>
      <c r="FJ762" s="3"/>
      <c r="FK762" s="168"/>
      <c r="FL762" s="173"/>
      <c r="FM762" s="3"/>
      <c r="FN762" s="3"/>
      <c r="FO762" s="168"/>
      <c r="FP762" s="3"/>
      <c r="FQ762" s="3"/>
      <c r="FR762" s="3"/>
      <c r="FS762" s="168"/>
      <c r="FT762" s="158"/>
      <c r="FU762" s="158"/>
      <c r="FV762" s="159"/>
      <c r="FW762" s="160"/>
      <c r="FX762" s="158"/>
      <c r="FY762" s="158"/>
      <c r="FZ762" s="159"/>
      <c r="GA762" s="160"/>
      <c r="GB762" s="158"/>
      <c r="GC762" s="158"/>
      <c r="GD762" s="159"/>
      <c r="GE762" s="160"/>
      <c r="GF762" s="171"/>
      <c r="GG762" s="158"/>
      <c r="GH762" s="159"/>
      <c r="GI762" s="160"/>
      <c r="GJ762" s="158"/>
      <c r="GK762" s="158"/>
      <c r="GL762" s="159"/>
      <c r="GM762" s="160"/>
      <c r="GN762" s="158"/>
      <c r="GO762" s="158"/>
      <c r="GP762" s="159"/>
      <c r="GQ762" s="160"/>
    </row>
    <row r="763" spans="1:199" ht="15.75" x14ac:dyDescent="0.25">
      <c r="A763">
        <f t="shared" si="790"/>
        <v>1</v>
      </c>
      <c r="B763">
        <f t="shared" si="791"/>
        <v>1900</v>
      </c>
      <c r="C763" s="73"/>
      <c r="D763" s="3"/>
      <c r="E763" s="3"/>
      <c r="F763" s="3"/>
      <c r="G763" s="168"/>
      <c r="H763" s="173"/>
      <c r="I763" s="3"/>
      <c r="J763" s="3"/>
      <c r="K763" s="168"/>
      <c r="L763" s="173"/>
      <c r="M763" s="3"/>
      <c r="N763" s="3"/>
      <c r="O763" s="168"/>
      <c r="P763" s="173"/>
      <c r="Q763" s="3"/>
      <c r="R763" s="3"/>
      <c r="S763" s="168"/>
      <c r="T763" s="173"/>
      <c r="U763" s="3"/>
      <c r="V763" s="3"/>
      <c r="W763" s="168"/>
      <c r="X763" s="173"/>
      <c r="Y763" s="3"/>
      <c r="Z763" s="3"/>
      <c r="AA763" s="168"/>
      <c r="AB763" s="173"/>
      <c r="AC763" s="3"/>
      <c r="AD763" s="3"/>
      <c r="AE763" s="168"/>
      <c r="AF763" s="173"/>
      <c r="AG763" s="3"/>
      <c r="AH763" s="3"/>
      <c r="AI763" s="168"/>
      <c r="AJ763" s="173"/>
      <c r="AK763" s="3"/>
      <c r="AL763" s="3"/>
      <c r="AM763" s="168"/>
      <c r="AN763" s="173"/>
      <c r="AO763" s="3"/>
      <c r="AP763" s="3"/>
      <c r="AQ763" s="168"/>
      <c r="AR763" s="173"/>
      <c r="AS763" s="3"/>
      <c r="AT763" s="3"/>
      <c r="AU763" s="168"/>
      <c r="AV763" s="173"/>
      <c r="AW763" s="3"/>
      <c r="AX763" s="3"/>
      <c r="AY763" s="168"/>
      <c r="AZ763" s="173"/>
      <c r="BA763" s="3"/>
      <c r="BB763" s="3"/>
      <c r="BC763" s="168"/>
      <c r="BD763" s="173"/>
      <c r="BE763" s="3"/>
      <c r="BF763" s="3"/>
      <c r="BG763" s="168"/>
      <c r="BH763" s="173"/>
      <c r="BI763" s="3"/>
      <c r="BJ763" s="3"/>
      <c r="BK763" s="168"/>
      <c r="BL763" s="173"/>
      <c r="BM763" s="3"/>
      <c r="BN763" s="3"/>
      <c r="BO763" s="168"/>
      <c r="BP763" s="3"/>
      <c r="BQ763" s="3"/>
      <c r="BR763" s="3"/>
      <c r="BS763" s="168"/>
      <c r="BT763" s="3"/>
      <c r="BU763" s="3"/>
      <c r="BV763" s="3"/>
      <c r="BW763" s="168"/>
      <c r="BX763" s="3"/>
      <c r="BY763" s="3"/>
      <c r="BZ763" s="3"/>
      <c r="CA763" s="168"/>
      <c r="CB763" s="3"/>
      <c r="CC763" s="3"/>
      <c r="CD763" s="3"/>
      <c r="CE763" s="168"/>
      <c r="CF763" s="3"/>
      <c r="CG763" s="3"/>
      <c r="CH763" s="3"/>
      <c r="CI763" s="168"/>
      <c r="CJ763" s="3"/>
      <c r="CK763" s="3"/>
      <c r="CL763" s="3"/>
      <c r="CM763" s="168"/>
      <c r="CN763" s="3"/>
      <c r="CO763" s="3"/>
      <c r="CP763" s="3"/>
      <c r="CQ763" s="168"/>
      <c r="CR763" s="3"/>
      <c r="CS763" s="3"/>
      <c r="CT763" s="3"/>
      <c r="CU763" s="168"/>
      <c r="CV763" s="173"/>
      <c r="CW763" s="3"/>
      <c r="CX763" s="3"/>
      <c r="CY763" s="168"/>
      <c r="CZ763" s="173"/>
      <c r="DA763" s="3"/>
      <c r="DB763" s="3"/>
      <c r="DC763" s="168"/>
      <c r="DD763" s="3"/>
      <c r="DE763" s="3"/>
      <c r="DF763" s="3"/>
      <c r="DG763" s="168"/>
      <c r="DH763" s="3"/>
      <c r="DI763" s="3"/>
      <c r="DJ763" s="3"/>
      <c r="DK763" s="168"/>
      <c r="DL763" s="173"/>
      <c r="DM763" s="3"/>
      <c r="DN763" s="3"/>
      <c r="DO763" s="168"/>
      <c r="DP763" s="3"/>
      <c r="DQ763" s="3"/>
      <c r="DR763" s="3"/>
      <c r="DS763" s="168"/>
      <c r="DT763" s="3"/>
      <c r="DU763" s="3"/>
      <c r="DV763" s="3"/>
      <c r="DW763" s="168"/>
      <c r="DX763" s="3"/>
      <c r="DY763" s="3"/>
      <c r="DZ763" s="3"/>
      <c r="EA763" s="168"/>
      <c r="EB763" s="3"/>
      <c r="EC763" s="3"/>
      <c r="ED763" s="3"/>
      <c r="EE763" s="168"/>
      <c r="EF763" s="173"/>
      <c r="EG763" s="3"/>
      <c r="EH763" s="3"/>
      <c r="EI763" s="168"/>
      <c r="EJ763" s="3"/>
      <c r="EK763" s="3"/>
      <c r="EL763" s="3"/>
      <c r="EM763" s="168"/>
      <c r="EN763" s="3"/>
      <c r="EO763" s="3"/>
      <c r="EP763" s="3"/>
      <c r="EQ763" s="168"/>
      <c r="ER763" s="3"/>
      <c r="ES763" s="3"/>
      <c r="ET763" s="3"/>
      <c r="EU763" s="168"/>
      <c r="EV763" s="3"/>
      <c r="EW763" s="3"/>
      <c r="EX763" s="3"/>
      <c r="EY763" s="168"/>
      <c r="EZ763" s="3"/>
      <c r="FA763" s="3"/>
      <c r="FB763" s="3"/>
      <c r="FC763" s="168"/>
      <c r="FD763" s="3"/>
      <c r="FE763" s="3"/>
      <c r="FF763" s="3"/>
      <c r="FG763" s="168"/>
      <c r="FH763" s="3"/>
      <c r="FI763" s="3"/>
      <c r="FJ763" s="3"/>
      <c r="FK763" s="168"/>
      <c r="FL763" s="173"/>
      <c r="FM763" s="3"/>
      <c r="FN763" s="3"/>
      <c r="FO763" s="168"/>
      <c r="FP763" s="3"/>
      <c r="FQ763" s="3"/>
      <c r="FR763" s="3"/>
      <c r="FS763" s="168"/>
      <c r="FT763" s="158"/>
      <c r="FU763" s="158"/>
      <c r="FV763" s="159"/>
      <c r="FW763" s="160"/>
      <c r="FX763" s="158"/>
      <c r="FY763" s="158"/>
      <c r="FZ763" s="159"/>
      <c r="GA763" s="160"/>
      <c r="GB763" s="158"/>
      <c r="GC763" s="158"/>
      <c r="GD763" s="159"/>
      <c r="GE763" s="160"/>
      <c r="GF763" s="171"/>
      <c r="GG763" s="158"/>
      <c r="GH763" s="159"/>
      <c r="GI763" s="160"/>
      <c r="GJ763" s="158"/>
      <c r="GK763" s="158"/>
      <c r="GL763" s="159"/>
      <c r="GM763" s="160"/>
      <c r="GN763" s="158"/>
      <c r="GO763" s="158"/>
      <c r="GP763" s="159"/>
      <c r="GQ763" s="160"/>
    </row>
    <row r="764" spans="1:199" ht="15.75" x14ac:dyDescent="0.25">
      <c r="A764">
        <f t="shared" si="790"/>
        <v>1</v>
      </c>
      <c r="B764">
        <f t="shared" si="791"/>
        <v>1900</v>
      </c>
      <c r="C764" s="73"/>
    </row>
    <row r="765" spans="1:199" ht="15.75" x14ac:dyDescent="0.25">
      <c r="A765">
        <f t="shared" si="790"/>
        <v>1</v>
      </c>
      <c r="B765">
        <f t="shared" si="791"/>
        <v>1900</v>
      </c>
      <c r="C765" s="73"/>
    </row>
    <row r="766" spans="1:199" ht="15.75" x14ac:dyDescent="0.25">
      <c r="A766">
        <f t="shared" si="790"/>
        <v>1</v>
      </c>
      <c r="B766">
        <f t="shared" si="791"/>
        <v>1900</v>
      </c>
      <c r="C766" s="73"/>
    </row>
    <row r="767" spans="1:199" x14ac:dyDescent="0.25">
      <c r="A767">
        <f t="shared" si="790"/>
        <v>1</v>
      </c>
      <c r="B767">
        <f t="shared" si="791"/>
        <v>1900</v>
      </c>
    </row>
    <row r="768" spans="1:199" x14ac:dyDescent="0.25">
      <c r="A768">
        <f t="shared" si="790"/>
        <v>1</v>
      </c>
      <c r="B768">
        <f t="shared" si="791"/>
        <v>1900</v>
      </c>
    </row>
    <row r="769" spans="1:2" x14ac:dyDescent="0.25">
      <c r="A769">
        <f t="shared" si="790"/>
        <v>1</v>
      </c>
      <c r="B769">
        <f t="shared" si="791"/>
        <v>1900</v>
      </c>
    </row>
    <row r="770" spans="1:2" x14ac:dyDescent="0.25">
      <c r="A770">
        <f t="shared" si="790"/>
        <v>1</v>
      </c>
      <c r="B770">
        <f t="shared" si="791"/>
        <v>1900</v>
      </c>
    </row>
    <row r="771" spans="1:2" x14ac:dyDescent="0.25">
      <c r="A771">
        <f t="shared" si="790"/>
        <v>1</v>
      </c>
      <c r="B771">
        <f t="shared" si="791"/>
        <v>1900</v>
      </c>
    </row>
    <row r="772" spans="1:2" x14ac:dyDescent="0.25">
      <c r="A772">
        <f t="shared" si="790"/>
        <v>1</v>
      </c>
      <c r="B772">
        <f t="shared" si="791"/>
        <v>1900</v>
      </c>
    </row>
    <row r="773" spans="1:2" x14ac:dyDescent="0.25">
      <c r="A773">
        <f t="shared" si="790"/>
        <v>1</v>
      </c>
      <c r="B773">
        <f t="shared" si="791"/>
        <v>1900</v>
      </c>
    </row>
    <row r="774" spans="1:2" x14ac:dyDescent="0.25">
      <c r="A774">
        <f t="shared" si="790"/>
        <v>1</v>
      </c>
      <c r="B774">
        <f t="shared" si="791"/>
        <v>1900</v>
      </c>
    </row>
    <row r="775" spans="1:2" x14ac:dyDescent="0.25">
      <c r="A775">
        <f t="shared" si="790"/>
        <v>1</v>
      </c>
      <c r="B775">
        <f t="shared" si="791"/>
        <v>1900</v>
      </c>
    </row>
    <row r="776" spans="1:2" x14ac:dyDescent="0.25">
      <c r="A776">
        <f t="shared" si="790"/>
        <v>1</v>
      </c>
      <c r="B776">
        <f t="shared" si="791"/>
        <v>1900</v>
      </c>
    </row>
    <row r="777" spans="1:2" x14ac:dyDescent="0.25">
      <c r="A777">
        <f t="shared" si="790"/>
        <v>1</v>
      </c>
      <c r="B777">
        <f t="shared" si="791"/>
        <v>1900</v>
      </c>
    </row>
    <row r="778" spans="1:2" x14ac:dyDescent="0.25">
      <c r="A778">
        <f t="shared" si="790"/>
        <v>1</v>
      </c>
      <c r="B778">
        <f t="shared" si="791"/>
        <v>1900</v>
      </c>
    </row>
    <row r="779" spans="1:2" x14ac:dyDescent="0.25">
      <c r="A779">
        <f t="shared" si="790"/>
        <v>1</v>
      </c>
      <c r="B779">
        <f t="shared" si="791"/>
        <v>1900</v>
      </c>
    </row>
    <row r="780" spans="1:2" x14ac:dyDescent="0.25">
      <c r="A780">
        <f t="shared" ref="A780:A843" si="792">MONTH(C780)</f>
        <v>1</v>
      </c>
      <c r="B780">
        <f t="shared" ref="B780:B843" si="793">YEAR(C780)</f>
        <v>1900</v>
      </c>
    </row>
    <row r="781" spans="1:2" x14ac:dyDescent="0.25">
      <c r="A781">
        <f t="shared" si="792"/>
        <v>1</v>
      </c>
      <c r="B781">
        <f t="shared" si="793"/>
        <v>1900</v>
      </c>
    </row>
    <row r="782" spans="1:2" x14ac:dyDescent="0.25">
      <c r="A782">
        <f t="shared" si="792"/>
        <v>1</v>
      </c>
      <c r="B782">
        <f t="shared" si="793"/>
        <v>1900</v>
      </c>
    </row>
    <row r="783" spans="1:2" x14ac:dyDescent="0.25">
      <c r="A783">
        <f t="shared" si="792"/>
        <v>1</v>
      </c>
      <c r="B783">
        <f t="shared" si="793"/>
        <v>1900</v>
      </c>
    </row>
    <row r="784" spans="1:2" x14ac:dyDescent="0.25">
      <c r="A784">
        <f t="shared" si="792"/>
        <v>1</v>
      </c>
      <c r="B784">
        <f t="shared" si="793"/>
        <v>1900</v>
      </c>
    </row>
    <row r="785" spans="1:2" x14ac:dyDescent="0.25">
      <c r="A785">
        <f t="shared" si="792"/>
        <v>1</v>
      </c>
      <c r="B785">
        <f t="shared" si="793"/>
        <v>1900</v>
      </c>
    </row>
    <row r="786" spans="1:2" x14ac:dyDescent="0.25">
      <c r="A786">
        <f t="shared" si="792"/>
        <v>1</v>
      </c>
      <c r="B786">
        <f t="shared" si="793"/>
        <v>1900</v>
      </c>
    </row>
    <row r="787" spans="1:2" x14ac:dyDescent="0.25">
      <c r="A787">
        <f t="shared" si="792"/>
        <v>1</v>
      </c>
      <c r="B787">
        <f t="shared" si="793"/>
        <v>1900</v>
      </c>
    </row>
    <row r="788" spans="1:2" x14ac:dyDescent="0.25">
      <c r="A788">
        <f t="shared" si="792"/>
        <v>1</v>
      </c>
      <c r="B788">
        <f t="shared" si="793"/>
        <v>1900</v>
      </c>
    </row>
    <row r="789" spans="1:2" x14ac:dyDescent="0.25">
      <c r="A789">
        <f t="shared" si="792"/>
        <v>1</v>
      </c>
      <c r="B789">
        <f t="shared" si="793"/>
        <v>1900</v>
      </c>
    </row>
    <row r="790" spans="1:2" x14ac:dyDescent="0.25">
      <c r="A790">
        <f t="shared" si="792"/>
        <v>1</v>
      </c>
      <c r="B790">
        <f t="shared" si="793"/>
        <v>1900</v>
      </c>
    </row>
    <row r="791" spans="1:2" x14ac:dyDescent="0.25">
      <c r="A791">
        <f t="shared" si="792"/>
        <v>1</v>
      </c>
      <c r="B791">
        <f t="shared" si="793"/>
        <v>1900</v>
      </c>
    </row>
    <row r="792" spans="1:2" x14ac:dyDescent="0.25">
      <c r="A792">
        <f t="shared" si="792"/>
        <v>1</v>
      </c>
      <c r="B792">
        <f t="shared" si="793"/>
        <v>1900</v>
      </c>
    </row>
    <row r="793" spans="1:2" x14ac:dyDescent="0.25">
      <c r="A793">
        <f t="shared" si="792"/>
        <v>1</v>
      </c>
      <c r="B793">
        <f t="shared" si="793"/>
        <v>1900</v>
      </c>
    </row>
    <row r="794" spans="1:2" x14ac:dyDescent="0.25">
      <c r="A794">
        <f t="shared" si="792"/>
        <v>1</v>
      </c>
      <c r="B794">
        <f t="shared" si="793"/>
        <v>1900</v>
      </c>
    </row>
    <row r="795" spans="1:2" x14ac:dyDescent="0.25">
      <c r="A795">
        <f t="shared" si="792"/>
        <v>1</v>
      </c>
      <c r="B795">
        <f t="shared" si="793"/>
        <v>1900</v>
      </c>
    </row>
    <row r="796" spans="1:2" x14ac:dyDescent="0.25">
      <c r="A796">
        <f t="shared" si="792"/>
        <v>1</v>
      </c>
      <c r="B796">
        <f t="shared" si="793"/>
        <v>1900</v>
      </c>
    </row>
    <row r="797" spans="1:2" x14ac:dyDescent="0.25">
      <c r="A797">
        <f t="shared" si="792"/>
        <v>1</v>
      </c>
      <c r="B797">
        <f t="shared" si="793"/>
        <v>1900</v>
      </c>
    </row>
    <row r="798" spans="1:2" x14ac:dyDescent="0.25">
      <c r="A798">
        <f t="shared" si="792"/>
        <v>1</v>
      </c>
      <c r="B798">
        <f t="shared" si="793"/>
        <v>1900</v>
      </c>
    </row>
    <row r="799" spans="1:2" x14ac:dyDescent="0.25">
      <c r="A799">
        <f t="shared" si="792"/>
        <v>1</v>
      </c>
      <c r="B799">
        <f t="shared" si="793"/>
        <v>1900</v>
      </c>
    </row>
    <row r="800" spans="1:2" x14ac:dyDescent="0.25">
      <c r="A800">
        <f t="shared" si="792"/>
        <v>1</v>
      </c>
      <c r="B800">
        <f t="shared" si="793"/>
        <v>1900</v>
      </c>
    </row>
    <row r="801" spans="1:199" x14ac:dyDescent="0.25">
      <c r="A801">
        <f t="shared" si="792"/>
        <v>1</v>
      </c>
      <c r="B801">
        <f t="shared" si="793"/>
        <v>1900</v>
      </c>
    </row>
    <row r="802" spans="1:199" x14ac:dyDescent="0.25">
      <c r="A802">
        <f t="shared" si="792"/>
        <v>1</v>
      </c>
      <c r="B802">
        <f t="shared" si="793"/>
        <v>1900</v>
      </c>
    </row>
    <row r="803" spans="1:199" x14ac:dyDescent="0.25">
      <c r="A803">
        <f t="shared" si="792"/>
        <v>1</v>
      </c>
      <c r="B803">
        <f t="shared" si="793"/>
        <v>1900</v>
      </c>
    </row>
    <row r="804" spans="1:199" x14ac:dyDescent="0.25">
      <c r="A804">
        <f t="shared" si="792"/>
        <v>1</v>
      </c>
      <c r="B804">
        <f t="shared" si="793"/>
        <v>1900</v>
      </c>
    </row>
    <row r="805" spans="1:199" x14ac:dyDescent="0.25">
      <c r="A805">
        <f t="shared" si="792"/>
        <v>1</v>
      </c>
      <c r="B805">
        <f t="shared" si="793"/>
        <v>1900</v>
      </c>
    </row>
    <row r="806" spans="1:199" x14ac:dyDescent="0.25">
      <c r="A806">
        <f t="shared" si="792"/>
        <v>1</v>
      </c>
      <c r="B806">
        <f t="shared" si="793"/>
        <v>1900</v>
      </c>
    </row>
    <row r="807" spans="1:199" x14ac:dyDescent="0.25">
      <c r="A807">
        <f t="shared" si="792"/>
        <v>1</v>
      </c>
      <c r="B807">
        <f t="shared" si="793"/>
        <v>1900</v>
      </c>
    </row>
    <row r="808" spans="1:199" x14ac:dyDescent="0.25">
      <c r="A808">
        <f t="shared" si="792"/>
        <v>1</v>
      </c>
      <c r="B808">
        <f t="shared" si="793"/>
        <v>1900</v>
      </c>
    </row>
    <row r="809" spans="1:199" x14ac:dyDescent="0.25">
      <c r="A809">
        <f t="shared" si="792"/>
        <v>1</v>
      </c>
      <c r="B809">
        <f t="shared" si="793"/>
        <v>1900</v>
      </c>
    </row>
    <row r="810" spans="1:199" x14ac:dyDescent="0.25">
      <c r="A810">
        <f t="shared" si="792"/>
        <v>1</v>
      </c>
      <c r="B810">
        <f t="shared" si="793"/>
        <v>1900</v>
      </c>
    </row>
    <row r="811" spans="1:199" x14ac:dyDescent="0.25">
      <c r="A811">
        <f t="shared" si="792"/>
        <v>1</v>
      </c>
      <c r="B811">
        <f t="shared" si="793"/>
        <v>1900</v>
      </c>
    </row>
    <row r="812" spans="1:199" x14ac:dyDescent="0.25">
      <c r="A812">
        <f t="shared" si="792"/>
        <v>1</v>
      </c>
      <c r="B812">
        <f t="shared" si="793"/>
        <v>1900</v>
      </c>
    </row>
    <row r="813" spans="1:199" s="3" customFormat="1" x14ac:dyDescent="0.25">
      <c r="A813">
        <f t="shared" si="792"/>
        <v>1</v>
      </c>
      <c r="B813">
        <f t="shared" si="793"/>
        <v>1900</v>
      </c>
      <c r="C813" s="69"/>
      <c r="G813" s="168"/>
      <c r="H813" s="173"/>
      <c r="K813" s="168"/>
      <c r="L813" s="173"/>
      <c r="O813" s="168"/>
      <c r="P813" s="173"/>
      <c r="S813" s="168"/>
      <c r="T813" s="173"/>
      <c r="W813" s="168"/>
      <c r="X813" s="173"/>
      <c r="AA813" s="168"/>
      <c r="AB813" s="173"/>
      <c r="AE813" s="168"/>
      <c r="AF813" s="173"/>
      <c r="AI813" s="168"/>
      <c r="AJ813" s="173"/>
      <c r="AM813" s="168"/>
      <c r="AN813" s="173"/>
      <c r="AQ813" s="168"/>
      <c r="AR813" s="173"/>
      <c r="AU813" s="168"/>
      <c r="AV813" s="173"/>
      <c r="AY813" s="168"/>
      <c r="AZ813" s="173"/>
      <c r="BC813" s="168"/>
      <c r="BD813" s="173"/>
      <c r="BG813" s="168"/>
      <c r="BH813" s="173"/>
      <c r="BK813" s="168"/>
      <c r="BL813" s="173"/>
      <c r="BO813" s="168"/>
      <c r="BS813" s="168"/>
      <c r="BW813" s="168"/>
      <c r="CA813" s="168"/>
      <c r="CE813" s="168"/>
      <c r="CI813" s="168"/>
      <c r="CM813" s="168"/>
      <c r="CQ813" s="168"/>
      <c r="CU813" s="168"/>
      <c r="CV813" s="173"/>
      <c r="CY813" s="168"/>
      <c r="CZ813" s="173"/>
      <c r="DC813" s="168"/>
      <c r="DG813" s="168"/>
      <c r="DK813" s="168"/>
      <c r="DL813" s="173"/>
      <c r="DO813" s="168"/>
      <c r="DS813" s="168"/>
      <c r="DW813" s="168"/>
      <c r="EA813" s="168"/>
      <c r="EE813" s="168"/>
      <c r="EF813" s="173"/>
      <c r="EI813" s="168"/>
      <c r="EM813" s="168"/>
      <c r="EQ813" s="168"/>
      <c r="EU813" s="168"/>
      <c r="EY813" s="168"/>
      <c r="FC813" s="168"/>
      <c r="FG813" s="168"/>
      <c r="FK813" s="168"/>
      <c r="FL813" s="173"/>
      <c r="FO813" s="168"/>
      <c r="FS813" s="168"/>
      <c r="FW813" s="168"/>
      <c r="GA813" s="168"/>
      <c r="GE813" s="168"/>
      <c r="GF813" s="173"/>
      <c r="GI813" s="168"/>
      <c r="GM813" s="168"/>
      <c r="GQ813" s="168"/>
    </row>
    <row r="814" spans="1:199" x14ac:dyDescent="0.25">
      <c r="A814">
        <f t="shared" si="792"/>
        <v>1</v>
      </c>
      <c r="B814">
        <f t="shared" si="793"/>
        <v>1900</v>
      </c>
    </row>
    <row r="815" spans="1:199" x14ac:dyDescent="0.25">
      <c r="A815">
        <f t="shared" si="792"/>
        <v>1</v>
      </c>
      <c r="B815">
        <f t="shared" si="793"/>
        <v>1900</v>
      </c>
    </row>
    <row r="816" spans="1:199" x14ac:dyDescent="0.25">
      <c r="A816">
        <f t="shared" si="792"/>
        <v>1</v>
      </c>
      <c r="B816">
        <f t="shared" si="793"/>
        <v>1900</v>
      </c>
    </row>
    <row r="817" spans="1:192" x14ac:dyDescent="0.25">
      <c r="A817">
        <f t="shared" si="792"/>
        <v>1</v>
      </c>
      <c r="B817">
        <f t="shared" si="793"/>
        <v>1900</v>
      </c>
    </row>
    <row r="818" spans="1:192" x14ac:dyDescent="0.25">
      <c r="A818">
        <f t="shared" si="792"/>
        <v>1</v>
      </c>
      <c r="B818">
        <f t="shared" si="793"/>
        <v>1900</v>
      </c>
      <c r="GF818"/>
      <c r="GJ818" s="119"/>
    </row>
    <row r="819" spans="1:192" x14ac:dyDescent="0.25">
      <c r="A819">
        <f t="shared" si="792"/>
        <v>1</v>
      </c>
      <c r="B819">
        <f t="shared" si="793"/>
        <v>1900</v>
      </c>
    </row>
    <row r="820" spans="1:192" x14ac:dyDescent="0.25">
      <c r="A820">
        <f t="shared" si="792"/>
        <v>1</v>
      </c>
      <c r="B820">
        <f t="shared" si="793"/>
        <v>1900</v>
      </c>
    </row>
    <row r="821" spans="1:192" x14ac:dyDescent="0.25">
      <c r="A821">
        <f t="shared" si="792"/>
        <v>1</v>
      </c>
      <c r="B821">
        <f t="shared" si="793"/>
        <v>1900</v>
      </c>
    </row>
    <row r="822" spans="1:192" x14ac:dyDescent="0.25">
      <c r="A822">
        <f t="shared" si="792"/>
        <v>1</v>
      </c>
      <c r="B822">
        <f t="shared" si="793"/>
        <v>1900</v>
      </c>
    </row>
    <row r="823" spans="1:192" x14ac:dyDescent="0.25">
      <c r="A823">
        <f t="shared" si="792"/>
        <v>1</v>
      </c>
      <c r="B823">
        <f t="shared" si="793"/>
        <v>1900</v>
      </c>
    </row>
    <row r="824" spans="1:192" x14ac:dyDescent="0.25">
      <c r="A824">
        <f t="shared" si="792"/>
        <v>1</v>
      </c>
      <c r="B824">
        <f t="shared" si="793"/>
        <v>1900</v>
      </c>
    </row>
    <row r="825" spans="1:192" x14ac:dyDescent="0.25">
      <c r="A825">
        <f t="shared" si="792"/>
        <v>1</v>
      </c>
      <c r="B825">
        <f t="shared" si="793"/>
        <v>1900</v>
      </c>
    </row>
    <row r="826" spans="1:192" x14ac:dyDescent="0.25">
      <c r="A826">
        <f t="shared" si="792"/>
        <v>1</v>
      </c>
      <c r="B826">
        <f t="shared" si="793"/>
        <v>1900</v>
      </c>
    </row>
    <row r="827" spans="1:192" x14ac:dyDescent="0.25">
      <c r="A827">
        <f t="shared" si="792"/>
        <v>1</v>
      </c>
      <c r="B827">
        <f t="shared" si="793"/>
        <v>1900</v>
      </c>
    </row>
    <row r="828" spans="1:192" x14ac:dyDescent="0.25">
      <c r="A828">
        <f t="shared" si="792"/>
        <v>1</v>
      </c>
      <c r="B828">
        <f t="shared" si="793"/>
        <v>1900</v>
      </c>
    </row>
    <row r="829" spans="1:192" x14ac:dyDescent="0.25">
      <c r="A829">
        <f t="shared" si="792"/>
        <v>1</v>
      </c>
      <c r="B829">
        <f t="shared" si="793"/>
        <v>1900</v>
      </c>
    </row>
    <row r="830" spans="1:192" x14ac:dyDescent="0.25">
      <c r="A830">
        <f t="shared" si="792"/>
        <v>1</v>
      </c>
      <c r="B830">
        <f t="shared" si="793"/>
        <v>1900</v>
      </c>
    </row>
    <row r="831" spans="1:192" x14ac:dyDescent="0.25">
      <c r="A831">
        <f t="shared" si="792"/>
        <v>1</v>
      </c>
      <c r="B831">
        <f t="shared" si="793"/>
        <v>1900</v>
      </c>
    </row>
    <row r="832" spans="1:192" x14ac:dyDescent="0.25">
      <c r="A832">
        <f t="shared" si="792"/>
        <v>1</v>
      </c>
      <c r="B832">
        <f t="shared" si="793"/>
        <v>1900</v>
      </c>
    </row>
    <row r="833" spans="1:2" x14ac:dyDescent="0.25">
      <c r="A833">
        <f t="shared" si="792"/>
        <v>1</v>
      </c>
      <c r="B833">
        <f t="shared" si="793"/>
        <v>1900</v>
      </c>
    </row>
    <row r="834" spans="1:2" x14ac:dyDescent="0.25">
      <c r="A834">
        <f t="shared" si="792"/>
        <v>1</v>
      </c>
      <c r="B834">
        <f t="shared" si="793"/>
        <v>1900</v>
      </c>
    </row>
    <row r="835" spans="1:2" x14ac:dyDescent="0.25">
      <c r="A835">
        <f t="shared" si="792"/>
        <v>1</v>
      </c>
      <c r="B835">
        <f t="shared" si="793"/>
        <v>1900</v>
      </c>
    </row>
    <row r="836" spans="1:2" x14ac:dyDescent="0.25">
      <c r="A836">
        <f t="shared" si="792"/>
        <v>1</v>
      </c>
      <c r="B836">
        <f t="shared" si="793"/>
        <v>1900</v>
      </c>
    </row>
    <row r="837" spans="1:2" x14ac:dyDescent="0.25">
      <c r="A837">
        <f t="shared" si="792"/>
        <v>1</v>
      </c>
      <c r="B837">
        <f t="shared" si="793"/>
        <v>1900</v>
      </c>
    </row>
    <row r="838" spans="1:2" x14ac:dyDescent="0.25">
      <c r="A838">
        <f t="shared" si="792"/>
        <v>1</v>
      </c>
      <c r="B838">
        <f t="shared" si="793"/>
        <v>1900</v>
      </c>
    </row>
    <row r="839" spans="1:2" x14ac:dyDescent="0.25">
      <c r="A839">
        <f t="shared" si="792"/>
        <v>1</v>
      </c>
      <c r="B839">
        <f t="shared" si="793"/>
        <v>1900</v>
      </c>
    </row>
    <row r="840" spans="1:2" x14ac:dyDescent="0.25">
      <c r="A840">
        <f t="shared" si="792"/>
        <v>1</v>
      </c>
      <c r="B840">
        <f t="shared" si="793"/>
        <v>1900</v>
      </c>
    </row>
    <row r="841" spans="1:2" x14ac:dyDescent="0.25">
      <c r="A841">
        <f t="shared" si="792"/>
        <v>1</v>
      </c>
      <c r="B841">
        <f t="shared" si="793"/>
        <v>1900</v>
      </c>
    </row>
    <row r="842" spans="1:2" x14ac:dyDescent="0.25">
      <c r="A842">
        <f t="shared" si="792"/>
        <v>1</v>
      </c>
      <c r="B842">
        <f t="shared" si="793"/>
        <v>1900</v>
      </c>
    </row>
    <row r="843" spans="1:2" x14ac:dyDescent="0.25">
      <c r="A843">
        <f t="shared" si="792"/>
        <v>1</v>
      </c>
      <c r="B843">
        <f t="shared" si="793"/>
        <v>1900</v>
      </c>
    </row>
    <row r="844" spans="1:2" x14ac:dyDescent="0.25">
      <c r="A844">
        <f t="shared" ref="A844:A907" si="794">MONTH(C844)</f>
        <v>1</v>
      </c>
      <c r="B844">
        <f t="shared" ref="B844:B907" si="795">YEAR(C844)</f>
        <v>1900</v>
      </c>
    </row>
    <row r="845" spans="1:2" x14ac:dyDescent="0.25">
      <c r="A845">
        <f t="shared" si="794"/>
        <v>1</v>
      </c>
      <c r="B845">
        <f t="shared" si="795"/>
        <v>1900</v>
      </c>
    </row>
    <row r="846" spans="1:2" x14ac:dyDescent="0.25">
      <c r="A846">
        <f t="shared" si="794"/>
        <v>1</v>
      </c>
      <c r="B846">
        <f t="shared" si="795"/>
        <v>1900</v>
      </c>
    </row>
    <row r="847" spans="1:2" x14ac:dyDescent="0.25">
      <c r="A847">
        <f t="shared" si="794"/>
        <v>1</v>
      </c>
      <c r="B847">
        <f t="shared" si="795"/>
        <v>1900</v>
      </c>
    </row>
    <row r="848" spans="1:2" x14ac:dyDescent="0.25">
      <c r="A848">
        <f t="shared" si="794"/>
        <v>1</v>
      </c>
      <c r="B848">
        <f t="shared" si="795"/>
        <v>1900</v>
      </c>
    </row>
    <row r="849" spans="1:2" x14ac:dyDescent="0.25">
      <c r="A849">
        <f t="shared" si="794"/>
        <v>1</v>
      </c>
      <c r="B849">
        <f t="shared" si="795"/>
        <v>1900</v>
      </c>
    </row>
    <row r="850" spans="1:2" x14ac:dyDescent="0.25">
      <c r="A850">
        <f t="shared" si="794"/>
        <v>1</v>
      </c>
      <c r="B850">
        <f t="shared" si="795"/>
        <v>1900</v>
      </c>
    </row>
    <row r="851" spans="1:2" x14ac:dyDescent="0.25">
      <c r="A851">
        <f t="shared" si="794"/>
        <v>1</v>
      </c>
      <c r="B851">
        <f t="shared" si="795"/>
        <v>1900</v>
      </c>
    </row>
    <row r="852" spans="1:2" x14ac:dyDescent="0.25">
      <c r="A852">
        <f t="shared" si="794"/>
        <v>1</v>
      </c>
      <c r="B852">
        <f t="shared" si="795"/>
        <v>1900</v>
      </c>
    </row>
    <row r="853" spans="1:2" x14ac:dyDescent="0.25">
      <c r="A853">
        <f t="shared" si="794"/>
        <v>1</v>
      </c>
      <c r="B853">
        <f t="shared" si="795"/>
        <v>1900</v>
      </c>
    </row>
    <row r="854" spans="1:2" x14ac:dyDescent="0.25">
      <c r="A854">
        <f t="shared" si="794"/>
        <v>1</v>
      </c>
      <c r="B854">
        <f t="shared" si="795"/>
        <v>1900</v>
      </c>
    </row>
    <row r="855" spans="1:2" x14ac:dyDescent="0.25">
      <c r="A855">
        <f t="shared" si="794"/>
        <v>1</v>
      </c>
      <c r="B855">
        <f t="shared" si="795"/>
        <v>1900</v>
      </c>
    </row>
    <row r="856" spans="1:2" x14ac:dyDescent="0.25">
      <c r="A856">
        <f t="shared" si="794"/>
        <v>1</v>
      </c>
      <c r="B856">
        <f t="shared" si="795"/>
        <v>1900</v>
      </c>
    </row>
    <row r="857" spans="1:2" x14ac:dyDescent="0.25">
      <c r="A857">
        <f t="shared" si="794"/>
        <v>1</v>
      </c>
      <c r="B857">
        <f t="shared" si="795"/>
        <v>1900</v>
      </c>
    </row>
    <row r="858" spans="1:2" x14ac:dyDescent="0.25">
      <c r="A858">
        <f t="shared" si="794"/>
        <v>1</v>
      </c>
      <c r="B858">
        <f t="shared" si="795"/>
        <v>1900</v>
      </c>
    </row>
    <row r="859" spans="1:2" x14ac:dyDescent="0.25">
      <c r="A859">
        <f t="shared" si="794"/>
        <v>1</v>
      </c>
      <c r="B859">
        <f t="shared" si="795"/>
        <v>1900</v>
      </c>
    </row>
    <row r="860" spans="1:2" x14ac:dyDescent="0.25">
      <c r="A860">
        <f t="shared" si="794"/>
        <v>1</v>
      </c>
      <c r="B860">
        <f t="shared" si="795"/>
        <v>1900</v>
      </c>
    </row>
    <row r="861" spans="1:2" x14ac:dyDescent="0.25">
      <c r="A861">
        <f t="shared" si="794"/>
        <v>1</v>
      </c>
      <c r="B861">
        <f t="shared" si="795"/>
        <v>1900</v>
      </c>
    </row>
    <row r="862" spans="1:2" x14ac:dyDescent="0.25">
      <c r="A862">
        <f t="shared" si="794"/>
        <v>1</v>
      </c>
      <c r="B862">
        <f t="shared" si="795"/>
        <v>1900</v>
      </c>
    </row>
    <row r="863" spans="1:2" x14ac:dyDescent="0.25">
      <c r="A863">
        <f t="shared" si="794"/>
        <v>1</v>
      </c>
      <c r="B863">
        <f t="shared" si="795"/>
        <v>1900</v>
      </c>
    </row>
    <row r="864" spans="1:2" x14ac:dyDescent="0.25">
      <c r="A864">
        <f t="shared" si="794"/>
        <v>1</v>
      </c>
      <c r="B864">
        <f t="shared" si="795"/>
        <v>1900</v>
      </c>
    </row>
    <row r="865" spans="1:2" x14ac:dyDescent="0.25">
      <c r="A865">
        <f t="shared" si="794"/>
        <v>1</v>
      </c>
      <c r="B865">
        <f t="shared" si="795"/>
        <v>1900</v>
      </c>
    </row>
    <row r="866" spans="1:2" x14ac:dyDescent="0.25">
      <c r="A866">
        <f t="shared" si="794"/>
        <v>1</v>
      </c>
      <c r="B866">
        <f t="shared" si="795"/>
        <v>1900</v>
      </c>
    </row>
    <row r="867" spans="1:2" x14ac:dyDescent="0.25">
      <c r="A867">
        <f t="shared" si="794"/>
        <v>1</v>
      </c>
      <c r="B867">
        <f t="shared" si="795"/>
        <v>1900</v>
      </c>
    </row>
    <row r="868" spans="1:2" x14ac:dyDescent="0.25">
      <c r="A868">
        <f t="shared" si="794"/>
        <v>1</v>
      </c>
      <c r="B868">
        <f t="shared" si="795"/>
        <v>1900</v>
      </c>
    </row>
    <row r="869" spans="1:2" x14ac:dyDescent="0.25">
      <c r="A869">
        <f t="shared" si="794"/>
        <v>1</v>
      </c>
      <c r="B869">
        <f t="shared" si="795"/>
        <v>1900</v>
      </c>
    </row>
    <row r="870" spans="1:2" x14ac:dyDescent="0.25">
      <c r="A870">
        <f t="shared" si="794"/>
        <v>1</v>
      </c>
      <c r="B870">
        <f t="shared" si="795"/>
        <v>1900</v>
      </c>
    </row>
    <row r="871" spans="1:2" x14ac:dyDescent="0.25">
      <c r="A871">
        <f t="shared" si="794"/>
        <v>1</v>
      </c>
      <c r="B871">
        <f t="shared" si="795"/>
        <v>1900</v>
      </c>
    </row>
    <row r="872" spans="1:2" x14ac:dyDescent="0.25">
      <c r="A872">
        <f t="shared" si="794"/>
        <v>1</v>
      </c>
      <c r="B872">
        <f t="shared" si="795"/>
        <v>1900</v>
      </c>
    </row>
    <row r="873" spans="1:2" x14ac:dyDescent="0.25">
      <c r="A873">
        <f t="shared" si="794"/>
        <v>1</v>
      </c>
      <c r="B873">
        <f t="shared" si="795"/>
        <v>1900</v>
      </c>
    </row>
    <row r="874" spans="1:2" x14ac:dyDescent="0.25">
      <c r="A874">
        <f t="shared" si="794"/>
        <v>1</v>
      </c>
      <c r="B874">
        <f t="shared" si="795"/>
        <v>1900</v>
      </c>
    </row>
    <row r="875" spans="1:2" x14ac:dyDescent="0.25">
      <c r="A875">
        <f t="shared" si="794"/>
        <v>1</v>
      </c>
      <c r="B875">
        <f t="shared" si="795"/>
        <v>1900</v>
      </c>
    </row>
    <row r="876" spans="1:2" x14ac:dyDescent="0.25">
      <c r="A876">
        <f t="shared" si="794"/>
        <v>1</v>
      </c>
      <c r="B876">
        <f t="shared" si="795"/>
        <v>1900</v>
      </c>
    </row>
    <row r="877" spans="1:2" x14ac:dyDescent="0.25">
      <c r="A877">
        <f t="shared" si="794"/>
        <v>1</v>
      </c>
      <c r="B877">
        <f t="shared" si="795"/>
        <v>1900</v>
      </c>
    </row>
    <row r="878" spans="1:2" x14ac:dyDescent="0.25">
      <c r="A878">
        <f t="shared" si="794"/>
        <v>1</v>
      </c>
      <c r="B878">
        <f t="shared" si="795"/>
        <v>1900</v>
      </c>
    </row>
    <row r="879" spans="1:2" x14ac:dyDescent="0.25">
      <c r="A879">
        <f t="shared" si="794"/>
        <v>1</v>
      </c>
      <c r="B879">
        <f t="shared" si="795"/>
        <v>1900</v>
      </c>
    </row>
    <row r="880" spans="1:2" x14ac:dyDescent="0.25">
      <c r="A880">
        <f t="shared" si="794"/>
        <v>1</v>
      </c>
      <c r="B880">
        <f t="shared" si="795"/>
        <v>1900</v>
      </c>
    </row>
    <row r="881" spans="1:2" x14ac:dyDescent="0.25">
      <c r="A881">
        <f t="shared" si="794"/>
        <v>1</v>
      </c>
      <c r="B881">
        <f t="shared" si="795"/>
        <v>1900</v>
      </c>
    </row>
    <row r="882" spans="1:2" x14ac:dyDescent="0.25">
      <c r="A882">
        <f t="shared" si="794"/>
        <v>1</v>
      </c>
      <c r="B882">
        <f t="shared" si="795"/>
        <v>1900</v>
      </c>
    </row>
    <row r="883" spans="1:2" x14ac:dyDescent="0.25">
      <c r="A883">
        <f t="shared" si="794"/>
        <v>1</v>
      </c>
      <c r="B883">
        <f t="shared" si="795"/>
        <v>1900</v>
      </c>
    </row>
    <row r="884" spans="1:2" x14ac:dyDescent="0.25">
      <c r="A884">
        <f t="shared" si="794"/>
        <v>1</v>
      </c>
      <c r="B884">
        <f t="shared" si="795"/>
        <v>1900</v>
      </c>
    </row>
    <row r="885" spans="1:2" x14ac:dyDescent="0.25">
      <c r="A885">
        <f t="shared" si="794"/>
        <v>1</v>
      </c>
      <c r="B885">
        <f t="shared" si="795"/>
        <v>1900</v>
      </c>
    </row>
    <row r="886" spans="1:2" x14ac:dyDescent="0.25">
      <c r="A886">
        <f t="shared" si="794"/>
        <v>1</v>
      </c>
      <c r="B886">
        <f t="shared" si="795"/>
        <v>1900</v>
      </c>
    </row>
    <row r="887" spans="1:2" x14ac:dyDescent="0.25">
      <c r="A887">
        <f t="shared" si="794"/>
        <v>1</v>
      </c>
      <c r="B887">
        <f t="shared" si="795"/>
        <v>1900</v>
      </c>
    </row>
    <row r="888" spans="1:2" x14ac:dyDescent="0.25">
      <c r="A888">
        <f t="shared" si="794"/>
        <v>1</v>
      </c>
      <c r="B888">
        <f t="shared" si="795"/>
        <v>1900</v>
      </c>
    </row>
    <row r="889" spans="1:2" x14ac:dyDescent="0.25">
      <c r="A889">
        <f t="shared" si="794"/>
        <v>1</v>
      </c>
      <c r="B889">
        <f t="shared" si="795"/>
        <v>1900</v>
      </c>
    </row>
    <row r="890" spans="1:2" x14ac:dyDescent="0.25">
      <c r="A890">
        <f t="shared" si="794"/>
        <v>1</v>
      </c>
      <c r="B890">
        <f t="shared" si="795"/>
        <v>1900</v>
      </c>
    </row>
    <row r="891" spans="1:2" x14ac:dyDescent="0.25">
      <c r="A891">
        <f t="shared" si="794"/>
        <v>1</v>
      </c>
      <c r="B891">
        <f t="shared" si="795"/>
        <v>1900</v>
      </c>
    </row>
    <row r="892" spans="1:2" x14ac:dyDescent="0.25">
      <c r="A892">
        <f t="shared" si="794"/>
        <v>1</v>
      </c>
      <c r="B892">
        <f t="shared" si="795"/>
        <v>1900</v>
      </c>
    </row>
    <row r="893" spans="1:2" x14ac:dyDescent="0.25">
      <c r="A893">
        <f t="shared" si="794"/>
        <v>1</v>
      </c>
      <c r="B893">
        <f t="shared" si="795"/>
        <v>1900</v>
      </c>
    </row>
    <row r="894" spans="1:2" x14ac:dyDescent="0.25">
      <c r="A894">
        <f t="shared" si="794"/>
        <v>1</v>
      </c>
      <c r="B894">
        <f t="shared" si="795"/>
        <v>1900</v>
      </c>
    </row>
    <row r="895" spans="1:2" x14ac:dyDescent="0.25">
      <c r="A895">
        <f t="shared" si="794"/>
        <v>1</v>
      </c>
      <c r="B895">
        <f t="shared" si="795"/>
        <v>1900</v>
      </c>
    </row>
    <row r="896" spans="1:2" x14ac:dyDescent="0.25">
      <c r="A896">
        <f t="shared" si="794"/>
        <v>1</v>
      </c>
      <c r="B896">
        <f t="shared" si="795"/>
        <v>1900</v>
      </c>
    </row>
    <row r="897" spans="1:2" x14ac:dyDescent="0.25">
      <c r="A897">
        <f t="shared" si="794"/>
        <v>1</v>
      </c>
      <c r="B897">
        <f t="shared" si="795"/>
        <v>1900</v>
      </c>
    </row>
    <row r="898" spans="1:2" x14ac:dyDescent="0.25">
      <c r="A898">
        <f t="shared" si="794"/>
        <v>1</v>
      </c>
      <c r="B898">
        <f t="shared" si="795"/>
        <v>1900</v>
      </c>
    </row>
    <row r="899" spans="1:2" x14ac:dyDescent="0.25">
      <c r="A899">
        <f t="shared" si="794"/>
        <v>1</v>
      </c>
      <c r="B899">
        <f t="shared" si="795"/>
        <v>1900</v>
      </c>
    </row>
    <row r="900" spans="1:2" x14ac:dyDescent="0.25">
      <c r="A900">
        <f t="shared" si="794"/>
        <v>1</v>
      </c>
      <c r="B900">
        <f t="shared" si="795"/>
        <v>1900</v>
      </c>
    </row>
    <row r="901" spans="1:2" x14ac:dyDescent="0.25">
      <c r="A901">
        <f t="shared" si="794"/>
        <v>1</v>
      </c>
      <c r="B901">
        <f t="shared" si="795"/>
        <v>1900</v>
      </c>
    </row>
    <row r="902" spans="1:2" x14ac:dyDescent="0.25">
      <c r="A902">
        <f t="shared" si="794"/>
        <v>1</v>
      </c>
      <c r="B902">
        <f t="shared" si="795"/>
        <v>1900</v>
      </c>
    </row>
    <row r="903" spans="1:2" x14ac:dyDescent="0.25">
      <c r="A903">
        <f t="shared" si="794"/>
        <v>1</v>
      </c>
      <c r="B903">
        <f t="shared" si="795"/>
        <v>1900</v>
      </c>
    </row>
    <row r="904" spans="1:2" x14ac:dyDescent="0.25">
      <c r="A904">
        <f t="shared" si="794"/>
        <v>1</v>
      </c>
      <c r="B904">
        <f t="shared" si="795"/>
        <v>1900</v>
      </c>
    </row>
    <row r="905" spans="1:2" x14ac:dyDescent="0.25">
      <c r="A905">
        <f t="shared" si="794"/>
        <v>1</v>
      </c>
      <c r="B905">
        <f t="shared" si="795"/>
        <v>1900</v>
      </c>
    </row>
    <row r="906" spans="1:2" x14ac:dyDescent="0.25">
      <c r="A906">
        <f t="shared" si="794"/>
        <v>1</v>
      </c>
      <c r="B906">
        <f t="shared" si="795"/>
        <v>1900</v>
      </c>
    </row>
    <row r="907" spans="1:2" x14ac:dyDescent="0.25">
      <c r="A907">
        <f t="shared" si="794"/>
        <v>1</v>
      </c>
      <c r="B907">
        <f t="shared" si="795"/>
        <v>1900</v>
      </c>
    </row>
    <row r="908" spans="1:2" x14ac:dyDescent="0.25">
      <c r="A908">
        <f t="shared" ref="A908:A971" si="796">MONTH(C908)</f>
        <v>1</v>
      </c>
      <c r="B908">
        <f t="shared" ref="B908:B971" si="797">YEAR(C908)</f>
        <v>1900</v>
      </c>
    </row>
    <row r="909" spans="1:2" x14ac:dyDescent="0.25">
      <c r="A909">
        <f t="shared" si="796"/>
        <v>1</v>
      </c>
      <c r="B909">
        <f t="shared" si="797"/>
        <v>1900</v>
      </c>
    </row>
    <row r="910" spans="1:2" x14ac:dyDescent="0.25">
      <c r="A910">
        <f t="shared" si="796"/>
        <v>1</v>
      </c>
      <c r="B910">
        <f t="shared" si="797"/>
        <v>1900</v>
      </c>
    </row>
    <row r="911" spans="1:2" x14ac:dyDescent="0.25">
      <c r="A911">
        <f t="shared" si="796"/>
        <v>1</v>
      </c>
      <c r="B911">
        <f t="shared" si="797"/>
        <v>1900</v>
      </c>
    </row>
    <row r="912" spans="1:2" x14ac:dyDescent="0.25">
      <c r="A912">
        <f t="shared" si="796"/>
        <v>1</v>
      </c>
      <c r="B912">
        <f t="shared" si="797"/>
        <v>1900</v>
      </c>
    </row>
    <row r="913" spans="1:2" x14ac:dyDescent="0.25">
      <c r="A913">
        <f t="shared" si="796"/>
        <v>1</v>
      </c>
      <c r="B913">
        <f t="shared" si="797"/>
        <v>1900</v>
      </c>
    </row>
    <row r="914" spans="1:2" x14ac:dyDescent="0.25">
      <c r="A914">
        <f t="shared" si="796"/>
        <v>1</v>
      </c>
      <c r="B914">
        <f t="shared" si="797"/>
        <v>1900</v>
      </c>
    </row>
    <row r="915" spans="1:2" x14ac:dyDescent="0.25">
      <c r="A915">
        <f t="shared" si="796"/>
        <v>1</v>
      </c>
      <c r="B915">
        <f t="shared" si="797"/>
        <v>1900</v>
      </c>
    </row>
    <row r="916" spans="1:2" x14ac:dyDescent="0.25">
      <c r="A916">
        <f t="shared" si="796"/>
        <v>1</v>
      </c>
      <c r="B916">
        <f t="shared" si="797"/>
        <v>1900</v>
      </c>
    </row>
    <row r="917" spans="1:2" x14ac:dyDescent="0.25">
      <c r="A917">
        <f t="shared" si="796"/>
        <v>1</v>
      </c>
      <c r="B917">
        <f t="shared" si="797"/>
        <v>1900</v>
      </c>
    </row>
    <row r="918" spans="1:2" x14ac:dyDescent="0.25">
      <c r="A918">
        <f t="shared" si="796"/>
        <v>1</v>
      </c>
      <c r="B918">
        <f t="shared" si="797"/>
        <v>1900</v>
      </c>
    </row>
    <row r="919" spans="1:2" x14ac:dyDescent="0.25">
      <c r="A919">
        <f t="shared" si="796"/>
        <v>1</v>
      </c>
      <c r="B919">
        <f t="shared" si="797"/>
        <v>1900</v>
      </c>
    </row>
    <row r="920" spans="1:2" x14ac:dyDescent="0.25">
      <c r="A920">
        <f t="shared" si="796"/>
        <v>1</v>
      </c>
      <c r="B920">
        <f t="shared" si="797"/>
        <v>1900</v>
      </c>
    </row>
    <row r="921" spans="1:2" x14ac:dyDescent="0.25">
      <c r="A921">
        <f t="shared" si="796"/>
        <v>1</v>
      </c>
      <c r="B921">
        <f t="shared" si="797"/>
        <v>1900</v>
      </c>
    </row>
    <row r="922" spans="1:2" x14ac:dyDescent="0.25">
      <c r="A922">
        <f t="shared" si="796"/>
        <v>1</v>
      </c>
      <c r="B922">
        <f t="shared" si="797"/>
        <v>1900</v>
      </c>
    </row>
    <row r="923" spans="1:2" x14ac:dyDescent="0.25">
      <c r="A923">
        <f t="shared" si="796"/>
        <v>1</v>
      </c>
      <c r="B923">
        <f t="shared" si="797"/>
        <v>1900</v>
      </c>
    </row>
    <row r="924" spans="1:2" x14ac:dyDescent="0.25">
      <c r="A924">
        <f t="shared" si="796"/>
        <v>1</v>
      </c>
      <c r="B924">
        <f t="shared" si="797"/>
        <v>1900</v>
      </c>
    </row>
    <row r="925" spans="1:2" x14ac:dyDescent="0.25">
      <c r="A925">
        <f t="shared" si="796"/>
        <v>1</v>
      </c>
      <c r="B925">
        <f t="shared" si="797"/>
        <v>1900</v>
      </c>
    </row>
    <row r="926" spans="1:2" x14ac:dyDescent="0.25">
      <c r="A926">
        <f t="shared" si="796"/>
        <v>1</v>
      </c>
      <c r="B926">
        <f t="shared" si="797"/>
        <v>1900</v>
      </c>
    </row>
    <row r="927" spans="1:2" x14ac:dyDescent="0.25">
      <c r="A927">
        <f t="shared" si="796"/>
        <v>1</v>
      </c>
      <c r="B927">
        <f t="shared" si="797"/>
        <v>1900</v>
      </c>
    </row>
    <row r="928" spans="1:2" x14ac:dyDescent="0.25">
      <c r="A928">
        <f t="shared" si="796"/>
        <v>1</v>
      </c>
      <c r="B928">
        <f t="shared" si="797"/>
        <v>1900</v>
      </c>
    </row>
    <row r="929" spans="1:2" x14ac:dyDescent="0.25">
      <c r="A929">
        <f t="shared" si="796"/>
        <v>1</v>
      </c>
      <c r="B929">
        <f t="shared" si="797"/>
        <v>1900</v>
      </c>
    </row>
    <row r="930" spans="1:2" x14ac:dyDescent="0.25">
      <c r="A930">
        <f t="shared" si="796"/>
        <v>1</v>
      </c>
      <c r="B930">
        <f t="shared" si="797"/>
        <v>1900</v>
      </c>
    </row>
    <row r="931" spans="1:2" x14ac:dyDescent="0.25">
      <c r="A931">
        <f t="shared" si="796"/>
        <v>1</v>
      </c>
      <c r="B931">
        <f t="shared" si="797"/>
        <v>1900</v>
      </c>
    </row>
    <row r="932" spans="1:2" x14ac:dyDescent="0.25">
      <c r="A932">
        <f t="shared" si="796"/>
        <v>1</v>
      </c>
      <c r="B932">
        <f t="shared" si="797"/>
        <v>1900</v>
      </c>
    </row>
    <row r="933" spans="1:2" x14ac:dyDescent="0.25">
      <c r="A933">
        <f t="shared" si="796"/>
        <v>1</v>
      </c>
      <c r="B933">
        <f t="shared" si="797"/>
        <v>1900</v>
      </c>
    </row>
    <row r="934" spans="1:2" x14ac:dyDescent="0.25">
      <c r="A934">
        <f t="shared" si="796"/>
        <v>1</v>
      </c>
      <c r="B934">
        <f t="shared" si="797"/>
        <v>1900</v>
      </c>
    </row>
    <row r="935" spans="1:2" x14ac:dyDescent="0.25">
      <c r="A935">
        <f t="shared" si="796"/>
        <v>1</v>
      </c>
      <c r="B935">
        <f t="shared" si="797"/>
        <v>1900</v>
      </c>
    </row>
    <row r="936" spans="1:2" x14ac:dyDescent="0.25">
      <c r="A936">
        <f t="shared" si="796"/>
        <v>1</v>
      </c>
      <c r="B936">
        <f t="shared" si="797"/>
        <v>1900</v>
      </c>
    </row>
    <row r="937" spans="1:2" x14ac:dyDescent="0.25">
      <c r="A937">
        <f t="shared" si="796"/>
        <v>1</v>
      </c>
      <c r="B937">
        <f t="shared" si="797"/>
        <v>1900</v>
      </c>
    </row>
    <row r="938" spans="1:2" x14ac:dyDescent="0.25">
      <c r="A938">
        <f t="shared" si="796"/>
        <v>1</v>
      </c>
      <c r="B938">
        <f t="shared" si="797"/>
        <v>1900</v>
      </c>
    </row>
    <row r="939" spans="1:2" x14ac:dyDescent="0.25">
      <c r="A939">
        <f t="shared" si="796"/>
        <v>1</v>
      </c>
      <c r="B939">
        <f t="shared" si="797"/>
        <v>1900</v>
      </c>
    </row>
    <row r="940" spans="1:2" x14ac:dyDescent="0.25">
      <c r="A940">
        <f t="shared" si="796"/>
        <v>1</v>
      </c>
      <c r="B940">
        <f t="shared" si="797"/>
        <v>1900</v>
      </c>
    </row>
    <row r="941" spans="1:2" x14ac:dyDescent="0.25">
      <c r="A941">
        <f t="shared" si="796"/>
        <v>1</v>
      </c>
      <c r="B941">
        <f t="shared" si="797"/>
        <v>1900</v>
      </c>
    </row>
    <row r="942" spans="1:2" x14ac:dyDescent="0.25">
      <c r="A942">
        <f t="shared" si="796"/>
        <v>1</v>
      </c>
      <c r="B942">
        <f t="shared" si="797"/>
        <v>1900</v>
      </c>
    </row>
    <row r="943" spans="1:2" x14ac:dyDescent="0.25">
      <c r="A943">
        <f t="shared" si="796"/>
        <v>1</v>
      </c>
      <c r="B943">
        <f t="shared" si="797"/>
        <v>1900</v>
      </c>
    </row>
    <row r="944" spans="1:2" x14ac:dyDescent="0.25">
      <c r="A944">
        <f t="shared" si="796"/>
        <v>1</v>
      </c>
      <c r="B944">
        <f t="shared" si="797"/>
        <v>1900</v>
      </c>
    </row>
    <row r="945" spans="1:2" x14ac:dyDescent="0.25">
      <c r="A945">
        <f t="shared" si="796"/>
        <v>1</v>
      </c>
      <c r="B945">
        <f t="shared" si="797"/>
        <v>1900</v>
      </c>
    </row>
    <row r="946" spans="1:2" x14ac:dyDescent="0.25">
      <c r="A946">
        <f t="shared" si="796"/>
        <v>1</v>
      </c>
      <c r="B946">
        <f t="shared" si="797"/>
        <v>1900</v>
      </c>
    </row>
    <row r="947" spans="1:2" x14ac:dyDescent="0.25">
      <c r="A947">
        <f t="shared" si="796"/>
        <v>1</v>
      </c>
      <c r="B947">
        <f t="shared" si="797"/>
        <v>1900</v>
      </c>
    </row>
    <row r="948" spans="1:2" x14ac:dyDescent="0.25">
      <c r="A948">
        <f t="shared" si="796"/>
        <v>1</v>
      </c>
      <c r="B948">
        <f t="shared" si="797"/>
        <v>1900</v>
      </c>
    </row>
    <row r="949" spans="1:2" x14ac:dyDescent="0.25">
      <c r="A949">
        <f t="shared" si="796"/>
        <v>1</v>
      </c>
      <c r="B949">
        <f t="shared" si="797"/>
        <v>1900</v>
      </c>
    </row>
    <row r="950" spans="1:2" x14ac:dyDescent="0.25">
      <c r="A950">
        <f t="shared" si="796"/>
        <v>1</v>
      </c>
      <c r="B950">
        <f t="shared" si="797"/>
        <v>1900</v>
      </c>
    </row>
    <row r="951" spans="1:2" x14ac:dyDescent="0.25">
      <c r="A951">
        <f t="shared" si="796"/>
        <v>1</v>
      </c>
      <c r="B951">
        <f t="shared" si="797"/>
        <v>1900</v>
      </c>
    </row>
    <row r="952" spans="1:2" x14ac:dyDescent="0.25">
      <c r="A952">
        <f t="shared" si="796"/>
        <v>1</v>
      </c>
      <c r="B952">
        <f t="shared" si="797"/>
        <v>1900</v>
      </c>
    </row>
    <row r="953" spans="1:2" x14ac:dyDescent="0.25">
      <c r="A953">
        <f t="shared" si="796"/>
        <v>1</v>
      </c>
      <c r="B953">
        <f t="shared" si="797"/>
        <v>1900</v>
      </c>
    </row>
    <row r="954" spans="1:2" x14ac:dyDescent="0.25">
      <c r="A954">
        <f t="shared" si="796"/>
        <v>1</v>
      </c>
      <c r="B954">
        <f t="shared" si="797"/>
        <v>1900</v>
      </c>
    </row>
    <row r="955" spans="1:2" x14ac:dyDescent="0.25">
      <c r="A955">
        <f t="shared" si="796"/>
        <v>1</v>
      </c>
      <c r="B955">
        <f t="shared" si="797"/>
        <v>1900</v>
      </c>
    </row>
    <row r="956" spans="1:2" x14ac:dyDescent="0.25">
      <c r="A956">
        <f t="shared" si="796"/>
        <v>1</v>
      </c>
      <c r="B956">
        <f t="shared" si="797"/>
        <v>1900</v>
      </c>
    </row>
    <row r="957" spans="1:2" x14ac:dyDescent="0.25">
      <c r="A957">
        <f t="shared" si="796"/>
        <v>1</v>
      </c>
      <c r="B957">
        <f t="shared" si="797"/>
        <v>1900</v>
      </c>
    </row>
    <row r="958" spans="1:2" x14ac:dyDescent="0.25">
      <c r="A958">
        <f t="shared" si="796"/>
        <v>1</v>
      </c>
      <c r="B958">
        <f t="shared" si="797"/>
        <v>1900</v>
      </c>
    </row>
    <row r="959" spans="1:2" x14ac:dyDescent="0.25">
      <c r="A959">
        <f t="shared" si="796"/>
        <v>1</v>
      </c>
      <c r="B959">
        <f t="shared" si="797"/>
        <v>1900</v>
      </c>
    </row>
    <row r="960" spans="1:2" x14ac:dyDescent="0.25">
      <c r="A960">
        <f t="shared" si="796"/>
        <v>1</v>
      </c>
      <c r="B960">
        <f t="shared" si="797"/>
        <v>1900</v>
      </c>
    </row>
    <row r="961" spans="1:2" x14ac:dyDescent="0.25">
      <c r="A961">
        <f t="shared" si="796"/>
        <v>1</v>
      </c>
      <c r="B961">
        <f t="shared" si="797"/>
        <v>1900</v>
      </c>
    </row>
    <row r="962" spans="1:2" x14ac:dyDescent="0.25">
      <c r="A962">
        <f t="shared" si="796"/>
        <v>1</v>
      </c>
      <c r="B962">
        <f t="shared" si="797"/>
        <v>1900</v>
      </c>
    </row>
    <row r="963" spans="1:2" x14ac:dyDescent="0.25">
      <c r="A963">
        <f t="shared" si="796"/>
        <v>1</v>
      </c>
      <c r="B963">
        <f t="shared" si="797"/>
        <v>1900</v>
      </c>
    </row>
    <row r="964" spans="1:2" x14ac:dyDescent="0.25">
      <c r="A964">
        <f t="shared" si="796"/>
        <v>1</v>
      </c>
      <c r="B964">
        <f t="shared" si="797"/>
        <v>1900</v>
      </c>
    </row>
    <row r="965" spans="1:2" x14ac:dyDescent="0.25">
      <c r="A965">
        <f t="shared" si="796"/>
        <v>1</v>
      </c>
      <c r="B965">
        <f t="shared" si="797"/>
        <v>1900</v>
      </c>
    </row>
    <row r="966" spans="1:2" x14ac:dyDescent="0.25">
      <c r="A966">
        <f t="shared" si="796"/>
        <v>1</v>
      </c>
      <c r="B966">
        <f t="shared" si="797"/>
        <v>1900</v>
      </c>
    </row>
    <row r="967" spans="1:2" x14ac:dyDescent="0.25">
      <c r="A967">
        <f t="shared" si="796"/>
        <v>1</v>
      </c>
      <c r="B967">
        <f t="shared" si="797"/>
        <v>1900</v>
      </c>
    </row>
    <row r="968" spans="1:2" x14ac:dyDescent="0.25">
      <c r="A968">
        <f t="shared" si="796"/>
        <v>1</v>
      </c>
      <c r="B968">
        <f t="shared" si="797"/>
        <v>1900</v>
      </c>
    </row>
    <row r="969" spans="1:2" x14ac:dyDescent="0.25">
      <c r="A969">
        <f t="shared" si="796"/>
        <v>1</v>
      </c>
      <c r="B969">
        <f t="shared" si="797"/>
        <v>1900</v>
      </c>
    </row>
    <row r="970" spans="1:2" x14ac:dyDescent="0.25">
      <c r="A970">
        <f t="shared" si="796"/>
        <v>1</v>
      </c>
      <c r="B970">
        <f t="shared" si="797"/>
        <v>1900</v>
      </c>
    </row>
    <row r="971" spans="1:2" x14ac:dyDescent="0.25">
      <c r="A971">
        <f t="shared" si="796"/>
        <v>1</v>
      </c>
      <c r="B971">
        <f t="shared" si="797"/>
        <v>1900</v>
      </c>
    </row>
    <row r="972" spans="1:2" x14ac:dyDescent="0.25">
      <c r="A972">
        <f t="shared" ref="A972:A1035" si="798">MONTH(C972)</f>
        <v>1</v>
      </c>
      <c r="B972">
        <f t="shared" ref="B972:B1035" si="799">YEAR(C972)</f>
        <v>1900</v>
      </c>
    </row>
    <row r="973" spans="1:2" x14ac:dyDescent="0.25">
      <c r="A973">
        <f t="shared" si="798"/>
        <v>1</v>
      </c>
      <c r="B973">
        <f t="shared" si="799"/>
        <v>1900</v>
      </c>
    </row>
    <row r="974" spans="1:2" x14ac:dyDescent="0.25">
      <c r="A974">
        <f t="shared" si="798"/>
        <v>1</v>
      </c>
      <c r="B974">
        <f t="shared" si="799"/>
        <v>1900</v>
      </c>
    </row>
    <row r="975" spans="1:2" x14ac:dyDescent="0.25">
      <c r="A975">
        <f t="shared" si="798"/>
        <v>1</v>
      </c>
      <c r="B975">
        <f t="shared" si="799"/>
        <v>1900</v>
      </c>
    </row>
    <row r="976" spans="1:2" x14ac:dyDescent="0.25">
      <c r="A976">
        <f t="shared" si="798"/>
        <v>1</v>
      </c>
      <c r="B976">
        <f t="shared" si="799"/>
        <v>1900</v>
      </c>
    </row>
    <row r="977" spans="1:2" x14ac:dyDescent="0.25">
      <c r="A977">
        <f t="shared" si="798"/>
        <v>1</v>
      </c>
      <c r="B977">
        <f t="shared" si="799"/>
        <v>1900</v>
      </c>
    </row>
    <row r="978" spans="1:2" x14ac:dyDescent="0.25">
      <c r="A978">
        <f t="shared" si="798"/>
        <v>1</v>
      </c>
      <c r="B978">
        <f t="shared" si="799"/>
        <v>1900</v>
      </c>
    </row>
    <row r="979" spans="1:2" x14ac:dyDescent="0.25">
      <c r="A979">
        <f t="shared" si="798"/>
        <v>1</v>
      </c>
      <c r="B979">
        <f t="shared" si="799"/>
        <v>1900</v>
      </c>
    </row>
    <row r="980" spans="1:2" x14ac:dyDescent="0.25">
      <c r="A980">
        <f t="shared" si="798"/>
        <v>1</v>
      </c>
      <c r="B980">
        <f t="shared" si="799"/>
        <v>1900</v>
      </c>
    </row>
    <row r="981" spans="1:2" x14ac:dyDescent="0.25">
      <c r="A981">
        <f t="shared" si="798"/>
        <v>1</v>
      </c>
      <c r="B981">
        <f t="shared" si="799"/>
        <v>1900</v>
      </c>
    </row>
    <row r="982" spans="1:2" x14ac:dyDescent="0.25">
      <c r="A982">
        <f t="shared" si="798"/>
        <v>1</v>
      </c>
      <c r="B982">
        <f t="shared" si="799"/>
        <v>1900</v>
      </c>
    </row>
    <row r="983" spans="1:2" x14ac:dyDescent="0.25">
      <c r="A983">
        <f t="shared" si="798"/>
        <v>1</v>
      </c>
      <c r="B983">
        <f t="shared" si="799"/>
        <v>1900</v>
      </c>
    </row>
    <row r="984" spans="1:2" x14ac:dyDescent="0.25">
      <c r="A984">
        <f t="shared" si="798"/>
        <v>1</v>
      </c>
      <c r="B984">
        <f t="shared" si="799"/>
        <v>1900</v>
      </c>
    </row>
    <row r="985" spans="1:2" x14ac:dyDescent="0.25">
      <c r="A985">
        <f t="shared" si="798"/>
        <v>1</v>
      </c>
      <c r="B985">
        <f t="shared" si="799"/>
        <v>1900</v>
      </c>
    </row>
    <row r="986" spans="1:2" x14ac:dyDescent="0.25">
      <c r="A986">
        <f t="shared" si="798"/>
        <v>1</v>
      </c>
      <c r="B986">
        <f t="shared" si="799"/>
        <v>1900</v>
      </c>
    </row>
    <row r="987" spans="1:2" x14ac:dyDescent="0.25">
      <c r="A987">
        <f t="shared" si="798"/>
        <v>1</v>
      </c>
      <c r="B987">
        <f t="shared" si="799"/>
        <v>1900</v>
      </c>
    </row>
    <row r="988" spans="1:2" x14ac:dyDescent="0.25">
      <c r="A988">
        <f t="shared" si="798"/>
        <v>1</v>
      </c>
      <c r="B988">
        <f t="shared" si="799"/>
        <v>1900</v>
      </c>
    </row>
    <row r="989" spans="1:2" x14ac:dyDescent="0.25">
      <c r="A989">
        <f t="shared" si="798"/>
        <v>1</v>
      </c>
      <c r="B989">
        <f t="shared" si="799"/>
        <v>1900</v>
      </c>
    </row>
    <row r="990" spans="1:2" x14ac:dyDescent="0.25">
      <c r="A990">
        <f t="shared" si="798"/>
        <v>1</v>
      </c>
      <c r="B990">
        <f t="shared" si="799"/>
        <v>1900</v>
      </c>
    </row>
    <row r="991" spans="1:2" x14ac:dyDescent="0.25">
      <c r="A991">
        <f t="shared" si="798"/>
        <v>1</v>
      </c>
      <c r="B991">
        <f t="shared" si="799"/>
        <v>1900</v>
      </c>
    </row>
    <row r="992" spans="1:2" x14ac:dyDescent="0.25">
      <c r="A992">
        <f t="shared" si="798"/>
        <v>1</v>
      </c>
      <c r="B992">
        <f t="shared" si="799"/>
        <v>1900</v>
      </c>
    </row>
    <row r="993" spans="1:2" x14ac:dyDescent="0.25">
      <c r="A993">
        <f t="shared" si="798"/>
        <v>1</v>
      </c>
      <c r="B993">
        <f t="shared" si="799"/>
        <v>1900</v>
      </c>
    </row>
    <row r="994" spans="1:2" x14ac:dyDescent="0.25">
      <c r="A994">
        <f t="shared" si="798"/>
        <v>1</v>
      </c>
      <c r="B994">
        <f t="shared" si="799"/>
        <v>1900</v>
      </c>
    </row>
    <row r="995" spans="1:2" x14ac:dyDescent="0.25">
      <c r="A995">
        <f t="shared" si="798"/>
        <v>1</v>
      </c>
      <c r="B995">
        <f t="shared" si="799"/>
        <v>1900</v>
      </c>
    </row>
    <row r="996" spans="1:2" x14ac:dyDescent="0.25">
      <c r="A996">
        <f t="shared" si="798"/>
        <v>1</v>
      </c>
      <c r="B996">
        <f t="shared" si="799"/>
        <v>1900</v>
      </c>
    </row>
    <row r="997" spans="1:2" x14ac:dyDescent="0.25">
      <c r="A997">
        <f t="shared" si="798"/>
        <v>1</v>
      </c>
      <c r="B997">
        <f t="shared" si="799"/>
        <v>1900</v>
      </c>
    </row>
    <row r="998" spans="1:2" x14ac:dyDescent="0.25">
      <c r="A998">
        <f t="shared" si="798"/>
        <v>1</v>
      </c>
      <c r="B998">
        <f t="shared" si="799"/>
        <v>1900</v>
      </c>
    </row>
    <row r="999" spans="1:2" x14ac:dyDescent="0.25">
      <c r="A999">
        <f t="shared" si="798"/>
        <v>1</v>
      </c>
      <c r="B999">
        <f t="shared" si="799"/>
        <v>1900</v>
      </c>
    </row>
    <row r="1000" spans="1:2" x14ac:dyDescent="0.25">
      <c r="A1000">
        <f t="shared" si="798"/>
        <v>1</v>
      </c>
      <c r="B1000">
        <f t="shared" si="799"/>
        <v>1900</v>
      </c>
    </row>
    <row r="1001" spans="1:2" x14ac:dyDescent="0.25">
      <c r="A1001">
        <f t="shared" si="798"/>
        <v>1</v>
      </c>
      <c r="B1001">
        <f t="shared" si="799"/>
        <v>1900</v>
      </c>
    </row>
    <row r="1002" spans="1:2" x14ac:dyDescent="0.25">
      <c r="A1002">
        <f t="shared" si="798"/>
        <v>1</v>
      </c>
      <c r="B1002">
        <f t="shared" si="799"/>
        <v>1900</v>
      </c>
    </row>
    <row r="1003" spans="1:2" x14ac:dyDescent="0.25">
      <c r="A1003">
        <f t="shared" si="798"/>
        <v>1</v>
      </c>
      <c r="B1003">
        <f t="shared" si="799"/>
        <v>1900</v>
      </c>
    </row>
    <row r="1004" spans="1:2" x14ac:dyDescent="0.25">
      <c r="A1004">
        <f t="shared" si="798"/>
        <v>1</v>
      </c>
      <c r="B1004">
        <f t="shared" si="799"/>
        <v>1900</v>
      </c>
    </row>
    <row r="1005" spans="1:2" x14ac:dyDescent="0.25">
      <c r="A1005">
        <f t="shared" si="798"/>
        <v>1</v>
      </c>
      <c r="B1005">
        <f t="shared" si="799"/>
        <v>1900</v>
      </c>
    </row>
    <row r="1006" spans="1:2" x14ac:dyDescent="0.25">
      <c r="A1006">
        <f t="shared" si="798"/>
        <v>1</v>
      </c>
      <c r="B1006">
        <f t="shared" si="799"/>
        <v>1900</v>
      </c>
    </row>
    <row r="1007" spans="1:2" x14ac:dyDescent="0.25">
      <c r="A1007">
        <f t="shared" si="798"/>
        <v>1</v>
      </c>
      <c r="B1007">
        <f t="shared" si="799"/>
        <v>1900</v>
      </c>
    </row>
    <row r="1008" spans="1:2" x14ac:dyDescent="0.25">
      <c r="A1008">
        <f t="shared" si="798"/>
        <v>1</v>
      </c>
      <c r="B1008">
        <f t="shared" si="799"/>
        <v>1900</v>
      </c>
    </row>
    <row r="1009" spans="1:2" x14ac:dyDescent="0.25">
      <c r="A1009">
        <f t="shared" si="798"/>
        <v>1</v>
      </c>
      <c r="B1009">
        <f t="shared" si="799"/>
        <v>1900</v>
      </c>
    </row>
    <row r="1010" spans="1:2" x14ac:dyDescent="0.25">
      <c r="A1010">
        <f t="shared" si="798"/>
        <v>1</v>
      </c>
      <c r="B1010">
        <f t="shared" si="799"/>
        <v>1900</v>
      </c>
    </row>
    <row r="1011" spans="1:2" x14ac:dyDescent="0.25">
      <c r="A1011">
        <f t="shared" si="798"/>
        <v>1</v>
      </c>
      <c r="B1011">
        <f t="shared" si="799"/>
        <v>1900</v>
      </c>
    </row>
    <row r="1012" spans="1:2" x14ac:dyDescent="0.25">
      <c r="A1012">
        <f t="shared" si="798"/>
        <v>1</v>
      </c>
      <c r="B1012">
        <f t="shared" si="799"/>
        <v>1900</v>
      </c>
    </row>
    <row r="1013" spans="1:2" x14ac:dyDescent="0.25">
      <c r="A1013">
        <f t="shared" si="798"/>
        <v>1</v>
      </c>
      <c r="B1013">
        <f t="shared" si="799"/>
        <v>1900</v>
      </c>
    </row>
    <row r="1014" spans="1:2" x14ac:dyDescent="0.25">
      <c r="A1014">
        <f t="shared" si="798"/>
        <v>1</v>
      </c>
      <c r="B1014">
        <f t="shared" si="799"/>
        <v>1900</v>
      </c>
    </row>
    <row r="1015" spans="1:2" x14ac:dyDescent="0.25">
      <c r="A1015">
        <f t="shared" si="798"/>
        <v>1</v>
      </c>
      <c r="B1015">
        <f t="shared" si="799"/>
        <v>1900</v>
      </c>
    </row>
    <row r="1016" spans="1:2" x14ac:dyDescent="0.25">
      <c r="A1016">
        <f t="shared" si="798"/>
        <v>1</v>
      </c>
      <c r="B1016">
        <f t="shared" si="799"/>
        <v>1900</v>
      </c>
    </row>
    <row r="1017" spans="1:2" x14ac:dyDescent="0.25">
      <c r="A1017">
        <f t="shared" si="798"/>
        <v>1</v>
      </c>
      <c r="B1017">
        <f t="shared" si="799"/>
        <v>1900</v>
      </c>
    </row>
    <row r="1018" spans="1:2" x14ac:dyDescent="0.25">
      <c r="A1018">
        <f t="shared" si="798"/>
        <v>1</v>
      </c>
      <c r="B1018">
        <f t="shared" si="799"/>
        <v>1900</v>
      </c>
    </row>
    <row r="1019" spans="1:2" x14ac:dyDescent="0.25">
      <c r="A1019">
        <f t="shared" si="798"/>
        <v>1</v>
      </c>
      <c r="B1019">
        <f t="shared" si="799"/>
        <v>1900</v>
      </c>
    </row>
    <row r="1020" spans="1:2" x14ac:dyDescent="0.25">
      <c r="A1020">
        <f t="shared" si="798"/>
        <v>1</v>
      </c>
      <c r="B1020">
        <f t="shared" si="799"/>
        <v>1900</v>
      </c>
    </row>
    <row r="1021" spans="1:2" x14ac:dyDescent="0.25">
      <c r="A1021">
        <f t="shared" si="798"/>
        <v>1</v>
      </c>
      <c r="B1021">
        <f t="shared" si="799"/>
        <v>1900</v>
      </c>
    </row>
    <row r="1022" spans="1:2" x14ac:dyDescent="0.25">
      <c r="A1022">
        <f t="shared" si="798"/>
        <v>1</v>
      </c>
      <c r="B1022">
        <f t="shared" si="799"/>
        <v>1900</v>
      </c>
    </row>
    <row r="1023" spans="1:2" x14ac:dyDescent="0.25">
      <c r="A1023">
        <f t="shared" si="798"/>
        <v>1</v>
      </c>
      <c r="B1023">
        <f t="shared" si="799"/>
        <v>1900</v>
      </c>
    </row>
    <row r="1024" spans="1:2" x14ac:dyDescent="0.25">
      <c r="A1024">
        <f t="shared" si="798"/>
        <v>1</v>
      </c>
      <c r="B1024">
        <f t="shared" si="799"/>
        <v>1900</v>
      </c>
    </row>
    <row r="1025" spans="1:2" x14ac:dyDescent="0.25">
      <c r="A1025">
        <f t="shared" si="798"/>
        <v>1</v>
      </c>
      <c r="B1025">
        <f t="shared" si="799"/>
        <v>1900</v>
      </c>
    </row>
    <row r="1026" spans="1:2" x14ac:dyDescent="0.25">
      <c r="A1026">
        <f t="shared" si="798"/>
        <v>1</v>
      </c>
      <c r="B1026">
        <f t="shared" si="799"/>
        <v>1900</v>
      </c>
    </row>
    <row r="1027" spans="1:2" x14ac:dyDescent="0.25">
      <c r="A1027">
        <f t="shared" si="798"/>
        <v>1</v>
      </c>
      <c r="B1027">
        <f t="shared" si="799"/>
        <v>1900</v>
      </c>
    </row>
    <row r="1028" spans="1:2" x14ac:dyDescent="0.25">
      <c r="A1028">
        <f t="shared" si="798"/>
        <v>1</v>
      </c>
      <c r="B1028">
        <f t="shared" si="799"/>
        <v>1900</v>
      </c>
    </row>
    <row r="1029" spans="1:2" x14ac:dyDescent="0.25">
      <c r="A1029">
        <f t="shared" si="798"/>
        <v>1</v>
      </c>
      <c r="B1029">
        <f t="shared" si="799"/>
        <v>1900</v>
      </c>
    </row>
    <row r="1030" spans="1:2" x14ac:dyDescent="0.25">
      <c r="A1030">
        <f t="shared" si="798"/>
        <v>1</v>
      </c>
      <c r="B1030">
        <f t="shared" si="799"/>
        <v>1900</v>
      </c>
    </row>
    <row r="1031" spans="1:2" x14ac:dyDescent="0.25">
      <c r="A1031">
        <f t="shared" si="798"/>
        <v>1</v>
      </c>
      <c r="B1031">
        <f t="shared" si="799"/>
        <v>1900</v>
      </c>
    </row>
    <row r="1032" spans="1:2" x14ac:dyDescent="0.25">
      <c r="A1032">
        <f t="shared" si="798"/>
        <v>1</v>
      </c>
      <c r="B1032">
        <f t="shared" si="799"/>
        <v>1900</v>
      </c>
    </row>
    <row r="1033" spans="1:2" x14ac:dyDescent="0.25">
      <c r="A1033">
        <f t="shared" si="798"/>
        <v>1</v>
      </c>
      <c r="B1033">
        <f t="shared" si="799"/>
        <v>1900</v>
      </c>
    </row>
    <row r="1034" spans="1:2" x14ac:dyDescent="0.25">
      <c r="A1034">
        <f t="shared" si="798"/>
        <v>1</v>
      </c>
      <c r="B1034">
        <f t="shared" si="799"/>
        <v>1900</v>
      </c>
    </row>
    <row r="1035" spans="1:2" x14ac:dyDescent="0.25">
      <c r="A1035">
        <f t="shared" si="798"/>
        <v>1</v>
      </c>
      <c r="B1035">
        <f t="shared" si="799"/>
        <v>1900</v>
      </c>
    </row>
    <row r="1036" spans="1:2" x14ac:dyDescent="0.25">
      <c r="A1036">
        <f t="shared" ref="A1036:A1099" si="800">MONTH(C1036)</f>
        <v>1</v>
      </c>
      <c r="B1036">
        <f t="shared" ref="B1036:B1099" si="801">YEAR(C1036)</f>
        <v>1900</v>
      </c>
    </row>
    <row r="1037" spans="1:2" x14ac:dyDescent="0.25">
      <c r="A1037">
        <f t="shared" si="800"/>
        <v>1</v>
      </c>
      <c r="B1037">
        <f t="shared" si="801"/>
        <v>1900</v>
      </c>
    </row>
    <row r="1038" spans="1:2" x14ac:dyDescent="0.25">
      <c r="A1038">
        <f t="shared" si="800"/>
        <v>1</v>
      </c>
      <c r="B1038">
        <f t="shared" si="801"/>
        <v>1900</v>
      </c>
    </row>
    <row r="1039" spans="1:2" x14ac:dyDescent="0.25">
      <c r="A1039">
        <f t="shared" si="800"/>
        <v>1</v>
      </c>
      <c r="B1039">
        <f t="shared" si="801"/>
        <v>1900</v>
      </c>
    </row>
    <row r="1040" spans="1:2" x14ac:dyDescent="0.25">
      <c r="A1040">
        <f t="shared" si="800"/>
        <v>1</v>
      </c>
      <c r="B1040">
        <f t="shared" si="801"/>
        <v>1900</v>
      </c>
    </row>
    <row r="1041" spans="1:2" x14ac:dyDescent="0.25">
      <c r="A1041">
        <f t="shared" si="800"/>
        <v>1</v>
      </c>
      <c r="B1041">
        <f t="shared" si="801"/>
        <v>1900</v>
      </c>
    </row>
    <row r="1042" spans="1:2" x14ac:dyDescent="0.25">
      <c r="A1042">
        <f t="shared" si="800"/>
        <v>1</v>
      </c>
      <c r="B1042">
        <f t="shared" si="801"/>
        <v>1900</v>
      </c>
    </row>
    <row r="1043" spans="1:2" x14ac:dyDescent="0.25">
      <c r="A1043">
        <f t="shared" si="800"/>
        <v>1</v>
      </c>
      <c r="B1043">
        <f t="shared" si="801"/>
        <v>1900</v>
      </c>
    </row>
    <row r="1044" spans="1:2" x14ac:dyDescent="0.25">
      <c r="A1044">
        <f t="shared" si="800"/>
        <v>1</v>
      </c>
      <c r="B1044">
        <f t="shared" si="801"/>
        <v>1900</v>
      </c>
    </row>
    <row r="1045" spans="1:2" x14ac:dyDescent="0.25">
      <c r="A1045">
        <f t="shared" si="800"/>
        <v>1</v>
      </c>
      <c r="B1045">
        <f t="shared" si="801"/>
        <v>1900</v>
      </c>
    </row>
    <row r="1046" spans="1:2" x14ac:dyDescent="0.25">
      <c r="A1046">
        <f t="shared" si="800"/>
        <v>1</v>
      </c>
      <c r="B1046">
        <f t="shared" si="801"/>
        <v>1900</v>
      </c>
    </row>
    <row r="1047" spans="1:2" x14ac:dyDescent="0.25">
      <c r="A1047">
        <f t="shared" si="800"/>
        <v>1</v>
      </c>
      <c r="B1047">
        <f t="shared" si="801"/>
        <v>1900</v>
      </c>
    </row>
    <row r="1048" spans="1:2" x14ac:dyDescent="0.25">
      <c r="A1048">
        <f t="shared" si="800"/>
        <v>1</v>
      </c>
      <c r="B1048">
        <f t="shared" si="801"/>
        <v>1900</v>
      </c>
    </row>
    <row r="1049" spans="1:2" x14ac:dyDescent="0.25">
      <c r="A1049">
        <f t="shared" si="800"/>
        <v>1</v>
      </c>
      <c r="B1049">
        <f t="shared" si="801"/>
        <v>1900</v>
      </c>
    </row>
    <row r="1050" spans="1:2" x14ac:dyDescent="0.25">
      <c r="A1050">
        <f t="shared" si="800"/>
        <v>1</v>
      </c>
      <c r="B1050">
        <f t="shared" si="801"/>
        <v>1900</v>
      </c>
    </row>
    <row r="1051" spans="1:2" x14ac:dyDescent="0.25">
      <c r="A1051">
        <f t="shared" si="800"/>
        <v>1</v>
      </c>
      <c r="B1051">
        <f t="shared" si="801"/>
        <v>1900</v>
      </c>
    </row>
    <row r="1052" spans="1:2" x14ac:dyDescent="0.25">
      <c r="A1052">
        <f t="shared" si="800"/>
        <v>1</v>
      </c>
      <c r="B1052">
        <f t="shared" si="801"/>
        <v>1900</v>
      </c>
    </row>
    <row r="1053" spans="1:2" x14ac:dyDescent="0.25">
      <c r="A1053">
        <f t="shared" si="800"/>
        <v>1</v>
      </c>
      <c r="B1053">
        <f t="shared" si="801"/>
        <v>1900</v>
      </c>
    </row>
    <row r="1054" spans="1:2" x14ac:dyDescent="0.25">
      <c r="A1054">
        <f t="shared" si="800"/>
        <v>1</v>
      </c>
      <c r="B1054">
        <f t="shared" si="801"/>
        <v>1900</v>
      </c>
    </row>
    <row r="1055" spans="1:2" x14ac:dyDescent="0.25">
      <c r="A1055">
        <f t="shared" si="800"/>
        <v>1</v>
      </c>
      <c r="B1055">
        <f t="shared" si="801"/>
        <v>1900</v>
      </c>
    </row>
    <row r="1056" spans="1:2" x14ac:dyDescent="0.25">
      <c r="A1056">
        <f t="shared" si="800"/>
        <v>1</v>
      </c>
      <c r="B1056">
        <f t="shared" si="801"/>
        <v>1900</v>
      </c>
    </row>
    <row r="1057" spans="1:2" x14ac:dyDescent="0.25">
      <c r="A1057">
        <f t="shared" si="800"/>
        <v>1</v>
      </c>
      <c r="B1057">
        <f t="shared" si="801"/>
        <v>1900</v>
      </c>
    </row>
    <row r="1058" spans="1:2" x14ac:dyDescent="0.25">
      <c r="A1058">
        <f t="shared" si="800"/>
        <v>1</v>
      </c>
      <c r="B1058">
        <f t="shared" si="801"/>
        <v>1900</v>
      </c>
    </row>
    <row r="1059" spans="1:2" x14ac:dyDescent="0.25">
      <c r="A1059">
        <f t="shared" si="800"/>
        <v>1</v>
      </c>
      <c r="B1059">
        <f t="shared" si="801"/>
        <v>1900</v>
      </c>
    </row>
    <row r="1060" spans="1:2" x14ac:dyDescent="0.25">
      <c r="A1060">
        <f t="shared" si="800"/>
        <v>1</v>
      </c>
      <c r="B1060">
        <f t="shared" si="801"/>
        <v>1900</v>
      </c>
    </row>
    <row r="1061" spans="1:2" x14ac:dyDescent="0.25">
      <c r="A1061">
        <f t="shared" si="800"/>
        <v>1</v>
      </c>
      <c r="B1061">
        <f t="shared" si="801"/>
        <v>1900</v>
      </c>
    </row>
    <row r="1062" spans="1:2" x14ac:dyDescent="0.25">
      <c r="A1062">
        <f t="shared" si="800"/>
        <v>1</v>
      </c>
      <c r="B1062">
        <f t="shared" si="801"/>
        <v>1900</v>
      </c>
    </row>
    <row r="1063" spans="1:2" x14ac:dyDescent="0.25">
      <c r="A1063">
        <f t="shared" si="800"/>
        <v>1</v>
      </c>
      <c r="B1063">
        <f t="shared" si="801"/>
        <v>1900</v>
      </c>
    </row>
    <row r="1064" spans="1:2" x14ac:dyDescent="0.25">
      <c r="A1064">
        <f t="shared" si="800"/>
        <v>1</v>
      </c>
      <c r="B1064">
        <f t="shared" si="801"/>
        <v>1900</v>
      </c>
    </row>
    <row r="1065" spans="1:2" x14ac:dyDescent="0.25">
      <c r="A1065">
        <f t="shared" si="800"/>
        <v>1</v>
      </c>
      <c r="B1065">
        <f t="shared" si="801"/>
        <v>1900</v>
      </c>
    </row>
    <row r="1066" spans="1:2" x14ac:dyDescent="0.25">
      <c r="A1066">
        <f t="shared" si="800"/>
        <v>1</v>
      </c>
      <c r="B1066">
        <f t="shared" si="801"/>
        <v>1900</v>
      </c>
    </row>
    <row r="1067" spans="1:2" x14ac:dyDescent="0.25">
      <c r="A1067">
        <f t="shared" si="800"/>
        <v>1</v>
      </c>
      <c r="B1067">
        <f t="shared" si="801"/>
        <v>1900</v>
      </c>
    </row>
    <row r="1068" spans="1:2" x14ac:dyDescent="0.25">
      <c r="A1068">
        <f t="shared" si="800"/>
        <v>1</v>
      </c>
      <c r="B1068">
        <f t="shared" si="801"/>
        <v>1900</v>
      </c>
    </row>
    <row r="1069" spans="1:2" x14ac:dyDescent="0.25">
      <c r="A1069">
        <f t="shared" si="800"/>
        <v>1</v>
      </c>
      <c r="B1069">
        <f t="shared" si="801"/>
        <v>1900</v>
      </c>
    </row>
    <row r="1070" spans="1:2" x14ac:dyDescent="0.25">
      <c r="A1070">
        <f t="shared" si="800"/>
        <v>1</v>
      </c>
      <c r="B1070">
        <f t="shared" si="801"/>
        <v>1900</v>
      </c>
    </row>
    <row r="1071" spans="1:2" x14ac:dyDescent="0.25">
      <c r="A1071">
        <f t="shared" si="800"/>
        <v>1</v>
      </c>
      <c r="B1071">
        <f t="shared" si="801"/>
        <v>1900</v>
      </c>
    </row>
    <row r="1072" spans="1:2" x14ac:dyDescent="0.25">
      <c r="A1072">
        <f t="shared" si="800"/>
        <v>1</v>
      </c>
      <c r="B1072">
        <f t="shared" si="801"/>
        <v>1900</v>
      </c>
    </row>
    <row r="1073" spans="1:2" x14ac:dyDescent="0.25">
      <c r="A1073">
        <f t="shared" si="800"/>
        <v>1</v>
      </c>
      <c r="B1073">
        <f t="shared" si="801"/>
        <v>1900</v>
      </c>
    </row>
    <row r="1074" spans="1:2" x14ac:dyDescent="0.25">
      <c r="A1074">
        <f t="shared" si="800"/>
        <v>1</v>
      </c>
      <c r="B1074">
        <f t="shared" si="801"/>
        <v>1900</v>
      </c>
    </row>
    <row r="1075" spans="1:2" x14ac:dyDescent="0.25">
      <c r="A1075">
        <f t="shared" si="800"/>
        <v>1</v>
      </c>
      <c r="B1075">
        <f t="shared" si="801"/>
        <v>1900</v>
      </c>
    </row>
    <row r="1076" spans="1:2" x14ac:dyDescent="0.25">
      <c r="A1076">
        <f t="shared" si="800"/>
        <v>1</v>
      </c>
      <c r="B1076">
        <f t="shared" si="801"/>
        <v>1900</v>
      </c>
    </row>
    <row r="1077" spans="1:2" x14ac:dyDescent="0.25">
      <c r="A1077">
        <f t="shared" si="800"/>
        <v>1</v>
      </c>
      <c r="B1077">
        <f t="shared" si="801"/>
        <v>1900</v>
      </c>
    </row>
    <row r="1078" spans="1:2" x14ac:dyDescent="0.25">
      <c r="A1078">
        <f t="shared" si="800"/>
        <v>1</v>
      </c>
      <c r="B1078">
        <f t="shared" si="801"/>
        <v>1900</v>
      </c>
    </row>
    <row r="1079" spans="1:2" x14ac:dyDescent="0.25">
      <c r="A1079">
        <f t="shared" si="800"/>
        <v>1</v>
      </c>
      <c r="B1079">
        <f t="shared" si="801"/>
        <v>1900</v>
      </c>
    </row>
    <row r="1080" spans="1:2" x14ac:dyDescent="0.25">
      <c r="A1080">
        <f t="shared" si="800"/>
        <v>1</v>
      </c>
      <c r="B1080">
        <f t="shared" si="801"/>
        <v>1900</v>
      </c>
    </row>
    <row r="1081" spans="1:2" x14ac:dyDescent="0.25">
      <c r="A1081">
        <f t="shared" si="800"/>
        <v>1</v>
      </c>
      <c r="B1081">
        <f t="shared" si="801"/>
        <v>1900</v>
      </c>
    </row>
    <row r="1082" spans="1:2" x14ac:dyDescent="0.25">
      <c r="A1082">
        <f t="shared" si="800"/>
        <v>1</v>
      </c>
      <c r="B1082">
        <f t="shared" si="801"/>
        <v>1900</v>
      </c>
    </row>
    <row r="1083" spans="1:2" x14ac:dyDescent="0.25">
      <c r="A1083">
        <f t="shared" si="800"/>
        <v>1</v>
      </c>
      <c r="B1083">
        <f t="shared" si="801"/>
        <v>1900</v>
      </c>
    </row>
    <row r="1084" spans="1:2" x14ac:dyDescent="0.25">
      <c r="A1084">
        <f t="shared" si="800"/>
        <v>1</v>
      </c>
      <c r="B1084">
        <f t="shared" si="801"/>
        <v>1900</v>
      </c>
    </row>
    <row r="1085" spans="1:2" x14ac:dyDescent="0.25">
      <c r="A1085">
        <f t="shared" si="800"/>
        <v>1</v>
      </c>
      <c r="B1085">
        <f t="shared" si="801"/>
        <v>1900</v>
      </c>
    </row>
    <row r="1086" spans="1:2" x14ac:dyDescent="0.25">
      <c r="A1086">
        <f t="shared" si="800"/>
        <v>1</v>
      </c>
      <c r="B1086">
        <f t="shared" si="801"/>
        <v>1900</v>
      </c>
    </row>
    <row r="1087" spans="1:2" x14ac:dyDescent="0.25">
      <c r="A1087">
        <f t="shared" si="800"/>
        <v>1</v>
      </c>
      <c r="B1087">
        <f t="shared" si="801"/>
        <v>1900</v>
      </c>
    </row>
    <row r="1088" spans="1:2" x14ac:dyDescent="0.25">
      <c r="A1088">
        <f t="shared" si="800"/>
        <v>1</v>
      </c>
      <c r="B1088">
        <f t="shared" si="801"/>
        <v>1900</v>
      </c>
    </row>
    <row r="1089" spans="1:2" x14ac:dyDescent="0.25">
      <c r="A1089">
        <f t="shared" si="800"/>
        <v>1</v>
      </c>
      <c r="B1089">
        <f t="shared" si="801"/>
        <v>1900</v>
      </c>
    </row>
    <row r="1090" spans="1:2" x14ac:dyDescent="0.25">
      <c r="A1090">
        <f t="shared" si="800"/>
        <v>1</v>
      </c>
      <c r="B1090">
        <f t="shared" si="801"/>
        <v>1900</v>
      </c>
    </row>
    <row r="1091" spans="1:2" x14ac:dyDescent="0.25">
      <c r="A1091">
        <f t="shared" si="800"/>
        <v>1</v>
      </c>
      <c r="B1091">
        <f t="shared" si="801"/>
        <v>1900</v>
      </c>
    </row>
    <row r="1092" spans="1:2" x14ac:dyDescent="0.25">
      <c r="A1092">
        <f t="shared" si="800"/>
        <v>1</v>
      </c>
      <c r="B1092">
        <f t="shared" si="801"/>
        <v>1900</v>
      </c>
    </row>
    <row r="1093" spans="1:2" x14ac:dyDescent="0.25">
      <c r="A1093">
        <f t="shared" si="800"/>
        <v>1</v>
      </c>
      <c r="B1093">
        <f t="shared" si="801"/>
        <v>1900</v>
      </c>
    </row>
    <row r="1094" spans="1:2" x14ac:dyDescent="0.25">
      <c r="A1094">
        <f t="shared" si="800"/>
        <v>1</v>
      </c>
      <c r="B1094">
        <f t="shared" si="801"/>
        <v>1900</v>
      </c>
    </row>
    <row r="1095" spans="1:2" x14ac:dyDescent="0.25">
      <c r="A1095">
        <f t="shared" si="800"/>
        <v>1</v>
      </c>
      <c r="B1095">
        <f t="shared" si="801"/>
        <v>1900</v>
      </c>
    </row>
    <row r="1096" spans="1:2" x14ac:dyDescent="0.25">
      <c r="A1096">
        <f t="shared" si="800"/>
        <v>1</v>
      </c>
      <c r="B1096">
        <f t="shared" si="801"/>
        <v>1900</v>
      </c>
    </row>
    <row r="1097" spans="1:2" x14ac:dyDescent="0.25">
      <c r="A1097">
        <f t="shared" si="800"/>
        <v>1</v>
      </c>
      <c r="B1097">
        <f t="shared" si="801"/>
        <v>1900</v>
      </c>
    </row>
    <row r="1098" spans="1:2" x14ac:dyDescent="0.25">
      <c r="A1098">
        <f t="shared" si="800"/>
        <v>1</v>
      </c>
      <c r="B1098">
        <f t="shared" si="801"/>
        <v>1900</v>
      </c>
    </row>
    <row r="1099" spans="1:2" x14ac:dyDescent="0.25">
      <c r="A1099">
        <f t="shared" si="800"/>
        <v>1</v>
      </c>
      <c r="B1099">
        <f t="shared" si="801"/>
        <v>1900</v>
      </c>
    </row>
    <row r="1100" spans="1:2" x14ac:dyDescent="0.25">
      <c r="A1100">
        <f t="shared" ref="A1100:A1163" si="802">MONTH(C1100)</f>
        <v>1</v>
      </c>
      <c r="B1100">
        <f t="shared" ref="B1100:B1163" si="803">YEAR(C1100)</f>
        <v>1900</v>
      </c>
    </row>
    <row r="1101" spans="1:2" x14ac:dyDescent="0.25">
      <c r="A1101">
        <f t="shared" si="802"/>
        <v>1</v>
      </c>
      <c r="B1101">
        <f t="shared" si="803"/>
        <v>1900</v>
      </c>
    </row>
    <row r="1102" spans="1:2" x14ac:dyDescent="0.25">
      <c r="A1102">
        <f t="shared" si="802"/>
        <v>1</v>
      </c>
      <c r="B1102">
        <f t="shared" si="803"/>
        <v>1900</v>
      </c>
    </row>
    <row r="1103" spans="1:2" x14ac:dyDescent="0.25">
      <c r="A1103">
        <f t="shared" si="802"/>
        <v>1</v>
      </c>
      <c r="B1103">
        <f t="shared" si="803"/>
        <v>1900</v>
      </c>
    </row>
    <row r="1104" spans="1:2" x14ac:dyDescent="0.25">
      <c r="A1104">
        <f t="shared" si="802"/>
        <v>1</v>
      </c>
      <c r="B1104">
        <f t="shared" si="803"/>
        <v>1900</v>
      </c>
    </row>
    <row r="1105" spans="1:2" x14ac:dyDescent="0.25">
      <c r="A1105">
        <f t="shared" si="802"/>
        <v>1</v>
      </c>
      <c r="B1105">
        <f t="shared" si="803"/>
        <v>1900</v>
      </c>
    </row>
    <row r="1106" spans="1:2" x14ac:dyDescent="0.25">
      <c r="A1106">
        <f t="shared" si="802"/>
        <v>1</v>
      </c>
      <c r="B1106">
        <f t="shared" si="803"/>
        <v>1900</v>
      </c>
    </row>
    <row r="1107" spans="1:2" x14ac:dyDescent="0.25">
      <c r="A1107">
        <f t="shared" si="802"/>
        <v>1</v>
      </c>
      <c r="B1107">
        <f t="shared" si="803"/>
        <v>1900</v>
      </c>
    </row>
    <row r="1108" spans="1:2" x14ac:dyDescent="0.25">
      <c r="A1108">
        <f t="shared" si="802"/>
        <v>1</v>
      </c>
      <c r="B1108">
        <f t="shared" si="803"/>
        <v>1900</v>
      </c>
    </row>
    <row r="1109" spans="1:2" x14ac:dyDescent="0.25">
      <c r="A1109">
        <f t="shared" si="802"/>
        <v>1</v>
      </c>
      <c r="B1109">
        <f t="shared" si="803"/>
        <v>1900</v>
      </c>
    </row>
    <row r="1110" spans="1:2" x14ac:dyDescent="0.25">
      <c r="A1110">
        <f t="shared" si="802"/>
        <v>1</v>
      </c>
      <c r="B1110">
        <f t="shared" si="803"/>
        <v>1900</v>
      </c>
    </row>
    <row r="1111" spans="1:2" x14ac:dyDescent="0.25">
      <c r="A1111">
        <f t="shared" si="802"/>
        <v>1</v>
      </c>
      <c r="B1111">
        <f t="shared" si="803"/>
        <v>1900</v>
      </c>
    </row>
    <row r="1112" spans="1:2" x14ac:dyDescent="0.25">
      <c r="A1112">
        <f t="shared" si="802"/>
        <v>1</v>
      </c>
      <c r="B1112">
        <f t="shared" si="803"/>
        <v>1900</v>
      </c>
    </row>
    <row r="1113" spans="1:2" x14ac:dyDescent="0.25">
      <c r="A1113">
        <f t="shared" si="802"/>
        <v>1</v>
      </c>
      <c r="B1113">
        <f t="shared" si="803"/>
        <v>1900</v>
      </c>
    </row>
    <row r="1114" spans="1:2" x14ac:dyDescent="0.25">
      <c r="A1114">
        <f t="shared" si="802"/>
        <v>1</v>
      </c>
      <c r="B1114">
        <f t="shared" si="803"/>
        <v>1900</v>
      </c>
    </row>
    <row r="1115" spans="1:2" x14ac:dyDescent="0.25">
      <c r="A1115">
        <f t="shared" si="802"/>
        <v>1</v>
      </c>
      <c r="B1115">
        <f t="shared" si="803"/>
        <v>1900</v>
      </c>
    </row>
    <row r="1116" spans="1:2" x14ac:dyDescent="0.25">
      <c r="A1116">
        <f t="shared" si="802"/>
        <v>1</v>
      </c>
      <c r="B1116">
        <f t="shared" si="803"/>
        <v>1900</v>
      </c>
    </row>
    <row r="1117" spans="1:2" x14ac:dyDescent="0.25">
      <c r="A1117">
        <f t="shared" si="802"/>
        <v>1</v>
      </c>
      <c r="B1117">
        <f t="shared" si="803"/>
        <v>1900</v>
      </c>
    </row>
    <row r="1118" spans="1:2" x14ac:dyDescent="0.25">
      <c r="A1118">
        <f t="shared" si="802"/>
        <v>1</v>
      </c>
      <c r="B1118">
        <f t="shared" si="803"/>
        <v>1900</v>
      </c>
    </row>
    <row r="1119" spans="1:2" x14ac:dyDescent="0.25">
      <c r="A1119">
        <f t="shared" si="802"/>
        <v>1</v>
      </c>
      <c r="B1119">
        <f t="shared" si="803"/>
        <v>1900</v>
      </c>
    </row>
    <row r="1120" spans="1:2" x14ac:dyDescent="0.25">
      <c r="A1120">
        <f t="shared" si="802"/>
        <v>1</v>
      </c>
      <c r="B1120">
        <f t="shared" si="803"/>
        <v>1900</v>
      </c>
    </row>
    <row r="1121" spans="1:2" x14ac:dyDescent="0.25">
      <c r="A1121">
        <f t="shared" si="802"/>
        <v>1</v>
      </c>
      <c r="B1121">
        <f t="shared" si="803"/>
        <v>1900</v>
      </c>
    </row>
    <row r="1122" spans="1:2" x14ac:dyDescent="0.25">
      <c r="A1122">
        <f t="shared" si="802"/>
        <v>1</v>
      </c>
      <c r="B1122">
        <f t="shared" si="803"/>
        <v>1900</v>
      </c>
    </row>
    <row r="1123" spans="1:2" x14ac:dyDescent="0.25">
      <c r="A1123">
        <f t="shared" si="802"/>
        <v>1</v>
      </c>
      <c r="B1123">
        <f t="shared" si="803"/>
        <v>1900</v>
      </c>
    </row>
    <row r="1124" spans="1:2" x14ac:dyDescent="0.25">
      <c r="A1124">
        <f t="shared" si="802"/>
        <v>1</v>
      </c>
      <c r="B1124">
        <f t="shared" si="803"/>
        <v>1900</v>
      </c>
    </row>
    <row r="1125" spans="1:2" x14ac:dyDescent="0.25">
      <c r="A1125">
        <f t="shared" si="802"/>
        <v>1</v>
      </c>
      <c r="B1125">
        <f t="shared" si="803"/>
        <v>1900</v>
      </c>
    </row>
    <row r="1126" spans="1:2" x14ac:dyDescent="0.25">
      <c r="A1126">
        <f t="shared" si="802"/>
        <v>1</v>
      </c>
      <c r="B1126">
        <f t="shared" si="803"/>
        <v>1900</v>
      </c>
    </row>
    <row r="1127" spans="1:2" x14ac:dyDescent="0.25">
      <c r="A1127">
        <f t="shared" si="802"/>
        <v>1</v>
      </c>
      <c r="B1127">
        <f t="shared" si="803"/>
        <v>1900</v>
      </c>
    </row>
    <row r="1128" spans="1:2" x14ac:dyDescent="0.25">
      <c r="A1128">
        <f t="shared" si="802"/>
        <v>1</v>
      </c>
      <c r="B1128">
        <f t="shared" si="803"/>
        <v>1900</v>
      </c>
    </row>
    <row r="1129" spans="1:2" x14ac:dyDescent="0.25">
      <c r="A1129">
        <f t="shared" si="802"/>
        <v>1</v>
      </c>
      <c r="B1129">
        <f t="shared" si="803"/>
        <v>1900</v>
      </c>
    </row>
    <row r="1130" spans="1:2" x14ac:dyDescent="0.25">
      <c r="A1130">
        <f t="shared" si="802"/>
        <v>1</v>
      </c>
      <c r="B1130">
        <f t="shared" si="803"/>
        <v>1900</v>
      </c>
    </row>
    <row r="1131" spans="1:2" x14ac:dyDescent="0.25">
      <c r="A1131">
        <f t="shared" si="802"/>
        <v>1</v>
      </c>
      <c r="B1131">
        <f t="shared" si="803"/>
        <v>1900</v>
      </c>
    </row>
    <row r="1132" spans="1:2" x14ac:dyDescent="0.25">
      <c r="A1132">
        <f t="shared" si="802"/>
        <v>1</v>
      </c>
      <c r="B1132">
        <f t="shared" si="803"/>
        <v>1900</v>
      </c>
    </row>
    <row r="1133" spans="1:2" x14ac:dyDescent="0.25">
      <c r="A1133">
        <f t="shared" si="802"/>
        <v>1</v>
      </c>
      <c r="B1133">
        <f t="shared" si="803"/>
        <v>1900</v>
      </c>
    </row>
    <row r="1134" spans="1:2" x14ac:dyDescent="0.25">
      <c r="A1134">
        <f t="shared" si="802"/>
        <v>1</v>
      </c>
      <c r="B1134">
        <f t="shared" si="803"/>
        <v>1900</v>
      </c>
    </row>
    <row r="1135" spans="1:2" x14ac:dyDescent="0.25">
      <c r="A1135">
        <f t="shared" si="802"/>
        <v>1</v>
      </c>
      <c r="B1135">
        <f t="shared" si="803"/>
        <v>1900</v>
      </c>
    </row>
    <row r="1136" spans="1:2" x14ac:dyDescent="0.25">
      <c r="A1136">
        <f t="shared" si="802"/>
        <v>1</v>
      </c>
      <c r="B1136">
        <f t="shared" si="803"/>
        <v>1900</v>
      </c>
    </row>
    <row r="1137" spans="1:2" x14ac:dyDescent="0.25">
      <c r="A1137">
        <f t="shared" si="802"/>
        <v>1</v>
      </c>
      <c r="B1137">
        <f t="shared" si="803"/>
        <v>1900</v>
      </c>
    </row>
    <row r="1138" spans="1:2" x14ac:dyDescent="0.25">
      <c r="A1138">
        <f t="shared" si="802"/>
        <v>1</v>
      </c>
      <c r="B1138">
        <f t="shared" si="803"/>
        <v>1900</v>
      </c>
    </row>
    <row r="1139" spans="1:2" x14ac:dyDescent="0.25">
      <c r="A1139">
        <f t="shared" si="802"/>
        <v>1</v>
      </c>
      <c r="B1139">
        <f t="shared" si="803"/>
        <v>1900</v>
      </c>
    </row>
    <row r="1140" spans="1:2" x14ac:dyDescent="0.25">
      <c r="A1140">
        <f t="shared" si="802"/>
        <v>1</v>
      </c>
      <c r="B1140">
        <f t="shared" si="803"/>
        <v>1900</v>
      </c>
    </row>
    <row r="1141" spans="1:2" x14ac:dyDescent="0.25">
      <c r="A1141">
        <f t="shared" si="802"/>
        <v>1</v>
      </c>
      <c r="B1141">
        <f t="shared" si="803"/>
        <v>1900</v>
      </c>
    </row>
    <row r="1142" spans="1:2" x14ac:dyDescent="0.25">
      <c r="A1142">
        <f t="shared" si="802"/>
        <v>1</v>
      </c>
      <c r="B1142">
        <f t="shared" si="803"/>
        <v>1900</v>
      </c>
    </row>
    <row r="1143" spans="1:2" x14ac:dyDescent="0.25">
      <c r="A1143">
        <f t="shared" si="802"/>
        <v>1</v>
      </c>
      <c r="B1143">
        <f t="shared" si="803"/>
        <v>1900</v>
      </c>
    </row>
    <row r="1144" spans="1:2" x14ac:dyDescent="0.25">
      <c r="A1144">
        <f t="shared" si="802"/>
        <v>1</v>
      </c>
      <c r="B1144">
        <f t="shared" si="803"/>
        <v>1900</v>
      </c>
    </row>
    <row r="1145" spans="1:2" x14ac:dyDescent="0.25">
      <c r="A1145">
        <f t="shared" si="802"/>
        <v>1</v>
      </c>
      <c r="B1145">
        <f t="shared" si="803"/>
        <v>1900</v>
      </c>
    </row>
    <row r="1146" spans="1:2" x14ac:dyDescent="0.25">
      <c r="A1146">
        <f t="shared" si="802"/>
        <v>1</v>
      </c>
      <c r="B1146">
        <f t="shared" si="803"/>
        <v>1900</v>
      </c>
    </row>
    <row r="1147" spans="1:2" x14ac:dyDescent="0.25">
      <c r="A1147">
        <f t="shared" si="802"/>
        <v>1</v>
      </c>
      <c r="B1147">
        <f t="shared" si="803"/>
        <v>1900</v>
      </c>
    </row>
    <row r="1148" spans="1:2" x14ac:dyDescent="0.25">
      <c r="A1148">
        <f t="shared" si="802"/>
        <v>1</v>
      </c>
      <c r="B1148">
        <f t="shared" si="803"/>
        <v>1900</v>
      </c>
    </row>
    <row r="1149" spans="1:2" x14ac:dyDescent="0.25">
      <c r="A1149">
        <f t="shared" si="802"/>
        <v>1</v>
      </c>
      <c r="B1149">
        <f t="shared" si="803"/>
        <v>1900</v>
      </c>
    </row>
    <row r="1150" spans="1:2" x14ac:dyDescent="0.25">
      <c r="A1150">
        <f t="shared" si="802"/>
        <v>1</v>
      </c>
      <c r="B1150">
        <f t="shared" si="803"/>
        <v>1900</v>
      </c>
    </row>
    <row r="1151" spans="1:2" x14ac:dyDescent="0.25">
      <c r="A1151">
        <f t="shared" si="802"/>
        <v>1</v>
      </c>
      <c r="B1151">
        <f t="shared" si="803"/>
        <v>1900</v>
      </c>
    </row>
    <row r="1152" spans="1:2" x14ac:dyDescent="0.25">
      <c r="A1152">
        <f t="shared" si="802"/>
        <v>1</v>
      </c>
      <c r="B1152">
        <f t="shared" si="803"/>
        <v>1900</v>
      </c>
    </row>
    <row r="1153" spans="1:2" x14ac:dyDescent="0.25">
      <c r="A1153">
        <f t="shared" si="802"/>
        <v>1</v>
      </c>
      <c r="B1153">
        <f t="shared" si="803"/>
        <v>1900</v>
      </c>
    </row>
    <row r="1154" spans="1:2" x14ac:dyDescent="0.25">
      <c r="A1154">
        <f t="shared" si="802"/>
        <v>1</v>
      </c>
      <c r="B1154">
        <f t="shared" si="803"/>
        <v>1900</v>
      </c>
    </row>
    <row r="1155" spans="1:2" x14ac:dyDescent="0.25">
      <c r="A1155">
        <f t="shared" si="802"/>
        <v>1</v>
      </c>
      <c r="B1155">
        <f t="shared" si="803"/>
        <v>1900</v>
      </c>
    </row>
    <row r="1156" spans="1:2" x14ac:dyDescent="0.25">
      <c r="A1156">
        <f t="shared" si="802"/>
        <v>1</v>
      </c>
      <c r="B1156">
        <f t="shared" si="803"/>
        <v>1900</v>
      </c>
    </row>
    <row r="1157" spans="1:2" x14ac:dyDescent="0.25">
      <c r="A1157">
        <f t="shared" si="802"/>
        <v>1</v>
      </c>
      <c r="B1157">
        <f t="shared" si="803"/>
        <v>1900</v>
      </c>
    </row>
    <row r="1158" spans="1:2" x14ac:dyDescent="0.25">
      <c r="A1158">
        <f t="shared" si="802"/>
        <v>1</v>
      </c>
      <c r="B1158">
        <f t="shared" si="803"/>
        <v>1900</v>
      </c>
    </row>
    <row r="1159" spans="1:2" x14ac:dyDescent="0.25">
      <c r="A1159">
        <f t="shared" si="802"/>
        <v>1</v>
      </c>
      <c r="B1159">
        <f t="shared" si="803"/>
        <v>1900</v>
      </c>
    </row>
    <row r="1160" spans="1:2" x14ac:dyDescent="0.25">
      <c r="A1160">
        <f t="shared" si="802"/>
        <v>1</v>
      </c>
      <c r="B1160">
        <f t="shared" si="803"/>
        <v>1900</v>
      </c>
    </row>
    <row r="1161" spans="1:2" x14ac:dyDescent="0.25">
      <c r="A1161">
        <f t="shared" si="802"/>
        <v>1</v>
      </c>
      <c r="B1161">
        <f t="shared" si="803"/>
        <v>1900</v>
      </c>
    </row>
    <row r="1162" spans="1:2" x14ac:dyDescent="0.25">
      <c r="A1162">
        <f t="shared" si="802"/>
        <v>1</v>
      </c>
      <c r="B1162">
        <f t="shared" si="803"/>
        <v>1900</v>
      </c>
    </row>
    <row r="1163" spans="1:2" x14ac:dyDescent="0.25">
      <c r="A1163">
        <f t="shared" si="802"/>
        <v>1</v>
      </c>
      <c r="B1163">
        <f t="shared" si="803"/>
        <v>1900</v>
      </c>
    </row>
    <row r="1164" spans="1:2" x14ac:dyDescent="0.25">
      <c r="A1164">
        <f t="shared" ref="A1164:A1227" si="804">MONTH(C1164)</f>
        <v>1</v>
      </c>
      <c r="B1164">
        <f t="shared" ref="B1164:B1227" si="805">YEAR(C1164)</f>
        <v>1900</v>
      </c>
    </row>
    <row r="1165" spans="1:2" x14ac:dyDescent="0.25">
      <c r="A1165">
        <f t="shared" si="804"/>
        <v>1</v>
      </c>
      <c r="B1165">
        <f t="shared" si="805"/>
        <v>1900</v>
      </c>
    </row>
    <row r="1166" spans="1:2" x14ac:dyDescent="0.25">
      <c r="A1166">
        <f t="shared" si="804"/>
        <v>1</v>
      </c>
      <c r="B1166">
        <f t="shared" si="805"/>
        <v>1900</v>
      </c>
    </row>
    <row r="1167" spans="1:2" x14ac:dyDescent="0.25">
      <c r="A1167">
        <f t="shared" si="804"/>
        <v>1</v>
      </c>
      <c r="B1167">
        <f t="shared" si="805"/>
        <v>1900</v>
      </c>
    </row>
    <row r="1168" spans="1:2" x14ac:dyDescent="0.25">
      <c r="A1168">
        <f t="shared" si="804"/>
        <v>1</v>
      </c>
      <c r="B1168">
        <f t="shared" si="805"/>
        <v>1900</v>
      </c>
    </row>
    <row r="1169" spans="1:2" x14ac:dyDescent="0.25">
      <c r="A1169">
        <f t="shared" si="804"/>
        <v>1</v>
      </c>
      <c r="B1169">
        <f t="shared" si="805"/>
        <v>1900</v>
      </c>
    </row>
    <row r="1170" spans="1:2" x14ac:dyDescent="0.25">
      <c r="A1170">
        <f t="shared" si="804"/>
        <v>1</v>
      </c>
      <c r="B1170">
        <f t="shared" si="805"/>
        <v>1900</v>
      </c>
    </row>
    <row r="1171" spans="1:2" x14ac:dyDescent="0.25">
      <c r="A1171">
        <f t="shared" si="804"/>
        <v>1</v>
      </c>
      <c r="B1171">
        <f t="shared" si="805"/>
        <v>1900</v>
      </c>
    </row>
    <row r="1172" spans="1:2" x14ac:dyDescent="0.25">
      <c r="A1172">
        <f t="shared" si="804"/>
        <v>1</v>
      </c>
      <c r="B1172">
        <f t="shared" si="805"/>
        <v>1900</v>
      </c>
    </row>
    <row r="1173" spans="1:2" x14ac:dyDescent="0.25">
      <c r="A1173">
        <f t="shared" si="804"/>
        <v>1</v>
      </c>
      <c r="B1173">
        <f t="shared" si="805"/>
        <v>1900</v>
      </c>
    </row>
    <row r="1174" spans="1:2" x14ac:dyDescent="0.25">
      <c r="A1174">
        <f t="shared" si="804"/>
        <v>1</v>
      </c>
      <c r="B1174">
        <f t="shared" si="805"/>
        <v>1900</v>
      </c>
    </row>
    <row r="1175" spans="1:2" x14ac:dyDescent="0.25">
      <c r="A1175">
        <f t="shared" si="804"/>
        <v>1</v>
      </c>
      <c r="B1175">
        <f t="shared" si="805"/>
        <v>1900</v>
      </c>
    </row>
    <row r="1176" spans="1:2" x14ac:dyDescent="0.25">
      <c r="A1176">
        <f t="shared" si="804"/>
        <v>1</v>
      </c>
      <c r="B1176">
        <f t="shared" si="805"/>
        <v>1900</v>
      </c>
    </row>
    <row r="1177" spans="1:2" x14ac:dyDescent="0.25">
      <c r="A1177">
        <f t="shared" si="804"/>
        <v>1</v>
      </c>
      <c r="B1177">
        <f t="shared" si="805"/>
        <v>1900</v>
      </c>
    </row>
    <row r="1178" spans="1:2" x14ac:dyDescent="0.25">
      <c r="A1178">
        <f t="shared" si="804"/>
        <v>1</v>
      </c>
      <c r="B1178">
        <f t="shared" si="805"/>
        <v>1900</v>
      </c>
    </row>
    <row r="1179" spans="1:2" x14ac:dyDescent="0.25">
      <c r="A1179">
        <f t="shared" si="804"/>
        <v>1</v>
      </c>
      <c r="B1179">
        <f t="shared" si="805"/>
        <v>1900</v>
      </c>
    </row>
    <row r="1180" spans="1:2" x14ac:dyDescent="0.25">
      <c r="A1180">
        <f t="shared" si="804"/>
        <v>1</v>
      </c>
      <c r="B1180">
        <f t="shared" si="805"/>
        <v>1900</v>
      </c>
    </row>
    <row r="1181" spans="1:2" x14ac:dyDescent="0.25">
      <c r="A1181">
        <f t="shared" si="804"/>
        <v>1</v>
      </c>
      <c r="B1181">
        <f t="shared" si="805"/>
        <v>1900</v>
      </c>
    </row>
    <row r="1182" spans="1:2" x14ac:dyDescent="0.25">
      <c r="A1182">
        <f t="shared" si="804"/>
        <v>1</v>
      </c>
      <c r="B1182">
        <f t="shared" si="805"/>
        <v>1900</v>
      </c>
    </row>
    <row r="1183" spans="1:2" x14ac:dyDescent="0.25">
      <c r="A1183">
        <f t="shared" si="804"/>
        <v>1</v>
      </c>
      <c r="B1183">
        <f t="shared" si="805"/>
        <v>1900</v>
      </c>
    </row>
    <row r="1184" spans="1:2" x14ac:dyDescent="0.25">
      <c r="A1184">
        <f t="shared" si="804"/>
        <v>1</v>
      </c>
      <c r="B1184">
        <f t="shared" si="805"/>
        <v>1900</v>
      </c>
    </row>
    <row r="1185" spans="1:2" x14ac:dyDescent="0.25">
      <c r="A1185">
        <f t="shared" si="804"/>
        <v>1</v>
      </c>
      <c r="B1185">
        <f t="shared" si="805"/>
        <v>1900</v>
      </c>
    </row>
    <row r="1186" spans="1:2" x14ac:dyDescent="0.25">
      <c r="A1186">
        <f t="shared" si="804"/>
        <v>1</v>
      </c>
      <c r="B1186">
        <f t="shared" si="805"/>
        <v>1900</v>
      </c>
    </row>
    <row r="1187" spans="1:2" x14ac:dyDescent="0.25">
      <c r="A1187">
        <f t="shared" si="804"/>
        <v>1</v>
      </c>
      <c r="B1187">
        <f t="shared" si="805"/>
        <v>1900</v>
      </c>
    </row>
    <row r="1188" spans="1:2" x14ac:dyDescent="0.25">
      <c r="A1188">
        <f t="shared" si="804"/>
        <v>1</v>
      </c>
      <c r="B1188">
        <f t="shared" si="805"/>
        <v>1900</v>
      </c>
    </row>
    <row r="1189" spans="1:2" x14ac:dyDescent="0.25">
      <c r="A1189">
        <f t="shared" si="804"/>
        <v>1</v>
      </c>
      <c r="B1189">
        <f t="shared" si="805"/>
        <v>1900</v>
      </c>
    </row>
    <row r="1190" spans="1:2" x14ac:dyDescent="0.25">
      <c r="A1190">
        <f t="shared" si="804"/>
        <v>1</v>
      </c>
      <c r="B1190">
        <f t="shared" si="805"/>
        <v>1900</v>
      </c>
    </row>
    <row r="1191" spans="1:2" x14ac:dyDescent="0.25">
      <c r="A1191">
        <f t="shared" si="804"/>
        <v>1</v>
      </c>
      <c r="B1191">
        <f t="shared" si="805"/>
        <v>1900</v>
      </c>
    </row>
    <row r="1192" spans="1:2" x14ac:dyDescent="0.25">
      <c r="A1192">
        <f t="shared" si="804"/>
        <v>1</v>
      </c>
      <c r="B1192">
        <f t="shared" si="805"/>
        <v>1900</v>
      </c>
    </row>
    <row r="1193" spans="1:2" x14ac:dyDescent="0.25">
      <c r="A1193">
        <f t="shared" si="804"/>
        <v>1</v>
      </c>
      <c r="B1193">
        <f t="shared" si="805"/>
        <v>1900</v>
      </c>
    </row>
    <row r="1194" spans="1:2" x14ac:dyDescent="0.25">
      <c r="A1194">
        <f t="shared" si="804"/>
        <v>1</v>
      </c>
      <c r="B1194">
        <f t="shared" si="805"/>
        <v>1900</v>
      </c>
    </row>
    <row r="1195" spans="1:2" x14ac:dyDescent="0.25">
      <c r="A1195">
        <f t="shared" si="804"/>
        <v>1</v>
      </c>
      <c r="B1195">
        <f t="shared" si="805"/>
        <v>1900</v>
      </c>
    </row>
    <row r="1196" spans="1:2" x14ac:dyDescent="0.25">
      <c r="A1196">
        <f t="shared" si="804"/>
        <v>1</v>
      </c>
      <c r="B1196">
        <f t="shared" si="805"/>
        <v>1900</v>
      </c>
    </row>
    <row r="1197" spans="1:2" x14ac:dyDescent="0.25">
      <c r="A1197">
        <f t="shared" si="804"/>
        <v>1</v>
      </c>
      <c r="B1197">
        <f t="shared" si="805"/>
        <v>1900</v>
      </c>
    </row>
    <row r="1198" spans="1:2" x14ac:dyDescent="0.25">
      <c r="A1198">
        <f t="shared" si="804"/>
        <v>1</v>
      </c>
      <c r="B1198">
        <f t="shared" si="805"/>
        <v>1900</v>
      </c>
    </row>
    <row r="1199" spans="1:2" x14ac:dyDescent="0.25">
      <c r="A1199">
        <f t="shared" si="804"/>
        <v>1</v>
      </c>
      <c r="B1199">
        <f t="shared" si="805"/>
        <v>1900</v>
      </c>
    </row>
    <row r="1200" spans="1:2" x14ac:dyDescent="0.25">
      <c r="A1200">
        <f t="shared" si="804"/>
        <v>1</v>
      </c>
      <c r="B1200">
        <f t="shared" si="805"/>
        <v>1900</v>
      </c>
    </row>
    <row r="1201" spans="1:2" x14ac:dyDescent="0.25">
      <c r="A1201">
        <f t="shared" si="804"/>
        <v>1</v>
      </c>
      <c r="B1201">
        <f t="shared" si="805"/>
        <v>1900</v>
      </c>
    </row>
    <row r="1202" spans="1:2" x14ac:dyDescent="0.25">
      <c r="A1202">
        <f t="shared" si="804"/>
        <v>1</v>
      </c>
      <c r="B1202">
        <f t="shared" si="805"/>
        <v>1900</v>
      </c>
    </row>
    <row r="1203" spans="1:2" x14ac:dyDescent="0.25">
      <c r="A1203">
        <f t="shared" si="804"/>
        <v>1</v>
      </c>
      <c r="B1203">
        <f t="shared" si="805"/>
        <v>1900</v>
      </c>
    </row>
    <row r="1204" spans="1:2" x14ac:dyDescent="0.25">
      <c r="A1204">
        <f t="shared" si="804"/>
        <v>1</v>
      </c>
      <c r="B1204">
        <f t="shared" si="805"/>
        <v>1900</v>
      </c>
    </row>
    <row r="1205" spans="1:2" x14ac:dyDescent="0.25">
      <c r="A1205">
        <f t="shared" si="804"/>
        <v>1</v>
      </c>
      <c r="B1205">
        <f t="shared" si="805"/>
        <v>1900</v>
      </c>
    </row>
    <row r="1206" spans="1:2" x14ac:dyDescent="0.25">
      <c r="A1206">
        <f t="shared" si="804"/>
        <v>1</v>
      </c>
      <c r="B1206">
        <f t="shared" si="805"/>
        <v>1900</v>
      </c>
    </row>
    <row r="1207" spans="1:2" x14ac:dyDescent="0.25">
      <c r="A1207">
        <f t="shared" si="804"/>
        <v>1</v>
      </c>
      <c r="B1207">
        <f t="shared" si="805"/>
        <v>1900</v>
      </c>
    </row>
    <row r="1208" spans="1:2" x14ac:dyDescent="0.25">
      <c r="A1208">
        <f t="shared" si="804"/>
        <v>1</v>
      </c>
      <c r="B1208">
        <f t="shared" si="805"/>
        <v>1900</v>
      </c>
    </row>
    <row r="1209" spans="1:2" x14ac:dyDescent="0.25">
      <c r="A1209">
        <f t="shared" si="804"/>
        <v>1</v>
      </c>
      <c r="B1209">
        <f t="shared" si="805"/>
        <v>1900</v>
      </c>
    </row>
    <row r="1210" spans="1:2" x14ac:dyDescent="0.25">
      <c r="A1210">
        <f t="shared" si="804"/>
        <v>1</v>
      </c>
      <c r="B1210">
        <f t="shared" si="805"/>
        <v>1900</v>
      </c>
    </row>
    <row r="1211" spans="1:2" x14ac:dyDescent="0.25">
      <c r="A1211">
        <f t="shared" si="804"/>
        <v>1</v>
      </c>
      <c r="B1211">
        <f t="shared" si="805"/>
        <v>1900</v>
      </c>
    </row>
    <row r="1212" spans="1:2" x14ac:dyDescent="0.25">
      <c r="A1212">
        <f t="shared" si="804"/>
        <v>1</v>
      </c>
      <c r="B1212">
        <f t="shared" si="805"/>
        <v>1900</v>
      </c>
    </row>
    <row r="1213" spans="1:2" x14ac:dyDescent="0.25">
      <c r="A1213">
        <f t="shared" si="804"/>
        <v>1</v>
      </c>
      <c r="B1213">
        <f t="shared" si="805"/>
        <v>1900</v>
      </c>
    </row>
    <row r="1214" spans="1:2" x14ac:dyDescent="0.25">
      <c r="A1214">
        <f t="shared" si="804"/>
        <v>1</v>
      </c>
      <c r="B1214">
        <f t="shared" si="805"/>
        <v>1900</v>
      </c>
    </row>
    <row r="1215" spans="1:2" x14ac:dyDescent="0.25">
      <c r="A1215">
        <f t="shared" si="804"/>
        <v>1</v>
      </c>
      <c r="B1215">
        <f t="shared" si="805"/>
        <v>1900</v>
      </c>
    </row>
    <row r="1216" spans="1:2" x14ac:dyDescent="0.25">
      <c r="A1216">
        <f t="shared" si="804"/>
        <v>1</v>
      </c>
      <c r="B1216">
        <f t="shared" si="805"/>
        <v>1900</v>
      </c>
    </row>
    <row r="1217" spans="1:2" x14ac:dyDescent="0.25">
      <c r="A1217">
        <f t="shared" si="804"/>
        <v>1</v>
      </c>
      <c r="B1217">
        <f t="shared" si="805"/>
        <v>1900</v>
      </c>
    </row>
    <row r="1218" spans="1:2" x14ac:dyDescent="0.25">
      <c r="A1218">
        <f t="shared" si="804"/>
        <v>1</v>
      </c>
      <c r="B1218">
        <f t="shared" si="805"/>
        <v>1900</v>
      </c>
    </row>
    <row r="1219" spans="1:2" x14ac:dyDescent="0.25">
      <c r="A1219">
        <f t="shared" si="804"/>
        <v>1</v>
      </c>
      <c r="B1219">
        <f t="shared" si="805"/>
        <v>1900</v>
      </c>
    </row>
    <row r="1220" spans="1:2" x14ac:dyDescent="0.25">
      <c r="A1220">
        <f t="shared" si="804"/>
        <v>1</v>
      </c>
      <c r="B1220">
        <f t="shared" si="805"/>
        <v>1900</v>
      </c>
    </row>
    <row r="1221" spans="1:2" x14ac:dyDescent="0.25">
      <c r="A1221">
        <f t="shared" si="804"/>
        <v>1</v>
      </c>
      <c r="B1221">
        <f t="shared" si="805"/>
        <v>1900</v>
      </c>
    </row>
    <row r="1222" spans="1:2" x14ac:dyDescent="0.25">
      <c r="A1222">
        <f t="shared" si="804"/>
        <v>1</v>
      </c>
      <c r="B1222">
        <f t="shared" si="805"/>
        <v>1900</v>
      </c>
    </row>
    <row r="1223" spans="1:2" x14ac:dyDescent="0.25">
      <c r="A1223">
        <f t="shared" si="804"/>
        <v>1</v>
      </c>
      <c r="B1223">
        <f t="shared" si="805"/>
        <v>1900</v>
      </c>
    </row>
    <row r="1224" spans="1:2" x14ac:dyDescent="0.25">
      <c r="A1224">
        <f t="shared" si="804"/>
        <v>1</v>
      </c>
      <c r="B1224">
        <f t="shared" si="805"/>
        <v>1900</v>
      </c>
    </row>
    <row r="1225" spans="1:2" x14ac:dyDescent="0.25">
      <c r="A1225">
        <f t="shared" si="804"/>
        <v>1</v>
      </c>
      <c r="B1225">
        <f t="shared" si="805"/>
        <v>1900</v>
      </c>
    </row>
    <row r="1226" spans="1:2" x14ac:dyDescent="0.25">
      <c r="A1226">
        <f t="shared" si="804"/>
        <v>1</v>
      </c>
      <c r="B1226">
        <f t="shared" si="805"/>
        <v>1900</v>
      </c>
    </row>
    <row r="1227" spans="1:2" x14ac:dyDescent="0.25">
      <c r="A1227">
        <f t="shared" si="804"/>
        <v>1</v>
      </c>
      <c r="B1227">
        <f t="shared" si="805"/>
        <v>1900</v>
      </c>
    </row>
    <row r="1228" spans="1:2" x14ac:dyDescent="0.25">
      <c r="A1228">
        <f t="shared" ref="A1228:A1291" si="806">MONTH(C1228)</f>
        <v>1</v>
      </c>
      <c r="B1228">
        <f t="shared" ref="B1228:B1291" si="807">YEAR(C1228)</f>
        <v>1900</v>
      </c>
    </row>
    <row r="1229" spans="1:2" x14ac:dyDescent="0.25">
      <c r="A1229">
        <f t="shared" si="806"/>
        <v>1</v>
      </c>
      <c r="B1229">
        <f t="shared" si="807"/>
        <v>1900</v>
      </c>
    </row>
    <row r="1230" spans="1:2" x14ac:dyDescent="0.25">
      <c r="A1230">
        <f t="shared" si="806"/>
        <v>1</v>
      </c>
      <c r="B1230">
        <f t="shared" si="807"/>
        <v>1900</v>
      </c>
    </row>
    <row r="1231" spans="1:2" x14ac:dyDescent="0.25">
      <c r="A1231">
        <f t="shared" si="806"/>
        <v>1</v>
      </c>
      <c r="B1231">
        <f t="shared" si="807"/>
        <v>1900</v>
      </c>
    </row>
    <row r="1232" spans="1:2" x14ac:dyDescent="0.25">
      <c r="A1232">
        <f t="shared" si="806"/>
        <v>1</v>
      </c>
      <c r="B1232">
        <f t="shared" si="807"/>
        <v>1900</v>
      </c>
    </row>
    <row r="1233" spans="1:2" x14ac:dyDescent="0.25">
      <c r="A1233">
        <f t="shared" si="806"/>
        <v>1</v>
      </c>
      <c r="B1233">
        <f t="shared" si="807"/>
        <v>1900</v>
      </c>
    </row>
    <row r="1234" spans="1:2" x14ac:dyDescent="0.25">
      <c r="A1234">
        <f t="shared" si="806"/>
        <v>1</v>
      </c>
      <c r="B1234">
        <f t="shared" si="807"/>
        <v>1900</v>
      </c>
    </row>
    <row r="1235" spans="1:2" x14ac:dyDescent="0.25">
      <c r="A1235">
        <f t="shared" si="806"/>
        <v>1</v>
      </c>
      <c r="B1235">
        <f t="shared" si="807"/>
        <v>1900</v>
      </c>
    </row>
    <row r="1236" spans="1:2" x14ac:dyDescent="0.25">
      <c r="A1236">
        <f t="shared" si="806"/>
        <v>1</v>
      </c>
      <c r="B1236">
        <f t="shared" si="807"/>
        <v>1900</v>
      </c>
    </row>
    <row r="1237" spans="1:2" x14ac:dyDescent="0.25">
      <c r="A1237">
        <f t="shared" si="806"/>
        <v>1</v>
      </c>
      <c r="B1237">
        <f t="shared" si="807"/>
        <v>1900</v>
      </c>
    </row>
    <row r="1238" spans="1:2" x14ac:dyDescent="0.25">
      <c r="A1238">
        <f t="shared" si="806"/>
        <v>1</v>
      </c>
      <c r="B1238">
        <f t="shared" si="807"/>
        <v>1900</v>
      </c>
    </row>
    <row r="1239" spans="1:2" x14ac:dyDescent="0.25">
      <c r="A1239">
        <f t="shared" si="806"/>
        <v>1</v>
      </c>
      <c r="B1239">
        <f t="shared" si="807"/>
        <v>1900</v>
      </c>
    </row>
    <row r="1240" spans="1:2" x14ac:dyDescent="0.25">
      <c r="A1240">
        <f t="shared" si="806"/>
        <v>1</v>
      </c>
      <c r="B1240">
        <f t="shared" si="807"/>
        <v>1900</v>
      </c>
    </row>
    <row r="1241" spans="1:2" x14ac:dyDescent="0.25">
      <c r="A1241">
        <f t="shared" si="806"/>
        <v>1</v>
      </c>
      <c r="B1241">
        <f t="shared" si="807"/>
        <v>1900</v>
      </c>
    </row>
    <row r="1242" spans="1:2" x14ac:dyDescent="0.25">
      <c r="A1242">
        <f t="shared" si="806"/>
        <v>1</v>
      </c>
      <c r="B1242">
        <f t="shared" si="807"/>
        <v>1900</v>
      </c>
    </row>
    <row r="1243" spans="1:2" x14ac:dyDescent="0.25">
      <c r="A1243">
        <f t="shared" si="806"/>
        <v>1</v>
      </c>
      <c r="B1243">
        <f t="shared" si="807"/>
        <v>1900</v>
      </c>
    </row>
    <row r="1244" spans="1:2" x14ac:dyDescent="0.25">
      <c r="A1244">
        <f t="shared" si="806"/>
        <v>1</v>
      </c>
      <c r="B1244">
        <f t="shared" si="807"/>
        <v>1900</v>
      </c>
    </row>
    <row r="1245" spans="1:2" x14ac:dyDescent="0.25">
      <c r="A1245">
        <f t="shared" si="806"/>
        <v>1</v>
      </c>
      <c r="B1245">
        <f t="shared" si="807"/>
        <v>1900</v>
      </c>
    </row>
    <row r="1246" spans="1:2" x14ac:dyDescent="0.25">
      <c r="A1246">
        <f t="shared" si="806"/>
        <v>1</v>
      </c>
      <c r="B1246">
        <f t="shared" si="807"/>
        <v>1900</v>
      </c>
    </row>
    <row r="1247" spans="1:2" x14ac:dyDescent="0.25">
      <c r="A1247">
        <f t="shared" si="806"/>
        <v>1</v>
      </c>
      <c r="B1247">
        <f t="shared" si="807"/>
        <v>1900</v>
      </c>
    </row>
    <row r="1248" spans="1:2" x14ac:dyDescent="0.25">
      <c r="A1248">
        <f t="shared" si="806"/>
        <v>1</v>
      </c>
      <c r="B1248">
        <f t="shared" si="807"/>
        <v>1900</v>
      </c>
    </row>
    <row r="1249" spans="1:2" x14ac:dyDescent="0.25">
      <c r="A1249">
        <f t="shared" si="806"/>
        <v>1</v>
      </c>
      <c r="B1249">
        <f t="shared" si="807"/>
        <v>1900</v>
      </c>
    </row>
    <row r="1250" spans="1:2" x14ac:dyDescent="0.25">
      <c r="A1250">
        <f t="shared" si="806"/>
        <v>1</v>
      </c>
      <c r="B1250">
        <f t="shared" si="807"/>
        <v>1900</v>
      </c>
    </row>
    <row r="1251" spans="1:2" x14ac:dyDescent="0.25">
      <c r="A1251">
        <f t="shared" si="806"/>
        <v>1</v>
      </c>
      <c r="B1251">
        <f t="shared" si="807"/>
        <v>1900</v>
      </c>
    </row>
    <row r="1252" spans="1:2" x14ac:dyDescent="0.25">
      <c r="A1252">
        <f t="shared" si="806"/>
        <v>1</v>
      </c>
      <c r="B1252">
        <f t="shared" si="807"/>
        <v>1900</v>
      </c>
    </row>
    <row r="1253" spans="1:2" x14ac:dyDescent="0.25">
      <c r="A1253">
        <f t="shared" si="806"/>
        <v>1</v>
      </c>
      <c r="B1253">
        <f t="shared" si="807"/>
        <v>1900</v>
      </c>
    </row>
    <row r="1254" spans="1:2" x14ac:dyDescent="0.25">
      <c r="A1254">
        <f t="shared" si="806"/>
        <v>1</v>
      </c>
      <c r="B1254">
        <f t="shared" si="807"/>
        <v>1900</v>
      </c>
    </row>
    <row r="1255" spans="1:2" x14ac:dyDescent="0.25">
      <c r="A1255">
        <f t="shared" si="806"/>
        <v>1</v>
      </c>
      <c r="B1255">
        <f t="shared" si="807"/>
        <v>1900</v>
      </c>
    </row>
    <row r="1256" spans="1:2" x14ac:dyDescent="0.25">
      <c r="A1256">
        <f t="shared" si="806"/>
        <v>1</v>
      </c>
      <c r="B1256">
        <f t="shared" si="807"/>
        <v>1900</v>
      </c>
    </row>
    <row r="1257" spans="1:2" x14ac:dyDescent="0.25">
      <c r="A1257">
        <f t="shared" si="806"/>
        <v>1</v>
      </c>
      <c r="B1257">
        <f t="shared" si="807"/>
        <v>1900</v>
      </c>
    </row>
    <row r="1258" spans="1:2" x14ac:dyDescent="0.25">
      <c r="A1258">
        <f t="shared" si="806"/>
        <v>1</v>
      </c>
      <c r="B1258">
        <f t="shared" si="807"/>
        <v>1900</v>
      </c>
    </row>
    <row r="1259" spans="1:2" x14ac:dyDescent="0.25">
      <c r="A1259">
        <f t="shared" si="806"/>
        <v>1</v>
      </c>
      <c r="B1259">
        <f t="shared" si="807"/>
        <v>1900</v>
      </c>
    </row>
    <row r="1260" spans="1:2" x14ac:dyDescent="0.25">
      <c r="A1260">
        <f t="shared" si="806"/>
        <v>1</v>
      </c>
      <c r="B1260">
        <f t="shared" si="807"/>
        <v>1900</v>
      </c>
    </row>
    <row r="1261" spans="1:2" x14ac:dyDescent="0.25">
      <c r="A1261">
        <f t="shared" si="806"/>
        <v>1</v>
      </c>
      <c r="B1261">
        <f t="shared" si="807"/>
        <v>1900</v>
      </c>
    </row>
    <row r="1262" spans="1:2" x14ac:dyDescent="0.25">
      <c r="A1262">
        <f t="shared" si="806"/>
        <v>1</v>
      </c>
      <c r="B1262">
        <f t="shared" si="807"/>
        <v>1900</v>
      </c>
    </row>
    <row r="1263" spans="1:2" x14ac:dyDescent="0.25">
      <c r="A1263">
        <f t="shared" si="806"/>
        <v>1</v>
      </c>
      <c r="B1263">
        <f t="shared" si="807"/>
        <v>1900</v>
      </c>
    </row>
    <row r="1264" spans="1:2" x14ac:dyDescent="0.25">
      <c r="A1264">
        <f t="shared" si="806"/>
        <v>1</v>
      </c>
      <c r="B1264">
        <f t="shared" si="807"/>
        <v>1900</v>
      </c>
    </row>
    <row r="1265" spans="1:2" x14ac:dyDescent="0.25">
      <c r="A1265">
        <f t="shared" si="806"/>
        <v>1</v>
      </c>
      <c r="B1265">
        <f t="shared" si="807"/>
        <v>1900</v>
      </c>
    </row>
    <row r="1266" spans="1:2" x14ac:dyDescent="0.25">
      <c r="A1266">
        <f t="shared" si="806"/>
        <v>1</v>
      </c>
      <c r="B1266">
        <f t="shared" si="807"/>
        <v>1900</v>
      </c>
    </row>
    <row r="1267" spans="1:2" x14ac:dyDescent="0.25">
      <c r="A1267">
        <f t="shared" si="806"/>
        <v>1</v>
      </c>
      <c r="B1267">
        <f t="shared" si="807"/>
        <v>1900</v>
      </c>
    </row>
    <row r="1268" spans="1:2" x14ac:dyDescent="0.25">
      <c r="A1268">
        <f t="shared" si="806"/>
        <v>1</v>
      </c>
      <c r="B1268">
        <f t="shared" si="807"/>
        <v>1900</v>
      </c>
    </row>
    <row r="1269" spans="1:2" x14ac:dyDescent="0.25">
      <c r="A1269">
        <f t="shared" si="806"/>
        <v>1</v>
      </c>
      <c r="B1269">
        <f t="shared" si="807"/>
        <v>1900</v>
      </c>
    </row>
    <row r="1270" spans="1:2" x14ac:dyDescent="0.25">
      <c r="A1270">
        <f t="shared" si="806"/>
        <v>1</v>
      </c>
      <c r="B1270">
        <f t="shared" si="807"/>
        <v>1900</v>
      </c>
    </row>
    <row r="1271" spans="1:2" x14ac:dyDescent="0.25">
      <c r="A1271">
        <f t="shared" si="806"/>
        <v>1</v>
      </c>
      <c r="B1271">
        <f t="shared" si="807"/>
        <v>1900</v>
      </c>
    </row>
    <row r="1272" spans="1:2" x14ac:dyDescent="0.25">
      <c r="A1272">
        <f t="shared" si="806"/>
        <v>1</v>
      </c>
      <c r="B1272">
        <f t="shared" si="807"/>
        <v>1900</v>
      </c>
    </row>
    <row r="1273" spans="1:2" x14ac:dyDescent="0.25">
      <c r="A1273">
        <f t="shared" si="806"/>
        <v>1</v>
      </c>
      <c r="B1273">
        <f t="shared" si="807"/>
        <v>1900</v>
      </c>
    </row>
    <row r="1274" spans="1:2" x14ac:dyDescent="0.25">
      <c r="A1274">
        <f t="shared" si="806"/>
        <v>1</v>
      </c>
      <c r="B1274">
        <f t="shared" si="807"/>
        <v>1900</v>
      </c>
    </row>
    <row r="1275" spans="1:2" x14ac:dyDescent="0.25">
      <c r="A1275">
        <f t="shared" si="806"/>
        <v>1</v>
      </c>
      <c r="B1275">
        <f t="shared" si="807"/>
        <v>1900</v>
      </c>
    </row>
    <row r="1276" spans="1:2" x14ac:dyDescent="0.25">
      <c r="A1276">
        <f t="shared" si="806"/>
        <v>1</v>
      </c>
      <c r="B1276">
        <f t="shared" si="807"/>
        <v>1900</v>
      </c>
    </row>
    <row r="1277" spans="1:2" x14ac:dyDescent="0.25">
      <c r="A1277">
        <f t="shared" si="806"/>
        <v>1</v>
      </c>
      <c r="B1277">
        <f t="shared" si="807"/>
        <v>1900</v>
      </c>
    </row>
    <row r="1278" spans="1:2" x14ac:dyDescent="0.25">
      <c r="A1278">
        <f t="shared" si="806"/>
        <v>1</v>
      </c>
      <c r="B1278">
        <f t="shared" si="807"/>
        <v>1900</v>
      </c>
    </row>
    <row r="1279" spans="1:2" x14ac:dyDescent="0.25">
      <c r="A1279">
        <f t="shared" si="806"/>
        <v>1</v>
      </c>
      <c r="B1279">
        <f t="shared" si="807"/>
        <v>1900</v>
      </c>
    </row>
    <row r="1280" spans="1:2" x14ac:dyDescent="0.25">
      <c r="A1280">
        <f t="shared" si="806"/>
        <v>1</v>
      </c>
      <c r="B1280">
        <f t="shared" si="807"/>
        <v>1900</v>
      </c>
    </row>
    <row r="1281" spans="1:2" x14ac:dyDescent="0.25">
      <c r="A1281">
        <f t="shared" si="806"/>
        <v>1</v>
      </c>
      <c r="B1281">
        <f t="shared" si="807"/>
        <v>1900</v>
      </c>
    </row>
    <row r="1282" spans="1:2" x14ac:dyDescent="0.25">
      <c r="A1282">
        <f t="shared" si="806"/>
        <v>1</v>
      </c>
      <c r="B1282">
        <f t="shared" si="807"/>
        <v>1900</v>
      </c>
    </row>
    <row r="1283" spans="1:2" x14ac:dyDescent="0.25">
      <c r="A1283">
        <f t="shared" si="806"/>
        <v>1</v>
      </c>
      <c r="B1283">
        <f t="shared" si="807"/>
        <v>1900</v>
      </c>
    </row>
    <row r="1284" spans="1:2" x14ac:dyDescent="0.25">
      <c r="A1284">
        <f t="shared" si="806"/>
        <v>1</v>
      </c>
      <c r="B1284">
        <f t="shared" si="807"/>
        <v>1900</v>
      </c>
    </row>
    <row r="1285" spans="1:2" x14ac:dyDescent="0.25">
      <c r="A1285">
        <f t="shared" si="806"/>
        <v>1</v>
      </c>
      <c r="B1285">
        <f t="shared" si="807"/>
        <v>1900</v>
      </c>
    </row>
    <row r="1286" spans="1:2" x14ac:dyDescent="0.25">
      <c r="A1286">
        <f t="shared" si="806"/>
        <v>1</v>
      </c>
      <c r="B1286">
        <f t="shared" si="807"/>
        <v>1900</v>
      </c>
    </row>
    <row r="1287" spans="1:2" x14ac:dyDescent="0.25">
      <c r="A1287">
        <f t="shared" si="806"/>
        <v>1</v>
      </c>
      <c r="B1287">
        <f t="shared" si="807"/>
        <v>1900</v>
      </c>
    </row>
    <row r="1288" spans="1:2" x14ac:dyDescent="0.25">
      <c r="A1288">
        <f t="shared" si="806"/>
        <v>1</v>
      </c>
      <c r="B1288">
        <f t="shared" si="807"/>
        <v>1900</v>
      </c>
    </row>
    <row r="1289" spans="1:2" x14ac:dyDescent="0.25">
      <c r="A1289">
        <f t="shared" si="806"/>
        <v>1</v>
      </c>
      <c r="B1289">
        <f t="shared" si="807"/>
        <v>1900</v>
      </c>
    </row>
    <row r="1290" spans="1:2" x14ac:dyDescent="0.25">
      <c r="A1290">
        <f t="shared" si="806"/>
        <v>1</v>
      </c>
      <c r="B1290">
        <f t="shared" si="807"/>
        <v>1900</v>
      </c>
    </row>
    <row r="1291" spans="1:2" x14ac:dyDescent="0.25">
      <c r="A1291">
        <f t="shared" si="806"/>
        <v>1</v>
      </c>
      <c r="B1291">
        <f t="shared" si="807"/>
        <v>1900</v>
      </c>
    </row>
    <row r="1292" spans="1:2" x14ac:dyDescent="0.25">
      <c r="A1292">
        <f t="shared" ref="A1292:A1355" si="808">MONTH(C1292)</f>
        <v>1</v>
      </c>
      <c r="B1292">
        <f t="shared" ref="B1292:B1355" si="809">YEAR(C1292)</f>
        <v>1900</v>
      </c>
    </row>
    <row r="1293" spans="1:2" x14ac:dyDescent="0.25">
      <c r="A1293">
        <f t="shared" si="808"/>
        <v>1</v>
      </c>
      <c r="B1293">
        <f t="shared" si="809"/>
        <v>1900</v>
      </c>
    </row>
    <row r="1294" spans="1:2" x14ac:dyDescent="0.25">
      <c r="A1294">
        <f t="shared" si="808"/>
        <v>1</v>
      </c>
      <c r="B1294">
        <f t="shared" si="809"/>
        <v>1900</v>
      </c>
    </row>
    <row r="1295" spans="1:2" x14ac:dyDescent="0.25">
      <c r="A1295">
        <f t="shared" si="808"/>
        <v>1</v>
      </c>
      <c r="B1295">
        <f t="shared" si="809"/>
        <v>1900</v>
      </c>
    </row>
    <row r="1296" spans="1:2" x14ac:dyDescent="0.25">
      <c r="A1296">
        <f t="shared" si="808"/>
        <v>1</v>
      </c>
      <c r="B1296">
        <f t="shared" si="809"/>
        <v>1900</v>
      </c>
    </row>
    <row r="1297" spans="1:2" x14ac:dyDescent="0.25">
      <c r="A1297">
        <f t="shared" si="808"/>
        <v>1</v>
      </c>
      <c r="B1297">
        <f t="shared" si="809"/>
        <v>1900</v>
      </c>
    </row>
    <row r="1298" spans="1:2" x14ac:dyDescent="0.25">
      <c r="A1298">
        <f t="shared" si="808"/>
        <v>1</v>
      </c>
      <c r="B1298">
        <f t="shared" si="809"/>
        <v>1900</v>
      </c>
    </row>
    <row r="1299" spans="1:2" x14ac:dyDescent="0.25">
      <c r="A1299">
        <f t="shared" si="808"/>
        <v>1</v>
      </c>
      <c r="B1299">
        <f t="shared" si="809"/>
        <v>1900</v>
      </c>
    </row>
    <row r="1300" spans="1:2" x14ac:dyDescent="0.25">
      <c r="A1300">
        <f t="shared" si="808"/>
        <v>1</v>
      </c>
      <c r="B1300">
        <f t="shared" si="809"/>
        <v>1900</v>
      </c>
    </row>
    <row r="1301" spans="1:2" x14ac:dyDescent="0.25">
      <c r="A1301">
        <f t="shared" si="808"/>
        <v>1</v>
      </c>
      <c r="B1301">
        <f t="shared" si="809"/>
        <v>1900</v>
      </c>
    </row>
    <row r="1302" spans="1:2" x14ac:dyDescent="0.25">
      <c r="A1302">
        <f t="shared" si="808"/>
        <v>1</v>
      </c>
      <c r="B1302">
        <f t="shared" si="809"/>
        <v>1900</v>
      </c>
    </row>
    <row r="1303" spans="1:2" x14ac:dyDescent="0.25">
      <c r="A1303">
        <f t="shared" si="808"/>
        <v>1</v>
      </c>
      <c r="B1303">
        <f t="shared" si="809"/>
        <v>1900</v>
      </c>
    </row>
    <row r="1304" spans="1:2" x14ac:dyDescent="0.25">
      <c r="A1304">
        <f t="shared" si="808"/>
        <v>1</v>
      </c>
      <c r="B1304">
        <f t="shared" si="809"/>
        <v>1900</v>
      </c>
    </row>
    <row r="1305" spans="1:2" x14ac:dyDescent="0.25">
      <c r="A1305">
        <f t="shared" si="808"/>
        <v>1</v>
      </c>
      <c r="B1305">
        <f t="shared" si="809"/>
        <v>1900</v>
      </c>
    </row>
    <row r="1306" spans="1:2" x14ac:dyDescent="0.25">
      <c r="A1306">
        <f t="shared" si="808"/>
        <v>1</v>
      </c>
      <c r="B1306">
        <f t="shared" si="809"/>
        <v>1900</v>
      </c>
    </row>
    <row r="1307" spans="1:2" x14ac:dyDescent="0.25">
      <c r="A1307">
        <f t="shared" si="808"/>
        <v>1</v>
      </c>
      <c r="B1307">
        <f t="shared" si="809"/>
        <v>1900</v>
      </c>
    </row>
    <row r="1308" spans="1:2" x14ac:dyDescent="0.25">
      <c r="A1308">
        <f t="shared" si="808"/>
        <v>1</v>
      </c>
      <c r="B1308">
        <f t="shared" si="809"/>
        <v>1900</v>
      </c>
    </row>
    <row r="1309" spans="1:2" x14ac:dyDescent="0.25">
      <c r="A1309">
        <f t="shared" si="808"/>
        <v>1</v>
      </c>
      <c r="B1309">
        <f t="shared" si="809"/>
        <v>1900</v>
      </c>
    </row>
    <row r="1310" spans="1:2" x14ac:dyDescent="0.25">
      <c r="A1310">
        <f t="shared" si="808"/>
        <v>1</v>
      </c>
      <c r="B1310">
        <f t="shared" si="809"/>
        <v>1900</v>
      </c>
    </row>
    <row r="1311" spans="1:2" x14ac:dyDescent="0.25">
      <c r="A1311">
        <f t="shared" si="808"/>
        <v>1</v>
      </c>
      <c r="B1311">
        <f t="shared" si="809"/>
        <v>1900</v>
      </c>
    </row>
    <row r="1312" spans="1:2" x14ac:dyDescent="0.25">
      <c r="A1312">
        <f t="shared" si="808"/>
        <v>1</v>
      </c>
      <c r="B1312">
        <f t="shared" si="809"/>
        <v>1900</v>
      </c>
    </row>
    <row r="1313" spans="1:2" x14ac:dyDescent="0.25">
      <c r="A1313">
        <f t="shared" si="808"/>
        <v>1</v>
      </c>
      <c r="B1313">
        <f t="shared" si="809"/>
        <v>1900</v>
      </c>
    </row>
    <row r="1314" spans="1:2" x14ac:dyDescent="0.25">
      <c r="A1314">
        <f t="shared" si="808"/>
        <v>1</v>
      </c>
      <c r="B1314">
        <f t="shared" si="809"/>
        <v>1900</v>
      </c>
    </row>
    <row r="1315" spans="1:2" x14ac:dyDescent="0.25">
      <c r="A1315">
        <f t="shared" si="808"/>
        <v>1</v>
      </c>
      <c r="B1315">
        <f t="shared" si="809"/>
        <v>1900</v>
      </c>
    </row>
    <row r="1316" spans="1:2" x14ac:dyDescent="0.25">
      <c r="A1316">
        <f t="shared" si="808"/>
        <v>1</v>
      </c>
      <c r="B1316">
        <f t="shared" si="809"/>
        <v>1900</v>
      </c>
    </row>
    <row r="1317" spans="1:2" x14ac:dyDescent="0.25">
      <c r="A1317">
        <f t="shared" si="808"/>
        <v>1</v>
      </c>
      <c r="B1317">
        <f t="shared" si="809"/>
        <v>1900</v>
      </c>
    </row>
    <row r="1318" spans="1:2" x14ac:dyDescent="0.25">
      <c r="A1318">
        <f t="shared" si="808"/>
        <v>1</v>
      </c>
      <c r="B1318">
        <f t="shared" si="809"/>
        <v>1900</v>
      </c>
    </row>
    <row r="1319" spans="1:2" x14ac:dyDescent="0.25">
      <c r="A1319">
        <f t="shared" si="808"/>
        <v>1</v>
      </c>
      <c r="B1319">
        <f t="shared" si="809"/>
        <v>1900</v>
      </c>
    </row>
    <row r="1320" spans="1:2" x14ac:dyDescent="0.25">
      <c r="A1320">
        <f t="shared" si="808"/>
        <v>1</v>
      </c>
      <c r="B1320">
        <f t="shared" si="809"/>
        <v>1900</v>
      </c>
    </row>
    <row r="1321" spans="1:2" x14ac:dyDescent="0.25">
      <c r="A1321">
        <f t="shared" si="808"/>
        <v>1</v>
      </c>
      <c r="B1321">
        <f t="shared" si="809"/>
        <v>1900</v>
      </c>
    </row>
    <row r="1322" spans="1:2" x14ac:dyDescent="0.25">
      <c r="A1322">
        <f t="shared" si="808"/>
        <v>1</v>
      </c>
      <c r="B1322">
        <f t="shared" si="809"/>
        <v>1900</v>
      </c>
    </row>
    <row r="1323" spans="1:2" x14ac:dyDescent="0.25">
      <c r="A1323">
        <f t="shared" si="808"/>
        <v>1</v>
      </c>
      <c r="B1323">
        <f t="shared" si="809"/>
        <v>1900</v>
      </c>
    </row>
    <row r="1324" spans="1:2" x14ac:dyDescent="0.25">
      <c r="A1324">
        <f t="shared" si="808"/>
        <v>1</v>
      </c>
      <c r="B1324">
        <f t="shared" si="809"/>
        <v>1900</v>
      </c>
    </row>
    <row r="1325" spans="1:2" x14ac:dyDescent="0.25">
      <c r="A1325">
        <f t="shared" si="808"/>
        <v>1</v>
      </c>
      <c r="B1325">
        <f t="shared" si="809"/>
        <v>1900</v>
      </c>
    </row>
    <row r="1326" spans="1:2" x14ac:dyDescent="0.25">
      <c r="A1326">
        <f t="shared" si="808"/>
        <v>1</v>
      </c>
      <c r="B1326">
        <f t="shared" si="809"/>
        <v>1900</v>
      </c>
    </row>
    <row r="1327" spans="1:2" x14ac:dyDescent="0.25">
      <c r="A1327">
        <f t="shared" si="808"/>
        <v>1</v>
      </c>
      <c r="B1327">
        <f t="shared" si="809"/>
        <v>1900</v>
      </c>
    </row>
    <row r="1328" spans="1:2" x14ac:dyDescent="0.25">
      <c r="A1328">
        <f t="shared" si="808"/>
        <v>1</v>
      </c>
      <c r="B1328">
        <f t="shared" si="809"/>
        <v>1900</v>
      </c>
    </row>
    <row r="1329" spans="1:2" x14ac:dyDescent="0.25">
      <c r="A1329">
        <f t="shared" si="808"/>
        <v>1</v>
      </c>
      <c r="B1329">
        <f t="shared" si="809"/>
        <v>1900</v>
      </c>
    </row>
    <row r="1330" spans="1:2" x14ac:dyDescent="0.25">
      <c r="A1330">
        <f t="shared" si="808"/>
        <v>1</v>
      </c>
      <c r="B1330">
        <f t="shared" si="809"/>
        <v>1900</v>
      </c>
    </row>
    <row r="1331" spans="1:2" x14ac:dyDescent="0.25">
      <c r="A1331">
        <f t="shared" si="808"/>
        <v>1</v>
      </c>
      <c r="B1331">
        <f t="shared" si="809"/>
        <v>1900</v>
      </c>
    </row>
    <row r="1332" spans="1:2" x14ac:dyDescent="0.25">
      <c r="A1332">
        <f t="shared" si="808"/>
        <v>1</v>
      </c>
      <c r="B1332">
        <f t="shared" si="809"/>
        <v>1900</v>
      </c>
    </row>
    <row r="1333" spans="1:2" x14ac:dyDescent="0.25">
      <c r="A1333">
        <f t="shared" si="808"/>
        <v>1</v>
      </c>
      <c r="B1333">
        <f t="shared" si="809"/>
        <v>1900</v>
      </c>
    </row>
    <row r="1334" spans="1:2" x14ac:dyDescent="0.25">
      <c r="A1334">
        <f t="shared" si="808"/>
        <v>1</v>
      </c>
      <c r="B1334">
        <f t="shared" si="809"/>
        <v>1900</v>
      </c>
    </row>
    <row r="1335" spans="1:2" x14ac:dyDescent="0.25">
      <c r="A1335">
        <f t="shared" si="808"/>
        <v>1</v>
      </c>
      <c r="B1335">
        <f t="shared" si="809"/>
        <v>1900</v>
      </c>
    </row>
    <row r="1336" spans="1:2" x14ac:dyDescent="0.25">
      <c r="A1336">
        <f t="shared" si="808"/>
        <v>1</v>
      </c>
      <c r="B1336">
        <f t="shared" si="809"/>
        <v>1900</v>
      </c>
    </row>
    <row r="1337" spans="1:2" x14ac:dyDescent="0.25">
      <c r="A1337">
        <f t="shared" si="808"/>
        <v>1</v>
      </c>
      <c r="B1337">
        <f t="shared" si="809"/>
        <v>1900</v>
      </c>
    </row>
    <row r="1338" spans="1:2" x14ac:dyDescent="0.25">
      <c r="A1338">
        <f t="shared" si="808"/>
        <v>1</v>
      </c>
      <c r="B1338">
        <f t="shared" si="809"/>
        <v>1900</v>
      </c>
    </row>
    <row r="1339" spans="1:2" x14ac:dyDescent="0.25">
      <c r="A1339">
        <f t="shared" si="808"/>
        <v>1</v>
      </c>
      <c r="B1339">
        <f t="shared" si="809"/>
        <v>1900</v>
      </c>
    </row>
    <row r="1340" spans="1:2" x14ac:dyDescent="0.25">
      <c r="A1340">
        <f t="shared" si="808"/>
        <v>1</v>
      </c>
      <c r="B1340">
        <f t="shared" si="809"/>
        <v>1900</v>
      </c>
    </row>
    <row r="1341" spans="1:2" x14ac:dyDescent="0.25">
      <c r="A1341">
        <f t="shared" si="808"/>
        <v>1</v>
      </c>
      <c r="B1341">
        <f t="shared" si="809"/>
        <v>1900</v>
      </c>
    </row>
    <row r="1342" spans="1:2" x14ac:dyDescent="0.25">
      <c r="A1342">
        <f t="shared" si="808"/>
        <v>1</v>
      </c>
      <c r="B1342">
        <f t="shared" si="809"/>
        <v>1900</v>
      </c>
    </row>
    <row r="1343" spans="1:2" x14ac:dyDescent="0.25">
      <c r="A1343">
        <f t="shared" si="808"/>
        <v>1</v>
      </c>
      <c r="B1343">
        <f t="shared" si="809"/>
        <v>1900</v>
      </c>
    </row>
    <row r="1344" spans="1:2" x14ac:dyDescent="0.25">
      <c r="A1344">
        <f t="shared" si="808"/>
        <v>1</v>
      </c>
      <c r="B1344">
        <f t="shared" si="809"/>
        <v>1900</v>
      </c>
    </row>
    <row r="1345" spans="1:2" x14ac:dyDescent="0.25">
      <c r="A1345">
        <f t="shared" si="808"/>
        <v>1</v>
      </c>
      <c r="B1345">
        <f t="shared" si="809"/>
        <v>1900</v>
      </c>
    </row>
    <row r="1346" spans="1:2" x14ac:dyDescent="0.25">
      <c r="A1346">
        <f t="shared" si="808"/>
        <v>1</v>
      </c>
      <c r="B1346">
        <f t="shared" si="809"/>
        <v>1900</v>
      </c>
    </row>
    <row r="1347" spans="1:2" x14ac:dyDescent="0.25">
      <c r="A1347">
        <f t="shared" si="808"/>
        <v>1</v>
      </c>
      <c r="B1347">
        <f t="shared" si="809"/>
        <v>1900</v>
      </c>
    </row>
    <row r="1348" spans="1:2" x14ac:dyDescent="0.25">
      <c r="A1348">
        <f t="shared" si="808"/>
        <v>1</v>
      </c>
      <c r="B1348">
        <f t="shared" si="809"/>
        <v>1900</v>
      </c>
    </row>
    <row r="1349" spans="1:2" x14ac:dyDescent="0.25">
      <c r="A1349">
        <f t="shared" si="808"/>
        <v>1</v>
      </c>
      <c r="B1349">
        <f t="shared" si="809"/>
        <v>1900</v>
      </c>
    </row>
    <row r="1350" spans="1:2" x14ac:dyDescent="0.25">
      <c r="A1350">
        <f t="shared" si="808"/>
        <v>1</v>
      </c>
      <c r="B1350">
        <f t="shared" si="809"/>
        <v>1900</v>
      </c>
    </row>
    <row r="1351" spans="1:2" x14ac:dyDescent="0.25">
      <c r="A1351">
        <f t="shared" si="808"/>
        <v>1</v>
      </c>
      <c r="B1351">
        <f t="shared" si="809"/>
        <v>1900</v>
      </c>
    </row>
    <row r="1352" spans="1:2" x14ac:dyDescent="0.25">
      <c r="A1352">
        <f t="shared" si="808"/>
        <v>1</v>
      </c>
      <c r="B1352">
        <f t="shared" si="809"/>
        <v>1900</v>
      </c>
    </row>
    <row r="1353" spans="1:2" x14ac:dyDescent="0.25">
      <c r="A1353">
        <f t="shared" si="808"/>
        <v>1</v>
      </c>
      <c r="B1353">
        <f t="shared" si="809"/>
        <v>1900</v>
      </c>
    </row>
    <row r="1354" spans="1:2" x14ac:dyDescent="0.25">
      <c r="A1354">
        <f t="shared" si="808"/>
        <v>1</v>
      </c>
      <c r="B1354">
        <f t="shared" si="809"/>
        <v>1900</v>
      </c>
    </row>
    <row r="1355" spans="1:2" x14ac:dyDescent="0.25">
      <c r="A1355">
        <f t="shared" si="808"/>
        <v>1</v>
      </c>
      <c r="B1355">
        <f t="shared" si="809"/>
        <v>1900</v>
      </c>
    </row>
    <row r="1356" spans="1:2" x14ac:dyDescent="0.25">
      <c r="A1356">
        <f t="shared" ref="A1356:A1419" si="810">MONTH(C1356)</f>
        <v>1</v>
      </c>
      <c r="B1356">
        <f t="shared" ref="B1356:B1419" si="811">YEAR(C1356)</f>
        <v>1900</v>
      </c>
    </row>
    <row r="1357" spans="1:2" x14ac:dyDescent="0.25">
      <c r="A1357">
        <f t="shared" si="810"/>
        <v>1</v>
      </c>
      <c r="B1357">
        <f t="shared" si="811"/>
        <v>1900</v>
      </c>
    </row>
    <row r="1358" spans="1:2" x14ac:dyDescent="0.25">
      <c r="A1358">
        <f t="shared" si="810"/>
        <v>1</v>
      </c>
      <c r="B1358">
        <f t="shared" si="811"/>
        <v>1900</v>
      </c>
    </row>
    <row r="1359" spans="1:2" x14ac:dyDescent="0.25">
      <c r="A1359">
        <f t="shared" si="810"/>
        <v>1</v>
      </c>
      <c r="B1359">
        <f t="shared" si="811"/>
        <v>1900</v>
      </c>
    </row>
    <row r="1360" spans="1:2" x14ac:dyDescent="0.25">
      <c r="A1360">
        <f t="shared" si="810"/>
        <v>1</v>
      </c>
      <c r="B1360">
        <f t="shared" si="811"/>
        <v>1900</v>
      </c>
    </row>
    <row r="1361" spans="1:2" x14ac:dyDescent="0.25">
      <c r="A1361">
        <f t="shared" si="810"/>
        <v>1</v>
      </c>
      <c r="B1361">
        <f t="shared" si="811"/>
        <v>1900</v>
      </c>
    </row>
    <row r="1362" spans="1:2" x14ac:dyDescent="0.25">
      <c r="A1362">
        <f t="shared" si="810"/>
        <v>1</v>
      </c>
      <c r="B1362">
        <f t="shared" si="811"/>
        <v>1900</v>
      </c>
    </row>
    <row r="1363" spans="1:2" x14ac:dyDescent="0.25">
      <c r="A1363">
        <f t="shared" si="810"/>
        <v>1</v>
      </c>
      <c r="B1363">
        <f t="shared" si="811"/>
        <v>1900</v>
      </c>
    </row>
    <row r="1364" spans="1:2" x14ac:dyDescent="0.25">
      <c r="A1364">
        <f t="shared" si="810"/>
        <v>1</v>
      </c>
      <c r="B1364">
        <f t="shared" si="811"/>
        <v>1900</v>
      </c>
    </row>
    <row r="1365" spans="1:2" x14ac:dyDescent="0.25">
      <c r="A1365">
        <f t="shared" si="810"/>
        <v>1</v>
      </c>
      <c r="B1365">
        <f t="shared" si="811"/>
        <v>1900</v>
      </c>
    </row>
    <row r="1366" spans="1:2" x14ac:dyDescent="0.25">
      <c r="A1366">
        <f t="shared" si="810"/>
        <v>1</v>
      </c>
      <c r="B1366">
        <f t="shared" si="811"/>
        <v>1900</v>
      </c>
    </row>
    <row r="1367" spans="1:2" x14ac:dyDescent="0.25">
      <c r="A1367">
        <f t="shared" si="810"/>
        <v>1</v>
      </c>
      <c r="B1367">
        <f t="shared" si="811"/>
        <v>1900</v>
      </c>
    </row>
    <row r="1368" spans="1:2" x14ac:dyDescent="0.25">
      <c r="A1368">
        <f t="shared" si="810"/>
        <v>1</v>
      </c>
      <c r="B1368">
        <f t="shared" si="811"/>
        <v>1900</v>
      </c>
    </row>
    <row r="1369" spans="1:2" x14ac:dyDescent="0.25">
      <c r="A1369">
        <f t="shared" si="810"/>
        <v>1</v>
      </c>
      <c r="B1369">
        <f t="shared" si="811"/>
        <v>1900</v>
      </c>
    </row>
    <row r="1370" spans="1:2" x14ac:dyDescent="0.25">
      <c r="A1370">
        <f t="shared" si="810"/>
        <v>1</v>
      </c>
      <c r="B1370">
        <f t="shared" si="811"/>
        <v>1900</v>
      </c>
    </row>
    <row r="1371" spans="1:2" x14ac:dyDescent="0.25">
      <c r="A1371">
        <f t="shared" si="810"/>
        <v>1</v>
      </c>
      <c r="B1371">
        <f t="shared" si="811"/>
        <v>1900</v>
      </c>
    </row>
    <row r="1372" spans="1:2" x14ac:dyDescent="0.25">
      <c r="A1372">
        <f t="shared" si="810"/>
        <v>1</v>
      </c>
      <c r="B1372">
        <f t="shared" si="811"/>
        <v>1900</v>
      </c>
    </row>
    <row r="1373" spans="1:2" x14ac:dyDescent="0.25">
      <c r="A1373">
        <f t="shared" si="810"/>
        <v>1</v>
      </c>
      <c r="B1373">
        <f t="shared" si="811"/>
        <v>1900</v>
      </c>
    </row>
    <row r="1374" spans="1:2" x14ac:dyDescent="0.25">
      <c r="A1374">
        <f t="shared" si="810"/>
        <v>1</v>
      </c>
      <c r="B1374">
        <f t="shared" si="811"/>
        <v>1900</v>
      </c>
    </row>
    <row r="1375" spans="1:2" x14ac:dyDescent="0.25">
      <c r="A1375">
        <f t="shared" si="810"/>
        <v>1</v>
      </c>
      <c r="B1375">
        <f t="shared" si="811"/>
        <v>1900</v>
      </c>
    </row>
    <row r="1376" spans="1:2" x14ac:dyDescent="0.25">
      <c r="A1376">
        <f t="shared" si="810"/>
        <v>1</v>
      </c>
      <c r="B1376">
        <f t="shared" si="811"/>
        <v>1900</v>
      </c>
    </row>
    <row r="1377" spans="1:2" x14ac:dyDescent="0.25">
      <c r="A1377">
        <f t="shared" si="810"/>
        <v>1</v>
      </c>
      <c r="B1377">
        <f t="shared" si="811"/>
        <v>1900</v>
      </c>
    </row>
    <row r="1378" spans="1:2" x14ac:dyDescent="0.25">
      <c r="A1378">
        <f t="shared" si="810"/>
        <v>1</v>
      </c>
      <c r="B1378">
        <f t="shared" si="811"/>
        <v>1900</v>
      </c>
    </row>
    <row r="1379" spans="1:2" x14ac:dyDescent="0.25">
      <c r="A1379">
        <f t="shared" si="810"/>
        <v>1</v>
      </c>
      <c r="B1379">
        <f t="shared" si="811"/>
        <v>1900</v>
      </c>
    </row>
    <row r="1380" spans="1:2" x14ac:dyDescent="0.25">
      <c r="A1380">
        <f t="shared" si="810"/>
        <v>1</v>
      </c>
      <c r="B1380">
        <f t="shared" si="811"/>
        <v>1900</v>
      </c>
    </row>
    <row r="1381" spans="1:2" x14ac:dyDescent="0.25">
      <c r="A1381">
        <f t="shared" si="810"/>
        <v>1</v>
      </c>
      <c r="B1381">
        <f t="shared" si="811"/>
        <v>1900</v>
      </c>
    </row>
    <row r="1382" spans="1:2" x14ac:dyDescent="0.25">
      <c r="A1382">
        <f t="shared" si="810"/>
        <v>1</v>
      </c>
      <c r="B1382">
        <f t="shared" si="811"/>
        <v>1900</v>
      </c>
    </row>
    <row r="1383" spans="1:2" x14ac:dyDescent="0.25">
      <c r="A1383">
        <f t="shared" si="810"/>
        <v>1</v>
      </c>
      <c r="B1383">
        <f t="shared" si="811"/>
        <v>1900</v>
      </c>
    </row>
    <row r="1384" spans="1:2" x14ac:dyDescent="0.25">
      <c r="A1384">
        <f t="shared" si="810"/>
        <v>1</v>
      </c>
      <c r="B1384">
        <f t="shared" si="811"/>
        <v>1900</v>
      </c>
    </row>
    <row r="1385" spans="1:2" x14ac:dyDescent="0.25">
      <c r="A1385">
        <f t="shared" si="810"/>
        <v>1</v>
      </c>
      <c r="B1385">
        <f t="shared" si="811"/>
        <v>1900</v>
      </c>
    </row>
    <row r="1386" spans="1:2" x14ac:dyDescent="0.25">
      <c r="A1386">
        <f t="shared" si="810"/>
        <v>1</v>
      </c>
      <c r="B1386">
        <f t="shared" si="811"/>
        <v>1900</v>
      </c>
    </row>
    <row r="1387" spans="1:2" x14ac:dyDescent="0.25">
      <c r="A1387">
        <f t="shared" si="810"/>
        <v>1</v>
      </c>
      <c r="B1387">
        <f t="shared" si="811"/>
        <v>1900</v>
      </c>
    </row>
    <row r="1388" spans="1:2" x14ac:dyDescent="0.25">
      <c r="A1388">
        <f t="shared" si="810"/>
        <v>1</v>
      </c>
      <c r="B1388">
        <f t="shared" si="811"/>
        <v>1900</v>
      </c>
    </row>
    <row r="1389" spans="1:2" x14ac:dyDescent="0.25">
      <c r="A1389">
        <f t="shared" si="810"/>
        <v>1</v>
      </c>
      <c r="B1389">
        <f t="shared" si="811"/>
        <v>1900</v>
      </c>
    </row>
    <row r="1390" spans="1:2" x14ac:dyDescent="0.25">
      <c r="A1390">
        <f t="shared" si="810"/>
        <v>1</v>
      </c>
      <c r="B1390">
        <f t="shared" si="811"/>
        <v>1900</v>
      </c>
    </row>
    <row r="1391" spans="1:2" x14ac:dyDescent="0.25">
      <c r="A1391">
        <f t="shared" si="810"/>
        <v>1</v>
      </c>
      <c r="B1391">
        <f t="shared" si="811"/>
        <v>1900</v>
      </c>
    </row>
    <row r="1392" spans="1:2" x14ac:dyDescent="0.25">
      <c r="A1392">
        <f t="shared" si="810"/>
        <v>1</v>
      </c>
      <c r="B1392">
        <f t="shared" si="811"/>
        <v>1900</v>
      </c>
    </row>
    <row r="1393" spans="1:2" x14ac:dyDescent="0.25">
      <c r="A1393">
        <f t="shared" si="810"/>
        <v>1</v>
      </c>
      <c r="B1393">
        <f t="shared" si="811"/>
        <v>1900</v>
      </c>
    </row>
    <row r="1394" spans="1:2" x14ac:dyDescent="0.25">
      <c r="A1394">
        <f t="shared" si="810"/>
        <v>1</v>
      </c>
      <c r="B1394">
        <f t="shared" si="811"/>
        <v>1900</v>
      </c>
    </row>
    <row r="1395" spans="1:2" x14ac:dyDescent="0.25">
      <c r="A1395">
        <f t="shared" si="810"/>
        <v>1</v>
      </c>
      <c r="B1395">
        <f t="shared" si="811"/>
        <v>1900</v>
      </c>
    </row>
    <row r="1396" spans="1:2" x14ac:dyDescent="0.25">
      <c r="A1396">
        <f t="shared" si="810"/>
        <v>1</v>
      </c>
      <c r="B1396">
        <f t="shared" si="811"/>
        <v>1900</v>
      </c>
    </row>
    <row r="1397" spans="1:2" x14ac:dyDescent="0.25">
      <c r="A1397">
        <f t="shared" si="810"/>
        <v>1</v>
      </c>
      <c r="B1397">
        <f t="shared" si="811"/>
        <v>1900</v>
      </c>
    </row>
    <row r="1398" spans="1:2" x14ac:dyDescent="0.25">
      <c r="A1398">
        <f t="shared" si="810"/>
        <v>1</v>
      </c>
      <c r="B1398">
        <f t="shared" si="811"/>
        <v>1900</v>
      </c>
    </row>
    <row r="1399" spans="1:2" x14ac:dyDescent="0.25">
      <c r="A1399">
        <f t="shared" si="810"/>
        <v>1</v>
      </c>
      <c r="B1399">
        <f t="shared" si="811"/>
        <v>1900</v>
      </c>
    </row>
    <row r="1400" spans="1:2" x14ac:dyDescent="0.25">
      <c r="A1400">
        <f t="shared" si="810"/>
        <v>1</v>
      </c>
      <c r="B1400">
        <f t="shared" si="811"/>
        <v>1900</v>
      </c>
    </row>
    <row r="1401" spans="1:2" x14ac:dyDescent="0.25">
      <c r="A1401">
        <f t="shared" si="810"/>
        <v>1</v>
      </c>
      <c r="B1401">
        <f t="shared" si="811"/>
        <v>1900</v>
      </c>
    </row>
    <row r="1402" spans="1:2" x14ac:dyDescent="0.25">
      <c r="A1402">
        <f t="shared" si="810"/>
        <v>1</v>
      </c>
      <c r="B1402">
        <f t="shared" si="811"/>
        <v>1900</v>
      </c>
    </row>
    <row r="1403" spans="1:2" x14ac:dyDescent="0.25">
      <c r="A1403">
        <f t="shared" si="810"/>
        <v>1</v>
      </c>
      <c r="B1403">
        <f t="shared" si="811"/>
        <v>1900</v>
      </c>
    </row>
    <row r="1404" spans="1:2" x14ac:dyDescent="0.25">
      <c r="A1404">
        <f t="shared" si="810"/>
        <v>1</v>
      </c>
      <c r="B1404">
        <f t="shared" si="811"/>
        <v>1900</v>
      </c>
    </row>
    <row r="1405" spans="1:2" x14ac:dyDescent="0.25">
      <c r="A1405">
        <f t="shared" si="810"/>
        <v>1</v>
      </c>
      <c r="B1405">
        <f t="shared" si="811"/>
        <v>1900</v>
      </c>
    </row>
    <row r="1406" spans="1:2" x14ac:dyDescent="0.25">
      <c r="A1406">
        <f t="shared" si="810"/>
        <v>1</v>
      </c>
      <c r="B1406">
        <f t="shared" si="811"/>
        <v>1900</v>
      </c>
    </row>
    <row r="1407" spans="1:2" x14ac:dyDescent="0.25">
      <c r="A1407">
        <f t="shared" si="810"/>
        <v>1</v>
      </c>
      <c r="B1407">
        <f t="shared" si="811"/>
        <v>1900</v>
      </c>
    </row>
    <row r="1408" spans="1:2" x14ac:dyDescent="0.25">
      <c r="A1408">
        <f t="shared" si="810"/>
        <v>1</v>
      </c>
      <c r="B1408">
        <f t="shared" si="811"/>
        <v>1900</v>
      </c>
    </row>
    <row r="1409" spans="1:2" x14ac:dyDescent="0.25">
      <c r="A1409">
        <f t="shared" si="810"/>
        <v>1</v>
      </c>
      <c r="B1409">
        <f t="shared" si="811"/>
        <v>1900</v>
      </c>
    </row>
    <row r="1410" spans="1:2" x14ac:dyDescent="0.25">
      <c r="A1410">
        <f t="shared" si="810"/>
        <v>1</v>
      </c>
      <c r="B1410">
        <f t="shared" si="811"/>
        <v>1900</v>
      </c>
    </row>
    <row r="1411" spans="1:2" x14ac:dyDescent="0.25">
      <c r="A1411">
        <f t="shared" si="810"/>
        <v>1</v>
      </c>
      <c r="B1411">
        <f t="shared" si="811"/>
        <v>1900</v>
      </c>
    </row>
    <row r="1412" spans="1:2" x14ac:dyDescent="0.25">
      <c r="A1412">
        <f t="shared" si="810"/>
        <v>1</v>
      </c>
      <c r="B1412">
        <f t="shared" si="811"/>
        <v>1900</v>
      </c>
    </row>
    <row r="1413" spans="1:2" x14ac:dyDescent="0.25">
      <c r="A1413">
        <f t="shared" si="810"/>
        <v>1</v>
      </c>
      <c r="B1413">
        <f t="shared" si="811"/>
        <v>1900</v>
      </c>
    </row>
    <row r="1414" spans="1:2" x14ac:dyDescent="0.25">
      <c r="A1414">
        <f t="shared" si="810"/>
        <v>1</v>
      </c>
      <c r="B1414">
        <f t="shared" si="811"/>
        <v>1900</v>
      </c>
    </row>
    <row r="1415" spans="1:2" x14ac:dyDescent="0.25">
      <c r="A1415">
        <f t="shared" si="810"/>
        <v>1</v>
      </c>
      <c r="B1415">
        <f t="shared" si="811"/>
        <v>1900</v>
      </c>
    </row>
    <row r="1416" spans="1:2" x14ac:dyDescent="0.25">
      <c r="A1416">
        <f t="shared" si="810"/>
        <v>1</v>
      </c>
      <c r="B1416">
        <f t="shared" si="811"/>
        <v>1900</v>
      </c>
    </row>
    <row r="1417" spans="1:2" x14ac:dyDescent="0.25">
      <c r="A1417">
        <f t="shared" si="810"/>
        <v>1</v>
      </c>
      <c r="B1417">
        <f t="shared" si="811"/>
        <v>1900</v>
      </c>
    </row>
    <row r="1418" spans="1:2" x14ac:dyDescent="0.25">
      <c r="A1418">
        <f t="shared" si="810"/>
        <v>1</v>
      </c>
      <c r="B1418">
        <f t="shared" si="811"/>
        <v>1900</v>
      </c>
    </row>
    <row r="1419" spans="1:2" x14ac:dyDescent="0.25">
      <c r="A1419">
        <f t="shared" si="810"/>
        <v>1</v>
      </c>
      <c r="B1419">
        <f t="shared" si="811"/>
        <v>1900</v>
      </c>
    </row>
    <row r="1420" spans="1:2" x14ac:dyDescent="0.25">
      <c r="A1420">
        <f t="shared" ref="A1420:A1483" si="812">MONTH(C1420)</f>
        <v>1</v>
      </c>
      <c r="B1420">
        <f t="shared" ref="B1420:B1483" si="813">YEAR(C1420)</f>
        <v>1900</v>
      </c>
    </row>
    <row r="1421" spans="1:2" x14ac:dyDescent="0.25">
      <c r="A1421">
        <f t="shared" si="812"/>
        <v>1</v>
      </c>
      <c r="B1421">
        <f t="shared" si="813"/>
        <v>1900</v>
      </c>
    </row>
    <row r="1422" spans="1:2" x14ac:dyDescent="0.25">
      <c r="A1422">
        <f t="shared" si="812"/>
        <v>1</v>
      </c>
      <c r="B1422">
        <f t="shared" si="813"/>
        <v>1900</v>
      </c>
    </row>
    <row r="1423" spans="1:2" x14ac:dyDescent="0.25">
      <c r="A1423">
        <f t="shared" si="812"/>
        <v>1</v>
      </c>
      <c r="B1423">
        <f t="shared" si="813"/>
        <v>1900</v>
      </c>
    </row>
    <row r="1424" spans="1:2" x14ac:dyDescent="0.25">
      <c r="A1424">
        <f t="shared" si="812"/>
        <v>1</v>
      </c>
      <c r="B1424">
        <f t="shared" si="813"/>
        <v>1900</v>
      </c>
    </row>
    <row r="1425" spans="1:2" x14ac:dyDescent="0.25">
      <c r="A1425">
        <f t="shared" si="812"/>
        <v>1</v>
      </c>
      <c r="B1425">
        <f t="shared" si="813"/>
        <v>1900</v>
      </c>
    </row>
    <row r="1426" spans="1:2" x14ac:dyDescent="0.25">
      <c r="A1426">
        <f t="shared" si="812"/>
        <v>1</v>
      </c>
      <c r="B1426">
        <f t="shared" si="813"/>
        <v>1900</v>
      </c>
    </row>
    <row r="1427" spans="1:2" x14ac:dyDescent="0.25">
      <c r="A1427">
        <f t="shared" si="812"/>
        <v>1</v>
      </c>
      <c r="B1427">
        <f t="shared" si="813"/>
        <v>1900</v>
      </c>
    </row>
    <row r="1428" spans="1:2" x14ac:dyDescent="0.25">
      <c r="A1428">
        <f t="shared" si="812"/>
        <v>1</v>
      </c>
      <c r="B1428">
        <f t="shared" si="813"/>
        <v>1900</v>
      </c>
    </row>
    <row r="1429" spans="1:2" x14ac:dyDescent="0.25">
      <c r="A1429">
        <f t="shared" si="812"/>
        <v>1</v>
      </c>
      <c r="B1429">
        <f t="shared" si="813"/>
        <v>1900</v>
      </c>
    </row>
    <row r="1430" spans="1:2" x14ac:dyDescent="0.25">
      <c r="A1430">
        <f t="shared" si="812"/>
        <v>1</v>
      </c>
      <c r="B1430">
        <f t="shared" si="813"/>
        <v>1900</v>
      </c>
    </row>
    <row r="1431" spans="1:2" x14ac:dyDescent="0.25">
      <c r="A1431">
        <f t="shared" si="812"/>
        <v>1</v>
      </c>
      <c r="B1431">
        <f t="shared" si="813"/>
        <v>1900</v>
      </c>
    </row>
    <row r="1432" spans="1:2" x14ac:dyDescent="0.25">
      <c r="A1432">
        <f t="shared" si="812"/>
        <v>1</v>
      </c>
      <c r="B1432">
        <f t="shared" si="813"/>
        <v>1900</v>
      </c>
    </row>
    <row r="1433" spans="1:2" x14ac:dyDescent="0.25">
      <c r="A1433">
        <f t="shared" si="812"/>
        <v>1</v>
      </c>
      <c r="B1433">
        <f t="shared" si="813"/>
        <v>1900</v>
      </c>
    </row>
    <row r="1434" spans="1:2" x14ac:dyDescent="0.25">
      <c r="A1434">
        <f t="shared" si="812"/>
        <v>1</v>
      </c>
      <c r="B1434">
        <f t="shared" si="813"/>
        <v>1900</v>
      </c>
    </row>
    <row r="1435" spans="1:2" x14ac:dyDescent="0.25">
      <c r="A1435">
        <f t="shared" si="812"/>
        <v>1</v>
      </c>
      <c r="B1435">
        <f t="shared" si="813"/>
        <v>1900</v>
      </c>
    </row>
    <row r="1436" spans="1:2" x14ac:dyDescent="0.25">
      <c r="A1436">
        <f t="shared" si="812"/>
        <v>1</v>
      </c>
      <c r="B1436">
        <f t="shared" si="813"/>
        <v>1900</v>
      </c>
    </row>
    <row r="1437" spans="1:2" x14ac:dyDescent="0.25">
      <c r="A1437">
        <f t="shared" si="812"/>
        <v>1</v>
      </c>
      <c r="B1437">
        <f t="shared" si="813"/>
        <v>1900</v>
      </c>
    </row>
    <row r="1438" spans="1:2" x14ac:dyDescent="0.25">
      <c r="A1438">
        <f t="shared" si="812"/>
        <v>1</v>
      </c>
      <c r="B1438">
        <f t="shared" si="813"/>
        <v>1900</v>
      </c>
    </row>
    <row r="1439" spans="1:2" x14ac:dyDescent="0.25">
      <c r="A1439">
        <f t="shared" si="812"/>
        <v>1</v>
      </c>
      <c r="B1439">
        <f t="shared" si="813"/>
        <v>1900</v>
      </c>
    </row>
    <row r="1440" spans="1:2" x14ac:dyDescent="0.25">
      <c r="A1440">
        <f t="shared" si="812"/>
        <v>1</v>
      </c>
      <c r="B1440">
        <f t="shared" si="813"/>
        <v>1900</v>
      </c>
    </row>
    <row r="1441" spans="1:2" x14ac:dyDescent="0.25">
      <c r="A1441">
        <f t="shared" si="812"/>
        <v>1</v>
      </c>
      <c r="B1441">
        <f t="shared" si="813"/>
        <v>1900</v>
      </c>
    </row>
    <row r="1442" spans="1:2" x14ac:dyDescent="0.25">
      <c r="A1442">
        <f t="shared" si="812"/>
        <v>1</v>
      </c>
      <c r="B1442">
        <f t="shared" si="813"/>
        <v>1900</v>
      </c>
    </row>
    <row r="1443" spans="1:2" x14ac:dyDescent="0.25">
      <c r="A1443">
        <f t="shared" si="812"/>
        <v>1</v>
      </c>
      <c r="B1443">
        <f t="shared" si="813"/>
        <v>1900</v>
      </c>
    </row>
    <row r="1444" spans="1:2" x14ac:dyDescent="0.25">
      <c r="A1444">
        <f t="shared" si="812"/>
        <v>1</v>
      </c>
      <c r="B1444">
        <f t="shared" si="813"/>
        <v>1900</v>
      </c>
    </row>
    <row r="1445" spans="1:2" x14ac:dyDescent="0.25">
      <c r="A1445">
        <f t="shared" si="812"/>
        <v>1</v>
      </c>
      <c r="B1445">
        <f t="shared" si="813"/>
        <v>1900</v>
      </c>
    </row>
    <row r="1446" spans="1:2" x14ac:dyDescent="0.25">
      <c r="A1446">
        <f t="shared" si="812"/>
        <v>1</v>
      </c>
      <c r="B1446">
        <f t="shared" si="813"/>
        <v>1900</v>
      </c>
    </row>
    <row r="1447" spans="1:2" x14ac:dyDescent="0.25">
      <c r="A1447">
        <f t="shared" si="812"/>
        <v>1</v>
      </c>
      <c r="B1447">
        <f t="shared" si="813"/>
        <v>1900</v>
      </c>
    </row>
    <row r="1448" spans="1:2" x14ac:dyDescent="0.25">
      <c r="A1448">
        <f t="shared" si="812"/>
        <v>1</v>
      </c>
      <c r="B1448">
        <f t="shared" si="813"/>
        <v>1900</v>
      </c>
    </row>
    <row r="1449" spans="1:2" x14ac:dyDescent="0.25">
      <c r="A1449">
        <f t="shared" si="812"/>
        <v>1</v>
      </c>
      <c r="B1449">
        <f t="shared" si="813"/>
        <v>1900</v>
      </c>
    </row>
    <row r="1450" spans="1:2" x14ac:dyDescent="0.25">
      <c r="A1450">
        <f t="shared" si="812"/>
        <v>1</v>
      </c>
      <c r="B1450">
        <f t="shared" si="813"/>
        <v>1900</v>
      </c>
    </row>
    <row r="1451" spans="1:2" x14ac:dyDescent="0.25">
      <c r="A1451">
        <f t="shared" si="812"/>
        <v>1</v>
      </c>
      <c r="B1451">
        <f t="shared" si="813"/>
        <v>1900</v>
      </c>
    </row>
    <row r="1452" spans="1:2" x14ac:dyDescent="0.25">
      <c r="A1452">
        <f t="shared" si="812"/>
        <v>1</v>
      </c>
      <c r="B1452">
        <f t="shared" si="813"/>
        <v>1900</v>
      </c>
    </row>
    <row r="1453" spans="1:2" x14ac:dyDescent="0.25">
      <c r="A1453">
        <f t="shared" si="812"/>
        <v>1</v>
      </c>
      <c r="B1453">
        <f t="shared" si="813"/>
        <v>1900</v>
      </c>
    </row>
    <row r="1454" spans="1:2" x14ac:dyDescent="0.25">
      <c r="A1454">
        <f t="shared" si="812"/>
        <v>1</v>
      </c>
      <c r="B1454">
        <f t="shared" si="813"/>
        <v>1900</v>
      </c>
    </row>
    <row r="1455" spans="1:2" x14ac:dyDescent="0.25">
      <c r="A1455">
        <f t="shared" si="812"/>
        <v>1</v>
      </c>
      <c r="B1455">
        <f t="shared" si="813"/>
        <v>1900</v>
      </c>
    </row>
    <row r="1456" spans="1:2" x14ac:dyDescent="0.25">
      <c r="A1456">
        <f t="shared" si="812"/>
        <v>1</v>
      </c>
      <c r="B1456">
        <f t="shared" si="813"/>
        <v>1900</v>
      </c>
    </row>
    <row r="1457" spans="1:2" x14ac:dyDescent="0.25">
      <c r="A1457">
        <f t="shared" si="812"/>
        <v>1</v>
      </c>
      <c r="B1457">
        <f t="shared" si="813"/>
        <v>1900</v>
      </c>
    </row>
    <row r="1458" spans="1:2" x14ac:dyDescent="0.25">
      <c r="A1458">
        <f t="shared" si="812"/>
        <v>1</v>
      </c>
      <c r="B1458">
        <f t="shared" si="813"/>
        <v>1900</v>
      </c>
    </row>
    <row r="1459" spans="1:2" x14ac:dyDescent="0.25">
      <c r="A1459">
        <f t="shared" si="812"/>
        <v>1</v>
      </c>
      <c r="B1459">
        <f t="shared" si="813"/>
        <v>1900</v>
      </c>
    </row>
    <row r="1460" spans="1:2" x14ac:dyDescent="0.25">
      <c r="A1460">
        <f t="shared" si="812"/>
        <v>1</v>
      </c>
      <c r="B1460">
        <f t="shared" si="813"/>
        <v>1900</v>
      </c>
    </row>
    <row r="1461" spans="1:2" x14ac:dyDescent="0.25">
      <c r="A1461">
        <f t="shared" si="812"/>
        <v>1</v>
      </c>
      <c r="B1461">
        <f t="shared" si="813"/>
        <v>1900</v>
      </c>
    </row>
    <row r="1462" spans="1:2" x14ac:dyDescent="0.25">
      <c r="A1462">
        <f t="shared" si="812"/>
        <v>1</v>
      </c>
      <c r="B1462">
        <f t="shared" si="813"/>
        <v>1900</v>
      </c>
    </row>
    <row r="1463" spans="1:2" x14ac:dyDescent="0.25">
      <c r="A1463">
        <f t="shared" si="812"/>
        <v>1</v>
      </c>
      <c r="B1463">
        <f t="shared" si="813"/>
        <v>1900</v>
      </c>
    </row>
    <row r="1464" spans="1:2" x14ac:dyDescent="0.25">
      <c r="A1464">
        <f t="shared" si="812"/>
        <v>1</v>
      </c>
      <c r="B1464">
        <f t="shared" si="813"/>
        <v>1900</v>
      </c>
    </row>
    <row r="1465" spans="1:2" x14ac:dyDescent="0.25">
      <c r="A1465">
        <f t="shared" si="812"/>
        <v>1</v>
      </c>
      <c r="B1465">
        <f t="shared" si="813"/>
        <v>1900</v>
      </c>
    </row>
    <row r="1466" spans="1:2" x14ac:dyDescent="0.25">
      <c r="A1466">
        <f t="shared" si="812"/>
        <v>1</v>
      </c>
      <c r="B1466">
        <f t="shared" si="813"/>
        <v>1900</v>
      </c>
    </row>
    <row r="1467" spans="1:2" x14ac:dyDescent="0.25">
      <c r="A1467">
        <f t="shared" si="812"/>
        <v>1</v>
      </c>
      <c r="B1467">
        <f t="shared" si="813"/>
        <v>1900</v>
      </c>
    </row>
    <row r="1468" spans="1:2" x14ac:dyDescent="0.25">
      <c r="A1468">
        <f t="shared" si="812"/>
        <v>1</v>
      </c>
      <c r="B1468">
        <f t="shared" si="813"/>
        <v>1900</v>
      </c>
    </row>
    <row r="1469" spans="1:2" x14ac:dyDescent="0.25">
      <c r="A1469">
        <f t="shared" si="812"/>
        <v>1</v>
      </c>
      <c r="B1469">
        <f t="shared" si="813"/>
        <v>1900</v>
      </c>
    </row>
    <row r="1470" spans="1:2" x14ac:dyDescent="0.25">
      <c r="A1470">
        <f t="shared" si="812"/>
        <v>1</v>
      </c>
      <c r="B1470">
        <f t="shared" si="813"/>
        <v>1900</v>
      </c>
    </row>
    <row r="1471" spans="1:2" x14ac:dyDescent="0.25">
      <c r="A1471">
        <f t="shared" si="812"/>
        <v>1</v>
      </c>
      <c r="B1471">
        <f t="shared" si="813"/>
        <v>1900</v>
      </c>
    </row>
    <row r="1472" spans="1:2" x14ac:dyDescent="0.25">
      <c r="A1472">
        <f t="shared" si="812"/>
        <v>1</v>
      </c>
      <c r="B1472">
        <f t="shared" si="813"/>
        <v>1900</v>
      </c>
    </row>
    <row r="1473" spans="1:2" x14ac:dyDescent="0.25">
      <c r="A1473">
        <f t="shared" si="812"/>
        <v>1</v>
      </c>
      <c r="B1473">
        <f t="shared" si="813"/>
        <v>1900</v>
      </c>
    </row>
    <row r="1474" spans="1:2" x14ac:dyDescent="0.25">
      <c r="A1474">
        <f t="shared" si="812"/>
        <v>1</v>
      </c>
      <c r="B1474">
        <f t="shared" si="813"/>
        <v>1900</v>
      </c>
    </row>
    <row r="1475" spans="1:2" x14ac:dyDescent="0.25">
      <c r="A1475">
        <f t="shared" si="812"/>
        <v>1</v>
      </c>
      <c r="B1475">
        <f t="shared" si="813"/>
        <v>1900</v>
      </c>
    </row>
    <row r="1476" spans="1:2" x14ac:dyDescent="0.25">
      <c r="A1476">
        <f t="shared" si="812"/>
        <v>1</v>
      </c>
      <c r="B1476">
        <f t="shared" si="813"/>
        <v>1900</v>
      </c>
    </row>
    <row r="1477" spans="1:2" x14ac:dyDescent="0.25">
      <c r="A1477">
        <f t="shared" si="812"/>
        <v>1</v>
      </c>
      <c r="B1477">
        <f t="shared" si="813"/>
        <v>1900</v>
      </c>
    </row>
    <row r="1478" spans="1:2" x14ac:dyDescent="0.25">
      <c r="A1478">
        <f t="shared" si="812"/>
        <v>1</v>
      </c>
      <c r="B1478">
        <f t="shared" si="813"/>
        <v>1900</v>
      </c>
    </row>
    <row r="1479" spans="1:2" x14ac:dyDescent="0.25">
      <c r="A1479">
        <f t="shared" si="812"/>
        <v>1</v>
      </c>
      <c r="B1479">
        <f t="shared" si="813"/>
        <v>1900</v>
      </c>
    </row>
    <row r="1480" spans="1:2" x14ac:dyDescent="0.25">
      <c r="A1480">
        <f t="shared" si="812"/>
        <v>1</v>
      </c>
      <c r="B1480">
        <f t="shared" si="813"/>
        <v>1900</v>
      </c>
    </row>
    <row r="1481" spans="1:2" x14ac:dyDescent="0.25">
      <c r="A1481">
        <f t="shared" si="812"/>
        <v>1</v>
      </c>
      <c r="B1481">
        <f t="shared" si="813"/>
        <v>1900</v>
      </c>
    </row>
    <row r="1482" spans="1:2" x14ac:dyDescent="0.25">
      <c r="A1482">
        <f t="shared" si="812"/>
        <v>1</v>
      </c>
      <c r="B1482">
        <f t="shared" si="813"/>
        <v>1900</v>
      </c>
    </row>
    <row r="1483" spans="1:2" x14ac:dyDescent="0.25">
      <c r="A1483">
        <f t="shared" si="812"/>
        <v>1</v>
      </c>
      <c r="B1483">
        <f t="shared" si="813"/>
        <v>1900</v>
      </c>
    </row>
    <row r="1484" spans="1:2" x14ac:dyDescent="0.25">
      <c r="A1484">
        <f t="shared" ref="A1484:A1547" si="814">MONTH(C1484)</f>
        <v>1</v>
      </c>
      <c r="B1484">
        <f t="shared" ref="B1484:B1547" si="815">YEAR(C1484)</f>
        <v>1900</v>
      </c>
    </row>
    <row r="1485" spans="1:2" x14ac:dyDescent="0.25">
      <c r="A1485">
        <f t="shared" si="814"/>
        <v>1</v>
      </c>
      <c r="B1485">
        <f t="shared" si="815"/>
        <v>1900</v>
      </c>
    </row>
    <row r="1486" spans="1:2" x14ac:dyDescent="0.25">
      <c r="A1486">
        <f t="shared" si="814"/>
        <v>1</v>
      </c>
      <c r="B1486">
        <f t="shared" si="815"/>
        <v>1900</v>
      </c>
    </row>
    <row r="1487" spans="1:2" x14ac:dyDescent="0.25">
      <c r="A1487">
        <f t="shared" si="814"/>
        <v>1</v>
      </c>
      <c r="B1487">
        <f t="shared" si="815"/>
        <v>1900</v>
      </c>
    </row>
    <row r="1488" spans="1:2" x14ac:dyDescent="0.25">
      <c r="A1488">
        <f t="shared" si="814"/>
        <v>1</v>
      </c>
      <c r="B1488">
        <f t="shared" si="815"/>
        <v>1900</v>
      </c>
    </row>
    <row r="1489" spans="1:2" x14ac:dyDescent="0.25">
      <c r="A1489">
        <f t="shared" si="814"/>
        <v>1</v>
      </c>
      <c r="B1489">
        <f t="shared" si="815"/>
        <v>1900</v>
      </c>
    </row>
    <row r="1490" spans="1:2" x14ac:dyDescent="0.25">
      <c r="A1490">
        <f t="shared" si="814"/>
        <v>1</v>
      </c>
      <c r="B1490">
        <f t="shared" si="815"/>
        <v>1900</v>
      </c>
    </row>
    <row r="1491" spans="1:2" x14ac:dyDescent="0.25">
      <c r="A1491">
        <f t="shared" si="814"/>
        <v>1</v>
      </c>
      <c r="B1491">
        <f t="shared" si="815"/>
        <v>1900</v>
      </c>
    </row>
    <row r="1492" spans="1:2" x14ac:dyDescent="0.25">
      <c r="A1492">
        <f t="shared" si="814"/>
        <v>1</v>
      </c>
      <c r="B1492">
        <f t="shared" si="815"/>
        <v>1900</v>
      </c>
    </row>
    <row r="1493" spans="1:2" x14ac:dyDescent="0.25">
      <c r="A1493">
        <f t="shared" si="814"/>
        <v>1</v>
      </c>
      <c r="B1493">
        <f t="shared" si="815"/>
        <v>1900</v>
      </c>
    </row>
    <row r="1494" spans="1:2" x14ac:dyDescent="0.25">
      <c r="A1494">
        <f t="shared" si="814"/>
        <v>1</v>
      </c>
      <c r="B1494">
        <f t="shared" si="815"/>
        <v>1900</v>
      </c>
    </row>
    <row r="1495" spans="1:2" x14ac:dyDescent="0.25">
      <c r="A1495">
        <f t="shared" si="814"/>
        <v>1</v>
      </c>
      <c r="B1495">
        <f t="shared" si="815"/>
        <v>1900</v>
      </c>
    </row>
    <row r="1496" spans="1:2" x14ac:dyDescent="0.25">
      <c r="A1496">
        <f t="shared" si="814"/>
        <v>1</v>
      </c>
      <c r="B1496">
        <f t="shared" si="815"/>
        <v>1900</v>
      </c>
    </row>
    <row r="1497" spans="1:2" x14ac:dyDescent="0.25">
      <c r="A1497">
        <f t="shared" si="814"/>
        <v>1</v>
      </c>
      <c r="B1497">
        <f t="shared" si="815"/>
        <v>1900</v>
      </c>
    </row>
    <row r="1498" spans="1:2" x14ac:dyDescent="0.25">
      <c r="A1498">
        <f t="shared" si="814"/>
        <v>1</v>
      </c>
      <c r="B1498">
        <f t="shared" si="815"/>
        <v>1900</v>
      </c>
    </row>
    <row r="1499" spans="1:2" x14ac:dyDescent="0.25">
      <c r="A1499">
        <f t="shared" si="814"/>
        <v>1</v>
      </c>
      <c r="B1499">
        <f t="shared" si="815"/>
        <v>1900</v>
      </c>
    </row>
    <row r="1500" spans="1:2" x14ac:dyDescent="0.25">
      <c r="A1500">
        <f t="shared" si="814"/>
        <v>1</v>
      </c>
      <c r="B1500">
        <f t="shared" si="815"/>
        <v>1900</v>
      </c>
    </row>
    <row r="1501" spans="1:2" x14ac:dyDescent="0.25">
      <c r="A1501">
        <f t="shared" si="814"/>
        <v>1</v>
      </c>
      <c r="B1501">
        <f t="shared" si="815"/>
        <v>1900</v>
      </c>
    </row>
    <row r="1502" spans="1:2" x14ac:dyDescent="0.25">
      <c r="A1502">
        <f t="shared" si="814"/>
        <v>1</v>
      </c>
      <c r="B1502">
        <f t="shared" si="815"/>
        <v>1900</v>
      </c>
    </row>
    <row r="1503" spans="1:2" x14ac:dyDescent="0.25">
      <c r="A1503">
        <f t="shared" si="814"/>
        <v>1</v>
      </c>
      <c r="B1503">
        <f t="shared" si="815"/>
        <v>1900</v>
      </c>
    </row>
    <row r="1504" spans="1:2" x14ac:dyDescent="0.25">
      <c r="A1504">
        <f t="shared" si="814"/>
        <v>1</v>
      </c>
      <c r="B1504">
        <f t="shared" si="815"/>
        <v>1900</v>
      </c>
    </row>
    <row r="1505" spans="1:2" x14ac:dyDescent="0.25">
      <c r="A1505">
        <f t="shared" si="814"/>
        <v>1</v>
      </c>
      <c r="B1505">
        <f t="shared" si="815"/>
        <v>1900</v>
      </c>
    </row>
    <row r="1506" spans="1:2" x14ac:dyDescent="0.25">
      <c r="A1506">
        <f t="shared" si="814"/>
        <v>1</v>
      </c>
      <c r="B1506">
        <f t="shared" si="815"/>
        <v>1900</v>
      </c>
    </row>
    <row r="1507" spans="1:2" x14ac:dyDescent="0.25">
      <c r="A1507">
        <f t="shared" si="814"/>
        <v>1</v>
      </c>
      <c r="B1507">
        <f t="shared" si="815"/>
        <v>1900</v>
      </c>
    </row>
    <row r="1508" spans="1:2" x14ac:dyDescent="0.25">
      <c r="A1508">
        <f t="shared" si="814"/>
        <v>1</v>
      </c>
      <c r="B1508">
        <f t="shared" si="815"/>
        <v>1900</v>
      </c>
    </row>
    <row r="1509" spans="1:2" x14ac:dyDescent="0.25">
      <c r="A1509">
        <f t="shared" si="814"/>
        <v>1</v>
      </c>
      <c r="B1509">
        <f t="shared" si="815"/>
        <v>1900</v>
      </c>
    </row>
    <row r="1510" spans="1:2" x14ac:dyDescent="0.25">
      <c r="A1510">
        <f t="shared" si="814"/>
        <v>1</v>
      </c>
      <c r="B1510">
        <f t="shared" si="815"/>
        <v>1900</v>
      </c>
    </row>
    <row r="1511" spans="1:2" x14ac:dyDescent="0.25">
      <c r="A1511">
        <f t="shared" si="814"/>
        <v>1</v>
      </c>
      <c r="B1511">
        <f t="shared" si="815"/>
        <v>1900</v>
      </c>
    </row>
    <row r="1512" spans="1:2" x14ac:dyDescent="0.25">
      <c r="A1512">
        <f t="shared" si="814"/>
        <v>1</v>
      </c>
      <c r="B1512">
        <f t="shared" si="815"/>
        <v>1900</v>
      </c>
    </row>
    <row r="1513" spans="1:2" x14ac:dyDescent="0.25">
      <c r="A1513">
        <f t="shared" si="814"/>
        <v>1</v>
      </c>
      <c r="B1513">
        <f t="shared" si="815"/>
        <v>1900</v>
      </c>
    </row>
    <row r="1514" spans="1:2" x14ac:dyDescent="0.25">
      <c r="A1514">
        <f t="shared" si="814"/>
        <v>1</v>
      </c>
      <c r="B1514">
        <f t="shared" si="815"/>
        <v>1900</v>
      </c>
    </row>
    <row r="1515" spans="1:2" x14ac:dyDescent="0.25">
      <c r="A1515">
        <f t="shared" si="814"/>
        <v>1</v>
      </c>
      <c r="B1515">
        <f t="shared" si="815"/>
        <v>1900</v>
      </c>
    </row>
    <row r="1516" spans="1:2" x14ac:dyDescent="0.25">
      <c r="A1516">
        <f t="shared" si="814"/>
        <v>1</v>
      </c>
      <c r="B1516">
        <f t="shared" si="815"/>
        <v>1900</v>
      </c>
    </row>
    <row r="1517" spans="1:2" x14ac:dyDescent="0.25">
      <c r="A1517">
        <f t="shared" si="814"/>
        <v>1</v>
      </c>
      <c r="B1517">
        <f t="shared" si="815"/>
        <v>1900</v>
      </c>
    </row>
    <row r="1518" spans="1:2" x14ac:dyDescent="0.25">
      <c r="A1518">
        <f t="shared" si="814"/>
        <v>1</v>
      </c>
      <c r="B1518">
        <f t="shared" si="815"/>
        <v>1900</v>
      </c>
    </row>
    <row r="1519" spans="1:2" x14ac:dyDescent="0.25">
      <c r="A1519">
        <f t="shared" si="814"/>
        <v>1</v>
      </c>
      <c r="B1519">
        <f t="shared" si="815"/>
        <v>1900</v>
      </c>
    </row>
    <row r="1520" spans="1:2" x14ac:dyDescent="0.25">
      <c r="A1520">
        <f t="shared" si="814"/>
        <v>1</v>
      </c>
      <c r="B1520">
        <f t="shared" si="815"/>
        <v>1900</v>
      </c>
    </row>
    <row r="1521" spans="1:2" x14ac:dyDescent="0.25">
      <c r="A1521">
        <f t="shared" si="814"/>
        <v>1</v>
      </c>
      <c r="B1521">
        <f t="shared" si="815"/>
        <v>1900</v>
      </c>
    </row>
    <row r="1522" spans="1:2" x14ac:dyDescent="0.25">
      <c r="A1522">
        <f t="shared" si="814"/>
        <v>1</v>
      </c>
      <c r="B1522">
        <f t="shared" si="815"/>
        <v>1900</v>
      </c>
    </row>
    <row r="1523" spans="1:2" x14ac:dyDescent="0.25">
      <c r="A1523">
        <f t="shared" si="814"/>
        <v>1</v>
      </c>
      <c r="B1523">
        <f t="shared" si="815"/>
        <v>1900</v>
      </c>
    </row>
    <row r="1524" spans="1:2" x14ac:dyDescent="0.25">
      <c r="A1524">
        <f t="shared" si="814"/>
        <v>1</v>
      </c>
      <c r="B1524">
        <f t="shared" si="815"/>
        <v>1900</v>
      </c>
    </row>
    <row r="1525" spans="1:2" x14ac:dyDescent="0.25">
      <c r="A1525">
        <f t="shared" si="814"/>
        <v>1</v>
      </c>
      <c r="B1525">
        <f t="shared" si="815"/>
        <v>1900</v>
      </c>
    </row>
    <row r="1526" spans="1:2" x14ac:dyDescent="0.25">
      <c r="A1526">
        <f t="shared" si="814"/>
        <v>1</v>
      </c>
      <c r="B1526">
        <f t="shared" si="815"/>
        <v>1900</v>
      </c>
    </row>
    <row r="1527" spans="1:2" x14ac:dyDescent="0.25">
      <c r="A1527">
        <f t="shared" si="814"/>
        <v>1</v>
      </c>
      <c r="B1527">
        <f t="shared" si="815"/>
        <v>1900</v>
      </c>
    </row>
    <row r="1528" spans="1:2" x14ac:dyDescent="0.25">
      <c r="A1528">
        <f t="shared" si="814"/>
        <v>1</v>
      </c>
      <c r="B1528">
        <f t="shared" si="815"/>
        <v>1900</v>
      </c>
    </row>
    <row r="1529" spans="1:2" x14ac:dyDescent="0.25">
      <c r="A1529">
        <f t="shared" si="814"/>
        <v>1</v>
      </c>
      <c r="B1529">
        <f t="shared" si="815"/>
        <v>1900</v>
      </c>
    </row>
    <row r="1530" spans="1:2" x14ac:dyDescent="0.25">
      <c r="A1530">
        <f t="shared" si="814"/>
        <v>1</v>
      </c>
      <c r="B1530">
        <f t="shared" si="815"/>
        <v>1900</v>
      </c>
    </row>
    <row r="1531" spans="1:2" x14ac:dyDescent="0.25">
      <c r="A1531">
        <f t="shared" si="814"/>
        <v>1</v>
      </c>
      <c r="B1531">
        <f t="shared" si="815"/>
        <v>1900</v>
      </c>
    </row>
    <row r="1532" spans="1:2" x14ac:dyDescent="0.25">
      <c r="A1532">
        <f t="shared" si="814"/>
        <v>1</v>
      </c>
      <c r="B1532">
        <f t="shared" si="815"/>
        <v>1900</v>
      </c>
    </row>
    <row r="1533" spans="1:2" x14ac:dyDescent="0.25">
      <c r="A1533">
        <f t="shared" si="814"/>
        <v>1</v>
      </c>
      <c r="B1533">
        <f t="shared" si="815"/>
        <v>1900</v>
      </c>
    </row>
    <row r="1534" spans="1:2" x14ac:dyDescent="0.25">
      <c r="A1534">
        <f t="shared" si="814"/>
        <v>1</v>
      </c>
      <c r="B1534">
        <f t="shared" si="815"/>
        <v>1900</v>
      </c>
    </row>
    <row r="1535" spans="1:2" x14ac:dyDescent="0.25">
      <c r="A1535">
        <f t="shared" si="814"/>
        <v>1</v>
      </c>
      <c r="B1535">
        <f t="shared" si="815"/>
        <v>1900</v>
      </c>
    </row>
    <row r="1536" spans="1:2" x14ac:dyDescent="0.25">
      <c r="A1536">
        <f t="shared" si="814"/>
        <v>1</v>
      </c>
      <c r="B1536">
        <f t="shared" si="815"/>
        <v>1900</v>
      </c>
    </row>
    <row r="1537" spans="1:2" x14ac:dyDescent="0.25">
      <c r="A1537">
        <f t="shared" si="814"/>
        <v>1</v>
      </c>
      <c r="B1537">
        <f t="shared" si="815"/>
        <v>1900</v>
      </c>
    </row>
    <row r="1538" spans="1:2" x14ac:dyDescent="0.25">
      <c r="A1538">
        <f t="shared" si="814"/>
        <v>1</v>
      </c>
      <c r="B1538">
        <f t="shared" si="815"/>
        <v>1900</v>
      </c>
    </row>
    <row r="1539" spans="1:2" x14ac:dyDescent="0.25">
      <c r="A1539">
        <f t="shared" si="814"/>
        <v>1</v>
      </c>
      <c r="B1539">
        <f t="shared" si="815"/>
        <v>1900</v>
      </c>
    </row>
    <row r="1540" spans="1:2" x14ac:dyDescent="0.25">
      <c r="A1540">
        <f t="shared" si="814"/>
        <v>1</v>
      </c>
      <c r="B1540">
        <f t="shared" si="815"/>
        <v>1900</v>
      </c>
    </row>
    <row r="1541" spans="1:2" x14ac:dyDescent="0.25">
      <c r="A1541">
        <f t="shared" si="814"/>
        <v>1</v>
      </c>
      <c r="B1541">
        <f t="shared" si="815"/>
        <v>1900</v>
      </c>
    </row>
    <row r="1542" spans="1:2" x14ac:dyDescent="0.25">
      <c r="A1542">
        <f t="shared" si="814"/>
        <v>1</v>
      </c>
      <c r="B1542">
        <f t="shared" si="815"/>
        <v>1900</v>
      </c>
    </row>
    <row r="1543" spans="1:2" x14ac:dyDescent="0.25">
      <c r="A1543">
        <f t="shared" si="814"/>
        <v>1</v>
      </c>
      <c r="B1543">
        <f t="shared" si="815"/>
        <v>1900</v>
      </c>
    </row>
    <row r="1544" spans="1:2" x14ac:dyDescent="0.25">
      <c r="A1544">
        <f t="shared" si="814"/>
        <v>1</v>
      </c>
      <c r="B1544">
        <f t="shared" si="815"/>
        <v>1900</v>
      </c>
    </row>
    <row r="1545" spans="1:2" x14ac:dyDescent="0.25">
      <c r="A1545">
        <f t="shared" si="814"/>
        <v>1</v>
      </c>
      <c r="B1545">
        <f t="shared" si="815"/>
        <v>1900</v>
      </c>
    </row>
    <row r="1546" spans="1:2" x14ac:dyDescent="0.25">
      <c r="A1546">
        <f t="shared" si="814"/>
        <v>1</v>
      </c>
      <c r="B1546">
        <f t="shared" si="815"/>
        <v>1900</v>
      </c>
    </row>
    <row r="1547" spans="1:2" x14ac:dyDescent="0.25">
      <c r="A1547">
        <f t="shared" si="814"/>
        <v>1</v>
      </c>
      <c r="B1547">
        <f t="shared" si="815"/>
        <v>1900</v>
      </c>
    </row>
    <row r="1548" spans="1:2" x14ac:dyDescent="0.25">
      <c r="A1548">
        <f t="shared" ref="A1548:A1611" si="816">MONTH(C1548)</f>
        <v>1</v>
      </c>
      <c r="B1548">
        <f t="shared" ref="B1548:B1611" si="817">YEAR(C1548)</f>
        <v>1900</v>
      </c>
    </row>
    <row r="1549" spans="1:2" x14ac:dyDescent="0.25">
      <c r="A1549">
        <f t="shared" si="816"/>
        <v>1</v>
      </c>
      <c r="B1549">
        <f t="shared" si="817"/>
        <v>1900</v>
      </c>
    </row>
    <row r="1550" spans="1:2" x14ac:dyDescent="0.25">
      <c r="A1550">
        <f t="shared" si="816"/>
        <v>1</v>
      </c>
      <c r="B1550">
        <f t="shared" si="817"/>
        <v>1900</v>
      </c>
    </row>
    <row r="1551" spans="1:2" x14ac:dyDescent="0.25">
      <c r="A1551">
        <f t="shared" si="816"/>
        <v>1</v>
      </c>
      <c r="B1551">
        <f t="shared" si="817"/>
        <v>1900</v>
      </c>
    </row>
    <row r="1552" spans="1:2" x14ac:dyDescent="0.25">
      <c r="A1552">
        <f t="shared" si="816"/>
        <v>1</v>
      </c>
      <c r="B1552">
        <f t="shared" si="817"/>
        <v>1900</v>
      </c>
    </row>
    <row r="1553" spans="1:2" x14ac:dyDescent="0.25">
      <c r="A1553">
        <f t="shared" si="816"/>
        <v>1</v>
      </c>
      <c r="B1553">
        <f t="shared" si="817"/>
        <v>1900</v>
      </c>
    </row>
    <row r="1554" spans="1:2" x14ac:dyDescent="0.25">
      <c r="A1554">
        <f t="shared" si="816"/>
        <v>1</v>
      </c>
      <c r="B1554">
        <f t="shared" si="817"/>
        <v>1900</v>
      </c>
    </row>
    <row r="1555" spans="1:2" x14ac:dyDescent="0.25">
      <c r="A1555">
        <f t="shared" si="816"/>
        <v>1</v>
      </c>
      <c r="B1555">
        <f t="shared" si="817"/>
        <v>1900</v>
      </c>
    </row>
    <row r="1556" spans="1:2" x14ac:dyDescent="0.25">
      <c r="A1556">
        <f t="shared" si="816"/>
        <v>1</v>
      </c>
      <c r="B1556">
        <f t="shared" si="817"/>
        <v>1900</v>
      </c>
    </row>
    <row r="1557" spans="1:2" x14ac:dyDescent="0.25">
      <c r="A1557">
        <f t="shared" si="816"/>
        <v>1</v>
      </c>
      <c r="B1557">
        <f t="shared" si="817"/>
        <v>1900</v>
      </c>
    </row>
    <row r="1558" spans="1:2" x14ac:dyDescent="0.25">
      <c r="A1558">
        <f t="shared" si="816"/>
        <v>1</v>
      </c>
      <c r="B1558">
        <f t="shared" si="817"/>
        <v>1900</v>
      </c>
    </row>
    <row r="1559" spans="1:2" x14ac:dyDescent="0.25">
      <c r="A1559">
        <f t="shared" si="816"/>
        <v>1</v>
      </c>
      <c r="B1559">
        <f t="shared" si="817"/>
        <v>1900</v>
      </c>
    </row>
    <row r="1560" spans="1:2" x14ac:dyDescent="0.25">
      <c r="A1560">
        <f t="shared" si="816"/>
        <v>1</v>
      </c>
      <c r="B1560">
        <f t="shared" si="817"/>
        <v>1900</v>
      </c>
    </row>
    <row r="1561" spans="1:2" x14ac:dyDescent="0.25">
      <c r="A1561">
        <f t="shared" si="816"/>
        <v>1</v>
      </c>
      <c r="B1561">
        <f t="shared" si="817"/>
        <v>1900</v>
      </c>
    </row>
    <row r="1562" spans="1:2" x14ac:dyDescent="0.25">
      <c r="A1562">
        <f t="shared" si="816"/>
        <v>1</v>
      </c>
      <c r="B1562">
        <f t="shared" si="817"/>
        <v>1900</v>
      </c>
    </row>
    <row r="1563" spans="1:2" x14ac:dyDescent="0.25">
      <c r="A1563">
        <f t="shared" si="816"/>
        <v>1</v>
      </c>
      <c r="B1563">
        <f t="shared" si="817"/>
        <v>1900</v>
      </c>
    </row>
    <row r="1564" spans="1:2" x14ac:dyDescent="0.25">
      <c r="A1564">
        <f t="shared" si="816"/>
        <v>1</v>
      </c>
      <c r="B1564">
        <f t="shared" si="817"/>
        <v>1900</v>
      </c>
    </row>
    <row r="1565" spans="1:2" x14ac:dyDescent="0.25">
      <c r="A1565">
        <f t="shared" si="816"/>
        <v>1</v>
      </c>
      <c r="B1565">
        <f t="shared" si="817"/>
        <v>1900</v>
      </c>
    </row>
    <row r="1566" spans="1:2" x14ac:dyDescent="0.25">
      <c r="A1566">
        <f t="shared" si="816"/>
        <v>1</v>
      </c>
      <c r="B1566">
        <f t="shared" si="817"/>
        <v>1900</v>
      </c>
    </row>
    <row r="1567" spans="1:2" x14ac:dyDescent="0.25">
      <c r="A1567">
        <f t="shared" si="816"/>
        <v>1</v>
      </c>
      <c r="B1567">
        <f t="shared" si="817"/>
        <v>1900</v>
      </c>
    </row>
    <row r="1568" spans="1:2" x14ac:dyDescent="0.25">
      <c r="A1568">
        <f t="shared" si="816"/>
        <v>1</v>
      </c>
      <c r="B1568">
        <f t="shared" si="817"/>
        <v>1900</v>
      </c>
    </row>
    <row r="1569" spans="1:2" x14ac:dyDescent="0.25">
      <c r="A1569">
        <f t="shared" si="816"/>
        <v>1</v>
      </c>
      <c r="B1569">
        <f t="shared" si="817"/>
        <v>1900</v>
      </c>
    </row>
    <row r="1570" spans="1:2" x14ac:dyDescent="0.25">
      <c r="A1570">
        <f t="shared" si="816"/>
        <v>1</v>
      </c>
      <c r="B1570">
        <f t="shared" si="817"/>
        <v>1900</v>
      </c>
    </row>
    <row r="1571" spans="1:2" x14ac:dyDescent="0.25">
      <c r="A1571">
        <f t="shared" si="816"/>
        <v>1</v>
      </c>
      <c r="B1571">
        <f t="shared" si="817"/>
        <v>1900</v>
      </c>
    </row>
    <row r="1572" spans="1:2" x14ac:dyDescent="0.25">
      <c r="A1572">
        <f t="shared" si="816"/>
        <v>1</v>
      </c>
      <c r="B1572">
        <f t="shared" si="817"/>
        <v>1900</v>
      </c>
    </row>
    <row r="1573" spans="1:2" x14ac:dyDescent="0.25">
      <c r="A1573">
        <f t="shared" si="816"/>
        <v>1</v>
      </c>
      <c r="B1573">
        <f t="shared" si="817"/>
        <v>1900</v>
      </c>
    </row>
    <row r="1574" spans="1:2" x14ac:dyDescent="0.25">
      <c r="A1574">
        <f t="shared" si="816"/>
        <v>1</v>
      </c>
      <c r="B1574">
        <f t="shared" si="817"/>
        <v>1900</v>
      </c>
    </row>
    <row r="1575" spans="1:2" x14ac:dyDescent="0.25">
      <c r="A1575">
        <f t="shared" si="816"/>
        <v>1</v>
      </c>
      <c r="B1575">
        <f t="shared" si="817"/>
        <v>1900</v>
      </c>
    </row>
    <row r="1576" spans="1:2" x14ac:dyDescent="0.25">
      <c r="A1576">
        <f t="shared" si="816"/>
        <v>1</v>
      </c>
      <c r="B1576">
        <f t="shared" si="817"/>
        <v>1900</v>
      </c>
    </row>
    <row r="1577" spans="1:2" x14ac:dyDescent="0.25">
      <c r="A1577">
        <f t="shared" si="816"/>
        <v>1</v>
      </c>
      <c r="B1577">
        <f t="shared" si="817"/>
        <v>1900</v>
      </c>
    </row>
    <row r="1578" spans="1:2" x14ac:dyDescent="0.25">
      <c r="A1578">
        <f t="shared" si="816"/>
        <v>1</v>
      </c>
      <c r="B1578">
        <f t="shared" si="817"/>
        <v>1900</v>
      </c>
    </row>
    <row r="1579" spans="1:2" x14ac:dyDescent="0.25">
      <c r="A1579">
        <f t="shared" si="816"/>
        <v>1</v>
      </c>
      <c r="B1579">
        <f t="shared" si="817"/>
        <v>1900</v>
      </c>
    </row>
    <row r="1580" spans="1:2" x14ac:dyDescent="0.25">
      <c r="A1580">
        <f t="shared" si="816"/>
        <v>1</v>
      </c>
      <c r="B1580">
        <f t="shared" si="817"/>
        <v>1900</v>
      </c>
    </row>
    <row r="1581" spans="1:2" x14ac:dyDescent="0.25">
      <c r="A1581">
        <f t="shared" si="816"/>
        <v>1</v>
      </c>
      <c r="B1581">
        <f t="shared" si="817"/>
        <v>1900</v>
      </c>
    </row>
    <row r="1582" spans="1:2" x14ac:dyDescent="0.25">
      <c r="A1582">
        <f t="shared" si="816"/>
        <v>1</v>
      </c>
      <c r="B1582">
        <f t="shared" si="817"/>
        <v>1900</v>
      </c>
    </row>
    <row r="1583" spans="1:2" x14ac:dyDescent="0.25">
      <c r="A1583">
        <f t="shared" si="816"/>
        <v>1</v>
      </c>
      <c r="B1583">
        <f t="shared" si="817"/>
        <v>1900</v>
      </c>
    </row>
    <row r="1584" spans="1:2" x14ac:dyDescent="0.25">
      <c r="A1584">
        <f t="shared" si="816"/>
        <v>1</v>
      </c>
      <c r="B1584">
        <f t="shared" si="817"/>
        <v>1900</v>
      </c>
    </row>
    <row r="1585" spans="1:2" x14ac:dyDescent="0.25">
      <c r="A1585">
        <f t="shared" si="816"/>
        <v>1</v>
      </c>
      <c r="B1585">
        <f t="shared" si="817"/>
        <v>1900</v>
      </c>
    </row>
    <row r="1586" spans="1:2" x14ac:dyDescent="0.25">
      <c r="A1586">
        <f t="shared" si="816"/>
        <v>1</v>
      </c>
      <c r="B1586">
        <f t="shared" si="817"/>
        <v>1900</v>
      </c>
    </row>
    <row r="1587" spans="1:2" x14ac:dyDescent="0.25">
      <c r="A1587">
        <f t="shared" si="816"/>
        <v>1</v>
      </c>
      <c r="B1587">
        <f t="shared" si="817"/>
        <v>1900</v>
      </c>
    </row>
    <row r="1588" spans="1:2" x14ac:dyDescent="0.25">
      <c r="A1588">
        <f t="shared" si="816"/>
        <v>1</v>
      </c>
      <c r="B1588">
        <f t="shared" si="817"/>
        <v>1900</v>
      </c>
    </row>
    <row r="1589" spans="1:2" x14ac:dyDescent="0.25">
      <c r="A1589">
        <f t="shared" si="816"/>
        <v>1</v>
      </c>
      <c r="B1589">
        <f t="shared" si="817"/>
        <v>1900</v>
      </c>
    </row>
    <row r="1590" spans="1:2" x14ac:dyDescent="0.25">
      <c r="A1590">
        <f t="shared" si="816"/>
        <v>1</v>
      </c>
      <c r="B1590">
        <f t="shared" si="817"/>
        <v>1900</v>
      </c>
    </row>
    <row r="1591" spans="1:2" x14ac:dyDescent="0.25">
      <c r="A1591">
        <f t="shared" si="816"/>
        <v>1</v>
      </c>
      <c r="B1591">
        <f t="shared" si="817"/>
        <v>1900</v>
      </c>
    </row>
    <row r="1592" spans="1:2" x14ac:dyDescent="0.25">
      <c r="A1592">
        <f t="shared" si="816"/>
        <v>1</v>
      </c>
      <c r="B1592">
        <f t="shared" si="817"/>
        <v>1900</v>
      </c>
    </row>
    <row r="1593" spans="1:2" x14ac:dyDescent="0.25">
      <c r="A1593">
        <f t="shared" si="816"/>
        <v>1</v>
      </c>
      <c r="B1593">
        <f t="shared" si="817"/>
        <v>1900</v>
      </c>
    </row>
    <row r="1594" spans="1:2" x14ac:dyDescent="0.25">
      <c r="A1594">
        <f t="shared" si="816"/>
        <v>1</v>
      </c>
      <c r="B1594">
        <f t="shared" si="817"/>
        <v>1900</v>
      </c>
    </row>
    <row r="1595" spans="1:2" x14ac:dyDescent="0.25">
      <c r="A1595">
        <f t="shared" si="816"/>
        <v>1</v>
      </c>
      <c r="B1595">
        <f t="shared" si="817"/>
        <v>1900</v>
      </c>
    </row>
    <row r="1596" spans="1:2" x14ac:dyDescent="0.25">
      <c r="A1596">
        <f t="shared" si="816"/>
        <v>1</v>
      </c>
      <c r="B1596">
        <f t="shared" si="817"/>
        <v>1900</v>
      </c>
    </row>
    <row r="1597" spans="1:2" x14ac:dyDescent="0.25">
      <c r="A1597">
        <f t="shared" si="816"/>
        <v>1</v>
      </c>
      <c r="B1597">
        <f t="shared" si="817"/>
        <v>1900</v>
      </c>
    </row>
    <row r="1598" spans="1:2" x14ac:dyDescent="0.25">
      <c r="A1598">
        <f t="shared" si="816"/>
        <v>1</v>
      </c>
      <c r="B1598">
        <f t="shared" si="817"/>
        <v>1900</v>
      </c>
    </row>
    <row r="1599" spans="1:2" x14ac:dyDescent="0.25">
      <c r="A1599">
        <f t="shared" si="816"/>
        <v>1</v>
      </c>
      <c r="B1599">
        <f t="shared" si="817"/>
        <v>1900</v>
      </c>
    </row>
    <row r="1600" spans="1:2" x14ac:dyDescent="0.25">
      <c r="A1600">
        <f t="shared" si="816"/>
        <v>1</v>
      </c>
      <c r="B1600">
        <f t="shared" si="817"/>
        <v>1900</v>
      </c>
    </row>
    <row r="1601" spans="1:2" x14ac:dyDescent="0.25">
      <c r="A1601">
        <f t="shared" si="816"/>
        <v>1</v>
      </c>
      <c r="B1601">
        <f t="shared" si="817"/>
        <v>1900</v>
      </c>
    </row>
    <row r="1602" spans="1:2" x14ac:dyDescent="0.25">
      <c r="A1602">
        <f t="shared" si="816"/>
        <v>1</v>
      </c>
      <c r="B1602">
        <f t="shared" si="817"/>
        <v>1900</v>
      </c>
    </row>
    <row r="1603" spans="1:2" x14ac:dyDescent="0.25">
      <c r="A1603">
        <f t="shared" si="816"/>
        <v>1</v>
      </c>
      <c r="B1603">
        <f t="shared" si="817"/>
        <v>1900</v>
      </c>
    </row>
    <row r="1604" spans="1:2" x14ac:dyDescent="0.25">
      <c r="A1604">
        <f t="shared" si="816"/>
        <v>1</v>
      </c>
      <c r="B1604">
        <f t="shared" si="817"/>
        <v>1900</v>
      </c>
    </row>
    <row r="1605" spans="1:2" x14ac:dyDescent="0.25">
      <c r="A1605">
        <f t="shared" si="816"/>
        <v>1</v>
      </c>
      <c r="B1605">
        <f t="shared" si="817"/>
        <v>1900</v>
      </c>
    </row>
    <row r="1606" spans="1:2" x14ac:dyDescent="0.25">
      <c r="A1606">
        <f t="shared" si="816"/>
        <v>1</v>
      </c>
      <c r="B1606">
        <f t="shared" si="817"/>
        <v>1900</v>
      </c>
    </row>
    <row r="1607" spans="1:2" x14ac:dyDescent="0.25">
      <c r="A1607">
        <f t="shared" si="816"/>
        <v>1</v>
      </c>
      <c r="B1607">
        <f t="shared" si="817"/>
        <v>1900</v>
      </c>
    </row>
    <row r="1608" spans="1:2" x14ac:dyDescent="0.25">
      <c r="A1608">
        <f t="shared" si="816"/>
        <v>1</v>
      </c>
      <c r="B1608">
        <f t="shared" si="817"/>
        <v>1900</v>
      </c>
    </row>
    <row r="1609" spans="1:2" x14ac:dyDescent="0.25">
      <c r="A1609">
        <f t="shared" si="816"/>
        <v>1</v>
      </c>
      <c r="B1609">
        <f t="shared" si="817"/>
        <v>1900</v>
      </c>
    </row>
    <row r="1610" spans="1:2" x14ac:dyDescent="0.25">
      <c r="A1610">
        <f t="shared" si="816"/>
        <v>1</v>
      </c>
      <c r="B1610">
        <f t="shared" si="817"/>
        <v>1900</v>
      </c>
    </row>
    <row r="1611" spans="1:2" x14ac:dyDescent="0.25">
      <c r="A1611">
        <f t="shared" si="816"/>
        <v>1</v>
      </c>
      <c r="B1611">
        <f t="shared" si="817"/>
        <v>1900</v>
      </c>
    </row>
    <row r="1612" spans="1:2" x14ac:dyDescent="0.25">
      <c r="A1612">
        <f t="shared" ref="A1612:A1675" si="818">MONTH(C1612)</f>
        <v>1</v>
      </c>
      <c r="B1612">
        <f t="shared" ref="B1612:B1675" si="819">YEAR(C1612)</f>
        <v>1900</v>
      </c>
    </row>
    <row r="1613" spans="1:2" x14ac:dyDescent="0.25">
      <c r="A1613">
        <f t="shared" si="818"/>
        <v>1</v>
      </c>
      <c r="B1613">
        <f t="shared" si="819"/>
        <v>1900</v>
      </c>
    </row>
    <row r="1614" spans="1:2" x14ac:dyDescent="0.25">
      <c r="A1614">
        <f t="shared" si="818"/>
        <v>1</v>
      </c>
      <c r="B1614">
        <f t="shared" si="819"/>
        <v>1900</v>
      </c>
    </row>
    <row r="1615" spans="1:2" x14ac:dyDescent="0.25">
      <c r="A1615">
        <f t="shared" si="818"/>
        <v>1</v>
      </c>
      <c r="B1615">
        <f t="shared" si="819"/>
        <v>1900</v>
      </c>
    </row>
    <row r="1616" spans="1:2" x14ac:dyDescent="0.25">
      <c r="A1616">
        <f t="shared" si="818"/>
        <v>1</v>
      </c>
      <c r="B1616">
        <f t="shared" si="819"/>
        <v>1900</v>
      </c>
    </row>
    <row r="1617" spans="1:2" x14ac:dyDescent="0.25">
      <c r="A1617">
        <f t="shared" si="818"/>
        <v>1</v>
      </c>
      <c r="B1617">
        <f t="shared" si="819"/>
        <v>1900</v>
      </c>
    </row>
    <row r="1618" spans="1:2" x14ac:dyDescent="0.25">
      <c r="A1618">
        <f t="shared" si="818"/>
        <v>1</v>
      </c>
      <c r="B1618">
        <f t="shared" si="819"/>
        <v>1900</v>
      </c>
    </row>
    <row r="1619" spans="1:2" x14ac:dyDescent="0.25">
      <c r="A1619">
        <f t="shared" si="818"/>
        <v>1</v>
      </c>
      <c r="B1619">
        <f t="shared" si="819"/>
        <v>1900</v>
      </c>
    </row>
    <row r="1620" spans="1:2" x14ac:dyDescent="0.25">
      <c r="A1620">
        <f t="shared" si="818"/>
        <v>1</v>
      </c>
      <c r="B1620">
        <f t="shared" si="819"/>
        <v>1900</v>
      </c>
    </row>
    <row r="1621" spans="1:2" x14ac:dyDescent="0.25">
      <c r="A1621">
        <f t="shared" si="818"/>
        <v>1</v>
      </c>
      <c r="B1621">
        <f t="shared" si="819"/>
        <v>1900</v>
      </c>
    </row>
    <row r="1622" spans="1:2" x14ac:dyDescent="0.25">
      <c r="A1622">
        <f t="shared" si="818"/>
        <v>1</v>
      </c>
      <c r="B1622">
        <f t="shared" si="819"/>
        <v>1900</v>
      </c>
    </row>
    <row r="1623" spans="1:2" x14ac:dyDescent="0.25">
      <c r="A1623">
        <f t="shared" si="818"/>
        <v>1</v>
      </c>
      <c r="B1623">
        <f t="shared" si="819"/>
        <v>1900</v>
      </c>
    </row>
    <row r="1624" spans="1:2" x14ac:dyDescent="0.25">
      <c r="A1624">
        <f t="shared" si="818"/>
        <v>1</v>
      </c>
      <c r="B1624">
        <f t="shared" si="819"/>
        <v>1900</v>
      </c>
    </row>
    <row r="1625" spans="1:2" x14ac:dyDescent="0.25">
      <c r="A1625">
        <f t="shared" si="818"/>
        <v>1</v>
      </c>
      <c r="B1625">
        <f t="shared" si="819"/>
        <v>1900</v>
      </c>
    </row>
    <row r="1626" spans="1:2" x14ac:dyDescent="0.25">
      <c r="A1626">
        <f t="shared" si="818"/>
        <v>1</v>
      </c>
      <c r="B1626">
        <f t="shared" si="819"/>
        <v>1900</v>
      </c>
    </row>
    <row r="1627" spans="1:2" x14ac:dyDescent="0.25">
      <c r="A1627">
        <f t="shared" si="818"/>
        <v>1</v>
      </c>
      <c r="B1627">
        <f t="shared" si="819"/>
        <v>1900</v>
      </c>
    </row>
    <row r="1628" spans="1:2" x14ac:dyDescent="0.25">
      <c r="A1628">
        <f t="shared" si="818"/>
        <v>1</v>
      </c>
      <c r="B1628">
        <f t="shared" si="819"/>
        <v>1900</v>
      </c>
    </row>
    <row r="1629" spans="1:2" x14ac:dyDescent="0.25">
      <c r="A1629">
        <f t="shared" si="818"/>
        <v>1</v>
      </c>
      <c r="B1629">
        <f t="shared" si="819"/>
        <v>1900</v>
      </c>
    </row>
    <row r="1630" spans="1:2" x14ac:dyDescent="0.25">
      <c r="A1630">
        <f t="shared" si="818"/>
        <v>1</v>
      </c>
      <c r="B1630">
        <f t="shared" si="819"/>
        <v>1900</v>
      </c>
    </row>
    <row r="1631" spans="1:2" x14ac:dyDescent="0.25">
      <c r="A1631">
        <f t="shared" si="818"/>
        <v>1</v>
      </c>
      <c r="B1631">
        <f t="shared" si="819"/>
        <v>1900</v>
      </c>
    </row>
    <row r="1632" spans="1:2" x14ac:dyDescent="0.25">
      <c r="A1632">
        <f t="shared" si="818"/>
        <v>1</v>
      </c>
      <c r="B1632">
        <f t="shared" si="819"/>
        <v>1900</v>
      </c>
    </row>
    <row r="1633" spans="1:2" x14ac:dyDescent="0.25">
      <c r="A1633">
        <f t="shared" si="818"/>
        <v>1</v>
      </c>
      <c r="B1633">
        <f t="shared" si="819"/>
        <v>1900</v>
      </c>
    </row>
    <row r="1634" spans="1:2" x14ac:dyDescent="0.25">
      <c r="A1634">
        <f t="shared" si="818"/>
        <v>1</v>
      </c>
      <c r="B1634">
        <f t="shared" si="819"/>
        <v>1900</v>
      </c>
    </row>
    <row r="1635" spans="1:2" x14ac:dyDescent="0.25">
      <c r="A1635">
        <f t="shared" si="818"/>
        <v>1</v>
      </c>
      <c r="B1635">
        <f t="shared" si="819"/>
        <v>1900</v>
      </c>
    </row>
    <row r="1636" spans="1:2" x14ac:dyDescent="0.25">
      <c r="A1636">
        <f t="shared" si="818"/>
        <v>1</v>
      </c>
      <c r="B1636">
        <f t="shared" si="819"/>
        <v>1900</v>
      </c>
    </row>
    <row r="1637" spans="1:2" x14ac:dyDescent="0.25">
      <c r="A1637">
        <f t="shared" si="818"/>
        <v>1</v>
      </c>
      <c r="B1637">
        <f t="shared" si="819"/>
        <v>1900</v>
      </c>
    </row>
    <row r="1638" spans="1:2" x14ac:dyDescent="0.25">
      <c r="A1638">
        <f t="shared" si="818"/>
        <v>1</v>
      </c>
      <c r="B1638">
        <f t="shared" si="819"/>
        <v>1900</v>
      </c>
    </row>
    <row r="1639" spans="1:2" x14ac:dyDescent="0.25">
      <c r="A1639">
        <f t="shared" si="818"/>
        <v>1</v>
      </c>
      <c r="B1639">
        <f t="shared" si="819"/>
        <v>1900</v>
      </c>
    </row>
    <row r="1640" spans="1:2" x14ac:dyDescent="0.25">
      <c r="A1640">
        <f t="shared" si="818"/>
        <v>1</v>
      </c>
      <c r="B1640">
        <f t="shared" si="819"/>
        <v>1900</v>
      </c>
    </row>
    <row r="1641" spans="1:2" x14ac:dyDescent="0.25">
      <c r="A1641">
        <f t="shared" si="818"/>
        <v>1</v>
      </c>
      <c r="B1641">
        <f t="shared" si="819"/>
        <v>1900</v>
      </c>
    </row>
    <row r="1642" spans="1:2" x14ac:dyDescent="0.25">
      <c r="A1642">
        <f t="shared" si="818"/>
        <v>1</v>
      </c>
      <c r="B1642">
        <f t="shared" si="819"/>
        <v>1900</v>
      </c>
    </row>
    <row r="1643" spans="1:2" x14ac:dyDescent="0.25">
      <c r="A1643">
        <f t="shared" si="818"/>
        <v>1</v>
      </c>
      <c r="B1643">
        <f t="shared" si="819"/>
        <v>1900</v>
      </c>
    </row>
    <row r="1644" spans="1:2" x14ac:dyDescent="0.25">
      <c r="A1644">
        <f t="shared" si="818"/>
        <v>1</v>
      </c>
      <c r="B1644">
        <f t="shared" si="819"/>
        <v>1900</v>
      </c>
    </row>
    <row r="1645" spans="1:2" x14ac:dyDescent="0.25">
      <c r="A1645">
        <f t="shared" si="818"/>
        <v>1</v>
      </c>
      <c r="B1645">
        <f t="shared" si="819"/>
        <v>1900</v>
      </c>
    </row>
    <row r="1646" spans="1:2" x14ac:dyDescent="0.25">
      <c r="A1646">
        <f t="shared" si="818"/>
        <v>1</v>
      </c>
      <c r="B1646">
        <f t="shared" si="819"/>
        <v>1900</v>
      </c>
    </row>
    <row r="1647" spans="1:2" x14ac:dyDescent="0.25">
      <c r="A1647">
        <f t="shared" si="818"/>
        <v>1</v>
      </c>
      <c r="B1647">
        <f t="shared" si="819"/>
        <v>1900</v>
      </c>
    </row>
    <row r="1648" spans="1:2" x14ac:dyDescent="0.25">
      <c r="A1648">
        <f t="shared" si="818"/>
        <v>1</v>
      </c>
      <c r="B1648">
        <f t="shared" si="819"/>
        <v>1900</v>
      </c>
    </row>
    <row r="1649" spans="1:2" x14ac:dyDescent="0.25">
      <c r="A1649">
        <f t="shared" si="818"/>
        <v>1</v>
      </c>
      <c r="B1649">
        <f t="shared" si="819"/>
        <v>1900</v>
      </c>
    </row>
    <row r="1650" spans="1:2" x14ac:dyDescent="0.25">
      <c r="A1650">
        <f t="shared" si="818"/>
        <v>1</v>
      </c>
      <c r="B1650">
        <f t="shared" si="819"/>
        <v>1900</v>
      </c>
    </row>
    <row r="1651" spans="1:2" x14ac:dyDescent="0.25">
      <c r="A1651">
        <f t="shared" si="818"/>
        <v>1</v>
      </c>
      <c r="B1651">
        <f t="shared" si="819"/>
        <v>1900</v>
      </c>
    </row>
    <row r="1652" spans="1:2" x14ac:dyDescent="0.25">
      <c r="A1652">
        <f t="shared" si="818"/>
        <v>1</v>
      </c>
      <c r="B1652">
        <f t="shared" si="819"/>
        <v>1900</v>
      </c>
    </row>
    <row r="1653" spans="1:2" x14ac:dyDescent="0.25">
      <c r="A1653">
        <f t="shared" si="818"/>
        <v>1</v>
      </c>
      <c r="B1653">
        <f t="shared" si="819"/>
        <v>1900</v>
      </c>
    </row>
    <row r="1654" spans="1:2" x14ac:dyDescent="0.25">
      <c r="A1654">
        <f t="shared" si="818"/>
        <v>1</v>
      </c>
      <c r="B1654">
        <f t="shared" si="819"/>
        <v>1900</v>
      </c>
    </row>
    <row r="1655" spans="1:2" x14ac:dyDescent="0.25">
      <c r="A1655">
        <f t="shared" si="818"/>
        <v>1</v>
      </c>
      <c r="B1655">
        <f t="shared" si="819"/>
        <v>1900</v>
      </c>
    </row>
    <row r="1656" spans="1:2" x14ac:dyDescent="0.25">
      <c r="A1656">
        <f t="shared" si="818"/>
        <v>1</v>
      </c>
      <c r="B1656">
        <f t="shared" si="819"/>
        <v>1900</v>
      </c>
    </row>
    <row r="1657" spans="1:2" x14ac:dyDescent="0.25">
      <c r="A1657">
        <f t="shared" si="818"/>
        <v>1</v>
      </c>
      <c r="B1657">
        <f t="shared" si="819"/>
        <v>1900</v>
      </c>
    </row>
    <row r="1658" spans="1:2" x14ac:dyDescent="0.25">
      <c r="A1658">
        <f t="shared" si="818"/>
        <v>1</v>
      </c>
      <c r="B1658">
        <f t="shared" si="819"/>
        <v>1900</v>
      </c>
    </row>
    <row r="1659" spans="1:2" x14ac:dyDescent="0.25">
      <c r="A1659">
        <f t="shared" si="818"/>
        <v>1</v>
      </c>
      <c r="B1659">
        <f t="shared" si="819"/>
        <v>1900</v>
      </c>
    </row>
    <row r="1660" spans="1:2" x14ac:dyDescent="0.25">
      <c r="A1660">
        <f t="shared" si="818"/>
        <v>1</v>
      </c>
      <c r="B1660">
        <f t="shared" si="819"/>
        <v>1900</v>
      </c>
    </row>
    <row r="1661" spans="1:2" x14ac:dyDescent="0.25">
      <c r="A1661">
        <f t="shared" si="818"/>
        <v>1</v>
      </c>
      <c r="B1661">
        <f t="shared" si="819"/>
        <v>1900</v>
      </c>
    </row>
    <row r="1662" spans="1:2" x14ac:dyDescent="0.25">
      <c r="A1662">
        <f t="shared" si="818"/>
        <v>1</v>
      </c>
      <c r="B1662">
        <f t="shared" si="819"/>
        <v>1900</v>
      </c>
    </row>
    <row r="1663" spans="1:2" x14ac:dyDescent="0.25">
      <c r="A1663">
        <f t="shared" si="818"/>
        <v>1</v>
      </c>
      <c r="B1663">
        <f t="shared" si="819"/>
        <v>1900</v>
      </c>
    </row>
    <row r="1664" spans="1:2" x14ac:dyDescent="0.25">
      <c r="A1664">
        <f t="shared" si="818"/>
        <v>1</v>
      </c>
      <c r="B1664">
        <f t="shared" si="819"/>
        <v>1900</v>
      </c>
    </row>
    <row r="1665" spans="1:2" x14ac:dyDescent="0.25">
      <c r="A1665">
        <f t="shared" si="818"/>
        <v>1</v>
      </c>
      <c r="B1665">
        <f t="shared" si="819"/>
        <v>1900</v>
      </c>
    </row>
    <row r="1666" spans="1:2" x14ac:dyDescent="0.25">
      <c r="A1666">
        <f t="shared" si="818"/>
        <v>1</v>
      </c>
      <c r="B1666">
        <f t="shared" si="819"/>
        <v>1900</v>
      </c>
    </row>
    <row r="1667" spans="1:2" x14ac:dyDescent="0.25">
      <c r="A1667">
        <f t="shared" si="818"/>
        <v>1</v>
      </c>
      <c r="B1667">
        <f t="shared" si="819"/>
        <v>1900</v>
      </c>
    </row>
    <row r="1668" spans="1:2" x14ac:dyDescent="0.25">
      <c r="A1668">
        <f t="shared" si="818"/>
        <v>1</v>
      </c>
      <c r="B1668">
        <f t="shared" si="819"/>
        <v>1900</v>
      </c>
    </row>
    <row r="1669" spans="1:2" x14ac:dyDescent="0.25">
      <c r="A1669">
        <f t="shared" si="818"/>
        <v>1</v>
      </c>
      <c r="B1669">
        <f t="shared" si="819"/>
        <v>1900</v>
      </c>
    </row>
    <row r="1670" spans="1:2" x14ac:dyDescent="0.25">
      <c r="A1670">
        <f t="shared" si="818"/>
        <v>1</v>
      </c>
      <c r="B1670">
        <f t="shared" si="819"/>
        <v>1900</v>
      </c>
    </row>
    <row r="1671" spans="1:2" x14ac:dyDescent="0.25">
      <c r="A1671">
        <f t="shared" si="818"/>
        <v>1</v>
      </c>
      <c r="B1671">
        <f t="shared" si="819"/>
        <v>1900</v>
      </c>
    </row>
    <row r="1672" spans="1:2" x14ac:dyDescent="0.25">
      <c r="A1672">
        <f t="shared" si="818"/>
        <v>1</v>
      </c>
      <c r="B1672">
        <f t="shared" si="819"/>
        <v>1900</v>
      </c>
    </row>
    <row r="1673" spans="1:2" x14ac:dyDescent="0.25">
      <c r="A1673">
        <f t="shared" si="818"/>
        <v>1</v>
      </c>
      <c r="B1673">
        <f t="shared" si="819"/>
        <v>1900</v>
      </c>
    </row>
    <row r="1674" spans="1:2" x14ac:dyDescent="0.25">
      <c r="A1674">
        <f t="shared" si="818"/>
        <v>1</v>
      </c>
      <c r="B1674">
        <f t="shared" si="819"/>
        <v>1900</v>
      </c>
    </row>
    <row r="1675" spans="1:2" x14ac:dyDescent="0.25">
      <c r="A1675">
        <f t="shared" si="818"/>
        <v>1</v>
      </c>
      <c r="B1675">
        <f t="shared" si="819"/>
        <v>1900</v>
      </c>
    </row>
    <row r="1676" spans="1:2" x14ac:dyDescent="0.25">
      <c r="A1676">
        <f t="shared" ref="A1676:A1688" si="820">MONTH(C1676)</f>
        <v>1</v>
      </c>
      <c r="B1676">
        <f t="shared" ref="B1676:B1688" si="821">YEAR(C1676)</f>
        <v>1900</v>
      </c>
    </row>
    <row r="1677" spans="1:2" x14ac:dyDescent="0.25">
      <c r="A1677">
        <f t="shared" si="820"/>
        <v>1</v>
      </c>
      <c r="B1677">
        <f t="shared" si="821"/>
        <v>1900</v>
      </c>
    </row>
    <row r="1678" spans="1:2" x14ac:dyDescent="0.25">
      <c r="A1678">
        <f t="shared" si="820"/>
        <v>1</v>
      </c>
      <c r="B1678">
        <f t="shared" si="821"/>
        <v>1900</v>
      </c>
    </row>
    <row r="1679" spans="1:2" x14ac:dyDescent="0.25">
      <c r="A1679">
        <f t="shared" si="820"/>
        <v>1</v>
      </c>
      <c r="B1679">
        <f t="shared" si="821"/>
        <v>1900</v>
      </c>
    </row>
    <row r="1680" spans="1:2" x14ac:dyDescent="0.25">
      <c r="A1680">
        <f t="shared" si="820"/>
        <v>1</v>
      </c>
      <c r="B1680">
        <f t="shared" si="821"/>
        <v>1900</v>
      </c>
    </row>
    <row r="1681" spans="1:2" x14ac:dyDescent="0.25">
      <c r="A1681">
        <f t="shared" si="820"/>
        <v>1</v>
      </c>
      <c r="B1681">
        <f t="shared" si="821"/>
        <v>1900</v>
      </c>
    </row>
    <row r="1682" spans="1:2" x14ac:dyDescent="0.25">
      <c r="A1682">
        <f t="shared" si="820"/>
        <v>1</v>
      </c>
      <c r="B1682">
        <f t="shared" si="821"/>
        <v>1900</v>
      </c>
    </row>
    <row r="1683" spans="1:2" x14ac:dyDescent="0.25">
      <c r="A1683">
        <f t="shared" si="820"/>
        <v>1</v>
      </c>
      <c r="B1683">
        <f t="shared" si="821"/>
        <v>1900</v>
      </c>
    </row>
    <row r="1684" spans="1:2" x14ac:dyDescent="0.25">
      <c r="A1684">
        <f t="shared" si="820"/>
        <v>1</v>
      </c>
      <c r="B1684">
        <f t="shared" si="821"/>
        <v>1900</v>
      </c>
    </row>
    <row r="1685" spans="1:2" x14ac:dyDescent="0.25">
      <c r="A1685">
        <f t="shared" si="820"/>
        <v>1</v>
      </c>
      <c r="B1685">
        <f t="shared" si="821"/>
        <v>1900</v>
      </c>
    </row>
    <row r="1686" spans="1:2" x14ac:dyDescent="0.25">
      <c r="A1686">
        <f t="shared" si="820"/>
        <v>1</v>
      </c>
      <c r="B1686">
        <f t="shared" si="821"/>
        <v>1900</v>
      </c>
    </row>
    <row r="1687" spans="1:2" x14ac:dyDescent="0.25">
      <c r="A1687">
        <f t="shared" si="820"/>
        <v>1</v>
      </c>
      <c r="B1687">
        <f t="shared" si="821"/>
        <v>1900</v>
      </c>
    </row>
    <row r="1688" spans="1:2" x14ac:dyDescent="0.25">
      <c r="A1688">
        <f t="shared" si="820"/>
        <v>1</v>
      </c>
      <c r="B1688">
        <f t="shared" si="821"/>
        <v>1900</v>
      </c>
    </row>
  </sheetData>
  <mergeCells count="147">
    <mergeCell ref="GN9:GQ9"/>
    <mergeCell ref="FP9:FS9"/>
    <mergeCell ref="FT9:FW9"/>
    <mergeCell ref="FX9:GA9"/>
    <mergeCell ref="GB9:GE9"/>
    <mergeCell ref="GF9:GI9"/>
    <mergeCell ref="GJ9:GM9"/>
    <mergeCell ref="ER9:EU9"/>
    <mergeCell ref="EV9:EY9"/>
    <mergeCell ref="EZ9:FC9"/>
    <mergeCell ref="FD9:FG9"/>
    <mergeCell ref="FH9:FK9"/>
    <mergeCell ref="FL9:FO9"/>
    <mergeCell ref="DT9:DW9"/>
    <mergeCell ref="DX9:EA9"/>
    <mergeCell ref="EB9:EE9"/>
    <mergeCell ref="EF9:EI9"/>
    <mergeCell ref="EJ9:EM9"/>
    <mergeCell ref="EN9:EQ9"/>
    <mergeCell ref="CV9:CY9"/>
    <mergeCell ref="CZ9:DC9"/>
    <mergeCell ref="DD9:DG9"/>
    <mergeCell ref="DH9:DK9"/>
    <mergeCell ref="DL9:DO9"/>
    <mergeCell ref="DP9:DS9"/>
    <mergeCell ref="BX9:CA9"/>
    <mergeCell ref="CB9:CE9"/>
    <mergeCell ref="CF9:CI9"/>
    <mergeCell ref="CJ9:CM9"/>
    <mergeCell ref="CN9:CQ9"/>
    <mergeCell ref="CR9:CU9"/>
    <mergeCell ref="AZ9:BC9"/>
    <mergeCell ref="BD9:BG9"/>
    <mergeCell ref="BH9:BK9"/>
    <mergeCell ref="BL9:BO9"/>
    <mergeCell ref="BP9:BS9"/>
    <mergeCell ref="BT9:BW9"/>
    <mergeCell ref="AB9:AE9"/>
    <mergeCell ref="AF9:AI9"/>
    <mergeCell ref="AJ9:AM9"/>
    <mergeCell ref="AN9:AQ9"/>
    <mergeCell ref="AR9:AU9"/>
    <mergeCell ref="AV9:AY9"/>
    <mergeCell ref="GB8:GE8"/>
    <mergeCell ref="GF8:GI8"/>
    <mergeCell ref="GJ8:GM8"/>
    <mergeCell ref="EB8:EE8"/>
    <mergeCell ref="CJ8:CM8"/>
    <mergeCell ref="CN8:CQ8"/>
    <mergeCell ref="CR8:CU8"/>
    <mergeCell ref="CV8:CY8"/>
    <mergeCell ref="CZ8:DC8"/>
    <mergeCell ref="DD8:DG8"/>
    <mergeCell ref="BL8:BO8"/>
    <mergeCell ref="BP8:BS8"/>
    <mergeCell ref="BT8:BW8"/>
    <mergeCell ref="BX8:CA8"/>
    <mergeCell ref="CB8:CE8"/>
    <mergeCell ref="CF8:CI8"/>
    <mergeCell ref="AN8:AQ8"/>
    <mergeCell ref="AR8:AU8"/>
    <mergeCell ref="GN8:GQ8"/>
    <mergeCell ref="D9:G9"/>
    <mergeCell ref="H9:K9"/>
    <mergeCell ref="L9:O9"/>
    <mergeCell ref="P9:S9"/>
    <mergeCell ref="T9:W9"/>
    <mergeCell ref="X9:AA9"/>
    <mergeCell ref="FD8:FG8"/>
    <mergeCell ref="FH8:FK8"/>
    <mergeCell ref="FL8:FO8"/>
    <mergeCell ref="FP8:FS8"/>
    <mergeCell ref="FT8:FW8"/>
    <mergeCell ref="FX8:GA8"/>
    <mergeCell ref="EF8:EI8"/>
    <mergeCell ref="EJ8:EM8"/>
    <mergeCell ref="EN8:EQ8"/>
    <mergeCell ref="ER8:EU8"/>
    <mergeCell ref="EV8:EY8"/>
    <mergeCell ref="EZ8:FC8"/>
    <mergeCell ref="DH8:DK8"/>
    <mergeCell ref="DL8:DO8"/>
    <mergeCell ref="DP8:DS8"/>
    <mergeCell ref="DT8:DW8"/>
    <mergeCell ref="DX8:EA8"/>
    <mergeCell ref="AV8:AY8"/>
    <mergeCell ref="AZ8:BC8"/>
    <mergeCell ref="BD8:BG8"/>
    <mergeCell ref="BH8:BK8"/>
    <mergeCell ref="GN7:GQ7"/>
    <mergeCell ref="D8:G8"/>
    <mergeCell ref="H8:K8"/>
    <mergeCell ref="L8:O8"/>
    <mergeCell ref="P8:S8"/>
    <mergeCell ref="T8:W8"/>
    <mergeCell ref="X8:AA8"/>
    <mergeCell ref="AB8:AE8"/>
    <mergeCell ref="AF8:AI8"/>
    <mergeCell ref="AJ8:AM8"/>
    <mergeCell ref="FP7:FS7"/>
    <mergeCell ref="FT7:FW7"/>
    <mergeCell ref="FX7:GA7"/>
    <mergeCell ref="GB7:GE7"/>
    <mergeCell ref="GF7:GI7"/>
    <mergeCell ref="GJ7:GM7"/>
    <mergeCell ref="ER7:EU7"/>
    <mergeCell ref="EV7:EY7"/>
    <mergeCell ref="EZ7:FC7"/>
    <mergeCell ref="FD7:FG7"/>
    <mergeCell ref="FH7:FK7"/>
    <mergeCell ref="FL7:FO7"/>
    <mergeCell ref="DT7:DW7"/>
    <mergeCell ref="DX7:EA7"/>
    <mergeCell ref="EB7:EE7"/>
    <mergeCell ref="EF7:EI7"/>
    <mergeCell ref="EJ7:EM7"/>
    <mergeCell ref="EN7:EQ7"/>
    <mergeCell ref="CV7:CY7"/>
    <mergeCell ref="CZ7:DC7"/>
    <mergeCell ref="DD7:DG7"/>
    <mergeCell ref="DH7:DK7"/>
    <mergeCell ref="DL7:DO7"/>
    <mergeCell ref="DP7:DS7"/>
    <mergeCell ref="BX7:CA7"/>
    <mergeCell ref="CB7:CE7"/>
    <mergeCell ref="CF7:CI7"/>
    <mergeCell ref="CJ7:CM7"/>
    <mergeCell ref="CN7:CQ7"/>
    <mergeCell ref="CR7:CU7"/>
    <mergeCell ref="AZ7:BC7"/>
    <mergeCell ref="BD7:BG7"/>
    <mergeCell ref="BH7:BK7"/>
    <mergeCell ref="BL7:BO7"/>
    <mergeCell ref="BP7:BS7"/>
    <mergeCell ref="BT7:BW7"/>
    <mergeCell ref="AB7:AE7"/>
    <mergeCell ref="AF7:AI7"/>
    <mergeCell ref="AJ7:AM7"/>
    <mergeCell ref="AN7:AQ7"/>
    <mergeCell ref="AR7:AU7"/>
    <mergeCell ref="AV7:AY7"/>
    <mergeCell ref="D7:G7"/>
    <mergeCell ref="H7:K7"/>
    <mergeCell ref="L7:O7"/>
    <mergeCell ref="P7:S7"/>
    <mergeCell ref="T7:W7"/>
    <mergeCell ref="X7:AA7"/>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pageSetUpPr autoPageBreaks="0"/>
  </sheetPr>
  <dimension ref="A1:AM70"/>
  <sheetViews>
    <sheetView topLeftCell="Q1" zoomScale="90" zoomScaleNormal="90" workbookViewId="0">
      <pane ySplit="2" topLeftCell="A15" activePane="bottomLeft" state="frozen"/>
      <selection activeCell="S1" sqref="S1"/>
      <selection pane="bottomLeft" activeCell="AI41" sqref="AI41"/>
    </sheetView>
  </sheetViews>
  <sheetFormatPr defaultColWidth="12.5703125" defaultRowHeight="15" x14ac:dyDescent="0.25"/>
  <cols>
    <col min="1" max="1" width="19.140625" style="6" customWidth="1"/>
    <col min="2" max="2" width="19.5703125" style="6" customWidth="1"/>
    <col min="3" max="3" width="18.7109375" customWidth="1"/>
    <col min="4" max="4" width="19.5703125" style="7" bestFit="1" customWidth="1"/>
    <col min="5" max="5" width="16" customWidth="1"/>
    <col min="6" max="6" width="16.7109375" customWidth="1"/>
    <col min="7" max="7" width="15.28515625" style="7" bestFit="1" customWidth="1"/>
    <col min="10" max="10" width="12.5703125" style="7"/>
    <col min="13" max="13" width="12.5703125" style="7"/>
    <col min="16" max="16" width="12.5703125" style="7"/>
    <col min="19" max="19" width="17.42578125" style="7" customWidth="1"/>
    <col min="22" max="22" width="14.7109375" style="7" bestFit="1" customWidth="1"/>
    <col min="25" max="25" width="12.5703125" style="7"/>
    <col min="28" max="28" width="12.5703125" style="7"/>
    <col min="31" max="31" width="12.5703125" style="7"/>
    <col min="34" max="34" width="12.5703125" style="7"/>
    <col min="37" max="37" width="12.5703125" style="7"/>
  </cols>
  <sheetData>
    <row r="1" spans="1:39" ht="45.75" thickBot="1" x14ac:dyDescent="0.3">
      <c r="A1" s="178" t="s">
        <v>18</v>
      </c>
      <c r="B1" s="177" t="s">
        <v>6</v>
      </c>
      <c r="C1" s="177" t="s">
        <v>6</v>
      </c>
      <c r="D1" s="177" t="s">
        <v>6</v>
      </c>
      <c r="E1" s="176" t="s">
        <v>8</v>
      </c>
      <c r="F1" s="176" t="s">
        <v>8</v>
      </c>
      <c r="G1" s="176" t="s">
        <v>8</v>
      </c>
      <c r="H1" s="176" t="s">
        <v>9</v>
      </c>
      <c r="I1" s="176" t="s">
        <v>9</v>
      </c>
      <c r="J1" s="176" t="s">
        <v>9</v>
      </c>
      <c r="K1" s="176" t="s">
        <v>44</v>
      </c>
      <c r="L1" s="176" t="s">
        <v>44</v>
      </c>
      <c r="M1" s="176" t="s">
        <v>44</v>
      </c>
      <c r="N1" s="176" t="s">
        <v>11</v>
      </c>
      <c r="O1" s="176" t="s">
        <v>11</v>
      </c>
      <c r="P1" s="176" t="s">
        <v>11</v>
      </c>
      <c r="Q1" s="176" t="s">
        <v>32</v>
      </c>
      <c r="R1" s="176" t="s">
        <v>32</v>
      </c>
      <c r="S1" s="176" t="s">
        <v>32</v>
      </c>
      <c r="T1" s="176" t="s">
        <v>12</v>
      </c>
      <c r="U1" s="176" t="s">
        <v>12</v>
      </c>
      <c r="V1" s="176" t="s">
        <v>12</v>
      </c>
      <c r="W1" s="176" t="s">
        <v>46</v>
      </c>
      <c r="X1" s="176" t="s">
        <v>46</v>
      </c>
      <c r="Y1" s="176" t="s">
        <v>46</v>
      </c>
      <c r="Z1" s="176" t="s">
        <v>48</v>
      </c>
      <c r="AA1" s="176" t="s">
        <v>48</v>
      </c>
      <c r="AB1" s="176" t="s">
        <v>48</v>
      </c>
      <c r="AC1" s="176" t="s">
        <v>49</v>
      </c>
      <c r="AD1" s="176" t="s">
        <v>49</v>
      </c>
      <c r="AE1" s="176" t="s">
        <v>49</v>
      </c>
      <c r="AF1" s="176" t="s">
        <v>33</v>
      </c>
      <c r="AG1" s="176" t="s">
        <v>33</v>
      </c>
      <c r="AH1" s="176" t="s">
        <v>33</v>
      </c>
      <c r="AI1" s="176" t="s">
        <v>51</v>
      </c>
      <c r="AJ1" s="176" t="s">
        <v>51</v>
      </c>
      <c r="AK1" s="176" t="s">
        <v>51</v>
      </c>
    </row>
    <row r="2" spans="1:39" ht="30.75" thickBot="1" x14ac:dyDescent="0.3">
      <c r="A2" s="5"/>
      <c r="B2" s="10">
        <v>2025</v>
      </c>
      <c r="C2" s="10">
        <v>2024</v>
      </c>
      <c r="D2" s="12" t="s">
        <v>76</v>
      </c>
      <c r="E2" s="10">
        <v>2025</v>
      </c>
      <c r="F2" s="10">
        <v>2024</v>
      </c>
      <c r="G2" s="12" t="s">
        <v>76</v>
      </c>
      <c r="H2" s="10">
        <v>2025</v>
      </c>
      <c r="I2" s="10">
        <v>2024</v>
      </c>
      <c r="J2" s="12" t="s">
        <v>76</v>
      </c>
      <c r="K2" s="10">
        <v>2025</v>
      </c>
      <c r="L2" s="10">
        <v>2024</v>
      </c>
      <c r="M2" s="12" t="s">
        <v>76</v>
      </c>
      <c r="N2" s="10">
        <v>2025</v>
      </c>
      <c r="O2" s="10">
        <v>2024</v>
      </c>
      <c r="P2" s="12" t="s">
        <v>76</v>
      </c>
      <c r="Q2" s="10">
        <v>2025</v>
      </c>
      <c r="R2" s="10">
        <v>2024</v>
      </c>
      <c r="S2" s="12" t="s">
        <v>76</v>
      </c>
      <c r="T2" s="10">
        <v>2025</v>
      </c>
      <c r="U2" s="10">
        <v>2024</v>
      </c>
      <c r="V2" s="12" t="s">
        <v>76</v>
      </c>
      <c r="W2" s="10">
        <v>2025</v>
      </c>
      <c r="X2" s="10">
        <v>2024</v>
      </c>
      <c r="Y2" s="12" t="s">
        <v>76</v>
      </c>
      <c r="Z2" s="10">
        <v>2025</v>
      </c>
      <c r="AA2" s="10">
        <v>2024</v>
      </c>
      <c r="AB2" s="12" t="s">
        <v>76</v>
      </c>
      <c r="AC2" s="10">
        <v>2025</v>
      </c>
      <c r="AD2" s="10">
        <v>2024</v>
      </c>
      <c r="AE2" s="12" t="s">
        <v>76</v>
      </c>
      <c r="AF2" s="10">
        <v>2025</v>
      </c>
      <c r="AG2" s="10">
        <v>2024</v>
      </c>
      <c r="AH2" s="12" t="s">
        <v>76</v>
      </c>
      <c r="AI2" s="10">
        <v>2025</v>
      </c>
      <c r="AJ2" s="10">
        <v>2024</v>
      </c>
      <c r="AK2" s="12" t="s">
        <v>76</v>
      </c>
      <c r="AM2" s="14" t="s">
        <v>16</v>
      </c>
    </row>
    <row r="3" spans="1:39" x14ac:dyDescent="0.25">
      <c r="A3" s="18">
        <v>45660</v>
      </c>
      <c r="B3" s="8">
        <f>VLOOKUP($A3,'WEEKLY DATA'!$C$9:$GQ$1345,4)</f>
        <v>370</v>
      </c>
      <c r="C3" s="1">
        <v>408.75</v>
      </c>
      <c r="D3" s="13">
        <v>403.5</v>
      </c>
      <c r="E3" s="8">
        <f>VLOOKUP($A3,'WEEKLY DATA'!$C$9:$GQ$1345,20)</f>
        <v>335</v>
      </c>
      <c r="F3" s="8">
        <v>421.25</v>
      </c>
      <c r="G3" s="13">
        <v>373.5</v>
      </c>
      <c r="H3" s="8">
        <f>VLOOKUP($A3,'WEEKLY DATA'!$C$9:$GQ$1345,36)</f>
        <v>320</v>
      </c>
      <c r="I3" s="8">
        <v>356.25</v>
      </c>
      <c r="J3" s="13">
        <v>352.5</v>
      </c>
      <c r="K3" s="8">
        <f>VLOOKUP($A3,'WEEKLY DATA'!$C$9:$GQ$1345,52)</f>
        <v>307.5</v>
      </c>
      <c r="L3" s="8">
        <v>355</v>
      </c>
      <c r="M3" s="13">
        <v>334</v>
      </c>
      <c r="N3" s="8">
        <f>VLOOKUP($A3,'WEEKLY DATA'!$C$9:$GQ$1345,68)</f>
        <v>345</v>
      </c>
      <c r="O3" s="8">
        <v>377.5</v>
      </c>
      <c r="P3" s="13">
        <v>373.5</v>
      </c>
      <c r="Q3" s="8">
        <f>VLOOKUP($A3,'WEEKLY DATA'!$C$9:$GQ$1345,84)</f>
        <v>340</v>
      </c>
      <c r="R3" s="8">
        <v>347.5</v>
      </c>
      <c r="S3" s="13">
        <v>350.5</v>
      </c>
      <c r="T3" s="8">
        <f>VLOOKUP($A3,'WEEKLY DATA'!$C$9:$GQ$1345,100)</f>
        <v>360</v>
      </c>
      <c r="U3" s="8">
        <v>372.5</v>
      </c>
      <c r="V3" s="13">
        <v>367.5</v>
      </c>
      <c r="W3" s="9">
        <f>VLOOKUP($A3,'WEEKLY DATA'!$C$9:$GQ$1345,116)</f>
        <v>332.5</v>
      </c>
      <c r="X3" s="9">
        <v>332.5</v>
      </c>
      <c r="Y3" s="13">
        <v>341.5</v>
      </c>
      <c r="Z3" s="9">
        <f>VLOOKUP($A3,'WEEKLY DATA'!$C$9:$GQ$1345,132)</f>
        <v>360</v>
      </c>
      <c r="AA3" s="9">
        <v>368.75</v>
      </c>
      <c r="AB3" s="13">
        <v>342</v>
      </c>
      <c r="AC3" s="9">
        <f>VLOOKUP($A3,'WEEKLY DATA'!$C$9:$GQ$1345,148)</f>
        <v>322.5</v>
      </c>
      <c r="AD3" s="9">
        <v>351.25</v>
      </c>
      <c r="AE3" s="13">
        <v>339</v>
      </c>
      <c r="AF3" s="9">
        <f>VLOOKUP($A3,'WEEKLY DATA'!$C$9:$GQ$1345,164)</f>
        <v>347.5</v>
      </c>
      <c r="AG3" s="9">
        <v>401.25</v>
      </c>
      <c r="AH3" s="13">
        <v>337</v>
      </c>
      <c r="AI3" s="9">
        <f>VLOOKUP($A3,'WEEKLY DATA'!$C$9:$GQ$1345,184)</f>
        <v>432.5</v>
      </c>
      <c r="AJ3" s="9">
        <v>471.25</v>
      </c>
      <c r="AK3" s="13">
        <v>457.5</v>
      </c>
      <c r="AM3" s="14">
        <f>MONTH(A3)</f>
        <v>1</v>
      </c>
    </row>
    <row r="4" spans="1:39" x14ac:dyDescent="0.25">
      <c r="A4" s="11">
        <f>A3+7</f>
        <v>45667</v>
      </c>
      <c r="B4" s="8">
        <f>VLOOKUP($A4,'WEEKLY DATA'!$C$9:$GQ$1345,4)</f>
        <v>375</v>
      </c>
      <c r="C4" s="1">
        <v>410</v>
      </c>
      <c r="D4" s="13">
        <v>403.5</v>
      </c>
      <c r="E4" s="8">
        <f>VLOOKUP($A4,'WEEKLY DATA'!$C$9:$GQ$1345,20)</f>
        <v>335</v>
      </c>
      <c r="F4" s="8">
        <v>420</v>
      </c>
      <c r="G4" s="13">
        <v>372</v>
      </c>
      <c r="H4" s="8">
        <f>VLOOKUP($A4,'WEEKLY DATA'!$C$9:$GQ$1345,36)</f>
        <v>325</v>
      </c>
      <c r="I4" s="8">
        <v>355</v>
      </c>
      <c r="J4" s="13">
        <v>350.5</v>
      </c>
      <c r="K4" s="8">
        <f>VLOOKUP($A4,'WEEKLY DATA'!$C$9:$GQ$1345,52)</f>
        <v>310</v>
      </c>
      <c r="L4" s="8">
        <v>355</v>
      </c>
      <c r="M4" s="13">
        <v>335</v>
      </c>
      <c r="N4" s="8">
        <f>VLOOKUP($A4,'WEEKLY DATA'!$C$9:$GQ$1345,68)</f>
        <v>345</v>
      </c>
      <c r="O4" s="8">
        <v>375</v>
      </c>
      <c r="P4" s="13">
        <v>370.5</v>
      </c>
      <c r="Q4" s="8">
        <f>VLOOKUP($A4,'WEEKLY DATA'!$C$9:$GQ$1345,84)</f>
        <v>340</v>
      </c>
      <c r="R4" s="8">
        <v>345</v>
      </c>
      <c r="S4" s="13">
        <v>348</v>
      </c>
      <c r="T4" s="8">
        <f>VLOOKUP($A4,'WEEKLY DATA'!$C$9:$GQ$1345,100)</f>
        <v>365</v>
      </c>
      <c r="U4" s="8">
        <v>370</v>
      </c>
      <c r="V4" s="13">
        <v>366</v>
      </c>
      <c r="W4" s="9">
        <f>VLOOKUP($A4,'WEEKLY DATA'!$C$9:$GQ$1345,116)</f>
        <v>330</v>
      </c>
      <c r="X4" s="9">
        <v>330</v>
      </c>
      <c r="Y4" s="13">
        <v>343</v>
      </c>
      <c r="Z4" s="9">
        <f>VLOOKUP($A4,'WEEKLY DATA'!$C$9:$GQ$1345,132)</f>
        <v>360</v>
      </c>
      <c r="AA4" s="9">
        <v>365</v>
      </c>
      <c r="AB4" s="13">
        <v>340.5</v>
      </c>
      <c r="AC4" s="9">
        <f>VLOOKUP($A4,'WEEKLY DATA'!$C$9:$GQ$1345,148)</f>
        <v>320</v>
      </c>
      <c r="AD4" s="9">
        <v>350</v>
      </c>
      <c r="AE4" s="13">
        <v>340</v>
      </c>
      <c r="AF4" s="9">
        <f>VLOOKUP($A4,'WEEKLY DATA'!$C$9:$GQ$1345,164)</f>
        <v>350</v>
      </c>
      <c r="AG4" s="9">
        <v>405</v>
      </c>
      <c r="AH4" s="13">
        <v>343</v>
      </c>
      <c r="AI4" s="9">
        <f>VLOOKUP($A4,'WEEKLY DATA'!$C$9:$GQ$1345,184)</f>
        <v>455</v>
      </c>
      <c r="AJ4" s="9">
        <v>465</v>
      </c>
      <c r="AK4" s="13">
        <v>456</v>
      </c>
      <c r="AM4" s="14">
        <f t="shared" ref="AM4:AM53" si="0">MONTH(A4)</f>
        <v>1</v>
      </c>
    </row>
    <row r="5" spans="1:39" x14ac:dyDescent="0.25">
      <c r="A5" s="11">
        <f t="shared" ref="A5:A54" si="1">A4+7</f>
        <v>45674</v>
      </c>
      <c r="B5" s="8">
        <f>VLOOKUP($A5,'WEEKLY DATA'!$C$9:$GQ$1345,4)</f>
        <v>385</v>
      </c>
      <c r="C5" s="1">
        <v>420</v>
      </c>
      <c r="D5" s="13">
        <v>407</v>
      </c>
      <c r="E5" s="8">
        <f>VLOOKUP($A5,'WEEKLY DATA'!$C$9:$GQ$1345,20)</f>
        <v>330</v>
      </c>
      <c r="F5" s="8">
        <v>410</v>
      </c>
      <c r="G5" s="13">
        <v>372</v>
      </c>
      <c r="H5" s="8">
        <f>VLOOKUP($A5,'WEEKLY DATA'!$C$9:$GQ$1345,36)</f>
        <v>320</v>
      </c>
      <c r="I5" s="8">
        <v>360</v>
      </c>
      <c r="J5" s="13">
        <v>353</v>
      </c>
      <c r="K5" s="8">
        <f>VLOOKUP($A5,'WEEKLY DATA'!$C$9:$GQ$1345,52)</f>
        <v>310</v>
      </c>
      <c r="L5" s="8">
        <v>365</v>
      </c>
      <c r="M5" s="13">
        <v>339</v>
      </c>
      <c r="N5" s="8">
        <f>VLOOKUP($A5,'WEEKLY DATA'!$C$9:$GQ$1345,68)</f>
        <v>345</v>
      </c>
      <c r="O5" s="8">
        <v>370</v>
      </c>
      <c r="P5" s="13">
        <v>368</v>
      </c>
      <c r="Q5" s="8">
        <f>VLOOKUP($A5,'WEEKLY DATA'!$C$9:$GQ$1345,84)</f>
        <v>340</v>
      </c>
      <c r="R5" s="8">
        <v>345</v>
      </c>
      <c r="S5" s="13">
        <v>346</v>
      </c>
      <c r="T5" s="8">
        <f>VLOOKUP($A5,'WEEKLY DATA'!$C$9:$GQ$1345,100)</f>
        <v>365</v>
      </c>
      <c r="U5" s="8">
        <v>370</v>
      </c>
      <c r="V5" s="13">
        <v>368</v>
      </c>
      <c r="W5" s="9">
        <f>VLOOKUP($A5,'WEEKLY DATA'!$C$9:$GQ$1345,116)</f>
        <v>330</v>
      </c>
      <c r="X5" s="9">
        <v>320</v>
      </c>
      <c r="Y5" s="13">
        <v>344</v>
      </c>
      <c r="Z5" s="9">
        <f>VLOOKUP($A5,'WEEKLY DATA'!$C$9:$GQ$1345,132)</f>
        <v>365</v>
      </c>
      <c r="AA5" s="9">
        <v>365</v>
      </c>
      <c r="AB5" s="13">
        <v>342</v>
      </c>
      <c r="AC5" s="9">
        <f>VLOOKUP($A5,'WEEKLY DATA'!$C$9:$GQ$1345,148)</f>
        <v>320</v>
      </c>
      <c r="AD5" s="9">
        <v>350</v>
      </c>
      <c r="AE5" s="13">
        <v>341</v>
      </c>
      <c r="AF5" s="9">
        <f>VLOOKUP($A5,'WEEKLY DATA'!$C$9:$GQ$1345,164)</f>
        <v>355</v>
      </c>
      <c r="AG5" s="9">
        <v>400</v>
      </c>
      <c r="AH5" s="13">
        <v>350</v>
      </c>
      <c r="AI5" s="9">
        <f>VLOOKUP($A5,'WEEKLY DATA'!$C$9:$GQ$1345,184)</f>
        <v>455</v>
      </c>
      <c r="AJ5" s="9">
        <v>465</v>
      </c>
      <c r="AK5" s="13">
        <v>458</v>
      </c>
      <c r="AM5" s="14">
        <f t="shared" si="0"/>
        <v>1</v>
      </c>
    </row>
    <row r="6" spans="1:39" x14ac:dyDescent="0.25">
      <c r="A6" s="11">
        <f t="shared" si="1"/>
        <v>45681</v>
      </c>
      <c r="B6" s="8">
        <f>VLOOKUP($A6,'WEEKLY DATA'!$C$9:$GQ$1345,4)</f>
        <v>385</v>
      </c>
      <c r="C6" s="1">
        <v>420</v>
      </c>
      <c r="D6" s="13">
        <v>406.5</v>
      </c>
      <c r="E6" s="8">
        <f>VLOOKUP($A6,'WEEKLY DATA'!$C$9:$GQ$1345,20)</f>
        <v>330</v>
      </c>
      <c r="F6" s="8">
        <v>405</v>
      </c>
      <c r="G6" s="13">
        <v>374.5</v>
      </c>
      <c r="H6" s="8">
        <f>VLOOKUP($A6,'WEEKLY DATA'!$C$9:$GQ$1345,36)</f>
        <v>320</v>
      </c>
      <c r="I6" s="8">
        <v>350</v>
      </c>
      <c r="J6" s="13">
        <v>353.5</v>
      </c>
      <c r="K6" s="8">
        <f>VLOOKUP($A6,'WEEKLY DATA'!$C$9:$GQ$1345,52)</f>
        <v>315</v>
      </c>
      <c r="L6" s="8">
        <v>365</v>
      </c>
      <c r="M6" s="13">
        <v>340.5</v>
      </c>
      <c r="N6" s="8">
        <f>VLOOKUP($A6,'WEEKLY DATA'!$C$9:$GQ$1345,68)</f>
        <v>340</v>
      </c>
      <c r="O6" s="8">
        <v>370</v>
      </c>
      <c r="P6" s="13">
        <v>367</v>
      </c>
      <c r="Q6" s="8">
        <f>VLOOKUP($A6,'WEEKLY DATA'!$C$9:$GQ$1345,84)</f>
        <v>340</v>
      </c>
      <c r="R6" s="8">
        <v>340</v>
      </c>
      <c r="S6" s="13">
        <v>346</v>
      </c>
      <c r="T6" s="8">
        <f>VLOOKUP($A6,'WEEKLY DATA'!$C$9:$GQ$1345,100)</f>
        <v>365</v>
      </c>
      <c r="U6" s="8">
        <v>370</v>
      </c>
      <c r="V6" s="13">
        <v>368.5</v>
      </c>
      <c r="W6" s="9">
        <f>VLOOKUP($A6,'WEEKLY DATA'!$C$9:$GQ$1345,116)</f>
        <v>325</v>
      </c>
      <c r="X6" s="9">
        <v>320</v>
      </c>
      <c r="Y6" s="13">
        <v>346</v>
      </c>
      <c r="Z6" s="9">
        <f>VLOOKUP($A6,'WEEKLY DATA'!$C$9:$GQ$1345,132)</f>
        <v>365</v>
      </c>
      <c r="AA6" s="9">
        <v>365</v>
      </c>
      <c r="AB6" s="13">
        <v>343</v>
      </c>
      <c r="AC6" s="9">
        <f>VLOOKUP($A6,'WEEKLY DATA'!$C$9:$GQ$1345,148)</f>
        <v>325</v>
      </c>
      <c r="AD6" s="9">
        <v>350</v>
      </c>
      <c r="AE6" s="13">
        <v>340</v>
      </c>
      <c r="AF6" s="9">
        <f>VLOOKUP($A6,'WEEKLY DATA'!$C$9:$GQ$1345,164)</f>
        <v>360</v>
      </c>
      <c r="AG6" s="9">
        <v>400</v>
      </c>
      <c r="AH6" s="13">
        <v>353</v>
      </c>
      <c r="AI6" s="9">
        <f>VLOOKUP($A6,'WEEKLY DATA'!$C$9:$GQ$1345,184)</f>
        <v>455</v>
      </c>
      <c r="AJ6" s="9">
        <v>465</v>
      </c>
      <c r="AK6" s="13">
        <v>458.5</v>
      </c>
      <c r="AM6" s="14">
        <f t="shared" si="0"/>
        <v>1</v>
      </c>
    </row>
    <row r="7" spans="1:39" x14ac:dyDescent="0.25">
      <c r="A7" s="11">
        <f t="shared" si="1"/>
        <v>45688</v>
      </c>
      <c r="B7" s="8">
        <f>VLOOKUP($A7,'WEEKLY DATA'!$C$9:$GQ$1345,4)</f>
        <v>387.5</v>
      </c>
      <c r="C7" s="1">
        <v>415</v>
      </c>
      <c r="D7" s="13">
        <v>404</v>
      </c>
      <c r="E7" s="8">
        <f>VLOOKUP($A7,'WEEKLY DATA'!$C$9:$GQ$1345,20)</f>
        <v>332.5</v>
      </c>
      <c r="F7" s="8">
        <v>395</v>
      </c>
      <c r="G7" s="13">
        <v>372</v>
      </c>
      <c r="H7" s="8">
        <f>VLOOKUP($A7,'WEEKLY DATA'!$C$9:$GQ$1345,36)</f>
        <v>322.5</v>
      </c>
      <c r="I7" s="8">
        <v>350</v>
      </c>
      <c r="J7" s="13">
        <v>354</v>
      </c>
      <c r="K7" s="8">
        <f>VLOOKUP($A7,'WEEKLY DATA'!$C$9:$GQ$1345,52)</f>
        <v>317.5</v>
      </c>
      <c r="L7" s="8">
        <v>365</v>
      </c>
      <c r="M7" s="13">
        <v>339</v>
      </c>
      <c r="N7" s="8">
        <f>VLOOKUP($A7,'WEEKLY DATA'!$C$9:$GQ$1345,68)</f>
        <v>342.5</v>
      </c>
      <c r="O7" s="8">
        <v>370</v>
      </c>
      <c r="P7" s="13">
        <v>371.5</v>
      </c>
      <c r="Q7" s="8">
        <f>VLOOKUP($A7,'WEEKLY DATA'!$C$9:$GQ$1345,84)</f>
        <v>340</v>
      </c>
      <c r="R7" s="8">
        <v>340</v>
      </c>
      <c r="S7" s="13">
        <v>346.5</v>
      </c>
      <c r="T7" s="8">
        <f>VLOOKUP($A7,'WEEKLY DATA'!$C$9:$GQ$1345,100)</f>
        <v>365</v>
      </c>
      <c r="U7" s="8">
        <v>370</v>
      </c>
      <c r="V7" s="13">
        <v>366</v>
      </c>
      <c r="W7" s="9">
        <f>VLOOKUP($A7,'WEEKLY DATA'!$C$9:$GQ$1345,116)</f>
        <v>322.5</v>
      </c>
      <c r="X7" s="9">
        <v>325</v>
      </c>
      <c r="Y7" s="13">
        <v>347</v>
      </c>
      <c r="Z7" s="9">
        <f>VLOOKUP($A7,'WEEKLY DATA'!$C$9:$GQ$1345,132)</f>
        <v>365</v>
      </c>
      <c r="AA7" s="9">
        <v>365</v>
      </c>
      <c r="AB7" s="13">
        <v>344.5</v>
      </c>
      <c r="AC7" s="9">
        <f>VLOOKUP($A7,'WEEKLY DATA'!$C$9:$GQ$1345,148)</f>
        <v>325</v>
      </c>
      <c r="AD7" s="9">
        <v>345</v>
      </c>
      <c r="AE7" s="13">
        <v>341.5</v>
      </c>
      <c r="AF7" s="9">
        <f>VLOOKUP($A7,'WEEKLY DATA'!$C$9:$GQ$1345,164)</f>
        <v>357.5</v>
      </c>
      <c r="AG7" s="9">
        <v>400</v>
      </c>
      <c r="AH7" s="13">
        <v>349.5</v>
      </c>
      <c r="AI7" s="9">
        <f>VLOOKUP($A7,'WEEKLY DATA'!$C$9:$GQ$1345,184)</f>
        <v>455</v>
      </c>
      <c r="AJ7" s="9">
        <v>455</v>
      </c>
      <c r="AK7" s="13">
        <v>459</v>
      </c>
      <c r="AM7" s="14">
        <f t="shared" si="0"/>
        <v>1</v>
      </c>
    </row>
    <row r="8" spans="1:39" x14ac:dyDescent="0.25">
      <c r="A8" s="11">
        <f t="shared" si="1"/>
        <v>45695</v>
      </c>
      <c r="B8" s="8">
        <f>VLOOKUP($A8,'WEEKLY DATA'!$C$9:$GQ$1345,4)</f>
        <v>390</v>
      </c>
      <c r="C8" s="1">
        <v>405</v>
      </c>
      <c r="D8" s="13">
        <v>404</v>
      </c>
      <c r="E8" s="8">
        <f>VLOOKUP($A8,'WEEKLY DATA'!$C$9:$GQ$1345,20)</f>
        <v>335</v>
      </c>
      <c r="F8" s="8">
        <v>390</v>
      </c>
      <c r="G8" s="13">
        <v>370</v>
      </c>
      <c r="H8" s="8">
        <f>VLOOKUP($A8,'WEEKLY DATA'!$C$9:$GQ$1345,36)</f>
        <v>325</v>
      </c>
      <c r="I8" s="8">
        <v>335</v>
      </c>
      <c r="J8" s="13">
        <v>352</v>
      </c>
      <c r="K8" s="8">
        <f>VLOOKUP($A8,'WEEKLY DATA'!$C$9:$GQ$1345,52)</f>
        <v>320</v>
      </c>
      <c r="L8" s="8">
        <v>360</v>
      </c>
      <c r="M8" s="13">
        <v>339</v>
      </c>
      <c r="N8" s="8">
        <f>VLOOKUP($A8,'WEEKLY DATA'!$C$9:$GQ$1345,68)</f>
        <v>345</v>
      </c>
      <c r="O8" s="8">
        <v>365</v>
      </c>
      <c r="P8" s="13">
        <v>372</v>
      </c>
      <c r="Q8" s="8">
        <f>VLOOKUP($A8,'WEEKLY DATA'!$C$9:$GQ$1345,84)</f>
        <v>340</v>
      </c>
      <c r="R8" s="8">
        <v>340</v>
      </c>
      <c r="S8" s="13">
        <v>341</v>
      </c>
      <c r="T8" s="8">
        <f>VLOOKUP($A8,'WEEKLY DATA'!$C$9:$GQ$1345,100)</f>
        <v>365</v>
      </c>
      <c r="U8" s="8">
        <v>365</v>
      </c>
      <c r="V8" s="13">
        <v>364</v>
      </c>
      <c r="W8" s="9">
        <f>VLOOKUP($A8,'WEEKLY DATA'!$C$9:$GQ$1345,116)</f>
        <v>320</v>
      </c>
      <c r="X8" s="9">
        <v>325</v>
      </c>
      <c r="Y8" s="13">
        <v>345</v>
      </c>
      <c r="Z8" s="9">
        <f>VLOOKUP($A8,'WEEKLY DATA'!$C$9:$GQ$1345,132)</f>
        <v>365</v>
      </c>
      <c r="AA8" s="9">
        <v>360</v>
      </c>
      <c r="AB8" s="13">
        <v>344</v>
      </c>
      <c r="AC8" s="9">
        <f>VLOOKUP($A8,'WEEKLY DATA'!$C$9:$GQ$1345,148)</f>
        <v>325</v>
      </c>
      <c r="AD8" s="9">
        <v>340</v>
      </c>
      <c r="AE8" s="13">
        <v>341</v>
      </c>
      <c r="AF8" s="9">
        <f>VLOOKUP($A8,'WEEKLY DATA'!$C$9:$GQ$1345,164)</f>
        <v>355</v>
      </c>
      <c r="AG8" s="9">
        <v>405</v>
      </c>
      <c r="AH8" s="13">
        <v>351</v>
      </c>
      <c r="AI8" s="9">
        <f>VLOOKUP($A8,'WEEKLY DATA'!$C$9:$GQ$1345,184)</f>
        <v>455</v>
      </c>
      <c r="AJ8" s="9">
        <v>455</v>
      </c>
      <c r="AK8" s="13">
        <v>457</v>
      </c>
      <c r="AM8" s="14">
        <f t="shared" si="0"/>
        <v>2</v>
      </c>
    </row>
    <row r="9" spans="1:39" x14ac:dyDescent="0.25">
      <c r="A9" s="11">
        <f t="shared" si="1"/>
        <v>45702</v>
      </c>
      <c r="B9" s="8">
        <f>VLOOKUP($A9,'WEEKLY DATA'!$C$9:$GQ$1345,4)</f>
        <v>395</v>
      </c>
      <c r="C9" s="1">
        <v>390</v>
      </c>
      <c r="D9" s="13">
        <v>400</v>
      </c>
      <c r="E9" s="8">
        <f>VLOOKUP($A9,'WEEKLY DATA'!$C$9:$GQ$1345,20)</f>
        <v>340</v>
      </c>
      <c r="F9" s="8">
        <v>372.5</v>
      </c>
      <c r="G9" s="13">
        <v>366.5</v>
      </c>
      <c r="H9" s="8">
        <f>VLOOKUP($A9,'WEEKLY DATA'!$C$9:$GQ$1345,36)</f>
        <v>330</v>
      </c>
      <c r="I9" s="8">
        <v>335</v>
      </c>
      <c r="J9" s="13">
        <v>349</v>
      </c>
      <c r="K9" s="8">
        <f>VLOOKUP($A9,'WEEKLY DATA'!$C$9:$GQ$1345,52)</f>
        <v>325</v>
      </c>
      <c r="L9" s="8">
        <v>355</v>
      </c>
      <c r="M9" s="13">
        <v>337</v>
      </c>
      <c r="N9" s="8">
        <f>VLOOKUP($A9,'WEEKLY DATA'!$C$9:$GQ$1345,68)</f>
        <v>345</v>
      </c>
      <c r="O9" s="8">
        <v>365</v>
      </c>
      <c r="P9" s="13">
        <v>370.5</v>
      </c>
      <c r="Q9" s="8">
        <f>VLOOKUP($A9,'WEEKLY DATA'!$C$9:$GQ$1345,84)</f>
        <v>340</v>
      </c>
      <c r="R9" s="8">
        <v>330</v>
      </c>
      <c r="S9" s="13">
        <v>337</v>
      </c>
      <c r="T9" s="8">
        <f>VLOOKUP($A9,'WEEKLY DATA'!$C$9:$GQ$1345,100)</f>
        <v>365</v>
      </c>
      <c r="U9" s="8">
        <v>360</v>
      </c>
      <c r="V9" s="13">
        <v>362</v>
      </c>
      <c r="W9" s="9">
        <f>VLOOKUP($A9,'WEEKLY DATA'!$C$9:$GQ$1345,116)</f>
        <v>325</v>
      </c>
      <c r="X9" s="9">
        <v>317.5</v>
      </c>
      <c r="Y9" s="13">
        <v>343</v>
      </c>
      <c r="Z9" s="9">
        <f>VLOOKUP($A9,'WEEKLY DATA'!$C$9:$GQ$1345,132)</f>
        <v>365</v>
      </c>
      <c r="AA9" s="9">
        <v>357.5</v>
      </c>
      <c r="AB9" s="13">
        <v>347</v>
      </c>
      <c r="AC9" s="9">
        <f>VLOOKUP($A9,'WEEKLY DATA'!$C$9:$GQ$1345,148)</f>
        <v>320</v>
      </c>
      <c r="AD9" s="9">
        <v>327.5</v>
      </c>
      <c r="AE9" s="13">
        <v>339.5</v>
      </c>
      <c r="AF9" s="9">
        <f>VLOOKUP($A9,'WEEKLY DATA'!$C$9:$GQ$1345,164)</f>
        <v>360</v>
      </c>
      <c r="AG9" s="9">
        <v>402.5</v>
      </c>
      <c r="AH9" s="13">
        <v>352</v>
      </c>
      <c r="AI9" s="9">
        <f>VLOOKUP($A9,'WEEKLY DATA'!$C$9:$GQ$1345,184)</f>
        <v>455</v>
      </c>
      <c r="AJ9" s="9">
        <v>445</v>
      </c>
      <c r="AK9" s="13">
        <v>455</v>
      </c>
      <c r="AM9" s="14">
        <f>MONTH(A9)</f>
        <v>2</v>
      </c>
    </row>
    <row r="10" spans="1:39" x14ac:dyDescent="0.25">
      <c r="A10" s="11">
        <f t="shared" si="1"/>
        <v>45709</v>
      </c>
      <c r="B10" s="8">
        <f>VLOOKUP($A10,'WEEKLY DATA'!$C$9:$GQ$1345,4)</f>
        <v>400</v>
      </c>
      <c r="C10" s="1">
        <v>375</v>
      </c>
      <c r="D10" s="13">
        <v>398.5</v>
      </c>
      <c r="E10" s="8">
        <f>VLOOKUP($A10,'WEEKLY DATA'!$C$9:$GQ$1345,20)</f>
        <v>345</v>
      </c>
      <c r="F10" s="8">
        <v>355</v>
      </c>
      <c r="G10" s="13">
        <v>365.5</v>
      </c>
      <c r="H10" s="8">
        <f>VLOOKUP($A10,'WEEKLY DATA'!$C$9:$GQ$1345,36)</f>
        <v>335</v>
      </c>
      <c r="I10" s="8">
        <v>335</v>
      </c>
      <c r="J10" s="13">
        <v>350</v>
      </c>
      <c r="K10" s="8">
        <f>VLOOKUP($A10,'WEEKLY DATA'!$C$9:$GQ$1345,52)</f>
        <v>330</v>
      </c>
      <c r="L10" s="8">
        <v>350</v>
      </c>
      <c r="M10" s="13">
        <v>337</v>
      </c>
      <c r="N10" s="8">
        <f>VLOOKUP($A10,'WEEKLY DATA'!$C$9:$GQ$1345,68)</f>
        <v>350</v>
      </c>
      <c r="O10" s="8">
        <v>365</v>
      </c>
      <c r="P10" s="13">
        <v>365</v>
      </c>
      <c r="Q10" s="8">
        <f>VLOOKUP($A10,'WEEKLY DATA'!$C$9:$GQ$1345,84)</f>
        <v>350</v>
      </c>
      <c r="R10" s="8">
        <v>320</v>
      </c>
      <c r="S10" s="13">
        <v>336</v>
      </c>
      <c r="T10" s="8">
        <f>VLOOKUP($A10,'WEEKLY DATA'!$C$9:$GQ$1345,100)</f>
        <v>370</v>
      </c>
      <c r="U10" s="8">
        <v>355</v>
      </c>
      <c r="V10" s="13">
        <v>362</v>
      </c>
      <c r="W10" s="9">
        <f>VLOOKUP($A10,'WEEKLY DATA'!$C$9:$GQ$1345,116)</f>
        <v>330</v>
      </c>
      <c r="X10" s="9">
        <v>310</v>
      </c>
      <c r="Y10" s="13">
        <v>342.5</v>
      </c>
      <c r="Z10" s="9">
        <f>VLOOKUP($A10,'WEEKLY DATA'!$C$9:$GQ$1345,132)</f>
        <v>370</v>
      </c>
      <c r="AA10" s="9">
        <v>355</v>
      </c>
      <c r="AB10" s="13">
        <v>350.5</v>
      </c>
      <c r="AC10" s="9">
        <f>VLOOKUP($A10,'WEEKLY DATA'!$C$9:$GQ$1345,148)</f>
        <v>320</v>
      </c>
      <c r="AD10" s="9">
        <v>315</v>
      </c>
      <c r="AE10" s="13">
        <v>339</v>
      </c>
      <c r="AF10" s="9">
        <f>VLOOKUP($A10,'WEEKLY DATA'!$C$9:$GQ$1345,164)</f>
        <v>360</v>
      </c>
      <c r="AG10" s="9">
        <v>400</v>
      </c>
      <c r="AH10" s="13">
        <v>355.5</v>
      </c>
      <c r="AI10" s="9">
        <f>VLOOKUP($A10,'WEEKLY DATA'!$C$9:$GQ$1345,184)</f>
        <v>460</v>
      </c>
      <c r="AJ10" s="9">
        <v>435</v>
      </c>
      <c r="AK10" s="13">
        <v>455</v>
      </c>
      <c r="AM10" s="14">
        <f t="shared" si="0"/>
        <v>2</v>
      </c>
    </row>
    <row r="11" spans="1:39" x14ac:dyDescent="0.25">
      <c r="A11" s="11">
        <f t="shared" si="1"/>
        <v>45716</v>
      </c>
      <c r="B11" s="8">
        <f>VLOOKUP($A11,'WEEKLY DATA'!$C$9:$GQ$1345,4)</f>
        <v>395</v>
      </c>
      <c r="C11" s="1">
        <v>380</v>
      </c>
      <c r="D11" s="13">
        <v>398</v>
      </c>
      <c r="E11" s="8">
        <f>VLOOKUP($A11,'WEEKLY DATA'!$C$9:$GQ$1345,20)</f>
        <v>350</v>
      </c>
      <c r="F11" s="8">
        <v>360</v>
      </c>
      <c r="G11" s="13">
        <v>368</v>
      </c>
      <c r="H11" s="8">
        <f>VLOOKUP($A11,'WEEKLY DATA'!$C$9:$GQ$1345,36)</f>
        <v>335</v>
      </c>
      <c r="I11" s="8">
        <v>345</v>
      </c>
      <c r="J11" s="13">
        <v>350</v>
      </c>
      <c r="K11" s="8">
        <f>VLOOKUP($A11,'WEEKLY DATA'!$C$9:$GQ$1345,52)</f>
        <v>325</v>
      </c>
      <c r="L11" s="8">
        <v>350</v>
      </c>
      <c r="M11" s="13">
        <v>336</v>
      </c>
      <c r="N11" s="8">
        <f>VLOOKUP($A11,'WEEKLY DATA'!$C$9:$GQ$1345,68)</f>
        <v>350</v>
      </c>
      <c r="O11" s="8">
        <v>350</v>
      </c>
      <c r="P11" s="13">
        <v>355</v>
      </c>
      <c r="Q11" s="8">
        <f>VLOOKUP($A11,'WEEKLY DATA'!$C$9:$GQ$1345,84)</f>
        <v>350</v>
      </c>
      <c r="R11" s="8">
        <v>320</v>
      </c>
      <c r="S11" s="13">
        <v>337</v>
      </c>
      <c r="T11" s="8">
        <f>VLOOKUP($A11,'WEEKLY DATA'!$C$9:$GQ$1345,100)</f>
        <v>370</v>
      </c>
      <c r="U11" s="8">
        <v>340</v>
      </c>
      <c r="V11" s="13">
        <v>356</v>
      </c>
      <c r="W11" s="9">
        <f>VLOOKUP($A11,'WEEKLY DATA'!$C$9:$GQ$1345,116)</f>
        <v>330</v>
      </c>
      <c r="X11" s="9">
        <v>305</v>
      </c>
      <c r="Y11" s="13">
        <v>341</v>
      </c>
      <c r="Z11" s="9">
        <f>VLOOKUP($A11,'WEEKLY DATA'!$C$9:$GQ$1345,132)</f>
        <v>365</v>
      </c>
      <c r="AA11" s="9">
        <v>335</v>
      </c>
      <c r="AB11" s="13">
        <v>348</v>
      </c>
      <c r="AC11" s="9">
        <f>VLOOKUP($A11,'WEEKLY DATA'!$C$9:$GQ$1345,148)</f>
        <v>320</v>
      </c>
      <c r="AD11" s="9">
        <v>310</v>
      </c>
      <c r="AE11" s="13">
        <v>339</v>
      </c>
      <c r="AF11" s="9">
        <f>VLOOKUP($A11,'WEEKLY DATA'!$C$9:$GQ$1345,164)</f>
        <v>360</v>
      </c>
      <c r="AG11" s="9">
        <v>365</v>
      </c>
      <c r="AH11" s="13">
        <v>351</v>
      </c>
      <c r="AI11" s="9">
        <f>VLOOKUP($A11,'WEEKLY DATA'!$C$9:$GQ$1345,184)</f>
        <v>460</v>
      </c>
      <c r="AJ11" s="9">
        <v>435</v>
      </c>
      <c r="AK11" s="13">
        <v>449</v>
      </c>
      <c r="AM11" s="14">
        <f t="shared" si="0"/>
        <v>2</v>
      </c>
    </row>
    <row r="12" spans="1:39" x14ac:dyDescent="0.25">
      <c r="A12" s="11">
        <f t="shared" si="1"/>
        <v>45723</v>
      </c>
      <c r="B12" s="8">
        <f>VLOOKUP($A12,'WEEKLY DATA'!$C$9:$GQ$1345,4)</f>
        <v>385</v>
      </c>
      <c r="C12" s="1">
        <v>375</v>
      </c>
      <c r="D12" s="13">
        <v>395</v>
      </c>
      <c r="E12" s="8">
        <f>VLOOKUP($A12,'WEEKLY DATA'!$C$9:$GQ$1345,20)</f>
        <v>345</v>
      </c>
      <c r="F12" s="8">
        <v>360</v>
      </c>
      <c r="G12" s="13">
        <v>371</v>
      </c>
      <c r="H12" s="8">
        <f>VLOOKUP($A12,'WEEKLY DATA'!$C$9:$GQ$1345,36)</f>
        <v>330</v>
      </c>
      <c r="I12" s="8">
        <v>345</v>
      </c>
      <c r="J12" s="13">
        <v>349</v>
      </c>
      <c r="K12" s="8">
        <f>VLOOKUP($A12,'WEEKLY DATA'!$C$9:$GQ$1345,52)</f>
        <v>310</v>
      </c>
      <c r="L12" s="8">
        <v>345</v>
      </c>
      <c r="M12" s="13">
        <v>336</v>
      </c>
      <c r="N12" s="8">
        <f>VLOOKUP($A12,'WEEKLY DATA'!$C$9:$GQ$1345,68)</f>
        <v>350</v>
      </c>
      <c r="O12" s="8">
        <v>345</v>
      </c>
      <c r="P12" s="13">
        <v>352.5</v>
      </c>
      <c r="Q12" s="8">
        <f>VLOOKUP($A12,'WEEKLY DATA'!$C$9:$GQ$1345,84)</f>
        <v>350</v>
      </c>
      <c r="R12" s="8">
        <v>320</v>
      </c>
      <c r="S12" s="13">
        <v>341.5</v>
      </c>
      <c r="T12" s="8">
        <f>VLOOKUP($A12,'WEEKLY DATA'!$C$9:$GQ$1345,100)</f>
        <v>370</v>
      </c>
      <c r="U12" s="8">
        <v>340</v>
      </c>
      <c r="V12" s="13">
        <v>356</v>
      </c>
      <c r="W12" s="9">
        <f>VLOOKUP($A12,'WEEKLY DATA'!$C$9:$GQ$1345,116)</f>
        <v>325</v>
      </c>
      <c r="X12" s="9">
        <v>300</v>
      </c>
      <c r="Y12" s="13">
        <v>339.5</v>
      </c>
      <c r="Z12" s="9">
        <f>VLOOKUP($A12,'WEEKLY DATA'!$C$9:$GQ$1345,132)</f>
        <v>365</v>
      </c>
      <c r="AA12" s="9">
        <v>330</v>
      </c>
      <c r="AB12" s="13">
        <v>348.5</v>
      </c>
      <c r="AC12" s="9">
        <f>VLOOKUP($A12,'WEEKLY DATA'!$C$9:$GQ$1345,148)</f>
        <v>320</v>
      </c>
      <c r="AD12" s="9">
        <v>305</v>
      </c>
      <c r="AE12" s="13">
        <v>337.5</v>
      </c>
      <c r="AF12" s="9">
        <f>VLOOKUP($A12,'WEEKLY DATA'!$C$9:$GQ$1345,164)</f>
        <v>350</v>
      </c>
      <c r="AG12" s="9">
        <v>390</v>
      </c>
      <c r="AH12" s="13">
        <v>356</v>
      </c>
      <c r="AI12" s="9">
        <f>VLOOKUP($A12,'WEEKLY DATA'!$C$9:$GQ$1345,184)</f>
        <v>460</v>
      </c>
      <c r="AJ12" s="9">
        <v>435</v>
      </c>
      <c r="AK12" s="13">
        <v>449</v>
      </c>
      <c r="AM12" s="14">
        <f t="shared" si="0"/>
        <v>3</v>
      </c>
    </row>
    <row r="13" spans="1:39" x14ac:dyDescent="0.25">
      <c r="A13" s="11">
        <f t="shared" si="1"/>
        <v>45730</v>
      </c>
      <c r="B13" s="8">
        <f>VLOOKUP($A13,'WEEKLY DATA'!$C$9:$GQ$1345,4)</f>
        <v>390</v>
      </c>
      <c r="C13" s="1">
        <v>372.5</v>
      </c>
      <c r="D13" s="13">
        <v>391</v>
      </c>
      <c r="E13" s="8">
        <f>VLOOKUP($A13,'WEEKLY DATA'!$C$9:$GQ$1345,20)</f>
        <v>347.5</v>
      </c>
      <c r="F13" s="8">
        <v>360</v>
      </c>
      <c r="G13" s="13">
        <v>374</v>
      </c>
      <c r="H13" s="8">
        <f>VLOOKUP($A13,'WEEKLY DATA'!$C$9:$GQ$1345,36)</f>
        <v>340</v>
      </c>
      <c r="I13" s="8">
        <v>345</v>
      </c>
      <c r="J13" s="13">
        <v>348</v>
      </c>
      <c r="K13" s="8">
        <f>VLOOKUP($A13,'WEEKLY DATA'!$C$9:$GQ$1345,52)</f>
        <v>322.5</v>
      </c>
      <c r="L13" s="8">
        <v>342.5</v>
      </c>
      <c r="M13" s="13">
        <v>333</v>
      </c>
      <c r="N13" s="8">
        <f>VLOOKUP($A13,'WEEKLY DATA'!$C$9:$GQ$1345,68)</f>
        <v>350</v>
      </c>
      <c r="O13" s="8">
        <v>342.5</v>
      </c>
      <c r="P13" s="13">
        <v>349.5</v>
      </c>
      <c r="Q13" s="8">
        <f>VLOOKUP($A13,'WEEKLY DATA'!$C$9:$GQ$1345,84)</f>
        <v>350</v>
      </c>
      <c r="R13" s="8">
        <v>315</v>
      </c>
      <c r="S13" s="13">
        <v>345.5</v>
      </c>
      <c r="T13" s="8">
        <f>VLOOKUP($A13,'WEEKLY DATA'!$C$9:$GQ$1345,100)</f>
        <v>370</v>
      </c>
      <c r="U13" s="8">
        <v>337.5</v>
      </c>
      <c r="V13" s="13">
        <v>355.5</v>
      </c>
      <c r="W13" s="9">
        <f>VLOOKUP($A13,'WEEKLY DATA'!$C$9:$GQ$1345,116)</f>
        <v>327.5</v>
      </c>
      <c r="X13" s="9">
        <v>295</v>
      </c>
      <c r="Y13" s="13">
        <v>338</v>
      </c>
      <c r="Z13" s="9">
        <f>VLOOKUP($A13,'WEEKLY DATA'!$C$9:$GQ$1345,132)</f>
        <v>370</v>
      </c>
      <c r="AA13" s="9">
        <v>332.5</v>
      </c>
      <c r="AB13" s="13">
        <v>351</v>
      </c>
      <c r="AC13" s="9">
        <f>VLOOKUP($A13,'WEEKLY DATA'!$C$9:$GQ$1345,148)</f>
        <v>322.5</v>
      </c>
      <c r="AD13" s="9">
        <v>302.5</v>
      </c>
      <c r="AE13" s="13">
        <v>337</v>
      </c>
      <c r="AF13" s="9">
        <f>VLOOKUP($A13,'WEEKLY DATA'!$C$9:$GQ$1345,164)</f>
        <v>350</v>
      </c>
      <c r="AG13" s="9">
        <v>367.5</v>
      </c>
      <c r="AH13" s="13">
        <v>351.5</v>
      </c>
      <c r="AI13" s="9">
        <f>VLOOKUP($A13,'WEEKLY DATA'!$C$9:$GQ$1345,184)</f>
        <v>460</v>
      </c>
      <c r="AJ13" s="9">
        <v>435</v>
      </c>
      <c r="AK13" s="13">
        <v>448.5</v>
      </c>
      <c r="AM13" s="14">
        <f t="shared" si="0"/>
        <v>3</v>
      </c>
    </row>
    <row r="14" spans="1:39" x14ac:dyDescent="0.25">
      <c r="A14" s="11">
        <f t="shared" si="1"/>
        <v>45737</v>
      </c>
      <c r="B14" s="8">
        <f>VLOOKUP($A14,'WEEKLY DATA'!$C$9:$GQ$1345,4)</f>
        <v>395</v>
      </c>
      <c r="C14" s="1">
        <v>370</v>
      </c>
      <c r="D14" s="13">
        <v>396</v>
      </c>
      <c r="E14" s="8">
        <f>VLOOKUP($A14,'WEEKLY DATA'!$C$9:$GQ$1345,20)</f>
        <v>350</v>
      </c>
      <c r="F14" s="8">
        <v>360</v>
      </c>
      <c r="G14" s="13">
        <v>377</v>
      </c>
      <c r="H14" s="8">
        <f>VLOOKUP($A14,'WEEKLY DATA'!$C$9:$GQ$1345,36)</f>
        <v>350</v>
      </c>
      <c r="I14" s="8">
        <v>345</v>
      </c>
      <c r="J14" s="13">
        <v>351</v>
      </c>
      <c r="K14" s="8">
        <f>VLOOKUP($A14,'WEEKLY DATA'!$C$9:$GQ$1345,52)</f>
        <v>335</v>
      </c>
      <c r="L14" s="8">
        <v>340</v>
      </c>
      <c r="M14" s="13">
        <v>333</v>
      </c>
      <c r="N14" s="8">
        <f>VLOOKUP($A14,'WEEKLY DATA'!$C$9:$GQ$1345,68)</f>
        <v>350</v>
      </c>
      <c r="O14" s="8">
        <v>340</v>
      </c>
      <c r="P14" s="13">
        <v>351</v>
      </c>
      <c r="Q14" s="8">
        <f>VLOOKUP($A14,'WEEKLY DATA'!$C$9:$GQ$1345,84)</f>
        <v>350</v>
      </c>
      <c r="R14" s="8">
        <v>310</v>
      </c>
      <c r="S14" s="13">
        <v>346</v>
      </c>
      <c r="T14" s="8">
        <f>VLOOKUP($A14,'WEEKLY DATA'!$C$9:$GQ$1345,100)</f>
        <v>370</v>
      </c>
      <c r="U14" s="8">
        <v>335</v>
      </c>
      <c r="V14" s="13">
        <v>358</v>
      </c>
      <c r="W14" s="9">
        <f>VLOOKUP($A14,'WEEKLY DATA'!$C$9:$GQ$1345,116)</f>
        <v>330</v>
      </c>
      <c r="X14" s="9">
        <v>290</v>
      </c>
      <c r="Y14" s="13">
        <v>340</v>
      </c>
      <c r="Z14" s="9">
        <f>VLOOKUP($A14,'WEEKLY DATA'!$C$9:$GQ$1345,132)</f>
        <v>375</v>
      </c>
      <c r="AA14" s="9">
        <v>335</v>
      </c>
      <c r="AB14" s="13">
        <v>356</v>
      </c>
      <c r="AC14" s="9">
        <f>VLOOKUP($A14,'WEEKLY DATA'!$C$9:$GQ$1345,148)</f>
        <v>325</v>
      </c>
      <c r="AD14" s="9">
        <v>300</v>
      </c>
      <c r="AE14" s="13">
        <v>340</v>
      </c>
      <c r="AF14" s="9">
        <f>VLOOKUP($A14,'WEEKLY DATA'!$C$9:$GQ$1345,164)</f>
        <v>350</v>
      </c>
      <c r="AG14" s="9">
        <v>345</v>
      </c>
      <c r="AH14" s="13">
        <v>349</v>
      </c>
      <c r="AI14" s="9">
        <f>VLOOKUP($A14,'WEEKLY DATA'!$C$9:$GQ$1345,184)</f>
        <v>460</v>
      </c>
      <c r="AJ14" s="9">
        <v>435</v>
      </c>
      <c r="AK14" s="13">
        <v>451</v>
      </c>
      <c r="AM14" s="14">
        <f t="shared" si="0"/>
        <v>3</v>
      </c>
    </row>
    <row r="15" spans="1:39" x14ac:dyDescent="0.25">
      <c r="A15" s="11">
        <f t="shared" si="1"/>
        <v>45744</v>
      </c>
      <c r="B15" s="8">
        <f>VLOOKUP($A15,'WEEKLY DATA'!$C$9:$GQ$1345,4)</f>
        <v>395</v>
      </c>
      <c r="C15" s="1">
        <v>375</v>
      </c>
      <c r="D15" s="13">
        <v>396</v>
      </c>
      <c r="E15" s="8">
        <f>VLOOKUP($A15,'WEEKLY DATA'!$C$9:$GQ$1345,20)</f>
        <v>355</v>
      </c>
      <c r="F15" s="8">
        <v>370</v>
      </c>
      <c r="G15" s="13">
        <v>383</v>
      </c>
      <c r="H15" s="8">
        <f>VLOOKUP($A15,'WEEKLY DATA'!$C$9:$GQ$1345,36)</f>
        <v>355</v>
      </c>
      <c r="I15" s="8">
        <v>345</v>
      </c>
      <c r="J15" s="13">
        <v>354</v>
      </c>
      <c r="K15" s="8">
        <f>VLOOKUP($A15,'WEEKLY DATA'!$C$9:$GQ$1345,52)</f>
        <v>345</v>
      </c>
      <c r="L15" s="8">
        <v>360</v>
      </c>
      <c r="M15" s="13">
        <v>341</v>
      </c>
      <c r="N15" s="8">
        <f>VLOOKUP($A15,'WEEKLY DATA'!$C$9:$GQ$1345,68)</f>
        <v>350</v>
      </c>
      <c r="O15" s="8">
        <v>350</v>
      </c>
      <c r="P15" s="13">
        <v>354</v>
      </c>
      <c r="Q15" s="8">
        <f>VLOOKUP($A15,'WEEKLY DATA'!$C$9:$GQ$1345,84)</f>
        <v>350</v>
      </c>
      <c r="R15" s="8">
        <v>320</v>
      </c>
      <c r="S15" s="13">
        <v>348</v>
      </c>
      <c r="T15" s="8">
        <f>VLOOKUP($A15,'WEEKLY DATA'!$C$9:$GQ$1345,100)</f>
        <v>370</v>
      </c>
      <c r="U15" s="8">
        <v>345</v>
      </c>
      <c r="V15" s="13">
        <v>363</v>
      </c>
      <c r="W15" s="9">
        <f>VLOOKUP($A15,'WEEKLY DATA'!$C$9:$GQ$1345,116)</f>
        <v>330</v>
      </c>
      <c r="X15" s="9">
        <v>300</v>
      </c>
      <c r="Y15" s="13">
        <v>338</v>
      </c>
      <c r="Z15" s="9">
        <f>VLOOKUP($A15,'WEEKLY DATA'!$C$9:$GQ$1345,132)</f>
        <v>380</v>
      </c>
      <c r="AA15" s="9">
        <v>345</v>
      </c>
      <c r="AB15" s="13">
        <v>360</v>
      </c>
      <c r="AC15" s="9">
        <f>VLOOKUP($A15,'WEEKLY DATA'!$C$9:$GQ$1345,148)</f>
        <v>325</v>
      </c>
      <c r="AD15" s="9">
        <v>300</v>
      </c>
      <c r="AE15" s="13">
        <v>344</v>
      </c>
      <c r="AF15" s="9">
        <f>VLOOKUP($A15,'WEEKLY DATA'!$C$9:$GQ$1345,164)</f>
        <v>350</v>
      </c>
      <c r="AG15" s="9">
        <v>350</v>
      </c>
      <c r="AH15" s="13">
        <v>354</v>
      </c>
      <c r="AI15" s="9">
        <f>VLOOKUP($A15,'WEEKLY DATA'!$C$9:$GQ$1345,184)</f>
        <v>460</v>
      </c>
      <c r="AJ15" s="9">
        <v>445</v>
      </c>
      <c r="AK15" s="13">
        <v>456</v>
      </c>
      <c r="AM15" s="14">
        <f t="shared" si="0"/>
        <v>3</v>
      </c>
    </row>
    <row r="16" spans="1:39" x14ac:dyDescent="0.25">
      <c r="A16" s="11">
        <f t="shared" si="1"/>
        <v>45751</v>
      </c>
      <c r="B16" s="8">
        <f>VLOOKUP($A16,'WEEKLY DATA'!$C$9:$GQ$1345,4)</f>
        <v>390</v>
      </c>
      <c r="C16" s="1">
        <v>377.5</v>
      </c>
      <c r="D16" s="13">
        <v>400.5</v>
      </c>
      <c r="E16" s="8">
        <f>VLOOKUP($A16,'WEEKLY DATA'!$C$9:$GQ$1345,20)</f>
        <v>350</v>
      </c>
      <c r="F16" s="8">
        <v>375</v>
      </c>
      <c r="G16" s="13">
        <v>389</v>
      </c>
      <c r="H16" s="8">
        <f>VLOOKUP($A16,'WEEKLY DATA'!$C$9:$GQ$1345,36)</f>
        <v>350</v>
      </c>
      <c r="I16" s="8">
        <v>345</v>
      </c>
      <c r="J16" s="13">
        <v>358</v>
      </c>
      <c r="K16" s="8">
        <f>VLOOKUP($A16,'WEEKLY DATA'!$C$9:$GQ$1345,52)</f>
        <v>340</v>
      </c>
      <c r="L16" s="8">
        <v>360</v>
      </c>
      <c r="M16" s="13">
        <v>343</v>
      </c>
      <c r="N16" s="8">
        <f>VLOOKUP($A16,'WEEKLY DATA'!$C$9:$GQ$1345,68)</f>
        <v>350</v>
      </c>
      <c r="O16" s="8">
        <v>352.5</v>
      </c>
      <c r="P16" s="13">
        <v>360.5</v>
      </c>
      <c r="Q16" s="8">
        <f>VLOOKUP($A16,'WEEKLY DATA'!$C$9:$GQ$1345,84)</f>
        <v>350</v>
      </c>
      <c r="R16" s="8">
        <v>325</v>
      </c>
      <c r="S16" s="13">
        <v>350</v>
      </c>
      <c r="T16" s="8">
        <f>VLOOKUP($A16,'WEEKLY DATA'!$C$9:$GQ$1345,100)</f>
        <v>370</v>
      </c>
      <c r="U16" s="8">
        <v>347.5</v>
      </c>
      <c r="V16" s="13">
        <v>364.5</v>
      </c>
      <c r="W16" s="9">
        <f>VLOOKUP($A16,'WEEKLY DATA'!$C$9:$GQ$1345,116)</f>
        <v>330</v>
      </c>
      <c r="X16" s="9">
        <v>305</v>
      </c>
      <c r="Y16" s="13">
        <v>344.5</v>
      </c>
      <c r="Z16" s="9">
        <f>VLOOKUP($A16,'WEEKLY DATA'!$C$9:$GQ$1345,132)</f>
        <v>370</v>
      </c>
      <c r="AA16" s="9">
        <v>347.5</v>
      </c>
      <c r="AB16" s="13">
        <v>362</v>
      </c>
      <c r="AC16" s="9">
        <f>VLOOKUP($A16,'WEEKLY DATA'!$C$9:$GQ$1345,148)</f>
        <v>320</v>
      </c>
      <c r="AD16" s="9">
        <v>307.5</v>
      </c>
      <c r="AE16" s="13">
        <v>344.5</v>
      </c>
      <c r="AF16" s="9">
        <f>VLOOKUP($A16,'WEEKLY DATA'!$C$9:$GQ$1345,164)</f>
        <v>350</v>
      </c>
      <c r="AG16" s="9">
        <v>357.5</v>
      </c>
      <c r="AH16" s="13">
        <v>357.5</v>
      </c>
      <c r="AI16" s="9">
        <f>VLOOKUP($A16,'WEEKLY DATA'!$C$9:$GQ$1345,184)</f>
        <v>460</v>
      </c>
      <c r="AJ16" s="9">
        <v>455</v>
      </c>
      <c r="AK16" s="13">
        <v>457.5</v>
      </c>
      <c r="AM16" s="14">
        <f t="shared" si="0"/>
        <v>4</v>
      </c>
    </row>
    <row r="17" spans="1:39" x14ac:dyDescent="0.25">
      <c r="A17" s="11">
        <f t="shared" si="1"/>
        <v>45758</v>
      </c>
      <c r="B17" s="8">
        <f>VLOOKUP($A17,'WEEKLY DATA'!$C$9:$GQ$1345,4)</f>
        <v>400</v>
      </c>
      <c r="C17" s="1">
        <v>380</v>
      </c>
      <c r="D17" s="13">
        <v>402</v>
      </c>
      <c r="E17" s="8">
        <f>VLOOKUP($A17,'WEEKLY DATA'!$C$9:$GQ$1345,20)</f>
        <v>360</v>
      </c>
      <c r="F17" s="8">
        <v>380</v>
      </c>
      <c r="G17" s="13">
        <v>391</v>
      </c>
      <c r="H17" s="8">
        <f>VLOOKUP($A17,'WEEKLY DATA'!$C$9:$GQ$1345,36)</f>
        <v>350</v>
      </c>
      <c r="I17" s="8">
        <v>345</v>
      </c>
      <c r="J17" s="13">
        <v>358</v>
      </c>
      <c r="K17" s="8">
        <f>VLOOKUP($A17,'WEEKLY DATA'!$C$9:$GQ$1345,52)</f>
        <v>345</v>
      </c>
      <c r="L17" s="8">
        <v>360</v>
      </c>
      <c r="M17" s="13">
        <v>351.5</v>
      </c>
      <c r="N17" s="8">
        <f>VLOOKUP($A17,'WEEKLY DATA'!$C$9:$GQ$1345,68)</f>
        <v>350</v>
      </c>
      <c r="O17" s="8">
        <v>355</v>
      </c>
      <c r="P17" s="13">
        <v>363.5</v>
      </c>
      <c r="Q17" s="8">
        <f>VLOOKUP($A17,'WEEKLY DATA'!$C$9:$GQ$1345,84)</f>
        <v>360</v>
      </c>
      <c r="R17" s="8">
        <v>330</v>
      </c>
      <c r="S17" s="13">
        <v>350</v>
      </c>
      <c r="T17" s="8">
        <f>VLOOKUP($A17,'WEEKLY DATA'!$C$9:$GQ$1345,100)</f>
        <v>375</v>
      </c>
      <c r="U17" s="8">
        <v>350</v>
      </c>
      <c r="V17" s="13">
        <v>368</v>
      </c>
      <c r="W17" s="9">
        <f>VLOOKUP($A17,'WEEKLY DATA'!$C$9:$GQ$1345,116)</f>
        <v>330</v>
      </c>
      <c r="X17" s="9">
        <v>310</v>
      </c>
      <c r="Y17" s="13">
        <v>350.5</v>
      </c>
      <c r="Z17" s="9">
        <f>VLOOKUP($A17,'WEEKLY DATA'!$C$9:$GQ$1345,132)</f>
        <v>380</v>
      </c>
      <c r="AA17" s="9">
        <v>350</v>
      </c>
      <c r="AB17" s="13">
        <v>363.5</v>
      </c>
      <c r="AC17" s="9">
        <f>VLOOKUP($A17,'WEEKLY DATA'!$C$9:$GQ$1345,148)</f>
        <v>320</v>
      </c>
      <c r="AD17" s="9">
        <v>315</v>
      </c>
      <c r="AE17" s="13">
        <v>350</v>
      </c>
      <c r="AF17" s="9">
        <f>VLOOKUP($A17,'WEEKLY DATA'!$C$9:$GQ$1345,164)</f>
        <v>350</v>
      </c>
      <c r="AG17" s="9">
        <v>365</v>
      </c>
      <c r="AH17" s="13">
        <v>358</v>
      </c>
      <c r="AI17" s="9">
        <f>VLOOKUP($A17,'WEEKLY DATA'!$C$9:$GQ$1345,184)</f>
        <v>465</v>
      </c>
      <c r="AJ17" s="9">
        <v>465</v>
      </c>
      <c r="AK17" s="13">
        <v>461</v>
      </c>
      <c r="AM17" s="14">
        <f t="shared" si="0"/>
        <v>4</v>
      </c>
    </row>
    <row r="18" spans="1:39" x14ac:dyDescent="0.25">
      <c r="A18" s="11">
        <f t="shared" si="1"/>
        <v>45765</v>
      </c>
      <c r="B18" s="8">
        <f>VLOOKUP($A18,'WEEKLY DATA'!$C$9:$GQ$1345,4)</f>
        <v>400</v>
      </c>
      <c r="C18" s="1">
        <v>380</v>
      </c>
      <c r="D18" s="13">
        <v>405</v>
      </c>
      <c r="E18" s="8">
        <f>VLOOKUP($A18,'WEEKLY DATA'!$C$9:$GQ$1345,20)</f>
        <v>355</v>
      </c>
      <c r="F18" s="8">
        <v>380</v>
      </c>
      <c r="G18" s="13">
        <v>393</v>
      </c>
      <c r="H18" s="8">
        <f>VLOOKUP($A18,'WEEKLY DATA'!$C$9:$GQ$1345,36)</f>
        <v>355</v>
      </c>
      <c r="I18" s="8">
        <v>345</v>
      </c>
      <c r="J18" s="13">
        <v>359</v>
      </c>
      <c r="K18" s="8">
        <f>VLOOKUP($A18,'WEEKLY DATA'!$C$9:$GQ$1345,52)</f>
        <v>340</v>
      </c>
      <c r="L18" s="8">
        <v>360</v>
      </c>
      <c r="M18" s="13">
        <v>361</v>
      </c>
      <c r="N18" s="8">
        <f>VLOOKUP($A18,'WEEKLY DATA'!$C$9:$GQ$1345,68)</f>
        <v>350</v>
      </c>
      <c r="O18" s="8">
        <v>355</v>
      </c>
      <c r="P18" s="13">
        <v>367</v>
      </c>
      <c r="Q18" s="8">
        <f>VLOOKUP($A18,'WEEKLY DATA'!$C$9:$GQ$1345,84)</f>
        <v>360</v>
      </c>
      <c r="R18" s="8">
        <v>330</v>
      </c>
      <c r="S18" s="13">
        <v>353</v>
      </c>
      <c r="T18" s="8">
        <f>VLOOKUP($A18,'WEEKLY DATA'!$C$9:$GQ$1345,100)</f>
        <v>375</v>
      </c>
      <c r="U18" s="8">
        <v>350</v>
      </c>
      <c r="V18" s="13">
        <v>373</v>
      </c>
      <c r="W18" s="9">
        <f>VLOOKUP($A18,'WEEKLY DATA'!$C$9:$GQ$1345,116)</f>
        <v>330</v>
      </c>
      <c r="X18" s="9">
        <v>315</v>
      </c>
      <c r="Y18" s="13">
        <v>354</v>
      </c>
      <c r="Z18" s="9">
        <f>VLOOKUP($A18,'WEEKLY DATA'!$C$9:$GQ$1345,132)</f>
        <v>380</v>
      </c>
      <c r="AA18" s="9">
        <v>350</v>
      </c>
      <c r="AB18" s="13">
        <v>367</v>
      </c>
      <c r="AC18" s="9">
        <f>VLOOKUP($A18,'WEEKLY DATA'!$C$9:$GQ$1345,148)</f>
        <v>325</v>
      </c>
      <c r="AD18" s="9">
        <v>320</v>
      </c>
      <c r="AE18" s="13">
        <v>357</v>
      </c>
      <c r="AF18" s="9">
        <f>VLOOKUP($A18,'WEEKLY DATA'!$C$9:$GQ$1345,164)</f>
        <v>345</v>
      </c>
      <c r="AG18" s="9">
        <v>380</v>
      </c>
      <c r="AH18" s="13">
        <v>360</v>
      </c>
      <c r="AI18" s="9">
        <f>VLOOKUP($A18,'WEEKLY DATA'!$C$9:$GQ$1345,184)</f>
        <v>465</v>
      </c>
      <c r="AJ18" s="9">
        <v>475</v>
      </c>
      <c r="AK18" s="13">
        <v>466</v>
      </c>
      <c r="AM18" s="14">
        <f t="shared" si="0"/>
        <v>4</v>
      </c>
    </row>
    <row r="19" spans="1:39" x14ac:dyDescent="0.25">
      <c r="A19" s="11">
        <f t="shared" si="1"/>
        <v>45772</v>
      </c>
      <c r="B19" s="8">
        <f>VLOOKUP($A19,'WEEKLY DATA'!$C$9:$GQ$1345,4)</f>
        <v>392.5</v>
      </c>
      <c r="C19" s="1">
        <v>400</v>
      </c>
      <c r="D19" s="13">
        <v>409</v>
      </c>
      <c r="E19" s="8">
        <f>VLOOKUP($A19,'WEEKLY DATA'!$C$9:$GQ$1345,20)</f>
        <v>355</v>
      </c>
      <c r="F19" s="8">
        <v>390</v>
      </c>
      <c r="G19" s="13">
        <v>399</v>
      </c>
      <c r="H19" s="8">
        <f>VLOOKUP($A19,'WEEKLY DATA'!$C$9:$GQ$1345,36)</f>
        <v>345</v>
      </c>
      <c r="I19" s="8">
        <v>350</v>
      </c>
      <c r="J19" s="13">
        <v>358</v>
      </c>
      <c r="K19" s="8">
        <f>VLOOKUP($A19,'WEEKLY DATA'!$C$9:$GQ$1345,52)</f>
        <v>337.5</v>
      </c>
      <c r="L19" s="8">
        <v>365</v>
      </c>
      <c r="M19" s="13">
        <v>363</v>
      </c>
      <c r="N19" s="8">
        <f>VLOOKUP($A19,'WEEKLY DATA'!$C$9:$GQ$1345,68)</f>
        <v>352.5</v>
      </c>
      <c r="O19" s="8">
        <v>365</v>
      </c>
      <c r="P19" s="13">
        <v>369</v>
      </c>
      <c r="Q19" s="8">
        <f>VLOOKUP($A19,'WEEKLY DATA'!$C$9:$GQ$1345,84)</f>
        <v>357.5</v>
      </c>
      <c r="R19" s="8">
        <v>340</v>
      </c>
      <c r="S19" s="13">
        <v>356</v>
      </c>
      <c r="T19" s="8">
        <f>VLOOKUP($A19,'WEEKLY DATA'!$C$9:$GQ$1345,100)</f>
        <v>372.5</v>
      </c>
      <c r="U19" s="8">
        <v>360</v>
      </c>
      <c r="V19" s="13">
        <v>377</v>
      </c>
      <c r="W19" s="9">
        <f>VLOOKUP($A19,'WEEKLY DATA'!$C$9:$GQ$1345,116)</f>
        <v>330</v>
      </c>
      <c r="X19" s="9">
        <v>325</v>
      </c>
      <c r="Y19" s="13">
        <v>356</v>
      </c>
      <c r="Z19" s="9">
        <f>VLOOKUP($A19,'WEEKLY DATA'!$C$9:$GQ$1345,132)</f>
        <v>380</v>
      </c>
      <c r="AA19" s="9">
        <v>360</v>
      </c>
      <c r="AB19" s="13">
        <v>368</v>
      </c>
      <c r="AC19" s="9">
        <f>VLOOKUP($A19,'WEEKLY DATA'!$C$9:$GQ$1345,148)</f>
        <v>327.5</v>
      </c>
      <c r="AD19" s="9">
        <v>340</v>
      </c>
      <c r="AE19" s="13">
        <v>359</v>
      </c>
      <c r="AF19" s="9">
        <f>VLOOKUP($A19,'WEEKLY DATA'!$C$9:$GQ$1345,164)</f>
        <v>345</v>
      </c>
      <c r="AG19" s="9">
        <v>380</v>
      </c>
      <c r="AH19" s="13">
        <v>363</v>
      </c>
      <c r="AI19" s="9">
        <f>VLOOKUP($A19,'WEEKLY DATA'!$C$9:$GQ$1345,184)</f>
        <v>462.5</v>
      </c>
      <c r="AJ19" s="9">
        <v>485</v>
      </c>
      <c r="AK19" s="13">
        <v>470</v>
      </c>
      <c r="AM19" s="14">
        <f t="shared" si="0"/>
        <v>4</v>
      </c>
    </row>
    <row r="20" spans="1:39" x14ac:dyDescent="0.25">
      <c r="A20" s="11">
        <f t="shared" si="1"/>
        <v>45779</v>
      </c>
      <c r="B20" s="8">
        <f>VLOOKUP($A20,'WEEKLY DATA'!$C$9:$GQ$1345,4)</f>
        <v>385</v>
      </c>
      <c r="C20" s="1">
        <v>390</v>
      </c>
      <c r="D20" s="13">
        <v>408</v>
      </c>
      <c r="E20" s="8">
        <f>VLOOKUP($A20,'WEEKLY DATA'!$C$9:$GQ$1345,20)</f>
        <v>355</v>
      </c>
      <c r="F20" s="8">
        <v>395</v>
      </c>
      <c r="G20" s="13">
        <v>400</v>
      </c>
      <c r="H20" s="8">
        <f>VLOOKUP($A20,'WEEKLY DATA'!$C$9:$GQ$1345,36)</f>
        <v>335</v>
      </c>
      <c r="I20" s="8">
        <v>370</v>
      </c>
      <c r="J20" s="13">
        <v>358</v>
      </c>
      <c r="K20" s="8">
        <f>VLOOKUP($A20,'WEEKLY DATA'!$C$9:$GQ$1345,52)</f>
        <v>335</v>
      </c>
      <c r="L20" s="8">
        <v>365</v>
      </c>
      <c r="M20" s="13">
        <v>364</v>
      </c>
      <c r="N20" s="8">
        <f>VLOOKUP($A20,'WEEKLY DATA'!$C$9:$GQ$1345,68)</f>
        <v>355</v>
      </c>
      <c r="O20" s="8">
        <v>370</v>
      </c>
      <c r="P20" s="13">
        <v>378</v>
      </c>
      <c r="Q20" s="8">
        <f>VLOOKUP($A20,'WEEKLY DATA'!$C$9:$GQ$1345,84)</f>
        <v>355</v>
      </c>
      <c r="R20" s="8">
        <v>340</v>
      </c>
      <c r="S20" s="13">
        <v>358</v>
      </c>
      <c r="T20" s="8">
        <f>VLOOKUP($A20,'WEEKLY DATA'!$C$9:$GQ$1345,100)</f>
        <v>370</v>
      </c>
      <c r="U20" s="8">
        <v>365</v>
      </c>
      <c r="V20" s="13">
        <v>380</v>
      </c>
      <c r="W20" s="9">
        <f>VLOOKUP($A20,'WEEKLY DATA'!$C$9:$GQ$1345,116)</f>
        <v>330</v>
      </c>
      <c r="X20" s="9">
        <v>335</v>
      </c>
      <c r="Y20" s="13">
        <v>355</v>
      </c>
      <c r="Z20" s="9">
        <f>VLOOKUP($A20,'WEEKLY DATA'!$C$9:$GQ$1345,132)</f>
        <v>380</v>
      </c>
      <c r="AA20" s="9">
        <v>365</v>
      </c>
      <c r="AB20" s="13">
        <v>370</v>
      </c>
      <c r="AC20" s="9">
        <f>VLOOKUP($A20,'WEEKLY DATA'!$C$9:$GQ$1345,148)</f>
        <v>330</v>
      </c>
      <c r="AD20" s="9">
        <v>345</v>
      </c>
      <c r="AE20" s="13">
        <v>358</v>
      </c>
      <c r="AF20" s="9">
        <f>VLOOKUP($A20,'WEEKLY DATA'!$C$9:$GQ$1345,164)</f>
        <v>345</v>
      </c>
      <c r="AG20" s="9">
        <v>385</v>
      </c>
      <c r="AH20" s="13">
        <v>363</v>
      </c>
      <c r="AI20" s="9">
        <f>VLOOKUP($A20,'WEEKLY DATA'!$C$9:$GQ$1345,184)</f>
        <v>460</v>
      </c>
      <c r="AJ20" s="9">
        <v>470</v>
      </c>
      <c r="AK20" s="13">
        <v>473</v>
      </c>
      <c r="AL20" t="s">
        <v>17</v>
      </c>
      <c r="AM20" s="14">
        <f t="shared" si="0"/>
        <v>5</v>
      </c>
    </row>
    <row r="21" spans="1:39" x14ac:dyDescent="0.25">
      <c r="A21" s="11">
        <f t="shared" si="1"/>
        <v>45786</v>
      </c>
      <c r="B21" s="8">
        <f>VLOOKUP($A21,'WEEKLY DATA'!$C$9:$GQ$1345,4)</f>
        <v>395</v>
      </c>
      <c r="C21" s="1">
        <v>402.5</v>
      </c>
      <c r="D21" s="13">
        <v>413.5</v>
      </c>
      <c r="E21" s="8">
        <f>VLOOKUP($A21,'WEEKLY DATA'!$C$9:$GQ$1345,20)</f>
        <v>345</v>
      </c>
      <c r="F21" s="8">
        <v>405</v>
      </c>
      <c r="G21" s="13">
        <v>405.5</v>
      </c>
      <c r="H21" s="8">
        <f>VLOOKUP($A21,'WEEKLY DATA'!$C$9:$GQ$1345,36)</f>
        <v>340</v>
      </c>
      <c r="I21" s="8">
        <v>377.5</v>
      </c>
      <c r="J21" s="13">
        <v>361</v>
      </c>
      <c r="K21" s="8">
        <f>VLOOKUP($A21,'WEEKLY DATA'!$C$9:$GQ$1345,52)</f>
        <v>320</v>
      </c>
      <c r="L21" s="8">
        <v>362.5</v>
      </c>
      <c r="M21" s="13">
        <v>362.5</v>
      </c>
      <c r="N21" s="8">
        <f>VLOOKUP($A21,'WEEKLY DATA'!$C$9:$GQ$1345,68)</f>
        <v>360</v>
      </c>
      <c r="O21" s="8">
        <v>375</v>
      </c>
      <c r="P21" s="13">
        <v>383.5</v>
      </c>
      <c r="Q21" s="8">
        <f>VLOOKUP($A21,'WEEKLY DATA'!$C$9:$GQ$1345,84)</f>
        <v>360</v>
      </c>
      <c r="R21" s="8">
        <v>352.5</v>
      </c>
      <c r="S21" s="13">
        <v>366</v>
      </c>
      <c r="T21" s="8">
        <f>VLOOKUP($A21,'WEEKLY DATA'!$C$9:$GQ$1345,100)</f>
        <v>370</v>
      </c>
      <c r="U21" s="8">
        <v>375</v>
      </c>
      <c r="V21" s="13">
        <v>387.5</v>
      </c>
      <c r="W21" s="9">
        <f>VLOOKUP($A21,'WEEKLY DATA'!$C$9:$GQ$1345,116)</f>
        <v>330</v>
      </c>
      <c r="X21" s="9">
        <v>342.5</v>
      </c>
      <c r="Y21" s="13">
        <v>363</v>
      </c>
      <c r="Z21" s="9">
        <f>VLOOKUP($A21,'WEEKLY DATA'!$C$9:$GQ$1345,132)</f>
        <v>380</v>
      </c>
      <c r="AA21" s="9">
        <v>375</v>
      </c>
      <c r="AB21" s="13">
        <v>375.5</v>
      </c>
      <c r="AC21" s="9">
        <f>VLOOKUP($A21,'WEEKLY DATA'!$C$9:$GQ$1345,148)</f>
        <v>325</v>
      </c>
      <c r="AD21" s="9">
        <v>357.5</v>
      </c>
      <c r="AE21" s="13">
        <v>364.5</v>
      </c>
      <c r="AF21" s="9">
        <f>VLOOKUP($A21,'WEEKLY DATA'!$C$9:$GQ$1345,164)</f>
        <v>345</v>
      </c>
      <c r="AG21" s="9">
        <v>385</v>
      </c>
      <c r="AH21" s="13">
        <v>364</v>
      </c>
      <c r="AI21" s="9">
        <f>VLOOKUP($A21,'WEEKLY DATA'!$C$9:$GQ$1345,184)</f>
        <v>460</v>
      </c>
      <c r="AJ21" s="9">
        <v>487.5</v>
      </c>
      <c r="AK21" s="13">
        <v>480.5</v>
      </c>
      <c r="AM21" s="14">
        <f t="shared" si="0"/>
        <v>5</v>
      </c>
    </row>
    <row r="22" spans="1:39" x14ac:dyDescent="0.25">
      <c r="A22" s="11">
        <f t="shared" si="1"/>
        <v>45793</v>
      </c>
      <c r="B22" s="8">
        <f>VLOOKUP($A22,'WEEKLY DATA'!$C$9:$GQ$1345,4)</f>
        <v>395</v>
      </c>
      <c r="C22" s="1">
        <v>415</v>
      </c>
      <c r="D22" s="13">
        <v>419.5</v>
      </c>
      <c r="E22" s="8">
        <f>VLOOKUP($A22,'WEEKLY DATA'!$C$9:$GQ$1345,20)</f>
        <v>345</v>
      </c>
      <c r="F22" s="8">
        <v>415</v>
      </c>
      <c r="G22" s="13">
        <v>414</v>
      </c>
      <c r="H22" s="8">
        <f>VLOOKUP($A22,'WEEKLY DATA'!$C$9:$GQ$1345,36)</f>
        <v>340</v>
      </c>
      <c r="I22" s="8">
        <v>385</v>
      </c>
      <c r="J22" s="13">
        <v>367</v>
      </c>
      <c r="K22" s="8">
        <f>VLOOKUP($A22,'WEEKLY DATA'!$C$9:$GQ$1345,52)</f>
        <v>320</v>
      </c>
      <c r="L22" s="8">
        <v>360</v>
      </c>
      <c r="M22" s="13">
        <v>365</v>
      </c>
      <c r="N22" s="8">
        <f>VLOOKUP($A22,'WEEKLY DATA'!$C$9:$GQ$1345,68)</f>
        <v>360</v>
      </c>
      <c r="O22" s="8">
        <v>380</v>
      </c>
      <c r="P22" s="13">
        <v>388.5</v>
      </c>
      <c r="Q22" s="8">
        <f>VLOOKUP($A22,'WEEKLY DATA'!$C$9:$GQ$1345,84)</f>
        <v>365</v>
      </c>
      <c r="R22" s="8">
        <v>365</v>
      </c>
      <c r="S22" s="13">
        <v>376</v>
      </c>
      <c r="T22" s="8">
        <f>VLOOKUP($A22,'WEEKLY DATA'!$C$9:$GQ$1345,100)</f>
        <v>375</v>
      </c>
      <c r="U22" s="8">
        <v>385</v>
      </c>
      <c r="V22" s="13">
        <v>395</v>
      </c>
      <c r="W22" s="9">
        <f>VLOOKUP($A22,'WEEKLY DATA'!$C$9:$GQ$1345,116)</f>
        <v>340</v>
      </c>
      <c r="X22" s="9">
        <v>350</v>
      </c>
      <c r="Y22" s="13">
        <v>371</v>
      </c>
      <c r="Z22" s="9">
        <f>VLOOKUP($A22,'WEEKLY DATA'!$C$9:$GQ$1345,132)</f>
        <v>375</v>
      </c>
      <c r="AA22" s="9">
        <v>385</v>
      </c>
      <c r="AB22" s="13">
        <v>384</v>
      </c>
      <c r="AC22" s="9">
        <f>VLOOKUP($A22,'WEEKLY DATA'!$C$9:$GQ$1345,148)</f>
        <v>325</v>
      </c>
      <c r="AD22" s="9">
        <v>370</v>
      </c>
      <c r="AE22" s="13">
        <v>370</v>
      </c>
      <c r="AF22" s="9">
        <f>VLOOKUP($A22,'WEEKLY DATA'!$C$9:$GQ$1345,164)</f>
        <v>340</v>
      </c>
      <c r="AG22" s="9">
        <v>385</v>
      </c>
      <c r="AH22" s="13">
        <v>362.5</v>
      </c>
      <c r="AI22" s="9">
        <f>VLOOKUP($A22,'WEEKLY DATA'!$C$9:$GQ$1345,184)</f>
        <v>465</v>
      </c>
      <c r="AJ22" s="9">
        <v>475</v>
      </c>
      <c r="AK22" s="13">
        <v>488</v>
      </c>
      <c r="AM22" s="14">
        <f t="shared" si="0"/>
        <v>5</v>
      </c>
    </row>
    <row r="23" spans="1:39" x14ac:dyDescent="0.25">
      <c r="A23" s="11">
        <f t="shared" si="1"/>
        <v>45800</v>
      </c>
      <c r="B23" s="8">
        <f>VLOOKUP($A23,'WEEKLY DATA'!$C$9:$GQ$1345,4)</f>
        <v>395</v>
      </c>
      <c r="C23" s="1">
        <v>425</v>
      </c>
      <c r="D23" s="13">
        <v>418.5</v>
      </c>
      <c r="E23" s="8">
        <f>VLOOKUP($A23,'WEEKLY DATA'!$C$9:$GQ$1345,20)</f>
        <v>345</v>
      </c>
      <c r="F23" s="8">
        <v>420</v>
      </c>
      <c r="G23" s="13">
        <v>416.5</v>
      </c>
      <c r="H23" s="8">
        <f>VLOOKUP($A23,'WEEKLY DATA'!$C$9:$GQ$1345,36)</f>
        <v>340</v>
      </c>
      <c r="I23" s="8">
        <v>390</v>
      </c>
      <c r="J23" s="13">
        <v>372.5</v>
      </c>
      <c r="K23" s="8">
        <f>VLOOKUP($A23,'WEEKLY DATA'!$C$9:$GQ$1345,52)</f>
        <v>315</v>
      </c>
      <c r="L23" s="8">
        <v>365</v>
      </c>
      <c r="M23" s="13">
        <v>367.5</v>
      </c>
      <c r="N23" s="8">
        <f>VLOOKUP($A23,'WEEKLY DATA'!$C$9:$GQ$1345,68)</f>
        <v>360</v>
      </c>
      <c r="O23" s="8">
        <v>380</v>
      </c>
      <c r="P23" s="13">
        <v>388</v>
      </c>
      <c r="Q23" s="8">
        <f>VLOOKUP($A23,'WEEKLY DATA'!$C$9:$GQ$1345,84)</f>
        <v>365</v>
      </c>
      <c r="R23" s="8">
        <v>375</v>
      </c>
      <c r="S23" s="13">
        <v>378</v>
      </c>
      <c r="T23" s="8">
        <f>VLOOKUP($A23,'WEEKLY DATA'!$C$9:$GQ$1345,100)</f>
        <v>385</v>
      </c>
      <c r="U23" s="8">
        <v>400</v>
      </c>
      <c r="V23" s="13">
        <v>397</v>
      </c>
      <c r="W23" s="9">
        <f>VLOOKUP($A23,'WEEKLY DATA'!$C$9:$GQ$1345,116)</f>
        <v>340</v>
      </c>
      <c r="X23" s="9">
        <v>360</v>
      </c>
      <c r="Y23" s="13">
        <v>373</v>
      </c>
      <c r="Z23" s="9">
        <f>VLOOKUP($A23,'WEEKLY DATA'!$C$9:$GQ$1345,132)</f>
        <v>385</v>
      </c>
      <c r="AA23" s="9">
        <v>385</v>
      </c>
      <c r="AB23" s="13">
        <v>384.5</v>
      </c>
      <c r="AC23" s="9">
        <f>VLOOKUP($A23,'WEEKLY DATA'!$C$9:$GQ$1345,148)</f>
        <v>325</v>
      </c>
      <c r="AD23" s="9">
        <v>375</v>
      </c>
      <c r="AE23" s="13">
        <v>369.5</v>
      </c>
      <c r="AF23" s="9">
        <f>VLOOKUP($A23,'WEEKLY DATA'!$C$9:$GQ$1345,164)</f>
        <v>350</v>
      </c>
      <c r="AG23" s="9">
        <v>395</v>
      </c>
      <c r="AH23" s="13">
        <v>367.5</v>
      </c>
      <c r="AI23" s="9">
        <f>VLOOKUP($A23,'WEEKLY DATA'!$C$9:$GQ$1345,184)</f>
        <v>475</v>
      </c>
      <c r="AJ23" s="9">
        <v>490</v>
      </c>
      <c r="AK23" s="13">
        <v>490</v>
      </c>
      <c r="AM23" s="14">
        <f t="shared" si="0"/>
        <v>5</v>
      </c>
    </row>
    <row r="24" spans="1:39" x14ac:dyDescent="0.25">
      <c r="A24" s="11">
        <f t="shared" si="1"/>
        <v>45807</v>
      </c>
      <c r="B24" s="8">
        <f>VLOOKUP($A24,'WEEKLY DATA'!$C$9:$GQ$1345,4)</f>
        <v>395</v>
      </c>
      <c r="C24" s="1">
        <v>430</v>
      </c>
      <c r="D24" s="13">
        <v>411</v>
      </c>
      <c r="E24" s="8">
        <f>VLOOKUP($A24,'WEEKLY DATA'!$C$9:$GQ$1345,20)</f>
        <v>335</v>
      </c>
      <c r="F24" s="8">
        <v>420</v>
      </c>
      <c r="G24" s="13">
        <v>411</v>
      </c>
      <c r="H24" s="8">
        <f>VLOOKUP($A24,'WEEKLY DATA'!$C$9:$GQ$1345,36)</f>
        <v>335</v>
      </c>
      <c r="I24" s="8">
        <v>400</v>
      </c>
      <c r="J24" s="13">
        <v>367</v>
      </c>
      <c r="K24" s="8">
        <f>VLOOKUP($A24,'WEEKLY DATA'!$C$9:$GQ$1345,52)</f>
        <v>315</v>
      </c>
      <c r="L24" s="8">
        <v>370</v>
      </c>
      <c r="M24" s="13">
        <v>361</v>
      </c>
      <c r="N24" s="8">
        <f>VLOOKUP($A24,'WEEKLY DATA'!$C$9:$GQ$1345,68)</f>
        <v>360</v>
      </c>
      <c r="O24" s="8">
        <v>385</v>
      </c>
      <c r="P24" s="13">
        <v>391</v>
      </c>
      <c r="Q24" s="8">
        <f>VLOOKUP($A24,'WEEKLY DATA'!$C$9:$GQ$1345,84)</f>
        <v>365</v>
      </c>
      <c r="R24" s="8">
        <v>380</v>
      </c>
      <c r="S24" s="13">
        <v>377</v>
      </c>
      <c r="T24" s="8">
        <f>VLOOKUP($A24,'WEEKLY DATA'!$C$9:$GQ$1345,100)</f>
        <v>375</v>
      </c>
      <c r="U24" s="8">
        <v>400</v>
      </c>
      <c r="V24" s="13">
        <v>394</v>
      </c>
      <c r="W24" s="9">
        <f>VLOOKUP($A24,'WEEKLY DATA'!$C$9:$GQ$1345,116)</f>
        <v>330</v>
      </c>
      <c r="X24" s="9">
        <v>370</v>
      </c>
      <c r="Y24" s="13">
        <v>372</v>
      </c>
      <c r="Z24" s="9">
        <f>VLOOKUP($A24,'WEEKLY DATA'!$C$9:$GQ$1345,132)</f>
        <v>380</v>
      </c>
      <c r="AA24" s="9">
        <v>385</v>
      </c>
      <c r="AB24" s="13">
        <v>383</v>
      </c>
      <c r="AC24" s="9">
        <f>VLOOKUP($A24,'WEEKLY DATA'!$C$9:$GQ$1345,148)</f>
        <v>320</v>
      </c>
      <c r="AD24" s="9">
        <v>380</v>
      </c>
      <c r="AE24" s="13">
        <v>369</v>
      </c>
      <c r="AF24" s="9">
        <f>VLOOKUP($A24,'WEEKLY DATA'!$C$9:$GQ$1345,164)</f>
        <v>350</v>
      </c>
      <c r="AG24" s="9">
        <v>400</v>
      </c>
      <c r="AH24" s="13">
        <v>373</v>
      </c>
      <c r="AI24" s="9">
        <f>VLOOKUP($A24,'WEEKLY DATA'!$C$9:$GQ$1345,184)</f>
        <v>465</v>
      </c>
      <c r="AJ24" s="9">
        <v>490</v>
      </c>
      <c r="AK24" s="13">
        <v>487</v>
      </c>
      <c r="AM24" s="14">
        <f t="shared" si="0"/>
        <v>5</v>
      </c>
    </row>
    <row r="25" spans="1:39" x14ac:dyDescent="0.25">
      <c r="A25" s="11">
        <f t="shared" si="1"/>
        <v>45814</v>
      </c>
      <c r="B25" s="8">
        <f>VLOOKUP($A25,'WEEKLY DATA'!$C$9:$GQ$1345,4)</f>
        <v>400</v>
      </c>
      <c r="C25" s="1">
        <v>420</v>
      </c>
      <c r="D25" s="13">
        <v>415</v>
      </c>
      <c r="E25" s="8">
        <f>VLOOKUP($A25,'WEEKLY DATA'!$C$9:$GQ$1345,20)</f>
        <v>345</v>
      </c>
      <c r="F25" s="8">
        <v>420</v>
      </c>
      <c r="G25" s="13">
        <v>407</v>
      </c>
      <c r="H25" s="8">
        <f>VLOOKUP($A25,'WEEKLY DATA'!$C$9:$GQ$1345,36)</f>
        <v>340</v>
      </c>
      <c r="I25" s="8">
        <v>380</v>
      </c>
      <c r="J25" s="13">
        <v>372</v>
      </c>
      <c r="K25" s="8">
        <f>VLOOKUP($A25,'WEEKLY DATA'!$C$9:$GQ$1345,52)</f>
        <v>315</v>
      </c>
      <c r="L25" s="8">
        <v>370</v>
      </c>
      <c r="M25" s="13">
        <v>354</v>
      </c>
      <c r="N25" s="8">
        <f>VLOOKUP($A25,'WEEKLY DATA'!$C$9:$GQ$1345,68)</f>
        <v>355</v>
      </c>
      <c r="O25" s="8">
        <v>390</v>
      </c>
      <c r="P25" s="13">
        <v>392</v>
      </c>
      <c r="Q25" s="8">
        <f>VLOOKUP($A25,'WEEKLY DATA'!$C$9:$GQ$1345,84)</f>
        <v>370</v>
      </c>
      <c r="R25" s="8">
        <v>370</v>
      </c>
      <c r="S25" s="13">
        <v>374</v>
      </c>
      <c r="T25" s="8">
        <f>VLOOKUP($A25,'WEEKLY DATA'!$C$9:$GQ$1345,100)</f>
        <v>370</v>
      </c>
      <c r="U25" s="8">
        <v>395</v>
      </c>
      <c r="V25" s="13">
        <v>389</v>
      </c>
      <c r="W25" s="9">
        <f>VLOOKUP($A25,'WEEKLY DATA'!$C$9:$GQ$1345,116)</f>
        <v>335</v>
      </c>
      <c r="X25" s="9">
        <v>350</v>
      </c>
      <c r="Y25" s="13">
        <v>369</v>
      </c>
      <c r="Z25" s="9">
        <f>VLOOKUP($A25,'WEEKLY DATA'!$C$9:$GQ$1345,132)</f>
        <v>375</v>
      </c>
      <c r="AA25" s="9">
        <v>390</v>
      </c>
      <c r="AB25" s="13">
        <v>384</v>
      </c>
      <c r="AC25" s="9">
        <f>VLOOKUP($A25,'WEEKLY DATA'!$C$9:$GQ$1345,148)</f>
        <v>320</v>
      </c>
      <c r="AD25" s="9">
        <v>375</v>
      </c>
      <c r="AE25" s="13">
        <v>366</v>
      </c>
      <c r="AF25" s="9">
        <f>VLOOKUP($A25,'WEEKLY DATA'!$C$9:$GQ$1345,164)</f>
        <v>360</v>
      </c>
      <c r="AG25" s="9">
        <v>375</v>
      </c>
      <c r="AH25" s="13">
        <v>365</v>
      </c>
      <c r="AI25" s="9">
        <f>VLOOKUP($A25,'WEEKLY DATA'!$C$9:$GQ$1345,184)</f>
        <v>460</v>
      </c>
      <c r="AJ25" s="9">
        <v>485</v>
      </c>
      <c r="AK25" s="13">
        <v>482</v>
      </c>
      <c r="AM25" s="14">
        <f t="shared" si="0"/>
        <v>6</v>
      </c>
    </row>
    <row r="26" spans="1:39" x14ac:dyDescent="0.25">
      <c r="A26" s="11">
        <f t="shared" si="1"/>
        <v>45821</v>
      </c>
      <c r="B26" s="8">
        <f>VLOOKUP($A26,'WEEKLY DATA'!$C$9:$GQ$1345,4)</f>
        <v>397.5</v>
      </c>
      <c r="C26" s="1">
        <v>405</v>
      </c>
      <c r="D26" s="13">
        <v>411.5</v>
      </c>
      <c r="E26" s="8">
        <f>VLOOKUP($A26,'WEEKLY DATA'!$C$9:$GQ$1345,20)</f>
        <v>342.5</v>
      </c>
      <c r="F26" s="8">
        <v>410</v>
      </c>
      <c r="G26" s="13">
        <v>405.5</v>
      </c>
      <c r="H26" s="8">
        <f>VLOOKUP($A26,'WEEKLY DATA'!$C$9:$GQ$1345,36)</f>
        <v>340</v>
      </c>
      <c r="I26" s="8">
        <v>370</v>
      </c>
      <c r="J26" s="13">
        <v>372</v>
      </c>
      <c r="K26" s="8">
        <f>VLOOKUP($A26,'WEEKLY DATA'!$C$9:$GQ$1345,52)</f>
        <v>312.5</v>
      </c>
      <c r="L26" s="8">
        <v>355</v>
      </c>
      <c r="M26" s="13">
        <v>349.5</v>
      </c>
      <c r="N26" s="8">
        <f>VLOOKUP($A26,'WEEKLY DATA'!$C$9:$GQ$1345,68)</f>
        <v>350</v>
      </c>
      <c r="O26" s="8">
        <v>382.5</v>
      </c>
      <c r="P26" s="13">
        <v>391</v>
      </c>
      <c r="Q26" s="8">
        <f>VLOOKUP($A26,'WEEKLY DATA'!$C$9:$GQ$1345,84)</f>
        <v>362.5</v>
      </c>
      <c r="R26" s="8">
        <v>362.5</v>
      </c>
      <c r="S26" s="13">
        <v>370.5</v>
      </c>
      <c r="T26" s="8">
        <f>VLOOKUP($A26,'WEEKLY DATA'!$C$9:$GQ$1345,100)</f>
        <v>370</v>
      </c>
      <c r="U26" s="8">
        <v>387.5</v>
      </c>
      <c r="V26" s="13">
        <v>389</v>
      </c>
      <c r="W26" s="9">
        <f>VLOOKUP($A26,'WEEKLY DATA'!$C$9:$GQ$1345,116)</f>
        <v>330</v>
      </c>
      <c r="X26" s="9">
        <v>337.5</v>
      </c>
      <c r="Y26" s="13">
        <v>365</v>
      </c>
      <c r="Z26" s="9">
        <f>VLOOKUP($A26,'WEEKLY DATA'!$C$9:$GQ$1345,132)</f>
        <v>370</v>
      </c>
      <c r="AA26" s="9">
        <v>382.5</v>
      </c>
      <c r="AB26" s="13">
        <v>382</v>
      </c>
      <c r="AC26" s="9">
        <f>VLOOKUP($A26,'WEEKLY DATA'!$C$9:$GQ$1345,148)</f>
        <v>317.5</v>
      </c>
      <c r="AD26" s="9">
        <v>365</v>
      </c>
      <c r="AE26" s="13">
        <v>364</v>
      </c>
      <c r="AF26" s="9">
        <f>VLOOKUP($A26,'WEEKLY DATA'!$C$9:$GQ$1345,164)</f>
        <v>357.5</v>
      </c>
      <c r="AG26" s="9">
        <v>382.5</v>
      </c>
      <c r="AH26" s="13">
        <v>364.5</v>
      </c>
      <c r="AI26" s="9">
        <f>VLOOKUP($A26,'WEEKLY DATA'!$C$9:$GQ$1345,184)</f>
        <v>460</v>
      </c>
      <c r="AJ26" s="9">
        <v>477.5</v>
      </c>
      <c r="AK26" s="13">
        <v>482</v>
      </c>
      <c r="AM26" s="14">
        <f t="shared" si="0"/>
        <v>6</v>
      </c>
    </row>
    <row r="27" spans="1:39" x14ac:dyDescent="0.25">
      <c r="A27" s="11">
        <f t="shared" si="1"/>
        <v>45828</v>
      </c>
      <c r="B27" s="8">
        <f>VLOOKUP($A27,'WEEKLY DATA'!$C$9:$GQ$1345,4)</f>
        <v>395</v>
      </c>
      <c r="C27" s="1">
        <v>390</v>
      </c>
      <c r="D27" s="13">
        <v>402</v>
      </c>
      <c r="E27" s="8">
        <f>VLOOKUP($A27,'WEEKLY DATA'!$C$9:$GQ$1345,20)</f>
        <v>340</v>
      </c>
      <c r="F27" s="8">
        <v>400</v>
      </c>
      <c r="G27" s="13">
        <v>400</v>
      </c>
      <c r="H27" s="8">
        <f>VLOOKUP($A27,'WEEKLY DATA'!$C$9:$GQ$1345,36)</f>
        <v>340</v>
      </c>
      <c r="I27" s="8">
        <v>360</v>
      </c>
      <c r="J27" s="13">
        <v>364</v>
      </c>
      <c r="K27" s="8">
        <f>VLOOKUP($A27,'WEEKLY DATA'!$C$9:$GQ$1345,52)</f>
        <v>310</v>
      </c>
      <c r="L27" s="8">
        <v>340</v>
      </c>
      <c r="M27" s="13">
        <v>343</v>
      </c>
      <c r="N27" s="8">
        <f>VLOOKUP($A27,'WEEKLY DATA'!$C$9:$GQ$1345,68)</f>
        <v>345</v>
      </c>
      <c r="O27" s="8">
        <v>375</v>
      </c>
      <c r="P27" s="13">
        <v>385.5</v>
      </c>
      <c r="Q27" s="8">
        <f>VLOOKUP($A27,'WEEKLY DATA'!$C$9:$GQ$1345,84)</f>
        <v>355</v>
      </c>
      <c r="R27" s="8">
        <v>355</v>
      </c>
      <c r="S27" s="13">
        <v>364.5</v>
      </c>
      <c r="T27" s="8">
        <f>VLOOKUP($A27,'WEEKLY DATA'!$C$9:$GQ$1345,100)</f>
        <v>370</v>
      </c>
      <c r="U27" s="8">
        <v>380</v>
      </c>
      <c r="V27" s="13">
        <v>385</v>
      </c>
      <c r="W27" s="9">
        <f>VLOOKUP($A27,'WEEKLY DATA'!$C$9:$GQ$1345,116)</f>
        <v>325</v>
      </c>
      <c r="X27" s="9">
        <v>325</v>
      </c>
      <c r="Y27" s="13">
        <v>360</v>
      </c>
      <c r="Z27" s="9">
        <f>VLOOKUP($A27,'WEEKLY DATA'!$C$9:$GQ$1345,132)</f>
        <v>365</v>
      </c>
      <c r="AA27" s="9">
        <v>375</v>
      </c>
      <c r="AB27" s="13">
        <v>377.5</v>
      </c>
      <c r="AC27" s="9">
        <f>VLOOKUP($A27,'WEEKLY DATA'!$C$9:$GQ$1345,148)</f>
        <v>315</v>
      </c>
      <c r="AD27" s="9">
        <v>355</v>
      </c>
      <c r="AE27" s="13">
        <v>360.5</v>
      </c>
      <c r="AF27" s="9">
        <f>VLOOKUP($A27,'WEEKLY DATA'!$C$9:$GQ$1345,164)</f>
        <v>355</v>
      </c>
      <c r="AG27" s="9">
        <v>390</v>
      </c>
      <c r="AH27" s="13">
        <v>363</v>
      </c>
      <c r="AI27" s="9">
        <f>VLOOKUP($A27,'WEEKLY DATA'!$C$9:$GQ$1345,184)</f>
        <v>460</v>
      </c>
      <c r="AJ27" s="9">
        <v>470</v>
      </c>
      <c r="AK27" s="13">
        <v>478</v>
      </c>
      <c r="AM27" s="14">
        <f t="shared" si="0"/>
        <v>6</v>
      </c>
    </row>
    <row r="28" spans="1:39" x14ac:dyDescent="0.25">
      <c r="A28" s="11">
        <f t="shared" si="1"/>
        <v>45835</v>
      </c>
      <c r="B28" s="8">
        <f>VLOOKUP($A28,'WEEKLY DATA'!$C$9:$GQ$1345,4)</f>
        <v>395</v>
      </c>
      <c r="C28" s="1">
        <v>380</v>
      </c>
      <c r="D28" s="13">
        <v>396</v>
      </c>
      <c r="E28" s="8">
        <f>VLOOKUP($A28,'WEEKLY DATA'!$C$9:$GQ$1345,20)</f>
        <v>340</v>
      </c>
      <c r="F28" s="8">
        <v>390</v>
      </c>
      <c r="G28" s="13">
        <v>392</v>
      </c>
      <c r="H28" s="8">
        <f>VLOOKUP($A28,'WEEKLY DATA'!$C$9:$GQ$1345,36)</f>
        <v>340</v>
      </c>
      <c r="I28" s="8">
        <v>360</v>
      </c>
      <c r="J28" s="13">
        <v>363</v>
      </c>
      <c r="K28" s="8">
        <f>VLOOKUP($A28,'WEEKLY DATA'!$C$9:$GQ$1345,52)</f>
        <v>310</v>
      </c>
      <c r="L28" s="8">
        <v>330</v>
      </c>
      <c r="M28" s="13">
        <v>335</v>
      </c>
      <c r="N28" s="8">
        <f>VLOOKUP($A28,'WEEKLY DATA'!$C$9:$GQ$1345,68)</f>
        <v>350</v>
      </c>
      <c r="O28" s="8">
        <v>360</v>
      </c>
      <c r="P28" s="13">
        <v>378</v>
      </c>
      <c r="Q28" s="8">
        <f>VLOOKUP($A28,'WEEKLY DATA'!$C$9:$GQ$1345,84)</f>
        <v>355</v>
      </c>
      <c r="R28" s="8">
        <v>345</v>
      </c>
      <c r="S28" s="13">
        <v>359</v>
      </c>
      <c r="T28" s="8">
        <f>VLOOKUP($A28,'WEEKLY DATA'!$C$9:$GQ$1345,100)</f>
        <v>370</v>
      </c>
      <c r="U28" s="8">
        <v>370</v>
      </c>
      <c r="V28" s="13">
        <v>378</v>
      </c>
      <c r="W28" s="9">
        <f>VLOOKUP($A28,'WEEKLY DATA'!$C$9:$GQ$1345,116)</f>
        <v>325</v>
      </c>
      <c r="X28" s="9">
        <v>315</v>
      </c>
      <c r="Y28" s="13">
        <v>351</v>
      </c>
      <c r="Z28" s="9">
        <f>VLOOKUP($A28,'WEEKLY DATA'!$C$9:$GQ$1345,132)</f>
        <v>370</v>
      </c>
      <c r="AA28" s="9">
        <v>370</v>
      </c>
      <c r="AB28" s="13">
        <v>370</v>
      </c>
      <c r="AC28" s="9">
        <f>VLOOKUP($A28,'WEEKLY DATA'!$C$9:$GQ$1345,148)</f>
        <v>315</v>
      </c>
      <c r="AD28" s="9">
        <v>340</v>
      </c>
      <c r="AE28" s="13">
        <v>352</v>
      </c>
      <c r="AF28" s="9">
        <f>VLOOKUP($A28,'WEEKLY DATA'!$C$9:$GQ$1345,164)</f>
        <v>355</v>
      </c>
      <c r="AG28" s="9">
        <v>380</v>
      </c>
      <c r="AH28" s="13">
        <v>357</v>
      </c>
      <c r="AI28" s="9">
        <f>VLOOKUP($A28,'WEEKLY DATA'!$C$9:$GQ$1345,184)</f>
        <v>460</v>
      </c>
      <c r="AJ28" s="9">
        <v>460</v>
      </c>
      <c r="AK28" s="13">
        <v>471</v>
      </c>
      <c r="AM28" s="14">
        <f t="shared" si="0"/>
        <v>6</v>
      </c>
    </row>
    <row r="29" spans="1:39" x14ac:dyDescent="0.25">
      <c r="A29" s="11">
        <f t="shared" si="1"/>
        <v>45842</v>
      </c>
      <c r="B29" s="8">
        <f>VLOOKUP($A29,'WEEKLY DATA'!$C$9:$GQ$1345,4)</f>
        <v>390</v>
      </c>
      <c r="C29" s="1">
        <v>385</v>
      </c>
      <c r="D29" s="13">
        <v>395</v>
      </c>
      <c r="E29" s="8">
        <f>VLOOKUP($A29,'WEEKLY DATA'!$C$9:$GQ$1345,20)</f>
        <v>335</v>
      </c>
      <c r="F29" s="8">
        <v>385</v>
      </c>
      <c r="G29" s="13">
        <v>390</v>
      </c>
      <c r="H29" s="8">
        <f>VLOOKUP($A29,'WEEKLY DATA'!$C$9:$GQ$1345,36)</f>
        <v>335</v>
      </c>
      <c r="I29" s="8">
        <v>360</v>
      </c>
      <c r="J29" s="13">
        <v>363</v>
      </c>
      <c r="K29" s="8">
        <f>VLOOKUP($A29,'WEEKLY DATA'!$C$9:$GQ$1345,52)</f>
        <v>310</v>
      </c>
      <c r="L29" s="8">
        <v>330</v>
      </c>
      <c r="M29" s="13">
        <v>335</v>
      </c>
      <c r="N29" s="8">
        <f>VLOOKUP($A29,'WEEKLY DATA'!$C$9:$GQ$1345,68)</f>
        <v>350</v>
      </c>
      <c r="O29" s="8">
        <v>360</v>
      </c>
      <c r="P29" s="13">
        <v>370</v>
      </c>
      <c r="Q29" s="8">
        <f>VLOOKUP($A29,'WEEKLY DATA'!$C$9:$GQ$1345,84)</f>
        <v>355</v>
      </c>
      <c r="R29" s="8">
        <v>345</v>
      </c>
      <c r="S29" s="13">
        <v>349</v>
      </c>
      <c r="T29" s="8">
        <f>VLOOKUP($A29,'WEEKLY DATA'!$C$9:$GQ$1345,100)</f>
        <v>370</v>
      </c>
      <c r="U29" s="8">
        <v>370</v>
      </c>
      <c r="V29" s="13">
        <v>369</v>
      </c>
      <c r="W29" s="9">
        <f>VLOOKUP($A29,'WEEKLY DATA'!$C$9:$GQ$1345,116)</f>
        <v>325</v>
      </c>
      <c r="X29" s="9">
        <v>320</v>
      </c>
      <c r="Y29" s="13">
        <v>347</v>
      </c>
      <c r="Z29" s="9">
        <f>VLOOKUP($A29,'WEEKLY DATA'!$C$9:$GQ$1345,132)</f>
        <v>370</v>
      </c>
      <c r="AA29" s="9">
        <v>365</v>
      </c>
      <c r="AB29" s="13">
        <v>367</v>
      </c>
      <c r="AC29" s="9">
        <f>VLOOKUP($A29,'WEEKLY DATA'!$C$9:$GQ$1345,148)</f>
        <v>310</v>
      </c>
      <c r="AD29" s="9">
        <v>340</v>
      </c>
      <c r="AE29" s="13">
        <v>343</v>
      </c>
      <c r="AF29" s="9">
        <f>VLOOKUP($A29,'WEEKLY DATA'!$C$9:$GQ$1345,164)</f>
        <v>355</v>
      </c>
      <c r="AG29" s="9">
        <v>400</v>
      </c>
      <c r="AH29" s="13">
        <v>355</v>
      </c>
      <c r="AI29" s="9">
        <f>VLOOKUP($A29,'WEEKLY DATA'!$C$9:$GQ$1345,184)</f>
        <v>460</v>
      </c>
      <c r="AJ29" s="9">
        <v>460</v>
      </c>
      <c r="AK29" s="13">
        <v>462</v>
      </c>
      <c r="AM29" s="14">
        <f t="shared" si="0"/>
        <v>7</v>
      </c>
    </row>
    <row r="30" spans="1:39" x14ac:dyDescent="0.25">
      <c r="A30" s="11">
        <f t="shared" si="1"/>
        <v>45849</v>
      </c>
      <c r="B30" s="8">
        <f>VLOOKUP($A30,'WEEKLY DATA'!$C$9:$GQ$1345,4)</f>
        <v>400</v>
      </c>
      <c r="C30" s="1">
        <v>385</v>
      </c>
      <c r="D30" s="13">
        <v>396</v>
      </c>
      <c r="E30" s="8">
        <f>VLOOKUP($A30,'WEEKLY DATA'!$C$9:$GQ$1345,20)</f>
        <v>340</v>
      </c>
      <c r="F30" s="8">
        <v>385</v>
      </c>
      <c r="G30" s="13">
        <v>389</v>
      </c>
      <c r="H30" s="8">
        <f>VLOOKUP($A30,'WEEKLY DATA'!$C$9:$GQ$1345,36)</f>
        <v>330</v>
      </c>
      <c r="I30" s="8">
        <v>360</v>
      </c>
      <c r="J30" s="13">
        <v>362.5</v>
      </c>
      <c r="K30" s="8">
        <f>VLOOKUP($A30,'WEEKLY DATA'!$C$9:$GQ$1345,52)</f>
        <v>320</v>
      </c>
      <c r="L30" s="8">
        <v>340</v>
      </c>
      <c r="M30" s="13">
        <v>337</v>
      </c>
      <c r="N30" s="8">
        <f>VLOOKUP($A30,'WEEKLY DATA'!$C$9:$GQ$1345,68)</f>
        <v>355</v>
      </c>
      <c r="O30" s="8">
        <v>360</v>
      </c>
      <c r="P30" s="13">
        <v>368</v>
      </c>
      <c r="Q30" s="8">
        <f>VLOOKUP($A30,'WEEKLY DATA'!$C$9:$GQ$1345,84)</f>
        <v>350</v>
      </c>
      <c r="R30" s="8">
        <v>345</v>
      </c>
      <c r="S30" s="13">
        <v>348.5</v>
      </c>
      <c r="T30" s="8">
        <f>VLOOKUP($A30,'WEEKLY DATA'!$C$9:$GQ$1345,100)</f>
        <v>370</v>
      </c>
      <c r="U30" s="8">
        <v>370</v>
      </c>
      <c r="V30" s="13">
        <v>370</v>
      </c>
      <c r="W30" s="9">
        <f>VLOOKUP($A30,'WEEKLY DATA'!$C$9:$GQ$1345,116)</f>
        <v>325</v>
      </c>
      <c r="X30" s="9">
        <v>325</v>
      </c>
      <c r="Y30" s="13">
        <v>348.5</v>
      </c>
      <c r="Z30" s="9">
        <f>VLOOKUP($A30,'WEEKLY DATA'!$C$9:$GQ$1345,132)</f>
        <v>365</v>
      </c>
      <c r="AA30" s="9">
        <v>365</v>
      </c>
      <c r="AB30" s="13">
        <v>365.5</v>
      </c>
      <c r="AC30" s="9">
        <f>VLOOKUP($A30,'WEEKLY DATA'!$C$9:$GQ$1345,148)</f>
        <v>310</v>
      </c>
      <c r="AD30" s="9">
        <v>335</v>
      </c>
      <c r="AE30" s="13">
        <v>344</v>
      </c>
      <c r="AF30" s="9">
        <f>VLOOKUP($A30,'WEEKLY DATA'!$C$9:$GQ$1345,164)</f>
        <v>350</v>
      </c>
      <c r="AG30" s="9">
        <v>400</v>
      </c>
      <c r="AH30" s="13">
        <v>356.5</v>
      </c>
      <c r="AI30" s="9">
        <f>VLOOKUP($A30,'WEEKLY DATA'!$C$9:$GQ$1345,184)</f>
        <v>460</v>
      </c>
      <c r="AJ30" s="9">
        <v>460</v>
      </c>
      <c r="AK30" s="13">
        <v>463</v>
      </c>
      <c r="AM30" s="14">
        <f t="shared" si="0"/>
        <v>7</v>
      </c>
    </row>
    <row r="31" spans="1:39" x14ac:dyDescent="0.25">
      <c r="A31" s="11">
        <f t="shared" si="1"/>
        <v>45856</v>
      </c>
      <c r="B31" s="8">
        <f>VLOOKUP($A31,'WEEKLY DATA'!$C$9:$GQ$1345,4)</f>
        <v>400</v>
      </c>
      <c r="C31" s="1">
        <v>375</v>
      </c>
      <c r="D31" s="13">
        <v>398</v>
      </c>
      <c r="E31" s="8">
        <f>VLOOKUP($A31,'WEEKLY DATA'!$C$9:$GQ$1345,20)</f>
        <v>340</v>
      </c>
      <c r="F31" s="8">
        <v>380</v>
      </c>
      <c r="G31" s="13">
        <v>389</v>
      </c>
      <c r="H31" s="8">
        <f>VLOOKUP($A31,'WEEKLY DATA'!$C$9:$GQ$1345,36)</f>
        <v>325</v>
      </c>
      <c r="I31" s="8">
        <v>360</v>
      </c>
      <c r="J31" s="13">
        <v>362</v>
      </c>
      <c r="K31" s="8">
        <f>VLOOKUP($A31,'WEEKLY DATA'!$C$9:$GQ$1345,52)</f>
        <v>320</v>
      </c>
      <c r="L31" s="8">
        <v>340</v>
      </c>
      <c r="M31" s="13">
        <v>337</v>
      </c>
      <c r="N31" s="8">
        <f>VLOOKUP($A31,'WEEKLY DATA'!$C$9:$GQ$1345,68)</f>
        <v>355</v>
      </c>
      <c r="O31" s="8">
        <v>360</v>
      </c>
      <c r="P31" s="13">
        <v>366.5</v>
      </c>
      <c r="Q31" s="8">
        <f>VLOOKUP($A31,'WEEKLY DATA'!$C$9:$GQ$1345,84)</f>
        <v>350</v>
      </c>
      <c r="R31" s="8">
        <v>345</v>
      </c>
      <c r="S31" s="13">
        <v>346.5</v>
      </c>
      <c r="T31" s="8">
        <f>VLOOKUP($A31,'WEEKLY DATA'!$C$9:$GQ$1345,100)</f>
        <v>365</v>
      </c>
      <c r="U31" s="8">
        <v>365</v>
      </c>
      <c r="V31" s="13">
        <v>368.5</v>
      </c>
      <c r="W31" s="9">
        <f>VLOOKUP($A31,'WEEKLY DATA'!$C$9:$GQ$1345,116)</f>
        <v>320</v>
      </c>
      <c r="X31" s="9">
        <v>325</v>
      </c>
      <c r="Y31" s="13">
        <v>350.5</v>
      </c>
      <c r="Z31" s="9">
        <f>VLOOKUP($A31,'WEEKLY DATA'!$C$9:$GQ$1345,132)</f>
        <v>360</v>
      </c>
      <c r="AA31" s="9">
        <v>365</v>
      </c>
      <c r="AB31" s="13">
        <v>361.5</v>
      </c>
      <c r="AC31" s="9">
        <f>VLOOKUP($A31,'WEEKLY DATA'!$C$9:$GQ$1345,148)</f>
        <v>310</v>
      </c>
      <c r="AD31" s="9">
        <v>330</v>
      </c>
      <c r="AE31" s="13">
        <v>344.5</v>
      </c>
      <c r="AF31" s="9">
        <f>VLOOKUP($A31,'WEEKLY DATA'!$C$9:$GQ$1345,164)</f>
        <v>345</v>
      </c>
      <c r="AG31" s="9">
        <v>395</v>
      </c>
      <c r="AH31" s="13">
        <v>352.5</v>
      </c>
      <c r="AI31" s="9">
        <f>VLOOKUP($A31,'WEEKLY DATA'!$C$9:$GQ$1345,184)</f>
        <v>455</v>
      </c>
      <c r="AJ31" s="9">
        <v>455</v>
      </c>
      <c r="AK31" s="13">
        <v>461.5</v>
      </c>
      <c r="AM31" s="14">
        <f t="shared" si="0"/>
        <v>7</v>
      </c>
    </row>
    <row r="32" spans="1:39" x14ac:dyDescent="0.25">
      <c r="A32" s="11">
        <f t="shared" si="1"/>
        <v>45863</v>
      </c>
      <c r="B32" s="8">
        <f>VLOOKUP($A32,'WEEKLY DATA'!$C$9:$GQ$1345,4)</f>
        <v>397.5</v>
      </c>
      <c r="C32" s="1">
        <v>375</v>
      </c>
      <c r="D32" s="13">
        <v>402</v>
      </c>
      <c r="E32" s="8">
        <f>VLOOKUP($A32,'WEEKLY DATA'!$C$9:$GQ$1345,20)</f>
        <v>337.5</v>
      </c>
      <c r="F32" s="8">
        <v>375</v>
      </c>
      <c r="G32" s="13">
        <v>393</v>
      </c>
      <c r="H32" s="8">
        <f>VLOOKUP($A32,'WEEKLY DATA'!$C$9:$GQ$1345,36)</f>
        <v>322.5</v>
      </c>
      <c r="I32" s="8">
        <v>355</v>
      </c>
      <c r="J32" s="13">
        <v>361</v>
      </c>
      <c r="K32" s="8">
        <f>VLOOKUP($A32,'WEEKLY DATA'!$C$9:$GQ$1345,52)</f>
        <v>320</v>
      </c>
      <c r="L32" s="8">
        <v>335</v>
      </c>
      <c r="M32" s="13">
        <v>340</v>
      </c>
      <c r="N32" s="8">
        <f>VLOOKUP($A32,'WEEKLY DATA'!$C$9:$GQ$1345,68)</f>
        <v>352.5</v>
      </c>
      <c r="O32" s="8">
        <v>355</v>
      </c>
      <c r="P32" s="13">
        <v>372</v>
      </c>
      <c r="Q32" s="8">
        <f>VLOOKUP($A32,'WEEKLY DATA'!$C$9:$GQ$1345,84)</f>
        <v>345</v>
      </c>
      <c r="R32" s="8">
        <v>342.5</v>
      </c>
      <c r="S32" s="13">
        <v>350.5</v>
      </c>
      <c r="T32" s="8">
        <f>VLOOKUP($A32,'WEEKLY DATA'!$C$9:$GQ$1345,100)</f>
        <v>362.5</v>
      </c>
      <c r="U32" s="8">
        <v>362.5</v>
      </c>
      <c r="V32" s="13">
        <v>367.5</v>
      </c>
      <c r="W32" s="9">
        <f>VLOOKUP($A32,'WEEKLY DATA'!$C$9:$GQ$1345,116)</f>
        <v>317.5</v>
      </c>
      <c r="X32" s="9">
        <v>317.5</v>
      </c>
      <c r="Y32" s="13">
        <v>353.5</v>
      </c>
      <c r="Z32" s="9">
        <f>VLOOKUP($A32,'WEEKLY DATA'!$C$9:$GQ$1345,132)</f>
        <v>357.5</v>
      </c>
      <c r="AA32" s="9">
        <v>360</v>
      </c>
      <c r="AB32" s="13">
        <v>369</v>
      </c>
      <c r="AC32" s="9">
        <f>VLOOKUP($A32,'WEEKLY DATA'!$C$9:$GQ$1345,148)</f>
        <v>305</v>
      </c>
      <c r="AD32" s="9">
        <v>327.5</v>
      </c>
      <c r="AE32" s="13">
        <v>346.5</v>
      </c>
      <c r="AF32" s="9">
        <f>VLOOKUP($A32,'WEEKLY DATA'!$C$9:$GQ$1345,164)</f>
        <v>347.5</v>
      </c>
      <c r="AG32" s="9">
        <v>372.5</v>
      </c>
      <c r="AH32" s="13">
        <v>361.5</v>
      </c>
      <c r="AI32" s="9">
        <f>VLOOKUP($A32,'WEEKLY DATA'!$C$9:$GQ$1345,184)</f>
        <v>452.5</v>
      </c>
      <c r="AJ32" s="9">
        <v>452.5</v>
      </c>
      <c r="AK32" s="13">
        <v>460.5</v>
      </c>
      <c r="AM32" s="14">
        <f t="shared" si="0"/>
        <v>7</v>
      </c>
    </row>
    <row r="33" spans="1:39" x14ac:dyDescent="0.25">
      <c r="A33" s="11">
        <f t="shared" si="1"/>
        <v>45870</v>
      </c>
      <c r="B33" s="8">
        <f>VLOOKUP($A33,'WEEKLY DATA'!$C$9:$GQ$1345,4)</f>
        <v>395</v>
      </c>
      <c r="C33" s="1">
        <v>375</v>
      </c>
      <c r="D33" s="13">
        <v>397.5</v>
      </c>
      <c r="E33" s="8">
        <f>VLOOKUP($A33,'WEEKLY DATA'!$C$9:$GQ$1345,20)</f>
        <v>335</v>
      </c>
      <c r="F33" s="8">
        <v>370</v>
      </c>
      <c r="G33" s="13">
        <v>394</v>
      </c>
      <c r="H33" s="8">
        <f>VLOOKUP($A33,'WEEKLY DATA'!$C$9:$GQ$1345,36)</f>
        <v>320</v>
      </c>
      <c r="I33" s="8">
        <v>350</v>
      </c>
      <c r="J33" s="13">
        <v>362</v>
      </c>
      <c r="K33" s="8">
        <f>VLOOKUP($A33,'WEEKLY DATA'!$C$9:$GQ$1345,52)</f>
        <v>320</v>
      </c>
      <c r="L33" s="8">
        <v>330</v>
      </c>
      <c r="M33" s="13">
        <v>339.5</v>
      </c>
      <c r="N33" s="8">
        <f>VLOOKUP($A33,'WEEKLY DATA'!$C$9:$GQ$1345,68)</f>
        <v>350</v>
      </c>
      <c r="O33" s="8">
        <v>350</v>
      </c>
      <c r="P33" s="13">
        <v>372.5</v>
      </c>
      <c r="Q33" s="8">
        <f>VLOOKUP($A33,'WEEKLY DATA'!$C$9:$GQ$1345,84)</f>
        <v>340</v>
      </c>
      <c r="R33" s="8">
        <v>340</v>
      </c>
      <c r="S33" s="13">
        <v>349.5</v>
      </c>
      <c r="T33" s="8">
        <f>VLOOKUP($A33,'WEEKLY DATA'!$C$9:$GQ$1345,100)</f>
        <v>360</v>
      </c>
      <c r="U33" s="8">
        <v>360</v>
      </c>
      <c r="V33" s="13">
        <v>368</v>
      </c>
      <c r="W33" s="9">
        <f>VLOOKUP($A33,'WEEKLY DATA'!$C$9:$GQ$1345,116)</f>
        <v>315</v>
      </c>
      <c r="X33" s="9">
        <v>310</v>
      </c>
      <c r="Y33" s="13">
        <v>350.5</v>
      </c>
      <c r="Z33" s="9">
        <f>VLOOKUP($A33,'WEEKLY DATA'!$C$9:$GQ$1345,132)</f>
        <v>355</v>
      </c>
      <c r="AA33" s="9">
        <v>355</v>
      </c>
      <c r="AB33" s="13">
        <v>367</v>
      </c>
      <c r="AC33" s="9">
        <f>VLOOKUP($A33,'WEEKLY DATA'!$C$9:$GQ$1345,148)</f>
        <v>300</v>
      </c>
      <c r="AD33" s="9">
        <v>325</v>
      </c>
      <c r="AE33" s="13">
        <v>347</v>
      </c>
      <c r="AF33" s="9">
        <f>VLOOKUP($A33,'WEEKLY DATA'!$C$9:$GQ$1345,164)</f>
        <v>350</v>
      </c>
      <c r="AG33" s="9">
        <v>350</v>
      </c>
      <c r="AH33" s="13">
        <v>357</v>
      </c>
      <c r="AI33" s="9">
        <f>VLOOKUP($A33,'WEEKLY DATA'!$C$9:$GQ$1345,184)</f>
        <v>450</v>
      </c>
      <c r="AJ33" s="9">
        <v>450</v>
      </c>
      <c r="AK33" s="13">
        <v>461</v>
      </c>
      <c r="AM33" s="14">
        <f t="shared" si="0"/>
        <v>8</v>
      </c>
    </row>
    <row r="34" spans="1:39" x14ac:dyDescent="0.25">
      <c r="A34" s="11">
        <f t="shared" si="1"/>
        <v>45877</v>
      </c>
      <c r="B34" s="8">
        <f>VLOOKUP($A34,'WEEKLY DATA'!$C$9:$GQ$1345,4)</f>
        <v>400</v>
      </c>
      <c r="C34" s="1">
        <v>370</v>
      </c>
      <c r="D34" s="13">
        <v>396</v>
      </c>
      <c r="E34" s="8">
        <f>VLOOKUP($A34,'WEEKLY DATA'!$C$9:$GQ$1345,20)</f>
        <v>330</v>
      </c>
      <c r="F34" s="8">
        <v>360</v>
      </c>
      <c r="G34" s="13">
        <v>390</v>
      </c>
      <c r="H34" s="8">
        <f>VLOOKUP($A34,'WEEKLY DATA'!$C$9:$GQ$1345,36)</f>
        <v>335</v>
      </c>
      <c r="I34" s="8">
        <v>345</v>
      </c>
      <c r="J34" s="13">
        <v>349</v>
      </c>
      <c r="K34" s="8">
        <f>VLOOKUP($A34,'WEEKLY DATA'!$C$9:$GQ$1345,52)</f>
        <v>330</v>
      </c>
      <c r="L34" s="8">
        <v>325</v>
      </c>
      <c r="M34" s="13">
        <v>334</v>
      </c>
      <c r="N34" s="8">
        <f>VLOOKUP($A34,'WEEKLY DATA'!$C$9:$GQ$1345,68)</f>
        <v>345</v>
      </c>
      <c r="O34" s="8">
        <v>350</v>
      </c>
      <c r="P34" s="13">
        <v>371</v>
      </c>
      <c r="Q34" s="8">
        <f>VLOOKUP($A34,'WEEKLY DATA'!$C$9:$GQ$1345,84)</f>
        <v>340</v>
      </c>
      <c r="R34" s="8">
        <v>340</v>
      </c>
      <c r="S34" s="13">
        <v>350</v>
      </c>
      <c r="T34" s="8">
        <f>VLOOKUP($A34,'WEEKLY DATA'!$C$9:$GQ$1345,100)</f>
        <v>360</v>
      </c>
      <c r="U34" s="8">
        <v>350</v>
      </c>
      <c r="V34" s="13">
        <v>366</v>
      </c>
      <c r="W34" s="9">
        <f>VLOOKUP($A34,'WEEKLY DATA'!$C$9:$GQ$1345,116)</f>
        <v>315</v>
      </c>
      <c r="X34" s="9">
        <v>310</v>
      </c>
      <c r="Y34" s="13">
        <v>349</v>
      </c>
      <c r="Z34" s="9">
        <f>VLOOKUP($A34,'WEEKLY DATA'!$C$9:$GQ$1345,132)</f>
        <v>355</v>
      </c>
      <c r="AA34" s="9">
        <v>355</v>
      </c>
      <c r="AB34" s="13">
        <v>364</v>
      </c>
      <c r="AC34" s="9">
        <f>VLOOKUP($A34,'WEEKLY DATA'!$C$9:$GQ$1345,148)</f>
        <v>300</v>
      </c>
      <c r="AD34" s="9">
        <v>325</v>
      </c>
      <c r="AE34" s="13">
        <v>348</v>
      </c>
      <c r="AF34" s="9">
        <f>VLOOKUP($A34,'WEEKLY DATA'!$C$9:$GQ$1345,164)</f>
        <v>335</v>
      </c>
      <c r="AG34" s="9">
        <v>350</v>
      </c>
      <c r="AH34" s="13">
        <v>353</v>
      </c>
      <c r="AI34" s="9">
        <f>VLOOKUP($A34,'WEEKLY DATA'!$C$9:$GQ$1345,184)</f>
        <v>450</v>
      </c>
      <c r="AJ34" s="9">
        <v>440</v>
      </c>
      <c r="AK34" s="13">
        <v>459</v>
      </c>
      <c r="AM34" s="14">
        <f t="shared" si="0"/>
        <v>8</v>
      </c>
    </row>
    <row r="35" spans="1:39" x14ac:dyDescent="0.25">
      <c r="A35" s="11">
        <f t="shared" si="1"/>
        <v>45884</v>
      </c>
      <c r="B35" s="8">
        <f>VLOOKUP($A35,'WEEKLY DATA'!$C$9:$GQ$1345,4)</f>
        <v>400</v>
      </c>
      <c r="C35" s="1">
        <v>342.5</v>
      </c>
      <c r="D35" s="13">
        <v>392.5</v>
      </c>
      <c r="E35" s="8">
        <f>VLOOKUP($A35,'WEEKLY DATA'!$C$9:$GQ$1345,20)</f>
        <v>330</v>
      </c>
      <c r="F35" s="8">
        <v>352.5</v>
      </c>
      <c r="G35" s="13">
        <v>388.5</v>
      </c>
      <c r="H35" s="8">
        <f>VLOOKUP($A35,'WEEKLY DATA'!$C$9:$GQ$1345,36)</f>
        <v>330</v>
      </c>
      <c r="I35" s="8">
        <v>335</v>
      </c>
      <c r="J35" s="13">
        <v>352</v>
      </c>
      <c r="K35" s="8">
        <f>VLOOKUP($A35,'WEEKLY DATA'!$C$9:$GQ$1345,52)</f>
        <v>320</v>
      </c>
      <c r="L35" s="8">
        <v>317.5</v>
      </c>
      <c r="M35" s="13">
        <v>331</v>
      </c>
      <c r="N35" s="8">
        <f>VLOOKUP($A35,'WEEKLY DATA'!$C$9:$GQ$1345,68)</f>
        <v>340</v>
      </c>
      <c r="O35" s="8">
        <v>342.5</v>
      </c>
      <c r="P35" s="13">
        <v>369</v>
      </c>
      <c r="Q35" s="8">
        <f>VLOOKUP($A35,'WEEKLY DATA'!$C$9:$GQ$1345,84)</f>
        <v>340</v>
      </c>
      <c r="R35" s="8">
        <v>335</v>
      </c>
      <c r="S35" s="13">
        <v>347.5</v>
      </c>
      <c r="T35" s="8">
        <f>VLOOKUP($A35,'WEEKLY DATA'!$C$9:$GQ$1345,100)</f>
        <v>360</v>
      </c>
      <c r="U35" s="8">
        <v>350</v>
      </c>
      <c r="V35" s="13">
        <v>365.5</v>
      </c>
      <c r="W35" s="9">
        <f>VLOOKUP($A35,'WEEKLY DATA'!$C$9:$GQ$1345,116)</f>
        <v>315</v>
      </c>
      <c r="X35" s="9">
        <v>302.5</v>
      </c>
      <c r="Y35" s="13">
        <v>345.5</v>
      </c>
      <c r="Z35" s="9">
        <f>VLOOKUP($A35,'WEEKLY DATA'!$C$9:$GQ$1345,132)</f>
        <v>355</v>
      </c>
      <c r="AA35" s="9">
        <v>350</v>
      </c>
      <c r="AB35" s="13">
        <v>365.5</v>
      </c>
      <c r="AC35" s="9">
        <f>VLOOKUP($A35,'WEEKLY DATA'!$C$9:$GQ$1345,148)</f>
        <v>295</v>
      </c>
      <c r="AD35" s="9">
        <v>317.5</v>
      </c>
      <c r="AE35" s="13">
        <v>348</v>
      </c>
      <c r="AF35" s="9">
        <f>VLOOKUP($A35,'WEEKLY DATA'!$C$9:$GQ$1345,164)</f>
        <v>330</v>
      </c>
      <c r="AG35" s="9">
        <v>350</v>
      </c>
      <c r="AH35" s="13">
        <v>346</v>
      </c>
      <c r="AI35" s="9">
        <f>VLOOKUP($A35,'WEEKLY DATA'!$C$9:$GQ$1345,184)</f>
        <v>450</v>
      </c>
      <c r="AJ35" s="9">
        <v>440</v>
      </c>
      <c r="AK35" s="13">
        <v>458.5</v>
      </c>
      <c r="AM35" s="14">
        <f t="shared" si="0"/>
        <v>8</v>
      </c>
    </row>
    <row r="36" spans="1:39" x14ac:dyDescent="0.25">
      <c r="A36" s="11">
        <f t="shared" si="1"/>
        <v>45891</v>
      </c>
      <c r="B36" s="8"/>
      <c r="C36" s="1">
        <v>315</v>
      </c>
      <c r="D36" s="13">
        <v>390</v>
      </c>
      <c r="E36" s="8"/>
      <c r="F36" s="8">
        <v>345</v>
      </c>
      <c r="G36" s="13">
        <v>388</v>
      </c>
      <c r="H36" s="8"/>
      <c r="I36" s="8">
        <v>325</v>
      </c>
      <c r="J36" s="13">
        <v>356</v>
      </c>
      <c r="K36" s="8"/>
      <c r="L36" s="8">
        <v>310</v>
      </c>
      <c r="M36" s="13">
        <v>329</v>
      </c>
      <c r="N36" s="8"/>
      <c r="O36" s="8">
        <v>335</v>
      </c>
      <c r="P36" s="13">
        <v>366</v>
      </c>
      <c r="Q36" s="8"/>
      <c r="R36" s="8">
        <v>330</v>
      </c>
      <c r="S36" s="13">
        <v>344</v>
      </c>
      <c r="T36" s="8"/>
      <c r="U36" s="8">
        <v>350</v>
      </c>
      <c r="V36" s="13">
        <v>365</v>
      </c>
      <c r="W36" s="9"/>
      <c r="X36" s="9">
        <v>295</v>
      </c>
      <c r="Y36" s="13">
        <v>342</v>
      </c>
      <c r="Z36" s="9"/>
      <c r="AA36" s="9">
        <v>345</v>
      </c>
      <c r="AB36" s="13">
        <v>368</v>
      </c>
      <c r="AC36" s="9"/>
      <c r="AD36" s="9">
        <v>310</v>
      </c>
      <c r="AE36" s="13">
        <v>349</v>
      </c>
      <c r="AF36" s="9"/>
      <c r="AG36" s="9">
        <v>350</v>
      </c>
      <c r="AH36" s="13">
        <v>341</v>
      </c>
      <c r="AI36" s="9"/>
      <c r="AJ36" s="9">
        <v>440</v>
      </c>
      <c r="AK36" s="13">
        <v>458</v>
      </c>
      <c r="AM36" s="14">
        <f t="shared" si="0"/>
        <v>8</v>
      </c>
    </row>
    <row r="37" spans="1:39" x14ac:dyDescent="0.25">
      <c r="A37" s="11">
        <f t="shared" si="1"/>
        <v>45898</v>
      </c>
      <c r="B37" s="8"/>
      <c r="C37" s="1">
        <v>295</v>
      </c>
      <c r="D37" s="13">
        <v>384</v>
      </c>
      <c r="E37" s="8"/>
      <c r="F37" s="8">
        <v>320</v>
      </c>
      <c r="G37" s="13">
        <v>382</v>
      </c>
      <c r="H37" s="8"/>
      <c r="I37" s="8">
        <v>310</v>
      </c>
      <c r="J37" s="13">
        <v>349</v>
      </c>
      <c r="K37" s="8"/>
      <c r="L37" s="8">
        <v>300</v>
      </c>
      <c r="M37" s="13">
        <v>328</v>
      </c>
      <c r="N37" s="8"/>
      <c r="O37" s="8">
        <v>325</v>
      </c>
      <c r="P37" s="13">
        <v>361</v>
      </c>
      <c r="Q37" s="8"/>
      <c r="R37" s="8">
        <v>325</v>
      </c>
      <c r="S37" s="13">
        <v>345</v>
      </c>
      <c r="T37" s="8"/>
      <c r="U37" s="8">
        <v>345</v>
      </c>
      <c r="V37" s="13">
        <v>362</v>
      </c>
      <c r="W37" s="9"/>
      <c r="X37" s="9">
        <v>290</v>
      </c>
      <c r="Y37" s="13">
        <v>342</v>
      </c>
      <c r="Z37" s="9"/>
      <c r="AA37" s="9">
        <v>340</v>
      </c>
      <c r="AB37" s="13">
        <v>364</v>
      </c>
      <c r="AC37" s="9"/>
      <c r="AD37" s="9">
        <v>295</v>
      </c>
      <c r="AE37" s="13">
        <v>347</v>
      </c>
      <c r="AF37" s="9"/>
      <c r="AG37" s="9">
        <v>345</v>
      </c>
      <c r="AH37" s="13">
        <v>349</v>
      </c>
      <c r="AI37" s="9"/>
      <c r="AJ37" s="9">
        <v>435</v>
      </c>
      <c r="AK37" s="13">
        <v>455</v>
      </c>
      <c r="AM37" s="14">
        <f t="shared" si="0"/>
        <v>8</v>
      </c>
    </row>
    <row r="38" spans="1:39" x14ac:dyDescent="0.25">
      <c r="A38" s="11">
        <f t="shared" si="1"/>
        <v>45905</v>
      </c>
      <c r="B38" s="8"/>
      <c r="C38" s="1">
        <v>300</v>
      </c>
      <c r="D38" s="13">
        <v>378</v>
      </c>
      <c r="E38" s="8"/>
      <c r="F38" s="8">
        <v>325</v>
      </c>
      <c r="G38" s="13">
        <v>373</v>
      </c>
      <c r="H38" s="8"/>
      <c r="I38" s="8">
        <v>310</v>
      </c>
      <c r="J38" s="13">
        <v>350</v>
      </c>
      <c r="K38" s="8"/>
      <c r="L38" s="8">
        <v>300</v>
      </c>
      <c r="M38" s="13">
        <v>332</v>
      </c>
      <c r="N38" s="8"/>
      <c r="O38" s="8">
        <v>330</v>
      </c>
      <c r="P38" s="13">
        <v>365</v>
      </c>
      <c r="Q38" s="8"/>
      <c r="R38" s="8">
        <v>320</v>
      </c>
      <c r="S38" s="13">
        <v>344</v>
      </c>
      <c r="T38" s="8"/>
      <c r="U38" s="8">
        <v>345</v>
      </c>
      <c r="V38" s="13">
        <v>362</v>
      </c>
      <c r="W38" s="9"/>
      <c r="X38" s="9">
        <v>295</v>
      </c>
      <c r="Y38" s="13">
        <v>343</v>
      </c>
      <c r="Z38" s="9"/>
      <c r="AA38" s="9">
        <v>340</v>
      </c>
      <c r="AB38" s="13">
        <v>361</v>
      </c>
      <c r="AC38" s="9"/>
      <c r="AD38" s="9">
        <v>295</v>
      </c>
      <c r="AE38" s="13">
        <v>346</v>
      </c>
      <c r="AF38" s="9"/>
      <c r="AG38" s="9">
        <v>345</v>
      </c>
      <c r="AH38" s="13">
        <v>348</v>
      </c>
      <c r="AI38" s="9"/>
      <c r="AJ38" s="9">
        <v>435</v>
      </c>
      <c r="AK38" s="13">
        <v>455</v>
      </c>
      <c r="AM38" s="14">
        <f t="shared" si="0"/>
        <v>9</v>
      </c>
    </row>
    <row r="39" spans="1:39" x14ac:dyDescent="0.25">
      <c r="A39" s="11">
        <f t="shared" si="1"/>
        <v>45912</v>
      </c>
      <c r="B39" s="8"/>
      <c r="C39" s="1">
        <v>300</v>
      </c>
      <c r="D39" s="13">
        <v>384</v>
      </c>
      <c r="E39" s="8"/>
      <c r="F39" s="8">
        <v>330</v>
      </c>
      <c r="G39" s="13">
        <v>372</v>
      </c>
      <c r="H39" s="8"/>
      <c r="I39" s="8">
        <v>315</v>
      </c>
      <c r="J39" s="13">
        <v>328</v>
      </c>
      <c r="K39" s="8"/>
      <c r="L39" s="8">
        <v>315</v>
      </c>
      <c r="M39" s="13">
        <v>324</v>
      </c>
      <c r="N39" s="8"/>
      <c r="O39" s="8">
        <v>330</v>
      </c>
      <c r="P39" s="13">
        <v>352</v>
      </c>
      <c r="Q39" s="8"/>
      <c r="R39" s="8">
        <v>320</v>
      </c>
      <c r="S39" s="13">
        <v>343</v>
      </c>
      <c r="T39" s="8"/>
      <c r="U39" s="8">
        <v>350</v>
      </c>
      <c r="V39" s="13">
        <v>364</v>
      </c>
      <c r="W39" s="9"/>
      <c r="X39" s="9">
        <v>305</v>
      </c>
      <c r="Y39" s="13">
        <v>338</v>
      </c>
      <c r="Z39" s="9"/>
      <c r="AA39" s="9">
        <v>340</v>
      </c>
      <c r="AB39" s="13">
        <v>356</v>
      </c>
      <c r="AC39" s="9"/>
      <c r="AD39" s="9">
        <v>300</v>
      </c>
      <c r="AE39" s="13">
        <v>346</v>
      </c>
      <c r="AF39" s="9"/>
      <c r="AG39" s="9">
        <v>350</v>
      </c>
      <c r="AH39" s="13">
        <v>347</v>
      </c>
      <c r="AI39" s="9"/>
      <c r="AJ39" s="9">
        <v>440</v>
      </c>
      <c r="AK39" s="13">
        <v>457</v>
      </c>
      <c r="AM39" s="14">
        <f t="shared" si="0"/>
        <v>9</v>
      </c>
    </row>
    <row r="40" spans="1:39" x14ac:dyDescent="0.25">
      <c r="A40" s="11">
        <f t="shared" si="1"/>
        <v>45919</v>
      </c>
      <c r="B40" s="8"/>
      <c r="C40" s="1">
        <v>300</v>
      </c>
      <c r="D40" s="13">
        <v>389</v>
      </c>
      <c r="E40" s="8"/>
      <c r="F40" s="8">
        <v>335</v>
      </c>
      <c r="G40" s="13">
        <v>371.5</v>
      </c>
      <c r="H40" s="8"/>
      <c r="I40" s="8">
        <v>320</v>
      </c>
      <c r="J40" s="13">
        <v>333</v>
      </c>
      <c r="K40" s="8"/>
      <c r="L40" s="8">
        <v>315</v>
      </c>
      <c r="M40" s="13">
        <v>325.5</v>
      </c>
      <c r="N40" s="8"/>
      <c r="O40" s="8">
        <v>335</v>
      </c>
      <c r="P40" s="13">
        <v>357</v>
      </c>
      <c r="Q40" s="8"/>
      <c r="R40" s="8">
        <v>330</v>
      </c>
      <c r="S40" s="13">
        <v>347.5</v>
      </c>
      <c r="T40" s="8"/>
      <c r="U40" s="8">
        <v>355</v>
      </c>
      <c r="V40" s="13">
        <v>367.5</v>
      </c>
      <c r="W40" s="9"/>
      <c r="X40" s="9">
        <v>310</v>
      </c>
      <c r="Y40" s="13">
        <v>338</v>
      </c>
      <c r="Z40" s="9"/>
      <c r="AA40" s="9">
        <v>350</v>
      </c>
      <c r="AB40" s="13">
        <v>359.5</v>
      </c>
      <c r="AC40" s="9"/>
      <c r="AD40" s="9">
        <v>315</v>
      </c>
      <c r="AE40" s="13">
        <v>345.5</v>
      </c>
      <c r="AF40" s="9"/>
      <c r="AG40" s="9">
        <v>355</v>
      </c>
      <c r="AH40" s="13">
        <v>348</v>
      </c>
      <c r="AI40" s="9"/>
      <c r="AJ40" s="9">
        <v>445</v>
      </c>
      <c r="AK40" s="13">
        <v>460.5</v>
      </c>
      <c r="AM40" s="14">
        <f t="shared" si="0"/>
        <v>9</v>
      </c>
    </row>
    <row r="41" spans="1:39" x14ac:dyDescent="0.25">
      <c r="A41" s="11">
        <f t="shared" si="1"/>
        <v>45926</v>
      </c>
      <c r="B41" s="8"/>
      <c r="C41" s="1">
        <v>335</v>
      </c>
      <c r="D41" s="13">
        <v>395</v>
      </c>
      <c r="E41" s="8"/>
      <c r="F41" s="8">
        <v>332.5</v>
      </c>
      <c r="G41" s="13">
        <v>369.5</v>
      </c>
      <c r="H41" s="8"/>
      <c r="I41" s="8">
        <v>320</v>
      </c>
      <c r="J41" s="13">
        <v>335</v>
      </c>
      <c r="K41" s="8"/>
      <c r="L41" s="8">
        <v>305</v>
      </c>
      <c r="M41" s="13">
        <v>326</v>
      </c>
      <c r="N41" s="8"/>
      <c r="O41" s="8">
        <v>340</v>
      </c>
      <c r="P41" s="13">
        <v>359</v>
      </c>
      <c r="Q41" s="8"/>
      <c r="R41" s="8">
        <v>332.5</v>
      </c>
      <c r="S41" s="13">
        <v>345</v>
      </c>
      <c r="T41" s="8"/>
      <c r="U41" s="8">
        <v>357.5</v>
      </c>
      <c r="V41" s="13">
        <v>370.5</v>
      </c>
      <c r="W41" s="9"/>
      <c r="X41" s="9">
        <v>315</v>
      </c>
      <c r="Y41" s="13">
        <v>340</v>
      </c>
      <c r="Z41" s="9"/>
      <c r="AA41" s="9">
        <v>355</v>
      </c>
      <c r="AB41" s="13">
        <v>364</v>
      </c>
      <c r="AC41" s="9"/>
      <c r="AD41" s="9">
        <v>317.5</v>
      </c>
      <c r="AE41" s="13">
        <v>349.5</v>
      </c>
      <c r="AF41" s="9"/>
      <c r="AG41" s="9">
        <v>352.5</v>
      </c>
      <c r="AH41" s="13">
        <v>349</v>
      </c>
      <c r="AI41" s="9"/>
      <c r="AJ41" s="9">
        <v>447.5</v>
      </c>
      <c r="AK41" s="13">
        <v>463</v>
      </c>
      <c r="AM41" s="14">
        <f t="shared" si="0"/>
        <v>9</v>
      </c>
    </row>
    <row r="42" spans="1:39" x14ac:dyDescent="0.25">
      <c r="A42" s="11">
        <f t="shared" si="1"/>
        <v>45933</v>
      </c>
      <c r="B42" s="8"/>
      <c r="C42" s="1">
        <v>370</v>
      </c>
      <c r="D42" s="13">
        <v>401</v>
      </c>
      <c r="E42" s="8"/>
      <c r="F42" s="8">
        <v>330</v>
      </c>
      <c r="G42" s="13">
        <v>366</v>
      </c>
      <c r="H42" s="8"/>
      <c r="I42" s="8">
        <v>320</v>
      </c>
      <c r="J42" s="13">
        <v>339</v>
      </c>
      <c r="K42" s="8"/>
      <c r="L42" s="8">
        <v>295</v>
      </c>
      <c r="M42" s="13">
        <v>326</v>
      </c>
      <c r="N42" s="8"/>
      <c r="O42" s="8">
        <v>345</v>
      </c>
      <c r="P42" s="13">
        <v>359</v>
      </c>
      <c r="Q42" s="8"/>
      <c r="R42" s="8">
        <v>335</v>
      </c>
      <c r="S42" s="13">
        <v>344</v>
      </c>
      <c r="T42" s="8"/>
      <c r="U42" s="8">
        <v>360</v>
      </c>
      <c r="V42" s="13">
        <v>372</v>
      </c>
      <c r="W42" s="9"/>
      <c r="X42" s="9">
        <v>320</v>
      </c>
      <c r="Y42" s="13">
        <v>343</v>
      </c>
      <c r="Z42" s="9"/>
      <c r="AA42" s="9">
        <v>360</v>
      </c>
      <c r="AB42" s="13">
        <v>367</v>
      </c>
      <c r="AC42" s="9"/>
      <c r="AD42" s="9">
        <v>320</v>
      </c>
      <c r="AE42" s="13">
        <v>352</v>
      </c>
      <c r="AF42" s="9"/>
      <c r="AG42" s="9">
        <v>350</v>
      </c>
      <c r="AH42" s="13">
        <v>351</v>
      </c>
      <c r="AI42" s="9"/>
      <c r="AJ42" s="9">
        <v>450</v>
      </c>
      <c r="AK42" s="13">
        <v>464</v>
      </c>
      <c r="AM42" s="14">
        <f t="shared" si="0"/>
        <v>10</v>
      </c>
    </row>
    <row r="43" spans="1:39" x14ac:dyDescent="0.25">
      <c r="A43" s="11">
        <f t="shared" si="1"/>
        <v>45940</v>
      </c>
      <c r="B43" s="8"/>
      <c r="C43" s="1">
        <v>375</v>
      </c>
      <c r="D43" s="13">
        <v>407</v>
      </c>
      <c r="E43" s="8"/>
      <c r="F43" s="8">
        <v>330</v>
      </c>
      <c r="G43" s="13">
        <v>371</v>
      </c>
      <c r="H43" s="8"/>
      <c r="I43" s="8">
        <v>320</v>
      </c>
      <c r="J43" s="13">
        <v>341</v>
      </c>
      <c r="K43" s="8"/>
      <c r="L43" s="8">
        <v>300</v>
      </c>
      <c r="M43" s="13">
        <v>326</v>
      </c>
      <c r="N43" s="8"/>
      <c r="O43" s="8">
        <v>345</v>
      </c>
      <c r="P43" s="13">
        <v>367</v>
      </c>
      <c r="Q43" s="8"/>
      <c r="R43" s="8">
        <v>335</v>
      </c>
      <c r="S43" s="13">
        <v>344</v>
      </c>
      <c r="T43" s="8"/>
      <c r="U43" s="8">
        <v>355</v>
      </c>
      <c r="V43" s="13">
        <v>373</v>
      </c>
      <c r="W43" s="9"/>
      <c r="X43" s="9">
        <v>320</v>
      </c>
      <c r="Y43" s="13">
        <v>346</v>
      </c>
      <c r="Z43" s="9"/>
      <c r="AA43" s="9">
        <v>365</v>
      </c>
      <c r="AB43" s="13">
        <v>372</v>
      </c>
      <c r="AC43" s="9"/>
      <c r="AD43" s="9">
        <v>320</v>
      </c>
      <c r="AE43" s="13">
        <v>354</v>
      </c>
      <c r="AF43" s="9"/>
      <c r="AG43" s="9">
        <v>350</v>
      </c>
      <c r="AH43" s="13">
        <v>353</v>
      </c>
      <c r="AI43" s="9"/>
      <c r="AJ43" s="9">
        <v>445</v>
      </c>
      <c r="AK43" s="13">
        <v>465</v>
      </c>
      <c r="AM43" s="14">
        <f t="shared" si="0"/>
        <v>10</v>
      </c>
    </row>
    <row r="44" spans="1:39" x14ac:dyDescent="0.25">
      <c r="A44" s="11">
        <f t="shared" si="1"/>
        <v>45947</v>
      </c>
      <c r="B44" s="8"/>
      <c r="C44" s="1">
        <v>370</v>
      </c>
      <c r="D44" s="13">
        <v>411</v>
      </c>
      <c r="E44" s="8"/>
      <c r="F44" s="8">
        <v>330</v>
      </c>
      <c r="G44" s="13">
        <v>371</v>
      </c>
      <c r="H44" s="8"/>
      <c r="I44" s="8">
        <v>320</v>
      </c>
      <c r="J44" s="13">
        <v>345</v>
      </c>
      <c r="K44" s="8"/>
      <c r="L44" s="8">
        <v>300</v>
      </c>
      <c r="M44" s="13">
        <v>328</v>
      </c>
      <c r="N44" s="8"/>
      <c r="O44" s="8">
        <v>350</v>
      </c>
      <c r="P44" s="13">
        <v>372</v>
      </c>
      <c r="Q44" s="8"/>
      <c r="R44" s="8">
        <v>340</v>
      </c>
      <c r="S44" s="13">
        <v>352</v>
      </c>
      <c r="T44" s="8"/>
      <c r="U44" s="8">
        <v>365</v>
      </c>
      <c r="V44" s="13">
        <v>385</v>
      </c>
      <c r="W44" s="9"/>
      <c r="X44" s="9">
        <v>330</v>
      </c>
      <c r="Y44" s="13">
        <v>353</v>
      </c>
      <c r="Z44" s="9"/>
      <c r="AA44" s="9">
        <v>365</v>
      </c>
      <c r="AB44" s="13">
        <v>376</v>
      </c>
      <c r="AC44" s="9"/>
      <c r="AD44" s="9">
        <v>320</v>
      </c>
      <c r="AE44" s="13">
        <v>353</v>
      </c>
      <c r="AF44" s="9"/>
      <c r="AG44" s="9">
        <v>350</v>
      </c>
      <c r="AH44" s="13">
        <v>360</v>
      </c>
      <c r="AI44" s="9"/>
      <c r="AJ44" s="9">
        <v>455</v>
      </c>
      <c r="AK44" s="13">
        <v>475</v>
      </c>
      <c r="AM44" s="14">
        <f t="shared" si="0"/>
        <v>10</v>
      </c>
    </row>
    <row r="45" spans="1:39" x14ac:dyDescent="0.25">
      <c r="A45" s="11">
        <f t="shared" si="1"/>
        <v>45954</v>
      </c>
      <c r="B45" s="8"/>
      <c r="C45" s="1">
        <v>370</v>
      </c>
      <c r="D45" s="13">
        <v>409</v>
      </c>
      <c r="E45" s="8"/>
      <c r="F45" s="8">
        <v>330</v>
      </c>
      <c r="G45" s="13">
        <v>371</v>
      </c>
      <c r="H45" s="8"/>
      <c r="I45" s="8">
        <v>320</v>
      </c>
      <c r="J45" s="13">
        <v>345</v>
      </c>
      <c r="K45" s="8"/>
      <c r="L45" s="8">
        <v>305</v>
      </c>
      <c r="M45" s="13">
        <v>340.5</v>
      </c>
      <c r="N45" s="8"/>
      <c r="O45" s="8">
        <v>350</v>
      </c>
      <c r="P45" s="13">
        <v>368.5</v>
      </c>
      <c r="Q45" s="8"/>
      <c r="R45" s="8">
        <v>340</v>
      </c>
      <c r="S45" s="13">
        <v>359.5</v>
      </c>
      <c r="T45" s="8"/>
      <c r="U45" s="8">
        <v>360</v>
      </c>
      <c r="V45" s="13">
        <v>383.5</v>
      </c>
      <c r="W45" s="9"/>
      <c r="X45" s="9">
        <v>320</v>
      </c>
      <c r="Y45" s="13">
        <v>352</v>
      </c>
      <c r="Z45" s="9"/>
      <c r="AA45" s="9">
        <v>365</v>
      </c>
      <c r="AB45" s="13">
        <v>373.5</v>
      </c>
      <c r="AC45" s="9"/>
      <c r="AD45" s="9">
        <v>320</v>
      </c>
      <c r="AE45" s="13">
        <v>353.5</v>
      </c>
      <c r="AF45" s="9"/>
      <c r="AG45" s="9">
        <v>345</v>
      </c>
      <c r="AH45" s="13">
        <v>356</v>
      </c>
      <c r="AI45" s="9"/>
      <c r="AJ45" s="9">
        <v>450</v>
      </c>
      <c r="AK45" s="13">
        <v>473.5</v>
      </c>
      <c r="AM45" s="14">
        <f t="shared" si="0"/>
        <v>10</v>
      </c>
    </row>
    <row r="46" spans="1:39" x14ac:dyDescent="0.25">
      <c r="A46" s="11">
        <f t="shared" si="1"/>
        <v>45961</v>
      </c>
      <c r="B46" s="8"/>
      <c r="C46" s="1">
        <v>370</v>
      </c>
      <c r="D46" s="13">
        <v>409.5</v>
      </c>
      <c r="E46" s="8"/>
      <c r="F46" s="8">
        <v>330</v>
      </c>
      <c r="G46" s="13">
        <v>368</v>
      </c>
      <c r="H46" s="8"/>
      <c r="I46" s="8">
        <v>315</v>
      </c>
      <c r="J46" s="13">
        <v>343</v>
      </c>
      <c r="K46" s="8"/>
      <c r="L46" s="8">
        <v>305</v>
      </c>
      <c r="M46" s="13">
        <v>341.5</v>
      </c>
      <c r="N46" s="8"/>
      <c r="O46" s="8">
        <v>350</v>
      </c>
      <c r="P46" s="13">
        <v>366.5</v>
      </c>
      <c r="Q46" s="8"/>
      <c r="R46" s="8">
        <v>335</v>
      </c>
      <c r="S46" s="13">
        <v>361</v>
      </c>
      <c r="T46" s="8"/>
      <c r="U46" s="8">
        <v>350</v>
      </c>
      <c r="V46" s="13">
        <v>381</v>
      </c>
      <c r="W46" s="9"/>
      <c r="X46" s="9">
        <v>315</v>
      </c>
      <c r="Y46" s="13">
        <v>352</v>
      </c>
      <c r="Z46" s="9"/>
      <c r="AA46" s="9">
        <v>360</v>
      </c>
      <c r="AB46" s="13">
        <v>371.5</v>
      </c>
      <c r="AC46" s="9"/>
      <c r="AD46" s="9">
        <v>315</v>
      </c>
      <c r="AE46" s="13">
        <v>351</v>
      </c>
      <c r="AF46" s="9"/>
      <c r="AG46" s="9">
        <v>345</v>
      </c>
      <c r="AH46" s="13">
        <v>357</v>
      </c>
      <c r="AI46" s="9"/>
      <c r="AJ46" s="9">
        <v>440</v>
      </c>
      <c r="AK46" s="13">
        <v>471</v>
      </c>
      <c r="AM46" s="14">
        <f t="shared" si="0"/>
        <v>10</v>
      </c>
    </row>
    <row r="47" spans="1:39" x14ac:dyDescent="0.25">
      <c r="A47" s="11">
        <f t="shared" si="1"/>
        <v>45968</v>
      </c>
      <c r="B47" s="8"/>
      <c r="C47" s="1">
        <v>375</v>
      </c>
      <c r="D47" s="13">
        <v>412</v>
      </c>
      <c r="E47" s="8"/>
      <c r="F47" s="8">
        <v>335</v>
      </c>
      <c r="G47" s="13">
        <v>364</v>
      </c>
      <c r="H47" s="8"/>
      <c r="I47" s="8">
        <v>315</v>
      </c>
      <c r="J47" s="13">
        <v>338.5</v>
      </c>
      <c r="K47" s="8"/>
      <c r="L47" s="8">
        <v>302.5</v>
      </c>
      <c r="M47" s="13">
        <v>341</v>
      </c>
      <c r="N47" s="8"/>
      <c r="O47" s="8">
        <v>350</v>
      </c>
      <c r="P47" s="13">
        <v>362</v>
      </c>
      <c r="Q47" s="8"/>
      <c r="R47" s="8">
        <v>335</v>
      </c>
      <c r="S47" s="13">
        <v>359.5</v>
      </c>
      <c r="T47" s="8"/>
      <c r="U47" s="8">
        <v>352.5</v>
      </c>
      <c r="V47" s="13">
        <v>381.5</v>
      </c>
      <c r="W47" s="9"/>
      <c r="X47" s="9">
        <v>312.5</v>
      </c>
      <c r="Y47" s="13">
        <v>348.5</v>
      </c>
      <c r="Z47" s="9"/>
      <c r="AA47" s="9">
        <v>357.5</v>
      </c>
      <c r="AB47" s="13">
        <v>369</v>
      </c>
      <c r="AC47" s="9"/>
      <c r="AD47" s="9">
        <v>312.5</v>
      </c>
      <c r="AE47" s="13">
        <v>350</v>
      </c>
      <c r="AF47" s="9"/>
      <c r="AG47" s="9">
        <v>345</v>
      </c>
      <c r="AH47" s="13">
        <v>358.5</v>
      </c>
      <c r="AI47" s="9"/>
      <c r="AJ47" s="9">
        <v>442.5</v>
      </c>
      <c r="AK47" s="13">
        <v>471.5</v>
      </c>
      <c r="AM47" s="14">
        <f t="shared" si="0"/>
        <v>11</v>
      </c>
    </row>
    <row r="48" spans="1:39" x14ac:dyDescent="0.25">
      <c r="A48" s="11">
        <f t="shared" si="1"/>
        <v>45975</v>
      </c>
      <c r="B48" s="8"/>
      <c r="C48" s="1">
        <v>380</v>
      </c>
      <c r="D48" s="13">
        <v>411</v>
      </c>
      <c r="E48" s="8"/>
      <c r="F48" s="8">
        <v>340</v>
      </c>
      <c r="G48" s="13">
        <v>358</v>
      </c>
      <c r="H48" s="8"/>
      <c r="I48" s="8">
        <v>315</v>
      </c>
      <c r="J48" s="13">
        <v>333</v>
      </c>
      <c r="K48" s="8"/>
      <c r="L48" s="8">
        <v>300</v>
      </c>
      <c r="M48" s="13">
        <v>338</v>
      </c>
      <c r="N48" s="8"/>
      <c r="O48" s="8">
        <v>350</v>
      </c>
      <c r="P48" s="13">
        <v>355</v>
      </c>
      <c r="Q48" s="8"/>
      <c r="R48" s="8">
        <v>335</v>
      </c>
      <c r="S48" s="13">
        <v>361</v>
      </c>
      <c r="T48" s="8"/>
      <c r="U48" s="8">
        <v>355</v>
      </c>
      <c r="V48" s="13">
        <v>379</v>
      </c>
      <c r="W48" s="9"/>
      <c r="X48" s="9">
        <v>310</v>
      </c>
      <c r="Y48" s="13">
        <v>343</v>
      </c>
      <c r="Z48" s="9"/>
      <c r="AA48" s="9">
        <v>355</v>
      </c>
      <c r="AB48" s="13">
        <v>369</v>
      </c>
      <c r="AC48" s="9"/>
      <c r="AD48" s="9">
        <v>310</v>
      </c>
      <c r="AE48" s="13">
        <v>348</v>
      </c>
      <c r="AF48" s="9"/>
      <c r="AG48" s="9">
        <v>345</v>
      </c>
      <c r="AH48" s="13">
        <v>364</v>
      </c>
      <c r="AI48" s="9"/>
      <c r="AJ48" s="9">
        <v>445</v>
      </c>
      <c r="AK48" s="13">
        <v>469</v>
      </c>
      <c r="AM48" s="14">
        <f t="shared" si="0"/>
        <v>11</v>
      </c>
    </row>
    <row r="49" spans="1:39" x14ac:dyDescent="0.25">
      <c r="A49" s="11">
        <f t="shared" si="1"/>
        <v>45982</v>
      </c>
      <c r="B49" s="8"/>
      <c r="C49" s="1">
        <v>375</v>
      </c>
      <c r="D49" s="13">
        <v>400</v>
      </c>
      <c r="E49" s="8"/>
      <c r="F49" s="8">
        <v>340</v>
      </c>
      <c r="G49" s="13">
        <v>356</v>
      </c>
      <c r="H49" s="8"/>
      <c r="I49" s="8">
        <v>315</v>
      </c>
      <c r="J49" s="13">
        <v>332</v>
      </c>
      <c r="K49" s="8"/>
      <c r="L49" s="8">
        <v>305</v>
      </c>
      <c r="M49" s="13">
        <v>339</v>
      </c>
      <c r="N49" s="8"/>
      <c r="O49" s="8">
        <v>345</v>
      </c>
      <c r="P49" s="13">
        <v>356</v>
      </c>
      <c r="Q49" s="8"/>
      <c r="R49" s="8">
        <v>335</v>
      </c>
      <c r="S49" s="13">
        <v>357</v>
      </c>
      <c r="T49" s="8"/>
      <c r="U49" s="8">
        <v>355</v>
      </c>
      <c r="V49" s="13">
        <v>379</v>
      </c>
      <c r="W49" s="9"/>
      <c r="X49" s="9">
        <v>315</v>
      </c>
      <c r="Y49" s="13">
        <v>340</v>
      </c>
      <c r="Z49" s="9"/>
      <c r="AA49" s="9">
        <v>355</v>
      </c>
      <c r="AB49" s="13">
        <v>372</v>
      </c>
      <c r="AC49" s="9"/>
      <c r="AD49" s="9">
        <v>310</v>
      </c>
      <c r="AE49" s="13">
        <v>350</v>
      </c>
      <c r="AF49" s="9"/>
      <c r="AG49" s="9">
        <v>345</v>
      </c>
      <c r="AH49" s="13">
        <v>361</v>
      </c>
      <c r="AI49" s="9"/>
      <c r="AJ49" s="9">
        <v>445</v>
      </c>
      <c r="AK49" s="13">
        <v>469</v>
      </c>
      <c r="AL49" s="8"/>
      <c r="AM49" s="14">
        <f t="shared" si="0"/>
        <v>11</v>
      </c>
    </row>
    <row r="50" spans="1:39" x14ac:dyDescent="0.25">
      <c r="A50" s="11">
        <f t="shared" si="1"/>
        <v>45989</v>
      </c>
      <c r="B50" s="8"/>
      <c r="C50" s="1">
        <v>372.5</v>
      </c>
      <c r="D50" s="13">
        <v>359.5</v>
      </c>
      <c r="E50" s="8"/>
      <c r="F50" s="8">
        <v>340</v>
      </c>
      <c r="G50" s="13">
        <v>325</v>
      </c>
      <c r="H50" s="8"/>
      <c r="I50" s="8">
        <v>315</v>
      </c>
      <c r="J50" s="13">
        <v>302.5</v>
      </c>
      <c r="K50" s="8"/>
      <c r="L50" s="8">
        <v>300</v>
      </c>
      <c r="M50" s="13">
        <v>303.5</v>
      </c>
      <c r="N50" s="8"/>
      <c r="O50" s="8">
        <v>342.5</v>
      </c>
      <c r="P50" s="13">
        <v>329.5</v>
      </c>
      <c r="Q50" s="8"/>
      <c r="R50" s="8">
        <v>335</v>
      </c>
      <c r="S50" s="13">
        <v>325</v>
      </c>
      <c r="T50" s="8"/>
      <c r="U50" s="8">
        <v>352.5</v>
      </c>
      <c r="V50" s="13">
        <v>343</v>
      </c>
      <c r="W50" s="9"/>
      <c r="X50" s="9">
        <v>317.5</v>
      </c>
      <c r="Y50" s="13">
        <v>308</v>
      </c>
      <c r="Z50" s="9"/>
      <c r="AA50" s="9">
        <v>355</v>
      </c>
      <c r="AB50" s="13">
        <v>335.5</v>
      </c>
      <c r="AC50" s="9"/>
      <c r="AD50" s="9">
        <v>315</v>
      </c>
      <c r="AE50" s="13">
        <v>320</v>
      </c>
      <c r="AF50" s="9"/>
      <c r="AG50" s="9">
        <v>347.5</v>
      </c>
      <c r="AH50" s="13">
        <v>322.5</v>
      </c>
      <c r="AI50" s="9"/>
      <c r="AJ50" s="9">
        <v>442.5</v>
      </c>
      <c r="AK50" s="13">
        <v>424</v>
      </c>
      <c r="AM50" s="14">
        <f t="shared" si="0"/>
        <v>11</v>
      </c>
    </row>
    <row r="51" spans="1:39" x14ac:dyDescent="0.25">
      <c r="A51" s="11">
        <f t="shared" si="1"/>
        <v>45996</v>
      </c>
      <c r="B51" s="8"/>
      <c r="C51" s="1">
        <v>370</v>
      </c>
      <c r="D51" s="13">
        <v>327</v>
      </c>
      <c r="E51" s="8"/>
      <c r="F51" s="8">
        <v>340</v>
      </c>
      <c r="G51" s="13">
        <v>292</v>
      </c>
      <c r="H51" s="8"/>
      <c r="I51" s="8">
        <v>315</v>
      </c>
      <c r="J51" s="13">
        <v>275</v>
      </c>
      <c r="K51" s="8"/>
      <c r="L51" s="8">
        <v>295</v>
      </c>
      <c r="M51" s="13">
        <v>266</v>
      </c>
      <c r="N51" s="8"/>
      <c r="O51" s="8">
        <v>340</v>
      </c>
      <c r="P51" s="13">
        <v>297</v>
      </c>
      <c r="Q51" s="8"/>
      <c r="R51" s="8">
        <v>335</v>
      </c>
      <c r="S51" s="13">
        <v>293</v>
      </c>
      <c r="T51" s="8"/>
      <c r="U51" s="8">
        <v>350</v>
      </c>
      <c r="V51" s="13">
        <v>306</v>
      </c>
      <c r="W51" s="9"/>
      <c r="X51" s="9">
        <v>320</v>
      </c>
      <c r="Y51" s="13">
        <v>277</v>
      </c>
      <c r="Z51" s="9"/>
      <c r="AA51" s="9">
        <v>355</v>
      </c>
      <c r="AB51" s="13">
        <v>296</v>
      </c>
      <c r="AC51" s="9"/>
      <c r="AD51" s="9">
        <v>320</v>
      </c>
      <c r="AE51" s="13">
        <v>287</v>
      </c>
      <c r="AF51" s="9"/>
      <c r="AG51" s="9">
        <v>350</v>
      </c>
      <c r="AH51" s="13">
        <v>280</v>
      </c>
      <c r="AI51" s="9"/>
      <c r="AJ51" s="9">
        <v>440</v>
      </c>
      <c r="AK51" s="13">
        <v>378</v>
      </c>
      <c r="AM51" s="14">
        <f t="shared" si="0"/>
        <v>12</v>
      </c>
    </row>
    <row r="52" spans="1:39" x14ac:dyDescent="0.25">
      <c r="A52" s="11">
        <f t="shared" si="1"/>
        <v>46003</v>
      </c>
      <c r="B52" s="8"/>
      <c r="C52" s="1">
        <v>365</v>
      </c>
      <c r="D52" s="13">
        <v>324</v>
      </c>
      <c r="E52" s="8"/>
      <c r="F52" s="8">
        <v>335</v>
      </c>
      <c r="G52" s="13">
        <v>292</v>
      </c>
      <c r="H52" s="8"/>
      <c r="I52" s="8">
        <v>315</v>
      </c>
      <c r="J52" s="13">
        <v>270</v>
      </c>
      <c r="K52" s="8"/>
      <c r="L52" s="8">
        <v>300</v>
      </c>
      <c r="M52" s="13">
        <v>265</v>
      </c>
      <c r="N52" s="8"/>
      <c r="O52" s="8">
        <v>345</v>
      </c>
      <c r="P52" s="13">
        <v>294</v>
      </c>
      <c r="Q52" s="8"/>
      <c r="R52" s="8">
        <v>340</v>
      </c>
      <c r="S52" s="13">
        <v>287</v>
      </c>
      <c r="T52" s="8"/>
      <c r="U52" s="8">
        <v>355</v>
      </c>
      <c r="V52" s="13">
        <v>305</v>
      </c>
      <c r="W52" s="9"/>
      <c r="X52" s="9">
        <v>330</v>
      </c>
      <c r="Y52" s="13">
        <v>275</v>
      </c>
      <c r="Z52" s="9"/>
      <c r="AA52" s="9">
        <v>360</v>
      </c>
      <c r="AB52" s="13">
        <v>288</v>
      </c>
      <c r="AC52" s="9"/>
      <c r="AD52" s="9">
        <v>325</v>
      </c>
      <c r="AE52" s="13">
        <v>284</v>
      </c>
      <c r="AF52" s="9"/>
      <c r="AG52" s="9">
        <v>350</v>
      </c>
      <c r="AH52" s="13">
        <v>273</v>
      </c>
      <c r="AI52" s="9"/>
      <c r="AJ52" s="9">
        <v>445</v>
      </c>
      <c r="AK52" s="13">
        <v>377</v>
      </c>
      <c r="AM52" s="14">
        <f t="shared" si="0"/>
        <v>12</v>
      </c>
    </row>
    <row r="53" spans="1:39" x14ac:dyDescent="0.25">
      <c r="A53" s="11">
        <f t="shared" si="1"/>
        <v>46010</v>
      </c>
      <c r="B53" s="8"/>
      <c r="C53" s="1">
        <v>365</v>
      </c>
      <c r="D53" s="13">
        <v>319</v>
      </c>
      <c r="E53" s="8"/>
      <c r="F53" s="8">
        <v>335</v>
      </c>
      <c r="G53" s="13">
        <v>287</v>
      </c>
      <c r="H53" s="8"/>
      <c r="I53" s="8">
        <v>315</v>
      </c>
      <c r="J53" s="13">
        <v>264</v>
      </c>
      <c r="K53" s="8"/>
      <c r="L53" s="8">
        <v>305</v>
      </c>
      <c r="M53" s="13">
        <v>258</v>
      </c>
      <c r="N53" s="8"/>
      <c r="O53" s="8">
        <v>345</v>
      </c>
      <c r="P53" s="13">
        <v>291</v>
      </c>
      <c r="Q53" s="8"/>
      <c r="R53" s="8">
        <v>340</v>
      </c>
      <c r="S53" s="13">
        <v>278</v>
      </c>
      <c r="T53" s="8"/>
      <c r="U53" s="8">
        <v>355</v>
      </c>
      <c r="V53" s="13">
        <v>303</v>
      </c>
      <c r="W53" s="9"/>
      <c r="X53" s="9">
        <v>335</v>
      </c>
      <c r="Y53" s="13">
        <v>275</v>
      </c>
      <c r="Z53" s="9"/>
      <c r="AA53" s="9">
        <v>360</v>
      </c>
      <c r="AB53" s="13">
        <v>286</v>
      </c>
      <c r="AC53" s="9"/>
      <c r="AD53" s="9">
        <v>325</v>
      </c>
      <c r="AE53" s="13">
        <v>284</v>
      </c>
      <c r="AF53" s="9"/>
      <c r="AG53" s="9">
        <v>345</v>
      </c>
      <c r="AH53" s="13">
        <v>277</v>
      </c>
      <c r="AI53" s="9"/>
      <c r="AJ53" s="9">
        <v>445</v>
      </c>
      <c r="AK53" s="13">
        <v>375</v>
      </c>
      <c r="AM53" s="14">
        <f t="shared" si="0"/>
        <v>12</v>
      </c>
    </row>
    <row r="54" spans="1:39" s="17" customFormat="1" x14ac:dyDescent="0.25">
      <c r="A54" s="11">
        <f t="shared" si="1"/>
        <v>46017</v>
      </c>
      <c r="B54" s="8"/>
      <c r="C54" s="1">
        <v>370</v>
      </c>
      <c r="D54" s="13">
        <v>315</v>
      </c>
      <c r="E54" s="8"/>
      <c r="F54" s="8">
        <v>335</v>
      </c>
      <c r="G54" s="13">
        <v>283</v>
      </c>
      <c r="H54" s="8"/>
      <c r="I54" s="8">
        <v>320</v>
      </c>
      <c r="J54" s="13">
        <v>264</v>
      </c>
      <c r="K54" s="8"/>
      <c r="L54" s="8">
        <v>307.5</v>
      </c>
      <c r="M54" s="13">
        <v>259</v>
      </c>
      <c r="N54" s="8"/>
      <c r="O54" s="8">
        <v>345</v>
      </c>
      <c r="P54" s="13">
        <v>288.5</v>
      </c>
      <c r="Q54" s="8"/>
      <c r="R54" s="8">
        <v>340</v>
      </c>
      <c r="S54" s="13">
        <v>279.5</v>
      </c>
      <c r="T54" s="8"/>
      <c r="U54" s="8">
        <v>360</v>
      </c>
      <c r="V54" s="13">
        <v>296.5</v>
      </c>
      <c r="W54" s="9"/>
      <c r="X54" s="9">
        <v>332.5</v>
      </c>
      <c r="Y54" s="13">
        <v>276</v>
      </c>
      <c r="Z54" s="9"/>
      <c r="AA54" s="9">
        <v>360</v>
      </c>
      <c r="AB54" s="13">
        <v>276.5</v>
      </c>
      <c r="AC54" s="9"/>
      <c r="AD54" s="9">
        <v>322.5</v>
      </c>
      <c r="AE54" s="13">
        <v>278.5</v>
      </c>
      <c r="AF54" s="9"/>
      <c r="AG54" s="9">
        <v>347.5</v>
      </c>
      <c r="AH54" s="13">
        <v>272</v>
      </c>
      <c r="AI54" s="9"/>
      <c r="AJ54" s="9">
        <v>432.5</v>
      </c>
      <c r="AK54" s="13">
        <v>368.5</v>
      </c>
      <c r="AM54" s="21">
        <v>12</v>
      </c>
    </row>
    <row r="55" spans="1:39" x14ac:dyDescent="0.25">
      <c r="A55" s="20"/>
      <c r="B55" s="8"/>
      <c r="C55" s="1"/>
      <c r="E55" s="8"/>
      <c r="F55" s="9"/>
      <c r="H55" s="8"/>
      <c r="I55" s="9"/>
      <c r="J55" s="13"/>
      <c r="K55" s="8"/>
      <c r="N55" s="8"/>
      <c r="Q55" s="8"/>
      <c r="T55" s="8"/>
      <c r="W55" s="9"/>
      <c r="Z55" s="9"/>
      <c r="AC55" s="9"/>
      <c r="AF55" s="9"/>
      <c r="AI55" s="9"/>
    </row>
    <row r="56" spans="1:39" x14ac:dyDescent="0.25">
      <c r="A56" s="20"/>
      <c r="C56" s="1"/>
      <c r="F56" s="9"/>
      <c r="I56" s="9"/>
    </row>
    <row r="57" spans="1:39" x14ac:dyDescent="0.25">
      <c r="A57" s="11"/>
      <c r="C57" s="1"/>
      <c r="F57" s="9"/>
      <c r="I57" s="9"/>
    </row>
    <row r="58" spans="1:39" x14ac:dyDescent="0.25">
      <c r="A58" s="11"/>
      <c r="C58" s="1"/>
      <c r="F58" s="9"/>
      <c r="I58" s="9"/>
    </row>
    <row r="59" spans="1:39" x14ac:dyDescent="0.25">
      <c r="C59" s="1"/>
      <c r="F59" s="9"/>
      <c r="I59" s="9"/>
    </row>
    <row r="60" spans="1:39" x14ac:dyDescent="0.25">
      <c r="C60" s="1"/>
      <c r="F60" s="9"/>
      <c r="I60" s="9"/>
    </row>
    <row r="61" spans="1:39" x14ac:dyDescent="0.25">
      <c r="C61" s="1"/>
      <c r="F61" s="9"/>
      <c r="I61" s="9"/>
    </row>
    <row r="62" spans="1:39" x14ac:dyDescent="0.25">
      <c r="C62" s="1"/>
      <c r="F62" s="9"/>
      <c r="I62" s="9"/>
    </row>
    <row r="63" spans="1:39" x14ac:dyDescent="0.25">
      <c r="C63" s="1"/>
      <c r="F63" s="9"/>
      <c r="I63" s="9"/>
    </row>
    <row r="64" spans="1:39" x14ac:dyDescent="0.25">
      <c r="C64" s="1"/>
      <c r="F64" s="9"/>
      <c r="I64" s="9"/>
    </row>
    <row r="65" spans="3:9" x14ac:dyDescent="0.25">
      <c r="C65" s="1"/>
      <c r="F65" s="9"/>
      <c r="I65" s="9"/>
    </row>
    <row r="66" spans="3:9" x14ac:dyDescent="0.25">
      <c r="C66" s="1"/>
      <c r="F66" s="9"/>
      <c r="I66" s="9"/>
    </row>
    <row r="67" spans="3:9" x14ac:dyDescent="0.25">
      <c r="C67" s="1"/>
      <c r="F67" s="9"/>
      <c r="I67" s="9"/>
    </row>
    <row r="68" spans="3:9" x14ac:dyDescent="0.25">
      <c r="C68" s="1"/>
      <c r="F68" s="9"/>
      <c r="I68" s="9"/>
    </row>
    <row r="69" spans="3:9" x14ac:dyDescent="0.25">
      <c r="F69" s="9"/>
      <c r="I69" s="9"/>
    </row>
    <row r="70" spans="3:9" x14ac:dyDescent="0.25">
      <c r="I70" s="9"/>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811FE-17E8-47C7-B309-D9A6C07201D1}">
  <sheetPr>
    <tabColor rgb="FF00133A"/>
    <pageSetUpPr autoPageBreaks="0" fitToPage="1"/>
  </sheetPr>
  <dimension ref="A2:P23"/>
  <sheetViews>
    <sheetView showGridLines="0" zoomScaleNormal="100" workbookViewId="0">
      <selection activeCell="H28" sqref="H28"/>
    </sheetView>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570312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56" t="s">
        <v>74</v>
      </c>
      <c r="B20" s="256"/>
      <c r="C20" s="256"/>
      <c r="D20" s="256"/>
      <c r="E20" s="256"/>
      <c r="F20" s="256"/>
      <c r="G20" s="256"/>
      <c r="H20" s="256"/>
      <c r="I20" s="256"/>
      <c r="J20" s="256"/>
      <c r="K20" s="256"/>
      <c r="L20" s="256"/>
      <c r="M20" s="256"/>
      <c r="N20" s="256"/>
      <c r="O20" s="256"/>
      <c r="P20" s="256"/>
    </row>
    <row r="21" spans="1:16" x14ac:dyDescent="0.25">
      <c r="A21" s="256"/>
      <c r="B21" s="256"/>
      <c r="C21" s="256"/>
      <c r="D21" s="256"/>
      <c r="E21" s="256"/>
      <c r="F21" s="256"/>
      <c r="G21" s="256"/>
      <c r="H21" s="256"/>
      <c r="I21" s="256"/>
      <c r="J21" s="256"/>
      <c r="K21" s="256"/>
      <c r="L21" s="256"/>
      <c r="M21" s="256"/>
      <c r="N21" s="256"/>
      <c r="O21" s="256"/>
      <c r="P21" s="256"/>
    </row>
    <row r="22" spans="1:16" x14ac:dyDescent="0.25">
      <c r="A22" s="256"/>
      <c r="B22" s="256"/>
      <c r="C22" s="256"/>
      <c r="D22" s="256"/>
      <c r="E22" s="256"/>
      <c r="F22" s="256"/>
      <c r="G22" s="256"/>
      <c r="H22" s="256"/>
      <c r="I22" s="256"/>
      <c r="J22" s="256"/>
      <c r="K22" s="256"/>
      <c r="L22" s="256"/>
      <c r="M22" s="256"/>
      <c r="N22" s="256"/>
      <c r="O22" s="256"/>
      <c r="P22" s="256"/>
    </row>
    <row r="23" spans="1:16" x14ac:dyDescent="0.25">
      <c r="A23" s="256"/>
      <c r="B23" s="256"/>
      <c r="C23" s="256"/>
      <c r="D23" s="256"/>
      <c r="E23" s="256"/>
      <c r="F23" s="256"/>
      <c r="G23" s="256"/>
      <c r="H23" s="256"/>
      <c r="I23" s="256"/>
      <c r="J23" s="256"/>
      <c r="K23" s="256"/>
      <c r="L23" s="256"/>
      <c r="M23" s="256"/>
      <c r="N23" s="256"/>
      <c r="O23" s="256"/>
      <c r="P23" s="256"/>
    </row>
  </sheetData>
  <mergeCells count="1">
    <mergeCell ref="A20:P23"/>
  </mergeCells>
  <pageMargins left="0.7" right="0.7" top="0.75" bottom="0.75" header="0.3" footer="0.3"/>
  <pageSetup paperSize="9" scale="6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B32B7-820C-43F1-AA49-63C623EBF913}">
  <sheetPr>
    <tabColor rgb="FF00133A"/>
    <pageSetUpPr autoPageBreaks="0" fitToPage="1"/>
  </sheetPr>
  <dimension ref="A2:P23"/>
  <sheetViews>
    <sheetView showGridLines="0" zoomScaleNormal="100" workbookViewId="0">
      <selection activeCell="B50" sqref="B50"/>
    </sheetView>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570312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56" t="s">
        <v>74</v>
      </c>
      <c r="B20" s="256"/>
      <c r="C20" s="256"/>
      <c r="D20" s="256"/>
      <c r="E20" s="256"/>
      <c r="F20" s="256"/>
      <c r="G20" s="256"/>
      <c r="H20" s="256"/>
      <c r="I20" s="256"/>
      <c r="J20" s="256"/>
      <c r="K20" s="256"/>
      <c r="L20" s="256"/>
      <c r="M20" s="256"/>
      <c r="N20" s="256"/>
      <c r="O20" s="256"/>
      <c r="P20" s="256"/>
    </row>
    <row r="21" spans="1:16" x14ac:dyDescent="0.25">
      <c r="A21" s="256"/>
      <c r="B21" s="256"/>
      <c r="C21" s="256"/>
      <c r="D21" s="256"/>
      <c r="E21" s="256"/>
      <c r="F21" s="256"/>
      <c r="G21" s="256"/>
      <c r="H21" s="256"/>
      <c r="I21" s="256"/>
      <c r="J21" s="256"/>
      <c r="K21" s="256"/>
      <c r="L21" s="256"/>
      <c r="M21" s="256"/>
      <c r="N21" s="256"/>
      <c r="O21" s="256"/>
      <c r="P21" s="256"/>
    </row>
    <row r="22" spans="1:16" x14ac:dyDescent="0.25">
      <c r="A22" s="256"/>
      <c r="B22" s="256"/>
      <c r="C22" s="256"/>
      <c r="D22" s="256"/>
      <c r="E22" s="256"/>
      <c r="F22" s="256"/>
      <c r="G22" s="256"/>
      <c r="H22" s="256"/>
      <c r="I22" s="256"/>
      <c r="J22" s="256"/>
      <c r="K22" s="256"/>
      <c r="L22" s="256"/>
      <c r="M22" s="256"/>
      <c r="N22" s="256"/>
      <c r="O22" s="256"/>
      <c r="P22" s="256"/>
    </row>
    <row r="23" spans="1:16" x14ac:dyDescent="0.25">
      <c r="A23" s="256"/>
      <c r="B23" s="256"/>
      <c r="C23" s="256"/>
      <c r="D23" s="256"/>
      <c r="E23" s="256"/>
      <c r="F23" s="256"/>
      <c r="G23" s="256"/>
      <c r="H23" s="256"/>
      <c r="I23" s="256"/>
      <c r="J23" s="256"/>
      <c r="K23" s="256"/>
      <c r="L23" s="256"/>
      <c r="M23" s="256"/>
      <c r="N23" s="256"/>
      <c r="O23" s="256"/>
      <c r="P23" s="256"/>
    </row>
  </sheetData>
  <mergeCells count="1">
    <mergeCell ref="A20:P23"/>
  </mergeCells>
  <pageMargins left="0.7" right="0.7" top="0.75" bottom="0.75" header="0.3" footer="0.3"/>
  <pageSetup paperSize="9" scale="6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B7118-B524-4378-AC4E-3D416CE74A67}">
  <sheetPr>
    <tabColor rgb="FF00133A"/>
    <pageSetUpPr autoPageBreaks="0" fitToPage="1"/>
  </sheetPr>
  <dimension ref="A2:P23"/>
  <sheetViews>
    <sheetView showGridLines="0" zoomScaleNormal="100" workbookViewId="0">
      <selection activeCell="R15" sqref="R15"/>
    </sheetView>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570312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56" t="s">
        <v>74</v>
      </c>
      <c r="B20" s="256"/>
      <c r="C20" s="256"/>
      <c r="D20" s="256"/>
      <c r="E20" s="256"/>
      <c r="F20" s="256"/>
      <c r="G20" s="256"/>
      <c r="H20" s="256"/>
      <c r="I20" s="256"/>
      <c r="J20" s="256"/>
      <c r="K20" s="256"/>
      <c r="L20" s="256"/>
      <c r="M20" s="256"/>
      <c r="N20" s="256"/>
      <c r="O20" s="256"/>
      <c r="P20" s="256"/>
    </row>
    <row r="21" spans="1:16" x14ac:dyDescent="0.25">
      <c r="A21" s="256"/>
      <c r="B21" s="256"/>
      <c r="C21" s="256"/>
      <c r="D21" s="256"/>
      <c r="E21" s="256"/>
      <c r="F21" s="256"/>
      <c r="G21" s="256"/>
      <c r="H21" s="256"/>
      <c r="I21" s="256"/>
      <c r="J21" s="256"/>
      <c r="K21" s="256"/>
      <c r="L21" s="256"/>
      <c r="M21" s="256"/>
      <c r="N21" s="256"/>
      <c r="O21" s="256"/>
      <c r="P21" s="256"/>
    </row>
    <row r="22" spans="1:16" x14ac:dyDescent="0.25">
      <c r="A22" s="256"/>
      <c r="B22" s="256"/>
      <c r="C22" s="256"/>
      <c r="D22" s="256"/>
      <c r="E22" s="256"/>
      <c r="F22" s="256"/>
      <c r="G22" s="256"/>
      <c r="H22" s="256"/>
      <c r="I22" s="256"/>
      <c r="J22" s="256"/>
      <c r="K22" s="256"/>
      <c r="L22" s="256"/>
      <c r="M22" s="256"/>
      <c r="N22" s="256"/>
      <c r="O22" s="256"/>
      <c r="P22" s="256"/>
    </row>
    <row r="23" spans="1:16" x14ac:dyDescent="0.25">
      <c r="A23" s="256"/>
      <c r="B23" s="256"/>
      <c r="C23" s="256"/>
      <c r="D23" s="256"/>
      <c r="E23" s="256"/>
      <c r="F23" s="256"/>
      <c r="G23" s="256"/>
      <c r="H23" s="256"/>
      <c r="I23" s="256"/>
      <c r="J23" s="256"/>
      <c r="K23" s="256"/>
      <c r="L23" s="256"/>
      <c r="M23" s="256"/>
      <c r="N23" s="256"/>
      <c r="O23" s="256"/>
      <c r="P23" s="256"/>
    </row>
  </sheetData>
  <mergeCells count="1">
    <mergeCell ref="A20:P23"/>
  </mergeCells>
  <pageMargins left="0.7" right="0.7" top="0.75" bottom="0.75" header="0.3" footer="0.3"/>
  <pageSetup paperSize="9" scale="6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61898-C305-4DF3-8FA6-E2B61D69E41F}">
  <sheetPr>
    <tabColor rgb="FF00133A"/>
    <pageSetUpPr autoPageBreaks="0" fitToPage="1"/>
  </sheetPr>
  <dimension ref="A2:P23"/>
  <sheetViews>
    <sheetView showGridLines="0" zoomScaleNormal="100" workbookViewId="0">
      <selection activeCell="N11" sqref="N11"/>
    </sheetView>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570312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56" t="s">
        <v>74</v>
      </c>
      <c r="B20" s="256"/>
      <c r="C20" s="256"/>
      <c r="D20" s="256"/>
      <c r="E20" s="256"/>
      <c r="F20" s="256"/>
      <c r="G20" s="256"/>
      <c r="H20" s="256"/>
      <c r="I20" s="256"/>
      <c r="J20" s="256"/>
      <c r="K20" s="256"/>
      <c r="L20" s="256"/>
      <c r="M20" s="256"/>
      <c r="N20" s="256"/>
      <c r="O20" s="256"/>
      <c r="P20" s="256"/>
    </row>
    <row r="21" spans="1:16" x14ac:dyDescent="0.25">
      <c r="A21" s="256"/>
      <c r="B21" s="256"/>
      <c r="C21" s="256"/>
      <c r="D21" s="256"/>
      <c r="E21" s="256"/>
      <c r="F21" s="256"/>
      <c r="G21" s="256"/>
      <c r="H21" s="256"/>
      <c r="I21" s="256"/>
      <c r="J21" s="256"/>
      <c r="K21" s="256"/>
      <c r="L21" s="256"/>
      <c r="M21" s="256"/>
      <c r="N21" s="256"/>
      <c r="O21" s="256"/>
      <c r="P21" s="256"/>
    </row>
    <row r="22" spans="1:16" x14ac:dyDescent="0.25">
      <c r="A22" s="256"/>
      <c r="B22" s="256"/>
      <c r="C22" s="256"/>
      <c r="D22" s="256"/>
      <c r="E22" s="256"/>
      <c r="F22" s="256"/>
      <c r="G22" s="256"/>
      <c r="H22" s="256"/>
      <c r="I22" s="256"/>
      <c r="J22" s="256"/>
      <c r="K22" s="256"/>
      <c r="L22" s="256"/>
      <c r="M22" s="256"/>
      <c r="N22" s="256"/>
      <c r="O22" s="256"/>
      <c r="P22" s="256"/>
    </row>
    <row r="23" spans="1:16" x14ac:dyDescent="0.25">
      <c r="A23" s="256"/>
      <c r="B23" s="256"/>
      <c r="C23" s="256"/>
      <c r="D23" s="256"/>
      <c r="E23" s="256"/>
      <c r="F23" s="256"/>
      <c r="G23" s="256"/>
      <c r="H23" s="256"/>
      <c r="I23" s="256"/>
      <c r="J23" s="256"/>
      <c r="K23" s="256"/>
      <c r="L23" s="256"/>
      <c r="M23" s="256"/>
      <c r="N23" s="256"/>
      <c r="O23" s="256"/>
      <c r="P23" s="256"/>
    </row>
  </sheetData>
  <mergeCells count="1">
    <mergeCell ref="A20:P23"/>
  </mergeCells>
  <pageMargins left="0.7" right="0.7" top="0.75" bottom="0.75" header="0.3" footer="0.3"/>
  <pageSetup paperSize="9" scale="6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16D97-12B0-4469-AC59-0344D254F2F5}">
  <sheetPr>
    <tabColor rgb="FF00133A"/>
    <pageSetUpPr autoPageBreaks="0" fitToPage="1"/>
  </sheetPr>
  <dimension ref="A2:P23"/>
  <sheetViews>
    <sheetView showGridLines="0" zoomScaleNormal="100" workbookViewId="0">
      <selection activeCell="S54" sqref="S54"/>
    </sheetView>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570312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56" t="s">
        <v>74</v>
      </c>
      <c r="B20" s="256"/>
      <c r="C20" s="256"/>
      <c r="D20" s="256"/>
      <c r="E20" s="256"/>
      <c r="F20" s="256"/>
      <c r="G20" s="256"/>
      <c r="H20" s="256"/>
      <c r="I20" s="256"/>
      <c r="J20" s="256"/>
      <c r="K20" s="256"/>
      <c r="L20" s="256"/>
      <c r="M20" s="256"/>
      <c r="N20" s="256"/>
      <c r="O20" s="256"/>
      <c r="P20" s="256"/>
    </row>
    <row r="21" spans="1:16" x14ac:dyDescent="0.25">
      <c r="A21" s="256"/>
      <c r="B21" s="256"/>
      <c r="C21" s="256"/>
      <c r="D21" s="256"/>
      <c r="E21" s="256"/>
      <c r="F21" s="256"/>
      <c r="G21" s="256"/>
      <c r="H21" s="256"/>
      <c r="I21" s="256"/>
      <c r="J21" s="256"/>
      <c r="K21" s="256"/>
      <c r="L21" s="256"/>
      <c r="M21" s="256"/>
      <c r="N21" s="256"/>
      <c r="O21" s="256"/>
      <c r="P21" s="256"/>
    </row>
    <row r="22" spans="1:16" x14ac:dyDescent="0.25">
      <c r="A22" s="256"/>
      <c r="B22" s="256"/>
      <c r="C22" s="256"/>
      <c r="D22" s="256"/>
      <c r="E22" s="256"/>
      <c r="F22" s="256"/>
      <c r="G22" s="256"/>
      <c r="H22" s="256"/>
      <c r="I22" s="256"/>
      <c r="J22" s="256"/>
      <c r="K22" s="256"/>
      <c r="L22" s="256"/>
      <c r="M22" s="256"/>
      <c r="N22" s="256"/>
      <c r="O22" s="256"/>
      <c r="P22" s="256"/>
    </row>
    <row r="23" spans="1:16" x14ac:dyDescent="0.25">
      <c r="A23" s="256"/>
      <c r="B23" s="256"/>
      <c r="C23" s="256"/>
      <c r="D23" s="256"/>
      <c r="E23" s="256"/>
      <c r="F23" s="256"/>
      <c r="G23" s="256"/>
      <c r="H23" s="256"/>
      <c r="I23" s="256"/>
      <c r="J23" s="256"/>
      <c r="K23" s="256"/>
      <c r="L23" s="256"/>
      <c r="M23" s="256"/>
      <c r="N23" s="256"/>
      <c r="O23" s="256"/>
      <c r="P23" s="256"/>
    </row>
  </sheetData>
  <mergeCells count="1">
    <mergeCell ref="A20:P23"/>
  </mergeCells>
  <pageMargins left="0.7" right="0.7" top="0.75" bottom="0.75" header="0.3" footer="0.3"/>
  <pageSetup paperSize="9" scale="6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D956B-D5DD-48FF-AB64-8A40F87DFD91}">
  <sheetPr>
    <tabColor rgb="FF00133A"/>
    <pageSetUpPr autoPageBreaks="0" fitToPage="1"/>
  </sheetPr>
  <dimension ref="A2:P23"/>
  <sheetViews>
    <sheetView showGridLines="0" zoomScaleNormal="100" workbookViewId="0">
      <selection activeCell="L34" sqref="L34"/>
    </sheetView>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570312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56" t="s">
        <v>74</v>
      </c>
      <c r="B20" s="256"/>
      <c r="C20" s="256"/>
      <c r="D20" s="256"/>
      <c r="E20" s="256"/>
      <c r="F20" s="256"/>
      <c r="G20" s="256"/>
      <c r="H20" s="256"/>
      <c r="I20" s="256"/>
      <c r="J20" s="256"/>
      <c r="K20" s="256"/>
      <c r="L20" s="256"/>
      <c r="M20" s="256"/>
      <c r="N20" s="256"/>
      <c r="O20" s="256"/>
      <c r="P20" s="256"/>
    </row>
    <row r="21" spans="1:16" x14ac:dyDescent="0.25">
      <c r="A21" s="256"/>
      <c r="B21" s="256"/>
      <c r="C21" s="256"/>
      <c r="D21" s="256"/>
      <c r="E21" s="256"/>
      <c r="F21" s="256"/>
      <c r="G21" s="256"/>
      <c r="H21" s="256"/>
      <c r="I21" s="256"/>
      <c r="J21" s="256"/>
      <c r="K21" s="256"/>
      <c r="L21" s="256"/>
      <c r="M21" s="256"/>
      <c r="N21" s="256"/>
      <c r="O21" s="256"/>
      <c r="P21" s="256"/>
    </row>
    <row r="22" spans="1:16" x14ac:dyDescent="0.25">
      <c r="A22" s="256"/>
      <c r="B22" s="256"/>
      <c r="C22" s="256"/>
      <c r="D22" s="256"/>
      <c r="E22" s="256"/>
      <c r="F22" s="256"/>
      <c r="G22" s="256"/>
      <c r="H22" s="256"/>
      <c r="I22" s="256"/>
      <c r="J22" s="256"/>
      <c r="K22" s="256"/>
      <c r="L22" s="256"/>
      <c r="M22" s="256"/>
      <c r="N22" s="256"/>
      <c r="O22" s="256"/>
      <c r="P22" s="256"/>
    </row>
    <row r="23" spans="1:16" x14ac:dyDescent="0.25">
      <c r="A23" s="256"/>
      <c r="B23" s="256"/>
      <c r="C23" s="256"/>
      <c r="D23" s="256"/>
      <c r="E23" s="256"/>
      <c r="F23" s="256"/>
      <c r="G23" s="256"/>
      <c r="H23" s="256"/>
      <c r="I23" s="256"/>
      <c r="J23" s="256"/>
      <c r="K23" s="256"/>
      <c r="L23" s="256"/>
      <c r="M23" s="256"/>
      <c r="N23" s="256"/>
      <c r="O23" s="256"/>
      <c r="P23" s="256"/>
    </row>
  </sheetData>
  <mergeCells count="1">
    <mergeCell ref="A20:P23"/>
  </mergeCells>
  <pageMargins left="0.7" right="0.7" top="0.75" bottom="0.75" header="0.3" footer="0.3"/>
  <pageSetup paperSize="9" scale="6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98F63-376F-4EE2-B5F3-6DDD20B9B675}">
  <sheetPr>
    <tabColor rgb="FF00133A"/>
    <pageSetUpPr autoPageBreaks="0" fitToPage="1"/>
  </sheetPr>
  <dimension ref="A2:P23"/>
  <sheetViews>
    <sheetView showGridLines="0" zoomScaleNormal="100" workbookViewId="0"/>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570312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56" t="s">
        <v>74</v>
      </c>
      <c r="B20" s="256"/>
      <c r="C20" s="256"/>
      <c r="D20" s="256"/>
      <c r="E20" s="256"/>
      <c r="F20" s="256"/>
      <c r="G20" s="256"/>
      <c r="H20" s="256"/>
      <c r="I20" s="256"/>
      <c r="J20" s="256"/>
      <c r="K20" s="256"/>
      <c r="L20" s="256"/>
      <c r="M20" s="256"/>
      <c r="N20" s="256"/>
      <c r="O20" s="256"/>
      <c r="P20" s="256"/>
    </row>
    <row r="21" spans="1:16" x14ac:dyDescent="0.25">
      <c r="A21" s="256"/>
      <c r="B21" s="256"/>
      <c r="C21" s="256"/>
      <c r="D21" s="256"/>
      <c r="E21" s="256"/>
      <c r="F21" s="256"/>
      <c r="G21" s="256"/>
      <c r="H21" s="256"/>
      <c r="I21" s="256"/>
      <c r="J21" s="256"/>
      <c r="K21" s="256"/>
      <c r="L21" s="256"/>
      <c r="M21" s="256"/>
      <c r="N21" s="256"/>
      <c r="O21" s="256"/>
      <c r="P21" s="256"/>
    </row>
    <row r="22" spans="1:16" x14ac:dyDescent="0.25">
      <c r="A22" s="256"/>
      <c r="B22" s="256"/>
      <c r="C22" s="256"/>
      <c r="D22" s="256"/>
      <c r="E22" s="256"/>
      <c r="F22" s="256"/>
      <c r="G22" s="256"/>
      <c r="H22" s="256"/>
      <c r="I22" s="256"/>
      <c r="J22" s="256"/>
      <c r="K22" s="256"/>
      <c r="L22" s="256"/>
      <c r="M22" s="256"/>
      <c r="N22" s="256"/>
      <c r="O22" s="256"/>
      <c r="P22" s="256"/>
    </row>
    <row r="23" spans="1:16" x14ac:dyDescent="0.25">
      <c r="A23" s="256"/>
      <c r="B23" s="256"/>
      <c r="C23" s="256"/>
      <c r="D23" s="256"/>
      <c r="E23" s="256"/>
      <c r="F23" s="256"/>
      <c r="G23" s="256"/>
      <c r="H23" s="256"/>
      <c r="I23" s="256"/>
      <c r="J23" s="256"/>
      <c r="K23" s="256"/>
      <c r="L23" s="256"/>
      <c r="M23" s="256"/>
      <c r="N23" s="256"/>
      <c r="O23" s="256"/>
      <c r="P23" s="256"/>
    </row>
  </sheetData>
  <mergeCells count="1">
    <mergeCell ref="A20:P23"/>
  </mergeCells>
  <pageMargins left="0.7" right="0.7" top="0.75" bottom="0.75" header="0.3" footer="0.3"/>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82036-121C-4639-835F-CD9E8D056AAC}">
  <sheetPr>
    <tabColor rgb="FF00133A"/>
    <pageSetUpPr autoPageBreaks="0" fitToPage="1"/>
  </sheetPr>
  <dimension ref="A2:P23"/>
  <sheetViews>
    <sheetView showGridLines="0" zoomScaleNormal="100" workbookViewId="0">
      <selection activeCell="S13" sqref="S13"/>
    </sheetView>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570312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56" t="s">
        <v>74</v>
      </c>
      <c r="B20" s="256"/>
      <c r="C20" s="256"/>
      <c r="D20" s="256"/>
      <c r="E20" s="256"/>
      <c r="F20" s="256"/>
      <c r="G20" s="256"/>
      <c r="H20" s="256"/>
      <c r="I20" s="256"/>
      <c r="J20" s="256"/>
      <c r="K20" s="256"/>
      <c r="L20" s="256"/>
      <c r="M20" s="256"/>
      <c r="N20" s="256"/>
      <c r="O20" s="256"/>
      <c r="P20" s="256"/>
    </row>
    <row r="21" spans="1:16" x14ac:dyDescent="0.25">
      <c r="A21" s="256"/>
      <c r="B21" s="256"/>
      <c r="C21" s="256"/>
      <c r="D21" s="256"/>
      <c r="E21" s="256"/>
      <c r="F21" s="256"/>
      <c r="G21" s="256"/>
      <c r="H21" s="256"/>
      <c r="I21" s="256"/>
      <c r="J21" s="256"/>
      <c r="K21" s="256"/>
      <c r="L21" s="256"/>
      <c r="M21" s="256"/>
      <c r="N21" s="256"/>
      <c r="O21" s="256"/>
      <c r="P21" s="256"/>
    </row>
    <row r="22" spans="1:16" x14ac:dyDescent="0.25">
      <c r="A22" s="256"/>
      <c r="B22" s="256"/>
      <c r="C22" s="256"/>
      <c r="D22" s="256"/>
      <c r="E22" s="256"/>
      <c r="F22" s="256"/>
      <c r="G22" s="256"/>
      <c r="H22" s="256"/>
      <c r="I22" s="256"/>
      <c r="J22" s="256"/>
      <c r="K22" s="256"/>
      <c r="L22" s="256"/>
      <c r="M22" s="256"/>
      <c r="N22" s="256"/>
      <c r="O22" s="256"/>
      <c r="P22" s="256"/>
    </row>
    <row r="23" spans="1:16" x14ac:dyDescent="0.25">
      <c r="A23" s="256"/>
      <c r="B23" s="256"/>
      <c r="C23" s="256"/>
      <c r="D23" s="256"/>
      <c r="E23" s="256"/>
      <c r="F23" s="256"/>
      <c r="G23" s="256"/>
      <c r="H23" s="256"/>
      <c r="I23" s="256"/>
      <c r="J23" s="256"/>
      <c r="K23" s="256"/>
      <c r="L23" s="256"/>
      <c r="M23" s="256"/>
      <c r="N23" s="256"/>
      <c r="O23" s="256"/>
      <c r="P23" s="256"/>
    </row>
  </sheetData>
  <mergeCells count="1">
    <mergeCell ref="A20:P23"/>
  </mergeCells>
  <pageMargins left="0.7" right="0.7" top="0.75" bottom="0.75" header="0.3" footer="0.3"/>
  <pageSetup paperSize="9" scale="6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3245D-EA6B-4340-B796-243C6A3965F6}">
  <sheetPr>
    <tabColor rgb="FF00133A"/>
    <pageSetUpPr autoPageBreaks="0" fitToPage="1"/>
  </sheetPr>
  <dimension ref="A2:P23"/>
  <sheetViews>
    <sheetView showGridLines="0" zoomScaleNormal="100" workbookViewId="0"/>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570312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56" t="s">
        <v>74</v>
      </c>
      <c r="B20" s="256"/>
      <c r="C20" s="256"/>
      <c r="D20" s="256"/>
      <c r="E20" s="256"/>
      <c r="F20" s="256"/>
      <c r="G20" s="256"/>
      <c r="H20" s="256"/>
      <c r="I20" s="256"/>
      <c r="J20" s="256"/>
      <c r="K20" s="256"/>
      <c r="L20" s="256"/>
      <c r="M20" s="256"/>
      <c r="N20" s="256"/>
      <c r="O20" s="256"/>
      <c r="P20" s="256"/>
    </row>
    <row r="21" spans="1:16" x14ac:dyDescent="0.25">
      <c r="A21" s="256"/>
      <c r="B21" s="256"/>
      <c r="C21" s="256"/>
      <c r="D21" s="256"/>
      <c r="E21" s="256"/>
      <c r="F21" s="256"/>
      <c r="G21" s="256"/>
      <c r="H21" s="256"/>
      <c r="I21" s="256"/>
      <c r="J21" s="256"/>
      <c r="K21" s="256"/>
      <c r="L21" s="256"/>
      <c r="M21" s="256"/>
      <c r="N21" s="256"/>
      <c r="O21" s="256"/>
      <c r="P21" s="256"/>
    </row>
    <row r="22" spans="1:16" x14ac:dyDescent="0.25">
      <c r="A22" s="256"/>
      <c r="B22" s="256"/>
      <c r="C22" s="256"/>
      <c r="D22" s="256"/>
      <c r="E22" s="256"/>
      <c r="F22" s="256"/>
      <c r="G22" s="256"/>
      <c r="H22" s="256"/>
      <c r="I22" s="256"/>
      <c r="J22" s="256"/>
      <c r="K22" s="256"/>
      <c r="L22" s="256"/>
      <c r="M22" s="256"/>
      <c r="N22" s="256"/>
      <c r="O22" s="256"/>
      <c r="P22" s="256"/>
    </row>
    <row r="23" spans="1:16" x14ac:dyDescent="0.25">
      <c r="A23" s="256"/>
      <c r="B23" s="256"/>
      <c r="C23" s="256"/>
      <c r="D23" s="256"/>
      <c r="E23" s="256"/>
      <c r="F23" s="256"/>
      <c r="G23" s="256"/>
      <c r="H23" s="256"/>
      <c r="I23" s="256"/>
      <c r="J23" s="256"/>
      <c r="K23" s="256"/>
      <c r="L23" s="256"/>
      <c r="M23" s="256"/>
      <c r="N23" s="256"/>
      <c r="O23" s="256"/>
      <c r="P23" s="256"/>
    </row>
  </sheetData>
  <mergeCells count="1">
    <mergeCell ref="A20:P23"/>
  </mergeCells>
  <pageMargins left="0.7" right="0.7" top="0.75" bottom="0.75" header="0.3" footer="0.3"/>
  <pageSetup paperSize="9" scale="6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0C20B-AFE9-4EEB-A291-69D63908BBC8}">
  <sheetPr>
    <tabColor rgb="FF00133A"/>
    <pageSetUpPr autoPageBreaks="0" fitToPage="1"/>
  </sheetPr>
  <dimension ref="A2:P23"/>
  <sheetViews>
    <sheetView showGridLines="0" zoomScaleNormal="100" workbookViewId="0">
      <selection activeCell="O7" sqref="O7"/>
    </sheetView>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570312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56" t="s">
        <v>74</v>
      </c>
      <c r="B20" s="256"/>
      <c r="C20" s="256"/>
      <c r="D20" s="256"/>
      <c r="E20" s="256"/>
      <c r="F20" s="256"/>
      <c r="G20" s="256"/>
      <c r="H20" s="256"/>
      <c r="I20" s="256"/>
      <c r="J20" s="256"/>
      <c r="K20" s="256"/>
      <c r="L20" s="256"/>
      <c r="M20" s="256"/>
      <c r="N20" s="256"/>
      <c r="O20" s="256"/>
      <c r="P20" s="256"/>
    </row>
    <row r="21" spans="1:16" x14ac:dyDescent="0.25">
      <c r="A21" s="256"/>
      <c r="B21" s="256"/>
      <c r="C21" s="256"/>
      <c r="D21" s="256"/>
      <c r="E21" s="256"/>
      <c r="F21" s="256"/>
      <c r="G21" s="256"/>
      <c r="H21" s="256"/>
      <c r="I21" s="256"/>
      <c r="J21" s="256"/>
      <c r="K21" s="256"/>
      <c r="L21" s="256"/>
      <c r="M21" s="256"/>
      <c r="N21" s="256"/>
      <c r="O21" s="256"/>
      <c r="P21" s="256"/>
    </row>
    <row r="22" spans="1:16" x14ac:dyDescent="0.25">
      <c r="A22" s="256"/>
      <c r="B22" s="256"/>
      <c r="C22" s="256"/>
      <c r="D22" s="256"/>
      <c r="E22" s="256"/>
      <c r="F22" s="256"/>
      <c r="G22" s="256"/>
      <c r="H22" s="256"/>
      <c r="I22" s="256"/>
      <c r="J22" s="256"/>
      <c r="K22" s="256"/>
      <c r="L22" s="256"/>
      <c r="M22" s="256"/>
      <c r="N22" s="256"/>
      <c r="O22" s="256"/>
      <c r="P22" s="256"/>
    </row>
    <row r="23" spans="1:16" x14ac:dyDescent="0.25">
      <c r="A23" s="256"/>
      <c r="B23" s="256"/>
      <c r="C23" s="256"/>
      <c r="D23" s="256"/>
      <c r="E23" s="256"/>
      <c r="F23" s="256"/>
      <c r="G23" s="256"/>
      <c r="H23" s="256"/>
      <c r="I23" s="256"/>
      <c r="J23" s="256"/>
      <c r="K23" s="256"/>
      <c r="L23" s="256"/>
      <c r="M23" s="256"/>
      <c r="N23" s="256"/>
      <c r="O23" s="256"/>
      <c r="P23" s="256"/>
    </row>
  </sheetData>
  <mergeCells count="1">
    <mergeCell ref="A20:P23"/>
  </mergeCells>
  <pageMargins left="0.7" right="0.7" top="0.75" bottom="0.75" header="0.3" footer="0.3"/>
  <pageSetup paperSize="9" scale="6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49B28-AC46-4598-8B94-4971E24A6687}">
  <sheetPr>
    <tabColor rgb="FF00133A"/>
    <pageSetUpPr autoPageBreaks="0" fitToPage="1"/>
  </sheetPr>
  <dimension ref="A2:P23"/>
  <sheetViews>
    <sheetView showGridLines="0" zoomScaleNormal="100" workbookViewId="0">
      <selection activeCell="T7" sqref="T7"/>
    </sheetView>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570312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56" t="s">
        <v>74</v>
      </c>
      <c r="B20" s="256"/>
      <c r="C20" s="256"/>
      <c r="D20" s="256"/>
      <c r="E20" s="256"/>
      <c r="F20" s="256"/>
      <c r="G20" s="256"/>
      <c r="H20" s="256"/>
      <c r="I20" s="256"/>
      <c r="J20" s="256"/>
      <c r="K20" s="256"/>
      <c r="L20" s="256"/>
      <c r="M20" s="256"/>
      <c r="N20" s="256"/>
      <c r="O20" s="256"/>
      <c r="P20" s="256"/>
    </row>
    <row r="21" spans="1:16" x14ac:dyDescent="0.25">
      <c r="A21" s="256"/>
      <c r="B21" s="256"/>
      <c r="C21" s="256"/>
      <c r="D21" s="256"/>
      <c r="E21" s="256"/>
      <c r="F21" s="256"/>
      <c r="G21" s="256"/>
      <c r="H21" s="256"/>
      <c r="I21" s="256"/>
      <c r="J21" s="256"/>
      <c r="K21" s="256"/>
      <c r="L21" s="256"/>
      <c r="M21" s="256"/>
      <c r="N21" s="256"/>
      <c r="O21" s="256"/>
      <c r="P21" s="256"/>
    </row>
    <row r="22" spans="1:16" x14ac:dyDescent="0.25">
      <c r="A22" s="256"/>
      <c r="B22" s="256"/>
      <c r="C22" s="256"/>
      <c r="D22" s="256"/>
      <c r="E22" s="256"/>
      <c r="F22" s="256"/>
      <c r="G22" s="256"/>
      <c r="H22" s="256"/>
      <c r="I22" s="256"/>
      <c r="J22" s="256"/>
      <c r="K22" s="256"/>
      <c r="L22" s="256"/>
      <c r="M22" s="256"/>
      <c r="N22" s="256"/>
      <c r="O22" s="256"/>
      <c r="P22" s="256"/>
    </row>
    <row r="23" spans="1:16" x14ac:dyDescent="0.25">
      <c r="A23" s="256"/>
      <c r="B23" s="256"/>
      <c r="C23" s="256"/>
      <c r="D23" s="256"/>
      <c r="E23" s="256"/>
      <c r="F23" s="256"/>
      <c r="G23" s="256"/>
      <c r="H23" s="256"/>
      <c r="I23" s="256"/>
      <c r="J23" s="256"/>
      <c r="K23" s="256"/>
      <c r="L23" s="256"/>
      <c r="M23" s="256"/>
      <c r="N23" s="256"/>
      <c r="O23" s="256"/>
      <c r="P23" s="256"/>
    </row>
  </sheetData>
  <mergeCells count="1">
    <mergeCell ref="A20:P23"/>
  </mergeCells>
  <pageMargins left="0.7" right="0.7" top="0.75" bottom="0.75" header="0.3" footer="0.3"/>
  <pageSetup paperSize="9" scale="6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DC908-4A3C-4F57-A9EC-FFF977218C7A}">
  <sheetPr>
    <tabColor rgb="FF00133A"/>
    <pageSetUpPr autoPageBreaks="0" fitToPage="1"/>
  </sheetPr>
  <dimension ref="A2:P23"/>
  <sheetViews>
    <sheetView showGridLines="0" zoomScaleNormal="100" workbookViewId="0">
      <selection activeCell="K28" sqref="K28"/>
    </sheetView>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570312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56" t="s">
        <v>74</v>
      </c>
      <c r="B20" s="256"/>
      <c r="C20" s="256"/>
      <c r="D20" s="256"/>
      <c r="E20" s="256"/>
      <c r="F20" s="256"/>
      <c r="G20" s="256"/>
      <c r="H20" s="256"/>
      <c r="I20" s="256"/>
      <c r="J20" s="256"/>
      <c r="K20" s="256"/>
      <c r="L20" s="256"/>
      <c r="M20" s="256"/>
      <c r="N20" s="256"/>
      <c r="O20" s="256"/>
      <c r="P20" s="256"/>
    </row>
    <row r="21" spans="1:16" x14ac:dyDescent="0.25">
      <c r="A21" s="256"/>
      <c r="B21" s="256"/>
      <c r="C21" s="256"/>
      <c r="D21" s="256"/>
      <c r="E21" s="256"/>
      <c r="F21" s="256"/>
      <c r="G21" s="256"/>
      <c r="H21" s="256"/>
      <c r="I21" s="256"/>
      <c r="J21" s="256"/>
      <c r="K21" s="256"/>
      <c r="L21" s="256"/>
      <c r="M21" s="256"/>
      <c r="N21" s="256"/>
      <c r="O21" s="256"/>
      <c r="P21" s="256"/>
    </row>
    <row r="22" spans="1:16" x14ac:dyDescent="0.25">
      <c r="A22" s="256"/>
      <c r="B22" s="256"/>
      <c r="C22" s="256"/>
      <c r="D22" s="256"/>
      <c r="E22" s="256"/>
      <c r="F22" s="256"/>
      <c r="G22" s="256"/>
      <c r="H22" s="256"/>
      <c r="I22" s="256"/>
      <c r="J22" s="256"/>
      <c r="K22" s="256"/>
      <c r="L22" s="256"/>
      <c r="M22" s="256"/>
      <c r="N22" s="256"/>
      <c r="O22" s="256"/>
      <c r="P22" s="256"/>
    </row>
    <row r="23" spans="1:16" x14ac:dyDescent="0.25">
      <c r="A23" s="256"/>
      <c r="B23" s="256"/>
      <c r="C23" s="256"/>
      <c r="D23" s="256"/>
      <c r="E23" s="256"/>
      <c r="F23" s="256"/>
      <c r="G23" s="256"/>
      <c r="H23" s="256"/>
      <c r="I23" s="256"/>
      <c r="J23" s="256"/>
      <c r="K23" s="256"/>
      <c r="L23" s="256"/>
      <c r="M23" s="256"/>
      <c r="N23" s="256"/>
      <c r="O23" s="256"/>
      <c r="P23" s="256"/>
    </row>
  </sheetData>
  <mergeCells count="1">
    <mergeCell ref="A20:P23"/>
  </mergeCells>
  <pageMargins left="0.7" right="0.7" top="0.75" bottom="0.75" header="0.3" footer="0.3"/>
  <pageSetup paperSize="9" scale="6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1d47d42-378c-4240-adf1-50612b639f36" xsi:nil="true"/>
    <lcf76f155ced4ddcb4097134ff3c332f xmlns="514dc54e-a510-4ebc-96a4-7a373c84d576">
      <Terms xmlns="http://schemas.microsoft.com/office/infopath/2007/PartnerControls"/>
    </lcf76f155ced4ddcb4097134ff3c332f>
    <Datemodified xmlns="514dc54e-a510-4ebc-96a4-7a373c84d576">2024-05-24T00:16:25+00:00</Datemodified>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1B59F058DD61F4CBF5D961017DC0A45" ma:contentTypeVersion="19" ma:contentTypeDescription="Create a new document." ma:contentTypeScope="" ma:versionID="83b1962af5ba68baba10aea4568442d1">
  <xsd:schema xmlns:xsd="http://www.w3.org/2001/XMLSchema" xmlns:xs="http://www.w3.org/2001/XMLSchema" xmlns:p="http://schemas.microsoft.com/office/2006/metadata/properties" xmlns:ns2="514dc54e-a510-4ebc-96a4-7a373c84d576" xmlns:ns3="91d47d42-378c-4240-adf1-50612b639f36" targetNamespace="http://schemas.microsoft.com/office/2006/metadata/properties" ma:root="true" ma:fieldsID="9785133c2ca02ad944cfe58e37fd9cb5" ns2:_="" ns3:_="">
    <xsd:import namespace="514dc54e-a510-4ebc-96a4-7a373c84d576"/>
    <xsd:import namespace="91d47d42-378c-4240-adf1-50612b639f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element ref="ns2:MediaLengthInSeconds" minOccurs="0"/>
                <xsd:element ref="ns2:Datemodified" minOccurs="0"/>
                <xsd:element ref="ns2:MediaServiceDateTaken"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c54e-a510-4ebc-96a4-7a373c84d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06d50bd-5830-4c8e-8053-e6a7571767b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Datemodified" ma:index="23" nillable="true" ma:displayName="Date modified" ma:default="[today]" ma:format="DateTime" ma:indexed="true" ma:internalName="Datemodified">
      <xsd:simpleType>
        <xsd:restriction base="dms:DateTime"/>
      </xsd:simpleType>
    </xsd:element>
    <xsd:element name="MediaServiceDateTaken" ma:index="24" nillable="true" ma:displayName="MediaServiceDateTaken" ma:description="" ma:hidden="true" ma:indexed="true" ma:internalName="MediaServiceDateTaken"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d47d42-378c-4240-adf1-50612b639f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0f65c4d-1f5c-4207-b69a-9e2d8c865142}" ma:internalName="TaxCatchAll" ma:showField="CatchAllData" ma:web="91d47d42-378c-4240-adf1-50612b639f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B2E210-1B43-4F9A-8987-671EA1181456}">
  <ds:schemaRefs>
    <ds:schemaRef ds:uri="http://schemas.microsoft.com/office/2006/metadata/properties"/>
    <ds:schemaRef ds:uri="http://www.w3.org/2000/xmlns/"/>
    <ds:schemaRef ds:uri="91d47d42-378c-4240-adf1-50612b639f36"/>
    <ds:schemaRef ds:uri="http://www.w3.org/2001/XMLSchema-instance"/>
    <ds:schemaRef ds:uri="514dc54e-a510-4ebc-96a4-7a373c84d576"/>
    <ds:schemaRef ds:uri="http://schemas.microsoft.com/office/infopath/2007/PartnerControls"/>
  </ds:schemaRefs>
</ds:datastoreItem>
</file>

<file path=customXml/itemProps2.xml><?xml version="1.0" encoding="utf-8"?>
<ds:datastoreItem xmlns:ds="http://schemas.openxmlformats.org/officeDocument/2006/customXml" ds:itemID="{B241F1FC-D515-4269-AA8C-59169290C9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4dc54e-a510-4ebc-96a4-7a373c84d576"/>
    <ds:schemaRef ds:uri="91d47d42-378c-4240-adf1-50612b639f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DDDC26-4F25-4954-8203-58B60CDB2D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WEEKLY SUMMARY</vt:lpstr>
      <vt:lpstr>WEEKLY DATA</vt:lpstr>
      <vt:lpstr>MONTHLY DATA</vt:lpstr>
      <vt:lpstr>GRAPH DATA</vt:lpstr>
      <vt:lpstr>Atherton Tablelands</vt:lpstr>
      <vt:lpstr>Darling Downs</vt:lpstr>
      <vt:lpstr>North coast NSW</vt:lpstr>
      <vt:lpstr>Central west NSW</vt:lpstr>
      <vt:lpstr>Bega Valley</vt:lpstr>
      <vt:lpstr>GM Valley</vt:lpstr>
      <vt:lpstr>Gippsland</vt:lpstr>
      <vt:lpstr>Southwest Vic</vt:lpstr>
      <vt:lpstr>Southeast SA</vt:lpstr>
      <vt:lpstr>Central SA</vt:lpstr>
      <vt:lpstr>Southwest WA</vt:lpstr>
      <vt:lpstr>Northwest TAS</vt:lpstr>
    </vt:vector>
  </TitlesOfParts>
  <Manager/>
  <Company>Dairy Australia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Droppert</dc:creator>
  <cp:keywords/>
  <dc:description/>
  <cp:lastModifiedBy>Madelyn Irvine</cp:lastModifiedBy>
  <cp:revision/>
  <dcterms:created xsi:type="dcterms:W3CDTF">2014-08-14T23:40:31Z</dcterms:created>
  <dcterms:modified xsi:type="dcterms:W3CDTF">2025-08-15T00:16:18Z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0x010100A1B59F058DD61F4CBF5D961017DC0A45</vt:lpwstr>
  </property>
  <property fmtid="{D5CDD505-2E9C-101B-9397-08002B2CF9AE}" pid="3" name="Order">
    <vt:r8>100</vt:r8>
  </property>
  <property fmtid="{D5CDD505-2E9C-101B-9397-08002B2CF9AE}" pid="4" name="MediaServiceImageTags">
    <vt:lpwstr/>
  </property>
</Properties>
</file>